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updateLinks="never" codeName="ThisWorkbook" hidePivotFieldList="1" defaultThemeVersion="124226"/>
  <mc:AlternateContent xmlns:mc="http://schemas.openxmlformats.org/markup-compatibility/2006">
    <mc:Choice Requires="x15">
      <x15ac:absPath xmlns:x15ac="http://schemas.microsoft.com/office/spreadsheetml/2010/11/ac" url="https://d.docs.live.net/356e89e136e6084b/Documents/WANOSCG/WANOSCG Database/Main Database/"/>
    </mc:Choice>
  </mc:AlternateContent>
  <xr:revisionPtr revIDLastSave="0" documentId="8_{4B8E7723-404A-4849-B873-729760D32E31}" xr6:coauthVersionLast="47" xr6:coauthVersionMax="47" xr10:uidLastSave="{00000000-0000-0000-0000-000000000000}"/>
  <bookViews>
    <workbookView xWindow="-120" yWindow="-120" windowWidth="29040" windowHeight="15840" tabRatio="904" activeTab="1" xr2:uid="{00000000-000D-0000-FFFF-FFFF00000000}"/>
  </bookViews>
  <sheets>
    <sheet name="INSTRUCTIONS" sheetId="59" r:id="rId1"/>
    <sheet name="SIGHTINGS INPUT TEMPLATE" sheetId="18" r:id="rId2"/>
    <sheet name="#Input Lists#" sheetId="7" state="hidden" r:id="rId3"/>
    <sheet name="#Location List#" sheetId="9" state="hidden" r:id="rId4"/>
    <sheet name="SIGHTINGS PRINTOUT" sheetId="17" state="hidden" r:id="rId5"/>
    <sheet name="SIghtings Printout Long" sheetId="85" state="hidden" r:id="rId6"/>
  </sheets>
  <externalReferences>
    <externalReference r:id="rId7"/>
    <externalReference r:id="rId8"/>
  </externalReferences>
  <definedNames>
    <definedName name="_xlnm._FilterDatabase" localSheetId="2" hidden="1">'#Input Lists#'!$J$2:$BB$832</definedName>
    <definedName name="_xlnm._FilterDatabase" localSheetId="3" hidden="1">'#Location List#'!$B$2:$N$2523</definedName>
    <definedName name="_xlnm._FilterDatabase" localSheetId="1" hidden="1">'SIGHTINGS INPUT TEMPLATE'!$A$3:$BF$2006</definedName>
    <definedName name="Anzybas">'#Input Lists#'!$N$3</definedName>
    <definedName name="Arthrochilus">'#Input Lists#'!$N$4</definedName>
    <definedName name="Caladenia">'#Input Lists#'!$N$5:$N$291</definedName>
    <definedName name="Calochilus">'#Input Lists#'!$N$292:$N$301</definedName>
    <definedName name="Coord_Type" localSheetId="5">'[1]#Input Lists#'!$BD$2:$BD$7</definedName>
    <definedName name="Coord_Type">'#Input Lists#'!$CC$3:$CC$8</definedName>
    <definedName name="Corunastylis">'#Input Lists#'!$N$302:$N$303</definedName>
    <definedName name="Corysanthes">'#Input Lists#'!$N$314:$N$321</definedName>
    <definedName name="Cryptostylis">'#Input Lists#'!$N$322:$N$323</definedName>
    <definedName name="Cyanicula">'#Input Lists#'!$N$324:$N$342</definedName>
    <definedName name="Cymbidium">'#Input Lists#'!$N$343:$N$344</definedName>
    <definedName name="Cyrtostylis">'#Input Lists#'!$N$345:$N$349</definedName>
    <definedName name="Dendrobium">'#Input Lists#'!$N$350:$N$352</definedName>
    <definedName name="Didymoplexis">'#Input Lists#'!$N$353:$N$354</definedName>
    <definedName name="Dipodium">'#Input Lists#'!$N$355:$N$359</definedName>
    <definedName name="Disa">'#Input Lists#'!$N$360:$N$361</definedName>
    <definedName name="Diuris">'#Input Lists#'!$N$362:$N$450</definedName>
    <definedName name="Drakaea">'#Input Lists#'!$N$451:$N$464</definedName>
    <definedName name="Elythranthera">'#Input Lists#'!$N$465:$N$468</definedName>
    <definedName name="Empusa">'#Input Lists#'!$N$469</definedName>
    <definedName name="Epiblema">'#Input Lists#'!$N$470:$N$471</definedName>
    <definedName name="Ericksonella">'#Input Lists#'!$N$472</definedName>
    <definedName name="Eriochilus">'#Input Lists#'!$N$473:$N$494</definedName>
    <definedName name="Eulophia">'#Input Lists#'!$N$495:$N$497</definedName>
    <definedName name="Gastrodia">'#Input Lists#'!$N$498</definedName>
    <definedName name="Geodorum">'#Input Lists#'!$N$499</definedName>
    <definedName name="GPSDatum" localSheetId="5">'[1]#Input Lists#'!$AS$2:$AS$7</definedName>
    <definedName name="GPSDatum">'#Input Lists#'!$BR$3:$BR$8</definedName>
    <definedName name="Group_Type" localSheetId="5">'[1]#Input Lists#'!$BC$2:$BC$4</definedName>
    <definedName name="Group_Type">'#Input Lists#'!$CB$3:$CB$5</definedName>
    <definedName name="Habenaria">'#Input Lists#'!$N$500</definedName>
    <definedName name="Habitat_Cond" localSheetId="5">'[1]#Input Lists#'!$BB$2:$BB$7</definedName>
    <definedName name="Habitat_Cond">'#Input Lists#'!$CA$3:$CA$8</definedName>
    <definedName name="Leporella">'#Input Lists#'!$N$501</definedName>
    <definedName name="Leptoceras">'#Input Lists#'!$N$502</definedName>
    <definedName name="Liparis">'#Input Lists#'!$N$503</definedName>
    <definedName name="Lyperanthus">'#Input Lists#'!$N$504</definedName>
    <definedName name="Microtis">'#Input Lists#'!$N$505:$N$524</definedName>
    <definedName name="Nervilia">'#Input Lists#'!$N$526:$N$527</definedName>
    <definedName name="None">'#Input Lists#'!$N$832</definedName>
    <definedName name="Normal">'#Input Lists#'!$BU$3:$BU$8</definedName>
    <definedName name="Paracaleana">'#Input Lists#'!$N$528:$N$546</definedName>
    <definedName name="Pecteilis">'#Input Lists#'!$N$547:$N$549</definedName>
    <definedName name="Pheladenia">'#Input Lists#'!$N$550:$N$551</definedName>
    <definedName name="Praecoxanthus">'#Input Lists#'!$N$552</definedName>
    <definedName name="Prasophyllum">'#Input Lists#'!$N$553:$N$586</definedName>
    <definedName name="_xlnm.Print_Area" localSheetId="2">'#Input Lists#'!$L$2:$AH$826</definedName>
    <definedName name="_xlnm.Print_Area" localSheetId="1">'SIGHTINGS INPUT TEMPLATE'!$A$1:$AW$38</definedName>
    <definedName name="_xlnm.Print_Area" localSheetId="4">'SIGHTINGS PRINTOUT'!$A$1:$Q$30</definedName>
    <definedName name="Pterostylis">'#Input Lists#'!$N$587:$N$765</definedName>
    <definedName name="Pyrorchis">'#Input Lists#'!$N$766:$N$767</definedName>
    <definedName name="Rhizanthella">'#Input Lists#'!$N$768:$N$769</definedName>
    <definedName name="Shire_List">'#Location List#'!$C$3:$C$150</definedName>
    <definedName name="SpeciesForm">'#Input Lists#'!$BU$3:$BU$8</definedName>
    <definedName name="SpecimenForm" localSheetId="5">'[1]#Input Lists#'!$AV$2:$AV$7</definedName>
    <definedName name="SpecimenForm">'#Input Lists#'!$BU$3:$BU$8</definedName>
    <definedName name="Spiculaea">'#Input Lists#'!$N$770</definedName>
    <definedName name="Spiranthes">'#Input Lists#'!$N$771</definedName>
    <definedName name="Thelymitra">'#Input Lists#'!$N$772:$N$828</definedName>
    <definedName name="Town_List" localSheetId="5">'#Location List#'!$Q$3:$Q$1122</definedName>
    <definedName name="Town_List">'#Location List#'!$Q$3:$Q$1122</definedName>
    <definedName name="ValidCaladenia">'#Input Lists#'!$N$3:$N$279</definedName>
    <definedName name="ValidCalochilus">'#Input Lists#'!$N$282:$N$290</definedName>
    <definedName name="ValidCorybas">'#Input Lists#'!$N$293:$N$302</definedName>
    <definedName name="ValidGenera" localSheetId="5">'#Input Lists#'!$B$3:$B$49</definedName>
    <definedName name="ValidGenera">'#Input Lists#'!$B$3:$B$49</definedName>
    <definedName name="ValidPlantState" localSheetId="5">'[1]#Input Lists#'!$AP$2:$AP$8</definedName>
    <definedName name="ValidPlantState">'#Input Lists#'!$BO$3:$BO$9</definedName>
    <definedName name="ValidQuantity" localSheetId="5">'[1]#Input Lists#'!$AM$2:$AM$7</definedName>
    <definedName name="ValidQuantity">'#Input Lists#'!$BL$3:$BL$8</definedName>
    <definedName name="ValidTotalSpeciesName">'#Input Lists#'!$K$3:$K$826</definedName>
    <definedName name="ValidTotalSpeciesNames">'#Input Lists#'!$K$3:$K$826</definedName>
    <definedName name="xCyanthera">'#Input Lists#'!$N$829</definedName>
    <definedName name="Zeuxine">'#Input Lists#'!$N$830:$N$831</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7" l="1"/>
  <c r="I6" i="7"/>
  <c r="AK651" i="7"/>
  <c r="AL651" i="7"/>
  <c r="AI651" i="7"/>
  <c r="AT651" i="7"/>
  <c r="AV651" i="7"/>
  <c r="AS651" i="7"/>
  <c r="AU651" i="7"/>
  <c r="EU651" i="7" l="1"/>
  <c r="EV651" i="7"/>
  <c r="ET651" i="7"/>
  <c r="ES651" i="7"/>
  <c r="ER651" i="7"/>
  <c r="EQ651" i="7"/>
  <c r="EP651" i="7"/>
  <c r="EO651" i="7"/>
  <c r="EN651" i="7"/>
  <c r="EM651" i="7"/>
  <c r="EX651" i="7"/>
  <c r="EL651" i="7"/>
  <c r="EK651" i="7"/>
  <c r="EW651" i="7" l="1"/>
  <c r="J651" i="7" l="1"/>
  <c r="K651" i="7"/>
  <c r="O651" i="7"/>
  <c r="BF651" i="7" s="1"/>
  <c r="AK51" i="7"/>
  <c r="AL51" i="7"/>
  <c r="AL52" i="7"/>
  <c r="AK52" i="7"/>
  <c r="AL4" i="7"/>
  <c r="AL5" i="7"/>
  <c r="AL6" i="7"/>
  <c r="AL7" i="7"/>
  <c r="AL8" i="7"/>
  <c r="AL9" i="7"/>
  <c r="AL10" i="7"/>
  <c r="AL11" i="7"/>
  <c r="AL12" i="7"/>
  <c r="AL13" i="7"/>
  <c r="AL14" i="7"/>
  <c r="AL15" i="7"/>
  <c r="AL16" i="7"/>
  <c r="AL17" i="7"/>
  <c r="AL18" i="7"/>
  <c r="AL19" i="7"/>
  <c r="AL20" i="7"/>
  <c r="AL21" i="7"/>
  <c r="AL22" i="7"/>
  <c r="AL23" i="7"/>
  <c r="AL24" i="7"/>
  <c r="AL25" i="7"/>
  <c r="AL26" i="7"/>
  <c r="AL27" i="7"/>
  <c r="AL28" i="7"/>
  <c r="AL29" i="7"/>
  <c r="AL30" i="7"/>
  <c r="AL31" i="7"/>
  <c r="AL32" i="7"/>
  <c r="AL33" i="7"/>
  <c r="AL34" i="7"/>
  <c r="AL35" i="7"/>
  <c r="AL36" i="7"/>
  <c r="AL37" i="7"/>
  <c r="AL38" i="7"/>
  <c r="AL39" i="7"/>
  <c r="AL40" i="7"/>
  <c r="AL41" i="7"/>
  <c r="AL42" i="7"/>
  <c r="AL43" i="7"/>
  <c r="AL44" i="7"/>
  <c r="AL45" i="7"/>
  <c r="AL46" i="7"/>
  <c r="AL47" i="7"/>
  <c r="AL48" i="7"/>
  <c r="AL49" i="7"/>
  <c r="AL50" i="7"/>
  <c r="AL53" i="7"/>
  <c r="AL54" i="7"/>
  <c r="AL55" i="7"/>
  <c r="AL56" i="7"/>
  <c r="AL57" i="7"/>
  <c r="AL58" i="7"/>
  <c r="AL59" i="7"/>
  <c r="AL60" i="7"/>
  <c r="AL61" i="7"/>
  <c r="AL62" i="7"/>
  <c r="AL63" i="7"/>
  <c r="AL64" i="7"/>
  <c r="AL65" i="7"/>
  <c r="AL66" i="7"/>
  <c r="AL67" i="7"/>
  <c r="AL68" i="7"/>
  <c r="AL69" i="7"/>
  <c r="AL70" i="7"/>
  <c r="AL71" i="7"/>
  <c r="AL72" i="7"/>
  <c r="AL73" i="7"/>
  <c r="AL74" i="7"/>
  <c r="AL75" i="7"/>
  <c r="AL76" i="7"/>
  <c r="AL77" i="7"/>
  <c r="AL78" i="7"/>
  <c r="AL79" i="7"/>
  <c r="AL80" i="7"/>
  <c r="AL81" i="7"/>
  <c r="AL82" i="7"/>
  <c r="AL83" i="7"/>
  <c r="AL84" i="7"/>
  <c r="AL85" i="7"/>
  <c r="AL86" i="7"/>
  <c r="AL87" i="7"/>
  <c r="AL88" i="7"/>
  <c r="AL89" i="7"/>
  <c r="AL90" i="7"/>
  <c r="AL91" i="7"/>
  <c r="AL92" i="7"/>
  <c r="AL93" i="7"/>
  <c r="AL94" i="7"/>
  <c r="AL95" i="7"/>
  <c r="AL96" i="7"/>
  <c r="AL97" i="7"/>
  <c r="AL98" i="7"/>
  <c r="AL99" i="7"/>
  <c r="AL100" i="7"/>
  <c r="AL101" i="7"/>
  <c r="AL102" i="7"/>
  <c r="AL103" i="7"/>
  <c r="AL104" i="7"/>
  <c r="AL105" i="7"/>
  <c r="AL106" i="7"/>
  <c r="AL107" i="7"/>
  <c r="AL108" i="7"/>
  <c r="AL109" i="7"/>
  <c r="AL110" i="7"/>
  <c r="AL111" i="7"/>
  <c r="AL112" i="7"/>
  <c r="AL113" i="7"/>
  <c r="AL114" i="7"/>
  <c r="AL115" i="7"/>
  <c r="AL116" i="7"/>
  <c r="AL117" i="7"/>
  <c r="AL118" i="7"/>
  <c r="AL119" i="7"/>
  <c r="AL120" i="7"/>
  <c r="AL121" i="7"/>
  <c r="AL122" i="7"/>
  <c r="AL123" i="7"/>
  <c r="AL124" i="7"/>
  <c r="AL125" i="7"/>
  <c r="AL126" i="7"/>
  <c r="AL127" i="7"/>
  <c r="AL128" i="7"/>
  <c r="AL129" i="7"/>
  <c r="AL130" i="7"/>
  <c r="AL131" i="7"/>
  <c r="AL132" i="7"/>
  <c r="AL133" i="7"/>
  <c r="AL134" i="7"/>
  <c r="AL135" i="7"/>
  <c r="AL136" i="7"/>
  <c r="AL137" i="7"/>
  <c r="AL138" i="7"/>
  <c r="AL139" i="7"/>
  <c r="AL140" i="7"/>
  <c r="AL141" i="7"/>
  <c r="AL142" i="7"/>
  <c r="AL143" i="7"/>
  <c r="AL144" i="7"/>
  <c r="AL145" i="7"/>
  <c r="AL146" i="7"/>
  <c r="AL147" i="7"/>
  <c r="AL148" i="7"/>
  <c r="AL149" i="7"/>
  <c r="AL150" i="7"/>
  <c r="AL151" i="7"/>
  <c r="AL152" i="7"/>
  <c r="AL153" i="7"/>
  <c r="AL154" i="7"/>
  <c r="AL155" i="7"/>
  <c r="AL156" i="7"/>
  <c r="AL157" i="7"/>
  <c r="AL158" i="7"/>
  <c r="AL159" i="7"/>
  <c r="AL160" i="7"/>
  <c r="AL161" i="7"/>
  <c r="AL162" i="7"/>
  <c r="AL163" i="7"/>
  <c r="AL164" i="7"/>
  <c r="AL165" i="7"/>
  <c r="AL166" i="7"/>
  <c r="AL167" i="7"/>
  <c r="AL168" i="7"/>
  <c r="AL169" i="7"/>
  <c r="AL170" i="7"/>
  <c r="AL171" i="7"/>
  <c r="AL172" i="7"/>
  <c r="AL173" i="7"/>
  <c r="AL174" i="7"/>
  <c r="AL175" i="7"/>
  <c r="AL176" i="7"/>
  <c r="AL177" i="7"/>
  <c r="AL178" i="7"/>
  <c r="AL179" i="7"/>
  <c r="AL180" i="7"/>
  <c r="AL181" i="7"/>
  <c r="AL182" i="7"/>
  <c r="AL183" i="7"/>
  <c r="AL184" i="7"/>
  <c r="AL185" i="7"/>
  <c r="AL186" i="7"/>
  <c r="AL187" i="7"/>
  <c r="AL188" i="7"/>
  <c r="AL189" i="7"/>
  <c r="AL190" i="7"/>
  <c r="AL191" i="7"/>
  <c r="AL192" i="7"/>
  <c r="AL193" i="7"/>
  <c r="AL194" i="7"/>
  <c r="AL195" i="7"/>
  <c r="AL196" i="7"/>
  <c r="AL197" i="7"/>
  <c r="AL198" i="7"/>
  <c r="AL199" i="7"/>
  <c r="AL200" i="7"/>
  <c r="AL201" i="7"/>
  <c r="AL202" i="7"/>
  <c r="AL203" i="7"/>
  <c r="AL204" i="7"/>
  <c r="AL205" i="7"/>
  <c r="AL206" i="7"/>
  <c r="AL207" i="7"/>
  <c r="AL208" i="7"/>
  <c r="AL209" i="7"/>
  <c r="AL210" i="7"/>
  <c r="AL211" i="7"/>
  <c r="AL212" i="7"/>
  <c r="AL213" i="7"/>
  <c r="AL214" i="7"/>
  <c r="AL215" i="7"/>
  <c r="AL216" i="7"/>
  <c r="AL217" i="7"/>
  <c r="AL218" i="7"/>
  <c r="AL219" i="7"/>
  <c r="AL220" i="7"/>
  <c r="AL221" i="7"/>
  <c r="AL222" i="7"/>
  <c r="AL223" i="7"/>
  <c r="AL224" i="7"/>
  <c r="AL225" i="7"/>
  <c r="AL226" i="7"/>
  <c r="AL227" i="7"/>
  <c r="AL228" i="7"/>
  <c r="AL229" i="7"/>
  <c r="AL230" i="7"/>
  <c r="AL231" i="7"/>
  <c r="AL232" i="7"/>
  <c r="AL233" i="7"/>
  <c r="AL234" i="7"/>
  <c r="AL235" i="7"/>
  <c r="AL236" i="7"/>
  <c r="AL237" i="7"/>
  <c r="AL238" i="7"/>
  <c r="AL239" i="7"/>
  <c r="AL240" i="7"/>
  <c r="AL241" i="7"/>
  <c r="AL242" i="7"/>
  <c r="AL243" i="7"/>
  <c r="AL244" i="7"/>
  <c r="AL245" i="7"/>
  <c r="AL246" i="7"/>
  <c r="AL247" i="7"/>
  <c r="AL248" i="7"/>
  <c r="AL249" i="7"/>
  <c r="AL250" i="7"/>
  <c r="AL251" i="7"/>
  <c r="AL252" i="7"/>
  <c r="AL253" i="7"/>
  <c r="AL254" i="7"/>
  <c r="AL255" i="7"/>
  <c r="AL256" i="7"/>
  <c r="AL257" i="7"/>
  <c r="AL258" i="7"/>
  <c r="AL259" i="7"/>
  <c r="AL260" i="7"/>
  <c r="AL261" i="7"/>
  <c r="AL262" i="7"/>
  <c r="AL263" i="7"/>
  <c r="AL264" i="7"/>
  <c r="AL265" i="7"/>
  <c r="AL266" i="7"/>
  <c r="AL267" i="7"/>
  <c r="AL268" i="7"/>
  <c r="AL269" i="7"/>
  <c r="AL270" i="7"/>
  <c r="AL271" i="7"/>
  <c r="AL272" i="7"/>
  <c r="AL273" i="7"/>
  <c r="AL274" i="7"/>
  <c r="AL275" i="7"/>
  <c r="AL276" i="7"/>
  <c r="AL277" i="7"/>
  <c r="AL278" i="7"/>
  <c r="AL279" i="7"/>
  <c r="AL280" i="7"/>
  <c r="AL281" i="7"/>
  <c r="AL282" i="7"/>
  <c r="AL283" i="7"/>
  <c r="AL284" i="7"/>
  <c r="AL285" i="7"/>
  <c r="AL286" i="7"/>
  <c r="AL287" i="7"/>
  <c r="AL288" i="7"/>
  <c r="AL289" i="7"/>
  <c r="AL290" i="7"/>
  <c r="AL291" i="7"/>
  <c r="AL292" i="7"/>
  <c r="AL293" i="7"/>
  <c r="AL294" i="7"/>
  <c r="AL295" i="7"/>
  <c r="AL296" i="7"/>
  <c r="AL297" i="7"/>
  <c r="AL298" i="7"/>
  <c r="AL299" i="7"/>
  <c r="AL300" i="7"/>
  <c r="AL301" i="7"/>
  <c r="AL302" i="7"/>
  <c r="AL303" i="7"/>
  <c r="AL304" i="7"/>
  <c r="AL305" i="7"/>
  <c r="AL306" i="7"/>
  <c r="AL307" i="7"/>
  <c r="AL308" i="7"/>
  <c r="AL309" i="7"/>
  <c r="AL310" i="7"/>
  <c r="AL311" i="7"/>
  <c r="AL312" i="7"/>
  <c r="AL313" i="7"/>
  <c r="AL314" i="7"/>
  <c r="AL315" i="7"/>
  <c r="AL316" i="7"/>
  <c r="AL317" i="7"/>
  <c r="AL318" i="7"/>
  <c r="AL319" i="7"/>
  <c r="AL320" i="7"/>
  <c r="AL321" i="7"/>
  <c r="AL322" i="7"/>
  <c r="AL323" i="7"/>
  <c r="AL324" i="7"/>
  <c r="AL325" i="7"/>
  <c r="AL326" i="7"/>
  <c r="AL327" i="7"/>
  <c r="AL328" i="7"/>
  <c r="AL329" i="7"/>
  <c r="AL330" i="7"/>
  <c r="AL331" i="7"/>
  <c r="AL332" i="7"/>
  <c r="AL333" i="7"/>
  <c r="AL334" i="7"/>
  <c r="AL335" i="7"/>
  <c r="AL336" i="7"/>
  <c r="AL337" i="7"/>
  <c r="AL338" i="7"/>
  <c r="AL339" i="7"/>
  <c r="AL340" i="7"/>
  <c r="AL341" i="7"/>
  <c r="AL342" i="7"/>
  <c r="AL343" i="7"/>
  <c r="AL344" i="7"/>
  <c r="AL345" i="7"/>
  <c r="AL346" i="7"/>
  <c r="AL347" i="7"/>
  <c r="AL348" i="7"/>
  <c r="AL349" i="7"/>
  <c r="AL350" i="7"/>
  <c r="AL351" i="7"/>
  <c r="AL352" i="7"/>
  <c r="AL353" i="7"/>
  <c r="AL354" i="7"/>
  <c r="AL355" i="7"/>
  <c r="AL356" i="7"/>
  <c r="AL357" i="7"/>
  <c r="AL358" i="7"/>
  <c r="AL359" i="7"/>
  <c r="AL360" i="7"/>
  <c r="AL361" i="7"/>
  <c r="AL362" i="7"/>
  <c r="AL363" i="7"/>
  <c r="AL364" i="7"/>
  <c r="AL365" i="7"/>
  <c r="AL366" i="7"/>
  <c r="AL367" i="7"/>
  <c r="AL368" i="7"/>
  <c r="AL369" i="7"/>
  <c r="AL370" i="7"/>
  <c r="AL371" i="7"/>
  <c r="AL372" i="7"/>
  <c r="AL373" i="7"/>
  <c r="AL374" i="7"/>
  <c r="AL375" i="7"/>
  <c r="AL376" i="7"/>
  <c r="AL377" i="7"/>
  <c r="AL378" i="7"/>
  <c r="AL379" i="7"/>
  <c r="AL380" i="7"/>
  <c r="AL381" i="7"/>
  <c r="AL382" i="7"/>
  <c r="AL383" i="7"/>
  <c r="AL384" i="7"/>
  <c r="AL385" i="7"/>
  <c r="AL386" i="7"/>
  <c r="AL387" i="7"/>
  <c r="AL388" i="7"/>
  <c r="AL389" i="7"/>
  <c r="AL390" i="7"/>
  <c r="AL391" i="7"/>
  <c r="AL392" i="7"/>
  <c r="AL393" i="7"/>
  <c r="AL394" i="7"/>
  <c r="AL395" i="7"/>
  <c r="AL396" i="7"/>
  <c r="AL397" i="7"/>
  <c r="AL398" i="7"/>
  <c r="AL399" i="7"/>
  <c r="AL400" i="7"/>
  <c r="AL401" i="7"/>
  <c r="AL402" i="7"/>
  <c r="AL403" i="7"/>
  <c r="AL404" i="7"/>
  <c r="AL405" i="7"/>
  <c r="AL406" i="7"/>
  <c r="AL407" i="7"/>
  <c r="AL408" i="7"/>
  <c r="AL409" i="7"/>
  <c r="AL410" i="7"/>
  <c r="AL411" i="7"/>
  <c r="AL412" i="7"/>
  <c r="AL413" i="7"/>
  <c r="AL414" i="7"/>
  <c r="AL415" i="7"/>
  <c r="AL416" i="7"/>
  <c r="AL417" i="7"/>
  <c r="AL418" i="7"/>
  <c r="AL419" i="7"/>
  <c r="AL420" i="7"/>
  <c r="AL421" i="7"/>
  <c r="AL422" i="7"/>
  <c r="AL423" i="7"/>
  <c r="AL424" i="7"/>
  <c r="AL425" i="7"/>
  <c r="AL426" i="7"/>
  <c r="AL427" i="7"/>
  <c r="AL428" i="7"/>
  <c r="AL429" i="7"/>
  <c r="AL430" i="7"/>
  <c r="AL431" i="7"/>
  <c r="AL432" i="7"/>
  <c r="AL433" i="7"/>
  <c r="AL434" i="7"/>
  <c r="AL435" i="7"/>
  <c r="AL436" i="7"/>
  <c r="AL437" i="7"/>
  <c r="AL438" i="7"/>
  <c r="AL439" i="7"/>
  <c r="AL440" i="7"/>
  <c r="AL441" i="7"/>
  <c r="AL442" i="7"/>
  <c r="AL443" i="7"/>
  <c r="AL444" i="7"/>
  <c r="AL445" i="7"/>
  <c r="AL446" i="7"/>
  <c r="AL447" i="7"/>
  <c r="AL448" i="7"/>
  <c r="AL449" i="7"/>
  <c r="AL450" i="7"/>
  <c r="AL451" i="7"/>
  <c r="AL452" i="7"/>
  <c r="AL453" i="7"/>
  <c r="AL454" i="7"/>
  <c r="AL455" i="7"/>
  <c r="AL456" i="7"/>
  <c r="AL457" i="7"/>
  <c r="AL458" i="7"/>
  <c r="AL459" i="7"/>
  <c r="AL460" i="7"/>
  <c r="AL461" i="7"/>
  <c r="AL462" i="7"/>
  <c r="AL463" i="7"/>
  <c r="AL464" i="7"/>
  <c r="AL465" i="7"/>
  <c r="AL466" i="7"/>
  <c r="AL467" i="7"/>
  <c r="AL468" i="7"/>
  <c r="AL469" i="7"/>
  <c r="AL470" i="7"/>
  <c r="AL471" i="7"/>
  <c r="AL472" i="7"/>
  <c r="AL473" i="7"/>
  <c r="AL474" i="7"/>
  <c r="AL475" i="7"/>
  <c r="AL476" i="7"/>
  <c r="AL477" i="7"/>
  <c r="AL478" i="7"/>
  <c r="AL479" i="7"/>
  <c r="AL480" i="7"/>
  <c r="AL481" i="7"/>
  <c r="AL482" i="7"/>
  <c r="AL483" i="7"/>
  <c r="AL484" i="7"/>
  <c r="AL485" i="7"/>
  <c r="AL486" i="7"/>
  <c r="AL487" i="7"/>
  <c r="AL488" i="7"/>
  <c r="AL489" i="7"/>
  <c r="AL490" i="7"/>
  <c r="AL491" i="7"/>
  <c r="AL492" i="7"/>
  <c r="AL493" i="7"/>
  <c r="AL494" i="7"/>
  <c r="AL495" i="7"/>
  <c r="AL496" i="7"/>
  <c r="AL497" i="7"/>
  <c r="AL498" i="7"/>
  <c r="AL499" i="7"/>
  <c r="AL500" i="7"/>
  <c r="AL501" i="7"/>
  <c r="AL502" i="7"/>
  <c r="AL503" i="7"/>
  <c r="AL504" i="7"/>
  <c r="AL505" i="7"/>
  <c r="AL506" i="7"/>
  <c r="AL507" i="7"/>
  <c r="AL508" i="7"/>
  <c r="AL509" i="7"/>
  <c r="AL510" i="7"/>
  <c r="AL511" i="7"/>
  <c r="AL512" i="7"/>
  <c r="AL513" i="7"/>
  <c r="AL514" i="7"/>
  <c r="AL515" i="7"/>
  <c r="AL516" i="7"/>
  <c r="AL517" i="7"/>
  <c r="AL518" i="7"/>
  <c r="AL519" i="7"/>
  <c r="AL520" i="7"/>
  <c r="AL521" i="7"/>
  <c r="AL522" i="7"/>
  <c r="AL523" i="7"/>
  <c r="AL524" i="7"/>
  <c r="AL525" i="7"/>
  <c r="AL526" i="7"/>
  <c r="AL527" i="7"/>
  <c r="AL528" i="7"/>
  <c r="AL529" i="7"/>
  <c r="AL530" i="7"/>
  <c r="AL531" i="7"/>
  <c r="AL532" i="7"/>
  <c r="AL533" i="7"/>
  <c r="AL534" i="7"/>
  <c r="AL535" i="7"/>
  <c r="AL536" i="7"/>
  <c r="AL537" i="7"/>
  <c r="AL538" i="7"/>
  <c r="AL539" i="7"/>
  <c r="AL540" i="7"/>
  <c r="AL541" i="7"/>
  <c r="AL542" i="7"/>
  <c r="AL543" i="7"/>
  <c r="AL544" i="7"/>
  <c r="AL545" i="7"/>
  <c r="AL546" i="7"/>
  <c r="AL547" i="7"/>
  <c r="AL548" i="7"/>
  <c r="AL549" i="7"/>
  <c r="AL550" i="7"/>
  <c r="AL551" i="7"/>
  <c r="AL552" i="7"/>
  <c r="AL553" i="7"/>
  <c r="AL554" i="7"/>
  <c r="AL555" i="7"/>
  <c r="AL556" i="7"/>
  <c r="AL557" i="7"/>
  <c r="AL558" i="7"/>
  <c r="AL559" i="7"/>
  <c r="AL560" i="7"/>
  <c r="AL561" i="7"/>
  <c r="AL562" i="7"/>
  <c r="AL563" i="7"/>
  <c r="AL564" i="7"/>
  <c r="AL565" i="7"/>
  <c r="AL566" i="7"/>
  <c r="AL567" i="7"/>
  <c r="AL568" i="7"/>
  <c r="AL569" i="7"/>
  <c r="AL570" i="7"/>
  <c r="AL571" i="7"/>
  <c r="AL572" i="7"/>
  <c r="AL573" i="7"/>
  <c r="AL574" i="7"/>
  <c r="AL575" i="7"/>
  <c r="AL576" i="7"/>
  <c r="AL577" i="7"/>
  <c r="AL578" i="7"/>
  <c r="AL579" i="7"/>
  <c r="AL580" i="7"/>
  <c r="AL581" i="7"/>
  <c r="AL582" i="7"/>
  <c r="AL583" i="7"/>
  <c r="AL584" i="7"/>
  <c r="AL585" i="7"/>
  <c r="AL586" i="7"/>
  <c r="AL587" i="7"/>
  <c r="AL588" i="7"/>
  <c r="AL589" i="7"/>
  <c r="AL590" i="7"/>
  <c r="AL591" i="7"/>
  <c r="AL592" i="7"/>
  <c r="AL593" i="7"/>
  <c r="AL594" i="7"/>
  <c r="AL595" i="7"/>
  <c r="AL596" i="7"/>
  <c r="AL597" i="7"/>
  <c r="AL598" i="7"/>
  <c r="AL599" i="7"/>
  <c r="AL600" i="7"/>
  <c r="AL601" i="7"/>
  <c r="AL602" i="7"/>
  <c r="AL603" i="7"/>
  <c r="AL604" i="7"/>
  <c r="AL605" i="7"/>
  <c r="AL606" i="7"/>
  <c r="AL607" i="7"/>
  <c r="AL608" i="7"/>
  <c r="AL609" i="7"/>
  <c r="AL610" i="7"/>
  <c r="AL611" i="7"/>
  <c r="AL612" i="7"/>
  <c r="AL613" i="7"/>
  <c r="AL614" i="7"/>
  <c r="AL615" i="7"/>
  <c r="AL616" i="7"/>
  <c r="AL617" i="7"/>
  <c r="AL618" i="7"/>
  <c r="AL619" i="7"/>
  <c r="AL620" i="7"/>
  <c r="AL621" i="7"/>
  <c r="AL622" i="7"/>
  <c r="AL623" i="7"/>
  <c r="AL624" i="7"/>
  <c r="AL625" i="7"/>
  <c r="AL626" i="7"/>
  <c r="AL627" i="7"/>
  <c r="AL628" i="7"/>
  <c r="AL629" i="7"/>
  <c r="AL630" i="7"/>
  <c r="AL631" i="7"/>
  <c r="AL632" i="7"/>
  <c r="AL633" i="7"/>
  <c r="AL634" i="7"/>
  <c r="AL635" i="7"/>
  <c r="AL636" i="7"/>
  <c r="AL637" i="7"/>
  <c r="AL638" i="7"/>
  <c r="AL639" i="7"/>
  <c r="AL640" i="7"/>
  <c r="AL641" i="7"/>
  <c r="AL642" i="7"/>
  <c r="AL643" i="7"/>
  <c r="AL644" i="7"/>
  <c r="AL645" i="7"/>
  <c r="AL646" i="7"/>
  <c r="AL647" i="7"/>
  <c r="AL648" i="7"/>
  <c r="AL649" i="7"/>
  <c r="AL650" i="7"/>
  <c r="AL652" i="7"/>
  <c r="AL653" i="7"/>
  <c r="AL654" i="7"/>
  <c r="AL655" i="7"/>
  <c r="AL656" i="7"/>
  <c r="AL657" i="7"/>
  <c r="AL658" i="7"/>
  <c r="AL659" i="7"/>
  <c r="AL660" i="7"/>
  <c r="AL661" i="7"/>
  <c r="AL662" i="7"/>
  <c r="AL663" i="7"/>
  <c r="AL664" i="7"/>
  <c r="AL665" i="7"/>
  <c r="AL666" i="7"/>
  <c r="AL667" i="7"/>
  <c r="AL668" i="7"/>
  <c r="AL669" i="7"/>
  <c r="AL670" i="7"/>
  <c r="AL671" i="7"/>
  <c r="AL672" i="7"/>
  <c r="AL673" i="7"/>
  <c r="AL674" i="7"/>
  <c r="AL675" i="7"/>
  <c r="AL676" i="7"/>
  <c r="AL677" i="7"/>
  <c r="AL678" i="7"/>
  <c r="AL679" i="7"/>
  <c r="AL680" i="7"/>
  <c r="AL681" i="7"/>
  <c r="AL682" i="7"/>
  <c r="AL683" i="7"/>
  <c r="AL684" i="7"/>
  <c r="AL685" i="7"/>
  <c r="AL686" i="7"/>
  <c r="AL687" i="7"/>
  <c r="AL688" i="7"/>
  <c r="AL689" i="7"/>
  <c r="AL690" i="7"/>
  <c r="AL691" i="7"/>
  <c r="AL692" i="7"/>
  <c r="AL693" i="7"/>
  <c r="AL694" i="7"/>
  <c r="AL695" i="7"/>
  <c r="AL696" i="7"/>
  <c r="AL697" i="7"/>
  <c r="AL698" i="7"/>
  <c r="AL699" i="7"/>
  <c r="AL700" i="7"/>
  <c r="AL701" i="7"/>
  <c r="AL702" i="7"/>
  <c r="AL703" i="7"/>
  <c r="AL704" i="7"/>
  <c r="AL705" i="7"/>
  <c r="AL706" i="7"/>
  <c r="AL707" i="7"/>
  <c r="AL708" i="7"/>
  <c r="AL709" i="7"/>
  <c r="AL710" i="7"/>
  <c r="AL711" i="7"/>
  <c r="AL712" i="7"/>
  <c r="AL713" i="7"/>
  <c r="AL714" i="7"/>
  <c r="AL715" i="7"/>
  <c r="AL716" i="7"/>
  <c r="AL717" i="7"/>
  <c r="AL718" i="7"/>
  <c r="AL719" i="7"/>
  <c r="AL720" i="7"/>
  <c r="AL721" i="7"/>
  <c r="AL722" i="7"/>
  <c r="AL723" i="7"/>
  <c r="AL724" i="7"/>
  <c r="AL725" i="7"/>
  <c r="AL726" i="7"/>
  <c r="AL727" i="7"/>
  <c r="AL728" i="7"/>
  <c r="AL729" i="7"/>
  <c r="AL730" i="7"/>
  <c r="AL731" i="7"/>
  <c r="AL732" i="7"/>
  <c r="AL733" i="7"/>
  <c r="AL734" i="7"/>
  <c r="AL735" i="7"/>
  <c r="AL736" i="7"/>
  <c r="AL737" i="7"/>
  <c r="AL738" i="7"/>
  <c r="AL739" i="7"/>
  <c r="AL740" i="7"/>
  <c r="AL741" i="7"/>
  <c r="AL742" i="7"/>
  <c r="AL743" i="7"/>
  <c r="AL744" i="7"/>
  <c r="AL745" i="7"/>
  <c r="AL746" i="7"/>
  <c r="AL747" i="7"/>
  <c r="AL748" i="7"/>
  <c r="AL749" i="7"/>
  <c r="AL750" i="7"/>
  <c r="AL751" i="7"/>
  <c r="AL752" i="7"/>
  <c r="AL753" i="7"/>
  <c r="AL754" i="7"/>
  <c r="AL755" i="7"/>
  <c r="AL756" i="7"/>
  <c r="AL757" i="7"/>
  <c r="AL758" i="7"/>
  <c r="AL759" i="7"/>
  <c r="AL760" i="7"/>
  <c r="AL761" i="7"/>
  <c r="AL762" i="7"/>
  <c r="AL763" i="7"/>
  <c r="AL764" i="7"/>
  <c r="AL765" i="7"/>
  <c r="AL766" i="7"/>
  <c r="AL767" i="7"/>
  <c r="AL768" i="7"/>
  <c r="AL769" i="7"/>
  <c r="AL770" i="7"/>
  <c r="AL771" i="7"/>
  <c r="AL772" i="7"/>
  <c r="AL773" i="7"/>
  <c r="AL774" i="7"/>
  <c r="AL775" i="7"/>
  <c r="AL776" i="7"/>
  <c r="AL777" i="7"/>
  <c r="AL778" i="7"/>
  <c r="AL779" i="7"/>
  <c r="AL780" i="7"/>
  <c r="AL781" i="7"/>
  <c r="AL782" i="7"/>
  <c r="AL783" i="7"/>
  <c r="AL784" i="7"/>
  <c r="AL785" i="7"/>
  <c r="AL786" i="7"/>
  <c r="AL787" i="7"/>
  <c r="AL788" i="7"/>
  <c r="AL789" i="7"/>
  <c r="AL790" i="7"/>
  <c r="AL791" i="7"/>
  <c r="AL792" i="7"/>
  <c r="AL793" i="7"/>
  <c r="AL794" i="7"/>
  <c r="AL795" i="7"/>
  <c r="AL796" i="7"/>
  <c r="AL797" i="7"/>
  <c r="AL798" i="7"/>
  <c r="AL799" i="7"/>
  <c r="AL800" i="7"/>
  <c r="AL801" i="7"/>
  <c r="AL802" i="7"/>
  <c r="AL803" i="7"/>
  <c r="AL804" i="7"/>
  <c r="AL805" i="7"/>
  <c r="AL806" i="7"/>
  <c r="AL807" i="7"/>
  <c r="AL808" i="7"/>
  <c r="AL809" i="7"/>
  <c r="AL810" i="7"/>
  <c r="AL811" i="7"/>
  <c r="AL812" i="7"/>
  <c r="AL813" i="7"/>
  <c r="AL814" i="7"/>
  <c r="AL815" i="7"/>
  <c r="AL816" i="7"/>
  <c r="AL817" i="7"/>
  <c r="AL818" i="7"/>
  <c r="AL819" i="7"/>
  <c r="AL820" i="7"/>
  <c r="AL821" i="7"/>
  <c r="AL822" i="7"/>
  <c r="AL823" i="7"/>
  <c r="AL824" i="7"/>
  <c r="AL825" i="7"/>
  <c r="AL826" i="7"/>
  <c r="AL827" i="7"/>
  <c r="AL828" i="7"/>
  <c r="AL829" i="7"/>
  <c r="AL830" i="7"/>
  <c r="AL831" i="7"/>
  <c r="AL832" i="7"/>
  <c r="AL3" i="7"/>
  <c r="AK541" i="7"/>
  <c r="AK540" i="7"/>
  <c r="AI539" i="7"/>
  <c r="AI540" i="7"/>
  <c r="AI541" i="7"/>
  <c r="J661" i="7"/>
  <c r="BC661" i="7" s="1"/>
  <c r="CG661" i="7"/>
  <c r="BE661" i="7"/>
  <c r="AV661" i="7"/>
  <c r="AU661" i="7"/>
  <c r="AT661" i="7"/>
  <c r="AS661" i="7"/>
  <c r="AK661" i="7"/>
  <c r="AI661" i="7"/>
  <c r="O661" i="7"/>
  <c r="BF661" i="7" s="1"/>
  <c r="K661" i="7"/>
  <c r="BD661" i="7" s="1"/>
  <c r="AI480" i="7"/>
  <c r="AI166" i="7"/>
  <c r="AI489" i="7"/>
  <c r="AI356" i="7"/>
  <c r="J540" i="7"/>
  <c r="J541" i="7"/>
  <c r="K540" i="7"/>
  <c r="K541" i="7"/>
  <c r="O540" i="7"/>
  <c r="BF540" i="7" s="1"/>
  <c r="O541" i="7"/>
  <c r="BF541" i="7" s="1"/>
  <c r="AN267" i="7"/>
  <c r="CG267" i="7"/>
  <c r="BE267" i="7"/>
  <c r="AV267" i="7"/>
  <c r="AU267" i="7"/>
  <c r="AT267" i="7"/>
  <c r="AS267" i="7"/>
  <c r="AK267" i="7"/>
  <c r="AI267" i="7"/>
  <c r="O267" i="7"/>
  <c r="BF267" i="7" s="1"/>
  <c r="K267" i="7"/>
  <c r="J267" i="7"/>
  <c r="BC267" i="7" s="1"/>
  <c r="J268" i="7"/>
  <c r="BC268" i="7" s="1"/>
  <c r="K268" i="7"/>
  <c r="O268" i="7"/>
  <c r="AI268" i="7"/>
  <c r="AK268" i="7"/>
  <c r="AN268" i="7"/>
  <c r="AS268" i="7"/>
  <c r="AT268" i="7"/>
  <c r="AU268" i="7"/>
  <c r="AV268" i="7"/>
  <c r="BE268" i="7"/>
  <c r="BF268" i="7"/>
  <c r="CG268" i="7"/>
  <c r="EJ268" i="7"/>
  <c r="EJ833" i="7"/>
  <c r="EK831" i="7"/>
  <c r="EL831" i="7"/>
  <c r="EM831" i="7"/>
  <c r="EN831" i="7"/>
  <c r="EO831" i="7"/>
  <c r="EP831" i="7"/>
  <c r="EQ831" i="7"/>
  <c r="ER831" i="7"/>
  <c r="ES831" i="7"/>
  <c r="ET831" i="7"/>
  <c r="EU831" i="7"/>
  <c r="EV831" i="7"/>
  <c r="EK832" i="7"/>
  <c r="EL832" i="7"/>
  <c r="EM832" i="7"/>
  <c r="EN832" i="7"/>
  <c r="EO832" i="7"/>
  <c r="EP832" i="7"/>
  <c r="EQ832" i="7"/>
  <c r="ER832" i="7"/>
  <c r="ES832" i="7"/>
  <c r="ET832" i="7"/>
  <c r="EU832" i="7"/>
  <c r="EV832" i="7"/>
  <c r="EK833" i="7"/>
  <c r="EL833" i="7"/>
  <c r="EM833" i="7"/>
  <c r="EN833" i="7"/>
  <c r="EO833" i="7"/>
  <c r="EP833" i="7"/>
  <c r="EQ833" i="7"/>
  <c r="ER833" i="7"/>
  <c r="ES833" i="7"/>
  <c r="ET833" i="7"/>
  <c r="EU833" i="7"/>
  <c r="EV833" i="7"/>
  <c r="EX831" i="7"/>
  <c r="EX832" i="7"/>
  <c r="AU4" i="7"/>
  <c r="AV4" i="7"/>
  <c r="AU5" i="7"/>
  <c r="AV5" i="7"/>
  <c r="AU6" i="7"/>
  <c r="AV6" i="7"/>
  <c r="AU7" i="7"/>
  <c r="AV7" i="7"/>
  <c r="AU8" i="7"/>
  <c r="AV8" i="7"/>
  <c r="AU9" i="7"/>
  <c r="AV9" i="7"/>
  <c r="AU10" i="7"/>
  <c r="AV10" i="7"/>
  <c r="AU11" i="7"/>
  <c r="AV11" i="7"/>
  <c r="AU12" i="7"/>
  <c r="AV12" i="7"/>
  <c r="AU13" i="7"/>
  <c r="AV13" i="7"/>
  <c r="AU14" i="7"/>
  <c r="AV14" i="7"/>
  <c r="AU15" i="7"/>
  <c r="AV15" i="7"/>
  <c r="AU16" i="7"/>
  <c r="AV16" i="7"/>
  <c r="AU17" i="7"/>
  <c r="AV17" i="7"/>
  <c r="AU18" i="7"/>
  <c r="AV18" i="7"/>
  <c r="AU19" i="7"/>
  <c r="AV19" i="7"/>
  <c r="AU20" i="7"/>
  <c r="AV20" i="7"/>
  <c r="AU21" i="7"/>
  <c r="AV21" i="7"/>
  <c r="AU22" i="7"/>
  <c r="AV22" i="7"/>
  <c r="AU23" i="7"/>
  <c r="AV23" i="7"/>
  <c r="AU24" i="7"/>
  <c r="AV24" i="7"/>
  <c r="AU25" i="7"/>
  <c r="AV25" i="7"/>
  <c r="AU26" i="7"/>
  <c r="AV26" i="7"/>
  <c r="AU27" i="7"/>
  <c r="AV27" i="7"/>
  <c r="AU28" i="7"/>
  <c r="AV28" i="7"/>
  <c r="AU29" i="7"/>
  <c r="AV29" i="7"/>
  <c r="AU30" i="7"/>
  <c r="AV30" i="7"/>
  <c r="AU31" i="7"/>
  <c r="AV31" i="7"/>
  <c r="AU32" i="7"/>
  <c r="AV32" i="7"/>
  <c r="AU33" i="7"/>
  <c r="AV33" i="7"/>
  <c r="AU34" i="7"/>
  <c r="AV34" i="7"/>
  <c r="AU35" i="7"/>
  <c r="AV35" i="7"/>
  <c r="AU36" i="7"/>
  <c r="AV36" i="7"/>
  <c r="AU37" i="7"/>
  <c r="AV37" i="7"/>
  <c r="AU38" i="7"/>
  <c r="AV38" i="7"/>
  <c r="AU39" i="7"/>
  <c r="AV39" i="7"/>
  <c r="AU40" i="7"/>
  <c r="AV40" i="7"/>
  <c r="AU41" i="7"/>
  <c r="AV41" i="7"/>
  <c r="AU42" i="7"/>
  <c r="AV42" i="7"/>
  <c r="AU43" i="7"/>
  <c r="AV43" i="7"/>
  <c r="AU44" i="7"/>
  <c r="AV44" i="7"/>
  <c r="AU45" i="7"/>
  <c r="AV45" i="7"/>
  <c r="AU46" i="7"/>
  <c r="AV46" i="7"/>
  <c r="AU47" i="7"/>
  <c r="AV47" i="7"/>
  <c r="AU48" i="7"/>
  <c r="AV48" i="7"/>
  <c r="AU49" i="7"/>
  <c r="AV49" i="7"/>
  <c r="AU50" i="7"/>
  <c r="AV50" i="7"/>
  <c r="AU51" i="7"/>
  <c r="AV51" i="7"/>
  <c r="AU52" i="7"/>
  <c r="AV52" i="7"/>
  <c r="AU53" i="7"/>
  <c r="AV53" i="7"/>
  <c r="AU54" i="7"/>
  <c r="AV54" i="7"/>
  <c r="AU55" i="7"/>
  <c r="AV55" i="7"/>
  <c r="AU56" i="7"/>
  <c r="AV56" i="7"/>
  <c r="AU57" i="7"/>
  <c r="AV57" i="7"/>
  <c r="AU58" i="7"/>
  <c r="AV58" i="7"/>
  <c r="AU59" i="7"/>
  <c r="AV59" i="7"/>
  <c r="AU60" i="7"/>
  <c r="AV60" i="7"/>
  <c r="AU61" i="7"/>
  <c r="AV61" i="7"/>
  <c r="AU62" i="7"/>
  <c r="AV62" i="7"/>
  <c r="AU63" i="7"/>
  <c r="AV63" i="7"/>
  <c r="AU64" i="7"/>
  <c r="AV64" i="7"/>
  <c r="AU65" i="7"/>
  <c r="AV65" i="7"/>
  <c r="AU66" i="7"/>
  <c r="AV66" i="7"/>
  <c r="AU67" i="7"/>
  <c r="AV67" i="7"/>
  <c r="AU68" i="7"/>
  <c r="AV68" i="7"/>
  <c r="AU69" i="7"/>
  <c r="AV69" i="7"/>
  <c r="AU70" i="7"/>
  <c r="AV70" i="7"/>
  <c r="AU71" i="7"/>
  <c r="AV71" i="7"/>
  <c r="AU72" i="7"/>
  <c r="AV72" i="7"/>
  <c r="AU73" i="7"/>
  <c r="AV73" i="7"/>
  <c r="AU74" i="7"/>
  <c r="AV74" i="7"/>
  <c r="AU75" i="7"/>
  <c r="AV75" i="7"/>
  <c r="AU76" i="7"/>
  <c r="AV76" i="7"/>
  <c r="AU77" i="7"/>
  <c r="AV77" i="7"/>
  <c r="AU78" i="7"/>
  <c r="AV78" i="7"/>
  <c r="AU79" i="7"/>
  <c r="AV79" i="7"/>
  <c r="AU80" i="7"/>
  <c r="AV80" i="7"/>
  <c r="AU81" i="7"/>
  <c r="AV81" i="7"/>
  <c r="AU82" i="7"/>
  <c r="AV82" i="7"/>
  <c r="AU83" i="7"/>
  <c r="AV83" i="7"/>
  <c r="AU84" i="7"/>
  <c r="AV84" i="7"/>
  <c r="AU85" i="7"/>
  <c r="AV85" i="7"/>
  <c r="AU86" i="7"/>
  <c r="AV86" i="7"/>
  <c r="AU87" i="7"/>
  <c r="AV87" i="7"/>
  <c r="AU88" i="7"/>
  <c r="AV88" i="7"/>
  <c r="AU89" i="7"/>
  <c r="AV89" i="7"/>
  <c r="AU90" i="7"/>
  <c r="AV90" i="7"/>
  <c r="AU91" i="7"/>
  <c r="AV91" i="7"/>
  <c r="AU92" i="7"/>
  <c r="AV92" i="7"/>
  <c r="AU93" i="7"/>
  <c r="AV93" i="7"/>
  <c r="AU94" i="7"/>
  <c r="AV94" i="7"/>
  <c r="AU95" i="7"/>
  <c r="AV95" i="7"/>
  <c r="AU96" i="7"/>
  <c r="AV96" i="7"/>
  <c r="AU97" i="7"/>
  <c r="AV97" i="7"/>
  <c r="AU98" i="7"/>
  <c r="AV98" i="7"/>
  <c r="AU99" i="7"/>
  <c r="AV99" i="7"/>
  <c r="AU100" i="7"/>
  <c r="AV100" i="7"/>
  <c r="AU101" i="7"/>
  <c r="AV101" i="7"/>
  <c r="AU102" i="7"/>
  <c r="AV102" i="7"/>
  <c r="AU103" i="7"/>
  <c r="AV103" i="7"/>
  <c r="AU104" i="7"/>
  <c r="AV104" i="7"/>
  <c r="AU105" i="7"/>
  <c r="AV105" i="7"/>
  <c r="AU106" i="7"/>
  <c r="AV106" i="7"/>
  <c r="AU107" i="7"/>
  <c r="AV107" i="7"/>
  <c r="AU108" i="7"/>
  <c r="AV108" i="7"/>
  <c r="AU109" i="7"/>
  <c r="AV109" i="7"/>
  <c r="AU110" i="7"/>
  <c r="AV110" i="7"/>
  <c r="AU111" i="7"/>
  <c r="AV111" i="7"/>
  <c r="AU112" i="7"/>
  <c r="AV112" i="7"/>
  <c r="AU113" i="7"/>
  <c r="AV113" i="7"/>
  <c r="AU114" i="7"/>
  <c r="AV114" i="7"/>
  <c r="AU115" i="7"/>
  <c r="AV115" i="7"/>
  <c r="AU116" i="7"/>
  <c r="AV116" i="7"/>
  <c r="AU117" i="7"/>
  <c r="AV117" i="7"/>
  <c r="AU118" i="7"/>
  <c r="AV118" i="7"/>
  <c r="AU119" i="7"/>
  <c r="AV119" i="7"/>
  <c r="AU120" i="7"/>
  <c r="AV120" i="7"/>
  <c r="AU121" i="7"/>
  <c r="AV121" i="7"/>
  <c r="AU122" i="7"/>
  <c r="AV122" i="7"/>
  <c r="AU123" i="7"/>
  <c r="AV123" i="7"/>
  <c r="AU124" i="7"/>
  <c r="AV124" i="7"/>
  <c r="AU125" i="7"/>
  <c r="AV125" i="7"/>
  <c r="AU126" i="7"/>
  <c r="AV126" i="7"/>
  <c r="AU127" i="7"/>
  <c r="AV127" i="7"/>
  <c r="AU128" i="7"/>
  <c r="AV128" i="7"/>
  <c r="AU129" i="7"/>
  <c r="AV129" i="7"/>
  <c r="AU130" i="7"/>
  <c r="AV130" i="7"/>
  <c r="AU131" i="7"/>
  <c r="AV131" i="7"/>
  <c r="AU132" i="7"/>
  <c r="AV132" i="7"/>
  <c r="AU133" i="7"/>
  <c r="AV133" i="7"/>
  <c r="AU134" i="7"/>
  <c r="AV134" i="7"/>
  <c r="AU135" i="7"/>
  <c r="AV135" i="7"/>
  <c r="AU136" i="7"/>
  <c r="AV136" i="7"/>
  <c r="AU137" i="7"/>
  <c r="AV137" i="7"/>
  <c r="AU138" i="7"/>
  <c r="AV138" i="7"/>
  <c r="AU139" i="7"/>
  <c r="AV139" i="7"/>
  <c r="AU140" i="7"/>
  <c r="AV140" i="7"/>
  <c r="AU141" i="7"/>
  <c r="AV141" i="7"/>
  <c r="AU142" i="7"/>
  <c r="AV142" i="7"/>
  <c r="AU143" i="7"/>
  <c r="AV143" i="7"/>
  <c r="AU144" i="7"/>
  <c r="AV144" i="7"/>
  <c r="AU145" i="7"/>
  <c r="AV145" i="7"/>
  <c r="AU146" i="7"/>
  <c r="AV146" i="7"/>
  <c r="AU147" i="7"/>
  <c r="AV147" i="7"/>
  <c r="AU148" i="7"/>
  <c r="AV148" i="7"/>
  <c r="AU149" i="7"/>
  <c r="AV149" i="7"/>
  <c r="AU150" i="7"/>
  <c r="AV150" i="7"/>
  <c r="AU151" i="7"/>
  <c r="AV151" i="7"/>
  <c r="AU152" i="7"/>
  <c r="AV152" i="7"/>
  <c r="AU153" i="7"/>
  <c r="AV153" i="7"/>
  <c r="AU154" i="7"/>
  <c r="AV154" i="7"/>
  <c r="AU155" i="7"/>
  <c r="AV155" i="7"/>
  <c r="AU156" i="7"/>
  <c r="AV156" i="7"/>
  <c r="AU157" i="7"/>
  <c r="AV157" i="7"/>
  <c r="AU158" i="7"/>
  <c r="AV158" i="7"/>
  <c r="AU159" i="7"/>
  <c r="AV159" i="7"/>
  <c r="AU160" i="7"/>
  <c r="AV160" i="7"/>
  <c r="AU161" i="7"/>
  <c r="AV161" i="7"/>
  <c r="AU162" i="7"/>
  <c r="AV162" i="7"/>
  <c r="AU163" i="7"/>
  <c r="AV163" i="7"/>
  <c r="AU164" i="7"/>
  <c r="AV164" i="7"/>
  <c r="AU165" i="7"/>
  <c r="AV165" i="7"/>
  <c r="AU166" i="7"/>
  <c r="AV166" i="7"/>
  <c r="AU167" i="7"/>
  <c r="AV167" i="7"/>
  <c r="AU168" i="7"/>
  <c r="AV168" i="7"/>
  <c r="AU169" i="7"/>
  <c r="AV169" i="7"/>
  <c r="AU170" i="7"/>
  <c r="AV170" i="7"/>
  <c r="AU171" i="7"/>
  <c r="AV171" i="7"/>
  <c r="AU172" i="7"/>
  <c r="AV172" i="7"/>
  <c r="AU173" i="7"/>
  <c r="AV173" i="7"/>
  <c r="AU174" i="7"/>
  <c r="AV174" i="7"/>
  <c r="AU175" i="7"/>
  <c r="AV175" i="7"/>
  <c r="AU176" i="7"/>
  <c r="AV176" i="7"/>
  <c r="AU177" i="7"/>
  <c r="AV177" i="7"/>
  <c r="AU178" i="7"/>
  <c r="AV178" i="7"/>
  <c r="AU179" i="7"/>
  <c r="AV179" i="7"/>
  <c r="AU180" i="7"/>
  <c r="AV180" i="7"/>
  <c r="AU181" i="7"/>
  <c r="AV181" i="7"/>
  <c r="AU182" i="7"/>
  <c r="AV182" i="7"/>
  <c r="AU183" i="7"/>
  <c r="AV183" i="7"/>
  <c r="AU184" i="7"/>
  <c r="AV184" i="7"/>
  <c r="AU185" i="7"/>
  <c r="AV185" i="7"/>
  <c r="AU186" i="7"/>
  <c r="AV186" i="7"/>
  <c r="AU187" i="7"/>
  <c r="AV187" i="7"/>
  <c r="AU188" i="7"/>
  <c r="AV188" i="7"/>
  <c r="AU189" i="7"/>
  <c r="AV189" i="7"/>
  <c r="AU190" i="7"/>
  <c r="AV190" i="7"/>
  <c r="AU191" i="7"/>
  <c r="AV191" i="7"/>
  <c r="AU192" i="7"/>
  <c r="AV192" i="7"/>
  <c r="AU193" i="7"/>
  <c r="AV193" i="7"/>
  <c r="AU194" i="7"/>
  <c r="AV194" i="7"/>
  <c r="AU195" i="7"/>
  <c r="AV195" i="7"/>
  <c r="AU196" i="7"/>
  <c r="AV196" i="7"/>
  <c r="AU197" i="7"/>
  <c r="AV197" i="7"/>
  <c r="AU198" i="7"/>
  <c r="AV198" i="7"/>
  <c r="AU199" i="7"/>
  <c r="AV199" i="7"/>
  <c r="AU200" i="7"/>
  <c r="AV200" i="7"/>
  <c r="AU201" i="7"/>
  <c r="AV201" i="7"/>
  <c r="AU202" i="7"/>
  <c r="AV202" i="7"/>
  <c r="AU203" i="7"/>
  <c r="AV203" i="7"/>
  <c r="AU204" i="7"/>
  <c r="AV204" i="7"/>
  <c r="AU205" i="7"/>
  <c r="AV205" i="7"/>
  <c r="AU206" i="7"/>
  <c r="AV206" i="7"/>
  <c r="AU207" i="7"/>
  <c r="AV207" i="7"/>
  <c r="AU208" i="7"/>
  <c r="AV208" i="7"/>
  <c r="AU209" i="7"/>
  <c r="AV209" i="7"/>
  <c r="AU210" i="7"/>
  <c r="AV210" i="7"/>
  <c r="AU211" i="7"/>
  <c r="AV211" i="7"/>
  <c r="AU212" i="7"/>
  <c r="AV212" i="7"/>
  <c r="AU213" i="7"/>
  <c r="AV213" i="7"/>
  <c r="AU214" i="7"/>
  <c r="AV214" i="7"/>
  <c r="AU215" i="7"/>
  <c r="AV215" i="7"/>
  <c r="AU216" i="7"/>
  <c r="AV216" i="7"/>
  <c r="AU217" i="7"/>
  <c r="AV217" i="7"/>
  <c r="AU218" i="7"/>
  <c r="AV218" i="7"/>
  <c r="AU219" i="7"/>
  <c r="AV219" i="7"/>
  <c r="AU220" i="7"/>
  <c r="AV220" i="7"/>
  <c r="AU221" i="7"/>
  <c r="AV221" i="7"/>
  <c r="AU222" i="7"/>
  <c r="AV222" i="7"/>
  <c r="AU223" i="7"/>
  <c r="AV223" i="7"/>
  <c r="AU224" i="7"/>
  <c r="AV224" i="7"/>
  <c r="AU225" i="7"/>
  <c r="AV225" i="7"/>
  <c r="AU226" i="7"/>
  <c r="AV226" i="7"/>
  <c r="AU227" i="7"/>
  <c r="AV227" i="7"/>
  <c r="AU228" i="7"/>
  <c r="AV228" i="7"/>
  <c r="AU229" i="7"/>
  <c r="AV229" i="7"/>
  <c r="AU230" i="7"/>
  <c r="AV230" i="7"/>
  <c r="AU231" i="7"/>
  <c r="AV231" i="7"/>
  <c r="AU232" i="7"/>
  <c r="AV232" i="7"/>
  <c r="AU233" i="7"/>
  <c r="AV233" i="7"/>
  <c r="AU234" i="7"/>
  <c r="AV234" i="7"/>
  <c r="AU235" i="7"/>
  <c r="AV235" i="7"/>
  <c r="AU236" i="7"/>
  <c r="AV236" i="7"/>
  <c r="AU237" i="7"/>
  <c r="AV237" i="7"/>
  <c r="AU238" i="7"/>
  <c r="AV238" i="7"/>
  <c r="AU239" i="7"/>
  <c r="AV239" i="7"/>
  <c r="AU240" i="7"/>
  <c r="AV240" i="7"/>
  <c r="AU241" i="7"/>
  <c r="AV241" i="7"/>
  <c r="AU242" i="7"/>
  <c r="AV242" i="7"/>
  <c r="AU243" i="7"/>
  <c r="AV243" i="7"/>
  <c r="AU244" i="7"/>
  <c r="AV244" i="7"/>
  <c r="AU245" i="7"/>
  <c r="AV245" i="7"/>
  <c r="AU246" i="7"/>
  <c r="AV246" i="7"/>
  <c r="AU247" i="7"/>
  <c r="AV247" i="7"/>
  <c r="AU248" i="7"/>
  <c r="AV248" i="7"/>
  <c r="AU249" i="7"/>
  <c r="AV249" i="7"/>
  <c r="AU250" i="7"/>
  <c r="AV250" i="7"/>
  <c r="AU251" i="7"/>
  <c r="AV251" i="7"/>
  <c r="AU252" i="7"/>
  <c r="AV252" i="7"/>
  <c r="AU253" i="7"/>
  <c r="AV253" i="7"/>
  <c r="AU254" i="7"/>
  <c r="AV254" i="7"/>
  <c r="AU255" i="7"/>
  <c r="AV255" i="7"/>
  <c r="AU256" i="7"/>
  <c r="AV256" i="7"/>
  <c r="AU257" i="7"/>
  <c r="AV257" i="7"/>
  <c r="AU258" i="7"/>
  <c r="AV258" i="7"/>
  <c r="AU259" i="7"/>
  <c r="AV259" i="7"/>
  <c r="AU260" i="7"/>
  <c r="AV260" i="7"/>
  <c r="AU261" i="7"/>
  <c r="AV261" i="7"/>
  <c r="AU262" i="7"/>
  <c r="AV262" i="7"/>
  <c r="AU263" i="7"/>
  <c r="AV263" i="7"/>
  <c r="AU264" i="7"/>
  <c r="AV264" i="7"/>
  <c r="AU265" i="7"/>
  <c r="AV265" i="7"/>
  <c r="AU266" i="7"/>
  <c r="AV266" i="7"/>
  <c r="AU269" i="7"/>
  <c r="AV269" i="7"/>
  <c r="AU270" i="7"/>
  <c r="AV270" i="7"/>
  <c r="AU271" i="7"/>
  <c r="AV271" i="7"/>
  <c r="AU272" i="7"/>
  <c r="AV272" i="7"/>
  <c r="AU273" i="7"/>
  <c r="AV273" i="7"/>
  <c r="AU274" i="7"/>
  <c r="AV274" i="7"/>
  <c r="AU275" i="7"/>
  <c r="AV275" i="7"/>
  <c r="AU276" i="7"/>
  <c r="AV276" i="7"/>
  <c r="AU277" i="7"/>
  <c r="AV277" i="7"/>
  <c r="AU278" i="7"/>
  <c r="AV278" i="7"/>
  <c r="AU279" i="7"/>
  <c r="AV279" i="7"/>
  <c r="AU280" i="7"/>
  <c r="AV280" i="7"/>
  <c r="AU281" i="7"/>
  <c r="AV281" i="7"/>
  <c r="AU282" i="7"/>
  <c r="AV282" i="7"/>
  <c r="AU283" i="7"/>
  <c r="AV283" i="7"/>
  <c r="AU284" i="7"/>
  <c r="AV284" i="7"/>
  <c r="AU285" i="7"/>
  <c r="AV285" i="7"/>
  <c r="AU286" i="7"/>
  <c r="AV286" i="7"/>
  <c r="AU287" i="7"/>
  <c r="AV287" i="7"/>
  <c r="AU288" i="7"/>
  <c r="AV288" i="7"/>
  <c r="AU289" i="7"/>
  <c r="AV289" i="7"/>
  <c r="AU290" i="7"/>
  <c r="AV290" i="7"/>
  <c r="AU291" i="7"/>
  <c r="AV291" i="7"/>
  <c r="AU292" i="7"/>
  <c r="AV292" i="7"/>
  <c r="AU293" i="7"/>
  <c r="AV293" i="7"/>
  <c r="AU294" i="7"/>
  <c r="AV294" i="7"/>
  <c r="AU295" i="7"/>
  <c r="AV295" i="7"/>
  <c r="AU296" i="7"/>
  <c r="AV296" i="7"/>
  <c r="AU297" i="7"/>
  <c r="AV297" i="7"/>
  <c r="AU298" i="7"/>
  <c r="AV298" i="7"/>
  <c r="AU299" i="7"/>
  <c r="AV299" i="7"/>
  <c r="AU300" i="7"/>
  <c r="AV300" i="7"/>
  <c r="AU301" i="7"/>
  <c r="AV301" i="7"/>
  <c r="AU302" i="7"/>
  <c r="AV302" i="7"/>
  <c r="AU303" i="7"/>
  <c r="AV303" i="7"/>
  <c r="AU304" i="7"/>
  <c r="AV304" i="7"/>
  <c r="AU305" i="7"/>
  <c r="AV305" i="7"/>
  <c r="AU306" i="7"/>
  <c r="AV306" i="7"/>
  <c r="AU307" i="7"/>
  <c r="AV307" i="7"/>
  <c r="AU308" i="7"/>
  <c r="AV308" i="7"/>
  <c r="AU309" i="7"/>
  <c r="AV309" i="7"/>
  <c r="AU310" i="7"/>
  <c r="AV310" i="7"/>
  <c r="AU311" i="7"/>
  <c r="AV311" i="7"/>
  <c r="AU312" i="7"/>
  <c r="AV312" i="7"/>
  <c r="AU313" i="7"/>
  <c r="AV313" i="7"/>
  <c r="AU314" i="7"/>
  <c r="AV314" i="7"/>
  <c r="AU315" i="7"/>
  <c r="AV315" i="7"/>
  <c r="AU316" i="7"/>
  <c r="AV316" i="7"/>
  <c r="AU317" i="7"/>
  <c r="AV317" i="7"/>
  <c r="AU318" i="7"/>
  <c r="AV318" i="7"/>
  <c r="AU319" i="7"/>
  <c r="AV319" i="7"/>
  <c r="AU320" i="7"/>
  <c r="AV320" i="7"/>
  <c r="AU321" i="7"/>
  <c r="AV321" i="7"/>
  <c r="AU322" i="7"/>
  <c r="AV322" i="7"/>
  <c r="AU323" i="7"/>
  <c r="AV323" i="7"/>
  <c r="AU324" i="7"/>
  <c r="AV324" i="7"/>
  <c r="AU325" i="7"/>
  <c r="AV325" i="7"/>
  <c r="AU326" i="7"/>
  <c r="AV326" i="7"/>
  <c r="AU327" i="7"/>
  <c r="AV327" i="7"/>
  <c r="AU328" i="7"/>
  <c r="AV328" i="7"/>
  <c r="AU329" i="7"/>
  <c r="AV329" i="7"/>
  <c r="AU330" i="7"/>
  <c r="AV330" i="7"/>
  <c r="AU331" i="7"/>
  <c r="AV331" i="7"/>
  <c r="AU332" i="7"/>
  <c r="AV332" i="7"/>
  <c r="AU333" i="7"/>
  <c r="AV333" i="7"/>
  <c r="AU334" i="7"/>
  <c r="AV334" i="7"/>
  <c r="AU335" i="7"/>
  <c r="AV335" i="7"/>
  <c r="AU336" i="7"/>
  <c r="AV336" i="7"/>
  <c r="AU337" i="7"/>
  <c r="AV337" i="7"/>
  <c r="AU338" i="7"/>
  <c r="AV338" i="7"/>
  <c r="AU339" i="7"/>
  <c r="AV339" i="7"/>
  <c r="AU340" i="7"/>
  <c r="AV340" i="7"/>
  <c r="AU341" i="7"/>
  <c r="AV341" i="7"/>
  <c r="AU342" i="7"/>
  <c r="AV342" i="7"/>
  <c r="AU343" i="7"/>
  <c r="AV343" i="7"/>
  <c r="AU344" i="7"/>
  <c r="AV344" i="7"/>
  <c r="AU345" i="7"/>
  <c r="AV345" i="7"/>
  <c r="AU346" i="7"/>
  <c r="AV346" i="7"/>
  <c r="AU347" i="7"/>
  <c r="AV347" i="7"/>
  <c r="AU348" i="7"/>
  <c r="AV348" i="7"/>
  <c r="AU349" i="7"/>
  <c r="AV349" i="7"/>
  <c r="AU350" i="7"/>
  <c r="AV350" i="7"/>
  <c r="AU351" i="7"/>
  <c r="AV351" i="7"/>
  <c r="AU352" i="7"/>
  <c r="AV352" i="7"/>
  <c r="AU353" i="7"/>
  <c r="AV353" i="7"/>
  <c r="AU354" i="7"/>
  <c r="AV354" i="7"/>
  <c r="AU355" i="7"/>
  <c r="AV355" i="7"/>
  <c r="AU356" i="7"/>
  <c r="AV356" i="7"/>
  <c r="AU357" i="7"/>
  <c r="AV357" i="7"/>
  <c r="AU358" i="7"/>
  <c r="AV358" i="7"/>
  <c r="AU359" i="7"/>
  <c r="AV359" i="7"/>
  <c r="AU360" i="7"/>
  <c r="AV360" i="7"/>
  <c r="AU361" i="7"/>
  <c r="AV361" i="7"/>
  <c r="AU362" i="7"/>
  <c r="AV362" i="7"/>
  <c r="AU363" i="7"/>
  <c r="AV363" i="7"/>
  <c r="AU364" i="7"/>
  <c r="AV364" i="7"/>
  <c r="AU365" i="7"/>
  <c r="AV365" i="7"/>
  <c r="AU366" i="7"/>
  <c r="AV366" i="7"/>
  <c r="AU367" i="7"/>
  <c r="AV367" i="7"/>
  <c r="AU368" i="7"/>
  <c r="AV368" i="7"/>
  <c r="AU369" i="7"/>
  <c r="AV369" i="7"/>
  <c r="AU370" i="7"/>
  <c r="AV370" i="7"/>
  <c r="AU371" i="7"/>
  <c r="AV371" i="7"/>
  <c r="AU372" i="7"/>
  <c r="AV372" i="7"/>
  <c r="AU373" i="7"/>
  <c r="AV373" i="7"/>
  <c r="AU374" i="7"/>
  <c r="AV374" i="7"/>
  <c r="AU375" i="7"/>
  <c r="AV375" i="7"/>
  <c r="AU376" i="7"/>
  <c r="AV376" i="7"/>
  <c r="AU377" i="7"/>
  <c r="AV377" i="7"/>
  <c r="AU378" i="7"/>
  <c r="AV378" i="7"/>
  <c r="AU379" i="7"/>
  <c r="AV379" i="7"/>
  <c r="AU380" i="7"/>
  <c r="AV380" i="7"/>
  <c r="AU381" i="7"/>
  <c r="AV381" i="7"/>
  <c r="AU382" i="7"/>
  <c r="AV382" i="7"/>
  <c r="AU383" i="7"/>
  <c r="AV383" i="7"/>
  <c r="AU384" i="7"/>
  <c r="AV384" i="7"/>
  <c r="AU385" i="7"/>
  <c r="AV385" i="7"/>
  <c r="AU386" i="7"/>
  <c r="AV386" i="7"/>
  <c r="AU387" i="7"/>
  <c r="AV387" i="7"/>
  <c r="AU388" i="7"/>
  <c r="AV388" i="7"/>
  <c r="AU389" i="7"/>
  <c r="AV389" i="7"/>
  <c r="AU390" i="7"/>
  <c r="AV390" i="7"/>
  <c r="AU391" i="7"/>
  <c r="AV391" i="7"/>
  <c r="AU392" i="7"/>
  <c r="AV392" i="7"/>
  <c r="AU393" i="7"/>
  <c r="AV393" i="7"/>
  <c r="AU394" i="7"/>
  <c r="AV394" i="7"/>
  <c r="AU395" i="7"/>
  <c r="AV395" i="7"/>
  <c r="AU396" i="7"/>
  <c r="AV396" i="7"/>
  <c r="AU397" i="7"/>
  <c r="AV397" i="7"/>
  <c r="AU398" i="7"/>
  <c r="AV398" i="7"/>
  <c r="AU399" i="7"/>
  <c r="AV399" i="7"/>
  <c r="AU400" i="7"/>
  <c r="AV400" i="7"/>
  <c r="AU401" i="7"/>
  <c r="AV401" i="7"/>
  <c r="AU402" i="7"/>
  <c r="AV402" i="7"/>
  <c r="AU403" i="7"/>
  <c r="AV403" i="7"/>
  <c r="AU404" i="7"/>
  <c r="AV404" i="7"/>
  <c r="AU405" i="7"/>
  <c r="AV405" i="7"/>
  <c r="AU406" i="7"/>
  <c r="AV406" i="7"/>
  <c r="AU407" i="7"/>
  <c r="AV407" i="7"/>
  <c r="AU408" i="7"/>
  <c r="AV408" i="7"/>
  <c r="AU409" i="7"/>
  <c r="AV409" i="7"/>
  <c r="AU410" i="7"/>
  <c r="AV410" i="7"/>
  <c r="AU411" i="7"/>
  <c r="AV411" i="7"/>
  <c r="AU412" i="7"/>
  <c r="AV412" i="7"/>
  <c r="AU413" i="7"/>
  <c r="AV413" i="7"/>
  <c r="AU414" i="7"/>
  <c r="AV414" i="7"/>
  <c r="AU415" i="7"/>
  <c r="AV415" i="7"/>
  <c r="AU416" i="7"/>
  <c r="AV416" i="7"/>
  <c r="AU417" i="7"/>
  <c r="AV417" i="7"/>
  <c r="AU418" i="7"/>
  <c r="AV418" i="7"/>
  <c r="AU419" i="7"/>
  <c r="AV419" i="7"/>
  <c r="AU420" i="7"/>
  <c r="AV420" i="7"/>
  <c r="AU421" i="7"/>
  <c r="AV421" i="7"/>
  <c r="AU422" i="7"/>
  <c r="AV422" i="7"/>
  <c r="AU423" i="7"/>
  <c r="AV423" i="7"/>
  <c r="AU424" i="7"/>
  <c r="AV424" i="7"/>
  <c r="AU425" i="7"/>
  <c r="AV425" i="7"/>
  <c r="AU426" i="7"/>
  <c r="AV426" i="7"/>
  <c r="AU427" i="7"/>
  <c r="AV427" i="7"/>
  <c r="AU428" i="7"/>
  <c r="AV428" i="7"/>
  <c r="AU429" i="7"/>
  <c r="AV429" i="7"/>
  <c r="AU430" i="7"/>
  <c r="AV430" i="7"/>
  <c r="AU431" i="7"/>
  <c r="AV431" i="7"/>
  <c r="AU432" i="7"/>
  <c r="AV432" i="7"/>
  <c r="AU433" i="7"/>
  <c r="AV433" i="7"/>
  <c r="AU434" i="7"/>
  <c r="AV434" i="7"/>
  <c r="AU435" i="7"/>
  <c r="AV435" i="7"/>
  <c r="AU436" i="7"/>
  <c r="AV436" i="7"/>
  <c r="AU437" i="7"/>
  <c r="AV437" i="7"/>
  <c r="AU438" i="7"/>
  <c r="AV438" i="7"/>
  <c r="AU439" i="7"/>
  <c r="AV439" i="7"/>
  <c r="AU440" i="7"/>
  <c r="AV440" i="7"/>
  <c r="AU441" i="7"/>
  <c r="AV441" i="7"/>
  <c r="AU442" i="7"/>
  <c r="AV442" i="7"/>
  <c r="AU443" i="7"/>
  <c r="AV443" i="7"/>
  <c r="AU444" i="7"/>
  <c r="AV444" i="7"/>
  <c r="AU445" i="7"/>
  <c r="AV445" i="7"/>
  <c r="AU446" i="7"/>
  <c r="AV446" i="7"/>
  <c r="AU447" i="7"/>
  <c r="AV447" i="7"/>
  <c r="AU448" i="7"/>
  <c r="AV448" i="7"/>
  <c r="AU449" i="7"/>
  <c r="AV449" i="7"/>
  <c r="AU450" i="7"/>
  <c r="AV450" i="7"/>
  <c r="AU451" i="7"/>
  <c r="AV451" i="7"/>
  <c r="AU452" i="7"/>
  <c r="AV452" i="7"/>
  <c r="AU453" i="7"/>
  <c r="AV453" i="7"/>
  <c r="AU454" i="7"/>
  <c r="AV454" i="7"/>
  <c r="AU455" i="7"/>
  <c r="AV455" i="7"/>
  <c r="AU456" i="7"/>
  <c r="AV456" i="7"/>
  <c r="AU457" i="7"/>
  <c r="AV457" i="7"/>
  <c r="AU458" i="7"/>
  <c r="AV458" i="7"/>
  <c r="AU459" i="7"/>
  <c r="AV459" i="7"/>
  <c r="AU460" i="7"/>
  <c r="AV460" i="7"/>
  <c r="AU461" i="7"/>
  <c r="AV461" i="7"/>
  <c r="AU462" i="7"/>
  <c r="AV462" i="7"/>
  <c r="AU463" i="7"/>
  <c r="AV463" i="7"/>
  <c r="AU464" i="7"/>
  <c r="AV464" i="7"/>
  <c r="AU465" i="7"/>
  <c r="AV465" i="7"/>
  <c r="AU466" i="7"/>
  <c r="AV466" i="7"/>
  <c r="AU467" i="7"/>
  <c r="AV467" i="7"/>
  <c r="AU468" i="7"/>
  <c r="AV468" i="7"/>
  <c r="AU469" i="7"/>
  <c r="AV469" i="7"/>
  <c r="AU470" i="7"/>
  <c r="AV470" i="7"/>
  <c r="AU471" i="7"/>
  <c r="AV471" i="7"/>
  <c r="AU472" i="7"/>
  <c r="AV472" i="7"/>
  <c r="AU473" i="7"/>
  <c r="AV473" i="7"/>
  <c r="AU474" i="7"/>
  <c r="AV474" i="7"/>
  <c r="AU475" i="7"/>
  <c r="AV475" i="7"/>
  <c r="AU476" i="7"/>
  <c r="AV476" i="7"/>
  <c r="AU477" i="7"/>
  <c r="AV477" i="7"/>
  <c r="AU478" i="7"/>
  <c r="AV478" i="7"/>
  <c r="AU479" i="7"/>
  <c r="AV479" i="7"/>
  <c r="AU480" i="7"/>
  <c r="AV480" i="7"/>
  <c r="AU481" i="7"/>
  <c r="AV481" i="7"/>
  <c r="AU482" i="7"/>
  <c r="AV482" i="7"/>
  <c r="AU483" i="7"/>
  <c r="AV483" i="7"/>
  <c r="AU484" i="7"/>
  <c r="AV484" i="7"/>
  <c r="AU485" i="7"/>
  <c r="AV485" i="7"/>
  <c r="AU486" i="7"/>
  <c r="AV486" i="7"/>
  <c r="AU487" i="7"/>
  <c r="AV487" i="7"/>
  <c r="AU488" i="7"/>
  <c r="AV488" i="7"/>
  <c r="AU489" i="7"/>
  <c r="AV489" i="7"/>
  <c r="AU490" i="7"/>
  <c r="AV490" i="7"/>
  <c r="AU491" i="7"/>
  <c r="AV491" i="7"/>
  <c r="AU492" i="7"/>
  <c r="AV492" i="7"/>
  <c r="AU493" i="7"/>
  <c r="AV493" i="7"/>
  <c r="AU494" i="7"/>
  <c r="AV494" i="7"/>
  <c r="AU495" i="7"/>
  <c r="AV495" i="7"/>
  <c r="AU496" i="7"/>
  <c r="AV496" i="7"/>
  <c r="AU497" i="7"/>
  <c r="AV497" i="7"/>
  <c r="AU498" i="7"/>
  <c r="AV498" i="7"/>
  <c r="AU499" i="7"/>
  <c r="AV499" i="7"/>
  <c r="AU500" i="7"/>
  <c r="AV500" i="7"/>
  <c r="AU501" i="7"/>
  <c r="AV501" i="7"/>
  <c r="AU502" i="7"/>
  <c r="AV502" i="7"/>
  <c r="AU503" i="7"/>
  <c r="AV503" i="7"/>
  <c r="AU504" i="7"/>
  <c r="AV504" i="7"/>
  <c r="AU505" i="7"/>
  <c r="AV505" i="7"/>
  <c r="AU506" i="7"/>
  <c r="AV506" i="7"/>
  <c r="AU507" i="7"/>
  <c r="AV507" i="7"/>
  <c r="AU508" i="7"/>
  <c r="AV508" i="7"/>
  <c r="AU509" i="7"/>
  <c r="AV509" i="7"/>
  <c r="AU510" i="7"/>
  <c r="AV510" i="7"/>
  <c r="AU511" i="7"/>
  <c r="AV511" i="7"/>
  <c r="AU512" i="7"/>
  <c r="AV512" i="7"/>
  <c r="AU513" i="7"/>
  <c r="AV513" i="7"/>
  <c r="AU514" i="7"/>
  <c r="AV514" i="7"/>
  <c r="AU515" i="7"/>
  <c r="AV515" i="7"/>
  <c r="AU516" i="7"/>
  <c r="AV516" i="7"/>
  <c r="AU517" i="7"/>
  <c r="AV517" i="7"/>
  <c r="AU518" i="7"/>
  <c r="AV518" i="7"/>
  <c r="AU519" i="7"/>
  <c r="AV519" i="7"/>
  <c r="AU520" i="7"/>
  <c r="AV520" i="7"/>
  <c r="AU521" i="7"/>
  <c r="AV521" i="7"/>
  <c r="AU522" i="7"/>
  <c r="AV522" i="7"/>
  <c r="AU523" i="7"/>
  <c r="AV523" i="7"/>
  <c r="AU524" i="7"/>
  <c r="AV524" i="7"/>
  <c r="AU525" i="7"/>
  <c r="AV525" i="7"/>
  <c r="AU526" i="7"/>
  <c r="AV526" i="7"/>
  <c r="AU527" i="7"/>
  <c r="AV527" i="7"/>
  <c r="AU528" i="7"/>
  <c r="AV528" i="7"/>
  <c r="AU529" i="7"/>
  <c r="AV529" i="7"/>
  <c r="AU530" i="7"/>
  <c r="AV530" i="7"/>
  <c r="AU531" i="7"/>
  <c r="AV531" i="7"/>
  <c r="AU532" i="7"/>
  <c r="AV532" i="7"/>
  <c r="AU533" i="7"/>
  <c r="AV533" i="7"/>
  <c r="AU534" i="7"/>
  <c r="AV534" i="7"/>
  <c r="AU535" i="7"/>
  <c r="AV535" i="7"/>
  <c r="AU536" i="7"/>
  <c r="AV536" i="7"/>
  <c r="AU537" i="7"/>
  <c r="AV537" i="7"/>
  <c r="AU538" i="7"/>
  <c r="AV538" i="7"/>
  <c r="AU539" i="7"/>
  <c r="AV539" i="7"/>
  <c r="AU542" i="7"/>
  <c r="AV542" i="7"/>
  <c r="AU543" i="7"/>
  <c r="AV543" i="7"/>
  <c r="AU544" i="7"/>
  <c r="AV544" i="7"/>
  <c r="AU545" i="7"/>
  <c r="AV545" i="7"/>
  <c r="AU546" i="7"/>
  <c r="AV546" i="7"/>
  <c r="AU547" i="7"/>
  <c r="AV547" i="7"/>
  <c r="AU548" i="7"/>
  <c r="AV548" i="7"/>
  <c r="AU549" i="7"/>
  <c r="AV549" i="7"/>
  <c r="AU550" i="7"/>
  <c r="AV550" i="7"/>
  <c r="AU551" i="7"/>
  <c r="AV551" i="7"/>
  <c r="AU552" i="7"/>
  <c r="AV552" i="7"/>
  <c r="AU553" i="7"/>
  <c r="AV553" i="7"/>
  <c r="AU554" i="7"/>
  <c r="AV554" i="7"/>
  <c r="AU555" i="7"/>
  <c r="AV555" i="7"/>
  <c r="AU556" i="7"/>
  <c r="AV556" i="7"/>
  <c r="AU557" i="7"/>
  <c r="AV557" i="7"/>
  <c r="AU558" i="7"/>
  <c r="AV558" i="7"/>
  <c r="AU559" i="7"/>
  <c r="AV559" i="7"/>
  <c r="AU560" i="7"/>
  <c r="AV560" i="7"/>
  <c r="AU561" i="7"/>
  <c r="AV561" i="7"/>
  <c r="AU562" i="7"/>
  <c r="AV562" i="7"/>
  <c r="AU563" i="7"/>
  <c r="AV563" i="7"/>
  <c r="AU564" i="7"/>
  <c r="AV564" i="7"/>
  <c r="AU565" i="7"/>
  <c r="AV565" i="7"/>
  <c r="AU566" i="7"/>
  <c r="AV566" i="7"/>
  <c r="AU567" i="7"/>
  <c r="AV567" i="7"/>
  <c r="AU568" i="7"/>
  <c r="AV568" i="7"/>
  <c r="AU569" i="7"/>
  <c r="AV569" i="7"/>
  <c r="AU570" i="7"/>
  <c r="AV570" i="7"/>
  <c r="AU571" i="7"/>
  <c r="AV571" i="7"/>
  <c r="AU572" i="7"/>
  <c r="AV572" i="7"/>
  <c r="AU573" i="7"/>
  <c r="AV573" i="7"/>
  <c r="AU574" i="7"/>
  <c r="AV574" i="7"/>
  <c r="AU575" i="7"/>
  <c r="AV575" i="7"/>
  <c r="AU576" i="7"/>
  <c r="AV576" i="7"/>
  <c r="AU577" i="7"/>
  <c r="AV577" i="7"/>
  <c r="AU578" i="7"/>
  <c r="AV578" i="7"/>
  <c r="AU579" i="7"/>
  <c r="AV579" i="7"/>
  <c r="AU580" i="7"/>
  <c r="AV580" i="7"/>
  <c r="AU581" i="7"/>
  <c r="AV581" i="7"/>
  <c r="AU582" i="7"/>
  <c r="AV582" i="7"/>
  <c r="AU583" i="7"/>
  <c r="AV583" i="7"/>
  <c r="AU584" i="7"/>
  <c r="AV584" i="7"/>
  <c r="AU585" i="7"/>
  <c r="AV585" i="7"/>
  <c r="AU586" i="7"/>
  <c r="AV586" i="7"/>
  <c r="AU587" i="7"/>
  <c r="AV587" i="7"/>
  <c r="AU588" i="7"/>
  <c r="AV588" i="7"/>
  <c r="AU589" i="7"/>
  <c r="AV589" i="7"/>
  <c r="AU590" i="7"/>
  <c r="AV590" i="7"/>
  <c r="AU591" i="7"/>
  <c r="AV591" i="7"/>
  <c r="AU592" i="7"/>
  <c r="AV592" i="7"/>
  <c r="AU593" i="7"/>
  <c r="AV593" i="7"/>
  <c r="AU594" i="7"/>
  <c r="AV594" i="7"/>
  <c r="AU595" i="7"/>
  <c r="AV595" i="7"/>
  <c r="AU596" i="7"/>
  <c r="AV596" i="7"/>
  <c r="AU597" i="7"/>
  <c r="AV597" i="7"/>
  <c r="AU598" i="7"/>
  <c r="AV598" i="7"/>
  <c r="AU599" i="7"/>
  <c r="AV599" i="7"/>
  <c r="AU600" i="7"/>
  <c r="AV600" i="7"/>
  <c r="AU601" i="7"/>
  <c r="AV601" i="7"/>
  <c r="AU602" i="7"/>
  <c r="AV602" i="7"/>
  <c r="AU603" i="7"/>
  <c r="AV603" i="7"/>
  <c r="AU604" i="7"/>
  <c r="AV604" i="7"/>
  <c r="AU605" i="7"/>
  <c r="AV605" i="7"/>
  <c r="AU606" i="7"/>
  <c r="AV606" i="7"/>
  <c r="AU607" i="7"/>
  <c r="AV607" i="7"/>
  <c r="AU608" i="7"/>
  <c r="AV608" i="7"/>
  <c r="AU609" i="7"/>
  <c r="AV609" i="7"/>
  <c r="AU610" i="7"/>
  <c r="AV610" i="7"/>
  <c r="AU611" i="7"/>
  <c r="AV611" i="7"/>
  <c r="AU612" i="7"/>
  <c r="AV612" i="7"/>
  <c r="AU613" i="7"/>
  <c r="AV613" i="7"/>
  <c r="AU614" i="7"/>
  <c r="AV614" i="7"/>
  <c r="AU615" i="7"/>
  <c r="AV615" i="7"/>
  <c r="AU616" i="7"/>
  <c r="AV616" i="7"/>
  <c r="AU617" i="7"/>
  <c r="AV617" i="7"/>
  <c r="AU618" i="7"/>
  <c r="AV618" i="7"/>
  <c r="AU619" i="7"/>
  <c r="AV619" i="7"/>
  <c r="AU620" i="7"/>
  <c r="AV620" i="7"/>
  <c r="AU621" i="7"/>
  <c r="AV621" i="7"/>
  <c r="AU622" i="7"/>
  <c r="AV622" i="7"/>
  <c r="AU623" i="7"/>
  <c r="AV623" i="7"/>
  <c r="AU624" i="7"/>
  <c r="AV624" i="7"/>
  <c r="AU625" i="7"/>
  <c r="AV625" i="7"/>
  <c r="AU626" i="7"/>
  <c r="AV626" i="7"/>
  <c r="AU627" i="7"/>
  <c r="AV627" i="7"/>
  <c r="AU628" i="7"/>
  <c r="AV628" i="7"/>
  <c r="AU629" i="7"/>
  <c r="AV629" i="7"/>
  <c r="AU630" i="7"/>
  <c r="AV630" i="7"/>
  <c r="AU631" i="7"/>
  <c r="AV631" i="7"/>
  <c r="AU632" i="7"/>
  <c r="AV632" i="7"/>
  <c r="AU633" i="7"/>
  <c r="AV633" i="7"/>
  <c r="AU634" i="7"/>
  <c r="AV634" i="7"/>
  <c r="AU635" i="7"/>
  <c r="AV635" i="7"/>
  <c r="AU636" i="7"/>
  <c r="AV636" i="7"/>
  <c r="AU637" i="7"/>
  <c r="AV637" i="7"/>
  <c r="AU638" i="7"/>
  <c r="AV638" i="7"/>
  <c r="AU639" i="7"/>
  <c r="AV639" i="7"/>
  <c r="AU640" i="7"/>
  <c r="AV640" i="7"/>
  <c r="AU641" i="7"/>
  <c r="AV641" i="7"/>
  <c r="AU642" i="7"/>
  <c r="AV642" i="7"/>
  <c r="AU643" i="7"/>
  <c r="AV643" i="7"/>
  <c r="AU644" i="7"/>
  <c r="AV644" i="7"/>
  <c r="AU645" i="7"/>
  <c r="AV645" i="7"/>
  <c r="AU646" i="7"/>
  <c r="AV646" i="7"/>
  <c r="AU647" i="7"/>
  <c r="AV647" i="7"/>
  <c r="AU648" i="7"/>
  <c r="AV648" i="7"/>
  <c r="AU649" i="7"/>
  <c r="AV649" i="7"/>
  <c r="AU650" i="7"/>
  <c r="AV650" i="7"/>
  <c r="AU652" i="7"/>
  <c r="AV652" i="7"/>
  <c r="AU653" i="7"/>
  <c r="AV653" i="7"/>
  <c r="AU654" i="7"/>
  <c r="AV654" i="7"/>
  <c r="AU655" i="7"/>
  <c r="AV655" i="7"/>
  <c r="AU656" i="7"/>
  <c r="AV656" i="7"/>
  <c r="AU657" i="7"/>
  <c r="AV657" i="7"/>
  <c r="AU685" i="7"/>
  <c r="AV685" i="7"/>
  <c r="AU658" i="7"/>
  <c r="AV658" i="7"/>
  <c r="AU687" i="7"/>
  <c r="AV687" i="7"/>
  <c r="AU659" i="7"/>
  <c r="AV659" i="7"/>
  <c r="AU660" i="7"/>
  <c r="AV660" i="7"/>
  <c r="AU662" i="7"/>
  <c r="AV662" i="7"/>
  <c r="AU663" i="7"/>
  <c r="AV663" i="7"/>
  <c r="AU664" i="7"/>
  <c r="AV664" i="7"/>
  <c r="AU665" i="7"/>
  <c r="AV665" i="7"/>
  <c r="AU666" i="7"/>
  <c r="AV666" i="7"/>
  <c r="AU667" i="7"/>
  <c r="AV667" i="7"/>
  <c r="AU668" i="7"/>
  <c r="AV668" i="7"/>
  <c r="AU669" i="7"/>
  <c r="AV669" i="7"/>
  <c r="AU670" i="7"/>
  <c r="AV670" i="7"/>
  <c r="AU671" i="7"/>
  <c r="AV671" i="7"/>
  <c r="AU672" i="7"/>
  <c r="AV672" i="7"/>
  <c r="AU673" i="7"/>
  <c r="AV673" i="7"/>
  <c r="AU674" i="7"/>
  <c r="AV674" i="7"/>
  <c r="AU675" i="7"/>
  <c r="AV675" i="7"/>
  <c r="AU676" i="7"/>
  <c r="AV676" i="7"/>
  <c r="AU677" i="7"/>
  <c r="AV677" i="7"/>
  <c r="AU678" i="7"/>
  <c r="AV678" i="7"/>
  <c r="AU679" i="7"/>
  <c r="AV679" i="7"/>
  <c r="AU680" i="7"/>
  <c r="AV680" i="7"/>
  <c r="AU681" i="7"/>
  <c r="AV681" i="7"/>
  <c r="AU682" i="7"/>
  <c r="AV682" i="7"/>
  <c r="AU683" i="7"/>
  <c r="AV683" i="7"/>
  <c r="AU686" i="7"/>
  <c r="AV686" i="7"/>
  <c r="AU688" i="7"/>
  <c r="AV688" i="7"/>
  <c r="AU689" i="7"/>
  <c r="AV689" i="7"/>
  <c r="AU684" i="7"/>
  <c r="AV684" i="7"/>
  <c r="AU690" i="7"/>
  <c r="AV690" i="7"/>
  <c r="AU691" i="7"/>
  <c r="AV691" i="7"/>
  <c r="AU692" i="7"/>
  <c r="AV692" i="7"/>
  <c r="AU693" i="7"/>
  <c r="AV693" i="7"/>
  <c r="AU694" i="7"/>
  <c r="AV694" i="7"/>
  <c r="AU695" i="7"/>
  <c r="AV695" i="7"/>
  <c r="AU696" i="7"/>
  <c r="AV696" i="7"/>
  <c r="AU697" i="7"/>
  <c r="AV697" i="7"/>
  <c r="AU698" i="7"/>
  <c r="AV698" i="7"/>
  <c r="AU699" i="7"/>
  <c r="AV699" i="7"/>
  <c r="AU700" i="7"/>
  <c r="AV700" i="7"/>
  <c r="AU701" i="7"/>
  <c r="AV701" i="7"/>
  <c r="AU702" i="7"/>
  <c r="AV702" i="7"/>
  <c r="AU703" i="7"/>
  <c r="AV703" i="7"/>
  <c r="AU704" i="7"/>
  <c r="AV704" i="7"/>
  <c r="AU705" i="7"/>
  <c r="AV705" i="7"/>
  <c r="AU706" i="7"/>
  <c r="AV706" i="7"/>
  <c r="AU707" i="7"/>
  <c r="AV707" i="7"/>
  <c r="AU708" i="7"/>
  <c r="AV708" i="7"/>
  <c r="AU709" i="7"/>
  <c r="AV709" i="7"/>
  <c r="AU710" i="7"/>
  <c r="AV710" i="7"/>
  <c r="AU711" i="7"/>
  <c r="AV711" i="7"/>
  <c r="AU712" i="7"/>
  <c r="AV712" i="7"/>
  <c r="AU713" i="7"/>
  <c r="AV713" i="7"/>
  <c r="AU714" i="7"/>
  <c r="AV714" i="7"/>
  <c r="AU715" i="7"/>
  <c r="AV715" i="7"/>
  <c r="AU716" i="7"/>
  <c r="AV716" i="7"/>
  <c r="AU717" i="7"/>
  <c r="AV717" i="7"/>
  <c r="AU718" i="7"/>
  <c r="AV718" i="7"/>
  <c r="AU719" i="7"/>
  <c r="AV719" i="7"/>
  <c r="AU720" i="7"/>
  <c r="AV720" i="7"/>
  <c r="AU721" i="7"/>
  <c r="AV721" i="7"/>
  <c r="AU722" i="7"/>
  <c r="AV722" i="7"/>
  <c r="AU723" i="7"/>
  <c r="AV723" i="7"/>
  <c r="AU724" i="7"/>
  <c r="AV724" i="7"/>
  <c r="AU725" i="7"/>
  <c r="AV725" i="7"/>
  <c r="AU726" i="7"/>
  <c r="AV726" i="7"/>
  <c r="AU727" i="7"/>
  <c r="AV727" i="7"/>
  <c r="AU728" i="7"/>
  <c r="AV728" i="7"/>
  <c r="AU729" i="7"/>
  <c r="AV729" i="7"/>
  <c r="AU730" i="7"/>
  <c r="AV730" i="7"/>
  <c r="AU731" i="7"/>
  <c r="AV731" i="7"/>
  <c r="AU732" i="7"/>
  <c r="AV732" i="7"/>
  <c r="AU733" i="7"/>
  <c r="AV733" i="7"/>
  <c r="AU734" i="7"/>
  <c r="AV734" i="7"/>
  <c r="AU735" i="7"/>
  <c r="AV735" i="7"/>
  <c r="AU736" i="7"/>
  <c r="AV736" i="7"/>
  <c r="AU737" i="7"/>
  <c r="AV737" i="7"/>
  <c r="AU738" i="7"/>
  <c r="AV738" i="7"/>
  <c r="AU739" i="7"/>
  <c r="AV739" i="7"/>
  <c r="AU740" i="7"/>
  <c r="AV740" i="7"/>
  <c r="AU741" i="7"/>
  <c r="AV741" i="7"/>
  <c r="AU742" i="7"/>
  <c r="AV742" i="7"/>
  <c r="AU743" i="7"/>
  <c r="AV743" i="7"/>
  <c r="AU744" i="7"/>
  <c r="AV744" i="7"/>
  <c r="AU745" i="7"/>
  <c r="AV745" i="7"/>
  <c r="AU746" i="7"/>
  <c r="AV746" i="7"/>
  <c r="AU747" i="7"/>
  <c r="AV747" i="7"/>
  <c r="AU748" i="7"/>
  <c r="AV748" i="7"/>
  <c r="AU749" i="7"/>
  <c r="AV749" i="7"/>
  <c r="AU750" i="7"/>
  <c r="AV750" i="7"/>
  <c r="AU751" i="7"/>
  <c r="AV751" i="7"/>
  <c r="AU752" i="7"/>
  <c r="AV752" i="7"/>
  <c r="AU753" i="7"/>
  <c r="AV753" i="7"/>
  <c r="AU754" i="7"/>
  <c r="AV754" i="7"/>
  <c r="AU755" i="7"/>
  <c r="AV755" i="7"/>
  <c r="AU756" i="7"/>
  <c r="AV756" i="7"/>
  <c r="AU757" i="7"/>
  <c r="AV757" i="7"/>
  <c r="AU758" i="7"/>
  <c r="AV758" i="7"/>
  <c r="AU759" i="7"/>
  <c r="AV759" i="7"/>
  <c r="AU760" i="7"/>
  <c r="AV760" i="7"/>
  <c r="AU761" i="7"/>
  <c r="AV761" i="7"/>
  <c r="AU762" i="7"/>
  <c r="AV762" i="7"/>
  <c r="AU763" i="7"/>
  <c r="AV763" i="7"/>
  <c r="AU764" i="7"/>
  <c r="AV764" i="7"/>
  <c r="AU765" i="7"/>
  <c r="AV765" i="7"/>
  <c r="AU766" i="7"/>
  <c r="AV766" i="7"/>
  <c r="AU767" i="7"/>
  <c r="AV767" i="7"/>
  <c r="AU768" i="7"/>
  <c r="AV768" i="7"/>
  <c r="AU769" i="7"/>
  <c r="AV769" i="7"/>
  <c r="AU770" i="7"/>
  <c r="AV770" i="7"/>
  <c r="AU771" i="7"/>
  <c r="AV771" i="7"/>
  <c r="AU772" i="7"/>
  <c r="AV772" i="7"/>
  <c r="AU773" i="7"/>
  <c r="AV773" i="7"/>
  <c r="AU774" i="7"/>
  <c r="AV774" i="7"/>
  <c r="AU775" i="7"/>
  <c r="AV775" i="7"/>
  <c r="AU776" i="7"/>
  <c r="AV776" i="7"/>
  <c r="AU777" i="7"/>
  <c r="AV777" i="7"/>
  <c r="AU778" i="7"/>
  <c r="AV778" i="7"/>
  <c r="AU779" i="7"/>
  <c r="AV779" i="7"/>
  <c r="AU780" i="7"/>
  <c r="AV780" i="7"/>
  <c r="AU781" i="7"/>
  <c r="AV781" i="7"/>
  <c r="AU782" i="7"/>
  <c r="AV782" i="7"/>
  <c r="AU783" i="7"/>
  <c r="AV783" i="7"/>
  <c r="AU784" i="7"/>
  <c r="AV784" i="7"/>
  <c r="AU785" i="7"/>
  <c r="AV785" i="7"/>
  <c r="AU786" i="7"/>
  <c r="AV786" i="7"/>
  <c r="AU787" i="7"/>
  <c r="AV787" i="7"/>
  <c r="AU788" i="7"/>
  <c r="AV788" i="7"/>
  <c r="AU789" i="7"/>
  <c r="AV789" i="7"/>
  <c r="AU790" i="7"/>
  <c r="AV790" i="7"/>
  <c r="AU791" i="7"/>
  <c r="AV791" i="7"/>
  <c r="AU792" i="7"/>
  <c r="AV792" i="7"/>
  <c r="AU793" i="7"/>
  <c r="AV793" i="7"/>
  <c r="AU794" i="7"/>
  <c r="AV794" i="7"/>
  <c r="AU795" i="7"/>
  <c r="AV795" i="7"/>
  <c r="AU796" i="7"/>
  <c r="AV796" i="7"/>
  <c r="AU797" i="7"/>
  <c r="AV797" i="7"/>
  <c r="AU798" i="7"/>
  <c r="AV798" i="7"/>
  <c r="AU799" i="7"/>
  <c r="AV799" i="7"/>
  <c r="AU800" i="7"/>
  <c r="AV800" i="7"/>
  <c r="AU801" i="7"/>
  <c r="AV801" i="7"/>
  <c r="AU802" i="7"/>
  <c r="AV802" i="7"/>
  <c r="AU803" i="7"/>
  <c r="AV803" i="7"/>
  <c r="AU804" i="7"/>
  <c r="AV804" i="7"/>
  <c r="AU805" i="7"/>
  <c r="AV805" i="7"/>
  <c r="AU806" i="7"/>
  <c r="AV806" i="7"/>
  <c r="AU807" i="7"/>
  <c r="AV807" i="7"/>
  <c r="AU808" i="7"/>
  <c r="AV808" i="7"/>
  <c r="AU809" i="7"/>
  <c r="AV809" i="7"/>
  <c r="AU810" i="7"/>
  <c r="AV810" i="7"/>
  <c r="AU811" i="7"/>
  <c r="AV811" i="7"/>
  <c r="AU812" i="7"/>
  <c r="AV812" i="7"/>
  <c r="AU813" i="7"/>
  <c r="AV813" i="7"/>
  <c r="AU814" i="7"/>
  <c r="AV814" i="7"/>
  <c r="AU815" i="7"/>
  <c r="AV815" i="7"/>
  <c r="AU816" i="7"/>
  <c r="AV816" i="7"/>
  <c r="AU817" i="7"/>
  <c r="AV817" i="7"/>
  <c r="AU818" i="7"/>
  <c r="AV818" i="7"/>
  <c r="AU819" i="7"/>
  <c r="AV819" i="7"/>
  <c r="AU820" i="7"/>
  <c r="AV820" i="7"/>
  <c r="AU821" i="7"/>
  <c r="AV821" i="7"/>
  <c r="AU822" i="7"/>
  <c r="AV822" i="7"/>
  <c r="AU823" i="7"/>
  <c r="AV823" i="7"/>
  <c r="AU824" i="7"/>
  <c r="AV824" i="7"/>
  <c r="AU825" i="7"/>
  <c r="AV825" i="7"/>
  <c r="AU826" i="7"/>
  <c r="AV826" i="7"/>
  <c r="AU827" i="7"/>
  <c r="AV827" i="7"/>
  <c r="AU828" i="7"/>
  <c r="AV828" i="7"/>
  <c r="AU829" i="7"/>
  <c r="AV829" i="7"/>
  <c r="AU830" i="7"/>
  <c r="AV830" i="7"/>
  <c r="AV3" i="7"/>
  <c r="AU3" i="7"/>
  <c r="AN262" i="7"/>
  <c r="CG262" i="7"/>
  <c r="BE262" i="7"/>
  <c r="AT262" i="7"/>
  <c r="AS262" i="7"/>
  <c r="AK262" i="7"/>
  <c r="AI262" i="7"/>
  <c r="O262" i="7"/>
  <c r="BF262" i="7" s="1"/>
  <c r="K262" i="7"/>
  <c r="J262" i="7"/>
  <c r="BC262" i="7" s="1"/>
  <c r="AN525" i="7"/>
  <c r="AN443" i="7"/>
  <c r="AI129" i="7"/>
  <c r="CG206" i="7"/>
  <c r="BE206" i="7"/>
  <c r="AW206" i="7"/>
  <c r="AT206" i="7"/>
  <c r="AS206" i="7"/>
  <c r="AK206" i="7"/>
  <c r="AI206" i="7"/>
  <c r="O206" i="7"/>
  <c r="BF206" i="7" s="1"/>
  <c r="K206" i="7"/>
  <c r="J206" i="7"/>
  <c r="BC206" i="7" s="1"/>
  <c r="AK129" i="7"/>
  <c r="CG129" i="7"/>
  <c r="BE129" i="7"/>
  <c r="AT129" i="7"/>
  <c r="AS129" i="7"/>
  <c r="O129" i="7"/>
  <c r="BF129" i="7" s="1"/>
  <c r="K129" i="7"/>
  <c r="J129" i="7"/>
  <c r="BC129" i="7" s="1"/>
  <c r="AI807" i="7"/>
  <c r="AI808" i="7"/>
  <c r="AI809" i="7"/>
  <c r="AI660" i="7"/>
  <c r="AI662" i="7"/>
  <c r="AI351" i="7"/>
  <c r="AI212" i="7"/>
  <c r="AI211" i="7"/>
  <c r="AK4" i="7"/>
  <c r="AK5" i="7"/>
  <c r="AK6" i="7"/>
  <c r="AK7" i="7"/>
  <c r="AK8" i="7"/>
  <c r="AK9" i="7"/>
  <c r="AK10" i="7"/>
  <c r="AK11" i="7"/>
  <c r="AK12" i="7"/>
  <c r="AK13" i="7"/>
  <c r="AK14" i="7"/>
  <c r="AK15" i="7"/>
  <c r="AK16" i="7"/>
  <c r="AK17" i="7"/>
  <c r="AK18" i="7"/>
  <c r="AK19" i="7"/>
  <c r="AK20" i="7"/>
  <c r="AK21" i="7"/>
  <c r="AK22" i="7"/>
  <c r="AK23" i="7"/>
  <c r="AK24" i="7"/>
  <c r="AK25" i="7"/>
  <c r="AK26" i="7"/>
  <c r="AK27" i="7"/>
  <c r="AK28" i="7"/>
  <c r="AK29" i="7"/>
  <c r="AK30" i="7"/>
  <c r="AK31" i="7"/>
  <c r="AK32" i="7"/>
  <c r="AK33" i="7"/>
  <c r="AK34" i="7"/>
  <c r="AK35" i="7"/>
  <c r="AK36" i="7"/>
  <c r="AK37" i="7"/>
  <c r="AK38" i="7"/>
  <c r="AK39" i="7"/>
  <c r="AK40" i="7"/>
  <c r="AK41" i="7"/>
  <c r="AK42" i="7"/>
  <c r="AK43" i="7"/>
  <c r="AK44" i="7"/>
  <c r="AK45" i="7"/>
  <c r="AK46" i="7"/>
  <c r="AK47" i="7"/>
  <c r="AK48" i="7"/>
  <c r="AK49" i="7"/>
  <c r="AK50" i="7"/>
  <c r="AK53" i="7"/>
  <c r="AK54" i="7"/>
  <c r="AK55" i="7"/>
  <c r="AK56" i="7"/>
  <c r="AK57" i="7"/>
  <c r="AK58" i="7"/>
  <c r="AK59" i="7"/>
  <c r="AK60" i="7"/>
  <c r="AK61" i="7"/>
  <c r="AK62" i="7"/>
  <c r="AK63" i="7"/>
  <c r="AK64" i="7"/>
  <c r="AK65" i="7"/>
  <c r="AK66" i="7"/>
  <c r="AK67" i="7"/>
  <c r="AK68" i="7"/>
  <c r="AK69" i="7"/>
  <c r="AK70" i="7"/>
  <c r="AK71" i="7"/>
  <c r="AK72" i="7"/>
  <c r="AK73" i="7"/>
  <c r="AK74" i="7"/>
  <c r="AK75" i="7"/>
  <c r="AK76" i="7"/>
  <c r="AK77" i="7"/>
  <c r="AK78" i="7"/>
  <c r="AK79" i="7"/>
  <c r="AK80" i="7"/>
  <c r="AK81" i="7"/>
  <c r="AK82" i="7"/>
  <c r="AK83" i="7"/>
  <c r="AK84" i="7"/>
  <c r="AK85" i="7"/>
  <c r="AK86" i="7"/>
  <c r="AK87" i="7"/>
  <c r="AK88" i="7"/>
  <c r="AK89" i="7"/>
  <c r="AK90" i="7"/>
  <c r="AK91" i="7"/>
  <c r="AK92" i="7"/>
  <c r="AK93" i="7"/>
  <c r="AK94" i="7"/>
  <c r="AK95" i="7"/>
  <c r="AK96" i="7"/>
  <c r="AK97" i="7"/>
  <c r="AK98" i="7"/>
  <c r="AK99" i="7"/>
  <c r="AK100" i="7"/>
  <c r="AK101" i="7"/>
  <c r="AK102" i="7"/>
  <c r="AK103" i="7"/>
  <c r="AK104" i="7"/>
  <c r="AK105" i="7"/>
  <c r="AK106" i="7"/>
  <c r="AK107" i="7"/>
  <c r="AK108" i="7"/>
  <c r="AK109" i="7"/>
  <c r="AK110" i="7"/>
  <c r="AK111" i="7"/>
  <c r="AK112" i="7"/>
  <c r="AK113" i="7"/>
  <c r="AK114" i="7"/>
  <c r="AK115" i="7"/>
  <c r="AK116" i="7"/>
  <c r="AK117" i="7"/>
  <c r="AK118" i="7"/>
  <c r="AK119" i="7"/>
  <c r="AK120" i="7"/>
  <c r="AK121" i="7"/>
  <c r="AK122" i="7"/>
  <c r="AK123" i="7"/>
  <c r="AK124" i="7"/>
  <c r="AK125" i="7"/>
  <c r="AK126" i="7"/>
  <c r="AK127" i="7"/>
  <c r="AK128" i="7"/>
  <c r="AK130" i="7"/>
  <c r="AK131" i="7"/>
  <c r="AK132" i="7"/>
  <c r="AK133" i="7"/>
  <c r="AK134" i="7"/>
  <c r="AK135" i="7"/>
  <c r="AK136" i="7"/>
  <c r="AK137" i="7"/>
  <c r="AK138" i="7"/>
  <c r="AK139" i="7"/>
  <c r="AK140" i="7"/>
  <c r="AK141" i="7"/>
  <c r="AK142" i="7"/>
  <c r="AK143" i="7"/>
  <c r="AK144" i="7"/>
  <c r="AK145" i="7"/>
  <c r="AK146" i="7"/>
  <c r="AK147" i="7"/>
  <c r="AK148" i="7"/>
  <c r="AK149" i="7"/>
  <c r="AK150" i="7"/>
  <c r="AK151" i="7"/>
  <c r="AK152" i="7"/>
  <c r="AK153" i="7"/>
  <c r="AK154" i="7"/>
  <c r="AK155" i="7"/>
  <c r="AK156" i="7"/>
  <c r="AK157" i="7"/>
  <c r="AK158" i="7"/>
  <c r="AK159" i="7"/>
  <c r="AK160" i="7"/>
  <c r="AK161" i="7"/>
  <c r="AK162" i="7"/>
  <c r="AK163" i="7"/>
  <c r="AK164" i="7"/>
  <c r="AK165" i="7"/>
  <c r="AK166" i="7"/>
  <c r="AK167" i="7"/>
  <c r="AK168" i="7"/>
  <c r="AK169" i="7"/>
  <c r="AK170" i="7"/>
  <c r="AK171" i="7"/>
  <c r="AK172" i="7"/>
  <c r="AK173" i="7"/>
  <c r="AK174" i="7"/>
  <c r="AK175" i="7"/>
  <c r="AK176" i="7"/>
  <c r="AK177" i="7"/>
  <c r="AK178" i="7"/>
  <c r="AK179" i="7"/>
  <c r="AK180" i="7"/>
  <c r="AK181" i="7"/>
  <c r="AK182" i="7"/>
  <c r="AK183" i="7"/>
  <c r="AK184" i="7"/>
  <c r="AK185" i="7"/>
  <c r="AK186" i="7"/>
  <c r="AK187" i="7"/>
  <c r="AK188" i="7"/>
  <c r="AK189" i="7"/>
  <c r="AK190" i="7"/>
  <c r="AK191" i="7"/>
  <c r="AK192" i="7"/>
  <c r="AK193" i="7"/>
  <c r="AK194" i="7"/>
  <c r="AK195" i="7"/>
  <c r="AK196" i="7"/>
  <c r="AK197" i="7"/>
  <c r="AK198" i="7"/>
  <c r="AK199" i="7"/>
  <c r="AK200" i="7"/>
  <c r="AK201" i="7"/>
  <c r="AK202" i="7"/>
  <c r="AK203" i="7"/>
  <c r="AK204" i="7"/>
  <c r="AK205" i="7"/>
  <c r="AK207" i="7"/>
  <c r="AK208" i="7"/>
  <c r="AK209" i="7"/>
  <c r="AK210" i="7"/>
  <c r="AK211" i="7"/>
  <c r="AK212" i="7"/>
  <c r="AK213" i="7"/>
  <c r="AK214" i="7"/>
  <c r="AK215" i="7"/>
  <c r="AK216" i="7"/>
  <c r="AK217" i="7"/>
  <c r="AK218" i="7"/>
  <c r="AK219" i="7"/>
  <c r="AK220" i="7"/>
  <c r="AK221" i="7"/>
  <c r="AK222" i="7"/>
  <c r="AK223" i="7"/>
  <c r="AK224" i="7"/>
  <c r="AK225" i="7"/>
  <c r="AK226" i="7"/>
  <c r="AK227" i="7"/>
  <c r="AK228" i="7"/>
  <c r="AK229" i="7"/>
  <c r="AK230" i="7"/>
  <c r="AK231" i="7"/>
  <c r="AK232" i="7"/>
  <c r="AK233" i="7"/>
  <c r="AK234" i="7"/>
  <c r="AK235" i="7"/>
  <c r="AK236" i="7"/>
  <c r="AK237" i="7"/>
  <c r="AK238" i="7"/>
  <c r="AK239" i="7"/>
  <c r="AK240" i="7"/>
  <c r="AK241" i="7"/>
  <c r="AK242" i="7"/>
  <c r="AK243" i="7"/>
  <c r="AK244" i="7"/>
  <c r="AK245" i="7"/>
  <c r="AK246" i="7"/>
  <c r="AK247" i="7"/>
  <c r="AK248" i="7"/>
  <c r="AK249" i="7"/>
  <c r="AK250" i="7"/>
  <c r="AK251" i="7"/>
  <c r="AK252" i="7"/>
  <c r="AK253" i="7"/>
  <c r="AK254" i="7"/>
  <c r="AK255" i="7"/>
  <c r="AK256" i="7"/>
  <c r="AK257" i="7"/>
  <c r="AK258" i="7"/>
  <c r="AK259" i="7"/>
  <c r="AK260" i="7"/>
  <c r="AK261" i="7"/>
  <c r="AK263" i="7"/>
  <c r="AK264" i="7"/>
  <c r="AK265" i="7"/>
  <c r="AK266" i="7"/>
  <c r="AK269" i="7"/>
  <c r="AK270" i="7"/>
  <c r="AK271" i="7"/>
  <c r="AK272" i="7"/>
  <c r="AK273" i="7"/>
  <c r="AK274" i="7"/>
  <c r="AK275" i="7"/>
  <c r="AK276" i="7"/>
  <c r="AK277" i="7"/>
  <c r="AK278" i="7"/>
  <c r="AK279" i="7"/>
  <c r="AK280" i="7"/>
  <c r="AK281" i="7"/>
  <c r="AK282" i="7"/>
  <c r="AK283" i="7"/>
  <c r="AK284" i="7"/>
  <c r="AK285" i="7"/>
  <c r="AK286" i="7"/>
  <c r="AK287" i="7"/>
  <c r="AK288" i="7"/>
  <c r="AK289" i="7"/>
  <c r="AK290" i="7"/>
  <c r="AK291" i="7"/>
  <c r="AK292" i="7"/>
  <c r="AK293" i="7"/>
  <c r="AK294" i="7"/>
  <c r="AK295" i="7"/>
  <c r="AK296" i="7"/>
  <c r="AK297" i="7"/>
  <c r="AK298" i="7"/>
  <c r="AK299" i="7"/>
  <c r="AK300" i="7"/>
  <c r="AK301" i="7"/>
  <c r="AK302" i="7"/>
  <c r="AK303" i="7"/>
  <c r="AK304" i="7"/>
  <c r="AK305" i="7"/>
  <c r="AK306" i="7"/>
  <c r="AK307" i="7"/>
  <c r="AK308" i="7"/>
  <c r="AK309" i="7"/>
  <c r="AK310" i="7"/>
  <c r="AK311" i="7"/>
  <c r="AK312" i="7"/>
  <c r="AK313" i="7"/>
  <c r="AK314" i="7"/>
  <c r="AK315" i="7"/>
  <c r="AK316" i="7"/>
  <c r="AK317" i="7"/>
  <c r="AK318" i="7"/>
  <c r="AK319" i="7"/>
  <c r="AK320" i="7"/>
  <c r="AK321" i="7"/>
  <c r="AK322" i="7"/>
  <c r="AK323" i="7"/>
  <c r="AK324" i="7"/>
  <c r="AK325" i="7"/>
  <c r="AK326" i="7"/>
  <c r="AK327" i="7"/>
  <c r="AK328" i="7"/>
  <c r="AK329" i="7"/>
  <c r="AK330" i="7"/>
  <c r="AK331" i="7"/>
  <c r="AK332" i="7"/>
  <c r="AK333" i="7"/>
  <c r="AK334" i="7"/>
  <c r="AK335" i="7"/>
  <c r="AK336" i="7"/>
  <c r="AK337" i="7"/>
  <c r="AK338" i="7"/>
  <c r="AK339" i="7"/>
  <c r="AK340" i="7"/>
  <c r="AK341" i="7"/>
  <c r="AK342" i="7"/>
  <c r="AK343" i="7"/>
  <c r="AK344" i="7"/>
  <c r="AK345" i="7"/>
  <c r="AK346" i="7"/>
  <c r="AK347" i="7"/>
  <c r="AK348" i="7"/>
  <c r="AK349" i="7"/>
  <c r="AK350" i="7"/>
  <c r="AK351" i="7"/>
  <c r="AK352" i="7"/>
  <c r="AK353" i="7"/>
  <c r="AK354" i="7"/>
  <c r="AK355" i="7"/>
  <c r="AK356" i="7"/>
  <c r="AK357" i="7"/>
  <c r="AK358" i="7"/>
  <c r="AK359" i="7"/>
  <c r="AK360" i="7"/>
  <c r="AK361" i="7"/>
  <c r="AK362" i="7"/>
  <c r="AK363" i="7"/>
  <c r="AK364" i="7"/>
  <c r="AK365" i="7"/>
  <c r="AK366" i="7"/>
  <c r="AK367" i="7"/>
  <c r="AK368" i="7"/>
  <c r="AK369" i="7"/>
  <c r="AK370" i="7"/>
  <c r="AK371" i="7"/>
  <c r="AK372" i="7"/>
  <c r="AK373" i="7"/>
  <c r="AK374" i="7"/>
  <c r="AK375" i="7"/>
  <c r="AK376" i="7"/>
  <c r="AK377" i="7"/>
  <c r="AK378" i="7"/>
  <c r="AK379" i="7"/>
  <c r="AK380" i="7"/>
  <c r="AK381" i="7"/>
  <c r="AK382" i="7"/>
  <c r="AK383" i="7"/>
  <c r="AK384" i="7"/>
  <c r="AK385" i="7"/>
  <c r="AK386" i="7"/>
  <c r="AK387" i="7"/>
  <c r="AK388" i="7"/>
  <c r="AK389" i="7"/>
  <c r="AK390" i="7"/>
  <c r="AK391" i="7"/>
  <c r="AK392" i="7"/>
  <c r="AK393" i="7"/>
  <c r="AK394" i="7"/>
  <c r="AK395" i="7"/>
  <c r="AK396" i="7"/>
  <c r="AK397" i="7"/>
  <c r="AK398" i="7"/>
  <c r="AK399" i="7"/>
  <c r="AK400" i="7"/>
  <c r="AK401" i="7"/>
  <c r="AK402" i="7"/>
  <c r="AK403" i="7"/>
  <c r="AK404" i="7"/>
  <c r="AK405" i="7"/>
  <c r="AK406" i="7"/>
  <c r="AK407" i="7"/>
  <c r="AK408" i="7"/>
  <c r="AK409" i="7"/>
  <c r="AK410" i="7"/>
  <c r="AK443" i="7"/>
  <c r="AK411" i="7"/>
  <c r="AK412" i="7"/>
  <c r="AK413" i="7"/>
  <c r="AK414" i="7"/>
  <c r="AK415" i="7"/>
  <c r="AK416" i="7"/>
  <c r="AK417" i="7"/>
  <c r="AK418" i="7"/>
  <c r="AK419" i="7"/>
  <c r="AK420" i="7"/>
  <c r="AK421" i="7"/>
  <c r="AK422" i="7"/>
  <c r="AK423" i="7"/>
  <c r="AK424" i="7"/>
  <c r="AK425" i="7"/>
  <c r="AK426" i="7"/>
  <c r="AK427" i="7"/>
  <c r="AK428" i="7"/>
  <c r="AK429" i="7"/>
  <c r="AK430" i="7"/>
  <c r="AK431" i="7"/>
  <c r="AK432" i="7"/>
  <c r="AK433" i="7"/>
  <c r="AK434" i="7"/>
  <c r="AK435" i="7"/>
  <c r="AK436" i="7"/>
  <c r="AK437" i="7"/>
  <c r="AK438" i="7"/>
  <c r="AK439" i="7"/>
  <c r="AK440" i="7"/>
  <c r="AK441" i="7"/>
  <c r="AK442" i="7"/>
  <c r="AK444" i="7"/>
  <c r="AK445" i="7"/>
  <c r="AK446" i="7"/>
  <c r="AK447" i="7"/>
  <c r="AK448" i="7"/>
  <c r="AK449" i="7"/>
  <c r="AK450" i="7"/>
  <c r="AK451" i="7"/>
  <c r="AK452" i="7"/>
  <c r="AK453" i="7"/>
  <c r="AK454" i="7"/>
  <c r="AK455" i="7"/>
  <c r="AK456" i="7"/>
  <c r="AK457" i="7"/>
  <c r="AK458" i="7"/>
  <c r="AK459" i="7"/>
  <c r="AK460" i="7"/>
  <c r="AK461" i="7"/>
  <c r="AK462" i="7"/>
  <c r="AK463" i="7"/>
  <c r="AK464" i="7"/>
  <c r="AK465" i="7"/>
  <c r="AK466" i="7"/>
  <c r="AK467" i="7"/>
  <c r="AK468" i="7"/>
  <c r="AK469" i="7"/>
  <c r="AK470" i="7"/>
  <c r="AK471" i="7"/>
  <c r="AK472" i="7"/>
  <c r="AK473" i="7"/>
  <c r="AK474" i="7"/>
  <c r="AK475" i="7"/>
  <c r="AK476" i="7"/>
  <c r="AK477" i="7"/>
  <c r="AK478" i="7"/>
  <c r="AK479" i="7"/>
  <c r="AK480" i="7"/>
  <c r="AK481" i="7"/>
  <c r="AK482" i="7"/>
  <c r="AK483" i="7"/>
  <c r="AK484" i="7"/>
  <c r="AK485" i="7"/>
  <c r="AK486" i="7"/>
  <c r="AK487" i="7"/>
  <c r="AK488" i="7"/>
  <c r="AK489" i="7"/>
  <c r="AK490" i="7"/>
  <c r="AK491" i="7"/>
  <c r="AK492" i="7"/>
  <c r="AK493" i="7"/>
  <c r="AK494" i="7"/>
  <c r="AK495" i="7"/>
  <c r="AK496" i="7"/>
  <c r="AK497" i="7"/>
  <c r="AK498" i="7"/>
  <c r="AK499" i="7"/>
  <c r="AK500" i="7"/>
  <c r="AK501" i="7"/>
  <c r="AK502" i="7"/>
  <c r="AK503" i="7"/>
  <c r="AK504" i="7"/>
  <c r="AK505" i="7"/>
  <c r="AK506" i="7"/>
  <c r="AK507" i="7"/>
  <c r="AK508" i="7"/>
  <c r="AK509" i="7"/>
  <c r="AK510" i="7"/>
  <c r="AK511" i="7"/>
  <c r="AK512" i="7"/>
  <c r="AK513" i="7"/>
  <c r="AK514" i="7"/>
  <c r="AK515" i="7"/>
  <c r="AK516" i="7"/>
  <c r="AK517" i="7"/>
  <c r="AK518" i="7"/>
  <c r="AK519" i="7"/>
  <c r="AK520" i="7"/>
  <c r="AK521" i="7"/>
  <c r="AK522" i="7"/>
  <c r="AK525" i="7"/>
  <c r="AK523" i="7"/>
  <c r="AK524" i="7"/>
  <c r="AK526" i="7"/>
  <c r="AK527" i="7"/>
  <c r="AK528" i="7"/>
  <c r="AK529" i="7"/>
  <c r="AK530" i="7"/>
  <c r="AK531" i="7"/>
  <c r="AK532" i="7"/>
  <c r="AK533" i="7"/>
  <c r="AK534" i="7"/>
  <c r="AK535" i="7"/>
  <c r="AK536" i="7"/>
  <c r="AK537" i="7"/>
  <c r="AK538" i="7"/>
  <c r="AK539" i="7"/>
  <c r="AK542" i="7"/>
  <c r="AK543" i="7"/>
  <c r="AK544" i="7"/>
  <c r="AK545" i="7"/>
  <c r="AK546" i="7"/>
  <c r="AK547" i="7"/>
  <c r="AK548" i="7"/>
  <c r="AK549" i="7"/>
  <c r="AK550" i="7"/>
  <c r="AK551" i="7"/>
  <c r="AK552" i="7"/>
  <c r="AK553" i="7"/>
  <c r="AK554" i="7"/>
  <c r="AK555" i="7"/>
  <c r="AK556" i="7"/>
  <c r="AK557" i="7"/>
  <c r="AK558" i="7"/>
  <c r="AK559" i="7"/>
  <c r="AK560" i="7"/>
  <c r="AK561" i="7"/>
  <c r="AK562" i="7"/>
  <c r="AK563" i="7"/>
  <c r="AK564" i="7"/>
  <c r="AK565" i="7"/>
  <c r="AK566" i="7"/>
  <c r="AK567" i="7"/>
  <c r="AK568" i="7"/>
  <c r="AK569" i="7"/>
  <c r="AK570" i="7"/>
  <c r="AK571" i="7"/>
  <c r="AK572" i="7"/>
  <c r="AK573" i="7"/>
  <c r="AK574" i="7"/>
  <c r="AK575" i="7"/>
  <c r="AK576" i="7"/>
  <c r="AK577" i="7"/>
  <c r="AK578" i="7"/>
  <c r="AK579" i="7"/>
  <c r="AK580" i="7"/>
  <c r="AK581" i="7"/>
  <c r="AK582" i="7"/>
  <c r="AK583" i="7"/>
  <c r="AK584" i="7"/>
  <c r="AK585" i="7"/>
  <c r="AK586" i="7"/>
  <c r="AK587" i="7"/>
  <c r="AK588" i="7"/>
  <c r="AK589" i="7"/>
  <c r="AK590" i="7"/>
  <c r="AK591" i="7"/>
  <c r="AK592" i="7"/>
  <c r="AK593" i="7"/>
  <c r="AK594" i="7"/>
  <c r="AK595" i="7"/>
  <c r="AK596" i="7"/>
  <c r="AK597" i="7"/>
  <c r="AK598" i="7"/>
  <c r="AK599" i="7"/>
  <c r="AK600" i="7"/>
  <c r="AK601" i="7"/>
  <c r="AK602" i="7"/>
  <c r="AK603" i="7"/>
  <c r="AK604" i="7"/>
  <c r="AK605" i="7"/>
  <c r="AK606" i="7"/>
  <c r="AK607" i="7"/>
  <c r="AK608" i="7"/>
  <c r="AK609" i="7"/>
  <c r="AK610" i="7"/>
  <c r="AK611" i="7"/>
  <c r="AK612" i="7"/>
  <c r="AK613" i="7"/>
  <c r="AK614" i="7"/>
  <c r="AK615" i="7"/>
  <c r="AK616" i="7"/>
  <c r="AK617" i="7"/>
  <c r="AK618" i="7"/>
  <c r="AK619" i="7"/>
  <c r="AK620" i="7"/>
  <c r="AK621" i="7"/>
  <c r="AK622" i="7"/>
  <c r="AK623" i="7"/>
  <c r="AK624" i="7"/>
  <c r="AK625" i="7"/>
  <c r="AK626" i="7"/>
  <c r="AK627" i="7"/>
  <c r="AK628" i="7"/>
  <c r="AK629" i="7"/>
  <c r="AK630" i="7"/>
  <c r="AK631" i="7"/>
  <c r="AK632" i="7"/>
  <c r="AK633" i="7"/>
  <c r="AK634" i="7"/>
  <c r="AK635" i="7"/>
  <c r="AK636" i="7"/>
  <c r="AK637" i="7"/>
  <c r="AK638" i="7"/>
  <c r="AK660" i="7"/>
  <c r="AK662" i="7"/>
  <c r="AK663" i="7"/>
  <c r="AK639" i="7"/>
  <c r="AK640" i="7"/>
  <c r="AK641" i="7"/>
  <c r="AK642" i="7"/>
  <c r="AK643" i="7"/>
  <c r="AK644" i="7"/>
  <c r="AK645" i="7"/>
  <c r="AK646" i="7"/>
  <c r="AK647" i="7"/>
  <c r="AK648" i="7"/>
  <c r="AK649" i="7"/>
  <c r="AK650" i="7"/>
  <c r="AK652" i="7"/>
  <c r="AK653" i="7"/>
  <c r="AK654" i="7"/>
  <c r="AK655" i="7"/>
  <c r="AK656" i="7"/>
  <c r="AK657" i="7"/>
  <c r="AK685" i="7"/>
  <c r="AK658" i="7"/>
  <c r="AK687" i="7"/>
  <c r="AK659" i="7"/>
  <c r="AK664" i="7"/>
  <c r="AK665" i="7"/>
  <c r="AK666" i="7"/>
  <c r="AK667" i="7"/>
  <c r="AK668" i="7"/>
  <c r="AK669" i="7"/>
  <c r="AK670" i="7"/>
  <c r="AK671" i="7"/>
  <c r="AK672" i="7"/>
  <c r="AK673" i="7"/>
  <c r="AK674" i="7"/>
  <c r="AK675" i="7"/>
  <c r="AK676" i="7"/>
  <c r="AK677" i="7"/>
  <c r="AK678" i="7"/>
  <c r="AK679" i="7"/>
  <c r="AK680" i="7"/>
  <c r="AK681" i="7"/>
  <c r="AK682" i="7"/>
  <c r="AK683" i="7"/>
  <c r="AK686" i="7"/>
  <c r="AK688" i="7"/>
  <c r="AK689" i="7"/>
  <c r="AK684" i="7"/>
  <c r="AK690" i="7"/>
  <c r="AK691" i="7"/>
  <c r="AK692" i="7"/>
  <c r="AK693" i="7"/>
  <c r="AK694" i="7"/>
  <c r="AK695" i="7"/>
  <c r="AK696" i="7"/>
  <c r="AK697" i="7"/>
  <c r="AK698" i="7"/>
  <c r="AK699" i="7"/>
  <c r="AK700" i="7"/>
  <c r="AK701" i="7"/>
  <c r="AK702" i="7"/>
  <c r="AK703" i="7"/>
  <c r="AK704" i="7"/>
  <c r="AK705" i="7"/>
  <c r="AK706" i="7"/>
  <c r="AK707" i="7"/>
  <c r="AK708" i="7"/>
  <c r="AK709" i="7"/>
  <c r="AK710" i="7"/>
  <c r="AK711" i="7"/>
  <c r="AK712" i="7"/>
  <c r="AK713" i="7"/>
  <c r="AK714" i="7"/>
  <c r="AK715" i="7"/>
  <c r="AK716" i="7"/>
  <c r="AK717" i="7"/>
  <c r="AK718" i="7"/>
  <c r="AK719" i="7"/>
  <c r="AK720" i="7"/>
  <c r="AK721" i="7"/>
  <c r="AK722" i="7"/>
  <c r="AK723" i="7"/>
  <c r="AK724" i="7"/>
  <c r="AK725" i="7"/>
  <c r="AK726" i="7"/>
  <c r="AK727" i="7"/>
  <c r="AK728" i="7"/>
  <c r="AK729" i="7"/>
  <c r="AK730" i="7"/>
  <c r="AK731" i="7"/>
  <c r="AK732" i="7"/>
  <c r="AK733" i="7"/>
  <c r="AK734" i="7"/>
  <c r="AK735" i="7"/>
  <c r="AK736" i="7"/>
  <c r="AK737" i="7"/>
  <c r="AK738" i="7"/>
  <c r="AK739" i="7"/>
  <c r="AK740" i="7"/>
  <c r="AK741" i="7"/>
  <c r="AK742" i="7"/>
  <c r="AK743" i="7"/>
  <c r="AK744" i="7"/>
  <c r="AK745" i="7"/>
  <c r="AK746" i="7"/>
  <c r="AK747" i="7"/>
  <c r="AK748" i="7"/>
  <c r="AK749" i="7"/>
  <c r="AK750" i="7"/>
  <c r="AK751" i="7"/>
  <c r="AK752" i="7"/>
  <c r="AK753" i="7"/>
  <c r="AK754" i="7"/>
  <c r="AK755" i="7"/>
  <c r="AK756" i="7"/>
  <c r="AK757" i="7"/>
  <c r="AK758" i="7"/>
  <c r="AK759" i="7"/>
  <c r="AK760" i="7"/>
  <c r="AK761" i="7"/>
  <c r="AK762" i="7"/>
  <c r="AK763" i="7"/>
  <c r="AK764" i="7"/>
  <c r="AK765" i="7"/>
  <c r="AK766" i="7"/>
  <c r="AK767" i="7"/>
  <c r="AK768" i="7"/>
  <c r="AK769" i="7"/>
  <c r="AK770" i="7"/>
  <c r="AK771" i="7"/>
  <c r="AK772" i="7"/>
  <c r="AK773" i="7"/>
  <c r="AK774" i="7"/>
  <c r="AK775" i="7"/>
  <c r="AK776" i="7"/>
  <c r="AK777" i="7"/>
  <c r="AK778" i="7"/>
  <c r="AK779" i="7"/>
  <c r="AK780" i="7"/>
  <c r="AK781" i="7"/>
  <c r="AK782" i="7"/>
  <c r="AK783" i="7"/>
  <c r="AK784" i="7"/>
  <c r="AK785" i="7"/>
  <c r="AK786" i="7"/>
  <c r="AK787" i="7"/>
  <c r="AK788" i="7"/>
  <c r="AK789" i="7"/>
  <c r="AK790" i="7"/>
  <c r="AK791" i="7"/>
  <c r="AK792" i="7"/>
  <c r="AK793" i="7"/>
  <c r="AK794" i="7"/>
  <c r="AK795" i="7"/>
  <c r="AK796" i="7"/>
  <c r="AK797" i="7"/>
  <c r="AK798" i="7"/>
  <c r="AK799" i="7"/>
  <c r="AK800" i="7"/>
  <c r="AK801" i="7"/>
  <c r="AK802" i="7"/>
  <c r="AK803" i="7"/>
  <c r="AK804" i="7"/>
  <c r="AK805" i="7"/>
  <c r="AK806" i="7"/>
  <c r="AK807" i="7"/>
  <c r="AK808" i="7"/>
  <c r="AK809" i="7"/>
  <c r="AK810" i="7"/>
  <c r="AK811" i="7"/>
  <c r="AK812" i="7"/>
  <c r="AK813" i="7"/>
  <c r="AK814" i="7"/>
  <c r="AK815" i="7"/>
  <c r="AK816" i="7"/>
  <c r="AK817" i="7"/>
  <c r="AK818" i="7"/>
  <c r="AK819" i="7"/>
  <c r="AK820" i="7"/>
  <c r="AK821" i="7"/>
  <c r="AK822" i="7"/>
  <c r="AK823" i="7"/>
  <c r="AK824" i="7"/>
  <c r="AK825" i="7"/>
  <c r="AK826" i="7"/>
  <c r="AK827" i="7"/>
  <c r="AK828" i="7"/>
  <c r="AK829" i="7"/>
  <c r="AK830" i="7"/>
  <c r="AK831" i="7"/>
  <c r="AK832" i="7"/>
  <c r="AK3" i="7"/>
  <c r="I3"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4" i="7"/>
  <c r="CG216" i="7"/>
  <c r="BE216" i="7"/>
  <c r="AT216" i="7"/>
  <c r="AS216" i="7"/>
  <c r="AI216" i="7"/>
  <c r="O216" i="7"/>
  <c r="BF216" i="7" s="1"/>
  <c r="K216" i="7"/>
  <c r="J216" i="7"/>
  <c r="BC216" i="7" s="1"/>
  <c r="J217" i="7"/>
  <c r="BC217" i="7" s="1"/>
  <c r="K217" i="7"/>
  <c r="O217" i="7"/>
  <c r="BF217" i="7" s="1"/>
  <c r="AI217" i="7"/>
  <c r="AS217" i="7"/>
  <c r="AT217" i="7"/>
  <c r="BE217" i="7"/>
  <c r="CG217" i="7"/>
  <c r="CG215" i="7"/>
  <c r="BE215" i="7"/>
  <c r="AT215" i="7"/>
  <c r="AS215" i="7"/>
  <c r="AI215" i="7"/>
  <c r="O215" i="7"/>
  <c r="BF215" i="7" s="1"/>
  <c r="K215" i="7"/>
  <c r="J215" i="7"/>
  <c r="BC215" i="7" s="1"/>
  <c r="CG664" i="7"/>
  <c r="BE664" i="7"/>
  <c r="AT664" i="7"/>
  <c r="AS664" i="7"/>
  <c r="AI664" i="7"/>
  <c r="O664" i="7"/>
  <c r="BF664" i="7" s="1"/>
  <c r="K664" i="7"/>
  <c r="J664" i="7"/>
  <c r="BC664" i="7" s="1"/>
  <c r="AI796" i="7"/>
  <c r="AN494" i="7"/>
  <c r="CG494" i="7"/>
  <c r="BE494" i="7"/>
  <c r="AT494" i="7"/>
  <c r="AS494" i="7"/>
  <c r="AI494" i="7"/>
  <c r="O494" i="7"/>
  <c r="BF494" i="7"/>
  <c r="K494" i="7"/>
  <c r="J494" i="7"/>
  <c r="BC494" i="7" s="1"/>
  <c r="AN301" i="7"/>
  <c r="J301" i="7"/>
  <c r="BC301" i="7" s="1"/>
  <c r="AI301" i="7"/>
  <c r="AS301" i="7"/>
  <c r="AT301" i="7"/>
  <c r="BE301" i="7"/>
  <c r="BF301" i="7"/>
  <c r="CG301" i="7"/>
  <c r="BE4" i="7"/>
  <c r="BE5" i="7"/>
  <c r="BE6" i="7"/>
  <c r="BE7" i="7"/>
  <c r="BF7" i="7"/>
  <c r="BE8" i="7"/>
  <c r="BE9" i="7"/>
  <c r="BE10" i="7"/>
  <c r="BE11" i="7"/>
  <c r="BF11" i="7"/>
  <c r="BE12" i="7"/>
  <c r="BE13" i="7"/>
  <c r="BF13" i="7"/>
  <c r="BE14" i="7"/>
  <c r="BE15" i="7"/>
  <c r="BE16" i="7"/>
  <c r="BE17" i="7"/>
  <c r="BF17" i="7"/>
  <c r="BE18" i="7"/>
  <c r="BF18" i="7"/>
  <c r="BE19" i="7"/>
  <c r="BE20" i="7"/>
  <c r="BE21" i="7"/>
  <c r="BF21" i="7"/>
  <c r="BE22" i="7"/>
  <c r="BF22" i="7"/>
  <c r="BE23" i="7"/>
  <c r="BE24" i="7"/>
  <c r="BE25" i="7"/>
  <c r="BE26" i="7"/>
  <c r="BE27" i="7"/>
  <c r="BF27" i="7"/>
  <c r="BE28" i="7"/>
  <c r="BF28" i="7"/>
  <c r="BE29" i="7"/>
  <c r="BE30" i="7"/>
  <c r="BF30" i="7"/>
  <c r="BE31" i="7"/>
  <c r="BE32" i="7"/>
  <c r="BE33" i="7"/>
  <c r="BE34" i="7"/>
  <c r="BF34" i="7"/>
  <c r="BE35" i="7"/>
  <c r="BE36" i="7"/>
  <c r="BE37" i="7"/>
  <c r="BE38" i="7"/>
  <c r="BE39" i="7"/>
  <c r="BF39" i="7"/>
  <c r="BE40" i="7"/>
  <c r="BE41" i="7"/>
  <c r="BF41" i="7"/>
  <c r="BE42" i="7"/>
  <c r="BF42" i="7"/>
  <c r="BE43" i="7"/>
  <c r="BF43" i="7"/>
  <c r="BE44" i="7"/>
  <c r="BF44" i="7"/>
  <c r="BE45" i="7"/>
  <c r="BE46" i="7"/>
  <c r="BE47" i="7"/>
  <c r="BF47" i="7"/>
  <c r="BE48" i="7"/>
  <c r="BE49" i="7"/>
  <c r="BF49" i="7"/>
  <c r="BE50" i="7"/>
  <c r="BF50" i="7"/>
  <c r="BE51" i="7"/>
  <c r="BE52" i="7"/>
  <c r="BE53" i="7"/>
  <c r="BE54" i="7"/>
  <c r="BE55" i="7"/>
  <c r="BE56" i="7"/>
  <c r="BF56" i="7"/>
  <c r="BE57" i="7"/>
  <c r="BE58" i="7"/>
  <c r="BE59" i="7"/>
  <c r="BE60" i="7"/>
  <c r="BE61" i="7"/>
  <c r="BF61" i="7"/>
  <c r="BE62" i="7"/>
  <c r="BF62" i="7"/>
  <c r="BE63" i="7"/>
  <c r="BF63" i="7"/>
  <c r="BE64" i="7"/>
  <c r="BE65" i="7"/>
  <c r="BE66" i="7"/>
  <c r="BE67" i="7"/>
  <c r="BF67" i="7"/>
  <c r="BE68" i="7"/>
  <c r="BE69" i="7"/>
  <c r="BF69" i="7"/>
  <c r="BE70" i="7"/>
  <c r="BE71" i="7"/>
  <c r="BE72" i="7"/>
  <c r="BE73" i="7"/>
  <c r="BF73" i="7"/>
  <c r="BE74" i="7"/>
  <c r="BE75" i="7"/>
  <c r="BE76" i="7"/>
  <c r="BE77" i="7"/>
  <c r="BE78" i="7"/>
  <c r="BE79" i="7"/>
  <c r="BF79" i="7"/>
  <c r="BE80" i="7"/>
  <c r="BF80" i="7"/>
  <c r="BE81" i="7"/>
  <c r="BE82" i="7"/>
  <c r="BE83" i="7"/>
  <c r="BE84" i="7"/>
  <c r="BE85" i="7"/>
  <c r="BF85" i="7"/>
  <c r="BE86" i="7"/>
  <c r="BE87" i="7"/>
  <c r="BF87" i="7"/>
  <c r="BE88" i="7"/>
  <c r="BF88" i="7"/>
  <c r="BE89" i="7"/>
  <c r="BE90" i="7"/>
  <c r="BF90" i="7"/>
  <c r="BE91" i="7"/>
  <c r="BF91" i="7"/>
  <c r="BE92" i="7"/>
  <c r="BE93" i="7"/>
  <c r="BE94" i="7"/>
  <c r="BE95" i="7"/>
  <c r="BE96" i="7"/>
  <c r="BF96" i="7"/>
  <c r="BE97" i="7"/>
  <c r="BF97" i="7"/>
  <c r="BE98" i="7"/>
  <c r="BF98" i="7"/>
  <c r="BE99" i="7"/>
  <c r="BF99" i="7"/>
  <c r="BE100" i="7"/>
  <c r="BE101" i="7"/>
  <c r="BE102" i="7"/>
  <c r="BE103" i="7"/>
  <c r="BE104" i="7"/>
  <c r="BF104" i="7"/>
  <c r="BE105" i="7"/>
  <c r="BF105" i="7"/>
  <c r="BE106" i="7"/>
  <c r="BF106" i="7"/>
  <c r="BE107" i="7"/>
  <c r="BE108" i="7"/>
  <c r="BE109" i="7"/>
  <c r="BE110" i="7"/>
  <c r="BE111" i="7"/>
  <c r="BE112" i="7"/>
  <c r="BE113" i="7"/>
  <c r="BE114" i="7"/>
  <c r="BF114" i="7"/>
  <c r="BE115" i="7"/>
  <c r="BE116" i="7"/>
  <c r="BE117" i="7"/>
  <c r="BE118" i="7"/>
  <c r="BF118" i="7"/>
  <c r="BE119" i="7"/>
  <c r="BE120" i="7"/>
  <c r="BF120" i="7"/>
  <c r="BE121" i="7"/>
  <c r="BE122" i="7"/>
  <c r="BE123" i="7"/>
  <c r="BE124" i="7"/>
  <c r="BF124" i="7"/>
  <c r="BE125" i="7"/>
  <c r="BE126" i="7"/>
  <c r="BE127" i="7"/>
  <c r="BE128" i="7"/>
  <c r="BE130" i="7"/>
  <c r="BE131" i="7"/>
  <c r="BF131" i="7"/>
  <c r="BE132" i="7"/>
  <c r="BE133" i="7"/>
  <c r="BE134" i="7"/>
  <c r="BE135" i="7"/>
  <c r="BF135" i="7"/>
  <c r="BE136" i="7"/>
  <c r="BE137" i="7"/>
  <c r="BE138" i="7"/>
  <c r="BE139" i="7"/>
  <c r="BE140" i="7"/>
  <c r="BE141" i="7"/>
  <c r="BE142" i="7"/>
  <c r="BE143" i="7"/>
  <c r="BE144" i="7"/>
  <c r="BE145" i="7"/>
  <c r="BE146" i="7"/>
  <c r="BE147" i="7"/>
  <c r="BE148" i="7"/>
  <c r="BE149" i="7"/>
  <c r="BE150" i="7"/>
  <c r="BF150" i="7"/>
  <c r="BE151" i="7"/>
  <c r="BE152" i="7"/>
  <c r="BE153" i="7"/>
  <c r="BF153" i="7"/>
  <c r="BE154" i="7"/>
  <c r="BE155" i="7"/>
  <c r="BE156" i="7"/>
  <c r="BE157" i="7"/>
  <c r="BE158" i="7"/>
  <c r="BE159" i="7"/>
  <c r="BE160" i="7"/>
  <c r="BE161" i="7"/>
  <c r="BE162" i="7"/>
  <c r="BE163" i="7"/>
  <c r="BE164" i="7"/>
  <c r="BE165" i="7"/>
  <c r="BF165" i="7"/>
  <c r="BE166" i="7"/>
  <c r="BE167" i="7"/>
  <c r="BF167" i="7"/>
  <c r="BE168" i="7"/>
  <c r="BE169" i="7"/>
  <c r="BE170" i="7"/>
  <c r="BE171" i="7"/>
  <c r="BE172" i="7"/>
  <c r="BE173" i="7"/>
  <c r="BE174" i="7"/>
  <c r="BF174" i="7"/>
  <c r="BE175" i="7"/>
  <c r="BE176" i="7"/>
  <c r="BE177" i="7"/>
  <c r="BE178" i="7"/>
  <c r="BF178" i="7"/>
  <c r="BE179" i="7"/>
  <c r="BE180" i="7"/>
  <c r="BE181" i="7"/>
  <c r="BE182" i="7"/>
  <c r="BE183" i="7"/>
  <c r="BF183" i="7"/>
  <c r="BE184" i="7"/>
  <c r="BE185" i="7"/>
  <c r="BE186" i="7"/>
  <c r="BE187" i="7"/>
  <c r="BE188" i="7"/>
  <c r="BE189" i="7"/>
  <c r="BF189" i="7"/>
  <c r="BE190" i="7"/>
  <c r="BE191" i="7"/>
  <c r="BE192" i="7"/>
  <c r="BE193" i="7"/>
  <c r="BE194" i="7"/>
  <c r="BE195" i="7"/>
  <c r="BF195" i="7"/>
  <c r="BE196" i="7"/>
  <c r="BF196" i="7"/>
  <c r="BE197" i="7"/>
  <c r="BE198" i="7"/>
  <c r="BE199" i="7"/>
  <c r="BF199" i="7"/>
  <c r="BE200" i="7"/>
  <c r="BF200" i="7"/>
  <c r="BE201" i="7"/>
  <c r="BE202" i="7"/>
  <c r="BE203" i="7"/>
  <c r="BE204" i="7"/>
  <c r="BE205" i="7"/>
  <c r="BF205" i="7"/>
  <c r="BE207" i="7"/>
  <c r="BE208" i="7"/>
  <c r="BE209" i="7"/>
  <c r="BE210" i="7"/>
  <c r="BE211" i="7"/>
  <c r="BE212" i="7"/>
  <c r="BE213" i="7"/>
  <c r="BE214" i="7"/>
  <c r="BE218" i="7"/>
  <c r="BE219" i="7"/>
  <c r="BE220" i="7"/>
  <c r="BE221" i="7"/>
  <c r="BE222" i="7"/>
  <c r="BE223" i="7"/>
  <c r="BE224" i="7"/>
  <c r="BE225" i="7"/>
  <c r="BF225" i="7"/>
  <c r="BE226" i="7"/>
  <c r="BE227" i="7"/>
  <c r="BE228" i="7"/>
  <c r="BE229" i="7"/>
  <c r="BE230" i="7"/>
  <c r="BE231" i="7"/>
  <c r="BE232" i="7"/>
  <c r="BE233" i="7"/>
  <c r="BE234" i="7"/>
  <c r="BE235" i="7"/>
  <c r="BE236" i="7"/>
  <c r="BE237" i="7"/>
  <c r="BE238" i="7"/>
  <c r="BE239" i="7"/>
  <c r="BE240" i="7"/>
  <c r="BE241" i="7"/>
  <c r="BE242" i="7"/>
  <c r="BE243" i="7"/>
  <c r="BE244" i="7"/>
  <c r="BE245" i="7"/>
  <c r="BE246" i="7"/>
  <c r="BE247" i="7"/>
  <c r="BE248" i="7"/>
  <c r="BE249" i="7"/>
  <c r="BE250" i="7"/>
  <c r="BE251" i="7"/>
  <c r="BE252" i="7"/>
  <c r="BE253" i="7"/>
  <c r="BE254" i="7"/>
  <c r="BE255" i="7"/>
  <c r="BE256" i="7"/>
  <c r="BF256" i="7"/>
  <c r="BE257" i="7"/>
  <c r="BF257" i="7"/>
  <c r="BE258" i="7"/>
  <c r="BF258" i="7"/>
  <c r="BE259" i="7"/>
  <c r="BF259" i="7"/>
  <c r="BE260" i="7"/>
  <c r="BF260" i="7"/>
  <c r="BE261" i="7"/>
  <c r="BF261" i="7"/>
  <c r="BE263" i="7"/>
  <c r="BF263" i="7"/>
  <c r="BE264" i="7"/>
  <c r="BF264" i="7"/>
  <c r="BE265" i="7"/>
  <c r="BF265" i="7"/>
  <c r="BE266" i="7"/>
  <c r="BF266" i="7"/>
  <c r="BE269" i="7"/>
  <c r="BF269" i="7"/>
  <c r="BE270" i="7"/>
  <c r="BF270" i="7"/>
  <c r="BE271" i="7"/>
  <c r="BE272" i="7"/>
  <c r="BF272" i="7"/>
  <c r="BE273" i="7"/>
  <c r="BF273" i="7"/>
  <c r="BE274" i="7"/>
  <c r="BF274" i="7"/>
  <c r="BE275" i="7"/>
  <c r="BF275" i="7"/>
  <c r="BE276" i="7"/>
  <c r="BF276" i="7"/>
  <c r="BE277" i="7"/>
  <c r="BF277" i="7"/>
  <c r="BE278" i="7"/>
  <c r="BF278" i="7"/>
  <c r="BE279" i="7"/>
  <c r="BF279" i="7"/>
  <c r="BE280" i="7"/>
  <c r="BF280" i="7"/>
  <c r="BE281" i="7"/>
  <c r="BF281" i="7"/>
  <c r="BE282" i="7"/>
  <c r="BF282" i="7"/>
  <c r="BE283" i="7"/>
  <c r="BF283" i="7"/>
  <c r="BE284" i="7"/>
  <c r="BF284" i="7"/>
  <c r="BE285" i="7"/>
  <c r="BF285" i="7"/>
  <c r="BE286" i="7"/>
  <c r="BF286" i="7"/>
  <c r="BE287" i="7"/>
  <c r="BF287" i="7"/>
  <c r="BE288" i="7"/>
  <c r="BF288" i="7"/>
  <c r="BE289" i="7"/>
  <c r="BF289" i="7"/>
  <c r="BE290" i="7"/>
  <c r="BF290" i="7"/>
  <c r="BE291" i="7"/>
  <c r="BF291" i="7"/>
  <c r="BE292" i="7"/>
  <c r="BF292" i="7"/>
  <c r="BE293" i="7"/>
  <c r="BF293" i="7"/>
  <c r="BE294" i="7"/>
  <c r="BF294" i="7"/>
  <c r="BE295" i="7"/>
  <c r="BE296" i="7"/>
  <c r="BE297" i="7"/>
  <c r="BE298" i="7"/>
  <c r="BE299" i="7"/>
  <c r="BE300" i="7"/>
  <c r="BE302" i="7"/>
  <c r="BE303" i="7"/>
  <c r="BF303" i="7"/>
  <c r="BE304" i="7"/>
  <c r="BF304" i="7"/>
  <c r="BE305" i="7"/>
  <c r="BF305" i="7"/>
  <c r="BE306" i="7"/>
  <c r="BF306" i="7"/>
  <c r="BE307" i="7"/>
  <c r="BF307" i="7"/>
  <c r="BE308" i="7"/>
  <c r="BF308" i="7"/>
  <c r="BE309" i="7"/>
  <c r="BF309" i="7"/>
  <c r="BE310" i="7"/>
  <c r="BF310" i="7"/>
  <c r="BE311" i="7"/>
  <c r="BF311" i="7"/>
  <c r="BE312" i="7"/>
  <c r="BF312" i="7"/>
  <c r="BE313" i="7"/>
  <c r="BF313" i="7"/>
  <c r="BE314" i="7"/>
  <c r="BE315" i="7"/>
  <c r="BE316" i="7"/>
  <c r="BE317" i="7"/>
  <c r="BE318" i="7"/>
  <c r="BE319" i="7"/>
  <c r="BE320" i="7"/>
  <c r="BE321" i="7"/>
  <c r="BF321" i="7"/>
  <c r="BE322" i="7"/>
  <c r="BE323" i="7"/>
  <c r="BE324" i="7"/>
  <c r="BE325" i="7"/>
  <c r="BE326" i="7"/>
  <c r="BE327" i="7"/>
  <c r="BE328" i="7"/>
  <c r="BE329" i="7"/>
  <c r="BE330" i="7"/>
  <c r="BF330" i="7"/>
  <c r="BE331" i="7"/>
  <c r="BE332" i="7"/>
  <c r="BE333" i="7"/>
  <c r="BE334" i="7"/>
  <c r="BE335" i="7"/>
  <c r="BE336" i="7"/>
  <c r="BE337" i="7"/>
  <c r="BE338" i="7"/>
  <c r="BE339" i="7"/>
  <c r="BF339" i="7"/>
  <c r="BE340" i="7"/>
  <c r="BE341" i="7"/>
  <c r="BE342" i="7"/>
  <c r="BE343" i="7"/>
  <c r="BE344" i="7"/>
  <c r="BE345" i="7"/>
  <c r="BE346" i="7"/>
  <c r="BE347" i="7"/>
  <c r="BE348" i="7"/>
  <c r="BE349" i="7"/>
  <c r="BE350" i="7"/>
  <c r="BE351" i="7"/>
  <c r="BE352" i="7"/>
  <c r="BE353" i="7"/>
  <c r="BE354" i="7"/>
  <c r="BE355" i="7"/>
  <c r="BE356" i="7"/>
  <c r="BE357" i="7"/>
  <c r="BE358" i="7"/>
  <c r="BE359" i="7"/>
  <c r="BE360" i="7"/>
  <c r="BE361" i="7"/>
  <c r="BE362" i="7"/>
  <c r="BE363" i="7"/>
  <c r="BE364" i="7"/>
  <c r="BE365" i="7"/>
  <c r="BE366" i="7"/>
  <c r="BE367" i="7"/>
  <c r="BE368" i="7"/>
  <c r="BE369" i="7"/>
  <c r="BE370" i="7"/>
  <c r="BE371" i="7"/>
  <c r="BE372" i="7"/>
  <c r="BE373" i="7"/>
  <c r="BE374" i="7"/>
  <c r="BE375" i="7"/>
  <c r="BE376" i="7"/>
  <c r="BE377" i="7"/>
  <c r="BE378" i="7"/>
  <c r="BE379" i="7"/>
  <c r="BE380" i="7"/>
  <c r="BE381" i="7"/>
  <c r="BE382" i="7"/>
  <c r="BE383" i="7"/>
  <c r="BE384" i="7"/>
  <c r="BE385" i="7"/>
  <c r="BE386" i="7"/>
  <c r="BE387" i="7"/>
  <c r="BE388" i="7"/>
  <c r="BE389" i="7"/>
  <c r="BE390" i="7"/>
  <c r="BE391" i="7"/>
  <c r="BE392" i="7"/>
  <c r="BE393" i="7"/>
  <c r="BE394" i="7"/>
  <c r="BE395" i="7"/>
  <c r="BE396" i="7"/>
  <c r="BE397" i="7"/>
  <c r="BE398" i="7"/>
  <c r="BE399" i="7"/>
  <c r="BE400" i="7"/>
  <c r="BE401" i="7"/>
  <c r="BE402" i="7"/>
  <c r="BE403" i="7"/>
  <c r="BE404" i="7"/>
  <c r="BE405" i="7"/>
  <c r="BE406" i="7"/>
  <c r="BE407" i="7"/>
  <c r="BE408" i="7"/>
  <c r="BE409" i="7"/>
  <c r="BE410" i="7"/>
  <c r="BE443" i="7"/>
  <c r="BE411" i="7"/>
  <c r="BE412" i="7"/>
  <c r="BE413" i="7"/>
  <c r="BE414" i="7"/>
  <c r="BE415" i="7"/>
  <c r="BE416" i="7"/>
  <c r="BF416" i="7"/>
  <c r="BE417" i="7"/>
  <c r="BE418" i="7"/>
  <c r="BF418" i="7"/>
  <c r="BE419" i="7"/>
  <c r="BF419" i="7"/>
  <c r="BE420" i="7"/>
  <c r="BF420" i="7"/>
  <c r="BE421" i="7"/>
  <c r="BF421" i="7"/>
  <c r="BE422" i="7"/>
  <c r="BF422" i="7"/>
  <c r="BE423" i="7"/>
  <c r="BF423" i="7"/>
  <c r="BE424" i="7"/>
  <c r="BF424" i="7"/>
  <c r="BE425" i="7"/>
  <c r="BF425" i="7"/>
  <c r="BE426" i="7"/>
  <c r="BF426" i="7"/>
  <c r="BE427" i="7"/>
  <c r="BF427" i="7"/>
  <c r="BE428" i="7"/>
  <c r="BF428" i="7"/>
  <c r="BE429" i="7"/>
  <c r="BF429" i="7"/>
  <c r="BE430" i="7"/>
  <c r="BF430" i="7"/>
  <c r="BE431" i="7"/>
  <c r="BF431" i="7"/>
  <c r="BE432" i="7"/>
  <c r="BF432" i="7"/>
  <c r="BE433" i="7"/>
  <c r="BF433" i="7"/>
  <c r="BE434" i="7"/>
  <c r="BF434" i="7"/>
  <c r="BE435" i="7"/>
  <c r="BF435" i="7"/>
  <c r="BE436" i="7"/>
  <c r="BF436" i="7"/>
  <c r="BE437" i="7"/>
  <c r="BF437" i="7"/>
  <c r="BE438" i="7"/>
  <c r="BF438" i="7"/>
  <c r="BE439" i="7"/>
  <c r="BF439" i="7"/>
  <c r="BE440" i="7"/>
  <c r="BF440" i="7"/>
  <c r="BE441" i="7"/>
  <c r="BF441" i="7"/>
  <c r="BE442" i="7"/>
  <c r="BF442" i="7"/>
  <c r="BE444" i="7"/>
  <c r="BF444" i="7"/>
  <c r="BE445" i="7"/>
  <c r="BF445" i="7"/>
  <c r="BE446" i="7"/>
  <c r="BF446" i="7"/>
  <c r="BE447" i="7"/>
  <c r="BF447" i="7"/>
  <c r="BE448" i="7"/>
  <c r="BF448" i="7"/>
  <c r="BE449" i="7"/>
  <c r="BF449" i="7"/>
  <c r="BE450" i="7"/>
  <c r="BF450" i="7"/>
  <c r="BE451" i="7"/>
  <c r="BE452" i="7"/>
  <c r="BE453" i="7"/>
  <c r="BE454" i="7"/>
  <c r="BE455" i="7"/>
  <c r="BE456" i="7"/>
  <c r="BE457" i="7"/>
  <c r="BE458" i="7"/>
  <c r="BE459" i="7"/>
  <c r="BE460" i="7"/>
  <c r="BE461" i="7"/>
  <c r="BE462" i="7"/>
  <c r="BE463" i="7"/>
  <c r="BF463" i="7"/>
  <c r="BE464" i="7"/>
  <c r="BE465" i="7"/>
  <c r="BE466" i="7"/>
  <c r="BE467" i="7"/>
  <c r="BE468" i="7"/>
  <c r="BE469" i="7"/>
  <c r="BE470" i="7"/>
  <c r="BE471" i="7"/>
  <c r="BE472" i="7"/>
  <c r="BE473" i="7"/>
  <c r="BF473" i="7"/>
  <c r="BE474" i="7"/>
  <c r="BE475" i="7"/>
  <c r="BE476" i="7"/>
  <c r="BE477" i="7"/>
  <c r="BE478" i="7"/>
  <c r="BE479" i="7"/>
  <c r="BE480" i="7"/>
  <c r="BE481" i="7"/>
  <c r="BE482" i="7"/>
  <c r="BE483" i="7"/>
  <c r="BE484" i="7"/>
  <c r="BF484" i="7"/>
  <c r="BE485" i="7"/>
  <c r="BE486" i="7"/>
  <c r="BE487" i="7"/>
  <c r="BE488" i="7"/>
  <c r="BE489" i="7"/>
  <c r="BE490" i="7"/>
  <c r="BE491" i="7"/>
  <c r="BE492" i="7"/>
  <c r="BF492" i="7"/>
  <c r="BE493" i="7"/>
  <c r="BF493" i="7"/>
  <c r="BE495" i="7"/>
  <c r="BE496" i="7"/>
  <c r="BE497" i="7"/>
  <c r="BE498" i="7"/>
  <c r="BE499" i="7"/>
  <c r="BE500" i="7"/>
  <c r="BE501" i="7"/>
  <c r="BE502" i="7"/>
  <c r="BE503" i="7"/>
  <c r="BE504" i="7"/>
  <c r="BE505" i="7"/>
  <c r="BE506" i="7"/>
  <c r="BE507" i="7"/>
  <c r="BE508" i="7"/>
  <c r="BE509" i="7"/>
  <c r="BE510" i="7"/>
  <c r="BE511" i="7"/>
  <c r="BE512" i="7"/>
  <c r="BE513" i="7"/>
  <c r="BF513" i="7"/>
  <c r="BE514" i="7"/>
  <c r="BE515" i="7"/>
  <c r="BE516" i="7"/>
  <c r="BF516" i="7"/>
  <c r="BE517" i="7"/>
  <c r="BE518" i="7"/>
  <c r="BE519" i="7"/>
  <c r="BE520" i="7"/>
  <c r="BE521" i="7"/>
  <c r="BE522" i="7"/>
  <c r="BE525" i="7"/>
  <c r="BE523" i="7"/>
  <c r="BF523" i="7"/>
  <c r="BE524" i="7"/>
  <c r="BF524" i="7"/>
  <c r="BE526" i="7"/>
  <c r="BE527" i="7"/>
  <c r="BE528" i="7"/>
  <c r="BE529" i="7"/>
  <c r="BE530" i="7"/>
  <c r="BE531" i="7"/>
  <c r="BE532" i="7"/>
  <c r="BC533" i="7"/>
  <c r="BE533" i="7"/>
  <c r="BE534" i="7"/>
  <c r="BE535" i="7"/>
  <c r="BE536" i="7"/>
  <c r="BE537" i="7"/>
  <c r="BE538" i="7"/>
  <c r="BE539" i="7"/>
  <c r="BE542" i="7"/>
  <c r="BE543" i="7"/>
  <c r="BE544" i="7"/>
  <c r="BF544" i="7"/>
  <c r="BE545" i="7"/>
  <c r="BF545" i="7"/>
  <c r="BE546" i="7"/>
  <c r="BF546" i="7"/>
  <c r="BE547" i="7"/>
  <c r="BE548" i="7"/>
  <c r="BE549" i="7"/>
  <c r="BE550" i="7"/>
  <c r="BE551" i="7"/>
  <c r="BE552" i="7"/>
  <c r="BE553" i="7"/>
  <c r="BE554" i="7"/>
  <c r="BE555" i="7"/>
  <c r="BE556" i="7"/>
  <c r="BE557" i="7"/>
  <c r="BE558" i="7"/>
  <c r="BE559" i="7"/>
  <c r="BE560" i="7"/>
  <c r="BE561" i="7"/>
  <c r="BE562" i="7"/>
  <c r="BE563" i="7"/>
  <c r="BE564" i="7"/>
  <c r="BE565" i="7"/>
  <c r="BE566" i="7"/>
  <c r="BE567" i="7"/>
  <c r="BE568" i="7"/>
  <c r="BE569" i="7"/>
  <c r="BE570" i="7"/>
  <c r="BE571" i="7"/>
  <c r="BE572" i="7"/>
  <c r="BE573" i="7"/>
  <c r="BE574" i="7"/>
  <c r="BE575" i="7"/>
  <c r="BE576" i="7"/>
  <c r="BE577" i="7"/>
  <c r="BE578" i="7"/>
  <c r="BE579" i="7"/>
  <c r="BE580" i="7"/>
  <c r="BE581" i="7"/>
  <c r="BE582" i="7"/>
  <c r="BF582" i="7"/>
  <c r="BE583" i="7"/>
  <c r="BE584" i="7"/>
  <c r="BE585" i="7"/>
  <c r="BE586" i="7"/>
  <c r="BF586" i="7"/>
  <c r="BE587" i="7"/>
  <c r="BE588" i="7"/>
  <c r="BE589" i="7"/>
  <c r="BE590" i="7"/>
  <c r="BE591" i="7"/>
  <c r="BE592" i="7"/>
  <c r="BE593" i="7"/>
  <c r="BE594" i="7"/>
  <c r="BE595" i="7"/>
  <c r="BE596" i="7"/>
  <c r="BE597" i="7"/>
  <c r="BE598" i="7"/>
  <c r="BE599" i="7"/>
  <c r="BE600" i="7"/>
  <c r="BE601" i="7"/>
  <c r="BE602" i="7"/>
  <c r="BE603" i="7"/>
  <c r="BE604" i="7"/>
  <c r="BE605" i="7"/>
  <c r="BE606" i="7"/>
  <c r="BE607" i="7"/>
  <c r="BE608" i="7"/>
  <c r="BE609" i="7"/>
  <c r="BE610" i="7"/>
  <c r="BE611" i="7"/>
  <c r="BE612" i="7"/>
  <c r="BE613" i="7"/>
  <c r="BE614" i="7"/>
  <c r="BE615" i="7"/>
  <c r="BE616" i="7"/>
  <c r="BE617" i="7"/>
  <c r="BE618" i="7"/>
  <c r="BE619" i="7"/>
  <c r="BE620" i="7"/>
  <c r="BE621" i="7"/>
  <c r="BE622" i="7"/>
  <c r="BE623" i="7"/>
  <c r="BE624" i="7"/>
  <c r="BE625" i="7"/>
  <c r="BE626" i="7"/>
  <c r="BE627" i="7"/>
  <c r="BE628" i="7"/>
  <c r="BE629" i="7"/>
  <c r="BE630" i="7"/>
  <c r="BE631" i="7"/>
  <c r="BE632" i="7"/>
  <c r="BE633" i="7"/>
  <c r="BE634" i="7"/>
  <c r="BE635" i="7"/>
  <c r="BE636" i="7"/>
  <c r="BE637" i="7"/>
  <c r="BE638" i="7"/>
  <c r="BE660" i="7"/>
  <c r="BE662" i="7"/>
  <c r="BE663" i="7"/>
  <c r="BE639" i="7"/>
  <c r="BE640" i="7"/>
  <c r="BE641" i="7"/>
  <c r="BE642" i="7"/>
  <c r="BE643" i="7"/>
  <c r="BE644" i="7"/>
  <c r="BF644" i="7"/>
  <c r="BE645" i="7"/>
  <c r="BE646" i="7"/>
  <c r="BE647" i="7"/>
  <c r="BE648" i="7"/>
  <c r="BE649" i="7"/>
  <c r="BE650" i="7"/>
  <c r="BE652" i="7"/>
  <c r="BE653" i="7"/>
  <c r="BE654" i="7"/>
  <c r="BE655" i="7"/>
  <c r="BE656" i="7"/>
  <c r="BE657" i="7"/>
  <c r="BE685" i="7"/>
  <c r="BE658" i="7"/>
  <c r="BE687" i="7"/>
  <c r="BE659" i="7"/>
  <c r="BE665" i="7"/>
  <c r="BE666" i="7"/>
  <c r="BE667" i="7"/>
  <c r="BE668" i="7"/>
  <c r="BE669" i="7"/>
  <c r="BE670" i="7"/>
  <c r="BE671" i="7"/>
  <c r="BE672" i="7"/>
  <c r="BC694" i="7"/>
  <c r="BE694" i="7"/>
  <c r="BF694" i="7"/>
  <c r="BE673" i="7"/>
  <c r="BE674" i="7"/>
  <c r="BE675" i="7"/>
  <c r="BE676" i="7"/>
  <c r="BE677" i="7"/>
  <c r="BE678" i="7"/>
  <c r="BE679" i="7"/>
  <c r="BE680" i="7"/>
  <c r="BE681" i="7"/>
  <c r="BE682" i="7"/>
  <c r="BE686" i="7"/>
  <c r="BF686" i="7"/>
  <c r="BE688" i="7"/>
  <c r="BF688" i="7"/>
  <c r="BE689" i="7"/>
  <c r="BF689" i="7"/>
  <c r="BE684" i="7"/>
  <c r="BF684" i="7"/>
  <c r="BE690" i="7"/>
  <c r="BF690" i="7"/>
  <c r="BE691" i="7"/>
  <c r="BF691" i="7"/>
  <c r="BE692" i="7"/>
  <c r="BF692" i="7"/>
  <c r="BE693" i="7"/>
  <c r="BF693" i="7"/>
  <c r="BE695" i="7"/>
  <c r="BF695" i="7"/>
  <c r="BE696" i="7"/>
  <c r="BF696" i="7"/>
  <c r="BE697" i="7"/>
  <c r="BF697" i="7"/>
  <c r="BE698" i="7"/>
  <c r="BF698" i="7"/>
  <c r="BE699" i="7"/>
  <c r="BF699" i="7"/>
  <c r="BE700" i="7"/>
  <c r="BF700" i="7"/>
  <c r="BE701" i="7"/>
  <c r="BF701" i="7"/>
  <c r="BE702" i="7"/>
  <c r="BF702" i="7"/>
  <c r="BE703" i="7"/>
  <c r="BF703" i="7"/>
  <c r="BE704" i="7"/>
  <c r="BF704" i="7"/>
  <c r="BE705" i="7"/>
  <c r="BF705" i="7"/>
  <c r="BE706" i="7"/>
  <c r="BF706" i="7"/>
  <c r="BE707" i="7"/>
  <c r="BF707" i="7"/>
  <c r="BE708" i="7"/>
  <c r="BF708" i="7"/>
  <c r="BE709" i="7"/>
  <c r="BF709" i="7"/>
  <c r="BE710" i="7"/>
  <c r="BF710" i="7"/>
  <c r="BE711" i="7"/>
  <c r="BF711" i="7"/>
  <c r="BE712" i="7"/>
  <c r="BF712" i="7"/>
  <c r="BE713" i="7"/>
  <c r="BF713" i="7"/>
  <c r="BE714" i="7"/>
  <c r="BF714" i="7"/>
  <c r="BE715" i="7"/>
  <c r="BF715" i="7"/>
  <c r="BE716" i="7"/>
  <c r="BF716" i="7"/>
  <c r="BE717" i="7"/>
  <c r="BF717" i="7"/>
  <c r="BE718" i="7"/>
  <c r="BF718" i="7"/>
  <c r="BE719" i="7"/>
  <c r="BF719" i="7"/>
  <c r="BE720" i="7"/>
  <c r="BF720" i="7"/>
  <c r="BE721" i="7"/>
  <c r="BF721" i="7"/>
  <c r="BE722" i="7"/>
  <c r="BF722" i="7"/>
  <c r="BE723" i="7"/>
  <c r="BF723" i="7"/>
  <c r="BE724" i="7"/>
  <c r="BF724" i="7"/>
  <c r="BE725" i="7"/>
  <c r="BF725" i="7"/>
  <c r="BE726" i="7"/>
  <c r="BF726" i="7"/>
  <c r="BE727" i="7"/>
  <c r="BF727" i="7"/>
  <c r="BE728" i="7"/>
  <c r="BF728" i="7"/>
  <c r="BE729" i="7"/>
  <c r="BF729" i="7"/>
  <c r="BE730" i="7"/>
  <c r="BF730" i="7"/>
  <c r="BE731" i="7"/>
  <c r="BF731" i="7"/>
  <c r="BE732" i="7"/>
  <c r="BF732" i="7"/>
  <c r="BE733" i="7"/>
  <c r="BF733" i="7"/>
  <c r="BE734" i="7"/>
  <c r="BF734" i="7"/>
  <c r="BE735" i="7"/>
  <c r="BF735" i="7"/>
  <c r="BE736" i="7"/>
  <c r="BF736" i="7"/>
  <c r="BE737" i="7"/>
  <c r="BF737" i="7"/>
  <c r="BE738" i="7"/>
  <c r="BF738" i="7"/>
  <c r="BE739" i="7"/>
  <c r="BF739" i="7"/>
  <c r="BE740" i="7"/>
  <c r="BF740" i="7"/>
  <c r="BE741" i="7"/>
  <c r="BF741" i="7"/>
  <c r="BE742" i="7"/>
  <c r="BF742" i="7"/>
  <c r="BE743" i="7"/>
  <c r="BF743" i="7"/>
  <c r="BE744" i="7"/>
  <c r="BF744" i="7"/>
  <c r="BE745" i="7"/>
  <c r="BF745" i="7"/>
  <c r="BE746" i="7"/>
  <c r="BF746" i="7"/>
  <c r="BE747" i="7"/>
  <c r="BF747" i="7"/>
  <c r="BE748" i="7"/>
  <c r="BF748" i="7"/>
  <c r="BE749" i="7"/>
  <c r="BF749" i="7"/>
  <c r="BE750" i="7"/>
  <c r="BF750" i="7"/>
  <c r="BE751" i="7"/>
  <c r="BF751" i="7"/>
  <c r="BE752" i="7"/>
  <c r="BF752" i="7"/>
  <c r="BE753" i="7"/>
  <c r="BF753" i="7"/>
  <c r="BE754" i="7"/>
  <c r="BF754" i="7"/>
  <c r="BE755" i="7"/>
  <c r="BF755" i="7"/>
  <c r="BE756" i="7"/>
  <c r="BF756" i="7"/>
  <c r="BE757" i="7"/>
  <c r="BF757" i="7"/>
  <c r="BE758" i="7"/>
  <c r="BF758" i="7"/>
  <c r="BE759" i="7"/>
  <c r="BF759" i="7"/>
  <c r="BE760" i="7"/>
  <c r="BF760" i="7"/>
  <c r="BE761" i="7"/>
  <c r="BF761" i="7"/>
  <c r="BE762" i="7"/>
  <c r="BF762" i="7"/>
  <c r="BE763" i="7"/>
  <c r="BF763" i="7"/>
  <c r="BE764" i="7"/>
  <c r="BF764" i="7"/>
  <c r="BE765" i="7"/>
  <c r="BF765" i="7"/>
  <c r="BE683" i="7"/>
  <c r="BE766" i="7"/>
  <c r="BE767" i="7"/>
  <c r="BE768" i="7"/>
  <c r="BE769" i="7"/>
  <c r="BE770" i="7"/>
  <c r="BE771" i="7"/>
  <c r="BE772" i="7"/>
  <c r="BE773" i="7"/>
  <c r="BF773" i="7"/>
  <c r="BE774" i="7"/>
  <c r="BF774" i="7"/>
  <c r="BE775" i="7"/>
  <c r="BF775" i="7"/>
  <c r="BE776" i="7"/>
  <c r="BE777" i="7"/>
  <c r="BE778" i="7"/>
  <c r="BF778" i="7"/>
  <c r="BE779" i="7"/>
  <c r="BE780" i="7"/>
  <c r="BF780" i="7"/>
  <c r="BE781" i="7"/>
  <c r="BE782" i="7"/>
  <c r="BE783" i="7"/>
  <c r="BE784" i="7"/>
  <c r="BE785" i="7"/>
  <c r="BE786" i="7"/>
  <c r="BE787" i="7"/>
  <c r="BE788" i="7"/>
  <c r="BE789" i="7"/>
  <c r="BE790" i="7"/>
  <c r="BE791" i="7"/>
  <c r="BE792" i="7"/>
  <c r="BE793" i="7"/>
  <c r="BE794" i="7"/>
  <c r="BE795" i="7"/>
  <c r="BE796" i="7"/>
  <c r="BE797" i="7"/>
  <c r="BE798" i="7"/>
  <c r="BE799" i="7"/>
  <c r="BE800" i="7"/>
  <c r="BE801" i="7"/>
  <c r="BE802" i="7"/>
  <c r="BE803" i="7"/>
  <c r="BE804" i="7"/>
  <c r="BE805" i="7"/>
  <c r="BE806" i="7"/>
  <c r="BE807" i="7"/>
  <c r="BE808" i="7"/>
  <c r="BE809" i="7"/>
  <c r="BE810" i="7"/>
  <c r="BE811" i="7"/>
  <c r="BE812" i="7"/>
  <c r="BE813" i="7"/>
  <c r="BE814" i="7"/>
  <c r="BE815" i="7"/>
  <c r="BE816" i="7"/>
  <c r="BE817" i="7"/>
  <c r="BE818" i="7"/>
  <c r="BE819" i="7"/>
  <c r="BE820" i="7"/>
  <c r="BE821" i="7"/>
  <c r="BE822" i="7"/>
  <c r="BE823" i="7"/>
  <c r="BE824" i="7"/>
  <c r="BE825" i="7"/>
  <c r="BE826" i="7"/>
  <c r="BF826" i="7"/>
  <c r="BE827" i="7"/>
  <c r="BE828" i="7"/>
  <c r="BF828" i="7"/>
  <c r="BE829" i="7"/>
  <c r="BE830" i="7"/>
  <c r="BE831" i="7"/>
  <c r="BE832" i="7"/>
  <c r="BF832" i="7"/>
  <c r="BH4" i="7"/>
  <c r="BI4" i="7"/>
  <c r="BH5" i="7"/>
  <c r="BI5" i="7"/>
  <c r="BH6" i="7"/>
  <c r="BI6" i="7"/>
  <c r="BH7" i="7"/>
  <c r="BI7" i="7"/>
  <c r="BH8" i="7"/>
  <c r="BI8" i="7"/>
  <c r="BH9" i="7"/>
  <c r="BI9" i="7"/>
  <c r="BH10" i="7"/>
  <c r="BI10" i="7"/>
  <c r="BH11" i="7"/>
  <c r="BI11" i="7"/>
  <c r="BH12" i="7"/>
  <c r="BI12" i="7"/>
  <c r="BH13" i="7"/>
  <c r="BI13" i="7"/>
  <c r="BH14" i="7"/>
  <c r="BI14" i="7"/>
  <c r="BH15" i="7"/>
  <c r="BI15" i="7"/>
  <c r="BH16" i="7"/>
  <c r="BI16" i="7"/>
  <c r="BH17" i="7"/>
  <c r="BI17" i="7"/>
  <c r="BH18" i="7"/>
  <c r="BI18" i="7"/>
  <c r="BH19" i="7"/>
  <c r="BI19" i="7"/>
  <c r="BH20" i="7"/>
  <c r="BI20" i="7"/>
  <c r="BH21" i="7"/>
  <c r="BI21" i="7"/>
  <c r="BH22" i="7"/>
  <c r="BI22" i="7"/>
  <c r="BH23" i="7"/>
  <c r="BI23" i="7"/>
  <c r="BH24" i="7"/>
  <c r="BI24" i="7"/>
  <c r="BH25" i="7"/>
  <c r="BI25" i="7"/>
  <c r="BH26" i="7"/>
  <c r="BI26" i="7"/>
  <c r="BH27" i="7"/>
  <c r="BI27" i="7"/>
  <c r="BH28" i="7"/>
  <c r="BI28" i="7"/>
  <c r="BH29" i="7"/>
  <c r="BI29" i="7"/>
  <c r="BH30" i="7"/>
  <c r="BI30" i="7"/>
  <c r="BH31" i="7"/>
  <c r="BI31" i="7"/>
  <c r="BH32" i="7"/>
  <c r="BI32" i="7"/>
  <c r="BH33" i="7"/>
  <c r="BI33" i="7"/>
  <c r="BH34" i="7"/>
  <c r="BI34" i="7"/>
  <c r="BH35" i="7"/>
  <c r="BI35" i="7"/>
  <c r="BH36" i="7"/>
  <c r="BI36" i="7"/>
  <c r="BH37" i="7"/>
  <c r="BI37" i="7"/>
  <c r="BH38" i="7"/>
  <c r="BI38" i="7"/>
  <c r="BH39" i="7"/>
  <c r="BI39" i="7"/>
  <c r="BH40" i="7"/>
  <c r="BI40" i="7"/>
  <c r="BH41" i="7"/>
  <c r="BI41" i="7"/>
  <c r="BH42" i="7"/>
  <c r="BI42" i="7"/>
  <c r="BH43" i="7"/>
  <c r="BI43" i="7"/>
  <c r="BH44" i="7"/>
  <c r="BI44" i="7"/>
  <c r="BH45" i="7"/>
  <c r="BI45" i="7"/>
  <c r="BH46" i="7"/>
  <c r="BI46" i="7"/>
  <c r="BH47" i="7"/>
  <c r="BI47" i="7"/>
  <c r="BH48" i="7"/>
  <c r="BI48" i="7"/>
  <c r="CG827" i="7"/>
  <c r="CG828" i="7"/>
  <c r="CG829" i="7"/>
  <c r="CG830" i="7"/>
  <c r="CG831" i="7"/>
  <c r="CG832" i="7"/>
  <c r="CG833" i="7"/>
  <c r="CG5" i="7"/>
  <c r="CG6" i="7"/>
  <c r="CG7" i="7"/>
  <c r="CG8" i="7"/>
  <c r="CG9" i="7"/>
  <c r="CG10" i="7"/>
  <c r="CG11" i="7"/>
  <c r="CG12" i="7"/>
  <c r="CG13" i="7"/>
  <c r="CG14" i="7"/>
  <c r="CG15" i="7"/>
  <c r="CG16" i="7"/>
  <c r="CG17" i="7"/>
  <c r="CG18" i="7"/>
  <c r="CG19" i="7"/>
  <c r="CG20" i="7"/>
  <c r="CG21" i="7"/>
  <c r="CG22" i="7"/>
  <c r="CG23" i="7"/>
  <c r="CG24" i="7"/>
  <c r="CG25" i="7"/>
  <c r="CG26" i="7"/>
  <c r="CG27" i="7"/>
  <c r="CG28" i="7"/>
  <c r="CG29" i="7"/>
  <c r="CG30" i="7"/>
  <c r="CG31" i="7"/>
  <c r="CG32" i="7"/>
  <c r="CG33" i="7"/>
  <c r="CG34" i="7"/>
  <c r="CG35" i="7"/>
  <c r="CG36" i="7"/>
  <c r="CG37" i="7"/>
  <c r="CG38" i="7"/>
  <c r="CG39" i="7"/>
  <c r="CG40" i="7"/>
  <c r="CG41" i="7"/>
  <c r="CG42" i="7"/>
  <c r="CG43" i="7"/>
  <c r="CG44" i="7"/>
  <c r="CG45" i="7"/>
  <c r="CG46" i="7"/>
  <c r="CG47" i="7"/>
  <c r="CG48" i="7"/>
  <c r="CG49" i="7"/>
  <c r="CG50" i="7"/>
  <c r="CG51" i="7"/>
  <c r="CG52" i="7"/>
  <c r="CG53" i="7"/>
  <c r="CG54" i="7"/>
  <c r="CG55" i="7"/>
  <c r="CG56" i="7"/>
  <c r="CG57" i="7"/>
  <c r="CG58" i="7"/>
  <c r="CG59" i="7"/>
  <c r="CG60" i="7"/>
  <c r="CG61" i="7"/>
  <c r="CG62" i="7"/>
  <c r="CG63" i="7"/>
  <c r="CG64" i="7"/>
  <c r="CG65" i="7"/>
  <c r="CG66" i="7"/>
  <c r="CG67" i="7"/>
  <c r="CG68" i="7"/>
  <c r="CG69" i="7"/>
  <c r="CG70" i="7"/>
  <c r="CG71" i="7"/>
  <c r="CG72" i="7"/>
  <c r="CG73" i="7"/>
  <c r="CG74" i="7"/>
  <c r="CG75" i="7"/>
  <c r="CG76" i="7"/>
  <c r="CG77" i="7"/>
  <c r="CG78" i="7"/>
  <c r="CG79" i="7"/>
  <c r="CG80" i="7"/>
  <c r="CG81" i="7"/>
  <c r="CG82" i="7"/>
  <c r="CG83" i="7"/>
  <c r="CG84" i="7"/>
  <c r="CG85" i="7"/>
  <c r="CG86" i="7"/>
  <c r="CG87" i="7"/>
  <c r="CG88" i="7"/>
  <c r="CG89" i="7"/>
  <c r="CG90" i="7"/>
  <c r="CG91" i="7"/>
  <c r="CG92" i="7"/>
  <c r="CG93" i="7"/>
  <c r="CG94" i="7"/>
  <c r="CG95" i="7"/>
  <c r="CG96" i="7"/>
  <c r="CG97" i="7"/>
  <c r="CG98" i="7"/>
  <c r="CG99" i="7"/>
  <c r="CG100" i="7"/>
  <c r="CG101" i="7"/>
  <c r="CG102" i="7"/>
  <c r="CG103" i="7"/>
  <c r="CG104" i="7"/>
  <c r="CG105" i="7"/>
  <c r="CG106" i="7"/>
  <c r="CG107" i="7"/>
  <c r="CG108" i="7"/>
  <c r="CG109" i="7"/>
  <c r="CG110" i="7"/>
  <c r="CG111" i="7"/>
  <c r="CG112" i="7"/>
  <c r="CG113" i="7"/>
  <c r="CG114" i="7"/>
  <c r="CG115" i="7"/>
  <c r="CG116" i="7"/>
  <c r="CG117" i="7"/>
  <c r="CG118" i="7"/>
  <c r="CG119" i="7"/>
  <c r="CG120" i="7"/>
  <c r="CG121" i="7"/>
  <c r="CG122" i="7"/>
  <c r="CG123" i="7"/>
  <c r="CG124" i="7"/>
  <c r="CG125" i="7"/>
  <c r="CG126" i="7"/>
  <c r="CG127" i="7"/>
  <c r="CG128" i="7"/>
  <c r="CG130" i="7"/>
  <c r="CG131" i="7"/>
  <c r="CG132" i="7"/>
  <c r="CG133" i="7"/>
  <c r="CG134" i="7"/>
  <c r="CG135" i="7"/>
  <c r="CG136" i="7"/>
  <c r="CG137" i="7"/>
  <c r="CG138" i="7"/>
  <c r="CG139" i="7"/>
  <c r="CG140" i="7"/>
  <c r="CG141" i="7"/>
  <c r="CG142" i="7"/>
  <c r="CG143" i="7"/>
  <c r="CG144" i="7"/>
  <c r="CG145" i="7"/>
  <c r="CG146" i="7"/>
  <c r="CG147" i="7"/>
  <c r="CG148" i="7"/>
  <c r="CG149" i="7"/>
  <c r="CG150" i="7"/>
  <c r="CG151" i="7"/>
  <c r="CG152" i="7"/>
  <c r="CG153" i="7"/>
  <c r="CG154" i="7"/>
  <c r="CG155" i="7"/>
  <c r="CG156" i="7"/>
  <c r="CG157" i="7"/>
  <c r="CG158" i="7"/>
  <c r="CG159" i="7"/>
  <c r="CG160" i="7"/>
  <c r="CG161" i="7"/>
  <c r="CG162" i="7"/>
  <c r="CG163" i="7"/>
  <c r="CG164" i="7"/>
  <c r="CG165" i="7"/>
  <c r="CG166" i="7"/>
  <c r="CG167" i="7"/>
  <c r="CG168" i="7"/>
  <c r="CG169" i="7"/>
  <c r="CG170" i="7"/>
  <c r="CG171" i="7"/>
  <c r="CG172" i="7"/>
  <c r="CG173" i="7"/>
  <c r="CG174" i="7"/>
  <c r="CG175" i="7"/>
  <c r="CG176" i="7"/>
  <c r="CG177" i="7"/>
  <c r="CG178" i="7"/>
  <c r="CG179" i="7"/>
  <c r="CG180" i="7"/>
  <c r="CG181" i="7"/>
  <c r="CG182" i="7"/>
  <c r="CG183" i="7"/>
  <c r="CG184" i="7"/>
  <c r="CG185" i="7"/>
  <c r="CG186" i="7"/>
  <c r="CG187" i="7"/>
  <c r="CG188" i="7"/>
  <c r="CG189" i="7"/>
  <c r="CG190" i="7"/>
  <c r="CG191" i="7"/>
  <c r="CG192" i="7"/>
  <c r="CG193" i="7"/>
  <c r="CG194" i="7"/>
  <c r="CG195" i="7"/>
  <c r="CG196" i="7"/>
  <c r="CG197" i="7"/>
  <c r="CG198" i="7"/>
  <c r="CG199" i="7"/>
  <c r="CG200" i="7"/>
  <c r="CG201" i="7"/>
  <c r="CG202" i="7"/>
  <c r="CG203" i="7"/>
  <c r="CG204" i="7"/>
  <c r="CG205" i="7"/>
  <c r="CG207" i="7"/>
  <c r="CG208" i="7"/>
  <c r="CG209" i="7"/>
  <c r="CG210" i="7"/>
  <c r="CG211" i="7"/>
  <c r="CG212" i="7"/>
  <c r="CG213" i="7"/>
  <c r="CG214" i="7"/>
  <c r="CG218" i="7"/>
  <c r="CG219" i="7"/>
  <c r="CG220" i="7"/>
  <c r="CG221" i="7"/>
  <c r="CG222" i="7"/>
  <c r="CG223" i="7"/>
  <c r="CG224" i="7"/>
  <c r="CG225" i="7"/>
  <c r="CG226" i="7"/>
  <c r="CG227" i="7"/>
  <c r="CG228" i="7"/>
  <c r="CG229" i="7"/>
  <c r="CG230" i="7"/>
  <c r="CG231" i="7"/>
  <c r="CG232" i="7"/>
  <c r="CG233" i="7"/>
  <c r="CG234" i="7"/>
  <c r="CG235" i="7"/>
  <c r="CG236" i="7"/>
  <c r="CG237" i="7"/>
  <c r="CG238" i="7"/>
  <c r="CG239" i="7"/>
  <c r="CG240" i="7"/>
  <c r="CG241" i="7"/>
  <c r="CG242" i="7"/>
  <c r="CG243" i="7"/>
  <c r="CG244" i="7"/>
  <c r="CG245" i="7"/>
  <c r="CG246" i="7"/>
  <c r="CG247" i="7"/>
  <c r="CG248" i="7"/>
  <c r="CG249" i="7"/>
  <c r="CG250" i="7"/>
  <c r="CG251" i="7"/>
  <c r="CG252" i="7"/>
  <c r="CG253" i="7"/>
  <c r="CG254" i="7"/>
  <c r="CG255" i="7"/>
  <c r="CG256" i="7"/>
  <c r="CG257" i="7"/>
  <c r="CG258" i="7"/>
  <c r="CG259" i="7"/>
  <c r="CG260" i="7"/>
  <c r="CG261" i="7"/>
  <c r="CG263" i="7"/>
  <c r="CG264" i="7"/>
  <c r="CG265" i="7"/>
  <c r="CG266" i="7"/>
  <c r="CG269" i="7"/>
  <c r="CG270" i="7"/>
  <c r="CG271" i="7"/>
  <c r="CG272" i="7"/>
  <c r="CG273" i="7"/>
  <c r="CG274" i="7"/>
  <c r="CG275" i="7"/>
  <c r="CG276" i="7"/>
  <c r="CG277" i="7"/>
  <c r="CG278" i="7"/>
  <c r="CG279" i="7"/>
  <c r="CG280" i="7"/>
  <c r="CG281" i="7"/>
  <c r="CG282" i="7"/>
  <c r="CG283" i="7"/>
  <c r="CG284" i="7"/>
  <c r="CG285" i="7"/>
  <c r="CG286" i="7"/>
  <c r="CG287" i="7"/>
  <c r="CG288" i="7"/>
  <c r="CG289" i="7"/>
  <c r="CG290" i="7"/>
  <c r="CG291" i="7"/>
  <c r="CG292" i="7"/>
  <c r="CG293" i="7"/>
  <c r="CG294" i="7"/>
  <c r="CG295" i="7"/>
  <c r="CG296" i="7"/>
  <c r="CG297" i="7"/>
  <c r="CG298" i="7"/>
  <c r="CG299" i="7"/>
  <c r="CG300" i="7"/>
  <c r="CG302" i="7"/>
  <c r="CG303" i="7"/>
  <c r="CG304" i="7"/>
  <c r="CG305" i="7"/>
  <c r="CG306" i="7"/>
  <c r="CG307" i="7"/>
  <c r="CG308" i="7"/>
  <c r="CG309" i="7"/>
  <c r="CG310" i="7"/>
  <c r="CG311" i="7"/>
  <c r="CG312" i="7"/>
  <c r="CG313" i="7"/>
  <c r="CG314" i="7"/>
  <c r="CG315" i="7"/>
  <c r="CG316" i="7"/>
  <c r="CG317" i="7"/>
  <c r="CG318" i="7"/>
  <c r="CG319" i="7"/>
  <c r="CG320" i="7"/>
  <c r="CG321" i="7"/>
  <c r="CG322" i="7"/>
  <c r="CG323" i="7"/>
  <c r="CG324" i="7"/>
  <c r="CG325" i="7"/>
  <c r="CG326" i="7"/>
  <c r="CG327" i="7"/>
  <c r="CG328" i="7"/>
  <c r="CG329" i="7"/>
  <c r="CG330" i="7"/>
  <c r="CG331" i="7"/>
  <c r="CG332" i="7"/>
  <c r="CG333" i="7"/>
  <c r="CG334" i="7"/>
  <c r="CG335" i="7"/>
  <c r="CG336" i="7"/>
  <c r="CG337" i="7"/>
  <c r="CG338" i="7"/>
  <c r="CG339" i="7"/>
  <c r="CG340" i="7"/>
  <c r="CG341" i="7"/>
  <c r="CG342" i="7"/>
  <c r="CG343" i="7"/>
  <c r="CG344" i="7"/>
  <c r="CG345" i="7"/>
  <c r="CG346" i="7"/>
  <c r="CG347" i="7"/>
  <c r="CG348" i="7"/>
  <c r="CG349" i="7"/>
  <c r="CG350" i="7"/>
  <c r="CG351" i="7"/>
  <c r="CG352" i="7"/>
  <c r="CG353" i="7"/>
  <c r="CG354" i="7"/>
  <c r="CG355" i="7"/>
  <c r="CG356" i="7"/>
  <c r="CG357" i="7"/>
  <c r="CG358" i="7"/>
  <c r="CG359" i="7"/>
  <c r="CG360" i="7"/>
  <c r="CG361" i="7"/>
  <c r="CG362" i="7"/>
  <c r="CG363" i="7"/>
  <c r="CG364" i="7"/>
  <c r="CG365" i="7"/>
  <c r="CG366" i="7"/>
  <c r="CG367" i="7"/>
  <c r="CG368" i="7"/>
  <c r="CG369" i="7"/>
  <c r="CG370" i="7"/>
  <c r="CG371" i="7"/>
  <c r="CG372" i="7"/>
  <c r="CG373" i="7"/>
  <c r="CG374" i="7"/>
  <c r="CG375" i="7"/>
  <c r="CG376" i="7"/>
  <c r="CG377" i="7"/>
  <c r="CG378" i="7"/>
  <c r="CG379" i="7"/>
  <c r="CG380" i="7"/>
  <c r="CG381" i="7"/>
  <c r="CG382" i="7"/>
  <c r="CG383" i="7"/>
  <c r="CG384" i="7"/>
  <c r="CG385" i="7"/>
  <c r="CG386" i="7"/>
  <c r="CG387" i="7"/>
  <c r="CG388" i="7"/>
  <c r="CG389" i="7"/>
  <c r="CG390" i="7"/>
  <c r="CG391" i="7"/>
  <c r="CG392" i="7"/>
  <c r="CG393" i="7"/>
  <c r="CG394" i="7"/>
  <c r="CG395" i="7"/>
  <c r="CG396" i="7"/>
  <c r="CG397" i="7"/>
  <c r="CG398" i="7"/>
  <c r="CG399" i="7"/>
  <c r="CG400" i="7"/>
  <c r="CG401" i="7"/>
  <c r="CG402" i="7"/>
  <c r="CG403" i="7"/>
  <c r="CG404" i="7"/>
  <c r="CG405" i="7"/>
  <c r="CG406" i="7"/>
  <c r="CG407" i="7"/>
  <c r="CG408" i="7"/>
  <c r="CG409" i="7"/>
  <c r="CG410" i="7"/>
  <c r="CG443" i="7"/>
  <c r="CG411" i="7"/>
  <c r="CG412" i="7"/>
  <c r="CG413" i="7"/>
  <c r="CG414" i="7"/>
  <c r="CG415" i="7"/>
  <c r="CG416" i="7"/>
  <c r="CG417" i="7"/>
  <c r="CG418" i="7"/>
  <c r="CG419" i="7"/>
  <c r="CG420" i="7"/>
  <c r="CG421" i="7"/>
  <c r="CG422" i="7"/>
  <c r="CG423" i="7"/>
  <c r="CG424" i="7"/>
  <c r="CG425" i="7"/>
  <c r="CG426" i="7"/>
  <c r="CG427" i="7"/>
  <c r="CG428" i="7"/>
  <c r="CG429" i="7"/>
  <c r="CG430" i="7"/>
  <c r="CG431" i="7"/>
  <c r="CG432" i="7"/>
  <c r="CG433" i="7"/>
  <c r="CG434" i="7"/>
  <c r="CG435" i="7"/>
  <c r="CG436" i="7"/>
  <c r="CG437" i="7"/>
  <c r="CG438" i="7"/>
  <c r="CG439" i="7"/>
  <c r="CG440" i="7"/>
  <c r="CG441" i="7"/>
  <c r="CG442" i="7"/>
  <c r="CG444" i="7"/>
  <c r="CG445" i="7"/>
  <c r="CG446" i="7"/>
  <c r="CG447" i="7"/>
  <c r="CG448" i="7"/>
  <c r="CG449" i="7"/>
  <c r="CG450" i="7"/>
  <c r="CG451" i="7"/>
  <c r="CG452" i="7"/>
  <c r="CG453" i="7"/>
  <c r="CG454" i="7"/>
  <c r="CG455" i="7"/>
  <c r="CG456" i="7"/>
  <c r="CG457" i="7"/>
  <c r="CG458" i="7"/>
  <c r="CG459" i="7"/>
  <c r="CG460" i="7"/>
  <c r="CG461" i="7"/>
  <c r="CG462" i="7"/>
  <c r="CG463" i="7"/>
  <c r="CG464" i="7"/>
  <c r="CG465" i="7"/>
  <c r="CG466" i="7"/>
  <c r="CG467" i="7"/>
  <c r="CG468" i="7"/>
  <c r="CG469" i="7"/>
  <c r="CG470" i="7"/>
  <c r="CG471" i="7"/>
  <c r="CG472" i="7"/>
  <c r="CG473" i="7"/>
  <c r="CG474" i="7"/>
  <c r="CG475" i="7"/>
  <c r="CG476" i="7"/>
  <c r="CG477" i="7"/>
  <c r="CG478" i="7"/>
  <c r="CG479" i="7"/>
  <c r="CG480" i="7"/>
  <c r="CG481" i="7"/>
  <c r="CG482" i="7"/>
  <c r="CG483" i="7"/>
  <c r="CG484" i="7"/>
  <c r="CG485" i="7"/>
  <c r="CG486" i="7"/>
  <c r="CG487" i="7"/>
  <c r="CG488" i="7"/>
  <c r="CG489" i="7"/>
  <c r="CG490" i="7"/>
  <c r="CG491" i="7"/>
  <c r="CG492" i="7"/>
  <c r="CG493" i="7"/>
  <c r="CG495" i="7"/>
  <c r="CG496" i="7"/>
  <c r="CG497" i="7"/>
  <c r="CG498" i="7"/>
  <c r="CG499" i="7"/>
  <c r="CG500" i="7"/>
  <c r="CG501" i="7"/>
  <c r="CG502" i="7"/>
  <c r="CG503" i="7"/>
  <c r="CG504" i="7"/>
  <c r="CG505" i="7"/>
  <c r="CG506" i="7"/>
  <c r="CG507" i="7"/>
  <c r="CG508" i="7"/>
  <c r="CG509" i="7"/>
  <c r="CG510" i="7"/>
  <c r="CG511" i="7"/>
  <c r="CG512" i="7"/>
  <c r="CG513" i="7"/>
  <c r="CG514" i="7"/>
  <c r="CG515" i="7"/>
  <c r="CG516" i="7"/>
  <c r="CG517" i="7"/>
  <c r="CG518" i="7"/>
  <c r="CG519" i="7"/>
  <c r="CG520" i="7"/>
  <c r="CG521" i="7"/>
  <c r="CG522" i="7"/>
  <c r="CG525" i="7"/>
  <c r="CG523" i="7"/>
  <c r="CG524" i="7"/>
  <c r="CG526" i="7"/>
  <c r="CG527" i="7"/>
  <c r="CG528" i="7"/>
  <c r="CG529" i="7"/>
  <c r="CG530" i="7"/>
  <c r="CG531" i="7"/>
  <c r="CG532" i="7"/>
  <c r="CG533" i="7"/>
  <c r="CG534" i="7"/>
  <c r="CG535" i="7"/>
  <c r="CG536" i="7"/>
  <c r="CG537" i="7"/>
  <c r="CG538" i="7"/>
  <c r="CG539" i="7"/>
  <c r="CG542" i="7"/>
  <c r="CG543" i="7"/>
  <c r="CG544" i="7"/>
  <c r="CG545" i="7"/>
  <c r="CG546" i="7"/>
  <c r="CG547" i="7"/>
  <c r="CG548" i="7"/>
  <c r="CG549" i="7"/>
  <c r="CG550" i="7"/>
  <c r="CG551" i="7"/>
  <c r="CG552" i="7"/>
  <c r="CG553" i="7"/>
  <c r="CG554" i="7"/>
  <c r="CG555" i="7"/>
  <c r="CG556" i="7"/>
  <c r="CG557" i="7"/>
  <c r="CG558" i="7"/>
  <c r="CG559" i="7"/>
  <c r="CG560" i="7"/>
  <c r="CG561" i="7"/>
  <c r="CG562" i="7"/>
  <c r="CG563" i="7"/>
  <c r="CG564" i="7"/>
  <c r="CG565" i="7"/>
  <c r="CG566" i="7"/>
  <c r="CG567" i="7"/>
  <c r="CG568" i="7"/>
  <c r="CG569" i="7"/>
  <c r="CG570" i="7"/>
  <c r="CG571" i="7"/>
  <c r="CG572" i="7"/>
  <c r="CG573" i="7"/>
  <c r="CG574" i="7"/>
  <c r="CG575" i="7"/>
  <c r="CG576" i="7"/>
  <c r="CG577" i="7"/>
  <c r="CG578" i="7"/>
  <c r="CG579" i="7"/>
  <c r="CG580" i="7"/>
  <c r="CG581" i="7"/>
  <c r="CG582" i="7"/>
  <c r="CG583" i="7"/>
  <c r="CG584" i="7"/>
  <c r="CG585" i="7"/>
  <c r="CG586" i="7"/>
  <c r="CG587" i="7"/>
  <c r="CG588" i="7"/>
  <c r="CG589" i="7"/>
  <c r="CG590" i="7"/>
  <c r="CG591" i="7"/>
  <c r="CG592" i="7"/>
  <c r="CG593" i="7"/>
  <c r="CG594" i="7"/>
  <c r="CG595" i="7"/>
  <c r="CG596" i="7"/>
  <c r="CG597" i="7"/>
  <c r="CG598" i="7"/>
  <c r="CG599" i="7"/>
  <c r="CG600" i="7"/>
  <c r="CG601" i="7"/>
  <c r="CG602" i="7"/>
  <c r="CG603" i="7"/>
  <c r="CG604" i="7"/>
  <c r="CG605" i="7"/>
  <c r="CG606" i="7"/>
  <c r="CG607" i="7"/>
  <c r="CG608" i="7"/>
  <c r="CG609" i="7"/>
  <c r="CG610" i="7"/>
  <c r="CG611" i="7"/>
  <c r="CG612" i="7"/>
  <c r="CG613" i="7"/>
  <c r="CG614" i="7"/>
  <c r="CG615" i="7"/>
  <c r="CG616" i="7"/>
  <c r="CG617" i="7"/>
  <c r="CG618" i="7"/>
  <c r="CG619" i="7"/>
  <c r="CG620" i="7"/>
  <c r="CG621" i="7"/>
  <c r="CG622" i="7"/>
  <c r="CG623" i="7"/>
  <c r="CG624" i="7"/>
  <c r="CG625" i="7"/>
  <c r="CG626" i="7"/>
  <c r="CG627" i="7"/>
  <c r="CG628" i="7"/>
  <c r="CG629" i="7"/>
  <c r="CG630" i="7"/>
  <c r="CG631" i="7"/>
  <c r="CG632" i="7"/>
  <c r="CG633" i="7"/>
  <c r="CG634" i="7"/>
  <c r="CG635" i="7"/>
  <c r="CG636" i="7"/>
  <c r="CG637" i="7"/>
  <c r="CG638" i="7"/>
  <c r="CG660" i="7"/>
  <c r="CG662" i="7"/>
  <c r="CG663" i="7"/>
  <c r="CG639" i="7"/>
  <c r="CG640" i="7"/>
  <c r="CG641" i="7"/>
  <c r="CG642" i="7"/>
  <c r="CG643" i="7"/>
  <c r="CG644" i="7"/>
  <c r="CG645" i="7"/>
  <c r="CG646" i="7"/>
  <c r="CG647" i="7"/>
  <c r="CG648" i="7"/>
  <c r="CG649" i="7"/>
  <c r="CG650" i="7"/>
  <c r="CG652" i="7"/>
  <c r="CG653" i="7"/>
  <c r="CG654" i="7"/>
  <c r="CG655" i="7"/>
  <c r="CG656" i="7"/>
  <c r="CG657" i="7"/>
  <c r="CG685" i="7"/>
  <c r="CG658" i="7"/>
  <c r="CG687" i="7"/>
  <c r="CG659" i="7"/>
  <c r="CG665" i="7"/>
  <c r="CG666" i="7"/>
  <c r="CG667" i="7"/>
  <c r="CG668" i="7"/>
  <c r="CG669" i="7"/>
  <c r="CG670" i="7"/>
  <c r="CG671" i="7"/>
  <c r="CG672" i="7"/>
  <c r="CG694" i="7"/>
  <c r="CG673" i="7"/>
  <c r="CG674" i="7"/>
  <c r="CG675" i="7"/>
  <c r="CG676" i="7"/>
  <c r="CG677" i="7"/>
  <c r="CG678" i="7"/>
  <c r="CG679" i="7"/>
  <c r="CG680" i="7"/>
  <c r="CG681" i="7"/>
  <c r="CG682" i="7"/>
  <c r="CG686" i="7"/>
  <c r="CG688" i="7"/>
  <c r="CG689" i="7"/>
  <c r="CG684" i="7"/>
  <c r="CG690" i="7"/>
  <c r="CG691" i="7"/>
  <c r="CG692" i="7"/>
  <c r="CG693" i="7"/>
  <c r="CG695" i="7"/>
  <c r="CG696" i="7"/>
  <c r="CG697" i="7"/>
  <c r="CG698" i="7"/>
  <c r="CG699" i="7"/>
  <c r="CG700" i="7"/>
  <c r="CG701" i="7"/>
  <c r="CG702" i="7"/>
  <c r="CG703" i="7"/>
  <c r="CG704" i="7"/>
  <c r="CG705" i="7"/>
  <c r="CG706" i="7"/>
  <c r="CG707" i="7"/>
  <c r="CG708" i="7"/>
  <c r="CG709" i="7"/>
  <c r="CG710" i="7"/>
  <c r="CG711" i="7"/>
  <c r="CG712" i="7"/>
  <c r="CG713" i="7"/>
  <c r="CG714" i="7"/>
  <c r="CG715" i="7"/>
  <c r="CG716" i="7"/>
  <c r="CG717" i="7"/>
  <c r="CG718" i="7"/>
  <c r="CG719" i="7"/>
  <c r="CG720" i="7"/>
  <c r="CG721" i="7"/>
  <c r="CG722" i="7"/>
  <c r="CG723" i="7"/>
  <c r="CG724" i="7"/>
  <c r="CG725" i="7"/>
  <c r="CG726" i="7"/>
  <c r="CG727" i="7"/>
  <c r="CG728" i="7"/>
  <c r="CG729" i="7"/>
  <c r="CG730" i="7"/>
  <c r="CG731" i="7"/>
  <c r="CG732" i="7"/>
  <c r="CG733" i="7"/>
  <c r="CG734" i="7"/>
  <c r="CG735" i="7"/>
  <c r="CG736" i="7"/>
  <c r="CG737" i="7"/>
  <c r="CG738" i="7"/>
  <c r="CG739" i="7"/>
  <c r="CG740" i="7"/>
  <c r="CG741" i="7"/>
  <c r="CG742" i="7"/>
  <c r="CG743" i="7"/>
  <c r="CG744" i="7"/>
  <c r="CG745" i="7"/>
  <c r="CG746" i="7"/>
  <c r="CG747" i="7"/>
  <c r="CG748" i="7"/>
  <c r="CG749" i="7"/>
  <c r="CG750" i="7"/>
  <c r="CG751" i="7"/>
  <c r="CG752" i="7"/>
  <c r="CG753" i="7"/>
  <c r="CG754" i="7"/>
  <c r="CG755" i="7"/>
  <c r="CG756" i="7"/>
  <c r="CG757" i="7"/>
  <c r="CG758" i="7"/>
  <c r="CG759" i="7"/>
  <c r="CG760" i="7"/>
  <c r="CG761" i="7"/>
  <c r="CG762" i="7"/>
  <c r="CG763" i="7"/>
  <c r="CG764" i="7"/>
  <c r="CG765" i="7"/>
  <c r="CG683" i="7"/>
  <c r="CG766" i="7"/>
  <c r="CG767" i="7"/>
  <c r="CG768" i="7"/>
  <c r="CG769" i="7"/>
  <c r="CG770" i="7"/>
  <c r="CG771" i="7"/>
  <c r="CG772" i="7"/>
  <c r="CG773" i="7"/>
  <c r="CG774" i="7"/>
  <c r="CG775" i="7"/>
  <c r="CG776" i="7"/>
  <c r="CG777" i="7"/>
  <c r="CG778" i="7"/>
  <c r="CG779" i="7"/>
  <c r="CG780" i="7"/>
  <c r="CG781" i="7"/>
  <c r="CG782" i="7"/>
  <c r="CG783" i="7"/>
  <c r="CG784" i="7"/>
  <c r="CG785" i="7"/>
  <c r="CG786" i="7"/>
  <c r="CG787" i="7"/>
  <c r="CG788" i="7"/>
  <c r="CG789" i="7"/>
  <c r="CG790" i="7"/>
  <c r="CG791" i="7"/>
  <c r="CG792" i="7"/>
  <c r="CG793" i="7"/>
  <c r="CG794" i="7"/>
  <c r="CG795" i="7"/>
  <c r="CG796" i="7"/>
  <c r="CG797" i="7"/>
  <c r="CG798" i="7"/>
  <c r="CG799" i="7"/>
  <c r="CG800" i="7"/>
  <c r="CG801" i="7"/>
  <c r="CG802" i="7"/>
  <c r="CG803" i="7"/>
  <c r="CG804" i="7"/>
  <c r="CG805" i="7"/>
  <c r="CG806" i="7"/>
  <c r="CG807" i="7"/>
  <c r="CG808" i="7"/>
  <c r="CG809" i="7"/>
  <c r="CG810" i="7"/>
  <c r="CG811" i="7"/>
  <c r="CG812" i="7"/>
  <c r="CG813" i="7"/>
  <c r="CG814" i="7"/>
  <c r="CG815" i="7"/>
  <c r="CG816" i="7"/>
  <c r="CG817" i="7"/>
  <c r="CG818" i="7"/>
  <c r="CG819" i="7"/>
  <c r="CG820" i="7"/>
  <c r="CG821" i="7"/>
  <c r="CG822" i="7"/>
  <c r="CG823" i="7"/>
  <c r="CG824" i="7"/>
  <c r="CG825" i="7"/>
  <c r="CG826" i="7"/>
  <c r="K832" i="7"/>
  <c r="J832" i="7"/>
  <c r="BC832" i="7" s="1"/>
  <c r="AI292" i="7"/>
  <c r="AI656" i="7"/>
  <c r="AT488" i="7"/>
  <c r="AS488" i="7"/>
  <c r="AI488" i="7"/>
  <c r="O488" i="7"/>
  <c r="BF488" i="7" s="1"/>
  <c r="K488" i="7"/>
  <c r="EJ488" i="7" s="1"/>
  <c r="J488" i="7"/>
  <c r="BC488" i="7" s="1"/>
  <c r="AT489" i="7"/>
  <c r="AS489" i="7"/>
  <c r="O489" i="7"/>
  <c r="BF489" i="7" s="1"/>
  <c r="K489" i="7"/>
  <c r="EJ489" i="7" s="1"/>
  <c r="J489" i="7"/>
  <c r="BC489" i="7" s="1"/>
  <c r="AW476" i="7"/>
  <c r="AT476" i="7"/>
  <c r="AS476" i="7"/>
  <c r="AI476" i="7"/>
  <c r="O476" i="7"/>
  <c r="BF476" i="7" s="1"/>
  <c r="K476" i="7"/>
  <c r="J476" i="7"/>
  <c r="BC476" i="7" s="1"/>
  <c r="K479" i="7"/>
  <c r="AW479" i="7"/>
  <c r="AT479" i="7"/>
  <c r="AS479" i="7"/>
  <c r="AI479" i="7"/>
  <c r="O479" i="7"/>
  <c r="BF479" i="7" s="1"/>
  <c r="J479" i="7"/>
  <c r="BC479" i="7" s="1"/>
  <c r="J481" i="7"/>
  <c r="BC481" i="7" s="1"/>
  <c r="K481" i="7"/>
  <c r="BB481" i="7" s="1"/>
  <c r="O481" i="7"/>
  <c r="BF481" i="7" s="1"/>
  <c r="AI481" i="7"/>
  <c r="AS481" i="7"/>
  <c r="AT481" i="7"/>
  <c r="AW481" i="7"/>
  <c r="AN340" i="7"/>
  <c r="AN342" i="7"/>
  <c r="AN694" i="7"/>
  <c r="AT496" i="7"/>
  <c r="AS496" i="7"/>
  <c r="AI496" i="7"/>
  <c r="O496" i="7"/>
  <c r="BF496" i="7" s="1"/>
  <c r="K496" i="7"/>
  <c r="EJ496" i="7" s="1"/>
  <c r="J496" i="7"/>
  <c r="BC496" i="7" s="1"/>
  <c r="AN358" i="7"/>
  <c r="AN359" i="7"/>
  <c r="AT358" i="7"/>
  <c r="AS358" i="7"/>
  <c r="AI358" i="7"/>
  <c r="O358" i="7"/>
  <c r="BF358" i="7" s="1"/>
  <c r="K358" i="7"/>
  <c r="J358" i="7"/>
  <c r="BC358" i="7" s="1"/>
  <c r="AT359" i="7"/>
  <c r="AS359" i="7"/>
  <c r="AI359" i="7"/>
  <c r="O359" i="7"/>
  <c r="BF359" i="7" s="1"/>
  <c r="K359" i="7"/>
  <c r="J359" i="7"/>
  <c r="BC359" i="7" s="1"/>
  <c r="AN300" i="7"/>
  <c r="AT294" i="7"/>
  <c r="AS294" i="7"/>
  <c r="AI294" i="7"/>
  <c r="K294" i="7"/>
  <c r="CF295" i="7" s="1"/>
  <c r="J294" i="7"/>
  <c r="BC294" i="7" s="1"/>
  <c r="AN271" i="7"/>
  <c r="AT271" i="7"/>
  <c r="AS271" i="7"/>
  <c r="AI271" i="7"/>
  <c r="O271" i="7"/>
  <c r="BF271" i="7" s="1"/>
  <c r="K271" i="7"/>
  <c r="J271" i="7"/>
  <c r="BC271" i="7" s="1"/>
  <c r="AT827" i="7"/>
  <c r="AS827" i="7"/>
  <c r="AI827" i="7"/>
  <c r="O827" i="7"/>
  <c r="BF827" i="7" s="1"/>
  <c r="K827" i="7"/>
  <c r="J827" i="7"/>
  <c r="BC827" i="7" s="1"/>
  <c r="AT808" i="7"/>
  <c r="AS808" i="7"/>
  <c r="O808" i="7"/>
  <c r="BF808" i="7" s="1"/>
  <c r="K808" i="7"/>
  <c r="J808" i="7"/>
  <c r="BC808" i="7" s="1"/>
  <c r="AT807" i="7"/>
  <c r="AS807" i="7"/>
  <c r="O807" i="7"/>
  <c r="BF807" i="7" s="1"/>
  <c r="K807" i="7"/>
  <c r="J807" i="7"/>
  <c r="BC807" i="7" s="1"/>
  <c r="AT809" i="7"/>
  <c r="AS809" i="7"/>
  <c r="O809" i="7"/>
  <c r="BF809" i="7" s="1"/>
  <c r="K809" i="7"/>
  <c r="J809" i="7"/>
  <c r="BC809" i="7" s="1"/>
  <c r="AT813" i="7"/>
  <c r="AS813" i="7"/>
  <c r="O813" i="7"/>
  <c r="BF813" i="7" s="1"/>
  <c r="K813" i="7"/>
  <c r="J813" i="7"/>
  <c r="BC813" i="7" s="1"/>
  <c r="AT786" i="7"/>
  <c r="AS786" i="7"/>
  <c r="O786" i="7"/>
  <c r="BF786" i="7" s="1"/>
  <c r="K786" i="7"/>
  <c r="J786" i="7"/>
  <c r="BC786" i="7" s="1"/>
  <c r="AT660" i="7"/>
  <c r="AS660" i="7"/>
  <c r="O660" i="7"/>
  <c r="BF660" i="7" s="1"/>
  <c r="K660" i="7"/>
  <c r="CF661" i="7" s="1"/>
  <c r="J660" i="7"/>
  <c r="BC660" i="7" s="1"/>
  <c r="AT662" i="7"/>
  <c r="AS662" i="7"/>
  <c r="O662" i="7"/>
  <c r="BF662" i="7" s="1"/>
  <c r="K662" i="7"/>
  <c r="J662" i="7"/>
  <c r="BC662" i="7" s="1"/>
  <c r="AT663" i="7"/>
  <c r="AS663" i="7"/>
  <c r="AI663" i="7"/>
  <c r="O663" i="7"/>
  <c r="BF663" i="7" s="1"/>
  <c r="K663" i="7"/>
  <c r="CF664" i="7" s="1"/>
  <c r="J663" i="7"/>
  <c r="BC663" i="7" s="1"/>
  <c r="AT406" i="7"/>
  <c r="AS406" i="7"/>
  <c r="AI406" i="7"/>
  <c r="O406" i="7"/>
  <c r="BF406" i="7" s="1"/>
  <c r="K406" i="7"/>
  <c r="CE407" i="7" s="1"/>
  <c r="J406" i="7"/>
  <c r="BC406" i="7" s="1"/>
  <c r="AT408" i="7"/>
  <c r="AS408" i="7"/>
  <c r="AI408" i="7"/>
  <c r="O408" i="7"/>
  <c r="BF408" i="7" s="1"/>
  <c r="K408" i="7"/>
  <c r="J408" i="7"/>
  <c r="BC408" i="7" s="1"/>
  <c r="AT409" i="7"/>
  <c r="AS409" i="7"/>
  <c r="AI409" i="7"/>
  <c r="O409" i="7"/>
  <c r="BF409" i="7" s="1"/>
  <c r="K409" i="7"/>
  <c r="BD409" i="7" s="1"/>
  <c r="EH410" i="7" s="1"/>
  <c r="J409" i="7"/>
  <c r="BC409" i="7" s="1"/>
  <c r="AT410" i="7"/>
  <c r="AS410" i="7"/>
  <c r="AI410" i="7"/>
  <c r="O410" i="7"/>
  <c r="BF410" i="7" s="1"/>
  <c r="K410" i="7"/>
  <c r="CE443" i="7" s="1"/>
  <c r="J410" i="7"/>
  <c r="BC410" i="7" s="1"/>
  <c r="AT411" i="7"/>
  <c r="AS411" i="7"/>
  <c r="AI411" i="7"/>
  <c r="O411" i="7"/>
  <c r="BF411" i="7" s="1"/>
  <c r="K411" i="7"/>
  <c r="EJ411" i="7" s="1"/>
  <c r="J411" i="7"/>
  <c r="BC411" i="7" s="1"/>
  <c r="AT412" i="7"/>
  <c r="AS412" i="7"/>
  <c r="AI412" i="7"/>
  <c r="O412" i="7"/>
  <c r="BF412" i="7" s="1"/>
  <c r="K412" i="7"/>
  <c r="J412" i="7"/>
  <c r="BC412" i="7" s="1"/>
  <c r="AT404" i="7"/>
  <c r="AS404" i="7"/>
  <c r="AI404" i="7"/>
  <c r="O404" i="7"/>
  <c r="BF404" i="7" s="1"/>
  <c r="K404" i="7"/>
  <c r="EJ404" i="7" s="1"/>
  <c r="J404" i="7"/>
  <c r="BC404" i="7" s="1"/>
  <c r="AT351" i="7"/>
  <c r="AS351" i="7"/>
  <c r="O351" i="7"/>
  <c r="BF351" i="7" s="1"/>
  <c r="K351" i="7"/>
  <c r="J351" i="7"/>
  <c r="BC351" i="7" s="1"/>
  <c r="AT338" i="7"/>
  <c r="AS338" i="7"/>
  <c r="AI338" i="7"/>
  <c r="O338" i="7"/>
  <c r="BF338" i="7" s="1"/>
  <c r="K338" i="7"/>
  <c r="J338" i="7"/>
  <c r="BC338" i="7" s="1"/>
  <c r="AT336" i="7"/>
  <c r="AS336" i="7"/>
  <c r="AI336" i="7"/>
  <c r="O336" i="7"/>
  <c r="BF336" i="7" s="1"/>
  <c r="K336" i="7"/>
  <c r="EJ336" i="7" s="1"/>
  <c r="J336" i="7"/>
  <c r="BC336" i="7" s="1"/>
  <c r="AT292" i="7"/>
  <c r="AS292" i="7"/>
  <c r="K292" i="7"/>
  <c r="J292" i="7"/>
  <c r="BC292" i="7" s="1"/>
  <c r="AT212" i="7"/>
  <c r="AS212" i="7"/>
  <c r="O212" i="7"/>
  <c r="BF212" i="7" s="1"/>
  <c r="K212" i="7"/>
  <c r="J212" i="7"/>
  <c r="BC212" i="7" s="1"/>
  <c r="AT211" i="7"/>
  <c r="AS211" i="7"/>
  <c r="O211" i="7"/>
  <c r="BF211" i="7" s="1"/>
  <c r="K211" i="7"/>
  <c r="J211" i="7"/>
  <c r="BC211" i="7" s="1"/>
  <c r="AN826" i="7"/>
  <c r="AN699" i="7"/>
  <c r="AN707" i="7"/>
  <c r="AN709" i="7"/>
  <c r="AN705" i="7"/>
  <c r="AT705" i="7"/>
  <c r="AS705" i="7"/>
  <c r="AI705" i="7"/>
  <c r="O705" i="7"/>
  <c r="K705" i="7"/>
  <c r="J705" i="7"/>
  <c r="BC705" i="7" s="1"/>
  <c r="CE706" i="7"/>
  <c r="AN690" i="7"/>
  <c r="AT690" i="7"/>
  <c r="AS690" i="7"/>
  <c r="AI690" i="7"/>
  <c r="O690" i="7"/>
  <c r="K690" i="7"/>
  <c r="J690" i="7"/>
  <c r="BC690" i="7" s="1"/>
  <c r="AN585" i="7"/>
  <c r="AN583" i="7"/>
  <c r="AN584" i="7"/>
  <c r="J583" i="7"/>
  <c r="BC583" i="7" s="1"/>
  <c r="AN464" i="7"/>
  <c r="AT463" i="7"/>
  <c r="AS463" i="7"/>
  <c r="AI463" i="7"/>
  <c r="O463" i="7"/>
  <c r="K463" i="7"/>
  <c r="EJ463" i="7" s="1"/>
  <c r="J463" i="7"/>
  <c r="BC463" i="7" s="1"/>
  <c r="AN417" i="7"/>
  <c r="AT417" i="7"/>
  <c r="AS417" i="7"/>
  <c r="AI417" i="7"/>
  <c r="O417" i="7"/>
  <c r="BF417" i="7" s="1"/>
  <c r="K417" i="7"/>
  <c r="BB417" i="7" s="1"/>
  <c r="J417" i="7"/>
  <c r="BC417" i="7" s="1"/>
  <c r="AN341" i="7"/>
  <c r="AT339" i="7"/>
  <c r="AS339" i="7"/>
  <c r="AI339" i="7"/>
  <c r="O339" i="7"/>
  <c r="K339" i="7"/>
  <c r="J339" i="7"/>
  <c r="BC339" i="7" s="1"/>
  <c r="AS304" i="7"/>
  <c r="AT304" i="7"/>
  <c r="AN270" i="7"/>
  <c r="AW308" i="7"/>
  <c r="AT311" i="7"/>
  <c r="AS311" i="7"/>
  <c r="AI311" i="7"/>
  <c r="O311" i="7"/>
  <c r="K311" i="7"/>
  <c r="J311" i="7"/>
  <c r="BC311" i="7" s="1"/>
  <c r="AT309" i="7"/>
  <c r="AS309" i="7"/>
  <c r="AI309" i="7"/>
  <c r="O309" i="7"/>
  <c r="K309" i="7"/>
  <c r="J309" i="7"/>
  <c r="BC309" i="7" s="1"/>
  <c r="AT308" i="7"/>
  <c r="AS308" i="7"/>
  <c r="AI308" i="7"/>
  <c r="O308" i="7"/>
  <c r="K308" i="7"/>
  <c r="J308" i="7"/>
  <c r="BC308" i="7" s="1"/>
  <c r="AT307" i="7"/>
  <c r="AS307" i="7"/>
  <c r="AI307" i="7"/>
  <c r="O307" i="7"/>
  <c r="K307" i="7"/>
  <c r="J307" i="7"/>
  <c r="BC307" i="7" s="1"/>
  <c r="AT306" i="7"/>
  <c r="AS306" i="7"/>
  <c r="AI306" i="7"/>
  <c r="O306" i="7"/>
  <c r="K306" i="7"/>
  <c r="EJ306" i="7" s="1"/>
  <c r="J306" i="7"/>
  <c r="BC306" i="7" s="1"/>
  <c r="AT305" i="7"/>
  <c r="AS305" i="7"/>
  <c r="AI305" i="7"/>
  <c r="O305" i="7"/>
  <c r="K305" i="7"/>
  <c r="J305" i="7"/>
  <c r="BC305" i="7" s="1"/>
  <c r="AI304" i="7"/>
  <c r="O304" i="7"/>
  <c r="K304" i="7"/>
  <c r="J304" i="7"/>
  <c r="BC304" i="7" s="1"/>
  <c r="O317" i="7"/>
  <c r="BF317" i="7" s="1"/>
  <c r="O318" i="7"/>
  <c r="BF318" i="7" s="1"/>
  <c r="O319" i="7"/>
  <c r="BF319" i="7" s="1"/>
  <c r="O316" i="7"/>
  <c r="BF316" i="7" s="1"/>
  <c r="O320" i="7"/>
  <c r="BF320" i="7" s="1"/>
  <c r="O321" i="7"/>
  <c r="O310" i="7"/>
  <c r="O312" i="7"/>
  <c r="O313" i="7"/>
  <c r="O322" i="7"/>
  <c r="BF322" i="7" s="1"/>
  <c r="O323" i="7"/>
  <c r="BF323" i="7" s="1"/>
  <c r="O324" i="7"/>
  <c r="BF324" i="7" s="1"/>
  <c r="O325" i="7"/>
  <c r="BF325" i="7" s="1"/>
  <c r="O326" i="7"/>
  <c r="BF326" i="7" s="1"/>
  <c r="O327" i="7"/>
  <c r="BF327" i="7" s="1"/>
  <c r="O328" i="7"/>
  <c r="BF328" i="7" s="1"/>
  <c r="O340" i="7"/>
  <c r="BF340" i="7" s="1"/>
  <c r="O329" i="7"/>
  <c r="BF329" i="7" s="1"/>
  <c r="O330" i="7"/>
  <c r="O331" i="7"/>
  <c r="BF331" i="7" s="1"/>
  <c r="O332" i="7"/>
  <c r="BF332" i="7" s="1"/>
  <c r="O333" i="7"/>
  <c r="BF333" i="7" s="1"/>
  <c r="O334" i="7"/>
  <c r="BF334" i="7" s="1"/>
  <c r="O335" i="7"/>
  <c r="BF335" i="7" s="1"/>
  <c r="O337" i="7"/>
  <c r="BF337" i="7" s="1"/>
  <c r="O341" i="7"/>
  <c r="BF341" i="7" s="1"/>
  <c r="O342" i="7"/>
  <c r="BF342" i="7" s="1"/>
  <c r="O343" i="7"/>
  <c r="BF343" i="7" s="1"/>
  <c r="O344" i="7"/>
  <c r="O345" i="7"/>
  <c r="BF345" i="7" s="1"/>
  <c r="O346" i="7"/>
  <c r="BF346" i="7" s="1"/>
  <c r="O347" i="7"/>
  <c r="BF347" i="7" s="1"/>
  <c r="O348" i="7"/>
  <c r="BF348" i="7" s="1"/>
  <c r="O349" i="7"/>
  <c r="BF349" i="7" s="1"/>
  <c r="O350" i="7"/>
  <c r="BF350" i="7" s="1"/>
  <c r="O352" i="7"/>
  <c r="O353" i="7"/>
  <c r="BF353" i="7" s="1"/>
  <c r="O354" i="7"/>
  <c r="O356" i="7"/>
  <c r="BF356" i="7" s="1"/>
  <c r="O355" i="7"/>
  <c r="BF355" i="7" s="1"/>
  <c r="O357" i="7"/>
  <c r="BF357" i="7" s="1"/>
  <c r="O360" i="7"/>
  <c r="BF360" i="7" s="1"/>
  <c r="O361" i="7"/>
  <c r="BF361" i="7" s="1"/>
  <c r="O362" i="7"/>
  <c r="BF362" i="7" s="1"/>
  <c r="O363" i="7"/>
  <c r="BF363" i="7" s="1"/>
  <c r="O364" i="7"/>
  <c r="BF364" i="7" s="1"/>
  <c r="O365" i="7"/>
  <c r="BF365" i="7" s="1"/>
  <c r="O366" i="7"/>
  <c r="BF366" i="7" s="1"/>
  <c r="O367" i="7"/>
  <c r="BF367" i="7" s="1"/>
  <c r="O368" i="7"/>
  <c r="BF368" i="7" s="1"/>
  <c r="O369" i="7"/>
  <c r="BF369" i="7" s="1"/>
  <c r="O370" i="7"/>
  <c r="BF370" i="7" s="1"/>
  <c r="O371" i="7"/>
  <c r="BF371" i="7" s="1"/>
  <c r="O372" i="7"/>
  <c r="BF372" i="7" s="1"/>
  <c r="O373" i="7"/>
  <c r="BF373" i="7" s="1"/>
  <c r="O374" i="7"/>
  <c r="BF374" i="7" s="1"/>
  <c r="O375" i="7"/>
  <c r="BF375" i="7" s="1"/>
  <c r="O376" i="7"/>
  <c r="BF376" i="7" s="1"/>
  <c r="O377" i="7"/>
  <c r="BF377" i="7" s="1"/>
  <c r="O378" i="7"/>
  <c r="BF378" i="7" s="1"/>
  <c r="O379" i="7"/>
  <c r="BF379" i="7" s="1"/>
  <c r="O380" i="7"/>
  <c r="BF380" i="7" s="1"/>
  <c r="O381" i="7"/>
  <c r="BF381" i="7" s="1"/>
  <c r="O382" i="7"/>
  <c r="BF382" i="7" s="1"/>
  <c r="O383" i="7"/>
  <c r="BF383" i="7" s="1"/>
  <c r="O384" i="7"/>
  <c r="BF384" i="7" s="1"/>
  <c r="O385" i="7"/>
  <c r="BF385" i="7" s="1"/>
  <c r="O386" i="7"/>
  <c r="BF386" i="7" s="1"/>
  <c r="O387" i="7"/>
  <c r="BF387" i="7" s="1"/>
  <c r="O388" i="7"/>
  <c r="BF388" i="7" s="1"/>
  <c r="O389" i="7"/>
  <c r="BF389" i="7" s="1"/>
  <c r="O390" i="7"/>
  <c r="BF390" i="7" s="1"/>
  <c r="O391" i="7"/>
  <c r="BF391" i="7" s="1"/>
  <c r="O392" i="7"/>
  <c r="BF392" i="7" s="1"/>
  <c r="O393" i="7"/>
  <c r="BF393" i="7" s="1"/>
  <c r="O394" i="7"/>
  <c r="BF394" i="7" s="1"/>
  <c r="O395" i="7"/>
  <c r="BF395" i="7" s="1"/>
  <c r="O396" i="7"/>
  <c r="BF396" i="7" s="1"/>
  <c r="O397" i="7"/>
  <c r="BF397" i="7" s="1"/>
  <c r="O398" i="7"/>
  <c r="BF398" i="7" s="1"/>
  <c r="O399" i="7"/>
  <c r="BF399" i="7" s="1"/>
  <c r="O400" i="7"/>
  <c r="BF400" i="7" s="1"/>
  <c r="O401" i="7"/>
  <c r="BF401" i="7" s="1"/>
  <c r="O402" i="7"/>
  <c r="BF402" i="7" s="1"/>
  <c r="O403" i="7"/>
  <c r="BF403" i="7" s="1"/>
  <c r="O405" i="7"/>
  <c r="BF405" i="7" s="1"/>
  <c r="O407" i="7"/>
  <c r="BF407" i="7" s="1"/>
  <c r="O443" i="7"/>
  <c r="BF443" i="7"/>
  <c r="O413" i="7"/>
  <c r="BF413" i="7" s="1"/>
  <c r="O414" i="7"/>
  <c r="BF414" i="7" s="1"/>
  <c r="O415" i="7"/>
  <c r="BF415" i="7" s="1"/>
  <c r="O416" i="7"/>
  <c r="O418" i="7"/>
  <c r="O419" i="7"/>
  <c r="O422" i="7"/>
  <c r="O423" i="7"/>
  <c r="O424" i="7"/>
  <c r="O425" i="7"/>
  <c r="O426" i="7"/>
  <c r="O427" i="7"/>
  <c r="O428" i="7"/>
  <c r="O429" i="7"/>
  <c r="O430" i="7"/>
  <c r="O431" i="7"/>
  <c r="O432" i="7"/>
  <c r="O433" i="7"/>
  <c r="O434" i="7"/>
  <c r="O435" i="7"/>
  <c r="O436" i="7"/>
  <c r="O437" i="7"/>
  <c r="O438" i="7"/>
  <c r="O439" i="7"/>
  <c r="O440" i="7"/>
  <c r="O441" i="7"/>
  <c r="O442" i="7"/>
  <c r="O420" i="7"/>
  <c r="O444" i="7"/>
  <c r="O421" i="7"/>
  <c r="O445" i="7"/>
  <c r="O446" i="7"/>
  <c r="O447" i="7"/>
  <c r="O448" i="7"/>
  <c r="O449" i="7"/>
  <c r="O450" i="7"/>
  <c r="O451" i="7"/>
  <c r="BF451" i="7" s="1"/>
  <c r="O452" i="7"/>
  <c r="BF452" i="7" s="1"/>
  <c r="O453" i="7"/>
  <c r="BF453" i="7" s="1"/>
  <c r="O454" i="7"/>
  <c r="BF454" i="7" s="1"/>
  <c r="O455" i="7"/>
  <c r="BF455" i="7" s="1"/>
  <c r="O456" i="7"/>
  <c r="BF456" i="7" s="1"/>
  <c r="O457" i="7"/>
  <c r="BF457" i="7" s="1"/>
  <c r="O458" i="7"/>
  <c r="BF458" i="7" s="1"/>
  <c r="O459" i="7"/>
  <c r="BF459" i="7" s="1"/>
  <c r="O460" i="7"/>
  <c r="BF460" i="7" s="1"/>
  <c r="O464" i="7"/>
  <c r="BF464" i="7" s="1"/>
  <c r="O461" i="7"/>
  <c r="BF461" i="7" s="1"/>
  <c r="O462" i="7"/>
  <c r="BF462" i="7" s="1"/>
  <c r="O465" i="7"/>
  <c r="BF465" i="7" s="1"/>
  <c r="O466" i="7"/>
  <c r="BF466" i="7" s="1"/>
  <c r="O467" i="7"/>
  <c r="BF467" i="7" s="1"/>
  <c r="O468" i="7"/>
  <c r="BF468" i="7" s="1"/>
  <c r="O469" i="7"/>
  <c r="BF469" i="7" s="1"/>
  <c r="O470" i="7"/>
  <c r="BF470" i="7" s="1"/>
  <c r="O471" i="7"/>
  <c r="BF471" i="7" s="1"/>
  <c r="O472" i="7"/>
  <c r="BF472" i="7" s="1"/>
  <c r="O473" i="7"/>
  <c r="O474" i="7"/>
  <c r="BF474" i="7" s="1"/>
  <c r="O475" i="7"/>
  <c r="BF475" i="7" s="1"/>
  <c r="O477" i="7"/>
  <c r="BF477" i="7" s="1"/>
  <c r="O478" i="7"/>
  <c r="BF478" i="7" s="1"/>
  <c r="O480" i="7"/>
  <c r="BF480" i="7" s="1"/>
  <c r="O482" i="7"/>
  <c r="BF482" i="7" s="1"/>
  <c r="O483" i="7"/>
  <c r="BF483" i="7" s="1"/>
  <c r="O484" i="7"/>
  <c r="O485" i="7"/>
  <c r="BF485" i="7" s="1"/>
  <c r="O486" i="7"/>
  <c r="BF486" i="7" s="1"/>
  <c r="O487" i="7"/>
  <c r="BF487" i="7" s="1"/>
  <c r="O490" i="7"/>
  <c r="BF490" i="7" s="1"/>
  <c r="O491" i="7"/>
  <c r="BF491" i="7" s="1"/>
  <c r="O492" i="7"/>
  <c r="O493" i="7"/>
  <c r="O495" i="7"/>
  <c r="BF495" i="7" s="1"/>
  <c r="O497" i="7"/>
  <c r="O498" i="7"/>
  <c r="BF498" i="7" s="1"/>
  <c r="O499" i="7"/>
  <c r="BF499" i="7" s="1"/>
  <c r="O500" i="7"/>
  <c r="BF500" i="7" s="1"/>
  <c r="O501" i="7"/>
  <c r="BF501" i="7" s="1"/>
  <c r="O502" i="7"/>
  <c r="BF502" i="7" s="1"/>
  <c r="O503" i="7"/>
  <c r="O504" i="7"/>
  <c r="BF504" i="7" s="1"/>
  <c r="O505" i="7"/>
  <c r="BF505" i="7" s="1"/>
  <c r="O506" i="7"/>
  <c r="BF506" i="7" s="1"/>
  <c r="O507" i="7"/>
  <c r="BF507" i="7" s="1"/>
  <c r="O508" i="7"/>
  <c r="BF508" i="7" s="1"/>
  <c r="O509" i="7"/>
  <c r="BF509" i="7" s="1"/>
  <c r="O510" i="7"/>
  <c r="BF510" i="7" s="1"/>
  <c r="O511" i="7"/>
  <c r="BF511" i="7" s="1"/>
  <c r="O512" i="7"/>
  <c r="BF512" i="7" s="1"/>
  <c r="O513" i="7"/>
  <c r="O514" i="7"/>
  <c r="BF514" i="7" s="1"/>
  <c r="O515" i="7"/>
  <c r="BF515" i="7" s="1"/>
  <c r="O516" i="7"/>
  <c r="O517" i="7"/>
  <c r="BF517" i="7" s="1"/>
  <c r="O518" i="7"/>
  <c r="BF518" i="7" s="1"/>
  <c r="O519" i="7"/>
  <c r="BF519" i="7" s="1"/>
  <c r="O520" i="7"/>
  <c r="BF520" i="7" s="1"/>
  <c r="O521" i="7"/>
  <c r="BF521" i="7" s="1"/>
  <c r="O522" i="7"/>
  <c r="BF522" i="7" s="1"/>
  <c r="O525" i="7"/>
  <c r="BF525" i="7"/>
  <c r="O523" i="7"/>
  <c r="O524" i="7"/>
  <c r="O526" i="7"/>
  <c r="BF526" i="7" s="1"/>
  <c r="O527" i="7"/>
  <c r="O528" i="7"/>
  <c r="BF528" i="7" s="1"/>
  <c r="O529" i="7"/>
  <c r="BF529" i="7" s="1"/>
  <c r="O530" i="7"/>
  <c r="BF530" i="7" s="1"/>
  <c r="O531" i="7"/>
  <c r="BF531" i="7" s="1"/>
  <c r="O532" i="7"/>
  <c r="BF532" i="7" s="1"/>
  <c r="O533" i="7"/>
  <c r="BF533" i="7" s="1"/>
  <c r="O534" i="7"/>
  <c r="BF534" i="7" s="1"/>
  <c r="O535" i="7"/>
  <c r="BF535" i="7" s="1"/>
  <c r="O536" i="7"/>
  <c r="BF536" i="7" s="1"/>
  <c r="O537" i="7"/>
  <c r="BF537" i="7" s="1"/>
  <c r="O538" i="7"/>
  <c r="BF538" i="7" s="1"/>
  <c r="O539" i="7"/>
  <c r="BF539" i="7" s="1"/>
  <c r="O542" i="7"/>
  <c r="BF542" i="7" s="1"/>
  <c r="O543" i="7"/>
  <c r="BF543" i="7" s="1"/>
  <c r="O544" i="7"/>
  <c r="O545" i="7"/>
  <c r="O546" i="7"/>
  <c r="O547" i="7"/>
  <c r="BF547" i="7" s="1"/>
  <c r="O548" i="7"/>
  <c r="BF548" i="7" s="1"/>
  <c r="O549" i="7"/>
  <c r="BF549" i="7" s="1"/>
  <c r="O550" i="7"/>
  <c r="BF550" i="7" s="1"/>
  <c r="O551" i="7"/>
  <c r="BF551" i="7" s="1"/>
  <c r="O552" i="7"/>
  <c r="BF552" i="7" s="1"/>
  <c r="O553" i="7"/>
  <c r="BF553" i="7" s="1"/>
  <c r="O554" i="7"/>
  <c r="BF554" i="7" s="1"/>
  <c r="O555" i="7"/>
  <c r="BF555" i="7" s="1"/>
  <c r="O556" i="7"/>
  <c r="BF556" i="7" s="1"/>
  <c r="O557" i="7"/>
  <c r="BF557" i="7" s="1"/>
  <c r="O558" i="7"/>
  <c r="BF558" i="7" s="1"/>
  <c r="O559" i="7"/>
  <c r="BF559" i="7" s="1"/>
  <c r="O560" i="7"/>
  <c r="BF560" i="7" s="1"/>
  <c r="O561" i="7"/>
  <c r="BF561" i="7" s="1"/>
  <c r="O562" i="7"/>
  <c r="BF562" i="7" s="1"/>
  <c r="O563" i="7"/>
  <c r="BF563" i="7" s="1"/>
  <c r="O564" i="7"/>
  <c r="BF564" i="7" s="1"/>
  <c r="O565" i="7"/>
  <c r="BF565" i="7" s="1"/>
  <c r="O566" i="7"/>
  <c r="BF566" i="7" s="1"/>
  <c r="O567" i="7"/>
  <c r="BF567" i="7" s="1"/>
  <c r="O568" i="7"/>
  <c r="BF568" i="7" s="1"/>
  <c r="O569" i="7"/>
  <c r="BF569" i="7" s="1"/>
  <c r="O570" i="7"/>
  <c r="BF570" i="7" s="1"/>
  <c r="O571" i="7"/>
  <c r="BF571" i="7" s="1"/>
  <c r="O572" i="7"/>
  <c r="BF572" i="7" s="1"/>
  <c r="O573" i="7"/>
  <c r="BF573" i="7" s="1"/>
  <c r="O574" i="7"/>
  <c r="BF574" i="7" s="1"/>
  <c r="O575" i="7"/>
  <c r="BF575" i="7" s="1"/>
  <c r="O576" i="7"/>
  <c r="BF576" i="7" s="1"/>
  <c r="O583" i="7"/>
  <c r="BF583" i="7" s="1"/>
  <c r="O577" i="7"/>
  <c r="BF577" i="7" s="1"/>
  <c r="O578" i="7"/>
  <c r="BF578" i="7" s="1"/>
  <c r="O584" i="7"/>
  <c r="BF584" i="7" s="1"/>
  <c r="O579" i="7"/>
  <c r="BF579" i="7" s="1"/>
  <c r="O585" i="7"/>
  <c r="BF585" i="7" s="1"/>
  <c r="O580" i="7"/>
  <c r="BF580" i="7" s="1"/>
  <c r="O581" i="7"/>
  <c r="BF581" i="7" s="1"/>
  <c r="O582" i="7"/>
  <c r="O586" i="7"/>
  <c r="O587" i="7"/>
  <c r="BF587" i="7" s="1"/>
  <c r="O588" i="7"/>
  <c r="BF588" i="7" s="1"/>
  <c r="O589" i="7"/>
  <c r="BF589" i="7" s="1"/>
  <c r="O590" i="7"/>
  <c r="BF590" i="7" s="1"/>
  <c r="O591" i="7"/>
  <c r="BF591" i="7" s="1"/>
  <c r="O592" i="7"/>
  <c r="BF592" i="7" s="1"/>
  <c r="O593" i="7"/>
  <c r="BF593" i="7" s="1"/>
  <c r="O594" i="7"/>
  <c r="BF594" i="7" s="1"/>
  <c r="O595" i="7"/>
  <c r="BF595" i="7" s="1"/>
  <c r="O596" i="7"/>
  <c r="BF596" i="7" s="1"/>
  <c r="O597" i="7"/>
  <c r="BF597" i="7" s="1"/>
  <c r="O598" i="7"/>
  <c r="BF598" i="7" s="1"/>
  <c r="O599" i="7"/>
  <c r="BF599" i="7" s="1"/>
  <c r="O600" i="7"/>
  <c r="BF600" i="7" s="1"/>
  <c r="O601" i="7"/>
  <c r="BF601" i="7" s="1"/>
  <c r="O602" i="7"/>
  <c r="BF602" i="7" s="1"/>
  <c r="O603" i="7"/>
  <c r="BF603" i="7" s="1"/>
  <c r="O604" i="7"/>
  <c r="BF604" i="7" s="1"/>
  <c r="O605" i="7"/>
  <c r="BF605" i="7" s="1"/>
  <c r="O606" i="7"/>
  <c r="BF606" i="7" s="1"/>
  <c r="O607" i="7"/>
  <c r="BF607" i="7" s="1"/>
  <c r="O608" i="7"/>
  <c r="BF608" i="7" s="1"/>
  <c r="O609" i="7"/>
  <c r="BF609" i="7" s="1"/>
  <c r="O610" i="7"/>
  <c r="BF610" i="7" s="1"/>
  <c r="O611" i="7"/>
  <c r="BF611" i="7" s="1"/>
  <c r="O612" i="7"/>
  <c r="BF612" i="7" s="1"/>
  <c r="O613" i="7"/>
  <c r="BF613" i="7" s="1"/>
  <c r="O614" i="7"/>
  <c r="BF614" i="7" s="1"/>
  <c r="O615" i="7"/>
  <c r="BF615" i="7" s="1"/>
  <c r="O616" i="7"/>
  <c r="BF616" i="7" s="1"/>
  <c r="O617" i="7"/>
  <c r="BF617" i="7" s="1"/>
  <c r="O618" i="7"/>
  <c r="BF618" i="7" s="1"/>
  <c r="O619" i="7"/>
  <c r="BF619" i="7" s="1"/>
  <c r="O620" i="7"/>
  <c r="BF620" i="7" s="1"/>
  <c r="O621" i="7"/>
  <c r="BF621" i="7" s="1"/>
  <c r="O622" i="7"/>
  <c r="BF622" i="7" s="1"/>
  <c r="O623" i="7"/>
  <c r="BF623" i="7" s="1"/>
  <c r="O624" i="7"/>
  <c r="BF624" i="7" s="1"/>
  <c r="O625" i="7"/>
  <c r="BF625" i="7" s="1"/>
  <c r="O626" i="7"/>
  <c r="BF626" i="7" s="1"/>
  <c r="O627" i="7"/>
  <c r="BF627" i="7" s="1"/>
  <c r="O628" i="7"/>
  <c r="BF628" i="7" s="1"/>
  <c r="O629" i="7"/>
  <c r="BF629" i="7" s="1"/>
  <c r="O630" i="7"/>
  <c r="BF630" i="7" s="1"/>
  <c r="O632" i="7"/>
  <c r="BF632" i="7" s="1"/>
  <c r="O633" i="7"/>
  <c r="BF633" i="7" s="1"/>
  <c r="O634" i="7"/>
  <c r="BF634" i="7" s="1"/>
  <c r="O635" i="7"/>
  <c r="BF635" i="7" s="1"/>
  <c r="O636" i="7"/>
  <c r="BF636" i="7" s="1"/>
  <c r="O637" i="7"/>
  <c r="BF637" i="7" s="1"/>
  <c r="O631" i="7"/>
  <c r="BF631" i="7" s="1"/>
  <c r="O638" i="7"/>
  <c r="BF638" i="7" s="1"/>
  <c r="O639" i="7"/>
  <c r="BF639" i="7" s="1"/>
  <c r="O640" i="7"/>
  <c r="BF640" i="7" s="1"/>
  <c r="O641" i="7"/>
  <c r="BF641" i="7" s="1"/>
  <c r="O642" i="7"/>
  <c r="BF642" i="7" s="1"/>
  <c r="O643" i="7"/>
  <c r="BF643" i="7" s="1"/>
  <c r="O644" i="7"/>
  <c r="O645" i="7"/>
  <c r="BF645" i="7" s="1"/>
  <c r="O646" i="7"/>
  <c r="BF646" i="7" s="1"/>
  <c r="O647" i="7"/>
  <c r="BF647" i="7" s="1"/>
  <c r="O648" i="7"/>
  <c r="BF648" i="7" s="1"/>
  <c r="O649" i="7"/>
  <c r="BF649" i="7" s="1"/>
  <c r="O650" i="7"/>
  <c r="BF650" i="7" s="1"/>
  <c r="O652" i="7"/>
  <c r="BF652" i="7" s="1"/>
  <c r="O653" i="7"/>
  <c r="BF653" i="7" s="1"/>
  <c r="O654" i="7"/>
  <c r="BF654" i="7" s="1"/>
  <c r="O655" i="7"/>
  <c r="BF655" i="7" s="1"/>
  <c r="O656" i="7"/>
  <c r="BF656" i="7" s="1"/>
  <c r="O657" i="7"/>
  <c r="BF657" i="7" s="1"/>
  <c r="O685" i="7"/>
  <c r="BF685" i="7" s="1"/>
  <c r="O658" i="7"/>
  <c r="BF658" i="7" s="1"/>
  <c r="O687" i="7"/>
  <c r="BF687" i="7" s="1"/>
  <c r="O694" i="7"/>
  <c r="O699" i="7"/>
  <c r="O665" i="7"/>
  <c r="BF665" i="7" s="1"/>
  <c r="O666" i="7"/>
  <c r="BF666" i="7" s="1"/>
  <c r="O667" i="7"/>
  <c r="BF667" i="7" s="1"/>
  <c r="O668" i="7"/>
  <c r="BF668" i="7" s="1"/>
  <c r="O659" i="7"/>
  <c r="BF659" i="7" s="1"/>
  <c r="O669" i="7"/>
  <c r="BF669" i="7" s="1"/>
  <c r="O670" i="7"/>
  <c r="BF670" i="7" s="1"/>
  <c r="O709" i="7"/>
  <c r="O671" i="7"/>
  <c r="BF671" i="7" s="1"/>
  <c r="O672" i="7"/>
  <c r="BF672" i="7" s="1"/>
  <c r="O673" i="7"/>
  <c r="BF673" i="7" s="1"/>
  <c r="O674" i="7"/>
  <c r="BF674" i="7" s="1"/>
  <c r="O675" i="7"/>
  <c r="BF675" i="7" s="1"/>
  <c r="O676" i="7"/>
  <c r="BF676" i="7" s="1"/>
  <c r="O677" i="7"/>
  <c r="BF677" i="7" s="1"/>
  <c r="O678" i="7"/>
  <c r="BF678" i="7" s="1"/>
  <c r="O679" i="7"/>
  <c r="BF679" i="7" s="1"/>
  <c r="O680" i="7"/>
  <c r="BF680" i="7" s="1"/>
  <c r="O681" i="7"/>
  <c r="BF681" i="7" s="1"/>
  <c r="O682" i="7"/>
  <c r="BF682" i="7" s="1"/>
  <c r="O683" i="7"/>
  <c r="BF683" i="7" s="1"/>
  <c r="O684" i="7"/>
  <c r="O691" i="7"/>
  <c r="O692" i="7"/>
  <c r="O686" i="7"/>
  <c r="O689" i="7"/>
  <c r="O693" i="7"/>
  <c r="O695" i="7"/>
  <c r="O688" i="7"/>
  <c r="O696" i="7"/>
  <c r="O697" i="7"/>
  <c r="O698" i="7"/>
  <c r="O700" i="7"/>
  <c r="O701" i="7"/>
  <c r="O702" i="7"/>
  <c r="O703" i="7"/>
  <c r="O704" i="7"/>
  <c r="O706" i="7"/>
  <c r="O707" i="7"/>
  <c r="O710" i="7"/>
  <c r="O711" i="7"/>
  <c r="O712" i="7"/>
  <c r="O713" i="7"/>
  <c r="O714" i="7"/>
  <c r="O715" i="7"/>
  <c r="O716" i="7"/>
  <c r="O717" i="7"/>
  <c r="O718" i="7"/>
  <c r="O719" i="7"/>
  <c r="O720" i="7"/>
  <c r="O721" i="7"/>
  <c r="O722" i="7"/>
  <c r="O723" i="7"/>
  <c r="O724" i="7"/>
  <c r="O725" i="7"/>
  <c r="O726" i="7"/>
  <c r="O727" i="7"/>
  <c r="O728" i="7"/>
  <c r="O729" i="7"/>
  <c r="O730" i="7"/>
  <c r="O731" i="7"/>
  <c r="O732" i="7"/>
  <c r="O733" i="7"/>
  <c r="O734" i="7"/>
  <c r="O735" i="7"/>
  <c r="O736" i="7"/>
  <c r="O737" i="7"/>
  <c r="O738" i="7"/>
  <c r="O739" i="7"/>
  <c r="O740" i="7"/>
  <c r="O741" i="7"/>
  <c r="O742" i="7"/>
  <c r="O743" i="7"/>
  <c r="O744" i="7"/>
  <c r="O745" i="7"/>
  <c r="O746" i="7"/>
  <c r="O747" i="7"/>
  <c r="O748" i="7"/>
  <c r="O749" i="7"/>
  <c r="O750" i="7"/>
  <c r="O751" i="7"/>
  <c r="O752" i="7"/>
  <c r="O753" i="7"/>
  <c r="O754" i="7"/>
  <c r="O755" i="7"/>
  <c r="O756" i="7"/>
  <c r="O708" i="7"/>
  <c r="O757" i="7"/>
  <c r="O758" i="7"/>
  <c r="O759" i="7"/>
  <c r="O760" i="7"/>
  <c r="O761" i="7"/>
  <c r="O762" i="7"/>
  <c r="O763" i="7"/>
  <c r="O764" i="7"/>
  <c r="O765" i="7"/>
  <c r="O766" i="7"/>
  <c r="BF766" i="7" s="1"/>
  <c r="O767" i="7"/>
  <c r="BF767" i="7" s="1"/>
  <c r="O768" i="7"/>
  <c r="BF768" i="7" s="1"/>
  <c r="O769" i="7"/>
  <c r="BF769" i="7" s="1"/>
  <c r="O770" i="7"/>
  <c r="BF770" i="7" s="1"/>
  <c r="O771" i="7"/>
  <c r="BF771" i="7" s="1"/>
  <c r="O772" i="7"/>
  <c r="BF772" i="7" s="1"/>
  <c r="O773" i="7"/>
  <c r="O774" i="7"/>
  <c r="O775" i="7"/>
  <c r="O776" i="7"/>
  <c r="BF776" i="7" s="1"/>
  <c r="O777" i="7"/>
  <c r="BF777" i="7" s="1"/>
  <c r="O778" i="7"/>
  <c r="O779" i="7"/>
  <c r="BF779" i="7" s="1"/>
  <c r="O780" i="7"/>
  <c r="O781" i="7"/>
  <c r="BF781" i="7" s="1"/>
  <c r="O782" i="7"/>
  <c r="BF782" i="7" s="1"/>
  <c r="O783" i="7"/>
  <c r="BF783" i="7" s="1"/>
  <c r="O784" i="7"/>
  <c r="BF784" i="7" s="1"/>
  <c r="O785" i="7"/>
  <c r="BF785" i="7" s="1"/>
  <c r="O787" i="7"/>
  <c r="BF787" i="7" s="1"/>
  <c r="O788" i="7"/>
  <c r="BF788" i="7" s="1"/>
  <c r="O789" i="7"/>
  <c r="BF789" i="7" s="1"/>
  <c r="O790" i="7"/>
  <c r="BF790" i="7" s="1"/>
  <c r="O791" i="7"/>
  <c r="BF791" i="7" s="1"/>
  <c r="O792" i="7"/>
  <c r="BF792" i="7" s="1"/>
  <c r="O793" i="7"/>
  <c r="BF793" i="7" s="1"/>
  <c r="O794" i="7"/>
  <c r="BF794" i="7" s="1"/>
  <c r="O795" i="7"/>
  <c r="BF795" i="7" s="1"/>
  <c r="O796" i="7"/>
  <c r="BF796" i="7" s="1"/>
  <c r="O797" i="7"/>
  <c r="BF797" i="7" s="1"/>
  <c r="O798" i="7"/>
  <c r="BF798" i="7" s="1"/>
  <c r="O799" i="7"/>
  <c r="BF799" i="7" s="1"/>
  <c r="O800" i="7"/>
  <c r="BF800" i="7" s="1"/>
  <c r="O802" i="7"/>
  <c r="BF802" i="7" s="1"/>
  <c r="O803" i="7"/>
  <c r="BF803" i="7" s="1"/>
  <c r="O804" i="7"/>
  <c r="BF804" i="7" s="1"/>
  <c r="O805" i="7"/>
  <c r="BF805" i="7" s="1"/>
  <c r="O806" i="7"/>
  <c r="BF806" i="7" s="1"/>
  <c r="O810" i="7"/>
  <c r="BF810" i="7" s="1"/>
  <c r="O811" i="7"/>
  <c r="BF811" i="7" s="1"/>
  <c r="O812" i="7"/>
  <c r="BF812" i="7" s="1"/>
  <c r="O814" i="7"/>
  <c r="BF814" i="7" s="1"/>
  <c r="O826" i="7"/>
  <c r="O801" i="7"/>
  <c r="BF801" i="7" s="1"/>
  <c r="O815" i="7"/>
  <c r="BF815" i="7" s="1"/>
  <c r="O816" i="7"/>
  <c r="BF816" i="7" s="1"/>
  <c r="O817" i="7"/>
  <c r="BF817" i="7" s="1"/>
  <c r="O818" i="7"/>
  <c r="BF818" i="7" s="1"/>
  <c r="O819" i="7"/>
  <c r="BF819" i="7" s="1"/>
  <c r="O820" i="7"/>
  <c r="BF820" i="7" s="1"/>
  <c r="O821" i="7"/>
  <c r="BF821" i="7" s="1"/>
  <c r="O822" i="7"/>
  <c r="BF822" i="7" s="1"/>
  <c r="O823" i="7"/>
  <c r="BF823" i="7" s="1"/>
  <c r="O824" i="7"/>
  <c r="BF824" i="7" s="1"/>
  <c r="O825" i="7"/>
  <c r="BF825" i="7" s="1"/>
  <c r="O828" i="7"/>
  <c r="O829" i="7"/>
  <c r="BF829" i="7" s="1"/>
  <c r="O830" i="7"/>
  <c r="BF830" i="7" s="1"/>
  <c r="O831" i="7"/>
  <c r="O4" i="7"/>
  <c r="BF4" i="7" s="1"/>
  <c r="O5" i="7"/>
  <c r="BF5" i="7" s="1"/>
  <c r="O6" i="7"/>
  <c r="BF6" i="7" s="1"/>
  <c r="O7" i="7"/>
  <c r="O8" i="7"/>
  <c r="BF8" i="7" s="1"/>
  <c r="O9" i="7"/>
  <c r="BF9" i="7" s="1"/>
  <c r="O10" i="7"/>
  <c r="BF10" i="7" s="1"/>
  <c r="O11" i="7"/>
  <c r="O12" i="7"/>
  <c r="BF12" i="7" s="1"/>
  <c r="O13" i="7"/>
  <c r="O14" i="7"/>
  <c r="BF14" i="7" s="1"/>
  <c r="O15" i="7"/>
  <c r="BF15" i="7" s="1"/>
  <c r="O16" i="7"/>
  <c r="BF16" i="7" s="1"/>
  <c r="O17" i="7"/>
  <c r="O18" i="7"/>
  <c r="O19" i="7"/>
  <c r="BF19" i="7" s="1"/>
  <c r="O20" i="7"/>
  <c r="BF20" i="7" s="1"/>
  <c r="O21" i="7"/>
  <c r="O22" i="7"/>
  <c r="O23" i="7"/>
  <c r="BF23" i="7" s="1"/>
  <c r="O24" i="7"/>
  <c r="BF24" i="7" s="1"/>
  <c r="O25" i="7"/>
  <c r="BF25" i="7" s="1"/>
  <c r="O26" i="7"/>
  <c r="BF26" i="7" s="1"/>
  <c r="O27" i="7"/>
  <c r="O28" i="7"/>
  <c r="O29" i="7"/>
  <c r="BF29" i="7" s="1"/>
  <c r="O30" i="7"/>
  <c r="O31" i="7"/>
  <c r="BF31" i="7" s="1"/>
  <c r="O32" i="7"/>
  <c r="BF32" i="7" s="1"/>
  <c r="O33" i="7"/>
  <c r="BF33" i="7" s="1"/>
  <c r="O34" i="7"/>
  <c r="O35" i="7"/>
  <c r="BF35" i="7" s="1"/>
  <c r="O36" i="7"/>
  <c r="BF36" i="7" s="1"/>
  <c r="O37" i="7"/>
  <c r="BF37" i="7" s="1"/>
  <c r="O38" i="7"/>
  <c r="BF38" i="7" s="1"/>
  <c r="O39" i="7"/>
  <c r="O40" i="7"/>
  <c r="BF40" i="7" s="1"/>
  <c r="O41" i="7"/>
  <c r="O42" i="7"/>
  <c r="O43" i="7"/>
  <c r="O44" i="7"/>
  <c r="O45" i="7"/>
  <c r="BF45" i="7" s="1"/>
  <c r="O46" i="7"/>
  <c r="BF46" i="7" s="1"/>
  <c r="O47" i="7"/>
  <c r="O48" i="7"/>
  <c r="BF48" i="7" s="1"/>
  <c r="O49" i="7"/>
  <c r="O50" i="7"/>
  <c r="O51" i="7"/>
  <c r="BF51" i="7" s="1"/>
  <c r="O52" i="7"/>
  <c r="BF52" i="7" s="1"/>
  <c r="O53" i="7"/>
  <c r="BF53" i="7" s="1"/>
  <c r="O54" i="7"/>
  <c r="BF54" i="7" s="1"/>
  <c r="O55" i="7"/>
  <c r="BF55" i="7" s="1"/>
  <c r="O56" i="7"/>
  <c r="O57" i="7"/>
  <c r="BF57" i="7" s="1"/>
  <c r="O58" i="7"/>
  <c r="BF58" i="7" s="1"/>
  <c r="O59" i="7"/>
  <c r="BF59" i="7" s="1"/>
  <c r="O60" i="7"/>
  <c r="BF60" i="7" s="1"/>
  <c r="O61" i="7"/>
  <c r="O62" i="7"/>
  <c r="O63" i="7"/>
  <c r="O64" i="7"/>
  <c r="BF64" i="7" s="1"/>
  <c r="O65" i="7"/>
  <c r="BF65" i="7" s="1"/>
  <c r="O66" i="7"/>
  <c r="BF66" i="7" s="1"/>
  <c r="O67" i="7"/>
  <c r="O68" i="7"/>
  <c r="BF68" i="7" s="1"/>
  <c r="O69" i="7"/>
  <c r="O70" i="7"/>
  <c r="BF70" i="7" s="1"/>
  <c r="O71" i="7"/>
  <c r="BF71" i="7" s="1"/>
  <c r="O72" i="7"/>
  <c r="BF72" i="7" s="1"/>
  <c r="O73" i="7"/>
  <c r="O74" i="7"/>
  <c r="BF74" i="7" s="1"/>
  <c r="O75" i="7"/>
  <c r="BF75" i="7" s="1"/>
  <c r="O76" i="7"/>
  <c r="BF76" i="7" s="1"/>
  <c r="O77" i="7"/>
  <c r="BF77" i="7" s="1"/>
  <c r="O78" i="7"/>
  <c r="BF78" i="7" s="1"/>
  <c r="O79" i="7"/>
  <c r="O80" i="7"/>
  <c r="O81" i="7"/>
  <c r="BF81" i="7" s="1"/>
  <c r="O82" i="7"/>
  <c r="BF82" i="7" s="1"/>
  <c r="O83" i="7"/>
  <c r="BF83" i="7" s="1"/>
  <c r="O84" i="7"/>
  <c r="BF84" i="7" s="1"/>
  <c r="O85" i="7"/>
  <c r="O86" i="7"/>
  <c r="BF86" i="7" s="1"/>
  <c r="O87" i="7"/>
  <c r="O88" i="7"/>
  <c r="O89" i="7"/>
  <c r="BF89" i="7" s="1"/>
  <c r="O90" i="7"/>
  <c r="O91" i="7"/>
  <c r="O92" i="7"/>
  <c r="BF92" i="7" s="1"/>
  <c r="O93" i="7"/>
  <c r="BF93" i="7" s="1"/>
  <c r="O94" i="7"/>
  <c r="BF94" i="7" s="1"/>
  <c r="O95" i="7"/>
  <c r="BF95" i="7" s="1"/>
  <c r="O96" i="7"/>
  <c r="O97" i="7"/>
  <c r="O98" i="7"/>
  <c r="O99" i="7"/>
  <c r="O100" i="7"/>
  <c r="BF100" i="7" s="1"/>
  <c r="O101" i="7"/>
  <c r="BF101" i="7" s="1"/>
  <c r="O102" i="7"/>
  <c r="BF102" i="7" s="1"/>
  <c r="O103" i="7"/>
  <c r="BF103" i="7" s="1"/>
  <c r="O104" i="7"/>
  <c r="O105" i="7"/>
  <c r="O106" i="7"/>
  <c r="O107" i="7"/>
  <c r="BF107" i="7" s="1"/>
  <c r="O108" i="7"/>
  <c r="BF108" i="7" s="1"/>
  <c r="O109" i="7"/>
  <c r="BF109" i="7" s="1"/>
  <c r="O110" i="7"/>
  <c r="BF110" i="7" s="1"/>
  <c r="O111" i="7"/>
  <c r="BF111" i="7" s="1"/>
  <c r="O112" i="7"/>
  <c r="BF112" i="7" s="1"/>
  <c r="O113" i="7"/>
  <c r="BF113" i="7" s="1"/>
  <c r="O114" i="7"/>
  <c r="O115" i="7"/>
  <c r="BF115" i="7" s="1"/>
  <c r="O116" i="7"/>
  <c r="BF116" i="7" s="1"/>
  <c r="O117" i="7"/>
  <c r="BF117" i="7" s="1"/>
  <c r="O118" i="7"/>
  <c r="O119" i="7"/>
  <c r="BF119" i="7" s="1"/>
  <c r="O120" i="7"/>
  <c r="O121" i="7"/>
  <c r="BF121" i="7" s="1"/>
  <c r="O122" i="7"/>
  <c r="BF122" i="7" s="1"/>
  <c r="O123" i="7"/>
  <c r="BF123" i="7" s="1"/>
  <c r="O124" i="7"/>
  <c r="O125" i="7"/>
  <c r="BF125" i="7" s="1"/>
  <c r="O126" i="7"/>
  <c r="BF126" i="7" s="1"/>
  <c r="O127" i="7"/>
  <c r="BF127" i="7" s="1"/>
  <c r="O128" i="7"/>
  <c r="BF128" i="7" s="1"/>
  <c r="O130" i="7"/>
  <c r="BF130" i="7" s="1"/>
  <c r="O131" i="7"/>
  <c r="O132" i="7"/>
  <c r="BF132" i="7" s="1"/>
  <c r="O133" i="7"/>
  <c r="BF133" i="7" s="1"/>
  <c r="O134" i="7"/>
  <c r="BF134" i="7" s="1"/>
  <c r="O135" i="7"/>
  <c r="O136" i="7"/>
  <c r="BF136" i="7" s="1"/>
  <c r="O137" i="7"/>
  <c r="BF137" i="7" s="1"/>
  <c r="O138" i="7"/>
  <c r="BF138" i="7" s="1"/>
  <c r="O139" i="7"/>
  <c r="BF139" i="7" s="1"/>
  <c r="O140" i="7"/>
  <c r="BF140" i="7" s="1"/>
  <c r="O141" i="7"/>
  <c r="BF141" i="7" s="1"/>
  <c r="O142" i="7"/>
  <c r="BF142" i="7" s="1"/>
  <c r="O143" i="7"/>
  <c r="BF143" i="7" s="1"/>
  <c r="O144" i="7"/>
  <c r="BF144" i="7" s="1"/>
  <c r="O145" i="7"/>
  <c r="BF145" i="7" s="1"/>
  <c r="O146" i="7"/>
  <c r="BF146" i="7" s="1"/>
  <c r="O147" i="7"/>
  <c r="BF147" i="7" s="1"/>
  <c r="O148" i="7"/>
  <c r="BF148" i="7" s="1"/>
  <c r="O149" i="7"/>
  <c r="BF149" i="7" s="1"/>
  <c r="O150" i="7"/>
  <c r="O151" i="7"/>
  <c r="BF151" i="7" s="1"/>
  <c r="O152" i="7"/>
  <c r="BF152" i="7" s="1"/>
  <c r="O153" i="7"/>
  <c r="O154" i="7"/>
  <c r="BF154" i="7" s="1"/>
  <c r="O155" i="7"/>
  <c r="BF155" i="7" s="1"/>
  <c r="O156" i="7"/>
  <c r="BF156" i="7" s="1"/>
  <c r="O157" i="7"/>
  <c r="BF157" i="7" s="1"/>
  <c r="O158" i="7"/>
  <c r="BF158" i="7" s="1"/>
  <c r="O159" i="7"/>
  <c r="BF159" i="7" s="1"/>
  <c r="O160" i="7"/>
  <c r="BF160" i="7" s="1"/>
  <c r="O161" i="7"/>
  <c r="BF161" i="7" s="1"/>
  <c r="O162" i="7"/>
  <c r="BF162" i="7" s="1"/>
  <c r="O163" i="7"/>
  <c r="BF163" i="7" s="1"/>
  <c r="O164" i="7"/>
  <c r="BF164" i="7" s="1"/>
  <c r="O165" i="7"/>
  <c r="O166" i="7"/>
  <c r="BF166" i="7" s="1"/>
  <c r="O167" i="7"/>
  <c r="O168" i="7"/>
  <c r="BF168" i="7" s="1"/>
  <c r="O169" i="7"/>
  <c r="BF169" i="7" s="1"/>
  <c r="O170" i="7"/>
  <c r="BF170" i="7" s="1"/>
  <c r="O171" i="7"/>
  <c r="BF171" i="7" s="1"/>
  <c r="O172" i="7"/>
  <c r="BF172" i="7" s="1"/>
  <c r="O173" i="7"/>
  <c r="BF173" i="7" s="1"/>
  <c r="O174" i="7"/>
  <c r="O175" i="7"/>
  <c r="BF175" i="7" s="1"/>
  <c r="O176" i="7"/>
  <c r="BF176" i="7" s="1"/>
  <c r="O177" i="7"/>
  <c r="BF177" i="7" s="1"/>
  <c r="O178" i="7"/>
  <c r="O179" i="7"/>
  <c r="BF179" i="7" s="1"/>
  <c r="O180" i="7"/>
  <c r="BF180" i="7" s="1"/>
  <c r="O181" i="7"/>
  <c r="BF181" i="7" s="1"/>
  <c r="O182" i="7"/>
  <c r="BF182" i="7" s="1"/>
  <c r="O183" i="7"/>
  <c r="O184" i="7"/>
  <c r="BF184" i="7" s="1"/>
  <c r="O185" i="7"/>
  <c r="BF185" i="7" s="1"/>
  <c r="O186" i="7"/>
  <c r="BF186" i="7" s="1"/>
  <c r="O187" i="7"/>
  <c r="BF187" i="7" s="1"/>
  <c r="O188" i="7"/>
  <c r="BF188" i="7" s="1"/>
  <c r="O189" i="7"/>
  <c r="O190" i="7"/>
  <c r="BF190" i="7" s="1"/>
  <c r="O191" i="7"/>
  <c r="BF191" i="7" s="1"/>
  <c r="O192" i="7"/>
  <c r="BF192" i="7" s="1"/>
  <c r="O193" i="7"/>
  <c r="BF193" i="7" s="1"/>
  <c r="O194" i="7"/>
  <c r="BF194" i="7" s="1"/>
  <c r="O195" i="7"/>
  <c r="O196" i="7"/>
  <c r="O197" i="7"/>
  <c r="BF197" i="7" s="1"/>
  <c r="O198" i="7"/>
  <c r="BF198" i="7" s="1"/>
  <c r="O199" i="7"/>
  <c r="O200" i="7"/>
  <c r="O201" i="7"/>
  <c r="BF201" i="7" s="1"/>
  <c r="O202" i="7"/>
  <c r="BF202" i="7" s="1"/>
  <c r="O203" i="7"/>
  <c r="BF203" i="7" s="1"/>
  <c r="O204" i="7"/>
  <c r="BF204" i="7" s="1"/>
  <c r="O205" i="7"/>
  <c r="O207" i="7"/>
  <c r="BF207" i="7" s="1"/>
  <c r="O208" i="7"/>
  <c r="BF208" i="7" s="1"/>
  <c r="O209" i="7"/>
  <c r="BF209" i="7" s="1"/>
  <c r="O210" i="7"/>
  <c r="BF210" i="7" s="1"/>
  <c r="O218" i="7"/>
  <c r="BF218" i="7" s="1"/>
  <c r="O270" i="7"/>
  <c r="O214" i="7"/>
  <c r="BF214" i="7" s="1"/>
  <c r="O213" i="7"/>
  <c r="BF213" i="7" s="1"/>
  <c r="O219" i="7"/>
  <c r="BF219" i="7" s="1"/>
  <c r="O220" i="7"/>
  <c r="BF220" i="7" s="1"/>
  <c r="O221" i="7"/>
  <c r="BF221" i="7" s="1"/>
  <c r="O222" i="7"/>
  <c r="BF222" i="7" s="1"/>
  <c r="O223" i="7"/>
  <c r="BF223" i="7" s="1"/>
  <c r="O224" i="7"/>
  <c r="BF224" i="7" s="1"/>
  <c r="O225" i="7"/>
  <c r="O226" i="7"/>
  <c r="BF226" i="7" s="1"/>
  <c r="O227" i="7"/>
  <c r="BF227" i="7" s="1"/>
  <c r="O228" i="7"/>
  <c r="BF228" i="7" s="1"/>
  <c r="O229" i="7"/>
  <c r="BF229" i="7" s="1"/>
  <c r="O230" i="7"/>
  <c r="BF230" i="7" s="1"/>
  <c r="O231" i="7"/>
  <c r="BF231" i="7" s="1"/>
  <c r="O232" i="7"/>
  <c r="BF232" i="7" s="1"/>
  <c r="O233" i="7"/>
  <c r="BF233" i="7" s="1"/>
  <c r="O234" i="7"/>
  <c r="BF234" i="7" s="1"/>
  <c r="O235" i="7"/>
  <c r="BF235" i="7" s="1"/>
  <c r="O236" i="7"/>
  <c r="BF236" i="7" s="1"/>
  <c r="O237" i="7"/>
  <c r="BF237" i="7" s="1"/>
  <c r="O238" i="7"/>
  <c r="BF238" i="7" s="1"/>
  <c r="O239" i="7"/>
  <c r="BF239" i="7" s="1"/>
  <c r="O240" i="7"/>
  <c r="BF240" i="7" s="1"/>
  <c r="O241" i="7"/>
  <c r="BF241" i="7" s="1"/>
  <c r="O242" i="7"/>
  <c r="BF242" i="7" s="1"/>
  <c r="O243" i="7"/>
  <c r="BF243" i="7" s="1"/>
  <c r="O244" i="7"/>
  <c r="BF244" i="7" s="1"/>
  <c r="O245" i="7"/>
  <c r="BF245" i="7" s="1"/>
  <c r="O246" i="7"/>
  <c r="BF246" i="7" s="1"/>
  <c r="O247" i="7"/>
  <c r="BF247" i="7" s="1"/>
  <c r="O248" i="7"/>
  <c r="BF248" i="7" s="1"/>
  <c r="O249" i="7"/>
  <c r="BF249" i="7" s="1"/>
  <c r="O250" i="7"/>
  <c r="BF250" i="7" s="1"/>
  <c r="O251" i="7"/>
  <c r="BF251" i="7" s="1"/>
  <c r="O252" i="7"/>
  <c r="BF252" i="7" s="1"/>
  <c r="O253" i="7"/>
  <c r="BF253" i="7" s="1"/>
  <c r="O254" i="7"/>
  <c r="BF254" i="7" s="1"/>
  <c r="O255" i="7"/>
  <c r="BF255" i="7" s="1"/>
  <c r="O256" i="7"/>
  <c r="O257" i="7"/>
  <c r="O258" i="7"/>
  <c r="O259" i="7"/>
  <c r="O260" i="7"/>
  <c r="O261" i="7"/>
  <c r="O263" i="7"/>
  <c r="O264" i="7"/>
  <c r="O265" i="7"/>
  <c r="O266" i="7"/>
  <c r="O290" i="7"/>
  <c r="O291" i="7"/>
  <c r="O272" i="7"/>
  <c r="O273" i="7"/>
  <c r="O274" i="7"/>
  <c r="O275" i="7"/>
  <c r="O269" i="7"/>
  <c r="O276" i="7"/>
  <c r="O277" i="7"/>
  <c r="O278" i="7"/>
  <c r="O279" i="7"/>
  <c r="O280" i="7"/>
  <c r="O281" i="7"/>
  <c r="O282" i="7"/>
  <c r="O283" i="7"/>
  <c r="O284" i="7"/>
  <c r="O285" i="7"/>
  <c r="O286" i="7"/>
  <c r="O287" i="7"/>
  <c r="O288" i="7"/>
  <c r="O289" i="7"/>
  <c r="BF300" i="7"/>
  <c r="O295" i="7"/>
  <c r="BF295" i="7" s="1"/>
  <c r="O296" i="7"/>
  <c r="BF296" i="7" s="1"/>
  <c r="O297" i="7"/>
  <c r="BF297" i="7" s="1"/>
  <c r="O298" i="7"/>
  <c r="BF298" i="7" s="1"/>
  <c r="O299" i="7"/>
  <c r="BF299" i="7" s="1"/>
  <c r="O302" i="7"/>
  <c r="BF302" i="7" s="1"/>
  <c r="O303" i="7"/>
  <c r="O314" i="7"/>
  <c r="BF314" i="7" s="1"/>
  <c r="O315" i="7"/>
  <c r="BF315" i="7" s="1"/>
  <c r="O3" i="7"/>
  <c r="BF3" i="7" s="1"/>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3" i="7"/>
  <c r="B104" i="7"/>
  <c r="B105" i="7"/>
  <c r="B106" i="7"/>
  <c r="B107" i="7"/>
  <c r="B102" i="7"/>
  <c r="EH706" i="7"/>
  <c r="AT461" i="7"/>
  <c r="AS461" i="7"/>
  <c r="AI461" i="7"/>
  <c r="K461" i="7"/>
  <c r="CE462" i="7" s="1"/>
  <c r="J461" i="7"/>
  <c r="BC461" i="7" s="1"/>
  <c r="E4" i="9"/>
  <c r="F4" i="9" s="1"/>
  <c r="E5" i="9"/>
  <c r="F5" i="9" s="1"/>
  <c r="E6" i="9"/>
  <c r="G6" i="9" s="1"/>
  <c r="E7" i="9"/>
  <c r="F7" i="9" s="1"/>
  <c r="E8" i="9"/>
  <c r="F8" i="9" s="1"/>
  <c r="E9" i="9"/>
  <c r="G9" i="9" s="1"/>
  <c r="E10" i="9"/>
  <c r="F10" i="9" s="1"/>
  <c r="E11" i="9"/>
  <c r="F11" i="9" s="1"/>
  <c r="E12" i="9"/>
  <c r="G12" i="9" s="1"/>
  <c r="E13" i="9"/>
  <c r="F13" i="9" s="1"/>
  <c r="E14" i="9"/>
  <c r="F14" i="9" s="1"/>
  <c r="E15" i="9"/>
  <c r="F15" i="9" s="1"/>
  <c r="E16" i="9"/>
  <c r="F16" i="9" s="1"/>
  <c r="E17" i="9"/>
  <c r="F17" i="9" s="1"/>
  <c r="E18" i="9"/>
  <c r="G18" i="9" s="1"/>
  <c r="E19" i="9"/>
  <c r="F19" i="9" s="1"/>
  <c r="E20" i="9"/>
  <c r="F20" i="9" s="1"/>
  <c r="E21" i="9"/>
  <c r="G21" i="9" s="1"/>
  <c r="E22" i="9"/>
  <c r="F22" i="9" s="1"/>
  <c r="E23" i="9"/>
  <c r="F23" i="9" s="1"/>
  <c r="E24" i="9"/>
  <c r="F24" i="9" s="1"/>
  <c r="E25" i="9"/>
  <c r="F25" i="9" s="1"/>
  <c r="E26" i="9"/>
  <c r="G26" i="9" s="1"/>
  <c r="E27" i="9"/>
  <c r="F27" i="9" s="1"/>
  <c r="E28" i="9"/>
  <c r="F28" i="9" s="1"/>
  <c r="E29" i="9"/>
  <c r="F29" i="9" s="1"/>
  <c r="E30" i="9"/>
  <c r="F30" i="9" s="1"/>
  <c r="E31" i="9"/>
  <c r="F31" i="9" s="1"/>
  <c r="E32" i="9"/>
  <c r="F32" i="9" s="1"/>
  <c r="E33" i="9"/>
  <c r="G33" i="9" s="1"/>
  <c r="E34" i="9"/>
  <c r="F34" i="9" s="1"/>
  <c r="E35" i="9"/>
  <c r="F35" i="9" s="1"/>
  <c r="E36" i="9"/>
  <c r="F36" i="9" s="1"/>
  <c r="E37" i="9"/>
  <c r="F37" i="9" s="1"/>
  <c r="E38" i="9"/>
  <c r="G38" i="9" s="1"/>
  <c r="E39" i="9"/>
  <c r="F39" i="9" s="1"/>
  <c r="E40" i="9"/>
  <c r="F40" i="9" s="1"/>
  <c r="E41" i="9"/>
  <c r="F41" i="9" s="1"/>
  <c r="E42" i="9"/>
  <c r="G42" i="9" s="1"/>
  <c r="E43" i="9"/>
  <c r="F43" i="9" s="1"/>
  <c r="E44" i="9"/>
  <c r="F44" i="9" s="1"/>
  <c r="E45" i="9"/>
  <c r="G45" i="9" s="1"/>
  <c r="E46" i="9"/>
  <c r="F46" i="9" s="1"/>
  <c r="E47" i="9"/>
  <c r="F47" i="9" s="1"/>
  <c r="E48" i="9"/>
  <c r="G48" i="9" s="1"/>
  <c r="E49" i="9"/>
  <c r="F49" i="9" s="1"/>
  <c r="E50" i="9"/>
  <c r="G50" i="9" s="1"/>
  <c r="E51" i="9"/>
  <c r="F51" i="9" s="1"/>
  <c r="E52" i="9"/>
  <c r="G52" i="9" s="1"/>
  <c r="E53" i="9"/>
  <c r="F53" i="9" s="1"/>
  <c r="E54" i="9"/>
  <c r="G54" i="9" s="1"/>
  <c r="E55" i="9"/>
  <c r="F55" i="9" s="1"/>
  <c r="E56" i="9"/>
  <c r="F56" i="9" s="1"/>
  <c r="E57" i="9"/>
  <c r="G57" i="9" s="1"/>
  <c r="E58" i="9"/>
  <c r="F58" i="9" s="1"/>
  <c r="E59" i="9"/>
  <c r="F59" i="9" s="1"/>
  <c r="E60" i="9"/>
  <c r="F60" i="9" s="1"/>
  <c r="E61" i="9"/>
  <c r="F61" i="9" s="1"/>
  <c r="E62" i="9"/>
  <c r="F62" i="9" s="1"/>
  <c r="E63" i="9"/>
  <c r="F63" i="9" s="1"/>
  <c r="E64" i="9"/>
  <c r="F64" i="9" s="1"/>
  <c r="E65" i="9"/>
  <c r="F65" i="9" s="1"/>
  <c r="E66" i="9"/>
  <c r="F66" i="9" s="1"/>
  <c r="E67" i="9"/>
  <c r="F67" i="9" s="1"/>
  <c r="E68" i="9"/>
  <c r="F68" i="9" s="1"/>
  <c r="E69" i="9"/>
  <c r="G69" i="9" s="1"/>
  <c r="E70" i="9"/>
  <c r="F70" i="9" s="1"/>
  <c r="E71" i="9"/>
  <c r="F71" i="9" s="1"/>
  <c r="E72" i="9"/>
  <c r="F72" i="9" s="1"/>
  <c r="E73" i="9"/>
  <c r="F73" i="9" s="1"/>
  <c r="E74" i="9"/>
  <c r="G74" i="9" s="1"/>
  <c r="E75" i="9"/>
  <c r="F75" i="9" s="1"/>
  <c r="E76" i="9"/>
  <c r="F76" i="9" s="1"/>
  <c r="E77" i="9"/>
  <c r="F77" i="9" s="1"/>
  <c r="E78" i="9"/>
  <c r="G78" i="9" s="1"/>
  <c r="E79" i="9"/>
  <c r="F79" i="9" s="1"/>
  <c r="E80" i="9"/>
  <c r="F80" i="9" s="1"/>
  <c r="E81" i="9"/>
  <c r="G81" i="9" s="1"/>
  <c r="E82" i="9"/>
  <c r="F82" i="9" s="1"/>
  <c r="E83" i="9"/>
  <c r="F83" i="9" s="1"/>
  <c r="E84" i="9"/>
  <c r="G84" i="9" s="1"/>
  <c r="E85" i="9"/>
  <c r="F85" i="9" s="1"/>
  <c r="E86" i="9"/>
  <c r="F86" i="9" s="1"/>
  <c r="E87" i="9"/>
  <c r="F87" i="9" s="1"/>
  <c r="E88" i="9"/>
  <c r="F88" i="9" s="1"/>
  <c r="E89" i="9"/>
  <c r="F89" i="9" s="1"/>
  <c r="E90" i="9"/>
  <c r="G90" i="9" s="1"/>
  <c r="E91" i="9"/>
  <c r="F91" i="9" s="1"/>
  <c r="E92" i="9"/>
  <c r="F92" i="9" s="1"/>
  <c r="E93" i="9"/>
  <c r="G93" i="9" s="1"/>
  <c r="E94" i="9"/>
  <c r="F94" i="9" s="1"/>
  <c r="E95" i="9"/>
  <c r="F95" i="9" s="1"/>
  <c r="E96" i="9"/>
  <c r="F96" i="9" s="1"/>
  <c r="E97" i="9"/>
  <c r="F97" i="9" s="1"/>
  <c r="E98" i="9"/>
  <c r="F98" i="9" s="1"/>
  <c r="E99" i="9"/>
  <c r="F99" i="9" s="1"/>
  <c r="E100" i="9"/>
  <c r="F100" i="9" s="1"/>
  <c r="E101" i="9"/>
  <c r="F101" i="9" s="1"/>
  <c r="E102" i="9"/>
  <c r="F102" i="9" s="1"/>
  <c r="E103" i="9"/>
  <c r="F103" i="9" s="1"/>
  <c r="E104" i="9"/>
  <c r="F104" i="9" s="1"/>
  <c r="E105" i="9"/>
  <c r="G105" i="9" s="1"/>
  <c r="E106" i="9"/>
  <c r="F106" i="9" s="1"/>
  <c r="E107" i="9"/>
  <c r="F107" i="9" s="1"/>
  <c r="E108" i="9"/>
  <c r="F108" i="9" s="1"/>
  <c r="E109" i="9"/>
  <c r="F109" i="9" s="1"/>
  <c r="E110" i="9"/>
  <c r="F110" i="9" s="1"/>
  <c r="E111" i="9"/>
  <c r="G111" i="9" s="1"/>
  <c r="E112" i="9"/>
  <c r="F112" i="9" s="1"/>
  <c r="E113" i="9"/>
  <c r="F113" i="9" s="1"/>
  <c r="E114" i="9"/>
  <c r="G114" i="9" s="1"/>
  <c r="E115" i="9"/>
  <c r="F115" i="9" s="1"/>
  <c r="E116" i="9"/>
  <c r="F116" i="9" s="1"/>
  <c r="E117" i="9"/>
  <c r="F117" i="9" s="1"/>
  <c r="E118" i="9"/>
  <c r="F118" i="9" s="1"/>
  <c r="E119" i="9"/>
  <c r="F119" i="9" s="1"/>
  <c r="E120" i="9"/>
  <c r="G120" i="9" s="1"/>
  <c r="E121" i="9"/>
  <c r="F121" i="9" s="1"/>
  <c r="E122" i="9"/>
  <c r="F122" i="9" s="1"/>
  <c r="E123" i="9"/>
  <c r="G123" i="9" s="1"/>
  <c r="E124" i="9"/>
  <c r="G124" i="9" s="1"/>
  <c r="E125" i="9"/>
  <c r="F125" i="9" s="1"/>
  <c r="E126" i="9"/>
  <c r="G126" i="9" s="1"/>
  <c r="E127" i="9"/>
  <c r="F127" i="9" s="1"/>
  <c r="E128" i="9"/>
  <c r="F128" i="9" s="1"/>
  <c r="E129" i="9"/>
  <c r="G129" i="9" s="1"/>
  <c r="E130" i="9"/>
  <c r="G130" i="9" s="1"/>
  <c r="E131" i="9"/>
  <c r="F131" i="9" s="1"/>
  <c r="E132" i="9"/>
  <c r="G132" i="9" s="1"/>
  <c r="E133" i="9"/>
  <c r="F133" i="9" s="1"/>
  <c r="E134" i="9"/>
  <c r="G134" i="9" s="1"/>
  <c r="E135" i="9"/>
  <c r="G135" i="9" s="1"/>
  <c r="E136" i="9"/>
  <c r="F136" i="9" s="1"/>
  <c r="E137" i="9"/>
  <c r="F137" i="9" s="1"/>
  <c r="E138" i="9"/>
  <c r="F138" i="9" s="1"/>
  <c r="E139" i="9"/>
  <c r="F139" i="9" s="1"/>
  <c r="E140" i="9"/>
  <c r="F140" i="9" s="1"/>
  <c r="E141" i="9"/>
  <c r="F141" i="9" s="1"/>
  <c r="E3" i="9"/>
  <c r="F3" i="9" s="1"/>
  <c r="G24" i="9"/>
  <c r="F54" i="9"/>
  <c r="F42" i="9"/>
  <c r="G23" i="9"/>
  <c r="K89" i="9"/>
  <c r="M89" i="9"/>
  <c r="N89" i="9"/>
  <c r="O5" i="9"/>
  <c r="O6" i="9"/>
  <c r="O7" i="9"/>
  <c r="O8" i="9"/>
  <c r="O9" i="9"/>
  <c r="O10" i="9"/>
  <c r="O11" i="9"/>
  <c r="O12" i="9"/>
  <c r="O13" i="9"/>
  <c r="O14" i="9"/>
  <c r="O15" i="9"/>
  <c r="O16" i="9"/>
  <c r="O17" i="9"/>
  <c r="O18" i="9"/>
  <c r="O19" i="9"/>
  <c r="O20" i="9"/>
  <c r="O21" i="9"/>
  <c r="O22" i="9"/>
  <c r="O23" i="9"/>
  <c r="O24" i="9"/>
  <c r="O25" i="9"/>
  <c r="O26" i="9"/>
  <c r="O27" i="9"/>
  <c r="O28" i="9"/>
  <c r="O29" i="9"/>
  <c r="O30" i="9"/>
  <c r="O31" i="9"/>
  <c r="O32" i="9"/>
  <c r="O33" i="9"/>
  <c r="O34" i="9"/>
  <c r="O35" i="9"/>
  <c r="O36" i="9"/>
  <c r="O37" i="9"/>
  <c r="O38" i="9"/>
  <c r="O39" i="9"/>
  <c r="O40" i="9"/>
  <c r="O41" i="9"/>
  <c r="O42" i="9"/>
  <c r="O43" i="9"/>
  <c r="O44" i="9"/>
  <c r="O45" i="9"/>
  <c r="O46" i="9"/>
  <c r="O47" i="9"/>
  <c r="O48" i="9"/>
  <c r="O49" i="9"/>
  <c r="O50" i="9"/>
  <c r="O51" i="9"/>
  <c r="O52" i="9"/>
  <c r="O53" i="9"/>
  <c r="O54" i="9"/>
  <c r="O55" i="9"/>
  <c r="O56" i="9"/>
  <c r="O57" i="9"/>
  <c r="O58" i="9"/>
  <c r="O59" i="9"/>
  <c r="O60" i="9"/>
  <c r="O61" i="9"/>
  <c r="O62" i="9"/>
  <c r="O63" i="9"/>
  <c r="O64" i="9"/>
  <c r="O65" i="9"/>
  <c r="O66" i="9"/>
  <c r="O67" i="9"/>
  <c r="O68" i="9"/>
  <c r="O69" i="9"/>
  <c r="O70" i="9"/>
  <c r="O71" i="9"/>
  <c r="O72" i="9"/>
  <c r="O73" i="9"/>
  <c r="O74" i="9"/>
  <c r="O75" i="9"/>
  <c r="O76" i="9"/>
  <c r="O77" i="9"/>
  <c r="O78" i="9"/>
  <c r="O79" i="9"/>
  <c r="O80" i="9"/>
  <c r="O81" i="9"/>
  <c r="O82" i="9"/>
  <c r="O83" i="9"/>
  <c r="O84" i="9"/>
  <c r="O85" i="9"/>
  <c r="O86" i="9"/>
  <c r="O87" i="9"/>
  <c r="O88" i="9"/>
  <c r="O89" i="9"/>
  <c r="O90" i="9"/>
  <c r="O91" i="9"/>
  <c r="O92" i="9"/>
  <c r="O93" i="9"/>
  <c r="O94" i="9"/>
  <c r="O95" i="9"/>
  <c r="O96" i="9"/>
  <c r="O97" i="9"/>
  <c r="O98" i="9"/>
  <c r="O99" i="9"/>
  <c r="O100" i="9"/>
  <c r="O101" i="9"/>
  <c r="O102" i="9"/>
  <c r="O103" i="9"/>
  <c r="O104" i="9"/>
  <c r="O105" i="9"/>
  <c r="O106" i="9"/>
  <c r="O107" i="9"/>
  <c r="O108" i="9"/>
  <c r="O109" i="9"/>
  <c r="O110" i="9"/>
  <c r="O111" i="9"/>
  <c r="O112" i="9"/>
  <c r="O113" i="9"/>
  <c r="O114" i="9"/>
  <c r="O115" i="9"/>
  <c r="O116" i="9"/>
  <c r="O117" i="9"/>
  <c r="O118" i="9"/>
  <c r="O119" i="9"/>
  <c r="O120" i="9"/>
  <c r="O121" i="9"/>
  <c r="O122" i="9"/>
  <c r="O123" i="9"/>
  <c r="O124" i="9"/>
  <c r="O125" i="9"/>
  <c r="O126" i="9"/>
  <c r="O127" i="9"/>
  <c r="O128" i="9"/>
  <c r="O129" i="9"/>
  <c r="O130" i="9"/>
  <c r="O131" i="9"/>
  <c r="O132" i="9"/>
  <c r="O133" i="9"/>
  <c r="O134" i="9"/>
  <c r="O135" i="9"/>
  <c r="O136" i="9"/>
  <c r="O137" i="9"/>
  <c r="O138" i="9"/>
  <c r="O139" i="9"/>
  <c r="O140" i="9"/>
  <c r="O141" i="9"/>
  <c r="O142" i="9"/>
  <c r="O143" i="9"/>
  <c r="O144" i="9"/>
  <c r="O145" i="9"/>
  <c r="O146" i="9"/>
  <c r="O147" i="9"/>
  <c r="O148" i="9"/>
  <c r="O149" i="9"/>
  <c r="O150" i="9"/>
  <c r="O151" i="9"/>
  <c r="O152" i="9"/>
  <c r="O153" i="9"/>
  <c r="O154" i="9"/>
  <c r="O155" i="9"/>
  <c r="O156" i="9"/>
  <c r="O157" i="9"/>
  <c r="O158" i="9"/>
  <c r="O159" i="9"/>
  <c r="O160" i="9"/>
  <c r="O161" i="9"/>
  <c r="O162" i="9"/>
  <c r="O163" i="9"/>
  <c r="O164" i="9"/>
  <c r="O165" i="9"/>
  <c r="O166" i="9"/>
  <c r="O167" i="9"/>
  <c r="O168" i="9"/>
  <c r="O169" i="9"/>
  <c r="O170" i="9"/>
  <c r="O171" i="9"/>
  <c r="O172" i="9"/>
  <c r="O173" i="9"/>
  <c r="O174" i="9"/>
  <c r="O175" i="9"/>
  <c r="O176" i="9"/>
  <c r="O177" i="9"/>
  <c r="O178" i="9"/>
  <c r="O179" i="9"/>
  <c r="O180" i="9"/>
  <c r="O181" i="9"/>
  <c r="O182" i="9"/>
  <c r="O183" i="9"/>
  <c r="O184" i="9"/>
  <c r="O185" i="9"/>
  <c r="O186" i="9"/>
  <c r="O187" i="9"/>
  <c r="O188" i="9"/>
  <c r="O189" i="9"/>
  <c r="O190" i="9"/>
  <c r="O191" i="9"/>
  <c r="O192" i="9"/>
  <c r="O193" i="9"/>
  <c r="O194" i="9"/>
  <c r="O195" i="9"/>
  <c r="O196" i="9"/>
  <c r="O197" i="9"/>
  <c r="O198" i="9"/>
  <c r="O199" i="9"/>
  <c r="O200" i="9"/>
  <c r="O201" i="9"/>
  <c r="O202" i="9"/>
  <c r="O203" i="9"/>
  <c r="O204" i="9"/>
  <c r="O205" i="9"/>
  <c r="O206" i="9"/>
  <c r="O207" i="9"/>
  <c r="O208" i="9"/>
  <c r="O209" i="9"/>
  <c r="O210" i="9"/>
  <c r="O211" i="9"/>
  <c r="O212" i="9"/>
  <c r="O213" i="9"/>
  <c r="O214" i="9"/>
  <c r="O215" i="9"/>
  <c r="O216" i="9"/>
  <c r="O217" i="9"/>
  <c r="O218" i="9"/>
  <c r="O219" i="9"/>
  <c r="O220" i="9"/>
  <c r="O221" i="9"/>
  <c r="O222" i="9"/>
  <c r="O223" i="9"/>
  <c r="O224" i="9"/>
  <c r="O225" i="9"/>
  <c r="O226" i="9"/>
  <c r="O227" i="9"/>
  <c r="O228" i="9"/>
  <c r="O229" i="9"/>
  <c r="O230" i="9"/>
  <c r="O231" i="9"/>
  <c r="O232" i="9"/>
  <c r="O233" i="9"/>
  <c r="O234" i="9"/>
  <c r="O235" i="9"/>
  <c r="O236" i="9"/>
  <c r="O237" i="9"/>
  <c r="O238" i="9"/>
  <c r="O239" i="9"/>
  <c r="O240" i="9"/>
  <c r="O241" i="9"/>
  <c r="O242" i="9"/>
  <c r="O243" i="9"/>
  <c r="O244" i="9"/>
  <c r="O245" i="9"/>
  <c r="O246" i="9"/>
  <c r="O247" i="9"/>
  <c r="O248" i="9"/>
  <c r="O249" i="9"/>
  <c r="O250" i="9"/>
  <c r="O251" i="9"/>
  <c r="O252" i="9"/>
  <c r="O253" i="9"/>
  <c r="O254" i="9"/>
  <c r="O255" i="9"/>
  <c r="O256" i="9"/>
  <c r="O257" i="9"/>
  <c r="O258" i="9"/>
  <c r="O259" i="9"/>
  <c r="O260" i="9"/>
  <c r="O261" i="9"/>
  <c r="O262" i="9"/>
  <c r="O263" i="9"/>
  <c r="O264" i="9"/>
  <c r="O265" i="9"/>
  <c r="O266" i="9"/>
  <c r="O267" i="9"/>
  <c r="O268" i="9"/>
  <c r="O269" i="9"/>
  <c r="O270" i="9"/>
  <c r="O271" i="9"/>
  <c r="O272" i="9"/>
  <c r="O273" i="9"/>
  <c r="O274" i="9"/>
  <c r="O275" i="9"/>
  <c r="O276" i="9"/>
  <c r="O277" i="9"/>
  <c r="O278" i="9"/>
  <c r="O279" i="9"/>
  <c r="O280" i="9"/>
  <c r="O281" i="9"/>
  <c r="O282" i="9"/>
  <c r="O283" i="9"/>
  <c r="O284" i="9"/>
  <c r="O285" i="9"/>
  <c r="O286" i="9"/>
  <c r="O287" i="9"/>
  <c r="O288" i="9"/>
  <c r="O289" i="9"/>
  <c r="O290" i="9"/>
  <c r="O291" i="9"/>
  <c r="O292" i="9"/>
  <c r="O293" i="9"/>
  <c r="O294" i="9"/>
  <c r="O295" i="9"/>
  <c r="O296" i="9"/>
  <c r="O297" i="9"/>
  <c r="O298" i="9"/>
  <c r="O299" i="9"/>
  <c r="O300" i="9"/>
  <c r="O301" i="9"/>
  <c r="O302" i="9"/>
  <c r="O303" i="9"/>
  <c r="O304" i="9"/>
  <c r="O305" i="9"/>
  <c r="O306" i="9"/>
  <c r="O307" i="9"/>
  <c r="O308" i="9"/>
  <c r="O309" i="9"/>
  <c r="O310" i="9"/>
  <c r="O311" i="9"/>
  <c r="O312" i="9"/>
  <c r="O313" i="9"/>
  <c r="O314" i="9"/>
  <c r="O315" i="9"/>
  <c r="O316" i="9"/>
  <c r="O317" i="9"/>
  <c r="O318" i="9"/>
  <c r="O319" i="9"/>
  <c r="O320" i="9"/>
  <c r="O321" i="9"/>
  <c r="O322" i="9"/>
  <c r="O323" i="9"/>
  <c r="O324" i="9"/>
  <c r="O325" i="9"/>
  <c r="O326" i="9"/>
  <c r="O327" i="9"/>
  <c r="O328" i="9"/>
  <c r="O329" i="9"/>
  <c r="O330" i="9"/>
  <c r="O331" i="9"/>
  <c r="O332" i="9"/>
  <c r="O333" i="9"/>
  <c r="O334" i="9"/>
  <c r="O335" i="9"/>
  <c r="O336" i="9"/>
  <c r="O337" i="9"/>
  <c r="O338" i="9"/>
  <c r="O339" i="9"/>
  <c r="O340" i="9"/>
  <c r="O341" i="9"/>
  <c r="O342" i="9"/>
  <c r="O343" i="9"/>
  <c r="O344" i="9"/>
  <c r="O345" i="9"/>
  <c r="O346" i="9"/>
  <c r="O347" i="9"/>
  <c r="O348" i="9"/>
  <c r="O349" i="9"/>
  <c r="O350" i="9"/>
  <c r="O351" i="9"/>
  <c r="O352" i="9"/>
  <c r="O353" i="9"/>
  <c r="O354" i="9"/>
  <c r="O355" i="9"/>
  <c r="O356" i="9"/>
  <c r="O357" i="9"/>
  <c r="O358" i="9"/>
  <c r="O359" i="9"/>
  <c r="O360" i="9"/>
  <c r="O361" i="9"/>
  <c r="O362" i="9"/>
  <c r="O363" i="9"/>
  <c r="O364" i="9"/>
  <c r="O365" i="9"/>
  <c r="O366" i="9"/>
  <c r="O367" i="9"/>
  <c r="O368" i="9"/>
  <c r="O369" i="9"/>
  <c r="O370" i="9"/>
  <c r="O371" i="9"/>
  <c r="O372" i="9"/>
  <c r="O373" i="9"/>
  <c r="O374" i="9"/>
  <c r="O375" i="9"/>
  <c r="O376" i="9"/>
  <c r="O377" i="9"/>
  <c r="O378" i="9"/>
  <c r="O379" i="9"/>
  <c r="O380" i="9"/>
  <c r="O381" i="9"/>
  <c r="O382" i="9"/>
  <c r="O383" i="9"/>
  <c r="O384" i="9"/>
  <c r="O385" i="9"/>
  <c r="O386" i="9"/>
  <c r="O387" i="9"/>
  <c r="O388" i="9"/>
  <c r="O389" i="9"/>
  <c r="O390" i="9"/>
  <c r="O391" i="9"/>
  <c r="O392" i="9"/>
  <c r="O393" i="9"/>
  <c r="O394" i="9"/>
  <c r="O395" i="9"/>
  <c r="O396" i="9"/>
  <c r="O397" i="9"/>
  <c r="O398" i="9"/>
  <c r="O399" i="9"/>
  <c r="O400" i="9"/>
  <c r="O401" i="9"/>
  <c r="O402" i="9"/>
  <c r="O403" i="9"/>
  <c r="O404" i="9"/>
  <c r="O405" i="9"/>
  <c r="O406" i="9"/>
  <c r="O407" i="9"/>
  <c r="O408" i="9"/>
  <c r="O409" i="9"/>
  <c r="O410" i="9"/>
  <c r="O411" i="9"/>
  <c r="O412" i="9"/>
  <c r="O413" i="9"/>
  <c r="O414" i="9"/>
  <c r="O415" i="9"/>
  <c r="O416" i="9"/>
  <c r="O417" i="9"/>
  <c r="O418" i="9"/>
  <c r="O419" i="9"/>
  <c r="O420" i="9"/>
  <c r="O421" i="9"/>
  <c r="O422" i="9"/>
  <c r="O423" i="9"/>
  <c r="O424" i="9"/>
  <c r="O425" i="9"/>
  <c r="O426" i="9"/>
  <c r="O427" i="9"/>
  <c r="O428" i="9"/>
  <c r="O429" i="9"/>
  <c r="O430" i="9"/>
  <c r="O431" i="9"/>
  <c r="O432" i="9"/>
  <c r="O433" i="9"/>
  <c r="O434" i="9"/>
  <c r="O435" i="9"/>
  <c r="O436" i="9"/>
  <c r="O437" i="9"/>
  <c r="O438" i="9"/>
  <c r="O439" i="9"/>
  <c r="O440" i="9"/>
  <c r="O441" i="9"/>
  <c r="O442" i="9"/>
  <c r="O443" i="9"/>
  <c r="O444" i="9"/>
  <c r="O445" i="9"/>
  <c r="O446" i="9"/>
  <c r="O447" i="9"/>
  <c r="O448" i="9"/>
  <c r="O449" i="9"/>
  <c r="O450" i="9"/>
  <c r="O451" i="9"/>
  <c r="O452" i="9"/>
  <c r="O453" i="9"/>
  <c r="O454" i="9"/>
  <c r="O455" i="9"/>
  <c r="O456" i="9"/>
  <c r="O457" i="9"/>
  <c r="O458" i="9"/>
  <c r="O459" i="9"/>
  <c r="O460" i="9"/>
  <c r="O461" i="9"/>
  <c r="O462" i="9"/>
  <c r="O463" i="9"/>
  <c r="O464" i="9"/>
  <c r="O465" i="9"/>
  <c r="O466" i="9"/>
  <c r="O467" i="9"/>
  <c r="O468" i="9"/>
  <c r="O469" i="9"/>
  <c r="O470" i="9"/>
  <c r="O471" i="9"/>
  <c r="O472" i="9"/>
  <c r="O473" i="9"/>
  <c r="O474" i="9"/>
  <c r="O475" i="9"/>
  <c r="O476" i="9"/>
  <c r="O477" i="9"/>
  <c r="O478" i="9"/>
  <c r="O479" i="9"/>
  <c r="O480" i="9"/>
  <c r="O481" i="9"/>
  <c r="O482" i="9"/>
  <c r="O483" i="9"/>
  <c r="O484" i="9"/>
  <c r="O485" i="9"/>
  <c r="O486" i="9"/>
  <c r="O487" i="9"/>
  <c r="O488" i="9"/>
  <c r="O489" i="9"/>
  <c r="O490" i="9"/>
  <c r="O491" i="9"/>
  <c r="O492" i="9"/>
  <c r="O493" i="9"/>
  <c r="O494" i="9"/>
  <c r="O495" i="9"/>
  <c r="O496" i="9"/>
  <c r="O497" i="9"/>
  <c r="O498" i="9"/>
  <c r="O499" i="9"/>
  <c r="O500" i="9"/>
  <c r="O501" i="9"/>
  <c r="O502" i="9"/>
  <c r="O503" i="9"/>
  <c r="O504" i="9"/>
  <c r="O505" i="9"/>
  <c r="O506" i="9"/>
  <c r="O507" i="9"/>
  <c r="O508" i="9"/>
  <c r="O509" i="9"/>
  <c r="O510" i="9"/>
  <c r="O511" i="9"/>
  <c r="O512" i="9"/>
  <c r="O513" i="9"/>
  <c r="O514" i="9"/>
  <c r="O515" i="9"/>
  <c r="O516" i="9"/>
  <c r="O517" i="9"/>
  <c r="O518" i="9"/>
  <c r="O519" i="9"/>
  <c r="O520" i="9"/>
  <c r="O521" i="9"/>
  <c r="O522" i="9"/>
  <c r="O523" i="9"/>
  <c r="O524" i="9"/>
  <c r="O525" i="9"/>
  <c r="O526" i="9"/>
  <c r="O527" i="9"/>
  <c r="O528" i="9"/>
  <c r="O529" i="9"/>
  <c r="O530" i="9"/>
  <c r="O531" i="9"/>
  <c r="O532" i="9"/>
  <c r="O533" i="9"/>
  <c r="O534" i="9"/>
  <c r="O535" i="9"/>
  <c r="O536" i="9"/>
  <c r="O537" i="9"/>
  <c r="O538" i="9"/>
  <c r="O539" i="9"/>
  <c r="O540" i="9"/>
  <c r="O541" i="9"/>
  <c r="O542" i="9"/>
  <c r="O543" i="9"/>
  <c r="O544" i="9"/>
  <c r="O545" i="9"/>
  <c r="O546" i="9"/>
  <c r="O547" i="9"/>
  <c r="O548" i="9"/>
  <c r="O549" i="9"/>
  <c r="O550" i="9"/>
  <c r="O551" i="9"/>
  <c r="O552" i="9"/>
  <c r="O553" i="9"/>
  <c r="O554" i="9"/>
  <c r="O555" i="9"/>
  <c r="O556" i="9"/>
  <c r="O557" i="9"/>
  <c r="O558" i="9"/>
  <c r="O559" i="9"/>
  <c r="O560" i="9"/>
  <c r="O561" i="9"/>
  <c r="O562" i="9"/>
  <c r="O563" i="9"/>
  <c r="O564" i="9"/>
  <c r="O565" i="9"/>
  <c r="O566" i="9"/>
  <c r="O567" i="9"/>
  <c r="O568" i="9"/>
  <c r="O569" i="9"/>
  <c r="O570" i="9"/>
  <c r="O571" i="9"/>
  <c r="O572" i="9"/>
  <c r="O573" i="9"/>
  <c r="O574" i="9"/>
  <c r="O575" i="9"/>
  <c r="O576" i="9"/>
  <c r="O577" i="9"/>
  <c r="O578" i="9"/>
  <c r="O579" i="9"/>
  <c r="O580" i="9"/>
  <c r="O581" i="9"/>
  <c r="O582" i="9"/>
  <c r="O583" i="9"/>
  <c r="O584" i="9"/>
  <c r="O585" i="9"/>
  <c r="O586" i="9"/>
  <c r="O587" i="9"/>
  <c r="O588" i="9"/>
  <c r="O589" i="9"/>
  <c r="O590" i="9"/>
  <c r="O591" i="9"/>
  <c r="O592" i="9"/>
  <c r="O593" i="9"/>
  <c r="O594" i="9"/>
  <c r="O595" i="9"/>
  <c r="O596" i="9"/>
  <c r="O597" i="9"/>
  <c r="O598" i="9"/>
  <c r="O599" i="9"/>
  <c r="O600" i="9"/>
  <c r="O601" i="9"/>
  <c r="O602" i="9"/>
  <c r="O603" i="9"/>
  <c r="O604" i="9"/>
  <c r="O605" i="9"/>
  <c r="O606" i="9"/>
  <c r="O607" i="9"/>
  <c r="O608" i="9"/>
  <c r="O609" i="9"/>
  <c r="O610" i="9"/>
  <c r="O611" i="9"/>
  <c r="O612" i="9"/>
  <c r="O613" i="9"/>
  <c r="O614" i="9"/>
  <c r="O615" i="9"/>
  <c r="O616" i="9"/>
  <c r="O617" i="9"/>
  <c r="O618" i="9"/>
  <c r="O619" i="9"/>
  <c r="O620" i="9"/>
  <c r="O621" i="9"/>
  <c r="O622" i="9"/>
  <c r="O623" i="9"/>
  <c r="O624" i="9"/>
  <c r="O625" i="9"/>
  <c r="O626" i="9"/>
  <c r="O627" i="9"/>
  <c r="O628" i="9"/>
  <c r="O629" i="9"/>
  <c r="O630" i="9"/>
  <c r="O631" i="9"/>
  <c r="O632" i="9"/>
  <c r="O633" i="9"/>
  <c r="O634" i="9"/>
  <c r="O635" i="9"/>
  <c r="O636" i="9"/>
  <c r="O637" i="9"/>
  <c r="O638" i="9"/>
  <c r="O639" i="9"/>
  <c r="O640" i="9"/>
  <c r="O641" i="9"/>
  <c r="O642" i="9"/>
  <c r="O643" i="9"/>
  <c r="O644" i="9"/>
  <c r="O645" i="9"/>
  <c r="O646" i="9"/>
  <c r="O647" i="9"/>
  <c r="O648" i="9"/>
  <c r="O649" i="9"/>
  <c r="O650" i="9"/>
  <c r="O651" i="9"/>
  <c r="O652" i="9"/>
  <c r="O653" i="9"/>
  <c r="O654" i="9"/>
  <c r="O655" i="9"/>
  <c r="O656" i="9"/>
  <c r="O657" i="9"/>
  <c r="O658" i="9"/>
  <c r="O659" i="9"/>
  <c r="O660" i="9"/>
  <c r="O661" i="9"/>
  <c r="O662" i="9"/>
  <c r="O663" i="9"/>
  <c r="O664" i="9"/>
  <c r="O665" i="9"/>
  <c r="O666" i="9"/>
  <c r="O667" i="9"/>
  <c r="O668" i="9"/>
  <c r="O669" i="9"/>
  <c r="O670" i="9"/>
  <c r="O671" i="9"/>
  <c r="O672" i="9"/>
  <c r="O673" i="9"/>
  <c r="O674" i="9"/>
  <c r="O675" i="9"/>
  <c r="O676" i="9"/>
  <c r="O677" i="9"/>
  <c r="O678" i="9"/>
  <c r="O679" i="9"/>
  <c r="O680" i="9"/>
  <c r="O681" i="9"/>
  <c r="O682" i="9"/>
  <c r="O683" i="9"/>
  <c r="O684" i="9"/>
  <c r="O685" i="9"/>
  <c r="O686" i="9"/>
  <c r="O687" i="9"/>
  <c r="O688" i="9"/>
  <c r="O689" i="9"/>
  <c r="O690" i="9"/>
  <c r="O691" i="9"/>
  <c r="O692" i="9"/>
  <c r="O693" i="9"/>
  <c r="O694" i="9"/>
  <c r="O695" i="9"/>
  <c r="O696" i="9"/>
  <c r="O697" i="9"/>
  <c r="O698" i="9"/>
  <c r="O699" i="9"/>
  <c r="O700" i="9"/>
  <c r="O701" i="9"/>
  <c r="O702" i="9"/>
  <c r="O703" i="9"/>
  <c r="O704" i="9"/>
  <c r="O705" i="9"/>
  <c r="O706" i="9"/>
  <c r="O707" i="9"/>
  <c r="O708" i="9"/>
  <c r="O709" i="9"/>
  <c r="O710" i="9"/>
  <c r="O711" i="9"/>
  <c r="O712" i="9"/>
  <c r="O713" i="9"/>
  <c r="O714" i="9"/>
  <c r="O715" i="9"/>
  <c r="O716" i="9"/>
  <c r="O717" i="9"/>
  <c r="O718" i="9"/>
  <c r="O719" i="9"/>
  <c r="O720" i="9"/>
  <c r="O721" i="9"/>
  <c r="O722" i="9"/>
  <c r="O723" i="9"/>
  <c r="O724" i="9"/>
  <c r="O725" i="9"/>
  <c r="O726" i="9"/>
  <c r="O727" i="9"/>
  <c r="O728" i="9"/>
  <c r="O729" i="9"/>
  <c r="O730" i="9"/>
  <c r="O731" i="9"/>
  <c r="O732" i="9"/>
  <c r="O733" i="9"/>
  <c r="O734" i="9"/>
  <c r="O735" i="9"/>
  <c r="O736" i="9"/>
  <c r="O737" i="9"/>
  <c r="O738" i="9"/>
  <c r="O739" i="9"/>
  <c r="O740" i="9"/>
  <c r="O741" i="9"/>
  <c r="O742" i="9"/>
  <c r="O743" i="9"/>
  <c r="O744" i="9"/>
  <c r="O745" i="9"/>
  <c r="O746" i="9"/>
  <c r="O747" i="9"/>
  <c r="O748" i="9"/>
  <c r="O749" i="9"/>
  <c r="O750" i="9"/>
  <c r="O751" i="9"/>
  <c r="O752" i="9"/>
  <c r="O753" i="9"/>
  <c r="O754" i="9"/>
  <c r="O755" i="9"/>
  <c r="O756" i="9"/>
  <c r="O757" i="9"/>
  <c r="O758" i="9"/>
  <c r="O759" i="9"/>
  <c r="O760" i="9"/>
  <c r="O761" i="9"/>
  <c r="O762" i="9"/>
  <c r="O763" i="9"/>
  <c r="O764" i="9"/>
  <c r="O765" i="9"/>
  <c r="O766" i="9"/>
  <c r="O767" i="9"/>
  <c r="O768" i="9"/>
  <c r="O769" i="9"/>
  <c r="O770" i="9"/>
  <c r="O771" i="9"/>
  <c r="O772" i="9"/>
  <c r="O773" i="9"/>
  <c r="O774" i="9"/>
  <c r="O775" i="9"/>
  <c r="O776" i="9"/>
  <c r="O777" i="9"/>
  <c r="O778" i="9"/>
  <c r="O779" i="9"/>
  <c r="O780" i="9"/>
  <c r="O781" i="9"/>
  <c r="O782" i="9"/>
  <c r="O783" i="9"/>
  <c r="O784" i="9"/>
  <c r="O785" i="9"/>
  <c r="O786" i="9"/>
  <c r="O787" i="9"/>
  <c r="O788" i="9"/>
  <c r="O789" i="9"/>
  <c r="O790" i="9"/>
  <c r="O791" i="9"/>
  <c r="O792" i="9"/>
  <c r="O793" i="9"/>
  <c r="O794" i="9"/>
  <c r="O795" i="9"/>
  <c r="O796" i="9"/>
  <c r="O797" i="9"/>
  <c r="O798" i="9"/>
  <c r="O799" i="9"/>
  <c r="O800" i="9"/>
  <c r="O801" i="9"/>
  <c r="O802" i="9"/>
  <c r="O803" i="9"/>
  <c r="O804" i="9"/>
  <c r="O805" i="9"/>
  <c r="O806" i="9"/>
  <c r="O807" i="9"/>
  <c r="O808" i="9"/>
  <c r="O809" i="9"/>
  <c r="O810" i="9"/>
  <c r="O811" i="9"/>
  <c r="O812" i="9"/>
  <c r="O813" i="9"/>
  <c r="O814" i="9"/>
  <c r="O815" i="9"/>
  <c r="O816" i="9"/>
  <c r="O817" i="9"/>
  <c r="O818" i="9"/>
  <c r="O819" i="9"/>
  <c r="O820" i="9"/>
  <c r="O821" i="9"/>
  <c r="O822" i="9"/>
  <c r="O823" i="9"/>
  <c r="O824" i="9"/>
  <c r="O825" i="9"/>
  <c r="O826" i="9"/>
  <c r="O827" i="9"/>
  <c r="O828" i="9"/>
  <c r="O829" i="9"/>
  <c r="O830" i="9"/>
  <c r="O831" i="9"/>
  <c r="O832" i="9"/>
  <c r="O833" i="9"/>
  <c r="O834" i="9"/>
  <c r="O835" i="9"/>
  <c r="O836" i="9"/>
  <c r="O837" i="9"/>
  <c r="O838" i="9"/>
  <c r="O839" i="9"/>
  <c r="O840" i="9"/>
  <c r="O841" i="9"/>
  <c r="O842" i="9"/>
  <c r="O843" i="9"/>
  <c r="O844" i="9"/>
  <c r="O845" i="9"/>
  <c r="O846" i="9"/>
  <c r="O847" i="9"/>
  <c r="O848" i="9"/>
  <c r="O849" i="9"/>
  <c r="O850" i="9"/>
  <c r="O851" i="9"/>
  <c r="O852" i="9"/>
  <c r="O853" i="9"/>
  <c r="O854" i="9"/>
  <c r="O855" i="9"/>
  <c r="O856" i="9"/>
  <c r="O857" i="9"/>
  <c r="O858" i="9"/>
  <c r="O859" i="9"/>
  <c r="O860" i="9"/>
  <c r="O861" i="9"/>
  <c r="O862" i="9"/>
  <c r="O863" i="9"/>
  <c r="O864" i="9"/>
  <c r="O865" i="9"/>
  <c r="O866" i="9"/>
  <c r="O867" i="9"/>
  <c r="O868" i="9"/>
  <c r="O869" i="9"/>
  <c r="O870" i="9"/>
  <c r="O871" i="9"/>
  <c r="O872" i="9"/>
  <c r="O873" i="9"/>
  <c r="O874" i="9"/>
  <c r="O875" i="9"/>
  <c r="O876" i="9"/>
  <c r="O877" i="9"/>
  <c r="O878" i="9"/>
  <c r="O879" i="9"/>
  <c r="O880" i="9"/>
  <c r="O881" i="9"/>
  <c r="O882" i="9"/>
  <c r="O883" i="9"/>
  <c r="O884" i="9"/>
  <c r="O885" i="9"/>
  <c r="O886" i="9"/>
  <c r="O887" i="9"/>
  <c r="O888" i="9"/>
  <c r="O889" i="9"/>
  <c r="O890" i="9"/>
  <c r="O891" i="9"/>
  <c r="O892" i="9"/>
  <c r="O893" i="9"/>
  <c r="O894" i="9"/>
  <c r="O895" i="9"/>
  <c r="O896" i="9"/>
  <c r="O897" i="9"/>
  <c r="O898" i="9"/>
  <c r="O899" i="9"/>
  <c r="O900" i="9"/>
  <c r="O901" i="9"/>
  <c r="O902" i="9"/>
  <c r="O903" i="9"/>
  <c r="O904" i="9"/>
  <c r="O905" i="9"/>
  <c r="O906" i="9"/>
  <c r="O907" i="9"/>
  <c r="O908" i="9"/>
  <c r="O909" i="9"/>
  <c r="O910" i="9"/>
  <c r="O911" i="9"/>
  <c r="O912" i="9"/>
  <c r="O913" i="9"/>
  <c r="O914" i="9"/>
  <c r="O915" i="9"/>
  <c r="O916" i="9"/>
  <c r="O917" i="9"/>
  <c r="O918" i="9"/>
  <c r="O919" i="9"/>
  <c r="O920" i="9"/>
  <c r="O921" i="9"/>
  <c r="O922" i="9"/>
  <c r="O923" i="9"/>
  <c r="O924" i="9"/>
  <c r="O925" i="9"/>
  <c r="O926" i="9"/>
  <c r="O927" i="9"/>
  <c r="O928" i="9"/>
  <c r="O929" i="9"/>
  <c r="O930" i="9"/>
  <c r="O931" i="9"/>
  <c r="O932" i="9"/>
  <c r="O933" i="9"/>
  <c r="O934" i="9"/>
  <c r="O935" i="9"/>
  <c r="O936" i="9"/>
  <c r="O937" i="9"/>
  <c r="O938" i="9"/>
  <c r="O939" i="9"/>
  <c r="O940" i="9"/>
  <c r="O941" i="9"/>
  <c r="O942" i="9"/>
  <c r="O943" i="9"/>
  <c r="O944" i="9"/>
  <c r="O945" i="9"/>
  <c r="O946" i="9"/>
  <c r="O947" i="9"/>
  <c r="O948" i="9"/>
  <c r="O949" i="9"/>
  <c r="O950" i="9"/>
  <c r="O951" i="9"/>
  <c r="O952" i="9"/>
  <c r="O953" i="9"/>
  <c r="O954" i="9"/>
  <c r="O955" i="9"/>
  <c r="O956" i="9"/>
  <c r="O957" i="9"/>
  <c r="O958" i="9"/>
  <c r="O959" i="9"/>
  <c r="O960" i="9"/>
  <c r="O961" i="9"/>
  <c r="O962" i="9"/>
  <c r="O963" i="9"/>
  <c r="O964" i="9"/>
  <c r="O965" i="9"/>
  <c r="O966" i="9"/>
  <c r="O967" i="9"/>
  <c r="O968" i="9"/>
  <c r="O969" i="9"/>
  <c r="O970" i="9"/>
  <c r="O971" i="9"/>
  <c r="O972" i="9"/>
  <c r="O973" i="9"/>
  <c r="O974" i="9"/>
  <c r="O975" i="9"/>
  <c r="O976" i="9"/>
  <c r="O977" i="9"/>
  <c r="O978" i="9"/>
  <c r="O979" i="9"/>
  <c r="O980" i="9"/>
  <c r="O981" i="9"/>
  <c r="O982" i="9"/>
  <c r="O983" i="9"/>
  <c r="O984" i="9"/>
  <c r="O985" i="9"/>
  <c r="O986" i="9"/>
  <c r="O987" i="9"/>
  <c r="O988" i="9"/>
  <c r="O989" i="9"/>
  <c r="O990" i="9"/>
  <c r="O991" i="9"/>
  <c r="O992" i="9"/>
  <c r="O993" i="9"/>
  <c r="O994" i="9"/>
  <c r="O995" i="9"/>
  <c r="O996" i="9"/>
  <c r="O997" i="9"/>
  <c r="O998" i="9"/>
  <c r="O999" i="9"/>
  <c r="O1000" i="9"/>
  <c r="O1001" i="9"/>
  <c r="O1002" i="9"/>
  <c r="O1003" i="9"/>
  <c r="O1004" i="9"/>
  <c r="O1005" i="9"/>
  <c r="O1006" i="9"/>
  <c r="O1007" i="9"/>
  <c r="O1008" i="9"/>
  <c r="O1009" i="9"/>
  <c r="O1010" i="9"/>
  <c r="O1011" i="9"/>
  <c r="O1012" i="9"/>
  <c r="O1013" i="9"/>
  <c r="O1014" i="9"/>
  <c r="O1015" i="9"/>
  <c r="O1016" i="9"/>
  <c r="O1017" i="9"/>
  <c r="O1018" i="9"/>
  <c r="O1019" i="9"/>
  <c r="O1020" i="9"/>
  <c r="O1021" i="9"/>
  <c r="O1022" i="9"/>
  <c r="O1023" i="9"/>
  <c r="O1024" i="9"/>
  <c r="O1025" i="9"/>
  <c r="O1026" i="9"/>
  <c r="O1027" i="9"/>
  <c r="O1028" i="9"/>
  <c r="O1029" i="9"/>
  <c r="O1030" i="9"/>
  <c r="O1031" i="9"/>
  <c r="O1032" i="9"/>
  <c r="O1033" i="9"/>
  <c r="O1034" i="9"/>
  <c r="O1035" i="9"/>
  <c r="O1036" i="9"/>
  <c r="O1037" i="9"/>
  <c r="O1038" i="9"/>
  <c r="O1039" i="9"/>
  <c r="O1040" i="9"/>
  <c r="O1041" i="9"/>
  <c r="O1042" i="9"/>
  <c r="O1043" i="9"/>
  <c r="O1044" i="9"/>
  <c r="O1045" i="9"/>
  <c r="O1046" i="9"/>
  <c r="O1047" i="9"/>
  <c r="O1048" i="9"/>
  <c r="O1049" i="9"/>
  <c r="O1050" i="9"/>
  <c r="O1051" i="9"/>
  <c r="O1052" i="9"/>
  <c r="O1053" i="9"/>
  <c r="O1054" i="9"/>
  <c r="O1055" i="9"/>
  <c r="O1056" i="9"/>
  <c r="O1057" i="9"/>
  <c r="O1058" i="9"/>
  <c r="O1059" i="9"/>
  <c r="O1060" i="9"/>
  <c r="O1061" i="9"/>
  <c r="O1062" i="9"/>
  <c r="O1063" i="9"/>
  <c r="O1064" i="9"/>
  <c r="O1065" i="9"/>
  <c r="O1066" i="9"/>
  <c r="O1067" i="9"/>
  <c r="O1068" i="9"/>
  <c r="O1069" i="9"/>
  <c r="O1070" i="9"/>
  <c r="O1071" i="9"/>
  <c r="O1072" i="9"/>
  <c r="O1073" i="9"/>
  <c r="O1074" i="9"/>
  <c r="O1075" i="9"/>
  <c r="O1076" i="9"/>
  <c r="O1077" i="9"/>
  <c r="O1078" i="9"/>
  <c r="O1079" i="9"/>
  <c r="O1080" i="9"/>
  <c r="O1081" i="9"/>
  <c r="O1082" i="9"/>
  <c r="O1083" i="9"/>
  <c r="O1084" i="9"/>
  <c r="O1085" i="9"/>
  <c r="O1086" i="9"/>
  <c r="O1087" i="9"/>
  <c r="O1088" i="9"/>
  <c r="O1089" i="9"/>
  <c r="O1090" i="9"/>
  <c r="O1091" i="9"/>
  <c r="O1092" i="9"/>
  <c r="O1093" i="9"/>
  <c r="O1094" i="9"/>
  <c r="O1095" i="9"/>
  <c r="O1096" i="9"/>
  <c r="O1097" i="9"/>
  <c r="O1098" i="9"/>
  <c r="O1099" i="9"/>
  <c r="O1100" i="9"/>
  <c r="O1101" i="9"/>
  <c r="O1102" i="9"/>
  <c r="O1103" i="9"/>
  <c r="O1104" i="9"/>
  <c r="O1105" i="9"/>
  <c r="O1106" i="9"/>
  <c r="O1107" i="9"/>
  <c r="O1108" i="9"/>
  <c r="O1109" i="9"/>
  <c r="O1110" i="9"/>
  <c r="O1111" i="9"/>
  <c r="O1112" i="9"/>
  <c r="O1113" i="9"/>
  <c r="O1114" i="9"/>
  <c r="O1115" i="9"/>
  <c r="O1116" i="9"/>
  <c r="O1117" i="9"/>
  <c r="O1118" i="9"/>
  <c r="O1119" i="9"/>
  <c r="O1120" i="9"/>
  <c r="O1121" i="9"/>
  <c r="O1122" i="9"/>
  <c r="O1123" i="9"/>
  <c r="O1124" i="9"/>
  <c r="O4" i="9"/>
  <c r="U628" i="9"/>
  <c r="U739" i="9"/>
  <c r="U351" i="9"/>
  <c r="U899" i="9"/>
  <c r="U171" i="9"/>
  <c r="U932" i="9"/>
  <c r="P1095" i="9"/>
  <c r="P739" i="9"/>
  <c r="P970" i="9"/>
  <c r="P807" i="9"/>
  <c r="P863" i="9"/>
  <c r="P893" i="9"/>
  <c r="P628" i="9"/>
  <c r="P951" i="9"/>
  <c r="P564" i="9"/>
  <c r="P535" i="9"/>
  <c r="U56" i="9"/>
  <c r="U660" i="9"/>
  <c r="U213" i="9"/>
  <c r="U247" i="9"/>
  <c r="U315" i="9"/>
  <c r="U749" i="9"/>
  <c r="U104" i="9"/>
  <c r="U661" i="9"/>
  <c r="U970" i="9"/>
  <c r="U807" i="9"/>
  <c r="U863" i="9"/>
  <c r="U893" i="9"/>
  <c r="U951" i="9"/>
  <c r="U564" i="9"/>
  <c r="U535" i="9"/>
  <c r="AJ6" i="9"/>
  <c r="AJ7" i="9"/>
  <c r="AJ8" i="9"/>
  <c r="AJ9" i="9"/>
  <c r="AJ10" i="9"/>
  <c r="AJ11" i="9"/>
  <c r="AJ12" i="9"/>
  <c r="AJ13" i="9"/>
  <c r="AJ14" i="9"/>
  <c r="AJ15" i="9"/>
  <c r="AJ16" i="9"/>
  <c r="AJ17" i="9"/>
  <c r="AJ18" i="9"/>
  <c r="AJ19" i="9"/>
  <c r="AJ20" i="9"/>
  <c r="AJ21" i="9"/>
  <c r="AJ22" i="9"/>
  <c r="AJ23" i="9"/>
  <c r="AJ24" i="9"/>
  <c r="AJ25" i="9"/>
  <c r="AJ26" i="9"/>
  <c r="AJ27" i="9"/>
  <c r="AJ28" i="9"/>
  <c r="AJ29" i="9"/>
  <c r="AJ30" i="9"/>
  <c r="AJ31" i="9"/>
  <c r="AJ32" i="9"/>
  <c r="AJ33" i="9"/>
  <c r="AJ34" i="9"/>
  <c r="AJ35" i="9"/>
  <c r="AJ36" i="9"/>
  <c r="AJ37" i="9"/>
  <c r="AJ38" i="9"/>
  <c r="AJ39" i="9"/>
  <c r="AJ40" i="9"/>
  <c r="AJ41" i="9"/>
  <c r="AJ42" i="9"/>
  <c r="AJ43" i="9"/>
  <c r="AJ44" i="9"/>
  <c r="AJ45" i="9"/>
  <c r="AJ46" i="9"/>
  <c r="AJ47" i="9"/>
  <c r="AJ48" i="9"/>
  <c r="AJ49" i="9"/>
  <c r="AJ50" i="9"/>
  <c r="AJ51" i="9"/>
  <c r="AJ52" i="9"/>
  <c r="AJ53" i="9"/>
  <c r="AJ54" i="9"/>
  <c r="AJ55" i="9"/>
  <c r="AJ56" i="9"/>
  <c r="AJ57" i="9"/>
  <c r="AJ58" i="9"/>
  <c r="AJ59" i="9"/>
  <c r="AJ60" i="9"/>
  <c r="AJ61" i="9"/>
  <c r="AJ62" i="9"/>
  <c r="AJ63" i="9"/>
  <c r="AJ64" i="9"/>
  <c r="AJ65" i="9"/>
  <c r="AJ66" i="9"/>
  <c r="AJ67" i="9"/>
  <c r="AJ68" i="9"/>
  <c r="AJ69" i="9"/>
  <c r="AJ70" i="9"/>
  <c r="AJ71" i="9"/>
  <c r="AJ72" i="9"/>
  <c r="AJ73" i="9"/>
  <c r="AJ74" i="9"/>
  <c r="AJ75" i="9"/>
  <c r="AJ76" i="9"/>
  <c r="AJ77" i="9"/>
  <c r="AJ78" i="9"/>
  <c r="AJ79" i="9"/>
  <c r="AJ80" i="9"/>
  <c r="AJ81" i="9"/>
  <c r="AJ82" i="9"/>
  <c r="AJ83" i="9"/>
  <c r="AJ84" i="9"/>
  <c r="AJ85" i="9"/>
  <c r="AJ86" i="9"/>
  <c r="AJ87" i="9"/>
  <c r="AJ88" i="9"/>
  <c r="AJ89" i="9"/>
  <c r="AJ90" i="9"/>
  <c r="AJ91" i="9"/>
  <c r="AJ92" i="9"/>
  <c r="AJ93" i="9"/>
  <c r="AJ94" i="9"/>
  <c r="AJ95" i="9"/>
  <c r="AJ96" i="9"/>
  <c r="AJ97" i="9"/>
  <c r="AJ98" i="9"/>
  <c r="AJ99" i="9"/>
  <c r="AJ100" i="9"/>
  <c r="AJ101" i="9"/>
  <c r="AJ102" i="9"/>
  <c r="AJ103" i="9"/>
  <c r="AJ104" i="9"/>
  <c r="AJ105" i="9"/>
  <c r="AJ106" i="9"/>
  <c r="AJ107" i="9"/>
  <c r="AJ108" i="9"/>
  <c r="AJ109" i="9"/>
  <c r="AJ110" i="9"/>
  <c r="AJ111" i="9"/>
  <c r="AJ112" i="9"/>
  <c r="AJ113" i="9"/>
  <c r="AJ114" i="9"/>
  <c r="AJ115" i="9"/>
  <c r="AJ116" i="9"/>
  <c r="AJ117" i="9"/>
  <c r="AJ118" i="9"/>
  <c r="AJ119" i="9"/>
  <c r="AJ120" i="9"/>
  <c r="AJ121" i="9"/>
  <c r="AJ122" i="9"/>
  <c r="AJ123" i="9"/>
  <c r="AJ124" i="9"/>
  <c r="AJ125" i="9"/>
  <c r="AJ126" i="9"/>
  <c r="AJ127" i="9"/>
  <c r="AJ128" i="9"/>
  <c r="AJ129" i="9"/>
  <c r="AJ130" i="9"/>
  <c r="AJ131" i="9"/>
  <c r="AJ132" i="9"/>
  <c r="AJ133" i="9"/>
  <c r="AJ134" i="9"/>
  <c r="AJ135" i="9"/>
  <c r="AJ136" i="9"/>
  <c r="AJ137" i="9"/>
  <c r="AJ138" i="9"/>
  <c r="AJ139" i="9"/>
  <c r="AJ140" i="9"/>
  <c r="AJ141" i="9"/>
  <c r="AJ142" i="9"/>
  <c r="AJ143" i="9"/>
  <c r="AJ144" i="9"/>
  <c r="AJ145" i="9"/>
  <c r="AJ146" i="9"/>
  <c r="AJ147" i="9"/>
  <c r="AJ148" i="9"/>
  <c r="AJ149" i="9"/>
  <c r="AJ150" i="9"/>
  <c r="AJ151" i="9"/>
  <c r="AJ152" i="9"/>
  <c r="AJ153" i="9"/>
  <c r="AJ154" i="9"/>
  <c r="AJ155" i="9"/>
  <c r="AJ156" i="9"/>
  <c r="AJ157" i="9"/>
  <c r="AJ158" i="9"/>
  <c r="AJ159" i="9"/>
  <c r="AJ160" i="9"/>
  <c r="AJ161" i="9"/>
  <c r="AJ162" i="9"/>
  <c r="AJ163" i="9"/>
  <c r="AJ164" i="9"/>
  <c r="AJ165" i="9"/>
  <c r="AJ166" i="9"/>
  <c r="AJ167" i="9"/>
  <c r="AJ168" i="9"/>
  <c r="AJ169" i="9"/>
  <c r="AJ170" i="9"/>
  <c r="AJ171" i="9"/>
  <c r="AJ172" i="9"/>
  <c r="AJ173" i="9"/>
  <c r="AJ174" i="9"/>
  <c r="AJ175" i="9"/>
  <c r="AJ176" i="9"/>
  <c r="AJ177" i="9"/>
  <c r="AJ178" i="9"/>
  <c r="AJ179" i="9"/>
  <c r="AJ180" i="9"/>
  <c r="AJ181" i="9"/>
  <c r="AJ182" i="9"/>
  <c r="AJ183" i="9"/>
  <c r="AJ184" i="9"/>
  <c r="AJ185" i="9"/>
  <c r="AJ186" i="9"/>
  <c r="AJ187" i="9"/>
  <c r="AJ188" i="9"/>
  <c r="AJ189" i="9"/>
  <c r="AJ190" i="9"/>
  <c r="AJ191" i="9"/>
  <c r="AJ192" i="9"/>
  <c r="AJ193" i="9"/>
  <c r="AJ194" i="9"/>
  <c r="AJ195" i="9"/>
  <c r="AJ196" i="9"/>
  <c r="AJ197" i="9"/>
  <c r="AJ198" i="9"/>
  <c r="AJ199" i="9"/>
  <c r="AJ200" i="9"/>
  <c r="AJ201" i="9"/>
  <c r="AJ202" i="9"/>
  <c r="AJ203" i="9"/>
  <c r="AJ204" i="9"/>
  <c r="AJ205" i="9"/>
  <c r="AJ206" i="9"/>
  <c r="AJ207" i="9"/>
  <c r="AJ208" i="9"/>
  <c r="AJ209" i="9"/>
  <c r="AJ210" i="9"/>
  <c r="AJ211" i="9"/>
  <c r="AJ212" i="9"/>
  <c r="AJ213" i="9"/>
  <c r="AJ214" i="9"/>
  <c r="AJ215" i="9"/>
  <c r="AJ216" i="9"/>
  <c r="AJ217" i="9"/>
  <c r="AJ218" i="9"/>
  <c r="AJ219" i="9"/>
  <c r="AJ220" i="9"/>
  <c r="AJ221" i="9"/>
  <c r="AJ222" i="9"/>
  <c r="AJ223" i="9"/>
  <c r="AJ224" i="9"/>
  <c r="AJ225" i="9"/>
  <c r="AJ226" i="9"/>
  <c r="AJ227" i="9"/>
  <c r="AJ228" i="9"/>
  <c r="AJ229" i="9"/>
  <c r="AJ230" i="9"/>
  <c r="AJ231" i="9"/>
  <c r="AJ232" i="9"/>
  <c r="AJ233" i="9"/>
  <c r="AJ234" i="9"/>
  <c r="AJ235" i="9"/>
  <c r="AJ236" i="9"/>
  <c r="AJ237" i="9"/>
  <c r="AJ238" i="9"/>
  <c r="AJ239" i="9"/>
  <c r="AJ240" i="9"/>
  <c r="AJ241" i="9"/>
  <c r="AJ242" i="9"/>
  <c r="AJ243" i="9"/>
  <c r="AJ244" i="9"/>
  <c r="AJ245" i="9"/>
  <c r="AJ246" i="9"/>
  <c r="AJ247" i="9"/>
  <c r="AJ248" i="9"/>
  <c r="AJ249" i="9"/>
  <c r="AJ250" i="9"/>
  <c r="AJ251" i="9"/>
  <c r="AJ252" i="9"/>
  <c r="AJ253" i="9"/>
  <c r="AJ254" i="9"/>
  <c r="AJ255" i="9"/>
  <c r="AJ256" i="9"/>
  <c r="AJ257" i="9"/>
  <c r="AJ258" i="9"/>
  <c r="AJ259" i="9"/>
  <c r="AJ260" i="9"/>
  <c r="AJ261" i="9"/>
  <c r="AJ262" i="9"/>
  <c r="AJ263" i="9"/>
  <c r="AJ264" i="9"/>
  <c r="AJ265" i="9"/>
  <c r="AJ266" i="9"/>
  <c r="AJ267" i="9"/>
  <c r="AJ268" i="9"/>
  <c r="AJ269" i="9"/>
  <c r="AJ270" i="9"/>
  <c r="AJ271" i="9"/>
  <c r="AJ272" i="9"/>
  <c r="AJ273" i="9"/>
  <c r="AJ274" i="9"/>
  <c r="AJ275" i="9"/>
  <c r="AJ276" i="9"/>
  <c r="AJ277" i="9"/>
  <c r="AJ278" i="9"/>
  <c r="AJ279" i="9"/>
  <c r="AJ280" i="9"/>
  <c r="AJ281" i="9"/>
  <c r="AJ282" i="9"/>
  <c r="AJ283" i="9"/>
  <c r="AJ284" i="9"/>
  <c r="AJ285" i="9"/>
  <c r="AJ286" i="9"/>
  <c r="AJ287" i="9"/>
  <c r="AJ288" i="9"/>
  <c r="AJ289" i="9"/>
  <c r="AJ290" i="9"/>
  <c r="AJ291" i="9"/>
  <c r="AJ292" i="9"/>
  <c r="AJ293" i="9"/>
  <c r="AJ294" i="9"/>
  <c r="AJ295" i="9"/>
  <c r="AJ296" i="9"/>
  <c r="AJ297" i="9"/>
  <c r="AJ298" i="9"/>
  <c r="AJ299" i="9"/>
  <c r="AJ300" i="9"/>
  <c r="AJ301" i="9"/>
  <c r="AJ302" i="9"/>
  <c r="AJ303" i="9"/>
  <c r="AJ304" i="9"/>
  <c r="AJ305" i="9"/>
  <c r="AJ306" i="9"/>
  <c r="AJ307" i="9"/>
  <c r="AJ308" i="9"/>
  <c r="AJ309" i="9"/>
  <c r="AJ310" i="9"/>
  <c r="AJ311" i="9"/>
  <c r="AJ312" i="9"/>
  <c r="AJ313" i="9"/>
  <c r="AJ314" i="9"/>
  <c r="AJ315" i="9"/>
  <c r="AJ316" i="9"/>
  <c r="AJ317" i="9"/>
  <c r="AJ318" i="9"/>
  <c r="AJ319" i="9"/>
  <c r="AJ320" i="9"/>
  <c r="AJ321" i="9"/>
  <c r="AJ322" i="9"/>
  <c r="AJ323" i="9"/>
  <c r="AJ324" i="9"/>
  <c r="AJ325" i="9"/>
  <c r="AJ326" i="9"/>
  <c r="AJ327" i="9"/>
  <c r="AJ328" i="9"/>
  <c r="AJ329" i="9"/>
  <c r="AJ330" i="9"/>
  <c r="AJ331" i="9"/>
  <c r="AJ332" i="9"/>
  <c r="AJ333" i="9"/>
  <c r="AJ334" i="9"/>
  <c r="AJ335" i="9"/>
  <c r="AJ336" i="9"/>
  <c r="AJ337" i="9"/>
  <c r="AJ338" i="9"/>
  <c r="AJ339" i="9"/>
  <c r="AJ340" i="9"/>
  <c r="AJ341" i="9"/>
  <c r="AJ342" i="9"/>
  <c r="AJ343" i="9"/>
  <c r="AJ344" i="9"/>
  <c r="AJ345" i="9"/>
  <c r="AJ346" i="9"/>
  <c r="AJ347" i="9"/>
  <c r="AJ348" i="9"/>
  <c r="AJ349" i="9"/>
  <c r="AJ350" i="9"/>
  <c r="AJ351" i="9"/>
  <c r="AJ352" i="9"/>
  <c r="AJ353" i="9"/>
  <c r="AJ354" i="9"/>
  <c r="AJ355" i="9"/>
  <c r="AJ356" i="9"/>
  <c r="AJ357" i="9"/>
  <c r="AJ358" i="9"/>
  <c r="AJ359" i="9"/>
  <c r="AJ360" i="9"/>
  <c r="AJ361" i="9"/>
  <c r="AJ362" i="9"/>
  <c r="AJ363" i="9"/>
  <c r="AJ364" i="9"/>
  <c r="AJ365" i="9"/>
  <c r="AJ366" i="9"/>
  <c r="AJ367" i="9"/>
  <c r="AJ368" i="9"/>
  <c r="AJ369" i="9"/>
  <c r="AJ370" i="9"/>
  <c r="AJ371" i="9"/>
  <c r="AJ372" i="9"/>
  <c r="AJ373" i="9"/>
  <c r="AJ374" i="9"/>
  <c r="AJ375" i="9"/>
  <c r="AJ376" i="9"/>
  <c r="AJ377" i="9"/>
  <c r="AJ378" i="9"/>
  <c r="AJ379" i="9"/>
  <c r="AJ380" i="9"/>
  <c r="AJ381" i="9"/>
  <c r="AJ382" i="9"/>
  <c r="AJ383" i="9"/>
  <c r="AJ384" i="9"/>
  <c r="AJ385" i="9"/>
  <c r="AJ386" i="9"/>
  <c r="AJ387" i="9"/>
  <c r="AJ388" i="9"/>
  <c r="AJ389" i="9"/>
  <c r="AJ390" i="9"/>
  <c r="AJ391" i="9"/>
  <c r="AJ392" i="9"/>
  <c r="AJ393" i="9"/>
  <c r="AJ394" i="9"/>
  <c r="AJ395" i="9"/>
  <c r="AJ396" i="9"/>
  <c r="AJ397" i="9"/>
  <c r="AJ398" i="9"/>
  <c r="AJ399" i="9"/>
  <c r="AJ400" i="9"/>
  <c r="AJ401" i="9"/>
  <c r="AJ402" i="9"/>
  <c r="AJ403" i="9"/>
  <c r="AJ404" i="9"/>
  <c r="AJ405" i="9"/>
  <c r="AJ406" i="9"/>
  <c r="AJ407" i="9"/>
  <c r="AJ408" i="9"/>
  <c r="AJ409" i="9"/>
  <c r="AJ410" i="9"/>
  <c r="AJ411" i="9"/>
  <c r="AJ412" i="9"/>
  <c r="AJ413" i="9"/>
  <c r="AJ414" i="9"/>
  <c r="AJ415" i="9"/>
  <c r="AJ416" i="9"/>
  <c r="AJ417" i="9"/>
  <c r="AJ418" i="9"/>
  <c r="AJ419" i="9"/>
  <c r="AJ420" i="9"/>
  <c r="AJ421" i="9"/>
  <c r="AJ422" i="9"/>
  <c r="AJ423" i="9"/>
  <c r="AJ424" i="9"/>
  <c r="AJ425" i="9"/>
  <c r="AJ426" i="9"/>
  <c r="AJ427" i="9"/>
  <c r="AJ428" i="9"/>
  <c r="AJ429" i="9"/>
  <c r="AJ430" i="9"/>
  <c r="AJ431" i="9"/>
  <c r="AJ432" i="9"/>
  <c r="AJ433" i="9"/>
  <c r="AJ434" i="9"/>
  <c r="AJ435" i="9"/>
  <c r="AJ436" i="9"/>
  <c r="AJ437" i="9"/>
  <c r="AJ438" i="9"/>
  <c r="AJ439" i="9"/>
  <c r="AJ440" i="9"/>
  <c r="AJ441" i="9"/>
  <c r="AJ442" i="9"/>
  <c r="AJ443" i="9"/>
  <c r="AJ444" i="9"/>
  <c r="AJ445" i="9"/>
  <c r="AJ446" i="9"/>
  <c r="AJ447" i="9"/>
  <c r="AJ448" i="9"/>
  <c r="AJ449" i="9"/>
  <c r="AJ450" i="9"/>
  <c r="AJ451" i="9"/>
  <c r="AJ452" i="9"/>
  <c r="AJ453" i="9"/>
  <c r="AJ454" i="9"/>
  <c r="AJ455" i="9"/>
  <c r="AJ456" i="9"/>
  <c r="AJ457" i="9"/>
  <c r="AJ458" i="9"/>
  <c r="AJ459" i="9"/>
  <c r="AJ460" i="9"/>
  <c r="AJ461" i="9"/>
  <c r="AJ462" i="9"/>
  <c r="AJ463" i="9"/>
  <c r="AJ464" i="9"/>
  <c r="AJ465" i="9"/>
  <c r="AJ466" i="9"/>
  <c r="AJ467" i="9"/>
  <c r="AJ468" i="9"/>
  <c r="AJ469" i="9"/>
  <c r="AJ470" i="9"/>
  <c r="AJ471" i="9"/>
  <c r="AJ472" i="9"/>
  <c r="AJ473" i="9"/>
  <c r="AJ474" i="9"/>
  <c r="AJ475" i="9"/>
  <c r="AJ476" i="9"/>
  <c r="AJ477" i="9"/>
  <c r="AJ478" i="9"/>
  <c r="AJ479" i="9"/>
  <c r="AJ480" i="9"/>
  <c r="AJ481" i="9"/>
  <c r="AJ482" i="9"/>
  <c r="AJ483" i="9"/>
  <c r="AJ484" i="9"/>
  <c r="AJ485" i="9"/>
  <c r="AJ486" i="9"/>
  <c r="AJ487" i="9"/>
  <c r="AJ488" i="9"/>
  <c r="AJ489" i="9"/>
  <c r="AJ490" i="9"/>
  <c r="AJ491" i="9"/>
  <c r="AJ492" i="9"/>
  <c r="AJ493" i="9"/>
  <c r="AJ494" i="9"/>
  <c r="AJ495" i="9"/>
  <c r="AJ496" i="9"/>
  <c r="AJ497" i="9"/>
  <c r="AJ498" i="9"/>
  <c r="AJ499" i="9"/>
  <c r="AJ500" i="9"/>
  <c r="AJ501" i="9"/>
  <c r="AJ502" i="9"/>
  <c r="AJ503" i="9"/>
  <c r="AJ504" i="9"/>
  <c r="AJ505" i="9"/>
  <c r="AJ506" i="9"/>
  <c r="AJ507" i="9"/>
  <c r="AJ508" i="9"/>
  <c r="AJ509" i="9"/>
  <c r="AJ510" i="9"/>
  <c r="AJ511" i="9"/>
  <c r="AJ512" i="9"/>
  <c r="AJ513" i="9"/>
  <c r="AJ514" i="9"/>
  <c r="AJ515" i="9"/>
  <c r="AJ516" i="9"/>
  <c r="AJ517" i="9"/>
  <c r="AJ518" i="9"/>
  <c r="AJ519" i="9"/>
  <c r="AJ520" i="9"/>
  <c r="AJ521" i="9"/>
  <c r="AJ522" i="9"/>
  <c r="AJ523" i="9"/>
  <c r="AJ524" i="9"/>
  <c r="AJ525" i="9"/>
  <c r="AJ526" i="9"/>
  <c r="AJ527" i="9"/>
  <c r="AJ528" i="9"/>
  <c r="AJ529" i="9"/>
  <c r="AJ530" i="9"/>
  <c r="AJ531" i="9"/>
  <c r="AJ532" i="9"/>
  <c r="AJ533" i="9"/>
  <c r="AJ534" i="9"/>
  <c r="AJ535" i="9"/>
  <c r="AJ536" i="9"/>
  <c r="AJ537" i="9"/>
  <c r="AJ538" i="9"/>
  <c r="AJ539" i="9"/>
  <c r="AJ540" i="9"/>
  <c r="AJ541" i="9"/>
  <c r="AJ542" i="9"/>
  <c r="AJ543" i="9"/>
  <c r="AJ544" i="9"/>
  <c r="AJ545" i="9"/>
  <c r="AJ546" i="9"/>
  <c r="AJ547" i="9"/>
  <c r="AJ548" i="9"/>
  <c r="AJ549" i="9"/>
  <c r="AJ550" i="9"/>
  <c r="AJ551" i="9"/>
  <c r="AJ552" i="9"/>
  <c r="AJ553" i="9"/>
  <c r="AJ554" i="9"/>
  <c r="AJ555" i="9"/>
  <c r="AJ556" i="9"/>
  <c r="AJ557" i="9"/>
  <c r="AJ558" i="9"/>
  <c r="AJ559" i="9"/>
  <c r="AJ560" i="9"/>
  <c r="AJ561" i="9"/>
  <c r="AJ562" i="9"/>
  <c r="AJ563" i="9"/>
  <c r="AJ564" i="9"/>
  <c r="AJ565" i="9"/>
  <c r="AJ566" i="9"/>
  <c r="AJ567" i="9"/>
  <c r="AJ568" i="9"/>
  <c r="AJ569" i="9"/>
  <c r="AJ570" i="9"/>
  <c r="AJ571" i="9"/>
  <c r="AJ572" i="9"/>
  <c r="AJ573" i="9"/>
  <c r="AJ574" i="9"/>
  <c r="AJ575" i="9"/>
  <c r="AJ576" i="9"/>
  <c r="AJ577" i="9"/>
  <c r="AJ578" i="9"/>
  <c r="AJ579" i="9"/>
  <c r="AJ580" i="9"/>
  <c r="AJ581" i="9"/>
  <c r="AJ582" i="9"/>
  <c r="AJ583" i="9"/>
  <c r="AJ584" i="9"/>
  <c r="AJ585" i="9"/>
  <c r="AJ586" i="9"/>
  <c r="AJ587" i="9"/>
  <c r="AJ588" i="9"/>
  <c r="AJ589" i="9"/>
  <c r="AJ590" i="9"/>
  <c r="AJ591" i="9"/>
  <c r="AJ592" i="9"/>
  <c r="AJ593" i="9"/>
  <c r="AJ594" i="9"/>
  <c r="AJ595" i="9"/>
  <c r="AJ596" i="9"/>
  <c r="AJ597" i="9"/>
  <c r="AJ598" i="9"/>
  <c r="AJ599" i="9"/>
  <c r="AJ600" i="9"/>
  <c r="AJ601" i="9"/>
  <c r="AJ602" i="9"/>
  <c r="AJ603" i="9"/>
  <c r="AJ604" i="9"/>
  <c r="AJ605" i="9"/>
  <c r="AJ606" i="9"/>
  <c r="AJ607" i="9"/>
  <c r="AJ608" i="9"/>
  <c r="AJ609" i="9"/>
  <c r="AJ610" i="9"/>
  <c r="AJ611" i="9"/>
  <c r="AJ612" i="9"/>
  <c r="AJ613" i="9"/>
  <c r="AJ614" i="9"/>
  <c r="AJ615" i="9"/>
  <c r="AJ616" i="9"/>
  <c r="AJ617" i="9"/>
  <c r="AJ618" i="9"/>
  <c r="AJ619" i="9"/>
  <c r="AJ620" i="9"/>
  <c r="AJ621" i="9"/>
  <c r="AJ622" i="9"/>
  <c r="AJ623" i="9"/>
  <c r="AJ624" i="9"/>
  <c r="AJ625" i="9"/>
  <c r="AJ626" i="9"/>
  <c r="AJ627" i="9"/>
  <c r="AJ628" i="9"/>
  <c r="AJ629" i="9"/>
  <c r="AJ630" i="9"/>
  <c r="AJ631" i="9"/>
  <c r="AJ632" i="9"/>
  <c r="AJ633" i="9"/>
  <c r="AJ634" i="9"/>
  <c r="AJ635" i="9"/>
  <c r="AJ636" i="9"/>
  <c r="AJ637" i="9"/>
  <c r="AJ638" i="9"/>
  <c r="AJ639" i="9"/>
  <c r="AJ640" i="9"/>
  <c r="AJ641" i="9"/>
  <c r="AJ642" i="9"/>
  <c r="AJ643" i="9"/>
  <c r="AJ644" i="9"/>
  <c r="AJ645" i="9"/>
  <c r="AJ646" i="9"/>
  <c r="AJ647" i="9"/>
  <c r="AJ648" i="9"/>
  <c r="AJ649" i="9"/>
  <c r="AJ650" i="9"/>
  <c r="AJ651" i="9"/>
  <c r="AJ652" i="9"/>
  <c r="AJ653" i="9"/>
  <c r="AJ654" i="9"/>
  <c r="AJ655" i="9"/>
  <c r="AJ656" i="9"/>
  <c r="AJ657" i="9"/>
  <c r="AJ658" i="9"/>
  <c r="AJ659" i="9"/>
  <c r="AJ660" i="9"/>
  <c r="AJ661" i="9"/>
  <c r="AJ662" i="9"/>
  <c r="AJ663" i="9"/>
  <c r="AJ664" i="9"/>
  <c r="AJ665" i="9"/>
  <c r="AJ666" i="9"/>
  <c r="AJ667" i="9"/>
  <c r="AJ668" i="9"/>
  <c r="AJ669" i="9"/>
  <c r="AJ670" i="9"/>
  <c r="AJ671" i="9"/>
  <c r="AJ672" i="9"/>
  <c r="AJ673" i="9"/>
  <c r="AJ674" i="9"/>
  <c r="AJ675" i="9"/>
  <c r="AJ676" i="9"/>
  <c r="AJ677" i="9"/>
  <c r="AJ678" i="9"/>
  <c r="AJ679" i="9"/>
  <c r="AJ680" i="9"/>
  <c r="AJ681" i="9"/>
  <c r="AJ682" i="9"/>
  <c r="AJ683" i="9"/>
  <c r="AJ684" i="9"/>
  <c r="AJ685" i="9"/>
  <c r="AJ686" i="9"/>
  <c r="AJ687" i="9"/>
  <c r="AJ688" i="9"/>
  <c r="AJ689" i="9"/>
  <c r="AJ690" i="9"/>
  <c r="AJ691" i="9"/>
  <c r="AJ692" i="9"/>
  <c r="AJ693" i="9"/>
  <c r="AJ694" i="9"/>
  <c r="AJ695" i="9"/>
  <c r="AJ696" i="9"/>
  <c r="AJ697" i="9"/>
  <c r="AJ698" i="9"/>
  <c r="AJ699" i="9"/>
  <c r="AJ700" i="9"/>
  <c r="AJ701" i="9"/>
  <c r="AJ702" i="9"/>
  <c r="AJ703" i="9"/>
  <c r="AJ704" i="9"/>
  <c r="AJ705" i="9"/>
  <c r="AJ706" i="9"/>
  <c r="AJ707" i="9"/>
  <c r="AJ708" i="9"/>
  <c r="AJ709" i="9"/>
  <c r="AJ710" i="9"/>
  <c r="AJ711" i="9"/>
  <c r="AJ712" i="9"/>
  <c r="AJ713" i="9"/>
  <c r="AJ714" i="9"/>
  <c r="AJ715" i="9"/>
  <c r="AJ716" i="9"/>
  <c r="AJ717" i="9"/>
  <c r="AJ718" i="9"/>
  <c r="AJ719" i="9"/>
  <c r="AJ720" i="9"/>
  <c r="AJ721" i="9"/>
  <c r="AJ722" i="9"/>
  <c r="AJ723" i="9"/>
  <c r="AJ724" i="9"/>
  <c r="AJ725" i="9"/>
  <c r="AJ726" i="9"/>
  <c r="AJ727" i="9"/>
  <c r="AJ728" i="9"/>
  <c r="AJ729" i="9"/>
  <c r="AJ730" i="9"/>
  <c r="AJ731" i="9"/>
  <c r="AJ732" i="9"/>
  <c r="AJ733" i="9"/>
  <c r="AJ734" i="9"/>
  <c r="AJ735" i="9"/>
  <c r="AJ736" i="9"/>
  <c r="AJ737" i="9"/>
  <c r="AJ738" i="9"/>
  <c r="AJ739" i="9"/>
  <c r="AJ740" i="9"/>
  <c r="AJ741" i="9"/>
  <c r="AJ742" i="9"/>
  <c r="AJ743" i="9"/>
  <c r="AJ744" i="9"/>
  <c r="AJ745" i="9"/>
  <c r="AJ746" i="9"/>
  <c r="AJ747" i="9"/>
  <c r="AJ748" i="9"/>
  <c r="AJ749" i="9"/>
  <c r="AJ750" i="9"/>
  <c r="AJ751" i="9"/>
  <c r="AJ752" i="9"/>
  <c r="AJ753" i="9"/>
  <c r="AJ754" i="9"/>
  <c r="AJ755" i="9"/>
  <c r="AJ756" i="9"/>
  <c r="AJ757" i="9"/>
  <c r="AJ758" i="9"/>
  <c r="AJ759" i="9"/>
  <c r="AJ760" i="9"/>
  <c r="AJ761" i="9"/>
  <c r="AJ762" i="9"/>
  <c r="AJ763" i="9"/>
  <c r="AJ764" i="9"/>
  <c r="AJ765" i="9"/>
  <c r="AJ766" i="9"/>
  <c r="AJ767" i="9"/>
  <c r="AJ768" i="9"/>
  <c r="AJ769" i="9"/>
  <c r="AJ770" i="9"/>
  <c r="AJ771" i="9"/>
  <c r="AJ772" i="9"/>
  <c r="AJ773" i="9"/>
  <c r="AJ774" i="9"/>
  <c r="AJ775" i="9"/>
  <c r="AJ776" i="9"/>
  <c r="AJ777" i="9"/>
  <c r="AJ778" i="9"/>
  <c r="AJ779" i="9"/>
  <c r="AJ780" i="9"/>
  <c r="AJ781" i="9"/>
  <c r="AJ782" i="9"/>
  <c r="AJ783" i="9"/>
  <c r="AJ784" i="9"/>
  <c r="AJ785" i="9"/>
  <c r="AJ786" i="9"/>
  <c r="AJ787" i="9"/>
  <c r="AJ788" i="9"/>
  <c r="AJ789" i="9"/>
  <c r="AJ790" i="9"/>
  <c r="AJ791" i="9"/>
  <c r="AJ792" i="9"/>
  <c r="AJ793" i="9"/>
  <c r="AJ794" i="9"/>
  <c r="AJ795" i="9"/>
  <c r="AJ796" i="9"/>
  <c r="AJ797" i="9"/>
  <c r="AJ798" i="9"/>
  <c r="AJ799" i="9"/>
  <c r="AJ800" i="9"/>
  <c r="AJ801" i="9"/>
  <c r="AJ802" i="9"/>
  <c r="AJ803" i="9"/>
  <c r="AJ804" i="9"/>
  <c r="AJ805" i="9"/>
  <c r="AJ806" i="9"/>
  <c r="AJ807" i="9"/>
  <c r="AJ808" i="9"/>
  <c r="AJ809" i="9"/>
  <c r="AJ810" i="9"/>
  <c r="AJ811" i="9"/>
  <c r="AJ812" i="9"/>
  <c r="AJ813" i="9"/>
  <c r="AJ814" i="9"/>
  <c r="AJ815" i="9"/>
  <c r="AJ816" i="9"/>
  <c r="AJ817" i="9"/>
  <c r="AJ818" i="9"/>
  <c r="AJ819" i="9"/>
  <c r="AJ820" i="9"/>
  <c r="AJ821" i="9"/>
  <c r="AJ822" i="9"/>
  <c r="AJ823" i="9"/>
  <c r="AJ824" i="9"/>
  <c r="AJ825" i="9"/>
  <c r="AJ826" i="9"/>
  <c r="AJ827" i="9"/>
  <c r="AJ828" i="9"/>
  <c r="AJ829" i="9"/>
  <c r="AJ830" i="9"/>
  <c r="AJ831" i="9"/>
  <c r="AJ832" i="9"/>
  <c r="AJ833" i="9"/>
  <c r="AJ834" i="9"/>
  <c r="AJ835" i="9"/>
  <c r="AJ836" i="9"/>
  <c r="AJ837" i="9"/>
  <c r="AJ838" i="9"/>
  <c r="AJ839" i="9"/>
  <c r="AJ840" i="9"/>
  <c r="AJ841" i="9"/>
  <c r="AJ842" i="9"/>
  <c r="AJ843" i="9"/>
  <c r="AJ844" i="9"/>
  <c r="AJ845" i="9"/>
  <c r="AJ846" i="9"/>
  <c r="AJ847" i="9"/>
  <c r="AJ848" i="9"/>
  <c r="AJ849" i="9"/>
  <c r="AJ850" i="9"/>
  <c r="AJ851" i="9"/>
  <c r="AJ852" i="9"/>
  <c r="AJ853" i="9"/>
  <c r="AJ854" i="9"/>
  <c r="AJ855" i="9"/>
  <c r="AJ856" i="9"/>
  <c r="AJ857" i="9"/>
  <c r="AJ858" i="9"/>
  <c r="AJ859" i="9"/>
  <c r="AJ860" i="9"/>
  <c r="AJ861" i="9"/>
  <c r="AJ862" i="9"/>
  <c r="AJ863" i="9"/>
  <c r="AJ864" i="9"/>
  <c r="AJ865" i="9"/>
  <c r="AJ866" i="9"/>
  <c r="AJ867" i="9"/>
  <c r="AJ868" i="9"/>
  <c r="AJ869" i="9"/>
  <c r="AJ870" i="9"/>
  <c r="AJ871" i="9"/>
  <c r="AJ872" i="9"/>
  <c r="AJ873" i="9"/>
  <c r="AJ874" i="9"/>
  <c r="AJ875" i="9"/>
  <c r="AJ876" i="9"/>
  <c r="AJ877" i="9"/>
  <c r="AJ878" i="9"/>
  <c r="AJ879" i="9"/>
  <c r="AJ880" i="9"/>
  <c r="AJ881" i="9"/>
  <c r="AJ882" i="9"/>
  <c r="AJ883" i="9"/>
  <c r="AJ884" i="9"/>
  <c r="AJ885" i="9"/>
  <c r="AJ886" i="9"/>
  <c r="AJ887" i="9"/>
  <c r="AJ888" i="9"/>
  <c r="AJ889" i="9"/>
  <c r="AJ890" i="9"/>
  <c r="AJ891" i="9"/>
  <c r="AJ892" i="9"/>
  <c r="AJ893" i="9"/>
  <c r="AJ894" i="9"/>
  <c r="AJ895" i="9"/>
  <c r="AJ896" i="9"/>
  <c r="AJ897" i="9"/>
  <c r="AJ898" i="9"/>
  <c r="AJ899" i="9"/>
  <c r="AJ900" i="9"/>
  <c r="AJ901" i="9"/>
  <c r="AJ902" i="9"/>
  <c r="AJ903" i="9"/>
  <c r="AJ904" i="9"/>
  <c r="AJ905" i="9"/>
  <c r="AJ906" i="9"/>
  <c r="AJ907" i="9"/>
  <c r="AJ908" i="9"/>
  <c r="AJ909" i="9"/>
  <c r="AJ910" i="9"/>
  <c r="AJ911" i="9"/>
  <c r="AJ912" i="9"/>
  <c r="AJ913" i="9"/>
  <c r="AJ914" i="9"/>
  <c r="AJ915" i="9"/>
  <c r="AJ916" i="9"/>
  <c r="AJ917" i="9"/>
  <c r="AJ918" i="9"/>
  <c r="AJ919" i="9"/>
  <c r="AJ920" i="9"/>
  <c r="AJ921" i="9"/>
  <c r="AJ922" i="9"/>
  <c r="AJ923" i="9"/>
  <c r="AJ924" i="9"/>
  <c r="AJ925" i="9"/>
  <c r="AJ926" i="9"/>
  <c r="AJ927" i="9"/>
  <c r="AJ928" i="9"/>
  <c r="AJ929" i="9"/>
  <c r="AJ930" i="9"/>
  <c r="AJ931" i="9"/>
  <c r="AJ932" i="9"/>
  <c r="AJ933" i="9"/>
  <c r="AJ934" i="9"/>
  <c r="AJ935" i="9"/>
  <c r="AJ936" i="9"/>
  <c r="AJ937" i="9"/>
  <c r="AJ938" i="9"/>
  <c r="AJ939" i="9"/>
  <c r="AJ940" i="9"/>
  <c r="AJ941" i="9"/>
  <c r="AJ942" i="9"/>
  <c r="AJ943" i="9"/>
  <c r="AJ944" i="9"/>
  <c r="AJ945" i="9"/>
  <c r="AJ946" i="9"/>
  <c r="AJ947" i="9"/>
  <c r="AJ948" i="9"/>
  <c r="AJ949" i="9"/>
  <c r="AJ950" i="9"/>
  <c r="AJ951" i="9"/>
  <c r="AJ952" i="9"/>
  <c r="AJ953" i="9"/>
  <c r="AJ954" i="9"/>
  <c r="AJ955" i="9"/>
  <c r="AJ956" i="9"/>
  <c r="AJ957" i="9"/>
  <c r="AJ958" i="9"/>
  <c r="AJ959" i="9"/>
  <c r="AJ960" i="9"/>
  <c r="AJ961" i="9"/>
  <c r="AJ962" i="9"/>
  <c r="AJ963" i="9"/>
  <c r="AJ964" i="9"/>
  <c r="AJ965" i="9"/>
  <c r="AJ966" i="9"/>
  <c r="AJ967" i="9"/>
  <c r="AJ968" i="9"/>
  <c r="AJ969" i="9"/>
  <c r="AJ970" i="9"/>
  <c r="AJ971" i="9"/>
  <c r="AJ972" i="9"/>
  <c r="AJ973" i="9"/>
  <c r="AJ974" i="9"/>
  <c r="AJ975" i="9"/>
  <c r="AJ976" i="9"/>
  <c r="AJ977" i="9"/>
  <c r="AJ978" i="9"/>
  <c r="AJ979" i="9"/>
  <c r="AJ980" i="9"/>
  <c r="AJ981" i="9"/>
  <c r="AJ982" i="9"/>
  <c r="AJ983" i="9"/>
  <c r="AJ984" i="9"/>
  <c r="AJ985" i="9"/>
  <c r="AJ986" i="9"/>
  <c r="AJ987" i="9"/>
  <c r="AJ988" i="9"/>
  <c r="AJ989" i="9"/>
  <c r="AJ990" i="9"/>
  <c r="AJ991" i="9"/>
  <c r="AJ992" i="9"/>
  <c r="AJ993" i="9"/>
  <c r="AJ994" i="9"/>
  <c r="AJ995" i="9"/>
  <c r="AJ996" i="9"/>
  <c r="AJ997" i="9"/>
  <c r="AJ998" i="9"/>
  <c r="AJ999" i="9"/>
  <c r="AJ1000" i="9"/>
  <c r="AJ1001" i="9"/>
  <c r="AJ1002" i="9"/>
  <c r="AJ1003" i="9"/>
  <c r="AJ1004" i="9"/>
  <c r="AJ1005" i="9"/>
  <c r="AJ1006" i="9"/>
  <c r="AJ1007" i="9"/>
  <c r="AJ1008" i="9"/>
  <c r="AJ1009" i="9"/>
  <c r="AJ1010" i="9"/>
  <c r="AJ1011" i="9"/>
  <c r="AJ1012" i="9"/>
  <c r="AJ1013" i="9"/>
  <c r="AJ1014" i="9"/>
  <c r="AJ1015" i="9"/>
  <c r="AJ1016" i="9"/>
  <c r="AJ1017" i="9"/>
  <c r="AJ1018" i="9"/>
  <c r="AJ1019" i="9"/>
  <c r="AJ1020" i="9"/>
  <c r="AJ1021" i="9"/>
  <c r="AJ1022" i="9"/>
  <c r="AJ1023" i="9"/>
  <c r="AJ1024" i="9"/>
  <c r="AJ1025" i="9"/>
  <c r="AJ1026" i="9"/>
  <c r="AJ1027" i="9"/>
  <c r="AJ1028" i="9"/>
  <c r="AJ1029" i="9"/>
  <c r="AJ1030" i="9"/>
  <c r="AJ1031" i="9"/>
  <c r="AJ1032" i="9"/>
  <c r="AJ1033" i="9"/>
  <c r="AJ1034" i="9"/>
  <c r="AJ1035" i="9"/>
  <c r="AJ1036" i="9"/>
  <c r="AJ1037" i="9"/>
  <c r="AJ1038" i="9"/>
  <c r="AJ1039" i="9"/>
  <c r="AJ1040" i="9"/>
  <c r="AJ1041" i="9"/>
  <c r="AJ1042" i="9"/>
  <c r="AJ1043" i="9"/>
  <c r="AJ1044" i="9"/>
  <c r="AJ1045" i="9"/>
  <c r="AJ1046" i="9"/>
  <c r="AJ1047" i="9"/>
  <c r="AJ1048" i="9"/>
  <c r="AJ1049" i="9"/>
  <c r="AJ1050" i="9"/>
  <c r="AJ1051" i="9"/>
  <c r="AJ1052" i="9"/>
  <c r="AJ1053" i="9"/>
  <c r="AJ1054" i="9"/>
  <c r="AJ1055" i="9"/>
  <c r="AJ1056" i="9"/>
  <c r="AJ1057" i="9"/>
  <c r="AJ1058" i="9"/>
  <c r="AJ1059" i="9"/>
  <c r="AJ1060" i="9"/>
  <c r="AJ1061" i="9"/>
  <c r="AJ1062" i="9"/>
  <c r="AJ1063" i="9"/>
  <c r="AJ1064" i="9"/>
  <c r="AJ1065" i="9"/>
  <c r="AJ1066" i="9"/>
  <c r="AJ1067" i="9"/>
  <c r="AJ1068" i="9"/>
  <c r="AJ1069" i="9"/>
  <c r="AJ1070" i="9"/>
  <c r="AJ1071" i="9"/>
  <c r="AJ1072" i="9"/>
  <c r="AJ1073" i="9"/>
  <c r="AJ1074" i="9"/>
  <c r="AJ1075" i="9"/>
  <c r="AJ1076" i="9"/>
  <c r="AJ1077" i="9"/>
  <c r="AJ1078" i="9"/>
  <c r="AJ1079" i="9"/>
  <c r="AJ1080" i="9"/>
  <c r="AJ1081" i="9"/>
  <c r="AJ1082" i="9"/>
  <c r="AJ1083" i="9"/>
  <c r="AJ1084" i="9"/>
  <c r="AJ1085" i="9"/>
  <c r="AJ1086" i="9"/>
  <c r="AJ1087" i="9"/>
  <c r="AJ1088" i="9"/>
  <c r="AJ1089" i="9"/>
  <c r="AJ1090" i="9"/>
  <c r="AJ1091" i="9"/>
  <c r="AJ1092" i="9"/>
  <c r="AJ1093" i="9"/>
  <c r="AJ1094" i="9"/>
  <c r="AI1094" i="9" s="1"/>
  <c r="AJ1095" i="9"/>
  <c r="AJ1096" i="9"/>
  <c r="AI1096" i="9" s="1"/>
  <c r="AJ1097" i="9"/>
  <c r="AI1097" i="9" s="1"/>
  <c r="AJ1098" i="9"/>
  <c r="AI1098" i="9" s="1"/>
  <c r="AJ1099" i="9"/>
  <c r="AI1099" i="9"/>
  <c r="AJ1100" i="9"/>
  <c r="AI1100" i="9"/>
  <c r="AJ1101" i="9"/>
  <c r="AI1101" i="9"/>
  <c r="AJ1102" i="9"/>
  <c r="AI1102" i="9" s="1"/>
  <c r="AJ1103" i="9"/>
  <c r="AI1103" i="9" s="1"/>
  <c r="AJ1104" i="9"/>
  <c r="AI1104" i="9" s="1"/>
  <c r="AJ1105" i="9"/>
  <c r="AI1105" i="9" s="1"/>
  <c r="AJ1106" i="9"/>
  <c r="AI1106" i="9" s="1"/>
  <c r="AJ1107" i="9"/>
  <c r="AI1107" i="9" s="1"/>
  <c r="AJ1108" i="9"/>
  <c r="AI1108" i="9" s="1"/>
  <c r="AJ1109" i="9"/>
  <c r="AI1109" i="9"/>
  <c r="AJ1110" i="9"/>
  <c r="AI1110" i="9"/>
  <c r="AJ1111" i="9"/>
  <c r="AI1111" i="9"/>
  <c r="AJ1112" i="9"/>
  <c r="AI1112" i="9" s="1"/>
  <c r="AJ1113" i="9"/>
  <c r="AI1113" i="9" s="1"/>
  <c r="AJ1114" i="9"/>
  <c r="AJ1115" i="9"/>
  <c r="AJ1116" i="9"/>
  <c r="AJ1117" i="9"/>
  <c r="AJ1118" i="9"/>
  <c r="AJ1119" i="9"/>
  <c r="AJ1120" i="9"/>
  <c r="AJ1121" i="9"/>
  <c r="AJ1122" i="9"/>
  <c r="AJ4" i="9"/>
  <c r="AJ5" i="9"/>
  <c r="V860" i="9"/>
  <c r="P315" i="9"/>
  <c r="AI1095" i="9"/>
  <c r="P4" i="9"/>
  <c r="P5" i="9"/>
  <c r="P6" i="9"/>
  <c r="P7" i="9"/>
  <c r="P8" i="9"/>
  <c r="P9" i="9"/>
  <c r="P10" i="9"/>
  <c r="P11" i="9"/>
  <c r="P12" i="9"/>
  <c r="P13" i="9"/>
  <c r="P14" i="9"/>
  <c r="P15" i="9"/>
  <c r="P16" i="9"/>
  <c r="P17" i="9"/>
  <c r="P18" i="9"/>
  <c r="P19" i="9"/>
  <c r="P20" i="9"/>
  <c r="P21" i="9"/>
  <c r="P22" i="9"/>
  <c r="P23" i="9"/>
  <c r="P24" i="9"/>
  <c r="P25" i="9"/>
  <c r="P26" i="9"/>
  <c r="P27" i="9"/>
  <c r="P28" i="9"/>
  <c r="P29" i="9"/>
  <c r="P30" i="9"/>
  <c r="P31" i="9"/>
  <c r="P32" i="9"/>
  <c r="P33" i="9"/>
  <c r="P34" i="9"/>
  <c r="P35" i="9"/>
  <c r="P1089" i="9"/>
  <c r="P36" i="9"/>
  <c r="P37" i="9"/>
  <c r="P38" i="9"/>
  <c r="P39" i="9"/>
  <c r="P40" i="9"/>
  <c r="P41" i="9"/>
  <c r="P42" i="9"/>
  <c r="P43" i="9"/>
  <c r="P44" i="9"/>
  <c r="P45" i="9"/>
  <c r="P46" i="9"/>
  <c r="P47" i="9"/>
  <c r="P48" i="9"/>
  <c r="P49" i="9"/>
  <c r="P50" i="9"/>
  <c r="P51" i="9"/>
  <c r="P52" i="9"/>
  <c r="P53" i="9"/>
  <c r="P54" i="9"/>
  <c r="P55"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1094" i="9"/>
  <c r="P341" i="9"/>
  <c r="P342" i="9"/>
  <c r="P343" i="9"/>
  <c r="P344" i="9"/>
  <c r="P345" i="9"/>
  <c r="P346" i="9"/>
  <c r="P347" i="9"/>
  <c r="P348" i="9"/>
  <c r="P349" i="9"/>
  <c r="P350"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1090" i="9"/>
  <c r="P389" i="9"/>
  <c r="P390" i="9"/>
  <c r="P391" i="9"/>
  <c r="P392" i="9"/>
  <c r="P393" i="9"/>
  <c r="P394" i="9"/>
  <c r="P395" i="9"/>
  <c r="P396" i="9"/>
  <c r="P397" i="9"/>
  <c r="P398" i="9"/>
  <c r="P399" i="9"/>
  <c r="P400" i="9"/>
  <c r="P401" i="9"/>
  <c r="P402" i="9"/>
  <c r="P403" i="9"/>
  <c r="P404" i="9"/>
  <c r="P405" i="9"/>
  <c r="P406" i="9"/>
  <c r="P407" i="9"/>
  <c r="P408" i="9"/>
  <c r="P409" i="9"/>
  <c r="P410" i="9"/>
  <c r="P411" i="9"/>
  <c r="P109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1092"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6" i="9"/>
  <c r="P537" i="9"/>
  <c r="P538" i="9"/>
  <c r="P539" i="9"/>
  <c r="P540" i="9"/>
  <c r="P541" i="9"/>
  <c r="P542" i="9"/>
  <c r="P543" i="9"/>
  <c r="P544" i="9"/>
  <c r="P545" i="9"/>
  <c r="P546" i="9"/>
  <c r="P547" i="9"/>
  <c r="P548" i="9"/>
  <c r="P549" i="9"/>
  <c r="P550" i="9"/>
  <c r="P551" i="9"/>
  <c r="P552" i="9"/>
  <c r="P553" i="9"/>
  <c r="P554" i="9"/>
  <c r="P555" i="9"/>
  <c r="P556" i="9"/>
  <c r="P557" i="9"/>
  <c r="P558" i="9"/>
  <c r="P559" i="9"/>
  <c r="P560" i="9"/>
  <c r="P561" i="9"/>
  <c r="P562" i="9"/>
  <c r="P563" i="9"/>
  <c r="P565" i="9"/>
  <c r="P566" i="9"/>
  <c r="P567" i="9"/>
  <c r="P568" i="9"/>
  <c r="P569" i="9"/>
  <c r="P570" i="9"/>
  <c r="P571" i="9"/>
  <c r="P572" i="9"/>
  <c r="P573" i="9"/>
  <c r="P574" i="9"/>
  <c r="P575" i="9"/>
  <c r="P576" i="9"/>
  <c r="P577" i="9"/>
  <c r="P578" i="9"/>
  <c r="P579" i="9"/>
  <c r="P580" i="9"/>
  <c r="P581" i="9"/>
  <c r="P582" i="9"/>
  <c r="P583" i="9"/>
  <c r="P584" i="9"/>
  <c r="P585" i="9"/>
  <c r="P586" i="9"/>
  <c r="P587" i="9"/>
  <c r="P588" i="9"/>
  <c r="P589" i="9"/>
  <c r="P590" i="9"/>
  <c r="P591" i="9"/>
  <c r="P592" i="9"/>
  <c r="P593" i="9"/>
  <c r="P594" i="9"/>
  <c r="P595" i="9"/>
  <c r="P596" i="9"/>
  <c r="P597" i="9"/>
  <c r="P598" i="9"/>
  <c r="P599" i="9"/>
  <c r="P600" i="9"/>
  <c r="P601" i="9"/>
  <c r="P602" i="9"/>
  <c r="P603" i="9"/>
  <c r="P604" i="9"/>
  <c r="P605" i="9"/>
  <c r="P606" i="9"/>
  <c r="P607" i="9"/>
  <c r="P608" i="9"/>
  <c r="P609" i="9"/>
  <c r="P610" i="9"/>
  <c r="P611" i="9"/>
  <c r="P612" i="9"/>
  <c r="P613" i="9"/>
  <c r="P614" i="9"/>
  <c r="P615" i="9"/>
  <c r="P616" i="9"/>
  <c r="P617" i="9"/>
  <c r="P618" i="9"/>
  <c r="P619" i="9"/>
  <c r="P620" i="9"/>
  <c r="P621" i="9"/>
  <c r="P622" i="9"/>
  <c r="P623" i="9"/>
  <c r="P624" i="9"/>
  <c r="P625" i="9"/>
  <c r="P626" i="9"/>
  <c r="P627" i="9"/>
  <c r="P629" i="9"/>
  <c r="P630" i="9"/>
  <c r="P631" i="9"/>
  <c r="P632" i="9"/>
  <c r="P633" i="9"/>
  <c r="P634" i="9"/>
  <c r="P635" i="9"/>
  <c r="P636" i="9"/>
  <c r="P637" i="9"/>
  <c r="P638" i="9"/>
  <c r="P639" i="9"/>
  <c r="P640" i="9"/>
  <c r="P641" i="9"/>
  <c r="P642" i="9"/>
  <c r="P643" i="9"/>
  <c r="P644" i="9"/>
  <c r="P645" i="9"/>
  <c r="P646" i="9"/>
  <c r="P647" i="9"/>
  <c r="P648" i="9"/>
  <c r="P649" i="9"/>
  <c r="P650" i="9"/>
  <c r="P651" i="9"/>
  <c r="P652" i="9"/>
  <c r="P653" i="9"/>
  <c r="P654" i="9"/>
  <c r="P655" i="9"/>
  <c r="P656" i="9"/>
  <c r="P657" i="9"/>
  <c r="P658" i="9"/>
  <c r="P659" i="9"/>
  <c r="P662" i="9"/>
  <c r="P663" i="9"/>
  <c r="P664" i="9"/>
  <c r="P665" i="9"/>
  <c r="P666" i="9"/>
  <c r="P667" i="9"/>
  <c r="P668" i="9"/>
  <c r="P669" i="9"/>
  <c r="P670" i="9"/>
  <c r="P671" i="9"/>
  <c r="P672" i="9"/>
  <c r="P673" i="9"/>
  <c r="P674" i="9"/>
  <c r="P675" i="9"/>
  <c r="P676" i="9"/>
  <c r="P677" i="9"/>
  <c r="P678" i="9"/>
  <c r="P679" i="9"/>
  <c r="P680" i="9"/>
  <c r="P681" i="9"/>
  <c r="P682" i="9"/>
  <c r="P683" i="9"/>
  <c r="P684" i="9"/>
  <c r="P685" i="9"/>
  <c r="P686" i="9"/>
  <c r="P687" i="9"/>
  <c r="P688" i="9"/>
  <c r="P689" i="9"/>
  <c r="P690" i="9"/>
  <c r="P691" i="9"/>
  <c r="P692" i="9"/>
  <c r="P693" i="9"/>
  <c r="P694" i="9"/>
  <c r="P695" i="9"/>
  <c r="P696" i="9"/>
  <c r="P697" i="9"/>
  <c r="P698" i="9"/>
  <c r="P699" i="9"/>
  <c r="P700" i="9"/>
  <c r="P701" i="9"/>
  <c r="P702" i="9"/>
  <c r="P703" i="9"/>
  <c r="P704" i="9"/>
  <c r="P705" i="9"/>
  <c r="P706" i="9"/>
  <c r="P707" i="9"/>
  <c r="P708" i="9"/>
  <c r="P709" i="9"/>
  <c r="P710" i="9"/>
  <c r="P711" i="9"/>
  <c r="P712" i="9"/>
  <c r="P713" i="9"/>
  <c r="P714" i="9"/>
  <c r="P715" i="9"/>
  <c r="P716" i="9"/>
  <c r="P717" i="9"/>
  <c r="P718" i="9"/>
  <c r="P719" i="9"/>
  <c r="P720" i="9"/>
  <c r="P721" i="9"/>
  <c r="P722" i="9"/>
  <c r="P723" i="9"/>
  <c r="P724" i="9"/>
  <c r="P725" i="9"/>
  <c r="P726" i="9"/>
  <c r="P727" i="9"/>
  <c r="P728" i="9"/>
  <c r="P729" i="9"/>
  <c r="P730" i="9"/>
  <c r="P731" i="9"/>
  <c r="P732" i="9"/>
  <c r="P733" i="9"/>
  <c r="P734" i="9"/>
  <c r="P735" i="9"/>
  <c r="P736" i="9"/>
  <c r="P737" i="9"/>
  <c r="P738" i="9"/>
  <c r="P740" i="9"/>
  <c r="P741" i="9"/>
  <c r="P742" i="9"/>
  <c r="P743" i="9"/>
  <c r="P744" i="9"/>
  <c r="P745" i="9"/>
  <c r="P746" i="9"/>
  <c r="P747" i="9"/>
  <c r="P748" i="9"/>
  <c r="P750" i="9"/>
  <c r="P751" i="9"/>
  <c r="P752" i="9"/>
  <c r="P753" i="9"/>
  <c r="P754" i="9"/>
  <c r="P755" i="9"/>
  <c r="P756" i="9"/>
  <c r="P757" i="9"/>
  <c r="P758" i="9"/>
  <c r="P759" i="9"/>
  <c r="P760" i="9"/>
  <c r="P761" i="9"/>
  <c r="P762" i="9"/>
  <c r="P763" i="9"/>
  <c r="P1093" i="9"/>
  <c r="P764" i="9"/>
  <c r="P765" i="9"/>
  <c r="P766" i="9"/>
  <c r="P767" i="9"/>
  <c r="P768" i="9"/>
  <c r="P769" i="9"/>
  <c r="P770" i="9"/>
  <c r="P771" i="9"/>
  <c r="P772" i="9"/>
  <c r="P773" i="9"/>
  <c r="P774" i="9"/>
  <c r="P775" i="9"/>
  <c r="P776" i="9"/>
  <c r="P777" i="9"/>
  <c r="P778" i="9"/>
  <c r="P779" i="9"/>
  <c r="P780" i="9"/>
  <c r="P781" i="9"/>
  <c r="P782" i="9"/>
  <c r="P783" i="9"/>
  <c r="P784" i="9"/>
  <c r="P785" i="9"/>
  <c r="P786" i="9"/>
  <c r="P787" i="9"/>
  <c r="P788" i="9"/>
  <c r="P789" i="9"/>
  <c r="P790" i="9"/>
  <c r="P791" i="9"/>
  <c r="P792" i="9"/>
  <c r="P793" i="9"/>
  <c r="P794" i="9"/>
  <c r="P795" i="9"/>
  <c r="P796" i="9"/>
  <c r="P797" i="9"/>
  <c r="P798" i="9"/>
  <c r="P799" i="9"/>
  <c r="P800" i="9"/>
  <c r="P801" i="9"/>
  <c r="P802" i="9"/>
  <c r="P803" i="9"/>
  <c r="P804" i="9"/>
  <c r="P805" i="9"/>
  <c r="P806" i="9"/>
  <c r="P808" i="9"/>
  <c r="P809" i="9"/>
  <c r="P810" i="9"/>
  <c r="P811" i="9"/>
  <c r="P812" i="9"/>
  <c r="P813" i="9"/>
  <c r="P814" i="9"/>
  <c r="P815" i="9"/>
  <c r="P816" i="9"/>
  <c r="P817" i="9"/>
  <c r="P818" i="9"/>
  <c r="P819" i="9"/>
  <c r="P820" i="9"/>
  <c r="P821" i="9"/>
  <c r="P822" i="9"/>
  <c r="P823" i="9"/>
  <c r="P824" i="9"/>
  <c r="P825" i="9"/>
  <c r="P826" i="9"/>
  <c r="P827" i="9"/>
  <c r="P828" i="9"/>
  <c r="P829" i="9"/>
  <c r="P830" i="9"/>
  <c r="P831" i="9"/>
  <c r="P832" i="9"/>
  <c r="P833" i="9"/>
  <c r="P834" i="9"/>
  <c r="P835" i="9"/>
  <c r="P836" i="9"/>
  <c r="P837" i="9"/>
  <c r="P838" i="9"/>
  <c r="P839" i="9"/>
  <c r="P840" i="9"/>
  <c r="P841" i="9"/>
  <c r="P842" i="9"/>
  <c r="P843" i="9"/>
  <c r="P844" i="9"/>
  <c r="P845" i="9"/>
  <c r="P846" i="9"/>
  <c r="P847" i="9"/>
  <c r="P848" i="9"/>
  <c r="P849" i="9"/>
  <c r="P850" i="9"/>
  <c r="P851" i="9"/>
  <c r="P852" i="9"/>
  <c r="P853" i="9"/>
  <c r="P854" i="9"/>
  <c r="P855" i="9"/>
  <c r="P856" i="9"/>
  <c r="P857" i="9"/>
  <c r="P858" i="9"/>
  <c r="P859" i="9"/>
  <c r="P860" i="9"/>
  <c r="P861" i="9"/>
  <c r="P862" i="9"/>
  <c r="P864" i="9"/>
  <c r="P865" i="9"/>
  <c r="P866" i="9"/>
  <c r="P867" i="9"/>
  <c r="P868" i="9"/>
  <c r="P869" i="9"/>
  <c r="P870" i="9"/>
  <c r="P871" i="9"/>
  <c r="P872" i="9"/>
  <c r="P873" i="9"/>
  <c r="P874" i="9"/>
  <c r="P875" i="9"/>
  <c r="P876" i="9"/>
  <c r="P877" i="9"/>
  <c r="P878" i="9"/>
  <c r="P879" i="9"/>
  <c r="P880" i="9"/>
  <c r="P881" i="9"/>
  <c r="P882" i="9"/>
  <c r="P883" i="9"/>
  <c r="P884" i="9"/>
  <c r="P885" i="9"/>
  <c r="P886" i="9"/>
  <c r="P887" i="9"/>
  <c r="P888" i="9"/>
  <c r="P889" i="9"/>
  <c r="P890" i="9"/>
  <c r="P891" i="9"/>
  <c r="P892" i="9"/>
  <c r="P894" i="9"/>
  <c r="P895" i="9"/>
  <c r="P896" i="9"/>
  <c r="P897" i="9"/>
  <c r="P898" i="9"/>
  <c r="P900" i="9"/>
  <c r="P901" i="9"/>
  <c r="P902" i="9"/>
  <c r="P903" i="9"/>
  <c r="P904" i="9"/>
  <c r="P905" i="9"/>
  <c r="P906" i="9"/>
  <c r="P907" i="9"/>
  <c r="P908" i="9"/>
  <c r="P909" i="9"/>
  <c r="P910" i="9"/>
  <c r="P911" i="9"/>
  <c r="P912" i="9"/>
  <c r="P913" i="9"/>
  <c r="P914" i="9"/>
  <c r="P915" i="9"/>
  <c r="P916" i="9"/>
  <c r="P917" i="9"/>
  <c r="P918" i="9"/>
  <c r="P919" i="9"/>
  <c r="P920" i="9"/>
  <c r="P921" i="9"/>
  <c r="P922" i="9"/>
  <c r="P923" i="9"/>
  <c r="P924" i="9"/>
  <c r="P925" i="9"/>
  <c r="P926" i="9"/>
  <c r="P927" i="9"/>
  <c r="P928" i="9"/>
  <c r="P929" i="9"/>
  <c r="P930" i="9"/>
  <c r="P931" i="9"/>
  <c r="P933" i="9"/>
  <c r="P934" i="9"/>
  <c r="P935" i="9"/>
  <c r="P936" i="9"/>
  <c r="P937" i="9"/>
  <c r="P938" i="9"/>
  <c r="P939" i="9"/>
  <c r="P940" i="9"/>
  <c r="P941" i="9"/>
  <c r="P942" i="9"/>
  <c r="P943" i="9"/>
  <c r="P944" i="9"/>
  <c r="P945" i="9"/>
  <c r="P946" i="9"/>
  <c r="P947" i="9"/>
  <c r="P948" i="9"/>
  <c r="P949" i="9"/>
  <c r="P950" i="9"/>
  <c r="P952" i="9"/>
  <c r="P953" i="9"/>
  <c r="P954" i="9"/>
  <c r="P955" i="9"/>
  <c r="P956" i="9"/>
  <c r="P957" i="9"/>
  <c r="P958" i="9"/>
  <c r="P959" i="9"/>
  <c r="P960" i="9"/>
  <c r="P961" i="9"/>
  <c r="P962" i="9"/>
  <c r="P963" i="9"/>
  <c r="P964" i="9"/>
  <c r="P965" i="9"/>
  <c r="P966" i="9"/>
  <c r="P967" i="9"/>
  <c r="P968" i="9"/>
  <c r="P969" i="9"/>
  <c r="P971" i="9"/>
  <c r="P972" i="9"/>
  <c r="P973" i="9"/>
  <c r="P974" i="9"/>
  <c r="P975" i="9"/>
  <c r="P976" i="9"/>
  <c r="P977" i="9"/>
  <c r="P978" i="9"/>
  <c r="P979" i="9"/>
  <c r="P980" i="9"/>
  <c r="P981" i="9"/>
  <c r="P982" i="9"/>
  <c r="P983" i="9"/>
  <c r="P984" i="9"/>
  <c r="P985" i="9"/>
  <c r="P986" i="9"/>
  <c r="P987" i="9"/>
  <c r="P988" i="9"/>
  <c r="P989" i="9"/>
  <c r="P990" i="9"/>
  <c r="P991" i="9"/>
  <c r="P992" i="9"/>
  <c r="P993" i="9"/>
  <c r="P994" i="9"/>
  <c r="P995" i="9"/>
  <c r="P996" i="9"/>
  <c r="P997" i="9"/>
  <c r="P998" i="9"/>
  <c r="P999" i="9"/>
  <c r="P1000" i="9"/>
  <c r="P1001" i="9"/>
  <c r="P1002" i="9"/>
  <c r="P1003" i="9"/>
  <c r="P1004" i="9"/>
  <c r="P1005" i="9"/>
  <c r="P1006" i="9"/>
  <c r="P1007" i="9"/>
  <c r="P1008" i="9"/>
  <c r="P1009" i="9"/>
  <c r="P1010" i="9"/>
  <c r="P1011" i="9"/>
  <c r="P1012" i="9"/>
  <c r="P1013" i="9"/>
  <c r="P1014" i="9"/>
  <c r="P1015" i="9"/>
  <c r="P1016" i="9"/>
  <c r="P1017" i="9"/>
  <c r="P1018" i="9"/>
  <c r="P1019" i="9"/>
  <c r="P1020" i="9"/>
  <c r="P1021" i="9"/>
  <c r="P1022" i="9"/>
  <c r="P1023" i="9"/>
  <c r="P1024" i="9"/>
  <c r="P1025" i="9"/>
  <c r="P1026" i="9"/>
  <c r="P1027" i="9"/>
  <c r="P1028" i="9"/>
  <c r="P1029" i="9"/>
  <c r="P1030" i="9"/>
  <c r="P1031" i="9"/>
  <c r="P1032" i="9"/>
  <c r="P1033" i="9"/>
  <c r="P1034" i="9"/>
  <c r="P1035" i="9"/>
  <c r="P1036" i="9"/>
  <c r="P1037" i="9"/>
  <c r="P1038" i="9"/>
  <c r="P1039" i="9"/>
  <c r="P1040" i="9"/>
  <c r="P1041" i="9"/>
  <c r="P1042" i="9"/>
  <c r="P1043" i="9"/>
  <c r="P1044" i="9"/>
  <c r="P1045" i="9"/>
  <c r="P1046" i="9"/>
  <c r="P1047" i="9"/>
  <c r="P1048" i="9"/>
  <c r="P1049" i="9"/>
  <c r="P1050" i="9"/>
  <c r="P1051" i="9"/>
  <c r="P1052" i="9"/>
  <c r="P1053" i="9"/>
  <c r="P1054" i="9"/>
  <c r="P1055" i="9"/>
  <c r="P1056" i="9"/>
  <c r="P1057" i="9"/>
  <c r="P1058" i="9"/>
  <c r="P1059" i="9"/>
  <c r="P1060" i="9"/>
  <c r="P1061" i="9"/>
  <c r="P1062" i="9"/>
  <c r="P1063" i="9"/>
  <c r="P1064" i="9"/>
  <c r="P1065" i="9"/>
  <c r="P1066" i="9"/>
  <c r="P1067" i="9"/>
  <c r="P1068" i="9"/>
  <c r="P1069" i="9"/>
  <c r="P1070" i="9"/>
  <c r="P1071" i="9"/>
  <c r="P1072" i="9"/>
  <c r="P1073" i="9"/>
  <c r="P1074" i="9"/>
  <c r="P1075" i="9"/>
  <c r="P1076" i="9"/>
  <c r="P1077" i="9"/>
  <c r="P1078" i="9"/>
  <c r="P1079" i="9"/>
  <c r="P1080" i="9"/>
  <c r="P1081" i="9"/>
  <c r="P1082" i="9"/>
  <c r="P1083" i="9"/>
  <c r="P1084" i="9"/>
  <c r="P1085" i="9"/>
  <c r="P1086" i="9"/>
  <c r="P1087" i="9"/>
  <c r="P1088" i="9"/>
  <c r="P932" i="9"/>
  <c r="P56" i="9"/>
  <c r="P660" i="9"/>
  <c r="P171" i="9"/>
  <c r="P213" i="9"/>
  <c r="P899" i="9"/>
  <c r="P247" i="9"/>
  <c r="P749" i="9"/>
  <c r="P351" i="9"/>
  <c r="P104" i="9"/>
  <c r="P661" i="9"/>
  <c r="P1096" i="9"/>
  <c r="P1097" i="9"/>
  <c r="P1098" i="9"/>
  <c r="P1099" i="9"/>
  <c r="P1100" i="9"/>
  <c r="P1101" i="9"/>
  <c r="P1102" i="9"/>
  <c r="P1103" i="9"/>
  <c r="P1104" i="9"/>
  <c r="P1105" i="9"/>
  <c r="P1106" i="9"/>
  <c r="P1107" i="9"/>
  <c r="P1108" i="9"/>
  <c r="P1109" i="9"/>
  <c r="P1110" i="9"/>
  <c r="P1111" i="9"/>
  <c r="P1112" i="9"/>
  <c r="P1113" i="9"/>
  <c r="P1114" i="9"/>
  <c r="P1115" i="9"/>
  <c r="P1116" i="9"/>
  <c r="P1117" i="9"/>
  <c r="P1118" i="9"/>
  <c r="P1119" i="9"/>
  <c r="P1120" i="9"/>
  <c r="P1121" i="9"/>
  <c r="P1122" i="9"/>
  <c r="P3" i="9"/>
  <c r="P2" i="9"/>
  <c r="Q2054" i="9"/>
  <c r="Q2480" i="9"/>
  <c r="Q2336" i="9"/>
  <c r="Q2074" i="9"/>
  <c r="Q2515" i="9"/>
  <c r="Q2503" i="9"/>
  <c r="Q2491" i="9"/>
  <c r="Q2479" i="9"/>
  <c r="Q2467" i="9"/>
  <c r="Q2455" i="9"/>
  <c r="Q2443" i="9"/>
  <c r="Q2431" i="9"/>
  <c r="Q2419" i="9"/>
  <c r="Q2407" i="9"/>
  <c r="Q2395" i="9"/>
  <c r="Q2383" i="9"/>
  <c r="Q2371" i="9"/>
  <c r="Q2359" i="9"/>
  <c r="Q2347" i="9"/>
  <c r="Q2335" i="9"/>
  <c r="Q2323" i="9"/>
  <c r="Q2311" i="9"/>
  <c r="Q2299" i="9"/>
  <c r="Q2287" i="9"/>
  <c r="Q2275" i="9"/>
  <c r="Q2263" i="9"/>
  <c r="Q2251" i="9"/>
  <c r="Q2239" i="9"/>
  <c r="Q2227" i="9"/>
  <c r="Q2215" i="9"/>
  <c r="Q2203" i="9"/>
  <c r="Q2191" i="9"/>
  <c r="Q2179" i="9"/>
  <c r="Q2167" i="9"/>
  <c r="Q2155" i="9"/>
  <c r="Q2140" i="9"/>
  <c r="Q2119" i="9"/>
  <c r="Q2099" i="9"/>
  <c r="Q2069" i="9"/>
  <c r="Q2504" i="9"/>
  <c r="O2504" i="9"/>
  <c r="Q2348" i="9"/>
  <c r="O2348" i="9" s="1"/>
  <c r="Q2101" i="9"/>
  <c r="Q2514" i="9"/>
  <c r="Q2502" i="9"/>
  <c r="Q2490" i="9"/>
  <c r="Q2478" i="9"/>
  <c r="Q2466" i="9"/>
  <c r="Q2454" i="9"/>
  <c r="Q2442" i="9"/>
  <c r="Q2430" i="9"/>
  <c r="Q2418" i="9"/>
  <c r="Q2406" i="9"/>
  <c r="Q2394" i="9"/>
  <c r="Q2382" i="9"/>
  <c r="Q2370" i="9"/>
  <c r="Q2358" i="9"/>
  <c r="Q2346" i="9"/>
  <c r="Q2334" i="9"/>
  <c r="Q2322" i="9"/>
  <c r="Q2310" i="9"/>
  <c r="Q2298" i="9"/>
  <c r="Q2286" i="9"/>
  <c r="Q2274" i="9"/>
  <c r="Q2262" i="9"/>
  <c r="Q2250" i="9"/>
  <c r="Q2238" i="9"/>
  <c r="Q2226" i="9"/>
  <c r="Q2214" i="9"/>
  <c r="Q2202" i="9"/>
  <c r="Q2190" i="9"/>
  <c r="Q2178" i="9"/>
  <c r="Q2166" i="9"/>
  <c r="Q2154" i="9"/>
  <c r="Q2138" i="9"/>
  <c r="Q2117" i="9"/>
  <c r="Q2098" i="9"/>
  <c r="Q2066" i="9"/>
  <c r="Q2432" i="9"/>
  <c r="Q2312" i="9"/>
  <c r="Q2141" i="9"/>
  <c r="Q2513" i="9"/>
  <c r="Q2501" i="9"/>
  <c r="Q2489" i="9"/>
  <c r="Q2477" i="9"/>
  <c r="Q2465" i="9"/>
  <c r="Q2453" i="9"/>
  <c r="Q2441" i="9"/>
  <c r="Q2429" i="9"/>
  <c r="Q2417" i="9"/>
  <c r="Q2405" i="9"/>
  <c r="Q2393" i="9"/>
  <c r="Q2381" i="9"/>
  <c r="Q2369" i="9"/>
  <c r="Q2357" i="9"/>
  <c r="Q2345" i="9"/>
  <c r="Q2333" i="9"/>
  <c r="Q2321" i="9"/>
  <c r="Q2309" i="9"/>
  <c r="Q2297" i="9"/>
  <c r="Q2285" i="9"/>
  <c r="Q2273" i="9"/>
  <c r="Q2261" i="9"/>
  <c r="Q2249" i="9"/>
  <c r="Q2237" i="9"/>
  <c r="Q2225" i="9"/>
  <c r="Q2213" i="9"/>
  <c r="Q2201" i="9"/>
  <c r="Q2189" i="9"/>
  <c r="Q2177" i="9"/>
  <c r="Q2165" i="9"/>
  <c r="Q2153" i="9"/>
  <c r="Q2137" i="9"/>
  <c r="Q2116" i="9"/>
  <c r="Q2093" i="9"/>
  <c r="Q2065" i="9"/>
  <c r="Q2456" i="9"/>
  <c r="Q2324" i="9"/>
  <c r="O2324" i="9" s="1"/>
  <c r="Q2122" i="9"/>
  <c r="Q1125" i="9"/>
  <c r="O1125" i="9" s="1"/>
  <c r="Q2512" i="9"/>
  <c r="Q2500" i="9"/>
  <c r="Q2488" i="9"/>
  <c r="Q2476" i="9"/>
  <c r="Q2464" i="9"/>
  <c r="Q2452" i="9"/>
  <c r="Q2440" i="9"/>
  <c r="Q2428" i="9"/>
  <c r="Q2416" i="9"/>
  <c r="Q2404" i="9"/>
  <c r="Q2392" i="9"/>
  <c r="Q2380" i="9"/>
  <c r="Q2368" i="9"/>
  <c r="Q2356" i="9"/>
  <c r="O2357" i="9" s="1"/>
  <c r="Q2344" i="9"/>
  <c r="Q2332" i="9"/>
  <c r="Q2320" i="9"/>
  <c r="Q2308" i="9"/>
  <c r="Q2296" i="9"/>
  <c r="Q2284" i="9"/>
  <c r="Q2272" i="9"/>
  <c r="Q2260" i="9"/>
  <c r="Q2248" i="9"/>
  <c r="Q2236" i="9"/>
  <c r="Q2224" i="9"/>
  <c r="Q2212" i="9"/>
  <c r="Q2200" i="9"/>
  <c r="Q2188" i="9"/>
  <c r="Q2176" i="9"/>
  <c r="Q2164" i="9"/>
  <c r="Q2152" i="9"/>
  <c r="Q2135" i="9"/>
  <c r="Q2114" i="9"/>
  <c r="Q2090" i="9"/>
  <c r="Q2063" i="9"/>
  <c r="Q2516" i="9"/>
  <c r="O2516" i="9" s="1"/>
  <c r="Q2408" i="9"/>
  <c r="Q2288" i="9"/>
  <c r="Q2168" i="9"/>
  <c r="Q2523" i="9"/>
  <c r="Q2511" i="9"/>
  <c r="Q2499" i="9"/>
  <c r="Q2487" i="9"/>
  <c r="Q2475" i="9"/>
  <c r="Q2463" i="9"/>
  <c r="Q2451" i="9"/>
  <c r="Q2439" i="9"/>
  <c r="Q2427" i="9"/>
  <c r="Q2415" i="9"/>
  <c r="Q2403" i="9"/>
  <c r="Q2391" i="9"/>
  <c r="Q2379" i="9"/>
  <c r="Q2367" i="9"/>
  <c r="O2368" i="9" s="1"/>
  <c r="Q2355" i="9"/>
  <c r="Q2343" i="9"/>
  <c r="Q2331" i="9"/>
  <c r="Q2319" i="9"/>
  <c r="Q2307" i="9"/>
  <c r="Q2295" i="9"/>
  <c r="Q2283" i="9"/>
  <c r="Q2271" i="9"/>
  <c r="Q2259" i="9"/>
  <c r="Q2247" i="9"/>
  <c r="Q2235" i="9"/>
  <c r="Q2223" i="9"/>
  <c r="Q2211" i="9"/>
  <c r="Q2199" i="9"/>
  <c r="Q2187" i="9"/>
  <c r="O2188" i="9" s="1"/>
  <c r="Q2175" i="9"/>
  <c r="Q2163" i="9"/>
  <c r="Q2151" i="9"/>
  <c r="Q2134" i="9"/>
  <c r="O2134" i="9" s="1"/>
  <c r="Q2113" i="9"/>
  <c r="Q2089" i="9"/>
  <c r="Q1126" i="9"/>
  <c r="Q1138" i="9"/>
  <c r="Q1150" i="9"/>
  <c r="Q1162" i="9"/>
  <c r="Q1174" i="9"/>
  <c r="Q1186" i="9"/>
  <c r="Q1198" i="9"/>
  <c r="Q1210" i="9"/>
  <c r="Q1222" i="9"/>
  <c r="Q1234" i="9"/>
  <c r="Q1246" i="9"/>
  <c r="Q1258" i="9"/>
  <c r="Q1270" i="9"/>
  <c r="Q1282" i="9"/>
  <c r="Q1294" i="9"/>
  <c r="Q1306" i="9"/>
  <c r="Q1318" i="9"/>
  <c r="Q1330" i="9"/>
  <c r="O1330" i="9" s="1"/>
  <c r="Q1342" i="9"/>
  <c r="Q1354" i="9"/>
  <c r="Q1366" i="9"/>
  <c r="Q1378" i="9"/>
  <c r="Q1390" i="9"/>
  <c r="Q1402" i="9"/>
  <c r="Q1414" i="9"/>
  <c r="Q1426" i="9"/>
  <c r="Q1438" i="9"/>
  <c r="Q1450" i="9"/>
  <c r="Q1462" i="9"/>
  <c r="Q1474" i="9"/>
  <c r="O1475" i="9" s="1"/>
  <c r="Q1486" i="9"/>
  <c r="Q1498" i="9"/>
  <c r="Q1510" i="9"/>
  <c r="Q1522" i="9"/>
  <c r="O1522" i="9" s="1"/>
  <c r="Q1534" i="9"/>
  <c r="Q1546" i="9"/>
  <c r="Q1558" i="9"/>
  <c r="Q1570" i="9"/>
  <c r="Q1582" i="9"/>
  <c r="Q1594" i="9"/>
  <c r="Q1606" i="9"/>
  <c r="Q1618" i="9"/>
  <c r="Q1630" i="9"/>
  <c r="Q1642" i="9"/>
  <c r="Q1654" i="9"/>
  <c r="Q1666" i="9"/>
  <c r="Q1678" i="9"/>
  <c r="Q1690" i="9"/>
  <c r="Q1702" i="9"/>
  <c r="Q1714" i="9"/>
  <c r="Q1726" i="9"/>
  <c r="Q1738" i="9"/>
  <c r="Q1750" i="9"/>
  <c r="Q1762" i="9"/>
  <c r="Q1774" i="9"/>
  <c r="Q1786" i="9"/>
  <c r="Q1798" i="9"/>
  <c r="Q1810" i="9"/>
  <c r="O1810" i="9" s="1"/>
  <c r="Q1822" i="9"/>
  <c r="Q1834" i="9"/>
  <c r="Q1846" i="9"/>
  <c r="Q1858" i="9"/>
  <c r="Q1870" i="9"/>
  <c r="Q1882" i="9"/>
  <c r="Q1894" i="9"/>
  <c r="Q1906" i="9"/>
  <c r="O1906" i="9" s="1"/>
  <c r="Q1918" i="9"/>
  <c r="Q1930" i="9"/>
  <c r="Q1942" i="9"/>
  <c r="Q1954" i="9"/>
  <c r="Q1966" i="9"/>
  <c r="Q1978" i="9"/>
  <c r="Q1990" i="9"/>
  <c r="Q2002" i="9"/>
  <c r="Q2014" i="9"/>
  <c r="Q2026" i="9"/>
  <c r="O2027" i="9" s="1"/>
  <c r="Q2038" i="9"/>
  <c r="Q2050" i="9"/>
  <c r="O2050" i="9" s="1"/>
  <c r="Q2062" i="9"/>
  <c r="Q1127" i="9"/>
  <c r="Q1139" i="9"/>
  <c r="O1139" i="9"/>
  <c r="Q1151" i="9"/>
  <c r="Q1163" i="9"/>
  <c r="Q1175" i="9"/>
  <c r="Q1187" i="9"/>
  <c r="Q1199" i="9"/>
  <c r="Q1211" i="9"/>
  <c r="O1211" i="9" s="1"/>
  <c r="Q1223" i="9"/>
  <c r="Q1235" i="9"/>
  <c r="Q1247" i="9"/>
  <c r="Q1259" i="9"/>
  <c r="Q1271" i="9"/>
  <c r="Q1283" i="9"/>
  <c r="O1283" i="9" s="1"/>
  <c r="Q1295" i="9"/>
  <c r="Q1307" i="9"/>
  <c r="Q1319" i="9"/>
  <c r="Q1331" i="9"/>
  <c r="Q1343" i="9"/>
  <c r="Q1355" i="9"/>
  <c r="Q1367" i="9"/>
  <c r="Q1379" i="9"/>
  <c r="Q1391" i="9"/>
  <c r="Q1403" i="9"/>
  <c r="Q1415" i="9"/>
  <c r="Q1427" i="9"/>
  <c r="O1428" i="9" s="1"/>
  <c r="Q1439" i="9"/>
  <c r="Q1451" i="9"/>
  <c r="Q1463" i="9"/>
  <c r="O1463" i="9" s="1"/>
  <c r="Q1475" i="9"/>
  <c r="Q1487" i="9"/>
  <c r="Q1499" i="9"/>
  <c r="Q1511" i="9"/>
  <c r="Q1523" i="9"/>
  <c r="O1523" i="9" s="1"/>
  <c r="Q1535" i="9"/>
  <c r="Q1547" i="9"/>
  <c r="Q1559" i="9"/>
  <c r="Q1571" i="9"/>
  <c r="O1571" i="9" s="1"/>
  <c r="Q1583" i="9"/>
  <c r="Q1595" i="9"/>
  <c r="Q1607" i="9"/>
  <c r="O1608" i="9" s="1"/>
  <c r="Q1619" i="9"/>
  <c r="Q1631" i="9"/>
  <c r="Q1643" i="9"/>
  <c r="Q1655" i="9"/>
  <c r="O1655" i="9" s="1"/>
  <c r="Q1667" i="9"/>
  <c r="O1668" i="9" s="1"/>
  <c r="Q1679" i="9"/>
  <c r="Q1691" i="9"/>
  <c r="Q1703" i="9"/>
  <c r="Q1715" i="9"/>
  <c r="O1715" i="9" s="1"/>
  <c r="Q1727" i="9"/>
  <c r="Q1739" i="9"/>
  <c r="O1739" i="9" s="1"/>
  <c r="Q1751" i="9"/>
  <c r="Q1763" i="9"/>
  <c r="Q1775" i="9"/>
  <c r="Q1787" i="9"/>
  <c r="O1787" i="9" s="1"/>
  <c r="Q1799" i="9"/>
  <c r="O1799" i="9" s="1"/>
  <c r="Q1811" i="9"/>
  <c r="Q1823" i="9"/>
  <c r="Q1835" i="9"/>
  <c r="Q1847" i="9"/>
  <c r="O1847" i="9" s="1"/>
  <c r="Q1859" i="9"/>
  <c r="O1859" i="9"/>
  <c r="Q1871" i="9"/>
  <c r="Q1883" i="9"/>
  <c r="Q1895" i="9"/>
  <c r="Q1907" i="9"/>
  <c r="Q1919" i="9"/>
  <c r="O1920" i="9" s="1"/>
  <c r="Q1931" i="9"/>
  <c r="O1931" i="9" s="1"/>
  <c r="Q1943" i="9"/>
  <c r="Q1955" i="9"/>
  <c r="Q1967" i="9"/>
  <c r="Q1979" i="9"/>
  <c r="O1979" i="9" s="1"/>
  <c r="Q1991" i="9"/>
  <c r="Q2003" i="9"/>
  <c r="O2003" i="9" s="1"/>
  <c r="Q2015" i="9"/>
  <c r="Q2027" i="9"/>
  <c r="Q1128" i="9"/>
  <c r="Q1140" i="9"/>
  <c r="Q1152" i="9"/>
  <c r="Q1164" i="9"/>
  <c r="Q1176" i="9"/>
  <c r="Q1188" i="9"/>
  <c r="Q1200" i="9"/>
  <c r="Q1212" i="9"/>
  <c r="Q1224" i="9"/>
  <c r="Q1236" i="9"/>
  <c r="Q1248" i="9"/>
  <c r="Q1260" i="9"/>
  <c r="Q1272" i="9"/>
  <c r="Q1284" i="9"/>
  <c r="Q1296" i="9"/>
  <c r="Q1308" i="9"/>
  <c r="O1308" i="9" s="1"/>
  <c r="Q1320" i="9"/>
  <c r="Q1332" i="9"/>
  <c r="Q1344" i="9"/>
  <c r="Q1356" i="9"/>
  <c r="O1356" i="9" s="1"/>
  <c r="Q1368" i="9"/>
  <c r="O1368" i="9" s="1"/>
  <c r="Q1380" i="9"/>
  <c r="Q1392" i="9"/>
  <c r="Q1404" i="9"/>
  <c r="Q1416" i="9"/>
  <c r="Q1428" i="9"/>
  <c r="Q1440" i="9"/>
  <c r="Q1452" i="9"/>
  <c r="O1453" i="9" s="1"/>
  <c r="Q1464" i="9"/>
  <c r="Q1476" i="9"/>
  <c r="Q1488" i="9"/>
  <c r="Q1500" i="9"/>
  <c r="Q1512" i="9"/>
  <c r="Q1524" i="9"/>
  <c r="Q1536" i="9"/>
  <c r="Q1548" i="9"/>
  <c r="Q1560" i="9"/>
  <c r="Q1572" i="9"/>
  <c r="Q1584" i="9"/>
  <c r="Q1596" i="9"/>
  <c r="O1596" i="9" s="1"/>
  <c r="Q1608" i="9"/>
  <c r="Q1620" i="9"/>
  <c r="Q1632" i="9"/>
  <c r="Q1644" i="9"/>
  <c r="O1645" i="9" s="1"/>
  <c r="Q1656" i="9"/>
  <c r="O1656" i="9" s="1"/>
  <c r="Q1668" i="9"/>
  <c r="O1669" i="9" s="1"/>
  <c r="Q1680" i="9"/>
  <c r="Q1692" i="9"/>
  <c r="Q1704" i="9"/>
  <c r="Q1716" i="9"/>
  <c r="Q1728" i="9"/>
  <c r="Q1740" i="9"/>
  <c r="O1741" i="9" s="1"/>
  <c r="Q1752" i="9"/>
  <c r="Q1764" i="9"/>
  <c r="Q1776" i="9"/>
  <c r="Q1788" i="9"/>
  <c r="O1788" i="9" s="1"/>
  <c r="Q1800" i="9"/>
  <c r="Q1812" i="9"/>
  <c r="O1812" i="9" s="1"/>
  <c r="Q1824" i="9"/>
  <c r="Q1836" i="9"/>
  <c r="Q1848" i="9"/>
  <c r="Q1860" i="9"/>
  <c r="Q1872" i="9"/>
  <c r="Q1884" i="9"/>
  <c r="Q1896" i="9"/>
  <c r="Q1908" i="9"/>
  <c r="Q1920" i="9"/>
  <c r="Q1932" i="9"/>
  <c r="O1933" i="9" s="1"/>
  <c r="Q1944" i="9"/>
  <c r="O1945" i="9" s="1"/>
  <c r="Q1956" i="9"/>
  <c r="Q1968" i="9"/>
  <c r="Q1980" i="9"/>
  <c r="Q1992" i="9"/>
  <c r="Q2004" i="9"/>
  <c r="Q2016" i="9"/>
  <c r="Q2028" i="9"/>
  <c r="O2028" i="9" s="1"/>
  <c r="Q2040" i="9"/>
  <c r="Q2052" i="9"/>
  <c r="Q2064" i="9"/>
  <c r="Q2076" i="9"/>
  <c r="O2076" i="9" s="1"/>
  <c r="Q2088" i="9"/>
  <c r="Q2100" i="9"/>
  <c r="O2100" i="9" s="1"/>
  <c r="Q2112" i="9"/>
  <c r="Q2124" i="9"/>
  <c r="Q2136" i="9"/>
  <c r="Q1129" i="9"/>
  <c r="Q1141" i="9"/>
  <c r="Q1153" i="9"/>
  <c r="Q1165" i="9"/>
  <c r="Q1177" i="9"/>
  <c r="Q1189" i="9"/>
  <c r="Q1201" i="9"/>
  <c r="Q1213" i="9"/>
  <c r="Q1225" i="9"/>
  <c r="Q1237" i="9"/>
  <c r="O1238" i="9" s="1"/>
  <c r="Q1249" i="9"/>
  <c r="Q1261" i="9"/>
  <c r="Q1273" i="9"/>
  <c r="Q1285" i="9"/>
  <c r="Q1297" i="9"/>
  <c r="Q1309" i="9"/>
  <c r="Q1321" i="9"/>
  <c r="Q1333" i="9"/>
  <c r="Q1345" i="9"/>
  <c r="Q1357" i="9"/>
  <c r="Q1369" i="9"/>
  <c r="Q1381" i="9"/>
  <c r="Q1393" i="9"/>
  <c r="Q1405" i="9"/>
  <c r="Q1417" i="9"/>
  <c r="Q1429" i="9"/>
  <c r="Q1441" i="9"/>
  <c r="O1441" i="9" s="1"/>
  <c r="Q1453" i="9"/>
  <c r="O1454" i="9" s="1"/>
  <c r="Q1465" i="9"/>
  <c r="O1466" i="9" s="1"/>
  <c r="Q1477" i="9"/>
  <c r="Q1489" i="9"/>
  <c r="Q1501" i="9"/>
  <c r="Q1513" i="9"/>
  <c r="Q1525" i="9"/>
  <c r="Q1537" i="9"/>
  <c r="Q1549" i="9"/>
  <c r="Q1561" i="9"/>
  <c r="O1561" i="9" s="1"/>
  <c r="Q1573" i="9"/>
  <c r="Q1585" i="9"/>
  <c r="Q1597" i="9"/>
  <c r="Q1609" i="9"/>
  <c r="O1610" i="9" s="1"/>
  <c r="Q1621" i="9"/>
  <c r="Q1633" i="9"/>
  <c r="O1633" i="9" s="1"/>
  <c r="Q1645" i="9"/>
  <c r="Q1657" i="9"/>
  <c r="Q1669" i="9"/>
  <c r="Q1681" i="9"/>
  <c r="Q1693" i="9"/>
  <c r="Q1705" i="9"/>
  <c r="O1705" i="9" s="1"/>
  <c r="Q1717" i="9"/>
  <c r="O1717" i="9" s="1"/>
  <c r="Q1729" i="9"/>
  <c r="Q1741" i="9"/>
  <c r="Q1753" i="9"/>
  <c r="O1753" i="9" s="1"/>
  <c r="Q1765" i="9"/>
  <c r="O1765" i="9" s="1"/>
  <c r="Q1777" i="9"/>
  <c r="Q1789" i="9"/>
  <c r="Q1801" i="9"/>
  <c r="Q1813" i="9"/>
  <c r="Q1825" i="9"/>
  <c r="Q1837" i="9"/>
  <c r="Q1849" i="9"/>
  <c r="O1849" i="9" s="1"/>
  <c r="Q1861" i="9"/>
  <c r="O1861" i="9" s="1"/>
  <c r="Q1873" i="9"/>
  <c r="Q1885" i="9"/>
  <c r="Q1897" i="9"/>
  <c r="O1897" i="9" s="1"/>
  <c r="Q1909" i="9"/>
  <c r="Q1921" i="9"/>
  <c r="O1921" i="9" s="1"/>
  <c r="Q1933" i="9"/>
  <c r="Q1945" i="9"/>
  <c r="Q1957" i="9"/>
  <c r="Q1969" i="9"/>
  <c r="Q1981" i="9"/>
  <c r="Q1993" i="9"/>
  <c r="O1993" i="9" s="1"/>
  <c r="Q2005" i="9"/>
  <c r="Q2017" i="9"/>
  <c r="Q2029" i="9"/>
  <c r="Q2041" i="9"/>
  <c r="O2041" i="9" s="1"/>
  <c r="Q1130" i="9"/>
  <c r="O1131" i="9" s="1"/>
  <c r="Q1142" i="9"/>
  <c r="Q1154" i="9"/>
  <c r="Q1166" i="9"/>
  <c r="Q1178" i="9"/>
  <c r="Q1190" i="9"/>
  <c r="O1190" i="9" s="1"/>
  <c r="Q1202" i="9"/>
  <c r="Q1214" i="9"/>
  <c r="O1214" i="9" s="1"/>
  <c r="Q1226" i="9"/>
  <c r="Q1238" i="9"/>
  <c r="Q1250" i="9"/>
  <c r="Q1262" i="9"/>
  <c r="O1263" i="9" s="1"/>
  <c r="Q1274" i="9"/>
  <c r="Q1286" i="9"/>
  <c r="Q1298" i="9"/>
  <c r="Q1310" i="9"/>
  <c r="Q1322" i="9"/>
  <c r="Q1334" i="9"/>
  <c r="Q1346" i="9"/>
  <c r="Q1358" i="9"/>
  <c r="O1358" i="9" s="1"/>
  <c r="Q1370" i="9"/>
  <c r="Q1382" i="9"/>
  <c r="Q1394" i="9"/>
  <c r="Q1406" i="9"/>
  <c r="Q1418" i="9"/>
  <c r="O1419" i="9" s="1"/>
  <c r="Q1430" i="9"/>
  <c r="Q1442" i="9"/>
  <c r="Q1454" i="9"/>
  <c r="Q1466" i="9"/>
  <c r="Q1478" i="9"/>
  <c r="Q1490" i="9"/>
  <c r="O1491" i="9" s="1"/>
  <c r="Q1502" i="9"/>
  <c r="Q1514" i="9"/>
  <c r="Q1526" i="9"/>
  <c r="Q1538" i="9"/>
  <c r="O1538" i="9" s="1"/>
  <c r="Q1550" i="9"/>
  <c r="O1550" i="9" s="1"/>
  <c r="Q1562" i="9"/>
  <c r="Q1574" i="9"/>
  <c r="Q1586" i="9"/>
  <c r="Q1598" i="9"/>
  <c r="Q1610" i="9"/>
  <c r="Q1622" i="9"/>
  <c r="Q1634" i="9"/>
  <c r="O1635" i="9" s="1"/>
  <c r="Q1646" i="9"/>
  <c r="Q1658" i="9"/>
  <c r="Q1670" i="9"/>
  <c r="Q1682" i="9"/>
  <c r="Q1694" i="9"/>
  <c r="Q1706" i="9"/>
  <c r="Q1718" i="9"/>
  <c r="O1719" i="9" s="1"/>
  <c r="Q1730" i="9"/>
  <c r="Q1742" i="9"/>
  <c r="Q1754" i="9"/>
  <c r="Q1766" i="9"/>
  <c r="Q1778" i="9"/>
  <c r="Q1790" i="9"/>
  <c r="Q1802" i="9"/>
  <c r="Q1814" i="9"/>
  <c r="Q1826" i="9"/>
  <c r="Q1838" i="9"/>
  <c r="O1838" i="9" s="1"/>
  <c r="Q1850" i="9"/>
  <c r="Q1862" i="9"/>
  <c r="Q1874" i="9"/>
  <c r="Q1886" i="9"/>
  <c r="Q1898" i="9"/>
  <c r="Q1910" i="9"/>
  <c r="Q1922" i="9"/>
  <c r="Q1934" i="9"/>
  <c r="Q1946" i="9"/>
  <c r="Q1958" i="9"/>
  <c r="Q1970" i="9"/>
  <c r="Q1982" i="9"/>
  <c r="O1983" i="9" s="1"/>
  <c r="Q1994" i="9"/>
  <c r="Q2006" i="9"/>
  <c r="Q1131" i="9"/>
  <c r="Q1143" i="9"/>
  <c r="Q1155" i="9"/>
  <c r="Q1167" i="9"/>
  <c r="O1167" i="9" s="1"/>
  <c r="Q1179" i="9"/>
  <c r="O1179" i="9" s="1"/>
  <c r="Q1191" i="9"/>
  <c r="O1191" i="9" s="1"/>
  <c r="Q1203" i="9"/>
  <c r="Q1215" i="9"/>
  <c r="Q1227" i="9"/>
  <c r="Q1239" i="9"/>
  <c r="O1239" i="9" s="1"/>
  <c r="Q1251" i="9"/>
  <c r="Q1263" i="9"/>
  <c r="Q1275" i="9"/>
  <c r="Q1287" i="9"/>
  <c r="Q1299" i="9"/>
  <c r="Q1311" i="9"/>
  <c r="O1311" i="9" s="1"/>
  <c r="Q1323" i="9"/>
  <c r="Q1335" i="9"/>
  <c r="O1336" i="9" s="1"/>
  <c r="Q1347" i="9"/>
  <c r="Q1359" i="9"/>
  <c r="Q1371" i="9"/>
  <c r="O1371" i="9"/>
  <c r="Q1383" i="9"/>
  <c r="Q1395" i="9"/>
  <c r="Q1407" i="9"/>
  <c r="Q1419" i="9"/>
  <c r="Q1431" i="9"/>
  <c r="Q1443" i="9"/>
  <c r="Q1455" i="9"/>
  <c r="Q1467" i="9"/>
  <c r="Q1479" i="9"/>
  <c r="Q1491" i="9"/>
  <c r="Q1503" i="9"/>
  <c r="Q1515" i="9"/>
  <c r="O1515" i="9" s="1"/>
  <c r="Q1527" i="9"/>
  <c r="Q1539" i="9"/>
  <c r="Q1551" i="9"/>
  <c r="Q1563" i="9"/>
  <c r="Q1575" i="9"/>
  <c r="Q1587" i="9"/>
  <c r="Q1599" i="9"/>
  <c r="Q1611" i="9"/>
  <c r="Q1623" i="9"/>
  <c r="O1623" i="9" s="1"/>
  <c r="Q1635" i="9"/>
  <c r="Q1647" i="9"/>
  <c r="Q1659" i="9"/>
  <c r="O1659" i="9" s="1"/>
  <c r="Q1671" i="9"/>
  <c r="Q1683" i="9"/>
  <c r="Q1695" i="9"/>
  <c r="Q1707" i="9"/>
  <c r="Q1719" i="9"/>
  <c r="Q1731" i="9"/>
  <c r="Q1743" i="9"/>
  <c r="Q1755" i="9"/>
  <c r="Q1767" i="9"/>
  <c r="Q1779" i="9"/>
  <c r="Q1791" i="9"/>
  <c r="O1792" i="9" s="1"/>
  <c r="Q1803" i="9"/>
  <c r="O1803" i="9" s="1"/>
  <c r="Q1815" i="9"/>
  <c r="Q1827" i="9"/>
  <c r="Q1839" i="9"/>
  <c r="Q1851" i="9"/>
  <c r="Q1863" i="9"/>
  <c r="Q1875" i="9"/>
  <c r="Q1887" i="9"/>
  <c r="Q1899" i="9"/>
  <c r="Q1911" i="9"/>
  <c r="Q1923" i="9"/>
  <c r="Q1935" i="9"/>
  <c r="O1935" i="9" s="1"/>
  <c r="Q1947" i="9"/>
  <c r="O1947" i="9"/>
  <c r="Q1959" i="9"/>
  <c r="O1960" i="9" s="1"/>
  <c r="Q1971" i="9"/>
  <c r="Q1983" i="9"/>
  <c r="Q1995" i="9"/>
  <c r="Q2007" i="9"/>
  <c r="Q2019" i="9"/>
  <c r="O2019" i="9" s="1"/>
  <c r="Q2031" i="9"/>
  <c r="Q2043" i="9"/>
  <c r="Q2055" i="9"/>
  <c r="O2055" i="9"/>
  <c r="Q2067" i="9"/>
  <c r="O2068" i="9" s="1"/>
  <c r="O2067" i="9"/>
  <c r="Q2079" i="9"/>
  <c r="Q2091" i="9"/>
  <c r="O2091" i="9" s="1"/>
  <c r="Q2103" i="9"/>
  <c r="Q2115" i="9"/>
  <c r="O2115" i="9" s="1"/>
  <c r="Q2127" i="9"/>
  <c r="Q2139" i="9"/>
  <c r="Q1132" i="9"/>
  <c r="Q1144" i="9"/>
  <c r="Q1156" i="9"/>
  <c r="O1156" i="9" s="1"/>
  <c r="Q1168" i="9"/>
  <c r="Q1180" i="9"/>
  <c r="O1180" i="9" s="1"/>
  <c r="Q1192" i="9"/>
  <c r="Q1204" i="9"/>
  <c r="Q1216" i="9"/>
  <c r="Q1228" i="9"/>
  <c r="Q1240" i="9"/>
  <c r="Q1252" i="9"/>
  <c r="Q1264" i="9"/>
  <c r="Q1276" i="9"/>
  <c r="Q1288" i="9"/>
  <c r="Q1300" i="9"/>
  <c r="Q1312" i="9"/>
  <c r="Q1324" i="9"/>
  <c r="Q1336" i="9"/>
  <c r="Q1348" i="9"/>
  <c r="Q1360" i="9"/>
  <c r="O1360" i="9" s="1"/>
  <c r="Q1372" i="9"/>
  <c r="Q1384" i="9"/>
  <c r="Q1396" i="9"/>
  <c r="Q1408" i="9"/>
  <c r="Q1420" i="9"/>
  <c r="Q1432" i="9"/>
  <c r="Q1444" i="9"/>
  <c r="O1444" i="9" s="1"/>
  <c r="Q1456" i="9"/>
  <c r="O1456" i="9" s="1"/>
  <c r="Q1468" i="9"/>
  <c r="O1469" i="9" s="1"/>
  <c r="Q1480" i="9"/>
  <c r="Q1492" i="9"/>
  <c r="O1492" i="9"/>
  <c r="Q1504" i="9"/>
  <c r="Q1516" i="9"/>
  <c r="Q1528" i="9"/>
  <c r="O1528" i="9" s="1"/>
  <c r="Q1540" i="9"/>
  <c r="Q1552" i="9"/>
  <c r="Q1564" i="9"/>
  <c r="Q1576" i="9"/>
  <c r="Q1588" i="9"/>
  <c r="Q1600" i="9"/>
  <c r="Q1612" i="9"/>
  <c r="Q1624" i="9"/>
  <c r="Q1636" i="9"/>
  <c r="Q1648" i="9"/>
  <c r="Q1660" i="9"/>
  <c r="Q1672" i="9"/>
  <c r="Q1684" i="9"/>
  <c r="Q1696" i="9"/>
  <c r="Q1708" i="9"/>
  <c r="Q1720" i="9"/>
  <c r="O1720" i="9" s="1"/>
  <c r="Q1732" i="9"/>
  <c r="O1732" i="9" s="1"/>
  <c r="Q1744" i="9"/>
  <c r="Q1756" i="9"/>
  <c r="Q1768" i="9"/>
  <c r="Q1780" i="9"/>
  <c r="O1780" i="9" s="1"/>
  <c r="Q1792" i="9"/>
  <c r="Q1804" i="9"/>
  <c r="O1804" i="9" s="1"/>
  <c r="Q1816" i="9"/>
  <c r="Q1828" i="9"/>
  <c r="Q1840" i="9"/>
  <c r="O1840" i="9" s="1"/>
  <c r="Q1852" i="9"/>
  <c r="Q1864" i="9"/>
  <c r="Q1876" i="9"/>
  <c r="Q1888" i="9"/>
  <c r="Q1900" i="9"/>
  <c r="Q1912" i="9"/>
  <c r="Q1924" i="9"/>
  <c r="O1924" i="9" s="1"/>
  <c r="Q1936" i="9"/>
  <c r="Q1948" i="9"/>
  <c r="Q1960" i="9"/>
  <c r="O1961" i="9" s="1"/>
  <c r="Q1972" i="9"/>
  <c r="Q1984" i="9"/>
  <c r="O1984" i="9" s="1"/>
  <c r="Q1996" i="9"/>
  <c r="O1996" i="9" s="1"/>
  <c r="Q2008" i="9"/>
  <c r="Q2020" i="9"/>
  <c r="Q2032" i="9"/>
  <c r="O2032" i="9" s="1"/>
  <c r="Q2044" i="9"/>
  <c r="Q2056" i="9"/>
  <c r="O2056" i="9" s="1"/>
  <c r="Q2068" i="9"/>
  <c r="Q2080" i="9"/>
  <c r="O2081" i="9" s="1"/>
  <c r="Q2092" i="9"/>
  <c r="Q1133" i="9"/>
  <c r="Q1145" i="9"/>
  <c r="O1145" i="9" s="1"/>
  <c r="Q1157" i="9"/>
  <c r="O1158" i="9" s="1"/>
  <c r="Q1169" i="9"/>
  <c r="Q1181" i="9"/>
  <c r="Q1193" i="9"/>
  <c r="Q1205" i="9"/>
  <c r="Q1217" i="9"/>
  <c r="Q1229" i="9"/>
  <c r="Q1241" i="9"/>
  <c r="Q1253" i="9"/>
  <c r="O1254" i="9" s="1"/>
  <c r="Q1265" i="9"/>
  <c r="Q1277" i="9"/>
  <c r="Q1289" i="9"/>
  <c r="Q1301" i="9"/>
  <c r="O1301" i="9" s="1"/>
  <c r="Q1313" i="9"/>
  <c r="Q1325" i="9"/>
  <c r="O1325" i="9" s="1"/>
  <c r="Q1337" i="9"/>
  <c r="O1337" i="9" s="1"/>
  <c r="Q1349" i="9"/>
  <c r="Q1361" i="9"/>
  <c r="Q1373" i="9"/>
  <c r="Q1385" i="9"/>
  <c r="O1386" i="9" s="1"/>
  <c r="Q1397" i="9"/>
  <c r="Q1409" i="9"/>
  <c r="Q1421" i="9"/>
  <c r="Q1433" i="9"/>
  <c r="O1433" i="9" s="1"/>
  <c r="Q1445" i="9"/>
  <c r="O1445" i="9" s="1"/>
  <c r="Q1457" i="9"/>
  <c r="O1458" i="9" s="1"/>
  <c r="Q1469" i="9"/>
  <c r="Q1481" i="9"/>
  <c r="Q1493" i="9"/>
  <c r="Q1505" i="9"/>
  <c r="Q1517" i="9"/>
  <c r="O1518" i="9" s="1"/>
  <c r="Q1529" i="9"/>
  <c r="O1529" i="9" s="1"/>
  <c r="Q1541" i="9"/>
  <c r="Q1553" i="9"/>
  <c r="Q1565" i="9"/>
  <c r="Q1577" i="9"/>
  <c r="O1578" i="9" s="1"/>
  <c r="Q1589" i="9"/>
  <c r="O1589" i="9" s="1"/>
  <c r="Q1601" i="9"/>
  <c r="O1601" i="9" s="1"/>
  <c r="Q1613" i="9"/>
  <c r="O1613" i="9" s="1"/>
  <c r="Q1625" i="9"/>
  <c r="O1625" i="9"/>
  <c r="Q1637" i="9"/>
  <c r="Q1649" i="9"/>
  <c r="Q1661" i="9"/>
  <c r="O1661" i="9" s="1"/>
  <c r="Q1673" i="9"/>
  <c r="O1674" i="9" s="1"/>
  <c r="Q1685" i="9"/>
  <c r="Q1697" i="9"/>
  <c r="Q1709" i="9"/>
  <c r="Q1721" i="9"/>
  <c r="Q1733" i="9"/>
  <c r="Q1745" i="9"/>
  <c r="Q1757" i="9"/>
  <c r="Q1769" i="9"/>
  <c r="O1769" i="9" s="1"/>
  <c r="Q1781" i="9"/>
  <c r="Q1793" i="9"/>
  <c r="O1793" i="9" s="1"/>
  <c r="Q1805" i="9"/>
  <c r="Q1817" i="9"/>
  <c r="O1817" i="9" s="1"/>
  <c r="Q1829" i="9"/>
  <c r="Q1841" i="9"/>
  <c r="Q1853" i="9"/>
  <c r="Q1865" i="9"/>
  <c r="O1865" i="9" s="1"/>
  <c r="Q1877" i="9"/>
  <c r="Q1889" i="9"/>
  <c r="Q1901" i="9"/>
  <c r="Q1913" i="9"/>
  <c r="O1913" i="9" s="1"/>
  <c r="Q1925" i="9"/>
  <c r="O1925" i="9" s="1"/>
  <c r="Q1937" i="9"/>
  <c r="Q1949" i="9"/>
  <c r="Q1961" i="9"/>
  <c r="Q1973" i="9"/>
  <c r="Q1985" i="9"/>
  <c r="Q1997" i="9"/>
  <c r="O1998" i="9" s="1"/>
  <c r="Q2009" i="9"/>
  <c r="Q2021" i="9"/>
  <c r="Q2033" i="9"/>
  <c r="Q2045" i="9"/>
  <c r="Q2057" i="9"/>
  <c r="O2057" i="9" s="1"/>
  <c r="Q1134" i="9"/>
  <c r="Q1146" i="9"/>
  <c r="Q1158" i="9"/>
  <c r="Q1170" i="9"/>
  <c r="Q1182" i="9"/>
  <c r="O1182" i="9" s="1"/>
  <c r="Q1194" i="9"/>
  <c r="Q1206" i="9"/>
  <c r="Q1218" i="9"/>
  <c r="Q1230" i="9"/>
  <c r="Q1242" i="9"/>
  <c r="Q1254" i="9"/>
  <c r="Q1266" i="9"/>
  <c r="Q1278" i="9"/>
  <c r="O1279" i="9" s="1"/>
  <c r="Q1290" i="9"/>
  <c r="O1290" i="9" s="1"/>
  <c r="Q1302" i="9"/>
  <c r="Q1314" i="9"/>
  <c r="Q1326" i="9"/>
  <c r="O1327" i="9" s="1"/>
  <c r="Q1338" i="9"/>
  <c r="Q1350" i="9"/>
  <c r="O1350" i="9" s="1"/>
  <c r="Q1362" i="9"/>
  <c r="Q1374" i="9"/>
  <c r="Q1386" i="9"/>
  <c r="Q1398" i="9"/>
  <c r="Q1410" i="9"/>
  <c r="Q1422" i="9"/>
  <c r="O1422" i="9" s="1"/>
  <c r="Q1434" i="9"/>
  <c r="Q1446" i="9"/>
  <c r="Q1458" i="9"/>
  <c r="Q1470" i="9"/>
  <c r="Q1482" i="9"/>
  <c r="O1483" i="9" s="1"/>
  <c r="Q1494" i="9"/>
  <c r="Q1506" i="9"/>
  <c r="Q1518" i="9"/>
  <c r="Q1530" i="9"/>
  <c r="Q1542" i="9"/>
  <c r="O1542" i="9" s="1"/>
  <c r="Q1554" i="9"/>
  <c r="Q1566" i="9"/>
  <c r="O1566" i="9" s="1"/>
  <c r="Q1578" i="9"/>
  <c r="Q1590" i="9"/>
  <c r="O1591" i="9" s="1"/>
  <c r="Q1602" i="9"/>
  <c r="O1603" i="9" s="1"/>
  <c r="Q1614" i="9"/>
  <c r="O1614" i="9" s="1"/>
  <c r="Q1626" i="9"/>
  <c r="O1626" i="9" s="1"/>
  <c r="Q1638" i="9"/>
  <c r="Q1650" i="9"/>
  <c r="Q1662" i="9"/>
  <c r="Q1674" i="9"/>
  <c r="Q1686" i="9"/>
  <c r="Q1698" i="9"/>
  <c r="O1698" i="9" s="1"/>
  <c r="Q1710" i="9"/>
  <c r="O1710" i="9" s="1"/>
  <c r="Q1722" i="9"/>
  <c r="Q1734" i="9"/>
  <c r="O1735" i="9" s="1"/>
  <c r="Q1746" i="9"/>
  <c r="Q1758" i="9"/>
  <c r="O1758" i="9" s="1"/>
  <c r="Q1770" i="9"/>
  <c r="Q1782" i="9"/>
  <c r="Q1794" i="9"/>
  <c r="Q1806" i="9"/>
  <c r="Q1818" i="9"/>
  <c r="Q1830" i="9"/>
  <c r="Q1842" i="9"/>
  <c r="Q1854" i="9"/>
  <c r="Q1866" i="9"/>
  <c r="Q1878" i="9"/>
  <c r="Q1890" i="9"/>
  <c r="O1890" i="9" s="1"/>
  <c r="Q1902" i="9"/>
  <c r="O1902" i="9" s="1"/>
  <c r="Q1914" i="9"/>
  <c r="Q1926" i="9"/>
  <c r="Q1938" i="9"/>
  <c r="Q1950" i="9"/>
  <c r="O1950" i="9"/>
  <c r="Q1962" i="9"/>
  <c r="Q1974" i="9"/>
  <c r="Q1986" i="9"/>
  <c r="Q1998" i="9"/>
  <c r="Q2010" i="9"/>
  <c r="O2010" i="9" s="1"/>
  <c r="Q2022" i="9"/>
  <c r="O2023" i="9" s="1"/>
  <c r="Q2034" i="9"/>
  <c r="O2034" i="9" s="1"/>
  <c r="Q2046" i="9"/>
  <c r="Q2058" i="9"/>
  <c r="Q2070" i="9"/>
  <c r="O2070" i="9" s="1"/>
  <c r="Q2082" i="9"/>
  <c r="Q2094" i="9"/>
  <c r="O2094" i="9" s="1"/>
  <c r="Q2106" i="9"/>
  <c r="Q2118" i="9"/>
  <c r="Q2130" i="9"/>
  <c r="Q2142" i="9"/>
  <c r="O2142" i="9" s="1"/>
  <c r="Q1135" i="9"/>
  <c r="Q1147" i="9"/>
  <c r="Q1159" i="9"/>
  <c r="O1159" i="9" s="1"/>
  <c r="Q1171" i="9"/>
  <c r="Q1183" i="9"/>
  <c r="Q1195" i="9"/>
  <c r="Q1207" i="9"/>
  <c r="O1207" i="9" s="1"/>
  <c r="Q1219" i="9"/>
  <c r="Q1231" i="9"/>
  <c r="Q1243" i="9"/>
  <c r="Q1255" i="9"/>
  <c r="O1255" i="9" s="1"/>
  <c r="Q1267" i="9"/>
  <c r="Q1279" i="9"/>
  <c r="Q1291" i="9"/>
  <c r="Q1303" i="9"/>
  <c r="Q1315" i="9"/>
  <c r="Q1327" i="9"/>
  <c r="Q1339" i="9"/>
  <c r="Q1351" i="9"/>
  <c r="O1351" i="9" s="1"/>
  <c r="Q1363" i="9"/>
  <c r="Q1375" i="9"/>
  <c r="Q1387" i="9"/>
  <c r="Q1399" i="9"/>
  <c r="O1399" i="9" s="1"/>
  <c r="Q1411" i="9"/>
  <c r="O1411" i="9" s="1"/>
  <c r="Q1423" i="9"/>
  <c r="Q1435" i="9"/>
  <c r="O1435" i="9" s="1"/>
  <c r="Q1447" i="9"/>
  <c r="Q1459" i="9"/>
  <c r="Q1471" i="9"/>
  <c r="Q1483" i="9"/>
  <c r="Q1495" i="9"/>
  <c r="Q1507" i="9"/>
  <c r="Q1519" i="9"/>
  <c r="Q1531" i="9"/>
  <c r="Q1543" i="9"/>
  <c r="Q1555" i="9"/>
  <c r="Q1567" i="9"/>
  <c r="O1567" i="9" s="1"/>
  <c r="Q1579" i="9"/>
  <c r="Q1591" i="9"/>
  <c r="Q1603" i="9"/>
  <c r="Q1615" i="9"/>
  <c r="Q1627" i="9"/>
  <c r="Q1639" i="9"/>
  <c r="Q1651" i="9"/>
  <c r="Q1663" i="9"/>
  <c r="Q1675" i="9"/>
  <c r="O1675" i="9" s="1"/>
  <c r="Q1687" i="9"/>
  <c r="O1687" i="9" s="1"/>
  <c r="Q1699" i="9"/>
  <c r="Q1711" i="9"/>
  <c r="Q1723" i="9"/>
  <c r="O1723" i="9" s="1"/>
  <c r="Q1735" i="9"/>
  <c r="Q1747" i="9"/>
  <c r="Q1759" i="9"/>
  <c r="Q1771" i="9"/>
  <c r="O1772" i="9" s="1"/>
  <c r="Q1783" i="9"/>
  <c r="Q1795" i="9"/>
  <c r="Q1807" i="9"/>
  <c r="O1807" i="9" s="1"/>
  <c r="Q1819" i="9"/>
  <c r="O1819" i="9" s="1"/>
  <c r="Q1831" i="9"/>
  <c r="Q1843" i="9"/>
  <c r="O1844" i="9" s="1"/>
  <c r="Q1855" i="9"/>
  <c r="Q1867" i="9"/>
  <c r="Q1879" i="9"/>
  <c r="O1879" i="9" s="1"/>
  <c r="Q1891" i="9"/>
  <c r="Q1903" i="9"/>
  <c r="O1903" i="9" s="1"/>
  <c r="Q1915" i="9"/>
  <c r="Q1927" i="9"/>
  <c r="Q1939" i="9"/>
  <c r="Q1951" i="9"/>
  <c r="O1951" i="9" s="1"/>
  <c r="Q1963" i="9"/>
  <c r="Q1975" i="9"/>
  <c r="O1975" i="9" s="1"/>
  <c r="Q1987" i="9"/>
  <c r="Q1999" i="9"/>
  <c r="Q2011" i="9"/>
  <c r="Q2023" i="9"/>
  <c r="Q2035" i="9"/>
  <c r="Q2047" i="9"/>
  <c r="Q2059" i="9"/>
  <c r="Q2071" i="9"/>
  <c r="Q2083" i="9"/>
  <c r="O2084" i="9" s="1"/>
  <c r="Q2095" i="9"/>
  <c r="O2095" i="9" s="1"/>
  <c r="Q1136" i="9"/>
  <c r="O1137" i="9" s="1"/>
  <c r="Q1148" i="9"/>
  <c r="Q1160" i="9"/>
  <c r="Q1172" i="9"/>
  <c r="Q1184" i="9"/>
  <c r="Q1196" i="9"/>
  <c r="O1196" i="9" s="1"/>
  <c r="Q1208" i="9"/>
  <c r="O1209" i="9" s="1"/>
  <c r="Q1220" i="9"/>
  <c r="Q1232" i="9"/>
  <c r="Q1244" i="9"/>
  <c r="Q1256" i="9"/>
  <c r="O1257" i="9" s="1"/>
  <c r="Q1268" i="9"/>
  <c r="Q1280" i="9"/>
  <c r="O1280" i="9" s="1"/>
  <c r="Q1292" i="9"/>
  <c r="Q1304" i="9"/>
  <c r="Q1316" i="9"/>
  <c r="Q1328" i="9"/>
  <c r="Q1340" i="9"/>
  <c r="O1340" i="9" s="1"/>
  <c r="Q1352" i="9"/>
  <c r="O1352" i="9" s="1"/>
  <c r="Q1364" i="9"/>
  <c r="Q1376" i="9"/>
  <c r="Q1388" i="9"/>
  <c r="O1388" i="9" s="1"/>
  <c r="Q1400" i="9"/>
  <c r="O1400" i="9" s="1"/>
  <c r="Q1412" i="9"/>
  <c r="O1413" i="9" s="1"/>
  <c r="Q1424" i="9"/>
  <c r="Q1436" i="9"/>
  <c r="O1436" i="9" s="1"/>
  <c r="Q1448" i="9"/>
  <c r="Q1460" i="9"/>
  <c r="Q1472" i="9"/>
  <c r="Q1484" i="9"/>
  <c r="Q1496" i="9"/>
  <c r="Q1508" i="9"/>
  <c r="Q1520" i="9"/>
  <c r="O1520" i="9" s="1"/>
  <c r="Q1532" i="9"/>
  <c r="Q1544" i="9"/>
  <c r="O1544" i="9" s="1"/>
  <c r="Q1556" i="9"/>
  <c r="O1557" i="9" s="1"/>
  <c r="Q1568" i="9"/>
  <c r="Q1580" i="9"/>
  <c r="O1580" i="9" s="1"/>
  <c r="Q1592" i="9"/>
  <c r="O1592" i="9" s="1"/>
  <c r="Q1604" i="9"/>
  <c r="Q1616" i="9"/>
  <c r="Q1628" i="9"/>
  <c r="O1628" i="9" s="1"/>
  <c r="Q1640" i="9"/>
  <c r="Q1652" i="9"/>
  <c r="Q1664" i="9"/>
  <c r="Q1676" i="9"/>
  <c r="Q1688" i="9"/>
  <c r="O1689" i="9" s="1"/>
  <c r="Q1700" i="9"/>
  <c r="O1701" i="9" s="1"/>
  <c r="Q1712" i="9"/>
  <c r="Q1724" i="9"/>
  <c r="Q1736" i="9"/>
  <c r="Q1748" i="9"/>
  <c r="Q1760" i="9"/>
  <c r="O1760" i="9" s="1"/>
  <c r="Q1772" i="9"/>
  <c r="Q1784" i="9"/>
  <c r="Q1796" i="9"/>
  <c r="Q1808" i="9"/>
  <c r="Q1820" i="9"/>
  <c r="O1821" i="9" s="1"/>
  <c r="Q1832" i="9"/>
  <c r="O1833" i="9" s="1"/>
  <c r="Q1844" i="9"/>
  <c r="Q1856" i="9"/>
  <c r="Q1868" i="9"/>
  <c r="Q1880" i="9"/>
  <c r="Q1892" i="9"/>
  <c r="Q1904" i="9"/>
  <c r="Q1916" i="9"/>
  <c r="O1916" i="9" s="1"/>
  <c r="Q1928" i="9"/>
  <c r="Q1940" i="9"/>
  <c r="Q1952" i="9"/>
  <c r="O1952" i="9" s="1"/>
  <c r="Q1964" i="9"/>
  <c r="O1964" i="9" s="1"/>
  <c r="Q1976" i="9"/>
  <c r="Q1988" i="9"/>
  <c r="Q2000" i="9"/>
  <c r="Q2012" i="9"/>
  <c r="O2012" i="9" s="1"/>
  <c r="Q2024" i="9"/>
  <c r="Q2036" i="9"/>
  <c r="Q2048" i="9"/>
  <c r="O2049" i="9" s="1"/>
  <c r="Q2060" i="9"/>
  <c r="Q2072" i="9"/>
  <c r="Q2084" i="9"/>
  <c r="Q2096" i="9"/>
  <c r="O2096" i="9" s="1"/>
  <c r="Q2108" i="9"/>
  <c r="O2109" i="9" s="1"/>
  <c r="Q2120" i="9"/>
  <c r="O2120" i="9" s="1"/>
  <c r="Q2132" i="9"/>
  <c r="Q2144" i="9"/>
  <c r="Q1137" i="9"/>
  <c r="Q1149" i="9"/>
  <c r="Q1161" i="9"/>
  <c r="Q1173" i="9"/>
  <c r="Q1185" i="9"/>
  <c r="Q1197" i="9"/>
  <c r="O1197" i="9" s="1"/>
  <c r="Q1209" i="9"/>
  <c r="Q1221" i="9"/>
  <c r="Q1233" i="9"/>
  <c r="Q1245" i="9"/>
  <c r="Q1257" i="9"/>
  <c r="Q1269" i="9"/>
  <c r="Q1281" i="9"/>
  <c r="Q1293" i="9"/>
  <c r="O1293" i="9" s="1"/>
  <c r="Q1305" i="9"/>
  <c r="Q1317" i="9"/>
  <c r="Q1329" i="9"/>
  <c r="Q1341" i="9"/>
  <c r="Q1353" i="9"/>
  <c r="Q1365" i="9"/>
  <c r="O1366" i="9" s="1"/>
  <c r="Q1377" i="9"/>
  <c r="O1377" i="9" s="1"/>
  <c r="Q1389" i="9"/>
  <c r="Q1401" i="9"/>
  <c r="Q1413" i="9"/>
  <c r="Q1425" i="9"/>
  <c r="Q1437" i="9"/>
  <c r="Q1449" i="9"/>
  <c r="Q1461" i="9"/>
  <c r="Q1473" i="9"/>
  <c r="Q1485" i="9"/>
  <c r="O1485" i="9" s="1"/>
  <c r="Q1497" i="9"/>
  <c r="Q1509" i="9"/>
  <c r="O1510" i="9" s="1"/>
  <c r="Q1521" i="9"/>
  <c r="O1521" i="9" s="1"/>
  <c r="Q1533" i="9"/>
  <c r="Q1545" i="9"/>
  <c r="Q1557" i="9"/>
  <c r="Q1569" i="9"/>
  <c r="Q1581" i="9"/>
  <c r="O1581" i="9" s="1"/>
  <c r="Q1593" i="9"/>
  <c r="Q1605" i="9"/>
  <c r="O1605" i="9" s="1"/>
  <c r="Q1617" i="9"/>
  <c r="Q1629" i="9"/>
  <c r="O1629" i="9" s="1"/>
  <c r="Q1641" i="9"/>
  <c r="O1642" i="9" s="1"/>
  <c r="Q1653" i="9"/>
  <c r="O1654" i="9" s="1"/>
  <c r="Q1665" i="9"/>
  <c r="O1665" i="9" s="1"/>
  <c r="Q1677" i="9"/>
  <c r="Q1689" i="9"/>
  <c r="Q1701" i="9"/>
  <c r="Q1713" i="9"/>
  <c r="O1713" i="9"/>
  <c r="Q1725" i="9"/>
  <c r="Q1737" i="9"/>
  <c r="Q1749" i="9"/>
  <c r="Q1761" i="9"/>
  <c r="O1761" i="9" s="1"/>
  <c r="Q1773" i="9"/>
  <c r="O1773" i="9" s="1"/>
  <c r="Q1785" i="9"/>
  <c r="O1785" i="9" s="1"/>
  <c r="Q1797" i="9"/>
  <c r="Q1809" i="9"/>
  <c r="Q1821" i="9"/>
  <c r="Q1833" i="9"/>
  <c r="Q1845" i="9"/>
  <c r="Q1857" i="9"/>
  <c r="O1858" i="9" s="1"/>
  <c r="Q1869" i="9"/>
  <c r="Q1881" i="9"/>
  <c r="Q1893" i="9"/>
  <c r="O1893" i="9" s="1"/>
  <c r="Q1905" i="9"/>
  <c r="Q1917" i="9"/>
  <c r="Q1929" i="9"/>
  <c r="Q1941" i="9"/>
  <c r="Q1953" i="9"/>
  <c r="Q1965" i="9"/>
  <c r="Q1977" i="9"/>
  <c r="O1977" i="9" s="1"/>
  <c r="Q1989" i="9"/>
  <c r="Q2001" i="9"/>
  <c r="Q2013" i="9"/>
  <c r="O2013" i="9" s="1"/>
  <c r="Q2025" i="9"/>
  <c r="O2026" i="9" s="1"/>
  <c r="Q2037" i="9"/>
  <c r="O2038" i="9" s="1"/>
  <c r="Q2049" i="9"/>
  <c r="Q2061" i="9"/>
  <c r="Q2073" i="9"/>
  <c r="Q2085" i="9"/>
  <c r="O2086" i="9" s="1"/>
  <c r="Q2097" i="9"/>
  <c r="Q2109" i="9"/>
  <c r="Q2121" i="9"/>
  <c r="O2121" i="9" s="1"/>
  <c r="Q2133" i="9"/>
  <c r="Q2145" i="9"/>
  <c r="O2145" i="9" s="1"/>
  <c r="Q2468" i="9"/>
  <c r="Q2372" i="9"/>
  <c r="O2372" i="9" s="1"/>
  <c r="Q2240" i="9"/>
  <c r="O2241" i="9" s="1"/>
  <c r="O2240" i="9"/>
  <c r="Q2180" i="9"/>
  <c r="O2180" i="9" s="1"/>
  <c r="Q2522" i="9"/>
  <c r="Q2510" i="9"/>
  <c r="Q2498" i="9"/>
  <c r="Q2486" i="9"/>
  <c r="Q2474" i="9"/>
  <c r="Q2462" i="9"/>
  <c r="Q2450" i="9"/>
  <c r="Q2438" i="9"/>
  <c r="Q2426" i="9"/>
  <c r="O2426" i="9" s="1"/>
  <c r="Q2414" i="9"/>
  <c r="Q2402" i="9"/>
  <c r="O2403" i="9" s="1"/>
  <c r="Q2390" i="9"/>
  <c r="Q2378" i="9"/>
  <c r="Q2366" i="9"/>
  <c r="Q2354" i="9"/>
  <c r="Q2342" i="9"/>
  <c r="Q2330" i="9"/>
  <c r="O2330" i="9" s="1"/>
  <c r="Q2318" i="9"/>
  <c r="Q2306" i="9"/>
  <c r="Q2294" i="9"/>
  <c r="Q2282" i="9"/>
  <c r="O2282" i="9" s="1"/>
  <c r="Q2270" i="9"/>
  <c r="Q2258" i="9"/>
  <c r="O2258" i="9" s="1"/>
  <c r="Q2246" i="9"/>
  <c r="Q2234" i="9"/>
  <c r="Q2222" i="9"/>
  <c r="Q2210" i="9"/>
  <c r="Q2198" i="9"/>
  <c r="Q2186" i="9"/>
  <c r="Q2174" i="9"/>
  <c r="Q2162" i="9"/>
  <c r="Q2150" i="9"/>
  <c r="Q2131" i="9"/>
  <c r="O2132" i="9" s="1"/>
  <c r="Q2111" i="9"/>
  <c r="Q2087" i="9"/>
  <c r="O2087" i="9" s="1"/>
  <c r="Q2053" i="9"/>
  <c r="O2053" i="9" s="1"/>
  <c r="Q2156" i="9"/>
  <c r="O2156" i="9"/>
  <c r="Q2521" i="9"/>
  <c r="Q2509" i="9"/>
  <c r="Q2497" i="9"/>
  <c r="Q2485" i="9"/>
  <c r="Q2473" i="9"/>
  <c r="Q2461" i="9"/>
  <c r="Q2449" i="9"/>
  <c r="O2450" i="9" s="1"/>
  <c r="Q2437" i="9"/>
  <c r="O2437" i="9" s="1"/>
  <c r="Q2425" i="9"/>
  <c r="Q2413" i="9"/>
  <c r="Q2401" i="9"/>
  <c r="Q2389" i="9"/>
  <c r="Q2377" i="9"/>
  <c r="Q2365" i="9"/>
  <c r="O2366" i="9" s="1"/>
  <c r="Q2353" i="9"/>
  <c r="O2353" i="9" s="1"/>
  <c r="Q2341" i="9"/>
  <c r="O2342" i="9" s="1"/>
  <c r="Q2329" i="9"/>
  <c r="Q2317" i="9"/>
  <c r="Q2305" i="9"/>
  <c r="Q2293" i="9"/>
  <c r="O2294" i="9" s="1"/>
  <c r="Q2281" i="9"/>
  <c r="O2281" i="9" s="1"/>
  <c r="Q2269" i="9"/>
  <c r="O2269" i="9" s="1"/>
  <c r="Q2257" i="9"/>
  <c r="Q2245" i="9"/>
  <c r="Q2233" i="9"/>
  <c r="Q2221" i="9"/>
  <c r="O2222" i="9" s="1"/>
  <c r="Q2209" i="9"/>
  <c r="Q2197" i="9"/>
  <c r="Q2185" i="9"/>
  <c r="Q2173" i="9"/>
  <c r="Q2161" i="9"/>
  <c r="O2162" i="9" s="1"/>
  <c r="Q2149" i="9"/>
  <c r="O2150" i="9" s="1"/>
  <c r="Q2129" i="9"/>
  <c r="O2130" i="9" s="1"/>
  <c r="Q2110" i="9"/>
  <c r="Q2086" i="9"/>
  <c r="Q2051" i="9"/>
  <c r="Q2492" i="9"/>
  <c r="O2492" i="9" s="1"/>
  <c r="Q2384" i="9"/>
  <c r="O2384" i="9" s="1"/>
  <c r="Q2264" i="9"/>
  <c r="O2264" i="9" s="1"/>
  <c r="Q2204" i="9"/>
  <c r="O2204" i="9" s="1"/>
  <c r="Q2520" i="9"/>
  <c r="Q2508" i="9"/>
  <c r="O2508" i="9" s="1"/>
  <c r="Q2496" i="9"/>
  <c r="Q2484" i="9"/>
  <c r="Q2472" i="9"/>
  <c r="O2472" i="9" s="1"/>
  <c r="Q2460" i="9"/>
  <c r="Q2448" i="9"/>
  <c r="Q2436" i="9"/>
  <c r="Q2424" i="9"/>
  <c r="Q2412" i="9"/>
  <c r="Q2400" i="9"/>
  <c r="O2400" i="9" s="1"/>
  <c r="Q2388" i="9"/>
  <c r="Q2376" i="9"/>
  <c r="Q2364" i="9"/>
  <c r="O2364" i="9" s="1"/>
  <c r="Q2352" i="9"/>
  <c r="O2352" i="9"/>
  <c r="Q2340" i="9"/>
  <c r="O2341" i="9" s="1"/>
  <c r="Q2328" i="9"/>
  <c r="Q2316" i="9"/>
  <c r="Q2304" i="9"/>
  <c r="Q2292" i="9"/>
  <c r="O2292" i="9" s="1"/>
  <c r="Q2280" i="9"/>
  <c r="O2280" i="9" s="1"/>
  <c r="Q2268" i="9"/>
  <c r="Q2256" i="9"/>
  <c r="Q2244" i="9"/>
  <c r="Q2232" i="9"/>
  <c r="Q2220" i="9"/>
  <c r="O2221" i="9" s="1"/>
  <c r="Q2208" i="9"/>
  <c r="Q2196" i="9"/>
  <c r="O2196" i="9" s="1"/>
  <c r="Q2184" i="9"/>
  <c r="Q2172" i="9"/>
  <c r="Q2160" i="9"/>
  <c r="Q2148" i="9"/>
  <c r="O2148" i="9" s="1"/>
  <c r="Q2128" i="9"/>
  <c r="Q2107" i="9"/>
  <c r="Q2081" i="9"/>
  <c r="Q2042" i="9"/>
  <c r="Q2420" i="9"/>
  <c r="O2420" i="9" s="1"/>
  <c r="Q2300" i="9"/>
  <c r="O2300" i="9" s="1"/>
  <c r="Q2192" i="9"/>
  <c r="O2192" i="9" s="1"/>
  <c r="Q2519" i="9"/>
  <c r="Q2507" i="9"/>
  <c r="Q2495" i="9"/>
  <c r="Q2483" i="9"/>
  <c r="Q2471" i="9"/>
  <c r="O2471" i="9" s="1"/>
  <c r="Q2459" i="9"/>
  <c r="Q2447" i="9"/>
  <c r="Q2435" i="9"/>
  <c r="Q2423" i="9"/>
  <c r="O2423" i="9" s="1"/>
  <c r="Q2411" i="9"/>
  <c r="Q2399" i="9"/>
  <c r="O2399" i="9" s="1"/>
  <c r="Q2387" i="9"/>
  <c r="Q2375" i="9"/>
  <c r="Q2363" i="9"/>
  <c r="Q2351" i="9"/>
  <c r="Q2339" i="9"/>
  <c r="Q2327" i="9"/>
  <c r="Q2315" i="9"/>
  <c r="Q2303" i="9"/>
  <c r="Q2291" i="9"/>
  <c r="Q2279" i="9"/>
  <c r="O2279" i="9" s="1"/>
  <c r="Q2267" i="9"/>
  <c r="O2268" i="9" s="1"/>
  <c r="Q2255" i="9"/>
  <c r="Q2243" i="9"/>
  <c r="O2244" i="9" s="1"/>
  <c r="Q2231" i="9"/>
  <c r="Q2219" i="9"/>
  <c r="Q2207" i="9"/>
  <c r="Q2195" i="9"/>
  <c r="Q2183" i="9"/>
  <c r="Q2171" i="9"/>
  <c r="Q2159" i="9"/>
  <c r="Q2147" i="9"/>
  <c r="Q2126" i="9"/>
  <c r="O2126" i="9" s="1"/>
  <c r="Q2105" i="9"/>
  <c r="Q2078" i="9"/>
  <c r="O2078" i="9" s="1"/>
  <c r="Q2039" i="9"/>
  <c r="O2039" i="9" s="1"/>
  <c r="Q2396" i="9"/>
  <c r="O2396" i="9"/>
  <c r="Q2276" i="9"/>
  <c r="O2276" i="9"/>
  <c r="Q2216" i="9"/>
  <c r="Q2518" i="9"/>
  <c r="Q2506" i="9"/>
  <c r="O2507" i="9" s="1"/>
  <c r="Q2494" i="9"/>
  <c r="O2494" i="9" s="1"/>
  <c r="Q2482" i="9"/>
  <c r="O2482" i="9" s="1"/>
  <c r="Q2470" i="9"/>
  <c r="Q2458" i="9"/>
  <c r="O2458" i="9" s="1"/>
  <c r="Q2446" i="9"/>
  <c r="Q2434" i="9"/>
  <c r="Q2422" i="9"/>
  <c r="Q2410" i="9"/>
  <c r="Q2398" i="9"/>
  <c r="O2398" i="9" s="1"/>
  <c r="Q2386" i="9"/>
  <c r="Q2374" i="9"/>
  <c r="Q2362" i="9"/>
  <c r="Q2350" i="9"/>
  <c r="Q2338" i="9"/>
  <c r="Q2326" i="9"/>
  <c r="O2326" i="9" s="1"/>
  <c r="Q2314" i="9"/>
  <c r="O2314" i="9" s="1"/>
  <c r="Q2302" i="9"/>
  <c r="Q2290" i="9"/>
  <c r="Q2278" i="9"/>
  <c r="Q2266" i="9"/>
  <c r="Q2254" i="9"/>
  <c r="O2254" i="9" s="1"/>
  <c r="Q2242" i="9"/>
  <c r="O2242" i="9" s="1"/>
  <c r="Q2230" i="9"/>
  <c r="Q2218" i="9"/>
  <c r="Q2206" i="9"/>
  <c r="O2206" i="9" s="1"/>
  <c r="Q2194" i="9"/>
  <c r="Q2182" i="9"/>
  <c r="O2182" i="9" s="1"/>
  <c r="Q2170" i="9"/>
  <c r="O2171" i="9" s="1"/>
  <c r="Q2158" i="9"/>
  <c r="Q2146" i="9"/>
  <c r="O2147" i="9" s="1"/>
  <c r="Q2125" i="9"/>
  <c r="O2125" i="9"/>
  <c r="Q2104" i="9"/>
  <c r="O2104" i="9" s="1"/>
  <c r="Q2077" i="9"/>
  <c r="Q2030" i="9"/>
  <c r="O2030" i="9"/>
  <c r="Q2444" i="9"/>
  <c r="Q2360" i="9"/>
  <c r="O2360" i="9" s="1"/>
  <c r="Q2252" i="9"/>
  <c r="O2252" i="9" s="1"/>
  <c r="Q2228" i="9"/>
  <c r="O2228" i="9" s="1"/>
  <c r="Q2517" i="9"/>
  <c r="Q2505" i="9"/>
  <c r="O2505" i="9"/>
  <c r="Q2493" i="9"/>
  <c r="Q2481" i="9"/>
  <c r="O2481" i="9" s="1"/>
  <c r="Q2469" i="9"/>
  <c r="Q2457" i="9"/>
  <c r="O2457" i="9" s="1"/>
  <c r="Q2445" i="9"/>
  <c r="Q2433" i="9"/>
  <c r="O2433" i="9" s="1"/>
  <c r="Q2421" i="9"/>
  <c r="Q2409" i="9"/>
  <c r="Q2397" i="9"/>
  <c r="O2397" i="9" s="1"/>
  <c r="Q2385" i="9"/>
  <c r="Q2373" i="9"/>
  <c r="Q2361" i="9"/>
  <c r="O2362" i="9" s="1"/>
  <c r="Q2349" i="9"/>
  <c r="O2349" i="9"/>
  <c r="Q2337" i="9"/>
  <c r="O2337" i="9" s="1"/>
  <c r="Q2325" i="9"/>
  <c r="O2325" i="9" s="1"/>
  <c r="Q2313" i="9"/>
  <c r="O2313" i="9" s="1"/>
  <c r="Q2301" i="9"/>
  <c r="O2302" i="9" s="1"/>
  <c r="Q2289" i="9"/>
  <c r="O2289" i="9" s="1"/>
  <c r="Q2277" i="9"/>
  <c r="Q2265" i="9"/>
  <c r="Q2253" i="9"/>
  <c r="Q2241" i="9"/>
  <c r="Q2229" i="9"/>
  <c r="Q2217" i="9"/>
  <c r="Q2205" i="9"/>
  <c r="Q2193" i="9"/>
  <c r="O2193" i="9" s="1"/>
  <c r="Q2181" i="9"/>
  <c r="O2181" i="9" s="1"/>
  <c r="Q2169" i="9"/>
  <c r="O2169" i="9" s="1"/>
  <c r="Q2157" i="9"/>
  <c r="Q2143" i="9"/>
  <c r="Q2123" i="9"/>
  <c r="Q2102" i="9"/>
  <c r="Q2075" i="9"/>
  <c r="O2075" i="9" s="1"/>
  <c r="Q2018" i="9"/>
  <c r="O1980" i="9"/>
  <c r="O1836" i="9"/>
  <c r="O1692" i="9"/>
  <c r="O1233" i="9"/>
  <c r="O2071" i="9"/>
  <c r="O1927" i="9"/>
  <c r="O1783" i="9"/>
  <c r="O1506" i="9"/>
  <c r="O1362" i="9"/>
  <c r="O1218" i="9"/>
  <c r="O1972" i="9"/>
  <c r="O1684" i="9"/>
  <c r="O1540" i="9"/>
  <c r="O1396" i="9"/>
  <c r="O1777" i="9"/>
  <c r="O1489" i="9"/>
  <c r="O1345" i="9"/>
  <c r="O1201" i="9"/>
  <c r="O2378" i="9"/>
  <c r="O2522" i="9"/>
  <c r="O1896" i="9"/>
  <c r="O1752" i="9"/>
  <c r="O1464" i="9"/>
  <c r="O1320" i="9"/>
  <c r="O1554" i="9"/>
  <c r="O1410" i="9"/>
  <c r="O1874" i="9"/>
  <c r="O1586" i="9"/>
  <c r="O1442" i="9"/>
  <c r="O1876" i="9"/>
  <c r="O1588" i="9"/>
  <c r="O1766" i="9"/>
  <c r="O1969" i="9"/>
  <c r="O1825" i="9"/>
  <c r="O1681" i="9"/>
  <c r="O1537" i="9"/>
  <c r="O1249" i="9"/>
  <c r="O1404" i="9"/>
  <c r="O1260" i="9"/>
  <c r="O1595" i="9"/>
  <c r="O1307" i="9"/>
  <c r="O2506" i="9"/>
  <c r="O2231" i="9"/>
  <c r="O1448" i="9"/>
  <c r="O1349" i="9"/>
  <c r="O1205" i="9"/>
  <c r="O1736" i="9"/>
  <c r="O1160" i="9"/>
  <c r="O2422" i="9"/>
  <c r="O1880" i="9"/>
  <c r="O1781" i="9"/>
  <c r="O2278" i="9"/>
  <c r="O2024" i="9"/>
  <c r="O1493" i="9"/>
  <c r="O2158" i="9"/>
  <c r="O2018" i="9"/>
  <c r="O2061" i="9"/>
  <c r="O1917" i="9"/>
  <c r="O1891" i="9"/>
  <c r="O1747" i="9"/>
  <c r="O1459" i="9"/>
  <c r="O1315" i="9"/>
  <c r="O1171" i="9"/>
  <c r="O1936" i="9"/>
  <c r="O1504" i="9"/>
  <c r="O1216" i="9"/>
  <c r="O1176" i="9"/>
  <c r="O1992" i="9"/>
  <c r="O1704" i="9"/>
  <c r="O1560" i="9"/>
  <c r="O1272" i="9"/>
  <c r="O1128" i="9"/>
  <c r="O2031" i="9"/>
  <c r="O2113" i="9"/>
  <c r="O2224" i="9"/>
  <c r="O2512" i="9"/>
  <c r="O2189" i="9"/>
  <c r="O2333" i="9"/>
  <c r="O2477" i="9"/>
  <c r="O2166" i="9"/>
  <c r="O2310" i="9"/>
  <c r="O2454" i="9"/>
  <c r="O2287" i="9"/>
  <c r="O2431" i="9"/>
  <c r="O1856" i="9"/>
  <c r="O1712" i="9"/>
  <c r="O1568" i="9"/>
  <c r="O1136" i="9"/>
  <c r="O1901" i="9"/>
  <c r="O1757" i="9"/>
  <c r="O1181" i="9"/>
  <c r="O2446" i="9"/>
  <c r="O2376" i="9"/>
  <c r="O2520" i="9"/>
  <c r="O2185" i="9"/>
  <c r="O2329" i="9"/>
  <c r="O2473" i="9"/>
  <c r="O1268" i="9"/>
  <c r="O1663" i="9"/>
  <c r="O1519" i="9"/>
  <c r="O1375" i="9"/>
  <c r="O1818" i="9"/>
  <c r="O1242" i="9"/>
  <c r="O1889" i="9"/>
  <c r="O1457" i="9"/>
  <c r="O1169" i="9"/>
  <c r="O1708" i="9"/>
  <c r="O1420" i="9"/>
  <c r="O1276" i="9"/>
  <c r="O1132" i="9"/>
  <c r="O2007" i="9"/>
  <c r="O1863" i="9"/>
  <c r="O1575" i="9"/>
  <c r="O1287" i="9"/>
  <c r="O1143" i="9"/>
  <c r="O1886" i="9"/>
  <c r="O1742" i="9"/>
  <c r="O1598" i="9"/>
  <c r="O1166" i="9"/>
  <c r="O1801" i="9"/>
  <c r="O1956" i="9"/>
  <c r="O1942" i="9"/>
  <c r="O1798" i="9"/>
  <c r="O2392" i="9"/>
  <c r="O2174" i="9"/>
  <c r="O2063" i="9"/>
  <c r="O2248" i="9"/>
  <c r="O2190" i="9"/>
  <c r="O2334" i="9"/>
  <c r="O2478" i="9"/>
  <c r="O2167" i="9"/>
  <c r="O2311" i="9"/>
  <c r="O2455" i="9"/>
  <c r="O2197" i="9"/>
  <c r="O1533" i="9"/>
  <c r="O1389" i="9"/>
  <c r="O1245" i="9"/>
  <c r="O1939" i="9"/>
  <c r="O1507" i="9"/>
  <c r="O1363" i="9"/>
  <c r="O1219" i="9"/>
  <c r="O1552" i="9"/>
  <c r="O1408" i="9"/>
  <c r="O1264" i="9"/>
  <c r="O1357" i="9"/>
  <c r="O1213" i="9"/>
  <c r="O1991" i="9"/>
  <c r="O1703" i="9"/>
  <c r="O1559" i="9"/>
  <c r="O1271" i="9"/>
  <c r="O2365" i="9"/>
  <c r="O1289" i="9"/>
  <c r="O2459" i="9"/>
  <c r="O1508" i="9"/>
  <c r="O1364" i="9"/>
  <c r="O1959" i="9"/>
  <c r="O1815" i="9"/>
  <c r="O1671" i="9"/>
  <c r="O1527" i="9"/>
  <c r="O1383" i="9"/>
  <c r="O1694" i="9"/>
  <c r="O1406" i="9"/>
  <c r="O1908" i="9"/>
  <c r="O1764" i="9"/>
  <c r="O1620" i="9"/>
  <c r="O1188" i="9"/>
  <c r="O2261" i="9"/>
  <c r="O2405" i="9"/>
  <c r="O2238" i="9"/>
  <c r="O2382" i="9"/>
  <c r="O2517" i="9"/>
  <c r="O1208" i="9"/>
  <c r="O1326" i="9"/>
  <c r="O1829" i="9"/>
  <c r="O1685" i="9"/>
  <c r="O1541" i="9"/>
  <c r="O2308" i="9"/>
  <c r="O2452" i="9"/>
  <c r="O2273" i="9"/>
  <c r="O2417" i="9"/>
  <c r="O2066" i="9"/>
  <c r="O2250" i="9"/>
  <c r="O2304" i="9"/>
  <c r="O1241" i="9"/>
  <c r="O1215" i="9"/>
  <c r="O1958" i="9"/>
  <c r="O1814" i="9"/>
  <c r="O1670" i="9"/>
  <c r="O1382" i="9"/>
  <c r="O1643" i="9"/>
  <c r="O2318" i="9"/>
  <c r="O1532" i="9"/>
  <c r="O2436" i="9"/>
  <c r="O2277" i="9"/>
  <c r="O2518" i="9"/>
  <c r="O2257" i="9"/>
  <c r="O2401" i="9"/>
  <c r="O2060" i="9"/>
  <c r="O1484" i="9"/>
  <c r="O1749" i="9"/>
  <c r="O1317" i="9"/>
  <c r="O1579" i="9"/>
  <c r="O1291" i="9"/>
  <c r="O1147" i="9"/>
  <c r="O1624" i="9"/>
  <c r="O1480" i="9"/>
  <c r="O1573" i="9"/>
  <c r="O2016" i="9"/>
  <c r="O1872" i="9"/>
  <c r="O1584" i="9"/>
  <c r="O1440" i="9"/>
  <c r="O1296" i="9"/>
  <c r="O1152" i="9"/>
  <c r="O1919" i="9"/>
  <c r="O1775" i="9"/>
  <c r="O1631" i="9"/>
  <c r="O1487" i="9"/>
  <c r="O2009" i="9"/>
  <c r="O1126" i="9"/>
  <c r="O1577" i="9"/>
  <c r="O1899" i="9"/>
  <c r="O1755" i="9"/>
  <c r="O1323" i="9"/>
  <c r="O1634" i="9"/>
  <c r="O1490" i="9"/>
  <c r="O1599" i="9"/>
  <c r="O1455" i="9"/>
  <c r="O1822" i="9"/>
  <c r="O1678" i="9"/>
  <c r="O1534" i="9"/>
  <c r="O1390" i="9"/>
  <c r="O1246" i="9"/>
  <c r="O2317" i="9"/>
  <c r="O1989" i="9"/>
  <c r="O1269" i="9"/>
  <c r="O2144" i="9"/>
  <c r="O2151" i="9"/>
  <c r="O2021" i="9"/>
  <c r="O1733" i="9"/>
  <c r="O2470" i="9"/>
  <c r="O2198" i="9"/>
  <c r="O2486" i="9"/>
  <c r="O2439" i="9"/>
  <c r="O1976" i="9"/>
  <c r="O1877" i="9"/>
  <c r="O2159" i="9"/>
  <c r="O2303" i="9"/>
  <c r="O2107" i="9"/>
  <c r="O1797" i="9"/>
  <c r="O1509" i="9"/>
  <c r="O1365" i="9"/>
  <c r="O1664" i="9"/>
  <c r="O1376" i="9"/>
  <c r="O1232" i="9"/>
  <c r="O2059" i="9"/>
  <c r="O1339" i="9"/>
  <c r="O1195" i="9"/>
  <c r="O1782" i="9"/>
  <c r="O1638" i="9"/>
  <c r="O1494" i="9"/>
  <c r="O1206" i="9"/>
  <c r="O2377" i="9"/>
  <c r="O2521" i="9"/>
  <c r="O1929" i="9"/>
  <c r="O1641" i="9"/>
  <c r="O1759" i="9"/>
  <c r="O1914" i="9"/>
  <c r="O1338" i="9"/>
  <c r="O1841" i="9"/>
  <c r="O1697" i="9"/>
  <c r="O1553" i="9"/>
  <c r="O2092" i="9"/>
  <c r="O1660" i="9"/>
  <c r="O1372" i="9"/>
  <c r="O1750" i="9"/>
  <c r="O1606" i="9"/>
  <c r="O1462" i="9"/>
  <c r="O1318" i="9"/>
  <c r="O2199" i="9"/>
  <c r="O1970" i="9"/>
  <c r="O1826" i="9"/>
  <c r="O1250" i="9"/>
  <c r="O2040" i="9"/>
  <c r="O1943" i="9"/>
  <c r="O1511" i="9"/>
  <c r="O1367" i="9"/>
  <c r="O1223" i="9"/>
  <c r="O1450" i="9"/>
  <c r="O1162" i="9"/>
  <c r="O2234" i="9"/>
  <c r="O1314" i="9"/>
  <c r="O2172" i="9"/>
  <c r="O2460" i="9"/>
  <c r="O1472" i="9"/>
  <c r="O1184" i="9"/>
  <c r="O2022" i="9"/>
  <c r="O1878" i="9"/>
  <c r="O1590" i="9"/>
  <c r="O1446" i="9"/>
  <c r="O1302" i="9"/>
  <c r="O1373" i="9"/>
  <c r="O2295" i="9"/>
  <c r="O2110" i="9"/>
  <c r="O2402" i="9"/>
  <c r="O2157" i="9"/>
  <c r="O2219" i="9"/>
  <c r="O2363" i="9"/>
  <c r="O1881" i="9"/>
  <c r="O1449" i="9"/>
  <c r="O1305" i="9"/>
  <c r="O1161" i="9"/>
  <c r="O1892" i="9"/>
  <c r="O1748" i="9"/>
  <c r="O2340" i="9"/>
  <c r="O1725" i="9"/>
  <c r="O1437" i="9"/>
  <c r="O1987" i="9"/>
  <c r="O1267" i="9"/>
  <c r="O1600" i="9"/>
  <c r="O1168" i="9"/>
  <c r="O1837" i="9"/>
  <c r="O1531" i="9"/>
  <c r="O1387" i="9"/>
  <c r="O1686" i="9"/>
  <c r="O2008" i="9"/>
  <c r="O1864" i="9"/>
  <c r="O1576" i="9"/>
  <c r="O1288" i="9"/>
  <c r="O1144" i="9"/>
  <c r="O1875" i="9"/>
  <c r="O1731" i="9"/>
  <c r="O1587" i="9"/>
  <c r="O1155" i="9"/>
  <c r="O1957" i="9"/>
  <c r="O1813" i="9"/>
  <c r="O1237" i="9"/>
  <c r="O1968" i="9"/>
  <c r="O1824" i="9"/>
  <c r="O1536" i="9"/>
  <c r="O1392" i="9"/>
  <c r="O1248" i="9"/>
  <c r="O1439" i="9"/>
  <c r="O1151" i="9"/>
  <c r="O2236" i="9"/>
  <c r="O2380" i="9"/>
  <c r="O2201" i="9"/>
  <c r="O2345" i="9"/>
  <c r="O2489" i="9"/>
  <c r="O2178" i="9"/>
  <c r="O2322" i="9"/>
  <c r="O2466" i="9"/>
  <c r="O2155" i="9"/>
  <c r="O2299" i="9"/>
  <c r="O2443" i="9"/>
  <c r="O1944" i="9"/>
  <c r="O1930" i="9"/>
  <c r="O1786" i="9"/>
  <c r="O1498" i="9"/>
  <c r="O1210" i="9"/>
  <c r="O2163" i="9"/>
  <c r="O2307" i="9"/>
  <c r="O2451" i="9"/>
  <c r="O2090" i="9"/>
  <c r="O2260" i="9"/>
  <c r="O2404" i="9"/>
  <c r="O2225" i="9"/>
  <c r="O2369" i="9"/>
  <c r="O2513" i="9"/>
  <c r="O2202" i="9"/>
  <c r="O2346" i="9"/>
  <c r="O2490" i="9"/>
  <c r="O2179" i="9"/>
  <c r="O2323" i="9"/>
  <c r="O2467" i="9"/>
  <c r="O1407" i="9"/>
  <c r="O2006" i="9"/>
  <c r="O1718" i="9"/>
  <c r="O1574" i="9"/>
  <c r="O1286" i="9"/>
  <c r="O1142" i="9"/>
  <c r="O1500" i="9"/>
  <c r="O1835" i="9"/>
  <c r="O1691" i="9"/>
  <c r="O1403" i="9"/>
  <c r="O2062" i="9"/>
  <c r="O1918" i="9"/>
  <c r="O2175" i="9"/>
  <c r="O2319" i="9"/>
  <c r="O2463" i="9"/>
  <c r="O2114" i="9"/>
  <c r="O2272" i="9"/>
  <c r="O2416" i="9"/>
  <c r="O2456" i="9"/>
  <c r="O2237" i="9"/>
  <c r="O2381" i="9"/>
  <c r="O2141" i="9"/>
  <c r="O2214" i="9"/>
  <c r="O2358" i="9"/>
  <c r="O2502" i="9"/>
  <c r="O2191" i="9"/>
  <c r="O2335" i="9"/>
  <c r="O2479" i="9"/>
  <c r="O1565" i="9"/>
  <c r="O1421" i="9"/>
  <c r="O1277" i="9"/>
  <c r="O1816" i="9"/>
  <c r="O1539" i="9"/>
  <c r="O1395" i="9"/>
  <c r="O1251" i="9"/>
  <c r="O1909" i="9"/>
  <c r="O1621" i="9"/>
  <c r="O1477" i="9"/>
  <c r="O1333" i="9"/>
  <c r="O1189" i="9"/>
  <c r="O2064" i="9"/>
  <c r="O1776" i="9"/>
  <c r="O1632" i="9"/>
  <c r="O1488" i="9"/>
  <c r="O1344" i="9"/>
  <c r="O1967" i="9"/>
  <c r="O1823" i="9"/>
  <c r="O1679" i="9"/>
  <c r="O1535" i="9"/>
  <c r="O1391" i="9"/>
  <c r="O1247" i="9"/>
  <c r="O2331" i="9"/>
  <c r="O2065" i="9"/>
  <c r="O2249" i="9"/>
  <c r="O2393" i="9"/>
  <c r="O2312" i="9"/>
  <c r="O2226" i="9"/>
  <c r="O2370" i="9"/>
  <c r="O2514" i="9"/>
  <c r="O2203" i="9"/>
  <c r="O2347" i="9"/>
  <c r="O2491" i="9"/>
  <c r="O2343" i="9"/>
  <c r="O2487" i="9"/>
  <c r="O2152" i="9"/>
  <c r="O2296" i="9"/>
  <c r="O2440" i="9"/>
  <c r="O2093" i="9"/>
  <c r="O2432" i="9"/>
  <c r="O2215" i="9"/>
  <c r="O2359" i="9"/>
  <c r="O2503" i="9"/>
  <c r="O2164" i="9"/>
  <c r="O2116" i="9"/>
  <c r="O2394" i="9"/>
  <c r="O2227" i="9"/>
  <c r="O1726" i="9"/>
  <c r="O2223" i="9"/>
  <c r="O2511" i="9"/>
  <c r="O2176" i="9"/>
  <c r="O2320" i="9"/>
  <c r="O2464" i="9"/>
  <c r="O2137" i="9"/>
  <c r="O2285" i="9"/>
  <c r="O2429" i="9"/>
  <c r="O2262" i="9"/>
  <c r="O2406" i="9"/>
  <c r="O2239" i="9"/>
  <c r="O2383" i="9"/>
  <c r="O2074" i="9"/>
  <c r="O1347" i="9"/>
  <c r="O1203" i="9"/>
  <c r="O1946" i="9"/>
  <c r="O1802" i="9"/>
  <c r="O1514" i="9"/>
  <c r="O1226" i="9"/>
  <c r="O2002" i="9"/>
  <c r="O1714" i="9"/>
  <c r="O1570" i="9"/>
  <c r="O1426" i="9"/>
  <c r="O1282" i="9"/>
  <c r="O1138" i="9"/>
  <c r="O2235" i="9"/>
  <c r="O2379" i="9"/>
  <c r="O2523" i="9"/>
  <c r="O2332" i="9"/>
  <c r="O2476" i="9"/>
  <c r="O2117" i="9"/>
  <c r="O2069" i="9"/>
  <c r="O2251" i="9"/>
  <c r="O2395" i="9"/>
  <c r="O2336" i="9"/>
  <c r="O1604" i="9"/>
  <c r="O1316" i="9"/>
  <c r="O1999" i="9"/>
  <c r="O1855" i="9"/>
  <c r="O1711" i="9"/>
  <c r="O1866" i="9"/>
  <c r="O1434" i="9"/>
  <c r="O1146" i="9"/>
  <c r="O1505" i="9"/>
  <c r="O1361" i="9"/>
  <c r="O1217" i="9"/>
  <c r="O2044" i="9"/>
  <c r="O1324" i="9"/>
  <c r="O1479" i="9"/>
  <c r="O1934" i="9"/>
  <c r="O1417" i="9"/>
  <c r="O1273" i="9"/>
  <c r="O1907" i="9"/>
  <c r="O1990" i="9"/>
  <c r="O1702" i="9"/>
  <c r="O1558" i="9"/>
  <c r="O1414" i="9"/>
  <c r="O1270" i="9"/>
  <c r="O2247" i="9"/>
  <c r="O2391" i="9"/>
  <c r="O2168" i="9"/>
  <c r="O2200" i="9"/>
  <c r="O2344" i="9"/>
  <c r="O2488" i="9"/>
  <c r="O2165" i="9"/>
  <c r="O2309" i="9"/>
  <c r="O2453" i="9"/>
  <c r="O2138" i="9"/>
  <c r="O2286" i="9"/>
  <c r="O2430" i="9"/>
  <c r="O2099" i="9"/>
  <c r="O2263" i="9"/>
  <c r="O2407" i="9"/>
  <c r="O2480" i="9"/>
  <c r="O1693" i="9"/>
  <c r="O1549" i="9"/>
  <c r="O1405" i="9"/>
  <c r="O1895" i="9"/>
  <c r="O1751" i="9"/>
  <c r="O1319" i="9"/>
  <c r="O1175" i="9"/>
  <c r="O1834" i="9"/>
  <c r="O1690" i="9"/>
  <c r="O1258" i="9"/>
  <c r="O2259" i="9"/>
  <c r="O2288" i="9"/>
  <c r="O2356" i="9"/>
  <c r="O2177" i="9"/>
  <c r="O2321" i="9"/>
  <c r="O2465" i="9"/>
  <c r="O2442" i="9"/>
  <c r="O2119" i="9"/>
  <c r="BI3" i="7"/>
  <c r="CG4" i="7"/>
  <c r="V1018" i="9"/>
  <c r="U1018" i="9"/>
  <c r="U281" i="9"/>
  <c r="V281" i="9"/>
  <c r="AK4" i="9"/>
  <c r="AK5" i="9"/>
  <c r="AK6" i="9"/>
  <c r="AK7" i="9"/>
  <c r="AK8" i="9"/>
  <c r="AK9" i="9"/>
  <c r="AK10" i="9"/>
  <c r="AK11" i="9"/>
  <c r="AK12" i="9"/>
  <c r="AK13" i="9"/>
  <c r="AK14" i="9"/>
  <c r="AK15" i="9"/>
  <c r="AK16" i="9"/>
  <c r="AK17" i="9"/>
  <c r="AK18" i="9"/>
  <c r="AK19" i="9"/>
  <c r="AK20" i="9"/>
  <c r="AK21" i="9"/>
  <c r="AK22" i="9"/>
  <c r="AK23" i="9"/>
  <c r="AK24" i="9"/>
  <c r="AK25" i="9"/>
  <c r="AK26" i="9"/>
  <c r="AK27" i="9"/>
  <c r="AK28" i="9"/>
  <c r="AK29"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K101" i="9"/>
  <c r="AK102" i="9"/>
  <c r="AK103" i="9"/>
  <c r="AK104" i="9"/>
  <c r="AK105" i="9"/>
  <c r="AK106" i="9"/>
  <c r="AK107" i="9"/>
  <c r="AK108" i="9"/>
  <c r="AK109" i="9"/>
  <c r="AK110" i="9"/>
  <c r="AK111" i="9"/>
  <c r="AK112" i="9"/>
  <c r="AK113" i="9"/>
  <c r="AK114" i="9"/>
  <c r="AK115" i="9"/>
  <c r="AK116" i="9"/>
  <c r="AK117" i="9"/>
  <c r="AK118" i="9"/>
  <c r="AK119" i="9"/>
  <c r="AK120" i="9"/>
  <c r="AK121" i="9"/>
  <c r="AK122" i="9"/>
  <c r="AK123" i="9"/>
  <c r="AK124" i="9"/>
  <c r="AK125" i="9"/>
  <c r="AK126" i="9"/>
  <c r="AK127" i="9"/>
  <c r="AK128" i="9"/>
  <c r="AK129" i="9"/>
  <c r="AK130" i="9"/>
  <c r="AK131" i="9"/>
  <c r="AK132" i="9"/>
  <c r="AK133" i="9"/>
  <c r="AK134" i="9"/>
  <c r="AK135" i="9"/>
  <c r="AK136" i="9"/>
  <c r="AK137" i="9"/>
  <c r="AK138" i="9"/>
  <c r="AK139" i="9"/>
  <c r="AK140" i="9"/>
  <c r="AK141" i="9"/>
  <c r="AK142" i="9"/>
  <c r="AK143" i="9"/>
  <c r="AK144" i="9"/>
  <c r="AK145" i="9"/>
  <c r="AK146" i="9"/>
  <c r="AK147" i="9"/>
  <c r="AK148" i="9"/>
  <c r="AK149" i="9"/>
  <c r="AK150" i="9"/>
  <c r="AK151" i="9"/>
  <c r="AK152" i="9"/>
  <c r="AK153" i="9"/>
  <c r="AK154" i="9"/>
  <c r="AK155" i="9"/>
  <c r="AK156" i="9"/>
  <c r="AK157" i="9"/>
  <c r="AK158" i="9"/>
  <c r="AK159" i="9"/>
  <c r="AK160" i="9"/>
  <c r="AK161" i="9"/>
  <c r="AK162" i="9"/>
  <c r="AK163" i="9"/>
  <c r="AK164" i="9"/>
  <c r="AK165" i="9"/>
  <c r="AK166" i="9"/>
  <c r="AK167" i="9"/>
  <c r="AK168" i="9"/>
  <c r="AK169" i="9"/>
  <c r="AK170" i="9"/>
  <c r="AK171" i="9"/>
  <c r="AK172" i="9"/>
  <c r="AK173" i="9"/>
  <c r="AK174" i="9"/>
  <c r="AK175" i="9"/>
  <c r="AK176" i="9"/>
  <c r="AK177" i="9"/>
  <c r="AK178" i="9"/>
  <c r="AK179" i="9"/>
  <c r="AK180" i="9"/>
  <c r="AK181" i="9"/>
  <c r="AK182" i="9"/>
  <c r="AK183" i="9"/>
  <c r="AK184" i="9"/>
  <c r="AK185" i="9"/>
  <c r="AK186" i="9"/>
  <c r="AK187" i="9"/>
  <c r="AK188" i="9"/>
  <c r="AK189" i="9"/>
  <c r="AK190" i="9"/>
  <c r="AK191" i="9"/>
  <c r="AK192" i="9"/>
  <c r="AK193" i="9"/>
  <c r="AK194" i="9"/>
  <c r="AK195" i="9"/>
  <c r="AK196" i="9"/>
  <c r="AK197" i="9"/>
  <c r="AK198" i="9"/>
  <c r="AK199" i="9"/>
  <c r="AK200" i="9"/>
  <c r="AK201" i="9"/>
  <c r="AK202" i="9"/>
  <c r="AK203" i="9"/>
  <c r="AK204" i="9"/>
  <c r="AK205" i="9"/>
  <c r="AK206" i="9"/>
  <c r="AK207" i="9"/>
  <c r="AK208" i="9"/>
  <c r="AK209" i="9"/>
  <c r="AK210" i="9"/>
  <c r="AK211" i="9"/>
  <c r="AK212" i="9"/>
  <c r="AK213" i="9"/>
  <c r="AK214" i="9"/>
  <c r="AK215" i="9"/>
  <c r="AK216" i="9"/>
  <c r="AK217" i="9"/>
  <c r="AK218" i="9"/>
  <c r="AK219" i="9"/>
  <c r="AK220" i="9"/>
  <c r="AK221" i="9"/>
  <c r="AK222" i="9"/>
  <c r="AK223" i="9"/>
  <c r="AK224" i="9"/>
  <c r="AK225" i="9"/>
  <c r="AK226" i="9"/>
  <c r="AK227" i="9"/>
  <c r="AK228" i="9"/>
  <c r="AK229" i="9"/>
  <c r="AK230" i="9"/>
  <c r="AK231" i="9"/>
  <c r="AK232" i="9"/>
  <c r="AK233" i="9"/>
  <c r="AK234" i="9"/>
  <c r="AK235" i="9"/>
  <c r="AK236" i="9"/>
  <c r="AK237" i="9"/>
  <c r="AK238" i="9"/>
  <c r="AK239" i="9"/>
  <c r="AK240" i="9"/>
  <c r="AK241" i="9"/>
  <c r="AK242" i="9"/>
  <c r="AK243" i="9"/>
  <c r="AK244" i="9"/>
  <c r="AK245" i="9"/>
  <c r="AK246" i="9"/>
  <c r="AK247" i="9"/>
  <c r="AK248" i="9"/>
  <c r="AK249" i="9"/>
  <c r="AK250" i="9"/>
  <c r="AK251" i="9"/>
  <c r="AK252" i="9"/>
  <c r="AK253" i="9"/>
  <c r="AK254" i="9"/>
  <c r="AK255" i="9"/>
  <c r="AK256" i="9"/>
  <c r="AK257" i="9"/>
  <c r="AK258" i="9"/>
  <c r="AK259" i="9"/>
  <c r="AK260" i="9"/>
  <c r="AK261" i="9"/>
  <c r="AK262" i="9"/>
  <c r="AK263" i="9"/>
  <c r="AK264" i="9"/>
  <c r="AK265" i="9"/>
  <c r="AK266" i="9"/>
  <c r="AK267" i="9"/>
  <c r="AK268" i="9"/>
  <c r="AK269" i="9"/>
  <c r="AK270" i="9"/>
  <c r="AK271" i="9"/>
  <c r="AK272" i="9"/>
  <c r="AK273" i="9"/>
  <c r="AK274" i="9"/>
  <c r="AK275" i="9"/>
  <c r="AK276" i="9"/>
  <c r="AK277" i="9"/>
  <c r="AK278" i="9"/>
  <c r="AK279" i="9"/>
  <c r="AK280" i="9"/>
  <c r="AK281" i="9"/>
  <c r="AK282" i="9"/>
  <c r="AK283" i="9"/>
  <c r="AK284" i="9"/>
  <c r="AK285" i="9"/>
  <c r="AK286" i="9"/>
  <c r="AK287" i="9"/>
  <c r="AK288" i="9"/>
  <c r="AK289" i="9"/>
  <c r="AK290" i="9"/>
  <c r="AK291" i="9"/>
  <c r="AK292" i="9"/>
  <c r="AK293" i="9"/>
  <c r="AK294" i="9"/>
  <c r="AK295" i="9"/>
  <c r="AK296" i="9"/>
  <c r="AK297" i="9"/>
  <c r="AK298" i="9"/>
  <c r="AK299" i="9"/>
  <c r="AK300" i="9"/>
  <c r="AK301" i="9"/>
  <c r="AK302" i="9"/>
  <c r="AK303" i="9"/>
  <c r="AK304" i="9"/>
  <c r="AK305" i="9"/>
  <c r="AK306" i="9"/>
  <c r="AK307" i="9"/>
  <c r="AK308" i="9"/>
  <c r="AK309" i="9"/>
  <c r="AK310" i="9"/>
  <c r="AK311" i="9"/>
  <c r="AK312" i="9"/>
  <c r="AK313" i="9"/>
  <c r="AK314" i="9"/>
  <c r="AK315" i="9"/>
  <c r="AK316" i="9"/>
  <c r="AK317" i="9"/>
  <c r="AK318" i="9"/>
  <c r="AK319" i="9"/>
  <c r="AK320" i="9"/>
  <c r="AK321" i="9"/>
  <c r="AK322" i="9"/>
  <c r="AK323" i="9"/>
  <c r="AK324" i="9"/>
  <c r="AK325" i="9"/>
  <c r="AK326" i="9"/>
  <c r="AK327" i="9"/>
  <c r="AK328" i="9"/>
  <c r="AK329" i="9"/>
  <c r="AK330" i="9"/>
  <c r="AK331" i="9"/>
  <c r="AK332" i="9"/>
  <c r="AK333" i="9"/>
  <c r="AK334" i="9"/>
  <c r="AK335" i="9"/>
  <c r="AK336" i="9"/>
  <c r="AK337" i="9"/>
  <c r="AK338" i="9"/>
  <c r="AK339" i="9"/>
  <c r="AK340" i="9"/>
  <c r="AK341" i="9"/>
  <c r="AK342" i="9"/>
  <c r="AK343" i="9"/>
  <c r="AK344" i="9"/>
  <c r="AK345" i="9"/>
  <c r="AK346" i="9"/>
  <c r="AK347" i="9"/>
  <c r="AK348" i="9"/>
  <c r="AK349" i="9"/>
  <c r="AK350" i="9"/>
  <c r="AK351" i="9"/>
  <c r="AK352" i="9"/>
  <c r="AK353" i="9"/>
  <c r="AK354" i="9"/>
  <c r="AK355" i="9"/>
  <c r="AK356" i="9"/>
  <c r="AK357" i="9"/>
  <c r="AK358" i="9"/>
  <c r="AK359" i="9"/>
  <c r="AK360" i="9"/>
  <c r="AK361" i="9"/>
  <c r="AK362" i="9"/>
  <c r="AK363" i="9"/>
  <c r="AK364" i="9"/>
  <c r="AK365" i="9"/>
  <c r="AK366" i="9"/>
  <c r="AK367" i="9"/>
  <c r="AK368" i="9"/>
  <c r="AK369" i="9"/>
  <c r="AK370" i="9"/>
  <c r="AK371" i="9"/>
  <c r="AK372" i="9"/>
  <c r="AK373" i="9"/>
  <c r="AK374" i="9"/>
  <c r="AK375" i="9"/>
  <c r="AK376" i="9"/>
  <c r="AK377" i="9"/>
  <c r="AK378" i="9"/>
  <c r="AK379" i="9"/>
  <c r="AK380" i="9"/>
  <c r="AK381" i="9"/>
  <c r="AK382" i="9"/>
  <c r="AK383" i="9"/>
  <c r="AK384" i="9"/>
  <c r="AK385" i="9"/>
  <c r="AK386" i="9"/>
  <c r="AK387" i="9"/>
  <c r="AK388" i="9"/>
  <c r="AK389" i="9"/>
  <c r="AK390" i="9"/>
  <c r="AK391" i="9"/>
  <c r="AK392" i="9"/>
  <c r="AK393" i="9"/>
  <c r="AK394" i="9"/>
  <c r="AK395" i="9"/>
  <c r="AK396" i="9"/>
  <c r="AK397" i="9"/>
  <c r="AK398" i="9"/>
  <c r="AK399" i="9"/>
  <c r="AK400" i="9"/>
  <c r="AK401" i="9"/>
  <c r="AK402" i="9"/>
  <c r="AK403" i="9"/>
  <c r="AK404" i="9"/>
  <c r="AK405" i="9"/>
  <c r="AK406" i="9"/>
  <c r="AK407" i="9"/>
  <c r="AK408" i="9"/>
  <c r="AK409" i="9"/>
  <c r="AK410" i="9"/>
  <c r="AK411" i="9"/>
  <c r="AK412" i="9"/>
  <c r="AK413" i="9"/>
  <c r="AK414" i="9"/>
  <c r="AK415" i="9"/>
  <c r="AK416" i="9"/>
  <c r="AK417" i="9"/>
  <c r="AK418" i="9"/>
  <c r="AK419" i="9"/>
  <c r="AK420" i="9"/>
  <c r="AK421" i="9"/>
  <c r="AK422" i="9"/>
  <c r="AK423" i="9"/>
  <c r="AK424" i="9"/>
  <c r="AK425" i="9"/>
  <c r="AK426" i="9"/>
  <c r="AK427" i="9"/>
  <c r="AK428" i="9"/>
  <c r="AK429" i="9"/>
  <c r="AK430" i="9"/>
  <c r="AK431" i="9"/>
  <c r="AK432" i="9"/>
  <c r="AK433" i="9"/>
  <c r="AK434" i="9"/>
  <c r="AK435" i="9"/>
  <c r="AK436" i="9"/>
  <c r="AK437" i="9"/>
  <c r="AK438" i="9"/>
  <c r="AK439" i="9"/>
  <c r="AK440" i="9"/>
  <c r="AK441" i="9"/>
  <c r="AK442" i="9"/>
  <c r="AK443" i="9"/>
  <c r="AK444" i="9"/>
  <c r="AK445" i="9"/>
  <c r="AK446" i="9"/>
  <c r="AK447" i="9"/>
  <c r="AK448" i="9"/>
  <c r="AK449" i="9"/>
  <c r="AK450" i="9"/>
  <c r="AK451" i="9"/>
  <c r="AK452" i="9"/>
  <c r="AK453" i="9"/>
  <c r="AK454" i="9"/>
  <c r="AK455" i="9"/>
  <c r="AK456" i="9"/>
  <c r="AK457" i="9"/>
  <c r="AK458" i="9"/>
  <c r="AK459" i="9"/>
  <c r="AK460" i="9"/>
  <c r="AK461" i="9"/>
  <c r="AK462" i="9"/>
  <c r="AK463" i="9"/>
  <c r="AK464" i="9"/>
  <c r="AK465" i="9"/>
  <c r="AK466" i="9"/>
  <c r="AK467" i="9"/>
  <c r="AK468" i="9"/>
  <c r="AK469" i="9"/>
  <c r="AK470" i="9"/>
  <c r="AK471" i="9"/>
  <c r="AK472" i="9"/>
  <c r="AK473" i="9"/>
  <c r="AK474" i="9"/>
  <c r="AK475" i="9"/>
  <c r="AK476" i="9"/>
  <c r="AK477" i="9"/>
  <c r="AK478" i="9"/>
  <c r="AK479" i="9"/>
  <c r="AK480" i="9"/>
  <c r="AK481" i="9"/>
  <c r="AK482" i="9"/>
  <c r="AK483" i="9"/>
  <c r="AK484" i="9"/>
  <c r="AK485" i="9"/>
  <c r="AK486" i="9"/>
  <c r="AK487" i="9"/>
  <c r="AK488" i="9"/>
  <c r="AK489" i="9"/>
  <c r="AK490" i="9"/>
  <c r="AK491" i="9"/>
  <c r="AK492" i="9"/>
  <c r="AK493" i="9"/>
  <c r="AK494" i="9"/>
  <c r="AK495" i="9"/>
  <c r="AK496" i="9"/>
  <c r="AK497" i="9"/>
  <c r="AK498" i="9"/>
  <c r="AK499" i="9"/>
  <c r="AK500" i="9"/>
  <c r="AK501" i="9"/>
  <c r="AK502" i="9"/>
  <c r="AK503" i="9"/>
  <c r="AK504" i="9"/>
  <c r="AK505" i="9"/>
  <c r="AK506" i="9"/>
  <c r="AK507" i="9"/>
  <c r="AK508" i="9"/>
  <c r="AK509" i="9"/>
  <c r="AK510" i="9"/>
  <c r="AK511" i="9"/>
  <c r="AK512" i="9"/>
  <c r="AK513" i="9"/>
  <c r="AK514" i="9"/>
  <c r="AK515" i="9"/>
  <c r="AK516" i="9"/>
  <c r="AK517" i="9"/>
  <c r="AK518" i="9"/>
  <c r="AK519" i="9"/>
  <c r="AK520" i="9"/>
  <c r="AK521" i="9"/>
  <c r="AK522" i="9"/>
  <c r="AK523" i="9"/>
  <c r="AK524" i="9"/>
  <c r="AK525" i="9"/>
  <c r="AK526" i="9"/>
  <c r="AK527" i="9"/>
  <c r="AK528" i="9"/>
  <c r="AK529" i="9"/>
  <c r="AK530" i="9"/>
  <c r="AK531" i="9"/>
  <c r="AK532" i="9"/>
  <c r="AK533" i="9"/>
  <c r="AK534" i="9"/>
  <c r="AK535" i="9"/>
  <c r="AK536" i="9"/>
  <c r="AK537" i="9"/>
  <c r="AK538" i="9"/>
  <c r="AK539" i="9"/>
  <c r="AK540" i="9"/>
  <c r="AK541" i="9"/>
  <c r="AK542" i="9"/>
  <c r="AK543" i="9"/>
  <c r="AK544" i="9"/>
  <c r="AK545" i="9"/>
  <c r="AK546" i="9"/>
  <c r="AK547" i="9"/>
  <c r="AK548" i="9"/>
  <c r="AK549" i="9"/>
  <c r="AK550" i="9"/>
  <c r="AK551" i="9"/>
  <c r="AK552" i="9"/>
  <c r="AK553" i="9"/>
  <c r="AK554" i="9"/>
  <c r="AK555" i="9"/>
  <c r="AK556" i="9"/>
  <c r="AK557" i="9"/>
  <c r="AK558" i="9"/>
  <c r="AK559" i="9"/>
  <c r="AK560" i="9"/>
  <c r="AK561" i="9"/>
  <c r="AK562" i="9"/>
  <c r="AK563" i="9"/>
  <c r="AK564" i="9"/>
  <c r="AK565" i="9"/>
  <c r="AK566" i="9"/>
  <c r="AK567" i="9"/>
  <c r="AK568" i="9"/>
  <c r="AK569" i="9"/>
  <c r="AK570" i="9"/>
  <c r="AK571" i="9"/>
  <c r="AK572" i="9"/>
  <c r="AK573" i="9"/>
  <c r="AK574" i="9"/>
  <c r="AK575" i="9"/>
  <c r="AK576" i="9"/>
  <c r="AK577" i="9"/>
  <c r="AK578" i="9"/>
  <c r="AK579" i="9"/>
  <c r="AK580" i="9"/>
  <c r="AK581" i="9"/>
  <c r="AK582" i="9"/>
  <c r="AK583" i="9"/>
  <c r="AK584" i="9"/>
  <c r="AK585" i="9"/>
  <c r="AK586" i="9"/>
  <c r="AK587" i="9"/>
  <c r="AK588" i="9"/>
  <c r="AK589" i="9"/>
  <c r="AK590" i="9"/>
  <c r="AK591" i="9"/>
  <c r="AK592" i="9"/>
  <c r="AK593" i="9"/>
  <c r="AK594" i="9"/>
  <c r="AK595" i="9"/>
  <c r="AK596" i="9"/>
  <c r="AK597" i="9"/>
  <c r="AK598" i="9"/>
  <c r="AK599" i="9"/>
  <c r="AK600" i="9"/>
  <c r="AK601" i="9"/>
  <c r="AK602" i="9"/>
  <c r="AK603" i="9"/>
  <c r="AK604" i="9"/>
  <c r="AK605" i="9"/>
  <c r="AK606" i="9"/>
  <c r="AK607" i="9"/>
  <c r="AK608" i="9"/>
  <c r="AK609" i="9"/>
  <c r="AK610" i="9"/>
  <c r="AK611" i="9"/>
  <c r="AK612" i="9"/>
  <c r="AK613" i="9"/>
  <c r="AK614" i="9"/>
  <c r="AK615" i="9"/>
  <c r="AK616" i="9"/>
  <c r="AK617" i="9"/>
  <c r="AK618" i="9"/>
  <c r="AK619" i="9"/>
  <c r="AK620" i="9"/>
  <c r="AK621" i="9"/>
  <c r="AK622" i="9"/>
  <c r="AK623" i="9"/>
  <c r="AK624" i="9"/>
  <c r="AK625" i="9"/>
  <c r="AK626" i="9"/>
  <c r="AK627" i="9"/>
  <c r="AK628" i="9"/>
  <c r="AK629" i="9"/>
  <c r="AK630" i="9"/>
  <c r="AK631" i="9"/>
  <c r="AK632" i="9"/>
  <c r="AK633" i="9"/>
  <c r="AK634" i="9"/>
  <c r="AK635" i="9"/>
  <c r="AK636" i="9"/>
  <c r="AK637" i="9"/>
  <c r="AK638" i="9"/>
  <c r="AK639" i="9"/>
  <c r="AK640" i="9"/>
  <c r="AK641" i="9"/>
  <c r="AK642" i="9"/>
  <c r="AK643" i="9"/>
  <c r="AK644" i="9"/>
  <c r="AK645" i="9"/>
  <c r="AK646" i="9"/>
  <c r="AK647" i="9"/>
  <c r="AK648" i="9"/>
  <c r="AK649" i="9"/>
  <c r="AK650" i="9"/>
  <c r="AK651" i="9"/>
  <c r="AK652" i="9"/>
  <c r="AK653" i="9"/>
  <c r="AK654" i="9"/>
  <c r="AK655" i="9"/>
  <c r="AK656" i="9"/>
  <c r="AK657" i="9"/>
  <c r="AK658" i="9"/>
  <c r="AK659" i="9"/>
  <c r="AK660" i="9"/>
  <c r="AK661" i="9"/>
  <c r="AK662" i="9"/>
  <c r="AK663" i="9"/>
  <c r="AK664" i="9"/>
  <c r="AK665" i="9"/>
  <c r="AK666" i="9"/>
  <c r="AK667" i="9"/>
  <c r="AK668" i="9"/>
  <c r="AK669" i="9"/>
  <c r="AK670" i="9"/>
  <c r="AK671" i="9"/>
  <c r="AK672" i="9"/>
  <c r="AK673" i="9"/>
  <c r="AK674" i="9"/>
  <c r="AK675" i="9"/>
  <c r="AK676" i="9"/>
  <c r="AK677" i="9"/>
  <c r="AK678" i="9"/>
  <c r="AK679" i="9"/>
  <c r="AK680" i="9"/>
  <c r="AK681" i="9"/>
  <c r="AK682" i="9"/>
  <c r="AK683" i="9"/>
  <c r="AK684" i="9"/>
  <c r="AK685" i="9"/>
  <c r="AK686" i="9"/>
  <c r="AK687" i="9"/>
  <c r="AK688" i="9"/>
  <c r="AK689" i="9"/>
  <c r="AK690" i="9"/>
  <c r="AK691" i="9"/>
  <c r="AK692" i="9"/>
  <c r="AK693" i="9"/>
  <c r="AK694" i="9"/>
  <c r="AK695" i="9"/>
  <c r="AK696" i="9"/>
  <c r="AK697" i="9"/>
  <c r="AK698" i="9"/>
  <c r="AK699" i="9"/>
  <c r="AK700" i="9"/>
  <c r="AK701" i="9"/>
  <c r="AK702" i="9"/>
  <c r="AK703" i="9"/>
  <c r="AK704" i="9"/>
  <c r="AK705" i="9"/>
  <c r="AK706" i="9"/>
  <c r="AK707" i="9"/>
  <c r="AK708" i="9"/>
  <c r="AK709" i="9"/>
  <c r="AK710" i="9"/>
  <c r="AK711" i="9"/>
  <c r="AK712" i="9"/>
  <c r="AK713" i="9"/>
  <c r="AK714" i="9"/>
  <c r="AK715" i="9"/>
  <c r="AK716" i="9"/>
  <c r="AK717" i="9"/>
  <c r="AK718" i="9"/>
  <c r="AK719" i="9"/>
  <c r="AK720" i="9"/>
  <c r="AK721" i="9"/>
  <c r="AK722" i="9"/>
  <c r="AK723" i="9"/>
  <c r="AK724" i="9"/>
  <c r="AK725" i="9"/>
  <c r="AK726" i="9"/>
  <c r="AK727" i="9"/>
  <c r="AK728" i="9"/>
  <c r="AK729" i="9"/>
  <c r="AK730" i="9"/>
  <c r="AK731" i="9"/>
  <c r="AK732" i="9"/>
  <c r="AK733" i="9"/>
  <c r="AK734" i="9"/>
  <c r="AK735" i="9"/>
  <c r="AK736" i="9"/>
  <c r="AK737" i="9"/>
  <c r="AK738" i="9"/>
  <c r="AK739" i="9"/>
  <c r="AK740" i="9"/>
  <c r="AK741" i="9"/>
  <c r="AK742" i="9"/>
  <c r="AK743" i="9"/>
  <c r="AK744" i="9"/>
  <c r="AK745" i="9"/>
  <c r="AK746" i="9"/>
  <c r="AK747" i="9"/>
  <c r="AK748" i="9"/>
  <c r="AK749" i="9"/>
  <c r="AK750" i="9"/>
  <c r="AK751" i="9"/>
  <c r="AK752" i="9"/>
  <c r="AK753" i="9"/>
  <c r="AK754" i="9"/>
  <c r="AK755" i="9"/>
  <c r="AK756" i="9"/>
  <c r="AK757" i="9"/>
  <c r="AK758" i="9"/>
  <c r="AK759" i="9"/>
  <c r="AK760" i="9"/>
  <c r="AK761" i="9"/>
  <c r="AK762" i="9"/>
  <c r="AK763" i="9"/>
  <c r="AK764" i="9"/>
  <c r="AK765" i="9"/>
  <c r="AK766" i="9"/>
  <c r="AK767" i="9"/>
  <c r="AK768" i="9"/>
  <c r="AK769" i="9"/>
  <c r="AK770" i="9"/>
  <c r="AK771" i="9"/>
  <c r="AK772" i="9"/>
  <c r="AK773" i="9"/>
  <c r="AK774" i="9"/>
  <c r="AK775" i="9"/>
  <c r="AK776" i="9"/>
  <c r="AK777" i="9"/>
  <c r="AK778" i="9"/>
  <c r="AK779" i="9"/>
  <c r="AK780" i="9"/>
  <c r="AK781" i="9"/>
  <c r="AK782" i="9"/>
  <c r="AK783" i="9"/>
  <c r="AK784" i="9"/>
  <c r="AK785" i="9"/>
  <c r="AK786" i="9"/>
  <c r="AK787" i="9"/>
  <c r="AK788" i="9"/>
  <c r="AK789" i="9"/>
  <c r="AK790" i="9"/>
  <c r="AK791" i="9"/>
  <c r="AK792" i="9"/>
  <c r="AK793" i="9"/>
  <c r="AK794" i="9"/>
  <c r="AK795" i="9"/>
  <c r="AK796" i="9"/>
  <c r="AK797" i="9"/>
  <c r="AK798" i="9"/>
  <c r="AK799" i="9"/>
  <c r="AK800" i="9"/>
  <c r="AK801" i="9"/>
  <c r="AK802" i="9"/>
  <c r="AK803" i="9"/>
  <c r="AK804" i="9"/>
  <c r="AK805" i="9"/>
  <c r="AK806" i="9"/>
  <c r="AK807" i="9"/>
  <c r="AK808" i="9"/>
  <c r="AK809" i="9"/>
  <c r="AK810" i="9"/>
  <c r="AK811" i="9"/>
  <c r="AK812" i="9"/>
  <c r="AK813" i="9"/>
  <c r="AK814" i="9"/>
  <c r="AK815" i="9"/>
  <c r="AK816" i="9"/>
  <c r="AK817" i="9"/>
  <c r="AK818" i="9"/>
  <c r="AK819" i="9"/>
  <c r="AK820" i="9"/>
  <c r="AK821" i="9"/>
  <c r="AK822" i="9"/>
  <c r="AK823" i="9"/>
  <c r="AK824" i="9"/>
  <c r="AK825" i="9"/>
  <c r="AK826" i="9"/>
  <c r="AK827" i="9"/>
  <c r="AK828" i="9"/>
  <c r="AK829" i="9"/>
  <c r="AK830" i="9"/>
  <c r="AK831" i="9"/>
  <c r="AK832" i="9"/>
  <c r="AK833" i="9"/>
  <c r="AK834" i="9"/>
  <c r="AK835" i="9"/>
  <c r="AK836" i="9"/>
  <c r="AK837" i="9"/>
  <c r="AK838" i="9"/>
  <c r="AK839" i="9"/>
  <c r="AK840" i="9"/>
  <c r="AK841" i="9"/>
  <c r="AK842" i="9"/>
  <c r="AK843" i="9"/>
  <c r="AK844" i="9"/>
  <c r="AK845" i="9"/>
  <c r="AK846" i="9"/>
  <c r="AK847" i="9"/>
  <c r="AK848" i="9"/>
  <c r="AK849" i="9"/>
  <c r="AK850" i="9"/>
  <c r="AK851" i="9"/>
  <c r="AK852" i="9"/>
  <c r="AK853" i="9"/>
  <c r="AK854" i="9"/>
  <c r="AK855" i="9"/>
  <c r="AK856" i="9"/>
  <c r="AK857" i="9"/>
  <c r="AK858" i="9"/>
  <c r="AK859" i="9"/>
  <c r="AK860" i="9"/>
  <c r="AK861" i="9"/>
  <c r="AK862" i="9"/>
  <c r="AK863" i="9"/>
  <c r="AK864" i="9"/>
  <c r="AK865" i="9"/>
  <c r="AK866" i="9"/>
  <c r="AK867" i="9"/>
  <c r="AK868" i="9"/>
  <c r="AK869" i="9"/>
  <c r="AK870" i="9"/>
  <c r="AK871" i="9"/>
  <c r="AK872" i="9"/>
  <c r="AK873" i="9"/>
  <c r="AK874" i="9"/>
  <c r="AK875" i="9"/>
  <c r="AK876" i="9"/>
  <c r="AK877" i="9"/>
  <c r="AK878" i="9"/>
  <c r="AK879" i="9"/>
  <c r="AK880" i="9"/>
  <c r="AK881" i="9"/>
  <c r="AK882" i="9"/>
  <c r="AK883" i="9"/>
  <c r="AK884" i="9"/>
  <c r="AK885" i="9"/>
  <c r="AK886" i="9"/>
  <c r="AK887" i="9"/>
  <c r="AK888" i="9"/>
  <c r="AK889" i="9"/>
  <c r="AK890" i="9"/>
  <c r="AK891" i="9"/>
  <c r="AK892" i="9"/>
  <c r="AK893" i="9"/>
  <c r="AK894" i="9"/>
  <c r="AK895" i="9"/>
  <c r="AK896" i="9"/>
  <c r="AK897" i="9"/>
  <c r="AK898" i="9"/>
  <c r="AK899" i="9"/>
  <c r="AK900" i="9"/>
  <c r="AK901" i="9"/>
  <c r="AK902" i="9"/>
  <c r="AK903" i="9"/>
  <c r="AK904" i="9"/>
  <c r="AK905" i="9"/>
  <c r="AK906" i="9"/>
  <c r="AK907" i="9"/>
  <c r="AK908" i="9"/>
  <c r="AK909" i="9"/>
  <c r="AK910" i="9"/>
  <c r="AK911" i="9"/>
  <c r="AK912" i="9"/>
  <c r="AK913" i="9"/>
  <c r="AK914" i="9"/>
  <c r="AK915" i="9"/>
  <c r="AK916" i="9"/>
  <c r="AK917" i="9"/>
  <c r="AK918" i="9"/>
  <c r="AK919" i="9"/>
  <c r="AK920" i="9"/>
  <c r="AK921" i="9"/>
  <c r="AK922" i="9"/>
  <c r="AK923" i="9"/>
  <c r="AK924" i="9"/>
  <c r="AK925" i="9"/>
  <c r="AK926" i="9"/>
  <c r="AK927" i="9"/>
  <c r="AK928" i="9"/>
  <c r="AK929" i="9"/>
  <c r="AK930" i="9"/>
  <c r="AK931" i="9"/>
  <c r="AK932" i="9"/>
  <c r="AK933" i="9"/>
  <c r="AK934" i="9"/>
  <c r="AK935" i="9"/>
  <c r="AK936" i="9"/>
  <c r="AK937" i="9"/>
  <c r="AK938" i="9"/>
  <c r="AK939" i="9"/>
  <c r="AK940" i="9"/>
  <c r="AK941" i="9"/>
  <c r="AK942" i="9"/>
  <c r="AK943" i="9"/>
  <c r="AK944" i="9"/>
  <c r="AK945" i="9"/>
  <c r="AK946" i="9"/>
  <c r="AK947" i="9"/>
  <c r="AK948" i="9"/>
  <c r="AK949" i="9"/>
  <c r="AK950" i="9"/>
  <c r="AK951" i="9"/>
  <c r="AK952" i="9"/>
  <c r="AK953" i="9"/>
  <c r="AK954" i="9"/>
  <c r="AK955" i="9"/>
  <c r="AK956" i="9"/>
  <c r="AK957" i="9"/>
  <c r="AK958" i="9"/>
  <c r="AK959" i="9"/>
  <c r="AK960" i="9"/>
  <c r="AK961" i="9"/>
  <c r="AK962" i="9"/>
  <c r="AK963" i="9"/>
  <c r="AK964" i="9"/>
  <c r="AK965" i="9"/>
  <c r="AK966" i="9"/>
  <c r="AK967" i="9"/>
  <c r="AK968" i="9"/>
  <c r="AK969" i="9"/>
  <c r="AK970" i="9"/>
  <c r="AK971" i="9"/>
  <c r="AK972" i="9"/>
  <c r="AK973" i="9"/>
  <c r="AK974" i="9"/>
  <c r="AK975" i="9"/>
  <c r="AK976" i="9"/>
  <c r="AK977" i="9"/>
  <c r="AK978" i="9"/>
  <c r="AK979" i="9"/>
  <c r="AK980" i="9"/>
  <c r="AK981" i="9"/>
  <c r="AK982" i="9"/>
  <c r="AK983" i="9"/>
  <c r="AK984" i="9"/>
  <c r="AK985" i="9"/>
  <c r="AK986" i="9"/>
  <c r="AK987" i="9"/>
  <c r="AK988" i="9"/>
  <c r="AK989" i="9"/>
  <c r="AK990" i="9"/>
  <c r="AK991" i="9"/>
  <c r="AK992" i="9"/>
  <c r="AK993" i="9"/>
  <c r="AK994" i="9"/>
  <c r="AK995" i="9"/>
  <c r="AK996" i="9"/>
  <c r="AK997" i="9"/>
  <c r="AK998" i="9"/>
  <c r="AK999" i="9"/>
  <c r="AK1000" i="9"/>
  <c r="AK1001" i="9"/>
  <c r="AK1002" i="9"/>
  <c r="AK1003" i="9"/>
  <c r="AK1004" i="9"/>
  <c r="AK1005" i="9"/>
  <c r="AK1006" i="9"/>
  <c r="AK1007" i="9"/>
  <c r="AK1008" i="9"/>
  <c r="AK1009" i="9"/>
  <c r="AK1010" i="9"/>
  <c r="AK1011" i="9"/>
  <c r="AK1012" i="9"/>
  <c r="AK1013" i="9"/>
  <c r="AK1014" i="9"/>
  <c r="AK1015" i="9"/>
  <c r="AK1016" i="9"/>
  <c r="AK1017" i="9"/>
  <c r="AK1018" i="9"/>
  <c r="AK1019" i="9"/>
  <c r="AK1020" i="9"/>
  <c r="AK1021" i="9"/>
  <c r="AK1022" i="9"/>
  <c r="AK1023" i="9"/>
  <c r="AK1024" i="9"/>
  <c r="AK1025" i="9"/>
  <c r="AK1026" i="9"/>
  <c r="AK1027" i="9"/>
  <c r="AK1028" i="9"/>
  <c r="AK1029" i="9"/>
  <c r="AK1030" i="9"/>
  <c r="AK1031" i="9"/>
  <c r="AK1032" i="9"/>
  <c r="AK1033" i="9"/>
  <c r="AK1034" i="9"/>
  <c r="AK1035" i="9"/>
  <c r="AK1036" i="9"/>
  <c r="AK1037" i="9"/>
  <c r="AK1038" i="9"/>
  <c r="AK1039" i="9"/>
  <c r="AK1040" i="9"/>
  <c r="AK1041" i="9"/>
  <c r="AK1042" i="9"/>
  <c r="AK1043" i="9"/>
  <c r="AK1044" i="9"/>
  <c r="AK1045" i="9"/>
  <c r="AK1046" i="9"/>
  <c r="AK1047" i="9"/>
  <c r="AK1048" i="9"/>
  <c r="AK1049" i="9"/>
  <c r="AK1050" i="9"/>
  <c r="AK1051" i="9"/>
  <c r="AK1052" i="9"/>
  <c r="AK1053" i="9"/>
  <c r="AK1054" i="9"/>
  <c r="AK1055" i="9"/>
  <c r="AK1056" i="9"/>
  <c r="AK1057" i="9"/>
  <c r="AK1058" i="9"/>
  <c r="AK1059" i="9"/>
  <c r="AK1060" i="9"/>
  <c r="AK1061" i="9"/>
  <c r="AK1062" i="9"/>
  <c r="AK1063" i="9"/>
  <c r="AK1064" i="9"/>
  <c r="AK1065" i="9"/>
  <c r="AK1066" i="9"/>
  <c r="AK1067" i="9"/>
  <c r="AK1068" i="9"/>
  <c r="AK1069" i="9"/>
  <c r="AK1070" i="9"/>
  <c r="AK1071" i="9"/>
  <c r="AK1072" i="9"/>
  <c r="AK1073" i="9"/>
  <c r="AK1074" i="9"/>
  <c r="AK1075" i="9"/>
  <c r="AK1076" i="9"/>
  <c r="AK1077" i="9"/>
  <c r="AK1078" i="9"/>
  <c r="AK1079" i="9"/>
  <c r="AK1080" i="9"/>
  <c r="AK1081" i="9"/>
  <c r="AK1082" i="9"/>
  <c r="AK1083" i="9"/>
  <c r="AK1084" i="9"/>
  <c r="AK1085" i="9"/>
  <c r="AK1086" i="9"/>
  <c r="AK1087" i="9"/>
  <c r="AK1088" i="9"/>
  <c r="AK1089" i="9"/>
  <c r="AK1090" i="9"/>
  <c r="AK1091" i="9"/>
  <c r="AK1092" i="9"/>
  <c r="AK1093" i="9"/>
  <c r="AK1094" i="9"/>
  <c r="AK1095" i="9"/>
  <c r="AK1096" i="9"/>
  <c r="AK1097" i="9"/>
  <c r="AK1098" i="9"/>
  <c r="AK1099" i="9"/>
  <c r="AK1100" i="9"/>
  <c r="AK1101" i="9"/>
  <c r="AK1102" i="9"/>
  <c r="AK1103" i="9"/>
  <c r="AK1104" i="9"/>
  <c r="AK1105" i="9"/>
  <c r="AK1106" i="9"/>
  <c r="AK1107" i="9"/>
  <c r="AK1108" i="9"/>
  <c r="AK1109" i="9"/>
  <c r="AK1110" i="9"/>
  <c r="AK1111" i="9"/>
  <c r="AK1112" i="9"/>
  <c r="AK1113" i="9"/>
  <c r="AK3" i="9"/>
  <c r="AK1" i="9" s="1"/>
  <c r="BE3" i="7"/>
  <c r="BE835" i="7" s="1"/>
  <c r="AT811" i="7"/>
  <c r="AS811" i="7"/>
  <c r="AI811" i="7"/>
  <c r="K811" i="7"/>
  <c r="J811" i="7"/>
  <c r="BC811" i="7" s="1"/>
  <c r="AN418" i="7"/>
  <c r="AN419" i="7"/>
  <c r="AT419" i="7"/>
  <c r="AS419" i="7"/>
  <c r="AW419" i="7"/>
  <c r="AI419" i="7"/>
  <c r="K419" i="7"/>
  <c r="J419" i="7"/>
  <c r="BC419" i="7" s="1"/>
  <c r="AT418" i="7"/>
  <c r="AS418" i="7"/>
  <c r="AI418" i="7"/>
  <c r="K418" i="7"/>
  <c r="CF419" i="7" s="1"/>
  <c r="J418" i="7"/>
  <c r="BC418" i="7" s="1"/>
  <c r="K692" i="7"/>
  <c r="AT692" i="7"/>
  <c r="AS692" i="7"/>
  <c r="AI692" i="7"/>
  <c r="J692" i="7"/>
  <c r="BC692" i="7" s="1"/>
  <c r="T7" i="18"/>
  <c r="U7" i="18"/>
  <c r="AS7" i="18"/>
  <c r="AU7" i="18"/>
  <c r="AV7" i="18"/>
  <c r="AW7" i="18"/>
  <c r="BE7" i="18"/>
  <c r="BF7" i="18"/>
  <c r="T8" i="18"/>
  <c r="U8" i="18"/>
  <c r="AS8" i="18"/>
  <c r="AU8" i="18"/>
  <c r="AV8" i="18"/>
  <c r="AW8" i="18"/>
  <c r="BE8" i="18"/>
  <c r="BF8" i="18"/>
  <c r="S558" i="9"/>
  <c r="AT340" i="7"/>
  <c r="AS340" i="7"/>
  <c r="AI340" i="7"/>
  <c r="K340" i="7"/>
  <c r="J340" i="7"/>
  <c r="BC340" i="7" s="1"/>
  <c r="AT632" i="7"/>
  <c r="AS632" i="7"/>
  <c r="AI632" i="7"/>
  <c r="K632" i="7"/>
  <c r="J632" i="7"/>
  <c r="BC632" i="7" s="1"/>
  <c r="AT269" i="7"/>
  <c r="AS269" i="7"/>
  <c r="AI269" i="7"/>
  <c r="K269" i="7"/>
  <c r="J269" i="7"/>
  <c r="BC269" i="7" s="1"/>
  <c r="J312" i="7"/>
  <c r="BC312" i="7" s="1"/>
  <c r="AT310" i="7"/>
  <c r="AS310" i="7"/>
  <c r="AI310" i="7"/>
  <c r="K310" i="7"/>
  <c r="J310" i="7"/>
  <c r="BC310" i="7" s="1"/>
  <c r="AT771" i="7"/>
  <c r="AS771" i="7"/>
  <c r="J771" i="7"/>
  <c r="BC771" i="7" s="1"/>
  <c r="AI771" i="7"/>
  <c r="K771" i="7"/>
  <c r="T19" i="18"/>
  <c r="U19" i="18"/>
  <c r="AS19" i="18"/>
  <c r="AU19" i="18"/>
  <c r="AV19" i="18"/>
  <c r="AW19" i="18"/>
  <c r="BE19" i="18"/>
  <c r="BF19" i="18"/>
  <c r="T20" i="18"/>
  <c r="U20" i="18"/>
  <c r="AS20" i="18"/>
  <c r="AU20" i="18"/>
  <c r="AV20" i="18"/>
  <c r="AW20" i="18"/>
  <c r="BE20" i="18"/>
  <c r="BF20" i="18"/>
  <c r="T21" i="18"/>
  <c r="U21" i="18"/>
  <c r="AS21" i="18"/>
  <c r="AU21" i="18"/>
  <c r="AV21" i="18"/>
  <c r="AW21" i="18"/>
  <c r="BE21" i="18"/>
  <c r="BF21" i="18"/>
  <c r="T22" i="18"/>
  <c r="U22" i="18"/>
  <c r="AS22" i="18"/>
  <c r="AU22" i="18"/>
  <c r="AV22" i="18"/>
  <c r="AW22" i="18"/>
  <c r="BE22" i="18"/>
  <c r="BF22" i="18"/>
  <c r="T23" i="18"/>
  <c r="U23" i="18"/>
  <c r="AS23" i="18"/>
  <c r="AU23" i="18"/>
  <c r="AV23" i="18"/>
  <c r="AW23" i="18"/>
  <c r="BE23" i="18"/>
  <c r="BF23" i="18"/>
  <c r="T24" i="18"/>
  <c r="U24" i="18"/>
  <c r="AS24" i="18"/>
  <c r="AU24" i="18"/>
  <c r="AV24" i="18"/>
  <c r="AW24" i="18"/>
  <c r="BE24" i="18"/>
  <c r="BF24" i="18"/>
  <c r="T25" i="18"/>
  <c r="U25" i="18"/>
  <c r="AS25" i="18"/>
  <c r="AU25" i="18"/>
  <c r="AV25" i="18"/>
  <c r="AW25" i="18"/>
  <c r="BE25" i="18"/>
  <c r="BF25" i="18"/>
  <c r="T26" i="18"/>
  <c r="U26" i="18"/>
  <c r="AS26" i="18"/>
  <c r="AU26" i="18"/>
  <c r="AV26" i="18"/>
  <c r="AW26" i="18"/>
  <c r="BE26" i="18"/>
  <c r="BF26" i="18"/>
  <c r="T27" i="18"/>
  <c r="U27" i="18"/>
  <c r="AS27" i="18"/>
  <c r="AU27" i="18"/>
  <c r="AV27" i="18"/>
  <c r="AW27" i="18"/>
  <c r="BE27" i="18"/>
  <c r="BF27" i="18"/>
  <c r="T28" i="18"/>
  <c r="U28" i="18"/>
  <c r="AS28" i="18"/>
  <c r="AU28" i="18"/>
  <c r="AV28" i="18"/>
  <c r="AW28" i="18"/>
  <c r="BE28" i="18"/>
  <c r="BF28" i="18"/>
  <c r="T29" i="18"/>
  <c r="U29" i="18"/>
  <c r="AS29" i="18"/>
  <c r="AU29" i="18"/>
  <c r="AV29" i="18"/>
  <c r="AW29" i="18"/>
  <c r="BE29" i="18"/>
  <c r="BF29" i="18"/>
  <c r="T30" i="18"/>
  <c r="U30" i="18"/>
  <c r="AS30" i="18"/>
  <c r="AU30" i="18"/>
  <c r="AV30" i="18"/>
  <c r="AW30" i="18"/>
  <c r="BE30" i="18"/>
  <c r="BF30" i="18"/>
  <c r="T31" i="18"/>
  <c r="U31" i="18"/>
  <c r="AS31" i="18"/>
  <c r="AU31" i="18"/>
  <c r="AV31" i="18"/>
  <c r="AW31" i="18"/>
  <c r="BE31" i="18"/>
  <c r="BF31" i="18"/>
  <c r="T32" i="18"/>
  <c r="U32" i="18"/>
  <c r="AS32" i="18"/>
  <c r="AU32" i="18"/>
  <c r="AV32" i="18"/>
  <c r="AW32" i="18"/>
  <c r="BE32" i="18"/>
  <c r="BF32" i="18"/>
  <c r="T33" i="18"/>
  <c r="U33" i="18"/>
  <c r="AS33" i="18"/>
  <c r="AU33" i="18"/>
  <c r="AV33" i="18"/>
  <c r="AW33" i="18"/>
  <c r="BE33" i="18"/>
  <c r="BF33" i="18"/>
  <c r="T34" i="18"/>
  <c r="U34" i="18"/>
  <c r="AS34" i="18"/>
  <c r="AU34" i="18"/>
  <c r="AV34" i="18"/>
  <c r="AW34" i="18"/>
  <c r="BE34" i="18"/>
  <c r="BF34" i="18"/>
  <c r="T35" i="18"/>
  <c r="U35" i="18"/>
  <c r="AS35" i="18"/>
  <c r="AU35" i="18"/>
  <c r="AV35" i="18"/>
  <c r="AW35" i="18"/>
  <c r="BE35" i="18"/>
  <c r="BF35" i="18"/>
  <c r="T36" i="18"/>
  <c r="U36" i="18"/>
  <c r="AS36" i="18"/>
  <c r="AU36" i="18"/>
  <c r="AV36" i="18"/>
  <c r="AW36" i="18"/>
  <c r="BE36" i="18"/>
  <c r="BF36" i="18"/>
  <c r="T37" i="18"/>
  <c r="U37" i="18"/>
  <c r="AS37" i="18"/>
  <c r="AU37" i="18"/>
  <c r="AV37" i="18"/>
  <c r="AW37" i="18"/>
  <c r="BE37" i="18"/>
  <c r="BF37" i="18"/>
  <c r="T38" i="18"/>
  <c r="U38" i="18"/>
  <c r="AS38" i="18"/>
  <c r="AU38" i="18"/>
  <c r="AV38" i="18"/>
  <c r="AW38" i="18"/>
  <c r="BE38" i="18"/>
  <c r="BF38" i="18"/>
  <c r="T39" i="18"/>
  <c r="U39" i="18"/>
  <c r="AS39" i="18"/>
  <c r="AU39" i="18"/>
  <c r="AV39" i="18"/>
  <c r="AW39" i="18"/>
  <c r="BE39" i="18"/>
  <c r="BF39" i="18"/>
  <c r="T40" i="18"/>
  <c r="U40" i="18"/>
  <c r="AS40" i="18"/>
  <c r="AU40" i="18"/>
  <c r="AV40" i="18"/>
  <c r="AW40" i="18"/>
  <c r="BE40" i="18"/>
  <c r="BF40" i="18"/>
  <c r="T41" i="18"/>
  <c r="U41" i="18"/>
  <c r="AS41" i="18"/>
  <c r="AU41" i="18"/>
  <c r="AV41" i="18"/>
  <c r="AW41" i="18"/>
  <c r="BE41" i="18"/>
  <c r="BF41" i="18"/>
  <c r="T42" i="18"/>
  <c r="U42" i="18"/>
  <c r="AS42" i="18"/>
  <c r="AU42" i="18"/>
  <c r="AV42" i="18"/>
  <c r="AW42" i="18"/>
  <c r="BE42" i="18"/>
  <c r="BF42" i="18"/>
  <c r="T43" i="18"/>
  <c r="U43" i="18"/>
  <c r="AS43" i="18"/>
  <c r="AU43" i="18"/>
  <c r="AV43" i="18"/>
  <c r="AW43" i="18"/>
  <c r="BE43" i="18"/>
  <c r="BF43" i="18"/>
  <c r="T44" i="18"/>
  <c r="U44" i="18"/>
  <c r="AS44" i="18"/>
  <c r="AU44" i="18"/>
  <c r="AV44" i="18"/>
  <c r="AW44" i="18"/>
  <c r="BE44" i="18"/>
  <c r="BF44" i="18"/>
  <c r="T45" i="18"/>
  <c r="U45" i="18"/>
  <c r="AS45" i="18"/>
  <c r="AU45" i="18"/>
  <c r="AV45" i="18"/>
  <c r="AW45" i="18"/>
  <c r="BE45" i="18"/>
  <c r="BF45" i="18"/>
  <c r="T46" i="18"/>
  <c r="U46" i="18"/>
  <c r="AS46" i="18"/>
  <c r="AU46" i="18"/>
  <c r="AV46" i="18"/>
  <c r="AW46" i="18"/>
  <c r="BE46" i="18"/>
  <c r="BF46" i="18"/>
  <c r="T47" i="18"/>
  <c r="U47" i="18"/>
  <c r="AS47" i="18"/>
  <c r="AU47" i="18"/>
  <c r="AV47" i="18"/>
  <c r="AW47" i="18"/>
  <c r="BE47" i="18"/>
  <c r="BF47" i="18"/>
  <c r="T48" i="18"/>
  <c r="U48" i="18"/>
  <c r="AS48" i="18"/>
  <c r="AU48" i="18"/>
  <c r="AV48" i="18"/>
  <c r="AW48" i="18"/>
  <c r="BE48" i="18"/>
  <c r="BF48" i="18"/>
  <c r="T49" i="18"/>
  <c r="U49" i="18"/>
  <c r="AS49" i="18"/>
  <c r="AU49" i="18"/>
  <c r="AV49" i="18"/>
  <c r="AW49" i="18"/>
  <c r="BE49" i="18"/>
  <c r="BF49" i="18"/>
  <c r="T50" i="18"/>
  <c r="U50" i="18"/>
  <c r="AS50" i="18"/>
  <c r="AU50" i="18"/>
  <c r="AV50" i="18"/>
  <c r="AW50" i="18"/>
  <c r="BE50" i="18"/>
  <c r="BF50" i="18"/>
  <c r="T51" i="18"/>
  <c r="U51" i="18"/>
  <c r="AS51" i="18"/>
  <c r="AU51" i="18"/>
  <c r="AV51" i="18"/>
  <c r="AW51" i="18"/>
  <c r="BE51" i="18"/>
  <c r="BF51" i="18"/>
  <c r="T52" i="18"/>
  <c r="U52" i="18"/>
  <c r="AS52" i="18"/>
  <c r="AU52" i="18"/>
  <c r="AV52" i="18"/>
  <c r="AW52" i="18"/>
  <c r="BE52" i="18"/>
  <c r="BF52" i="18"/>
  <c r="T53" i="18"/>
  <c r="U53" i="18"/>
  <c r="AS53" i="18"/>
  <c r="AU53" i="18"/>
  <c r="AV53" i="18"/>
  <c r="AW53" i="18"/>
  <c r="BE53" i="18"/>
  <c r="BF53" i="18"/>
  <c r="T54" i="18"/>
  <c r="U54" i="18"/>
  <c r="AS54" i="18"/>
  <c r="AU54" i="18"/>
  <c r="AV54" i="18"/>
  <c r="AW54" i="18"/>
  <c r="BE54" i="18"/>
  <c r="BF54" i="18"/>
  <c r="T55" i="18"/>
  <c r="U55" i="18"/>
  <c r="AS55" i="18"/>
  <c r="AU55" i="18"/>
  <c r="AV55" i="18"/>
  <c r="AW55" i="18"/>
  <c r="BE55" i="18"/>
  <c r="BF55" i="18"/>
  <c r="T56" i="18"/>
  <c r="U56" i="18"/>
  <c r="AS56" i="18"/>
  <c r="AU56" i="18"/>
  <c r="AV56" i="18"/>
  <c r="AW56" i="18"/>
  <c r="BE56" i="18"/>
  <c r="BF56" i="18"/>
  <c r="T57" i="18"/>
  <c r="U57" i="18"/>
  <c r="AS57" i="18"/>
  <c r="AU57" i="18"/>
  <c r="AV57" i="18"/>
  <c r="AW57" i="18"/>
  <c r="BE57" i="18"/>
  <c r="BF57" i="18"/>
  <c r="T58" i="18"/>
  <c r="U58" i="18"/>
  <c r="AS58" i="18"/>
  <c r="AU58" i="18"/>
  <c r="AV58" i="18"/>
  <c r="AW58" i="18"/>
  <c r="BE58" i="18"/>
  <c r="BF58" i="18"/>
  <c r="T59" i="18"/>
  <c r="U59" i="18"/>
  <c r="AS59" i="18"/>
  <c r="AU59" i="18"/>
  <c r="AV59" i="18"/>
  <c r="AW59" i="18"/>
  <c r="BE59" i="18"/>
  <c r="BF59" i="18"/>
  <c r="T60" i="18"/>
  <c r="U60" i="18"/>
  <c r="AS60" i="18"/>
  <c r="AU60" i="18"/>
  <c r="AV60" i="18"/>
  <c r="AW60" i="18"/>
  <c r="BE60" i="18"/>
  <c r="BF60" i="18"/>
  <c r="T61" i="18"/>
  <c r="U61" i="18"/>
  <c r="AS61" i="18"/>
  <c r="AU61" i="18"/>
  <c r="AV61" i="18"/>
  <c r="AW61" i="18"/>
  <c r="BE61" i="18"/>
  <c r="BF61" i="18"/>
  <c r="T62" i="18"/>
  <c r="U62" i="18"/>
  <c r="AS62" i="18"/>
  <c r="AU62" i="18"/>
  <c r="AV62" i="18"/>
  <c r="AW62" i="18"/>
  <c r="BE62" i="18"/>
  <c r="BF62" i="18"/>
  <c r="T63" i="18"/>
  <c r="U63" i="18"/>
  <c r="AS63" i="18"/>
  <c r="AU63" i="18"/>
  <c r="AV63" i="18"/>
  <c r="AW63" i="18"/>
  <c r="BE63" i="18"/>
  <c r="BF63" i="18"/>
  <c r="T64" i="18"/>
  <c r="U64" i="18"/>
  <c r="AS64" i="18"/>
  <c r="AU64" i="18"/>
  <c r="AV64" i="18"/>
  <c r="AW64" i="18"/>
  <c r="BE64" i="18"/>
  <c r="BF64" i="18"/>
  <c r="T65" i="18"/>
  <c r="U65" i="18"/>
  <c r="AS65" i="18"/>
  <c r="AU65" i="18"/>
  <c r="AV65" i="18"/>
  <c r="AW65" i="18"/>
  <c r="BE65" i="18"/>
  <c r="BF65" i="18"/>
  <c r="T66" i="18"/>
  <c r="U66" i="18"/>
  <c r="AS66" i="18"/>
  <c r="AU66" i="18"/>
  <c r="AV66" i="18"/>
  <c r="AW66" i="18"/>
  <c r="BE66" i="18"/>
  <c r="BF66" i="18"/>
  <c r="T67" i="18"/>
  <c r="U67" i="18"/>
  <c r="AS67" i="18"/>
  <c r="AU67" i="18"/>
  <c r="AV67" i="18"/>
  <c r="AW67" i="18"/>
  <c r="BE67" i="18"/>
  <c r="BF67" i="18"/>
  <c r="T68" i="18"/>
  <c r="U68" i="18"/>
  <c r="AS68" i="18"/>
  <c r="AU68" i="18"/>
  <c r="AV68" i="18"/>
  <c r="AW68" i="18"/>
  <c r="BE68" i="18"/>
  <c r="BF68" i="18"/>
  <c r="T69" i="18"/>
  <c r="U69" i="18"/>
  <c r="AS69" i="18"/>
  <c r="AU69" i="18"/>
  <c r="AV69" i="18"/>
  <c r="AW69" i="18"/>
  <c r="BE69" i="18"/>
  <c r="BF69" i="18"/>
  <c r="T70" i="18"/>
  <c r="U70" i="18"/>
  <c r="AS70" i="18"/>
  <c r="AU70" i="18"/>
  <c r="AV70" i="18"/>
  <c r="AW70" i="18"/>
  <c r="BE70" i="18"/>
  <c r="BF70" i="18"/>
  <c r="T71" i="18"/>
  <c r="U71" i="18"/>
  <c r="AS71" i="18"/>
  <c r="AU71" i="18"/>
  <c r="AV71" i="18"/>
  <c r="AW71" i="18"/>
  <c r="BE71" i="18"/>
  <c r="BF71" i="18"/>
  <c r="T72" i="18"/>
  <c r="U72" i="18"/>
  <c r="AS72" i="18"/>
  <c r="AU72" i="18"/>
  <c r="AV72" i="18"/>
  <c r="AW72" i="18"/>
  <c r="BE72" i="18"/>
  <c r="BF72" i="18"/>
  <c r="T73" i="18"/>
  <c r="U73" i="18"/>
  <c r="AS73" i="18"/>
  <c r="AU73" i="18"/>
  <c r="AV73" i="18"/>
  <c r="AW73" i="18"/>
  <c r="BE73" i="18"/>
  <c r="BF73" i="18"/>
  <c r="T74" i="18"/>
  <c r="U74" i="18"/>
  <c r="AS74" i="18"/>
  <c r="AU74" i="18"/>
  <c r="AV74" i="18"/>
  <c r="AW74" i="18"/>
  <c r="BE74" i="18"/>
  <c r="BF74" i="18"/>
  <c r="T75" i="18"/>
  <c r="U75" i="18"/>
  <c r="AS75" i="18"/>
  <c r="AU75" i="18"/>
  <c r="AV75" i="18"/>
  <c r="AW75" i="18"/>
  <c r="BE75" i="18"/>
  <c r="BF75" i="18"/>
  <c r="T76" i="18"/>
  <c r="U76" i="18"/>
  <c r="AS76" i="18"/>
  <c r="AU76" i="18"/>
  <c r="AV76" i="18"/>
  <c r="AW76" i="18"/>
  <c r="BE76" i="18"/>
  <c r="BF76" i="18"/>
  <c r="T77" i="18"/>
  <c r="U77" i="18"/>
  <c r="AS77" i="18"/>
  <c r="AU77" i="18"/>
  <c r="AV77" i="18"/>
  <c r="AW77" i="18"/>
  <c r="BE77" i="18"/>
  <c r="BF77" i="18"/>
  <c r="T78" i="18"/>
  <c r="U78" i="18"/>
  <c r="AS78" i="18"/>
  <c r="AU78" i="18"/>
  <c r="AV78" i="18"/>
  <c r="AW78" i="18"/>
  <c r="BE78" i="18"/>
  <c r="BF78" i="18"/>
  <c r="T79" i="18"/>
  <c r="U79" i="18"/>
  <c r="AS79" i="18"/>
  <c r="AU79" i="18"/>
  <c r="AV79" i="18"/>
  <c r="AW79" i="18"/>
  <c r="BE79" i="18"/>
  <c r="BF79" i="18"/>
  <c r="T80" i="18"/>
  <c r="U80" i="18"/>
  <c r="AS80" i="18"/>
  <c r="AU80" i="18"/>
  <c r="AV80" i="18"/>
  <c r="AW80" i="18"/>
  <c r="BE80" i="18"/>
  <c r="BF80" i="18"/>
  <c r="T81" i="18"/>
  <c r="U81" i="18"/>
  <c r="AS81" i="18"/>
  <c r="AU81" i="18"/>
  <c r="AV81" i="18"/>
  <c r="AW81" i="18"/>
  <c r="BE81" i="18"/>
  <c r="BF81" i="18"/>
  <c r="T82" i="18"/>
  <c r="U82" i="18"/>
  <c r="AS82" i="18"/>
  <c r="AU82" i="18"/>
  <c r="AV82" i="18"/>
  <c r="AW82" i="18"/>
  <c r="BE82" i="18"/>
  <c r="BF82" i="18"/>
  <c r="T83" i="18"/>
  <c r="U83" i="18"/>
  <c r="AS83" i="18"/>
  <c r="AU83" i="18"/>
  <c r="AV83" i="18"/>
  <c r="AW83" i="18"/>
  <c r="BE83" i="18"/>
  <c r="BF83" i="18"/>
  <c r="T84" i="18"/>
  <c r="U84" i="18"/>
  <c r="AS84" i="18"/>
  <c r="AU84" i="18"/>
  <c r="AV84" i="18"/>
  <c r="AW84" i="18"/>
  <c r="BE84" i="18"/>
  <c r="BF84" i="18"/>
  <c r="T85" i="18"/>
  <c r="U85" i="18"/>
  <c r="AS85" i="18"/>
  <c r="AU85" i="18"/>
  <c r="AV85" i="18"/>
  <c r="AW85" i="18"/>
  <c r="BE85" i="18"/>
  <c r="BF85" i="18"/>
  <c r="T86" i="18"/>
  <c r="U86" i="18"/>
  <c r="AS86" i="18"/>
  <c r="AU86" i="18"/>
  <c r="AV86" i="18"/>
  <c r="AW86" i="18"/>
  <c r="BE86" i="18"/>
  <c r="BF86" i="18"/>
  <c r="T87" i="18"/>
  <c r="U87" i="18"/>
  <c r="AS87" i="18"/>
  <c r="AU87" i="18"/>
  <c r="AV87" i="18"/>
  <c r="AW87" i="18"/>
  <c r="BE87" i="18"/>
  <c r="BF87" i="18"/>
  <c r="T88" i="18"/>
  <c r="U88" i="18"/>
  <c r="AS88" i="18"/>
  <c r="AU88" i="18"/>
  <c r="AV88" i="18"/>
  <c r="AW88" i="18"/>
  <c r="BE88" i="18"/>
  <c r="BF88" i="18"/>
  <c r="T89" i="18"/>
  <c r="U89" i="18"/>
  <c r="AS89" i="18"/>
  <c r="AU89" i="18"/>
  <c r="AV89" i="18"/>
  <c r="AW89" i="18"/>
  <c r="BE89" i="18"/>
  <c r="BF89" i="18"/>
  <c r="T90" i="18"/>
  <c r="U90" i="18"/>
  <c r="AS90" i="18"/>
  <c r="AU90" i="18"/>
  <c r="AV90" i="18"/>
  <c r="AW90" i="18"/>
  <c r="BE90" i="18"/>
  <c r="BF90" i="18"/>
  <c r="T91" i="18"/>
  <c r="U91" i="18"/>
  <c r="AS91" i="18"/>
  <c r="AU91" i="18"/>
  <c r="AV91" i="18"/>
  <c r="AW91" i="18"/>
  <c r="BE91" i="18"/>
  <c r="BF91" i="18"/>
  <c r="T92" i="18"/>
  <c r="U92" i="18"/>
  <c r="AS92" i="18"/>
  <c r="AU92" i="18"/>
  <c r="AV92" i="18"/>
  <c r="AW92" i="18"/>
  <c r="BE92" i="18"/>
  <c r="BF92" i="18"/>
  <c r="T93" i="18"/>
  <c r="U93" i="18"/>
  <c r="AS93" i="18"/>
  <c r="AU93" i="18"/>
  <c r="AV93" i="18"/>
  <c r="AW93" i="18"/>
  <c r="BE93" i="18"/>
  <c r="BF93" i="18"/>
  <c r="T94" i="18"/>
  <c r="U94" i="18"/>
  <c r="AS94" i="18"/>
  <c r="AU94" i="18"/>
  <c r="AV94" i="18"/>
  <c r="AW94" i="18"/>
  <c r="BE94" i="18"/>
  <c r="BF94" i="18"/>
  <c r="T95" i="18"/>
  <c r="U95" i="18"/>
  <c r="AS95" i="18"/>
  <c r="AU95" i="18"/>
  <c r="AV95" i="18"/>
  <c r="AW95" i="18"/>
  <c r="BE95" i="18"/>
  <c r="BF95" i="18"/>
  <c r="T96" i="18"/>
  <c r="U96" i="18"/>
  <c r="AS96" i="18"/>
  <c r="AU96" i="18"/>
  <c r="AV96" i="18"/>
  <c r="AW96" i="18"/>
  <c r="BE96" i="18"/>
  <c r="BF96" i="18"/>
  <c r="T97" i="18"/>
  <c r="U97" i="18"/>
  <c r="AS97" i="18"/>
  <c r="AU97" i="18"/>
  <c r="AV97" i="18"/>
  <c r="AW97" i="18"/>
  <c r="BE97" i="18"/>
  <c r="BF97" i="18"/>
  <c r="T98" i="18"/>
  <c r="U98" i="18"/>
  <c r="AS98" i="18"/>
  <c r="AU98" i="18"/>
  <c r="AV98" i="18"/>
  <c r="AW98" i="18"/>
  <c r="BE98" i="18"/>
  <c r="BF98" i="18"/>
  <c r="T99" i="18"/>
  <c r="U99" i="18"/>
  <c r="AS99" i="18"/>
  <c r="AU99" i="18"/>
  <c r="AV99" i="18"/>
  <c r="AW99" i="18"/>
  <c r="BE99" i="18"/>
  <c r="BF99" i="18"/>
  <c r="T100" i="18"/>
  <c r="U100" i="18"/>
  <c r="AS100" i="18"/>
  <c r="AU100" i="18"/>
  <c r="AV100" i="18"/>
  <c r="AW100" i="18"/>
  <c r="BE100" i="18"/>
  <c r="BF100" i="18"/>
  <c r="T101" i="18"/>
  <c r="U101" i="18"/>
  <c r="AS101" i="18"/>
  <c r="AU101" i="18"/>
  <c r="AV101" i="18"/>
  <c r="AW101" i="18"/>
  <c r="BE101" i="18"/>
  <c r="BF101" i="18"/>
  <c r="T102" i="18"/>
  <c r="U102" i="18"/>
  <c r="AS102" i="18"/>
  <c r="AU102" i="18"/>
  <c r="AV102" i="18"/>
  <c r="AW102" i="18"/>
  <c r="BE102" i="18"/>
  <c r="BF102" i="18"/>
  <c r="T103" i="18"/>
  <c r="U103" i="18"/>
  <c r="AS103" i="18"/>
  <c r="AU103" i="18"/>
  <c r="AV103" i="18"/>
  <c r="AW103" i="18"/>
  <c r="BE103" i="18"/>
  <c r="BF103" i="18"/>
  <c r="T104" i="18"/>
  <c r="U104" i="18"/>
  <c r="AS104" i="18"/>
  <c r="AU104" i="18"/>
  <c r="AV104" i="18"/>
  <c r="AW104" i="18"/>
  <c r="BE104" i="18"/>
  <c r="BF104" i="18"/>
  <c r="T105" i="18"/>
  <c r="U105" i="18"/>
  <c r="AS105" i="18"/>
  <c r="AU105" i="18"/>
  <c r="AV105" i="18"/>
  <c r="AW105" i="18"/>
  <c r="BE105" i="18"/>
  <c r="BF105" i="18"/>
  <c r="T106" i="18"/>
  <c r="U106" i="18"/>
  <c r="AS106" i="18"/>
  <c r="AU106" i="18"/>
  <c r="AV106" i="18"/>
  <c r="AW106" i="18"/>
  <c r="BE106" i="18"/>
  <c r="BF106" i="18"/>
  <c r="T107" i="18"/>
  <c r="U107" i="18"/>
  <c r="AS107" i="18"/>
  <c r="AU107" i="18"/>
  <c r="AV107" i="18"/>
  <c r="AW107" i="18"/>
  <c r="BE107" i="18"/>
  <c r="BF107" i="18"/>
  <c r="T108" i="18"/>
  <c r="U108" i="18"/>
  <c r="AS108" i="18"/>
  <c r="AU108" i="18"/>
  <c r="AV108" i="18"/>
  <c r="AW108" i="18"/>
  <c r="BE108" i="18"/>
  <c r="BF108" i="18"/>
  <c r="T109" i="18"/>
  <c r="U109" i="18"/>
  <c r="AS109" i="18"/>
  <c r="AU109" i="18"/>
  <c r="AV109" i="18"/>
  <c r="AW109" i="18"/>
  <c r="BE109" i="18"/>
  <c r="BF109" i="18"/>
  <c r="T110" i="18"/>
  <c r="U110" i="18"/>
  <c r="AS110" i="18"/>
  <c r="AU110" i="18"/>
  <c r="AV110" i="18"/>
  <c r="AW110" i="18"/>
  <c r="BE110" i="18"/>
  <c r="BF110" i="18"/>
  <c r="T111" i="18"/>
  <c r="U111" i="18"/>
  <c r="AS111" i="18"/>
  <c r="AU111" i="18"/>
  <c r="AV111" i="18"/>
  <c r="AW111" i="18"/>
  <c r="BE111" i="18"/>
  <c r="BF111" i="18"/>
  <c r="T112" i="18"/>
  <c r="U112" i="18"/>
  <c r="AS112" i="18"/>
  <c r="AU112" i="18"/>
  <c r="AV112" i="18"/>
  <c r="AW112" i="18"/>
  <c r="BE112" i="18"/>
  <c r="BF112" i="18"/>
  <c r="T113" i="18"/>
  <c r="U113" i="18"/>
  <c r="AS113" i="18"/>
  <c r="AU113" i="18"/>
  <c r="AV113" i="18"/>
  <c r="AW113" i="18"/>
  <c r="BE113" i="18"/>
  <c r="BF113" i="18"/>
  <c r="T114" i="18"/>
  <c r="U114" i="18"/>
  <c r="AS114" i="18"/>
  <c r="AU114" i="18"/>
  <c r="AV114" i="18"/>
  <c r="AW114" i="18"/>
  <c r="BE114" i="18"/>
  <c r="BF114" i="18"/>
  <c r="T115" i="18"/>
  <c r="U115" i="18"/>
  <c r="AS115" i="18"/>
  <c r="AU115" i="18"/>
  <c r="AV115" i="18"/>
  <c r="AW115" i="18"/>
  <c r="BE115" i="18"/>
  <c r="BF115" i="18"/>
  <c r="T116" i="18"/>
  <c r="U116" i="18"/>
  <c r="AS116" i="18"/>
  <c r="AU116" i="18"/>
  <c r="AV116" i="18"/>
  <c r="AW116" i="18"/>
  <c r="BE116" i="18"/>
  <c r="BF116" i="18"/>
  <c r="T117" i="18"/>
  <c r="U117" i="18"/>
  <c r="AS117" i="18"/>
  <c r="AU117" i="18"/>
  <c r="AV117" i="18"/>
  <c r="AW117" i="18"/>
  <c r="BE117" i="18"/>
  <c r="BF117" i="18"/>
  <c r="T118" i="18"/>
  <c r="U118" i="18"/>
  <c r="AS118" i="18"/>
  <c r="AU118" i="18"/>
  <c r="AV118" i="18"/>
  <c r="AW118" i="18"/>
  <c r="BE118" i="18"/>
  <c r="BF118" i="18"/>
  <c r="T119" i="18"/>
  <c r="U119" i="18"/>
  <c r="AS119" i="18"/>
  <c r="AU119" i="18"/>
  <c r="AV119" i="18"/>
  <c r="AW119" i="18"/>
  <c r="BE119" i="18"/>
  <c r="BF119" i="18"/>
  <c r="T120" i="18"/>
  <c r="U120" i="18"/>
  <c r="AS120" i="18"/>
  <c r="AU120" i="18"/>
  <c r="AV120" i="18"/>
  <c r="AW120" i="18"/>
  <c r="BE120" i="18"/>
  <c r="BF120" i="18"/>
  <c r="T121" i="18"/>
  <c r="U121" i="18"/>
  <c r="AS121" i="18"/>
  <c r="AU121" i="18"/>
  <c r="AV121" i="18"/>
  <c r="AW121" i="18"/>
  <c r="BE121" i="18"/>
  <c r="BF121" i="18"/>
  <c r="T122" i="18"/>
  <c r="U122" i="18"/>
  <c r="AS122" i="18"/>
  <c r="AU122" i="18"/>
  <c r="AV122" i="18"/>
  <c r="AW122" i="18"/>
  <c r="BE122" i="18"/>
  <c r="BF122" i="18"/>
  <c r="T123" i="18"/>
  <c r="U123" i="18"/>
  <c r="AS123" i="18"/>
  <c r="AU123" i="18"/>
  <c r="AV123" i="18"/>
  <c r="AW123" i="18"/>
  <c r="BE123" i="18"/>
  <c r="BF123" i="18"/>
  <c r="T124" i="18"/>
  <c r="U124" i="18"/>
  <c r="AS124" i="18"/>
  <c r="AU124" i="18"/>
  <c r="AV124" i="18"/>
  <c r="AW124" i="18"/>
  <c r="BE124" i="18"/>
  <c r="BF124" i="18"/>
  <c r="T125" i="18"/>
  <c r="U125" i="18"/>
  <c r="AS125" i="18"/>
  <c r="AU125" i="18"/>
  <c r="AV125" i="18"/>
  <c r="AW125" i="18"/>
  <c r="BE125" i="18"/>
  <c r="BF125" i="18"/>
  <c r="T126" i="18"/>
  <c r="U126" i="18"/>
  <c r="AS126" i="18"/>
  <c r="AU126" i="18"/>
  <c r="AV126" i="18"/>
  <c r="AW126" i="18"/>
  <c r="BE126" i="18"/>
  <c r="BF126" i="18"/>
  <c r="T127" i="18"/>
  <c r="U127" i="18"/>
  <c r="AS127" i="18"/>
  <c r="AU127" i="18"/>
  <c r="AV127" i="18"/>
  <c r="AW127" i="18"/>
  <c r="BE127" i="18"/>
  <c r="BF127" i="18"/>
  <c r="T128" i="18"/>
  <c r="U128" i="18"/>
  <c r="AS128" i="18"/>
  <c r="AU128" i="18"/>
  <c r="AV128" i="18"/>
  <c r="AW128" i="18"/>
  <c r="BE128" i="18"/>
  <c r="BF128" i="18"/>
  <c r="T129" i="18"/>
  <c r="U129" i="18"/>
  <c r="AS129" i="18"/>
  <c r="AU129" i="18"/>
  <c r="AV129" i="18"/>
  <c r="AW129" i="18"/>
  <c r="BE129" i="18"/>
  <c r="BF129" i="18"/>
  <c r="T130" i="18"/>
  <c r="U130" i="18"/>
  <c r="AS130" i="18"/>
  <c r="AU130" i="18"/>
  <c r="AV130" i="18"/>
  <c r="AW130" i="18"/>
  <c r="BE130" i="18"/>
  <c r="BF130" i="18"/>
  <c r="T131" i="18"/>
  <c r="U131" i="18"/>
  <c r="AS131" i="18"/>
  <c r="AU131" i="18"/>
  <c r="AV131" i="18"/>
  <c r="AW131" i="18"/>
  <c r="BE131" i="18"/>
  <c r="BF131" i="18"/>
  <c r="T132" i="18"/>
  <c r="U132" i="18"/>
  <c r="AS132" i="18"/>
  <c r="AU132" i="18"/>
  <c r="AV132" i="18"/>
  <c r="AW132" i="18"/>
  <c r="BE132" i="18"/>
  <c r="BF132" i="18"/>
  <c r="T133" i="18"/>
  <c r="U133" i="18"/>
  <c r="AS133" i="18"/>
  <c r="AU133" i="18"/>
  <c r="AV133" i="18"/>
  <c r="AW133" i="18"/>
  <c r="BE133" i="18"/>
  <c r="BF133" i="18"/>
  <c r="T134" i="18"/>
  <c r="U134" i="18"/>
  <c r="AS134" i="18"/>
  <c r="AU134" i="18"/>
  <c r="AV134" i="18"/>
  <c r="AW134" i="18"/>
  <c r="BE134" i="18"/>
  <c r="BF134" i="18"/>
  <c r="T135" i="18"/>
  <c r="U135" i="18"/>
  <c r="AS135" i="18"/>
  <c r="AU135" i="18"/>
  <c r="AV135" i="18"/>
  <c r="AW135" i="18"/>
  <c r="BE135" i="18"/>
  <c r="BF135" i="18"/>
  <c r="T136" i="18"/>
  <c r="U136" i="18"/>
  <c r="AS136" i="18"/>
  <c r="AU136" i="18"/>
  <c r="AV136" i="18"/>
  <c r="AW136" i="18"/>
  <c r="BE136" i="18"/>
  <c r="BF136" i="18"/>
  <c r="T137" i="18"/>
  <c r="U137" i="18"/>
  <c r="AS137" i="18"/>
  <c r="AU137" i="18"/>
  <c r="AV137" i="18"/>
  <c r="AW137" i="18"/>
  <c r="BE137" i="18"/>
  <c r="BF137" i="18"/>
  <c r="T138" i="18"/>
  <c r="U138" i="18"/>
  <c r="AS138" i="18"/>
  <c r="AU138" i="18"/>
  <c r="AV138" i="18"/>
  <c r="AW138" i="18"/>
  <c r="BE138" i="18"/>
  <c r="BF138" i="18"/>
  <c r="T139" i="18"/>
  <c r="U139" i="18"/>
  <c r="AS139" i="18"/>
  <c r="AU139" i="18"/>
  <c r="AV139" i="18"/>
  <c r="AW139" i="18"/>
  <c r="BE139" i="18"/>
  <c r="BF139" i="18"/>
  <c r="T140" i="18"/>
  <c r="U140" i="18"/>
  <c r="AS140" i="18"/>
  <c r="AU140" i="18"/>
  <c r="AV140" i="18"/>
  <c r="AW140" i="18"/>
  <c r="BE140" i="18"/>
  <c r="BF140" i="18"/>
  <c r="T141" i="18"/>
  <c r="U141" i="18"/>
  <c r="AS141" i="18"/>
  <c r="AU141" i="18"/>
  <c r="AV141" i="18"/>
  <c r="AW141" i="18"/>
  <c r="BE141" i="18"/>
  <c r="BF141" i="18"/>
  <c r="T142" i="18"/>
  <c r="U142" i="18"/>
  <c r="AS142" i="18"/>
  <c r="AU142" i="18"/>
  <c r="AV142" i="18"/>
  <c r="AW142" i="18"/>
  <c r="BE142" i="18"/>
  <c r="BF142" i="18"/>
  <c r="T143" i="18"/>
  <c r="U143" i="18"/>
  <c r="AS143" i="18"/>
  <c r="AU143" i="18"/>
  <c r="AV143" i="18"/>
  <c r="AW143" i="18"/>
  <c r="BE143" i="18"/>
  <c r="BF143" i="18"/>
  <c r="T144" i="18"/>
  <c r="U144" i="18"/>
  <c r="AS144" i="18"/>
  <c r="AU144" i="18"/>
  <c r="AV144" i="18"/>
  <c r="AW144" i="18"/>
  <c r="BE144" i="18"/>
  <c r="BF144" i="18"/>
  <c r="T145" i="18"/>
  <c r="U145" i="18"/>
  <c r="AS145" i="18"/>
  <c r="AU145" i="18"/>
  <c r="AV145" i="18"/>
  <c r="AW145" i="18"/>
  <c r="BE145" i="18"/>
  <c r="BF145" i="18"/>
  <c r="T146" i="18"/>
  <c r="U146" i="18"/>
  <c r="AS146" i="18"/>
  <c r="AU146" i="18"/>
  <c r="AV146" i="18"/>
  <c r="AW146" i="18"/>
  <c r="BE146" i="18"/>
  <c r="BF146" i="18"/>
  <c r="T147" i="18"/>
  <c r="U147" i="18"/>
  <c r="AS147" i="18"/>
  <c r="AU147" i="18"/>
  <c r="AV147" i="18"/>
  <c r="AW147" i="18"/>
  <c r="BE147" i="18"/>
  <c r="BF147" i="18"/>
  <c r="T148" i="18"/>
  <c r="U148" i="18"/>
  <c r="AS148" i="18"/>
  <c r="AU148" i="18"/>
  <c r="AV148" i="18"/>
  <c r="AW148" i="18"/>
  <c r="BE148" i="18"/>
  <c r="BF148" i="18"/>
  <c r="T149" i="18"/>
  <c r="U149" i="18"/>
  <c r="AS149" i="18"/>
  <c r="AU149" i="18"/>
  <c r="AV149" i="18"/>
  <c r="AW149" i="18"/>
  <c r="BE149" i="18"/>
  <c r="BF149" i="18"/>
  <c r="T150" i="18"/>
  <c r="U150" i="18"/>
  <c r="AS150" i="18"/>
  <c r="AU150" i="18"/>
  <c r="AV150" i="18"/>
  <c r="AW150" i="18"/>
  <c r="BE150" i="18"/>
  <c r="BF150" i="18"/>
  <c r="T151" i="18"/>
  <c r="U151" i="18"/>
  <c r="AS151" i="18"/>
  <c r="AU151" i="18"/>
  <c r="AV151" i="18"/>
  <c r="AW151" i="18"/>
  <c r="BE151" i="18"/>
  <c r="BF151" i="18"/>
  <c r="T152" i="18"/>
  <c r="U152" i="18"/>
  <c r="AS152" i="18"/>
  <c r="AU152" i="18"/>
  <c r="AV152" i="18"/>
  <c r="AW152" i="18"/>
  <c r="BE152" i="18"/>
  <c r="BF152" i="18"/>
  <c r="T153" i="18"/>
  <c r="U153" i="18"/>
  <c r="AS153" i="18"/>
  <c r="AU153" i="18"/>
  <c r="AV153" i="18"/>
  <c r="AW153" i="18"/>
  <c r="BE153" i="18"/>
  <c r="BF153" i="18"/>
  <c r="T154" i="18"/>
  <c r="U154" i="18"/>
  <c r="AS154" i="18"/>
  <c r="AU154" i="18"/>
  <c r="AV154" i="18"/>
  <c r="AW154" i="18"/>
  <c r="BE154" i="18"/>
  <c r="BF154" i="18"/>
  <c r="T155" i="18"/>
  <c r="U155" i="18"/>
  <c r="AS155" i="18"/>
  <c r="AU155" i="18"/>
  <c r="AV155" i="18"/>
  <c r="AW155" i="18"/>
  <c r="BE155" i="18"/>
  <c r="BF155" i="18"/>
  <c r="T156" i="18"/>
  <c r="U156" i="18"/>
  <c r="AS156" i="18"/>
  <c r="AU156" i="18"/>
  <c r="AV156" i="18"/>
  <c r="AW156" i="18"/>
  <c r="BE156" i="18"/>
  <c r="BF156" i="18"/>
  <c r="T157" i="18"/>
  <c r="U157" i="18"/>
  <c r="AS157" i="18"/>
  <c r="AU157" i="18"/>
  <c r="AV157" i="18"/>
  <c r="AW157" i="18"/>
  <c r="BE157" i="18"/>
  <c r="BF157" i="18"/>
  <c r="T158" i="18"/>
  <c r="U158" i="18"/>
  <c r="AS158" i="18"/>
  <c r="AU158" i="18"/>
  <c r="AV158" i="18"/>
  <c r="AW158" i="18"/>
  <c r="BE158" i="18"/>
  <c r="BF158" i="18"/>
  <c r="T159" i="18"/>
  <c r="U159" i="18"/>
  <c r="AS159" i="18"/>
  <c r="AU159" i="18"/>
  <c r="AV159" i="18"/>
  <c r="AW159" i="18"/>
  <c r="BE159" i="18"/>
  <c r="BF159" i="18"/>
  <c r="T160" i="18"/>
  <c r="U160" i="18"/>
  <c r="AS160" i="18"/>
  <c r="AU160" i="18"/>
  <c r="AV160" i="18"/>
  <c r="AW160" i="18"/>
  <c r="BE160" i="18"/>
  <c r="BF160" i="18"/>
  <c r="T161" i="18"/>
  <c r="U161" i="18"/>
  <c r="AS161" i="18"/>
  <c r="AU161" i="18"/>
  <c r="AV161" i="18"/>
  <c r="AW161" i="18"/>
  <c r="BE161" i="18"/>
  <c r="BF161" i="18"/>
  <c r="T162" i="18"/>
  <c r="U162" i="18"/>
  <c r="AS162" i="18"/>
  <c r="AU162" i="18"/>
  <c r="AV162" i="18"/>
  <c r="AW162" i="18"/>
  <c r="BE162" i="18"/>
  <c r="BF162" i="18"/>
  <c r="T163" i="18"/>
  <c r="U163" i="18"/>
  <c r="AS163" i="18"/>
  <c r="AU163" i="18"/>
  <c r="AV163" i="18"/>
  <c r="AW163" i="18"/>
  <c r="BE163" i="18"/>
  <c r="BF163" i="18"/>
  <c r="T164" i="18"/>
  <c r="U164" i="18"/>
  <c r="AS164" i="18"/>
  <c r="AU164" i="18"/>
  <c r="AV164" i="18"/>
  <c r="AW164" i="18"/>
  <c r="BE164" i="18"/>
  <c r="BF164" i="18"/>
  <c r="T165" i="18"/>
  <c r="U165" i="18"/>
  <c r="AS165" i="18"/>
  <c r="AU165" i="18"/>
  <c r="AV165" i="18"/>
  <c r="AW165" i="18"/>
  <c r="BE165" i="18"/>
  <c r="BF165" i="18"/>
  <c r="T166" i="18"/>
  <c r="U166" i="18"/>
  <c r="AS166" i="18"/>
  <c r="AU166" i="18"/>
  <c r="AV166" i="18"/>
  <c r="AW166" i="18"/>
  <c r="BE166" i="18"/>
  <c r="BF166" i="18"/>
  <c r="T167" i="18"/>
  <c r="U167" i="18"/>
  <c r="AS167" i="18"/>
  <c r="AU167" i="18"/>
  <c r="AV167" i="18"/>
  <c r="AW167" i="18"/>
  <c r="BE167" i="18"/>
  <c r="BF167" i="18"/>
  <c r="T168" i="18"/>
  <c r="U168" i="18"/>
  <c r="AS168" i="18"/>
  <c r="AU168" i="18"/>
  <c r="AV168" i="18"/>
  <c r="AW168" i="18"/>
  <c r="BE168" i="18"/>
  <c r="BF168" i="18"/>
  <c r="T169" i="18"/>
  <c r="U169" i="18"/>
  <c r="AS169" i="18"/>
  <c r="AU169" i="18"/>
  <c r="AV169" i="18"/>
  <c r="AW169" i="18"/>
  <c r="BE169" i="18"/>
  <c r="BF169" i="18"/>
  <c r="T170" i="18"/>
  <c r="U170" i="18"/>
  <c r="AS170" i="18"/>
  <c r="AU170" i="18"/>
  <c r="AV170" i="18"/>
  <c r="AW170" i="18"/>
  <c r="BE170" i="18"/>
  <c r="BF170" i="18"/>
  <c r="T171" i="18"/>
  <c r="U171" i="18"/>
  <c r="AS171" i="18"/>
  <c r="AU171" i="18"/>
  <c r="AV171" i="18"/>
  <c r="AW171" i="18"/>
  <c r="BE171" i="18"/>
  <c r="BF171" i="18"/>
  <c r="T172" i="18"/>
  <c r="U172" i="18"/>
  <c r="AS172" i="18"/>
  <c r="AU172" i="18"/>
  <c r="AV172" i="18"/>
  <c r="AW172" i="18"/>
  <c r="BE172" i="18"/>
  <c r="BF172" i="18"/>
  <c r="T173" i="18"/>
  <c r="U173" i="18"/>
  <c r="AS173" i="18"/>
  <c r="AU173" i="18"/>
  <c r="AV173" i="18"/>
  <c r="AW173" i="18"/>
  <c r="BE173" i="18"/>
  <c r="BF173" i="18"/>
  <c r="T174" i="18"/>
  <c r="U174" i="18"/>
  <c r="AS174" i="18"/>
  <c r="AU174" i="18"/>
  <c r="AV174" i="18"/>
  <c r="AW174" i="18"/>
  <c r="BE174" i="18"/>
  <c r="BF174" i="18"/>
  <c r="T175" i="18"/>
  <c r="U175" i="18"/>
  <c r="AS175" i="18"/>
  <c r="AU175" i="18"/>
  <c r="AV175" i="18"/>
  <c r="AW175" i="18"/>
  <c r="BE175" i="18"/>
  <c r="BF175" i="18"/>
  <c r="T176" i="18"/>
  <c r="U176" i="18"/>
  <c r="AS176" i="18"/>
  <c r="AU176" i="18"/>
  <c r="AV176" i="18"/>
  <c r="AW176" i="18"/>
  <c r="BE176" i="18"/>
  <c r="BF176" i="18"/>
  <c r="T177" i="18"/>
  <c r="U177" i="18"/>
  <c r="AS177" i="18"/>
  <c r="AU177" i="18"/>
  <c r="AV177" i="18"/>
  <c r="AW177" i="18"/>
  <c r="BE177" i="18"/>
  <c r="BF177" i="18"/>
  <c r="T178" i="18"/>
  <c r="U178" i="18"/>
  <c r="AS178" i="18"/>
  <c r="AU178" i="18"/>
  <c r="AV178" i="18"/>
  <c r="AW178" i="18"/>
  <c r="BE178" i="18"/>
  <c r="BF178" i="18"/>
  <c r="T179" i="18"/>
  <c r="U179" i="18"/>
  <c r="AS179" i="18"/>
  <c r="AU179" i="18"/>
  <c r="AV179" i="18"/>
  <c r="AW179" i="18"/>
  <c r="BE179" i="18"/>
  <c r="BF179" i="18"/>
  <c r="T180" i="18"/>
  <c r="U180" i="18"/>
  <c r="AS180" i="18"/>
  <c r="AU180" i="18"/>
  <c r="AV180" i="18"/>
  <c r="AW180" i="18"/>
  <c r="BE180" i="18"/>
  <c r="BF180" i="18"/>
  <c r="T181" i="18"/>
  <c r="U181" i="18"/>
  <c r="AS181" i="18"/>
  <c r="AU181" i="18"/>
  <c r="AV181" i="18"/>
  <c r="AW181" i="18"/>
  <c r="BE181" i="18"/>
  <c r="BF181" i="18"/>
  <c r="T182" i="18"/>
  <c r="U182" i="18"/>
  <c r="AS182" i="18"/>
  <c r="AU182" i="18"/>
  <c r="AV182" i="18"/>
  <c r="AW182" i="18"/>
  <c r="BE182" i="18"/>
  <c r="BF182" i="18"/>
  <c r="T183" i="18"/>
  <c r="U183" i="18"/>
  <c r="AS183" i="18"/>
  <c r="AU183" i="18"/>
  <c r="AV183" i="18"/>
  <c r="AW183" i="18"/>
  <c r="BE183" i="18"/>
  <c r="BF183" i="18"/>
  <c r="T184" i="18"/>
  <c r="U184" i="18"/>
  <c r="AS184" i="18"/>
  <c r="AU184" i="18"/>
  <c r="AV184" i="18"/>
  <c r="AW184" i="18"/>
  <c r="BE184" i="18"/>
  <c r="BF184" i="18"/>
  <c r="T185" i="18"/>
  <c r="U185" i="18"/>
  <c r="AS185" i="18"/>
  <c r="AU185" i="18"/>
  <c r="AV185" i="18"/>
  <c r="AW185" i="18"/>
  <c r="BE185" i="18"/>
  <c r="BF185" i="18"/>
  <c r="T186" i="18"/>
  <c r="U186" i="18"/>
  <c r="AS186" i="18"/>
  <c r="AU186" i="18"/>
  <c r="AV186" i="18"/>
  <c r="AW186" i="18"/>
  <c r="BE186" i="18"/>
  <c r="BF186" i="18"/>
  <c r="T187" i="18"/>
  <c r="U187" i="18"/>
  <c r="AS187" i="18"/>
  <c r="AU187" i="18"/>
  <c r="AV187" i="18"/>
  <c r="AW187" i="18"/>
  <c r="BE187" i="18"/>
  <c r="BF187" i="18"/>
  <c r="T188" i="18"/>
  <c r="U188" i="18"/>
  <c r="AS188" i="18"/>
  <c r="AU188" i="18"/>
  <c r="AV188" i="18"/>
  <c r="AW188" i="18"/>
  <c r="BE188" i="18"/>
  <c r="BF188" i="18"/>
  <c r="T189" i="18"/>
  <c r="U189" i="18"/>
  <c r="AS189" i="18"/>
  <c r="AU189" i="18"/>
  <c r="AV189" i="18"/>
  <c r="AW189" i="18"/>
  <c r="BE189" i="18"/>
  <c r="BF189" i="18"/>
  <c r="T190" i="18"/>
  <c r="U190" i="18"/>
  <c r="AS190" i="18"/>
  <c r="AU190" i="18"/>
  <c r="AV190" i="18"/>
  <c r="AW190" i="18"/>
  <c r="BE190" i="18"/>
  <c r="BF190" i="18"/>
  <c r="T191" i="18"/>
  <c r="U191" i="18"/>
  <c r="AS191" i="18"/>
  <c r="AU191" i="18"/>
  <c r="AV191" i="18"/>
  <c r="AW191" i="18"/>
  <c r="BE191" i="18"/>
  <c r="BF191" i="18"/>
  <c r="T192" i="18"/>
  <c r="U192" i="18"/>
  <c r="AS192" i="18"/>
  <c r="AU192" i="18"/>
  <c r="AV192" i="18"/>
  <c r="AW192" i="18"/>
  <c r="BE192" i="18"/>
  <c r="BF192" i="18"/>
  <c r="T193" i="18"/>
  <c r="U193" i="18"/>
  <c r="AS193" i="18"/>
  <c r="AU193" i="18"/>
  <c r="AV193" i="18"/>
  <c r="AW193" i="18"/>
  <c r="BE193" i="18"/>
  <c r="BF193" i="18"/>
  <c r="T194" i="18"/>
  <c r="U194" i="18"/>
  <c r="AS194" i="18"/>
  <c r="AU194" i="18"/>
  <c r="AV194" i="18"/>
  <c r="AW194" i="18"/>
  <c r="BE194" i="18"/>
  <c r="BF194" i="18"/>
  <c r="T195" i="18"/>
  <c r="U195" i="18"/>
  <c r="AS195" i="18"/>
  <c r="AU195" i="18"/>
  <c r="AV195" i="18"/>
  <c r="AW195" i="18"/>
  <c r="BE195" i="18"/>
  <c r="BF195" i="18"/>
  <c r="T196" i="18"/>
  <c r="U196" i="18"/>
  <c r="AS196" i="18"/>
  <c r="AU196" i="18"/>
  <c r="AV196" i="18"/>
  <c r="AW196" i="18"/>
  <c r="BE196" i="18"/>
  <c r="BF196" i="18"/>
  <c r="T197" i="18"/>
  <c r="U197" i="18"/>
  <c r="AS197" i="18"/>
  <c r="AU197" i="18"/>
  <c r="AV197" i="18"/>
  <c r="AW197" i="18"/>
  <c r="BE197" i="18"/>
  <c r="BF197" i="18"/>
  <c r="T198" i="18"/>
  <c r="U198" i="18"/>
  <c r="AS198" i="18"/>
  <c r="AU198" i="18"/>
  <c r="AV198" i="18"/>
  <c r="AW198" i="18"/>
  <c r="BE198" i="18"/>
  <c r="BF198" i="18"/>
  <c r="T199" i="18"/>
  <c r="U199" i="18"/>
  <c r="AS199" i="18"/>
  <c r="AU199" i="18"/>
  <c r="AV199" i="18"/>
  <c r="AW199" i="18"/>
  <c r="BE199" i="18"/>
  <c r="BF199" i="18"/>
  <c r="T200" i="18"/>
  <c r="U200" i="18"/>
  <c r="AS200" i="18"/>
  <c r="AU200" i="18"/>
  <c r="AV200" i="18"/>
  <c r="AW200" i="18"/>
  <c r="BE200" i="18"/>
  <c r="BF200" i="18"/>
  <c r="T201" i="18"/>
  <c r="U201" i="18"/>
  <c r="AS201" i="18"/>
  <c r="AU201" i="18"/>
  <c r="AV201" i="18"/>
  <c r="AW201" i="18"/>
  <c r="BE201" i="18"/>
  <c r="BF201" i="18"/>
  <c r="T202" i="18"/>
  <c r="U202" i="18"/>
  <c r="AS202" i="18"/>
  <c r="AU202" i="18"/>
  <c r="AV202" i="18"/>
  <c r="AW202" i="18"/>
  <c r="BE202" i="18"/>
  <c r="BF202" i="18"/>
  <c r="T203" i="18"/>
  <c r="U203" i="18"/>
  <c r="AS203" i="18"/>
  <c r="AU203" i="18"/>
  <c r="AV203" i="18"/>
  <c r="AW203" i="18"/>
  <c r="BE203" i="18"/>
  <c r="BF203" i="18"/>
  <c r="T204" i="18"/>
  <c r="U204" i="18"/>
  <c r="AS204" i="18"/>
  <c r="AU204" i="18"/>
  <c r="AV204" i="18"/>
  <c r="AW204" i="18"/>
  <c r="BE204" i="18"/>
  <c r="BF204" i="18"/>
  <c r="T205" i="18"/>
  <c r="U205" i="18"/>
  <c r="AS205" i="18"/>
  <c r="AU205" i="18"/>
  <c r="AV205" i="18"/>
  <c r="AW205" i="18"/>
  <c r="BE205" i="18"/>
  <c r="BF205" i="18"/>
  <c r="T206" i="18"/>
  <c r="U206" i="18"/>
  <c r="AS206" i="18"/>
  <c r="AU206" i="18"/>
  <c r="AV206" i="18"/>
  <c r="AW206" i="18"/>
  <c r="BE206" i="18"/>
  <c r="BF206" i="18"/>
  <c r="T207" i="18"/>
  <c r="U207" i="18"/>
  <c r="AS207" i="18"/>
  <c r="AU207" i="18"/>
  <c r="AV207" i="18"/>
  <c r="AW207" i="18"/>
  <c r="BE207" i="18"/>
  <c r="BF207" i="18"/>
  <c r="T208" i="18"/>
  <c r="U208" i="18"/>
  <c r="AS208" i="18"/>
  <c r="AU208" i="18"/>
  <c r="AV208" i="18"/>
  <c r="AW208" i="18"/>
  <c r="BE208" i="18"/>
  <c r="BF208" i="18"/>
  <c r="T209" i="18"/>
  <c r="U209" i="18"/>
  <c r="AS209" i="18"/>
  <c r="AU209" i="18"/>
  <c r="AV209" i="18"/>
  <c r="AW209" i="18"/>
  <c r="BE209" i="18"/>
  <c r="BF209" i="18"/>
  <c r="T210" i="18"/>
  <c r="U210" i="18"/>
  <c r="AS210" i="18"/>
  <c r="AU210" i="18"/>
  <c r="AV210" i="18"/>
  <c r="AW210" i="18"/>
  <c r="BE210" i="18"/>
  <c r="BF210" i="18"/>
  <c r="T211" i="18"/>
  <c r="U211" i="18"/>
  <c r="AS211" i="18"/>
  <c r="AU211" i="18"/>
  <c r="AV211" i="18"/>
  <c r="AW211" i="18"/>
  <c r="BE211" i="18"/>
  <c r="BF211" i="18"/>
  <c r="T212" i="18"/>
  <c r="U212" i="18"/>
  <c r="AS212" i="18"/>
  <c r="AU212" i="18"/>
  <c r="AV212" i="18"/>
  <c r="AW212" i="18"/>
  <c r="BE212" i="18"/>
  <c r="BF212" i="18"/>
  <c r="T213" i="18"/>
  <c r="U213" i="18"/>
  <c r="AS213" i="18"/>
  <c r="AU213" i="18"/>
  <c r="AV213" i="18"/>
  <c r="AW213" i="18"/>
  <c r="BE213" i="18"/>
  <c r="BF213" i="18"/>
  <c r="T214" i="18"/>
  <c r="U214" i="18"/>
  <c r="AS214" i="18"/>
  <c r="AU214" i="18"/>
  <c r="AV214" i="18"/>
  <c r="AW214" i="18"/>
  <c r="BE214" i="18"/>
  <c r="BF214" i="18"/>
  <c r="T215" i="18"/>
  <c r="U215" i="18"/>
  <c r="AS215" i="18"/>
  <c r="AU215" i="18"/>
  <c r="AV215" i="18"/>
  <c r="AW215" i="18"/>
  <c r="BE215" i="18"/>
  <c r="BF215" i="18"/>
  <c r="T216" i="18"/>
  <c r="U216" i="18"/>
  <c r="AS216" i="18"/>
  <c r="AU216" i="18"/>
  <c r="AV216" i="18"/>
  <c r="AW216" i="18"/>
  <c r="BE216" i="18"/>
  <c r="BF216" i="18"/>
  <c r="T217" i="18"/>
  <c r="U217" i="18"/>
  <c r="AS217" i="18"/>
  <c r="AU217" i="18"/>
  <c r="AV217" i="18"/>
  <c r="AW217" i="18"/>
  <c r="BE217" i="18"/>
  <c r="BF217" i="18"/>
  <c r="T218" i="18"/>
  <c r="U218" i="18"/>
  <c r="AS218" i="18"/>
  <c r="AU218" i="18"/>
  <c r="AV218" i="18"/>
  <c r="AW218" i="18"/>
  <c r="BE218" i="18"/>
  <c r="BF218" i="18"/>
  <c r="T219" i="18"/>
  <c r="U219" i="18"/>
  <c r="AS219" i="18"/>
  <c r="AU219" i="18"/>
  <c r="AV219" i="18"/>
  <c r="AW219" i="18"/>
  <c r="BE219" i="18"/>
  <c r="BF219" i="18"/>
  <c r="T220" i="18"/>
  <c r="U220" i="18"/>
  <c r="AS220" i="18"/>
  <c r="AU220" i="18"/>
  <c r="AV220" i="18"/>
  <c r="AW220" i="18"/>
  <c r="BE220" i="18"/>
  <c r="BF220" i="18"/>
  <c r="T221" i="18"/>
  <c r="U221" i="18"/>
  <c r="AS221" i="18"/>
  <c r="AU221" i="18"/>
  <c r="AV221" i="18"/>
  <c r="AW221" i="18"/>
  <c r="BE221" i="18"/>
  <c r="BF221" i="18"/>
  <c r="T222" i="18"/>
  <c r="U222" i="18"/>
  <c r="AS222" i="18"/>
  <c r="AU222" i="18"/>
  <c r="AV222" i="18"/>
  <c r="AW222" i="18"/>
  <c r="BE222" i="18"/>
  <c r="BF222" i="18"/>
  <c r="T223" i="18"/>
  <c r="U223" i="18"/>
  <c r="AS223" i="18"/>
  <c r="AU223" i="18"/>
  <c r="AV223" i="18"/>
  <c r="AW223" i="18"/>
  <c r="BE223" i="18"/>
  <c r="BF223" i="18"/>
  <c r="T224" i="18"/>
  <c r="U224" i="18"/>
  <c r="AS224" i="18"/>
  <c r="AU224" i="18"/>
  <c r="AV224" i="18"/>
  <c r="AW224" i="18"/>
  <c r="BE224" i="18"/>
  <c r="BF224" i="18"/>
  <c r="T225" i="18"/>
  <c r="U225" i="18"/>
  <c r="AS225" i="18"/>
  <c r="AU225" i="18"/>
  <c r="AV225" i="18"/>
  <c r="AW225" i="18"/>
  <c r="BE225" i="18"/>
  <c r="BF225" i="18"/>
  <c r="T226" i="18"/>
  <c r="U226" i="18"/>
  <c r="AS226" i="18"/>
  <c r="AU226" i="18"/>
  <c r="AV226" i="18"/>
  <c r="AW226" i="18"/>
  <c r="BE226" i="18"/>
  <c r="BF226" i="18"/>
  <c r="T227" i="18"/>
  <c r="U227" i="18"/>
  <c r="AS227" i="18"/>
  <c r="AU227" i="18"/>
  <c r="AV227" i="18"/>
  <c r="AW227" i="18"/>
  <c r="BE227" i="18"/>
  <c r="BF227" i="18"/>
  <c r="T228" i="18"/>
  <c r="U228" i="18"/>
  <c r="AS228" i="18"/>
  <c r="AU228" i="18"/>
  <c r="AV228" i="18"/>
  <c r="AW228" i="18"/>
  <c r="BE228" i="18"/>
  <c r="BF228" i="18"/>
  <c r="T229" i="18"/>
  <c r="U229" i="18"/>
  <c r="AS229" i="18"/>
  <c r="AU229" i="18"/>
  <c r="AV229" i="18"/>
  <c r="AW229" i="18"/>
  <c r="BE229" i="18"/>
  <c r="BF229" i="18"/>
  <c r="T230" i="18"/>
  <c r="U230" i="18"/>
  <c r="AS230" i="18"/>
  <c r="AU230" i="18"/>
  <c r="AV230" i="18"/>
  <c r="AW230" i="18"/>
  <c r="BE230" i="18"/>
  <c r="BF230" i="18"/>
  <c r="T231" i="18"/>
  <c r="U231" i="18"/>
  <c r="AS231" i="18"/>
  <c r="AU231" i="18"/>
  <c r="AV231" i="18"/>
  <c r="AW231" i="18"/>
  <c r="BE231" i="18"/>
  <c r="BF231" i="18"/>
  <c r="T232" i="18"/>
  <c r="U232" i="18"/>
  <c r="AS232" i="18"/>
  <c r="AU232" i="18"/>
  <c r="AV232" i="18"/>
  <c r="AW232" i="18"/>
  <c r="BE232" i="18"/>
  <c r="BF232" i="18"/>
  <c r="T233" i="18"/>
  <c r="U233" i="18"/>
  <c r="AS233" i="18"/>
  <c r="AU233" i="18"/>
  <c r="AV233" i="18"/>
  <c r="AW233" i="18"/>
  <c r="BE233" i="18"/>
  <c r="BF233" i="18"/>
  <c r="T234" i="18"/>
  <c r="U234" i="18"/>
  <c r="AS234" i="18"/>
  <c r="AU234" i="18"/>
  <c r="AV234" i="18"/>
  <c r="AW234" i="18"/>
  <c r="BE234" i="18"/>
  <c r="BF234" i="18"/>
  <c r="T235" i="18"/>
  <c r="U235" i="18"/>
  <c r="AS235" i="18"/>
  <c r="AU235" i="18"/>
  <c r="AV235" i="18"/>
  <c r="AW235" i="18"/>
  <c r="BE235" i="18"/>
  <c r="BF235" i="18"/>
  <c r="T236" i="18"/>
  <c r="U236" i="18"/>
  <c r="AS236" i="18"/>
  <c r="AU236" i="18"/>
  <c r="AV236" i="18"/>
  <c r="AW236" i="18"/>
  <c r="BE236" i="18"/>
  <c r="BF236" i="18"/>
  <c r="T237" i="18"/>
  <c r="U237" i="18"/>
  <c r="AS237" i="18"/>
  <c r="AU237" i="18"/>
  <c r="AV237" i="18"/>
  <c r="AW237" i="18"/>
  <c r="BE237" i="18"/>
  <c r="BF237" i="18"/>
  <c r="T238" i="18"/>
  <c r="U238" i="18"/>
  <c r="AS238" i="18"/>
  <c r="AU238" i="18"/>
  <c r="AV238" i="18"/>
  <c r="AW238" i="18"/>
  <c r="BE238" i="18"/>
  <c r="BF238" i="18"/>
  <c r="T239" i="18"/>
  <c r="U239" i="18"/>
  <c r="AS239" i="18"/>
  <c r="AU239" i="18"/>
  <c r="AV239" i="18"/>
  <c r="AW239" i="18"/>
  <c r="BE239" i="18"/>
  <c r="BF239" i="18"/>
  <c r="T240" i="18"/>
  <c r="U240" i="18"/>
  <c r="AS240" i="18"/>
  <c r="AU240" i="18"/>
  <c r="AV240" i="18"/>
  <c r="AW240" i="18"/>
  <c r="BE240" i="18"/>
  <c r="BF240" i="18"/>
  <c r="T241" i="18"/>
  <c r="U241" i="18"/>
  <c r="AS241" i="18"/>
  <c r="AU241" i="18"/>
  <c r="AV241" i="18"/>
  <c r="AW241" i="18"/>
  <c r="BE241" i="18"/>
  <c r="BF241" i="18"/>
  <c r="T242" i="18"/>
  <c r="U242" i="18"/>
  <c r="AS242" i="18"/>
  <c r="AU242" i="18"/>
  <c r="AV242" i="18"/>
  <c r="AW242" i="18"/>
  <c r="BE242" i="18"/>
  <c r="BF242" i="18"/>
  <c r="T243" i="18"/>
  <c r="U243" i="18"/>
  <c r="AS243" i="18"/>
  <c r="AU243" i="18"/>
  <c r="AV243" i="18"/>
  <c r="AW243" i="18"/>
  <c r="BE243" i="18"/>
  <c r="BF243" i="18"/>
  <c r="T244" i="18"/>
  <c r="U244" i="18"/>
  <c r="AS244" i="18"/>
  <c r="AU244" i="18"/>
  <c r="AV244" i="18"/>
  <c r="AW244" i="18"/>
  <c r="BE244" i="18"/>
  <c r="BF244" i="18"/>
  <c r="T245" i="18"/>
  <c r="U245" i="18"/>
  <c r="AS245" i="18"/>
  <c r="AU245" i="18"/>
  <c r="AV245" i="18"/>
  <c r="AW245" i="18"/>
  <c r="BE245" i="18"/>
  <c r="BF245" i="18"/>
  <c r="T246" i="18"/>
  <c r="U246" i="18"/>
  <c r="AS246" i="18"/>
  <c r="AU246" i="18"/>
  <c r="AV246" i="18"/>
  <c r="AW246" i="18"/>
  <c r="BE246" i="18"/>
  <c r="BF246" i="18"/>
  <c r="T247" i="18"/>
  <c r="U247" i="18"/>
  <c r="AS247" i="18"/>
  <c r="AU247" i="18"/>
  <c r="AV247" i="18"/>
  <c r="AW247" i="18"/>
  <c r="BE247" i="18"/>
  <c r="BF247" i="18"/>
  <c r="T248" i="18"/>
  <c r="U248" i="18"/>
  <c r="AS248" i="18"/>
  <c r="AU248" i="18"/>
  <c r="AV248" i="18"/>
  <c r="AW248" i="18"/>
  <c r="BE248" i="18"/>
  <c r="BF248" i="18"/>
  <c r="T249" i="18"/>
  <c r="U249" i="18"/>
  <c r="AS249" i="18"/>
  <c r="AU249" i="18"/>
  <c r="AV249" i="18"/>
  <c r="AW249" i="18"/>
  <c r="BE249" i="18"/>
  <c r="BF249" i="18"/>
  <c r="T250" i="18"/>
  <c r="U250" i="18"/>
  <c r="AS250" i="18"/>
  <c r="AU250" i="18"/>
  <c r="AV250" i="18"/>
  <c r="AW250" i="18"/>
  <c r="BE250" i="18"/>
  <c r="BF250" i="18"/>
  <c r="T251" i="18"/>
  <c r="U251" i="18"/>
  <c r="AS251" i="18"/>
  <c r="AU251" i="18"/>
  <c r="AV251" i="18"/>
  <c r="AW251" i="18"/>
  <c r="BE251" i="18"/>
  <c r="BF251" i="18"/>
  <c r="T252" i="18"/>
  <c r="U252" i="18"/>
  <c r="AS252" i="18"/>
  <c r="AU252" i="18"/>
  <c r="AV252" i="18"/>
  <c r="AW252" i="18"/>
  <c r="BE252" i="18"/>
  <c r="BF252" i="18"/>
  <c r="T253" i="18"/>
  <c r="U253" i="18"/>
  <c r="AS253" i="18"/>
  <c r="AU253" i="18"/>
  <c r="AV253" i="18"/>
  <c r="AW253" i="18"/>
  <c r="BE253" i="18"/>
  <c r="BF253" i="18"/>
  <c r="T254" i="18"/>
  <c r="U254" i="18"/>
  <c r="AS254" i="18"/>
  <c r="AU254" i="18"/>
  <c r="AV254" i="18"/>
  <c r="AW254" i="18"/>
  <c r="BE254" i="18"/>
  <c r="BF254" i="18"/>
  <c r="T255" i="18"/>
  <c r="U255" i="18"/>
  <c r="AS255" i="18"/>
  <c r="AU255" i="18"/>
  <c r="AV255" i="18"/>
  <c r="AW255" i="18"/>
  <c r="BE255" i="18"/>
  <c r="BF255" i="18"/>
  <c r="T256" i="18"/>
  <c r="U256" i="18"/>
  <c r="AS256" i="18"/>
  <c r="AU256" i="18"/>
  <c r="AV256" i="18"/>
  <c r="AW256" i="18"/>
  <c r="BE256" i="18"/>
  <c r="BF256" i="18"/>
  <c r="T257" i="18"/>
  <c r="U257" i="18"/>
  <c r="AS257" i="18"/>
  <c r="AU257" i="18"/>
  <c r="AV257" i="18"/>
  <c r="AW257" i="18"/>
  <c r="BE257" i="18"/>
  <c r="BF257" i="18"/>
  <c r="T258" i="18"/>
  <c r="U258" i="18"/>
  <c r="AS258" i="18"/>
  <c r="AU258" i="18"/>
  <c r="AV258" i="18"/>
  <c r="AW258" i="18"/>
  <c r="BE258" i="18"/>
  <c r="BF258" i="18"/>
  <c r="T259" i="18"/>
  <c r="U259" i="18"/>
  <c r="AS259" i="18"/>
  <c r="AU259" i="18"/>
  <c r="AV259" i="18"/>
  <c r="AW259" i="18"/>
  <c r="BE259" i="18"/>
  <c r="BF259" i="18"/>
  <c r="T260" i="18"/>
  <c r="U260" i="18"/>
  <c r="AS260" i="18"/>
  <c r="AU260" i="18"/>
  <c r="AV260" i="18"/>
  <c r="AW260" i="18"/>
  <c r="BE260" i="18"/>
  <c r="BF260" i="18"/>
  <c r="T261" i="18"/>
  <c r="U261" i="18"/>
  <c r="AS261" i="18"/>
  <c r="AU261" i="18"/>
  <c r="AV261" i="18"/>
  <c r="AW261" i="18"/>
  <c r="BE261" i="18"/>
  <c r="BF261" i="18"/>
  <c r="T262" i="18"/>
  <c r="U262" i="18"/>
  <c r="AS262" i="18"/>
  <c r="AU262" i="18"/>
  <c r="AV262" i="18"/>
  <c r="AW262" i="18"/>
  <c r="BE262" i="18"/>
  <c r="BF262" i="18"/>
  <c r="T263" i="18"/>
  <c r="U263" i="18"/>
  <c r="AS263" i="18"/>
  <c r="AU263" i="18"/>
  <c r="AV263" i="18"/>
  <c r="AW263" i="18"/>
  <c r="BE263" i="18"/>
  <c r="BF263" i="18"/>
  <c r="T264" i="18"/>
  <c r="U264" i="18"/>
  <c r="AS264" i="18"/>
  <c r="AU264" i="18"/>
  <c r="AV264" i="18"/>
  <c r="AW264" i="18"/>
  <c r="BE264" i="18"/>
  <c r="BF264" i="18"/>
  <c r="T265" i="18"/>
  <c r="U265" i="18"/>
  <c r="AS265" i="18"/>
  <c r="AU265" i="18"/>
  <c r="AV265" i="18"/>
  <c r="AW265" i="18"/>
  <c r="BE265" i="18"/>
  <c r="BF265" i="18"/>
  <c r="T266" i="18"/>
  <c r="U266" i="18"/>
  <c r="AS266" i="18"/>
  <c r="AU266" i="18"/>
  <c r="AV266" i="18"/>
  <c r="AW266" i="18"/>
  <c r="BE266" i="18"/>
  <c r="BF266" i="18"/>
  <c r="T267" i="18"/>
  <c r="U267" i="18"/>
  <c r="AS267" i="18"/>
  <c r="AU267" i="18"/>
  <c r="AV267" i="18"/>
  <c r="AW267" i="18"/>
  <c r="BE267" i="18"/>
  <c r="BF267" i="18"/>
  <c r="T268" i="18"/>
  <c r="U268" i="18"/>
  <c r="AS268" i="18"/>
  <c r="AU268" i="18"/>
  <c r="AV268" i="18"/>
  <c r="AW268" i="18"/>
  <c r="BE268" i="18"/>
  <c r="BF268" i="18"/>
  <c r="T269" i="18"/>
  <c r="U269" i="18"/>
  <c r="AS269" i="18"/>
  <c r="AU269" i="18"/>
  <c r="AV269" i="18"/>
  <c r="AW269" i="18"/>
  <c r="BE269" i="18"/>
  <c r="BF269" i="18"/>
  <c r="T270" i="18"/>
  <c r="U270" i="18"/>
  <c r="AS270" i="18"/>
  <c r="AU270" i="18"/>
  <c r="AV270" i="18"/>
  <c r="AW270" i="18"/>
  <c r="BE270" i="18"/>
  <c r="BF270" i="18"/>
  <c r="T271" i="18"/>
  <c r="U271" i="18"/>
  <c r="AS271" i="18"/>
  <c r="AU271" i="18"/>
  <c r="AV271" i="18"/>
  <c r="AW271" i="18"/>
  <c r="BE271" i="18"/>
  <c r="BF271" i="18"/>
  <c r="T272" i="18"/>
  <c r="U272" i="18"/>
  <c r="AS272" i="18"/>
  <c r="AU272" i="18"/>
  <c r="AV272" i="18"/>
  <c r="AW272" i="18"/>
  <c r="BE272" i="18"/>
  <c r="BF272" i="18"/>
  <c r="T273" i="18"/>
  <c r="U273" i="18"/>
  <c r="AS273" i="18"/>
  <c r="AU273" i="18"/>
  <c r="AV273" i="18"/>
  <c r="AW273" i="18"/>
  <c r="BE273" i="18"/>
  <c r="BF273" i="18"/>
  <c r="T274" i="18"/>
  <c r="U274" i="18"/>
  <c r="AS274" i="18"/>
  <c r="AU274" i="18"/>
  <c r="AV274" i="18"/>
  <c r="AW274" i="18"/>
  <c r="BE274" i="18"/>
  <c r="BF274" i="18"/>
  <c r="T275" i="18"/>
  <c r="U275" i="18"/>
  <c r="AS275" i="18"/>
  <c r="AU275" i="18"/>
  <c r="AV275" i="18"/>
  <c r="AW275" i="18"/>
  <c r="BE275" i="18"/>
  <c r="BF275" i="18"/>
  <c r="T276" i="18"/>
  <c r="U276" i="18"/>
  <c r="AS276" i="18"/>
  <c r="AU276" i="18"/>
  <c r="AV276" i="18"/>
  <c r="AW276" i="18"/>
  <c r="BE276" i="18"/>
  <c r="BF276" i="18"/>
  <c r="T277" i="18"/>
  <c r="U277" i="18"/>
  <c r="AS277" i="18"/>
  <c r="AU277" i="18"/>
  <c r="AV277" i="18"/>
  <c r="AW277" i="18"/>
  <c r="BE277" i="18"/>
  <c r="BF277" i="18"/>
  <c r="T278" i="18"/>
  <c r="U278" i="18"/>
  <c r="AS278" i="18"/>
  <c r="AU278" i="18"/>
  <c r="AV278" i="18"/>
  <c r="AW278" i="18"/>
  <c r="BE278" i="18"/>
  <c r="BF278" i="18"/>
  <c r="T279" i="18"/>
  <c r="U279" i="18"/>
  <c r="AS279" i="18"/>
  <c r="AU279" i="18"/>
  <c r="AV279" i="18"/>
  <c r="AW279" i="18"/>
  <c r="BE279" i="18"/>
  <c r="BF279" i="18"/>
  <c r="T280" i="18"/>
  <c r="U280" i="18"/>
  <c r="AS280" i="18"/>
  <c r="AU280" i="18"/>
  <c r="AV280" i="18"/>
  <c r="AW280" i="18"/>
  <c r="BE280" i="18"/>
  <c r="BF280" i="18"/>
  <c r="T281" i="18"/>
  <c r="U281" i="18"/>
  <c r="AS281" i="18"/>
  <c r="AU281" i="18"/>
  <c r="AV281" i="18"/>
  <c r="AW281" i="18"/>
  <c r="BE281" i="18"/>
  <c r="BF281" i="18"/>
  <c r="T282" i="18"/>
  <c r="U282" i="18"/>
  <c r="AS282" i="18"/>
  <c r="AU282" i="18"/>
  <c r="AV282" i="18"/>
  <c r="AW282" i="18"/>
  <c r="BE282" i="18"/>
  <c r="BF282" i="18"/>
  <c r="T283" i="18"/>
  <c r="U283" i="18"/>
  <c r="AS283" i="18"/>
  <c r="AU283" i="18"/>
  <c r="AV283" i="18"/>
  <c r="AW283" i="18"/>
  <c r="BE283" i="18"/>
  <c r="BF283" i="18"/>
  <c r="T284" i="18"/>
  <c r="U284" i="18"/>
  <c r="AS284" i="18"/>
  <c r="AU284" i="18"/>
  <c r="AV284" i="18"/>
  <c r="AW284" i="18"/>
  <c r="BE284" i="18"/>
  <c r="BF284" i="18"/>
  <c r="T285" i="18"/>
  <c r="U285" i="18"/>
  <c r="AS285" i="18"/>
  <c r="AU285" i="18"/>
  <c r="AV285" i="18"/>
  <c r="AW285" i="18"/>
  <c r="BE285" i="18"/>
  <c r="BF285" i="18"/>
  <c r="T286" i="18"/>
  <c r="U286" i="18"/>
  <c r="AS286" i="18"/>
  <c r="AU286" i="18"/>
  <c r="AV286" i="18"/>
  <c r="AW286" i="18"/>
  <c r="BE286" i="18"/>
  <c r="BF286" i="18"/>
  <c r="T287" i="18"/>
  <c r="U287" i="18"/>
  <c r="AS287" i="18"/>
  <c r="AU287" i="18"/>
  <c r="AV287" i="18"/>
  <c r="AW287" i="18"/>
  <c r="BE287" i="18"/>
  <c r="BF287" i="18"/>
  <c r="T288" i="18"/>
  <c r="U288" i="18"/>
  <c r="AS288" i="18"/>
  <c r="AU288" i="18"/>
  <c r="AV288" i="18"/>
  <c r="AW288" i="18"/>
  <c r="BE288" i="18"/>
  <c r="BF288" i="18"/>
  <c r="T289" i="18"/>
  <c r="U289" i="18"/>
  <c r="AS289" i="18"/>
  <c r="AU289" i="18"/>
  <c r="AV289" i="18"/>
  <c r="AW289" i="18"/>
  <c r="BE289" i="18"/>
  <c r="BF289" i="18"/>
  <c r="T290" i="18"/>
  <c r="U290" i="18"/>
  <c r="AS290" i="18"/>
  <c r="AU290" i="18"/>
  <c r="AV290" i="18"/>
  <c r="AW290" i="18"/>
  <c r="BE290" i="18"/>
  <c r="BF290" i="18"/>
  <c r="T291" i="18"/>
  <c r="U291" i="18"/>
  <c r="AS291" i="18"/>
  <c r="AU291" i="18"/>
  <c r="AV291" i="18"/>
  <c r="AW291" i="18"/>
  <c r="BE291" i="18"/>
  <c r="BF291" i="18"/>
  <c r="T292" i="18"/>
  <c r="U292" i="18"/>
  <c r="AS292" i="18"/>
  <c r="AU292" i="18"/>
  <c r="AV292" i="18"/>
  <c r="AW292" i="18"/>
  <c r="BE292" i="18"/>
  <c r="BF292" i="18"/>
  <c r="T293" i="18"/>
  <c r="U293" i="18"/>
  <c r="AS293" i="18"/>
  <c r="AU293" i="18"/>
  <c r="AV293" i="18"/>
  <c r="AW293" i="18"/>
  <c r="BE293" i="18"/>
  <c r="BF293" i="18"/>
  <c r="T294" i="18"/>
  <c r="U294" i="18"/>
  <c r="AS294" i="18"/>
  <c r="AU294" i="18"/>
  <c r="AV294" i="18"/>
  <c r="AW294" i="18"/>
  <c r="BE294" i="18"/>
  <c r="BF294" i="18"/>
  <c r="T295" i="18"/>
  <c r="U295" i="18"/>
  <c r="AS295" i="18"/>
  <c r="AU295" i="18"/>
  <c r="AV295" i="18"/>
  <c r="AW295" i="18"/>
  <c r="BE295" i="18"/>
  <c r="BF295" i="18"/>
  <c r="T296" i="18"/>
  <c r="U296" i="18"/>
  <c r="AS296" i="18"/>
  <c r="AU296" i="18"/>
  <c r="AV296" i="18"/>
  <c r="AW296" i="18"/>
  <c r="BE296" i="18"/>
  <c r="BF296" i="18"/>
  <c r="T297" i="18"/>
  <c r="U297" i="18"/>
  <c r="AS297" i="18"/>
  <c r="AU297" i="18"/>
  <c r="AV297" i="18"/>
  <c r="AW297" i="18"/>
  <c r="BE297" i="18"/>
  <c r="BF297" i="18"/>
  <c r="T298" i="18"/>
  <c r="U298" i="18"/>
  <c r="AS298" i="18"/>
  <c r="AU298" i="18"/>
  <c r="AV298" i="18"/>
  <c r="AW298" i="18"/>
  <c r="BE298" i="18"/>
  <c r="BF298" i="18"/>
  <c r="T299" i="18"/>
  <c r="U299" i="18"/>
  <c r="AS299" i="18"/>
  <c r="AU299" i="18"/>
  <c r="AV299" i="18"/>
  <c r="AW299" i="18"/>
  <c r="BE299" i="18"/>
  <c r="BF299" i="18"/>
  <c r="T300" i="18"/>
  <c r="U300" i="18"/>
  <c r="AS300" i="18"/>
  <c r="AU300" i="18"/>
  <c r="AV300" i="18"/>
  <c r="AW300" i="18"/>
  <c r="BE300" i="18"/>
  <c r="BF300" i="18"/>
  <c r="T301" i="18"/>
  <c r="U301" i="18"/>
  <c r="AS301" i="18"/>
  <c r="AU301" i="18"/>
  <c r="AV301" i="18"/>
  <c r="AW301" i="18"/>
  <c r="BE301" i="18"/>
  <c r="BF301" i="18"/>
  <c r="T302" i="18"/>
  <c r="U302" i="18"/>
  <c r="AS302" i="18"/>
  <c r="AU302" i="18"/>
  <c r="AV302" i="18"/>
  <c r="AW302" i="18"/>
  <c r="BE302" i="18"/>
  <c r="BF302" i="18"/>
  <c r="T303" i="18"/>
  <c r="U303" i="18"/>
  <c r="AS303" i="18"/>
  <c r="AU303" i="18"/>
  <c r="AV303" i="18"/>
  <c r="AW303" i="18"/>
  <c r="BE303" i="18"/>
  <c r="BF303" i="18"/>
  <c r="T304" i="18"/>
  <c r="U304" i="18"/>
  <c r="AS304" i="18"/>
  <c r="AU304" i="18"/>
  <c r="AV304" i="18"/>
  <c r="AW304" i="18"/>
  <c r="BE304" i="18"/>
  <c r="BF304" i="18"/>
  <c r="T305" i="18"/>
  <c r="U305" i="18"/>
  <c r="AS305" i="18"/>
  <c r="AU305" i="18"/>
  <c r="AV305" i="18"/>
  <c r="AW305" i="18"/>
  <c r="BE305" i="18"/>
  <c r="BF305" i="18"/>
  <c r="T306" i="18"/>
  <c r="U306" i="18"/>
  <c r="AS306" i="18"/>
  <c r="AU306" i="18"/>
  <c r="AV306" i="18"/>
  <c r="AW306" i="18"/>
  <c r="BE306" i="18"/>
  <c r="BF306" i="18"/>
  <c r="T307" i="18"/>
  <c r="U307" i="18"/>
  <c r="AS307" i="18"/>
  <c r="AU307" i="18"/>
  <c r="AV307" i="18"/>
  <c r="AW307" i="18"/>
  <c r="BE307" i="18"/>
  <c r="BF307" i="18"/>
  <c r="T308" i="18"/>
  <c r="U308" i="18"/>
  <c r="AS308" i="18"/>
  <c r="AU308" i="18"/>
  <c r="AV308" i="18"/>
  <c r="AW308" i="18"/>
  <c r="BE308" i="18"/>
  <c r="BF308" i="18"/>
  <c r="T309" i="18"/>
  <c r="U309" i="18"/>
  <c r="AS309" i="18"/>
  <c r="AU309" i="18"/>
  <c r="AV309" i="18"/>
  <c r="AW309" i="18"/>
  <c r="BE309" i="18"/>
  <c r="BF309" i="18"/>
  <c r="T310" i="18"/>
  <c r="U310" i="18"/>
  <c r="AS310" i="18"/>
  <c r="AU310" i="18"/>
  <c r="AV310" i="18"/>
  <c r="AW310" i="18"/>
  <c r="BE310" i="18"/>
  <c r="BF310" i="18"/>
  <c r="T311" i="18"/>
  <c r="U311" i="18"/>
  <c r="AS311" i="18"/>
  <c r="AU311" i="18"/>
  <c r="AV311" i="18"/>
  <c r="AW311" i="18"/>
  <c r="BE311" i="18"/>
  <c r="BF311" i="18"/>
  <c r="T312" i="18"/>
  <c r="U312" i="18"/>
  <c r="AS312" i="18"/>
  <c r="AU312" i="18"/>
  <c r="AV312" i="18"/>
  <c r="AW312" i="18"/>
  <c r="BE312" i="18"/>
  <c r="BF312" i="18"/>
  <c r="T313" i="18"/>
  <c r="U313" i="18"/>
  <c r="AS313" i="18"/>
  <c r="AU313" i="18"/>
  <c r="AV313" i="18"/>
  <c r="AW313" i="18"/>
  <c r="BE313" i="18"/>
  <c r="BF313" i="18"/>
  <c r="T314" i="18"/>
  <c r="U314" i="18"/>
  <c r="AS314" i="18"/>
  <c r="AU314" i="18"/>
  <c r="AV314" i="18"/>
  <c r="AW314" i="18"/>
  <c r="BE314" i="18"/>
  <c r="BF314" i="18"/>
  <c r="T315" i="18"/>
  <c r="U315" i="18"/>
  <c r="AS315" i="18"/>
  <c r="AU315" i="18"/>
  <c r="AV315" i="18"/>
  <c r="AW315" i="18"/>
  <c r="BE315" i="18"/>
  <c r="BF315" i="18"/>
  <c r="T316" i="18"/>
  <c r="U316" i="18"/>
  <c r="AS316" i="18"/>
  <c r="AU316" i="18"/>
  <c r="AV316" i="18"/>
  <c r="AW316" i="18"/>
  <c r="BE316" i="18"/>
  <c r="BF316" i="18"/>
  <c r="T317" i="18"/>
  <c r="U317" i="18"/>
  <c r="AS317" i="18"/>
  <c r="AU317" i="18"/>
  <c r="AV317" i="18"/>
  <c r="AW317" i="18"/>
  <c r="BE317" i="18"/>
  <c r="BF317" i="18"/>
  <c r="T318" i="18"/>
  <c r="U318" i="18"/>
  <c r="AS318" i="18"/>
  <c r="AU318" i="18"/>
  <c r="AV318" i="18"/>
  <c r="AW318" i="18"/>
  <c r="BE318" i="18"/>
  <c r="BF318" i="18"/>
  <c r="T319" i="18"/>
  <c r="U319" i="18"/>
  <c r="AS319" i="18"/>
  <c r="AU319" i="18"/>
  <c r="AV319" i="18"/>
  <c r="AW319" i="18"/>
  <c r="BE319" i="18"/>
  <c r="BF319" i="18"/>
  <c r="T320" i="18"/>
  <c r="U320" i="18"/>
  <c r="AS320" i="18"/>
  <c r="AU320" i="18"/>
  <c r="AV320" i="18"/>
  <c r="AW320" i="18"/>
  <c r="BE320" i="18"/>
  <c r="BF320" i="18"/>
  <c r="T321" i="18"/>
  <c r="U321" i="18"/>
  <c r="AS321" i="18"/>
  <c r="AU321" i="18"/>
  <c r="AV321" i="18"/>
  <c r="AW321" i="18"/>
  <c r="BE321" i="18"/>
  <c r="BF321" i="18"/>
  <c r="T322" i="18"/>
  <c r="U322" i="18"/>
  <c r="AS322" i="18"/>
  <c r="AU322" i="18"/>
  <c r="AV322" i="18"/>
  <c r="AW322" i="18"/>
  <c r="BE322" i="18"/>
  <c r="BF322" i="18"/>
  <c r="T323" i="18"/>
  <c r="U323" i="18"/>
  <c r="AS323" i="18"/>
  <c r="AU323" i="18"/>
  <c r="AV323" i="18"/>
  <c r="AW323" i="18"/>
  <c r="BE323" i="18"/>
  <c r="BF323" i="18"/>
  <c r="T324" i="18"/>
  <c r="U324" i="18"/>
  <c r="AS324" i="18"/>
  <c r="AU324" i="18"/>
  <c r="AV324" i="18"/>
  <c r="AW324" i="18"/>
  <c r="BE324" i="18"/>
  <c r="BF324" i="18"/>
  <c r="T325" i="18"/>
  <c r="U325" i="18"/>
  <c r="AS325" i="18"/>
  <c r="AU325" i="18"/>
  <c r="AV325" i="18"/>
  <c r="AW325" i="18"/>
  <c r="BE325" i="18"/>
  <c r="BF325" i="18"/>
  <c r="T326" i="18"/>
  <c r="U326" i="18"/>
  <c r="AS326" i="18"/>
  <c r="AU326" i="18"/>
  <c r="AV326" i="18"/>
  <c r="AW326" i="18"/>
  <c r="BE326" i="18"/>
  <c r="BF326" i="18"/>
  <c r="T327" i="18"/>
  <c r="U327" i="18"/>
  <c r="AS327" i="18"/>
  <c r="AU327" i="18"/>
  <c r="AV327" i="18"/>
  <c r="AW327" i="18"/>
  <c r="BE327" i="18"/>
  <c r="BF327" i="18"/>
  <c r="T328" i="18"/>
  <c r="U328" i="18"/>
  <c r="AS328" i="18"/>
  <c r="AU328" i="18"/>
  <c r="AV328" i="18"/>
  <c r="AW328" i="18"/>
  <c r="BE328" i="18"/>
  <c r="BF328" i="18"/>
  <c r="T329" i="18"/>
  <c r="U329" i="18"/>
  <c r="AS329" i="18"/>
  <c r="AU329" i="18"/>
  <c r="AV329" i="18"/>
  <c r="AW329" i="18"/>
  <c r="BE329" i="18"/>
  <c r="BF329" i="18"/>
  <c r="T330" i="18"/>
  <c r="U330" i="18"/>
  <c r="AS330" i="18"/>
  <c r="AU330" i="18"/>
  <c r="AV330" i="18"/>
  <c r="AW330" i="18"/>
  <c r="BE330" i="18"/>
  <c r="BF330" i="18"/>
  <c r="T331" i="18"/>
  <c r="U331" i="18"/>
  <c r="AS331" i="18"/>
  <c r="AU331" i="18"/>
  <c r="AV331" i="18"/>
  <c r="AW331" i="18"/>
  <c r="BE331" i="18"/>
  <c r="BF331" i="18"/>
  <c r="T332" i="18"/>
  <c r="U332" i="18"/>
  <c r="AS332" i="18"/>
  <c r="AU332" i="18"/>
  <c r="AV332" i="18"/>
  <c r="AW332" i="18"/>
  <c r="BE332" i="18"/>
  <c r="BF332" i="18"/>
  <c r="T333" i="18"/>
  <c r="U333" i="18"/>
  <c r="AS333" i="18"/>
  <c r="AU333" i="18"/>
  <c r="AV333" i="18"/>
  <c r="AW333" i="18"/>
  <c r="BE333" i="18"/>
  <c r="BF333" i="18"/>
  <c r="T334" i="18"/>
  <c r="U334" i="18"/>
  <c r="AS334" i="18"/>
  <c r="AU334" i="18"/>
  <c r="AV334" i="18"/>
  <c r="AW334" i="18"/>
  <c r="BE334" i="18"/>
  <c r="BF334" i="18"/>
  <c r="T335" i="18"/>
  <c r="U335" i="18"/>
  <c r="AS335" i="18"/>
  <c r="AU335" i="18"/>
  <c r="AV335" i="18"/>
  <c r="AW335" i="18"/>
  <c r="BE335" i="18"/>
  <c r="BF335" i="18"/>
  <c r="T336" i="18"/>
  <c r="U336" i="18"/>
  <c r="AS336" i="18"/>
  <c r="AU336" i="18"/>
  <c r="AV336" i="18"/>
  <c r="AW336" i="18"/>
  <c r="BE336" i="18"/>
  <c r="BF336" i="18"/>
  <c r="T337" i="18"/>
  <c r="U337" i="18"/>
  <c r="AS337" i="18"/>
  <c r="AU337" i="18"/>
  <c r="AV337" i="18"/>
  <c r="AW337" i="18"/>
  <c r="BE337" i="18"/>
  <c r="BF337" i="18"/>
  <c r="T338" i="18"/>
  <c r="U338" i="18"/>
  <c r="AS338" i="18"/>
  <c r="AU338" i="18"/>
  <c r="AV338" i="18"/>
  <c r="AW338" i="18"/>
  <c r="BE338" i="18"/>
  <c r="BF338" i="18"/>
  <c r="T339" i="18"/>
  <c r="U339" i="18"/>
  <c r="AS339" i="18"/>
  <c r="AU339" i="18"/>
  <c r="AV339" i="18"/>
  <c r="AW339" i="18"/>
  <c r="BE339" i="18"/>
  <c r="BF339" i="18"/>
  <c r="T340" i="18"/>
  <c r="U340" i="18"/>
  <c r="AS340" i="18"/>
  <c r="AU340" i="18"/>
  <c r="AV340" i="18"/>
  <c r="AW340" i="18"/>
  <c r="BE340" i="18"/>
  <c r="BF340" i="18"/>
  <c r="T341" i="18"/>
  <c r="U341" i="18"/>
  <c r="AS341" i="18"/>
  <c r="AU341" i="18"/>
  <c r="AV341" i="18"/>
  <c r="AW341" i="18"/>
  <c r="BE341" i="18"/>
  <c r="BF341" i="18"/>
  <c r="T342" i="18"/>
  <c r="U342" i="18"/>
  <c r="AS342" i="18"/>
  <c r="AU342" i="18"/>
  <c r="AV342" i="18"/>
  <c r="AW342" i="18"/>
  <c r="BE342" i="18"/>
  <c r="BF342" i="18"/>
  <c r="T343" i="18"/>
  <c r="U343" i="18"/>
  <c r="AS343" i="18"/>
  <c r="AU343" i="18"/>
  <c r="AV343" i="18"/>
  <c r="AW343" i="18"/>
  <c r="BE343" i="18"/>
  <c r="BF343" i="18"/>
  <c r="T344" i="18"/>
  <c r="U344" i="18"/>
  <c r="AS344" i="18"/>
  <c r="AU344" i="18"/>
  <c r="AV344" i="18"/>
  <c r="AW344" i="18"/>
  <c r="BE344" i="18"/>
  <c r="BF344" i="18"/>
  <c r="T345" i="18"/>
  <c r="U345" i="18"/>
  <c r="AS345" i="18"/>
  <c r="AU345" i="18"/>
  <c r="AV345" i="18"/>
  <c r="AW345" i="18"/>
  <c r="BE345" i="18"/>
  <c r="BF345" i="18"/>
  <c r="T346" i="18"/>
  <c r="U346" i="18"/>
  <c r="AS346" i="18"/>
  <c r="AU346" i="18"/>
  <c r="AV346" i="18"/>
  <c r="AW346" i="18"/>
  <c r="BE346" i="18"/>
  <c r="BF346" i="18"/>
  <c r="T347" i="18"/>
  <c r="U347" i="18"/>
  <c r="AS347" i="18"/>
  <c r="AU347" i="18"/>
  <c r="AV347" i="18"/>
  <c r="AW347" i="18"/>
  <c r="BE347" i="18"/>
  <c r="BF347" i="18"/>
  <c r="T348" i="18"/>
  <c r="U348" i="18"/>
  <c r="AS348" i="18"/>
  <c r="AU348" i="18"/>
  <c r="AV348" i="18"/>
  <c r="AW348" i="18"/>
  <c r="BE348" i="18"/>
  <c r="BF348" i="18"/>
  <c r="T349" i="18"/>
  <c r="U349" i="18"/>
  <c r="AS349" i="18"/>
  <c r="AU349" i="18"/>
  <c r="AV349" i="18"/>
  <c r="AW349" i="18"/>
  <c r="BE349" i="18"/>
  <c r="BF349" i="18"/>
  <c r="T350" i="18"/>
  <c r="U350" i="18"/>
  <c r="AS350" i="18"/>
  <c r="AU350" i="18"/>
  <c r="AV350" i="18"/>
  <c r="AW350" i="18"/>
  <c r="BE350" i="18"/>
  <c r="BF350" i="18"/>
  <c r="T351" i="18"/>
  <c r="U351" i="18"/>
  <c r="AS351" i="18"/>
  <c r="AU351" i="18"/>
  <c r="AV351" i="18"/>
  <c r="AW351" i="18"/>
  <c r="BE351" i="18"/>
  <c r="BF351" i="18"/>
  <c r="T352" i="18"/>
  <c r="U352" i="18"/>
  <c r="AS352" i="18"/>
  <c r="AU352" i="18"/>
  <c r="AV352" i="18"/>
  <c r="AW352" i="18"/>
  <c r="BE352" i="18"/>
  <c r="BF352" i="18"/>
  <c r="T353" i="18"/>
  <c r="U353" i="18"/>
  <c r="AS353" i="18"/>
  <c r="AU353" i="18"/>
  <c r="AV353" i="18"/>
  <c r="AW353" i="18"/>
  <c r="BE353" i="18"/>
  <c r="BF353" i="18"/>
  <c r="T354" i="18"/>
  <c r="U354" i="18"/>
  <c r="AR354" i="18"/>
  <c r="AS354" i="18"/>
  <c r="AU354" i="18"/>
  <c r="AV354" i="18"/>
  <c r="AW354" i="18"/>
  <c r="BE354" i="18"/>
  <c r="BF354" i="18"/>
  <c r="T355" i="18"/>
  <c r="U355" i="18"/>
  <c r="AS355" i="18"/>
  <c r="AU355" i="18"/>
  <c r="AV355" i="18"/>
  <c r="AW355" i="18"/>
  <c r="BE355" i="18"/>
  <c r="BF355" i="18"/>
  <c r="T356" i="18"/>
  <c r="U356" i="18"/>
  <c r="AS356" i="18"/>
  <c r="AU356" i="18"/>
  <c r="AV356" i="18"/>
  <c r="AW356" i="18"/>
  <c r="BE356" i="18"/>
  <c r="BF356" i="18"/>
  <c r="T357" i="18"/>
  <c r="U357" i="18"/>
  <c r="AS357" i="18"/>
  <c r="AU357" i="18"/>
  <c r="AV357" i="18"/>
  <c r="AW357" i="18"/>
  <c r="BE357" i="18"/>
  <c r="BF357" i="18"/>
  <c r="T358" i="18"/>
  <c r="U358" i="18"/>
  <c r="AR358" i="18"/>
  <c r="AS358" i="18"/>
  <c r="AU358" i="18"/>
  <c r="AV358" i="18"/>
  <c r="AW358" i="18"/>
  <c r="BE358" i="18"/>
  <c r="BF358" i="18"/>
  <c r="T359" i="18"/>
  <c r="U359" i="18"/>
  <c r="AS359" i="18"/>
  <c r="AU359" i="18"/>
  <c r="AV359" i="18"/>
  <c r="AW359" i="18"/>
  <c r="BE359" i="18"/>
  <c r="BF359" i="18"/>
  <c r="T360" i="18"/>
  <c r="U360" i="18"/>
  <c r="AS360" i="18"/>
  <c r="AU360" i="18"/>
  <c r="AV360" i="18"/>
  <c r="AW360" i="18"/>
  <c r="BE360" i="18"/>
  <c r="BF360" i="18"/>
  <c r="T361" i="18"/>
  <c r="U361" i="18"/>
  <c r="AS361" i="18"/>
  <c r="AU361" i="18"/>
  <c r="AV361" i="18"/>
  <c r="AW361" i="18"/>
  <c r="BE361" i="18"/>
  <c r="BF361" i="18"/>
  <c r="T362" i="18"/>
  <c r="U362" i="18"/>
  <c r="AR362" i="18"/>
  <c r="AS362" i="18"/>
  <c r="AU362" i="18"/>
  <c r="AV362" i="18"/>
  <c r="AW362" i="18"/>
  <c r="BE362" i="18"/>
  <c r="BF362" i="18"/>
  <c r="T363" i="18"/>
  <c r="U363" i="18"/>
  <c r="AS363" i="18"/>
  <c r="AU363" i="18"/>
  <c r="AV363" i="18"/>
  <c r="AW363" i="18"/>
  <c r="BE363" i="18"/>
  <c r="BF363" i="18"/>
  <c r="T364" i="18"/>
  <c r="U364" i="18"/>
  <c r="AS364" i="18"/>
  <c r="AU364" i="18"/>
  <c r="AV364" i="18"/>
  <c r="AW364" i="18"/>
  <c r="BE364" i="18"/>
  <c r="BF364" i="18"/>
  <c r="T365" i="18"/>
  <c r="U365" i="18"/>
  <c r="AS365" i="18"/>
  <c r="AU365" i="18"/>
  <c r="AV365" i="18"/>
  <c r="AW365" i="18"/>
  <c r="BE365" i="18"/>
  <c r="BF365" i="18"/>
  <c r="T366" i="18"/>
  <c r="U366" i="18"/>
  <c r="AR366" i="18"/>
  <c r="AS366" i="18"/>
  <c r="AU366" i="18"/>
  <c r="AV366" i="18"/>
  <c r="AW366" i="18"/>
  <c r="BE366" i="18"/>
  <c r="BF366" i="18"/>
  <c r="T367" i="18"/>
  <c r="U367" i="18"/>
  <c r="AS367" i="18"/>
  <c r="AU367" i="18"/>
  <c r="AV367" i="18"/>
  <c r="AW367" i="18"/>
  <c r="BE367" i="18"/>
  <c r="BF367" i="18"/>
  <c r="T368" i="18"/>
  <c r="U368" i="18"/>
  <c r="AR368" i="18"/>
  <c r="AS368" i="18"/>
  <c r="AU368" i="18"/>
  <c r="AV368" i="18"/>
  <c r="AW368" i="18"/>
  <c r="BE368" i="18"/>
  <c r="BF368" i="18"/>
  <c r="T369" i="18"/>
  <c r="U369" i="18"/>
  <c r="AR369" i="18"/>
  <c r="AS369" i="18"/>
  <c r="AU369" i="18"/>
  <c r="AV369" i="18"/>
  <c r="AW369" i="18"/>
  <c r="BE369" i="18"/>
  <c r="BF369" i="18"/>
  <c r="T370" i="18"/>
  <c r="U370" i="18"/>
  <c r="AR370" i="18"/>
  <c r="AS370" i="18"/>
  <c r="AU370" i="18"/>
  <c r="AV370" i="18"/>
  <c r="AW370" i="18"/>
  <c r="BE370" i="18"/>
  <c r="BF370" i="18"/>
  <c r="T371" i="18"/>
  <c r="U371" i="18"/>
  <c r="AS371" i="18"/>
  <c r="AU371" i="18"/>
  <c r="AV371" i="18"/>
  <c r="AW371" i="18"/>
  <c r="BE371" i="18"/>
  <c r="BF371" i="18"/>
  <c r="T372" i="18"/>
  <c r="U372" i="18"/>
  <c r="AR372" i="18"/>
  <c r="AS372" i="18"/>
  <c r="AU372" i="18"/>
  <c r="AV372" i="18"/>
  <c r="AW372" i="18"/>
  <c r="BE372" i="18"/>
  <c r="BF372" i="18"/>
  <c r="T373" i="18"/>
  <c r="U373" i="18"/>
  <c r="AR373" i="18"/>
  <c r="AS373" i="18"/>
  <c r="AU373" i="18"/>
  <c r="AV373" i="18"/>
  <c r="AW373" i="18"/>
  <c r="BE373" i="18"/>
  <c r="BF373" i="18"/>
  <c r="T374" i="18"/>
  <c r="U374" i="18"/>
  <c r="AR374" i="18"/>
  <c r="AS374" i="18"/>
  <c r="AU374" i="18"/>
  <c r="AV374" i="18"/>
  <c r="AW374" i="18"/>
  <c r="BE374" i="18"/>
  <c r="BF374" i="18"/>
  <c r="T375" i="18"/>
  <c r="U375" i="18"/>
  <c r="AR375" i="18"/>
  <c r="AS375" i="18"/>
  <c r="AU375" i="18"/>
  <c r="AV375" i="18"/>
  <c r="AW375" i="18"/>
  <c r="BE375" i="18"/>
  <c r="BF375" i="18"/>
  <c r="T376" i="18"/>
  <c r="U376" i="18"/>
  <c r="AR376" i="18"/>
  <c r="AS376" i="18"/>
  <c r="AU376" i="18"/>
  <c r="AV376" i="18"/>
  <c r="AW376" i="18"/>
  <c r="BE376" i="18"/>
  <c r="BF376" i="18"/>
  <c r="T377" i="18"/>
  <c r="U377" i="18"/>
  <c r="AR377" i="18"/>
  <c r="AS377" i="18"/>
  <c r="AU377" i="18"/>
  <c r="AV377" i="18"/>
  <c r="AW377" i="18"/>
  <c r="BE377" i="18"/>
  <c r="BF377" i="18"/>
  <c r="T378" i="18"/>
  <c r="U378" i="18"/>
  <c r="AR378" i="18"/>
  <c r="AS378" i="18"/>
  <c r="AU378" i="18"/>
  <c r="AV378" i="18"/>
  <c r="AW378" i="18"/>
  <c r="BE378" i="18"/>
  <c r="BF378" i="18"/>
  <c r="T379" i="18"/>
  <c r="U379" i="18"/>
  <c r="AR379" i="18"/>
  <c r="AS379" i="18"/>
  <c r="AU379" i="18"/>
  <c r="AV379" i="18"/>
  <c r="AW379" i="18"/>
  <c r="BE379" i="18"/>
  <c r="BF379" i="18"/>
  <c r="T380" i="18"/>
  <c r="U380" i="18"/>
  <c r="AR380" i="18"/>
  <c r="AS380" i="18"/>
  <c r="AU380" i="18"/>
  <c r="AV380" i="18"/>
  <c r="AW380" i="18"/>
  <c r="BE380" i="18"/>
  <c r="BF380" i="18"/>
  <c r="T381" i="18"/>
  <c r="U381" i="18"/>
  <c r="AR381" i="18"/>
  <c r="AS381" i="18"/>
  <c r="AU381" i="18"/>
  <c r="AV381" i="18"/>
  <c r="AW381" i="18"/>
  <c r="BE381" i="18"/>
  <c r="BF381" i="18"/>
  <c r="T382" i="18"/>
  <c r="U382" i="18"/>
  <c r="AR382" i="18"/>
  <c r="AS382" i="18"/>
  <c r="AU382" i="18"/>
  <c r="AV382" i="18"/>
  <c r="AW382" i="18"/>
  <c r="BE382" i="18"/>
  <c r="BF382" i="18"/>
  <c r="T383" i="18"/>
  <c r="U383" i="18"/>
  <c r="AR383" i="18"/>
  <c r="AS383" i="18"/>
  <c r="AU383" i="18"/>
  <c r="AV383" i="18"/>
  <c r="AW383" i="18"/>
  <c r="BE383" i="18"/>
  <c r="BF383" i="18"/>
  <c r="T384" i="18"/>
  <c r="U384" i="18"/>
  <c r="AR384" i="18"/>
  <c r="AS384" i="18"/>
  <c r="AU384" i="18"/>
  <c r="AV384" i="18"/>
  <c r="AW384" i="18"/>
  <c r="BE384" i="18"/>
  <c r="BF384" i="18"/>
  <c r="T385" i="18"/>
  <c r="U385" i="18"/>
  <c r="AR385" i="18"/>
  <c r="AS385" i="18"/>
  <c r="AU385" i="18"/>
  <c r="AV385" i="18"/>
  <c r="AW385" i="18"/>
  <c r="BE385" i="18"/>
  <c r="BF385" i="18"/>
  <c r="T386" i="18"/>
  <c r="U386" i="18"/>
  <c r="AR386" i="18"/>
  <c r="AS386" i="18"/>
  <c r="AU386" i="18"/>
  <c r="AV386" i="18"/>
  <c r="AW386" i="18"/>
  <c r="BE386" i="18"/>
  <c r="BF386" i="18"/>
  <c r="T387" i="18"/>
  <c r="U387" i="18"/>
  <c r="AR387" i="18"/>
  <c r="AS387" i="18"/>
  <c r="AU387" i="18"/>
  <c r="AV387" i="18"/>
  <c r="AW387" i="18"/>
  <c r="BE387" i="18"/>
  <c r="BF387" i="18"/>
  <c r="T388" i="18"/>
  <c r="U388" i="18"/>
  <c r="AR388" i="18"/>
  <c r="AS388" i="18"/>
  <c r="AU388" i="18"/>
  <c r="AV388" i="18"/>
  <c r="AW388" i="18"/>
  <c r="BE388" i="18"/>
  <c r="BF388" i="18"/>
  <c r="T389" i="18"/>
  <c r="U389" i="18"/>
  <c r="AR389" i="18"/>
  <c r="AS389" i="18"/>
  <c r="AU389" i="18"/>
  <c r="AV389" i="18"/>
  <c r="AW389" i="18"/>
  <c r="BE389" i="18"/>
  <c r="BF389" i="18"/>
  <c r="T390" i="18"/>
  <c r="U390" i="18"/>
  <c r="AR390" i="18"/>
  <c r="AS390" i="18"/>
  <c r="AU390" i="18"/>
  <c r="AV390" i="18"/>
  <c r="AW390" i="18"/>
  <c r="BE390" i="18"/>
  <c r="BF390" i="18"/>
  <c r="T391" i="18"/>
  <c r="U391" i="18"/>
  <c r="AR391" i="18"/>
  <c r="AS391" i="18"/>
  <c r="AU391" i="18"/>
  <c r="AV391" i="18"/>
  <c r="AW391" i="18"/>
  <c r="BE391" i="18"/>
  <c r="BF391" i="18"/>
  <c r="T392" i="18"/>
  <c r="U392" i="18"/>
  <c r="AR392" i="18"/>
  <c r="AS392" i="18"/>
  <c r="AU392" i="18"/>
  <c r="AV392" i="18"/>
  <c r="AW392" i="18"/>
  <c r="BE392" i="18"/>
  <c r="BF392" i="18"/>
  <c r="T393" i="18"/>
  <c r="U393" i="18"/>
  <c r="AR393" i="18"/>
  <c r="AS393" i="18"/>
  <c r="AU393" i="18"/>
  <c r="AV393" i="18"/>
  <c r="AW393" i="18"/>
  <c r="BE393" i="18"/>
  <c r="BF393" i="18"/>
  <c r="T394" i="18"/>
  <c r="U394" i="18"/>
  <c r="AR394" i="18"/>
  <c r="AS394" i="18"/>
  <c r="AU394" i="18"/>
  <c r="AV394" i="18"/>
  <c r="AW394" i="18"/>
  <c r="BE394" i="18"/>
  <c r="BF394" i="18"/>
  <c r="T395" i="18"/>
  <c r="U395" i="18"/>
  <c r="AR395" i="18"/>
  <c r="AS395" i="18"/>
  <c r="AU395" i="18"/>
  <c r="AV395" i="18"/>
  <c r="AW395" i="18"/>
  <c r="BE395" i="18"/>
  <c r="BF395" i="18"/>
  <c r="T396" i="18"/>
  <c r="U396" i="18"/>
  <c r="AR396" i="18"/>
  <c r="AS396" i="18"/>
  <c r="AU396" i="18"/>
  <c r="AV396" i="18"/>
  <c r="AW396" i="18"/>
  <c r="BE396" i="18"/>
  <c r="BF396" i="18"/>
  <c r="T397" i="18"/>
  <c r="U397" i="18"/>
  <c r="AR397" i="18"/>
  <c r="AS397" i="18"/>
  <c r="AU397" i="18"/>
  <c r="AV397" i="18"/>
  <c r="AW397" i="18"/>
  <c r="BE397" i="18"/>
  <c r="BF397" i="18"/>
  <c r="T398" i="18"/>
  <c r="U398" i="18"/>
  <c r="AR398" i="18"/>
  <c r="AS398" i="18"/>
  <c r="AU398" i="18"/>
  <c r="AV398" i="18"/>
  <c r="AW398" i="18"/>
  <c r="BE398" i="18"/>
  <c r="BF398" i="18"/>
  <c r="T399" i="18"/>
  <c r="U399" i="18"/>
  <c r="AR399" i="18"/>
  <c r="AS399" i="18"/>
  <c r="AU399" i="18"/>
  <c r="AV399" i="18"/>
  <c r="AW399" i="18"/>
  <c r="BE399" i="18"/>
  <c r="BF399" i="18"/>
  <c r="T400" i="18"/>
  <c r="U400" i="18"/>
  <c r="AR400" i="18"/>
  <c r="AS400" i="18"/>
  <c r="AU400" i="18"/>
  <c r="AV400" i="18"/>
  <c r="AW400" i="18"/>
  <c r="BE400" i="18"/>
  <c r="BF400" i="18"/>
  <c r="T401" i="18"/>
  <c r="U401" i="18"/>
  <c r="AR401" i="18"/>
  <c r="AS401" i="18"/>
  <c r="AU401" i="18"/>
  <c r="AV401" i="18"/>
  <c r="AW401" i="18"/>
  <c r="BE401" i="18"/>
  <c r="BF401" i="18"/>
  <c r="T402" i="18"/>
  <c r="U402" i="18"/>
  <c r="AR402" i="18"/>
  <c r="AS402" i="18"/>
  <c r="AU402" i="18"/>
  <c r="AV402" i="18"/>
  <c r="AW402" i="18"/>
  <c r="BE402" i="18"/>
  <c r="BF402" i="18"/>
  <c r="T403" i="18"/>
  <c r="U403" i="18"/>
  <c r="AR403" i="18"/>
  <c r="AS403" i="18"/>
  <c r="AU403" i="18"/>
  <c r="AV403" i="18"/>
  <c r="AW403" i="18"/>
  <c r="BE403" i="18"/>
  <c r="BF403" i="18"/>
  <c r="T404" i="18"/>
  <c r="U404" i="18"/>
  <c r="AR404" i="18"/>
  <c r="AS404" i="18"/>
  <c r="AU404" i="18"/>
  <c r="AV404" i="18"/>
  <c r="AW404" i="18"/>
  <c r="BE404" i="18"/>
  <c r="BF404" i="18"/>
  <c r="T405" i="18"/>
  <c r="U405" i="18"/>
  <c r="AR405" i="18"/>
  <c r="AS405" i="18"/>
  <c r="AU405" i="18"/>
  <c r="AV405" i="18"/>
  <c r="AW405" i="18"/>
  <c r="BE405" i="18"/>
  <c r="BF405" i="18"/>
  <c r="T406" i="18"/>
  <c r="U406" i="18"/>
  <c r="AR406" i="18"/>
  <c r="AS406" i="18"/>
  <c r="AU406" i="18"/>
  <c r="AV406" i="18"/>
  <c r="AW406" i="18"/>
  <c r="BE406" i="18"/>
  <c r="BF406" i="18"/>
  <c r="T407" i="18"/>
  <c r="U407" i="18"/>
  <c r="AR407" i="18"/>
  <c r="AS407" i="18"/>
  <c r="AU407" i="18"/>
  <c r="AV407" i="18"/>
  <c r="AW407" i="18"/>
  <c r="BE407" i="18"/>
  <c r="BF407" i="18"/>
  <c r="T408" i="18"/>
  <c r="U408" i="18"/>
  <c r="AR408" i="18"/>
  <c r="AS408" i="18"/>
  <c r="AU408" i="18"/>
  <c r="AV408" i="18"/>
  <c r="AW408" i="18"/>
  <c r="BE408" i="18"/>
  <c r="BF408" i="18"/>
  <c r="T409" i="18"/>
  <c r="U409" i="18"/>
  <c r="AR409" i="18"/>
  <c r="AS409" i="18"/>
  <c r="AU409" i="18"/>
  <c r="AV409" i="18"/>
  <c r="AW409" i="18"/>
  <c r="BE409" i="18"/>
  <c r="BF409" i="18"/>
  <c r="T410" i="18"/>
  <c r="U410" i="18"/>
  <c r="AR410" i="18"/>
  <c r="AS410" i="18"/>
  <c r="AU410" i="18"/>
  <c r="AV410" i="18"/>
  <c r="AW410" i="18"/>
  <c r="BE410" i="18"/>
  <c r="BF410" i="18"/>
  <c r="T411" i="18"/>
  <c r="U411" i="18"/>
  <c r="AR411" i="18"/>
  <c r="AS411" i="18"/>
  <c r="AU411" i="18"/>
  <c r="AV411" i="18"/>
  <c r="AW411" i="18"/>
  <c r="BE411" i="18"/>
  <c r="BF411" i="18"/>
  <c r="T412" i="18"/>
  <c r="U412" i="18"/>
  <c r="AR412" i="18"/>
  <c r="AS412" i="18"/>
  <c r="AU412" i="18"/>
  <c r="AV412" i="18"/>
  <c r="AW412" i="18"/>
  <c r="BE412" i="18"/>
  <c r="BF412" i="18"/>
  <c r="T413" i="18"/>
  <c r="U413" i="18"/>
  <c r="AR413" i="18"/>
  <c r="AS413" i="18"/>
  <c r="AU413" i="18"/>
  <c r="AV413" i="18"/>
  <c r="AW413" i="18"/>
  <c r="BE413" i="18"/>
  <c r="BF413" i="18"/>
  <c r="T414" i="18"/>
  <c r="U414" i="18"/>
  <c r="AR414" i="18"/>
  <c r="AS414" i="18"/>
  <c r="AU414" i="18"/>
  <c r="AV414" i="18"/>
  <c r="AW414" i="18"/>
  <c r="BE414" i="18"/>
  <c r="BF414" i="18"/>
  <c r="T415" i="18"/>
  <c r="U415" i="18"/>
  <c r="AR415" i="18"/>
  <c r="AS415" i="18"/>
  <c r="AU415" i="18"/>
  <c r="AV415" i="18"/>
  <c r="AW415" i="18"/>
  <c r="BE415" i="18"/>
  <c r="BF415" i="18"/>
  <c r="T416" i="18"/>
  <c r="U416" i="18"/>
  <c r="AR416" i="18"/>
  <c r="AS416" i="18"/>
  <c r="AU416" i="18"/>
  <c r="AV416" i="18"/>
  <c r="AW416" i="18"/>
  <c r="BE416" i="18"/>
  <c r="BF416" i="18"/>
  <c r="T417" i="18"/>
  <c r="U417" i="18"/>
  <c r="AR417" i="18"/>
  <c r="AS417" i="18"/>
  <c r="AU417" i="18"/>
  <c r="AV417" i="18"/>
  <c r="AW417" i="18"/>
  <c r="BE417" i="18"/>
  <c r="BF417" i="18"/>
  <c r="T418" i="18"/>
  <c r="U418" i="18"/>
  <c r="AR418" i="18"/>
  <c r="AS418" i="18"/>
  <c r="AU418" i="18"/>
  <c r="AV418" i="18"/>
  <c r="AW418" i="18"/>
  <c r="BE418" i="18"/>
  <c r="BF418" i="18"/>
  <c r="T419" i="18"/>
  <c r="U419" i="18"/>
  <c r="AR419" i="18"/>
  <c r="AS419" i="18"/>
  <c r="AU419" i="18"/>
  <c r="AV419" i="18"/>
  <c r="AW419" i="18"/>
  <c r="BE419" i="18"/>
  <c r="BF419" i="18"/>
  <c r="T420" i="18"/>
  <c r="U420" i="18"/>
  <c r="AR420" i="18"/>
  <c r="AS420" i="18"/>
  <c r="AU420" i="18"/>
  <c r="AV420" i="18"/>
  <c r="AW420" i="18"/>
  <c r="BE420" i="18"/>
  <c r="BF420" i="18"/>
  <c r="T421" i="18"/>
  <c r="U421" i="18"/>
  <c r="AR421" i="18"/>
  <c r="AS421" i="18"/>
  <c r="AU421" i="18"/>
  <c r="AV421" i="18"/>
  <c r="AW421" i="18"/>
  <c r="BE421" i="18"/>
  <c r="BF421" i="18"/>
  <c r="T422" i="18"/>
  <c r="U422" i="18"/>
  <c r="AR422" i="18"/>
  <c r="AS422" i="18"/>
  <c r="AU422" i="18"/>
  <c r="AV422" i="18"/>
  <c r="AW422" i="18"/>
  <c r="BE422" i="18"/>
  <c r="BF422" i="18"/>
  <c r="T423" i="18"/>
  <c r="U423" i="18"/>
  <c r="AR423" i="18"/>
  <c r="AS423" i="18"/>
  <c r="AU423" i="18"/>
  <c r="AV423" i="18"/>
  <c r="AW423" i="18"/>
  <c r="BE423" i="18"/>
  <c r="BF423" i="18"/>
  <c r="T424" i="18"/>
  <c r="U424" i="18"/>
  <c r="AR424" i="18"/>
  <c r="AS424" i="18"/>
  <c r="AU424" i="18"/>
  <c r="AV424" i="18"/>
  <c r="AW424" i="18"/>
  <c r="BE424" i="18"/>
  <c r="BF424" i="18"/>
  <c r="T425" i="18"/>
  <c r="U425" i="18"/>
  <c r="AR425" i="18"/>
  <c r="AS425" i="18"/>
  <c r="AU425" i="18"/>
  <c r="AV425" i="18"/>
  <c r="AW425" i="18"/>
  <c r="BE425" i="18"/>
  <c r="BF425" i="18"/>
  <c r="T426" i="18"/>
  <c r="U426" i="18"/>
  <c r="AR426" i="18"/>
  <c r="AS426" i="18"/>
  <c r="AU426" i="18"/>
  <c r="AV426" i="18"/>
  <c r="AW426" i="18"/>
  <c r="BE426" i="18"/>
  <c r="BF426" i="18"/>
  <c r="T427" i="18"/>
  <c r="U427" i="18"/>
  <c r="AR427" i="18"/>
  <c r="AS427" i="18"/>
  <c r="AU427" i="18"/>
  <c r="AV427" i="18"/>
  <c r="AW427" i="18"/>
  <c r="BE427" i="18"/>
  <c r="BF427" i="18"/>
  <c r="T428" i="18"/>
  <c r="U428" i="18"/>
  <c r="AR428" i="18"/>
  <c r="AS428" i="18"/>
  <c r="AU428" i="18"/>
  <c r="AV428" i="18"/>
  <c r="AW428" i="18"/>
  <c r="BE428" i="18"/>
  <c r="BF428" i="18"/>
  <c r="T429" i="18"/>
  <c r="U429" i="18"/>
  <c r="AR429" i="18"/>
  <c r="AS429" i="18"/>
  <c r="AU429" i="18"/>
  <c r="AV429" i="18"/>
  <c r="AW429" i="18"/>
  <c r="BE429" i="18"/>
  <c r="BF429" i="18"/>
  <c r="T430" i="18"/>
  <c r="U430" i="18"/>
  <c r="AR430" i="18"/>
  <c r="AS430" i="18"/>
  <c r="AU430" i="18"/>
  <c r="AV430" i="18"/>
  <c r="AW430" i="18"/>
  <c r="BE430" i="18"/>
  <c r="BF430" i="18"/>
  <c r="T431" i="18"/>
  <c r="U431" i="18"/>
  <c r="AR431" i="18"/>
  <c r="AS431" i="18"/>
  <c r="AU431" i="18"/>
  <c r="AV431" i="18"/>
  <c r="AW431" i="18"/>
  <c r="BE431" i="18"/>
  <c r="BF431" i="18"/>
  <c r="T432" i="18"/>
  <c r="U432" i="18"/>
  <c r="AR432" i="18"/>
  <c r="AS432" i="18"/>
  <c r="AU432" i="18"/>
  <c r="AV432" i="18"/>
  <c r="AW432" i="18"/>
  <c r="BE432" i="18"/>
  <c r="BF432" i="18"/>
  <c r="T433" i="18"/>
  <c r="U433" i="18"/>
  <c r="AR433" i="18"/>
  <c r="AS433" i="18"/>
  <c r="AU433" i="18"/>
  <c r="AV433" i="18"/>
  <c r="AW433" i="18"/>
  <c r="BE433" i="18"/>
  <c r="BF433" i="18"/>
  <c r="T434" i="18"/>
  <c r="U434" i="18"/>
  <c r="AR434" i="18"/>
  <c r="AS434" i="18"/>
  <c r="AU434" i="18"/>
  <c r="AV434" i="18"/>
  <c r="AW434" i="18"/>
  <c r="BE434" i="18"/>
  <c r="BF434" i="18"/>
  <c r="T435" i="18"/>
  <c r="U435" i="18"/>
  <c r="AR435" i="18"/>
  <c r="AS435" i="18"/>
  <c r="AU435" i="18"/>
  <c r="AV435" i="18"/>
  <c r="AW435" i="18"/>
  <c r="BE435" i="18"/>
  <c r="BF435" i="18"/>
  <c r="T436" i="18"/>
  <c r="U436" i="18"/>
  <c r="AR436" i="18"/>
  <c r="AS436" i="18"/>
  <c r="AU436" i="18"/>
  <c r="AV436" i="18"/>
  <c r="AW436" i="18"/>
  <c r="BE436" i="18"/>
  <c r="BF436" i="18"/>
  <c r="T437" i="18"/>
  <c r="U437" i="18"/>
  <c r="AR437" i="18"/>
  <c r="AS437" i="18"/>
  <c r="AU437" i="18"/>
  <c r="AV437" i="18"/>
  <c r="AW437" i="18"/>
  <c r="BE437" i="18"/>
  <c r="BF437" i="18"/>
  <c r="T438" i="18"/>
  <c r="U438" i="18"/>
  <c r="AR438" i="18"/>
  <c r="AS438" i="18"/>
  <c r="AU438" i="18"/>
  <c r="AV438" i="18"/>
  <c r="AW438" i="18"/>
  <c r="BE438" i="18"/>
  <c r="BF438" i="18"/>
  <c r="T439" i="18"/>
  <c r="U439" i="18"/>
  <c r="AR439" i="18"/>
  <c r="AS439" i="18"/>
  <c r="AU439" i="18"/>
  <c r="AV439" i="18"/>
  <c r="AW439" i="18"/>
  <c r="BE439" i="18"/>
  <c r="BF439" i="18"/>
  <c r="T440" i="18"/>
  <c r="U440" i="18"/>
  <c r="AR440" i="18"/>
  <c r="AS440" i="18"/>
  <c r="AU440" i="18"/>
  <c r="AV440" i="18"/>
  <c r="AW440" i="18"/>
  <c r="BE440" i="18"/>
  <c r="BF440" i="18"/>
  <c r="T441" i="18"/>
  <c r="U441" i="18"/>
  <c r="AR441" i="18"/>
  <c r="AS441" i="18"/>
  <c r="AU441" i="18"/>
  <c r="AV441" i="18"/>
  <c r="AW441" i="18"/>
  <c r="BE441" i="18"/>
  <c r="BF441" i="18"/>
  <c r="T442" i="18"/>
  <c r="U442" i="18"/>
  <c r="AR442" i="18"/>
  <c r="AS442" i="18"/>
  <c r="AU442" i="18"/>
  <c r="AV442" i="18"/>
  <c r="AW442" i="18"/>
  <c r="BE442" i="18"/>
  <c r="BF442" i="18"/>
  <c r="T443" i="18"/>
  <c r="U443" i="18"/>
  <c r="AR443" i="18"/>
  <c r="AS443" i="18"/>
  <c r="AU443" i="18"/>
  <c r="AV443" i="18"/>
  <c r="AW443" i="18"/>
  <c r="BE443" i="18"/>
  <c r="BF443" i="18"/>
  <c r="T444" i="18"/>
  <c r="U444" i="18"/>
  <c r="AR444" i="18"/>
  <c r="AS444" i="18"/>
  <c r="AU444" i="18"/>
  <c r="AV444" i="18"/>
  <c r="AW444" i="18"/>
  <c r="BE444" i="18"/>
  <c r="BF444" i="18"/>
  <c r="T445" i="18"/>
  <c r="U445" i="18"/>
  <c r="AR445" i="18"/>
  <c r="AS445" i="18"/>
  <c r="AU445" i="18"/>
  <c r="AV445" i="18"/>
  <c r="AW445" i="18"/>
  <c r="BE445" i="18"/>
  <c r="BF445" i="18"/>
  <c r="T446" i="18"/>
  <c r="U446" i="18"/>
  <c r="AR446" i="18"/>
  <c r="AS446" i="18"/>
  <c r="AU446" i="18"/>
  <c r="AV446" i="18"/>
  <c r="AW446" i="18"/>
  <c r="BE446" i="18"/>
  <c r="BF446" i="18"/>
  <c r="T447" i="18"/>
  <c r="U447" i="18"/>
  <c r="AR447" i="18"/>
  <c r="AS447" i="18"/>
  <c r="AU447" i="18"/>
  <c r="AV447" i="18"/>
  <c r="AW447" i="18"/>
  <c r="BE447" i="18"/>
  <c r="BF447" i="18"/>
  <c r="T448" i="18"/>
  <c r="U448" i="18"/>
  <c r="AR448" i="18"/>
  <c r="AS448" i="18"/>
  <c r="AU448" i="18"/>
  <c r="AV448" i="18"/>
  <c r="AW448" i="18"/>
  <c r="BE448" i="18"/>
  <c r="BF448" i="18"/>
  <c r="T449" i="18"/>
  <c r="U449" i="18"/>
  <c r="AR449" i="18"/>
  <c r="AS449" i="18"/>
  <c r="AU449" i="18"/>
  <c r="AV449" i="18"/>
  <c r="AW449" i="18"/>
  <c r="BE449" i="18"/>
  <c r="BF449" i="18"/>
  <c r="T450" i="18"/>
  <c r="U450" i="18"/>
  <c r="AR450" i="18"/>
  <c r="AS450" i="18"/>
  <c r="AU450" i="18"/>
  <c r="AV450" i="18"/>
  <c r="AW450" i="18"/>
  <c r="BE450" i="18"/>
  <c r="BF450" i="18"/>
  <c r="T451" i="18"/>
  <c r="U451" i="18"/>
  <c r="AR451" i="18"/>
  <c r="AS451" i="18"/>
  <c r="AU451" i="18"/>
  <c r="AV451" i="18"/>
  <c r="AW451" i="18"/>
  <c r="BE451" i="18"/>
  <c r="BF451" i="18"/>
  <c r="T452" i="18"/>
  <c r="U452" i="18"/>
  <c r="AR452" i="18"/>
  <c r="AS452" i="18"/>
  <c r="AU452" i="18"/>
  <c r="AV452" i="18"/>
  <c r="AW452" i="18"/>
  <c r="BE452" i="18"/>
  <c r="BF452" i="18"/>
  <c r="T453" i="18"/>
  <c r="U453" i="18"/>
  <c r="AR453" i="18"/>
  <c r="AS453" i="18"/>
  <c r="AU453" i="18"/>
  <c r="AV453" i="18"/>
  <c r="AW453" i="18"/>
  <c r="BE453" i="18"/>
  <c r="BF453" i="18"/>
  <c r="T454" i="18"/>
  <c r="U454" i="18"/>
  <c r="AR454" i="18"/>
  <c r="AS454" i="18"/>
  <c r="AU454" i="18"/>
  <c r="AV454" i="18"/>
  <c r="AW454" i="18"/>
  <c r="BE454" i="18"/>
  <c r="BF454" i="18"/>
  <c r="T455" i="18"/>
  <c r="U455" i="18"/>
  <c r="AR455" i="18"/>
  <c r="AS455" i="18"/>
  <c r="AU455" i="18"/>
  <c r="AV455" i="18"/>
  <c r="AW455" i="18"/>
  <c r="BE455" i="18"/>
  <c r="BF455" i="18"/>
  <c r="T456" i="18"/>
  <c r="U456" i="18"/>
  <c r="AR456" i="18"/>
  <c r="AS456" i="18"/>
  <c r="AU456" i="18"/>
  <c r="AV456" i="18"/>
  <c r="AW456" i="18"/>
  <c r="BE456" i="18"/>
  <c r="BF456" i="18"/>
  <c r="T457" i="18"/>
  <c r="U457" i="18"/>
  <c r="AR457" i="18"/>
  <c r="AS457" i="18"/>
  <c r="AU457" i="18"/>
  <c r="AV457" i="18"/>
  <c r="AW457" i="18"/>
  <c r="BE457" i="18"/>
  <c r="BF457" i="18"/>
  <c r="T458" i="18"/>
  <c r="U458" i="18"/>
  <c r="AR458" i="18"/>
  <c r="AS458" i="18"/>
  <c r="AU458" i="18"/>
  <c r="AV458" i="18"/>
  <c r="AW458" i="18"/>
  <c r="BE458" i="18"/>
  <c r="BF458" i="18"/>
  <c r="T459" i="18"/>
  <c r="U459" i="18"/>
  <c r="AR459" i="18"/>
  <c r="AS459" i="18"/>
  <c r="AU459" i="18"/>
  <c r="AV459" i="18"/>
  <c r="AW459" i="18"/>
  <c r="BE459" i="18"/>
  <c r="BF459" i="18"/>
  <c r="T460" i="18"/>
  <c r="U460" i="18"/>
  <c r="AR460" i="18"/>
  <c r="AS460" i="18"/>
  <c r="AU460" i="18"/>
  <c r="AV460" i="18"/>
  <c r="AW460" i="18"/>
  <c r="BE460" i="18"/>
  <c r="BF460" i="18"/>
  <c r="T461" i="18"/>
  <c r="U461" i="18"/>
  <c r="AR461" i="18"/>
  <c r="AS461" i="18"/>
  <c r="AU461" i="18"/>
  <c r="AV461" i="18"/>
  <c r="AW461" i="18"/>
  <c r="BE461" i="18"/>
  <c r="BF461" i="18"/>
  <c r="T462" i="18"/>
  <c r="U462" i="18"/>
  <c r="AR462" i="18"/>
  <c r="AS462" i="18"/>
  <c r="AU462" i="18"/>
  <c r="AV462" i="18"/>
  <c r="AW462" i="18"/>
  <c r="BE462" i="18"/>
  <c r="BF462" i="18"/>
  <c r="T463" i="18"/>
  <c r="U463" i="18"/>
  <c r="AR463" i="18"/>
  <c r="AS463" i="18"/>
  <c r="AU463" i="18"/>
  <c r="AV463" i="18"/>
  <c r="AW463" i="18"/>
  <c r="BE463" i="18"/>
  <c r="BF463" i="18"/>
  <c r="T464" i="18"/>
  <c r="U464" i="18"/>
  <c r="AR464" i="18"/>
  <c r="AS464" i="18"/>
  <c r="AU464" i="18"/>
  <c r="AV464" i="18"/>
  <c r="AW464" i="18"/>
  <c r="BE464" i="18"/>
  <c r="BF464" i="18"/>
  <c r="T465" i="18"/>
  <c r="U465" i="18"/>
  <c r="AR465" i="18"/>
  <c r="AS465" i="18"/>
  <c r="AU465" i="18"/>
  <c r="AV465" i="18"/>
  <c r="AW465" i="18"/>
  <c r="BE465" i="18"/>
  <c r="BF465" i="18"/>
  <c r="T466" i="18"/>
  <c r="U466" i="18"/>
  <c r="AR466" i="18"/>
  <c r="AS466" i="18"/>
  <c r="AU466" i="18"/>
  <c r="AV466" i="18"/>
  <c r="AW466" i="18"/>
  <c r="BE466" i="18"/>
  <c r="BF466" i="18"/>
  <c r="T467" i="18"/>
  <c r="U467" i="18"/>
  <c r="AR467" i="18"/>
  <c r="AS467" i="18"/>
  <c r="AU467" i="18"/>
  <c r="AV467" i="18"/>
  <c r="AW467" i="18"/>
  <c r="BE467" i="18"/>
  <c r="BF467" i="18"/>
  <c r="T468" i="18"/>
  <c r="U468" i="18"/>
  <c r="AR468" i="18"/>
  <c r="AS468" i="18"/>
  <c r="AU468" i="18"/>
  <c r="AV468" i="18"/>
  <c r="AW468" i="18"/>
  <c r="BE468" i="18"/>
  <c r="BF468" i="18"/>
  <c r="T469" i="18"/>
  <c r="U469" i="18"/>
  <c r="AR469" i="18"/>
  <c r="AS469" i="18"/>
  <c r="AU469" i="18"/>
  <c r="AV469" i="18"/>
  <c r="AW469" i="18"/>
  <c r="BE469" i="18"/>
  <c r="BF469" i="18"/>
  <c r="T470" i="18"/>
  <c r="U470" i="18"/>
  <c r="AR470" i="18"/>
  <c r="AS470" i="18"/>
  <c r="AU470" i="18"/>
  <c r="AV470" i="18"/>
  <c r="AW470" i="18"/>
  <c r="BE470" i="18"/>
  <c r="BF470" i="18"/>
  <c r="T471" i="18"/>
  <c r="U471" i="18"/>
  <c r="AR471" i="18"/>
  <c r="AS471" i="18"/>
  <c r="AU471" i="18"/>
  <c r="AV471" i="18"/>
  <c r="AW471" i="18"/>
  <c r="BE471" i="18"/>
  <c r="BF471" i="18"/>
  <c r="T472" i="18"/>
  <c r="U472" i="18"/>
  <c r="AR472" i="18"/>
  <c r="AS472" i="18"/>
  <c r="AU472" i="18"/>
  <c r="AV472" i="18"/>
  <c r="AW472" i="18"/>
  <c r="BE472" i="18"/>
  <c r="BF472" i="18"/>
  <c r="T473" i="18"/>
  <c r="U473" i="18"/>
  <c r="AR473" i="18"/>
  <c r="AS473" i="18"/>
  <c r="AU473" i="18"/>
  <c r="AV473" i="18"/>
  <c r="AW473" i="18"/>
  <c r="BE473" i="18"/>
  <c r="BF473" i="18"/>
  <c r="T474" i="18"/>
  <c r="U474" i="18"/>
  <c r="AR474" i="18"/>
  <c r="AS474" i="18"/>
  <c r="AU474" i="18"/>
  <c r="AV474" i="18"/>
  <c r="AW474" i="18"/>
  <c r="BE474" i="18"/>
  <c r="BF474" i="18"/>
  <c r="T475" i="18"/>
  <c r="U475" i="18"/>
  <c r="AR475" i="18"/>
  <c r="AS475" i="18"/>
  <c r="AU475" i="18"/>
  <c r="AV475" i="18"/>
  <c r="AW475" i="18"/>
  <c r="BE475" i="18"/>
  <c r="BF475" i="18"/>
  <c r="T476" i="18"/>
  <c r="U476" i="18"/>
  <c r="AR476" i="18"/>
  <c r="AS476" i="18"/>
  <c r="AU476" i="18"/>
  <c r="AV476" i="18"/>
  <c r="AW476" i="18"/>
  <c r="BE476" i="18"/>
  <c r="BF476" i="18"/>
  <c r="T477" i="18"/>
  <c r="U477" i="18"/>
  <c r="AR477" i="18"/>
  <c r="AS477" i="18"/>
  <c r="AU477" i="18"/>
  <c r="AV477" i="18"/>
  <c r="AW477" i="18"/>
  <c r="BE477" i="18"/>
  <c r="BF477" i="18"/>
  <c r="T478" i="18"/>
  <c r="U478" i="18"/>
  <c r="AR478" i="18"/>
  <c r="AS478" i="18"/>
  <c r="AU478" i="18"/>
  <c r="AV478" i="18"/>
  <c r="AW478" i="18"/>
  <c r="BE478" i="18"/>
  <c r="BF478" i="18"/>
  <c r="T479" i="18"/>
  <c r="U479" i="18"/>
  <c r="AR479" i="18"/>
  <c r="AS479" i="18"/>
  <c r="AU479" i="18"/>
  <c r="AV479" i="18"/>
  <c r="AW479" i="18"/>
  <c r="BE479" i="18"/>
  <c r="BF479" i="18"/>
  <c r="T480" i="18"/>
  <c r="U480" i="18"/>
  <c r="AR480" i="18"/>
  <c r="AS480" i="18"/>
  <c r="AU480" i="18"/>
  <c r="AV480" i="18"/>
  <c r="AW480" i="18"/>
  <c r="BE480" i="18"/>
  <c r="BF480" i="18"/>
  <c r="T481" i="18"/>
  <c r="U481" i="18"/>
  <c r="AR481" i="18"/>
  <c r="AS481" i="18"/>
  <c r="AU481" i="18"/>
  <c r="AV481" i="18"/>
  <c r="AW481" i="18"/>
  <c r="BE481" i="18"/>
  <c r="BF481" i="18"/>
  <c r="T482" i="18"/>
  <c r="U482" i="18"/>
  <c r="AR482" i="18"/>
  <c r="AS482" i="18"/>
  <c r="AU482" i="18"/>
  <c r="AV482" i="18"/>
  <c r="AW482" i="18"/>
  <c r="BE482" i="18"/>
  <c r="BF482" i="18"/>
  <c r="T483" i="18"/>
  <c r="U483" i="18"/>
  <c r="AR483" i="18"/>
  <c r="AS483" i="18"/>
  <c r="AU483" i="18"/>
  <c r="AV483" i="18"/>
  <c r="AW483" i="18"/>
  <c r="BE483" i="18"/>
  <c r="BF483" i="18"/>
  <c r="T484" i="18"/>
  <c r="U484" i="18"/>
  <c r="AR484" i="18"/>
  <c r="AS484" i="18"/>
  <c r="AU484" i="18"/>
  <c r="AV484" i="18"/>
  <c r="AW484" i="18"/>
  <c r="BE484" i="18"/>
  <c r="BF484" i="18"/>
  <c r="T485" i="18"/>
  <c r="U485" i="18"/>
  <c r="AR485" i="18"/>
  <c r="AS485" i="18"/>
  <c r="AU485" i="18"/>
  <c r="AV485" i="18"/>
  <c r="AW485" i="18"/>
  <c r="BE485" i="18"/>
  <c r="BF485" i="18"/>
  <c r="T486" i="18"/>
  <c r="U486" i="18"/>
  <c r="AR486" i="18"/>
  <c r="AS486" i="18"/>
  <c r="AU486" i="18"/>
  <c r="AV486" i="18"/>
  <c r="AW486" i="18"/>
  <c r="BE486" i="18"/>
  <c r="BF486" i="18"/>
  <c r="T487" i="18"/>
  <c r="U487" i="18"/>
  <c r="AR487" i="18"/>
  <c r="AS487" i="18"/>
  <c r="AU487" i="18"/>
  <c r="AV487" i="18"/>
  <c r="AW487" i="18"/>
  <c r="BE487" i="18"/>
  <c r="BF487" i="18"/>
  <c r="T488" i="18"/>
  <c r="U488" i="18"/>
  <c r="AR488" i="18"/>
  <c r="AS488" i="18"/>
  <c r="AU488" i="18"/>
  <c r="AV488" i="18"/>
  <c r="AW488" i="18"/>
  <c r="BE488" i="18"/>
  <c r="BF488" i="18"/>
  <c r="T489" i="18"/>
  <c r="U489" i="18"/>
  <c r="AR489" i="18"/>
  <c r="AS489" i="18"/>
  <c r="AU489" i="18"/>
  <c r="AV489" i="18"/>
  <c r="AW489" i="18"/>
  <c r="BE489" i="18"/>
  <c r="BF489" i="18"/>
  <c r="T490" i="18"/>
  <c r="U490" i="18"/>
  <c r="AR490" i="18"/>
  <c r="AS490" i="18"/>
  <c r="AU490" i="18"/>
  <c r="AV490" i="18"/>
  <c r="AW490" i="18"/>
  <c r="BE490" i="18"/>
  <c r="BF490" i="18"/>
  <c r="T491" i="18"/>
  <c r="U491" i="18"/>
  <c r="AR491" i="18"/>
  <c r="AS491" i="18"/>
  <c r="AU491" i="18"/>
  <c r="AV491" i="18"/>
  <c r="AW491" i="18"/>
  <c r="BE491" i="18"/>
  <c r="BF491" i="18"/>
  <c r="T492" i="18"/>
  <c r="U492" i="18"/>
  <c r="AR492" i="18"/>
  <c r="AS492" i="18"/>
  <c r="AU492" i="18"/>
  <c r="AV492" i="18"/>
  <c r="AW492" i="18"/>
  <c r="BE492" i="18"/>
  <c r="BF492" i="18"/>
  <c r="T493" i="18"/>
  <c r="U493" i="18"/>
  <c r="AR493" i="18"/>
  <c r="AS493" i="18"/>
  <c r="AU493" i="18"/>
  <c r="AV493" i="18"/>
  <c r="AW493" i="18"/>
  <c r="BE493" i="18"/>
  <c r="BF493" i="18"/>
  <c r="T494" i="18"/>
  <c r="U494" i="18"/>
  <c r="AR494" i="18"/>
  <c r="AS494" i="18"/>
  <c r="AU494" i="18"/>
  <c r="AV494" i="18"/>
  <c r="AW494" i="18"/>
  <c r="BE494" i="18"/>
  <c r="BF494" i="18"/>
  <c r="T495" i="18"/>
  <c r="U495" i="18"/>
  <c r="AR495" i="18"/>
  <c r="AS495" i="18"/>
  <c r="AU495" i="18"/>
  <c r="AV495" i="18"/>
  <c r="AW495" i="18"/>
  <c r="BE495" i="18"/>
  <c r="BF495" i="18"/>
  <c r="T496" i="18"/>
  <c r="U496" i="18"/>
  <c r="AR496" i="18"/>
  <c r="AS496" i="18"/>
  <c r="AU496" i="18"/>
  <c r="AV496" i="18"/>
  <c r="AW496" i="18"/>
  <c r="BE496" i="18"/>
  <c r="BF496" i="18"/>
  <c r="T497" i="18"/>
  <c r="U497" i="18"/>
  <c r="AR497" i="18"/>
  <c r="AS497" i="18"/>
  <c r="AU497" i="18"/>
  <c r="AV497" i="18"/>
  <c r="AW497" i="18"/>
  <c r="BE497" i="18"/>
  <c r="BF497" i="18"/>
  <c r="T498" i="18"/>
  <c r="U498" i="18"/>
  <c r="AR498" i="18"/>
  <c r="AS498" i="18"/>
  <c r="AU498" i="18"/>
  <c r="AV498" i="18"/>
  <c r="AW498" i="18"/>
  <c r="BE498" i="18"/>
  <c r="BF498" i="18"/>
  <c r="T499" i="18"/>
  <c r="U499" i="18"/>
  <c r="AR499" i="18"/>
  <c r="AS499" i="18"/>
  <c r="AU499" i="18"/>
  <c r="AV499" i="18"/>
  <c r="AW499" i="18"/>
  <c r="BE499" i="18"/>
  <c r="BF499" i="18"/>
  <c r="T500" i="18"/>
  <c r="U500" i="18"/>
  <c r="AR500" i="18"/>
  <c r="AS500" i="18"/>
  <c r="AU500" i="18"/>
  <c r="AV500" i="18"/>
  <c r="AW500" i="18"/>
  <c r="BE500" i="18"/>
  <c r="BF500" i="18"/>
  <c r="T501" i="18"/>
  <c r="U501" i="18"/>
  <c r="AR501" i="18"/>
  <c r="AS501" i="18"/>
  <c r="AU501" i="18"/>
  <c r="AV501" i="18"/>
  <c r="AW501" i="18"/>
  <c r="BE501" i="18"/>
  <c r="BF501" i="18"/>
  <c r="T502" i="18"/>
  <c r="U502" i="18"/>
  <c r="AR502" i="18"/>
  <c r="AS502" i="18"/>
  <c r="AU502" i="18"/>
  <c r="AV502" i="18"/>
  <c r="AW502" i="18"/>
  <c r="BE502" i="18"/>
  <c r="BF502" i="18"/>
  <c r="T503" i="18"/>
  <c r="U503" i="18"/>
  <c r="AR503" i="18"/>
  <c r="AS503" i="18"/>
  <c r="AU503" i="18"/>
  <c r="AV503" i="18"/>
  <c r="AW503" i="18"/>
  <c r="BE503" i="18"/>
  <c r="BF503" i="18"/>
  <c r="T504" i="18"/>
  <c r="U504" i="18"/>
  <c r="AR504" i="18"/>
  <c r="AS504" i="18"/>
  <c r="AU504" i="18"/>
  <c r="AV504" i="18"/>
  <c r="AW504" i="18"/>
  <c r="BE504" i="18"/>
  <c r="BF504" i="18"/>
  <c r="T505" i="18"/>
  <c r="U505" i="18"/>
  <c r="AR505" i="18"/>
  <c r="AS505" i="18"/>
  <c r="AU505" i="18"/>
  <c r="AV505" i="18"/>
  <c r="AW505" i="18"/>
  <c r="BE505" i="18"/>
  <c r="BF505" i="18"/>
  <c r="T506" i="18"/>
  <c r="U506" i="18"/>
  <c r="AR506" i="18"/>
  <c r="AS506" i="18"/>
  <c r="AU506" i="18"/>
  <c r="AV506" i="18"/>
  <c r="AW506" i="18"/>
  <c r="BE506" i="18"/>
  <c r="BF506" i="18"/>
  <c r="T507" i="18"/>
  <c r="U507" i="18"/>
  <c r="AR507" i="18"/>
  <c r="AS507" i="18"/>
  <c r="AU507" i="18"/>
  <c r="AV507" i="18"/>
  <c r="AW507" i="18"/>
  <c r="BE507" i="18"/>
  <c r="BF507" i="18"/>
  <c r="T508" i="18"/>
  <c r="U508" i="18"/>
  <c r="AR508" i="18"/>
  <c r="AS508" i="18"/>
  <c r="AU508" i="18"/>
  <c r="AV508" i="18"/>
  <c r="AW508" i="18"/>
  <c r="BE508" i="18"/>
  <c r="BF508" i="18"/>
  <c r="T509" i="18"/>
  <c r="U509" i="18"/>
  <c r="AR509" i="18"/>
  <c r="AS509" i="18"/>
  <c r="AU509" i="18"/>
  <c r="AV509" i="18"/>
  <c r="AW509" i="18"/>
  <c r="BE509" i="18"/>
  <c r="BF509" i="18"/>
  <c r="T510" i="18"/>
  <c r="U510" i="18"/>
  <c r="AR510" i="18"/>
  <c r="AS510" i="18"/>
  <c r="AU510" i="18"/>
  <c r="AV510" i="18"/>
  <c r="AW510" i="18"/>
  <c r="BE510" i="18"/>
  <c r="BF510" i="18"/>
  <c r="T511" i="18"/>
  <c r="U511" i="18"/>
  <c r="AR511" i="18"/>
  <c r="AS511" i="18"/>
  <c r="AU511" i="18"/>
  <c r="AV511" i="18"/>
  <c r="AW511" i="18"/>
  <c r="BE511" i="18"/>
  <c r="BF511" i="18"/>
  <c r="T512" i="18"/>
  <c r="U512" i="18"/>
  <c r="AR512" i="18"/>
  <c r="AS512" i="18"/>
  <c r="AU512" i="18"/>
  <c r="AV512" i="18"/>
  <c r="AW512" i="18"/>
  <c r="BE512" i="18"/>
  <c r="BF512" i="18"/>
  <c r="T513" i="18"/>
  <c r="U513" i="18"/>
  <c r="AR513" i="18"/>
  <c r="AS513" i="18"/>
  <c r="AU513" i="18"/>
  <c r="AV513" i="18"/>
  <c r="AW513" i="18"/>
  <c r="BE513" i="18"/>
  <c r="BF513" i="18"/>
  <c r="T514" i="18"/>
  <c r="U514" i="18"/>
  <c r="AR514" i="18"/>
  <c r="AS514" i="18"/>
  <c r="AU514" i="18"/>
  <c r="AV514" i="18"/>
  <c r="AW514" i="18"/>
  <c r="BE514" i="18"/>
  <c r="BF514" i="18"/>
  <c r="T515" i="18"/>
  <c r="U515" i="18"/>
  <c r="AR515" i="18"/>
  <c r="AS515" i="18"/>
  <c r="AU515" i="18"/>
  <c r="AV515" i="18"/>
  <c r="AW515" i="18"/>
  <c r="BE515" i="18"/>
  <c r="BF515" i="18"/>
  <c r="T516" i="18"/>
  <c r="U516" i="18"/>
  <c r="AR516" i="18"/>
  <c r="AS516" i="18"/>
  <c r="AU516" i="18"/>
  <c r="AV516" i="18"/>
  <c r="AW516" i="18"/>
  <c r="BE516" i="18"/>
  <c r="BF516" i="18"/>
  <c r="T517" i="18"/>
  <c r="U517" i="18"/>
  <c r="AR517" i="18"/>
  <c r="AS517" i="18"/>
  <c r="AU517" i="18"/>
  <c r="AV517" i="18"/>
  <c r="AW517" i="18"/>
  <c r="BE517" i="18"/>
  <c r="BF517" i="18"/>
  <c r="T518" i="18"/>
  <c r="U518" i="18"/>
  <c r="AR518" i="18"/>
  <c r="AS518" i="18"/>
  <c r="AU518" i="18"/>
  <c r="AV518" i="18"/>
  <c r="AW518" i="18"/>
  <c r="BE518" i="18"/>
  <c r="BF518" i="18"/>
  <c r="T519" i="18"/>
  <c r="U519" i="18"/>
  <c r="AR519" i="18"/>
  <c r="AS519" i="18"/>
  <c r="AU519" i="18"/>
  <c r="AV519" i="18"/>
  <c r="AW519" i="18"/>
  <c r="BE519" i="18"/>
  <c r="BF519" i="18"/>
  <c r="T520" i="18"/>
  <c r="U520" i="18"/>
  <c r="AR520" i="18"/>
  <c r="AS520" i="18"/>
  <c r="AU520" i="18"/>
  <c r="AV520" i="18"/>
  <c r="AW520" i="18"/>
  <c r="BE520" i="18"/>
  <c r="BF520" i="18"/>
  <c r="T521" i="18"/>
  <c r="U521" i="18"/>
  <c r="AR521" i="18"/>
  <c r="AS521" i="18"/>
  <c r="AU521" i="18"/>
  <c r="AV521" i="18"/>
  <c r="AW521" i="18"/>
  <c r="BE521" i="18"/>
  <c r="BF521" i="18"/>
  <c r="T522" i="18"/>
  <c r="U522" i="18"/>
  <c r="AR522" i="18"/>
  <c r="AS522" i="18"/>
  <c r="AU522" i="18"/>
  <c r="AV522" i="18"/>
  <c r="AW522" i="18"/>
  <c r="BE522" i="18"/>
  <c r="BF522" i="18"/>
  <c r="T523" i="18"/>
  <c r="U523" i="18"/>
  <c r="AR523" i="18"/>
  <c r="AS523" i="18"/>
  <c r="AU523" i="18"/>
  <c r="AV523" i="18"/>
  <c r="AW523" i="18"/>
  <c r="BE523" i="18"/>
  <c r="BF523" i="18"/>
  <c r="T524" i="18"/>
  <c r="U524" i="18"/>
  <c r="AR524" i="18"/>
  <c r="AS524" i="18"/>
  <c r="AU524" i="18"/>
  <c r="AV524" i="18"/>
  <c r="AW524" i="18"/>
  <c r="BE524" i="18"/>
  <c r="BF524" i="18"/>
  <c r="T525" i="18"/>
  <c r="U525" i="18"/>
  <c r="AR525" i="18"/>
  <c r="AS525" i="18"/>
  <c r="AU525" i="18"/>
  <c r="AV525" i="18"/>
  <c r="AW525" i="18"/>
  <c r="BE525" i="18"/>
  <c r="BF525" i="18"/>
  <c r="T526" i="18"/>
  <c r="U526" i="18"/>
  <c r="AR526" i="18"/>
  <c r="AS526" i="18"/>
  <c r="AU526" i="18"/>
  <c r="AV526" i="18"/>
  <c r="AW526" i="18"/>
  <c r="BE526" i="18"/>
  <c r="BF526" i="18"/>
  <c r="T527" i="18"/>
  <c r="U527" i="18"/>
  <c r="AR527" i="18"/>
  <c r="AS527" i="18"/>
  <c r="AU527" i="18"/>
  <c r="AV527" i="18"/>
  <c r="AW527" i="18"/>
  <c r="BE527" i="18"/>
  <c r="BF527" i="18"/>
  <c r="T528" i="18"/>
  <c r="U528" i="18"/>
  <c r="AR528" i="18"/>
  <c r="AS528" i="18"/>
  <c r="AU528" i="18"/>
  <c r="AV528" i="18"/>
  <c r="AW528" i="18"/>
  <c r="BE528" i="18"/>
  <c r="BF528" i="18"/>
  <c r="T529" i="18"/>
  <c r="U529" i="18"/>
  <c r="AR529" i="18"/>
  <c r="AS529" i="18"/>
  <c r="AU529" i="18"/>
  <c r="AV529" i="18"/>
  <c r="AW529" i="18"/>
  <c r="BE529" i="18"/>
  <c r="BF529" i="18"/>
  <c r="T530" i="18"/>
  <c r="U530" i="18"/>
  <c r="AR530" i="18"/>
  <c r="AS530" i="18"/>
  <c r="AU530" i="18"/>
  <c r="AV530" i="18"/>
  <c r="AW530" i="18"/>
  <c r="BE530" i="18"/>
  <c r="BF530" i="18"/>
  <c r="T531" i="18"/>
  <c r="U531" i="18"/>
  <c r="AR531" i="18"/>
  <c r="AS531" i="18"/>
  <c r="AU531" i="18"/>
  <c r="AV531" i="18"/>
  <c r="AW531" i="18"/>
  <c r="BE531" i="18"/>
  <c r="BF531" i="18"/>
  <c r="T532" i="18"/>
  <c r="U532" i="18"/>
  <c r="AR532" i="18"/>
  <c r="AS532" i="18"/>
  <c r="AU532" i="18"/>
  <c r="AV532" i="18"/>
  <c r="AW532" i="18"/>
  <c r="BE532" i="18"/>
  <c r="BF532" i="18"/>
  <c r="T533" i="18"/>
  <c r="U533" i="18"/>
  <c r="AR533" i="18"/>
  <c r="AS533" i="18"/>
  <c r="AU533" i="18"/>
  <c r="AV533" i="18"/>
  <c r="AW533" i="18"/>
  <c r="BE533" i="18"/>
  <c r="BF533" i="18"/>
  <c r="T534" i="18"/>
  <c r="U534" i="18"/>
  <c r="AR534" i="18"/>
  <c r="AS534" i="18"/>
  <c r="AU534" i="18"/>
  <c r="AV534" i="18"/>
  <c r="AW534" i="18"/>
  <c r="BE534" i="18"/>
  <c r="BF534" i="18"/>
  <c r="T535" i="18"/>
  <c r="U535" i="18"/>
  <c r="AR535" i="18"/>
  <c r="AS535" i="18"/>
  <c r="AU535" i="18"/>
  <c r="AV535" i="18"/>
  <c r="AW535" i="18"/>
  <c r="BE535" i="18"/>
  <c r="BF535" i="18"/>
  <c r="T536" i="18"/>
  <c r="U536" i="18"/>
  <c r="AR536" i="18"/>
  <c r="AS536" i="18"/>
  <c r="AU536" i="18"/>
  <c r="AV536" i="18"/>
  <c r="AW536" i="18"/>
  <c r="BE536" i="18"/>
  <c r="BF536" i="18"/>
  <c r="T537" i="18"/>
  <c r="U537" i="18"/>
  <c r="AR537" i="18"/>
  <c r="AS537" i="18"/>
  <c r="AU537" i="18"/>
  <c r="AV537" i="18"/>
  <c r="AW537" i="18"/>
  <c r="BE537" i="18"/>
  <c r="BF537" i="18"/>
  <c r="T538" i="18"/>
  <c r="U538" i="18"/>
  <c r="AR538" i="18"/>
  <c r="AS538" i="18"/>
  <c r="AU538" i="18"/>
  <c r="AV538" i="18"/>
  <c r="AW538" i="18"/>
  <c r="BE538" i="18"/>
  <c r="BF538" i="18"/>
  <c r="T539" i="18"/>
  <c r="U539" i="18"/>
  <c r="AR539" i="18"/>
  <c r="AS539" i="18"/>
  <c r="AU539" i="18"/>
  <c r="AV539" i="18"/>
  <c r="AW539" i="18"/>
  <c r="BE539" i="18"/>
  <c r="BF539" i="18"/>
  <c r="T540" i="18"/>
  <c r="U540" i="18"/>
  <c r="AR540" i="18"/>
  <c r="AS540" i="18"/>
  <c r="AU540" i="18"/>
  <c r="AV540" i="18"/>
  <c r="AW540" i="18"/>
  <c r="BE540" i="18"/>
  <c r="BF540" i="18"/>
  <c r="T541" i="18"/>
  <c r="U541" i="18"/>
  <c r="AR541" i="18"/>
  <c r="AS541" i="18"/>
  <c r="AU541" i="18"/>
  <c r="AV541" i="18"/>
  <c r="AW541" i="18"/>
  <c r="BE541" i="18"/>
  <c r="BF541" i="18"/>
  <c r="T542" i="18"/>
  <c r="U542" i="18"/>
  <c r="AR542" i="18"/>
  <c r="AS542" i="18"/>
  <c r="AU542" i="18"/>
  <c r="AV542" i="18"/>
  <c r="AW542" i="18"/>
  <c r="BE542" i="18"/>
  <c r="BF542" i="18"/>
  <c r="T543" i="18"/>
  <c r="U543" i="18"/>
  <c r="AR543" i="18"/>
  <c r="AS543" i="18"/>
  <c r="AU543" i="18"/>
  <c r="AV543" i="18"/>
  <c r="AW543" i="18"/>
  <c r="BE543" i="18"/>
  <c r="BF543" i="18"/>
  <c r="T544" i="18"/>
  <c r="U544" i="18"/>
  <c r="AR544" i="18"/>
  <c r="AS544" i="18"/>
  <c r="AU544" i="18"/>
  <c r="AV544" i="18"/>
  <c r="AW544" i="18"/>
  <c r="BE544" i="18"/>
  <c r="BF544" i="18"/>
  <c r="T545" i="18"/>
  <c r="U545" i="18"/>
  <c r="AR545" i="18"/>
  <c r="AS545" i="18"/>
  <c r="AU545" i="18"/>
  <c r="AV545" i="18"/>
  <c r="AW545" i="18"/>
  <c r="BE545" i="18"/>
  <c r="BF545" i="18"/>
  <c r="T546" i="18"/>
  <c r="U546" i="18"/>
  <c r="AR546" i="18"/>
  <c r="AS546" i="18"/>
  <c r="AU546" i="18"/>
  <c r="AV546" i="18"/>
  <c r="AW546" i="18"/>
  <c r="BE546" i="18"/>
  <c r="BF546" i="18"/>
  <c r="T547" i="18"/>
  <c r="U547" i="18"/>
  <c r="AR547" i="18"/>
  <c r="AS547" i="18"/>
  <c r="AU547" i="18"/>
  <c r="AV547" i="18"/>
  <c r="AW547" i="18"/>
  <c r="BE547" i="18"/>
  <c r="BF547" i="18"/>
  <c r="T548" i="18"/>
  <c r="U548" i="18"/>
  <c r="AR548" i="18"/>
  <c r="AS548" i="18"/>
  <c r="AU548" i="18"/>
  <c r="AV548" i="18"/>
  <c r="AW548" i="18"/>
  <c r="BE548" i="18"/>
  <c r="BF548" i="18"/>
  <c r="T549" i="18"/>
  <c r="U549" i="18"/>
  <c r="AR549" i="18"/>
  <c r="AS549" i="18"/>
  <c r="AU549" i="18"/>
  <c r="AV549" i="18"/>
  <c r="AW549" i="18"/>
  <c r="BE549" i="18"/>
  <c r="BF549" i="18"/>
  <c r="T550" i="18"/>
  <c r="U550" i="18"/>
  <c r="AR550" i="18"/>
  <c r="AS550" i="18"/>
  <c r="AU550" i="18"/>
  <c r="AV550" i="18"/>
  <c r="AW550" i="18"/>
  <c r="BE550" i="18"/>
  <c r="BF550" i="18"/>
  <c r="T551" i="18"/>
  <c r="U551" i="18"/>
  <c r="AR551" i="18"/>
  <c r="AS551" i="18"/>
  <c r="AU551" i="18"/>
  <c r="AV551" i="18"/>
  <c r="AW551" i="18"/>
  <c r="BE551" i="18"/>
  <c r="BF551" i="18"/>
  <c r="T552" i="18"/>
  <c r="U552" i="18"/>
  <c r="AR552" i="18"/>
  <c r="AS552" i="18"/>
  <c r="AU552" i="18"/>
  <c r="AV552" i="18"/>
  <c r="AW552" i="18"/>
  <c r="BE552" i="18"/>
  <c r="BF552" i="18"/>
  <c r="T553" i="18"/>
  <c r="U553" i="18"/>
  <c r="AR553" i="18"/>
  <c r="AS553" i="18"/>
  <c r="AU553" i="18"/>
  <c r="AV553" i="18"/>
  <c r="AW553" i="18"/>
  <c r="BE553" i="18"/>
  <c r="BF553" i="18"/>
  <c r="T554" i="18"/>
  <c r="U554" i="18"/>
  <c r="AR554" i="18"/>
  <c r="AS554" i="18"/>
  <c r="AU554" i="18"/>
  <c r="AV554" i="18"/>
  <c r="AW554" i="18"/>
  <c r="BE554" i="18"/>
  <c r="BF554" i="18"/>
  <c r="T555" i="18"/>
  <c r="U555" i="18"/>
  <c r="AR555" i="18"/>
  <c r="AS555" i="18"/>
  <c r="AU555" i="18"/>
  <c r="AV555" i="18"/>
  <c r="AW555" i="18"/>
  <c r="BE555" i="18"/>
  <c r="BF555" i="18"/>
  <c r="T556" i="18"/>
  <c r="U556" i="18"/>
  <c r="AR556" i="18"/>
  <c r="AS556" i="18"/>
  <c r="AU556" i="18"/>
  <c r="AV556" i="18"/>
  <c r="AW556" i="18"/>
  <c r="BE556" i="18"/>
  <c r="BF556" i="18"/>
  <c r="T557" i="18"/>
  <c r="U557" i="18"/>
  <c r="AR557" i="18"/>
  <c r="AS557" i="18"/>
  <c r="AU557" i="18"/>
  <c r="AV557" i="18"/>
  <c r="AW557" i="18"/>
  <c r="BE557" i="18"/>
  <c r="BF557" i="18"/>
  <c r="T558" i="18"/>
  <c r="U558" i="18"/>
  <c r="AR558" i="18"/>
  <c r="AS558" i="18"/>
  <c r="AU558" i="18"/>
  <c r="AV558" i="18"/>
  <c r="AW558" i="18"/>
  <c r="BE558" i="18"/>
  <c r="BF558" i="18"/>
  <c r="T559" i="18"/>
  <c r="U559" i="18"/>
  <c r="AR559" i="18"/>
  <c r="AS559" i="18"/>
  <c r="AU559" i="18"/>
  <c r="AV559" i="18"/>
  <c r="AW559" i="18"/>
  <c r="BE559" i="18"/>
  <c r="BF559" i="18"/>
  <c r="T560" i="18"/>
  <c r="U560" i="18"/>
  <c r="AR560" i="18"/>
  <c r="AS560" i="18"/>
  <c r="AU560" i="18"/>
  <c r="AV560" i="18"/>
  <c r="AW560" i="18"/>
  <c r="BE560" i="18"/>
  <c r="BF560" i="18"/>
  <c r="T561" i="18"/>
  <c r="U561" i="18"/>
  <c r="AR561" i="18"/>
  <c r="AS561" i="18"/>
  <c r="AU561" i="18"/>
  <c r="AV561" i="18"/>
  <c r="AW561" i="18"/>
  <c r="BE561" i="18"/>
  <c r="BF561" i="18"/>
  <c r="T562" i="18"/>
  <c r="U562" i="18"/>
  <c r="AR562" i="18"/>
  <c r="AS562" i="18"/>
  <c r="AU562" i="18"/>
  <c r="AV562" i="18"/>
  <c r="AW562" i="18"/>
  <c r="BE562" i="18"/>
  <c r="BF562" i="18"/>
  <c r="T563" i="18"/>
  <c r="U563" i="18"/>
  <c r="AR563" i="18"/>
  <c r="AS563" i="18"/>
  <c r="AU563" i="18"/>
  <c r="AV563" i="18"/>
  <c r="AW563" i="18"/>
  <c r="BE563" i="18"/>
  <c r="BF563" i="18"/>
  <c r="T564" i="18"/>
  <c r="U564" i="18"/>
  <c r="AR564" i="18"/>
  <c r="AS564" i="18"/>
  <c r="AU564" i="18"/>
  <c r="AV564" i="18"/>
  <c r="AW564" i="18"/>
  <c r="BE564" i="18"/>
  <c r="BF564" i="18"/>
  <c r="T565" i="18"/>
  <c r="U565" i="18"/>
  <c r="AR565" i="18"/>
  <c r="AS565" i="18"/>
  <c r="AU565" i="18"/>
  <c r="AV565" i="18"/>
  <c r="AW565" i="18"/>
  <c r="BE565" i="18"/>
  <c r="BF565" i="18"/>
  <c r="T566" i="18"/>
  <c r="U566" i="18"/>
  <c r="AR566" i="18"/>
  <c r="AS566" i="18"/>
  <c r="AU566" i="18"/>
  <c r="AV566" i="18"/>
  <c r="AW566" i="18"/>
  <c r="BE566" i="18"/>
  <c r="BF566" i="18"/>
  <c r="T567" i="18"/>
  <c r="U567" i="18"/>
  <c r="AR567" i="18"/>
  <c r="AS567" i="18"/>
  <c r="AU567" i="18"/>
  <c r="AV567" i="18"/>
  <c r="AW567" i="18"/>
  <c r="BE567" i="18"/>
  <c r="BF567" i="18"/>
  <c r="T568" i="18"/>
  <c r="U568" i="18"/>
  <c r="AR568" i="18"/>
  <c r="AS568" i="18"/>
  <c r="AU568" i="18"/>
  <c r="AV568" i="18"/>
  <c r="AW568" i="18"/>
  <c r="BE568" i="18"/>
  <c r="BF568" i="18"/>
  <c r="T569" i="18"/>
  <c r="U569" i="18"/>
  <c r="AR569" i="18"/>
  <c r="AS569" i="18"/>
  <c r="AU569" i="18"/>
  <c r="AV569" i="18"/>
  <c r="AW569" i="18"/>
  <c r="BE569" i="18"/>
  <c r="BF569" i="18"/>
  <c r="T570" i="18"/>
  <c r="U570" i="18"/>
  <c r="AR570" i="18"/>
  <c r="AS570" i="18"/>
  <c r="AU570" i="18"/>
  <c r="AV570" i="18"/>
  <c r="AW570" i="18"/>
  <c r="BE570" i="18"/>
  <c r="BF570" i="18"/>
  <c r="T571" i="18"/>
  <c r="U571" i="18"/>
  <c r="AR571" i="18"/>
  <c r="AS571" i="18"/>
  <c r="AU571" i="18"/>
  <c r="AV571" i="18"/>
  <c r="AW571" i="18"/>
  <c r="BE571" i="18"/>
  <c r="BF571" i="18"/>
  <c r="T572" i="18"/>
  <c r="U572" i="18"/>
  <c r="AR572" i="18"/>
  <c r="AS572" i="18"/>
  <c r="AU572" i="18"/>
  <c r="AV572" i="18"/>
  <c r="AW572" i="18"/>
  <c r="BE572" i="18"/>
  <c r="BF572" i="18"/>
  <c r="T573" i="18"/>
  <c r="U573" i="18"/>
  <c r="AR573" i="18"/>
  <c r="AS573" i="18"/>
  <c r="AU573" i="18"/>
  <c r="AV573" i="18"/>
  <c r="AW573" i="18"/>
  <c r="BE573" i="18"/>
  <c r="BF573" i="18"/>
  <c r="T574" i="18"/>
  <c r="U574" i="18"/>
  <c r="AR574" i="18"/>
  <c r="AS574" i="18"/>
  <c r="AU574" i="18"/>
  <c r="AV574" i="18"/>
  <c r="AW574" i="18"/>
  <c r="BE574" i="18"/>
  <c r="BF574" i="18"/>
  <c r="T575" i="18"/>
  <c r="U575" i="18"/>
  <c r="AR575" i="18"/>
  <c r="AS575" i="18"/>
  <c r="AU575" i="18"/>
  <c r="AV575" i="18"/>
  <c r="AW575" i="18"/>
  <c r="BE575" i="18"/>
  <c r="BF575" i="18"/>
  <c r="T576" i="18"/>
  <c r="U576" i="18"/>
  <c r="AR576" i="18"/>
  <c r="AS576" i="18"/>
  <c r="AU576" i="18"/>
  <c r="AV576" i="18"/>
  <c r="AW576" i="18"/>
  <c r="BE576" i="18"/>
  <c r="BF576" i="18"/>
  <c r="T577" i="18"/>
  <c r="U577" i="18"/>
  <c r="AR577" i="18"/>
  <c r="AS577" i="18"/>
  <c r="AU577" i="18"/>
  <c r="AV577" i="18"/>
  <c r="AW577" i="18"/>
  <c r="BE577" i="18"/>
  <c r="BF577" i="18"/>
  <c r="T578" i="18"/>
  <c r="U578" i="18"/>
  <c r="AR578" i="18"/>
  <c r="AS578" i="18"/>
  <c r="AU578" i="18"/>
  <c r="AV578" i="18"/>
  <c r="AW578" i="18"/>
  <c r="BE578" i="18"/>
  <c r="BF578" i="18"/>
  <c r="T579" i="18"/>
  <c r="U579" i="18"/>
  <c r="AR579" i="18"/>
  <c r="AS579" i="18"/>
  <c r="AU579" i="18"/>
  <c r="AV579" i="18"/>
  <c r="AW579" i="18"/>
  <c r="BE579" i="18"/>
  <c r="BF579" i="18"/>
  <c r="T580" i="18"/>
  <c r="U580" i="18"/>
  <c r="AR580" i="18"/>
  <c r="AS580" i="18"/>
  <c r="AU580" i="18"/>
  <c r="AV580" i="18"/>
  <c r="AW580" i="18"/>
  <c r="BE580" i="18"/>
  <c r="BF580" i="18"/>
  <c r="T581" i="18"/>
  <c r="U581" i="18"/>
  <c r="AR581" i="18"/>
  <c r="AS581" i="18"/>
  <c r="AU581" i="18"/>
  <c r="AV581" i="18"/>
  <c r="AW581" i="18"/>
  <c r="BE581" i="18"/>
  <c r="BF581" i="18"/>
  <c r="T582" i="18"/>
  <c r="U582" i="18"/>
  <c r="AR582" i="18"/>
  <c r="AS582" i="18"/>
  <c r="AU582" i="18"/>
  <c r="AV582" i="18"/>
  <c r="AW582" i="18"/>
  <c r="BE582" i="18"/>
  <c r="BF582" i="18"/>
  <c r="T583" i="18"/>
  <c r="U583" i="18"/>
  <c r="AR583" i="18"/>
  <c r="AS583" i="18"/>
  <c r="AU583" i="18"/>
  <c r="AV583" i="18"/>
  <c r="AW583" i="18"/>
  <c r="BE583" i="18"/>
  <c r="BF583" i="18"/>
  <c r="T584" i="18"/>
  <c r="U584" i="18"/>
  <c r="AR584" i="18"/>
  <c r="AS584" i="18"/>
  <c r="AU584" i="18"/>
  <c r="AV584" i="18"/>
  <c r="AW584" i="18"/>
  <c r="BE584" i="18"/>
  <c r="BF584" i="18"/>
  <c r="T585" i="18"/>
  <c r="U585" i="18"/>
  <c r="AR585" i="18"/>
  <c r="AS585" i="18"/>
  <c r="AU585" i="18"/>
  <c r="AV585" i="18"/>
  <c r="AW585" i="18"/>
  <c r="BE585" i="18"/>
  <c r="BF585" i="18"/>
  <c r="T586" i="18"/>
  <c r="U586" i="18"/>
  <c r="AR586" i="18"/>
  <c r="AS586" i="18"/>
  <c r="AU586" i="18"/>
  <c r="AV586" i="18"/>
  <c r="AW586" i="18"/>
  <c r="BE586" i="18"/>
  <c r="BF586" i="18"/>
  <c r="T587" i="18"/>
  <c r="U587" i="18"/>
  <c r="AR587" i="18"/>
  <c r="AS587" i="18"/>
  <c r="AU587" i="18"/>
  <c r="AV587" i="18"/>
  <c r="AW587" i="18"/>
  <c r="BE587" i="18"/>
  <c r="BF587" i="18"/>
  <c r="T588" i="18"/>
  <c r="U588" i="18"/>
  <c r="AR588" i="18"/>
  <c r="AS588" i="18"/>
  <c r="AU588" i="18"/>
  <c r="AV588" i="18"/>
  <c r="AW588" i="18"/>
  <c r="BE588" i="18"/>
  <c r="BF588" i="18"/>
  <c r="T589" i="18"/>
  <c r="U589" i="18"/>
  <c r="AR589" i="18"/>
  <c r="AS589" i="18"/>
  <c r="AU589" i="18"/>
  <c r="AV589" i="18"/>
  <c r="AW589" i="18"/>
  <c r="BE589" i="18"/>
  <c r="BF589" i="18"/>
  <c r="T590" i="18"/>
  <c r="U590" i="18"/>
  <c r="AR590" i="18"/>
  <c r="AS590" i="18"/>
  <c r="AU590" i="18"/>
  <c r="AV590" i="18"/>
  <c r="AW590" i="18"/>
  <c r="BE590" i="18"/>
  <c r="BF590" i="18"/>
  <c r="T591" i="18"/>
  <c r="U591" i="18"/>
  <c r="AR591" i="18"/>
  <c r="AS591" i="18"/>
  <c r="AU591" i="18"/>
  <c r="AV591" i="18"/>
  <c r="AW591" i="18"/>
  <c r="BE591" i="18"/>
  <c r="BF591" i="18"/>
  <c r="T592" i="18"/>
  <c r="U592" i="18"/>
  <c r="AR592" i="18"/>
  <c r="AS592" i="18"/>
  <c r="AU592" i="18"/>
  <c r="AV592" i="18"/>
  <c r="AW592" i="18"/>
  <c r="BE592" i="18"/>
  <c r="BF592" i="18"/>
  <c r="T593" i="18"/>
  <c r="U593" i="18"/>
  <c r="AR593" i="18"/>
  <c r="AS593" i="18"/>
  <c r="AU593" i="18"/>
  <c r="AV593" i="18"/>
  <c r="AW593" i="18"/>
  <c r="BE593" i="18"/>
  <c r="BF593" i="18"/>
  <c r="T594" i="18"/>
  <c r="U594" i="18"/>
  <c r="AR594" i="18"/>
  <c r="AS594" i="18"/>
  <c r="AU594" i="18"/>
  <c r="AV594" i="18"/>
  <c r="AW594" i="18"/>
  <c r="BE594" i="18"/>
  <c r="BF594" i="18"/>
  <c r="T595" i="18"/>
  <c r="U595" i="18"/>
  <c r="AR595" i="18"/>
  <c r="AS595" i="18"/>
  <c r="AU595" i="18"/>
  <c r="AV595" i="18"/>
  <c r="AW595" i="18"/>
  <c r="BE595" i="18"/>
  <c r="BF595" i="18"/>
  <c r="T596" i="18"/>
  <c r="U596" i="18"/>
  <c r="AR596" i="18"/>
  <c r="AS596" i="18"/>
  <c r="AU596" i="18"/>
  <c r="AV596" i="18"/>
  <c r="AW596" i="18"/>
  <c r="BE596" i="18"/>
  <c r="BF596" i="18"/>
  <c r="T597" i="18"/>
  <c r="U597" i="18"/>
  <c r="AR597" i="18"/>
  <c r="AS597" i="18"/>
  <c r="AU597" i="18"/>
  <c r="AV597" i="18"/>
  <c r="AW597" i="18"/>
  <c r="BE597" i="18"/>
  <c r="BF597" i="18"/>
  <c r="T598" i="18"/>
  <c r="U598" i="18"/>
  <c r="AR598" i="18"/>
  <c r="AS598" i="18"/>
  <c r="AU598" i="18"/>
  <c r="AV598" i="18"/>
  <c r="AW598" i="18"/>
  <c r="BE598" i="18"/>
  <c r="BF598" i="18"/>
  <c r="T599" i="18"/>
  <c r="U599" i="18"/>
  <c r="AR599" i="18"/>
  <c r="AS599" i="18"/>
  <c r="AU599" i="18"/>
  <c r="AV599" i="18"/>
  <c r="AW599" i="18"/>
  <c r="BE599" i="18"/>
  <c r="BF599" i="18"/>
  <c r="T600" i="18"/>
  <c r="U600" i="18"/>
  <c r="AR600" i="18"/>
  <c r="AS600" i="18"/>
  <c r="AU600" i="18"/>
  <c r="AV600" i="18"/>
  <c r="AW600" i="18"/>
  <c r="BE600" i="18"/>
  <c r="BF600" i="18"/>
  <c r="T601" i="18"/>
  <c r="U601" i="18"/>
  <c r="AR601" i="18"/>
  <c r="AS601" i="18"/>
  <c r="AU601" i="18"/>
  <c r="AV601" i="18"/>
  <c r="AW601" i="18"/>
  <c r="BE601" i="18"/>
  <c r="BF601" i="18"/>
  <c r="T602" i="18"/>
  <c r="U602" i="18"/>
  <c r="AR602" i="18"/>
  <c r="AS602" i="18"/>
  <c r="AU602" i="18"/>
  <c r="AV602" i="18"/>
  <c r="AW602" i="18"/>
  <c r="BE602" i="18"/>
  <c r="BF602" i="18"/>
  <c r="T603" i="18"/>
  <c r="U603" i="18"/>
  <c r="AR603" i="18"/>
  <c r="AS603" i="18"/>
  <c r="AU603" i="18"/>
  <c r="AV603" i="18"/>
  <c r="AW603" i="18"/>
  <c r="BE603" i="18"/>
  <c r="BF603" i="18"/>
  <c r="T604" i="18"/>
  <c r="U604" i="18"/>
  <c r="AR604" i="18"/>
  <c r="AS604" i="18"/>
  <c r="AU604" i="18"/>
  <c r="AV604" i="18"/>
  <c r="AW604" i="18"/>
  <c r="BE604" i="18"/>
  <c r="BF604" i="18"/>
  <c r="T605" i="18"/>
  <c r="U605" i="18"/>
  <c r="AR605" i="18"/>
  <c r="AS605" i="18"/>
  <c r="AU605" i="18"/>
  <c r="AV605" i="18"/>
  <c r="AW605" i="18"/>
  <c r="BE605" i="18"/>
  <c r="BF605" i="18"/>
  <c r="T606" i="18"/>
  <c r="U606" i="18"/>
  <c r="AR606" i="18"/>
  <c r="AS606" i="18"/>
  <c r="AU606" i="18"/>
  <c r="AV606" i="18"/>
  <c r="AW606" i="18"/>
  <c r="BE606" i="18"/>
  <c r="BF606" i="18"/>
  <c r="T607" i="18"/>
  <c r="U607" i="18"/>
  <c r="AR607" i="18"/>
  <c r="AS607" i="18"/>
  <c r="AU607" i="18"/>
  <c r="AV607" i="18"/>
  <c r="AW607" i="18"/>
  <c r="BE607" i="18"/>
  <c r="BF607" i="18"/>
  <c r="T608" i="18"/>
  <c r="U608" i="18"/>
  <c r="AR608" i="18"/>
  <c r="AS608" i="18"/>
  <c r="AU608" i="18"/>
  <c r="AV608" i="18"/>
  <c r="AW608" i="18"/>
  <c r="BE608" i="18"/>
  <c r="BF608" i="18"/>
  <c r="T609" i="18"/>
  <c r="U609" i="18"/>
  <c r="AR609" i="18"/>
  <c r="AS609" i="18"/>
  <c r="AU609" i="18"/>
  <c r="AV609" i="18"/>
  <c r="AW609" i="18"/>
  <c r="BE609" i="18"/>
  <c r="BF609" i="18"/>
  <c r="T610" i="18"/>
  <c r="U610" i="18"/>
  <c r="AR610" i="18"/>
  <c r="AS610" i="18"/>
  <c r="AU610" i="18"/>
  <c r="AV610" i="18"/>
  <c r="AW610" i="18"/>
  <c r="BE610" i="18"/>
  <c r="BF610" i="18"/>
  <c r="T611" i="18"/>
  <c r="U611" i="18"/>
  <c r="AR611" i="18"/>
  <c r="AS611" i="18"/>
  <c r="AU611" i="18"/>
  <c r="AV611" i="18"/>
  <c r="AW611" i="18"/>
  <c r="BE611" i="18"/>
  <c r="BF611" i="18"/>
  <c r="T612" i="18"/>
  <c r="U612" i="18"/>
  <c r="AR612" i="18"/>
  <c r="AS612" i="18"/>
  <c r="AU612" i="18"/>
  <c r="AV612" i="18"/>
  <c r="AW612" i="18"/>
  <c r="BE612" i="18"/>
  <c r="BF612" i="18"/>
  <c r="T613" i="18"/>
  <c r="U613" i="18"/>
  <c r="AR613" i="18"/>
  <c r="AS613" i="18"/>
  <c r="AU613" i="18"/>
  <c r="AV613" i="18"/>
  <c r="AW613" i="18"/>
  <c r="BE613" i="18"/>
  <c r="BF613" i="18"/>
  <c r="T614" i="18"/>
  <c r="U614" i="18"/>
  <c r="AR614" i="18"/>
  <c r="AS614" i="18"/>
  <c r="AU614" i="18"/>
  <c r="AV614" i="18"/>
  <c r="AW614" i="18"/>
  <c r="BE614" i="18"/>
  <c r="BF614" i="18"/>
  <c r="T615" i="18"/>
  <c r="U615" i="18"/>
  <c r="AR615" i="18"/>
  <c r="AS615" i="18"/>
  <c r="AU615" i="18"/>
  <c r="AV615" i="18"/>
  <c r="AW615" i="18"/>
  <c r="BE615" i="18"/>
  <c r="BF615" i="18"/>
  <c r="T616" i="18"/>
  <c r="U616" i="18"/>
  <c r="AR616" i="18"/>
  <c r="AS616" i="18"/>
  <c r="AU616" i="18"/>
  <c r="AV616" i="18"/>
  <c r="AW616" i="18"/>
  <c r="BE616" i="18"/>
  <c r="BF616" i="18"/>
  <c r="T617" i="18"/>
  <c r="U617" i="18"/>
  <c r="AR617" i="18"/>
  <c r="AS617" i="18"/>
  <c r="AU617" i="18"/>
  <c r="AV617" i="18"/>
  <c r="AW617" i="18"/>
  <c r="BE617" i="18"/>
  <c r="BF617" i="18"/>
  <c r="T618" i="18"/>
  <c r="U618" i="18"/>
  <c r="AR618" i="18"/>
  <c r="AS618" i="18"/>
  <c r="AU618" i="18"/>
  <c r="AV618" i="18"/>
  <c r="AW618" i="18"/>
  <c r="BE618" i="18"/>
  <c r="BF618" i="18"/>
  <c r="T619" i="18"/>
  <c r="U619" i="18"/>
  <c r="AR619" i="18"/>
  <c r="AS619" i="18"/>
  <c r="AU619" i="18"/>
  <c r="AV619" i="18"/>
  <c r="AW619" i="18"/>
  <c r="BE619" i="18"/>
  <c r="BF619" i="18"/>
  <c r="T620" i="18"/>
  <c r="U620" i="18"/>
  <c r="AR620" i="18"/>
  <c r="AS620" i="18"/>
  <c r="AU620" i="18"/>
  <c r="AV620" i="18"/>
  <c r="AW620" i="18"/>
  <c r="BE620" i="18"/>
  <c r="BF620" i="18"/>
  <c r="T621" i="18"/>
  <c r="U621" i="18"/>
  <c r="AR621" i="18"/>
  <c r="AS621" i="18"/>
  <c r="AU621" i="18"/>
  <c r="AV621" i="18"/>
  <c r="AW621" i="18"/>
  <c r="BE621" i="18"/>
  <c r="BF621" i="18"/>
  <c r="T622" i="18"/>
  <c r="U622" i="18"/>
  <c r="AR622" i="18"/>
  <c r="AS622" i="18"/>
  <c r="AU622" i="18"/>
  <c r="AV622" i="18"/>
  <c r="AW622" i="18"/>
  <c r="BE622" i="18"/>
  <c r="BF622" i="18"/>
  <c r="T623" i="18"/>
  <c r="U623" i="18"/>
  <c r="AR623" i="18"/>
  <c r="AS623" i="18"/>
  <c r="AU623" i="18"/>
  <c r="AV623" i="18"/>
  <c r="AW623" i="18"/>
  <c r="BE623" i="18"/>
  <c r="BF623" i="18"/>
  <c r="T624" i="18"/>
  <c r="U624" i="18"/>
  <c r="AR624" i="18"/>
  <c r="AS624" i="18"/>
  <c r="AU624" i="18"/>
  <c r="AV624" i="18"/>
  <c r="AW624" i="18"/>
  <c r="BE624" i="18"/>
  <c r="BF624" i="18"/>
  <c r="T625" i="18"/>
  <c r="U625" i="18"/>
  <c r="AR625" i="18"/>
  <c r="AS625" i="18"/>
  <c r="AU625" i="18"/>
  <c r="AV625" i="18"/>
  <c r="AW625" i="18"/>
  <c r="BE625" i="18"/>
  <c r="BF625" i="18"/>
  <c r="T626" i="18"/>
  <c r="U626" i="18"/>
  <c r="AR626" i="18"/>
  <c r="AS626" i="18"/>
  <c r="AU626" i="18"/>
  <c r="AV626" i="18"/>
  <c r="AW626" i="18"/>
  <c r="BE626" i="18"/>
  <c r="BF626" i="18"/>
  <c r="T627" i="18"/>
  <c r="U627" i="18"/>
  <c r="AR627" i="18"/>
  <c r="AS627" i="18"/>
  <c r="AU627" i="18"/>
  <c r="AV627" i="18"/>
  <c r="AW627" i="18"/>
  <c r="BE627" i="18"/>
  <c r="BF627" i="18"/>
  <c r="T628" i="18"/>
  <c r="U628" i="18"/>
  <c r="AR628" i="18"/>
  <c r="AS628" i="18"/>
  <c r="AU628" i="18"/>
  <c r="AV628" i="18"/>
  <c r="AW628" i="18"/>
  <c r="BE628" i="18"/>
  <c r="BF628" i="18"/>
  <c r="T629" i="18"/>
  <c r="U629" i="18"/>
  <c r="AR629" i="18"/>
  <c r="AS629" i="18"/>
  <c r="AU629" i="18"/>
  <c r="AV629" i="18"/>
  <c r="AW629" i="18"/>
  <c r="BE629" i="18"/>
  <c r="BF629" i="18"/>
  <c r="T630" i="18"/>
  <c r="U630" i="18"/>
  <c r="AR630" i="18"/>
  <c r="AS630" i="18"/>
  <c r="AU630" i="18"/>
  <c r="AV630" i="18"/>
  <c r="AW630" i="18"/>
  <c r="BE630" i="18"/>
  <c r="BF630" i="18"/>
  <c r="T631" i="18"/>
  <c r="U631" i="18"/>
  <c r="AR631" i="18"/>
  <c r="AS631" i="18"/>
  <c r="AU631" i="18"/>
  <c r="AV631" i="18"/>
  <c r="AW631" i="18"/>
  <c r="BE631" i="18"/>
  <c r="BF631" i="18"/>
  <c r="T632" i="18"/>
  <c r="U632" i="18"/>
  <c r="AR632" i="18"/>
  <c r="AS632" i="18"/>
  <c r="AU632" i="18"/>
  <c r="AV632" i="18"/>
  <c r="AW632" i="18"/>
  <c r="BE632" i="18"/>
  <c r="BF632" i="18"/>
  <c r="T633" i="18"/>
  <c r="U633" i="18"/>
  <c r="AR633" i="18"/>
  <c r="AS633" i="18"/>
  <c r="AU633" i="18"/>
  <c r="AV633" i="18"/>
  <c r="AW633" i="18"/>
  <c r="BE633" i="18"/>
  <c r="BF633" i="18"/>
  <c r="T634" i="18"/>
  <c r="U634" i="18"/>
  <c r="AR634" i="18"/>
  <c r="AS634" i="18"/>
  <c r="AU634" i="18"/>
  <c r="AV634" i="18"/>
  <c r="AW634" i="18"/>
  <c r="BE634" i="18"/>
  <c r="BF634" i="18"/>
  <c r="T635" i="18"/>
  <c r="U635" i="18"/>
  <c r="AR635" i="18"/>
  <c r="AS635" i="18"/>
  <c r="AU635" i="18"/>
  <c r="AV635" i="18"/>
  <c r="AW635" i="18"/>
  <c r="BE635" i="18"/>
  <c r="BF635" i="18"/>
  <c r="T636" i="18"/>
  <c r="U636" i="18"/>
  <c r="AR636" i="18"/>
  <c r="AS636" i="18"/>
  <c r="AU636" i="18"/>
  <c r="AV636" i="18"/>
  <c r="AW636" i="18"/>
  <c r="BE636" i="18"/>
  <c r="BF636" i="18"/>
  <c r="T637" i="18"/>
  <c r="U637" i="18"/>
  <c r="AR637" i="18"/>
  <c r="AS637" i="18"/>
  <c r="AU637" i="18"/>
  <c r="AV637" i="18"/>
  <c r="AW637" i="18"/>
  <c r="BE637" i="18"/>
  <c r="BF637" i="18"/>
  <c r="T638" i="18"/>
  <c r="U638" i="18"/>
  <c r="AR638" i="18"/>
  <c r="AS638" i="18"/>
  <c r="AU638" i="18"/>
  <c r="AV638" i="18"/>
  <c r="AW638" i="18"/>
  <c r="BE638" i="18"/>
  <c r="BF638" i="18"/>
  <c r="T639" i="18"/>
  <c r="U639" i="18"/>
  <c r="AR639" i="18"/>
  <c r="AS639" i="18"/>
  <c r="AU639" i="18"/>
  <c r="AV639" i="18"/>
  <c r="AW639" i="18"/>
  <c r="BE639" i="18"/>
  <c r="BF639" i="18"/>
  <c r="T640" i="18"/>
  <c r="U640" i="18"/>
  <c r="AR640" i="18"/>
  <c r="AS640" i="18"/>
  <c r="AU640" i="18"/>
  <c r="AV640" i="18"/>
  <c r="AW640" i="18"/>
  <c r="BE640" i="18"/>
  <c r="BF640" i="18"/>
  <c r="T641" i="18"/>
  <c r="U641" i="18"/>
  <c r="AR641" i="18"/>
  <c r="AS641" i="18"/>
  <c r="AU641" i="18"/>
  <c r="AV641" i="18"/>
  <c r="AW641" i="18"/>
  <c r="BE641" i="18"/>
  <c r="BF641" i="18"/>
  <c r="T642" i="18"/>
  <c r="U642" i="18"/>
  <c r="AR642" i="18"/>
  <c r="AS642" i="18"/>
  <c r="AU642" i="18"/>
  <c r="AV642" i="18"/>
  <c r="AW642" i="18"/>
  <c r="BE642" i="18"/>
  <c r="BF642" i="18"/>
  <c r="T643" i="18"/>
  <c r="U643" i="18"/>
  <c r="AR643" i="18"/>
  <c r="AS643" i="18"/>
  <c r="AU643" i="18"/>
  <c r="AV643" i="18"/>
  <c r="AW643" i="18"/>
  <c r="BE643" i="18"/>
  <c r="BF643" i="18"/>
  <c r="T644" i="18"/>
  <c r="U644" i="18"/>
  <c r="AR644" i="18"/>
  <c r="AS644" i="18"/>
  <c r="AU644" i="18"/>
  <c r="AV644" i="18"/>
  <c r="AW644" i="18"/>
  <c r="BE644" i="18"/>
  <c r="BF644" i="18"/>
  <c r="T645" i="18"/>
  <c r="U645" i="18"/>
  <c r="AR645" i="18"/>
  <c r="AS645" i="18"/>
  <c r="AU645" i="18"/>
  <c r="AV645" i="18"/>
  <c r="AW645" i="18"/>
  <c r="BE645" i="18"/>
  <c r="BF645" i="18"/>
  <c r="T646" i="18"/>
  <c r="U646" i="18"/>
  <c r="AR646" i="18"/>
  <c r="AS646" i="18"/>
  <c r="AU646" i="18"/>
  <c r="AV646" i="18"/>
  <c r="AW646" i="18"/>
  <c r="BE646" i="18"/>
  <c r="BF646" i="18"/>
  <c r="T647" i="18"/>
  <c r="U647" i="18"/>
  <c r="AR647" i="18"/>
  <c r="AS647" i="18"/>
  <c r="AU647" i="18"/>
  <c r="AV647" i="18"/>
  <c r="AW647" i="18"/>
  <c r="BE647" i="18"/>
  <c r="BF647" i="18"/>
  <c r="T648" i="18"/>
  <c r="U648" i="18"/>
  <c r="AR648" i="18"/>
  <c r="AS648" i="18"/>
  <c r="AU648" i="18"/>
  <c r="AV648" i="18"/>
  <c r="AW648" i="18"/>
  <c r="BE648" i="18"/>
  <c r="BF648" i="18"/>
  <c r="T649" i="18"/>
  <c r="U649" i="18"/>
  <c r="AR649" i="18"/>
  <c r="AS649" i="18"/>
  <c r="AU649" i="18"/>
  <c r="AV649" i="18"/>
  <c r="AW649" i="18"/>
  <c r="BE649" i="18"/>
  <c r="BF649" i="18"/>
  <c r="T650" i="18"/>
  <c r="U650" i="18"/>
  <c r="AR650" i="18"/>
  <c r="AS650" i="18"/>
  <c r="AU650" i="18"/>
  <c r="AV650" i="18"/>
  <c r="AW650" i="18"/>
  <c r="BE650" i="18"/>
  <c r="BF650" i="18"/>
  <c r="T651" i="18"/>
  <c r="U651" i="18"/>
  <c r="AR651" i="18"/>
  <c r="AS651" i="18"/>
  <c r="AU651" i="18"/>
  <c r="AV651" i="18"/>
  <c r="AW651" i="18"/>
  <c r="BE651" i="18"/>
  <c r="BF651" i="18"/>
  <c r="T652" i="18"/>
  <c r="U652" i="18"/>
  <c r="AR652" i="18"/>
  <c r="AS652" i="18"/>
  <c r="AU652" i="18"/>
  <c r="AV652" i="18"/>
  <c r="AW652" i="18"/>
  <c r="BE652" i="18"/>
  <c r="BF652" i="18"/>
  <c r="T653" i="18"/>
  <c r="U653" i="18"/>
  <c r="AR653" i="18"/>
  <c r="AS653" i="18"/>
  <c r="AU653" i="18"/>
  <c r="AV653" i="18"/>
  <c r="AW653" i="18"/>
  <c r="BE653" i="18"/>
  <c r="BF653" i="18"/>
  <c r="T654" i="18"/>
  <c r="U654" i="18"/>
  <c r="AR654" i="18"/>
  <c r="AS654" i="18"/>
  <c r="AU654" i="18"/>
  <c r="AV654" i="18"/>
  <c r="AW654" i="18"/>
  <c r="BE654" i="18"/>
  <c r="BF654" i="18"/>
  <c r="T655" i="18"/>
  <c r="U655" i="18"/>
  <c r="AR655" i="18"/>
  <c r="AS655" i="18"/>
  <c r="AU655" i="18"/>
  <c r="AV655" i="18"/>
  <c r="AW655" i="18"/>
  <c r="BE655" i="18"/>
  <c r="BF655" i="18"/>
  <c r="T656" i="18"/>
  <c r="U656" i="18"/>
  <c r="AR656" i="18"/>
  <c r="AS656" i="18"/>
  <c r="AU656" i="18"/>
  <c r="AV656" i="18"/>
  <c r="AW656" i="18"/>
  <c r="BE656" i="18"/>
  <c r="BF656" i="18"/>
  <c r="T657" i="18"/>
  <c r="U657" i="18"/>
  <c r="AR657" i="18"/>
  <c r="AS657" i="18"/>
  <c r="AU657" i="18"/>
  <c r="AV657" i="18"/>
  <c r="AW657" i="18"/>
  <c r="BE657" i="18"/>
  <c r="BF657" i="18"/>
  <c r="T658" i="18"/>
  <c r="U658" i="18"/>
  <c r="AR658" i="18"/>
  <c r="AS658" i="18"/>
  <c r="AU658" i="18"/>
  <c r="AV658" i="18"/>
  <c r="AW658" i="18"/>
  <c r="BE658" i="18"/>
  <c r="BF658" i="18"/>
  <c r="T659" i="18"/>
  <c r="U659" i="18"/>
  <c r="AR659" i="18"/>
  <c r="AS659" i="18"/>
  <c r="AU659" i="18"/>
  <c r="AV659" i="18"/>
  <c r="AW659" i="18"/>
  <c r="BE659" i="18"/>
  <c r="BF659" i="18"/>
  <c r="T660" i="18"/>
  <c r="U660" i="18"/>
  <c r="AR660" i="18"/>
  <c r="AS660" i="18"/>
  <c r="AU660" i="18"/>
  <c r="AV660" i="18"/>
  <c r="AW660" i="18"/>
  <c r="BE660" i="18"/>
  <c r="BF660" i="18"/>
  <c r="T661" i="18"/>
  <c r="U661" i="18"/>
  <c r="AR661" i="18"/>
  <c r="AS661" i="18"/>
  <c r="AU661" i="18"/>
  <c r="AV661" i="18"/>
  <c r="AW661" i="18"/>
  <c r="BE661" i="18"/>
  <c r="BF661" i="18"/>
  <c r="T662" i="18"/>
  <c r="U662" i="18"/>
  <c r="AR662" i="18"/>
  <c r="AS662" i="18"/>
  <c r="AU662" i="18"/>
  <c r="AV662" i="18"/>
  <c r="AW662" i="18"/>
  <c r="BE662" i="18"/>
  <c r="BF662" i="18"/>
  <c r="T663" i="18"/>
  <c r="U663" i="18"/>
  <c r="AR663" i="18"/>
  <c r="AS663" i="18"/>
  <c r="AU663" i="18"/>
  <c r="AV663" i="18"/>
  <c r="AW663" i="18"/>
  <c r="BE663" i="18"/>
  <c r="BF663" i="18"/>
  <c r="T664" i="18"/>
  <c r="U664" i="18"/>
  <c r="AR664" i="18"/>
  <c r="AS664" i="18"/>
  <c r="AU664" i="18"/>
  <c r="AV664" i="18"/>
  <c r="AW664" i="18"/>
  <c r="BE664" i="18"/>
  <c r="BF664" i="18"/>
  <c r="T665" i="18"/>
  <c r="U665" i="18"/>
  <c r="AR665" i="18"/>
  <c r="AS665" i="18"/>
  <c r="AU665" i="18"/>
  <c r="AV665" i="18"/>
  <c r="AW665" i="18"/>
  <c r="BE665" i="18"/>
  <c r="BF665" i="18"/>
  <c r="T666" i="18"/>
  <c r="U666" i="18"/>
  <c r="AR666" i="18"/>
  <c r="AS666" i="18"/>
  <c r="AU666" i="18"/>
  <c r="AV666" i="18"/>
  <c r="AW666" i="18"/>
  <c r="BE666" i="18"/>
  <c r="BF666" i="18"/>
  <c r="T667" i="18"/>
  <c r="U667" i="18"/>
  <c r="AR667" i="18"/>
  <c r="AS667" i="18"/>
  <c r="AU667" i="18"/>
  <c r="AV667" i="18"/>
  <c r="AW667" i="18"/>
  <c r="BE667" i="18"/>
  <c r="BF667" i="18"/>
  <c r="T668" i="18"/>
  <c r="U668" i="18"/>
  <c r="AR668" i="18"/>
  <c r="AS668" i="18"/>
  <c r="AU668" i="18"/>
  <c r="AV668" i="18"/>
  <c r="AW668" i="18"/>
  <c r="BE668" i="18"/>
  <c r="BF668" i="18"/>
  <c r="T669" i="18"/>
  <c r="U669" i="18"/>
  <c r="AR669" i="18"/>
  <c r="AS669" i="18"/>
  <c r="AU669" i="18"/>
  <c r="AV669" i="18"/>
  <c r="AW669" i="18"/>
  <c r="BE669" i="18"/>
  <c r="BF669" i="18"/>
  <c r="T670" i="18"/>
  <c r="U670" i="18"/>
  <c r="AR670" i="18"/>
  <c r="AS670" i="18"/>
  <c r="AU670" i="18"/>
  <c r="AV670" i="18"/>
  <c r="AW670" i="18"/>
  <c r="BE670" i="18"/>
  <c r="BF670" i="18"/>
  <c r="T671" i="18"/>
  <c r="U671" i="18"/>
  <c r="AR671" i="18"/>
  <c r="AS671" i="18"/>
  <c r="AU671" i="18"/>
  <c r="AV671" i="18"/>
  <c r="AW671" i="18"/>
  <c r="BE671" i="18"/>
  <c r="BF671" i="18"/>
  <c r="T672" i="18"/>
  <c r="U672" i="18"/>
  <c r="AR672" i="18"/>
  <c r="AS672" i="18"/>
  <c r="AU672" i="18"/>
  <c r="AV672" i="18"/>
  <c r="AW672" i="18"/>
  <c r="BE672" i="18"/>
  <c r="BF672" i="18"/>
  <c r="T673" i="18"/>
  <c r="U673" i="18"/>
  <c r="AR673" i="18"/>
  <c r="AS673" i="18"/>
  <c r="AU673" i="18"/>
  <c r="AV673" i="18"/>
  <c r="AW673" i="18"/>
  <c r="BE673" i="18"/>
  <c r="BF673" i="18"/>
  <c r="T674" i="18"/>
  <c r="U674" i="18"/>
  <c r="AR674" i="18"/>
  <c r="AS674" i="18"/>
  <c r="AU674" i="18"/>
  <c r="AV674" i="18"/>
  <c r="AW674" i="18"/>
  <c r="BE674" i="18"/>
  <c r="BF674" i="18"/>
  <c r="T675" i="18"/>
  <c r="U675" i="18"/>
  <c r="AR675" i="18"/>
  <c r="AS675" i="18"/>
  <c r="AU675" i="18"/>
  <c r="AV675" i="18"/>
  <c r="AW675" i="18"/>
  <c r="BE675" i="18"/>
  <c r="BF675" i="18"/>
  <c r="T676" i="18"/>
  <c r="U676" i="18"/>
  <c r="AR676" i="18"/>
  <c r="AS676" i="18"/>
  <c r="AU676" i="18"/>
  <c r="AV676" i="18"/>
  <c r="AW676" i="18"/>
  <c r="BE676" i="18"/>
  <c r="BF676" i="18"/>
  <c r="T677" i="18"/>
  <c r="U677" i="18"/>
  <c r="AR677" i="18"/>
  <c r="AS677" i="18"/>
  <c r="AU677" i="18"/>
  <c r="AV677" i="18"/>
  <c r="AW677" i="18"/>
  <c r="BE677" i="18"/>
  <c r="BF677" i="18"/>
  <c r="T678" i="18"/>
  <c r="U678" i="18"/>
  <c r="AR678" i="18"/>
  <c r="AS678" i="18"/>
  <c r="AU678" i="18"/>
  <c r="AV678" i="18"/>
  <c r="AW678" i="18"/>
  <c r="BE678" i="18"/>
  <c r="BF678" i="18"/>
  <c r="T679" i="18"/>
  <c r="U679" i="18"/>
  <c r="AR679" i="18"/>
  <c r="AS679" i="18"/>
  <c r="AU679" i="18"/>
  <c r="AV679" i="18"/>
  <c r="AW679" i="18"/>
  <c r="BE679" i="18"/>
  <c r="BF679" i="18"/>
  <c r="T680" i="18"/>
  <c r="U680" i="18"/>
  <c r="AR680" i="18"/>
  <c r="AS680" i="18"/>
  <c r="AU680" i="18"/>
  <c r="AV680" i="18"/>
  <c r="AW680" i="18"/>
  <c r="BE680" i="18"/>
  <c r="BF680" i="18"/>
  <c r="T681" i="18"/>
  <c r="U681" i="18"/>
  <c r="AR681" i="18"/>
  <c r="AS681" i="18"/>
  <c r="AU681" i="18"/>
  <c r="AV681" i="18"/>
  <c r="AW681" i="18"/>
  <c r="BE681" i="18"/>
  <c r="BF681" i="18"/>
  <c r="T682" i="18"/>
  <c r="U682" i="18"/>
  <c r="AR682" i="18"/>
  <c r="AS682" i="18"/>
  <c r="AU682" i="18"/>
  <c r="AV682" i="18"/>
  <c r="AW682" i="18"/>
  <c r="BE682" i="18"/>
  <c r="BF682" i="18"/>
  <c r="T683" i="18"/>
  <c r="U683" i="18"/>
  <c r="AR683" i="18"/>
  <c r="AS683" i="18"/>
  <c r="AU683" i="18"/>
  <c r="AV683" i="18"/>
  <c r="AW683" i="18"/>
  <c r="BE683" i="18"/>
  <c r="BF683" i="18"/>
  <c r="T684" i="18"/>
  <c r="U684" i="18"/>
  <c r="AR684" i="18"/>
  <c r="AS684" i="18"/>
  <c r="AU684" i="18"/>
  <c r="AV684" i="18"/>
  <c r="AW684" i="18"/>
  <c r="BE684" i="18"/>
  <c r="BF684" i="18"/>
  <c r="T685" i="18"/>
  <c r="U685" i="18"/>
  <c r="AR685" i="18"/>
  <c r="AS685" i="18"/>
  <c r="AU685" i="18"/>
  <c r="AV685" i="18"/>
  <c r="AW685" i="18"/>
  <c r="BE685" i="18"/>
  <c r="BF685" i="18"/>
  <c r="T686" i="18"/>
  <c r="U686" i="18"/>
  <c r="AR686" i="18"/>
  <c r="AS686" i="18"/>
  <c r="AU686" i="18"/>
  <c r="AV686" i="18"/>
  <c r="AW686" i="18"/>
  <c r="BE686" i="18"/>
  <c r="BF686" i="18"/>
  <c r="T687" i="18"/>
  <c r="U687" i="18"/>
  <c r="AR687" i="18"/>
  <c r="AS687" i="18"/>
  <c r="AU687" i="18"/>
  <c r="AV687" i="18"/>
  <c r="AW687" i="18"/>
  <c r="BE687" i="18"/>
  <c r="BF687" i="18"/>
  <c r="T688" i="18"/>
  <c r="U688" i="18"/>
  <c r="AR688" i="18"/>
  <c r="AS688" i="18"/>
  <c r="AU688" i="18"/>
  <c r="AV688" i="18"/>
  <c r="AW688" i="18"/>
  <c r="BE688" i="18"/>
  <c r="BF688" i="18"/>
  <c r="T689" i="18"/>
  <c r="U689" i="18"/>
  <c r="AR689" i="18"/>
  <c r="AS689" i="18"/>
  <c r="AU689" i="18"/>
  <c r="AV689" i="18"/>
  <c r="AW689" i="18"/>
  <c r="BE689" i="18"/>
  <c r="BF689" i="18"/>
  <c r="T690" i="18"/>
  <c r="U690" i="18"/>
  <c r="AR690" i="18"/>
  <c r="AS690" i="18"/>
  <c r="AU690" i="18"/>
  <c r="AV690" i="18"/>
  <c r="AW690" i="18"/>
  <c r="BE690" i="18"/>
  <c r="BF690" i="18"/>
  <c r="T691" i="18"/>
  <c r="U691" i="18"/>
  <c r="AR691" i="18"/>
  <c r="AS691" i="18"/>
  <c r="AU691" i="18"/>
  <c r="AV691" i="18"/>
  <c r="AW691" i="18"/>
  <c r="BE691" i="18"/>
  <c r="BF691" i="18"/>
  <c r="T692" i="18"/>
  <c r="U692" i="18"/>
  <c r="AR692" i="18"/>
  <c r="AS692" i="18"/>
  <c r="AU692" i="18"/>
  <c r="AV692" i="18"/>
  <c r="AW692" i="18"/>
  <c r="BE692" i="18"/>
  <c r="BF692" i="18"/>
  <c r="T693" i="18"/>
  <c r="U693" i="18"/>
  <c r="AR693" i="18"/>
  <c r="AS693" i="18"/>
  <c r="AU693" i="18"/>
  <c r="AV693" i="18"/>
  <c r="AW693" i="18"/>
  <c r="BE693" i="18"/>
  <c r="BF693" i="18"/>
  <c r="T694" i="18"/>
  <c r="U694" i="18"/>
  <c r="AR694" i="18"/>
  <c r="AS694" i="18"/>
  <c r="AU694" i="18"/>
  <c r="AV694" i="18"/>
  <c r="AW694" i="18"/>
  <c r="BE694" i="18"/>
  <c r="BF694" i="18"/>
  <c r="T695" i="18"/>
  <c r="U695" i="18"/>
  <c r="AR695" i="18"/>
  <c r="AS695" i="18"/>
  <c r="AU695" i="18"/>
  <c r="AV695" i="18"/>
  <c r="AW695" i="18"/>
  <c r="BE695" i="18"/>
  <c r="BF695" i="18"/>
  <c r="T696" i="18"/>
  <c r="U696" i="18"/>
  <c r="AR696" i="18"/>
  <c r="AS696" i="18"/>
  <c r="AU696" i="18"/>
  <c r="AV696" i="18"/>
  <c r="AW696" i="18"/>
  <c r="BE696" i="18"/>
  <c r="BF696" i="18"/>
  <c r="T697" i="18"/>
  <c r="U697" i="18"/>
  <c r="AR697" i="18"/>
  <c r="AS697" i="18"/>
  <c r="AU697" i="18"/>
  <c r="AV697" i="18"/>
  <c r="AW697" i="18"/>
  <c r="BE697" i="18"/>
  <c r="BF697" i="18"/>
  <c r="T698" i="18"/>
  <c r="U698" i="18"/>
  <c r="AR698" i="18"/>
  <c r="AS698" i="18"/>
  <c r="AU698" i="18"/>
  <c r="AV698" i="18"/>
  <c r="AW698" i="18"/>
  <c r="BE698" i="18"/>
  <c r="BF698" i="18"/>
  <c r="T699" i="18"/>
  <c r="U699" i="18"/>
  <c r="AR699" i="18"/>
  <c r="AS699" i="18"/>
  <c r="AU699" i="18"/>
  <c r="AV699" i="18"/>
  <c r="AW699" i="18"/>
  <c r="BE699" i="18"/>
  <c r="BF699" i="18"/>
  <c r="T700" i="18"/>
  <c r="U700" i="18"/>
  <c r="AR700" i="18"/>
  <c r="AS700" i="18"/>
  <c r="AU700" i="18"/>
  <c r="AV700" i="18"/>
  <c r="AW700" i="18"/>
  <c r="BE700" i="18"/>
  <c r="BF700" i="18"/>
  <c r="T701" i="18"/>
  <c r="U701" i="18"/>
  <c r="AR701" i="18"/>
  <c r="AS701" i="18"/>
  <c r="AU701" i="18"/>
  <c r="AV701" i="18"/>
  <c r="AW701" i="18"/>
  <c r="BE701" i="18"/>
  <c r="BF701" i="18"/>
  <c r="T702" i="18"/>
  <c r="U702" i="18"/>
  <c r="AR702" i="18"/>
  <c r="AS702" i="18"/>
  <c r="AU702" i="18"/>
  <c r="AV702" i="18"/>
  <c r="AW702" i="18"/>
  <c r="BE702" i="18"/>
  <c r="BF702" i="18"/>
  <c r="T703" i="18"/>
  <c r="U703" i="18"/>
  <c r="AR703" i="18"/>
  <c r="AS703" i="18"/>
  <c r="AU703" i="18"/>
  <c r="AV703" i="18"/>
  <c r="AW703" i="18"/>
  <c r="BE703" i="18"/>
  <c r="BF703" i="18"/>
  <c r="T704" i="18"/>
  <c r="U704" i="18"/>
  <c r="AR704" i="18"/>
  <c r="AS704" i="18"/>
  <c r="AU704" i="18"/>
  <c r="AV704" i="18"/>
  <c r="AW704" i="18"/>
  <c r="BE704" i="18"/>
  <c r="BF704" i="18"/>
  <c r="T705" i="18"/>
  <c r="U705" i="18"/>
  <c r="AR705" i="18"/>
  <c r="AS705" i="18"/>
  <c r="AU705" i="18"/>
  <c r="AV705" i="18"/>
  <c r="AW705" i="18"/>
  <c r="BE705" i="18"/>
  <c r="BF705" i="18"/>
  <c r="T706" i="18"/>
  <c r="U706" i="18"/>
  <c r="AR706" i="18"/>
  <c r="AS706" i="18"/>
  <c r="AU706" i="18"/>
  <c r="AV706" i="18"/>
  <c r="AW706" i="18"/>
  <c r="BE706" i="18"/>
  <c r="BF706" i="18"/>
  <c r="T707" i="18"/>
  <c r="U707" i="18"/>
  <c r="AR707" i="18"/>
  <c r="AS707" i="18"/>
  <c r="AU707" i="18"/>
  <c r="AV707" i="18"/>
  <c r="AW707" i="18"/>
  <c r="BE707" i="18"/>
  <c r="BF707" i="18"/>
  <c r="T708" i="18"/>
  <c r="U708" i="18"/>
  <c r="AR708" i="18"/>
  <c r="AS708" i="18"/>
  <c r="AU708" i="18"/>
  <c r="AV708" i="18"/>
  <c r="AW708" i="18"/>
  <c r="BE708" i="18"/>
  <c r="BF708" i="18"/>
  <c r="T709" i="18"/>
  <c r="U709" i="18"/>
  <c r="AR709" i="18"/>
  <c r="AS709" i="18"/>
  <c r="AU709" i="18"/>
  <c r="AV709" i="18"/>
  <c r="AW709" i="18"/>
  <c r="BE709" i="18"/>
  <c r="BF709" i="18"/>
  <c r="T710" i="18"/>
  <c r="U710" i="18"/>
  <c r="AR710" i="18"/>
  <c r="AS710" i="18"/>
  <c r="AU710" i="18"/>
  <c r="AV710" i="18"/>
  <c r="AW710" i="18"/>
  <c r="BE710" i="18"/>
  <c r="BF710" i="18"/>
  <c r="T711" i="18"/>
  <c r="U711" i="18"/>
  <c r="AR711" i="18"/>
  <c r="AS711" i="18"/>
  <c r="AU711" i="18"/>
  <c r="AV711" i="18"/>
  <c r="AW711" i="18"/>
  <c r="BE711" i="18"/>
  <c r="BF711" i="18"/>
  <c r="T712" i="18"/>
  <c r="U712" i="18"/>
  <c r="AR712" i="18"/>
  <c r="AS712" i="18"/>
  <c r="AU712" i="18"/>
  <c r="AV712" i="18"/>
  <c r="AW712" i="18"/>
  <c r="BE712" i="18"/>
  <c r="BF712" i="18"/>
  <c r="T713" i="18"/>
  <c r="U713" i="18"/>
  <c r="AR713" i="18"/>
  <c r="AS713" i="18"/>
  <c r="AU713" i="18"/>
  <c r="AV713" i="18"/>
  <c r="AW713" i="18"/>
  <c r="BE713" i="18"/>
  <c r="BF713" i="18"/>
  <c r="T714" i="18"/>
  <c r="U714" i="18"/>
  <c r="AR714" i="18"/>
  <c r="AS714" i="18"/>
  <c r="AU714" i="18"/>
  <c r="AV714" i="18"/>
  <c r="AW714" i="18"/>
  <c r="BE714" i="18"/>
  <c r="BF714" i="18"/>
  <c r="T715" i="18"/>
  <c r="U715" i="18"/>
  <c r="AR715" i="18"/>
  <c r="AS715" i="18"/>
  <c r="AU715" i="18"/>
  <c r="AV715" i="18"/>
  <c r="AW715" i="18"/>
  <c r="BE715" i="18"/>
  <c r="BF715" i="18"/>
  <c r="T716" i="18"/>
  <c r="U716" i="18"/>
  <c r="AR716" i="18"/>
  <c r="AS716" i="18"/>
  <c r="AU716" i="18"/>
  <c r="AV716" i="18"/>
  <c r="AW716" i="18"/>
  <c r="BE716" i="18"/>
  <c r="BF716" i="18"/>
  <c r="T717" i="18"/>
  <c r="U717" i="18"/>
  <c r="AR717" i="18"/>
  <c r="AS717" i="18"/>
  <c r="AU717" i="18"/>
  <c r="AV717" i="18"/>
  <c r="AW717" i="18"/>
  <c r="BE717" i="18"/>
  <c r="BF717" i="18"/>
  <c r="T718" i="18"/>
  <c r="U718" i="18"/>
  <c r="AR718" i="18"/>
  <c r="AS718" i="18"/>
  <c r="AU718" i="18"/>
  <c r="AV718" i="18"/>
  <c r="AW718" i="18"/>
  <c r="BE718" i="18"/>
  <c r="BF718" i="18"/>
  <c r="T719" i="18"/>
  <c r="U719" i="18"/>
  <c r="AR719" i="18"/>
  <c r="AS719" i="18"/>
  <c r="AU719" i="18"/>
  <c r="AV719" i="18"/>
  <c r="AW719" i="18"/>
  <c r="BE719" i="18"/>
  <c r="BF719" i="18"/>
  <c r="T720" i="18"/>
  <c r="U720" i="18"/>
  <c r="AR720" i="18"/>
  <c r="AS720" i="18"/>
  <c r="AU720" i="18"/>
  <c r="AV720" i="18"/>
  <c r="AW720" i="18"/>
  <c r="BE720" i="18"/>
  <c r="BF720" i="18"/>
  <c r="T721" i="18"/>
  <c r="U721" i="18"/>
  <c r="AR721" i="18"/>
  <c r="AS721" i="18"/>
  <c r="AU721" i="18"/>
  <c r="AV721" i="18"/>
  <c r="AW721" i="18"/>
  <c r="BE721" i="18"/>
  <c r="BF721" i="18"/>
  <c r="T722" i="18"/>
  <c r="U722" i="18"/>
  <c r="AR722" i="18"/>
  <c r="AS722" i="18"/>
  <c r="AU722" i="18"/>
  <c r="AV722" i="18"/>
  <c r="AW722" i="18"/>
  <c r="BE722" i="18"/>
  <c r="BF722" i="18"/>
  <c r="T723" i="18"/>
  <c r="U723" i="18"/>
  <c r="AR723" i="18"/>
  <c r="AS723" i="18"/>
  <c r="AU723" i="18"/>
  <c r="AV723" i="18"/>
  <c r="AW723" i="18"/>
  <c r="BE723" i="18"/>
  <c r="BF723" i="18"/>
  <c r="T724" i="18"/>
  <c r="U724" i="18"/>
  <c r="AR724" i="18"/>
  <c r="AS724" i="18"/>
  <c r="AU724" i="18"/>
  <c r="AV724" i="18"/>
  <c r="AW724" i="18"/>
  <c r="BE724" i="18"/>
  <c r="BF724" i="18"/>
  <c r="T725" i="18"/>
  <c r="U725" i="18"/>
  <c r="AR725" i="18"/>
  <c r="AS725" i="18"/>
  <c r="AU725" i="18"/>
  <c r="AV725" i="18"/>
  <c r="AW725" i="18"/>
  <c r="BE725" i="18"/>
  <c r="BF725" i="18"/>
  <c r="T726" i="18"/>
  <c r="U726" i="18"/>
  <c r="AR726" i="18"/>
  <c r="AS726" i="18"/>
  <c r="AU726" i="18"/>
  <c r="AV726" i="18"/>
  <c r="AW726" i="18"/>
  <c r="BE726" i="18"/>
  <c r="BF726" i="18"/>
  <c r="T727" i="18"/>
  <c r="U727" i="18"/>
  <c r="AR727" i="18"/>
  <c r="AS727" i="18"/>
  <c r="AU727" i="18"/>
  <c r="AV727" i="18"/>
  <c r="AW727" i="18"/>
  <c r="BE727" i="18"/>
  <c r="BF727" i="18"/>
  <c r="T728" i="18"/>
  <c r="U728" i="18"/>
  <c r="AR728" i="18"/>
  <c r="AS728" i="18"/>
  <c r="AU728" i="18"/>
  <c r="AV728" i="18"/>
  <c r="AW728" i="18"/>
  <c r="BE728" i="18"/>
  <c r="BF728" i="18"/>
  <c r="T729" i="18"/>
  <c r="U729" i="18"/>
  <c r="AR729" i="18"/>
  <c r="AS729" i="18"/>
  <c r="AU729" i="18"/>
  <c r="AV729" i="18"/>
  <c r="AW729" i="18"/>
  <c r="BE729" i="18"/>
  <c r="BF729" i="18"/>
  <c r="T730" i="18"/>
  <c r="U730" i="18"/>
  <c r="AR730" i="18"/>
  <c r="AS730" i="18"/>
  <c r="AU730" i="18"/>
  <c r="AV730" i="18"/>
  <c r="AW730" i="18"/>
  <c r="BE730" i="18"/>
  <c r="BF730" i="18"/>
  <c r="T731" i="18"/>
  <c r="U731" i="18"/>
  <c r="AR731" i="18"/>
  <c r="AS731" i="18"/>
  <c r="AU731" i="18"/>
  <c r="AV731" i="18"/>
  <c r="AW731" i="18"/>
  <c r="BE731" i="18"/>
  <c r="BF731" i="18"/>
  <c r="T732" i="18"/>
  <c r="U732" i="18"/>
  <c r="AR732" i="18"/>
  <c r="AS732" i="18"/>
  <c r="AU732" i="18"/>
  <c r="AV732" i="18"/>
  <c r="AW732" i="18"/>
  <c r="BE732" i="18"/>
  <c r="BF732" i="18"/>
  <c r="T733" i="18"/>
  <c r="U733" i="18"/>
  <c r="AR733" i="18"/>
  <c r="AS733" i="18"/>
  <c r="AU733" i="18"/>
  <c r="AV733" i="18"/>
  <c r="AW733" i="18"/>
  <c r="BE733" i="18"/>
  <c r="BF733" i="18"/>
  <c r="T734" i="18"/>
  <c r="U734" i="18"/>
  <c r="AR734" i="18"/>
  <c r="AS734" i="18"/>
  <c r="AU734" i="18"/>
  <c r="AV734" i="18"/>
  <c r="AW734" i="18"/>
  <c r="BE734" i="18"/>
  <c r="BF734" i="18"/>
  <c r="T735" i="18"/>
  <c r="U735" i="18"/>
  <c r="AR735" i="18"/>
  <c r="AS735" i="18"/>
  <c r="AU735" i="18"/>
  <c r="AV735" i="18"/>
  <c r="AW735" i="18"/>
  <c r="BE735" i="18"/>
  <c r="BF735" i="18"/>
  <c r="T736" i="18"/>
  <c r="U736" i="18"/>
  <c r="AR736" i="18"/>
  <c r="AS736" i="18"/>
  <c r="AU736" i="18"/>
  <c r="AV736" i="18"/>
  <c r="AW736" i="18"/>
  <c r="BE736" i="18"/>
  <c r="BF736" i="18"/>
  <c r="T737" i="18"/>
  <c r="U737" i="18"/>
  <c r="AR737" i="18"/>
  <c r="AS737" i="18"/>
  <c r="AU737" i="18"/>
  <c r="AV737" i="18"/>
  <c r="AW737" i="18"/>
  <c r="BE737" i="18"/>
  <c r="BF737" i="18"/>
  <c r="T738" i="18"/>
  <c r="U738" i="18"/>
  <c r="AR738" i="18"/>
  <c r="AS738" i="18"/>
  <c r="AU738" i="18"/>
  <c r="AV738" i="18"/>
  <c r="AW738" i="18"/>
  <c r="BE738" i="18"/>
  <c r="BF738" i="18"/>
  <c r="T739" i="18"/>
  <c r="U739" i="18"/>
  <c r="AR739" i="18"/>
  <c r="AS739" i="18"/>
  <c r="AU739" i="18"/>
  <c r="AV739" i="18"/>
  <c r="AW739" i="18"/>
  <c r="BE739" i="18"/>
  <c r="BF739" i="18"/>
  <c r="T740" i="18"/>
  <c r="U740" i="18"/>
  <c r="AR740" i="18"/>
  <c r="AS740" i="18"/>
  <c r="AU740" i="18"/>
  <c r="AV740" i="18"/>
  <c r="AW740" i="18"/>
  <c r="BE740" i="18"/>
  <c r="BF740" i="18"/>
  <c r="T741" i="18"/>
  <c r="U741" i="18"/>
  <c r="AR741" i="18"/>
  <c r="AS741" i="18"/>
  <c r="AU741" i="18"/>
  <c r="AV741" i="18"/>
  <c r="AW741" i="18"/>
  <c r="BE741" i="18"/>
  <c r="BF741" i="18"/>
  <c r="T742" i="18"/>
  <c r="U742" i="18"/>
  <c r="AR742" i="18"/>
  <c r="AS742" i="18"/>
  <c r="AU742" i="18"/>
  <c r="AV742" i="18"/>
  <c r="AW742" i="18"/>
  <c r="BE742" i="18"/>
  <c r="BF742" i="18"/>
  <c r="T743" i="18"/>
  <c r="U743" i="18"/>
  <c r="AR743" i="18"/>
  <c r="AS743" i="18"/>
  <c r="AU743" i="18"/>
  <c r="AV743" i="18"/>
  <c r="AW743" i="18"/>
  <c r="BE743" i="18"/>
  <c r="BF743" i="18"/>
  <c r="T744" i="18"/>
  <c r="U744" i="18"/>
  <c r="AR744" i="18"/>
  <c r="AS744" i="18"/>
  <c r="AU744" i="18"/>
  <c r="AV744" i="18"/>
  <c r="AW744" i="18"/>
  <c r="BE744" i="18"/>
  <c r="BF744" i="18"/>
  <c r="T745" i="18"/>
  <c r="U745" i="18"/>
  <c r="AR745" i="18"/>
  <c r="AS745" i="18"/>
  <c r="AU745" i="18"/>
  <c r="AV745" i="18"/>
  <c r="AW745" i="18"/>
  <c r="BE745" i="18"/>
  <c r="BF745" i="18"/>
  <c r="T746" i="18"/>
  <c r="U746" i="18"/>
  <c r="AR746" i="18"/>
  <c r="AS746" i="18"/>
  <c r="AU746" i="18"/>
  <c r="AV746" i="18"/>
  <c r="AW746" i="18"/>
  <c r="BE746" i="18"/>
  <c r="BF746" i="18"/>
  <c r="T747" i="18"/>
  <c r="U747" i="18"/>
  <c r="AR747" i="18"/>
  <c r="AS747" i="18"/>
  <c r="AU747" i="18"/>
  <c r="AV747" i="18"/>
  <c r="AW747" i="18"/>
  <c r="BE747" i="18"/>
  <c r="BF747" i="18"/>
  <c r="T748" i="18"/>
  <c r="U748" i="18"/>
  <c r="AR748" i="18"/>
  <c r="AS748" i="18"/>
  <c r="AU748" i="18"/>
  <c r="AV748" i="18"/>
  <c r="AW748" i="18"/>
  <c r="BE748" i="18"/>
  <c r="BF748" i="18"/>
  <c r="T749" i="18"/>
  <c r="U749" i="18"/>
  <c r="AR749" i="18"/>
  <c r="AS749" i="18"/>
  <c r="AU749" i="18"/>
  <c r="AV749" i="18"/>
  <c r="AW749" i="18"/>
  <c r="BE749" i="18"/>
  <c r="BF749" i="18"/>
  <c r="T750" i="18"/>
  <c r="U750" i="18"/>
  <c r="AR750" i="18"/>
  <c r="AS750" i="18"/>
  <c r="AU750" i="18"/>
  <c r="AV750" i="18"/>
  <c r="AW750" i="18"/>
  <c r="BE750" i="18"/>
  <c r="BF750" i="18"/>
  <c r="T751" i="18"/>
  <c r="U751" i="18"/>
  <c r="AR751" i="18"/>
  <c r="AS751" i="18"/>
  <c r="AU751" i="18"/>
  <c r="AV751" i="18"/>
  <c r="AW751" i="18"/>
  <c r="BE751" i="18"/>
  <c r="BF751" i="18"/>
  <c r="T752" i="18"/>
  <c r="U752" i="18"/>
  <c r="AR752" i="18"/>
  <c r="AS752" i="18"/>
  <c r="AU752" i="18"/>
  <c r="AV752" i="18"/>
  <c r="AW752" i="18"/>
  <c r="BE752" i="18"/>
  <c r="BF752" i="18"/>
  <c r="T753" i="18"/>
  <c r="U753" i="18"/>
  <c r="AR753" i="18"/>
  <c r="AS753" i="18"/>
  <c r="AU753" i="18"/>
  <c r="AV753" i="18"/>
  <c r="AW753" i="18"/>
  <c r="BE753" i="18"/>
  <c r="BF753" i="18"/>
  <c r="T754" i="18"/>
  <c r="U754" i="18"/>
  <c r="AR754" i="18"/>
  <c r="AS754" i="18"/>
  <c r="AU754" i="18"/>
  <c r="AV754" i="18"/>
  <c r="AW754" i="18"/>
  <c r="BE754" i="18"/>
  <c r="BF754" i="18"/>
  <c r="T755" i="18"/>
  <c r="U755" i="18"/>
  <c r="AR755" i="18"/>
  <c r="AS755" i="18"/>
  <c r="AU755" i="18"/>
  <c r="AV755" i="18"/>
  <c r="AW755" i="18"/>
  <c r="BE755" i="18"/>
  <c r="BF755" i="18"/>
  <c r="T756" i="18"/>
  <c r="U756" i="18"/>
  <c r="AR756" i="18"/>
  <c r="AS756" i="18"/>
  <c r="AU756" i="18"/>
  <c r="AV756" i="18"/>
  <c r="AW756" i="18"/>
  <c r="BE756" i="18"/>
  <c r="BF756" i="18"/>
  <c r="T757" i="18"/>
  <c r="U757" i="18"/>
  <c r="AR757" i="18"/>
  <c r="AS757" i="18"/>
  <c r="AU757" i="18"/>
  <c r="AV757" i="18"/>
  <c r="AW757" i="18"/>
  <c r="BE757" i="18"/>
  <c r="BF757" i="18"/>
  <c r="T758" i="18"/>
  <c r="U758" i="18"/>
  <c r="AR758" i="18"/>
  <c r="AS758" i="18"/>
  <c r="AU758" i="18"/>
  <c r="AV758" i="18"/>
  <c r="AW758" i="18"/>
  <c r="BE758" i="18"/>
  <c r="BF758" i="18"/>
  <c r="T759" i="18"/>
  <c r="U759" i="18"/>
  <c r="AR759" i="18"/>
  <c r="AS759" i="18"/>
  <c r="AU759" i="18"/>
  <c r="AV759" i="18"/>
  <c r="AW759" i="18"/>
  <c r="BE759" i="18"/>
  <c r="BF759" i="18"/>
  <c r="T760" i="18"/>
  <c r="U760" i="18"/>
  <c r="AR760" i="18"/>
  <c r="AS760" i="18"/>
  <c r="AU760" i="18"/>
  <c r="AV760" i="18"/>
  <c r="AW760" i="18"/>
  <c r="BE760" i="18"/>
  <c r="BF760" i="18"/>
  <c r="T761" i="18"/>
  <c r="U761" i="18"/>
  <c r="AR761" i="18"/>
  <c r="AS761" i="18"/>
  <c r="AU761" i="18"/>
  <c r="AV761" i="18"/>
  <c r="AW761" i="18"/>
  <c r="BE761" i="18"/>
  <c r="BF761" i="18"/>
  <c r="T762" i="18"/>
  <c r="U762" i="18"/>
  <c r="AR762" i="18"/>
  <c r="AS762" i="18"/>
  <c r="AU762" i="18"/>
  <c r="AV762" i="18"/>
  <c r="AW762" i="18"/>
  <c r="BE762" i="18"/>
  <c r="BF762" i="18"/>
  <c r="T763" i="18"/>
  <c r="U763" i="18"/>
  <c r="AR763" i="18"/>
  <c r="AS763" i="18"/>
  <c r="AU763" i="18"/>
  <c r="AV763" i="18"/>
  <c r="AW763" i="18"/>
  <c r="BE763" i="18"/>
  <c r="BF763" i="18"/>
  <c r="T764" i="18"/>
  <c r="U764" i="18"/>
  <c r="AR764" i="18"/>
  <c r="AS764" i="18"/>
  <c r="AU764" i="18"/>
  <c r="AV764" i="18"/>
  <c r="AW764" i="18"/>
  <c r="BE764" i="18"/>
  <c r="BF764" i="18"/>
  <c r="T765" i="18"/>
  <c r="U765" i="18"/>
  <c r="AR765" i="18"/>
  <c r="AS765" i="18"/>
  <c r="AU765" i="18"/>
  <c r="AV765" i="18"/>
  <c r="AW765" i="18"/>
  <c r="BE765" i="18"/>
  <c r="BF765" i="18"/>
  <c r="T766" i="18"/>
  <c r="U766" i="18"/>
  <c r="AR766" i="18"/>
  <c r="AS766" i="18"/>
  <c r="AU766" i="18"/>
  <c r="AV766" i="18"/>
  <c r="AW766" i="18"/>
  <c r="BE766" i="18"/>
  <c r="BF766" i="18"/>
  <c r="T767" i="18"/>
  <c r="U767" i="18"/>
  <c r="AR767" i="18"/>
  <c r="AS767" i="18"/>
  <c r="AU767" i="18"/>
  <c r="AV767" i="18"/>
  <c r="AW767" i="18"/>
  <c r="BE767" i="18"/>
  <c r="BF767" i="18"/>
  <c r="T768" i="18"/>
  <c r="U768" i="18"/>
  <c r="AR768" i="18"/>
  <c r="AS768" i="18"/>
  <c r="AU768" i="18"/>
  <c r="AV768" i="18"/>
  <c r="AW768" i="18"/>
  <c r="BE768" i="18"/>
  <c r="BF768" i="18"/>
  <c r="T769" i="18"/>
  <c r="U769" i="18"/>
  <c r="AR769" i="18"/>
  <c r="AS769" i="18"/>
  <c r="AU769" i="18"/>
  <c r="AV769" i="18"/>
  <c r="AW769" i="18"/>
  <c r="BE769" i="18"/>
  <c r="BF769" i="18"/>
  <c r="T770" i="18"/>
  <c r="U770" i="18"/>
  <c r="AR770" i="18"/>
  <c r="AS770" i="18"/>
  <c r="AU770" i="18"/>
  <c r="AV770" i="18"/>
  <c r="AW770" i="18"/>
  <c r="BE770" i="18"/>
  <c r="BF770" i="18"/>
  <c r="T771" i="18"/>
  <c r="U771" i="18"/>
  <c r="AR771" i="18"/>
  <c r="AS771" i="18"/>
  <c r="AU771" i="18"/>
  <c r="AV771" i="18"/>
  <c r="AW771" i="18"/>
  <c r="BE771" i="18"/>
  <c r="BF771" i="18"/>
  <c r="T772" i="18"/>
  <c r="U772" i="18"/>
  <c r="AR772" i="18"/>
  <c r="AS772" i="18"/>
  <c r="AU772" i="18"/>
  <c r="AV772" i="18"/>
  <c r="AW772" i="18"/>
  <c r="BE772" i="18"/>
  <c r="BF772" i="18"/>
  <c r="T773" i="18"/>
  <c r="U773" i="18"/>
  <c r="AR773" i="18"/>
  <c r="AS773" i="18"/>
  <c r="AU773" i="18"/>
  <c r="AV773" i="18"/>
  <c r="AW773" i="18"/>
  <c r="BE773" i="18"/>
  <c r="BF773" i="18"/>
  <c r="T774" i="18"/>
  <c r="U774" i="18"/>
  <c r="AR774" i="18"/>
  <c r="AS774" i="18"/>
  <c r="AU774" i="18"/>
  <c r="AV774" i="18"/>
  <c r="AW774" i="18"/>
  <c r="BE774" i="18"/>
  <c r="BF774" i="18"/>
  <c r="T775" i="18"/>
  <c r="U775" i="18"/>
  <c r="AR775" i="18"/>
  <c r="AS775" i="18"/>
  <c r="AU775" i="18"/>
  <c r="AV775" i="18"/>
  <c r="AW775" i="18"/>
  <c r="BE775" i="18"/>
  <c r="BF775" i="18"/>
  <c r="T776" i="18"/>
  <c r="U776" i="18"/>
  <c r="AR776" i="18"/>
  <c r="AS776" i="18"/>
  <c r="AU776" i="18"/>
  <c r="AV776" i="18"/>
  <c r="AW776" i="18"/>
  <c r="BE776" i="18"/>
  <c r="BF776" i="18"/>
  <c r="T777" i="18"/>
  <c r="U777" i="18"/>
  <c r="AR777" i="18"/>
  <c r="AS777" i="18"/>
  <c r="AU777" i="18"/>
  <c r="AV777" i="18"/>
  <c r="AW777" i="18"/>
  <c r="BE777" i="18"/>
  <c r="BF777" i="18"/>
  <c r="T778" i="18"/>
  <c r="U778" i="18"/>
  <c r="AR778" i="18"/>
  <c r="AS778" i="18"/>
  <c r="AU778" i="18"/>
  <c r="AV778" i="18"/>
  <c r="AW778" i="18"/>
  <c r="BE778" i="18"/>
  <c r="BF778" i="18"/>
  <c r="T779" i="18"/>
  <c r="U779" i="18"/>
  <c r="AR779" i="18"/>
  <c r="AS779" i="18"/>
  <c r="AU779" i="18"/>
  <c r="AV779" i="18"/>
  <c r="AW779" i="18"/>
  <c r="BE779" i="18"/>
  <c r="BF779" i="18"/>
  <c r="T780" i="18"/>
  <c r="U780" i="18"/>
  <c r="AR780" i="18"/>
  <c r="AS780" i="18"/>
  <c r="AU780" i="18"/>
  <c r="AV780" i="18"/>
  <c r="AW780" i="18"/>
  <c r="BE780" i="18"/>
  <c r="BF780" i="18"/>
  <c r="T781" i="18"/>
  <c r="U781" i="18"/>
  <c r="AR781" i="18"/>
  <c r="AS781" i="18"/>
  <c r="AU781" i="18"/>
  <c r="AV781" i="18"/>
  <c r="AW781" i="18"/>
  <c r="BE781" i="18"/>
  <c r="BF781" i="18"/>
  <c r="T782" i="18"/>
  <c r="U782" i="18"/>
  <c r="AR782" i="18"/>
  <c r="AS782" i="18"/>
  <c r="AU782" i="18"/>
  <c r="AV782" i="18"/>
  <c r="AW782" i="18"/>
  <c r="BE782" i="18"/>
  <c r="BF782" i="18"/>
  <c r="T783" i="18"/>
  <c r="U783" i="18"/>
  <c r="AR783" i="18"/>
  <c r="AS783" i="18"/>
  <c r="AU783" i="18"/>
  <c r="AV783" i="18"/>
  <c r="AW783" i="18"/>
  <c r="BE783" i="18"/>
  <c r="BF783" i="18"/>
  <c r="T784" i="18"/>
  <c r="U784" i="18"/>
  <c r="AR784" i="18"/>
  <c r="AS784" i="18"/>
  <c r="AU784" i="18"/>
  <c r="AV784" i="18"/>
  <c r="AW784" i="18"/>
  <c r="BE784" i="18"/>
  <c r="BF784" i="18"/>
  <c r="T785" i="18"/>
  <c r="U785" i="18"/>
  <c r="AR785" i="18"/>
  <c r="AS785" i="18"/>
  <c r="AU785" i="18"/>
  <c r="AV785" i="18"/>
  <c r="AW785" i="18"/>
  <c r="BE785" i="18"/>
  <c r="BF785" i="18"/>
  <c r="T786" i="18"/>
  <c r="U786" i="18"/>
  <c r="AR786" i="18"/>
  <c r="AS786" i="18"/>
  <c r="AU786" i="18"/>
  <c r="AV786" i="18"/>
  <c r="AW786" i="18"/>
  <c r="BE786" i="18"/>
  <c r="BF786" i="18"/>
  <c r="T787" i="18"/>
  <c r="U787" i="18"/>
  <c r="AR787" i="18"/>
  <c r="AS787" i="18"/>
  <c r="AU787" i="18"/>
  <c r="AV787" i="18"/>
  <c r="AW787" i="18"/>
  <c r="BE787" i="18"/>
  <c r="BF787" i="18"/>
  <c r="T788" i="18"/>
  <c r="U788" i="18"/>
  <c r="AR788" i="18"/>
  <c r="AS788" i="18"/>
  <c r="AU788" i="18"/>
  <c r="AV788" i="18"/>
  <c r="AW788" i="18"/>
  <c r="BE788" i="18"/>
  <c r="BF788" i="18"/>
  <c r="T789" i="18"/>
  <c r="U789" i="18"/>
  <c r="AR789" i="18"/>
  <c r="AS789" i="18"/>
  <c r="AU789" i="18"/>
  <c r="AV789" i="18"/>
  <c r="AW789" i="18"/>
  <c r="BE789" i="18"/>
  <c r="BF789" i="18"/>
  <c r="T790" i="18"/>
  <c r="U790" i="18"/>
  <c r="AR790" i="18"/>
  <c r="AS790" i="18"/>
  <c r="AU790" i="18"/>
  <c r="AV790" i="18"/>
  <c r="AW790" i="18"/>
  <c r="BE790" i="18"/>
  <c r="BF790" i="18"/>
  <c r="T791" i="18"/>
  <c r="U791" i="18"/>
  <c r="AR791" i="18"/>
  <c r="AS791" i="18"/>
  <c r="AU791" i="18"/>
  <c r="AV791" i="18"/>
  <c r="AW791" i="18"/>
  <c r="BE791" i="18"/>
  <c r="BF791" i="18"/>
  <c r="T792" i="18"/>
  <c r="U792" i="18"/>
  <c r="AR792" i="18"/>
  <c r="AS792" i="18"/>
  <c r="AU792" i="18"/>
  <c r="AV792" i="18"/>
  <c r="AW792" i="18"/>
  <c r="BE792" i="18"/>
  <c r="BF792" i="18"/>
  <c r="T793" i="18"/>
  <c r="U793" i="18"/>
  <c r="AR793" i="18"/>
  <c r="AS793" i="18"/>
  <c r="AU793" i="18"/>
  <c r="AV793" i="18"/>
  <c r="AW793" i="18"/>
  <c r="BE793" i="18"/>
  <c r="BF793" i="18"/>
  <c r="T794" i="18"/>
  <c r="U794" i="18"/>
  <c r="AR794" i="18"/>
  <c r="AS794" i="18"/>
  <c r="AU794" i="18"/>
  <c r="AV794" i="18"/>
  <c r="AW794" i="18"/>
  <c r="BE794" i="18"/>
  <c r="BF794" i="18"/>
  <c r="T795" i="18"/>
  <c r="U795" i="18"/>
  <c r="AR795" i="18"/>
  <c r="AS795" i="18"/>
  <c r="AU795" i="18"/>
  <c r="AV795" i="18"/>
  <c r="AW795" i="18"/>
  <c r="BE795" i="18"/>
  <c r="BF795" i="18"/>
  <c r="T796" i="18"/>
  <c r="U796" i="18"/>
  <c r="AR796" i="18"/>
  <c r="AS796" i="18"/>
  <c r="AU796" i="18"/>
  <c r="AV796" i="18"/>
  <c r="AW796" i="18"/>
  <c r="BE796" i="18"/>
  <c r="BF796" i="18"/>
  <c r="T797" i="18"/>
  <c r="U797" i="18"/>
  <c r="AR797" i="18"/>
  <c r="AS797" i="18"/>
  <c r="AU797" i="18"/>
  <c r="AV797" i="18"/>
  <c r="AW797" i="18"/>
  <c r="BE797" i="18"/>
  <c r="BF797" i="18"/>
  <c r="T798" i="18"/>
  <c r="U798" i="18"/>
  <c r="AR798" i="18"/>
  <c r="AS798" i="18"/>
  <c r="AU798" i="18"/>
  <c r="AV798" i="18"/>
  <c r="AW798" i="18"/>
  <c r="BE798" i="18"/>
  <c r="BF798" i="18"/>
  <c r="T799" i="18"/>
  <c r="U799" i="18"/>
  <c r="AR799" i="18"/>
  <c r="AS799" i="18"/>
  <c r="AU799" i="18"/>
  <c r="AV799" i="18"/>
  <c r="AW799" i="18"/>
  <c r="BE799" i="18"/>
  <c r="BF799" i="18"/>
  <c r="T800" i="18"/>
  <c r="U800" i="18"/>
  <c r="AR800" i="18"/>
  <c r="AS800" i="18"/>
  <c r="AU800" i="18"/>
  <c r="AV800" i="18"/>
  <c r="AW800" i="18"/>
  <c r="BE800" i="18"/>
  <c r="BF800" i="18"/>
  <c r="T801" i="18"/>
  <c r="U801" i="18"/>
  <c r="AR801" i="18"/>
  <c r="AS801" i="18"/>
  <c r="AU801" i="18"/>
  <c r="AV801" i="18"/>
  <c r="AW801" i="18"/>
  <c r="BE801" i="18"/>
  <c r="BF801" i="18"/>
  <c r="T802" i="18"/>
  <c r="U802" i="18"/>
  <c r="AR802" i="18"/>
  <c r="AS802" i="18"/>
  <c r="AU802" i="18"/>
  <c r="AV802" i="18"/>
  <c r="AW802" i="18"/>
  <c r="BE802" i="18"/>
  <c r="BF802" i="18"/>
  <c r="T803" i="18"/>
  <c r="U803" i="18"/>
  <c r="AR803" i="18"/>
  <c r="AS803" i="18"/>
  <c r="AU803" i="18"/>
  <c r="AV803" i="18"/>
  <c r="AW803" i="18"/>
  <c r="BE803" i="18"/>
  <c r="BF803" i="18"/>
  <c r="T804" i="18"/>
  <c r="U804" i="18"/>
  <c r="AR804" i="18"/>
  <c r="AS804" i="18"/>
  <c r="AU804" i="18"/>
  <c r="AV804" i="18"/>
  <c r="AW804" i="18"/>
  <c r="BE804" i="18"/>
  <c r="BF804" i="18"/>
  <c r="T805" i="18"/>
  <c r="U805" i="18"/>
  <c r="AR805" i="18"/>
  <c r="AS805" i="18"/>
  <c r="AU805" i="18"/>
  <c r="AV805" i="18"/>
  <c r="AW805" i="18"/>
  <c r="BE805" i="18"/>
  <c r="BF805" i="18"/>
  <c r="T806" i="18"/>
  <c r="U806" i="18"/>
  <c r="AR806" i="18"/>
  <c r="AS806" i="18"/>
  <c r="AU806" i="18"/>
  <c r="AV806" i="18"/>
  <c r="AW806" i="18"/>
  <c r="BE806" i="18"/>
  <c r="BF806" i="18"/>
  <c r="T807" i="18"/>
  <c r="U807" i="18"/>
  <c r="AR807" i="18"/>
  <c r="AS807" i="18"/>
  <c r="AU807" i="18"/>
  <c r="AV807" i="18"/>
  <c r="AW807" i="18"/>
  <c r="BE807" i="18"/>
  <c r="BF807" i="18"/>
  <c r="T808" i="18"/>
  <c r="U808" i="18"/>
  <c r="AR808" i="18"/>
  <c r="AS808" i="18"/>
  <c r="AU808" i="18"/>
  <c r="AV808" i="18"/>
  <c r="AW808" i="18"/>
  <c r="BE808" i="18"/>
  <c r="BF808" i="18"/>
  <c r="T809" i="18"/>
  <c r="U809" i="18"/>
  <c r="AR809" i="18"/>
  <c r="AS809" i="18"/>
  <c r="AU809" i="18"/>
  <c r="AV809" i="18"/>
  <c r="AW809" i="18"/>
  <c r="BE809" i="18"/>
  <c r="BF809" i="18"/>
  <c r="T810" i="18"/>
  <c r="U810" i="18"/>
  <c r="AR810" i="18"/>
  <c r="AS810" i="18"/>
  <c r="AU810" i="18"/>
  <c r="AV810" i="18"/>
  <c r="AW810" i="18"/>
  <c r="BE810" i="18"/>
  <c r="BF810" i="18"/>
  <c r="T811" i="18"/>
  <c r="U811" i="18"/>
  <c r="AR811" i="18"/>
  <c r="AS811" i="18"/>
  <c r="AU811" i="18"/>
  <c r="AV811" i="18"/>
  <c r="AW811" i="18"/>
  <c r="BE811" i="18"/>
  <c r="BF811" i="18"/>
  <c r="T812" i="18"/>
  <c r="U812" i="18"/>
  <c r="AR812" i="18"/>
  <c r="AS812" i="18"/>
  <c r="AU812" i="18"/>
  <c r="AV812" i="18"/>
  <c r="AW812" i="18"/>
  <c r="BE812" i="18"/>
  <c r="BF812" i="18"/>
  <c r="T813" i="18"/>
  <c r="U813" i="18"/>
  <c r="AR813" i="18"/>
  <c r="AS813" i="18"/>
  <c r="AU813" i="18"/>
  <c r="AV813" i="18"/>
  <c r="AW813" i="18"/>
  <c r="BE813" i="18"/>
  <c r="BF813" i="18"/>
  <c r="T814" i="18"/>
  <c r="U814" i="18"/>
  <c r="AR814" i="18"/>
  <c r="AS814" i="18"/>
  <c r="AU814" i="18"/>
  <c r="AV814" i="18"/>
  <c r="AW814" i="18"/>
  <c r="BE814" i="18"/>
  <c r="BF814" i="18"/>
  <c r="T815" i="18"/>
  <c r="U815" i="18"/>
  <c r="AR815" i="18"/>
  <c r="AS815" i="18"/>
  <c r="AU815" i="18"/>
  <c r="AV815" i="18"/>
  <c r="AW815" i="18"/>
  <c r="BE815" i="18"/>
  <c r="BF815" i="18"/>
  <c r="T816" i="18"/>
  <c r="U816" i="18"/>
  <c r="AR816" i="18"/>
  <c r="AS816" i="18"/>
  <c r="AU816" i="18"/>
  <c r="AV816" i="18"/>
  <c r="AW816" i="18"/>
  <c r="BE816" i="18"/>
  <c r="BF816" i="18"/>
  <c r="T817" i="18"/>
  <c r="U817" i="18"/>
  <c r="AR817" i="18"/>
  <c r="AS817" i="18"/>
  <c r="AU817" i="18"/>
  <c r="AV817" i="18"/>
  <c r="AW817" i="18"/>
  <c r="BE817" i="18"/>
  <c r="BF817" i="18"/>
  <c r="T818" i="18"/>
  <c r="U818" i="18"/>
  <c r="AR818" i="18"/>
  <c r="AS818" i="18"/>
  <c r="AU818" i="18"/>
  <c r="AV818" i="18"/>
  <c r="AW818" i="18"/>
  <c r="BE818" i="18"/>
  <c r="BF818" i="18"/>
  <c r="T819" i="18"/>
  <c r="U819" i="18"/>
  <c r="AR819" i="18"/>
  <c r="AS819" i="18"/>
  <c r="AU819" i="18"/>
  <c r="AV819" i="18"/>
  <c r="AW819" i="18"/>
  <c r="BE819" i="18"/>
  <c r="BF819" i="18"/>
  <c r="T820" i="18"/>
  <c r="U820" i="18"/>
  <c r="AR820" i="18"/>
  <c r="AS820" i="18"/>
  <c r="AU820" i="18"/>
  <c r="AV820" i="18"/>
  <c r="AW820" i="18"/>
  <c r="BE820" i="18"/>
  <c r="BF820" i="18"/>
  <c r="T821" i="18"/>
  <c r="U821" i="18"/>
  <c r="AR821" i="18"/>
  <c r="AS821" i="18"/>
  <c r="AU821" i="18"/>
  <c r="AV821" i="18"/>
  <c r="AW821" i="18"/>
  <c r="BE821" i="18"/>
  <c r="BF821" i="18"/>
  <c r="T822" i="18"/>
  <c r="U822" i="18"/>
  <c r="AR822" i="18"/>
  <c r="AS822" i="18"/>
  <c r="AU822" i="18"/>
  <c r="AV822" i="18"/>
  <c r="AW822" i="18"/>
  <c r="BE822" i="18"/>
  <c r="BF822" i="18"/>
  <c r="T823" i="18"/>
  <c r="U823" i="18"/>
  <c r="AR823" i="18"/>
  <c r="AS823" i="18"/>
  <c r="AU823" i="18"/>
  <c r="AV823" i="18"/>
  <c r="AW823" i="18"/>
  <c r="BE823" i="18"/>
  <c r="BF823" i="18"/>
  <c r="T824" i="18"/>
  <c r="U824" i="18"/>
  <c r="AR824" i="18"/>
  <c r="AS824" i="18"/>
  <c r="AU824" i="18"/>
  <c r="AV824" i="18"/>
  <c r="AW824" i="18"/>
  <c r="BE824" i="18"/>
  <c r="BF824" i="18"/>
  <c r="T825" i="18"/>
  <c r="U825" i="18"/>
  <c r="AR825" i="18"/>
  <c r="AS825" i="18"/>
  <c r="AU825" i="18"/>
  <c r="AV825" i="18"/>
  <c r="AW825" i="18"/>
  <c r="BE825" i="18"/>
  <c r="BF825" i="18"/>
  <c r="T826" i="18"/>
  <c r="U826" i="18"/>
  <c r="AR826" i="18"/>
  <c r="AS826" i="18"/>
  <c r="AU826" i="18"/>
  <c r="AV826" i="18"/>
  <c r="AW826" i="18"/>
  <c r="BE826" i="18"/>
  <c r="BF826" i="18"/>
  <c r="T827" i="18"/>
  <c r="U827" i="18"/>
  <c r="AR827" i="18"/>
  <c r="AS827" i="18"/>
  <c r="AU827" i="18"/>
  <c r="AV827" i="18"/>
  <c r="AW827" i="18"/>
  <c r="BE827" i="18"/>
  <c r="BF827" i="18"/>
  <c r="T828" i="18"/>
  <c r="U828" i="18"/>
  <c r="AR828" i="18"/>
  <c r="AS828" i="18"/>
  <c r="AU828" i="18"/>
  <c r="AV828" i="18"/>
  <c r="AW828" i="18"/>
  <c r="BE828" i="18"/>
  <c r="BF828" i="18"/>
  <c r="T829" i="18"/>
  <c r="U829" i="18"/>
  <c r="AR829" i="18"/>
  <c r="AS829" i="18"/>
  <c r="AU829" i="18"/>
  <c r="AV829" i="18"/>
  <c r="AW829" i="18"/>
  <c r="BE829" i="18"/>
  <c r="BF829" i="18"/>
  <c r="T830" i="18"/>
  <c r="U830" i="18"/>
  <c r="AR830" i="18"/>
  <c r="AS830" i="18"/>
  <c r="AU830" i="18"/>
  <c r="AV830" i="18"/>
  <c r="AW830" i="18"/>
  <c r="BE830" i="18"/>
  <c r="BF830" i="18"/>
  <c r="T831" i="18"/>
  <c r="U831" i="18"/>
  <c r="AR831" i="18"/>
  <c r="AS831" i="18"/>
  <c r="AU831" i="18"/>
  <c r="AV831" i="18"/>
  <c r="AW831" i="18"/>
  <c r="BE831" i="18"/>
  <c r="BF831" i="18"/>
  <c r="T832" i="18"/>
  <c r="U832" i="18"/>
  <c r="AR832" i="18"/>
  <c r="AS832" i="18"/>
  <c r="AU832" i="18"/>
  <c r="AV832" i="18"/>
  <c r="AW832" i="18"/>
  <c r="BE832" i="18"/>
  <c r="BF832" i="18"/>
  <c r="T833" i="18"/>
  <c r="U833" i="18"/>
  <c r="AR833" i="18"/>
  <c r="AS833" i="18"/>
  <c r="AU833" i="18"/>
  <c r="AV833" i="18"/>
  <c r="AW833" i="18"/>
  <c r="BE833" i="18"/>
  <c r="BF833" i="18"/>
  <c r="T834" i="18"/>
  <c r="U834" i="18"/>
  <c r="AR834" i="18"/>
  <c r="AS834" i="18"/>
  <c r="AU834" i="18"/>
  <c r="AV834" i="18"/>
  <c r="AW834" i="18"/>
  <c r="BE834" i="18"/>
  <c r="BF834" i="18"/>
  <c r="T835" i="18"/>
  <c r="U835" i="18"/>
  <c r="AR835" i="18"/>
  <c r="AS835" i="18"/>
  <c r="AU835" i="18"/>
  <c r="AV835" i="18"/>
  <c r="AW835" i="18"/>
  <c r="BE835" i="18"/>
  <c r="BF835" i="18"/>
  <c r="T836" i="18"/>
  <c r="U836" i="18"/>
  <c r="AR836" i="18"/>
  <c r="AS836" i="18"/>
  <c r="AU836" i="18"/>
  <c r="AV836" i="18"/>
  <c r="AW836" i="18"/>
  <c r="BE836" i="18"/>
  <c r="BF836" i="18"/>
  <c r="T837" i="18"/>
  <c r="U837" i="18"/>
  <c r="AR837" i="18"/>
  <c r="AS837" i="18"/>
  <c r="AU837" i="18"/>
  <c r="AV837" i="18"/>
  <c r="AW837" i="18"/>
  <c r="BE837" i="18"/>
  <c r="BF837" i="18"/>
  <c r="T838" i="18"/>
  <c r="U838" i="18"/>
  <c r="AR838" i="18"/>
  <c r="AS838" i="18"/>
  <c r="AU838" i="18"/>
  <c r="AV838" i="18"/>
  <c r="AW838" i="18"/>
  <c r="BE838" i="18"/>
  <c r="BF838" i="18"/>
  <c r="T839" i="18"/>
  <c r="U839" i="18"/>
  <c r="AR839" i="18"/>
  <c r="AS839" i="18"/>
  <c r="AU839" i="18"/>
  <c r="AV839" i="18"/>
  <c r="AW839" i="18"/>
  <c r="BE839" i="18"/>
  <c r="BF839" i="18"/>
  <c r="T840" i="18"/>
  <c r="U840" i="18"/>
  <c r="AR840" i="18"/>
  <c r="AS840" i="18"/>
  <c r="AU840" i="18"/>
  <c r="AV840" i="18"/>
  <c r="AW840" i="18"/>
  <c r="BE840" i="18"/>
  <c r="BF840" i="18"/>
  <c r="T841" i="18"/>
  <c r="U841" i="18"/>
  <c r="AR841" i="18"/>
  <c r="AS841" i="18"/>
  <c r="AU841" i="18"/>
  <c r="AV841" i="18"/>
  <c r="AW841" i="18"/>
  <c r="BE841" i="18"/>
  <c r="BF841" i="18"/>
  <c r="T842" i="18"/>
  <c r="U842" i="18"/>
  <c r="AR842" i="18"/>
  <c r="AS842" i="18"/>
  <c r="AU842" i="18"/>
  <c r="AV842" i="18"/>
  <c r="AW842" i="18"/>
  <c r="BE842" i="18"/>
  <c r="BF842" i="18"/>
  <c r="T843" i="18"/>
  <c r="U843" i="18"/>
  <c r="AR843" i="18"/>
  <c r="AS843" i="18"/>
  <c r="AU843" i="18"/>
  <c r="AV843" i="18"/>
  <c r="AW843" i="18"/>
  <c r="BE843" i="18"/>
  <c r="BF843" i="18"/>
  <c r="T844" i="18"/>
  <c r="U844" i="18"/>
  <c r="AR844" i="18"/>
  <c r="AS844" i="18"/>
  <c r="AU844" i="18"/>
  <c r="AV844" i="18"/>
  <c r="AW844" i="18"/>
  <c r="BE844" i="18"/>
  <c r="BF844" i="18"/>
  <c r="T845" i="18"/>
  <c r="U845" i="18"/>
  <c r="AR845" i="18"/>
  <c r="AS845" i="18"/>
  <c r="AU845" i="18"/>
  <c r="AV845" i="18"/>
  <c r="AW845" i="18"/>
  <c r="BE845" i="18"/>
  <c r="BF845" i="18"/>
  <c r="T846" i="18"/>
  <c r="U846" i="18"/>
  <c r="AR846" i="18"/>
  <c r="AS846" i="18"/>
  <c r="AU846" i="18"/>
  <c r="AV846" i="18"/>
  <c r="AW846" i="18"/>
  <c r="BE846" i="18"/>
  <c r="BF846" i="18"/>
  <c r="T847" i="18"/>
  <c r="U847" i="18"/>
  <c r="AR847" i="18"/>
  <c r="AS847" i="18"/>
  <c r="AU847" i="18"/>
  <c r="AV847" i="18"/>
  <c r="AW847" i="18"/>
  <c r="BE847" i="18"/>
  <c r="BF847" i="18"/>
  <c r="T848" i="18"/>
  <c r="U848" i="18"/>
  <c r="AR848" i="18"/>
  <c r="AS848" i="18"/>
  <c r="AU848" i="18"/>
  <c r="AV848" i="18"/>
  <c r="AW848" i="18"/>
  <c r="BE848" i="18"/>
  <c r="BF848" i="18"/>
  <c r="T849" i="18"/>
  <c r="U849" i="18"/>
  <c r="AR849" i="18"/>
  <c r="AS849" i="18"/>
  <c r="AU849" i="18"/>
  <c r="AV849" i="18"/>
  <c r="AW849" i="18"/>
  <c r="BE849" i="18"/>
  <c r="BF849" i="18"/>
  <c r="T850" i="18"/>
  <c r="U850" i="18"/>
  <c r="AR850" i="18"/>
  <c r="AS850" i="18"/>
  <c r="AU850" i="18"/>
  <c r="AV850" i="18"/>
  <c r="AW850" i="18"/>
  <c r="BE850" i="18"/>
  <c r="BF850" i="18"/>
  <c r="T851" i="18"/>
  <c r="U851" i="18"/>
  <c r="AR851" i="18"/>
  <c r="AS851" i="18"/>
  <c r="AU851" i="18"/>
  <c r="AV851" i="18"/>
  <c r="AW851" i="18"/>
  <c r="BE851" i="18"/>
  <c r="BF851" i="18"/>
  <c r="T852" i="18"/>
  <c r="U852" i="18"/>
  <c r="AR852" i="18"/>
  <c r="AS852" i="18"/>
  <c r="AU852" i="18"/>
  <c r="AV852" i="18"/>
  <c r="AW852" i="18"/>
  <c r="BE852" i="18"/>
  <c r="BF852" i="18"/>
  <c r="T853" i="18"/>
  <c r="U853" i="18"/>
  <c r="AR853" i="18"/>
  <c r="AS853" i="18"/>
  <c r="AU853" i="18"/>
  <c r="AV853" i="18"/>
  <c r="AW853" i="18"/>
  <c r="BE853" i="18"/>
  <c r="BF853" i="18"/>
  <c r="T854" i="18"/>
  <c r="U854" i="18"/>
  <c r="AR854" i="18"/>
  <c r="AS854" i="18"/>
  <c r="AU854" i="18"/>
  <c r="AV854" i="18"/>
  <c r="AW854" i="18"/>
  <c r="BE854" i="18"/>
  <c r="BF854" i="18"/>
  <c r="T855" i="18"/>
  <c r="U855" i="18"/>
  <c r="AR855" i="18"/>
  <c r="AS855" i="18"/>
  <c r="AU855" i="18"/>
  <c r="AV855" i="18"/>
  <c r="AW855" i="18"/>
  <c r="BE855" i="18"/>
  <c r="BF855" i="18"/>
  <c r="T856" i="18"/>
  <c r="U856" i="18"/>
  <c r="AR856" i="18"/>
  <c r="AS856" i="18"/>
  <c r="AU856" i="18"/>
  <c r="AV856" i="18"/>
  <c r="AW856" i="18"/>
  <c r="BE856" i="18"/>
  <c r="BF856" i="18"/>
  <c r="T857" i="18"/>
  <c r="U857" i="18"/>
  <c r="AR857" i="18"/>
  <c r="AS857" i="18"/>
  <c r="AU857" i="18"/>
  <c r="AV857" i="18"/>
  <c r="AW857" i="18"/>
  <c r="BE857" i="18"/>
  <c r="BF857" i="18"/>
  <c r="T858" i="18"/>
  <c r="U858" i="18"/>
  <c r="AR858" i="18"/>
  <c r="AS858" i="18"/>
  <c r="AU858" i="18"/>
  <c r="AV858" i="18"/>
  <c r="AW858" i="18"/>
  <c r="BE858" i="18"/>
  <c r="BF858" i="18"/>
  <c r="T859" i="18"/>
  <c r="U859" i="18"/>
  <c r="AR859" i="18"/>
  <c r="AS859" i="18"/>
  <c r="AU859" i="18"/>
  <c r="AV859" i="18"/>
  <c r="AW859" i="18"/>
  <c r="BE859" i="18"/>
  <c r="BF859" i="18"/>
  <c r="T860" i="18"/>
  <c r="U860" i="18"/>
  <c r="AR860" i="18"/>
  <c r="AS860" i="18"/>
  <c r="AU860" i="18"/>
  <c r="AV860" i="18"/>
  <c r="AW860" i="18"/>
  <c r="BE860" i="18"/>
  <c r="BF860" i="18"/>
  <c r="T861" i="18"/>
  <c r="U861" i="18"/>
  <c r="AR861" i="18"/>
  <c r="AS861" i="18"/>
  <c r="AU861" i="18"/>
  <c r="AV861" i="18"/>
  <c r="AW861" i="18"/>
  <c r="BE861" i="18"/>
  <c r="BF861" i="18"/>
  <c r="T862" i="18"/>
  <c r="U862" i="18"/>
  <c r="AR862" i="18"/>
  <c r="AS862" i="18"/>
  <c r="AU862" i="18"/>
  <c r="AV862" i="18"/>
  <c r="AW862" i="18"/>
  <c r="BE862" i="18"/>
  <c r="BF862" i="18"/>
  <c r="T863" i="18"/>
  <c r="U863" i="18"/>
  <c r="AR863" i="18"/>
  <c r="AS863" i="18"/>
  <c r="AU863" i="18"/>
  <c r="AV863" i="18"/>
  <c r="AW863" i="18"/>
  <c r="BE863" i="18"/>
  <c r="BF863" i="18"/>
  <c r="T864" i="18"/>
  <c r="U864" i="18"/>
  <c r="AR864" i="18"/>
  <c r="AS864" i="18"/>
  <c r="AU864" i="18"/>
  <c r="AV864" i="18"/>
  <c r="AW864" i="18"/>
  <c r="BE864" i="18"/>
  <c r="BF864" i="18"/>
  <c r="T865" i="18"/>
  <c r="U865" i="18"/>
  <c r="AR865" i="18"/>
  <c r="AS865" i="18"/>
  <c r="AU865" i="18"/>
  <c r="AV865" i="18"/>
  <c r="AW865" i="18"/>
  <c r="BE865" i="18"/>
  <c r="BF865" i="18"/>
  <c r="T866" i="18"/>
  <c r="U866" i="18"/>
  <c r="AR866" i="18"/>
  <c r="AS866" i="18"/>
  <c r="AU866" i="18"/>
  <c r="AV866" i="18"/>
  <c r="AW866" i="18"/>
  <c r="BE866" i="18"/>
  <c r="BF866" i="18"/>
  <c r="T867" i="18"/>
  <c r="U867" i="18"/>
  <c r="AR867" i="18"/>
  <c r="AS867" i="18"/>
  <c r="AU867" i="18"/>
  <c r="AV867" i="18"/>
  <c r="AW867" i="18"/>
  <c r="BE867" i="18"/>
  <c r="BF867" i="18"/>
  <c r="T868" i="18"/>
  <c r="U868" i="18"/>
  <c r="AR868" i="18"/>
  <c r="AS868" i="18"/>
  <c r="AU868" i="18"/>
  <c r="AV868" i="18"/>
  <c r="AW868" i="18"/>
  <c r="BE868" i="18"/>
  <c r="BF868" i="18"/>
  <c r="T869" i="18"/>
  <c r="U869" i="18"/>
  <c r="AR869" i="18"/>
  <c r="AS869" i="18"/>
  <c r="AU869" i="18"/>
  <c r="AV869" i="18"/>
  <c r="AW869" i="18"/>
  <c r="BE869" i="18"/>
  <c r="BF869" i="18"/>
  <c r="T870" i="18"/>
  <c r="U870" i="18"/>
  <c r="AR870" i="18"/>
  <c r="AS870" i="18"/>
  <c r="AU870" i="18"/>
  <c r="AV870" i="18"/>
  <c r="AW870" i="18"/>
  <c r="BE870" i="18"/>
  <c r="BF870" i="18"/>
  <c r="T871" i="18"/>
  <c r="U871" i="18"/>
  <c r="AR871" i="18"/>
  <c r="AS871" i="18"/>
  <c r="AU871" i="18"/>
  <c r="AV871" i="18"/>
  <c r="AW871" i="18"/>
  <c r="BE871" i="18"/>
  <c r="BF871" i="18"/>
  <c r="T872" i="18"/>
  <c r="U872" i="18"/>
  <c r="AR872" i="18"/>
  <c r="AS872" i="18"/>
  <c r="AU872" i="18"/>
  <c r="AV872" i="18"/>
  <c r="AW872" i="18"/>
  <c r="BE872" i="18"/>
  <c r="BF872" i="18"/>
  <c r="T873" i="18"/>
  <c r="U873" i="18"/>
  <c r="AR873" i="18"/>
  <c r="AS873" i="18"/>
  <c r="AU873" i="18"/>
  <c r="AV873" i="18"/>
  <c r="AW873" i="18"/>
  <c r="BE873" i="18"/>
  <c r="BF873" i="18"/>
  <c r="T874" i="18"/>
  <c r="U874" i="18"/>
  <c r="AR874" i="18"/>
  <c r="AS874" i="18"/>
  <c r="AU874" i="18"/>
  <c r="AV874" i="18"/>
  <c r="AW874" i="18"/>
  <c r="BE874" i="18"/>
  <c r="BF874" i="18"/>
  <c r="T875" i="18"/>
  <c r="U875" i="18"/>
  <c r="AR875" i="18"/>
  <c r="AS875" i="18"/>
  <c r="AU875" i="18"/>
  <c r="AV875" i="18"/>
  <c r="AW875" i="18"/>
  <c r="BE875" i="18"/>
  <c r="BF875" i="18"/>
  <c r="T876" i="18"/>
  <c r="U876" i="18"/>
  <c r="AR876" i="18"/>
  <c r="AS876" i="18"/>
  <c r="AU876" i="18"/>
  <c r="AV876" i="18"/>
  <c r="AW876" i="18"/>
  <c r="BE876" i="18"/>
  <c r="BF876" i="18"/>
  <c r="T877" i="18"/>
  <c r="U877" i="18"/>
  <c r="AR877" i="18"/>
  <c r="AS877" i="18"/>
  <c r="AU877" i="18"/>
  <c r="AV877" i="18"/>
  <c r="AW877" i="18"/>
  <c r="BE877" i="18"/>
  <c r="BF877" i="18"/>
  <c r="T878" i="18"/>
  <c r="U878" i="18"/>
  <c r="AR878" i="18"/>
  <c r="AS878" i="18"/>
  <c r="AU878" i="18"/>
  <c r="AV878" i="18"/>
  <c r="AW878" i="18"/>
  <c r="BE878" i="18"/>
  <c r="BF878" i="18"/>
  <c r="T879" i="18"/>
  <c r="U879" i="18"/>
  <c r="AR879" i="18"/>
  <c r="AS879" i="18"/>
  <c r="AU879" i="18"/>
  <c r="AV879" i="18"/>
  <c r="AW879" i="18"/>
  <c r="BE879" i="18"/>
  <c r="BF879" i="18"/>
  <c r="T880" i="18"/>
  <c r="U880" i="18"/>
  <c r="AR880" i="18"/>
  <c r="AS880" i="18"/>
  <c r="AU880" i="18"/>
  <c r="AV880" i="18"/>
  <c r="AW880" i="18"/>
  <c r="BE880" i="18"/>
  <c r="BF880" i="18"/>
  <c r="T881" i="18"/>
  <c r="U881" i="18"/>
  <c r="AR881" i="18"/>
  <c r="AS881" i="18"/>
  <c r="AU881" i="18"/>
  <c r="AV881" i="18"/>
  <c r="AW881" i="18"/>
  <c r="BE881" i="18"/>
  <c r="BF881" i="18"/>
  <c r="T882" i="18"/>
  <c r="U882" i="18"/>
  <c r="AR882" i="18"/>
  <c r="AS882" i="18"/>
  <c r="AU882" i="18"/>
  <c r="AV882" i="18"/>
  <c r="AW882" i="18"/>
  <c r="BE882" i="18"/>
  <c r="BF882" i="18"/>
  <c r="T883" i="18"/>
  <c r="U883" i="18"/>
  <c r="AR883" i="18"/>
  <c r="AS883" i="18"/>
  <c r="AU883" i="18"/>
  <c r="AV883" i="18"/>
  <c r="AW883" i="18"/>
  <c r="BE883" i="18"/>
  <c r="BF883" i="18"/>
  <c r="T884" i="18"/>
  <c r="U884" i="18"/>
  <c r="AR884" i="18"/>
  <c r="AS884" i="18"/>
  <c r="AU884" i="18"/>
  <c r="AV884" i="18"/>
  <c r="AW884" i="18"/>
  <c r="BE884" i="18"/>
  <c r="BF884" i="18"/>
  <c r="T885" i="18"/>
  <c r="U885" i="18"/>
  <c r="AR885" i="18"/>
  <c r="AS885" i="18"/>
  <c r="AU885" i="18"/>
  <c r="AV885" i="18"/>
  <c r="AW885" i="18"/>
  <c r="BE885" i="18"/>
  <c r="BF885" i="18"/>
  <c r="T886" i="18"/>
  <c r="U886" i="18"/>
  <c r="AR886" i="18"/>
  <c r="AS886" i="18"/>
  <c r="AU886" i="18"/>
  <c r="AV886" i="18"/>
  <c r="AW886" i="18"/>
  <c r="BE886" i="18"/>
  <c r="BF886" i="18"/>
  <c r="T887" i="18"/>
  <c r="U887" i="18"/>
  <c r="AR887" i="18"/>
  <c r="AS887" i="18"/>
  <c r="AU887" i="18"/>
  <c r="AV887" i="18"/>
  <c r="AW887" i="18"/>
  <c r="BE887" i="18"/>
  <c r="BF887" i="18"/>
  <c r="T888" i="18"/>
  <c r="U888" i="18"/>
  <c r="AR888" i="18"/>
  <c r="AS888" i="18"/>
  <c r="AU888" i="18"/>
  <c r="AV888" i="18"/>
  <c r="AW888" i="18"/>
  <c r="BE888" i="18"/>
  <c r="BF888" i="18"/>
  <c r="T889" i="18"/>
  <c r="U889" i="18"/>
  <c r="AR889" i="18"/>
  <c r="AS889" i="18"/>
  <c r="AU889" i="18"/>
  <c r="AV889" i="18"/>
  <c r="AW889" i="18"/>
  <c r="BE889" i="18"/>
  <c r="BF889" i="18"/>
  <c r="T890" i="18"/>
  <c r="U890" i="18"/>
  <c r="AR890" i="18"/>
  <c r="AS890" i="18"/>
  <c r="AU890" i="18"/>
  <c r="AV890" i="18"/>
  <c r="AW890" i="18"/>
  <c r="BE890" i="18"/>
  <c r="BF890" i="18"/>
  <c r="T891" i="18"/>
  <c r="U891" i="18"/>
  <c r="AR891" i="18"/>
  <c r="AS891" i="18"/>
  <c r="AU891" i="18"/>
  <c r="AV891" i="18"/>
  <c r="AW891" i="18"/>
  <c r="BE891" i="18"/>
  <c r="BF891" i="18"/>
  <c r="T892" i="18"/>
  <c r="U892" i="18"/>
  <c r="AR892" i="18"/>
  <c r="AS892" i="18"/>
  <c r="AU892" i="18"/>
  <c r="AV892" i="18"/>
  <c r="AW892" i="18"/>
  <c r="BE892" i="18"/>
  <c r="BF892" i="18"/>
  <c r="T893" i="18"/>
  <c r="U893" i="18"/>
  <c r="AR893" i="18"/>
  <c r="AS893" i="18"/>
  <c r="AU893" i="18"/>
  <c r="AV893" i="18"/>
  <c r="AW893" i="18"/>
  <c r="BE893" i="18"/>
  <c r="BF893" i="18"/>
  <c r="T894" i="18"/>
  <c r="U894" i="18"/>
  <c r="AR894" i="18"/>
  <c r="AS894" i="18"/>
  <c r="AU894" i="18"/>
  <c r="AV894" i="18"/>
  <c r="AW894" i="18"/>
  <c r="BE894" i="18"/>
  <c r="BF894" i="18"/>
  <c r="T895" i="18"/>
  <c r="U895" i="18"/>
  <c r="AR895" i="18"/>
  <c r="AS895" i="18"/>
  <c r="AU895" i="18"/>
  <c r="AV895" i="18"/>
  <c r="AW895" i="18"/>
  <c r="BE895" i="18"/>
  <c r="BF895" i="18"/>
  <c r="T896" i="18"/>
  <c r="U896" i="18"/>
  <c r="AR896" i="18"/>
  <c r="AS896" i="18"/>
  <c r="AU896" i="18"/>
  <c r="AV896" i="18"/>
  <c r="AW896" i="18"/>
  <c r="BE896" i="18"/>
  <c r="BF896" i="18"/>
  <c r="T897" i="18"/>
  <c r="U897" i="18"/>
  <c r="AR897" i="18"/>
  <c r="AS897" i="18"/>
  <c r="AU897" i="18"/>
  <c r="AV897" i="18"/>
  <c r="AW897" i="18"/>
  <c r="BE897" i="18"/>
  <c r="BF897" i="18"/>
  <c r="T898" i="18"/>
  <c r="U898" i="18"/>
  <c r="AR898" i="18"/>
  <c r="AS898" i="18"/>
  <c r="AU898" i="18"/>
  <c r="AV898" i="18"/>
  <c r="AW898" i="18"/>
  <c r="BE898" i="18"/>
  <c r="BF898" i="18"/>
  <c r="T899" i="18"/>
  <c r="U899" i="18"/>
  <c r="AR899" i="18"/>
  <c r="AS899" i="18"/>
  <c r="AU899" i="18"/>
  <c r="AV899" i="18"/>
  <c r="AW899" i="18"/>
  <c r="BE899" i="18"/>
  <c r="BF899" i="18"/>
  <c r="T900" i="18"/>
  <c r="U900" i="18"/>
  <c r="AR900" i="18"/>
  <c r="AS900" i="18"/>
  <c r="AU900" i="18"/>
  <c r="AV900" i="18"/>
  <c r="AW900" i="18"/>
  <c r="BE900" i="18"/>
  <c r="BF900" i="18"/>
  <c r="T901" i="18"/>
  <c r="U901" i="18"/>
  <c r="AR901" i="18"/>
  <c r="AS901" i="18"/>
  <c r="AU901" i="18"/>
  <c r="AV901" i="18"/>
  <c r="AW901" i="18"/>
  <c r="BE901" i="18"/>
  <c r="BF901" i="18"/>
  <c r="T902" i="18"/>
  <c r="U902" i="18"/>
  <c r="AR902" i="18"/>
  <c r="AS902" i="18"/>
  <c r="AU902" i="18"/>
  <c r="AV902" i="18"/>
  <c r="AW902" i="18"/>
  <c r="BE902" i="18"/>
  <c r="BF902" i="18"/>
  <c r="T903" i="18"/>
  <c r="U903" i="18"/>
  <c r="AR903" i="18"/>
  <c r="AS903" i="18"/>
  <c r="AU903" i="18"/>
  <c r="AV903" i="18"/>
  <c r="AW903" i="18"/>
  <c r="BE903" i="18"/>
  <c r="BF903" i="18"/>
  <c r="T904" i="18"/>
  <c r="U904" i="18"/>
  <c r="AR904" i="18"/>
  <c r="AS904" i="18"/>
  <c r="AU904" i="18"/>
  <c r="AV904" i="18"/>
  <c r="AW904" i="18"/>
  <c r="BE904" i="18"/>
  <c r="BF904" i="18"/>
  <c r="T905" i="18"/>
  <c r="U905" i="18"/>
  <c r="AR905" i="18"/>
  <c r="AS905" i="18"/>
  <c r="AU905" i="18"/>
  <c r="AV905" i="18"/>
  <c r="AW905" i="18"/>
  <c r="BE905" i="18"/>
  <c r="BF905" i="18"/>
  <c r="T906" i="18"/>
  <c r="U906" i="18"/>
  <c r="AR906" i="18"/>
  <c r="AS906" i="18"/>
  <c r="AU906" i="18"/>
  <c r="AV906" i="18"/>
  <c r="AW906" i="18"/>
  <c r="BE906" i="18"/>
  <c r="BF906" i="18"/>
  <c r="T907" i="18"/>
  <c r="U907" i="18"/>
  <c r="AR907" i="18"/>
  <c r="AS907" i="18"/>
  <c r="AU907" i="18"/>
  <c r="AV907" i="18"/>
  <c r="AW907" i="18"/>
  <c r="BE907" i="18"/>
  <c r="BF907" i="18"/>
  <c r="T908" i="18"/>
  <c r="U908" i="18"/>
  <c r="AR908" i="18"/>
  <c r="AS908" i="18"/>
  <c r="AU908" i="18"/>
  <c r="AV908" i="18"/>
  <c r="AW908" i="18"/>
  <c r="BE908" i="18"/>
  <c r="BF908" i="18"/>
  <c r="T909" i="18"/>
  <c r="U909" i="18"/>
  <c r="AR909" i="18"/>
  <c r="AS909" i="18"/>
  <c r="AU909" i="18"/>
  <c r="AV909" i="18"/>
  <c r="AW909" i="18"/>
  <c r="BE909" i="18"/>
  <c r="BF909" i="18"/>
  <c r="T910" i="18"/>
  <c r="U910" i="18"/>
  <c r="AR910" i="18"/>
  <c r="AS910" i="18"/>
  <c r="AU910" i="18"/>
  <c r="AV910" i="18"/>
  <c r="AW910" i="18"/>
  <c r="BE910" i="18"/>
  <c r="BF910" i="18"/>
  <c r="T911" i="18"/>
  <c r="U911" i="18"/>
  <c r="AR911" i="18"/>
  <c r="AS911" i="18"/>
  <c r="AU911" i="18"/>
  <c r="AV911" i="18"/>
  <c r="AW911" i="18"/>
  <c r="BE911" i="18"/>
  <c r="BF911" i="18"/>
  <c r="T912" i="18"/>
  <c r="U912" i="18"/>
  <c r="AR912" i="18"/>
  <c r="AS912" i="18"/>
  <c r="AU912" i="18"/>
  <c r="AV912" i="18"/>
  <c r="AW912" i="18"/>
  <c r="BE912" i="18"/>
  <c r="BF912" i="18"/>
  <c r="T913" i="18"/>
  <c r="U913" i="18"/>
  <c r="AR913" i="18"/>
  <c r="AS913" i="18"/>
  <c r="AU913" i="18"/>
  <c r="AV913" i="18"/>
  <c r="AW913" i="18"/>
  <c r="BE913" i="18"/>
  <c r="BF913" i="18"/>
  <c r="T914" i="18"/>
  <c r="U914" i="18"/>
  <c r="AR914" i="18"/>
  <c r="AS914" i="18"/>
  <c r="AU914" i="18"/>
  <c r="AV914" i="18"/>
  <c r="AW914" i="18"/>
  <c r="BE914" i="18"/>
  <c r="BF914" i="18"/>
  <c r="T915" i="18"/>
  <c r="U915" i="18"/>
  <c r="AR915" i="18"/>
  <c r="AS915" i="18"/>
  <c r="AU915" i="18"/>
  <c r="AV915" i="18"/>
  <c r="AW915" i="18"/>
  <c r="BE915" i="18"/>
  <c r="BF915" i="18"/>
  <c r="T916" i="18"/>
  <c r="U916" i="18"/>
  <c r="AR916" i="18"/>
  <c r="AS916" i="18"/>
  <c r="AU916" i="18"/>
  <c r="AV916" i="18"/>
  <c r="AW916" i="18"/>
  <c r="BE916" i="18"/>
  <c r="BF916" i="18"/>
  <c r="T917" i="18"/>
  <c r="U917" i="18"/>
  <c r="AR917" i="18"/>
  <c r="AS917" i="18"/>
  <c r="AU917" i="18"/>
  <c r="AV917" i="18"/>
  <c r="AW917" i="18"/>
  <c r="BE917" i="18"/>
  <c r="BF917" i="18"/>
  <c r="T918" i="18"/>
  <c r="U918" i="18"/>
  <c r="AR918" i="18"/>
  <c r="AS918" i="18"/>
  <c r="AU918" i="18"/>
  <c r="AV918" i="18"/>
  <c r="AW918" i="18"/>
  <c r="BE918" i="18"/>
  <c r="BF918" i="18"/>
  <c r="T919" i="18"/>
  <c r="U919" i="18"/>
  <c r="AR919" i="18"/>
  <c r="AS919" i="18"/>
  <c r="AU919" i="18"/>
  <c r="AV919" i="18"/>
  <c r="AW919" i="18"/>
  <c r="BE919" i="18"/>
  <c r="BF919" i="18"/>
  <c r="T920" i="18"/>
  <c r="U920" i="18"/>
  <c r="AR920" i="18"/>
  <c r="AS920" i="18"/>
  <c r="AU920" i="18"/>
  <c r="AV920" i="18"/>
  <c r="AW920" i="18"/>
  <c r="BE920" i="18"/>
  <c r="BF920" i="18"/>
  <c r="T921" i="18"/>
  <c r="U921" i="18"/>
  <c r="AR921" i="18"/>
  <c r="AS921" i="18"/>
  <c r="AU921" i="18"/>
  <c r="AV921" i="18"/>
  <c r="AW921" i="18"/>
  <c r="BE921" i="18"/>
  <c r="BF921" i="18"/>
  <c r="T922" i="18"/>
  <c r="U922" i="18"/>
  <c r="AR922" i="18"/>
  <c r="AS922" i="18"/>
  <c r="AU922" i="18"/>
  <c r="AV922" i="18"/>
  <c r="AW922" i="18"/>
  <c r="BE922" i="18"/>
  <c r="BF922" i="18"/>
  <c r="T923" i="18"/>
  <c r="U923" i="18"/>
  <c r="AR923" i="18"/>
  <c r="AS923" i="18"/>
  <c r="AU923" i="18"/>
  <c r="AV923" i="18"/>
  <c r="AW923" i="18"/>
  <c r="BE923" i="18"/>
  <c r="BF923" i="18"/>
  <c r="T924" i="18"/>
  <c r="U924" i="18"/>
  <c r="AR924" i="18"/>
  <c r="AS924" i="18"/>
  <c r="AU924" i="18"/>
  <c r="AV924" i="18"/>
  <c r="AW924" i="18"/>
  <c r="BE924" i="18"/>
  <c r="BF924" i="18"/>
  <c r="T925" i="18"/>
  <c r="U925" i="18"/>
  <c r="AR925" i="18"/>
  <c r="AS925" i="18"/>
  <c r="AU925" i="18"/>
  <c r="AV925" i="18"/>
  <c r="AW925" i="18"/>
  <c r="BE925" i="18"/>
  <c r="BF925" i="18"/>
  <c r="T926" i="18"/>
  <c r="U926" i="18"/>
  <c r="AR926" i="18"/>
  <c r="AS926" i="18"/>
  <c r="AU926" i="18"/>
  <c r="AV926" i="18"/>
  <c r="AW926" i="18"/>
  <c r="BE926" i="18"/>
  <c r="BF926" i="18"/>
  <c r="T927" i="18"/>
  <c r="U927" i="18"/>
  <c r="AR927" i="18"/>
  <c r="AS927" i="18"/>
  <c r="AU927" i="18"/>
  <c r="AV927" i="18"/>
  <c r="AW927" i="18"/>
  <c r="BE927" i="18"/>
  <c r="BF927" i="18"/>
  <c r="T928" i="18"/>
  <c r="U928" i="18"/>
  <c r="AR928" i="18"/>
  <c r="AS928" i="18"/>
  <c r="AU928" i="18"/>
  <c r="AV928" i="18"/>
  <c r="AW928" i="18"/>
  <c r="BE928" i="18"/>
  <c r="BF928" i="18"/>
  <c r="T929" i="18"/>
  <c r="U929" i="18"/>
  <c r="AR929" i="18"/>
  <c r="AS929" i="18"/>
  <c r="AU929" i="18"/>
  <c r="AV929" i="18"/>
  <c r="AW929" i="18"/>
  <c r="BE929" i="18"/>
  <c r="BF929" i="18"/>
  <c r="T930" i="18"/>
  <c r="U930" i="18"/>
  <c r="AR930" i="18"/>
  <c r="AS930" i="18"/>
  <c r="AU930" i="18"/>
  <c r="AV930" i="18"/>
  <c r="AW930" i="18"/>
  <c r="BE930" i="18"/>
  <c r="BF930" i="18"/>
  <c r="T931" i="18"/>
  <c r="U931" i="18"/>
  <c r="AR931" i="18"/>
  <c r="AS931" i="18"/>
  <c r="AU931" i="18"/>
  <c r="AV931" i="18"/>
  <c r="AW931" i="18"/>
  <c r="BE931" i="18"/>
  <c r="BF931" i="18"/>
  <c r="T932" i="18"/>
  <c r="U932" i="18"/>
  <c r="AR932" i="18"/>
  <c r="AS932" i="18"/>
  <c r="AU932" i="18"/>
  <c r="AV932" i="18"/>
  <c r="AW932" i="18"/>
  <c r="BE932" i="18"/>
  <c r="BF932" i="18"/>
  <c r="T933" i="18"/>
  <c r="U933" i="18"/>
  <c r="AR933" i="18"/>
  <c r="AS933" i="18"/>
  <c r="AU933" i="18"/>
  <c r="AV933" i="18"/>
  <c r="AW933" i="18"/>
  <c r="BE933" i="18"/>
  <c r="BF933" i="18"/>
  <c r="T934" i="18"/>
  <c r="U934" i="18"/>
  <c r="AR934" i="18"/>
  <c r="AS934" i="18"/>
  <c r="AU934" i="18"/>
  <c r="AV934" i="18"/>
  <c r="AW934" i="18"/>
  <c r="BE934" i="18"/>
  <c r="BF934" i="18"/>
  <c r="T935" i="18"/>
  <c r="U935" i="18"/>
  <c r="AR935" i="18"/>
  <c r="AS935" i="18"/>
  <c r="AU935" i="18"/>
  <c r="AV935" i="18"/>
  <c r="AW935" i="18"/>
  <c r="BE935" i="18"/>
  <c r="BF935" i="18"/>
  <c r="T936" i="18"/>
  <c r="U936" i="18"/>
  <c r="AR936" i="18"/>
  <c r="AS936" i="18"/>
  <c r="AU936" i="18"/>
  <c r="AV936" i="18"/>
  <c r="AW936" i="18"/>
  <c r="BE936" i="18"/>
  <c r="BF936" i="18"/>
  <c r="T937" i="18"/>
  <c r="U937" i="18"/>
  <c r="AR937" i="18"/>
  <c r="AS937" i="18"/>
  <c r="AU937" i="18"/>
  <c r="AV937" i="18"/>
  <c r="AW937" i="18"/>
  <c r="BE937" i="18"/>
  <c r="BF937" i="18"/>
  <c r="T938" i="18"/>
  <c r="U938" i="18"/>
  <c r="AR938" i="18"/>
  <c r="AS938" i="18"/>
  <c r="AU938" i="18"/>
  <c r="AV938" i="18"/>
  <c r="AW938" i="18"/>
  <c r="BE938" i="18"/>
  <c r="BF938" i="18"/>
  <c r="T939" i="18"/>
  <c r="U939" i="18"/>
  <c r="AR939" i="18"/>
  <c r="AS939" i="18"/>
  <c r="AU939" i="18"/>
  <c r="AV939" i="18"/>
  <c r="AW939" i="18"/>
  <c r="BE939" i="18"/>
  <c r="BF939" i="18"/>
  <c r="T940" i="18"/>
  <c r="U940" i="18"/>
  <c r="AR940" i="18"/>
  <c r="AS940" i="18"/>
  <c r="AU940" i="18"/>
  <c r="AV940" i="18"/>
  <c r="AW940" i="18"/>
  <c r="BE940" i="18"/>
  <c r="BF940" i="18"/>
  <c r="T941" i="18"/>
  <c r="U941" i="18"/>
  <c r="AR941" i="18"/>
  <c r="AS941" i="18"/>
  <c r="AU941" i="18"/>
  <c r="AV941" i="18"/>
  <c r="AW941" i="18"/>
  <c r="BE941" i="18"/>
  <c r="BF941" i="18"/>
  <c r="T942" i="18"/>
  <c r="U942" i="18"/>
  <c r="AR942" i="18"/>
  <c r="AS942" i="18"/>
  <c r="AU942" i="18"/>
  <c r="AV942" i="18"/>
  <c r="AW942" i="18"/>
  <c r="BE942" i="18"/>
  <c r="BF942" i="18"/>
  <c r="T943" i="18"/>
  <c r="U943" i="18"/>
  <c r="AR943" i="18"/>
  <c r="AS943" i="18"/>
  <c r="AU943" i="18"/>
  <c r="AV943" i="18"/>
  <c r="AW943" i="18"/>
  <c r="BE943" i="18"/>
  <c r="BF943" i="18"/>
  <c r="T944" i="18"/>
  <c r="U944" i="18"/>
  <c r="AR944" i="18"/>
  <c r="AS944" i="18"/>
  <c r="AU944" i="18"/>
  <c r="AV944" i="18"/>
  <c r="AW944" i="18"/>
  <c r="BE944" i="18"/>
  <c r="BF944" i="18"/>
  <c r="T945" i="18"/>
  <c r="U945" i="18"/>
  <c r="AR945" i="18"/>
  <c r="AS945" i="18"/>
  <c r="AU945" i="18"/>
  <c r="AV945" i="18"/>
  <c r="AW945" i="18"/>
  <c r="BE945" i="18"/>
  <c r="BF945" i="18"/>
  <c r="T946" i="18"/>
  <c r="U946" i="18"/>
  <c r="AR946" i="18"/>
  <c r="AS946" i="18"/>
  <c r="AU946" i="18"/>
  <c r="AV946" i="18"/>
  <c r="AW946" i="18"/>
  <c r="BE946" i="18"/>
  <c r="BF946" i="18"/>
  <c r="T947" i="18"/>
  <c r="U947" i="18"/>
  <c r="AR947" i="18"/>
  <c r="AS947" i="18"/>
  <c r="AU947" i="18"/>
  <c r="AV947" i="18"/>
  <c r="AW947" i="18"/>
  <c r="BE947" i="18"/>
  <c r="BF947" i="18"/>
  <c r="T948" i="18"/>
  <c r="U948" i="18"/>
  <c r="AR948" i="18"/>
  <c r="AS948" i="18"/>
  <c r="AU948" i="18"/>
  <c r="AV948" i="18"/>
  <c r="AW948" i="18"/>
  <c r="BE948" i="18"/>
  <c r="BF948" i="18"/>
  <c r="T949" i="18"/>
  <c r="U949" i="18"/>
  <c r="AR949" i="18"/>
  <c r="AS949" i="18"/>
  <c r="AU949" i="18"/>
  <c r="AV949" i="18"/>
  <c r="AW949" i="18"/>
  <c r="BE949" i="18"/>
  <c r="BF949" i="18"/>
  <c r="T950" i="18"/>
  <c r="U950" i="18"/>
  <c r="AR950" i="18"/>
  <c r="AS950" i="18"/>
  <c r="AU950" i="18"/>
  <c r="AV950" i="18"/>
  <c r="AW950" i="18"/>
  <c r="BE950" i="18"/>
  <c r="BF950" i="18"/>
  <c r="T951" i="18"/>
  <c r="U951" i="18"/>
  <c r="AR951" i="18"/>
  <c r="AS951" i="18"/>
  <c r="AU951" i="18"/>
  <c r="AV951" i="18"/>
  <c r="AW951" i="18"/>
  <c r="BE951" i="18"/>
  <c r="BF951" i="18"/>
  <c r="T952" i="18"/>
  <c r="U952" i="18"/>
  <c r="AR952" i="18"/>
  <c r="AS952" i="18"/>
  <c r="AU952" i="18"/>
  <c r="AV952" i="18"/>
  <c r="AW952" i="18"/>
  <c r="BE952" i="18"/>
  <c r="BF952" i="18"/>
  <c r="T953" i="18"/>
  <c r="U953" i="18"/>
  <c r="AR953" i="18"/>
  <c r="AS953" i="18"/>
  <c r="AU953" i="18"/>
  <c r="AV953" i="18"/>
  <c r="AW953" i="18"/>
  <c r="BE953" i="18"/>
  <c r="BF953" i="18"/>
  <c r="T954" i="18"/>
  <c r="U954" i="18"/>
  <c r="AR954" i="18"/>
  <c r="AS954" i="18"/>
  <c r="AU954" i="18"/>
  <c r="AV954" i="18"/>
  <c r="AW954" i="18"/>
  <c r="BE954" i="18"/>
  <c r="BF954" i="18"/>
  <c r="T955" i="18"/>
  <c r="U955" i="18"/>
  <c r="AR955" i="18"/>
  <c r="AS955" i="18"/>
  <c r="AU955" i="18"/>
  <c r="AV955" i="18"/>
  <c r="AW955" i="18"/>
  <c r="BE955" i="18"/>
  <c r="BF955" i="18"/>
  <c r="T956" i="18"/>
  <c r="U956" i="18"/>
  <c r="AR956" i="18"/>
  <c r="AS956" i="18"/>
  <c r="AU956" i="18"/>
  <c r="AV956" i="18"/>
  <c r="AW956" i="18"/>
  <c r="BE956" i="18"/>
  <c r="BF956" i="18"/>
  <c r="T957" i="18"/>
  <c r="U957" i="18"/>
  <c r="AR957" i="18"/>
  <c r="AS957" i="18"/>
  <c r="AU957" i="18"/>
  <c r="AV957" i="18"/>
  <c r="AW957" i="18"/>
  <c r="BE957" i="18"/>
  <c r="BF957" i="18"/>
  <c r="T958" i="18"/>
  <c r="U958" i="18"/>
  <c r="AR958" i="18"/>
  <c r="AS958" i="18"/>
  <c r="AU958" i="18"/>
  <c r="AV958" i="18"/>
  <c r="AW958" i="18"/>
  <c r="BE958" i="18"/>
  <c r="BF958" i="18"/>
  <c r="T959" i="18"/>
  <c r="U959" i="18"/>
  <c r="AR959" i="18"/>
  <c r="AS959" i="18"/>
  <c r="AU959" i="18"/>
  <c r="AV959" i="18"/>
  <c r="AW959" i="18"/>
  <c r="BE959" i="18"/>
  <c r="BF959" i="18"/>
  <c r="T960" i="18"/>
  <c r="U960" i="18"/>
  <c r="AR960" i="18"/>
  <c r="AS960" i="18"/>
  <c r="AU960" i="18"/>
  <c r="AV960" i="18"/>
  <c r="AW960" i="18"/>
  <c r="BE960" i="18"/>
  <c r="BF960" i="18"/>
  <c r="T961" i="18"/>
  <c r="U961" i="18"/>
  <c r="AR961" i="18"/>
  <c r="AS961" i="18"/>
  <c r="AU961" i="18"/>
  <c r="AV961" i="18"/>
  <c r="AW961" i="18"/>
  <c r="BE961" i="18"/>
  <c r="BF961" i="18"/>
  <c r="T962" i="18"/>
  <c r="U962" i="18"/>
  <c r="AR962" i="18"/>
  <c r="AS962" i="18"/>
  <c r="AU962" i="18"/>
  <c r="AV962" i="18"/>
  <c r="AW962" i="18"/>
  <c r="BE962" i="18"/>
  <c r="BF962" i="18"/>
  <c r="T963" i="18"/>
  <c r="U963" i="18"/>
  <c r="AR963" i="18"/>
  <c r="AS963" i="18"/>
  <c r="AU963" i="18"/>
  <c r="AV963" i="18"/>
  <c r="AW963" i="18"/>
  <c r="BE963" i="18"/>
  <c r="BF963" i="18"/>
  <c r="T964" i="18"/>
  <c r="U964" i="18"/>
  <c r="AR964" i="18"/>
  <c r="AS964" i="18"/>
  <c r="AU964" i="18"/>
  <c r="AV964" i="18"/>
  <c r="AW964" i="18"/>
  <c r="BE964" i="18"/>
  <c r="BF964" i="18"/>
  <c r="T965" i="18"/>
  <c r="U965" i="18"/>
  <c r="AR965" i="18"/>
  <c r="AS965" i="18"/>
  <c r="AU965" i="18"/>
  <c r="AV965" i="18"/>
  <c r="AW965" i="18"/>
  <c r="BE965" i="18"/>
  <c r="BF965" i="18"/>
  <c r="T966" i="18"/>
  <c r="U966" i="18"/>
  <c r="AR966" i="18"/>
  <c r="AS966" i="18"/>
  <c r="AU966" i="18"/>
  <c r="AV966" i="18"/>
  <c r="AW966" i="18"/>
  <c r="BE966" i="18"/>
  <c r="BF966" i="18"/>
  <c r="T967" i="18"/>
  <c r="U967" i="18"/>
  <c r="AR967" i="18"/>
  <c r="AS967" i="18"/>
  <c r="AU967" i="18"/>
  <c r="AV967" i="18"/>
  <c r="AW967" i="18"/>
  <c r="BE967" i="18"/>
  <c r="BF967" i="18"/>
  <c r="T968" i="18"/>
  <c r="U968" i="18"/>
  <c r="AR968" i="18"/>
  <c r="AS968" i="18"/>
  <c r="AU968" i="18"/>
  <c r="AV968" i="18"/>
  <c r="AW968" i="18"/>
  <c r="BE968" i="18"/>
  <c r="BF968" i="18"/>
  <c r="T969" i="18"/>
  <c r="U969" i="18"/>
  <c r="AR969" i="18"/>
  <c r="AS969" i="18"/>
  <c r="AU969" i="18"/>
  <c r="AV969" i="18"/>
  <c r="AW969" i="18"/>
  <c r="BE969" i="18"/>
  <c r="BF969" i="18"/>
  <c r="T970" i="18"/>
  <c r="U970" i="18"/>
  <c r="AR970" i="18"/>
  <c r="AS970" i="18"/>
  <c r="AU970" i="18"/>
  <c r="AV970" i="18"/>
  <c r="AW970" i="18"/>
  <c r="BE970" i="18"/>
  <c r="BF970" i="18"/>
  <c r="T971" i="18"/>
  <c r="U971" i="18"/>
  <c r="AR971" i="18"/>
  <c r="AS971" i="18"/>
  <c r="AU971" i="18"/>
  <c r="AV971" i="18"/>
  <c r="AW971" i="18"/>
  <c r="BE971" i="18"/>
  <c r="BF971" i="18"/>
  <c r="T972" i="18"/>
  <c r="U972" i="18"/>
  <c r="AR972" i="18"/>
  <c r="AS972" i="18"/>
  <c r="AU972" i="18"/>
  <c r="AV972" i="18"/>
  <c r="AW972" i="18"/>
  <c r="BE972" i="18"/>
  <c r="BF972" i="18"/>
  <c r="T973" i="18"/>
  <c r="U973" i="18"/>
  <c r="AR973" i="18"/>
  <c r="AS973" i="18"/>
  <c r="AU973" i="18"/>
  <c r="AV973" i="18"/>
  <c r="AW973" i="18"/>
  <c r="BE973" i="18"/>
  <c r="BF973" i="18"/>
  <c r="T974" i="18"/>
  <c r="U974" i="18"/>
  <c r="AR974" i="18"/>
  <c r="AS974" i="18"/>
  <c r="AU974" i="18"/>
  <c r="AV974" i="18"/>
  <c r="AW974" i="18"/>
  <c r="BE974" i="18"/>
  <c r="BF974" i="18"/>
  <c r="T975" i="18"/>
  <c r="U975" i="18"/>
  <c r="AR975" i="18"/>
  <c r="AS975" i="18"/>
  <c r="AU975" i="18"/>
  <c r="AV975" i="18"/>
  <c r="AW975" i="18"/>
  <c r="BE975" i="18"/>
  <c r="BF975" i="18"/>
  <c r="T976" i="18"/>
  <c r="U976" i="18"/>
  <c r="AR976" i="18"/>
  <c r="AS976" i="18"/>
  <c r="AU976" i="18"/>
  <c r="AV976" i="18"/>
  <c r="AW976" i="18"/>
  <c r="BE976" i="18"/>
  <c r="BF976" i="18"/>
  <c r="T977" i="18"/>
  <c r="U977" i="18"/>
  <c r="AR977" i="18"/>
  <c r="AS977" i="18"/>
  <c r="AU977" i="18"/>
  <c r="AV977" i="18"/>
  <c r="AW977" i="18"/>
  <c r="BE977" i="18"/>
  <c r="BF977" i="18"/>
  <c r="T978" i="18"/>
  <c r="U978" i="18"/>
  <c r="AR978" i="18"/>
  <c r="AS978" i="18"/>
  <c r="AU978" i="18"/>
  <c r="AV978" i="18"/>
  <c r="AW978" i="18"/>
  <c r="BE978" i="18"/>
  <c r="BF978" i="18"/>
  <c r="T979" i="18"/>
  <c r="U979" i="18"/>
  <c r="AR979" i="18"/>
  <c r="AS979" i="18"/>
  <c r="AU979" i="18"/>
  <c r="AV979" i="18"/>
  <c r="AW979" i="18"/>
  <c r="BE979" i="18"/>
  <c r="BF979" i="18"/>
  <c r="T980" i="18"/>
  <c r="U980" i="18"/>
  <c r="AR980" i="18"/>
  <c r="AS980" i="18"/>
  <c r="AU980" i="18"/>
  <c r="AV980" i="18"/>
  <c r="AW980" i="18"/>
  <c r="BE980" i="18"/>
  <c r="BF980" i="18"/>
  <c r="T981" i="18"/>
  <c r="U981" i="18"/>
  <c r="AR981" i="18"/>
  <c r="AS981" i="18"/>
  <c r="AU981" i="18"/>
  <c r="AV981" i="18"/>
  <c r="AW981" i="18"/>
  <c r="BE981" i="18"/>
  <c r="BF981" i="18"/>
  <c r="T982" i="18"/>
  <c r="U982" i="18"/>
  <c r="AR982" i="18"/>
  <c r="AS982" i="18"/>
  <c r="AU982" i="18"/>
  <c r="AV982" i="18"/>
  <c r="AW982" i="18"/>
  <c r="BE982" i="18"/>
  <c r="BF982" i="18"/>
  <c r="T983" i="18"/>
  <c r="U983" i="18"/>
  <c r="AR983" i="18"/>
  <c r="AS983" i="18"/>
  <c r="AU983" i="18"/>
  <c r="AV983" i="18"/>
  <c r="AW983" i="18"/>
  <c r="BE983" i="18"/>
  <c r="BF983" i="18"/>
  <c r="T984" i="18"/>
  <c r="U984" i="18"/>
  <c r="AR984" i="18"/>
  <c r="AS984" i="18"/>
  <c r="AU984" i="18"/>
  <c r="AV984" i="18"/>
  <c r="AW984" i="18"/>
  <c r="BE984" i="18"/>
  <c r="BF984" i="18"/>
  <c r="T985" i="18"/>
  <c r="U985" i="18"/>
  <c r="AR985" i="18"/>
  <c r="AS985" i="18"/>
  <c r="AU985" i="18"/>
  <c r="AV985" i="18"/>
  <c r="AW985" i="18"/>
  <c r="BE985" i="18"/>
  <c r="BF985" i="18"/>
  <c r="T986" i="18"/>
  <c r="U986" i="18"/>
  <c r="AR986" i="18"/>
  <c r="AS986" i="18"/>
  <c r="AU986" i="18"/>
  <c r="AV986" i="18"/>
  <c r="AW986" i="18"/>
  <c r="BE986" i="18"/>
  <c r="BF986" i="18"/>
  <c r="T987" i="18"/>
  <c r="U987" i="18"/>
  <c r="AR987" i="18"/>
  <c r="AS987" i="18"/>
  <c r="AU987" i="18"/>
  <c r="AV987" i="18"/>
  <c r="AW987" i="18"/>
  <c r="BE987" i="18"/>
  <c r="BF987" i="18"/>
  <c r="T988" i="18"/>
  <c r="U988" i="18"/>
  <c r="AR988" i="18"/>
  <c r="AS988" i="18"/>
  <c r="AU988" i="18"/>
  <c r="AV988" i="18"/>
  <c r="AW988" i="18"/>
  <c r="BE988" i="18"/>
  <c r="BF988" i="18"/>
  <c r="T989" i="18"/>
  <c r="U989" i="18"/>
  <c r="AR989" i="18"/>
  <c r="AS989" i="18"/>
  <c r="AU989" i="18"/>
  <c r="AV989" i="18"/>
  <c r="AW989" i="18"/>
  <c r="BE989" i="18"/>
  <c r="BF989" i="18"/>
  <c r="T990" i="18"/>
  <c r="U990" i="18"/>
  <c r="AR990" i="18"/>
  <c r="AS990" i="18"/>
  <c r="AU990" i="18"/>
  <c r="AV990" i="18"/>
  <c r="AW990" i="18"/>
  <c r="BE990" i="18"/>
  <c r="BF990" i="18"/>
  <c r="T991" i="18"/>
  <c r="U991" i="18"/>
  <c r="AR991" i="18"/>
  <c r="AS991" i="18"/>
  <c r="AU991" i="18"/>
  <c r="AV991" i="18"/>
  <c r="AW991" i="18"/>
  <c r="BE991" i="18"/>
  <c r="BF991" i="18"/>
  <c r="T992" i="18"/>
  <c r="U992" i="18"/>
  <c r="AR992" i="18"/>
  <c r="AS992" i="18"/>
  <c r="AU992" i="18"/>
  <c r="AV992" i="18"/>
  <c r="AW992" i="18"/>
  <c r="BE992" i="18"/>
  <c r="BF992" i="18"/>
  <c r="T993" i="18"/>
  <c r="U993" i="18"/>
  <c r="AR993" i="18"/>
  <c r="AS993" i="18"/>
  <c r="AU993" i="18"/>
  <c r="AV993" i="18"/>
  <c r="AW993" i="18"/>
  <c r="BE993" i="18"/>
  <c r="BF993" i="18"/>
  <c r="T994" i="18"/>
  <c r="U994" i="18"/>
  <c r="AR994" i="18"/>
  <c r="AS994" i="18"/>
  <c r="AU994" i="18"/>
  <c r="AV994" i="18"/>
  <c r="AW994" i="18"/>
  <c r="BE994" i="18"/>
  <c r="BF994" i="18"/>
  <c r="T995" i="18"/>
  <c r="U995" i="18"/>
  <c r="AR995" i="18"/>
  <c r="AS995" i="18"/>
  <c r="AU995" i="18"/>
  <c r="AV995" i="18"/>
  <c r="AW995" i="18"/>
  <c r="BE995" i="18"/>
  <c r="BF995" i="18"/>
  <c r="T996" i="18"/>
  <c r="U996" i="18"/>
  <c r="AR996" i="18"/>
  <c r="AS996" i="18"/>
  <c r="AU996" i="18"/>
  <c r="AV996" i="18"/>
  <c r="AW996" i="18"/>
  <c r="BE996" i="18"/>
  <c r="BF996" i="18"/>
  <c r="T997" i="18"/>
  <c r="U997" i="18"/>
  <c r="AR997" i="18"/>
  <c r="AS997" i="18"/>
  <c r="AU997" i="18"/>
  <c r="AV997" i="18"/>
  <c r="AW997" i="18"/>
  <c r="BE997" i="18"/>
  <c r="BF997" i="18"/>
  <c r="T998" i="18"/>
  <c r="U998" i="18"/>
  <c r="AR998" i="18"/>
  <c r="AS998" i="18"/>
  <c r="AU998" i="18"/>
  <c r="AV998" i="18"/>
  <c r="AW998" i="18"/>
  <c r="BE998" i="18"/>
  <c r="BF998" i="18"/>
  <c r="T999" i="18"/>
  <c r="U999" i="18"/>
  <c r="AR999" i="18"/>
  <c r="AS999" i="18"/>
  <c r="AU999" i="18"/>
  <c r="AV999" i="18"/>
  <c r="AW999" i="18"/>
  <c r="BE999" i="18"/>
  <c r="BF999" i="18"/>
  <c r="T1000" i="18"/>
  <c r="U1000" i="18"/>
  <c r="AR1000" i="18"/>
  <c r="AS1000" i="18"/>
  <c r="AU1000" i="18"/>
  <c r="AV1000" i="18"/>
  <c r="AW1000" i="18"/>
  <c r="BE1000" i="18"/>
  <c r="BF1000" i="18"/>
  <c r="T1001" i="18"/>
  <c r="U1001" i="18"/>
  <c r="AR1001" i="18"/>
  <c r="AS1001" i="18"/>
  <c r="AU1001" i="18"/>
  <c r="AV1001" i="18"/>
  <c r="AW1001" i="18"/>
  <c r="BE1001" i="18"/>
  <c r="BF1001" i="18"/>
  <c r="T1002" i="18"/>
  <c r="U1002" i="18"/>
  <c r="AR1002" i="18"/>
  <c r="AS1002" i="18"/>
  <c r="AU1002" i="18"/>
  <c r="AV1002" i="18"/>
  <c r="AW1002" i="18"/>
  <c r="BE1002" i="18"/>
  <c r="BF1002" i="18"/>
  <c r="T1003" i="18"/>
  <c r="U1003" i="18"/>
  <c r="AR1003" i="18"/>
  <c r="AS1003" i="18"/>
  <c r="AU1003" i="18"/>
  <c r="AV1003" i="18"/>
  <c r="AW1003" i="18"/>
  <c r="BE1003" i="18"/>
  <c r="BF1003" i="18"/>
  <c r="T1004" i="18"/>
  <c r="U1004" i="18"/>
  <c r="AR1004" i="18"/>
  <c r="AS1004" i="18"/>
  <c r="AU1004" i="18"/>
  <c r="AV1004" i="18"/>
  <c r="AW1004" i="18"/>
  <c r="BE1004" i="18"/>
  <c r="BF1004" i="18"/>
  <c r="T1005" i="18"/>
  <c r="U1005" i="18"/>
  <c r="AR1005" i="18"/>
  <c r="AS1005" i="18"/>
  <c r="AU1005" i="18"/>
  <c r="AV1005" i="18"/>
  <c r="AW1005" i="18"/>
  <c r="BE1005" i="18"/>
  <c r="BF1005" i="18"/>
  <c r="T1006" i="18"/>
  <c r="U1006" i="18"/>
  <c r="AR1006" i="18"/>
  <c r="AS1006" i="18"/>
  <c r="AU1006" i="18"/>
  <c r="AV1006" i="18"/>
  <c r="AW1006" i="18"/>
  <c r="BE1006" i="18"/>
  <c r="BF1006" i="18"/>
  <c r="T1007" i="18"/>
  <c r="U1007" i="18"/>
  <c r="AR1007" i="18"/>
  <c r="AS1007" i="18"/>
  <c r="AU1007" i="18"/>
  <c r="AV1007" i="18"/>
  <c r="AW1007" i="18"/>
  <c r="BE1007" i="18"/>
  <c r="BF1007" i="18"/>
  <c r="T1008" i="18"/>
  <c r="U1008" i="18"/>
  <c r="AR1008" i="18"/>
  <c r="AS1008" i="18"/>
  <c r="AU1008" i="18"/>
  <c r="AV1008" i="18"/>
  <c r="AW1008" i="18"/>
  <c r="BE1008" i="18"/>
  <c r="BF1008" i="18"/>
  <c r="T1009" i="18"/>
  <c r="U1009" i="18"/>
  <c r="AR1009" i="18"/>
  <c r="AS1009" i="18"/>
  <c r="AU1009" i="18"/>
  <c r="AV1009" i="18"/>
  <c r="AW1009" i="18"/>
  <c r="BE1009" i="18"/>
  <c r="BF1009" i="18"/>
  <c r="T1010" i="18"/>
  <c r="U1010" i="18"/>
  <c r="AR1010" i="18"/>
  <c r="AS1010" i="18"/>
  <c r="AU1010" i="18"/>
  <c r="AV1010" i="18"/>
  <c r="AW1010" i="18"/>
  <c r="BE1010" i="18"/>
  <c r="BF1010" i="18"/>
  <c r="T1011" i="18"/>
  <c r="U1011" i="18"/>
  <c r="AR1011" i="18"/>
  <c r="AS1011" i="18"/>
  <c r="AU1011" i="18"/>
  <c r="AV1011" i="18"/>
  <c r="AW1011" i="18"/>
  <c r="BE1011" i="18"/>
  <c r="BF1011" i="18"/>
  <c r="T1012" i="18"/>
  <c r="U1012" i="18"/>
  <c r="AR1012" i="18"/>
  <c r="AS1012" i="18"/>
  <c r="AU1012" i="18"/>
  <c r="AV1012" i="18"/>
  <c r="AW1012" i="18"/>
  <c r="BE1012" i="18"/>
  <c r="BF1012" i="18"/>
  <c r="T1013" i="18"/>
  <c r="U1013" i="18"/>
  <c r="AR1013" i="18"/>
  <c r="AS1013" i="18"/>
  <c r="AU1013" i="18"/>
  <c r="AV1013" i="18"/>
  <c r="AW1013" i="18"/>
  <c r="BE1013" i="18"/>
  <c r="BF1013" i="18"/>
  <c r="T1014" i="18"/>
  <c r="U1014" i="18"/>
  <c r="AR1014" i="18"/>
  <c r="AS1014" i="18"/>
  <c r="AU1014" i="18"/>
  <c r="AV1014" i="18"/>
  <c r="AW1014" i="18"/>
  <c r="BE1014" i="18"/>
  <c r="BF1014" i="18"/>
  <c r="T1015" i="18"/>
  <c r="U1015" i="18"/>
  <c r="AR1015" i="18"/>
  <c r="AS1015" i="18"/>
  <c r="AU1015" i="18"/>
  <c r="AV1015" i="18"/>
  <c r="AW1015" i="18"/>
  <c r="BE1015" i="18"/>
  <c r="BF1015" i="18"/>
  <c r="T1016" i="18"/>
  <c r="U1016" i="18"/>
  <c r="AR1016" i="18"/>
  <c r="AS1016" i="18"/>
  <c r="AU1016" i="18"/>
  <c r="AV1016" i="18"/>
  <c r="AW1016" i="18"/>
  <c r="BE1016" i="18"/>
  <c r="BF1016" i="18"/>
  <c r="T1017" i="18"/>
  <c r="U1017" i="18"/>
  <c r="AR1017" i="18"/>
  <c r="AS1017" i="18"/>
  <c r="AU1017" i="18"/>
  <c r="AV1017" i="18"/>
  <c r="AW1017" i="18"/>
  <c r="BE1017" i="18"/>
  <c r="BF1017" i="18"/>
  <c r="T1018" i="18"/>
  <c r="U1018" i="18"/>
  <c r="AR1018" i="18"/>
  <c r="AS1018" i="18"/>
  <c r="AU1018" i="18"/>
  <c r="AV1018" i="18"/>
  <c r="AW1018" i="18"/>
  <c r="BE1018" i="18"/>
  <c r="BF1018" i="18"/>
  <c r="T1019" i="18"/>
  <c r="U1019" i="18"/>
  <c r="AR1019" i="18"/>
  <c r="AS1019" i="18"/>
  <c r="AU1019" i="18"/>
  <c r="AV1019" i="18"/>
  <c r="AW1019" i="18"/>
  <c r="BE1019" i="18"/>
  <c r="BF1019" i="18"/>
  <c r="T1020" i="18"/>
  <c r="U1020" i="18"/>
  <c r="AR1020" i="18"/>
  <c r="AS1020" i="18"/>
  <c r="AU1020" i="18"/>
  <c r="AV1020" i="18"/>
  <c r="AW1020" i="18"/>
  <c r="BE1020" i="18"/>
  <c r="BF1020" i="18"/>
  <c r="T1021" i="18"/>
  <c r="U1021" i="18"/>
  <c r="AR1021" i="18"/>
  <c r="AS1021" i="18"/>
  <c r="AU1021" i="18"/>
  <c r="AV1021" i="18"/>
  <c r="AW1021" i="18"/>
  <c r="BE1021" i="18"/>
  <c r="BF1021" i="18"/>
  <c r="T1022" i="18"/>
  <c r="U1022" i="18"/>
  <c r="AR1022" i="18"/>
  <c r="AS1022" i="18"/>
  <c r="AU1022" i="18"/>
  <c r="AV1022" i="18"/>
  <c r="AW1022" i="18"/>
  <c r="BE1022" i="18"/>
  <c r="BF1022" i="18"/>
  <c r="T1023" i="18"/>
  <c r="U1023" i="18"/>
  <c r="AR1023" i="18"/>
  <c r="AS1023" i="18"/>
  <c r="AU1023" i="18"/>
  <c r="AV1023" i="18"/>
  <c r="AW1023" i="18"/>
  <c r="BE1023" i="18"/>
  <c r="BF1023" i="18"/>
  <c r="T1024" i="18"/>
  <c r="U1024" i="18"/>
  <c r="AR1024" i="18"/>
  <c r="AS1024" i="18"/>
  <c r="AU1024" i="18"/>
  <c r="AV1024" i="18"/>
  <c r="AW1024" i="18"/>
  <c r="BE1024" i="18"/>
  <c r="BF1024" i="18"/>
  <c r="T1025" i="18"/>
  <c r="U1025" i="18"/>
  <c r="AR1025" i="18"/>
  <c r="AS1025" i="18"/>
  <c r="AU1025" i="18"/>
  <c r="AV1025" i="18"/>
  <c r="AW1025" i="18"/>
  <c r="BE1025" i="18"/>
  <c r="BF1025" i="18"/>
  <c r="T1026" i="18"/>
  <c r="U1026" i="18"/>
  <c r="AR1026" i="18"/>
  <c r="AS1026" i="18"/>
  <c r="AU1026" i="18"/>
  <c r="AV1026" i="18"/>
  <c r="AW1026" i="18"/>
  <c r="BE1026" i="18"/>
  <c r="BF1026" i="18"/>
  <c r="T1027" i="18"/>
  <c r="U1027" i="18"/>
  <c r="AR1027" i="18"/>
  <c r="AS1027" i="18"/>
  <c r="AU1027" i="18"/>
  <c r="AV1027" i="18"/>
  <c r="AW1027" i="18"/>
  <c r="BE1027" i="18"/>
  <c r="BF1027" i="18"/>
  <c r="T1028" i="18"/>
  <c r="U1028" i="18"/>
  <c r="AR1028" i="18"/>
  <c r="AS1028" i="18"/>
  <c r="AU1028" i="18"/>
  <c r="AV1028" i="18"/>
  <c r="AW1028" i="18"/>
  <c r="BE1028" i="18"/>
  <c r="BF1028" i="18"/>
  <c r="T1029" i="18"/>
  <c r="U1029" i="18"/>
  <c r="AR1029" i="18"/>
  <c r="AS1029" i="18"/>
  <c r="AU1029" i="18"/>
  <c r="AV1029" i="18"/>
  <c r="AW1029" i="18"/>
  <c r="BE1029" i="18"/>
  <c r="BF1029" i="18"/>
  <c r="T1030" i="18"/>
  <c r="U1030" i="18"/>
  <c r="AR1030" i="18"/>
  <c r="AS1030" i="18"/>
  <c r="AU1030" i="18"/>
  <c r="AV1030" i="18"/>
  <c r="AW1030" i="18"/>
  <c r="BE1030" i="18"/>
  <c r="BF1030" i="18"/>
  <c r="T1031" i="18"/>
  <c r="U1031" i="18"/>
  <c r="AR1031" i="18"/>
  <c r="AS1031" i="18"/>
  <c r="AU1031" i="18"/>
  <c r="AV1031" i="18"/>
  <c r="AW1031" i="18"/>
  <c r="BE1031" i="18"/>
  <c r="BF1031" i="18"/>
  <c r="T1032" i="18"/>
  <c r="U1032" i="18"/>
  <c r="AR1032" i="18"/>
  <c r="AS1032" i="18"/>
  <c r="AU1032" i="18"/>
  <c r="AV1032" i="18"/>
  <c r="AW1032" i="18"/>
  <c r="BE1032" i="18"/>
  <c r="BF1032" i="18"/>
  <c r="T1033" i="18"/>
  <c r="U1033" i="18"/>
  <c r="AR1033" i="18"/>
  <c r="AS1033" i="18"/>
  <c r="AU1033" i="18"/>
  <c r="AV1033" i="18"/>
  <c r="AW1033" i="18"/>
  <c r="BE1033" i="18"/>
  <c r="BF1033" i="18"/>
  <c r="T1034" i="18"/>
  <c r="U1034" i="18"/>
  <c r="AR1034" i="18"/>
  <c r="AS1034" i="18"/>
  <c r="AU1034" i="18"/>
  <c r="AV1034" i="18"/>
  <c r="AW1034" i="18"/>
  <c r="BE1034" i="18"/>
  <c r="BF1034" i="18"/>
  <c r="T1035" i="18"/>
  <c r="U1035" i="18"/>
  <c r="AR1035" i="18"/>
  <c r="AS1035" i="18"/>
  <c r="AU1035" i="18"/>
  <c r="AV1035" i="18"/>
  <c r="AW1035" i="18"/>
  <c r="BE1035" i="18"/>
  <c r="BF1035" i="18"/>
  <c r="T1036" i="18"/>
  <c r="U1036" i="18"/>
  <c r="AR1036" i="18"/>
  <c r="AS1036" i="18"/>
  <c r="AU1036" i="18"/>
  <c r="AV1036" i="18"/>
  <c r="AW1036" i="18"/>
  <c r="BE1036" i="18"/>
  <c r="BF1036" i="18"/>
  <c r="T1037" i="18"/>
  <c r="U1037" i="18"/>
  <c r="AR1037" i="18"/>
  <c r="AS1037" i="18"/>
  <c r="AU1037" i="18"/>
  <c r="AV1037" i="18"/>
  <c r="AW1037" i="18"/>
  <c r="BE1037" i="18"/>
  <c r="BF1037" i="18"/>
  <c r="T1038" i="18"/>
  <c r="U1038" i="18"/>
  <c r="AR1038" i="18"/>
  <c r="AS1038" i="18"/>
  <c r="AU1038" i="18"/>
  <c r="AV1038" i="18"/>
  <c r="AW1038" i="18"/>
  <c r="BE1038" i="18"/>
  <c r="BF1038" i="18"/>
  <c r="T1039" i="18"/>
  <c r="U1039" i="18"/>
  <c r="AR1039" i="18"/>
  <c r="AS1039" i="18"/>
  <c r="AU1039" i="18"/>
  <c r="AV1039" i="18"/>
  <c r="AW1039" i="18"/>
  <c r="BE1039" i="18"/>
  <c r="BF1039" i="18"/>
  <c r="T1040" i="18"/>
  <c r="U1040" i="18"/>
  <c r="AR1040" i="18"/>
  <c r="AS1040" i="18"/>
  <c r="AU1040" i="18"/>
  <c r="AV1040" i="18"/>
  <c r="AW1040" i="18"/>
  <c r="BE1040" i="18"/>
  <c r="BF1040" i="18"/>
  <c r="T1041" i="18"/>
  <c r="U1041" i="18"/>
  <c r="AR1041" i="18"/>
  <c r="AS1041" i="18"/>
  <c r="AU1041" i="18"/>
  <c r="AV1041" i="18"/>
  <c r="AW1041" i="18"/>
  <c r="BE1041" i="18"/>
  <c r="BF1041" i="18"/>
  <c r="T1042" i="18"/>
  <c r="U1042" i="18"/>
  <c r="AR1042" i="18"/>
  <c r="AS1042" i="18"/>
  <c r="AU1042" i="18"/>
  <c r="AV1042" i="18"/>
  <c r="AW1042" i="18"/>
  <c r="BE1042" i="18"/>
  <c r="BF1042" i="18"/>
  <c r="T1043" i="18"/>
  <c r="U1043" i="18"/>
  <c r="AR1043" i="18"/>
  <c r="AS1043" i="18"/>
  <c r="AU1043" i="18"/>
  <c r="AV1043" i="18"/>
  <c r="AW1043" i="18"/>
  <c r="BE1043" i="18"/>
  <c r="BF1043" i="18"/>
  <c r="T1044" i="18"/>
  <c r="U1044" i="18"/>
  <c r="AR1044" i="18"/>
  <c r="AS1044" i="18"/>
  <c r="AU1044" i="18"/>
  <c r="AV1044" i="18"/>
  <c r="AW1044" i="18"/>
  <c r="BE1044" i="18"/>
  <c r="BF1044" i="18"/>
  <c r="T1045" i="18"/>
  <c r="U1045" i="18"/>
  <c r="AR1045" i="18"/>
  <c r="AS1045" i="18"/>
  <c r="AU1045" i="18"/>
  <c r="AV1045" i="18"/>
  <c r="AW1045" i="18"/>
  <c r="BE1045" i="18"/>
  <c r="BF1045" i="18"/>
  <c r="T1046" i="18"/>
  <c r="U1046" i="18"/>
  <c r="AR1046" i="18"/>
  <c r="AS1046" i="18"/>
  <c r="AU1046" i="18"/>
  <c r="AV1046" i="18"/>
  <c r="AW1046" i="18"/>
  <c r="BE1046" i="18"/>
  <c r="BF1046" i="18"/>
  <c r="T1047" i="18"/>
  <c r="U1047" i="18"/>
  <c r="AR1047" i="18"/>
  <c r="AS1047" i="18"/>
  <c r="AU1047" i="18"/>
  <c r="AV1047" i="18"/>
  <c r="AW1047" i="18"/>
  <c r="BE1047" i="18"/>
  <c r="BF1047" i="18"/>
  <c r="T1048" i="18"/>
  <c r="U1048" i="18"/>
  <c r="AR1048" i="18"/>
  <c r="AS1048" i="18"/>
  <c r="AU1048" i="18"/>
  <c r="AV1048" i="18"/>
  <c r="AW1048" i="18"/>
  <c r="BE1048" i="18"/>
  <c r="BF1048" i="18"/>
  <c r="T1049" i="18"/>
  <c r="U1049" i="18"/>
  <c r="AR1049" i="18"/>
  <c r="AS1049" i="18"/>
  <c r="AU1049" i="18"/>
  <c r="AV1049" i="18"/>
  <c r="AW1049" i="18"/>
  <c r="BE1049" i="18"/>
  <c r="BF1049" i="18"/>
  <c r="T1050" i="18"/>
  <c r="U1050" i="18"/>
  <c r="AR1050" i="18"/>
  <c r="AS1050" i="18"/>
  <c r="AU1050" i="18"/>
  <c r="AV1050" i="18"/>
  <c r="AW1050" i="18"/>
  <c r="BE1050" i="18"/>
  <c r="BF1050" i="18"/>
  <c r="T1051" i="18"/>
  <c r="U1051" i="18"/>
  <c r="AR1051" i="18"/>
  <c r="AS1051" i="18"/>
  <c r="AU1051" i="18"/>
  <c r="AV1051" i="18"/>
  <c r="AW1051" i="18"/>
  <c r="BE1051" i="18"/>
  <c r="BF1051" i="18"/>
  <c r="T1052" i="18"/>
  <c r="U1052" i="18"/>
  <c r="AR1052" i="18"/>
  <c r="AS1052" i="18"/>
  <c r="AU1052" i="18"/>
  <c r="AV1052" i="18"/>
  <c r="AW1052" i="18"/>
  <c r="BE1052" i="18"/>
  <c r="BF1052" i="18"/>
  <c r="T1053" i="18"/>
  <c r="U1053" i="18"/>
  <c r="AR1053" i="18"/>
  <c r="AS1053" i="18"/>
  <c r="AU1053" i="18"/>
  <c r="AV1053" i="18"/>
  <c r="AW1053" i="18"/>
  <c r="BE1053" i="18"/>
  <c r="BF1053" i="18"/>
  <c r="T1054" i="18"/>
  <c r="U1054" i="18"/>
  <c r="AR1054" i="18"/>
  <c r="AS1054" i="18"/>
  <c r="AU1054" i="18"/>
  <c r="AV1054" i="18"/>
  <c r="AW1054" i="18"/>
  <c r="BE1054" i="18"/>
  <c r="BF1054" i="18"/>
  <c r="T1055" i="18"/>
  <c r="U1055" i="18"/>
  <c r="AR1055" i="18"/>
  <c r="AS1055" i="18"/>
  <c r="AU1055" i="18"/>
  <c r="AV1055" i="18"/>
  <c r="AW1055" i="18"/>
  <c r="BE1055" i="18"/>
  <c r="BF1055" i="18"/>
  <c r="T1056" i="18"/>
  <c r="U1056" i="18"/>
  <c r="AR1056" i="18"/>
  <c r="AS1056" i="18"/>
  <c r="AU1056" i="18"/>
  <c r="AV1056" i="18"/>
  <c r="AW1056" i="18"/>
  <c r="BE1056" i="18"/>
  <c r="BF1056" i="18"/>
  <c r="T1057" i="18"/>
  <c r="U1057" i="18"/>
  <c r="AR1057" i="18"/>
  <c r="AS1057" i="18"/>
  <c r="AU1057" i="18"/>
  <c r="AV1057" i="18"/>
  <c r="AW1057" i="18"/>
  <c r="BE1057" i="18"/>
  <c r="BF1057" i="18"/>
  <c r="T1058" i="18"/>
  <c r="U1058" i="18"/>
  <c r="AR1058" i="18"/>
  <c r="AS1058" i="18"/>
  <c r="AU1058" i="18"/>
  <c r="AV1058" i="18"/>
  <c r="AW1058" i="18"/>
  <c r="BE1058" i="18"/>
  <c r="BF1058" i="18"/>
  <c r="T1059" i="18"/>
  <c r="U1059" i="18"/>
  <c r="AR1059" i="18"/>
  <c r="AS1059" i="18"/>
  <c r="AU1059" i="18"/>
  <c r="AV1059" i="18"/>
  <c r="AW1059" i="18"/>
  <c r="BE1059" i="18"/>
  <c r="BF1059" i="18"/>
  <c r="T1060" i="18"/>
  <c r="U1060" i="18"/>
  <c r="AR1060" i="18"/>
  <c r="AS1060" i="18"/>
  <c r="AU1060" i="18"/>
  <c r="AV1060" i="18"/>
  <c r="AW1060" i="18"/>
  <c r="BE1060" i="18"/>
  <c r="BF1060" i="18"/>
  <c r="T1061" i="18"/>
  <c r="U1061" i="18"/>
  <c r="AR1061" i="18"/>
  <c r="AS1061" i="18"/>
  <c r="AU1061" i="18"/>
  <c r="AV1061" i="18"/>
  <c r="AW1061" i="18"/>
  <c r="BE1061" i="18"/>
  <c r="BF1061" i="18"/>
  <c r="T1062" i="18"/>
  <c r="U1062" i="18"/>
  <c r="AR1062" i="18"/>
  <c r="AS1062" i="18"/>
  <c r="AU1062" i="18"/>
  <c r="AV1062" i="18"/>
  <c r="AW1062" i="18"/>
  <c r="BE1062" i="18"/>
  <c r="BF1062" i="18"/>
  <c r="T1063" i="18"/>
  <c r="U1063" i="18"/>
  <c r="AR1063" i="18"/>
  <c r="AS1063" i="18"/>
  <c r="AU1063" i="18"/>
  <c r="AV1063" i="18"/>
  <c r="AW1063" i="18"/>
  <c r="BE1063" i="18"/>
  <c r="BF1063" i="18"/>
  <c r="T1064" i="18"/>
  <c r="U1064" i="18"/>
  <c r="AR1064" i="18"/>
  <c r="AS1064" i="18"/>
  <c r="AU1064" i="18"/>
  <c r="AV1064" i="18"/>
  <c r="AW1064" i="18"/>
  <c r="BE1064" i="18"/>
  <c r="BF1064" i="18"/>
  <c r="T1065" i="18"/>
  <c r="U1065" i="18"/>
  <c r="AR1065" i="18"/>
  <c r="AS1065" i="18"/>
  <c r="AU1065" i="18"/>
  <c r="AV1065" i="18"/>
  <c r="AW1065" i="18"/>
  <c r="BE1065" i="18"/>
  <c r="BF1065" i="18"/>
  <c r="T1066" i="18"/>
  <c r="U1066" i="18"/>
  <c r="AR1066" i="18"/>
  <c r="AS1066" i="18"/>
  <c r="AU1066" i="18"/>
  <c r="AV1066" i="18"/>
  <c r="AW1066" i="18"/>
  <c r="BE1066" i="18"/>
  <c r="BF1066" i="18"/>
  <c r="T1067" i="18"/>
  <c r="U1067" i="18"/>
  <c r="AR1067" i="18"/>
  <c r="AS1067" i="18"/>
  <c r="AU1067" i="18"/>
  <c r="AV1067" i="18"/>
  <c r="AW1067" i="18"/>
  <c r="BE1067" i="18"/>
  <c r="BF1067" i="18"/>
  <c r="T1068" i="18"/>
  <c r="U1068" i="18"/>
  <c r="AR1068" i="18"/>
  <c r="AS1068" i="18"/>
  <c r="AU1068" i="18"/>
  <c r="AV1068" i="18"/>
  <c r="AW1068" i="18"/>
  <c r="BE1068" i="18"/>
  <c r="BF1068" i="18"/>
  <c r="T1069" i="18"/>
  <c r="U1069" i="18"/>
  <c r="AR1069" i="18"/>
  <c r="AS1069" i="18"/>
  <c r="AU1069" i="18"/>
  <c r="AV1069" i="18"/>
  <c r="AW1069" i="18"/>
  <c r="BE1069" i="18"/>
  <c r="BF1069" i="18"/>
  <c r="T1070" i="18"/>
  <c r="U1070" i="18"/>
  <c r="AR1070" i="18"/>
  <c r="AS1070" i="18"/>
  <c r="AU1070" i="18"/>
  <c r="AV1070" i="18"/>
  <c r="AW1070" i="18"/>
  <c r="BE1070" i="18"/>
  <c r="BF1070" i="18"/>
  <c r="T1071" i="18"/>
  <c r="U1071" i="18"/>
  <c r="AR1071" i="18"/>
  <c r="AS1071" i="18"/>
  <c r="AU1071" i="18"/>
  <c r="AV1071" i="18"/>
  <c r="AW1071" i="18"/>
  <c r="BE1071" i="18"/>
  <c r="BF1071" i="18"/>
  <c r="T1072" i="18"/>
  <c r="U1072" i="18"/>
  <c r="AR1072" i="18"/>
  <c r="AS1072" i="18"/>
  <c r="AU1072" i="18"/>
  <c r="AV1072" i="18"/>
  <c r="AW1072" i="18"/>
  <c r="BE1072" i="18"/>
  <c r="BF1072" i="18"/>
  <c r="T1073" i="18"/>
  <c r="U1073" i="18"/>
  <c r="AR1073" i="18"/>
  <c r="AS1073" i="18"/>
  <c r="AU1073" i="18"/>
  <c r="AV1073" i="18"/>
  <c r="AW1073" i="18"/>
  <c r="BE1073" i="18"/>
  <c r="BF1073" i="18"/>
  <c r="T1074" i="18"/>
  <c r="U1074" i="18"/>
  <c r="AR1074" i="18"/>
  <c r="AS1074" i="18"/>
  <c r="AU1074" i="18"/>
  <c r="AV1074" i="18"/>
  <c r="AW1074" i="18"/>
  <c r="BE1074" i="18"/>
  <c r="BF1074" i="18"/>
  <c r="T1075" i="18"/>
  <c r="U1075" i="18"/>
  <c r="AR1075" i="18"/>
  <c r="AS1075" i="18"/>
  <c r="AU1075" i="18"/>
  <c r="AV1075" i="18"/>
  <c r="AW1075" i="18"/>
  <c r="BE1075" i="18"/>
  <c r="BF1075" i="18"/>
  <c r="T1076" i="18"/>
  <c r="U1076" i="18"/>
  <c r="AR1076" i="18"/>
  <c r="AS1076" i="18"/>
  <c r="AU1076" i="18"/>
  <c r="AV1076" i="18"/>
  <c r="AW1076" i="18"/>
  <c r="BE1076" i="18"/>
  <c r="BF1076" i="18"/>
  <c r="T1077" i="18"/>
  <c r="U1077" i="18"/>
  <c r="AR1077" i="18"/>
  <c r="AS1077" i="18"/>
  <c r="AU1077" i="18"/>
  <c r="AV1077" i="18"/>
  <c r="AW1077" i="18"/>
  <c r="BE1077" i="18"/>
  <c r="BF1077" i="18"/>
  <c r="T1078" i="18"/>
  <c r="U1078" i="18"/>
  <c r="AR1078" i="18"/>
  <c r="AS1078" i="18"/>
  <c r="AU1078" i="18"/>
  <c r="AV1078" i="18"/>
  <c r="AW1078" i="18"/>
  <c r="BE1078" i="18"/>
  <c r="BF1078" i="18"/>
  <c r="T1079" i="18"/>
  <c r="U1079" i="18"/>
  <c r="AR1079" i="18"/>
  <c r="AS1079" i="18"/>
  <c r="AU1079" i="18"/>
  <c r="AV1079" i="18"/>
  <c r="AW1079" i="18"/>
  <c r="BE1079" i="18"/>
  <c r="BF1079" i="18"/>
  <c r="T1080" i="18"/>
  <c r="U1080" i="18"/>
  <c r="AR1080" i="18"/>
  <c r="AS1080" i="18"/>
  <c r="AU1080" i="18"/>
  <c r="AV1080" i="18"/>
  <c r="AW1080" i="18"/>
  <c r="BE1080" i="18"/>
  <c r="BF1080" i="18"/>
  <c r="T1081" i="18"/>
  <c r="U1081" i="18"/>
  <c r="AR1081" i="18"/>
  <c r="AS1081" i="18"/>
  <c r="AU1081" i="18"/>
  <c r="AV1081" i="18"/>
  <c r="AW1081" i="18"/>
  <c r="BE1081" i="18"/>
  <c r="BF1081" i="18"/>
  <c r="T1082" i="18"/>
  <c r="U1082" i="18"/>
  <c r="AR1082" i="18"/>
  <c r="AS1082" i="18"/>
  <c r="AU1082" i="18"/>
  <c r="AV1082" i="18"/>
  <c r="AW1082" i="18"/>
  <c r="BE1082" i="18"/>
  <c r="BF1082" i="18"/>
  <c r="T1083" i="18"/>
  <c r="U1083" i="18"/>
  <c r="AR1083" i="18"/>
  <c r="AS1083" i="18"/>
  <c r="AU1083" i="18"/>
  <c r="AV1083" i="18"/>
  <c r="AW1083" i="18"/>
  <c r="BE1083" i="18"/>
  <c r="BF1083" i="18"/>
  <c r="T1084" i="18"/>
  <c r="U1084" i="18"/>
  <c r="AR1084" i="18"/>
  <c r="AS1084" i="18"/>
  <c r="AU1084" i="18"/>
  <c r="AV1084" i="18"/>
  <c r="AW1084" i="18"/>
  <c r="BE1084" i="18"/>
  <c r="BF1084" i="18"/>
  <c r="T1085" i="18"/>
  <c r="U1085" i="18"/>
  <c r="AR1085" i="18"/>
  <c r="AS1085" i="18"/>
  <c r="AU1085" i="18"/>
  <c r="AV1085" i="18"/>
  <c r="AW1085" i="18"/>
  <c r="BE1085" i="18"/>
  <c r="BF1085" i="18"/>
  <c r="T1086" i="18"/>
  <c r="U1086" i="18"/>
  <c r="AR1086" i="18"/>
  <c r="AS1086" i="18"/>
  <c r="AU1086" i="18"/>
  <c r="AV1086" i="18"/>
  <c r="AW1086" i="18"/>
  <c r="BE1086" i="18"/>
  <c r="BF1086" i="18"/>
  <c r="T1087" i="18"/>
  <c r="U1087" i="18"/>
  <c r="AR1087" i="18"/>
  <c r="AS1087" i="18"/>
  <c r="AU1087" i="18"/>
  <c r="AV1087" i="18"/>
  <c r="AW1087" i="18"/>
  <c r="BE1087" i="18"/>
  <c r="BF1087" i="18"/>
  <c r="T1088" i="18"/>
  <c r="U1088" i="18"/>
  <c r="AR1088" i="18"/>
  <c r="AS1088" i="18"/>
  <c r="AU1088" i="18"/>
  <c r="AV1088" i="18"/>
  <c r="AW1088" i="18"/>
  <c r="BE1088" i="18"/>
  <c r="BF1088" i="18"/>
  <c r="T1089" i="18"/>
  <c r="U1089" i="18"/>
  <c r="AR1089" i="18"/>
  <c r="AS1089" i="18"/>
  <c r="AU1089" i="18"/>
  <c r="AV1089" i="18"/>
  <c r="AW1089" i="18"/>
  <c r="BE1089" i="18"/>
  <c r="BF1089" i="18"/>
  <c r="T1090" i="18"/>
  <c r="U1090" i="18"/>
  <c r="AR1090" i="18"/>
  <c r="AS1090" i="18"/>
  <c r="AU1090" i="18"/>
  <c r="AV1090" i="18"/>
  <c r="AW1090" i="18"/>
  <c r="BE1090" i="18"/>
  <c r="BF1090" i="18"/>
  <c r="T1091" i="18"/>
  <c r="U1091" i="18"/>
  <c r="AR1091" i="18"/>
  <c r="AS1091" i="18"/>
  <c r="AU1091" i="18"/>
  <c r="AV1091" i="18"/>
  <c r="AW1091" i="18"/>
  <c r="BE1091" i="18"/>
  <c r="BF1091" i="18"/>
  <c r="T1092" i="18"/>
  <c r="U1092" i="18"/>
  <c r="AR1092" i="18"/>
  <c r="AS1092" i="18"/>
  <c r="AU1092" i="18"/>
  <c r="AV1092" i="18"/>
  <c r="AW1092" i="18"/>
  <c r="BE1092" i="18"/>
  <c r="BF1092" i="18"/>
  <c r="T1093" i="18"/>
  <c r="U1093" i="18"/>
  <c r="AR1093" i="18"/>
  <c r="AS1093" i="18"/>
  <c r="AU1093" i="18"/>
  <c r="AV1093" i="18"/>
  <c r="AW1093" i="18"/>
  <c r="BE1093" i="18"/>
  <c r="BF1093" i="18"/>
  <c r="T1094" i="18"/>
  <c r="U1094" i="18"/>
  <c r="AR1094" i="18"/>
  <c r="AS1094" i="18"/>
  <c r="AU1094" i="18"/>
  <c r="AV1094" i="18"/>
  <c r="AW1094" i="18"/>
  <c r="BE1094" i="18"/>
  <c r="BF1094" i="18"/>
  <c r="T1095" i="18"/>
  <c r="U1095" i="18"/>
  <c r="AR1095" i="18"/>
  <c r="AS1095" i="18"/>
  <c r="AU1095" i="18"/>
  <c r="AV1095" i="18"/>
  <c r="AW1095" i="18"/>
  <c r="BE1095" i="18"/>
  <c r="BF1095" i="18"/>
  <c r="T1096" i="18"/>
  <c r="U1096" i="18"/>
  <c r="AR1096" i="18"/>
  <c r="AS1096" i="18"/>
  <c r="AU1096" i="18"/>
  <c r="AV1096" i="18"/>
  <c r="AW1096" i="18"/>
  <c r="BE1096" i="18"/>
  <c r="BF1096" i="18"/>
  <c r="T1097" i="18"/>
  <c r="U1097" i="18"/>
  <c r="AR1097" i="18"/>
  <c r="AS1097" i="18"/>
  <c r="AU1097" i="18"/>
  <c r="AV1097" i="18"/>
  <c r="AW1097" i="18"/>
  <c r="BE1097" i="18"/>
  <c r="BF1097" i="18"/>
  <c r="T1098" i="18"/>
  <c r="U1098" i="18"/>
  <c r="AR1098" i="18"/>
  <c r="AS1098" i="18"/>
  <c r="AU1098" i="18"/>
  <c r="AV1098" i="18"/>
  <c r="AW1098" i="18"/>
  <c r="BE1098" i="18"/>
  <c r="BF1098" i="18"/>
  <c r="T1099" i="18"/>
  <c r="U1099" i="18"/>
  <c r="AR1099" i="18"/>
  <c r="AS1099" i="18"/>
  <c r="AU1099" i="18"/>
  <c r="AV1099" i="18"/>
  <c r="AW1099" i="18"/>
  <c r="BE1099" i="18"/>
  <c r="BF1099" i="18"/>
  <c r="T1100" i="18"/>
  <c r="U1100" i="18"/>
  <c r="AR1100" i="18"/>
  <c r="AS1100" i="18"/>
  <c r="AU1100" i="18"/>
  <c r="AV1100" i="18"/>
  <c r="AW1100" i="18"/>
  <c r="BE1100" i="18"/>
  <c r="BF1100" i="18"/>
  <c r="T1101" i="18"/>
  <c r="U1101" i="18"/>
  <c r="AR1101" i="18"/>
  <c r="AS1101" i="18"/>
  <c r="AU1101" i="18"/>
  <c r="AV1101" i="18"/>
  <c r="AW1101" i="18"/>
  <c r="BE1101" i="18"/>
  <c r="BF1101" i="18"/>
  <c r="T1102" i="18"/>
  <c r="U1102" i="18"/>
  <c r="AR1102" i="18"/>
  <c r="AS1102" i="18"/>
  <c r="AU1102" i="18"/>
  <c r="AV1102" i="18"/>
  <c r="AW1102" i="18"/>
  <c r="BE1102" i="18"/>
  <c r="BF1102" i="18"/>
  <c r="T1103" i="18"/>
  <c r="U1103" i="18"/>
  <c r="AR1103" i="18"/>
  <c r="AS1103" i="18"/>
  <c r="AU1103" i="18"/>
  <c r="AV1103" i="18"/>
  <c r="AW1103" i="18"/>
  <c r="BE1103" i="18"/>
  <c r="BF1103" i="18"/>
  <c r="T1104" i="18"/>
  <c r="U1104" i="18"/>
  <c r="AR1104" i="18"/>
  <c r="AS1104" i="18"/>
  <c r="AU1104" i="18"/>
  <c r="AV1104" i="18"/>
  <c r="AW1104" i="18"/>
  <c r="BE1104" i="18"/>
  <c r="BF1104" i="18"/>
  <c r="T1105" i="18"/>
  <c r="U1105" i="18"/>
  <c r="AR1105" i="18"/>
  <c r="AS1105" i="18"/>
  <c r="AU1105" i="18"/>
  <c r="AV1105" i="18"/>
  <c r="AW1105" i="18"/>
  <c r="BE1105" i="18"/>
  <c r="BF1105" i="18"/>
  <c r="T1106" i="18"/>
  <c r="U1106" i="18"/>
  <c r="AR1106" i="18"/>
  <c r="AS1106" i="18"/>
  <c r="AU1106" i="18"/>
  <c r="AV1106" i="18"/>
  <c r="AW1106" i="18"/>
  <c r="BE1106" i="18"/>
  <c r="BF1106" i="18"/>
  <c r="T1107" i="18"/>
  <c r="U1107" i="18"/>
  <c r="AR1107" i="18"/>
  <c r="AS1107" i="18"/>
  <c r="AU1107" i="18"/>
  <c r="AV1107" i="18"/>
  <c r="AW1107" i="18"/>
  <c r="BE1107" i="18"/>
  <c r="BF1107" i="18"/>
  <c r="T1108" i="18"/>
  <c r="U1108" i="18"/>
  <c r="AR1108" i="18"/>
  <c r="AS1108" i="18"/>
  <c r="AU1108" i="18"/>
  <c r="AV1108" i="18"/>
  <c r="AW1108" i="18"/>
  <c r="BE1108" i="18"/>
  <c r="BF1108" i="18"/>
  <c r="T1109" i="18"/>
  <c r="U1109" i="18"/>
  <c r="AR1109" i="18"/>
  <c r="AS1109" i="18"/>
  <c r="AU1109" i="18"/>
  <c r="AV1109" i="18"/>
  <c r="AW1109" i="18"/>
  <c r="BE1109" i="18"/>
  <c r="BF1109" i="18"/>
  <c r="T1110" i="18"/>
  <c r="U1110" i="18"/>
  <c r="AR1110" i="18"/>
  <c r="AS1110" i="18"/>
  <c r="AU1110" i="18"/>
  <c r="AV1110" i="18"/>
  <c r="AW1110" i="18"/>
  <c r="BE1110" i="18"/>
  <c r="BF1110" i="18"/>
  <c r="T1111" i="18"/>
  <c r="U1111" i="18"/>
  <c r="AR1111" i="18"/>
  <c r="AS1111" i="18"/>
  <c r="AU1111" i="18"/>
  <c r="AV1111" i="18"/>
  <c r="AW1111" i="18"/>
  <c r="BE1111" i="18"/>
  <c r="BF1111" i="18"/>
  <c r="T1112" i="18"/>
  <c r="U1112" i="18"/>
  <c r="AR1112" i="18"/>
  <c r="AS1112" i="18"/>
  <c r="AU1112" i="18"/>
  <c r="AV1112" i="18"/>
  <c r="AW1112" i="18"/>
  <c r="BE1112" i="18"/>
  <c r="BF1112" i="18"/>
  <c r="T1113" i="18"/>
  <c r="U1113" i="18"/>
  <c r="AR1113" i="18"/>
  <c r="AS1113" i="18"/>
  <c r="AU1113" i="18"/>
  <c r="AV1113" i="18"/>
  <c r="AW1113" i="18"/>
  <c r="BE1113" i="18"/>
  <c r="BF1113" i="18"/>
  <c r="T1114" i="18"/>
  <c r="U1114" i="18"/>
  <c r="AR1114" i="18"/>
  <c r="AS1114" i="18"/>
  <c r="AU1114" i="18"/>
  <c r="AV1114" i="18"/>
  <c r="AW1114" i="18"/>
  <c r="BE1114" i="18"/>
  <c r="BF1114" i="18"/>
  <c r="T1115" i="18"/>
  <c r="U1115" i="18"/>
  <c r="AR1115" i="18"/>
  <c r="AS1115" i="18"/>
  <c r="AU1115" i="18"/>
  <c r="AV1115" i="18"/>
  <c r="AW1115" i="18"/>
  <c r="BE1115" i="18"/>
  <c r="BF1115" i="18"/>
  <c r="T1116" i="18"/>
  <c r="U1116" i="18"/>
  <c r="AR1116" i="18"/>
  <c r="AS1116" i="18"/>
  <c r="AU1116" i="18"/>
  <c r="AV1116" i="18"/>
  <c r="AW1116" i="18"/>
  <c r="BE1116" i="18"/>
  <c r="BF1116" i="18"/>
  <c r="T1117" i="18"/>
  <c r="U1117" i="18"/>
  <c r="AR1117" i="18"/>
  <c r="AS1117" i="18"/>
  <c r="AU1117" i="18"/>
  <c r="AV1117" i="18"/>
  <c r="AW1117" i="18"/>
  <c r="BE1117" i="18"/>
  <c r="BF1117" i="18"/>
  <c r="T1118" i="18"/>
  <c r="U1118" i="18"/>
  <c r="AR1118" i="18"/>
  <c r="AS1118" i="18"/>
  <c r="AU1118" i="18"/>
  <c r="AV1118" i="18"/>
  <c r="AW1118" i="18"/>
  <c r="BE1118" i="18"/>
  <c r="BF1118" i="18"/>
  <c r="T1119" i="18"/>
  <c r="U1119" i="18"/>
  <c r="AR1119" i="18"/>
  <c r="AS1119" i="18"/>
  <c r="AU1119" i="18"/>
  <c r="AV1119" i="18"/>
  <c r="AW1119" i="18"/>
  <c r="BE1119" i="18"/>
  <c r="BF1119" i="18"/>
  <c r="T1120" i="18"/>
  <c r="U1120" i="18"/>
  <c r="AR1120" i="18"/>
  <c r="AS1120" i="18"/>
  <c r="AU1120" i="18"/>
  <c r="AV1120" i="18"/>
  <c r="AW1120" i="18"/>
  <c r="BE1120" i="18"/>
  <c r="BF1120" i="18"/>
  <c r="T1121" i="18"/>
  <c r="U1121" i="18"/>
  <c r="AR1121" i="18"/>
  <c r="AS1121" i="18"/>
  <c r="AU1121" i="18"/>
  <c r="AV1121" i="18"/>
  <c r="AW1121" i="18"/>
  <c r="BE1121" i="18"/>
  <c r="BF1121" i="18"/>
  <c r="T1122" i="18"/>
  <c r="U1122" i="18"/>
  <c r="AR1122" i="18"/>
  <c r="AS1122" i="18"/>
  <c r="AU1122" i="18"/>
  <c r="AV1122" i="18"/>
  <c r="AW1122" i="18"/>
  <c r="BE1122" i="18"/>
  <c r="BF1122" i="18"/>
  <c r="T1123" i="18"/>
  <c r="U1123" i="18"/>
  <c r="AR1123" i="18"/>
  <c r="AS1123" i="18"/>
  <c r="AU1123" i="18"/>
  <c r="AV1123" i="18"/>
  <c r="AW1123" i="18"/>
  <c r="BE1123" i="18"/>
  <c r="BF1123" i="18"/>
  <c r="T1124" i="18"/>
  <c r="U1124" i="18"/>
  <c r="AR1124" i="18"/>
  <c r="AS1124" i="18"/>
  <c r="AU1124" i="18"/>
  <c r="AV1124" i="18"/>
  <c r="AW1124" i="18"/>
  <c r="BE1124" i="18"/>
  <c r="BF1124" i="18"/>
  <c r="T1125" i="18"/>
  <c r="U1125" i="18"/>
  <c r="AR1125" i="18"/>
  <c r="AS1125" i="18"/>
  <c r="AU1125" i="18"/>
  <c r="AV1125" i="18"/>
  <c r="AW1125" i="18"/>
  <c r="BE1125" i="18"/>
  <c r="BF1125" i="18"/>
  <c r="T1126" i="18"/>
  <c r="U1126" i="18"/>
  <c r="AR1126" i="18"/>
  <c r="AS1126" i="18"/>
  <c r="AU1126" i="18"/>
  <c r="AV1126" i="18"/>
  <c r="AW1126" i="18"/>
  <c r="BE1126" i="18"/>
  <c r="BF1126" i="18"/>
  <c r="T1127" i="18"/>
  <c r="U1127" i="18"/>
  <c r="AR1127" i="18"/>
  <c r="AS1127" i="18"/>
  <c r="AU1127" i="18"/>
  <c r="AV1127" i="18"/>
  <c r="AW1127" i="18"/>
  <c r="BE1127" i="18"/>
  <c r="BF1127" i="18"/>
  <c r="T1128" i="18"/>
  <c r="U1128" i="18"/>
  <c r="AR1128" i="18"/>
  <c r="AS1128" i="18"/>
  <c r="AU1128" i="18"/>
  <c r="AV1128" i="18"/>
  <c r="AW1128" i="18"/>
  <c r="BE1128" i="18"/>
  <c r="BF1128" i="18"/>
  <c r="T1129" i="18"/>
  <c r="U1129" i="18"/>
  <c r="AR1129" i="18"/>
  <c r="AS1129" i="18"/>
  <c r="AU1129" i="18"/>
  <c r="AV1129" i="18"/>
  <c r="AW1129" i="18"/>
  <c r="BE1129" i="18"/>
  <c r="BF1129" i="18"/>
  <c r="T1130" i="18"/>
  <c r="U1130" i="18"/>
  <c r="AR1130" i="18"/>
  <c r="AS1130" i="18"/>
  <c r="AU1130" i="18"/>
  <c r="AV1130" i="18"/>
  <c r="AW1130" i="18"/>
  <c r="BE1130" i="18"/>
  <c r="BF1130" i="18"/>
  <c r="T1131" i="18"/>
  <c r="U1131" i="18"/>
  <c r="AR1131" i="18"/>
  <c r="AS1131" i="18"/>
  <c r="AU1131" i="18"/>
  <c r="AV1131" i="18"/>
  <c r="AW1131" i="18"/>
  <c r="BE1131" i="18"/>
  <c r="BF1131" i="18"/>
  <c r="T1132" i="18"/>
  <c r="U1132" i="18"/>
  <c r="AR1132" i="18"/>
  <c r="AS1132" i="18"/>
  <c r="AU1132" i="18"/>
  <c r="AV1132" i="18"/>
  <c r="AW1132" i="18"/>
  <c r="BE1132" i="18"/>
  <c r="BF1132" i="18"/>
  <c r="T1133" i="18"/>
  <c r="U1133" i="18"/>
  <c r="AR1133" i="18"/>
  <c r="AS1133" i="18"/>
  <c r="AU1133" i="18"/>
  <c r="AV1133" i="18"/>
  <c r="AW1133" i="18"/>
  <c r="BE1133" i="18"/>
  <c r="BF1133" i="18"/>
  <c r="T1134" i="18"/>
  <c r="U1134" i="18"/>
  <c r="AR1134" i="18"/>
  <c r="AS1134" i="18"/>
  <c r="AU1134" i="18"/>
  <c r="AV1134" i="18"/>
  <c r="AW1134" i="18"/>
  <c r="BE1134" i="18"/>
  <c r="BF1134" i="18"/>
  <c r="T1135" i="18"/>
  <c r="U1135" i="18"/>
  <c r="AR1135" i="18"/>
  <c r="AS1135" i="18"/>
  <c r="AU1135" i="18"/>
  <c r="AV1135" i="18"/>
  <c r="AW1135" i="18"/>
  <c r="BE1135" i="18"/>
  <c r="BF1135" i="18"/>
  <c r="T1136" i="18"/>
  <c r="U1136" i="18"/>
  <c r="AR1136" i="18"/>
  <c r="AS1136" i="18"/>
  <c r="AU1136" i="18"/>
  <c r="AV1136" i="18"/>
  <c r="AW1136" i="18"/>
  <c r="BE1136" i="18"/>
  <c r="BF1136" i="18"/>
  <c r="T1137" i="18"/>
  <c r="U1137" i="18"/>
  <c r="AR1137" i="18"/>
  <c r="AS1137" i="18"/>
  <c r="AU1137" i="18"/>
  <c r="AV1137" i="18"/>
  <c r="AW1137" i="18"/>
  <c r="BE1137" i="18"/>
  <c r="BF1137" i="18"/>
  <c r="T1138" i="18"/>
  <c r="U1138" i="18"/>
  <c r="AR1138" i="18"/>
  <c r="AS1138" i="18"/>
  <c r="AU1138" i="18"/>
  <c r="AV1138" i="18"/>
  <c r="AW1138" i="18"/>
  <c r="BE1138" i="18"/>
  <c r="BF1138" i="18"/>
  <c r="T1139" i="18"/>
  <c r="U1139" i="18"/>
  <c r="AR1139" i="18"/>
  <c r="AS1139" i="18"/>
  <c r="AU1139" i="18"/>
  <c r="AV1139" i="18"/>
  <c r="AW1139" i="18"/>
  <c r="BE1139" i="18"/>
  <c r="BF1139" i="18"/>
  <c r="T1140" i="18"/>
  <c r="U1140" i="18"/>
  <c r="AR1140" i="18"/>
  <c r="AS1140" i="18"/>
  <c r="AU1140" i="18"/>
  <c r="AV1140" i="18"/>
  <c r="AW1140" i="18"/>
  <c r="BE1140" i="18"/>
  <c r="BF1140" i="18"/>
  <c r="T1141" i="18"/>
  <c r="U1141" i="18"/>
  <c r="AR1141" i="18"/>
  <c r="AS1141" i="18"/>
  <c r="AU1141" i="18"/>
  <c r="AV1141" i="18"/>
  <c r="AW1141" i="18"/>
  <c r="BE1141" i="18"/>
  <c r="BF1141" i="18"/>
  <c r="T1142" i="18"/>
  <c r="U1142" i="18"/>
  <c r="AR1142" i="18"/>
  <c r="AS1142" i="18"/>
  <c r="AU1142" i="18"/>
  <c r="AV1142" i="18"/>
  <c r="AW1142" i="18"/>
  <c r="BE1142" i="18"/>
  <c r="BF1142" i="18"/>
  <c r="T1143" i="18"/>
  <c r="U1143" i="18"/>
  <c r="AR1143" i="18"/>
  <c r="AS1143" i="18"/>
  <c r="AU1143" i="18"/>
  <c r="AV1143" i="18"/>
  <c r="AW1143" i="18"/>
  <c r="BE1143" i="18"/>
  <c r="BF1143" i="18"/>
  <c r="T1144" i="18"/>
  <c r="U1144" i="18"/>
  <c r="AR1144" i="18"/>
  <c r="AS1144" i="18"/>
  <c r="AU1144" i="18"/>
  <c r="AV1144" i="18"/>
  <c r="AW1144" i="18"/>
  <c r="BE1144" i="18"/>
  <c r="BF1144" i="18"/>
  <c r="T1145" i="18"/>
  <c r="U1145" i="18"/>
  <c r="AR1145" i="18"/>
  <c r="AS1145" i="18"/>
  <c r="AU1145" i="18"/>
  <c r="AV1145" i="18"/>
  <c r="AW1145" i="18"/>
  <c r="BE1145" i="18"/>
  <c r="BF1145" i="18"/>
  <c r="T1146" i="18"/>
  <c r="U1146" i="18"/>
  <c r="AR1146" i="18"/>
  <c r="AS1146" i="18"/>
  <c r="AU1146" i="18"/>
  <c r="AV1146" i="18"/>
  <c r="AW1146" i="18"/>
  <c r="BE1146" i="18"/>
  <c r="BF1146" i="18"/>
  <c r="T1147" i="18"/>
  <c r="U1147" i="18"/>
  <c r="AR1147" i="18"/>
  <c r="AS1147" i="18"/>
  <c r="AU1147" i="18"/>
  <c r="AV1147" i="18"/>
  <c r="AW1147" i="18"/>
  <c r="BE1147" i="18"/>
  <c r="BF1147" i="18"/>
  <c r="T1148" i="18"/>
  <c r="U1148" i="18"/>
  <c r="AR1148" i="18"/>
  <c r="AS1148" i="18"/>
  <c r="AU1148" i="18"/>
  <c r="AV1148" i="18"/>
  <c r="AW1148" i="18"/>
  <c r="BE1148" i="18"/>
  <c r="BF1148" i="18"/>
  <c r="T1149" i="18"/>
  <c r="U1149" i="18"/>
  <c r="AR1149" i="18"/>
  <c r="AS1149" i="18"/>
  <c r="AU1149" i="18"/>
  <c r="AV1149" i="18"/>
  <c r="AW1149" i="18"/>
  <c r="BE1149" i="18"/>
  <c r="BF1149" i="18"/>
  <c r="T1150" i="18"/>
  <c r="U1150" i="18"/>
  <c r="AR1150" i="18"/>
  <c r="AS1150" i="18"/>
  <c r="AU1150" i="18"/>
  <c r="AV1150" i="18"/>
  <c r="AW1150" i="18"/>
  <c r="BE1150" i="18"/>
  <c r="BF1150" i="18"/>
  <c r="T1151" i="18"/>
  <c r="U1151" i="18"/>
  <c r="AR1151" i="18"/>
  <c r="AS1151" i="18"/>
  <c r="AU1151" i="18"/>
  <c r="AV1151" i="18"/>
  <c r="AW1151" i="18"/>
  <c r="BE1151" i="18"/>
  <c r="BF1151" i="18"/>
  <c r="T1152" i="18"/>
  <c r="U1152" i="18"/>
  <c r="AR1152" i="18"/>
  <c r="AS1152" i="18"/>
  <c r="AU1152" i="18"/>
  <c r="AV1152" i="18"/>
  <c r="AW1152" i="18"/>
  <c r="BE1152" i="18"/>
  <c r="BF1152" i="18"/>
  <c r="T1153" i="18"/>
  <c r="U1153" i="18"/>
  <c r="AR1153" i="18"/>
  <c r="AS1153" i="18"/>
  <c r="AU1153" i="18"/>
  <c r="AV1153" i="18"/>
  <c r="AW1153" i="18"/>
  <c r="BE1153" i="18"/>
  <c r="BF1153" i="18"/>
  <c r="T1154" i="18"/>
  <c r="U1154" i="18"/>
  <c r="AR1154" i="18"/>
  <c r="AS1154" i="18"/>
  <c r="AU1154" i="18"/>
  <c r="AV1154" i="18"/>
  <c r="AW1154" i="18"/>
  <c r="BE1154" i="18"/>
  <c r="BF1154" i="18"/>
  <c r="T1155" i="18"/>
  <c r="U1155" i="18"/>
  <c r="AR1155" i="18"/>
  <c r="AS1155" i="18"/>
  <c r="AU1155" i="18"/>
  <c r="AV1155" i="18"/>
  <c r="AW1155" i="18"/>
  <c r="BE1155" i="18"/>
  <c r="BF1155" i="18"/>
  <c r="T1156" i="18"/>
  <c r="U1156" i="18"/>
  <c r="AR1156" i="18"/>
  <c r="AS1156" i="18"/>
  <c r="AU1156" i="18"/>
  <c r="AV1156" i="18"/>
  <c r="AW1156" i="18"/>
  <c r="BE1156" i="18"/>
  <c r="BF1156" i="18"/>
  <c r="T1157" i="18"/>
  <c r="U1157" i="18"/>
  <c r="AR1157" i="18"/>
  <c r="AS1157" i="18"/>
  <c r="AU1157" i="18"/>
  <c r="AV1157" i="18"/>
  <c r="AW1157" i="18"/>
  <c r="BE1157" i="18"/>
  <c r="BF1157" i="18"/>
  <c r="T1158" i="18"/>
  <c r="U1158" i="18"/>
  <c r="AR1158" i="18"/>
  <c r="AS1158" i="18"/>
  <c r="AU1158" i="18"/>
  <c r="AV1158" i="18"/>
  <c r="AW1158" i="18"/>
  <c r="BE1158" i="18"/>
  <c r="BF1158" i="18"/>
  <c r="T1159" i="18"/>
  <c r="U1159" i="18"/>
  <c r="AR1159" i="18"/>
  <c r="AS1159" i="18"/>
  <c r="AU1159" i="18"/>
  <c r="AV1159" i="18"/>
  <c r="AW1159" i="18"/>
  <c r="BE1159" i="18"/>
  <c r="BF1159" i="18"/>
  <c r="T1160" i="18"/>
  <c r="U1160" i="18"/>
  <c r="AR1160" i="18"/>
  <c r="AS1160" i="18"/>
  <c r="AU1160" i="18"/>
  <c r="AV1160" i="18"/>
  <c r="AW1160" i="18"/>
  <c r="BE1160" i="18"/>
  <c r="BF1160" i="18"/>
  <c r="T1161" i="18"/>
  <c r="U1161" i="18"/>
  <c r="AR1161" i="18"/>
  <c r="AS1161" i="18"/>
  <c r="AU1161" i="18"/>
  <c r="AV1161" i="18"/>
  <c r="AW1161" i="18"/>
  <c r="BE1161" i="18"/>
  <c r="BF1161" i="18"/>
  <c r="T1162" i="18"/>
  <c r="U1162" i="18"/>
  <c r="AR1162" i="18"/>
  <c r="AS1162" i="18"/>
  <c r="AU1162" i="18"/>
  <c r="AV1162" i="18"/>
  <c r="AW1162" i="18"/>
  <c r="BE1162" i="18"/>
  <c r="BF1162" i="18"/>
  <c r="T1163" i="18"/>
  <c r="U1163" i="18"/>
  <c r="AR1163" i="18"/>
  <c r="AS1163" i="18"/>
  <c r="AU1163" i="18"/>
  <c r="AV1163" i="18"/>
  <c r="AW1163" i="18"/>
  <c r="BE1163" i="18"/>
  <c r="BF1163" i="18"/>
  <c r="T1164" i="18"/>
  <c r="U1164" i="18"/>
  <c r="AR1164" i="18"/>
  <c r="AS1164" i="18"/>
  <c r="AU1164" i="18"/>
  <c r="AV1164" i="18"/>
  <c r="AW1164" i="18"/>
  <c r="BE1164" i="18"/>
  <c r="BF1164" i="18"/>
  <c r="T1165" i="18"/>
  <c r="U1165" i="18"/>
  <c r="AR1165" i="18"/>
  <c r="AS1165" i="18"/>
  <c r="AU1165" i="18"/>
  <c r="AV1165" i="18"/>
  <c r="AW1165" i="18"/>
  <c r="BE1165" i="18"/>
  <c r="BF1165" i="18"/>
  <c r="T1166" i="18"/>
  <c r="U1166" i="18"/>
  <c r="AR1166" i="18"/>
  <c r="AS1166" i="18"/>
  <c r="AU1166" i="18"/>
  <c r="AV1166" i="18"/>
  <c r="AW1166" i="18"/>
  <c r="BE1166" i="18"/>
  <c r="BF1166" i="18"/>
  <c r="T1167" i="18"/>
  <c r="U1167" i="18"/>
  <c r="AR1167" i="18"/>
  <c r="AS1167" i="18"/>
  <c r="AU1167" i="18"/>
  <c r="AV1167" i="18"/>
  <c r="AW1167" i="18"/>
  <c r="BE1167" i="18"/>
  <c r="BF1167" i="18"/>
  <c r="T1168" i="18"/>
  <c r="U1168" i="18"/>
  <c r="AR1168" i="18"/>
  <c r="AS1168" i="18"/>
  <c r="AU1168" i="18"/>
  <c r="AV1168" i="18"/>
  <c r="AW1168" i="18"/>
  <c r="BE1168" i="18"/>
  <c r="BF1168" i="18"/>
  <c r="T1169" i="18"/>
  <c r="U1169" i="18"/>
  <c r="AR1169" i="18"/>
  <c r="AS1169" i="18"/>
  <c r="AU1169" i="18"/>
  <c r="AV1169" i="18"/>
  <c r="AW1169" i="18"/>
  <c r="BE1169" i="18"/>
  <c r="BF1169" i="18"/>
  <c r="T1170" i="18"/>
  <c r="U1170" i="18"/>
  <c r="AR1170" i="18"/>
  <c r="AS1170" i="18"/>
  <c r="AU1170" i="18"/>
  <c r="AV1170" i="18"/>
  <c r="AW1170" i="18"/>
  <c r="BE1170" i="18"/>
  <c r="BF1170" i="18"/>
  <c r="T1171" i="18"/>
  <c r="U1171" i="18"/>
  <c r="AR1171" i="18"/>
  <c r="AS1171" i="18"/>
  <c r="AU1171" i="18"/>
  <c r="AV1171" i="18"/>
  <c r="AW1171" i="18"/>
  <c r="BE1171" i="18"/>
  <c r="BF1171" i="18"/>
  <c r="T1172" i="18"/>
  <c r="U1172" i="18"/>
  <c r="AR1172" i="18"/>
  <c r="AS1172" i="18"/>
  <c r="AU1172" i="18"/>
  <c r="AV1172" i="18"/>
  <c r="AW1172" i="18"/>
  <c r="BE1172" i="18"/>
  <c r="BF1172" i="18"/>
  <c r="T1173" i="18"/>
  <c r="U1173" i="18"/>
  <c r="AR1173" i="18"/>
  <c r="AS1173" i="18"/>
  <c r="AU1173" i="18"/>
  <c r="AV1173" i="18"/>
  <c r="AW1173" i="18"/>
  <c r="BE1173" i="18"/>
  <c r="BF1173" i="18"/>
  <c r="T1174" i="18"/>
  <c r="U1174" i="18"/>
  <c r="AR1174" i="18"/>
  <c r="AS1174" i="18"/>
  <c r="AU1174" i="18"/>
  <c r="AV1174" i="18"/>
  <c r="AW1174" i="18"/>
  <c r="BE1174" i="18"/>
  <c r="BF1174" i="18"/>
  <c r="T1175" i="18"/>
  <c r="U1175" i="18"/>
  <c r="AR1175" i="18"/>
  <c r="AS1175" i="18"/>
  <c r="AU1175" i="18"/>
  <c r="AV1175" i="18"/>
  <c r="AW1175" i="18"/>
  <c r="BE1175" i="18"/>
  <c r="BF1175" i="18"/>
  <c r="T1176" i="18"/>
  <c r="U1176" i="18"/>
  <c r="AR1176" i="18"/>
  <c r="AS1176" i="18"/>
  <c r="AU1176" i="18"/>
  <c r="AV1176" i="18"/>
  <c r="AW1176" i="18"/>
  <c r="BE1176" i="18"/>
  <c r="BF1176" i="18"/>
  <c r="T1177" i="18"/>
  <c r="U1177" i="18"/>
  <c r="AR1177" i="18"/>
  <c r="AS1177" i="18"/>
  <c r="AU1177" i="18"/>
  <c r="AV1177" i="18"/>
  <c r="AW1177" i="18"/>
  <c r="BE1177" i="18"/>
  <c r="BF1177" i="18"/>
  <c r="T1178" i="18"/>
  <c r="U1178" i="18"/>
  <c r="AR1178" i="18"/>
  <c r="AS1178" i="18"/>
  <c r="AU1178" i="18"/>
  <c r="AV1178" i="18"/>
  <c r="AW1178" i="18"/>
  <c r="BE1178" i="18"/>
  <c r="BF1178" i="18"/>
  <c r="T1179" i="18"/>
  <c r="U1179" i="18"/>
  <c r="AR1179" i="18"/>
  <c r="AS1179" i="18"/>
  <c r="AU1179" i="18"/>
  <c r="AV1179" i="18"/>
  <c r="AW1179" i="18"/>
  <c r="BE1179" i="18"/>
  <c r="BF1179" i="18"/>
  <c r="T1180" i="18"/>
  <c r="U1180" i="18"/>
  <c r="AR1180" i="18"/>
  <c r="AS1180" i="18"/>
  <c r="AU1180" i="18"/>
  <c r="AV1180" i="18"/>
  <c r="AW1180" i="18"/>
  <c r="BE1180" i="18"/>
  <c r="BF1180" i="18"/>
  <c r="T1181" i="18"/>
  <c r="U1181" i="18"/>
  <c r="AR1181" i="18"/>
  <c r="AS1181" i="18"/>
  <c r="AU1181" i="18"/>
  <c r="AV1181" i="18"/>
  <c r="AW1181" i="18"/>
  <c r="BE1181" i="18"/>
  <c r="BF1181" i="18"/>
  <c r="T1182" i="18"/>
  <c r="U1182" i="18"/>
  <c r="AR1182" i="18"/>
  <c r="AS1182" i="18"/>
  <c r="AU1182" i="18"/>
  <c r="AV1182" i="18"/>
  <c r="AW1182" i="18"/>
  <c r="BE1182" i="18"/>
  <c r="BF1182" i="18"/>
  <c r="T1183" i="18"/>
  <c r="U1183" i="18"/>
  <c r="AR1183" i="18"/>
  <c r="AS1183" i="18"/>
  <c r="AU1183" i="18"/>
  <c r="AV1183" i="18"/>
  <c r="AW1183" i="18"/>
  <c r="BE1183" i="18"/>
  <c r="BF1183" i="18"/>
  <c r="T1184" i="18"/>
  <c r="U1184" i="18"/>
  <c r="AR1184" i="18"/>
  <c r="AS1184" i="18"/>
  <c r="AU1184" i="18"/>
  <c r="AV1184" i="18"/>
  <c r="AW1184" i="18"/>
  <c r="BE1184" i="18"/>
  <c r="BF1184" i="18"/>
  <c r="T1185" i="18"/>
  <c r="U1185" i="18"/>
  <c r="AR1185" i="18"/>
  <c r="AS1185" i="18"/>
  <c r="AU1185" i="18"/>
  <c r="AV1185" i="18"/>
  <c r="AW1185" i="18"/>
  <c r="BE1185" i="18"/>
  <c r="BF1185" i="18"/>
  <c r="T1186" i="18"/>
  <c r="U1186" i="18"/>
  <c r="AR1186" i="18"/>
  <c r="AS1186" i="18"/>
  <c r="AU1186" i="18"/>
  <c r="AV1186" i="18"/>
  <c r="AW1186" i="18"/>
  <c r="BE1186" i="18"/>
  <c r="BF1186" i="18"/>
  <c r="T1187" i="18"/>
  <c r="U1187" i="18"/>
  <c r="AR1187" i="18"/>
  <c r="AS1187" i="18"/>
  <c r="AU1187" i="18"/>
  <c r="AV1187" i="18"/>
  <c r="AW1187" i="18"/>
  <c r="BE1187" i="18"/>
  <c r="BF1187" i="18"/>
  <c r="T1188" i="18"/>
  <c r="U1188" i="18"/>
  <c r="AR1188" i="18"/>
  <c r="AS1188" i="18"/>
  <c r="AU1188" i="18"/>
  <c r="AV1188" i="18"/>
  <c r="AW1188" i="18"/>
  <c r="BE1188" i="18"/>
  <c r="BF1188" i="18"/>
  <c r="T1189" i="18"/>
  <c r="U1189" i="18"/>
  <c r="AR1189" i="18"/>
  <c r="AS1189" i="18"/>
  <c r="AU1189" i="18"/>
  <c r="AV1189" i="18"/>
  <c r="AW1189" i="18"/>
  <c r="BE1189" i="18"/>
  <c r="BF1189" i="18"/>
  <c r="T1190" i="18"/>
  <c r="U1190" i="18"/>
  <c r="AR1190" i="18"/>
  <c r="AS1190" i="18"/>
  <c r="AU1190" i="18"/>
  <c r="AV1190" i="18"/>
  <c r="AW1190" i="18"/>
  <c r="BE1190" i="18"/>
  <c r="BF1190" i="18"/>
  <c r="T1191" i="18"/>
  <c r="U1191" i="18"/>
  <c r="AR1191" i="18"/>
  <c r="AS1191" i="18"/>
  <c r="AU1191" i="18"/>
  <c r="AV1191" i="18"/>
  <c r="AW1191" i="18"/>
  <c r="BE1191" i="18"/>
  <c r="BF1191" i="18"/>
  <c r="T1192" i="18"/>
  <c r="U1192" i="18"/>
  <c r="AR1192" i="18"/>
  <c r="AS1192" i="18"/>
  <c r="AU1192" i="18"/>
  <c r="AV1192" i="18"/>
  <c r="AW1192" i="18"/>
  <c r="BE1192" i="18"/>
  <c r="BF1192" i="18"/>
  <c r="T1193" i="18"/>
  <c r="U1193" i="18"/>
  <c r="AR1193" i="18"/>
  <c r="AS1193" i="18"/>
  <c r="AU1193" i="18"/>
  <c r="AV1193" i="18"/>
  <c r="AW1193" i="18"/>
  <c r="BE1193" i="18"/>
  <c r="BF1193" i="18"/>
  <c r="T1194" i="18"/>
  <c r="U1194" i="18"/>
  <c r="AR1194" i="18"/>
  <c r="AS1194" i="18"/>
  <c r="AU1194" i="18"/>
  <c r="AV1194" i="18"/>
  <c r="AW1194" i="18"/>
  <c r="BE1194" i="18"/>
  <c r="BF1194" i="18"/>
  <c r="T1195" i="18"/>
  <c r="U1195" i="18"/>
  <c r="AR1195" i="18"/>
  <c r="AS1195" i="18"/>
  <c r="AU1195" i="18"/>
  <c r="AV1195" i="18"/>
  <c r="AW1195" i="18"/>
  <c r="BE1195" i="18"/>
  <c r="BF1195" i="18"/>
  <c r="T1196" i="18"/>
  <c r="U1196" i="18"/>
  <c r="AR1196" i="18"/>
  <c r="AS1196" i="18"/>
  <c r="AU1196" i="18"/>
  <c r="AV1196" i="18"/>
  <c r="AW1196" i="18"/>
  <c r="BE1196" i="18"/>
  <c r="BF1196" i="18"/>
  <c r="T1197" i="18"/>
  <c r="U1197" i="18"/>
  <c r="AR1197" i="18"/>
  <c r="AS1197" i="18"/>
  <c r="AU1197" i="18"/>
  <c r="AV1197" i="18"/>
  <c r="AW1197" i="18"/>
  <c r="BE1197" i="18"/>
  <c r="BF1197" i="18"/>
  <c r="T1198" i="18"/>
  <c r="U1198" i="18"/>
  <c r="AR1198" i="18"/>
  <c r="AS1198" i="18"/>
  <c r="AU1198" i="18"/>
  <c r="AV1198" i="18"/>
  <c r="AW1198" i="18"/>
  <c r="BE1198" i="18"/>
  <c r="BF1198" i="18"/>
  <c r="T1199" i="18"/>
  <c r="U1199" i="18"/>
  <c r="AR1199" i="18"/>
  <c r="AS1199" i="18"/>
  <c r="AU1199" i="18"/>
  <c r="AV1199" i="18"/>
  <c r="AW1199" i="18"/>
  <c r="BE1199" i="18"/>
  <c r="BF1199" i="18"/>
  <c r="T1200" i="18"/>
  <c r="U1200" i="18"/>
  <c r="AR1200" i="18"/>
  <c r="AS1200" i="18"/>
  <c r="AU1200" i="18"/>
  <c r="AV1200" i="18"/>
  <c r="AW1200" i="18"/>
  <c r="BE1200" i="18"/>
  <c r="BF1200" i="18"/>
  <c r="T1201" i="18"/>
  <c r="U1201" i="18"/>
  <c r="AR1201" i="18"/>
  <c r="AS1201" i="18"/>
  <c r="AU1201" i="18"/>
  <c r="AV1201" i="18"/>
  <c r="AW1201" i="18"/>
  <c r="BE1201" i="18"/>
  <c r="BF1201" i="18"/>
  <c r="T1202" i="18"/>
  <c r="U1202" i="18"/>
  <c r="AR1202" i="18"/>
  <c r="AS1202" i="18"/>
  <c r="AU1202" i="18"/>
  <c r="AV1202" i="18"/>
  <c r="AW1202" i="18"/>
  <c r="BE1202" i="18"/>
  <c r="BF1202" i="18"/>
  <c r="T1203" i="18"/>
  <c r="U1203" i="18"/>
  <c r="AR1203" i="18"/>
  <c r="AS1203" i="18"/>
  <c r="AU1203" i="18"/>
  <c r="AV1203" i="18"/>
  <c r="AW1203" i="18"/>
  <c r="BE1203" i="18"/>
  <c r="BF1203" i="18"/>
  <c r="T1204" i="18"/>
  <c r="U1204" i="18"/>
  <c r="AR1204" i="18"/>
  <c r="AS1204" i="18"/>
  <c r="AU1204" i="18"/>
  <c r="AV1204" i="18"/>
  <c r="AW1204" i="18"/>
  <c r="BE1204" i="18"/>
  <c r="BF1204" i="18"/>
  <c r="T1205" i="18"/>
  <c r="U1205" i="18"/>
  <c r="AR1205" i="18"/>
  <c r="AS1205" i="18"/>
  <c r="AU1205" i="18"/>
  <c r="AV1205" i="18"/>
  <c r="AW1205" i="18"/>
  <c r="BE1205" i="18"/>
  <c r="BF1205" i="18"/>
  <c r="T1206" i="18"/>
  <c r="U1206" i="18"/>
  <c r="AR1206" i="18"/>
  <c r="AS1206" i="18"/>
  <c r="AU1206" i="18"/>
  <c r="AV1206" i="18"/>
  <c r="AW1206" i="18"/>
  <c r="BE1206" i="18"/>
  <c r="BF1206" i="18"/>
  <c r="T1207" i="18"/>
  <c r="U1207" i="18"/>
  <c r="AR1207" i="18"/>
  <c r="AS1207" i="18"/>
  <c r="AU1207" i="18"/>
  <c r="AV1207" i="18"/>
  <c r="AW1207" i="18"/>
  <c r="BE1207" i="18"/>
  <c r="BF1207" i="18"/>
  <c r="T1208" i="18"/>
  <c r="U1208" i="18"/>
  <c r="AR1208" i="18"/>
  <c r="AS1208" i="18"/>
  <c r="AU1208" i="18"/>
  <c r="AV1208" i="18"/>
  <c r="AW1208" i="18"/>
  <c r="BE1208" i="18"/>
  <c r="BF1208" i="18"/>
  <c r="T1209" i="18"/>
  <c r="U1209" i="18"/>
  <c r="AR1209" i="18"/>
  <c r="AS1209" i="18"/>
  <c r="AU1209" i="18"/>
  <c r="AV1209" i="18"/>
  <c r="AW1209" i="18"/>
  <c r="BE1209" i="18"/>
  <c r="BF1209" i="18"/>
  <c r="T1210" i="18"/>
  <c r="U1210" i="18"/>
  <c r="AR1210" i="18"/>
  <c r="AS1210" i="18"/>
  <c r="AU1210" i="18"/>
  <c r="AV1210" i="18"/>
  <c r="AW1210" i="18"/>
  <c r="BE1210" i="18"/>
  <c r="BF1210" i="18"/>
  <c r="T1211" i="18"/>
  <c r="U1211" i="18"/>
  <c r="AR1211" i="18"/>
  <c r="AS1211" i="18"/>
  <c r="AU1211" i="18"/>
  <c r="AV1211" i="18"/>
  <c r="AW1211" i="18"/>
  <c r="BE1211" i="18"/>
  <c r="BF1211" i="18"/>
  <c r="T1212" i="18"/>
  <c r="U1212" i="18"/>
  <c r="AR1212" i="18"/>
  <c r="AS1212" i="18"/>
  <c r="AU1212" i="18"/>
  <c r="AV1212" i="18"/>
  <c r="AW1212" i="18"/>
  <c r="BE1212" i="18"/>
  <c r="BF1212" i="18"/>
  <c r="T1213" i="18"/>
  <c r="U1213" i="18"/>
  <c r="AR1213" i="18"/>
  <c r="AS1213" i="18"/>
  <c r="AU1213" i="18"/>
  <c r="AV1213" i="18"/>
  <c r="AW1213" i="18"/>
  <c r="BE1213" i="18"/>
  <c r="BF1213" i="18"/>
  <c r="T1214" i="18"/>
  <c r="U1214" i="18"/>
  <c r="AR1214" i="18"/>
  <c r="AS1214" i="18"/>
  <c r="AU1214" i="18"/>
  <c r="AV1214" i="18"/>
  <c r="AW1214" i="18"/>
  <c r="BE1214" i="18"/>
  <c r="BF1214" i="18"/>
  <c r="T1215" i="18"/>
  <c r="U1215" i="18"/>
  <c r="AR1215" i="18"/>
  <c r="AS1215" i="18"/>
  <c r="AU1215" i="18"/>
  <c r="AV1215" i="18"/>
  <c r="AW1215" i="18"/>
  <c r="BE1215" i="18"/>
  <c r="BF1215" i="18"/>
  <c r="T1216" i="18"/>
  <c r="U1216" i="18"/>
  <c r="AR1216" i="18"/>
  <c r="AS1216" i="18"/>
  <c r="AU1216" i="18"/>
  <c r="AV1216" i="18"/>
  <c r="AW1216" i="18"/>
  <c r="BE1216" i="18"/>
  <c r="BF1216" i="18"/>
  <c r="T1217" i="18"/>
  <c r="U1217" i="18"/>
  <c r="AR1217" i="18"/>
  <c r="AS1217" i="18"/>
  <c r="AU1217" i="18"/>
  <c r="AV1217" i="18"/>
  <c r="AW1217" i="18"/>
  <c r="BE1217" i="18"/>
  <c r="BF1217" i="18"/>
  <c r="T1218" i="18"/>
  <c r="U1218" i="18"/>
  <c r="AR1218" i="18"/>
  <c r="AS1218" i="18"/>
  <c r="AU1218" i="18"/>
  <c r="AV1218" i="18"/>
  <c r="AW1218" i="18"/>
  <c r="BE1218" i="18"/>
  <c r="BF1218" i="18"/>
  <c r="T1219" i="18"/>
  <c r="U1219" i="18"/>
  <c r="AR1219" i="18"/>
  <c r="AS1219" i="18"/>
  <c r="AU1219" i="18"/>
  <c r="AV1219" i="18"/>
  <c r="AW1219" i="18"/>
  <c r="BE1219" i="18"/>
  <c r="BF1219" i="18"/>
  <c r="T1220" i="18"/>
  <c r="U1220" i="18"/>
  <c r="AR1220" i="18"/>
  <c r="AS1220" i="18"/>
  <c r="AU1220" i="18"/>
  <c r="AV1220" i="18"/>
  <c r="AW1220" i="18"/>
  <c r="BE1220" i="18"/>
  <c r="BF1220" i="18"/>
  <c r="T1221" i="18"/>
  <c r="U1221" i="18"/>
  <c r="AR1221" i="18"/>
  <c r="AS1221" i="18"/>
  <c r="AU1221" i="18"/>
  <c r="AV1221" i="18"/>
  <c r="AW1221" i="18"/>
  <c r="BE1221" i="18"/>
  <c r="BF1221" i="18"/>
  <c r="T1222" i="18"/>
  <c r="U1222" i="18"/>
  <c r="AR1222" i="18"/>
  <c r="AS1222" i="18"/>
  <c r="AU1222" i="18"/>
  <c r="AV1222" i="18"/>
  <c r="AW1222" i="18"/>
  <c r="BE1222" i="18"/>
  <c r="BF1222" i="18"/>
  <c r="T1223" i="18"/>
  <c r="U1223" i="18"/>
  <c r="AR1223" i="18"/>
  <c r="AS1223" i="18"/>
  <c r="AU1223" i="18"/>
  <c r="AV1223" i="18"/>
  <c r="AW1223" i="18"/>
  <c r="BE1223" i="18"/>
  <c r="BF1223" i="18"/>
  <c r="T1224" i="18"/>
  <c r="U1224" i="18"/>
  <c r="AR1224" i="18"/>
  <c r="AS1224" i="18"/>
  <c r="AU1224" i="18"/>
  <c r="AV1224" i="18"/>
  <c r="AW1224" i="18"/>
  <c r="BE1224" i="18"/>
  <c r="BF1224" i="18"/>
  <c r="T1225" i="18"/>
  <c r="U1225" i="18"/>
  <c r="AR1225" i="18"/>
  <c r="AS1225" i="18"/>
  <c r="AU1225" i="18"/>
  <c r="AV1225" i="18"/>
  <c r="AW1225" i="18"/>
  <c r="BE1225" i="18"/>
  <c r="BF1225" i="18"/>
  <c r="T1226" i="18"/>
  <c r="U1226" i="18"/>
  <c r="AR1226" i="18"/>
  <c r="AS1226" i="18"/>
  <c r="AU1226" i="18"/>
  <c r="AV1226" i="18"/>
  <c r="AW1226" i="18"/>
  <c r="BE1226" i="18"/>
  <c r="BF1226" i="18"/>
  <c r="T1227" i="18"/>
  <c r="U1227" i="18"/>
  <c r="AR1227" i="18"/>
  <c r="AS1227" i="18"/>
  <c r="AU1227" i="18"/>
  <c r="AV1227" i="18"/>
  <c r="AW1227" i="18"/>
  <c r="BE1227" i="18"/>
  <c r="BF1227" i="18"/>
  <c r="T1228" i="18"/>
  <c r="U1228" i="18"/>
  <c r="AR1228" i="18"/>
  <c r="AS1228" i="18"/>
  <c r="AU1228" i="18"/>
  <c r="AV1228" i="18"/>
  <c r="AW1228" i="18"/>
  <c r="BE1228" i="18"/>
  <c r="BF1228" i="18"/>
  <c r="T1229" i="18"/>
  <c r="U1229" i="18"/>
  <c r="AR1229" i="18"/>
  <c r="AS1229" i="18"/>
  <c r="AU1229" i="18"/>
  <c r="AV1229" i="18"/>
  <c r="AW1229" i="18"/>
  <c r="BE1229" i="18"/>
  <c r="BF1229" i="18"/>
  <c r="T1230" i="18"/>
  <c r="U1230" i="18"/>
  <c r="AR1230" i="18"/>
  <c r="AS1230" i="18"/>
  <c r="AU1230" i="18"/>
  <c r="AV1230" i="18"/>
  <c r="AW1230" i="18"/>
  <c r="BE1230" i="18"/>
  <c r="BF1230" i="18"/>
  <c r="T1231" i="18"/>
  <c r="U1231" i="18"/>
  <c r="AR1231" i="18"/>
  <c r="AS1231" i="18"/>
  <c r="AU1231" i="18"/>
  <c r="AV1231" i="18"/>
  <c r="AW1231" i="18"/>
  <c r="BE1231" i="18"/>
  <c r="BF1231" i="18"/>
  <c r="T1232" i="18"/>
  <c r="U1232" i="18"/>
  <c r="AR1232" i="18"/>
  <c r="AS1232" i="18"/>
  <c r="AU1232" i="18"/>
  <c r="AV1232" i="18"/>
  <c r="AW1232" i="18"/>
  <c r="BE1232" i="18"/>
  <c r="BF1232" i="18"/>
  <c r="T1233" i="18"/>
  <c r="U1233" i="18"/>
  <c r="AR1233" i="18"/>
  <c r="AS1233" i="18"/>
  <c r="AU1233" i="18"/>
  <c r="AV1233" i="18"/>
  <c r="AW1233" i="18"/>
  <c r="BE1233" i="18"/>
  <c r="BF1233" i="18"/>
  <c r="T1234" i="18"/>
  <c r="U1234" i="18"/>
  <c r="AR1234" i="18"/>
  <c r="AS1234" i="18"/>
  <c r="AU1234" i="18"/>
  <c r="AV1234" i="18"/>
  <c r="AW1234" i="18"/>
  <c r="BE1234" i="18"/>
  <c r="BF1234" i="18"/>
  <c r="T1235" i="18"/>
  <c r="U1235" i="18"/>
  <c r="AR1235" i="18"/>
  <c r="AS1235" i="18"/>
  <c r="AU1235" i="18"/>
  <c r="AV1235" i="18"/>
  <c r="AW1235" i="18"/>
  <c r="BE1235" i="18"/>
  <c r="BF1235" i="18"/>
  <c r="T1236" i="18"/>
  <c r="U1236" i="18"/>
  <c r="AR1236" i="18"/>
  <c r="AS1236" i="18"/>
  <c r="AU1236" i="18"/>
  <c r="AV1236" i="18"/>
  <c r="AW1236" i="18"/>
  <c r="BE1236" i="18"/>
  <c r="BF1236" i="18"/>
  <c r="T1237" i="18"/>
  <c r="U1237" i="18"/>
  <c r="AR1237" i="18"/>
  <c r="AS1237" i="18"/>
  <c r="AU1237" i="18"/>
  <c r="AV1237" i="18"/>
  <c r="AW1237" i="18"/>
  <c r="BE1237" i="18"/>
  <c r="BF1237" i="18"/>
  <c r="T1238" i="18"/>
  <c r="U1238" i="18"/>
  <c r="AR1238" i="18"/>
  <c r="AS1238" i="18"/>
  <c r="AU1238" i="18"/>
  <c r="AV1238" i="18"/>
  <c r="AW1238" i="18"/>
  <c r="BE1238" i="18"/>
  <c r="BF1238" i="18"/>
  <c r="T1239" i="18"/>
  <c r="U1239" i="18"/>
  <c r="AR1239" i="18"/>
  <c r="AS1239" i="18"/>
  <c r="AU1239" i="18"/>
  <c r="AV1239" i="18"/>
  <c r="AW1239" i="18"/>
  <c r="BE1239" i="18"/>
  <c r="BF1239" i="18"/>
  <c r="T1240" i="18"/>
  <c r="U1240" i="18"/>
  <c r="AR1240" i="18"/>
  <c r="AS1240" i="18"/>
  <c r="AU1240" i="18"/>
  <c r="AV1240" i="18"/>
  <c r="AW1240" i="18"/>
  <c r="BE1240" i="18"/>
  <c r="BF1240" i="18"/>
  <c r="T1241" i="18"/>
  <c r="U1241" i="18"/>
  <c r="AR1241" i="18"/>
  <c r="AS1241" i="18"/>
  <c r="AU1241" i="18"/>
  <c r="AV1241" i="18"/>
  <c r="AW1241" i="18"/>
  <c r="BE1241" i="18"/>
  <c r="BF1241" i="18"/>
  <c r="T1242" i="18"/>
  <c r="U1242" i="18"/>
  <c r="AR1242" i="18"/>
  <c r="AS1242" i="18"/>
  <c r="AU1242" i="18"/>
  <c r="AV1242" i="18"/>
  <c r="AW1242" i="18"/>
  <c r="BE1242" i="18"/>
  <c r="BF1242" i="18"/>
  <c r="T1243" i="18"/>
  <c r="U1243" i="18"/>
  <c r="AR1243" i="18"/>
  <c r="AS1243" i="18"/>
  <c r="AU1243" i="18"/>
  <c r="AV1243" i="18"/>
  <c r="AW1243" i="18"/>
  <c r="BE1243" i="18"/>
  <c r="BF1243" i="18"/>
  <c r="T1244" i="18"/>
  <c r="U1244" i="18"/>
  <c r="AR1244" i="18"/>
  <c r="AS1244" i="18"/>
  <c r="AU1244" i="18"/>
  <c r="AV1244" i="18"/>
  <c r="AW1244" i="18"/>
  <c r="BE1244" i="18"/>
  <c r="BF1244" i="18"/>
  <c r="T1245" i="18"/>
  <c r="U1245" i="18"/>
  <c r="AR1245" i="18"/>
  <c r="AS1245" i="18"/>
  <c r="AU1245" i="18"/>
  <c r="AV1245" i="18"/>
  <c r="AW1245" i="18"/>
  <c r="BE1245" i="18"/>
  <c r="BF1245" i="18"/>
  <c r="T1246" i="18"/>
  <c r="U1246" i="18"/>
  <c r="AR1246" i="18"/>
  <c r="AS1246" i="18"/>
  <c r="AU1246" i="18"/>
  <c r="AV1246" i="18"/>
  <c r="AW1246" i="18"/>
  <c r="BE1246" i="18"/>
  <c r="BF1246" i="18"/>
  <c r="T1247" i="18"/>
  <c r="U1247" i="18"/>
  <c r="AR1247" i="18"/>
  <c r="AS1247" i="18"/>
  <c r="AU1247" i="18"/>
  <c r="AV1247" i="18"/>
  <c r="AW1247" i="18"/>
  <c r="BE1247" i="18"/>
  <c r="BF1247" i="18"/>
  <c r="T1248" i="18"/>
  <c r="U1248" i="18"/>
  <c r="AR1248" i="18"/>
  <c r="AS1248" i="18"/>
  <c r="AU1248" i="18"/>
  <c r="AV1248" i="18"/>
  <c r="AW1248" i="18"/>
  <c r="BE1248" i="18"/>
  <c r="BF1248" i="18"/>
  <c r="T1249" i="18"/>
  <c r="U1249" i="18"/>
  <c r="AR1249" i="18"/>
  <c r="AS1249" i="18"/>
  <c r="AU1249" i="18"/>
  <c r="AV1249" i="18"/>
  <c r="AW1249" i="18"/>
  <c r="BE1249" i="18"/>
  <c r="BF1249" i="18"/>
  <c r="T1250" i="18"/>
  <c r="U1250" i="18"/>
  <c r="AR1250" i="18"/>
  <c r="AS1250" i="18"/>
  <c r="AU1250" i="18"/>
  <c r="AV1250" i="18"/>
  <c r="AW1250" i="18"/>
  <c r="BE1250" i="18"/>
  <c r="BF1250" i="18"/>
  <c r="T1251" i="18"/>
  <c r="U1251" i="18"/>
  <c r="AR1251" i="18"/>
  <c r="AS1251" i="18"/>
  <c r="AU1251" i="18"/>
  <c r="AV1251" i="18"/>
  <c r="AW1251" i="18"/>
  <c r="BE1251" i="18"/>
  <c r="BF1251" i="18"/>
  <c r="T1252" i="18"/>
  <c r="U1252" i="18"/>
  <c r="AR1252" i="18"/>
  <c r="AS1252" i="18"/>
  <c r="AU1252" i="18"/>
  <c r="AV1252" i="18"/>
  <c r="AW1252" i="18"/>
  <c r="BE1252" i="18"/>
  <c r="BF1252" i="18"/>
  <c r="T1253" i="18"/>
  <c r="U1253" i="18"/>
  <c r="AR1253" i="18"/>
  <c r="AS1253" i="18"/>
  <c r="AU1253" i="18"/>
  <c r="AV1253" i="18"/>
  <c r="AW1253" i="18"/>
  <c r="BE1253" i="18"/>
  <c r="BF1253" i="18"/>
  <c r="T1254" i="18"/>
  <c r="U1254" i="18"/>
  <c r="AR1254" i="18"/>
  <c r="AS1254" i="18"/>
  <c r="AU1254" i="18"/>
  <c r="AV1254" i="18"/>
  <c r="AW1254" i="18"/>
  <c r="BE1254" i="18"/>
  <c r="BF1254" i="18"/>
  <c r="T1255" i="18"/>
  <c r="U1255" i="18"/>
  <c r="AR1255" i="18"/>
  <c r="AS1255" i="18"/>
  <c r="AU1255" i="18"/>
  <c r="AV1255" i="18"/>
  <c r="AW1255" i="18"/>
  <c r="BE1255" i="18"/>
  <c r="BF1255" i="18"/>
  <c r="T1256" i="18"/>
  <c r="U1256" i="18"/>
  <c r="AR1256" i="18"/>
  <c r="AS1256" i="18"/>
  <c r="AU1256" i="18"/>
  <c r="AV1256" i="18"/>
  <c r="AW1256" i="18"/>
  <c r="BE1256" i="18"/>
  <c r="BF1256" i="18"/>
  <c r="T1257" i="18"/>
  <c r="U1257" i="18"/>
  <c r="AR1257" i="18"/>
  <c r="AS1257" i="18"/>
  <c r="AU1257" i="18"/>
  <c r="AV1257" i="18"/>
  <c r="AW1257" i="18"/>
  <c r="BE1257" i="18"/>
  <c r="BF1257" i="18"/>
  <c r="T1258" i="18"/>
  <c r="U1258" i="18"/>
  <c r="AR1258" i="18"/>
  <c r="AS1258" i="18"/>
  <c r="AU1258" i="18"/>
  <c r="AV1258" i="18"/>
  <c r="AW1258" i="18"/>
  <c r="BE1258" i="18"/>
  <c r="BF1258" i="18"/>
  <c r="T1259" i="18"/>
  <c r="U1259" i="18"/>
  <c r="AR1259" i="18"/>
  <c r="AS1259" i="18"/>
  <c r="AU1259" i="18"/>
  <c r="AV1259" i="18"/>
  <c r="AW1259" i="18"/>
  <c r="BE1259" i="18"/>
  <c r="BF1259" i="18"/>
  <c r="T1260" i="18"/>
  <c r="U1260" i="18"/>
  <c r="AR1260" i="18"/>
  <c r="AS1260" i="18"/>
  <c r="AU1260" i="18"/>
  <c r="AV1260" i="18"/>
  <c r="AW1260" i="18"/>
  <c r="BE1260" i="18"/>
  <c r="BF1260" i="18"/>
  <c r="T1261" i="18"/>
  <c r="U1261" i="18"/>
  <c r="AR1261" i="18"/>
  <c r="AS1261" i="18"/>
  <c r="AU1261" i="18"/>
  <c r="AV1261" i="18"/>
  <c r="AW1261" i="18"/>
  <c r="BE1261" i="18"/>
  <c r="BF1261" i="18"/>
  <c r="T1262" i="18"/>
  <c r="U1262" i="18"/>
  <c r="AR1262" i="18"/>
  <c r="AS1262" i="18"/>
  <c r="AU1262" i="18"/>
  <c r="AV1262" i="18"/>
  <c r="AW1262" i="18"/>
  <c r="BE1262" i="18"/>
  <c r="BF1262" i="18"/>
  <c r="T1263" i="18"/>
  <c r="U1263" i="18"/>
  <c r="AR1263" i="18"/>
  <c r="AS1263" i="18"/>
  <c r="AU1263" i="18"/>
  <c r="AV1263" i="18"/>
  <c r="AW1263" i="18"/>
  <c r="BE1263" i="18"/>
  <c r="BF1263" i="18"/>
  <c r="T1264" i="18"/>
  <c r="U1264" i="18"/>
  <c r="AR1264" i="18"/>
  <c r="AS1264" i="18"/>
  <c r="AU1264" i="18"/>
  <c r="AV1264" i="18"/>
  <c r="AW1264" i="18"/>
  <c r="BE1264" i="18"/>
  <c r="BF1264" i="18"/>
  <c r="T1265" i="18"/>
  <c r="U1265" i="18"/>
  <c r="AR1265" i="18"/>
  <c r="AS1265" i="18"/>
  <c r="AU1265" i="18"/>
  <c r="AV1265" i="18"/>
  <c r="AW1265" i="18"/>
  <c r="BE1265" i="18"/>
  <c r="BF1265" i="18"/>
  <c r="T1266" i="18"/>
  <c r="U1266" i="18"/>
  <c r="AR1266" i="18"/>
  <c r="AS1266" i="18"/>
  <c r="AU1266" i="18"/>
  <c r="AV1266" i="18"/>
  <c r="AW1266" i="18"/>
  <c r="BE1266" i="18"/>
  <c r="BF1266" i="18"/>
  <c r="T1267" i="18"/>
  <c r="U1267" i="18"/>
  <c r="AR1267" i="18"/>
  <c r="AS1267" i="18"/>
  <c r="AU1267" i="18"/>
  <c r="AV1267" i="18"/>
  <c r="AW1267" i="18"/>
  <c r="BE1267" i="18"/>
  <c r="BF1267" i="18"/>
  <c r="T1268" i="18"/>
  <c r="U1268" i="18"/>
  <c r="AR1268" i="18"/>
  <c r="AS1268" i="18"/>
  <c r="AU1268" i="18"/>
  <c r="AV1268" i="18"/>
  <c r="AW1268" i="18"/>
  <c r="BE1268" i="18"/>
  <c r="BF1268" i="18"/>
  <c r="T1269" i="18"/>
  <c r="U1269" i="18"/>
  <c r="AR1269" i="18"/>
  <c r="AS1269" i="18"/>
  <c r="AU1269" i="18"/>
  <c r="AV1269" i="18"/>
  <c r="AW1269" i="18"/>
  <c r="BE1269" i="18"/>
  <c r="BF1269" i="18"/>
  <c r="T1270" i="18"/>
  <c r="U1270" i="18"/>
  <c r="AR1270" i="18"/>
  <c r="AS1270" i="18"/>
  <c r="AU1270" i="18"/>
  <c r="AV1270" i="18"/>
  <c r="AW1270" i="18"/>
  <c r="BE1270" i="18"/>
  <c r="BF1270" i="18"/>
  <c r="T1271" i="18"/>
  <c r="U1271" i="18"/>
  <c r="AR1271" i="18"/>
  <c r="AS1271" i="18"/>
  <c r="AU1271" i="18"/>
  <c r="AV1271" i="18"/>
  <c r="AW1271" i="18"/>
  <c r="BE1271" i="18"/>
  <c r="BF1271" i="18"/>
  <c r="T1272" i="18"/>
  <c r="U1272" i="18"/>
  <c r="AR1272" i="18"/>
  <c r="AS1272" i="18"/>
  <c r="AU1272" i="18"/>
  <c r="AV1272" i="18"/>
  <c r="AW1272" i="18"/>
  <c r="BE1272" i="18"/>
  <c r="BF1272" i="18"/>
  <c r="T1273" i="18"/>
  <c r="U1273" i="18"/>
  <c r="AR1273" i="18"/>
  <c r="AS1273" i="18"/>
  <c r="AU1273" i="18"/>
  <c r="AV1273" i="18"/>
  <c r="AW1273" i="18"/>
  <c r="BE1273" i="18"/>
  <c r="BF1273" i="18"/>
  <c r="T1274" i="18"/>
  <c r="U1274" i="18"/>
  <c r="AR1274" i="18"/>
  <c r="AS1274" i="18"/>
  <c r="AU1274" i="18"/>
  <c r="AV1274" i="18"/>
  <c r="AW1274" i="18"/>
  <c r="BE1274" i="18"/>
  <c r="BF1274" i="18"/>
  <c r="T1275" i="18"/>
  <c r="U1275" i="18"/>
  <c r="AR1275" i="18"/>
  <c r="AS1275" i="18"/>
  <c r="AU1275" i="18"/>
  <c r="AV1275" i="18"/>
  <c r="AW1275" i="18"/>
  <c r="BE1275" i="18"/>
  <c r="BF1275" i="18"/>
  <c r="T1276" i="18"/>
  <c r="U1276" i="18"/>
  <c r="AR1276" i="18"/>
  <c r="AS1276" i="18"/>
  <c r="AU1276" i="18"/>
  <c r="AV1276" i="18"/>
  <c r="AW1276" i="18"/>
  <c r="BE1276" i="18"/>
  <c r="BF1276" i="18"/>
  <c r="T1277" i="18"/>
  <c r="U1277" i="18"/>
  <c r="AR1277" i="18"/>
  <c r="AS1277" i="18"/>
  <c r="AU1277" i="18"/>
  <c r="AV1277" i="18"/>
  <c r="AW1277" i="18"/>
  <c r="BE1277" i="18"/>
  <c r="BF1277" i="18"/>
  <c r="T1278" i="18"/>
  <c r="U1278" i="18"/>
  <c r="AR1278" i="18"/>
  <c r="AS1278" i="18"/>
  <c r="AU1278" i="18"/>
  <c r="AV1278" i="18"/>
  <c r="AW1278" i="18"/>
  <c r="BE1278" i="18"/>
  <c r="BF1278" i="18"/>
  <c r="T1279" i="18"/>
  <c r="U1279" i="18"/>
  <c r="AR1279" i="18"/>
  <c r="AS1279" i="18"/>
  <c r="AU1279" i="18"/>
  <c r="AV1279" i="18"/>
  <c r="AW1279" i="18"/>
  <c r="BE1279" i="18"/>
  <c r="BF1279" i="18"/>
  <c r="T1280" i="18"/>
  <c r="U1280" i="18"/>
  <c r="AR1280" i="18"/>
  <c r="AS1280" i="18"/>
  <c r="AU1280" i="18"/>
  <c r="AV1280" i="18"/>
  <c r="AW1280" i="18"/>
  <c r="BE1280" i="18"/>
  <c r="BF1280" i="18"/>
  <c r="T1281" i="18"/>
  <c r="U1281" i="18"/>
  <c r="AR1281" i="18"/>
  <c r="AS1281" i="18"/>
  <c r="AU1281" i="18"/>
  <c r="AV1281" i="18"/>
  <c r="AW1281" i="18"/>
  <c r="BE1281" i="18"/>
  <c r="BF1281" i="18"/>
  <c r="T1282" i="18"/>
  <c r="U1282" i="18"/>
  <c r="AR1282" i="18"/>
  <c r="AS1282" i="18"/>
  <c r="AU1282" i="18"/>
  <c r="AV1282" i="18"/>
  <c r="AW1282" i="18"/>
  <c r="BE1282" i="18"/>
  <c r="BF1282" i="18"/>
  <c r="T1283" i="18"/>
  <c r="U1283" i="18"/>
  <c r="AR1283" i="18"/>
  <c r="AS1283" i="18"/>
  <c r="AU1283" i="18"/>
  <c r="AV1283" i="18"/>
  <c r="AW1283" i="18"/>
  <c r="BE1283" i="18"/>
  <c r="BF1283" i="18"/>
  <c r="T1284" i="18"/>
  <c r="U1284" i="18"/>
  <c r="AR1284" i="18"/>
  <c r="AS1284" i="18"/>
  <c r="AU1284" i="18"/>
  <c r="AV1284" i="18"/>
  <c r="AW1284" i="18"/>
  <c r="BE1284" i="18"/>
  <c r="BF1284" i="18"/>
  <c r="T1285" i="18"/>
  <c r="U1285" i="18"/>
  <c r="AR1285" i="18"/>
  <c r="AS1285" i="18"/>
  <c r="AU1285" i="18"/>
  <c r="AV1285" i="18"/>
  <c r="AW1285" i="18"/>
  <c r="BE1285" i="18"/>
  <c r="BF1285" i="18"/>
  <c r="T1286" i="18"/>
  <c r="U1286" i="18"/>
  <c r="AR1286" i="18"/>
  <c r="AS1286" i="18"/>
  <c r="AU1286" i="18"/>
  <c r="AV1286" i="18"/>
  <c r="AW1286" i="18"/>
  <c r="BE1286" i="18"/>
  <c r="BF1286" i="18"/>
  <c r="T1287" i="18"/>
  <c r="U1287" i="18"/>
  <c r="AR1287" i="18"/>
  <c r="AS1287" i="18"/>
  <c r="AU1287" i="18"/>
  <c r="AV1287" i="18"/>
  <c r="AW1287" i="18"/>
  <c r="BE1287" i="18"/>
  <c r="BF1287" i="18"/>
  <c r="T1288" i="18"/>
  <c r="U1288" i="18"/>
  <c r="AR1288" i="18"/>
  <c r="AS1288" i="18"/>
  <c r="AU1288" i="18"/>
  <c r="AV1288" i="18"/>
  <c r="AW1288" i="18"/>
  <c r="BE1288" i="18"/>
  <c r="BF1288" i="18"/>
  <c r="T1289" i="18"/>
  <c r="U1289" i="18"/>
  <c r="AR1289" i="18"/>
  <c r="AS1289" i="18"/>
  <c r="AU1289" i="18"/>
  <c r="AV1289" i="18"/>
  <c r="AW1289" i="18"/>
  <c r="BE1289" i="18"/>
  <c r="BF1289" i="18"/>
  <c r="T1290" i="18"/>
  <c r="U1290" i="18"/>
  <c r="AR1290" i="18"/>
  <c r="AS1290" i="18"/>
  <c r="AU1290" i="18"/>
  <c r="AV1290" i="18"/>
  <c r="AW1290" i="18"/>
  <c r="BE1290" i="18"/>
  <c r="BF1290" i="18"/>
  <c r="T1291" i="18"/>
  <c r="U1291" i="18"/>
  <c r="AR1291" i="18"/>
  <c r="AS1291" i="18"/>
  <c r="AU1291" i="18"/>
  <c r="AV1291" i="18"/>
  <c r="AW1291" i="18"/>
  <c r="BE1291" i="18"/>
  <c r="BF1291" i="18"/>
  <c r="T1292" i="18"/>
  <c r="U1292" i="18"/>
  <c r="AR1292" i="18"/>
  <c r="AS1292" i="18"/>
  <c r="AU1292" i="18"/>
  <c r="AV1292" i="18"/>
  <c r="AW1292" i="18"/>
  <c r="BE1292" i="18"/>
  <c r="BF1292" i="18"/>
  <c r="T1293" i="18"/>
  <c r="U1293" i="18"/>
  <c r="AR1293" i="18"/>
  <c r="AS1293" i="18"/>
  <c r="AU1293" i="18"/>
  <c r="AV1293" i="18"/>
  <c r="AW1293" i="18"/>
  <c r="BE1293" i="18"/>
  <c r="BF1293" i="18"/>
  <c r="T1294" i="18"/>
  <c r="U1294" i="18"/>
  <c r="AR1294" i="18"/>
  <c r="AS1294" i="18"/>
  <c r="AU1294" i="18"/>
  <c r="AV1294" i="18"/>
  <c r="AW1294" i="18"/>
  <c r="BE1294" i="18"/>
  <c r="BF1294" i="18"/>
  <c r="T1295" i="18"/>
  <c r="U1295" i="18"/>
  <c r="AR1295" i="18"/>
  <c r="AS1295" i="18"/>
  <c r="AU1295" i="18"/>
  <c r="AV1295" i="18"/>
  <c r="AW1295" i="18"/>
  <c r="BE1295" i="18"/>
  <c r="BF1295" i="18"/>
  <c r="T1296" i="18"/>
  <c r="U1296" i="18"/>
  <c r="AR1296" i="18"/>
  <c r="AS1296" i="18"/>
  <c r="AU1296" i="18"/>
  <c r="AV1296" i="18"/>
  <c r="AW1296" i="18"/>
  <c r="BE1296" i="18"/>
  <c r="BF1296" i="18"/>
  <c r="T1297" i="18"/>
  <c r="U1297" i="18"/>
  <c r="AR1297" i="18"/>
  <c r="AS1297" i="18"/>
  <c r="AU1297" i="18"/>
  <c r="AV1297" i="18"/>
  <c r="AW1297" i="18"/>
  <c r="BE1297" i="18"/>
  <c r="BF1297" i="18"/>
  <c r="T1298" i="18"/>
  <c r="U1298" i="18"/>
  <c r="AR1298" i="18"/>
  <c r="AS1298" i="18"/>
  <c r="AU1298" i="18"/>
  <c r="AV1298" i="18"/>
  <c r="AW1298" i="18"/>
  <c r="BE1298" i="18"/>
  <c r="BF1298" i="18"/>
  <c r="T1299" i="18"/>
  <c r="U1299" i="18"/>
  <c r="AR1299" i="18"/>
  <c r="AS1299" i="18"/>
  <c r="AU1299" i="18"/>
  <c r="AV1299" i="18"/>
  <c r="AW1299" i="18"/>
  <c r="BE1299" i="18"/>
  <c r="BF1299" i="18"/>
  <c r="T1300" i="18"/>
  <c r="U1300" i="18"/>
  <c r="AR1300" i="18"/>
  <c r="AS1300" i="18"/>
  <c r="AU1300" i="18"/>
  <c r="AV1300" i="18"/>
  <c r="AW1300" i="18"/>
  <c r="BE1300" i="18"/>
  <c r="BF1300" i="18"/>
  <c r="T1301" i="18"/>
  <c r="U1301" i="18"/>
  <c r="AR1301" i="18"/>
  <c r="AS1301" i="18"/>
  <c r="AU1301" i="18"/>
  <c r="AV1301" i="18"/>
  <c r="AW1301" i="18"/>
  <c r="BE1301" i="18"/>
  <c r="BF1301" i="18"/>
  <c r="T1302" i="18"/>
  <c r="U1302" i="18"/>
  <c r="AR1302" i="18"/>
  <c r="AS1302" i="18"/>
  <c r="AU1302" i="18"/>
  <c r="AV1302" i="18"/>
  <c r="AW1302" i="18"/>
  <c r="BE1302" i="18"/>
  <c r="BF1302" i="18"/>
  <c r="T1303" i="18"/>
  <c r="U1303" i="18"/>
  <c r="AR1303" i="18"/>
  <c r="AS1303" i="18"/>
  <c r="AU1303" i="18"/>
  <c r="AV1303" i="18"/>
  <c r="AW1303" i="18"/>
  <c r="BE1303" i="18"/>
  <c r="BF1303" i="18"/>
  <c r="T1304" i="18"/>
  <c r="U1304" i="18"/>
  <c r="AR1304" i="18"/>
  <c r="AS1304" i="18"/>
  <c r="AU1304" i="18"/>
  <c r="AV1304" i="18"/>
  <c r="AW1304" i="18"/>
  <c r="BE1304" i="18"/>
  <c r="BF1304" i="18"/>
  <c r="T1305" i="18"/>
  <c r="U1305" i="18"/>
  <c r="AR1305" i="18"/>
  <c r="AS1305" i="18"/>
  <c r="AU1305" i="18"/>
  <c r="AV1305" i="18"/>
  <c r="AW1305" i="18"/>
  <c r="BE1305" i="18"/>
  <c r="BF1305" i="18"/>
  <c r="T1306" i="18"/>
  <c r="U1306" i="18"/>
  <c r="AR1306" i="18"/>
  <c r="AS1306" i="18"/>
  <c r="AU1306" i="18"/>
  <c r="AV1306" i="18"/>
  <c r="AW1306" i="18"/>
  <c r="BE1306" i="18"/>
  <c r="BF1306" i="18"/>
  <c r="T1307" i="18"/>
  <c r="U1307" i="18"/>
  <c r="AR1307" i="18"/>
  <c r="AS1307" i="18"/>
  <c r="AU1307" i="18"/>
  <c r="AV1307" i="18"/>
  <c r="AW1307" i="18"/>
  <c r="BE1307" i="18"/>
  <c r="BF1307" i="18"/>
  <c r="T1308" i="18"/>
  <c r="U1308" i="18"/>
  <c r="AR1308" i="18"/>
  <c r="AS1308" i="18"/>
  <c r="AU1308" i="18"/>
  <c r="AV1308" i="18"/>
  <c r="AW1308" i="18"/>
  <c r="BE1308" i="18"/>
  <c r="BF1308" i="18"/>
  <c r="T1309" i="18"/>
  <c r="U1309" i="18"/>
  <c r="AR1309" i="18"/>
  <c r="AS1309" i="18"/>
  <c r="AU1309" i="18"/>
  <c r="AV1309" i="18"/>
  <c r="AW1309" i="18"/>
  <c r="BE1309" i="18"/>
  <c r="BF1309" i="18"/>
  <c r="T1310" i="18"/>
  <c r="U1310" i="18"/>
  <c r="AR1310" i="18"/>
  <c r="AS1310" i="18"/>
  <c r="AU1310" i="18"/>
  <c r="AV1310" i="18"/>
  <c r="AW1310" i="18"/>
  <c r="BE1310" i="18"/>
  <c r="BF1310" i="18"/>
  <c r="T1311" i="18"/>
  <c r="U1311" i="18"/>
  <c r="AR1311" i="18"/>
  <c r="AS1311" i="18"/>
  <c r="AU1311" i="18"/>
  <c r="AV1311" i="18"/>
  <c r="AW1311" i="18"/>
  <c r="BE1311" i="18"/>
  <c r="BF1311" i="18"/>
  <c r="T1312" i="18"/>
  <c r="U1312" i="18"/>
  <c r="AR1312" i="18"/>
  <c r="AS1312" i="18"/>
  <c r="AU1312" i="18"/>
  <c r="AV1312" i="18"/>
  <c r="AW1312" i="18"/>
  <c r="BE1312" i="18"/>
  <c r="BF1312" i="18"/>
  <c r="T1313" i="18"/>
  <c r="U1313" i="18"/>
  <c r="AR1313" i="18"/>
  <c r="AS1313" i="18"/>
  <c r="AU1313" i="18"/>
  <c r="AV1313" i="18"/>
  <c r="AW1313" i="18"/>
  <c r="BE1313" i="18"/>
  <c r="BF1313" i="18"/>
  <c r="T1314" i="18"/>
  <c r="U1314" i="18"/>
  <c r="AR1314" i="18"/>
  <c r="AS1314" i="18"/>
  <c r="AU1314" i="18"/>
  <c r="AV1314" i="18"/>
  <c r="AW1314" i="18"/>
  <c r="BE1314" i="18"/>
  <c r="BF1314" i="18"/>
  <c r="T1315" i="18"/>
  <c r="U1315" i="18"/>
  <c r="AR1315" i="18"/>
  <c r="AS1315" i="18"/>
  <c r="AU1315" i="18"/>
  <c r="AV1315" i="18"/>
  <c r="AW1315" i="18"/>
  <c r="BE1315" i="18"/>
  <c r="BF1315" i="18"/>
  <c r="T1316" i="18"/>
  <c r="U1316" i="18"/>
  <c r="AR1316" i="18"/>
  <c r="AS1316" i="18"/>
  <c r="AU1316" i="18"/>
  <c r="AV1316" i="18"/>
  <c r="AW1316" i="18"/>
  <c r="BE1316" i="18"/>
  <c r="BF1316" i="18"/>
  <c r="T1317" i="18"/>
  <c r="U1317" i="18"/>
  <c r="AR1317" i="18"/>
  <c r="AS1317" i="18"/>
  <c r="AU1317" i="18"/>
  <c r="AV1317" i="18"/>
  <c r="AW1317" i="18"/>
  <c r="BE1317" i="18"/>
  <c r="BF1317" i="18"/>
  <c r="T1318" i="18"/>
  <c r="U1318" i="18"/>
  <c r="AR1318" i="18"/>
  <c r="AS1318" i="18"/>
  <c r="AU1318" i="18"/>
  <c r="AV1318" i="18"/>
  <c r="AW1318" i="18"/>
  <c r="BE1318" i="18"/>
  <c r="BF1318" i="18"/>
  <c r="T1319" i="18"/>
  <c r="U1319" i="18"/>
  <c r="AR1319" i="18"/>
  <c r="AS1319" i="18"/>
  <c r="AU1319" i="18"/>
  <c r="AV1319" i="18"/>
  <c r="AW1319" i="18"/>
  <c r="BE1319" i="18"/>
  <c r="BF1319" i="18"/>
  <c r="T1320" i="18"/>
  <c r="U1320" i="18"/>
  <c r="AR1320" i="18"/>
  <c r="AS1320" i="18"/>
  <c r="AU1320" i="18"/>
  <c r="AV1320" i="18"/>
  <c r="AW1320" i="18"/>
  <c r="BE1320" i="18"/>
  <c r="BF1320" i="18"/>
  <c r="T1321" i="18"/>
  <c r="U1321" i="18"/>
  <c r="AR1321" i="18"/>
  <c r="AS1321" i="18"/>
  <c r="AU1321" i="18"/>
  <c r="AV1321" i="18"/>
  <c r="AW1321" i="18"/>
  <c r="BE1321" i="18"/>
  <c r="BF1321" i="18"/>
  <c r="T1322" i="18"/>
  <c r="U1322" i="18"/>
  <c r="AR1322" i="18"/>
  <c r="AS1322" i="18"/>
  <c r="AU1322" i="18"/>
  <c r="AV1322" i="18"/>
  <c r="AW1322" i="18"/>
  <c r="BE1322" i="18"/>
  <c r="BF1322" i="18"/>
  <c r="T1323" i="18"/>
  <c r="U1323" i="18"/>
  <c r="AR1323" i="18"/>
  <c r="AS1323" i="18"/>
  <c r="AU1323" i="18"/>
  <c r="AV1323" i="18"/>
  <c r="AW1323" i="18"/>
  <c r="BE1323" i="18"/>
  <c r="BF1323" i="18"/>
  <c r="T1324" i="18"/>
  <c r="U1324" i="18"/>
  <c r="AR1324" i="18"/>
  <c r="AS1324" i="18"/>
  <c r="AU1324" i="18"/>
  <c r="AV1324" i="18"/>
  <c r="AW1324" i="18"/>
  <c r="BE1324" i="18"/>
  <c r="BF1324" i="18"/>
  <c r="T1325" i="18"/>
  <c r="U1325" i="18"/>
  <c r="AR1325" i="18"/>
  <c r="AS1325" i="18"/>
  <c r="AU1325" i="18"/>
  <c r="AV1325" i="18"/>
  <c r="AW1325" i="18"/>
  <c r="BE1325" i="18"/>
  <c r="BF1325" i="18"/>
  <c r="T1326" i="18"/>
  <c r="U1326" i="18"/>
  <c r="AR1326" i="18"/>
  <c r="AS1326" i="18"/>
  <c r="AU1326" i="18"/>
  <c r="AV1326" i="18"/>
  <c r="AW1326" i="18"/>
  <c r="BE1326" i="18"/>
  <c r="BF1326" i="18"/>
  <c r="T1327" i="18"/>
  <c r="U1327" i="18"/>
  <c r="AR1327" i="18"/>
  <c r="AS1327" i="18"/>
  <c r="AU1327" i="18"/>
  <c r="AV1327" i="18"/>
  <c r="AW1327" i="18"/>
  <c r="BE1327" i="18"/>
  <c r="BF1327" i="18"/>
  <c r="T1328" i="18"/>
  <c r="U1328" i="18"/>
  <c r="AR1328" i="18"/>
  <c r="AS1328" i="18"/>
  <c r="AU1328" i="18"/>
  <c r="AV1328" i="18"/>
  <c r="AW1328" i="18"/>
  <c r="BE1328" i="18"/>
  <c r="BF1328" i="18"/>
  <c r="T1329" i="18"/>
  <c r="U1329" i="18"/>
  <c r="AR1329" i="18"/>
  <c r="AS1329" i="18"/>
  <c r="AU1329" i="18"/>
  <c r="AV1329" i="18"/>
  <c r="AW1329" i="18"/>
  <c r="BE1329" i="18"/>
  <c r="BF1329" i="18"/>
  <c r="T1330" i="18"/>
  <c r="U1330" i="18"/>
  <c r="AR1330" i="18"/>
  <c r="AS1330" i="18"/>
  <c r="AU1330" i="18"/>
  <c r="AV1330" i="18"/>
  <c r="AW1330" i="18"/>
  <c r="BE1330" i="18"/>
  <c r="BF1330" i="18"/>
  <c r="T1331" i="18"/>
  <c r="U1331" i="18"/>
  <c r="AR1331" i="18"/>
  <c r="AS1331" i="18"/>
  <c r="AU1331" i="18"/>
  <c r="AV1331" i="18"/>
  <c r="AW1331" i="18"/>
  <c r="BE1331" i="18"/>
  <c r="BF1331" i="18"/>
  <c r="T1332" i="18"/>
  <c r="U1332" i="18"/>
  <c r="AR1332" i="18"/>
  <c r="AS1332" i="18"/>
  <c r="AU1332" i="18"/>
  <c r="AV1332" i="18"/>
  <c r="AW1332" i="18"/>
  <c r="BE1332" i="18"/>
  <c r="BF1332" i="18"/>
  <c r="T1333" i="18"/>
  <c r="U1333" i="18"/>
  <c r="AR1333" i="18"/>
  <c r="AS1333" i="18"/>
  <c r="AU1333" i="18"/>
  <c r="AV1333" i="18"/>
  <c r="AW1333" i="18"/>
  <c r="BE1333" i="18"/>
  <c r="BF1333" i="18"/>
  <c r="T1334" i="18"/>
  <c r="U1334" i="18"/>
  <c r="AR1334" i="18"/>
  <c r="AS1334" i="18"/>
  <c r="AU1334" i="18"/>
  <c r="AV1334" i="18"/>
  <c r="AW1334" i="18"/>
  <c r="BE1334" i="18"/>
  <c r="BF1334" i="18"/>
  <c r="T1335" i="18"/>
  <c r="U1335" i="18"/>
  <c r="AR1335" i="18"/>
  <c r="AS1335" i="18"/>
  <c r="AU1335" i="18"/>
  <c r="AV1335" i="18"/>
  <c r="AW1335" i="18"/>
  <c r="BE1335" i="18"/>
  <c r="BF1335" i="18"/>
  <c r="T1336" i="18"/>
  <c r="U1336" i="18"/>
  <c r="AR1336" i="18"/>
  <c r="AS1336" i="18"/>
  <c r="AU1336" i="18"/>
  <c r="AV1336" i="18"/>
  <c r="AW1336" i="18"/>
  <c r="BE1336" i="18"/>
  <c r="BF1336" i="18"/>
  <c r="T1337" i="18"/>
  <c r="U1337" i="18"/>
  <c r="AR1337" i="18"/>
  <c r="AS1337" i="18"/>
  <c r="AU1337" i="18"/>
  <c r="AV1337" i="18"/>
  <c r="AW1337" i="18"/>
  <c r="BE1337" i="18"/>
  <c r="BF1337" i="18"/>
  <c r="T1338" i="18"/>
  <c r="U1338" i="18"/>
  <c r="AR1338" i="18"/>
  <c r="AS1338" i="18"/>
  <c r="AU1338" i="18"/>
  <c r="AV1338" i="18"/>
  <c r="AW1338" i="18"/>
  <c r="BE1338" i="18"/>
  <c r="BF1338" i="18"/>
  <c r="T1339" i="18"/>
  <c r="U1339" i="18"/>
  <c r="AR1339" i="18"/>
  <c r="AS1339" i="18"/>
  <c r="AU1339" i="18"/>
  <c r="AV1339" i="18"/>
  <c r="AW1339" i="18"/>
  <c r="BE1339" i="18"/>
  <c r="BF1339" i="18"/>
  <c r="T1340" i="18"/>
  <c r="U1340" i="18"/>
  <c r="AR1340" i="18"/>
  <c r="AS1340" i="18"/>
  <c r="AU1340" i="18"/>
  <c r="AV1340" i="18"/>
  <c r="AW1340" i="18"/>
  <c r="BE1340" i="18"/>
  <c r="BF1340" i="18"/>
  <c r="T1341" i="18"/>
  <c r="U1341" i="18"/>
  <c r="AR1341" i="18"/>
  <c r="AS1341" i="18"/>
  <c r="AU1341" i="18"/>
  <c r="AV1341" i="18"/>
  <c r="AW1341" i="18"/>
  <c r="BE1341" i="18"/>
  <c r="BF1341" i="18"/>
  <c r="T1342" i="18"/>
  <c r="U1342" i="18"/>
  <c r="AR1342" i="18"/>
  <c r="AS1342" i="18"/>
  <c r="AU1342" i="18"/>
  <c r="AV1342" i="18"/>
  <c r="AW1342" i="18"/>
  <c r="BE1342" i="18"/>
  <c r="BF1342" i="18"/>
  <c r="T1343" i="18"/>
  <c r="U1343" i="18"/>
  <c r="AR1343" i="18"/>
  <c r="AS1343" i="18"/>
  <c r="AU1343" i="18"/>
  <c r="AV1343" i="18"/>
  <c r="AW1343" i="18"/>
  <c r="BE1343" i="18"/>
  <c r="BF1343" i="18"/>
  <c r="T1344" i="18"/>
  <c r="U1344" i="18"/>
  <c r="AR1344" i="18"/>
  <c r="AS1344" i="18"/>
  <c r="AU1344" i="18"/>
  <c r="AV1344" i="18"/>
  <c r="AW1344" i="18"/>
  <c r="BE1344" i="18"/>
  <c r="BF1344" i="18"/>
  <c r="T1345" i="18"/>
  <c r="U1345" i="18"/>
  <c r="AR1345" i="18"/>
  <c r="AS1345" i="18"/>
  <c r="AU1345" i="18"/>
  <c r="AV1345" i="18"/>
  <c r="AW1345" i="18"/>
  <c r="BE1345" i="18"/>
  <c r="BF1345" i="18"/>
  <c r="T1346" i="18"/>
  <c r="U1346" i="18"/>
  <c r="AR1346" i="18"/>
  <c r="AS1346" i="18"/>
  <c r="AU1346" i="18"/>
  <c r="AV1346" i="18"/>
  <c r="AW1346" i="18"/>
  <c r="BE1346" i="18"/>
  <c r="BF1346" i="18"/>
  <c r="T1347" i="18"/>
  <c r="U1347" i="18"/>
  <c r="AR1347" i="18"/>
  <c r="AS1347" i="18"/>
  <c r="AU1347" i="18"/>
  <c r="AV1347" i="18"/>
  <c r="AW1347" i="18"/>
  <c r="BE1347" i="18"/>
  <c r="BF1347" i="18"/>
  <c r="T1348" i="18"/>
  <c r="U1348" i="18"/>
  <c r="AR1348" i="18"/>
  <c r="AS1348" i="18"/>
  <c r="AU1348" i="18"/>
  <c r="AV1348" i="18"/>
  <c r="AW1348" i="18"/>
  <c r="BE1348" i="18"/>
  <c r="BF1348" i="18"/>
  <c r="T1349" i="18"/>
  <c r="U1349" i="18"/>
  <c r="AR1349" i="18"/>
  <c r="AS1349" i="18"/>
  <c r="AU1349" i="18"/>
  <c r="AV1349" i="18"/>
  <c r="AW1349" i="18"/>
  <c r="BE1349" i="18"/>
  <c r="BF1349" i="18"/>
  <c r="T1350" i="18"/>
  <c r="U1350" i="18"/>
  <c r="AR1350" i="18"/>
  <c r="AS1350" i="18"/>
  <c r="AU1350" i="18"/>
  <c r="AV1350" i="18"/>
  <c r="AW1350" i="18"/>
  <c r="BE1350" i="18"/>
  <c r="BF1350" i="18"/>
  <c r="T1351" i="18"/>
  <c r="U1351" i="18"/>
  <c r="AR1351" i="18"/>
  <c r="AS1351" i="18"/>
  <c r="AU1351" i="18"/>
  <c r="AV1351" i="18"/>
  <c r="AW1351" i="18"/>
  <c r="BE1351" i="18"/>
  <c r="BF1351" i="18"/>
  <c r="T1352" i="18"/>
  <c r="U1352" i="18"/>
  <c r="AR1352" i="18"/>
  <c r="AS1352" i="18"/>
  <c r="AU1352" i="18"/>
  <c r="AV1352" i="18"/>
  <c r="AW1352" i="18"/>
  <c r="BE1352" i="18"/>
  <c r="BF1352" i="18"/>
  <c r="T1353" i="18"/>
  <c r="U1353" i="18"/>
  <c r="AR1353" i="18"/>
  <c r="AS1353" i="18"/>
  <c r="AU1353" i="18"/>
  <c r="AV1353" i="18"/>
  <c r="AW1353" i="18"/>
  <c r="BE1353" i="18"/>
  <c r="BF1353" i="18"/>
  <c r="T1354" i="18"/>
  <c r="U1354" i="18"/>
  <c r="AR1354" i="18"/>
  <c r="AS1354" i="18"/>
  <c r="AU1354" i="18"/>
  <c r="AV1354" i="18"/>
  <c r="AW1354" i="18"/>
  <c r="BE1354" i="18"/>
  <c r="BF1354" i="18"/>
  <c r="T1355" i="18"/>
  <c r="U1355" i="18"/>
  <c r="AR1355" i="18"/>
  <c r="AS1355" i="18"/>
  <c r="AU1355" i="18"/>
  <c r="AV1355" i="18"/>
  <c r="AW1355" i="18"/>
  <c r="BE1355" i="18"/>
  <c r="BF1355" i="18"/>
  <c r="T1356" i="18"/>
  <c r="U1356" i="18"/>
  <c r="AR1356" i="18"/>
  <c r="AS1356" i="18"/>
  <c r="AU1356" i="18"/>
  <c r="AV1356" i="18"/>
  <c r="AW1356" i="18"/>
  <c r="BE1356" i="18"/>
  <c r="BF1356" i="18"/>
  <c r="T1357" i="18"/>
  <c r="U1357" i="18"/>
  <c r="AR1357" i="18"/>
  <c r="AS1357" i="18"/>
  <c r="AU1357" i="18"/>
  <c r="AV1357" i="18"/>
  <c r="AW1357" i="18"/>
  <c r="BE1357" i="18"/>
  <c r="BF1357" i="18"/>
  <c r="T1358" i="18"/>
  <c r="U1358" i="18"/>
  <c r="AR1358" i="18"/>
  <c r="AS1358" i="18"/>
  <c r="AU1358" i="18"/>
  <c r="AV1358" i="18"/>
  <c r="AW1358" i="18"/>
  <c r="BE1358" i="18"/>
  <c r="BF1358" i="18"/>
  <c r="T1359" i="18"/>
  <c r="U1359" i="18"/>
  <c r="AR1359" i="18"/>
  <c r="AS1359" i="18"/>
  <c r="AU1359" i="18"/>
  <c r="AV1359" i="18"/>
  <c r="AW1359" i="18"/>
  <c r="BE1359" i="18"/>
  <c r="BF1359" i="18"/>
  <c r="T1360" i="18"/>
  <c r="U1360" i="18"/>
  <c r="AR1360" i="18"/>
  <c r="AS1360" i="18"/>
  <c r="AU1360" i="18"/>
  <c r="AV1360" i="18"/>
  <c r="AW1360" i="18"/>
  <c r="BE1360" i="18"/>
  <c r="BF1360" i="18"/>
  <c r="T1361" i="18"/>
  <c r="U1361" i="18"/>
  <c r="AR1361" i="18"/>
  <c r="AS1361" i="18"/>
  <c r="AU1361" i="18"/>
  <c r="AV1361" i="18"/>
  <c r="AW1361" i="18"/>
  <c r="BE1361" i="18"/>
  <c r="BF1361" i="18"/>
  <c r="T1362" i="18"/>
  <c r="U1362" i="18"/>
  <c r="AR1362" i="18"/>
  <c r="AS1362" i="18"/>
  <c r="AU1362" i="18"/>
  <c r="AV1362" i="18"/>
  <c r="AW1362" i="18"/>
  <c r="BE1362" i="18"/>
  <c r="BF1362" i="18"/>
  <c r="T1363" i="18"/>
  <c r="U1363" i="18"/>
  <c r="AR1363" i="18"/>
  <c r="AS1363" i="18"/>
  <c r="AU1363" i="18"/>
  <c r="AV1363" i="18"/>
  <c r="AW1363" i="18"/>
  <c r="BE1363" i="18"/>
  <c r="BF1363" i="18"/>
  <c r="T1364" i="18"/>
  <c r="U1364" i="18"/>
  <c r="AR1364" i="18"/>
  <c r="AS1364" i="18"/>
  <c r="AU1364" i="18"/>
  <c r="AV1364" i="18"/>
  <c r="AW1364" i="18"/>
  <c r="BE1364" i="18"/>
  <c r="BF1364" i="18"/>
  <c r="T1365" i="18"/>
  <c r="U1365" i="18"/>
  <c r="AR1365" i="18"/>
  <c r="AS1365" i="18"/>
  <c r="AU1365" i="18"/>
  <c r="AV1365" i="18"/>
  <c r="AW1365" i="18"/>
  <c r="BE1365" i="18"/>
  <c r="BF1365" i="18"/>
  <c r="T1366" i="18"/>
  <c r="U1366" i="18"/>
  <c r="AR1366" i="18"/>
  <c r="AS1366" i="18"/>
  <c r="AU1366" i="18"/>
  <c r="AV1366" i="18"/>
  <c r="AW1366" i="18"/>
  <c r="BE1366" i="18"/>
  <c r="BF1366" i="18"/>
  <c r="T1367" i="18"/>
  <c r="U1367" i="18"/>
  <c r="AR1367" i="18"/>
  <c r="AS1367" i="18"/>
  <c r="AU1367" i="18"/>
  <c r="AV1367" i="18"/>
  <c r="AW1367" i="18"/>
  <c r="BE1367" i="18"/>
  <c r="BF1367" i="18"/>
  <c r="T1368" i="18"/>
  <c r="U1368" i="18"/>
  <c r="AR1368" i="18"/>
  <c r="AS1368" i="18"/>
  <c r="AU1368" i="18"/>
  <c r="AV1368" i="18"/>
  <c r="AW1368" i="18"/>
  <c r="BE1368" i="18"/>
  <c r="BF1368" i="18"/>
  <c r="T1369" i="18"/>
  <c r="U1369" i="18"/>
  <c r="AR1369" i="18"/>
  <c r="AS1369" i="18"/>
  <c r="AU1369" i="18"/>
  <c r="AV1369" i="18"/>
  <c r="AW1369" i="18"/>
  <c r="BE1369" i="18"/>
  <c r="BF1369" i="18"/>
  <c r="T1370" i="18"/>
  <c r="U1370" i="18"/>
  <c r="AR1370" i="18"/>
  <c r="AS1370" i="18"/>
  <c r="AU1370" i="18"/>
  <c r="AV1370" i="18"/>
  <c r="AW1370" i="18"/>
  <c r="BE1370" i="18"/>
  <c r="BF1370" i="18"/>
  <c r="T1371" i="18"/>
  <c r="U1371" i="18"/>
  <c r="AR1371" i="18"/>
  <c r="AS1371" i="18"/>
  <c r="AU1371" i="18"/>
  <c r="AV1371" i="18"/>
  <c r="AW1371" i="18"/>
  <c r="BE1371" i="18"/>
  <c r="BF1371" i="18"/>
  <c r="T1372" i="18"/>
  <c r="U1372" i="18"/>
  <c r="AR1372" i="18"/>
  <c r="AS1372" i="18"/>
  <c r="AU1372" i="18"/>
  <c r="AV1372" i="18"/>
  <c r="AW1372" i="18"/>
  <c r="BE1372" i="18"/>
  <c r="BF1372" i="18"/>
  <c r="T1373" i="18"/>
  <c r="U1373" i="18"/>
  <c r="AR1373" i="18"/>
  <c r="AS1373" i="18"/>
  <c r="AU1373" i="18"/>
  <c r="AV1373" i="18"/>
  <c r="AW1373" i="18"/>
  <c r="BE1373" i="18"/>
  <c r="BF1373" i="18"/>
  <c r="T1374" i="18"/>
  <c r="U1374" i="18"/>
  <c r="AR1374" i="18"/>
  <c r="AS1374" i="18"/>
  <c r="AU1374" i="18"/>
  <c r="AV1374" i="18"/>
  <c r="AW1374" i="18"/>
  <c r="BE1374" i="18"/>
  <c r="BF1374" i="18"/>
  <c r="T1375" i="18"/>
  <c r="U1375" i="18"/>
  <c r="AR1375" i="18"/>
  <c r="AS1375" i="18"/>
  <c r="AU1375" i="18"/>
  <c r="AV1375" i="18"/>
  <c r="AW1375" i="18"/>
  <c r="BE1375" i="18"/>
  <c r="BF1375" i="18"/>
  <c r="T1376" i="18"/>
  <c r="U1376" i="18"/>
  <c r="AR1376" i="18"/>
  <c r="AS1376" i="18"/>
  <c r="AU1376" i="18"/>
  <c r="AV1376" i="18"/>
  <c r="AW1376" i="18"/>
  <c r="BE1376" i="18"/>
  <c r="BF1376" i="18"/>
  <c r="T1377" i="18"/>
  <c r="U1377" i="18"/>
  <c r="AR1377" i="18"/>
  <c r="AS1377" i="18"/>
  <c r="AU1377" i="18"/>
  <c r="AV1377" i="18"/>
  <c r="AW1377" i="18"/>
  <c r="BE1377" i="18"/>
  <c r="BF1377" i="18"/>
  <c r="T1378" i="18"/>
  <c r="U1378" i="18"/>
  <c r="AR1378" i="18"/>
  <c r="AS1378" i="18"/>
  <c r="AU1378" i="18"/>
  <c r="AV1378" i="18"/>
  <c r="AW1378" i="18"/>
  <c r="BE1378" i="18"/>
  <c r="BF1378" i="18"/>
  <c r="T1379" i="18"/>
  <c r="U1379" i="18"/>
  <c r="AR1379" i="18"/>
  <c r="AS1379" i="18"/>
  <c r="AU1379" i="18"/>
  <c r="AV1379" i="18"/>
  <c r="AW1379" i="18"/>
  <c r="BE1379" i="18"/>
  <c r="BF1379" i="18"/>
  <c r="T1380" i="18"/>
  <c r="U1380" i="18"/>
  <c r="AR1380" i="18"/>
  <c r="AS1380" i="18"/>
  <c r="AU1380" i="18"/>
  <c r="AV1380" i="18"/>
  <c r="AW1380" i="18"/>
  <c r="BE1380" i="18"/>
  <c r="BF1380" i="18"/>
  <c r="T1381" i="18"/>
  <c r="U1381" i="18"/>
  <c r="AR1381" i="18"/>
  <c r="AS1381" i="18"/>
  <c r="AU1381" i="18"/>
  <c r="AV1381" i="18"/>
  <c r="AW1381" i="18"/>
  <c r="BE1381" i="18"/>
  <c r="BF1381" i="18"/>
  <c r="T1382" i="18"/>
  <c r="U1382" i="18"/>
  <c r="AR1382" i="18"/>
  <c r="AS1382" i="18"/>
  <c r="AU1382" i="18"/>
  <c r="AV1382" i="18"/>
  <c r="AW1382" i="18"/>
  <c r="BE1382" i="18"/>
  <c r="BF1382" i="18"/>
  <c r="T1383" i="18"/>
  <c r="U1383" i="18"/>
  <c r="AR1383" i="18"/>
  <c r="AS1383" i="18"/>
  <c r="AU1383" i="18"/>
  <c r="AV1383" i="18"/>
  <c r="AW1383" i="18"/>
  <c r="BE1383" i="18"/>
  <c r="BF1383" i="18"/>
  <c r="T1384" i="18"/>
  <c r="U1384" i="18"/>
  <c r="AR1384" i="18"/>
  <c r="AS1384" i="18"/>
  <c r="AU1384" i="18"/>
  <c r="AV1384" i="18"/>
  <c r="AW1384" i="18"/>
  <c r="BE1384" i="18"/>
  <c r="BF1384" i="18"/>
  <c r="T1385" i="18"/>
  <c r="U1385" i="18"/>
  <c r="AR1385" i="18"/>
  <c r="AS1385" i="18"/>
  <c r="AU1385" i="18"/>
  <c r="AV1385" i="18"/>
  <c r="AW1385" i="18"/>
  <c r="BE1385" i="18"/>
  <c r="BF1385" i="18"/>
  <c r="T1386" i="18"/>
  <c r="U1386" i="18"/>
  <c r="AR1386" i="18"/>
  <c r="AS1386" i="18"/>
  <c r="AU1386" i="18"/>
  <c r="AV1386" i="18"/>
  <c r="AW1386" i="18"/>
  <c r="BE1386" i="18"/>
  <c r="BF1386" i="18"/>
  <c r="T1387" i="18"/>
  <c r="U1387" i="18"/>
  <c r="AR1387" i="18"/>
  <c r="AS1387" i="18"/>
  <c r="AU1387" i="18"/>
  <c r="AV1387" i="18"/>
  <c r="AW1387" i="18"/>
  <c r="BE1387" i="18"/>
  <c r="BF1387" i="18"/>
  <c r="T1388" i="18"/>
  <c r="U1388" i="18"/>
  <c r="AR1388" i="18"/>
  <c r="AS1388" i="18"/>
  <c r="AU1388" i="18"/>
  <c r="AV1388" i="18"/>
  <c r="AW1388" i="18"/>
  <c r="BE1388" i="18"/>
  <c r="BF1388" i="18"/>
  <c r="T1389" i="18"/>
  <c r="U1389" i="18"/>
  <c r="AR1389" i="18"/>
  <c r="AS1389" i="18"/>
  <c r="AU1389" i="18"/>
  <c r="AV1389" i="18"/>
  <c r="AW1389" i="18"/>
  <c r="BE1389" i="18"/>
  <c r="BF1389" i="18"/>
  <c r="T1390" i="18"/>
  <c r="U1390" i="18"/>
  <c r="AR1390" i="18"/>
  <c r="AS1390" i="18"/>
  <c r="AU1390" i="18"/>
  <c r="AV1390" i="18"/>
  <c r="AW1390" i="18"/>
  <c r="BE1390" i="18"/>
  <c r="BF1390" i="18"/>
  <c r="T1391" i="18"/>
  <c r="U1391" i="18"/>
  <c r="AR1391" i="18"/>
  <c r="AS1391" i="18"/>
  <c r="AU1391" i="18"/>
  <c r="AV1391" i="18"/>
  <c r="AW1391" i="18"/>
  <c r="BE1391" i="18"/>
  <c r="BF1391" i="18"/>
  <c r="T1392" i="18"/>
  <c r="U1392" i="18"/>
  <c r="AR1392" i="18"/>
  <c r="AS1392" i="18"/>
  <c r="AU1392" i="18"/>
  <c r="AV1392" i="18"/>
  <c r="AW1392" i="18"/>
  <c r="BE1392" i="18"/>
  <c r="BF1392" i="18"/>
  <c r="T1393" i="18"/>
  <c r="U1393" i="18"/>
  <c r="AR1393" i="18"/>
  <c r="AS1393" i="18"/>
  <c r="AU1393" i="18"/>
  <c r="AV1393" i="18"/>
  <c r="AW1393" i="18"/>
  <c r="BE1393" i="18"/>
  <c r="BF1393" i="18"/>
  <c r="T1394" i="18"/>
  <c r="U1394" i="18"/>
  <c r="AR1394" i="18"/>
  <c r="AS1394" i="18"/>
  <c r="AU1394" i="18"/>
  <c r="AV1394" i="18"/>
  <c r="AW1394" i="18"/>
  <c r="BE1394" i="18"/>
  <c r="BF1394" i="18"/>
  <c r="T1395" i="18"/>
  <c r="U1395" i="18"/>
  <c r="AR1395" i="18"/>
  <c r="AS1395" i="18"/>
  <c r="AU1395" i="18"/>
  <c r="AV1395" i="18"/>
  <c r="AW1395" i="18"/>
  <c r="BE1395" i="18"/>
  <c r="BF1395" i="18"/>
  <c r="T1396" i="18"/>
  <c r="U1396" i="18"/>
  <c r="AR1396" i="18"/>
  <c r="AS1396" i="18"/>
  <c r="AU1396" i="18"/>
  <c r="AV1396" i="18"/>
  <c r="AW1396" i="18"/>
  <c r="BE1396" i="18"/>
  <c r="BF1396" i="18"/>
  <c r="T1397" i="18"/>
  <c r="U1397" i="18"/>
  <c r="AR1397" i="18"/>
  <c r="AS1397" i="18"/>
  <c r="AU1397" i="18"/>
  <c r="AV1397" i="18"/>
  <c r="AW1397" i="18"/>
  <c r="BE1397" i="18"/>
  <c r="BF1397" i="18"/>
  <c r="T1398" i="18"/>
  <c r="U1398" i="18"/>
  <c r="AR1398" i="18"/>
  <c r="AS1398" i="18"/>
  <c r="AU1398" i="18"/>
  <c r="AV1398" i="18"/>
  <c r="AW1398" i="18"/>
  <c r="BE1398" i="18"/>
  <c r="BF1398" i="18"/>
  <c r="T1399" i="18"/>
  <c r="U1399" i="18"/>
  <c r="AR1399" i="18"/>
  <c r="AS1399" i="18"/>
  <c r="AU1399" i="18"/>
  <c r="AV1399" i="18"/>
  <c r="AW1399" i="18"/>
  <c r="BE1399" i="18"/>
  <c r="BF1399" i="18"/>
  <c r="T1400" i="18"/>
  <c r="U1400" i="18"/>
  <c r="AR1400" i="18"/>
  <c r="AS1400" i="18"/>
  <c r="AU1400" i="18"/>
  <c r="AV1400" i="18"/>
  <c r="AW1400" i="18"/>
  <c r="BE1400" i="18"/>
  <c r="BF1400" i="18"/>
  <c r="T1401" i="18"/>
  <c r="U1401" i="18"/>
  <c r="AR1401" i="18"/>
  <c r="AS1401" i="18"/>
  <c r="AU1401" i="18"/>
  <c r="AV1401" i="18"/>
  <c r="AW1401" i="18"/>
  <c r="BE1401" i="18"/>
  <c r="BF1401" i="18"/>
  <c r="T1402" i="18"/>
  <c r="U1402" i="18"/>
  <c r="AR1402" i="18"/>
  <c r="AS1402" i="18"/>
  <c r="AU1402" i="18"/>
  <c r="AV1402" i="18"/>
  <c r="AW1402" i="18"/>
  <c r="BE1402" i="18"/>
  <c r="BF1402" i="18"/>
  <c r="T1403" i="18"/>
  <c r="U1403" i="18"/>
  <c r="AR1403" i="18"/>
  <c r="AS1403" i="18"/>
  <c r="AU1403" i="18"/>
  <c r="AV1403" i="18"/>
  <c r="AW1403" i="18"/>
  <c r="BE1403" i="18"/>
  <c r="BF1403" i="18"/>
  <c r="T1404" i="18"/>
  <c r="U1404" i="18"/>
  <c r="AR1404" i="18"/>
  <c r="AS1404" i="18"/>
  <c r="AU1404" i="18"/>
  <c r="AV1404" i="18"/>
  <c r="AW1404" i="18"/>
  <c r="BE1404" i="18"/>
  <c r="BF1404" i="18"/>
  <c r="T1405" i="18"/>
  <c r="U1405" i="18"/>
  <c r="AR1405" i="18"/>
  <c r="AS1405" i="18"/>
  <c r="AU1405" i="18"/>
  <c r="AV1405" i="18"/>
  <c r="AW1405" i="18"/>
  <c r="BE1405" i="18"/>
  <c r="BF1405" i="18"/>
  <c r="T1406" i="18"/>
  <c r="U1406" i="18"/>
  <c r="AR1406" i="18"/>
  <c r="AS1406" i="18"/>
  <c r="AU1406" i="18"/>
  <c r="AV1406" i="18"/>
  <c r="AW1406" i="18"/>
  <c r="BE1406" i="18"/>
  <c r="BF1406" i="18"/>
  <c r="T1407" i="18"/>
  <c r="U1407" i="18"/>
  <c r="AR1407" i="18"/>
  <c r="AS1407" i="18"/>
  <c r="AU1407" i="18"/>
  <c r="AV1407" i="18"/>
  <c r="AW1407" i="18"/>
  <c r="BE1407" i="18"/>
  <c r="BF1407" i="18"/>
  <c r="T1408" i="18"/>
  <c r="U1408" i="18"/>
  <c r="AR1408" i="18"/>
  <c r="AS1408" i="18"/>
  <c r="AU1408" i="18"/>
  <c r="AV1408" i="18"/>
  <c r="AW1408" i="18"/>
  <c r="BE1408" i="18"/>
  <c r="BF1408" i="18"/>
  <c r="T1409" i="18"/>
  <c r="U1409" i="18"/>
  <c r="AR1409" i="18"/>
  <c r="AS1409" i="18"/>
  <c r="AU1409" i="18"/>
  <c r="AV1409" i="18"/>
  <c r="AW1409" i="18"/>
  <c r="BE1409" i="18"/>
  <c r="BF1409" i="18"/>
  <c r="T1410" i="18"/>
  <c r="U1410" i="18"/>
  <c r="AR1410" i="18"/>
  <c r="AS1410" i="18"/>
  <c r="AU1410" i="18"/>
  <c r="AV1410" i="18"/>
  <c r="AW1410" i="18"/>
  <c r="BE1410" i="18"/>
  <c r="BF1410" i="18"/>
  <c r="T1411" i="18"/>
  <c r="U1411" i="18"/>
  <c r="AR1411" i="18"/>
  <c r="AS1411" i="18"/>
  <c r="AU1411" i="18"/>
  <c r="AV1411" i="18"/>
  <c r="AW1411" i="18"/>
  <c r="BE1411" i="18"/>
  <c r="BF1411" i="18"/>
  <c r="T1412" i="18"/>
  <c r="U1412" i="18"/>
  <c r="AR1412" i="18"/>
  <c r="AS1412" i="18"/>
  <c r="AU1412" i="18"/>
  <c r="AV1412" i="18"/>
  <c r="AW1412" i="18"/>
  <c r="BE1412" i="18"/>
  <c r="BF1412" i="18"/>
  <c r="T1413" i="18"/>
  <c r="U1413" i="18"/>
  <c r="AR1413" i="18"/>
  <c r="AS1413" i="18"/>
  <c r="AU1413" i="18"/>
  <c r="AV1413" i="18"/>
  <c r="AW1413" i="18"/>
  <c r="BE1413" i="18"/>
  <c r="BF1413" i="18"/>
  <c r="T1414" i="18"/>
  <c r="U1414" i="18"/>
  <c r="AR1414" i="18"/>
  <c r="AS1414" i="18"/>
  <c r="AU1414" i="18"/>
  <c r="AV1414" i="18"/>
  <c r="AW1414" i="18"/>
  <c r="BE1414" i="18"/>
  <c r="BF1414" i="18"/>
  <c r="T1415" i="18"/>
  <c r="U1415" i="18"/>
  <c r="AR1415" i="18"/>
  <c r="AS1415" i="18"/>
  <c r="AU1415" i="18"/>
  <c r="AV1415" i="18"/>
  <c r="AW1415" i="18"/>
  <c r="BE1415" i="18"/>
  <c r="BF1415" i="18"/>
  <c r="T1416" i="18"/>
  <c r="U1416" i="18"/>
  <c r="AR1416" i="18"/>
  <c r="AS1416" i="18"/>
  <c r="AU1416" i="18"/>
  <c r="AV1416" i="18"/>
  <c r="AW1416" i="18"/>
  <c r="BE1416" i="18"/>
  <c r="BF1416" i="18"/>
  <c r="T1417" i="18"/>
  <c r="U1417" i="18"/>
  <c r="AR1417" i="18"/>
  <c r="AS1417" i="18"/>
  <c r="AU1417" i="18"/>
  <c r="AV1417" i="18"/>
  <c r="AW1417" i="18"/>
  <c r="BE1417" i="18"/>
  <c r="BF1417" i="18"/>
  <c r="T1418" i="18"/>
  <c r="U1418" i="18"/>
  <c r="AR1418" i="18"/>
  <c r="AS1418" i="18"/>
  <c r="AU1418" i="18"/>
  <c r="AV1418" i="18"/>
  <c r="AW1418" i="18"/>
  <c r="BE1418" i="18"/>
  <c r="BF1418" i="18"/>
  <c r="T1419" i="18"/>
  <c r="U1419" i="18"/>
  <c r="AR1419" i="18"/>
  <c r="AS1419" i="18"/>
  <c r="AU1419" i="18"/>
  <c r="AV1419" i="18"/>
  <c r="AW1419" i="18"/>
  <c r="BE1419" i="18"/>
  <c r="BF1419" i="18"/>
  <c r="T1420" i="18"/>
  <c r="U1420" i="18"/>
  <c r="AR1420" i="18"/>
  <c r="AS1420" i="18"/>
  <c r="AU1420" i="18"/>
  <c r="AV1420" i="18"/>
  <c r="AW1420" i="18"/>
  <c r="BE1420" i="18"/>
  <c r="BF1420" i="18"/>
  <c r="T1421" i="18"/>
  <c r="U1421" i="18"/>
  <c r="AR1421" i="18"/>
  <c r="AS1421" i="18"/>
  <c r="AU1421" i="18"/>
  <c r="AV1421" i="18"/>
  <c r="AW1421" i="18"/>
  <c r="BE1421" i="18"/>
  <c r="BF1421" i="18"/>
  <c r="T1422" i="18"/>
  <c r="U1422" i="18"/>
  <c r="AR1422" i="18"/>
  <c r="AS1422" i="18"/>
  <c r="AU1422" i="18"/>
  <c r="AV1422" i="18"/>
  <c r="AW1422" i="18"/>
  <c r="BE1422" i="18"/>
  <c r="BF1422" i="18"/>
  <c r="T1423" i="18"/>
  <c r="U1423" i="18"/>
  <c r="AR1423" i="18"/>
  <c r="AS1423" i="18"/>
  <c r="AU1423" i="18"/>
  <c r="AV1423" i="18"/>
  <c r="AW1423" i="18"/>
  <c r="BE1423" i="18"/>
  <c r="BF1423" i="18"/>
  <c r="T1424" i="18"/>
  <c r="U1424" i="18"/>
  <c r="AR1424" i="18"/>
  <c r="AS1424" i="18"/>
  <c r="AU1424" i="18"/>
  <c r="AV1424" i="18"/>
  <c r="AW1424" i="18"/>
  <c r="BE1424" i="18"/>
  <c r="BF1424" i="18"/>
  <c r="T1425" i="18"/>
  <c r="U1425" i="18"/>
  <c r="AR1425" i="18"/>
  <c r="AS1425" i="18"/>
  <c r="AU1425" i="18"/>
  <c r="AV1425" i="18"/>
  <c r="AW1425" i="18"/>
  <c r="BE1425" i="18"/>
  <c r="BF1425" i="18"/>
  <c r="T1426" i="18"/>
  <c r="U1426" i="18"/>
  <c r="AR1426" i="18"/>
  <c r="AS1426" i="18"/>
  <c r="AU1426" i="18"/>
  <c r="AV1426" i="18"/>
  <c r="AW1426" i="18"/>
  <c r="BE1426" i="18"/>
  <c r="BF1426" i="18"/>
  <c r="T1427" i="18"/>
  <c r="U1427" i="18"/>
  <c r="AR1427" i="18"/>
  <c r="AS1427" i="18"/>
  <c r="AU1427" i="18"/>
  <c r="AV1427" i="18"/>
  <c r="AW1427" i="18"/>
  <c r="BE1427" i="18"/>
  <c r="BF1427" i="18"/>
  <c r="T1428" i="18"/>
  <c r="U1428" i="18"/>
  <c r="AR1428" i="18"/>
  <c r="AS1428" i="18"/>
  <c r="AU1428" i="18"/>
  <c r="AV1428" i="18"/>
  <c r="AW1428" i="18"/>
  <c r="BE1428" i="18"/>
  <c r="BF1428" i="18"/>
  <c r="T1429" i="18"/>
  <c r="U1429" i="18"/>
  <c r="AR1429" i="18"/>
  <c r="AS1429" i="18"/>
  <c r="AU1429" i="18"/>
  <c r="AV1429" i="18"/>
  <c r="AW1429" i="18"/>
  <c r="BE1429" i="18"/>
  <c r="BF1429" i="18"/>
  <c r="T1430" i="18"/>
  <c r="U1430" i="18"/>
  <c r="AR1430" i="18"/>
  <c r="AS1430" i="18"/>
  <c r="AU1430" i="18"/>
  <c r="AV1430" i="18"/>
  <c r="AW1430" i="18"/>
  <c r="BE1430" i="18"/>
  <c r="BF1430" i="18"/>
  <c r="T1431" i="18"/>
  <c r="U1431" i="18"/>
  <c r="AR1431" i="18"/>
  <c r="AS1431" i="18"/>
  <c r="AU1431" i="18"/>
  <c r="AV1431" i="18"/>
  <c r="AW1431" i="18"/>
  <c r="BE1431" i="18"/>
  <c r="BF1431" i="18"/>
  <c r="T1432" i="18"/>
  <c r="U1432" i="18"/>
  <c r="AR1432" i="18"/>
  <c r="AS1432" i="18"/>
  <c r="AU1432" i="18"/>
  <c r="AV1432" i="18"/>
  <c r="AW1432" i="18"/>
  <c r="BE1432" i="18"/>
  <c r="BF1432" i="18"/>
  <c r="T1433" i="18"/>
  <c r="U1433" i="18"/>
  <c r="AR1433" i="18"/>
  <c r="AS1433" i="18"/>
  <c r="AU1433" i="18"/>
  <c r="AV1433" i="18"/>
  <c r="AW1433" i="18"/>
  <c r="BE1433" i="18"/>
  <c r="BF1433" i="18"/>
  <c r="T1434" i="18"/>
  <c r="U1434" i="18"/>
  <c r="AR1434" i="18"/>
  <c r="AS1434" i="18"/>
  <c r="AU1434" i="18"/>
  <c r="AV1434" i="18"/>
  <c r="AW1434" i="18"/>
  <c r="BE1434" i="18"/>
  <c r="BF1434" i="18"/>
  <c r="T1435" i="18"/>
  <c r="U1435" i="18"/>
  <c r="AR1435" i="18"/>
  <c r="AS1435" i="18"/>
  <c r="AU1435" i="18"/>
  <c r="AV1435" i="18"/>
  <c r="AW1435" i="18"/>
  <c r="BE1435" i="18"/>
  <c r="BF1435" i="18"/>
  <c r="T1436" i="18"/>
  <c r="U1436" i="18"/>
  <c r="AR1436" i="18"/>
  <c r="AS1436" i="18"/>
  <c r="AU1436" i="18"/>
  <c r="AV1436" i="18"/>
  <c r="AW1436" i="18"/>
  <c r="BE1436" i="18"/>
  <c r="BF1436" i="18"/>
  <c r="T1437" i="18"/>
  <c r="U1437" i="18"/>
  <c r="AR1437" i="18"/>
  <c r="AS1437" i="18"/>
  <c r="AU1437" i="18"/>
  <c r="AV1437" i="18"/>
  <c r="AW1437" i="18"/>
  <c r="BE1437" i="18"/>
  <c r="BF1437" i="18"/>
  <c r="T1438" i="18"/>
  <c r="U1438" i="18"/>
  <c r="AR1438" i="18"/>
  <c r="AS1438" i="18"/>
  <c r="AU1438" i="18"/>
  <c r="AV1438" i="18"/>
  <c r="AW1438" i="18"/>
  <c r="BE1438" i="18"/>
  <c r="BF1438" i="18"/>
  <c r="T1439" i="18"/>
  <c r="U1439" i="18"/>
  <c r="AR1439" i="18"/>
  <c r="AS1439" i="18"/>
  <c r="AU1439" i="18"/>
  <c r="AV1439" i="18"/>
  <c r="AW1439" i="18"/>
  <c r="BE1439" i="18"/>
  <c r="BF1439" i="18"/>
  <c r="T1440" i="18"/>
  <c r="U1440" i="18"/>
  <c r="AR1440" i="18"/>
  <c r="AS1440" i="18"/>
  <c r="AU1440" i="18"/>
  <c r="AV1440" i="18"/>
  <c r="AW1440" i="18"/>
  <c r="BE1440" i="18"/>
  <c r="BF1440" i="18"/>
  <c r="T1441" i="18"/>
  <c r="U1441" i="18"/>
  <c r="AR1441" i="18"/>
  <c r="AS1441" i="18"/>
  <c r="AU1441" i="18"/>
  <c r="AV1441" i="18"/>
  <c r="AW1441" i="18"/>
  <c r="BE1441" i="18"/>
  <c r="BF1441" i="18"/>
  <c r="T1442" i="18"/>
  <c r="U1442" i="18"/>
  <c r="AR1442" i="18"/>
  <c r="AS1442" i="18"/>
  <c r="AU1442" i="18"/>
  <c r="AV1442" i="18"/>
  <c r="AW1442" i="18"/>
  <c r="BE1442" i="18"/>
  <c r="BF1442" i="18"/>
  <c r="T1443" i="18"/>
  <c r="U1443" i="18"/>
  <c r="AR1443" i="18"/>
  <c r="AS1443" i="18"/>
  <c r="AU1443" i="18"/>
  <c r="AV1443" i="18"/>
  <c r="AW1443" i="18"/>
  <c r="BE1443" i="18"/>
  <c r="BF1443" i="18"/>
  <c r="T1444" i="18"/>
  <c r="U1444" i="18"/>
  <c r="AR1444" i="18"/>
  <c r="AS1444" i="18"/>
  <c r="AU1444" i="18"/>
  <c r="AV1444" i="18"/>
  <c r="AW1444" i="18"/>
  <c r="BE1444" i="18"/>
  <c r="BF1444" i="18"/>
  <c r="T1445" i="18"/>
  <c r="U1445" i="18"/>
  <c r="AR1445" i="18"/>
  <c r="AS1445" i="18"/>
  <c r="AU1445" i="18"/>
  <c r="AV1445" i="18"/>
  <c r="AW1445" i="18"/>
  <c r="BE1445" i="18"/>
  <c r="BF1445" i="18"/>
  <c r="T1446" i="18"/>
  <c r="U1446" i="18"/>
  <c r="AR1446" i="18"/>
  <c r="AS1446" i="18"/>
  <c r="AU1446" i="18"/>
  <c r="AV1446" i="18"/>
  <c r="AW1446" i="18"/>
  <c r="BE1446" i="18"/>
  <c r="BF1446" i="18"/>
  <c r="T1447" i="18"/>
  <c r="U1447" i="18"/>
  <c r="AR1447" i="18"/>
  <c r="AS1447" i="18"/>
  <c r="AU1447" i="18"/>
  <c r="AV1447" i="18"/>
  <c r="AW1447" i="18"/>
  <c r="BE1447" i="18"/>
  <c r="BF1447" i="18"/>
  <c r="T1448" i="18"/>
  <c r="U1448" i="18"/>
  <c r="AR1448" i="18"/>
  <c r="AS1448" i="18"/>
  <c r="AU1448" i="18"/>
  <c r="AV1448" i="18"/>
  <c r="AW1448" i="18"/>
  <c r="BE1448" i="18"/>
  <c r="BF1448" i="18"/>
  <c r="T1449" i="18"/>
  <c r="U1449" i="18"/>
  <c r="AR1449" i="18"/>
  <c r="AS1449" i="18"/>
  <c r="AU1449" i="18"/>
  <c r="AV1449" i="18"/>
  <c r="AW1449" i="18"/>
  <c r="BE1449" i="18"/>
  <c r="BF1449" i="18"/>
  <c r="T1450" i="18"/>
  <c r="U1450" i="18"/>
  <c r="AR1450" i="18"/>
  <c r="AS1450" i="18"/>
  <c r="AU1450" i="18"/>
  <c r="AV1450" i="18"/>
  <c r="AW1450" i="18"/>
  <c r="BE1450" i="18"/>
  <c r="BF1450" i="18"/>
  <c r="T1451" i="18"/>
  <c r="U1451" i="18"/>
  <c r="AR1451" i="18"/>
  <c r="AS1451" i="18"/>
  <c r="AU1451" i="18"/>
  <c r="AV1451" i="18"/>
  <c r="AW1451" i="18"/>
  <c r="BE1451" i="18"/>
  <c r="BF1451" i="18"/>
  <c r="T1452" i="18"/>
  <c r="U1452" i="18"/>
  <c r="AR1452" i="18"/>
  <c r="AS1452" i="18"/>
  <c r="AU1452" i="18"/>
  <c r="AV1452" i="18"/>
  <c r="AW1452" i="18"/>
  <c r="BE1452" i="18"/>
  <c r="BF1452" i="18"/>
  <c r="T1453" i="18"/>
  <c r="U1453" i="18"/>
  <c r="AR1453" i="18"/>
  <c r="AS1453" i="18"/>
  <c r="AU1453" i="18"/>
  <c r="AV1453" i="18"/>
  <c r="AW1453" i="18"/>
  <c r="BE1453" i="18"/>
  <c r="BF1453" i="18"/>
  <c r="T1454" i="18"/>
  <c r="U1454" i="18"/>
  <c r="AR1454" i="18"/>
  <c r="AS1454" i="18"/>
  <c r="AU1454" i="18"/>
  <c r="AV1454" i="18"/>
  <c r="AW1454" i="18"/>
  <c r="BE1454" i="18"/>
  <c r="BF1454" i="18"/>
  <c r="T1455" i="18"/>
  <c r="U1455" i="18"/>
  <c r="AR1455" i="18"/>
  <c r="AS1455" i="18"/>
  <c r="AU1455" i="18"/>
  <c r="AV1455" i="18"/>
  <c r="AW1455" i="18"/>
  <c r="BE1455" i="18"/>
  <c r="BF1455" i="18"/>
  <c r="T1456" i="18"/>
  <c r="U1456" i="18"/>
  <c r="AR1456" i="18"/>
  <c r="AS1456" i="18"/>
  <c r="AU1456" i="18"/>
  <c r="AV1456" i="18"/>
  <c r="AW1456" i="18"/>
  <c r="BE1456" i="18"/>
  <c r="BF1456" i="18"/>
  <c r="T1457" i="18"/>
  <c r="U1457" i="18"/>
  <c r="AR1457" i="18"/>
  <c r="AS1457" i="18"/>
  <c r="AU1457" i="18"/>
  <c r="AV1457" i="18"/>
  <c r="AW1457" i="18"/>
  <c r="BE1457" i="18"/>
  <c r="BF1457" i="18"/>
  <c r="T1458" i="18"/>
  <c r="U1458" i="18"/>
  <c r="AR1458" i="18"/>
  <c r="AS1458" i="18"/>
  <c r="AU1458" i="18"/>
  <c r="AV1458" i="18"/>
  <c r="AW1458" i="18"/>
  <c r="BE1458" i="18"/>
  <c r="BF1458" i="18"/>
  <c r="T1459" i="18"/>
  <c r="U1459" i="18"/>
  <c r="AR1459" i="18"/>
  <c r="AS1459" i="18"/>
  <c r="AU1459" i="18"/>
  <c r="AV1459" i="18"/>
  <c r="AW1459" i="18"/>
  <c r="BE1459" i="18"/>
  <c r="BF1459" i="18"/>
  <c r="T1460" i="18"/>
  <c r="U1460" i="18"/>
  <c r="AR1460" i="18"/>
  <c r="AS1460" i="18"/>
  <c r="AU1460" i="18"/>
  <c r="AV1460" i="18"/>
  <c r="AW1460" i="18"/>
  <c r="BE1460" i="18"/>
  <c r="BF1460" i="18"/>
  <c r="T1461" i="18"/>
  <c r="U1461" i="18"/>
  <c r="AR1461" i="18"/>
  <c r="AS1461" i="18"/>
  <c r="AU1461" i="18"/>
  <c r="AV1461" i="18"/>
  <c r="AW1461" i="18"/>
  <c r="BE1461" i="18"/>
  <c r="BF1461" i="18"/>
  <c r="T1462" i="18"/>
  <c r="U1462" i="18"/>
  <c r="AR1462" i="18"/>
  <c r="AS1462" i="18"/>
  <c r="AU1462" i="18"/>
  <c r="AV1462" i="18"/>
  <c r="AW1462" i="18"/>
  <c r="BE1462" i="18"/>
  <c r="BF1462" i="18"/>
  <c r="T1463" i="18"/>
  <c r="U1463" i="18"/>
  <c r="AR1463" i="18"/>
  <c r="AS1463" i="18"/>
  <c r="AU1463" i="18"/>
  <c r="AV1463" i="18"/>
  <c r="AW1463" i="18"/>
  <c r="BE1463" i="18"/>
  <c r="BF1463" i="18"/>
  <c r="T1464" i="18"/>
  <c r="U1464" i="18"/>
  <c r="AR1464" i="18"/>
  <c r="AS1464" i="18"/>
  <c r="AU1464" i="18"/>
  <c r="AV1464" i="18"/>
  <c r="AW1464" i="18"/>
  <c r="BE1464" i="18"/>
  <c r="BF1464" i="18"/>
  <c r="T1465" i="18"/>
  <c r="U1465" i="18"/>
  <c r="AR1465" i="18"/>
  <c r="AS1465" i="18"/>
  <c r="AU1465" i="18"/>
  <c r="AV1465" i="18"/>
  <c r="AW1465" i="18"/>
  <c r="BE1465" i="18"/>
  <c r="BF1465" i="18"/>
  <c r="T1466" i="18"/>
  <c r="U1466" i="18"/>
  <c r="AR1466" i="18"/>
  <c r="AS1466" i="18"/>
  <c r="AU1466" i="18"/>
  <c r="AV1466" i="18"/>
  <c r="AW1466" i="18"/>
  <c r="BE1466" i="18"/>
  <c r="BF1466" i="18"/>
  <c r="T1467" i="18"/>
  <c r="U1467" i="18"/>
  <c r="AR1467" i="18"/>
  <c r="AS1467" i="18"/>
  <c r="AU1467" i="18"/>
  <c r="AV1467" i="18"/>
  <c r="AW1467" i="18"/>
  <c r="BE1467" i="18"/>
  <c r="BF1467" i="18"/>
  <c r="T1468" i="18"/>
  <c r="U1468" i="18"/>
  <c r="AR1468" i="18"/>
  <c r="AS1468" i="18"/>
  <c r="AU1468" i="18"/>
  <c r="AV1468" i="18"/>
  <c r="AW1468" i="18"/>
  <c r="BE1468" i="18"/>
  <c r="BF1468" i="18"/>
  <c r="T1469" i="18"/>
  <c r="U1469" i="18"/>
  <c r="AR1469" i="18"/>
  <c r="AS1469" i="18"/>
  <c r="AU1469" i="18"/>
  <c r="AV1469" i="18"/>
  <c r="AW1469" i="18"/>
  <c r="BE1469" i="18"/>
  <c r="BF1469" i="18"/>
  <c r="T1470" i="18"/>
  <c r="U1470" i="18"/>
  <c r="AR1470" i="18"/>
  <c r="AS1470" i="18"/>
  <c r="AU1470" i="18"/>
  <c r="AV1470" i="18"/>
  <c r="AW1470" i="18"/>
  <c r="BE1470" i="18"/>
  <c r="BF1470" i="18"/>
  <c r="T1471" i="18"/>
  <c r="U1471" i="18"/>
  <c r="AR1471" i="18"/>
  <c r="AS1471" i="18"/>
  <c r="AU1471" i="18"/>
  <c r="AV1471" i="18"/>
  <c r="AW1471" i="18"/>
  <c r="BE1471" i="18"/>
  <c r="BF1471" i="18"/>
  <c r="T1472" i="18"/>
  <c r="U1472" i="18"/>
  <c r="AR1472" i="18"/>
  <c r="AS1472" i="18"/>
  <c r="AU1472" i="18"/>
  <c r="AV1472" i="18"/>
  <c r="AW1472" i="18"/>
  <c r="BE1472" i="18"/>
  <c r="BF1472" i="18"/>
  <c r="T1473" i="18"/>
  <c r="U1473" i="18"/>
  <c r="AR1473" i="18"/>
  <c r="AS1473" i="18"/>
  <c r="AU1473" i="18"/>
  <c r="AV1473" i="18"/>
  <c r="AW1473" i="18"/>
  <c r="BE1473" i="18"/>
  <c r="BF1473" i="18"/>
  <c r="T1474" i="18"/>
  <c r="U1474" i="18"/>
  <c r="AR1474" i="18"/>
  <c r="AS1474" i="18"/>
  <c r="AU1474" i="18"/>
  <c r="AV1474" i="18"/>
  <c r="AW1474" i="18"/>
  <c r="BE1474" i="18"/>
  <c r="BF1474" i="18"/>
  <c r="T1475" i="18"/>
  <c r="U1475" i="18"/>
  <c r="AR1475" i="18"/>
  <c r="AS1475" i="18"/>
  <c r="AU1475" i="18"/>
  <c r="AV1475" i="18"/>
  <c r="AW1475" i="18"/>
  <c r="BE1475" i="18"/>
  <c r="BF1475" i="18"/>
  <c r="T1476" i="18"/>
  <c r="U1476" i="18"/>
  <c r="AR1476" i="18"/>
  <c r="AS1476" i="18"/>
  <c r="AU1476" i="18"/>
  <c r="AV1476" i="18"/>
  <c r="AW1476" i="18"/>
  <c r="BE1476" i="18"/>
  <c r="BF1476" i="18"/>
  <c r="T1477" i="18"/>
  <c r="U1477" i="18"/>
  <c r="AR1477" i="18"/>
  <c r="AS1477" i="18"/>
  <c r="AU1477" i="18"/>
  <c r="AV1477" i="18"/>
  <c r="AW1477" i="18"/>
  <c r="BE1477" i="18"/>
  <c r="BF1477" i="18"/>
  <c r="T1478" i="18"/>
  <c r="U1478" i="18"/>
  <c r="AR1478" i="18"/>
  <c r="AS1478" i="18"/>
  <c r="AU1478" i="18"/>
  <c r="AV1478" i="18"/>
  <c r="AW1478" i="18"/>
  <c r="BE1478" i="18"/>
  <c r="BF1478" i="18"/>
  <c r="T1479" i="18"/>
  <c r="U1479" i="18"/>
  <c r="AR1479" i="18"/>
  <c r="AS1479" i="18"/>
  <c r="AU1479" i="18"/>
  <c r="AV1479" i="18"/>
  <c r="AW1479" i="18"/>
  <c r="BE1479" i="18"/>
  <c r="BF1479" i="18"/>
  <c r="T1480" i="18"/>
  <c r="U1480" i="18"/>
  <c r="AR1480" i="18"/>
  <c r="AS1480" i="18"/>
  <c r="AU1480" i="18"/>
  <c r="AV1480" i="18"/>
  <c r="AW1480" i="18"/>
  <c r="BE1480" i="18"/>
  <c r="BF1480" i="18"/>
  <c r="T1481" i="18"/>
  <c r="U1481" i="18"/>
  <c r="AR1481" i="18"/>
  <c r="AS1481" i="18"/>
  <c r="AU1481" i="18"/>
  <c r="AV1481" i="18"/>
  <c r="AW1481" i="18"/>
  <c r="BE1481" i="18"/>
  <c r="BF1481" i="18"/>
  <c r="T1482" i="18"/>
  <c r="U1482" i="18"/>
  <c r="AR1482" i="18"/>
  <c r="AS1482" i="18"/>
  <c r="AU1482" i="18"/>
  <c r="AV1482" i="18"/>
  <c r="AW1482" i="18"/>
  <c r="BE1482" i="18"/>
  <c r="BF1482" i="18"/>
  <c r="T1483" i="18"/>
  <c r="U1483" i="18"/>
  <c r="AR1483" i="18"/>
  <c r="AS1483" i="18"/>
  <c r="AU1483" i="18"/>
  <c r="AV1483" i="18"/>
  <c r="AW1483" i="18"/>
  <c r="BE1483" i="18"/>
  <c r="BF1483" i="18"/>
  <c r="T1484" i="18"/>
  <c r="U1484" i="18"/>
  <c r="AR1484" i="18"/>
  <c r="AS1484" i="18"/>
  <c r="AU1484" i="18"/>
  <c r="AV1484" i="18"/>
  <c r="AW1484" i="18"/>
  <c r="BE1484" i="18"/>
  <c r="BF1484" i="18"/>
  <c r="T1485" i="18"/>
  <c r="U1485" i="18"/>
  <c r="AR1485" i="18"/>
  <c r="AS1485" i="18"/>
  <c r="AU1485" i="18"/>
  <c r="AV1485" i="18"/>
  <c r="AW1485" i="18"/>
  <c r="BE1485" i="18"/>
  <c r="BF1485" i="18"/>
  <c r="T1486" i="18"/>
  <c r="U1486" i="18"/>
  <c r="AR1486" i="18"/>
  <c r="AS1486" i="18"/>
  <c r="AU1486" i="18"/>
  <c r="AV1486" i="18"/>
  <c r="AW1486" i="18"/>
  <c r="BE1486" i="18"/>
  <c r="BF1486" i="18"/>
  <c r="T1487" i="18"/>
  <c r="U1487" i="18"/>
  <c r="AR1487" i="18"/>
  <c r="AS1487" i="18"/>
  <c r="AU1487" i="18"/>
  <c r="AV1487" i="18"/>
  <c r="AW1487" i="18"/>
  <c r="BE1487" i="18"/>
  <c r="BF1487" i="18"/>
  <c r="T1488" i="18"/>
  <c r="U1488" i="18"/>
  <c r="AR1488" i="18"/>
  <c r="AS1488" i="18"/>
  <c r="AU1488" i="18"/>
  <c r="AV1488" i="18"/>
  <c r="AW1488" i="18"/>
  <c r="BE1488" i="18"/>
  <c r="BF1488" i="18"/>
  <c r="T1489" i="18"/>
  <c r="U1489" i="18"/>
  <c r="AR1489" i="18"/>
  <c r="AS1489" i="18"/>
  <c r="AU1489" i="18"/>
  <c r="AV1489" i="18"/>
  <c r="AW1489" i="18"/>
  <c r="BE1489" i="18"/>
  <c r="BF1489" i="18"/>
  <c r="T1490" i="18"/>
  <c r="U1490" i="18"/>
  <c r="AR1490" i="18"/>
  <c r="AS1490" i="18"/>
  <c r="AU1490" i="18"/>
  <c r="AV1490" i="18"/>
  <c r="AW1490" i="18"/>
  <c r="BE1490" i="18"/>
  <c r="BF1490" i="18"/>
  <c r="T1491" i="18"/>
  <c r="U1491" i="18"/>
  <c r="AR1491" i="18"/>
  <c r="AS1491" i="18"/>
  <c r="AU1491" i="18"/>
  <c r="AV1491" i="18"/>
  <c r="AW1491" i="18"/>
  <c r="BE1491" i="18"/>
  <c r="BF1491" i="18"/>
  <c r="T1492" i="18"/>
  <c r="U1492" i="18"/>
  <c r="AR1492" i="18"/>
  <c r="AS1492" i="18"/>
  <c r="AU1492" i="18"/>
  <c r="AV1492" i="18"/>
  <c r="AW1492" i="18"/>
  <c r="BE1492" i="18"/>
  <c r="BF1492" i="18"/>
  <c r="T1493" i="18"/>
  <c r="U1493" i="18"/>
  <c r="AR1493" i="18"/>
  <c r="AS1493" i="18"/>
  <c r="AU1493" i="18"/>
  <c r="AV1493" i="18"/>
  <c r="AW1493" i="18"/>
  <c r="BE1493" i="18"/>
  <c r="BF1493" i="18"/>
  <c r="T1494" i="18"/>
  <c r="U1494" i="18"/>
  <c r="AR1494" i="18"/>
  <c r="AS1494" i="18"/>
  <c r="AU1494" i="18"/>
  <c r="AV1494" i="18"/>
  <c r="AW1494" i="18"/>
  <c r="BE1494" i="18"/>
  <c r="BF1494" i="18"/>
  <c r="T1495" i="18"/>
  <c r="U1495" i="18"/>
  <c r="AR1495" i="18"/>
  <c r="AS1495" i="18"/>
  <c r="AU1495" i="18"/>
  <c r="AV1495" i="18"/>
  <c r="AW1495" i="18"/>
  <c r="BE1495" i="18"/>
  <c r="BF1495" i="18"/>
  <c r="T1496" i="18"/>
  <c r="U1496" i="18"/>
  <c r="AR1496" i="18"/>
  <c r="AS1496" i="18"/>
  <c r="AU1496" i="18"/>
  <c r="AV1496" i="18"/>
  <c r="AW1496" i="18"/>
  <c r="BE1496" i="18"/>
  <c r="BF1496" i="18"/>
  <c r="T1497" i="18"/>
  <c r="U1497" i="18"/>
  <c r="AR1497" i="18"/>
  <c r="AS1497" i="18"/>
  <c r="AU1497" i="18"/>
  <c r="AV1497" i="18"/>
  <c r="AW1497" i="18"/>
  <c r="BE1497" i="18"/>
  <c r="BF1497" i="18"/>
  <c r="T1498" i="18"/>
  <c r="U1498" i="18"/>
  <c r="AR1498" i="18"/>
  <c r="AS1498" i="18"/>
  <c r="AU1498" i="18"/>
  <c r="AV1498" i="18"/>
  <c r="AW1498" i="18"/>
  <c r="BE1498" i="18"/>
  <c r="BF1498" i="18"/>
  <c r="T1499" i="18"/>
  <c r="U1499" i="18"/>
  <c r="AR1499" i="18"/>
  <c r="AS1499" i="18"/>
  <c r="AU1499" i="18"/>
  <c r="AV1499" i="18"/>
  <c r="AW1499" i="18"/>
  <c r="BE1499" i="18"/>
  <c r="BF1499" i="18"/>
  <c r="T1500" i="18"/>
  <c r="U1500" i="18"/>
  <c r="AR1500" i="18"/>
  <c r="AS1500" i="18"/>
  <c r="AU1500" i="18"/>
  <c r="AV1500" i="18"/>
  <c r="AW1500" i="18"/>
  <c r="BE1500" i="18"/>
  <c r="BF1500" i="18"/>
  <c r="T1501" i="18"/>
  <c r="U1501" i="18"/>
  <c r="AR1501" i="18"/>
  <c r="AS1501" i="18"/>
  <c r="AU1501" i="18"/>
  <c r="AV1501" i="18"/>
  <c r="AW1501" i="18"/>
  <c r="BE1501" i="18"/>
  <c r="BF1501" i="18"/>
  <c r="T1502" i="18"/>
  <c r="U1502" i="18"/>
  <c r="AR1502" i="18"/>
  <c r="AS1502" i="18"/>
  <c r="AU1502" i="18"/>
  <c r="AV1502" i="18"/>
  <c r="AW1502" i="18"/>
  <c r="BE1502" i="18"/>
  <c r="BF1502" i="18"/>
  <c r="T1503" i="18"/>
  <c r="U1503" i="18"/>
  <c r="AR1503" i="18"/>
  <c r="AS1503" i="18"/>
  <c r="AU1503" i="18"/>
  <c r="AV1503" i="18"/>
  <c r="AW1503" i="18"/>
  <c r="BE1503" i="18"/>
  <c r="BF1503" i="18"/>
  <c r="T1504" i="18"/>
  <c r="U1504" i="18"/>
  <c r="AR1504" i="18"/>
  <c r="AS1504" i="18"/>
  <c r="AU1504" i="18"/>
  <c r="AV1504" i="18"/>
  <c r="AW1504" i="18"/>
  <c r="BE1504" i="18"/>
  <c r="BF1504" i="18"/>
  <c r="T1505" i="18"/>
  <c r="U1505" i="18"/>
  <c r="AR1505" i="18"/>
  <c r="AS1505" i="18"/>
  <c r="AU1505" i="18"/>
  <c r="AV1505" i="18"/>
  <c r="AW1505" i="18"/>
  <c r="BE1505" i="18"/>
  <c r="BF1505" i="18"/>
  <c r="T1506" i="18"/>
  <c r="U1506" i="18"/>
  <c r="AR1506" i="18"/>
  <c r="AS1506" i="18"/>
  <c r="AU1506" i="18"/>
  <c r="AV1506" i="18"/>
  <c r="AW1506" i="18"/>
  <c r="BE1506" i="18"/>
  <c r="BF1506" i="18"/>
  <c r="T1507" i="18"/>
  <c r="U1507" i="18"/>
  <c r="AR1507" i="18"/>
  <c r="AS1507" i="18"/>
  <c r="AU1507" i="18"/>
  <c r="AV1507" i="18"/>
  <c r="AW1507" i="18"/>
  <c r="BE1507" i="18"/>
  <c r="BF1507" i="18"/>
  <c r="T1508" i="18"/>
  <c r="U1508" i="18"/>
  <c r="AR1508" i="18"/>
  <c r="AS1508" i="18"/>
  <c r="AU1508" i="18"/>
  <c r="AV1508" i="18"/>
  <c r="AW1508" i="18"/>
  <c r="BE1508" i="18"/>
  <c r="BF1508" i="18"/>
  <c r="T1509" i="18"/>
  <c r="U1509" i="18"/>
  <c r="AR1509" i="18"/>
  <c r="AS1509" i="18"/>
  <c r="AU1509" i="18"/>
  <c r="AV1509" i="18"/>
  <c r="AW1509" i="18"/>
  <c r="BE1509" i="18"/>
  <c r="BF1509" i="18"/>
  <c r="T1510" i="18"/>
  <c r="U1510" i="18"/>
  <c r="AR1510" i="18"/>
  <c r="AS1510" i="18"/>
  <c r="AU1510" i="18"/>
  <c r="AV1510" i="18"/>
  <c r="AW1510" i="18"/>
  <c r="BE1510" i="18"/>
  <c r="BF1510" i="18"/>
  <c r="T1511" i="18"/>
  <c r="U1511" i="18"/>
  <c r="AR1511" i="18"/>
  <c r="AS1511" i="18"/>
  <c r="AU1511" i="18"/>
  <c r="AV1511" i="18"/>
  <c r="AW1511" i="18"/>
  <c r="BE1511" i="18"/>
  <c r="BF1511" i="18"/>
  <c r="T1512" i="18"/>
  <c r="U1512" i="18"/>
  <c r="AR1512" i="18"/>
  <c r="AS1512" i="18"/>
  <c r="AU1512" i="18"/>
  <c r="AV1512" i="18"/>
  <c r="AW1512" i="18"/>
  <c r="BE1512" i="18"/>
  <c r="BF1512" i="18"/>
  <c r="T1513" i="18"/>
  <c r="U1513" i="18"/>
  <c r="AR1513" i="18"/>
  <c r="AS1513" i="18"/>
  <c r="AU1513" i="18"/>
  <c r="AV1513" i="18"/>
  <c r="AW1513" i="18"/>
  <c r="BE1513" i="18"/>
  <c r="BF1513" i="18"/>
  <c r="T1514" i="18"/>
  <c r="U1514" i="18"/>
  <c r="AR1514" i="18"/>
  <c r="AS1514" i="18"/>
  <c r="AU1514" i="18"/>
  <c r="AV1514" i="18"/>
  <c r="AW1514" i="18"/>
  <c r="BE1514" i="18"/>
  <c r="BF1514" i="18"/>
  <c r="T1515" i="18"/>
  <c r="U1515" i="18"/>
  <c r="AR1515" i="18"/>
  <c r="AS1515" i="18"/>
  <c r="AU1515" i="18"/>
  <c r="AV1515" i="18"/>
  <c r="AW1515" i="18"/>
  <c r="BE1515" i="18"/>
  <c r="BF1515" i="18"/>
  <c r="T1516" i="18"/>
  <c r="U1516" i="18"/>
  <c r="AR1516" i="18"/>
  <c r="AS1516" i="18"/>
  <c r="AU1516" i="18"/>
  <c r="AV1516" i="18"/>
  <c r="AW1516" i="18"/>
  <c r="BE1516" i="18"/>
  <c r="BF1516" i="18"/>
  <c r="T1517" i="18"/>
  <c r="U1517" i="18"/>
  <c r="AR1517" i="18"/>
  <c r="AS1517" i="18"/>
  <c r="AU1517" i="18"/>
  <c r="AV1517" i="18"/>
  <c r="AW1517" i="18"/>
  <c r="BE1517" i="18"/>
  <c r="BF1517" i="18"/>
  <c r="T1518" i="18"/>
  <c r="U1518" i="18"/>
  <c r="AR1518" i="18"/>
  <c r="AS1518" i="18"/>
  <c r="AU1518" i="18"/>
  <c r="AV1518" i="18"/>
  <c r="AW1518" i="18"/>
  <c r="BE1518" i="18"/>
  <c r="BF1518" i="18"/>
  <c r="T1519" i="18"/>
  <c r="U1519" i="18"/>
  <c r="AR1519" i="18"/>
  <c r="AS1519" i="18"/>
  <c r="AU1519" i="18"/>
  <c r="AV1519" i="18"/>
  <c r="AW1519" i="18"/>
  <c r="BE1519" i="18"/>
  <c r="BF1519" i="18"/>
  <c r="T1520" i="18"/>
  <c r="U1520" i="18"/>
  <c r="AR1520" i="18"/>
  <c r="AS1520" i="18"/>
  <c r="AU1520" i="18"/>
  <c r="AV1520" i="18"/>
  <c r="AW1520" i="18"/>
  <c r="BE1520" i="18"/>
  <c r="BF1520" i="18"/>
  <c r="T1521" i="18"/>
  <c r="U1521" i="18"/>
  <c r="AR1521" i="18"/>
  <c r="AS1521" i="18"/>
  <c r="AU1521" i="18"/>
  <c r="AV1521" i="18"/>
  <c r="AW1521" i="18"/>
  <c r="BE1521" i="18"/>
  <c r="BF1521" i="18"/>
  <c r="T1522" i="18"/>
  <c r="U1522" i="18"/>
  <c r="AR1522" i="18"/>
  <c r="AS1522" i="18"/>
  <c r="AU1522" i="18"/>
  <c r="AV1522" i="18"/>
  <c r="AW1522" i="18"/>
  <c r="BE1522" i="18"/>
  <c r="BF1522" i="18"/>
  <c r="T1523" i="18"/>
  <c r="U1523" i="18"/>
  <c r="AR1523" i="18"/>
  <c r="AS1523" i="18"/>
  <c r="AU1523" i="18"/>
  <c r="AV1523" i="18"/>
  <c r="AW1523" i="18"/>
  <c r="BE1523" i="18"/>
  <c r="BF1523" i="18"/>
  <c r="T1524" i="18"/>
  <c r="U1524" i="18"/>
  <c r="AR1524" i="18"/>
  <c r="AS1524" i="18"/>
  <c r="AU1524" i="18"/>
  <c r="AV1524" i="18"/>
  <c r="AW1524" i="18"/>
  <c r="BE1524" i="18"/>
  <c r="BF1524" i="18"/>
  <c r="T1525" i="18"/>
  <c r="U1525" i="18"/>
  <c r="AR1525" i="18"/>
  <c r="AS1525" i="18"/>
  <c r="AU1525" i="18"/>
  <c r="AV1525" i="18"/>
  <c r="AW1525" i="18"/>
  <c r="BE1525" i="18"/>
  <c r="BF1525" i="18"/>
  <c r="T1526" i="18"/>
  <c r="U1526" i="18"/>
  <c r="AR1526" i="18"/>
  <c r="AS1526" i="18"/>
  <c r="AU1526" i="18"/>
  <c r="AV1526" i="18"/>
  <c r="AW1526" i="18"/>
  <c r="BE1526" i="18"/>
  <c r="BF1526" i="18"/>
  <c r="T1527" i="18"/>
  <c r="U1527" i="18"/>
  <c r="AR1527" i="18"/>
  <c r="AS1527" i="18"/>
  <c r="AU1527" i="18"/>
  <c r="AV1527" i="18"/>
  <c r="AW1527" i="18"/>
  <c r="BE1527" i="18"/>
  <c r="BF1527" i="18"/>
  <c r="T1528" i="18"/>
  <c r="U1528" i="18"/>
  <c r="AR1528" i="18"/>
  <c r="AS1528" i="18"/>
  <c r="AU1528" i="18"/>
  <c r="AV1528" i="18"/>
  <c r="AW1528" i="18"/>
  <c r="BE1528" i="18"/>
  <c r="BF1528" i="18"/>
  <c r="T1529" i="18"/>
  <c r="U1529" i="18"/>
  <c r="AR1529" i="18"/>
  <c r="AS1529" i="18"/>
  <c r="AU1529" i="18"/>
  <c r="AV1529" i="18"/>
  <c r="AW1529" i="18"/>
  <c r="BE1529" i="18"/>
  <c r="BF1529" i="18"/>
  <c r="T1530" i="18"/>
  <c r="U1530" i="18"/>
  <c r="AR1530" i="18"/>
  <c r="AS1530" i="18"/>
  <c r="AU1530" i="18"/>
  <c r="AV1530" i="18"/>
  <c r="AW1530" i="18"/>
  <c r="BE1530" i="18"/>
  <c r="BF1530" i="18"/>
  <c r="T1531" i="18"/>
  <c r="U1531" i="18"/>
  <c r="AR1531" i="18"/>
  <c r="AS1531" i="18"/>
  <c r="AU1531" i="18"/>
  <c r="AV1531" i="18"/>
  <c r="AW1531" i="18"/>
  <c r="BE1531" i="18"/>
  <c r="BF1531" i="18"/>
  <c r="T1532" i="18"/>
  <c r="U1532" i="18"/>
  <c r="AR1532" i="18"/>
  <c r="AS1532" i="18"/>
  <c r="AU1532" i="18"/>
  <c r="AV1532" i="18"/>
  <c r="AW1532" i="18"/>
  <c r="BE1532" i="18"/>
  <c r="BF1532" i="18"/>
  <c r="T1533" i="18"/>
  <c r="U1533" i="18"/>
  <c r="AR1533" i="18"/>
  <c r="AS1533" i="18"/>
  <c r="AU1533" i="18"/>
  <c r="AV1533" i="18"/>
  <c r="AW1533" i="18"/>
  <c r="BE1533" i="18"/>
  <c r="BF1533" i="18"/>
  <c r="T1534" i="18"/>
  <c r="U1534" i="18"/>
  <c r="AR1534" i="18"/>
  <c r="AS1534" i="18"/>
  <c r="AU1534" i="18"/>
  <c r="AV1534" i="18"/>
  <c r="AW1534" i="18"/>
  <c r="BE1534" i="18"/>
  <c r="BF1534" i="18"/>
  <c r="T1535" i="18"/>
  <c r="U1535" i="18"/>
  <c r="AR1535" i="18"/>
  <c r="AS1535" i="18"/>
  <c r="AU1535" i="18"/>
  <c r="AV1535" i="18"/>
  <c r="AW1535" i="18"/>
  <c r="BE1535" i="18"/>
  <c r="BF1535" i="18"/>
  <c r="T1536" i="18"/>
  <c r="U1536" i="18"/>
  <c r="AR1536" i="18"/>
  <c r="AS1536" i="18"/>
  <c r="AU1536" i="18"/>
  <c r="AV1536" i="18"/>
  <c r="AW1536" i="18"/>
  <c r="BE1536" i="18"/>
  <c r="BF1536" i="18"/>
  <c r="T1537" i="18"/>
  <c r="U1537" i="18"/>
  <c r="AR1537" i="18"/>
  <c r="AS1537" i="18"/>
  <c r="AU1537" i="18"/>
  <c r="AV1537" i="18"/>
  <c r="AW1537" i="18"/>
  <c r="BE1537" i="18"/>
  <c r="BF1537" i="18"/>
  <c r="T1538" i="18"/>
  <c r="U1538" i="18"/>
  <c r="AR1538" i="18"/>
  <c r="AS1538" i="18"/>
  <c r="AU1538" i="18"/>
  <c r="AV1538" i="18"/>
  <c r="AW1538" i="18"/>
  <c r="BE1538" i="18"/>
  <c r="BF1538" i="18"/>
  <c r="T1539" i="18"/>
  <c r="U1539" i="18"/>
  <c r="AR1539" i="18"/>
  <c r="AS1539" i="18"/>
  <c r="AU1539" i="18"/>
  <c r="AV1539" i="18"/>
  <c r="AW1539" i="18"/>
  <c r="BE1539" i="18"/>
  <c r="BF1539" i="18"/>
  <c r="T1540" i="18"/>
  <c r="U1540" i="18"/>
  <c r="AR1540" i="18"/>
  <c r="AS1540" i="18"/>
  <c r="AU1540" i="18"/>
  <c r="AV1540" i="18"/>
  <c r="AW1540" i="18"/>
  <c r="BE1540" i="18"/>
  <c r="BF1540" i="18"/>
  <c r="T1541" i="18"/>
  <c r="U1541" i="18"/>
  <c r="AR1541" i="18"/>
  <c r="AS1541" i="18"/>
  <c r="AU1541" i="18"/>
  <c r="AV1541" i="18"/>
  <c r="AW1541" i="18"/>
  <c r="BE1541" i="18"/>
  <c r="BF1541" i="18"/>
  <c r="T1542" i="18"/>
  <c r="U1542" i="18"/>
  <c r="AR1542" i="18"/>
  <c r="AS1542" i="18"/>
  <c r="AU1542" i="18"/>
  <c r="AV1542" i="18"/>
  <c r="AW1542" i="18"/>
  <c r="BE1542" i="18"/>
  <c r="BF1542" i="18"/>
  <c r="T1543" i="18"/>
  <c r="U1543" i="18"/>
  <c r="AR1543" i="18"/>
  <c r="AS1543" i="18"/>
  <c r="AU1543" i="18"/>
  <c r="AV1543" i="18"/>
  <c r="AW1543" i="18"/>
  <c r="BE1543" i="18"/>
  <c r="BF1543" i="18"/>
  <c r="T1544" i="18"/>
  <c r="U1544" i="18"/>
  <c r="AR1544" i="18"/>
  <c r="AS1544" i="18"/>
  <c r="AU1544" i="18"/>
  <c r="AV1544" i="18"/>
  <c r="AW1544" i="18"/>
  <c r="BE1544" i="18"/>
  <c r="BF1544" i="18"/>
  <c r="T1545" i="18"/>
  <c r="U1545" i="18"/>
  <c r="AR1545" i="18"/>
  <c r="AS1545" i="18"/>
  <c r="AU1545" i="18"/>
  <c r="AV1545" i="18"/>
  <c r="AW1545" i="18"/>
  <c r="BE1545" i="18"/>
  <c r="BF1545" i="18"/>
  <c r="T1546" i="18"/>
  <c r="U1546" i="18"/>
  <c r="AR1546" i="18"/>
  <c r="AS1546" i="18"/>
  <c r="AU1546" i="18"/>
  <c r="AV1546" i="18"/>
  <c r="AW1546" i="18"/>
  <c r="BE1546" i="18"/>
  <c r="BF1546" i="18"/>
  <c r="T1547" i="18"/>
  <c r="U1547" i="18"/>
  <c r="AR1547" i="18"/>
  <c r="AS1547" i="18"/>
  <c r="AU1547" i="18"/>
  <c r="AV1547" i="18"/>
  <c r="AW1547" i="18"/>
  <c r="BE1547" i="18"/>
  <c r="BF1547" i="18"/>
  <c r="T1548" i="18"/>
  <c r="U1548" i="18"/>
  <c r="AR1548" i="18"/>
  <c r="AS1548" i="18"/>
  <c r="AU1548" i="18"/>
  <c r="AV1548" i="18"/>
  <c r="AW1548" i="18"/>
  <c r="BE1548" i="18"/>
  <c r="BF1548" i="18"/>
  <c r="T1549" i="18"/>
  <c r="U1549" i="18"/>
  <c r="AR1549" i="18"/>
  <c r="AS1549" i="18"/>
  <c r="AU1549" i="18"/>
  <c r="AV1549" i="18"/>
  <c r="AW1549" i="18"/>
  <c r="BE1549" i="18"/>
  <c r="BF1549" i="18"/>
  <c r="T1550" i="18"/>
  <c r="U1550" i="18"/>
  <c r="AR1550" i="18"/>
  <c r="AS1550" i="18"/>
  <c r="AU1550" i="18"/>
  <c r="AV1550" i="18"/>
  <c r="AW1550" i="18"/>
  <c r="BE1550" i="18"/>
  <c r="BF1550" i="18"/>
  <c r="T1551" i="18"/>
  <c r="U1551" i="18"/>
  <c r="AR1551" i="18"/>
  <c r="AS1551" i="18"/>
  <c r="AU1551" i="18"/>
  <c r="AV1551" i="18"/>
  <c r="AW1551" i="18"/>
  <c r="BE1551" i="18"/>
  <c r="BF1551" i="18"/>
  <c r="T1552" i="18"/>
  <c r="U1552" i="18"/>
  <c r="AR1552" i="18"/>
  <c r="AS1552" i="18"/>
  <c r="AU1552" i="18"/>
  <c r="AV1552" i="18"/>
  <c r="AW1552" i="18"/>
  <c r="BE1552" i="18"/>
  <c r="BF1552" i="18"/>
  <c r="T1553" i="18"/>
  <c r="U1553" i="18"/>
  <c r="AR1553" i="18"/>
  <c r="AS1553" i="18"/>
  <c r="AU1553" i="18"/>
  <c r="AV1553" i="18"/>
  <c r="AW1553" i="18"/>
  <c r="BE1553" i="18"/>
  <c r="BF1553" i="18"/>
  <c r="T1554" i="18"/>
  <c r="U1554" i="18"/>
  <c r="AR1554" i="18"/>
  <c r="AS1554" i="18"/>
  <c r="AU1554" i="18"/>
  <c r="AV1554" i="18"/>
  <c r="AW1554" i="18"/>
  <c r="BE1554" i="18"/>
  <c r="BF1554" i="18"/>
  <c r="T1555" i="18"/>
  <c r="U1555" i="18"/>
  <c r="AR1555" i="18"/>
  <c r="AS1555" i="18"/>
  <c r="AU1555" i="18"/>
  <c r="AV1555" i="18"/>
  <c r="AW1555" i="18"/>
  <c r="BE1555" i="18"/>
  <c r="BF1555" i="18"/>
  <c r="T1556" i="18"/>
  <c r="U1556" i="18"/>
  <c r="AR1556" i="18"/>
  <c r="AS1556" i="18"/>
  <c r="AU1556" i="18"/>
  <c r="AV1556" i="18"/>
  <c r="AW1556" i="18"/>
  <c r="BE1556" i="18"/>
  <c r="BF1556" i="18"/>
  <c r="T1557" i="18"/>
  <c r="U1557" i="18"/>
  <c r="AR1557" i="18"/>
  <c r="AS1557" i="18"/>
  <c r="AU1557" i="18"/>
  <c r="AV1557" i="18"/>
  <c r="AW1557" i="18"/>
  <c r="BE1557" i="18"/>
  <c r="BF1557" i="18"/>
  <c r="T1558" i="18"/>
  <c r="U1558" i="18"/>
  <c r="AR1558" i="18"/>
  <c r="AS1558" i="18"/>
  <c r="AU1558" i="18"/>
  <c r="AV1558" i="18"/>
  <c r="AW1558" i="18"/>
  <c r="BE1558" i="18"/>
  <c r="BF1558" i="18"/>
  <c r="T1559" i="18"/>
  <c r="U1559" i="18"/>
  <c r="AR1559" i="18"/>
  <c r="AS1559" i="18"/>
  <c r="AU1559" i="18"/>
  <c r="AV1559" i="18"/>
  <c r="AW1559" i="18"/>
  <c r="BE1559" i="18"/>
  <c r="BF1559" i="18"/>
  <c r="T1560" i="18"/>
  <c r="U1560" i="18"/>
  <c r="AR1560" i="18"/>
  <c r="AS1560" i="18"/>
  <c r="AU1560" i="18"/>
  <c r="AV1560" i="18"/>
  <c r="AW1560" i="18"/>
  <c r="BE1560" i="18"/>
  <c r="BF1560" i="18"/>
  <c r="T1561" i="18"/>
  <c r="U1561" i="18"/>
  <c r="AR1561" i="18"/>
  <c r="AS1561" i="18"/>
  <c r="AU1561" i="18"/>
  <c r="AV1561" i="18"/>
  <c r="AW1561" i="18"/>
  <c r="BE1561" i="18"/>
  <c r="BF1561" i="18"/>
  <c r="T1562" i="18"/>
  <c r="U1562" i="18"/>
  <c r="AR1562" i="18"/>
  <c r="AS1562" i="18"/>
  <c r="AU1562" i="18"/>
  <c r="AV1562" i="18"/>
  <c r="AW1562" i="18"/>
  <c r="BE1562" i="18"/>
  <c r="BF1562" i="18"/>
  <c r="T1563" i="18"/>
  <c r="U1563" i="18"/>
  <c r="AR1563" i="18"/>
  <c r="AS1563" i="18"/>
  <c r="AU1563" i="18"/>
  <c r="AV1563" i="18"/>
  <c r="AW1563" i="18"/>
  <c r="BE1563" i="18"/>
  <c r="BF1563" i="18"/>
  <c r="T1564" i="18"/>
  <c r="U1564" i="18"/>
  <c r="AR1564" i="18"/>
  <c r="AS1564" i="18"/>
  <c r="AU1564" i="18"/>
  <c r="AV1564" i="18"/>
  <c r="AW1564" i="18"/>
  <c r="BE1564" i="18"/>
  <c r="BF1564" i="18"/>
  <c r="T1565" i="18"/>
  <c r="U1565" i="18"/>
  <c r="AR1565" i="18"/>
  <c r="AS1565" i="18"/>
  <c r="AU1565" i="18"/>
  <c r="AV1565" i="18"/>
  <c r="AW1565" i="18"/>
  <c r="BE1565" i="18"/>
  <c r="BF1565" i="18"/>
  <c r="T1566" i="18"/>
  <c r="U1566" i="18"/>
  <c r="AR1566" i="18"/>
  <c r="AS1566" i="18"/>
  <c r="AU1566" i="18"/>
  <c r="AV1566" i="18"/>
  <c r="AW1566" i="18"/>
  <c r="BE1566" i="18"/>
  <c r="BF1566" i="18"/>
  <c r="T1567" i="18"/>
  <c r="U1567" i="18"/>
  <c r="AR1567" i="18"/>
  <c r="AS1567" i="18"/>
  <c r="AU1567" i="18"/>
  <c r="AV1567" i="18"/>
  <c r="AW1567" i="18"/>
  <c r="BE1567" i="18"/>
  <c r="BF1567" i="18"/>
  <c r="T1568" i="18"/>
  <c r="U1568" i="18"/>
  <c r="AR1568" i="18"/>
  <c r="AS1568" i="18"/>
  <c r="AU1568" i="18"/>
  <c r="AV1568" i="18"/>
  <c r="AW1568" i="18"/>
  <c r="BE1568" i="18"/>
  <c r="BF1568" i="18"/>
  <c r="T1569" i="18"/>
  <c r="U1569" i="18"/>
  <c r="AR1569" i="18"/>
  <c r="AS1569" i="18"/>
  <c r="AU1569" i="18"/>
  <c r="AV1569" i="18"/>
  <c r="AW1569" i="18"/>
  <c r="BE1569" i="18"/>
  <c r="BF1569" i="18"/>
  <c r="T1570" i="18"/>
  <c r="U1570" i="18"/>
  <c r="AR1570" i="18"/>
  <c r="AS1570" i="18"/>
  <c r="AU1570" i="18"/>
  <c r="AV1570" i="18"/>
  <c r="AW1570" i="18"/>
  <c r="BE1570" i="18"/>
  <c r="BF1570" i="18"/>
  <c r="T1571" i="18"/>
  <c r="U1571" i="18"/>
  <c r="AR1571" i="18"/>
  <c r="AS1571" i="18"/>
  <c r="AU1571" i="18"/>
  <c r="AV1571" i="18"/>
  <c r="AW1571" i="18"/>
  <c r="BE1571" i="18"/>
  <c r="BF1571" i="18"/>
  <c r="T1572" i="18"/>
  <c r="U1572" i="18"/>
  <c r="AR1572" i="18"/>
  <c r="AS1572" i="18"/>
  <c r="AU1572" i="18"/>
  <c r="AV1572" i="18"/>
  <c r="AW1572" i="18"/>
  <c r="BE1572" i="18"/>
  <c r="BF1572" i="18"/>
  <c r="T1573" i="18"/>
  <c r="U1573" i="18"/>
  <c r="AR1573" i="18"/>
  <c r="AS1573" i="18"/>
  <c r="AU1573" i="18"/>
  <c r="AV1573" i="18"/>
  <c r="AW1573" i="18"/>
  <c r="BE1573" i="18"/>
  <c r="BF1573" i="18"/>
  <c r="T1574" i="18"/>
  <c r="U1574" i="18"/>
  <c r="AR1574" i="18"/>
  <c r="AS1574" i="18"/>
  <c r="AU1574" i="18"/>
  <c r="AV1574" i="18"/>
  <c r="AW1574" i="18"/>
  <c r="BE1574" i="18"/>
  <c r="BF1574" i="18"/>
  <c r="T1575" i="18"/>
  <c r="U1575" i="18"/>
  <c r="AR1575" i="18"/>
  <c r="AS1575" i="18"/>
  <c r="AU1575" i="18"/>
  <c r="AV1575" i="18"/>
  <c r="AW1575" i="18"/>
  <c r="BE1575" i="18"/>
  <c r="BF1575" i="18"/>
  <c r="T1576" i="18"/>
  <c r="U1576" i="18"/>
  <c r="AR1576" i="18"/>
  <c r="AS1576" i="18"/>
  <c r="AU1576" i="18"/>
  <c r="AV1576" i="18"/>
  <c r="AW1576" i="18"/>
  <c r="BE1576" i="18"/>
  <c r="BF1576" i="18"/>
  <c r="T1577" i="18"/>
  <c r="U1577" i="18"/>
  <c r="AR1577" i="18"/>
  <c r="AS1577" i="18"/>
  <c r="AU1577" i="18"/>
  <c r="AV1577" i="18"/>
  <c r="AW1577" i="18"/>
  <c r="BE1577" i="18"/>
  <c r="BF1577" i="18"/>
  <c r="T1578" i="18"/>
  <c r="U1578" i="18"/>
  <c r="AR1578" i="18"/>
  <c r="AS1578" i="18"/>
  <c r="AU1578" i="18"/>
  <c r="AV1578" i="18"/>
  <c r="AW1578" i="18"/>
  <c r="BE1578" i="18"/>
  <c r="BF1578" i="18"/>
  <c r="T1579" i="18"/>
  <c r="U1579" i="18"/>
  <c r="AR1579" i="18"/>
  <c r="AS1579" i="18"/>
  <c r="AU1579" i="18"/>
  <c r="AV1579" i="18"/>
  <c r="AW1579" i="18"/>
  <c r="BE1579" i="18"/>
  <c r="BF1579" i="18"/>
  <c r="T1580" i="18"/>
  <c r="U1580" i="18"/>
  <c r="AR1580" i="18"/>
  <c r="AS1580" i="18"/>
  <c r="AU1580" i="18"/>
  <c r="AV1580" i="18"/>
  <c r="AW1580" i="18"/>
  <c r="BE1580" i="18"/>
  <c r="BF1580" i="18"/>
  <c r="T1581" i="18"/>
  <c r="U1581" i="18"/>
  <c r="AR1581" i="18"/>
  <c r="AS1581" i="18"/>
  <c r="AU1581" i="18"/>
  <c r="AV1581" i="18"/>
  <c r="AW1581" i="18"/>
  <c r="BE1581" i="18"/>
  <c r="BF1581" i="18"/>
  <c r="T1582" i="18"/>
  <c r="U1582" i="18"/>
  <c r="AR1582" i="18"/>
  <c r="AS1582" i="18"/>
  <c r="AU1582" i="18"/>
  <c r="AV1582" i="18"/>
  <c r="AW1582" i="18"/>
  <c r="BE1582" i="18"/>
  <c r="BF1582" i="18"/>
  <c r="T1583" i="18"/>
  <c r="U1583" i="18"/>
  <c r="AR1583" i="18"/>
  <c r="AS1583" i="18"/>
  <c r="AU1583" i="18"/>
  <c r="AV1583" i="18"/>
  <c r="AW1583" i="18"/>
  <c r="BE1583" i="18"/>
  <c r="BF1583" i="18"/>
  <c r="T1584" i="18"/>
  <c r="U1584" i="18"/>
  <c r="AR1584" i="18"/>
  <c r="AS1584" i="18"/>
  <c r="AU1584" i="18"/>
  <c r="AV1584" i="18"/>
  <c r="AW1584" i="18"/>
  <c r="BE1584" i="18"/>
  <c r="BF1584" i="18"/>
  <c r="T1585" i="18"/>
  <c r="U1585" i="18"/>
  <c r="AR1585" i="18"/>
  <c r="AS1585" i="18"/>
  <c r="AU1585" i="18"/>
  <c r="AV1585" i="18"/>
  <c r="AW1585" i="18"/>
  <c r="BE1585" i="18"/>
  <c r="BF1585" i="18"/>
  <c r="T1586" i="18"/>
  <c r="U1586" i="18"/>
  <c r="AR1586" i="18"/>
  <c r="AS1586" i="18"/>
  <c r="AU1586" i="18"/>
  <c r="AV1586" i="18"/>
  <c r="AW1586" i="18"/>
  <c r="BE1586" i="18"/>
  <c r="BF1586" i="18"/>
  <c r="T1587" i="18"/>
  <c r="U1587" i="18"/>
  <c r="AR1587" i="18"/>
  <c r="AS1587" i="18"/>
  <c r="AU1587" i="18"/>
  <c r="AV1587" i="18"/>
  <c r="AW1587" i="18"/>
  <c r="BE1587" i="18"/>
  <c r="BF1587" i="18"/>
  <c r="T1588" i="18"/>
  <c r="U1588" i="18"/>
  <c r="AR1588" i="18"/>
  <c r="AS1588" i="18"/>
  <c r="AU1588" i="18"/>
  <c r="AV1588" i="18"/>
  <c r="AW1588" i="18"/>
  <c r="BE1588" i="18"/>
  <c r="BF1588" i="18"/>
  <c r="T1589" i="18"/>
  <c r="U1589" i="18"/>
  <c r="AR1589" i="18"/>
  <c r="AS1589" i="18"/>
  <c r="AU1589" i="18"/>
  <c r="AV1589" i="18"/>
  <c r="AW1589" i="18"/>
  <c r="BE1589" i="18"/>
  <c r="BF1589" i="18"/>
  <c r="T1590" i="18"/>
  <c r="U1590" i="18"/>
  <c r="AR1590" i="18"/>
  <c r="AS1590" i="18"/>
  <c r="AU1590" i="18"/>
  <c r="AV1590" i="18"/>
  <c r="AW1590" i="18"/>
  <c r="BE1590" i="18"/>
  <c r="BF1590" i="18"/>
  <c r="T1591" i="18"/>
  <c r="U1591" i="18"/>
  <c r="AR1591" i="18"/>
  <c r="AS1591" i="18"/>
  <c r="AU1591" i="18"/>
  <c r="AV1591" i="18"/>
  <c r="AW1591" i="18"/>
  <c r="BE1591" i="18"/>
  <c r="BF1591" i="18"/>
  <c r="T1592" i="18"/>
  <c r="U1592" i="18"/>
  <c r="AR1592" i="18"/>
  <c r="AS1592" i="18"/>
  <c r="AU1592" i="18"/>
  <c r="AV1592" i="18"/>
  <c r="AW1592" i="18"/>
  <c r="BE1592" i="18"/>
  <c r="BF1592" i="18"/>
  <c r="T1593" i="18"/>
  <c r="U1593" i="18"/>
  <c r="AR1593" i="18"/>
  <c r="AS1593" i="18"/>
  <c r="AU1593" i="18"/>
  <c r="AV1593" i="18"/>
  <c r="AW1593" i="18"/>
  <c r="BE1593" i="18"/>
  <c r="BF1593" i="18"/>
  <c r="T1594" i="18"/>
  <c r="U1594" i="18"/>
  <c r="AR1594" i="18"/>
  <c r="AS1594" i="18"/>
  <c r="AU1594" i="18"/>
  <c r="AV1594" i="18"/>
  <c r="AW1594" i="18"/>
  <c r="BE1594" i="18"/>
  <c r="BF1594" i="18"/>
  <c r="T1595" i="18"/>
  <c r="U1595" i="18"/>
  <c r="AR1595" i="18"/>
  <c r="AS1595" i="18"/>
  <c r="AU1595" i="18"/>
  <c r="AV1595" i="18"/>
  <c r="AW1595" i="18"/>
  <c r="BE1595" i="18"/>
  <c r="BF1595" i="18"/>
  <c r="T1596" i="18"/>
  <c r="U1596" i="18"/>
  <c r="AR1596" i="18"/>
  <c r="AS1596" i="18"/>
  <c r="AU1596" i="18"/>
  <c r="AV1596" i="18"/>
  <c r="AW1596" i="18"/>
  <c r="BE1596" i="18"/>
  <c r="BF1596" i="18"/>
  <c r="T1597" i="18"/>
  <c r="U1597" i="18"/>
  <c r="AR1597" i="18"/>
  <c r="AS1597" i="18"/>
  <c r="AU1597" i="18"/>
  <c r="AV1597" i="18"/>
  <c r="AW1597" i="18"/>
  <c r="BE1597" i="18"/>
  <c r="BF1597" i="18"/>
  <c r="T1598" i="18"/>
  <c r="U1598" i="18"/>
  <c r="AR1598" i="18"/>
  <c r="AS1598" i="18"/>
  <c r="AU1598" i="18"/>
  <c r="AV1598" i="18"/>
  <c r="AW1598" i="18"/>
  <c r="BE1598" i="18"/>
  <c r="BF1598" i="18"/>
  <c r="T1599" i="18"/>
  <c r="U1599" i="18"/>
  <c r="AR1599" i="18"/>
  <c r="AS1599" i="18"/>
  <c r="AU1599" i="18"/>
  <c r="AV1599" i="18"/>
  <c r="AW1599" i="18"/>
  <c r="BE1599" i="18"/>
  <c r="BF1599" i="18"/>
  <c r="T1600" i="18"/>
  <c r="U1600" i="18"/>
  <c r="AR1600" i="18"/>
  <c r="AS1600" i="18"/>
  <c r="AU1600" i="18"/>
  <c r="AV1600" i="18"/>
  <c r="AW1600" i="18"/>
  <c r="BE1600" i="18"/>
  <c r="BF1600" i="18"/>
  <c r="T1601" i="18"/>
  <c r="U1601" i="18"/>
  <c r="AR1601" i="18"/>
  <c r="AS1601" i="18"/>
  <c r="AU1601" i="18"/>
  <c r="AV1601" i="18"/>
  <c r="AW1601" i="18"/>
  <c r="BE1601" i="18"/>
  <c r="BF1601" i="18"/>
  <c r="T1602" i="18"/>
  <c r="U1602" i="18"/>
  <c r="AR1602" i="18"/>
  <c r="AS1602" i="18"/>
  <c r="AU1602" i="18"/>
  <c r="AV1602" i="18"/>
  <c r="AW1602" i="18"/>
  <c r="BE1602" i="18"/>
  <c r="BF1602" i="18"/>
  <c r="T1603" i="18"/>
  <c r="U1603" i="18"/>
  <c r="AR1603" i="18"/>
  <c r="AS1603" i="18"/>
  <c r="AU1603" i="18"/>
  <c r="AV1603" i="18"/>
  <c r="AW1603" i="18"/>
  <c r="BE1603" i="18"/>
  <c r="BF1603" i="18"/>
  <c r="T1604" i="18"/>
  <c r="U1604" i="18"/>
  <c r="AR1604" i="18"/>
  <c r="AS1604" i="18"/>
  <c r="AU1604" i="18"/>
  <c r="AV1604" i="18"/>
  <c r="AW1604" i="18"/>
  <c r="BE1604" i="18"/>
  <c r="BF1604" i="18"/>
  <c r="T1605" i="18"/>
  <c r="U1605" i="18"/>
  <c r="AR1605" i="18"/>
  <c r="AS1605" i="18"/>
  <c r="AU1605" i="18"/>
  <c r="AV1605" i="18"/>
  <c r="AW1605" i="18"/>
  <c r="BE1605" i="18"/>
  <c r="BF1605" i="18"/>
  <c r="T1606" i="18"/>
  <c r="U1606" i="18"/>
  <c r="AR1606" i="18"/>
  <c r="AS1606" i="18"/>
  <c r="AU1606" i="18"/>
  <c r="AV1606" i="18"/>
  <c r="AW1606" i="18"/>
  <c r="BE1606" i="18"/>
  <c r="BF1606" i="18"/>
  <c r="T1607" i="18"/>
  <c r="U1607" i="18"/>
  <c r="AR1607" i="18"/>
  <c r="AS1607" i="18"/>
  <c r="AU1607" i="18"/>
  <c r="AV1607" i="18"/>
  <c r="AW1607" i="18"/>
  <c r="BE1607" i="18"/>
  <c r="BF1607" i="18"/>
  <c r="T1608" i="18"/>
  <c r="U1608" i="18"/>
  <c r="AR1608" i="18"/>
  <c r="AS1608" i="18"/>
  <c r="AU1608" i="18"/>
  <c r="AV1608" i="18"/>
  <c r="AW1608" i="18"/>
  <c r="BE1608" i="18"/>
  <c r="BF1608" i="18"/>
  <c r="T1609" i="18"/>
  <c r="U1609" i="18"/>
  <c r="AR1609" i="18"/>
  <c r="AS1609" i="18"/>
  <c r="AU1609" i="18"/>
  <c r="AV1609" i="18"/>
  <c r="AW1609" i="18"/>
  <c r="BE1609" i="18"/>
  <c r="BF1609" i="18"/>
  <c r="T1610" i="18"/>
  <c r="U1610" i="18"/>
  <c r="AR1610" i="18"/>
  <c r="AS1610" i="18"/>
  <c r="AU1610" i="18"/>
  <c r="AV1610" i="18"/>
  <c r="AW1610" i="18"/>
  <c r="BE1610" i="18"/>
  <c r="BF1610" i="18"/>
  <c r="T1611" i="18"/>
  <c r="U1611" i="18"/>
  <c r="AR1611" i="18"/>
  <c r="AS1611" i="18"/>
  <c r="AU1611" i="18"/>
  <c r="AV1611" i="18"/>
  <c r="AW1611" i="18"/>
  <c r="BE1611" i="18"/>
  <c r="BF1611" i="18"/>
  <c r="T1612" i="18"/>
  <c r="U1612" i="18"/>
  <c r="AR1612" i="18"/>
  <c r="AS1612" i="18"/>
  <c r="AU1612" i="18"/>
  <c r="AV1612" i="18"/>
  <c r="AW1612" i="18"/>
  <c r="BE1612" i="18"/>
  <c r="BF1612" i="18"/>
  <c r="T1613" i="18"/>
  <c r="U1613" i="18"/>
  <c r="AR1613" i="18"/>
  <c r="AS1613" i="18"/>
  <c r="AU1613" i="18"/>
  <c r="AV1613" i="18"/>
  <c r="AW1613" i="18"/>
  <c r="BE1613" i="18"/>
  <c r="BF1613" i="18"/>
  <c r="T1614" i="18"/>
  <c r="U1614" i="18"/>
  <c r="AR1614" i="18"/>
  <c r="AS1614" i="18"/>
  <c r="AU1614" i="18"/>
  <c r="AV1614" i="18"/>
  <c r="AW1614" i="18"/>
  <c r="BE1614" i="18"/>
  <c r="BF1614" i="18"/>
  <c r="T1615" i="18"/>
  <c r="U1615" i="18"/>
  <c r="AR1615" i="18"/>
  <c r="AS1615" i="18"/>
  <c r="AU1615" i="18"/>
  <c r="AV1615" i="18"/>
  <c r="AW1615" i="18"/>
  <c r="BE1615" i="18"/>
  <c r="BF1615" i="18"/>
  <c r="T1616" i="18"/>
  <c r="U1616" i="18"/>
  <c r="AR1616" i="18"/>
  <c r="AS1616" i="18"/>
  <c r="AU1616" i="18"/>
  <c r="AV1616" i="18"/>
  <c r="AW1616" i="18"/>
  <c r="BE1616" i="18"/>
  <c r="BF1616" i="18"/>
  <c r="T1617" i="18"/>
  <c r="U1617" i="18"/>
  <c r="AR1617" i="18"/>
  <c r="AS1617" i="18"/>
  <c r="AU1617" i="18"/>
  <c r="AV1617" i="18"/>
  <c r="AW1617" i="18"/>
  <c r="BE1617" i="18"/>
  <c r="BF1617" i="18"/>
  <c r="T1618" i="18"/>
  <c r="U1618" i="18"/>
  <c r="AR1618" i="18"/>
  <c r="AS1618" i="18"/>
  <c r="AU1618" i="18"/>
  <c r="AV1618" i="18"/>
  <c r="AW1618" i="18"/>
  <c r="BE1618" i="18"/>
  <c r="BF1618" i="18"/>
  <c r="T1619" i="18"/>
  <c r="U1619" i="18"/>
  <c r="AR1619" i="18"/>
  <c r="AS1619" i="18"/>
  <c r="AU1619" i="18"/>
  <c r="AV1619" i="18"/>
  <c r="AW1619" i="18"/>
  <c r="BE1619" i="18"/>
  <c r="BF1619" i="18"/>
  <c r="T1620" i="18"/>
  <c r="U1620" i="18"/>
  <c r="AR1620" i="18"/>
  <c r="AS1620" i="18"/>
  <c r="AU1620" i="18"/>
  <c r="AV1620" i="18"/>
  <c r="AW1620" i="18"/>
  <c r="BE1620" i="18"/>
  <c r="BF1620" i="18"/>
  <c r="T1621" i="18"/>
  <c r="U1621" i="18"/>
  <c r="AR1621" i="18"/>
  <c r="AS1621" i="18"/>
  <c r="AU1621" i="18"/>
  <c r="AV1621" i="18"/>
  <c r="AW1621" i="18"/>
  <c r="BE1621" i="18"/>
  <c r="BF1621" i="18"/>
  <c r="T1622" i="18"/>
  <c r="U1622" i="18"/>
  <c r="AR1622" i="18"/>
  <c r="AS1622" i="18"/>
  <c r="AU1622" i="18"/>
  <c r="AV1622" i="18"/>
  <c r="AW1622" i="18"/>
  <c r="BE1622" i="18"/>
  <c r="BF1622" i="18"/>
  <c r="T1623" i="18"/>
  <c r="U1623" i="18"/>
  <c r="AR1623" i="18"/>
  <c r="AS1623" i="18"/>
  <c r="AU1623" i="18"/>
  <c r="AV1623" i="18"/>
  <c r="AW1623" i="18"/>
  <c r="BE1623" i="18"/>
  <c r="BF1623" i="18"/>
  <c r="T1624" i="18"/>
  <c r="U1624" i="18"/>
  <c r="AR1624" i="18"/>
  <c r="AS1624" i="18"/>
  <c r="AU1624" i="18"/>
  <c r="AV1624" i="18"/>
  <c r="AW1624" i="18"/>
  <c r="BE1624" i="18"/>
  <c r="BF1624" i="18"/>
  <c r="T1625" i="18"/>
  <c r="U1625" i="18"/>
  <c r="AR1625" i="18"/>
  <c r="AS1625" i="18"/>
  <c r="AU1625" i="18"/>
  <c r="AV1625" i="18"/>
  <c r="AW1625" i="18"/>
  <c r="BE1625" i="18"/>
  <c r="BF1625" i="18"/>
  <c r="T1626" i="18"/>
  <c r="U1626" i="18"/>
  <c r="AR1626" i="18"/>
  <c r="AS1626" i="18"/>
  <c r="AU1626" i="18"/>
  <c r="AV1626" i="18"/>
  <c r="AW1626" i="18"/>
  <c r="BE1626" i="18"/>
  <c r="BF1626" i="18"/>
  <c r="T1627" i="18"/>
  <c r="U1627" i="18"/>
  <c r="AR1627" i="18"/>
  <c r="AS1627" i="18"/>
  <c r="AU1627" i="18"/>
  <c r="AV1627" i="18"/>
  <c r="AW1627" i="18"/>
  <c r="BE1627" i="18"/>
  <c r="BF1627" i="18"/>
  <c r="T1628" i="18"/>
  <c r="U1628" i="18"/>
  <c r="AR1628" i="18"/>
  <c r="AS1628" i="18"/>
  <c r="AU1628" i="18"/>
  <c r="AV1628" i="18"/>
  <c r="AW1628" i="18"/>
  <c r="BE1628" i="18"/>
  <c r="BF1628" i="18"/>
  <c r="T1629" i="18"/>
  <c r="U1629" i="18"/>
  <c r="AR1629" i="18"/>
  <c r="AS1629" i="18"/>
  <c r="AU1629" i="18"/>
  <c r="AV1629" i="18"/>
  <c r="AW1629" i="18"/>
  <c r="BE1629" i="18"/>
  <c r="BF1629" i="18"/>
  <c r="T1630" i="18"/>
  <c r="U1630" i="18"/>
  <c r="AR1630" i="18"/>
  <c r="AS1630" i="18"/>
  <c r="AU1630" i="18"/>
  <c r="AV1630" i="18"/>
  <c r="AW1630" i="18"/>
  <c r="BE1630" i="18"/>
  <c r="BF1630" i="18"/>
  <c r="T1631" i="18"/>
  <c r="U1631" i="18"/>
  <c r="AR1631" i="18"/>
  <c r="AS1631" i="18"/>
  <c r="AU1631" i="18"/>
  <c r="AV1631" i="18"/>
  <c r="AW1631" i="18"/>
  <c r="BE1631" i="18"/>
  <c r="BF1631" i="18"/>
  <c r="T1632" i="18"/>
  <c r="U1632" i="18"/>
  <c r="AR1632" i="18"/>
  <c r="AS1632" i="18"/>
  <c r="AU1632" i="18"/>
  <c r="AV1632" i="18"/>
  <c r="AW1632" i="18"/>
  <c r="BE1632" i="18"/>
  <c r="BF1632" i="18"/>
  <c r="T1633" i="18"/>
  <c r="U1633" i="18"/>
  <c r="AR1633" i="18"/>
  <c r="AS1633" i="18"/>
  <c r="AU1633" i="18"/>
  <c r="AV1633" i="18"/>
  <c r="AW1633" i="18"/>
  <c r="BE1633" i="18"/>
  <c r="BF1633" i="18"/>
  <c r="T1634" i="18"/>
  <c r="U1634" i="18"/>
  <c r="AR1634" i="18"/>
  <c r="AS1634" i="18"/>
  <c r="AU1634" i="18"/>
  <c r="AV1634" i="18"/>
  <c r="AW1634" i="18"/>
  <c r="BE1634" i="18"/>
  <c r="BF1634" i="18"/>
  <c r="T1635" i="18"/>
  <c r="U1635" i="18"/>
  <c r="AR1635" i="18"/>
  <c r="AS1635" i="18"/>
  <c r="AU1635" i="18"/>
  <c r="AV1635" i="18"/>
  <c r="AW1635" i="18"/>
  <c r="BE1635" i="18"/>
  <c r="BF1635" i="18"/>
  <c r="T1636" i="18"/>
  <c r="U1636" i="18"/>
  <c r="AR1636" i="18"/>
  <c r="AS1636" i="18"/>
  <c r="AU1636" i="18"/>
  <c r="AV1636" i="18"/>
  <c r="AW1636" i="18"/>
  <c r="BE1636" i="18"/>
  <c r="BF1636" i="18"/>
  <c r="T1637" i="18"/>
  <c r="U1637" i="18"/>
  <c r="AR1637" i="18"/>
  <c r="AS1637" i="18"/>
  <c r="AU1637" i="18"/>
  <c r="AV1637" i="18"/>
  <c r="AW1637" i="18"/>
  <c r="BE1637" i="18"/>
  <c r="BF1637" i="18"/>
  <c r="T1638" i="18"/>
  <c r="U1638" i="18"/>
  <c r="AR1638" i="18"/>
  <c r="AS1638" i="18"/>
  <c r="AU1638" i="18"/>
  <c r="AV1638" i="18"/>
  <c r="AW1638" i="18"/>
  <c r="BE1638" i="18"/>
  <c r="BF1638" i="18"/>
  <c r="T1639" i="18"/>
  <c r="U1639" i="18"/>
  <c r="AR1639" i="18"/>
  <c r="AS1639" i="18"/>
  <c r="AU1639" i="18"/>
  <c r="AV1639" i="18"/>
  <c r="AW1639" i="18"/>
  <c r="BE1639" i="18"/>
  <c r="BF1639" i="18"/>
  <c r="T1640" i="18"/>
  <c r="U1640" i="18"/>
  <c r="AR1640" i="18"/>
  <c r="AS1640" i="18"/>
  <c r="AU1640" i="18"/>
  <c r="AV1640" i="18"/>
  <c r="AW1640" i="18"/>
  <c r="BE1640" i="18"/>
  <c r="BF1640" i="18"/>
  <c r="T1641" i="18"/>
  <c r="U1641" i="18"/>
  <c r="AR1641" i="18"/>
  <c r="AS1641" i="18"/>
  <c r="AU1641" i="18"/>
  <c r="AV1641" i="18"/>
  <c r="AW1641" i="18"/>
  <c r="BE1641" i="18"/>
  <c r="BF1641" i="18"/>
  <c r="T1642" i="18"/>
  <c r="U1642" i="18"/>
  <c r="AR1642" i="18"/>
  <c r="AS1642" i="18"/>
  <c r="AU1642" i="18"/>
  <c r="AV1642" i="18"/>
  <c r="AW1642" i="18"/>
  <c r="BE1642" i="18"/>
  <c r="BF1642" i="18"/>
  <c r="T1643" i="18"/>
  <c r="U1643" i="18"/>
  <c r="AR1643" i="18"/>
  <c r="AS1643" i="18"/>
  <c r="AU1643" i="18"/>
  <c r="AV1643" i="18"/>
  <c r="AW1643" i="18"/>
  <c r="BE1643" i="18"/>
  <c r="BF1643" i="18"/>
  <c r="T1644" i="18"/>
  <c r="U1644" i="18"/>
  <c r="AR1644" i="18"/>
  <c r="AS1644" i="18"/>
  <c r="AU1644" i="18"/>
  <c r="AV1644" i="18"/>
  <c r="AW1644" i="18"/>
  <c r="BE1644" i="18"/>
  <c r="BF1644" i="18"/>
  <c r="T1645" i="18"/>
  <c r="U1645" i="18"/>
  <c r="AR1645" i="18"/>
  <c r="AS1645" i="18"/>
  <c r="AU1645" i="18"/>
  <c r="AV1645" i="18"/>
  <c r="AW1645" i="18"/>
  <c r="BE1645" i="18"/>
  <c r="BF1645" i="18"/>
  <c r="T1646" i="18"/>
  <c r="U1646" i="18"/>
  <c r="AR1646" i="18"/>
  <c r="AS1646" i="18"/>
  <c r="AU1646" i="18"/>
  <c r="AV1646" i="18"/>
  <c r="AW1646" i="18"/>
  <c r="BE1646" i="18"/>
  <c r="BF1646" i="18"/>
  <c r="T1647" i="18"/>
  <c r="U1647" i="18"/>
  <c r="AR1647" i="18"/>
  <c r="AS1647" i="18"/>
  <c r="AU1647" i="18"/>
  <c r="AV1647" i="18"/>
  <c r="AW1647" i="18"/>
  <c r="BE1647" i="18"/>
  <c r="BF1647" i="18"/>
  <c r="T1648" i="18"/>
  <c r="U1648" i="18"/>
  <c r="AR1648" i="18"/>
  <c r="AS1648" i="18"/>
  <c r="AU1648" i="18"/>
  <c r="AV1648" i="18"/>
  <c r="AW1648" i="18"/>
  <c r="BE1648" i="18"/>
  <c r="BF1648" i="18"/>
  <c r="T1649" i="18"/>
  <c r="U1649" i="18"/>
  <c r="AR1649" i="18"/>
  <c r="AS1649" i="18"/>
  <c r="AU1649" i="18"/>
  <c r="AV1649" i="18"/>
  <c r="AW1649" i="18"/>
  <c r="BE1649" i="18"/>
  <c r="BF1649" i="18"/>
  <c r="T1650" i="18"/>
  <c r="U1650" i="18"/>
  <c r="AR1650" i="18"/>
  <c r="AS1650" i="18"/>
  <c r="AU1650" i="18"/>
  <c r="AV1650" i="18"/>
  <c r="AW1650" i="18"/>
  <c r="BE1650" i="18"/>
  <c r="BF1650" i="18"/>
  <c r="T1651" i="18"/>
  <c r="U1651" i="18"/>
  <c r="AR1651" i="18"/>
  <c r="AS1651" i="18"/>
  <c r="AU1651" i="18"/>
  <c r="AV1651" i="18"/>
  <c r="AW1651" i="18"/>
  <c r="BE1651" i="18"/>
  <c r="BF1651" i="18"/>
  <c r="T1652" i="18"/>
  <c r="U1652" i="18"/>
  <c r="AR1652" i="18"/>
  <c r="AS1652" i="18"/>
  <c r="AU1652" i="18"/>
  <c r="AV1652" i="18"/>
  <c r="AW1652" i="18"/>
  <c r="BE1652" i="18"/>
  <c r="BF1652" i="18"/>
  <c r="T1653" i="18"/>
  <c r="U1653" i="18"/>
  <c r="AR1653" i="18"/>
  <c r="AS1653" i="18"/>
  <c r="AU1653" i="18"/>
  <c r="AV1653" i="18"/>
  <c r="AW1653" i="18"/>
  <c r="BE1653" i="18"/>
  <c r="BF1653" i="18"/>
  <c r="T1654" i="18"/>
  <c r="U1654" i="18"/>
  <c r="AR1654" i="18"/>
  <c r="AS1654" i="18"/>
  <c r="AU1654" i="18"/>
  <c r="AV1654" i="18"/>
  <c r="AW1654" i="18"/>
  <c r="BE1654" i="18"/>
  <c r="BF1654" i="18"/>
  <c r="T1655" i="18"/>
  <c r="U1655" i="18"/>
  <c r="AR1655" i="18"/>
  <c r="AS1655" i="18"/>
  <c r="AU1655" i="18"/>
  <c r="AV1655" i="18"/>
  <c r="AW1655" i="18"/>
  <c r="BE1655" i="18"/>
  <c r="BF1655" i="18"/>
  <c r="T1656" i="18"/>
  <c r="U1656" i="18"/>
  <c r="AR1656" i="18"/>
  <c r="AS1656" i="18"/>
  <c r="AU1656" i="18"/>
  <c r="AV1656" i="18"/>
  <c r="AW1656" i="18"/>
  <c r="BE1656" i="18"/>
  <c r="BF1656" i="18"/>
  <c r="T1657" i="18"/>
  <c r="U1657" i="18"/>
  <c r="AR1657" i="18"/>
  <c r="AS1657" i="18"/>
  <c r="AU1657" i="18"/>
  <c r="AV1657" i="18"/>
  <c r="AW1657" i="18"/>
  <c r="BE1657" i="18"/>
  <c r="BF1657" i="18"/>
  <c r="T1658" i="18"/>
  <c r="U1658" i="18"/>
  <c r="AR1658" i="18"/>
  <c r="AS1658" i="18"/>
  <c r="AU1658" i="18"/>
  <c r="AV1658" i="18"/>
  <c r="AW1658" i="18"/>
  <c r="BE1658" i="18"/>
  <c r="BF1658" i="18"/>
  <c r="T1659" i="18"/>
  <c r="U1659" i="18"/>
  <c r="AR1659" i="18"/>
  <c r="AS1659" i="18"/>
  <c r="AU1659" i="18"/>
  <c r="AV1659" i="18"/>
  <c r="AW1659" i="18"/>
  <c r="BE1659" i="18"/>
  <c r="BF1659" i="18"/>
  <c r="T1660" i="18"/>
  <c r="U1660" i="18"/>
  <c r="AR1660" i="18"/>
  <c r="AS1660" i="18"/>
  <c r="AU1660" i="18"/>
  <c r="AV1660" i="18"/>
  <c r="AW1660" i="18"/>
  <c r="BE1660" i="18"/>
  <c r="BF1660" i="18"/>
  <c r="T1661" i="18"/>
  <c r="U1661" i="18"/>
  <c r="AR1661" i="18"/>
  <c r="AS1661" i="18"/>
  <c r="AU1661" i="18"/>
  <c r="AV1661" i="18"/>
  <c r="AW1661" i="18"/>
  <c r="BE1661" i="18"/>
  <c r="BF1661" i="18"/>
  <c r="T1662" i="18"/>
  <c r="U1662" i="18"/>
  <c r="AR1662" i="18"/>
  <c r="AS1662" i="18"/>
  <c r="AU1662" i="18"/>
  <c r="AV1662" i="18"/>
  <c r="AW1662" i="18"/>
  <c r="BE1662" i="18"/>
  <c r="BF1662" i="18"/>
  <c r="T1663" i="18"/>
  <c r="U1663" i="18"/>
  <c r="AR1663" i="18"/>
  <c r="AS1663" i="18"/>
  <c r="AU1663" i="18"/>
  <c r="AV1663" i="18"/>
  <c r="AW1663" i="18"/>
  <c r="BE1663" i="18"/>
  <c r="BF1663" i="18"/>
  <c r="T1664" i="18"/>
  <c r="U1664" i="18"/>
  <c r="AR1664" i="18"/>
  <c r="AS1664" i="18"/>
  <c r="AU1664" i="18"/>
  <c r="AV1664" i="18"/>
  <c r="AW1664" i="18"/>
  <c r="BE1664" i="18"/>
  <c r="BF1664" i="18"/>
  <c r="T1665" i="18"/>
  <c r="U1665" i="18"/>
  <c r="AR1665" i="18"/>
  <c r="AS1665" i="18"/>
  <c r="AU1665" i="18"/>
  <c r="AV1665" i="18"/>
  <c r="AW1665" i="18"/>
  <c r="BE1665" i="18"/>
  <c r="BF1665" i="18"/>
  <c r="T1666" i="18"/>
  <c r="U1666" i="18"/>
  <c r="AR1666" i="18"/>
  <c r="AS1666" i="18"/>
  <c r="AU1666" i="18"/>
  <c r="AV1666" i="18"/>
  <c r="AW1666" i="18"/>
  <c r="BE1666" i="18"/>
  <c r="BF1666" i="18"/>
  <c r="T1667" i="18"/>
  <c r="U1667" i="18"/>
  <c r="AR1667" i="18"/>
  <c r="AS1667" i="18"/>
  <c r="AU1667" i="18"/>
  <c r="AV1667" i="18"/>
  <c r="AW1667" i="18"/>
  <c r="BE1667" i="18"/>
  <c r="BF1667" i="18"/>
  <c r="T1668" i="18"/>
  <c r="U1668" i="18"/>
  <c r="AR1668" i="18"/>
  <c r="AS1668" i="18"/>
  <c r="AU1668" i="18"/>
  <c r="AV1668" i="18"/>
  <c r="AW1668" i="18"/>
  <c r="BE1668" i="18"/>
  <c r="BF1668" i="18"/>
  <c r="T1669" i="18"/>
  <c r="U1669" i="18"/>
  <c r="AR1669" i="18"/>
  <c r="AS1669" i="18"/>
  <c r="AU1669" i="18"/>
  <c r="AV1669" i="18"/>
  <c r="AW1669" i="18"/>
  <c r="BE1669" i="18"/>
  <c r="BF1669" i="18"/>
  <c r="T1670" i="18"/>
  <c r="U1670" i="18"/>
  <c r="AR1670" i="18"/>
  <c r="AS1670" i="18"/>
  <c r="AU1670" i="18"/>
  <c r="AV1670" i="18"/>
  <c r="AW1670" i="18"/>
  <c r="BE1670" i="18"/>
  <c r="BF1670" i="18"/>
  <c r="T1671" i="18"/>
  <c r="U1671" i="18"/>
  <c r="AR1671" i="18"/>
  <c r="AS1671" i="18"/>
  <c r="AU1671" i="18"/>
  <c r="AV1671" i="18"/>
  <c r="AW1671" i="18"/>
  <c r="BE1671" i="18"/>
  <c r="BF1671" i="18"/>
  <c r="T1672" i="18"/>
  <c r="U1672" i="18"/>
  <c r="AR1672" i="18"/>
  <c r="AS1672" i="18"/>
  <c r="AU1672" i="18"/>
  <c r="AV1672" i="18"/>
  <c r="AW1672" i="18"/>
  <c r="BE1672" i="18"/>
  <c r="BF1672" i="18"/>
  <c r="T1673" i="18"/>
  <c r="U1673" i="18"/>
  <c r="AR1673" i="18"/>
  <c r="AS1673" i="18"/>
  <c r="AU1673" i="18"/>
  <c r="AV1673" i="18"/>
  <c r="AW1673" i="18"/>
  <c r="BE1673" i="18"/>
  <c r="BF1673" i="18"/>
  <c r="T1674" i="18"/>
  <c r="U1674" i="18"/>
  <c r="AR1674" i="18"/>
  <c r="AS1674" i="18"/>
  <c r="AU1674" i="18"/>
  <c r="AV1674" i="18"/>
  <c r="AW1674" i="18"/>
  <c r="BE1674" i="18"/>
  <c r="BF1674" i="18"/>
  <c r="T1675" i="18"/>
  <c r="U1675" i="18"/>
  <c r="AR1675" i="18"/>
  <c r="AS1675" i="18"/>
  <c r="AU1675" i="18"/>
  <c r="AV1675" i="18"/>
  <c r="AW1675" i="18"/>
  <c r="BE1675" i="18"/>
  <c r="BF1675" i="18"/>
  <c r="T1676" i="18"/>
  <c r="U1676" i="18"/>
  <c r="AR1676" i="18"/>
  <c r="AS1676" i="18"/>
  <c r="AU1676" i="18"/>
  <c r="AV1676" i="18"/>
  <c r="AW1676" i="18"/>
  <c r="BE1676" i="18"/>
  <c r="BF1676" i="18"/>
  <c r="T1677" i="18"/>
  <c r="U1677" i="18"/>
  <c r="AR1677" i="18"/>
  <c r="AS1677" i="18"/>
  <c r="AU1677" i="18"/>
  <c r="AV1677" i="18"/>
  <c r="AW1677" i="18"/>
  <c r="BE1677" i="18"/>
  <c r="BF1677" i="18"/>
  <c r="T1678" i="18"/>
  <c r="U1678" i="18"/>
  <c r="AR1678" i="18"/>
  <c r="AS1678" i="18"/>
  <c r="AU1678" i="18"/>
  <c r="AV1678" i="18"/>
  <c r="AW1678" i="18"/>
  <c r="BE1678" i="18"/>
  <c r="BF1678" i="18"/>
  <c r="T1679" i="18"/>
  <c r="U1679" i="18"/>
  <c r="AR1679" i="18"/>
  <c r="AS1679" i="18"/>
  <c r="AU1679" i="18"/>
  <c r="AV1679" i="18"/>
  <c r="AW1679" i="18"/>
  <c r="BE1679" i="18"/>
  <c r="BF1679" i="18"/>
  <c r="T1680" i="18"/>
  <c r="U1680" i="18"/>
  <c r="AR1680" i="18"/>
  <c r="AS1680" i="18"/>
  <c r="AU1680" i="18"/>
  <c r="AV1680" i="18"/>
  <c r="AW1680" i="18"/>
  <c r="BE1680" i="18"/>
  <c r="BF1680" i="18"/>
  <c r="T1681" i="18"/>
  <c r="U1681" i="18"/>
  <c r="AR1681" i="18"/>
  <c r="AS1681" i="18"/>
  <c r="AU1681" i="18"/>
  <c r="AV1681" i="18"/>
  <c r="AW1681" i="18"/>
  <c r="BE1681" i="18"/>
  <c r="BF1681" i="18"/>
  <c r="T1682" i="18"/>
  <c r="U1682" i="18"/>
  <c r="AR1682" i="18"/>
  <c r="AS1682" i="18"/>
  <c r="AU1682" i="18"/>
  <c r="AV1682" i="18"/>
  <c r="AW1682" i="18"/>
  <c r="BE1682" i="18"/>
  <c r="BF1682" i="18"/>
  <c r="T1683" i="18"/>
  <c r="U1683" i="18"/>
  <c r="AR1683" i="18"/>
  <c r="AS1683" i="18"/>
  <c r="AU1683" i="18"/>
  <c r="AV1683" i="18"/>
  <c r="AW1683" i="18"/>
  <c r="BE1683" i="18"/>
  <c r="BF1683" i="18"/>
  <c r="T1684" i="18"/>
  <c r="U1684" i="18"/>
  <c r="AR1684" i="18"/>
  <c r="AS1684" i="18"/>
  <c r="AU1684" i="18"/>
  <c r="AV1684" i="18"/>
  <c r="AW1684" i="18"/>
  <c r="BE1684" i="18"/>
  <c r="BF1684" i="18"/>
  <c r="T1685" i="18"/>
  <c r="U1685" i="18"/>
  <c r="AR1685" i="18"/>
  <c r="AS1685" i="18"/>
  <c r="AU1685" i="18"/>
  <c r="AV1685" i="18"/>
  <c r="AW1685" i="18"/>
  <c r="BE1685" i="18"/>
  <c r="BF1685" i="18"/>
  <c r="T1686" i="18"/>
  <c r="U1686" i="18"/>
  <c r="AR1686" i="18"/>
  <c r="AS1686" i="18"/>
  <c r="AU1686" i="18"/>
  <c r="AV1686" i="18"/>
  <c r="AW1686" i="18"/>
  <c r="BE1686" i="18"/>
  <c r="BF1686" i="18"/>
  <c r="T1687" i="18"/>
  <c r="U1687" i="18"/>
  <c r="AR1687" i="18"/>
  <c r="AS1687" i="18"/>
  <c r="AU1687" i="18"/>
  <c r="AV1687" i="18"/>
  <c r="AW1687" i="18"/>
  <c r="BE1687" i="18"/>
  <c r="BF1687" i="18"/>
  <c r="T1688" i="18"/>
  <c r="U1688" i="18"/>
  <c r="AR1688" i="18"/>
  <c r="AS1688" i="18"/>
  <c r="AU1688" i="18"/>
  <c r="AV1688" i="18"/>
  <c r="AW1688" i="18"/>
  <c r="BE1688" i="18"/>
  <c r="BF1688" i="18"/>
  <c r="T1689" i="18"/>
  <c r="U1689" i="18"/>
  <c r="AR1689" i="18"/>
  <c r="AS1689" i="18"/>
  <c r="AU1689" i="18"/>
  <c r="AV1689" i="18"/>
  <c r="AW1689" i="18"/>
  <c r="BE1689" i="18"/>
  <c r="BF1689" i="18"/>
  <c r="T1690" i="18"/>
  <c r="U1690" i="18"/>
  <c r="AR1690" i="18"/>
  <c r="AS1690" i="18"/>
  <c r="AU1690" i="18"/>
  <c r="AV1690" i="18"/>
  <c r="AW1690" i="18"/>
  <c r="BE1690" i="18"/>
  <c r="BF1690" i="18"/>
  <c r="T1691" i="18"/>
  <c r="U1691" i="18"/>
  <c r="AR1691" i="18"/>
  <c r="AS1691" i="18"/>
  <c r="AU1691" i="18"/>
  <c r="AV1691" i="18"/>
  <c r="AW1691" i="18"/>
  <c r="BE1691" i="18"/>
  <c r="BF1691" i="18"/>
  <c r="T1692" i="18"/>
  <c r="U1692" i="18"/>
  <c r="AR1692" i="18"/>
  <c r="AS1692" i="18"/>
  <c r="AU1692" i="18"/>
  <c r="AV1692" i="18"/>
  <c r="AW1692" i="18"/>
  <c r="BE1692" i="18"/>
  <c r="BF1692" i="18"/>
  <c r="T1693" i="18"/>
  <c r="U1693" i="18"/>
  <c r="AR1693" i="18"/>
  <c r="AS1693" i="18"/>
  <c r="AU1693" i="18"/>
  <c r="AV1693" i="18"/>
  <c r="AW1693" i="18"/>
  <c r="BE1693" i="18"/>
  <c r="BF1693" i="18"/>
  <c r="T1694" i="18"/>
  <c r="U1694" i="18"/>
  <c r="AR1694" i="18"/>
  <c r="AS1694" i="18"/>
  <c r="AU1694" i="18"/>
  <c r="AV1694" i="18"/>
  <c r="AW1694" i="18"/>
  <c r="BE1694" i="18"/>
  <c r="BF1694" i="18"/>
  <c r="T1695" i="18"/>
  <c r="U1695" i="18"/>
  <c r="AR1695" i="18"/>
  <c r="AS1695" i="18"/>
  <c r="AU1695" i="18"/>
  <c r="AV1695" i="18"/>
  <c r="AW1695" i="18"/>
  <c r="BE1695" i="18"/>
  <c r="BF1695" i="18"/>
  <c r="T1696" i="18"/>
  <c r="U1696" i="18"/>
  <c r="AR1696" i="18"/>
  <c r="AS1696" i="18"/>
  <c r="AU1696" i="18"/>
  <c r="AV1696" i="18"/>
  <c r="AW1696" i="18"/>
  <c r="BE1696" i="18"/>
  <c r="BF1696" i="18"/>
  <c r="T1697" i="18"/>
  <c r="U1697" i="18"/>
  <c r="AR1697" i="18"/>
  <c r="AS1697" i="18"/>
  <c r="AU1697" i="18"/>
  <c r="AV1697" i="18"/>
  <c r="AW1697" i="18"/>
  <c r="BE1697" i="18"/>
  <c r="BF1697" i="18"/>
  <c r="T1698" i="18"/>
  <c r="U1698" i="18"/>
  <c r="AR1698" i="18"/>
  <c r="AS1698" i="18"/>
  <c r="AU1698" i="18"/>
  <c r="AV1698" i="18"/>
  <c r="AW1698" i="18"/>
  <c r="BE1698" i="18"/>
  <c r="BF1698" i="18"/>
  <c r="T1699" i="18"/>
  <c r="U1699" i="18"/>
  <c r="AR1699" i="18"/>
  <c r="AS1699" i="18"/>
  <c r="AU1699" i="18"/>
  <c r="AV1699" i="18"/>
  <c r="AW1699" i="18"/>
  <c r="BE1699" i="18"/>
  <c r="BF1699" i="18"/>
  <c r="T1700" i="18"/>
  <c r="U1700" i="18"/>
  <c r="AR1700" i="18"/>
  <c r="AS1700" i="18"/>
  <c r="AU1700" i="18"/>
  <c r="AV1700" i="18"/>
  <c r="AW1700" i="18"/>
  <c r="BE1700" i="18"/>
  <c r="BF1700" i="18"/>
  <c r="T1701" i="18"/>
  <c r="U1701" i="18"/>
  <c r="AR1701" i="18"/>
  <c r="AS1701" i="18"/>
  <c r="AU1701" i="18"/>
  <c r="AV1701" i="18"/>
  <c r="AW1701" i="18"/>
  <c r="BE1701" i="18"/>
  <c r="BF1701" i="18"/>
  <c r="T1702" i="18"/>
  <c r="U1702" i="18"/>
  <c r="AR1702" i="18"/>
  <c r="AS1702" i="18"/>
  <c r="AU1702" i="18"/>
  <c r="AV1702" i="18"/>
  <c r="AW1702" i="18"/>
  <c r="BE1702" i="18"/>
  <c r="BF1702" i="18"/>
  <c r="T1703" i="18"/>
  <c r="U1703" i="18"/>
  <c r="AR1703" i="18"/>
  <c r="AS1703" i="18"/>
  <c r="AU1703" i="18"/>
  <c r="AV1703" i="18"/>
  <c r="AW1703" i="18"/>
  <c r="BE1703" i="18"/>
  <c r="BF1703" i="18"/>
  <c r="T1704" i="18"/>
  <c r="U1704" i="18"/>
  <c r="AR1704" i="18"/>
  <c r="AS1704" i="18"/>
  <c r="AU1704" i="18"/>
  <c r="AV1704" i="18"/>
  <c r="AW1704" i="18"/>
  <c r="BE1704" i="18"/>
  <c r="BF1704" i="18"/>
  <c r="T1705" i="18"/>
  <c r="U1705" i="18"/>
  <c r="AR1705" i="18"/>
  <c r="AS1705" i="18"/>
  <c r="AU1705" i="18"/>
  <c r="AV1705" i="18"/>
  <c r="AW1705" i="18"/>
  <c r="BE1705" i="18"/>
  <c r="BF1705" i="18"/>
  <c r="T1706" i="18"/>
  <c r="U1706" i="18"/>
  <c r="AR1706" i="18"/>
  <c r="AS1706" i="18"/>
  <c r="AU1706" i="18"/>
  <c r="AV1706" i="18"/>
  <c r="AW1706" i="18"/>
  <c r="BE1706" i="18"/>
  <c r="BF1706" i="18"/>
  <c r="T1707" i="18"/>
  <c r="U1707" i="18"/>
  <c r="AR1707" i="18"/>
  <c r="AS1707" i="18"/>
  <c r="AU1707" i="18"/>
  <c r="AV1707" i="18"/>
  <c r="AW1707" i="18"/>
  <c r="BE1707" i="18"/>
  <c r="BF1707" i="18"/>
  <c r="T1708" i="18"/>
  <c r="U1708" i="18"/>
  <c r="AR1708" i="18"/>
  <c r="AS1708" i="18"/>
  <c r="AU1708" i="18"/>
  <c r="AV1708" i="18"/>
  <c r="AW1708" i="18"/>
  <c r="BE1708" i="18"/>
  <c r="BF1708" i="18"/>
  <c r="T1709" i="18"/>
  <c r="U1709" i="18"/>
  <c r="AR1709" i="18"/>
  <c r="AS1709" i="18"/>
  <c r="AU1709" i="18"/>
  <c r="AV1709" i="18"/>
  <c r="AW1709" i="18"/>
  <c r="BE1709" i="18"/>
  <c r="BF1709" i="18"/>
  <c r="T1710" i="18"/>
  <c r="U1710" i="18"/>
  <c r="AR1710" i="18"/>
  <c r="AS1710" i="18"/>
  <c r="AU1710" i="18"/>
  <c r="AV1710" i="18"/>
  <c r="AW1710" i="18"/>
  <c r="BE1710" i="18"/>
  <c r="BF1710" i="18"/>
  <c r="T1711" i="18"/>
  <c r="U1711" i="18"/>
  <c r="AR1711" i="18"/>
  <c r="AS1711" i="18"/>
  <c r="AU1711" i="18"/>
  <c r="AV1711" i="18"/>
  <c r="AW1711" i="18"/>
  <c r="BE1711" i="18"/>
  <c r="BF1711" i="18"/>
  <c r="T1712" i="18"/>
  <c r="U1712" i="18"/>
  <c r="AR1712" i="18"/>
  <c r="AS1712" i="18"/>
  <c r="AU1712" i="18"/>
  <c r="AV1712" i="18"/>
  <c r="AW1712" i="18"/>
  <c r="BE1712" i="18"/>
  <c r="BF1712" i="18"/>
  <c r="T1713" i="18"/>
  <c r="U1713" i="18"/>
  <c r="AR1713" i="18"/>
  <c r="AS1713" i="18"/>
  <c r="AU1713" i="18"/>
  <c r="AV1713" i="18"/>
  <c r="AW1713" i="18"/>
  <c r="BE1713" i="18"/>
  <c r="BF1713" i="18"/>
  <c r="T1714" i="18"/>
  <c r="U1714" i="18"/>
  <c r="AR1714" i="18"/>
  <c r="AS1714" i="18"/>
  <c r="AU1714" i="18"/>
  <c r="AV1714" i="18"/>
  <c r="AW1714" i="18"/>
  <c r="BE1714" i="18"/>
  <c r="BF1714" i="18"/>
  <c r="T1715" i="18"/>
  <c r="U1715" i="18"/>
  <c r="AR1715" i="18"/>
  <c r="AS1715" i="18"/>
  <c r="AU1715" i="18"/>
  <c r="AV1715" i="18"/>
  <c r="AW1715" i="18"/>
  <c r="BE1715" i="18"/>
  <c r="BF1715" i="18"/>
  <c r="T1716" i="18"/>
  <c r="U1716" i="18"/>
  <c r="AR1716" i="18"/>
  <c r="AS1716" i="18"/>
  <c r="AU1716" i="18"/>
  <c r="AV1716" i="18"/>
  <c r="AW1716" i="18"/>
  <c r="BE1716" i="18"/>
  <c r="BF1716" i="18"/>
  <c r="T1717" i="18"/>
  <c r="U1717" i="18"/>
  <c r="AR1717" i="18"/>
  <c r="AS1717" i="18"/>
  <c r="AU1717" i="18"/>
  <c r="AV1717" i="18"/>
  <c r="AW1717" i="18"/>
  <c r="BE1717" i="18"/>
  <c r="BF1717" i="18"/>
  <c r="T1718" i="18"/>
  <c r="U1718" i="18"/>
  <c r="AR1718" i="18"/>
  <c r="AS1718" i="18"/>
  <c r="AU1718" i="18"/>
  <c r="AV1718" i="18"/>
  <c r="AW1718" i="18"/>
  <c r="BE1718" i="18"/>
  <c r="BF1718" i="18"/>
  <c r="T1719" i="18"/>
  <c r="U1719" i="18"/>
  <c r="AR1719" i="18"/>
  <c r="AS1719" i="18"/>
  <c r="AU1719" i="18"/>
  <c r="AV1719" i="18"/>
  <c r="AW1719" i="18"/>
  <c r="BE1719" i="18"/>
  <c r="BF1719" i="18"/>
  <c r="T1720" i="18"/>
  <c r="U1720" i="18"/>
  <c r="AR1720" i="18"/>
  <c r="AS1720" i="18"/>
  <c r="AU1720" i="18"/>
  <c r="AV1720" i="18"/>
  <c r="AW1720" i="18"/>
  <c r="BE1720" i="18"/>
  <c r="BF1720" i="18"/>
  <c r="T1721" i="18"/>
  <c r="U1721" i="18"/>
  <c r="AR1721" i="18"/>
  <c r="AS1721" i="18"/>
  <c r="AU1721" i="18"/>
  <c r="AV1721" i="18"/>
  <c r="AW1721" i="18"/>
  <c r="BE1721" i="18"/>
  <c r="BF1721" i="18"/>
  <c r="T1722" i="18"/>
  <c r="U1722" i="18"/>
  <c r="AR1722" i="18"/>
  <c r="AS1722" i="18"/>
  <c r="AU1722" i="18"/>
  <c r="AV1722" i="18"/>
  <c r="AW1722" i="18"/>
  <c r="BE1722" i="18"/>
  <c r="BF1722" i="18"/>
  <c r="T1723" i="18"/>
  <c r="U1723" i="18"/>
  <c r="AR1723" i="18"/>
  <c r="AS1723" i="18"/>
  <c r="AU1723" i="18"/>
  <c r="AV1723" i="18"/>
  <c r="AW1723" i="18"/>
  <c r="BE1723" i="18"/>
  <c r="BF1723" i="18"/>
  <c r="T1724" i="18"/>
  <c r="U1724" i="18"/>
  <c r="AR1724" i="18"/>
  <c r="AS1724" i="18"/>
  <c r="AU1724" i="18"/>
  <c r="AV1724" i="18"/>
  <c r="AW1724" i="18"/>
  <c r="BE1724" i="18"/>
  <c r="BF1724" i="18"/>
  <c r="T1725" i="18"/>
  <c r="U1725" i="18"/>
  <c r="AR1725" i="18"/>
  <c r="AS1725" i="18"/>
  <c r="AU1725" i="18"/>
  <c r="AV1725" i="18"/>
  <c r="AW1725" i="18"/>
  <c r="BE1725" i="18"/>
  <c r="BF1725" i="18"/>
  <c r="T1726" i="18"/>
  <c r="U1726" i="18"/>
  <c r="AR1726" i="18"/>
  <c r="AS1726" i="18"/>
  <c r="AU1726" i="18"/>
  <c r="AV1726" i="18"/>
  <c r="AW1726" i="18"/>
  <c r="BE1726" i="18"/>
  <c r="BF1726" i="18"/>
  <c r="T1727" i="18"/>
  <c r="U1727" i="18"/>
  <c r="AR1727" i="18"/>
  <c r="AS1727" i="18"/>
  <c r="AU1727" i="18"/>
  <c r="AV1727" i="18"/>
  <c r="AW1727" i="18"/>
  <c r="BE1727" i="18"/>
  <c r="BF1727" i="18"/>
  <c r="T1728" i="18"/>
  <c r="U1728" i="18"/>
  <c r="AR1728" i="18"/>
  <c r="AS1728" i="18"/>
  <c r="AU1728" i="18"/>
  <c r="AV1728" i="18"/>
  <c r="AW1728" i="18"/>
  <c r="BE1728" i="18"/>
  <c r="BF1728" i="18"/>
  <c r="T1729" i="18"/>
  <c r="U1729" i="18"/>
  <c r="AR1729" i="18"/>
  <c r="AS1729" i="18"/>
  <c r="AU1729" i="18"/>
  <c r="AV1729" i="18"/>
  <c r="AW1729" i="18"/>
  <c r="BE1729" i="18"/>
  <c r="BF1729" i="18"/>
  <c r="T1730" i="18"/>
  <c r="U1730" i="18"/>
  <c r="AR1730" i="18"/>
  <c r="AS1730" i="18"/>
  <c r="AU1730" i="18"/>
  <c r="AV1730" i="18"/>
  <c r="AW1730" i="18"/>
  <c r="BE1730" i="18"/>
  <c r="BF1730" i="18"/>
  <c r="T1731" i="18"/>
  <c r="U1731" i="18"/>
  <c r="AR1731" i="18"/>
  <c r="AS1731" i="18"/>
  <c r="AU1731" i="18"/>
  <c r="AV1731" i="18"/>
  <c r="AW1731" i="18"/>
  <c r="BE1731" i="18"/>
  <c r="BF1731" i="18"/>
  <c r="T1732" i="18"/>
  <c r="U1732" i="18"/>
  <c r="AR1732" i="18"/>
  <c r="AS1732" i="18"/>
  <c r="AU1732" i="18"/>
  <c r="AV1732" i="18"/>
  <c r="AW1732" i="18"/>
  <c r="BE1732" i="18"/>
  <c r="BF1732" i="18"/>
  <c r="T1733" i="18"/>
  <c r="U1733" i="18"/>
  <c r="AR1733" i="18"/>
  <c r="AS1733" i="18"/>
  <c r="AU1733" i="18"/>
  <c r="AV1733" i="18"/>
  <c r="AW1733" i="18"/>
  <c r="BE1733" i="18"/>
  <c r="BF1733" i="18"/>
  <c r="T1734" i="18"/>
  <c r="U1734" i="18"/>
  <c r="AR1734" i="18"/>
  <c r="AS1734" i="18"/>
  <c r="AU1734" i="18"/>
  <c r="AV1734" i="18"/>
  <c r="AW1734" i="18"/>
  <c r="BE1734" i="18"/>
  <c r="BF1734" i="18"/>
  <c r="T1735" i="18"/>
  <c r="U1735" i="18"/>
  <c r="AR1735" i="18"/>
  <c r="AS1735" i="18"/>
  <c r="AU1735" i="18"/>
  <c r="AV1735" i="18"/>
  <c r="AW1735" i="18"/>
  <c r="BE1735" i="18"/>
  <c r="BF1735" i="18"/>
  <c r="T1736" i="18"/>
  <c r="U1736" i="18"/>
  <c r="AR1736" i="18"/>
  <c r="AS1736" i="18"/>
  <c r="AU1736" i="18"/>
  <c r="AV1736" i="18"/>
  <c r="AW1736" i="18"/>
  <c r="BE1736" i="18"/>
  <c r="BF1736" i="18"/>
  <c r="T1737" i="18"/>
  <c r="U1737" i="18"/>
  <c r="AR1737" i="18"/>
  <c r="AS1737" i="18"/>
  <c r="AU1737" i="18"/>
  <c r="AV1737" i="18"/>
  <c r="AW1737" i="18"/>
  <c r="BE1737" i="18"/>
  <c r="BF1737" i="18"/>
  <c r="T1738" i="18"/>
  <c r="U1738" i="18"/>
  <c r="AR1738" i="18"/>
  <c r="AS1738" i="18"/>
  <c r="AU1738" i="18"/>
  <c r="AV1738" i="18"/>
  <c r="AW1738" i="18"/>
  <c r="BE1738" i="18"/>
  <c r="BF1738" i="18"/>
  <c r="T1739" i="18"/>
  <c r="U1739" i="18"/>
  <c r="AR1739" i="18"/>
  <c r="AS1739" i="18"/>
  <c r="AU1739" i="18"/>
  <c r="AV1739" i="18"/>
  <c r="AW1739" i="18"/>
  <c r="BE1739" i="18"/>
  <c r="BF1739" i="18"/>
  <c r="T1740" i="18"/>
  <c r="U1740" i="18"/>
  <c r="AR1740" i="18"/>
  <c r="AS1740" i="18"/>
  <c r="AU1740" i="18"/>
  <c r="AV1740" i="18"/>
  <c r="AW1740" i="18"/>
  <c r="BE1740" i="18"/>
  <c r="BF1740" i="18"/>
  <c r="T1741" i="18"/>
  <c r="U1741" i="18"/>
  <c r="AR1741" i="18"/>
  <c r="AS1741" i="18"/>
  <c r="AU1741" i="18"/>
  <c r="AV1741" i="18"/>
  <c r="AW1741" i="18"/>
  <c r="BE1741" i="18"/>
  <c r="BF1741" i="18"/>
  <c r="T1742" i="18"/>
  <c r="U1742" i="18"/>
  <c r="AR1742" i="18"/>
  <c r="AS1742" i="18"/>
  <c r="AU1742" i="18"/>
  <c r="AV1742" i="18"/>
  <c r="AW1742" i="18"/>
  <c r="BE1742" i="18"/>
  <c r="BF1742" i="18"/>
  <c r="T1743" i="18"/>
  <c r="U1743" i="18"/>
  <c r="AR1743" i="18"/>
  <c r="AS1743" i="18"/>
  <c r="AU1743" i="18"/>
  <c r="AV1743" i="18"/>
  <c r="AW1743" i="18"/>
  <c r="BE1743" i="18"/>
  <c r="BF1743" i="18"/>
  <c r="T1744" i="18"/>
  <c r="U1744" i="18"/>
  <c r="AR1744" i="18"/>
  <c r="AS1744" i="18"/>
  <c r="AU1744" i="18"/>
  <c r="AV1744" i="18"/>
  <c r="AW1744" i="18"/>
  <c r="BE1744" i="18"/>
  <c r="BF1744" i="18"/>
  <c r="T1745" i="18"/>
  <c r="U1745" i="18"/>
  <c r="AR1745" i="18"/>
  <c r="AS1745" i="18"/>
  <c r="AU1745" i="18"/>
  <c r="AV1745" i="18"/>
  <c r="AW1745" i="18"/>
  <c r="BE1745" i="18"/>
  <c r="BF1745" i="18"/>
  <c r="T1746" i="18"/>
  <c r="U1746" i="18"/>
  <c r="AR1746" i="18"/>
  <c r="AS1746" i="18"/>
  <c r="AU1746" i="18"/>
  <c r="AV1746" i="18"/>
  <c r="AW1746" i="18"/>
  <c r="BE1746" i="18"/>
  <c r="BF1746" i="18"/>
  <c r="T1747" i="18"/>
  <c r="U1747" i="18"/>
  <c r="AR1747" i="18"/>
  <c r="AS1747" i="18"/>
  <c r="AU1747" i="18"/>
  <c r="AV1747" i="18"/>
  <c r="AW1747" i="18"/>
  <c r="BE1747" i="18"/>
  <c r="BF1747" i="18"/>
  <c r="T1748" i="18"/>
  <c r="U1748" i="18"/>
  <c r="AR1748" i="18"/>
  <c r="AS1748" i="18"/>
  <c r="AU1748" i="18"/>
  <c r="AV1748" i="18"/>
  <c r="AW1748" i="18"/>
  <c r="BE1748" i="18"/>
  <c r="BF1748" i="18"/>
  <c r="T1749" i="18"/>
  <c r="U1749" i="18"/>
  <c r="AR1749" i="18"/>
  <c r="AS1749" i="18"/>
  <c r="AU1749" i="18"/>
  <c r="AV1749" i="18"/>
  <c r="AW1749" i="18"/>
  <c r="BE1749" i="18"/>
  <c r="BF1749" i="18"/>
  <c r="T1750" i="18"/>
  <c r="U1750" i="18"/>
  <c r="AR1750" i="18"/>
  <c r="AS1750" i="18"/>
  <c r="AU1750" i="18"/>
  <c r="AV1750" i="18"/>
  <c r="AW1750" i="18"/>
  <c r="BE1750" i="18"/>
  <c r="BF1750" i="18"/>
  <c r="T1751" i="18"/>
  <c r="U1751" i="18"/>
  <c r="AR1751" i="18"/>
  <c r="AS1751" i="18"/>
  <c r="AU1751" i="18"/>
  <c r="AV1751" i="18"/>
  <c r="AW1751" i="18"/>
  <c r="BE1751" i="18"/>
  <c r="BF1751" i="18"/>
  <c r="T1752" i="18"/>
  <c r="U1752" i="18"/>
  <c r="AR1752" i="18"/>
  <c r="AS1752" i="18"/>
  <c r="AU1752" i="18"/>
  <c r="AV1752" i="18"/>
  <c r="AW1752" i="18"/>
  <c r="BE1752" i="18"/>
  <c r="BF1752" i="18"/>
  <c r="T1753" i="18"/>
  <c r="U1753" i="18"/>
  <c r="AR1753" i="18"/>
  <c r="AS1753" i="18"/>
  <c r="AU1753" i="18"/>
  <c r="AV1753" i="18"/>
  <c r="AW1753" i="18"/>
  <c r="BE1753" i="18"/>
  <c r="BF1753" i="18"/>
  <c r="T1754" i="18"/>
  <c r="U1754" i="18"/>
  <c r="AR1754" i="18"/>
  <c r="AS1754" i="18"/>
  <c r="AU1754" i="18"/>
  <c r="AV1754" i="18"/>
  <c r="AW1754" i="18"/>
  <c r="BE1754" i="18"/>
  <c r="BF1754" i="18"/>
  <c r="T1755" i="18"/>
  <c r="U1755" i="18"/>
  <c r="AR1755" i="18"/>
  <c r="AS1755" i="18"/>
  <c r="AU1755" i="18"/>
  <c r="AV1755" i="18"/>
  <c r="AW1755" i="18"/>
  <c r="BE1755" i="18"/>
  <c r="BF1755" i="18"/>
  <c r="T1756" i="18"/>
  <c r="U1756" i="18"/>
  <c r="AR1756" i="18"/>
  <c r="AS1756" i="18"/>
  <c r="AU1756" i="18"/>
  <c r="AV1756" i="18"/>
  <c r="AW1756" i="18"/>
  <c r="BE1756" i="18"/>
  <c r="BF1756" i="18"/>
  <c r="T1757" i="18"/>
  <c r="U1757" i="18"/>
  <c r="AR1757" i="18"/>
  <c r="AS1757" i="18"/>
  <c r="AU1757" i="18"/>
  <c r="AV1757" i="18"/>
  <c r="AW1757" i="18"/>
  <c r="BE1757" i="18"/>
  <c r="BF1757" i="18"/>
  <c r="T1758" i="18"/>
  <c r="U1758" i="18"/>
  <c r="AR1758" i="18"/>
  <c r="AS1758" i="18"/>
  <c r="AU1758" i="18"/>
  <c r="AV1758" i="18"/>
  <c r="AW1758" i="18"/>
  <c r="BE1758" i="18"/>
  <c r="BF1758" i="18"/>
  <c r="T1759" i="18"/>
  <c r="U1759" i="18"/>
  <c r="AR1759" i="18"/>
  <c r="AS1759" i="18"/>
  <c r="AU1759" i="18"/>
  <c r="AV1759" i="18"/>
  <c r="AW1759" i="18"/>
  <c r="BE1759" i="18"/>
  <c r="BF1759" i="18"/>
  <c r="T1760" i="18"/>
  <c r="U1760" i="18"/>
  <c r="AR1760" i="18"/>
  <c r="AS1760" i="18"/>
  <c r="AU1760" i="18"/>
  <c r="AV1760" i="18"/>
  <c r="AW1760" i="18"/>
  <c r="BE1760" i="18"/>
  <c r="BF1760" i="18"/>
  <c r="T1761" i="18"/>
  <c r="U1761" i="18"/>
  <c r="AR1761" i="18"/>
  <c r="AS1761" i="18"/>
  <c r="AU1761" i="18"/>
  <c r="AV1761" i="18"/>
  <c r="AW1761" i="18"/>
  <c r="BE1761" i="18"/>
  <c r="BF1761" i="18"/>
  <c r="T1762" i="18"/>
  <c r="U1762" i="18"/>
  <c r="AR1762" i="18"/>
  <c r="AS1762" i="18"/>
  <c r="AU1762" i="18"/>
  <c r="AV1762" i="18"/>
  <c r="AW1762" i="18"/>
  <c r="BE1762" i="18"/>
  <c r="BF1762" i="18"/>
  <c r="T1763" i="18"/>
  <c r="U1763" i="18"/>
  <c r="AR1763" i="18"/>
  <c r="AS1763" i="18"/>
  <c r="AU1763" i="18"/>
  <c r="AV1763" i="18"/>
  <c r="AW1763" i="18"/>
  <c r="BE1763" i="18"/>
  <c r="BF1763" i="18"/>
  <c r="T1764" i="18"/>
  <c r="U1764" i="18"/>
  <c r="AR1764" i="18"/>
  <c r="AS1764" i="18"/>
  <c r="AU1764" i="18"/>
  <c r="AV1764" i="18"/>
  <c r="AW1764" i="18"/>
  <c r="BE1764" i="18"/>
  <c r="BF1764" i="18"/>
  <c r="T1765" i="18"/>
  <c r="U1765" i="18"/>
  <c r="AR1765" i="18"/>
  <c r="AS1765" i="18"/>
  <c r="AU1765" i="18"/>
  <c r="AV1765" i="18"/>
  <c r="AW1765" i="18"/>
  <c r="BE1765" i="18"/>
  <c r="BF1765" i="18"/>
  <c r="T1766" i="18"/>
  <c r="U1766" i="18"/>
  <c r="AR1766" i="18"/>
  <c r="AS1766" i="18"/>
  <c r="AU1766" i="18"/>
  <c r="AV1766" i="18"/>
  <c r="AW1766" i="18"/>
  <c r="BE1766" i="18"/>
  <c r="BF1766" i="18"/>
  <c r="T1767" i="18"/>
  <c r="U1767" i="18"/>
  <c r="AR1767" i="18"/>
  <c r="AS1767" i="18"/>
  <c r="AU1767" i="18"/>
  <c r="AV1767" i="18"/>
  <c r="AW1767" i="18"/>
  <c r="BE1767" i="18"/>
  <c r="BF1767" i="18"/>
  <c r="T1768" i="18"/>
  <c r="U1768" i="18"/>
  <c r="AR1768" i="18"/>
  <c r="AS1768" i="18"/>
  <c r="AU1768" i="18"/>
  <c r="AV1768" i="18"/>
  <c r="AW1768" i="18"/>
  <c r="BE1768" i="18"/>
  <c r="BF1768" i="18"/>
  <c r="T1769" i="18"/>
  <c r="U1769" i="18"/>
  <c r="AR1769" i="18"/>
  <c r="AS1769" i="18"/>
  <c r="AU1769" i="18"/>
  <c r="AV1769" i="18"/>
  <c r="AW1769" i="18"/>
  <c r="BE1769" i="18"/>
  <c r="BF1769" i="18"/>
  <c r="T1770" i="18"/>
  <c r="U1770" i="18"/>
  <c r="AR1770" i="18"/>
  <c r="AS1770" i="18"/>
  <c r="AU1770" i="18"/>
  <c r="AV1770" i="18"/>
  <c r="AW1770" i="18"/>
  <c r="BE1770" i="18"/>
  <c r="BF1770" i="18"/>
  <c r="T1771" i="18"/>
  <c r="U1771" i="18"/>
  <c r="AR1771" i="18"/>
  <c r="AS1771" i="18"/>
  <c r="AU1771" i="18"/>
  <c r="AV1771" i="18"/>
  <c r="AW1771" i="18"/>
  <c r="BE1771" i="18"/>
  <c r="BF1771" i="18"/>
  <c r="T1772" i="18"/>
  <c r="U1772" i="18"/>
  <c r="AR1772" i="18"/>
  <c r="AS1772" i="18"/>
  <c r="AU1772" i="18"/>
  <c r="AV1772" i="18"/>
  <c r="AW1772" i="18"/>
  <c r="BE1772" i="18"/>
  <c r="BF1772" i="18"/>
  <c r="T1773" i="18"/>
  <c r="U1773" i="18"/>
  <c r="AR1773" i="18"/>
  <c r="AS1773" i="18"/>
  <c r="AU1773" i="18"/>
  <c r="AV1773" i="18"/>
  <c r="AW1773" i="18"/>
  <c r="BE1773" i="18"/>
  <c r="BF1773" i="18"/>
  <c r="T1774" i="18"/>
  <c r="U1774" i="18"/>
  <c r="AR1774" i="18"/>
  <c r="AS1774" i="18"/>
  <c r="AU1774" i="18"/>
  <c r="AV1774" i="18"/>
  <c r="AW1774" i="18"/>
  <c r="BE1774" i="18"/>
  <c r="BF1774" i="18"/>
  <c r="T1775" i="18"/>
  <c r="U1775" i="18"/>
  <c r="AR1775" i="18"/>
  <c r="AS1775" i="18"/>
  <c r="AU1775" i="18"/>
  <c r="AV1775" i="18"/>
  <c r="AW1775" i="18"/>
  <c r="BE1775" i="18"/>
  <c r="BF1775" i="18"/>
  <c r="T1776" i="18"/>
  <c r="U1776" i="18"/>
  <c r="AR1776" i="18"/>
  <c r="AS1776" i="18"/>
  <c r="AU1776" i="18"/>
  <c r="AV1776" i="18"/>
  <c r="AW1776" i="18"/>
  <c r="BE1776" i="18"/>
  <c r="BF1776" i="18"/>
  <c r="T1777" i="18"/>
  <c r="U1777" i="18"/>
  <c r="AR1777" i="18"/>
  <c r="AS1777" i="18"/>
  <c r="AU1777" i="18"/>
  <c r="AV1777" i="18"/>
  <c r="AW1777" i="18"/>
  <c r="BE1777" i="18"/>
  <c r="BF1777" i="18"/>
  <c r="T1778" i="18"/>
  <c r="U1778" i="18"/>
  <c r="AR1778" i="18"/>
  <c r="AS1778" i="18"/>
  <c r="AU1778" i="18"/>
  <c r="AV1778" i="18"/>
  <c r="AW1778" i="18"/>
  <c r="BE1778" i="18"/>
  <c r="BF1778" i="18"/>
  <c r="T1779" i="18"/>
  <c r="U1779" i="18"/>
  <c r="AR1779" i="18"/>
  <c r="AS1779" i="18"/>
  <c r="AU1779" i="18"/>
  <c r="AV1779" i="18"/>
  <c r="AW1779" i="18"/>
  <c r="BE1779" i="18"/>
  <c r="BF1779" i="18"/>
  <c r="T1780" i="18"/>
  <c r="U1780" i="18"/>
  <c r="AR1780" i="18"/>
  <c r="AS1780" i="18"/>
  <c r="AU1780" i="18"/>
  <c r="AV1780" i="18"/>
  <c r="AW1780" i="18"/>
  <c r="BE1780" i="18"/>
  <c r="BF1780" i="18"/>
  <c r="T1781" i="18"/>
  <c r="U1781" i="18"/>
  <c r="AR1781" i="18"/>
  <c r="AS1781" i="18"/>
  <c r="AU1781" i="18"/>
  <c r="AV1781" i="18"/>
  <c r="AW1781" i="18"/>
  <c r="BE1781" i="18"/>
  <c r="BF1781" i="18"/>
  <c r="T1782" i="18"/>
  <c r="U1782" i="18"/>
  <c r="AR1782" i="18"/>
  <c r="AS1782" i="18"/>
  <c r="AU1782" i="18"/>
  <c r="AV1782" i="18"/>
  <c r="AW1782" i="18"/>
  <c r="BE1782" i="18"/>
  <c r="BF1782" i="18"/>
  <c r="T1783" i="18"/>
  <c r="U1783" i="18"/>
  <c r="AR1783" i="18"/>
  <c r="AS1783" i="18"/>
  <c r="AU1783" i="18"/>
  <c r="AV1783" i="18"/>
  <c r="AW1783" i="18"/>
  <c r="BE1783" i="18"/>
  <c r="BF1783" i="18"/>
  <c r="T1784" i="18"/>
  <c r="U1784" i="18"/>
  <c r="AR1784" i="18"/>
  <c r="AS1784" i="18"/>
  <c r="AU1784" i="18"/>
  <c r="AV1784" i="18"/>
  <c r="AW1784" i="18"/>
  <c r="BE1784" i="18"/>
  <c r="BF1784" i="18"/>
  <c r="T1785" i="18"/>
  <c r="U1785" i="18"/>
  <c r="AR1785" i="18"/>
  <c r="AS1785" i="18"/>
  <c r="AU1785" i="18"/>
  <c r="AV1785" i="18"/>
  <c r="AW1785" i="18"/>
  <c r="BE1785" i="18"/>
  <c r="BF1785" i="18"/>
  <c r="T1786" i="18"/>
  <c r="U1786" i="18"/>
  <c r="AR1786" i="18"/>
  <c r="AS1786" i="18"/>
  <c r="AU1786" i="18"/>
  <c r="AV1786" i="18"/>
  <c r="AW1786" i="18"/>
  <c r="BE1786" i="18"/>
  <c r="BF1786" i="18"/>
  <c r="T1787" i="18"/>
  <c r="U1787" i="18"/>
  <c r="AR1787" i="18"/>
  <c r="AS1787" i="18"/>
  <c r="AU1787" i="18"/>
  <c r="AV1787" i="18"/>
  <c r="AW1787" i="18"/>
  <c r="BE1787" i="18"/>
  <c r="BF1787" i="18"/>
  <c r="T1788" i="18"/>
  <c r="U1788" i="18"/>
  <c r="AR1788" i="18"/>
  <c r="AS1788" i="18"/>
  <c r="AU1788" i="18"/>
  <c r="AV1788" i="18"/>
  <c r="AW1788" i="18"/>
  <c r="BE1788" i="18"/>
  <c r="BF1788" i="18"/>
  <c r="T1789" i="18"/>
  <c r="U1789" i="18"/>
  <c r="AR1789" i="18"/>
  <c r="AS1789" i="18"/>
  <c r="AU1789" i="18"/>
  <c r="AV1789" i="18"/>
  <c r="AW1789" i="18"/>
  <c r="BE1789" i="18"/>
  <c r="BF1789" i="18"/>
  <c r="T1790" i="18"/>
  <c r="U1790" i="18"/>
  <c r="AR1790" i="18"/>
  <c r="AS1790" i="18"/>
  <c r="AU1790" i="18"/>
  <c r="AV1790" i="18"/>
  <c r="AW1790" i="18"/>
  <c r="BE1790" i="18"/>
  <c r="BF1790" i="18"/>
  <c r="T1791" i="18"/>
  <c r="U1791" i="18"/>
  <c r="AR1791" i="18"/>
  <c r="AS1791" i="18"/>
  <c r="AU1791" i="18"/>
  <c r="AV1791" i="18"/>
  <c r="AW1791" i="18"/>
  <c r="BE1791" i="18"/>
  <c r="BF1791" i="18"/>
  <c r="T1792" i="18"/>
  <c r="U1792" i="18"/>
  <c r="AR1792" i="18"/>
  <c r="AS1792" i="18"/>
  <c r="AU1792" i="18"/>
  <c r="AV1792" i="18"/>
  <c r="AW1792" i="18"/>
  <c r="BE1792" i="18"/>
  <c r="BF1792" i="18"/>
  <c r="T1793" i="18"/>
  <c r="U1793" i="18"/>
  <c r="AR1793" i="18"/>
  <c r="AS1793" i="18"/>
  <c r="AU1793" i="18"/>
  <c r="AV1793" i="18"/>
  <c r="AW1793" i="18"/>
  <c r="BE1793" i="18"/>
  <c r="BF1793" i="18"/>
  <c r="T1794" i="18"/>
  <c r="U1794" i="18"/>
  <c r="AR1794" i="18"/>
  <c r="AS1794" i="18"/>
  <c r="AU1794" i="18"/>
  <c r="AV1794" i="18"/>
  <c r="AW1794" i="18"/>
  <c r="BE1794" i="18"/>
  <c r="BF1794" i="18"/>
  <c r="T1795" i="18"/>
  <c r="U1795" i="18"/>
  <c r="AR1795" i="18"/>
  <c r="AS1795" i="18"/>
  <c r="AU1795" i="18"/>
  <c r="AV1795" i="18"/>
  <c r="AW1795" i="18"/>
  <c r="BE1795" i="18"/>
  <c r="BF1795" i="18"/>
  <c r="T1796" i="18"/>
  <c r="U1796" i="18"/>
  <c r="AR1796" i="18"/>
  <c r="AS1796" i="18"/>
  <c r="AU1796" i="18"/>
  <c r="AV1796" i="18"/>
  <c r="AW1796" i="18"/>
  <c r="BE1796" i="18"/>
  <c r="BF1796" i="18"/>
  <c r="T1797" i="18"/>
  <c r="U1797" i="18"/>
  <c r="AR1797" i="18"/>
  <c r="AS1797" i="18"/>
  <c r="AU1797" i="18"/>
  <c r="AV1797" i="18"/>
  <c r="AW1797" i="18"/>
  <c r="BE1797" i="18"/>
  <c r="BF1797" i="18"/>
  <c r="T1798" i="18"/>
  <c r="U1798" i="18"/>
  <c r="AR1798" i="18"/>
  <c r="AS1798" i="18"/>
  <c r="AU1798" i="18"/>
  <c r="AV1798" i="18"/>
  <c r="AW1798" i="18"/>
  <c r="BE1798" i="18"/>
  <c r="BF1798" i="18"/>
  <c r="T1799" i="18"/>
  <c r="U1799" i="18"/>
  <c r="AR1799" i="18"/>
  <c r="AS1799" i="18"/>
  <c r="AU1799" i="18"/>
  <c r="AV1799" i="18"/>
  <c r="AW1799" i="18"/>
  <c r="BE1799" i="18"/>
  <c r="BF1799" i="18"/>
  <c r="T1800" i="18"/>
  <c r="U1800" i="18"/>
  <c r="AR1800" i="18"/>
  <c r="AS1800" i="18"/>
  <c r="AU1800" i="18"/>
  <c r="AV1800" i="18"/>
  <c r="AW1800" i="18"/>
  <c r="BE1800" i="18"/>
  <c r="BF1800" i="18"/>
  <c r="T1801" i="18"/>
  <c r="U1801" i="18"/>
  <c r="AR1801" i="18"/>
  <c r="AS1801" i="18"/>
  <c r="AU1801" i="18"/>
  <c r="AV1801" i="18"/>
  <c r="AW1801" i="18"/>
  <c r="BE1801" i="18"/>
  <c r="BF1801" i="18"/>
  <c r="T1802" i="18"/>
  <c r="U1802" i="18"/>
  <c r="AR1802" i="18"/>
  <c r="AS1802" i="18"/>
  <c r="AU1802" i="18"/>
  <c r="AV1802" i="18"/>
  <c r="AW1802" i="18"/>
  <c r="BE1802" i="18"/>
  <c r="BF1802" i="18"/>
  <c r="T1803" i="18"/>
  <c r="U1803" i="18"/>
  <c r="AR1803" i="18"/>
  <c r="AS1803" i="18"/>
  <c r="AU1803" i="18"/>
  <c r="AV1803" i="18"/>
  <c r="AW1803" i="18"/>
  <c r="BE1803" i="18"/>
  <c r="BF1803" i="18"/>
  <c r="T1804" i="18"/>
  <c r="U1804" i="18"/>
  <c r="AR1804" i="18"/>
  <c r="AS1804" i="18"/>
  <c r="AU1804" i="18"/>
  <c r="AV1804" i="18"/>
  <c r="AW1804" i="18"/>
  <c r="BE1804" i="18"/>
  <c r="BF1804" i="18"/>
  <c r="T1805" i="18"/>
  <c r="U1805" i="18"/>
  <c r="AR1805" i="18"/>
  <c r="AS1805" i="18"/>
  <c r="AU1805" i="18"/>
  <c r="AV1805" i="18"/>
  <c r="AW1805" i="18"/>
  <c r="BE1805" i="18"/>
  <c r="BF1805" i="18"/>
  <c r="T1806" i="18"/>
  <c r="U1806" i="18"/>
  <c r="AR1806" i="18"/>
  <c r="AS1806" i="18"/>
  <c r="AU1806" i="18"/>
  <c r="AV1806" i="18"/>
  <c r="AW1806" i="18"/>
  <c r="BE1806" i="18"/>
  <c r="BF1806" i="18"/>
  <c r="T1807" i="18"/>
  <c r="U1807" i="18"/>
  <c r="AR1807" i="18"/>
  <c r="AS1807" i="18"/>
  <c r="AU1807" i="18"/>
  <c r="AV1807" i="18"/>
  <c r="AW1807" i="18"/>
  <c r="BE1807" i="18"/>
  <c r="BF1807" i="18"/>
  <c r="T1808" i="18"/>
  <c r="U1808" i="18"/>
  <c r="AR1808" i="18"/>
  <c r="AS1808" i="18"/>
  <c r="AU1808" i="18"/>
  <c r="AV1808" i="18"/>
  <c r="AW1808" i="18"/>
  <c r="BE1808" i="18"/>
  <c r="BF1808" i="18"/>
  <c r="T1809" i="18"/>
  <c r="U1809" i="18"/>
  <c r="AR1809" i="18"/>
  <c r="AS1809" i="18"/>
  <c r="AU1809" i="18"/>
  <c r="AV1809" i="18"/>
  <c r="AW1809" i="18"/>
  <c r="BE1809" i="18"/>
  <c r="BF1809" i="18"/>
  <c r="T1810" i="18"/>
  <c r="U1810" i="18"/>
  <c r="AR1810" i="18"/>
  <c r="AS1810" i="18"/>
  <c r="AU1810" i="18"/>
  <c r="AV1810" i="18"/>
  <c r="AW1810" i="18"/>
  <c r="BE1810" i="18"/>
  <c r="BF1810" i="18"/>
  <c r="T1811" i="18"/>
  <c r="U1811" i="18"/>
  <c r="AR1811" i="18"/>
  <c r="AS1811" i="18"/>
  <c r="AU1811" i="18"/>
  <c r="AV1811" i="18"/>
  <c r="AW1811" i="18"/>
  <c r="BE1811" i="18"/>
  <c r="BF1811" i="18"/>
  <c r="T1812" i="18"/>
  <c r="U1812" i="18"/>
  <c r="AR1812" i="18"/>
  <c r="AS1812" i="18"/>
  <c r="AU1812" i="18"/>
  <c r="AV1812" i="18"/>
  <c r="AW1812" i="18"/>
  <c r="BE1812" i="18"/>
  <c r="BF1812" i="18"/>
  <c r="T1813" i="18"/>
  <c r="U1813" i="18"/>
  <c r="AR1813" i="18"/>
  <c r="AS1813" i="18"/>
  <c r="AU1813" i="18"/>
  <c r="AV1813" i="18"/>
  <c r="AW1813" i="18"/>
  <c r="BE1813" i="18"/>
  <c r="BF1813" i="18"/>
  <c r="T1814" i="18"/>
  <c r="U1814" i="18"/>
  <c r="AR1814" i="18"/>
  <c r="AS1814" i="18"/>
  <c r="AU1814" i="18"/>
  <c r="AV1814" i="18"/>
  <c r="AW1814" i="18"/>
  <c r="BE1814" i="18"/>
  <c r="BF1814" i="18"/>
  <c r="T1815" i="18"/>
  <c r="U1815" i="18"/>
  <c r="AR1815" i="18"/>
  <c r="AS1815" i="18"/>
  <c r="AU1815" i="18"/>
  <c r="AV1815" i="18"/>
  <c r="AW1815" i="18"/>
  <c r="BE1815" i="18"/>
  <c r="BF1815" i="18"/>
  <c r="T1816" i="18"/>
  <c r="U1816" i="18"/>
  <c r="AR1816" i="18"/>
  <c r="AS1816" i="18"/>
  <c r="AU1816" i="18"/>
  <c r="AV1816" i="18"/>
  <c r="AW1816" i="18"/>
  <c r="BE1816" i="18"/>
  <c r="BF1816" i="18"/>
  <c r="T1817" i="18"/>
  <c r="U1817" i="18"/>
  <c r="AR1817" i="18"/>
  <c r="AS1817" i="18"/>
  <c r="AU1817" i="18"/>
  <c r="AV1817" i="18"/>
  <c r="AW1817" i="18"/>
  <c r="BE1817" i="18"/>
  <c r="BF1817" i="18"/>
  <c r="T1818" i="18"/>
  <c r="U1818" i="18"/>
  <c r="AR1818" i="18"/>
  <c r="AS1818" i="18"/>
  <c r="AU1818" i="18"/>
  <c r="AV1818" i="18"/>
  <c r="AW1818" i="18"/>
  <c r="BE1818" i="18"/>
  <c r="BF1818" i="18"/>
  <c r="T1819" i="18"/>
  <c r="U1819" i="18"/>
  <c r="AR1819" i="18"/>
  <c r="AS1819" i="18"/>
  <c r="AU1819" i="18"/>
  <c r="AV1819" i="18"/>
  <c r="AW1819" i="18"/>
  <c r="BE1819" i="18"/>
  <c r="BF1819" i="18"/>
  <c r="T1820" i="18"/>
  <c r="U1820" i="18"/>
  <c r="AR1820" i="18"/>
  <c r="AS1820" i="18"/>
  <c r="AU1820" i="18"/>
  <c r="AV1820" i="18"/>
  <c r="AW1820" i="18"/>
  <c r="BE1820" i="18"/>
  <c r="BF1820" i="18"/>
  <c r="T1821" i="18"/>
  <c r="U1821" i="18"/>
  <c r="AR1821" i="18"/>
  <c r="AS1821" i="18"/>
  <c r="AU1821" i="18"/>
  <c r="AV1821" i="18"/>
  <c r="AW1821" i="18"/>
  <c r="BE1821" i="18"/>
  <c r="BF1821" i="18"/>
  <c r="T1822" i="18"/>
  <c r="U1822" i="18"/>
  <c r="AR1822" i="18"/>
  <c r="AS1822" i="18"/>
  <c r="AU1822" i="18"/>
  <c r="AV1822" i="18"/>
  <c r="AW1822" i="18"/>
  <c r="BE1822" i="18"/>
  <c r="BF1822" i="18"/>
  <c r="T1823" i="18"/>
  <c r="U1823" i="18"/>
  <c r="AR1823" i="18"/>
  <c r="AS1823" i="18"/>
  <c r="AU1823" i="18"/>
  <c r="AV1823" i="18"/>
  <c r="AW1823" i="18"/>
  <c r="BE1823" i="18"/>
  <c r="BF1823" i="18"/>
  <c r="T1824" i="18"/>
  <c r="U1824" i="18"/>
  <c r="AR1824" i="18"/>
  <c r="AS1824" i="18"/>
  <c r="AU1824" i="18"/>
  <c r="AV1824" i="18"/>
  <c r="AW1824" i="18"/>
  <c r="BE1824" i="18"/>
  <c r="BF1824" i="18"/>
  <c r="T1825" i="18"/>
  <c r="U1825" i="18"/>
  <c r="AR1825" i="18"/>
  <c r="AS1825" i="18"/>
  <c r="AU1825" i="18"/>
  <c r="AV1825" i="18"/>
  <c r="AW1825" i="18"/>
  <c r="BE1825" i="18"/>
  <c r="BF1825" i="18"/>
  <c r="T1826" i="18"/>
  <c r="U1826" i="18"/>
  <c r="AR1826" i="18"/>
  <c r="AS1826" i="18"/>
  <c r="AU1826" i="18"/>
  <c r="AV1826" i="18"/>
  <c r="AW1826" i="18"/>
  <c r="BE1826" i="18"/>
  <c r="BF1826" i="18"/>
  <c r="T1827" i="18"/>
  <c r="U1827" i="18"/>
  <c r="AR1827" i="18"/>
  <c r="AS1827" i="18"/>
  <c r="AU1827" i="18"/>
  <c r="AV1827" i="18"/>
  <c r="AW1827" i="18"/>
  <c r="BE1827" i="18"/>
  <c r="BF1827" i="18"/>
  <c r="T1828" i="18"/>
  <c r="U1828" i="18"/>
  <c r="AR1828" i="18"/>
  <c r="AS1828" i="18"/>
  <c r="AU1828" i="18"/>
  <c r="AV1828" i="18"/>
  <c r="AW1828" i="18"/>
  <c r="BE1828" i="18"/>
  <c r="BF1828" i="18"/>
  <c r="T1829" i="18"/>
  <c r="U1829" i="18"/>
  <c r="AR1829" i="18"/>
  <c r="AS1829" i="18"/>
  <c r="AU1829" i="18"/>
  <c r="AV1829" i="18"/>
  <c r="AW1829" i="18"/>
  <c r="BE1829" i="18"/>
  <c r="BF1829" i="18"/>
  <c r="T1830" i="18"/>
  <c r="U1830" i="18"/>
  <c r="AR1830" i="18"/>
  <c r="AS1830" i="18"/>
  <c r="AU1830" i="18"/>
  <c r="AV1830" i="18"/>
  <c r="AW1830" i="18"/>
  <c r="BE1830" i="18"/>
  <c r="BF1830" i="18"/>
  <c r="T1831" i="18"/>
  <c r="U1831" i="18"/>
  <c r="AR1831" i="18"/>
  <c r="AS1831" i="18"/>
  <c r="AU1831" i="18"/>
  <c r="AV1831" i="18"/>
  <c r="AW1831" i="18"/>
  <c r="BE1831" i="18"/>
  <c r="BF1831" i="18"/>
  <c r="T1832" i="18"/>
  <c r="U1832" i="18"/>
  <c r="AR1832" i="18"/>
  <c r="AS1832" i="18"/>
  <c r="AU1832" i="18"/>
  <c r="AV1832" i="18"/>
  <c r="AW1832" i="18"/>
  <c r="BE1832" i="18"/>
  <c r="BF1832" i="18"/>
  <c r="T1833" i="18"/>
  <c r="U1833" i="18"/>
  <c r="AR1833" i="18"/>
  <c r="AS1833" i="18"/>
  <c r="AU1833" i="18"/>
  <c r="AV1833" i="18"/>
  <c r="AW1833" i="18"/>
  <c r="BE1833" i="18"/>
  <c r="BF1833" i="18"/>
  <c r="T1834" i="18"/>
  <c r="U1834" i="18"/>
  <c r="AR1834" i="18"/>
  <c r="AS1834" i="18"/>
  <c r="AU1834" i="18"/>
  <c r="AV1834" i="18"/>
  <c r="AW1834" i="18"/>
  <c r="BE1834" i="18"/>
  <c r="BF1834" i="18"/>
  <c r="T1835" i="18"/>
  <c r="U1835" i="18"/>
  <c r="AR1835" i="18"/>
  <c r="AS1835" i="18"/>
  <c r="AU1835" i="18"/>
  <c r="AV1835" i="18"/>
  <c r="AW1835" i="18"/>
  <c r="BE1835" i="18"/>
  <c r="BF1835" i="18"/>
  <c r="T1836" i="18"/>
  <c r="U1836" i="18"/>
  <c r="AR1836" i="18"/>
  <c r="AS1836" i="18"/>
  <c r="AU1836" i="18"/>
  <c r="AV1836" i="18"/>
  <c r="AW1836" i="18"/>
  <c r="BE1836" i="18"/>
  <c r="BF1836" i="18"/>
  <c r="T1837" i="18"/>
  <c r="U1837" i="18"/>
  <c r="AR1837" i="18"/>
  <c r="AS1837" i="18"/>
  <c r="AU1837" i="18"/>
  <c r="AV1837" i="18"/>
  <c r="AW1837" i="18"/>
  <c r="BE1837" i="18"/>
  <c r="BF1837" i="18"/>
  <c r="T1838" i="18"/>
  <c r="U1838" i="18"/>
  <c r="AR1838" i="18"/>
  <c r="AS1838" i="18"/>
  <c r="AU1838" i="18"/>
  <c r="AV1838" i="18"/>
  <c r="AW1838" i="18"/>
  <c r="BE1838" i="18"/>
  <c r="BF1838" i="18"/>
  <c r="T1839" i="18"/>
  <c r="U1839" i="18"/>
  <c r="AR1839" i="18"/>
  <c r="AS1839" i="18"/>
  <c r="AU1839" i="18"/>
  <c r="AV1839" i="18"/>
  <c r="AW1839" i="18"/>
  <c r="BE1839" i="18"/>
  <c r="BF1839" i="18"/>
  <c r="T1840" i="18"/>
  <c r="U1840" i="18"/>
  <c r="AR1840" i="18"/>
  <c r="AS1840" i="18"/>
  <c r="AU1840" i="18"/>
  <c r="AV1840" i="18"/>
  <c r="AW1840" i="18"/>
  <c r="BE1840" i="18"/>
  <c r="BF1840" i="18"/>
  <c r="T1841" i="18"/>
  <c r="U1841" i="18"/>
  <c r="AR1841" i="18"/>
  <c r="AS1841" i="18"/>
  <c r="AU1841" i="18"/>
  <c r="AV1841" i="18"/>
  <c r="AW1841" i="18"/>
  <c r="BE1841" i="18"/>
  <c r="BF1841" i="18"/>
  <c r="T1842" i="18"/>
  <c r="U1842" i="18"/>
  <c r="AR1842" i="18"/>
  <c r="AS1842" i="18"/>
  <c r="AU1842" i="18"/>
  <c r="AV1842" i="18"/>
  <c r="AW1842" i="18"/>
  <c r="BE1842" i="18"/>
  <c r="BF1842" i="18"/>
  <c r="T1843" i="18"/>
  <c r="U1843" i="18"/>
  <c r="AR1843" i="18"/>
  <c r="AS1843" i="18"/>
  <c r="AU1843" i="18"/>
  <c r="AV1843" i="18"/>
  <c r="AW1843" i="18"/>
  <c r="BE1843" i="18"/>
  <c r="BF1843" i="18"/>
  <c r="T1844" i="18"/>
  <c r="U1844" i="18"/>
  <c r="AR1844" i="18"/>
  <c r="AS1844" i="18"/>
  <c r="AU1844" i="18"/>
  <c r="AV1844" i="18"/>
  <c r="AW1844" i="18"/>
  <c r="BE1844" i="18"/>
  <c r="BF1844" i="18"/>
  <c r="T1845" i="18"/>
  <c r="U1845" i="18"/>
  <c r="AR1845" i="18"/>
  <c r="AS1845" i="18"/>
  <c r="AU1845" i="18"/>
  <c r="AV1845" i="18"/>
  <c r="AW1845" i="18"/>
  <c r="BE1845" i="18"/>
  <c r="BF1845" i="18"/>
  <c r="T1846" i="18"/>
  <c r="U1846" i="18"/>
  <c r="AR1846" i="18"/>
  <c r="AS1846" i="18"/>
  <c r="AU1846" i="18"/>
  <c r="AV1846" i="18"/>
  <c r="AW1846" i="18"/>
  <c r="BE1846" i="18"/>
  <c r="BF1846" i="18"/>
  <c r="T1847" i="18"/>
  <c r="U1847" i="18"/>
  <c r="AR1847" i="18"/>
  <c r="AS1847" i="18"/>
  <c r="AU1847" i="18"/>
  <c r="AV1847" i="18"/>
  <c r="AW1847" i="18"/>
  <c r="BE1847" i="18"/>
  <c r="BF1847" i="18"/>
  <c r="T1848" i="18"/>
  <c r="U1848" i="18"/>
  <c r="AR1848" i="18"/>
  <c r="AS1848" i="18"/>
  <c r="AU1848" i="18"/>
  <c r="AV1848" i="18"/>
  <c r="AW1848" i="18"/>
  <c r="BE1848" i="18"/>
  <c r="BF1848" i="18"/>
  <c r="T1849" i="18"/>
  <c r="U1849" i="18"/>
  <c r="AR1849" i="18"/>
  <c r="AS1849" i="18"/>
  <c r="AU1849" i="18"/>
  <c r="AV1849" i="18"/>
  <c r="AW1849" i="18"/>
  <c r="BE1849" i="18"/>
  <c r="BF1849" i="18"/>
  <c r="T1850" i="18"/>
  <c r="U1850" i="18"/>
  <c r="AR1850" i="18"/>
  <c r="AS1850" i="18"/>
  <c r="AU1850" i="18"/>
  <c r="AV1850" i="18"/>
  <c r="AW1850" i="18"/>
  <c r="BE1850" i="18"/>
  <c r="BF1850" i="18"/>
  <c r="T1851" i="18"/>
  <c r="U1851" i="18"/>
  <c r="AR1851" i="18"/>
  <c r="AS1851" i="18"/>
  <c r="AU1851" i="18"/>
  <c r="AV1851" i="18"/>
  <c r="AW1851" i="18"/>
  <c r="BE1851" i="18"/>
  <c r="BF1851" i="18"/>
  <c r="T1852" i="18"/>
  <c r="U1852" i="18"/>
  <c r="AR1852" i="18"/>
  <c r="AS1852" i="18"/>
  <c r="AU1852" i="18"/>
  <c r="AV1852" i="18"/>
  <c r="AW1852" i="18"/>
  <c r="BE1852" i="18"/>
  <c r="BF1852" i="18"/>
  <c r="T1853" i="18"/>
  <c r="U1853" i="18"/>
  <c r="AR1853" i="18"/>
  <c r="AS1853" i="18"/>
  <c r="AU1853" i="18"/>
  <c r="AV1853" i="18"/>
  <c r="AW1853" i="18"/>
  <c r="BE1853" i="18"/>
  <c r="BF1853" i="18"/>
  <c r="T1854" i="18"/>
  <c r="U1854" i="18"/>
  <c r="AR1854" i="18"/>
  <c r="AS1854" i="18"/>
  <c r="AU1854" i="18"/>
  <c r="AV1854" i="18"/>
  <c r="AW1854" i="18"/>
  <c r="BE1854" i="18"/>
  <c r="BF1854" i="18"/>
  <c r="T1855" i="18"/>
  <c r="U1855" i="18"/>
  <c r="AR1855" i="18"/>
  <c r="AS1855" i="18"/>
  <c r="AU1855" i="18"/>
  <c r="AV1855" i="18"/>
  <c r="AW1855" i="18"/>
  <c r="BE1855" i="18"/>
  <c r="BF1855" i="18"/>
  <c r="T1856" i="18"/>
  <c r="U1856" i="18"/>
  <c r="AR1856" i="18"/>
  <c r="AS1856" i="18"/>
  <c r="AU1856" i="18"/>
  <c r="AV1856" i="18"/>
  <c r="AW1856" i="18"/>
  <c r="BE1856" i="18"/>
  <c r="BF1856" i="18"/>
  <c r="T1857" i="18"/>
  <c r="U1857" i="18"/>
  <c r="AR1857" i="18"/>
  <c r="AS1857" i="18"/>
  <c r="AU1857" i="18"/>
  <c r="AV1857" i="18"/>
  <c r="AW1857" i="18"/>
  <c r="BE1857" i="18"/>
  <c r="BF1857" i="18"/>
  <c r="T1858" i="18"/>
  <c r="U1858" i="18"/>
  <c r="AR1858" i="18"/>
  <c r="AS1858" i="18"/>
  <c r="AU1858" i="18"/>
  <c r="AV1858" i="18"/>
  <c r="AW1858" i="18"/>
  <c r="BE1858" i="18"/>
  <c r="BF1858" i="18"/>
  <c r="T1859" i="18"/>
  <c r="U1859" i="18"/>
  <c r="AR1859" i="18"/>
  <c r="AS1859" i="18"/>
  <c r="AU1859" i="18"/>
  <c r="AV1859" i="18"/>
  <c r="AW1859" i="18"/>
  <c r="BE1859" i="18"/>
  <c r="BF1859" i="18"/>
  <c r="T1860" i="18"/>
  <c r="U1860" i="18"/>
  <c r="AR1860" i="18"/>
  <c r="AS1860" i="18"/>
  <c r="AU1860" i="18"/>
  <c r="AV1860" i="18"/>
  <c r="AW1860" i="18"/>
  <c r="BE1860" i="18"/>
  <c r="BF1860" i="18"/>
  <c r="T1861" i="18"/>
  <c r="U1861" i="18"/>
  <c r="AR1861" i="18"/>
  <c r="AS1861" i="18"/>
  <c r="AU1861" i="18"/>
  <c r="AV1861" i="18"/>
  <c r="AW1861" i="18"/>
  <c r="BE1861" i="18"/>
  <c r="BF1861" i="18"/>
  <c r="T1862" i="18"/>
  <c r="U1862" i="18"/>
  <c r="AR1862" i="18"/>
  <c r="AS1862" i="18"/>
  <c r="AU1862" i="18"/>
  <c r="AV1862" i="18"/>
  <c r="AW1862" i="18"/>
  <c r="BE1862" i="18"/>
  <c r="BF1862" i="18"/>
  <c r="T1863" i="18"/>
  <c r="U1863" i="18"/>
  <c r="AR1863" i="18"/>
  <c r="AS1863" i="18"/>
  <c r="AU1863" i="18"/>
  <c r="AV1863" i="18"/>
  <c r="AW1863" i="18"/>
  <c r="BE1863" i="18"/>
  <c r="BF1863" i="18"/>
  <c r="T1864" i="18"/>
  <c r="U1864" i="18"/>
  <c r="AR1864" i="18"/>
  <c r="AS1864" i="18"/>
  <c r="AU1864" i="18"/>
  <c r="AV1864" i="18"/>
  <c r="AW1864" i="18"/>
  <c r="BE1864" i="18"/>
  <c r="BF1864" i="18"/>
  <c r="T1865" i="18"/>
  <c r="U1865" i="18"/>
  <c r="AR1865" i="18"/>
  <c r="AS1865" i="18"/>
  <c r="AU1865" i="18"/>
  <c r="AV1865" i="18"/>
  <c r="AW1865" i="18"/>
  <c r="BE1865" i="18"/>
  <c r="BF1865" i="18"/>
  <c r="T1866" i="18"/>
  <c r="U1866" i="18"/>
  <c r="AR1866" i="18"/>
  <c r="AS1866" i="18"/>
  <c r="AU1866" i="18"/>
  <c r="AV1866" i="18"/>
  <c r="AW1866" i="18"/>
  <c r="BE1866" i="18"/>
  <c r="BF1866" i="18"/>
  <c r="T1867" i="18"/>
  <c r="U1867" i="18"/>
  <c r="AR1867" i="18"/>
  <c r="AS1867" i="18"/>
  <c r="AU1867" i="18"/>
  <c r="AV1867" i="18"/>
  <c r="AW1867" i="18"/>
  <c r="BE1867" i="18"/>
  <c r="BF1867" i="18"/>
  <c r="T1868" i="18"/>
  <c r="U1868" i="18"/>
  <c r="AR1868" i="18"/>
  <c r="AS1868" i="18"/>
  <c r="AU1868" i="18"/>
  <c r="AV1868" i="18"/>
  <c r="AW1868" i="18"/>
  <c r="BE1868" i="18"/>
  <c r="BF1868" i="18"/>
  <c r="T1869" i="18"/>
  <c r="U1869" i="18"/>
  <c r="AR1869" i="18"/>
  <c r="AS1869" i="18"/>
  <c r="AU1869" i="18"/>
  <c r="AV1869" i="18"/>
  <c r="AW1869" i="18"/>
  <c r="BE1869" i="18"/>
  <c r="BF1869" i="18"/>
  <c r="T1870" i="18"/>
  <c r="U1870" i="18"/>
  <c r="AR1870" i="18"/>
  <c r="AS1870" i="18"/>
  <c r="AU1870" i="18"/>
  <c r="AV1870" i="18"/>
  <c r="AW1870" i="18"/>
  <c r="BE1870" i="18"/>
  <c r="BF1870" i="18"/>
  <c r="T1871" i="18"/>
  <c r="U1871" i="18"/>
  <c r="AR1871" i="18"/>
  <c r="AS1871" i="18"/>
  <c r="AU1871" i="18"/>
  <c r="AV1871" i="18"/>
  <c r="AW1871" i="18"/>
  <c r="BE1871" i="18"/>
  <c r="BF1871" i="18"/>
  <c r="T1872" i="18"/>
  <c r="U1872" i="18"/>
  <c r="AR1872" i="18"/>
  <c r="AS1872" i="18"/>
  <c r="AU1872" i="18"/>
  <c r="AV1872" i="18"/>
  <c r="AW1872" i="18"/>
  <c r="BE1872" i="18"/>
  <c r="BF1872" i="18"/>
  <c r="T1873" i="18"/>
  <c r="U1873" i="18"/>
  <c r="AR1873" i="18"/>
  <c r="AS1873" i="18"/>
  <c r="AU1873" i="18"/>
  <c r="AV1873" i="18"/>
  <c r="AW1873" i="18"/>
  <c r="BE1873" i="18"/>
  <c r="BF1873" i="18"/>
  <c r="T1874" i="18"/>
  <c r="U1874" i="18"/>
  <c r="AR1874" i="18"/>
  <c r="AS1874" i="18"/>
  <c r="AU1874" i="18"/>
  <c r="AV1874" i="18"/>
  <c r="AW1874" i="18"/>
  <c r="BE1874" i="18"/>
  <c r="BF1874" i="18"/>
  <c r="T1875" i="18"/>
  <c r="U1875" i="18"/>
  <c r="AR1875" i="18"/>
  <c r="AS1875" i="18"/>
  <c r="AU1875" i="18"/>
  <c r="AV1875" i="18"/>
  <c r="AW1875" i="18"/>
  <c r="BE1875" i="18"/>
  <c r="BF1875" i="18"/>
  <c r="T1876" i="18"/>
  <c r="U1876" i="18"/>
  <c r="AR1876" i="18"/>
  <c r="AS1876" i="18"/>
  <c r="AU1876" i="18"/>
  <c r="AV1876" i="18"/>
  <c r="AW1876" i="18"/>
  <c r="BE1876" i="18"/>
  <c r="BF1876" i="18"/>
  <c r="T1877" i="18"/>
  <c r="U1877" i="18"/>
  <c r="AR1877" i="18"/>
  <c r="AS1877" i="18"/>
  <c r="AU1877" i="18"/>
  <c r="AV1877" i="18"/>
  <c r="AW1877" i="18"/>
  <c r="BE1877" i="18"/>
  <c r="BF1877" i="18"/>
  <c r="T1878" i="18"/>
  <c r="U1878" i="18"/>
  <c r="AR1878" i="18"/>
  <c r="AS1878" i="18"/>
  <c r="AU1878" i="18"/>
  <c r="AV1878" i="18"/>
  <c r="AW1878" i="18"/>
  <c r="BE1878" i="18"/>
  <c r="BF1878" i="18"/>
  <c r="T1879" i="18"/>
  <c r="U1879" i="18"/>
  <c r="AR1879" i="18"/>
  <c r="AS1879" i="18"/>
  <c r="AU1879" i="18"/>
  <c r="AV1879" i="18"/>
  <c r="AW1879" i="18"/>
  <c r="BE1879" i="18"/>
  <c r="BF1879" i="18"/>
  <c r="T1880" i="18"/>
  <c r="U1880" i="18"/>
  <c r="AR1880" i="18"/>
  <c r="AS1880" i="18"/>
  <c r="AU1880" i="18"/>
  <c r="AV1880" i="18"/>
  <c r="AW1880" i="18"/>
  <c r="BE1880" i="18"/>
  <c r="BF1880" i="18"/>
  <c r="T1881" i="18"/>
  <c r="U1881" i="18"/>
  <c r="AR1881" i="18"/>
  <c r="AS1881" i="18"/>
  <c r="AU1881" i="18"/>
  <c r="AV1881" i="18"/>
  <c r="AW1881" i="18"/>
  <c r="BE1881" i="18"/>
  <c r="BF1881" i="18"/>
  <c r="T1882" i="18"/>
  <c r="U1882" i="18"/>
  <c r="AR1882" i="18"/>
  <c r="AS1882" i="18"/>
  <c r="AU1882" i="18"/>
  <c r="AV1882" i="18"/>
  <c r="AW1882" i="18"/>
  <c r="BE1882" i="18"/>
  <c r="BF1882" i="18"/>
  <c r="T1883" i="18"/>
  <c r="U1883" i="18"/>
  <c r="AR1883" i="18"/>
  <c r="AS1883" i="18"/>
  <c r="AU1883" i="18"/>
  <c r="AV1883" i="18"/>
  <c r="AW1883" i="18"/>
  <c r="BE1883" i="18"/>
  <c r="BF1883" i="18"/>
  <c r="T1884" i="18"/>
  <c r="U1884" i="18"/>
  <c r="AR1884" i="18"/>
  <c r="AS1884" i="18"/>
  <c r="AU1884" i="18"/>
  <c r="AV1884" i="18"/>
  <c r="AW1884" i="18"/>
  <c r="BE1884" i="18"/>
  <c r="BF1884" i="18"/>
  <c r="T1885" i="18"/>
  <c r="U1885" i="18"/>
  <c r="AR1885" i="18"/>
  <c r="AS1885" i="18"/>
  <c r="AU1885" i="18"/>
  <c r="AV1885" i="18"/>
  <c r="AW1885" i="18"/>
  <c r="BE1885" i="18"/>
  <c r="BF1885" i="18"/>
  <c r="T1886" i="18"/>
  <c r="U1886" i="18"/>
  <c r="AR1886" i="18"/>
  <c r="AS1886" i="18"/>
  <c r="AU1886" i="18"/>
  <c r="AV1886" i="18"/>
  <c r="AW1886" i="18"/>
  <c r="BE1886" i="18"/>
  <c r="BF1886" i="18"/>
  <c r="T1887" i="18"/>
  <c r="U1887" i="18"/>
  <c r="AR1887" i="18"/>
  <c r="AS1887" i="18"/>
  <c r="AU1887" i="18"/>
  <c r="AV1887" i="18"/>
  <c r="AW1887" i="18"/>
  <c r="BE1887" i="18"/>
  <c r="BF1887" i="18"/>
  <c r="T1888" i="18"/>
  <c r="U1888" i="18"/>
  <c r="AR1888" i="18"/>
  <c r="AS1888" i="18"/>
  <c r="AU1888" i="18"/>
  <c r="AV1888" i="18"/>
  <c r="AW1888" i="18"/>
  <c r="BE1888" i="18"/>
  <c r="BF1888" i="18"/>
  <c r="T1889" i="18"/>
  <c r="U1889" i="18"/>
  <c r="AR1889" i="18"/>
  <c r="AS1889" i="18"/>
  <c r="AU1889" i="18"/>
  <c r="AV1889" i="18"/>
  <c r="AW1889" i="18"/>
  <c r="BE1889" i="18"/>
  <c r="BF1889" i="18"/>
  <c r="T1890" i="18"/>
  <c r="U1890" i="18"/>
  <c r="AR1890" i="18"/>
  <c r="AS1890" i="18"/>
  <c r="AU1890" i="18"/>
  <c r="AV1890" i="18"/>
  <c r="AW1890" i="18"/>
  <c r="BE1890" i="18"/>
  <c r="BF1890" i="18"/>
  <c r="T1891" i="18"/>
  <c r="U1891" i="18"/>
  <c r="AR1891" i="18"/>
  <c r="AS1891" i="18"/>
  <c r="AU1891" i="18"/>
  <c r="AV1891" i="18"/>
  <c r="AW1891" i="18"/>
  <c r="BE1891" i="18"/>
  <c r="BF1891" i="18"/>
  <c r="T1892" i="18"/>
  <c r="U1892" i="18"/>
  <c r="AR1892" i="18"/>
  <c r="AS1892" i="18"/>
  <c r="AU1892" i="18"/>
  <c r="AV1892" i="18"/>
  <c r="AW1892" i="18"/>
  <c r="BE1892" i="18"/>
  <c r="BF1892" i="18"/>
  <c r="T1893" i="18"/>
  <c r="U1893" i="18"/>
  <c r="AR1893" i="18"/>
  <c r="AS1893" i="18"/>
  <c r="AU1893" i="18"/>
  <c r="AV1893" i="18"/>
  <c r="AW1893" i="18"/>
  <c r="BE1893" i="18"/>
  <c r="BF1893" i="18"/>
  <c r="T1894" i="18"/>
  <c r="U1894" i="18"/>
  <c r="AR1894" i="18"/>
  <c r="AS1894" i="18"/>
  <c r="AU1894" i="18"/>
  <c r="AV1894" i="18"/>
  <c r="AW1894" i="18"/>
  <c r="BE1894" i="18"/>
  <c r="BF1894" i="18"/>
  <c r="T1895" i="18"/>
  <c r="U1895" i="18"/>
  <c r="AR1895" i="18"/>
  <c r="AS1895" i="18"/>
  <c r="AU1895" i="18"/>
  <c r="AV1895" i="18"/>
  <c r="AW1895" i="18"/>
  <c r="BE1895" i="18"/>
  <c r="BF1895" i="18"/>
  <c r="T1896" i="18"/>
  <c r="U1896" i="18"/>
  <c r="AR1896" i="18"/>
  <c r="AS1896" i="18"/>
  <c r="AU1896" i="18"/>
  <c r="AV1896" i="18"/>
  <c r="AW1896" i="18"/>
  <c r="BE1896" i="18"/>
  <c r="BF1896" i="18"/>
  <c r="T1897" i="18"/>
  <c r="U1897" i="18"/>
  <c r="AR1897" i="18"/>
  <c r="AS1897" i="18"/>
  <c r="AU1897" i="18"/>
  <c r="AV1897" i="18"/>
  <c r="AW1897" i="18"/>
  <c r="BE1897" i="18"/>
  <c r="BF1897" i="18"/>
  <c r="T1898" i="18"/>
  <c r="U1898" i="18"/>
  <c r="AR1898" i="18"/>
  <c r="AS1898" i="18"/>
  <c r="AU1898" i="18"/>
  <c r="AV1898" i="18"/>
  <c r="AW1898" i="18"/>
  <c r="BE1898" i="18"/>
  <c r="BF1898" i="18"/>
  <c r="T1899" i="18"/>
  <c r="U1899" i="18"/>
  <c r="AR1899" i="18"/>
  <c r="AS1899" i="18"/>
  <c r="AU1899" i="18"/>
  <c r="AV1899" i="18"/>
  <c r="AW1899" i="18"/>
  <c r="BE1899" i="18"/>
  <c r="BF1899" i="18"/>
  <c r="T1900" i="18"/>
  <c r="U1900" i="18"/>
  <c r="AR1900" i="18"/>
  <c r="AS1900" i="18"/>
  <c r="AU1900" i="18"/>
  <c r="AV1900" i="18"/>
  <c r="AW1900" i="18"/>
  <c r="BE1900" i="18"/>
  <c r="BF1900" i="18"/>
  <c r="T1901" i="18"/>
  <c r="U1901" i="18"/>
  <c r="AR1901" i="18"/>
  <c r="AS1901" i="18"/>
  <c r="AU1901" i="18"/>
  <c r="AV1901" i="18"/>
  <c r="AW1901" i="18"/>
  <c r="BE1901" i="18"/>
  <c r="BF1901" i="18"/>
  <c r="T1902" i="18"/>
  <c r="U1902" i="18"/>
  <c r="AR1902" i="18"/>
  <c r="AS1902" i="18"/>
  <c r="AU1902" i="18"/>
  <c r="AV1902" i="18"/>
  <c r="AW1902" i="18"/>
  <c r="BE1902" i="18"/>
  <c r="BF1902" i="18"/>
  <c r="T1903" i="18"/>
  <c r="U1903" i="18"/>
  <c r="AR1903" i="18"/>
  <c r="AS1903" i="18"/>
  <c r="AU1903" i="18"/>
  <c r="AV1903" i="18"/>
  <c r="AW1903" i="18"/>
  <c r="BE1903" i="18"/>
  <c r="BF1903" i="18"/>
  <c r="T1904" i="18"/>
  <c r="U1904" i="18"/>
  <c r="AR1904" i="18"/>
  <c r="AS1904" i="18"/>
  <c r="AU1904" i="18"/>
  <c r="AV1904" i="18"/>
  <c r="AW1904" i="18"/>
  <c r="BE1904" i="18"/>
  <c r="BF1904" i="18"/>
  <c r="T1905" i="18"/>
  <c r="U1905" i="18"/>
  <c r="AR1905" i="18"/>
  <c r="AS1905" i="18"/>
  <c r="AU1905" i="18"/>
  <c r="AV1905" i="18"/>
  <c r="AW1905" i="18"/>
  <c r="BE1905" i="18"/>
  <c r="BF1905" i="18"/>
  <c r="T1906" i="18"/>
  <c r="U1906" i="18"/>
  <c r="AR1906" i="18"/>
  <c r="AS1906" i="18"/>
  <c r="AU1906" i="18"/>
  <c r="AV1906" i="18"/>
  <c r="AW1906" i="18"/>
  <c r="BE1906" i="18"/>
  <c r="BF1906" i="18"/>
  <c r="T1907" i="18"/>
  <c r="U1907" i="18"/>
  <c r="AR1907" i="18"/>
  <c r="AS1907" i="18"/>
  <c r="AU1907" i="18"/>
  <c r="AV1907" i="18"/>
  <c r="AW1907" i="18"/>
  <c r="BE1907" i="18"/>
  <c r="BF1907" i="18"/>
  <c r="T1908" i="18"/>
  <c r="U1908" i="18"/>
  <c r="AR1908" i="18"/>
  <c r="AS1908" i="18"/>
  <c r="AU1908" i="18"/>
  <c r="AV1908" i="18"/>
  <c r="AW1908" i="18"/>
  <c r="BE1908" i="18"/>
  <c r="BF1908" i="18"/>
  <c r="T1909" i="18"/>
  <c r="U1909" i="18"/>
  <c r="AR1909" i="18"/>
  <c r="AS1909" i="18"/>
  <c r="AU1909" i="18"/>
  <c r="AV1909" i="18"/>
  <c r="AW1909" i="18"/>
  <c r="BE1909" i="18"/>
  <c r="BF1909" i="18"/>
  <c r="T1910" i="18"/>
  <c r="U1910" i="18"/>
  <c r="AR1910" i="18"/>
  <c r="AS1910" i="18"/>
  <c r="AU1910" i="18"/>
  <c r="AV1910" i="18"/>
  <c r="AW1910" i="18"/>
  <c r="BE1910" i="18"/>
  <c r="BF1910" i="18"/>
  <c r="T1911" i="18"/>
  <c r="U1911" i="18"/>
  <c r="AR1911" i="18"/>
  <c r="AS1911" i="18"/>
  <c r="AU1911" i="18"/>
  <c r="AV1911" i="18"/>
  <c r="AW1911" i="18"/>
  <c r="BE1911" i="18"/>
  <c r="BF1911" i="18"/>
  <c r="T1912" i="18"/>
  <c r="U1912" i="18"/>
  <c r="AR1912" i="18"/>
  <c r="AS1912" i="18"/>
  <c r="AU1912" i="18"/>
  <c r="AV1912" i="18"/>
  <c r="AW1912" i="18"/>
  <c r="BE1912" i="18"/>
  <c r="BF1912" i="18"/>
  <c r="T1913" i="18"/>
  <c r="U1913" i="18"/>
  <c r="AR1913" i="18"/>
  <c r="AS1913" i="18"/>
  <c r="AU1913" i="18"/>
  <c r="AV1913" i="18"/>
  <c r="AW1913" i="18"/>
  <c r="BE1913" i="18"/>
  <c r="BF1913" i="18"/>
  <c r="T1914" i="18"/>
  <c r="U1914" i="18"/>
  <c r="AR1914" i="18"/>
  <c r="AS1914" i="18"/>
  <c r="AU1914" i="18"/>
  <c r="AV1914" i="18"/>
  <c r="AW1914" i="18"/>
  <c r="BE1914" i="18"/>
  <c r="BF1914" i="18"/>
  <c r="T1915" i="18"/>
  <c r="U1915" i="18"/>
  <c r="AR1915" i="18"/>
  <c r="AS1915" i="18"/>
  <c r="AU1915" i="18"/>
  <c r="AV1915" i="18"/>
  <c r="AW1915" i="18"/>
  <c r="BE1915" i="18"/>
  <c r="BF1915" i="18"/>
  <c r="T1916" i="18"/>
  <c r="U1916" i="18"/>
  <c r="AR1916" i="18"/>
  <c r="AS1916" i="18"/>
  <c r="AU1916" i="18"/>
  <c r="AV1916" i="18"/>
  <c r="AW1916" i="18"/>
  <c r="BE1916" i="18"/>
  <c r="BF1916" i="18"/>
  <c r="T1917" i="18"/>
  <c r="U1917" i="18"/>
  <c r="AR1917" i="18"/>
  <c r="AS1917" i="18"/>
  <c r="AU1917" i="18"/>
  <c r="AV1917" i="18"/>
  <c r="AW1917" i="18"/>
  <c r="BE1917" i="18"/>
  <c r="BF1917" i="18"/>
  <c r="T1918" i="18"/>
  <c r="U1918" i="18"/>
  <c r="AR1918" i="18"/>
  <c r="AS1918" i="18"/>
  <c r="AU1918" i="18"/>
  <c r="AV1918" i="18"/>
  <c r="AW1918" i="18"/>
  <c r="BE1918" i="18"/>
  <c r="BF1918" i="18"/>
  <c r="T1919" i="18"/>
  <c r="U1919" i="18"/>
  <c r="AR1919" i="18"/>
  <c r="AS1919" i="18"/>
  <c r="AU1919" i="18"/>
  <c r="AV1919" i="18"/>
  <c r="AW1919" i="18"/>
  <c r="BE1919" i="18"/>
  <c r="BF1919" i="18"/>
  <c r="T1920" i="18"/>
  <c r="U1920" i="18"/>
  <c r="AR1920" i="18"/>
  <c r="AS1920" i="18"/>
  <c r="AU1920" i="18"/>
  <c r="AV1920" i="18"/>
  <c r="AW1920" i="18"/>
  <c r="BE1920" i="18"/>
  <c r="BF1920" i="18"/>
  <c r="T1921" i="18"/>
  <c r="U1921" i="18"/>
  <c r="AR1921" i="18"/>
  <c r="AS1921" i="18"/>
  <c r="AU1921" i="18"/>
  <c r="AV1921" i="18"/>
  <c r="AW1921" i="18"/>
  <c r="BE1921" i="18"/>
  <c r="BF1921" i="18"/>
  <c r="T1922" i="18"/>
  <c r="U1922" i="18"/>
  <c r="AR1922" i="18"/>
  <c r="AS1922" i="18"/>
  <c r="AU1922" i="18"/>
  <c r="AV1922" i="18"/>
  <c r="AW1922" i="18"/>
  <c r="BE1922" i="18"/>
  <c r="BF1922" i="18"/>
  <c r="T1923" i="18"/>
  <c r="U1923" i="18"/>
  <c r="AR1923" i="18"/>
  <c r="AS1923" i="18"/>
  <c r="AU1923" i="18"/>
  <c r="AV1923" i="18"/>
  <c r="AW1923" i="18"/>
  <c r="BE1923" i="18"/>
  <c r="BF1923" i="18"/>
  <c r="T1924" i="18"/>
  <c r="U1924" i="18"/>
  <c r="AR1924" i="18"/>
  <c r="AS1924" i="18"/>
  <c r="AU1924" i="18"/>
  <c r="AV1924" i="18"/>
  <c r="AW1924" i="18"/>
  <c r="BE1924" i="18"/>
  <c r="BF1924" i="18"/>
  <c r="T1925" i="18"/>
  <c r="U1925" i="18"/>
  <c r="AR1925" i="18"/>
  <c r="AS1925" i="18"/>
  <c r="AU1925" i="18"/>
  <c r="AV1925" i="18"/>
  <c r="AW1925" i="18"/>
  <c r="BE1925" i="18"/>
  <c r="BF1925" i="18"/>
  <c r="T1926" i="18"/>
  <c r="U1926" i="18"/>
  <c r="AR1926" i="18"/>
  <c r="AS1926" i="18"/>
  <c r="AU1926" i="18"/>
  <c r="AV1926" i="18"/>
  <c r="AW1926" i="18"/>
  <c r="BE1926" i="18"/>
  <c r="BF1926" i="18"/>
  <c r="T1927" i="18"/>
  <c r="U1927" i="18"/>
  <c r="AR1927" i="18"/>
  <c r="AS1927" i="18"/>
  <c r="AU1927" i="18"/>
  <c r="AV1927" i="18"/>
  <c r="AW1927" i="18"/>
  <c r="BE1927" i="18"/>
  <c r="BF1927" i="18"/>
  <c r="T1928" i="18"/>
  <c r="U1928" i="18"/>
  <c r="AR1928" i="18"/>
  <c r="AS1928" i="18"/>
  <c r="AU1928" i="18"/>
  <c r="AV1928" i="18"/>
  <c r="AW1928" i="18"/>
  <c r="BE1928" i="18"/>
  <c r="BF1928" i="18"/>
  <c r="T1929" i="18"/>
  <c r="U1929" i="18"/>
  <c r="AR1929" i="18"/>
  <c r="AS1929" i="18"/>
  <c r="AU1929" i="18"/>
  <c r="AV1929" i="18"/>
  <c r="AW1929" i="18"/>
  <c r="BE1929" i="18"/>
  <c r="BF1929" i="18"/>
  <c r="T1930" i="18"/>
  <c r="U1930" i="18"/>
  <c r="AR1930" i="18"/>
  <c r="AS1930" i="18"/>
  <c r="AU1930" i="18"/>
  <c r="AV1930" i="18"/>
  <c r="AW1930" i="18"/>
  <c r="BE1930" i="18"/>
  <c r="BF1930" i="18"/>
  <c r="T1931" i="18"/>
  <c r="U1931" i="18"/>
  <c r="AR1931" i="18"/>
  <c r="AS1931" i="18"/>
  <c r="AU1931" i="18"/>
  <c r="AV1931" i="18"/>
  <c r="AW1931" i="18"/>
  <c r="BE1931" i="18"/>
  <c r="BF1931" i="18"/>
  <c r="T1932" i="18"/>
  <c r="U1932" i="18"/>
  <c r="AR1932" i="18"/>
  <c r="AS1932" i="18"/>
  <c r="AU1932" i="18"/>
  <c r="AV1932" i="18"/>
  <c r="AW1932" i="18"/>
  <c r="BE1932" i="18"/>
  <c r="BF1932" i="18"/>
  <c r="T1933" i="18"/>
  <c r="U1933" i="18"/>
  <c r="AR1933" i="18"/>
  <c r="AS1933" i="18"/>
  <c r="AU1933" i="18"/>
  <c r="AV1933" i="18"/>
  <c r="AW1933" i="18"/>
  <c r="BE1933" i="18"/>
  <c r="BF1933" i="18"/>
  <c r="T1934" i="18"/>
  <c r="U1934" i="18"/>
  <c r="AR1934" i="18"/>
  <c r="AS1934" i="18"/>
  <c r="AU1934" i="18"/>
  <c r="AV1934" i="18"/>
  <c r="AW1934" i="18"/>
  <c r="BE1934" i="18"/>
  <c r="BF1934" i="18"/>
  <c r="T1935" i="18"/>
  <c r="U1935" i="18"/>
  <c r="AR1935" i="18"/>
  <c r="AS1935" i="18"/>
  <c r="AU1935" i="18"/>
  <c r="AV1935" i="18"/>
  <c r="AW1935" i="18"/>
  <c r="BE1935" i="18"/>
  <c r="BF1935" i="18"/>
  <c r="T1936" i="18"/>
  <c r="U1936" i="18"/>
  <c r="AR1936" i="18"/>
  <c r="AS1936" i="18"/>
  <c r="AU1936" i="18"/>
  <c r="AV1936" i="18"/>
  <c r="AW1936" i="18"/>
  <c r="BE1936" i="18"/>
  <c r="BF1936" i="18"/>
  <c r="T1937" i="18"/>
  <c r="U1937" i="18"/>
  <c r="AR1937" i="18"/>
  <c r="AS1937" i="18"/>
  <c r="AU1937" i="18"/>
  <c r="AV1937" i="18"/>
  <c r="AW1937" i="18"/>
  <c r="BE1937" i="18"/>
  <c r="BF1937" i="18"/>
  <c r="T1938" i="18"/>
  <c r="U1938" i="18"/>
  <c r="AR1938" i="18"/>
  <c r="AS1938" i="18"/>
  <c r="AU1938" i="18"/>
  <c r="AV1938" i="18"/>
  <c r="AW1938" i="18"/>
  <c r="BE1938" i="18"/>
  <c r="BF1938" i="18"/>
  <c r="T1939" i="18"/>
  <c r="U1939" i="18"/>
  <c r="AR1939" i="18"/>
  <c r="AS1939" i="18"/>
  <c r="AU1939" i="18"/>
  <c r="AV1939" i="18"/>
  <c r="AW1939" i="18"/>
  <c r="BE1939" i="18"/>
  <c r="BF1939" i="18"/>
  <c r="T1940" i="18"/>
  <c r="U1940" i="18"/>
  <c r="AR1940" i="18"/>
  <c r="AS1940" i="18"/>
  <c r="AU1940" i="18"/>
  <c r="AV1940" i="18"/>
  <c r="AW1940" i="18"/>
  <c r="BE1940" i="18"/>
  <c r="BF1940" i="18"/>
  <c r="T1941" i="18"/>
  <c r="U1941" i="18"/>
  <c r="AR1941" i="18"/>
  <c r="AS1941" i="18"/>
  <c r="AU1941" i="18"/>
  <c r="AV1941" i="18"/>
  <c r="AW1941" i="18"/>
  <c r="BE1941" i="18"/>
  <c r="BF1941" i="18"/>
  <c r="T1942" i="18"/>
  <c r="U1942" i="18"/>
  <c r="AR1942" i="18"/>
  <c r="AS1942" i="18"/>
  <c r="AU1942" i="18"/>
  <c r="AV1942" i="18"/>
  <c r="AW1942" i="18"/>
  <c r="BE1942" i="18"/>
  <c r="BF1942" i="18"/>
  <c r="T1943" i="18"/>
  <c r="U1943" i="18"/>
  <c r="AR1943" i="18"/>
  <c r="AS1943" i="18"/>
  <c r="AU1943" i="18"/>
  <c r="AV1943" i="18"/>
  <c r="AW1943" i="18"/>
  <c r="BE1943" i="18"/>
  <c r="BF1943" i="18"/>
  <c r="T1944" i="18"/>
  <c r="U1944" i="18"/>
  <c r="AR1944" i="18"/>
  <c r="AS1944" i="18"/>
  <c r="AU1944" i="18"/>
  <c r="AV1944" i="18"/>
  <c r="AW1944" i="18"/>
  <c r="BE1944" i="18"/>
  <c r="BF1944" i="18"/>
  <c r="T1945" i="18"/>
  <c r="U1945" i="18"/>
  <c r="AR1945" i="18"/>
  <c r="AS1945" i="18"/>
  <c r="AU1945" i="18"/>
  <c r="AV1945" i="18"/>
  <c r="AW1945" i="18"/>
  <c r="BE1945" i="18"/>
  <c r="BF1945" i="18"/>
  <c r="T1946" i="18"/>
  <c r="U1946" i="18"/>
  <c r="AR1946" i="18"/>
  <c r="AS1946" i="18"/>
  <c r="AU1946" i="18"/>
  <c r="AV1946" i="18"/>
  <c r="AW1946" i="18"/>
  <c r="BE1946" i="18"/>
  <c r="BF1946" i="18"/>
  <c r="T1947" i="18"/>
  <c r="U1947" i="18"/>
  <c r="AR1947" i="18"/>
  <c r="AS1947" i="18"/>
  <c r="AU1947" i="18"/>
  <c r="AV1947" i="18"/>
  <c r="AW1947" i="18"/>
  <c r="BE1947" i="18"/>
  <c r="BF1947" i="18"/>
  <c r="T1948" i="18"/>
  <c r="U1948" i="18"/>
  <c r="AR1948" i="18"/>
  <c r="AS1948" i="18"/>
  <c r="AU1948" i="18"/>
  <c r="AV1948" i="18"/>
  <c r="AW1948" i="18"/>
  <c r="BE1948" i="18"/>
  <c r="BF1948" i="18"/>
  <c r="T1949" i="18"/>
  <c r="U1949" i="18"/>
  <c r="AR1949" i="18"/>
  <c r="AS1949" i="18"/>
  <c r="AU1949" i="18"/>
  <c r="AV1949" i="18"/>
  <c r="AW1949" i="18"/>
  <c r="BE1949" i="18"/>
  <c r="BF1949" i="18"/>
  <c r="T1950" i="18"/>
  <c r="U1950" i="18"/>
  <c r="AR1950" i="18"/>
  <c r="AS1950" i="18"/>
  <c r="AU1950" i="18"/>
  <c r="AV1950" i="18"/>
  <c r="AW1950" i="18"/>
  <c r="BE1950" i="18"/>
  <c r="BF1950" i="18"/>
  <c r="T1951" i="18"/>
  <c r="U1951" i="18"/>
  <c r="AR1951" i="18"/>
  <c r="AS1951" i="18"/>
  <c r="AU1951" i="18"/>
  <c r="AV1951" i="18"/>
  <c r="AW1951" i="18"/>
  <c r="BE1951" i="18"/>
  <c r="BF1951" i="18"/>
  <c r="T1952" i="18"/>
  <c r="U1952" i="18"/>
  <c r="AR1952" i="18"/>
  <c r="AS1952" i="18"/>
  <c r="AU1952" i="18"/>
  <c r="AV1952" i="18"/>
  <c r="AW1952" i="18"/>
  <c r="BE1952" i="18"/>
  <c r="BF1952" i="18"/>
  <c r="T1953" i="18"/>
  <c r="U1953" i="18"/>
  <c r="AR1953" i="18"/>
  <c r="AS1953" i="18"/>
  <c r="AU1953" i="18"/>
  <c r="AV1953" i="18"/>
  <c r="AW1953" i="18"/>
  <c r="BE1953" i="18"/>
  <c r="BF1953" i="18"/>
  <c r="T1954" i="18"/>
  <c r="U1954" i="18"/>
  <c r="AR1954" i="18"/>
  <c r="AS1954" i="18"/>
  <c r="AU1954" i="18"/>
  <c r="AV1954" i="18"/>
  <c r="AW1954" i="18"/>
  <c r="BE1954" i="18"/>
  <c r="BF1954" i="18"/>
  <c r="T1955" i="18"/>
  <c r="U1955" i="18"/>
  <c r="AR1955" i="18"/>
  <c r="AS1955" i="18"/>
  <c r="AU1955" i="18"/>
  <c r="AV1955" i="18"/>
  <c r="AW1955" i="18"/>
  <c r="BE1955" i="18"/>
  <c r="BF1955" i="18"/>
  <c r="T1956" i="18"/>
  <c r="U1956" i="18"/>
  <c r="AR1956" i="18"/>
  <c r="AS1956" i="18"/>
  <c r="AU1956" i="18"/>
  <c r="AV1956" i="18"/>
  <c r="AW1956" i="18"/>
  <c r="BE1956" i="18"/>
  <c r="BF1956" i="18"/>
  <c r="T1957" i="18"/>
  <c r="U1957" i="18"/>
  <c r="AR1957" i="18"/>
  <c r="AS1957" i="18"/>
  <c r="AU1957" i="18"/>
  <c r="AV1957" i="18"/>
  <c r="AW1957" i="18"/>
  <c r="BE1957" i="18"/>
  <c r="BF1957" i="18"/>
  <c r="T1958" i="18"/>
  <c r="U1958" i="18"/>
  <c r="AR1958" i="18"/>
  <c r="AS1958" i="18"/>
  <c r="AU1958" i="18"/>
  <c r="AV1958" i="18"/>
  <c r="AW1958" i="18"/>
  <c r="BE1958" i="18"/>
  <c r="BF1958" i="18"/>
  <c r="T1959" i="18"/>
  <c r="U1959" i="18"/>
  <c r="AR1959" i="18"/>
  <c r="AS1959" i="18"/>
  <c r="AU1959" i="18"/>
  <c r="AV1959" i="18"/>
  <c r="AW1959" i="18"/>
  <c r="BE1959" i="18"/>
  <c r="BF1959" i="18"/>
  <c r="T1960" i="18"/>
  <c r="U1960" i="18"/>
  <c r="AR1960" i="18"/>
  <c r="AS1960" i="18"/>
  <c r="AU1960" i="18"/>
  <c r="AV1960" i="18"/>
  <c r="AW1960" i="18"/>
  <c r="BE1960" i="18"/>
  <c r="BF1960" i="18"/>
  <c r="T1961" i="18"/>
  <c r="U1961" i="18"/>
  <c r="AR1961" i="18"/>
  <c r="AS1961" i="18"/>
  <c r="AU1961" i="18"/>
  <c r="AV1961" i="18"/>
  <c r="AW1961" i="18"/>
  <c r="BE1961" i="18"/>
  <c r="BF1961" i="18"/>
  <c r="T1962" i="18"/>
  <c r="U1962" i="18"/>
  <c r="AR1962" i="18"/>
  <c r="AS1962" i="18"/>
  <c r="AU1962" i="18"/>
  <c r="AV1962" i="18"/>
  <c r="AW1962" i="18"/>
  <c r="BE1962" i="18"/>
  <c r="BF1962" i="18"/>
  <c r="T1963" i="18"/>
  <c r="U1963" i="18"/>
  <c r="AR1963" i="18"/>
  <c r="AS1963" i="18"/>
  <c r="AU1963" i="18"/>
  <c r="AV1963" i="18"/>
  <c r="AW1963" i="18"/>
  <c r="BE1963" i="18"/>
  <c r="BF1963" i="18"/>
  <c r="T1964" i="18"/>
  <c r="U1964" i="18"/>
  <c r="AR1964" i="18"/>
  <c r="AS1964" i="18"/>
  <c r="AU1964" i="18"/>
  <c r="AV1964" i="18"/>
  <c r="AW1964" i="18"/>
  <c r="BE1964" i="18"/>
  <c r="BF1964" i="18"/>
  <c r="T1965" i="18"/>
  <c r="U1965" i="18"/>
  <c r="AR1965" i="18"/>
  <c r="AS1965" i="18"/>
  <c r="AU1965" i="18"/>
  <c r="AV1965" i="18"/>
  <c r="AW1965" i="18"/>
  <c r="BE1965" i="18"/>
  <c r="BF1965" i="18"/>
  <c r="T1966" i="18"/>
  <c r="U1966" i="18"/>
  <c r="AR1966" i="18"/>
  <c r="AS1966" i="18"/>
  <c r="AU1966" i="18"/>
  <c r="AV1966" i="18"/>
  <c r="AW1966" i="18"/>
  <c r="BE1966" i="18"/>
  <c r="BF1966" i="18"/>
  <c r="T1967" i="18"/>
  <c r="U1967" i="18"/>
  <c r="AR1967" i="18"/>
  <c r="AS1967" i="18"/>
  <c r="AU1967" i="18"/>
  <c r="AV1967" i="18"/>
  <c r="AW1967" i="18"/>
  <c r="BE1967" i="18"/>
  <c r="BF1967" i="18"/>
  <c r="T1968" i="18"/>
  <c r="U1968" i="18"/>
  <c r="AR1968" i="18"/>
  <c r="AS1968" i="18"/>
  <c r="AU1968" i="18"/>
  <c r="AV1968" i="18"/>
  <c r="AW1968" i="18"/>
  <c r="BE1968" i="18"/>
  <c r="BF1968" i="18"/>
  <c r="T1969" i="18"/>
  <c r="U1969" i="18"/>
  <c r="AR1969" i="18"/>
  <c r="AS1969" i="18"/>
  <c r="AU1969" i="18"/>
  <c r="AV1969" i="18"/>
  <c r="AW1969" i="18"/>
  <c r="BE1969" i="18"/>
  <c r="BF1969" i="18"/>
  <c r="T1970" i="18"/>
  <c r="U1970" i="18"/>
  <c r="AR1970" i="18"/>
  <c r="AS1970" i="18"/>
  <c r="AU1970" i="18"/>
  <c r="AV1970" i="18"/>
  <c r="AW1970" i="18"/>
  <c r="BE1970" i="18"/>
  <c r="BF1970" i="18"/>
  <c r="T1971" i="18"/>
  <c r="U1971" i="18"/>
  <c r="AR1971" i="18"/>
  <c r="AS1971" i="18"/>
  <c r="AU1971" i="18"/>
  <c r="AV1971" i="18"/>
  <c r="AW1971" i="18"/>
  <c r="BE1971" i="18"/>
  <c r="BF1971" i="18"/>
  <c r="T1972" i="18"/>
  <c r="U1972" i="18"/>
  <c r="AR1972" i="18"/>
  <c r="AS1972" i="18"/>
  <c r="AU1972" i="18"/>
  <c r="AV1972" i="18"/>
  <c r="AW1972" i="18"/>
  <c r="BE1972" i="18"/>
  <c r="BF1972" i="18"/>
  <c r="T1973" i="18"/>
  <c r="U1973" i="18"/>
  <c r="AR1973" i="18"/>
  <c r="AS1973" i="18"/>
  <c r="AU1973" i="18"/>
  <c r="AV1973" i="18"/>
  <c r="AW1973" i="18"/>
  <c r="BE1973" i="18"/>
  <c r="BF1973" i="18"/>
  <c r="T1974" i="18"/>
  <c r="U1974" i="18"/>
  <c r="AR1974" i="18"/>
  <c r="AS1974" i="18"/>
  <c r="AU1974" i="18"/>
  <c r="AV1974" i="18"/>
  <c r="AW1974" i="18"/>
  <c r="BE1974" i="18"/>
  <c r="BF1974" i="18"/>
  <c r="T1975" i="18"/>
  <c r="U1975" i="18"/>
  <c r="AR1975" i="18"/>
  <c r="AS1975" i="18"/>
  <c r="AU1975" i="18"/>
  <c r="AV1975" i="18"/>
  <c r="AW1975" i="18"/>
  <c r="BE1975" i="18"/>
  <c r="BF1975" i="18"/>
  <c r="T1976" i="18"/>
  <c r="U1976" i="18"/>
  <c r="AR1976" i="18"/>
  <c r="AS1976" i="18"/>
  <c r="AU1976" i="18"/>
  <c r="AV1976" i="18"/>
  <c r="AW1976" i="18"/>
  <c r="BE1976" i="18"/>
  <c r="BF1976" i="18"/>
  <c r="T1977" i="18"/>
  <c r="U1977" i="18"/>
  <c r="AR1977" i="18"/>
  <c r="AS1977" i="18"/>
  <c r="AU1977" i="18"/>
  <c r="AV1977" i="18"/>
  <c r="AW1977" i="18"/>
  <c r="BE1977" i="18"/>
  <c r="BF1977" i="18"/>
  <c r="T1978" i="18"/>
  <c r="U1978" i="18"/>
  <c r="AR1978" i="18"/>
  <c r="AS1978" i="18"/>
  <c r="AU1978" i="18"/>
  <c r="AV1978" i="18"/>
  <c r="AW1978" i="18"/>
  <c r="BE1978" i="18"/>
  <c r="BF1978" i="18"/>
  <c r="T1979" i="18"/>
  <c r="U1979" i="18"/>
  <c r="AR1979" i="18"/>
  <c r="AS1979" i="18"/>
  <c r="AU1979" i="18"/>
  <c r="AV1979" i="18"/>
  <c r="AW1979" i="18"/>
  <c r="BE1979" i="18"/>
  <c r="BF1979" i="18"/>
  <c r="T1980" i="18"/>
  <c r="U1980" i="18"/>
  <c r="AR1980" i="18"/>
  <c r="AS1980" i="18"/>
  <c r="AU1980" i="18"/>
  <c r="AV1980" i="18"/>
  <c r="AW1980" i="18"/>
  <c r="BE1980" i="18"/>
  <c r="BF1980" i="18"/>
  <c r="T1981" i="18"/>
  <c r="U1981" i="18"/>
  <c r="AR1981" i="18"/>
  <c r="AS1981" i="18"/>
  <c r="AU1981" i="18"/>
  <c r="AV1981" i="18"/>
  <c r="AW1981" i="18"/>
  <c r="BE1981" i="18"/>
  <c r="BF1981" i="18"/>
  <c r="T1982" i="18"/>
  <c r="U1982" i="18"/>
  <c r="AR1982" i="18"/>
  <c r="AS1982" i="18"/>
  <c r="AU1982" i="18"/>
  <c r="AV1982" i="18"/>
  <c r="AW1982" i="18"/>
  <c r="BE1982" i="18"/>
  <c r="BF1982" i="18"/>
  <c r="T1983" i="18"/>
  <c r="U1983" i="18"/>
  <c r="AR1983" i="18"/>
  <c r="AS1983" i="18"/>
  <c r="AU1983" i="18"/>
  <c r="AV1983" i="18"/>
  <c r="AW1983" i="18"/>
  <c r="BE1983" i="18"/>
  <c r="BF1983" i="18"/>
  <c r="T1984" i="18"/>
  <c r="U1984" i="18"/>
  <c r="AR1984" i="18"/>
  <c r="AS1984" i="18"/>
  <c r="AU1984" i="18"/>
  <c r="AV1984" i="18"/>
  <c r="AW1984" i="18"/>
  <c r="BE1984" i="18"/>
  <c r="BF1984" i="18"/>
  <c r="T1985" i="18"/>
  <c r="U1985" i="18"/>
  <c r="AR1985" i="18"/>
  <c r="AS1985" i="18"/>
  <c r="AU1985" i="18"/>
  <c r="AV1985" i="18"/>
  <c r="AW1985" i="18"/>
  <c r="BE1985" i="18"/>
  <c r="BF1985" i="18"/>
  <c r="T1986" i="18"/>
  <c r="U1986" i="18"/>
  <c r="AR1986" i="18"/>
  <c r="AS1986" i="18"/>
  <c r="AU1986" i="18"/>
  <c r="AV1986" i="18"/>
  <c r="AW1986" i="18"/>
  <c r="BE1986" i="18"/>
  <c r="BF1986" i="18"/>
  <c r="T1987" i="18"/>
  <c r="U1987" i="18"/>
  <c r="AR1987" i="18"/>
  <c r="AS1987" i="18"/>
  <c r="AU1987" i="18"/>
  <c r="AV1987" i="18"/>
  <c r="AW1987" i="18"/>
  <c r="BE1987" i="18"/>
  <c r="BF1987" i="18"/>
  <c r="T1988" i="18"/>
  <c r="U1988" i="18"/>
  <c r="AR1988" i="18"/>
  <c r="AS1988" i="18"/>
  <c r="AU1988" i="18"/>
  <c r="AV1988" i="18"/>
  <c r="AW1988" i="18"/>
  <c r="BE1988" i="18"/>
  <c r="BF1988" i="18"/>
  <c r="T1989" i="18"/>
  <c r="U1989" i="18"/>
  <c r="AR1989" i="18"/>
  <c r="AS1989" i="18"/>
  <c r="AU1989" i="18"/>
  <c r="AV1989" i="18"/>
  <c r="AW1989" i="18"/>
  <c r="BE1989" i="18"/>
  <c r="BF1989" i="18"/>
  <c r="T1990" i="18"/>
  <c r="U1990" i="18"/>
  <c r="AR1990" i="18"/>
  <c r="AS1990" i="18"/>
  <c r="AU1990" i="18"/>
  <c r="AV1990" i="18"/>
  <c r="AW1990" i="18"/>
  <c r="BE1990" i="18"/>
  <c r="BF1990" i="18"/>
  <c r="T1991" i="18"/>
  <c r="U1991" i="18"/>
  <c r="AR1991" i="18"/>
  <c r="AS1991" i="18"/>
  <c r="AU1991" i="18"/>
  <c r="AV1991" i="18"/>
  <c r="AW1991" i="18"/>
  <c r="BE1991" i="18"/>
  <c r="BF1991" i="18"/>
  <c r="T1992" i="18"/>
  <c r="U1992" i="18"/>
  <c r="AR1992" i="18"/>
  <c r="AS1992" i="18"/>
  <c r="AU1992" i="18"/>
  <c r="AV1992" i="18"/>
  <c r="AW1992" i="18"/>
  <c r="BE1992" i="18"/>
  <c r="BF1992" i="18"/>
  <c r="T1993" i="18"/>
  <c r="U1993" i="18"/>
  <c r="AR1993" i="18"/>
  <c r="AS1993" i="18"/>
  <c r="AU1993" i="18"/>
  <c r="AV1993" i="18"/>
  <c r="AW1993" i="18"/>
  <c r="BE1993" i="18"/>
  <c r="BF1993" i="18"/>
  <c r="T1994" i="18"/>
  <c r="U1994" i="18"/>
  <c r="AR1994" i="18"/>
  <c r="AS1994" i="18"/>
  <c r="AU1994" i="18"/>
  <c r="AV1994" i="18"/>
  <c r="AW1994" i="18"/>
  <c r="BE1994" i="18"/>
  <c r="BF1994" i="18"/>
  <c r="T1995" i="18"/>
  <c r="U1995" i="18"/>
  <c r="AR1995" i="18"/>
  <c r="AS1995" i="18"/>
  <c r="AU1995" i="18"/>
  <c r="AV1995" i="18"/>
  <c r="AW1995" i="18"/>
  <c r="BE1995" i="18"/>
  <c r="BF1995" i="18"/>
  <c r="T1996" i="18"/>
  <c r="U1996" i="18"/>
  <c r="AR1996" i="18"/>
  <c r="AS1996" i="18"/>
  <c r="AU1996" i="18"/>
  <c r="AV1996" i="18"/>
  <c r="AW1996" i="18"/>
  <c r="BE1996" i="18"/>
  <c r="BF1996" i="18"/>
  <c r="T1997" i="18"/>
  <c r="U1997" i="18"/>
  <c r="AR1997" i="18"/>
  <c r="AS1997" i="18"/>
  <c r="AU1997" i="18"/>
  <c r="AV1997" i="18"/>
  <c r="AW1997" i="18"/>
  <c r="BE1997" i="18"/>
  <c r="BF1997" i="18"/>
  <c r="T1998" i="18"/>
  <c r="U1998" i="18"/>
  <c r="AR1998" i="18"/>
  <c r="AS1998" i="18"/>
  <c r="AU1998" i="18"/>
  <c r="AV1998" i="18"/>
  <c r="AW1998" i="18"/>
  <c r="BE1998" i="18"/>
  <c r="BF1998" i="18"/>
  <c r="T1999" i="18"/>
  <c r="U1999" i="18"/>
  <c r="AR1999" i="18"/>
  <c r="AS1999" i="18"/>
  <c r="AU1999" i="18"/>
  <c r="AV1999" i="18"/>
  <c r="AW1999" i="18"/>
  <c r="BE1999" i="18"/>
  <c r="BF1999" i="18"/>
  <c r="T2000" i="18"/>
  <c r="U2000" i="18"/>
  <c r="AR2000" i="18"/>
  <c r="AS2000" i="18"/>
  <c r="AU2000" i="18"/>
  <c r="AV2000" i="18"/>
  <c r="AW2000" i="18"/>
  <c r="BE2000" i="18"/>
  <c r="BF2000" i="18"/>
  <c r="T2001" i="18"/>
  <c r="U2001" i="18"/>
  <c r="AR2001" i="18"/>
  <c r="AS2001" i="18"/>
  <c r="AU2001" i="18"/>
  <c r="AV2001" i="18"/>
  <c r="AW2001" i="18"/>
  <c r="BE2001" i="18"/>
  <c r="BF2001" i="18"/>
  <c r="T2002" i="18"/>
  <c r="U2002" i="18"/>
  <c r="AR2002" i="18"/>
  <c r="AS2002" i="18"/>
  <c r="AU2002" i="18"/>
  <c r="AV2002" i="18"/>
  <c r="AW2002" i="18"/>
  <c r="BE2002" i="18"/>
  <c r="BF2002" i="18"/>
  <c r="T2003" i="18"/>
  <c r="U2003" i="18"/>
  <c r="AR2003" i="18"/>
  <c r="AS2003" i="18"/>
  <c r="AU2003" i="18"/>
  <c r="AV2003" i="18"/>
  <c r="AW2003" i="18"/>
  <c r="BE2003" i="18"/>
  <c r="BF2003" i="18"/>
  <c r="T2004" i="18"/>
  <c r="U2004" i="18"/>
  <c r="AR2004" i="18"/>
  <c r="AS2004" i="18"/>
  <c r="AU2004" i="18"/>
  <c r="AV2004" i="18"/>
  <c r="AW2004" i="18"/>
  <c r="BE2004" i="18"/>
  <c r="BF2004" i="18"/>
  <c r="T2005" i="18"/>
  <c r="U2005" i="18"/>
  <c r="AR2005" i="18"/>
  <c r="AS2005" i="18"/>
  <c r="AU2005" i="18"/>
  <c r="AV2005" i="18"/>
  <c r="AW2005" i="18"/>
  <c r="BE2005" i="18"/>
  <c r="BF2005" i="18"/>
  <c r="T2006" i="18"/>
  <c r="U2006" i="18"/>
  <c r="AR2006" i="18"/>
  <c r="AS2006" i="18"/>
  <c r="AU2006" i="18"/>
  <c r="AV2006" i="18"/>
  <c r="AW2006" i="18"/>
  <c r="BE2006" i="18"/>
  <c r="BF2006" i="18"/>
  <c r="T9" i="18"/>
  <c r="U9" i="18"/>
  <c r="AR9" i="18"/>
  <c r="AS9" i="18"/>
  <c r="AU9" i="18"/>
  <c r="AV9" i="18"/>
  <c r="AW9" i="18"/>
  <c r="BE9" i="18"/>
  <c r="BF9" i="18"/>
  <c r="T10" i="18"/>
  <c r="U10" i="18"/>
  <c r="AR10" i="18"/>
  <c r="AS10" i="18"/>
  <c r="AU10" i="18"/>
  <c r="AV10" i="18"/>
  <c r="AW10" i="18"/>
  <c r="BE10" i="18"/>
  <c r="BF10" i="18"/>
  <c r="T11" i="18"/>
  <c r="U11" i="18"/>
  <c r="AR11" i="18"/>
  <c r="AS11" i="18"/>
  <c r="AU11" i="18"/>
  <c r="AV11" i="18"/>
  <c r="AW11" i="18"/>
  <c r="BE11" i="18"/>
  <c r="BF11" i="18"/>
  <c r="T12" i="18"/>
  <c r="U12" i="18"/>
  <c r="AR12" i="18"/>
  <c r="AS12" i="18"/>
  <c r="AU12" i="18"/>
  <c r="AV12" i="18"/>
  <c r="AW12" i="18"/>
  <c r="BE12" i="18"/>
  <c r="BF12" i="18"/>
  <c r="T13" i="18"/>
  <c r="U13" i="18"/>
  <c r="AR13" i="18"/>
  <c r="AS13" i="18"/>
  <c r="AU13" i="18"/>
  <c r="AV13" i="18"/>
  <c r="AW13" i="18"/>
  <c r="BE13" i="18"/>
  <c r="BF13" i="18"/>
  <c r="T14" i="18"/>
  <c r="U14" i="18"/>
  <c r="AR14" i="18"/>
  <c r="AS14" i="18"/>
  <c r="AU14" i="18"/>
  <c r="AV14" i="18"/>
  <c r="AW14" i="18"/>
  <c r="BE14" i="18"/>
  <c r="BF14" i="18"/>
  <c r="T15" i="18"/>
  <c r="U15" i="18"/>
  <c r="AR15" i="18"/>
  <c r="AS15" i="18"/>
  <c r="AU15" i="18"/>
  <c r="AV15" i="18"/>
  <c r="AW15" i="18"/>
  <c r="BE15" i="18"/>
  <c r="BF15" i="18"/>
  <c r="T16" i="18"/>
  <c r="U16" i="18"/>
  <c r="AR16" i="18"/>
  <c r="AS16" i="18"/>
  <c r="AU16" i="18"/>
  <c r="AV16" i="18"/>
  <c r="AW16" i="18"/>
  <c r="BE16" i="18"/>
  <c r="BF16" i="18"/>
  <c r="T17" i="18"/>
  <c r="U17" i="18"/>
  <c r="AR17" i="18"/>
  <c r="AS17" i="18"/>
  <c r="AU17" i="18"/>
  <c r="AV17" i="18"/>
  <c r="AW17" i="18"/>
  <c r="BE17" i="18"/>
  <c r="BF17" i="18"/>
  <c r="T18" i="18"/>
  <c r="U18" i="18"/>
  <c r="AR18" i="18"/>
  <c r="AS18" i="18"/>
  <c r="AU18" i="18"/>
  <c r="AV18" i="18"/>
  <c r="AW18" i="18"/>
  <c r="BE18" i="18"/>
  <c r="BF18" i="18"/>
  <c r="T6" i="18"/>
  <c r="U6" i="18"/>
  <c r="AR6" i="18"/>
  <c r="AS6" i="18"/>
  <c r="AU6" i="18"/>
  <c r="AV6" i="18"/>
  <c r="AW6" i="18"/>
  <c r="BE6" i="18"/>
  <c r="BF6" i="18"/>
  <c r="BC2" i="7"/>
  <c r="V483" i="9"/>
  <c r="U483"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190" i="9"/>
  <c r="AG191" i="9"/>
  <c r="AG192" i="9"/>
  <c r="AG193" i="9"/>
  <c r="N15" i="9"/>
  <c r="N16" i="9"/>
  <c r="N17" i="9"/>
  <c r="N18" i="9"/>
  <c r="N19" i="9"/>
  <c r="N20" i="9"/>
  <c r="N21" i="9"/>
  <c r="N22" i="9"/>
  <c r="N23" i="9"/>
  <c r="N24" i="9"/>
  <c r="N25" i="9"/>
  <c r="N26" i="9"/>
  <c r="N27" i="9"/>
  <c r="N28" i="9"/>
  <c r="N29" i="9"/>
  <c r="N30" i="9"/>
  <c r="N31" i="9"/>
  <c r="N32" i="9"/>
  <c r="N33" i="9"/>
  <c r="N34" i="9"/>
  <c r="N35" i="9"/>
  <c r="N36" i="9"/>
  <c r="N37" i="9"/>
  <c r="N38" i="9"/>
  <c r="N39" i="9"/>
  <c r="N40" i="9"/>
  <c r="N41" i="9"/>
  <c r="N42" i="9"/>
  <c r="N43" i="9"/>
  <c r="N44" i="9"/>
  <c r="N45" i="9"/>
  <c r="N46" i="9"/>
  <c r="N47" i="9"/>
  <c r="N48" i="9"/>
  <c r="N49" i="9"/>
  <c r="N50" i="9"/>
  <c r="N51" i="9"/>
  <c r="N52" i="9"/>
  <c r="N53" i="9"/>
  <c r="N54" i="9"/>
  <c r="N55" i="9"/>
  <c r="N56" i="9"/>
  <c r="N57" i="9"/>
  <c r="N58" i="9"/>
  <c r="N59" i="9"/>
  <c r="N60" i="9"/>
  <c r="N61" i="9"/>
  <c r="N62" i="9"/>
  <c r="N63" i="9"/>
  <c r="N64" i="9"/>
  <c r="N65" i="9"/>
  <c r="N66" i="9"/>
  <c r="N67" i="9"/>
  <c r="N68" i="9"/>
  <c r="N69" i="9"/>
  <c r="N70" i="9"/>
  <c r="N71" i="9"/>
  <c r="N72" i="9"/>
  <c r="N73" i="9"/>
  <c r="N74" i="9"/>
  <c r="N75" i="9"/>
  <c r="N76" i="9"/>
  <c r="N77" i="9"/>
  <c r="N78" i="9"/>
  <c r="N79" i="9"/>
  <c r="N80" i="9"/>
  <c r="N81" i="9"/>
  <c r="N82" i="9"/>
  <c r="N83" i="9"/>
  <c r="N84" i="9"/>
  <c r="N85" i="9"/>
  <c r="N86" i="9"/>
  <c r="N87" i="9"/>
  <c r="N88" i="9"/>
  <c r="N90" i="9"/>
  <c r="N91" i="9"/>
  <c r="N92" i="9"/>
  <c r="N93" i="9"/>
  <c r="N94" i="9"/>
  <c r="N95" i="9"/>
  <c r="N96" i="9"/>
  <c r="N97" i="9"/>
  <c r="N98" i="9"/>
  <c r="N99" i="9"/>
  <c r="N100" i="9"/>
  <c r="N101" i="9"/>
  <c r="N102" i="9"/>
  <c r="N103" i="9"/>
  <c r="N104" i="9"/>
  <c r="N105" i="9"/>
  <c r="N106" i="9"/>
  <c r="N107" i="9"/>
  <c r="N108" i="9"/>
  <c r="N109" i="9"/>
  <c r="N110" i="9"/>
  <c r="N111" i="9"/>
  <c r="N112" i="9"/>
  <c r="N113" i="9"/>
  <c r="N114" i="9"/>
  <c r="N115" i="9"/>
  <c r="N116" i="9"/>
  <c r="N117" i="9"/>
  <c r="N118" i="9"/>
  <c r="N119" i="9"/>
  <c r="N120" i="9"/>
  <c r="N121" i="9"/>
  <c r="N122" i="9"/>
  <c r="N123" i="9"/>
  <c r="N124" i="9"/>
  <c r="N125" i="9"/>
  <c r="N126" i="9"/>
  <c r="N127" i="9"/>
  <c r="N128" i="9"/>
  <c r="N129" i="9"/>
  <c r="N130" i="9"/>
  <c r="N131" i="9"/>
  <c r="N132" i="9"/>
  <c r="N133" i="9"/>
  <c r="N134" i="9"/>
  <c r="N135" i="9"/>
  <c r="N136" i="9"/>
  <c r="N137" i="9"/>
  <c r="N138" i="9"/>
  <c r="N139" i="9"/>
  <c r="N140" i="9"/>
  <c r="N141" i="9"/>
  <c r="N4" i="9"/>
  <c r="N5" i="9"/>
  <c r="N6" i="9"/>
  <c r="N7" i="9"/>
  <c r="N8" i="9"/>
  <c r="N9" i="9"/>
  <c r="N10" i="9"/>
  <c r="N11" i="9"/>
  <c r="N12" i="9"/>
  <c r="N13" i="9"/>
  <c r="N14" i="9"/>
  <c r="N3"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4" i="9"/>
  <c r="AG5" i="9"/>
  <c r="AG6" i="9"/>
  <c r="AG7" i="9"/>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 i="9"/>
  <c r="M15" i="9"/>
  <c r="M16" i="9"/>
  <c r="M17" i="9"/>
  <c r="M18" i="9"/>
  <c r="M19" i="9"/>
  <c r="M20" i="9"/>
  <c r="M21" i="9"/>
  <c r="M22" i="9"/>
  <c r="M23" i="9"/>
  <c r="M24" i="9"/>
  <c r="M25" i="9"/>
  <c r="M26" i="9"/>
  <c r="M27" i="9"/>
  <c r="M28" i="9"/>
  <c r="M29" i="9"/>
  <c r="M30" i="9"/>
  <c r="M31" i="9"/>
  <c r="M32" i="9"/>
  <c r="M33" i="9"/>
  <c r="M34" i="9"/>
  <c r="M35" i="9"/>
  <c r="M36" i="9"/>
  <c r="M37" i="9"/>
  <c r="M38" i="9"/>
  <c r="M39" i="9"/>
  <c r="M40" i="9"/>
  <c r="M41" i="9"/>
  <c r="M42" i="9"/>
  <c r="M43" i="9"/>
  <c r="M44" i="9"/>
  <c r="M45" i="9"/>
  <c r="M46" i="9"/>
  <c r="M47" i="9"/>
  <c r="M48" i="9"/>
  <c r="M49" i="9"/>
  <c r="M50" i="9"/>
  <c r="M51" i="9"/>
  <c r="M52" i="9"/>
  <c r="M53" i="9"/>
  <c r="M54" i="9"/>
  <c r="M55" i="9"/>
  <c r="M56" i="9"/>
  <c r="M57" i="9"/>
  <c r="M58" i="9"/>
  <c r="M59" i="9"/>
  <c r="M60" i="9"/>
  <c r="M61" i="9"/>
  <c r="M62" i="9"/>
  <c r="M63" i="9"/>
  <c r="M64" i="9"/>
  <c r="M65" i="9"/>
  <c r="M66" i="9"/>
  <c r="M67" i="9"/>
  <c r="M68" i="9"/>
  <c r="M69" i="9"/>
  <c r="M70" i="9"/>
  <c r="M71" i="9"/>
  <c r="M72" i="9"/>
  <c r="M73" i="9"/>
  <c r="M74" i="9"/>
  <c r="M75" i="9"/>
  <c r="M76" i="9"/>
  <c r="M77" i="9"/>
  <c r="M78" i="9"/>
  <c r="M79" i="9"/>
  <c r="M80" i="9"/>
  <c r="M81" i="9"/>
  <c r="M82" i="9"/>
  <c r="M83" i="9"/>
  <c r="M84" i="9"/>
  <c r="M85" i="9"/>
  <c r="M86" i="9"/>
  <c r="M87" i="9"/>
  <c r="M88" i="9"/>
  <c r="M90" i="9"/>
  <c r="M91" i="9"/>
  <c r="M92" i="9"/>
  <c r="M93" i="9"/>
  <c r="M94" i="9"/>
  <c r="M95" i="9"/>
  <c r="M96" i="9"/>
  <c r="M97" i="9"/>
  <c r="M98" i="9"/>
  <c r="M99" i="9"/>
  <c r="M100" i="9"/>
  <c r="M101" i="9"/>
  <c r="M102" i="9"/>
  <c r="M103" i="9"/>
  <c r="M104" i="9"/>
  <c r="M105" i="9"/>
  <c r="M106" i="9"/>
  <c r="M107" i="9"/>
  <c r="M108" i="9"/>
  <c r="M109" i="9"/>
  <c r="M110" i="9"/>
  <c r="M111" i="9"/>
  <c r="M112" i="9"/>
  <c r="M113" i="9"/>
  <c r="M114" i="9"/>
  <c r="M115" i="9"/>
  <c r="M116" i="9"/>
  <c r="M117" i="9"/>
  <c r="M118" i="9"/>
  <c r="M119" i="9"/>
  <c r="M120" i="9"/>
  <c r="M121" i="9"/>
  <c r="M122" i="9"/>
  <c r="M123" i="9"/>
  <c r="M124" i="9"/>
  <c r="M125" i="9"/>
  <c r="M126" i="9"/>
  <c r="M127" i="9"/>
  <c r="M128" i="9"/>
  <c r="M129" i="9"/>
  <c r="M130" i="9"/>
  <c r="M131" i="9"/>
  <c r="M132" i="9"/>
  <c r="M133" i="9"/>
  <c r="M134" i="9"/>
  <c r="M135" i="9"/>
  <c r="M136" i="9"/>
  <c r="M137" i="9"/>
  <c r="M138" i="9"/>
  <c r="M139" i="9"/>
  <c r="M140" i="9"/>
  <c r="M141" i="9"/>
  <c r="M5" i="9"/>
  <c r="M6" i="9"/>
  <c r="M7" i="9"/>
  <c r="M8" i="9"/>
  <c r="M9" i="9"/>
  <c r="M10" i="9"/>
  <c r="M11" i="9"/>
  <c r="M12" i="9"/>
  <c r="M13" i="9"/>
  <c r="M14" i="9"/>
  <c r="M4" i="9"/>
  <c r="M3" i="9"/>
  <c r="AT533" i="7"/>
  <c r="AS533" i="7"/>
  <c r="AI533" i="7"/>
  <c r="K533" i="7"/>
  <c r="J5" i="7"/>
  <c r="BC5" i="7" s="1"/>
  <c r="J6" i="7"/>
  <c r="BC6" i="7" s="1"/>
  <c r="J7" i="7"/>
  <c r="BC7" i="7" s="1"/>
  <c r="J8" i="7"/>
  <c r="BC8" i="7" s="1"/>
  <c r="J9" i="7"/>
  <c r="BC9" i="7" s="1"/>
  <c r="J10" i="7"/>
  <c r="BC10" i="7" s="1"/>
  <c r="J11" i="7"/>
  <c r="BC11" i="7" s="1"/>
  <c r="J12" i="7"/>
  <c r="BC12" i="7" s="1"/>
  <c r="J13" i="7"/>
  <c r="BC13" i="7" s="1"/>
  <c r="J14" i="7"/>
  <c r="BC14" i="7" s="1"/>
  <c r="J15" i="7"/>
  <c r="J16" i="7"/>
  <c r="BC16" i="7" s="1"/>
  <c r="J17" i="7"/>
  <c r="BC17" i="7" s="1"/>
  <c r="J18" i="7"/>
  <c r="BC18" i="7" s="1"/>
  <c r="J19" i="7"/>
  <c r="BC19" i="7" s="1"/>
  <c r="J20" i="7"/>
  <c r="BC20" i="7" s="1"/>
  <c r="J21" i="7"/>
  <c r="BC21" i="7" s="1"/>
  <c r="J22" i="7"/>
  <c r="BC22" i="7" s="1"/>
  <c r="J23" i="7"/>
  <c r="BC23" i="7" s="1"/>
  <c r="J24" i="7"/>
  <c r="BC24" i="7" s="1"/>
  <c r="J25" i="7"/>
  <c r="BC25" i="7" s="1"/>
  <c r="J26" i="7"/>
  <c r="BC26" i="7" s="1"/>
  <c r="J27" i="7"/>
  <c r="BC27" i="7" s="1"/>
  <c r="J28" i="7"/>
  <c r="BC28" i="7" s="1"/>
  <c r="J29" i="7"/>
  <c r="BC29" i="7" s="1"/>
  <c r="J30" i="7"/>
  <c r="BC30" i="7" s="1"/>
  <c r="J31" i="7"/>
  <c r="BC31" i="7" s="1"/>
  <c r="J32" i="7"/>
  <c r="BC32" i="7" s="1"/>
  <c r="J33" i="7"/>
  <c r="BC33" i="7" s="1"/>
  <c r="J34" i="7"/>
  <c r="BC34" i="7" s="1"/>
  <c r="J35" i="7"/>
  <c r="BC35" i="7" s="1"/>
  <c r="J36" i="7"/>
  <c r="BC36" i="7" s="1"/>
  <c r="J37" i="7"/>
  <c r="BC37" i="7" s="1"/>
  <c r="J38" i="7"/>
  <c r="BC38" i="7" s="1"/>
  <c r="J39" i="7"/>
  <c r="BC39" i="7" s="1"/>
  <c r="J40" i="7"/>
  <c r="BC40" i="7" s="1"/>
  <c r="J41" i="7"/>
  <c r="BC41" i="7" s="1"/>
  <c r="J42" i="7"/>
  <c r="BC42" i="7" s="1"/>
  <c r="J43" i="7"/>
  <c r="BC43" i="7" s="1"/>
  <c r="J44" i="7"/>
  <c r="BC44" i="7" s="1"/>
  <c r="J45" i="7"/>
  <c r="BC45" i="7" s="1"/>
  <c r="J46" i="7"/>
  <c r="BC46" i="7" s="1"/>
  <c r="J47" i="7"/>
  <c r="BC47" i="7" s="1"/>
  <c r="J48" i="7"/>
  <c r="BC48" i="7" s="1"/>
  <c r="J49" i="7"/>
  <c r="BC49" i="7" s="1"/>
  <c r="J50" i="7"/>
  <c r="BC50" i="7" s="1"/>
  <c r="J51" i="7"/>
  <c r="BC51" i="7" s="1"/>
  <c r="J52" i="7"/>
  <c r="BC52" i="7" s="1"/>
  <c r="J53" i="7"/>
  <c r="BC53" i="7" s="1"/>
  <c r="J54" i="7"/>
  <c r="BC54" i="7" s="1"/>
  <c r="J55" i="7"/>
  <c r="BC55" i="7" s="1"/>
  <c r="J56" i="7"/>
  <c r="BC56" i="7" s="1"/>
  <c r="J57" i="7"/>
  <c r="BC57" i="7" s="1"/>
  <c r="J58" i="7"/>
  <c r="BC58" i="7" s="1"/>
  <c r="J59" i="7"/>
  <c r="BC59" i="7" s="1"/>
  <c r="J60" i="7"/>
  <c r="BC60" i="7" s="1"/>
  <c r="J61" i="7"/>
  <c r="BC61" i="7" s="1"/>
  <c r="J62" i="7"/>
  <c r="BC62" i="7" s="1"/>
  <c r="J63" i="7"/>
  <c r="BC63" i="7" s="1"/>
  <c r="J64" i="7"/>
  <c r="BC64" i="7" s="1"/>
  <c r="J65" i="7"/>
  <c r="BC65" i="7" s="1"/>
  <c r="J66" i="7"/>
  <c r="BC66" i="7" s="1"/>
  <c r="J67" i="7"/>
  <c r="BC67" i="7" s="1"/>
  <c r="J68" i="7"/>
  <c r="BC68" i="7" s="1"/>
  <c r="J69" i="7"/>
  <c r="BC69" i="7" s="1"/>
  <c r="J70" i="7"/>
  <c r="BC70" i="7" s="1"/>
  <c r="J71" i="7"/>
  <c r="BC71" i="7" s="1"/>
  <c r="J72" i="7"/>
  <c r="BC72" i="7" s="1"/>
  <c r="J73" i="7"/>
  <c r="BC73" i="7" s="1"/>
  <c r="J74" i="7"/>
  <c r="BC74" i="7" s="1"/>
  <c r="J75" i="7"/>
  <c r="BC75" i="7" s="1"/>
  <c r="J76" i="7"/>
  <c r="BC76" i="7" s="1"/>
  <c r="J77" i="7"/>
  <c r="BC77" i="7" s="1"/>
  <c r="J78" i="7"/>
  <c r="BC78" i="7" s="1"/>
  <c r="J79" i="7"/>
  <c r="BC79" i="7" s="1"/>
  <c r="J80" i="7"/>
  <c r="BC80" i="7" s="1"/>
  <c r="J81" i="7"/>
  <c r="BC81" i="7" s="1"/>
  <c r="J82" i="7"/>
  <c r="BC82" i="7" s="1"/>
  <c r="J83" i="7"/>
  <c r="BC83" i="7" s="1"/>
  <c r="J84" i="7"/>
  <c r="BC84" i="7" s="1"/>
  <c r="J85" i="7"/>
  <c r="BC85" i="7" s="1"/>
  <c r="J86" i="7"/>
  <c r="BC86" i="7" s="1"/>
  <c r="J87" i="7"/>
  <c r="BC87" i="7" s="1"/>
  <c r="J88" i="7"/>
  <c r="BC88" i="7" s="1"/>
  <c r="J89" i="7"/>
  <c r="BC89" i="7" s="1"/>
  <c r="J90" i="7"/>
  <c r="BC90" i="7" s="1"/>
  <c r="J91" i="7"/>
  <c r="BC91" i="7" s="1"/>
  <c r="J92" i="7"/>
  <c r="BC92" i="7" s="1"/>
  <c r="J93" i="7"/>
  <c r="BC93" i="7" s="1"/>
  <c r="J94" i="7"/>
  <c r="BC94" i="7" s="1"/>
  <c r="J95" i="7"/>
  <c r="BC95" i="7" s="1"/>
  <c r="J96" i="7"/>
  <c r="BC96" i="7" s="1"/>
  <c r="J97" i="7"/>
  <c r="BC97" i="7" s="1"/>
  <c r="J98" i="7"/>
  <c r="BC98" i="7" s="1"/>
  <c r="J99" i="7"/>
  <c r="BC99" i="7" s="1"/>
  <c r="J100" i="7"/>
  <c r="BC100" i="7" s="1"/>
  <c r="J101" i="7"/>
  <c r="BC101" i="7" s="1"/>
  <c r="J102" i="7"/>
  <c r="BC102" i="7" s="1"/>
  <c r="J103" i="7"/>
  <c r="BC103" i="7" s="1"/>
  <c r="J104" i="7"/>
  <c r="BC104" i="7" s="1"/>
  <c r="J105" i="7"/>
  <c r="BC105" i="7" s="1"/>
  <c r="J106" i="7"/>
  <c r="BC106" i="7" s="1"/>
  <c r="J107" i="7"/>
  <c r="BC107" i="7" s="1"/>
  <c r="J108" i="7"/>
  <c r="BC108" i="7" s="1"/>
  <c r="J109" i="7"/>
  <c r="BC109" i="7" s="1"/>
  <c r="J110" i="7"/>
  <c r="BC110" i="7" s="1"/>
  <c r="J111" i="7"/>
  <c r="BC111" i="7" s="1"/>
  <c r="J112" i="7"/>
  <c r="BC112" i="7" s="1"/>
  <c r="J113" i="7"/>
  <c r="BC113" i="7" s="1"/>
  <c r="J114" i="7"/>
  <c r="BC114" i="7" s="1"/>
  <c r="J115" i="7"/>
  <c r="BC115" i="7" s="1"/>
  <c r="J116" i="7"/>
  <c r="BC116" i="7" s="1"/>
  <c r="J117" i="7"/>
  <c r="BC117" i="7" s="1"/>
  <c r="J118" i="7"/>
  <c r="BC118" i="7" s="1"/>
  <c r="J119" i="7"/>
  <c r="BC119" i="7" s="1"/>
  <c r="J120" i="7"/>
  <c r="BC120" i="7" s="1"/>
  <c r="J121" i="7"/>
  <c r="BC121" i="7" s="1"/>
  <c r="J122" i="7"/>
  <c r="BC122" i="7" s="1"/>
  <c r="J123" i="7"/>
  <c r="BC123" i="7" s="1"/>
  <c r="J124" i="7"/>
  <c r="BC124" i="7" s="1"/>
  <c r="J125" i="7"/>
  <c r="BC125" i="7" s="1"/>
  <c r="J126" i="7"/>
  <c r="BC126" i="7" s="1"/>
  <c r="J127" i="7"/>
  <c r="BC127" i="7" s="1"/>
  <c r="J128" i="7"/>
  <c r="BC128" i="7" s="1"/>
  <c r="J130" i="7"/>
  <c r="BC130" i="7" s="1"/>
  <c r="J131" i="7"/>
  <c r="BC131" i="7" s="1"/>
  <c r="J132" i="7"/>
  <c r="BC132" i="7" s="1"/>
  <c r="J133" i="7"/>
  <c r="BC133" i="7" s="1"/>
  <c r="J134" i="7"/>
  <c r="BC134" i="7" s="1"/>
  <c r="J135" i="7"/>
  <c r="BC135" i="7" s="1"/>
  <c r="J136" i="7"/>
  <c r="BC136" i="7" s="1"/>
  <c r="J137" i="7"/>
  <c r="BC137" i="7" s="1"/>
  <c r="J138" i="7"/>
  <c r="BC138" i="7" s="1"/>
  <c r="J166" i="7"/>
  <c r="BC166" i="7" s="1"/>
  <c r="J139" i="7"/>
  <c r="BC139" i="7" s="1"/>
  <c r="J140" i="7"/>
  <c r="BC140" i="7" s="1"/>
  <c r="J141" i="7"/>
  <c r="BC141" i="7" s="1"/>
  <c r="J142" i="7"/>
  <c r="BC142" i="7" s="1"/>
  <c r="J143" i="7"/>
  <c r="BC143" i="7" s="1"/>
  <c r="J144" i="7"/>
  <c r="BC144" i="7" s="1"/>
  <c r="J145" i="7"/>
  <c r="BC145" i="7" s="1"/>
  <c r="J146" i="7"/>
  <c r="BC146" i="7" s="1"/>
  <c r="J147" i="7"/>
  <c r="BC147" i="7" s="1"/>
  <c r="J148" i="7"/>
  <c r="BC148" i="7" s="1"/>
  <c r="J149" i="7"/>
  <c r="BC149" i="7" s="1"/>
  <c r="J150" i="7"/>
  <c r="BC150" i="7" s="1"/>
  <c r="J151" i="7"/>
  <c r="BC151" i="7" s="1"/>
  <c r="J152" i="7"/>
  <c r="BC152" i="7" s="1"/>
  <c r="J153" i="7"/>
  <c r="BC153" i="7" s="1"/>
  <c r="J154" i="7"/>
  <c r="BC154" i="7" s="1"/>
  <c r="J155" i="7"/>
  <c r="BC155" i="7" s="1"/>
  <c r="J156" i="7"/>
  <c r="BC156" i="7" s="1"/>
  <c r="J157" i="7"/>
  <c r="BC157" i="7" s="1"/>
  <c r="J158" i="7"/>
  <c r="BC158" i="7" s="1"/>
  <c r="J159" i="7"/>
  <c r="BC159" i="7" s="1"/>
  <c r="J160" i="7"/>
  <c r="BC160" i="7" s="1"/>
  <c r="J161" i="7"/>
  <c r="BC161" i="7" s="1"/>
  <c r="J162" i="7"/>
  <c r="BC162" i="7" s="1"/>
  <c r="J163" i="7"/>
  <c r="BC163" i="7" s="1"/>
  <c r="J164" i="7"/>
  <c r="BC164" i="7" s="1"/>
  <c r="J165" i="7"/>
  <c r="BC165" i="7" s="1"/>
  <c r="J167" i="7"/>
  <c r="BC167" i="7" s="1"/>
  <c r="J168" i="7"/>
  <c r="BC168" i="7" s="1"/>
  <c r="J169" i="7"/>
  <c r="BC169" i="7" s="1"/>
  <c r="J170" i="7"/>
  <c r="BC170" i="7" s="1"/>
  <c r="J171" i="7"/>
  <c r="BC171" i="7" s="1"/>
  <c r="J172" i="7"/>
  <c r="BC172" i="7" s="1"/>
  <c r="J173" i="7"/>
  <c r="BC173" i="7" s="1"/>
  <c r="J174" i="7"/>
  <c r="BC174" i="7" s="1"/>
  <c r="J175" i="7"/>
  <c r="BC175" i="7" s="1"/>
  <c r="J176" i="7"/>
  <c r="BC176" i="7" s="1"/>
  <c r="J177" i="7"/>
  <c r="BC177" i="7" s="1"/>
  <c r="J178" i="7"/>
  <c r="BC178" i="7" s="1"/>
  <c r="J179" i="7"/>
  <c r="BC179" i="7" s="1"/>
  <c r="J180" i="7"/>
  <c r="BC180" i="7" s="1"/>
  <c r="J181" i="7"/>
  <c r="BC181" i="7" s="1"/>
  <c r="J182" i="7"/>
  <c r="BC182" i="7" s="1"/>
  <c r="J183" i="7"/>
  <c r="BC183" i="7" s="1"/>
  <c r="J184" i="7"/>
  <c r="BC184" i="7" s="1"/>
  <c r="J185" i="7"/>
  <c r="BC185" i="7" s="1"/>
  <c r="J186" i="7"/>
  <c r="BC186" i="7" s="1"/>
  <c r="J187" i="7"/>
  <c r="BC187" i="7" s="1"/>
  <c r="J188" i="7"/>
  <c r="BC188" i="7" s="1"/>
  <c r="J189" i="7"/>
  <c r="BC189" i="7" s="1"/>
  <c r="J190" i="7"/>
  <c r="BC190" i="7" s="1"/>
  <c r="J191" i="7"/>
  <c r="BC191" i="7" s="1"/>
  <c r="J192" i="7"/>
  <c r="BC192" i="7" s="1"/>
  <c r="J193" i="7"/>
  <c r="BC193" i="7" s="1"/>
  <c r="J194" i="7"/>
  <c r="BC194" i="7" s="1"/>
  <c r="J195" i="7"/>
  <c r="BC195" i="7" s="1"/>
  <c r="J196" i="7"/>
  <c r="BC196" i="7" s="1"/>
  <c r="J197" i="7"/>
  <c r="BC197" i="7" s="1"/>
  <c r="J198" i="7"/>
  <c r="BC198" i="7" s="1"/>
  <c r="J199" i="7"/>
  <c r="BC199" i="7" s="1"/>
  <c r="J200" i="7"/>
  <c r="BC200" i="7" s="1"/>
  <c r="J201" i="7"/>
  <c r="BC201" i="7" s="1"/>
  <c r="J202" i="7"/>
  <c r="BC202" i="7" s="1"/>
  <c r="J203" i="7"/>
  <c r="BC203" i="7" s="1"/>
  <c r="J204" i="7"/>
  <c r="BC204" i="7" s="1"/>
  <c r="J205" i="7"/>
  <c r="BC205" i="7" s="1"/>
  <c r="J207" i="7"/>
  <c r="BC207" i="7" s="1"/>
  <c r="J208" i="7"/>
  <c r="BC208" i="7" s="1"/>
  <c r="J209" i="7"/>
  <c r="BC209" i="7" s="1"/>
  <c r="J210" i="7"/>
  <c r="BC210" i="7" s="1"/>
  <c r="J218" i="7"/>
  <c r="BC218" i="7" s="1"/>
  <c r="J270" i="7"/>
  <c r="BC270" i="7" s="1"/>
  <c r="J214" i="7"/>
  <c r="BC214" i="7" s="1"/>
  <c r="J213" i="7"/>
  <c r="BC213" i="7" s="1"/>
  <c r="J219" i="7"/>
  <c r="BC219" i="7" s="1"/>
  <c r="J220" i="7"/>
  <c r="BC220" i="7" s="1"/>
  <c r="J221" i="7"/>
  <c r="BC221" i="7" s="1"/>
  <c r="J222" i="7"/>
  <c r="BC222" i="7" s="1"/>
  <c r="J223" i="7"/>
  <c r="BC223" i="7" s="1"/>
  <c r="J224" i="7"/>
  <c r="BC224" i="7" s="1"/>
  <c r="J225" i="7"/>
  <c r="BC225" i="7" s="1"/>
  <c r="J226" i="7"/>
  <c r="BC226" i="7" s="1"/>
  <c r="J227" i="7"/>
  <c r="BC227" i="7" s="1"/>
  <c r="J228" i="7"/>
  <c r="BC228" i="7" s="1"/>
  <c r="J229" i="7"/>
  <c r="BC229" i="7" s="1"/>
  <c r="J230" i="7"/>
  <c r="BC230" i="7" s="1"/>
  <c r="J231" i="7"/>
  <c r="BC231" i="7" s="1"/>
  <c r="J232" i="7"/>
  <c r="BC232" i="7" s="1"/>
  <c r="J233" i="7"/>
  <c r="BC233" i="7" s="1"/>
  <c r="J234" i="7"/>
  <c r="BC234" i="7" s="1"/>
  <c r="J235" i="7"/>
  <c r="BC235" i="7" s="1"/>
  <c r="J236" i="7"/>
  <c r="BC236" i="7" s="1"/>
  <c r="J237" i="7"/>
  <c r="BC237" i="7" s="1"/>
  <c r="J238" i="7"/>
  <c r="BC238" i="7" s="1"/>
  <c r="J239" i="7"/>
  <c r="BC239" i="7" s="1"/>
  <c r="J240" i="7"/>
  <c r="BC240" i="7" s="1"/>
  <c r="J241" i="7"/>
  <c r="BC241" i="7" s="1"/>
  <c r="J242" i="7"/>
  <c r="BC242" i="7" s="1"/>
  <c r="J243" i="7"/>
  <c r="BC243" i="7" s="1"/>
  <c r="J244" i="7"/>
  <c r="BC244" i="7" s="1"/>
  <c r="J245" i="7"/>
  <c r="BC245" i="7" s="1"/>
  <c r="J246" i="7"/>
  <c r="BC246" i="7" s="1"/>
  <c r="J247" i="7"/>
  <c r="BC247" i="7" s="1"/>
  <c r="J248" i="7"/>
  <c r="BC248" i="7" s="1"/>
  <c r="J249" i="7"/>
  <c r="BC249" i="7" s="1"/>
  <c r="J250" i="7"/>
  <c r="BC250" i="7" s="1"/>
  <c r="J251" i="7"/>
  <c r="BC251" i="7" s="1"/>
  <c r="J252" i="7"/>
  <c r="BC252" i="7" s="1"/>
  <c r="J253" i="7"/>
  <c r="BC253" i="7" s="1"/>
  <c r="J254" i="7"/>
  <c r="BC254" i="7" s="1"/>
  <c r="J255" i="7"/>
  <c r="BC255" i="7" s="1"/>
  <c r="J256" i="7"/>
  <c r="BC256" i="7" s="1"/>
  <c r="J257" i="7"/>
  <c r="BC257" i="7" s="1"/>
  <c r="J258" i="7"/>
  <c r="BC258" i="7" s="1"/>
  <c r="J259" i="7"/>
  <c r="BC259" i="7" s="1"/>
  <c r="J260" i="7"/>
  <c r="BC260" i="7" s="1"/>
  <c r="J261" i="7"/>
  <c r="BC261" i="7" s="1"/>
  <c r="J263" i="7"/>
  <c r="BC263" i="7" s="1"/>
  <c r="J264" i="7"/>
  <c r="BC264" i="7" s="1"/>
  <c r="J265" i="7"/>
  <c r="BC265" i="7" s="1"/>
  <c r="J266" i="7"/>
  <c r="BC266" i="7" s="1"/>
  <c r="J290" i="7"/>
  <c r="BC290" i="7" s="1"/>
  <c r="J291" i="7"/>
  <c r="BC291" i="7" s="1"/>
  <c r="J272" i="7"/>
  <c r="BC272" i="7" s="1"/>
  <c r="J273" i="7"/>
  <c r="BC273" i="7" s="1"/>
  <c r="J274" i="7"/>
  <c r="BC274" i="7" s="1"/>
  <c r="J275" i="7"/>
  <c r="BC275" i="7" s="1"/>
  <c r="J276" i="7"/>
  <c r="BC276" i="7" s="1"/>
  <c r="J277" i="7"/>
  <c r="BC277" i="7" s="1"/>
  <c r="J278" i="7"/>
  <c r="BC278" i="7" s="1"/>
  <c r="J279" i="7"/>
  <c r="BC279" i="7" s="1"/>
  <c r="J280" i="7"/>
  <c r="BC280" i="7" s="1"/>
  <c r="J281" i="7"/>
  <c r="BC281" i="7" s="1"/>
  <c r="J282" i="7"/>
  <c r="BC282" i="7" s="1"/>
  <c r="J283" i="7"/>
  <c r="BC283" i="7" s="1"/>
  <c r="J284" i="7"/>
  <c r="BC284" i="7" s="1"/>
  <c r="J285" i="7"/>
  <c r="BC285" i="7" s="1"/>
  <c r="J286" i="7"/>
  <c r="BC286" i="7" s="1"/>
  <c r="J287" i="7"/>
  <c r="BC287" i="7" s="1"/>
  <c r="J288" i="7"/>
  <c r="BC288" i="7" s="1"/>
  <c r="J289" i="7"/>
  <c r="BC289" i="7" s="1"/>
  <c r="J300" i="7"/>
  <c r="BC300" i="7" s="1"/>
  <c r="J293" i="7"/>
  <c r="BC293" i="7" s="1"/>
  <c r="J295" i="7"/>
  <c r="BC295" i="7" s="1"/>
  <c r="J296" i="7"/>
  <c r="BC296" i="7" s="1"/>
  <c r="J297" i="7"/>
  <c r="BC297" i="7" s="1"/>
  <c r="J298" i="7"/>
  <c r="BC298" i="7" s="1"/>
  <c r="J299" i="7"/>
  <c r="BC299" i="7" s="1"/>
  <c r="J302" i="7"/>
  <c r="BC302" i="7" s="1"/>
  <c r="J303" i="7"/>
  <c r="BC303" i="7" s="1"/>
  <c r="J3" i="7"/>
  <c r="BC3" i="7" s="1"/>
  <c r="J314" i="7"/>
  <c r="BC314" i="7" s="1"/>
  <c r="J315" i="7"/>
  <c r="BC315" i="7" s="1"/>
  <c r="J317" i="7"/>
  <c r="BC317" i="7" s="1"/>
  <c r="J318" i="7"/>
  <c r="BC318" i="7" s="1"/>
  <c r="J319" i="7"/>
  <c r="BC319" i="7" s="1"/>
  <c r="J316" i="7"/>
  <c r="BC316" i="7" s="1"/>
  <c r="J320" i="7"/>
  <c r="BC320" i="7" s="1"/>
  <c r="J321" i="7"/>
  <c r="BC321" i="7" s="1"/>
  <c r="J313" i="7"/>
  <c r="BC313" i="7" s="1"/>
  <c r="J322" i="7"/>
  <c r="BC322" i="7" s="1"/>
  <c r="J323" i="7"/>
  <c r="BC323" i="7" s="1"/>
  <c r="J324" i="7"/>
  <c r="BC324" i="7" s="1"/>
  <c r="J325" i="7"/>
  <c r="BC325" i="7" s="1"/>
  <c r="J326" i="7"/>
  <c r="BC326" i="7" s="1"/>
  <c r="J327" i="7"/>
  <c r="BC327" i="7" s="1"/>
  <c r="J328" i="7"/>
  <c r="BC328" i="7" s="1"/>
  <c r="J329" i="7"/>
  <c r="BC329" i="7" s="1"/>
  <c r="J330" i="7"/>
  <c r="BC330" i="7" s="1"/>
  <c r="J331" i="7"/>
  <c r="BC331" i="7" s="1"/>
  <c r="J332" i="7"/>
  <c r="BC332" i="7" s="1"/>
  <c r="J333" i="7"/>
  <c r="BC333" i="7" s="1"/>
  <c r="J334" i="7"/>
  <c r="BC334" i="7" s="1"/>
  <c r="J335" i="7"/>
  <c r="BC335" i="7" s="1"/>
  <c r="J337" i="7"/>
  <c r="BC337" i="7" s="1"/>
  <c r="J341" i="7"/>
  <c r="BC341" i="7" s="1"/>
  <c r="J342" i="7"/>
  <c r="BC342" i="7" s="1"/>
  <c r="J343" i="7"/>
  <c r="BC343" i="7" s="1"/>
  <c r="J344" i="7"/>
  <c r="BC344" i="7" s="1"/>
  <c r="J345" i="7"/>
  <c r="BC345" i="7" s="1"/>
  <c r="J346" i="7"/>
  <c r="BC346" i="7" s="1"/>
  <c r="J347" i="7"/>
  <c r="BC347" i="7" s="1"/>
  <c r="J348" i="7"/>
  <c r="BC348" i="7" s="1"/>
  <c r="J349" i="7"/>
  <c r="BC349" i="7" s="1"/>
  <c r="J350" i="7"/>
  <c r="BC350" i="7" s="1"/>
  <c r="J352" i="7"/>
  <c r="BC352" i="7" s="1"/>
  <c r="J353" i="7"/>
  <c r="BC353" i="7" s="1"/>
  <c r="J354" i="7"/>
  <c r="BC354" i="7" s="1"/>
  <c r="J356" i="7"/>
  <c r="BC356" i="7" s="1"/>
  <c r="J355" i="7"/>
  <c r="BC355" i="7" s="1"/>
  <c r="J357" i="7"/>
  <c r="BC357" i="7" s="1"/>
  <c r="J360" i="7"/>
  <c r="BC360" i="7" s="1"/>
  <c r="J361" i="7"/>
  <c r="BC361" i="7" s="1"/>
  <c r="J362" i="7"/>
  <c r="BC362" i="7" s="1"/>
  <c r="J363" i="7"/>
  <c r="BC363" i="7" s="1"/>
  <c r="J364" i="7"/>
  <c r="BC364" i="7" s="1"/>
  <c r="J366" i="7"/>
  <c r="BC366" i="7" s="1"/>
  <c r="J367" i="7"/>
  <c r="BC367" i="7" s="1"/>
  <c r="J368" i="7"/>
  <c r="BC368" i="7" s="1"/>
  <c r="J369" i="7"/>
  <c r="BC369" i="7" s="1"/>
  <c r="J370" i="7"/>
  <c r="BC370" i="7" s="1"/>
  <c r="J371" i="7"/>
  <c r="BC371" i="7" s="1"/>
  <c r="J372" i="7"/>
  <c r="BC372" i="7" s="1"/>
  <c r="J373" i="7"/>
  <c r="BC373" i="7" s="1"/>
  <c r="J374" i="7"/>
  <c r="BC374" i="7" s="1"/>
  <c r="J375" i="7"/>
  <c r="BC375" i="7" s="1"/>
  <c r="J376" i="7"/>
  <c r="BC376" i="7" s="1"/>
  <c r="J377" i="7"/>
  <c r="BC377" i="7" s="1"/>
  <c r="J378" i="7"/>
  <c r="BC378" i="7" s="1"/>
  <c r="J379" i="7"/>
  <c r="BC379" i="7" s="1"/>
  <c r="J380" i="7"/>
  <c r="BC380" i="7" s="1"/>
  <c r="J381" i="7"/>
  <c r="BC381" i="7" s="1"/>
  <c r="J382" i="7"/>
  <c r="BC382" i="7" s="1"/>
  <c r="J383" i="7"/>
  <c r="BC383" i="7" s="1"/>
  <c r="J384" i="7"/>
  <c r="BC384" i="7" s="1"/>
  <c r="J385" i="7"/>
  <c r="BC385" i="7" s="1"/>
  <c r="J386" i="7"/>
  <c r="BC386" i="7" s="1"/>
  <c r="J387" i="7"/>
  <c r="BC387" i="7" s="1"/>
  <c r="J388" i="7"/>
  <c r="BC388" i="7" s="1"/>
  <c r="J389" i="7"/>
  <c r="BC389" i="7" s="1"/>
  <c r="J390" i="7"/>
  <c r="BC390" i="7" s="1"/>
  <c r="J391" i="7"/>
  <c r="BC391" i="7" s="1"/>
  <c r="J392" i="7"/>
  <c r="BC392" i="7" s="1"/>
  <c r="J393" i="7"/>
  <c r="BC393" i="7" s="1"/>
  <c r="J394" i="7"/>
  <c r="BC394" i="7" s="1"/>
  <c r="J395" i="7"/>
  <c r="BC395" i="7" s="1"/>
  <c r="J396" i="7"/>
  <c r="BC396" i="7" s="1"/>
  <c r="J397" i="7"/>
  <c r="BC397" i="7" s="1"/>
  <c r="J398" i="7"/>
  <c r="BC398" i="7" s="1"/>
  <c r="J399" i="7"/>
  <c r="BC399" i="7" s="1"/>
  <c r="J400" i="7"/>
  <c r="BC400" i="7" s="1"/>
  <c r="J401" i="7"/>
  <c r="BC401" i="7" s="1"/>
  <c r="J402" i="7"/>
  <c r="BC402" i="7" s="1"/>
  <c r="J403" i="7"/>
  <c r="BC403" i="7" s="1"/>
  <c r="J405" i="7"/>
  <c r="BC405" i="7" s="1"/>
  <c r="J407" i="7"/>
  <c r="BC407" i="7" s="1"/>
  <c r="J443" i="7"/>
  <c r="BC443" i="7" s="1"/>
  <c r="J365" i="7"/>
  <c r="BC365" i="7" s="1"/>
  <c r="J413" i="7"/>
  <c r="BC413" i="7" s="1"/>
  <c r="J414" i="7"/>
  <c r="BC414" i="7" s="1"/>
  <c r="J415" i="7"/>
  <c r="BC415" i="7" s="1"/>
  <c r="J416" i="7"/>
  <c r="BC416" i="7" s="1"/>
  <c r="J422" i="7"/>
  <c r="BC422" i="7" s="1"/>
  <c r="J423" i="7"/>
  <c r="BC423" i="7" s="1"/>
  <c r="J424" i="7"/>
  <c r="BC424" i="7" s="1"/>
  <c r="J425" i="7"/>
  <c r="BC425" i="7" s="1"/>
  <c r="J426" i="7"/>
  <c r="BC426" i="7" s="1"/>
  <c r="J427" i="7"/>
  <c r="BC427" i="7" s="1"/>
  <c r="J428" i="7"/>
  <c r="BC428" i="7" s="1"/>
  <c r="J429" i="7"/>
  <c r="BC429" i="7" s="1"/>
  <c r="J430" i="7"/>
  <c r="BC430" i="7" s="1"/>
  <c r="J431" i="7"/>
  <c r="BC431" i="7" s="1"/>
  <c r="J432" i="7"/>
  <c r="BC432" i="7" s="1"/>
  <c r="J433" i="7"/>
  <c r="BC433" i="7" s="1"/>
  <c r="J434" i="7"/>
  <c r="BC434" i="7" s="1"/>
  <c r="J435" i="7"/>
  <c r="BC435" i="7" s="1"/>
  <c r="J436" i="7"/>
  <c r="BC436" i="7" s="1"/>
  <c r="J437" i="7"/>
  <c r="BC437" i="7" s="1"/>
  <c r="J438" i="7"/>
  <c r="BC438" i="7" s="1"/>
  <c r="J439" i="7"/>
  <c r="BC439" i="7" s="1"/>
  <c r="J440" i="7"/>
  <c r="BC440" i="7" s="1"/>
  <c r="J441" i="7"/>
  <c r="BC441" i="7" s="1"/>
  <c r="J442" i="7"/>
  <c r="BC442" i="7" s="1"/>
  <c r="J420" i="7"/>
  <c r="BC420" i="7" s="1"/>
  <c r="J444" i="7"/>
  <c r="BC444" i="7" s="1"/>
  <c r="J421" i="7"/>
  <c r="BC421" i="7" s="1"/>
  <c r="J445" i="7"/>
  <c r="BC445" i="7" s="1"/>
  <c r="J446" i="7"/>
  <c r="BC446" i="7" s="1"/>
  <c r="J447" i="7"/>
  <c r="BC447" i="7" s="1"/>
  <c r="J448" i="7"/>
  <c r="BC448" i="7" s="1"/>
  <c r="J449" i="7"/>
  <c r="BC449" i="7" s="1"/>
  <c r="J450" i="7"/>
  <c r="BC450" i="7" s="1"/>
  <c r="J451" i="7"/>
  <c r="BC451" i="7" s="1"/>
  <c r="J452" i="7"/>
  <c r="BC452" i="7" s="1"/>
  <c r="J453" i="7"/>
  <c r="BC453" i="7" s="1"/>
  <c r="J454" i="7"/>
  <c r="BC454" i="7" s="1"/>
  <c r="J455" i="7"/>
  <c r="BC455" i="7" s="1"/>
  <c r="J456" i="7"/>
  <c r="BC456" i="7" s="1"/>
  <c r="J457" i="7"/>
  <c r="BC457" i="7" s="1"/>
  <c r="J458" i="7"/>
  <c r="BC458" i="7" s="1"/>
  <c r="J459" i="7"/>
  <c r="BC459" i="7" s="1"/>
  <c r="J460" i="7"/>
  <c r="BC460" i="7" s="1"/>
  <c r="J464" i="7"/>
  <c r="BC464" i="7" s="1"/>
  <c r="J462" i="7"/>
  <c r="BC462" i="7" s="1"/>
  <c r="J465" i="7"/>
  <c r="BC465" i="7" s="1"/>
  <c r="J466" i="7"/>
  <c r="BC466" i="7" s="1"/>
  <c r="J467" i="7"/>
  <c r="BC467" i="7" s="1"/>
  <c r="J468" i="7"/>
  <c r="BC468" i="7" s="1"/>
  <c r="J469" i="7"/>
  <c r="BC469" i="7" s="1"/>
  <c r="J470" i="7"/>
  <c r="BC470" i="7" s="1"/>
  <c r="J471" i="7"/>
  <c r="BC471" i="7" s="1"/>
  <c r="J472" i="7"/>
  <c r="BC472" i="7" s="1"/>
  <c r="J473" i="7"/>
  <c r="BC473" i="7" s="1"/>
  <c r="J474" i="7"/>
  <c r="BC474" i="7" s="1"/>
  <c r="J475" i="7"/>
  <c r="BC475" i="7" s="1"/>
  <c r="J477" i="7"/>
  <c r="BC477" i="7" s="1"/>
  <c r="J478" i="7"/>
  <c r="BC478" i="7" s="1"/>
  <c r="J480" i="7"/>
  <c r="BC480" i="7" s="1"/>
  <c r="J482" i="7"/>
  <c r="BC482" i="7" s="1"/>
  <c r="J483" i="7"/>
  <c r="BC483" i="7" s="1"/>
  <c r="J484" i="7"/>
  <c r="BC484" i="7" s="1"/>
  <c r="J485" i="7"/>
  <c r="BC485" i="7" s="1"/>
  <c r="J486" i="7"/>
  <c r="BC486" i="7" s="1"/>
  <c r="J487" i="7"/>
  <c r="BC487" i="7" s="1"/>
  <c r="J490" i="7"/>
  <c r="BC490" i="7" s="1"/>
  <c r="J491" i="7"/>
  <c r="BC491" i="7" s="1"/>
  <c r="J492" i="7"/>
  <c r="BC492" i="7" s="1"/>
  <c r="J493" i="7"/>
  <c r="BC493" i="7" s="1"/>
  <c r="J495" i="7"/>
  <c r="BC495" i="7" s="1"/>
  <c r="J497" i="7"/>
  <c r="BC497" i="7" s="1"/>
  <c r="J498" i="7"/>
  <c r="BC498" i="7" s="1"/>
  <c r="J499" i="7"/>
  <c r="BC499" i="7" s="1"/>
  <c r="J500" i="7"/>
  <c r="BC500" i="7" s="1"/>
  <c r="J501" i="7"/>
  <c r="BC501" i="7" s="1"/>
  <c r="J502" i="7"/>
  <c r="BC502" i="7" s="1"/>
  <c r="J503" i="7"/>
  <c r="BC503" i="7" s="1"/>
  <c r="J504" i="7"/>
  <c r="BC504" i="7" s="1"/>
  <c r="J505" i="7"/>
  <c r="BC505" i="7" s="1"/>
  <c r="J506" i="7"/>
  <c r="BC506" i="7" s="1"/>
  <c r="J507" i="7"/>
  <c r="BC507" i="7" s="1"/>
  <c r="J508" i="7"/>
  <c r="BC508" i="7" s="1"/>
  <c r="J509" i="7"/>
  <c r="BC509" i="7" s="1"/>
  <c r="J510" i="7"/>
  <c r="BC510" i="7" s="1"/>
  <c r="J511" i="7"/>
  <c r="BC511" i="7" s="1"/>
  <c r="J512" i="7"/>
  <c r="BC512" i="7" s="1"/>
  <c r="J513" i="7"/>
  <c r="BC513" i="7" s="1"/>
  <c r="J514" i="7"/>
  <c r="BC514" i="7" s="1"/>
  <c r="J515" i="7"/>
  <c r="BC515" i="7" s="1"/>
  <c r="J516" i="7"/>
  <c r="BC516" i="7" s="1"/>
  <c r="J517" i="7"/>
  <c r="BC517" i="7" s="1"/>
  <c r="J518" i="7"/>
  <c r="BC518" i="7" s="1"/>
  <c r="J519" i="7"/>
  <c r="BC519" i="7" s="1"/>
  <c r="J520" i="7"/>
  <c r="BC520" i="7" s="1"/>
  <c r="J521" i="7"/>
  <c r="BC521" i="7" s="1"/>
  <c r="J522" i="7"/>
  <c r="BC522" i="7" s="1"/>
  <c r="J525" i="7"/>
  <c r="BC525" i="7" s="1"/>
  <c r="J523" i="7"/>
  <c r="BC523" i="7" s="1"/>
  <c r="J524" i="7"/>
  <c r="BC524" i="7" s="1"/>
  <c r="J526" i="7"/>
  <c r="BC526" i="7" s="1"/>
  <c r="J527" i="7"/>
  <c r="BC527" i="7" s="1"/>
  <c r="J528" i="7"/>
  <c r="BC528" i="7" s="1"/>
  <c r="J529" i="7"/>
  <c r="BC529" i="7" s="1"/>
  <c r="J530" i="7"/>
  <c r="BC530" i="7" s="1"/>
  <c r="J531" i="7"/>
  <c r="BC531" i="7" s="1"/>
  <c r="J532" i="7"/>
  <c r="BC532" i="7" s="1"/>
  <c r="J534" i="7"/>
  <c r="BC534" i="7" s="1"/>
  <c r="J535" i="7"/>
  <c r="BC535" i="7" s="1"/>
  <c r="J536" i="7"/>
  <c r="BC536" i="7" s="1"/>
  <c r="J537" i="7"/>
  <c r="BC537" i="7" s="1"/>
  <c r="J538" i="7"/>
  <c r="BC538" i="7" s="1"/>
  <c r="J539" i="7"/>
  <c r="BC539" i="7" s="1"/>
  <c r="J542" i="7"/>
  <c r="BC542" i="7" s="1"/>
  <c r="J543" i="7"/>
  <c r="BC543" i="7" s="1"/>
  <c r="J544" i="7"/>
  <c r="BC544" i="7" s="1"/>
  <c r="J545" i="7"/>
  <c r="BC545" i="7" s="1"/>
  <c r="J546" i="7"/>
  <c r="BC546" i="7" s="1"/>
  <c r="J547" i="7"/>
  <c r="BC547" i="7" s="1"/>
  <c r="J548" i="7"/>
  <c r="BC548" i="7" s="1"/>
  <c r="J549" i="7"/>
  <c r="BC549" i="7" s="1"/>
  <c r="J550" i="7"/>
  <c r="BC550" i="7" s="1"/>
  <c r="J551" i="7"/>
  <c r="BC551" i="7" s="1"/>
  <c r="J552" i="7"/>
  <c r="BC552" i="7" s="1"/>
  <c r="J553" i="7"/>
  <c r="BC553" i="7" s="1"/>
  <c r="J554" i="7"/>
  <c r="BC554" i="7" s="1"/>
  <c r="J555" i="7"/>
  <c r="BC555" i="7" s="1"/>
  <c r="J556" i="7"/>
  <c r="BC556" i="7" s="1"/>
  <c r="J557" i="7"/>
  <c r="BC557" i="7" s="1"/>
  <c r="J558" i="7"/>
  <c r="BC558" i="7" s="1"/>
  <c r="J559" i="7"/>
  <c r="BC559" i="7" s="1"/>
  <c r="J560" i="7"/>
  <c r="BC560" i="7" s="1"/>
  <c r="J561" i="7"/>
  <c r="BC561" i="7" s="1"/>
  <c r="J562" i="7"/>
  <c r="BC562" i="7" s="1"/>
  <c r="J563" i="7"/>
  <c r="BC563" i="7" s="1"/>
  <c r="J564" i="7"/>
  <c r="BC564" i="7" s="1"/>
  <c r="J565" i="7"/>
  <c r="BC565" i="7" s="1"/>
  <c r="J566" i="7"/>
  <c r="BC566" i="7" s="1"/>
  <c r="J567" i="7"/>
  <c r="BC567" i="7" s="1"/>
  <c r="J568" i="7"/>
  <c r="BC568" i="7" s="1"/>
  <c r="J569" i="7"/>
  <c r="BC569" i="7" s="1"/>
  <c r="J570" i="7"/>
  <c r="BC570" i="7" s="1"/>
  <c r="J571" i="7"/>
  <c r="BC571" i="7" s="1"/>
  <c r="J572" i="7"/>
  <c r="BC572" i="7" s="1"/>
  <c r="J573" i="7"/>
  <c r="BC573" i="7" s="1"/>
  <c r="J574" i="7"/>
  <c r="BC574" i="7" s="1"/>
  <c r="J575" i="7"/>
  <c r="BC575" i="7" s="1"/>
  <c r="J576" i="7"/>
  <c r="BC576" i="7" s="1"/>
  <c r="J577" i="7"/>
  <c r="BC577" i="7" s="1"/>
  <c r="J578" i="7"/>
  <c r="BC578" i="7" s="1"/>
  <c r="J584" i="7"/>
  <c r="BC584" i="7" s="1"/>
  <c r="J579" i="7"/>
  <c r="BC579" i="7" s="1"/>
  <c r="J585" i="7"/>
  <c r="BC585" i="7" s="1"/>
  <c r="J580" i="7"/>
  <c r="BC580" i="7" s="1"/>
  <c r="J581" i="7"/>
  <c r="BC581" i="7" s="1"/>
  <c r="J582" i="7"/>
  <c r="BC582" i="7" s="1"/>
  <c r="J586" i="7"/>
  <c r="BC586" i="7" s="1"/>
  <c r="J587" i="7"/>
  <c r="BC587" i="7" s="1"/>
  <c r="J588" i="7"/>
  <c r="BC588" i="7" s="1"/>
  <c r="J589" i="7"/>
  <c r="BC589" i="7" s="1"/>
  <c r="J590" i="7"/>
  <c r="BC590" i="7" s="1"/>
  <c r="J591" i="7"/>
  <c r="BC591" i="7" s="1"/>
  <c r="J592" i="7"/>
  <c r="BC592" i="7" s="1"/>
  <c r="J593" i="7"/>
  <c r="BC593" i="7" s="1"/>
  <c r="J594" i="7"/>
  <c r="BC594" i="7" s="1"/>
  <c r="J595" i="7"/>
  <c r="BC595" i="7" s="1"/>
  <c r="J596" i="7"/>
  <c r="BC596" i="7" s="1"/>
  <c r="J597" i="7"/>
  <c r="BC597" i="7" s="1"/>
  <c r="J598" i="7"/>
  <c r="BC598" i="7" s="1"/>
  <c r="J599" i="7"/>
  <c r="BC599" i="7" s="1"/>
  <c r="J600" i="7"/>
  <c r="BC600" i="7" s="1"/>
  <c r="J601" i="7"/>
  <c r="BC601" i="7" s="1"/>
  <c r="J602" i="7"/>
  <c r="BC602" i="7" s="1"/>
  <c r="J603" i="7"/>
  <c r="BC603" i="7" s="1"/>
  <c r="J604" i="7"/>
  <c r="BC604" i="7" s="1"/>
  <c r="J605" i="7"/>
  <c r="BC605" i="7" s="1"/>
  <c r="J606" i="7"/>
  <c r="BC606" i="7" s="1"/>
  <c r="J607" i="7"/>
  <c r="BC607" i="7" s="1"/>
  <c r="J608" i="7"/>
  <c r="BC608" i="7" s="1"/>
  <c r="J609" i="7"/>
  <c r="BC609" i="7" s="1"/>
  <c r="J610" i="7"/>
  <c r="BC610" i="7" s="1"/>
  <c r="J611" i="7"/>
  <c r="BC611" i="7" s="1"/>
  <c r="J612" i="7"/>
  <c r="BC612" i="7" s="1"/>
  <c r="J613" i="7"/>
  <c r="BC613" i="7" s="1"/>
  <c r="J614" i="7"/>
  <c r="BC614" i="7" s="1"/>
  <c r="J615" i="7"/>
  <c r="BC615" i="7" s="1"/>
  <c r="J616" i="7"/>
  <c r="BC616" i="7" s="1"/>
  <c r="J617" i="7"/>
  <c r="BC617" i="7" s="1"/>
  <c r="J618" i="7"/>
  <c r="BC618" i="7" s="1"/>
  <c r="J619" i="7"/>
  <c r="BC619" i="7" s="1"/>
  <c r="J620" i="7"/>
  <c r="BC620" i="7" s="1"/>
  <c r="J621" i="7"/>
  <c r="BC621" i="7" s="1"/>
  <c r="J622" i="7"/>
  <c r="BC622" i="7" s="1"/>
  <c r="J623" i="7"/>
  <c r="BC623" i="7" s="1"/>
  <c r="J624" i="7"/>
  <c r="BC624" i="7" s="1"/>
  <c r="J625" i="7"/>
  <c r="BC625" i="7" s="1"/>
  <c r="J626" i="7"/>
  <c r="BC626" i="7" s="1"/>
  <c r="J627" i="7"/>
  <c r="BC627" i="7" s="1"/>
  <c r="J628" i="7"/>
  <c r="BC628" i="7" s="1"/>
  <c r="J629" i="7"/>
  <c r="BC629" i="7" s="1"/>
  <c r="J630" i="7"/>
  <c r="BC630" i="7" s="1"/>
  <c r="J633" i="7"/>
  <c r="BC633" i="7" s="1"/>
  <c r="J634" i="7"/>
  <c r="BC634" i="7" s="1"/>
  <c r="J635" i="7"/>
  <c r="BC635" i="7" s="1"/>
  <c r="J636" i="7"/>
  <c r="BC636" i="7" s="1"/>
  <c r="J637" i="7"/>
  <c r="BC637" i="7" s="1"/>
  <c r="J631" i="7"/>
  <c r="BC631" i="7" s="1"/>
  <c r="J638" i="7"/>
  <c r="BC638" i="7" s="1"/>
  <c r="J639" i="7"/>
  <c r="BC639" i="7" s="1"/>
  <c r="J640" i="7"/>
  <c r="BC640" i="7" s="1"/>
  <c r="J641" i="7"/>
  <c r="BC641" i="7" s="1"/>
  <c r="J642" i="7"/>
  <c r="BC642" i="7" s="1"/>
  <c r="J643" i="7"/>
  <c r="BC643" i="7" s="1"/>
  <c r="J644" i="7"/>
  <c r="BC644" i="7" s="1"/>
  <c r="J645" i="7"/>
  <c r="BC645" i="7" s="1"/>
  <c r="J646" i="7"/>
  <c r="BC646" i="7" s="1"/>
  <c r="J647" i="7"/>
  <c r="BC647" i="7" s="1"/>
  <c r="J648" i="7"/>
  <c r="BC648" i="7" s="1"/>
  <c r="J649" i="7"/>
  <c r="BC649" i="7" s="1"/>
  <c r="J650" i="7"/>
  <c r="BC650" i="7" s="1"/>
  <c r="J652" i="7"/>
  <c r="BC652" i="7" s="1"/>
  <c r="J653" i="7"/>
  <c r="BC653" i="7" s="1"/>
  <c r="J654" i="7"/>
  <c r="BC654" i="7" s="1"/>
  <c r="J655" i="7"/>
  <c r="BC655" i="7" s="1"/>
  <c r="J656" i="7"/>
  <c r="BC656" i="7" s="1"/>
  <c r="J657" i="7"/>
  <c r="BC657" i="7" s="1"/>
  <c r="J685" i="7"/>
  <c r="BC685" i="7" s="1"/>
  <c r="J658" i="7"/>
  <c r="BC658" i="7" s="1"/>
  <c r="J687" i="7"/>
  <c r="BC687" i="7" s="1"/>
  <c r="J699" i="7"/>
  <c r="BC699" i="7" s="1"/>
  <c r="J665" i="7"/>
  <c r="BC665" i="7" s="1"/>
  <c r="J666" i="7"/>
  <c r="BC666" i="7" s="1"/>
  <c r="J667" i="7"/>
  <c r="BC667" i="7" s="1"/>
  <c r="J668" i="7"/>
  <c r="BC668" i="7" s="1"/>
  <c r="J659" i="7"/>
  <c r="BC659" i="7" s="1"/>
  <c r="J669" i="7"/>
  <c r="BC669" i="7" s="1"/>
  <c r="J670" i="7"/>
  <c r="BC670" i="7" s="1"/>
  <c r="J709" i="7"/>
  <c r="BC709" i="7" s="1"/>
  <c r="J671" i="7"/>
  <c r="BC671" i="7" s="1"/>
  <c r="J672" i="7"/>
  <c r="BC672" i="7" s="1"/>
  <c r="J673" i="7"/>
  <c r="BC673" i="7" s="1"/>
  <c r="J674" i="7"/>
  <c r="BC674" i="7" s="1"/>
  <c r="J675" i="7"/>
  <c r="BC675" i="7" s="1"/>
  <c r="J676" i="7"/>
  <c r="BC676" i="7" s="1"/>
  <c r="J677" i="7"/>
  <c r="BC677" i="7" s="1"/>
  <c r="J678" i="7"/>
  <c r="BC678" i="7" s="1"/>
  <c r="J679" i="7"/>
  <c r="BC679" i="7" s="1"/>
  <c r="J680" i="7"/>
  <c r="BC680" i="7" s="1"/>
  <c r="J681" i="7"/>
  <c r="BC681" i="7" s="1"/>
  <c r="J682" i="7"/>
  <c r="BC682" i="7" s="1"/>
  <c r="J683" i="7"/>
  <c r="BC683" i="7" s="1"/>
  <c r="J684" i="7"/>
  <c r="BC684" i="7" s="1"/>
  <c r="J686" i="7"/>
  <c r="BC686" i="7" s="1"/>
  <c r="J689" i="7"/>
  <c r="BC689" i="7" s="1"/>
  <c r="J691" i="7"/>
  <c r="BC691" i="7" s="1"/>
  <c r="J693" i="7"/>
  <c r="BC693" i="7" s="1"/>
  <c r="J695" i="7"/>
  <c r="BC695" i="7" s="1"/>
  <c r="J688" i="7"/>
  <c r="BC688" i="7" s="1"/>
  <c r="J696" i="7"/>
  <c r="BC696" i="7" s="1"/>
  <c r="J697" i="7"/>
  <c r="BC697" i="7" s="1"/>
  <c r="J698" i="7"/>
  <c r="BC698" i="7" s="1"/>
  <c r="J700" i="7"/>
  <c r="BC700" i="7" s="1"/>
  <c r="J701" i="7"/>
  <c r="BC701" i="7" s="1"/>
  <c r="J702" i="7"/>
  <c r="BC702" i="7" s="1"/>
  <c r="J703" i="7"/>
  <c r="BC703" i="7" s="1"/>
  <c r="J704" i="7"/>
  <c r="BC704" i="7" s="1"/>
  <c r="J706" i="7"/>
  <c r="BC706" i="7" s="1"/>
  <c r="J707" i="7"/>
  <c r="BC707" i="7" s="1"/>
  <c r="J710" i="7"/>
  <c r="BC710" i="7" s="1"/>
  <c r="J711" i="7"/>
  <c r="BC711" i="7" s="1"/>
  <c r="J712" i="7"/>
  <c r="BC712" i="7" s="1"/>
  <c r="J713" i="7"/>
  <c r="BC713" i="7" s="1"/>
  <c r="J714" i="7"/>
  <c r="BC714" i="7" s="1"/>
  <c r="J715" i="7"/>
  <c r="BC715" i="7" s="1"/>
  <c r="J716" i="7"/>
  <c r="BC716" i="7" s="1"/>
  <c r="J717" i="7"/>
  <c r="BC717" i="7" s="1"/>
  <c r="J718" i="7"/>
  <c r="BC718" i="7" s="1"/>
  <c r="J719" i="7"/>
  <c r="BC719" i="7" s="1"/>
  <c r="J720" i="7"/>
  <c r="BC720" i="7" s="1"/>
  <c r="J721" i="7"/>
  <c r="BC721" i="7" s="1"/>
  <c r="J722" i="7"/>
  <c r="BC722" i="7" s="1"/>
  <c r="J723" i="7"/>
  <c r="BC723" i="7" s="1"/>
  <c r="J724" i="7"/>
  <c r="BC724" i="7" s="1"/>
  <c r="J725" i="7"/>
  <c r="BC725" i="7" s="1"/>
  <c r="J726" i="7"/>
  <c r="BC726" i="7" s="1"/>
  <c r="J727" i="7"/>
  <c r="BC727" i="7" s="1"/>
  <c r="J728" i="7"/>
  <c r="BC728" i="7" s="1"/>
  <c r="J729" i="7"/>
  <c r="BC729" i="7" s="1"/>
  <c r="J730" i="7"/>
  <c r="BC730" i="7" s="1"/>
  <c r="J731" i="7"/>
  <c r="BC731" i="7" s="1"/>
  <c r="J732" i="7"/>
  <c r="BC732" i="7" s="1"/>
  <c r="J733" i="7"/>
  <c r="BC733" i="7" s="1"/>
  <c r="J734" i="7"/>
  <c r="BC734" i="7" s="1"/>
  <c r="J735" i="7"/>
  <c r="BC735" i="7" s="1"/>
  <c r="J736" i="7"/>
  <c r="BC736" i="7" s="1"/>
  <c r="J737" i="7"/>
  <c r="BC737" i="7" s="1"/>
  <c r="J738" i="7"/>
  <c r="BC738" i="7" s="1"/>
  <c r="J739" i="7"/>
  <c r="BC739" i="7" s="1"/>
  <c r="J740" i="7"/>
  <c r="BC740" i="7" s="1"/>
  <c r="J741" i="7"/>
  <c r="BC741" i="7" s="1"/>
  <c r="J742" i="7"/>
  <c r="BC742" i="7" s="1"/>
  <c r="J743" i="7"/>
  <c r="BC743" i="7" s="1"/>
  <c r="J744" i="7"/>
  <c r="BC744" i="7" s="1"/>
  <c r="J745" i="7"/>
  <c r="BC745" i="7" s="1"/>
  <c r="J746" i="7"/>
  <c r="BC746" i="7" s="1"/>
  <c r="J747" i="7"/>
  <c r="BC747" i="7" s="1"/>
  <c r="J748" i="7"/>
  <c r="BC748" i="7" s="1"/>
  <c r="J749" i="7"/>
  <c r="BC749" i="7" s="1"/>
  <c r="J750" i="7"/>
  <c r="BC750" i="7" s="1"/>
  <c r="J751" i="7"/>
  <c r="BC751" i="7" s="1"/>
  <c r="J752" i="7"/>
  <c r="BC752" i="7" s="1"/>
  <c r="J753" i="7"/>
  <c r="BC753" i="7" s="1"/>
  <c r="J754" i="7"/>
  <c r="BC754" i="7" s="1"/>
  <c r="J755" i="7"/>
  <c r="BC755" i="7" s="1"/>
  <c r="J756" i="7"/>
  <c r="BC756" i="7" s="1"/>
  <c r="J708" i="7"/>
  <c r="BC708" i="7" s="1"/>
  <c r="J757" i="7"/>
  <c r="BC757" i="7" s="1"/>
  <c r="J758" i="7"/>
  <c r="BC758" i="7" s="1"/>
  <c r="J759" i="7"/>
  <c r="BC759" i="7" s="1"/>
  <c r="J760" i="7"/>
  <c r="BC760" i="7" s="1"/>
  <c r="J761" i="7"/>
  <c r="BC761" i="7" s="1"/>
  <c r="J762" i="7"/>
  <c r="BC762" i="7" s="1"/>
  <c r="J763" i="7"/>
  <c r="BC763" i="7" s="1"/>
  <c r="J764" i="7"/>
  <c r="BC764" i="7" s="1"/>
  <c r="J765" i="7"/>
  <c r="BC765" i="7" s="1"/>
  <c r="J766" i="7"/>
  <c r="BC766" i="7" s="1"/>
  <c r="J767" i="7"/>
  <c r="BC767" i="7" s="1"/>
  <c r="J768" i="7"/>
  <c r="BC768" i="7" s="1"/>
  <c r="J769" i="7"/>
  <c r="BC769" i="7" s="1"/>
  <c r="J770" i="7"/>
  <c r="BC770" i="7" s="1"/>
  <c r="J772" i="7"/>
  <c r="BC772" i="7" s="1"/>
  <c r="J773" i="7"/>
  <c r="BC773" i="7" s="1"/>
  <c r="J774" i="7"/>
  <c r="BC774" i="7" s="1"/>
  <c r="J775" i="7"/>
  <c r="BC775" i="7" s="1"/>
  <c r="J776" i="7"/>
  <c r="BC776" i="7" s="1"/>
  <c r="J777" i="7"/>
  <c r="BC777" i="7" s="1"/>
  <c r="J778" i="7"/>
  <c r="BC778" i="7" s="1"/>
  <c r="J779" i="7"/>
  <c r="BC779" i="7" s="1"/>
  <c r="J780" i="7"/>
  <c r="BC780" i="7" s="1"/>
  <c r="J781" i="7"/>
  <c r="BC781" i="7" s="1"/>
  <c r="J782" i="7"/>
  <c r="BC782" i="7" s="1"/>
  <c r="J783" i="7"/>
  <c r="BC783" i="7" s="1"/>
  <c r="J784" i="7"/>
  <c r="BC784" i="7" s="1"/>
  <c r="J785" i="7"/>
  <c r="BC785" i="7" s="1"/>
  <c r="J787" i="7"/>
  <c r="BC787" i="7" s="1"/>
  <c r="J788" i="7"/>
  <c r="BC788" i="7" s="1"/>
  <c r="J789" i="7"/>
  <c r="BC789" i="7" s="1"/>
  <c r="J790" i="7"/>
  <c r="BC790" i="7" s="1"/>
  <c r="J791" i="7"/>
  <c r="BC791" i="7" s="1"/>
  <c r="J792" i="7"/>
  <c r="BC792" i="7" s="1"/>
  <c r="J793" i="7"/>
  <c r="BC793" i="7" s="1"/>
  <c r="J794" i="7"/>
  <c r="BC794" i="7" s="1"/>
  <c r="J795" i="7"/>
  <c r="BC795" i="7" s="1"/>
  <c r="J796" i="7"/>
  <c r="BC796" i="7" s="1"/>
  <c r="J797" i="7"/>
  <c r="BC797" i="7" s="1"/>
  <c r="J798" i="7"/>
  <c r="BC798" i="7" s="1"/>
  <c r="J799" i="7"/>
  <c r="BC799" i="7" s="1"/>
  <c r="J800" i="7"/>
  <c r="BC800" i="7" s="1"/>
  <c r="J802" i="7"/>
  <c r="BC802" i="7" s="1"/>
  <c r="J803" i="7"/>
  <c r="BC803" i="7" s="1"/>
  <c r="J804" i="7"/>
  <c r="BC804" i="7" s="1"/>
  <c r="J805" i="7"/>
  <c r="BC805" i="7" s="1"/>
  <c r="J806" i="7"/>
  <c r="BC806" i="7" s="1"/>
  <c r="J810" i="7"/>
  <c r="BC810" i="7" s="1"/>
  <c r="J812" i="7"/>
  <c r="BC812" i="7" s="1"/>
  <c r="J814" i="7"/>
  <c r="BC814" i="7" s="1"/>
  <c r="J826" i="7"/>
  <c r="BC826" i="7" s="1"/>
  <c r="J801" i="7"/>
  <c r="BC801" i="7" s="1"/>
  <c r="J815" i="7"/>
  <c r="BC815" i="7" s="1"/>
  <c r="J816" i="7"/>
  <c r="BC816" i="7" s="1"/>
  <c r="J817" i="7"/>
  <c r="BC817" i="7" s="1"/>
  <c r="J818" i="7"/>
  <c r="BC818" i="7" s="1"/>
  <c r="J819" i="7"/>
  <c r="BC819" i="7" s="1"/>
  <c r="J820" i="7"/>
  <c r="BC820" i="7" s="1"/>
  <c r="J821" i="7"/>
  <c r="BC821" i="7" s="1"/>
  <c r="J822" i="7"/>
  <c r="BC822" i="7" s="1"/>
  <c r="J823" i="7"/>
  <c r="BC823" i="7" s="1"/>
  <c r="J824" i="7"/>
  <c r="BC824" i="7" s="1"/>
  <c r="J825" i="7"/>
  <c r="BC825" i="7" s="1"/>
  <c r="J828" i="7"/>
  <c r="BC828" i="7" s="1"/>
  <c r="J829" i="7"/>
  <c r="BC829" i="7" s="1"/>
  <c r="J830" i="7"/>
  <c r="BC830" i="7" s="1"/>
  <c r="J831" i="7"/>
  <c r="BC831" i="7" s="1"/>
  <c r="J4" i="7"/>
  <c r="BC4" i="7" s="1"/>
  <c r="AN708" i="7"/>
  <c r="AN718" i="7"/>
  <c r="AN702" i="7"/>
  <c r="AN695" i="7"/>
  <c r="AT678" i="7"/>
  <c r="AS678" i="7"/>
  <c r="AI678" i="7"/>
  <c r="K678" i="7"/>
  <c r="AT631" i="7"/>
  <c r="AS631" i="7"/>
  <c r="AI631" i="7"/>
  <c r="K631" i="7"/>
  <c r="BB631" i="7" s="1"/>
  <c r="AT615" i="7"/>
  <c r="AS615" i="7"/>
  <c r="AI615" i="7"/>
  <c r="K615" i="7"/>
  <c r="EJ615" i="7" s="1"/>
  <c r="AN688" i="7"/>
  <c r="AT587" i="7"/>
  <c r="AS587" i="7"/>
  <c r="AI587" i="7"/>
  <c r="K587" i="7"/>
  <c r="AN290" i="7"/>
  <c r="AT290" i="7"/>
  <c r="AS290" i="7"/>
  <c r="AI290" i="7"/>
  <c r="K290" i="7"/>
  <c r="AN546" i="7"/>
  <c r="AT546" i="7"/>
  <c r="AS546" i="7"/>
  <c r="AI546" i="7"/>
  <c r="K546" i="7"/>
  <c r="EJ546" i="7" s="1"/>
  <c r="AT321" i="7"/>
  <c r="AS321" i="7"/>
  <c r="AI321" i="7"/>
  <c r="K321" i="7"/>
  <c r="AT314" i="7"/>
  <c r="AS314" i="7"/>
  <c r="AI314" i="7"/>
  <c r="K314" i="7"/>
  <c r="AT708" i="7"/>
  <c r="AS708" i="7"/>
  <c r="AI708" i="7"/>
  <c r="K708" i="7"/>
  <c r="AN493" i="7"/>
  <c r="AT492" i="7"/>
  <c r="AS492" i="7"/>
  <c r="AI492" i="7"/>
  <c r="K492" i="7"/>
  <c r="AT493" i="7"/>
  <c r="AS493" i="7"/>
  <c r="AI493" i="7"/>
  <c r="K493" i="7"/>
  <c r="AN420" i="7"/>
  <c r="AT420" i="7"/>
  <c r="AS420" i="7"/>
  <c r="AI420" i="7"/>
  <c r="K420" i="7"/>
  <c r="P831" i="7"/>
  <c r="BF831" i="7" s="1"/>
  <c r="P527" i="7"/>
  <c r="BF527" i="7" s="1"/>
  <c r="P503" i="7"/>
  <c r="BF503" i="7" s="1"/>
  <c r="P497" i="7"/>
  <c r="BF497" i="7" s="1"/>
  <c r="P354" i="7"/>
  <c r="BF354" i="7" s="1"/>
  <c r="P352" i="7"/>
  <c r="BF352" i="7" s="1"/>
  <c r="P344" i="7"/>
  <c r="BF344" i="7" s="1"/>
  <c r="U79" i="9"/>
  <c r="V79" i="9"/>
  <c r="V517" i="9"/>
  <c r="U517" i="9"/>
  <c r="L3" i="85"/>
  <c r="AS649" i="7"/>
  <c r="AT649" i="7"/>
  <c r="AI649" i="7"/>
  <c r="K649" i="7"/>
  <c r="AS647" i="7"/>
  <c r="AT647" i="7"/>
  <c r="K647" i="7"/>
  <c r="AI647" i="7"/>
  <c r="AN739" i="7"/>
  <c r="AT739" i="7"/>
  <c r="AS739" i="7"/>
  <c r="AI739" i="7"/>
  <c r="K739" i="7"/>
  <c r="AN747" i="7"/>
  <c r="AT747" i="7"/>
  <c r="AS747" i="7"/>
  <c r="AI747" i="7"/>
  <c r="K747" i="7"/>
  <c r="AN696" i="7"/>
  <c r="AT696" i="7"/>
  <c r="AS696" i="7"/>
  <c r="AI696" i="7"/>
  <c r="K696" i="7"/>
  <c r="AN704" i="7"/>
  <c r="AT523" i="7"/>
  <c r="AS523" i="7"/>
  <c r="AI523" i="7"/>
  <c r="K523" i="7"/>
  <c r="AN524" i="7"/>
  <c r="AN421" i="7"/>
  <c r="AN698" i="7"/>
  <c r="AI659" i="7"/>
  <c r="AI666" i="7"/>
  <c r="AT801" i="7"/>
  <c r="AS801" i="7"/>
  <c r="AI801" i="7"/>
  <c r="K801" i="7"/>
  <c r="AT814" i="7"/>
  <c r="AS814" i="7"/>
  <c r="AI814" i="7"/>
  <c r="K814" i="7"/>
  <c r="AT810" i="7"/>
  <c r="AS810" i="7"/>
  <c r="AI810" i="7"/>
  <c r="K810" i="7"/>
  <c r="AT659" i="7"/>
  <c r="AS659" i="7"/>
  <c r="K659" i="7"/>
  <c r="AT666" i="7"/>
  <c r="AS666" i="7"/>
  <c r="K666" i="7"/>
  <c r="AT464" i="7"/>
  <c r="AS464" i="7"/>
  <c r="AI464" i="7"/>
  <c r="K464" i="7"/>
  <c r="AT357" i="7"/>
  <c r="AS357" i="7"/>
  <c r="AI357" i="7"/>
  <c r="K357" i="7"/>
  <c r="AT313" i="7"/>
  <c r="AS313" i="7"/>
  <c r="AI313" i="7"/>
  <c r="K313" i="7"/>
  <c r="AT214" i="7"/>
  <c r="AS214" i="7"/>
  <c r="AI214" i="7"/>
  <c r="K214" i="7"/>
  <c r="AT148" i="7"/>
  <c r="AS148" i="7"/>
  <c r="AI148" i="7"/>
  <c r="K148" i="7"/>
  <c r="AI37" i="7"/>
  <c r="AT37" i="7"/>
  <c r="AS37" i="7"/>
  <c r="K37" i="7"/>
  <c r="BD835" i="7"/>
  <c r="U470" i="9"/>
  <c r="AN545" i="7"/>
  <c r="CH2" i="7"/>
  <c r="CH661" i="7" s="1"/>
  <c r="K544" i="7"/>
  <c r="AT544" i="7"/>
  <c r="AS544" i="7"/>
  <c r="AI544" i="7"/>
  <c r="K545" i="7"/>
  <c r="AT545" i="7"/>
  <c r="AS545" i="7"/>
  <c r="AI545" i="7"/>
  <c r="V192" i="9"/>
  <c r="AI407" i="7"/>
  <c r="K407" i="7"/>
  <c r="U7" i="9"/>
  <c r="U533" i="9"/>
  <c r="U245" i="9"/>
  <c r="U72" i="9"/>
  <c r="U509" i="9"/>
  <c r="U143" i="9"/>
  <c r="U697" i="9"/>
  <c r="U306" i="9"/>
  <c r="U1055" i="9"/>
  <c r="U385" i="9"/>
  <c r="U107" i="9"/>
  <c r="U26" i="9"/>
  <c r="U311" i="9"/>
  <c r="U961" i="9"/>
  <c r="U131" i="9"/>
  <c r="U692" i="9"/>
  <c r="U482" i="9"/>
  <c r="U44" i="9"/>
  <c r="U437" i="9"/>
  <c r="U524" i="9"/>
  <c r="U526" i="9"/>
  <c r="U1076" i="9"/>
  <c r="U465" i="9"/>
  <c r="U892" i="9"/>
  <c r="U733" i="9"/>
  <c r="U882" i="9"/>
  <c r="U1032" i="9"/>
  <c r="U597" i="9"/>
  <c r="U67" i="9"/>
  <c r="U934" i="9"/>
  <c r="U27" i="9"/>
  <c r="U316" i="9"/>
  <c r="U149" i="9"/>
  <c r="U267" i="9"/>
  <c r="U134" i="9"/>
  <c r="U822" i="9"/>
  <c r="U168" i="9"/>
  <c r="U826" i="9"/>
  <c r="U1024" i="9"/>
  <c r="AL141" i="9"/>
  <c r="AN141" i="9"/>
  <c r="AL4" i="9"/>
  <c r="AN4" i="9"/>
  <c r="AL5" i="9"/>
  <c r="AN5" i="9"/>
  <c r="AL6" i="9"/>
  <c r="AN6" i="9"/>
  <c r="AL7" i="9"/>
  <c r="AN7" i="9"/>
  <c r="AL8" i="9"/>
  <c r="AN8" i="9"/>
  <c r="AL9" i="9"/>
  <c r="AN9" i="9"/>
  <c r="AL10" i="9"/>
  <c r="AN10" i="9"/>
  <c r="AL11" i="9"/>
  <c r="AN11" i="9"/>
  <c r="AL12" i="9"/>
  <c r="AN12" i="9"/>
  <c r="AL13" i="9"/>
  <c r="AN13" i="9"/>
  <c r="AL14" i="9"/>
  <c r="AN14" i="9"/>
  <c r="AL15" i="9"/>
  <c r="AN15" i="9"/>
  <c r="AL16" i="9"/>
  <c r="AN16" i="9"/>
  <c r="AL17" i="9"/>
  <c r="AN17" i="9"/>
  <c r="AL18" i="9"/>
  <c r="AN18" i="9"/>
  <c r="AL19" i="9"/>
  <c r="AN19" i="9"/>
  <c r="AL20" i="9"/>
  <c r="AN20" i="9"/>
  <c r="AL21" i="9"/>
  <c r="AN21" i="9"/>
  <c r="AL22" i="9"/>
  <c r="AN22" i="9"/>
  <c r="AL23" i="9"/>
  <c r="AN23" i="9"/>
  <c r="AL24" i="9"/>
  <c r="AN24" i="9"/>
  <c r="AL25" i="9"/>
  <c r="AN25" i="9"/>
  <c r="AL26" i="9"/>
  <c r="AN26" i="9"/>
  <c r="AL27" i="9"/>
  <c r="AN27" i="9"/>
  <c r="AL28" i="9"/>
  <c r="AN28" i="9"/>
  <c r="AL29" i="9"/>
  <c r="AN29" i="9"/>
  <c r="AL30" i="9"/>
  <c r="AN30" i="9"/>
  <c r="AL31" i="9"/>
  <c r="AN31" i="9"/>
  <c r="AL32" i="9"/>
  <c r="AN32" i="9"/>
  <c r="AL33" i="9"/>
  <c r="AN33" i="9"/>
  <c r="AL34" i="9"/>
  <c r="AN34" i="9"/>
  <c r="AL35" i="9"/>
  <c r="AN35" i="9"/>
  <c r="AL36" i="9"/>
  <c r="AN36" i="9"/>
  <c r="AL37" i="9"/>
  <c r="AN37" i="9"/>
  <c r="AL38" i="9"/>
  <c r="AN38" i="9"/>
  <c r="AL39" i="9"/>
  <c r="AN39" i="9"/>
  <c r="AL40" i="9"/>
  <c r="AN40" i="9"/>
  <c r="AL41" i="9"/>
  <c r="AN41" i="9"/>
  <c r="AL42" i="9"/>
  <c r="AN42" i="9"/>
  <c r="AL43" i="9"/>
  <c r="AN43" i="9"/>
  <c r="AL44" i="9"/>
  <c r="AN44" i="9"/>
  <c r="AL45" i="9"/>
  <c r="AN45" i="9"/>
  <c r="AL46" i="9"/>
  <c r="AN46" i="9"/>
  <c r="AL47" i="9"/>
  <c r="AN47" i="9"/>
  <c r="AL48" i="9"/>
  <c r="AN48" i="9"/>
  <c r="AL49" i="9"/>
  <c r="AN49" i="9"/>
  <c r="AL50" i="9"/>
  <c r="AN50" i="9"/>
  <c r="AL51" i="9"/>
  <c r="AN51" i="9"/>
  <c r="AL52" i="9"/>
  <c r="AN52" i="9"/>
  <c r="AL53" i="9"/>
  <c r="AN53" i="9"/>
  <c r="AL54" i="9"/>
  <c r="AN54" i="9"/>
  <c r="AL55" i="9"/>
  <c r="AN55" i="9"/>
  <c r="AL56" i="9"/>
  <c r="AN56" i="9"/>
  <c r="AL57" i="9"/>
  <c r="AN57" i="9"/>
  <c r="AL58" i="9"/>
  <c r="AN58" i="9"/>
  <c r="AL59" i="9"/>
  <c r="AN59" i="9"/>
  <c r="AL60" i="9"/>
  <c r="AN60" i="9"/>
  <c r="AL61" i="9"/>
  <c r="AN61" i="9"/>
  <c r="AL62" i="9"/>
  <c r="AN62" i="9"/>
  <c r="AL63" i="9"/>
  <c r="AN63" i="9"/>
  <c r="AL64" i="9"/>
  <c r="AN64" i="9"/>
  <c r="AL65" i="9"/>
  <c r="AN65" i="9"/>
  <c r="AL66" i="9"/>
  <c r="AN66" i="9"/>
  <c r="AL67" i="9"/>
  <c r="AN67" i="9"/>
  <c r="AL68" i="9"/>
  <c r="AN68" i="9"/>
  <c r="AL69" i="9"/>
  <c r="AN69" i="9"/>
  <c r="AL70" i="9"/>
  <c r="AN70" i="9"/>
  <c r="AL71" i="9"/>
  <c r="AN71" i="9"/>
  <c r="AL72" i="9"/>
  <c r="AN72" i="9"/>
  <c r="AL73" i="9"/>
  <c r="AN73" i="9"/>
  <c r="AL74" i="9"/>
  <c r="AN74" i="9"/>
  <c r="AL75" i="9"/>
  <c r="AN75" i="9"/>
  <c r="AL76" i="9"/>
  <c r="AN76" i="9"/>
  <c r="AL77" i="9"/>
  <c r="AN77" i="9"/>
  <c r="AL78" i="9"/>
  <c r="AN78" i="9"/>
  <c r="AL79" i="9"/>
  <c r="AN79" i="9"/>
  <c r="AL80" i="9"/>
  <c r="AN80" i="9"/>
  <c r="AL81" i="9"/>
  <c r="AN81" i="9"/>
  <c r="AL82" i="9"/>
  <c r="AN82" i="9"/>
  <c r="AL83" i="9"/>
  <c r="AN83" i="9"/>
  <c r="AL84" i="9"/>
  <c r="AN84" i="9"/>
  <c r="AL85" i="9"/>
  <c r="AN85" i="9"/>
  <c r="AL86" i="9"/>
  <c r="AN86" i="9"/>
  <c r="AL87" i="9"/>
  <c r="AN87" i="9"/>
  <c r="AL88" i="9"/>
  <c r="AN88" i="9"/>
  <c r="AL89" i="9"/>
  <c r="AN89" i="9"/>
  <c r="AL90" i="9"/>
  <c r="AN90" i="9"/>
  <c r="AL91" i="9"/>
  <c r="AN91" i="9"/>
  <c r="AL92" i="9"/>
  <c r="AN92" i="9"/>
  <c r="AL93" i="9"/>
  <c r="AN93" i="9"/>
  <c r="AL94" i="9"/>
  <c r="AN94" i="9"/>
  <c r="AL95" i="9"/>
  <c r="AN95" i="9"/>
  <c r="AL96" i="9"/>
  <c r="AN96" i="9"/>
  <c r="AL97" i="9"/>
  <c r="AN97" i="9"/>
  <c r="AL98" i="9"/>
  <c r="AN98" i="9"/>
  <c r="AL99" i="9"/>
  <c r="AN99" i="9"/>
  <c r="AL100" i="9"/>
  <c r="AN100" i="9"/>
  <c r="AL101" i="9"/>
  <c r="AN101" i="9"/>
  <c r="AL102" i="9"/>
  <c r="AN102" i="9"/>
  <c r="AL103" i="9"/>
  <c r="AN103" i="9"/>
  <c r="AL104" i="9"/>
  <c r="AN104" i="9"/>
  <c r="AL105" i="9"/>
  <c r="AN105" i="9"/>
  <c r="AL106" i="9"/>
  <c r="AN106" i="9"/>
  <c r="AL107" i="9"/>
  <c r="AN107" i="9"/>
  <c r="AL108" i="9"/>
  <c r="AN108" i="9"/>
  <c r="AL109" i="9"/>
  <c r="AN109" i="9"/>
  <c r="AL110" i="9"/>
  <c r="AN110" i="9"/>
  <c r="AL111" i="9"/>
  <c r="AN111" i="9"/>
  <c r="AL112" i="9"/>
  <c r="AN112" i="9"/>
  <c r="AL113" i="9"/>
  <c r="AN113" i="9"/>
  <c r="AL114" i="9"/>
  <c r="AN114" i="9"/>
  <c r="AL115" i="9"/>
  <c r="AN115" i="9"/>
  <c r="AL116" i="9"/>
  <c r="AN116" i="9"/>
  <c r="AL117" i="9"/>
  <c r="AN117" i="9"/>
  <c r="AL118" i="9"/>
  <c r="AN118" i="9"/>
  <c r="AL119" i="9"/>
  <c r="AN119" i="9"/>
  <c r="AL120" i="9"/>
  <c r="AN120" i="9"/>
  <c r="AL121" i="9"/>
  <c r="AN121" i="9"/>
  <c r="AL122" i="9"/>
  <c r="AN122" i="9"/>
  <c r="AL123" i="9"/>
  <c r="AN123" i="9"/>
  <c r="AL124" i="9"/>
  <c r="AN124" i="9"/>
  <c r="AL125" i="9"/>
  <c r="AN125" i="9"/>
  <c r="AL126" i="9"/>
  <c r="AN126" i="9"/>
  <c r="AL127" i="9"/>
  <c r="AN127" i="9"/>
  <c r="AL128" i="9"/>
  <c r="AN128" i="9"/>
  <c r="AL129" i="9"/>
  <c r="AN129" i="9"/>
  <c r="AL130" i="9"/>
  <c r="AN130" i="9"/>
  <c r="AL131" i="9"/>
  <c r="AN131" i="9"/>
  <c r="AL132" i="9"/>
  <c r="AN132" i="9"/>
  <c r="AL133" i="9"/>
  <c r="AN133" i="9"/>
  <c r="AL134" i="9"/>
  <c r="AN134" i="9"/>
  <c r="AL135" i="9"/>
  <c r="AN135" i="9"/>
  <c r="AL136" i="9"/>
  <c r="AN136" i="9"/>
  <c r="AL137" i="9"/>
  <c r="AN137" i="9"/>
  <c r="AL138" i="9"/>
  <c r="AN138" i="9"/>
  <c r="AL139" i="9"/>
  <c r="AN139" i="9"/>
  <c r="AL140" i="9"/>
  <c r="AN140" i="9"/>
  <c r="AL3" i="9"/>
  <c r="AN3" i="9"/>
  <c r="U275" i="9"/>
  <c r="U371" i="9"/>
  <c r="U282" i="9"/>
  <c r="K830" i="7"/>
  <c r="K831" i="7"/>
  <c r="K11" i="7"/>
  <c r="K12" i="7"/>
  <c r="K13" i="7"/>
  <c r="K14" i="7"/>
  <c r="K15" i="7"/>
  <c r="K16" i="7"/>
  <c r="K17" i="7"/>
  <c r="K18" i="7"/>
  <c r="K19" i="7"/>
  <c r="K20" i="7"/>
  <c r="K21" i="7"/>
  <c r="K22" i="7"/>
  <c r="K23" i="7"/>
  <c r="K24" i="7"/>
  <c r="K25" i="7"/>
  <c r="K26" i="7"/>
  <c r="K27" i="7"/>
  <c r="K28" i="7"/>
  <c r="K29" i="7"/>
  <c r="K30" i="7"/>
  <c r="K31" i="7"/>
  <c r="K32" i="7"/>
  <c r="K33" i="7"/>
  <c r="K34" i="7"/>
  <c r="K35" i="7"/>
  <c r="K36" i="7"/>
  <c r="K38" i="7"/>
  <c r="K39" i="7"/>
  <c r="K40" i="7"/>
  <c r="K41" i="7"/>
  <c r="K42" i="7"/>
  <c r="K43" i="7"/>
  <c r="K44" i="7"/>
  <c r="K238" i="7"/>
  <c r="K45" i="7"/>
  <c r="K46" i="7"/>
  <c r="K47" i="7"/>
  <c r="K48" i="7"/>
  <c r="K49" i="7"/>
  <c r="K50" i="7"/>
  <c r="K239" i="7"/>
  <c r="K51" i="7"/>
  <c r="K52" i="7"/>
  <c r="K53" i="7"/>
  <c r="K54" i="7"/>
  <c r="K55" i="7"/>
  <c r="K56" i="7"/>
  <c r="K57" i="7"/>
  <c r="K58" i="7"/>
  <c r="K59" i="7"/>
  <c r="K60" i="7"/>
  <c r="K61" i="7"/>
  <c r="K62" i="7"/>
  <c r="K63" i="7"/>
  <c r="K64" i="7"/>
  <c r="K65" i="7"/>
  <c r="K66" i="7"/>
  <c r="K67" i="7"/>
  <c r="K68" i="7"/>
  <c r="K69" i="7"/>
  <c r="K70" i="7"/>
  <c r="K71" i="7"/>
  <c r="K72" i="7"/>
  <c r="K240" i="7"/>
  <c r="K73" i="7"/>
  <c r="K241" i="7"/>
  <c r="K74" i="7"/>
  <c r="K242" i="7"/>
  <c r="K243" i="7"/>
  <c r="K75" i="7"/>
  <c r="K76" i="7"/>
  <c r="K77" i="7"/>
  <c r="K78" i="7"/>
  <c r="K79" i="7"/>
  <c r="K80" i="7"/>
  <c r="K81" i="7"/>
  <c r="K82" i="7"/>
  <c r="K244" i="7"/>
  <c r="K245"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246" i="7"/>
  <c r="K119" i="7"/>
  <c r="K120" i="7"/>
  <c r="K121" i="7"/>
  <c r="K122" i="7"/>
  <c r="K247" i="7"/>
  <c r="K248" i="7"/>
  <c r="K123" i="7"/>
  <c r="K124" i="7"/>
  <c r="K125" i="7"/>
  <c r="K126" i="7"/>
  <c r="K127" i="7"/>
  <c r="K128" i="7"/>
  <c r="K130" i="7"/>
  <c r="K131" i="7"/>
  <c r="K249" i="7"/>
  <c r="K132" i="7"/>
  <c r="K133" i="7"/>
  <c r="K134" i="7"/>
  <c r="K135" i="7"/>
  <c r="K136" i="7"/>
  <c r="K137" i="7"/>
  <c r="K138" i="7"/>
  <c r="K139" i="7"/>
  <c r="K140" i="7"/>
  <c r="K141" i="7"/>
  <c r="K142" i="7"/>
  <c r="K143" i="7"/>
  <c r="K144" i="7"/>
  <c r="K145" i="7"/>
  <c r="K146" i="7"/>
  <c r="K147" i="7"/>
  <c r="K149" i="7"/>
  <c r="K150" i="7"/>
  <c r="K151" i="7"/>
  <c r="K152" i="7"/>
  <c r="K153" i="7"/>
  <c r="K154" i="7"/>
  <c r="K155" i="7"/>
  <c r="K156" i="7"/>
  <c r="K157" i="7"/>
  <c r="K158" i="7"/>
  <c r="K159" i="7"/>
  <c r="K160" i="7"/>
  <c r="K161" i="7"/>
  <c r="K162" i="7"/>
  <c r="K163" i="7"/>
  <c r="K164" i="7"/>
  <c r="K165"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50" i="7"/>
  <c r="K203" i="7"/>
  <c r="K204" i="7"/>
  <c r="K205" i="7"/>
  <c r="K207" i="7"/>
  <c r="K208" i="7"/>
  <c r="K209" i="7"/>
  <c r="K210" i="7"/>
  <c r="K218" i="7"/>
  <c r="K166" i="7"/>
  <c r="K270" i="7"/>
  <c r="K213" i="7"/>
  <c r="K219" i="7"/>
  <c r="K251" i="7"/>
  <c r="K220" i="7"/>
  <c r="K221" i="7"/>
  <c r="K222" i="7"/>
  <c r="K252" i="7"/>
  <c r="K223" i="7"/>
  <c r="K224" i="7"/>
  <c r="K253" i="7"/>
  <c r="K254" i="7"/>
  <c r="K225" i="7"/>
  <c r="K226" i="7"/>
  <c r="K227" i="7"/>
  <c r="K228" i="7"/>
  <c r="K229" i="7"/>
  <c r="K230" i="7"/>
  <c r="K232" i="7"/>
  <c r="K233" i="7"/>
  <c r="K231" i="7"/>
  <c r="K234" i="7"/>
  <c r="K235" i="7"/>
  <c r="K236" i="7"/>
  <c r="K255" i="7"/>
  <c r="K256" i="7"/>
  <c r="K257" i="7"/>
  <c r="K258" i="7"/>
  <c r="K259" i="7"/>
  <c r="K260" i="7"/>
  <c r="K261" i="7"/>
  <c r="K263" i="7"/>
  <c r="K264" i="7"/>
  <c r="K265" i="7"/>
  <c r="K266" i="7"/>
  <c r="K291" i="7"/>
  <c r="K272" i="7"/>
  <c r="K273" i="7"/>
  <c r="K274" i="7"/>
  <c r="K275" i="7"/>
  <c r="K289" i="7"/>
  <c r="K276" i="7"/>
  <c r="K277" i="7"/>
  <c r="K278" i="7"/>
  <c r="K279" i="7"/>
  <c r="K280" i="7"/>
  <c r="K281" i="7"/>
  <c r="K282" i="7"/>
  <c r="K283" i="7"/>
  <c r="K284" i="7"/>
  <c r="K285" i="7"/>
  <c r="K286" i="7"/>
  <c r="K287" i="7"/>
  <c r="K288" i="7"/>
  <c r="K301" i="7"/>
  <c r="K300" i="7"/>
  <c r="K293" i="7"/>
  <c r="K295" i="7"/>
  <c r="K296" i="7"/>
  <c r="K297" i="7"/>
  <c r="K298" i="7"/>
  <c r="K299" i="7"/>
  <c r="K302" i="7"/>
  <c r="K303" i="7"/>
  <c r="K3" i="7"/>
  <c r="K315" i="7"/>
  <c r="K317" i="7"/>
  <c r="K318" i="7"/>
  <c r="K319" i="7"/>
  <c r="K316" i="7"/>
  <c r="K320" i="7"/>
  <c r="K312" i="7"/>
  <c r="K322" i="7"/>
  <c r="K323" i="7"/>
  <c r="K324" i="7"/>
  <c r="K325" i="7"/>
  <c r="K326" i="7"/>
  <c r="K327" i="7"/>
  <c r="K328" i="7"/>
  <c r="K329" i="7"/>
  <c r="K330" i="7"/>
  <c r="K331" i="7"/>
  <c r="K332" i="7"/>
  <c r="K333" i="7"/>
  <c r="K334" i="7"/>
  <c r="K335" i="7"/>
  <c r="K337" i="7"/>
  <c r="K341" i="7"/>
  <c r="K342" i="7"/>
  <c r="K343" i="7"/>
  <c r="K344" i="7"/>
  <c r="K345" i="7"/>
  <c r="K346" i="7"/>
  <c r="K347" i="7"/>
  <c r="K348" i="7"/>
  <c r="K349" i="7"/>
  <c r="K350" i="7"/>
  <c r="K352" i="7"/>
  <c r="K353" i="7"/>
  <c r="K354" i="7"/>
  <c r="K355" i="7"/>
  <c r="K356" i="7"/>
  <c r="K360" i="7"/>
  <c r="K361" i="7"/>
  <c r="K362" i="7"/>
  <c r="K363" i="7"/>
  <c r="K364" i="7"/>
  <c r="K366" i="7"/>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K393" i="7"/>
  <c r="K394" i="7"/>
  <c r="K395" i="7"/>
  <c r="K396" i="7"/>
  <c r="K397" i="7"/>
  <c r="K398" i="7"/>
  <c r="K399" i="7"/>
  <c r="K400" i="7"/>
  <c r="K401" i="7"/>
  <c r="K402" i="7"/>
  <c r="K403" i="7"/>
  <c r="K405" i="7"/>
  <c r="K443" i="7"/>
  <c r="K365" i="7"/>
  <c r="K421" i="7"/>
  <c r="K413" i="7"/>
  <c r="K414" i="7"/>
  <c r="K415" i="7"/>
  <c r="K416" i="7"/>
  <c r="K422" i="7"/>
  <c r="K423" i="7"/>
  <c r="K424" i="7"/>
  <c r="K425" i="7"/>
  <c r="K426" i="7"/>
  <c r="K427" i="7"/>
  <c r="K428" i="7"/>
  <c r="K429" i="7"/>
  <c r="K430" i="7"/>
  <c r="K431" i="7"/>
  <c r="K432" i="7"/>
  <c r="K433" i="7"/>
  <c r="K434" i="7"/>
  <c r="K435" i="7"/>
  <c r="K436" i="7"/>
  <c r="K437" i="7"/>
  <c r="K438" i="7"/>
  <c r="K439" i="7"/>
  <c r="K440" i="7"/>
  <c r="K444" i="7"/>
  <c r="K441" i="7"/>
  <c r="K442" i="7"/>
  <c r="K445" i="7"/>
  <c r="K446" i="7"/>
  <c r="K447" i="7"/>
  <c r="K448" i="7"/>
  <c r="K449" i="7"/>
  <c r="K450" i="7"/>
  <c r="K451" i="7"/>
  <c r="K452" i="7"/>
  <c r="K453" i="7"/>
  <c r="K454" i="7"/>
  <c r="K455" i="7"/>
  <c r="K456" i="7"/>
  <c r="K457" i="7"/>
  <c r="K458" i="7"/>
  <c r="K459" i="7"/>
  <c r="K460" i="7"/>
  <c r="K462" i="7"/>
  <c r="K465" i="7"/>
  <c r="K466" i="7"/>
  <c r="K468" i="7"/>
  <c r="K467" i="7"/>
  <c r="K470" i="7"/>
  <c r="K471" i="7"/>
  <c r="K472" i="7"/>
  <c r="K473" i="7"/>
  <c r="K474" i="7"/>
  <c r="K475" i="7"/>
  <c r="K477" i="7"/>
  <c r="K478" i="7"/>
  <c r="K480" i="7"/>
  <c r="K482" i="7"/>
  <c r="K483" i="7"/>
  <c r="K484" i="7"/>
  <c r="K485" i="7"/>
  <c r="K486" i="7"/>
  <c r="K487" i="7"/>
  <c r="K490" i="7"/>
  <c r="K491" i="7"/>
  <c r="K495" i="7"/>
  <c r="K497" i="7"/>
  <c r="K498" i="7"/>
  <c r="K499" i="7"/>
  <c r="K547" i="7"/>
  <c r="K500" i="7"/>
  <c r="K548" i="7"/>
  <c r="K549" i="7"/>
  <c r="K501" i="7"/>
  <c r="K502" i="7"/>
  <c r="K469" i="7"/>
  <c r="K503" i="7"/>
  <c r="K504" i="7"/>
  <c r="K505" i="7"/>
  <c r="K506" i="7"/>
  <c r="K507" i="7"/>
  <c r="K508" i="7"/>
  <c r="K509" i="7"/>
  <c r="K510" i="7"/>
  <c r="K511" i="7"/>
  <c r="K512" i="7"/>
  <c r="K513" i="7"/>
  <c r="K514" i="7"/>
  <c r="K515" i="7"/>
  <c r="K516" i="7"/>
  <c r="K517" i="7"/>
  <c r="K518" i="7"/>
  <c r="K519" i="7"/>
  <c r="K520" i="7"/>
  <c r="K521" i="7"/>
  <c r="K522" i="7"/>
  <c r="K524" i="7"/>
  <c r="K525" i="7"/>
  <c r="K526" i="7"/>
  <c r="K527" i="7"/>
  <c r="K528" i="7"/>
  <c r="K529" i="7"/>
  <c r="K530" i="7"/>
  <c r="K531" i="7"/>
  <c r="K534" i="7"/>
  <c r="K535" i="7"/>
  <c r="K536" i="7"/>
  <c r="K537" i="7"/>
  <c r="K538" i="7"/>
  <c r="K539" i="7"/>
  <c r="K532" i="7"/>
  <c r="K542" i="7"/>
  <c r="K543" i="7"/>
  <c r="K550" i="7"/>
  <c r="K551" i="7"/>
  <c r="K552" i="7"/>
  <c r="K553" i="7"/>
  <c r="K554" i="7"/>
  <c r="K556" i="7"/>
  <c r="K555" i="7"/>
  <c r="K557" i="7"/>
  <c r="K558" i="7"/>
  <c r="K559" i="7"/>
  <c r="K560" i="7"/>
  <c r="K561" i="7"/>
  <c r="K562" i="7"/>
  <c r="K563" i="7"/>
  <c r="K564" i="7"/>
  <c r="K565" i="7"/>
  <c r="K566" i="7"/>
  <c r="K567" i="7"/>
  <c r="K568" i="7"/>
  <c r="K569" i="7"/>
  <c r="K570" i="7"/>
  <c r="K571" i="7"/>
  <c r="K572" i="7"/>
  <c r="K573" i="7"/>
  <c r="K574" i="7"/>
  <c r="K575" i="7"/>
  <c r="K576" i="7"/>
  <c r="K583" i="7"/>
  <c r="K577" i="7"/>
  <c r="K578" i="7"/>
  <c r="K584" i="7"/>
  <c r="K579" i="7"/>
  <c r="K585" i="7"/>
  <c r="K580" i="7"/>
  <c r="K581" i="7"/>
  <c r="K582" i="7"/>
  <c r="K586" i="7"/>
  <c r="K588" i="7"/>
  <c r="K589" i="7"/>
  <c r="K590" i="7"/>
  <c r="K591" i="7"/>
  <c r="K592" i="7"/>
  <c r="K593" i="7"/>
  <c r="K594" i="7"/>
  <c r="K595" i="7"/>
  <c r="K597" i="7"/>
  <c r="K598" i="7"/>
  <c r="K599" i="7"/>
  <c r="K600" i="7"/>
  <c r="K602" i="7"/>
  <c r="K603" i="7"/>
  <c r="K604" i="7"/>
  <c r="K605" i="7"/>
  <c r="K606" i="7"/>
  <c r="K607" i="7"/>
  <c r="K608" i="7"/>
  <c r="K609" i="7"/>
  <c r="K610" i="7"/>
  <c r="K611" i="7"/>
  <c r="K612" i="7"/>
  <c r="K613" i="7"/>
  <c r="K616" i="7"/>
  <c r="K617" i="7"/>
  <c r="K618" i="7"/>
  <c r="K834" i="7"/>
  <c r="K619" i="7"/>
  <c r="K620" i="7"/>
  <c r="K621" i="7"/>
  <c r="K622" i="7"/>
  <c r="K623" i="7"/>
  <c r="K624" i="7"/>
  <c r="K625" i="7"/>
  <c r="K626" i="7"/>
  <c r="K627" i="7"/>
  <c r="K628" i="7"/>
  <c r="K629" i="7"/>
  <c r="K630" i="7"/>
  <c r="K633" i="7"/>
  <c r="K634" i="7"/>
  <c r="K635" i="7"/>
  <c r="K636" i="7"/>
  <c r="K637" i="7"/>
  <c r="K638" i="7"/>
  <c r="K639" i="7"/>
  <c r="K640" i="7"/>
  <c r="K641" i="7"/>
  <c r="K642" i="7"/>
  <c r="K643" i="7"/>
  <c r="K644" i="7"/>
  <c r="K645" i="7"/>
  <c r="K646" i="7"/>
  <c r="K648" i="7"/>
  <c r="K650" i="7"/>
  <c r="K652" i="7"/>
  <c r="K654" i="7"/>
  <c r="K655" i="7"/>
  <c r="K656" i="7"/>
  <c r="K657" i="7"/>
  <c r="K685" i="7"/>
  <c r="K658" i="7"/>
  <c r="K687" i="7"/>
  <c r="K695" i="7"/>
  <c r="K688" i="7"/>
  <c r="K694" i="7"/>
  <c r="K601" i="7"/>
  <c r="K835" i="7"/>
  <c r="K698" i="7"/>
  <c r="K699" i="7"/>
  <c r="K836" i="7"/>
  <c r="K702" i="7"/>
  <c r="K653" i="7"/>
  <c r="K665" i="7"/>
  <c r="K614" i="7"/>
  <c r="K667" i="7"/>
  <c r="K668" i="7"/>
  <c r="K704" i="7"/>
  <c r="K669" i="7"/>
  <c r="K707" i="7"/>
  <c r="K670" i="7"/>
  <c r="K596" i="7"/>
  <c r="K709" i="7"/>
  <c r="K671" i="7"/>
  <c r="K672" i="7"/>
  <c r="K837" i="7"/>
  <c r="AZ837" i="7" s="1"/>
  <c r="K673" i="7"/>
  <c r="K674" i="7"/>
  <c r="K675" i="7"/>
  <c r="K676" i="7"/>
  <c r="K677" i="7"/>
  <c r="K679" i="7"/>
  <c r="K680" i="7"/>
  <c r="K681" i="7"/>
  <c r="K682" i="7"/>
  <c r="K683" i="7"/>
  <c r="K684" i="7"/>
  <c r="K691" i="7"/>
  <c r="K712" i="7"/>
  <c r="K713" i="7"/>
  <c r="K714" i="7"/>
  <c r="K715" i="7"/>
  <c r="K716" i="7"/>
  <c r="K686" i="7"/>
  <c r="K693" i="7"/>
  <c r="K717" i="7"/>
  <c r="K718" i="7"/>
  <c r="K719" i="7"/>
  <c r="K720" i="7"/>
  <c r="K721" i="7"/>
  <c r="K722" i="7"/>
  <c r="K697" i="7"/>
  <c r="K723" i="7"/>
  <c r="K724" i="7"/>
  <c r="K725" i="7"/>
  <c r="K726" i="7"/>
  <c r="K727" i="7"/>
  <c r="K728" i="7"/>
  <c r="K729" i="7"/>
  <c r="K730" i="7"/>
  <c r="K731" i="7"/>
  <c r="K732" i="7"/>
  <c r="K733" i="7"/>
  <c r="K700" i="7"/>
  <c r="K701" i="7"/>
  <c r="K734" i="7"/>
  <c r="K735" i="7"/>
  <c r="K736" i="7"/>
  <c r="K737" i="7"/>
  <c r="K738" i="7"/>
  <c r="K743" i="7"/>
  <c r="K740" i="7"/>
  <c r="K741" i="7"/>
  <c r="K742" i="7"/>
  <c r="K744" i="7"/>
  <c r="K745" i="7"/>
  <c r="K746" i="7"/>
  <c r="K689" i="7"/>
  <c r="K748" i="7"/>
  <c r="K749" i="7"/>
  <c r="K703" i="7"/>
  <c r="K750" i="7"/>
  <c r="K751" i="7"/>
  <c r="K752" i="7"/>
  <c r="K753" i="7"/>
  <c r="K754" i="7"/>
  <c r="K706" i="7"/>
  <c r="K755" i="7"/>
  <c r="K756" i="7"/>
  <c r="K757" i="7"/>
  <c r="K758" i="7"/>
  <c r="K759" i="7"/>
  <c r="K710" i="7"/>
  <c r="K760" i="7"/>
  <c r="K761" i="7"/>
  <c r="K762" i="7"/>
  <c r="K763" i="7"/>
  <c r="K764" i="7"/>
  <c r="K711" i="7"/>
  <c r="K765" i="7"/>
  <c r="K766" i="7"/>
  <c r="K767" i="7"/>
  <c r="K768" i="7"/>
  <c r="K769" i="7"/>
  <c r="K770" i="7"/>
  <c r="K772" i="7"/>
  <c r="K773" i="7"/>
  <c r="K774" i="7"/>
  <c r="K775" i="7"/>
  <c r="K776" i="7"/>
  <c r="K777" i="7"/>
  <c r="K778" i="7"/>
  <c r="K779" i="7"/>
  <c r="K780" i="7"/>
  <c r="K781" i="7"/>
  <c r="K782" i="7"/>
  <c r="K783" i="7"/>
  <c r="K784" i="7"/>
  <c r="K785" i="7"/>
  <c r="K787" i="7"/>
  <c r="K788" i="7"/>
  <c r="K789" i="7"/>
  <c r="K790" i="7"/>
  <c r="K791" i="7"/>
  <c r="K792" i="7"/>
  <c r="K793" i="7"/>
  <c r="K794" i="7"/>
  <c r="K826" i="7"/>
  <c r="K795" i="7"/>
  <c r="K796" i="7"/>
  <c r="K797" i="7"/>
  <c r="K798" i="7"/>
  <c r="K799" i="7"/>
  <c r="K800" i="7"/>
  <c r="K802" i="7"/>
  <c r="K803" i="7"/>
  <c r="K804" i="7"/>
  <c r="K805" i="7"/>
  <c r="K806" i="7"/>
  <c r="K812" i="7"/>
  <c r="K815" i="7"/>
  <c r="K816" i="7"/>
  <c r="K817" i="7"/>
  <c r="K818" i="7"/>
  <c r="K819" i="7"/>
  <c r="K820" i="7"/>
  <c r="K821" i="7"/>
  <c r="K822" i="7"/>
  <c r="K823" i="7"/>
  <c r="K824" i="7"/>
  <c r="K825" i="7"/>
  <c r="K828" i="7"/>
  <c r="K829" i="7"/>
  <c r="K10" i="7"/>
  <c r="K8" i="7"/>
  <c r="K9" i="7"/>
  <c r="K7" i="7"/>
  <c r="K5" i="7"/>
  <c r="K237" i="7"/>
  <c r="K6" i="7"/>
  <c r="AT600" i="7"/>
  <c r="AS600" i="7"/>
  <c r="K4" i="7"/>
  <c r="AS237" i="7"/>
  <c r="AT237" i="7"/>
  <c r="AS6" i="7"/>
  <c r="AT6" i="7"/>
  <c r="AS7" i="7"/>
  <c r="AT7" i="7"/>
  <c r="AS8" i="7"/>
  <c r="AT8" i="7"/>
  <c r="AS9" i="7"/>
  <c r="AT9" i="7"/>
  <c r="AS10" i="7"/>
  <c r="AT10" i="7"/>
  <c r="AS11" i="7"/>
  <c r="AT11" i="7"/>
  <c r="AS12" i="7"/>
  <c r="AT12" i="7"/>
  <c r="AS13" i="7"/>
  <c r="AT13" i="7"/>
  <c r="AS14" i="7"/>
  <c r="AT14" i="7"/>
  <c r="AS15" i="7"/>
  <c r="AT15" i="7"/>
  <c r="AS16" i="7"/>
  <c r="AT16" i="7"/>
  <c r="AS17" i="7"/>
  <c r="AT17" i="7"/>
  <c r="AS18" i="7"/>
  <c r="AT18" i="7"/>
  <c r="AS19" i="7"/>
  <c r="AT19" i="7"/>
  <c r="AS20" i="7"/>
  <c r="AT20" i="7"/>
  <c r="AS21" i="7"/>
  <c r="AT21" i="7"/>
  <c r="AS22" i="7"/>
  <c r="AT22" i="7"/>
  <c r="AS23" i="7"/>
  <c r="AT23" i="7"/>
  <c r="AS24" i="7"/>
  <c r="AT24" i="7"/>
  <c r="AS25" i="7"/>
  <c r="AT25" i="7"/>
  <c r="AS26" i="7"/>
  <c r="AT26" i="7"/>
  <c r="AS27" i="7"/>
  <c r="AT27" i="7"/>
  <c r="AS28" i="7"/>
  <c r="AT28" i="7"/>
  <c r="AS29" i="7"/>
  <c r="AT29" i="7"/>
  <c r="AS30" i="7"/>
  <c r="AT30" i="7"/>
  <c r="AS31" i="7"/>
  <c r="AT31" i="7"/>
  <c r="AS32" i="7"/>
  <c r="AT32" i="7"/>
  <c r="AS33" i="7"/>
  <c r="AT33" i="7"/>
  <c r="AS34" i="7"/>
  <c r="AT34" i="7"/>
  <c r="AS35" i="7"/>
  <c r="AT35" i="7"/>
  <c r="AS36" i="7"/>
  <c r="AT36" i="7"/>
  <c r="AS38" i="7"/>
  <c r="AT38" i="7"/>
  <c r="AS39" i="7"/>
  <c r="AT39" i="7"/>
  <c r="AS40" i="7"/>
  <c r="AT40" i="7"/>
  <c r="AS41" i="7"/>
  <c r="AT41" i="7"/>
  <c r="AS42" i="7"/>
  <c r="AT42" i="7"/>
  <c r="AS43" i="7"/>
  <c r="AT43" i="7"/>
  <c r="AS44" i="7"/>
  <c r="AT44" i="7"/>
  <c r="AS238" i="7"/>
  <c r="AT238" i="7"/>
  <c r="AS45" i="7"/>
  <c r="AT45" i="7"/>
  <c r="AS46" i="7"/>
  <c r="AT46" i="7"/>
  <c r="AS47" i="7"/>
  <c r="AT47" i="7"/>
  <c r="AS48" i="7"/>
  <c r="AT48" i="7"/>
  <c r="AS49" i="7"/>
  <c r="AT49" i="7"/>
  <c r="AS50" i="7"/>
  <c r="AT50" i="7"/>
  <c r="AS239" i="7"/>
  <c r="AT239" i="7"/>
  <c r="AS51" i="7"/>
  <c r="AT51" i="7"/>
  <c r="AS52" i="7"/>
  <c r="AT52" i="7"/>
  <c r="AS53" i="7"/>
  <c r="AT53" i="7"/>
  <c r="AS54" i="7"/>
  <c r="AT54" i="7"/>
  <c r="AS55" i="7"/>
  <c r="AT55" i="7"/>
  <c r="AS56" i="7"/>
  <c r="AT56" i="7"/>
  <c r="AS57" i="7"/>
  <c r="AT57" i="7"/>
  <c r="AS58" i="7"/>
  <c r="AT58" i="7"/>
  <c r="AS59" i="7"/>
  <c r="AT59" i="7"/>
  <c r="AS60" i="7"/>
  <c r="AT60" i="7"/>
  <c r="AS61" i="7"/>
  <c r="AT61" i="7"/>
  <c r="AS62" i="7"/>
  <c r="AT62" i="7"/>
  <c r="AS63" i="7"/>
  <c r="AT63" i="7"/>
  <c r="AS64" i="7"/>
  <c r="AT64" i="7"/>
  <c r="AS65" i="7"/>
  <c r="AT65" i="7"/>
  <c r="AS66" i="7"/>
  <c r="AT66" i="7"/>
  <c r="AS67" i="7"/>
  <c r="AT67" i="7"/>
  <c r="AS68" i="7"/>
  <c r="AT68" i="7"/>
  <c r="AS69" i="7"/>
  <c r="AT69" i="7"/>
  <c r="AS70" i="7"/>
  <c r="AT70" i="7"/>
  <c r="AS71" i="7"/>
  <c r="AT71" i="7"/>
  <c r="AS72" i="7"/>
  <c r="AT72" i="7"/>
  <c r="AS240" i="7"/>
  <c r="AT240" i="7"/>
  <c r="AS73" i="7"/>
  <c r="AT73" i="7"/>
  <c r="AS241" i="7"/>
  <c r="AT241" i="7"/>
  <c r="AS74" i="7"/>
  <c r="AT74" i="7"/>
  <c r="AS242" i="7"/>
  <c r="AT242" i="7"/>
  <c r="AS243" i="7"/>
  <c r="AT243" i="7"/>
  <c r="AS75" i="7"/>
  <c r="AT75" i="7"/>
  <c r="AS76" i="7"/>
  <c r="AT76" i="7"/>
  <c r="AS77" i="7"/>
  <c r="AT77" i="7"/>
  <c r="AS78" i="7"/>
  <c r="AT78" i="7"/>
  <c r="AS79" i="7"/>
  <c r="AT79" i="7"/>
  <c r="AS80" i="7"/>
  <c r="AT80" i="7"/>
  <c r="AS81" i="7"/>
  <c r="AT81" i="7"/>
  <c r="AS82" i="7"/>
  <c r="AT82" i="7"/>
  <c r="AS244" i="7"/>
  <c r="AT244" i="7"/>
  <c r="AS245" i="7"/>
  <c r="AT245" i="7"/>
  <c r="AS83" i="7"/>
  <c r="AT83" i="7"/>
  <c r="AS84" i="7"/>
  <c r="AT84" i="7"/>
  <c r="AS85" i="7"/>
  <c r="AT85" i="7"/>
  <c r="AS86" i="7"/>
  <c r="AT86" i="7"/>
  <c r="AS87" i="7"/>
  <c r="AT87" i="7"/>
  <c r="AS88" i="7"/>
  <c r="AT88" i="7"/>
  <c r="AS89" i="7"/>
  <c r="AT89" i="7"/>
  <c r="AS90" i="7"/>
  <c r="AT90" i="7"/>
  <c r="AS91" i="7"/>
  <c r="AT91" i="7"/>
  <c r="AS92" i="7"/>
  <c r="AT92" i="7"/>
  <c r="AS93" i="7"/>
  <c r="AT93" i="7"/>
  <c r="AS94" i="7"/>
  <c r="AT94" i="7"/>
  <c r="AS95" i="7"/>
  <c r="AT95" i="7"/>
  <c r="AS96" i="7"/>
  <c r="AT96" i="7"/>
  <c r="AS97" i="7"/>
  <c r="AT97" i="7"/>
  <c r="AS98" i="7"/>
  <c r="AT98" i="7"/>
  <c r="AS99" i="7"/>
  <c r="AT99" i="7"/>
  <c r="AS100" i="7"/>
  <c r="AT100" i="7"/>
  <c r="AS101" i="7"/>
  <c r="AT101" i="7"/>
  <c r="AS102" i="7"/>
  <c r="AT102" i="7"/>
  <c r="AS103" i="7"/>
  <c r="AT103" i="7"/>
  <c r="AS104" i="7"/>
  <c r="AT104" i="7"/>
  <c r="AS105" i="7"/>
  <c r="AT105" i="7"/>
  <c r="AS106" i="7"/>
  <c r="AT106" i="7"/>
  <c r="AS107" i="7"/>
  <c r="AT107" i="7"/>
  <c r="AS108" i="7"/>
  <c r="AT108" i="7"/>
  <c r="AS109" i="7"/>
  <c r="AT109" i="7"/>
  <c r="AS110" i="7"/>
  <c r="AT110" i="7"/>
  <c r="AS111" i="7"/>
  <c r="AT111" i="7"/>
  <c r="AS112" i="7"/>
  <c r="AT112" i="7"/>
  <c r="AS113" i="7"/>
  <c r="AT113" i="7"/>
  <c r="AS114" i="7"/>
  <c r="AT114" i="7"/>
  <c r="AS115" i="7"/>
  <c r="AT115" i="7"/>
  <c r="AS116" i="7"/>
  <c r="AT116" i="7"/>
  <c r="AS117" i="7"/>
  <c r="AT117" i="7"/>
  <c r="AS118" i="7"/>
  <c r="AT118" i="7"/>
  <c r="AS246" i="7"/>
  <c r="AT246" i="7"/>
  <c r="AS119" i="7"/>
  <c r="AT119" i="7"/>
  <c r="AS120" i="7"/>
  <c r="AT120" i="7"/>
  <c r="AS121" i="7"/>
  <c r="AT121" i="7"/>
  <c r="AS122" i="7"/>
  <c r="AT122" i="7"/>
  <c r="AS247" i="7"/>
  <c r="AT247" i="7"/>
  <c r="AS248" i="7"/>
  <c r="AT248" i="7"/>
  <c r="AS123" i="7"/>
  <c r="AT123" i="7"/>
  <c r="AS124" i="7"/>
  <c r="AT124" i="7"/>
  <c r="AS125" i="7"/>
  <c r="AT125" i="7"/>
  <c r="AS126" i="7"/>
  <c r="AT126" i="7"/>
  <c r="AS127" i="7"/>
  <c r="AT127" i="7"/>
  <c r="AS128" i="7"/>
  <c r="AT128" i="7"/>
  <c r="AS130" i="7"/>
  <c r="AT130" i="7"/>
  <c r="AS131" i="7"/>
  <c r="AT131" i="7"/>
  <c r="AS249" i="7"/>
  <c r="AT249" i="7"/>
  <c r="AS132" i="7"/>
  <c r="AT132" i="7"/>
  <c r="AS133" i="7"/>
  <c r="AT133" i="7"/>
  <c r="AS134" i="7"/>
  <c r="AT134" i="7"/>
  <c r="AS135" i="7"/>
  <c r="AT135" i="7"/>
  <c r="AS136" i="7"/>
  <c r="AT136" i="7"/>
  <c r="AS137" i="7"/>
  <c r="AT137" i="7"/>
  <c r="AS138" i="7"/>
  <c r="AT138" i="7"/>
  <c r="AS139" i="7"/>
  <c r="AT139" i="7"/>
  <c r="AS140" i="7"/>
  <c r="AT140" i="7"/>
  <c r="AS141" i="7"/>
  <c r="AT141" i="7"/>
  <c r="AS142" i="7"/>
  <c r="AT142" i="7"/>
  <c r="AS143" i="7"/>
  <c r="AT143" i="7"/>
  <c r="AS144" i="7"/>
  <c r="AT144" i="7"/>
  <c r="AS145" i="7"/>
  <c r="AT145" i="7"/>
  <c r="AS146" i="7"/>
  <c r="AT146" i="7"/>
  <c r="AS147" i="7"/>
  <c r="AT147" i="7"/>
  <c r="AS149" i="7"/>
  <c r="AT149" i="7"/>
  <c r="AS150" i="7"/>
  <c r="AT150" i="7"/>
  <c r="AS151" i="7"/>
  <c r="AT151" i="7"/>
  <c r="AS152" i="7"/>
  <c r="AT152" i="7"/>
  <c r="AS153" i="7"/>
  <c r="AT153" i="7"/>
  <c r="AS154" i="7"/>
  <c r="AT154" i="7"/>
  <c r="AS155" i="7"/>
  <c r="AT155" i="7"/>
  <c r="AS156" i="7"/>
  <c r="AT156" i="7"/>
  <c r="AS157" i="7"/>
  <c r="AT157" i="7"/>
  <c r="AS158" i="7"/>
  <c r="AT158" i="7"/>
  <c r="AS159" i="7"/>
  <c r="AT159" i="7"/>
  <c r="AS160" i="7"/>
  <c r="AT160" i="7"/>
  <c r="AS161" i="7"/>
  <c r="AT161" i="7"/>
  <c r="AS162" i="7"/>
  <c r="AT162" i="7"/>
  <c r="AS163" i="7"/>
  <c r="AT163" i="7"/>
  <c r="AS164" i="7"/>
  <c r="AT164" i="7"/>
  <c r="AS165" i="7"/>
  <c r="AT165" i="7"/>
  <c r="AS167" i="7"/>
  <c r="AT167" i="7"/>
  <c r="AS168" i="7"/>
  <c r="AT168" i="7"/>
  <c r="AS169" i="7"/>
  <c r="AT169" i="7"/>
  <c r="AS170" i="7"/>
  <c r="AT170" i="7"/>
  <c r="AS171" i="7"/>
  <c r="AT171" i="7"/>
  <c r="AS172" i="7"/>
  <c r="AT172" i="7"/>
  <c r="AS173" i="7"/>
  <c r="AT173" i="7"/>
  <c r="AS174" i="7"/>
  <c r="AT174" i="7"/>
  <c r="AS175" i="7"/>
  <c r="AT175" i="7"/>
  <c r="AS176" i="7"/>
  <c r="AT176" i="7"/>
  <c r="AS177" i="7"/>
  <c r="AT177" i="7"/>
  <c r="AS178" i="7"/>
  <c r="AT178" i="7"/>
  <c r="AS179" i="7"/>
  <c r="AT179" i="7"/>
  <c r="AS180" i="7"/>
  <c r="AT180" i="7"/>
  <c r="AS181" i="7"/>
  <c r="AT181" i="7"/>
  <c r="AS182" i="7"/>
  <c r="AT182" i="7"/>
  <c r="AS183" i="7"/>
  <c r="AT183" i="7"/>
  <c r="AS184" i="7"/>
  <c r="AT184" i="7"/>
  <c r="AS185" i="7"/>
  <c r="AT185" i="7"/>
  <c r="AS186" i="7"/>
  <c r="AT186" i="7"/>
  <c r="AS187" i="7"/>
  <c r="AT187" i="7"/>
  <c r="AS188" i="7"/>
  <c r="AT188" i="7"/>
  <c r="AS189" i="7"/>
  <c r="AT189" i="7"/>
  <c r="AS190" i="7"/>
  <c r="AT190" i="7"/>
  <c r="AS191" i="7"/>
  <c r="AT191" i="7"/>
  <c r="AS192" i="7"/>
  <c r="AT192" i="7"/>
  <c r="AS193" i="7"/>
  <c r="AT193" i="7"/>
  <c r="AS194" i="7"/>
  <c r="AT194" i="7"/>
  <c r="AS195" i="7"/>
  <c r="AT195" i="7"/>
  <c r="AS196" i="7"/>
  <c r="AT196" i="7"/>
  <c r="AS197" i="7"/>
  <c r="AT197" i="7"/>
  <c r="AS198" i="7"/>
  <c r="AT198" i="7"/>
  <c r="AS199" i="7"/>
  <c r="AT199" i="7"/>
  <c r="AS200" i="7"/>
  <c r="AT200" i="7"/>
  <c r="AS201" i="7"/>
  <c r="AT201" i="7"/>
  <c r="AS202" i="7"/>
  <c r="AT202" i="7"/>
  <c r="AS250" i="7"/>
  <c r="AT250" i="7"/>
  <c r="AS203" i="7"/>
  <c r="AT203" i="7"/>
  <c r="AS204" i="7"/>
  <c r="AT204" i="7"/>
  <c r="AS205" i="7"/>
  <c r="AT205" i="7"/>
  <c r="AS207" i="7"/>
  <c r="AT207" i="7"/>
  <c r="AS208" i="7"/>
  <c r="AT208" i="7"/>
  <c r="AS209" i="7"/>
  <c r="AT209" i="7"/>
  <c r="AS210" i="7"/>
  <c r="AT210" i="7"/>
  <c r="AS218" i="7"/>
  <c r="AT218" i="7"/>
  <c r="AS166" i="7"/>
  <c r="AT166" i="7"/>
  <c r="AS270" i="7"/>
  <c r="AT270" i="7"/>
  <c r="AS213" i="7"/>
  <c r="AT213" i="7"/>
  <c r="AS219" i="7"/>
  <c r="AT219" i="7"/>
  <c r="AS251" i="7"/>
  <c r="AT251" i="7"/>
  <c r="AS220" i="7"/>
  <c r="AT220" i="7"/>
  <c r="AS221" i="7"/>
  <c r="AT221" i="7"/>
  <c r="AS222" i="7"/>
  <c r="AT222" i="7"/>
  <c r="AS252" i="7"/>
  <c r="AT252" i="7"/>
  <c r="AS223" i="7"/>
  <c r="AT223" i="7"/>
  <c r="AS224" i="7"/>
  <c r="AT224" i="7"/>
  <c r="AS253" i="7"/>
  <c r="AT253" i="7"/>
  <c r="AS254" i="7"/>
  <c r="AT254" i="7"/>
  <c r="AS225" i="7"/>
  <c r="AT225" i="7"/>
  <c r="AS226" i="7"/>
  <c r="AT226" i="7"/>
  <c r="AS227" i="7"/>
  <c r="AT227" i="7"/>
  <c r="AS228" i="7"/>
  <c r="AT228" i="7"/>
  <c r="AS229" i="7"/>
  <c r="AT229" i="7"/>
  <c r="AS230" i="7"/>
  <c r="AT230" i="7"/>
  <c r="AS232" i="7"/>
  <c r="AT232" i="7"/>
  <c r="AS233" i="7"/>
  <c r="AT233" i="7"/>
  <c r="AS231" i="7"/>
  <c r="AT231" i="7"/>
  <c r="AS234" i="7"/>
  <c r="AT234" i="7"/>
  <c r="AS235" i="7"/>
  <c r="AT235" i="7"/>
  <c r="AS236" i="7"/>
  <c r="AT236" i="7"/>
  <c r="AS255" i="7"/>
  <c r="AT255" i="7"/>
  <c r="AS256" i="7"/>
  <c r="AT256" i="7"/>
  <c r="AS257" i="7"/>
  <c r="AT257" i="7"/>
  <c r="AS258" i="7"/>
  <c r="AT258" i="7"/>
  <c r="AS259" i="7"/>
  <c r="AT259" i="7"/>
  <c r="AS260" i="7"/>
  <c r="AT260" i="7"/>
  <c r="AS261" i="7"/>
  <c r="AT261" i="7"/>
  <c r="AS263" i="7"/>
  <c r="AT263" i="7"/>
  <c r="AS264" i="7"/>
  <c r="AT264" i="7"/>
  <c r="AS265" i="7"/>
  <c r="AT265" i="7"/>
  <c r="AS266" i="7"/>
  <c r="AT266" i="7"/>
  <c r="AS291" i="7"/>
  <c r="AT291" i="7"/>
  <c r="AS272" i="7"/>
  <c r="AT272" i="7"/>
  <c r="AS273" i="7"/>
  <c r="AT273" i="7"/>
  <c r="AS274" i="7"/>
  <c r="AT274" i="7"/>
  <c r="AS275" i="7"/>
  <c r="AT275" i="7"/>
  <c r="AS289" i="7"/>
  <c r="AT289" i="7"/>
  <c r="AS276" i="7"/>
  <c r="AT276" i="7"/>
  <c r="AS277" i="7"/>
  <c r="AT277" i="7"/>
  <c r="AS278" i="7"/>
  <c r="AT278" i="7"/>
  <c r="AS279" i="7"/>
  <c r="AT279" i="7"/>
  <c r="AS280" i="7"/>
  <c r="AT280" i="7"/>
  <c r="AS281" i="7"/>
  <c r="AT281" i="7"/>
  <c r="AS282" i="7"/>
  <c r="AT282" i="7"/>
  <c r="AS283" i="7"/>
  <c r="AT283" i="7"/>
  <c r="AS284" i="7"/>
  <c r="AT284" i="7"/>
  <c r="AS285" i="7"/>
  <c r="AT285" i="7"/>
  <c r="AS286" i="7"/>
  <c r="AT286" i="7"/>
  <c r="AS287" i="7"/>
  <c r="AT287" i="7"/>
  <c r="AS288" i="7"/>
  <c r="AT288" i="7"/>
  <c r="AS300" i="7"/>
  <c r="AT300" i="7"/>
  <c r="AS293" i="7"/>
  <c r="AT293" i="7"/>
  <c r="AS295" i="7"/>
  <c r="AT295" i="7"/>
  <c r="AS296" i="7"/>
  <c r="AT296" i="7"/>
  <c r="AS297" i="7"/>
  <c r="AT297" i="7"/>
  <c r="AS298" i="7"/>
  <c r="AT298" i="7"/>
  <c r="AS299" i="7"/>
  <c r="AT299" i="7"/>
  <c r="AS302" i="7"/>
  <c r="AT302" i="7"/>
  <c r="AS303" i="7"/>
  <c r="AT303" i="7"/>
  <c r="AS3" i="7"/>
  <c r="AT3" i="7"/>
  <c r="AS315" i="7"/>
  <c r="AT315" i="7"/>
  <c r="AS317" i="7"/>
  <c r="AT317" i="7"/>
  <c r="AS318" i="7"/>
  <c r="AT318" i="7"/>
  <c r="AS319" i="7"/>
  <c r="AT319" i="7"/>
  <c r="AS316" i="7"/>
  <c r="AT316" i="7"/>
  <c r="AS320" i="7"/>
  <c r="AT320" i="7"/>
  <c r="AS312" i="7"/>
  <c r="AT312" i="7"/>
  <c r="AS322" i="7"/>
  <c r="AT322" i="7"/>
  <c r="AS323" i="7"/>
  <c r="AT323" i="7"/>
  <c r="AS324" i="7"/>
  <c r="AT324" i="7"/>
  <c r="AS325" i="7"/>
  <c r="AT325" i="7"/>
  <c r="AS326" i="7"/>
  <c r="AT326" i="7"/>
  <c r="AS327" i="7"/>
  <c r="AT327" i="7"/>
  <c r="AS328" i="7"/>
  <c r="AT328" i="7"/>
  <c r="AS329" i="7"/>
  <c r="AT329" i="7"/>
  <c r="AS330" i="7"/>
  <c r="AT330" i="7"/>
  <c r="AS331" i="7"/>
  <c r="AT331" i="7"/>
  <c r="AS332" i="7"/>
  <c r="AT332" i="7"/>
  <c r="AS333" i="7"/>
  <c r="AT333" i="7"/>
  <c r="AS334" i="7"/>
  <c r="AT334" i="7"/>
  <c r="AS335" i="7"/>
  <c r="AT335" i="7"/>
  <c r="AS337" i="7"/>
  <c r="AT337" i="7"/>
  <c r="AS341" i="7"/>
  <c r="AT341" i="7"/>
  <c r="AS342" i="7"/>
  <c r="AT342" i="7"/>
  <c r="AS343" i="7"/>
  <c r="AT343" i="7"/>
  <c r="AS344" i="7"/>
  <c r="AT344" i="7"/>
  <c r="AS345" i="7"/>
  <c r="AT345" i="7"/>
  <c r="AS346" i="7"/>
  <c r="AT346" i="7"/>
  <c r="AS347" i="7"/>
  <c r="AT347" i="7"/>
  <c r="AS348" i="7"/>
  <c r="AT348" i="7"/>
  <c r="AS349" i="7"/>
  <c r="AT349" i="7"/>
  <c r="AS350" i="7"/>
  <c r="AT350" i="7"/>
  <c r="AS352" i="7"/>
  <c r="AT352" i="7"/>
  <c r="AS353" i="7"/>
  <c r="AT353" i="7"/>
  <c r="AS354" i="7"/>
  <c r="AT354" i="7"/>
  <c r="AS355" i="7"/>
  <c r="AT355" i="7"/>
  <c r="AS356" i="7"/>
  <c r="AT356" i="7"/>
  <c r="AS360" i="7"/>
  <c r="AT360" i="7"/>
  <c r="AS361" i="7"/>
  <c r="AT361" i="7"/>
  <c r="AS362" i="7"/>
  <c r="AT362" i="7"/>
  <c r="AS363" i="7"/>
  <c r="AT363" i="7"/>
  <c r="AS364" i="7"/>
  <c r="AT364" i="7"/>
  <c r="AS366" i="7"/>
  <c r="AT366" i="7"/>
  <c r="AS367" i="7"/>
  <c r="AT367" i="7"/>
  <c r="AS368" i="7"/>
  <c r="AT368" i="7"/>
  <c r="AS369" i="7"/>
  <c r="AT369" i="7"/>
  <c r="AS370" i="7"/>
  <c r="AT370" i="7"/>
  <c r="AS371" i="7"/>
  <c r="AT371" i="7"/>
  <c r="AS372" i="7"/>
  <c r="AT372" i="7"/>
  <c r="AS373" i="7"/>
  <c r="AT373" i="7"/>
  <c r="AS374" i="7"/>
  <c r="AT374" i="7"/>
  <c r="AS375" i="7"/>
  <c r="AT375" i="7"/>
  <c r="AS376" i="7"/>
  <c r="AT376" i="7"/>
  <c r="AS377" i="7"/>
  <c r="AT377" i="7"/>
  <c r="AS378" i="7"/>
  <c r="AT378" i="7"/>
  <c r="AS379" i="7"/>
  <c r="AT379" i="7"/>
  <c r="AS380" i="7"/>
  <c r="AT380" i="7"/>
  <c r="AS381" i="7"/>
  <c r="AT381" i="7"/>
  <c r="AS382" i="7"/>
  <c r="AT382" i="7"/>
  <c r="AS383" i="7"/>
  <c r="AT383" i="7"/>
  <c r="AS384" i="7"/>
  <c r="AT384" i="7"/>
  <c r="AS385" i="7"/>
  <c r="AT385" i="7"/>
  <c r="AS386" i="7"/>
  <c r="AT386" i="7"/>
  <c r="AS387" i="7"/>
  <c r="AT387" i="7"/>
  <c r="AS388" i="7"/>
  <c r="AT388" i="7"/>
  <c r="AS389" i="7"/>
  <c r="AT389" i="7"/>
  <c r="AS390" i="7"/>
  <c r="AT390" i="7"/>
  <c r="AS391" i="7"/>
  <c r="AT391" i="7"/>
  <c r="AS392" i="7"/>
  <c r="AT392" i="7"/>
  <c r="AS393" i="7"/>
  <c r="AT393" i="7"/>
  <c r="AS394" i="7"/>
  <c r="AT394" i="7"/>
  <c r="AS395" i="7"/>
  <c r="AT395" i="7"/>
  <c r="AS396" i="7"/>
  <c r="AT396" i="7"/>
  <c r="AS397" i="7"/>
  <c r="AT397" i="7"/>
  <c r="AS398" i="7"/>
  <c r="AT398" i="7"/>
  <c r="AS399" i="7"/>
  <c r="AT399" i="7"/>
  <c r="AS400" i="7"/>
  <c r="AT400" i="7"/>
  <c r="AS401" i="7"/>
  <c r="AT401" i="7"/>
  <c r="AS402" i="7"/>
  <c r="AT402" i="7"/>
  <c r="AS403" i="7"/>
  <c r="AT403" i="7"/>
  <c r="AS405" i="7"/>
  <c r="AT405" i="7"/>
  <c r="AS443" i="7"/>
  <c r="AT443" i="7"/>
  <c r="AS365" i="7"/>
  <c r="AT365" i="7"/>
  <c r="AS421" i="7"/>
  <c r="AT421" i="7"/>
  <c r="AS413" i="7"/>
  <c r="AT413" i="7"/>
  <c r="AS414" i="7"/>
  <c r="AT414" i="7"/>
  <c r="AS415" i="7"/>
  <c r="AT415" i="7"/>
  <c r="AS416" i="7"/>
  <c r="AT416" i="7"/>
  <c r="AS422" i="7"/>
  <c r="AT422" i="7"/>
  <c r="AS423" i="7"/>
  <c r="AT423" i="7"/>
  <c r="AS424" i="7"/>
  <c r="AT424" i="7"/>
  <c r="AS425" i="7"/>
  <c r="AT425" i="7"/>
  <c r="AS426" i="7"/>
  <c r="AT426" i="7"/>
  <c r="AS427" i="7"/>
  <c r="AT427" i="7"/>
  <c r="AS428" i="7"/>
  <c r="AT428" i="7"/>
  <c r="AS429" i="7"/>
  <c r="AT429" i="7"/>
  <c r="AS430" i="7"/>
  <c r="AT430" i="7"/>
  <c r="AS431" i="7"/>
  <c r="AT431" i="7"/>
  <c r="AS432" i="7"/>
  <c r="AT432" i="7"/>
  <c r="AS433" i="7"/>
  <c r="AT433" i="7"/>
  <c r="AS434" i="7"/>
  <c r="AT434" i="7"/>
  <c r="AS435" i="7"/>
  <c r="AT435" i="7"/>
  <c r="AS436" i="7"/>
  <c r="AT436" i="7"/>
  <c r="AS437" i="7"/>
  <c r="AT437" i="7"/>
  <c r="AS438" i="7"/>
  <c r="AT438" i="7"/>
  <c r="AS439" i="7"/>
  <c r="AT439" i="7"/>
  <c r="AS440" i="7"/>
  <c r="AT440" i="7"/>
  <c r="AS444" i="7"/>
  <c r="AT444" i="7"/>
  <c r="AS441" i="7"/>
  <c r="AT441" i="7"/>
  <c r="AS442" i="7"/>
  <c r="AT442" i="7"/>
  <c r="AS445" i="7"/>
  <c r="AT445" i="7"/>
  <c r="AS446" i="7"/>
  <c r="AT446" i="7"/>
  <c r="AS447" i="7"/>
  <c r="AT447" i="7"/>
  <c r="AS448" i="7"/>
  <c r="AT448" i="7"/>
  <c r="AS449" i="7"/>
  <c r="AT449" i="7"/>
  <c r="AS450" i="7"/>
  <c r="AT450" i="7"/>
  <c r="AS451" i="7"/>
  <c r="AT451" i="7"/>
  <c r="AS452" i="7"/>
  <c r="AT452" i="7"/>
  <c r="AS453" i="7"/>
  <c r="AT453" i="7"/>
  <c r="AS454" i="7"/>
  <c r="AT454" i="7"/>
  <c r="AS455" i="7"/>
  <c r="AT455" i="7"/>
  <c r="AS456" i="7"/>
  <c r="AT456" i="7"/>
  <c r="AS457" i="7"/>
  <c r="AT457" i="7"/>
  <c r="AS458" i="7"/>
  <c r="AT458" i="7"/>
  <c r="AS459" i="7"/>
  <c r="AT459" i="7"/>
  <c r="AS460" i="7"/>
  <c r="AT460" i="7"/>
  <c r="AS462" i="7"/>
  <c r="AT462" i="7"/>
  <c r="AS465" i="7"/>
  <c r="AT465" i="7"/>
  <c r="AS466" i="7"/>
  <c r="AT466" i="7"/>
  <c r="AS468" i="7"/>
  <c r="AT468" i="7"/>
  <c r="AS467" i="7"/>
  <c r="AT467" i="7"/>
  <c r="AS470" i="7"/>
  <c r="AT470" i="7"/>
  <c r="AS471" i="7"/>
  <c r="AT471" i="7"/>
  <c r="AS472" i="7"/>
  <c r="AT472" i="7"/>
  <c r="AS473" i="7"/>
  <c r="AT473" i="7"/>
  <c r="AS474" i="7"/>
  <c r="AT474" i="7"/>
  <c r="AS475" i="7"/>
  <c r="AT475" i="7"/>
  <c r="AS477" i="7"/>
  <c r="AT477" i="7"/>
  <c r="AS478" i="7"/>
  <c r="AT478" i="7"/>
  <c r="AS480" i="7"/>
  <c r="AT480" i="7"/>
  <c r="AS482" i="7"/>
  <c r="AT482" i="7"/>
  <c r="AS483" i="7"/>
  <c r="AT483" i="7"/>
  <c r="AS484" i="7"/>
  <c r="AT484" i="7"/>
  <c r="AS485" i="7"/>
  <c r="AT485" i="7"/>
  <c r="AS486" i="7"/>
  <c r="AT486" i="7"/>
  <c r="AS487" i="7"/>
  <c r="AT487" i="7"/>
  <c r="AS490" i="7"/>
  <c r="AT490" i="7"/>
  <c r="AS491" i="7"/>
  <c r="AT491" i="7"/>
  <c r="AS495" i="7"/>
  <c r="AT495" i="7"/>
  <c r="AS497" i="7"/>
  <c r="AT497" i="7"/>
  <c r="AS498" i="7"/>
  <c r="AT498" i="7"/>
  <c r="AS499" i="7"/>
  <c r="AT499" i="7"/>
  <c r="AS547" i="7"/>
  <c r="AT547" i="7"/>
  <c r="AS500" i="7"/>
  <c r="AT500" i="7"/>
  <c r="AS548" i="7"/>
  <c r="AT548" i="7"/>
  <c r="AS549" i="7"/>
  <c r="AT549" i="7"/>
  <c r="AS501" i="7"/>
  <c r="AT501" i="7"/>
  <c r="AS502" i="7"/>
  <c r="AT502" i="7"/>
  <c r="AS469" i="7"/>
  <c r="AT469" i="7"/>
  <c r="AS503" i="7"/>
  <c r="AT503" i="7"/>
  <c r="AS504" i="7"/>
  <c r="AT504" i="7"/>
  <c r="AS505" i="7"/>
  <c r="AT505" i="7"/>
  <c r="AS506" i="7"/>
  <c r="AT506" i="7"/>
  <c r="AS507" i="7"/>
  <c r="AT507" i="7"/>
  <c r="AS508" i="7"/>
  <c r="AT508" i="7"/>
  <c r="AS509" i="7"/>
  <c r="AT509" i="7"/>
  <c r="AS510" i="7"/>
  <c r="AT510" i="7"/>
  <c r="AS511" i="7"/>
  <c r="AT511" i="7"/>
  <c r="AS512" i="7"/>
  <c r="AT512" i="7"/>
  <c r="AS513" i="7"/>
  <c r="AT513" i="7"/>
  <c r="AS514" i="7"/>
  <c r="AT514" i="7"/>
  <c r="AS515" i="7"/>
  <c r="AT515" i="7"/>
  <c r="AS516" i="7"/>
  <c r="AT516" i="7"/>
  <c r="AS517" i="7"/>
  <c r="AT517" i="7"/>
  <c r="AS518" i="7"/>
  <c r="AT518" i="7"/>
  <c r="AS519" i="7"/>
  <c r="AT519" i="7"/>
  <c r="AS520" i="7"/>
  <c r="AT520" i="7"/>
  <c r="AS521" i="7"/>
  <c r="AT521" i="7"/>
  <c r="AS522" i="7"/>
  <c r="AT522" i="7"/>
  <c r="AS524" i="7"/>
  <c r="AT524" i="7"/>
  <c r="AS525" i="7"/>
  <c r="AT525" i="7"/>
  <c r="AS526" i="7"/>
  <c r="AT526" i="7"/>
  <c r="AS527" i="7"/>
  <c r="AT527" i="7"/>
  <c r="AS528" i="7"/>
  <c r="AT528" i="7"/>
  <c r="AS529" i="7"/>
  <c r="AT529" i="7"/>
  <c r="AS530" i="7"/>
  <c r="AT530" i="7"/>
  <c r="AS531" i="7"/>
  <c r="AT531" i="7"/>
  <c r="AS534" i="7"/>
  <c r="AT534" i="7"/>
  <c r="AS535" i="7"/>
  <c r="AT535" i="7"/>
  <c r="AS536" i="7"/>
  <c r="AT536" i="7"/>
  <c r="AS537" i="7"/>
  <c r="AT537" i="7"/>
  <c r="AS538" i="7"/>
  <c r="AT538" i="7"/>
  <c r="AS539" i="7"/>
  <c r="AT539" i="7"/>
  <c r="AS532" i="7"/>
  <c r="AT532" i="7"/>
  <c r="AS542" i="7"/>
  <c r="AT542" i="7"/>
  <c r="AS543" i="7"/>
  <c r="AT543" i="7"/>
  <c r="AS550" i="7"/>
  <c r="AT550" i="7"/>
  <c r="AS551" i="7"/>
  <c r="AT551" i="7"/>
  <c r="AS552" i="7"/>
  <c r="AT552" i="7"/>
  <c r="AS553" i="7"/>
  <c r="AT553" i="7"/>
  <c r="AS554" i="7"/>
  <c r="AT554" i="7"/>
  <c r="AS556" i="7"/>
  <c r="AT556" i="7"/>
  <c r="AS555" i="7"/>
  <c r="AT555" i="7"/>
  <c r="AS557" i="7"/>
  <c r="AT557" i="7"/>
  <c r="AS558" i="7"/>
  <c r="AT558" i="7"/>
  <c r="AS559" i="7"/>
  <c r="AT559" i="7"/>
  <c r="AS560" i="7"/>
  <c r="AT560" i="7"/>
  <c r="AS561" i="7"/>
  <c r="AT561" i="7"/>
  <c r="AS562" i="7"/>
  <c r="AT562" i="7"/>
  <c r="AS563" i="7"/>
  <c r="AT563" i="7"/>
  <c r="AS564" i="7"/>
  <c r="AT564" i="7"/>
  <c r="AS565" i="7"/>
  <c r="AT565" i="7"/>
  <c r="AS566" i="7"/>
  <c r="AT566" i="7"/>
  <c r="AS567" i="7"/>
  <c r="AT567" i="7"/>
  <c r="AS568" i="7"/>
  <c r="AT568" i="7"/>
  <c r="AS569" i="7"/>
  <c r="AT569" i="7"/>
  <c r="AS570" i="7"/>
  <c r="AT570" i="7"/>
  <c r="AS571" i="7"/>
  <c r="AT571" i="7"/>
  <c r="AS572" i="7"/>
  <c r="AT572" i="7"/>
  <c r="AS573" i="7"/>
  <c r="AT573" i="7"/>
  <c r="AS574" i="7"/>
  <c r="AT574" i="7"/>
  <c r="AS575" i="7"/>
  <c r="AT575" i="7"/>
  <c r="AS576" i="7"/>
  <c r="AT576" i="7"/>
  <c r="AS583" i="7"/>
  <c r="AT583" i="7"/>
  <c r="AS577" i="7"/>
  <c r="AT577" i="7"/>
  <c r="AS578" i="7"/>
  <c r="AT578" i="7"/>
  <c r="AS584" i="7"/>
  <c r="AT584" i="7"/>
  <c r="AS579" i="7"/>
  <c r="AT579" i="7"/>
  <c r="AS585" i="7"/>
  <c r="AT585" i="7"/>
  <c r="AS580" i="7"/>
  <c r="AT580" i="7"/>
  <c r="AS581" i="7"/>
  <c r="AT581" i="7"/>
  <c r="AS582" i="7"/>
  <c r="AT582" i="7"/>
  <c r="AS586" i="7"/>
  <c r="AT586" i="7"/>
  <c r="AS588" i="7"/>
  <c r="AT588" i="7"/>
  <c r="AS589" i="7"/>
  <c r="AT589" i="7"/>
  <c r="AS590" i="7"/>
  <c r="AT590" i="7"/>
  <c r="AS591" i="7"/>
  <c r="AT591" i="7"/>
  <c r="AS592" i="7"/>
  <c r="AT592" i="7"/>
  <c r="AS593" i="7"/>
  <c r="AT593" i="7"/>
  <c r="AS594" i="7"/>
  <c r="AT594" i="7"/>
  <c r="AS595" i="7"/>
  <c r="AT595" i="7"/>
  <c r="AS597" i="7"/>
  <c r="AT597" i="7"/>
  <c r="AS598" i="7"/>
  <c r="AT598" i="7"/>
  <c r="AS599" i="7"/>
  <c r="AT599" i="7"/>
  <c r="AS602" i="7"/>
  <c r="AT602" i="7"/>
  <c r="AS603" i="7"/>
  <c r="AT603" i="7"/>
  <c r="AS604" i="7"/>
  <c r="AT604" i="7"/>
  <c r="AS605" i="7"/>
  <c r="AT605" i="7"/>
  <c r="AS606" i="7"/>
  <c r="AT606" i="7"/>
  <c r="AS607" i="7"/>
  <c r="AT607" i="7"/>
  <c r="AS608" i="7"/>
  <c r="AT608" i="7"/>
  <c r="AS609" i="7"/>
  <c r="AT609" i="7"/>
  <c r="AS610" i="7"/>
  <c r="AT610" i="7"/>
  <c r="AS611" i="7"/>
  <c r="AT611" i="7"/>
  <c r="AS612" i="7"/>
  <c r="AT612" i="7"/>
  <c r="AS613" i="7"/>
  <c r="AT613" i="7"/>
  <c r="AS616" i="7"/>
  <c r="AT616" i="7"/>
  <c r="AS617" i="7"/>
  <c r="AT617" i="7"/>
  <c r="AS618" i="7"/>
  <c r="AT618" i="7"/>
  <c r="AS834" i="7"/>
  <c r="AT834" i="7"/>
  <c r="AS619" i="7"/>
  <c r="AT619" i="7"/>
  <c r="AS620" i="7"/>
  <c r="AT620" i="7"/>
  <c r="AS621" i="7"/>
  <c r="AT621" i="7"/>
  <c r="AS622" i="7"/>
  <c r="AT622" i="7"/>
  <c r="AS623" i="7"/>
  <c r="AT623" i="7"/>
  <c r="AS624" i="7"/>
  <c r="AT624" i="7"/>
  <c r="AS625" i="7"/>
  <c r="AT625" i="7"/>
  <c r="AS626" i="7"/>
  <c r="AT626" i="7"/>
  <c r="AS627" i="7"/>
  <c r="AT627" i="7"/>
  <c r="AS628" i="7"/>
  <c r="AT628" i="7"/>
  <c r="AS629" i="7"/>
  <c r="AT629" i="7"/>
  <c r="AS630" i="7"/>
  <c r="AT630" i="7"/>
  <c r="AS633" i="7"/>
  <c r="AT633" i="7"/>
  <c r="AS634" i="7"/>
  <c r="AT634" i="7"/>
  <c r="AS635" i="7"/>
  <c r="AT635" i="7"/>
  <c r="AS636" i="7"/>
  <c r="AT636" i="7"/>
  <c r="AS637" i="7"/>
  <c r="AT637" i="7"/>
  <c r="AS638" i="7"/>
  <c r="AT638" i="7"/>
  <c r="AS639" i="7"/>
  <c r="AT639" i="7"/>
  <c r="AS640" i="7"/>
  <c r="AT640" i="7"/>
  <c r="AS641" i="7"/>
  <c r="AT641" i="7"/>
  <c r="AS642" i="7"/>
  <c r="AT642" i="7"/>
  <c r="AS643" i="7"/>
  <c r="AT643" i="7"/>
  <c r="AS644" i="7"/>
  <c r="AT644" i="7"/>
  <c r="AS645" i="7"/>
  <c r="AT645" i="7"/>
  <c r="AS646" i="7"/>
  <c r="AT646" i="7"/>
  <c r="AS648" i="7"/>
  <c r="AT648" i="7"/>
  <c r="AS650" i="7"/>
  <c r="AT650" i="7"/>
  <c r="AS652" i="7"/>
  <c r="AT652" i="7"/>
  <c r="AS654" i="7"/>
  <c r="AT654" i="7"/>
  <c r="AS655" i="7"/>
  <c r="AT655" i="7"/>
  <c r="AS656" i="7"/>
  <c r="AT656" i="7"/>
  <c r="AS657" i="7"/>
  <c r="AT657" i="7"/>
  <c r="AS685" i="7"/>
  <c r="AT685" i="7"/>
  <c r="AS658" i="7"/>
  <c r="AT658" i="7"/>
  <c r="AS687" i="7"/>
  <c r="AT687" i="7"/>
  <c r="AS695" i="7"/>
  <c r="AT695" i="7"/>
  <c r="AS688" i="7"/>
  <c r="AT688" i="7"/>
  <c r="AS694" i="7"/>
  <c r="AT694" i="7"/>
  <c r="AS601" i="7"/>
  <c r="AT601" i="7"/>
  <c r="AS835" i="7"/>
  <c r="AT835" i="7"/>
  <c r="AS698" i="7"/>
  <c r="AT698" i="7"/>
  <c r="AS699" i="7"/>
  <c r="AT699" i="7"/>
  <c r="AS836" i="7"/>
  <c r="AT836" i="7"/>
  <c r="AS702" i="7"/>
  <c r="AT702" i="7"/>
  <c r="AS653" i="7"/>
  <c r="AT653" i="7"/>
  <c r="AS665" i="7"/>
  <c r="AT665" i="7"/>
  <c r="AS614" i="7"/>
  <c r="AT614" i="7"/>
  <c r="AS667" i="7"/>
  <c r="AT667" i="7"/>
  <c r="AS668" i="7"/>
  <c r="AT668" i="7"/>
  <c r="AS704" i="7"/>
  <c r="AT704" i="7"/>
  <c r="AS669" i="7"/>
  <c r="AT669" i="7"/>
  <c r="AS707" i="7"/>
  <c r="AT707" i="7"/>
  <c r="AS670" i="7"/>
  <c r="AT670" i="7"/>
  <c r="AS596" i="7"/>
  <c r="AT596" i="7"/>
  <c r="AS709" i="7"/>
  <c r="AT709" i="7"/>
  <c r="AS671" i="7"/>
  <c r="AT671" i="7"/>
  <c r="AS672" i="7"/>
  <c r="AT672" i="7"/>
  <c r="AS837" i="7"/>
  <c r="AT837" i="7"/>
  <c r="AS673" i="7"/>
  <c r="AT673" i="7"/>
  <c r="AS674" i="7"/>
  <c r="AT674" i="7"/>
  <c r="AS675" i="7"/>
  <c r="AT675" i="7"/>
  <c r="AS676" i="7"/>
  <c r="AT676" i="7"/>
  <c r="AS677" i="7"/>
  <c r="AT677" i="7"/>
  <c r="AS679" i="7"/>
  <c r="AT679" i="7"/>
  <c r="AS680" i="7"/>
  <c r="AT680" i="7"/>
  <c r="AS681" i="7"/>
  <c r="AT681" i="7"/>
  <c r="AS682" i="7"/>
  <c r="AT682" i="7"/>
  <c r="AS683" i="7"/>
  <c r="AT683" i="7"/>
  <c r="AS684" i="7"/>
  <c r="AT684" i="7"/>
  <c r="AS691" i="7"/>
  <c r="AT691" i="7"/>
  <c r="AS712" i="7"/>
  <c r="AT712" i="7"/>
  <c r="AS713" i="7"/>
  <c r="AT713" i="7"/>
  <c r="AS714" i="7"/>
  <c r="AT714" i="7"/>
  <c r="AS715" i="7"/>
  <c r="AT715" i="7"/>
  <c r="AS716" i="7"/>
  <c r="AT716" i="7"/>
  <c r="AS686" i="7"/>
  <c r="AT686" i="7"/>
  <c r="AS693" i="7"/>
  <c r="AT693" i="7"/>
  <c r="AS717" i="7"/>
  <c r="AT717" i="7"/>
  <c r="AS718" i="7"/>
  <c r="AT718" i="7"/>
  <c r="AS719" i="7"/>
  <c r="AT719" i="7"/>
  <c r="AS720" i="7"/>
  <c r="AT720" i="7"/>
  <c r="AS721" i="7"/>
  <c r="AT721" i="7"/>
  <c r="AS722" i="7"/>
  <c r="AT722" i="7"/>
  <c r="AS697" i="7"/>
  <c r="AT697" i="7"/>
  <c r="AS723" i="7"/>
  <c r="AT723" i="7"/>
  <c r="AS724" i="7"/>
  <c r="AT724" i="7"/>
  <c r="AS725" i="7"/>
  <c r="AT725" i="7"/>
  <c r="AS726" i="7"/>
  <c r="AT726" i="7"/>
  <c r="AS727" i="7"/>
  <c r="AT727" i="7"/>
  <c r="AS728" i="7"/>
  <c r="AT728" i="7"/>
  <c r="AS729" i="7"/>
  <c r="AT729" i="7"/>
  <c r="AS730" i="7"/>
  <c r="AT730" i="7"/>
  <c r="AS731" i="7"/>
  <c r="AT731" i="7"/>
  <c r="AS732" i="7"/>
  <c r="AT732" i="7"/>
  <c r="AS733" i="7"/>
  <c r="AT733" i="7"/>
  <c r="AS700" i="7"/>
  <c r="AT700" i="7"/>
  <c r="AS701" i="7"/>
  <c r="AT701" i="7"/>
  <c r="AS734" i="7"/>
  <c r="AT734" i="7"/>
  <c r="AS735" i="7"/>
  <c r="AT735" i="7"/>
  <c r="AS736" i="7"/>
  <c r="AT736" i="7"/>
  <c r="AS737" i="7"/>
  <c r="AT737" i="7"/>
  <c r="AS738" i="7"/>
  <c r="AT738" i="7"/>
  <c r="AS743" i="7"/>
  <c r="AT743" i="7"/>
  <c r="AS740" i="7"/>
  <c r="AT740" i="7"/>
  <c r="AS741" i="7"/>
  <c r="AT741" i="7"/>
  <c r="AS742" i="7"/>
  <c r="AT742" i="7"/>
  <c r="AS744" i="7"/>
  <c r="AT744" i="7"/>
  <c r="AS745" i="7"/>
  <c r="AT745" i="7"/>
  <c r="AS746" i="7"/>
  <c r="AT746" i="7"/>
  <c r="AS689" i="7"/>
  <c r="AT689" i="7"/>
  <c r="AS748" i="7"/>
  <c r="AT748" i="7"/>
  <c r="AS749" i="7"/>
  <c r="AT749" i="7"/>
  <c r="AS703" i="7"/>
  <c r="AT703" i="7"/>
  <c r="AS750" i="7"/>
  <c r="AT750" i="7"/>
  <c r="AS751" i="7"/>
  <c r="AT751" i="7"/>
  <c r="AS752" i="7"/>
  <c r="AT752" i="7"/>
  <c r="AS753" i="7"/>
  <c r="AT753" i="7"/>
  <c r="AS754" i="7"/>
  <c r="AT754" i="7"/>
  <c r="AS706" i="7"/>
  <c r="AT706" i="7"/>
  <c r="AS755" i="7"/>
  <c r="AT755" i="7"/>
  <c r="AS756" i="7"/>
  <c r="AT756" i="7"/>
  <c r="AS757" i="7"/>
  <c r="AT757" i="7"/>
  <c r="AS758" i="7"/>
  <c r="AT758" i="7"/>
  <c r="AS759" i="7"/>
  <c r="AT759" i="7"/>
  <c r="AS710" i="7"/>
  <c r="AT710" i="7"/>
  <c r="AS760" i="7"/>
  <c r="AT760" i="7"/>
  <c r="AS761" i="7"/>
  <c r="AT761" i="7"/>
  <c r="AS762" i="7"/>
  <c r="AT762" i="7"/>
  <c r="AS763" i="7"/>
  <c r="AT763" i="7"/>
  <c r="AS764" i="7"/>
  <c r="AT764" i="7"/>
  <c r="AS711" i="7"/>
  <c r="AT711" i="7"/>
  <c r="AS765" i="7"/>
  <c r="AT765" i="7"/>
  <c r="AS766" i="7"/>
  <c r="AT766" i="7"/>
  <c r="AS767" i="7"/>
  <c r="AT767" i="7"/>
  <c r="AS768" i="7"/>
  <c r="AT768" i="7"/>
  <c r="AS769" i="7"/>
  <c r="AT769" i="7"/>
  <c r="AS770" i="7"/>
  <c r="AT770" i="7"/>
  <c r="AS772" i="7"/>
  <c r="AT772" i="7"/>
  <c r="AS773" i="7"/>
  <c r="AT773" i="7"/>
  <c r="AS774" i="7"/>
  <c r="AT774" i="7"/>
  <c r="AS775" i="7"/>
  <c r="AT775" i="7"/>
  <c r="AS776" i="7"/>
  <c r="AT776" i="7"/>
  <c r="AS777" i="7"/>
  <c r="AT777" i="7"/>
  <c r="AS778" i="7"/>
  <c r="AT778" i="7"/>
  <c r="AS779" i="7"/>
  <c r="AT779" i="7"/>
  <c r="AS780" i="7"/>
  <c r="AT780" i="7"/>
  <c r="AS781" i="7"/>
  <c r="AT781" i="7"/>
  <c r="AS782" i="7"/>
  <c r="AT782" i="7"/>
  <c r="AS783" i="7"/>
  <c r="AT783" i="7"/>
  <c r="AS784" i="7"/>
  <c r="AT784" i="7"/>
  <c r="AS785" i="7"/>
  <c r="AT785" i="7"/>
  <c r="AS787" i="7"/>
  <c r="AT787" i="7"/>
  <c r="AS788" i="7"/>
  <c r="AT788" i="7"/>
  <c r="AS789" i="7"/>
  <c r="AT789" i="7"/>
  <c r="AS790" i="7"/>
  <c r="AT790" i="7"/>
  <c r="AS791" i="7"/>
  <c r="AT791" i="7"/>
  <c r="AS792" i="7"/>
  <c r="AT792" i="7"/>
  <c r="AS793" i="7"/>
  <c r="AT793" i="7"/>
  <c r="AS794" i="7"/>
  <c r="AT794" i="7"/>
  <c r="AS826" i="7"/>
  <c r="AT826" i="7"/>
  <c r="AS795" i="7"/>
  <c r="AT795" i="7"/>
  <c r="AS796" i="7"/>
  <c r="AT796" i="7"/>
  <c r="AS797" i="7"/>
  <c r="AT797" i="7"/>
  <c r="AS798" i="7"/>
  <c r="AT798" i="7"/>
  <c r="AS799" i="7"/>
  <c r="AT799" i="7"/>
  <c r="AS800" i="7"/>
  <c r="AT800" i="7"/>
  <c r="AS802" i="7"/>
  <c r="AT802" i="7"/>
  <c r="AS803" i="7"/>
  <c r="AT803" i="7"/>
  <c r="AS804" i="7"/>
  <c r="AT804" i="7"/>
  <c r="AS805" i="7"/>
  <c r="AT805" i="7"/>
  <c r="AS806" i="7"/>
  <c r="AT806" i="7"/>
  <c r="AS812" i="7"/>
  <c r="AT812" i="7"/>
  <c r="AS815" i="7"/>
  <c r="AT815" i="7"/>
  <c r="AS816" i="7"/>
  <c r="AT816" i="7"/>
  <c r="AS817" i="7"/>
  <c r="AT817" i="7"/>
  <c r="AS818" i="7"/>
  <c r="AT818" i="7"/>
  <c r="AS819" i="7"/>
  <c r="AT819" i="7"/>
  <c r="AS820" i="7"/>
  <c r="AT820" i="7"/>
  <c r="AS821" i="7"/>
  <c r="AT821" i="7"/>
  <c r="AS822" i="7"/>
  <c r="AT822" i="7"/>
  <c r="AS823" i="7"/>
  <c r="AT823" i="7"/>
  <c r="AS824" i="7"/>
  <c r="AT824" i="7"/>
  <c r="AS825" i="7"/>
  <c r="AT825" i="7"/>
  <c r="AS828" i="7"/>
  <c r="AT828" i="7"/>
  <c r="AS829" i="7"/>
  <c r="AT829" i="7"/>
  <c r="AS830" i="7"/>
  <c r="AT830" i="7"/>
  <c r="AS831" i="7"/>
  <c r="AT831" i="7"/>
  <c r="AS4" i="7"/>
  <c r="AT4" i="7"/>
  <c r="AS5" i="7"/>
  <c r="AT5" i="7"/>
  <c r="AI516" i="7"/>
  <c r="AI330" i="7"/>
  <c r="AI225" i="7"/>
  <c r="AI196" i="7"/>
  <c r="AI200" i="7"/>
  <c r="AI183" i="7"/>
  <c r="AI178" i="7"/>
  <c r="AI167" i="7"/>
  <c r="AI135" i="7"/>
  <c r="AI114" i="7"/>
  <c r="AI91" i="7"/>
  <c r="AI80" i="7"/>
  <c r="AI56" i="7"/>
  <c r="AI34" i="7"/>
  <c r="AI30" i="7"/>
  <c r="AI22" i="7"/>
  <c r="AI13" i="7"/>
  <c r="AI7" i="7"/>
  <c r="AI218" i="7"/>
  <c r="AI213" i="7"/>
  <c r="AI270" i="7"/>
  <c r="U550" i="9"/>
  <c r="U431" i="9"/>
  <c r="U224" i="9"/>
  <c r="U293" i="9"/>
  <c r="U178" i="9"/>
  <c r="U108" i="9"/>
  <c r="V1032" i="9"/>
  <c r="U3" i="9"/>
  <c r="U4" i="9"/>
  <c r="U5" i="9"/>
  <c r="U6" i="9"/>
  <c r="V3" i="9"/>
  <c r="V4" i="9"/>
  <c r="V5" i="9"/>
  <c r="V6" i="9"/>
  <c r="V7" i="9"/>
  <c r="U8" i="9"/>
  <c r="V8" i="9"/>
  <c r="U9" i="9"/>
  <c r="V9" i="9"/>
  <c r="U10" i="9"/>
  <c r="V10" i="9"/>
  <c r="U11" i="9"/>
  <c r="V11" i="9"/>
  <c r="U12" i="9"/>
  <c r="V12" i="9"/>
  <c r="U13" i="9"/>
  <c r="V13" i="9"/>
  <c r="U14" i="9"/>
  <c r="V14" i="9"/>
  <c r="U15" i="9"/>
  <c r="V15" i="9"/>
  <c r="U16" i="9"/>
  <c r="V16" i="9"/>
  <c r="U17" i="9"/>
  <c r="V17" i="9"/>
  <c r="U18" i="9"/>
  <c r="V18" i="9"/>
  <c r="U19" i="9"/>
  <c r="V19" i="9"/>
  <c r="U20" i="9"/>
  <c r="V20" i="9"/>
  <c r="U21" i="9"/>
  <c r="V21" i="9"/>
  <c r="U22" i="9"/>
  <c r="V22" i="9"/>
  <c r="U23" i="9"/>
  <c r="V23" i="9"/>
  <c r="U24" i="9"/>
  <c r="V24" i="9"/>
  <c r="U25" i="9"/>
  <c r="V25" i="9"/>
  <c r="V26" i="9"/>
  <c r="V27" i="9"/>
  <c r="U28" i="9"/>
  <c r="V28" i="9"/>
  <c r="U29" i="9"/>
  <c r="V29" i="9"/>
  <c r="U30" i="9"/>
  <c r="V30" i="9"/>
  <c r="U31" i="9"/>
  <c r="V31" i="9"/>
  <c r="U32" i="9"/>
  <c r="V32" i="9"/>
  <c r="U33" i="9"/>
  <c r="V33" i="9"/>
  <c r="U34" i="9"/>
  <c r="V34" i="9"/>
  <c r="U35" i="9"/>
  <c r="V35" i="9"/>
  <c r="U36" i="9"/>
  <c r="V36" i="9"/>
  <c r="U37" i="9"/>
  <c r="V37" i="9"/>
  <c r="U38" i="9"/>
  <c r="V38" i="9"/>
  <c r="U39" i="9"/>
  <c r="V39" i="9"/>
  <c r="U40" i="9"/>
  <c r="V40" i="9"/>
  <c r="U41" i="9"/>
  <c r="V41" i="9"/>
  <c r="U42" i="9"/>
  <c r="V42" i="9"/>
  <c r="U43" i="9"/>
  <c r="V43" i="9"/>
  <c r="V44" i="9"/>
  <c r="U45" i="9"/>
  <c r="V45" i="9"/>
  <c r="U46" i="9"/>
  <c r="V46" i="9"/>
  <c r="U47" i="9"/>
  <c r="V47" i="9"/>
  <c r="U48" i="9"/>
  <c r="V48" i="9"/>
  <c r="U49" i="9"/>
  <c r="V49" i="9"/>
  <c r="U50" i="9"/>
  <c r="V50" i="9"/>
  <c r="U51" i="9"/>
  <c r="V51" i="9"/>
  <c r="U52" i="9"/>
  <c r="V52" i="9"/>
  <c r="U53" i="9"/>
  <c r="V53" i="9"/>
  <c r="U54" i="9"/>
  <c r="V54" i="9"/>
  <c r="U55" i="9"/>
  <c r="V55" i="9"/>
  <c r="U57" i="9"/>
  <c r="V57" i="9"/>
  <c r="U58" i="9"/>
  <c r="V58" i="9"/>
  <c r="U59" i="9"/>
  <c r="V59" i="9"/>
  <c r="U60" i="9"/>
  <c r="V60" i="9"/>
  <c r="U61" i="9"/>
  <c r="V61" i="9"/>
  <c r="U62" i="9"/>
  <c r="V62" i="9"/>
  <c r="U63" i="9"/>
  <c r="V63" i="9"/>
  <c r="U64" i="9"/>
  <c r="V64" i="9"/>
  <c r="U65" i="9"/>
  <c r="V65" i="9"/>
  <c r="U66" i="9"/>
  <c r="V66" i="9"/>
  <c r="V67" i="9"/>
  <c r="U68" i="9"/>
  <c r="V68" i="9"/>
  <c r="U69" i="9"/>
  <c r="V69" i="9"/>
  <c r="U70" i="9"/>
  <c r="V70" i="9"/>
  <c r="U71" i="9"/>
  <c r="V71" i="9"/>
  <c r="V72" i="9"/>
  <c r="U73" i="9"/>
  <c r="V73" i="9"/>
  <c r="U74" i="9"/>
  <c r="V74" i="9"/>
  <c r="U75" i="9"/>
  <c r="V75" i="9"/>
  <c r="U76" i="9"/>
  <c r="V76" i="9"/>
  <c r="U77" i="9"/>
  <c r="V77" i="9"/>
  <c r="U78" i="9"/>
  <c r="AI78" i="9"/>
  <c r="V78" i="9"/>
  <c r="U80" i="9"/>
  <c r="AI80" i="9"/>
  <c r="V80" i="9"/>
  <c r="U81" i="9"/>
  <c r="AI81" i="9"/>
  <c r="V81" i="9"/>
  <c r="U82" i="9"/>
  <c r="V82" i="9"/>
  <c r="U83" i="9"/>
  <c r="AI83" i="9"/>
  <c r="V83" i="9"/>
  <c r="U84" i="9"/>
  <c r="V84" i="9"/>
  <c r="U85" i="9"/>
  <c r="AI85" i="9"/>
  <c r="V85" i="9"/>
  <c r="U86" i="9"/>
  <c r="AI86" i="9"/>
  <c r="V86" i="9"/>
  <c r="U87" i="9"/>
  <c r="AI87" i="9"/>
  <c r="V87" i="9"/>
  <c r="U88" i="9"/>
  <c r="V88" i="9"/>
  <c r="U89" i="9"/>
  <c r="AI89" i="9"/>
  <c r="V89" i="9"/>
  <c r="U90" i="9"/>
  <c r="V90" i="9"/>
  <c r="U91" i="9"/>
  <c r="AI91" i="9"/>
  <c r="V91" i="9"/>
  <c r="U92" i="9"/>
  <c r="AI92" i="9"/>
  <c r="V92" i="9"/>
  <c r="U93" i="9"/>
  <c r="AI93" i="9"/>
  <c r="V93" i="9"/>
  <c r="U94" i="9"/>
  <c r="V94" i="9"/>
  <c r="U95" i="9"/>
  <c r="V95" i="9"/>
  <c r="U96" i="9"/>
  <c r="V96" i="9"/>
  <c r="U97" i="9"/>
  <c r="AI97" i="9"/>
  <c r="V97" i="9"/>
  <c r="U98" i="9"/>
  <c r="AI98" i="9"/>
  <c r="V98" i="9"/>
  <c r="U99" i="9"/>
  <c r="AI99" i="9"/>
  <c r="V99" i="9"/>
  <c r="U100" i="9"/>
  <c r="V100" i="9"/>
  <c r="U101" i="9"/>
  <c r="V101" i="9"/>
  <c r="U102" i="9"/>
  <c r="V102" i="9"/>
  <c r="U103" i="9"/>
  <c r="AI103" i="9"/>
  <c r="V103" i="9"/>
  <c r="U105" i="9"/>
  <c r="AI104" i="9"/>
  <c r="V105" i="9"/>
  <c r="U106" i="9"/>
  <c r="AI105" i="9"/>
  <c r="V106" i="9"/>
  <c r="V107" i="9"/>
  <c r="V108" i="9"/>
  <c r="U109" i="9"/>
  <c r="AI108" i="9"/>
  <c r="V109" i="9"/>
  <c r="U110" i="9"/>
  <c r="AI109" i="9"/>
  <c r="V110" i="9"/>
  <c r="U111" i="9"/>
  <c r="V111" i="9"/>
  <c r="U112" i="9"/>
  <c r="V112" i="9"/>
  <c r="U113" i="9"/>
  <c r="AI112" i="9"/>
  <c r="V113" i="9"/>
  <c r="U114" i="9"/>
  <c r="V114" i="9"/>
  <c r="U115" i="9"/>
  <c r="V115" i="9"/>
  <c r="U116" i="9"/>
  <c r="AI115" i="9"/>
  <c r="V116" i="9"/>
  <c r="U117" i="9"/>
  <c r="V117" i="9"/>
  <c r="U118" i="9"/>
  <c r="V118" i="9"/>
  <c r="U119" i="9"/>
  <c r="V119" i="9"/>
  <c r="U120" i="9"/>
  <c r="V120" i="9"/>
  <c r="U121" i="9"/>
  <c r="V121" i="9"/>
  <c r="U122" i="9"/>
  <c r="V122" i="9"/>
  <c r="U123" i="9"/>
  <c r="V123" i="9"/>
  <c r="U124" i="9"/>
  <c r="V124" i="9"/>
  <c r="U125" i="9"/>
  <c r="AI124" i="9"/>
  <c r="V125" i="9"/>
  <c r="U126" i="9"/>
  <c r="V126" i="9"/>
  <c r="U127" i="9"/>
  <c r="V127" i="9"/>
  <c r="U128" i="9"/>
  <c r="AI127" i="9"/>
  <c r="V128" i="9"/>
  <c r="U129" i="9"/>
  <c r="V129" i="9"/>
  <c r="U130" i="9"/>
  <c r="V130" i="9"/>
  <c r="V131" i="9"/>
  <c r="U132" i="9"/>
  <c r="AI131" i="9"/>
  <c r="V132" i="9"/>
  <c r="U133" i="9"/>
  <c r="V133" i="9"/>
  <c r="V134" i="9"/>
  <c r="U135" i="9"/>
  <c r="V135" i="9"/>
  <c r="U136" i="9"/>
  <c r="AI135" i="9"/>
  <c r="V136" i="9"/>
  <c r="U137" i="9"/>
  <c r="V137" i="9"/>
  <c r="U138" i="9"/>
  <c r="AI137" i="9"/>
  <c r="V138" i="9"/>
  <c r="U139" i="9"/>
  <c r="V139" i="9"/>
  <c r="U140" i="9"/>
  <c r="V140" i="9"/>
  <c r="U141" i="9"/>
  <c r="V141" i="9"/>
  <c r="U142" i="9"/>
  <c r="V142" i="9"/>
  <c r="V143" i="9"/>
  <c r="U144" i="9"/>
  <c r="AI143" i="9"/>
  <c r="V144" i="9"/>
  <c r="U145" i="9"/>
  <c r="V145" i="9"/>
  <c r="U146" i="9"/>
  <c r="V146" i="9"/>
  <c r="U147" i="9"/>
  <c r="AI146" i="9"/>
  <c r="V147" i="9"/>
  <c r="U148" i="9"/>
  <c r="V148" i="9"/>
  <c r="V149" i="9"/>
  <c r="U150" i="9"/>
  <c r="V150" i="9"/>
  <c r="U151" i="9"/>
  <c r="AI150" i="9"/>
  <c r="V151" i="9"/>
  <c r="U152" i="9"/>
  <c r="V152" i="9"/>
  <c r="U153" i="9"/>
  <c r="V153" i="9"/>
  <c r="U154" i="9"/>
  <c r="V154" i="9"/>
  <c r="U155" i="9"/>
  <c r="V155" i="9"/>
  <c r="U156" i="9"/>
  <c r="V156" i="9"/>
  <c r="U157" i="9"/>
  <c r="AI156" i="9"/>
  <c r="V157" i="9"/>
  <c r="U158" i="9"/>
  <c r="V158" i="9"/>
  <c r="U159" i="9"/>
  <c r="V159" i="9"/>
  <c r="U160" i="9"/>
  <c r="V160" i="9"/>
  <c r="U161" i="9"/>
  <c r="V161" i="9"/>
  <c r="U162" i="9"/>
  <c r="V162" i="9"/>
  <c r="U163" i="9"/>
  <c r="AI162" i="9"/>
  <c r="V163" i="9"/>
  <c r="U164" i="9"/>
  <c r="V164" i="9"/>
  <c r="U165" i="9"/>
  <c r="V165" i="9"/>
  <c r="U166" i="9"/>
  <c r="V166" i="9"/>
  <c r="U167" i="9"/>
  <c r="V167" i="9"/>
  <c r="V168" i="9"/>
  <c r="U169" i="9"/>
  <c r="AI168" i="9"/>
  <c r="V169" i="9"/>
  <c r="U170" i="9"/>
  <c r="V170" i="9"/>
  <c r="U172" i="9"/>
  <c r="V172" i="9"/>
  <c r="U173" i="9"/>
  <c r="AI171" i="9"/>
  <c r="V173" i="9"/>
  <c r="U174" i="9"/>
  <c r="AI172" i="9"/>
  <c r="V174" i="9"/>
  <c r="U175" i="9"/>
  <c r="V175" i="9"/>
  <c r="U176" i="9"/>
  <c r="V176" i="9"/>
  <c r="U177" i="9"/>
  <c r="V177" i="9"/>
  <c r="V178" i="9"/>
  <c r="U179" i="9"/>
  <c r="V179" i="9"/>
  <c r="U180" i="9"/>
  <c r="V180" i="9"/>
  <c r="U181" i="9"/>
  <c r="V181" i="9"/>
  <c r="U182" i="9"/>
  <c r="V182" i="9"/>
  <c r="U183" i="9"/>
  <c r="V183" i="9"/>
  <c r="U184" i="9"/>
  <c r="V184" i="9"/>
  <c r="U185" i="9"/>
  <c r="V185" i="9"/>
  <c r="U186" i="9"/>
  <c r="V186" i="9"/>
  <c r="U187" i="9"/>
  <c r="V187" i="9"/>
  <c r="U188" i="9"/>
  <c r="V188" i="9"/>
  <c r="U189" i="9"/>
  <c r="V189" i="9"/>
  <c r="U190" i="9"/>
  <c r="V190" i="9"/>
  <c r="U191" i="9"/>
  <c r="V191" i="9"/>
  <c r="U192" i="9"/>
  <c r="U193" i="9"/>
  <c r="AI191" i="9"/>
  <c r="V193" i="9"/>
  <c r="U194" i="9"/>
  <c r="AI192" i="9"/>
  <c r="V194" i="9"/>
  <c r="U195" i="9"/>
  <c r="V195" i="9"/>
  <c r="U196" i="9"/>
  <c r="V196" i="9"/>
  <c r="U197" i="9"/>
  <c r="V197" i="9"/>
  <c r="U198" i="9"/>
  <c r="AI196" i="9"/>
  <c r="V198" i="9"/>
  <c r="U199" i="9"/>
  <c r="V199" i="9"/>
  <c r="U200" i="9"/>
  <c r="V200" i="9"/>
  <c r="U201" i="9"/>
  <c r="V201" i="9"/>
  <c r="U202" i="9"/>
  <c r="V202" i="9"/>
  <c r="U203" i="9"/>
  <c r="V203" i="9"/>
  <c r="U204" i="9"/>
  <c r="AI202" i="9"/>
  <c r="V204" i="9"/>
  <c r="U205" i="9"/>
  <c r="V205" i="9"/>
  <c r="U206" i="9"/>
  <c r="V206" i="9"/>
  <c r="U207" i="9"/>
  <c r="V207" i="9"/>
  <c r="U208" i="9"/>
  <c r="V208" i="9"/>
  <c r="U209" i="9"/>
  <c r="V209" i="9"/>
  <c r="U210" i="9"/>
  <c r="AI208" i="9"/>
  <c r="V210" i="9"/>
  <c r="U211" i="9"/>
  <c r="V211" i="9"/>
  <c r="U212" i="9"/>
  <c r="V212" i="9"/>
  <c r="U214" i="9"/>
  <c r="V214" i="9"/>
  <c r="U215" i="9"/>
  <c r="V215" i="9"/>
  <c r="U216" i="9"/>
  <c r="V216" i="9"/>
  <c r="U217" i="9"/>
  <c r="V217" i="9"/>
  <c r="U218" i="9"/>
  <c r="V218" i="9"/>
  <c r="U219" i="9"/>
  <c r="AI216" i="9"/>
  <c r="V219" i="9"/>
  <c r="U220" i="9"/>
  <c r="V220" i="9"/>
  <c r="U221" i="9"/>
  <c r="V221" i="9"/>
  <c r="U222" i="9"/>
  <c r="V222" i="9"/>
  <c r="U223" i="9"/>
  <c r="V223" i="9"/>
  <c r="V224" i="9"/>
  <c r="U225" i="9"/>
  <c r="V225" i="9"/>
  <c r="U226" i="9"/>
  <c r="V226" i="9"/>
  <c r="U227" i="9"/>
  <c r="V227" i="9"/>
  <c r="U228" i="9"/>
  <c r="V228" i="9"/>
  <c r="U229" i="9"/>
  <c r="AI226" i="9"/>
  <c r="V229" i="9"/>
  <c r="U230" i="9"/>
  <c r="V230" i="9"/>
  <c r="U231" i="9"/>
  <c r="V231" i="9"/>
  <c r="U232" i="9"/>
  <c r="V232" i="9"/>
  <c r="U233" i="9"/>
  <c r="AI230" i="9"/>
  <c r="V233" i="9"/>
  <c r="U234" i="9"/>
  <c r="V234" i="9"/>
  <c r="U235" i="9"/>
  <c r="AI232" i="9"/>
  <c r="V235" i="9"/>
  <c r="U236" i="9"/>
  <c r="V236" i="9"/>
  <c r="U237" i="9"/>
  <c r="V237" i="9"/>
  <c r="U238" i="9"/>
  <c r="V238" i="9"/>
  <c r="U239" i="9"/>
  <c r="AI236" i="9"/>
  <c r="V239" i="9"/>
  <c r="U240" i="9"/>
  <c r="V240" i="9"/>
  <c r="U241" i="9"/>
  <c r="AI238" i="9"/>
  <c r="V241" i="9"/>
  <c r="U242" i="9"/>
  <c r="V242" i="9"/>
  <c r="U243" i="9"/>
  <c r="V243" i="9"/>
  <c r="U244" i="9"/>
  <c r="V244" i="9"/>
  <c r="V245" i="9"/>
  <c r="U246" i="9"/>
  <c r="V246" i="9"/>
  <c r="U248" i="9"/>
  <c r="AI244" i="9"/>
  <c r="V248" i="9"/>
  <c r="U249" i="9"/>
  <c r="V249" i="9"/>
  <c r="U250" i="9"/>
  <c r="V250" i="9"/>
  <c r="U251" i="9"/>
  <c r="V251" i="9"/>
  <c r="U252" i="9"/>
  <c r="V252" i="9"/>
  <c r="U253" i="9"/>
  <c r="V253" i="9"/>
  <c r="U254" i="9"/>
  <c r="V254" i="9"/>
  <c r="U255" i="9"/>
  <c r="V255" i="9"/>
  <c r="U256" i="9"/>
  <c r="V256" i="9"/>
  <c r="U257" i="9"/>
  <c r="AI253" i="9"/>
  <c r="V257" i="9"/>
  <c r="U258" i="9"/>
  <c r="V258" i="9"/>
  <c r="U259" i="9"/>
  <c r="V259" i="9"/>
  <c r="U260" i="9"/>
  <c r="V260" i="9"/>
  <c r="U261" i="9"/>
  <c r="V261" i="9"/>
  <c r="U262" i="9"/>
  <c r="V262" i="9"/>
  <c r="U263" i="9"/>
  <c r="AI259" i="9"/>
  <c r="V263" i="9"/>
  <c r="U264" i="9"/>
  <c r="V264" i="9"/>
  <c r="U265" i="9"/>
  <c r="V265" i="9"/>
  <c r="U266" i="9"/>
  <c r="V266" i="9"/>
  <c r="V267" i="9"/>
  <c r="U268" i="9"/>
  <c r="V268" i="9"/>
  <c r="U269" i="9"/>
  <c r="AI265" i="9"/>
  <c r="V269" i="9"/>
  <c r="U270" i="9"/>
  <c r="V270" i="9"/>
  <c r="U271" i="9"/>
  <c r="AI267" i="9"/>
  <c r="V271" i="9"/>
  <c r="U272" i="9"/>
  <c r="AI268" i="9"/>
  <c r="V272" i="9"/>
  <c r="U273" i="9"/>
  <c r="V273" i="9"/>
  <c r="U274" i="9"/>
  <c r="V274" i="9"/>
  <c r="V275" i="9"/>
  <c r="U276" i="9"/>
  <c r="V276" i="9"/>
  <c r="U277" i="9"/>
  <c r="V277" i="9"/>
  <c r="U278" i="9"/>
  <c r="V278" i="9"/>
  <c r="U279" i="9"/>
  <c r="AI275" i="9"/>
  <c r="V279" i="9"/>
  <c r="U280" i="9"/>
  <c r="V280" i="9"/>
  <c r="V282" i="9"/>
  <c r="U283" i="9"/>
  <c r="V283" i="9"/>
  <c r="U284" i="9"/>
  <c r="V284" i="9"/>
  <c r="U285" i="9"/>
  <c r="AI281" i="9"/>
  <c r="V285" i="9"/>
  <c r="U286" i="9"/>
  <c r="AI282" i="9"/>
  <c r="V286" i="9"/>
  <c r="U287" i="9"/>
  <c r="V287" i="9"/>
  <c r="U288" i="9"/>
  <c r="V288" i="9"/>
  <c r="U289" i="9"/>
  <c r="V289" i="9"/>
  <c r="U290" i="9"/>
  <c r="V290" i="9"/>
  <c r="U291" i="9"/>
  <c r="AI287" i="9"/>
  <c r="V291" i="9"/>
  <c r="U292" i="9"/>
  <c r="V292" i="9"/>
  <c r="V293" i="9"/>
  <c r="U294" i="9"/>
  <c r="AI290" i="9"/>
  <c r="V294" i="9"/>
  <c r="U295" i="9"/>
  <c r="V295" i="9"/>
  <c r="U296" i="9"/>
  <c r="V296" i="9"/>
  <c r="U297" i="9"/>
  <c r="AI293" i="9"/>
  <c r="V297" i="9"/>
  <c r="U298" i="9"/>
  <c r="V298" i="9"/>
  <c r="U299" i="9"/>
  <c r="V299" i="9"/>
  <c r="U300" i="9"/>
  <c r="V300" i="9"/>
  <c r="U301" i="9"/>
  <c r="V301" i="9"/>
  <c r="U302" i="9"/>
  <c r="AI298" i="9"/>
  <c r="V302" i="9"/>
  <c r="U303" i="9"/>
  <c r="V303" i="9"/>
  <c r="U304" i="9"/>
  <c r="V304" i="9"/>
  <c r="U305" i="9"/>
  <c r="V305" i="9"/>
  <c r="V306" i="9"/>
  <c r="U307" i="9"/>
  <c r="V307" i="9"/>
  <c r="U308" i="9"/>
  <c r="AI304" i="9"/>
  <c r="V308" i="9"/>
  <c r="U309" i="9"/>
  <c r="V309" i="9"/>
  <c r="U310" i="9"/>
  <c r="AI306" i="9"/>
  <c r="V310" i="9"/>
  <c r="V311" i="9"/>
  <c r="U312" i="9"/>
  <c r="V312" i="9"/>
  <c r="U313" i="9"/>
  <c r="AI309" i="9"/>
  <c r="V313" i="9"/>
  <c r="U314" i="9"/>
  <c r="V314" i="9"/>
  <c r="V316" i="9"/>
  <c r="U317" i="9"/>
  <c r="V317" i="9"/>
  <c r="U318" i="9"/>
  <c r="V318" i="9"/>
  <c r="U319" i="9"/>
  <c r="V319" i="9"/>
  <c r="U320" i="9"/>
  <c r="V320" i="9"/>
  <c r="U321" i="9"/>
  <c r="AI316" i="9"/>
  <c r="V321" i="9"/>
  <c r="U322" i="9"/>
  <c r="V322" i="9"/>
  <c r="U323" i="9"/>
  <c r="V323" i="9"/>
  <c r="U324" i="9"/>
  <c r="AI319" i="9"/>
  <c r="V324" i="9"/>
  <c r="U325" i="9"/>
  <c r="V325" i="9"/>
  <c r="U326" i="9"/>
  <c r="AI321" i="9"/>
  <c r="V326" i="9"/>
  <c r="U327" i="9"/>
  <c r="V327" i="9"/>
  <c r="U328" i="9"/>
  <c r="AI323" i="9"/>
  <c r="V328" i="9"/>
  <c r="U329" i="9"/>
  <c r="V329" i="9"/>
  <c r="U330" i="9"/>
  <c r="AI325" i="9"/>
  <c r="V330" i="9"/>
  <c r="U331" i="9"/>
  <c r="V331" i="9"/>
  <c r="U332" i="9"/>
  <c r="AI327" i="9"/>
  <c r="V332" i="9"/>
  <c r="U333" i="9"/>
  <c r="V333" i="9"/>
  <c r="U334" i="9"/>
  <c r="AI329" i="9"/>
  <c r="V334" i="9"/>
  <c r="U335" i="9"/>
  <c r="V335" i="9"/>
  <c r="U336" i="9"/>
  <c r="AI331" i="9"/>
  <c r="V336" i="9"/>
  <c r="U337" i="9"/>
  <c r="V337" i="9"/>
  <c r="U338" i="9"/>
  <c r="AI333" i="9"/>
  <c r="V338" i="9"/>
  <c r="U339" i="9"/>
  <c r="V339" i="9"/>
  <c r="U340" i="9"/>
  <c r="AI335" i="9"/>
  <c r="V340" i="9"/>
  <c r="U341" i="9"/>
  <c r="V341" i="9"/>
  <c r="U342" i="9"/>
  <c r="V342" i="9"/>
  <c r="U343" i="9"/>
  <c r="AI339" i="9"/>
  <c r="V343" i="9"/>
  <c r="U344" i="9"/>
  <c r="V344" i="9"/>
  <c r="U345" i="9"/>
  <c r="AI341" i="9"/>
  <c r="V345" i="9"/>
  <c r="U346" i="9"/>
  <c r="V346" i="9"/>
  <c r="U347" i="9"/>
  <c r="V347" i="9"/>
  <c r="U348" i="9"/>
  <c r="V348" i="9"/>
  <c r="U349" i="9"/>
  <c r="V349" i="9"/>
  <c r="U350" i="9"/>
  <c r="V350" i="9"/>
  <c r="U352" i="9"/>
  <c r="V352" i="9"/>
  <c r="U353" i="9"/>
  <c r="V353" i="9"/>
  <c r="U354" i="9"/>
  <c r="V354" i="9"/>
  <c r="U355" i="9"/>
  <c r="V355" i="9"/>
  <c r="U356" i="9"/>
  <c r="AI351" i="9"/>
  <c r="V356" i="9"/>
  <c r="U357" i="9"/>
  <c r="V357" i="9"/>
  <c r="U358" i="9"/>
  <c r="V358" i="9"/>
  <c r="U359" i="9"/>
  <c r="AI354" i="9"/>
  <c r="V359" i="9"/>
  <c r="U360" i="9"/>
  <c r="V360" i="9"/>
  <c r="U361" i="9"/>
  <c r="V361" i="9"/>
  <c r="U362" i="9"/>
  <c r="V362" i="9"/>
  <c r="U363" i="9"/>
  <c r="V363" i="9"/>
  <c r="U364" i="9"/>
  <c r="V364" i="9"/>
  <c r="U365" i="9"/>
  <c r="AI360" i="9"/>
  <c r="V365" i="9"/>
  <c r="U366" i="9"/>
  <c r="V366" i="9"/>
  <c r="U367" i="9"/>
  <c r="V367" i="9"/>
  <c r="U368" i="9"/>
  <c r="V368" i="9"/>
  <c r="U369" i="9"/>
  <c r="V369" i="9"/>
  <c r="U370" i="9"/>
  <c r="V370" i="9"/>
  <c r="V371" i="9"/>
  <c r="U372" i="9"/>
  <c r="AI367" i="9"/>
  <c r="V372" i="9"/>
  <c r="U373" i="9"/>
  <c r="AI368" i="9"/>
  <c r="V373" i="9"/>
  <c r="U374" i="9"/>
  <c r="V374" i="9"/>
  <c r="U375" i="9"/>
  <c r="AI370" i="9"/>
  <c r="V375" i="9"/>
  <c r="U376" i="9"/>
  <c r="V376" i="9"/>
  <c r="U377" i="9"/>
  <c r="V377" i="9"/>
  <c r="U378" i="9"/>
  <c r="V378" i="9"/>
  <c r="U379" i="9"/>
  <c r="AI374" i="9"/>
  <c r="V379" i="9"/>
  <c r="U380" i="9"/>
  <c r="V380" i="9"/>
  <c r="U381" i="9"/>
  <c r="V381" i="9"/>
  <c r="U382" i="9"/>
  <c r="V382" i="9"/>
  <c r="U383" i="9"/>
  <c r="V383" i="9"/>
  <c r="U384" i="9"/>
  <c r="AI384" i="9"/>
  <c r="V384" i="9"/>
  <c r="V385" i="9"/>
  <c r="U386" i="9"/>
  <c r="V386" i="9"/>
  <c r="U387" i="9"/>
  <c r="V387" i="9"/>
  <c r="U388" i="9"/>
  <c r="V388" i="9"/>
  <c r="U389" i="9"/>
  <c r="AI385" i="9"/>
  <c r="V389" i="9"/>
  <c r="U390" i="9"/>
  <c r="V390" i="9"/>
  <c r="U391" i="9"/>
  <c r="V391" i="9"/>
  <c r="U392" i="9"/>
  <c r="V392" i="9"/>
  <c r="U393" i="9"/>
  <c r="V393" i="9"/>
  <c r="U394" i="9"/>
  <c r="V394" i="9"/>
  <c r="U395" i="9"/>
  <c r="V395" i="9"/>
  <c r="U396" i="9"/>
  <c r="V396" i="9"/>
  <c r="U397" i="9"/>
  <c r="V397" i="9"/>
  <c r="U398" i="9"/>
  <c r="V398" i="9"/>
  <c r="U399" i="9"/>
  <c r="V399" i="9"/>
  <c r="U400" i="9"/>
  <c r="V400" i="9"/>
  <c r="U401" i="9"/>
  <c r="V401" i="9"/>
  <c r="U402" i="9"/>
  <c r="V402" i="9"/>
  <c r="U403" i="9"/>
  <c r="V403" i="9"/>
  <c r="U404" i="9"/>
  <c r="V404" i="9"/>
  <c r="U405" i="9"/>
  <c r="V405" i="9"/>
  <c r="U406" i="9"/>
  <c r="V406" i="9"/>
  <c r="U407" i="9"/>
  <c r="V407" i="9"/>
  <c r="U408" i="9"/>
  <c r="V408" i="9"/>
  <c r="U409" i="9"/>
  <c r="V409" i="9"/>
  <c r="U410" i="9"/>
  <c r="V410" i="9"/>
  <c r="U411" i="9"/>
  <c r="V411" i="9"/>
  <c r="U412" i="9"/>
  <c r="V412" i="9"/>
  <c r="U413" i="9"/>
  <c r="V413" i="9"/>
  <c r="U414" i="9"/>
  <c r="V414" i="9"/>
  <c r="U415" i="9"/>
  <c r="V415" i="9"/>
  <c r="U416" i="9"/>
  <c r="V416" i="9"/>
  <c r="U417" i="9"/>
  <c r="V417" i="9"/>
  <c r="U418" i="9"/>
  <c r="V418" i="9"/>
  <c r="U419" i="9"/>
  <c r="V419" i="9"/>
  <c r="U420" i="9"/>
  <c r="V420" i="9"/>
  <c r="U421" i="9"/>
  <c r="V421" i="9"/>
  <c r="U422" i="9"/>
  <c r="V422" i="9"/>
  <c r="U423" i="9"/>
  <c r="V423" i="9"/>
  <c r="U424" i="9"/>
  <c r="V424" i="9"/>
  <c r="U425" i="9"/>
  <c r="V425" i="9"/>
  <c r="U426" i="9"/>
  <c r="V426" i="9"/>
  <c r="U427" i="9"/>
  <c r="V427" i="9"/>
  <c r="U428" i="9"/>
  <c r="V428" i="9"/>
  <c r="U429" i="9"/>
  <c r="V429" i="9"/>
  <c r="U430" i="9"/>
  <c r="V430" i="9"/>
  <c r="V431" i="9"/>
  <c r="U432" i="9"/>
  <c r="V432" i="9"/>
  <c r="U433" i="9"/>
  <c r="V433" i="9"/>
  <c r="U434" i="9"/>
  <c r="AI431" i="9"/>
  <c r="V434" i="9"/>
  <c r="U435" i="9"/>
  <c r="V435" i="9"/>
  <c r="U436" i="9"/>
  <c r="V436" i="9"/>
  <c r="V437" i="9"/>
  <c r="U438" i="9"/>
  <c r="V438" i="9"/>
  <c r="U439" i="9"/>
  <c r="V439" i="9"/>
  <c r="U440" i="9"/>
  <c r="V440" i="9"/>
  <c r="U441" i="9"/>
  <c r="V441" i="9"/>
  <c r="U442" i="9"/>
  <c r="V442" i="9"/>
  <c r="U443" i="9"/>
  <c r="V443" i="9"/>
  <c r="U444" i="9"/>
  <c r="V444" i="9"/>
  <c r="U445" i="9"/>
  <c r="V445" i="9"/>
  <c r="U446" i="9"/>
  <c r="V446" i="9"/>
  <c r="U447" i="9"/>
  <c r="V447" i="9"/>
  <c r="U448" i="9"/>
  <c r="V448" i="9"/>
  <c r="U449" i="9"/>
  <c r="V449" i="9"/>
  <c r="U450" i="9"/>
  <c r="V450" i="9"/>
  <c r="U451" i="9"/>
  <c r="V451" i="9"/>
  <c r="U452" i="9"/>
  <c r="V452" i="9"/>
  <c r="U453" i="9"/>
  <c r="V453" i="9"/>
  <c r="U454" i="9"/>
  <c r="V454" i="9"/>
  <c r="U455" i="9"/>
  <c r="V455" i="9"/>
  <c r="U456" i="9"/>
  <c r="V456" i="9"/>
  <c r="U457" i="9"/>
  <c r="V457" i="9"/>
  <c r="U458" i="9"/>
  <c r="V458" i="9"/>
  <c r="U459" i="9"/>
  <c r="V459" i="9"/>
  <c r="U460" i="9"/>
  <c r="V460" i="9"/>
  <c r="U461" i="9"/>
  <c r="V461" i="9"/>
  <c r="U462" i="9"/>
  <c r="V462" i="9"/>
  <c r="U463" i="9"/>
  <c r="V463" i="9"/>
  <c r="U464" i="9"/>
  <c r="V464" i="9"/>
  <c r="V465" i="9"/>
  <c r="U466" i="9"/>
  <c r="V466" i="9"/>
  <c r="U467" i="9"/>
  <c r="V467" i="9"/>
  <c r="U468" i="9"/>
  <c r="V468" i="9"/>
  <c r="U469" i="9"/>
  <c r="V469" i="9"/>
  <c r="V470" i="9"/>
  <c r="U471" i="9"/>
  <c r="V471" i="9"/>
  <c r="U472" i="9"/>
  <c r="V472" i="9"/>
  <c r="U473" i="9"/>
  <c r="V473" i="9"/>
  <c r="U474" i="9"/>
  <c r="V474" i="9"/>
  <c r="U475" i="9"/>
  <c r="V475" i="9"/>
  <c r="U476" i="9"/>
  <c r="V476" i="9"/>
  <c r="U477" i="9"/>
  <c r="V477" i="9"/>
  <c r="U478" i="9"/>
  <c r="V478" i="9"/>
  <c r="U479" i="9"/>
  <c r="V479" i="9"/>
  <c r="U480" i="9"/>
  <c r="V480" i="9"/>
  <c r="U481" i="9"/>
  <c r="V481" i="9"/>
  <c r="V482" i="9"/>
  <c r="U484" i="9"/>
  <c r="V484" i="9"/>
  <c r="U485" i="9"/>
  <c r="AI482" i="9"/>
  <c r="V485" i="9"/>
  <c r="AI483" i="9"/>
  <c r="U486" i="9"/>
  <c r="V486" i="9"/>
  <c r="U487" i="9"/>
  <c r="V487" i="9"/>
  <c r="U488" i="9"/>
  <c r="V488" i="9"/>
  <c r="U489" i="9"/>
  <c r="V489" i="9"/>
  <c r="U490" i="9"/>
  <c r="V490" i="9"/>
  <c r="U491" i="9"/>
  <c r="V491" i="9"/>
  <c r="U492" i="9"/>
  <c r="V492" i="9"/>
  <c r="U493" i="9"/>
  <c r="V493" i="9"/>
  <c r="U494" i="9"/>
  <c r="AI492" i="9"/>
  <c r="V494" i="9"/>
  <c r="U495" i="9"/>
  <c r="V495" i="9"/>
  <c r="U496" i="9"/>
  <c r="V496" i="9"/>
  <c r="U497" i="9"/>
  <c r="V497" i="9"/>
  <c r="U498" i="9"/>
  <c r="V498" i="9"/>
  <c r="U499" i="9"/>
  <c r="V499" i="9"/>
  <c r="U500" i="9"/>
  <c r="V500" i="9"/>
  <c r="U501" i="9"/>
  <c r="V501" i="9"/>
  <c r="U502" i="9"/>
  <c r="V502" i="9"/>
  <c r="U503" i="9"/>
  <c r="V503" i="9"/>
  <c r="U504" i="9"/>
  <c r="V504" i="9"/>
  <c r="U505" i="9"/>
  <c r="V505" i="9"/>
  <c r="U506" i="9"/>
  <c r="V506" i="9"/>
  <c r="U507" i="9"/>
  <c r="V507" i="9"/>
  <c r="U508" i="9"/>
  <c r="V508" i="9"/>
  <c r="V509" i="9"/>
  <c r="U510" i="9"/>
  <c r="V510" i="9"/>
  <c r="U511" i="9"/>
  <c r="AI509" i="9"/>
  <c r="V511" i="9"/>
  <c r="U512" i="9"/>
  <c r="AI510" i="9"/>
  <c r="V512" i="9"/>
  <c r="U513" i="9"/>
  <c r="V513" i="9"/>
  <c r="U514" i="9"/>
  <c r="V514" i="9"/>
  <c r="U515" i="9"/>
  <c r="V515" i="9"/>
  <c r="U516" i="9"/>
  <c r="V516" i="9"/>
  <c r="U518" i="9"/>
  <c r="V518" i="9"/>
  <c r="U519" i="9"/>
  <c r="AI517" i="9"/>
  <c r="V519" i="9"/>
  <c r="U520" i="9"/>
  <c r="V520" i="9"/>
  <c r="U521" i="9"/>
  <c r="V521" i="9"/>
  <c r="U522" i="9"/>
  <c r="V522" i="9"/>
  <c r="U523" i="9"/>
  <c r="V523" i="9"/>
  <c r="V524" i="9"/>
  <c r="U525" i="9"/>
  <c r="V525" i="9"/>
  <c r="V526" i="9"/>
  <c r="U527" i="9"/>
  <c r="V527" i="9"/>
  <c r="U528" i="9"/>
  <c r="V528" i="9"/>
  <c r="U529" i="9"/>
  <c r="V529" i="9"/>
  <c r="U530" i="9"/>
  <c r="V530" i="9"/>
  <c r="U531" i="9"/>
  <c r="V531" i="9"/>
  <c r="U532" i="9"/>
  <c r="AI530" i="9"/>
  <c r="V532" i="9"/>
  <c r="V533" i="9"/>
  <c r="U534" i="9"/>
  <c r="V534" i="9"/>
  <c r="U536" i="9"/>
  <c r="V536" i="9"/>
  <c r="U537" i="9"/>
  <c r="V537" i="9"/>
  <c r="U538" i="9"/>
  <c r="V538" i="9"/>
  <c r="U539" i="9"/>
  <c r="V539" i="9"/>
  <c r="U540" i="9"/>
  <c r="V540" i="9"/>
  <c r="U541" i="9"/>
  <c r="V541" i="9"/>
  <c r="U542" i="9"/>
  <c r="AI539" i="9"/>
  <c r="V542" i="9"/>
  <c r="U543" i="9"/>
  <c r="V543" i="9"/>
  <c r="U544" i="9"/>
  <c r="V544" i="9"/>
  <c r="U545" i="9"/>
  <c r="V545" i="9"/>
  <c r="U546" i="9"/>
  <c r="V546" i="9"/>
  <c r="U547" i="9"/>
  <c r="V547" i="9"/>
  <c r="U548" i="9"/>
  <c r="V548" i="9"/>
  <c r="U549" i="9"/>
  <c r="V549" i="9"/>
  <c r="V550" i="9"/>
  <c r="U551" i="9"/>
  <c r="V551" i="9"/>
  <c r="U552" i="9"/>
  <c r="V552" i="9"/>
  <c r="U553" i="9"/>
  <c r="AI550" i="9"/>
  <c r="V553" i="9"/>
  <c r="U554" i="9"/>
  <c r="V554" i="9"/>
  <c r="U555" i="9"/>
  <c r="V555" i="9"/>
  <c r="U556" i="9"/>
  <c r="V556" i="9"/>
  <c r="U557" i="9"/>
  <c r="V557" i="9"/>
  <c r="U558" i="9"/>
  <c r="V558" i="9"/>
  <c r="U559" i="9"/>
  <c r="V559" i="9"/>
  <c r="U560" i="9"/>
  <c r="V560" i="9"/>
  <c r="U561" i="9"/>
  <c r="V561" i="9"/>
  <c r="U562" i="9"/>
  <c r="V562" i="9"/>
  <c r="U563" i="9"/>
  <c r="V563" i="9"/>
  <c r="U565" i="9"/>
  <c r="V565" i="9"/>
  <c r="U566" i="9"/>
  <c r="V566" i="9"/>
  <c r="U567" i="9"/>
  <c r="V567" i="9"/>
  <c r="U568" i="9"/>
  <c r="V568" i="9"/>
  <c r="U569" i="9"/>
  <c r="V569" i="9"/>
  <c r="U570" i="9"/>
  <c r="V570" i="9"/>
  <c r="U571" i="9"/>
  <c r="V571" i="9"/>
  <c r="U572" i="9"/>
  <c r="V572" i="9"/>
  <c r="U573" i="9"/>
  <c r="V573" i="9"/>
  <c r="U574" i="9"/>
  <c r="V574" i="9"/>
  <c r="U575" i="9"/>
  <c r="V575" i="9"/>
  <c r="U576" i="9"/>
  <c r="V576" i="9"/>
  <c r="U577" i="9"/>
  <c r="V577" i="9"/>
  <c r="U578" i="9"/>
  <c r="V578" i="9"/>
  <c r="U579" i="9"/>
  <c r="V579" i="9"/>
  <c r="U580" i="9"/>
  <c r="V580" i="9"/>
  <c r="U581" i="9"/>
  <c r="V581" i="9"/>
  <c r="U582" i="9"/>
  <c r="V582" i="9"/>
  <c r="U583" i="9"/>
  <c r="V583" i="9"/>
  <c r="U584" i="9"/>
  <c r="V584" i="9"/>
  <c r="U585" i="9"/>
  <c r="V585" i="9"/>
  <c r="U586" i="9"/>
  <c r="V586" i="9"/>
  <c r="U587" i="9"/>
  <c r="V587" i="9"/>
  <c r="U588" i="9"/>
  <c r="V588" i="9"/>
  <c r="U589" i="9"/>
  <c r="V589" i="9"/>
  <c r="U590" i="9"/>
  <c r="V590" i="9"/>
  <c r="U591" i="9"/>
  <c r="V591" i="9"/>
  <c r="U592" i="9"/>
  <c r="V592" i="9"/>
  <c r="U593" i="9"/>
  <c r="V593" i="9"/>
  <c r="U594" i="9"/>
  <c r="V594" i="9"/>
  <c r="U595" i="9"/>
  <c r="V595" i="9"/>
  <c r="U596" i="9"/>
  <c r="V596" i="9"/>
  <c r="V597" i="9"/>
  <c r="U598" i="9"/>
  <c r="AI594" i="9"/>
  <c r="V598" i="9"/>
  <c r="U599" i="9"/>
  <c r="V599" i="9"/>
  <c r="U600" i="9"/>
  <c r="AI596" i="9"/>
  <c r="V600" i="9"/>
  <c r="U601" i="9"/>
  <c r="AI597" i="9"/>
  <c r="V601" i="9"/>
  <c r="U602" i="9"/>
  <c r="V602" i="9"/>
  <c r="U603" i="9"/>
  <c r="AI599" i="9"/>
  <c r="V603" i="9"/>
  <c r="U604" i="9"/>
  <c r="V604" i="9"/>
  <c r="U605" i="9"/>
  <c r="V605" i="9"/>
  <c r="U606" i="9"/>
  <c r="V606" i="9"/>
  <c r="U607" i="9"/>
  <c r="V607" i="9"/>
  <c r="U608" i="9"/>
  <c r="V608" i="9"/>
  <c r="U609" i="9"/>
  <c r="AI605" i="9"/>
  <c r="V609" i="9"/>
  <c r="U610" i="9"/>
  <c r="V610" i="9"/>
  <c r="U611" i="9"/>
  <c r="V611" i="9"/>
  <c r="U612" i="9"/>
  <c r="V612" i="9"/>
  <c r="U613" i="9"/>
  <c r="V613" i="9"/>
  <c r="U614" i="9"/>
  <c r="V614" i="9"/>
  <c r="U615" i="9"/>
  <c r="AI611" i="9"/>
  <c r="V615" i="9"/>
  <c r="U616" i="9"/>
  <c r="V616" i="9"/>
  <c r="U617" i="9"/>
  <c r="V617" i="9"/>
  <c r="U618" i="9"/>
  <c r="V618" i="9"/>
  <c r="U619" i="9"/>
  <c r="V619" i="9"/>
  <c r="U620" i="9"/>
  <c r="V620" i="9"/>
  <c r="U621" i="9"/>
  <c r="AI617" i="9"/>
  <c r="V621" i="9"/>
  <c r="U622" i="9"/>
  <c r="V622" i="9"/>
  <c r="U623" i="9"/>
  <c r="V623" i="9"/>
  <c r="U624" i="9"/>
  <c r="V624" i="9"/>
  <c r="U625" i="9"/>
  <c r="V625" i="9"/>
  <c r="U626" i="9"/>
  <c r="V626" i="9"/>
  <c r="U627" i="9"/>
  <c r="AI623" i="9"/>
  <c r="V627" i="9"/>
  <c r="U629" i="9"/>
  <c r="V629" i="9"/>
  <c r="U630" i="9"/>
  <c r="V630" i="9"/>
  <c r="U631" i="9"/>
  <c r="V631" i="9"/>
  <c r="U632" i="9"/>
  <c r="V632" i="9"/>
  <c r="U633" i="9"/>
  <c r="V633" i="9"/>
  <c r="U634" i="9"/>
  <c r="V634" i="9"/>
  <c r="U635" i="9"/>
  <c r="V635" i="9"/>
  <c r="U636" i="9"/>
  <c r="V636" i="9"/>
  <c r="U637" i="9"/>
  <c r="V637" i="9"/>
  <c r="U638" i="9"/>
  <c r="V638" i="9"/>
  <c r="U639" i="9"/>
  <c r="V639" i="9"/>
  <c r="U640" i="9"/>
  <c r="V640" i="9"/>
  <c r="U641" i="9"/>
  <c r="AI636" i="9"/>
  <c r="V641" i="9"/>
  <c r="U642" i="9"/>
  <c r="V642" i="9"/>
  <c r="U643" i="9"/>
  <c r="V643" i="9"/>
  <c r="U644" i="9"/>
  <c r="V644" i="9"/>
  <c r="U645" i="9"/>
  <c r="V645" i="9"/>
  <c r="U646" i="9"/>
  <c r="V646" i="9"/>
  <c r="U647" i="9"/>
  <c r="V647" i="9"/>
  <c r="U648" i="9"/>
  <c r="V648" i="9"/>
  <c r="U649" i="9"/>
  <c r="V649" i="9"/>
  <c r="U650" i="9"/>
  <c r="V650" i="9"/>
  <c r="U651" i="9"/>
  <c r="V651" i="9"/>
  <c r="U652" i="9"/>
  <c r="V652" i="9"/>
  <c r="U653" i="9"/>
  <c r="AI648" i="9"/>
  <c r="V653" i="9"/>
  <c r="U654" i="9"/>
  <c r="V654" i="9"/>
  <c r="U655" i="9"/>
  <c r="V655" i="9"/>
  <c r="U656" i="9"/>
  <c r="V656" i="9"/>
  <c r="U657" i="9"/>
  <c r="V657" i="9"/>
  <c r="U658" i="9"/>
  <c r="V658" i="9"/>
  <c r="U659" i="9"/>
  <c r="AI654" i="9"/>
  <c r="V659" i="9"/>
  <c r="U662" i="9"/>
  <c r="V662" i="9"/>
  <c r="U663" i="9"/>
  <c r="V663" i="9"/>
  <c r="U664" i="9"/>
  <c r="V664" i="9"/>
  <c r="U665" i="9"/>
  <c r="V665" i="9"/>
  <c r="U666" i="9"/>
  <c r="V666" i="9"/>
  <c r="U667" i="9"/>
  <c r="AI660" i="9"/>
  <c r="V667" i="9"/>
  <c r="U668" i="9"/>
  <c r="AI661" i="9"/>
  <c r="V668" i="9"/>
  <c r="U669" i="9"/>
  <c r="AI662" i="9"/>
  <c r="V669" i="9"/>
  <c r="U670" i="9"/>
  <c r="V670" i="9"/>
  <c r="U671" i="9"/>
  <c r="V671" i="9"/>
  <c r="U672" i="9"/>
  <c r="V672" i="9"/>
  <c r="U673" i="9"/>
  <c r="V673" i="9"/>
  <c r="U674" i="9"/>
  <c r="V674" i="9"/>
  <c r="U675" i="9"/>
  <c r="AI668" i="9"/>
  <c r="V675" i="9"/>
  <c r="U676" i="9"/>
  <c r="V676" i="9"/>
  <c r="U677" i="9"/>
  <c r="V677" i="9"/>
  <c r="U678" i="9"/>
  <c r="V678" i="9"/>
  <c r="U679" i="9"/>
  <c r="V679" i="9"/>
  <c r="U680" i="9"/>
  <c r="V680" i="9"/>
  <c r="U681" i="9"/>
  <c r="AI674" i="9"/>
  <c r="V681" i="9"/>
  <c r="U682" i="9"/>
  <c r="V682" i="9"/>
  <c r="U683" i="9"/>
  <c r="V683" i="9"/>
  <c r="U684" i="9"/>
  <c r="V684" i="9"/>
  <c r="U685" i="9"/>
  <c r="V685" i="9"/>
  <c r="U686" i="9"/>
  <c r="V686" i="9"/>
  <c r="U687" i="9"/>
  <c r="AI680" i="9"/>
  <c r="V687" i="9"/>
  <c r="U688" i="9"/>
  <c r="V688" i="9"/>
  <c r="U689" i="9"/>
  <c r="V689" i="9"/>
  <c r="U690" i="9"/>
  <c r="V690" i="9"/>
  <c r="U691" i="9"/>
  <c r="V691" i="9"/>
  <c r="V692" i="9"/>
  <c r="U693" i="9"/>
  <c r="V693" i="9"/>
  <c r="U694" i="9"/>
  <c r="V694" i="9"/>
  <c r="U695" i="9"/>
  <c r="V695" i="9"/>
  <c r="U696" i="9"/>
  <c r="V696" i="9"/>
  <c r="V697" i="9"/>
  <c r="U698" i="9"/>
  <c r="V698" i="9"/>
  <c r="U699" i="9"/>
  <c r="AI692" i="9"/>
  <c r="V699" i="9"/>
  <c r="U700" i="9"/>
  <c r="V700" i="9"/>
  <c r="U701" i="9"/>
  <c r="V701" i="9"/>
  <c r="U702" i="9"/>
  <c r="V702" i="9"/>
  <c r="U703" i="9"/>
  <c r="V703" i="9"/>
  <c r="U704" i="9"/>
  <c r="V704" i="9"/>
  <c r="U705" i="9"/>
  <c r="V705" i="9"/>
  <c r="U706" i="9"/>
  <c r="V706" i="9"/>
  <c r="U707" i="9"/>
  <c r="V707" i="9"/>
  <c r="U708" i="9"/>
  <c r="V708" i="9"/>
  <c r="U709" i="9"/>
  <c r="V709" i="9"/>
  <c r="U710" i="9"/>
  <c r="V710" i="9"/>
  <c r="U711" i="9"/>
  <c r="V711" i="9"/>
  <c r="U712" i="9"/>
  <c r="AI705" i="9"/>
  <c r="V712" i="9"/>
  <c r="U713" i="9"/>
  <c r="V713" i="9"/>
  <c r="U714" i="9"/>
  <c r="V714" i="9"/>
  <c r="U715" i="9"/>
  <c r="V715" i="9"/>
  <c r="U716" i="9"/>
  <c r="V716" i="9"/>
  <c r="U717" i="9"/>
  <c r="V717" i="9"/>
  <c r="U718" i="9"/>
  <c r="AI711" i="9"/>
  <c r="V718" i="9"/>
  <c r="U719" i="9"/>
  <c r="V719" i="9"/>
  <c r="U720" i="9"/>
  <c r="V720" i="9"/>
  <c r="U721" i="9"/>
  <c r="V721" i="9"/>
  <c r="U722" i="9"/>
  <c r="V722" i="9"/>
  <c r="U723" i="9"/>
  <c r="V723" i="9"/>
  <c r="U724" i="9"/>
  <c r="AI717" i="9"/>
  <c r="V724" i="9"/>
  <c r="U725" i="9"/>
  <c r="V725" i="9"/>
  <c r="U726" i="9"/>
  <c r="V726" i="9"/>
  <c r="U727" i="9"/>
  <c r="V727" i="9"/>
  <c r="U728" i="9"/>
  <c r="V728" i="9"/>
  <c r="U729" i="9"/>
  <c r="V729" i="9"/>
  <c r="U730" i="9"/>
  <c r="AI723" i="9"/>
  <c r="V730" i="9"/>
  <c r="U731" i="9"/>
  <c r="V731" i="9"/>
  <c r="U732" i="9"/>
  <c r="V732" i="9"/>
  <c r="V733" i="9"/>
  <c r="U734" i="9"/>
  <c r="V734" i="9"/>
  <c r="U735" i="9"/>
  <c r="V735" i="9"/>
  <c r="U736" i="9"/>
  <c r="V736" i="9"/>
  <c r="U737" i="9"/>
  <c r="V737" i="9"/>
  <c r="U738" i="9"/>
  <c r="V738" i="9"/>
  <c r="U740" i="9"/>
  <c r="V740" i="9"/>
  <c r="U741" i="9"/>
  <c r="V741" i="9"/>
  <c r="U742" i="9"/>
  <c r="V742" i="9"/>
  <c r="U743" i="9"/>
  <c r="V743" i="9"/>
  <c r="U744" i="9"/>
  <c r="AI736" i="9"/>
  <c r="V744" i="9"/>
  <c r="U745" i="9"/>
  <c r="AI737" i="9"/>
  <c r="V745" i="9"/>
  <c r="U746" i="9"/>
  <c r="V746" i="9"/>
  <c r="U747" i="9"/>
  <c r="V747" i="9"/>
  <c r="U748" i="9"/>
  <c r="V748" i="9"/>
  <c r="U750" i="9"/>
  <c r="V750" i="9"/>
  <c r="U751" i="9"/>
  <c r="V751" i="9"/>
  <c r="U752" i="9"/>
  <c r="AI743" i="9"/>
  <c r="V752" i="9"/>
  <c r="U753" i="9"/>
  <c r="AI744" i="9"/>
  <c r="V753" i="9"/>
  <c r="U754" i="9"/>
  <c r="V754" i="9"/>
  <c r="U755" i="9"/>
  <c r="AI746" i="9"/>
  <c r="V755" i="9"/>
  <c r="U756" i="9"/>
  <c r="V756" i="9"/>
  <c r="U757" i="9"/>
  <c r="V757" i="9"/>
  <c r="U758" i="9"/>
  <c r="AI749" i="9"/>
  <c r="V758" i="9"/>
  <c r="U759" i="9"/>
  <c r="AI750" i="9"/>
  <c r="V759" i="9"/>
  <c r="U760" i="9"/>
  <c r="V760" i="9"/>
  <c r="U761" i="9"/>
  <c r="V761" i="9"/>
  <c r="U762" i="9"/>
  <c r="V762" i="9"/>
  <c r="U763" i="9"/>
  <c r="V763" i="9"/>
  <c r="U764" i="9"/>
  <c r="AI756" i="9"/>
  <c r="V764" i="9"/>
  <c r="U765" i="9"/>
  <c r="AI757" i="9"/>
  <c r="V765" i="9"/>
  <c r="U766" i="9"/>
  <c r="V766" i="9"/>
  <c r="U767" i="9"/>
  <c r="V767" i="9"/>
  <c r="U768" i="9"/>
  <c r="V768" i="9"/>
  <c r="U769" i="9"/>
  <c r="V769" i="9"/>
  <c r="U770" i="9"/>
  <c r="V770" i="9"/>
  <c r="U771" i="9"/>
  <c r="AI763" i="9"/>
  <c r="V771" i="9"/>
  <c r="U772" i="9"/>
  <c r="V772" i="9"/>
  <c r="U773" i="9"/>
  <c r="V773" i="9"/>
  <c r="U774" i="9"/>
  <c r="V774" i="9"/>
  <c r="U775" i="9"/>
  <c r="V775" i="9"/>
  <c r="U776" i="9"/>
  <c r="AI768" i="9"/>
  <c r="V776" i="9"/>
  <c r="U777" i="9"/>
  <c r="AI769" i="9"/>
  <c r="V777" i="9"/>
  <c r="U778" i="9"/>
  <c r="V778" i="9"/>
  <c r="U779" i="9"/>
  <c r="V779" i="9"/>
  <c r="U780" i="9"/>
  <c r="V780" i="9"/>
  <c r="U781" i="9"/>
  <c r="V781" i="9"/>
  <c r="U782" i="9"/>
  <c r="AI774" i="9"/>
  <c r="V782" i="9"/>
  <c r="U783" i="9"/>
  <c r="AI775" i="9"/>
  <c r="V783" i="9"/>
  <c r="U784" i="9"/>
  <c r="V784" i="9"/>
  <c r="U785" i="9"/>
  <c r="V785" i="9"/>
  <c r="U786" i="9"/>
  <c r="V786" i="9"/>
  <c r="U787" i="9"/>
  <c r="V787" i="9"/>
  <c r="U788" i="9"/>
  <c r="V788" i="9"/>
  <c r="U789" i="9"/>
  <c r="AI781" i="9"/>
  <c r="V789" i="9"/>
  <c r="U790" i="9"/>
  <c r="V790" i="9"/>
  <c r="U791" i="9"/>
  <c r="V791" i="9"/>
  <c r="U792" i="9"/>
  <c r="V792" i="9"/>
  <c r="U793" i="9"/>
  <c r="V793" i="9"/>
  <c r="U794" i="9"/>
  <c r="AI786" i="9"/>
  <c r="V794" i="9"/>
  <c r="U795" i="9"/>
  <c r="AI787" i="9"/>
  <c r="V795" i="9"/>
  <c r="U796" i="9"/>
  <c r="V796" i="9"/>
  <c r="U797" i="9"/>
  <c r="V797" i="9"/>
  <c r="U798" i="9"/>
  <c r="V798" i="9"/>
  <c r="U799" i="9"/>
  <c r="V799" i="9"/>
  <c r="U800" i="9"/>
  <c r="AI792" i="9"/>
  <c r="V800" i="9"/>
  <c r="U801" i="9"/>
  <c r="V801" i="9"/>
  <c r="U802" i="9"/>
  <c r="V802" i="9"/>
  <c r="U803" i="9"/>
  <c r="V803" i="9"/>
  <c r="U804" i="9"/>
  <c r="V804" i="9"/>
  <c r="U805" i="9"/>
  <c r="V805" i="9"/>
  <c r="U806" i="9"/>
  <c r="AI798" i="9"/>
  <c r="V806" i="9"/>
  <c r="U808" i="9"/>
  <c r="V808" i="9"/>
  <c r="U809" i="9"/>
  <c r="V809" i="9"/>
  <c r="U810" i="9"/>
  <c r="V810" i="9"/>
  <c r="U811" i="9"/>
  <c r="V811" i="9"/>
  <c r="U812" i="9"/>
  <c r="V812" i="9"/>
  <c r="U813" i="9"/>
  <c r="AI804" i="9"/>
  <c r="V813" i="9"/>
  <c r="U814" i="9"/>
  <c r="AI805" i="9"/>
  <c r="V814" i="9"/>
  <c r="U815" i="9"/>
  <c r="V815" i="9"/>
  <c r="U816" i="9"/>
  <c r="AI807" i="9"/>
  <c r="V816" i="9"/>
  <c r="U817" i="9"/>
  <c r="V817" i="9"/>
  <c r="U818" i="9"/>
  <c r="V818" i="9"/>
  <c r="U819" i="9"/>
  <c r="AI810" i="9"/>
  <c r="V819" i="9"/>
  <c r="U820" i="9"/>
  <c r="V820" i="9"/>
  <c r="U821" i="9"/>
  <c r="V821" i="9"/>
  <c r="V822" i="9"/>
  <c r="U823" i="9"/>
  <c r="V823" i="9"/>
  <c r="U824" i="9"/>
  <c r="V824" i="9"/>
  <c r="U825" i="9"/>
  <c r="V825" i="9"/>
  <c r="V826" i="9"/>
  <c r="U827" i="9"/>
  <c r="AI818" i="9"/>
  <c r="V827" i="9"/>
  <c r="U828" i="9"/>
  <c r="V828" i="9"/>
  <c r="U829" i="9"/>
  <c r="V829" i="9"/>
  <c r="U830" i="9"/>
  <c r="V830" i="9"/>
  <c r="U831" i="9"/>
  <c r="V831" i="9"/>
  <c r="U832" i="9"/>
  <c r="V832" i="9"/>
  <c r="U833" i="9"/>
  <c r="V833" i="9"/>
  <c r="U834" i="9"/>
  <c r="V834" i="9"/>
  <c r="U835" i="9"/>
  <c r="AI826" i="9"/>
  <c r="V835" i="9"/>
  <c r="U836" i="9"/>
  <c r="V836" i="9"/>
  <c r="U837" i="9"/>
  <c r="V837" i="9"/>
  <c r="U838" i="9"/>
  <c r="V838" i="9"/>
  <c r="U839" i="9"/>
  <c r="AI830" i="9"/>
  <c r="V839" i="9"/>
  <c r="U840" i="9"/>
  <c r="AI831" i="9"/>
  <c r="V840" i="9"/>
  <c r="U841" i="9"/>
  <c r="V841" i="9"/>
  <c r="U842" i="9"/>
  <c r="V842" i="9"/>
  <c r="U843" i="9"/>
  <c r="V843" i="9"/>
  <c r="U844" i="9"/>
  <c r="V844" i="9"/>
  <c r="U845" i="9"/>
  <c r="AI836" i="9"/>
  <c r="V845" i="9"/>
  <c r="U846" i="9"/>
  <c r="V846" i="9"/>
  <c r="U847" i="9"/>
  <c r="V847" i="9"/>
  <c r="U848" i="9"/>
  <c r="V848" i="9"/>
  <c r="U849" i="9"/>
  <c r="V849" i="9"/>
  <c r="U850" i="9"/>
  <c r="V850" i="9"/>
  <c r="U851" i="9"/>
  <c r="AI842" i="9"/>
  <c r="V851" i="9"/>
  <c r="U852" i="9"/>
  <c r="V852" i="9"/>
  <c r="U853" i="9"/>
  <c r="V853" i="9"/>
  <c r="U854" i="9"/>
  <c r="V854" i="9"/>
  <c r="U855" i="9"/>
  <c r="V855" i="9"/>
  <c r="U856" i="9"/>
  <c r="V856" i="9"/>
  <c r="U857" i="9"/>
  <c r="V857" i="9"/>
  <c r="U858" i="9"/>
  <c r="V858" i="9"/>
  <c r="U859" i="9"/>
  <c r="V859" i="9"/>
  <c r="U861" i="9"/>
  <c r="V861" i="9"/>
  <c r="U862" i="9"/>
  <c r="V862" i="9"/>
  <c r="U864" i="9"/>
  <c r="AI854" i="9"/>
  <c r="V864" i="9"/>
  <c r="U865" i="9"/>
  <c r="AI855" i="9"/>
  <c r="V865" i="9"/>
  <c r="U866" i="9"/>
  <c r="V866" i="9"/>
  <c r="U867" i="9"/>
  <c r="V867" i="9"/>
  <c r="U868" i="9"/>
  <c r="V868" i="9"/>
  <c r="U869" i="9"/>
  <c r="V869" i="9"/>
  <c r="U870" i="9"/>
  <c r="V870" i="9"/>
  <c r="U871" i="9"/>
  <c r="AI861" i="9"/>
  <c r="V871" i="9"/>
  <c r="U872" i="9"/>
  <c r="V872" i="9"/>
  <c r="U873" i="9"/>
  <c r="AI863" i="9"/>
  <c r="V873" i="9"/>
  <c r="U874" i="9"/>
  <c r="V874" i="9"/>
  <c r="U875" i="9"/>
  <c r="V875" i="9"/>
  <c r="U876" i="9"/>
  <c r="V876" i="9"/>
  <c r="U877" i="9"/>
  <c r="V877" i="9"/>
  <c r="U878" i="9"/>
  <c r="AI868" i="9"/>
  <c r="V878" i="9"/>
  <c r="U879" i="9"/>
  <c r="V879" i="9"/>
  <c r="U880" i="9"/>
  <c r="V880" i="9"/>
  <c r="U881" i="9"/>
  <c r="V881" i="9"/>
  <c r="V882" i="9"/>
  <c r="U883" i="9"/>
  <c r="AI873" i="9"/>
  <c r="V883" i="9"/>
  <c r="U884" i="9"/>
  <c r="AI874" i="9"/>
  <c r="V884" i="9"/>
  <c r="U885" i="9"/>
  <c r="AI875" i="9"/>
  <c r="V885" i="9"/>
  <c r="U886" i="9"/>
  <c r="V886" i="9"/>
  <c r="U887" i="9"/>
  <c r="AI877" i="9"/>
  <c r="V887" i="9"/>
  <c r="U888" i="9"/>
  <c r="V888" i="9"/>
  <c r="U889" i="9"/>
  <c r="AI879" i="9"/>
  <c r="V889" i="9"/>
  <c r="U890" i="9"/>
  <c r="AI880" i="9"/>
  <c r="V890" i="9"/>
  <c r="U891" i="9"/>
  <c r="AI881" i="9"/>
  <c r="V891" i="9"/>
  <c r="V892" i="9"/>
  <c r="U894" i="9"/>
  <c r="V894" i="9"/>
  <c r="U895" i="9"/>
  <c r="V895" i="9"/>
  <c r="U896" i="9"/>
  <c r="V896" i="9"/>
  <c r="U897" i="9"/>
  <c r="V897" i="9"/>
  <c r="U898" i="9"/>
  <c r="V898" i="9"/>
  <c r="U900" i="9"/>
  <c r="V900" i="9"/>
  <c r="U901" i="9"/>
  <c r="V901" i="9"/>
  <c r="U902" i="9"/>
  <c r="V902" i="9"/>
  <c r="U903" i="9"/>
  <c r="V903" i="9"/>
  <c r="U904" i="9"/>
  <c r="AI892" i="9"/>
  <c r="V904" i="9"/>
  <c r="U905" i="9"/>
  <c r="V905" i="9"/>
  <c r="U906" i="9"/>
  <c r="V906" i="9"/>
  <c r="U907" i="9"/>
  <c r="AI895" i="9"/>
  <c r="V907" i="9"/>
  <c r="U908" i="9"/>
  <c r="V908" i="9"/>
  <c r="U909" i="9"/>
  <c r="V909" i="9"/>
  <c r="U910" i="9"/>
  <c r="V910" i="9"/>
  <c r="U911" i="9"/>
  <c r="V911" i="9"/>
  <c r="U912" i="9"/>
  <c r="AI900" i="9"/>
  <c r="V912" i="9"/>
  <c r="U913" i="9"/>
  <c r="V913" i="9"/>
  <c r="U914" i="9"/>
  <c r="V914" i="9"/>
  <c r="U915" i="9"/>
  <c r="AI903" i="9"/>
  <c r="V915" i="9"/>
  <c r="U916" i="9"/>
  <c r="AI904" i="9"/>
  <c r="V916" i="9"/>
  <c r="U917" i="9"/>
  <c r="V917" i="9"/>
  <c r="U918" i="9"/>
  <c r="AI906" i="9"/>
  <c r="V918" i="9"/>
  <c r="U919" i="9"/>
  <c r="AI907" i="9"/>
  <c r="V919" i="9"/>
  <c r="U920" i="9"/>
  <c r="V920" i="9"/>
  <c r="U921" i="9"/>
  <c r="V921" i="9"/>
  <c r="U922" i="9"/>
  <c r="AI910" i="9"/>
  <c r="V922" i="9"/>
  <c r="U923" i="9"/>
  <c r="V923" i="9"/>
  <c r="U924" i="9"/>
  <c r="AI912" i="9"/>
  <c r="V924" i="9"/>
  <c r="U925" i="9"/>
  <c r="AI913" i="9"/>
  <c r="V925" i="9"/>
  <c r="U926" i="9"/>
  <c r="V926" i="9"/>
  <c r="U927" i="9"/>
  <c r="V927" i="9"/>
  <c r="U928" i="9"/>
  <c r="AI916" i="9"/>
  <c r="V928" i="9"/>
  <c r="U929" i="9"/>
  <c r="V929" i="9"/>
  <c r="U930" i="9"/>
  <c r="AI918" i="9"/>
  <c r="V930" i="9"/>
  <c r="U931" i="9"/>
  <c r="AI919" i="9"/>
  <c r="V931" i="9"/>
  <c r="U933" i="9"/>
  <c r="V933" i="9"/>
  <c r="V934" i="9"/>
  <c r="U935" i="9"/>
  <c r="AI922" i="9"/>
  <c r="V935" i="9"/>
  <c r="U936" i="9"/>
  <c r="V936" i="9"/>
  <c r="U937" i="9"/>
  <c r="AI924" i="9"/>
  <c r="V937" i="9"/>
  <c r="U938" i="9"/>
  <c r="AI925" i="9"/>
  <c r="V938" i="9"/>
  <c r="U939" i="9"/>
  <c r="AI926" i="9"/>
  <c r="V939" i="9"/>
  <c r="U940" i="9"/>
  <c r="AI927" i="9"/>
  <c r="V940" i="9"/>
  <c r="U941" i="9"/>
  <c r="AI928" i="9"/>
  <c r="V941" i="9"/>
  <c r="U942" i="9"/>
  <c r="V942" i="9"/>
  <c r="U943" i="9"/>
  <c r="AI930" i="9"/>
  <c r="V943" i="9"/>
  <c r="U944" i="9"/>
  <c r="AI931" i="9"/>
  <c r="V944" i="9"/>
  <c r="U945" i="9"/>
  <c r="AI932" i="9"/>
  <c r="V945" i="9"/>
  <c r="U946" i="9"/>
  <c r="AI933" i="9"/>
  <c r="V946" i="9"/>
  <c r="U947" i="9"/>
  <c r="AI934" i="9"/>
  <c r="V947" i="9"/>
  <c r="U948" i="9"/>
  <c r="V948" i="9"/>
  <c r="U949" i="9"/>
  <c r="V949" i="9"/>
  <c r="U950" i="9"/>
  <c r="V950" i="9"/>
  <c r="U952" i="9"/>
  <c r="V952" i="9"/>
  <c r="U953" i="9"/>
  <c r="V953" i="9"/>
  <c r="U954" i="9"/>
  <c r="V954" i="9"/>
  <c r="U955" i="9"/>
  <c r="V955" i="9"/>
  <c r="U956" i="9"/>
  <c r="V956" i="9"/>
  <c r="U957" i="9"/>
  <c r="V957" i="9"/>
  <c r="U958" i="9"/>
  <c r="V958" i="9"/>
  <c r="U959" i="9"/>
  <c r="V959" i="9"/>
  <c r="U960" i="9"/>
  <c r="V960" i="9"/>
  <c r="V961" i="9"/>
  <c r="U962" i="9"/>
  <c r="V962" i="9"/>
  <c r="U963" i="9"/>
  <c r="V963" i="9"/>
  <c r="U964" i="9"/>
  <c r="V964" i="9"/>
  <c r="U965" i="9"/>
  <c r="V965" i="9"/>
  <c r="U966" i="9"/>
  <c r="V966" i="9"/>
  <c r="U967" i="9"/>
  <c r="V967" i="9"/>
  <c r="U968" i="9"/>
  <c r="V968" i="9"/>
  <c r="U969" i="9"/>
  <c r="V969" i="9"/>
  <c r="U971" i="9"/>
  <c r="V971" i="9"/>
  <c r="U972" i="9"/>
  <c r="V972" i="9"/>
  <c r="U973" i="9"/>
  <c r="V973" i="9"/>
  <c r="U974" i="9"/>
  <c r="V974" i="9"/>
  <c r="U975" i="9"/>
  <c r="V975" i="9"/>
  <c r="U976" i="9"/>
  <c r="V976" i="9"/>
  <c r="U977" i="9"/>
  <c r="V977" i="9"/>
  <c r="U978" i="9"/>
  <c r="V978" i="9"/>
  <c r="U979" i="9"/>
  <c r="V979" i="9"/>
  <c r="U980" i="9"/>
  <c r="AI965" i="9"/>
  <c r="V980" i="9"/>
  <c r="U981" i="9"/>
  <c r="V981" i="9"/>
  <c r="U982" i="9"/>
  <c r="V982" i="9"/>
  <c r="U983" i="9"/>
  <c r="V983" i="9"/>
  <c r="U984" i="9"/>
  <c r="V984" i="9"/>
  <c r="U985" i="9"/>
  <c r="AI970" i="9"/>
  <c r="V985" i="9"/>
  <c r="U986" i="9"/>
  <c r="AI971" i="9"/>
  <c r="V986" i="9"/>
  <c r="U987" i="9"/>
  <c r="V987" i="9"/>
  <c r="U988" i="9"/>
  <c r="V988" i="9"/>
  <c r="U989" i="9"/>
  <c r="V989" i="9"/>
  <c r="U990" i="9"/>
  <c r="V990" i="9"/>
  <c r="U991" i="9"/>
  <c r="V991" i="9"/>
  <c r="U992" i="9"/>
  <c r="AI977" i="9"/>
  <c r="V992" i="9"/>
  <c r="U993" i="9"/>
  <c r="V993" i="9"/>
  <c r="U994" i="9"/>
  <c r="V994" i="9"/>
  <c r="U995" i="9"/>
  <c r="V995" i="9"/>
  <c r="U996" i="9"/>
  <c r="V996" i="9"/>
  <c r="U997" i="9"/>
  <c r="AI982" i="9"/>
  <c r="V997" i="9"/>
  <c r="U998" i="9"/>
  <c r="V998" i="9"/>
  <c r="U999" i="9"/>
  <c r="V999" i="9"/>
  <c r="U1000" i="9"/>
  <c r="V1000" i="9"/>
  <c r="U1001" i="9"/>
  <c r="V1001" i="9"/>
  <c r="U1002" i="9"/>
  <c r="V1002" i="9"/>
  <c r="U1003" i="9"/>
  <c r="AI988" i="9"/>
  <c r="V1003" i="9"/>
  <c r="U1004" i="9"/>
  <c r="AI989" i="9"/>
  <c r="V1004" i="9"/>
  <c r="U1005" i="9"/>
  <c r="V1005" i="9"/>
  <c r="U1006" i="9"/>
  <c r="V1006" i="9"/>
  <c r="U1007" i="9"/>
  <c r="V1007" i="9"/>
  <c r="U1008" i="9"/>
  <c r="V1008" i="9"/>
  <c r="U1009" i="9"/>
  <c r="AI994" i="9"/>
  <c r="V1009" i="9"/>
  <c r="U1010" i="9"/>
  <c r="AI995" i="9"/>
  <c r="V1010" i="9"/>
  <c r="U1011" i="9"/>
  <c r="V1011" i="9"/>
  <c r="U1012" i="9"/>
  <c r="V1012" i="9"/>
  <c r="U1013" i="9"/>
  <c r="V1013" i="9"/>
  <c r="U1014" i="9"/>
  <c r="V1014" i="9"/>
  <c r="U1015" i="9"/>
  <c r="AI1000" i="9"/>
  <c r="V1015" i="9"/>
  <c r="U1016" i="9"/>
  <c r="AI1001" i="9"/>
  <c r="V1016" i="9"/>
  <c r="U1017" i="9"/>
  <c r="V1017" i="9"/>
  <c r="U1019" i="9"/>
  <c r="V1019" i="9"/>
  <c r="U1020" i="9"/>
  <c r="V1020" i="9"/>
  <c r="U1021" i="9"/>
  <c r="V1021" i="9"/>
  <c r="U1022" i="9"/>
  <c r="V1022" i="9"/>
  <c r="U1023" i="9"/>
  <c r="V1023" i="9"/>
  <c r="V1024" i="9"/>
  <c r="U1025" i="9"/>
  <c r="AI1010" i="9"/>
  <c r="V1025" i="9"/>
  <c r="U1026" i="9"/>
  <c r="V1026" i="9"/>
  <c r="U1027" i="9"/>
  <c r="AI1012" i="9"/>
  <c r="V1027" i="9"/>
  <c r="U1028" i="9"/>
  <c r="AI1013" i="9"/>
  <c r="V1028" i="9"/>
  <c r="U1029" i="9"/>
  <c r="AI1014" i="9"/>
  <c r="V1029" i="9"/>
  <c r="U1030" i="9"/>
  <c r="V1030" i="9"/>
  <c r="U1031" i="9"/>
  <c r="AI1016" i="9"/>
  <c r="V1031" i="9"/>
  <c r="U1033" i="9"/>
  <c r="AI1018" i="9"/>
  <c r="V1033" i="9"/>
  <c r="U1034" i="9"/>
  <c r="V1034" i="9"/>
  <c r="U1035" i="9"/>
  <c r="AI1020" i="9"/>
  <c r="V1035" i="9"/>
  <c r="U1036" i="9"/>
  <c r="AI1021" i="9"/>
  <c r="V1036" i="9"/>
  <c r="U1037" i="9"/>
  <c r="AI1022" i="9"/>
  <c r="V1037" i="9"/>
  <c r="U1038" i="9"/>
  <c r="AI1023" i="9"/>
  <c r="V1038" i="9"/>
  <c r="U1039" i="9"/>
  <c r="AI1024" i="9"/>
  <c r="V1039" i="9"/>
  <c r="U1040" i="9"/>
  <c r="V1040" i="9"/>
  <c r="U1041" i="9"/>
  <c r="V1041" i="9"/>
  <c r="U1042" i="9"/>
  <c r="V1042" i="9"/>
  <c r="U1043" i="9"/>
  <c r="V1043" i="9"/>
  <c r="U1044" i="9"/>
  <c r="V1044" i="9"/>
  <c r="U1045" i="9"/>
  <c r="V1045" i="9"/>
  <c r="U1046" i="9"/>
  <c r="V1046" i="9"/>
  <c r="U1047" i="9"/>
  <c r="AI1032" i="9"/>
  <c r="V1047" i="9"/>
  <c r="U1048" i="9"/>
  <c r="V1048" i="9"/>
  <c r="U1049" i="9"/>
  <c r="V1049" i="9"/>
  <c r="U1050" i="9"/>
  <c r="V1050" i="9"/>
  <c r="U1051" i="9"/>
  <c r="V1051" i="9"/>
  <c r="U1052" i="9"/>
  <c r="V1052" i="9"/>
  <c r="U1053" i="9"/>
  <c r="V1053" i="9"/>
  <c r="U1054" i="9"/>
  <c r="V1054" i="9"/>
  <c r="V1055" i="9"/>
  <c r="U1056" i="9"/>
  <c r="V1056" i="9"/>
  <c r="U1057" i="9"/>
  <c r="V1057" i="9"/>
  <c r="U1058" i="9"/>
  <c r="V1058" i="9"/>
  <c r="U1059" i="9"/>
  <c r="V1059" i="9"/>
  <c r="U1060" i="9"/>
  <c r="V1060" i="9"/>
  <c r="U1061" i="9"/>
  <c r="V1061" i="9"/>
  <c r="U1062" i="9"/>
  <c r="V1062" i="9"/>
  <c r="U1063" i="9"/>
  <c r="V1063" i="9"/>
  <c r="U1064" i="9"/>
  <c r="V1064" i="9"/>
  <c r="U1065" i="9"/>
  <c r="V1065" i="9"/>
  <c r="U1066" i="9"/>
  <c r="V1066" i="9"/>
  <c r="U1067" i="9"/>
  <c r="V1067" i="9"/>
  <c r="U1068" i="9"/>
  <c r="V1068" i="9"/>
  <c r="U1069" i="9"/>
  <c r="V1069" i="9"/>
  <c r="U1070" i="9"/>
  <c r="V1070" i="9"/>
  <c r="U1071" i="9"/>
  <c r="V1071" i="9"/>
  <c r="U1072" i="9"/>
  <c r="V1072" i="9"/>
  <c r="U1073" i="9"/>
  <c r="V1073" i="9"/>
  <c r="U1074" i="9"/>
  <c r="V1074" i="9"/>
  <c r="U1075" i="9"/>
  <c r="V1075" i="9"/>
  <c r="V1076" i="9"/>
  <c r="U1077" i="9"/>
  <c r="V1077" i="9"/>
  <c r="U1078" i="9"/>
  <c r="V1078" i="9"/>
  <c r="U1079" i="9"/>
  <c r="V1079" i="9"/>
  <c r="U1080" i="9"/>
  <c r="V1080" i="9"/>
  <c r="U1081" i="9"/>
  <c r="V1081" i="9"/>
  <c r="U1082" i="9"/>
  <c r="V1082" i="9"/>
  <c r="U1083" i="9"/>
  <c r="V1083" i="9"/>
  <c r="U1084" i="9"/>
  <c r="V1084" i="9"/>
  <c r="U1085" i="9"/>
  <c r="V1085" i="9"/>
  <c r="U1086" i="9"/>
  <c r="V1086" i="9"/>
  <c r="U1087" i="9"/>
  <c r="V1087" i="9"/>
  <c r="U1088" i="9"/>
  <c r="V1088" i="9"/>
  <c r="U860" i="9"/>
  <c r="AI851" i="9"/>
  <c r="AN303" i="7"/>
  <c r="AI303" i="7"/>
  <c r="AN703" i="7"/>
  <c r="AI703" i="7"/>
  <c r="AI835" i="7"/>
  <c r="AW589" i="7"/>
  <c r="AI589" i="7"/>
  <c r="AN701" i="7"/>
  <c r="AI701" i="7"/>
  <c r="AN711" i="7"/>
  <c r="AI711" i="7"/>
  <c r="AN700" i="7"/>
  <c r="AI700" i="7"/>
  <c r="AN689" i="7"/>
  <c r="AI689" i="7"/>
  <c r="AN710" i="7"/>
  <c r="AI710" i="7"/>
  <c r="AI627" i="7"/>
  <c r="AN686" i="7"/>
  <c r="AI686" i="7"/>
  <c r="AN697" i="7"/>
  <c r="AI697" i="7"/>
  <c r="AN706" i="7"/>
  <c r="AI706" i="7"/>
  <c r="AN752" i="7"/>
  <c r="AW752" i="7"/>
  <c r="AI752" i="7"/>
  <c r="AN693" i="7"/>
  <c r="AW693" i="7"/>
  <c r="AI693" i="7"/>
  <c r="L854" i="7"/>
  <c r="L855" i="7"/>
  <c r="L856" i="7"/>
  <c r="L857" i="7"/>
  <c r="L858" i="7"/>
  <c r="L859" i="7"/>
  <c r="L860" i="7"/>
  <c r="L861" i="7"/>
  <c r="L862" i="7"/>
  <c r="L863" i="7"/>
  <c r="L864" i="7"/>
  <c r="L865" i="7"/>
  <c r="L866" i="7"/>
  <c r="L867" i="7"/>
  <c r="L868" i="7"/>
  <c r="L869" i="7"/>
  <c r="L870" i="7"/>
  <c r="L871" i="7"/>
  <c r="L872" i="7"/>
  <c r="L873" i="7"/>
  <c r="L874" i="7"/>
  <c r="L875" i="7"/>
  <c r="L876" i="7"/>
  <c r="L877" i="7"/>
  <c r="L878" i="7"/>
  <c r="L879" i="7"/>
  <c r="L880" i="7"/>
  <c r="L881" i="7"/>
  <c r="L882" i="7"/>
  <c r="L883" i="7"/>
  <c r="L884" i="7"/>
  <c r="L885" i="7"/>
  <c r="L886" i="7"/>
  <c r="L887" i="7"/>
  <c r="L888" i="7"/>
  <c r="L889" i="7"/>
  <c r="L890" i="7"/>
  <c r="L891" i="7"/>
  <c r="L892" i="7"/>
  <c r="L893" i="7"/>
  <c r="L894" i="7"/>
  <c r="L895" i="7"/>
  <c r="L896" i="7"/>
  <c r="L897" i="7"/>
  <c r="L898" i="7"/>
  <c r="L899" i="7"/>
  <c r="L900" i="7"/>
  <c r="L901" i="7"/>
  <c r="L902" i="7"/>
  <c r="L903" i="7"/>
  <c r="L904" i="7"/>
  <c r="L905" i="7"/>
  <c r="L906" i="7"/>
  <c r="L907" i="7"/>
  <c r="L908" i="7"/>
  <c r="L909" i="7"/>
  <c r="L910" i="7"/>
  <c r="L911" i="7"/>
  <c r="L912" i="7"/>
  <c r="L913" i="7"/>
  <c r="L914" i="7"/>
  <c r="L915" i="7"/>
  <c r="L916" i="7"/>
  <c r="L917" i="7"/>
  <c r="L918" i="7"/>
  <c r="L919" i="7"/>
  <c r="L920" i="7"/>
  <c r="L921" i="7"/>
  <c r="L922" i="7"/>
  <c r="L923" i="7"/>
  <c r="L924" i="7"/>
  <c r="L925" i="7"/>
  <c r="L926" i="7"/>
  <c r="L927" i="7"/>
  <c r="L928" i="7"/>
  <c r="L929" i="7"/>
  <c r="L930" i="7"/>
  <c r="L931" i="7"/>
  <c r="L932" i="7"/>
  <c r="L933" i="7"/>
  <c r="L934" i="7"/>
  <c r="L935" i="7"/>
  <c r="L936" i="7"/>
  <c r="L937" i="7"/>
  <c r="L938" i="7"/>
  <c r="L939" i="7"/>
  <c r="L940" i="7"/>
  <c r="L941" i="7"/>
  <c r="L942" i="7"/>
  <c r="L943" i="7"/>
  <c r="L944" i="7"/>
  <c r="L945" i="7"/>
  <c r="L946" i="7"/>
  <c r="L947" i="7"/>
  <c r="L948" i="7"/>
  <c r="L949" i="7"/>
  <c r="L950" i="7"/>
  <c r="L951" i="7"/>
  <c r="L952" i="7"/>
  <c r="L953" i="7"/>
  <c r="L954" i="7"/>
  <c r="L955" i="7"/>
  <c r="L956" i="7"/>
  <c r="L957" i="7"/>
  <c r="L958" i="7"/>
  <c r="L959" i="7"/>
  <c r="L960" i="7"/>
  <c r="L961" i="7"/>
  <c r="L962" i="7"/>
  <c r="L963" i="7"/>
  <c r="L964" i="7"/>
  <c r="L965" i="7"/>
  <c r="L966" i="7"/>
  <c r="L967" i="7"/>
  <c r="L968" i="7"/>
  <c r="L969" i="7"/>
  <c r="L970" i="7"/>
  <c r="L971" i="7"/>
  <c r="L972" i="7"/>
  <c r="L973" i="7"/>
  <c r="L974" i="7"/>
  <c r="L975" i="7"/>
  <c r="L976" i="7"/>
  <c r="L977" i="7"/>
  <c r="L978" i="7"/>
  <c r="L979" i="7"/>
  <c r="L980" i="7"/>
  <c r="L981" i="7"/>
  <c r="L982" i="7"/>
  <c r="L983" i="7"/>
  <c r="L984" i="7"/>
  <c r="L985" i="7"/>
  <c r="L986" i="7"/>
  <c r="L987" i="7"/>
  <c r="L988" i="7"/>
  <c r="L989" i="7"/>
  <c r="L990" i="7"/>
  <c r="L991" i="7"/>
  <c r="L992" i="7"/>
  <c r="L993" i="7"/>
  <c r="L994" i="7"/>
  <c r="L995" i="7"/>
  <c r="L996" i="7"/>
  <c r="L997" i="7"/>
  <c r="L998" i="7"/>
  <c r="L999" i="7"/>
  <c r="L1000" i="7"/>
  <c r="L1001" i="7"/>
  <c r="L1002" i="7"/>
  <c r="L1003" i="7"/>
  <c r="L1004" i="7"/>
  <c r="L1005" i="7"/>
  <c r="L1006" i="7"/>
  <c r="L1007" i="7"/>
  <c r="L1008" i="7"/>
  <c r="L1009" i="7"/>
  <c r="L1010" i="7"/>
  <c r="L1011" i="7"/>
  <c r="L1012" i="7"/>
  <c r="L1013" i="7"/>
  <c r="L1014" i="7"/>
  <c r="L1015" i="7"/>
  <c r="L1016" i="7"/>
  <c r="L1017" i="7"/>
  <c r="L1018" i="7"/>
  <c r="L1019" i="7"/>
  <c r="L1020" i="7"/>
  <c r="L1021" i="7"/>
  <c r="L1022" i="7"/>
  <c r="L1023" i="7"/>
  <c r="L1024" i="7"/>
  <c r="L1025" i="7"/>
  <c r="L1026" i="7"/>
  <c r="L1027" i="7"/>
  <c r="L1028" i="7"/>
  <c r="L1029" i="7"/>
  <c r="L1030" i="7"/>
  <c r="L1031" i="7"/>
  <c r="L1032" i="7"/>
  <c r="L1033" i="7"/>
  <c r="L1034" i="7"/>
  <c r="L1035" i="7"/>
  <c r="L1036" i="7"/>
  <c r="L1037" i="7"/>
  <c r="L1038" i="7"/>
  <c r="L1039" i="7"/>
  <c r="L1040" i="7"/>
  <c r="L1041" i="7"/>
  <c r="L1042" i="7"/>
  <c r="L1043" i="7"/>
  <c r="L1044" i="7"/>
  <c r="L1045" i="7"/>
  <c r="L1046" i="7"/>
  <c r="L1047" i="7"/>
  <c r="L1048" i="7"/>
  <c r="L1049" i="7"/>
  <c r="L1050" i="7"/>
  <c r="L1051" i="7"/>
  <c r="L1052" i="7"/>
  <c r="L1053" i="7"/>
  <c r="L1054" i="7"/>
  <c r="L1055" i="7"/>
  <c r="L1056" i="7"/>
  <c r="L1057" i="7"/>
  <c r="L1058" i="7"/>
  <c r="L1059" i="7"/>
  <c r="L1060" i="7"/>
  <c r="L1061" i="7"/>
  <c r="L1062" i="7"/>
  <c r="L1063" i="7"/>
  <c r="L1064" i="7"/>
  <c r="L1065" i="7"/>
  <c r="L1066" i="7"/>
  <c r="L1067" i="7"/>
  <c r="L1068" i="7"/>
  <c r="L1069" i="7"/>
  <c r="L1070" i="7"/>
  <c r="L1071" i="7"/>
  <c r="L1072" i="7"/>
  <c r="L1073" i="7"/>
  <c r="L1074" i="7"/>
  <c r="L1075" i="7"/>
  <c r="L1076" i="7"/>
  <c r="L1077" i="7"/>
  <c r="L1078" i="7"/>
  <c r="L1079" i="7"/>
  <c r="L1080" i="7"/>
  <c r="L1081" i="7"/>
  <c r="L1082" i="7"/>
  <c r="L1083" i="7"/>
  <c r="L1084" i="7"/>
  <c r="L1085" i="7"/>
  <c r="L1086" i="7"/>
  <c r="L1087" i="7"/>
  <c r="L1088" i="7"/>
  <c r="L1089" i="7"/>
  <c r="L1090" i="7"/>
  <c r="L1091" i="7"/>
  <c r="L1092" i="7"/>
  <c r="L1093" i="7"/>
  <c r="L1094" i="7"/>
  <c r="L1095" i="7"/>
  <c r="L1096" i="7"/>
  <c r="L1097" i="7"/>
  <c r="L1098" i="7"/>
  <c r="L1099" i="7"/>
  <c r="L1100" i="7"/>
  <c r="L1101" i="7"/>
  <c r="L1102" i="7"/>
  <c r="L1103" i="7"/>
  <c r="L1104" i="7"/>
  <c r="L1105" i="7"/>
  <c r="L1106" i="7"/>
  <c r="L1107" i="7"/>
  <c r="L1108" i="7"/>
  <c r="L1109" i="7"/>
  <c r="L1110" i="7"/>
  <c r="L1111" i="7"/>
  <c r="L1112" i="7"/>
  <c r="L1113" i="7"/>
  <c r="L1114" i="7"/>
  <c r="L1115" i="7"/>
  <c r="L1116" i="7"/>
  <c r="L1117" i="7"/>
  <c r="L1118" i="7"/>
  <c r="L1119" i="7"/>
  <c r="L1120" i="7"/>
  <c r="L1121" i="7"/>
  <c r="L1122" i="7"/>
  <c r="L1123" i="7"/>
  <c r="L1124" i="7"/>
  <c r="L1125" i="7"/>
  <c r="L1126" i="7"/>
  <c r="L1127" i="7"/>
  <c r="L1128" i="7"/>
  <c r="L1129" i="7"/>
  <c r="L1130" i="7"/>
  <c r="L1131" i="7"/>
  <c r="L1132" i="7"/>
  <c r="L1133" i="7"/>
  <c r="L1134" i="7"/>
  <c r="L1135" i="7"/>
  <c r="L1136" i="7"/>
  <c r="L1137" i="7"/>
  <c r="L1138" i="7"/>
  <c r="L1139" i="7"/>
  <c r="L1140" i="7"/>
  <c r="L1141" i="7"/>
  <c r="L1142" i="7"/>
  <c r="L1143" i="7"/>
  <c r="L1144" i="7"/>
  <c r="L1145" i="7"/>
  <c r="L1146" i="7"/>
  <c r="L1147" i="7"/>
  <c r="L1148" i="7"/>
  <c r="L1149" i="7"/>
  <c r="L1150" i="7"/>
  <c r="L1151" i="7"/>
  <c r="L1152" i="7"/>
  <c r="L1153" i="7"/>
  <c r="L1154" i="7"/>
  <c r="L1155" i="7"/>
  <c r="L1156" i="7"/>
  <c r="L1157" i="7"/>
  <c r="L1158" i="7"/>
  <c r="L1159" i="7"/>
  <c r="L1160" i="7"/>
  <c r="L1161" i="7"/>
  <c r="L1162" i="7"/>
  <c r="L1163" i="7"/>
  <c r="L1164" i="7"/>
  <c r="L1165" i="7"/>
  <c r="L1166" i="7"/>
  <c r="L1167" i="7"/>
  <c r="L1168" i="7"/>
  <c r="L1169" i="7"/>
  <c r="L1170" i="7"/>
  <c r="L1171" i="7"/>
  <c r="L1172" i="7"/>
  <c r="L1173" i="7"/>
  <c r="L1174" i="7"/>
  <c r="L1175" i="7"/>
  <c r="L1176" i="7"/>
  <c r="L1177" i="7"/>
  <c r="L1178" i="7"/>
  <c r="L1179" i="7"/>
  <c r="L1180" i="7"/>
  <c r="L1181" i="7"/>
  <c r="L1182" i="7"/>
  <c r="L1183" i="7"/>
  <c r="L1184" i="7"/>
  <c r="L1185" i="7"/>
  <c r="L1186" i="7"/>
  <c r="L1187" i="7"/>
  <c r="L1188" i="7"/>
  <c r="L1189" i="7"/>
  <c r="L1190" i="7"/>
  <c r="L1191" i="7"/>
  <c r="L1192" i="7"/>
  <c r="L1193" i="7"/>
  <c r="L1194" i="7"/>
  <c r="L1195" i="7"/>
  <c r="L1196" i="7"/>
  <c r="L1197" i="7"/>
  <c r="L1198" i="7"/>
  <c r="L1199" i="7"/>
  <c r="L1200" i="7"/>
  <c r="L1201" i="7"/>
  <c r="L1202" i="7"/>
  <c r="L1203" i="7"/>
  <c r="L1204" i="7"/>
  <c r="L1205" i="7"/>
  <c r="L1206" i="7"/>
  <c r="L1207" i="7"/>
  <c r="L1208" i="7"/>
  <c r="L1209" i="7"/>
  <c r="L1210" i="7"/>
  <c r="L1211" i="7"/>
  <c r="L1212" i="7"/>
  <c r="L1213" i="7"/>
  <c r="L1214" i="7"/>
  <c r="L1215" i="7"/>
  <c r="L1216" i="7"/>
  <c r="L1217" i="7"/>
  <c r="L1218" i="7"/>
  <c r="L1219" i="7"/>
  <c r="L1220" i="7"/>
  <c r="L1221" i="7"/>
  <c r="L1222" i="7"/>
  <c r="L1223" i="7"/>
  <c r="L1224" i="7"/>
  <c r="L1225" i="7"/>
  <c r="L1226" i="7"/>
  <c r="L1227" i="7"/>
  <c r="L1228" i="7"/>
  <c r="L1229" i="7"/>
  <c r="L1230" i="7"/>
  <c r="L1231" i="7"/>
  <c r="L1232" i="7"/>
  <c r="L1233" i="7"/>
  <c r="L1234" i="7"/>
  <c r="L1235" i="7"/>
  <c r="L1236" i="7"/>
  <c r="L1237" i="7"/>
  <c r="L1238" i="7"/>
  <c r="L1239" i="7"/>
  <c r="L1240" i="7"/>
  <c r="L1241" i="7"/>
  <c r="L1242" i="7"/>
  <c r="L1243" i="7"/>
  <c r="L1244" i="7"/>
  <c r="L1245" i="7"/>
  <c r="L1246" i="7"/>
  <c r="L1247" i="7"/>
  <c r="L1248" i="7"/>
  <c r="L1249" i="7"/>
  <c r="L1250" i="7"/>
  <c r="L1251" i="7"/>
  <c r="L1252" i="7"/>
  <c r="L1253" i="7"/>
  <c r="L1254" i="7"/>
  <c r="L1255" i="7"/>
  <c r="L1256" i="7"/>
  <c r="L1257" i="7"/>
  <c r="L1258" i="7"/>
  <c r="L1259" i="7"/>
  <c r="L1260" i="7"/>
  <c r="L1261" i="7"/>
  <c r="L1262" i="7"/>
  <c r="L1263" i="7"/>
  <c r="L1264" i="7"/>
  <c r="L1265" i="7"/>
  <c r="L1266" i="7"/>
  <c r="L1267" i="7"/>
  <c r="L1268" i="7"/>
  <c r="L1269" i="7"/>
  <c r="L1270" i="7"/>
  <c r="L1271" i="7"/>
  <c r="L1272" i="7"/>
  <c r="L1273" i="7"/>
  <c r="L1274" i="7"/>
  <c r="L1275" i="7"/>
  <c r="L1276" i="7"/>
  <c r="L1277" i="7"/>
  <c r="L1278" i="7"/>
  <c r="L1279" i="7"/>
  <c r="L1280" i="7"/>
  <c r="L1281" i="7"/>
  <c r="L1282" i="7"/>
  <c r="L1283" i="7"/>
  <c r="L1284" i="7"/>
  <c r="L1285" i="7"/>
  <c r="L1286" i="7"/>
  <c r="L1287" i="7"/>
  <c r="L1288" i="7"/>
  <c r="L1289" i="7"/>
  <c r="L1290" i="7"/>
  <c r="L1291" i="7"/>
  <c r="L1292" i="7"/>
  <c r="L1293" i="7"/>
  <c r="L1294" i="7"/>
  <c r="L1295" i="7"/>
  <c r="L1296" i="7"/>
  <c r="L1297" i="7"/>
  <c r="L1298" i="7"/>
  <c r="L1299" i="7"/>
  <c r="L1300" i="7"/>
  <c r="L1301" i="7"/>
  <c r="L1302" i="7"/>
  <c r="L1303" i="7"/>
  <c r="L1304" i="7"/>
  <c r="L1305" i="7"/>
  <c r="L1306" i="7"/>
  <c r="L1307" i="7"/>
  <c r="L1308" i="7"/>
  <c r="L1309" i="7"/>
  <c r="L1310" i="7"/>
  <c r="L1311" i="7"/>
  <c r="L1312" i="7"/>
  <c r="L1313" i="7"/>
  <c r="L1314" i="7"/>
  <c r="L1315" i="7"/>
  <c r="L1316" i="7"/>
  <c r="L1317" i="7"/>
  <c r="L1318" i="7"/>
  <c r="L1319" i="7"/>
  <c r="L1320" i="7"/>
  <c r="L1321" i="7"/>
  <c r="L1322" i="7"/>
  <c r="L1323" i="7"/>
  <c r="L1324" i="7"/>
  <c r="L1325" i="7"/>
  <c r="L1326" i="7"/>
  <c r="L1327" i="7"/>
  <c r="L1328" i="7"/>
  <c r="L1329" i="7"/>
  <c r="L1330" i="7"/>
  <c r="L1331" i="7"/>
  <c r="L1332" i="7"/>
  <c r="L1333" i="7"/>
  <c r="L1334" i="7"/>
  <c r="L1335" i="7"/>
  <c r="L1336" i="7"/>
  <c r="L1337" i="7"/>
  <c r="L1338" i="7"/>
  <c r="L1339" i="7"/>
  <c r="L1340" i="7"/>
  <c r="L1341" i="7"/>
  <c r="L1342" i="7"/>
  <c r="L1343" i="7"/>
  <c r="L1344" i="7"/>
  <c r="L1345" i="7"/>
  <c r="L1346" i="7"/>
  <c r="L1347" i="7"/>
  <c r="L1348" i="7"/>
  <c r="L1349" i="7"/>
  <c r="L1350" i="7"/>
  <c r="L1351" i="7"/>
  <c r="L1352" i="7"/>
  <c r="L1353" i="7"/>
  <c r="L1354" i="7"/>
  <c r="L1355" i="7"/>
  <c r="L1356" i="7"/>
  <c r="L1357" i="7"/>
  <c r="L1358" i="7"/>
  <c r="L1359" i="7"/>
  <c r="L1360" i="7"/>
  <c r="L1361" i="7"/>
  <c r="L1362" i="7"/>
  <c r="L1363" i="7"/>
  <c r="L1364" i="7"/>
  <c r="L1365" i="7"/>
  <c r="L1366" i="7"/>
  <c r="L1367" i="7"/>
  <c r="L1368" i="7"/>
  <c r="L1369" i="7"/>
  <c r="L1370" i="7"/>
  <c r="L1371" i="7"/>
  <c r="L1372" i="7"/>
  <c r="L1373" i="7"/>
  <c r="L1374" i="7"/>
  <c r="L1375" i="7"/>
  <c r="L1376" i="7"/>
  <c r="L1377" i="7"/>
  <c r="L1378" i="7"/>
  <c r="L1379" i="7"/>
  <c r="L1380" i="7"/>
  <c r="L1381" i="7"/>
  <c r="L1382" i="7"/>
  <c r="L1383" i="7"/>
  <c r="L1384" i="7"/>
  <c r="L1385" i="7"/>
  <c r="L1386" i="7"/>
  <c r="L1387" i="7"/>
  <c r="L1388" i="7"/>
  <c r="L1389" i="7"/>
  <c r="L1390" i="7"/>
  <c r="L1391" i="7"/>
  <c r="L1392" i="7"/>
  <c r="L1393" i="7"/>
  <c r="L1394" i="7"/>
  <c r="L1395" i="7"/>
  <c r="L1396" i="7"/>
  <c r="L1397" i="7"/>
  <c r="L1398" i="7"/>
  <c r="L1399" i="7"/>
  <c r="L1400" i="7"/>
  <c r="L1401" i="7"/>
  <c r="L1402" i="7"/>
  <c r="L1403" i="7"/>
  <c r="L1404" i="7"/>
  <c r="L1405" i="7"/>
  <c r="L1406" i="7"/>
  <c r="L1407" i="7"/>
  <c r="L1408" i="7"/>
  <c r="L1409" i="7"/>
  <c r="L1410" i="7"/>
  <c r="L1411" i="7"/>
  <c r="L1412" i="7"/>
  <c r="L1413" i="7"/>
  <c r="L1414" i="7"/>
  <c r="L1415" i="7"/>
  <c r="L1416" i="7"/>
  <c r="L1417" i="7"/>
  <c r="L1418" i="7"/>
  <c r="L1419" i="7"/>
  <c r="L1420" i="7"/>
  <c r="L1421" i="7"/>
  <c r="L1422" i="7"/>
  <c r="L1423" i="7"/>
  <c r="L1424" i="7"/>
  <c r="L1425" i="7"/>
  <c r="L1426" i="7"/>
  <c r="L1427" i="7"/>
  <c r="L1428" i="7"/>
  <c r="L1429" i="7"/>
  <c r="L1430" i="7"/>
  <c r="L1431" i="7"/>
  <c r="L1432" i="7"/>
  <c r="L1433" i="7"/>
  <c r="L1434" i="7"/>
  <c r="L1435" i="7"/>
  <c r="L1436" i="7"/>
  <c r="L1437" i="7"/>
  <c r="L1438" i="7"/>
  <c r="L1439" i="7"/>
  <c r="L1440" i="7"/>
  <c r="L1441" i="7"/>
  <c r="L1442" i="7"/>
  <c r="L1443" i="7"/>
  <c r="L1444" i="7"/>
  <c r="L1445" i="7"/>
  <c r="L1446" i="7"/>
  <c r="L1447" i="7"/>
  <c r="L1448" i="7"/>
  <c r="L1449" i="7"/>
  <c r="L1450" i="7"/>
  <c r="L1451" i="7"/>
  <c r="L1452" i="7"/>
  <c r="L1453" i="7"/>
  <c r="L1454" i="7"/>
  <c r="L1455" i="7"/>
  <c r="L1456" i="7"/>
  <c r="L1457" i="7"/>
  <c r="L1458" i="7"/>
  <c r="L1459" i="7"/>
  <c r="L1460" i="7"/>
  <c r="L1461" i="7"/>
  <c r="L1462" i="7"/>
  <c r="L1463" i="7"/>
  <c r="L1464" i="7"/>
  <c r="L1465" i="7"/>
  <c r="L1466" i="7"/>
  <c r="L1467" i="7"/>
  <c r="L1468" i="7"/>
  <c r="L1469" i="7"/>
  <c r="L1470" i="7"/>
  <c r="L1471" i="7"/>
  <c r="L1472" i="7"/>
  <c r="L1473" i="7"/>
  <c r="L1474" i="7"/>
  <c r="L1475" i="7"/>
  <c r="L1476" i="7"/>
  <c r="L1477" i="7"/>
  <c r="L1478" i="7"/>
  <c r="L1479" i="7"/>
  <c r="L1480" i="7"/>
  <c r="L1481" i="7"/>
  <c r="L1482" i="7"/>
  <c r="L1483" i="7"/>
  <c r="L1484" i="7"/>
  <c r="L1485" i="7"/>
  <c r="L1486" i="7"/>
  <c r="L1487" i="7"/>
  <c r="L1488" i="7"/>
  <c r="L1489" i="7"/>
  <c r="L1490" i="7"/>
  <c r="L1491" i="7"/>
  <c r="L1492" i="7"/>
  <c r="L1493" i="7"/>
  <c r="L1494" i="7"/>
  <c r="L1495" i="7"/>
  <c r="L1496" i="7"/>
  <c r="L1497" i="7"/>
  <c r="L1498" i="7"/>
  <c r="L1499" i="7"/>
  <c r="L1500" i="7"/>
  <c r="L1501" i="7"/>
  <c r="L1502" i="7"/>
  <c r="L1503" i="7"/>
  <c r="L1504" i="7"/>
  <c r="L1505" i="7"/>
  <c r="L1506" i="7"/>
  <c r="L1507" i="7"/>
  <c r="L1508" i="7"/>
  <c r="L1509" i="7"/>
  <c r="L1510" i="7"/>
  <c r="L1511" i="7"/>
  <c r="L1512" i="7"/>
  <c r="L1513" i="7"/>
  <c r="L1514" i="7"/>
  <c r="L1515" i="7"/>
  <c r="L1516" i="7"/>
  <c r="L1517" i="7"/>
  <c r="L1518" i="7"/>
  <c r="L1519" i="7"/>
  <c r="L1520" i="7"/>
  <c r="L1521" i="7"/>
  <c r="L1522" i="7"/>
  <c r="L1523" i="7"/>
  <c r="L1524" i="7"/>
  <c r="L1525" i="7"/>
  <c r="L1526" i="7"/>
  <c r="L1527" i="7"/>
  <c r="L1528" i="7"/>
  <c r="L1529" i="7"/>
  <c r="L1530" i="7"/>
  <c r="L1531" i="7"/>
  <c r="L1532" i="7"/>
  <c r="L1533" i="7"/>
  <c r="L1534" i="7"/>
  <c r="L1535" i="7"/>
  <c r="L1536" i="7"/>
  <c r="L1537" i="7"/>
  <c r="L1538" i="7"/>
  <c r="L1539" i="7"/>
  <c r="L1540" i="7"/>
  <c r="L1541" i="7"/>
  <c r="L1542" i="7"/>
  <c r="L1543" i="7"/>
  <c r="L1544" i="7"/>
  <c r="L1545" i="7"/>
  <c r="L1546" i="7"/>
  <c r="L1547" i="7"/>
  <c r="L1548" i="7"/>
  <c r="L1549" i="7"/>
  <c r="L1550" i="7"/>
  <c r="L1551" i="7"/>
  <c r="L1552" i="7"/>
  <c r="L1553" i="7"/>
  <c r="L1554" i="7"/>
  <c r="L1555" i="7"/>
  <c r="L1556" i="7"/>
  <c r="L1557" i="7"/>
  <c r="L1558" i="7"/>
  <c r="L1559" i="7"/>
  <c r="L1560" i="7"/>
  <c r="L1561" i="7"/>
  <c r="L1562" i="7"/>
  <c r="L1563" i="7"/>
  <c r="L1564" i="7"/>
  <c r="L1565" i="7"/>
  <c r="L1566" i="7"/>
  <c r="L1567" i="7"/>
  <c r="L1568" i="7"/>
  <c r="L1569" i="7"/>
  <c r="L1570" i="7"/>
  <c r="L1571" i="7"/>
  <c r="L1572" i="7"/>
  <c r="L1573" i="7"/>
  <c r="L1574" i="7"/>
  <c r="L1575" i="7"/>
  <c r="L1576" i="7"/>
  <c r="L1577" i="7"/>
  <c r="L1578" i="7"/>
  <c r="L1579" i="7"/>
  <c r="L1580" i="7"/>
  <c r="L1581" i="7"/>
  <c r="L1582" i="7"/>
  <c r="L1583" i="7"/>
  <c r="L1584" i="7"/>
  <c r="L1585" i="7"/>
  <c r="L1586" i="7"/>
  <c r="L1587" i="7"/>
  <c r="L1588" i="7"/>
  <c r="L1589" i="7"/>
  <c r="L1590" i="7"/>
  <c r="L1591" i="7"/>
  <c r="L1592" i="7"/>
  <c r="L1593" i="7"/>
  <c r="L1594" i="7"/>
  <c r="L1595" i="7"/>
  <c r="L1596" i="7"/>
  <c r="L1597" i="7"/>
  <c r="L1598" i="7"/>
  <c r="L1599" i="7"/>
  <c r="L1600" i="7"/>
  <c r="L1601" i="7"/>
  <c r="L1602" i="7"/>
  <c r="L1603" i="7"/>
  <c r="L1604" i="7"/>
  <c r="L1605" i="7"/>
  <c r="L1606" i="7"/>
  <c r="L1607" i="7"/>
  <c r="L1608" i="7"/>
  <c r="L1609" i="7"/>
  <c r="L1610" i="7"/>
  <c r="L1611" i="7"/>
  <c r="L1612" i="7"/>
  <c r="L1613" i="7"/>
  <c r="L1614" i="7"/>
  <c r="L1615" i="7"/>
  <c r="L1616" i="7"/>
  <c r="L1617" i="7"/>
  <c r="L1618" i="7"/>
  <c r="L1619" i="7"/>
  <c r="L1620" i="7"/>
  <c r="L1621" i="7"/>
  <c r="L1622" i="7"/>
  <c r="L1623" i="7"/>
  <c r="L1624" i="7"/>
  <c r="L1625" i="7"/>
  <c r="L1626" i="7"/>
  <c r="L1627" i="7"/>
  <c r="L1628" i="7"/>
  <c r="L1629" i="7"/>
  <c r="L1630" i="7"/>
  <c r="L1631" i="7"/>
  <c r="L1632" i="7"/>
  <c r="L1633" i="7"/>
  <c r="L1634" i="7"/>
  <c r="L1635" i="7"/>
  <c r="L1636" i="7"/>
  <c r="L1637" i="7"/>
  <c r="L1638" i="7"/>
  <c r="L1639" i="7"/>
  <c r="L1640" i="7"/>
  <c r="L1641" i="7"/>
  <c r="L1642" i="7"/>
  <c r="L1643" i="7"/>
  <c r="L1644" i="7"/>
  <c r="L1645" i="7"/>
  <c r="L1646" i="7"/>
  <c r="L1647" i="7"/>
  <c r="L1648" i="7"/>
  <c r="L1649" i="7"/>
  <c r="L1650" i="7"/>
  <c r="L1651" i="7"/>
  <c r="L1652" i="7"/>
  <c r="L1653" i="7"/>
  <c r="L1654" i="7"/>
  <c r="L1655" i="7"/>
  <c r="L1656" i="7"/>
  <c r="L1657" i="7"/>
  <c r="L1658" i="7"/>
  <c r="L1659" i="7"/>
  <c r="L1660" i="7"/>
  <c r="L1661" i="7"/>
  <c r="L1662" i="7"/>
  <c r="L1663" i="7"/>
  <c r="L1664" i="7"/>
  <c r="L1665" i="7"/>
  <c r="L1666" i="7"/>
  <c r="L1667" i="7"/>
  <c r="L1668" i="7"/>
  <c r="L1669" i="7"/>
  <c r="L1670" i="7"/>
  <c r="L1671" i="7"/>
  <c r="L1672" i="7"/>
  <c r="L1673" i="7"/>
  <c r="L1674" i="7"/>
  <c r="L1675" i="7"/>
  <c r="L1676" i="7"/>
  <c r="L1677" i="7"/>
  <c r="L1678" i="7"/>
  <c r="L1679" i="7"/>
  <c r="L1680" i="7"/>
  <c r="L1681" i="7"/>
  <c r="L1682" i="7"/>
  <c r="L1683" i="7"/>
  <c r="L1684" i="7"/>
  <c r="L1685" i="7"/>
  <c r="L1686" i="7"/>
  <c r="L1687" i="7"/>
  <c r="L1688" i="7"/>
  <c r="L1689" i="7"/>
  <c r="L1690" i="7"/>
  <c r="L1691" i="7"/>
  <c r="L1692" i="7"/>
  <c r="L1693" i="7"/>
  <c r="L1694" i="7"/>
  <c r="L1695" i="7"/>
  <c r="L1696" i="7"/>
  <c r="L1697" i="7"/>
  <c r="L1698" i="7"/>
  <c r="L1699" i="7"/>
  <c r="L1700" i="7"/>
  <c r="L1701" i="7"/>
  <c r="L1702" i="7"/>
  <c r="L1703" i="7"/>
  <c r="L1704" i="7"/>
  <c r="L1705" i="7"/>
  <c r="L1706" i="7"/>
  <c r="L1707" i="7"/>
  <c r="L1708" i="7"/>
  <c r="L1709" i="7"/>
  <c r="L1710" i="7"/>
  <c r="L1711" i="7"/>
  <c r="L1712" i="7"/>
  <c r="L1713" i="7"/>
  <c r="L1714" i="7"/>
  <c r="L1715" i="7"/>
  <c r="L1716" i="7"/>
  <c r="L1717" i="7"/>
  <c r="L1718" i="7"/>
  <c r="L1719" i="7"/>
  <c r="L1720" i="7"/>
  <c r="L1721" i="7"/>
  <c r="L1722" i="7"/>
  <c r="L1723" i="7"/>
  <c r="L1724" i="7"/>
  <c r="L1725" i="7"/>
  <c r="L1726" i="7"/>
  <c r="L1727" i="7"/>
  <c r="L1728" i="7"/>
  <c r="L1729" i="7"/>
  <c r="L1730" i="7"/>
  <c r="L1731" i="7"/>
  <c r="L1732" i="7"/>
  <c r="L1733" i="7"/>
  <c r="L1734" i="7"/>
  <c r="L1735" i="7"/>
  <c r="L1736" i="7"/>
  <c r="L1737" i="7"/>
  <c r="L1738" i="7"/>
  <c r="L1739" i="7"/>
  <c r="L1740" i="7"/>
  <c r="L1741" i="7"/>
  <c r="L1742" i="7"/>
  <c r="L1743" i="7"/>
  <c r="L1744" i="7"/>
  <c r="L1745" i="7"/>
  <c r="L1746" i="7"/>
  <c r="L1747" i="7"/>
  <c r="L1748" i="7"/>
  <c r="L1749" i="7"/>
  <c r="L1750" i="7"/>
  <c r="L1751" i="7"/>
  <c r="L1752" i="7"/>
  <c r="L1753" i="7"/>
  <c r="L1754" i="7"/>
  <c r="L1755" i="7"/>
  <c r="L1756" i="7"/>
  <c r="L1757" i="7"/>
  <c r="L1758" i="7"/>
  <c r="L1759" i="7"/>
  <c r="L1760" i="7"/>
  <c r="L1761" i="7"/>
  <c r="L1762" i="7"/>
  <c r="L1763" i="7"/>
  <c r="L1764" i="7"/>
  <c r="L1765" i="7"/>
  <c r="L1766" i="7"/>
  <c r="L1767" i="7"/>
  <c r="L1768" i="7"/>
  <c r="L1769" i="7"/>
  <c r="L1770" i="7"/>
  <c r="L1771" i="7"/>
  <c r="L1772" i="7"/>
  <c r="L1773" i="7"/>
  <c r="L1774" i="7"/>
  <c r="L1775" i="7"/>
  <c r="L1776" i="7"/>
  <c r="L1777" i="7"/>
  <c r="L1778" i="7"/>
  <c r="L1779" i="7"/>
  <c r="L1780" i="7"/>
  <c r="L1781" i="7"/>
  <c r="L1782" i="7"/>
  <c r="L1783" i="7"/>
  <c r="L1784" i="7"/>
  <c r="L1785" i="7"/>
  <c r="L1786" i="7"/>
  <c r="L1787" i="7"/>
  <c r="L1788" i="7"/>
  <c r="L1789" i="7"/>
  <c r="L1790" i="7"/>
  <c r="L1791" i="7"/>
  <c r="L1792" i="7"/>
  <c r="L1793" i="7"/>
  <c r="L1794" i="7"/>
  <c r="L1795" i="7"/>
  <c r="L1796" i="7"/>
  <c r="L1797" i="7"/>
  <c r="L1798" i="7"/>
  <c r="L1799" i="7"/>
  <c r="L1800" i="7"/>
  <c r="L1801" i="7"/>
  <c r="L1802" i="7"/>
  <c r="L1803" i="7"/>
  <c r="L1804" i="7"/>
  <c r="L1805" i="7"/>
  <c r="L1806" i="7"/>
  <c r="L1807" i="7"/>
  <c r="L1808" i="7"/>
  <c r="L1809" i="7"/>
  <c r="L1810" i="7"/>
  <c r="L1811" i="7"/>
  <c r="L1812" i="7"/>
  <c r="L1813" i="7"/>
  <c r="L1814" i="7"/>
  <c r="L1815" i="7"/>
  <c r="L1816" i="7"/>
  <c r="L1817" i="7"/>
  <c r="L1818" i="7"/>
  <c r="L1819" i="7"/>
  <c r="L1820" i="7"/>
  <c r="L1821" i="7"/>
  <c r="L1822" i="7"/>
  <c r="L1823" i="7"/>
  <c r="L1824" i="7"/>
  <c r="L1825" i="7"/>
  <c r="L1826" i="7"/>
  <c r="L1827" i="7"/>
  <c r="L1828" i="7"/>
  <c r="L1829" i="7"/>
  <c r="L1830" i="7"/>
  <c r="L1831" i="7"/>
  <c r="L1832" i="7"/>
  <c r="L1833" i="7"/>
  <c r="L1834" i="7"/>
  <c r="L1835" i="7"/>
  <c r="L1836" i="7"/>
  <c r="L1837" i="7"/>
  <c r="L1838" i="7"/>
  <c r="L1839" i="7"/>
  <c r="L1840" i="7"/>
  <c r="L1841" i="7"/>
  <c r="L1842" i="7"/>
  <c r="L1843" i="7"/>
  <c r="L1844" i="7"/>
  <c r="L1845" i="7"/>
  <c r="L1846" i="7"/>
  <c r="L1847" i="7"/>
  <c r="L1848" i="7"/>
  <c r="L1849" i="7"/>
  <c r="L1850" i="7"/>
  <c r="L1851" i="7"/>
  <c r="L1852" i="7"/>
  <c r="L1853" i="7"/>
  <c r="L1854" i="7"/>
  <c r="L1855" i="7"/>
  <c r="L1856" i="7"/>
  <c r="L1857" i="7"/>
  <c r="L1858" i="7"/>
  <c r="L1859" i="7"/>
  <c r="L1860" i="7"/>
  <c r="L1861" i="7"/>
  <c r="L1862" i="7"/>
  <c r="L1863" i="7"/>
  <c r="L1864" i="7"/>
  <c r="L1865" i="7"/>
  <c r="L1866" i="7"/>
  <c r="L1867" i="7"/>
  <c r="L1868" i="7"/>
  <c r="L1869" i="7"/>
  <c r="L1870" i="7"/>
  <c r="L1871" i="7"/>
  <c r="L1872" i="7"/>
  <c r="L1873" i="7"/>
  <c r="L1874" i="7"/>
  <c r="L1875" i="7"/>
  <c r="L1876" i="7"/>
  <c r="L1877" i="7"/>
  <c r="L1878" i="7"/>
  <c r="L1879" i="7"/>
  <c r="L1880" i="7"/>
  <c r="L1881" i="7"/>
  <c r="L1882" i="7"/>
  <c r="L1883" i="7"/>
  <c r="L1884" i="7"/>
  <c r="L1885" i="7"/>
  <c r="L1886" i="7"/>
  <c r="L1887" i="7"/>
  <c r="L1888" i="7"/>
  <c r="L1889" i="7"/>
  <c r="L1890" i="7"/>
  <c r="L1891" i="7"/>
  <c r="L1892" i="7"/>
  <c r="L1893" i="7"/>
  <c r="L1894" i="7"/>
  <c r="L1895" i="7"/>
  <c r="L1896" i="7"/>
  <c r="L1897" i="7"/>
  <c r="L1898" i="7"/>
  <c r="L1899" i="7"/>
  <c r="L1900" i="7"/>
  <c r="L1901" i="7"/>
  <c r="L1902" i="7"/>
  <c r="L1903" i="7"/>
  <c r="L1904" i="7"/>
  <c r="L1905" i="7"/>
  <c r="L1906" i="7"/>
  <c r="L1907" i="7"/>
  <c r="L1908" i="7"/>
  <c r="L1909" i="7"/>
  <c r="L1910" i="7"/>
  <c r="L1911" i="7"/>
  <c r="L1912" i="7"/>
  <c r="L1913" i="7"/>
  <c r="L1914" i="7"/>
  <c r="L1915" i="7"/>
  <c r="L1916" i="7"/>
  <c r="L1917" i="7"/>
  <c r="L1918" i="7"/>
  <c r="L1919" i="7"/>
  <c r="L1920" i="7"/>
  <c r="L1921" i="7"/>
  <c r="L1922" i="7"/>
  <c r="L1923" i="7"/>
  <c r="L1924" i="7"/>
  <c r="L1925" i="7"/>
  <c r="L1926" i="7"/>
  <c r="L1927" i="7"/>
  <c r="L1928" i="7"/>
  <c r="L1929" i="7"/>
  <c r="L1930" i="7"/>
  <c r="L1931" i="7"/>
  <c r="L1932" i="7"/>
  <c r="L1933" i="7"/>
  <c r="L1934" i="7"/>
  <c r="L1935" i="7"/>
  <c r="L1936" i="7"/>
  <c r="L1937" i="7"/>
  <c r="L1938" i="7"/>
  <c r="L1939" i="7"/>
  <c r="L1940" i="7"/>
  <c r="L1941" i="7"/>
  <c r="L1942" i="7"/>
  <c r="L1943" i="7"/>
  <c r="L1944" i="7"/>
  <c r="L1945" i="7"/>
  <c r="L1946" i="7"/>
  <c r="L1947" i="7"/>
  <c r="L1948" i="7"/>
  <c r="L1949" i="7"/>
  <c r="L1950" i="7"/>
  <c r="L1951" i="7"/>
  <c r="L1952" i="7"/>
  <c r="L1953" i="7"/>
  <c r="L1954" i="7"/>
  <c r="L1955" i="7"/>
  <c r="L1956" i="7"/>
  <c r="L1957" i="7"/>
  <c r="L1958" i="7"/>
  <c r="L1959" i="7"/>
  <c r="L1960" i="7"/>
  <c r="L1961" i="7"/>
  <c r="L1962" i="7"/>
  <c r="L1963" i="7"/>
  <c r="L1964" i="7"/>
  <c r="L1965" i="7"/>
  <c r="L1966" i="7"/>
  <c r="L1967" i="7"/>
  <c r="L1968" i="7"/>
  <c r="L1969" i="7"/>
  <c r="L1970" i="7"/>
  <c r="L1971" i="7"/>
  <c r="L1972" i="7"/>
  <c r="L1973" i="7"/>
  <c r="L1974" i="7"/>
  <c r="L1975" i="7"/>
  <c r="L1976" i="7"/>
  <c r="L1977" i="7"/>
  <c r="L1978" i="7"/>
  <c r="L1979" i="7"/>
  <c r="L1980" i="7"/>
  <c r="L1981" i="7"/>
  <c r="L1982" i="7"/>
  <c r="L1983" i="7"/>
  <c r="L1984" i="7"/>
  <c r="L1985" i="7"/>
  <c r="L1986" i="7"/>
  <c r="L1987" i="7"/>
  <c r="L1988" i="7"/>
  <c r="L1989" i="7"/>
  <c r="L1990" i="7"/>
  <c r="L1991" i="7"/>
  <c r="L1992" i="7"/>
  <c r="L1993" i="7"/>
  <c r="L1994" i="7"/>
  <c r="L1995" i="7"/>
  <c r="L1996" i="7"/>
  <c r="L1997" i="7"/>
  <c r="L1998" i="7"/>
  <c r="L1999" i="7"/>
  <c r="L2000" i="7"/>
  <c r="L2001" i="7"/>
  <c r="L2002" i="7"/>
  <c r="L2003" i="7"/>
  <c r="L2004" i="7"/>
  <c r="L2005" i="7"/>
  <c r="L2006" i="7"/>
  <c r="L2007" i="7"/>
  <c r="L2008" i="7"/>
  <c r="L2009" i="7"/>
  <c r="L2010" i="7"/>
  <c r="L2011" i="7"/>
  <c r="L2012" i="7"/>
  <c r="L2013" i="7"/>
  <c r="L2014" i="7"/>
  <c r="L2015" i="7"/>
  <c r="L2016" i="7"/>
  <c r="L2017" i="7"/>
  <c r="L2018" i="7"/>
  <c r="L2019" i="7"/>
  <c r="L2020" i="7"/>
  <c r="L2021" i="7"/>
  <c r="L2022" i="7"/>
  <c r="L2023" i="7"/>
  <c r="L2024" i="7"/>
  <c r="L2025" i="7"/>
  <c r="L2026" i="7"/>
  <c r="L2027" i="7"/>
  <c r="L2028" i="7"/>
  <c r="L2029" i="7"/>
  <c r="L2030" i="7"/>
  <c r="L2031" i="7"/>
  <c r="L2032" i="7"/>
  <c r="L2033" i="7"/>
  <c r="L2034" i="7"/>
  <c r="L2035" i="7"/>
  <c r="L2036" i="7"/>
  <c r="L2037" i="7"/>
  <c r="L2038" i="7"/>
  <c r="L2039" i="7"/>
  <c r="L2040" i="7"/>
  <c r="L2041" i="7"/>
  <c r="L2042" i="7"/>
  <c r="L2043" i="7"/>
  <c r="L2044" i="7"/>
  <c r="L2045" i="7"/>
  <c r="L2046" i="7"/>
  <c r="L2047" i="7"/>
  <c r="L2048" i="7"/>
  <c r="L2049" i="7"/>
  <c r="L2050" i="7"/>
  <c r="L2051" i="7"/>
  <c r="L2052" i="7"/>
  <c r="L2053" i="7"/>
  <c r="L2054" i="7"/>
  <c r="L2055" i="7"/>
  <c r="L2056" i="7"/>
  <c r="L2057" i="7"/>
  <c r="L2058" i="7"/>
  <c r="L2059" i="7"/>
  <c r="L2060" i="7"/>
  <c r="L2061" i="7"/>
  <c r="L2062" i="7"/>
  <c r="L2063" i="7"/>
  <c r="L2064" i="7"/>
  <c r="L2065" i="7"/>
  <c r="L2066" i="7"/>
  <c r="L2067" i="7"/>
  <c r="L2068" i="7"/>
  <c r="L2069" i="7"/>
  <c r="L2070" i="7"/>
  <c r="L2071" i="7"/>
  <c r="L2072" i="7"/>
  <c r="L2073" i="7"/>
  <c r="L2074" i="7"/>
  <c r="L2075" i="7"/>
  <c r="L2076" i="7"/>
  <c r="L2077" i="7"/>
  <c r="L2078" i="7"/>
  <c r="L2079" i="7"/>
  <c r="L2080" i="7"/>
  <c r="L2081" i="7"/>
  <c r="L2082" i="7"/>
  <c r="L2083" i="7"/>
  <c r="L2084" i="7"/>
  <c r="L2085" i="7"/>
  <c r="L2086" i="7"/>
  <c r="L2087" i="7"/>
  <c r="L2088" i="7"/>
  <c r="L2089" i="7"/>
  <c r="L2090" i="7"/>
  <c r="L2091" i="7"/>
  <c r="L2092" i="7"/>
  <c r="L2093" i="7"/>
  <c r="L2094" i="7"/>
  <c r="L2095" i="7"/>
  <c r="L2096" i="7"/>
  <c r="L2097" i="7"/>
  <c r="L2098" i="7"/>
  <c r="L2099" i="7"/>
  <c r="L2100" i="7"/>
  <c r="L2101" i="7"/>
  <c r="L2102" i="7"/>
  <c r="L2103" i="7"/>
  <c r="L2104" i="7"/>
  <c r="L2105" i="7"/>
  <c r="L2106" i="7"/>
  <c r="L2107" i="7"/>
  <c r="L2108" i="7"/>
  <c r="L2109" i="7"/>
  <c r="L2110" i="7"/>
  <c r="L2111" i="7"/>
  <c r="L2112" i="7"/>
  <c r="L2113" i="7"/>
  <c r="L2114" i="7"/>
  <c r="L2115" i="7"/>
  <c r="L2116" i="7"/>
  <c r="L2117" i="7"/>
  <c r="L2118" i="7"/>
  <c r="L2119" i="7"/>
  <c r="L2120" i="7"/>
  <c r="L2121" i="7"/>
  <c r="L2122" i="7"/>
  <c r="L2123" i="7"/>
  <c r="L2124" i="7"/>
  <c r="L2125" i="7"/>
  <c r="L2126" i="7"/>
  <c r="L2127" i="7"/>
  <c r="L2128" i="7"/>
  <c r="L2129" i="7"/>
  <c r="L2130" i="7"/>
  <c r="L2131" i="7"/>
  <c r="L2132" i="7"/>
  <c r="L2133" i="7"/>
  <c r="L2134" i="7"/>
  <c r="L2135" i="7"/>
  <c r="L2136" i="7"/>
  <c r="L2137" i="7"/>
  <c r="L2138" i="7"/>
  <c r="L2139" i="7"/>
  <c r="L2140" i="7"/>
  <c r="L2141" i="7"/>
  <c r="L2142" i="7"/>
  <c r="L2143" i="7"/>
  <c r="L2144" i="7"/>
  <c r="L2145" i="7"/>
  <c r="L2146" i="7"/>
  <c r="L2147" i="7"/>
  <c r="L2148" i="7"/>
  <c r="L2149" i="7"/>
  <c r="L2150" i="7"/>
  <c r="L2151" i="7"/>
  <c r="L2152" i="7"/>
  <c r="L2153" i="7"/>
  <c r="L2154" i="7"/>
  <c r="L2155" i="7"/>
  <c r="L2156" i="7"/>
  <c r="L2157" i="7"/>
  <c r="L2158" i="7"/>
  <c r="L2159" i="7"/>
  <c r="L2160" i="7"/>
  <c r="L2161" i="7"/>
  <c r="L2162" i="7"/>
  <c r="L2163" i="7"/>
  <c r="L2164" i="7"/>
  <c r="L2165" i="7"/>
  <c r="L2166" i="7"/>
  <c r="L2167" i="7"/>
  <c r="L2168" i="7"/>
  <c r="L2169" i="7"/>
  <c r="L2170" i="7"/>
  <c r="L2171" i="7"/>
  <c r="L2172" i="7"/>
  <c r="L2173" i="7"/>
  <c r="L2174" i="7"/>
  <c r="L2175" i="7"/>
  <c r="L2176" i="7"/>
  <c r="L2177" i="7"/>
  <c r="L2178" i="7"/>
  <c r="L2179" i="7"/>
  <c r="L2180" i="7"/>
  <c r="L2181" i="7"/>
  <c r="L2182" i="7"/>
  <c r="L2183" i="7"/>
  <c r="L2184" i="7"/>
  <c r="L2185" i="7"/>
  <c r="L2186" i="7"/>
  <c r="L2187" i="7"/>
  <c r="L2188" i="7"/>
  <c r="L2189" i="7"/>
  <c r="L2190" i="7"/>
  <c r="L2191" i="7"/>
  <c r="L2192" i="7"/>
  <c r="L2193" i="7"/>
  <c r="L2194" i="7"/>
  <c r="L2195" i="7"/>
  <c r="L2196" i="7"/>
  <c r="L2197" i="7"/>
  <c r="L2198" i="7"/>
  <c r="L2199" i="7"/>
  <c r="L2200" i="7"/>
  <c r="L2201" i="7"/>
  <c r="L2202" i="7"/>
  <c r="L2203" i="7"/>
  <c r="L2204" i="7"/>
  <c r="L2205" i="7"/>
  <c r="L2206" i="7"/>
  <c r="L2207" i="7"/>
  <c r="L2208" i="7"/>
  <c r="L2209" i="7"/>
  <c r="L2210" i="7"/>
  <c r="L2211" i="7"/>
  <c r="L2212" i="7"/>
  <c r="L2213" i="7"/>
  <c r="L2214" i="7"/>
  <c r="L2215" i="7"/>
  <c r="L2216" i="7"/>
  <c r="L2217" i="7"/>
  <c r="L2218" i="7"/>
  <c r="L2219" i="7"/>
  <c r="L2220" i="7"/>
  <c r="L2221" i="7"/>
  <c r="L2222" i="7"/>
  <c r="L2223" i="7"/>
  <c r="L2224" i="7"/>
  <c r="L2225" i="7"/>
  <c r="L2226" i="7"/>
  <c r="L2227" i="7"/>
  <c r="L2228" i="7"/>
  <c r="L2229" i="7"/>
  <c r="L2230" i="7"/>
  <c r="L2231" i="7"/>
  <c r="L2232" i="7"/>
  <c r="L2233" i="7"/>
  <c r="L2234" i="7"/>
  <c r="L2235" i="7"/>
  <c r="L2236" i="7"/>
  <c r="L2237" i="7"/>
  <c r="L2238" i="7"/>
  <c r="L2239" i="7"/>
  <c r="L2240" i="7"/>
  <c r="L2241" i="7"/>
  <c r="L2242" i="7"/>
  <c r="L2243" i="7"/>
  <c r="L2244" i="7"/>
  <c r="L2245" i="7"/>
  <c r="L2246" i="7"/>
  <c r="L2247" i="7"/>
  <c r="L2248" i="7"/>
  <c r="L2249" i="7"/>
  <c r="L2250" i="7"/>
  <c r="L2251" i="7"/>
  <c r="L2252" i="7"/>
  <c r="L2253" i="7"/>
  <c r="L2254" i="7"/>
  <c r="L2255" i="7"/>
  <c r="L2256" i="7"/>
  <c r="L2257" i="7"/>
  <c r="L2258" i="7"/>
  <c r="L2259" i="7"/>
  <c r="L2260" i="7"/>
  <c r="L2261" i="7"/>
  <c r="L2262" i="7"/>
  <c r="L2263" i="7"/>
  <c r="L2264" i="7"/>
  <c r="L2265" i="7"/>
  <c r="L2266" i="7"/>
  <c r="L2267" i="7"/>
  <c r="L2268" i="7"/>
  <c r="L2269" i="7"/>
  <c r="L2270" i="7"/>
  <c r="L2271" i="7"/>
  <c r="L2272" i="7"/>
  <c r="L2273" i="7"/>
  <c r="L2274" i="7"/>
  <c r="L2275" i="7"/>
  <c r="L2276" i="7"/>
  <c r="L2277" i="7"/>
  <c r="L2278" i="7"/>
  <c r="L2279" i="7"/>
  <c r="L2280" i="7"/>
  <c r="L2281" i="7"/>
  <c r="L2282" i="7"/>
  <c r="L2283" i="7"/>
  <c r="L2284" i="7"/>
  <c r="L2285" i="7"/>
  <c r="L2286" i="7"/>
  <c r="L2287" i="7"/>
  <c r="L2288" i="7"/>
  <c r="L2289" i="7"/>
  <c r="L2290" i="7"/>
  <c r="L2291" i="7"/>
  <c r="L2292" i="7"/>
  <c r="L2293" i="7"/>
  <c r="L2294" i="7"/>
  <c r="L2295" i="7"/>
  <c r="L2296" i="7"/>
  <c r="L2297" i="7"/>
  <c r="L2298" i="7"/>
  <c r="L2299" i="7"/>
  <c r="L2300" i="7"/>
  <c r="L2301" i="7"/>
  <c r="L2302" i="7"/>
  <c r="L2303" i="7"/>
  <c r="L2304" i="7"/>
  <c r="L2305" i="7"/>
  <c r="L2306" i="7"/>
  <c r="L2307" i="7"/>
  <c r="L2308" i="7"/>
  <c r="L2309" i="7"/>
  <c r="L2310" i="7"/>
  <c r="L2311" i="7"/>
  <c r="L2312" i="7"/>
  <c r="L2313" i="7"/>
  <c r="L2314" i="7"/>
  <c r="L2315" i="7"/>
  <c r="L2316" i="7"/>
  <c r="L2317" i="7"/>
  <c r="L2318" i="7"/>
  <c r="L2319" i="7"/>
  <c r="L2320" i="7"/>
  <c r="L2321" i="7"/>
  <c r="L2322" i="7"/>
  <c r="L2323" i="7"/>
  <c r="L2324" i="7"/>
  <c r="L2325" i="7"/>
  <c r="L2326" i="7"/>
  <c r="L2327" i="7"/>
  <c r="L2328" i="7"/>
  <c r="L2329" i="7"/>
  <c r="L2330" i="7"/>
  <c r="L2331" i="7"/>
  <c r="L2332" i="7"/>
  <c r="L2333" i="7"/>
  <c r="L2334" i="7"/>
  <c r="L2335" i="7"/>
  <c r="L2336" i="7"/>
  <c r="L2337" i="7"/>
  <c r="L2338" i="7"/>
  <c r="L2339" i="7"/>
  <c r="L2340" i="7"/>
  <c r="L2341" i="7"/>
  <c r="L2342" i="7"/>
  <c r="L2343" i="7"/>
  <c r="L2344" i="7"/>
  <c r="L2345" i="7"/>
  <c r="L2346" i="7"/>
  <c r="L2347" i="7"/>
  <c r="L2348" i="7"/>
  <c r="L2349" i="7"/>
  <c r="L2350" i="7"/>
  <c r="L2351" i="7"/>
  <c r="L2352" i="7"/>
  <c r="L2353" i="7"/>
  <c r="L2354" i="7"/>
  <c r="L2355" i="7"/>
  <c r="L2356" i="7"/>
  <c r="L2357" i="7"/>
  <c r="L2358" i="7"/>
  <c r="L2359" i="7"/>
  <c r="L2360" i="7"/>
  <c r="L2361" i="7"/>
  <c r="L2362" i="7"/>
  <c r="L2363" i="7"/>
  <c r="L2364" i="7"/>
  <c r="L2365" i="7"/>
  <c r="L2366" i="7"/>
  <c r="L2367" i="7"/>
  <c r="L2368" i="7"/>
  <c r="L2369" i="7"/>
  <c r="L2370" i="7"/>
  <c r="L2371" i="7"/>
  <c r="L2372" i="7"/>
  <c r="L2373" i="7"/>
  <c r="L2374" i="7"/>
  <c r="L2375" i="7"/>
  <c r="L2376" i="7"/>
  <c r="L2377" i="7"/>
  <c r="L2378" i="7"/>
  <c r="L2379" i="7"/>
  <c r="L2380" i="7"/>
  <c r="L2381" i="7"/>
  <c r="L2382" i="7"/>
  <c r="L2383" i="7"/>
  <c r="L2384" i="7"/>
  <c r="L2385" i="7"/>
  <c r="L2386" i="7"/>
  <c r="L2387" i="7"/>
  <c r="L2388" i="7"/>
  <c r="L2389" i="7"/>
  <c r="L2390" i="7"/>
  <c r="L2391" i="7"/>
  <c r="L2392" i="7"/>
  <c r="L2393" i="7"/>
  <c r="L2394" i="7"/>
  <c r="L2395" i="7"/>
  <c r="L2396" i="7"/>
  <c r="L2397" i="7"/>
  <c r="L2398" i="7"/>
  <c r="L2399" i="7"/>
  <c r="L2400" i="7"/>
  <c r="L2401" i="7"/>
  <c r="L2402" i="7"/>
  <c r="L2403" i="7"/>
  <c r="L2404" i="7"/>
  <c r="L2405" i="7"/>
  <c r="L2406" i="7"/>
  <c r="L2407" i="7"/>
  <c r="L2408" i="7"/>
  <c r="L2409" i="7"/>
  <c r="L2410" i="7"/>
  <c r="L2411" i="7"/>
  <c r="L2412" i="7"/>
  <c r="L2413" i="7"/>
  <c r="L2414" i="7"/>
  <c r="L2415" i="7"/>
  <c r="L2416" i="7"/>
  <c r="L2417" i="7"/>
  <c r="L2418" i="7"/>
  <c r="L2419" i="7"/>
  <c r="L2420" i="7"/>
  <c r="L2421" i="7"/>
  <c r="L2422" i="7"/>
  <c r="L2423" i="7"/>
  <c r="L2424" i="7"/>
  <c r="L2425" i="7"/>
  <c r="L2426" i="7"/>
  <c r="L2427" i="7"/>
  <c r="L2428" i="7"/>
  <c r="L2429" i="7"/>
  <c r="L2430" i="7"/>
  <c r="L2431" i="7"/>
  <c r="L2432" i="7"/>
  <c r="L2433" i="7"/>
  <c r="L2434" i="7"/>
  <c r="L2435" i="7"/>
  <c r="L2436" i="7"/>
  <c r="L2437" i="7"/>
  <c r="L2438" i="7"/>
  <c r="L2439" i="7"/>
  <c r="L2440" i="7"/>
  <c r="L2441" i="7"/>
  <c r="L2442" i="7"/>
  <c r="L2443" i="7"/>
  <c r="L2444" i="7"/>
  <c r="L2445" i="7"/>
  <c r="L2446" i="7"/>
  <c r="L2447" i="7"/>
  <c r="L2448" i="7"/>
  <c r="L2449" i="7"/>
  <c r="L2450" i="7"/>
  <c r="L2451" i="7"/>
  <c r="L2452" i="7"/>
  <c r="L2453" i="7"/>
  <c r="L2454" i="7"/>
  <c r="L2455" i="7"/>
  <c r="L2456" i="7"/>
  <c r="L2457" i="7"/>
  <c r="L2458" i="7"/>
  <c r="L2459" i="7"/>
  <c r="L2460" i="7"/>
  <c r="L2461" i="7"/>
  <c r="L2462" i="7"/>
  <c r="L2463" i="7"/>
  <c r="L2464" i="7"/>
  <c r="L2465" i="7"/>
  <c r="L2466" i="7"/>
  <c r="L2467" i="7"/>
  <c r="L2468" i="7"/>
  <c r="L2469" i="7"/>
  <c r="L2470" i="7"/>
  <c r="L2471" i="7"/>
  <c r="L2472" i="7"/>
  <c r="L2473" i="7"/>
  <c r="L2474" i="7"/>
  <c r="L2475" i="7"/>
  <c r="L2476" i="7"/>
  <c r="L2477" i="7"/>
  <c r="L2478" i="7"/>
  <c r="L2479" i="7"/>
  <c r="L2480" i="7"/>
  <c r="L2481" i="7"/>
  <c r="L2482" i="7"/>
  <c r="L2483" i="7"/>
  <c r="L2484" i="7"/>
  <c r="L2485" i="7"/>
  <c r="L2486" i="7"/>
  <c r="L2487" i="7"/>
  <c r="L2488" i="7"/>
  <c r="L2489" i="7"/>
  <c r="L2490" i="7"/>
  <c r="L2491" i="7"/>
  <c r="L2492" i="7"/>
  <c r="L2493" i="7"/>
  <c r="L2494" i="7"/>
  <c r="L2495" i="7"/>
  <c r="L2496" i="7"/>
  <c r="L2497" i="7"/>
  <c r="L2498" i="7"/>
  <c r="L2499" i="7"/>
  <c r="L2500" i="7"/>
  <c r="L2501" i="7"/>
  <c r="L2502" i="7"/>
  <c r="L2503" i="7"/>
  <c r="L2504" i="7"/>
  <c r="L2505" i="7"/>
  <c r="L2506" i="7"/>
  <c r="L2507" i="7"/>
  <c r="L2508" i="7"/>
  <c r="L2509" i="7"/>
  <c r="L2510" i="7"/>
  <c r="L2511" i="7"/>
  <c r="L2512" i="7"/>
  <c r="L2513" i="7"/>
  <c r="L2514" i="7"/>
  <c r="L2515" i="7"/>
  <c r="L2516" i="7"/>
  <c r="L2517" i="7"/>
  <c r="L2518" i="7"/>
  <c r="L2519" i="7"/>
  <c r="L2520" i="7"/>
  <c r="L2521" i="7"/>
  <c r="L2522" i="7"/>
  <c r="L2523" i="7"/>
  <c r="L2524" i="7"/>
  <c r="L2525" i="7"/>
  <c r="L2526" i="7"/>
  <c r="L2527" i="7"/>
  <c r="L2528" i="7"/>
  <c r="L2529" i="7"/>
  <c r="L2530" i="7"/>
  <c r="L2531" i="7"/>
  <c r="L2532" i="7"/>
  <c r="L2533" i="7"/>
  <c r="L2534" i="7"/>
  <c r="L2535" i="7"/>
  <c r="L2536" i="7"/>
  <c r="L2537" i="7"/>
  <c r="L2538" i="7"/>
  <c r="L2539" i="7"/>
  <c r="L2540" i="7"/>
  <c r="L2541" i="7"/>
  <c r="L2542" i="7"/>
  <c r="L2543" i="7"/>
  <c r="L2544" i="7"/>
  <c r="L2545" i="7"/>
  <c r="L2546" i="7"/>
  <c r="L2547" i="7"/>
  <c r="L2548" i="7"/>
  <c r="L2549" i="7"/>
  <c r="L2550" i="7"/>
  <c r="L2551" i="7"/>
  <c r="L2552" i="7"/>
  <c r="L2553" i="7"/>
  <c r="L2554" i="7"/>
  <c r="L2555" i="7"/>
  <c r="L2556" i="7"/>
  <c r="L2557" i="7"/>
  <c r="L2558" i="7"/>
  <c r="L2559" i="7"/>
  <c r="L2560" i="7"/>
  <c r="L2561" i="7"/>
  <c r="L2562" i="7"/>
  <c r="L2563" i="7"/>
  <c r="L2564" i="7"/>
  <c r="L2565" i="7"/>
  <c r="L2566" i="7"/>
  <c r="L2567" i="7"/>
  <c r="L2568" i="7"/>
  <c r="L2569" i="7"/>
  <c r="L2570" i="7"/>
  <c r="L2571" i="7"/>
  <c r="L2572" i="7"/>
  <c r="L2573" i="7"/>
  <c r="L2574" i="7"/>
  <c r="L2575" i="7"/>
  <c r="L2576" i="7"/>
  <c r="L2577" i="7"/>
  <c r="L2578" i="7"/>
  <c r="L2579" i="7"/>
  <c r="L2580" i="7"/>
  <c r="L2581" i="7"/>
  <c r="L2582" i="7"/>
  <c r="L2583" i="7"/>
  <c r="L2584" i="7"/>
  <c r="L2585" i="7"/>
  <c r="L2586" i="7"/>
  <c r="L2587" i="7"/>
  <c r="L2588" i="7"/>
  <c r="L2589" i="7"/>
  <c r="L2590" i="7"/>
  <c r="L2591" i="7"/>
  <c r="L2592" i="7"/>
  <c r="L2593" i="7"/>
  <c r="L2594" i="7"/>
  <c r="L2595" i="7"/>
  <c r="L2596" i="7"/>
  <c r="L2597" i="7"/>
  <c r="L2598" i="7"/>
  <c r="L2599" i="7"/>
  <c r="L2600" i="7"/>
  <c r="L2601" i="7"/>
  <c r="L2602" i="7"/>
  <c r="L2603" i="7"/>
  <c r="L2604" i="7"/>
  <c r="L2605" i="7"/>
  <c r="L2606" i="7"/>
  <c r="L2607" i="7"/>
  <c r="L2608" i="7"/>
  <c r="L2609" i="7"/>
  <c r="L2610" i="7"/>
  <c r="L2611" i="7"/>
  <c r="L2612" i="7"/>
  <c r="L2613" i="7"/>
  <c r="L2614" i="7"/>
  <c r="L2615" i="7"/>
  <c r="L2616" i="7"/>
  <c r="L2617" i="7"/>
  <c r="L2618" i="7"/>
  <c r="L2619" i="7"/>
  <c r="L2620" i="7"/>
  <c r="L2621" i="7"/>
  <c r="L2622" i="7"/>
  <c r="L2623" i="7"/>
  <c r="L2624" i="7"/>
  <c r="L2625" i="7"/>
  <c r="L2626" i="7"/>
  <c r="L2627" i="7"/>
  <c r="L2628" i="7"/>
  <c r="L2629" i="7"/>
  <c r="L2630" i="7"/>
  <c r="L2631" i="7"/>
  <c r="L2632" i="7"/>
  <c r="L2633" i="7"/>
  <c r="L2634" i="7"/>
  <c r="L2635" i="7"/>
  <c r="L2636" i="7"/>
  <c r="L2637" i="7"/>
  <c r="L2638" i="7"/>
  <c r="L2639" i="7"/>
  <c r="L2640" i="7"/>
  <c r="L2641" i="7"/>
  <c r="L2642" i="7"/>
  <c r="L2643" i="7"/>
  <c r="L2644" i="7"/>
  <c r="L2645" i="7"/>
  <c r="L2646" i="7"/>
  <c r="L2647" i="7"/>
  <c r="L2648" i="7"/>
  <c r="L2649" i="7"/>
  <c r="L2650" i="7"/>
  <c r="L2651" i="7"/>
  <c r="L2652" i="7"/>
  <c r="L2653" i="7"/>
  <c r="L2654" i="7"/>
  <c r="L2655" i="7"/>
  <c r="L2656" i="7"/>
  <c r="L2657" i="7"/>
  <c r="L2658" i="7"/>
  <c r="L2659" i="7"/>
  <c r="L2660" i="7"/>
  <c r="L2661" i="7"/>
  <c r="L2662" i="7"/>
  <c r="L2663" i="7"/>
  <c r="L2664" i="7"/>
  <c r="L2665" i="7"/>
  <c r="L2666" i="7"/>
  <c r="L2667" i="7"/>
  <c r="L2668" i="7"/>
  <c r="L2669" i="7"/>
  <c r="L2670" i="7"/>
  <c r="L2671" i="7"/>
  <c r="L2672" i="7"/>
  <c r="L2673" i="7"/>
  <c r="L2674" i="7"/>
  <c r="L2675" i="7"/>
  <c r="L2676" i="7"/>
  <c r="L2677" i="7"/>
  <c r="L2678" i="7"/>
  <c r="L2679" i="7"/>
  <c r="L2680" i="7"/>
  <c r="L2681" i="7"/>
  <c r="L2682" i="7"/>
  <c r="L2683" i="7"/>
  <c r="L2684" i="7"/>
  <c r="L2685" i="7"/>
  <c r="L2686" i="7"/>
  <c r="L2687" i="7"/>
  <c r="L2688" i="7"/>
  <c r="L2689" i="7"/>
  <c r="L2690" i="7"/>
  <c r="L2691" i="7"/>
  <c r="L2692" i="7"/>
  <c r="L2693" i="7"/>
  <c r="L2694" i="7"/>
  <c r="L2695" i="7"/>
  <c r="L2696" i="7"/>
  <c r="L2697" i="7"/>
  <c r="L2698" i="7"/>
  <c r="L2699" i="7"/>
  <c r="L2700" i="7"/>
  <c r="L2701" i="7"/>
  <c r="L2702" i="7"/>
  <c r="L2703" i="7"/>
  <c r="L2704" i="7"/>
  <c r="L2705" i="7"/>
  <c r="L2706" i="7"/>
  <c r="L2707" i="7"/>
  <c r="L2708" i="7"/>
  <c r="L2709" i="7"/>
  <c r="L2710" i="7"/>
  <c r="L2711" i="7"/>
  <c r="L2712" i="7"/>
  <c r="L2713" i="7"/>
  <c r="L2714" i="7"/>
  <c r="L2715" i="7"/>
  <c r="L2716" i="7"/>
  <c r="L2717" i="7"/>
  <c r="L2718" i="7"/>
  <c r="L2719" i="7"/>
  <c r="L2720" i="7"/>
  <c r="L2721" i="7"/>
  <c r="L2722" i="7"/>
  <c r="L2723" i="7"/>
  <c r="L2724" i="7"/>
  <c r="L2725" i="7"/>
  <c r="L2726" i="7"/>
  <c r="L2727" i="7"/>
  <c r="L2728" i="7"/>
  <c r="L2729" i="7"/>
  <c r="L2730" i="7"/>
  <c r="L2731" i="7"/>
  <c r="L2732" i="7"/>
  <c r="L2733" i="7"/>
  <c r="L2734" i="7"/>
  <c r="L2735" i="7"/>
  <c r="L2736" i="7"/>
  <c r="L2737" i="7"/>
  <c r="L2738" i="7"/>
  <c r="L2739" i="7"/>
  <c r="L2740" i="7"/>
  <c r="L2741" i="7"/>
  <c r="L2742" i="7"/>
  <c r="L2743" i="7"/>
  <c r="L2744" i="7"/>
  <c r="L2745" i="7"/>
  <c r="L2746" i="7"/>
  <c r="L2747" i="7"/>
  <c r="L2748" i="7"/>
  <c r="L2749" i="7"/>
  <c r="L2750" i="7"/>
  <c r="L2751" i="7"/>
  <c r="L2752" i="7"/>
  <c r="L2753" i="7"/>
  <c r="L2754" i="7"/>
  <c r="L2755" i="7"/>
  <c r="L2756" i="7"/>
  <c r="L2757" i="7"/>
  <c r="L2758" i="7"/>
  <c r="L2759" i="7"/>
  <c r="L2760" i="7"/>
  <c r="L2761" i="7"/>
  <c r="L2762" i="7"/>
  <c r="L2763" i="7"/>
  <c r="L2764" i="7"/>
  <c r="L2765" i="7"/>
  <c r="L2766" i="7"/>
  <c r="L2767" i="7"/>
  <c r="L2768" i="7"/>
  <c r="L2769" i="7"/>
  <c r="L2770" i="7"/>
  <c r="L2771" i="7"/>
  <c r="L2772" i="7"/>
  <c r="L2773" i="7"/>
  <c r="L2774" i="7"/>
  <c r="L2775" i="7"/>
  <c r="L2776" i="7"/>
  <c r="L2777" i="7"/>
  <c r="L2778" i="7"/>
  <c r="L2779" i="7"/>
  <c r="L2780" i="7"/>
  <c r="L2781" i="7"/>
  <c r="L2782" i="7"/>
  <c r="L2783" i="7"/>
  <c r="L2784" i="7"/>
  <c r="L2785" i="7"/>
  <c r="L2786" i="7"/>
  <c r="L2787" i="7"/>
  <c r="L2788" i="7"/>
  <c r="L2789" i="7"/>
  <c r="L2790" i="7"/>
  <c r="L2791" i="7"/>
  <c r="L2792" i="7"/>
  <c r="L2793" i="7"/>
  <c r="L2794" i="7"/>
  <c r="L2795" i="7"/>
  <c r="L2796" i="7"/>
  <c r="L2797" i="7"/>
  <c r="L2798" i="7"/>
  <c r="L2799" i="7"/>
  <c r="L2800" i="7"/>
  <c r="L2801" i="7"/>
  <c r="L2802" i="7"/>
  <c r="L2803" i="7"/>
  <c r="L2804" i="7"/>
  <c r="L2805" i="7"/>
  <c r="L2806" i="7"/>
  <c r="L2807" i="7"/>
  <c r="L2808" i="7"/>
  <c r="L2809" i="7"/>
  <c r="L2810" i="7"/>
  <c r="L2811" i="7"/>
  <c r="L2812" i="7"/>
  <c r="L2813" i="7"/>
  <c r="L2814" i="7"/>
  <c r="L2815" i="7"/>
  <c r="L2816" i="7"/>
  <c r="L2817" i="7"/>
  <c r="L2818" i="7"/>
  <c r="L2819" i="7"/>
  <c r="L2820" i="7"/>
  <c r="L2821" i="7"/>
  <c r="L2822" i="7"/>
  <c r="L2823" i="7"/>
  <c r="L2824" i="7"/>
  <c r="L2825" i="7"/>
  <c r="L2826" i="7"/>
  <c r="L2827" i="7"/>
  <c r="L2828" i="7"/>
  <c r="L2829" i="7"/>
  <c r="L2830" i="7"/>
  <c r="L2831" i="7"/>
  <c r="L2832" i="7"/>
  <c r="L2833" i="7"/>
  <c r="L2834" i="7"/>
  <c r="L2835" i="7"/>
  <c r="L2836" i="7"/>
  <c r="L2837" i="7"/>
  <c r="L2838" i="7"/>
  <c r="L2839" i="7"/>
  <c r="L2840" i="7"/>
  <c r="L2841" i="7"/>
  <c r="L2842" i="7"/>
  <c r="L2843" i="7"/>
  <c r="L2844" i="7"/>
  <c r="L2845" i="7"/>
  <c r="L2846" i="7"/>
  <c r="L2847" i="7"/>
  <c r="L2848" i="7"/>
  <c r="L2849" i="7"/>
  <c r="L2850" i="7"/>
  <c r="L2851" i="7"/>
  <c r="L2852" i="7"/>
  <c r="L2853" i="7"/>
  <c r="L2854" i="7"/>
  <c r="L2855" i="7"/>
  <c r="L2856" i="7"/>
  <c r="L2857" i="7"/>
  <c r="L2858" i="7"/>
  <c r="L2859" i="7"/>
  <c r="L2860" i="7"/>
  <c r="L2861" i="7"/>
  <c r="L2862" i="7"/>
  <c r="L2863" i="7"/>
  <c r="L2864" i="7"/>
  <c r="L2865" i="7"/>
  <c r="L2866" i="7"/>
  <c r="L2867" i="7"/>
  <c r="L2868" i="7"/>
  <c r="L2869" i="7"/>
  <c r="L2870" i="7"/>
  <c r="L2871" i="7"/>
  <c r="L2872" i="7"/>
  <c r="L2873" i="7"/>
  <c r="L2874" i="7"/>
  <c r="L2875" i="7"/>
  <c r="L2876" i="7"/>
  <c r="L2877" i="7"/>
  <c r="L2878" i="7"/>
  <c r="L2879" i="7"/>
  <c r="L2880" i="7"/>
  <c r="L2881" i="7"/>
  <c r="L2882" i="7"/>
  <c r="L2883" i="7"/>
  <c r="L2884" i="7"/>
  <c r="L2885" i="7"/>
  <c r="L2886" i="7"/>
  <c r="L2887" i="7"/>
  <c r="L2888" i="7"/>
  <c r="L2889" i="7"/>
  <c r="L2890" i="7"/>
  <c r="L2891" i="7"/>
  <c r="L2892" i="7"/>
  <c r="L2893" i="7"/>
  <c r="L2894" i="7"/>
  <c r="L2895" i="7"/>
  <c r="L2896" i="7"/>
  <c r="L2897" i="7"/>
  <c r="L2898" i="7"/>
  <c r="L2899" i="7"/>
  <c r="L2900" i="7"/>
  <c r="L2901" i="7"/>
  <c r="L2902" i="7"/>
  <c r="L2903" i="7"/>
  <c r="L2904" i="7"/>
  <c r="L2905" i="7"/>
  <c r="L2906" i="7"/>
  <c r="L2907" i="7"/>
  <c r="L2908" i="7"/>
  <c r="L2909" i="7"/>
  <c r="L2910" i="7"/>
  <c r="L2911" i="7"/>
  <c r="L2912" i="7"/>
  <c r="L2913" i="7"/>
  <c r="L2914" i="7"/>
  <c r="L2915" i="7"/>
  <c r="L2916" i="7"/>
  <c r="L2917" i="7"/>
  <c r="L2918" i="7"/>
  <c r="L2919" i="7"/>
  <c r="L2920" i="7"/>
  <c r="L2921" i="7"/>
  <c r="L2922" i="7"/>
  <c r="L2923" i="7"/>
  <c r="L2924" i="7"/>
  <c r="L2925" i="7"/>
  <c r="L2926" i="7"/>
  <c r="L2927" i="7"/>
  <c r="L2928" i="7"/>
  <c r="L2929" i="7"/>
  <c r="L2930" i="7"/>
  <c r="L2931" i="7"/>
  <c r="L2932" i="7"/>
  <c r="L2933" i="7"/>
  <c r="L2934" i="7"/>
  <c r="L2935" i="7"/>
  <c r="L2936" i="7"/>
  <c r="L2937" i="7"/>
  <c r="L2938" i="7"/>
  <c r="L2939" i="7"/>
  <c r="L2940" i="7"/>
  <c r="L2941" i="7"/>
  <c r="L2942" i="7"/>
  <c r="L2943" i="7"/>
  <c r="L843" i="7"/>
  <c r="L844" i="7"/>
  <c r="L845" i="7"/>
  <c r="L846" i="7"/>
  <c r="L847" i="7"/>
  <c r="L848" i="7"/>
  <c r="L849" i="7"/>
  <c r="L850" i="7"/>
  <c r="L851" i="7"/>
  <c r="L852" i="7"/>
  <c r="L853" i="7"/>
  <c r="AI591" i="7"/>
  <c r="U5" i="18"/>
  <c r="T5" i="18"/>
  <c r="K64"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64" i="9"/>
  <c r="A65" i="9"/>
  <c r="A66"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3" i="9"/>
  <c r="AN264" i="7"/>
  <c r="AI264" i="7"/>
  <c r="AN753" i="7"/>
  <c r="AI753" i="7"/>
  <c r="AN724" i="7"/>
  <c r="AN762" i="7"/>
  <c r="AN721" i="7"/>
  <c r="AN727" i="7"/>
  <c r="AN744" i="7"/>
  <c r="AN828" i="7"/>
  <c r="AN258" i="7"/>
  <c r="AN259" i="7"/>
  <c r="AN260" i="7"/>
  <c r="AN261" i="7"/>
  <c r="AN263" i="7"/>
  <c r="AN265" i="7"/>
  <c r="AN266" i="7"/>
  <c r="AN291" i="7"/>
  <c r="AN272" i="7"/>
  <c r="AN273" i="7"/>
  <c r="AN274" i="7"/>
  <c r="AN275" i="7"/>
  <c r="AN289" i="7"/>
  <c r="AN276" i="7"/>
  <c r="AN277" i="7"/>
  <c r="AN278" i="7"/>
  <c r="AN279" i="7"/>
  <c r="AN280" i="7"/>
  <c r="AN281" i="7"/>
  <c r="AN282" i="7"/>
  <c r="AN283" i="7"/>
  <c r="AN284" i="7"/>
  <c r="AN285" i="7"/>
  <c r="AN286" i="7"/>
  <c r="AN287" i="7"/>
  <c r="AN288" i="7"/>
  <c r="AN257" i="7"/>
  <c r="AN422" i="7"/>
  <c r="AN423" i="7"/>
  <c r="AN424" i="7"/>
  <c r="AN425" i="7"/>
  <c r="AN426" i="7"/>
  <c r="AN427" i="7"/>
  <c r="AN428" i="7"/>
  <c r="AN429" i="7"/>
  <c r="AN430" i="7"/>
  <c r="AN431" i="7"/>
  <c r="AN432" i="7"/>
  <c r="AN433" i="7"/>
  <c r="AN434" i="7"/>
  <c r="AN435" i="7"/>
  <c r="AN436" i="7"/>
  <c r="AN437" i="7"/>
  <c r="AN438" i="7"/>
  <c r="AN439" i="7"/>
  <c r="AN440" i="7"/>
  <c r="AN444" i="7"/>
  <c r="AN441" i="7"/>
  <c r="AN442" i="7"/>
  <c r="AN445" i="7"/>
  <c r="AN446" i="7"/>
  <c r="AN447" i="7"/>
  <c r="AN448" i="7"/>
  <c r="AN449" i="7"/>
  <c r="AN450" i="7"/>
  <c r="AN586" i="7"/>
  <c r="AN712" i="7"/>
  <c r="AN713" i="7"/>
  <c r="AN714" i="7"/>
  <c r="AN715" i="7"/>
  <c r="AN716" i="7"/>
  <c r="AN717" i="7"/>
  <c r="AN719" i="7"/>
  <c r="AN720" i="7"/>
  <c r="AN722" i="7"/>
  <c r="AN723" i="7"/>
  <c r="AN725" i="7"/>
  <c r="AN726" i="7"/>
  <c r="AN728" i="7"/>
  <c r="AN729" i="7"/>
  <c r="AN730" i="7"/>
  <c r="AN731" i="7"/>
  <c r="AN732" i="7"/>
  <c r="AN733" i="7"/>
  <c r="AN734" i="7"/>
  <c r="AN735" i="7"/>
  <c r="AN736" i="7"/>
  <c r="AN737" i="7"/>
  <c r="AN738" i="7"/>
  <c r="AN743" i="7"/>
  <c r="AN740" i="7"/>
  <c r="AN741" i="7"/>
  <c r="AN742" i="7"/>
  <c r="AN745" i="7"/>
  <c r="AN746" i="7"/>
  <c r="AN748" i="7"/>
  <c r="AN749" i="7"/>
  <c r="AN750" i="7"/>
  <c r="AN751" i="7"/>
  <c r="AN754" i="7"/>
  <c r="AN755" i="7"/>
  <c r="AN756" i="7"/>
  <c r="AN757" i="7"/>
  <c r="AN758" i="7"/>
  <c r="AN759" i="7"/>
  <c r="AN760" i="7"/>
  <c r="AN761" i="7"/>
  <c r="AN763" i="7"/>
  <c r="AN764" i="7"/>
  <c r="AN765" i="7"/>
  <c r="AN691" i="7"/>
  <c r="K139" i="9"/>
  <c r="K140" i="9"/>
  <c r="K141" i="9"/>
  <c r="AI579" i="7"/>
  <c r="AI719" i="7"/>
  <c r="AI606" i="7"/>
  <c r="AI611" i="7"/>
  <c r="AI734" i="7"/>
  <c r="AI720" i="7"/>
  <c r="AI736" i="7"/>
  <c r="AI815" i="7"/>
  <c r="AI826" i="7"/>
  <c r="AI682" i="7"/>
  <c r="AI291" i="7"/>
  <c r="CG3" i="7"/>
  <c r="AS5" i="18"/>
  <c r="BE5" i="18"/>
  <c r="AI289" i="7"/>
  <c r="AI582" i="7"/>
  <c r="AI586" i="7"/>
  <c r="AI729" i="7"/>
  <c r="AI712" i="7"/>
  <c r="AI433" i="7"/>
  <c r="AI444" i="7"/>
  <c r="AI670" i="7"/>
  <c r="AI748" i="7"/>
  <c r="AW750" i="7"/>
  <c r="AW714" i="7"/>
  <c r="AI691" i="7"/>
  <c r="AI750" i="7"/>
  <c r="AI761" i="7"/>
  <c r="AI713" i="7"/>
  <c r="AI714" i="7"/>
  <c r="AW20" i="7"/>
  <c r="AW23" i="7"/>
  <c r="AW24" i="7"/>
  <c r="AW36" i="7"/>
  <c r="AW60" i="7"/>
  <c r="AW64" i="7"/>
  <c r="AW71" i="7"/>
  <c r="AW76" i="7"/>
  <c r="AW84" i="7"/>
  <c r="AW89" i="7"/>
  <c r="AW115" i="7"/>
  <c r="AW119" i="7"/>
  <c r="AW126" i="7"/>
  <c r="AW130" i="7"/>
  <c r="AW136" i="7"/>
  <c r="AW138" i="7"/>
  <c r="AW143" i="7"/>
  <c r="AW147" i="7"/>
  <c r="AW163" i="7"/>
  <c r="AW168" i="7"/>
  <c r="AW181" i="7"/>
  <c r="AW184" i="7"/>
  <c r="AW202" i="7"/>
  <c r="AW204" i="7"/>
  <c r="AW220" i="7"/>
  <c r="AW263" i="7"/>
  <c r="AW265" i="7"/>
  <c r="AW266" i="7"/>
  <c r="AW272" i="7"/>
  <c r="AW274" i="7"/>
  <c r="AW278" i="7"/>
  <c r="AW279" i="7"/>
  <c r="AW283" i="7"/>
  <c r="AW286" i="7"/>
  <c r="AW284" i="7"/>
  <c r="AW318" i="7"/>
  <c r="AW324" i="7"/>
  <c r="AW333" i="7"/>
  <c r="AW346" i="7"/>
  <c r="AW349" i="7"/>
  <c r="AW371" i="7"/>
  <c r="AW376" i="7"/>
  <c r="AW386" i="7"/>
  <c r="AW392" i="7"/>
  <c r="AW396" i="7"/>
  <c r="AW447" i="7"/>
  <c r="AW485" i="7"/>
  <c r="AW498" i="7"/>
  <c r="AW501" i="7"/>
  <c r="AW550" i="7"/>
  <c r="AW559" i="7"/>
  <c r="AW567" i="7"/>
  <c r="AW655" i="7"/>
  <c r="AW604" i="7"/>
  <c r="AW702" i="7"/>
  <c r="AW633" i="7"/>
  <c r="AW675" i="7"/>
  <c r="AW745" i="7"/>
  <c r="AW751" i="7"/>
  <c r="AW766" i="7"/>
  <c r="AW767" i="7"/>
  <c r="AW768" i="7"/>
  <c r="AW772" i="7"/>
  <c r="AW779" i="7"/>
  <c r="AW783" i="7"/>
  <c r="AW789" i="7"/>
  <c r="AW798" i="7"/>
  <c r="AW824" i="7"/>
  <c r="AI723" i="7"/>
  <c r="AI4" i="7"/>
  <c r="AI5" i="7"/>
  <c r="AI237" i="7"/>
  <c r="AI6" i="7"/>
  <c r="AI8" i="7"/>
  <c r="AI9" i="7"/>
  <c r="AI10" i="7"/>
  <c r="AI11" i="7"/>
  <c r="AI12" i="7"/>
  <c r="AI14" i="7"/>
  <c r="AI16" i="7"/>
  <c r="AI15" i="7"/>
  <c r="AI17" i="7"/>
  <c r="AI18" i="7"/>
  <c r="AI19" i="7"/>
  <c r="AI20" i="7"/>
  <c r="AI21" i="7"/>
  <c r="AI23" i="7"/>
  <c r="AI24" i="7"/>
  <c r="AI25" i="7"/>
  <c r="AI26" i="7"/>
  <c r="AI27" i="7"/>
  <c r="AI28" i="7"/>
  <c r="AI29" i="7"/>
  <c r="AI31" i="7"/>
  <c r="AI32" i="7"/>
  <c r="AI33" i="7"/>
  <c r="AI35" i="7"/>
  <c r="AI36" i="7"/>
  <c r="AI38" i="7"/>
  <c r="AI39" i="7"/>
  <c r="AI40" i="7"/>
  <c r="AI41" i="7"/>
  <c r="AI42" i="7"/>
  <c r="AI43" i="7"/>
  <c r="AI44" i="7"/>
  <c r="AI238" i="7"/>
  <c r="AI45" i="7"/>
  <c r="AI46" i="7"/>
  <c r="AI47" i="7"/>
  <c r="AI48" i="7"/>
  <c r="AI49" i="7"/>
  <c r="AI50" i="7"/>
  <c r="AI239" i="7"/>
  <c r="AI51" i="7"/>
  <c r="AI52" i="7"/>
  <c r="AI53" i="7"/>
  <c r="AI54" i="7"/>
  <c r="AI55" i="7"/>
  <c r="AI58" i="7"/>
  <c r="AI57" i="7"/>
  <c r="AI59" i="7"/>
  <c r="AI60" i="7"/>
  <c r="AI61" i="7"/>
  <c r="AI62" i="7"/>
  <c r="AI63" i="7"/>
  <c r="AI64" i="7"/>
  <c r="AI65" i="7"/>
  <c r="AI66" i="7"/>
  <c r="AI67" i="7"/>
  <c r="AI68" i="7"/>
  <c r="AI69" i="7"/>
  <c r="AI70" i="7"/>
  <c r="AI71" i="7"/>
  <c r="AI72" i="7"/>
  <c r="AI240" i="7"/>
  <c r="AI73" i="7"/>
  <c r="AI241" i="7"/>
  <c r="AI74" i="7"/>
  <c r="AI242" i="7"/>
  <c r="AI243" i="7"/>
  <c r="AI75" i="7"/>
  <c r="AI76" i="7"/>
  <c r="AI77" i="7"/>
  <c r="AI78" i="7"/>
  <c r="AI79" i="7"/>
  <c r="AI81" i="7"/>
  <c r="AI82" i="7"/>
  <c r="AI244" i="7"/>
  <c r="AI245" i="7"/>
  <c r="AI83" i="7"/>
  <c r="AI85" i="7"/>
  <c r="AI84" i="7"/>
  <c r="AI86" i="7"/>
  <c r="AI87" i="7"/>
  <c r="AI88" i="7"/>
  <c r="AI89" i="7"/>
  <c r="AI90" i="7"/>
  <c r="AI92" i="7"/>
  <c r="AI93" i="7"/>
  <c r="AI94" i="7"/>
  <c r="AI95" i="7"/>
  <c r="AI96" i="7"/>
  <c r="AI97" i="7"/>
  <c r="AI98" i="7"/>
  <c r="AI99" i="7"/>
  <c r="AI100" i="7"/>
  <c r="AI101" i="7"/>
  <c r="AI102" i="7"/>
  <c r="AI103" i="7"/>
  <c r="AI104" i="7"/>
  <c r="AI105" i="7"/>
  <c r="AI106" i="7"/>
  <c r="AI107" i="7"/>
  <c r="AI108" i="7"/>
  <c r="AI109" i="7"/>
  <c r="AI110" i="7"/>
  <c r="AI111" i="7"/>
  <c r="AI112" i="7"/>
  <c r="AI113" i="7"/>
  <c r="AI115" i="7"/>
  <c r="AI116" i="7"/>
  <c r="AI117" i="7"/>
  <c r="AI118" i="7"/>
  <c r="AI246" i="7"/>
  <c r="AI119" i="7"/>
  <c r="AI120" i="7"/>
  <c r="AI121" i="7"/>
  <c r="AI122" i="7"/>
  <c r="AI247" i="7"/>
  <c r="AI248" i="7"/>
  <c r="AI123" i="7"/>
  <c r="AI124" i="7"/>
  <c r="AI125" i="7"/>
  <c r="AI126" i="7"/>
  <c r="AI127" i="7"/>
  <c r="AI128" i="7"/>
  <c r="AI130" i="7"/>
  <c r="AI131" i="7"/>
  <c r="AI249" i="7"/>
  <c r="AI132" i="7"/>
  <c r="AI133" i="7"/>
  <c r="AI134" i="7"/>
  <c r="AI145" i="7"/>
  <c r="AI136" i="7"/>
  <c r="AI137" i="7"/>
  <c r="AI138" i="7"/>
  <c r="AI139" i="7"/>
  <c r="AI140" i="7"/>
  <c r="AI141" i="7"/>
  <c r="AI142" i="7"/>
  <c r="AI146" i="7"/>
  <c r="AI149" i="7"/>
  <c r="AI150" i="7"/>
  <c r="AI151" i="7"/>
  <c r="AI143" i="7"/>
  <c r="AI144" i="7"/>
  <c r="AI147" i="7"/>
  <c r="AI152" i="7"/>
  <c r="AI153" i="7"/>
  <c r="AI154" i="7"/>
  <c r="AI155" i="7"/>
  <c r="AI156" i="7"/>
  <c r="AI157" i="7"/>
  <c r="AI158" i="7"/>
  <c r="AI159" i="7"/>
  <c r="AI160" i="7"/>
  <c r="AI161" i="7"/>
  <c r="AI162" i="7"/>
  <c r="AI163" i="7"/>
  <c r="AI164" i="7"/>
  <c r="AI165" i="7"/>
  <c r="AI168" i="7"/>
  <c r="AI169" i="7"/>
  <c r="AI170" i="7"/>
  <c r="AI171" i="7"/>
  <c r="AI172" i="7"/>
  <c r="AI173" i="7"/>
  <c r="AI174" i="7"/>
  <c r="AI175" i="7"/>
  <c r="AI176" i="7"/>
  <c r="AI177" i="7"/>
  <c r="AI179" i="7"/>
  <c r="AI180" i="7"/>
  <c r="AI181" i="7"/>
  <c r="AI182" i="7"/>
  <c r="AI184" i="7"/>
  <c r="AI185" i="7"/>
  <c r="AI186" i="7"/>
  <c r="AI187" i="7"/>
  <c r="AI188" i="7"/>
  <c r="AI189" i="7"/>
  <c r="AI190" i="7"/>
  <c r="AI191" i="7"/>
  <c r="AI192" i="7"/>
  <c r="AI193" i="7"/>
  <c r="AI194" i="7"/>
  <c r="AI195" i="7"/>
  <c r="AI197" i="7"/>
  <c r="AI198" i="7"/>
  <c r="AI199" i="7"/>
  <c r="AI201" i="7"/>
  <c r="AI202" i="7"/>
  <c r="AI250" i="7"/>
  <c r="AI203" i="7"/>
  <c r="AI204" i="7"/>
  <c r="AI205" i="7"/>
  <c r="AI207" i="7"/>
  <c r="AI208" i="7"/>
  <c r="AI209" i="7"/>
  <c r="AI210" i="7"/>
  <c r="AI219" i="7"/>
  <c r="AI251" i="7"/>
  <c r="AI220" i="7"/>
  <c r="AI221" i="7"/>
  <c r="AI222" i="7"/>
  <c r="AI252" i="7"/>
  <c r="AI223" i="7"/>
  <c r="AI224" i="7"/>
  <c r="AI253" i="7"/>
  <c r="AI254" i="7"/>
  <c r="AI226" i="7"/>
  <c r="AI227" i="7"/>
  <c r="AI228" i="7"/>
  <c r="AI229" i="7"/>
  <c r="AI230" i="7"/>
  <c r="AI232" i="7"/>
  <c r="AI233" i="7"/>
  <c r="AI231" i="7"/>
  <c r="AI234" i="7"/>
  <c r="AI235" i="7"/>
  <c r="AI236" i="7"/>
  <c r="AI255" i="7"/>
  <c r="AI257" i="7"/>
  <c r="AI258" i="7"/>
  <c r="AI259" i="7"/>
  <c r="AI260" i="7"/>
  <c r="AI261" i="7"/>
  <c r="AI263" i="7"/>
  <c r="AI265" i="7"/>
  <c r="AI266" i="7"/>
  <c r="AI272" i="7"/>
  <c r="AI274" i="7"/>
  <c r="AI276" i="7"/>
  <c r="AI278" i="7"/>
  <c r="AI279" i="7"/>
  <c r="AI280" i="7"/>
  <c r="AI281" i="7"/>
  <c r="AI283" i="7"/>
  <c r="AI285" i="7"/>
  <c r="AI286" i="7"/>
  <c r="AI287" i="7"/>
  <c r="AI288" i="7"/>
  <c r="AI273" i="7"/>
  <c r="AI275" i="7"/>
  <c r="AI277" i="7"/>
  <c r="AI282" i="7"/>
  <c r="AI284" i="7"/>
  <c r="AI297" i="7"/>
  <c r="AI300" i="7"/>
  <c r="AI293" i="7"/>
  <c r="AI295" i="7"/>
  <c r="AI296" i="7"/>
  <c r="AI298" i="7"/>
  <c r="AI299" i="7"/>
  <c r="AI302" i="7"/>
  <c r="AI3" i="7"/>
  <c r="AI315" i="7"/>
  <c r="AI317" i="7"/>
  <c r="AI318" i="7"/>
  <c r="AI319" i="7"/>
  <c r="AI316" i="7"/>
  <c r="AI320" i="7"/>
  <c r="AI312" i="7"/>
  <c r="AI322" i="7"/>
  <c r="AI323" i="7"/>
  <c r="AI324" i="7"/>
  <c r="AI325" i="7"/>
  <c r="AI326" i="7"/>
  <c r="AI342" i="7"/>
  <c r="AI327" i="7"/>
  <c r="AI328" i="7"/>
  <c r="AI329" i="7"/>
  <c r="AI331" i="7"/>
  <c r="AI332" i="7"/>
  <c r="AI333" i="7"/>
  <c r="AI334" i="7"/>
  <c r="AI335" i="7"/>
  <c r="AI337" i="7"/>
  <c r="AI341" i="7"/>
  <c r="AI343" i="7"/>
  <c r="AI344" i="7"/>
  <c r="AI345" i="7"/>
  <c r="AI346" i="7"/>
  <c r="AI347" i="7"/>
  <c r="AI348" i="7"/>
  <c r="AI349" i="7"/>
  <c r="AI350" i="7"/>
  <c r="AI352" i="7"/>
  <c r="AI353" i="7"/>
  <c r="AI354" i="7"/>
  <c r="AI355" i="7"/>
  <c r="AI360" i="7"/>
  <c r="AI361" i="7"/>
  <c r="AI362" i="7"/>
  <c r="AI364" i="7"/>
  <c r="AI366" i="7"/>
  <c r="AI368" i="7"/>
  <c r="AI367" i="7"/>
  <c r="AI369" i="7"/>
  <c r="AI370" i="7"/>
  <c r="AI371" i="7"/>
  <c r="AI372" i="7"/>
  <c r="AI374" i="7"/>
  <c r="AI377" i="7"/>
  <c r="AI378" i="7"/>
  <c r="AI375" i="7"/>
  <c r="AI379" i="7"/>
  <c r="AI376" i="7"/>
  <c r="AI381" i="7"/>
  <c r="AI382" i="7"/>
  <c r="AI383" i="7"/>
  <c r="AI373" i="7"/>
  <c r="AI384" i="7"/>
  <c r="AI385" i="7"/>
  <c r="AI380" i="7"/>
  <c r="AI386" i="7"/>
  <c r="AI387" i="7"/>
  <c r="AI388" i="7"/>
  <c r="AI422" i="7"/>
  <c r="AI423" i="7"/>
  <c r="AI424" i="7"/>
  <c r="AI403" i="7"/>
  <c r="AI390" i="7"/>
  <c r="AI391" i="7"/>
  <c r="AI392" i="7"/>
  <c r="AI393" i="7"/>
  <c r="AI389" i="7"/>
  <c r="AI394" i="7"/>
  <c r="AI395" i="7"/>
  <c r="AI397" i="7"/>
  <c r="AI398" i="7"/>
  <c r="AI401" i="7"/>
  <c r="AI416" i="7"/>
  <c r="AI402" i="7"/>
  <c r="AI405" i="7"/>
  <c r="AI443" i="7"/>
  <c r="AI365" i="7"/>
  <c r="AI421" i="7"/>
  <c r="AI399" i="7"/>
  <c r="AI400" i="7"/>
  <c r="AI363" i="7"/>
  <c r="AI413" i="7"/>
  <c r="AI414" i="7"/>
  <c r="AI415" i="7"/>
  <c r="AI396" i="7"/>
  <c r="AI425" i="7"/>
  <c r="AI426" i="7"/>
  <c r="AI427" i="7"/>
  <c r="AI428" i="7"/>
  <c r="AI429" i="7"/>
  <c r="AI430" i="7"/>
  <c r="AI431" i="7"/>
  <c r="AI432" i="7"/>
  <c r="AI434" i="7"/>
  <c r="AI435" i="7"/>
  <c r="AI436" i="7"/>
  <c r="AI437" i="7"/>
  <c r="AI438" i="7"/>
  <c r="AI439" i="7"/>
  <c r="AI440" i="7"/>
  <c r="AI441" i="7"/>
  <c r="AI442" i="7"/>
  <c r="AI445" i="7"/>
  <c r="AI446" i="7"/>
  <c r="AI447" i="7"/>
  <c r="AI448" i="7"/>
  <c r="AI449" i="7"/>
  <c r="AI450" i="7"/>
  <c r="AI451" i="7"/>
  <c r="AI452" i="7"/>
  <c r="AI453" i="7"/>
  <c r="AI454" i="7"/>
  <c r="AI455" i="7"/>
  <c r="AI456" i="7"/>
  <c r="AI457" i="7"/>
  <c r="AI458" i="7"/>
  <c r="AI459" i="7"/>
  <c r="AI462" i="7"/>
  <c r="AI460" i="7"/>
  <c r="AI465" i="7"/>
  <c r="AI466" i="7"/>
  <c r="AI468" i="7"/>
  <c r="AI467" i="7"/>
  <c r="AI470" i="7"/>
  <c r="AI471" i="7"/>
  <c r="AI472" i="7"/>
  <c r="AI473" i="7"/>
  <c r="AI474" i="7"/>
  <c r="AI475" i="7"/>
  <c r="AI477" i="7"/>
  <c r="AI478" i="7"/>
  <c r="AI482" i="7"/>
  <c r="AI483" i="7"/>
  <c r="AI484" i="7"/>
  <c r="AI485" i="7"/>
  <c r="AI486" i="7"/>
  <c r="AI490" i="7"/>
  <c r="AI491" i="7"/>
  <c r="AI487" i="7"/>
  <c r="AI495" i="7"/>
  <c r="AI497" i="7"/>
  <c r="AI498" i="7"/>
  <c r="AI499" i="7"/>
  <c r="AI547" i="7"/>
  <c r="AI500" i="7"/>
  <c r="AI548" i="7"/>
  <c r="AI549" i="7"/>
  <c r="AI501" i="7"/>
  <c r="AI502" i="7"/>
  <c r="AI469" i="7"/>
  <c r="AI503" i="7"/>
  <c r="AI504" i="7"/>
  <c r="AI505" i="7"/>
  <c r="AI506" i="7"/>
  <c r="AI507" i="7"/>
  <c r="AI508" i="7"/>
  <c r="AI509" i="7"/>
  <c r="AI510" i="7"/>
  <c r="AI511" i="7"/>
  <c r="AI512" i="7"/>
  <c r="AI513" i="7"/>
  <c r="AI514" i="7"/>
  <c r="AI515" i="7"/>
  <c r="AI524" i="7"/>
  <c r="AI517" i="7"/>
  <c r="AI518" i="7"/>
  <c r="AI519" i="7"/>
  <c r="AI520" i="7"/>
  <c r="AI521" i="7"/>
  <c r="AI522" i="7"/>
  <c r="AI525" i="7"/>
  <c r="AI526" i="7"/>
  <c r="AI527" i="7"/>
  <c r="AI528" i="7"/>
  <c r="AI529" i="7"/>
  <c r="AI530" i="7"/>
  <c r="AI531" i="7"/>
  <c r="AI534" i="7"/>
  <c r="AI535" i="7"/>
  <c r="AI536" i="7"/>
  <c r="AI537" i="7"/>
  <c r="AI538" i="7"/>
  <c r="AI532" i="7"/>
  <c r="AI542" i="7"/>
  <c r="AI543" i="7"/>
  <c r="AI550" i="7"/>
  <c r="AI551" i="7"/>
  <c r="AI552" i="7"/>
  <c r="AI575" i="7"/>
  <c r="AI553" i="7"/>
  <c r="AI554" i="7"/>
  <c r="AI576" i="7"/>
  <c r="AI555" i="7"/>
  <c r="AI557" i="7"/>
  <c r="AI558" i="7"/>
  <c r="AI583" i="7"/>
  <c r="AI577" i="7"/>
  <c r="AI578" i="7"/>
  <c r="AI559" i="7"/>
  <c r="AI560" i="7"/>
  <c r="AI561" i="7"/>
  <c r="AI562" i="7"/>
  <c r="AI563" i="7"/>
  <c r="AI564" i="7"/>
  <c r="AI584" i="7"/>
  <c r="AI565" i="7"/>
  <c r="AI566" i="7"/>
  <c r="AI567" i="7"/>
  <c r="AI568" i="7"/>
  <c r="AI569" i="7"/>
  <c r="AI570" i="7"/>
  <c r="AI571" i="7"/>
  <c r="AI572" i="7"/>
  <c r="AI573" i="7"/>
  <c r="AI585" i="7"/>
  <c r="AI574" i="7"/>
  <c r="AI580" i="7"/>
  <c r="AI556" i="7"/>
  <c r="AI581" i="7"/>
  <c r="AI588" i="7"/>
  <c r="AI590" i="7"/>
  <c r="AI592" i="7"/>
  <c r="AI594" i="7"/>
  <c r="AI685" i="7"/>
  <c r="AI657" i="7"/>
  <c r="AI658" i="7"/>
  <c r="AI595" i="7"/>
  <c r="AI597" i="7"/>
  <c r="AI604" i="7"/>
  <c r="AI687" i="7"/>
  <c r="AI695" i="7"/>
  <c r="AI598" i="7"/>
  <c r="AI688" i="7"/>
  <c r="AI717" i="7"/>
  <c r="AI694" i="7"/>
  <c r="AI599" i="7"/>
  <c r="AI601" i="7"/>
  <c r="AI593" i="7"/>
  <c r="AI676" i="7"/>
  <c r="AI721" i="7"/>
  <c r="AI602" i="7"/>
  <c r="AI612" i="7"/>
  <c r="AI724" i="7"/>
  <c r="AI603" i="7"/>
  <c r="AI605" i="7"/>
  <c r="AI607" i="7"/>
  <c r="AI718" i="7"/>
  <c r="AI727" i="7"/>
  <c r="AI608" i="7"/>
  <c r="AI716" i="7"/>
  <c r="AI698" i="7"/>
  <c r="AI699" i="7"/>
  <c r="AI610" i="7"/>
  <c r="AI613" i="7"/>
  <c r="AI646" i="7"/>
  <c r="AI836" i="7"/>
  <c r="AI679" i="7"/>
  <c r="AI654" i="7"/>
  <c r="AI618" i="7"/>
  <c r="AI616" i="7"/>
  <c r="AI722" i="7"/>
  <c r="AI617" i="7"/>
  <c r="AI834" i="7"/>
  <c r="AI653" i="7"/>
  <c r="AI619" i="7"/>
  <c r="AI620" i="7"/>
  <c r="AI725" i="7"/>
  <c r="AI621" i="7"/>
  <c r="AI665" i="7"/>
  <c r="AI743" i="7"/>
  <c r="AI744" i="7"/>
  <c r="AI622" i="7"/>
  <c r="AI614" i="7"/>
  <c r="AI624" i="7"/>
  <c r="AI625" i="7"/>
  <c r="AI626" i="7"/>
  <c r="AI638" i="7"/>
  <c r="AI628" i="7"/>
  <c r="AI629" i="7"/>
  <c r="AI623" i="7"/>
  <c r="AI667" i="7"/>
  <c r="AI630" i="7"/>
  <c r="AI668" i="7"/>
  <c r="AI704" i="7"/>
  <c r="AI634" i="7"/>
  <c r="AI669" i="7"/>
  <c r="AI715" i="7"/>
  <c r="AI636" i="7"/>
  <c r="AI637" i="7"/>
  <c r="AI609" i="7"/>
  <c r="AI639" i="7"/>
  <c r="AI707" i="7"/>
  <c r="AI640" i="7"/>
  <c r="AI726" i="7"/>
  <c r="AI641" i="7"/>
  <c r="AI642" i="7"/>
  <c r="AI643" i="7"/>
  <c r="AI644" i="7"/>
  <c r="AI645" i="7"/>
  <c r="AI648" i="7"/>
  <c r="AI650" i="7"/>
  <c r="AI596" i="7"/>
  <c r="AI655" i="7"/>
  <c r="AI709" i="7"/>
  <c r="AI633" i="7"/>
  <c r="AI728" i="7"/>
  <c r="AI671" i="7"/>
  <c r="AI672" i="7"/>
  <c r="AI673" i="7"/>
  <c r="AI762" i="7"/>
  <c r="AI674" i="7"/>
  <c r="AI652" i="7"/>
  <c r="AI675" i="7"/>
  <c r="AI677" i="7"/>
  <c r="AI680" i="7"/>
  <c r="AI681" i="7"/>
  <c r="AI837" i="7"/>
  <c r="AI730" i="7"/>
  <c r="AI683" i="7"/>
  <c r="AI635" i="7"/>
  <c r="AI702" i="7"/>
  <c r="AI731" i="7"/>
  <c r="AI732" i="7"/>
  <c r="AI733" i="7"/>
  <c r="AI735" i="7"/>
  <c r="AI737" i="7"/>
  <c r="AI738" i="7"/>
  <c r="AI740" i="7"/>
  <c r="AI741" i="7"/>
  <c r="AI742" i="7"/>
  <c r="AI745" i="7"/>
  <c r="AI746" i="7"/>
  <c r="AI749" i="7"/>
  <c r="AI751" i="7"/>
  <c r="AI754" i="7"/>
  <c r="AI755" i="7"/>
  <c r="AI756" i="7"/>
  <c r="AI758" i="7"/>
  <c r="AI757" i="7"/>
  <c r="AI759" i="7"/>
  <c r="AI760" i="7"/>
  <c r="AI763" i="7"/>
  <c r="AI764" i="7"/>
  <c r="AI765" i="7"/>
  <c r="AI766" i="7"/>
  <c r="AI767" i="7"/>
  <c r="AI768" i="7"/>
  <c r="AI769" i="7"/>
  <c r="AI770" i="7"/>
  <c r="AI772" i="7"/>
  <c r="AI773" i="7"/>
  <c r="AI774" i="7"/>
  <c r="AI775" i="7"/>
  <c r="AI776" i="7"/>
  <c r="AI777" i="7"/>
  <c r="AI778" i="7"/>
  <c r="AI779" i="7"/>
  <c r="AI780" i="7"/>
  <c r="AI781" i="7"/>
  <c r="AI782" i="7"/>
  <c r="AI783" i="7"/>
  <c r="AI784" i="7"/>
  <c r="AI785" i="7"/>
  <c r="AI806" i="7"/>
  <c r="AI787" i="7"/>
  <c r="AI788" i="7"/>
  <c r="AI789" i="7"/>
  <c r="AI790" i="7"/>
  <c r="AI791" i="7"/>
  <c r="AI792" i="7"/>
  <c r="AI793" i="7"/>
  <c r="AI794" i="7"/>
  <c r="AI795" i="7"/>
  <c r="AI797" i="7"/>
  <c r="AI812" i="7"/>
  <c r="AI798" i="7"/>
  <c r="AI799" i="7"/>
  <c r="AI800" i="7"/>
  <c r="AI802" i="7"/>
  <c r="AI803" i="7"/>
  <c r="AI804" i="7"/>
  <c r="AI805" i="7"/>
  <c r="AI816" i="7"/>
  <c r="AI817" i="7"/>
  <c r="AI818" i="7"/>
  <c r="AI819" i="7"/>
  <c r="AI820" i="7"/>
  <c r="AI821" i="7"/>
  <c r="AI822" i="7"/>
  <c r="AI823" i="7"/>
  <c r="AI824" i="7"/>
  <c r="AI825" i="7"/>
  <c r="AI829" i="7"/>
  <c r="AI830" i="7"/>
  <c r="AI831" i="7"/>
  <c r="BH3" i="7"/>
  <c r="K39" i="9"/>
  <c r="K31" i="9"/>
  <c r="K3" i="9"/>
  <c r="K132" i="9"/>
  <c r="K62" i="9"/>
  <c r="K91" i="9"/>
  <c r="K121" i="9"/>
  <c r="K86" i="9"/>
  <c r="K36" i="9"/>
  <c r="K21" i="9"/>
  <c r="K116" i="9"/>
  <c r="K87" i="9"/>
  <c r="K10" i="9"/>
  <c r="K138" i="9"/>
  <c r="K122" i="9"/>
  <c r="K44" i="9"/>
  <c r="K69" i="9"/>
  <c r="K51" i="9"/>
  <c r="K60" i="9"/>
  <c r="K133" i="9"/>
  <c r="K11" i="9"/>
  <c r="K9" i="9"/>
  <c r="K13" i="9"/>
  <c r="K6" i="9"/>
  <c r="K104" i="9"/>
  <c r="K30" i="9"/>
  <c r="K16" i="9"/>
  <c r="K19" i="9"/>
  <c r="K100" i="9"/>
  <c r="K23" i="9"/>
  <c r="K101" i="9"/>
  <c r="K29" i="9"/>
  <c r="K129" i="9"/>
  <c r="K76" i="9"/>
  <c r="K108" i="9"/>
  <c r="K46" i="9"/>
  <c r="K126" i="9"/>
  <c r="K18" i="9"/>
  <c r="K32" i="9"/>
  <c r="K71" i="9"/>
  <c r="K80" i="9"/>
  <c r="K118" i="9"/>
  <c r="K57" i="9"/>
  <c r="K5" i="9"/>
  <c r="K20" i="9"/>
  <c r="K127" i="9"/>
  <c r="K130" i="9"/>
  <c r="K96" i="9"/>
  <c r="K52" i="9"/>
  <c r="K70" i="9"/>
  <c r="K82" i="9"/>
  <c r="K7" i="9"/>
  <c r="K53" i="9"/>
  <c r="K49" i="9"/>
  <c r="K114" i="9"/>
  <c r="K112" i="9"/>
  <c r="K26" i="9"/>
  <c r="K105" i="9"/>
  <c r="K50" i="9"/>
  <c r="K124" i="9"/>
  <c r="K42" i="9"/>
  <c r="K102" i="9"/>
  <c r="K34" i="9"/>
  <c r="K136" i="9"/>
  <c r="K61" i="9"/>
  <c r="K27" i="9"/>
  <c r="K99" i="9"/>
  <c r="K24" i="9"/>
  <c r="K79" i="9"/>
  <c r="K110" i="9"/>
  <c r="K107" i="9"/>
  <c r="K94" i="9"/>
  <c r="K37" i="9"/>
  <c r="K59" i="9"/>
  <c r="K17" i="9"/>
  <c r="K95" i="9"/>
  <c r="K73" i="9"/>
  <c r="K131" i="9"/>
  <c r="K75" i="9"/>
  <c r="K15" i="9"/>
  <c r="K43" i="9"/>
  <c r="K67" i="9"/>
  <c r="K35" i="9"/>
  <c r="K38" i="9"/>
  <c r="K12" i="9"/>
  <c r="K137" i="9"/>
  <c r="K45" i="9"/>
  <c r="K113" i="9"/>
  <c r="K103" i="9"/>
  <c r="K84" i="9"/>
  <c r="K111" i="9"/>
  <c r="K4" i="9"/>
  <c r="K134" i="9"/>
  <c r="K41" i="9"/>
  <c r="K120" i="9"/>
  <c r="K65" i="9"/>
  <c r="K135" i="9"/>
  <c r="AO4" i="9"/>
  <c r="AO5" i="9"/>
  <c r="AO6" i="9"/>
  <c r="AO7" i="9"/>
  <c r="AO8" i="9"/>
  <c r="AO9" i="9"/>
  <c r="AO10" i="9"/>
  <c r="AO11" i="9"/>
  <c r="AO12" i="9"/>
  <c r="AO13" i="9"/>
  <c r="AO3" i="9"/>
  <c r="K8" i="9"/>
  <c r="K14" i="9"/>
  <c r="K22" i="9"/>
  <c r="K25" i="9"/>
  <c r="K28" i="9"/>
  <c r="K33" i="9"/>
  <c r="K40" i="9"/>
  <c r="K47" i="9"/>
  <c r="K48" i="9"/>
  <c r="K56" i="9"/>
  <c r="K54" i="9"/>
  <c r="K55" i="9"/>
  <c r="K58" i="9"/>
  <c r="K63" i="9"/>
  <c r="K66" i="9"/>
  <c r="K68" i="9"/>
  <c r="K72" i="9"/>
  <c r="K74" i="9"/>
  <c r="K77" i="9"/>
  <c r="K78" i="9"/>
  <c r="K81" i="9"/>
  <c r="K83" i="9"/>
  <c r="K85" i="9"/>
  <c r="K88" i="9"/>
  <c r="K90" i="9"/>
  <c r="K92" i="9"/>
  <c r="K93" i="9"/>
  <c r="K97" i="9"/>
  <c r="K98" i="9"/>
  <c r="K106" i="9"/>
  <c r="K109" i="9"/>
  <c r="K115" i="9"/>
  <c r="K117" i="9"/>
  <c r="K119" i="9"/>
  <c r="K123" i="9"/>
  <c r="K125" i="9"/>
  <c r="K128" i="9"/>
  <c r="AI34" i="9"/>
  <c r="AJ3" i="9"/>
  <c r="AQ5" i="18"/>
  <c r="AR5" i="18"/>
  <c r="AU5" i="18"/>
  <c r="AV5" i="18"/>
  <c r="AW5" i="18"/>
  <c r="M999" i="7"/>
  <c r="M991" i="7"/>
  <c r="M871" i="7"/>
  <c r="M925" i="7"/>
  <c r="M1048" i="7"/>
  <c r="M995" i="7"/>
  <c r="M948" i="7"/>
  <c r="AI21" i="9"/>
  <c r="AI5" i="9"/>
  <c r="AI77" i="9"/>
  <c r="AI69" i="9"/>
  <c r="AI63" i="9"/>
  <c r="AI51" i="9"/>
  <c r="AW710" i="7"/>
  <c r="AI76" i="9"/>
  <c r="AI47" i="9"/>
  <c r="AI65" i="9"/>
  <c r="AI57" i="9"/>
  <c r="CE206" i="7"/>
  <c r="CI2" i="7"/>
  <c r="CI20" i="7" s="1"/>
  <c r="CH129" i="7"/>
  <c r="CE129" i="7"/>
  <c r="CH3" i="7"/>
  <c r="CH216" i="7"/>
  <c r="CH217" i="7"/>
  <c r="CE217" i="7"/>
  <c r="CE216" i="7"/>
  <c r="CH664" i="7"/>
  <c r="CH215" i="7"/>
  <c r="CE215" i="7"/>
  <c r="CE664" i="7"/>
  <c r="CH301" i="7"/>
  <c r="CH494" i="7"/>
  <c r="CE301" i="7"/>
  <c r="BD301" i="7"/>
  <c r="EH302" i="7" s="1"/>
  <c r="BB828" i="7"/>
  <c r="BB812" i="7"/>
  <c r="BD812" i="7"/>
  <c r="EH813" i="7" s="1"/>
  <c r="BD782" i="7"/>
  <c r="EH783" i="7" s="1"/>
  <c r="BB769" i="7"/>
  <c r="BD769" i="7"/>
  <c r="EH770" i="7" s="1"/>
  <c r="BD759" i="7"/>
  <c r="EH760" i="7" s="1"/>
  <c r="BB749" i="7"/>
  <c r="BB736" i="7"/>
  <c r="BD736" i="7"/>
  <c r="EH737" i="7" s="1"/>
  <c r="BD686" i="7"/>
  <c r="EH688" i="7" s="1"/>
  <c r="BB679" i="7"/>
  <c r="BD679" i="7"/>
  <c r="EH680" i="7" s="1"/>
  <c r="BB707" i="7"/>
  <c r="BB652" i="7"/>
  <c r="BB637" i="7"/>
  <c r="BD637" i="7"/>
  <c r="EH638" i="7" s="1"/>
  <c r="BD610" i="7"/>
  <c r="EH611" i="7" s="1"/>
  <c r="BD597" i="7"/>
  <c r="EH598" i="7" s="1"/>
  <c r="BB597" i="7"/>
  <c r="BD580" i="7"/>
  <c r="EH581" i="7" s="1"/>
  <c r="BB571" i="7"/>
  <c r="BB559" i="7"/>
  <c r="BD559" i="7"/>
  <c r="EH560" i="7" s="1"/>
  <c r="BD527" i="7"/>
  <c r="EH528" i="7" s="1"/>
  <c r="BB514" i="7"/>
  <c r="BD514" i="7"/>
  <c r="EH515" i="7" s="1"/>
  <c r="BB469" i="7"/>
  <c r="BB490" i="7"/>
  <c r="BB473" i="7"/>
  <c r="BD473" i="7"/>
  <c r="EH474" i="7" s="1"/>
  <c r="BD445" i="7"/>
  <c r="EH446" i="7" s="1"/>
  <c r="BB432" i="7"/>
  <c r="BD432" i="7"/>
  <c r="EH433" i="7" s="1"/>
  <c r="BD415" i="7"/>
  <c r="EH416" i="7" s="1"/>
  <c r="BB399" i="7"/>
  <c r="BD399" i="7"/>
  <c r="EH400" i="7" s="1"/>
  <c r="BB387" i="7"/>
  <c r="BD387" i="7"/>
  <c r="EH388" i="7" s="1"/>
  <c r="BB375" i="7"/>
  <c r="BD375" i="7"/>
  <c r="EH376" i="7" s="1"/>
  <c r="BB362" i="7"/>
  <c r="BD362" i="7"/>
  <c r="EH363" i="7" s="1"/>
  <c r="BB346" i="7"/>
  <c r="BD346" i="7"/>
  <c r="EH347" i="7" s="1"/>
  <c r="BB330" i="7"/>
  <c r="BD330" i="7"/>
  <c r="EH331" i="7" s="1"/>
  <c r="BD319" i="7"/>
  <c r="EH320" i="7" s="1"/>
  <c r="BB319" i="7"/>
  <c r="BB293" i="7"/>
  <c r="BD293" i="7"/>
  <c r="EH294" i="7" s="1"/>
  <c r="BB279" i="7"/>
  <c r="BD279" i="7"/>
  <c r="EH280" i="7" s="1"/>
  <c r="BB264" i="7"/>
  <c r="BD264" i="7"/>
  <c r="EH265" i="7" s="1"/>
  <c r="BD231" i="7"/>
  <c r="EH232" i="7" s="1"/>
  <c r="BB231" i="7"/>
  <c r="BD223" i="7"/>
  <c r="EH224" i="7" s="1"/>
  <c r="BB223" i="7"/>
  <c r="BB210" i="7"/>
  <c r="BD210" i="7"/>
  <c r="EH211" i="7" s="1"/>
  <c r="BB198" i="7"/>
  <c r="BD198" i="7"/>
  <c r="EH199" i="7" s="1"/>
  <c r="BB186" i="7"/>
  <c r="BD186" i="7"/>
  <c r="EH187" i="7" s="1"/>
  <c r="BB174" i="7"/>
  <c r="BD174" i="7"/>
  <c r="EH175" i="7" s="1"/>
  <c r="BB161" i="7"/>
  <c r="BD161" i="7"/>
  <c r="EH162" i="7" s="1"/>
  <c r="BB149" i="7"/>
  <c r="BD149" i="7"/>
  <c r="EH150" i="7" s="1"/>
  <c r="BD136" i="7"/>
  <c r="EH137" i="7" s="1"/>
  <c r="BB136" i="7"/>
  <c r="BB124" i="7"/>
  <c r="BD124" i="7"/>
  <c r="EH125" i="7" s="1"/>
  <c r="BB115" i="7"/>
  <c r="BD115" i="7"/>
  <c r="EH116" i="7" s="1"/>
  <c r="BB103" i="7"/>
  <c r="BD103" i="7"/>
  <c r="EH104" i="7" s="1"/>
  <c r="BB91" i="7"/>
  <c r="BD91" i="7"/>
  <c r="EH92" i="7" s="1"/>
  <c r="BB81" i="7"/>
  <c r="BD81" i="7"/>
  <c r="EH82" i="7" s="1"/>
  <c r="BD240" i="7"/>
  <c r="EH241" i="7" s="1"/>
  <c r="BB240" i="7"/>
  <c r="BB61" i="7"/>
  <c r="BD61" i="7"/>
  <c r="EH62" i="7" s="1"/>
  <c r="BB50" i="7"/>
  <c r="BD50" i="7"/>
  <c r="EH51" i="7" s="1"/>
  <c r="BB39" i="7"/>
  <c r="BD39" i="7"/>
  <c r="EH40" i="7" s="1"/>
  <c r="BB26" i="7"/>
  <c r="BD26" i="7"/>
  <c r="EH27" i="7" s="1"/>
  <c r="BB14" i="7"/>
  <c r="BD14" i="7"/>
  <c r="EH15" i="7" s="1"/>
  <c r="BD659" i="7"/>
  <c r="EH660" i="7" s="1"/>
  <c r="BB659" i="7"/>
  <c r="BB825" i="7"/>
  <c r="BD825" i="7"/>
  <c r="EH826" i="7" s="1"/>
  <c r="BD806" i="7"/>
  <c r="EH807" i="7" s="1"/>
  <c r="BB794" i="7"/>
  <c r="BD794" i="7"/>
  <c r="EH795" i="7" s="1"/>
  <c r="BB781" i="7"/>
  <c r="BD781" i="7"/>
  <c r="EH782" i="7" s="1"/>
  <c r="BD768" i="7"/>
  <c r="EH769" i="7" s="1"/>
  <c r="BB758" i="7"/>
  <c r="BD758" i="7"/>
  <c r="EH759" i="7" s="1"/>
  <c r="BB748" i="7"/>
  <c r="BD748" i="7"/>
  <c r="EH749" i="7" s="1"/>
  <c r="BD735" i="7"/>
  <c r="EH736" i="7" s="1"/>
  <c r="BB725" i="7"/>
  <c r="BD725" i="7"/>
  <c r="EH726" i="7" s="1"/>
  <c r="BB716" i="7"/>
  <c r="BD716" i="7"/>
  <c r="EH717" i="7" s="1"/>
  <c r="BD677" i="7"/>
  <c r="EH678" i="7" s="1"/>
  <c r="BD669" i="7"/>
  <c r="EH670" i="7" s="1"/>
  <c r="BB669" i="7"/>
  <c r="BB601" i="7"/>
  <c r="BD601" i="7"/>
  <c r="EH602" i="7" s="1"/>
  <c r="BD650" i="7"/>
  <c r="EH652" i="7" s="1"/>
  <c r="BB636" i="7"/>
  <c r="BD636" i="7"/>
  <c r="EH637" i="7" s="1"/>
  <c r="BB622" i="7"/>
  <c r="BD622" i="7"/>
  <c r="EH623" i="7" s="1"/>
  <c r="BB609" i="7"/>
  <c r="BB595" i="7"/>
  <c r="BD595" i="7"/>
  <c r="EH596" i="7" s="1"/>
  <c r="BD585" i="7"/>
  <c r="EH586" i="7" s="1"/>
  <c r="BB585" i="7"/>
  <c r="BD570" i="7"/>
  <c r="EH571" i="7" s="1"/>
  <c r="BB558" i="7"/>
  <c r="BD558" i="7"/>
  <c r="EH559" i="7" s="1"/>
  <c r="BB539" i="7"/>
  <c r="BD539" i="7"/>
  <c r="EH542" i="7" s="1"/>
  <c r="BD526" i="7"/>
  <c r="EH527" i="7" s="1"/>
  <c r="BB513" i="7"/>
  <c r="BD513" i="7"/>
  <c r="EH514" i="7" s="1"/>
  <c r="BB502" i="7"/>
  <c r="BD502" i="7"/>
  <c r="EH503" i="7" s="1"/>
  <c r="BD487" i="7"/>
  <c r="EH488" i="7" s="1"/>
  <c r="BD472" i="7"/>
  <c r="EH473" i="7" s="1"/>
  <c r="BB472" i="7"/>
  <c r="BD456" i="7"/>
  <c r="EH457" i="7" s="1"/>
  <c r="BB456" i="7"/>
  <c r="BB442" i="7"/>
  <c r="BD431" i="7"/>
  <c r="EH432" i="7" s="1"/>
  <c r="BB431" i="7"/>
  <c r="BB414" i="7"/>
  <c r="BD414" i="7"/>
  <c r="EH415" i="7" s="1"/>
  <c r="BD398" i="7"/>
  <c r="EH399" i="7" s="1"/>
  <c r="BB386" i="7"/>
  <c r="BD386" i="7"/>
  <c r="EH387" i="7" s="1"/>
  <c r="BD374" i="7"/>
  <c r="EH375" i="7" s="1"/>
  <c r="BB361" i="7"/>
  <c r="BB345" i="7"/>
  <c r="BD345" i="7"/>
  <c r="EH346" i="7" s="1"/>
  <c r="BD318" i="7"/>
  <c r="EH319" i="7" s="1"/>
  <c r="BB300" i="7"/>
  <c r="BD300" i="7"/>
  <c r="EH301" i="7" s="1"/>
  <c r="BD278" i="7"/>
  <c r="EH279" i="7" s="1"/>
  <c r="BB263" i="7"/>
  <c r="BB233" i="7"/>
  <c r="BD233" i="7"/>
  <c r="EH234" i="7" s="1"/>
  <c r="BD209" i="7"/>
  <c r="EH210" i="7" s="1"/>
  <c r="BB209" i="7"/>
  <c r="BB197" i="7"/>
  <c r="BD197" i="7"/>
  <c r="EH198" i="7" s="1"/>
  <c r="BB185" i="7"/>
  <c r="BD185" i="7"/>
  <c r="EH186" i="7" s="1"/>
  <c r="BB173" i="7"/>
  <c r="BD173" i="7"/>
  <c r="EH174" i="7" s="1"/>
  <c r="BD160" i="7"/>
  <c r="EH161" i="7" s="1"/>
  <c r="BB160" i="7"/>
  <c r="BB147" i="7"/>
  <c r="BD147" i="7"/>
  <c r="EH148" i="7" s="1"/>
  <c r="BB135" i="7"/>
  <c r="BD135" i="7"/>
  <c r="EH136" i="7" s="1"/>
  <c r="BB123" i="7"/>
  <c r="BD123" i="7"/>
  <c r="EH124" i="7" s="1"/>
  <c r="BD114" i="7"/>
  <c r="EH115" i="7" s="1"/>
  <c r="BB114" i="7"/>
  <c r="BD102" i="7"/>
  <c r="EH103" i="7" s="1"/>
  <c r="BB102" i="7"/>
  <c r="BD90" i="7"/>
  <c r="EH91" i="7" s="1"/>
  <c r="BB90" i="7"/>
  <c r="BB80" i="7"/>
  <c r="BD80" i="7"/>
  <c r="EH81" i="7" s="1"/>
  <c r="BB72" i="7"/>
  <c r="BD72" i="7"/>
  <c r="EH73" i="7" s="1"/>
  <c r="BB60" i="7"/>
  <c r="BD60" i="7"/>
  <c r="EH61" i="7" s="1"/>
  <c r="BB49" i="7"/>
  <c r="BD49" i="7"/>
  <c r="EH50" i="7" s="1"/>
  <c r="BB38" i="7"/>
  <c r="BD38" i="7"/>
  <c r="EH39" i="7" s="1"/>
  <c r="BB25" i="7"/>
  <c r="BD25" i="7"/>
  <c r="EH26" i="7" s="1"/>
  <c r="BB13" i="7"/>
  <c r="BD13" i="7"/>
  <c r="EH14" i="7" s="1"/>
  <c r="BB214" i="7"/>
  <c r="BD214" i="7"/>
  <c r="EH215" i="7" s="1"/>
  <c r="BB464" i="7"/>
  <c r="BD464" i="7"/>
  <c r="EH465" i="7" s="1"/>
  <c r="BB647" i="7"/>
  <c r="BD647" i="7"/>
  <c r="EH648" i="7" s="1"/>
  <c r="BB824" i="7"/>
  <c r="BD824" i="7"/>
  <c r="EH825" i="7" s="1"/>
  <c r="BB805" i="7"/>
  <c r="BD805" i="7"/>
  <c r="EH806" i="7" s="1"/>
  <c r="BB793" i="7"/>
  <c r="BD793" i="7"/>
  <c r="EH794" i="7" s="1"/>
  <c r="BB780" i="7"/>
  <c r="BD780" i="7"/>
  <c r="EH781" i="7" s="1"/>
  <c r="BB767" i="7"/>
  <c r="BD767" i="7"/>
  <c r="EH768" i="7" s="1"/>
  <c r="BB757" i="7"/>
  <c r="BD757" i="7"/>
  <c r="EH758" i="7" s="1"/>
  <c r="BB689" i="7"/>
  <c r="BD689" i="7"/>
  <c r="EH684" i="7" s="1"/>
  <c r="BD734" i="7"/>
  <c r="EH735" i="7" s="1"/>
  <c r="BB734" i="7"/>
  <c r="BB724" i="7"/>
  <c r="BD724" i="7"/>
  <c r="EH725" i="7" s="1"/>
  <c r="BB715" i="7"/>
  <c r="BD715" i="7"/>
  <c r="EH716" i="7" s="1"/>
  <c r="BB676" i="7"/>
  <c r="BD676" i="7"/>
  <c r="EH677" i="7" s="1"/>
  <c r="BB704" i="7"/>
  <c r="BD704" i="7"/>
  <c r="EH705" i="7" s="1"/>
  <c r="BB694" i="7"/>
  <c r="BD694" i="7"/>
  <c r="EH695" i="7" s="1"/>
  <c r="BD648" i="7"/>
  <c r="EH649" i="7" s="1"/>
  <c r="BB648" i="7"/>
  <c r="BB635" i="7"/>
  <c r="BD635" i="7"/>
  <c r="EH636" i="7" s="1"/>
  <c r="BD621" i="7"/>
  <c r="EH622" i="7" s="1"/>
  <c r="BB621" i="7"/>
  <c r="BD608" i="7"/>
  <c r="EH609" i="7" s="1"/>
  <c r="BB608" i="7"/>
  <c r="BB594" i="7"/>
  <c r="BD594" i="7"/>
  <c r="EH595" i="7" s="1"/>
  <c r="BD579" i="7"/>
  <c r="EH580" i="7" s="1"/>
  <c r="BB579" i="7"/>
  <c r="BB569" i="7"/>
  <c r="BD569" i="7"/>
  <c r="EH570" i="7" s="1"/>
  <c r="BB557" i="7"/>
  <c r="BD557" i="7"/>
  <c r="EH558" i="7" s="1"/>
  <c r="BB538" i="7"/>
  <c r="BD538" i="7"/>
  <c r="EH539" i="7" s="1"/>
  <c r="BD525" i="7"/>
  <c r="EH526" i="7" s="1"/>
  <c r="BB525" i="7"/>
  <c r="BB512" i="7"/>
  <c r="BD512" i="7"/>
  <c r="EH513" i="7" s="1"/>
  <c r="BB501" i="7"/>
  <c r="BD501" i="7"/>
  <c r="EH502" i="7" s="1"/>
  <c r="BB486" i="7"/>
  <c r="BD486" i="7"/>
  <c r="EH487" i="7" s="1"/>
  <c r="BD471" i="7"/>
  <c r="EH472" i="7" s="1"/>
  <c r="BB471" i="7"/>
  <c r="BD455" i="7"/>
  <c r="EH456" i="7" s="1"/>
  <c r="BB455" i="7"/>
  <c r="BB441" i="7"/>
  <c r="BD441" i="7"/>
  <c r="EH442" i="7" s="1"/>
  <c r="BD430" i="7"/>
  <c r="EH431" i="7" s="1"/>
  <c r="BB430" i="7"/>
  <c r="BD413" i="7"/>
  <c r="EH414" i="7" s="1"/>
  <c r="BB413" i="7"/>
  <c r="BB397" i="7"/>
  <c r="BD397" i="7"/>
  <c r="EH398" i="7" s="1"/>
  <c r="BB385" i="7"/>
  <c r="BD385" i="7"/>
  <c r="EH386" i="7" s="1"/>
  <c r="BD373" i="7"/>
  <c r="EH374" i="7" s="1"/>
  <c r="BD360" i="7"/>
  <c r="EH361" i="7" s="1"/>
  <c r="BB360" i="7"/>
  <c r="BB344" i="7"/>
  <c r="BD344" i="7"/>
  <c r="EH345" i="7" s="1"/>
  <c r="BD328" i="7"/>
  <c r="EH329" i="7" s="1"/>
  <c r="BB317" i="7"/>
  <c r="BD317" i="7"/>
  <c r="EH318" i="7" s="1"/>
  <c r="BB277" i="7"/>
  <c r="BD277" i="7"/>
  <c r="EH278" i="7" s="1"/>
  <c r="BD261" i="7"/>
  <c r="EH262" i="7" s="1"/>
  <c r="BB232" i="7"/>
  <c r="BD232" i="7"/>
  <c r="EH233" i="7" s="1"/>
  <c r="BD222" i="7"/>
  <c r="EH223" i="7" s="1"/>
  <c r="BB222" i="7"/>
  <c r="BD208" i="7"/>
  <c r="EH209" i="7" s="1"/>
  <c r="BD196" i="7"/>
  <c r="EH197" i="7" s="1"/>
  <c r="BB196" i="7"/>
  <c r="BB184" i="7"/>
  <c r="BD172" i="7"/>
  <c r="EH173" i="7" s="1"/>
  <c r="BB146" i="7"/>
  <c r="BD146" i="7"/>
  <c r="EH147" i="7" s="1"/>
  <c r="BB134" i="7"/>
  <c r="BB248" i="7"/>
  <c r="BD248" i="7"/>
  <c r="EH249" i="7" s="1"/>
  <c r="BD113" i="7"/>
  <c r="EH114" i="7" s="1"/>
  <c r="BB101" i="7"/>
  <c r="BB79" i="7"/>
  <c r="BD79" i="7"/>
  <c r="EH80" i="7" s="1"/>
  <c r="BD71" i="7"/>
  <c r="EH72" i="7" s="1"/>
  <c r="BD59" i="7"/>
  <c r="EH60" i="7" s="1"/>
  <c r="BB59" i="7"/>
  <c r="BD48" i="7"/>
  <c r="EH49" i="7" s="1"/>
  <c r="BB36" i="7"/>
  <c r="BB12" i="7"/>
  <c r="BD12" i="7"/>
  <c r="EH13" i="7" s="1"/>
  <c r="BB747" i="7"/>
  <c r="BD747" i="7"/>
  <c r="EH748" i="7" s="1"/>
  <c r="BB823" i="7"/>
  <c r="BD823" i="7"/>
  <c r="EH824" i="7" s="1"/>
  <c r="BB804" i="7"/>
  <c r="BD804" i="7"/>
  <c r="EH805" i="7" s="1"/>
  <c r="BB792" i="7"/>
  <c r="BD792" i="7"/>
  <c r="EH793" i="7" s="1"/>
  <c r="BB779" i="7"/>
  <c r="BD779" i="7"/>
  <c r="EH780" i="7" s="1"/>
  <c r="BD766" i="7"/>
  <c r="EH767" i="7" s="1"/>
  <c r="BB766" i="7"/>
  <c r="BB756" i="7"/>
  <c r="BD756" i="7"/>
  <c r="EH757" i="7" s="1"/>
  <c r="BB746" i="7"/>
  <c r="BD746" i="7"/>
  <c r="EH747" i="7" s="1"/>
  <c r="BB701" i="7"/>
  <c r="BD701" i="7"/>
  <c r="EH702" i="7" s="1"/>
  <c r="BD723" i="7"/>
  <c r="EH724" i="7" s="1"/>
  <c r="BB723" i="7"/>
  <c r="BD714" i="7"/>
  <c r="EH715" i="7" s="1"/>
  <c r="BB714" i="7"/>
  <c r="BD675" i="7"/>
  <c r="EH676" i="7" s="1"/>
  <c r="BB675" i="7"/>
  <c r="BB668" i="7"/>
  <c r="BD668" i="7"/>
  <c r="EH669" i="7" s="1"/>
  <c r="BB688" i="7"/>
  <c r="BD688" i="7"/>
  <c r="EH689" i="7" s="1"/>
  <c r="BB646" i="7"/>
  <c r="BD646" i="7"/>
  <c r="EH647" i="7" s="1"/>
  <c r="BB634" i="7"/>
  <c r="BD634" i="7"/>
  <c r="EH635" i="7" s="1"/>
  <c r="BD620" i="7"/>
  <c r="EH621" i="7" s="1"/>
  <c r="BB620" i="7"/>
  <c r="BB607" i="7"/>
  <c r="BD607" i="7"/>
  <c r="EH608" i="7" s="1"/>
  <c r="BB593" i="7"/>
  <c r="BD593" i="7"/>
  <c r="EH594" i="7" s="1"/>
  <c r="BD584" i="7"/>
  <c r="EH585" i="7" s="1"/>
  <c r="BB584" i="7"/>
  <c r="BB568" i="7"/>
  <c r="BD568" i="7"/>
  <c r="EH569" i="7" s="1"/>
  <c r="BD555" i="7"/>
  <c r="EH556" i="7" s="1"/>
  <c r="BB555" i="7"/>
  <c r="BB537" i="7"/>
  <c r="BD537" i="7"/>
  <c r="EH538" i="7" s="1"/>
  <c r="BB524" i="7"/>
  <c r="BD524" i="7"/>
  <c r="EH525" i="7" s="1"/>
  <c r="BD511" i="7"/>
  <c r="EH512" i="7" s="1"/>
  <c r="BB511" i="7"/>
  <c r="BD549" i="7"/>
  <c r="EH550" i="7" s="1"/>
  <c r="BB549" i="7"/>
  <c r="BD485" i="7"/>
  <c r="EH486" i="7" s="1"/>
  <c r="BB485" i="7"/>
  <c r="BB470" i="7"/>
  <c r="BD470" i="7"/>
  <c r="EH471" i="7" s="1"/>
  <c r="BB454" i="7"/>
  <c r="BD454" i="7"/>
  <c r="EH455" i="7" s="1"/>
  <c r="BD444" i="7"/>
  <c r="EH445" i="7" s="1"/>
  <c r="BB444" i="7"/>
  <c r="BB429" i="7"/>
  <c r="BD429" i="7"/>
  <c r="EH430" i="7" s="1"/>
  <c r="BD396" i="7"/>
  <c r="EH397" i="7" s="1"/>
  <c r="BB396" i="7"/>
  <c r="BD384" i="7"/>
  <c r="EH385" i="7" s="1"/>
  <c r="BB384" i="7"/>
  <c r="BD372" i="7"/>
  <c r="EH373" i="7" s="1"/>
  <c r="BB372" i="7"/>
  <c r="BB356" i="7"/>
  <c r="BD356" i="7"/>
  <c r="EH357" i="7" s="1"/>
  <c r="BD343" i="7"/>
  <c r="EH344" i="7" s="1"/>
  <c r="BB343" i="7"/>
  <c r="BB327" i="7"/>
  <c r="BD327" i="7"/>
  <c r="EH328" i="7" s="1"/>
  <c r="BB315" i="7"/>
  <c r="BD315" i="7"/>
  <c r="EH316" i="7" s="1"/>
  <c r="BD288" i="7"/>
  <c r="EH289" i="7" s="1"/>
  <c r="BB288" i="7"/>
  <c r="BD276" i="7"/>
  <c r="EH277" i="7" s="1"/>
  <c r="BB276" i="7"/>
  <c r="BB260" i="7"/>
  <c r="BD260" i="7"/>
  <c r="EH261" i="7" s="1"/>
  <c r="BD230" i="7"/>
  <c r="EH231" i="7" s="1"/>
  <c r="BB230" i="7"/>
  <c r="BB221" i="7"/>
  <c r="BD221" i="7"/>
  <c r="EH222" i="7" s="1"/>
  <c r="BB207" i="7"/>
  <c r="BD207" i="7"/>
  <c r="EH208" i="7" s="1"/>
  <c r="BD195" i="7"/>
  <c r="EH196" i="7" s="1"/>
  <c r="BB195" i="7"/>
  <c r="BB183" i="7"/>
  <c r="BB171" i="7"/>
  <c r="BD171" i="7"/>
  <c r="EH172" i="7" s="1"/>
  <c r="BB158" i="7"/>
  <c r="BD158" i="7"/>
  <c r="EH159" i="7" s="1"/>
  <c r="BD145" i="7"/>
  <c r="EH146" i="7" s="1"/>
  <c r="BB133" i="7"/>
  <c r="BD133" i="7"/>
  <c r="EH134" i="7" s="1"/>
  <c r="BD247" i="7"/>
  <c r="EH248" i="7" s="1"/>
  <c r="BB247" i="7"/>
  <c r="BD112" i="7"/>
  <c r="EH113" i="7" s="1"/>
  <c r="BB100" i="7"/>
  <c r="BD100" i="7"/>
  <c r="EH101" i="7" s="1"/>
  <c r="BB88" i="7"/>
  <c r="BD88" i="7"/>
  <c r="EH89" i="7" s="1"/>
  <c r="BB78" i="7"/>
  <c r="BB70" i="7"/>
  <c r="BD70" i="7"/>
  <c r="EH71" i="7" s="1"/>
  <c r="BB58" i="7"/>
  <c r="BD58" i="7"/>
  <c r="EH59" i="7" s="1"/>
  <c r="BB47" i="7"/>
  <c r="BD35" i="7"/>
  <c r="EH36" i="7" s="1"/>
  <c r="BB35" i="7"/>
  <c r="BD23" i="7"/>
  <c r="EH24" i="7" s="1"/>
  <c r="BB23" i="7"/>
  <c r="BB11" i="7"/>
  <c r="BB810" i="7"/>
  <c r="BD810" i="7"/>
  <c r="EH811" i="7" s="1"/>
  <c r="BD6" i="7"/>
  <c r="EH7" i="7" s="1"/>
  <c r="BB6" i="7"/>
  <c r="BB822" i="7"/>
  <c r="BD822" i="7"/>
  <c r="EH823" i="7" s="1"/>
  <c r="BB803" i="7"/>
  <c r="BD803" i="7"/>
  <c r="EH804" i="7" s="1"/>
  <c r="BB791" i="7"/>
  <c r="BD791" i="7"/>
  <c r="EH792" i="7" s="1"/>
  <c r="BD778" i="7"/>
  <c r="EH779" i="7" s="1"/>
  <c r="BB778" i="7"/>
  <c r="BB765" i="7"/>
  <c r="BD765" i="7"/>
  <c r="EH766" i="7" s="1"/>
  <c r="BD755" i="7"/>
  <c r="EH756" i="7" s="1"/>
  <c r="BB755" i="7"/>
  <c r="BD745" i="7"/>
  <c r="EH746" i="7" s="1"/>
  <c r="BB745" i="7"/>
  <c r="BD700" i="7"/>
  <c r="EH701" i="7" s="1"/>
  <c r="BB700" i="7"/>
  <c r="BD697" i="7"/>
  <c r="EH698" i="7" s="1"/>
  <c r="BB697" i="7"/>
  <c r="BB713" i="7"/>
  <c r="BD713" i="7"/>
  <c r="EH714" i="7" s="1"/>
  <c r="BB674" i="7"/>
  <c r="BD674" i="7"/>
  <c r="EH675" i="7" s="1"/>
  <c r="BB667" i="7"/>
  <c r="BD667" i="7"/>
  <c r="EH668" i="7" s="1"/>
  <c r="BB695" i="7"/>
  <c r="BD695" i="7"/>
  <c r="EH696" i="7" s="1"/>
  <c r="BB645" i="7"/>
  <c r="BD645" i="7"/>
  <c r="EH646" i="7" s="1"/>
  <c r="BD633" i="7"/>
  <c r="EH634" i="7" s="1"/>
  <c r="BB633" i="7"/>
  <c r="BB619" i="7"/>
  <c r="BD619" i="7"/>
  <c r="EH620" i="7" s="1"/>
  <c r="BB606" i="7"/>
  <c r="BD606" i="7"/>
  <c r="EH607" i="7" s="1"/>
  <c r="BB592" i="7"/>
  <c r="BD592" i="7"/>
  <c r="EH593" i="7" s="1"/>
  <c r="BB578" i="7"/>
  <c r="BD578" i="7"/>
  <c r="EH579" i="7" s="1"/>
  <c r="BD567" i="7"/>
  <c r="EH568" i="7" s="1"/>
  <c r="BB567" i="7"/>
  <c r="BB556" i="7"/>
  <c r="BD556" i="7"/>
  <c r="EH557" i="7" s="1"/>
  <c r="BB536" i="7"/>
  <c r="BD536" i="7"/>
  <c r="EH537" i="7" s="1"/>
  <c r="BD522" i="7"/>
  <c r="EH523" i="7" s="1"/>
  <c r="BB522" i="7"/>
  <c r="BD510" i="7"/>
  <c r="EH511" i="7" s="1"/>
  <c r="BB510" i="7"/>
  <c r="BD548" i="7"/>
  <c r="EH549" i="7" s="1"/>
  <c r="BB548" i="7"/>
  <c r="BD484" i="7"/>
  <c r="EH485" i="7" s="1"/>
  <c r="BB484" i="7"/>
  <c r="BD467" i="7"/>
  <c r="EH468" i="7" s="1"/>
  <c r="BB467" i="7"/>
  <c r="BB453" i="7"/>
  <c r="BD453" i="7"/>
  <c r="EH454" i="7" s="1"/>
  <c r="BB440" i="7"/>
  <c r="BD440" i="7"/>
  <c r="EH441" i="7" s="1"/>
  <c r="BB428" i="7"/>
  <c r="BD428" i="7"/>
  <c r="EH429" i="7" s="1"/>
  <c r="BB421" i="7"/>
  <c r="BD421" i="7"/>
  <c r="EH422" i="7" s="1"/>
  <c r="BB395" i="7"/>
  <c r="BD395" i="7"/>
  <c r="EH396" i="7" s="1"/>
  <c r="BB383" i="7"/>
  <c r="BD383" i="7"/>
  <c r="EH384" i="7" s="1"/>
  <c r="BB371" i="7"/>
  <c r="BD371" i="7"/>
  <c r="EH372" i="7" s="1"/>
  <c r="BD355" i="7"/>
  <c r="EH356" i="7" s="1"/>
  <c r="BB355" i="7"/>
  <c r="BB342" i="7"/>
  <c r="BD342" i="7"/>
  <c r="EH343" i="7" s="1"/>
  <c r="BB326" i="7"/>
  <c r="BD326" i="7"/>
  <c r="EH327" i="7" s="1"/>
  <c r="BB287" i="7"/>
  <c r="BD287" i="7"/>
  <c r="EH288" i="7" s="1"/>
  <c r="BB289" i="7"/>
  <c r="BD289" i="7"/>
  <c r="EH290" i="7" s="1"/>
  <c r="BD259" i="7"/>
  <c r="EH260" i="7" s="1"/>
  <c r="BB259" i="7"/>
  <c r="BB229" i="7"/>
  <c r="BD229" i="7"/>
  <c r="EH230" i="7" s="1"/>
  <c r="BB220" i="7"/>
  <c r="BD220" i="7"/>
  <c r="EH221" i="7" s="1"/>
  <c r="BB205" i="7"/>
  <c r="BD205" i="7"/>
  <c r="EH206" i="7" s="1"/>
  <c r="BB194" i="7"/>
  <c r="BD194" i="7"/>
  <c r="EH195" i="7" s="1"/>
  <c r="BB182" i="7"/>
  <c r="BD182" i="7"/>
  <c r="EH183" i="7" s="1"/>
  <c r="BB170" i="7"/>
  <c r="BD170" i="7"/>
  <c r="EH171" i="7" s="1"/>
  <c r="BB157" i="7"/>
  <c r="BD157" i="7"/>
  <c r="EH158" i="7" s="1"/>
  <c r="BD144" i="7"/>
  <c r="EH145" i="7" s="1"/>
  <c r="BB144" i="7"/>
  <c r="BD132" i="7"/>
  <c r="EH133" i="7" s="1"/>
  <c r="BB132" i="7"/>
  <c r="BB122" i="7"/>
  <c r="BD122" i="7"/>
  <c r="EH123" i="7" s="1"/>
  <c r="BB111" i="7"/>
  <c r="BD111" i="7"/>
  <c r="EH112" i="7" s="1"/>
  <c r="BB99" i="7"/>
  <c r="BD99" i="7"/>
  <c r="EH100" i="7" s="1"/>
  <c r="BB87" i="7"/>
  <c r="BD87" i="7"/>
  <c r="EH88" i="7" s="1"/>
  <c r="BB77" i="7"/>
  <c r="BD77" i="7"/>
  <c r="EH78" i="7" s="1"/>
  <c r="BB69" i="7"/>
  <c r="BD69" i="7"/>
  <c r="EH70" i="7" s="1"/>
  <c r="BB57" i="7"/>
  <c r="BD57" i="7"/>
  <c r="EH58" i="7" s="1"/>
  <c r="BB46" i="7"/>
  <c r="BD46" i="7"/>
  <c r="EH47" i="7" s="1"/>
  <c r="BB34" i="7"/>
  <c r="BD34" i="7"/>
  <c r="EH35" i="7" s="1"/>
  <c r="BB22" i="7"/>
  <c r="BD22" i="7"/>
  <c r="EH23" i="7" s="1"/>
  <c r="BB831" i="7"/>
  <c r="BD831" i="7"/>
  <c r="EH832" i="7" s="1"/>
  <c r="BB545" i="7"/>
  <c r="BD545" i="7"/>
  <c r="EH546" i="7" s="1"/>
  <c r="BB649" i="7"/>
  <c r="BD649" i="7"/>
  <c r="EH650" i="7" s="1"/>
  <c r="BB237" i="7"/>
  <c r="BD237" i="7"/>
  <c r="EH238" i="7" s="1"/>
  <c r="BD821" i="7"/>
  <c r="EH822" i="7" s="1"/>
  <c r="BB821" i="7"/>
  <c r="BD802" i="7"/>
  <c r="EH803" i="7" s="1"/>
  <c r="BB802" i="7"/>
  <c r="BD790" i="7"/>
  <c r="EH791" i="7" s="1"/>
  <c r="BB790" i="7"/>
  <c r="BB777" i="7"/>
  <c r="BD777" i="7"/>
  <c r="EH778" i="7" s="1"/>
  <c r="BD711" i="7"/>
  <c r="EH712" i="7" s="1"/>
  <c r="BB711" i="7"/>
  <c r="BB706" i="7"/>
  <c r="BD706" i="7"/>
  <c r="EH707" i="7" s="1"/>
  <c r="BD744" i="7"/>
  <c r="EH745" i="7" s="1"/>
  <c r="BB744" i="7"/>
  <c r="BB733" i="7"/>
  <c r="BD733" i="7"/>
  <c r="EH734" i="7" s="1"/>
  <c r="BB722" i="7"/>
  <c r="BD722" i="7"/>
  <c r="EH723" i="7" s="1"/>
  <c r="BB712" i="7"/>
  <c r="BD712" i="7"/>
  <c r="EH713" i="7" s="1"/>
  <c r="BB673" i="7"/>
  <c r="BD673" i="7"/>
  <c r="EH674" i="7" s="1"/>
  <c r="BB614" i="7"/>
  <c r="BD614" i="7"/>
  <c r="EH615" i="7" s="1"/>
  <c r="BB687" i="7"/>
  <c r="BD687" i="7"/>
  <c r="EH659" i="7" s="1"/>
  <c r="BB644" i="7"/>
  <c r="BD644" i="7"/>
  <c r="EH645" i="7" s="1"/>
  <c r="BB630" i="7"/>
  <c r="BD630" i="7"/>
  <c r="EH631" i="7" s="1"/>
  <c r="BB605" i="7"/>
  <c r="BD605" i="7"/>
  <c r="EH606" i="7" s="1"/>
  <c r="BD591" i="7"/>
  <c r="EH592" i="7" s="1"/>
  <c r="BB591" i="7"/>
  <c r="BB577" i="7"/>
  <c r="BD577" i="7"/>
  <c r="EH578" i="7" s="1"/>
  <c r="BB566" i="7"/>
  <c r="BD566" i="7"/>
  <c r="EH567" i="7" s="1"/>
  <c r="BB554" i="7"/>
  <c r="BD554" i="7"/>
  <c r="EH555" i="7" s="1"/>
  <c r="BD535" i="7"/>
  <c r="EH536" i="7" s="1"/>
  <c r="BB535" i="7"/>
  <c r="BB521" i="7"/>
  <c r="BD521" i="7"/>
  <c r="EH522" i="7" s="1"/>
  <c r="BB509" i="7"/>
  <c r="BD509" i="7"/>
  <c r="EH510" i="7" s="1"/>
  <c r="BB500" i="7"/>
  <c r="BD500" i="7"/>
  <c r="EH501" i="7" s="1"/>
  <c r="BB483" i="7"/>
  <c r="BD483" i="7"/>
  <c r="EH484" i="7" s="1"/>
  <c r="BD468" i="7"/>
  <c r="EH469" i="7" s="1"/>
  <c r="BB468" i="7"/>
  <c r="BB452" i="7"/>
  <c r="BD452" i="7"/>
  <c r="EH453" i="7" s="1"/>
  <c r="BB439" i="7"/>
  <c r="BD439" i="7"/>
  <c r="EH440" i="7" s="1"/>
  <c r="BB427" i="7"/>
  <c r="BD427" i="7"/>
  <c r="EH428" i="7" s="1"/>
  <c r="BB365" i="7"/>
  <c r="BD365" i="7"/>
  <c r="EH366" i="7" s="1"/>
  <c r="BB394" i="7"/>
  <c r="BD394" i="7"/>
  <c r="EH395" i="7" s="1"/>
  <c r="BB382" i="7"/>
  <c r="BD382" i="7"/>
  <c r="EH383" i="7" s="1"/>
  <c r="BB370" i="7"/>
  <c r="BD370" i="7"/>
  <c r="EH371" i="7" s="1"/>
  <c r="BB354" i="7"/>
  <c r="BD354" i="7"/>
  <c r="EH355" i="7" s="1"/>
  <c r="BB341" i="7"/>
  <c r="BD341" i="7"/>
  <c r="EH342" i="7" s="1"/>
  <c r="BB325" i="7"/>
  <c r="BD325" i="7"/>
  <c r="EH326" i="7" s="1"/>
  <c r="BB303" i="7"/>
  <c r="BD303" i="7"/>
  <c r="EH304" i="7" s="1"/>
  <c r="BB286" i="7"/>
  <c r="BD286" i="7"/>
  <c r="EH287" i="7" s="1"/>
  <c r="BB275" i="7"/>
  <c r="BD275" i="7"/>
  <c r="EH276" i="7" s="1"/>
  <c r="BD258" i="7"/>
  <c r="EH259" i="7" s="1"/>
  <c r="BB258" i="7"/>
  <c r="BB228" i="7"/>
  <c r="BD228" i="7"/>
  <c r="EH229" i="7" s="1"/>
  <c r="BB251" i="7"/>
  <c r="BD251" i="7"/>
  <c r="EH252" i="7" s="1"/>
  <c r="BD204" i="7"/>
  <c r="EH205" i="7" s="1"/>
  <c r="BB204" i="7"/>
  <c r="BB193" i="7"/>
  <c r="BD193" i="7"/>
  <c r="EH194" i="7" s="1"/>
  <c r="BB181" i="7"/>
  <c r="BD181" i="7"/>
  <c r="EH182" i="7" s="1"/>
  <c r="BB169" i="7"/>
  <c r="BD169" i="7"/>
  <c r="EH170" i="7" s="1"/>
  <c r="BD156" i="7"/>
  <c r="EH157" i="7" s="1"/>
  <c r="BB156" i="7"/>
  <c r="BB143" i="7"/>
  <c r="BD143" i="7"/>
  <c r="EH144" i="7" s="1"/>
  <c r="BB249" i="7"/>
  <c r="BD249" i="7"/>
  <c r="EH250" i="7" s="1"/>
  <c r="BB121" i="7"/>
  <c r="BD121" i="7"/>
  <c r="EH122" i="7" s="1"/>
  <c r="BB110" i="7"/>
  <c r="BD110" i="7"/>
  <c r="EH111" i="7" s="1"/>
  <c r="BB98" i="7"/>
  <c r="BD98" i="7"/>
  <c r="EH99" i="7" s="1"/>
  <c r="BB86" i="7"/>
  <c r="BD86" i="7"/>
  <c r="EH87" i="7" s="1"/>
  <c r="BB76" i="7"/>
  <c r="BD76" i="7"/>
  <c r="EH77" i="7" s="1"/>
  <c r="BB68" i="7"/>
  <c r="BD68" i="7"/>
  <c r="EH69" i="7" s="1"/>
  <c r="BB56" i="7"/>
  <c r="BD56" i="7"/>
  <c r="EH57" i="7" s="1"/>
  <c r="BB45" i="7"/>
  <c r="BD45" i="7"/>
  <c r="EH46" i="7" s="1"/>
  <c r="BB33" i="7"/>
  <c r="BD33" i="7"/>
  <c r="EH34" i="7" s="1"/>
  <c r="BB21" i="7"/>
  <c r="BD21" i="7"/>
  <c r="EH22" i="7" s="1"/>
  <c r="BB830" i="7"/>
  <c r="BD830" i="7"/>
  <c r="EH831" i="7" s="1"/>
  <c r="BB313" i="7"/>
  <c r="BD313" i="7"/>
  <c r="EH314" i="7" s="1"/>
  <c r="BB420" i="7"/>
  <c r="BD420" i="7"/>
  <c r="EH421" i="7" s="1"/>
  <c r="BB5" i="7"/>
  <c r="BD5" i="7"/>
  <c r="EH6" i="7" s="1"/>
  <c r="BB820" i="7"/>
  <c r="BD820" i="7"/>
  <c r="EH821" i="7" s="1"/>
  <c r="BB800" i="7"/>
  <c r="BD800" i="7"/>
  <c r="EH801" i="7" s="1"/>
  <c r="BB789" i="7"/>
  <c r="BD789" i="7"/>
  <c r="EH790" i="7" s="1"/>
  <c r="BB776" i="7"/>
  <c r="BD776" i="7"/>
  <c r="EH777" i="7" s="1"/>
  <c r="BB764" i="7"/>
  <c r="BD764" i="7"/>
  <c r="EH765" i="7" s="1"/>
  <c r="BB754" i="7"/>
  <c r="BD754" i="7"/>
  <c r="EH755" i="7" s="1"/>
  <c r="BB742" i="7"/>
  <c r="BD742" i="7"/>
  <c r="EH743" i="7" s="1"/>
  <c r="BD732" i="7"/>
  <c r="EH733" i="7" s="1"/>
  <c r="BB732" i="7"/>
  <c r="BB721" i="7"/>
  <c r="BD721" i="7"/>
  <c r="EH722" i="7" s="1"/>
  <c r="BB691" i="7"/>
  <c r="BD691" i="7"/>
  <c r="EH692" i="7" s="1"/>
  <c r="BB665" i="7"/>
  <c r="BD665" i="7"/>
  <c r="EH666" i="7" s="1"/>
  <c r="BB658" i="7"/>
  <c r="BD658" i="7"/>
  <c r="EH687" i="7" s="1"/>
  <c r="BB643" i="7"/>
  <c r="BD643" i="7"/>
  <c r="EH644" i="7" s="1"/>
  <c r="BB629" i="7"/>
  <c r="BD629" i="7"/>
  <c r="EH630" i="7" s="1"/>
  <c r="BB618" i="7"/>
  <c r="BD618" i="7"/>
  <c r="EH619" i="7" s="1"/>
  <c r="BB604" i="7"/>
  <c r="BD604" i="7"/>
  <c r="EH605" i="7" s="1"/>
  <c r="BB590" i="7"/>
  <c r="BD590" i="7"/>
  <c r="EH591" i="7" s="1"/>
  <c r="BB583" i="7"/>
  <c r="BD583" i="7"/>
  <c r="EH584" i="7" s="1"/>
  <c r="BB565" i="7"/>
  <c r="BD565" i="7"/>
  <c r="EH566" i="7" s="1"/>
  <c r="BB553" i="7"/>
  <c r="BD553" i="7"/>
  <c r="EH554" i="7" s="1"/>
  <c r="BD534" i="7"/>
  <c r="EH535" i="7" s="1"/>
  <c r="BB534" i="7"/>
  <c r="BB520" i="7"/>
  <c r="BD520" i="7"/>
  <c r="EH521" i="7" s="1"/>
  <c r="BB508" i="7"/>
  <c r="BD508" i="7"/>
  <c r="EH509" i="7" s="1"/>
  <c r="BB547" i="7"/>
  <c r="BD547" i="7"/>
  <c r="EH548" i="7" s="1"/>
  <c r="BB482" i="7"/>
  <c r="BD482" i="7"/>
  <c r="EH483" i="7" s="1"/>
  <c r="BB466" i="7"/>
  <c r="BD466" i="7"/>
  <c r="EH467" i="7" s="1"/>
  <c r="BB451" i="7"/>
  <c r="BD451" i="7"/>
  <c r="EH452" i="7" s="1"/>
  <c r="BB438" i="7"/>
  <c r="BD438" i="7"/>
  <c r="EH439" i="7" s="1"/>
  <c r="BB426" i="7"/>
  <c r="BD426" i="7"/>
  <c r="EH427" i="7" s="1"/>
  <c r="BB443" i="7"/>
  <c r="BD443" i="7"/>
  <c r="EH444" i="7" s="1"/>
  <c r="BB393" i="7"/>
  <c r="BD393" i="7"/>
  <c r="EH394" i="7" s="1"/>
  <c r="BB381" i="7"/>
  <c r="BD381" i="7"/>
  <c r="EH382" i="7" s="1"/>
  <c r="BB369" i="7"/>
  <c r="BD369" i="7"/>
  <c r="EH370" i="7" s="1"/>
  <c r="BB353" i="7"/>
  <c r="BD353" i="7"/>
  <c r="EH354" i="7" s="1"/>
  <c r="BB337" i="7"/>
  <c r="BD337" i="7"/>
  <c r="EH338" i="7" s="1"/>
  <c r="BD324" i="7"/>
  <c r="EH325" i="7" s="1"/>
  <c r="BB324" i="7"/>
  <c r="BB302" i="7"/>
  <c r="BD302" i="7"/>
  <c r="EH303" i="7" s="1"/>
  <c r="BB285" i="7"/>
  <c r="BD285" i="7"/>
  <c r="EH286" i="7" s="1"/>
  <c r="BB274" i="7"/>
  <c r="BD274" i="7"/>
  <c r="EH275" i="7" s="1"/>
  <c r="BB257" i="7"/>
  <c r="BD257" i="7"/>
  <c r="EH258" i="7" s="1"/>
  <c r="BB227" i="7"/>
  <c r="BD227" i="7"/>
  <c r="EH228" i="7" s="1"/>
  <c r="BD219" i="7"/>
  <c r="EH220" i="7" s="1"/>
  <c r="BB219" i="7"/>
  <c r="BD203" i="7"/>
  <c r="EH204" i="7" s="1"/>
  <c r="BB203" i="7"/>
  <c r="BD192" i="7"/>
  <c r="EH193" i="7" s="1"/>
  <c r="BB192" i="7"/>
  <c r="BD180" i="7"/>
  <c r="EH181" i="7" s="1"/>
  <c r="BB180" i="7"/>
  <c r="BD168" i="7"/>
  <c r="EH169" i="7" s="1"/>
  <c r="BB168" i="7"/>
  <c r="BB155" i="7"/>
  <c r="BD155" i="7"/>
  <c r="EH156" i="7" s="1"/>
  <c r="BB142" i="7"/>
  <c r="BD142" i="7"/>
  <c r="EH143" i="7" s="1"/>
  <c r="BB131" i="7"/>
  <c r="BD131" i="7"/>
  <c r="EH132" i="7" s="1"/>
  <c r="BB120" i="7"/>
  <c r="BD120" i="7"/>
  <c r="EH121" i="7" s="1"/>
  <c r="BB109" i="7"/>
  <c r="BD109" i="7"/>
  <c r="EH110" i="7" s="1"/>
  <c r="BB97" i="7"/>
  <c r="BD97" i="7"/>
  <c r="EH98" i="7" s="1"/>
  <c r="BB85" i="7"/>
  <c r="BD85" i="7"/>
  <c r="EH86" i="7" s="1"/>
  <c r="BB75" i="7"/>
  <c r="BD75" i="7"/>
  <c r="EH76" i="7" s="1"/>
  <c r="BB67" i="7"/>
  <c r="BD67" i="7"/>
  <c r="EH68" i="7" s="1"/>
  <c r="BB55" i="7"/>
  <c r="BD55" i="7"/>
  <c r="EH56" i="7" s="1"/>
  <c r="BB238" i="7"/>
  <c r="BD238" i="7"/>
  <c r="EH239" i="7" s="1"/>
  <c r="BB32" i="7"/>
  <c r="BD32" i="7"/>
  <c r="EH33" i="7" s="1"/>
  <c r="BB20" i="7"/>
  <c r="BD20" i="7"/>
  <c r="EH21" i="7" s="1"/>
  <c r="BB523" i="7"/>
  <c r="BD523" i="7"/>
  <c r="EH524" i="7" s="1"/>
  <c r="BB7" i="7"/>
  <c r="BD7" i="7"/>
  <c r="EH8" i="7" s="1"/>
  <c r="BB819" i="7"/>
  <c r="BD819" i="7"/>
  <c r="EH820" i="7" s="1"/>
  <c r="BB799" i="7"/>
  <c r="BD799" i="7"/>
  <c r="EH800" i="7" s="1"/>
  <c r="BB788" i="7"/>
  <c r="BD788" i="7"/>
  <c r="EH789" i="7" s="1"/>
  <c r="BB775" i="7"/>
  <c r="BD775" i="7"/>
  <c r="EH776" i="7" s="1"/>
  <c r="BB763" i="7"/>
  <c r="BD763" i="7"/>
  <c r="EH764" i="7" s="1"/>
  <c r="BB753" i="7"/>
  <c r="BD753" i="7"/>
  <c r="EH754" i="7" s="1"/>
  <c r="BB741" i="7"/>
  <c r="BD741" i="7"/>
  <c r="EH742" i="7" s="1"/>
  <c r="BD731" i="7"/>
  <c r="EH732" i="7" s="1"/>
  <c r="BB731" i="7"/>
  <c r="BD720" i="7"/>
  <c r="EH721" i="7" s="1"/>
  <c r="BB720" i="7"/>
  <c r="BB684" i="7"/>
  <c r="BD684" i="7"/>
  <c r="EH690" i="7" s="1"/>
  <c r="BB672" i="7"/>
  <c r="BD672" i="7"/>
  <c r="EH673" i="7" s="1"/>
  <c r="BB653" i="7"/>
  <c r="BD653" i="7"/>
  <c r="EH654" i="7" s="1"/>
  <c r="BB685" i="7"/>
  <c r="BD685" i="7"/>
  <c r="EH658" i="7" s="1"/>
  <c r="BD642" i="7"/>
  <c r="EH643" i="7" s="1"/>
  <c r="BB642" i="7"/>
  <c r="BB628" i="7"/>
  <c r="BD628" i="7"/>
  <c r="EH629" i="7" s="1"/>
  <c r="BB617" i="7"/>
  <c r="BD617" i="7"/>
  <c r="EH618" i="7" s="1"/>
  <c r="BD603" i="7"/>
  <c r="EH604" i="7" s="1"/>
  <c r="BB603" i="7"/>
  <c r="BB589" i="7"/>
  <c r="BD589" i="7"/>
  <c r="EH590" i="7" s="1"/>
  <c r="BB576" i="7"/>
  <c r="BD576" i="7"/>
  <c r="EH577" i="7" s="1"/>
  <c r="BB564" i="7"/>
  <c r="BD564" i="7"/>
  <c r="EH565" i="7" s="1"/>
  <c r="BB552" i="7"/>
  <c r="BD552" i="7"/>
  <c r="EH553" i="7" s="1"/>
  <c r="BB519" i="7"/>
  <c r="BD519" i="7"/>
  <c r="EH520" i="7" s="1"/>
  <c r="BB507" i="7"/>
  <c r="BD507" i="7"/>
  <c r="EH508" i="7" s="1"/>
  <c r="BD499" i="7"/>
  <c r="EH500" i="7" s="1"/>
  <c r="BB499" i="7"/>
  <c r="BB480" i="7"/>
  <c r="BD480" i="7"/>
  <c r="EH481" i="7" s="1"/>
  <c r="BB465" i="7"/>
  <c r="BD465" i="7"/>
  <c r="EH466" i="7" s="1"/>
  <c r="BD450" i="7"/>
  <c r="EH451" i="7" s="1"/>
  <c r="BB450" i="7"/>
  <c r="BD437" i="7"/>
  <c r="EH438" i="7" s="1"/>
  <c r="BB437" i="7"/>
  <c r="BD425" i="7"/>
  <c r="EH426" i="7" s="1"/>
  <c r="BB425" i="7"/>
  <c r="BB405" i="7"/>
  <c r="BD405" i="7"/>
  <c r="EH406" i="7" s="1"/>
  <c r="BB392" i="7"/>
  <c r="BD392" i="7"/>
  <c r="EH393" i="7" s="1"/>
  <c r="BB380" i="7"/>
  <c r="BD380" i="7"/>
  <c r="EH381" i="7" s="1"/>
  <c r="BB368" i="7"/>
  <c r="BD368" i="7"/>
  <c r="EH369" i="7" s="1"/>
  <c r="BB352" i="7"/>
  <c r="BD352" i="7"/>
  <c r="EH353" i="7" s="1"/>
  <c r="BB335" i="7"/>
  <c r="BD335" i="7"/>
  <c r="EH336" i="7" s="1"/>
  <c r="BB323" i="7"/>
  <c r="BD323" i="7"/>
  <c r="EH324" i="7" s="1"/>
  <c r="BD299" i="7"/>
  <c r="EH300" i="7" s="1"/>
  <c r="BB299" i="7"/>
  <c r="BB284" i="7"/>
  <c r="BD284" i="7"/>
  <c r="EH285" i="7" s="1"/>
  <c r="BB273" i="7"/>
  <c r="BD273" i="7"/>
  <c r="EH274" i="7" s="1"/>
  <c r="BB256" i="7"/>
  <c r="BD256" i="7"/>
  <c r="EH257" i="7" s="1"/>
  <c r="BD226" i="7"/>
  <c r="EH227" i="7" s="1"/>
  <c r="BB226" i="7"/>
  <c r="BB213" i="7"/>
  <c r="BD213" i="7"/>
  <c r="EH214" i="7" s="1"/>
  <c r="BB250" i="7"/>
  <c r="BD250" i="7"/>
  <c r="EH251" i="7" s="1"/>
  <c r="BD191" i="7"/>
  <c r="EH192" i="7" s="1"/>
  <c r="BB191" i="7"/>
  <c r="BB179" i="7"/>
  <c r="BD179" i="7"/>
  <c r="EH180" i="7" s="1"/>
  <c r="BB167" i="7"/>
  <c r="BD167" i="7"/>
  <c r="EH168" i="7" s="1"/>
  <c r="BB154" i="7"/>
  <c r="BD154" i="7"/>
  <c r="EH155" i="7" s="1"/>
  <c r="BB141" i="7"/>
  <c r="BD141" i="7"/>
  <c r="EH142" i="7" s="1"/>
  <c r="BB130" i="7"/>
  <c r="BD130" i="7"/>
  <c r="EH131" i="7" s="1"/>
  <c r="BD119" i="7"/>
  <c r="EH120" i="7" s="1"/>
  <c r="BB119" i="7"/>
  <c r="BB108" i="7"/>
  <c r="BD108" i="7"/>
  <c r="EH109" i="7" s="1"/>
  <c r="BB96" i="7"/>
  <c r="BD96" i="7"/>
  <c r="EH97" i="7" s="1"/>
  <c r="BB84" i="7"/>
  <c r="BD84" i="7"/>
  <c r="EH85" i="7" s="1"/>
  <c r="BD243" i="7"/>
  <c r="EH244" i="7" s="1"/>
  <c r="BB243" i="7"/>
  <c r="BD66" i="7"/>
  <c r="EH67" i="7" s="1"/>
  <c r="BB66" i="7"/>
  <c r="BD54" i="7"/>
  <c r="EH55" i="7" s="1"/>
  <c r="BB54" i="7"/>
  <c r="BB44" i="7"/>
  <c r="BD44" i="7"/>
  <c r="EH45" i="7" s="1"/>
  <c r="BB31" i="7"/>
  <c r="BD31" i="7"/>
  <c r="EH32" i="7" s="1"/>
  <c r="BB19" i="7"/>
  <c r="BD19" i="7"/>
  <c r="EH20" i="7" s="1"/>
  <c r="BD814" i="7"/>
  <c r="EH815" i="7" s="1"/>
  <c r="BB814" i="7"/>
  <c r="BB739" i="7"/>
  <c r="BD739" i="7"/>
  <c r="EH740" i="7" s="1"/>
  <c r="BB4" i="7"/>
  <c r="BB9" i="7"/>
  <c r="BD9" i="7"/>
  <c r="EH10" i="7" s="1"/>
  <c r="BB818" i="7"/>
  <c r="BD818" i="7"/>
  <c r="EH819" i="7" s="1"/>
  <c r="BB798" i="7"/>
  <c r="BD798" i="7"/>
  <c r="EH799" i="7" s="1"/>
  <c r="BB787" i="7"/>
  <c r="BD787" i="7"/>
  <c r="EH788" i="7" s="1"/>
  <c r="BB774" i="7"/>
  <c r="BD774" i="7"/>
  <c r="EH775" i="7" s="1"/>
  <c r="BD762" i="7"/>
  <c r="EH763" i="7" s="1"/>
  <c r="BB762" i="7"/>
  <c r="BB752" i="7"/>
  <c r="BD752" i="7"/>
  <c r="EH753" i="7" s="1"/>
  <c r="BB740" i="7"/>
  <c r="BD740" i="7"/>
  <c r="EH741" i="7" s="1"/>
  <c r="BB730" i="7"/>
  <c r="BD730" i="7"/>
  <c r="EH731" i="7" s="1"/>
  <c r="BD719" i="7"/>
  <c r="EH720" i="7" s="1"/>
  <c r="BB719" i="7"/>
  <c r="BB683" i="7"/>
  <c r="BD683" i="7"/>
  <c r="EH686" i="7" s="1"/>
  <c r="BB671" i="7"/>
  <c r="BD671" i="7"/>
  <c r="EH672" i="7" s="1"/>
  <c r="BB702" i="7"/>
  <c r="BD702" i="7"/>
  <c r="EH703" i="7" s="1"/>
  <c r="BB657" i="7"/>
  <c r="BD657" i="7"/>
  <c r="EH685" i="7" s="1"/>
  <c r="BD641" i="7"/>
  <c r="EH642" i="7" s="1"/>
  <c r="BB641" i="7"/>
  <c r="BD627" i="7"/>
  <c r="EH628" i="7" s="1"/>
  <c r="BB627" i="7"/>
  <c r="BB616" i="7"/>
  <c r="BD616" i="7"/>
  <c r="EH617" i="7" s="1"/>
  <c r="BB602" i="7"/>
  <c r="BD602" i="7"/>
  <c r="EH603" i="7" s="1"/>
  <c r="BB588" i="7"/>
  <c r="BD588" i="7"/>
  <c r="EH589" i="7" s="1"/>
  <c r="BB575" i="7"/>
  <c r="BD575" i="7"/>
  <c r="EH576" i="7" s="1"/>
  <c r="BB563" i="7"/>
  <c r="BD563" i="7"/>
  <c r="EH564" i="7" s="1"/>
  <c r="BB551" i="7"/>
  <c r="BD551" i="7"/>
  <c r="EH552" i="7" s="1"/>
  <c r="BB531" i="7"/>
  <c r="BD531" i="7"/>
  <c r="EH532" i="7" s="1"/>
  <c r="BB518" i="7"/>
  <c r="BD518" i="7"/>
  <c r="EH519" i="7" s="1"/>
  <c r="BB506" i="7"/>
  <c r="BD506" i="7"/>
  <c r="EH507" i="7" s="1"/>
  <c r="BB498" i="7"/>
  <c r="BD498" i="7"/>
  <c r="EH499" i="7" s="1"/>
  <c r="BB478" i="7"/>
  <c r="BD478" i="7"/>
  <c r="EH479" i="7" s="1"/>
  <c r="BD462" i="7"/>
  <c r="EH463" i="7" s="1"/>
  <c r="BB462" i="7"/>
  <c r="BB449" i="7"/>
  <c r="BD449" i="7"/>
  <c r="EH450" i="7" s="1"/>
  <c r="BB436" i="7"/>
  <c r="BD436" i="7"/>
  <c r="EH437" i="7" s="1"/>
  <c r="BB424" i="7"/>
  <c r="BD424" i="7"/>
  <c r="EH425" i="7" s="1"/>
  <c r="BD403" i="7"/>
  <c r="EH404" i="7" s="1"/>
  <c r="BB403" i="7"/>
  <c r="BD391" i="7"/>
  <c r="EH392" i="7" s="1"/>
  <c r="BB391" i="7"/>
  <c r="BD379" i="7"/>
  <c r="EH380" i="7" s="1"/>
  <c r="BB379" i="7"/>
  <c r="BD367" i="7"/>
  <c r="EH368" i="7" s="1"/>
  <c r="BB367" i="7"/>
  <c r="BB350" i="7"/>
  <c r="BD350" i="7"/>
  <c r="EH351" i="7" s="1"/>
  <c r="BB334" i="7"/>
  <c r="BD334" i="7"/>
  <c r="EH335" i="7" s="1"/>
  <c r="BB322" i="7"/>
  <c r="BD322" i="7"/>
  <c r="EH323" i="7" s="1"/>
  <c r="BB298" i="7"/>
  <c r="BD298" i="7"/>
  <c r="EH299" i="7" s="1"/>
  <c r="BD283" i="7"/>
  <c r="EH284" i="7" s="1"/>
  <c r="BB283" i="7"/>
  <c r="BB272" i="7"/>
  <c r="BD272" i="7"/>
  <c r="EH273" i="7" s="1"/>
  <c r="BD255" i="7"/>
  <c r="EH256" i="7" s="1"/>
  <c r="BB255" i="7"/>
  <c r="BB225" i="7"/>
  <c r="BD225" i="7"/>
  <c r="EH226" i="7" s="1"/>
  <c r="BB202" i="7"/>
  <c r="BD202" i="7"/>
  <c r="EH203" i="7" s="1"/>
  <c r="BB190" i="7"/>
  <c r="BD190" i="7"/>
  <c r="EH191" i="7" s="1"/>
  <c r="BB178" i="7"/>
  <c r="BD178" i="7"/>
  <c r="EH179" i="7" s="1"/>
  <c r="BB165" i="7"/>
  <c r="BD165" i="7"/>
  <c r="EH166" i="7" s="1"/>
  <c r="BB153" i="7"/>
  <c r="BD153" i="7"/>
  <c r="EH154" i="7" s="1"/>
  <c r="BB140" i="7"/>
  <c r="BD140" i="7"/>
  <c r="EH141" i="7" s="1"/>
  <c r="BB128" i="7"/>
  <c r="BD128" i="7"/>
  <c r="EH129" i="7" s="1"/>
  <c r="BD246" i="7"/>
  <c r="EH247" i="7" s="1"/>
  <c r="BB246" i="7"/>
  <c r="BD107" i="7"/>
  <c r="EH108" i="7" s="1"/>
  <c r="BB107" i="7"/>
  <c r="BD95" i="7"/>
  <c r="EH96" i="7" s="1"/>
  <c r="BB95" i="7"/>
  <c r="BD83" i="7"/>
  <c r="EH84" i="7" s="1"/>
  <c r="BB83" i="7"/>
  <c r="BB242" i="7"/>
  <c r="BD242" i="7"/>
  <c r="EH243" i="7" s="1"/>
  <c r="BB65" i="7"/>
  <c r="BD65" i="7"/>
  <c r="EH66" i="7" s="1"/>
  <c r="BB53" i="7"/>
  <c r="BD53" i="7"/>
  <c r="EH54" i="7" s="1"/>
  <c r="BB43" i="7"/>
  <c r="BD43" i="7"/>
  <c r="EH44" i="7" s="1"/>
  <c r="BD30" i="7"/>
  <c r="EH31" i="7" s="1"/>
  <c r="BB30" i="7"/>
  <c r="BD18" i="7"/>
  <c r="EH19" i="7" s="1"/>
  <c r="BB18" i="7"/>
  <c r="BB544" i="7"/>
  <c r="BD544" i="7"/>
  <c r="EH545" i="7" s="1"/>
  <c r="BB8" i="7"/>
  <c r="BD8" i="7"/>
  <c r="EH9" i="7" s="1"/>
  <c r="BB817" i="7"/>
  <c r="BD817" i="7"/>
  <c r="EH818" i="7" s="1"/>
  <c r="BD797" i="7"/>
  <c r="EH798" i="7" s="1"/>
  <c r="BB797" i="7"/>
  <c r="BD785" i="7"/>
  <c r="EH786" i="7" s="1"/>
  <c r="BB785" i="7"/>
  <c r="BD773" i="7"/>
  <c r="EH774" i="7" s="1"/>
  <c r="BB773" i="7"/>
  <c r="BB761" i="7"/>
  <c r="BD761" i="7"/>
  <c r="EH762" i="7" s="1"/>
  <c r="BB751" i="7"/>
  <c r="BD751" i="7"/>
  <c r="EH752" i="7" s="1"/>
  <c r="BD743" i="7"/>
  <c r="EH744" i="7" s="1"/>
  <c r="BB743" i="7"/>
  <c r="BB729" i="7"/>
  <c r="BD729" i="7"/>
  <c r="EH730" i="7" s="1"/>
  <c r="BB718" i="7"/>
  <c r="BD718" i="7"/>
  <c r="EH719" i="7" s="1"/>
  <c r="BB682" i="7"/>
  <c r="BD682" i="7"/>
  <c r="EH683" i="7" s="1"/>
  <c r="BB709" i="7"/>
  <c r="BD709" i="7"/>
  <c r="EH710" i="7" s="1"/>
  <c r="BB656" i="7"/>
  <c r="BD656" i="7"/>
  <c r="EH657" i="7" s="1"/>
  <c r="BB640" i="7"/>
  <c r="BD640" i="7"/>
  <c r="EH641" i="7" s="1"/>
  <c r="BB626" i="7"/>
  <c r="BD626" i="7"/>
  <c r="EH627" i="7" s="1"/>
  <c r="BB613" i="7"/>
  <c r="BD613" i="7"/>
  <c r="EH614" i="7" s="1"/>
  <c r="BB600" i="7"/>
  <c r="BD600" i="7"/>
  <c r="EH601" i="7" s="1"/>
  <c r="BB586" i="7"/>
  <c r="BD586" i="7"/>
  <c r="EH587" i="7" s="1"/>
  <c r="BB574" i="7"/>
  <c r="BD574" i="7"/>
  <c r="EH575" i="7" s="1"/>
  <c r="BB562" i="7"/>
  <c r="BD562" i="7"/>
  <c r="EH563" i="7" s="1"/>
  <c r="BB550" i="7"/>
  <c r="BD550" i="7"/>
  <c r="EH551" i="7" s="1"/>
  <c r="BB530" i="7"/>
  <c r="BD530" i="7"/>
  <c r="EH531" i="7" s="1"/>
  <c r="BD517" i="7"/>
  <c r="EH518" i="7" s="1"/>
  <c r="BB517" i="7"/>
  <c r="BD505" i="7"/>
  <c r="EH506" i="7" s="1"/>
  <c r="BB505" i="7"/>
  <c r="BB497" i="7"/>
  <c r="BD497" i="7"/>
  <c r="EH498" i="7" s="1"/>
  <c r="BB477" i="7"/>
  <c r="BD477" i="7"/>
  <c r="EH478" i="7" s="1"/>
  <c r="BB460" i="7"/>
  <c r="BD460" i="7"/>
  <c r="EH461" i="7" s="1"/>
  <c r="BB448" i="7"/>
  <c r="BD448" i="7"/>
  <c r="EH449" i="7" s="1"/>
  <c r="BB435" i="7"/>
  <c r="BD435" i="7"/>
  <c r="EH436" i="7" s="1"/>
  <c r="BB423" i="7"/>
  <c r="BD423" i="7"/>
  <c r="EH424" i="7" s="1"/>
  <c r="BB402" i="7"/>
  <c r="BD402" i="7"/>
  <c r="EH403" i="7" s="1"/>
  <c r="BB390" i="7"/>
  <c r="BD390" i="7"/>
  <c r="EH391" i="7" s="1"/>
  <c r="BB378" i="7"/>
  <c r="BD378" i="7"/>
  <c r="EH379" i="7" s="1"/>
  <c r="BB366" i="7"/>
  <c r="BD366" i="7"/>
  <c r="EH367" i="7" s="1"/>
  <c r="BB349" i="7"/>
  <c r="BD349" i="7"/>
  <c r="EH350" i="7" s="1"/>
  <c r="BB333" i="7"/>
  <c r="BD333" i="7"/>
  <c r="EH334" i="7" s="1"/>
  <c r="BD312" i="7"/>
  <c r="EH313" i="7" s="1"/>
  <c r="BB312" i="7"/>
  <c r="BB297" i="7"/>
  <c r="BD297" i="7"/>
  <c r="EH298" i="7" s="1"/>
  <c r="BB282" i="7"/>
  <c r="BD282" i="7"/>
  <c r="EH283" i="7" s="1"/>
  <c r="BB291" i="7"/>
  <c r="BD291" i="7"/>
  <c r="EH292" i="7" s="1"/>
  <c r="BB236" i="7"/>
  <c r="BD236" i="7"/>
  <c r="EH237" i="7" s="1"/>
  <c r="BB254" i="7"/>
  <c r="BD254" i="7"/>
  <c r="EH255" i="7" s="1"/>
  <c r="BB270" i="7"/>
  <c r="BD270" i="7"/>
  <c r="EH271" i="7" s="1"/>
  <c r="BB201" i="7"/>
  <c r="BD201" i="7"/>
  <c r="EH202" i="7" s="1"/>
  <c r="BB189" i="7"/>
  <c r="BD189" i="7"/>
  <c r="EH190" i="7" s="1"/>
  <c r="BB177" i="7"/>
  <c r="BD177" i="7"/>
  <c r="EH178" i="7" s="1"/>
  <c r="BB164" i="7"/>
  <c r="BD164" i="7"/>
  <c r="EH165" i="7" s="1"/>
  <c r="BB152" i="7"/>
  <c r="BD152" i="7"/>
  <c r="EH153" i="7" s="1"/>
  <c r="BD139" i="7"/>
  <c r="EH140" i="7" s="1"/>
  <c r="BB139" i="7"/>
  <c r="BB127" i="7"/>
  <c r="BD127" i="7"/>
  <c r="EH128" i="7" s="1"/>
  <c r="BB118" i="7"/>
  <c r="BD118" i="7"/>
  <c r="EH119" i="7" s="1"/>
  <c r="BB106" i="7"/>
  <c r="BD106" i="7"/>
  <c r="EH107" i="7" s="1"/>
  <c r="BB94" i="7"/>
  <c r="BD94" i="7"/>
  <c r="EH95" i="7" s="1"/>
  <c r="BB245" i="7"/>
  <c r="BD245" i="7"/>
  <c r="EH246" i="7" s="1"/>
  <c r="BB74" i="7"/>
  <c r="BD74" i="7"/>
  <c r="EH75" i="7" s="1"/>
  <c r="BB64" i="7"/>
  <c r="BD64" i="7"/>
  <c r="EH65" i="7" s="1"/>
  <c r="BB52" i="7"/>
  <c r="BD52" i="7"/>
  <c r="EH53" i="7" s="1"/>
  <c r="BD42" i="7"/>
  <c r="EH43" i="7" s="1"/>
  <c r="BB42" i="7"/>
  <c r="BB29" i="7"/>
  <c r="BD29" i="7"/>
  <c r="EH30" i="7" s="1"/>
  <c r="BB17" i="7"/>
  <c r="BD17" i="7"/>
  <c r="EH18" i="7" s="1"/>
  <c r="BB37" i="7"/>
  <c r="BD37" i="7"/>
  <c r="EH38" i="7" s="1"/>
  <c r="BD148" i="7"/>
  <c r="EH149" i="7" s="1"/>
  <c r="BB148" i="7"/>
  <c r="BB357" i="7"/>
  <c r="BD357" i="7"/>
  <c r="EH358" i="7" s="1"/>
  <c r="BB666" i="7"/>
  <c r="BD666" i="7"/>
  <c r="EH667" i="7" s="1"/>
  <c r="BD696" i="7"/>
  <c r="EH697" i="7" s="1"/>
  <c r="BB696" i="7"/>
  <c r="BB10" i="7"/>
  <c r="BD10" i="7"/>
  <c r="EH11" i="7" s="1"/>
  <c r="BB816" i="7"/>
  <c r="BD816" i="7"/>
  <c r="EH817" i="7" s="1"/>
  <c r="BB796" i="7"/>
  <c r="BD796" i="7"/>
  <c r="EH797" i="7" s="1"/>
  <c r="BB784" i="7"/>
  <c r="BD784" i="7"/>
  <c r="EH785" i="7" s="1"/>
  <c r="BB772" i="7"/>
  <c r="BD772" i="7"/>
  <c r="EH773" i="7" s="1"/>
  <c r="BB760" i="7"/>
  <c r="BD760" i="7"/>
  <c r="EH761" i="7" s="1"/>
  <c r="BD750" i="7"/>
  <c r="EH751" i="7" s="1"/>
  <c r="BB750" i="7"/>
  <c r="BB738" i="7"/>
  <c r="BD738" i="7"/>
  <c r="EH739" i="7" s="1"/>
  <c r="BB728" i="7"/>
  <c r="BD728" i="7"/>
  <c r="EH729" i="7" s="1"/>
  <c r="BB717" i="7"/>
  <c r="BD717" i="7"/>
  <c r="EH718" i="7" s="1"/>
  <c r="BD681" i="7"/>
  <c r="EH682" i="7" s="1"/>
  <c r="BB681" i="7"/>
  <c r="BD596" i="7"/>
  <c r="EH597" i="7" s="1"/>
  <c r="BB596" i="7"/>
  <c r="BB699" i="7"/>
  <c r="BD699" i="7"/>
  <c r="EH700" i="7" s="1"/>
  <c r="BD655" i="7"/>
  <c r="EH656" i="7" s="1"/>
  <c r="BB655" i="7"/>
  <c r="BB639" i="7"/>
  <c r="BD639" i="7"/>
  <c r="EH640" i="7" s="1"/>
  <c r="BB625" i="7"/>
  <c r="BD625" i="7"/>
  <c r="EH626" i="7" s="1"/>
  <c r="BB612" i="7"/>
  <c r="BD612" i="7"/>
  <c r="EH613" i="7" s="1"/>
  <c r="BB599" i="7"/>
  <c r="BD599" i="7"/>
  <c r="EH600" i="7" s="1"/>
  <c r="BB582" i="7"/>
  <c r="BD582" i="7"/>
  <c r="EH583" i="7" s="1"/>
  <c r="BD573" i="7"/>
  <c r="EH574" i="7" s="1"/>
  <c r="BB573" i="7"/>
  <c r="BD561" i="7"/>
  <c r="EH562" i="7" s="1"/>
  <c r="BB561" i="7"/>
  <c r="BD543" i="7"/>
  <c r="EH544" i="7" s="1"/>
  <c r="BB543" i="7"/>
  <c r="BD529" i="7"/>
  <c r="EH530" i="7" s="1"/>
  <c r="BB529" i="7"/>
  <c r="BB516" i="7"/>
  <c r="BD516" i="7"/>
  <c r="EH517" i="7" s="1"/>
  <c r="BB504" i="7"/>
  <c r="BD504" i="7"/>
  <c r="EH505" i="7" s="1"/>
  <c r="BD495" i="7"/>
  <c r="EH496" i="7" s="1"/>
  <c r="BB495" i="7"/>
  <c r="BB475" i="7"/>
  <c r="BD475" i="7"/>
  <c r="EH476" i="7" s="1"/>
  <c r="BD459" i="7"/>
  <c r="EH460" i="7" s="1"/>
  <c r="BB459" i="7"/>
  <c r="BD447" i="7"/>
  <c r="EH448" i="7" s="1"/>
  <c r="BB447" i="7"/>
  <c r="BB434" i="7"/>
  <c r="BD434" i="7"/>
  <c r="EH435" i="7" s="1"/>
  <c r="BB422" i="7"/>
  <c r="BD422" i="7"/>
  <c r="EH423" i="7" s="1"/>
  <c r="BB401" i="7"/>
  <c r="BD401" i="7"/>
  <c r="EH402" i="7" s="1"/>
  <c r="BB389" i="7"/>
  <c r="BD389" i="7"/>
  <c r="EH390" i="7" s="1"/>
  <c r="BB377" i="7"/>
  <c r="BD377" i="7"/>
  <c r="EH378" i="7" s="1"/>
  <c r="BB364" i="7"/>
  <c r="BD364" i="7"/>
  <c r="EH365" i="7" s="1"/>
  <c r="BD348" i="7"/>
  <c r="EH349" i="7" s="1"/>
  <c r="BB348" i="7"/>
  <c r="BB332" i="7"/>
  <c r="BD332" i="7"/>
  <c r="EH333" i="7" s="1"/>
  <c r="BB320" i="7"/>
  <c r="BD320" i="7"/>
  <c r="EH321" i="7" s="1"/>
  <c r="BB296" i="7"/>
  <c r="BD296" i="7"/>
  <c r="EH297" i="7" s="1"/>
  <c r="BB281" i="7"/>
  <c r="BD281" i="7"/>
  <c r="EH282" i="7" s="1"/>
  <c r="BB266" i="7"/>
  <c r="BD266" i="7"/>
  <c r="BD235" i="7"/>
  <c r="EH236" i="7" s="1"/>
  <c r="BB235" i="7"/>
  <c r="BB253" i="7"/>
  <c r="BD253" i="7"/>
  <c r="EH254" i="7" s="1"/>
  <c r="BB166" i="7"/>
  <c r="BD166" i="7"/>
  <c r="EH167" i="7" s="1"/>
  <c r="BB200" i="7"/>
  <c r="BD200" i="7"/>
  <c r="EH201" i="7" s="1"/>
  <c r="BB188" i="7"/>
  <c r="BD188" i="7"/>
  <c r="EH189" i="7" s="1"/>
  <c r="BB176" i="7"/>
  <c r="BD176" i="7"/>
  <c r="EH177" i="7" s="1"/>
  <c r="BD163" i="7"/>
  <c r="EH164" i="7" s="1"/>
  <c r="BB163" i="7"/>
  <c r="BD151" i="7"/>
  <c r="EH152" i="7" s="1"/>
  <c r="BB151" i="7"/>
  <c r="BB138" i="7"/>
  <c r="BD138" i="7"/>
  <c r="EH139" i="7" s="1"/>
  <c r="BD126" i="7"/>
  <c r="EH127" i="7" s="1"/>
  <c r="BB126" i="7"/>
  <c r="BB117" i="7"/>
  <c r="BD117" i="7"/>
  <c r="EH118" i="7" s="1"/>
  <c r="BB105" i="7"/>
  <c r="BD105" i="7"/>
  <c r="EH106" i="7" s="1"/>
  <c r="BB93" i="7"/>
  <c r="BD93" i="7"/>
  <c r="EH94" i="7" s="1"/>
  <c r="BB244" i="7"/>
  <c r="BD244" i="7"/>
  <c r="EH245" i="7" s="1"/>
  <c r="BB241" i="7"/>
  <c r="BD241" i="7"/>
  <c r="EH242" i="7" s="1"/>
  <c r="BB63" i="7"/>
  <c r="BD63" i="7"/>
  <c r="EH64" i="7" s="1"/>
  <c r="BB51" i="7"/>
  <c r="BD51" i="7"/>
  <c r="EH52" i="7" s="1"/>
  <c r="BB41" i="7"/>
  <c r="BD41" i="7"/>
  <c r="EH42" i="7" s="1"/>
  <c r="BB28" i="7"/>
  <c r="BD28" i="7"/>
  <c r="EH29" i="7" s="1"/>
  <c r="BB16" i="7"/>
  <c r="BD16" i="7"/>
  <c r="EH17" i="7" s="1"/>
  <c r="BB407" i="7"/>
  <c r="BD407" i="7"/>
  <c r="EH408" i="7" s="1"/>
  <c r="BB829" i="7"/>
  <c r="BD829" i="7"/>
  <c r="EH830" i="7" s="1"/>
  <c r="BB815" i="7"/>
  <c r="BD815" i="7"/>
  <c r="EH816" i="7" s="1"/>
  <c r="BB795" i="7"/>
  <c r="BD795" i="7"/>
  <c r="EH796" i="7" s="1"/>
  <c r="BB783" i="7"/>
  <c r="BD783" i="7"/>
  <c r="EH784" i="7" s="1"/>
  <c r="BB770" i="7"/>
  <c r="BD770" i="7"/>
  <c r="EH771" i="7" s="1"/>
  <c r="BB710" i="7"/>
  <c r="BD710" i="7"/>
  <c r="EH711" i="7" s="1"/>
  <c r="BD703" i="7"/>
  <c r="EH704" i="7" s="1"/>
  <c r="BB703" i="7"/>
  <c r="BD737" i="7"/>
  <c r="EH738" i="7" s="1"/>
  <c r="BB737" i="7"/>
  <c r="BB727" i="7"/>
  <c r="BD727" i="7"/>
  <c r="EH728" i="7" s="1"/>
  <c r="BB693" i="7"/>
  <c r="BD693" i="7"/>
  <c r="EH694" i="7" s="1"/>
  <c r="BD680" i="7"/>
  <c r="EH681" i="7" s="1"/>
  <c r="BB680" i="7"/>
  <c r="BD670" i="7"/>
  <c r="EH671" i="7" s="1"/>
  <c r="BB670" i="7"/>
  <c r="BB698" i="7"/>
  <c r="BD698" i="7"/>
  <c r="EH699" i="7" s="1"/>
  <c r="BD654" i="7"/>
  <c r="EH655" i="7" s="1"/>
  <c r="BB654" i="7"/>
  <c r="BB638" i="7"/>
  <c r="BD638" i="7"/>
  <c r="EH639" i="7" s="1"/>
  <c r="BB624" i="7"/>
  <c r="BD624" i="7"/>
  <c r="EH625" i="7" s="1"/>
  <c r="BB611" i="7"/>
  <c r="BD611" i="7"/>
  <c r="EH612" i="7" s="1"/>
  <c r="BB598" i="7"/>
  <c r="BD598" i="7"/>
  <c r="EH599" i="7" s="1"/>
  <c r="BB581" i="7"/>
  <c r="BD581" i="7"/>
  <c r="EH582" i="7" s="1"/>
  <c r="BD572" i="7"/>
  <c r="EH573" i="7" s="1"/>
  <c r="BB572" i="7"/>
  <c r="BD560" i="7"/>
  <c r="EH561" i="7" s="1"/>
  <c r="BB560" i="7"/>
  <c r="BB542" i="7"/>
  <c r="BD542" i="7"/>
  <c r="EH543" i="7" s="1"/>
  <c r="BB528" i="7"/>
  <c r="BD528" i="7"/>
  <c r="EH529" i="7" s="1"/>
  <c r="BB515" i="7"/>
  <c r="BD515" i="7"/>
  <c r="EH516" i="7" s="1"/>
  <c r="BB503" i="7"/>
  <c r="BD503" i="7"/>
  <c r="EH504" i="7" s="1"/>
  <c r="BD491" i="7"/>
  <c r="EH492" i="7" s="1"/>
  <c r="BB491" i="7"/>
  <c r="BB474" i="7"/>
  <c r="BD474" i="7"/>
  <c r="EH475" i="7" s="1"/>
  <c r="BB458" i="7"/>
  <c r="BD458" i="7"/>
  <c r="EH459" i="7" s="1"/>
  <c r="BB446" i="7"/>
  <c r="BD446" i="7"/>
  <c r="EH447" i="7" s="1"/>
  <c r="BB433" i="7"/>
  <c r="BD433" i="7"/>
  <c r="EH434" i="7" s="1"/>
  <c r="BB416" i="7"/>
  <c r="BD416" i="7"/>
  <c r="EH417" i="7" s="1"/>
  <c r="BB400" i="7"/>
  <c r="BD400" i="7"/>
  <c r="EH401" i="7" s="1"/>
  <c r="BB388" i="7"/>
  <c r="BD388" i="7"/>
  <c r="EH389" i="7" s="1"/>
  <c r="BB376" i="7"/>
  <c r="BD376" i="7"/>
  <c r="EH377" i="7" s="1"/>
  <c r="BB363" i="7"/>
  <c r="BD363" i="7"/>
  <c r="EH364" i="7" s="1"/>
  <c r="BB347" i="7"/>
  <c r="BD347" i="7"/>
  <c r="EH348" i="7" s="1"/>
  <c r="BD331" i="7"/>
  <c r="EH332" i="7" s="1"/>
  <c r="BB331" i="7"/>
  <c r="BB316" i="7"/>
  <c r="BD316" i="7"/>
  <c r="EH317" i="7" s="1"/>
  <c r="BD295" i="7"/>
  <c r="EH296" i="7" s="1"/>
  <c r="BB295" i="7"/>
  <c r="BB280" i="7"/>
  <c r="BD280" i="7"/>
  <c r="EH281" i="7" s="1"/>
  <c r="BD265" i="7"/>
  <c r="EH266" i="7" s="1"/>
  <c r="BB265" i="7"/>
  <c r="BD234" i="7"/>
  <c r="EH235" i="7" s="1"/>
  <c r="BB234" i="7"/>
  <c r="BB224" i="7"/>
  <c r="BD224" i="7"/>
  <c r="EH225" i="7" s="1"/>
  <c r="BD218" i="7"/>
  <c r="EH219" i="7" s="1"/>
  <c r="BB218" i="7"/>
  <c r="BD199" i="7"/>
  <c r="EH200" i="7" s="1"/>
  <c r="BB199" i="7"/>
  <c r="BD187" i="7"/>
  <c r="EH188" i="7" s="1"/>
  <c r="BB187" i="7"/>
  <c r="BD175" i="7"/>
  <c r="EH176" i="7" s="1"/>
  <c r="BB175" i="7"/>
  <c r="BB162" i="7"/>
  <c r="BD162" i="7"/>
  <c r="EH163" i="7" s="1"/>
  <c r="BB150" i="7"/>
  <c r="BD150" i="7"/>
  <c r="EH151" i="7" s="1"/>
  <c r="BB137" i="7"/>
  <c r="BD137" i="7"/>
  <c r="EH138" i="7" s="1"/>
  <c r="BB125" i="7"/>
  <c r="BD125" i="7"/>
  <c r="EH126" i="7" s="1"/>
  <c r="BB116" i="7"/>
  <c r="BD116" i="7"/>
  <c r="EH117" i="7" s="1"/>
  <c r="BB104" i="7"/>
  <c r="BD104" i="7"/>
  <c r="EH105" i="7" s="1"/>
  <c r="BB92" i="7"/>
  <c r="BD92" i="7"/>
  <c r="EH93" i="7" s="1"/>
  <c r="BB82" i="7"/>
  <c r="BD82" i="7"/>
  <c r="EH83" i="7" s="1"/>
  <c r="BB73" i="7"/>
  <c r="BD73" i="7"/>
  <c r="EH74" i="7" s="1"/>
  <c r="BB62" i="7"/>
  <c r="BD62" i="7"/>
  <c r="EH63" i="7" s="1"/>
  <c r="BB239" i="7"/>
  <c r="BD239" i="7"/>
  <c r="EH240" i="7" s="1"/>
  <c r="BB40" i="7"/>
  <c r="BD40" i="7"/>
  <c r="EH41" i="7" s="1"/>
  <c r="BB27" i="7"/>
  <c r="BD27" i="7"/>
  <c r="EH28" i="7" s="1"/>
  <c r="BB15" i="7"/>
  <c r="BD15" i="7"/>
  <c r="EH16" i="7" s="1"/>
  <c r="BB801" i="7"/>
  <c r="BD801" i="7"/>
  <c r="EH802" i="7" s="1"/>
  <c r="CE783" i="7"/>
  <c r="CE770" i="7"/>
  <c r="CE760" i="7"/>
  <c r="CE737" i="7"/>
  <c r="CE727" i="7"/>
  <c r="CE680" i="7"/>
  <c r="CE708" i="7"/>
  <c r="CE611" i="7"/>
  <c r="CE598" i="7"/>
  <c r="CE581" i="7"/>
  <c r="CE560" i="7"/>
  <c r="CE533" i="7"/>
  <c r="CE470" i="7"/>
  <c r="CE491" i="7"/>
  <c r="CE433" i="7"/>
  <c r="CE416" i="7"/>
  <c r="CE400" i="7"/>
  <c r="CE388" i="7"/>
  <c r="CE376" i="7"/>
  <c r="CE363" i="7"/>
  <c r="CE347" i="7"/>
  <c r="CE331" i="7"/>
  <c r="CE320" i="7"/>
  <c r="CE294" i="7"/>
  <c r="CE280" i="7"/>
  <c r="CE265" i="7"/>
  <c r="CE232" i="7"/>
  <c r="CE224" i="7"/>
  <c r="CE211" i="7"/>
  <c r="CE199" i="7"/>
  <c r="CE187" i="7"/>
  <c r="CE175" i="7"/>
  <c r="CE162" i="7"/>
  <c r="CE150" i="7"/>
  <c r="CE137" i="7"/>
  <c r="CE125" i="7"/>
  <c r="CE116" i="7"/>
  <c r="CE104" i="7"/>
  <c r="CE92" i="7"/>
  <c r="CE82" i="7"/>
  <c r="CE241" i="7"/>
  <c r="CE62" i="7"/>
  <c r="CE51" i="7"/>
  <c r="CE40" i="7"/>
  <c r="CE27" i="7"/>
  <c r="CE15" i="7"/>
  <c r="CE665" i="7"/>
  <c r="CE355" i="7"/>
  <c r="CE826" i="7"/>
  <c r="CE807" i="7"/>
  <c r="CE795" i="7"/>
  <c r="CE769" i="7"/>
  <c r="CE759" i="7"/>
  <c r="CE749" i="7"/>
  <c r="CE736" i="7"/>
  <c r="CE726" i="7"/>
  <c r="CE678" i="7"/>
  <c r="CE670" i="7"/>
  <c r="CE602" i="7"/>
  <c r="CE652" i="7"/>
  <c r="CE637" i="7"/>
  <c r="CE610" i="7"/>
  <c r="CE596" i="7"/>
  <c r="CE586" i="7"/>
  <c r="CE571" i="7"/>
  <c r="CE559" i="7"/>
  <c r="CE527" i="7"/>
  <c r="CE514" i="7"/>
  <c r="CE503" i="7"/>
  <c r="CE488" i="7"/>
  <c r="CE473" i="7"/>
  <c r="CE444" i="7"/>
  <c r="CE432" i="7"/>
  <c r="CE415" i="7"/>
  <c r="CE399" i="7"/>
  <c r="CE387" i="7"/>
  <c r="CE375" i="7"/>
  <c r="CE346" i="7"/>
  <c r="CE330" i="7"/>
  <c r="CE302" i="7"/>
  <c r="CE279" i="7"/>
  <c r="CE210" i="7"/>
  <c r="CE198" i="7"/>
  <c r="CE186" i="7"/>
  <c r="CE174" i="7"/>
  <c r="CE161" i="7"/>
  <c r="CE148" i="7"/>
  <c r="CE136" i="7"/>
  <c r="CE124" i="7"/>
  <c r="CE115" i="7"/>
  <c r="CE103" i="7"/>
  <c r="CE91" i="7"/>
  <c r="CE81" i="7"/>
  <c r="CE73" i="7"/>
  <c r="CE61" i="7"/>
  <c r="CE50" i="7"/>
  <c r="CE39" i="7"/>
  <c r="CE26" i="7"/>
  <c r="CE14" i="7"/>
  <c r="CE465" i="7"/>
  <c r="CE648" i="7"/>
  <c r="CE498" i="7"/>
  <c r="CE825" i="7"/>
  <c r="CE806" i="7"/>
  <c r="CE794" i="7"/>
  <c r="CE781" i="7"/>
  <c r="CE768" i="7"/>
  <c r="CE758" i="7"/>
  <c r="CE684" i="7"/>
  <c r="CE735" i="7"/>
  <c r="CE725" i="7"/>
  <c r="CE716" i="7"/>
  <c r="CE677" i="7"/>
  <c r="CE705" i="7"/>
  <c r="CE673" i="7"/>
  <c r="CE649" i="7"/>
  <c r="CE636" i="7"/>
  <c r="CE622" i="7"/>
  <c r="CE609" i="7"/>
  <c r="CE595" i="7"/>
  <c r="CE580" i="7"/>
  <c r="CE570" i="7"/>
  <c r="CE558" i="7"/>
  <c r="CE539" i="7"/>
  <c r="CE523" i="7"/>
  <c r="CE513" i="7"/>
  <c r="CE502" i="7"/>
  <c r="CE487" i="7"/>
  <c r="CE472" i="7"/>
  <c r="CE456" i="7"/>
  <c r="CE442" i="7"/>
  <c r="CE431" i="7"/>
  <c r="CE414" i="7"/>
  <c r="CE398" i="7"/>
  <c r="CE386" i="7"/>
  <c r="CE374" i="7"/>
  <c r="CE361" i="7"/>
  <c r="CE318" i="7"/>
  <c r="CE298" i="7"/>
  <c r="CE278" i="7"/>
  <c r="CE263" i="7"/>
  <c r="CE233" i="7"/>
  <c r="CE209" i="7"/>
  <c r="CE197" i="7"/>
  <c r="CE173" i="7"/>
  <c r="CE160" i="7"/>
  <c r="CE135" i="7"/>
  <c r="CE249" i="7"/>
  <c r="CE80" i="7"/>
  <c r="CE72" i="7"/>
  <c r="CE60" i="7"/>
  <c r="CE37" i="7"/>
  <c r="CE25" i="7"/>
  <c r="CE748" i="7"/>
  <c r="CE504" i="7"/>
  <c r="CE824" i="7"/>
  <c r="CE805" i="7"/>
  <c r="CE793" i="7"/>
  <c r="CE780" i="7"/>
  <c r="CE767" i="7"/>
  <c r="CE757" i="7"/>
  <c r="CE747" i="7"/>
  <c r="CE702" i="7"/>
  <c r="CE724" i="7"/>
  <c r="CE715" i="7"/>
  <c r="CE676" i="7"/>
  <c r="CE669" i="7"/>
  <c r="CE689" i="7"/>
  <c r="CE647" i="7"/>
  <c r="CE635" i="7"/>
  <c r="CE621" i="7"/>
  <c r="CE608" i="7"/>
  <c r="CE594" i="7"/>
  <c r="CE585" i="7"/>
  <c r="CE569" i="7"/>
  <c r="CE556" i="7"/>
  <c r="CE538" i="7"/>
  <c r="CE526" i="7"/>
  <c r="CE512" i="7"/>
  <c r="CE550" i="7"/>
  <c r="CE486" i="7"/>
  <c r="CE471" i="7"/>
  <c r="CE455" i="7"/>
  <c r="CE445" i="7"/>
  <c r="CE430" i="7"/>
  <c r="CE412" i="7"/>
  <c r="CE397" i="7"/>
  <c r="CE385" i="7"/>
  <c r="CE373" i="7"/>
  <c r="CE357" i="7"/>
  <c r="CE344" i="7"/>
  <c r="CE328" i="7"/>
  <c r="CE316" i="7"/>
  <c r="CE289" i="7"/>
  <c r="CE277" i="7"/>
  <c r="CE261" i="7"/>
  <c r="CE231" i="7"/>
  <c r="CE222" i="7"/>
  <c r="CE208" i="7"/>
  <c r="CE196" i="7"/>
  <c r="CE184" i="7"/>
  <c r="CE172" i="7"/>
  <c r="CE146" i="7"/>
  <c r="CE134" i="7"/>
  <c r="CE248" i="7"/>
  <c r="CE113" i="7"/>
  <c r="CE101" i="7"/>
  <c r="CE79" i="7"/>
  <c r="CE71" i="7"/>
  <c r="CE59" i="7"/>
  <c r="CE48" i="7"/>
  <c r="CE36" i="7"/>
  <c r="CE12" i="7"/>
  <c r="CE811" i="7"/>
  <c r="CE528" i="7"/>
  <c r="CE7" i="7"/>
  <c r="CE823" i="7"/>
  <c r="CE804" i="7"/>
  <c r="CE792" i="7"/>
  <c r="CE779" i="7"/>
  <c r="CE683" i="7"/>
  <c r="CE756" i="7"/>
  <c r="CE746" i="7"/>
  <c r="CE701" i="7"/>
  <c r="CE698" i="7"/>
  <c r="CE714" i="7"/>
  <c r="CE675" i="7"/>
  <c r="CE668" i="7"/>
  <c r="CE696" i="7"/>
  <c r="CE646" i="7"/>
  <c r="CE634" i="7"/>
  <c r="CE620" i="7"/>
  <c r="CE607" i="7"/>
  <c r="CE593" i="7"/>
  <c r="CE579" i="7"/>
  <c r="CE568" i="7"/>
  <c r="CE557" i="7"/>
  <c r="CE537" i="7"/>
  <c r="CE525" i="7"/>
  <c r="CE511" i="7"/>
  <c r="CE549" i="7"/>
  <c r="CE485" i="7"/>
  <c r="CE468" i="7"/>
  <c r="CE454" i="7"/>
  <c r="CE441" i="7"/>
  <c r="CE429" i="7"/>
  <c r="CE422" i="7"/>
  <c r="CE396" i="7"/>
  <c r="CE384" i="7"/>
  <c r="CE372" i="7"/>
  <c r="CE356" i="7"/>
  <c r="CE343" i="7"/>
  <c r="CE327" i="7"/>
  <c r="CE288" i="7"/>
  <c r="CE290" i="7"/>
  <c r="CE260" i="7"/>
  <c r="CE230" i="7"/>
  <c r="CE221" i="7"/>
  <c r="CE207" i="7"/>
  <c r="CE195" i="7"/>
  <c r="CE183" i="7"/>
  <c r="CE171" i="7"/>
  <c r="CE158" i="7"/>
  <c r="CE145" i="7"/>
  <c r="CE133" i="7"/>
  <c r="CE123" i="7"/>
  <c r="CE112" i="7"/>
  <c r="CE100" i="7"/>
  <c r="CE88" i="7"/>
  <c r="CE78" i="7"/>
  <c r="CE70" i="7"/>
  <c r="CE58" i="7"/>
  <c r="CE47" i="7"/>
  <c r="CE35" i="7"/>
  <c r="CE23" i="7"/>
  <c r="CE546" i="7"/>
  <c r="CE650" i="7"/>
  <c r="CE832" i="7"/>
  <c r="CE238" i="7"/>
  <c r="CE822" i="7"/>
  <c r="CE803" i="7"/>
  <c r="CE791" i="7"/>
  <c r="CE778" i="7"/>
  <c r="CE712" i="7"/>
  <c r="CE707" i="7"/>
  <c r="CE745" i="7"/>
  <c r="CE734" i="7"/>
  <c r="CE723" i="7"/>
  <c r="CE713" i="7"/>
  <c r="CE674" i="7"/>
  <c r="CE615" i="7"/>
  <c r="CE659" i="7"/>
  <c r="CE645" i="7"/>
  <c r="CE631" i="7"/>
  <c r="CE606" i="7"/>
  <c r="CE592" i="7"/>
  <c r="CE578" i="7"/>
  <c r="CE567" i="7"/>
  <c r="CE555" i="7"/>
  <c r="CE536" i="7"/>
  <c r="CE522" i="7"/>
  <c r="CE510" i="7"/>
  <c r="CE501" i="7"/>
  <c r="CE484" i="7"/>
  <c r="CE469" i="7"/>
  <c r="CE453" i="7"/>
  <c r="CE440" i="7"/>
  <c r="CE428" i="7"/>
  <c r="CE366" i="7"/>
  <c r="CE395" i="7"/>
  <c r="CE383" i="7"/>
  <c r="CE371" i="7"/>
  <c r="CE342" i="7"/>
  <c r="CE326" i="7"/>
  <c r="CE304" i="7"/>
  <c r="CE287" i="7"/>
  <c r="CE276" i="7"/>
  <c r="CE259" i="7"/>
  <c r="CE229" i="7"/>
  <c r="CE252" i="7"/>
  <c r="CE205" i="7"/>
  <c r="CE194" i="7"/>
  <c r="CE182" i="7"/>
  <c r="CE170" i="7"/>
  <c r="CE157" i="7"/>
  <c r="CE144" i="7"/>
  <c r="CE250" i="7"/>
  <c r="CE122" i="7"/>
  <c r="CE111" i="7"/>
  <c r="CE99" i="7"/>
  <c r="CE87" i="7"/>
  <c r="CE77" i="7"/>
  <c r="CE69" i="7"/>
  <c r="CE57" i="7"/>
  <c r="CE46" i="7"/>
  <c r="CE34" i="7"/>
  <c r="CE22" i="7"/>
  <c r="CE831" i="7"/>
  <c r="CE314" i="7"/>
  <c r="CE495" i="7"/>
  <c r="CE421" i="7"/>
  <c r="CE6" i="7"/>
  <c r="CE821" i="7"/>
  <c r="CE801" i="7"/>
  <c r="CE790" i="7"/>
  <c r="CE777" i="7"/>
  <c r="CE765" i="7"/>
  <c r="CE755" i="7"/>
  <c r="CE743" i="7"/>
  <c r="CE733" i="7"/>
  <c r="CE722" i="7"/>
  <c r="CE692" i="7"/>
  <c r="CE666" i="7"/>
  <c r="CE687" i="7"/>
  <c r="CE644" i="7"/>
  <c r="CE630" i="7"/>
  <c r="CE619" i="7"/>
  <c r="CE605" i="7"/>
  <c r="CE591" i="7"/>
  <c r="CE584" i="7"/>
  <c r="CE566" i="7"/>
  <c r="CE554" i="7"/>
  <c r="CE535" i="7"/>
  <c r="CE521" i="7"/>
  <c r="CE509" i="7"/>
  <c r="CE548" i="7"/>
  <c r="CE483" i="7"/>
  <c r="CE467" i="7"/>
  <c r="CE452" i="7"/>
  <c r="CE439" i="7"/>
  <c r="CE427" i="7"/>
  <c r="CE411" i="7"/>
  <c r="CE394" i="7"/>
  <c r="CE382" i="7"/>
  <c r="CE370" i="7"/>
  <c r="CE354" i="7"/>
  <c r="CE338" i="7"/>
  <c r="CE325" i="7"/>
  <c r="CE303" i="7"/>
  <c r="CE286" i="7"/>
  <c r="CE275" i="7"/>
  <c r="CE258" i="7"/>
  <c r="CE228" i="7"/>
  <c r="CE220" i="7"/>
  <c r="CE204" i="7"/>
  <c r="CE193" i="7"/>
  <c r="CE181" i="7"/>
  <c r="CE169" i="7"/>
  <c r="CE156" i="7"/>
  <c r="CE143" i="7"/>
  <c r="CE132" i="7"/>
  <c r="CE121" i="7"/>
  <c r="CE110" i="7"/>
  <c r="CE98" i="7"/>
  <c r="CE86" i="7"/>
  <c r="CE76" i="7"/>
  <c r="CE68" i="7"/>
  <c r="CE56" i="7"/>
  <c r="CE239" i="7"/>
  <c r="CE33" i="7"/>
  <c r="CE21" i="7"/>
  <c r="CE524" i="7"/>
  <c r="CE8" i="7"/>
  <c r="CE820" i="7"/>
  <c r="CE800" i="7"/>
  <c r="CE789" i="7"/>
  <c r="CE776" i="7"/>
  <c r="CE764" i="7"/>
  <c r="CE754" i="7"/>
  <c r="CE742" i="7"/>
  <c r="CE732" i="7"/>
  <c r="CE721" i="7"/>
  <c r="CE690" i="7"/>
  <c r="CE694" i="7"/>
  <c r="CE654" i="7"/>
  <c r="CE658" i="7"/>
  <c r="CE643" i="7"/>
  <c r="CE629" i="7"/>
  <c r="CE618" i="7"/>
  <c r="CE604" i="7"/>
  <c r="CE590" i="7"/>
  <c r="CE577" i="7"/>
  <c r="CE565" i="7"/>
  <c r="CE553" i="7"/>
  <c r="CE520" i="7"/>
  <c r="CE508" i="7"/>
  <c r="CE500" i="7"/>
  <c r="CE481" i="7"/>
  <c r="CE466" i="7"/>
  <c r="CE451" i="7"/>
  <c r="CE438" i="7"/>
  <c r="CE426" i="7"/>
  <c r="CE406" i="7"/>
  <c r="CE393" i="7"/>
  <c r="CE381" i="7"/>
  <c r="CE369" i="7"/>
  <c r="CE336" i="7"/>
  <c r="CE324" i="7"/>
  <c r="CE300" i="7"/>
  <c r="CE285" i="7"/>
  <c r="CE274" i="7"/>
  <c r="CE257" i="7"/>
  <c r="CE227" i="7"/>
  <c r="CE214" i="7"/>
  <c r="CE251" i="7"/>
  <c r="CE192" i="7"/>
  <c r="CE180" i="7"/>
  <c r="CE168" i="7"/>
  <c r="CE155" i="7"/>
  <c r="CE142" i="7"/>
  <c r="CE131" i="7"/>
  <c r="CE120" i="7"/>
  <c r="CE109" i="7"/>
  <c r="CE97" i="7"/>
  <c r="CE85" i="7"/>
  <c r="CE244" i="7"/>
  <c r="CE67" i="7"/>
  <c r="CE55" i="7"/>
  <c r="CE45" i="7"/>
  <c r="CE32" i="7"/>
  <c r="CE20" i="7"/>
  <c r="CE815" i="7"/>
  <c r="CE740" i="7"/>
  <c r="CE10" i="7"/>
  <c r="CE819" i="7"/>
  <c r="CE799" i="7"/>
  <c r="CE788" i="7"/>
  <c r="CE775" i="7"/>
  <c r="CE763" i="7"/>
  <c r="CE753" i="7"/>
  <c r="CE741" i="7"/>
  <c r="CE731" i="7"/>
  <c r="CE720" i="7"/>
  <c r="CE766" i="7"/>
  <c r="CE672" i="7"/>
  <c r="CE703" i="7"/>
  <c r="CE685" i="7"/>
  <c r="CE642" i="7"/>
  <c r="CE628" i="7"/>
  <c r="CE617" i="7"/>
  <c r="CE603" i="7"/>
  <c r="CE589" i="7"/>
  <c r="CE576" i="7"/>
  <c r="CE564" i="7"/>
  <c r="CE552" i="7"/>
  <c r="CE532" i="7"/>
  <c r="CE519" i="7"/>
  <c r="CE507" i="7"/>
  <c r="CE499" i="7"/>
  <c r="CE479" i="7"/>
  <c r="CE463" i="7"/>
  <c r="CE450" i="7"/>
  <c r="CE437" i="7"/>
  <c r="CE425" i="7"/>
  <c r="CE404" i="7"/>
  <c r="CE392" i="7"/>
  <c r="CE380" i="7"/>
  <c r="CE368" i="7"/>
  <c r="CE351" i="7"/>
  <c r="CE335" i="7"/>
  <c r="CE323" i="7"/>
  <c r="CE299" i="7"/>
  <c r="CE284" i="7"/>
  <c r="CE273" i="7"/>
  <c r="CE256" i="7"/>
  <c r="CE226" i="7"/>
  <c r="CE218" i="7"/>
  <c r="CE203" i="7"/>
  <c r="CE191" i="7"/>
  <c r="CE179" i="7"/>
  <c r="CE166" i="7"/>
  <c r="CE154" i="7"/>
  <c r="CE141" i="7"/>
  <c r="CE130" i="7"/>
  <c r="CE247" i="7"/>
  <c r="CE108" i="7"/>
  <c r="CE96" i="7"/>
  <c r="CE84" i="7"/>
  <c r="CE243" i="7"/>
  <c r="CE66" i="7"/>
  <c r="CE54" i="7"/>
  <c r="CE44" i="7"/>
  <c r="CE31" i="7"/>
  <c r="CE19" i="7"/>
  <c r="CE545" i="7"/>
  <c r="CE9" i="7"/>
  <c r="CE818" i="7"/>
  <c r="CE798" i="7"/>
  <c r="CE786" i="7"/>
  <c r="CE774" i="7"/>
  <c r="CE762" i="7"/>
  <c r="CE752" i="7"/>
  <c r="CE744" i="7"/>
  <c r="CE730" i="7"/>
  <c r="CE719" i="7"/>
  <c r="CE686" i="7"/>
  <c r="CE710" i="7"/>
  <c r="CE657" i="7"/>
  <c r="CE641" i="7"/>
  <c r="CE627" i="7"/>
  <c r="CE614" i="7"/>
  <c r="CE601" i="7"/>
  <c r="CE587" i="7"/>
  <c r="CE575" i="7"/>
  <c r="CE563" i="7"/>
  <c r="CE551" i="7"/>
  <c r="CE531" i="7"/>
  <c r="CE518" i="7"/>
  <c r="CE506" i="7"/>
  <c r="CE478" i="7"/>
  <c r="CE461" i="7"/>
  <c r="CE449" i="7"/>
  <c r="CE436" i="7"/>
  <c r="CE424" i="7"/>
  <c r="CE403" i="7"/>
  <c r="CE391" i="7"/>
  <c r="CE379" i="7"/>
  <c r="CE367" i="7"/>
  <c r="CE350" i="7"/>
  <c r="CE334" i="7"/>
  <c r="CE313" i="7"/>
  <c r="CE283" i="7"/>
  <c r="CE292" i="7"/>
  <c r="CE237" i="7"/>
  <c r="CE255" i="7"/>
  <c r="CE271" i="7"/>
  <c r="CE202" i="7"/>
  <c r="CE190" i="7"/>
  <c r="CE178" i="7"/>
  <c r="CE165" i="7"/>
  <c r="CE153" i="7"/>
  <c r="CE140" i="7"/>
  <c r="CE128" i="7"/>
  <c r="CE119" i="7"/>
  <c r="CE107" i="7"/>
  <c r="CE95" i="7"/>
  <c r="CE246" i="7"/>
  <c r="CE75" i="7"/>
  <c r="CE65" i="7"/>
  <c r="CE53" i="7"/>
  <c r="CE43" i="7"/>
  <c r="CE30" i="7"/>
  <c r="CE18" i="7"/>
  <c r="CH829" i="7"/>
  <c r="CH14" i="7"/>
  <c r="CH21" i="7"/>
  <c r="CH45" i="7"/>
  <c r="CH48" i="7"/>
  <c r="CH51" i="7"/>
  <c r="CH54" i="7"/>
  <c r="CH57" i="7"/>
  <c r="CH60" i="7"/>
  <c r="CH63" i="7"/>
  <c r="CH66" i="7"/>
  <c r="CH69" i="7"/>
  <c r="CH72" i="7"/>
  <c r="CH832" i="7"/>
  <c r="CH16" i="7"/>
  <c r="CH830" i="7"/>
  <c r="CH828" i="7"/>
  <c r="CH11" i="7"/>
  <c r="CH12" i="7"/>
  <c r="CH827" i="7"/>
  <c r="CH7" i="7"/>
  <c r="CH6" i="7"/>
  <c r="CH9" i="7"/>
  <c r="CH8" i="7"/>
  <c r="CH28" i="7"/>
  <c r="CH32" i="7"/>
  <c r="CH19" i="7"/>
  <c r="CH10" i="7"/>
  <c r="CH23" i="7"/>
  <c r="CH27" i="7"/>
  <c r="CH15" i="7"/>
  <c r="CH17" i="7"/>
  <c r="CH31" i="7"/>
  <c r="CH22" i="7"/>
  <c r="CH30" i="7"/>
  <c r="CH42" i="7"/>
  <c r="CH34" i="7"/>
  <c r="CH33" i="7"/>
  <c r="CH37" i="7"/>
  <c r="CH833" i="7"/>
  <c r="CH26" i="7"/>
  <c r="CH38" i="7"/>
  <c r="CH25" i="7"/>
  <c r="CH47" i="7"/>
  <c r="CH35" i="7"/>
  <c r="CH36" i="7"/>
  <c r="CH41" i="7"/>
  <c r="CH49" i="7"/>
  <c r="CH43" i="7"/>
  <c r="CH40" i="7"/>
  <c r="CH44" i="7"/>
  <c r="CH61" i="7"/>
  <c r="CH5" i="7"/>
  <c r="CH13" i="7"/>
  <c r="CH24" i="7"/>
  <c r="CH46" i="7"/>
  <c r="CH20" i="7"/>
  <c r="CH56" i="7"/>
  <c r="CH58" i="7"/>
  <c r="CH75" i="7"/>
  <c r="CH78" i="7"/>
  <c r="CH81" i="7"/>
  <c r="CH53" i="7"/>
  <c r="CH59" i="7"/>
  <c r="CH70" i="7"/>
  <c r="CH77" i="7"/>
  <c r="CH80" i="7"/>
  <c r="CH29" i="7"/>
  <c r="CH67" i="7"/>
  <c r="CH68" i="7"/>
  <c r="CH50" i="7"/>
  <c r="CH52" i="7"/>
  <c r="CH65" i="7"/>
  <c r="CH82" i="7"/>
  <c r="CH85" i="7"/>
  <c r="CH88" i="7"/>
  <c r="CH91" i="7"/>
  <c r="CH71" i="7"/>
  <c r="CH831" i="7"/>
  <c r="CH18" i="7"/>
  <c r="CH39" i="7"/>
  <c r="CH73" i="7"/>
  <c r="CH79" i="7"/>
  <c r="CH87" i="7"/>
  <c r="CH96" i="7"/>
  <c r="CH86" i="7"/>
  <c r="CH94" i="7"/>
  <c r="CH89" i="7"/>
  <c r="CH90" i="7"/>
  <c r="CH102" i="7"/>
  <c r="CH64" i="7"/>
  <c r="CH62" i="7"/>
  <c r="CH84" i="7"/>
  <c r="CH100" i="7"/>
  <c r="CH74" i="7"/>
  <c r="CH93" i="7"/>
  <c r="CH97" i="7"/>
  <c r="CH103" i="7"/>
  <c r="CH106" i="7"/>
  <c r="CH109" i="7"/>
  <c r="CH104" i="7"/>
  <c r="CH111" i="7"/>
  <c r="CH92" i="7"/>
  <c r="CH55" i="7"/>
  <c r="CH107" i="7"/>
  <c r="CH112" i="7"/>
  <c r="CH114" i="7"/>
  <c r="CH105" i="7"/>
  <c r="CH118" i="7"/>
  <c r="CH121" i="7"/>
  <c r="CH124" i="7"/>
  <c r="CH127" i="7"/>
  <c r="CH131" i="7"/>
  <c r="CH134" i="7"/>
  <c r="CH113" i="7"/>
  <c r="CH76" i="7"/>
  <c r="CH83" i="7"/>
  <c r="CH119" i="7"/>
  <c r="CH135" i="7"/>
  <c r="CH110" i="7"/>
  <c r="CH122" i="7"/>
  <c r="CH98" i="7"/>
  <c r="CH99" i="7"/>
  <c r="CH101" i="7"/>
  <c r="CH120" i="7"/>
  <c r="CH137" i="7"/>
  <c r="CH140" i="7"/>
  <c r="CH143" i="7"/>
  <c r="CH146" i="7"/>
  <c r="CH149" i="7"/>
  <c r="CH152" i="7"/>
  <c r="CH155" i="7"/>
  <c r="CH128" i="7"/>
  <c r="CH136" i="7"/>
  <c r="CH108" i="7"/>
  <c r="CH132" i="7"/>
  <c r="CH130" i="7"/>
  <c r="CH126" i="7"/>
  <c r="CH139" i="7"/>
  <c r="CH158" i="7"/>
  <c r="CH142" i="7"/>
  <c r="CH156" i="7"/>
  <c r="CH117" i="7"/>
  <c r="CH161" i="7"/>
  <c r="CH164" i="7"/>
  <c r="CH167" i="7"/>
  <c r="CH170" i="7"/>
  <c r="CH173" i="7"/>
  <c r="CH176" i="7"/>
  <c r="CH179" i="7"/>
  <c r="CH95" i="7"/>
  <c r="CH148" i="7"/>
  <c r="CH153" i="7"/>
  <c r="CH116" i="7"/>
  <c r="CH151" i="7"/>
  <c r="CH154" i="7"/>
  <c r="CH144" i="7"/>
  <c r="CH159" i="7"/>
  <c r="CH157" i="7"/>
  <c r="CH160" i="7"/>
  <c r="CH168" i="7"/>
  <c r="CH183" i="7"/>
  <c r="CH145" i="7"/>
  <c r="CH163" i="7"/>
  <c r="CH141" i="7"/>
  <c r="CH171" i="7"/>
  <c r="CH181" i="7"/>
  <c r="CH115" i="7"/>
  <c r="CH123" i="7"/>
  <c r="CH125" i="7"/>
  <c r="CH169" i="7"/>
  <c r="CH184" i="7"/>
  <c r="CH187" i="7"/>
  <c r="CH190" i="7"/>
  <c r="CH193" i="7"/>
  <c r="CH196" i="7"/>
  <c r="CH199" i="7"/>
  <c r="CH202" i="7"/>
  <c r="CH205" i="7"/>
  <c r="CH209" i="7"/>
  <c r="CH138" i="7"/>
  <c r="CH147" i="7"/>
  <c r="CH172" i="7"/>
  <c r="CH177" i="7"/>
  <c r="CH162" i="7"/>
  <c r="CH188" i="7"/>
  <c r="CH207" i="7"/>
  <c r="CH218" i="7"/>
  <c r="CH221" i="7"/>
  <c r="CH224" i="7"/>
  <c r="CH227" i="7"/>
  <c r="CH230" i="7"/>
  <c r="CH233" i="7"/>
  <c r="CH236" i="7"/>
  <c r="CH239" i="7"/>
  <c r="CH242" i="7"/>
  <c r="CH245" i="7"/>
  <c r="CH248" i="7"/>
  <c r="CH251" i="7"/>
  <c r="CH254" i="7"/>
  <c r="CH201" i="7"/>
  <c r="CH180" i="7"/>
  <c r="CH182" i="7"/>
  <c r="CH191" i="7"/>
  <c r="CH133" i="7"/>
  <c r="CH186" i="7"/>
  <c r="CH175" i="7"/>
  <c r="CH194" i="7"/>
  <c r="CH150" i="7"/>
  <c r="CH189" i="7"/>
  <c r="CH208" i="7"/>
  <c r="CH174" i="7"/>
  <c r="CH197" i="7"/>
  <c r="CH213" i="7"/>
  <c r="CH192" i="7"/>
  <c r="CH212" i="7"/>
  <c r="CH166" i="7"/>
  <c r="CH200" i="7"/>
  <c r="CH211" i="7"/>
  <c r="CH214" i="7"/>
  <c r="CH219" i="7"/>
  <c r="CH222" i="7"/>
  <c r="CH225" i="7"/>
  <c r="CH228" i="7"/>
  <c r="CH231" i="7"/>
  <c r="CH234" i="7"/>
  <c r="CH237" i="7"/>
  <c r="CH240" i="7"/>
  <c r="CH243" i="7"/>
  <c r="CH246" i="7"/>
  <c r="CH249" i="7"/>
  <c r="CH252" i="7"/>
  <c r="CH178" i="7"/>
  <c r="CH195" i="7"/>
  <c r="CH165" i="7"/>
  <c r="CH185" i="7"/>
  <c r="CH203" i="7"/>
  <c r="CH198" i="7"/>
  <c r="CH204" i="7"/>
  <c r="CH220" i="7"/>
  <c r="CH232" i="7"/>
  <c r="CH235" i="7"/>
  <c r="CH210" i="7"/>
  <c r="CH238" i="7"/>
  <c r="CH259" i="7"/>
  <c r="CH263" i="7"/>
  <c r="CH266" i="7"/>
  <c r="CH270" i="7"/>
  <c r="CH273" i="7"/>
  <c r="CH276" i="7"/>
  <c r="CH279" i="7"/>
  <c r="CH282" i="7"/>
  <c r="CH285" i="7"/>
  <c r="CH288" i="7"/>
  <c r="CH291" i="7"/>
  <c r="CH294" i="7"/>
  <c r="CH241" i="7"/>
  <c r="CH244" i="7"/>
  <c r="CH247" i="7"/>
  <c r="CH258" i="7"/>
  <c r="CH261" i="7"/>
  <c r="CH265" i="7"/>
  <c r="CH269" i="7"/>
  <c r="CH272" i="7"/>
  <c r="CH275" i="7"/>
  <c r="CH278" i="7"/>
  <c r="CH281" i="7"/>
  <c r="CH284" i="7"/>
  <c r="CH287" i="7"/>
  <c r="CH290" i="7"/>
  <c r="CH293" i="7"/>
  <c r="CH296" i="7"/>
  <c r="CH226" i="7"/>
  <c r="CH250" i="7"/>
  <c r="CH223" i="7"/>
  <c r="CH229" i="7"/>
  <c r="CH255" i="7"/>
  <c r="CH277" i="7"/>
  <c r="CH292" i="7"/>
  <c r="CH280" i="7"/>
  <c r="CH283" i="7"/>
  <c r="CH286" i="7"/>
  <c r="CH256" i="7"/>
  <c r="CH264" i="7"/>
  <c r="CH289" i="7"/>
  <c r="CH253" i="7"/>
  <c r="CH260" i="7"/>
  <c r="CH298" i="7"/>
  <c r="CH302" i="7"/>
  <c r="CH305" i="7"/>
  <c r="CH308" i="7"/>
  <c r="CH311" i="7"/>
  <c r="CH314" i="7"/>
  <c r="CH257" i="7"/>
  <c r="CH271" i="7"/>
  <c r="CH274" i="7"/>
  <c r="CH300" i="7"/>
  <c r="CH304" i="7"/>
  <c r="CH307" i="7"/>
  <c r="CH310" i="7"/>
  <c r="CH313" i="7"/>
  <c r="CH316" i="7"/>
  <c r="CH319" i="7"/>
  <c r="CH322" i="7"/>
  <c r="CH325" i="7"/>
  <c r="CH328" i="7"/>
  <c r="CH331" i="7"/>
  <c r="CH334" i="7"/>
  <c r="CH320" i="7"/>
  <c r="CH303" i="7"/>
  <c r="CH315" i="7"/>
  <c r="CH333" i="7"/>
  <c r="CH323" i="7"/>
  <c r="CH335" i="7"/>
  <c r="CH340" i="7"/>
  <c r="CH343" i="7"/>
  <c r="CH346" i="7"/>
  <c r="CH349" i="7"/>
  <c r="CH352" i="7"/>
  <c r="CH355" i="7"/>
  <c r="CH358" i="7"/>
  <c r="CH361" i="7"/>
  <c r="CH364" i="7"/>
  <c r="CH367" i="7"/>
  <c r="CH370" i="7"/>
  <c r="CH373" i="7"/>
  <c r="CH376" i="7"/>
  <c r="CH379" i="7"/>
  <c r="CH382" i="7"/>
  <c r="CH385" i="7"/>
  <c r="CH299" i="7"/>
  <c r="CH318" i="7"/>
  <c r="CH295" i="7"/>
  <c r="CH326" i="7"/>
  <c r="CH321" i="7"/>
  <c r="CH329" i="7"/>
  <c r="CH337" i="7"/>
  <c r="CH339" i="7"/>
  <c r="CH342" i="7"/>
  <c r="CH345" i="7"/>
  <c r="CH348" i="7"/>
  <c r="CH351" i="7"/>
  <c r="CH354" i="7"/>
  <c r="CH357" i="7"/>
  <c r="CH360" i="7"/>
  <c r="CH363" i="7"/>
  <c r="CH366" i="7"/>
  <c r="CH369" i="7"/>
  <c r="CH372" i="7"/>
  <c r="CH375" i="7"/>
  <c r="CH378" i="7"/>
  <c r="CH381" i="7"/>
  <c r="CH384" i="7"/>
  <c r="CH387" i="7"/>
  <c r="CH297" i="7"/>
  <c r="CH324" i="7"/>
  <c r="CH332" i="7"/>
  <c r="CH309" i="7"/>
  <c r="CH327" i="7"/>
  <c r="CH312" i="7"/>
  <c r="CH317" i="7"/>
  <c r="CH338" i="7"/>
  <c r="CH306" i="7"/>
  <c r="CH330" i="7"/>
  <c r="CH336" i="7"/>
  <c r="CH353" i="7"/>
  <c r="CH362" i="7"/>
  <c r="CH350" i="7"/>
  <c r="CH365" i="7"/>
  <c r="CH389" i="7"/>
  <c r="CH392" i="7"/>
  <c r="CH395" i="7"/>
  <c r="CH398" i="7"/>
  <c r="CH401" i="7"/>
  <c r="CH404" i="7"/>
  <c r="CH407" i="7"/>
  <c r="CH410" i="7"/>
  <c r="CH414" i="7"/>
  <c r="CH417" i="7"/>
  <c r="CH420" i="7"/>
  <c r="CH423" i="7"/>
  <c r="CH426" i="7"/>
  <c r="CH429" i="7"/>
  <c r="CH432" i="7"/>
  <c r="CH435" i="7"/>
  <c r="CH368" i="7"/>
  <c r="CH347" i="7"/>
  <c r="CH371" i="7"/>
  <c r="CH374" i="7"/>
  <c r="CH344" i="7"/>
  <c r="CH359" i="7"/>
  <c r="CH377" i="7"/>
  <c r="CH386" i="7"/>
  <c r="CH391" i="7"/>
  <c r="CH394" i="7"/>
  <c r="CH397" i="7"/>
  <c r="CH400" i="7"/>
  <c r="CH403" i="7"/>
  <c r="CH406" i="7"/>
  <c r="CH409" i="7"/>
  <c r="CH411" i="7"/>
  <c r="CH413" i="7"/>
  <c r="CH416" i="7"/>
  <c r="CH419" i="7"/>
  <c r="CH422" i="7"/>
  <c r="CH425" i="7"/>
  <c r="CH428" i="7"/>
  <c r="CH431" i="7"/>
  <c r="CH434" i="7"/>
  <c r="CH437" i="7"/>
  <c r="CH380" i="7"/>
  <c r="CH341" i="7"/>
  <c r="CH383" i="7"/>
  <c r="CH388" i="7"/>
  <c r="CH356" i="7"/>
  <c r="CH390" i="7"/>
  <c r="CH415" i="7"/>
  <c r="CH408" i="7"/>
  <c r="CH418" i="7"/>
  <c r="CH421" i="7"/>
  <c r="CH405" i="7"/>
  <c r="CH424" i="7"/>
  <c r="CH439" i="7"/>
  <c r="CH442" i="7"/>
  <c r="CH427" i="7"/>
  <c r="CH402" i="7"/>
  <c r="CH399" i="7"/>
  <c r="CH438" i="7"/>
  <c r="CH441" i="7"/>
  <c r="CH445" i="7"/>
  <c r="CH448" i="7"/>
  <c r="CH451" i="7"/>
  <c r="CH454" i="7"/>
  <c r="CH457" i="7"/>
  <c r="CH460" i="7"/>
  <c r="CH463" i="7"/>
  <c r="CH396" i="7"/>
  <c r="CH436" i="7"/>
  <c r="CH443" i="7"/>
  <c r="CH393" i="7"/>
  <c r="CH412" i="7"/>
  <c r="CH430" i="7"/>
  <c r="CH433" i="7"/>
  <c r="CH440" i="7"/>
  <c r="CH444" i="7"/>
  <c r="CH447" i="7"/>
  <c r="CH450" i="7"/>
  <c r="CH453" i="7"/>
  <c r="CH456" i="7"/>
  <c r="CH459" i="7"/>
  <c r="CH462" i="7"/>
  <c r="CH465" i="7"/>
  <c r="CH468" i="7"/>
  <c r="CH471" i="7"/>
  <c r="CH474" i="7"/>
  <c r="CH477" i="7"/>
  <c r="CH480" i="7"/>
  <c r="CH483" i="7"/>
  <c r="CH486" i="7"/>
  <c r="CH489" i="7"/>
  <c r="CH473" i="7"/>
  <c r="CH488" i="7"/>
  <c r="CH493" i="7"/>
  <c r="CH496" i="7"/>
  <c r="CH499" i="7"/>
  <c r="CH502" i="7"/>
  <c r="CH446" i="7"/>
  <c r="CH481" i="7"/>
  <c r="CH487" i="7"/>
  <c r="CH476" i="7"/>
  <c r="CH490" i="7"/>
  <c r="CH461" i="7"/>
  <c r="CH466" i="7"/>
  <c r="CH484" i="7"/>
  <c r="CH479" i="7"/>
  <c r="CH492" i="7"/>
  <c r="CH495" i="7"/>
  <c r="CH498" i="7"/>
  <c r="CH501" i="7"/>
  <c r="CH504" i="7"/>
  <c r="CH458" i="7"/>
  <c r="CH469" i="7"/>
  <c r="CH482" i="7"/>
  <c r="CH455" i="7"/>
  <c r="CH472" i="7"/>
  <c r="CH467" i="7"/>
  <c r="CH485" i="7"/>
  <c r="CH491" i="7"/>
  <c r="CH497" i="7"/>
  <c r="CH500" i="7"/>
  <c r="CH503" i="7"/>
  <c r="CH506" i="7"/>
  <c r="CH509" i="7"/>
  <c r="CH452" i="7"/>
  <c r="CH475" i="7"/>
  <c r="CH464" i="7"/>
  <c r="CH470" i="7"/>
  <c r="CH449" i="7"/>
  <c r="CH478" i="7"/>
  <c r="CH516" i="7"/>
  <c r="CH505" i="7"/>
  <c r="CH512" i="7"/>
  <c r="CH513" i="7"/>
  <c r="CH518" i="7"/>
  <c r="CH521" i="7"/>
  <c r="CH523" i="7"/>
  <c r="CH527" i="7"/>
  <c r="CH530" i="7"/>
  <c r="CH533" i="7"/>
  <c r="CH536" i="7"/>
  <c r="CH539" i="7"/>
  <c r="CH544" i="7"/>
  <c r="CH507" i="7"/>
  <c r="CH511" i="7"/>
  <c r="CH508" i="7"/>
  <c r="CH514" i="7"/>
  <c r="CH517" i="7"/>
  <c r="CH520" i="7"/>
  <c r="CH525" i="7"/>
  <c r="CH526" i="7"/>
  <c r="CH529" i="7"/>
  <c r="CH532" i="7"/>
  <c r="CH535" i="7"/>
  <c r="CH538" i="7"/>
  <c r="CH543" i="7"/>
  <c r="CH546" i="7"/>
  <c r="CH549" i="7"/>
  <c r="CH515" i="7"/>
  <c r="CH510" i="7"/>
  <c r="CH519" i="7"/>
  <c r="CH522" i="7"/>
  <c r="CH524" i="7"/>
  <c r="CH528" i="7"/>
  <c r="CH531" i="7"/>
  <c r="CH534" i="7"/>
  <c r="CH537" i="7"/>
  <c r="CH542" i="7"/>
  <c r="CH552" i="7"/>
  <c r="CH555" i="7"/>
  <c r="CH558" i="7"/>
  <c r="CH561" i="7"/>
  <c r="CH564" i="7"/>
  <c r="CH567" i="7"/>
  <c r="CH570" i="7"/>
  <c r="CH573" i="7"/>
  <c r="CH576" i="7"/>
  <c r="CH579" i="7"/>
  <c r="CH582" i="7"/>
  <c r="CH585" i="7"/>
  <c r="CH588" i="7"/>
  <c r="CH545" i="7"/>
  <c r="CH554" i="7"/>
  <c r="CH557" i="7"/>
  <c r="CH560" i="7"/>
  <c r="CH563" i="7"/>
  <c r="CH566" i="7"/>
  <c r="CH569" i="7"/>
  <c r="CH572" i="7"/>
  <c r="CH575" i="7"/>
  <c r="CH578" i="7"/>
  <c r="CH581" i="7"/>
  <c r="CH584" i="7"/>
  <c r="CH587" i="7"/>
  <c r="CH590" i="7"/>
  <c r="CH547" i="7"/>
  <c r="CH551" i="7"/>
  <c r="CH553" i="7"/>
  <c r="CH556" i="7"/>
  <c r="CH559" i="7"/>
  <c r="CH562" i="7"/>
  <c r="CH565" i="7"/>
  <c r="CH568" i="7"/>
  <c r="CH571" i="7"/>
  <c r="CH574" i="7"/>
  <c r="CH577" i="7"/>
  <c r="CH548" i="7"/>
  <c r="CH550" i="7"/>
  <c r="CH583" i="7"/>
  <c r="CH593" i="7"/>
  <c r="CH596" i="7"/>
  <c r="CH599" i="7"/>
  <c r="CH602" i="7"/>
  <c r="CH605" i="7"/>
  <c r="CH608" i="7"/>
  <c r="CH611" i="7"/>
  <c r="CH614" i="7"/>
  <c r="CH617" i="7"/>
  <c r="CH620" i="7"/>
  <c r="CH623" i="7"/>
  <c r="CH591" i="7"/>
  <c r="CH580" i="7"/>
  <c r="CH589" i="7"/>
  <c r="CH595" i="7"/>
  <c r="CH598" i="7"/>
  <c r="CH601" i="7"/>
  <c r="CH604" i="7"/>
  <c r="CH607" i="7"/>
  <c r="CH610" i="7"/>
  <c r="CH613" i="7"/>
  <c r="CH616" i="7"/>
  <c r="CH592" i="7"/>
  <c r="CH586" i="7"/>
  <c r="CH594" i="7"/>
  <c r="CH597" i="7"/>
  <c r="CH600" i="7"/>
  <c r="CH603" i="7"/>
  <c r="CH606" i="7"/>
  <c r="CH609" i="7"/>
  <c r="CH612" i="7"/>
  <c r="CH615" i="7"/>
  <c r="CH618" i="7"/>
  <c r="CH621" i="7"/>
  <c r="CH625" i="7"/>
  <c r="CH676" i="7"/>
  <c r="CH679" i="7"/>
  <c r="CH682" i="7"/>
  <c r="CH689" i="7"/>
  <c r="CH665" i="7"/>
  <c r="CH668" i="7"/>
  <c r="CH671" i="7"/>
  <c r="CH673" i="7"/>
  <c r="CH628" i="7"/>
  <c r="CH631" i="7"/>
  <c r="CH634" i="7"/>
  <c r="CH637" i="7"/>
  <c r="CH662" i="7"/>
  <c r="CH640" i="7"/>
  <c r="CH643" i="7"/>
  <c r="CH646" i="7"/>
  <c r="CH649" i="7"/>
  <c r="CH653" i="7"/>
  <c r="CH656" i="7"/>
  <c r="CH658" i="7"/>
  <c r="CH690" i="7"/>
  <c r="CH693" i="7"/>
  <c r="CH675" i="7"/>
  <c r="CH678" i="7"/>
  <c r="CH681" i="7"/>
  <c r="CH688" i="7"/>
  <c r="CH619" i="7"/>
  <c r="CH624" i="7"/>
  <c r="CH659" i="7"/>
  <c r="CH667" i="7"/>
  <c r="CH670" i="7"/>
  <c r="CH694" i="7"/>
  <c r="CH630" i="7"/>
  <c r="CH633" i="7"/>
  <c r="CH636" i="7"/>
  <c r="CH660" i="7"/>
  <c r="CH639" i="7"/>
  <c r="CH642" i="7"/>
  <c r="CH645" i="7"/>
  <c r="CH648" i="7"/>
  <c r="CH652" i="7"/>
  <c r="CH655" i="7"/>
  <c r="CH685" i="7"/>
  <c r="CH702" i="7"/>
  <c r="CH684" i="7"/>
  <c r="CH692" i="7"/>
  <c r="CH696" i="7"/>
  <c r="CH699" i="7"/>
  <c r="CH627" i="7"/>
  <c r="CH674" i="7"/>
  <c r="CH677" i="7"/>
  <c r="CH680" i="7"/>
  <c r="CH686" i="7"/>
  <c r="CH687" i="7"/>
  <c r="CH666" i="7"/>
  <c r="CH669" i="7"/>
  <c r="CH672" i="7"/>
  <c r="CH626" i="7"/>
  <c r="CH629" i="7"/>
  <c r="CH632" i="7"/>
  <c r="CH635" i="7"/>
  <c r="CH638" i="7"/>
  <c r="CH663" i="7"/>
  <c r="CH641" i="7"/>
  <c r="CH644" i="7"/>
  <c r="CH647" i="7"/>
  <c r="CH650" i="7"/>
  <c r="CH654" i="7"/>
  <c r="CH657" i="7"/>
  <c r="CH622" i="7"/>
  <c r="CH691" i="7"/>
  <c r="CH714" i="7"/>
  <c r="CH728" i="7"/>
  <c r="CH745" i="7"/>
  <c r="CH756" i="7"/>
  <c r="CH766" i="7"/>
  <c r="CH708" i="7"/>
  <c r="CH711" i="7"/>
  <c r="CH725" i="7"/>
  <c r="CH742" i="7"/>
  <c r="CH753" i="7"/>
  <c r="CH698" i="7"/>
  <c r="CH719" i="7"/>
  <c r="CH722" i="7"/>
  <c r="CH739" i="7"/>
  <c r="CH750" i="7"/>
  <c r="CH761" i="7"/>
  <c r="CH700" i="7"/>
  <c r="CH716" i="7"/>
  <c r="CH733" i="7"/>
  <c r="CH736" i="7"/>
  <c r="CH747" i="7"/>
  <c r="CH758" i="7"/>
  <c r="CH713" i="7"/>
  <c r="CH730" i="7"/>
  <c r="CH744" i="7"/>
  <c r="CH755" i="7"/>
  <c r="CH707" i="7"/>
  <c r="CH710" i="7"/>
  <c r="CH727" i="7"/>
  <c r="CH741" i="7"/>
  <c r="CH752" i="7"/>
  <c r="CH695" i="7"/>
  <c r="CH705" i="7"/>
  <c r="CH721" i="7"/>
  <c r="CH724" i="7"/>
  <c r="CH738" i="7"/>
  <c r="CH749" i="7"/>
  <c r="CH763" i="7"/>
  <c r="CH703" i="7"/>
  <c r="CH718" i="7"/>
  <c r="CH732" i="7"/>
  <c r="CH735" i="7"/>
  <c r="CH746" i="7"/>
  <c r="CH760" i="7"/>
  <c r="CH715" i="7"/>
  <c r="CH729" i="7"/>
  <c r="CH743" i="7"/>
  <c r="CH757" i="7"/>
  <c r="CH767" i="7"/>
  <c r="CH697" i="7"/>
  <c r="CH709" i="7"/>
  <c r="CH712" i="7"/>
  <c r="CH726" i="7"/>
  <c r="CH740" i="7"/>
  <c r="CH754" i="7"/>
  <c r="CH765" i="7"/>
  <c r="CH701" i="7"/>
  <c r="CH704" i="7"/>
  <c r="CH706" i="7"/>
  <c r="CH720" i="7"/>
  <c r="CH723" i="7"/>
  <c r="CH737" i="7"/>
  <c r="CH751" i="7"/>
  <c r="CH762" i="7"/>
  <c r="CH717" i="7"/>
  <c r="CH731" i="7"/>
  <c r="CH734" i="7"/>
  <c r="CH748" i="7"/>
  <c r="CH759" i="7"/>
  <c r="CH822" i="7"/>
  <c r="CH825" i="7"/>
  <c r="CH810" i="7"/>
  <c r="CH813" i="7"/>
  <c r="CH816" i="7"/>
  <c r="CH819" i="7"/>
  <c r="CH824" i="7"/>
  <c r="CH772" i="7"/>
  <c r="CH798" i="7"/>
  <c r="CH801" i="7"/>
  <c r="CH804" i="7"/>
  <c r="CH807" i="7"/>
  <c r="CH768" i="7"/>
  <c r="CH774" i="7"/>
  <c r="CH777" i="7"/>
  <c r="CH780" i="7"/>
  <c r="CH783" i="7"/>
  <c r="CH786" i="7"/>
  <c r="CH789" i="7"/>
  <c r="CH792" i="7"/>
  <c r="CH795" i="7"/>
  <c r="CH764" i="7"/>
  <c r="CH769" i="7"/>
  <c r="CH812" i="7"/>
  <c r="CH815" i="7"/>
  <c r="CH818" i="7"/>
  <c r="CH821" i="7"/>
  <c r="CH800" i="7"/>
  <c r="CH803" i="7"/>
  <c r="CH806" i="7"/>
  <c r="CH809" i="7"/>
  <c r="CH770" i="7"/>
  <c r="CH773" i="7"/>
  <c r="CH776" i="7"/>
  <c r="CH779" i="7"/>
  <c r="CH782" i="7"/>
  <c r="CH785" i="7"/>
  <c r="CH788" i="7"/>
  <c r="CH791" i="7"/>
  <c r="CH794" i="7"/>
  <c r="CH797" i="7"/>
  <c r="CH826" i="7"/>
  <c r="CH823" i="7"/>
  <c r="CH683" i="7"/>
  <c r="CH811" i="7"/>
  <c r="CH814" i="7"/>
  <c r="CH817" i="7"/>
  <c r="CH820" i="7"/>
  <c r="CH799" i="7"/>
  <c r="CH802" i="7"/>
  <c r="CH805" i="7"/>
  <c r="CH808" i="7"/>
  <c r="CH771" i="7"/>
  <c r="CH775" i="7"/>
  <c r="CH778" i="7"/>
  <c r="CH781" i="7"/>
  <c r="CH784" i="7"/>
  <c r="CH787" i="7"/>
  <c r="CH790" i="7"/>
  <c r="CH793" i="7"/>
  <c r="CH796" i="7"/>
  <c r="CE38" i="7"/>
  <c r="CE149" i="7"/>
  <c r="CE358" i="7"/>
  <c r="CE667" i="7"/>
  <c r="CE697" i="7"/>
  <c r="CE11" i="7"/>
  <c r="CE817" i="7"/>
  <c r="CE797" i="7"/>
  <c r="CE785" i="7"/>
  <c r="CE773" i="7"/>
  <c r="CE761" i="7"/>
  <c r="CE751" i="7"/>
  <c r="CE739" i="7"/>
  <c r="CE729" i="7"/>
  <c r="CE718" i="7"/>
  <c r="CE682" i="7"/>
  <c r="CE597" i="7"/>
  <c r="CE700" i="7"/>
  <c r="CE656" i="7"/>
  <c r="CE640" i="7"/>
  <c r="CE626" i="7"/>
  <c r="CE613" i="7"/>
  <c r="CE600" i="7"/>
  <c r="CE583" i="7"/>
  <c r="CE574" i="7"/>
  <c r="CE562" i="7"/>
  <c r="CE544" i="7"/>
  <c r="CE530" i="7"/>
  <c r="CE517" i="7"/>
  <c r="CE505" i="7"/>
  <c r="CE496" i="7"/>
  <c r="CE476" i="7"/>
  <c r="CE460" i="7"/>
  <c r="CE448" i="7"/>
  <c r="CE435" i="7"/>
  <c r="CE423" i="7"/>
  <c r="CE402" i="7"/>
  <c r="CE390" i="7"/>
  <c r="CE378" i="7"/>
  <c r="CE365" i="7"/>
  <c r="CE349" i="7"/>
  <c r="CE333" i="7"/>
  <c r="CE321" i="7"/>
  <c r="CE297" i="7"/>
  <c r="CE282" i="7"/>
  <c r="CE236" i="7"/>
  <c r="CE254" i="7"/>
  <c r="CE167" i="7"/>
  <c r="CE201" i="7"/>
  <c r="CE189" i="7"/>
  <c r="CE177" i="7"/>
  <c r="CE164" i="7"/>
  <c r="CE152" i="7"/>
  <c r="CE139" i="7"/>
  <c r="CE127" i="7"/>
  <c r="CE118" i="7"/>
  <c r="CE106" i="7"/>
  <c r="CE94" i="7"/>
  <c r="CE245" i="7"/>
  <c r="CE242" i="7"/>
  <c r="CE64" i="7"/>
  <c r="CE52" i="7"/>
  <c r="CE42" i="7"/>
  <c r="CE29" i="7"/>
  <c r="CE17" i="7"/>
  <c r="CE408" i="7"/>
  <c r="CE345" i="7"/>
  <c r="CE830" i="7"/>
  <c r="CE816" i="7"/>
  <c r="CE796" i="7"/>
  <c r="CE784" i="7"/>
  <c r="CE771" i="7"/>
  <c r="CE711" i="7"/>
  <c r="CE704" i="7"/>
  <c r="CE738" i="7"/>
  <c r="CE728" i="7"/>
  <c r="CE695" i="7"/>
  <c r="CE681" i="7"/>
  <c r="CE671" i="7"/>
  <c r="CE699" i="7"/>
  <c r="CE655" i="7"/>
  <c r="CE660" i="7"/>
  <c r="CE625" i="7"/>
  <c r="CE612" i="7"/>
  <c r="CE599" i="7"/>
  <c r="CE582" i="7"/>
  <c r="CE573" i="7"/>
  <c r="CE561" i="7"/>
  <c r="CE543" i="7"/>
  <c r="CE529" i="7"/>
  <c r="CE516" i="7"/>
  <c r="CE492" i="7"/>
  <c r="CE475" i="7"/>
  <c r="CE459" i="7"/>
  <c r="CE447" i="7"/>
  <c r="CE434" i="7"/>
  <c r="CE417" i="7"/>
  <c r="CE401" i="7"/>
  <c r="CE389" i="7"/>
  <c r="CE377" i="7"/>
  <c r="CE364" i="7"/>
  <c r="CE348" i="7"/>
  <c r="CE332" i="7"/>
  <c r="CE317" i="7"/>
  <c r="CE296" i="7"/>
  <c r="CE281" i="7"/>
  <c r="CE266" i="7"/>
  <c r="CE235" i="7"/>
  <c r="CE225" i="7"/>
  <c r="CE219" i="7"/>
  <c r="CE200" i="7"/>
  <c r="CE188" i="7"/>
  <c r="CE176" i="7"/>
  <c r="CE163" i="7"/>
  <c r="CE151" i="7"/>
  <c r="CE138" i="7"/>
  <c r="CE126" i="7"/>
  <c r="CE117" i="7"/>
  <c r="CE105" i="7"/>
  <c r="CE93" i="7"/>
  <c r="CE83" i="7"/>
  <c r="CE74" i="7"/>
  <c r="CE63" i="7"/>
  <c r="CE240" i="7"/>
  <c r="CE41" i="7"/>
  <c r="CE28" i="7"/>
  <c r="CE16" i="7"/>
  <c r="CE802" i="7"/>
  <c r="CE353" i="7"/>
  <c r="M1318" i="7"/>
  <c r="M970" i="7"/>
  <c r="M1481" i="7"/>
  <c r="M1656" i="7"/>
  <c r="M875" i="7"/>
  <c r="M931" i="7"/>
  <c r="M926" i="7"/>
  <c r="CF4" i="7"/>
  <c r="CE4" i="7"/>
  <c r="CH4" i="7"/>
  <c r="AI185" i="9"/>
  <c r="AI847" i="9"/>
  <c r="AI835" i="9"/>
  <c r="AI729" i="9"/>
  <c r="AI820" i="9"/>
  <c r="AI505" i="9"/>
  <c r="AI210" i="9"/>
  <c r="AI204" i="9"/>
  <c r="AI173" i="9"/>
  <c r="AI568" i="9"/>
  <c r="AI246" i="9"/>
  <c r="AI841" i="9"/>
  <c r="AI829" i="9"/>
  <c r="AI1038" i="9"/>
  <c r="AI529" i="9"/>
  <c r="AI1025" i="9"/>
  <c r="AI656" i="9"/>
  <c r="AI650" i="9"/>
  <c r="AI644" i="9"/>
  <c r="AI638" i="9"/>
  <c r="AI727" i="9"/>
  <c r="AI404" i="9"/>
  <c r="AI398" i="9"/>
  <c r="AI392" i="9"/>
  <c r="AI386" i="9"/>
  <c r="AI342" i="9"/>
  <c r="AI1027" i="9"/>
  <c r="AI946" i="9"/>
  <c r="AI940" i="9"/>
  <c r="AI725" i="9"/>
  <c r="AI719" i="9"/>
  <c r="AI713" i="9"/>
  <c r="AI707" i="9"/>
  <c r="AI701" i="9"/>
  <c r="AI676" i="9"/>
  <c r="AI664" i="9"/>
  <c r="AI610" i="9"/>
  <c r="AI604" i="9"/>
  <c r="AI598" i="9"/>
  <c r="AI504" i="9"/>
  <c r="AI897" i="9"/>
  <c r="AI731" i="9"/>
  <c r="AI688" i="9"/>
  <c r="AI549" i="9"/>
  <c r="AI478" i="9"/>
  <c r="AI459" i="9"/>
  <c r="AI453" i="9"/>
  <c r="AI447" i="9"/>
  <c r="AI441" i="9"/>
  <c r="AI422" i="9"/>
  <c r="AI416" i="9"/>
  <c r="AI410" i="9"/>
  <c r="AI730" i="9"/>
  <c r="AI687" i="9"/>
  <c r="AI491" i="9"/>
  <c r="AI686" i="9"/>
  <c r="AI484" i="9"/>
  <c r="AI1087" i="9"/>
  <c r="AI943" i="9"/>
  <c r="AI937" i="9"/>
  <c r="AI625" i="9"/>
  <c r="AI613" i="9"/>
  <c r="AI607" i="9"/>
  <c r="AI601" i="9"/>
  <c r="AI1004" i="9"/>
  <c r="AI967" i="9"/>
  <c r="AI857" i="9"/>
  <c r="AI728" i="9"/>
  <c r="AI812" i="9"/>
  <c r="AI751" i="9"/>
  <c r="AI745" i="9"/>
  <c r="AI739" i="9"/>
  <c r="AI733" i="9"/>
  <c r="AI526" i="9"/>
  <c r="AI387" i="9"/>
  <c r="AI10" i="9"/>
  <c r="AI929" i="9"/>
  <c r="AI923" i="9"/>
  <c r="AI720" i="9"/>
  <c r="AI714" i="9"/>
  <c r="AI708" i="9"/>
  <c r="AI702" i="9"/>
  <c r="AI683" i="9"/>
  <c r="AI677" i="9"/>
  <c r="AI671" i="9"/>
  <c r="AI665" i="9"/>
  <c r="AI629" i="9"/>
  <c r="AI136" i="9"/>
  <c r="AI898" i="9"/>
  <c r="AI689" i="9"/>
  <c r="AI198" i="9"/>
  <c r="AI866" i="9"/>
  <c r="AI591" i="9"/>
  <c r="AI585" i="9"/>
  <c r="AI579" i="9"/>
  <c r="AI573" i="9"/>
  <c r="AI378" i="9"/>
  <c r="AI372" i="9"/>
  <c r="AI310" i="9"/>
  <c r="AI297" i="9"/>
  <c r="AI291" i="9"/>
  <c r="AI258" i="9"/>
  <c r="AI252" i="9"/>
  <c r="AI215" i="9"/>
  <c r="AI209" i="9"/>
  <c r="AI945" i="9"/>
  <c r="AI878" i="9"/>
  <c r="AI999" i="9"/>
  <c r="AI993" i="9"/>
  <c r="AI987" i="9"/>
  <c r="AI981" i="9"/>
  <c r="AI871" i="9"/>
  <c r="AI590" i="9"/>
  <c r="AI584" i="9"/>
  <c r="AI578" i="9"/>
  <c r="AI566" i="9"/>
  <c r="AI560" i="9"/>
  <c r="AI554" i="9"/>
  <c r="AI477" i="9"/>
  <c r="AI458" i="9"/>
  <c r="AI452" i="9"/>
  <c r="AI446" i="9"/>
  <c r="AI440" i="9"/>
  <c r="AI421" i="9"/>
  <c r="AI415" i="9"/>
  <c r="AI409" i="9"/>
  <c r="AI220" i="9"/>
  <c r="AI214" i="9"/>
  <c r="AI626" i="9"/>
  <c r="AI620" i="9"/>
  <c r="AI614" i="9"/>
  <c r="AI608" i="9"/>
  <c r="AI602" i="9"/>
  <c r="AI464" i="9"/>
  <c r="AI383" i="9"/>
  <c r="AI340" i="9"/>
  <c r="AI283" i="9"/>
  <c r="AI269" i="9"/>
  <c r="AI1005" i="9"/>
  <c r="AI998" i="9"/>
  <c r="AI992" i="9"/>
  <c r="AI986" i="9"/>
  <c r="AI980" i="9"/>
  <c r="AI974" i="9"/>
  <c r="AI968" i="9"/>
  <c r="AI845" i="9"/>
  <c r="AI839" i="9"/>
  <c r="AI559" i="9"/>
  <c r="AI553" i="9"/>
  <c r="AI528" i="9"/>
  <c r="AI521" i="9"/>
  <c r="AI514" i="9"/>
  <c r="AI508" i="9"/>
  <c r="AI476" i="9"/>
  <c r="AI457" i="9"/>
  <c r="AI451" i="9"/>
  <c r="AI445" i="9"/>
  <c r="AI426" i="9"/>
  <c r="AI420" i="9"/>
  <c r="AI414" i="9"/>
  <c r="AI407" i="9"/>
  <c r="AI401" i="9"/>
  <c r="AI395" i="9"/>
  <c r="AI308" i="9"/>
  <c r="AI1036" i="9"/>
  <c r="AI1011" i="9"/>
  <c r="AI814" i="9"/>
  <c r="AI722" i="9"/>
  <c r="AI716" i="9"/>
  <c r="AI710" i="9"/>
  <c r="AI704" i="9"/>
  <c r="AI673" i="9"/>
  <c r="AI667" i="9"/>
  <c r="AI546" i="9"/>
  <c r="AI540" i="9"/>
  <c r="AI463" i="9"/>
  <c r="AI432" i="9"/>
  <c r="AI801" i="9"/>
  <c r="AI795" i="9"/>
  <c r="AI752" i="9"/>
  <c r="AI740" i="9"/>
  <c r="AI520" i="9"/>
  <c r="AI513" i="9"/>
  <c r="AI489" i="9"/>
  <c r="AI406" i="9"/>
  <c r="AI400" i="9"/>
  <c r="AI394" i="9"/>
  <c r="AI243" i="9"/>
  <c r="AI506" i="9"/>
  <c r="AI500" i="9"/>
  <c r="AI313" i="9"/>
  <c r="AI187" i="9"/>
  <c r="AI181" i="9"/>
  <c r="AI959" i="9"/>
  <c r="AI953" i="9"/>
  <c r="AI867" i="9"/>
  <c r="AI824" i="9"/>
  <c r="AI493" i="9"/>
  <c r="AI473" i="9"/>
  <c r="AI460" i="9"/>
  <c r="AI454" i="9"/>
  <c r="AI448" i="9"/>
  <c r="AI442" i="9"/>
  <c r="AI423" i="9"/>
  <c r="AI417" i="9"/>
  <c r="AI411" i="9"/>
  <c r="AI361" i="9"/>
  <c r="AI355" i="9"/>
  <c r="AI260" i="9"/>
  <c r="AI254" i="9"/>
  <c r="AI248" i="9"/>
  <c r="AI193" i="9"/>
  <c r="AI1039" i="9"/>
  <c r="AI1033" i="9"/>
  <c r="AI652" i="9"/>
  <c r="AI646" i="9"/>
  <c r="AI640" i="9"/>
  <c r="AI543" i="9"/>
  <c r="AI537" i="9"/>
  <c r="AI379" i="9"/>
  <c r="AI373" i="9"/>
  <c r="AI336" i="9"/>
  <c r="AI330" i="9"/>
  <c r="AI324" i="9"/>
  <c r="AI318" i="9"/>
  <c r="AI312" i="9"/>
  <c r="AI241" i="9"/>
  <c r="AI235" i="9"/>
  <c r="AI229" i="9"/>
  <c r="AI161" i="9"/>
  <c r="AI155" i="9"/>
  <c r="AI129" i="9"/>
  <c r="AI123" i="9"/>
  <c r="AI117" i="9"/>
  <c r="AI111" i="9"/>
  <c r="AI891" i="9"/>
  <c r="AI885" i="9"/>
  <c r="AI860" i="9"/>
  <c r="AI823" i="9"/>
  <c r="AI1026" i="9"/>
  <c r="AI816" i="9"/>
  <c r="AI663" i="9"/>
  <c r="AI657" i="9"/>
  <c r="AI651" i="9"/>
  <c r="AI645" i="9"/>
  <c r="AI639" i="9"/>
  <c r="AI633" i="9"/>
  <c r="AI542" i="9"/>
  <c r="AI503" i="9"/>
  <c r="AI403" i="9"/>
  <c r="AI397" i="9"/>
  <c r="AI391" i="9"/>
  <c r="AI285" i="9"/>
  <c r="AI279" i="9"/>
  <c r="AI179" i="9"/>
  <c r="AI846" i="9"/>
  <c r="AI840" i="9"/>
  <c r="AI834" i="9"/>
  <c r="AI828" i="9"/>
  <c r="AI748" i="9"/>
  <c r="AI742" i="9"/>
  <c r="AI548" i="9"/>
  <c r="AI516" i="9"/>
  <c r="AI485" i="9"/>
  <c r="AI365" i="9"/>
  <c r="AI359" i="9"/>
  <c r="AI353" i="9"/>
  <c r="AI203" i="9"/>
  <c r="AI197" i="9"/>
  <c r="AI1037" i="9"/>
  <c r="AI944" i="9"/>
  <c r="AI938" i="9"/>
  <c r="AI693" i="9"/>
  <c r="AI433" i="9"/>
  <c r="AI408" i="9"/>
  <c r="AI402" i="9"/>
  <c r="AI396" i="9"/>
  <c r="AI390" i="9"/>
  <c r="AI377" i="9"/>
  <c r="AI334" i="9"/>
  <c r="AI328" i="9"/>
  <c r="AI322" i="9"/>
  <c r="AI165" i="9"/>
  <c r="AI159" i="9"/>
  <c r="AI956" i="9"/>
  <c r="AI950" i="9"/>
  <c r="AI889" i="9"/>
  <c r="AI883" i="9"/>
  <c r="AI864" i="9"/>
  <c r="AI858" i="9"/>
  <c r="AI852" i="9"/>
  <c r="AI827" i="9"/>
  <c r="AI821" i="9"/>
  <c r="AI808" i="9"/>
  <c r="AI802" i="9"/>
  <c r="AI790" i="9"/>
  <c r="AI784" i="9"/>
  <c r="AI778" i="9"/>
  <c r="AI772" i="9"/>
  <c r="AI766" i="9"/>
  <c r="AI760" i="9"/>
  <c r="AI753" i="9"/>
  <c r="AI747" i="9"/>
  <c r="AI735" i="9"/>
  <c r="AI565" i="9"/>
  <c r="AI358" i="9"/>
  <c r="AI352" i="9"/>
  <c r="AI276" i="9"/>
  <c r="AI1030" i="9"/>
  <c r="AI655" i="9"/>
  <c r="AI649" i="9"/>
  <c r="AI643" i="9"/>
  <c r="AI637" i="9"/>
  <c r="AI631" i="9"/>
  <c r="AI534" i="9"/>
  <c r="AI501" i="9"/>
  <c r="AI189" i="9"/>
  <c r="AI183" i="9"/>
  <c r="AI1080" i="9"/>
  <c r="AI734" i="9"/>
  <c r="AI588" i="9"/>
  <c r="AI582" i="9"/>
  <c r="AI576" i="9"/>
  <c r="AI570" i="9"/>
  <c r="AI552" i="9"/>
  <c r="AI475" i="9"/>
  <c r="AI456" i="9"/>
  <c r="AI444" i="9"/>
  <c r="AI425" i="9"/>
  <c r="AI419" i="9"/>
  <c r="AI413" i="9"/>
  <c r="AI363" i="9"/>
  <c r="AI357" i="9"/>
  <c r="AI345" i="9"/>
  <c r="AI170" i="9"/>
  <c r="AI132" i="9"/>
  <c r="AI1035" i="9"/>
  <c r="AI1029" i="9"/>
  <c r="AI942" i="9"/>
  <c r="AI936" i="9"/>
  <c r="AI600" i="9"/>
  <c r="AI388" i="9"/>
  <c r="AI375" i="9"/>
  <c r="AI369" i="9"/>
  <c r="AI332" i="9"/>
  <c r="AI326" i="9"/>
  <c r="AI320" i="9"/>
  <c r="AI237" i="9"/>
  <c r="AI231" i="9"/>
  <c r="AI225" i="9"/>
  <c r="AI163" i="9"/>
  <c r="AI1079" i="9"/>
  <c r="AI966" i="9"/>
  <c r="AI887" i="9"/>
  <c r="AI587" i="9"/>
  <c r="AI581" i="9"/>
  <c r="AI569" i="9"/>
  <c r="AI563" i="9"/>
  <c r="AI557" i="9"/>
  <c r="AI551" i="9"/>
  <c r="AI519" i="9"/>
  <c r="AI512" i="9"/>
  <c r="AI468" i="9"/>
  <c r="AI461" i="9"/>
  <c r="AI449" i="9"/>
  <c r="AI443" i="9"/>
  <c r="AI424" i="9"/>
  <c r="AI418" i="9"/>
  <c r="AI381" i="9"/>
  <c r="AI362" i="9"/>
  <c r="AI294" i="9"/>
  <c r="AI696" i="9"/>
  <c r="AI481" i="9"/>
  <c r="AI430" i="9"/>
  <c r="AI405" i="9"/>
  <c r="AI399" i="9"/>
  <c r="AI393" i="9"/>
  <c r="AI1073" i="9"/>
  <c r="AI1093" i="9"/>
  <c r="AI876" i="9"/>
  <c r="AI699" i="9"/>
  <c r="AI541" i="9"/>
  <c r="AI535" i="9"/>
  <c r="AI496" i="9"/>
  <c r="AI292" i="9"/>
  <c r="AI272" i="9"/>
  <c r="AI277" i="9"/>
  <c r="AI176" i="9"/>
  <c r="AI524" i="9"/>
  <c r="AI1040" i="9"/>
  <c r="AI1054" i="9"/>
  <c r="AI1074" i="9"/>
  <c r="AI1048" i="9"/>
  <c r="AI1042" i="9"/>
  <c r="AI997" i="9"/>
  <c r="AI991" i="9"/>
  <c r="AI985" i="9"/>
  <c r="AI961" i="9"/>
  <c r="AI955" i="9"/>
  <c r="AI894" i="9"/>
  <c r="AI888" i="9"/>
  <c r="AI869" i="9"/>
  <c r="AI850" i="9"/>
  <c r="AI844" i="9"/>
  <c r="AI838" i="9"/>
  <c r="AI832" i="9"/>
  <c r="AI789" i="9"/>
  <c r="AI783" i="9"/>
  <c r="AI777" i="9"/>
  <c r="AI771" i="9"/>
  <c r="AI765" i="9"/>
  <c r="AI759" i="9"/>
  <c r="AI741" i="9"/>
  <c r="AI571" i="9"/>
  <c r="AI240" i="9"/>
  <c r="AI234" i="9"/>
  <c r="AI228" i="9"/>
  <c r="AI222" i="9"/>
  <c r="AI166" i="9"/>
  <c r="AI160" i="9"/>
  <c r="AI154" i="9"/>
  <c r="AI141" i="9"/>
  <c r="AI128" i="9"/>
  <c r="AI122" i="9"/>
  <c r="AI116" i="9"/>
  <c r="AI110" i="9"/>
  <c r="AI289" i="9"/>
  <c r="AI311" i="9"/>
  <c r="AI302" i="9"/>
  <c r="AI1072" i="9"/>
  <c r="AI1092" i="9"/>
  <c r="AI1066" i="9"/>
  <c r="AI1086" i="9"/>
  <c r="AI698" i="9"/>
  <c r="AI595" i="9"/>
  <c r="AI495" i="9"/>
  <c r="AI470" i="9"/>
  <c r="AI439" i="9"/>
  <c r="AI221" i="9"/>
  <c r="AI434" i="9"/>
  <c r="AI690" i="9"/>
  <c r="AI1047" i="9"/>
  <c r="AI1041" i="9"/>
  <c r="AI1002" i="9"/>
  <c r="AI996" i="9"/>
  <c r="AI990" i="9"/>
  <c r="AI984" i="9"/>
  <c r="AI978" i="9"/>
  <c r="AI972" i="9"/>
  <c r="AI960" i="9"/>
  <c r="AI954" i="9"/>
  <c r="AI948" i="9"/>
  <c r="AI917" i="9"/>
  <c r="AI911" i="9"/>
  <c r="AI905" i="9"/>
  <c r="AI899" i="9"/>
  <c r="AI893" i="9"/>
  <c r="AI862" i="9"/>
  <c r="AI856" i="9"/>
  <c r="AI849" i="9"/>
  <c r="AI843" i="9"/>
  <c r="AI837" i="9"/>
  <c r="AI825" i="9"/>
  <c r="AI819" i="9"/>
  <c r="AI806" i="9"/>
  <c r="AI800" i="9"/>
  <c r="AI794" i="9"/>
  <c r="AI788" i="9"/>
  <c r="AI782" i="9"/>
  <c r="AI776" i="9"/>
  <c r="AI564" i="9"/>
  <c r="AI558" i="9"/>
  <c r="AI371" i="9"/>
  <c r="AI303" i="9"/>
  <c r="AI284" i="9"/>
  <c r="AI270" i="9"/>
  <c r="AI239" i="9"/>
  <c r="AI233" i="9"/>
  <c r="AI227" i="9"/>
  <c r="AI190" i="9"/>
  <c r="AI184" i="9"/>
  <c r="AI178" i="9"/>
  <c r="AI140" i="9"/>
  <c r="AI134" i="9"/>
  <c r="AI96" i="9"/>
  <c r="AI90" i="9"/>
  <c r="AI84" i="9"/>
  <c r="AI428" i="9"/>
  <c r="AI921" i="9"/>
  <c r="AI142" i="9"/>
  <c r="AI1071" i="9"/>
  <c r="AI1091" i="9"/>
  <c r="AI1065" i="9"/>
  <c r="AI1085" i="9"/>
  <c r="AI1034" i="9"/>
  <c r="AI1015" i="9"/>
  <c r="AI721" i="9"/>
  <c r="AI715" i="9"/>
  <c r="AI709" i="9"/>
  <c r="AI703" i="9"/>
  <c r="AI697" i="9"/>
  <c r="AI678" i="9"/>
  <c r="AI672" i="9"/>
  <c r="AI666" i="9"/>
  <c r="AI630" i="9"/>
  <c r="AI624" i="9"/>
  <c r="AI618" i="9"/>
  <c r="AI612" i="9"/>
  <c r="AI606" i="9"/>
  <c r="AI545" i="9"/>
  <c r="AI533" i="9"/>
  <c r="AI494" i="9"/>
  <c r="AI469" i="9"/>
  <c r="AI438" i="9"/>
  <c r="AI346" i="9"/>
  <c r="AI296" i="9"/>
  <c r="AI257" i="9"/>
  <c r="AI251" i="9"/>
  <c r="AI547" i="9"/>
  <c r="AI479" i="9"/>
  <c r="AI507" i="9"/>
  <c r="AI515" i="9"/>
  <c r="AI1058" i="9"/>
  <c r="AI1078" i="9"/>
  <c r="AI1046" i="9"/>
  <c r="AI983" i="9"/>
  <c r="AI1003" i="9"/>
  <c r="AI315" i="9"/>
  <c r="AI177" i="9"/>
  <c r="AI164" i="9"/>
  <c r="AI158" i="9"/>
  <c r="AI152" i="9"/>
  <c r="AI139" i="9"/>
  <c r="AI126" i="9"/>
  <c r="AI120" i="9"/>
  <c r="AI593" i="9"/>
  <c r="AI685" i="9"/>
  <c r="AI1070" i="9"/>
  <c r="AI1090" i="9"/>
  <c r="AI1064" i="9"/>
  <c r="AI1084" i="9"/>
  <c r="AI659" i="9"/>
  <c r="AI653" i="9"/>
  <c r="AI647" i="9"/>
  <c r="AI635" i="9"/>
  <c r="AI544" i="9"/>
  <c r="AI532" i="9"/>
  <c r="AI499" i="9"/>
  <c r="AI474" i="9"/>
  <c r="AI480" i="9"/>
  <c r="AI437" i="9"/>
  <c r="AI382" i="9"/>
  <c r="AI301" i="9"/>
  <c r="AI295" i="9"/>
  <c r="AI262" i="9"/>
  <c r="AI256" i="9"/>
  <c r="AI250" i="9"/>
  <c r="AI219" i="9"/>
  <c r="AI207" i="9"/>
  <c r="AI201" i="9"/>
  <c r="AI195" i="9"/>
  <c r="AI107" i="9"/>
  <c r="AI1009" i="9"/>
  <c r="AI1017" i="9"/>
  <c r="AI130" i="9"/>
  <c r="AI242" i="9"/>
  <c r="AI1057" i="9"/>
  <c r="AI1077" i="9"/>
  <c r="AI1051" i="9"/>
  <c r="AI1045" i="9"/>
  <c r="AI964" i="9"/>
  <c r="AI958" i="9"/>
  <c r="AI952" i="9"/>
  <c r="AI915" i="9"/>
  <c r="AI909" i="9"/>
  <c r="AI738" i="9"/>
  <c r="AI592" i="9"/>
  <c r="AI586" i="9"/>
  <c r="AI580" i="9"/>
  <c r="AI574" i="9"/>
  <c r="AI525" i="9"/>
  <c r="AI518" i="9"/>
  <c r="AI314" i="9"/>
  <c r="AI288" i="9"/>
  <c r="AI182" i="9"/>
  <c r="AI138" i="9"/>
  <c r="AI125" i="9"/>
  <c r="AI119" i="9"/>
  <c r="AI113" i="9"/>
  <c r="AI100" i="9"/>
  <c r="AI88" i="9"/>
  <c r="AI82" i="9"/>
  <c r="AI278" i="9"/>
  <c r="AI817" i="9"/>
  <c r="AI872" i="9"/>
  <c r="AI947" i="9"/>
  <c r="AI531" i="9"/>
  <c r="AI1069" i="9"/>
  <c r="AI1089" i="9"/>
  <c r="AI1063" i="9"/>
  <c r="AI1083" i="9"/>
  <c r="AI628" i="9"/>
  <c r="AI616" i="9"/>
  <c r="AI498" i="9"/>
  <c r="AI436" i="9"/>
  <c r="AI350" i="9"/>
  <c r="AI344" i="9"/>
  <c r="AI300" i="9"/>
  <c r="AI274" i="9"/>
  <c r="AI255" i="9"/>
  <c r="AI249" i="9"/>
  <c r="AI218" i="9"/>
  <c r="AI212" i="9"/>
  <c r="AI206" i="9"/>
  <c r="AI200" i="9"/>
  <c r="AI194" i="9"/>
  <c r="AI175" i="9"/>
  <c r="AI167" i="9"/>
  <c r="AI726" i="9"/>
  <c r="AI307" i="9"/>
  <c r="AI467" i="9"/>
  <c r="AI1056" i="9"/>
  <c r="AI1076" i="9"/>
  <c r="AI1050" i="9"/>
  <c r="AI1044" i="9"/>
  <c r="AI1006" i="9"/>
  <c r="AI969" i="9"/>
  <c r="AI963" i="9"/>
  <c r="AI957" i="9"/>
  <c r="AI951" i="9"/>
  <c r="AI920" i="9"/>
  <c r="AI914" i="9"/>
  <c r="AI908" i="9"/>
  <c r="AI902" i="9"/>
  <c r="AI896" i="9"/>
  <c r="AI890" i="9"/>
  <c r="AI865" i="9"/>
  <c r="AI859" i="9"/>
  <c r="AI822" i="9"/>
  <c r="AI809" i="9"/>
  <c r="AI803" i="9"/>
  <c r="AI797" i="9"/>
  <c r="AI785" i="9"/>
  <c r="AI779" i="9"/>
  <c r="AI773" i="9"/>
  <c r="AI767" i="9"/>
  <c r="AI761" i="9"/>
  <c r="AI755" i="9"/>
  <c r="AI567" i="9"/>
  <c r="AI561" i="9"/>
  <c r="AI555" i="9"/>
  <c r="AI224" i="9"/>
  <c r="AI271" i="9"/>
  <c r="AI813" i="9"/>
  <c r="AI79" i="9"/>
  <c r="AI1068" i="9"/>
  <c r="AI1088" i="9"/>
  <c r="AI1062" i="9"/>
  <c r="AI1082" i="9"/>
  <c r="AI1031" i="9"/>
  <c r="AI724" i="9"/>
  <c r="AI718" i="9"/>
  <c r="AI712" i="9"/>
  <c r="AI706" i="9"/>
  <c r="AI700" i="9"/>
  <c r="AI694" i="9"/>
  <c r="AI681" i="9"/>
  <c r="AI675" i="9"/>
  <c r="AI669" i="9"/>
  <c r="AI627" i="9"/>
  <c r="AI621" i="9"/>
  <c r="AI609" i="9"/>
  <c r="AI536" i="9"/>
  <c r="AI523" i="9"/>
  <c r="AI497" i="9"/>
  <c r="AI435" i="9"/>
  <c r="AI349" i="9"/>
  <c r="AI343" i="9"/>
  <c r="AI337" i="9"/>
  <c r="AI217" i="9"/>
  <c r="AI199" i="9"/>
  <c r="AI174" i="9"/>
  <c r="AI133" i="9"/>
  <c r="AI462" i="9"/>
  <c r="AI106" i="9"/>
  <c r="AI1055" i="9"/>
  <c r="AI1075" i="9"/>
  <c r="AI1049" i="9"/>
  <c r="AI1043" i="9"/>
  <c r="AI962" i="9"/>
  <c r="AI901" i="9"/>
  <c r="AI870" i="9"/>
  <c r="AI305" i="9"/>
  <c r="AI286" i="9"/>
  <c r="AI280" i="9"/>
  <c r="AI266" i="9"/>
  <c r="AI223" i="9"/>
  <c r="AI186" i="9"/>
  <c r="AI149" i="9"/>
  <c r="AI263" i="9"/>
  <c r="AI1061" i="9"/>
  <c r="AI1081" i="9"/>
  <c r="AI380" i="9"/>
  <c r="AI1060" i="9"/>
  <c r="AI979" i="9"/>
  <c r="AI973" i="9"/>
  <c r="AI949" i="9"/>
  <c r="AI589" i="9"/>
  <c r="AI583" i="9"/>
  <c r="AI577" i="9"/>
  <c r="AI490" i="9"/>
  <c r="AI247" i="9"/>
  <c r="AI148" i="9"/>
  <c r="AI679" i="9"/>
  <c r="AI619" i="9"/>
  <c r="AI347" i="9"/>
  <c r="AI317" i="9"/>
  <c r="AI522" i="9"/>
  <c r="AI1059" i="9"/>
  <c r="AI1053" i="9"/>
  <c r="AI770" i="9"/>
  <c r="AI764" i="9"/>
  <c r="AI758" i="9"/>
  <c r="AI527" i="9"/>
  <c r="AI147" i="9"/>
  <c r="AI1028" i="9"/>
  <c r="AI941" i="9"/>
  <c r="AI935" i="9"/>
  <c r="AI691" i="9"/>
  <c r="AI684" i="9"/>
  <c r="AI642" i="9"/>
  <c r="AI450" i="9"/>
  <c r="AI389" i="9"/>
  <c r="AI364" i="9"/>
  <c r="AI264" i="9"/>
  <c r="AI153" i="9"/>
  <c r="AI121" i="9"/>
  <c r="AI102" i="9"/>
  <c r="AI1052" i="9"/>
  <c r="AI1008" i="9"/>
  <c r="AI886" i="9"/>
  <c r="AI848" i="9"/>
  <c r="AI811" i="9"/>
  <c r="AI799" i="9"/>
  <c r="AI793" i="9"/>
  <c r="AI575" i="9"/>
  <c r="AI488" i="9"/>
  <c r="AI376" i="9"/>
  <c r="AI245" i="9"/>
  <c r="AI641" i="9"/>
  <c r="AI538" i="9"/>
  <c r="AI455" i="9"/>
  <c r="AI412" i="9"/>
  <c r="AI114" i="9"/>
  <c r="AI101" i="9"/>
  <c r="AI95" i="9"/>
  <c r="AI1007" i="9"/>
  <c r="AI976" i="9"/>
  <c r="AI780" i="9"/>
  <c r="AI762" i="9"/>
  <c r="AI732" i="9"/>
  <c r="AI562" i="9"/>
  <c r="AI556" i="9"/>
  <c r="AI511" i="9"/>
  <c r="AI487" i="9"/>
  <c r="AI213" i="9"/>
  <c r="AI145" i="9"/>
  <c r="AI939" i="9"/>
  <c r="AI695" i="9"/>
  <c r="AI682" i="9"/>
  <c r="AI670" i="9"/>
  <c r="AI658" i="9"/>
  <c r="AI634" i="9"/>
  <c r="AI622" i="9"/>
  <c r="AI356" i="9"/>
  <c r="AI338" i="9"/>
  <c r="AI188" i="9"/>
  <c r="AI157" i="9"/>
  <c r="AI151" i="9"/>
  <c r="AI94" i="9"/>
  <c r="AI975" i="9"/>
  <c r="AI884" i="9"/>
  <c r="AI853" i="9"/>
  <c r="AI791" i="9"/>
  <c r="AI486" i="9"/>
  <c r="AI466" i="9"/>
  <c r="AI429" i="9"/>
  <c r="AI261" i="9"/>
  <c r="AI169" i="9"/>
  <c r="AI144" i="9"/>
  <c r="AI366" i="9"/>
  <c r="AI1019" i="9"/>
  <c r="AI815" i="9"/>
  <c r="AI615" i="9"/>
  <c r="AI603" i="9"/>
  <c r="AI472" i="9"/>
  <c r="AI118" i="9"/>
  <c r="AI882" i="9"/>
  <c r="AI833" i="9"/>
  <c r="AI796" i="9"/>
  <c r="AI754" i="9"/>
  <c r="AI572" i="9"/>
  <c r="AI465" i="9"/>
  <c r="AI299" i="9"/>
  <c r="AI273" i="9"/>
  <c r="AI211" i="9"/>
  <c r="AI205" i="9"/>
  <c r="AI1067" i="9"/>
  <c r="AI632" i="9"/>
  <c r="AI502" i="9"/>
  <c r="AI471" i="9"/>
  <c r="AI427" i="9"/>
  <c r="AI348" i="9"/>
  <c r="AI180" i="9"/>
  <c r="AI59" i="9"/>
  <c r="AI53" i="9"/>
  <c r="AM17" i="9"/>
  <c r="AM125" i="9"/>
  <c r="AM6" i="9"/>
  <c r="AM114" i="9"/>
  <c r="AM115" i="9"/>
  <c r="AM103" i="9"/>
  <c r="AM8" i="9"/>
  <c r="AM116" i="9"/>
  <c r="AM9" i="9"/>
  <c r="AM117" i="9"/>
  <c r="AM3" i="9"/>
  <c r="AM107" i="9"/>
  <c r="AM22" i="9"/>
  <c r="AM34" i="9"/>
  <c r="AM70" i="9"/>
  <c r="AM94" i="9"/>
  <c r="AM106" i="9"/>
  <c r="AM130" i="9"/>
  <c r="AM11" i="9"/>
  <c r="AM35" i="9"/>
  <c r="AM47" i="9"/>
  <c r="AM83" i="9"/>
  <c r="AM24" i="9"/>
  <c r="AM36" i="9"/>
  <c r="AM60" i="9"/>
  <c r="AM72" i="9"/>
  <c r="AM96" i="9"/>
  <c r="AM108" i="9"/>
  <c r="AM121" i="9"/>
  <c r="AM13" i="9"/>
  <c r="AM25" i="9"/>
  <c r="AM37" i="9"/>
  <c r="AM49" i="9"/>
  <c r="AM61" i="9"/>
  <c r="AM73" i="9"/>
  <c r="AM85" i="9"/>
  <c r="AM97" i="9"/>
  <c r="AM109" i="9"/>
  <c r="AM133" i="9"/>
  <c r="AM14" i="9"/>
  <c r="AM26" i="9"/>
  <c r="AM38" i="9"/>
  <c r="AM50" i="9"/>
  <c r="AM62" i="9"/>
  <c r="AM74" i="9"/>
  <c r="AM86" i="9"/>
  <c r="AM98" i="9"/>
  <c r="AM110" i="9"/>
  <c r="AM122" i="9"/>
  <c r="AM134" i="9"/>
  <c r="AM135" i="9"/>
  <c r="AM100" i="9"/>
  <c r="AM124" i="9"/>
  <c r="AM136" i="9"/>
  <c r="AM15" i="9"/>
  <c r="AM27" i="9"/>
  <c r="AM39" i="9"/>
  <c r="AM51" i="9"/>
  <c r="AM63" i="9"/>
  <c r="AM75" i="9"/>
  <c r="AM87" i="9"/>
  <c r="AM99" i="9"/>
  <c r="AM111" i="9"/>
  <c r="AM123" i="9"/>
  <c r="AM112" i="9"/>
  <c r="AM119" i="9"/>
  <c r="AM4" i="9"/>
  <c r="AM16" i="9"/>
  <c r="AM28" i="9"/>
  <c r="AM40" i="9"/>
  <c r="AM52" i="9"/>
  <c r="AM64" i="9"/>
  <c r="AM76" i="9"/>
  <c r="AM88" i="9"/>
  <c r="G8" i="18"/>
  <c r="AQ8" i="18"/>
  <c r="AX8" i="18"/>
  <c r="AY8" i="18" s="1"/>
  <c r="G7" i="18"/>
  <c r="AQ7" i="18" s="1"/>
  <c r="AX7" i="18" s="1"/>
  <c r="AY7" i="18" s="1"/>
  <c r="AT8" i="18"/>
  <c r="AT7" i="18"/>
  <c r="G19" i="18"/>
  <c r="AQ19" i="18"/>
  <c r="AX19" i="18"/>
  <c r="AY19" i="18" s="1"/>
  <c r="G32" i="18"/>
  <c r="AQ32" i="18"/>
  <c r="AX32" i="18"/>
  <c r="AY32" i="18" s="1"/>
  <c r="G38" i="18"/>
  <c r="AQ38" i="18"/>
  <c r="AX38" i="18"/>
  <c r="AY38" i="18" s="1"/>
  <c r="G44" i="18"/>
  <c r="AQ44" i="18"/>
  <c r="AX44" i="18"/>
  <c r="AY44" i="18" s="1"/>
  <c r="G50" i="18"/>
  <c r="AQ50" i="18"/>
  <c r="AX50" i="18"/>
  <c r="AY50" i="18" s="1"/>
  <c r="G56" i="18"/>
  <c r="AQ56" i="18"/>
  <c r="AX56" i="18"/>
  <c r="AY56" i="18" s="1"/>
  <c r="G62" i="18"/>
  <c r="AQ62" i="18"/>
  <c r="AX62" i="18"/>
  <c r="AY62" i="18" s="1"/>
  <c r="G68" i="18"/>
  <c r="AQ68" i="18"/>
  <c r="AX68" i="18"/>
  <c r="AY68" i="18" s="1"/>
  <c r="G74" i="18"/>
  <c r="AQ74" i="18"/>
  <c r="AX74" i="18"/>
  <c r="AY74" i="18" s="1"/>
  <c r="G80" i="18"/>
  <c r="AQ80" i="18"/>
  <c r="AX80" i="18"/>
  <c r="AY80" i="18" s="1"/>
  <c r="G86" i="18"/>
  <c r="AQ86" i="18"/>
  <c r="AX86" i="18"/>
  <c r="AY86" i="18" s="1"/>
  <c r="G92" i="18"/>
  <c r="AQ92" i="18"/>
  <c r="AX92" i="18"/>
  <c r="AY92" i="18" s="1"/>
  <c r="G98" i="18"/>
  <c r="AQ98" i="18"/>
  <c r="AX98" i="18"/>
  <c r="AY98" i="18" s="1"/>
  <c r="G104" i="18"/>
  <c r="AQ104" i="18"/>
  <c r="AX104" i="18"/>
  <c r="AY104" i="18" s="1"/>
  <c r="G110" i="18"/>
  <c r="AQ110" i="18"/>
  <c r="AX110" i="18"/>
  <c r="AY110" i="18" s="1"/>
  <c r="G116" i="18"/>
  <c r="AQ116" i="18"/>
  <c r="AX116" i="18"/>
  <c r="AY116" i="18" s="1"/>
  <c r="G122" i="18"/>
  <c r="AQ122" i="18"/>
  <c r="AX122" i="18"/>
  <c r="AY122" i="18" s="1"/>
  <c r="G128" i="18"/>
  <c r="AQ128" i="18"/>
  <c r="AX128" i="18"/>
  <c r="AY128" i="18" s="1"/>
  <c r="G134" i="18"/>
  <c r="AQ134" i="18"/>
  <c r="AX134" i="18"/>
  <c r="AY134" i="18" s="1"/>
  <c r="G140" i="18"/>
  <c r="AQ140" i="18"/>
  <c r="AX140" i="18"/>
  <c r="AY140" i="18" s="1"/>
  <c r="G146" i="18"/>
  <c r="AQ146" i="18"/>
  <c r="AX146" i="18"/>
  <c r="AY146" i="18" s="1"/>
  <c r="G180" i="18"/>
  <c r="AQ180" i="18"/>
  <c r="AX180" i="18"/>
  <c r="AY180" i="18" s="1"/>
  <c r="G187" i="18"/>
  <c r="AQ187" i="18"/>
  <c r="AX187" i="18"/>
  <c r="AY187" i="18" s="1"/>
  <c r="G193" i="18"/>
  <c r="AQ193" i="18"/>
  <c r="AX193" i="18"/>
  <c r="AY193" i="18" s="1"/>
  <c r="G200" i="18"/>
  <c r="AQ200" i="18"/>
  <c r="AX200" i="18"/>
  <c r="AY200" i="18" s="1"/>
  <c r="G25" i="18"/>
  <c r="AQ25" i="18"/>
  <c r="AX25" i="18"/>
  <c r="AY25" i="18" s="1"/>
  <c r="G24" i="18"/>
  <c r="AQ24" i="18"/>
  <c r="AX24" i="18"/>
  <c r="AY24" i="18" s="1"/>
  <c r="G31" i="18"/>
  <c r="AQ31" i="18"/>
  <c r="AX31" i="18"/>
  <c r="AY31" i="18" s="1"/>
  <c r="G37" i="18"/>
  <c r="AQ37" i="18"/>
  <c r="AX37" i="18"/>
  <c r="AY37" i="18" s="1"/>
  <c r="G43" i="18"/>
  <c r="AQ43" i="18"/>
  <c r="AX43" i="18"/>
  <c r="AY43" i="18" s="1"/>
  <c r="G49" i="18"/>
  <c r="AQ49" i="18"/>
  <c r="AX49" i="18"/>
  <c r="AY49" i="18" s="1"/>
  <c r="G55" i="18"/>
  <c r="AQ55" i="18"/>
  <c r="AX55" i="18"/>
  <c r="AY55" i="18" s="1"/>
  <c r="G61" i="18"/>
  <c r="AQ61" i="18"/>
  <c r="AX61" i="18"/>
  <c r="AY61" i="18" s="1"/>
  <c r="G67" i="18"/>
  <c r="AQ67" i="18"/>
  <c r="AX67" i="18"/>
  <c r="AY67" i="18" s="1"/>
  <c r="G73" i="18"/>
  <c r="AQ73" i="18"/>
  <c r="AX73" i="18"/>
  <c r="AY73" i="18" s="1"/>
  <c r="G79" i="18"/>
  <c r="AQ79" i="18"/>
  <c r="AX79" i="18"/>
  <c r="AY79" i="18" s="1"/>
  <c r="G85" i="18"/>
  <c r="AQ85" i="18"/>
  <c r="AX85" i="18"/>
  <c r="AY85" i="18" s="1"/>
  <c r="G91" i="18"/>
  <c r="AQ91" i="18"/>
  <c r="AX91" i="18"/>
  <c r="AY91" i="18" s="1"/>
  <c r="G97" i="18"/>
  <c r="AQ97" i="18"/>
  <c r="AX97" i="18"/>
  <c r="AY97" i="18" s="1"/>
  <c r="G103" i="18"/>
  <c r="AQ103" i="18"/>
  <c r="AX103" i="18"/>
  <c r="AY103" i="18" s="1"/>
  <c r="G109" i="18"/>
  <c r="AQ109" i="18"/>
  <c r="AX109" i="18"/>
  <c r="AY109" i="18" s="1"/>
  <c r="G115" i="18"/>
  <c r="AQ115" i="18"/>
  <c r="AX115" i="18"/>
  <c r="AY115" i="18" s="1"/>
  <c r="G121" i="18"/>
  <c r="AQ121" i="18"/>
  <c r="AX121" i="18"/>
  <c r="AY121" i="18" s="1"/>
  <c r="G127" i="18"/>
  <c r="AQ127" i="18"/>
  <c r="AX127" i="18"/>
  <c r="AY127" i="18" s="1"/>
  <c r="G133" i="18"/>
  <c r="AQ133" i="18"/>
  <c r="AX133" i="18"/>
  <c r="AY133" i="18" s="1"/>
  <c r="G139" i="18"/>
  <c r="AQ139" i="18"/>
  <c r="AX139" i="18"/>
  <c r="AY139" i="18" s="1"/>
  <c r="G145" i="18"/>
  <c r="AQ145" i="18"/>
  <c r="AX145" i="18"/>
  <c r="AY145" i="18" s="1"/>
  <c r="G179" i="18"/>
  <c r="AQ179" i="18"/>
  <c r="AX179" i="18"/>
  <c r="AY179" i="18" s="1"/>
  <c r="G30" i="18"/>
  <c r="AQ30" i="18"/>
  <c r="AX30" i="18"/>
  <c r="AY30" i="18" s="1"/>
  <c r="G23" i="18"/>
  <c r="AQ23" i="18"/>
  <c r="AX23" i="18"/>
  <c r="AY23" i="18" s="1"/>
  <c r="G36" i="18"/>
  <c r="AQ36" i="18"/>
  <c r="AX36" i="18"/>
  <c r="AY36" i="18" s="1"/>
  <c r="G42" i="18"/>
  <c r="AQ42" i="18"/>
  <c r="AX42" i="18"/>
  <c r="AY42" i="18" s="1"/>
  <c r="G48" i="18"/>
  <c r="AQ48" i="18"/>
  <c r="AX48" i="18"/>
  <c r="AY48" i="18" s="1"/>
  <c r="G54" i="18"/>
  <c r="AQ54" i="18"/>
  <c r="AX54" i="18"/>
  <c r="AY54" i="18" s="1"/>
  <c r="G60" i="18"/>
  <c r="AQ60" i="18"/>
  <c r="AX60" i="18"/>
  <c r="AY60" i="18" s="1"/>
  <c r="G66" i="18"/>
  <c r="AQ66" i="18"/>
  <c r="AX66" i="18"/>
  <c r="AY66" i="18" s="1"/>
  <c r="G72" i="18"/>
  <c r="AQ72" i="18"/>
  <c r="AX72" i="18"/>
  <c r="AY72" i="18" s="1"/>
  <c r="G78" i="18"/>
  <c r="AQ78" i="18"/>
  <c r="AX78" i="18"/>
  <c r="AY78" i="18" s="1"/>
  <c r="G84" i="18"/>
  <c r="AQ84" i="18"/>
  <c r="AX84" i="18"/>
  <c r="AY84" i="18" s="1"/>
  <c r="G90" i="18"/>
  <c r="AQ90" i="18"/>
  <c r="AX90" i="18"/>
  <c r="AY90" i="18" s="1"/>
  <c r="G96" i="18"/>
  <c r="AQ96" i="18"/>
  <c r="AX96" i="18"/>
  <c r="AY96" i="18" s="1"/>
  <c r="G102" i="18"/>
  <c r="AQ102" i="18"/>
  <c r="AX102" i="18"/>
  <c r="AY102" i="18" s="1"/>
  <c r="G108" i="18"/>
  <c r="AQ108" i="18"/>
  <c r="AX108" i="18"/>
  <c r="AY108" i="18" s="1"/>
  <c r="G114" i="18"/>
  <c r="AQ114" i="18"/>
  <c r="AX114" i="18"/>
  <c r="AY114" i="18" s="1"/>
  <c r="G120" i="18"/>
  <c r="AQ120" i="18"/>
  <c r="AX120" i="18"/>
  <c r="AY120" i="18" s="1"/>
  <c r="G126" i="18"/>
  <c r="AQ126" i="18"/>
  <c r="AX126" i="18"/>
  <c r="AY126" i="18" s="1"/>
  <c r="G132" i="18"/>
  <c r="AQ132" i="18"/>
  <c r="AX132" i="18"/>
  <c r="AY132" i="18" s="1"/>
  <c r="G138" i="18"/>
  <c r="AQ138" i="18"/>
  <c r="AX138" i="18"/>
  <c r="AY138" i="18" s="1"/>
  <c r="G144" i="18"/>
  <c r="AQ144" i="18"/>
  <c r="AX144" i="18"/>
  <c r="AY144" i="18" s="1"/>
  <c r="G151" i="18"/>
  <c r="AQ151" i="18"/>
  <c r="AX151" i="18"/>
  <c r="AY151" i="18" s="1"/>
  <c r="G171" i="18"/>
  <c r="AQ171" i="18"/>
  <c r="AX171" i="18"/>
  <c r="AY171" i="18" s="1"/>
  <c r="G178" i="18"/>
  <c r="AQ178" i="18"/>
  <c r="AX178" i="18"/>
  <c r="AY178" i="18" s="1"/>
  <c r="G191" i="18"/>
  <c r="AQ191" i="18"/>
  <c r="AX191" i="18"/>
  <c r="AY191" i="18" s="1"/>
  <c r="G211" i="18"/>
  <c r="AQ211" i="18"/>
  <c r="AX211" i="18"/>
  <c r="AY211" i="18" s="1"/>
  <c r="G29" i="18"/>
  <c r="AQ29" i="18"/>
  <c r="AX29" i="18"/>
  <c r="AY29" i="18" s="1"/>
  <c r="G22" i="18"/>
  <c r="AQ22" i="18"/>
  <c r="AX22" i="18"/>
  <c r="AY22" i="18" s="1"/>
  <c r="G35" i="18"/>
  <c r="AQ35" i="18"/>
  <c r="AX35" i="18"/>
  <c r="AY35" i="18" s="1"/>
  <c r="G41" i="18"/>
  <c r="AQ41" i="18"/>
  <c r="AX41" i="18"/>
  <c r="AY41" i="18" s="1"/>
  <c r="G47" i="18"/>
  <c r="AQ47" i="18"/>
  <c r="AX47" i="18"/>
  <c r="AY47" i="18" s="1"/>
  <c r="G53" i="18"/>
  <c r="AQ53" i="18"/>
  <c r="AX53" i="18"/>
  <c r="AY53" i="18" s="1"/>
  <c r="G59" i="18"/>
  <c r="AQ59" i="18"/>
  <c r="AX59" i="18"/>
  <c r="AY59" i="18" s="1"/>
  <c r="G65" i="18"/>
  <c r="AQ65" i="18"/>
  <c r="AX65" i="18"/>
  <c r="AY65" i="18" s="1"/>
  <c r="G71" i="18"/>
  <c r="AQ71" i="18"/>
  <c r="AX71" i="18"/>
  <c r="AY71" i="18" s="1"/>
  <c r="G77" i="18"/>
  <c r="AQ77" i="18"/>
  <c r="AX77" i="18"/>
  <c r="AY77" i="18" s="1"/>
  <c r="G83" i="18"/>
  <c r="AQ83" i="18"/>
  <c r="AX83" i="18"/>
  <c r="AY83" i="18" s="1"/>
  <c r="G89" i="18"/>
  <c r="AQ89" i="18"/>
  <c r="AX89" i="18"/>
  <c r="AY89" i="18" s="1"/>
  <c r="G95" i="18"/>
  <c r="AQ95" i="18"/>
  <c r="AX95" i="18"/>
  <c r="AY95" i="18" s="1"/>
  <c r="G101" i="18"/>
  <c r="AQ101" i="18"/>
  <c r="AX101" i="18"/>
  <c r="AY101" i="18" s="1"/>
  <c r="G107" i="18"/>
  <c r="AQ107" i="18"/>
  <c r="AX107" i="18"/>
  <c r="AY107" i="18" s="1"/>
  <c r="G113" i="18"/>
  <c r="AQ113" i="18"/>
  <c r="AX113" i="18"/>
  <c r="AY113" i="18" s="1"/>
  <c r="G119" i="18"/>
  <c r="AQ119" i="18"/>
  <c r="AX119" i="18"/>
  <c r="AY119" i="18" s="1"/>
  <c r="G125" i="18"/>
  <c r="AQ125" i="18"/>
  <c r="AX125" i="18"/>
  <c r="AY125" i="18" s="1"/>
  <c r="G131" i="18"/>
  <c r="AQ131" i="18"/>
  <c r="AX131" i="18"/>
  <c r="AY131" i="18" s="1"/>
  <c r="G137" i="18"/>
  <c r="AQ137" i="18"/>
  <c r="AX137" i="18"/>
  <c r="AY137" i="18" s="1"/>
  <c r="G143" i="18"/>
  <c r="AQ143" i="18"/>
  <c r="AX143" i="18"/>
  <c r="AY143" i="18" s="1"/>
  <c r="G150" i="18"/>
  <c r="AQ150" i="18"/>
  <c r="AX150" i="18"/>
  <c r="AY150" i="18" s="1"/>
  <c r="G163" i="18"/>
  <c r="AQ163" i="18"/>
  <c r="AX163" i="18"/>
  <c r="AY163" i="18" s="1"/>
  <c r="G170" i="18"/>
  <c r="AQ170" i="18"/>
  <c r="AX170" i="18"/>
  <c r="AY170" i="18" s="1"/>
  <c r="G190" i="18"/>
  <c r="AQ190" i="18"/>
  <c r="AX190" i="18"/>
  <c r="AY190" i="18" s="1"/>
  <c r="G21" i="18"/>
  <c r="AQ21" i="18"/>
  <c r="AX21" i="18"/>
  <c r="AY21" i="18" s="1"/>
  <c r="G28" i="18"/>
  <c r="AQ28" i="18"/>
  <c r="AX28" i="18"/>
  <c r="AY28" i="18" s="1"/>
  <c r="G34" i="18"/>
  <c r="AQ34" i="18"/>
  <c r="AX34" i="18"/>
  <c r="AY34" i="18" s="1"/>
  <c r="G40" i="18"/>
  <c r="AQ40" i="18"/>
  <c r="AX40" i="18"/>
  <c r="AY40" i="18" s="1"/>
  <c r="G46" i="18"/>
  <c r="AQ46" i="18"/>
  <c r="AX46" i="18"/>
  <c r="AY46" i="18" s="1"/>
  <c r="G52" i="18"/>
  <c r="AQ52" i="18"/>
  <c r="AX52" i="18"/>
  <c r="AY52" i="18" s="1"/>
  <c r="G58" i="18"/>
  <c r="AQ58" i="18"/>
  <c r="AX58" i="18"/>
  <c r="AY58" i="18" s="1"/>
  <c r="G64" i="18"/>
  <c r="AQ64" i="18"/>
  <c r="AX64" i="18"/>
  <c r="AY64" i="18" s="1"/>
  <c r="G70" i="18"/>
  <c r="AQ70" i="18"/>
  <c r="AX70" i="18"/>
  <c r="AY70" i="18" s="1"/>
  <c r="G76" i="18"/>
  <c r="AQ76" i="18"/>
  <c r="AX76" i="18"/>
  <c r="AY76" i="18" s="1"/>
  <c r="G82" i="18"/>
  <c r="AQ82" i="18"/>
  <c r="AX82" i="18"/>
  <c r="AY82" i="18" s="1"/>
  <c r="G88" i="18"/>
  <c r="AQ88" i="18"/>
  <c r="AX88" i="18"/>
  <c r="AY88" i="18" s="1"/>
  <c r="G94" i="18"/>
  <c r="AQ94" i="18"/>
  <c r="AX94" i="18"/>
  <c r="AY94" i="18" s="1"/>
  <c r="G100" i="18"/>
  <c r="AQ100" i="18"/>
  <c r="AX100" i="18"/>
  <c r="AY100" i="18" s="1"/>
  <c r="G106" i="18"/>
  <c r="AQ106" i="18"/>
  <c r="AX106" i="18"/>
  <c r="AY106" i="18" s="1"/>
  <c r="G112" i="18"/>
  <c r="AQ112" i="18"/>
  <c r="AX112" i="18"/>
  <c r="AY112" i="18" s="1"/>
  <c r="G118" i="18"/>
  <c r="AQ118" i="18"/>
  <c r="AX118" i="18"/>
  <c r="AY118" i="18" s="1"/>
  <c r="G124" i="18"/>
  <c r="AQ124" i="18"/>
  <c r="AX124" i="18"/>
  <c r="AY124" i="18" s="1"/>
  <c r="G130" i="18"/>
  <c r="AQ130" i="18"/>
  <c r="AX130" i="18"/>
  <c r="AY130" i="18" s="1"/>
  <c r="G136" i="18"/>
  <c r="AQ136" i="18"/>
  <c r="AX136" i="18"/>
  <c r="AY136" i="18" s="1"/>
  <c r="G142" i="18"/>
  <c r="AQ142" i="18"/>
  <c r="AX142" i="18"/>
  <c r="AY142" i="18" s="1"/>
  <c r="G149" i="18"/>
  <c r="AQ149" i="18"/>
  <c r="AX149" i="18"/>
  <c r="AY149" i="18" s="1"/>
  <c r="G162" i="18"/>
  <c r="AQ162" i="18"/>
  <c r="AX162" i="18"/>
  <c r="AY162" i="18" s="1"/>
  <c r="G169" i="18"/>
  <c r="AQ169" i="18"/>
  <c r="AX169" i="18"/>
  <c r="AY169" i="18" s="1"/>
  <c r="G189" i="18"/>
  <c r="AQ189" i="18"/>
  <c r="AX189" i="18"/>
  <c r="AY189" i="18" s="1"/>
  <c r="G195" i="18"/>
  <c r="AQ195" i="18"/>
  <c r="AX195" i="18"/>
  <c r="AY195" i="18" s="1"/>
  <c r="G202" i="18"/>
  <c r="AQ202" i="18"/>
  <c r="AX202" i="18"/>
  <c r="AY202" i="18" s="1"/>
  <c r="G209" i="18"/>
  <c r="AQ209" i="18"/>
  <c r="AX209" i="18"/>
  <c r="AY209" i="18" s="1"/>
  <c r="G33" i="18"/>
  <c r="AQ33" i="18"/>
  <c r="AX33" i="18"/>
  <c r="AY33" i="18" s="1"/>
  <c r="G39" i="18"/>
  <c r="AQ39" i="18"/>
  <c r="AX39" i="18"/>
  <c r="AY39" i="18" s="1"/>
  <c r="G45" i="18"/>
  <c r="AQ45" i="18"/>
  <c r="AX45" i="18"/>
  <c r="AY45" i="18" s="1"/>
  <c r="G51" i="18"/>
  <c r="AQ51" i="18"/>
  <c r="AX51" i="18"/>
  <c r="AY51" i="18" s="1"/>
  <c r="G57" i="18"/>
  <c r="AQ57" i="18"/>
  <c r="AX57" i="18"/>
  <c r="AY57" i="18" s="1"/>
  <c r="G63" i="18"/>
  <c r="AQ63" i="18"/>
  <c r="AX63" i="18"/>
  <c r="AY63" i="18" s="1"/>
  <c r="G69" i="18"/>
  <c r="AQ69" i="18"/>
  <c r="AX69" i="18"/>
  <c r="AY69" i="18" s="1"/>
  <c r="G75" i="18"/>
  <c r="AQ75" i="18"/>
  <c r="AX75" i="18"/>
  <c r="AY75" i="18" s="1"/>
  <c r="G81" i="18"/>
  <c r="AQ81" i="18"/>
  <c r="AX81" i="18"/>
  <c r="AY81" i="18" s="1"/>
  <c r="G87" i="18"/>
  <c r="AQ87" i="18"/>
  <c r="AX87" i="18"/>
  <c r="AY87" i="18" s="1"/>
  <c r="G93" i="18"/>
  <c r="AQ93" i="18"/>
  <c r="AX93" i="18"/>
  <c r="AY93" i="18" s="1"/>
  <c r="G99" i="18"/>
  <c r="AQ99" i="18"/>
  <c r="AX99" i="18"/>
  <c r="AY99" i="18" s="1"/>
  <c r="G105" i="18"/>
  <c r="AQ105" i="18"/>
  <c r="AX105" i="18"/>
  <c r="AY105" i="18" s="1"/>
  <c r="G111" i="18"/>
  <c r="AQ111" i="18"/>
  <c r="AX111" i="18"/>
  <c r="AY111" i="18" s="1"/>
  <c r="G117" i="18"/>
  <c r="AQ117" i="18"/>
  <c r="AX117" i="18"/>
  <c r="AY117" i="18" s="1"/>
  <c r="G123" i="18"/>
  <c r="AQ123" i="18"/>
  <c r="AX123" i="18"/>
  <c r="AY123" i="18" s="1"/>
  <c r="G129" i="18"/>
  <c r="AQ129" i="18"/>
  <c r="AX129" i="18"/>
  <c r="AY129" i="18" s="1"/>
  <c r="G135" i="18"/>
  <c r="AQ135" i="18"/>
  <c r="AX135" i="18"/>
  <c r="AY135" i="18" s="1"/>
  <c r="G141" i="18"/>
  <c r="AQ141" i="18"/>
  <c r="AX141" i="18"/>
  <c r="AY141" i="18" s="1"/>
  <c r="G161" i="18"/>
  <c r="AQ161" i="18"/>
  <c r="AX161" i="18"/>
  <c r="AY161" i="18" s="1"/>
  <c r="G188" i="18"/>
  <c r="AQ188" i="18"/>
  <c r="AX188" i="18"/>
  <c r="AY188" i="18" s="1"/>
  <c r="G194" i="18"/>
  <c r="AQ194" i="18"/>
  <c r="AX194" i="18"/>
  <c r="AY194" i="18" s="1"/>
  <c r="G201" i="18"/>
  <c r="AQ201" i="18"/>
  <c r="AX201" i="18"/>
  <c r="AY201" i="18" s="1"/>
  <c r="G208" i="18"/>
  <c r="AQ208" i="18"/>
  <c r="AX208" i="18"/>
  <c r="AY208" i="18" s="1"/>
  <c r="G199" i="18"/>
  <c r="AQ199" i="18"/>
  <c r="AX199" i="18"/>
  <c r="AY199" i="18" s="1"/>
  <c r="G204" i="18"/>
  <c r="AQ204" i="18"/>
  <c r="AX204" i="18"/>
  <c r="AY204" i="18" s="1"/>
  <c r="G222" i="18"/>
  <c r="AQ222" i="18"/>
  <c r="AX222" i="18"/>
  <c r="AY222" i="18" s="1"/>
  <c r="G235" i="18"/>
  <c r="AQ235" i="18"/>
  <c r="AX235" i="18"/>
  <c r="AY235" i="18" s="1"/>
  <c r="G248" i="18"/>
  <c r="AQ248" i="18"/>
  <c r="AX248" i="18"/>
  <c r="AY248" i="18" s="1"/>
  <c r="G254" i="18"/>
  <c r="AQ254" i="18"/>
  <c r="AX254" i="18"/>
  <c r="AY254" i="18" s="1"/>
  <c r="G273" i="18"/>
  <c r="AQ273" i="18"/>
  <c r="AX273" i="18"/>
  <c r="AY273" i="18" s="1"/>
  <c r="G286" i="18"/>
  <c r="AQ286" i="18"/>
  <c r="AX286" i="18"/>
  <c r="AY286" i="18" s="1"/>
  <c r="G299" i="18"/>
  <c r="AQ299" i="18"/>
  <c r="AX299" i="18"/>
  <c r="AY299" i="18" s="1"/>
  <c r="G312" i="18"/>
  <c r="AQ312" i="18"/>
  <c r="AX312" i="18"/>
  <c r="AY312" i="18" s="1"/>
  <c r="G318" i="18"/>
  <c r="AQ318" i="18"/>
  <c r="AX318" i="18"/>
  <c r="AY318" i="18" s="1"/>
  <c r="G325" i="18"/>
  <c r="AQ325" i="18"/>
  <c r="AX325" i="18"/>
  <c r="AY325" i="18" s="1"/>
  <c r="G344" i="18"/>
  <c r="AQ344" i="18"/>
  <c r="AX344" i="18"/>
  <c r="AY344" i="18" s="1"/>
  <c r="G351" i="18"/>
  <c r="AQ351" i="18"/>
  <c r="AX351" i="18"/>
  <c r="AY351" i="18" s="1"/>
  <c r="G397" i="18"/>
  <c r="AQ397" i="18"/>
  <c r="AX397" i="18"/>
  <c r="AY397" i="18" s="1"/>
  <c r="G404" i="18"/>
  <c r="AQ404" i="18"/>
  <c r="AX404" i="18"/>
  <c r="AY404" i="18" s="1"/>
  <c r="G431" i="18"/>
  <c r="AQ431" i="18"/>
  <c r="AX431" i="18"/>
  <c r="AY431" i="18" s="1"/>
  <c r="G451" i="18"/>
  <c r="AQ451" i="18"/>
  <c r="AX451" i="18"/>
  <c r="AY451" i="18" s="1"/>
  <c r="G464" i="18"/>
  <c r="AQ464" i="18"/>
  <c r="AX464" i="18"/>
  <c r="AY464" i="18" s="1"/>
  <c r="G477" i="18"/>
  <c r="AQ477" i="18"/>
  <c r="AX477" i="18"/>
  <c r="AY477" i="18" s="1"/>
  <c r="G483" i="18"/>
  <c r="AQ483" i="18"/>
  <c r="AX483" i="18"/>
  <c r="AY483" i="18" s="1"/>
  <c r="G490" i="18"/>
  <c r="AQ490" i="18"/>
  <c r="AX490" i="18"/>
  <c r="AY490" i="18" s="1"/>
  <c r="G509" i="18"/>
  <c r="AQ509" i="18"/>
  <c r="AX509" i="18"/>
  <c r="AY509" i="18" s="1"/>
  <c r="G157" i="18"/>
  <c r="AQ157" i="18"/>
  <c r="AX157" i="18"/>
  <c r="AY157" i="18" s="1"/>
  <c r="G168" i="18"/>
  <c r="AQ168" i="18"/>
  <c r="AX168" i="18"/>
  <c r="AY168" i="18" s="1"/>
  <c r="G173" i="18"/>
  <c r="AQ173" i="18"/>
  <c r="AX173" i="18"/>
  <c r="AY173" i="18" s="1"/>
  <c r="G184" i="18"/>
  <c r="AQ184" i="18"/>
  <c r="AX184" i="18"/>
  <c r="AY184" i="18" s="1"/>
  <c r="G215" i="18"/>
  <c r="AQ215" i="18"/>
  <c r="AX215" i="18"/>
  <c r="AY215" i="18" s="1"/>
  <c r="G228" i="18"/>
  <c r="AQ228" i="18"/>
  <c r="AX228" i="18"/>
  <c r="AY228" i="18" s="1"/>
  <c r="G234" i="18"/>
  <c r="AQ234" i="18"/>
  <c r="AX234" i="18"/>
  <c r="AY234" i="18" s="1"/>
  <c r="G241" i="18"/>
  <c r="AQ241" i="18"/>
  <c r="AX241" i="18"/>
  <c r="AY241" i="18" s="1"/>
  <c r="G247" i="18"/>
  <c r="AQ247" i="18"/>
  <c r="AX247" i="18"/>
  <c r="AY247" i="18" s="1"/>
  <c r="G260" i="18"/>
  <c r="AQ260" i="18"/>
  <c r="AX260" i="18"/>
  <c r="AY260" i="18" s="1"/>
  <c r="G266" i="18"/>
  <c r="AQ266" i="18"/>
  <c r="AX266" i="18"/>
  <c r="AY266" i="18" s="1"/>
  <c r="G279" i="18"/>
  <c r="AQ279" i="18"/>
  <c r="AX279" i="18"/>
  <c r="AY279" i="18" s="1"/>
  <c r="G292" i="18"/>
  <c r="AQ292" i="18"/>
  <c r="AX292" i="18"/>
  <c r="AY292" i="18" s="1"/>
  <c r="G305" i="18"/>
  <c r="AQ305" i="18"/>
  <c r="AX305" i="18"/>
  <c r="AY305" i="18" s="1"/>
  <c r="G331" i="18"/>
  <c r="AQ331" i="18"/>
  <c r="AX331" i="18"/>
  <c r="AY331" i="18" s="1"/>
  <c r="G337" i="18"/>
  <c r="AQ337" i="18"/>
  <c r="AX337" i="18"/>
  <c r="AY337" i="18" s="1"/>
  <c r="G350" i="18"/>
  <c r="AQ350" i="18"/>
  <c r="AX350" i="18"/>
  <c r="AY350" i="18" s="1"/>
  <c r="G357" i="18"/>
  <c r="AQ357" i="18"/>
  <c r="AX357" i="18"/>
  <c r="AY357" i="18" s="1"/>
  <c r="G364" i="18"/>
  <c r="AQ364" i="18"/>
  <c r="AX364" i="18"/>
  <c r="AY364" i="18" s="1"/>
  <c r="G370" i="18"/>
  <c r="AQ370" i="18"/>
  <c r="AX370" i="18"/>
  <c r="AY370" i="18" s="1"/>
  <c r="G376" i="18"/>
  <c r="AQ376" i="18"/>
  <c r="AX376" i="18"/>
  <c r="AY376" i="18" s="1"/>
  <c r="G383" i="18"/>
  <c r="AQ383" i="18"/>
  <c r="AX383" i="18"/>
  <c r="AY383" i="18" s="1"/>
  <c r="G390" i="18"/>
  <c r="AQ390" i="18"/>
  <c r="AX390" i="18"/>
  <c r="AY390" i="18" s="1"/>
  <c r="G410" i="18"/>
  <c r="AQ410" i="18"/>
  <c r="AX410" i="18"/>
  <c r="AY410" i="18" s="1"/>
  <c r="G417" i="18"/>
  <c r="AQ417" i="18"/>
  <c r="AX417" i="18"/>
  <c r="AY417" i="18" s="1"/>
  <c r="G423" i="18"/>
  <c r="AQ423" i="18"/>
  <c r="AX423" i="18"/>
  <c r="AY423" i="18" s="1"/>
  <c r="G437" i="18"/>
  <c r="AQ437" i="18"/>
  <c r="AX437" i="18"/>
  <c r="AY437" i="18" s="1"/>
  <c r="G444" i="18"/>
  <c r="AQ444" i="18"/>
  <c r="AX444" i="18"/>
  <c r="AY444" i="18" s="1"/>
  <c r="G457" i="18"/>
  <c r="AQ457" i="18"/>
  <c r="AX457" i="18"/>
  <c r="AY457" i="18" s="1"/>
  <c r="G470" i="18"/>
  <c r="AQ470" i="18"/>
  <c r="AX470" i="18"/>
  <c r="AY470" i="18" s="1"/>
  <c r="G496" i="18"/>
  <c r="AQ496" i="18"/>
  <c r="AX496" i="18"/>
  <c r="AY496" i="18" s="1"/>
  <c r="G502" i="18"/>
  <c r="AQ502" i="18"/>
  <c r="AX502" i="18"/>
  <c r="AY502" i="18" s="1"/>
  <c r="G515" i="18"/>
  <c r="AQ515" i="18"/>
  <c r="AX515" i="18"/>
  <c r="AY515" i="18" s="1"/>
  <c r="G547" i="18"/>
  <c r="AQ547" i="18"/>
  <c r="AX547" i="18"/>
  <c r="AY547" i="18" s="1"/>
  <c r="G567" i="18"/>
  <c r="AQ567" i="18"/>
  <c r="AX567" i="18"/>
  <c r="AY567" i="18" s="1"/>
  <c r="G573" i="18"/>
  <c r="AQ573" i="18"/>
  <c r="AX573" i="18"/>
  <c r="AY573" i="18" s="1"/>
  <c r="G586" i="18"/>
  <c r="AQ586" i="18"/>
  <c r="AX586" i="18"/>
  <c r="AY586" i="18" s="1"/>
  <c r="G593" i="18"/>
  <c r="AQ593" i="18"/>
  <c r="AX593" i="18"/>
  <c r="AY593" i="18" s="1"/>
  <c r="G599" i="18"/>
  <c r="AQ599" i="18"/>
  <c r="AX599" i="18"/>
  <c r="AY599" i="18" s="1"/>
  <c r="G612" i="18"/>
  <c r="AQ612" i="18"/>
  <c r="AX612" i="18"/>
  <c r="AY612" i="18" s="1"/>
  <c r="G619" i="18"/>
  <c r="AQ619" i="18"/>
  <c r="AX619" i="18"/>
  <c r="AY619" i="18" s="1"/>
  <c r="G625" i="18"/>
  <c r="AQ625" i="18"/>
  <c r="AX625" i="18"/>
  <c r="AY625" i="18" s="1"/>
  <c r="G631" i="18"/>
  <c r="AQ631" i="18"/>
  <c r="AX631" i="18"/>
  <c r="AY631" i="18" s="1"/>
  <c r="G638" i="18"/>
  <c r="AQ638" i="18"/>
  <c r="AX638" i="18"/>
  <c r="AY638" i="18" s="1"/>
  <c r="G645" i="18"/>
  <c r="AQ645" i="18"/>
  <c r="AX645" i="18"/>
  <c r="AY645" i="18" s="1"/>
  <c r="G651" i="18"/>
  <c r="AQ651" i="18"/>
  <c r="AX651" i="18"/>
  <c r="AY651" i="18" s="1"/>
  <c r="G678" i="18"/>
  <c r="AQ678" i="18"/>
  <c r="AX678" i="18"/>
  <c r="AY678" i="18" s="1"/>
  <c r="G692" i="18"/>
  <c r="AQ692" i="18"/>
  <c r="AX692" i="18"/>
  <c r="AY692" i="18" s="1"/>
  <c r="G699" i="18"/>
  <c r="AQ699" i="18"/>
  <c r="AX699" i="18"/>
  <c r="AY699" i="18" s="1"/>
  <c r="G707" i="18"/>
  <c r="AQ707" i="18"/>
  <c r="AX707" i="18"/>
  <c r="AY707" i="18" s="1"/>
  <c r="G721" i="18"/>
  <c r="AQ721" i="18"/>
  <c r="AX721" i="18"/>
  <c r="AY721" i="18" s="1"/>
  <c r="G735" i="18"/>
  <c r="AQ735" i="18"/>
  <c r="AX735" i="18"/>
  <c r="AY735" i="18" s="1"/>
  <c r="G742" i="18"/>
  <c r="AQ742" i="18"/>
  <c r="AX742" i="18"/>
  <c r="AY742" i="18" s="1"/>
  <c r="G763" i="18"/>
  <c r="AQ763" i="18"/>
  <c r="AX763" i="18"/>
  <c r="AY763" i="18" s="1"/>
  <c r="G770" i="18"/>
  <c r="AQ770" i="18"/>
  <c r="AX770" i="18"/>
  <c r="AY770" i="18" s="1"/>
  <c r="G776" i="18"/>
  <c r="AQ776" i="18"/>
  <c r="AX776" i="18"/>
  <c r="AY776" i="18" s="1"/>
  <c r="G783" i="18"/>
  <c r="AQ783" i="18"/>
  <c r="AX783" i="18"/>
  <c r="AY783" i="18" s="1"/>
  <c r="G789" i="18"/>
  <c r="AQ789" i="18"/>
  <c r="AX789" i="18"/>
  <c r="AY789" i="18" s="1"/>
  <c r="G796" i="18"/>
  <c r="AQ796" i="18"/>
  <c r="AX796" i="18"/>
  <c r="AY796" i="18" s="1"/>
  <c r="G803" i="18"/>
  <c r="AQ803" i="18"/>
  <c r="AX803" i="18"/>
  <c r="AY803" i="18" s="1"/>
  <c r="G809" i="18"/>
  <c r="AQ809" i="18"/>
  <c r="AX809" i="18"/>
  <c r="AY809" i="18" s="1"/>
  <c r="G815" i="18"/>
  <c r="AQ815" i="18"/>
  <c r="AX815" i="18"/>
  <c r="AY815" i="18" s="1"/>
  <c r="G822" i="18"/>
  <c r="AQ822" i="18"/>
  <c r="AX822" i="18"/>
  <c r="AY822" i="18" s="1"/>
  <c r="G835" i="18"/>
  <c r="AQ835" i="18"/>
  <c r="AX835" i="18"/>
  <c r="AY835" i="18" s="1"/>
  <c r="G842" i="18"/>
  <c r="AQ842" i="18"/>
  <c r="AX842" i="18"/>
  <c r="AY842" i="18" s="1"/>
  <c r="G848" i="18"/>
  <c r="AQ848" i="18"/>
  <c r="AX848" i="18"/>
  <c r="AY848" i="18" s="1"/>
  <c r="G198" i="18"/>
  <c r="AQ198" i="18"/>
  <c r="AX198" i="18"/>
  <c r="AY198" i="18" s="1"/>
  <c r="G203" i="18"/>
  <c r="AQ203" i="18"/>
  <c r="AX203" i="18"/>
  <c r="AY203" i="18" s="1"/>
  <c r="G221" i="18"/>
  <c r="AQ221" i="18"/>
  <c r="AX221" i="18"/>
  <c r="AY221" i="18" s="1"/>
  <c r="G253" i="18"/>
  <c r="AQ253" i="18"/>
  <c r="AX253" i="18"/>
  <c r="AY253" i="18" s="1"/>
  <c r="G272" i="18"/>
  <c r="AQ272" i="18"/>
  <c r="AX272" i="18"/>
  <c r="AY272" i="18" s="1"/>
  <c r="G285" i="18"/>
  <c r="AQ285" i="18"/>
  <c r="AX285" i="18"/>
  <c r="AY285" i="18" s="1"/>
  <c r="G298" i="18"/>
  <c r="AQ298" i="18"/>
  <c r="AX298" i="18"/>
  <c r="AY298" i="18" s="1"/>
  <c r="G304" i="18"/>
  <c r="AQ304" i="18"/>
  <c r="AX304" i="18"/>
  <c r="AY304" i="18" s="1"/>
  <c r="G311" i="18"/>
  <c r="AQ311" i="18"/>
  <c r="AX311" i="18"/>
  <c r="AY311" i="18" s="1"/>
  <c r="G317" i="18"/>
  <c r="AQ317" i="18"/>
  <c r="AX317" i="18"/>
  <c r="AY317" i="18" s="1"/>
  <c r="G324" i="18"/>
  <c r="AQ324" i="18"/>
  <c r="AX324" i="18"/>
  <c r="AY324" i="18" s="1"/>
  <c r="G330" i="18"/>
  <c r="AQ330" i="18"/>
  <c r="AX330" i="18"/>
  <c r="AY330" i="18" s="1"/>
  <c r="G343" i="18"/>
  <c r="AQ343" i="18"/>
  <c r="AX343" i="18"/>
  <c r="AY343" i="18" s="1"/>
  <c r="G363" i="18"/>
  <c r="AQ363" i="18"/>
  <c r="AX363" i="18"/>
  <c r="AY363" i="18" s="1"/>
  <c r="G382" i="18"/>
  <c r="AQ382" i="18"/>
  <c r="AX382" i="18"/>
  <c r="AY382" i="18" s="1"/>
  <c r="G396" i="18"/>
  <c r="AQ396" i="18"/>
  <c r="AX396" i="18"/>
  <c r="AY396" i="18" s="1"/>
  <c r="G403" i="18"/>
  <c r="AQ403" i="18"/>
  <c r="AX403" i="18"/>
  <c r="AY403" i="18" s="1"/>
  <c r="G409" i="18"/>
  <c r="AQ409" i="18"/>
  <c r="AX409" i="18"/>
  <c r="AY409" i="18" s="1"/>
  <c r="G430" i="18"/>
  <c r="AQ430" i="18"/>
  <c r="AX430" i="18"/>
  <c r="AY430" i="18" s="1"/>
  <c r="G436" i="18"/>
  <c r="AQ436" i="18"/>
  <c r="AX436" i="18"/>
  <c r="AY436" i="18" s="1"/>
  <c r="G450" i="18"/>
  <c r="AQ450" i="18"/>
  <c r="AX450" i="18"/>
  <c r="AY450" i="18" s="1"/>
  <c r="G463" i="18"/>
  <c r="AQ463" i="18"/>
  <c r="AX463" i="18"/>
  <c r="AY463" i="18" s="1"/>
  <c r="G469" i="18"/>
  <c r="AQ469" i="18"/>
  <c r="AX469" i="18"/>
  <c r="AY469" i="18" s="1"/>
  <c r="G476" i="18"/>
  <c r="AQ476" i="18"/>
  <c r="AX476" i="18"/>
  <c r="AY476" i="18" s="1"/>
  <c r="G482" i="18"/>
  <c r="AQ482" i="18"/>
  <c r="AX482" i="18"/>
  <c r="AY482" i="18" s="1"/>
  <c r="G489" i="18"/>
  <c r="AQ489" i="18"/>
  <c r="AX489" i="18"/>
  <c r="AY489" i="18" s="1"/>
  <c r="G508" i="18"/>
  <c r="AQ508" i="18"/>
  <c r="AX508" i="18"/>
  <c r="AY508" i="18" s="1"/>
  <c r="G521" i="18"/>
  <c r="AQ521" i="18"/>
  <c r="AX521" i="18"/>
  <c r="AY521" i="18" s="1"/>
  <c r="G528" i="18"/>
  <c r="AQ528" i="18"/>
  <c r="AX528" i="18"/>
  <c r="AY528" i="18" s="1"/>
  <c r="G534" i="18"/>
  <c r="AQ534" i="18"/>
  <c r="AX534" i="18"/>
  <c r="AY534" i="18" s="1"/>
  <c r="G540" i="18"/>
  <c r="AQ540" i="18"/>
  <c r="AX540" i="18"/>
  <c r="AY540" i="18" s="1"/>
  <c r="G553" i="18"/>
  <c r="AQ553" i="18"/>
  <c r="AX553" i="18"/>
  <c r="AY553" i="18" s="1"/>
  <c r="G560" i="18"/>
  <c r="AQ560" i="18"/>
  <c r="AX560" i="18"/>
  <c r="AY560" i="18" s="1"/>
  <c r="G579" i="18"/>
  <c r="AQ579" i="18"/>
  <c r="AX579" i="18"/>
  <c r="AY579" i="18" s="1"/>
  <c r="G605" i="18"/>
  <c r="AQ605" i="18"/>
  <c r="AX605" i="18"/>
  <c r="AY605" i="18" s="1"/>
  <c r="G657" i="18"/>
  <c r="AQ657" i="18"/>
  <c r="AX657" i="18"/>
  <c r="AY657" i="18" s="1"/>
  <c r="G664" i="18"/>
  <c r="AQ664" i="18"/>
  <c r="AX664" i="18"/>
  <c r="AY664" i="18" s="1"/>
  <c r="G671" i="18"/>
  <c r="AQ671" i="18"/>
  <c r="AX671" i="18"/>
  <c r="AY671" i="18" s="1"/>
  <c r="G685" i="18"/>
  <c r="AQ685" i="18"/>
  <c r="AX685" i="18"/>
  <c r="AY685" i="18" s="1"/>
  <c r="G706" i="18"/>
  <c r="AQ706" i="18"/>
  <c r="AX706" i="18"/>
  <c r="AY706" i="18" s="1"/>
  <c r="G713" i="18"/>
  <c r="AQ713" i="18"/>
  <c r="AX713" i="18"/>
  <c r="AY713" i="18" s="1"/>
  <c r="G727" i="18"/>
  <c r="AQ727" i="18"/>
  <c r="AX727" i="18"/>
  <c r="AY727" i="18" s="1"/>
  <c r="G734" i="18"/>
  <c r="AQ734" i="18"/>
  <c r="AX734" i="18"/>
  <c r="AY734" i="18" s="1"/>
  <c r="G741" i="18"/>
  <c r="AQ741" i="18"/>
  <c r="AX741" i="18"/>
  <c r="AY741" i="18" s="1"/>
  <c r="G749" i="18"/>
  <c r="AQ749" i="18"/>
  <c r="AX749" i="18"/>
  <c r="AY749" i="18" s="1"/>
  <c r="G755" i="18"/>
  <c r="AQ755" i="18"/>
  <c r="AX755" i="18"/>
  <c r="AY755" i="18" s="1"/>
  <c r="G762" i="18"/>
  <c r="AQ762" i="18"/>
  <c r="AX762" i="18"/>
  <c r="AY762" i="18" s="1"/>
  <c r="G802" i="18"/>
  <c r="AQ802" i="18"/>
  <c r="AX802" i="18"/>
  <c r="AY802" i="18" s="1"/>
  <c r="G828" i="18"/>
  <c r="AQ828" i="18"/>
  <c r="AX828" i="18"/>
  <c r="AY828" i="18" s="1"/>
  <c r="G854" i="18"/>
  <c r="AQ854" i="18"/>
  <c r="AX854" i="18"/>
  <c r="AY854" i="18" s="1"/>
  <c r="G861" i="18"/>
  <c r="AQ861" i="18"/>
  <c r="AX861" i="18"/>
  <c r="AY861" i="18" s="1"/>
  <c r="G867" i="18"/>
  <c r="AQ867" i="18"/>
  <c r="AX867" i="18"/>
  <c r="AY867" i="18" s="1"/>
  <c r="G874" i="18"/>
  <c r="AQ874" i="18"/>
  <c r="AX874" i="18"/>
  <c r="AY874" i="18" s="1"/>
  <c r="G900" i="18"/>
  <c r="AQ900" i="18"/>
  <c r="AX900" i="18"/>
  <c r="AY900" i="18" s="1"/>
  <c r="G156" i="18"/>
  <c r="AQ156" i="18"/>
  <c r="AX156" i="18"/>
  <c r="AY156" i="18" s="1"/>
  <c r="G167" i="18"/>
  <c r="AQ167" i="18"/>
  <c r="AX167" i="18"/>
  <c r="AY167" i="18" s="1"/>
  <c r="G172" i="18"/>
  <c r="AQ172" i="18"/>
  <c r="AX172" i="18"/>
  <c r="AY172" i="18" s="1"/>
  <c r="G183" i="18"/>
  <c r="AQ183" i="18"/>
  <c r="AX183" i="18"/>
  <c r="AY183" i="18" s="1"/>
  <c r="G214" i="18"/>
  <c r="AQ214" i="18"/>
  <c r="AX214" i="18"/>
  <c r="AY214" i="18" s="1"/>
  <c r="G227" i="18"/>
  <c r="AQ227" i="18"/>
  <c r="AX227" i="18"/>
  <c r="AY227" i="18" s="1"/>
  <c r="G233" i="18"/>
  <c r="AQ233" i="18"/>
  <c r="AX233" i="18"/>
  <c r="AY233" i="18" s="1"/>
  <c r="G240" i="18"/>
  <c r="AQ240" i="18"/>
  <c r="AX240" i="18"/>
  <c r="AY240" i="18" s="1"/>
  <c r="G246" i="18"/>
  <c r="AQ246" i="18"/>
  <c r="AX246" i="18"/>
  <c r="AY246" i="18" s="1"/>
  <c r="G259" i="18"/>
  <c r="AQ259" i="18"/>
  <c r="AX259" i="18"/>
  <c r="AY259" i="18" s="1"/>
  <c r="G265" i="18"/>
  <c r="AQ265" i="18"/>
  <c r="AX265" i="18"/>
  <c r="AY265" i="18" s="1"/>
  <c r="G278" i="18"/>
  <c r="AQ278" i="18"/>
  <c r="AX278" i="18"/>
  <c r="AY278" i="18" s="1"/>
  <c r="G291" i="18"/>
  <c r="AQ291" i="18"/>
  <c r="AX291" i="18"/>
  <c r="AY291" i="18" s="1"/>
  <c r="G310" i="18"/>
  <c r="AQ310" i="18"/>
  <c r="AX310" i="18"/>
  <c r="AY310" i="18" s="1"/>
  <c r="G336" i="18"/>
  <c r="AQ336" i="18"/>
  <c r="AX336" i="18"/>
  <c r="AY336" i="18" s="1"/>
  <c r="G349" i="18"/>
  <c r="AQ349" i="18"/>
  <c r="AX349" i="18"/>
  <c r="AY349" i="18" s="1"/>
  <c r="G356" i="18"/>
  <c r="AQ356" i="18"/>
  <c r="AX356" i="18"/>
  <c r="AY356" i="18" s="1"/>
  <c r="G362" i="18"/>
  <c r="AQ362" i="18"/>
  <c r="AX362" i="18"/>
  <c r="AY362" i="18" s="1"/>
  <c r="G369" i="18"/>
  <c r="AQ369" i="18"/>
  <c r="AX369" i="18"/>
  <c r="AY369" i="18" s="1"/>
  <c r="G375" i="18"/>
  <c r="AQ375" i="18"/>
  <c r="AX375" i="18"/>
  <c r="AY375" i="18" s="1"/>
  <c r="G389" i="18"/>
  <c r="AQ389" i="18"/>
  <c r="AX389" i="18"/>
  <c r="AY389" i="18" s="1"/>
  <c r="G416" i="18"/>
  <c r="AQ416" i="18"/>
  <c r="AX416" i="18"/>
  <c r="AY416" i="18" s="1"/>
  <c r="G422" i="18"/>
  <c r="AQ422" i="18"/>
  <c r="AX422" i="18"/>
  <c r="AY422" i="18" s="1"/>
  <c r="G443" i="18"/>
  <c r="AQ443" i="18"/>
  <c r="AX443" i="18"/>
  <c r="AY443" i="18" s="1"/>
  <c r="G456" i="18"/>
  <c r="AQ456" i="18"/>
  <c r="AX456" i="18"/>
  <c r="AY456" i="18" s="1"/>
  <c r="G475" i="18"/>
  <c r="AQ475" i="18"/>
  <c r="AX475" i="18"/>
  <c r="AY475" i="18" s="1"/>
  <c r="G495" i="18"/>
  <c r="AQ495" i="18"/>
  <c r="AX495" i="18"/>
  <c r="AY495" i="18" s="1"/>
  <c r="G501" i="18"/>
  <c r="AQ501" i="18"/>
  <c r="AX501" i="18"/>
  <c r="AY501" i="18" s="1"/>
  <c r="G514" i="18"/>
  <c r="AQ514" i="18"/>
  <c r="AX514" i="18"/>
  <c r="AY514" i="18" s="1"/>
  <c r="G520" i="18"/>
  <c r="AQ520" i="18"/>
  <c r="AX520" i="18"/>
  <c r="AY520" i="18" s="1"/>
  <c r="G20" i="18"/>
  <c r="AQ20" i="18"/>
  <c r="AX20" i="18"/>
  <c r="AY20" i="18" s="1"/>
  <c r="G192" i="18"/>
  <c r="AQ192" i="18"/>
  <c r="AX192" i="18"/>
  <c r="AY192" i="18" s="1"/>
  <c r="G197" i="18"/>
  <c r="AQ197" i="18"/>
  <c r="AX197" i="18"/>
  <c r="AY197" i="18" s="1"/>
  <c r="G220" i="18"/>
  <c r="AQ220" i="18"/>
  <c r="AX220" i="18"/>
  <c r="AY220" i="18" s="1"/>
  <c r="G252" i="18"/>
  <c r="AQ252" i="18"/>
  <c r="AX252" i="18"/>
  <c r="AY252" i="18" s="1"/>
  <c r="G271" i="18"/>
  <c r="AQ271" i="18"/>
  <c r="AX271" i="18"/>
  <c r="AY271" i="18" s="1"/>
  <c r="G284" i="18"/>
  <c r="AQ284" i="18"/>
  <c r="AX284" i="18"/>
  <c r="AY284" i="18" s="1"/>
  <c r="G297" i="18"/>
  <c r="AQ297" i="18"/>
  <c r="AX297" i="18"/>
  <c r="AY297" i="18" s="1"/>
  <c r="G303" i="18"/>
  <c r="AQ303" i="18"/>
  <c r="AX303" i="18"/>
  <c r="AY303" i="18" s="1"/>
  <c r="G316" i="18"/>
  <c r="AQ316" i="18"/>
  <c r="AX316" i="18"/>
  <c r="AY316" i="18" s="1"/>
  <c r="G323" i="18"/>
  <c r="AQ323" i="18"/>
  <c r="AX323" i="18"/>
  <c r="AY323" i="18" s="1"/>
  <c r="G329" i="18"/>
  <c r="AQ329" i="18"/>
  <c r="AX329" i="18"/>
  <c r="AY329" i="18" s="1"/>
  <c r="G342" i="18"/>
  <c r="AQ342" i="18"/>
  <c r="AX342" i="18"/>
  <c r="AY342" i="18" s="1"/>
  <c r="G381" i="18"/>
  <c r="AQ381" i="18"/>
  <c r="AX381" i="18"/>
  <c r="AY381" i="18" s="1"/>
  <c r="G395" i="18"/>
  <c r="AQ395" i="18"/>
  <c r="AX395" i="18"/>
  <c r="AY395" i="18" s="1"/>
  <c r="G402" i="18"/>
  <c r="AQ402" i="18"/>
  <c r="AX402" i="18"/>
  <c r="AY402" i="18" s="1"/>
  <c r="G408" i="18"/>
  <c r="AQ408" i="18"/>
  <c r="AX408" i="18"/>
  <c r="AY408" i="18" s="1"/>
  <c r="G415" i="18"/>
  <c r="AQ415" i="18"/>
  <c r="AX415" i="18"/>
  <c r="AY415" i="18" s="1"/>
  <c r="G429" i="18"/>
  <c r="AQ429" i="18"/>
  <c r="AX429" i="18"/>
  <c r="AY429" i="18" s="1"/>
  <c r="G435" i="18"/>
  <c r="AQ435" i="18"/>
  <c r="AX435" i="18"/>
  <c r="AY435" i="18" s="1"/>
  <c r="G449" i="18"/>
  <c r="AQ449" i="18"/>
  <c r="AX449" i="18"/>
  <c r="AY449" i="18" s="1"/>
  <c r="G462" i="18"/>
  <c r="AQ462" i="18"/>
  <c r="AX462" i="18"/>
  <c r="AY462" i="18" s="1"/>
  <c r="G468" i="18"/>
  <c r="AQ468" i="18"/>
  <c r="AX468" i="18"/>
  <c r="AY468" i="18" s="1"/>
  <c r="G481" i="18"/>
  <c r="AQ481" i="18"/>
  <c r="AX481" i="18"/>
  <c r="AY481" i="18" s="1"/>
  <c r="G488" i="18"/>
  <c r="AQ488" i="18"/>
  <c r="AX488" i="18"/>
  <c r="AY488" i="18" s="1"/>
  <c r="G507" i="18"/>
  <c r="AQ507" i="18"/>
  <c r="AX507" i="18"/>
  <c r="AY507" i="18" s="1"/>
  <c r="G527" i="18"/>
  <c r="AQ527" i="18"/>
  <c r="AX527" i="18"/>
  <c r="AY527" i="18" s="1"/>
  <c r="G533" i="18"/>
  <c r="AQ533" i="18"/>
  <c r="AX533" i="18"/>
  <c r="AY533" i="18" s="1"/>
  <c r="G539" i="18"/>
  <c r="AQ539" i="18"/>
  <c r="AX539" i="18"/>
  <c r="AY539" i="18" s="1"/>
  <c r="G552" i="18"/>
  <c r="AQ552" i="18"/>
  <c r="AX552" i="18"/>
  <c r="AY552" i="18" s="1"/>
  <c r="G578" i="18"/>
  <c r="AQ578" i="18"/>
  <c r="AX578" i="18"/>
  <c r="AY578" i="18" s="1"/>
  <c r="G643" i="18"/>
  <c r="AQ643" i="18"/>
  <c r="AX643" i="18"/>
  <c r="AY643" i="18" s="1"/>
  <c r="G656" i="18"/>
  <c r="AQ656" i="18"/>
  <c r="AX656" i="18"/>
  <c r="AY656" i="18" s="1"/>
  <c r="G663" i="18"/>
  <c r="AQ663" i="18"/>
  <c r="AX663" i="18"/>
  <c r="AY663" i="18" s="1"/>
  <c r="G670" i="18"/>
  <c r="AQ670" i="18"/>
  <c r="AX670" i="18"/>
  <c r="AY670" i="18" s="1"/>
  <c r="G684" i="18"/>
  <c r="AQ684" i="18"/>
  <c r="AX684" i="18"/>
  <c r="AY684" i="18" s="1"/>
  <c r="G704" i="18"/>
  <c r="AQ704" i="18"/>
  <c r="AX704" i="18"/>
  <c r="AY704" i="18" s="1"/>
  <c r="G712" i="18"/>
  <c r="AQ712" i="18"/>
  <c r="AX712" i="18"/>
  <c r="AY712" i="18" s="1"/>
  <c r="G726" i="18"/>
  <c r="AQ726" i="18"/>
  <c r="AX726" i="18"/>
  <c r="AY726" i="18" s="1"/>
  <c r="G733" i="18"/>
  <c r="AQ733" i="18"/>
  <c r="AX733" i="18"/>
  <c r="AY733" i="18" s="1"/>
  <c r="G740" i="18"/>
  <c r="AQ740" i="18"/>
  <c r="AX740" i="18"/>
  <c r="AY740" i="18" s="1"/>
  <c r="G748" i="18"/>
  <c r="AQ748" i="18"/>
  <c r="AX748" i="18"/>
  <c r="AY748" i="18" s="1"/>
  <c r="G754" i="18"/>
  <c r="AQ754" i="18"/>
  <c r="AX754" i="18"/>
  <c r="AY754" i="18" s="1"/>
  <c r="G761" i="18"/>
  <c r="AQ761" i="18"/>
  <c r="AX761" i="18"/>
  <c r="AY761" i="18" s="1"/>
  <c r="G801" i="18"/>
  <c r="AQ801" i="18"/>
  <c r="AX801" i="18"/>
  <c r="AY801" i="18" s="1"/>
  <c r="G820" i="18"/>
  <c r="AQ820" i="18"/>
  <c r="AX820" i="18"/>
  <c r="AY820" i="18" s="1"/>
  <c r="G827" i="18"/>
  <c r="AQ827" i="18"/>
  <c r="AX827" i="18"/>
  <c r="AY827" i="18" s="1"/>
  <c r="G860" i="18"/>
  <c r="AQ860" i="18"/>
  <c r="AX860" i="18"/>
  <c r="AY860" i="18" s="1"/>
  <c r="G866" i="18"/>
  <c r="AQ866" i="18"/>
  <c r="AX866" i="18"/>
  <c r="AY866" i="18" s="1"/>
  <c r="G873" i="18"/>
  <c r="AQ873" i="18"/>
  <c r="AX873" i="18"/>
  <c r="AY873" i="18" s="1"/>
  <c r="G892" i="18"/>
  <c r="AQ892" i="18"/>
  <c r="AX892" i="18"/>
  <c r="AY892" i="18" s="1"/>
  <c r="G899" i="18"/>
  <c r="AQ899" i="18"/>
  <c r="AX899" i="18"/>
  <c r="AY899" i="18" s="1"/>
  <c r="G155" i="18"/>
  <c r="AQ155" i="18"/>
  <c r="AX155" i="18"/>
  <c r="AY155" i="18" s="1"/>
  <c r="G166" i="18"/>
  <c r="AQ166" i="18"/>
  <c r="AX166" i="18"/>
  <c r="AY166" i="18" s="1"/>
  <c r="G177" i="18"/>
  <c r="AQ177" i="18"/>
  <c r="AX177" i="18"/>
  <c r="AY177" i="18" s="1"/>
  <c r="G182" i="18"/>
  <c r="AQ182" i="18"/>
  <c r="AX182" i="18"/>
  <c r="AY182" i="18" s="1"/>
  <c r="G213" i="18"/>
  <c r="AQ213" i="18"/>
  <c r="AX213" i="18"/>
  <c r="AY213" i="18" s="1"/>
  <c r="G219" i="18"/>
  <c r="AQ219" i="18"/>
  <c r="AX219" i="18"/>
  <c r="AY219" i="18" s="1"/>
  <c r="G226" i="18"/>
  <c r="AQ226" i="18"/>
  <c r="AX226" i="18"/>
  <c r="AY226" i="18" s="1"/>
  <c r="G232" i="18"/>
  <c r="AQ232" i="18"/>
  <c r="AX232" i="18"/>
  <c r="AY232" i="18" s="1"/>
  <c r="G239" i="18"/>
  <c r="AQ239" i="18"/>
  <c r="AX239" i="18"/>
  <c r="AY239" i="18" s="1"/>
  <c r="G245" i="18"/>
  <c r="AQ245" i="18"/>
  <c r="AX245" i="18"/>
  <c r="AY245" i="18" s="1"/>
  <c r="G258" i="18"/>
  <c r="AQ258" i="18"/>
  <c r="AX258" i="18"/>
  <c r="AY258" i="18" s="1"/>
  <c r="G264" i="18"/>
  <c r="AQ264" i="18"/>
  <c r="AX264" i="18"/>
  <c r="AY264" i="18" s="1"/>
  <c r="G277" i="18"/>
  <c r="AQ277" i="18"/>
  <c r="AX277" i="18"/>
  <c r="AY277" i="18" s="1"/>
  <c r="G290" i="18"/>
  <c r="AQ290" i="18"/>
  <c r="AX290" i="18"/>
  <c r="AY290" i="18" s="1"/>
  <c r="G309" i="18"/>
  <c r="AQ309" i="18"/>
  <c r="AX309" i="18"/>
  <c r="AY309" i="18" s="1"/>
  <c r="G322" i="18"/>
  <c r="AQ322" i="18"/>
  <c r="AX322" i="18"/>
  <c r="AY322" i="18" s="1"/>
  <c r="G335" i="18"/>
  <c r="AQ335" i="18"/>
  <c r="AX335" i="18"/>
  <c r="AY335" i="18" s="1"/>
  <c r="G348" i="18"/>
  <c r="AQ348" i="18"/>
  <c r="AX348" i="18"/>
  <c r="AY348" i="18" s="1"/>
  <c r="G355" i="18"/>
  <c r="AQ355" i="18"/>
  <c r="AX355" i="18"/>
  <c r="AY355" i="18" s="1"/>
  <c r="G361" i="18"/>
  <c r="AQ361" i="18"/>
  <c r="AX361" i="18"/>
  <c r="AY361" i="18" s="1"/>
  <c r="G368" i="18"/>
  <c r="AQ368" i="18"/>
  <c r="AX368" i="18"/>
  <c r="AY368" i="18" s="1"/>
  <c r="G374" i="18"/>
  <c r="AQ374" i="18"/>
  <c r="AX374" i="18"/>
  <c r="AY374" i="18" s="1"/>
  <c r="G388" i="18"/>
  <c r="AQ388" i="18"/>
  <c r="AX388" i="18"/>
  <c r="AY388" i="18" s="1"/>
  <c r="G394" i="18"/>
  <c r="AQ394" i="18"/>
  <c r="AX394" i="18"/>
  <c r="AY394" i="18" s="1"/>
  <c r="G421" i="18"/>
  <c r="AQ421" i="18"/>
  <c r="AX421" i="18"/>
  <c r="AY421" i="18" s="1"/>
  <c r="G428" i="18"/>
  <c r="AQ428" i="18"/>
  <c r="AX428" i="18"/>
  <c r="AY428" i="18" s="1"/>
  <c r="G442" i="18"/>
  <c r="AQ442" i="18"/>
  <c r="AX442" i="18"/>
  <c r="AY442" i="18" s="1"/>
  <c r="G455" i="18"/>
  <c r="AQ455" i="18"/>
  <c r="AX455" i="18"/>
  <c r="AY455" i="18" s="1"/>
  <c r="G461" i="18"/>
  <c r="AQ461" i="18"/>
  <c r="AX461" i="18"/>
  <c r="AY461" i="18" s="1"/>
  <c r="G474" i="18"/>
  <c r="AQ474" i="18"/>
  <c r="AX474" i="18"/>
  <c r="AY474" i="18" s="1"/>
  <c r="G487" i="18"/>
  <c r="AQ487" i="18"/>
  <c r="AX487" i="18"/>
  <c r="AY487" i="18" s="1"/>
  <c r="G494" i="18"/>
  <c r="AQ494" i="18"/>
  <c r="AX494" i="18"/>
  <c r="AY494" i="18" s="1"/>
  <c r="G500" i="18"/>
  <c r="AQ500" i="18"/>
  <c r="AX500" i="18"/>
  <c r="AY500" i="18" s="1"/>
  <c r="G513" i="18"/>
  <c r="AQ513" i="18"/>
  <c r="AX513" i="18"/>
  <c r="AY513" i="18" s="1"/>
  <c r="G519" i="18"/>
  <c r="AQ519" i="18"/>
  <c r="AX519" i="18"/>
  <c r="AY519" i="18" s="1"/>
  <c r="G526" i="18"/>
  <c r="AQ526" i="18"/>
  <c r="AX526" i="18"/>
  <c r="AY526" i="18" s="1"/>
  <c r="G545" i="18"/>
  <c r="AQ545" i="18"/>
  <c r="AX545" i="18"/>
  <c r="AY545" i="18" s="1"/>
  <c r="G558" i="18"/>
  <c r="AQ558" i="18"/>
  <c r="AX558" i="18"/>
  <c r="AY558" i="18" s="1"/>
  <c r="G565" i="18"/>
  <c r="AQ565" i="18"/>
  <c r="AX565" i="18"/>
  <c r="AY565" i="18" s="1"/>
  <c r="G571" i="18"/>
  <c r="AQ571" i="18"/>
  <c r="AX571" i="18"/>
  <c r="AY571" i="18" s="1"/>
  <c r="G577" i="18"/>
  <c r="AQ577" i="18"/>
  <c r="AX577" i="18"/>
  <c r="AY577" i="18" s="1"/>
  <c r="G584" i="18"/>
  <c r="AQ584" i="18"/>
  <c r="AX584" i="18"/>
  <c r="AY584" i="18" s="1"/>
  <c r="G591" i="18"/>
  <c r="AQ591" i="18"/>
  <c r="AX591" i="18"/>
  <c r="AY591" i="18" s="1"/>
  <c r="G597" i="18"/>
  <c r="AQ597" i="18"/>
  <c r="AX597" i="18"/>
  <c r="AY597" i="18" s="1"/>
  <c r="G603" i="18"/>
  <c r="AQ603" i="18"/>
  <c r="AX603" i="18"/>
  <c r="AY603" i="18" s="1"/>
  <c r="G610" i="18"/>
  <c r="AQ610" i="18"/>
  <c r="AX610" i="18"/>
  <c r="AY610" i="18" s="1"/>
  <c r="G617" i="18"/>
  <c r="AQ617" i="18"/>
  <c r="AX617" i="18"/>
  <c r="AY617" i="18" s="1"/>
  <c r="G623" i="18"/>
  <c r="AQ623" i="18"/>
  <c r="AX623" i="18"/>
  <c r="AY623" i="18" s="1"/>
  <c r="G629" i="18"/>
  <c r="AQ629" i="18"/>
  <c r="AX629" i="18"/>
  <c r="AY629" i="18" s="1"/>
  <c r="G636" i="18"/>
  <c r="AQ636" i="18"/>
  <c r="AX636" i="18"/>
  <c r="AY636" i="18" s="1"/>
  <c r="G649" i="18"/>
  <c r="AQ649" i="18"/>
  <c r="AX649" i="18"/>
  <c r="AY649" i="18" s="1"/>
  <c r="G669" i="18"/>
  <c r="AQ669" i="18"/>
  <c r="AX669" i="18"/>
  <c r="AY669" i="18" s="1"/>
  <c r="G676" i="18"/>
  <c r="AQ676" i="18"/>
  <c r="AX676" i="18"/>
  <c r="AY676" i="18" s="1"/>
  <c r="G690" i="18"/>
  <c r="AQ690" i="18"/>
  <c r="AX690" i="18"/>
  <c r="AY690" i="18" s="1"/>
  <c r="G697" i="18"/>
  <c r="AQ697" i="18"/>
  <c r="AX697" i="18"/>
  <c r="AY697" i="18" s="1"/>
  <c r="G703" i="18"/>
  <c r="AQ703" i="18"/>
  <c r="AX703" i="18"/>
  <c r="AY703" i="18" s="1"/>
  <c r="G719" i="18"/>
  <c r="AQ719" i="18"/>
  <c r="AX719" i="18"/>
  <c r="AY719" i="18" s="1"/>
  <c r="G747" i="18"/>
  <c r="AQ747" i="18"/>
  <c r="AX747" i="18"/>
  <c r="AY747" i="18" s="1"/>
  <c r="G768" i="18"/>
  <c r="AQ768" i="18"/>
  <c r="AX768" i="18"/>
  <c r="AY768" i="18" s="1"/>
  <c r="G774" i="18"/>
  <c r="AQ774" i="18"/>
  <c r="AX774" i="18"/>
  <c r="AY774" i="18" s="1"/>
  <c r="G781" i="18"/>
  <c r="AQ781" i="18"/>
  <c r="AX781" i="18"/>
  <c r="AY781" i="18" s="1"/>
  <c r="G787" i="18"/>
  <c r="AQ787" i="18"/>
  <c r="AX787" i="18"/>
  <c r="AY787" i="18" s="1"/>
  <c r="G794" i="18"/>
  <c r="AQ794" i="18"/>
  <c r="AX794" i="18"/>
  <c r="AY794" i="18" s="1"/>
  <c r="G807" i="18"/>
  <c r="AQ807" i="18"/>
  <c r="AX807" i="18"/>
  <c r="AY807" i="18" s="1"/>
  <c r="G813" i="18"/>
  <c r="AQ813" i="18"/>
  <c r="AX813" i="18"/>
  <c r="AY813" i="18" s="1"/>
  <c r="G833" i="18"/>
  <c r="AQ833" i="18"/>
  <c r="AX833" i="18"/>
  <c r="AY833" i="18" s="1"/>
  <c r="G840" i="18"/>
  <c r="AQ840" i="18"/>
  <c r="AX840" i="18"/>
  <c r="AY840" i="18" s="1"/>
  <c r="G846" i="18"/>
  <c r="AQ846" i="18"/>
  <c r="AX846" i="18"/>
  <c r="AY846" i="18" s="1"/>
  <c r="G852" i="18"/>
  <c r="AQ852" i="18"/>
  <c r="AX852" i="18"/>
  <c r="AY852" i="18" s="1"/>
  <c r="G859" i="18"/>
  <c r="AQ859" i="18"/>
  <c r="AX859" i="18"/>
  <c r="AY859" i="18" s="1"/>
  <c r="G196" i="18"/>
  <c r="AQ196" i="18"/>
  <c r="AX196" i="18"/>
  <c r="AY196" i="18" s="1"/>
  <c r="G207" i="18"/>
  <c r="AQ207" i="18"/>
  <c r="AX207" i="18"/>
  <c r="AY207" i="18" s="1"/>
  <c r="G238" i="18"/>
  <c r="AQ238" i="18"/>
  <c r="AX238" i="18"/>
  <c r="AY238" i="18" s="1"/>
  <c r="G251" i="18"/>
  <c r="AQ251" i="18"/>
  <c r="AX251" i="18"/>
  <c r="AY251" i="18" s="1"/>
  <c r="G270" i="18"/>
  <c r="AQ270" i="18"/>
  <c r="AX270" i="18"/>
  <c r="AY270" i="18" s="1"/>
  <c r="G283" i="18"/>
  <c r="AQ283" i="18"/>
  <c r="AX283" i="18"/>
  <c r="AY283" i="18" s="1"/>
  <c r="G296" i="18"/>
  <c r="AQ296" i="18"/>
  <c r="AX296" i="18"/>
  <c r="AY296" i="18" s="1"/>
  <c r="G302" i="18"/>
  <c r="AQ302" i="18"/>
  <c r="AX302" i="18"/>
  <c r="AY302" i="18" s="1"/>
  <c r="G315" i="18"/>
  <c r="AQ315" i="18"/>
  <c r="AX315" i="18"/>
  <c r="AY315" i="18" s="1"/>
  <c r="G328" i="18"/>
  <c r="AQ328" i="18"/>
  <c r="AX328" i="18"/>
  <c r="AY328" i="18" s="1"/>
  <c r="G341" i="18"/>
  <c r="AQ341" i="18"/>
  <c r="AX341" i="18"/>
  <c r="AY341" i="18" s="1"/>
  <c r="G347" i="18"/>
  <c r="AQ347" i="18"/>
  <c r="AX347" i="18"/>
  <c r="AY347" i="18" s="1"/>
  <c r="G380" i="18"/>
  <c r="AQ380" i="18"/>
  <c r="AX380" i="18"/>
  <c r="AY380" i="18" s="1"/>
  <c r="G401" i="18"/>
  <c r="AQ401" i="18"/>
  <c r="AX401" i="18"/>
  <c r="AY401" i="18" s="1"/>
  <c r="G407" i="18"/>
  <c r="AQ407" i="18"/>
  <c r="AX407" i="18"/>
  <c r="AY407" i="18" s="1"/>
  <c r="G414" i="18"/>
  <c r="AQ414" i="18"/>
  <c r="AX414" i="18"/>
  <c r="AY414" i="18" s="1"/>
  <c r="G427" i="18"/>
  <c r="AQ427" i="18"/>
  <c r="AX427" i="18"/>
  <c r="AY427" i="18" s="1"/>
  <c r="G434" i="18"/>
  <c r="AQ434" i="18"/>
  <c r="AX434" i="18"/>
  <c r="AY434" i="18" s="1"/>
  <c r="G448" i="18"/>
  <c r="AQ448" i="18"/>
  <c r="AX448" i="18"/>
  <c r="AY448" i="18" s="1"/>
  <c r="G467" i="18"/>
  <c r="AQ467" i="18"/>
  <c r="AX467" i="18"/>
  <c r="AY467" i="18" s="1"/>
  <c r="G480" i="18"/>
  <c r="AQ480" i="18"/>
  <c r="AX480" i="18"/>
  <c r="AY480" i="18" s="1"/>
  <c r="G506" i="18"/>
  <c r="AQ506" i="18"/>
  <c r="AX506" i="18"/>
  <c r="AY506" i="18" s="1"/>
  <c r="G532" i="18"/>
  <c r="AQ532" i="18"/>
  <c r="AX532" i="18"/>
  <c r="AY532" i="18" s="1"/>
  <c r="G538" i="18"/>
  <c r="AQ538" i="18"/>
  <c r="AX538" i="18"/>
  <c r="AY538" i="18" s="1"/>
  <c r="G551" i="18"/>
  <c r="AQ551" i="18"/>
  <c r="AX551" i="18"/>
  <c r="AY551" i="18" s="1"/>
  <c r="G616" i="18"/>
  <c r="AQ616" i="18"/>
  <c r="AX616" i="18"/>
  <c r="AY616" i="18" s="1"/>
  <c r="G642" i="18"/>
  <c r="AQ642" i="18"/>
  <c r="AX642" i="18"/>
  <c r="AY642" i="18" s="1"/>
  <c r="G655" i="18"/>
  <c r="AQ655" i="18"/>
  <c r="AX655" i="18"/>
  <c r="AY655" i="18" s="1"/>
  <c r="G662" i="18"/>
  <c r="AQ662" i="18"/>
  <c r="AX662" i="18"/>
  <c r="AY662" i="18" s="1"/>
  <c r="G683" i="18"/>
  <c r="AQ683" i="18"/>
  <c r="AX683" i="18"/>
  <c r="AY683" i="18" s="1"/>
  <c r="G689" i="18"/>
  <c r="AQ689" i="18"/>
  <c r="AX689" i="18"/>
  <c r="AY689" i="18" s="1"/>
  <c r="G711" i="18"/>
  <c r="AQ711" i="18"/>
  <c r="AX711" i="18"/>
  <c r="AY711" i="18" s="1"/>
  <c r="G725" i="18"/>
  <c r="AQ725" i="18"/>
  <c r="AX725" i="18"/>
  <c r="AY725" i="18" s="1"/>
  <c r="G732" i="18"/>
  <c r="AQ732" i="18"/>
  <c r="AX732" i="18"/>
  <c r="AY732" i="18" s="1"/>
  <c r="G739" i="18"/>
  <c r="AQ739" i="18"/>
  <c r="AX739" i="18"/>
  <c r="AY739" i="18" s="1"/>
  <c r="G746" i="18"/>
  <c r="AQ746" i="18"/>
  <c r="AX746" i="18"/>
  <c r="AY746" i="18" s="1"/>
  <c r="G753" i="18"/>
  <c r="AQ753" i="18"/>
  <c r="AX753" i="18"/>
  <c r="AY753" i="18" s="1"/>
  <c r="G760" i="18"/>
  <c r="AQ760" i="18"/>
  <c r="AX760" i="18"/>
  <c r="AY760" i="18" s="1"/>
  <c r="G767" i="18"/>
  <c r="AQ767" i="18"/>
  <c r="AX767" i="18"/>
  <c r="AY767" i="18" s="1"/>
  <c r="G800" i="18"/>
  <c r="AQ800" i="18"/>
  <c r="AX800" i="18"/>
  <c r="AY800" i="18" s="1"/>
  <c r="G819" i="18"/>
  <c r="AQ819" i="18"/>
  <c r="AX819" i="18"/>
  <c r="AY819" i="18" s="1"/>
  <c r="G154" i="18"/>
  <c r="AQ154" i="18"/>
  <c r="AX154" i="18"/>
  <c r="AY154" i="18" s="1"/>
  <c r="G160" i="18"/>
  <c r="AQ160" i="18"/>
  <c r="AX160" i="18"/>
  <c r="AY160" i="18" s="1"/>
  <c r="G165" i="18"/>
  <c r="AQ165" i="18"/>
  <c r="AX165" i="18"/>
  <c r="AY165" i="18" s="1"/>
  <c r="G176" i="18"/>
  <c r="AQ176" i="18"/>
  <c r="AX176" i="18"/>
  <c r="AY176" i="18" s="1"/>
  <c r="G181" i="18"/>
  <c r="AQ181" i="18"/>
  <c r="AX181" i="18"/>
  <c r="AY181" i="18" s="1"/>
  <c r="G212" i="18"/>
  <c r="AQ212" i="18"/>
  <c r="AX212" i="18"/>
  <c r="AY212" i="18" s="1"/>
  <c r="G218" i="18"/>
  <c r="AQ218" i="18"/>
  <c r="AX218" i="18"/>
  <c r="AY218" i="18" s="1"/>
  <c r="G225" i="18"/>
  <c r="AQ225" i="18"/>
  <c r="AX225" i="18"/>
  <c r="AY225" i="18" s="1"/>
  <c r="G231" i="18"/>
  <c r="AQ231" i="18"/>
  <c r="AX231" i="18"/>
  <c r="AY231" i="18" s="1"/>
  <c r="G244" i="18"/>
  <c r="AQ244" i="18"/>
  <c r="AX244" i="18"/>
  <c r="AY244" i="18" s="1"/>
  <c r="G257" i="18"/>
  <c r="AQ257" i="18"/>
  <c r="AX257" i="18"/>
  <c r="AY257" i="18" s="1"/>
  <c r="G263" i="18"/>
  <c r="AQ263" i="18"/>
  <c r="AX263" i="18"/>
  <c r="AY263" i="18" s="1"/>
  <c r="G276" i="18"/>
  <c r="AQ276" i="18"/>
  <c r="AX276" i="18"/>
  <c r="AY276" i="18" s="1"/>
  <c r="G289" i="18"/>
  <c r="AQ289" i="18"/>
  <c r="AX289" i="18"/>
  <c r="AY289" i="18" s="1"/>
  <c r="G308" i="18"/>
  <c r="AQ308" i="18"/>
  <c r="AX308" i="18"/>
  <c r="AY308" i="18" s="1"/>
  <c r="G321" i="18"/>
  <c r="AQ321" i="18"/>
  <c r="AX321" i="18"/>
  <c r="AY321" i="18" s="1"/>
  <c r="G334" i="18"/>
  <c r="AQ334" i="18"/>
  <c r="AX334" i="18"/>
  <c r="AY334" i="18" s="1"/>
  <c r="G354" i="18"/>
  <c r="AQ354" i="18"/>
  <c r="AX354" i="18"/>
  <c r="AY354" i="18" s="1"/>
  <c r="G360" i="18"/>
  <c r="AQ360" i="18"/>
  <c r="AX360" i="18"/>
  <c r="AY360" i="18" s="1"/>
  <c r="G367" i="18"/>
  <c r="AQ367" i="18"/>
  <c r="AX367" i="18"/>
  <c r="AY367" i="18" s="1"/>
  <c r="G373" i="18"/>
  <c r="AQ373" i="18"/>
  <c r="AX373" i="18"/>
  <c r="AY373" i="18" s="1"/>
  <c r="G387" i="18"/>
  <c r="AQ387" i="18"/>
  <c r="AX387" i="18"/>
  <c r="AY387" i="18" s="1"/>
  <c r="G393" i="18"/>
  <c r="AQ393" i="18"/>
  <c r="AX393" i="18"/>
  <c r="AY393" i="18" s="1"/>
  <c r="G400" i="18"/>
  <c r="AQ400" i="18"/>
  <c r="AX400" i="18"/>
  <c r="AY400" i="18" s="1"/>
  <c r="G420" i="18"/>
  <c r="AQ420" i="18"/>
  <c r="AX420" i="18"/>
  <c r="AY420" i="18" s="1"/>
  <c r="G441" i="18"/>
  <c r="AQ441" i="18"/>
  <c r="AX441" i="18"/>
  <c r="AY441" i="18" s="1"/>
  <c r="G454" i="18"/>
  <c r="AQ454" i="18"/>
  <c r="AX454" i="18"/>
  <c r="AY454" i="18" s="1"/>
  <c r="G460" i="18"/>
  <c r="AQ460" i="18"/>
  <c r="AX460" i="18"/>
  <c r="AY460" i="18" s="1"/>
  <c r="G473" i="18"/>
  <c r="AQ473" i="18"/>
  <c r="AX473" i="18"/>
  <c r="AY473" i="18" s="1"/>
  <c r="G486" i="18"/>
  <c r="AQ486" i="18"/>
  <c r="AX486" i="18"/>
  <c r="AY486" i="18" s="1"/>
  <c r="G493" i="18"/>
  <c r="AQ493" i="18"/>
  <c r="AX493" i="18"/>
  <c r="AY493" i="18" s="1"/>
  <c r="G499" i="18"/>
  <c r="AQ499" i="18"/>
  <c r="AX499" i="18"/>
  <c r="AY499" i="18" s="1"/>
  <c r="G505" i="18"/>
  <c r="AQ505" i="18"/>
  <c r="AX505" i="18"/>
  <c r="AY505" i="18" s="1"/>
  <c r="G512" i="18"/>
  <c r="AQ512" i="18"/>
  <c r="AX512" i="18"/>
  <c r="AY512" i="18" s="1"/>
  <c r="G518" i="18"/>
  <c r="AQ518" i="18"/>
  <c r="AX518" i="18"/>
  <c r="AY518" i="18" s="1"/>
  <c r="G525" i="18"/>
  <c r="AQ525" i="18"/>
  <c r="AX525" i="18"/>
  <c r="AY525" i="18" s="1"/>
  <c r="G544" i="18"/>
  <c r="AQ544" i="18"/>
  <c r="AX544" i="18"/>
  <c r="AY544" i="18" s="1"/>
  <c r="G557" i="18"/>
  <c r="AQ557" i="18"/>
  <c r="AX557" i="18"/>
  <c r="AY557" i="18" s="1"/>
  <c r="G564" i="18"/>
  <c r="AQ564" i="18"/>
  <c r="AX564" i="18"/>
  <c r="AY564" i="18" s="1"/>
  <c r="G570" i="18"/>
  <c r="AQ570" i="18"/>
  <c r="AX570" i="18"/>
  <c r="AY570" i="18" s="1"/>
  <c r="G576" i="18"/>
  <c r="AQ576" i="18"/>
  <c r="AX576" i="18"/>
  <c r="AY576" i="18" s="1"/>
  <c r="G583" i="18"/>
  <c r="AQ583" i="18"/>
  <c r="AX583" i="18"/>
  <c r="AY583" i="18" s="1"/>
  <c r="G590" i="18"/>
  <c r="AQ590" i="18"/>
  <c r="AX590" i="18"/>
  <c r="AY590" i="18" s="1"/>
  <c r="G596" i="18"/>
  <c r="AQ596" i="18"/>
  <c r="AX596" i="18"/>
  <c r="AY596" i="18" s="1"/>
  <c r="G602" i="18"/>
  <c r="AQ602" i="18"/>
  <c r="AX602" i="18"/>
  <c r="AY602" i="18" s="1"/>
  <c r="G609" i="18"/>
  <c r="AQ609" i="18"/>
  <c r="AX609" i="18"/>
  <c r="AY609" i="18" s="1"/>
  <c r="G622" i="18"/>
  <c r="AQ622" i="18"/>
  <c r="AX622" i="18"/>
  <c r="AY622" i="18" s="1"/>
  <c r="G628" i="18"/>
  <c r="AQ628" i="18"/>
  <c r="AX628" i="18"/>
  <c r="AY628" i="18" s="1"/>
  <c r="G635" i="18"/>
  <c r="AQ635" i="18"/>
  <c r="AX635" i="18"/>
  <c r="AY635" i="18" s="1"/>
  <c r="G648" i="18"/>
  <c r="AQ648" i="18"/>
  <c r="AX648" i="18"/>
  <c r="AY648" i="18" s="1"/>
  <c r="G661" i="18"/>
  <c r="AQ661" i="18"/>
  <c r="AX661" i="18"/>
  <c r="AY661" i="18" s="1"/>
  <c r="G668" i="18"/>
  <c r="AQ668" i="18"/>
  <c r="AX668" i="18"/>
  <c r="AY668" i="18" s="1"/>
  <c r="G675" i="18"/>
  <c r="AQ675" i="18"/>
  <c r="AX675" i="18"/>
  <c r="AY675" i="18" s="1"/>
  <c r="G682" i="18"/>
  <c r="AQ682" i="18"/>
  <c r="AX682" i="18"/>
  <c r="AY682" i="18" s="1"/>
  <c r="G696" i="18"/>
  <c r="AQ696" i="18"/>
  <c r="AX696" i="18"/>
  <c r="AY696" i="18" s="1"/>
  <c r="G702" i="18"/>
  <c r="AQ702" i="18"/>
  <c r="AX702" i="18"/>
  <c r="AY702" i="18" s="1"/>
  <c r="G718" i="18"/>
  <c r="AQ718" i="18"/>
  <c r="AX718" i="18"/>
  <c r="AY718" i="18" s="1"/>
  <c r="G724" i="18"/>
  <c r="AQ724" i="18"/>
  <c r="AX724" i="18"/>
  <c r="AY724" i="18" s="1"/>
  <c r="G759" i="18"/>
  <c r="AQ759" i="18"/>
  <c r="AX759" i="18"/>
  <c r="AY759" i="18" s="1"/>
  <c r="G766" i="18"/>
  <c r="AQ766" i="18"/>
  <c r="AX766" i="18"/>
  <c r="AY766" i="18" s="1"/>
  <c r="G773" i="18"/>
  <c r="AQ773" i="18"/>
  <c r="AX773" i="18"/>
  <c r="AY773" i="18" s="1"/>
  <c r="G780" i="18"/>
  <c r="AQ780" i="18"/>
  <c r="AX780" i="18"/>
  <c r="AY780" i="18" s="1"/>
  <c r="G786" i="18"/>
  <c r="AQ786" i="18"/>
  <c r="AX786" i="18"/>
  <c r="AY786" i="18" s="1"/>
  <c r="G793" i="18"/>
  <c r="AQ793" i="18"/>
  <c r="AX793" i="18"/>
  <c r="AY793" i="18" s="1"/>
  <c r="G799" i="18"/>
  <c r="AQ799" i="18"/>
  <c r="AX799" i="18"/>
  <c r="AY799" i="18" s="1"/>
  <c r="G806" i="18"/>
  <c r="AQ806" i="18"/>
  <c r="AX806" i="18"/>
  <c r="AY806" i="18" s="1"/>
  <c r="G812" i="18"/>
  <c r="AQ812" i="18"/>
  <c r="AX812" i="18"/>
  <c r="AY812" i="18" s="1"/>
  <c r="G206" i="18"/>
  <c r="AQ206" i="18"/>
  <c r="AX206" i="18"/>
  <c r="AY206" i="18" s="1"/>
  <c r="G237" i="18"/>
  <c r="AQ237" i="18"/>
  <c r="AX237" i="18"/>
  <c r="AY237" i="18" s="1"/>
  <c r="G250" i="18"/>
  <c r="AQ250" i="18"/>
  <c r="AX250" i="18"/>
  <c r="AY250" i="18" s="1"/>
  <c r="G269" i="18"/>
  <c r="AQ269" i="18"/>
  <c r="AX269" i="18"/>
  <c r="AY269" i="18" s="1"/>
  <c r="G282" i="18"/>
  <c r="AQ282" i="18"/>
  <c r="AX282" i="18"/>
  <c r="AY282" i="18" s="1"/>
  <c r="G288" i="18"/>
  <c r="AQ288" i="18"/>
  <c r="AX288" i="18"/>
  <c r="AY288" i="18" s="1"/>
  <c r="G295" i="18"/>
  <c r="AQ295" i="18"/>
  <c r="AX295" i="18"/>
  <c r="AY295" i="18" s="1"/>
  <c r="G301" i="18"/>
  <c r="AQ301" i="18"/>
  <c r="AX301" i="18"/>
  <c r="AY301" i="18" s="1"/>
  <c r="G314" i="18"/>
  <c r="AQ314" i="18"/>
  <c r="AX314" i="18"/>
  <c r="AY314" i="18" s="1"/>
  <c r="G327" i="18"/>
  <c r="AQ327" i="18"/>
  <c r="AX327" i="18"/>
  <c r="AY327" i="18" s="1"/>
  <c r="G340" i="18"/>
  <c r="AQ340" i="18"/>
  <c r="AX340" i="18"/>
  <c r="AY340" i="18" s="1"/>
  <c r="G346" i="18"/>
  <c r="AQ346" i="18"/>
  <c r="AX346" i="18"/>
  <c r="AY346" i="18" s="1"/>
  <c r="G379" i="18"/>
  <c r="AQ379" i="18"/>
  <c r="AX379" i="18"/>
  <c r="AY379" i="18" s="1"/>
  <c r="G386" i="18"/>
  <c r="AQ386" i="18"/>
  <c r="AX386" i="18"/>
  <c r="AY386" i="18" s="1"/>
  <c r="G406" i="18"/>
  <c r="AQ406" i="18"/>
  <c r="AX406" i="18"/>
  <c r="AY406" i="18" s="1"/>
  <c r="G413" i="18"/>
  <c r="AQ413" i="18"/>
  <c r="AX413" i="18"/>
  <c r="AY413" i="18" s="1"/>
  <c r="G426" i="18"/>
  <c r="AQ426" i="18"/>
  <c r="AX426" i="18"/>
  <c r="AY426" i="18" s="1"/>
  <c r="G433" i="18"/>
  <c r="AQ433" i="18"/>
  <c r="AX433" i="18"/>
  <c r="AY433" i="18" s="1"/>
  <c r="G440" i="18"/>
  <c r="AQ440" i="18"/>
  <c r="AX440" i="18"/>
  <c r="AY440" i="18" s="1"/>
  <c r="G447" i="18"/>
  <c r="AQ447" i="18"/>
  <c r="AX447" i="18"/>
  <c r="AY447" i="18" s="1"/>
  <c r="G466" i="18"/>
  <c r="AQ466" i="18"/>
  <c r="AX466" i="18"/>
  <c r="AY466" i="18" s="1"/>
  <c r="G27" i="18"/>
  <c r="AQ27" i="18"/>
  <c r="AX27" i="18"/>
  <c r="AY27" i="18" s="1"/>
  <c r="G148" i="18"/>
  <c r="AQ148" i="18"/>
  <c r="AX148" i="18"/>
  <c r="AY148" i="18" s="1"/>
  <c r="G153" i="18"/>
  <c r="AQ153" i="18"/>
  <c r="AX153" i="18"/>
  <c r="AY153" i="18" s="1"/>
  <c r="G159" i="18"/>
  <c r="AQ159" i="18"/>
  <c r="AX159" i="18"/>
  <c r="AY159" i="18" s="1"/>
  <c r="G164" i="18"/>
  <c r="AQ164" i="18"/>
  <c r="AX164" i="18"/>
  <c r="AY164" i="18" s="1"/>
  <c r="G175" i="18"/>
  <c r="AQ175" i="18"/>
  <c r="AX175" i="18"/>
  <c r="AY175" i="18" s="1"/>
  <c r="G186" i="18"/>
  <c r="AQ186" i="18"/>
  <c r="AX186" i="18"/>
  <c r="AY186" i="18" s="1"/>
  <c r="G217" i="18"/>
  <c r="AQ217" i="18"/>
  <c r="AX217" i="18"/>
  <c r="AY217" i="18" s="1"/>
  <c r="G224" i="18"/>
  <c r="AQ224" i="18"/>
  <c r="AX224" i="18"/>
  <c r="AY224" i="18" s="1"/>
  <c r="G230" i="18"/>
  <c r="AQ230" i="18"/>
  <c r="AX230" i="18"/>
  <c r="AY230" i="18" s="1"/>
  <c r="G243" i="18"/>
  <c r="AQ243" i="18"/>
  <c r="AX243" i="18"/>
  <c r="AY243" i="18" s="1"/>
  <c r="G256" i="18"/>
  <c r="AQ256" i="18"/>
  <c r="AX256" i="18"/>
  <c r="AY256" i="18" s="1"/>
  <c r="G262" i="18"/>
  <c r="AQ262" i="18"/>
  <c r="AX262" i="18"/>
  <c r="AY262" i="18" s="1"/>
  <c r="G275" i="18"/>
  <c r="AQ275" i="18"/>
  <c r="AX275" i="18"/>
  <c r="AY275" i="18" s="1"/>
  <c r="G294" i="18"/>
  <c r="AQ294" i="18"/>
  <c r="AX294" i="18"/>
  <c r="AY294" i="18" s="1"/>
  <c r="G307" i="18"/>
  <c r="AQ307" i="18"/>
  <c r="AX307" i="18"/>
  <c r="AY307" i="18" s="1"/>
  <c r="G320" i="18"/>
  <c r="AQ320" i="18"/>
  <c r="AX320" i="18"/>
  <c r="AY320" i="18" s="1"/>
  <c r="G333" i="18"/>
  <c r="AQ333" i="18"/>
  <c r="AX333" i="18"/>
  <c r="AY333" i="18" s="1"/>
  <c r="G339" i="18"/>
  <c r="AQ339" i="18"/>
  <c r="AX339" i="18"/>
  <c r="AY339" i="18" s="1"/>
  <c r="G353" i="18"/>
  <c r="AQ353" i="18"/>
  <c r="AX353" i="18"/>
  <c r="AY353" i="18" s="1"/>
  <c r="G359" i="18"/>
  <c r="AQ359" i="18"/>
  <c r="AX359" i="18"/>
  <c r="AY359" i="18" s="1"/>
  <c r="G366" i="18"/>
  <c r="AQ366" i="18"/>
  <c r="AX366" i="18"/>
  <c r="AY366" i="18" s="1"/>
  <c r="G372" i="18"/>
  <c r="AQ372" i="18"/>
  <c r="AX372" i="18"/>
  <c r="AY372" i="18" s="1"/>
  <c r="G385" i="18"/>
  <c r="AQ385" i="18"/>
  <c r="AX385" i="18"/>
  <c r="AY385" i="18" s="1"/>
  <c r="G392" i="18"/>
  <c r="AQ392" i="18"/>
  <c r="AX392" i="18"/>
  <c r="AY392" i="18" s="1"/>
  <c r="G399" i="18"/>
  <c r="AQ399" i="18"/>
  <c r="AX399" i="18"/>
  <c r="AY399" i="18" s="1"/>
  <c r="G412" i="18"/>
  <c r="AQ412" i="18"/>
  <c r="AX412" i="18"/>
  <c r="AY412" i="18" s="1"/>
  <c r="G419" i="18"/>
  <c r="AQ419" i="18"/>
  <c r="AX419" i="18"/>
  <c r="AY419" i="18" s="1"/>
  <c r="G439" i="18"/>
  <c r="AQ439" i="18"/>
  <c r="AX439" i="18"/>
  <c r="AY439" i="18" s="1"/>
  <c r="G446" i="18"/>
  <c r="AQ446" i="18"/>
  <c r="AX446" i="18"/>
  <c r="AY446" i="18" s="1"/>
  <c r="G453" i="18"/>
  <c r="AQ453" i="18"/>
  <c r="AX453" i="18"/>
  <c r="AY453" i="18" s="1"/>
  <c r="G459" i="18"/>
  <c r="AQ459" i="18"/>
  <c r="AX459" i="18"/>
  <c r="AY459" i="18" s="1"/>
  <c r="G472" i="18"/>
  <c r="AQ472" i="18"/>
  <c r="AX472" i="18"/>
  <c r="AY472" i="18" s="1"/>
  <c r="G485" i="18"/>
  <c r="AQ485" i="18"/>
  <c r="AX485" i="18"/>
  <c r="AY485" i="18" s="1"/>
  <c r="G492" i="18"/>
  <c r="AQ492" i="18"/>
  <c r="AX492" i="18"/>
  <c r="AY492" i="18" s="1"/>
  <c r="G498" i="18"/>
  <c r="AQ498" i="18"/>
  <c r="AX498" i="18"/>
  <c r="AY498" i="18" s="1"/>
  <c r="G504" i="18"/>
  <c r="AQ504" i="18"/>
  <c r="AX504" i="18"/>
  <c r="AY504" i="18" s="1"/>
  <c r="G517" i="18"/>
  <c r="AQ517" i="18"/>
  <c r="AX517" i="18"/>
  <c r="AY517" i="18" s="1"/>
  <c r="G524" i="18"/>
  <c r="AQ524" i="18"/>
  <c r="AX524" i="18"/>
  <c r="AY524" i="18" s="1"/>
  <c r="G543" i="18"/>
  <c r="AQ543" i="18"/>
  <c r="AX543" i="18"/>
  <c r="AY543" i="18" s="1"/>
  <c r="G563" i="18"/>
  <c r="AQ563" i="18"/>
  <c r="AX563" i="18"/>
  <c r="AY563" i="18" s="1"/>
  <c r="G569" i="18"/>
  <c r="AQ569" i="18"/>
  <c r="AX569" i="18"/>
  <c r="AY569" i="18" s="1"/>
  <c r="G575" i="18"/>
  <c r="AQ575" i="18"/>
  <c r="AX575" i="18"/>
  <c r="AY575" i="18" s="1"/>
  <c r="G582" i="18"/>
  <c r="AQ582" i="18"/>
  <c r="AX582" i="18"/>
  <c r="AY582" i="18" s="1"/>
  <c r="G595" i="18"/>
  <c r="AQ595" i="18"/>
  <c r="AX595" i="18"/>
  <c r="AY595" i="18" s="1"/>
  <c r="G601" i="18"/>
  <c r="AQ601" i="18"/>
  <c r="AX601" i="18"/>
  <c r="AY601" i="18" s="1"/>
  <c r="G608" i="18"/>
  <c r="AQ608" i="18"/>
  <c r="AX608" i="18"/>
  <c r="AY608" i="18" s="1"/>
  <c r="G621" i="18"/>
  <c r="AQ621" i="18"/>
  <c r="AX621" i="18"/>
  <c r="AY621" i="18" s="1"/>
  <c r="G627" i="18"/>
  <c r="AQ627" i="18"/>
  <c r="AX627" i="18"/>
  <c r="AY627" i="18" s="1"/>
  <c r="G640" i="18"/>
  <c r="AQ640" i="18"/>
  <c r="AX640" i="18"/>
  <c r="AY640" i="18" s="1"/>
  <c r="G647" i="18"/>
  <c r="AQ647" i="18"/>
  <c r="AX647" i="18"/>
  <c r="AY647" i="18" s="1"/>
  <c r="G660" i="18"/>
  <c r="AQ660" i="18"/>
  <c r="AX660" i="18"/>
  <c r="AY660" i="18" s="1"/>
  <c r="G667" i="18"/>
  <c r="AQ667" i="18"/>
  <c r="AX667" i="18"/>
  <c r="AY667" i="18" s="1"/>
  <c r="G674" i="18"/>
  <c r="AQ674" i="18"/>
  <c r="AX674" i="18"/>
  <c r="AY674" i="18" s="1"/>
  <c r="G680" i="18"/>
  <c r="AQ680" i="18"/>
  <c r="AX680" i="18"/>
  <c r="AY680" i="18" s="1"/>
  <c r="G701" i="18"/>
  <c r="AQ701" i="18"/>
  <c r="AX701" i="18"/>
  <c r="AY701" i="18" s="1"/>
  <c r="G709" i="18"/>
  <c r="AQ709" i="18"/>
  <c r="AX709" i="18"/>
  <c r="AY709" i="18" s="1"/>
  <c r="G716" i="18"/>
  <c r="AQ716" i="18"/>
  <c r="AX716" i="18"/>
  <c r="AY716" i="18" s="1"/>
  <c r="G723" i="18"/>
  <c r="AQ723" i="18"/>
  <c r="AX723" i="18"/>
  <c r="AY723" i="18" s="1"/>
  <c r="G205" i="18"/>
  <c r="AQ205" i="18"/>
  <c r="AX205" i="18"/>
  <c r="AY205" i="18" s="1"/>
  <c r="G236" i="18"/>
  <c r="AQ236" i="18"/>
  <c r="AX236" i="18"/>
  <c r="AY236" i="18" s="1"/>
  <c r="G249" i="18"/>
  <c r="AQ249" i="18"/>
  <c r="AX249" i="18"/>
  <c r="AY249" i="18" s="1"/>
  <c r="G255" i="18"/>
  <c r="AQ255" i="18"/>
  <c r="AX255" i="18"/>
  <c r="AY255" i="18" s="1"/>
  <c r="G268" i="18"/>
  <c r="AQ268" i="18"/>
  <c r="AX268" i="18"/>
  <c r="AY268" i="18" s="1"/>
  <c r="G281" i="18"/>
  <c r="AQ281" i="18"/>
  <c r="AX281" i="18"/>
  <c r="AY281" i="18" s="1"/>
  <c r="G287" i="18"/>
  <c r="AQ287" i="18"/>
  <c r="AX287" i="18"/>
  <c r="AY287" i="18" s="1"/>
  <c r="G300" i="18"/>
  <c r="AQ300" i="18"/>
  <c r="AX300" i="18"/>
  <c r="AY300" i="18" s="1"/>
  <c r="G313" i="18"/>
  <c r="AQ313" i="18"/>
  <c r="AX313" i="18"/>
  <c r="AY313" i="18" s="1"/>
  <c r="G326" i="18"/>
  <c r="AQ326" i="18"/>
  <c r="AX326" i="18"/>
  <c r="AY326" i="18" s="1"/>
  <c r="G352" i="18"/>
  <c r="AQ352" i="18"/>
  <c r="AX352" i="18"/>
  <c r="AY352" i="18" s="1"/>
  <c r="G425" i="18"/>
  <c r="AQ425" i="18"/>
  <c r="AX425" i="18"/>
  <c r="AY425" i="18" s="1"/>
  <c r="G511" i="18"/>
  <c r="AQ511" i="18"/>
  <c r="AX511" i="18"/>
  <c r="AY511" i="18" s="1"/>
  <c r="G529" i="18"/>
  <c r="AQ529" i="18"/>
  <c r="AX529" i="18"/>
  <c r="AY529" i="18" s="1"/>
  <c r="G568" i="18"/>
  <c r="AQ568" i="18"/>
  <c r="AX568" i="18"/>
  <c r="AY568" i="18" s="1"/>
  <c r="G592" i="18"/>
  <c r="AQ592" i="18"/>
  <c r="AX592" i="18"/>
  <c r="AY592" i="18" s="1"/>
  <c r="G620" i="18"/>
  <c r="AQ620" i="18"/>
  <c r="AX620" i="18"/>
  <c r="AY620" i="18" s="1"/>
  <c r="G634" i="18"/>
  <c r="AQ634" i="18"/>
  <c r="AX634" i="18"/>
  <c r="AY634" i="18" s="1"/>
  <c r="G639" i="18"/>
  <c r="AQ639" i="18"/>
  <c r="AX639" i="18"/>
  <c r="AY639" i="18" s="1"/>
  <c r="G644" i="18"/>
  <c r="AQ644" i="18"/>
  <c r="AX644" i="18"/>
  <c r="AY644" i="18" s="1"/>
  <c r="G658" i="18"/>
  <c r="AQ658" i="18"/>
  <c r="AX658" i="18"/>
  <c r="AY658" i="18" s="1"/>
  <c r="G673" i="18"/>
  <c r="AQ673" i="18"/>
  <c r="AX673" i="18"/>
  <c r="AY673" i="18" s="1"/>
  <c r="G688" i="18"/>
  <c r="AQ688" i="18"/>
  <c r="AX688" i="18"/>
  <c r="AY688" i="18" s="1"/>
  <c r="G698" i="18"/>
  <c r="AQ698" i="18"/>
  <c r="AX698" i="18"/>
  <c r="AY698" i="18" s="1"/>
  <c r="G757" i="18"/>
  <c r="AQ757" i="18"/>
  <c r="AX757" i="18"/>
  <c r="AY757" i="18" s="1"/>
  <c r="G777" i="18"/>
  <c r="AQ777" i="18"/>
  <c r="AX777" i="18"/>
  <c r="AY777" i="18" s="1"/>
  <c r="G782" i="18"/>
  <c r="AQ782" i="18"/>
  <c r="AX782" i="18"/>
  <c r="AY782" i="18" s="1"/>
  <c r="G792" i="18"/>
  <c r="AQ792" i="18"/>
  <c r="AX792" i="18"/>
  <c r="AY792" i="18" s="1"/>
  <c r="G797" i="18"/>
  <c r="AQ797" i="18"/>
  <c r="AX797" i="18"/>
  <c r="AY797" i="18" s="1"/>
  <c r="G816" i="18"/>
  <c r="AQ816" i="18"/>
  <c r="AX816" i="18"/>
  <c r="AY816" i="18" s="1"/>
  <c r="G832" i="18"/>
  <c r="AQ832" i="18"/>
  <c r="AX832" i="18"/>
  <c r="AY832" i="18" s="1"/>
  <c r="G843" i="18"/>
  <c r="AQ843" i="18"/>
  <c r="AX843" i="18"/>
  <c r="AY843" i="18" s="1"/>
  <c r="G865" i="18"/>
  <c r="AQ865" i="18"/>
  <c r="AX865" i="18"/>
  <c r="AY865" i="18" s="1"/>
  <c r="G895" i="18"/>
  <c r="AQ895" i="18"/>
  <c r="AX895" i="18"/>
  <c r="AY895" i="18" s="1"/>
  <c r="G913" i="18"/>
  <c r="AQ913" i="18"/>
  <c r="AX913" i="18"/>
  <c r="AY913" i="18" s="1"/>
  <c r="G919" i="18"/>
  <c r="AQ919" i="18"/>
  <c r="AX919" i="18"/>
  <c r="AY919" i="18" s="1"/>
  <c r="G925" i="18"/>
  <c r="AQ925" i="18"/>
  <c r="AX925" i="18"/>
  <c r="AY925" i="18" s="1"/>
  <c r="G931" i="18"/>
  <c r="AQ931" i="18"/>
  <c r="AX931" i="18"/>
  <c r="AY931" i="18" s="1"/>
  <c r="G937" i="18"/>
  <c r="AQ937" i="18"/>
  <c r="AX937" i="18"/>
  <c r="AY937" i="18" s="1"/>
  <c r="G943" i="18"/>
  <c r="AQ943" i="18"/>
  <c r="AX943" i="18"/>
  <c r="AY943" i="18" s="1"/>
  <c r="G949" i="18"/>
  <c r="AQ949" i="18"/>
  <c r="AX949" i="18"/>
  <c r="AY949" i="18" s="1"/>
  <c r="G962" i="18"/>
  <c r="AQ962" i="18"/>
  <c r="AX962" i="18"/>
  <c r="AY962" i="18" s="1"/>
  <c r="G999" i="18"/>
  <c r="AQ999" i="18"/>
  <c r="AX999" i="18"/>
  <c r="AY999" i="18" s="1"/>
  <c r="G1018" i="18"/>
  <c r="AQ1018" i="18"/>
  <c r="AX1018" i="18"/>
  <c r="AY1018" i="18" s="1"/>
  <c r="G1024" i="18"/>
  <c r="AQ1024" i="18"/>
  <c r="AX1024" i="18"/>
  <c r="AY1024" i="18" s="1"/>
  <c r="G1030" i="18"/>
  <c r="AQ1030" i="18"/>
  <c r="AX1030" i="18"/>
  <c r="AY1030" i="18" s="1"/>
  <c r="G1045" i="18"/>
  <c r="AQ1045" i="18"/>
  <c r="AX1045" i="18"/>
  <c r="AY1045" i="18" s="1"/>
  <c r="G1052" i="18"/>
  <c r="AQ1052" i="18"/>
  <c r="AX1052" i="18"/>
  <c r="AY1052" i="18" s="1"/>
  <c r="G1058" i="18"/>
  <c r="AQ1058" i="18"/>
  <c r="AX1058" i="18"/>
  <c r="AY1058" i="18" s="1"/>
  <c r="G1064" i="18"/>
  <c r="AQ1064" i="18"/>
  <c r="AX1064" i="18"/>
  <c r="AY1064" i="18" s="1"/>
  <c r="G1092" i="18"/>
  <c r="AQ1092" i="18"/>
  <c r="AX1092" i="18"/>
  <c r="AY1092" i="18" s="1"/>
  <c r="G1099" i="18"/>
  <c r="AQ1099" i="18"/>
  <c r="AX1099" i="18"/>
  <c r="AY1099" i="18" s="1"/>
  <c r="G1113" i="18"/>
  <c r="AQ1113" i="18"/>
  <c r="AX1113" i="18"/>
  <c r="AY1113" i="18" s="1"/>
  <c r="G1120" i="18"/>
  <c r="AQ1120" i="18"/>
  <c r="AX1120" i="18"/>
  <c r="AY1120" i="18" s="1"/>
  <c r="G1128" i="18"/>
  <c r="AQ1128" i="18"/>
  <c r="AX1128" i="18"/>
  <c r="AY1128" i="18" s="1"/>
  <c r="G1135" i="18"/>
  <c r="AQ1135" i="18"/>
  <c r="AX1135" i="18"/>
  <c r="AY1135" i="18" s="1"/>
  <c r="G1142" i="18"/>
  <c r="AQ1142" i="18"/>
  <c r="AX1142" i="18"/>
  <c r="AY1142" i="18" s="1"/>
  <c r="G1155" i="18"/>
  <c r="AQ1155" i="18"/>
  <c r="AX1155" i="18"/>
  <c r="AY1155" i="18" s="1"/>
  <c r="G1162" i="18"/>
  <c r="AQ1162" i="18"/>
  <c r="AX1162" i="18"/>
  <c r="AY1162" i="18" s="1"/>
  <c r="G1182" i="18"/>
  <c r="AQ1182" i="18"/>
  <c r="AX1182" i="18"/>
  <c r="AY1182" i="18" s="1"/>
  <c r="G1188" i="18"/>
  <c r="AQ1188" i="18"/>
  <c r="AX1188" i="18"/>
  <c r="AY1188" i="18" s="1"/>
  <c r="G1194" i="18"/>
  <c r="AQ1194" i="18"/>
  <c r="AX1194" i="18"/>
  <c r="AY1194" i="18" s="1"/>
  <c r="G1207" i="18"/>
  <c r="AQ1207" i="18"/>
  <c r="AX1207" i="18"/>
  <c r="AY1207" i="18" s="1"/>
  <c r="G1226" i="18"/>
  <c r="AQ1226" i="18"/>
  <c r="AX1226" i="18"/>
  <c r="AY1226" i="18" s="1"/>
  <c r="G1259" i="18"/>
  <c r="AQ1259" i="18"/>
  <c r="AX1259" i="18"/>
  <c r="AY1259" i="18" s="1"/>
  <c r="G1266" i="18"/>
  <c r="AQ1266" i="18"/>
  <c r="AX1266" i="18"/>
  <c r="AY1266" i="18" s="1"/>
  <c r="G1272" i="18"/>
  <c r="AQ1272" i="18"/>
  <c r="AX1272" i="18"/>
  <c r="AY1272" i="18" s="1"/>
  <c r="G1285" i="18"/>
  <c r="AQ1285" i="18"/>
  <c r="AX1285" i="18"/>
  <c r="AY1285" i="18" s="1"/>
  <c r="G1292" i="18"/>
  <c r="AQ1292" i="18"/>
  <c r="AX1292" i="18"/>
  <c r="AY1292" i="18" s="1"/>
  <c r="G1299" i="18"/>
  <c r="AQ1299" i="18"/>
  <c r="AX1299" i="18"/>
  <c r="AY1299" i="18" s="1"/>
  <c r="G1320" i="18"/>
  <c r="AQ1320" i="18"/>
  <c r="AX1320" i="18"/>
  <c r="AY1320" i="18" s="1"/>
  <c r="G1327" i="18"/>
  <c r="AQ1327" i="18"/>
  <c r="AX1327" i="18"/>
  <c r="AY1327" i="18" s="1"/>
  <c r="G1333" i="18"/>
  <c r="AQ1333" i="18"/>
  <c r="AX1333" i="18"/>
  <c r="AY1333" i="18" s="1"/>
  <c r="G1339" i="18"/>
  <c r="AQ1339" i="18"/>
  <c r="AX1339" i="18"/>
  <c r="AY1339" i="18" s="1"/>
  <c r="G1346" i="18"/>
  <c r="AQ1346" i="18"/>
  <c r="AX1346" i="18"/>
  <c r="AY1346" i="18" s="1"/>
  <c r="G1352" i="18"/>
  <c r="AQ1352" i="18"/>
  <c r="AX1352" i="18"/>
  <c r="AY1352" i="18" s="1"/>
  <c r="G1359" i="18"/>
  <c r="AQ1359" i="18"/>
  <c r="AX1359" i="18"/>
  <c r="AY1359" i="18" s="1"/>
  <c r="G1398" i="18"/>
  <c r="AQ1398" i="18"/>
  <c r="AX1398" i="18"/>
  <c r="AY1398" i="18" s="1"/>
  <c r="G1420" i="18"/>
  <c r="AQ1420" i="18"/>
  <c r="AX1420" i="18"/>
  <c r="AY1420" i="18" s="1"/>
  <c r="G1434" i="18"/>
  <c r="AQ1434" i="18"/>
  <c r="AX1434" i="18"/>
  <c r="AY1434" i="18" s="1"/>
  <c r="G1456" i="18"/>
  <c r="AQ1456" i="18"/>
  <c r="AX1456" i="18"/>
  <c r="AY1456" i="18" s="1"/>
  <c r="G1470" i="18"/>
  <c r="AQ1470" i="18"/>
  <c r="AX1470" i="18"/>
  <c r="AY1470" i="18" s="1"/>
  <c r="G210" i="18"/>
  <c r="AQ210" i="18"/>
  <c r="AX210" i="18"/>
  <c r="AY210" i="18" s="1"/>
  <c r="G223" i="18"/>
  <c r="AQ223" i="18"/>
  <c r="AX223" i="18"/>
  <c r="AY223" i="18" s="1"/>
  <c r="G306" i="18"/>
  <c r="AQ306" i="18"/>
  <c r="AX306" i="18"/>
  <c r="AY306" i="18" s="1"/>
  <c r="G377" i="18"/>
  <c r="AQ377" i="18"/>
  <c r="AX377" i="18"/>
  <c r="AY377" i="18" s="1"/>
  <c r="G548" i="18"/>
  <c r="AQ548" i="18"/>
  <c r="AX548" i="18"/>
  <c r="AY548" i="18" s="1"/>
  <c r="G572" i="18"/>
  <c r="AQ572" i="18"/>
  <c r="AX572" i="18"/>
  <c r="AY572" i="18" s="1"/>
  <c r="G615" i="18"/>
  <c r="AQ615" i="18"/>
  <c r="AX615" i="18"/>
  <c r="AY615" i="18" s="1"/>
  <c r="G624" i="18"/>
  <c r="AQ624" i="18"/>
  <c r="AX624" i="18"/>
  <c r="AY624" i="18" s="1"/>
  <c r="G653" i="18"/>
  <c r="AQ653" i="18"/>
  <c r="AX653" i="18"/>
  <c r="AY653" i="18" s="1"/>
  <c r="G677" i="18"/>
  <c r="AQ677" i="18"/>
  <c r="AX677" i="18"/>
  <c r="AY677" i="18" s="1"/>
  <c r="G737" i="18"/>
  <c r="AQ737" i="18"/>
  <c r="AX737" i="18"/>
  <c r="AY737" i="18" s="1"/>
  <c r="G752" i="18"/>
  <c r="AQ752" i="18"/>
  <c r="AX752" i="18"/>
  <c r="AY752" i="18" s="1"/>
  <c r="G772" i="18"/>
  <c r="AQ772" i="18"/>
  <c r="AX772" i="18"/>
  <c r="AY772" i="18" s="1"/>
  <c r="G811" i="18"/>
  <c r="AQ811" i="18"/>
  <c r="AX811" i="18"/>
  <c r="AY811" i="18" s="1"/>
  <c r="G821" i="18"/>
  <c r="AQ821" i="18"/>
  <c r="AX821" i="18"/>
  <c r="AY821" i="18" s="1"/>
  <c r="G837" i="18"/>
  <c r="AQ837" i="18"/>
  <c r="AX837" i="18"/>
  <c r="AY837" i="18" s="1"/>
  <c r="G853" i="18"/>
  <c r="AQ853" i="18"/>
  <c r="AX853" i="18"/>
  <c r="AY853" i="18" s="1"/>
  <c r="G870" i="18"/>
  <c r="AQ870" i="18"/>
  <c r="AX870" i="18"/>
  <c r="AY870" i="18" s="1"/>
  <c r="G876" i="18"/>
  <c r="AQ876" i="18"/>
  <c r="AX876" i="18"/>
  <c r="AY876" i="18" s="1"/>
  <c r="G882" i="18"/>
  <c r="AQ882" i="18"/>
  <c r="AX882" i="18"/>
  <c r="AY882" i="18" s="1"/>
  <c r="G888" i="18"/>
  <c r="AQ888" i="18"/>
  <c r="AX888" i="18"/>
  <c r="AY888" i="18" s="1"/>
  <c r="G906" i="18"/>
  <c r="AQ906" i="18"/>
  <c r="AX906" i="18"/>
  <c r="AY906" i="18" s="1"/>
  <c r="G955" i="18"/>
  <c r="AQ955" i="18"/>
  <c r="AX955" i="18"/>
  <c r="AY955" i="18" s="1"/>
  <c r="G968" i="18"/>
  <c r="AQ968" i="18"/>
  <c r="AX968" i="18"/>
  <c r="AY968" i="18" s="1"/>
  <c r="G974" i="18"/>
  <c r="AQ974" i="18"/>
  <c r="AX974" i="18"/>
  <c r="AY974" i="18" s="1"/>
  <c r="G980" i="18"/>
  <c r="AQ980" i="18"/>
  <c r="AX980" i="18"/>
  <c r="AY980" i="18" s="1"/>
  <c r="G986" i="18"/>
  <c r="AQ986" i="18"/>
  <c r="AX986" i="18"/>
  <c r="AY986" i="18" s="1"/>
  <c r="G992" i="18"/>
  <c r="AQ992" i="18"/>
  <c r="AX992" i="18"/>
  <c r="AY992" i="18" s="1"/>
  <c r="G1005" i="18"/>
  <c r="AQ1005" i="18"/>
  <c r="AX1005" i="18"/>
  <c r="AY1005" i="18" s="1"/>
  <c r="G1011" i="18"/>
  <c r="AQ1011" i="18"/>
  <c r="AX1011" i="18"/>
  <c r="AY1011" i="18" s="1"/>
  <c r="G1037" i="18"/>
  <c r="AQ1037" i="18"/>
  <c r="AX1037" i="18"/>
  <c r="AY1037" i="18" s="1"/>
  <c r="G1071" i="18"/>
  <c r="AQ1071" i="18"/>
  <c r="AX1071" i="18"/>
  <c r="AY1071" i="18" s="1"/>
  <c r="G1077" i="18"/>
  <c r="AQ1077" i="18"/>
  <c r="AX1077" i="18"/>
  <c r="AY1077" i="18" s="1"/>
  <c r="G1084" i="18"/>
  <c r="AQ1084" i="18"/>
  <c r="AX1084" i="18"/>
  <c r="AY1084" i="18" s="1"/>
  <c r="G1091" i="18"/>
  <c r="AQ1091" i="18"/>
  <c r="AX1091" i="18"/>
  <c r="AY1091" i="18" s="1"/>
  <c r="G1106" i="18"/>
  <c r="AQ1106" i="18"/>
  <c r="AX1106" i="18"/>
  <c r="AY1106" i="18" s="1"/>
  <c r="G1127" i="18"/>
  <c r="AQ1127" i="18"/>
  <c r="AX1127" i="18"/>
  <c r="AY1127" i="18" s="1"/>
  <c r="G1148" i="18"/>
  <c r="AQ1148" i="18"/>
  <c r="AX1148" i="18"/>
  <c r="AY1148" i="18" s="1"/>
  <c r="G1168" i="18"/>
  <c r="AQ1168" i="18"/>
  <c r="AX1168" i="18"/>
  <c r="AY1168" i="18" s="1"/>
  <c r="G1175" i="18"/>
  <c r="AQ1175" i="18"/>
  <c r="AX1175" i="18"/>
  <c r="AY1175" i="18" s="1"/>
  <c r="G1200" i="18"/>
  <c r="AQ1200" i="18"/>
  <c r="AX1200" i="18"/>
  <c r="AY1200" i="18" s="1"/>
  <c r="G1213" i="18"/>
  <c r="AQ1213" i="18"/>
  <c r="AX1213" i="18"/>
  <c r="AY1213" i="18" s="1"/>
  <c r="G1219" i="18"/>
  <c r="AQ1219" i="18"/>
  <c r="AX1219" i="18"/>
  <c r="AY1219" i="18" s="1"/>
  <c r="G1225" i="18"/>
  <c r="AQ1225" i="18"/>
  <c r="AX1225" i="18"/>
  <c r="AY1225" i="18" s="1"/>
  <c r="G1232" i="18"/>
  <c r="AQ1232" i="18"/>
  <c r="AX1232" i="18"/>
  <c r="AY1232" i="18" s="1"/>
  <c r="G1239" i="18"/>
  <c r="AQ1239" i="18"/>
  <c r="AX1239" i="18"/>
  <c r="AY1239" i="18" s="1"/>
  <c r="G1245" i="18"/>
  <c r="AQ1245" i="18"/>
  <c r="AX1245" i="18"/>
  <c r="AY1245" i="18" s="1"/>
  <c r="G1251" i="18"/>
  <c r="AQ1251" i="18"/>
  <c r="AX1251" i="18"/>
  <c r="AY1251" i="18" s="1"/>
  <c r="G1258" i="18"/>
  <c r="AQ1258" i="18"/>
  <c r="AX1258" i="18"/>
  <c r="AY1258" i="18" s="1"/>
  <c r="G1278" i="18"/>
  <c r="AQ1278" i="18"/>
  <c r="AX1278" i="18"/>
  <c r="AY1278" i="18" s="1"/>
  <c r="G1291" i="18"/>
  <c r="AQ1291" i="18"/>
  <c r="AX1291" i="18"/>
  <c r="AY1291" i="18" s="1"/>
  <c r="G1306" i="18"/>
  <c r="AQ1306" i="18"/>
  <c r="AX1306" i="18"/>
  <c r="AY1306" i="18" s="1"/>
  <c r="G1313" i="18"/>
  <c r="AQ1313" i="18"/>
  <c r="AX1313" i="18"/>
  <c r="AY1313" i="18" s="1"/>
  <c r="G1358" i="18"/>
  <c r="AQ1358" i="18"/>
  <c r="AX1358" i="18"/>
  <c r="AY1358" i="18" s="1"/>
  <c r="G1365" i="18"/>
  <c r="AQ1365" i="18"/>
  <c r="AX1365" i="18"/>
  <c r="AY1365" i="18" s="1"/>
  <c r="G1371" i="18"/>
  <c r="AQ1371" i="18"/>
  <c r="AX1371" i="18"/>
  <c r="AY1371" i="18" s="1"/>
  <c r="G1378" i="18"/>
  <c r="AQ1378" i="18"/>
  <c r="AX1378" i="18"/>
  <c r="AY1378" i="18" s="1"/>
  <c r="G1384" i="18"/>
  <c r="AQ1384" i="18"/>
  <c r="AX1384" i="18"/>
  <c r="AY1384" i="18" s="1"/>
  <c r="G1391" i="18"/>
  <c r="AQ1391" i="18"/>
  <c r="AX1391" i="18"/>
  <c r="AY1391" i="18" s="1"/>
  <c r="G1405" i="18"/>
  <c r="AQ1405" i="18"/>
  <c r="AX1405" i="18"/>
  <c r="AY1405" i="18" s="1"/>
  <c r="G1412" i="18"/>
  <c r="AQ1412" i="18"/>
  <c r="AX1412" i="18"/>
  <c r="AY1412" i="18" s="1"/>
  <c r="G1427" i="18"/>
  <c r="AQ1427" i="18"/>
  <c r="AX1427" i="18"/>
  <c r="AY1427" i="18" s="1"/>
  <c r="G1441" i="18"/>
  <c r="AQ1441" i="18"/>
  <c r="AX1441" i="18"/>
  <c r="AY1441" i="18" s="1"/>
  <c r="G1448" i="18"/>
  <c r="AQ1448" i="18"/>
  <c r="AX1448" i="18"/>
  <c r="AY1448" i="18" s="1"/>
  <c r="G1463" i="18"/>
  <c r="AQ1463" i="18"/>
  <c r="AX1463" i="18"/>
  <c r="AY1463" i="18" s="1"/>
  <c r="G152" i="18"/>
  <c r="AQ152" i="18"/>
  <c r="AX152" i="18"/>
  <c r="AY152" i="18" s="1"/>
  <c r="G424" i="18"/>
  <c r="AQ424" i="18"/>
  <c r="AX424" i="18"/>
  <c r="AY424" i="18" s="1"/>
  <c r="G471" i="18"/>
  <c r="AQ471" i="18"/>
  <c r="AX471" i="18"/>
  <c r="AY471" i="18" s="1"/>
  <c r="G484" i="18"/>
  <c r="AQ484" i="18"/>
  <c r="AX484" i="18"/>
  <c r="AY484" i="18" s="1"/>
  <c r="G497" i="18"/>
  <c r="AQ497" i="18"/>
  <c r="AX497" i="18"/>
  <c r="AY497" i="18" s="1"/>
  <c r="G510" i="18"/>
  <c r="AQ510" i="18"/>
  <c r="AX510" i="18"/>
  <c r="AY510" i="18" s="1"/>
  <c r="G633" i="18"/>
  <c r="AQ633" i="18"/>
  <c r="AX633" i="18"/>
  <c r="AY633" i="18" s="1"/>
  <c r="G672" i="18"/>
  <c r="AQ672" i="18"/>
  <c r="AX672" i="18"/>
  <c r="AY672" i="18" s="1"/>
  <c r="G687" i="18"/>
  <c r="AQ687" i="18"/>
  <c r="AX687" i="18"/>
  <c r="AY687" i="18" s="1"/>
  <c r="G717" i="18"/>
  <c r="AQ717" i="18"/>
  <c r="AX717" i="18"/>
  <c r="AY717" i="18" s="1"/>
  <c r="G722" i="18"/>
  <c r="AQ722" i="18"/>
  <c r="AX722" i="18"/>
  <c r="AY722" i="18" s="1"/>
  <c r="G756" i="18"/>
  <c r="AQ756" i="18"/>
  <c r="AX756" i="18"/>
  <c r="AY756" i="18" s="1"/>
  <c r="G791" i="18"/>
  <c r="AQ791" i="18"/>
  <c r="AX791" i="18"/>
  <c r="AY791" i="18" s="1"/>
  <c r="G826" i="18"/>
  <c r="AQ826" i="18"/>
  <c r="AX826" i="18"/>
  <c r="AY826" i="18" s="1"/>
  <c r="G831" i="18"/>
  <c r="AQ831" i="18"/>
  <c r="AX831" i="18"/>
  <c r="AY831" i="18" s="1"/>
  <c r="G864" i="18"/>
  <c r="AQ864" i="18"/>
  <c r="AX864" i="18"/>
  <c r="AY864" i="18" s="1"/>
  <c r="G894" i="18"/>
  <c r="AQ894" i="18"/>
  <c r="AX894" i="18"/>
  <c r="AY894" i="18" s="1"/>
  <c r="G912" i="18"/>
  <c r="AQ912" i="18"/>
  <c r="AX912" i="18"/>
  <c r="AY912" i="18" s="1"/>
  <c r="G918" i="18"/>
  <c r="AQ918" i="18"/>
  <c r="AX918" i="18"/>
  <c r="AY918" i="18" s="1"/>
  <c r="G924" i="18"/>
  <c r="AQ924" i="18"/>
  <c r="AX924" i="18"/>
  <c r="AY924" i="18" s="1"/>
  <c r="G930" i="18"/>
  <c r="AQ930" i="18"/>
  <c r="AX930" i="18"/>
  <c r="AY930" i="18" s="1"/>
  <c r="G936" i="18"/>
  <c r="AQ936" i="18"/>
  <c r="AX936" i="18"/>
  <c r="AY936" i="18" s="1"/>
  <c r="G942" i="18"/>
  <c r="AQ942" i="18"/>
  <c r="AX942" i="18"/>
  <c r="AY942" i="18" s="1"/>
  <c r="G948" i="18"/>
  <c r="AQ948" i="18"/>
  <c r="AX948" i="18"/>
  <c r="AY948" i="18" s="1"/>
  <c r="G961" i="18"/>
  <c r="AQ961" i="18"/>
  <c r="AX961" i="18"/>
  <c r="AY961" i="18" s="1"/>
  <c r="G967" i="18"/>
  <c r="AQ967" i="18"/>
  <c r="AX967" i="18"/>
  <c r="AY967" i="18" s="1"/>
  <c r="G998" i="18"/>
  <c r="AQ998" i="18"/>
  <c r="AX998" i="18"/>
  <c r="AY998" i="18" s="1"/>
  <c r="G1017" i="18"/>
  <c r="AQ1017" i="18"/>
  <c r="AX1017" i="18"/>
  <c r="AY1017" i="18" s="1"/>
  <c r="G1023" i="18"/>
  <c r="AQ1023" i="18"/>
  <c r="AX1023" i="18"/>
  <c r="AY1023" i="18" s="1"/>
  <c r="G1029" i="18"/>
  <c r="AQ1029" i="18"/>
  <c r="AX1029" i="18"/>
  <c r="AY1029" i="18" s="1"/>
  <c r="G1044" i="18"/>
  <c r="AQ1044" i="18"/>
  <c r="AX1044" i="18"/>
  <c r="AY1044" i="18" s="1"/>
  <c r="G1051" i="18"/>
  <c r="AQ1051" i="18"/>
  <c r="AX1051" i="18"/>
  <c r="AY1051" i="18" s="1"/>
  <c r="G1057" i="18"/>
  <c r="AQ1057" i="18"/>
  <c r="AX1057" i="18"/>
  <c r="AY1057" i="18" s="1"/>
  <c r="G1063" i="18"/>
  <c r="AQ1063" i="18"/>
  <c r="AX1063" i="18"/>
  <c r="AY1063" i="18" s="1"/>
  <c r="G1070" i="18"/>
  <c r="AQ1070" i="18"/>
  <c r="AX1070" i="18"/>
  <c r="AY1070" i="18" s="1"/>
  <c r="G1098" i="18"/>
  <c r="AQ1098" i="18"/>
  <c r="AX1098" i="18"/>
  <c r="AY1098" i="18" s="1"/>
  <c r="G1105" i="18"/>
  <c r="AQ1105" i="18"/>
  <c r="AX1105" i="18"/>
  <c r="AY1105" i="18" s="1"/>
  <c r="G1112" i="18"/>
  <c r="AQ1112" i="18"/>
  <c r="AX1112" i="18"/>
  <c r="AY1112" i="18" s="1"/>
  <c r="G1119" i="18"/>
  <c r="AQ1119" i="18"/>
  <c r="AX1119" i="18"/>
  <c r="AY1119" i="18" s="1"/>
  <c r="G1126" i="18"/>
  <c r="AQ1126" i="18"/>
  <c r="AX1126" i="18"/>
  <c r="AY1126" i="18" s="1"/>
  <c r="G1134" i="18"/>
  <c r="AQ1134" i="18"/>
  <c r="AX1134" i="18"/>
  <c r="AY1134" i="18" s="1"/>
  <c r="G1141" i="18"/>
  <c r="AQ1141" i="18"/>
  <c r="AX1141" i="18"/>
  <c r="AY1141" i="18" s="1"/>
  <c r="G1154" i="18"/>
  <c r="AQ1154" i="18"/>
  <c r="AX1154" i="18"/>
  <c r="AY1154" i="18" s="1"/>
  <c r="G1161" i="18"/>
  <c r="AQ1161" i="18"/>
  <c r="AX1161" i="18"/>
  <c r="AY1161" i="18" s="1"/>
  <c r="G1174" i="18"/>
  <c r="AQ1174" i="18"/>
  <c r="AX1174" i="18"/>
  <c r="AY1174" i="18" s="1"/>
  <c r="G1181" i="18"/>
  <c r="AQ1181" i="18"/>
  <c r="AX1181" i="18"/>
  <c r="AY1181" i="18" s="1"/>
  <c r="G1187" i="18"/>
  <c r="AQ1187" i="18"/>
  <c r="AX1187" i="18"/>
  <c r="AY1187" i="18" s="1"/>
  <c r="G1193" i="18"/>
  <c r="AQ1193" i="18"/>
  <c r="AX1193" i="18"/>
  <c r="AY1193" i="18" s="1"/>
  <c r="G1206" i="18"/>
  <c r="AQ1206" i="18"/>
  <c r="AX1206" i="18"/>
  <c r="AY1206" i="18" s="1"/>
  <c r="G1265" i="18"/>
  <c r="AQ1265" i="18"/>
  <c r="AX1265" i="18"/>
  <c r="AY1265" i="18" s="1"/>
  <c r="G1271" i="18"/>
  <c r="AQ1271" i="18"/>
  <c r="AX1271" i="18"/>
  <c r="AY1271" i="18" s="1"/>
  <c r="G1284" i="18"/>
  <c r="AQ1284" i="18"/>
  <c r="AX1284" i="18"/>
  <c r="AY1284" i="18" s="1"/>
  <c r="G1298" i="18"/>
  <c r="AQ1298" i="18"/>
  <c r="AX1298" i="18"/>
  <c r="AY1298" i="18" s="1"/>
  <c r="G1319" i="18"/>
  <c r="AQ1319" i="18"/>
  <c r="AX1319" i="18"/>
  <c r="AY1319" i="18" s="1"/>
  <c r="G1326" i="18"/>
  <c r="AQ1326" i="18"/>
  <c r="AX1326" i="18"/>
  <c r="AY1326" i="18" s="1"/>
  <c r="G1332" i="18"/>
  <c r="AQ1332" i="18"/>
  <c r="AX1332" i="18"/>
  <c r="AY1332" i="18" s="1"/>
  <c r="G1338" i="18"/>
  <c r="AQ1338" i="18"/>
  <c r="AX1338" i="18"/>
  <c r="AY1338" i="18" s="1"/>
  <c r="G1345" i="18"/>
  <c r="AQ1345" i="18"/>
  <c r="AX1345" i="18"/>
  <c r="AY1345" i="18" s="1"/>
  <c r="G1351" i="18"/>
  <c r="AQ1351" i="18"/>
  <c r="AX1351" i="18"/>
  <c r="AY1351" i="18" s="1"/>
  <c r="G1377" i="18"/>
  <c r="AQ1377" i="18"/>
  <c r="AX1377" i="18"/>
  <c r="AY1377" i="18" s="1"/>
  <c r="G1390" i="18"/>
  <c r="AQ1390" i="18"/>
  <c r="AX1390" i="18"/>
  <c r="AY1390" i="18" s="1"/>
  <c r="G1397" i="18"/>
  <c r="AQ1397" i="18"/>
  <c r="AX1397" i="18"/>
  <c r="AY1397" i="18" s="1"/>
  <c r="G1404" i="18"/>
  <c r="AQ1404" i="18"/>
  <c r="AX1404" i="18"/>
  <c r="AY1404" i="18" s="1"/>
  <c r="G1419" i="18"/>
  <c r="AQ1419" i="18"/>
  <c r="AX1419" i="18"/>
  <c r="AY1419" i="18" s="1"/>
  <c r="G1426" i="18"/>
  <c r="AQ1426" i="18"/>
  <c r="AX1426" i="18"/>
  <c r="AY1426" i="18" s="1"/>
  <c r="G1433" i="18"/>
  <c r="AQ1433" i="18"/>
  <c r="AX1433" i="18"/>
  <c r="AY1433" i="18" s="1"/>
  <c r="G1440" i="18"/>
  <c r="AQ1440" i="18"/>
  <c r="AX1440" i="18"/>
  <c r="AY1440" i="18" s="1"/>
  <c r="G1455" i="18"/>
  <c r="AQ1455" i="18"/>
  <c r="AX1455" i="18"/>
  <c r="AY1455" i="18" s="1"/>
  <c r="G1462" i="18"/>
  <c r="AQ1462" i="18"/>
  <c r="AX1462" i="18"/>
  <c r="AY1462" i="18" s="1"/>
  <c r="G185" i="18"/>
  <c r="AQ185" i="18"/>
  <c r="AX185" i="18"/>
  <c r="AY185" i="18" s="1"/>
  <c r="G293" i="18"/>
  <c r="AQ293" i="18"/>
  <c r="AX293" i="18"/>
  <c r="AY293" i="18" s="1"/>
  <c r="G398" i="18"/>
  <c r="AQ398" i="18"/>
  <c r="AX398" i="18"/>
  <c r="AY398" i="18" s="1"/>
  <c r="G411" i="18"/>
  <c r="AQ411" i="18"/>
  <c r="AX411" i="18"/>
  <c r="AY411" i="18" s="1"/>
  <c r="G458" i="18"/>
  <c r="AQ458" i="18"/>
  <c r="AX458" i="18"/>
  <c r="AY458" i="18" s="1"/>
  <c r="G581" i="18"/>
  <c r="AQ581" i="18"/>
  <c r="AX581" i="18"/>
  <c r="AY581" i="18" s="1"/>
  <c r="G600" i="18"/>
  <c r="AQ600" i="18"/>
  <c r="AX600" i="18"/>
  <c r="AY600" i="18" s="1"/>
  <c r="G614" i="18"/>
  <c r="AQ614" i="18"/>
  <c r="AX614" i="18"/>
  <c r="AY614" i="18" s="1"/>
  <c r="G652" i="18"/>
  <c r="AQ652" i="18"/>
  <c r="AX652" i="18"/>
  <c r="AY652" i="18" s="1"/>
  <c r="G736" i="18"/>
  <c r="AQ736" i="18"/>
  <c r="AX736" i="18"/>
  <c r="AY736" i="18" s="1"/>
  <c r="G751" i="18"/>
  <c r="AQ751" i="18"/>
  <c r="AX751" i="18"/>
  <c r="AY751" i="18" s="1"/>
  <c r="G771" i="18"/>
  <c r="AQ771" i="18"/>
  <c r="AX771" i="18"/>
  <c r="AY771" i="18" s="1"/>
  <c r="G810" i="18"/>
  <c r="AQ810" i="18"/>
  <c r="AX810" i="18"/>
  <c r="AY810" i="18" s="1"/>
  <c r="G836" i="18"/>
  <c r="AQ836" i="18"/>
  <c r="AX836" i="18"/>
  <c r="AY836" i="18" s="1"/>
  <c r="G847" i="18"/>
  <c r="AQ847" i="18"/>
  <c r="AX847" i="18"/>
  <c r="AY847" i="18" s="1"/>
  <c r="G869" i="18"/>
  <c r="AQ869" i="18"/>
  <c r="AX869" i="18"/>
  <c r="AY869" i="18" s="1"/>
  <c r="G875" i="18"/>
  <c r="AQ875" i="18"/>
  <c r="AX875" i="18"/>
  <c r="AY875" i="18" s="1"/>
  <c r="G881" i="18"/>
  <c r="AQ881" i="18"/>
  <c r="AX881" i="18"/>
  <c r="AY881" i="18" s="1"/>
  <c r="G887" i="18"/>
  <c r="AQ887" i="18"/>
  <c r="AX887" i="18"/>
  <c r="AY887" i="18" s="1"/>
  <c r="G905" i="18"/>
  <c r="AQ905" i="18"/>
  <c r="AX905" i="18"/>
  <c r="AY905" i="18" s="1"/>
  <c r="G954" i="18"/>
  <c r="AQ954" i="18"/>
  <c r="AX954" i="18"/>
  <c r="AY954" i="18" s="1"/>
  <c r="G973" i="18"/>
  <c r="AQ973" i="18"/>
  <c r="AX973" i="18"/>
  <c r="AY973" i="18" s="1"/>
  <c r="G979" i="18"/>
  <c r="AQ979" i="18"/>
  <c r="AX979" i="18"/>
  <c r="AY979" i="18" s="1"/>
  <c r="G985" i="18"/>
  <c r="AQ985" i="18"/>
  <c r="AX985" i="18"/>
  <c r="AY985" i="18" s="1"/>
  <c r="G991" i="18"/>
  <c r="AQ991" i="18"/>
  <c r="AX991" i="18"/>
  <c r="AY991" i="18" s="1"/>
  <c r="G1004" i="18"/>
  <c r="AQ1004" i="18"/>
  <c r="AX1004" i="18"/>
  <c r="AY1004" i="18" s="1"/>
  <c r="G1010" i="18"/>
  <c r="AQ1010" i="18"/>
  <c r="AX1010" i="18"/>
  <c r="AY1010" i="18" s="1"/>
  <c r="G1036" i="18"/>
  <c r="AQ1036" i="18"/>
  <c r="AX1036" i="18"/>
  <c r="AY1036" i="18" s="1"/>
  <c r="G1076" i="18"/>
  <c r="AQ1076" i="18"/>
  <c r="AX1076" i="18"/>
  <c r="AY1076" i="18" s="1"/>
  <c r="G1083" i="18"/>
  <c r="AQ1083" i="18"/>
  <c r="AX1083" i="18"/>
  <c r="AY1083" i="18" s="1"/>
  <c r="G1090" i="18"/>
  <c r="AQ1090" i="18"/>
  <c r="AX1090" i="18"/>
  <c r="AY1090" i="18" s="1"/>
  <c r="G1097" i="18"/>
  <c r="AQ1097" i="18"/>
  <c r="AX1097" i="18"/>
  <c r="AY1097" i="18" s="1"/>
  <c r="G1104" i="18"/>
  <c r="AQ1104" i="18"/>
  <c r="AX1104" i="18"/>
  <c r="AY1104" i="18" s="1"/>
  <c r="G1133" i="18"/>
  <c r="AQ1133" i="18"/>
  <c r="AX1133" i="18"/>
  <c r="AY1133" i="18" s="1"/>
  <c r="G1140" i="18"/>
  <c r="AQ1140" i="18"/>
  <c r="AX1140" i="18"/>
  <c r="AY1140" i="18" s="1"/>
  <c r="G1147" i="18"/>
  <c r="AQ1147" i="18"/>
  <c r="AX1147" i="18"/>
  <c r="AY1147" i="18" s="1"/>
  <c r="G1167" i="18"/>
  <c r="AQ1167" i="18"/>
  <c r="AX1167" i="18"/>
  <c r="AY1167" i="18" s="1"/>
  <c r="G1199" i="18"/>
  <c r="AQ1199" i="18"/>
  <c r="AX1199" i="18"/>
  <c r="AY1199" i="18" s="1"/>
  <c r="G1212" i="18"/>
  <c r="AQ1212" i="18"/>
  <c r="AX1212" i="18"/>
  <c r="AY1212" i="18" s="1"/>
  <c r="G1218" i="18"/>
  <c r="AQ1218" i="18"/>
  <c r="AX1218" i="18"/>
  <c r="AY1218" i="18" s="1"/>
  <c r="G1224" i="18"/>
  <c r="AQ1224" i="18"/>
  <c r="AX1224" i="18"/>
  <c r="AY1224" i="18" s="1"/>
  <c r="G1231" i="18"/>
  <c r="AQ1231" i="18"/>
  <c r="AX1231" i="18"/>
  <c r="AY1231" i="18" s="1"/>
  <c r="G1238" i="18"/>
  <c r="AQ1238" i="18"/>
  <c r="AX1238" i="18"/>
  <c r="AY1238" i="18" s="1"/>
  <c r="G1244" i="18"/>
  <c r="AQ1244" i="18"/>
  <c r="AX1244" i="18"/>
  <c r="AY1244" i="18" s="1"/>
  <c r="G1250" i="18"/>
  <c r="AQ1250" i="18"/>
  <c r="AX1250" i="18"/>
  <c r="AY1250" i="18" s="1"/>
  <c r="G1257" i="18"/>
  <c r="AQ1257" i="18"/>
  <c r="AX1257" i="18"/>
  <c r="AY1257" i="18" s="1"/>
  <c r="G1277" i="18"/>
  <c r="AQ1277" i="18"/>
  <c r="AX1277" i="18"/>
  <c r="AY1277" i="18" s="1"/>
  <c r="G147" i="18"/>
  <c r="AQ147" i="18"/>
  <c r="AX147" i="18"/>
  <c r="AY147" i="18" s="1"/>
  <c r="G280" i="18"/>
  <c r="AQ280" i="18"/>
  <c r="AX280" i="18"/>
  <c r="AY280" i="18" s="1"/>
  <c r="G338" i="18"/>
  <c r="AQ338" i="18"/>
  <c r="AX338" i="18"/>
  <c r="AY338" i="18" s="1"/>
  <c r="G432" i="18"/>
  <c r="AQ432" i="18"/>
  <c r="AX432" i="18"/>
  <c r="AY432" i="18" s="1"/>
  <c r="G445" i="18"/>
  <c r="AQ445" i="18"/>
  <c r="AX445" i="18"/>
  <c r="AY445" i="18" s="1"/>
  <c r="G479" i="18"/>
  <c r="AQ479" i="18"/>
  <c r="AX479" i="18"/>
  <c r="AY479" i="18" s="1"/>
  <c r="G523" i="18"/>
  <c r="AQ523" i="18"/>
  <c r="AX523" i="18"/>
  <c r="AY523" i="18" s="1"/>
  <c r="G562" i="18"/>
  <c r="AQ562" i="18"/>
  <c r="AX562" i="18"/>
  <c r="AY562" i="18" s="1"/>
  <c r="G580" i="18"/>
  <c r="AQ580" i="18"/>
  <c r="AX580" i="18"/>
  <c r="AY580" i="18" s="1"/>
  <c r="G585" i="18"/>
  <c r="AQ585" i="18"/>
  <c r="AX585" i="18"/>
  <c r="AY585" i="18" s="1"/>
  <c r="G604" i="18"/>
  <c r="AQ604" i="18"/>
  <c r="AX604" i="18"/>
  <c r="AY604" i="18" s="1"/>
  <c r="G632" i="18"/>
  <c r="AQ632" i="18"/>
  <c r="AX632" i="18"/>
  <c r="AY632" i="18" s="1"/>
  <c r="G681" i="18"/>
  <c r="AQ681" i="18"/>
  <c r="AX681" i="18"/>
  <c r="AY681" i="18" s="1"/>
  <c r="G686" i="18"/>
  <c r="AQ686" i="18"/>
  <c r="AX686" i="18"/>
  <c r="AY686" i="18" s="1"/>
  <c r="G691" i="18"/>
  <c r="AQ691" i="18"/>
  <c r="AX691" i="18"/>
  <c r="AY691" i="18" s="1"/>
  <c r="G790" i="18"/>
  <c r="AQ790" i="18"/>
  <c r="AX790" i="18"/>
  <c r="AY790" i="18" s="1"/>
  <c r="G805" i="18"/>
  <c r="AQ805" i="18"/>
  <c r="AX805" i="18"/>
  <c r="AY805" i="18" s="1"/>
  <c r="G825" i="18"/>
  <c r="AQ825" i="18"/>
  <c r="AX825" i="18"/>
  <c r="AY825" i="18" s="1"/>
  <c r="G830" i="18"/>
  <c r="AQ830" i="18"/>
  <c r="AX830" i="18"/>
  <c r="AY830" i="18" s="1"/>
  <c r="G858" i="18"/>
  <c r="AQ858" i="18"/>
  <c r="AX858" i="18"/>
  <c r="AY858" i="18" s="1"/>
  <c r="G863" i="18"/>
  <c r="AQ863" i="18"/>
  <c r="AX863" i="18"/>
  <c r="AY863" i="18" s="1"/>
  <c r="G868" i="18"/>
  <c r="AQ868" i="18"/>
  <c r="AX868" i="18"/>
  <c r="AY868" i="18" s="1"/>
  <c r="G893" i="18"/>
  <c r="AQ893" i="18"/>
  <c r="AX893" i="18"/>
  <c r="AY893" i="18" s="1"/>
  <c r="G904" i="18"/>
  <c r="AQ904" i="18"/>
  <c r="AX904" i="18"/>
  <c r="AY904" i="18" s="1"/>
  <c r="G911" i="18"/>
  <c r="AQ911" i="18"/>
  <c r="AX911" i="18"/>
  <c r="AY911" i="18" s="1"/>
  <c r="G917" i="18"/>
  <c r="AQ917" i="18"/>
  <c r="AX917" i="18"/>
  <c r="AY917" i="18" s="1"/>
  <c r="G923" i="18"/>
  <c r="AQ923" i="18"/>
  <c r="AX923" i="18"/>
  <c r="AY923" i="18" s="1"/>
  <c r="G929" i="18"/>
  <c r="AQ929" i="18"/>
  <c r="AX929" i="18"/>
  <c r="AY929" i="18" s="1"/>
  <c r="G935" i="18"/>
  <c r="AQ935" i="18"/>
  <c r="AX935" i="18"/>
  <c r="AY935" i="18" s="1"/>
  <c r="G941" i="18"/>
  <c r="AQ941" i="18"/>
  <c r="AX941" i="18"/>
  <c r="AY941" i="18" s="1"/>
  <c r="G947" i="18"/>
  <c r="AQ947" i="18"/>
  <c r="AX947" i="18"/>
  <c r="AY947" i="18" s="1"/>
  <c r="G960" i="18"/>
  <c r="AQ960" i="18"/>
  <c r="AX960" i="18"/>
  <c r="AY960" i="18" s="1"/>
  <c r="G966" i="18"/>
  <c r="AQ966" i="18"/>
  <c r="AX966" i="18"/>
  <c r="AY966" i="18" s="1"/>
  <c r="G997" i="18"/>
  <c r="AQ997" i="18"/>
  <c r="AX997" i="18"/>
  <c r="AY997" i="18" s="1"/>
  <c r="G1003" i="18"/>
  <c r="AQ1003" i="18"/>
  <c r="AX1003" i="18"/>
  <c r="AY1003" i="18" s="1"/>
  <c r="G1016" i="18"/>
  <c r="AQ1016" i="18"/>
  <c r="AX1016" i="18"/>
  <c r="AY1016" i="18" s="1"/>
  <c r="G1022" i="18"/>
  <c r="AQ1022" i="18"/>
  <c r="AX1022" i="18"/>
  <c r="AY1022" i="18" s="1"/>
  <c r="G1028" i="18"/>
  <c r="AQ1028" i="18"/>
  <c r="AX1028" i="18"/>
  <c r="AY1028" i="18" s="1"/>
  <c r="G1035" i="18"/>
  <c r="AQ1035" i="18"/>
  <c r="AX1035" i="18"/>
  <c r="AY1035" i="18" s="1"/>
  <c r="G1043" i="18"/>
  <c r="AQ1043" i="18"/>
  <c r="AX1043" i="18"/>
  <c r="AY1043" i="18" s="1"/>
  <c r="G1050" i="18"/>
  <c r="AQ1050" i="18"/>
  <c r="AX1050" i="18"/>
  <c r="AY1050" i="18" s="1"/>
  <c r="G1056" i="18"/>
  <c r="AQ1056" i="18"/>
  <c r="AX1056" i="18"/>
  <c r="AY1056" i="18" s="1"/>
  <c r="G1062" i="18"/>
  <c r="AQ1062" i="18"/>
  <c r="AX1062" i="18"/>
  <c r="AY1062" i="18" s="1"/>
  <c r="G1069" i="18"/>
  <c r="AQ1069" i="18"/>
  <c r="AX1069" i="18"/>
  <c r="AY1069" i="18" s="1"/>
  <c r="G1082" i="18"/>
  <c r="AQ1082" i="18"/>
  <c r="AX1082" i="18"/>
  <c r="AY1082" i="18" s="1"/>
  <c r="G1111" i="18"/>
  <c r="AQ1111" i="18"/>
  <c r="AX1111" i="18"/>
  <c r="AY1111" i="18" s="1"/>
  <c r="G1118" i="18"/>
  <c r="AQ1118" i="18"/>
  <c r="AX1118" i="18"/>
  <c r="AY1118" i="18" s="1"/>
  <c r="G1125" i="18"/>
  <c r="AQ1125" i="18"/>
  <c r="AX1125" i="18"/>
  <c r="AY1125" i="18" s="1"/>
  <c r="G1153" i="18"/>
  <c r="AQ1153" i="18"/>
  <c r="AX1153" i="18"/>
  <c r="AY1153" i="18" s="1"/>
  <c r="G1160" i="18"/>
  <c r="AQ1160" i="18"/>
  <c r="AX1160" i="18"/>
  <c r="AY1160" i="18" s="1"/>
  <c r="G1173" i="18"/>
  <c r="AQ1173" i="18"/>
  <c r="AX1173" i="18"/>
  <c r="AY1173" i="18" s="1"/>
  <c r="G1180" i="18"/>
  <c r="AQ1180" i="18"/>
  <c r="AX1180" i="18"/>
  <c r="AY1180" i="18" s="1"/>
  <c r="G1186" i="18"/>
  <c r="AQ1186" i="18"/>
  <c r="AX1186" i="18"/>
  <c r="AY1186" i="18" s="1"/>
  <c r="G1192" i="18"/>
  <c r="AQ1192" i="18"/>
  <c r="AX1192" i="18"/>
  <c r="AY1192" i="18" s="1"/>
  <c r="G1198" i="18"/>
  <c r="AQ1198" i="18"/>
  <c r="AX1198" i="18"/>
  <c r="AY1198" i="18" s="1"/>
  <c r="G1205" i="18"/>
  <c r="AQ1205" i="18"/>
  <c r="AX1205" i="18"/>
  <c r="AY1205" i="18" s="1"/>
  <c r="G1237" i="18"/>
  <c r="AQ1237" i="18"/>
  <c r="AX1237" i="18"/>
  <c r="AY1237" i="18" s="1"/>
  <c r="G1264" i="18"/>
  <c r="AQ1264" i="18"/>
  <c r="AX1264" i="18"/>
  <c r="AY1264" i="18" s="1"/>
  <c r="G1270" i="18"/>
  <c r="AQ1270" i="18"/>
  <c r="AX1270" i="18"/>
  <c r="AY1270" i="18" s="1"/>
  <c r="G1283" i="18"/>
  <c r="AQ1283" i="18"/>
  <c r="AX1283" i="18"/>
  <c r="AY1283" i="18" s="1"/>
  <c r="G1297" i="18"/>
  <c r="AQ1297" i="18"/>
  <c r="AX1297" i="18"/>
  <c r="AY1297" i="18" s="1"/>
  <c r="G1304" i="18"/>
  <c r="AQ1304" i="18"/>
  <c r="AX1304" i="18"/>
  <c r="AY1304" i="18" s="1"/>
  <c r="G1318" i="18"/>
  <c r="AQ1318" i="18"/>
  <c r="AX1318" i="18"/>
  <c r="AY1318" i="18" s="1"/>
  <c r="G1331" i="18"/>
  <c r="AQ1331" i="18"/>
  <c r="AX1331" i="18"/>
  <c r="AY1331" i="18" s="1"/>
  <c r="G1337" i="18"/>
  <c r="AQ1337" i="18"/>
  <c r="AX1337" i="18"/>
  <c r="AY1337" i="18" s="1"/>
  <c r="G1344" i="18"/>
  <c r="AQ1344" i="18"/>
  <c r="AX1344" i="18"/>
  <c r="AY1344" i="18" s="1"/>
  <c r="G1350" i="18"/>
  <c r="AQ1350" i="18"/>
  <c r="AX1350" i="18"/>
  <c r="AY1350" i="18" s="1"/>
  <c r="G1396" i="18"/>
  <c r="AQ1396" i="18"/>
  <c r="AX1396" i="18"/>
  <c r="AY1396" i="18" s="1"/>
  <c r="G1403" i="18"/>
  <c r="AQ1403" i="18"/>
  <c r="AX1403" i="18"/>
  <c r="AY1403" i="18" s="1"/>
  <c r="G1418" i="18"/>
  <c r="AQ1418" i="18"/>
  <c r="AX1418" i="18"/>
  <c r="AY1418" i="18" s="1"/>
  <c r="G1432" i="18"/>
  <c r="AQ1432" i="18"/>
  <c r="AX1432" i="18"/>
  <c r="AY1432" i="18" s="1"/>
  <c r="G267" i="18"/>
  <c r="AQ267" i="18"/>
  <c r="AX267" i="18"/>
  <c r="AY267" i="18" s="1"/>
  <c r="G537" i="18"/>
  <c r="AQ537" i="18"/>
  <c r="AX537" i="18"/>
  <c r="AY537" i="18" s="1"/>
  <c r="G542" i="18"/>
  <c r="AQ542" i="18"/>
  <c r="AX542" i="18"/>
  <c r="AY542" i="18" s="1"/>
  <c r="G566" i="18"/>
  <c r="AQ566" i="18"/>
  <c r="AX566" i="18"/>
  <c r="AY566" i="18" s="1"/>
  <c r="G613" i="18"/>
  <c r="AQ613" i="18"/>
  <c r="AX613" i="18"/>
  <c r="AY613" i="18" s="1"/>
  <c r="G618" i="18"/>
  <c r="AQ618" i="18"/>
  <c r="AX618" i="18"/>
  <c r="AY618" i="18" s="1"/>
  <c r="G637" i="18"/>
  <c r="AQ637" i="18"/>
  <c r="AX637" i="18"/>
  <c r="AY637" i="18" s="1"/>
  <c r="G731" i="18"/>
  <c r="AQ731" i="18"/>
  <c r="AX731" i="18"/>
  <c r="AY731" i="18" s="1"/>
  <c r="G745" i="18"/>
  <c r="AQ745" i="18"/>
  <c r="AX745" i="18"/>
  <c r="AY745" i="18" s="1"/>
  <c r="G750" i="18"/>
  <c r="AQ750" i="18"/>
  <c r="AX750" i="18"/>
  <c r="AY750" i="18" s="1"/>
  <c r="G765" i="18"/>
  <c r="AQ765" i="18"/>
  <c r="AX765" i="18"/>
  <c r="AY765" i="18" s="1"/>
  <c r="G775" i="18"/>
  <c r="AQ775" i="18"/>
  <c r="AX775" i="18"/>
  <c r="AY775" i="18" s="1"/>
  <c r="G785" i="18"/>
  <c r="AQ785" i="18"/>
  <c r="AX785" i="18"/>
  <c r="AY785" i="18" s="1"/>
  <c r="G795" i="18"/>
  <c r="AQ795" i="18"/>
  <c r="AX795" i="18"/>
  <c r="AY795" i="18" s="1"/>
  <c r="G814" i="18"/>
  <c r="AQ814" i="18"/>
  <c r="AX814" i="18"/>
  <c r="AY814" i="18" s="1"/>
  <c r="G841" i="18"/>
  <c r="AQ841" i="18"/>
  <c r="AX841" i="18"/>
  <c r="AY841" i="18" s="1"/>
  <c r="G880" i="18"/>
  <c r="AQ880" i="18"/>
  <c r="AX880" i="18"/>
  <c r="AY880" i="18" s="1"/>
  <c r="G886" i="18"/>
  <c r="AQ886" i="18"/>
  <c r="AX886" i="18"/>
  <c r="AY886" i="18" s="1"/>
  <c r="G910" i="18"/>
  <c r="AQ910" i="18"/>
  <c r="AX910" i="18"/>
  <c r="AY910" i="18" s="1"/>
  <c r="G953" i="18"/>
  <c r="AQ953" i="18"/>
  <c r="AX953" i="18"/>
  <c r="AY953" i="18" s="1"/>
  <c r="G972" i="18"/>
  <c r="AQ972" i="18"/>
  <c r="AX972" i="18"/>
  <c r="AY972" i="18" s="1"/>
  <c r="G978" i="18"/>
  <c r="AQ978" i="18"/>
  <c r="AX978" i="18"/>
  <c r="AY978" i="18" s="1"/>
  <c r="G984" i="18"/>
  <c r="AQ984" i="18"/>
  <c r="AX984" i="18"/>
  <c r="AY984" i="18" s="1"/>
  <c r="G990" i="18"/>
  <c r="AQ990" i="18"/>
  <c r="AX990" i="18"/>
  <c r="AY990" i="18" s="1"/>
  <c r="G1009" i="18"/>
  <c r="AQ1009" i="18"/>
  <c r="AX1009" i="18"/>
  <c r="AY1009" i="18" s="1"/>
  <c r="G1049" i="18"/>
  <c r="AQ1049" i="18"/>
  <c r="AX1049" i="18"/>
  <c r="AY1049" i="18" s="1"/>
  <c r="G1075" i="18"/>
  <c r="AQ1075" i="18"/>
  <c r="AX1075" i="18"/>
  <c r="AY1075" i="18" s="1"/>
  <c r="G1089" i="18"/>
  <c r="AQ1089" i="18"/>
  <c r="AX1089" i="18"/>
  <c r="AY1089" i="18" s="1"/>
  <c r="G1096" i="18"/>
  <c r="AQ1096" i="18"/>
  <c r="AX1096" i="18"/>
  <c r="AY1096" i="18" s="1"/>
  <c r="G1103" i="18"/>
  <c r="AQ1103" i="18"/>
  <c r="AX1103" i="18"/>
  <c r="AY1103" i="18" s="1"/>
  <c r="G1110" i="18"/>
  <c r="AQ1110" i="18"/>
  <c r="AX1110" i="18"/>
  <c r="AY1110" i="18" s="1"/>
  <c r="G1132" i="18"/>
  <c r="AQ1132" i="18"/>
  <c r="AX1132" i="18"/>
  <c r="AY1132" i="18" s="1"/>
  <c r="G1139" i="18"/>
  <c r="AQ1139" i="18"/>
  <c r="AX1139" i="18"/>
  <c r="AY1139" i="18" s="1"/>
  <c r="G1146" i="18"/>
  <c r="AQ1146" i="18"/>
  <c r="AX1146" i="18"/>
  <c r="AY1146" i="18" s="1"/>
  <c r="G1159" i="18"/>
  <c r="AQ1159" i="18"/>
  <c r="AX1159" i="18"/>
  <c r="AY1159" i="18" s="1"/>
  <c r="G1166" i="18"/>
  <c r="AQ1166" i="18"/>
  <c r="AX1166" i="18"/>
  <c r="AY1166" i="18" s="1"/>
  <c r="G1204" i="18"/>
  <c r="AQ1204" i="18"/>
  <c r="AX1204" i="18"/>
  <c r="AY1204" i="18" s="1"/>
  <c r="G1211" i="18"/>
  <c r="AQ1211" i="18"/>
  <c r="AX1211" i="18"/>
  <c r="AY1211" i="18" s="1"/>
  <c r="G1217" i="18"/>
  <c r="AQ1217" i="18"/>
  <c r="AX1217" i="18"/>
  <c r="AY1217" i="18" s="1"/>
  <c r="G1223" i="18"/>
  <c r="AQ1223" i="18"/>
  <c r="AX1223" i="18"/>
  <c r="AY1223" i="18" s="1"/>
  <c r="G1230" i="18"/>
  <c r="AQ1230" i="18"/>
  <c r="AX1230" i="18"/>
  <c r="AY1230" i="18" s="1"/>
  <c r="G1243" i="18"/>
  <c r="AQ1243" i="18"/>
  <c r="AX1243" i="18"/>
  <c r="AY1243" i="18" s="1"/>
  <c r="G1249" i="18"/>
  <c r="AQ1249" i="18"/>
  <c r="AX1249" i="18"/>
  <c r="AY1249" i="18" s="1"/>
  <c r="G1256" i="18"/>
  <c r="AQ1256" i="18"/>
  <c r="AX1256" i="18"/>
  <c r="AY1256" i="18" s="1"/>
  <c r="G1263" i="18"/>
  <c r="AQ1263" i="18"/>
  <c r="AX1263" i="18"/>
  <c r="AY1263" i="18" s="1"/>
  <c r="G1276" i="18"/>
  <c r="AQ1276" i="18"/>
  <c r="AX1276" i="18"/>
  <c r="AY1276" i="18" s="1"/>
  <c r="G1289" i="18"/>
  <c r="AQ1289" i="18"/>
  <c r="AX1289" i="18"/>
  <c r="AY1289" i="18" s="1"/>
  <c r="G1296" i="18"/>
  <c r="AQ1296" i="18"/>
  <c r="AX1296" i="18"/>
  <c r="AY1296" i="18" s="1"/>
  <c r="G1311" i="18"/>
  <c r="AQ1311" i="18"/>
  <c r="AX1311" i="18"/>
  <c r="AY1311" i="18" s="1"/>
  <c r="G1317" i="18"/>
  <c r="AQ1317" i="18"/>
  <c r="AX1317" i="18"/>
  <c r="AY1317" i="18" s="1"/>
  <c r="G1324" i="18"/>
  <c r="AQ1324" i="18"/>
  <c r="AX1324" i="18"/>
  <c r="AY1324" i="18" s="1"/>
  <c r="G1356" i="18"/>
  <c r="AQ1356" i="18"/>
  <c r="AX1356" i="18"/>
  <c r="AY1356" i="18" s="1"/>
  <c r="G1363" i="18"/>
  <c r="AQ1363" i="18"/>
  <c r="AX1363" i="18"/>
  <c r="AY1363" i="18" s="1"/>
  <c r="G1369" i="18"/>
  <c r="AQ1369" i="18"/>
  <c r="AX1369" i="18"/>
  <c r="AY1369" i="18" s="1"/>
  <c r="G1375" i="18"/>
  <c r="AQ1375" i="18"/>
  <c r="AX1375" i="18"/>
  <c r="AY1375" i="18" s="1"/>
  <c r="G1382" i="18"/>
  <c r="AQ1382" i="18"/>
  <c r="AX1382" i="18"/>
  <c r="AY1382" i="18" s="1"/>
  <c r="G1388" i="18"/>
  <c r="AQ1388" i="18"/>
  <c r="AX1388" i="18"/>
  <c r="AY1388" i="18" s="1"/>
  <c r="G1395" i="18"/>
  <c r="AQ1395" i="18"/>
  <c r="AX1395" i="18"/>
  <c r="AY1395" i="18" s="1"/>
  <c r="G1410" i="18"/>
  <c r="AQ1410" i="18"/>
  <c r="AX1410" i="18"/>
  <c r="AY1410" i="18" s="1"/>
  <c r="G1417" i="18"/>
  <c r="AQ1417" i="18"/>
  <c r="AX1417" i="18"/>
  <c r="AY1417" i="18" s="1"/>
  <c r="G1424" i="18"/>
  <c r="AQ1424" i="18"/>
  <c r="AX1424" i="18"/>
  <c r="AY1424" i="18" s="1"/>
  <c r="G1431" i="18"/>
  <c r="AQ1431" i="18"/>
  <c r="AX1431" i="18"/>
  <c r="AY1431" i="18" s="1"/>
  <c r="G1446" i="18"/>
  <c r="AQ1446" i="18"/>
  <c r="AX1446" i="18"/>
  <c r="AY1446" i="18" s="1"/>
  <c r="G1453" i="18"/>
  <c r="AQ1453" i="18"/>
  <c r="AX1453" i="18"/>
  <c r="AY1453" i="18" s="1"/>
  <c r="G1460" i="18"/>
  <c r="AQ1460" i="18"/>
  <c r="AX1460" i="18"/>
  <c r="AY1460" i="18" s="1"/>
  <c r="G1467" i="18"/>
  <c r="AQ1467" i="18"/>
  <c r="AX1467" i="18"/>
  <c r="AY1467" i="18" s="1"/>
  <c r="G26" i="18"/>
  <c r="AQ26" i="18"/>
  <c r="AX26" i="18"/>
  <c r="AY26" i="18" s="1"/>
  <c r="G242" i="18"/>
  <c r="AQ242" i="18"/>
  <c r="AX242" i="18"/>
  <c r="AY242" i="18" s="1"/>
  <c r="G371" i="18"/>
  <c r="AQ371" i="18"/>
  <c r="AX371" i="18"/>
  <c r="AY371" i="18" s="1"/>
  <c r="G384" i="18"/>
  <c r="AQ384" i="18"/>
  <c r="AX384" i="18"/>
  <c r="AY384" i="18" s="1"/>
  <c r="G478" i="18"/>
  <c r="AQ478" i="18"/>
  <c r="AX478" i="18"/>
  <c r="AY478" i="18" s="1"/>
  <c r="G522" i="18"/>
  <c r="AQ522" i="18"/>
  <c r="AX522" i="18"/>
  <c r="AY522" i="18" s="1"/>
  <c r="G541" i="18"/>
  <c r="AQ541" i="18"/>
  <c r="AX541" i="18"/>
  <c r="AY541" i="18" s="1"/>
  <c r="G546" i="18"/>
  <c r="AQ546" i="18"/>
  <c r="AX546" i="18"/>
  <c r="AY546" i="18" s="1"/>
  <c r="G556" i="18"/>
  <c r="AQ556" i="18"/>
  <c r="AX556" i="18"/>
  <c r="AY556" i="18" s="1"/>
  <c r="G561" i="18"/>
  <c r="AQ561" i="18"/>
  <c r="AX561" i="18"/>
  <c r="AY561" i="18" s="1"/>
  <c r="G666" i="18"/>
  <c r="AQ666" i="18"/>
  <c r="AX666" i="18"/>
  <c r="AY666" i="18" s="1"/>
  <c r="G705" i="18"/>
  <c r="AQ705" i="18"/>
  <c r="AX705" i="18"/>
  <c r="AY705" i="18" s="1"/>
  <c r="G710" i="18"/>
  <c r="AQ710" i="18"/>
  <c r="AX710" i="18"/>
  <c r="AY710" i="18" s="1"/>
  <c r="G715" i="18"/>
  <c r="AQ715" i="18"/>
  <c r="AX715" i="18"/>
  <c r="AY715" i="18" s="1"/>
  <c r="G804" i="18"/>
  <c r="AQ804" i="18"/>
  <c r="AX804" i="18"/>
  <c r="AY804" i="18" s="1"/>
  <c r="G824" i="18"/>
  <c r="AQ824" i="18"/>
  <c r="AX824" i="18"/>
  <c r="AY824" i="18" s="1"/>
  <c r="G829" i="18"/>
  <c r="AQ829" i="18"/>
  <c r="AX829" i="18"/>
  <c r="AY829" i="18" s="1"/>
  <c r="G851" i="18"/>
  <c r="AQ851" i="18"/>
  <c r="AX851" i="18"/>
  <c r="AY851" i="18" s="1"/>
  <c r="G857" i="18"/>
  <c r="AQ857" i="18"/>
  <c r="AX857" i="18"/>
  <c r="AY857" i="18" s="1"/>
  <c r="G862" i="18"/>
  <c r="AQ862" i="18"/>
  <c r="AX862" i="18"/>
  <c r="AY862" i="18" s="1"/>
  <c r="G898" i="18"/>
  <c r="AQ898" i="18"/>
  <c r="AX898" i="18"/>
  <c r="AY898" i="18" s="1"/>
  <c r="G903" i="18"/>
  <c r="AQ903" i="18"/>
  <c r="AX903" i="18"/>
  <c r="AY903" i="18" s="1"/>
  <c r="G916" i="18"/>
  <c r="AQ916" i="18"/>
  <c r="AX916" i="18"/>
  <c r="AY916" i="18" s="1"/>
  <c r="G922" i="18"/>
  <c r="AQ922" i="18"/>
  <c r="AX922" i="18"/>
  <c r="AY922" i="18" s="1"/>
  <c r="G928" i="18"/>
  <c r="AQ928" i="18"/>
  <c r="AX928" i="18"/>
  <c r="AY928" i="18" s="1"/>
  <c r="G934" i="18"/>
  <c r="AQ934" i="18"/>
  <c r="AX934" i="18"/>
  <c r="AY934" i="18" s="1"/>
  <c r="G940" i="18"/>
  <c r="AQ940" i="18"/>
  <c r="AX940" i="18"/>
  <c r="AY940" i="18" s="1"/>
  <c r="G946" i="18"/>
  <c r="AQ946" i="18"/>
  <c r="AX946" i="18"/>
  <c r="AY946" i="18" s="1"/>
  <c r="G959" i="18"/>
  <c r="AQ959" i="18"/>
  <c r="AX959" i="18"/>
  <c r="AY959" i="18" s="1"/>
  <c r="G965" i="18"/>
  <c r="AQ965" i="18"/>
  <c r="AX965" i="18"/>
  <c r="AY965" i="18" s="1"/>
  <c r="G996" i="18"/>
  <c r="AQ996" i="18"/>
  <c r="AX996" i="18"/>
  <c r="AY996" i="18" s="1"/>
  <c r="G1002" i="18"/>
  <c r="AQ1002" i="18"/>
  <c r="AX1002" i="18"/>
  <c r="AY1002" i="18" s="1"/>
  <c r="G1015" i="18"/>
  <c r="AQ1015" i="18"/>
  <c r="AX1015" i="18"/>
  <c r="AY1015" i="18" s="1"/>
  <c r="G1021" i="18"/>
  <c r="AQ1021" i="18"/>
  <c r="AX1021" i="18"/>
  <c r="AY1021" i="18" s="1"/>
  <c r="G1027" i="18"/>
  <c r="AQ1027" i="18"/>
  <c r="AX1027" i="18"/>
  <c r="AY1027" i="18" s="1"/>
  <c r="G1034" i="18"/>
  <c r="AQ1034" i="18"/>
  <c r="AX1034" i="18"/>
  <c r="AY1034" i="18" s="1"/>
  <c r="G1042" i="18"/>
  <c r="AQ1042" i="18"/>
  <c r="AX1042" i="18"/>
  <c r="AY1042" i="18" s="1"/>
  <c r="G1048" i="18"/>
  <c r="AQ1048" i="18"/>
  <c r="AX1048" i="18"/>
  <c r="AY1048" i="18" s="1"/>
  <c r="G1055" i="18"/>
  <c r="AQ1055" i="18"/>
  <c r="AX1055" i="18"/>
  <c r="AY1055" i="18" s="1"/>
  <c r="G1061" i="18"/>
  <c r="AQ1061" i="18"/>
  <c r="AX1061" i="18"/>
  <c r="AY1061" i="18" s="1"/>
  <c r="G1068" i="18"/>
  <c r="AQ1068" i="18"/>
  <c r="AX1068" i="18"/>
  <c r="AY1068" i="18" s="1"/>
  <c r="G1081" i="18"/>
  <c r="AQ1081" i="18"/>
  <c r="AX1081" i="18"/>
  <c r="AY1081" i="18" s="1"/>
  <c r="G1088" i="18"/>
  <c r="AQ1088" i="18"/>
  <c r="AX1088" i="18"/>
  <c r="AY1088" i="18" s="1"/>
  <c r="G1117" i="18"/>
  <c r="AQ1117" i="18"/>
  <c r="AX1117" i="18"/>
  <c r="AY1117" i="18" s="1"/>
  <c r="G1124" i="18"/>
  <c r="AQ1124" i="18"/>
  <c r="AX1124" i="18"/>
  <c r="AY1124" i="18" s="1"/>
  <c r="G1131" i="18"/>
  <c r="AQ1131" i="18"/>
  <c r="AX1131" i="18"/>
  <c r="AY1131" i="18" s="1"/>
  <c r="G1145" i="18"/>
  <c r="AQ1145" i="18"/>
  <c r="AX1145" i="18"/>
  <c r="AY1145" i="18" s="1"/>
  <c r="G1152" i="18"/>
  <c r="AQ1152" i="18"/>
  <c r="AX1152" i="18"/>
  <c r="AY1152" i="18" s="1"/>
  <c r="G1172" i="18"/>
  <c r="AQ1172" i="18"/>
  <c r="AX1172" i="18"/>
  <c r="AY1172" i="18" s="1"/>
  <c r="G1179" i="18"/>
  <c r="AQ1179" i="18"/>
  <c r="AX1179" i="18"/>
  <c r="AY1179" i="18" s="1"/>
  <c r="G1185" i="18"/>
  <c r="AQ1185" i="18"/>
  <c r="AX1185" i="18"/>
  <c r="AY1185" i="18" s="1"/>
  <c r="G1191" i="18"/>
  <c r="AQ1191" i="18"/>
  <c r="AX1191" i="18"/>
  <c r="AY1191" i="18" s="1"/>
  <c r="G1197" i="18"/>
  <c r="AQ1197" i="18"/>
  <c r="AX1197" i="18"/>
  <c r="AY1197" i="18" s="1"/>
  <c r="G1210" i="18"/>
  <c r="AQ1210" i="18"/>
  <c r="AX1210" i="18"/>
  <c r="AY1210" i="18" s="1"/>
  <c r="G1236" i="18"/>
  <c r="AQ1236" i="18"/>
  <c r="AX1236" i="18"/>
  <c r="AY1236" i="18" s="1"/>
  <c r="G1255" i="18"/>
  <c r="AQ1255" i="18"/>
  <c r="AX1255" i="18"/>
  <c r="AY1255" i="18" s="1"/>
  <c r="G1269" i="18"/>
  <c r="AQ1269" i="18"/>
  <c r="AX1269" i="18"/>
  <c r="AY1269" i="18" s="1"/>
  <c r="G1282" i="18"/>
  <c r="AQ1282" i="18"/>
  <c r="AX1282" i="18"/>
  <c r="AY1282" i="18" s="1"/>
  <c r="G1288" i="18"/>
  <c r="AQ1288" i="18"/>
  <c r="AX1288" i="18"/>
  <c r="AY1288" i="18" s="1"/>
  <c r="G1303" i="18"/>
  <c r="AQ1303" i="18"/>
  <c r="AX1303" i="18"/>
  <c r="AY1303" i="18" s="1"/>
  <c r="G1310" i="18"/>
  <c r="AQ1310" i="18"/>
  <c r="AX1310" i="18"/>
  <c r="AY1310" i="18" s="1"/>
  <c r="G1330" i="18"/>
  <c r="AQ1330" i="18"/>
  <c r="AX1330" i="18"/>
  <c r="AY1330" i="18" s="1"/>
  <c r="G1336" i="18"/>
  <c r="AQ1336" i="18"/>
  <c r="AX1336" i="18"/>
  <c r="AY1336" i="18" s="1"/>
  <c r="G1343" i="18"/>
  <c r="AQ1343" i="18"/>
  <c r="AX1343" i="18"/>
  <c r="AY1343" i="18" s="1"/>
  <c r="G1349" i="18"/>
  <c r="AQ1349" i="18"/>
  <c r="AX1349" i="18"/>
  <c r="AY1349" i="18" s="1"/>
  <c r="G358" i="18"/>
  <c r="AQ358" i="18"/>
  <c r="AX358" i="18"/>
  <c r="AY358" i="18" s="1"/>
  <c r="G418" i="18"/>
  <c r="AQ418" i="18"/>
  <c r="AX418" i="18"/>
  <c r="AY418" i="18" s="1"/>
  <c r="G465" i="18"/>
  <c r="AQ465" i="18"/>
  <c r="AX465" i="18"/>
  <c r="AY465" i="18" s="1"/>
  <c r="G491" i="18"/>
  <c r="AQ491" i="18"/>
  <c r="AX491" i="18"/>
  <c r="AY491" i="18" s="1"/>
  <c r="G536" i="18"/>
  <c r="AQ536" i="18"/>
  <c r="AX536" i="18"/>
  <c r="AY536" i="18" s="1"/>
  <c r="G589" i="18"/>
  <c r="AQ589" i="18"/>
  <c r="AX589" i="18"/>
  <c r="AY589" i="18" s="1"/>
  <c r="G594" i="18"/>
  <c r="AQ594" i="18"/>
  <c r="AX594" i="18"/>
  <c r="AY594" i="18" s="1"/>
  <c r="G646" i="18"/>
  <c r="AQ646" i="18"/>
  <c r="AX646" i="18"/>
  <c r="AY646" i="18" s="1"/>
  <c r="G665" i="18"/>
  <c r="AQ665" i="18"/>
  <c r="AX665" i="18"/>
  <c r="AY665" i="18" s="1"/>
  <c r="G695" i="18"/>
  <c r="AQ695" i="18"/>
  <c r="AX695" i="18"/>
  <c r="AY695" i="18" s="1"/>
  <c r="G700" i="18"/>
  <c r="AQ700" i="18"/>
  <c r="AX700" i="18"/>
  <c r="AY700" i="18" s="1"/>
  <c r="G714" i="18"/>
  <c r="AQ714" i="18"/>
  <c r="AX714" i="18"/>
  <c r="AY714" i="18" s="1"/>
  <c r="G720" i="18"/>
  <c r="AQ720" i="18"/>
  <c r="AX720" i="18"/>
  <c r="AY720" i="18" s="1"/>
  <c r="G730" i="18"/>
  <c r="AQ730" i="18"/>
  <c r="AX730" i="18"/>
  <c r="AY730" i="18" s="1"/>
  <c r="G744" i="18"/>
  <c r="AQ744" i="18"/>
  <c r="AX744" i="18"/>
  <c r="AY744" i="18" s="1"/>
  <c r="G764" i="18"/>
  <c r="AQ764" i="18"/>
  <c r="AX764" i="18"/>
  <c r="AY764" i="18" s="1"/>
  <c r="G784" i="18"/>
  <c r="AQ784" i="18"/>
  <c r="AX784" i="18"/>
  <c r="AY784" i="18" s="1"/>
  <c r="G856" i="18"/>
  <c r="AQ856" i="18"/>
  <c r="AX856" i="18"/>
  <c r="AY856" i="18" s="1"/>
  <c r="G879" i="18"/>
  <c r="AQ879" i="18"/>
  <c r="AX879" i="18"/>
  <c r="AY879" i="18" s="1"/>
  <c r="G885" i="18"/>
  <c r="AQ885" i="18"/>
  <c r="AX885" i="18"/>
  <c r="AY885" i="18" s="1"/>
  <c r="G909" i="18"/>
  <c r="AQ909" i="18"/>
  <c r="AX909" i="18"/>
  <c r="AY909" i="18" s="1"/>
  <c r="G952" i="18"/>
  <c r="AQ952" i="18"/>
  <c r="AX952" i="18"/>
  <c r="AY952" i="18" s="1"/>
  <c r="G958" i="18"/>
  <c r="AQ958" i="18"/>
  <c r="AX958" i="18"/>
  <c r="AY958" i="18" s="1"/>
  <c r="G971" i="18"/>
  <c r="AQ971" i="18"/>
  <c r="AX971" i="18"/>
  <c r="AY971" i="18" s="1"/>
  <c r="G977" i="18"/>
  <c r="AQ977" i="18"/>
  <c r="AX977" i="18"/>
  <c r="AY977" i="18" s="1"/>
  <c r="G983" i="18"/>
  <c r="AQ983" i="18"/>
  <c r="AX983" i="18"/>
  <c r="AY983" i="18" s="1"/>
  <c r="G989" i="18"/>
  <c r="AQ989" i="18"/>
  <c r="AX989" i="18"/>
  <c r="AY989" i="18" s="1"/>
  <c r="G1008" i="18"/>
  <c r="AQ1008" i="18"/>
  <c r="AX1008" i="18"/>
  <c r="AY1008" i="18" s="1"/>
  <c r="G1067" i="18"/>
  <c r="AQ1067" i="18"/>
  <c r="AX1067" i="18"/>
  <c r="AY1067" i="18" s="1"/>
  <c r="G1074" i="18"/>
  <c r="AQ1074" i="18"/>
  <c r="AX1074" i="18"/>
  <c r="AY1074" i="18" s="1"/>
  <c r="G1087" i="18"/>
  <c r="AQ1087" i="18"/>
  <c r="AX1087" i="18"/>
  <c r="AY1087" i="18" s="1"/>
  <c r="G1095" i="18"/>
  <c r="AQ1095" i="18"/>
  <c r="AX1095" i="18"/>
  <c r="AY1095" i="18" s="1"/>
  <c r="G1102" i="18"/>
  <c r="AQ1102" i="18"/>
  <c r="AX1102" i="18"/>
  <c r="AY1102" i="18" s="1"/>
  <c r="G1109" i="18"/>
  <c r="AQ1109" i="18"/>
  <c r="AX1109" i="18"/>
  <c r="AY1109" i="18" s="1"/>
  <c r="G1123" i="18"/>
  <c r="AQ1123" i="18"/>
  <c r="AX1123" i="18"/>
  <c r="AY1123" i="18" s="1"/>
  <c r="G1138" i="18"/>
  <c r="AQ1138" i="18"/>
  <c r="AX1138" i="18"/>
  <c r="AY1138" i="18" s="1"/>
  <c r="G1158" i="18"/>
  <c r="AQ1158" i="18"/>
  <c r="AX1158" i="18"/>
  <c r="AY1158" i="18" s="1"/>
  <c r="G1165" i="18"/>
  <c r="AQ1165" i="18"/>
  <c r="AX1165" i="18"/>
  <c r="AY1165" i="18" s="1"/>
  <c r="G1171" i="18"/>
  <c r="AQ1171" i="18"/>
  <c r="AX1171" i="18"/>
  <c r="AY1171" i="18" s="1"/>
  <c r="G1203" i="18"/>
  <c r="AQ1203" i="18"/>
  <c r="AX1203" i="18"/>
  <c r="AY1203" i="18" s="1"/>
  <c r="G1216" i="18"/>
  <c r="AQ1216" i="18"/>
  <c r="AX1216" i="18"/>
  <c r="AY1216" i="18" s="1"/>
  <c r="G1222" i="18"/>
  <c r="AQ1222" i="18"/>
  <c r="AX1222" i="18"/>
  <c r="AY1222" i="18" s="1"/>
  <c r="G1229" i="18"/>
  <c r="AQ1229" i="18"/>
  <c r="AX1229" i="18"/>
  <c r="AY1229" i="18" s="1"/>
  <c r="G1242" i="18"/>
  <c r="AQ1242" i="18"/>
  <c r="AX1242" i="18"/>
  <c r="AY1242" i="18" s="1"/>
  <c r="G1248" i="18"/>
  <c r="AQ1248" i="18"/>
  <c r="AX1248" i="18"/>
  <c r="AY1248" i="18" s="1"/>
  <c r="G1262" i="18"/>
  <c r="AQ1262" i="18"/>
  <c r="AX1262" i="18"/>
  <c r="AY1262" i="18" s="1"/>
  <c r="G1275" i="18"/>
  <c r="AQ1275" i="18"/>
  <c r="AX1275" i="18"/>
  <c r="AY1275" i="18" s="1"/>
  <c r="G1281" i="18"/>
  <c r="AQ1281" i="18"/>
  <c r="AX1281" i="18"/>
  <c r="AY1281" i="18" s="1"/>
  <c r="G1295" i="18"/>
  <c r="AQ1295" i="18"/>
  <c r="AX1295" i="18"/>
  <c r="AY1295" i="18" s="1"/>
  <c r="G1302" i="18"/>
  <c r="AQ1302" i="18"/>
  <c r="AX1302" i="18"/>
  <c r="AY1302" i="18" s="1"/>
  <c r="G1316" i="18"/>
  <c r="AQ1316" i="18"/>
  <c r="AX1316" i="18"/>
  <c r="AY1316" i="18" s="1"/>
  <c r="G1323" i="18"/>
  <c r="AQ1323" i="18"/>
  <c r="AX1323" i="18"/>
  <c r="AY1323" i="18" s="1"/>
  <c r="G229" i="18"/>
  <c r="AQ229" i="18"/>
  <c r="AX229" i="18"/>
  <c r="AY229" i="18" s="1"/>
  <c r="G345" i="18"/>
  <c r="AQ345" i="18"/>
  <c r="AX345" i="18"/>
  <c r="AY345" i="18" s="1"/>
  <c r="G405" i="18"/>
  <c r="AQ405" i="18"/>
  <c r="AX405" i="18"/>
  <c r="AY405" i="18" s="1"/>
  <c r="G452" i="18"/>
  <c r="AQ452" i="18"/>
  <c r="AX452" i="18"/>
  <c r="AY452" i="18" s="1"/>
  <c r="G531" i="18"/>
  <c r="AQ531" i="18"/>
  <c r="AX531" i="18"/>
  <c r="AY531" i="18" s="1"/>
  <c r="G555" i="18"/>
  <c r="AQ555" i="18"/>
  <c r="AX555" i="18"/>
  <c r="AY555" i="18" s="1"/>
  <c r="G574" i="18"/>
  <c r="AQ574" i="18"/>
  <c r="AX574" i="18"/>
  <c r="AY574" i="18" s="1"/>
  <c r="G598" i="18"/>
  <c r="AQ598" i="18"/>
  <c r="AX598" i="18"/>
  <c r="AY598" i="18" s="1"/>
  <c r="G626" i="18"/>
  <c r="AQ626" i="18"/>
  <c r="AX626" i="18"/>
  <c r="AY626" i="18" s="1"/>
  <c r="G641" i="18"/>
  <c r="AQ641" i="18"/>
  <c r="AX641" i="18"/>
  <c r="AY641" i="18" s="1"/>
  <c r="G650" i="18"/>
  <c r="AQ650" i="18"/>
  <c r="AX650" i="18"/>
  <c r="AY650" i="18" s="1"/>
  <c r="G679" i="18"/>
  <c r="AQ679" i="18"/>
  <c r="AX679" i="18"/>
  <c r="AY679" i="18" s="1"/>
  <c r="G769" i="18"/>
  <c r="AQ769" i="18"/>
  <c r="AX769" i="18"/>
  <c r="AY769" i="18" s="1"/>
  <c r="G779" i="18"/>
  <c r="AQ779" i="18"/>
  <c r="AX779" i="18"/>
  <c r="AY779" i="18" s="1"/>
  <c r="G808" i="18"/>
  <c r="AQ808" i="18"/>
  <c r="AX808" i="18"/>
  <c r="AY808" i="18" s="1"/>
  <c r="G823" i="18"/>
  <c r="AQ823" i="18"/>
  <c r="AX823" i="18"/>
  <c r="AY823" i="18" s="1"/>
  <c r="G834" i="18"/>
  <c r="AQ834" i="18"/>
  <c r="AX834" i="18"/>
  <c r="AY834" i="18" s="1"/>
  <c r="G845" i="18"/>
  <c r="AQ845" i="18"/>
  <c r="AX845" i="18"/>
  <c r="AY845" i="18" s="1"/>
  <c r="G850" i="18"/>
  <c r="AQ850" i="18"/>
  <c r="AX850" i="18"/>
  <c r="AY850" i="18" s="1"/>
  <c r="G891" i="18"/>
  <c r="AQ891" i="18"/>
  <c r="AX891" i="18"/>
  <c r="AY891" i="18" s="1"/>
  <c r="G897" i="18"/>
  <c r="AQ897" i="18"/>
  <c r="AX897" i="18"/>
  <c r="AY897" i="18" s="1"/>
  <c r="G902" i="18"/>
  <c r="AQ902" i="18"/>
  <c r="AX902" i="18"/>
  <c r="AY902" i="18" s="1"/>
  <c r="G915" i="18"/>
  <c r="AQ915" i="18"/>
  <c r="AX915" i="18"/>
  <c r="AY915" i="18" s="1"/>
  <c r="G921" i="18"/>
  <c r="AQ921" i="18"/>
  <c r="AX921" i="18"/>
  <c r="AY921" i="18" s="1"/>
  <c r="G927" i="18"/>
  <c r="AQ927" i="18"/>
  <c r="AX927" i="18"/>
  <c r="AY927" i="18" s="1"/>
  <c r="G933" i="18"/>
  <c r="AQ933" i="18"/>
  <c r="AX933" i="18"/>
  <c r="AY933" i="18" s="1"/>
  <c r="G939" i="18"/>
  <c r="AQ939" i="18"/>
  <c r="AX939" i="18"/>
  <c r="AY939" i="18" s="1"/>
  <c r="G945" i="18"/>
  <c r="AQ945" i="18"/>
  <c r="AX945" i="18"/>
  <c r="AY945" i="18" s="1"/>
  <c r="G964" i="18"/>
  <c r="AQ964" i="18"/>
  <c r="AX964" i="18"/>
  <c r="AY964" i="18" s="1"/>
  <c r="G995" i="18"/>
  <c r="AQ995" i="18"/>
  <c r="AX995" i="18"/>
  <c r="AY995" i="18" s="1"/>
  <c r="G1001" i="18"/>
  <c r="AQ1001" i="18"/>
  <c r="AX1001" i="18"/>
  <c r="AY1001" i="18" s="1"/>
  <c r="G1014" i="18"/>
  <c r="AQ1014" i="18"/>
  <c r="AX1014" i="18"/>
  <c r="AY1014" i="18" s="1"/>
  <c r="G1020" i="18"/>
  <c r="AQ1020" i="18"/>
  <c r="AX1020" i="18"/>
  <c r="AY1020" i="18" s="1"/>
  <c r="G1026" i="18"/>
  <c r="AQ1026" i="18"/>
  <c r="AX1026" i="18"/>
  <c r="AY1026" i="18" s="1"/>
  <c r="G1033" i="18"/>
  <c r="AQ1033" i="18"/>
  <c r="AX1033" i="18"/>
  <c r="AY1033" i="18" s="1"/>
  <c r="G1041" i="18"/>
  <c r="AQ1041" i="18"/>
  <c r="AX1041" i="18"/>
  <c r="AY1041" i="18" s="1"/>
  <c r="G1047" i="18"/>
  <c r="AQ1047" i="18"/>
  <c r="AX1047" i="18"/>
  <c r="AY1047" i="18" s="1"/>
  <c r="G1054" i="18"/>
  <c r="AQ1054" i="18"/>
  <c r="AX1054" i="18"/>
  <c r="AY1054" i="18" s="1"/>
  <c r="G1060" i="18"/>
  <c r="AQ1060" i="18"/>
  <c r="AX1060" i="18"/>
  <c r="AY1060" i="18" s="1"/>
  <c r="G1080" i="18"/>
  <c r="AQ1080" i="18"/>
  <c r="AX1080" i="18"/>
  <c r="AY1080" i="18" s="1"/>
  <c r="G1101" i="18"/>
  <c r="AQ1101" i="18"/>
  <c r="AX1101" i="18"/>
  <c r="AY1101" i="18" s="1"/>
  <c r="G1116" i="18"/>
  <c r="AQ1116" i="18"/>
  <c r="AX1116" i="18"/>
  <c r="AY1116" i="18" s="1"/>
  <c r="G1122" i="18"/>
  <c r="AQ1122" i="18"/>
  <c r="AX1122" i="18"/>
  <c r="AY1122" i="18" s="1"/>
  <c r="G1130" i="18"/>
  <c r="AQ1130" i="18"/>
  <c r="AX1130" i="18"/>
  <c r="AY1130" i="18" s="1"/>
  <c r="G1137" i="18"/>
  <c r="AQ1137" i="18"/>
  <c r="AX1137" i="18"/>
  <c r="AY1137" i="18" s="1"/>
  <c r="G1144" i="18"/>
  <c r="AQ1144" i="18"/>
  <c r="AX1144" i="18"/>
  <c r="AY1144" i="18" s="1"/>
  <c r="G1151" i="18"/>
  <c r="AQ1151" i="18"/>
  <c r="AX1151" i="18"/>
  <c r="AY1151" i="18" s="1"/>
  <c r="G1178" i="18"/>
  <c r="AQ1178" i="18"/>
  <c r="AX1178" i="18"/>
  <c r="AY1178" i="18" s="1"/>
  <c r="G1184" i="18"/>
  <c r="AQ1184" i="18"/>
  <c r="AX1184" i="18"/>
  <c r="AY1184" i="18" s="1"/>
  <c r="G1190" i="18"/>
  <c r="AQ1190" i="18"/>
  <c r="AX1190" i="18"/>
  <c r="AY1190" i="18" s="1"/>
  <c r="G1196" i="18"/>
  <c r="AQ1196" i="18"/>
  <c r="AX1196" i="18"/>
  <c r="AY1196" i="18" s="1"/>
  <c r="G1209" i="18"/>
  <c r="AQ1209" i="18"/>
  <c r="AX1209" i="18"/>
  <c r="AY1209" i="18" s="1"/>
  <c r="G1228" i="18"/>
  <c r="AQ1228" i="18"/>
  <c r="AX1228" i="18"/>
  <c r="AY1228" i="18" s="1"/>
  <c r="G1235" i="18"/>
  <c r="AQ1235" i="18"/>
  <c r="AX1235" i="18"/>
  <c r="AY1235" i="18" s="1"/>
  <c r="G1254" i="18"/>
  <c r="AQ1254" i="18"/>
  <c r="AX1254" i="18"/>
  <c r="AY1254" i="18" s="1"/>
  <c r="G1268" i="18"/>
  <c r="AQ1268" i="18"/>
  <c r="AX1268" i="18"/>
  <c r="AY1268" i="18" s="1"/>
  <c r="G1287" i="18"/>
  <c r="AQ1287" i="18"/>
  <c r="AX1287" i="18"/>
  <c r="AY1287" i="18" s="1"/>
  <c r="G1294" i="18"/>
  <c r="AQ1294" i="18"/>
  <c r="AX1294" i="18"/>
  <c r="AY1294" i="18" s="1"/>
  <c r="G1309" i="18"/>
  <c r="AQ1309" i="18"/>
  <c r="AX1309" i="18"/>
  <c r="AY1309" i="18" s="1"/>
  <c r="G1322" i="18"/>
  <c r="AQ1322" i="18"/>
  <c r="AX1322" i="18"/>
  <c r="AY1322" i="18" s="1"/>
  <c r="G1329" i="18"/>
  <c r="AQ1329" i="18"/>
  <c r="AX1329" i="18"/>
  <c r="AY1329" i="18" s="1"/>
  <c r="G1335" i="18"/>
  <c r="AQ1335" i="18"/>
  <c r="AX1335" i="18"/>
  <c r="AY1335" i="18" s="1"/>
  <c r="G1342" i="18"/>
  <c r="AQ1342" i="18"/>
  <c r="AX1342" i="18"/>
  <c r="AY1342" i="18" s="1"/>
  <c r="G1348" i="18"/>
  <c r="AQ1348" i="18"/>
  <c r="AX1348" i="18"/>
  <c r="AY1348" i="18" s="1"/>
  <c r="G158" i="18"/>
  <c r="AQ158" i="18"/>
  <c r="AX158" i="18"/>
  <c r="AY158" i="18" s="1"/>
  <c r="G216" i="18"/>
  <c r="AQ216" i="18"/>
  <c r="AX216" i="18"/>
  <c r="AY216" i="18" s="1"/>
  <c r="G274" i="18"/>
  <c r="AQ274" i="18"/>
  <c r="AX274" i="18"/>
  <c r="AY274" i="18" s="1"/>
  <c r="G332" i="18"/>
  <c r="AQ332" i="18"/>
  <c r="AX332" i="18"/>
  <c r="AY332" i="18" s="1"/>
  <c r="G503" i="18"/>
  <c r="AQ503" i="18"/>
  <c r="AX503" i="18"/>
  <c r="AY503" i="18" s="1"/>
  <c r="G535" i="18"/>
  <c r="AQ535" i="18"/>
  <c r="AX535" i="18"/>
  <c r="AY535" i="18" s="1"/>
  <c r="G550" i="18"/>
  <c r="AQ550" i="18"/>
  <c r="AX550" i="18"/>
  <c r="AY550" i="18" s="1"/>
  <c r="G588" i="18"/>
  <c r="AQ588" i="18"/>
  <c r="AX588" i="18"/>
  <c r="AY588" i="18" s="1"/>
  <c r="G607" i="18"/>
  <c r="AQ607" i="18"/>
  <c r="AX607" i="18"/>
  <c r="AY607" i="18" s="1"/>
  <c r="G630" i="18"/>
  <c r="AQ630" i="18"/>
  <c r="AX630" i="18"/>
  <c r="AY630" i="18" s="1"/>
  <c r="G694" i="18"/>
  <c r="AQ694" i="18"/>
  <c r="AX694" i="18"/>
  <c r="AY694" i="18" s="1"/>
  <c r="G729" i="18"/>
  <c r="AQ729" i="18"/>
  <c r="AX729" i="18"/>
  <c r="AY729" i="18" s="1"/>
  <c r="G743" i="18"/>
  <c r="AQ743" i="18"/>
  <c r="AX743" i="18"/>
  <c r="AY743" i="18" s="1"/>
  <c r="G788" i="18"/>
  <c r="AQ788" i="18"/>
  <c r="AX788" i="18"/>
  <c r="AY788" i="18" s="1"/>
  <c r="G818" i="18"/>
  <c r="AQ818" i="18"/>
  <c r="AX818" i="18"/>
  <c r="AY818" i="18" s="1"/>
  <c r="G855" i="18"/>
  <c r="AQ855" i="18"/>
  <c r="AX855" i="18"/>
  <c r="AY855" i="18" s="1"/>
  <c r="G878" i="18"/>
  <c r="AQ878" i="18"/>
  <c r="AX878" i="18"/>
  <c r="AY878" i="18" s="1"/>
  <c r="G884" i="18"/>
  <c r="AQ884" i="18"/>
  <c r="AX884" i="18"/>
  <c r="AY884" i="18" s="1"/>
  <c r="G908" i="18"/>
  <c r="AQ908" i="18"/>
  <c r="AX908" i="18"/>
  <c r="AY908" i="18" s="1"/>
  <c r="G951" i="18"/>
  <c r="AQ951" i="18"/>
  <c r="AX951" i="18"/>
  <c r="AY951" i="18" s="1"/>
  <c r="G957" i="18"/>
  <c r="AQ957" i="18"/>
  <c r="AX957" i="18"/>
  <c r="AY957" i="18" s="1"/>
  <c r="G970" i="18"/>
  <c r="AQ970" i="18"/>
  <c r="AX970" i="18"/>
  <c r="AY970" i="18" s="1"/>
  <c r="G976" i="18"/>
  <c r="AQ976" i="18"/>
  <c r="AX976" i="18"/>
  <c r="AY976" i="18" s="1"/>
  <c r="G982" i="18"/>
  <c r="AQ982" i="18"/>
  <c r="AX982" i="18"/>
  <c r="AY982" i="18" s="1"/>
  <c r="G988" i="18"/>
  <c r="AQ988" i="18"/>
  <c r="AX988" i="18"/>
  <c r="AY988" i="18" s="1"/>
  <c r="G994" i="18"/>
  <c r="AQ994" i="18"/>
  <c r="AX994" i="18"/>
  <c r="AY994" i="18" s="1"/>
  <c r="G1007" i="18"/>
  <c r="AQ1007" i="18"/>
  <c r="AX1007" i="18"/>
  <c r="AY1007" i="18" s="1"/>
  <c r="G1032" i="18"/>
  <c r="AQ1032" i="18"/>
  <c r="AX1032" i="18"/>
  <c r="AY1032" i="18" s="1"/>
  <c r="G1040" i="18"/>
  <c r="AQ1040" i="18"/>
  <c r="AX1040" i="18"/>
  <c r="AY1040" i="18" s="1"/>
  <c r="G1066" i="18"/>
  <c r="AQ1066" i="18"/>
  <c r="AX1066" i="18"/>
  <c r="AY1066" i="18" s="1"/>
  <c r="G1073" i="18"/>
  <c r="AQ1073" i="18"/>
  <c r="AX1073" i="18"/>
  <c r="AY1073" i="18" s="1"/>
  <c r="G1079" i="18"/>
  <c r="AQ1079" i="18"/>
  <c r="AX1079" i="18"/>
  <c r="AY1079" i="18" s="1"/>
  <c r="G1086" i="18"/>
  <c r="AQ1086" i="18"/>
  <c r="AX1086" i="18"/>
  <c r="AY1086" i="18" s="1"/>
  <c r="G1094" i="18"/>
  <c r="AQ1094" i="18"/>
  <c r="AX1094" i="18"/>
  <c r="AY1094" i="18" s="1"/>
  <c r="G1108" i="18"/>
  <c r="AQ1108" i="18"/>
  <c r="AX1108" i="18"/>
  <c r="AY1108" i="18" s="1"/>
  <c r="G1157" i="18"/>
  <c r="AQ1157" i="18"/>
  <c r="AX1157" i="18"/>
  <c r="AY1157" i="18" s="1"/>
  <c r="G1164" i="18"/>
  <c r="AQ1164" i="18"/>
  <c r="AX1164" i="18"/>
  <c r="AY1164" i="18" s="1"/>
  <c r="G1170" i="18"/>
  <c r="AQ1170" i="18"/>
  <c r="AX1170" i="18"/>
  <c r="AY1170" i="18" s="1"/>
  <c r="G1177" i="18"/>
  <c r="AQ1177" i="18"/>
  <c r="AX1177" i="18"/>
  <c r="AY1177" i="18" s="1"/>
  <c r="G1202" i="18"/>
  <c r="AQ1202" i="18"/>
  <c r="AX1202" i="18"/>
  <c r="AY1202" i="18" s="1"/>
  <c r="G1215" i="18"/>
  <c r="AQ1215" i="18"/>
  <c r="AX1215" i="18"/>
  <c r="AY1215" i="18" s="1"/>
  <c r="G1221" i="18"/>
  <c r="AQ1221" i="18"/>
  <c r="AX1221" i="18"/>
  <c r="AY1221" i="18" s="1"/>
  <c r="G1234" i="18"/>
  <c r="AQ1234" i="18"/>
  <c r="AX1234" i="18"/>
  <c r="AY1234" i="18" s="1"/>
  <c r="G1241" i="18"/>
  <c r="AQ1241" i="18"/>
  <c r="AX1241" i="18"/>
  <c r="AY1241" i="18" s="1"/>
  <c r="G1247" i="18"/>
  <c r="AQ1247" i="18"/>
  <c r="AX1247" i="18"/>
  <c r="AY1247" i="18" s="1"/>
  <c r="G1261" i="18"/>
  <c r="AQ1261" i="18"/>
  <c r="AX1261" i="18"/>
  <c r="AY1261" i="18" s="1"/>
  <c r="G1274" i="18"/>
  <c r="AQ1274" i="18"/>
  <c r="AX1274" i="18"/>
  <c r="AY1274" i="18" s="1"/>
  <c r="G1280" i="18"/>
  <c r="AQ1280" i="18"/>
  <c r="AX1280" i="18"/>
  <c r="AY1280" i="18" s="1"/>
  <c r="G1301" i="18"/>
  <c r="AQ1301" i="18"/>
  <c r="AX1301" i="18"/>
  <c r="AY1301" i="18" s="1"/>
  <c r="G1315" i="18"/>
  <c r="AQ1315" i="18"/>
  <c r="AX1315" i="18"/>
  <c r="AY1315" i="18" s="1"/>
  <c r="G1341" i="18"/>
  <c r="AQ1341" i="18"/>
  <c r="AX1341" i="18"/>
  <c r="AY1341" i="18" s="1"/>
  <c r="G1354" i="18"/>
  <c r="AQ1354" i="18"/>
  <c r="AX1354" i="18"/>
  <c r="AY1354" i="18" s="1"/>
  <c r="G1367" i="18"/>
  <c r="AQ1367" i="18"/>
  <c r="AX1367" i="18"/>
  <c r="AY1367" i="18" s="1"/>
  <c r="G1373" i="18"/>
  <c r="AQ1373" i="18"/>
  <c r="AX1373" i="18"/>
  <c r="AY1373" i="18" s="1"/>
  <c r="G1380" i="18"/>
  <c r="AQ1380" i="18"/>
  <c r="AX1380" i="18"/>
  <c r="AY1380" i="18" s="1"/>
  <c r="G1386" i="18"/>
  <c r="AQ1386" i="18"/>
  <c r="AX1386" i="18"/>
  <c r="AY1386" i="18" s="1"/>
  <c r="G1393" i="18"/>
  <c r="AQ1393" i="18"/>
  <c r="AX1393" i="18"/>
  <c r="AY1393" i="18" s="1"/>
  <c r="G1407" i="18"/>
  <c r="AQ1407" i="18"/>
  <c r="AX1407" i="18"/>
  <c r="AY1407" i="18" s="1"/>
  <c r="G1429" i="18"/>
  <c r="AQ1429" i="18"/>
  <c r="AX1429" i="18"/>
  <c r="AY1429" i="18" s="1"/>
  <c r="G1443" i="18"/>
  <c r="AQ1443" i="18"/>
  <c r="AX1443" i="18"/>
  <c r="AY1443" i="18" s="1"/>
  <c r="G1465" i="18"/>
  <c r="AQ1465" i="18"/>
  <c r="AX1465" i="18"/>
  <c r="AY1465" i="18" s="1"/>
  <c r="G319" i="18"/>
  <c r="AQ319" i="18"/>
  <c r="AX319" i="18"/>
  <c r="AY319" i="18" s="1"/>
  <c r="G365" i="18"/>
  <c r="AQ365" i="18"/>
  <c r="AX365" i="18"/>
  <c r="AY365" i="18" s="1"/>
  <c r="G378" i="18"/>
  <c r="AQ378" i="18"/>
  <c r="AX378" i="18"/>
  <c r="AY378" i="18" s="1"/>
  <c r="G391" i="18"/>
  <c r="AQ391" i="18"/>
  <c r="AX391" i="18"/>
  <c r="AY391" i="18" s="1"/>
  <c r="G438" i="18"/>
  <c r="AQ438" i="18"/>
  <c r="AX438" i="18"/>
  <c r="AY438" i="18" s="1"/>
  <c r="G516" i="18"/>
  <c r="AQ516" i="18"/>
  <c r="AX516" i="18"/>
  <c r="AY516" i="18" s="1"/>
  <c r="G549" i="18"/>
  <c r="AQ549" i="18"/>
  <c r="AX549" i="18"/>
  <c r="AY549" i="18" s="1"/>
  <c r="G559" i="18"/>
  <c r="AQ559" i="18"/>
  <c r="AX559" i="18"/>
  <c r="AY559" i="18" s="1"/>
  <c r="G587" i="18"/>
  <c r="AQ587" i="18"/>
  <c r="AX587" i="18"/>
  <c r="AY587" i="18" s="1"/>
  <c r="G654" i="18"/>
  <c r="AQ654" i="18"/>
  <c r="AX654" i="18"/>
  <c r="AY654" i="18" s="1"/>
  <c r="G993" i="18"/>
  <c r="AQ993" i="18"/>
  <c r="AX993" i="18"/>
  <c r="AY993" i="18" s="1"/>
  <c r="G1169" i="18"/>
  <c r="AQ1169" i="18"/>
  <c r="AX1169" i="18"/>
  <c r="AY1169" i="18" s="1"/>
  <c r="G1220" i="18"/>
  <c r="AQ1220" i="18"/>
  <c r="AX1220" i="18"/>
  <c r="AY1220" i="18" s="1"/>
  <c r="G1233" i="18"/>
  <c r="AQ1233" i="18"/>
  <c r="AX1233" i="18"/>
  <c r="AY1233" i="18" s="1"/>
  <c r="G1267" i="18"/>
  <c r="AQ1267" i="18"/>
  <c r="AX1267" i="18"/>
  <c r="AY1267" i="18" s="1"/>
  <c r="G1293" i="18"/>
  <c r="AQ1293" i="18"/>
  <c r="AX1293" i="18"/>
  <c r="AY1293" i="18" s="1"/>
  <c r="G1307" i="18"/>
  <c r="AQ1307" i="18"/>
  <c r="AX1307" i="18"/>
  <c r="AY1307" i="18" s="1"/>
  <c r="G1325" i="18"/>
  <c r="AQ1325" i="18"/>
  <c r="AX1325" i="18"/>
  <c r="AY1325" i="18" s="1"/>
  <c r="G1355" i="18"/>
  <c r="AQ1355" i="18"/>
  <c r="AX1355" i="18"/>
  <c r="AY1355" i="18" s="1"/>
  <c r="G1370" i="18"/>
  <c r="AQ1370" i="18"/>
  <c r="AX1370" i="18"/>
  <c r="AY1370" i="18" s="1"/>
  <c r="G1389" i="18"/>
  <c r="AQ1389" i="18"/>
  <c r="AX1389" i="18"/>
  <c r="AY1389" i="18" s="1"/>
  <c r="G1394" i="18"/>
  <c r="AQ1394" i="18"/>
  <c r="AX1394" i="18"/>
  <c r="AY1394" i="18" s="1"/>
  <c r="G1399" i="18"/>
  <c r="AQ1399" i="18"/>
  <c r="AX1399" i="18"/>
  <c r="AY1399" i="18" s="1"/>
  <c r="G1425" i="18"/>
  <c r="AQ1425" i="18"/>
  <c r="AX1425" i="18"/>
  <c r="AY1425" i="18" s="1"/>
  <c r="G1430" i="18"/>
  <c r="AQ1430" i="18"/>
  <c r="AX1430" i="18"/>
  <c r="AY1430" i="18" s="1"/>
  <c r="G1435" i="18"/>
  <c r="AQ1435" i="18"/>
  <c r="AX1435" i="18"/>
  <c r="AY1435" i="18" s="1"/>
  <c r="G1451" i="18"/>
  <c r="AQ1451" i="18"/>
  <c r="AX1451" i="18"/>
  <c r="AY1451" i="18" s="1"/>
  <c r="G1480" i="18"/>
  <c r="AQ1480" i="18"/>
  <c r="AX1480" i="18"/>
  <c r="AY1480" i="18" s="1"/>
  <c r="G1487" i="18"/>
  <c r="AQ1487" i="18"/>
  <c r="AX1487" i="18"/>
  <c r="AY1487" i="18" s="1"/>
  <c r="G1500" i="18"/>
  <c r="AQ1500" i="18"/>
  <c r="AX1500" i="18"/>
  <c r="AY1500" i="18" s="1"/>
  <c r="G1514" i="18"/>
  <c r="AQ1514" i="18"/>
  <c r="AX1514" i="18"/>
  <c r="AY1514" i="18" s="1"/>
  <c r="G1520" i="18"/>
  <c r="AQ1520" i="18"/>
  <c r="AX1520" i="18"/>
  <c r="AY1520" i="18" s="1"/>
  <c r="G1527" i="18"/>
  <c r="AQ1527" i="18"/>
  <c r="AX1527" i="18"/>
  <c r="AY1527" i="18" s="1"/>
  <c r="G1533" i="18"/>
  <c r="AQ1533" i="18"/>
  <c r="AX1533" i="18"/>
  <c r="AY1533" i="18" s="1"/>
  <c r="G1539" i="18"/>
  <c r="AQ1539" i="18"/>
  <c r="AX1539" i="18"/>
  <c r="AY1539" i="18" s="1"/>
  <c r="G1546" i="18"/>
  <c r="AQ1546" i="18"/>
  <c r="AX1546" i="18"/>
  <c r="AY1546" i="18" s="1"/>
  <c r="G1552" i="18"/>
  <c r="AQ1552" i="18"/>
  <c r="AX1552" i="18"/>
  <c r="AY1552" i="18" s="1"/>
  <c r="G1559" i="18"/>
  <c r="AQ1559" i="18"/>
  <c r="AX1559" i="18"/>
  <c r="AY1559" i="18" s="1"/>
  <c r="G1565" i="18"/>
  <c r="AQ1565" i="18"/>
  <c r="AX1565" i="18"/>
  <c r="AY1565" i="18" s="1"/>
  <c r="G1571" i="18"/>
  <c r="AQ1571" i="18"/>
  <c r="AX1571" i="18"/>
  <c r="AY1571" i="18" s="1"/>
  <c r="G1578" i="18"/>
  <c r="AQ1578" i="18"/>
  <c r="AX1578" i="18"/>
  <c r="AY1578" i="18" s="1"/>
  <c r="G1584" i="18"/>
  <c r="AQ1584" i="18"/>
  <c r="AX1584" i="18"/>
  <c r="AY1584" i="18" s="1"/>
  <c r="G1590" i="18"/>
  <c r="AQ1590" i="18"/>
  <c r="AX1590" i="18"/>
  <c r="AY1590" i="18" s="1"/>
  <c r="G1597" i="18"/>
  <c r="AQ1597" i="18"/>
  <c r="AX1597" i="18"/>
  <c r="AY1597" i="18" s="1"/>
  <c r="G1603" i="18"/>
  <c r="AQ1603" i="18"/>
  <c r="AX1603" i="18"/>
  <c r="AY1603" i="18" s="1"/>
  <c r="G1609" i="18"/>
  <c r="AQ1609" i="18"/>
  <c r="AX1609" i="18"/>
  <c r="AY1609" i="18" s="1"/>
  <c r="G1616" i="18"/>
  <c r="AQ1616" i="18"/>
  <c r="AX1616" i="18"/>
  <c r="AY1616" i="18" s="1"/>
  <c r="G1622" i="18"/>
  <c r="AQ1622" i="18"/>
  <c r="AX1622" i="18"/>
  <c r="AY1622" i="18" s="1"/>
  <c r="G1628" i="18"/>
  <c r="AQ1628" i="18"/>
  <c r="AX1628" i="18"/>
  <c r="AY1628" i="18" s="1"/>
  <c r="G1635" i="18"/>
  <c r="AQ1635" i="18"/>
  <c r="AX1635" i="18"/>
  <c r="AY1635" i="18" s="1"/>
  <c r="G1641" i="18"/>
  <c r="AQ1641" i="18"/>
  <c r="AX1641" i="18"/>
  <c r="AY1641" i="18" s="1"/>
  <c r="G1648" i="18"/>
  <c r="AQ1648" i="18"/>
  <c r="AX1648" i="18"/>
  <c r="AY1648" i="18" s="1"/>
  <c r="G1655" i="18"/>
  <c r="AQ1655" i="18"/>
  <c r="AX1655" i="18"/>
  <c r="AY1655" i="18" s="1"/>
  <c r="G1675" i="18"/>
  <c r="AQ1675" i="18"/>
  <c r="AX1675" i="18"/>
  <c r="AY1675" i="18" s="1"/>
  <c r="G1682" i="18"/>
  <c r="AQ1682" i="18"/>
  <c r="AX1682" i="18"/>
  <c r="AY1682" i="18" s="1"/>
  <c r="G1688" i="18"/>
  <c r="AQ1688" i="18"/>
  <c r="AX1688" i="18"/>
  <c r="AY1688" i="18" s="1"/>
  <c r="G1702" i="18"/>
  <c r="AQ1702" i="18"/>
  <c r="AX1702" i="18"/>
  <c r="AY1702" i="18" s="1"/>
  <c r="G1708" i="18"/>
  <c r="AQ1708" i="18"/>
  <c r="AX1708" i="18"/>
  <c r="AY1708" i="18" s="1"/>
  <c r="G1721" i="18"/>
  <c r="AQ1721" i="18"/>
  <c r="AX1721" i="18"/>
  <c r="AY1721" i="18" s="1"/>
  <c r="G1734" i="18"/>
  <c r="AQ1734" i="18"/>
  <c r="AX1734" i="18"/>
  <c r="AY1734" i="18" s="1"/>
  <c r="G1747" i="18"/>
  <c r="AQ1747" i="18"/>
  <c r="AX1747" i="18"/>
  <c r="AY1747" i="18" s="1"/>
  <c r="G1760" i="18"/>
  <c r="AQ1760" i="18"/>
  <c r="AX1760" i="18"/>
  <c r="AY1760" i="18" s="1"/>
  <c r="G1779" i="18"/>
  <c r="AQ1779" i="18"/>
  <c r="AX1779" i="18"/>
  <c r="AY1779" i="18" s="1"/>
  <c r="G1785" i="18"/>
  <c r="AQ1785" i="18"/>
  <c r="AX1785" i="18"/>
  <c r="AY1785" i="18" s="1"/>
  <c r="G1798" i="18"/>
  <c r="AQ1798" i="18"/>
  <c r="AX1798" i="18"/>
  <c r="AY1798" i="18" s="1"/>
  <c r="G1804" i="18"/>
  <c r="AQ1804" i="18"/>
  <c r="AX1804" i="18"/>
  <c r="AY1804" i="18" s="1"/>
  <c r="G1810" i="18"/>
  <c r="AQ1810" i="18"/>
  <c r="AX1810" i="18"/>
  <c r="AY1810" i="18" s="1"/>
  <c r="G1816" i="18"/>
  <c r="AQ1816" i="18"/>
  <c r="AX1816" i="18"/>
  <c r="AY1816" i="18" s="1"/>
  <c r="G1822" i="18"/>
  <c r="AQ1822" i="18"/>
  <c r="AX1822" i="18"/>
  <c r="AY1822" i="18" s="1"/>
  <c r="G1828" i="18"/>
  <c r="AQ1828" i="18"/>
  <c r="AX1828" i="18"/>
  <c r="AY1828" i="18" s="1"/>
  <c r="G1834" i="18"/>
  <c r="AQ1834" i="18"/>
  <c r="AX1834" i="18"/>
  <c r="AY1834" i="18" s="1"/>
  <c r="G1840" i="18"/>
  <c r="AQ1840" i="18"/>
  <c r="AX1840" i="18"/>
  <c r="AY1840" i="18" s="1"/>
  <c r="G1853" i="18"/>
  <c r="AQ1853" i="18"/>
  <c r="AX1853" i="18"/>
  <c r="AY1853" i="18" s="1"/>
  <c r="G1859" i="18"/>
  <c r="AQ1859" i="18"/>
  <c r="AX1859" i="18"/>
  <c r="AY1859" i="18" s="1"/>
  <c r="G1866" i="18"/>
  <c r="AQ1866" i="18"/>
  <c r="AX1866" i="18"/>
  <c r="AY1866" i="18" s="1"/>
  <c r="G1873" i="18"/>
  <c r="AQ1873" i="18"/>
  <c r="AX1873" i="18"/>
  <c r="AY1873" i="18" s="1"/>
  <c r="G1881" i="18"/>
  <c r="AQ1881" i="18"/>
  <c r="AX1881" i="18"/>
  <c r="AY1881" i="18" s="1"/>
  <c r="G1890" i="18"/>
  <c r="AQ1890" i="18"/>
  <c r="AX1890" i="18"/>
  <c r="AY1890" i="18" s="1"/>
  <c r="G1897" i="18"/>
  <c r="AQ1897" i="18"/>
  <c r="AX1897" i="18"/>
  <c r="AY1897" i="18" s="1"/>
  <c r="G1905" i="18"/>
  <c r="AQ1905" i="18"/>
  <c r="AX1905" i="18"/>
  <c r="AY1905" i="18" s="1"/>
  <c r="G1914" i="18"/>
  <c r="AQ1914" i="18"/>
  <c r="AX1914" i="18"/>
  <c r="AY1914" i="18" s="1"/>
  <c r="G1921" i="18"/>
  <c r="AQ1921" i="18"/>
  <c r="AX1921" i="18"/>
  <c r="AY1921" i="18" s="1"/>
  <c r="G1929" i="18"/>
  <c r="AQ1929" i="18"/>
  <c r="AX1929" i="18"/>
  <c r="AY1929" i="18" s="1"/>
  <c r="G1938" i="18"/>
  <c r="AQ1938" i="18"/>
  <c r="AX1938" i="18"/>
  <c r="AY1938" i="18" s="1"/>
  <c r="G778" i="18"/>
  <c r="AQ778" i="18"/>
  <c r="AX778" i="18"/>
  <c r="AY778" i="18" s="1"/>
  <c r="G844" i="18"/>
  <c r="AQ844" i="18"/>
  <c r="AX844" i="18"/>
  <c r="AY844" i="18" s="1"/>
  <c r="G950" i="18"/>
  <c r="AQ950" i="18"/>
  <c r="AX950" i="18"/>
  <c r="AY950" i="18" s="1"/>
  <c r="G963" i="18"/>
  <c r="AQ963" i="18"/>
  <c r="AX963" i="18"/>
  <c r="AY963" i="18" s="1"/>
  <c r="G1031" i="18"/>
  <c r="AQ1031" i="18"/>
  <c r="AX1031" i="18"/>
  <c r="AY1031" i="18" s="1"/>
  <c r="G1065" i="18"/>
  <c r="AQ1065" i="18"/>
  <c r="AX1065" i="18"/>
  <c r="AY1065" i="18" s="1"/>
  <c r="G1078" i="18"/>
  <c r="AQ1078" i="18"/>
  <c r="AX1078" i="18"/>
  <c r="AY1078" i="18" s="1"/>
  <c r="G1121" i="18"/>
  <c r="AQ1121" i="18"/>
  <c r="AX1121" i="18"/>
  <c r="AY1121" i="18" s="1"/>
  <c r="G1143" i="18"/>
  <c r="AQ1143" i="18"/>
  <c r="AX1143" i="18"/>
  <c r="AY1143" i="18" s="1"/>
  <c r="G1156" i="18"/>
  <c r="AQ1156" i="18"/>
  <c r="AX1156" i="18"/>
  <c r="AY1156" i="18" s="1"/>
  <c r="G1379" i="18"/>
  <c r="AQ1379" i="18"/>
  <c r="AX1379" i="18"/>
  <c r="AY1379" i="18" s="1"/>
  <c r="G1409" i="18"/>
  <c r="AQ1409" i="18"/>
  <c r="AX1409" i="18"/>
  <c r="AY1409" i="18" s="1"/>
  <c r="G1414" i="18"/>
  <c r="AQ1414" i="18"/>
  <c r="AX1414" i="18"/>
  <c r="AY1414" i="18" s="1"/>
  <c r="G1473" i="18"/>
  <c r="AQ1473" i="18"/>
  <c r="AX1473" i="18"/>
  <c r="AY1473" i="18" s="1"/>
  <c r="G1493" i="18"/>
  <c r="AQ1493" i="18"/>
  <c r="AX1493" i="18"/>
  <c r="AY1493" i="18" s="1"/>
  <c r="G1506" i="18"/>
  <c r="AQ1506" i="18"/>
  <c r="AX1506" i="18"/>
  <c r="AY1506" i="18" s="1"/>
  <c r="G1513" i="18"/>
  <c r="AQ1513" i="18"/>
  <c r="AX1513" i="18"/>
  <c r="AY1513" i="18" s="1"/>
  <c r="G1558" i="18"/>
  <c r="AQ1558" i="18"/>
  <c r="AX1558" i="18"/>
  <c r="AY1558" i="18" s="1"/>
  <c r="G1647" i="18"/>
  <c r="AQ1647" i="18"/>
  <c r="AX1647" i="18"/>
  <c r="AY1647" i="18" s="1"/>
  <c r="G1661" i="18"/>
  <c r="AQ1661" i="18"/>
  <c r="AX1661" i="18"/>
  <c r="AY1661" i="18" s="1"/>
  <c r="G1668" i="18"/>
  <c r="AQ1668" i="18"/>
  <c r="AX1668" i="18"/>
  <c r="AY1668" i="18" s="1"/>
  <c r="G1674" i="18"/>
  <c r="AQ1674" i="18"/>
  <c r="AX1674" i="18"/>
  <c r="AY1674" i="18" s="1"/>
  <c r="G1694" i="18"/>
  <c r="AQ1694" i="18"/>
  <c r="AX1694" i="18"/>
  <c r="AY1694" i="18" s="1"/>
  <c r="G1701" i="18"/>
  <c r="AQ1701" i="18"/>
  <c r="AX1701" i="18"/>
  <c r="AY1701" i="18" s="1"/>
  <c r="G1714" i="18"/>
  <c r="AQ1714" i="18"/>
  <c r="AX1714" i="18"/>
  <c r="AY1714" i="18" s="1"/>
  <c r="G1727" i="18"/>
  <c r="AQ1727" i="18"/>
  <c r="AX1727" i="18"/>
  <c r="AY1727" i="18" s="1"/>
  <c r="G1740" i="18"/>
  <c r="AQ1740" i="18"/>
  <c r="AX1740" i="18"/>
  <c r="AY1740" i="18" s="1"/>
  <c r="G1746" i="18"/>
  <c r="AQ1746" i="18"/>
  <c r="AX1746" i="18"/>
  <c r="AY1746" i="18" s="1"/>
  <c r="G1753" i="18"/>
  <c r="AQ1753" i="18"/>
  <c r="AX1753" i="18"/>
  <c r="AY1753" i="18" s="1"/>
  <c r="G1766" i="18"/>
  <c r="AQ1766" i="18"/>
  <c r="AX1766" i="18"/>
  <c r="AY1766" i="18" s="1"/>
  <c r="G1772" i="18"/>
  <c r="AQ1772" i="18"/>
  <c r="AX1772" i="18"/>
  <c r="AY1772" i="18" s="1"/>
  <c r="G1791" i="18"/>
  <c r="AQ1791" i="18"/>
  <c r="AX1791" i="18"/>
  <c r="AY1791" i="18" s="1"/>
  <c r="G1846" i="18"/>
  <c r="AQ1846" i="18"/>
  <c r="AX1846" i="18"/>
  <c r="AY1846" i="18" s="1"/>
  <c r="G1889" i="18"/>
  <c r="AQ1889" i="18"/>
  <c r="AX1889" i="18"/>
  <c r="AY1889" i="18" s="1"/>
  <c r="G1913" i="18"/>
  <c r="AQ1913" i="18"/>
  <c r="AX1913" i="18"/>
  <c r="AY1913" i="18" s="1"/>
  <c r="G1937" i="18"/>
  <c r="AQ1937" i="18"/>
  <c r="AX1937" i="18"/>
  <c r="AY1937" i="18" s="1"/>
  <c r="G1961" i="18"/>
  <c r="AQ1961" i="18"/>
  <c r="AX1961" i="18"/>
  <c r="AY1961" i="18" s="1"/>
  <c r="G1985" i="18"/>
  <c r="AQ1985" i="18"/>
  <c r="AX1985" i="18"/>
  <c r="AY1985" i="18" s="1"/>
  <c r="G798" i="18"/>
  <c r="AQ798" i="18"/>
  <c r="AX798" i="18"/>
  <c r="AY798" i="18" s="1"/>
  <c r="G920" i="18"/>
  <c r="AQ920" i="18"/>
  <c r="AX920" i="18"/>
  <c r="AY920" i="18" s="1"/>
  <c r="G1279" i="18"/>
  <c r="AQ1279" i="18"/>
  <c r="AX1279" i="18"/>
  <c r="AY1279" i="18" s="1"/>
  <c r="G1374" i="18"/>
  <c r="AQ1374" i="18"/>
  <c r="AX1374" i="18"/>
  <c r="AY1374" i="18" s="1"/>
  <c r="G1408" i="18"/>
  <c r="AQ1408" i="18"/>
  <c r="AX1408" i="18"/>
  <c r="AY1408" i="18" s="1"/>
  <c r="G1445" i="18"/>
  <c r="AQ1445" i="18"/>
  <c r="AX1445" i="18"/>
  <c r="AY1445" i="18" s="1"/>
  <c r="G1450" i="18"/>
  <c r="AQ1450" i="18"/>
  <c r="AX1450" i="18"/>
  <c r="AY1450" i="18" s="1"/>
  <c r="G1461" i="18"/>
  <c r="AQ1461" i="18"/>
  <c r="AX1461" i="18"/>
  <c r="AY1461" i="18" s="1"/>
  <c r="G1466" i="18"/>
  <c r="AQ1466" i="18"/>
  <c r="AX1466" i="18"/>
  <c r="AY1466" i="18" s="1"/>
  <c r="G1479" i="18"/>
  <c r="AQ1479" i="18"/>
  <c r="AX1479" i="18"/>
  <c r="AY1479" i="18" s="1"/>
  <c r="G1486" i="18"/>
  <c r="AQ1486" i="18"/>
  <c r="AX1486" i="18"/>
  <c r="AY1486" i="18" s="1"/>
  <c r="G1499" i="18"/>
  <c r="AQ1499" i="18"/>
  <c r="AX1499" i="18"/>
  <c r="AY1499" i="18" s="1"/>
  <c r="G1519" i="18"/>
  <c r="AQ1519" i="18"/>
  <c r="AX1519" i="18"/>
  <c r="AY1519" i="18" s="1"/>
  <c r="G1526" i="18"/>
  <c r="AQ1526" i="18"/>
  <c r="AX1526" i="18"/>
  <c r="AY1526" i="18" s="1"/>
  <c r="G1532" i="18"/>
  <c r="AQ1532" i="18"/>
  <c r="AX1532" i="18"/>
  <c r="AY1532" i="18" s="1"/>
  <c r="G1538" i="18"/>
  <c r="AQ1538" i="18"/>
  <c r="AX1538" i="18"/>
  <c r="AY1538" i="18" s="1"/>
  <c r="G1545" i="18"/>
  <c r="AQ1545" i="18"/>
  <c r="AX1545" i="18"/>
  <c r="AY1545" i="18" s="1"/>
  <c r="G1551" i="18"/>
  <c r="AQ1551" i="18"/>
  <c r="AX1551" i="18"/>
  <c r="AY1551" i="18" s="1"/>
  <c r="G1557" i="18"/>
  <c r="AQ1557" i="18"/>
  <c r="AX1557" i="18"/>
  <c r="AY1557" i="18" s="1"/>
  <c r="G1564" i="18"/>
  <c r="AQ1564" i="18"/>
  <c r="AX1564" i="18"/>
  <c r="AY1564" i="18" s="1"/>
  <c r="G1570" i="18"/>
  <c r="AQ1570" i="18"/>
  <c r="AX1570" i="18"/>
  <c r="AY1570" i="18" s="1"/>
  <c r="G1577" i="18"/>
  <c r="AQ1577" i="18"/>
  <c r="AX1577" i="18"/>
  <c r="AY1577" i="18" s="1"/>
  <c r="G1583" i="18"/>
  <c r="AQ1583" i="18"/>
  <c r="AX1583" i="18"/>
  <c r="AY1583" i="18" s="1"/>
  <c r="G1589" i="18"/>
  <c r="AQ1589" i="18"/>
  <c r="AX1589" i="18"/>
  <c r="AY1589" i="18" s="1"/>
  <c r="G1596" i="18"/>
  <c r="AQ1596" i="18"/>
  <c r="AX1596" i="18"/>
  <c r="AY1596" i="18" s="1"/>
  <c r="G1602" i="18"/>
  <c r="AQ1602" i="18"/>
  <c r="AX1602" i="18"/>
  <c r="AY1602" i="18" s="1"/>
  <c r="G1608" i="18"/>
  <c r="AQ1608" i="18"/>
  <c r="AX1608" i="18"/>
  <c r="AY1608" i="18" s="1"/>
  <c r="G1615" i="18"/>
  <c r="AQ1615" i="18"/>
  <c r="AX1615" i="18"/>
  <c r="AY1615" i="18" s="1"/>
  <c r="G1621" i="18"/>
  <c r="AQ1621" i="18"/>
  <c r="AX1621" i="18"/>
  <c r="AY1621" i="18" s="1"/>
  <c r="G1627" i="18"/>
  <c r="AQ1627" i="18"/>
  <c r="AX1627" i="18"/>
  <c r="AY1627" i="18" s="1"/>
  <c r="G1634" i="18"/>
  <c r="AQ1634" i="18"/>
  <c r="AX1634" i="18"/>
  <c r="AY1634" i="18" s="1"/>
  <c r="G1640" i="18"/>
  <c r="AQ1640" i="18"/>
  <c r="AX1640" i="18"/>
  <c r="AY1640" i="18" s="1"/>
  <c r="G1654" i="18"/>
  <c r="AQ1654" i="18"/>
  <c r="AX1654" i="18"/>
  <c r="AY1654" i="18" s="1"/>
  <c r="G1681" i="18"/>
  <c r="AQ1681" i="18"/>
  <c r="AX1681" i="18"/>
  <c r="AY1681" i="18" s="1"/>
  <c r="G1687" i="18"/>
  <c r="AQ1687" i="18"/>
  <c r="AX1687" i="18"/>
  <c r="AY1687" i="18" s="1"/>
  <c r="G1707" i="18"/>
  <c r="AQ1707" i="18"/>
  <c r="AX1707" i="18"/>
  <c r="AY1707" i="18" s="1"/>
  <c r="G1720" i="18"/>
  <c r="AQ1720" i="18"/>
  <c r="AX1720" i="18"/>
  <c r="AY1720" i="18" s="1"/>
  <c r="G1733" i="18"/>
  <c r="AQ1733" i="18"/>
  <c r="AX1733" i="18"/>
  <c r="AY1733" i="18" s="1"/>
  <c r="G1759" i="18"/>
  <c r="AQ1759" i="18"/>
  <c r="AX1759" i="18"/>
  <c r="AY1759" i="18" s="1"/>
  <c r="G1778" i="18"/>
  <c r="AQ1778" i="18"/>
  <c r="AX1778" i="18"/>
  <c r="AY1778" i="18" s="1"/>
  <c r="G1784" i="18"/>
  <c r="AQ1784" i="18"/>
  <c r="AX1784" i="18"/>
  <c r="AY1784" i="18" s="1"/>
  <c r="G1797" i="18"/>
  <c r="AQ1797" i="18"/>
  <c r="AX1797" i="18"/>
  <c r="AY1797" i="18" s="1"/>
  <c r="G1803" i="18"/>
  <c r="AQ1803" i="18"/>
  <c r="AX1803" i="18"/>
  <c r="AY1803" i="18" s="1"/>
  <c r="G1809" i="18"/>
  <c r="AQ1809" i="18"/>
  <c r="AX1809" i="18"/>
  <c r="AY1809" i="18" s="1"/>
  <c r="G1815" i="18"/>
  <c r="AQ1815" i="18"/>
  <c r="AX1815" i="18"/>
  <c r="AY1815" i="18" s="1"/>
  <c r="G1821" i="18"/>
  <c r="AQ1821" i="18"/>
  <c r="AX1821" i="18"/>
  <c r="AY1821" i="18" s="1"/>
  <c r="G1827" i="18"/>
  <c r="AQ1827" i="18"/>
  <c r="AX1827" i="18"/>
  <c r="AY1827" i="18" s="1"/>
  <c r="G1833" i="18"/>
  <c r="AQ1833" i="18"/>
  <c r="AX1833" i="18"/>
  <c r="AY1833" i="18" s="1"/>
  <c r="G1839" i="18"/>
  <c r="AQ1839" i="18"/>
  <c r="AX1839" i="18"/>
  <c r="AY1839" i="18" s="1"/>
  <c r="G1852" i="18"/>
  <c r="AQ1852" i="18"/>
  <c r="AX1852" i="18"/>
  <c r="AY1852" i="18" s="1"/>
  <c r="G1858" i="18"/>
  <c r="AQ1858" i="18"/>
  <c r="AX1858" i="18"/>
  <c r="AY1858" i="18" s="1"/>
  <c r="G1865" i="18"/>
  <c r="AQ1865" i="18"/>
  <c r="AX1865" i="18"/>
  <c r="AY1865" i="18" s="1"/>
  <c r="G1872" i="18"/>
  <c r="AQ1872" i="18"/>
  <c r="AX1872" i="18"/>
  <c r="AY1872" i="18" s="1"/>
  <c r="G1880" i="18"/>
  <c r="AQ1880" i="18"/>
  <c r="AX1880" i="18"/>
  <c r="AY1880" i="18" s="1"/>
  <c r="G1888" i="18"/>
  <c r="AQ1888" i="18"/>
  <c r="AX1888" i="18"/>
  <c r="AY1888" i="18" s="1"/>
  <c r="G1896" i="18"/>
  <c r="AQ1896" i="18"/>
  <c r="AX1896" i="18"/>
  <c r="AY1896" i="18" s="1"/>
  <c r="G1904" i="18"/>
  <c r="AQ1904" i="18"/>
  <c r="AX1904" i="18"/>
  <c r="AY1904" i="18" s="1"/>
  <c r="G1912" i="18"/>
  <c r="AQ1912" i="18"/>
  <c r="AX1912" i="18"/>
  <c r="AY1912" i="18" s="1"/>
  <c r="G1920" i="18"/>
  <c r="AQ1920" i="18"/>
  <c r="AX1920" i="18"/>
  <c r="AY1920" i="18" s="1"/>
  <c r="G1928" i="18"/>
  <c r="AQ1928" i="18"/>
  <c r="AX1928" i="18"/>
  <c r="AY1928" i="18" s="1"/>
  <c r="G1936" i="18"/>
  <c r="AQ1936" i="18"/>
  <c r="AX1936" i="18"/>
  <c r="AY1936" i="18" s="1"/>
  <c r="G1944" i="18"/>
  <c r="AQ1944" i="18"/>
  <c r="AX1944" i="18"/>
  <c r="AY1944" i="18" s="1"/>
  <c r="G1952" i="18"/>
  <c r="AQ1952" i="18"/>
  <c r="AX1952" i="18"/>
  <c r="AY1952" i="18" s="1"/>
  <c r="G1960" i="18"/>
  <c r="AQ1960" i="18"/>
  <c r="AX1960" i="18"/>
  <c r="AY1960" i="18" s="1"/>
  <c r="G1968" i="18"/>
  <c r="AQ1968" i="18"/>
  <c r="AX1968" i="18"/>
  <c r="AY1968" i="18" s="1"/>
  <c r="G1976" i="18"/>
  <c r="AQ1976" i="18"/>
  <c r="AX1976" i="18"/>
  <c r="AY1976" i="18" s="1"/>
  <c r="G1984" i="18"/>
  <c r="AQ1984" i="18"/>
  <c r="AX1984" i="18"/>
  <c r="AY1984" i="18" s="1"/>
  <c r="G1992" i="18"/>
  <c r="AQ1992" i="18"/>
  <c r="AX1992" i="18"/>
  <c r="AY1992" i="18" s="1"/>
  <c r="G2000" i="18"/>
  <c r="AQ2000" i="18"/>
  <c r="AX2000" i="18"/>
  <c r="AY2000" i="18" s="1"/>
  <c r="G14" i="18"/>
  <c r="AQ14" i="18"/>
  <c r="AX14" i="18"/>
  <c r="AY14" i="18" s="1"/>
  <c r="G728" i="18"/>
  <c r="AQ728" i="18"/>
  <c r="AX728" i="18"/>
  <c r="AY728" i="18" s="1"/>
  <c r="G839" i="18"/>
  <c r="AQ839" i="18"/>
  <c r="AX839" i="18"/>
  <c r="AY839" i="18" s="1"/>
  <c r="G877" i="18"/>
  <c r="AQ877" i="18"/>
  <c r="AX877" i="18"/>
  <c r="AY877" i="18" s="1"/>
  <c r="G890" i="18"/>
  <c r="AQ890" i="18"/>
  <c r="AX890" i="18"/>
  <c r="AY890" i="18" s="1"/>
  <c r="G907" i="18"/>
  <c r="AQ907" i="18"/>
  <c r="AX907" i="18"/>
  <c r="AY907" i="18" s="1"/>
  <c r="G975" i="18"/>
  <c r="AQ975" i="18"/>
  <c r="AX975" i="18"/>
  <c r="AY975" i="18" s="1"/>
  <c r="G1039" i="18"/>
  <c r="AQ1039" i="18"/>
  <c r="AX1039" i="18"/>
  <c r="AY1039" i="18" s="1"/>
  <c r="G1364" i="18"/>
  <c r="AQ1364" i="18"/>
  <c r="AX1364" i="18"/>
  <c r="AY1364" i="18" s="1"/>
  <c r="G1383" i="18"/>
  <c r="AQ1383" i="18"/>
  <c r="AX1383" i="18"/>
  <c r="AY1383" i="18" s="1"/>
  <c r="G1413" i="18"/>
  <c r="AQ1413" i="18"/>
  <c r="AX1413" i="18"/>
  <c r="AY1413" i="18" s="1"/>
  <c r="G1444" i="18"/>
  <c r="AQ1444" i="18"/>
  <c r="AX1444" i="18"/>
  <c r="AY1444" i="18" s="1"/>
  <c r="G1472" i="18"/>
  <c r="AQ1472" i="18"/>
  <c r="AX1472" i="18"/>
  <c r="AY1472" i="18" s="1"/>
  <c r="G1485" i="18"/>
  <c r="AQ1485" i="18"/>
  <c r="AX1485" i="18"/>
  <c r="AY1485" i="18" s="1"/>
  <c r="G1492" i="18"/>
  <c r="AQ1492" i="18"/>
  <c r="AX1492" i="18"/>
  <c r="AY1492" i="18" s="1"/>
  <c r="G1498" i="18"/>
  <c r="AQ1498" i="18"/>
  <c r="AX1498" i="18"/>
  <c r="AY1498" i="18" s="1"/>
  <c r="G1505" i="18"/>
  <c r="AQ1505" i="18"/>
  <c r="AX1505" i="18"/>
  <c r="AY1505" i="18" s="1"/>
  <c r="G1512" i="18"/>
  <c r="AQ1512" i="18"/>
  <c r="AX1512" i="18"/>
  <c r="AY1512" i="18" s="1"/>
  <c r="G1576" i="18"/>
  <c r="AQ1576" i="18"/>
  <c r="AX1576" i="18"/>
  <c r="AY1576" i="18" s="1"/>
  <c r="G1646" i="18"/>
  <c r="AQ1646" i="18"/>
  <c r="AX1646" i="18"/>
  <c r="AY1646" i="18" s="1"/>
  <c r="G1653" i="18"/>
  <c r="AQ1653" i="18"/>
  <c r="AX1653" i="18"/>
  <c r="AY1653" i="18" s="1"/>
  <c r="G1660" i="18"/>
  <c r="AQ1660" i="18"/>
  <c r="AX1660" i="18"/>
  <c r="AY1660" i="18" s="1"/>
  <c r="G1667" i="18"/>
  <c r="AQ1667" i="18"/>
  <c r="AX1667" i="18"/>
  <c r="AY1667" i="18" s="1"/>
  <c r="G1673" i="18"/>
  <c r="AQ1673" i="18"/>
  <c r="AX1673" i="18"/>
  <c r="AY1673" i="18" s="1"/>
  <c r="G1680" i="18"/>
  <c r="AQ1680" i="18"/>
  <c r="AX1680" i="18"/>
  <c r="AY1680" i="18" s="1"/>
  <c r="G1693" i="18"/>
  <c r="AQ1693" i="18"/>
  <c r="AX1693" i="18"/>
  <c r="AY1693" i="18" s="1"/>
  <c r="G1700" i="18"/>
  <c r="AQ1700" i="18"/>
  <c r="AX1700" i="18"/>
  <c r="AY1700" i="18" s="1"/>
  <c r="G1713" i="18"/>
  <c r="AQ1713" i="18"/>
  <c r="AX1713" i="18"/>
  <c r="AY1713" i="18" s="1"/>
  <c r="G1719" i="18"/>
  <c r="AQ1719" i="18"/>
  <c r="AX1719" i="18"/>
  <c r="AY1719" i="18" s="1"/>
  <c r="G1726" i="18"/>
  <c r="AQ1726" i="18"/>
  <c r="AX1726" i="18"/>
  <c r="AY1726" i="18" s="1"/>
  <c r="G1739" i="18"/>
  <c r="AQ1739" i="18"/>
  <c r="AX1739" i="18"/>
  <c r="AY1739" i="18" s="1"/>
  <c r="G1745" i="18"/>
  <c r="AQ1745" i="18"/>
  <c r="AX1745" i="18"/>
  <c r="AY1745" i="18" s="1"/>
  <c r="G1752" i="18"/>
  <c r="AQ1752" i="18"/>
  <c r="AX1752" i="18"/>
  <c r="AY1752" i="18" s="1"/>
  <c r="G1765" i="18"/>
  <c r="AQ1765" i="18"/>
  <c r="AX1765" i="18"/>
  <c r="AY1765" i="18" s="1"/>
  <c r="G1771" i="18"/>
  <c r="AQ1771" i="18"/>
  <c r="AX1771" i="18"/>
  <c r="AY1771" i="18" s="1"/>
  <c r="G1790" i="18"/>
  <c r="AQ1790" i="18"/>
  <c r="AX1790" i="18"/>
  <c r="AY1790" i="18" s="1"/>
  <c r="G174" i="18"/>
  <c r="AQ174" i="18"/>
  <c r="AX174" i="18"/>
  <c r="AY174" i="18" s="1"/>
  <c r="G932" i="18"/>
  <c r="AQ932" i="18"/>
  <c r="AX932" i="18"/>
  <c r="AY932" i="18" s="1"/>
  <c r="G1000" i="18"/>
  <c r="AQ1000" i="18"/>
  <c r="AX1000" i="18"/>
  <c r="AY1000" i="18" s="1"/>
  <c r="G1013" i="18"/>
  <c r="AQ1013" i="18"/>
  <c r="AX1013" i="18"/>
  <c r="AY1013" i="18" s="1"/>
  <c r="G1107" i="18"/>
  <c r="AQ1107" i="18"/>
  <c r="AX1107" i="18"/>
  <c r="AY1107" i="18" s="1"/>
  <c r="G1129" i="18"/>
  <c r="AQ1129" i="18"/>
  <c r="AX1129" i="18"/>
  <c r="AY1129" i="18" s="1"/>
  <c r="G1189" i="18"/>
  <c r="AQ1189" i="18"/>
  <c r="AX1189" i="18"/>
  <c r="AY1189" i="18" s="1"/>
  <c r="G1227" i="18"/>
  <c r="AQ1227" i="18"/>
  <c r="AX1227" i="18"/>
  <c r="AY1227" i="18" s="1"/>
  <c r="G1240" i="18"/>
  <c r="AQ1240" i="18"/>
  <c r="AX1240" i="18"/>
  <c r="AY1240" i="18" s="1"/>
  <c r="G1253" i="18"/>
  <c r="AQ1253" i="18"/>
  <c r="AX1253" i="18"/>
  <c r="AY1253" i="18" s="1"/>
  <c r="G1328" i="18"/>
  <c r="AQ1328" i="18"/>
  <c r="AX1328" i="18"/>
  <c r="AY1328" i="18" s="1"/>
  <c r="G1439" i="18"/>
  <c r="AQ1439" i="18"/>
  <c r="AX1439" i="18"/>
  <c r="AY1439" i="18" s="1"/>
  <c r="G1449" i="18"/>
  <c r="AQ1449" i="18"/>
  <c r="AX1449" i="18"/>
  <c r="AY1449" i="18" s="1"/>
  <c r="G1471" i="18"/>
  <c r="AQ1471" i="18"/>
  <c r="AX1471" i="18"/>
  <c r="AY1471" i="18" s="1"/>
  <c r="G1478" i="18"/>
  <c r="AQ1478" i="18"/>
  <c r="AX1478" i="18"/>
  <c r="AY1478" i="18" s="1"/>
  <c r="G1518" i="18"/>
  <c r="AQ1518" i="18"/>
  <c r="AX1518" i="18"/>
  <c r="AY1518" i="18" s="1"/>
  <c r="G1525" i="18"/>
  <c r="AQ1525" i="18"/>
  <c r="AX1525" i="18"/>
  <c r="AY1525" i="18" s="1"/>
  <c r="G1531" i="18"/>
  <c r="AQ1531" i="18"/>
  <c r="AX1531" i="18"/>
  <c r="AY1531" i="18" s="1"/>
  <c r="G1537" i="18"/>
  <c r="AQ1537" i="18"/>
  <c r="AX1537" i="18"/>
  <c r="AY1537" i="18" s="1"/>
  <c r="G1544" i="18"/>
  <c r="AQ1544" i="18"/>
  <c r="AX1544" i="18"/>
  <c r="AY1544" i="18" s="1"/>
  <c r="G1550" i="18"/>
  <c r="AQ1550" i="18"/>
  <c r="AX1550" i="18"/>
  <c r="AY1550" i="18" s="1"/>
  <c r="G1556" i="18"/>
  <c r="AQ1556" i="18"/>
  <c r="AX1556" i="18"/>
  <c r="AY1556" i="18" s="1"/>
  <c r="G1563" i="18"/>
  <c r="AQ1563" i="18"/>
  <c r="AX1563" i="18"/>
  <c r="AY1563" i="18" s="1"/>
  <c r="G1569" i="18"/>
  <c r="AQ1569" i="18"/>
  <c r="AX1569" i="18"/>
  <c r="AY1569" i="18" s="1"/>
  <c r="G1575" i="18"/>
  <c r="AQ1575" i="18"/>
  <c r="AX1575" i="18"/>
  <c r="AY1575" i="18" s="1"/>
  <c r="G1582" i="18"/>
  <c r="AQ1582" i="18"/>
  <c r="AX1582" i="18"/>
  <c r="AY1582" i="18" s="1"/>
  <c r="G1588" i="18"/>
  <c r="AQ1588" i="18"/>
  <c r="AX1588" i="18"/>
  <c r="AY1588" i="18" s="1"/>
  <c r="G1595" i="18"/>
  <c r="AQ1595" i="18"/>
  <c r="AX1595" i="18"/>
  <c r="AY1595" i="18" s="1"/>
  <c r="G1601" i="18"/>
  <c r="AQ1601" i="18"/>
  <c r="AX1601" i="18"/>
  <c r="AY1601" i="18" s="1"/>
  <c r="G1607" i="18"/>
  <c r="AQ1607" i="18"/>
  <c r="AX1607" i="18"/>
  <c r="AY1607" i="18" s="1"/>
  <c r="G1614" i="18"/>
  <c r="AQ1614" i="18"/>
  <c r="AX1614" i="18"/>
  <c r="AY1614" i="18" s="1"/>
  <c r="G1620" i="18"/>
  <c r="AQ1620" i="18"/>
  <c r="AX1620" i="18"/>
  <c r="AY1620" i="18" s="1"/>
  <c r="G1626" i="18"/>
  <c r="AQ1626" i="18"/>
  <c r="AX1626" i="18"/>
  <c r="AY1626" i="18" s="1"/>
  <c r="G1633" i="18"/>
  <c r="AQ1633" i="18"/>
  <c r="AX1633" i="18"/>
  <c r="AY1633" i="18" s="1"/>
  <c r="G1639" i="18"/>
  <c r="AQ1639" i="18"/>
  <c r="AX1639" i="18"/>
  <c r="AY1639" i="18" s="1"/>
  <c r="G1645" i="18"/>
  <c r="AQ1645" i="18"/>
  <c r="AX1645" i="18"/>
  <c r="AY1645" i="18" s="1"/>
  <c r="G1659" i="18"/>
  <c r="AQ1659" i="18"/>
  <c r="AX1659" i="18"/>
  <c r="AY1659" i="18" s="1"/>
  <c r="G1686" i="18"/>
  <c r="AQ1686" i="18"/>
  <c r="AX1686" i="18"/>
  <c r="AY1686" i="18" s="1"/>
  <c r="G1706" i="18"/>
  <c r="AQ1706" i="18"/>
  <c r="AX1706" i="18"/>
  <c r="AY1706" i="18" s="1"/>
  <c r="G1732" i="18"/>
  <c r="AQ1732" i="18"/>
  <c r="AX1732" i="18"/>
  <c r="AY1732" i="18" s="1"/>
  <c r="G1758" i="18"/>
  <c r="AQ1758" i="18"/>
  <c r="AX1758" i="18"/>
  <c r="AY1758" i="18" s="1"/>
  <c r="G1764" i="18"/>
  <c r="AQ1764" i="18"/>
  <c r="AX1764" i="18"/>
  <c r="AY1764" i="18" s="1"/>
  <c r="G1777" i="18"/>
  <c r="AQ1777" i="18"/>
  <c r="AX1777" i="18"/>
  <c r="AY1777" i="18" s="1"/>
  <c r="G1783" i="18"/>
  <c r="AQ1783" i="18"/>
  <c r="AX1783" i="18"/>
  <c r="AY1783" i="18" s="1"/>
  <c r="G1796" i="18"/>
  <c r="AQ1796" i="18"/>
  <c r="AX1796" i="18"/>
  <c r="AY1796" i="18" s="1"/>
  <c r="G1802" i="18"/>
  <c r="AQ1802" i="18"/>
  <c r="AX1802" i="18"/>
  <c r="AY1802" i="18" s="1"/>
  <c r="G1808" i="18"/>
  <c r="AQ1808" i="18"/>
  <c r="AX1808" i="18"/>
  <c r="AY1808" i="18" s="1"/>
  <c r="G1814" i="18"/>
  <c r="AQ1814" i="18"/>
  <c r="AX1814" i="18"/>
  <c r="AY1814" i="18" s="1"/>
  <c r="G1820" i="18"/>
  <c r="AQ1820" i="18"/>
  <c r="AX1820" i="18"/>
  <c r="AY1820" i="18" s="1"/>
  <c r="G1826" i="18"/>
  <c r="AQ1826" i="18"/>
  <c r="AX1826" i="18"/>
  <c r="AY1826" i="18" s="1"/>
  <c r="G1832" i="18"/>
  <c r="AQ1832" i="18"/>
  <c r="AX1832" i="18"/>
  <c r="AY1832" i="18" s="1"/>
  <c r="G1838" i="18"/>
  <c r="AQ1838" i="18"/>
  <c r="AX1838" i="18"/>
  <c r="AY1838" i="18" s="1"/>
  <c r="G1851" i="18"/>
  <c r="AQ1851" i="18"/>
  <c r="AX1851" i="18"/>
  <c r="AY1851" i="18" s="1"/>
  <c r="G1857" i="18"/>
  <c r="AQ1857" i="18"/>
  <c r="AX1857" i="18"/>
  <c r="AY1857" i="18" s="1"/>
  <c r="G1864" i="18"/>
  <c r="AQ1864" i="18"/>
  <c r="AX1864" i="18"/>
  <c r="AY1864" i="18" s="1"/>
  <c r="G1871" i="18"/>
  <c r="AQ1871" i="18"/>
  <c r="AX1871" i="18"/>
  <c r="AY1871" i="18" s="1"/>
  <c r="G1879" i="18"/>
  <c r="AQ1879" i="18"/>
  <c r="AX1879" i="18"/>
  <c r="AY1879" i="18" s="1"/>
  <c r="G1886" i="18"/>
  <c r="AQ1886" i="18"/>
  <c r="AX1886" i="18"/>
  <c r="AY1886" i="18" s="1"/>
  <c r="G1895" i="18"/>
  <c r="AQ1895" i="18"/>
  <c r="AX1895" i="18"/>
  <c r="AY1895" i="18" s="1"/>
  <c r="G1903" i="18"/>
  <c r="AQ1903" i="18"/>
  <c r="AX1903" i="18"/>
  <c r="AY1903" i="18" s="1"/>
  <c r="G1910" i="18"/>
  <c r="AQ1910" i="18"/>
  <c r="AX1910" i="18"/>
  <c r="AY1910" i="18" s="1"/>
  <c r="G1919" i="18"/>
  <c r="AQ1919" i="18"/>
  <c r="AX1919" i="18"/>
  <c r="AY1919" i="18" s="1"/>
  <c r="G1927" i="18"/>
  <c r="AQ1927" i="18"/>
  <c r="AX1927" i="18"/>
  <c r="AY1927" i="18" s="1"/>
  <c r="G1934" i="18"/>
  <c r="AQ1934" i="18"/>
  <c r="AX1934" i="18"/>
  <c r="AY1934" i="18" s="1"/>
  <c r="G1943" i="18"/>
  <c r="AQ1943" i="18"/>
  <c r="AX1943" i="18"/>
  <c r="AY1943" i="18" s="1"/>
  <c r="G1951" i="18"/>
  <c r="AQ1951" i="18"/>
  <c r="AX1951" i="18"/>
  <c r="AY1951" i="18" s="1"/>
  <c r="G1958" i="18"/>
  <c r="AQ1958" i="18"/>
  <c r="AX1958" i="18"/>
  <c r="AY1958" i="18" s="1"/>
  <c r="G1967" i="18"/>
  <c r="AQ1967" i="18"/>
  <c r="AX1967" i="18"/>
  <c r="AY1967" i="18" s="1"/>
  <c r="G1975" i="18"/>
  <c r="AQ1975" i="18"/>
  <c r="AX1975" i="18"/>
  <c r="AY1975" i="18" s="1"/>
  <c r="G1982" i="18"/>
  <c r="AQ1982" i="18"/>
  <c r="AX1982" i="18"/>
  <c r="AY1982" i="18" s="1"/>
  <c r="G1991" i="18"/>
  <c r="AQ1991" i="18"/>
  <c r="AX1991" i="18"/>
  <c r="AY1991" i="18" s="1"/>
  <c r="G838" i="18"/>
  <c r="AQ838" i="18"/>
  <c r="AX838" i="18"/>
  <c r="AY838" i="18" s="1"/>
  <c r="G872" i="18"/>
  <c r="AQ872" i="18"/>
  <c r="AX872" i="18"/>
  <c r="AY872" i="18" s="1"/>
  <c r="G889" i="18"/>
  <c r="AQ889" i="18"/>
  <c r="AX889" i="18"/>
  <c r="AY889" i="18" s="1"/>
  <c r="G987" i="18"/>
  <c r="AQ987" i="18"/>
  <c r="AX987" i="18"/>
  <c r="AY987" i="18" s="1"/>
  <c r="G1038" i="18"/>
  <c r="AQ1038" i="18"/>
  <c r="AX1038" i="18"/>
  <c r="AY1038" i="18" s="1"/>
  <c r="G1085" i="18"/>
  <c r="AQ1085" i="18"/>
  <c r="AX1085" i="18"/>
  <c r="AY1085" i="18" s="1"/>
  <c r="G1163" i="18"/>
  <c r="AQ1163" i="18"/>
  <c r="AX1163" i="18"/>
  <c r="AY1163" i="18" s="1"/>
  <c r="G1176" i="18"/>
  <c r="AQ1176" i="18"/>
  <c r="AX1176" i="18"/>
  <c r="AY1176" i="18" s="1"/>
  <c r="G1214" i="18"/>
  <c r="AQ1214" i="18"/>
  <c r="AX1214" i="18"/>
  <c r="AY1214" i="18" s="1"/>
  <c r="G1305" i="18"/>
  <c r="AQ1305" i="18"/>
  <c r="AX1305" i="18"/>
  <c r="AY1305" i="18" s="1"/>
  <c r="G1353" i="18"/>
  <c r="AQ1353" i="18"/>
  <c r="AX1353" i="18"/>
  <c r="AY1353" i="18" s="1"/>
  <c r="G1368" i="18"/>
  <c r="AQ1368" i="18"/>
  <c r="AX1368" i="18"/>
  <c r="AY1368" i="18" s="1"/>
  <c r="G1387" i="18"/>
  <c r="AQ1387" i="18"/>
  <c r="AX1387" i="18"/>
  <c r="AY1387" i="18" s="1"/>
  <c r="G1392" i="18"/>
  <c r="AQ1392" i="18"/>
  <c r="AX1392" i="18"/>
  <c r="AY1392" i="18" s="1"/>
  <c r="G1423" i="18"/>
  <c r="AQ1423" i="18"/>
  <c r="AX1423" i="18"/>
  <c r="AY1423" i="18" s="1"/>
  <c r="G1428" i="18"/>
  <c r="AQ1428" i="18"/>
  <c r="AX1428" i="18"/>
  <c r="AY1428" i="18" s="1"/>
  <c r="G1484" i="18"/>
  <c r="AQ1484" i="18"/>
  <c r="AX1484" i="18"/>
  <c r="AY1484" i="18" s="1"/>
  <c r="G1491" i="18"/>
  <c r="AQ1491" i="18"/>
  <c r="AX1491" i="18"/>
  <c r="AY1491" i="18" s="1"/>
  <c r="G1497" i="18"/>
  <c r="AQ1497" i="18"/>
  <c r="AX1497" i="18"/>
  <c r="AY1497" i="18" s="1"/>
  <c r="G1504" i="18"/>
  <c r="AQ1504" i="18"/>
  <c r="AX1504" i="18"/>
  <c r="AY1504" i="18" s="1"/>
  <c r="G1511" i="18"/>
  <c r="AQ1511" i="18"/>
  <c r="AX1511" i="18"/>
  <c r="AY1511" i="18" s="1"/>
  <c r="G1594" i="18"/>
  <c r="AQ1594" i="18"/>
  <c r="AX1594" i="18"/>
  <c r="AY1594" i="18" s="1"/>
  <c r="G1652" i="18"/>
  <c r="AQ1652" i="18"/>
  <c r="AX1652" i="18"/>
  <c r="AY1652" i="18" s="1"/>
  <c r="G1666" i="18"/>
  <c r="AQ1666" i="18"/>
  <c r="AX1666" i="18"/>
  <c r="AY1666" i="18" s="1"/>
  <c r="G1672" i="18"/>
  <c r="AQ1672" i="18"/>
  <c r="AX1672" i="18"/>
  <c r="AY1672" i="18" s="1"/>
  <c r="G1679" i="18"/>
  <c r="AQ1679" i="18"/>
  <c r="AX1679" i="18"/>
  <c r="AY1679" i="18" s="1"/>
  <c r="G1692" i="18"/>
  <c r="AQ1692" i="18"/>
  <c r="AX1692" i="18"/>
  <c r="AY1692" i="18" s="1"/>
  <c r="G1699" i="18"/>
  <c r="AQ1699" i="18"/>
  <c r="AX1699" i="18"/>
  <c r="AY1699" i="18" s="1"/>
  <c r="G1712" i="18"/>
  <c r="AQ1712" i="18"/>
  <c r="AX1712" i="18"/>
  <c r="AY1712" i="18" s="1"/>
  <c r="G1718" i="18"/>
  <c r="AQ1718" i="18"/>
  <c r="AX1718" i="18"/>
  <c r="AY1718" i="18" s="1"/>
  <c r="G1725" i="18"/>
  <c r="AQ1725" i="18"/>
  <c r="AX1725" i="18"/>
  <c r="AY1725" i="18" s="1"/>
  <c r="G1738" i="18"/>
  <c r="AQ1738" i="18"/>
  <c r="AX1738" i="18"/>
  <c r="AY1738" i="18" s="1"/>
  <c r="G1744" i="18"/>
  <c r="AQ1744" i="18"/>
  <c r="AX1744" i="18"/>
  <c r="AY1744" i="18" s="1"/>
  <c r="G1751" i="18"/>
  <c r="AQ1751" i="18"/>
  <c r="AX1751" i="18"/>
  <c r="AY1751" i="18" s="1"/>
  <c r="G1770" i="18"/>
  <c r="AQ1770" i="18"/>
  <c r="AX1770" i="18"/>
  <c r="AY1770" i="18" s="1"/>
  <c r="G1776" i="18"/>
  <c r="AQ1776" i="18"/>
  <c r="AX1776" i="18"/>
  <c r="AY1776" i="18" s="1"/>
  <c r="G1789" i="18"/>
  <c r="AQ1789" i="18"/>
  <c r="AX1789" i="18"/>
  <c r="AY1789" i="18" s="1"/>
  <c r="G1844" i="18"/>
  <c r="AQ1844" i="18"/>
  <c r="AX1844" i="18"/>
  <c r="AY1844" i="18" s="1"/>
  <c r="G1894" i="18"/>
  <c r="AQ1894" i="18"/>
  <c r="AX1894" i="18"/>
  <c r="AY1894" i="18" s="1"/>
  <c r="G1918" i="18"/>
  <c r="AQ1918" i="18"/>
  <c r="AX1918" i="18"/>
  <c r="AY1918" i="18" s="1"/>
  <c r="G1942" i="18"/>
  <c r="AQ1942" i="18"/>
  <c r="AX1942" i="18"/>
  <c r="AY1942" i="18" s="1"/>
  <c r="G693" i="18"/>
  <c r="AQ693" i="18"/>
  <c r="AX693" i="18"/>
  <c r="AY693" i="18" s="1"/>
  <c r="G944" i="18"/>
  <c r="AQ944" i="18"/>
  <c r="AX944" i="18"/>
  <c r="AY944" i="18" s="1"/>
  <c r="G1012" i="18"/>
  <c r="AQ1012" i="18"/>
  <c r="AX1012" i="18"/>
  <c r="AY1012" i="18" s="1"/>
  <c r="G1025" i="18"/>
  <c r="AQ1025" i="18"/>
  <c r="AX1025" i="18"/>
  <c r="AY1025" i="18" s="1"/>
  <c r="G1059" i="18"/>
  <c r="AQ1059" i="18"/>
  <c r="AX1059" i="18"/>
  <c r="AY1059" i="18" s="1"/>
  <c r="G1072" i="18"/>
  <c r="AQ1072" i="18"/>
  <c r="AX1072" i="18"/>
  <c r="AY1072" i="18" s="1"/>
  <c r="G1115" i="18"/>
  <c r="AQ1115" i="18"/>
  <c r="AX1115" i="18"/>
  <c r="AY1115" i="18" s="1"/>
  <c r="G1150" i="18"/>
  <c r="AQ1150" i="18"/>
  <c r="AX1150" i="18"/>
  <c r="AY1150" i="18" s="1"/>
  <c r="G1201" i="18"/>
  <c r="AQ1201" i="18"/>
  <c r="AX1201" i="18"/>
  <c r="AY1201" i="18" s="1"/>
  <c r="G1252" i="18"/>
  <c r="AQ1252" i="18"/>
  <c r="AX1252" i="18"/>
  <c r="AY1252" i="18" s="1"/>
  <c r="G1300" i="18"/>
  <c r="AQ1300" i="18"/>
  <c r="AX1300" i="18"/>
  <c r="AY1300" i="18" s="1"/>
  <c r="G1314" i="18"/>
  <c r="AQ1314" i="18"/>
  <c r="AX1314" i="18"/>
  <c r="AY1314" i="18" s="1"/>
  <c r="G1340" i="18"/>
  <c r="AQ1340" i="18"/>
  <c r="AX1340" i="18"/>
  <c r="AY1340" i="18" s="1"/>
  <c r="G1402" i="18"/>
  <c r="AQ1402" i="18"/>
  <c r="AX1402" i="18"/>
  <c r="AY1402" i="18" s="1"/>
  <c r="G1422" i="18"/>
  <c r="AQ1422" i="18"/>
  <c r="AX1422" i="18"/>
  <c r="AY1422" i="18" s="1"/>
  <c r="G1438" i="18"/>
  <c r="AQ1438" i="18"/>
  <c r="AX1438" i="18"/>
  <c r="AY1438" i="18" s="1"/>
  <c r="G1454" i="18"/>
  <c r="AQ1454" i="18"/>
  <c r="AX1454" i="18"/>
  <c r="AY1454" i="18" s="1"/>
  <c r="G1477" i="18"/>
  <c r="AQ1477" i="18"/>
  <c r="AX1477" i="18"/>
  <c r="AY1477" i="18" s="1"/>
  <c r="G1510" i="18"/>
  <c r="AQ1510" i="18"/>
  <c r="AX1510" i="18"/>
  <c r="AY1510" i="18" s="1"/>
  <c r="G1517" i="18"/>
  <c r="AQ1517" i="18"/>
  <c r="AX1517" i="18"/>
  <c r="AY1517" i="18" s="1"/>
  <c r="G1524" i="18"/>
  <c r="AQ1524" i="18"/>
  <c r="AX1524" i="18"/>
  <c r="AY1524" i="18" s="1"/>
  <c r="G1530" i="18"/>
  <c r="AQ1530" i="18"/>
  <c r="AX1530" i="18"/>
  <c r="AY1530" i="18" s="1"/>
  <c r="G1536" i="18"/>
  <c r="AQ1536" i="18"/>
  <c r="AX1536" i="18"/>
  <c r="AY1536" i="18" s="1"/>
  <c r="G1543" i="18"/>
  <c r="AQ1543" i="18"/>
  <c r="AX1543" i="18"/>
  <c r="AY1543" i="18" s="1"/>
  <c r="G1549" i="18"/>
  <c r="AQ1549" i="18"/>
  <c r="AX1549" i="18"/>
  <c r="AY1549" i="18" s="1"/>
  <c r="G1555" i="18"/>
  <c r="AQ1555" i="18"/>
  <c r="AX1555" i="18"/>
  <c r="AY1555" i="18" s="1"/>
  <c r="G1562" i="18"/>
  <c r="AQ1562" i="18"/>
  <c r="AX1562" i="18"/>
  <c r="AY1562" i="18" s="1"/>
  <c r="G1568" i="18"/>
  <c r="AQ1568" i="18"/>
  <c r="AX1568" i="18"/>
  <c r="AY1568" i="18" s="1"/>
  <c r="G1574" i="18"/>
  <c r="AQ1574" i="18"/>
  <c r="AX1574" i="18"/>
  <c r="AY1574" i="18" s="1"/>
  <c r="G1581" i="18"/>
  <c r="AQ1581" i="18"/>
  <c r="AX1581" i="18"/>
  <c r="AY1581" i="18" s="1"/>
  <c r="G1587" i="18"/>
  <c r="AQ1587" i="18"/>
  <c r="AX1587" i="18"/>
  <c r="AY1587" i="18" s="1"/>
  <c r="G1593" i="18"/>
  <c r="AQ1593" i="18"/>
  <c r="AX1593" i="18"/>
  <c r="AY1593" i="18" s="1"/>
  <c r="G1600" i="18"/>
  <c r="AQ1600" i="18"/>
  <c r="AX1600" i="18"/>
  <c r="AY1600" i="18" s="1"/>
  <c r="G1606" i="18"/>
  <c r="AQ1606" i="18"/>
  <c r="AX1606" i="18"/>
  <c r="AY1606" i="18" s="1"/>
  <c r="G1613" i="18"/>
  <c r="AQ1613" i="18"/>
  <c r="AX1613" i="18"/>
  <c r="AY1613" i="18" s="1"/>
  <c r="G1619" i="18"/>
  <c r="AQ1619" i="18"/>
  <c r="AX1619" i="18"/>
  <c r="AY1619" i="18" s="1"/>
  <c r="G1625" i="18"/>
  <c r="AQ1625" i="18"/>
  <c r="AX1625" i="18"/>
  <c r="AY1625" i="18" s="1"/>
  <c r="G1632" i="18"/>
  <c r="AQ1632" i="18"/>
  <c r="AX1632" i="18"/>
  <c r="AY1632" i="18" s="1"/>
  <c r="G1638" i="18"/>
  <c r="AQ1638" i="18"/>
  <c r="AX1638" i="18"/>
  <c r="AY1638" i="18" s="1"/>
  <c r="G1644" i="18"/>
  <c r="AQ1644" i="18"/>
  <c r="AX1644" i="18"/>
  <c r="AY1644" i="18" s="1"/>
  <c r="G1658" i="18"/>
  <c r="AQ1658" i="18"/>
  <c r="AX1658" i="18"/>
  <c r="AY1658" i="18" s="1"/>
  <c r="G1665" i="18"/>
  <c r="AQ1665" i="18"/>
  <c r="AX1665" i="18"/>
  <c r="AY1665" i="18" s="1"/>
  <c r="G1685" i="18"/>
  <c r="AQ1685" i="18"/>
  <c r="AX1685" i="18"/>
  <c r="AY1685" i="18" s="1"/>
  <c r="G1698" i="18"/>
  <c r="AQ1698" i="18"/>
  <c r="AX1698" i="18"/>
  <c r="AY1698" i="18" s="1"/>
  <c r="G1705" i="18"/>
  <c r="AQ1705" i="18"/>
  <c r="AX1705" i="18"/>
  <c r="AY1705" i="18" s="1"/>
  <c r="G1731" i="18"/>
  <c r="AQ1731" i="18"/>
  <c r="AX1731" i="18"/>
  <c r="AY1731" i="18" s="1"/>
  <c r="G1737" i="18"/>
  <c r="AQ1737" i="18"/>
  <c r="AX1737" i="18"/>
  <c r="AY1737" i="18" s="1"/>
  <c r="G1757" i="18"/>
  <c r="AQ1757" i="18"/>
  <c r="AX1757" i="18"/>
  <c r="AY1757" i="18" s="1"/>
  <c r="G1763" i="18"/>
  <c r="AQ1763" i="18"/>
  <c r="AX1763" i="18"/>
  <c r="AY1763" i="18" s="1"/>
  <c r="G1782" i="18"/>
  <c r="AQ1782" i="18"/>
  <c r="AX1782" i="18"/>
  <c r="AY1782" i="18" s="1"/>
  <c r="G1795" i="18"/>
  <c r="AQ1795" i="18"/>
  <c r="AX1795" i="18"/>
  <c r="AY1795" i="18" s="1"/>
  <c r="G1801" i="18"/>
  <c r="AQ1801" i="18"/>
  <c r="AX1801" i="18"/>
  <c r="AY1801" i="18" s="1"/>
  <c r="G1807" i="18"/>
  <c r="AQ1807" i="18"/>
  <c r="AX1807" i="18"/>
  <c r="AY1807" i="18" s="1"/>
  <c r="G1813" i="18"/>
  <c r="AQ1813" i="18"/>
  <c r="AX1813" i="18"/>
  <c r="AY1813" i="18" s="1"/>
  <c r="G1819" i="18"/>
  <c r="AQ1819" i="18"/>
  <c r="AX1819" i="18"/>
  <c r="AY1819" i="18" s="1"/>
  <c r="G1825" i="18"/>
  <c r="AQ1825" i="18"/>
  <c r="AX1825" i="18"/>
  <c r="AY1825" i="18" s="1"/>
  <c r="G1831" i="18"/>
  <c r="AQ1831" i="18"/>
  <c r="AX1831" i="18"/>
  <c r="AY1831" i="18" s="1"/>
  <c r="G1837" i="18"/>
  <c r="AQ1837" i="18"/>
  <c r="AX1837" i="18"/>
  <c r="AY1837" i="18" s="1"/>
  <c r="G1850" i="18"/>
  <c r="AQ1850" i="18"/>
  <c r="AX1850" i="18"/>
  <c r="AY1850" i="18" s="1"/>
  <c r="G1856" i="18"/>
  <c r="AQ1856" i="18"/>
  <c r="AX1856" i="18"/>
  <c r="AY1856" i="18" s="1"/>
  <c r="G1863" i="18"/>
  <c r="AQ1863" i="18"/>
  <c r="AX1863" i="18"/>
  <c r="AY1863" i="18" s="1"/>
  <c r="G1870" i="18"/>
  <c r="AQ1870" i="18"/>
  <c r="AX1870" i="18"/>
  <c r="AY1870" i="18" s="1"/>
  <c r="G1878" i="18"/>
  <c r="AQ1878" i="18"/>
  <c r="AX1878" i="18"/>
  <c r="AY1878" i="18" s="1"/>
  <c r="G1885" i="18"/>
  <c r="AQ1885" i="18"/>
  <c r="AX1885" i="18"/>
  <c r="AY1885" i="18" s="1"/>
  <c r="G1893" i="18"/>
  <c r="AQ1893" i="18"/>
  <c r="AX1893" i="18"/>
  <c r="AY1893" i="18" s="1"/>
  <c r="G1902" i="18"/>
  <c r="AQ1902" i="18"/>
  <c r="AX1902" i="18"/>
  <c r="AY1902" i="18" s="1"/>
  <c r="G1909" i="18"/>
  <c r="AQ1909" i="18"/>
  <c r="AX1909" i="18"/>
  <c r="AY1909" i="18" s="1"/>
  <c r="G530" i="18"/>
  <c r="AQ530" i="18"/>
  <c r="AX530" i="18"/>
  <c r="AY530" i="18" s="1"/>
  <c r="G817" i="18"/>
  <c r="AQ817" i="18"/>
  <c r="AX817" i="18"/>
  <c r="AY817" i="18" s="1"/>
  <c r="G871" i="18"/>
  <c r="AQ871" i="18"/>
  <c r="AX871" i="18"/>
  <c r="AY871" i="18" s="1"/>
  <c r="G914" i="18"/>
  <c r="AQ914" i="18"/>
  <c r="AX914" i="18"/>
  <c r="AY914" i="18" s="1"/>
  <c r="G1046" i="18"/>
  <c r="AQ1046" i="18"/>
  <c r="AX1046" i="18"/>
  <c r="AY1046" i="18" s="1"/>
  <c r="G1093" i="18"/>
  <c r="AQ1093" i="18"/>
  <c r="AX1093" i="18"/>
  <c r="AY1093" i="18" s="1"/>
  <c r="G1273" i="18"/>
  <c r="AQ1273" i="18"/>
  <c r="AX1273" i="18"/>
  <c r="AY1273" i="18" s="1"/>
  <c r="G1286" i="18"/>
  <c r="AQ1286" i="18"/>
  <c r="AX1286" i="18"/>
  <c r="AY1286" i="18" s="1"/>
  <c r="G1357" i="18"/>
  <c r="AQ1357" i="18"/>
  <c r="AX1357" i="18"/>
  <c r="AY1357" i="18" s="1"/>
  <c r="G1372" i="18"/>
  <c r="AQ1372" i="18"/>
  <c r="AX1372" i="18"/>
  <c r="AY1372" i="18" s="1"/>
  <c r="G1406" i="18"/>
  <c r="AQ1406" i="18"/>
  <c r="AX1406" i="18"/>
  <c r="AY1406" i="18" s="1"/>
  <c r="G1459" i="18"/>
  <c r="AQ1459" i="18"/>
  <c r="AX1459" i="18"/>
  <c r="AY1459" i="18" s="1"/>
  <c r="G1464" i="18"/>
  <c r="AQ1464" i="18"/>
  <c r="AX1464" i="18"/>
  <c r="AY1464" i="18" s="1"/>
  <c r="G1476" i="18"/>
  <c r="AQ1476" i="18"/>
  <c r="AX1476" i="18"/>
  <c r="AY1476" i="18" s="1"/>
  <c r="G1483" i="18"/>
  <c r="AQ1483" i="18"/>
  <c r="AX1483" i="18"/>
  <c r="AY1483" i="18" s="1"/>
  <c r="G1490" i="18"/>
  <c r="AQ1490" i="18"/>
  <c r="AX1490" i="18"/>
  <c r="AY1490" i="18" s="1"/>
  <c r="G1496" i="18"/>
  <c r="AQ1496" i="18"/>
  <c r="AX1496" i="18"/>
  <c r="AY1496" i="18" s="1"/>
  <c r="G1503" i="18"/>
  <c r="AQ1503" i="18"/>
  <c r="AX1503" i="18"/>
  <c r="AY1503" i="18" s="1"/>
  <c r="G1509" i="18"/>
  <c r="AQ1509" i="18"/>
  <c r="AX1509" i="18"/>
  <c r="AY1509" i="18" s="1"/>
  <c r="G1612" i="18"/>
  <c r="AQ1612" i="18"/>
  <c r="AX1612" i="18"/>
  <c r="AY1612" i="18" s="1"/>
  <c r="G1651" i="18"/>
  <c r="AQ1651" i="18"/>
  <c r="AX1651" i="18"/>
  <c r="AY1651" i="18" s="1"/>
  <c r="G1671" i="18"/>
  <c r="AQ1671" i="18"/>
  <c r="AX1671" i="18"/>
  <c r="AY1671" i="18" s="1"/>
  <c r="G1678" i="18"/>
  <c r="AQ1678" i="18"/>
  <c r="AX1678" i="18"/>
  <c r="AY1678" i="18" s="1"/>
  <c r="G1691" i="18"/>
  <c r="AQ1691" i="18"/>
  <c r="AX1691" i="18"/>
  <c r="AY1691" i="18" s="1"/>
  <c r="G1711" i="18"/>
  <c r="AQ1711" i="18"/>
  <c r="AX1711" i="18"/>
  <c r="AY1711" i="18" s="1"/>
  <c r="G1717" i="18"/>
  <c r="AQ1717" i="18"/>
  <c r="AX1717" i="18"/>
  <c r="AY1717" i="18" s="1"/>
  <c r="G1724" i="18"/>
  <c r="AQ1724" i="18"/>
  <c r="AX1724" i="18"/>
  <c r="AY1724" i="18" s="1"/>
  <c r="G1743" i="18"/>
  <c r="AQ1743" i="18"/>
  <c r="AX1743" i="18"/>
  <c r="AY1743" i="18" s="1"/>
  <c r="G1750" i="18"/>
  <c r="AQ1750" i="18"/>
  <c r="AX1750" i="18"/>
  <c r="AY1750" i="18" s="1"/>
  <c r="G1769" i="18"/>
  <c r="AQ1769" i="18"/>
  <c r="AX1769" i="18"/>
  <c r="AY1769" i="18" s="1"/>
  <c r="G1775" i="18"/>
  <c r="AQ1775" i="18"/>
  <c r="AX1775" i="18"/>
  <c r="AY1775" i="18" s="1"/>
  <c r="G1788" i="18"/>
  <c r="AQ1788" i="18"/>
  <c r="AX1788" i="18"/>
  <c r="AY1788" i="18" s="1"/>
  <c r="G1794" i="18"/>
  <c r="AQ1794" i="18"/>
  <c r="AX1794" i="18"/>
  <c r="AY1794" i="18" s="1"/>
  <c r="G1843" i="18"/>
  <c r="AQ1843" i="18"/>
  <c r="AX1843" i="18"/>
  <c r="AY1843" i="18" s="1"/>
  <c r="G1849" i="18"/>
  <c r="AQ1849" i="18"/>
  <c r="AX1849" i="18"/>
  <c r="AY1849" i="18" s="1"/>
  <c r="G1877" i="18"/>
  <c r="AQ1877" i="18"/>
  <c r="AX1877" i="18"/>
  <c r="AY1877" i="18" s="1"/>
  <c r="G1901" i="18"/>
  <c r="AQ1901" i="18"/>
  <c r="AX1901" i="18"/>
  <c r="AY1901" i="18" s="1"/>
  <c r="G261" i="18"/>
  <c r="AQ261" i="18"/>
  <c r="AX261" i="18"/>
  <c r="AY261" i="18" s="1"/>
  <c r="G554" i="18"/>
  <c r="AQ554" i="18"/>
  <c r="AX554" i="18"/>
  <c r="AY554" i="18" s="1"/>
  <c r="G611" i="18"/>
  <c r="AQ611" i="18"/>
  <c r="AX611" i="18"/>
  <c r="AY611" i="18" s="1"/>
  <c r="G901" i="18"/>
  <c r="AQ901" i="18"/>
  <c r="AX901" i="18"/>
  <c r="AY901" i="18" s="1"/>
  <c r="G956" i="18"/>
  <c r="AQ956" i="18"/>
  <c r="AX956" i="18"/>
  <c r="AY956" i="18" s="1"/>
  <c r="G969" i="18"/>
  <c r="AQ969" i="18"/>
  <c r="AX969" i="18"/>
  <c r="AY969" i="18" s="1"/>
  <c r="G1114" i="18"/>
  <c r="AQ1114" i="18"/>
  <c r="AX1114" i="18"/>
  <c r="AY1114" i="18" s="1"/>
  <c r="G1136" i="18"/>
  <c r="AQ1136" i="18"/>
  <c r="AX1136" i="18"/>
  <c r="AY1136" i="18" s="1"/>
  <c r="G1149" i="18"/>
  <c r="AQ1149" i="18"/>
  <c r="AX1149" i="18"/>
  <c r="AY1149" i="18" s="1"/>
  <c r="G1260" i="18"/>
  <c r="AQ1260" i="18"/>
  <c r="AX1260" i="18"/>
  <c r="AY1260" i="18" s="1"/>
  <c r="G1290" i="18"/>
  <c r="AQ1290" i="18"/>
  <c r="AX1290" i="18"/>
  <c r="AY1290" i="18" s="1"/>
  <c r="G1362" i="18"/>
  <c r="AQ1362" i="18"/>
  <c r="AX1362" i="18"/>
  <c r="AY1362" i="18" s="1"/>
  <c r="G1381" i="18"/>
  <c r="AQ1381" i="18"/>
  <c r="AX1381" i="18"/>
  <c r="AY1381" i="18" s="1"/>
  <c r="G1401" i="18"/>
  <c r="AQ1401" i="18"/>
  <c r="AX1401" i="18"/>
  <c r="AY1401" i="18" s="1"/>
  <c r="G1411" i="18"/>
  <c r="AQ1411" i="18"/>
  <c r="AX1411" i="18"/>
  <c r="AY1411" i="18" s="1"/>
  <c r="G1421" i="18"/>
  <c r="AQ1421" i="18"/>
  <c r="AX1421" i="18"/>
  <c r="AY1421" i="18" s="1"/>
  <c r="G1437" i="18"/>
  <c r="AQ1437" i="18"/>
  <c r="AX1437" i="18"/>
  <c r="AY1437" i="18" s="1"/>
  <c r="G1442" i="18"/>
  <c r="AQ1442" i="18"/>
  <c r="AX1442" i="18"/>
  <c r="AY1442" i="18" s="1"/>
  <c r="G1458" i="18"/>
  <c r="AQ1458" i="18"/>
  <c r="AX1458" i="18"/>
  <c r="AY1458" i="18" s="1"/>
  <c r="G1469" i="18"/>
  <c r="AQ1469" i="18"/>
  <c r="AX1469" i="18"/>
  <c r="AY1469" i="18" s="1"/>
  <c r="G1489" i="18"/>
  <c r="AQ1489" i="18"/>
  <c r="AX1489" i="18"/>
  <c r="AY1489" i="18" s="1"/>
  <c r="G1516" i="18"/>
  <c r="AQ1516" i="18"/>
  <c r="AX1516" i="18"/>
  <c r="AY1516" i="18" s="1"/>
  <c r="G1523" i="18"/>
  <c r="AQ1523" i="18"/>
  <c r="AX1523" i="18"/>
  <c r="AY1523" i="18" s="1"/>
  <c r="G1529" i="18"/>
  <c r="AQ1529" i="18"/>
  <c r="AX1529" i="18"/>
  <c r="AY1529" i="18" s="1"/>
  <c r="G1535" i="18"/>
  <c r="AQ1535" i="18"/>
  <c r="AX1535" i="18"/>
  <c r="AY1535" i="18" s="1"/>
  <c r="G1542" i="18"/>
  <c r="AQ1542" i="18"/>
  <c r="AX1542" i="18"/>
  <c r="AY1542" i="18" s="1"/>
  <c r="G1548" i="18"/>
  <c r="AQ1548" i="18"/>
  <c r="AX1548" i="18"/>
  <c r="AY1548" i="18" s="1"/>
  <c r="G1554" i="18"/>
  <c r="AQ1554" i="18"/>
  <c r="AX1554" i="18"/>
  <c r="AY1554" i="18" s="1"/>
  <c r="G1561" i="18"/>
  <c r="AQ1561" i="18"/>
  <c r="AX1561" i="18"/>
  <c r="AY1561" i="18" s="1"/>
  <c r="G1567" i="18"/>
  <c r="AQ1567" i="18"/>
  <c r="AX1567" i="18"/>
  <c r="AY1567" i="18" s="1"/>
  <c r="G1573" i="18"/>
  <c r="AQ1573" i="18"/>
  <c r="AX1573" i="18"/>
  <c r="AY1573" i="18" s="1"/>
  <c r="G1580" i="18"/>
  <c r="AQ1580" i="18"/>
  <c r="AX1580" i="18"/>
  <c r="AY1580" i="18" s="1"/>
  <c r="G1586" i="18"/>
  <c r="AQ1586" i="18"/>
  <c r="AX1586" i="18"/>
  <c r="AY1586" i="18" s="1"/>
  <c r="G1592" i="18"/>
  <c r="AQ1592" i="18"/>
  <c r="AX1592" i="18"/>
  <c r="AY1592" i="18" s="1"/>
  <c r="G1599" i="18"/>
  <c r="AQ1599" i="18"/>
  <c r="AX1599" i="18"/>
  <c r="AY1599" i="18" s="1"/>
  <c r="G1605" i="18"/>
  <c r="AQ1605" i="18"/>
  <c r="AX1605" i="18"/>
  <c r="AY1605" i="18" s="1"/>
  <c r="G1611" i="18"/>
  <c r="AQ1611" i="18"/>
  <c r="AX1611" i="18"/>
  <c r="AY1611" i="18" s="1"/>
  <c r="G1618" i="18"/>
  <c r="AQ1618" i="18"/>
  <c r="AX1618" i="18"/>
  <c r="AY1618" i="18" s="1"/>
  <c r="G1624" i="18"/>
  <c r="AQ1624" i="18"/>
  <c r="AX1624" i="18"/>
  <c r="AY1624" i="18" s="1"/>
  <c r="G1631" i="18"/>
  <c r="AQ1631" i="18"/>
  <c r="AX1631" i="18"/>
  <c r="AY1631" i="18" s="1"/>
  <c r="G1637" i="18"/>
  <c r="AQ1637" i="18"/>
  <c r="AX1637" i="18"/>
  <c r="AY1637" i="18" s="1"/>
  <c r="G1643" i="18"/>
  <c r="AQ1643" i="18"/>
  <c r="AX1643" i="18"/>
  <c r="AY1643" i="18" s="1"/>
  <c r="G1657" i="18"/>
  <c r="AQ1657" i="18"/>
  <c r="AX1657" i="18"/>
  <c r="AY1657" i="18" s="1"/>
  <c r="G1664" i="18"/>
  <c r="AQ1664" i="18"/>
  <c r="AX1664" i="18"/>
  <c r="AY1664" i="18" s="1"/>
  <c r="G1677" i="18"/>
  <c r="AQ1677" i="18"/>
  <c r="AX1677" i="18"/>
  <c r="AY1677" i="18" s="1"/>
  <c r="G1684" i="18"/>
  <c r="AQ1684" i="18"/>
  <c r="AX1684" i="18"/>
  <c r="AY1684" i="18" s="1"/>
  <c r="G1697" i="18"/>
  <c r="AQ1697" i="18"/>
  <c r="AX1697" i="18"/>
  <c r="AY1697" i="18" s="1"/>
  <c r="G1704" i="18"/>
  <c r="AQ1704" i="18"/>
  <c r="AX1704" i="18"/>
  <c r="AY1704" i="18" s="1"/>
  <c r="G1710" i="18"/>
  <c r="AQ1710" i="18"/>
  <c r="AX1710" i="18"/>
  <c r="AY1710" i="18" s="1"/>
  <c r="G1730" i="18"/>
  <c r="AQ1730" i="18"/>
  <c r="AX1730" i="18"/>
  <c r="AY1730" i="18" s="1"/>
  <c r="G1736" i="18"/>
  <c r="AQ1736" i="18"/>
  <c r="AX1736" i="18"/>
  <c r="AY1736" i="18" s="1"/>
  <c r="G1749" i="18"/>
  <c r="AQ1749" i="18"/>
  <c r="AX1749" i="18"/>
  <c r="AY1749" i="18" s="1"/>
  <c r="G1756" i="18"/>
  <c r="AQ1756" i="18"/>
  <c r="AX1756" i="18"/>
  <c r="AY1756" i="18" s="1"/>
  <c r="G1762" i="18"/>
  <c r="AQ1762" i="18"/>
  <c r="AX1762" i="18"/>
  <c r="AY1762" i="18" s="1"/>
  <c r="G1781" i="18"/>
  <c r="AQ1781" i="18"/>
  <c r="AX1781" i="18"/>
  <c r="AY1781" i="18" s="1"/>
  <c r="G1800" i="18"/>
  <c r="AQ1800" i="18"/>
  <c r="AX1800" i="18"/>
  <c r="AY1800" i="18" s="1"/>
  <c r="G1806" i="18"/>
  <c r="AQ1806" i="18"/>
  <c r="AX1806" i="18"/>
  <c r="AY1806" i="18" s="1"/>
  <c r="G1812" i="18"/>
  <c r="AQ1812" i="18"/>
  <c r="AX1812" i="18"/>
  <c r="AY1812" i="18" s="1"/>
  <c r="G1818" i="18"/>
  <c r="AQ1818" i="18"/>
  <c r="AX1818" i="18"/>
  <c r="AY1818" i="18" s="1"/>
  <c r="G1824" i="18"/>
  <c r="AQ1824" i="18"/>
  <c r="AX1824" i="18"/>
  <c r="AY1824" i="18" s="1"/>
  <c r="G1830" i="18"/>
  <c r="AQ1830" i="18"/>
  <c r="AX1830" i="18"/>
  <c r="AY1830" i="18" s="1"/>
  <c r="G1836" i="18"/>
  <c r="AQ1836" i="18"/>
  <c r="AX1836" i="18"/>
  <c r="AY1836" i="18" s="1"/>
  <c r="G1842" i="18"/>
  <c r="AQ1842" i="18"/>
  <c r="AX1842" i="18"/>
  <c r="AY1842" i="18" s="1"/>
  <c r="G1855" i="18"/>
  <c r="AQ1855" i="18"/>
  <c r="AX1855" i="18"/>
  <c r="AY1855" i="18" s="1"/>
  <c r="G1862" i="18"/>
  <c r="AQ1862" i="18"/>
  <c r="AX1862" i="18"/>
  <c r="AY1862" i="18" s="1"/>
  <c r="G1869" i="18"/>
  <c r="AQ1869" i="18"/>
  <c r="AX1869" i="18"/>
  <c r="AY1869" i="18" s="1"/>
  <c r="G1876" i="18"/>
  <c r="AQ1876" i="18"/>
  <c r="AX1876" i="18"/>
  <c r="AY1876" i="18" s="1"/>
  <c r="G1884" i="18"/>
  <c r="AQ1884" i="18"/>
  <c r="AX1884" i="18"/>
  <c r="AY1884" i="18" s="1"/>
  <c r="G1892" i="18"/>
  <c r="AQ1892" i="18"/>
  <c r="AX1892" i="18"/>
  <c r="AY1892" i="18" s="1"/>
  <c r="G1900" i="18"/>
  <c r="AQ1900" i="18"/>
  <c r="AX1900" i="18"/>
  <c r="AY1900" i="18" s="1"/>
  <c r="G1908" i="18"/>
  <c r="AQ1908" i="18"/>
  <c r="AX1908" i="18"/>
  <c r="AY1908" i="18" s="1"/>
  <c r="G926" i="18"/>
  <c r="AQ926" i="18"/>
  <c r="AX926" i="18"/>
  <c r="AY926" i="18" s="1"/>
  <c r="G1183" i="18"/>
  <c r="AQ1183" i="18"/>
  <c r="AX1183" i="18"/>
  <c r="AY1183" i="18" s="1"/>
  <c r="G1361" i="18"/>
  <c r="AQ1361" i="18"/>
  <c r="AX1361" i="18"/>
  <c r="AY1361" i="18" s="1"/>
  <c r="G1376" i="18"/>
  <c r="AQ1376" i="18"/>
  <c r="AX1376" i="18"/>
  <c r="AY1376" i="18" s="1"/>
  <c r="G1416" i="18"/>
  <c r="AQ1416" i="18"/>
  <c r="AX1416" i="18"/>
  <c r="AY1416" i="18" s="1"/>
  <c r="G1447" i="18"/>
  <c r="AQ1447" i="18"/>
  <c r="AX1447" i="18"/>
  <c r="AY1447" i="18" s="1"/>
  <c r="G1475" i="18"/>
  <c r="AQ1475" i="18"/>
  <c r="AX1475" i="18"/>
  <c r="AY1475" i="18" s="1"/>
  <c r="G1482" i="18"/>
  <c r="AQ1482" i="18"/>
  <c r="AX1482" i="18"/>
  <c r="AY1482" i="18" s="1"/>
  <c r="G1495" i="18"/>
  <c r="AQ1495" i="18"/>
  <c r="AX1495" i="18"/>
  <c r="AY1495" i="18" s="1"/>
  <c r="G1502" i="18"/>
  <c r="AQ1502" i="18"/>
  <c r="AX1502" i="18"/>
  <c r="AY1502" i="18" s="1"/>
  <c r="G1508" i="18"/>
  <c r="AQ1508" i="18"/>
  <c r="AX1508" i="18"/>
  <c r="AY1508" i="18" s="1"/>
  <c r="G1522" i="18"/>
  <c r="AQ1522" i="18"/>
  <c r="AX1522" i="18"/>
  <c r="AY1522" i="18" s="1"/>
  <c r="G1630" i="18"/>
  <c r="AQ1630" i="18"/>
  <c r="AX1630" i="18"/>
  <c r="AY1630" i="18" s="1"/>
  <c r="G1650" i="18"/>
  <c r="AQ1650" i="18"/>
  <c r="AX1650" i="18"/>
  <c r="AY1650" i="18" s="1"/>
  <c r="G1670" i="18"/>
  <c r="AQ1670" i="18"/>
  <c r="AX1670" i="18"/>
  <c r="AY1670" i="18" s="1"/>
  <c r="G1690" i="18"/>
  <c r="AQ1690" i="18"/>
  <c r="AX1690" i="18"/>
  <c r="AY1690" i="18" s="1"/>
  <c r="G1716" i="18"/>
  <c r="AQ1716" i="18"/>
  <c r="AX1716" i="18"/>
  <c r="AY1716" i="18" s="1"/>
  <c r="G1723" i="18"/>
  <c r="AQ1723" i="18"/>
  <c r="AX1723" i="18"/>
  <c r="AY1723" i="18" s="1"/>
  <c r="G1742" i="18"/>
  <c r="AQ1742" i="18"/>
  <c r="AX1742" i="18"/>
  <c r="AY1742" i="18" s="1"/>
  <c r="G1755" i="18"/>
  <c r="AQ1755" i="18"/>
  <c r="AX1755" i="18"/>
  <c r="AY1755" i="18" s="1"/>
  <c r="G1768" i="18"/>
  <c r="AQ1768" i="18"/>
  <c r="AX1768" i="18"/>
  <c r="AY1768" i="18" s="1"/>
  <c r="G1774" i="18"/>
  <c r="AQ1774" i="18"/>
  <c r="AX1774" i="18"/>
  <c r="AY1774" i="18" s="1"/>
  <c r="G1787" i="18"/>
  <c r="AQ1787" i="18"/>
  <c r="AX1787" i="18"/>
  <c r="AY1787" i="18" s="1"/>
  <c r="G1793" i="18"/>
  <c r="AQ1793" i="18"/>
  <c r="AX1793" i="18"/>
  <c r="AY1793" i="18" s="1"/>
  <c r="G1848" i="18"/>
  <c r="AQ1848" i="18"/>
  <c r="AX1848" i="18"/>
  <c r="AY1848" i="18" s="1"/>
  <c r="G1861" i="18"/>
  <c r="AQ1861" i="18"/>
  <c r="AX1861" i="18"/>
  <c r="AY1861" i="18" s="1"/>
  <c r="G1875" i="18"/>
  <c r="AQ1875" i="18"/>
  <c r="AX1875" i="18"/>
  <c r="AY1875" i="18" s="1"/>
  <c r="G1899" i="18"/>
  <c r="AQ1899" i="18"/>
  <c r="AX1899" i="18"/>
  <c r="AY1899" i="18" s="1"/>
  <c r="G1923" i="18"/>
  <c r="AQ1923" i="18"/>
  <c r="AX1923" i="18"/>
  <c r="AY1923" i="18" s="1"/>
  <c r="G1947" i="18"/>
  <c r="AQ1947" i="18"/>
  <c r="AX1947" i="18"/>
  <c r="AY1947" i="18" s="1"/>
  <c r="G1971" i="18"/>
  <c r="AQ1971" i="18"/>
  <c r="AX1971" i="18"/>
  <c r="AY1971" i="18" s="1"/>
  <c r="G1995" i="18"/>
  <c r="AQ1995" i="18"/>
  <c r="AX1995" i="18"/>
  <c r="AY1995" i="18" s="1"/>
  <c r="G606" i="18"/>
  <c r="AQ606" i="18"/>
  <c r="AX606" i="18"/>
  <c r="AY606" i="18" s="1"/>
  <c r="G659" i="18"/>
  <c r="AQ659" i="18"/>
  <c r="AX659" i="18"/>
  <c r="AY659" i="18" s="1"/>
  <c r="G738" i="18"/>
  <c r="AQ738" i="18"/>
  <c r="AX738" i="18"/>
  <c r="AY738" i="18" s="1"/>
  <c r="G883" i="18"/>
  <c r="AQ883" i="18"/>
  <c r="AX883" i="18"/>
  <c r="AY883" i="18" s="1"/>
  <c r="G896" i="18"/>
  <c r="AQ896" i="18"/>
  <c r="AX896" i="18"/>
  <c r="AY896" i="18" s="1"/>
  <c r="G981" i="18"/>
  <c r="AQ981" i="18"/>
  <c r="AX981" i="18"/>
  <c r="AY981" i="18" s="1"/>
  <c r="G1208" i="18"/>
  <c r="AQ1208" i="18"/>
  <c r="AX1208" i="18"/>
  <c r="AY1208" i="18" s="1"/>
  <c r="G1308" i="18"/>
  <c r="AQ1308" i="18"/>
  <c r="AX1308" i="18"/>
  <c r="AY1308" i="18" s="1"/>
  <c r="G1321" i="18"/>
  <c r="AQ1321" i="18"/>
  <c r="AX1321" i="18"/>
  <c r="AY1321" i="18" s="1"/>
  <c r="G1347" i="18"/>
  <c r="AQ1347" i="18"/>
  <c r="AX1347" i="18"/>
  <c r="AY1347" i="18" s="1"/>
  <c r="G1366" i="18"/>
  <c r="AQ1366" i="18"/>
  <c r="AX1366" i="18"/>
  <c r="AY1366" i="18" s="1"/>
  <c r="G1468" i="18"/>
  <c r="AQ1468" i="18"/>
  <c r="AX1468" i="18"/>
  <c r="AY1468" i="18" s="1"/>
  <c r="G1481" i="18"/>
  <c r="AQ1481" i="18"/>
  <c r="AX1481" i="18"/>
  <c r="AY1481" i="18" s="1"/>
  <c r="G1494" i="18"/>
  <c r="AQ1494" i="18"/>
  <c r="AX1494" i="18"/>
  <c r="AY1494" i="18" s="1"/>
  <c r="G1528" i="18"/>
  <c r="AQ1528" i="18"/>
  <c r="AX1528" i="18"/>
  <c r="AY1528" i="18" s="1"/>
  <c r="G1541" i="18"/>
  <c r="AQ1541" i="18"/>
  <c r="AX1541" i="18"/>
  <c r="AY1541" i="18" s="1"/>
  <c r="G1579" i="18"/>
  <c r="AQ1579" i="18"/>
  <c r="AX1579" i="18"/>
  <c r="AY1579" i="18" s="1"/>
  <c r="G1703" i="18"/>
  <c r="AQ1703" i="18"/>
  <c r="AX1703" i="18"/>
  <c r="AY1703" i="18" s="1"/>
  <c r="G1729" i="18"/>
  <c r="AQ1729" i="18"/>
  <c r="AX1729" i="18"/>
  <c r="AY1729" i="18" s="1"/>
  <c r="G1780" i="18"/>
  <c r="AQ1780" i="18"/>
  <c r="AX1780" i="18"/>
  <c r="AY1780" i="18" s="1"/>
  <c r="G1922" i="18"/>
  <c r="AQ1922" i="18"/>
  <c r="AX1922" i="18"/>
  <c r="AY1922" i="18" s="1"/>
  <c r="G1956" i="18"/>
  <c r="AQ1956" i="18"/>
  <c r="AX1956" i="18"/>
  <c r="AY1956" i="18" s="1"/>
  <c r="G1962" i="18"/>
  <c r="AQ1962" i="18"/>
  <c r="AX1962" i="18"/>
  <c r="AY1962" i="18" s="1"/>
  <c r="G1980" i="18"/>
  <c r="AQ1980" i="18"/>
  <c r="AX1980" i="18"/>
  <c r="AY1980" i="18" s="1"/>
  <c r="G1986" i="18"/>
  <c r="AQ1986" i="18"/>
  <c r="AX1986" i="18"/>
  <c r="AY1986" i="18" s="1"/>
  <c r="G1981" i="18"/>
  <c r="AQ1981" i="18"/>
  <c r="AX1981" i="18"/>
  <c r="AY1981" i="18" s="1"/>
  <c r="G1195" i="18"/>
  <c r="AQ1195" i="18"/>
  <c r="AX1195" i="18"/>
  <c r="AY1195" i="18" s="1"/>
  <c r="G1312" i="18"/>
  <c r="AQ1312" i="18"/>
  <c r="AX1312" i="18"/>
  <c r="AY1312" i="18" s="1"/>
  <c r="G1385" i="18"/>
  <c r="AQ1385" i="18"/>
  <c r="AX1385" i="18"/>
  <c r="AY1385" i="18" s="1"/>
  <c r="G1515" i="18"/>
  <c r="AQ1515" i="18"/>
  <c r="AX1515" i="18"/>
  <c r="AY1515" i="18" s="1"/>
  <c r="G1566" i="18"/>
  <c r="AQ1566" i="18"/>
  <c r="AX1566" i="18"/>
  <c r="AY1566" i="18" s="1"/>
  <c r="G1604" i="18"/>
  <c r="AQ1604" i="18"/>
  <c r="AX1604" i="18"/>
  <c r="AY1604" i="18" s="1"/>
  <c r="G1767" i="18"/>
  <c r="AQ1767" i="18"/>
  <c r="AX1767" i="18"/>
  <c r="AY1767" i="18" s="1"/>
  <c r="G1835" i="18"/>
  <c r="AQ1835" i="18"/>
  <c r="AX1835" i="18"/>
  <c r="AY1835" i="18" s="1"/>
  <c r="G1907" i="18"/>
  <c r="AQ1907" i="18"/>
  <c r="AX1907" i="18"/>
  <c r="AY1907" i="18" s="1"/>
  <c r="G1917" i="18"/>
  <c r="AQ1917" i="18"/>
  <c r="AX1917" i="18"/>
  <c r="AY1917" i="18" s="1"/>
  <c r="G1933" i="18"/>
  <c r="AQ1933" i="18"/>
  <c r="AX1933" i="18"/>
  <c r="AY1933" i="18" s="1"/>
  <c r="G1950" i="18"/>
  <c r="AQ1950" i="18"/>
  <c r="AX1950" i="18"/>
  <c r="AY1950" i="18" s="1"/>
  <c r="G1974" i="18"/>
  <c r="AQ1974" i="18"/>
  <c r="AX1974" i="18"/>
  <c r="AY1974" i="18" s="1"/>
  <c r="G1998" i="18"/>
  <c r="AQ1998" i="18"/>
  <c r="AX1998" i="18"/>
  <c r="AY1998" i="18" s="1"/>
  <c r="G2004" i="18"/>
  <c r="AQ2004" i="18"/>
  <c r="AX2004" i="18"/>
  <c r="AY2004" i="18" s="1"/>
  <c r="G11" i="18"/>
  <c r="AQ11" i="18"/>
  <c r="AX11" i="18"/>
  <c r="AY11" i="18" s="1"/>
  <c r="G17" i="18"/>
  <c r="AQ17" i="18"/>
  <c r="AX17" i="18"/>
  <c r="AY17" i="18" s="1"/>
  <c r="G1540" i="18"/>
  <c r="AQ1540" i="18"/>
  <c r="AX1540" i="18"/>
  <c r="AY1540" i="18" s="1"/>
  <c r="G1553" i="18"/>
  <c r="AQ1553" i="18"/>
  <c r="AX1553" i="18"/>
  <c r="AY1553" i="18" s="1"/>
  <c r="G1591" i="18"/>
  <c r="AQ1591" i="18"/>
  <c r="AX1591" i="18"/>
  <c r="AY1591" i="18" s="1"/>
  <c r="G1617" i="18"/>
  <c r="AQ1617" i="18"/>
  <c r="AX1617" i="18"/>
  <c r="AY1617" i="18" s="1"/>
  <c r="G1728" i="18"/>
  <c r="AQ1728" i="18"/>
  <c r="AX1728" i="18"/>
  <c r="AY1728" i="18" s="1"/>
  <c r="G1741" i="18"/>
  <c r="AQ1741" i="18"/>
  <c r="AX1741" i="18"/>
  <c r="AY1741" i="18" s="1"/>
  <c r="G1754" i="18"/>
  <c r="AQ1754" i="18"/>
  <c r="AX1754" i="18"/>
  <c r="AY1754" i="18" s="1"/>
  <c r="G1792" i="18"/>
  <c r="AQ1792" i="18"/>
  <c r="AX1792" i="18"/>
  <c r="AY1792" i="18" s="1"/>
  <c r="G1805" i="18"/>
  <c r="AQ1805" i="18"/>
  <c r="AX1805" i="18"/>
  <c r="AY1805" i="18" s="1"/>
  <c r="G1949" i="18"/>
  <c r="AQ1949" i="18"/>
  <c r="AX1949" i="18"/>
  <c r="AY1949" i="18" s="1"/>
  <c r="G1955" i="18"/>
  <c r="AQ1955" i="18"/>
  <c r="AX1955" i="18"/>
  <c r="AY1955" i="18" s="1"/>
  <c r="G1973" i="18"/>
  <c r="AQ1973" i="18"/>
  <c r="AX1973" i="18"/>
  <c r="AY1973" i="18" s="1"/>
  <c r="G1979" i="18"/>
  <c r="AQ1979" i="18"/>
  <c r="AX1979" i="18"/>
  <c r="AY1979" i="18" s="1"/>
  <c r="G1997" i="18"/>
  <c r="AQ1997" i="18"/>
  <c r="AX1997" i="18"/>
  <c r="AY1997" i="18" s="1"/>
  <c r="G1963" i="18"/>
  <c r="AQ1963" i="18"/>
  <c r="AX1963" i="18"/>
  <c r="AY1963" i="18" s="1"/>
  <c r="G1053" i="18"/>
  <c r="AQ1053" i="18"/>
  <c r="AX1053" i="18"/>
  <c r="AY1053" i="18" s="1"/>
  <c r="G1360" i="18"/>
  <c r="AQ1360" i="18"/>
  <c r="AX1360" i="18"/>
  <c r="AY1360" i="18" s="1"/>
  <c r="G1642" i="18"/>
  <c r="AQ1642" i="18"/>
  <c r="AX1642" i="18"/>
  <c r="AY1642" i="18" s="1"/>
  <c r="G1676" i="18"/>
  <c r="AQ1676" i="18"/>
  <c r="AX1676" i="18"/>
  <c r="AY1676" i="18" s="1"/>
  <c r="G1689" i="18"/>
  <c r="AQ1689" i="18"/>
  <c r="AX1689" i="18"/>
  <c r="AY1689" i="18" s="1"/>
  <c r="G1715" i="18"/>
  <c r="AQ1715" i="18"/>
  <c r="AX1715" i="18"/>
  <c r="AY1715" i="18" s="1"/>
  <c r="G1874" i="18"/>
  <c r="AQ1874" i="18"/>
  <c r="AX1874" i="18"/>
  <c r="AY1874" i="18" s="1"/>
  <c r="G1906" i="18"/>
  <c r="AQ1906" i="18"/>
  <c r="AX1906" i="18"/>
  <c r="AY1906" i="18" s="1"/>
  <c r="G1911" i="18"/>
  <c r="AQ1911" i="18"/>
  <c r="AX1911" i="18"/>
  <c r="AY1911" i="18" s="1"/>
  <c r="G1916" i="18"/>
  <c r="AQ1916" i="18"/>
  <c r="AX1916" i="18"/>
  <c r="AY1916" i="18" s="1"/>
  <c r="G1932" i="18"/>
  <c r="AQ1932" i="18"/>
  <c r="AX1932" i="18"/>
  <c r="AY1932" i="18" s="1"/>
  <c r="G1948" i="18"/>
  <c r="AQ1948" i="18"/>
  <c r="AX1948" i="18"/>
  <c r="AY1948" i="18" s="1"/>
  <c r="G1972" i="18"/>
  <c r="AQ1972" i="18"/>
  <c r="AX1972" i="18"/>
  <c r="AY1972" i="18" s="1"/>
  <c r="G1996" i="18"/>
  <c r="AQ1996" i="18"/>
  <c r="AX1996" i="18"/>
  <c r="AY1996" i="18" s="1"/>
  <c r="G2003" i="18"/>
  <c r="AQ2003" i="18"/>
  <c r="AX2003" i="18"/>
  <c r="AY2003" i="18" s="1"/>
  <c r="G10" i="18"/>
  <c r="AQ10" i="18"/>
  <c r="AX10" i="18"/>
  <c r="AY10" i="18" s="1"/>
  <c r="G16" i="18"/>
  <c r="AQ16" i="18"/>
  <c r="AX16" i="18"/>
  <c r="AY16" i="18" s="1"/>
  <c r="G1488" i="18"/>
  <c r="AQ1488" i="18"/>
  <c r="AX1488" i="18"/>
  <c r="AY1488" i="18" s="1"/>
  <c r="G1501" i="18"/>
  <c r="AQ1501" i="18"/>
  <c r="AX1501" i="18"/>
  <c r="AY1501" i="18" s="1"/>
  <c r="G1629" i="18"/>
  <c r="AQ1629" i="18"/>
  <c r="AX1629" i="18"/>
  <c r="AY1629" i="18" s="1"/>
  <c r="G1663" i="18"/>
  <c r="AQ1663" i="18"/>
  <c r="AX1663" i="18"/>
  <c r="AY1663" i="18" s="1"/>
  <c r="G1817" i="18"/>
  <c r="AQ1817" i="18"/>
  <c r="AX1817" i="18"/>
  <c r="AY1817" i="18" s="1"/>
  <c r="G1954" i="18"/>
  <c r="AQ1954" i="18"/>
  <c r="AX1954" i="18"/>
  <c r="AY1954" i="18" s="1"/>
  <c r="G1966" i="18"/>
  <c r="AQ1966" i="18"/>
  <c r="AX1966" i="18"/>
  <c r="AY1966" i="18" s="1"/>
  <c r="G1978" i="18"/>
  <c r="AQ1978" i="18"/>
  <c r="AX1978" i="18"/>
  <c r="AY1978" i="18" s="1"/>
  <c r="G1990" i="18"/>
  <c r="AQ1990" i="18"/>
  <c r="AX1990" i="18"/>
  <c r="AY1990" i="18" s="1"/>
  <c r="G15" i="18"/>
  <c r="AQ15" i="18"/>
  <c r="AX15" i="18"/>
  <c r="AY15" i="18" s="1"/>
  <c r="G1246" i="18"/>
  <c r="AQ1246" i="18"/>
  <c r="AX1246" i="18"/>
  <c r="AY1246" i="18" s="1"/>
  <c r="G1400" i="18"/>
  <c r="AQ1400" i="18"/>
  <c r="AX1400" i="18"/>
  <c r="AY1400" i="18" s="1"/>
  <c r="G1847" i="18"/>
  <c r="AQ1847" i="18"/>
  <c r="AX1847" i="18"/>
  <c r="AY1847" i="18" s="1"/>
  <c r="G1860" i="18"/>
  <c r="AQ1860" i="18"/>
  <c r="AX1860" i="18"/>
  <c r="AY1860" i="18" s="1"/>
  <c r="G1883" i="18"/>
  <c r="AQ1883" i="18"/>
  <c r="AX1883" i="18"/>
  <c r="AY1883" i="18" s="1"/>
  <c r="G1915" i="18"/>
  <c r="AQ1915" i="18"/>
  <c r="AX1915" i="18"/>
  <c r="AY1915" i="18" s="1"/>
  <c r="G1926" i="18"/>
  <c r="AQ1926" i="18"/>
  <c r="AX1926" i="18"/>
  <c r="AY1926" i="18" s="1"/>
  <c r="G1931" i="18"/>
  <c r="AQ1931" i="18"/>
  <c r="AX1931" i="18"/>
  <c r="AY1931" i="18" s="1"/>
  <c r="G1953" i="18"/>
  <c r="AQ1953" i="18"/>
  <c r="AX1953" i="18"/>
  <c r="AY1953" i="18" s="1"/>
  <c r="G1977" i="18"/>
  <c r="AQ1977" i="18"/>
  <c r="AX1977" i="18"/>
  <c r="AY1977" i="18" s="1"/>
  <c r="G2002" i="18"/>
  <c r="AQ2002" i="18"/>
  <c r="AX2002" i="18"/>
  <c r="AY2002" i="18" s="1"/>
  <c r="G9" i="18"/>
  <c r="AQ9" i="18"/>
  <c r="AX9" i="18"/>
  <c r="AY9" i="18" s="1"/>
  <c r="G758" i="18"/>
  <c r="AQ758" i="18"/>
  <c r="AX758" i="18"/>
  <c r="AY758" i="18" s="1"/>
  <c r="G1560" i="18"/>
  <c r="AQ1560" i="18"/>
  <c r="AX1560" i="18"/>
  <c r="AY1560" i="18" s="1"/>
  <c r="G1598" i="18"/>
  <c r="AQ1598" i="18"/>
  <c r="AX1598" i="18"/>
  <c r="AY1598" i="18" s="1"/>
  <c r="G1662" i="18"/>
  <c r="AQ1662" i="18"/>
  <c r="AX1662" i="18"/>
  <c r="AY1662" i="18" s="1"/>
  <c r="G1748" i="18"/>
  <c r="AQ1748" i="18"/>
  <c r="AX1748" i="18"/>
  <c r="AY1748" i="18" s="1"/>
  <c r="G1761" i="18"/>
  <c r="AQ1761" i="18"/>
  <c r="AX1761" i="18"/>
  <c r="AY1761" i="18" s="1"/>
  <c r="G1829" i="18"/>
  <c r="AQ1829" i="18"/>
  <c r="AX1829" i="18"/>
  <c r="AY1829" i="18" s="1"/>
  <c r="G1887" i="18"/>
  <c r="AQ1887" i="18"/>
  <c r="AX1887" i="18"/>
  <c r="AY1887" i="18" s="1"/>
  <c r="G1925" i="18"/>
  <c r="AQ1925" i="18"/>
  <c r="AX1925" i="18"/>
  <c r="AY1925" i="18" s="1"/>
  <c r="G1959" i="18"/>
  <c r="AQ1959" i="18"/>
  <c r="AX1959" i="18"/>
  <c r="AY1959" i="18" s="1"/>
  <c r="G1965" i="18"/>
  <c r="AQ1965" i="18"/>
  <c r="AX1965" i="18"/>
  <c r="AY1965" i="18" s="1"/>
  <c r="G1983" i="18"/>
  <c r="AQ1983" i="18"/>
  <c r="AX1983" i="18"/>
  <c r="AY1983" i="18" s="1"/>
  <c r="G1989" i="18"/>
  <c r="AQ1989" i="18"/>
  <c r="AX1989" i="18"/>
  <c r="AY1989" i="18" s="1"/>
  <c r="G2001" i="18"/>
  <c r="AQ2001" i="18"/>
  <c r="AX2001" i="18"/>
  <c r="AY2001" i="18" s="1"/>
  <c r="G6" i="18"/>
  <c r="AQ6" i="18" s="1"/>
  <c r="AX6" i="18" s="1"/>
  <c r="AY6" i="18" s="1"/>
  <c r="G1100" i="18"/>
  <c r="AQ1100" i="18"/>
  <c r="AX1100" i="18"/>
  <c r="AY1100" i="18" s="1"/>
  <c r="G1436" i="18"/>
  <c r="AQ1436" i="18"/>
  <c r="AX1436" i="18"/>
  <c r="AY1436" i="18" s="1"/>
  <c r="G1457" i="18"/>
  <c r="AQ1457" i="18"/>
  <c r="AX1457" i="18"/>
  <c r="AY1457" i="18" s="1"/>
  <c r="G1474" i="18"/>
  <c r="AQ1474" i="18"/>
  <c r="AX1474" i="18"/>
  <c r="AY1474" i="18" s="1"/>
  <c r="G1534" i="18"/>
  <c r="AQ1534" i="18"/>
  <c r="AX1534" i="18"/>
  <c r="AY1534" i="18" s="1"/>
  <c r="G1547" i="18"/>
  <c r="AQ1547" i="18"/>
  <c r="AX1547" i="18"/>
  <c r="AY1547" i="18" s="1"/>
  <c r="G1585" i="18"/>
  <c r="AQ1585" i="18"/>
  <c r="AX1585" i="18"/>
  <c r="AY1585" i="18" s="1"/>
  <c r="G1649" i="18"/>
  <c r="AQ1649" i="18"/>
  <c r="AX1649" i="18"/>
  <c r="AY1649" i="18" s="1"/>
  <c r="G1709" i="18"/>
  <c r="AQ1709" i="18"/>
  <c r="AX1709" i="18"/>
  <c r="AY1709" i="18" s="1"/>
  <c r="G1722" i="18"/>
  <c r="AQ1722" i="18"/>
  <c r="AX1722" i="18"/>
  <c r="AY1722" i="18" s="1"/>
  <c r="G1735" i="18"/>
  <c r="AQ1735" i="18"/>
  <c r="AX1735" i="18"/>
  <c r="AY1735" i="18" s="1"/>
  <c r="G1786" i="18"/>
  <c r="AQ1786" i="18"/>
  <c r="AX1786" i="18"/>
  <c r="AY1786" i="18" s="1"/>
  <c r="G1799" i="18"/>
  <c r="AQ1799" i="18"/>
  <c r="AX1799" i="18"/>
  <c r="AY1799" i="18" s="1"/>
  <c r="G1882" i="18"/>
  <c r="AQ1882" i="18"/>
  <c r="AX1882" i="18"/>
  <c r="AY1882" i="18" s="1"/>
  <c r="G1891" i="18"/>
  <c r="AQ1891" i="18"/>
  <c r="AX1891" i="18"/>
  <c r="AY1891" i="18" s="1"/>
  <c r="G1924" i="18"/>
  <c r="AQ1924" i="18"/>
  <c r="AX1924" i="18"/>
  <c r="AY1924" i="18" s="1"/>
  <c r="G1930" i="18"/>
  <c r="AQ1930" i="18"/>
  <c r="AX1930" i="18"/>
  <c r="AY1930" i="18" s="1"/>
  <c r="G1941" i="18"/>
  <c r="AQ1941" i="18"/>
  <c r="AX1941" i="18"/>
  <c r="AY1941" i="18" s="1"/>
  <c r="G1946" i="18"/>
  <c r="AQ1946" i="18"/>
  <c r="AX1946" i="18"/>
  <c r="AY1946" i="18" s="1"/>
  <c r="G1970" i="18"/>
  <c r="AQ1970" i="18"/>
  <c r="AX1970" i="18"/>
  <c r="AY1970" i="18" s="1"/>
  <c r="G1994" i="18"/>
  <c r="AQ1994" i="18"/>
  <c r="AX1994" i="18"/>
  <c r="AY1994" i="18" s="1"/>
  <c r="G1019" i="18"/>
  <c r="AQ1019" i="18"/>
  <c r="AX1019" i="18"/>
  <c r="AY1019" i="18" s="1"/>
  <c r="G1334" i="18"/>
  <c r="AQ1334" i="18"/>
  <c r="AX1334" i="18"/>
  <c r="AY1334" i="18" s="1"/>
  <c r="G1452" i="18"/>
  <c r="AQ1452" i="18"/>
  <c r="AX1452" i="18"/>
  <c r="AY1452" i="18" s="1"/>
  <c r="G1521" i="18"/>
  <c r="AQ1521" i="18"/>
  <c r="AX1521" i="18"/>
  <c r="AY1521" i="18" s="1"/>
  <c r="G1572" i="18"/>
  <c r="AQ1572" i="18"/>
  <c r="AX1572" i="18"/>
  <c r="AY1572" i="18" s="1"/>
  <c r="G1610" i="18"/>
  <c r="AQ1610" i="18"/>
  <c r="AX1610" i="18"/>
  <c r="AY1610" i="18" s="1"/>
  <c r="G1636" i="18"/>
  <c r="AQ1636" i="18"/>
  <c r="AX1636" i="18"/>
  <c r="AY1636" i="18" s="1"/>
  <c r="G1683" i="18"/>
  <c r="AQ1683" i="18"/>
  <c r="AX1683" i="18"/>
  <c r="AY1683" i="18" s="1"/>
  <c r="G1696" i="18"/>
  <c r="AQ1696" i="18"/>
  <c r="AX1696" i="18"/>
  <c r="AY1696" i="18" s="1"/>
  <c r="G1773" i="18"/>
  <c r="AQ1773" i="18"/>
  <c r="AX1773" i="18"/>
  <c r="AY1773" i="18" s="1"/>
  <c r="G1841" i="18"/>
  <c r="AQ1841" i="18"/>
  <c r="AX1841" i="18"/>
  <c r="AY1841" i="18" s="1"/>
  <c r="G1868" i="18"/>
  <c r="AQ1868" i="18"/>
  <c r="AX1868" i="18"/>
  <c r="AY1868" i="18" s="1"/>
  <c r="G1964" i="18"/>
  <c r="AQ1964" i="18"/>
  <c r="AX1964" i="18"/>
  <c r="AY1964" i="18" s="1"/>
  <c r="G1988" i="18"/>
  <c r="AQ1988" i="18"/>
  <c r="AX1988" i="18"/>
  <c r="AY1988" i="18" s="1"/>
  <c r="G938" i="18"/>
  <c r="AQ938" i="18"/>
  <c r="AX938" i="18"/>
  <c r="AY938" i="18" s="1"/>
  <c r="G1415" i="18"/>
  <c r="AQ1415" i="18"/>
  <c r="AX1415" i="18"/>
  <c r="AY1415" i="18" s="1"/>
  <c r="G1623" i="18"/>
  <c r="AQ1623" i="18"/>
  <c r="AX1623" i="18"/>
  <c r="AY1623" i="18" s="1"/>
  <c r="G1811" i="18"/>
  <c r="AQ1811" i="18"/>
  <c r="AX1811" i="18"/>
  <c r="AY1811" i="18" s="1"/>
  <c r="G1935" i="18"/>
  <c r="AQ1935" i="18"/>
  <c r="AX1935" i="18"/>
  <c r="AY1935" i="18" s="1"/>
  <c r="G1940" i="18"/>
  <c r="AQ1940" i="18"/>
  <c r="AX1940" i="18"/>
  <c r="AY1940" i="18" s="1"/>
  <c r="G1945" i="18"/>
  <c r="AQ1945" i="18"/>
  <c r="AX1945" i="18"/>
  <c r="AY1945" i="18" s="1"/>
  <c r="G1969" i="18"/>
  <c r="AQ1969" i="18"/>
  <c r="AX1969" i="18"/>
  <c r="AY1969" i="18" s="1"/>
  <c r="G1993" i="18"/>
  <c r="AQ1993" i="18"/>
  <c r="AX1993" i="18"/>
  <c r="AY1993" i="18" s="1"/>
  <c r="G2006" i="18"/>
  <c r="AQ2006" i="18"/>
  <c r="AX2006" i="18"/>
  <c r="AY2006" i="18" s="1"/>
  <c r="G13" i="18"/>
  <c r="AQ13" i="18"/>
  <c r="AX13" i="18"/>
  <c r="AY13" i="18" s="1"/>
  <c r="G1987" i="18"/>
  <c r="AQ1987" i="18"/>
  <c r="AX1987" i="18"/>
  <c r="AY1987" i="18" s="1"/>
  <c r="G708" i="18"/>
  <c r="AQ708" i="18"/>
  <c r="AX708" i="18"/>
  <c r="AY708" i="18" s="1"/>
  <c r="G1006" i="18"/>
  <c r="AQ1006" i="18"/>
  <c r="AX1006" i="18"/>
  <c r="AY1006" i="18" s="1"/>
  <c r="G1695" i="18"/>
  <c r="AQ1695" i="18"/>
  <c r="AX1695" i="18"/>
  <c r="AY1695" i="18" s="1"/>
  <c r="G1845" i="18"/>
  <c r="AQ1845" i="18"/>
  <c r="AX1845" i="18"/>
  <c r="AY1845" i="18" s="1"/>
  <c r="G1854" i="18"/>
  <c r="AQ1854" i="18"/>
  <c r="AX1854" i="18"/>
  <c r="AY1854" i="18" s="1"/>
  <c r="G1867" i="18"/>
  <c r="AQ1867" i="18"/>
  <c r="AX1867" i="18"/>
  <c r="AY1867" i="18" s="1"/>
  <c r="G1957" i="18"/>
  <c r="AQ1957" i="18"/>
  <c r="AX1957" i="18"/>
  <c r="AY1957" i="18" s="1"/>
  <c r="G849" i="18"/>
  <c r="AQ849" i="18"/>
  <c r="AX849" i="18"/>
  <c r="AY849" i="18" s="1"/>
  <c r="G1507" i="18"/>
  <c r="AQ1507" i="18"/>
  <c r="AX1507" i="18"/>
  <c r="AY1507" i="18" s="1"/>
  <c r="G1656" i="18"/>
  <c r="AQ1656" i="18"/>
  <c r="AX1656" i="18"/>
  <c r="AY1656" i="18" s="1"/>
  <c r="G1669" i="18"/>
  <c r="AQ1669" i="18"/>
  <c r="AX1669" i="18"/>
  <c r="AY1669" i="18" s="1"/>
  <c r="G1823" i="18"/>
  <c r="AQ1823" i="18"/>
  <c r="AX1823" i="18"/>
  <c r="AY1823" i="18" s="1"/>
  <c r="G1898" i="18"/>
  <c r="AQ1898" i="18"/>
  <c r="AX1898" i="18"/>
  <c r="AY1898" i="18" s="1"/>
  <c r="G1939" i="18"/>
  <c r="AQ1939" i="18"/>
  <c r="AX1939" i="18"/>
  <c r="AY1939" i="18" s="1"/>
  <c r="G1999" i="18"/>
  <c r="AQ1999" i="18"/>
  <c r="AX1999" i="18"/>
  <c r="AY1999" i="18" s="1"/>
  <c r="G2005" i="18"/>
  <c r="AQ2005" i="18"/>
  <c r="AX2005" i="18"/>
  <c r="AY2005" i="18" s="1"/>
  <c r="G12" i="18"/>
  <c r="AQ12" i="18"/>
  <c r="AX12" i="18"/>
  <c r="AY12" i="18" s="1"/>
  <c r="G18" i="18"/>
  <c r="AQ18" i="18"/>
  <c r="AX18" i="18"/>
  <c r="AY18" i="18" s="1"/>
  <c r="AT31" i="18"/>
  <c r="AT46" i="18"/>
  <c r="Z46" i="18" s="1"/>
  <c r="AT48" i="18"/>
  <c r="AT51" i="18"/>
  <c r="Y51" i="18" s="1"/>
  <c r="AT52" i="18"/>
  <c r="AT71" i="18"/>
  <c r="BA71" i="18" s="1"/>
  <c r="BC71" i="18" s="1"/>
  <c r="AT80" i="18"/>
  <c r="AT87" i="18"/>
  <c r="Y87" i="18" s="1"/>
  <c r="AT88" i="18"/>
  <c r="BB88" i="18" s="1"/>
  <c r="AT97" i="18"/>
  <c r="Z97" i="18" s="1"/>
  <c r="AT117" i="18"/>
  <c r="X117" i="18" s="1"/>
  <c r="AT126" i="18"/>
  <c r="X126" i="18" s="1"/>
  <c r="AT127" i="18"/>
  <c r="AT141" i="18"/>
  <c r="AT142" i="18"/>
  <c r="AT160" i="18"/>
  <c r="AT204" i="18"/>
  <c r="X204" i="18" s="1"/>
  <c r="AT205" i="18"/>
  <c r="BA205" i="18" s="1"/>
  <c r="BC205" i="18" s="1"/>
  <c r="AT213" i="18"/>
  <c r="AT227" i="18"/>
  <c r="AT228" i="18"/>
  <c r="AT243" i="18"/>
  <c r="AZ243" i="18" s="1"/>
  <c r="AT248" i="18"/>
  <c r="BA248" i="18" s="1"/>
  <c r="BC248" i="18" s="1"/>
  <c r="AT255" i="18"/>
  <c r="AZ255" i="18" s="1"/>
  <c r="AT256" i="18"/>
  <c r="AT257" i="18"/>
  <c r="AT43" i="18"/>
  <c r="BA43" i="18" s="1"/>
  <c r="AT44" i="18"/>
  <c r="X44" i="18" s="1"/>
  <c r="AT45" i="18"/>
  <c r="X45" i="18" s="1"/>
  <c r="AT53" i="18"/>
  <c r="X53" i="18" s="1"/>
  <c r="AT98" i="18"/>
  <c r="AT118" i="18"/>
  <c r="Y118" i="18" s="1"/>
  <c r="AT128" i="18"/>
  <c r="X128" i="18" s="1"/>
  <c r="AT129" i="18"/>
  <c r="Z129" i="18" s="1"/>
  <c r="AT138" i="18"/>
  <c r="AT139" i="18"/>
  <c r="Y139" i="18" s="1"/>
  <c r="AT140" i="18"/>
  <c r="AT143" i="18"/>
  <c r="AT144" i="18"/>
  <c r="AT148" i="18"/>
  <c r="AT173" i="18"/>
  <c r="BA173" i="18" s="1"/>
  <c r="BC173" i="18" s="1"/>
  <c r="AT176" i="18"/>
  <c r="Y176" i="18" s="1"/>
  <c r="AT182" i="18"/>
  <c r="AT196" i="18"/>
  <c r="AZ196" i="18" s="1"/>
  <c r="AT201" i="18"/>
  <c r="AT206" i="18"/>
  <c r="BA206" i="18" s="1"/>
  <c r="BC206" i="18" s="1"/>
  <c r="AT207" i="18"/>
  <c r="X207" i="18" s="1"/>
  <c r="AT209" i="18"/>
  <c r="BB209" i="18" s="1"/>
  <c r="AT210" i="18"/>
  <c r="AT234" i="18"/>
  <c r="AT249" i="18"/>
  <c r="AT268" i="18"/>
  <c r="BB268" i="18" s="1"/>
  <c r="AT270" i="18"/>
  <c r="Z270" i="18" s="1"/>
  <c r="AT271" i="18"/>
  <c r="BA271" i="18" s="1"/>
  <c r="BC271" i="18" s="1"/>
  <c r="AT39" i="18"/>
  <c r="AT40" i="18"/>
  <c r="AZ40" i="18" s="1"/>
  <c r="AT41" i="18"/>
  <c r="Y41" i="18" s="1"/>
  <c r="AT42" i="18"/>
  <c r="X42" i="18" s="1"/>
  <c r="AT89" i="18"/>
  <c r="BB89" i="18" s="1"/>
  <c r="AT108" i="18"/>
  <c r="X108" i="18" s="1"/>
  <c r="AT109" i="18"/>
  <c r="AT119" i="18"/>
  <c r="AZ119" i="18" s="1"/>
  <c r="AT130" i="18"/>
  <c r="AT149" i="18"/>
  <c r="X149" i="18" s="1"/>
  <c r="AT152" i="18"/>
  <c r="BA152" i="18" s="1"/>
  <c r="BC152" i="18" s="1"/>
  <c r="AT170" i="18"/>
  <c r="AZ170" i="18" s="1"/>
  <c r="AT185" i="18"/>
  <c r="AT188" i="18"/>
  <c r="BA188" i="18" s="1"/>
  <c r="BC188" i="18" s="1"/>
  <c r="AT197" i="18"/>
  <c r="AT202" i="18"/>
  <c r="AZ202" i="18" s="1"/>
  <c r="AT208" i="18"/>
  <c r="AT33" i="18"/>
  <c r="BA33" i="18" s="1"/>
  <c r="AT34" i="18"/>
  <c r="AT35" i="18"/>
  <c r="Z35" i="18" s="1"/>
  <c r="AT38" i="18"/>
  <c r="Y38" i="18" s="1"/>
  <c r="AT54" i="18"/>
  <c r="AT55" i="18"/>
  <c r="AT56" i="18"/>
  <c r="AZ56" i="18" s="1"/>
  <c r="AT110" i="18"/>
  <c r="AT111" i="18"/>
  <c r="Z111" i="18" s="1"/>
  <c r="AT145" i="18"/>
  <c r="Z145" i="18" s="1"/>
  <c r="AT164" i="18"/>
  <c r="AT171" i="18"/>
  <c r="BB171" i="18" s="1"/>
  <c r="AT174" i="18"/>
  <c r="Y174" i="18" s="1"/>
  <c r="AT183" i="18"/>
  <c r="AT217" i="18"/>
  <c r="AT235" i="18"/>
  <c r="AT258" i="18"/>
  <c r="Z258" i="18" s="1"/>
  <c r="AT259" i="18"/>
  <c r="BB259" i="18" s="1"/>
  <c r="AT20" i="18"/>
  <c r="BB20" i="18" s="1"/>
  <c r="AT37" i="18"/>
  <c r="AT57" i="18"/>
  <c r="X57" i="18" s="1"/>
  <c r="AT59" i="18"/>
  <c r="AT60" i="18"/>
  <c r="BB60" i="18" s="1"/>
  <c r="AT72" i="18"/>
  <c r="Z72" i="18" s="1"/>
  <c r="AT73" i="18"/>
  <c r="BB73" i="18" s="1"/>
  <c r="AT81" i="18"/>
  <c r="AT99" i="18"/>
  <c r="AT112" i="18"/>
  <c r="BB112" i="18" s="1"/>
  <c r="AT120" i="18"/>
  <c r="AT121" i="18"/>
  <c r="AZ121" i="18" s="1"/>
  <c r="AT131" i="18"/>
  <c r="X131" i="18" s="1"/>
  <c r="AT155" i="18"/>
  <c r="AT158" i="18"/>
  <c r="AZ158" i="18" s="1"/>
  <c r="AT167" i="18"/>
  <c r="AZ167" i="18" s="1"/>
  <c r="AT179" i="18"/>
  <c r="AT198" i="18"/>
  <c r="AT211" i="18"/>
  <c r="Z211" i="18" s="1"/>
  <c r="AT218" i="18"/>
  <c r="AT222" i="18"/>
  <c r="AT236" i="18"/>
  <c r="AT245" i="18"/>
  <c r="AT250" i="18"/>
  <c r="Z250" i="18" s="1"/>
  <c r="AT260" i="18"/>
  <c r="BB260" i="18" s="1"/>
  <c r="AT278" i="18"/>
  <c r="AT19" i="18"/>
  <c r="AT36" i="18"/>
  <c r="AT58" i="18"/>
  <c r="AT61" i="18"/>
  <c r="Y61" i="18" s="1"/>
  <c r="AT82" i="18"/>
  <c r="Y82" i="18" s="1"/>
  <c r="AT100" i="18"/>
  <c r="AT122" i="18"/>
  <c r="AT132" i="18"/>
  <c r="AZ132" i="18" s="1"/>
  <c r="AT153" i="18"/>
  <c r="AT161" i="18"/>
  <c r="AT165" i="18"/>
  <c r="Z165" i="18" s="1"/>
  <c r="AT180" i="18"/>
  <c r="AT215" i="18"/>
  <c r="AZ215" i="18" s="1"/>
  <c r="AT219" i="18"/>
  <c r="AT223" i="18"/>
  <c r="AT237" i="18"/>
  <c r="Z237" i="18" s="1"/>
  <c r="AT238" i="18"/>
  <c r="AZ238" i="18" s="1"/>
  <c r="AT251" i="18"/>
  <c r="AT23" i="18"/>
  <c r="X23" i="18" s="1"/>
  <c r="AT24" i="18"/>
  <c r="AT74" i="18"/>
  <c r="BA74" i="18" s="1"/>
  <c r="BC74" i="18" s="1"/>
  <c r="AT75" i="18"/>
  <c r="Z75" i="18" s="1"/>
  <c r="AT90" i="18"/>
  <c r="BA90" i="18" s="1"/>
  <c r="BC90" i="18" s="1"/>
  <c r="AT91" i="18"/>
  <c r="AT93" i="18"/>
  <c r="Z93" i="18" s="1"/>
  <c r="AT101" i="18"/>
  <c r="X101" i="18" s="1"/>
  <c r="AT113" i="18"/>
  <c r="AT123" i="18"/>
  <c r="AT133" i="18"/>
  <c r="AZ133" i="18" s="1"/>
  <c r="AT134" i="18"/>
  <c r="AT146" i="18"/>
  <c r="AZ146" i="18" s="1"/>
  <c r="AT150" i="18"/>
  <c r="BA150" i="18" s="1"/>
  <c r="BC150" i="18" s="1"/>
  <c r="AT162" i="18"/>
  <c r="AZ162" i="18" s="1"/>
  <c r="AT172" i="18"/>
  <c r="AT177" i="18"/>
  <c r="Z177" i="18" s="1"/>
  <c r="AT186" i="18"/>
  <c r="AT189" i="18"/>
  <c r="BA189" i="18" s="1"/>
  <c r="BC189" i="18" s="1"/>
  <c r="AT190" i="18"/>
  <c r="AT192" i="18"/>
  <c r="BB192" i="18" s="1"/>
  <c r="AT203" i="18"/>
  <c r="BA203" i="18" s="1"/>
  <c r="BC203" i="18" s="1"/>
  <c r="AT214" i="18"/>
  <c r="X214" i="18" s="1"/>
  <c r="AT220" i="18"/>
  <c r="AT230" i="18"/>
  <c r="AT231" i="18"/>
  <c r="AT263" i="18"/>
  <c r="AT21" i="18"/>
  <c r="Z21" i="18" s="1"/>
  <c r="AT22" i="18"/>
  <c r="AZ22" i="18" s="1"/>
  <c r="AT25" i="18"/>
  <c r="AT26" i="18"/>
  <c r="Z26" i="18" s="1"/>
  <c r="AT27" i="18"/>
  <c r="AT28" i="18"/>
  <c r="Z28" i="18" s="1"/>
  <c r="AT62" i="18"/>
  <c r="X62" i="18" s="1"/>
  <c r="AT76" i="18"/>
  <c r="BB76" i="18" s="1"/>
  <c r="AT83" i="18"/>
  <c r="AT92" i="18"/>
  <c r="AT94" i="18"/>
  <c r="AZ94" i="18" s="1"/>
  <c r="AT102" i="18"/>
  <c r="AT103" i="18"/>
  <c r="Z103" i="18" s="1"/>
  <c r="AT124" i="18"/>
  <c r="Z124" i="18" s="1"/>
  <c r="AT156" i="18"/>
  <c r="AT159" i="18"/>
  <c r="BB159" i="18" s="1"/>
  <c r="AT168" i="18"/>
  <c r="Y168" i="18" s="1"/>
  <c r="AT191" i="18"/>
  <c r="AT29" i="18"/>
  <c r="AT104" i="18"/>
  <c r="BB104" i="18" s="1"/>
  <c r="AT114" i="18"/>
  <c r="AT175" i="18"/>
  <c r="AT181" i="18"/>
  <c r="AT193" i="18"/>
  <c r="AT232" i="18"/>
  <c r="Y232" i="18" s="1"/>
  <c r="AT233" i="18"/>
  <c r="Y233" i="18" s="1"/>
  <c r="AT265" i="18"/>
  <c r="AT273" i="18"/>
  <c r="BB273" i="18" s="1"/>
  <c r="AT280" i="18"/>
  <c r="AT291" i="18"/>
  <c r="X291" i="18" s="1"/>
  <c r="AT63" i="18"/>
  <c r="AT64" i="18"/>
  <c r="AZ64" i="18" s="1"/>
  <c r="AT65" i="18"/>
  <c r="AT77" i="18"/>
  <c r="AT84" i="18"/>
  <c r="BA84" i="18" s="1"/>
  <c r="BC84" i="18" s="1"/>
  <c r="AT95" i="18"/>
  <c r="AT105" i="18"/>
  <c r="X105" i="18" s="1"/>
  <c r="AT106" i="18"/>
  <c r="BB106" i="18" s="1"/>
  <c r="AT115" i="18"/>
  <c r="AT116" i="18"/>
  <c r="AZ116" i="18" s="1"/>
  <c r="AT125" i="18"/>
  <c r="AT135" i="18"/>
  <c r="Z135" i="18" s="1"/>
  <c r="AT163" i="18"/>
  <c r="Y163" i="18" s="1"/>
  <c r="AT212" i="18"/>
  <c r="BA212" i="18" s="1"/>
  <c r="AT221" i="18"/>
  <c r="AT246" i="18"/>
  <c r="Y246" i="18" s="1"/>
  <c r="AT252" i="18"/>
  <c r="AT66" i="18"/>
  <c r="Z66" i="18" s="1"/>
  <c r="AT68" i="18"/>
  <c r="Z68" i="18" s="1"/>
  <c r="AT69" i="18"/>
  <c r="X69" i="18" s="1"/>
  <c r="AT70" i="18"/>
  <c r="AT85" i="18"/>
  <c r="AT136" i="18"/>
  <c r="AZ136" i="18" s="1"/>
  <c r="AT147" i="18"/>
  <c r="AT151" i="18"/>
  <c r="BB151" i="18" s="1"/>
  <c r="AT154" i="18"/>
  <c r="AT157" i="18"/>
  <c r="AT184" i="18"/>
  <c r="Y184" i="18" s="1"/>
  <c r="AT187" i="18"/>
  <c r="X187" i="18" s="1"/>
  <c r="AT194" i="18"/>
  <c r="AT195" i="18"/>
  <c r="BB195" i="18" s="1"/>
  <c r="AT199" i="18"/>
  <c r="Y199" i="18" s="1"/>
  <c r="AT216" i="18"/>
  <c r="AT226" i="18"/>
  <c r="AZ226" i="18" s="1"/>
  <c r="AT240" i="18"/>
  <c r="AT241" i="18"/>
  <c r="BB241" i="18" s="1"/>
  <c r="AT253" i="18"/>
  <c r="AT254" i="18"/>
  <c r="Z254" i="18" s="1"/>
  <c r="AT274" i="18"/>
  <c r="AT282" i="18"/>
  <c r="AT30" i="18"/>
  <c r="AT32" i="18"/>
  <c r="AT47" i="18"/>
  <c r="X47" i="18" s="1"/>
  <c r="AT49" i="18"/>
  <c r="BB49" i="18" s="1"/>
  <c r="AT50" i="18"/>
  <c r="BB50" i="18" s="1"/>
  <c r="AT67" i="18"/>
  <c r="Z67" i="18" s="1"/>
  <c r="AT78" i="18"/>
  <c r="AT79" i="18"/>
  <c r="BB79" i="18" s="1"/>
  <c r="AT86" i="18"/>
  <c r="X86" i="18" s="1"/>
  <c r="AT96" i="18"/>
  <c r="Y96" i="18" s="1"/>
  <c r="AT107" i="18"/>
  <c r="AT137" i="18"/>
  <c r="AT166" i="18"/>
  <c r="BB166" i="18" s="1"/>
  <c r="AT169" i="18"/>
  <c r="X169" i="18" s="1"/>
  <c r="AT178" i="18"/>
  <c r="X178" i="18" s="1"/>
  <c r="AT200" i="18"/>
  <c r="X200" i="18" s="1"/>
  <c r="AT242" i="18"/>
  <c r="AT247" i="18"/>
  <c r="AZ247" i="18" s="1"/>
  <c r="AT229" i="18"/>
  <c r="X229" i="18" s="1"/>
  <c r="AT269" i="18"/>
  <c r="BA269" i="18" s="1"/>
  <c r="BC269" i="18" s="1"/>
  <c r="AT276" i="18"/>
  <c r="BB276" i="18" s="1"/>
  <c r="AT277" i="18"/>
  <c r="BB277" i="18" s="1"/>
  <c r="AT337" i="18"/>
  <c r="AT338" i="18"/>
  <c r="AT357" i="18"/>
  <c r="AT358" i="18"/>
  <c r="AT382" i="18"/>
  <c r="BA382" i="18" s="1"/>
  <c r="BC382" i="18" s="1"/>
  <c r="AT390" i="18"/>
  <c r="Y390" i="18" s="1"/>
  <c r="AT422" i="18"/>
  <c r="AT430" i="18"/>
  <c r="BA430" i="18" s="1"/>
  <c r="AT431" i="18"/>
  <c r="AT432" i="18"/>
  <c r="BB432" i="18" s="1"/>
  <c r="AT455" i="18"/>
  <c r="AT239" i="18"/>
  <c r="Z239" i="18" s="1"/>
  <c r="AT304" i="18"/>
  <c r="AT318" i="18"/>
  <c r="AT324" i="18"/>
  <c r="Y324" i="18" s="1"/>
  <c r="AT325" i="18"/>
  <c r="X325" i="18" s="1"/>
  <c r="AT328" i="18"/>
  <c r="AZ328" i="18" s="1"/>
  <c r="AT329" i="18"/>
  <c r="AZ329" i="18" s="1"/>
  <c r="AT343" i="18"/>
  <c r="X343" i="18" s="1"/>
  <c r="AT350" i="18"/>
  <c r="X350" i="18" s="1"/>
  <c r="AT365" i="18"/>
  <c r="AT366" i="18"/>
  <c r="AT367" i="18"/>
  <c r="AT375" i="18"/>
  <c r="AT386" i="18"/>
  <c r="AT398" i="18"/>
  <c r="Z398" i="18" s="1"/>
  <c r="AT402" i="18"/>
  <c r="AT406" i="18"/>
  <c r="AT414" i="18"/>
  <c r="AZ414" i="18" s="1"/>
  <c r="AT418" i="18"/>
  <c r="Z418" i="18" s="1"/>
  <c r="AT433" i="18"/>
  <c r="AT279" i="18"/>
  <c r="BB279" i="18" s="1"/>
  <c r="AT290" i="18"/>
  <c r="X290" i="18" s="1"/>
  <c r="AT301" i="18"/>
  <c r="AT339" i="18"/>
  <c r="AT340" i="18"/>
  <c r="X340" i="18" s="1"/>
  <c r="AT394" i="18"/>
  <c r="AT407" i="18"/>
  <c r="Y407" i="18" s="1"/>
  <c r="AT423" i="18"/>
  <c r="Z423" i="18" s="1"/>
  <c r="AT434" i="18"/>
  <c r="BB434" i="18" s="1"/>
  <c r="AT442" i="18"/>
  <c r="Y442" i="18" s="1"/>
  <c r="AT443" i="18"/>
  <c r="Y443" i="18" s="1"/>
  <c r="AT444" i="18"/>
  <c r="AT445" i="18"/>
  <c r="BA445" i="18" s="1"/>
  <c r="BC445" i="18" s="1"/>
  <c r="AT456" i="18"/>
  <c r="AT489" i="18"/>
  <c r="BB489" i="18" s="1"/>
  <c r="AT294" i="18"/>
  <c r="AT312" i="18"/>
  <c r="Z312" i="18" s="1"/>
  <c r="AT313" i="18"/>
  <c r="AT316" i="18"/>
  <c r="AT319" i="18"/>
  <c r="AT322" i="18"/>
  <c r="AT326" i="18"/>
  <c r="AZ326" i="18" s="1"/>
  <c r="AT330" i="18"/>
  <c r="AZ330" i="18" s="1"/>
  <c r="AT331" i="18"/>
  <c r="AT359" i="18"/>
  <c r="BA359" i="18" s="1"/>
  <c r="BC359" i="18" s="1"/>
  <c r="AT376" i="18"/>
  <c r="AT383" i="18"/>
  <c r="Y383" i="18" s="1"/>
  <c r="AT387" i="18"/>
  <c r="Y387" i="18" s="1"/>
  <c r="AT399" i="18"/>
  <c r="AZ399" i="18" s="1"/>
  <c r="AT419" i="18"/>
  <c r="AT449" i="18"/>
  <c r="AT457" i="18"/>
  <c r="BB457" i="18" s="1"/>
  <c r="AT474" i="18"/>
  <c r="AT484" i="18"/>
  <c r="BB484" i="18" s="1"/>
  <c r="AT485" i="18"/>
  <c r="BA485" i="18" s="1"/>
  <c r="BC485" i="18" s="1"/>
  <c r="AT281" i="18"/>
  <c r="AT283" i="18"/>
  <c r="AZ283" i="18" s="1"/>
  <c r="AT284" i="18"/>
  <c r="Z284" i="18" s="1"/>
  <c r="AT285" i="18"/>
  <c r="Y285" i="18" s="1"/>
  <c r="AT295" i="18"/>
  <c r="Z295" i="18" s="1"/>
  <c r="AT298" i="18"/>
  <c r="AZ298" i="18" s="1"/>
  <c r="AT309" i="18"/>
  <c r="AT344" i="18"/>
  <c r="AT351" i="18"/>
  <c r="AT360" i="18"/>
  <c r="AT368" i="18"/>
  <c r="Z368" i="18" s="1"/>
  <c r="AT395" i="18"/>
  <c r="Y395" i="18" s="1"/>
  <c r="AT408" i="18"/>
  <c r="Z408" i="18" s="1"/>
  <c r="AT435" i="18"/>
  <c r="Z435" i="18" s="1"/>
  <c r="AT225" i="18"/>
  <c r="AT302" i="18"/>
  <c r="Z302" i="18" s="1"/>
  <c r="AT305" i="18"/>
  <c r="AT314" i="18"/>
  <c r="Y314" i="18" s="1"/>
  <c r="AT320" i="18"/>
  <c r="AT332" i="18"/>
  <c r="AT345" i="18"/>
  <c r="BA345" i="18" s="1"/>
  <c r="BC345" i="18" s="1"/>
  <c r="AT346" i="18"/>
  <c r="AT352" i="18"/>
  <c r="Z352" i="18" s="1"/>
  <c r="AT353" i="18"/>
  <c r="X353" i="18" s="1"/>
  <c r="AT361" i="18"/>
  <c r="AT380" i="18"/>
  <c r="BA380" i="18" s="1"/>
  <c r="AT384" i="18"/>
  <c r="AT391" i="18"/>
  <c r="Y391" i="18" s="1"/>
  <c r="AT416" i="18"/>
  <c r="BA416" i="18" s="1"/>
  <c r="BC416" i="18" s="1"/>
  <c r="AT424" i="18"/>
  <c r="Z424" i="18" s="1"/>
  <c r="AT425" i="18"/>
  <c r="AT426" i="18"/>
  <c r="BB426" i="18" s="1"/>
  <c r="AT450" i="18"/>
  <c r="AT463" i="18"/>
  <c r="AT464" i="18"/>
  <c r="Z464" i="18" s="1"/>
  <c r="AT480" i="18"/>
  <c r="BB480" i="18" s="1"/>
  <c r="AT495" i="18"/>
  <c r="AT224" i="18"/>
  <c r="AT341" i="18"/>
  <c r="X341" i="18" s="1"/>
  <c r="AT369" i="18"/>
  <c r="X369" i="18" s="1"/>
  <c r="AT396" i="18"/>
  <c r="X396" i="18" s="1"/>
  <c r="AT403" i="18"/>
  <c r="BA403" i="18" s="1"/>
  <c r="AT410" i="18"/>
  <c r="AT415" i="18"/>
  <c r="BB415" i="18" s="1"/>
  <c r="AT286" i="18"/>
  <c r="X286" i="18" s="1"/>
  <c r="AT303" i="18"/>
  <c r="AZ303" i="18" s="1"/>
  <c r="AT354" i="18"/>
  <c r="Z354" i="18" s="1"/>
  <c r="AT370" i="18"/>
  <c r="AZ370" i="18" s="1"/>
  <c r="AT371" i="18"/>
  <c r="AT373" i="18"/>
  <c r="Y373" i="18" s="1"/>
  <c r="AT381" i="18"/>
  <c r="AT392" i="18"/>
  <c r="BA392" i="18" s="1"/>
  <c r="BC392" i="18" s="1"/>
  <c r="AT404" i="18"/>
  <c r="AT409" i="18"/>
  <c r="Y409" i="18" s="1"/>
  <c r="AT428" i="18"/>
  <c r="AT436" i="18"/>
  <c r="AT437" i="18"/>
  <c r="AT438" i="18"/>
  <c r="Z438" i="18" s="1"/>
  <c r="AT458" i="18"/>
  <c r="Y458" i="18" s="1"/>
  <c r="AT244" i="18"/>
  <c r="X244" i="18" s="1"/>
  <c r="AT272" i="18"/>
  <c r="AT287" i="18"/>
  <c r="BA287" i="18" s="1"/>
  <c r="BC287" i="18" s="1"/>
  <c r="AT292" i="18"/>
  <c r="AT296" i="18"/>
  <c r="BA296" i="18" s="1"/>
  <c r="BC296" i="18" s="1"/>
  <c r="AT306" i="18"/>
  <c r="AT307" i="18"/>
  <c r="AT310" i="18"/>
  <c r="AT323" i="18"/>
  <c r="AT347" i="18"/>
  <c r="Z347" i="18" s="1"/>
  <c r="AT348" i="18"/>
  <c r="AT355" i="18"/>
  <c r="Z355" i="18" s="1"/>
  <c r="AT362" i="18"/>
  <c r="BA362" i="18" s="1"/>
  <c r="BC362" i="18" s="1"/>
  <c r="AT372" i="18"/>
  <c r="AT377" i="18"/>
  <c r="AZ377" i="18" s="1"/>
  <c r="AT378" i="18"/>
  <c r="AZ378" i="18" s="1"/>
  <c r="AT388" i="18"/>
  <c r="AT400" i="18"/>
  <c r="AT411" i="18"/>
  <c r="AZ411" i="18" s="1"/>
  <c r="AT417" i="18"/>
  <c r="AT439" i="18"/>
  <c r="AT451" i="18"/>
  <c r="AT452" i="18"/>
  <c r="AT453" i="18"/>
  <c r="Z453" i="18" s="1"/>
  <c r="AT454" i="18"/>
  <c r="Z454" i="18" s="1"/>
  <c r="AT266" i="18"/>
  <c r="AT299" i="18"/>
  <c r="AZ299" i="18" s="1"/>
  <c r="AT317" i="18"/>
  <c r="AT321" i="18"/>
  <c r="BA321" i="18" s="1"/>
  <c r="BC321" i="18" s="1"/>
  <c r="AT327" i="18"/>
  <c r="AT335" i="18"/>
  <c r="X335" i="18" s="1"/>
  <c r="AT336" i="18"/>
  <c r="AT374" i="18"/>
  <c r="AT393" i="18"/>
  <c r="X393" i="18" s="1"/>
  <c r="AT405" i="18"/>
  <c r="Z405" i="18" s="1"/>
  <c r="AT429" i="18"/>
  <c r="BB429" i="18" s="1"/>
  <c r="AT440" i="18"/>
  <c r="AZ440" i="18" s="1"/>
  <c r="AT466" i="18"/>
  <c r="AT467" i="18"/>
  <c r="BA467" i="18" s="1"/>
  <c r="BC467" i="18" s="1"/>
  <c r="AT261" i="18"/>
  <c r="AT262" i="18"/>
  <c r="AZ262" i="18" s="1"/>
  <c r="AT264" i="18"/>
  <c r="BB264" i="18" s="1"/>
  <c r="AT267" i="18"/>
  <c r="BB267" i="18" s="1"/>
  <c r="AT275" i="18"/>
  <c r="AT289" i="18"/>
  <c r="AZ289" i="18" s="1"/>
  <c r="AT297" i="18"/>
  <c r="AT342" i="18"/>
  <c r="AT356" i="18"/>
  <c r="AZ356" i="18" s="1"/>
  <c r="AT379" i="18"/>
  <c r="X379" i="18" s="1"/>
  <c r="AT397" i="18"/>
  <c r="BB397" i="18" s="1"/>
  <c r="AT412" i="18"/>
  <c r="X412" i="18" s="1"/>
  <c r="AT421" i="18"/>
  <c r="AZ421" i="18" s="1"/>
  <c r="AT441" i="18"/>
  <c r="BA441" i="18" s="1"/>
  <c r="BC441" i="18" s="1"/>
  <c r="AT472" i="18"/>
  <c r="Z472" i="18" s="1"/>
  <c r="AT300" i="18"/>
  <c r="X300" i="18" s="1"/>
  <c r="AT477" i="18"/>
  <c r="AT510" i="18"/>
  <c r="Y510" i="18" s="1"/>
  <c r="AT542" i="18"/>
  <c r="X542" i="18" s="1"/>
  <c r="AT556" i="18"/>
  <c r="X556" i="18" s="1"/>
  <c r="AT573" i="18"/>
  <c r="Y573" i="18" s="1"/>
  <c r="AT574" i="18"/>
  <c r="BA574" i="18" s="1"/>
  <c r="AT576" i="18"/>
  <c r="AT610" i="18"/>
  <c r="X610" i="18" s="1"/>
  <c r="AT613" i="18"/>
  <c r="AT621" i="18"/>
  <c r="AT633" i="18"/>
  <c r="AT642" i="18"/>
  <c r="AZ642" i="18" s="1"/>
  <c r="AT652" i="18"/>
  <c r="AT653" i="18"/>
  <c r="AT667" i="18"/>
  <c r="AT678" i="18"/>
  <c r="AT679" i="18"/>
  <c r="BA679" i="18" s="1"/>
  <c r="AT683" i="18"/>
  <c r="X683" i="18" s="1"/>
  <c r="AT694" i="18"/>
  <c r="AT700" i="18"/>
  <c r="AT702" i="18"/>
  <c r="AT308" i="18"/>
  <c r="BA308" i="18" s="1"/>
  <c r="BC308" i="18" s="1"/>
  <c r="AT478" i="18"/>
  <c r="BB478" i="18" s="1"/>
  <c r="AT479" i="18"/>
  <c r="BB479" i="18" s="1"/>
  <c r="AT491" i="18"/>
  <c r="AT526" i="18"/>
  <c r="AT527" i="18"/>
  <c r="BA527" i="18" s="1"/>
  <c r="BC527" i="18" s="1"/>
  <c r="AT541" i="18"/>
  <c r="AT547" i="18"/>
  <c r="X547" i="18" s="1"/>
  <c r="AT548" i="18"/>
  <c r="AZ548" i="18" s="1"/>
  <c r="AT552" i="18"/>
  <c r="Y552" i="18" s="1"/>
  <c r="AT557" i="18"/>
  <c r="AZ557" i="18" s="1"/>
  <c r="AT575" i="18"/>
  <c r="AT590" i="18"/>
  <c r="BA590" i="18" s="1"/>
  <c r="BC590" i="18" s="1"/>
  <c r="AT605" i="18"/>
  <c r="AZ605" i="18" s="1"/>
  <c r="AT609" i="18"/>
  <c r="Y609" i="18" s="1"/>
  <c r="AT619" i="18"/>
  <c r="AT620" i="18"/>
  <c r="AT654" i="18"/>
  <c r="AT427" i="18"/>
  <c r="Z427" i="18" s="1"/>
  <c r="AT490" i="18"/>
  <c r="Y490" i="18" s="1"/>
  <c r="AT499" i="18"/>
  <c r="AZ499" i="18" s="1"/>
  <c r="AT500" i="18"/>
  <c r="AT505" i="18"/>
  <c r="AZ505" i="18" s="1"/>
  <c r="AT506" i="18"/>
  <c r="AT516" i="18"/>
  <c r="BA516" i="18" s="1"/>
  <c r="BC516" i="18" s="1"/>
  <c r="AT520" i="18"/>
  <c r="AT521" i="18"/>
  <c r="BB521" i="18" s="1"/>
  <c r="AT537" i="18"/>
  <c r="AT564" i="18"/>
  <c r="AT587" i="18"/>
  <c r="AT597" i="18"/>
  <c r="AT618" i="18"/>
  <c r="Y618" i="18" s="1"/>
  <c r="AT625" i="18"/>
  <c r="BA625" i="18" s="1"/>
  <c r="AT626" i="18"/>
  <c r="AT630" i="18"/>
  <c r="BB630" i="18" s="1"/>
  <c r="AT655" i="18"/>
  <c r="AT664" i="18"/>
  <c r="AT690" i="18"/>
  <c r="AT385" i="18"/>
  <c r="BB385" i="18" s="1"/>
  <c r="AT446" i="18"/>
  <c r="AT447" i="18"/>
  <c r="BB447" i="18" s="1"/>
  <c r="AT459" i="18"/>
  <c r="AT482" i="18"/>
  <c r="BB482" i="18" s="1"/>
  <c r="AT543" i="18"/>
  <c r="AZ543" i="18" s="1"/>
  <c r="AT565" i="18"/>
  <c r="BB565" i="18" s="1"/>
  <c r="AT567" i="18"/>
  <c r="AT570" i="18"/>
  <c r="Z570" i="18" s="1"/>
  <c r="AT577" i="18"/>
  <c r="AT580" i="18"/>
  <c r="Z580" i="18" s="1"/>
  <c r="AT614" i="18"/>
  <c r="AT622" i="18"/>
  <c r="AT628" i="18"/>
  <c r="AT629" i="18"/>
  <c r="BA629" i="18" s="1"/>
  <c r="BC629" i="18" s="1"/>
  <c r="AT639" i="18"/>
  <c r="Z639" i="18" s="1"/>
  <c r="AT656" i="18"/>
  <c r="AT661" i="18"/>
  <c r="AZ661" i="18" s="1"/>
  <c r="AT668" i="18"/>
  <c r="BA668" i="18" s="1"/>
  <c r="BC668" i="18" s="1"/>
  <c r="AT695" i="18"/>
  <c r="AT288" i="18"/>
  <c r="AZ288" i="18" s="1"/>
  <c r="AT364" i="18"/>
  <c r="AT448" i="18"/>
  <c r="AT460" i="18"/>
  <c r="AT465" i="18"/>
  <c r="BB465" i="18" s="1"/>
  <c r="AT481" i="18"/>
  <c r="AT492" i="18"/>
  <c r="AT507" i="18"/>
  <c r="AT512" i="18"/>
  <c r="Y512" i="18" s="1"/>
  <c r="AT522" i="18"/>
  <c r="Z522" i="18" s="1"/>
  <c r="AT532" i="18"/>
  <c r="BB532" i="18" s="1"/>
  <c r="AT533" i="18"/>
  <c r="BB533" i="18" s="1"/>
  <c r="AT558" i="18"/>
  <c r="Y558" i="18" s="1"/>
  <c r="AT566" i="18"/>
  <c r="AT591" i="18"/>
  <c r="Y591" i="18" s="1"/>
  <c r="AT592" i="18"/>
  <c r="Y592" i="18" s="1"/>
  <c r="AT594" i="18"/>
  <c r="Z594" i="18" s="1"/>
  <c r="AT627" i="18"/>
  <c r="AT634" i="18"/>
  <c r="AT635" i="18"/>
  <c r="Z635" i="18" s="1"/>
  <c r="AT638" i="18"/>
  <c r="AT643" i="18"/>
  <c r="X643" i="18" s="1"/>
  <c r="AT644" i="18"/>
  <c r="Y644" i="18" s="1"/>
  <c r="AT648" i="18"/>
  <c r="AT657" i="18"/>
  <c r="AZ657" i="18" s="1"/>
  <c r="AT675" i="18"/>
  <c r="AT687" i="18"/>
  <c r="AT688" i="18"/>
  <c r="BA688" i="18" s="1"/>
  <c r="BC688" i="18" s="1"/>
  <c r="AT692" i="18"/>
  <c r="AZ692" i="18" s="1"/>
  <c r="AT363" i="18"/>
  <c r="AT413" i="18"/>
  <c r="AT461" i="18"/>
  <c r="AT462" i="18"/>
  <c r="AT468" i="18"/>
  <c r="BB468" i="18" s="1"/>
  <c r="AT493" i="18"/>
  <c r="Y493" i="18" s="1"/>
  <c r="AT494" i="18"/>
  <c r="AT511" i="18"/>
  <c r="BA511" i="18" s="1"/>
  <c r="AT528" i="18"/>
  <c r="X528" i="18" s="1"/>
  <c r="AT549" i="18"/>
  <c r="Y549" i="18" s="1"/>
  <c r="AT559" i="18"/>
  <c r="AT581" i="18"/>
  <c r="Z581" i="18" s="1"/>
  <c r="AT593" i="18"/>
  <c r="AT606" i="18"/>
  <c r="AT631" i="18"/>
  <c r="AZ631" i="18" s="1"/>
  <c r="AT637" i="18"/>
  <c r="Y637" i="18" s="1"/>
  <c r="AT640" i="18"/>
  <c r="Z640" i="18" s="1"/>
  <c r="AT647" i="18"/>
  <c r="BA647" i="18" s="1"/>
  <c r="AT649" i="18"/>
  <c r="AT680" i="18"/>
  <c r="Y680" i="18" s="1"/>
  <c r="AT315" i="18"/>
  <c r="AT469" i="18"/>
  <c r="AT470" i="18"/>
  <c r="BB470" i="18" s="1"/>
  <c r="AT483" i="18"/>
  <c r="AT501" i="18"/>
  <c r="AT513" i="18"/>
  <c r="X513" i="18" s="1"/>
  <c r="AT517" i="18"/>
  <c r="AT518" i="18"/>
  <c r="AT538" i="18"/>
  <c r="X538" i="18" s="1"/>
  <c r="AT539" i="18"/>
  <c r="AZ539" i="18" s="1"/>
  <c r="AT560" i="18"/>
  <c r="AT568" i="18"/>
  <c r="Y568" i="18" s="1"/>
  <c r="AT578" i="18"/>
  <c r="AT598" i="18"/>
  <c r="Z598" i="18" s="1"/>
  <c r="AT623" i="18"/>
  <c r="Y623" i="18" s="1"/>
  <c r="AT636" i="18"/>
  <c r="BB636" i="18" s="1"/>
  <c r="AT646" i="18"/>
  <c r="AT650" i="18"/>
  <c r="X650" i="18" s="1"/>
  <c r="AT471" i="18"/>
  <c r="Z471" i="18" s="1"/>
  <c r="AT473" i="18"/>
  <c r="AT497" i="18"/>
  <c r="X497" i="18" s="1"/>
  <c r="AT523" i="18"/>
  <c r="X523" i="18" s="1"/>
  <c r="AT524" i="18"/>
  <c r="AT534" i="18"/>
  <c r="BA534" i="18" s="1"/>
  <c r="BC534" i="18" s="1"/>
  <c r="AT553" i="18"/>
  <c r="AT571" i="18"/>
  <c r="AT588" i="18"/>
  <c r="AT595" i="18"/>
  <c r="AZ595" i="18" s="1"/>
  <c r="AT599" i="18"/>
  <c r="AT401" i="18"/>
  <c r="AT420" i="18"/>
  <c r="AT486" i="18"/>
  <c r="BA486" i="18" s="1"/>
  <c r="BC486" i="18" s="1"/>
  <c r="AT496" i="18"/>
  <c r="Z496" i="18" s="1"/>
  <c r="AT503" i="18"/>
  <c r="AZ503" i="18" s="1"/>
  <c r="AT508" i="18"/>
  <c r="AZ508" i="18" s="1"/>
  <c r="AT509" i="18"/>
  <c r="AT544" i="18"/>
  <c r="X544" i="18" s="1"/>
  <c r="AT545" i="18"/>
  <c r="X545" i="18" s="1"/>
  <c r="AT554" i="18"/>
  <c r="AT561" i="18"/>
  <c r="AT582" i="18"/>
  <c r="AT583" i="18"/>
  <c r="AT585" i="18"/>
  <c r="Y585" i="18" s="1"/>
  <c r="AT603" i="18"/>
  <c r="AT632" i="18"/>
  <c r="Y632" i="18" s="1"/>
  <c r="AT641" i="18"/>
  <c r="X641" i="18" s="1"/>
  <c r="AT669" i="18"/>
  <c r="AT677" i="18"/>
  <c r="AZ677" i="18" s="1"/>
  <c r="AT685" i="18"/>
  <c r="AT696" i="18"/>
  <c r="AZ696" i="18" s="1"/>
  <c r="AT311" i="18"/>
  <c r="AT334" i="18"/>
  <c r="X334" i="18" s="1"/>
  <c r="AT476" i="18"/>
  <c r="AT502" i="18"/>
  <c r="AT525" i="18"/>
  <c r="AT530" i="18"/>
  <c r="X530" i="18" s="1"/>
  <c r="AT572" i="18"/>
  <c r="BB572" i="18" s="1"/>
  <c r="AT584" i="18"/>
  <c r="BA584" i="18" s="1"/>
  <c r="BC584" i="18" s="1"/>
  <c r="AT602" i="18"/>
  <c r="X602" i="18" s="1"/>
  <c r="AT607" i="18"/>
  <c r="Z607" i="18" s="1"/>
  <c r="AT651" i="18"/>
  <c r="AT670" i="18"/>
  <c r="AZ670" i="18" s="1"/>
  <c r="AT681" i="18"/>
  <c r="AT689" i="18"/>
  <c r="Z689" i="18" s="1"/>
  <c r="AT699" i="18"/>
  <c r="AT349" i="18"/>
  <c r="AT389" i="18"/>
  <c r="X389" i="18" s="1"/>
  <c r="AT487" i="18"/>
  <c r="AT488" i="18"/>
  <c r="BB488" i="18" s="1"/>
  <c r="AT498" i="18"/>
  <c r="Y498" i="18" s="1"/>
  <c r="AT514" i="18"/>
  <c r="AZ514" i="18" s="1"/>
  <c r="AT515" i="18"/>
  <c r="AZ515" i="18" s="1"/>
  <c r="AT531" i="18"/>
  <c r="AT535" i="18"/>
  <c r="Y535" i="18" s="1"/>
  <c r="AT536" i="18"/>
  <c r="Z536" i="18" s="1"/>
  <c r="AT550" i="18"/>
  <c r="AZ550" i="18" s="1"/>
  <c r="AT551" i="18"/>
  <c r="AT563" i="18"/>
  <c r="BB563" i="18" s="1"/>
  <c r="AT579" i="18"/>
  <c r="AT586" i="18"/>
  <c r="Y586" i="18" s="1"/>
  <c r="AT589" i="18"/>
  <c r="Z589" i="18" s="1"/>
  <c r="AT611" i="18"/>
  <c r="BA611" i="18" s="1"/>
  <c r="BC611" i="18" s="1"/>
  <c r="AT616" i="18"/>
  <c r="AT617" i="18"/>
  <c r="AT660" i="18"/>
  <c r="BB660" i="18" s="1"/>
  <c r="AT663" i="18"/>
  <c r="BA663" i="18" s="1"/>
  <c r="BC663" i="18" s="1"/>
  <c r="AT666" i="18"/>
  <c r="BA666" i="18" s="1"/>
  <c r="AT674" i="18"/>
  <c r="X674" i="18" s="1"/>
  <c r="AT504" i="18"/>
  <c r="AT718" i="18"/>
  <c r="X718" i="18" s="1"/>
  <c r="AT737" i="18"/>
  <c r="AT738" i="18"/>
  <c r="AT755" i="18"/>
  <c r="X755" i="18" s="1"/>
  <c r="AT756" i="18"/>
  <c r="BB756" i="18" s="1"/>
  <c r="AT770" i="18"/>
  <c r="AT777" i="18"/>
  <c r="Z777" i="18" s="1"/>
  <c r="AT785" i="18"/>
  <c r="AT806" i="18"/>
  <c r="AZ806" i="18" s="1"/>
  <c r="AT824" i="18"/>
  <c r="AT842" i="18"/>
  <c r="Y842" i="18" s="1"/>
  <c r="AT540" i="18"/>
  <c r="AT569" i="18"/>
  <c r="AT612" i="18"/>
  <c r="AT715" i="18"/>
  <c r="BA715" i="18" s="1"/>
  <c r="AT732" i="18"/>
  <c r="Y732" i="18" s="1"/>
  <c r="AT733" i="18"/>
  <c r="Z733" i="18" s="1"/>
  <c r="AT740" i="18"/>
  <c r="AZ740" i="18" s="1"/>
  <c r="AT751" i="18"/>
  <c r="X751" i="18" s="1"/>
  <c r="AT767" i="18"/>
  <c r="AT796" i="18"/>
  <c r="AZ796" i="18" s="1"/>
  <c r="AT802" i="18"/>
  <c r="BB802" i="18" s="1"/>
  <c r="AT810" i="18"/>
  <c r="AT820" i="18"/>
  <c r="AT828" i="18"/>
  <c r="AT838" i="18"/>
  <c r="X838" i="18" s="1"/>
  <c r="AT846" i="18"/>
  <c r="AT856" i="18"/>
  <c r="Z856" i="18" s="1"/>
  <c r="AT601" i="18"/>
  <c r="Z601" i="18" s="1"/>
  <c r="AT659" i="18"/>
  <c r="AT705" i="18"/>
  <c r="AZ705" i="18" s="1"/>
  <c r="AT710" i="18"/>
  <c r="AT714" i="18"/>
  <c r="AT719" i="18"/>
  <c r="BA719" i="18" s="1"/>
  <c r="BC719" i="18" s="1"/>
  <c r="AT720" i="18"/>
  <c r="BB720" i="18" s="1"/>
  <c r="AT739" i="18"/>
  <c r="AT744" i="18"/>
  <c r="AT750" i="18"/>
  <c r="AT778" i="18"/>
  <c r="AT803" i="18"/>
  <c r="AT821" i="18"/>
  <c r="AZ821" i="18" s="1"/>
  <c r="AT839" i="18"/>
  <c r="Z839" i="18" s="1"/>
  <c r="AT857" i="18"/>
  <c r="AT887" i="18"/>
  <c r="AT600" i="18"/>
  <c r="Y600" i="18" s="1"/>
  <c r="AT624" i="18"/>
  <c r="AT658" i="18"/>
  <c r="BA658" i="18" s="1"/>
  <c r="BC658" i="18" s="1"/>
  <c r="AT691" i="18"/>
  <c r="AT701" i="18"/>
  <c r="AT706" i="18"/>
  <c r="BB706" i="18" s="1"/>
  <c r="AT729" i="18"/>
  <c r="AT747" i="18"/>
  <c r="X747" i="18" s="1"/>
  <c r="AT762" i="18"/>
  <c r="Z762" i="18" s="1"/>
  <c r="AT779" i="18"/>
  <c r="Z779" i="18" s="1"/>
  <c r="AT797" i="18"/>
  <c r="BA797" i="18" s="1"/>
  <c r="BC797" i="18" s="1"/>
  <c r="AT798" i="18"/>
  <c r="AT807" i="18"/>
  <c r="Z807" i="18" s="1"/>
  <c r="AT817" i="18"/>
  <c r="AT825" i="18"/>
  <c r="BB825" i="18" s="1"/>
  <c r="AT835" i="18"/>
  <c r="AT843" i="18"/>
  <c r="BA843" i="18" s="1"/>
  <c r="BC843" i="18" s="1"/>
  <c r="AT853" i="18"/>
  <c r="AT861" i="18"/>
  <c r="Z861" i="18" s="1"/>
  <c r="AT870" i="18"/>
  <c r="AZ870" i="18" s="1"/>
  <c r="AT293" i="18"/>
  <c r="BB293" i="18" s="1"/>
  <c r="AT519" i="18"/>
  <c r="AT662" i="18"/>
  <c r="Y662" i="18" s="1"/>
  <c r="AT665" i="18"/>
  <c r="BB665" i="18" s="1"/>
  <c r="AT671" i="18"/>
  <c r="Y671" i="18" s="1"/>
  <c r="AT721" i="18"/>
  <c r="AT726" i="18"/>
  <c r="BB726" i="18" s="1"/>
  <c r="AT734" i="18"/>
  <c r="AT741" i="18"/>
  <c r="X741" i="18" s="1"/>
  <c r="AT757" i="18"/>
  <c r="BB757" i="18" s="1"/>
  <c r="AT771" i="18"/>
  <c r="Z771" i="18" s="1"/>
  <c r="AT786" i="18"/>
  <c r="AT800" i="18"/>
  <c r="Y800" i="18" s="1"/>
  <c r="AT818" i="18"/>
  <c r="AT836" i="18"/>
  <c r="AZ836" i="18" s="1"/>
  <c r="AT529" i="18"/>
  <c r="AT682" i="18"/>
  <c r="AT684" i="18"/>
  <c r="AT686" i="18"/>
  <c r="X686" i="18" s="1"/>
  <c r="AT707" i="18"/>
  <c r="AT722" i="18"/>
  <c r="AT730" i="18"/>
  <c r="AT748" i="18"/>
  <c r="AT752" i="18"/>
  <c r="AT758" i="18"/>
  <c r="BA758" i="18" s="1"/>
  <c r="BC758" i="18" s="1"/>
  <c r="AT765" i="18"/>
  <c r="AZ765" i="18" s="1"/>
  <c r="AT789" i="18"/>
  <c r="Y789" i="18" s="1"/>
  <c r="AT799" i="18"/>
  <c r="AT804" i="18"/>
  <c r="Y804" i="18" s="1"/>
  <c r="AT814" i="18"/>
  <c r="BB814" i="18" s="1"/>
  <c r="AT822" i="18"/>
  <c r="AT832" i="18"/>
  <c r="AT840" i="18"/>
  <c r="AT850" i="18"/>
  <c r="Y850" i="18" s="1"/>
  <c r="AT858" i="18"/>
  <c r="AT865" i="18"/>
  <c r="Y865" i="18" s="1"/>
  <c r="AT866" i="18"/>
  <c r="BA866" i="18" s="1"/>
  <c r="BC866" i="18" s="1"/>
  <c r="AT874" i="18"/>
  <c r="AT875" i="18"/>
  <c r="BB875" i="18" s="1"/>
  <c r="AT883" i="18"/>
  <c r="AT546" i="18"/>
  <c r="AZ546" i="18" s="1"/>
  <c r="AT672" i="18"/>
  <c r="X672" i="18" s="1"/>
  <c r="AT673" i="18"/>
  <c r="X673" i="18" s="1"/>
  <c r="AT676" i="18"/>
  <c r="AT711" i="18"/>
  <c r="AT716" i="18"/>
  <c r="AT727" i="18"/>
  <c r="AT745" i="18"/>
  <c r="AZ745" i="18" s="1"/>
  <c r="AT768" i="18"/>
  <c r="Z768" i="18" s="1"/>
  <c r="AT772" i="18"/>
  <c r="AZ772" i="18" s="1"/>
  <c r="AT783" i="18"/>
  <c r="BB783" i="18" s="1"/>
  <c r="AT790" i="18"/>
  <c r="X790" i="18" s="1"/>
  <c r="AT791" i="18"/>
  <c r="Y791" i="18" s="1"/>
  <c r="AT792" i="18"/>
  <c r="AT793" i="18"/>
  <c r="Y793" i="18" s="1"/>
  <c r="AT475" i="18"/>
  <c r="AT555" i="18"/>
  <c r="AT608" i="18"/>
  <c r="AT645" i="18"/>
  <c r="AT693" i="18"/>
  <c r="AT697" i="18"/>
  <c r="BB697" i="18" s="1"/>
  <c r="AT703" i="18"/>
  <c r="BB703" i="18" s="1"/>
  <c r="AT735" i="18"/>
  <c r="X735" i="18" s="1"/>
  <c r="AT759" i="18"/>
  <c r="AT769" i="18"/>
  <c r="AT780" i="18"/>
  <c r="BB780" i="18" s="1"/>
  <c r="AT801" i="18"/>
  <c r="Z801" i="18" s="1"/>
  <c r="AT811" i="18"/>
  <c r="AT596" i="18"/>
  <c r="AZ596" i="18" s="1"/>
  <c r="AT712" i="18"/>
  <c r="AT723" i="18"/>
  <c r="X723" i="18" s="1"/>
  <c r="AT731" i="18"/>
  <c r="AT742" i="18"/>
  <c r="BB742" i="18" s="1"/>
  <c r="AT743" i="18"/>
  <c r="AT746" i="18"/>
  <c r="AZ746" i="18" s="1"/>
  <c r="AT753" i="18"/>
  <c r="AT763" i="18"/>
  <c r="Z763" i="18" s="1"/>
  <c r="AT766" i="18"/>
  <c r="AZ766" i="18" s="1"/>
  <c r="AT774" i="18"/>
  <c r="BB774" i="18" s="1"/>
  <c r="AT812" i="18"/>
  <c r="AT830" i="18"/>
  <c r="Y830" i="18" s="1"/>
  <c r="AT698" i="18"/>
  <c r="AZ698" i="18" s="1"/>
  <c r="AT728" i="18"/>
  <c r="AT736" i="18"/>
  <c r="Y736" i="18" s="1"/>
  <c r="AT749" i="18"/>
  <c r="Y749" i="18" s="1"/>
  <c r="AT773" i="18"/>
  <c r="BA773" i="18" s="1"/>
  <c r="BC773" i="18" s="1"/>
  <c r="AT775" i="18"/>
  <c r="AZ775" i="18" s="1"/>
  <c r="AT333" i="18"/>
  <c r="Y333" i="18" s="1"/>
  <c r="AT615" i="18"/>
  <c r="Z615" i="18" s="1"/>
  <c r="AT724" i="18"/>
  <c r="AT725" i="18"/>
  <c r="X725" i="18" s="1"/>
  <c r="AT764" i="18"/>
  <c r="AT782" i="18"/>
  <c r="AT788" i="18"/>
  <c r="AT805" i="18"/>
  <c r="AT813" i="18"/>
  <c r="AZ813" i="18" s="1"/>
  <c r="AT823" i="18"/>
  <c r="AZ823" i="18" s="1"/>
  <c r="AT831" i="18"/>
  <c r="BB831" i="18" s="1"/>
  <c r="AT754" i="18"/>
  <c r="BA754" i="18" s="1"/>
  <c r="AT784" i="18"/>
  <c r="AT863" i="18"/>
  <c r="BA863" i="18" s="1"/>
  <c r="BC863" i="18" s="1"/>
  <c r="AT894" i="18"/>
  <c r="AT898" i="18"/>
  <c r="AT907" i="18"/>
  <c r="AT908" i="18"/>
  <c r="AT913" i="18"/>
  <c r="AZ913" i="18" s="1"/>
  <c r="AT923" i="18"/>
  <c r="AZ923" i="18" s="1"/>
  <c r="AT934" i="18"/>
  <c r="AT943" i="18"/>
  <c r="Y943" i="18" s="1"/>
  <c r="AT951" i="18"/>
  <c r="Z951" i="18" s="1"/>
  <c r="AT969" i="18"/>
  <c r="BA969" i="18" s="1"/>
  <c r="BC969" i="18" s="1"/>
  <c r="AT985" i="18"/>
  <c r="AT986" i="18"/>
  <c r="Z986" i="18" s="1"/>
  <c r="AT993" i="18"/>
  <c r="AT1022" i="18"/>
  <c r="X1022" i="18" s="1"/>
  <c r="AT1036" i="18"/>
  <c r="AT1040" i="18"/>
  <c r="AT1058" i="18"/>
  <c r="AT1066" i="18"/>
  <c r="AT1071" i="18"/>
  <c r="AT1083" i="18"/>
  <c r="Y1083" i="18" s="1"/>
  <c r="AT787" i="18"/>
  <c r="Y787" i="18" s="1"/>
  <c r="AT815" i="18"/>
  <c r="X815" i="18" s="1"/>
  <c r="AT819" i="18"/>
  <c r="BA819" i="18" s="1"/>
  <c r="AT833" i="18"/>
  <c r="X833" i="18" s="1"/>
  <c r="AT847" i="18"/>
  <c r="AT848" i="18"/>
  <c r="Y848" i="18" s="1"/>
  <c r="AT862" i="18"/>
  <c r="AT878" i="18"/>
  <c r="AT884" i="18"/>
  <c r="X884" i="18" s="1"/>
  <c r="AT899" i="18"/>
  <c r="BB899" i="18" s="1"/>
  <c r="AT915" i="18"/>
  <c r="BB915" i="18" s="1"/>
  <c r="AT916" i="18"/>
  <c r="X916" i="18" s="1"/>
  <c r="AT920" i="18"/>
  <c r="BB920" i="18" s="1"/>
  <c r="AT921" i="18"/>
  <c r="BB921" i="18" s="1"/>
  <c r="AT922" i="18"/>
  <c r="AT924" i="18"/>
  <c r="AT925" i="18"/>
  <c r="Y925" i="18" s="1"/>
  <c r="AT952" i="18"/>
  <c r="X952" i="18" s="1"/>
  <c r="AT987" i="18"/>
  <c r="AT1021" i="18"/>
  <c r="X1021" i="18" s="1"/>
  <c r="AT1041" i="18"/>
  <c r="AT1048" i="18"/>
  <c r="AT1067" i="18"/>
  <c r="AZ1067" i="18" s="1"/>
  <c r="AT1094" i="18"/>
  <c r="X1094" i="18" s="1"/>
  <c r="AT1098" i="18"/>
  <c r="AT713" i="18"/>
  <c r="BA713" i="18" s="1"/>
  <c r="BC713" i="18" s="1"/>
  <c r="AT816" i="18"/>
  <c r="AT826" i="18"/>
  <c r="BB826" i="18" s="1"/>
  <c r="AT827" i="18"/>
  <c r="BB827" i="18" s="1"/>
  <c r="AT834" i="18"/>
  <c r="Y834" i="18" s="1"/>
  <c r="AT837" i="18"/>
  <c r="AT864" i="18"/>
  <c r="Z864" i="18" s="1"/>
  <c r="AT871" i="18"/>
  <c r="BB871" i="18" s="1"/>
  <c r="AT872" i="18"/>
  <c r="Z872" i="18" s="1"/>
  <c r="AT877" i="18"/>
  <c r="AT889" i="18"/>
  <c r="AZ889" i="18" s="1"/>
  <c r="AT890" i="18"/>
  <c r="AT958" i="18"/>
  <c r="AZ958" i="18" s="1"/>
  <c r="AT959" i="18"/>
  <c r="AT970" i="18"/>
  <c r="AT1027" i="18"/>
  <c r="AT1049" i="18"/>
  <c r="X1049" i="18" s="1"/>
  <c r="AT1054" i="18"/>
  <c r="AT1059" i="18"/>
  <c r="AT1075" i="18"/>
  <c r="AT761" i="18"/>
  <c r="AT781" i="18"/>
  <c r="AT879" i="18"/>
  <c r="Z879" i="18" s="1"/>
  <c r="AT900" i="18"/>
  <c r="BA900" i="18" s="1"/>
  <c r="AT909" i="18"/>
  <c r="AT760" i="18"/>
  <c r="AZ760" i="18" s="1"/>
  <c r="AT795" i="18"/>
  <c r="BB795" i="18" s="1"/>
  <c r="AT809" i="18"/>
  <c r="BB809" i="18" s="1"/>
  <c r="AT829" i="18"/>
  <c r="AT849" i="18"/>
  <c r="AT867" i="18"/>
  <c r="AT873" i="18"/>
  <c r="AZ873" i="18" s="1"/>
  <c r="AT885" i="18"/>
  <c r="AT896" i="18"/>
  <c r="Y896" i="18" s="1"/>
  <c r="AT905" i="18"/>
  <c r="X905" i="18" s="1"/>
  <c r="AT926" i="18"/>
  <c r="AT961" i="18"/>
  <c r="AZ961" i="18" s="1"/>
  <c r="AT971" i="18"/>
  <c r="AT978" i="18"/>
  <c r="BA978" i="18" s="1"/>
  <c r="BC978" i="18" s="1"/>
  <c r="AT988" i="18"/>
  <c r="X988" i="18" s="1"/>
  <c r="AT1003" i="18"/>
  <c r="BB1003" i="18" s="1"/>
  <c r="AT1013" i="18"/>
  <c r="AT1028" i="18"/>
  <c r="AT1042" i="18"/>
  <c r="AT1043" i="18"/>
  <c r="AT794" i="18"/>
  <c r="AZ794" i="18" s="1"/>
  <c r="AT808" i="18"/>
  <c r="AZ808" i="18" s="1"/>
  <c r="AT891" i="18"/>
  <c r="AZ891" i="18" s="1"/>
  <c r="AT895" i="18"/>
  <c r="Y895" i="18" s="1"/>
  <c r="AT904" i="18"/>
  <c r="AT917" i="18"/>
  <c r="X917" i="18" s="1"/>
  <c r="AT979" i="18"/>
  <c r="AT994" i="18"/>
  <c r="BB994" i="18" s="1"/>
  <c r="AT1004" i="18"/>
  <c r="AT1014" i="18"/>
  <c r="AT1024" i="18"/>
  <c r="Z1024" i="18" s="1"/>
  <c r="AT1038" i="18"/>
  <c r="AT1044" i="18"/>
  <c r="AT1072" i="18"/>
  <c r="AZ1072" i="18" s="1"/>
  <c r="AT1077" i="18"/>
  <c r="AT1084" i="18"/>
  <c r="AZ1084" i="18" s="1"/>
  <c r="AT1089" i="18"/>
  <c r="AT1100" i="18"/>
  <c r="BB1100" i="18" s="1"/>
  <c r="AT851" i="18"/>
  <c r="AT910" i="18"/>
  <c r="BA910" i="18" s="1"/>
  <c r="BC910" i="18" s="1"/>
  <c r="AT911" i="18"/>
  <c r="AT936" i="18"/>
  <c r="AZ936" i="18" s="1"/>
  <c r="AT945" i="18"/>
  <c r="AT946" i="18"/>
  <c r="AT962" i="18"/>
  <c r="AT989" i="18"/>
  <c r="Y989" i="18" s="1"/>
  <c r="AT995" i="18"/>
  <c r="AT1005" i="18"/>
  <c r="BB1005" i="18" s="1"/>
  <c r="AT1015" i="18"/>
  <c r="BB1015" i="18" s="1"/>
  <c r="AT1016" i="18"/>
  <c r="BB1016" i="18" s="1"/>
  <c r="AT1017" i="18"/>
  <c r="AT1018" i="18"/>
  <c r="X1018" i="18" s="1"/>
  <c r="AT1032" i="18"/>
  <c r="AT1051" i="18"/>
  <c r="BA1051" i="18" s="1"/>
  <c r="BC1051" i="18" s="1"/>
  <c r="AT1056" i="18"/>
  <c r="Z1056" i="18" s="1"/>
  <c r="AT1060" i="18"/>
  <c r="BA1060" i="18" s="1"/>
  <c r="BC1060" i="18" s="1"/>
  <c r="AT1073" i="18"/>
  <c r="AZ1073" i="18" s="1"/>
  <c r="AT708" i="18"/>
  <c r="Z708" i="18" s="1"/>
  <c r="AT709" i="18"/>
  <c r="X709" i="18" s="1"/>
  <c r="AT841" i="18"/>
  <c r="AZ841" i="18" s="1"/>
  <c r="AT859" i="18"/>
  <c r="AT860" i="18"/>
  <c r="AZ860" i="18" s="1"/>
  <c r="AT906" i="18"/>
  <c r="AT852" i="18"/>
  <c r="X852" i="18" s="1"/>
  <c r="AT876" i="18"/>
  <c r="AT880" i="18"/>
  <c r="AT881" i="18"/>
  <c r="AT886" i="18"/>
  <c r="BA886" i="18" s="1"/>
  <c r="AT897" i="18"/>
  <c r="AZ897" i="18" s="1"/>
  <c r="AT901" i="18"/>
  <c r="BB901" i="18" s="1"/>
  <c r="AT902" i="18"/>
  <c r="X902" i="18" s="1"/>
  <c r="AT927" i="18"/>
  <c r="AZ927" i="18" s="1"/>
  <c r="AT928" i="18"/>
  <c r="AT939" i="18"/>
  <c r="X939" i="18" s="1"/>
  <c r="AT956" i="18"/>
  <c r="BB956" i="18" s="1"/>
  <c r="AT964" i="18"/>
  <c r="AT973" i="18"/>
  <c r="AT981" i="18"/>
  <c r="AT997" i="18"/>
  <c r="Z997" i="18" s="1"/>
  <c r="AT998" i="18"/>
  <c r="AT999" i="18"/>
  <c r="AT1000" i="18"/>
  <c r="BB1000" i="18" s="1"/>
  <c r="AT1010" i="18"/>
  <c r="AT1045" i="18"/>
  <c r="AZ1045" i="18" s="1"/>
  <c r="AT1052" i="18"/>
  <c r="AT1061" i="18"/>
  <c r="AT704" i="18"/>
  <c r="BB704" i="18" s="1"/>
  <c r="AT776" i="18"/>
  <c r="Y776" i="18" s="1"/>
  <c r="AT869" i="18"/>
  <c r="AT888" i="18"/>
  <c r="AT912" i="18"/>
  <c r="AT918" i="18"/>
  <c r="AT929" i="18"/>
  <c r="AT938" i="18"/>
  <c r="Y938" i="18" s="1"/>
  <c r="AT941" i="18"/>
  <c r="BB941" i="18" s="1"/>
  <c r="AT957" i="18"/>
  <c r="AZ957" i="18" s="1"/>
  <c r="AT966" i="18"/>
  <c r="AT974" i="18"/>
  <c r="Y974" i="18" s="1"/>
  <c r="AT982" i="18"/>
  <c r="AT990" i="18"/>
  <c r="Y990" i="18" s="1"/>
  <c r="AT991" i="18"/>
  <c r="AT1001" i="18"/>
  <c r="AT1020" i="18"/>
  <c r="Y1020" i="18" s="1"/>
  <c r="AT1039" i="18"/>
  <c r="AZ1039" i="18" s="1"/>
  <c r="AT1046" i="18"/>
  <c r="AZ1046" i="18" s="1"/>
  <c r="AT562" i="18"/>
  <c r="Y562" i="18" s="1"/>
  <c r="AT604" i="18"/>
  <c r="Y604" i="18" s="1"/>
  <c r="AT717" i="18"/>
  <c r="X717" i="18" s="1"/>
  <c r="AT855" i="18"/>
  <c r="AT903" i="18"/>
  <c r="AT914" i="18"/>
  <c r="BB914" i="18" s="1"/>
  <c r="AT919" i="18"/>
  <c r="X919" i="18" s="1"/>
  <c r="AT948" i="18"/>
  <c r="AT950" i="18"/>
  <c r="BB950" i="18" s="1"/>
  <c r="AT1082" i="18"/>
  <c r="AT1102" i="18"/>
  <c r="AT1108" i="18"/>
  <c r="BA1108" i="18" s="1"/>
  <c r="AT1114" i="18"/>
  <c r="Y1114" i="18" s="1"/>
  <c r="AT1115" i="18"/>
  <c r="AT1127" i="18"/>
  <c r="AZ1127" i="18" s="1"/>
  <c r="AT1129" i="18"/>
  <c r="X1129" i="18" s="1"/>
  <c r="AT1134" i="18"/>
  <c r="BA1134" i="18" s="1"/>
  <c r="BC1134" i="18" s="1"/>
  <c r="AT1146" i="18"/>
  <c r="BA1146" i="18" s="1"/>
  <c r="BC1146" i="18" s="1"/>
  <c r="AT1153" i="18"/>
  <c r="Z1153" i="18" s="1"/>
  <c r="AT1166" i="18"/>
  <c r="AT1193" i="18"/>
  <c r="Z1193" i="18" s="1"/>
  <c r="AT1198" i="18"/>
  <c r="Z1198" i="18" s="1"/>
  <c r="AT1209" i="18"/>
  <c r="BA1209" i="18" s="1"/>
  <c r="AT1215" i="18"/>
  <c r="AT1221" i="18"/>
  <c r="Z1221" i="18" s="1"/>
  <c r="AT1228" i="18"/>
  <c r="AT1230" i="18"/>
  <c r="Y1230" i="18" s="1"/>
  <c r="AT1233" i="18"/>
  <c r="AT1255" i="18"/>
  <c r="AT947" i="18"/>
  <c r="AT949" i="18"/>
  <c r="Y949" i="18" s="1"/>
  <c r="AT967" i="18"/>
  <c r="AT968" i="18"/>
  <c r="AT984" i="18"/>
  <c r="AT1047" i="18"/>
  <c r="AT1050" i="18"/>
  <c r="AT1069" i="18"/>
  <c r="BB1069" i="18" s="1"/>
  <c r="AT1074" i="18"/>
  <c r="BA1074" i="18" s="1"/>
  <c r="BC1074" i="18" s="1"/>
  <c r="AT1106" i="18"/>
  <c r="AT1112" i="18"/>
  <c r="AT1119" i="18"/>
  <c r="BA1119" i="18" s="1"/>
  <c r="AT1130" i="18"/>
  <c r="AT1150" i="18"/>
  <c r="AT1158" i="18"/>
  <c r="AT1162" i="18"/>
  <c r="AT1171" i="18"/>
  <c r="BB1171" i="18" s="1"/>
  <c r="AT1176" i="18"/>
  <c r="AT1188" i="18"/>
  <c r="X1188" i="18" s="1"/>
  <c r="AT1189" i="18"/>
  <c r="X1189" i="18" s="1"/>
  <c r="AT1223" i="18"/>
  <c r="AT1243" i="18"/>
  <c r="BA1243" i="18" s="1"/>
  <c r="BC1243" i="18" s="1"/>
  <c r="AT1256" i="18"/>
  <c r="AT942" i="18"/>
  <c r="AT944" i="18"/>
  <c r="AT965" i="18"/>
  <c r="X965" i="18" s="1"/>
  <c r="AT983" i="18"/>
  <c r="AT1011" i="18"/>
  <c r="AT1053" i="18"/>
  <c r="AT1070" i="18"/>
  <c r="BB1070" i="18" s="1"/>
  <c r="AT1093" i="18"/>
  <c r="BA1093" i="18" s="1"/>
  <c r="BC1093" i="18" s="1"/>
  <c r="AT1099" i="18"/>
  <c r="Y1099" i="18" s="1"/>
  <c r="AT1109" i="18"/>
  <c r="X1109" i="18" s="1"/>
  <c r="AT1123" i="18"/>
  <c r="BB1123" i="18" s="1"/>
  <c r="AT1143" i="18"/>
  <c r="BB1143" i="18" s="1"/>
  <c r="AT1154" i="18"/>
  <c r="AZ1154" i="18" s="1"/>
  <c r="AT1177" i="18"/>
  <c r="AT1182" i="18"/>
  <c r="X1182" i="18" s="1"/>
  <c r="AT1224" i="18"/>
  <c r="AT882" i="18"/>
  <c r="AT893" i="18"/>
  <c r="Z893" i="18" s="1"/>
  <c r="AT1055" i="18"/>
  <c r="AT1076" i="18"/>
  <c r="AT1085" i="18"/>
  <c r="Z1085" i="18" s="1"/>
  <c r="AT1103" i="18"/>
  <c r="AT1116" i="18"/>
  <c r="AZ1116" i="18" s="1"/>
  <c r="AT1124" i="18"/>
  <c r="AT1140" i="18"/>
  <c r="AT1163" i="18"/>
  <c r="X1163" i="18" s="1"/>
  <c r="AT1183" i="18"/>
  <c r="BB1183" i="18" s="1"/>
  <c r="AT1199" i="18"/>
  <c r="AT892" i="18"/>
  <c r="X892" i="18" s="1"/>
  <c r="AT940" i="18"/>
  <c r="AT996" i="18"/>
  <c r="BA996" i="18" s="1"/>
  <c r="AT1008" i="18"/>
  <c r="AT1009" i="18"/>
  <c r="Z1009" i="18" s="1"/>
  <c r="AT1078" i="18"/>
  <c r="AT1079" i="18"/>
  <c r="X1079" i="18" s="1"/>
  <c r="AT1080" i="18"/>
  <c r="AT1086" i="18"/>
  <c r="BB1086" i="18" s="1"/>
  <c r="AT1090" i="18"/>
  <c r="Z1090" i="18" s="1"/>
  <c r="AT1120" i="18"/>
  <c r="AT1121" i="18"/>
  <c r="AT1131" i="18"/>
  <c r="BB1131" i="18" s="1"/>
  <c r="AT1135" i="18"/>
  <c r="X1135" i="18" s="1"/>
  <c r="AT1136" i="18"/>
  <c r="AT1151" i="18"/>
  <c r="AZ1151" i="18" s="1"/>
  <c r="AT1159" i="18"/>
  <c r="BB1159" i="18" s="1"/>
  <c r="AT1167" i="18"/>
  <c r="BA1167" i="18" s="1"/>
  <c r="BC1167" i="18" s="1"/>
  <c r="AT1172" i="18"/>
  <c r="BA1172" i="18" s="1"/>
  <c r="AT1178" i="18"/>
  <c r="AT1190" i="18"/>
  <c r="AT1194" i="18"/>
  <c r="AT1234" i="18"/>
  <c r="AZ1234" i="18" s="1"/>
  <c r="AT963" i="18"/>
  <c r="AT980" i="18"/>
  <c r="AT1006" i="18"/>
  <c r="AT1007" i="18"/>
  <c r="X1007" i="18" s="1"/>
  <c r="AT1012" i="18"/>
  <c r="AZ1012" i="18" s="1"/>
  <c r="AT1025" i="18"/>
  <c r="BA1025" i="18" s="1"/>
  <c r="AT1057" i="18"/>
  <c r="Y1057" i="18" s="1"/>
  <c r="AT1091" i="18"/>
  <c r="Y1091" i="18" s="1"/>
  <c r="AT1147" i="18"/>
  <c r="AT1148" i="18"/>
  <c r="BA1148" i="18" s="1"/>
  <c r="BC1148" i="18" s="1"/>
  <c r="AT1155" i="18"/>
  <c r="X1155" i="18" s="1"/>
  <c r="AT1184" i="18"/>
  <c r="AT1204" i="18"/>
  <c r="AT1217" i="18"/>
  <c r="AT1225" i="18"/>
  <c r="AZ1225" i="18" s="1"/>
  <c r="AT1247" i="18"/>
  <c r="AT1248" i="18"/>
  <c r="AT1249" i="18"/>
  <c r="BB1249" i="18" s="1"/>
  <c r="AT1258" i="18"/>
  <c r="Y1258" i="18" s="1"/>
  <c r="AT845" i="18"/>
  <c r="AZ845" i="18" s="1"/>
  <c r="AT854" i="18"/>
  <c r="AT975" i="18"/>
  <c r="AZ975" i="18" s="1"/>
  <c r="AT992" i="18"/>
  <c r="BB992" i="18" s="1"/>
  <c r="AT1002" i="18"/>
  <c r="AZ1002" i="18" s="1"/>
  <c r="AT1023" i="18"/>
  <c r="AT1026" i="18"/>
  <c r="AT1029" i="18"/>
  <c r="AT1031" i="18"/>
  <c r="AT1037" i="18"/>
  <c r="AT1062" i="18"/>
  <c r="Y1062" i="18" s="1"/>
  <c r="AT1095" i="18"/>
  <c r="X1095" i="18" s="1"/>
  <c r="AT1107" i="18"/>
  <c r="AT1125" i="18"/>
  <c r="X1125" i="18" s="1"/>
  <c r="AT1128" i="18"/>
  <c r="BB1128" i="18" s="1"/>
  <c r="AT1144" i="18"/>
  <c r="AT844" i="18"/>
  <c r="Y844" i="18" s="1"/>
  <c r="AT960" i="18"/>
  <c r="AT1030" i="18"/>
  <c r="AT1033" i="18"/>
  <c r="X1033" i="18" s="1"/>
  <c r="AT1034" i="18"/>
  <c r="AZ1034" i="18" s="1"/>
  <c r="AT1035" i="18"/>
  <c r="Y1035" i="18" s="1"/>
  <c r="AT1063" i="18"/>
  <c r="BA1063" i="18" s="1"/>
  <c r="BC1063" i="18" s="1"/>
  <c r="AT1064" i="18"/>
  <c r="BB1064" i="18" s="1"/>
  <c r="AT1110" i="18"/>
  <c r="BA1110" i="18" s="1"/>
  <c r="BC1110" i="18" s="1"/>
  <c r="AT1113" i="18"/>
  <c r="AT1117" i="18"/>
  <c r="X1117" i="18" s="1"/>
  <c r="AT1137" i="18"/>
  <c r="AT1141" i="18"/>
  <c r="Y1141" i="18" s="1"/>
  <c r="AT1164" i="18"/>
  <c r="AT1174" i="18"/>
  <c r="X1174" i="18" s="1"/>
  <c r="AT1179" i="18"/>
  <c r="AT1185" i="18"/>
  <c r="AT1186" i="18"/>
  <c r="Y1186" i="18" s="1"/>
  <c r="AT1191" i="18"/>
  <c r="BA1191" i="18" s="1"/>
  <c r="BC1191" i="18" s="1"/>
  <c r="AT935" i="18"/>
  <c r="AT937" i="18"/>
  <c r="BB937" i="18" s="1"/>
  <c r="AT977" i="18"/>
  <c r="AT1081" i="18"/>
  <c r="Z1081" i="18" s="1"/>
  <c r="AT1087" i="18"/>
  <c r="AT1092" i="18"/>
  <c r="X1092" i="18" s="1"/>
  <c r="AT1101" i="18"/>
  <c r="AT1104" i="18"/>
  <c r="Y1104" i="18" s="1"/>
  <c r="AT1118" i="18"/>
  <c r="AT1132" i="18"/>
  <c r="AT1145" i="18"/>
  <c r="AT1149" i="18"/>
  <c r="Y1149" i="18" s="1"/>
  <c r="AT1156" i="18"/>
  <c r="AT1169" i="18"/>
  <c r="BA1169" i="18" s="1"/>
  <c r="BC1169" i="18" s="1"/>
  <c r="AT932" i="18"/>
  <c r="AT933" i="18"/>
  <c r="AT972" i="18"/>
  <c r="AT976" i="18"/>
  <c r="BA976" i="18" s="1"/>
  <c r="BC976" i="18" s="1"/>
  <c r="AT1019" i="18"/>
  <c r="AT1065" i="18"/>
  <c r="AT1096" i="18"/>
  <c r="AT1122" i="18"/>
  <c r="BB1122" i="18" s="1"/>
  <c r="AT1133" i="18"/>
  <c r="AT1142" i="18"/>
  <c r="Z1142" i="18" s="1"/>
  <c r="AT1152" i="18"/>
  <c r="BB1152" i="18" s="1"/>
  <c r="AT1175" i="18"/>
  <c r="AZ1175" i="18" s="1"/>
  <c r="AT1202" i="18"/>
  <c r="X1202" i="18" s="1"/>
  <c r="AT1227" i="18"/>
  <c r="BA1227" i="18" s="1"/>
  <c r="BC1227" i="18" s="1"/>
  <c r="AT930" i="18"/>
  <c r="AZ930" i="18" s="1"/>
  <c r="AT931" i="18"/>
  <c r="AT953" i="18"/>
  <c r="AT1068" i="18"/>
  <c r="AT1088" i="18"/>
  <c r="X1088" i="18" s="1"/>
  <c r="AT1111" i="18"/>
  <c r="AT1126" i="18"/>
  <c r="Z1126" i="18" s="1"/>
  <c r="AT1138" i="18"/>
  <c r="AZ1138" i="18" s="1"/>
  <c r="AT1157" i="18"/>
  <c r="AT1161" i="18"/>
  <c r="AZ1161" i="18" s="1"/>
  <c r="AT1165" i="18"/>
  <c r="AT1187" i="18"/>
  <c r="BA1187" i="18" s="1"/>
  <c r="BC1187" i="18" s="1"/>
  <c r="AT1192" i="18"/>
  <c r="X1192" i="18" s="1"/>
  <c r="AT1208" i="18"/>
  <c r="Z1208" i="18" s="1"/>
  <c r="AT1220" i="18"/>
  <c r="AT1238" i="18"/>
  <c r="AT1240" i="18"/>
  <c r="AT1241" i="18"/>
  <c r="Z1241" i="18" s="1"/>
  <c r="AT1252" i="18"/>
  <c r="BA1252" i="18" s="1"/>
  <c r="AT1254" i="18"/>
  <c r="AZ1254" i="18" s="1"/>
  <c r="AT955" i="18"/>
  <c r="Z955" i="18" s="1"/>
  <c r="AT1207" i="18"/>
  <c r="BA1207" i="18" s="1"/>
  <c r="BC1207" i="18" s="1"/>
  <c r="AT1219" i="18"/>
  <c r="AT1244" i="18"/>
  <c r="Y1244" i="18" s="1"/>
  <c r="AT1261" i="18"/>
  <c r="AT1262" i="18"/>
  <c r="Z1262" i="18" s="1"/>
  <c r="AT1264" i="18"/>
  <c r="AT1265" i="18"/>
  <c r="AT1267" i="18"/>
  <c r="BB1267" i="18" s="1"/>
  <c r="AT1274" i="18"/>
  <c r="AT1283" i="18"/>
  <c r="AT1292" i="18"/>
  <c r="BA1292" i="18" s="1"/>
  <c r="BC1292" i="18" s="1"/>
  <c r="AT1307" i="18"/>
  <c r="X1307" i="18" s="1"/>
  <c r="AT1311" i="18"/>
  <c r="AZ1311" i="18" s="1"/>
  <c r="AT1316" i="18"/>
  <c r="AT1319" i="18"/>
  <c r="AZ1319" i="18" s="1"/>
  <c r="AT1323" i="18"/>
  <c r="Y1323" i="18" s="1"/>
  <c r="AT1328" i="18"/>
  <c r="X1328" i="18" s="1"/>
  <c r="AT1329" i="18"/>
  <c r="AT1345" i="18"/>
  <c r="BA1345" i="18" s="1"/>
  <c r="BC1345" i="18" s="1"/>
  <c r="AT1374" i="18"/>
  <c r="AT1380" i="18"/>
  <c r="Y1380" i="18" s="1"/>
  <c r="AT1386" i="18"/>
  <c r="AT1407" i="18"/>
  <c r="BB1407" i="18" s="1"/>
  <c r="AT1439" i="18"/>
  <c r="AT1443" i="18"/>
  <c r="X1443" i="18" s="1"/>
  <c r="AT1452" i="18"/>
  <c r="Z1452" i="18" s="1"/>
  <c r="AT1460" i="18"/>
  <c r="BB1460" i="18" s="1"/>
  <c r="AT1464" i="18"/>
  <c r="Y1464" i="18" s="1"/>
  <c r="AT1468" i="18"/>
  <c r="BB1468" i="18" s="1"/>
  <c r="AT1469" i="18"/>
  <c r="AT954" i="18"/>
  <c r="Z954" i="18" s="1"/>
  <c r="AT1206" i="18"/>
  <c r="Z1206" i="18" s="1"/>
  <c r="AT1235" i="18"/>
  <c r="AT1236" i="18"/>
  <c r="BB1236" i="18" s="1"/>
  <c r="AT1239" i="18"/>
  <c r="Z1239" i="18" s="1"/>
  <c r="AT1263" i="18"/>
  <c r="AT1268" i="18"/>
  <c r="AZ1268" i="18" s="1"/>
  <c r="AT1284" i="18"/>
  <c r="AT1291" i="18"/>
  <c r="X1291" i="18" s="1"/>
  <c r="AT1297" i="18"/>
  <c r="AT1298" i="18"/>
  <c r="Y1298" i="18" s="1"/>
  <c r="AT1321" i="18"/>
  <c r="AT1324" i="18"/>
  <c r="AT1335" i="18"/>
  <c r="AT1340" i="18"/>
  <c r="BA1340" i="18" s="1"/>
  <c r="AT1355" i="18"/>
  <c r="AZ1355" i="18" s="1"/>
  <c r="AT1379" i="18"/>
  <c r="AZ1379" i="18" s="1"/>
  <c r="AT1390" i="18"/>
  <c r="BA1390" i="18" s="1"/>
  <c r="BC1390" i="18" s="1"/>
  <c r="AT1391" i="18"/>
  <c r="BB1391" i="18" s="1"/>
  <c r="AT1411" i="18"/>
  <c r="AT1412" i="18"/>
  <c r="X1412" i="18" s="1"/>
  <c r="AT1427" i="18"/>
  <c r="AT1438" i="18"/>
  <c r="AT1459" i="18"/>
  <c r="AT1473" i="18"/>
  <c r="AT1479" i="18"/>
  <c r="Z1479" i="18" s="1"/>
  <c r="AT1097" i="18"/>
  <c r="AT1205" i="18"/>
  <c r="AT1231" i="18"/>
  <c r="AZ1231" i="18" s="1"/>
  <c r="AT1232" i="18"/>
  <c r="AT1246" i="18"/>
  <c r="X1246" i="18" s="1"/>
  <c r="AT1269" i="18"/>
  <c r="AT1285" i="18"/>
  <c r="AT1286" i="18"/>
  <c r="AT1293" i="18"/>
  <c r="AZ1293" i="18" s="1"/>
  <c r="AT1302" i="18"/>
  <c r="AT1320" i="18"/>
  <c r="AT1351" i="18"/>
  <c r="AT1352" i="18"/>
  <c r="AT1359" i="18"/>
  <c r="AT1364" i="18"/>
  <c r="AZ1364" i="18" s="1"/>
  <c r="AT1365" i="18"/>
  <c r="BB1365" i="18" s="1"/>
  <c r="AT1371" i="18"/>
  <c r="AT1395" i="18"/>
  <c r="AT1426" i="18"/>
  <c r="BB1426" i="18" s="1"/>
  <c r="AT1431" i="18"/>
  <c r="AT1173" i="18"/>
  <c r="Z1173" i="18" s="1"/>
  <c r="AT1203" i="18"/>
  <c r="AT1237" i="18"/>
  <c r="AT1275" i="18"/>
  <c r="X1275" i="18" s="1"/>
  <c r="AT1294" i="18"/>
  <c r="AT1299" i="18"/>
  <c r="Z1299" i="18" s="1"/>
  <c r="AT1308" i="18"/>
  <c r="BA1308" i="18" s="1"/>
  <c r="BC1308" i="18" s="1"/>
  <c r="AT1309" i="18"/>
  <c r="BB1309" i="18" s="1"/>
  <c r="AT1312" i="18"/>
  <c r="Z1312" i="18" s="1"/>
  <c r="AT1330" i="18"/>
  <c r="AT1331" i="18"/>
  <c r="Z1331" i="18" s="1"/>
  <c r="AT1360" i="18"/>
  <c r="BB1360" i="18" s="1"/>
  <c r="AT1367" i="18"/>
  <c r="Y1367" i="18" s="1"/>
  <c r="AT1376" i="18"/>
  <c r="AT1381" i="18"/>
  <c r="AZ1381" i="18" s="1"/>
  <c r="AT1399" i="18"/>
  <c r="AT1400" i="18"/>
  <c r="Z1400" i="18" s="1"/>
  <c r="AT1404" i="18"/>
  <c r="AZ1404" i="18" s="1"/>
  <c r="AT1418" i="18"/>
  <c r="Z1418" i="18" s="1"/>
  <c r="AT1422" i="18"/>
  <c r="AT1445" i="18"/>
  <c r="X1445" i="18" s="1"/>
  <c r="AT1449" i="18"/>
  <c r="BA1449" i="18" s="1"/>
  <c r="AT1465" i="18"/>
  <c r="Y1465" i="18" s="1"/>
  <c r="AT1466" i="18"/>
  <c r="X1466" i="18" s="1"/>
  <c r="AT1160" i="18"/>
  <c r="AZ1160" i="18" s="1"/>
  <c r="AT1201" i="18"/>
  <c r="AT1229" i="18"/>
  <c r="BB1229" i="18" s="1"/>
  <c r="AT1270" i="18"/>
  <c r="Y1270" i="18" s="1"/>
  <c r="AT1271" i="18"/>
  <c r="AZ1271" i="18" s="1"/>
  <c r="AT1276" i="18"/>
  <c r="AT1277" i="18"/>
  <c r="X1277" i="18" s="1"/>
  <c r="AT1278" i="18"/>
  <c r="AT1287" i="18"/>
  <c r="Y1287" i="18" s="1"/>
  <c r="AT1295" i="18"/>
  <c r="AT1300" i="18"/>
  <c r="AT1325" i="18"/>
  <c r="AT1326" i="18"/>
  <c r="X1326" i="18" s="1"/>
  <c r="AT1357" i="18"/>
  <c r="AT1366" i="18"/>
  <c r="AT1387" i="18"/>
  <c r="AT1388" i="18"/>
  <c r="AT1408" i="18"/>
  <c r="AT1409" i="18"/>
  <c r="AZ1409" i="18" s="1"/>
  <c r="AT1417" i="18"/>
  <c r="BB1417" i="18" s="1"/>
  <c r="AT1435" i="18"/>
  <c r="AZ1435" i="18" s="1"/>
  <c r="AT1436" i="18"/>
  <c r="AT1440" i="18"/>
  <c r="AZ1440" i="18" s="1"/>
  <c r="AT1444" i="18"/>
  <c r="AZ1444" i="18" s="1"/>
  <c r="AT1457" i="18"/>
  <c r="AT1461" i="18"/>
  <c r="AT1470" i="18"/>
  <c r="AT1481" i="18"/>
  <c r="BA1481" i="18" s="1"/>
  <c r="AT1200" i="18"/>
  <c r="AT1303" i="18"/>
  <c r="Z1303" i="18" s="1"/>
  <c r="AT1317" i="18"/>
  <c r="BB1317" i="18" s="1"/>
  <c r="AT1332" i="18"/>
  <c r="AT1336" i="18"/>
  <c r="BA1336" i="18" s="1"/>
  <c r="AT1346" i="18"/>
  <c r="AT1347" i="18"/>
  <c r="BA1347" i="18" s="1"/>
  <c r="BC1347" i="18" s="1"/>
  <c r="AT1356" i="18"/>
  <c r="Y1356" i="18" s="1"/>
  <c r="AT1372" i="18"/>
  <c r="X1372" i="18" s="1"/>
  <c r="AT1392" i="18"/>
  <c r="AT1105" i="18"/>
  <c r="AT1170" i="18"/>
  <c r="AT1197" i="18"/>
  <c r="AT1226" i="18"/>
  <c r="Y1226" i="18" s="1"/>
  <c r="AT1272" i="18"/>
  <c r="BA1272" i="18" s="1"/>
  <c r="AT1279" i="18"/>
  <c r="Y1279" i="18" s="1"/>
  <c r="AT1322" i="18"/>
  <c r="BB1322" i="18" s="1"/>
  <c r="AT1341" i="18"/>
  <c r="AZ1341" i="18" s="1"/>
  <c r="AT1362" i="18"/>
  <c r="AZ1362" i="18" s="1"/>
  <c r="AT1368" i="18"/>
  <c r="AT1396" i="18"/>
  <c r="X1396" i="18" s="1"/>
  <c r="AT1397" i="18"/>
  <c r="AT1419" i="18"/>
  <c r="AT1424" i="18"/>
  <c r="X1424" i="18" s="1"/>
  <c r="AT1428" i="18"/>
  <c r="AT1432" i="18"/>
  <c r="AT1433" i="18"/>
  <c r="Y1433" i="18" s="1"/>
  <c r="AT1446" i="18"/>
  <c r="Z1446" i="18" s="1"/>
  <c r="AT1453" i="18"/>
  <c r="Z1453" i="18" s="1"/>
  <c r="AT1454" i="18"/>
  <c r="AT868" i="18"/>
  <c r="AT1139" i="18"/>
  <c r="AT1196" i="18"/>
  <c r="Y1196" i="18" s="1"/>
  <c r="AT1280" i="18"/>
  <c r="AT1288" i="18"/>
  <c r="X1288" i="18" s="1"/>
  <c r="AT1313" i="18"/>
  <c r="AT1327" i="18"/>
  <c r="Y1327" i="18" s="1"/>
  <c r="AT1333" i="18"/>
  <c r="AT1337" i="18"/>
  <c r="Z1337" i="18" s="1"/>
  <c r="AT1342" i="18"/>
  <c r="AT1349" i="18"/>
  <c r="AT1353" i="18"/>
  <c r="AT1361" i="18"/>
  <c r="Y1361" i="18" s="1"/>
  <c r="AT1401" i="18"/>
  <c r="AT1423" i="18"/>
  <c r="Y1423" i="18" s="1"/>
  <c r="AT1437" i="18"/>
  <c r="AT1450" i="18"/>
  <c r="AZ1450" i="18" s="1"/>
  <c r="AT1451" i="18"/>
  <c r="AT1458" i="18"/>
  <c r="AT1463" i="18"/>
  <c r="BA1463" i="18" s="1"/>
  <c r="BC1463" i="18" s="1"/>
  <c r="AT1180" i="18"/>
  <c r="Z1180" i="18" s="1"/>
  <c r="AT1195" i="18"/>
  <c r="AZ1195" i="18" s="1"/>
  <c r="AT1222" i="18"/>
  <c r="AZ1222" i="18" s="1"/>
  <c r="AT1289" i="18"/>
  <c r="AT1310" i="18"/>
  <c r="AZ1310" i="18" s="1"/>
  <c r="AT1314" i="18"/>
  <c r="AT1334" i="18"/>
  <c r="Z1334" i="18" s="1"/>
  <c r="AT1339" i="18"/>
  <c r="AT1348" i="18"/>
  <c r="AT1373" i="18"/>
  <c r="AT1377" i="18"/>
  <c r="AT1382" i="18"/>
  <c r="AZ1382" i="18" s="1"/>
  <c r="AT1383" i="18"/>
  <c r="BA1383" i="18" s="1"/>
  <c r="BC1383" i="18" s="1"/>
  <c r="AT1389" i="18"/>
  <c r="X1389" i="18" s="1"/>
  <c r="AT1405" i="18"/>
  <c r="Z1405" i="18" s="1"/>
  <c r="AT1406" i="18"/>
  <c r="AT1410" i="18"/>
  <c r="BA1410" i="18" s="1"/>
  <c r="BC1410" i="18" s="1"/>
  <c r="AT1415" i="18"/>
  <c r="AZ1415" i="18" s="1"/>
  <c r="AT1462" i="18"/>
  <c r="AT1168" i="18"/>
  <c r="AT1181" i="18"/>
  <c r="AT1213" i="18"/>
  <c r="X1213" i="18" s="1"/>
  <c r="AT1281" i="18"/>
  <c r="BA1281" i="18" s="1"/>
  <c r="BC1281" i="18" s="1"/>
  <c r="AT1301" i="18"/>
  <c r="AT1304" i="18"/>
  <c r="Z1304" i="18" s="1"/>
  <c r="AT1338" i="18"/>
  <c r="X1338" i="18" s="1"/>
  <c r="AT1344" i="18"/>
  <c r="BA1344" i="18" s="1"/>
  <c r="AT1358" i="18"/>
  <c r="AT1363" i="18"/>
  <c r="BA1363" i="18" s="1"/>
  <c r="BC1363" i="18" s="1"/>
  <c r="AT1378" i="18"/>
  <c r="AZ1378" i="18" s="1"/>
  <c r="AT1385" i="18"/>
  <c r="BB1385" i="18" s="1"/>
  <c r="AT1414" i="18"/>
  <c r="AT1429" i="18"/>
  <c r="AT1430" i="18"/>
  <c r="AT1442" i="18"/>
  <c r="AT1447" i="18"/>
  <c r="AT1448" i="18"/>
  <c r="AZ1448" i="18" s="1"/>
  <c r="AT1210" i="18"/>
  <c r="Z1210" i="18" s="1"/>
  <c r="AT1211" i="18"/>
  <c r="BA1211" i="18" s="1"/>
  <c r="AT1214" i="18"/>
  <c r="BA1214" i="18" s="1"/>
  <c r="BC1214" i="18" s="1"/>
  <c r="AT1216" i="18"/>
  <c r="X1216" i="18" s="1"/>
  <c r="AT1218" i="18"/>
  <c r="AT1245" i="18"/>
  <c r="BB1245" i="18" s="1"/>
  <c r="AT1253" i="18"/>
  <c r="AT1257" i="18"/>
  <c r="AT1259" i="18"/>
  <c r="X1259" i="18" s="1"/>
  <c r="AT1260" i="18"/>
  <c r="Y1260" i="18" s="1"/>
  <c r="AT1266" i="18"/>
  <c r="X1266" i="18" s="1"/>
  <c r="AT1273" i="18"/>
  <c r="X1273" i="18" s="1"/>
  <c r="AT1282" i="18"/>
  <c r="BB1282" i="18" s="1"/>
  <c r="AT1290" i="18"/>
  <c r="AZ1290" i="18" s="1"/>
  <c r="AT1296" i="18"/>
  <c r="AT1315" i="18"/>
  <c r="AT1375" i="18"/>
  <c r="BB1375" i="18" s="1"/>
  <c r="AT1402" i="18"/>
  <c r="X1402" i="18" s="1"/>
  <c r="AT1403" i="18"/>
  <c r="AT1416" i="18"/>
  <c r="BA1416" i="18" s="1"/>
  <c r="AT1420" i="18"/>
  <c r="AT1421" i="18"/>
  <c r="AT1455" i="18"/>
  <c r="AZ1455" i="18" s="1"/>
  <c r="AT1350" i="18"/>
  <c r="BB1350" i="18" s="1"/>
  <c r="AT1369" i="18"/>
  <c r="AT1506" i="18"/>
  <c r="BA1506" i="18" s="1"/>
  <c r="AT1513" i="18"/>
  <c r="AT1527" i="18"/>
  <c r="BB1527" i="18" s="1"/>
  <c r="AT1528" i="18"/>
  <c r="Y1528" i="18" s="1"/>
  <c r="AT1530" i="18"/>
  <c r="AT1544" i="18"/>
  <c r="AT1554" i="18"/>
  <c r="BA1554" i="18" s="1"/>
  <c r="BC1554" i="18" s="1"/>
  <c r="AT1571" i="18"/>
  <c r="AT1579" i="18"/>
  <c r="Z1579" i="18" s="1"/>
  <c r="AT1596" i="18"/>
  <c r="AT1612" i="18"/>
  <c r="BB1612" i="18" s="1"/>
  <c r="AT1656" i="18"/>
  <c r="AT1657" i="18"/>
  <c r="Y1657" i="18" s="1"/>
  <c r="AT1680" i="18"/>
  <c r="AT1681" i="18"/>
  <c r="AT1691" i="18"/>
  <c r="AT1698" i="18"/>
  <c r="Z1698" i="18" s="1"/>
  <c r="AT1705" i="18"/>
  <c r="AT1709" i="18"/>
  <c r="AT1711" i="18"/>
  <c r="AT1737" i="18"/>
  <c r="AT1740" i="18"/>
  <c r="AT1744" i="18"/>
  <c r="BA1744" i="18" s="1"/>
  <c r="AT1745" i="18"/>
  <c r="Y1745" i="18" s="1"/>
  <c r="AT1747" i="18"/>
  <c r="AZ1747" i="18" s="1"/>
  <c r="AT1748" i="18"/>
  <c r="BA1748" i="18" s="1"/>
  <c r="BC1748" i="18" s="1"/>
  <c r="AT1475" i="18"/>
  <c r="AZ1475" i="18" s="1"/>
  <c r="AT1476" i="18"/>
  <c r="AT1485" i="18"/>
  <c r="AT1488" i="18"/>
  <c r="AT1491" i="18"/>
  <c r="AT1494" i="18"/>
  <c r="Z1494" i="18" s="1"/>
  <c r="AT1497" i="18"/>
  <c r="AT1500" i="18"/>
  <c r="BB1500" i="18" s="1"/>
  <c r="AT1503" i="18"/>
  <c r="AZ1503" i="18" s="1"/>
  <c r="AT1505" i="18"/>
  <c r="AT1516" i="18"/>
  <c r="BA1516" i="18" s="1"/>
  <c r="AT1522" i="18"/>
  <c r="AT1539" i="18"/>
  <c r="AT1555" i="18"/>
  <c r="AT1556" i="18"/>
  <c r="BB1556" i="18" s="1"/>
  <c r="AT1572" i="18"/>
  <c r="AT1589" i="18"/>
  <c r="AT1597" i="18"/>
  <c r="AT1606" i="18"/>
  <c r="AT1613" i="18"/>
  <c r="AZ1613" i="18" s="1"/>
  <c r="AT1630" i="18"/>
  <c r="BA1630" i="18" s="1"/>
  <c r="AT1631" i="18"/>
  <c r="Y1631" i="18" s="1"/>
  <c r="AT1632" i="18"/>
  <c r="AZ1632" i="18" s="1"/>
  <c r="AT1642" i="18"/>
  <c r="AT1648" i="18"/>
  <c r="Z1648" i="18" s="1"/>
  <c r="AT1649" i="18"/>
  <c r="AT1658" i="18"/>
  <c r="BA1658" i="18" s="1"/>
  <c r="BC1658" i="18" s="1"/>
  <c r="AT1682" i="18"/>
  <c r="AT1710" i="18"/>
  <c r="AT1713" i="18"/>
  <c r="Y1713" i="18" s="1"/>
  <c r="AT1746" i="18"/>
  <c r="AT1306" i="18"/>
  <c r="AT1474" i="18"/>
  <c r="BA1474" i="18" s="1"/>
  <c r="BC1474" i="18" s="1"/>
  <c r="AT1477" i="18"/>
  <c r="AT1478" i="18"/>
  <c r="Y1478" i="18" s="1"/>
  <c r="AT1486" i="18"/>
  <c r="AT1487" i="18"/>
  <c r="AT1495" i="18"/>
  <c r="Z1495" i="18" s="1"/>
  <c r="AT1496" i="18"/>
  <c r="AZ1496" i="18" s="1"/>
  <c r="AT1504" i="18"/>
  <c r="AT1531" i="18"/>
  <c r="Z1531" i="18" s="1"/>
  <c r="AT1532" i="18"/>
  <c r="AT1533" i="18"/>
  <c r="AT1562" i="18"/>
  <c r="AT1573" i="18"/>
  <c r="Z1573" i="18" s="1"/>
  <c r="AT1574" i="18"/>
  <c r="AT1590" i="18"/>
  <c r="AT1614" i="18"/>
  <c r="BA1614" i="18" s="1"/>
  <c r="BC1614" i="18" s="1"/>
  <c r="AT1624" i="18"/>
  <c r="AZ1624" i="18" s="1"/>
  <c r="AT1643" i="18"/>
  <c r="BB1643" i="18" s="1"/>
  <c r="AT1644" i="18"/>
  <c r="Y1644" i="18" s="1"/>
  <c r="AT1650" i="18"/>
  <c r="AT1699" i="18"/>
  <c r="X1699" i="18" s="1"/>
  <c r="AT1716" i="18"/>
  <c r="X1716" i="18" s="1"/>
  <c r="AT1732" i="18"/>
  <c r="X1732" i="18" s="1"/>
  <c r="AT1305" i="18"/>
  <c r="X1305" i="18" s="1"/>
  <c r="AT1467" i="18"/>
  <c r="Y1467" i="18" s="1"/>
  <c r="AT1507" i="18"/>
  <c r="Z1507" i="18" s="1"/>
  <c r="AT1517" i="18"/>
  <c r="X1517" i="18" s="1"/>
  <c r="AT1523" i="18"/>
  <c r="AT1547" i="18"/>
  <c r="AT1580" i="18"/>
  <c r="AT1591" i="18"/>
  <c r="Y1591" i="18" s="1"/>
  <c r="AT1592" i="18"/>
  <c r="AT1607" i="18"/>
  <c r="AT1615" i="18"/>
  <c r="AT1633" i="18"/>
  <c r="Z1633" i="18" s="1"/>
  <c r="AT1651" i="18"/>
  <c r="Z1651" i="18" s="1"/>
  <c r="AT1652" i="18"/>
  <c r="AZ1652" i="18" s="1"/>
  <c r="AT1665" i="18"/>
  <c r="BB1665" i="18" s="1"/>
  <c r="AT1674" i="18"/>
  <c r="Z1674" i="18" s="1"/>
  <c r="AT1759" i="18"/>
  <c r="AT1413" i="18"/>
  <c r="Z1413" i="18" s="1"/>
  <c r="AT1434" i="18"/>
  <c r="BA1434" i="18" s="1"/>
  <c r="BC1434" i="18" s="1"/>
  <c r="AT1510" i="18"/>
  <c r="AT1524" i="18"/>
  <c r="AT1545" i="18"/>
  <c r="AT1546" i="18"/>
  <c r="Y1546" i="18" s="1"/>
  <c r="AT1548" i="18"/>
  <c r="AT1557" i="18"/>
  <c r="AT1598" i="18"/>
  <c r="AZ1598" i="18" s="1"/>
  <c r="AT1608" i="18"/>
  <c r="AT1625" i="18"/>
  <c r="X1625" i="18" s="1"/>
  <c r="AT1645" i="18"/>
  <c r="Y1645" i="18" s="1"/>
  <c r="AT1646" i="18"/>
  <c r="AT1666" i="18"/>
  <c r="BA1666" i="18" s="1"/>
  <c r="BC1666" i="18" s="1"/>
  <c r="AT1675" i="18"/>
  <c r="AZ1675" i="18" s="1"/>
  <c r="AT1692" i="18"/>
  <c r="AT1700" i="18"/>
  <c r="AT1706" i="18"/>
  <c r="AT1717" i="18"/>
  <c r="AT1398" i="18"/>
  <c r="AT1489" i="18"/>
  <c r="BA1489" i="18" s="1"/>
  <c r="BC1489" i="18" s="1"/>
  <c r="AT1498" i="18"/>
  <c r="AZ1498" i="18" s="1"/>
  <c r="AT1518" i="18"/>
  <c r="Y1518" i="18" s="1"/>
  <c r="AT1525" i="18"/>
  <c r="AT1534" i="18"/>
  <c r="Y1534" i="18" s="1"/>
  <c r="AT1540" i="18"/>
  <c r="AT1565" i="18"/>
  <c r="Y1565" i="18" s="1"/>
  <c r="AT1575" i="18"/>
  <c r="AT1609" i="18"/>
  <c r="AT1610" i="18"/>
  <c r="AZ1610" i="18" s="1"/>
  <c r="AT1471" i="18"/>
  <c r="BB1471" i="18" s="1"/>
  <c r="AT1472" i="18"/>
  <c r="Z1472" i="18" s="1"/>
  <c r="AT1482" i="18"/>
  <c r="BB1482" i="18" s="1"/>
  <c r="AT1492" i="18"/>
  <c r="Z1492" i="18" s="1"/>
  <c r="AT1501" i="18"/>
  <c r="BA1501" i="18" s="1"/>
  <c r="AT1508" i="18"/>
  <c r="AT1511" i="18"/>
  <c r="Y1511" i="18" s="1"/>
  <c r="AT1519" i="18"/>
  <c r="AT1520" i="18"/>
  <c r="AZ1520" i="18" s="1"/>
  <c r="AT1549" i="18"/>
  <c r="AT1550" i="18"/>
  <c r="Y1550" i="18" s="1"/>
  <c r="AT1551" i="18"/>
  <c r="AT1563" i="18"/>
  <c r="AT1564" i="18"/>
  <c r="BA1564" i="18" s="1"/>
  <c r="AT1566" i="18"/>
  <c r="AZ1566" i="18" s="1"/>
  <c r="AT1583" i="18"/>
  <c r="AT1593" i="18"/>
  <c r="X1593" i="18" s="1"/>
  <c r="AT1616" i="18"/>
  <c r="X1616" i="18" s="1"/>
  <c r="AT1634" i="18"/>
  <c r="X1634" i="18" s="1"/>
  <c r="AT1655" i="18"/>
  <c r="AT1251" i="18"/>
  <c r="BB1251" i="18" s="1"/>
  <c r="AT1354" i="18"/>
  <c r="AT1384" i="18"/>
  <c r="BA1384" i="18" s="1"/>
  <c r="BC1384" i="18" s="1"/>
  <c r="AT1394" i="18"/>
  <c r="Z1394" i="18" s="1"/>
  <c r="AT1480" i="18"/>
  <c r="BB1480" i="18" s="1"/>
  <c r="AT1535" i="18"/>
  <c r="AT1541" i="18"/>
  <c r="BB1541" i="18" s="1"/>
  <c r="AT1567" i="18"/>
  <c r="AT1568" i="18"/>
  <c r="BA1568" i="18" s="1"/>
  <c r="AT1569" i="18"/>
  <c r="AT1581" i="18"/>
  <c r="AT1582" i="18"/>
  <c r="AT1584" i="18"/>
  <c r="BA1584" i="18" s="1"/>
  <c r="BC1584" i="18" s="1"/>
  <c r="AT1659" i="18"/>
  <c r="AT1660" i="18"/>
  <c r="AT1668" i="18"/>
  <c r="AT1669" i="18"/>
  <c r="AT1694" i="18"/>
  <c r="AT1722" i="18"/>
  <c r="BA1722" i="18" s="1"/>
  <c r="BC1722" i="18" s="1"/>
  <c r="AT1725" i="18"/>
  <c r="Z1725" i="18" s="1"/>
  <c r="AT1733" i="18"/>
  <c r="AT1242" i="18"/>
  <c r="AT1425" i="18"/>
  <c r="BA1425" i="18" s="1"/>
  <c r="BC1425" i="18" s="1"/>
  <c r="AT1484" i="18"/>
  <c r="Z1484" i="18" s="1"/>
  <c r="AT1521" i="18"/>
  <c r="AT1536" i="18"/>
  <c r="AT1543" i="18"/>
  <c r="AT1552" i="18"/>
  <c r="Y1552" i="18" s="1"/>
  <c r="AT1559" i="18"/>
  <c r="AT1576" i="18"/>
  <c r="Z1576" i="18" s="1"/>
  <c r="AT1600" i="18"/>
  <c r="X1600" i="18" s="1"/>
  <c r="AT1602" i="18"/>
  <c r="AT1619" i="18"/>
  <c r="AZ1619" i="18" s="1"/>
  <c r="AT1620" i="18"/>
  <c r="AT1629" i="18"/>
  <c r="BA1629" i="18" s="1"/>
  <c r="BC1629" i="18" s="1"/>
  <c r="AT1637" i="18"/>
  <c r="BA1637" i="18" s="1"/>
  <c r="AT1638" i="18"/>
  <c r="BB1638" i="18" s="1"/>
  <c r="AT1639" i="18"/>
  <c r="AT1640" i="18"/>
  <c r="AT1641" i="18"/>
  <c r="AT1677" i="18"/>
  <c r="Z1677" i="18" s="1"/>
  <c r="AT1678" i="18"/>
  <c r="AZ1678" i="18" s="1"/>
  <c r="AT1212" i="18"/>
  <c r="Y1212" i="18" s="1"/>
  <c r="AT1318" i="18"/>
  <c r="Z1318" i="18" s="1"/>
  <c r="AT1343" i="18"/>
  <c r="Y1343" i="18" s="1"/>
  <c r="AT1370" i="18"/>
  <c r="BA1370" i="18" s="1"/>
  <c r="BC1370" i="18" s="1"/>
  <c r="AT1441" i="18"/>
  <c r="BB1441" i="18" s="1"/>
  <c r="AT1456" i="18"/>
  <c r="AT1509" i="18"/>
  <c r="Y1509" i="18" s="1"/>
  <c r="AT1512" i="18"/>
  <c r="AT1514" i="18"/>
  <c r="AT1529" i="18"/>
  <c r="Y1529" i="18" s="1"/>
  <c r="AT1553" i="18"/>
  <c r="AT1561" i="18"/>
  <c r="AT1578" i="18"/>
  <c r="Y1578" i="18" s="1"/>
  <c r="AT1588" i="18"/>
  <c r="AT1595" i="18"/>
  <c r="AZ1595" i="18" s="1"/>
  <c r="AT1623" i="18"/>
  <c r="AT1664" i="18"/>
  <c r="AT1673" i="18"/>
  <c r="AZ1673" i="18" s="1"/>
  <c r="AT1688" i="18"/>
  <c r="Y1688" i="18" s="1"/>
  <c r="AT1689" i="18"/>
  <c r="AT1690" i="18"/>
  <c r="Z1690" i="18" s="1"/>
  <c r="AT1697" i="18"/>
  <c r="AT1712" i="18"/>
  <c r="Y1712" i="18" s="1"/>
  <c r="AT1723" i="18"/>
  <c r="AT1735" i="18"/>
  <c r="AZ1735" i="18" s="1"/>
  <c r="AT1736" i="18"/>
  <c r="AT1738" i="18"/>
  <c r="Y1738" i="18" s="1"/>
  <c r="AT1739" i="18"/>
  <c r="AT1743" i="18"/>
  <c r="X1743" i="18" s="1"/>
  <c r="AT1542" i="18"/>
  <c r="BB1542" i="18" s="1"/>
  <c r="AT1594" i="18"/>
  <c r="X1594" i="18" s="1"/>
  <c r="AT1636" i="18"/>
  <c r="AT1661" i="18"/>
  <c r="BB1661" i="18" s="1"/>
  <c r="AT1662" i="18"/>
  <c r="X1662" i="18" s="1"/>
  <c r="AT1679" i="18"/>
  <c r="AT1686" i="18"/>
  <c r="Z1686" i="18" s="1"/>
  <c r="AT1703" i="18"/>
  <c r="X1703" i="18" s="1"/>
  <c r="AT1718" i="18"/>
  <c r="BB1718" i="18" s="1"/>
  <c r="AT1720" i="18"/>
  <c r="BA1720" i="18" s="1"/>
  <c r="BC1720" i="18" s="1"/>
  <c r="AT1721" i="18"/>
  <c r="AT1724" i="18"/>
  <c r="AT1729" i="18"/>
  <c r="AT1742" i="18"/>
  <c r="Z1742" i="18" s="1"/>
  <c r="AT1768" i="18"/>
  <c r="AT1792" i="18"/>
  <c r="AT1828" i="18"/>
  <c r="AT1841" i="18"/>
  <c r="AT1861" i="18"/>
  <c r="BA1861" i="18" s="1"/>
  <c r="BC1861" i="18" s="1"/>
  <c r="AT1869" i="18"/>
  <c r="AZ1869" i="18" s="1"/>
  <c r="AT1870" i="18"/>
  <c r="AZ1870" i="18" s="1"/>
  <c r="AT1876" i="18"/>
  <c r="BA1876" i="18" s="1"/>
  <c r="BC1876" i="18" s="1"/>
  <c r="AT1881" i="18"/>
  <c r="AT1892" i="18"/>
  <c r="AZ1892" i="18" s="1"/>
  <c r="AT1903" i="18"/>
  <c r="AT1915" i="18"/>
  <c r="X1915" i="18" s="1"/>
  <c r="AT1916" i="18"/>
  <c r="AT1926" i="18"/>
  <c r="AT1935" i="18"/>
  <c r="Z1935" i="18" s="1"/>
  <c r="AT1944" i="18"/>
  <c r="AT1493" i="18"/>
  <c r="AT1605" i="18"/>
  <c r="X1605" i="18" s="1"/>
  <c r="AT1635" i="18"/>
  <c r="AZ1635" i="18" s="1"/>
  <c r="AT1676" i="18"/>
  <c r="BA1676" i="18" s="1"/>
  <c r="AT1702" i="18"/>
  <c r="AT1719" i="18"/>
  <c r="X1719" i="18" s="1"/>
  <c r="AT1726" i="18"/>
  <c r="AT1727" i="18"/>
  <c r="X1727" i="18" s="1"/>
  <c r="AT1728" i="18"/>
  <c r="AT1731" i="18"/>
  <c r="AT1788" i="18"/>
  <c r="AT1789" i="18"/>
  <c r="BB1789" i="18" s="1"/>
  <c r="AT1790" i="18"/>
  <c r="AT1791" i="18"/>
  <c r="BA1791" i="18" s="1"/>
  <c r="BC1791" i="18" s="1"/>
  <c r="AT1793" i="18"/>
  <c r="BA1793" i="18" s="1"/>
  <c r="BC1793" i="18" s="1"/>
  <c r="AT1805" i="18"/>
  <c r="AZ1805" i="18" s="1"/>
  <c r="AT1824" i="18"/>
  <c r="BA1824" i="18" s="1"/>
  <c r="AT1825" i="18"/>
  <c r="X1825" i="18" s="1"/>
  <c r="AT1826" i="18"/>
  <c r="AT1827" i="18"/>
  <c r="AT1829" i="18"/>
  <c r="AT1830" i="18"/>
  <c r="AT1850" i="18"/>
  <c r="BA1850" i="18" s="1"/>
  <c r="BC1850" i="18" s="1"/>
  <c r="AT1862" i="18"/>
  <c r="AT1863" i="18"/>
  <c r="Z1863" i="18" s="1"/>
  <c r="AT1877" i="18"/>
  <c r="Z1877" i="18" s="1"/>
  <c r="AT1897" i="18"/>
  <c r="Y1897" i="18" s="1"/>
  <c r="AT1898" i="18"/>
  <c r="BB1898" i="18" s="1"/>
  <c r="AT1904" i="18"/>
  <c r="AT1909" i="18"/>
  <c r="BA1909" i="18" s="1"/>
  <c r="BC1909" i="18" s="1"/>
  <c r="AT1910" i="18"/>
  <c r="BB1910" i="18" s="1"/>
  <c r="AT1921" i="18"/>
  <c r="Y1921" i="18" s="1"/>
  <c r="AT1930" i="18"/>
  <c r="AT1939" i="18"/>
  <c r="Z1939" i="18" s="1"/>
  <c r="AT1948" i="18"/>
  <c r="AT1393" i="18"/>
  <c r="AT1490" i="18"/>
  <c r="Y1490" i="18" s="1"/>
  <c r="AT1570" i="18"/>
  <c r="X1570" i="18" s="1"/>
  <c r="AT1604" i="18"/>
  <c r="AT1618" i="18"/>
  <c r="Z1618" i="18" s="1"/>
  <c r="AT1701" i="18"/>
  <c r="AT1707" i="18"/>
  <c r="X1707" i="18" s="1"/>
  <c r="AT1708" i="18"/>
  <c r="Y1708" i="18" s="1"/>
  <c r="AT1715" i="18"/>
  <c r="AZ1715" i="18" s="1"/>
  <c r="AT1734" i="18"/>
  <c r="AT1751" i="18"/>
  <c r="BB1751" i="18" s="1"/>
  <c r="AT1757" i="18"/>
  <c r="BA1757" i="18" s="1"/>
  <c r="AT1778" i="18"/>
  <c r="AT1794" i="18"/>
  <c r="AT1810" i="18"/>
  <c r="BB1810" i="18" s="1"/>
  <c r="AT1831" i="18"/>
  <c r="AT1842" i="18"/>
  <c r="BA1842" i="18" s="1"/>
  <c r="AT1853" i="18"/>
  <c r="AT1882" i="18"/>
  <c r="AT1887" i="18"/>
  <c r="AT1922" i="18"/>
  <c r="BB1922" i="18" s="1"/>
  <c r="AT1538" i="18"/>
  <c r="AT1560" i="18"/>
  <c r="AT1603" i="18"/>
  <c r="AT1617" i="18"/>
  <c r="AT1704" i="18"/>
  <c r="AT1756" i="18"/>
  <c r="BA1756" i="18" s="1"/>
  <c r="BC1756" i="18" s="1"/>
  <c r="AT1758" i="18"/>
  <c r="Z1758" i="18" s="1"/>
  <c r="AT1806" i="18"/>
  <c r="AT1807" i="18"/>
  <c r="BB1807" i="18" s="1"/>
  <c r="AT1808" i="18"/>
  <c r="Y1808" i="18" s="1"/>
  <c r="AT1809" i="18"/>
  <c r="Y1809" i="18" s="1"/>
  <c r="AT1811" i="18"/>
  <c r="Y1811" i="18" s="1"/>
  <c r="AT1812" i="18"/>
  <c r="AT1843" i="18"/>
  <c r="AT1851" i="18"/>
  <c r="X1851" i="18" s="1"/>
  <c r="AT1852" i="18"/>
  <c r="AZ1852" i="18" s="1"/>
  <c r="AT1864" i="18"/>
  <c r="X1864" i="18" s="1"/>
  <c r="AT1865" i="18"/>
  <c r="X1865" i="18" s="1"/>
  <c r="AT1872" i="18"/>
  <c r="AT1883" i="18"/>
  <c r="BA1883" i="18" s="1"/>
  <c r="AT1911" i="18"/>
  <c r="AT1917" i="18"/>
  <c r="BA1917" i="18" s="1"/>
  <c r="BC1917" i="18" s="1"/>
  <c r="AT1537" i="18"/>
  <c r="X1537" i="18" s="1"/>
  <c r="AT1628" i="18"/>
  <c r="Y1628" i="18" s="1"/>
  <c r="AT1654" i="18"/>
  <c r="AT1672" i="18"/>
  <c r="AT1696" i="18"/>
  <c r="AT1752" i="18"/>
  <c r="AT1753" i="18"/>
  <c r="BA1753" i="18" s="1"/>
  <c r="AT1754" i="18"/>
  <c r="AZ1754" i="18" s="1"/>
  <c r="AT1755" i="18"/>
  <c r="Y1755" i="18" s="1"/>
  <c r="AT1769" i="18"/>
  <c r="Y1769" i="18" s="1"/>
  <c r="AT1779" i="18"/>
  <c r="AT1783" i="18"/>
  <c r="AZ1783" i="18" s="1"/>
  <c r="AT1795" i="18"/>
  <c r="AT1813" i="18"/>
  <c r="Y1813" i="18" s="1"/>
  <c r="AT1832" i="18"/>
  <c r="AT1844" i="18"/>
  <c r="AT1845" i="18"/>
  <c r="BA1845" i="18" s="1"/>
  <c r="BC1845" i="18" s="1"/>
  <c r="AT1866" i="18"/>
  <c r="AT1888" i="18"/>
  <c r="AT1893" i="18"/>
  <c r="X1893" i="18" s="1"/>
  <c r="AT1899" i="18"/>
  <c r="BB1899" i="18" s="1"/>
  <c r="AT1905" i="18"/>
  <c r="BA1905" i="18" s="1"/>
  <c r="AT1923" i="18"/>
  <c r="AT1932" i="18"/>
  <c r="X1932" i="18" s="1"/>
  <c r="AT1941" i="18"/>
  <c r="AT1558" i="18"/>
  <c r="AZ1558" i="18" s="1"/>
  <c r="AT1626" i="18"/>
  <c r="AT1627" i="18"/>
  <c r="BA1627" i="18" s="1"/>
  <c r="AT1653" i="18"/>
  <c r="AT1670" i="18"/>
  <c r="AT1671" i="18"/>
  <c r="AT1695" i="18"/>
  <c r="Y1695" i="18" s="1"/>
  <c r="AT1780" i="18"/>
  <c r="AT1781" i="18"/>
  <c r="AT1782" i="18"/>
  <c r="Z1782" i="18" s="1"/>
  <c r="AT1784" i="18"/>
  <c r="BA1784" i="18" s="1"/>
  <c r="BC1784" i="18" s="1"/>
  <c r="AT1835" i="18"/>
  <c r="AT1873" i="18"/>
  <c r="BB1873" i="18" s="1"/>
  <c r="AT1502" i="18"/>
  <c r="AT1601" i="18"/>
  <c r="BA1601" i="18" s="1"/>
  <c r="BC1601" i="18" s="1"/>
  <c r="AT1611" i="18"/>
  <c r="AT1693" i="18"/>
  <c r="AT1770" i="18"/>
  <c r="Z1770" i="18" s="1"/>
  <c r="AT1774" i="18"/>
  <c r="BB1774" i="18" s="1"/>
  <c r="AT1785" i="18"/>
  <c r="AT1796" i="18"/>
  <c r="X1796" i="18" s="1"/>
  <c r="AT1814" i="18"/>
  <c r="AT1833" i="18"/>
  <c r="AZ1833" i="18" s="1"/>
  <c r="AT1834" i="18"/>
  <c r="AT1846" i="18"/>
  <c r="AZ1846" i="18" s="1"/>
  <c r="AT1847" i="18"/>
  <c r="AT1854" i="18"/>
  <c r="AT1874" i="18"/>
  <c r="AT1894" i="18"/>
  <c r="AT1906" i="18"/>
  <c r="BA1906" i="18" s="1"/>
  <c r="AT1907" i="18"/>
  <c r="AZ1907" i="18" s="1"/>
  <c r="AT1913" i="18"/>
  <c r="AZ1913" i="18" s="1"/>
  <c r="AT1918" i="18"/>
  <c r="X1918" i="18" s="1"/>
  <c r="AT1919" i="18"/>
  <c r="AT1928" i="18"/>
  <c r="X1928" i="18" s="1"/>
  <c r="AT1937" i="18"/>
  <c r="BB1937" i="18" s="1"/>
  <c r="AT1499" i="18"/>
  <c r="AZ1499" i="18" s="1"/>
  <c r="AT1515" i="18"/>
  <c r="AT1526" i="18"/>
  <c r="AT1577" i="18"/>
  <c r="Z1577" i="18" s="1"/>
  <c r="AT1587" i="18"/>
  <c r="AT1749" i="18"/>
  <c r="AT1771" i="18"/>
  <c r="BB1771" i="18" s="1"/>
  <c r="AT1772" i="18"/>
  <c r="AT1773" i="18"/>
  <c r="BA1773" i="18" s="1"/>
  <c r="AT1775" i="18"/>
  <c r="AT1801" i="18"/>
  <c r="AT1819" i="18"/>
  <c r="AZ1819" i="18" s="1"/>
  <c r="AT1848" i="18"/>
  <c r="Y1848" i="18" s="1"/>
  <c r="AT1879" i="18"/>
  <c r="AT1884" i="18"/>
  <c r="AT1895" i="18"/>
  <c r="AT1900" i="18"/>
  <c r="AT1901" i="18"/>
  <c r="AT1586" i="18"/>
  <c r="BA1586" i="18" s="1"/>
  <c r="BC1586" i="18" s="1"/>
  <c r="AT1622" i="18"/>
  <c r="X1622" i="18" s="1"/>
  <c r="AT1667" i="18"/>
  <c r="AT1741" i="18"/>
  <c r="AT1760" i="18"/>
  <c r="Y1760" i="18" s="1"/>
  <c r="AT1776" i="18"/>
  <c r="AT1786" i="18"/>
  <c r="AT1797" i="18"/>
  <c r="AT1798" i="18"/>
  <c r="AT1799" i="18"/>
  <c r="X1799" i="18" s="1"/>
  <c r="AT1800" i="18"/>
  <c r="AT1802" i="18"/>
  <c r="X1802" i="18" s="1"/>
  <c r="AT1815" i="18"/>
  <c r="Y1815" i="18" s="1"/>
  <c r="AT1816" i="18"/>
  <c r="X1816" i="18" s="1"/>
  <c r="AT1817" i="18"/>
  <c r="AZ1817" i="18" s="1"/>
  <c r="AT1818" i="18"/>
  <c r="AT1820" i="18"/>
  <c r="AZ1820" i="18" s="1"/>
  <c r="AT1821" i="18"/>
  <c r="AZ1821" i="18" s="1"/>
  <c r="AT1855" i="18"/>
  <c r="Y1855" i="18" s="1"/>
  <c r="AT1856" i="18"/>
  <c r="AT1857" i="18"/>
  <c r="Y1857" i="18" s="1"/>
  <c r="AT1858" i="18"/>
  <c r="AT1867" i="18"/>
  <c r="AT1880" i="18"/>
  <c r="BA1880" i="18" s="1"/>
  <c r="BC1880" i="18" s="1"/>
  <c r="AT1920" i="18"/>
  <c r="BB1920" i="18" s="1"/>
  <c r="AT1929" i="18"/>
  <c r="AT1938" i="18"/>
  <c r="AZ1938" i="18" s="1"/>
  <c r="AT1947" i="18"/>
  <c r="BB1947" i="18" s="1"/>
  <c r="AT1963" i="18"/>
  <c r="BA1963" i="18" s="1"/>
  <c r="BC1963" i="18" s="1"/>
  <c r="AT1585" i="18"/>
  <c r="Z1585" i="18" s="1"/>
  <c r="AT1599" i="18"/>
  <c r="BB1599" i="18" s="1"/>
  <c r="AT1621" i="18"/>
  <c r="AT1766" i="18"/>
  <c r="BB1766" i="18" s="1"/>
  <c r="AT1803" i="18"/>
  <c r="X1803" i="18" s="1"/>
  <c r="AT1822" i="18"/>
  <c r="AT1836" i="18"/>
  <c r="AT1859" i="18"/>
  <c r="X1859" i="18" s="1"/>
  <c r="AT1885" i="18"/>
  <c r="AT1890" i="18"/>
  <c r="BA1890" i="18" s="1"/>
  <c r="AT1902" i="18"/>
  <c r="AT1908" i="18"/>
  <c r="AT1914" i="18"/>
  <c r="AT1924" i="18"/>
  <c r="AZ1924" i="18" s="1"/>
  <c r="AT1933" i="18"/>
  <c r="AT1942" i="18"/>
  <c r="AT1951" i="18"/>
  <c r="AT1964" i="18"/>
  <c r="BA1964" i="18" s="1"/>
  <c r="BC1964" i="18" s="1"/>
  <c r="AT1969" i="18"/>
  <c r="AT1983" i="18"/>
  <c r="BB1983" i="18" s="1"/>
  <c r="AT1250" i="18"/>
  <c r="Y1250" i="18" s="1"/>
  <c r="AT1663" i="18"/>
  <c r="Z1663" i="18" s="1"/>
  <c r="AT1687" i="18"/>
  <c r="AT1714" i="18"/>
  <c r="X1714" i="18" s="1"/>
  <c r="AT1730" i="18"/>
  <c r="AT1762" i="18"/>
  <c r="Y1762" i="18" s="1"/>
  <c r="AT1763" i="18"/>
  <c r="AT1764" i="18"/>
  <c r="AT1787" i="18"/>
  <c r="Z1787" i="18" s="1"/>
  <c r="AT1804" i="18"/>
  <c r="AT1823" i="18"/>
  <c r="Y1823" i="18" s="1"/>
  <c r="AT1837" i="18"/>
  <c r="AZ1837" i="18" s="1"/>
  <c r="AT1838" i="18"/>
  <c r="AT1839" i="18"/>
  <c r="AZ1839" i="18" s="1"/>
  <c r="AT1840" i="18"/>
  <c r="AT1849" i="18"/>
  <c r="BA1849" i="18" s="1"/>
  <c r="BC1849" i="18" s="1"/>
  <c r="AT1860" i="18"/>
  <c r="AT1871" i="18"/>
  <c r="BA1871" i="18" s="1"/>
  <c r="BC1871" i="18" s="1"/>
  <c r="AT1891" i="18"/>
  <c r="AT1684" i="18"/>
  <c r="AT1977" i="18"/>
  <c r="AT1978" i="18"/>
  <c r="Y1978" i="18" s="1"/>
  <c r="AT1990" i="18"/>
  <c r="AZ1990" i="18" s="1"/>
  <c r="AT11" i="18"/>
  <c r="Y11" i="18" s="1"/>
  <c r="AT1777" i="18"/>
  <c r="Y1777" i="18" s="1"/>
  <c r="AT1927" i="18"/>
  <c r="Z1927" i="18" s="1"/>
  <c r="AT1988" i="18"/>
  <c r="X1988" i="18" s="1"/>
  <c r="AT1683" i="18"/>
  <c r="AT1896" i="18"/>
  <c r="AT1945" i="18"/>
  <c r="AT1946" i="18"/>
  <c r="AT1956" i="18"/>
  <c r="AT1972" i="18"/>
  <c r="BA1972" i="18" s="1"/>
  <c r="AT1994" i="18"/>
  <c r="AT1998" i="18"/>
  <c r="AT2002" i="18"/>
  <c r="BA2002" i="18" s="1"/>
  <c r="BC2002" i="18" s="1"/>
  <c r="AT9" i="18"/>
  <c r="Y9" i="18" s="1"/>
  <c r="AT10" i="18"/>
  <c r="AZ10" i="18" s="1"/>
  <c r="AT1875" i="18"/>
  <c r="AT1767" i="18"/>
  <c r="AZ1767" i="18" s="1"/>
  <c r="AT1966" i="18"/>
  <c r="AT1979" i="18"/>
  <c r="Y1979" i="18" s="1"/>
  <c r="AT1984" i="18"/>
  <c r="AT1991" i="18"/>
  <c r="AT14" i="18"/>
  <c r="AT1750" i="18"/>
  <c r="BB1750" i="18" s="1"/>
  <c r="AT1889" i="18"/>
  <c r="X1889" i="18" s="1"/>
  <c r="AT1949" i="18"/>
  <c r="AT1973" i="18"/>
  <c r="AT1985" i="18"/>
  <c r="BA1985" i="18" s="1"/>
  <c r="BC1985" i="18" s="1"/>
  <c r="AT1995" i="18"/>
  <c r="AT1999" i="18"/>
  <c r="AT2003" i="18"/>
  <c r="AT12" i="18"/>
  <c r="Y12" i="18" s="1"/>
  <c r="AT13" i="18"/>
  <c r="AT1943" i="18"/>
  <c r="AT1765" i="18"/>
  <c r="Y1765" i="18" s="1"/>
  <c r="AT1886" i="18"/>
  <c r="AT1912" i="18"/>
  <c r="BA1912" i="18" s="1"/>
  <c r="BC1912" i="18" s="1"/>
  <c r="AT1957" i="18"/>
  <c r="X1957" i="18" s="1"/>
  <c r="AT1958" i="18"/>
  <c r="Z1958" i="18" s="1"/>
  <c r="AT1959" i="18"/>
  <c r="Z1959" i="18" s="1"/>
  <c r="AT1967" i="18"/>
  <c r="AT17" i="18"/>
  <c r="AZ17" i="18" s="1"/>
  <c r="AT1761" i="18"/>
  <c r="AT1971" i="18"/>
  <c r="X1971" i="18" s="1"/>
  <c r="AT1868" i="18"/>
  <c r="AT1950" i="18"/>
  <c r="AT1980" i="18"/>
  <c r="AT15" i="18"/>
  <c r="AT16" i="18"/>
  <c r="AT1483" i="18"/>
  <c r="AT1968" i="18"/>
  <c r="BB1968" i="18" s="1"/>
  <c r="AT1986" i="18"/>
  <c r="BA1986" i="18" s="1"/>
  <c r="BC1986" i="18" s="1"/>
  <c r="AT2004" i="18"/>
  <c r="AT1952" i="18"/>
  <c r="AT1953" i="18"/>
  <c r="AT1974" i="18"/>
  <c r="AT1996" i="18"/>
  <c r="AT2000" i="18"/>
  <c r="Z2000" i="18" s="1"/>
  <c r="AT18" i="18"/>
  <c r="X18" i="18" s="1"/>
  <c r="AT6" i="18"/>
  <c r="AT1925" i="18"/>
  <c r="BB1925" i="18" s="1"/>
  <c r="AT1940" i="18"/>
  <c r="BB1940" i="18" s="1"/>
  <c r="AT1960" i="18"/>
  <c r="AT1961" i="18"/>
  <c r="Z1961" i="18" s="1"/>
  <c r="AT1970" i="18"/>
  <c r="AZ1970" i="18" s="1"/>
  <c r="AT1975" i="18"/>
  <c r="X1975" i="18" s="1"/>
  <c r="AT1981" i="18"/>
  <c r="Z1981" i="18" s="1"/>
  <c r="AT1992" i="18"/>
  <c r="Y1992" i="18" s="1"/>
  <c r="AT2005" i="18"/>
  <c r="AT1647" i="18"/>
  <c r="Y1647" i="18" s="1"/>
  <c r="AT1993" i="18"/>
  <c r="AT1878" i="18"/>
  <c r="AT1931" i="18"/>
  <c r="Y1931" i="18" s="1"/>
  <c r="AT1934" i="18"/>
  <c r="AT1936" i="18"/>
  <c r="AT1962" i="18"/>
  <c r="X1962" i="18" s="1"/>
  <c r="AT1976" i="18"/>
  <c r="AT1987" i="18"/>
  <c r="AT1997" i="18"/>
  <c r="X1997" i="18" s="1"/>
  <c r="AT2001" i="18"/>
  <c r="AT1685" i="18"/>
  <c r="AT1954" i="18"/>
  <c r="AT1955" i="18"/>
  <c r="BB1955" i="18" s="1"/>
  <c r="AT1965" i="18"/>
  <c r="AT1982" i="18"/>
  <c r="AT1989" i="18"/>
  <c r="Y1989" i="18" s="1"/>
  <c r="AT2006" i="18"/>
  <c r="Z2006" i="18" s="1"/>
  <c r="AZ836" i="7"/>
  <c r="M984" i="7"/>
  <c r="AZ835" i="7"/>
  <c r="M1578" i="7"/>
  <c r="M1496" i="7"/>
  <c r="M1066" i="7"/>
  <c r="M971" i="7"/>
  <c r="AZ834" i="7"/>
  <c r="AI74" i="9"/>
  <c r="AI73" i="9"/>
  <c r="AI55" i="9"/>
  <c r="AI49" i="9"/>
  <c r="AI61" i="9"/>
  <c r="AI8" i="9"/>
  <c r="AI19" i="9"/>
  <c r="AI13" i="9"/>
  <c r="AI40" i="9"/>
  <c r="AI28" i="9"/>
  <c r="AI44" i="9"/>
  <c r="AI32" i="9"/>
  <c r="AI56" i="9"/>
  <c r="AI3" i="9"/>
  <c r="M861" i="7"/>
  <c r="AI7" i="9"/>
  <c r="AI70" i="9"/>
  <c r="M1421" i="7"/>
  <c r="M934" i="7"/>
  <c r="AI46" i="9"/>
  <c r="AI22" i="9"/>
  <c r="AI4" i="9"/>
  <c r="AI42" i="9"/>
  <c r="AI30" i="9"/>
  <c r="AI6" i="9"/>
  <c r="AI36" i="9"/>
  <c r="AI72" i="9"/>
  <c r="M1413" i="7"/>
  <c r="AI67" i="9"/>
  <c r="AI64" i="9"/>
  <c r="AI52" i="9"/>
  <c r="AI58" i="9"/>
  <c r="AI45" i="9"/>
  <c r="BD3" i="7"/>
  <c r="EH4" i="7" s="1"/>
  <c r="AI35" i="9"/>
  <c r="AI15" i="9"/>
  <c r="AI68" i="9"/>
  <c r="AI43" i="9"/>
  <c r="AI31" i="9"/>
  <c r="AI38" i="9"/>
  <c r="M1024" i="7"/>
  <c r="M864" i="7"/>
  <c r="M2581" i="7"/>
  <c r="M933" i="7"/>
  <c r="M1448" i="7"/>
  <c r="M936" i="7"/>
  <c r="M1583" i="7"/>
  <c r="M1014" i="7"/>
  <c r="M1508" i="7"/>
  <c r="M1004" i="7"/>
  <c r="M1486" i="7"/>
  <c r="M1073" i="7"/>
  <c r="M1574" i="7"/>
  <c r="M1043" i="7"/>
  <c r="M1028" i="7"/>
  <c r="M1306" i="7"/>
  <c r="M1051" i="7"/>
  <c r="AI75" i="9"/>
  <c r="AI12" i="9"/>
  <c r="M989" i="7"/>
  <c r="M1442" i="7"/>
  <c r="M1582" i="7"/>
  <c r="M1445" i="7"/>
  <c r="M1126" i="7"/>
  <c r="M1444" i="7"/>
  <c r="M1658" i="7"/>
  <c r="M1050" i="7"/>
  <c r="M1505" i="7"/>
  <c r="M1038" i="7"/>
  <c r="M952" i="7"/>
  <c r="M880" i="7"/>
  <c r="M1017" i="7"/>
  <c r="M1054" i="7"/>
  <c r="M1507" i="7"/>
  <c r="M1042" i="7"/>
  <c r="M1058" i="7"/>
  <c r="M1472" i="7"/>
  <c r="M2582" i="7"/>
  <c r="M961" i="7"/>
  <c r="M964" i="7"/>
  <c r="M1571" i="7"/>
  <c r="M1142" i="7"/>
  <c r="M1006" i="7"/>
  <c r="M956" i="7"/>
  <c r="M1672" i="7"/>
  <c r="M1015" i="7"/>
  <c r="M1002" i="7"/>
  <c r="M946" i="7"/>
  <c r="M944" i="7"/>
  <c r="M994" i="7"/>
  <c r="M2602" i="7"/>
  <c r="M1003" i="7"/>
  <c r="AI62" i="9"/>
  <c r="AI50" i="9"/>
  <c r="AI71" i="9"/>
  <c r="M1029" i="7"/>
  <c r="M985" i="7"/>
  <c r="M1078" i="7"/>
  <c r="M960" i="7"/>
  <c r="M1074" i="7"/>
  <c r="M1407" i="7"/>
  <c r="M1437" i="7"/>
  <c r="M1680" i="7"/>
  <c r="M992" i="7"/>
  <c r="M1005" i="7"/>
  <c r="M977" i="7"/>
  <c r="M1068" i="7"/>
  <c r="M986" i="7"/>
  <c r="M1124" i="7"/>
  <c r="M1423" i="7"/>
  <c r="M1469" i="7"/>
  <c r="M1528" i="7"/>
  <c r="M979" i="7"/>
  <c r="M1039" i="7"/>
  <c r="M997" i="7"/>
  <c r="M969" i="7"/>
  <c r="M1492" i="7"/>
  <c r="M1317" i="7"/>
  <c r="M1011" i="7"/>
  <c r="M1422" i="7"/>
  <c r="M1447" i="7"/>
  <c r="M1485" i="7"/>
  <c r="M1504" i="7"/>
  <c r="M966" i="7"/>
  <c r="M1007" i="7"/>
  <c r="M981" i="7"/>
  <c r="M865" i="7"/>
  <c r="M1059" i="7"/>
  <c r="M1010" i="7"/>
  <c r="M1475" i="7"/>
  <c r="M1494" i="7"/>
  <c r="M1655" i="7"/>
  <c r="M1020" i="7"/>
  <c r="M943" i="7"/>
  <c r="M869" i="7"/>
  <c r="M874" i="7"/>
  <c r="M1450" i="7"/>
  <c r="M1587" i="7"/>
  <c r="M1654" i="7"/>
  <c r="M1420" i="7"/>
  <c r="M1477" i="7"/>
  <c r="M980" i="7"/>
  <c r="M1026" i="7"/>
  <c r="M879" i="7"/>
  <c r="M938" i="7"/>
  <c r="M1458" i="7"/>
  <c r="M1595" i="7"/>
  <c r="M1678" i="7"/>
  <c r="M1436" i="7"/>
  <c r="M1493" i="7"/>
  <c r="M968" i="7"/>
  <c r="M1012" i="7"/>
  <c r="M863" i="7"/>
  <c r="M1065" i="7"/>
  <c r="AI23" i="9"/>
  <c r="AI11" i="9"/>
  <c r="AI66" i="9"/>
  <c r="AI48" i="9"/>
  <c r="M1405" i="7"/>
  <c r="AI60" i="9"/>
  <c r="M1079" i="7"/>
  <c r="M983" i="7"/>
  <c r="M1069" i="7"/>
  <c r="M973" i="7"/>
  <c r="M1057" i="7"/>
  <c r="M953" i="7"/>
  <c r="M1465" i="7"/>
  <c r="M950" i="7"/>
  <c r="M856" i="7"/>
  <c r="M1474" i="7"/>
  <c r="M1036" i="7"/>
  <c r="M1603" i="7"/>
  <c r="M1430" i="7"/>
  <c r="M870" i="7"/>
  <c r="M1471" i="7"/>
  <c r="M1484" i="7"/>
  <c r="M1501" i="7"/>
  <c r="M1509" i="7"/>
  <c r="M1476" i="7"/>
  <c r="M955" i="7"/>
  <c r="M954" i="7"/>
  <c r="M1000" i="7"/>
  <c r="M982" i="7"/>
  <c r="M1067" i="7"/>
  <c r="M1576" i="7"/>
  <c r="M1071" i="7"/>
  <c r="M975" i="7"/>
  <c r="M1061" i="7"/>
  <c r="M965" i="7"/>
  <c r="M1049" i="7"/>
  <c r="M945" i="7"/>
  <c r="M1441" i="7"/>
  <c r="M963" i="7"/>
  <c r="M882" i="7"/>
  <c r="M1482" i="7"/>
  <c r="M1062" i="7"/>
  <c r="M1659" i="7"/>
  <c r="M1438" i="7"/>
  <c r="M947" i="7"/>
  <c r="M1479" i="7"/>
  <c r="M1500" i="7"/>
  <c r="M1581" i="7"/>
  <c r="M1573" i="7"/>
  <c r="M1449" i="7"/>
  <c r="M942" i="7"/>
  <c r="M940" i="7"/>
  <c r="M987" i="7"/>
  <c r="M2580" i="7"/>
  <c r="M2600" i="7"/>
  <c r="M1473" i="7"/>
  <c r="M1063" i="7"/>
  <c r="M967" i="7"/>
  <c r="M1053" i="7"/>
  <c r="M957" i="7"/>
  <c r="M1041" i="7"/>
  <c r="M937" i="7"/>
  <c r="M1416" i="7"/>
  <c r="M976" i="7"/>
  <c r="M932" i="7"/>
  <c r="M1498" i="7"/>
  <c r="M1435" i="7"/>
  <c r="M1683" i="7"/>
  <c r="M1454" i="7"/>
  <c r="M972" i="7"/>
  <c r="M1487" i="7"/>
  <c r="M1596" i="7"/>
  <c r="M1597" i="7"/>
  <c r="M1589" i="7"/>
  <c r="M1316" i="7"/>
  <c r="M930" i="7"/>
  <c r="M928" i="7"/>
  <c r="M974" i="7"/>
  <c r="M1657" i="7"/>
  <c r="M1488" i="7"/>
  <c r="M1424" i="7"/>
  <c r="M1055" i="7"/>
  <c r="M959" i="7"/>
  <c r="M1045" i="7"/>
  <c r="M949" i="7"/>
  <c r="M1033" i="7"/>
  <c r="M929" i="7"/>
  <c r="M1364" i="7"/>
  <c r="M988" i="7"/>
  <c r="M958" i="7"/>
  <c r="M1506" i="7"/>
  <c r="M1443" i="7"/>
  <c r="M868" i="7"/>
  <c r="M1478" i="7"/>
  <c r="M998" i="7"/>
  <c r="M1503" i="7"/>
  <c r="M1660" i="7"/>
  <c r="M867" i="7"/>
  <c r="M1681" i="7"/>
  <c r="M1008" i="7"/>
  <c r="M866" i="7"/>
  <c r="M876" i="7"/>
  <c r="M962" i="7"/>
  <c r="M1616" i="7"/>
  <c r="M1034" i="7"/>
  <c r="M1315" i="7"/>
  <c r="M1047" i="7"/>
  <c r="M951" i="7"/>
  <c r="M1037" i="7"/>
  <c r="M941" i="7"/>
  <c r="M1025" i="7"/>
  <c r="M873" i="7"/>
  <c r="M1031" i="7"/>
  <c r="M935" i="7"/>
  <c r="M1021" i="7"/>
  <c r="M1009" i="7"/>
  <c r="M978" i="7"/>
  <c r="M1027" i="7"/>
  <c r="M1035" i="7"/>
  <c r="M858" i="7"/>
  <c r="M1483" i="7"/>
  <c r="M996" i="7"/>
  <c r="M1502" i="7"/>
  <c r="M1075" i="7"/>
  <c r="M939" i="7"/>
  <c r="M1046" i="7"/>
  <c r="M1072" i="7"/>
  <c r="M1480" i="7"/>
  <c r="M1032" i="7"/>
  <c r="M1030" i="7"/>
  <c r="M1076" i="7"/>
  <c r="M872" i="7"/>
  <c r="M862" i="7"/>
  <c r="M2599" i="7"/>
  <c r="M1023" i="7"/>
  <c r="M927" i="7"/>
  <c r="M1013" i="7"/>
  <c r="M877" i="7"/>
  <c r="M993" i="7"/>
  <c r="M1617" i="7"/>
  <c r="M1052" i="7"/>
  <c r="M1060" i="7"/>
  <c r="M883" i="7"/>
  <c r="M1491" i="7"/>
  <c r="M1022" i="7"/>
  <c r="M1510" i="7"/>
  <c r="M1125" i="7"/>
  <c r="M990" i="7"/>
  <c r="M1123" i="7"/>
  <c r="M1016" i="7"/>
  <c r="M1019" i="7"/>
  <c r="M1018" i="7"/>
  <c r="M1064" i="7"/>
  <c r="M859" i="7"/>
  <c r="M1653" i="7"/>
  <c r="M1497" i="7"/>
  <c r="M1585" i="7"/>
  <c r="AI27" i="9"/>
  <c r="AI54" i="9"/>
  <c r="AI18" i="9"/>
  <c r="AI39" i="9"/>
  <c r="M2691" i="7"/>
  <c r="M2179" i="7"/>
  <c r="M2243" i="7"/>
  <c r="AI14" i="9"/>
  <c r="M924" i="7"/>
  <c r="Y5" i="18"/>
  <c r="AT5" i="18"/>
  <c r="M1143" i="7"/>
  <c r="M855" i="7"/>
  <c r="M1097" i="7"/>
  <c r="M1001" i="7"/>
  <c r="M905" i="7"/>
  <c r="M2163" i="7"/>
  <c r="M2022" i="7"/>
  <c r="M1869" i="7"/>
  <c r="M1648" i="7"/>
  <c r="M1337" i="7"/>
  <c r="M2146" i="7"/>
  <c r="M1994" i="7"/>
  <c r="M1841" i="7"/>
  <c r="M1592" i="7"/>
  <c r="M1263" i="7"/>
  <c r="M1217" i="7"/>
  <c r="M1313" i="7"/>
  <c r="M1104" i="7"/>
  <c r="M1164" i="7"/>
  <c r="M1260" i="7"/>
  <c r="M1229" i="7"/>
  <c r="M1325" i="7"/>
  <c r="M1112" i="7"/>
  <c r="M1286" i="7"/>
  <c r="M1394" i="7"/>
  <c r="M1490" i="7"/>
  <c r="M1586" i="7"/>
  <c r="M1682" i="7"/>
  <c r="M1778" i="7"/>
  <c r="M1088" i="7"/>
  <c r="M1274" i="7"/>
  <c r="M1387" i="7"/>
  <c r="M1579" i="7"/>
  <c r="M1675" i="7"/>
  <c r="M1771" i="7"/>
  <c r="M1266" i="7"/>
  <c r="M1382" i="7"/>
  <c r="M1670" i="7"/>
  <c r="M1766" i="7"/>
  <c r="M1267" i="7"/>
  <c r="M1383" i="7"/>
  <c r="M1575" i="7"/>
  <c r="M1671" i="7"/>
  <c r="M1767" i="7"/>
  <c r="M1224" i="7"/>
  <c r="M1452" i="7"/>
  <c r="M1644" i="7"/>
  <c r="M1811" i="7"/>
  <c r="M1907" i="7"/>
  <c r="M2003" i="7"/>
  <c r="M2099" i="7"/>
  <c r="M1147" i="7"/>
  <c r="M1788" i="7"/>
  <c r="M1884" i="7"/>
  <c r="M1980" i="7"/>
  <c r="M2076" i="7"/>
  <c r="M1365" i="7"/>
  <c r="M1557" i="7"/>
  <c r="M1765" i="7"/>
  <c r="M1872" i="7"/>
  <c r="M1968" i="7"/>
  <c r="M2064" i="7"/>
  <c r="M2159" i="7"/>
  <c r="M2015" i="7"/>
  <c r="M1862" i="7"/>
  <c r="M1633" i="7"/>
  <c r="M1326" i="7"/>
  <c r="M2150" i="7"/>
  <c r="M2001" i="7"/>
  <c r="M1822" i="7"/>
  <c r="M1159" i="7"/>
  <c r="M1083" i="7"/>
  <c r="M851" i="7"/>
  <c r="M898" i="7"/>
  <c r="M2371" i="7"/>
  <c r="M2811" i="7"/>
  <c r="M1752" i="7"/>
  <c r="M2227" i="7"/>
  <c r="M2539" i="7"/>
  <c r="M2787" i="7"/>
  <c r="M1609" i="7"/>
  <c r="M2267" i="7"/>
  <c r="M1111" i="7"/>
  <c r="M919" i="7"/>
  <c r="M1085" i="7"/>
  <c r="M893" i="7"/>
  <c r="M2125" i="7"/>
  <c r="M1970" i="7"/>
  <c r="M1817" i="7"/>
  <c r="M1544" i="7"/>
  <c r="M1186" i="7"/>
  <c r="M2097" i="7"/>
  <c r="M1943" i="7"/>
  <c r="M1790" i="7"/>
  <c r="M1489" i="7"/>
  <c r="M1249" i="7"/>
  <c r="M848" i="7"/>
  <c r="M1196" i="7"/>
  <c r="M1165" i="7"/>
  <c r="M1261" i="7"/>
  <c r="M907" i="7"/>
  <c r="M1183" i="7"/>
  <c r="M1328" i="7"/>
  <c r="M1426" i="7"/>
  <c r="M1522" i="7"/>
  <c r="M1618" i="7"/>
  <c r="M1714" i="7"/>
  <c r="M1171" i="7"/>
  <c r="M1319" i="7"/>
  <c r="M1419" i="7"/>
  <c r="M1515" i="7"/>
  <c r="M1611" i="7"/>
  <c r="M1707" i="7"/>
  <c r="M1163" i="7"/>
  <c r="M1312" i="7"/>
  <c r="M1414" i="7"/>
  <c r="M1606" i="7"/>
  <c r="M1702" i="7"/>
  <c r="M1166" i="7"/>
  <c r="M1314" i="7"/>
  <c r="M1415" i="7"/>
  <c r="M1511" i="7"/>
  <c r="M1607" i="7"/>
  <c r="M1703" i="7"/>
  <c r="M888" i="7"/>
  <c r="M1320" i="7"/>
  <c r="M1516" i="7"/>
  <c r="M1708" i="7"/>
  <c r="M1843" i="7"/>
  <c r="M1939" i="7"/>
  <c r="M2035" i="7"/>
  <c r="M2131" i="7"/>
  <c r="M1251" i="7"/>
  <c r="M1661" i="7"/>
  <c r="M1820" i="7"/>
  <c r="M1916" i="7"/>
  <c r="M2012" i="7"/>
  <c r="M2108" i="7"/>
  <c r="M1187" i="7"/>
  <c r="M1429" i="7"/>
  <c r="M1621" i="7"/>
  <c r="M1808" i="7"/>
  <c r="M1904" i="7"/>
  <c r="M2000" i="7"/>
  <c r="M2096" i="7"/>
  <c r="M2118" i="7"/>
  <c r="M1965" i="7"/>
  <c r="M1810" i="7"/>
  <c r="M1529" i="7"/>
  <c r="M1167" i="7"/>
  <c r="M2103" i="7"/>
  <c r="M1937" i="7"/>
  <c r="M1753" i="7"/>
  <c r="M1425" i="7"/>
  <c r="M850" i="7"/>
  <c r="M878" i="7"/>
  <c r="M1152" i="7"/>
  <c r="M846" i="7"/>
  <c r="M2755" i="7"/>
  <c r="M2555" i="7"/>
  <c r="M2739" i="7"/>
  <c r="M1294" i="7"/>
  <c r="M2283" i="7"/>
  <c r="M2531" i="7"/>
  <c r="M2779" i="7"/>
  <c r="M1103" i="7"/>
  <c r="M911" i="7"/>
  <c r="M885" i="7"/>
  <c r="M2111" i="7"/>
  <c r="M1958" i="7"/>
  <c r="M1805" i="7"/>
  <c r="M1520" i="7"/>
  <c r="M1134" i="7"/>
  <c r="M2085" i="7"/>
  <c r="M1930" i="7"/>
  <c r="M1768" i="7"/>
  <c r="M1464" i="7"/>
  <c r="M1257" i="7"/>
  <c r="M860" i="7"/>
  <c r="M1082" i="7"/>
  <c r="M1204" i="7"/>
  <c r="M1173" i="7"/>
  <c r="M1269" i="7"/>
  <c r="M1195" i="7"/>
  <c r="M1338" i="7"/>
  <c r="M1434" i="7"/>
  <c r="M1530" i="7"/>
  <c r="M1626" i="7"/>
  <c r="M1722" i="7"/>
  <c r="M908" i="7"/>
  <c r="M1184" i="7"/>
  <c r="M1330" i="7"/>
  <c r="M1427" i="7"/>
  <c r="M1523" i="7"/>
  <c r="M1619" i="7"/>
  <c r="M1715" i="7"/>
  <c r="M894" i="7"/>
  <c r="M1176" i="7"/>
  <c r="M1323" i="7"/>
  <c r="M1518" i="7"/>
  <c r="M1614" i="7"/>
  <c r="M1710" i="7"/>
  <c r="M896" i="7"/>
  <c r="M1178" i="7"/>
  <c r="M1324" i="7"/>
  <c r="M1519" i="7"/>
  <c r="M1615" i="7"/>
  <c r="M1711" i="7"/>
  <c r="M1340" i="7"/>
  <c r="M1532" i="7"/>
  <c r="M1724" i="7"/>
  <c r="M1851" i="7"/>
  <c r="M1947" i="7"/>
  <c r="M2043" i="7"/>
  <c r="M2139" i="7"/>
  <c r="M1278" i="7"/>
  <c r="M1677" i="7"/>
  <c r="M1828" i="7"/>
  <c r="M1924" i="7"/>
  <c r="M2020" i="7"/>
  <c r="M2116" i="7"/>
  <c r="M1214" i="7"/>
  <c r="M1637" i="7"/>
  <c r="M1816" i="7"/>
  <c r="M1912" i="7"/>
  <c r="M2008" i="7"/>
  <c r="M2104" i="7"/>
  <c r="M2105" i="7"/>
  <c r="M1951" i="7"/>
  <c r="M1798" i="7"/>
  <c r="M1106" i="7"/>
  <c r="M2090" i="7"/>
  <c r="M1925" i="7"/>
  <c r="M1729" i="7"/>
  <c r="M1400" i="7"/>
  <c r="M1113" i="7"/>
  <c r="M1139" i="7"/>
  <c r="M1129" i="7"/>
  <c r="M1095" i="7"/>
  <c r="M903" i="7"/>
  <c r="M857" i="7"/>
  <c r="M2098" i="7"/>
  <c r="M1945" i="7"/>
  <c r="M1791" i="7"/>
  <c r="M2071" i="7"/>
  <c r="M1918" i="7"/>
  <c r="M1744" i="7"/>
  <c r="M1440" i="7"/>
  <c r="M1169" i="7"/>
  <c r="M1265" i="7"/>
  <c r="M1094" i="7"/>
  <c r="M1212" i="7"/>
  <c r="M1181" i="7"/>
  <c r="M1277" i="7"/>
  <c r="M1208" i="7"/>
  <c r="M1346" i="7"/>
  <c r="M1538" i="7"/>
  <c r="M1634" i="7"/>
  <c r="M1730" i="7"/>
  <c r="M1198" i="7"/>
  <c r="M1339" i="7"/>
  <c r="M1531" i="7"/>
  <c r="M1627" i="7"/>
  <c r="M1723" i="7"/>
  <c r="M920" i="7"/>
  <c r="M1190" i="7"/>
  <c r="M1334" i="7"/>
  <c r="M1526" i="7"/>
  <c r="M1622" i="7"/>
  <c r="M1718" i="7"/>
  <c r="M922" i="7"/>
  <c r="M1191" i="7"/>
  <c r="M1335" i="7"/>
  <c r="M1431" i="7"/>
  <c r="M1527" i="7"/>
  <c r="M1623" i="7"/>
  <c r="M1719" i="7"/>
  <c r="M1356" i="7"/>
  <c r="M1548" i="7"/>
  <c r="M1740" i="7"/>
  <c r="M1859" i="7"/>
  <c r="M1955" i="7"/>
  <c r="M2051" i="7"/>
  <c r="M1149" i="7"/>
  <c r="M1300" i="7"/>
  <c r="M1693" i="7"/>
  <c r="M1836" i="7"/>
  <c r="M1932" i="7"/>
  <c r="M2028" i="7"/>
  <c r="M2124" i="7"/>
  <c r="M1239" i="7"/>
  <c r="M1461" i="7"/>
  <c r="M1669" i="7"/>
  <c r="M1824" i="7"/>
  <c r="M1920" i="7"/>
  <c r="M2016" i="7"/>
  <c r="M2112" i="7"/>
  <c r="M2093" i="7"/>
  <c r="M1938" i="7"/>
  <c r="M1784" i="7"/>
  <c r="M2078" i="7"/>
  <c r="M1911" i="7"/>
  <c r="M1704" i="7"/>
  <c r="M1376" i="7"/>
  <c r="M1156" i="7"/>
  <c r="M852" i="7"/>
  <c r="M2627" i="7"/>
  <c r="M2427" i="7"/>
  <c r="M2611" i="7"/>
  <c r="M2923" i="7"/>
  <c r="M2127" i="7"/>
  <c r="M2403" i="7"/>
  <c r="M2651" i="7"/>
  <c r="M1135" i="7"/>
  <c r="M895" i="7"/>
  <c r="M1105" i="7"/>
  <c r="M889" i="7"/>
  <c r="M2086" i="7"/>
  <c r="M1881" i="7"/>
  <c r="M2170" i="7"/>
  <c r="M1969" i="7"/>
  <c r="M1665" i="7"/>
  <c r="M1182" i="7"/>
  <c r="M1273" i="7"/>
  <c r="M1180" i="7"/>
  <c r="M1205" i="7"/>
  <c r="M1222" i="7"/>
  <c r="M1386" i="7"/>
  <c r="M1514" i="7"/>
  <c r="M1666" i="7"/>
  <c r="M1223" i="7"/>
  <c r="M1395" i="7"/>
  <c r="M1151" i="7"/>
  <c r="M1215" i="7"/>
  <c r="M1390" i="7"/>
  <c r="M1630" i="7"/>
  <c r="M1758" i="7"/>
  <c r="M1359" i="7"/>
  <c r="M1631" i="7"/>
  <c r="M1759" i="7"/>
  <c r="M1275" i="7"/>
  <c r="M1827" i="7"/>
  <c r="M1979" i="7"/>
  <c r="M2115" i="7"/>
  <c r="M1357" i="7"/>
  <c r="M1549" i="7"/>
  <c r="M1796" i="7"/>
  <c r="M1948" i="7"/>
  <c r="M2084" i="7"/>
  <c r="M1264" i="7"/>
  <c r="M1525" i="7"/>
  <c r="M1800" i="7"/>
  <c r="M1952" i="7"/>
  <c r="M2088" i="7"/>
  <c r="M2041" i="7"/>
  <c r="M1823" i="7"/>
  <c r="M1428" i="7"/>
  <c r="M2158" i="7"/>
  <c r="M1898" i="7"/>
  <c r="M1553" i="7"/>
  <c r="M890" i="7"/>
  <c r="M884" i="7"/>
  <c r="M1353" i="7"/>
  <c r="M2235" i="7"/>
  <c r="M2149" i="7"/>
  <c r="M2219" i="7"/>
  <c r="M2211" i="7"/>
  <c r="M2203" i="7"/>
  <c r="M2451" i="7"/>
  <c r="M2571" i="7"/>
  <c r="M2941" i="7"/>
  <c r="M2845" i="7"/>
  <c r="M2749" i="7"/>
  <c r="M2653" i="7"/>
  <c r="M2557" i="7"/>
  <c r="M2461" i="7"/>
  <c r="M2365" i="7"/>
  <c r="M2269" i="7"/>
  <c r="M2169" i="7"/>
  <c r="M1878" i="7"/>
  <c r="M1368" i="7"/>
  <c r="M2884" i="7"/>
  <c r="M2788" i="7"/>
  <c r="M2692" i="7"/>
  <c r="M2596" i="7"/>
  <c r="M2500" i="7"/>
  <c r="M2404" i="7"/>
  <c r="M2308" i="7"/>
  <c r="M2212" i="7"/>
  <c r="M2005" i="7"/>
  <c r="M2922" i="7"/>
  <c r="M2826" i="7"/>
  <c r="M2730" i="7"/>
  <c r="M2634" i="7"/>
  <c r="M2538" i="7"/>
  <c r="M2442" i="7"/>
  <c r="M2346" i="7"/>
  <c r="M2250" i="7"/>
  <c r="M1127" i="7"/>
  <c r="M887" i="7"/>
  <c r="M1089" i="7"/>
  <c r="M881" i="7"/>
  <c r="M2073" i="7"/>
  <c r="M1855" i="7"/>
  <c r="M2162" i="7"/>
  <c r="M1957" i="7"/>
  <c r="M1641" i="7"/>
  <c r="M1130" i="7"/>
  <c r="M1281" i="7"/>
  <c r="M1091" i="7"/>
  <c r="M1188" i="7"/>
  <c r="M1213" i="7"/>
  <c r="M1234" i="7"/>
  <c r="M1402" i="7"/>
  <c r="M1546" i="7"/>
  <c r="M1674" i="7"/>
  <c r="M1235" i="7"/>
  <c r="M1403" i="7"/>
  <c r="M1539" i="7"/>
  <c r="M1667" i="7"/>
  <c r="M1227" i="7"/>
  <c r="M1398" i="7"/>
  <c r="M1638" i="7"/>
  <c r="M1774" i="7"/>
  <c r="M1150" i="7"/>
  <c r="M1367" i="7"/>
  <c r="M1639" i="7"/>
  <c r="M1775" i="7"/>
  <c r="M1299" i="7"/>
  <c r="M1612" i="7"/>
  <c r="M1835" i="7"/>
  <c r="M1987" i="7"/>
  <c r="M2123" i="7"/>
  <c r="M1373" i="7"/>
  <c r="M1565" i="7"/>
  <c r="M1804" i="7"/>
  <c r="M1956" i="7"/>
  <c r="M2092" i="7"/>
  <c r="M1290" i="7"/>
  <c r="M1541" i="7"/>
  <c r="M1832" i="7"/>
  <c r="M1960" i="7"/>
  <c r="M2120" i="7"/>
  <c r="M2029" i="7"/>
  <c r="M1760" i="7"/>
  <c r="M1401" i="7"/>
  <c r="M2142" i="7"/>
  <c r="M1886" i="7"/>
  <c r="M1146" i="7"/>
  <c r="M1119" i="7"/>
  <c r="M1081" i="7"/>
  <c r="M2061" i="7"/>
  <c r="M1842" i="7"/>
  <c r="M2154" i="7"/>
  <c r="M1905" i="7"/>
  <c r="M1289" i="7"/>
  <c r="M1116" i="7"/>
  <c r="M1220" i="7"/>
  <c r="M1221" i="7"/>
  <c r="M1247" i="7"/>
  <c r="M1410" i="7"/>
  <c r="M1554" i="7"/>
  <c r="M1690" i="7"/>
  <c r="M1248" i="7"/>
  <c r="M1411" i="7"/>
  <c r="M1547" i="7"/>
  <c r="M1240" i="7"/>
  <c r="M1406" i="7"/>
  <c r="M1646" i="7"/>
  <c r="M1782" i="7"/>
  <c r="M1203" i="7"/>
  <c r="M1375" i="7"/>
  <c r="M1495" i="7"/>
  <c r="M1647" i="7"/>
  <c r="M1783" i="7"/>
  <c r="M1372" i="7"/>
  <c r="M1628" i="7"/>
  <c r="M1867" i="7"/>
  <c r="M1995" i="7"/>
  <c r="M892" i="7"/>
  <c r="M1389" i="7"/>
  <c r="M1812" i="7"/>
  <c r="M1964" i="7"/>
  <c r="M2100" i="7"/>
  <c r="M1311" i="7"/>
  <c r="M1840" i="7"/>
  <c r="M1976" i="7"/>
  <c r="M2128" i="7"/>
  <c r="M2002" i="7"/>
  <c r="M1732" i="7"/>
  <c r="M1377" i="7"/>
  <c r="M2129" i="7"/>
  <c r="M1873" i="7"/>
  <c r="M1132" i="7"/>
  <c r="M2563" i="7"/>
  <c r="M1974" i="7"/>
  <c r="M1700" i="7"/>
  <c r="M1897" i="7"/>
  <c r="M1871" i="7"/>
  <c r="M2323" i="7"/>
  <c r="M2443" i="7"/>
  <c r="M2925" i="7"/>
  <c r="M2829" i="7"/>
  <c r="M2733" i="7"/>
  <c r="M2637" i="7"/>
  <c r="M2541" i="7"/>
  <c r="M2445" i="7"/>
  <c r="M2349" i="7"/>
  <c r="M2253" i="7"/>
  <c r="M2134" i="7"/>
  <c r="M1826" i="7"/>
  <c r="M1232" i="7"/>
  <c r="M2868" i="7"/>
  <c r="M2772" i="7"/>
  <c r="M2676" i="7"/>
  <c r="M2484" i="7"/>
  <c r="M2388" i="7"/>
  <c r="M2292" i="7"/>
  <c r="M2196" i="7"/>
  <c r="M1953" i="7"/>
  <c r="M1512" i="7"/>
  <c r="M2906" i="7"/>
  <c r="M2810" i="7"/>
  <c r="M2714" i="7"/>
  <c r="M2618" i="7"/>
  <c r="M2522" i="7"/>
  <c r="M2426" i="7"/>
  <c r="M2330" i="7"/>
  <c r="M2234" i="7"/>
  <c r="M2074" i="7"/>
  <c r="M1748" i="7"/>
  <c r="M914" i="7"/>
  <c r="M1087" i="7"/>
  <c r="M2047" i="7"/>
  <c r="M1830" i="7"/>
  <c r="M2135" i="7"/>
  <c r="M1893" i="7"/>
  <c r="M1568" i="7"/>
  <c r="M1297" i="7"/>
  <c r="M1128" i="7"/>
  <c r="M1228" i="7"/>
  <c r="M1237" i="7"/>
  <c r="M1259" i="7"/>
  <c r="M1418" i="7"/>
  <c r="M1562" i="7"/>
  <c r="M1698" i="7"/>
  <c r="M1262" i="7"/>
  <c r="M1555" i="7"/>
  <c r="M1691" i="7"/>
  <c r="M1254" i="7"/>
  <c r="M1534" i="7"/>
  <c r="M1161" i="7"/>
  <c r="M1216" i="7"/>
  <c r="M1391" i="7"/>
  <c r="M1137" i="7"/>
  <c r="M1388" i="7"/>
  <c r="M1875" i="7"/>
  <c r="M2011" i="7"/>
  <c r="M1844" i="7"/>
  <c r="M1972" i="7"/>
  <c r="M2132" i="7"/>
  <c r="M1332" i="7"/>
  <c r="M1848" i="7"/>
  <c r="M1984" i="7"/>
  <c r="M2136" i="7"/>
  <c r="M1990" i="7"/>
  <c r="M1705" i="7"/>
  <c r="M1352" i="7"/>
  <c r="M2117" i="7"/>
  <c r="M1861" i="7"/>
  <c r="M1122" i="7"/>
  <c r="M1141" i="7"/>
  <c r="M1794" i="7"/>
  <c r="M2931" i="7"/>
  <c r="M1211" i="7"/>
  <c r="M1110" i="7"/>
  <c r="M1560" i="7"/>
  <c r="M2259" i="7"/>
  <c r="M2379" i="7"/>
  <c r="M2917" i="7"/>
  <c r="M2821" i="7"/>
  <c r="M2725" i="7"/>
  <c r="M2629" i="7"/>
  <c r="M2533" i="7"/>
  <c r="M2437" i="7"/>
  <c r="M2341" i="7"/>
  <c r="M2245" i="7"/>
  <c r="M2109" i="7"/>
  <c r="M1801" i="7"/>
  <c r="M1153" i="7"/>
  <c r="M2860" i="7"/>
  <c r="M2764" i="7"/>
  <c r="M2668" i="7"/>
  <c r="M2572" i="7"/>
  <c r="M2476" i="7"/>
  <c r="M2380" i="7"/>
  <c r="M2284" i="7"/>
  <c r="M2188" i="7"/>
  <c r="M1927" i="7"/>
  <c r="M1460" i="7"/>
  <c r="M2898" i="7"/>
  <c r="M2802" i="7"/>
  <c r="M2706" i="7"/>
  <c r="M2610" i="7"/>
  <c r="M2514" i="7"/>
  <c r="M2418" i="7"/>
  <c r="M2322" i="7"/>
  <c r="M2226" i="7"/>
  <c r="M2049" i="7"/>
  <c r="M1697" i="7"/>
  <c r="M1847" i="7"/>
  <c r="M2857" i="7"/>
  <c r="M2761" i="7"/>
  <c r="M2665" i="7"/>
  <c r="M2569" i="7"/>
  <c r="M2473" i="7"/>
  <c r="M917" i="7"/>
  <c r="M2034" i="7"/>
  <c r="M1769" i="7"/>
  <c r="M1392" i="7"/>
  <c r="M2122" i="7"/>
  <c r="M1879" i="7"/>
  <c r="M1540" i="7"/>
  <c r="M1177" i="7"/>
  <c r="M1305" i="7"/>
  <c r="M1140" i="7"/>
  <c r="M1236" i="7"/>
  <c r="M1245" i="7"/>
  <c r="M1272" i="7"/>
  <c r="M1570" i="7"/>
  <c r="M1706" i="7"/>
  <c r="M1287" i="7"/>
  <c r="M1563" i="7"/>
  <c r="M1699" i="7"/>
  <c r="M1279" i="7"/>
  <c r="M1542" i="7"/>
  <c r="M1662" i="7"/>
  <c r="M1230" i="7"/>
  <c r="M1535" i="7"/>
  <c r="M1663" i="7"/>
  <c r="M1404" i="7"/>
  <c r="M1676" i="7"/>
  <c r="M1883" i="7"/>
  <c r="M2019" i="7"/>
  <c r="M1613" i="7"/>
  <c r="M1852" i="7"/>
  <c r="M1988" i="7"/>
  <c r="M2140" i="7"/>
  <c r="M1349" i="7"/>
  <c r="M1605" i="7"/>
  <c r="M1856" i="7"/>
  <c r="M1992" i="7"/>
  <c r="M2175" i="7"/>
  <c r="M1977" i="7"/>
  <c r="M1288" i="7"/>
  <c r="M2065" i="7"/>
  <c r="M1834" i="7"/>
  <c r="M1108" i="7"/>
  <c r="M1117" i="7"/>
  <c r="M2939" i="7"/>
  <c r="M2867" i="7"/>
  <c r="M2859" i="7"/>
  <c r="M2915" i="7"/>
  <c r="M2907" i="7"/>
  <c r="M2195" i="7"/>
  <c r="M2315" i="7"/>
  <c r="M2909" i="7"/>
  <c r="M2813" i="7"/>
  <c r="M2717" i="7"/>
  <c r="M2621" i="7"/>
  <c r="M2525" i="7"/>
  <c r="M2429" i="7"/>
  <c r="M2333" i="7"/>
  <c r="M2237" i="7"/>
  <c r="M2082" i="7"/>
  <c r="M1764" i="7"/>
  <c r="M2852" i="7"/>
  <c r="M2756" i="7"/>
  <c r="M2660" i="7"/>
  <c r="M2564" i="7"/>
  <c r="M2468" i="7"/>
  <c r="M2372" i="7"/>
  <c r="M2276" i="7"/>
  <c r="M2180" i="7"/>
  <c r="M1902" i="7"/>
  <c r="M1409" i="7"/>
  <c r="M2890" i="7"/>
  <c r="M2794" i="7"/>
  <c r="M2698" i="7"/>
  <c r="M2506" i="7"/>
  <c r="M2410" i="7"/>
  <c r="M2314" i="7"/>
  <c r="M2218" i="7"/>
  <c r="M2023" i="7"/>
  <c r="M847" i="7"/>
  <c r="M909" i="7"/>
  <c r="M2009" i="7"/>
  <c r="M1745" i="7"/>
  <c r="M2110" i="7"/>
  <c r="M1866" i="7"/>
  <c r="M1513" i="7"/>
  <c r="M1185" i="7"/>
  <c r="M1321" i="7"/>
  <c r="M1244" i="7"/>
  <c r="M1253" i="7"/>
  <c r="M1296" i="7"/>
  <c r="M1738" i="7"/>
  <c r="M1298" i="7"/>
  <c r="M1451" i="7"/>
  <c r="M1731" i="7"/>
  <c r="M1291" i="7"/>
  <c r="M1550" i="7"/>
  <c r="M1242" i="7"/>
  <c r="M1543" i="7"/>
  <c r="M1679" i="7"/>
  <c r="M1692" i="7"/>
  <c r="M1891" i="7"/>
  <c r="M2027" i="7"/>
  <c r="M1629" i="7"/>
  <c r="M1860" i="7"/>
  <c r="M1996" i="7"/>
  <c r="M1381" i="7"/>
  <c r="M1685" i="7"/>
  <c r="M1864" i="7"/>
  <c r="M2024" i="7"/>
  <c r="M2167" i="7"/>
  <c r="M1926" i="7"/>
  <c r="M1246" i="7"/>
  <c r="M2053" i="7"/>
  <c r="M1809" i="7"/>
  <c r="M1348" i="7"/>
  <c r="M1096" i="7"/>
  <c r="M1160" i="7"/>
  <c r="M2499" i="7"/>
  <c r="M2875" i="7"/>
  <c r="M2803" i="7"/>
  <c r="M2795" i="7"/>
  <c r="M2851" i="7"/>
  <c r="M2843" i="7"/>
  <c r="M2899" i="7"/>
  <c r="M2050" i="7"/>
  <c r="M2251" i="7"/>
  <c r="M2901" i="7"/>
  <c r="M2805" i="7"/>
  <c r="M2709" i="7"/>
  <c r="M2613" i="7"/>
  <c r="M2517" i="7"/>
  <c r="M2421" i="7"/>
  <c r="M2325" i="7"/>
  <c r="M2229" i="7"/>
  <c r="M2057" i="7"/>
  <c r="M1713" i="7"/>
  <c r="M2940" i="7"/>
  <c r="M2844" i="7"/>
  <c r="M2748" i="7"/>
  <c r="M2652" i="7"/>
  <c r="M2556" i="7"/>
  <c r="M2460" i="7"/>
  <c r="M2364" i="7"/>
  <c r="M2268" i="7"/>
  <c r="M2168" i="7"/>
  <c r="M1877" i="7"/>
  <c r="M1360" i="7"/>
  <c r="M2882" i="7"/>
  <c r="M2786" i="7"/>
  <c r="M2690" i="7"/>
  <c r="M2594" i="7"/>
  <c r="M2498" i="7"/>
  <c r="M2402" i="7"/>
  <c r="M2306" i="7"/>
  <c r="M2210" i="7"/>
  <c r="M1998" i="7"/>
  <c r="M1601" i="7"/>
  <c r="M2937" i="7"/>
  <c r="M1894" i="7"/>
  <c r="M1854" i="7"/>
  <c r="M1219" i="7"/>
  <c r="M886" i="7"/>
  <c r="M1276" i="7"/>
  <c r="M1354" i="7"/>
  <c r="M849" i="7"/>
  <c r="M1210" i="7"/>
  <c r="M1558" i="7"/>
  <c r="M1742" i="7"/>
  <c r="M1280" i="7"/>
  <c r="M1695" i="7"/>
  <c r="M1250" i="7"/>
  <c r="M1787" i="7"/>
  <c r="M2075" i="7"/>
  <c r="M1341" i="7"/>
  <c r="M1645" i="7"/>
  <c r="M2004" i="7"/>
  <c r="M1162" i="7"/>
  <c r="M1749" i="7"/>
  <c r="M2056" i="7"/>
  <c r="M1874" i="7"/>
  <c r="M1780" i="7"/>
  <c r="M1206" i="7"/>
  <c r="M2883" i="7"/>
  <c r="M2675" i="7"/>
  <c r="M2411" i="7"/>
  <c r="M2587" i="7"/>
  <c r="M2515" i="7"/>
  <c r="M1457" i="7"/>
  <c r="M2789" i="7"/>
  <c r="M2645" i="7"/>
  <c r="M2477" i="7"/>
  <c r="M2301" i="7"/>
  <c r="M2031" i="7"/>
  <c r="M1417" i="7"/>
  <c r="M2820" i="7"/>
  <c r="M2644" i="7"/>
  <c r="M2516" i="7"/>
  <c r="M2340" i="7"/>
  <c r="M2152" i="7"/>
  <c r="M2858" i="7"/>
  <c r="M2682" i="7"/>
  <c r="M2554" i="7"/>
  <c r="M2378" i="7"/>
  <c r="M2202" i="7"/>
  <c r="M1870" i="7"/>
  <c r="M1080" i="7"/>
  <c r="M2841" i="7"/>
  <c r="M2737" i="7"/>
  <c r="M2633" i="7"/>
  <c r="M2529" i="7"/>
  <c r="M2425" i="7"/>
  <c r="M2329" i="7"/>
  <c r="M2233" i="7"/>
  <c r="M2070" i="7"/>
  <c r="M1737" i="7"/>
  <c r="M906" i="7"/>
  <c r="M2864" i="7"/>
  <c r="M2768" i="7"/>
  <c r="M2672" i="7"/>
  <c r="M2576" i="7"/>
  <c r="M2480" i="7"/>
  <c r="M2384" i="7"/>
  <c r="M2288" i="7"/>
  <c r="M2192" i="7"/>
  <c r="M1941" i="7"/>
  <c r="M2919" i="7"/>
  <c r="M2823" i="7"/>
  <c r="M2727" i="7"/>
  <c r="M2631" i="7"/>
  <c r="M2535" i="7"/>
  <c r="M2439" i="7"/>
  <c r="M2343" i="7"/>
  <c r="M2247" i="7"/>
  <c r="M2114" i="7"/>
  <c r="M1807" i="7"/>
  <c r="M1168" i="7"/>
  <c r="M2862" i="7"/>
  <c r="M2766" i="7"/>
  <c r="M2670" i="7"/>
  <c r="M2574" i="7"/>
  <c r="M1720" i="7"/>
  <c r="M1270" i="7"/>
  <c r="M1829" i="7"/>
  <c r="M899" i="7"/>
  <c r="M1284" i="7"/>
  <c r="M1362" i="7"/>
  <c r="M1594" i="7"/>
  <c r="M1308" i="7"/>
  <c r="M1739" i="7"/>
  <c r="M1566" i="7"/>
  <c r="M1750" i="7"/>
  <c r="M1292" i="7"/>
  <c r="M1727" i="7"/>
  <c r="M1795" i="7"/>
  <c r="M2083" i="7"/>
  <c r="M1709" i="7"/>
  <c r="M2036" i="7"/>
  <c r="M1397" i="7"/>
  <c r="M1781" i="7"/>
  <c r="M2072" i="7"/>
  <c r="M1849" i="7"/>
  <c r="M1084" i="7"/>
  <c r="M1115" i="7"/>
  <c r="M2819" i="7"/>
  <c r="M2547" i="7"/>
  <c r="M2347" i="7"/>
  <c r="M2523" i="7"/>
  <c r="M2387" i="7"/>
  <c r="M1962" i="7"/>
  <c r="M2781" i="7"/>
  <c r="M2605" i="7"/>
  <c r="M2469" i="7"/>
  <c r="M2293" i="7"/>
  <c r="M2006" i="7"/>
  <c r="M1310" i="7"/>
  <c r="M2812" i="7"/>
  <c r="M2636" i="7"/>
  <c r="M2508" i="7"/>
  <c r="M2332" i="7"/>
  <c r="M2133" i="7"/>
  <c r="M2850" i="7"/>
  <c r="M2674" i="7"/>
  <c r="M2546" i="7"/>
  <c r="M2370" i="7"/>
  <c r="M2194" i="7"/>
  <c r="M1845" i="7"/>
  <c r="M843" i="7"/>
  <c r="M2833" i="7"/>
  <c r="M2729" i="7"/>
  <c r="M2625" i="7"/>
  <c r="M2521" i="7"/>
  <c r="M2417" i="7"/>
  <c r="M2321" i="7"/>
  <c r="M2225" i="7"/>
  <c r="M2045" i="7"/>
  <c r="M1696" i="7"/>
  <c r="M1231" i="7"/>
  <c r="M1815" i="7"/>
  <c r="M912" i="7"/>
  <c r="M1189" i="7"/>
  <c r="M1370" i="7"/>
  <c r="M1602" i="7"/>
  <c r="M1347" i="7"/>
  <c r="M1499" i="7"/>
  <c r="M1747" i="7"/>
  <c r="M1099" i="7"/>
  <c r="M1303" i="7"/>
  <c r="M1735" i="7"/>
  <c r="M1803" i="7"/>
  <c r="M2091" i="7"/>
  <c r="M1725" i="7"/>
  <c r="M2044" i="7"/>
  <c r="M1792" i="7"/>
  <c r="M2080" i="7"/>
  <c r="M1837" i="7"/>
  <c r="M854" i="7"/>
  <c r="M1632" i="7"/>
  <c r="M1102" i="7"/>
  <c r="M2307" i="7"/>
  <c r="M2483" i="7"/>
  <c r="M1922" i="7"/>
  <c r="M2459" i="7"/>
  <c r="M1846" i="7"/>
  <c r="M2773" i="7"/>
  <c r="M2597" i="7"/>
  <c r="M2453" i="7"/>
  <c r="M2285" i="7"/>
  <c r="M1981" i="7"/>
  <c r="M2804" i="7"/>
  <c r="M2628" i="7"/>
  <c r="M2492" i="7"/>
  <c r="M2324" i="7"/>
  <c r="M2106" i="7"/>
  <c r="M1561" i="7"/>
  <c r="M2842" i="7"/>
  <c r="M2666" i="7"/>
  <c r="M2530" i="7"/>
  <c r="M2362" i="7"/>
  <c r="M2186" i="7"/>
  <c r="M1818" i="7"/>
  <c r="M2929" i="7"/>
  <c r="M2825" i="7"/>
  <c r="M2721" i="7"/>
  <c r="M2617" i="7"/>
  <c r="M2513" i="7"/>
  <c r="M2409" i="7"/>
  <c r="M2313" i="7"/>
  <c r="M2217" i="7"/>
  <c r="M2018" i="7"/>
  <c r="M1649" i="7"/>
  <c r="M844" i="7"/>
  <c r="M2848" i="7"/>
  <c r="M2752" i="7"/>
  <c r="M2656" i="7"/>
  <c r="M2560" i="7"/>
  <c r="M2464" i="7"/>
  <c r="M2368" i="7"/>
  <c r="M2272" i="7"/>
  <c r="M2176" i="7"/>
  <c r="M1889" i="7"/>
  <c r="M1384" i="7"/>
  <c r="M2903" i="7"/>
  <c r="M2807" i="7"/>
  <c r="M2711" i="7"/>
  <c r="M2615" i="7"/>
  <c r="M2519" i="7"/>
  <c r="M2423" i="7"/>
  <c r="M2327" i="7"/>
  <c r="M2231" i="7"/>
  <c r="M2063" i="7"/>
  <c r="M1728" i="7"/>
  <c r="M2942" i="7"/>
  <c r="M2846" i="7"/>
  <c r="M2750" i="7"/>
  <c r="M2654" i="7"/>
  <c r="M2558" i="7"/>
  <c r="M2462" i="7"/>
  <c r="M2366" i="7"/>
  <c r="M2270" i="7"/>
  <c r="M2172" i="7"/>
  <c r="M2171" i="7"/>
  <c r="M1668" i="7"/>
  <c r="M1802" i="7"/>
  <c r="M1193" i="7"/>
  <c r="M1197" i="7"/>
  <c r="M1378" i="7"/>
  <c r="M1610" i="7"/>
  <c r="M1355" i="7"/>
  <c r="M1755" i="7"/>
  <c r="M1446" i="7"/>
  <c r="M1343" i="7"/>
  <c r="M1743" i="7"/>
  <c r="M1468" i="7"/>
  <c r="M1819" i="7"/>
  <c r="M2107" i="7"/>
  <c r="M1741" i="7"/>
  <c r="M2052" i="7"/>
  <c r="M1880" i="7"/>
  <c r="M2151" i="7"/>
  <c r="M2174" i="7"/>
  <c r="M1604" i="7"/>
  <c r="M1090" i="7"/>
  <c r="M2419" i="7"/>
  <c r="M2395" i="7"/>
  <c r="M2891" i="7"/>
  <c r="M2933" i="7"/>
  <c r="M2765" i="7"/>
  <c r="M2589" i="7"/>
  <c r="M2413" i="7"/>
  <c r="M2277" i="7"/>
  <c r="M1954" i="7"/>
  <c r="M2932" i="7"/>
  <c r="M2796" i="7"/>
  <c r="M2620" i="7"/>
  <c r="M2452" i="7"/>
  <c r="M2316" i="7"/>
  <c r="M2081" i="7"/>
  <c r="M1295" i="7"/>
  <c r="M2834" i="7"/>
  <c r="M2658" i="7"/>
  <c r="M2490" i="7"/>
  <c r="M2354" i="7"/>
  <c r="M2178" i="7"/>
  <c r="M1793" i="7"/>
  <c r="M2921" i="7"/>
  <c r="M2817" i="7"/>
  <c r="M2713" i="7"/>
  <c r="M2609" i="7"/>
  <c r="M2505" i="7"/>
  <c r="M2401" i="7"/>
  <c r="M2305" i="7"/>
  <c r="M2209" i="7"/>
  <c r="M1993" i="7"/>
  <c r="M1600" i="7"/>
  <c r="M2936" i="7"/>
  <c r="M2840" i="7"/>
  <c r="M2744" i="7"/>
  <c r="M2648" i="7"/>
  <c r="M2552" i="7"/>
  <c r="M2456" i="7"/>
  <c r="M2360" i="7"/>
  <c r="M2264" i="7"/>
  <c r="M2160" i="7"/>
  <c r="M1863" i="7"/>
  <c r="M1331" i="7"/>
  <c r="M2895" i="7"/>
  <c r="M2799" i="7"/>
  <c r="M2703" i="7"/>
  <c r="M2607" i="7"/>
  <c r="M2511" i="7"/>
  <c r="M2415" i="7"/>
  <c r="M2319" i="7"/>
  <c r="M2223" i="7"/>
  <c r="M2038" i="7"/>
  <c r="M1673" i="7"/>
  <c r="M2934" i="7"/>
  <c r="M2838" i="7"/>
  <c r="M2155" i="7"/>
  <c r="M1620" i="7"/>
  <c r="M1716" i="7"/>
  <c r="M1201" i="7"/>
  <c r="M1107" i="7"/>
  <c r="M1285" i="7"/>
  <c r="M1642" i="7"/>
  <c r="M1363" i="7"/>
  <c r="M1763" i="7"/>
  <c r="M1148" i="7"/>
  <c r="M1590" i="7"/>
  <c r="M1351" i="7"/>
  <c r="M1551" i="7"/>
  <c r="M1751" i="7"/>
  <c r="M1899" i="7"/>
  <c r="M1453" i="7"/>
  <c r="M1757" i="7"/>
  <c r="M2060" i="7"/>
  <c r="M1888" i="7"/>
  <c r="M2143" i="7"/>
  <c r="M2166" i="7"/>
  <c r="M1577" i="7"/>
  <c r="M1070" i="7"/>
  <c r="M916" i="7"/>
  <c r="M923" i="7"/>
  <c r="M1999" i="7"/>
  <c r="M2355" i="7"/>
  <c r="M2723" i="7"/>
  <c r="M2331" i="7"/>
  <c r="M2827" i="7"/>
  <c r="M2893" i="7"/>
  <c r="M2757" i="7"/>
  <c r="M2405" i="7"/>
  <c r="M2261" i="7"/>
  <c r="M1929" i="7"/>
  <c r="M2924" i="7"/>
  <c r="M2780" i="7"/>
  <c r="M2612" i="7"/>
  <c r="M2444" i="7"/>
  <c r="M2300" i="7"/>
  <c r="M2055" i="7"/>
  <c r="M1218" i="7"/>
  <c r="M2818" i="7"/>
  <c r="M2650" i="7"/>
  <c r="M2482" i="7"/>
  <c r="M2338" i="7"/>
  <c r="M2164" i="7"/>
  <c r="M2913" i="7"/>
  <c r="M2809" i="7"/>
  <c r="M2705" i="7"/>
  <c r="M2497" i="7"/>
  <c r="M2393" i="7"/>
  <c r="M2297" i="7"/>
  <c r="M2201" i="7"/>
  <c r="M1967" i="7"/>
  <c r="M1545" i="7"/>
  <c r="M2928" i="7"/>
  <c r="M2832" i="7"/>
  <c r="M2736" i="7"/>
  <c r="M2640" i="7"/>
  <c r="M2544" i="7"/>
  <c r="M2448" i="7"/>
  <c r="M2352" i="7"/>
  <c r="M2256" i="7"/>
  <c r="M2144" i="7"/>
  <c r="M1838" i="7"/>
  <c r="M1258" i="7"/>
  <c r="M2887" i="7"/>
  <c r="M2791" i="7"/>
  <c r="M2695" i="7"/>
  <c r="M2503" i="7"/>
  <c r="M2407" i="7"/>
  <c r="M2311" i="7"/>
  <c r="M2147" i="7"/>
  <c r="M1593" i="7"/>
  <c r="M900" i="7"/>
  <c r="M1689" i="7"/>
  <c r="M1209" i="7"/>
  <c r="M1120" i="7"/>
  <c r="M1293" i="7"/>
  <c r="M1650" i="7"/>
  <c r="M1371" i="7"/>
  <c r="M1779" i="7"/>
  <c r="M1202" i="7"/>
  <c r="M1462" i="7"/>
  <c r="M1598" i="7"/>
  <c r="M1559" i="7"/>
  <c r="M1915" i="7"/>
  <c r="M1773" i="7"/>
  <c r="M2068" i="7"/>
  <c r="M1896" i="7"/>
  <c r="M2130" i="7"/>
  <c r="M1608" i="7"/>
  <c r="M2039" i="7"/>
  <c r="M904" i="7"/>
  <c r="M910" i="7"/>
  <c r="M2747" i="7"/>
  <c r="M2291" i="7"/>
  <c r="M2659" i="7"/>
  <c r="M2077" i="7"/>
  <c r="M2763" i="7"/>
  <c r="M2885" i="7"/>
  <c r="M2741" i="7"/>
  <c r="M2573" i="7"/>
  <c r="M2397" i="7"/>
  <c r="M2221" i="7"/>
  <c r="M1903" i="7"/>
  <c r="M2916" i="7"/>
  <c r="M2740" i="7"/>
  <c r="M2604" i="7"/>
  <c r="M2436" i="7"/>
  <c r="M2260" i="7"/>
  <c r="M2030" i="7"/>
  <c r="M1118" i="7"/>
  <c r="M2778" i="7"/>
  <c r="M2642" i="7"/>
  <c r="M2474" i="7"/>
  <c r="M2298" i="7"/>
  <c r="M2148" i="7"/>
  <c r="M1552" i="7"/>
  <c r="M2905" i="7"/>
  <c r="M2801" i="7"/>
  <c r="M2697" i="7"/>
  <c r="M2593" i="7"/>
  <c r="M2489" i="7"/>
  <c r="M2385" i="7"/>
  <c r="M2289" i="7"/>
  <c r="M2193" i="7"/>
  <c r="M1942" i="7"/>
  <c r="M2920" i="7"/>
  <c r="M2824" i="7"/>
  <c r="M2728" i="7"/>
  <c r="M2632" i="7"/>
  <c r="M2536" i="7"/>
  <c r="M2440" i="7"/>
  <c r="M2344" i="7"/>
  <c r="M2248" i="7"/>
  <c r="M2119" i="7"/>
  <c r="M1813" i="7"/>
  <c r="M1179" i="7"/>
  <c r="M2879" i="7"/>
  <c r="M2783" i="7"/>
  <c r="M2687" i="7"/>
  <c r="M2591" i="7"/>
  <c r="M2495" i="7"/>
  <c r="M2399" i="7"/>
  <c r="M2303" i="7"/>
  <c r="M2207" i="7"/>
  <c r="M1986" i="7"/>
  <c r="M2918" i="7"/>
  <c r="M2822" i="7"/>
  <c r="M2726" i="7"/>
  <c r="M2630" i="7"/>
  <c r="M2534" i="7"/>
  <c r="M901" i="7"/>
  <c r="M921" i="7"/>
  <c r="M2137" i="7"/>
  <c r="M1569" i="7"/>
  <c r="M2058" i="7"/>
  <c r="M1225" i="7"/>
  <c r="M1131" i="7"/>
  <c r="M1301" i="7"/>
  <c r="M1086" i="7"/>
  <c r="M1379" i="7"/>
  <c r="M1121" i="7"/>
  <c r="M1302" i="7"/>
  <c r="M1470" i="7"/>
  <c r="M1567" i="7"/>
  <c r="M1564" i="7"/>
  <c r="M1923" i="7"/>
  <c r="M1868" i="7"/>
  <c r="M1928" i="7"/>
  <c r="M2079" i="7"/>
  <c r="M1584" i="7"/>
  <c r="M2026" i="7"/>
  <c r="M1044" i="7"/>
  <c r="M891" i="7"/>
  <c r="M2683" i="7"/>
  <c r="M1949" i="7"/>
  <c r="M2595" i="7"/>
  <c r="M2699" i="7"/>
  <c r="M2877" i="7"/>
  <c r="M2701" i="7"/>
  <c r="M2565" i="7"/>
  <c r="M2389" i="7"/>
  <c r="M2213" i="7"/>
  <c r="M1853" i="7"/>
  <c r="M2908" i="7"/>
  <c r="M2732" i="7"/>
  <c r="M2588" i="7"/>
  <c r="M2428" i="7"/>
  <c r="M2252" i="7"/>
  <c r="M1978" i="7"/>
  <c r="M2770" i="7"/>
  <c r="M2626" i="7"/>
  <c r="M2466" i="7"/>
  <c r="M2290" i="7"/>
  <c r="M2126" i="7"/>
  <c r="M2897" i="7"/>
  <c r="M2793" i="7"/>
  <c r="M2689" i="7"/>
  <c r="M2585" i="7"/>
  <c r="M2481" i="7"/>
  <c r="M2377" i="7"/>
  <c r="M2281" i="7"/>
  <c r="M2185" i="7"/>
  <c r="M1917" i="7"/>
  <c r="M2912" i="7"/>
  <c r="M2816" i="7"/>
  <c r="M2720" i="7"/>
  <c r="M2624" i="7"/>
  <c r="M2528" i="7"/>
  <c r="M2432" i="7"/>
  <c r="M2336" i="7"/>
  <c r="M2240" i="7"/>
  <c r="M2094" i="7"/>
  <c r="M1785" i="7"/>
  <c r="M2871" i="7"/>
  <c r="M2775" i="7"/>
  <c r="M2679" i="7"/>
  <c r="M2583" i="7"/>
  <c r="M2487" i="7"/>
  <c r="M2391" i="7"/>
  <c r="M2295" i="7"/>
  <c r="M2199" i="7"/>
  <c r="M1961" i="7"/>
  <c r="M1536" i="7"/>
  <c r="M2910" i="7"/>
  <c r="M2814" i="7"/>
  <c r="M2718" i="7"/>
  <c r="M2622" i="7"/>
  <c r="M2526" i="7"/>
  <c r="M2430" i="7"/>
  <c r="M2334" i="7"/>
  <c r="M2238" i="7"/>
  <c r="M2087" i="7"/>
  <c r="M1776" i="7"/>
  <c r="M1101" i="7"/>
  <c r="M1412" i="7"/>
  <c r="M1786" i="7"/>
  <c r="M1635" i="7"/>
  <c r="M1439" i="7"/>
  <c r="M1687" i="7"/>
  <c r="M1580" i="7"/>
  <c r="M1517" i="7"/>
  <c r="M1733" i="7"/>
  <c r="M1797" i="7"/>
  <c r="M2363" i="7"/>
  <c r="M2102" i="7"/>
  <c r="M1821" i="7"/>
  <c r="M2197" i="7"/>
  <c r="M2876" i="7"/>
  <c r="M2524" i="7"/>
  <c r="M1825" i="7"/>
  <c r="M2762" i="7"/>
  <c r="M2434" i="7"/>
  <c r="M1895" i="7"/>
  <c r="M2849" i="7"/>
  <c r="M2577" i="7"/>
  <c r="M2353" i="7"/>
  <c r="M2095" i="7"/>
  <c r="M1192" i="7"/>
  <c r="M2784" i="7"/>
  <c r="M2592" i="7"/>
  <c r="M2400" i="7"/>
  <c r="M2208" i="7"/>
  <c r="M1588" i="7"/>
  <c r="M2855" i="7"/>
  <c r="M2663" i="7"/>
  <c r="M2479" i="7"/>
  <c r="M2287" i="7"/>
  <c r="M2089" i="7"/>
  <c r="M1380" i="7"/>
  <c r="M2806" i="7"/>
  <c r="M2678" i="7"/>
  <c r="M2518" i="7"/>
  <c r="M2406" i="7"/>
  <c r="M2294" i="7"/>
  <c r="M2182" i="7"/>
  <c r="M1857" i="7"/>
  <c r="M1238" i="7"/>
  <c r="M1093" i="7"/>
  <c r="M853" i="7"/>
  <c r="M1385" i="7"/>
  <c r="M1144" i="7"/>
  <c r="M1466" i="7"/>
  <c r="M1643" i="7"/>
  <c r="M1342" i="7"/>
  <c r="M1098" i="7"/>
  <c r="M1533" i="7"/>
  <c r="M1936" i="7"/>
  <c r="M1556" i="7"/>
  <c r="M2299" i="7"/>
  <c r="M2715" i="7"/>
  <c r="M2549" i="7"/>
  <c r="M2189" i="7"/>
  <c r="M2836" i="7"/>
  <c r="M2420" i="7"/>
  <c r="M1799" i="7"/>
  <c r="M2754" i="7"/>
  <c r="M2394" i="7"/>
  <c r="M2785" i="7"/>
  <c r="M2561" i="7"/>
  <c r="M2345" i="7"/>
  <c r="M1890" i="7"/>
  <c r="M2776" i="7"/>
  <c r="M2584" i="7"/>
  <c r="M2392" i="7"/>
  <c r="M2200" i="7"/>
  <c r="M1537" i="7"/>
  <c r="M2847" i="7"/>
  <c r="M2655" i="7"/>
  <c r="M2471" i="7"/>
  <c r="M2279" i="7"/>
  <c r="M2013" i="7"/>
  <c r="M1327" i="7"/>
  <c r="M2798" i="7"/>
  <c r="M2662" i="7"/>
  <c r="M2510" i="7"/>
  <c r="M2398" i="7"/>
  <c r="M2286" i="7"/>
  <c r="M2156" i="7"/>
  <c r="M1831" i="7"/>
  <c r="M1154" i="7"/>
  <c r="M845" i="7"/>
  <c r="M1361" i="7"/>
  <c r="M1155" i="7"/>
  <c r="M1651" i="7"/>
  <c r="M1350" i="7"/>
  <c r="M1455" i="7"/>
  <c r="M1175" i="7"/>
  <c r="M1944" i="7"/>
  <c r="M2165" i="7"/>
  <c r="M2869" i="7"/>
  <c r="M2509" i="7"/>
  <c r="M2181" i="7"/>
  <c r="M2828" i="7"/>
  <c r="M2412" i="7"/>
  <c r="M1761" i="7"/>
  <c r="M2746" i="7"/>
  <c r="M2386" i="7"/>
  <c r="M2777" i="7"/>
  <c r="M2553" i="7"/>
  <c r="M2337" i="7"/>
  <c r="M1865" i="7"/>
  <c r="M1109" i="7"/>
  <c r="M2760" i="7"/>
  <c r="M2568" i="7"/>
  <c r="M2376" i="7"/>
  <c r="M2184" i="7"/>
  <c r="M2839" i="7"/>
  <c r="M2647" i="7"/>
  <c r="M2463" i="7"/>
  <c r="M2271" i="7"/>
  <c r="M1935" i="7"/>
  <c r="M1256" i="7"/>
  <c r="M2790" i="7"/>
  <c r="M2646" i="7"/>
  <c r="M2502" i="7"/>
  <c r="M2390" i="7"/>
  <c r="M2278" i="7"/>
  <c r="M2138" i="7"/>
  <c r="M1806" i="7"/>
  <c r="M1304" i="7"/>
  <c r="M1252" i="7"/>
  <c r="M1366" i="7"/>
  <c r="M1092" i="7"/>
  <c r="M1772" i="7"/>
  <c r="M1226" i="7"/>
  <c r="M1876" i="7"/>
  <c r="M2040" i="7"/>
  <c r="M1456" i="7"/>
  <c r="M2731" i="7"/>
  <c r="M2771" i="7"/>
  <c r="M2853" i="7"/>
  <c r="M2493" i="7"/>
  <c r="M1664" i="7"/>
  <c r="M2716" i="7"/>
  <c r="M2356" i="7"/>
  <c r="M2722" i="7"/>
  <c r="M2274" i="7"/>
  <c r="M1396" i="7"/>
  <c r="M2753" i="7"/>
  <c r="M2537" i="7"/>
  <c r="M2265" i="7"/>
  <c r="M1814" i="7"/>
  <c r="M2896" i="7"/>
  <c r="M2704" i="7"/>
  <c r="M2512" i="7"/>
  <c r="M2320" i="7"/>
  <c r="M2042" i="7"/>
  <c r="M2815" i="7"/>
  <c r="M2623" i="7"/>
  <c r="M2447" i="7"/>
  <c r="M2255" i="7"/>
  <c r="M1885" i="7"/>
  <c r="M2926" i="7"/>
  <c r="M2774" i="7"/>
  <c r="M2614" i="7"/>
  <c r="M2486" i="7"/>
  <c r="M2374" i="7"/>
  <c r="M2254" i="7"/>
  <c r="M2062" i="7"/>
  <c r="M1997" i="7"/>
  <c r="M1268" i="7"/>
  <c r="M1136" i="7"/>
  <c r="M1374" i="7"/>
  <c r="M1931" i="7"/>
  <c r="M1322" i="7"/>
  <c r="M1892" i="7"/>
  <c r="M2048" i="7"/>
  <c r="M1207" i="7"/>
  <c r="M2667" i="7"/>
  <c r="M2707" i="7"/>
  <c r="M2837" i="7"/>
  <c r="M2485" i="7"/>
  <c r="M1624" i="7"/>
  <c r="M2708" i="7"/>
  <c r="M2348" i="7"/>
  <c r="M2266" i="7"/>
  <c r="M1345" i="7"/>
  <c r="M2745" i="7"/>
  <c r="M2465" i="7"/>
  <c r="M2257" i="7"/>
  <c r="M1789" i="7"/>
  <c r="M2888" i="7"/>
  <c r="M2696" i="7"/>
  <c r="M2504" i="7"/>
  <c r="M2312" i="7"/>
  <c r="M2017" i="7"/>
  <c r="M2767" i="7"/>
  <c r="M2431" i="7"/>
  <c r="M2239" i="7"/>
  <c r="M1858" i="7"/>
  <c r="M2902" i="7"/>
  <c r="M2758" i="7"/>
  <c r="M2606" i="7"/>
  <c r="M2478" i="7"/>
  <c r="M2358" i="7"/>
  <c r="M2246" i="7"/>
  <c r="M2037" i="7"/>
  <c r="M1625" i="7"/>
  <c r="M1983" i="7"/>
  <c r="M2046" i="7"/>
  <c r="M1309" i="7"/>
  <c r="M1157" i="7"/>
  <c r="M1100" i="7"/>
  <c r="M1174" i="7"/>
  <c r="M1963" i="7"/>
  <c r="M1900" i="7"/>
  <c r="M2066" i="7"/>
  <c r="M2603" i="7"/>
  <c r="M2643" i="7"/>
  <c r="M2797" i="7"/>
  <c r="M2381" i="7"/>
  <c r="M1572" i="7"/>
  <c r="M2700" i="7"/>
  <c r="M2244" i="7"/>
  <c r="M2586" i="7"/>
  <c r="M2258" i="7"/>
  <c r="M1282" i="7"/>
  <c r="M2681" i="7"/>
  <c r="M2457" i="7"/>
  <c r="M2249" i="7"/>
  <c r="M1688" i="7"/>
  <c r="M2880" i="7"/>
  <c r="M2688" i="7"/>
  <c r="M2496" i="7"/>
  <c r="M2304" i="7"/>
  <c r="M1991" i="7"/>
  <c r="M2759" i="7"/>
  <c r="M2575" i="7"/>
  <c r="M2383" i="7"/>
  <c r="M2215" i="7"/>
  <c r="M1833" i="7"/>
  <c r="M2894" i="7"/>
  <c r="M2742" i="7"/>
  <c r="M2598" i="7"/>
  <c r="M2470" i="7"/>
  <c r="M2350" i="7"/>
  <c r="M2230" i="7"/>
  <c r="M2010" i="7"/>
  <c r="M1933" i="7"/>
  <c r="M2033" i="7"/>
  <c r="M1233" i="7"/>
  <c r="M1170" i="7"/>
  <c r="M1686" i="7"/>
  <c r="M1199" i="7"/>
  <c r="M1971" i="7"/>
  <c r="M1908" i="7"/>
  <c r="M2054" i="7"/>
  <c r="M1283" i="7"/>
  <c r="M1408" i="7"/>
  <c r="M2475" i="7"/>
  <c r="M2579" i="7"/>
  <c r="M2693" i="7"/>
  <c r="M2373" i="7"/>
  <c r="M1521" i="7"/>
  <c r="M2684" i="7"/>
  <c r="M2236" i="7"/>
  <c r="M2938" i="7"/>
  <c r="M2578" i="7"/>
  <c r="M2242" i="7"/>
  <c r="M1194" i="7"/>
  <c r="M2673" i="7"/>
  <c r="M2449" i="7"/>
  <c r="M2241" i="7"/>
  <c r="M2872" i="7"/>
  <c r="M2680" i="7"/>
  <c r="M2488" i="7"/>
  <c r="M2296" i="7"/>
  <c r="M1966" i="7"/>
  <c r="M2943" i="7"/>
  <c r="M2751" i="7"/>
  <c r="M2567" i="7"/>
  <c r="M2375" i="7"/>
  <c r="M2191" i="7"/>
  <c r="M1777" i="7"/>
  <c r="M2886" i="7"/>
  <c r="M2734" i="7"/>
  <c r="M2590" i="7"/>
  <c r="M2454" i="7"/>
  <c r="M2342" i="7"/>
  <c r="M2222" i="7"/>
  <c r="M1985" i="7"/>
  <c r="M1524" i="7"/>
  <c r="M1919" i="7"/>
  <c r="M2021" i="7"/>
  <c r="M1241" i="7"/>
  <c r="M1040" i="7"/>
  <c r="M1333" i="7"/>
  <c r="M1307" i="7"/>
  <c r="M1746" i="7"/>
  <c r="M1694" i="7"/>
  <c r="M1255" i="7"/>
  <c r="M2059" i="7"/>
  <c r="M1940" i="7"/>
  <c r="M1913" i="7"/>
  <c r="M2014" i="7"/>
  <c r="M1243" i="7"/>
  <c r="M2435" i="7"/>
  <c r="M2635" i="7"/>
  <c r="M2685" i="7"/>
  <c r="M2357" i="7"/>
  <c r="M2228" i="7"/>
  <c r="M2930" i="7"/>
  <c r="M2570" i="7"/>
  <c r="M2101" i="7"/>
  <c r="M2889" i="7"/>
  <c r="M2657" i="7"/>
  <c r="M2441" i="7"/>
  <c r="M2177" i="7"/>
  <c r="M2856" i="7"/>
  <c r="M2664" i="7"/>
  <c r="M2472" i="7"/>
  <c r="M2280" i="7"/>
  <c r="M1914" i="7"/>
  <c r="M2935" i="7"/>
  <c r="M2743" i="7"/>
  <c r="M2559" i="7"/>
  <c r="M2367" i="7"/>
  <c r="M2183" i="7"/>
  <c r="M1636" i="7"/>
  <c r="M2878" i="7"/>
  <c r="M2710" i="7"/>
  <c r="M2446" i="7"/>
  <c r="M2326" i="7"/>
  <c r="M2214" i="7"/>
  <c r="M1959" i="7"/>
  <c r="M913" i="7"/>
  <c r="M1906" i="7"/>
  <c r="M2007" i="7"/>
  <c r="M1329" i="7"/>
  <c r="M1754" i="7"/>
  <c r="M1114" i="7"/>
  <c r="M1726" i="7"/>
  <c r="M1591" i="7"/>
  <c r="M2067" i="7"/>
  <c r="M1901" i="7"/>
  <c r="M1989" i="7"/>
  <c r="M2467" i="7"/>
  <c r="M2507" i="7"/>
  <c r="M2677" i="7"/>
  <c r="M2317" i="7"/>
  <c r="M2548" i="7"/>
  <c r="M2220" i="7"/>
  <c r="M2914" i="7"/>
  <c r="M2562" i="7"/>
  <c r="M1973" i="7"/>
  <c r="M2881" i="7"/>
  <c r="M2649" i="7"/>
  <c r="M2433" i="7"/>
  <c r="M2161" i="7"/>
  <c r="M1393" i="7"/>
  <c r="M2808" i="7"/>
  <c r="M2616" i="7"/>
  <c r="M2424" i="7"/>
  <c r="M2232" i="7"/>
  <c r="M1736" i="7"/>
  <c r="M2927" i="7"/>
  <c r="M2735" i="7"/>
  <c r="M2551" i="7"/>
  <c r="M2359" i="7"/>
  <c r="M2173" i="7"/>
  <c r="M2870" i="7"/>
  <c r="M2702" i="7"/>
  <c r="M2566" i="7"/>
  <c r="M2438" i="7"/>
  <c r="M2318" i="7"/>
  <c r="M2206" i="7"/>
  <c r="M1934" i="7"/>
  <c r="M897" i="7"/>
  <c r="M1982" i="7"/>
  <c r="M1133" i="7"/>
  <c r="M1762" i="7"/>
  <c r="M1138" i="7"/>
  <c r="M1734" i="7"/>
  <c r="M1599" i="7"/>
  <c r="M918" i="7"/>
  <c r="M1701" i="7"/>
  <c r="M1887" i="7"/>
  <c r="M1975" i="7"/>
  <c r="M1145" i="7"/>
  <c r="M915" i="7"/>
  <c r="M2619" i="7"/>
  <c r="M2339" i="7"/>
  <c r="M2187" i="7"/>
  <c r="M2669" i="7"/>
  <c r="M2309" i="7"/>
  <c r="M2900" i="7"/>
  <c r="M2540" i="7"/>
  <c r="M2204" i="7"/>
  <c r="M2874" i="7"/>
  <c r="M2458" i="7"/>
  <c r="M1946" i="7"/>
  <c r="M2873" i="7"/>
  <c r="M2641" i="7"/>
  <c r="M2369" i="7"/>
  <c r="M2145" i="7"/>
  <c r="M1344" i="7"/>
  <c r="M2800" i="7"/>
  <c r="M2608" i="7"/>
  <c r="M2416" i="7"/>
  <c r="M2224" i="7"/>
  <c r="M1684" i="7"/>
  <c r="M2911" i="7"/>
  <c r="M2719" i="7"/>
  <c r="M2543" i="7"/>
  <c r="M2351" i="7"/>
  <c r="M2157" i="7"/>
  <c r="M2854" i="7"/>
  <c r="M2694" i="7"/>
  <c r="M2550" i="7"/>
  <c r="M2422" i="7"/>
  <c r="M2310" i="7"/>
  <c r="M2198" i="7"/>
  <c r="M1909" i="7"/>
  <c r="M1369" i="7"/>
  <c r="M1172" i="7"/>
  <c r="M1717" i="7"/>
  <c r="M2491" i="7"/>
  <c r="M2205" i="7"/>
  <c r="M2769" i="7"/>
  <c r="M2792" i="7"/>
  <c r="M1910" i="7"/>
  <c r="M2414" i="7"/>
  <c r="M2032" i="7"/>
  <c r="M2153" i="7"/>
  <c r="M2712" i="7"/>
  <c r="M2382" i="7"/>
  <c r="M2866" i="7"/>
  <c r="M2545" i="7"/>
  <c r="M2863" i="7"/>
  <c r="M2302" i="7"/>
  <c r="M1200" i="7"/>
  <c r="M902" i="7"/>
  <c r="M2275" i="7"/>
  <c r="M2738" i="7"/>
  <c r="M2361" i="7"/>
  <c r="M2520" i="7"/>
  <c r="M2831" i="7"/>
  <c r="M1432" i="7"/>
  <c r="M2262" i="7"/>
  <c r="M1358" i="7"/>
  <c r="M2892" i="7"/>
  <c r="M2273" i="7"/>
  <c r="M2408" i="7"/>
  <c r="M2671" i="7"/>
  <c r="M2190" i="7"/>
  <c r="M1158" i="7"/>
  <c r="M2835" i="7"/>
  <c r="M2724" i="7"/>
  <c r="M2450" i="7"/>
  <c r="M2121" i="7"/>
  <c r="M2328" i="7"/>
  <c r="M2639" i="7"/>
  <c r="M2830" i="7"/>
  <c r="M2113" i="7"/>
  <c r="M1463" i="7"/>
  <c r="M2025" i="7"/>
  <c r="M2282" i="7"/>
  <c r="M1839" i="7"/>
  <c r="M2216" i="7"/>
  <c r="M2782" i="7"/>
  <c r="M1882" i="7"/>
  <c r="M2532" i="7"/>
  <c r="M1921" i="7"/>
  <c r="M2069" i="7"/>
  <c r="M2527" i="7"/>
  <c r="M2686" i="7"/>
  <c r="M1721" i="7"/>
  <c r="M1336" i="7"/>
  <c r="M1770" i="7"/>
  <c r="M1950" i="7"/>
  <c r="M2861" i="7"/>
  <c r="M2396" i="7"/>
  <c r="M1640" i="7"/>
  <c r="M2455" i="7"/>
  <c r="M2638" i="7"/>
  <c r="M1467" i="7"/>
  <c r="M2661" i="7"/>
  <c r="M1850" i="7"/>
  <c r="M1271" i="7"/>
  <c r="M2335" i="7"/>
  <c r="M1712" i="7"/>
  <c r="M1433" i="7"/>
  <c r="M2263" i="7"/>
  <c r="M2542" i="7"/>
  <c r="M1756" i="7"/>
  <c r="M2865" i="7"/>
  <c r="M2141" i="7"/>
  <c r="M2501" i="7"/>
  <c r="M2904" i="7"/>
  <c r="M2494" i="7"/>
  <c r="CI3" i="7"/>
  <c r="AI26" i="9"/>
  <c r="AI24" i="9"/>
  <c r="AI29" i="9"/>
  <c r="AI20" i="9"/>
  <c r="AI16" i="9"/>
  <c r="AI25" i="9"/>
  <c r="AI37" i="9"/>
  <c r="AI17" i="9"/>
  <c r="AI41" i="9"/>
  <c r="AI33" i="9"/>
  <c r="AI9" i="9"/>
  <c r="X7" i="18"/>
  <c r="BS7" i="18" s="1"/>
  <c r="BB7" i="18"/>
  <c r="Z7" i="18"/>
  <c r="BA7" i="18"/>
  <c r="Y7" i="18"/>
  <c r="AZ7" i="18"/>
  <c r="AZ8" i="18"/>
  <c r="BB8" i="18"/>
  <c r="Y33" i="18"/>
  <c r="Y1952" i="18"/>
  <c r="BB1809" i="18"/>
  <c r="BB1495" i="18"/>
  <c r="BA1464" i="18"/>
  <c r="BC1464" i="18" s="1"/>
  <c r="Y704" i="18"/>
  <c r="Y719" i="18"/>
  <c r="Z478" i="18"/>
  <c r="BA163" i="18"/>
  <c r="BC163" i="18" s="1"/>
  <c r="X203" i="18"/>
  <c r="Z203" i="18"/>
  <c r="X123" i="18"/>
  <c r="X237" i="18"/>
  <c r="BB237" i="18"/>
  <c r="Z171" i="18"/>
  <c r="Y171" i="18"/>
  <c r="BA208" i="18"/>
  <c r="Y89" i="18"/>
  <c r="Z89" i="18"/>
  <c r="Y117" i="18"/>
  <c r="BA117" i="18"/>
  <c r="BC117" i="18" s="1"/>
  <c r="Z1683" i="18"/>
  <c r="BB1487" i="18"/>
  <c r="BA1539" i="18"/>
  <c r="BC1539" i="18" s="1"/>
  <c r="AZ942" i="18"/>
  <c r="AZ903" i="18"/>
  <c r="Y687" i="18"/>
  <c r="AZ366" i="18"/>
  <c r="AZ432" i="18"/>
  <c r="BB179" i="18"/>
  <c r="BB129" i="18"/>
  <c r="BB243" i="18"/>
  <c r="Z1985" i="18"/>
  <c r="Y506" i="18"/>
  <c r="X1667" i="18"/>
  <c r="BA1796" i="18"/>
  <c r="Y1781" i="18"/>
  <c r="Z1806" i="18"/>
  <c r="Z1898" i="18"/>
  <c r="BA1733" i="18"/>
  <c r="Z1568" i="18"/>
  <c r="BB1501" i="18"/>
  <c r="Z1590" i="18"/>
  <c r="AZ1478" i="18"/>
  <c r="BA1222" i="18"/>
  <c r="AZ1349" i="18"/>
  <c r="X1336" i="18"/>
  <c r="X1312" i="18"/>
  <c r="AZ1371" i="18"/>
  <c r="AZ1110" i="18"/>
  <c r="BB1107" i="18"/>
  <c r="Z845" i="18"/>
  <c r="Y1243" i="18"/>
  <c r="AZ1106" i="18"/>
  <c r="BA1084" i="18"/>
  <c r="BC1084" i="18" s="1"/>
  <c r="BB961" i="18"/>
  <c r="AZ909" i="18"/>
  <c r="Z969" i="18"/>
  <c r="BB775" i="18"/>
  <c r="X857" i="18"/>
  <c r="BA777" i="18"/>
  <c r="BC777" i="18" s="1"/>
  <c r="BB617" i="18"/>
  <c r="BB509" i="18"/>
  <c r="X680" i="18"/>
  <c r="Y700" i="18"/>
  <c r="Y610" i="18"/>
  <c r="Y467" i="18"/>
  <c r="X224" i="18"/>
  <c r="X380" i="18"/>
  <c r="X226" i="18"/>
  <c r="BB85" i="18"/>
  <c r="Z159" i="18"/>
  <c r="X215" i="18"/>
  <c r="BB19" i="18"/>
  <c r="Y227" i="18"/>
  <c r="AZ1940" i="18"/>
  <c r="Z1940" i="18"/>
  <c r="BB1957" i="18"/>
  <c r="X1635" i="18"/>
  <c r="Z1718" i="18"/>
  <c r="Y1588" i="18"/>
  <c r="Y1507" i="18"/>
  <c r="BB1477" i="18"/>
  <c r="BB1338" i="18"/>
  <c r="BB1195" i="18"/>
  <c r="AZ1258" i="18"/>
  <c r="BB1167" i="18"/>
  <c r="BB1103" i="18"/>
  <c r="Z709" i="18"/>
  <c r="AZ1077" i="18"/>
  <c r="Y951" i="18"/>
  <c r="X773" i="18"/>
  <c r="Y560" i="18"/>
  <c r="Z649" i="18"/>
  <c r="BA649" i="18"/>
  <c r="BC649" i="18" s="1"/>
  <c r="X695" i="18"/>
  <c r="Z695" i="18"/>
  <c r="BB500" i="18"/>
  <c r="BA552" i="18"/>
  <c r="BC552" i="18" s="1"/>
  <c r="X272" i="18"/>
  <c r="BA371" i="18"/>
  <c r="BC371" i="18" s="1"/>
  <c r="Z371" i="18"/>
  <c r="BA281" i="18"/>
  <c r="X281" i="18"/>
  <c r="Z433" i="18"/>
  <c r="Y343" i="18"/>
  <c r="Y70" i="18"/>
  <c r="BB115" i="18"/>
  <c r="BA115" i="18"/>
  <c r="BC115" i="18" s="1"/>
  <c r="BB265" i="18"/>
  <c r="X265" i="18"/>
  <c r="Z265" i="18"/>
  <c r="Y265" i="18"/>
  <c r="AZ156" i="18"/>
  <c r="Z156" i="18"/>
  <c r="X156" i="18"/>
  <c r="Z25" i="18"/>
  <c r="BA25" i="18"/>
  <c r="BC25" i="18" s="1"/>
  <c r="X25" i="18"/>
  <c r="BB25" i="18"/>
  <c r="BA186" i="18"/>
  <c r="BB186" i="18"/>
  <c r="AZ186" i="18"/>
  <c r="X91" i="18"/>
  <c r="BB91" i="18"/>
  <c r="BA91" i="18"/>
  <c r="Z91" i="18"/>
  <c r="X180" i="18"/>
  <c r="Y180" i="18"/>
  <c r="AZ180" i="18"/>
  <c r="BB278" i="18"/>
  <c r="Y278" i="18"/>
  <c r="X278" i="18"/>
  <c r="Z278" i="18"/>
  <c r="BA155" i="18"/>
  <c r="BB155" i="18"/>
  <c r="X155" i="18"/>
  <c r="Y37" i="18"/>
  <c r="BA37" i="18"/>
  <c r="BC37" i="18" s="1"/>
  <c r="X37" i="18"/>
  <c r="Z37" i="18"/>
  <c r="Z110" i="18"/>
  <c r="BB110" i="18"/>
  <c r="BA110" i="18"/>
  <c r="BA185" i="18"/>
  <c r="BC185" i="18" s="1"/>
  <c r="BB185" i="18"/>
  <c r="Y185" i="18"/>
  <c r="Z185" i="18"/>
  <c r="Y39" i="18"/>
  <c r="Z39" i="18"/>
  <c r="X39" i="18"/>
  <c r="BA182" i="18"/>
  <c r="BC182" i="18" s="1"/>
  <c r="X182" i="18"/>
  <c r="Z182" i="18"/>
  <c r="Y182" i="18"/>
  <c r="Y98" i="18"/>
  <c r="BA98" i="18"/>
  <c r="Z98" i="18"/>
  <c r="BA213" i="18"/>
  <c r="BC213" i="18" s="1"/>
  <c r="BB213" i="18"/>
  <c r="X213" i="18"/>
  <c r="Y213" i="18"/>
  <c r="Y80" i="18"/>
  <c r="Z80" i="18"/>
  <c r="BA80" i="18"/>
  <c r="BC80" i="18" s="1"/>
  <c r="X1837" i="18"/>
  <c r="Z1859" i="18"/>
  <c r="BA1920" i="18"/>
  <c r="BC1920" i="18" s="1"/>
  <c r="Z1771" i="18"/>
  <c r="Z1774" i="18"/>
  <c r="AZ1695" i="18"/>
  <c r="AZ1865" i="18"/>
  <c r="Z1810" i="18"/>
  <c r="BA1570" i="18"/>
  <c r="BB1605" i="18"/>
  <c r="Y1703" i="18"/>
  <c r="BA1735" i="18"/>
  <c r="BC1735" i="18" s="1"/>
  <c r="Z1600" i="18"/>
  <c r="Z1541" i="18"/>
  <c r="Y1566" i="18"/>
  <c r="X1598" i="18"/>
  <c r="Z1467" i="18"/>
  <c r="BA1573" i="18"/>
  <c r="BC1573" i="18" s="1"/>
  <c r="Y1503" i="18"/>
  <c r="Y1612" i="18"/>
  <c r="BA1350" i="18"/>
  <c r="BC1350" i="18" s="1"/>
  <c r="Y1304" i="18"/>
  <c r="BB1180" i="18"/>
  <c r="X1337" i="18"/>
  <c r="X1317" i="18"/>
  <c r="BA1277" i="18"/>
  <c r="BB1418" i="18"/>
  <c r="Z1231" i="18"/>
  <c r="BB1239" i="18"/>
  <c r="AZ1407" i="18"/>
  <c r="Y1138" i="18"/>
  <c r="Z1149" i="18"/>
  <c r="BB1191" i="18"/>
  <c r="X1249" i="18"/>
  <c r="X1159" i="18"/>
  <c r="BA1009" i="18"/>
  <c r="BB1189" i="18"/>
  <c r="BA1221" i="18"/>
  <c r="BB1114" i="18"/>
  <c r="AZ1000" i="18"/>
  <c r="BA708" i="18"/>
  <c r="BC708" i="18" s="1"/>
  <c r="BA989" i="18"/>
  <c r="BA905" i="18"/>
  <c r="BC905" i="18" s="1"/>
  <c r="BA889" i="18"/>
  <c r="BC889" i="18" s="1"/>
  <c r="Y1094" i="18"/>
  <c r="X943" i="18"/>
  <c r="Z749" i="18"/>
  <c r="AZ742" i="18"/>
  <c r="Z866" i="18"/>
  <c r="X800" i="18"/>
  <c r="AZ293" i="18"/>
  <c r="BB601" i="18"/>
  <c r="X756" i="18"/>
  <c r="BB611" i="18"/>
  <c r="Z641" i="18"/>
  <c r="BB523" i="18"/>
  <c r="X539" i="18"/>
  <c r="AZ493" i="18"/>
  <c r="Y532" i="18"/>
  <c r="X532" i="18"/>
  <c r="Z668" i="18"/>
  <c r="Z565" i="18"/>
  <c r="Y565" i="18"/>
  <c r="Y625" i="18"/>
  <c r="X499" i="18"/>
  <c r="BA499" i="18"/>
  <c r="BC499" i="18" s="1"/>
  <c r="BA548" i="18"/>
  <c r="BC548" i="18" s="1"/>
  <c r="Y683" i="18"/>
  <c r="Z683" i="18"/>
  <c r="BB574" i="18"/>
  <c r="BA379" i="18"/>
  <c r="BC379" i="18" s="1"/>
  <c r="BB379" i="18"/>
  <c r="BA440" i="18"/>
  <c r="BC440" i="18" s="1"/>
  <c r="BB454" i="18"/>
  <c r="X454" i="18"/>
  <c r="X362" i="18"/>
  <c r="AZ244" i="18"/>
  <c r="Y244" i="18"/>
  <c r="BB370" i="18"/>
  <c r="Y480" i="18"/>
  <c r="BA480" i="18"/>
  <c r="Z353" i="18"/>
  <c r="BA395" i="18"/>
  <c r="X395" i="18"/>
  <c r="AZ485" i="18"/>
  <c r="Y330" i="18"/>
  <c r="BB330" i="18"/>
  <c r="BA443" i="18"/>
  <c r="BC443" i="18" s="1"/>
  <c r="X418" i="18"/>
  <c r="Y418" i="18"/>
  <c r="BB329" i="18"/>
  <c r="BB390" i="18"/>
  <c r="X390" i="18"/>
  <c r="Y200" i="18"/>
  <c r="AZ49" i="18"/>
  <c r="BA49" i="18"/>
  <c r="BC49" i="18" s="1"/>
  <c r="BB199" i="18"/>
  <c r="BB69" i="18"/>
  <c r="BA69" i="18"/>
  <c r="BC69" i="18" s="1"/>
  <c r="X106" i="18"/>
  <c r="X233" i="18"/>
  <c r="Z233" i="18"/>
  <c r="AZ124" i="18"/>
  <c r="X22" i="18"/>
  <c r="Z22" i="18"/>
  <c r="BA177" i="18"/>
  <c r="BC177" i="18" s="1"/>
  <c r="Z90" i="18"/>
  <c r="AZ90" i="18"/>
  <c r="AZ165" i="18"/>
  <c r="Y260" i="18"/>
  <c r="Z260" i="18"/>
  <c r="Y131" i="18"/>
  <c r="AZ131" i="18"/>
  <c r="BB131" i="18"/>
  <c r="BA20" i="18"/>
  <c r="BC20" i="18" s="1"/>
  <c r="Z20" i="18"/>
  <c r="Y56" i="18"/>
  <c r="BA56" i="18"/>
  <c r="BC56" i="18" s="1"/>
  <c r="Z56" i="18"/>
  <c r="BB56" i="18"/>
  <c r="X170" i="18"/>
  <c r="Z170" i="18"/>
  <c r="AZ271" i="18"/>
  <c r="Z271" i="18"/>
  <c r="X271" i="18"/>
  <c r="Y271" i="18"/>
  <c r="BB176" i="18"/>
  <c r="X176" i="18"/>
  <c r="AZ53" i="18"/>
  <c r="BB53" i="18"/>
  <c r="Y53" i="18"/>
  <c r="Z53" i="18"/>
  <c r="X205" i="18"/>
  <c r="Y205" i="18"/>
  <c r="AZ71" i="18"/>
  <c r="BB71" i="18"/>
  <c r="X71" i="18"/>
  <c r="Y71" i="18"/>
  <c r="BB1978" i="18"/>
  <c r="Z1978" i="18"/>
  <c r="BB1900" i="18"/>
  <c r="AZ1894" i="18"/>
  <c r="AZ1679" i="18"/>
  <c r="Y1679" i="18"/>
  <c r="AZ1677" i="18"/>
  <c r="BB1677" i="18"/>
  <c r="Z1548" i="18"/>
  <c r="AZ1548" i="18"/>
  <c r="AZ1732" i="18"/>
  <c r="BB1533" i="18"/>
  <c r="BA1421" i="18"/>
  <c r="BC1421" i="18" s="1"/>
  <c r="Z1421" i="18"/>
  <c r="Z1281" i="18"/>
  <c r="Z1377" i="18"/>
  <c r="BB1388" i="18"/>
  <c r="Z1388" i="18"/>
  <c r="BA1400" i="18"/>
  <c r="BC1400" i="18" s="1"/>
  <c r="BA1294" i="18"/>
  <c r="BC1294" i="18" s="1"/>
  <c r="BA1241" i="18"/>
  <c r="BC1241" i="18" s="1"/>
  <c r="AZ1241" i="18"/>
  <c r="X1122" i="18"/>
  <c r="BB1132" i="18"/>
  <c r="BA1136" i="18"/>
  <c r="BC1136" i="18" s="1"/>
  <c r="X1136" i="18"/>
  <c r="AZ1070" i="18"/>
  <c r="Z1070" i="18"/>
  <c r="AZ998" i="18"/>
  <c r="BB998" i="18"/>
  <c r="X1060" i="18"/>
  <c r="BB946" i="18"/>
  <c r="X1048" i="18"/>
  <c r="AZ1048" i="18"/>
  <c r="Y923" i="18"/>
  <c r="BB805" i="18"/>
  <c r="BB748" i="18"/>
  <c r="Z748" i="18"/>
  <c r="Y861" i="18"/>
  <c r="Y729" i="18"/>
  <c r="AZ530" i="18"/>
  <c r="BB530" i="18"/>
  <c r="AZ486" i="18"/>
  <c r="X473" i="18"/>
  <c r="BA656" i="18"/>
  <c r="Y656" i="18"/>
  <c r="BA427" i="18"/>
  <c r="BC427" i="18" s="1"/>
  <c r="X427" i="18"/>
  <c r="BA348" i="18"/>
  <c r="BC348" i="18" s="1"/>
  <c r="Z348" i="18"/>
  <c r="Y303" i="18"/>
  <c r="X463" i="18"/>
  <c r="Y406" i="18"/>
  <c r="Z406" i="18"/>
  <c r="BA169" i="18"/>
  <c r="BC169" i="18" s="1"/>
  <c r="AZ32" i="18"/>
  <c r="X263" i="18"/>
  <c r="Y263" i="18"/>
  <c r="Z74" i="18"/>
  <c r="AZ153" i="18"/>
  <c r="BA148" i="18"/>
  <c r="BC148" i="18" s="1"/>
  <c r="X148" i="18"/>
  <c r="X160" i="18"/>
  <c r="X51" i="18"/>
  <c r="X1954" i="18"/>
  <c r="Z1954" i="18"/>
  <c r="BB1647" i="18"/>
  <c r="BB2000" i="18"/>
  <c r="Z1943" i="18"/>
  <c r="X1943" i="18"/>
  <c r="BA1991" i="18"/>
  <c r="BC1991" i="18" s="1"/>
  <c r="X1991" i="18"/>
  <c r="X1611" i="18"/>
  <c r="BB1571" i="18"/>
  <c r="Y1451" i="18"/>
  <c r="X1118" i="18"/>
  <c r="Z608" i="18"/>
  <c r="BA737" i="18"/>
  <c r="Y587" i="18"/>
  <c r="BB249" i="18"/>
  <c r="Y48" i="18"/>
  <c r="BB1685" i="18"/>
  <c r="X1685" i="18"/>
  <c r="Y1685" i="18"/>
  <c r="Z1685" i="18"/>
  <c r="AZ1685" i="18"/>
  <c r="BA1685" i="18"/>
  <c r="BC1685" i="18" s="1"/>
  <c r="Y2005" i="18"/>
  <c r="AZ2005" i="18"/>
  <c r="BB2005" i="18"/>
  <c r="Z2005" i="18"/>
  <c r="X2005" i="18"/>
  <c r="BA2005" i="18"/>
  <c r="BC2005" i="18" s="1"/>
  <c r="Y1996" i="18"/>
  <c r="Z1996" i="18"/>
  <c r="AZ1996" i="18"/>
  <c r="X1996" i="18"/>
  <c r="BB1996" i="18"/>
  <c r="BA1996" i="18"/>
  <c r="BC1996" i="18" s="1"/>
  <c r="X1868" i="18"/>
  <c r="AZ1868" i="18"/>
  <c r="Y1868" i="18"/>
  <c r="BB1868" i="18"/>
  <c r="BA1868" i="18"/>
  <c r="BC1868" i="18" s="1"/>
  <c r="Z1868" i="18"/>
  <c r="AZ13" i="18"/>
  <c r="Z13" i="18"/>
  <c r="Y13" i="18"/>
  <c r="BA13" i="18"/>
  <c r="BB13" i="18"/>
  <c r="X13" i="18"/>
  <c r="AZ1984" i="18"/>
  <c r="BB1984" i="18"/>
  <c r="BA1984" i="18"/>
  <c r="Y1984" i="18"/>
  <c r="Z1984" i="18"/>
  <c r="X1984" i="18"/>
  <c r="Z1684" i="18"/>
  <c r="Y1684" i="18"/>
  <c r="Z1764" i="18"/>
  <c r="BB1764" i="18"/>
  <c r="X1942" i="18"/>
  <c r="Y1942" i="18"/>
  <c r="BA1766" i="18"/>
  <c r="BC1766" i="18" s="1"/>
  <c r="Z1857" i="18"/>
  <c r="BB1884" i="18"/>
  <c r="Y1884" i="18"/>
  <c r="BB1526" i="18"/>
  <c r="Y1526" i="18"/>
  <c r="X1854" i="18"/>
  <c r="Y1854" i="18"/>
  <c r="X1601" i="18"/>
  <c r="BB1627" i="18"/>
  <c r="Z1672" i="18"/>
  <c r="Y1672" i="18"/>
  <c r="X1843" i="18"/>
  <c r="Z1843" i="18"/>
  <c r="BB1560" i="18"/>
  <c r="Z1560" i="18"/>
  <c r="Z1751" i="18"/>
  <c r="Y1939" i="18"/>
  <c r="AZ1731" i="18"/>
  <c r="X1731" i="18"/>
  <c r="X1926" i="18"/>
  <c r="BB1926" i="18"/>
  <c r="AZ1792" i="18"/>
  <c r="Z1792" i="18"/>
  <c r="X1661" i="18"/>
  <c r="X1690" i="18"/>
  <c r="BB1640" i="18"/>
  <c r="X1640" i="18"/>
  <c r="Z1543" i="18"/>
  <c r="X1543" i="18"/>
  <c r="AZ1660" i="18"/>
  <c r="BA1660" i="18"/>
  <c r="BC1660" i="18" s="1"/>
  <c r="Z1384" i="18"/>
  <c r="X1550" i="18"/>
  <c r="Y1700" i="18"/>
  <c r="BA1700" i="18"/>
  <c r="BC1700" i="18" s="1"/>
  <c r="X1545" i="18"/>
  <c r="AZ1545" i="18"/>
  <c r="Y1607" i="18"/>
  <c r="BA1607" i="18"/>
  <c r="BC1607" i="18" s="1"/>
  <c r="BA1699" i="18"/>
  <c r="AZ1531" i="18"/>
  <c r="AZ1589" i="18"/>
  <c r="Z1589" i="18"/>
  <c r="BB1491" i="18"/>
  <c r="Z1491" i="18"/>
  <c r="BB1709" i="18"/>
  <c r="BA1709" i="18"/>
  <c r="BC1709" i="18" s="1"/>
  <c r="Y1554" i="18"/>
  <c r="BB1416" i="18"/>
  <c r="AZ1429" i="18"/>
  <c r="Y1429" i="18"/>
  <c r="BB1181" i="18"/>
  <c r="X1181" i="18"/>
  <c r="X1348" i="18"/>
  <c r="BA1348" i="18"/>
  <c r="BC1348" i="18" s="1"/>
  <c r="BA1450" i="18"/>
  <c r="BA1288" i="18"/>
  <c r="BC1288" i="18" s="1"/>
  <c r="BB1105" i="18"/>
  <c r="AZ1105" i="18"/>
  <c r="AZ1470" i="18"/>
  <c r="X1470" i="18"/>
  <c r="X1366" i="18"/>
  <c r="Y1366" i="18"/>
  <c r="Y1229" i="18"/>
  <c r="X1381" i="18"/>
  <c r="Y1320" i="18"/>
  <c r="X1320" i="18"/>
  <c r="BB1473" i="18"/>
  <c r="Y1473" i="18"/>
  <c r="BA1324" i="18"/>
  <c r="BC1324" i="18" s="1"/>
  <c r="AZ1324" i="18"/>
  <c r="BA954" i="18"/>
  <c r="BC954" i="18" s="1"/>
  <c r="Z1345" i="18"/>
  <c r="AZ1238" i="18"/>
  <c r="Z1238" i="18"/>
  <c r="BA1068" i="18"/>
  <c r="BB1068" i="18"/>
  <c r="BA1065" i="18"/>
  <c r="Z1065" i="18"/>
  <c r="X1104" i="18"/>
  <c r="BB1174" i="18"/>
  <c r="AZ1026" i="18"/>
  <c r="X1026" i="18"/>
  <c r="BB1217" i="18"/>
  <c r="X1217" i="18"/>
  <c r="BB980" i="18"/>
  <c r="AZ980" i="18"/>
  <c r="BA1131" i="18"/>
  <c r="BC1131" i="18" s="1"/>
  <c r="BA892" i="18"/>
  <c r="BC892" i="18" s="1"/>
  <c r="AZ1011" i="18"/>
  <c r="BB1011" i="18"/>
  <c r="Z1162" i="18"/>
  <c r="AZ1162" i="18"/>
  <c r="Z968" i="18"/>
  <c r="AZ968" i="18"/>
  <c r="BB1193" i="18"/>
  <c r="BA950" i="18"/>
  <c r="BC950" i="18" s="1"/>
  <c r="BA888" i="18"/>
  <c r="Z888" i="18"/>
  <c r="BB981" i="18"/>
  <c r="Z981" i="18"/>
  <c r="Z880" i="18"/>
  <c r="BA880" i="18"/>
  <c r="BC880" i="18" s="1"/>
  <c r="AZ1051" i="18"/>
  <c r="BB936" i="18"/>
  <c r="BA1028" i="18"/>
  <c r="Z1028" i="18"/>
  <c r="Z867" i="18"/>
  <c r="BA867" i="18"/>
  <c r="BC867" i="18" s="1"/>
  <c r="AZ1059" i="18"/>
  <c r="BA1059" i="18"/>
  <c r="BC1059" i="18" s="1"/>
  <c r="BA864" i="18"/>
  <c r="BC864" i="18" s="1"/>
  <c r="BA1021" i="18"/>
  <c r="BC1021" i="18" s="1"/>
  <c r="Y1040" i="18"/>
  <c r="Z1040" i="18"/>
  <c r="BA908" i="18"/>
  <c r="BC908" i="18" s="1"/>
  <c r="AZ908" i="18"/>
  <c r="AZ782" i="18"/>
  <c r="Y782" i="18"/>
  <c r="X830" i="18"/>
  <c r="Z596" i="18"/>
  <c r="Y711" i="18"/>
  <c r="Z711" i="18"/>
  <c r="Z840" i="18"/>
  <c r="BA840" i="18"/>
  <c r="BC840" i="18" s="1"/>
  <c r="Z722" i="18"/>
  <c r="AZ722" i="18"/>
  <c r="AZ741" i="18"/>
  <c r="AZ843" i="18"/>
  <c r="BA744" i="18"/>
  <c r="Z744" i="18"/>
  <c r="Z828" i="18"/>
  <c r="BB828" i="18"/>
  <c r="AZ569" i="18"/>
  <c r="X569" i="18"/>
  <c r="Y718" i="18"/>
  <c r="Y563" i="18"/>
  <c r="BA502" i="18"/>
  <c r="BB502" i="18"/>
  <c r="Y583" i="18"/>
  <c r="Z583" i="18"/>
  <c r="Z401" i="18"/>
  <c r="BB401" i="18"/>
  <c r="BB650" i="18"/>
  <c r="AZ513" i="18"/>
  <c r="Y413" i="18"/>
  <c r="Z413" i="18"/>
  <c r="Y634" i="18"/>
  <c r="AZ634" i="18"/>
  <c r="BA492" i="18"/>
  <c r="BB492" i="18"/>
  <c r="BB629" i="18"/>
  <c r="X447" i="18"/>
  <c r="BA620" i="18"/>
  <c r="BB620" i="18"/>
  <c r="BA526" i="18"/>
  <c r="BB526" i="18"/>
  <c r="Z653" i="18"/>
  <c r="Y653" i="18"/>
  <c r="BB510" i="18"/>
  <c r="BA289" i="18"/>
  <c r="BC289" i="18" s="1"/>
  <c r="AZ439" i="18"/>
  <c r="X439" i="18"/>
  <c r="BA323" i="18"/>
  <c r="BC323" i="18" s="1"/>
  <c r="Y323" i="18"/>
  <c r="Y436" i="18"/>
  <c r="BB436" i="18"/>
  <c r="Z415" i="18"/>
  <c r="Z426" i="18"/>
  <c r="Z344" i="18"/>
  <c r="X344" i="18"/>
  <c r="Y449" i="18"/>
  <c r="BA449" i="18"/>
  <c r="BC449" i="18" s="1"/>
  <c r="AZ316" i="18"/>
  <c r="Y316" i="18"/>
  <c r="Z407" i="18"/>
  <c r="Y398" i="18"/>
  <c r="BA338" i="18"/>
  <c r="Y338" i="18"/>
  <c r="X137" i="18"/>
  <c r="Y137" i="18"/>
  <c r="Y282" i="18"/>
  <c r="BA282" i="18"/>
  <c r="BC282" i="18" s="1"/>
  <c r="X184" i="18"/>
  <c r="X246" i="18"/>
  <c r="BA175" i="18"/>
  <c r="BC175" i="18" s="1"/>
  <c r="Z175" i="18"/>
  <c r="Y92" i="18"/>
  <c r="BA92" i="18"/>
  <c r="BC92" i="18" s="1"/>
  <c r="BB230" i="18"/>
  <c r="Y230" i="18"/>
  <c r="BB146" i="18"/>
  <c r="BA23" i="18"/>
  <c r="BC23" i="18" s="1"/>
  <c r="Z222" i="18"/>
  <c r="AZ222" i="18"/>
  <c r="AZ99" i="18"/>
  <c r="BA99" i="18"/>
  <c r="BC99" i="18" s="1"/>
  <c r="BA217" i="18"/>
  <c r="AZ217" i="18"/>
  <c r="AZ35" i="18"/>
  <c r="Z119" i="18"/>
  <c r="BB143" i="18"/>
  <c r="BA143" i="18"/>
  <c r="BC143" i="18" s="1"/>
  <c r="BA257" i="18"/>
  <c r="BC257" i="18" s="1"/>
  <c r="Y257" i="18"/>
  <c r="Y141" i="18"/>
  <c r="Z141" i="18"/>
  <c r="BB46" i="18"/>
  <c r="AZ1946" i="18"/>
  <c r="BB1946" i="18"/>
  <c r="BA1946" i="18"/>
  <c r="BC1946" i="18" s="1"/>
  <c r="X1946" i="18"/>
  <c r="Z1946" i="18"/>
  <c r="Y1946" i="18"/>
  <c r="X1891" i="18"/>
  <c r="BB1891" i="18"/>
  <c r="Y1891" i="18"/>
  <c r="AZ1891" i="18"/>
  <c r="BA1891" i="18"/>
  <c r="BC1891" i="18" s="1"/>
  <c r="Z1891" i="18"/>
  <c r="AZ1763" i="18"/>
  <c r="BB1763" i="18"/>
  <c r="Y1763" i="18"/>
  <c r="Z1763" i="18"/>
  <c r="BA1763" i="18"/>
  <c r="BC1763" i="18" s="1"/>
  <c r="X1763" i="18"/>
  <c r="BB1933" i="18"/>
  <c r="X1933" i="18"/>
  <c r="Z1933" i="18"/>
  <c r="BA1933" i="18"/>
  <c r="BC1933" i="18" s="1"/>
  <c r="Y1933" i="18"/>
  <c r="AZ1933" i="18"/>
  <c r="BA1621" i="18"/>
  <c r="BC1621" i="18" s="1"/>
  <c r="Z1621" i="18"/>
  <c r="Y1621" i="18"/>
  <c r="BB1621" i="18"/>
  <c r="X1621" i="18"/>
  <c r="AZ1621" i="18"/>
  <c r="AZ1856" i="18"/>
  <c r="BB1856" i="18"/>
  <c r="Y1856" i="18"/>
  <c r="X1856" i="18"/>
  <c r="Z1856" i="18"/>
  <c r="BA1856" i="18"/>
  <c r="BC1856" i="18" s="1"/>
  <c r="BA1797" i="18"/>
  <c r="BC1797" i="18" s="1"/>
  <c r="X1797" i="18"/>
  <c r="Z1797" i="18"/>
  <c r="BB1797" i="18"/>
  <c r="Y1797" i="18"/>
  <c r="AZ1797" i="18"/>
  <c r="BA1879" i="18"/>
  <c r="BC1879" i="18" s="1"/>
  <c r="BB1879" i="18"/>
  <c r="Y1879" i="18"/>
  <c r="Z1879" i="18"/>
  <c r="AZ1879" i="18"/>
  <c r="X1879" i="18"/>
  <c r="AZ1515" i="18"/>
  <c r="BA1515" i="18"/>
  <c r="Y1515" i="18"/>
  <c r="BB1515" i="18"/>
  <c r="Z1515" i="18"/>
  <c r="X1515" i="18"/>
  <c r="BA1847" i="18"/>
  <c r="BC1847" i="18" s="1"/>
  <c r="BB1847" i="18"/>
  <c r="Y1847" i="18"/>
  <c r="AZ1847" i="18"/>
  <c r="X1847" i="18"/>
  <c r="Z1847" i="18"/>
  <c r="Y1502" i="18"/>
  <c r="BA1502" i="18"/>
  <c r="BB1502" i="18"/>
  <c r="X1502" i="18"/>
  <c r="Z1502" i="18"/>
  <c r="AZ1502" i="18"/>
  <c r="AZ1626" i="18"/>
  <c r="Z1626" i="18"/>
  <c r="BB1626" i="18"/>
  <c r="BA1626" i="18"/>
  <c r="BC1626" i="18" s="1"/>
  <c r="Y1626" i="18"/>
  <c r="X1626" i="18"/>
  <c r="X1832" i="18"/>
  <c r="Y1832" i="18"/>
  <c r="AZ1832" i="18"/>
  <c r="BB1832" i="18"/>
  <c r="BA1832" i="18"/>
  <c r="BC1832" i="18" s="1"/>
  <c r="Z1832" i="18"/>
  <c r="Y1654" i="18"/>
  <c r="X1654" i="18"/>
  <c r="BB1654" i="18"/>
  <c r="BA1654" i="18"/>
  <c r="BC1654" i="18" s="1"/>
  <c r="Z1654" i="18"/>
  <c r="AZ1654" i="18"/>
  <c r="BA1812" i="18"/>
  <c r="BC1812" i="18" s="1"/>
  <c r="Z1812" i="18"/>
  <c r="AZ1812" i="18"/>
  <c r="Y1812" i="18"/>
  <c r="X1812" i="18"/>
  <c r="BB1812" i="18"/>
  <c r="Z1538" i="18"/>
  <c r="Y1538" i="18"/>
  <c r="X1538" i="18"/>
  <c r="BB1538" i="18"/>
  <c r="BA1538" i="18"/>
  <c r="BC1538" i="18" s="1"/>
  <c r="AZ1538" i="18"/>
  <c r="BA1734" i="18"/>
  <c r="Z1734" i="18"/>
  <c r="X1734" i="18"/>
  <c r="AZ1734" i="18"/>
  <c r="BB1734" i="18"/>
  <c r="Y1734" i="18"/>
  <c r="X1930" i="18"/>
  <c r="Z1930" i="18"/>
  <c r="BB1930" i="18"/>
  <c r="BA1930" i="18"/>
  <c r="BC1930" i="18" s="1"/>
  <c r="AZ1930" i="18"/>
  <c r="Y1930" i="18"/>
  <c r="AZ1829" i="18"/>
  <c r="Y1829" i="18"/>
  <c r="Z1829" i="18"/>
  <c r="X1829" i="18"/>
  <c r="BB1829" i="18"/>
  <c r="BA1829" i="18"/>
  <c r="BA1728" i="18"/>
  <c r="X1728" i="18"/>
  <c r="Z1728" i="18"/>
  <c r="Y1728" i="18"/>
  <c r="BB1728" i="18"/>
  <c r="AZ1728" i="18"/>
  <c r="BB1916" i="18"/>
  <c r="AZ1916" i="18"/>
  <c r="Z1916" i="18"/>
  <c r="X1916" i="18"/>
  <c r="BA1916" i="18"/>
  <c r="BC1916" i="18" s="1"/>
  <c r="Y1916" i="18"/>
  <c r="BA1768" i="18"/>
  <c r="BC1768" i="18" s="1"/>
  <c r="AZ1768" i="18"/>
  <c r="BB1768" i="18"/>
  <c r="Y1768" i="18"/>
  <c r="Z1768" i="18"/>
  <c r="X1768" i="18"/>
  <c r="BB1636" i="18"/>
  <c r="Z1636" i="18"/>
  <c r="X1636" i="18"/>
  <c r="BA1636" i="18"/>
  <c r="BC1636" i="18" s="1"/>
  <c r="Y1636" i="18"/>
  <c r="AZ1636" i="18"/>
  <c r="AZ1689" i="18"/>
  <c r="Z1689" i="18"/>
  <c r="X1689" i="18"/>
  <c r="Y1689" i="18"/>
  <c r="BA1689" i="18"/>
  <c r="BC1689" i="18" s="1"/>
  <c r="BB1689" i="18"/>
  <c r="BA1512" i="18"/>
  <c r="BC1512" i="18" s="1"/>
  <c r="BB1512" i="18"/>
  <c r="X1512" i="18"/>
  <c r="Y1512" i="18"/>
  <c r="Z1512" i="18"/>
  <c r="AZ1512" i="18"/>
  <c r="Z1639" i="18"/>
  <c r="BA1639" i="18"/>
  <c r="BC1639" i="18" s="1"/>
  <c r="BB1639" i="18"/>
  <c r="AZ1639" i="18"/>
  <c r="X1639" i="18"/>
  <c r="Y1639" i="18"/>
  <c r="AZ1536" i="18"/>
  <c r="Y1536" i="18"/>
  <c r="Z1536" i="18"/>
  <c r="BB1536" i="18"/>
  <c r="BA1536" i="18"/>
  <c r="BC1536" i="18" s="1"/>
  <c r="X1536" i="18"/>
  <c r="AZ1659" i="18"/>
  <c r="Z1659" i="18"/>
  <c r="Y1659" i="18"/>
  <c r="BB1659" i="18"/>
  <c r="BA1659" i="18"/>
  <c r="BC1659" i="18" s="1"/>
  <c r="X1659" i="18"/>
  <c r="BA1354" i="18"/>
  <c r="BC1354" i="18" s="1"/>
  <c r="AZ1354" i="18"/>
  <c r="Y1354" i="18"/>
  <c r="X1354" i="18"/>
  <c r="BB1354" i="18"/>
  <c r="Z1354" i="18"/>
  <c r="BA1549" i="18"/>
  <c r="BC1549" i="18" s="1"/>
  <c r="Y1549" i="18"/>
  <c r="Z1549" i="18"/>
  <c r="X1549" i="18"/>
  <c r="AZ1549" i="18"/>
  <c r="BB1549" i="18"/>
  <c r="BA1575" i="18"/>
  <c r="BC1575" i="18" s="1"/>
  <c r="Y1575" i="18"/>
  <c r="Z1575" i="18"/>
  <c r="AZ1575" i="18"/>
  <c r="X1575" i="18"/>
  <c r="BB1575" i="18"/>
  <c r="Z1692" i="18"/>
  <c r="BB1692" i="18"/>
  <c r="X1692" i="18"/>
  <c r="AZ1692" i="18"/>
  <c r="Y1692" i="18"/>
  <c r="BA1692" i="18"/>
  <c r="BC1692" i="18" s="1"/>
  <c r="AZ1524" i="18"/>
  <c r="X1524" i="18"/>
  <c r="BB1524" i="18"/>
  <c r="Z1524" i="18"/>
  <c r="BA1524" i="18"/>
  <c r="BC1524" i="18" s="1"/>
  <c r="Y1524" i="18"/>
  <c r="Z1592" i="18"/>
  <c r="BB1592" i="18"/>
  <c r="Y1592" i="18"/>
  <c r="AZ1592" i="18"/>
  <c r="BA1592" i="18"/>
  <c r="BC1592" i="18" s="1"/>
  <c r="X1592" i="18"/>
  <c r="BB1650" i="18"/>
  <c r="X1650" i="18"/>
  <c r="BA1650" i="18"/>
  <c r="BC1650" i="18" s="1"/>
  <c r="Z1650" i="18"/>
  <c r="Y1650" i="18"/>
  <c r="AZ1650" i="18"/>
  <c r="BA1504" i="18"/>
  <c r="Z1504" i="18"/>
  <c r="X1504" i="18"/>
  <c r="BB1504" i="18"/>
  <c r="AZ1504" i="18"/>
  <c r="Y1504" i="18"/>
  <c r="Y1682" i="18"/>
  <c r="AZ1682" i="18"/>
  <c r="BA1682" i="18"/>
  <c r="BC1682" i="18" s="1"/>
  <c r="Z1682" i="18"/>
  <c r="BB1682" i="18"/>
  <c r="X1682" i="18"/>
  <c r="AZ1572" i="18"/>
  <c r="Z1572" i="18"/>
  <c r="BB1572" i="18"/>
  <c r="BA1572" i="18"/>
  <c r="BC1572" i="18" s="1"/>
  <c r="X1572" i="18"/>
  <c r="Y1572" i="18"/>
  <c r="AZ1488" i="18"/>
  <c r="BA1488" i="18"/>
  <c r="X1488" i="18"/>
  <c r="Z1488" i="18"/>
  <c r="BB1488" i="18"/>
  <c r="Y1488" i="18"/>
  <c r="AZ1705" i="18"/>
  <c r="Z1705" i="18"/>
  <c r="Y1705" i="18"/>
  <c r="BB1705" i="18"/>
  <c r="BA1705" i="18"/>
  <c r="BC1705" i="18" s="1"/>
  <c r="X1705" i="18"/>
  <c r="BA1544" i="18"/>
  <c r="BC1544" i="18" s="1"/>
  <c r="AZ1544" i="18"/>
  <c r="BB1544" i="18"/>
  <c r="X1544" i="18"/>
  <c r="Z1544" i="18"/>
  <c r="Y1544" i="18"/>
  <c r="AZ1403" i="18"/>
  <c r="BB1403" i="18"/>
  <c r="X1403" i="18"/>
  <c r="Y1403" i="18"/>
  <c r="BA1403" i="18"/>
  <c r="BC1403" i="18" s="1"/>
  <c r="Z1403" i="18"/>
  <c r="Y1253" i="18"/>
  <c r="X1253" i="18"/>
  <c r="AZ1253" i="18"/>
  <c r="BA1253" i="18"/>
  <c r="BB1253" i="18"/>
  <c r="Z1253" i="18"/>
  <c r="AZ1414" i="18"/>
  <c r="Z1414" i="18"/>
  <c r="BA1414" i="18"/>
  <c r="BB1414" i="18"/>
  <c r="X1414" i="18"/>
  <c r="Y1414" i="18"/>
  <c r="Y1168" i="18"/>
  <c r="BB1168" i="18"/>
  <c r="X1168" i="18"/>
  <c r="Z1168" i="18"/>
  <c r="BA1168" i="18"/>
  <c r="BC1168" i="18" s="1"/>
  <c r="AZ1168" i="18"/>
  <c r="AZ1339" i="18"/>
  <c r="BA1339" i="18"/>
  <c r="BB1339" i="18"/>
  <c r="Y1339" i="18"/>
  <c r="X1339" i="18"/>
  <c r="Z1339" i="18"/>
  <c r="BA1437" i="18"/>
  <c r="BC1437" i="18" s="1"/>
  <c r="X1437" i="18"/>
  <c r="BB1437" i="18"/>
  <c r="Y1437" i="18"/>
  <c r="Z1437" i="18"/>
  <c r="AZ1437" i="18"/>
  <c r="BB1280" i="18"/>
  <c r="Y1280" i="18"/>
  <c r="Z1280" i="18"/>
  <c r="AZ1280" i="18"/>
  <c r="X1280" i="18"/>
  <c r="BA1280" i="18"/>
  <c r="BC1280" i="18" s="1"/>
  <c r="AZ1397" i="18"/>
  <c r="X1397" i="18"/>
  <c r="BB1397" i="18"/>
  <c r="Z1397" i="18"/>
  <c r="Y1397" i="18"/>
  <c r="BA1397" i="18"/>
  <c r="BC1397" i="18" s="1"/>
  <c r="Y1392" i="18"/>
  <c r="Z1392" i="18"/>
  <c r="AZ1392" i="18"/>
  <c r="X1392" i="18"/>
  <c r="BB1392" i="18"/>
  <c r="BA1392" i="18"/>
  <c r="BC1392" i="18" s="1"/>
  <c r="Z1461" i="18"/>
  <c r="AZ1461" i="18"/>
  <c r="BA1461" i="18"/>
  <c r="BC1461" i="18" s="1"/>
  <c r="Y1461" i="18"/>
  <c r="X1461" i="18"/>
  <c r="BB1461" i="18"/>
  <c r="AZ1357" i="18"/>
  <c r="BA1357" i="18"/>
  <c r="BC1357" i="18" s="1"/>
  <c r="BB1357" i="18"/>
  <c r="Z1357" i="18"/>
  <c r="X1357" i="18"/>
  <c r="Y1357" i="18"/>
  <c r="BA1201" i="18"/>
  <c r="BC1201" i="18" s="1"/>
  <c r="AZ1201" i="18"/>
  <c r="Y1201" i="18"/>
  <c r="Z1201" i="18"/>
  <c r="BB1201" i="18"/>
  <c r="X1201" i="18"/>
  <c r="AZ1376" i="18"/>
  <c r="BA1376" i="18"/>
  <c r="BC1376" i="18" s="1"/>
  <c r="X1376" i="18"/>
  <c r="BB1376" i="18"/>
  <c r="Z1376" i="18"/>
  <c r="Y1376" i="18"/>
  <c r="Y1203" i="18"/>
  <c r="AZ1203" i="18"/>
  <c r="BA1203" i="18"/>
  <c r="BC1203" i="18" s="1"/>
  <c r="BB1203" i="18"/>
  <c r="X1203" i="18"/>
  <c r="Z1203" i="18"/>
  <c r="AZ1302" i="18"/>
  <c r="Z1302" i="18"/>
  <c r="BA1302" i="18"/>
  <c r="Y1302" i="18"/>
  <c r="X1302" i="18"/>
  <c r="BB1302" i="18"/>
  <c r="Z1459" i="18"/>
  <c r="X1459" i="18"/>
  <c r="AZ1459" i="18"/>
  <c r="BA1459" i="18"/>
  <c r="BB1459" i="18"/>
  <c r="Y1459" i="18"/>
  <c r="AZ1321" i="18"/>
  <c r="BA1321" i="18"/>
  <c r="BC1321" i="18" s="1"/>
  <c r="BB1321" i="18"/>
  <c r="Z1321" i="18"/>
  <c r="Y1321" i="18"/>
  <c r="X1321" i="18"/>
  <c r="BA1469" i="18"/>
  <c r="BC1469" i="18" s="1"/>
  <c r="AZ1469" i="18"/>
  <c r="X1469" i="18"/>
  <c r="BB1469" i="18"/>
  <c r="Z1469" i="18"/>
  <c r="Y1469" i="18"/>
  <c r="BA1329" i="18"/>
  <c r="BB1329" i="18"/>
  <c r="X1329" i="18"/>
  <c r="AZ1329" i="18"/>
  <c r="Z1329" i="18"/>
  <c r="Y1329" i="18"/>
  <c r="AZ1264" i="18"/>
  <c r="BA1264" i="18"/>
  <c r="X1264" i="18"/>
  <c r="Y1264" i="18"/>
  <c r="Z1264" i="18"/>
  <c r="BB1264" i="18"/>
  <c r="BA1220" i="18"/>
  <c r="AZ1220" i="18"/>
  <c r="Y1220" i="18"/>
  <c r="Z1220" i="18"/>
  <c r="BB1220" i="18"/>
  <c r="X1220" i="18"/>
  <c r="BA953" i="18"/>
  <c r="BC953" i="18" s="1"/>
  <c r="Z953" i="18"/>
  <c r="BB953" i="18"/>
  <c r="AZ953" i="18"/>
  <c r="X953" i="18"/>
  <c r="Y953" i="18"/>
  <c r="AZ1019" i="18"/>
  <c r="Z1019" i="18"/>
  <c r="BB1019" i="18"/>
  <c r="Y1019" i="18"/>
  <c r="BA1019" i="18"/>
  <c r="BC1019" i="18" s="1"/>
  <c r="X1019" i="18"/>
  <c r="AZ1101" i="18"/>
  <c r="BA1101" i="18"/>
  <c r="BC1101" i="18" s="1"/>
  <c r="X1101" i="18"/>
  <c r="BB1101" i="18"/>
  <c r="Y1101" i="18"/>
  <c r="Z1101" i="18"/>
  <c r="AZ1164" i="18"/>
  <c r="BB1164" i="18"/>
  <c r="X1164" i="18"/>
  <c r="Z1164" i="18"/>
  <c r="BA1164" i="18"/>
  <c r="BC1164" i="18" s="1"/>
  <c r="Y1164" i="18"/>
  <c r="BA960" i="18"/>
  <c r="BC960" i="18" s="1"/>
  <c r="X960" i="18"/>
  <c r="BB960" i="18"/>
  <c r="Z960" i="18"/>
  <c r="AZ960" i="18"/>
  <c r="Y960" i="18"/>
  <c r="BA1023" i="18"/>
  <c r="Z1023" i="18"/>
  <c r="X1023" i="18"/>
  <c r="Y1023" i="18"/>
  <c r="BB1023" i="18"/>
  <c r="AZ1023" i="18"/>
  <c r="BA1204" i="18"/>
  <c r="BC1204" i="18" s="1"/>
  <c r="Y1204" i="18"/>
  <c r="Z1204" i="18"/>
  <c r="AZ1204" i="18"/>
  <c r="X1204" i="18"/>
  <c r="BB1204" i="18"/>
  <c r="Y963" i="18"/>
  <c r="BA963" i="18"/>
  <c r="Z963" i="18"/>
  <c r="AZ963" i="18"/>
  <c r="BB963" i="18"/>
  <c r="X963" i="18"/>
  <c r="Z1121" i="18"/>
  <c r="X1121" i="18"/>
  <c r="AZ1121" i="18"/>
  <c r="BB1121" i="18"/>
  <c r="Y1121" i="18"/>
  <c r="BA1121" i="18"/>
  <c r="BC1121" i="18" s="1"/>
  <c r="BA1199" i="18"/>
  <c r="Z1199" i="18"/>
  <c r="AZ1199" i="18"/>
  <c r="X1199" i="18"/>
  <c r="Y1199" i="18"/>
  <c r="BB1199" i="18"/>
  <c r="AZ1224" i="18"/>
  <c r="Z1224" i="18"/>
  <c r="BB1224" i="18"/>
  <c r="Y1224" i="18"/>
  <c r="BA1224" i="18"/>
  <c r="BC1224" i="18" s="1"/>
  <c r="X1224" i="18"/>
  <c r="AZ983" i="18"/>
  <c r="BA983" i="18"/>
  <c r="BC983" i="18" s="1"/>
  <c r="BB983" i="18"/>
  <c r="Z983" i="18"/>
  <c r="X983" i="18"/>
  <c r="Y983" i="18"/>
  <c r="AZ1158" i="18"/>
  <c r="BA1158" i="18"/>
  <c r="BC1158" i="18" s="1"/>
  <c r="X1158" i="18"/>
  <c r="Z1158" i="18"/>
  <c r="BB1158" i="18"/>
  <c r="Y1158" i="18"/>
  <c r="X967" i="18"/>
  <c r="AZ967" i="18"/>
  <c r="Z967" i="18"/>
  <c r="BA967" i="18"/>
  <c r="BC967" i="18" s="1"/>
  <c r="BB967" i="18"/>
  <c r="Y967" i="18"/>
  <c r="BA1166" i="18"/>
  <c r="BC1166" i="18" s="1"/>
  <c r="AZ1166" i="18"/>
  <c r="BB1166" i="18"/>
  <c r="X1166" i="18"/>
  <c r="Y1166" i="18"/>
  <c r="Z1166" i="18"/>
  <c r="Z948" i="18"/>
  <c r="BB948" i="18"/>
  <c r="X948" i="18"/>
  <c r="BA948" i="18"/>
  <c r="BC948" i="18" s="1"/>
  <c r="Y948" i="18"/>
  <c r="AZ948" i="18"/>
  <c r="BA991" i="18"/>
  <c r="BC991" i="18" s="1"/>
  <c r="BB991" i="18"/>
  <c r="Z991" i="18"/>
  <c r="X991" i="18"/>
  <c r="AZ991" i="18"/>
  <c r="Y991" i="18"/>
  <c r="BB869" i="18"/>
  <c r="AZ869" i="18"/>
  <c r="Z869" i="18"/>
  <c r="X869" i="18"/>
  <c r="BA869" i="18"/>
  <c r="BC869" i="18" s="1"/>
  <c r="Y869" i="18"/>
  <c r="BA973" i="18"/>
  <c r="BC973" i="18" s="1"/>
  <c r="BB973" i="18"/>
  <c r="AZ973" i="18"/>
  <c r="Y973" i="18"/>
  <c r="X973" i="18"/>
  <c r="Z973" i="18"/>
  <c r="X876" i="18"/>
  <c r="AZ876" i="18"/>
  <c r="BA876" i="18"/>
  <c r="BB876" i="18"/>
  <c r="Y876" i="18"/>
  <c r="Z876" i="18"/>
  <c r="X1032" i="18"/>
  <c r="BB1032" i="18"/>
  <c r="Y1032" i="18"/>
  <c r="Z1032" i="18"/>
  <c r="AZ1032" i="18"/>
  <c r="BA1032" i="18"/>
  <c r="BC1032" i="18" s="1"/>
  <c r="AZ911" i="18"/>
  <c r="X911" i="18"/>
  <c r="BB911" i="18"/>
  <c r="BA911" i="18"/>
  <c r="BC911" i="18" s="1"/>
  <c r="Z911" i="18"/>
  <c r="Y911" i="18"/>
  <c r="Y1004" i="18"/>
  <c r="Z1004" i="18"/>
  <c r="AZ1004" i="18"/>
  <c r="BB1004" i="18"/>
  <c r="BA1004" i="18"/>
  <c r="BC1004" i="18" s="1"/>
  <c r="X1004" i="18"/>
  <c r="Y1013" i="18"/>
  <c r="Z1013" i="18"/>
  <c r="AZ1013" i="18"/>
  <c r="BB1013" i="18"/>
  <c r="BA1013" i="18"/>
  <c r="BC1013" i="18" s="1"/>
  <c r="X1013" i="18"/>
  <c r="AZ849" i="18"/>
  <c r="BB849" i="18"/>
  <c r="Y849" i="18"/>
  <c r="Z849" i="18"/>
  <c r="BA849" i="18"/>
  <c r="X849" i="18"/>
  <c r="Z1054" i="18"/>
  <c r="BA1054" i="18"/>
  <c r="X1054" i="18"/>
  <c r="Y1054" i="18"/>
  <c r="AZ1054" i="18"/>
  <c r="BB1054" i="18"/>
  <c r="BA837" i="18"/>
  <c r="BC837" i="18" s="1"/>
  <c r="BB837" i="18"/>
  <c r="X837" i="18"/>
  <c r="Y837" i="18"/>
  <c r="Z837" i="18"/>
  <c r="AZ837" i="18"/>
  <c r="BA987" i="18"/>
  <c r="BC987" i="18" s="1"/>
  <c r="BB987" i="18"/>
  <c r="X987" i="18"/>
  <c r="Y987" i="18"/>
  <c r="Z987" i="18"/>
  <c r="AZ987" i="18"/>
  <c r="AZ862" i="18"/>
  <c r="BB862" i="18"/>
  <c r="X862" i="18"/>
  <c r="Z862" i="18"/>
  <c r="Y862" i="18"/>
  <c r="BA862" i="18"/>
  <c r="BC862" i="18" s="1"/>
  <c r="Y1036" i="18"/>
  <c r="AZ1036" i="18"/>
  <c r="BA1036" i="18"/>
  <c r="BB1036" i="18"/>
  <c r="X1036" i="18"/>
  <c r="Z1036" i="18"/>
  <c r="BB907" i="18"/>
  <c r="Z907" i="18"/>
  <c r="AZ907" i="18"/>
  <c r="X907" i="18"/>
  <c r="Y907" i="18"/>
  <c r="BA907" i="18"/>
  <c r="BC907" i="18" s="1"/>
  <c r="Z764" i="18"/>
  <c r="AZ764" i="18"/>
  <c r="BA764" i="18"/>
  <c r="BB764" i="18"/>
  <c r="X764" i="18"/>
  <c r="Y764" i="18"/>
  <c r="AZ812" i="18"/>
  <c r="BB812" i="18"/>
  <c r="X812" i="18"/>
  <c r="BA812" i="18"/>
  <c r="BC812" i="18" s="1"/>
  <c r="Z812" i="18"/>
  <c r="Y812" i="18"/>
  <c r="AZ811" i="18"/>
  <c r="X811" i="18"/>
  <c r="Y811" i="18"/>
  <c r="Z811" i="18"/>
  <c r="BB811" i="18"/>
  <c r="BA811" i="18"/>
  <c r="BC811" i="18" s="1"/>
  <c r="AZ475" i="18"/>
  <c r="BA475" i="18"/>
  <c r="X475" i="18"/>
  <c r="Z475" i="18"/>
  <c r="Y475" i="18"/>
  <c r="BB475" i="18"/>
  <c r="BB676" i="18"/>
  <c r="Y676" i="18"/>
  <c r="BA676" i="18"/>
  <c r="BC676" i="18" s="1"/>
  <c r="AZ676" i="18"/>
  <c r="X676" i="18"/>
  <c r="Z676" i="18"/>
  <c r="AZ832" i="18"/>
  <c r="Y832" i="18"/>
  <c r="Z832" i="18"/>
  <c r="X832" i="18"/>
  <c r="BB832" i="18"/>
  <c r="BA832" i="18"/>
  <c r="BC832" i="18" s="1"/>
  <c r="Y707" i="18"/>
  <c r="X707" i="18"/>
  <c r="Z707" i="18"/>
  <c r="AZ707" i="18"/>
  <c r="BB707" i="18"/>
  <c r="BA707" i="18"/>
  <c r="BC707" i="18" s="1"/>
  <c r="Z734" i="18"/>
  <c r="AZ734" i="18"/>
  <c r="BA734" i="18"/>
  <c r="BC734" i="18" s="1"/>
  <c r="Y734" i="18"/>
  <c r="BB734" i="18"/>
  <c r="X734" i="18"/>
  <c r="AZ835" i="18"/>
  <c r="Y835" i="18"/>
  <c r="Z835" i="18"/>
  <c r="BB835" i="18"/>
  <c r="X835" i="18"/>
  <c r="BA835" i="18"/>
  <c r="BC835" i="18" s="1"/>
  <c r="BA691" i="18"/>
  <c r="BC691" i="18" s="1"/>
  <c r="Y691" i="18"/>
  <c r="X691" i="18"/>
  <c r="BB691" i="18"/>
  <c r="Z691" i="18"/>
  <c r="AZ691" i="18"/>
  <c r="AZ739" i="18"/>
  <c r="BA739" i="18"/>
  <c r="Y739" i="18"/>
  <c r="BB739" i="18"/>
  <c r="Z739" i="18"/>
  <c r="X739" i="18"/>
  <c r="AZ820" i="18"/>
  <c r="BB820" i="18"/>
  <c r="Y820" i="18"/>
  <c r="Z820" i="18"/>
  <c r="X820" i="18"/>
  <c r="BA820" i="18"/>
  <c r="BC820" i="18" s="1"/>
  <c r="AZ540" i="18"/>
  <c r="BA540" i="18"/>
  <c r="BC540" i="18" s="1"/>
  <c r="BB540" i="18"/>
  <c r="X540" i="18"/>
  <c r="Y540" i="18"/>
  <c r="Z540" i="18"/>
  <c r="AZ504" i="18"/>
  <c r="BA504" i="18"/>
  <c r="BC504" i="18" s="1"/>
  <c r="BB504" i="18"/>
  <c r="X504" i="18"/>
  <c r="Y504" i="18"/>
  <c r="Z504" i="18"/>
  <c r="X551" i="18"/>
  <c r="Z551" i="18"/>
  <c r="BA551" i="18"/>
  <c r="BC551" i="18" s="1"/>
  <c r="Y551" i="18"/>
  <c r="AZ551" i="18"/>
  <c r="BB551" i="18"/>
  <c r="AZ699" i="18"/>
  <c r="X699" i="18"/>
  <c r="BA699" i="18"/>
  <c r="BC699" i="18" s="1"/>
  <c r="Y699" i="18"/>
  <c r="Z699" i="18"/>
  <c r="BB699" i="18"/>
  <c r="BA476" i="18"/>
  <c r="X476" i="18"/>
  <c r="AZ476" i="18"/>
  <c r="BB476" i="18"/>
  <c r="Z476" i="18"/>
  <c r="Y476" i="18"/>
  <c r="AZ582" i="18"/>
  <c r="Y582" i="18"/>
  <c r="Z582" i="18"/>
  <c r="X582" i="18"/>
  <c r="BA582" i="18"/>
  <c r="BC582" i="18" s="1"/>
  <c r="BB582" i="18"/>
  <c r="BA599" i="18"/>
  <c r="Y599" i="18"/>
  <c r="Z599" i="18"/>
  <c r="BB599" i="18"/>
  <c r="AZ599" i="18"/>
  <c r="X599" i="18"/>
  <c r="BB646" i="18"/>
  <c r="Y646" i="18"/>
  <c r="Z646" i="18"/>
  <c r="X646" i="18"/>
  <c r="AZ646" i="18"/>
  <c r="BA646" i="18"/>
  <c r="BC646" i="18" s="1"/>
  <c r="BB501" i="18"/>
  <c r="X501" i="18"/>
  <c r="Y501" i="18"/>
  <c r="Z501" i="18"/>
  <c r="BA501" i="18"/>
  <c r="BC501" i="18" s="1"/>
  <c r="AZ501" i="18"/>
  <c r="BA593" i="18"/>
  <c r="BC593" i="18" s="1"/>
  <c r="Z593" i="18"/>
  <c r="AZ593" i="18"/>
  <c r="X593" i="18"/>
  <c r="Y593" i="18"/>
  <c r="BB593" i="18"/>
  <c r="AZ363" i="18"/>
  <c r="BA363" i="18"/>
  <c r="BC363" i="18" s="1"/>
  <c r="X363" i="18"/>
  <c r="Y363" i="18"/>
  <c r="Z363" i="18"/>
  <c r="BB363" i="18"/>
  <c r="AZ627" i="18"/>
  <c r="Y627" i="18"/>
  <c r="Z627" i="18"/>
  <c r="X627" i="18"/>
  <c r="BB627" i="18"/>
  <c r="BA627" i="18"/>
  <c r="AZ481" i="18"/>
  <c r="Y481" i="18"/>
  <c r="X481" i="18"/>
  <c r="Z481" i="18"/>
  <c r="BA481" i="18"/>
  <c r="BC481" i="18" s="1"/>
  <c r="BB481" i="18"/>
  <c r="BA628" i="18"/>
  <c r="BC628" i="18" s="1"/>
  <c r="BB628" i="18"/>
  <c r="Z628" i="18"/>
  <c r="X628" i="18"/>
  <c r="AZ628" i="18"/>
  <c r="Y628" i="18"/>
  <c r="Y446" i="18"/>
  <c r="Z446" i="18"/>
  <c r="AZ446" i="18"/>
  <c r="X446" i="18"/>
  <c r="BB446" i="18"/>
  <c r="BA446" i="18"/>
  <c r="BC446" i="18" s="1"/>
  <c r="AZ537" i="18"/>
  <c r="BA537" i="18"/>
  <c r="BB537" i="18"/>
  <c r="X537" i="18"/>
  <c r="Z537" i="18"/>
  <c r="Y537" i="18"/>
  <c r="BB619" i="18"/>
  <c r="AZ619" i="18"/>
  <c r="X619" i="18"/>
  <c r="BA619" i="18"/>
  <c r="BC619" i="18" s="1"/>
  <c r="Z619" i="18"/>
  <c r="Y619" i="18"/>
  <c r="BA491" i="18"/>
  <c r="BC491" i="18" s="1"/>
  <c r="X491" i="18"/>
  <c r="AZ491" i="18"/>
  <c r="BB491" i="18"/>
  <c r="Y491" i="18"/>
  <c r="Z491" i="18"/>
  <c r="AZ652" i="18"/>
  <c r="Z652" i="18"/>
  <c r="X652" i="18"/>
  <c r="BA652" i="18"/>
  <c r="BC652" i="18" s="1"/>
  <c r="Y652" i="18"/>
  <c r="BB652" i="18"/>
  <c r="AZ477" i="18"/>
  <c r="BA477" i="18"/>
  <c r="X477" i="18"/>
  <c r="BB477" i="18"/>
  <c r="Y477" i="18"/>
  <c r="Z477" i="18"/>
  <c r="BA275" i="18"/>
  <c r="Y275" i="18"/>
  <c r="X275" i="18"/>
  <c r="Z275" i="18"/>
  <c r="BB275" i="18"/>
  <c r="AZ275" i="18"/>
  <c r="AZ336" i="18"/>
  <c r="BA336" i="18"/>
  <c r="BC336" i="18" s="1"/>
  <c r="Y336" i="18"/>
  <c r="Z336" i="18"/>
  <c r="X336" i="18"/>
  <c r="BB336" i="18"/>
  <c r="BA417" i="18"/>
  <c r="BC417" i="18" s="1"/>
  <c r="AZ417" i="18"/>
  <c r="BB417" i="18"/>
  <c r="X417" i="18"/>
  <c r="Y417" i="18"/>
  <c r="Z417" i="18"/>
  <c r="BB310" i="18"/>
  <c r="X310" i="18"/>
  <c r="Y310" i="18"/>
  <c r="AZ310" i="18"/>
  <c r="Z310" i="18"/>
  <c r="BA310" i="18"/>
  <c r="BC310" i="18" s="1"/>
  <c r="AZ428" i="18"/>
  <c r="X428" i="18"/>
  <c r="BA428" i="18"/>
  <c r="BB428" i="18"/>
  <c r="Y428" i="18"/>
  <c r="Z428" i="18"/>
  <c r="AZ410" i="18"/>
  <c r="X410" i="18"/>
  <c r="Z410" i="18"/>
  <c r="BA410" i="18"/>
  <c r="BC410" i="18" s="1"/>
  <c r="BB410" i="18"/>
  <c r="Y410" i="18"/>
  <c r="Z425" i="18"/>
  <c r="AZ425" i="18"/>
  <c r="BA425" i="18"/>
  <c r="X425" i="18"/>
  <c r="BB425" i="18"/>
  <c r="Y425" i="18"/>
  <c r="BB320" i="18"/>
  <c r="X320" i="18"/>
  <c r="Z320" i="18"/>
  <c r="BA320" i="18"/>
  <c r="BC320" i="18" s="1"/>
  <c r="Y320" i="18"/>
  <c r="AZ320" i="18"/>
  <c r="AZ309" i="18"/>
  <c r="Y309" i="18"/>
  <c r="Z309" i="18"/>
  <c r="BA309" i="18"/>
  <c r="BC309" i="18" s="1"/>
  <c r="BB309" i="18"/>
  <c r="X309" i="18"/>
  <c r="AZ419" i="18"/>
  <c r="BB419" i="18"/>
  <c r="X419" i="18"/>
  <c r="Y419" i="18"/>
  <c r="Z419" i="18"/>
  <c r="BA419" i="18"/>
  <c r="BC419" i="18" s="1"/>
  <c r="AZ313" i="18"/>
  <c r="Y313" i="18"/>
  <c r="BA313" i="18"/>
  <c r="BC313" i="18" s="1"/>
  <c r="X313" i="18"/>
  <c r="BB313" i="18"/>
  <c r="Z313" i="18"/>
  <c r="AZ394" i="18"/>
  <c r="BA394" i="18"/>
  <c r="BB394" i="18"/>
  <c r="X394" i="18"/>
  <c r="Y394" i="18"/>
  <c r="Z394" i="18"/>
  <c r="X386" i="18"/>
  <c r="Z386" i="18"/>
  <c r="AZ386" i="18"/>
  <c r="BA386" i="18"/>
  <c r="BC386" i="18" s="1"/>
  <c r="Y386" i="18"/>
  <c r="BB386" i="18"/>
  <c r="BA304" i="18"/>
  <c r="BC304" i="18" s="1"/>
  <c r="BB304" i="18"/>
  <c r="X304" i="18"/>
  <c r="Y304" i="18"/>
  <c r="Z304" i="18"/>
  <c r="AZ304" i="18"/>
  <c r="AZ337" i="18"/>
  <c r="Z337" i="18"/>
  <c r="BA337" i="18"/>
  <c r="Y337" i="18"/>
  <c r="BB337" i="18"/>
  <c r="X337" i="18"/>
  <c r="AZ107" i="18"/>
  <c r="BB107" i="18"/>
  <c r="X107" i="18"/>
  <c r="Y107" i="18"/>
  <c r="BA107" i="18"/>
  <c r="BC107" i="18" s="1"/>
  <c r="Z107" i="18"/>
  <c r="X274" i="18"/>
  <c r="Y274" i="18"/>
  <c r="Z274" i="18"/>
  <c r="BA274" i="18"/>
  <c r="BB274" i="18"/>
  <c r="AZ274" i="18"/>
  <c r="AZ157" i="18"/>
  <c r="BA157" i="18"/>
  <c r="BB157" i="18"/>
  <c r="X157" i="18"/>
  <c r="Y157" i="18"/>
  <c r="Z157" i="18"/>
  <c r="AZ221" i="18"/>
  <c r="BB221" i="18"/>
  <c r="X221" i="18"/>
  <c r="Y221" i="18"/>
  <c r="Z221" i="18"/>
  <c r="BA221" i="18"/>
  <c r="BC221" i="18" s="1"/>
  <c r="Z65" i="18"/>
  <c r="BB65" i="18"/>
  <c r="Y65" i="18"/>
  <c r="BA65" i="18"/>
  <c r="BC65" i="18" s="1"/>
  <c r="X65" i="18"/>
  <c r="AZ65" i="18"/>
  <c r="X114" i="18"/>
  <c r="BB114" i="18"/>
  <c r="BA114" i="18"/>
  <c r="BC114" i="18" s="1"/>
  <c r="Z114" i="18"/>
  <c r="Y114" i="18"/>
  <c r="AZ114" i="18"/>
  <c r="AZ83" i="18"/>
  <c r="Y83" i="18"/>
  <c r="BB83" i="18"/>
  <c r="BA83" i="18"/>
  <c r="BC83" i="18" s="1"/>
  <c r="Z83" i="18"/>
  <c r="X83" i="18"/>
  <c r="AZ220" i="18"/>
  <c r="Z220" i="18"/>
  <c r="BB220" i="18"/>
  <c r="Y220" i="18"/>
  <c r="BA220" i="18"/>
  <c r="BC220" i="18" s="1"/>
  <c r="X220" i="18"/>
  <c r="X134" i="18"/>
  <c r="AZ134" i="18"/>
  <c r="BB134" i="18"/>
  <c r="BA134" i="18"/>
  <c r="BC134" i="18" s="1"/>
  <c r="Z134" i="18"/>
  <c r="Y134" i="18"/>
  <c r="X251" i="18"/>
  <c r="AZ251" i="18"/>
  <c r="BA251" i="18"/>
  <c r="Y251" i="18"/>
  <c r="BB251" i="18"/>
  <c r="Z251" i="18"/>
  <c r="Y100" i="18"/>
  <c r="Z100" i="18"/>
  <c r="AZ100" i="18"/>
  <c r="BB100" i="18"/>
  <c r="BA100" i="18"/>
  <c r="BC100" i="18" s="1"/>
  <c r="X100" i="18"/>
  <c r="X218" i="18"/>
  <c r="Y218" i="18"/>
  <c r="AZ218" i="18"/>
  <c r="BA218" i="18"/>
  <c r="BB218" i="18"/>
  <c r="Z218" i="18"/>
  <c r="Y81" i="18"/>
  <c r="Z81" i="18"/>
  <c r="AZ81" i="18"/>
  <c r="X81" i="18"/>
  <c r="BA81" i="18"/>
  <c r="BC81" i="18" s="1"/>
  <c r="BB81" i="18"/>
  <c r="Z183" i="18"/>
  <c r="Y183" i="18"/>
  <c r="AZ183" i="18"/>
  <c r="BA183" i="18"/>
  <c r="BC183" i="18" s="1"/>
  <c r="BB183" i="18"/>
  <c r="X183" i="18"/>
  <c r="AZ34" i="18"/>
  <c r="BA34" i="18"/>
  <c r="Z34" i="18"/>
  <c r="X34" i="18"/>
  <c r="BB34" i="18"/>
  <c r="Y34" i="18"/>
  <c r="BA109" i="18"/>
  <c r="Z109" i="18"/>
  <c r="Y109" i="18"/>
  <c r="AZ109" i="18"/>
  <c r="X109" i="18"/>
  <c r="BB109" i="18"/>
  <c r="BA210" i="18"/>
  <c r="BC210" i="18" s="1"/>
  <c r="X210" i="18"/>
  <c r="Z210" i="18"/>
  <c r="Y210" i="18"/>
  <c r="AZ210" i="18"/>
  <c r="BB210" i="18"/>
  <c r="BB140" i="18"/>
  <c r="Z140" i="18"/>
  <c r="Y140" i="18"/>
  <c r="X140" i="18"/>
  <c r="BA140" i="18"/>
  <c r="BC140" i="18" s="1"/>
  <c r="AZ140" i="18"/>
  <c r="AZ256" i="18"/>
  <c r="BA256" i="18"/>
  <c r="X256" i="18"/>
  <c r="Z256" i="18"/>
  <c r="BB256" i="18"/>
  <c r="Y256" i="18"/>
  <c r="Y127" i="18"/>
  <c r="BA127" i="18"/>
  <c r="X127" i="18"/>
  <c r="AZ127" i="18"/>
  <c r="BB127" i="18"/>
  <c r="Z127" i="18"/>
  <c r="AZ31" i="18"/>
  <c r="Y31" i="18"/>
  <c r="BA31" i="18"/>
  <c r="BB31" i="18"/>
  <c r="X31" i="18"/>
  <c r="Z31" i="18"/>
  <c r="O2122" i="9" l="1"/>
  <c r="O2217" i="9"/>
  <c r="O2216" i="9"/>
  <c r="O2328" i="9"/>
  <c r="O2327" i="9"/>
  <c r="O1298" i="9"/>
  <c r="O1297" i="9"/>
  <c r="O1153" i="9"/>
  <c r="O1154" i="9"/>
  <c r="O1639" i="9"/>
  <c r="O1640" i="9"/>
  <c r="O1430" i="9"/>
  <c r="O1429" i="9"/>
  <c r="O1611" i="9"/>
  <c r="O1612" i="9"/>
  <c r="O1467" i="9"/>
  <c r="O1468" i="9"/>
  <c r="O1647" i="9"/>
  <c r="O1646" i="9"/>
  <c r="O1502" i="9"/>
  <c r="O1503" i="9"/>
  <c r="O1497" i="9"/>
  <c r="O1353" i="9"/>
  <c r="O2140" i="9"/>
  <c r="O2139" i="9"/>
  <c r="O1887" i="9"/>
  <c r="O1888" i="9"/>
  <c r="O1744" i="9"/>
  <c r="O1743" i="9"/>
  <c r="O2373" i="9"/>
  <c r="O2374" i="9"/>
  <c r="O2035" i="9"/>
  <c r="O2036" i="9"/>
  <c r="O1673" i="9"/>
  <c r="O1672" i="9"/>
  <c r="O1253" i="9"/>
  <c r="O1948" i="9"/>
  <c r="O1949" i="9"/>
  <c r="O2103" i="9"/>
  <c r="O2102" i="9"/>
  <c r="O2265" i="9"/>
  <c r="O1905" i="9"/>
  <c r="O1904" i="9"/>
  <c r="O1806" i="9"/>
  <c r="O1805" i="9"/>
  <c r="O1699" i="9"/>
  <c r="O1937" i="9"/>
  <c r="O1938" i="9"/>
  <c r="O1846" i="9"/>
  <c r="O1845" i="9"/>
  <c r="AR231" i="18"/>
  <c r="AR235" i="18"/>
  <c r="AR239" i="18"/>
  <c r="AR243" i="18"/>
  <c r="AR247" i="18"/>
  <c r="AR251" i="18"/>
  <c r="AR255" i="18"/>
  <c r="AR259" i="18"/>
  <c r="AR263" i="18"/>
  <c r="AR267" i="18"/>
  <c r="AR271" i="18"/>
  <c r="AR275" i="18"/>
  <c r="AR279" i="18"/>
  <c r="AR283" i="18"/>
  <c r="AR287" i="18"/>
  <c r="AR291" i="18"/>
  <c r="AR295" i="18"/>
  <c r="AR299" i="18"/>
  <c r="AR303" i="18"/>
  <c r="AR307" i="18"/>
  <c r="AR311" i="18"/>
  <c r="AR315" i="18"/>
  <c r="AR319" i="18"/>
  <c r="AR323" i="18"/>
  <c r="AR327" i="18"/>
  <c r="AR331" i="18"/>
  <c r="AR335" i="18"/>
  <c r="AR339" i="18"/>
  <c r="AR343" i="18"/>
  <c r="AR347" i="18"/>
  <c r="AR351" i="18"/>
  <c r="AR355" i="18"/>
  <c r="AR359" i="18"/>
  <c r="AR363" i="18"/>
  <c r="AR367" i="18"/>
  <c r="AR371" i="18"/>
  <c r="AR51" i="18"/>
  <c r="AR76" i="18"/>
  <c r="AR92" i="18"/>
  <c r="AR108" i="18"/>
  <c r="AR124" i="18"/>
  <c r="AR140" i="18"/>
  <c r="AR156" i="18"/>
  <c r="AR172" i="18"/>
  <c r="AR188" i="18"/>
  <c r="AR204" i="18"/>
  <c r="AR220" i="18"/>
  <c r="AR230" i="18"/>
  <c r="AR234" i="18"/>
  <c r="AR238" i="18"/>
  <c r="AR242" i="18"/>
  <c r="AR246" i="18"/>
  <c r="AR250" i="18"/>
  <c r="AR254" i="18"/>
  <c r="AR258" i="18"/>
  <c r="AR262" i="18"/>
  <c r="AR266" i="18"/>
  <c r="AR270" i="18"/>
  <c r="AR274" i="18"/>
  <c r="AR278" i="18"/>
  <c r="AR282" i="18"/>
  <c r="AR286" i="18"/>
  <c r="AR290" i="18"/>
  <c r="AR294" i="18"/>
  <c r="AR298" i="18"/>
  <c r="AR302" i="18"/>
  <c r="AR306" i="18"/>
  <c r="AR310" i="18"/>
  <c r="AR314" i="18"/>
  <c r="AR318" i="18"/>
  <c r="AR322" i="18"/>
  <c r="AR326" i="18"/>
  <c r="AR330" i="18"/>
  <c r="AR334" i="18"/>
  <c r="AR338" i="18"/>
  <c r="AR342" i="18"/>
  <c r="AR346" i="18"/>
  <c r="AR350" i="18"/>
  <c r="AR35" i="18"/>
  <c r="AR226" i="18"/>
  <c r="AR72" i="18"/>
  <c r="AR88" i="18"/>
  <c r="AR104" i="18"/>
  <c r="AR120" i="18"/>
  <c r="AR136" i="18"/>
  <c r="AR152" i="18"/>
  <c r="AR168" i="18"/>
  <c r="AR184" i="18"/>
  <c r="AR200" i="18"/>
  <c r="AR216" i="18"/>
  <c r="AR8" i="18"/>
  <c r="AR19" i="18"/>
  <c r="AR229" i="18"/>
  <c r="AR233" i="18"/>
  <c r="AR237" i="18"/>
  <c r="AR241" i="18"/>
  <c r="AR245" i="18"/>
  <c r="AR249" i="18"/>
  <c r="AR253" i="18"/>
  <c r="AR257" i="18"/>
  <c r="AR261" i="18"/>
  <c r="AR265" i="18"/>
  <c r="AR269" i="18"/>
  <c r="AR273" i="18"/>
  <c r="AR277" i="18"/>
  <c r="AR281" i="18"/>
  <c r="AR285" i="18"/>
  <c r="AR289" i="18"/>
  <c r="AR293" i="18"/>
  <c r="AR297" i="18"/>
  <c r="AR301" i="18"/>
  <c r="AR305" i="18"/>
  <c r="AR309" i="18"/>
  <c r="AR313" i="18"/>
  <c r="AR317" i="18"/>
  <c r="AR321" i="18"/>
  <c r="AR325" i="18"/>
  <c r="AR329" i="18"/>
  <c r="AR333" i="18"/>
  <c r="AR337" i="18"/>
  <c r="AR341" i="18"/>
  <c r="AR345" i="18"/>
  <c r="AR349" i="18"/>
  <c r="AR353" i="18"/>
  <c r="AR357" i="18"/>
  <c r="AR361" i="18"/>
  <c r="AR365" i="18"/>
  <c r="O1135" i="9"/>
  <c r="AR53" i="18"/>
  <c r="AR65" i="18"/>
  <c r="AR84" i="18"/>
  <c r="AR100" i="18"/>
  <c r="AR116" i="18"/>
  <c r="AR132" i="18"/>
  <c r="AR148" i="18"/>
  <c r="AR164" i="18"/>
  <c r="AR180" i="18"/>
  <c r="AR196" i="18"/>
  <c r="AR212" i="18"/>
  <c r="AR43" i="18"/>
  <c r="AR228" i="18"/>
  <c r="AR232" i="18"/>
  <c r="AR236" i="18"/>
  <c r="AR240" i="18"/>
  <c r="AR244" i="18"/>
  <c r="AR248" i="18"/>
  <c r="AR252" i="18"/>
  <c r="AR256" i="18"/>
  <c r="AR260" i="18"/>
  <c r="AR264" i="18"/>
  <c r="AR268" i="18"/>
  <c r="AR272" i="18"/>
  <c r="AR276" i="18"/>
  <c r="AR280" i="18"/>
  <c r="AR284" i="18"/>
  <c r="AR288" i="18"/>
  <c r="AR292" i="18"/>
  <c r="AR296" i="18"/>
  <c r="AR300" i="18"/>
  <c r="AR304" i="18"/>
  <c r="AR308" i="18"/>
  <c r="AR312" i="18"/>
  <c r="AR316" i="18"/>
  <c r="AR320" i="18"/>
  <c r="AR324" i="18"/>
  <c r="AR328" i="18"/>
  <c r="AR332" i="18"/>
  <c r="AR336" i="18"/>
  <c r="AR340" i="18"/>
  <c r="AR344" i="18"/>
  <c r="AR348" i="18"/>
  <c r="AR352" i="18"/>
  <c r="AR356" i="18"/>
  <c r="AR360" i="18"/>
  <c r="AR364" i="18"/>
  <c r="AR27" i="18"/>
  <c r="AR80" i="18"/>
  <c r="AR96" i="18"/>
  <c r="AR112" i="18"/>
  <c r="AR128" i="18"/>
  <c r="AR144" i="18"/>
  <c r="AR160" i="18"/>
  <c r="AR176" i="18"/>
  <c r="AR192" i="18"/>
  <c r="AR208" i="18"/>
  <c r="AR224" i="18"/>
  <c r="O2413" i="9"/>
  <c r="O2412" i="9"/>
  <c r="O1831" i="9"/>
  <c r="O1830" i="9"/>
  <c r="O1762" i="9"/>
  <c r="O1763" i="9"/>
  <c r="O1619" i="9"/>
  <c r="O1618" i="9"/>
  <c r="O1187" i="9"/>
  <c r="O1186" i="9"/>
  <c r="O2135" i="9"/>
  <c r="O1754" i="9"/>
  <c r="O1734" i="9"/>
  <c r="O1627" i="9"/>
  <c r="O2361" i="9"/>
  <c r="O2301" i="9"/>
  <c r="O2011" i="9"/>
  <c r="O2047" i="9"/>
  <c r="O1220" i="9"/>
  <c r="O1974" i="9"/>
  <c r="O1397" i="9"/>
  <c r="O1756" i="9"/>
  <c r="O1680" i="9"/>
  <c r="O1198" i="9"/>
  <c r="O1644" i="9"/>
  <c r="O1551" i="9"/>
  <c r="O2025" i="9"/>
  <c r="O1412" i="9"/>
  <c r="O2266" i="9"/>
  <c r="O2339" i="9"/>
  <c r="O1569" i="9"/>
  <c r="O1425" i="9"/>
  <c r="O1281" i="9"/>
  <c r="O2082" i="9"/>
  <c r="O1516" i="9"/>
  <c r="O2128" i="9"/>
  <c r="O1922" i="9"/>
  <c r="O1778" i="9"/>
  <c r="O1346" i="9"/>
  <c r="O1202" i="9"/>
  <c r="O1572" i="9"/>
  <c r="O1240" i="9"/>
  <c r="O1486" i="9"/>
  <c r="O2421" i="9"/>
  <c r="O2108" i="9"/>
  <c r="O1256" i="9"/>
  <c r="O2037" i="9"/>
  <c r="O1700" i="9"/>
  <c r="O1848" i="9"/>
  <c r="O2438" i="9"/>
  <c r="O2207" i="9"/>
  <c r="O2160" i="9"/>
  <c r="O2210" i="9"/>
  <c r="O2354" i="9"/>
  <c r="O2097" i="9"/>
  <c r="O1737" i="9"/>
  <c r="O1329" i="9"/>
  <c r="O1185" i="9"/>
  <c r="O1616" i="9"/>
  <c r="O1398" i="9"/>
  <c r="O1229" i="9"/>
  <c r="O1443" i="9"/>
  <c r="O1910" i="9"/>
  <c r="O1767" i="9"/>
  <c r="O1622" i="9"/>
  <c r="O1478" i="9"/>
  <c r="O2005" i="9"/>
  <c r="O1860" i="9"/>
  <c r="O1285" i="9"/>
  <c r="O1141" i="9"/>
  <c r="O1882" i="9"/>
  <c r="O1738" i="9"/>
  <c r="O1451" i="9"/>
  <c r="O1306" i="9"/>
  <c r="O1163" i="9"/>
  <c r="O1716" i="9"/>
  <c r="O1630" i="9"/>
  <c r="O1932" i="9"/>
  <c r="O2131" i="9"/>
  <c r="O2129" i="9"/>
  <c r="O1157" i="9"/>
  <c r="O2077" i="9"/>
  <c r="O1791" i="9"/>
  <c r="O1820" i="9"/>
  <c r="O1465" i="9"/>
  <c r="O1953" i="9"/>
  <c r="O2434" i="9"/>
  <c r="O2245" i="9"/>
  <c r="O1401" i="9"/>
  <c r="O1724" i="9"/>
  <c r="O1172" i="9"/>
  <c r="O1637" i="9"/>
  <c r="O1393" i="9"/>
  <c r="O2136" i="9"/>
  <c r="O1343" i="9"/>
  <c r="O1870" i="9"/>
  <c r="O1438" i="9"/>
  <c r="O1150" i="9"/>
  <c r="O2371" i="9"/>
  <c r="O2515" i="9"/>
  <c r="O2054" i="9"/>
  <c r="O1774" i="9"/>
  <c r="O2149" i="9"/>
  <c r="O1894" i="9"/>
  <c r="O1997" i="9"/>
  <c r="O1832" i="9"/>
  <c r="O2220" i="9"/>
  <c r="O1609" i="9"/>
  <c r="O2375" i="9"/>
  <c r="O2519" i="9"/>
  <c r="O2133" i="9"/>
  <c r="O1867" i="9"/>
  <c r="O1447" i="9"/>
  <c r="O1651" i="9"/>
  <c r="O1374" i="9"/>
  <c r="O1481" i="9"/>
  <c r="O1900" i="9"/>
  <c r="O1768" i="9"/>
  <c r="O1348" i="9"/>
  <c r="O1204" i="9"/>
  <c r="O1971" i="9"/>
  <c r="O1839" i="9"/>
  <c r="O1476" i="9"/>
  <c r="O1427" i="9"/>
  <c r="O2441" i="9"/>
  <c r="O2118" i="9"/>
  <c r="O1148" i="9"/>
  <c r="O1988" i="9"/>
  <c r="O1292" i="9"/>
  <c r="O1771" i="9"/>
  <c r="O1194" i="9"/>
  <c r="O1192" i="9"/>
  <c r="O1501" i="9"/>
  <c r="O1183" i="9"/>
  <c r="O1524" i="9"/>
  <c r="O1380" i="9"/>
  <c r="O1236" i="9"/>
  <c r="O2495" i="9"/>
  <c r="O1688" i="9"/>
  <c r="O2445" i="9"/>
  <c r="O2194" i="9"/>
  <c r="O2338" i="9"/>
  <c r="O1555" i="9"/>
  <c r="O1721" i="9"/>
  <c r="O1994" i="9"/>
  <c r="O1706" i="9"/>
  <c r="O1562" i="9"/>
  <c r="O2088" i="9"/>
  <c r="O1800" i="9"/>
  <c r="O1853" i="9"/>
  <c r="O1379" i="9"/>
  <c r="O1602" i="9"/>
  <c r="O2195" i="9"/>
  <c r="O2218" i="9"/>
  <c r="O2042" i="9"/>
  <c r="O2173" i="9"/>
  <c r="O2462" i="9"/>
  <c r="O1617" i="9"/>
  <c r="O1722" i="9"/>
  <c r="O1170" i="9"/>
  <c r="O1709" i="9"/>
  <c r="O1779" i="9"/>
  <c r="O1227" i="9"/>
  <c r="O1683" i="9"/>
  <c r="O1321" i="9"/>
  <c r="O1378" i="9"/>
  <c r="O1811" i="9"/>
  <c r="O2449" i="9"/>
  <c r="O1784" i="9"/>
  <c r="O1652" i="9"/>
  <c r="O1928" i="9"/>
  <c r="O1854" i="9"/>
  <c r="O1409" i="9"/>
  <c r="O1973" i="9"/>
  <c r="O1359" i="9"/>
  <c r="O2017" i="9"/>
  <c r="O1873" i="9"/>
  <c r="O1730" i="9"/>
  <c r="O1585" i="9"/>
  <c r="O1259" i="9"/>
  <c r="O1127" i="9"/>
  <c r="O1499" i="9"/>
  <c r="O1355" i="9"/>
  <c r="AR61" i="18"/>
  <c r="O1530" i="9"/>
  <c r="O1597" i="9"/>
  <c r="O2386" i="9"/>
  <c r="O2385" i="9"/>
  <c r="O2411" i="9"/>
  <c r="O2410" i="9"/>
  <c r="O2424" i="9"/>
  <c r="O2425" i="9"/>
  <c r="O2510" i="9"/>
  <c r="O2509" i="9"/>
  <c r="O1966" i="9"/>
  <c r="O1965" i="9"/>
  <c r="O1495" i="9"/>
  <c r="O1496" i="9"/>
  <c r="O1962" i="9"/>
  <c r="O1963" i="9"/>
  <c r="O1265" i="9"/>
  <c r="O1266" i="9"/>
  <c r="O2291" i="9"/>
  <c r="O2290" i="9"/>
  <c r="O2052" i="9"/>
  <c r="O2051" i="9"/>
  <c r="O2389" i="9"/>
  <c r="O2390" i="9"/>
  <c r="O1545" i="9"/>
  <c r="O1546" i="9"/>
  <c r="O1868" i="9"/>
  <c r="O1869" i="9"/>
  <c r="O1461" i="9"/>
  <c r="O1460" i="9"/>
  <c r="O1385" i="9"/>
  <c r="O1384" i="9"/>
  <c r="O1982" i="9"/>
  <c r="O1981" i="9"/>
  <c r="O1885" i="9"/>
  <c r="O1884" i="9"/>
  <c r="O1164" i="9"/>
  <c r="O1165" i="9"/>
  <c r="AR55" i="18"/>
  <c r="O1328" i="9"/>
  <c r="O1615" i="9"/>
  <c r="O2146" i="9"/>
  <c r="O2435" i="9"/>
  <c r="O1130" i="9"/>
  <c r="O2001" i="9"/>
  <c r="O2000" i="9"/>
  <c r="O1794" i="9"/>
  <c r="O1662" i="9"/>
  <c r="O2045" i="9"/>
  <c r="O2046" i="9"/>
  <c r="O1649" i="9"/>
  <c r="O1648" i="9"/>
  <c r="O1334" i="9"/>
  <c r="O1335" i="9"/>
  <c r="AR21" i="18"/>
  <c r="AR25" i="18"/>
  <c r="AR29" i="18"/>
  <c r="AR33" i="18"/>
  <c r="AR37" i="18"/>
  <c r="AR41" i="18"/>
  <c r="AR45" i="18"/>
  <c r="AR20" i="18"/>
  <c r="AR24" i="18"/>
  <c r="AR28" i="18"/>
  <c r="AR32" i="18"/>
  <c r="AR36" i="18"/>
  <c r="AR40" i="18"/>
  <c r="AR44" i="18"/>
  <c r="AR48" i="18"/>
  <c r="AR52" i="18"/>
  <c r="AR56" i="18"/>
  <c r="AR60" i="18"/>
  <c r="AR64" i="18"/>
  <c r="AR68" i="18"/>
  <c r="O1129" i="9"/>
  <c r="AR7" i="18"/>
  <c r="AR22" i="18"/>
  <c r="AR26" i="18"/>
  <c r="AR30" i="18"/>
  <c r="AR34" i="18"/>
  <c r="AR38" i="18"/>
  <c r="AR42" i="18"/>
  <c r="AR46" i="18"/>
  <c r="AR50" i="18"/>
  <c r="AR54" i="18"/>
  <c r="AR58" i="18"/>
  <c r="AR62" i="18"/>
  <c r="AR66" i="18"/>
  <c r="O1594" i="9"/>
  <c r="O2211" i="9"/>
  <c r="AR225" i="18"/>
  <c r="AR221" i="18"/>
  <c r="AR217" i="18"/>
  <c r="AR213" i="18"/>
  <c r="AR209" i="18"/>
  <c r="AR205" i="18"/>
  <c r="AR201" i="18"/>
  <c r="AR197" i="18"/>
  <c r="AR193" i="18"/>
  <c r="AR189" i="18"/>
  <c r="AR185" i="18"/>
  <c r="AR181" i="18"/>
  <c r="AR177" i="18"/>
  <c r="AR173" i="18"/>
  <c r="AR169" i="18"/>
  <c r="AR165" i="18"/>
  <c r="AR161" i="18"/>
  <c r="AR157" i="18"/>
  <c r="AR153" i="18"/>
  <c r="AR149" i="18"/>
  <c r="AR145" i="18"/>
  <c r="AR141" i="18"/>
  <c r="AR137" i="18"/>
  <c r="AR133" i="18"/>
  <c r="AR129" i="18"/>
  <c r="AR125" i="18"/>
  <c r="AR121" i="18"/>
  <c r="AR117" i="18"/>
  <c r="AR113" i="18"/>
  <c r="AR109" i="18"/>
  <c r="AR105" i="18"/>
  <c r="AR101" i="18"/>
  <c r="AR97" i="18"/>
  <c r="AR93" i="18"/>
  <c r="AR89" i="18"/>
  <c r="AR85" i="18"/>
  <c r="AR81" i="18"/>
  <c r="AR77" i="18"/>
  <c r="AR73" i="18"/>
  <c r="AR69" i="18"/>
  <c r="O2355" i="9"/>
  <c r="O2246" i="9"/>
  <c r="O2143" i="9"/>
  <c r="O1418" i="9"/>
  <c r="O1995" i="9"/>
  <c r="O2387" i="9"/>
  <c r="O2388" i="9"/>
  <c r="O1303" i="9"/>
  <c r="O1304" i="9"/>
  <c r="O1707" i="9"/>
  <c r="O1431" i="9"/>
  <c r="O1432" i="9"/>
  <c r="O1300" i="9"/>
  <c r="O1299" i="9"/>
  <c r="O1526" i="9"/>
  <c r="O1525" i="9"/>
  <c r="O1261" i="9"/>
  <c r="O1262" i="9"/>
  <c r="O1200" i="9"/>
  <c r="O1199" i="9"/>
  <c r="O2014" i="9"/>
  <c r="O2015" i="9"/>
  <c r="O1582" i="9"/>
  <c r="O1583" i="9"/>
  <c r="O1294" i="9"/>
  <c r="O1295" i="9"/>
  <c r="O2498" i="9"/>
  <c r="O2499" i="9"/>
  <c r="AR59" i="18"/>
  <c r="AR39" i="18"/>
  <c r="AR23" i="18"/>
  <c r="O2085" i="9"/>
  <c r="O2256" i="9"/>
  <c r="O2255" i="9"/>
  <c r="O2209" i="9"/>
  <c r="O2208" i="9"/>
  <c r="O2485" i="9"/>
  <c r="O2484" i="9"/>
  <c r="O1221" i="9"/>
  <c r="O1222" i="9"/>
  <c r="O1230" i="9"/>
  <c r="O1231" i="9"/>
  <c r="O1695" i="9"/>
  <c r="O1696" i="9"/>
  <c r="O1563" i="9"/>
  <c r="O1564" i="9"/>
  <c r="O1657" i="9"/>
  <c r="O1658" i="9"/>
  <c r="O1332" i="9"/>
  <c r="O1331" i="9"/>
  <c r="O2153" i="9"/>
  <c r="O2154" i="9"/>
  <c r="O2297" i="9"/>
  <c r="O2298" i="9"/>
  <c r="O2274" i="9"/>
  <c r="O2275" i="9"/>
  <c r="O2418" i="9"/>
  <c r="O2419" i="9"/>
  <c r="AR49" i="18"/>
  <c r="O2106" i="9"/>
  <c r="O2105" i="9"/>
  <c r="O2267" i="9"/>
  <c r="O2497" i="9"/>
  <c r="O2496" i="9"/>
  <c r="O2111" i="9"/>
  <c r="O2112" i="9"/>
  <c r="O2270" i="9"/>
  <c r="O2271" i="9"/>
  <c r="O2414" i="9"/>
  <c r="O2415" i="9"/>
  <c r="O1423" i="9"/>
  <c r="O1424" i="9"/>
  <c r="O1745" i="9"/>
  <c r="O1746" i="9"/>
  <c r="O2080" i="9"/>
  <c r="O2079" i="9"/>
  <c r="O1827" i="9"/>
  <c r="O1828" i="9"/>
  <c r="O1789" i="9"/>
  <c r="O1790" i="9"/>
  <c r="O1369" i="9"/>
  <c r="O1871" i="9"/>
  <c r="AR222" i="18"/>
  <c r="AR218" i="18"/>
  <c r="AR214" i="18"/>
  <c r="AR210" i="18"/>
  <c r="AR206" i="18"/>
  <c r="AR202" i="18"/>
  <c r="AR198" i="18"/>
  <c r="AR194" i="18"/>
  <c r="AR190" i="18"/>
  <c r="AR186" i="18"/>
  <c r="AR182" i="18"/>
  <c r="AR178" i="18"/>
  <c r="AR174" i="18"/>
  <c r="AR170" i="18"/>
  <c r="AR166" i="18"/>
  <c r="AR162" i="18"/>
  <c r="AR158" i="18"/>
  <c r="AR154" i="18"/>
  <c r="AR150" i="18"/>
  <c r="AR146" i="18"/>
  <c r="AR142" i="18"/>
  <c r="AR138" i="18"/>
  <c r="AR134" i="18"/>
  <c r="AR130" i="18"/>
  <c r="AR126" i="18"/>
  <c r="AR122" i="18"/>
  <c r="AR118" i="18"/>
  <c r="AR114" i="18"/>
  <c r="AR110" i="18"/>
  <c r="AR106" i="18"/>
  <c r="AR102" i="18"/>
  <c r="AR98" i="18"/>
  <c r="AR94" i="18"/>
  <c r="AR90" i="18"/>
  <c r="AR86" i="18"/>
  <c r="AR82" i="18"/>
  <c r="AR78" i="18"/>
  <c r="AR74" i="18"/>
  <c r="AR70" i="18"/>
  <c r="AR63" i="18"/>
  <c r="O2350" i="9"/>
  <c r="O2351" i="9"/>
  <c r="O2232" i="9"/>
  <c r="O2233" i="9"/>
  <c r="O2161" i="9"/>
  <c r="O2305" i="9"/>
  <c r="O2306" i="9"/>
  <c r="O1341" i="9"/>
  <c r="O1342" i="9"/>
  <c r="O1809" i="9"/>
  <c r="O1808" i="9"/>
  <c r="O1677" i="9"/>
  <c r="O1676" i="9"/>
  <c r="O1543" i="9"/>
  <c r="O1727" i="9"/>
  <c r="O1728" i="9"/>
  <c r="O2212" i="9"/>
  <c r="O2213" i="9"/>
  <c r="O2501" i="9"/>
  <c r="O2500" i="9"/>
  <c r="O1252" i="9"/>
  <c r="O2229" i="9"/>
  <c r="O2230" i="9"/>
  <c r="O2469" i="9"/>
  <c r="O2468" i="9"/>
  <c r="O1473" i="9"/>
  <c r="O1474" i="9"/>
  <c r="O1940" i="9"/>
  <c r="O1941" i="9"/>
  <c r="O1985" i="9"/>
  <c r="O1986" i="9"/>
  <c r="O1312" i="9"/>
  <c r="O1313" i="9"/>
  <c r="O1851" i="9"/>
  <c r="O1850" i="9"/>
  <c r="O1274" i="9"/>
  <c r="O1275" i="9"/>
  <c r="O1513" i="9"/>
  <c r="O1512" i="9"/>
  <c r="O1224" i="9"/>
  <c r="O1225" i="9"/>
  <c r="O2409" i="9"/>
  <c r="O2408" i="9"/>
  <c r="AR67" i="18"/>
  <c r="O2447" i="9"/>
  <c r="O2448" i="9"/>
  <c r="O1174" i="9"/>
  <c r="O1173" i="9"/>
  <c r="O2073" i="9"/>
  <c r="O2072" i="9"/>
  <c r="O1795" i="9"/>
  <c r="O1796" i="9"/>
  <c r="O1243" i="9"/>
  <c r="O1244" i="9"/>
  <c r="O1471" i="9"/>
  <c r="O1470" i="9"/>
  <c r="O1955" i="9"/>
  <c r="O1954" i="9"/>
  <c r="O1666" i="9"/>
  <c r="O1667" i="9"/>
  <c r="O1235" i="9"/>
  <c r="O1234" i="9"/>
  <c r="O2283" i="9"/>
  <c r="O2284" i="9"/>
  <c r="O2428" i="9"/>
  <c r="O2427" i="9"/>
  <c r="AR227" i="18"/>
  <c r="AR223" i="18"/>
  <c r="AR219" i="18"/>
  <c r="AR215" i="18"/>
  <c r="AR211" i="18"/>
  <c r="AR207" i="18"/>
  <c r="AR203" i="18"/>
  <c r="AR199" i="18"/>
  <c r="AR195" i="18"/>
  <c r="AR191" i="18"/>
  <c r="AR187" i="18"/>
  <c r="AR183" i="18"/>
  <c r="AR179" i="18"/>
  <c r="AR175" i="18"/>
  <c r="AR171" i="18"/>
  <c r="AR167" i="18"/>
  <c r="AR163" i="18"/>
  <c r="AR159" i="18"/>
  <c r="AR155" i="18"/>
  <c r="AR151" i="18"/>
  <c r="AR147" i="18"/>
  <c r="AR143" i="18"/>
  <c r="AR139" i="18"/>
  <c r="AR135" i="18"/>
  <c r="AR131" i="18"/>
  <c r="AR127" i="18"/>
  <c r="AR123" i="18"/>
  <c r="AR119" i="18"/>
  <c r="AR115" i="18"/>
  <c r="AR111" i="18"/>
  <c r="AR107" i="18"/>
  <c r="AR103" i="18"/>
  <c r="AR99" i="18"/>
  <c r="AR95" i="18"/>
  <c r="AR91" i="18"/>
  <c r="AR87" i="18"/>
  <c r="AR83" i="18"/>
  <c r="AR79" i="18"/>
  <c r="AR75" i="18"/>
  <c r="AR71" i="18"/>
  <c r="AR57" i="18"/>
  <c r="O1452" i="9"/>
  <c r="O1517" i="9"/>
  <c r="O2253" i="9"/>
  <c r="O2493" i="9"/>
  <c r="O2316" i="9"/>
  <c r="O2315" i="9"/>
  <c r="O1593" i="9"/>
  <c r="O1915" i="9"/>
  <c r="O1394" i="9"/>
  <c r="O2029" i="9"/>
  <c r="O1416" i="9"/>
  <c r="O1415" i="9"/>
  <c r="AR47" i="18"/>
  <c r="AR31" i="18"/>
  <c r="O2089" i="9"/>
  <c r="O1740" i="9"/>
  <c r="O2083" i="9"/>
  <c r="O2124" i="9"/>
  <c r="O2123" i="9"/>
  <c r="O2184" i="9"/>
  <c r="O2183" i="9"/>
  <c r="O2186" i="9"/>
  <c r="O2187" i="9"/>
  <c r="O2474" i="9"/>
  <c r="O2475" i="9"/>
  <c r="O1149" i="9"/>
  <c r="O1843" i="9"/>
  <c r="O1842" i="9"/>
  <c r="O1133" i="9"/>
  <c r="O1134" i="9"/>
  <c r="O2043" i="9"/>
  <c r="O1911" i="9"/>
  <c r="O1912" i="9"/>
  <c r="O1310" i="9"/>
  <c r="O1309" i="9"/>
  <c r="O1177" i="9"/>
  <c r="O1178" i="9"/>
  <c r="O1548" i="9"/>
  <c r="O1547" i="9"/>
  <c r="O1923" i="9"/>
  <c r="O2127" i="9"/>
  <c r="O1482" i="9"/>
  <c r="O1653" i="9"/>
  <c r="O2033" i="9"/>
  <c r="O1978" i="9"/>
  <c r="O1370" i="9"/>
  <c r="O2367" i="9"/>
  <c r="O1898" i="9"/>
  <c r="O1770" i="9"/>
  <c r="O2461" i="9"/>
  <c r="O2483" i="9"/>
  <c r="O2170" i="9"/>
  <c r="O2205" i="9"/>
  <c r="O1278" i="9"/>
  <c r="O1193" i="9"/>
  <c r="O1636" i="9"/>
  <c r="O1212" i="9"/>
  <c r="O1862" i="9"/>
  <c r="O1381" i="9"/>
  <c r="O2048" i="9"/>
  <c r="O2058" i="9"/>
  <c r="O1852" i="9"/>
  <c r="O1556" i="9"/>
  <c r="O2020" i="9"/>
  <c r="O1140" i="9"/>
  <c r="O2101" i="9"/>
  <c r="O1354" i="9"/>
  <c r="O1883" i="9"/>
  <c r="O1650" i="9"/>
  <c r="O1607" i="9"/>
  <c r="O1284" i="9"/>
  <c r="O2098" i="9"/>
  <c r="O2293" i="9"/>
  <c r="O1682" i="9"/>
  <c r="O1926" i="9"/>
  <c r="O2444" i="9"/>
  <c r="O2243" i="9"/>
  <c r="O1857" i="9"/>
  <c r="O1729" i="9"/>
  <c r="O1228" i="9"/>
  <c r="O1402" i="9"/>
  <c r="O1322" i="9"/>
  <c r="O2004" i="9"/>
  <c r="G4" i="9"/>
  <c r="BE836" i="7"/>
  <c r="G37" i="9"/>
  <c r="G73" i="9"/>
  <c r="G85" i="9"/>
  <c r="G97" i="9"/>
  <c r="G13" i="9"/>
  <c r="G25" i="9"/>
  <c r="G56" i="9"/>
  <c r="G44" i="9"/>
  <c r="G87" i="9"/>
  <c r="F78" i="9"/>
  <c r="F90" i="9"/>
  <c r="F114" i="9"/>
  <c r="F18" i="9"/>
  <c r="G28" i="9"/>
  <c r="G40" i="9"/>
  <c r="G63" i="9"/>
  <c r="G108" i="9"/>
  <c r="G99" i="9"/>
  <c r="G96" i="9"/>
  <c r="G46" i="9"/>
  <c r="G58" i="9"/>
  <c r="G118" i="9"/>
  <c r="G109" i="9"/>
  <c r="G14" i="9"/>
  <c r="G31" i="9"/>
  <c r="F9" i="9"/>
  <c r="F33" i="9"/>
  <c r="G7" i="9"/>
  <c r="G15" i="9"/>
  <c r="G62" i="9"/>
  <c r="G98" i="9"/>
  <c r="G127" i="9"/>
  <c r="G95" i="9"/>
  <c r="G55" i="9"/>
  <c r="F50" i="9"/>
  <c r="G67" i="9"/>
  <c r="G36" i="9"/>
  <c r="F74" i="9"/>
  <c r="G103" i="9"/>
  <c r="G20" i="9"/>
  <c r="G100" i="9"/>
  <c r="G43" i="9"/>
  <c r="G8" i="9"/>
  <c r="G139" i="9"/>
  <c r="G76" i="9"/>
  <c r="G112" i="9"/>
  <c r="F45" i="9"/>
  <c r="F123" i="9"/>
  <c r="G10" i="9"/>
  <c r="G22" i="9"/>
  <c r="F81" i="9"/>
  <c r="F135" i="9"/>
  <c r="G128" i="9"/>
  <c r="G64" i="9"/>
  <c r="F105" i="9"/>
  <c r="G138" i="9"/>
  <c r="G91" i="9"/>
  <c r="F132" i="9"/>
  <c r="G27" i="9"/>
  <c r="G51" i="9"/>
  <c r="G82" i="9"/>
  <c r="F69" i="9"/>
  <c r="G79" i="9"/>
  <c r="G61" i="9"/>
  <c r="G94" i="9"/>
  <c r="G133" i="9"/>
  <c r="F130" i="9"/>
  <c r="G19" i="9"/>
  <c r="G110" i="9"/>
  <c r="F126" i="9"/>
  <c r="G60" i="9"/>
  <c r="F26" i="9"/>
  <c r="F6" i="9"/>
  <c r="G72" i="9"/>
  <c r="G80" i="9"/>
  <c r="F38" i="9"/>
  <c r="G136" i="9"/>
  <c r="G92" i="9"/>
  <c r="G49" i="9"/>
  <c r="F129" i="9"/>
  <c r="G75" i="9"/>
  <c r="G70" i="9"/>
  <c r="F120" i="9"/>
  <c r="G102" i="9"/>
  <c r="F84" i="9"/>
  <c r="G66" i="9"/>
  <c r="F48" i="9"/>
  <c r="G30" i="9"/>
  <c r="F12" i="9"/>
  <c r="G16" i="9"/>
  <c r="G88" i="9"/>
  <c r="F111" i="9"/>
  <c r="G104" i="9"/>
  <c r="G86" i="9"/>
  <c r="G34" i="9"/>
  <c r="G106" i="9"/>
  <c r="F57" i="9"/>
  <c r="G68" i="9"/>
  <c r="G32" i="9"/>
  <c r="G3" i="9"/>
  <c r="F124" i="9"/>
  <c r="F52" i="9"/>
  <c r="G39" i="9"/>
  <c r="F21" i="9"/>
  <c r="F93" i="9"/>
  <c r="G29" i="9"/>
  <c r="G101" i="9"/>
  <c r="G35" i="9"/>
  <c r="G107" i="9"/>
  <c r="G41" i="9"/>
  <c r="G113" i="9"/>
  <c r="G116" i="9"/>
  <c r="G121" i="9"/>
  <c r="G122" i="9"/>
  <c r="G141" i="9"/>
  <c r="G117" i="9"/>
  <c r="G47" i="9"/>
  <c r="G119" i="9"/>
  <c r="G53" i="9"/>
  <c r="G125" i="9"/>
  <c r="F134" i="9"/>
  <c r="G140" i="9"/>
  <c r="G59" i="9"/>
  <c r="G131" i="9"/>
  <c r="G65" i="9"/>
  <c r="G137" i="9"/>
  <c r="G115" i="9"/>
  <c r="G71" i="9"/>
  <c r="G5" i="9"/>
  <c r="G77" i="9"/>
  <c r="G11" i="9"/>
  <c r="G83" i="9"/>
  <c r="G17" i="9"/>
  <c r="G89" i="9"/>
  <c r="Z255" i="18"/>
  <c r="AZ12" i="18"/>
  <c r="X209" i="18"/>
  <c r="AZ73" i="18"/>
  <c r="Y298" i="18"/>
  <c r="BA642" i="18"/>
  <c r="BC642" i="18" s="1"/>
  <c r="X636" i="18"/>
  <c r="X247" i="18"/>
  <c r="Y557" i="18"/>
  <c r="AZ797" i="18"/>
  <c r="X1344" i="18"/>
  <c r="BA1619" i="18"/>
  <c r="BC1619" i="18" s="1"/>
  <c r="BA1817" i="18"/>
  <c r="BC1817" i="18" s="1"/>
  <c r="X118" i="18"/>
  <c r="Z836" i="18"/>
  <c r="BA841" i="18"/>
  <c r="BC841" i="18" s="1"/>
  <c r="Y1161" i="18"/>
  <c r="Y1890" i="18"/>
  <c r="Y40" i="18"/>
  <c r="BB350" i="18"/>
  <c r="BB288" i="18"/>
  <c r="Y1311" i="18"/>
  <c r="BA1290" i="18"/>
  <c r="BC1290" i="18" s="1"/>
  <c r="Z1720" i="18"/>
  <c r="BA657" i="18"/>
  <c r="BC657" i="18" s="1"/>
  <c r="X875" i="18"/>
  <c r="Y717" i="18"/>
  <c r="AZ1676" i="18"/>
  <c r="X1839" i="18"/>
  <c r="BA111" i="18"/>
  <c r="BC111" i="18" s="1"/>
  <c r="Y283" i="18"/>
  <c r="X1230" i="18"/>
  <c r="BB1268" i="18"/>
  <c r="BB1516" i="18"/>
  <c r="BB189" i="18"/>
  <c r="Z373" i="18"/>
  <c r="BA677" i="18"/>
  <c r="BC677" i="18" s="1"/>
  <c r="BB1287" i="18"/>
  <c r="Z1517" i="18"/>
  <c r="Y1883" i="18"/>
  <c r="BA515" i="18"/>
  <c r="BC515" i="18" s="1"/>
  <c r="BA921" i="18"/>
  <c r="BC921" i="18" s="1"/>
  <c r="X1172" i="18"/>
  <c r="Y1905" i="18"/>
  <c r="Z1986" i="18"/>
  <c r="AZ276" i="18"/>
  <c r="BB688" i="18"/>
  <c r="BB766" i="18"/>
  <c r="Z1163" i="18"/>
  <c r="Y1444" i="18"/>
  <c r="Z1666" i="18"/>
  <c r="BB1819" i="18"/>
  <c r="Z387" i="18"/>
  <c r="Z470" i="18"/>
  <c r="BA1090" i="18"/>
  <c r="BC1090" i="18" s="1"/>
  <c r="BB1356" i="18"/>
  <c r="BA1484" i="18"/>
  <c r="BC1484" i="18" s="1"/>
  <c r="X1821" i="18"/>
  <c r="BA295" i="18"/>
  <c r="BC295" i="18" s="1"/>
  <c r="Z623" i="18"/>
  <c r="AZ925" i="18"/>
  <c r="BB1155" i="18"/>
  <c r="AZ1637" i="18"/>
  <c r="AZ1585" i="18"/>
  <c r="BB416" i="18"/>
  <c r="Y827" i="18"/>
  <c r="X992" i="18"/>
  <c r="X1415" i="18"/>
  <c r="Y1673" i="18"/>
  <c r="BB396" i="18"/>
  <c r="AZ536" i="18"/>
  <c r="Y809" i="18"/>
  <c r="X1378" i="18"/>
  <c r="Z1542" i="18"/>
  <c r="AZ666" i="18"/>
  <c r="Z988" i="18"/>
  <c r="Y930" i="18"/>
  <c r="X1375" i="18"/>
  <c r="BA264" i="18"/>
  <c r="BC264" i="18" s="1"/>
  <c r="Z802" i="18"/>
  <c r="AZ1192" i="18"/>
  <c r="X1528" i="18"/>
  <c r="BA1910" i="18"/>
  <c r="BC1910" i="18" s="1"/>
  <c r="X472" i="18"/>
  <c r="Y956" i="18"/>
  <c r="BB1323" i="18"/>
  <c r="Z1708" i="18"/>
  <c r="AZ151" i="18"/>
  <c r="Z605" i="18"/>
  <c r="Y814" i="18"/>
  <c r="X914" i="18"/>
  <c r="Y1643" i="18"/>
  <c r="AZ1537" i="18"/>
  <c r="BB86" i="18"/>
  <c r="BA672" i="18"/>
  <c r="BC672" i="18" s="1"/>
  <c r="Y1146" i="18"/>
  <c r="Y1360" i="18"/>
  <c r="Z1434" i="18"/>
  <c r="X592" i="18"/>
  <c r="Z780" i="18"/>
  <c r="Z1466" i="18"/>
  <c r="X1937" i="18"/>
  <c r="Z15" i="18"/>
  <c r="AZ15" i="18"/>
  <c r="X15" i="18"/>
  <c r="X1900" i="18"/>
  <c r="Y1900" i="18"/>
  <c r="X1866" i="18"/>
  <c r="Z1866" i="18"/>
  <c r="Y1866" i="18"/>
  <c r="Z1393" i="18"/>
  <c r="BB1393" i="18"/>
  <c r="BA1393" i="18"/>
  <c r="BC1393" i="18" s="1"/>
  <c r="BB1669" i="18"/>
  <c r="BA1669" i="18"/>
  <c r="BC1669" i="18" s="1"/>
  <c r="AZ1563" i="18"/>
  <c r="Y1563" i="18"/>
  <c r="BA1606" i="18"/>
  <c r="BC1606" i="18" s="1"/>
  <c r="AZ1606" i="18"/>
  <c r="BB1606" i="18"/>
  <c r="AZ1737" i="18"/>
  <c r="X1737" i="18"/>
  <c r="Y1458" i="18"/>
  <c r="AZ1458" i="18"/>
  <c r="AZ1197" i="18"/>
  <c r="Y1197" i="18"/>
  <c r="Z1197" i="18"/>
  <c r="Y1097" i="18"/>
  <c r="AZ1097" i="18"/>
  <c r="X1235" i="18"/>
  <c r="Y1235" i="18"/>
  <c r="Z1185" i="18"/>
  <c r="BA1185" i="18"/>
  <c r="BC1185" i="18" s="1"/>
  <c r="BA1247" i="18"/>
  <c r="BC1247" i="18" s="1"/>
  <c r="BB1247" i="18"/>
  <c r="BB1047" i="18"/>
  <c r="X1047" i="18"/>
  <c r="AZ1102" i="18"/>
  <c r="Z1102" i="18"/>
  <c r="Z1043" i="18"/>
  <c r="Y1043" i="18"/>
  <c r="BA1043" i="18"/>
  <c r="BC1043" i="18" s="1"/>
  <c r="Y761" i="18"/>
  <c r="X761" i="18"/>
  <c r="X728" i="18"/>
  <c r="Z728" i="18"/>
  <c r="Z727" i="18"/>
  <c r="AZ727" i="18"/>
  <c r="Y727" i="18"/>
  <c r="BA846" i="18"/>
  <c r="BC846" i="18" s="1"/>
  <c r="BB846" i="18"/>
  <c r="Y738" i="18"/>
  <c r="X738" i="18"/>
  <c r="Y518" i="18"/>
  <c r="Z518" i="18"/>
  <c r="BB638" i="18"/>
  <c r="Y638" i="18"/>
  <c r="X678" i="18"/>
  <c r="Y678" i="18"/>
  <c r="BB342" i="18"/>
  <c r="X342" i="18"/>
  <c r="X360" i="18"/>
  <c r="AZ360" i="18"/>
  <c r="Y360" i="18"/>
  <c r="X322" i="18"/>
  <c r="Z322" i="18"/>
  <c r="Y194" i="18"/>
  <c r="BB194" i="18"/>
  <c r="BA193" i="18"/>
  <c r="BC193" i="18" s="1"/>
  <c r="AZ193" i="18"/>
  <c r="Z193" i="18"/>
  <c r="Y120" i="18"/>
  <c r="Z120" i="18"/>
  <c r="Y54" i="18"/>
  <c r="BB54" i="18"/>
  <c r="Y148" i="18"/>
  <c r="BB148" i="18"/>
  <c r="Y160" i="18"/>
  <c r="BB160" i="18"/>
  <c r="BB2001" i="18"/>
  <c r="AZ2001" i="18"/>
  <c r="Z1974" i="18"/>
  <c r="AZ1974" i="18"/>
  <c r="BB1530" i="18"/>
  <c r="Z1530" i="18"/>
  <c r="BB1120" i="18"/>
  <c r="Z1120" i="18"/>
  <c r="Z622" i="18"/>
  <c r="Y622" i="18"/>
  <c r="X307" i="18"/>
  <c r="BA307" i="18"/>
  <c r="BB375" i="18"/>
  <c r="BA375" i="18"/>
  <c r="BC375" i="18" s="1"/>
  <c r="BB154" i="18"/>
  <c r="X154" i="18"/>
  <c r="Y64" i="18"/>
  <c r="X82" i="18"/>
  <c r="X133" i="18"/>
  <c r="X76" i="18"/>
  <c r="BA1772" i="18"/>
  <c r="BC1772" i="18" s="1"/>
  <c r="X1772" i="18"/>
  <c r="X1785" i="18"/>
  <c r="Y1785" i="18"/>
  <c r="X1608" i="18"/>
  <c r="Y1608" i="18"/>
  <c r="BB1232" i="18"/>
  <c r="X1232" i="18"/>
  <c r="X1263" i="18"/>
  <c r="Z1263" i="18"/>
  <c r="BA1010" i="18"/>
  <c r="BC1010" i="18" s="1"/>
  <c r="Z1010" i="18"/>
  <c r="Z659" i="18"/>
  <c r="AZ659" i="18"/>
  <c r="BB770" i="18"/>
  <c r="Y770" i="18"/>
  <c r="BA466" i="18"/>
  <c r="BC466" i="18" s="1"/>
  <c r="X466" i="18"/>
  <c r="BA216" i="18"/>
  <c r="BC216" i="18" s="1"/>
  <c r="Y216" i="18"/>
  <c r="AZ265" i="18"/>
  <c r="BA265" i="18"/>
  <c r="BC265" i="18" s="1"/>
  <c r="BA156" i="18"/>
  <c r="BC156" i="18" s="1"/>
  <c r="BB156" i="18"/>
  <c r="Y156" i="18"/>
  <c r="Y25" i="18"/>
  <c r="AZ25" i="18"/>
  <c r="Z186" i="18"/>
  <c r="X186" i="18"/>
  <c r="Y186" i="18"/>
  <c r="Y91" i="18"/>
  <c r="AZ91" i="18"/>
  <c r="BB180" i="18"/>
  <c r="Z180" i="18"/>
  <c r="BA180" i="18"/>
  <c r="BC180" i="18" s="1"/>
  <c r="AZ278" i="18"/>
  <c r="BA278" i="18"/>
  <c r="BC278" i="18" s="1"/>
  <c r="AZ155" i="18"/>
  <c r="Y155" i="18"/>
  <c r="Z155" i="18"/>
  <c r="AZ37" i="18"/>
  <c r="BB37" i="18"/>
  <c r="AZ110" i="18"/>
  <c r="Y110" i="18"/>
  <c r="X110" i="18"/>
  <c r="AZ185" i="18"/>
  <c r="X185" i="18"/>
  <c r="AZ39" i="18"/>
  <c r="BB39" i="18"/>
  <c r="BA39" i="18"/>
  <c r="BC39" i="18" s="1"/>
  <c r="AZ182" i="18"/>
  <c r="BB182" i="18"/>
  <c r="AZ98" i="18"/>
  <c r="BB98" i="18"/>
  <c r="X98" i="18"/>
  <c r="AZ213" i="18"/>
  <c r="Z213" i="18"/>
  <c r="AZ80" i="18"/>
  <c r="BB80" i="18"/>
  <c r="X80" i="18"/>
  <c r="Z1965" i="18"/>
  <c r="AZ1965" i="18"/>
  <c r="Z1878" i="18"/>
  <c r="X1878" i="18"/>
  <c r="BB1878" i="18"/>
  <c r="AZ6" i="18"/>
  <c r="Y6" i="18"/>
  <c r="BA1886" i="18"/>
  <c r="BC1886" i="18" s="1"/>
  <c r="AZ1886" i="18"/>
  <c r="AZ1750" i="18"/>
  <c r="Y1750" i="18"/>
  <c r="X1994" i="18"/>
  <c r="BB1994" i="18"/>
  <c r="BB1804" i="18"/>
  <c r="X1804" i="18"/>
  <c r="Z1964" i="18"/>
  <c r="BB1964" i="18"/>
  <c r="Z1822" i="18"/>
  <c r="X1822" i="18"/>
  <c r="Z1867" i="18"/>
  <c r="AZ1867" i="18"/>
  <c r="Y1867" i="18"/>
  <c r="AZ1800" i="18"/>
  <c r="Y1800" i="18"/>
  <c r="X1587" i="18"/>
  <c r="BA1587" i="18"/>
  <c r="BC1587" i="18" s="1"/>
  <c r="X1894" i="18"/>
  <c r="BA1894" i="18"/>
  <c r="BC1894" i="18" s="1"/>
  <c r="Y1693" i="18"/>
  <c r="AZ1693" i="18"/>
  <c r="BA1670" i="18"/>
  <c r="BC1670" i="18" s="1"/>
  <c r="Z1670" i="18"/>
  <c r="Y1670" i="18"/>
  <c r="X1752" i="18"/>
  <c r="BB1752" i="18"/>
  <c r="Y1752" i="18"/>
  <c r="Z1852" i="18"/>
  <c r="Y1852" i="18"/>
  <c r="BB1617" i="18"/>
  <c r="X1617" i="18"/>
  <c r="AZ1617" i="18"/>
  <c r="AZ1778" i="18"/>
  <c r="BB1778" i="18"/>
  <c r="BA1778" i="18"/>
  <c r="BC1778" i="18" s="1"/>
  <c r="Z1862" i="18"/>
  <c r="BA1862" i="18"/>
  <c r="X1862" i="18"/>
  <c r="AZ1789" i="18"/>
  <c r="Z1789" i="18"/>
  <c r="X1944" i="18"/>
  <c r="BB1944" i="18"/>
  <c r="Y1944" i="18"/>
  <c r="AZ1841" i="18"/>
  <c r="Y1841" i="18"/>
  <c r="X1841" i="18"/>
  <c r="BA1679" i="18"/>
  <c r="Z1679" i="18"/>
  <c r="AZ1712" i="18"/>
  <c r="Z1712" i="18"/>
  <c r="BB1712" i="18"/>
  <c r="BA1712" i="18"/>
  <c r="BC1712" i="18" s="1"/>
  <c r="X1712" i="18"/>
  <c r="AZ1553" i="18"/>
  <c r="Y1553" i="18"/>
  <c r="BA1553" i="18"/>
  <c r="BC1553" i="18" s="1"/>
  <c r="BB1553" i="18"/>
  <c r="Y1677" i="18"/>
  <c r="X1677" i="18"/>
  <c r="BA1677" i="18"/>
  <c r="BC1677" i="18" s="1"/>
  <c r="Y1559" i="18"/>
  <c r="Z1559" i="18"/>
  <c r="X1559" i="18"/>
  <c r="BA1559" i="18"/>
  <c r="BC1559" i="18" s="1"/>
  <c r="Y1669" i="18"/>
  <c r="X1669" i="18"/>
  <c r="Z1669" i="18"/>
  <c r="AZ1669" i="18"/>
  <c r="X1480" i="18"/>
  <c r="Y1480" i="18"/>
  <c r="BA1480" i="18"/>
  <c r="BC1480" i="18" s="1"/>
  <c r="BA1563" i="18"/>
  <c r="X1563" i="18"/>
  <c r="Z1563" i="18"/>
  <c r="BB1563" i="18"/>
  <c r="Y1471" i="18"/>
  <c r="AZ1471" i="18"/>
  <c r="BA1471" i="18"/>
  <c r="BC1471" i="18" s="1"/>
  <c r="BA1717" i="18"/>
  <c r="BC1717" i="18" s="1"/>
  <c r="X1717" i="18"/>
  <c r="Y1717" i="18"/>
  <c r="AZ1717" i="18"/>
  <c r="Z1717" i="18"/>
  <c r="BB1717" i="18"/>
  <c r="X1548" i="18"/>
  <c r="BB1548" i="18"/>
  <c r="BA1633" i="18"/>
  <c r="BC1633" i="18" s="1"/>
  <c r="AZ1633" i="18"/>
  <c r="BB1633" i="18"/>
  <c r="Y1633" i="18"/>
  <c r="X1633" i="18"/>
  <c r="BB1732" i="18"/>
  <c r="Z1732" i="18"/>
  <c r="AZ1533" i="18"/>
  <c r="BA1533" i="18"/>
  <c r="Z1533" i="18"/>
  <c r="X1533" i="18"/>
  <c r="Y1533" i="18"/>
  <c r="Y1746" i="18"/>
  <c r="AZ1746" i="18"/>
  <c r="X1746" i="18"/>
  <c r="BB1746" i="18"/>
  <c r="X1606" i="18"/>
  <c r="Z1606" i="18"/>
  <c r="Y1606" i="18"/>
  <c r="BA1497" i="18"/>
  <c r="X1497" i="18"/>
  <c r="Y1497" i="18"/>
  <c r="Z1497" i="18"/>
  <c r="Z1737" i="18"/>
  <c r="BB1737" i="18"/>
  <c r="BA1737" i="18"/>
  <c r="BC1737" i="18" s="1"/>
  <c r="Y1737" i="18"/>
  <c r="AZ1579" i="18"/>
  <c r="X1579" i="18"/>
  <c r="Y1579" i="18"/>
  <c r="BB1421" i="18"/>
  <c r="X1421" i="18"/>
  <c r="Y1421" i="18"/>
  <c r="AZ1421" i="18"/>
  <c r="X1260" i="18"/>
  <c r="Z1260" i="18"/>
  <c r="AZ1260" i="18"/>
  <c r="Y1442" i="18"/>
  <c r="BB1442" i="18"/>
  <c r="X1442" i="18"/>
  <c r="BA1442" i="18"/>
  <c r="BC1442" i="18" s="1"/>
  <c r="AZ1442" i="18"/>
  <c r="Z1442" i="18"/>
  <c r="Y1281" i="18"/>
  <c r="X1281" i="18"/>
  <c r="BA1377" i="18"/>
  <c r="BC1377" i="18" s="1"/>
  <c r="X1377" i="18"/>
  <c r="BB1377" i="18"/>
  <c r="Y1377" i="18"/>
  <c r="AZ1377" i="18"/>
  <c r="X1458" i="18"/>
  <c r="BB1458" i="18"/>
  <c r="BA1327" i="18"/>
  <c r="BC1327" i="18" s="1"/>
  <c r="BB1327" i="18"/>
  <c r="X1327" i="18"/>
  <c r="Z1327" i="18"/>
  <c r="AZ1327" i="18"/>
  <c r="BB1428" i="18"/>
  <c r="Y1428" i="18"/>
  <c r="Z1428" i="18"/>
  <c r="AZ1428" i="18"/>
  <c r="BA1197" i="18"/>
  <c r="BC1197" i="18" s="1"/>
  <c r="BB1197" i="18"/>
  <c r="X1197" i="18"/>
  <c r="X1200" i="18"/>
  <c r="Z1200" i="18"/>
  <c r="BA1200" i="18"/>
  <c r="BC1200" i="18" s="1"/>
  <c r="AZ1200" i="18"/>
  <c r="Y1388" i="18"/>
  <c r="BA1388" i="18"/>
  <c r="BC1388" i="18" s="1"/>
  <c r="AZ1388" i="18"/>
  <c r="X1388" i="18"/>
  <c r="Z1271" i="18"/>
  <c r="BB1271" i="18"/>
  <c r="BA1271" i="18"/>
  <c r="BC1271" i="18" s="1"/>
  <c r="AZ1400" i="18"/>
  <c r="X1400" i="18"/>
  <c r="BB1400" i="18"/>
  <c r="Y1400" i="18"/>
  <c r="X1294" i="18"/>
  <c r="Z1294" i="18"/>
  <c r="BB1294" i="18"/>
  <c r="AZ1352" i="18"/>
  <c r="BA1352" i="18"/>
  <c r="BB1352" i="18"/>
  <c r="X1352" i="18"/>
  <c r="Z1352" i="18"/>
  <c r="Y1352" i="18"/>
  <c r="BA1097" i="18"/>
  <c r="BC1097" i="18" s="1"/>
  <c r="BB1097" i="18"/>
  <c r="AZ1340" i="18"/>
  <c r="X1340" i="18"/>
  <c r="BB1340" i="18"/>
  <c r="Y1340" i="18"/>
  <c r="Z1340" i="18"/>
  <c r="AZ1235" i="18"/>
  <c r="BB1235" i="18"/>
  <c r="BA1380" i="18"/>
  <c r="BC1380" i="18" s="1"/>
  <c r="AZ1380" i="18"/>
  <c r="Z1380" i="18"/>
  <c r="X1380" i="18"/>
  <c r="BB1380" i="18"/>
  <c r="BB1274" i="18"/>
  <c r="Y1274" i="18"/>
  <c r="Z1274" i="18"/>
  <c r="X1274" i="18"/>
  <c r="Y1241" i="18"/>
  <c r="X1241" i="18"/>
  <c r="BB1241" i="18"/>
  <c r="BB1111" i="18"/>
  <c r="X1111" i="18"/>
  <c r="Z1111" i="18"/>
  <c r="AZ1111" i="18"/>
  <c r="Y1122" i="18"/>
  <c r="Z1122" i="18"/>
  <c r="AZ1122" i="18"/>
  <c r="BA1122" i="18"/>
  <c r="AZ1132" i="18"/>
  <c r="X1132" i="18"/>
  <c r="BA1132" i="18"/>
  <c r="BC1132" i="18" s="1"/>
  <c r="AZ1185" i="18"/>
  <c r="Y1185" i="18"/>
  <c r="BB1185" i="18"/>
  <c r="X1185" i="18"/>
  <c r="Z1034" i="18"/>
  <c r="Y1034" i="18"/>
  <c r="BA1034" i="18"/>
  <c r="Z1031" i="18"/>
  <c r="BA1031" i="18"/>
  <c r="BB1031" i="18"/>
  <c r="Y1031" i="18"/>
  <c r="AZ1031" i="18"/>
  <c r="X1031" i="18"/>
  <c r="Y1247" i="18"/>
  <c r="X1247" i="18"/>
  <c r="Z1007" i="18"/>
  <c r="BA1007" i="18"/>
  <c r="BC1007" i="18" s="1"/>
  <c r="AZ1007" i="18"/>
  <c r="BB1007" i="18"/>
  <c r="Y1007" i="18"/>
  <c r="AZ1136" i="18"/>
  <c r="Y1136" i="18"/>
  <c r="Z996" i="18"/>
  <c r="X996" i="18"/>
  <c r="Y996" i="18"/>
  <c r="BB996" i="18"/>
  <c r="AZ996" i="18"/>
  <c r="BB1055" i="18"/>
  <c r="AZ1055" i="18"/>
  <c r="X1055" i="18"/>
  <c r="Z1055" i="18"/>
  <c r="Y1070" i="18"/>
  <c r="X1070" i="18"/>
  <c r="BA1070" i="18"/>
  <c r="BC1070" i="18" s="1"/>
  <c r="Z1176" i="18"/>
  <c r="X1176" i="18"/>
  <c r="AZ1176" i="18"/>
  <c r="BA1176" i="18"/>
  <c r="BC1176" i="18" s="1"/>
  <c r="BA1047" i="18"/>
  <c r="BC1047" i="18" s="1"/>
  <c r="Z1047" i="18"/>
  <c r="Y1047" i="18"/>
  <c r="AZ1047" i="18"/>
  <c r="AZ1209" i="18"/>
  <c r="X1209" i="18"/>
  <c r="Z1209" i="18"/>
  <c r="Y1102" i="18"/>
  <c r="BA1102" i="18"/>
  <c r="BB1102" i="18"/>
  <c r="X1102" i="18"/>
  <c r="BA1039" i="18"/>
  <c r="BC1039" i="18" s="1"/>
  <c r="BB1039" i="18"/>
  <c r="X1039" i="18"/>
  <c r="BB918" i="18"/>
  <c r="AZ918" i="18"/>
  <c r="BA918" i="18"/>
  <c r="BC918" i="18" s="1"/>
  <c r="Y918" i="18"/>
  <c r="Z918" i="18"/>
  <c r="X918" i="18"/>
  <c r="Y998" i="18"/>
  <c r="Z998" i="18"/>
  <c r="BB886" i="18"/>
  <c r="AZ886" i="18"/>
  <c r="Z886" i="18"/>
  <c r="Y886" i="18"/>
  <c r="X886" i="18"/>
  <c r="Y1060" i="18"/>
  <c r="AZ1060" i="18"/>
  <c r="BA946" i="18"/>
  <c r="BC946" i="18" s="1"/>
  <c r="X946" i="18"/>
  <c r="Y946" i="18"/>
  <c r="Z946" i="18"/>
  <c r="AZ946" i="18"/>
  <c r="X1038" i="18"/>
  <c r="Z1038" i="18"/>
  <c r="AZ1038" i="18"/>
  <c r="BA1038" i="18"/>
  <c r="BC1038" i="18" s="1"/>
  <c r="AZ1043" i="18"/>
  <c r="X1043" i="18"/>
  <c r="BB1043" i="18"/>
  <c r="Z885" i="18"/>
  <c r="X885" i="18"/>
  <c r="Y885" i="18"/>
  <c r="BA885" i="18"/>
  <c r="BC885" i="18" s="1"/>
  <c r="BB761" i="18"/>
  <c r="Z761" i="18"/>
  <c r="AZ761" i="18"/>
  <c r="BA761" i="18"/>
  <c r="BC761" i="18" s="1"/>
  <c r="BA872" i="18"/>
  <c r="BC872" i="18" s="1"/>
  <c r="AZ872" i="18"/>
  <c r="X872" i="18"/>
  <c r="BA1048" i="18"/>
  <c r="BC1048" i="18" s="1"/>
  <c r="BB1048" i="18"/>
  <c r="Z1048" i="18"/>
  <c r="Y1048" i="18"/>
  <c r="X899" i="18"/>
  <c r="BA899" i="18"/>
  <c r="Y899" i="18"/>
  <c r="Y1066" i="18"/>
  <c r="BB1066" i="18"/>
  <c r="X1066" i="18"/>
  <c r="Z1066" i="18"/>
  <c r="BA1066" i="18"/>
  <c r="BC1066" i="18" s="1"/>
  <c r="AZ1066" i="18"/>
  <c r="X923" i="18"/>
  <c r="BB923" i="18"/>
  <c r="AZ805" i="18"/>
  <c r="X805" i="18"/>
  <c r="Z805" i="18"/>
  <c r="Y805" i="18"/>
  <c r="BA805" i="18"/>
  <c r="BC805" i="18" s="1"/>
  <c r="BA728" i="18"/>
  <c r="BC728" i="18" s="1"/>
  <c r="BB728" i="18"/>
  <c r="AZ723" i="18"/>
  <c r="BA723" i="18"/>
  <c r="BB723" i="18"/>
  <c r="Y723" i="18"/>
  <c r="Z723" i="18"/>
  <c r="Z645" i="18"/>
  <c r="AZ645" i="18"/>
  <c r="X645" i="18"/>
  <c r="BA645" i="18"/>
  <c r="BC645" i="18" s="1"/>
  <c r="X727" i="18"/>
  <c r="BB727" i="18"/>
  <c r="BA727" i="18"/>
  <c r="BC727" i="18" s="1"/>
  <c r="Z858" i="18"/>
  <c r="X858" i="18"/>
  <c r="AZ858" i="18"/>
  <c r="BB858" i="18"/>
  <c r="X748" i="18"/>
  <c r="Y748" i="18"/>
  <c r="BA748" i="18"/>
  <c r="BC748" i="18" s="1"/>
  <c r="AZ748" i="18"/>
  <c r="X771" i="18"/>
  <c r="BB771" i="18"/>
  <c r="Y771" i="18"/>
  <c r="AZ861" i="18"/>
  <c r="BA861" i="18"/>
  <c r="BB861" i="18"/>
  <c r="X861" i="18"/>
  <c r="BA729" i="18"/>
  <c r="X729" i="18"/>
  <c r="BB729" i="18"/>
  <c r="BA778" i="18"/>
  <c r="BC778" i="18" s="1"/>
  <c r="Z778" i="18"/>
  <c r="Y778" i="18"/>
  <c r="X778" i="18"/>
  <c r="AZ778" i="18"/>
  <c r="BB778" i="18"/>
  <c r="X846" i="18"/>
  <c r="Z846" i="18"/>
  <c r="AZ715" i="18"/>
  <c r="X715" i="18"/>
  <c r="BB715" i="18"/>
  <c r="Z715" i="18"/>
  <c r="Y715" i="18"/>
  <c r="AZ738" i="18"/>
  <c r="BA738" i="18"/>
  <c r="BA586" i="18"/>
  <c r="BC586" i="18" s="1"/>
  <c r="AZ586" i="18"/>
  <c r="BB586" i="18"/>
  <c r="Z586" i="18"/>
  <c r="X586" i="18"/>
  <c r="Y487" i="18"/>
  <c r="AZ487" i="18"/>
  <c r="BA487" i="18"/>
  <c r="Z487" i="18"/>
  <c r="BA530" i="18"/>
  <c r="BC530" i="18" s="1"/>
  <c r="Y530" i="18"/>
  <c r="Z530" i="18"/>
  <c r="X603" i="18"/>
  <c r="Y603" i="18"/>
  <c r="AZ603" i="18"/>
  <c r="Z603" i="18"/>
  <c r="BB486" i="18"/>
  <c r="Z486" i="18"/>
  <c r="X486" i="18"/>
  <c r="Y486" i="18"/>
  <c r="AZ473" i="18"/>
  <c r="BB473" i="18"/>
  <c r="Z473" i="18"/>
  <c r="X518" i="18"/>
  <c r="BB518" i="18"/>
  <c r="AZ518" i="18"/>
  <c r="BA518" i="18"/>
  <c r="BC518" i="18" s="1"/>
  <c r="BA637" i="18"/>
  <c r="BC637" i="18" s="1"/>
  <c r="BB637" i="18"/>
  <c r="AZ637" i="18"/>
  <c r="BA462" i="18"/>
  <c r="BC462" i="18" s="1"/>
  <c r="AZ462" i="18"/>
  <c r="Y462" i="18"/>
  <c r="BB462" i="18"/>
  <c r="Z462" i="18"/>
  <c r="X462" i="18"/>
  <c r="BA638" i="18"/>
  <c r="BC638" i="18" s="1"/>
  <c r="X638" i="18"/>
  <c r="BA512" i="18"/>
  <c r="BC512" i="18" s="1"/>
  <c r="BB512" i="18"/>
  <c r="Z512" i="18"/>
  <c r="AZ512" i="18"/>
  <c r="X512" i="18"/>
  <c r="AZ656" i="18"/>
  <c r="Z656" i="18"/>
  <c r="BA482" i="18"/>
  <c r="BC482" i="18" s="1"/>
  <c r="X482" i="18"/>
  <c r="AZ482" i="18"/>
  <c r="Y482" i="18"/>
  <c r="Z482" i="18"/>
  <c r="AZ597" i="18"/>
  <c r="BA597" i="18"/>
  <c r="Y597" i="18"/>
  <c r="BB597" i="18"/>
  <c r="AZ427" i="18"/>
  <c r="BB427" i="18"/>
  <c r="Y427" i="18"/>
  <c r="X541" i="18"/>
  <c r="Y541" i="18"/>
  <c r="BB541" i="18"/>
  <c r="AZ541" i="18"/>
  <c r="Z678" i="18"/>
  <c r="BB678" i="18"/>
  <c r="AZ678" i="18"/>
  <c r="BA678" i="18"/>
  <c r="Y556" i="18"/>
  <c r="Z556" i="18"/>
  <c r="AZ556" i="18"/>
  <c r="BA342" i="18"/>
  <c r="BC342" i="18" s="1"/>
  <c r="AZ342" i="18"/>
  <c r="Y342" i="18"/>
  <c r="Z342" i="18"/>
  <c r="AZ405" i="18"/>
  <c r="BB405" i="18"/>
  <c r="X405" i="18"/>
  <c r="Y452" i="18"/>
  <c r="AZ452" i="18"/>
  <c r="Z452" i="18"/>
  <c r="BA452" i="18"/>
  <c r="BC452" i="18" s="1"/>
  <c r="X452" i="18"/>
  <c r="BB452" i="18"/>
  <c r="X348" i="18"/>
  <c r="BB348" i="18"/>
  <c r="X438" i="18"/>
  <c r="BA438" i="18"/>
  <c r="BC438" i="18" s="1"/>
  <c r="BB438" i="18"/>
  <c r="Y438" i="18"/>
  <c r="AZ438" i="18"/>
  <c r="BB303" i="18"/>
  <c r="X303" i="18"/>
  <c r="AZ463" i="18"/>
  <c r="Y463" i="18"/>
  <c r="Z463" i="18"/>
  <c r="BB463" i="18"/>
  <c r="BA463" i="18"/>
  <c r="BC463" i="18" s="1"/>
  <c r="X346" i="18"/>
  <c r="Y346" i="18"/>
  <c r="BA346" i="18"/>
  <c r="Z346" i="18"/>
  <c r="BA360" i="18"/>
  <c r="BC360" i="18" s="1"/>
  <c r="BB360" i="18"/>
  <c r="Z360" i="18"/>
  <c r="BB474" i="18"/>
  <c r="AZ474" i="18"/>
  <c r="BA474" i="18"/>
  <c r="BC474" i="18" s="1"/>
  <c r="Y474" i="18"/>
  <c r="Y322" i="18"/>
  <c r="AZ322" i="18"/>
  <c r="BA322" i="18"/>
  <c r="BC322" i="18" s="1"/>
  <c r="BB322" i="18"/>
  <c r="X434" i="18"/>
  <c r="Z434" i="18"/>
  <c r="BA434" i="18"/>
  <c r="BC434" i="18" s="1"/>
  <c r="AZ406" i="18"/>
  <c r="BA406" i="18"/>
  <c r="BC406" i="18" s="1"/>
  <c r="X406" i="18"/>
  <c r="BB406" i="18"/>
  <c r="AZ325" i="18"/>
  <c r="BB325" i="18"/>
  <c r="Z325" i="18"/>
  <c r="AZ358" i="18"/>
  <c r="Z358" i="18"/>
  <c r="X358" i="18"/>
  <c r="Y358" i="18"/>
  <c r="BB358" i="18"/>
  <c r="BA358" i="18"/>
  <c r="BC358" i="18" s="1"/>
  <c r="BB169" i="18"/>
  <c r="Z169" i="18"/>
  <c r="X32" i="18"/>
  <c r="BB32" i="18"/>
  <c r="Z32" i="18"/>
  <c r="BA32" i="18"/>
  <c r="BC32" i="18" s="1"/>
  <c r="Y32" i="18"/>
  <c r="AZ194" i="18"/>
  <c r="BA194" i="18"/>
  <c r="Y66" i="18"/>
  <c r="AZ66" i="18"/>
  <c r="X66" i="18"/>
  <c r="BA66" i="18"/>
  <c r="BC66" i="18" s="1"/>
  <c r="BB66" i="18"/>
  <c r="AZ95" i="18"/>
  <c r="BB95" i="18"/>
  <c r="Y95" i="18"/>
  <c r="BA95" i="18"/>
  <c r="BC95" i="18" s="1"/>
  <c r="BB193" i="18"/>
  <c r="X193" i="18"/>
  <c r="Y193" i="18"/>
  <c r="X102" i="18"/>
  <c r="Z102" i="18"/>
  <c r="BA102" i="18"/>
  <c r="BC102" i="18" s="1"/>
  <c r="Y102" i="18"/>
  <c r="Z263" i="18"/>
  <c r="BA263" i="18"/>
  <c r="BC263" i="18" s="1"/>
  <c r="AZ263" i="18"/>
  <c r="BB263" i="18"/>
  <c r="BB162" i="18"/>
  <c r="BA162" i="18"/>
  <c r="BC162" i="18" s="1"/>
  <c r="Y162" i="18"/>
  <c r="AZ74" i="18"/>
  <c r="X74" i="18"/>
  <c r="Y74" i="18"/>
  <c r="BB74" i="18"/>
  <c r="X153" i="18"/>
  <c r="Y153" i="18"/>
  <c r="BA153" i="18"/>
  <c r="BC153" i="18" s="1"/>
  <c r="BA245" i="18"/>
  <c r="BC245" i="18" s="1"/>
  <c r="X245" i="18"/>
  <c r="Y245" i="18"/>
  <c r="AZ245" i="18"/>
  <c r="BB245" i="18"/>
  <c r="Z245" i="18"/>
  <c r="X120" i="18"/>
  <c r="BB120" i="18"/>
  <c r="BA258" i="18"/>
  <c r="BC258" i="18" s="1"/>
  <c r="X258" i="18"/>
  <c r="Y258" i="18"/>
  <c r="AZ258" i="18"/>
  <c r="BB258" i="18"/>
  <c r="AZ54" i="18"/>
  <c r="X54" i="18"/>
  <c r="Y149" i="18"/>
  <c r="AZ149" i="18"/>
  <c r="BA149" i="18"/>
  <c r="BC149" i="18" s="1"/>
  <c r="Z149" i="18"/>
  <c r="BB149" i="18"/>
  <c r="BA160" i="18"/>
  <c r="BC160" i="18" s="1"/>
  <c r="Z268" i="18"/>
  <c r="AZ160" i="18"/>
  <c r="BA268" i="18"/>
  <c r="BC268" i="18" s="1"/>
  <c r="Y44" i="18"/>
  <c r="X268" i="18"/>
  <c r="Z44" i="18"/>
  <c r="BA51" i="18"/>
  <c r="BC51" i="18" s="1"/>
  <c r="BA44" i="18"/>
  <c r="BB51" i="18"/>
  <c r="AZ148" i="18"/>
  <c r="Z160" i="18"/>
  <c r="Z148" i="18"/>
  <c r="Z1553" i="18"/>
  <c r="X1553" i="18"/>
  <c r="BB1559" i="18"/>
  <c r="AZ1559" i="18"/>
  <c r="Z1480" i="18"/>
  <c r="AZ1480" i="18"/>
  <c r="X1471" i="18"/>
  <c r="Z1471" i="18"/>
  <c r="BA1548" i="18"/>
  <c r="BC1548" i="18" s="1"/>
  <c r="Y1548" i="18"/>
  <c r="Y1732" i="18"/>
  <c r="BA1732" i="18"/>
  <c r="BC1732" i="18" s="1"/>
  <c r="Z1746" i="18"/>
  <c r="BA1746" i="18"/>
  <c r="BC1746" i="18" s="1"/>
  <c r="BB1497" i="18"/>
  <c r="AZ1497" i="18"/>
  <c r="BB1579" i="18"/>
  <c r="BA1579" i="18"/>
  <c r="BC1579" i="18" s="1"/>
  <c r="BB1260" i="18"/>
  <c r="BA1260" i="18"/>
  <c r="AZ1281" i="18"/>
  <c r="BB1281" i="18"/>
  <c r="Z1458" i="18"/>
  <c r="BA1458" i="18"/>
  <c r="BA1428" i="18"/>
  <c r="BC1428" i="18" s="1"/>
  <c r="X1428" i="18"/>
  <c r="BB1200" i="18"/>
  <c r="Y1200" i="18"/>
  <c r="Y1271" i="18"/>
  <c r="X1271" i="18"/>
  <c r="Y1294" i="18"/>
  <c r="AZ1294" i="18"/>
  <c r="Z1097" i="18"/>
  <c r="X1097" i="18"/>
  <c r="Z1235" i="18"/>
  <c r="BA1235" i="18"/>
  <c r="BC1235" i="18" s="1"/>
  <c r="BA1274" i="18"/>
  <c r="BC1274" i="18" s="1"/>
  <c r="AZ1274" i="18"/>
  <c r="Y1111" i="18"/>
  <c r="BA1111" i="18"/>
  <c r="Z1132" i="18"/>
  <c r="Y1132" i="18"/>
  <c r="BB1034" i="18"/>
  <c r="X1034" i="18"/>
  <c r="Z1247" i="18"/>
  <c r="AZ1247" i="18"/>
  <c r="BB1136" i="18"/>
  <c r="Z1136" i="18"/>
  <c r="BA1055" i="18"/>
  <c r="BC1055" i="18" s="1"/>
  <c r="Y1055" i="18"/>
  <c r="Y1176" i="18"/>
  <c r="BB1176" i="18"/>
  <c r="BB1209" i="18"/>
  <c r="Y1209" i="18"/>
  <c r="Z1039" i="18"/>
  <c r="Y1039" i="18"/>
  <c r="X998" i="18"/>
  <c r="BA998" i="18"/>
  <c r="BC998" i="18" s="1"/>
  <c r="Z1060" i="18"/>
  <c r="BB1060" i="18"/>
  <c r="BB1038" i="18"/>
  <c r="Y1038" i="18"/>
  <c r="AZ885" i="18"/>
  <c r="BB885" i="18"/>
  <c r="Y872" i="18"/>
  <c r="BB872" i="18"/>
  <c r="Z899" i="18"/>
  <c r="AZ899" i="18"/>
  <c r="Z923" i="18"/>
  <c r="BA923" i="18"/>
  <c r="BC923" i="18" s="1"/>
  <c r="Y728" i="18"/>
  <c r="AZ728" i="18"/>
  <c r="BB645" i="18"/>
  <c r="Y645" i="18"/>
  <c r="BA858" i="18"/>
  <c r="BC858" i="18" s="1"/>
  <c r="Y858" i="18"/>
  <c r="AZ771" i="18"/>
  <c r="BA771" i="18"/>
  <c r="Z729" i="18"/>
  <c r="AZ729" i="18"/>
  <c r="Y846" i="18"/>
  <c r="AZ846" i="18"/>
  <c r="BB738" i="18"/>
  <c r="Z738" i="18"/>
  <c r="X487" i="18"/>
  <c r="BB487" i="18"/>
  <c r="BA603" i="18"/>
  <c r="BC603" i="18" s="1"/>
  <c r="BB603" i="18"/>
  <c r="Y473" i="18"/>
  <c r="BA473" i="18"/>
  <c r="BC473" i="18" s="1"/>
  <c r="Z637" i="18"/>
  <c r="X637" i="18"/>
  <c r="Z638" i="18"/>
  <c r="AZ638" i="18"/>
  <c r="BB656" i="18"/>
  <c r="X656" i="18"/>
  <c r="X597" i="18"/>
  <c r="Z597" i="18"/>
  <c r="BA541" i="18"/>
  <c r="BC541" i="18" s="1"/>
  <c r="Z541" i="18"/>
  <c r="BB556" i="18"/>
  <c r="BA556" i="18"/>
  <c r="Y405" i="18"/>
  <c r="BA405" i="18"/>
  <c r="BC405" i="18" s="1"/>
  <c r="Y348" i="18"/>
  <c r="AZ348" i="18"/>
  <c r="Z303" i="18"/>
  <c r="BA303" i="18"/>
  <c r="BC303" i="18" s="1"/>
  <c r="BB346" i="18"/>
  <c r="AZ346" i="18"/>
  <c r="X474" i="18"/>
  <c r="Z474" i="18"/>
  <c r="Y434" i="18"/>
  <c r="AZ434" i="18"/>
  <c r="BA325" i="18"/>
  <c r="BC325" i="18" s="1"/>
  <c r="Y325" i="18"/>
  <c r="Y169" i="18"/>
  <c r="AZ169" i="18"/>
  <c r="X194" i="18"/>
  <c r="Z194" i="18"/>
  <c r="Z95" i="18"/>
  <c r="X95" i="18"/>
  <c r="BB102" i="18"/>
  <c r="AZ102" i="18"/>
  <c r="X162" i="18"/>
  <c r="Z162" i="18"/>
  <c r="Z153" i="18"/>
  <c r="BB153" i="18"/>
  <c r="BA120" i="18"/>
  <c r="BC120" i="18" s="1"/>
  <c r="AZ120" i="18"/>
  <c r="BA54" i="18"/>
  <c r="BC54" i="18" s="1"/>
  <c r="Z54" i="18"/>
  <c r="AZ268" i="18"/>
  <c r="Y268" i="18"/>
  <c r="BB44" i="18"/>
  <c r="AZ44" i="18"/>
  <c r="Z51" i="18"/>
  <c r="AZ51" i="18"/>
  <c r="Z469" i="18"/>
  <c r="AZ469" i="18"/>
  <c r="Z58" i="18"/>
  <c r="AZ58" i="18"/>
  <c r="X1953" i="18"/>
  <c r="Z1953" i="18"/>
  <c r="X2003" i="18"/>
  <c r="Z2003" i="18"/>
  <c r="BA2003" i="18"/>
  <c r="BC2003" i="18" s="1"/>
  <c r="Y1860" i="18"/>
  <c r="X1860" i="18"/>
  <c r="Z1730" i="18"/>
  <c r="Y1730" i="18"/>
  <c r="AZ1835" i="18"/>
  <c r="X1835" i="18"/>
  <c r="Z1941" i="18"/>
  <c r="X1941" i="18"/>
  <c r="Y1726" i="18"/>
  <c r="Z1726" i="18"/>
  <c r="AZ1903" i="18"/>
  <c r="Z1903" i="18"/>
  <c r="BB1655" i="18"/>
  <c r="BA1655" i="18"/>
  <c r="BC1655" i="18" s="1"/>
  <c r="X1519" i="18"/>
  <c r="Y1519" i="18"/>
  <c r="X1555" i="18"/>
  <c r="Y1555" i="18"/>
  <c r="BA1476" i="18"/>
  <c r="X1476" i="18"/>
  <c r="X1401" i="18"/>
  <c r="Z1401" i="18"/>
  <c r="BA1139" i="18"/>
  <c r="BC1139" i="18" s="1"/>
  <c r="BB1139" i="18"/>
  <c r="BB1286" i="18"/>
  <c r="Z1286" i="18"/>
  <c r="BB1427" i="18"/>
  <c r="X1427" i="18"/>
  <c r="BA1087" i="18"/>
  <c r="BC1087" i="18" s="1"/>
  <c r="BB1087" i="18"/>
  <c r="X1137" i="18"/>
  <c r="Z1137" i="18"/>
  <c r="Z944" i="18"/>
  <c r="X944" i="18"/>
  <c r="X1130" i="18"/>
  <c r="AZ1130" i="18"/>
  <c r="BB1017" i="18"/>
  <c r="BA1017" i="18"/>
  <c r="BC1017" i="18" s="1"/>
  <c r="X851" i="18"/>
  <c r="Y851" i="18"/>
  <c r="AZ993" i="18"/>
  <c r="Y993" i="18"/>
  <c r="AZ894" i="18"/>
  <c r="Y894" i="18"/>
  <c r="BB721" i="18"/>
  <c r="AZ721" i="18"/>
  <c r="Z817" i="18"/>
  <c r="X817" i="18"/>
  <c r="BA311" i="18"/>
  <c r="BC311" i="18" s="1"/>
  <c r="Y311" i="18"/>
  <c r="X554" i="18"/>
  <c r="Y554" i="18"/>
  <c r="Y614" i="18"/>
  <c r="Z614" i="18"/>
  <c r="Z690" i="18"/>
  <c r="BA690" i="18"/>
  <c r="BC690" i="18" s="1"/>
  <c r="BA400" i="18"/>
  <c r="BC400" i="18" s="1"/>
  <c r="Y400" i="18"/>
  <c r="Y306" i="18"/>
  <c r="X306" i="18"/>
  <c r="Z339" i="18"/>
  <c r="X339" i="18"/>
  <c r="AZ367" i="18"/>
  <c r="X367" i="18"/>
  <c r="X29" i="18"/>
  <c r="BA29" i="18"/>
  <c r="BC29" i="18" s="1"/>
  <c r="BB29" i="18"/>
  <c r="Z198" i="18"/>
  <c r="BA198" i="18"/>
  <c r="BC198" i="18" s="1"/>
  <c r="X198" i="18"/>
  <c r="X138" i="18"/>
  <c r="Z138" i="18"/>
  <c r="BB138" i="18"/>
  <c r="X1965" i="18"/>
  <c r="BB1965" i="18"/>
  <c r="BA1965" i="18"/>
  <c r="BC1965" i="18" s="1"/>
  <c r="Y1965" i="18"/>
  <c r="AZ1878" i="18"/>
  <c r="Y1878" i="18"/>
  <c r="BA1878" i="18"/>
  <c r="X6" i="18"/>
  <c r="BA6" i="18"/>
  <c r="Z6" i="18"/>
  <c r="BB6" i="18"/>
  <c r="Y15" i="18"/>
  <c r="BB15" i="18"/>
  <c r="BA15" i="18"/>
  <c r="BB1886" i="18"/>
  <c r="X1886" i="18"/>
  <c r="Z1886" i="18"/>
  <c r="Y1886" i="18"/>
  <c r="X1750" i="18"/>
  <c r="Z1750" i="18"/>
  <c r="BA1750" i="18"/>
  <c r="BC1750" i="18" s="1"/>
  <c r="Y1994" i="18"/>
  <c r="AZ1994" i="18"/>
  <c r="Z1994" i="18"/>
  <c r="BA1994" i="18"/>
  <c r="BC1994" i="18" s="1"/>
  <c r="AZ1978" i="18"/>
  <c r="X1978" i="18"/>
  <c r="BA1978" i="18"/>
  <c r="BC1978" i="18" s="1"/>
  <c r="BA1804" i="18"/>
  <c r="AZ1804" i="18"/>
  <c r="Y1804" i="18"/>
  <c r="Z1804" i="18"/>
  <c r="AZ1964" i="18"/>
  <c r="X1964" i="18"/>
  <c r="Y1964" i="18"/>
  <c r="BA1822" i="18"/>
  <c r="AZ1822" i="18"/>
  <c r="Y1822" i="18"/>
  <c r="BB1822" i="18"/>
  <c r="BA1867" i="18"/>
  <c r="BC1867" i="18" s="1"/>
  <c r="X1867" i="18"/>
  <c r="BB1867" i="18"/>
  <c r="BA1800" i="18"/>
  <c r="BC1800" i="18" s="1"/>
  <c r="BB1800" i="18"/>
  <c r="Z1800" i="18"/>
  <c r="X1800" i="18"/>
  <c r="Z1900" i="18"/>
  <c r="AZ1900" i="18"/>
  <c r="BA1900" i="18"/>
  <c r="BC1900" i="18" s="1"/>
  <c r="AZ1587" i="18"/>
  <c r="Y1587" i="18"/>
  <c r="Z1587" i="18"/>
  <c r="BB1587" i="18"/>
  <c r="Z1894" i="18"/>
  <c r="Y1894" i="18"/>
  <c r="BB1894" i="18"/>
  <c r="BA1693" i="18"/>
  <c r="BB1693" i="18"/>
  <c r="X1693" i="18"/>
  <c r="Z1693" i="18"/>
  <c r="AZ1670" i="18"/>
  <c r="X1670" i="18"/>
  <c r="BB1670" i="18"/>
  <c r="BA1866" i="18"/>
  <c r="AZ1866" i="18"/>
  <c r="BB1866" i="18"/>
  <c r="BA1752" i="18"/>
  <c r="BC1752" i="18" s="1"/>
  <c r="Z1752" i="18"/>
  <c r="AZ1752" i="18"/>
  <c r="BA1852" i="18"/>
  <c r="X1852" i="18"/>
  <c r="BB1852" i="18"/>
  <c r="BA1617" i="18"/>
  <c r="BC1617" i="18" s="1"/>
  <c r="Z1617" i="18"/>
  <c r="Y1617" i="18"/>
  <c r="X1778" i="18"/>
  <c r="Z1778" i="18"/>
  <c r="Y1778" i="18"/>
  <c r="AZ1393" i="18"/>
  <c r="Y1393" i="18"/>
  <c r="X1393" i="18"/>
  <c r="AZ1862" i="18"/>
  <c r="Y1862" i="18"/>
  <c r="BB1862" i="18"/>
  <c r="BA1789" i="18"/>
  <c r="BC1789" i="18" s="1"/>
  <c r="X1789" i="18"/>
  <c r="Y1789" i="18"/>
  <c r="BA1944" i="18"/>
  <c r="BC1944" i="18" s="1"/>
  <c r="Z1944" i="18"/>
  <c r="AZ1944" i="18"/>
  <c r="BA1841" i="18"/>
  <c r="BC1841" i="18" s="1"/>
  <c r="BB1841" i="18"/>
  <c r="Z1841" i="18"/>
  <c r="X1679" i="18"/>
  <c r="BB1679" i="18"/>
  <c r="BB205" i="18"/>
  <c r="BA176" i="18"/>
  <c r="Y170" i="18"/>
  <c r="AZ20" i="18"/>
  <c r="X260" i="18"/>
  <c r="Y90" i="18"/>
  <c r="BA22" i="18"/>
  <c r="BB233" i="18"/>
  <c r="Y69" i="18"/>
  <c r="Y49" i="18"/>
  <c r="AZ390" i="18"/>
  <c r="BA418" i="18"/>
  <c r="Z330" i="18"/>
  <c r="AZ395" i="18"/>
  <c r="AZ480" i="18"/>
  <c r="BA244" i="18"/>
  <c r="BC244" i="18" s="1"/>
  <c r="AZ454" i="18"/>
  <c r="AZ379" i="18"/>
  <c r="BA683" i="18"/>
  <c r="Z499" i="18"/>
  <c r="X565" i="18"/>
  <c r="Z532" i="18"/>
  <c r="X1989" i="18"/>
  <c r="AZ205" i="18"/>
  <c r="AZ176" i="18"/>
  <c r="BB170" i="18"/>
  <c r="Y20" i="18"/>
  <c r="AZ260" i="18"/>
  <c r="X90" i="18"/>
  <c r="BB22" i="18"/>
  <c r="AZ233" i="18"/>
  <c r="AZ69" i="18"/>
  <c r="X49" i="18"/>
  <c r="BA390" i="18"/>
  <c r="BC390" i="18" s="1"/>
  <c r="AZ418" i="18"/>
  <c r="BA330" i="18"/>
  <c r="BC330" i="18" s="1"/>
  <c r="Z395" i="18"/>
  <c r="Z480" i="18"/>
  <c r="BB244" i="18"/>
  <c r="BA454" i="18"/>
  <c r="BC454" i="18" s="1"/>
  <c r="Z379" i="18"/>
  <c r="AZ683" i="18"/>
  <c r="BB499" i="18"/>
  <c r="BA565" i="18"/>
  <c r="BC565" i="18" s="1"/>
  <c r="Z644" i="18"/>
  <c r="BB503" i="18"/>
  <c r="BB733" i="18"/>
  <c r="Y758" i="18"/>
  <c r="X823" i="18"/>
  <c r="BA879" i="18"/>
  <c r="BC879" i="18" s="1"/>
  <c r="Z901" i="18"/>
  <c r="X1069" i="18"/>
  <c r="Z1025" i="18"/>
  <c r="BB1142" i="18"/>
  <c r="Z1379" i="18"/>
  <c r="BB1409" i="18"/>
  <c r="Z1383" i="18"/>
  <c r="X1744" i="18"/>
  <c r="Y1652" i="18"/>
  <c r="Y1722" i="18"/>
  <c r="X1869" i="18"/>
  <c r="X1756" i="18"/>
  <c r="BA1907" i="18"/>
  <c r="BC1907" i="18" s="1"/>
  <c r="Y1983" i="18"/>
  <c r="Z1989" i="18"/>
  <c r="Z71" i="18"/>
  <c r="BA53" i="18"/>
  <c r="BC53" i="18" s="1"/>
  <c r="BB271" i="18"/>
  <c r="X56" i="18"/>
  <c r="BA131" i="18"/>
  <c r="BC131" i="18" s="1"/>
  <c r="BB165" i="18"/>
  <c r="AZ177" i="18"/>
  <c r="Y124" i="18"/>
  <c r="AZ106" i="18"/>
  <c r="X199" i="18"/>
  <c r="BB200" i="18"/>
  <c r="Z329" i="18"/>
  <c r="AZ443" i="18"/>
  <c r="Y485" i="18"/>
  <c r="Y353" i="18"/>
  <c r="Y370" i="18"/>
  <c r="Z362" i="18"/>
  <c r="Y440" i="18"/>
  <c r="Y574" i="18"/>
  <c r="Y548" i="18"/>
  <c r="BB625" i="18"/>
  <c r="AZ668" i="18"/>
  <c r="X644" i="18"/>
  <c r="BB1989" i="18"/>
  <c r="Z131" i="18"/>
  <c r="BA165" i="18"/>
  <c r="BC165" i="18" s="1"/>
  <c r="BB177" i="18"/>
  <c r="BA124" i="18"/>
  <c r="BC124" i="18" s="1"/>
  <c r="Y106" i="18"/>
  <c r="BA199" i="18"/>
  <c r="BC199" i="18" s="1"/>
  <c r="Z200" i="18"/>
  <c r="BA329" i="18"/>
  <c r="BC329" i="18" s="1"/>
  <c r="BB443" i="18"/>
  <c r="Z485" i="18"/>
  <c r="BB353" i="18"/>
  <c r="BA370" i="18"/>
  <c r="BC370" i="18" s="1"/>
  <c r="Y362" i="18"/>
  <c r="BB440" i="18"/>
  <c r="Z574" i="18"/>
  <c r="Z548" i="18"/>
  <c r="AZ625" i="18"/>
  <c r="Y668" i="18"/>
  <c r="Y165" i="18"/>
  <c r="Y177" i="18"/>
  <c r="X124" i="18"/>
  <c r="Z106" i="18"/>
  <c r="AZ199" i="18"/>
  <c r="BA200" i="18"/>
  <c r="BC200" i="18" s="1"/>
  <c r="X329" i="18"/>
  <c r="Z443" i="18"/>
  <c r="BB485" i="18"/>
  <c r="BA353" i="18"/>
  <c r="Z370" i="18"/>
  <c r="BB362" i="18"/>
  <c r="Z440" i="18"/>
  <c r="AZ574" i="18"/>
  <c r="X548" i="18"/>
  <c r="X625" i="18"/>
  <c r="BB668" i="18"/>
  <c r="BD668" i="18" s="1"/>
  <c r="X584" i="18"/>
  <c r="BB821" i="18"/>
  <c r="Y768" i="18"/>
  <c r="AZ1083" i="18"/>
  <c r="X808" i="18"/>
  <c r="BB938" i="18"/>
  <c r="BB1099" i="18"/>
  <c r="BB1062" i="18"/>
  <c r="BB1254" i="18"/>
  <c r="Y1364" i="18"/>
  <c r="Y1272" i="18"/>
  <c r="BB1448" i="18"/>
  <c r="X1630" i="18"/>
  <c r="Z1489" i="18"/>
  <c r="X1212" i="18"/>
  <c r="Y1791" i="18"/>
  <c r="Y1754" i="18"/>
  <c r="Y1586" i="18"/>
  <c r="BA11" i="18"/>
  <c r="BC11" i="18" s="1"/>
  <c r="BA1957" i="18"/>
  <c r="X165" i="18"/>
  <c r="X177" i="18"/>
  <c r="BB124" i="18"/>
  <c r="BA106" i="18"/>
  <c r="BC106" i="18" s="1"/>
  <c r="Z199" i="18"/>
  <c r="AZ200" i="18"/>
  <c r="Y329" i="18"/>
  <c r="X443" i="18"/>
  <c r="X485" i="18"/>
  <c r="AZ353" i="18"/>
  <c r="X370" i="18"/>
  <c r="AZ362" i="18"/>
  <c r="X440" i="18"/>
  <c r="X574" i="18"/>
  <c r="BB548" i="18"/>
  <c r="Z625" i="18"/>
  <c r="X668" i="18"/>
  <c r="Z647" i="18"/>
  <c r="Z1957" i="18"/>
  <c r="BB647" i="18"/>
  <c r="Z498" i="18"/>
  <c r="Y762" i="18"/>
  <c r="Z697" i="18"/>
  <c r="Y916" i="18"/>
  <c r="Y1072" i="18"/>
  <c r="Z562" i="18"/>
  <c r="BB1085" i="18"/>
  <c r="AZ1063" i="18"/>
  <c r="BB1292" i="18"/>
  <c r="Y1308" i="18"/>
  <c r="Z1433" i="18"/>
  <c r="Y1273" i="18"/>
  <c r="BB1474" i="18"/>
  <c r="X1482" i="18"/>
  <c r="BA1578" i="18"/>
  <c r="BC1578" i="18" s="1"/>
  <c r="Y1877" i="18"/>
  <c r="Y1893" i="18"/>
  <c r="BB1815" i="18"/>
  <c r="X2002" i="18"/>
  <c r="Z205" i="18"/>
  <c r="Z176" i="18"/>
  <c r="BA170" i="18"/>
  <c r="BC170" i="18" s="1"/>
  <c r="X20" i="18"/>
  <c r="BA260" i="18"/>
  <c r="BB90" i="18"/>
  <c r="Y22" i="18"/>
  <c r="BA233" i="18"/>
  <c r="BC233" i="18" s="1"/>
  <c r="Z69" i="18"/>
  <c r="Z49" i="18"/>
  <c r="Z390" i="18"/>
  <c r="BB418" i="18"/>
  <c r="X330" i="18"/>
  <c r="BB395" i="18"/>
  <c r="X480" i="18"/>
  <c r="Z244" i="18"/>
  <c r="Y454" i="18"/>
  <c r="Y379" i="18"/>
  <c r="BB683" i="18"/>
  <c r="Y499" i="18"/>
  <c r="AZ565" i="18"/>
  <c r="BA532" i="18"/>
  <c r="BC532" i="18" s="1"/>
  <c r="BA1940" i="18"/>
  <c r="BC1940" i="18" s="1"/>
  <c r="AZ532" i="18"/>
  <c r="BB87" i="18"/>
  <c r="X158" i="18"/>
  <c r="Z116" i="18"/>
  <c r="Y445" i="18"/>
  <c r="BA377" i="18"/>
  <c r="BC377" i="18" s="1"/>
  <c r="BA630" i="18"/>
  <c r="BC630" i="18" s="1"/>
  <c r="AZ534" i="18"/>
  <c r="BA705" i="18"/>
  <c r="BC705" i="18" s="1"/>
  <c r="Z735" i="18"/>
  <c r="BA958" i="18"/>
  <c r="BC958" i="18" s="1"/>
  <c r="Y1045" i="18"/>
  <c r="Z1116" i="18"/>
  <c r="Z1169" i="18"/>
  <c r="Y1246" i="18"/>
  <c r="Y1453" i="18"/>
  <c r="BB1657" i="18"/>
  <c r="Z1625" i="18"/>
  <c r="Z1595" i="18"/>
  <c r="BB1842" i="18"/>
  <c r="Z1773" i="18"/>
  <c r="BA10" i="18"/>
  <c r="BC10" i="18" s="1"/>
  <c r="AZ1962" i="18"/>
  <c r="BA333" i="18"/>
  <c r="BC333" i="18" s="1"/>
  <c r="Z1645" i="18"/>
  <c r="Z12" i="18"/>
  <c r="BA1974" i="18"/>
  <c r="BC1974" i="18" s="1"/>
  <c r="BA2001" i="18"/>
  <c r="BC2001" i="18" s="1"/>
  <c r="AZ126" i="18"/>
  <c r="Z139" i="18"/>
  <c r="AZ108" i="18"/>
  <c r="Z174" i="18"/>
  <c r="BA211" i="18"/>
  <c r="BA238" i="18"/>
  <c r="Y214" i="18"/>
  <c r="BA104" i="18"/>
  <c r="BC104" i="18" s="1"/>
  <c r="Y239" i="18"/>
  <c r="Z298" i="18"/>
  <c r="X642" i="18"/>
  <c r="BA385" i="18"/>
  <c r="Y581" i="18"/>
  <c r="Y726" i="18"/>
  <c r="Y1120" i="18"/>
  <c r="BA1251" i="18"/>
  <c r="BC1251" i="18" s="1"/>
  <c r="BA12" i="18"/>
  <c r="BC12" i="18" s="1"/>
  <c r="BB1974" i="18"/>
  <c r="Y2001" i="18"/>
  <c r="BA255" i="18"/>
  <c r="BC255" i="18" s="1"/>
  <c r="AZ209" i="18"/>
  <c r="BB33" i="18"/>
  <c r="BD33" i="18" s="1"/>
  <c r="X73" i="18"/>
  <c r="BA82" i="18"/>
  <c r="BC82" i="18" s="1"/>
  <c r="BB133" i="18"/>
  <c r="BA76" i="18"/>
  <c r="BC76" i="18" s="1"/>
  <c r="X64" i="18"/>
  <c r="BB254" i="18"/>
  <c r="AZ375" i="18"/>
  <c r="Z314" i="18"/>
  <c r="X411" i="18"/>
  <c r="Y636" i="18"/>
  <c r="BB1018" i="18"/>
  <c r="AZ1530" i="18"/>
  <c r="AZ1979" i="18"/>
  <c r="Y1971" i="18"/>
  <c r="AZ1992" i="18"/>
  <c r="X255" i="18"/>
  <c r="Z209" i="18"/>
  <c r="AZ33" i="18"/>
  <c r="Z73" i="18"/>
  <c r="BB82" i="18"/>
  <c r="BA133" i="18"/>
  <c r="AZ76" i="18"/>
  <c r="BA64" i="18"/>
  <c r="BC64" i="18" s="1"/>
  <c r="BA254" i="18"/>
  <c r="BC254" i="18" s="1"/>
  <c r="BB411" i="18"/>
  <c r="X479" i="18"/>
  <c r="Y465" i="18"/>
  <c r="Z1018" i="18"/>
  <c r="Y1160" i="18"/>
  <c r="BB1979" i="18"/>
  <c r="BA1971" i="18"/>
  <c r="BC1971" i="18" s="1"/>
  <c r="BB1992" i="18"/>
  <c r="Y255" i="18"/>
  <c r="Y209" i="18"/>
  <c r="Z33" i="18"/>
  <c r="BA73" i="18"/>
  <c r="BC73" i="18" s="1"/>
  <c r="AZ82" i="18"/>
  <c r="Z133" i="18"/>
  <c r="Z76" i="18"/>
  <c r="Z64" i="18"/>
  <c r="AZ254" i="18"/>
  <c r="Z340" i="18"/>
  <c r="BB424" i="18"/>
  <c r="X465" i="18"/>
  <c r="Z774" i="18"/>
  <c r="X1160" i="18"/>
  <c r="Z1979" i="18"/>
  <c r="Z1971" i="18"/>
  <c r="BA1992" i="18"/>
  <c r="BC1992" i="18" s="1"/>
  <c r="BB255" i="18"/>
  <c r="BA209" i="18"/>
  <c r="X33" i="18"/>
  <c r="Y73" i="18"/>
  <c r="Z82" i="18"/>
  <c r="Y133" i="18"/>
  <c r="Y76" i="18"/>
  <c r="BB64" i="18"/>
  <c r="X424" i="18"/>
  <c r="Z335" i="18"/>
  <c r="X609" i="18"/>
  <c r="Y774" i="18"/>
  <c r="BA1092" i="18"/>
  <c r="BC1092" i="18" s="1"/>
  <c r="Z1813" i="18"/>
  <c r="X1979" i="18"/>
  <c r="BB1971" i="18"/>
  <c r="Z1992" i="18"/>
  <c r="AZ96" i="18"/>
  <c r="BB312" i="18"/>
  <c r="Z609" i="18"/>
  <c r="Y594" i="18"/>
  <c r="BB674" i="18"/>
  <c r="AZ1092" i="18"/>
  <c r="Z1644" i="18"/>
  <c r="BA1979" i="18"/>
  <c r="AZ1971" i="18"/>
  <c r="X1992" i="18"/>
  <c r="Z126" i="18"/>
  <c r="X139" i="18"/>
  <c r="Z108" i="18"/>
  <c r="BB174" i="18"/>
  <c r="Y211" i="18"/>
  <c r="Z238" i="18"/>
  <c r="Z214" i="18"/>
  <c r="Z104" i="18"/>
  <c r="AZ212" i="18"/>
  <c r="Y312" i="18"/>
  <c r="Y403" i="18"/>
  <c r="Z267" i="18"/>
  <c r="BA674" i="18"/>
  <c r="BC674" i="18" s="1"/>
  <c r="BB1153" i="18"/>
  <c r="BA1644" i="18"/>
  <c r="BA126" i="18"/>
  <c r="BC126" i="18" s="1"/>
  <c r="BA139" i="18"/>
  <c r="BC139" i="18" s="1"/>
  <c r="BA108" i="18"/>
  <c r="X174" i="18"/>
  <c r="X211" i="18"/>
  <c r="Y238" i="18"/>
  <c r="BB214" i="18"/>
  <c r="Y104" i="18"/>
  <c r="X212" i="18"/>
  <c r="Z277" i="18"/>
  <c r="X267" i="18"/>
  <c r="Z521" i="18"/>
  <c r="X692" i="18"/>
  <c r="Y1153" i="18"/>
  <c r="X1423" i="18"/>
  <c r="X12" i="18"/>
  <c r="Y1974" i="18"/>
  <c r="X2001" i="18"/>
  <c r="BB126" i="18"/>
  <c r="BB139" i="18"/>
  <c r="BB108" i="18"/>
  <c r="BA174" i="18"/>
  <c r="BC174" i="18" s="1"/>
  <c r="BB211" i="18"/>
  <c r="BB238" i="18"/>
  <c r="BA214" i="18"/>
  <c r="BC214" i="18" s="1"/>
  <c r="X104" i="18"/>
  <c r="BB212" i="18"/>
  <c r="BD212" i="18" s="1"/>
  <c r="Y277" i="18"/>
  <c r="BB399" i="18"/>
  <c r="Z409" i="18"/>
  <c r="BA692" i="18"/>
  <c r="BC692" i="18" s="1"/>
  <c r="BB834" i="18"/>
  <c r="Z1423" i="18"/>
  <c r="BB12" i="18"/>
  <c r="X1974" i="18"/>
  <c r="Z2001" i="18"/>
  <c r="Y126" i="18"/>
  <c r="AZ139" i="18"/>
  <c r="Y108" i="18"/>
  <c r="AZ174" i="18"/>
  <c r="AZ211" i="18"/>
  <c r="X238" i="18"/>
  <c r="AZ214" i="18"/>
  <c r="AZ104" i="18"/>
  <c r="Z212" i="18"/>
  <c r="X409" i="18"/>
  <c r="Z300" i="18"/>
  <c r="X385" i="18"/>
  <c r="BA834" i="18"/>
  <c r="BC834" i="18" s="1"/>
  <c r="BA1468" i="18"/>
  <c r="Y212" i="18"/>
  <c r="Z726" i="18"/>
  <c r="Y1468" i="18"/>
  <c r="X1251" i="18"/>
  <c r="Z1955" i="18"/>
  <c r="X1955" i="18"/>
  <c r="Y1955" i="18"/>
  <c r="BA1955" i="18"/>
  <c r="AZ1955" i="18"/>
  <c r="AZ1993" i="18"/>
  <c r="BB1993" i="18"/>
  <c r="X1993" i="18"/>
  <c r="Z1993" i="18"/>
  <c r="Y1993" i="18"/>
  <c r="BA1993" i="18"/>
  <c r="BC1993" i="18" s="1"/>
  <c r="Z18" i="18"/>
  <c r="AZ18" i="18"/>
  <c r="BB18" i="18"/>
  <c r="Y18" i="18"/>
  <c r="BA18" i="18"/>
  <c r="X1980" i="18"/>
  <c r="BB1980" i="18"/>
  <c r="Z1980" i="18"/>
  <c r="AZ1980" i="18"/>
  <c r="Y1980" i="18"/>
  <c r="BA1980" i="18"/>
  <c r="BC1980" i="18" s="1"/>
  <c r="AZ1765" i="18"/>
  <c r="BB1765" i="18"/>
  <c r="X1765" i="18"/>
  <c r="Z1765" i="18"/>
  <c r="BA1765" i="18"/>
  <c r="BC1765" i="18" s="1"/>
  <c r="Y14" i="18"/>
  <c r="AZ14" i="18"/>
  <c r="BA14" i="18"/>
  <c r="BC14" i="18" s="1"/>
  <c r="X14" i="18"/>
  <c r="BB14" i="18"/>
  <c r="Z14" i="18"/>
  <c r="AZ1972" i="18"/>
  <c r="Z1972" i="18"/>
  <c r="Y1972" i="18"/>
  <c r="BB1972" i="18"/>
  <c r="X1972" i="18"/>
  <c r="BA1977" i="18"/>
  <c r="BC1977" i="18" s="1"/>
  <c r="AZ1977" i="18"/>
  <c r="BB1977" i="18"/>
  <c r="X1977" i="18"/>
  <c r="Z1977" i="18"/>
  <c r="Y1977" i="18"/>
  <c r="X1787" i="18"/>
  <c r="AZ1787" i="18"/>
  <c r="Y1787" i="18"/>
  <c r="BA1787" i="18"/>
  <c r="BC1787" i="18" s="1"/>
  <c r="BB1787" i="18"/>
  <c r="Y1951" i="18"/>
  <c r="BB1951" i="18"/>
  <c r="X1951" i="18"/>
  <c r="Z1951" i="18"/>
  <c r="BA1951" i="18"/>
  <c r="BC1951" i="18" s="1"/>
  <c r="AZ1951" i="18"/>
  <c r="BA1803" i="18"/>
  <c r="BC1803" i="18" s="1"/>
  <c r="AZ1803" i="18"/>
  <c r="Z1803" i="18"/>
  <c r="BB1803" i="18"/>
  <c r="Y1803" i="18"/>
  <c r="Y1858" i="18"/>
  <c r="BA1858" i="18"/>
  <c r="AZ1858" i="18"/>
  <c r="Z1858" i="18"/>
  <c r="X1858" i="18"/>
  <c r="BB1858" i="18"/>
  <c r="AZ1799" i="18"/>
  <c r="BB1799" i="18"/>
  <c r="Y1799" i="18"/>
  <c r="Z1799" i="18"/>
  <c r="BA1799" i="18"/>
  <c r="BC1799" i="18" s="1"/>
  <c r="Y1895" i="18"/>
  <c r="BB1895" i="18"/>
  <c r="X1895" i="18"/>
  <c r="AZ1895" i="18"/>
  <c r="BA1895" i="18"/>
  <c r="BC1895" i="18" s="1"/>
  <c r="Z1895" i="18"/>
  <c r="AZ1577" i="18"/>
  <c r="Y1577" i="18"/>
  <c r="X1577" i="18"/>
  <c r="BB1577" i="18"/>
  <c r="BA1577" i="18"/>
  <c r="BC1577" i="18" s="1"/>
  <c r="Y1874" i="18"/>
  <c r="BA1874" i="18"/>
  <c r="BC1874" i="18" s="1"/>
  <c r="X1874" i="18"/>
  <c r="BB1874" i="18"/>
  <c r="AZ1874" i="18"/>
  <c r="Z1874" i="18"/>
  <c r="BA1611" i="18"/>
  <c r="BC1611" i="18" s="1"/>
  <c r="AZ1611" i="18"/>
  <c r="BB1611" i="18"/>
  <c r="Y1611" i="18"/>
  <c r="Z1611" i="18"/>
  <c r="Y1653" i="18"/>
  <c r="BB1653" i="18"/>
  <c r="X1653" i="18"/>
  <c r="Z1653" i="18"/>
  <c r="AZ1653" i="18"/>
  <c r="BA1653" i="18"/>
  <c r="BC1653" i="18" s="1"/>
  <c r="Y1845" i="18"/>
  <c r="Z1845" i="18"/>
  <c r="AZ1845" i="18"/>
  <c r="BB1845" i="18"/>
  <c r="BD1845" i="18" s="1"/>
  <c r="X1845" i="18"/>
  <c r="BB1696" i="18"/>
  <c r="AZ1696" i="18"/>
  <c r="Z1696" i="18"/>
  <c r="Y1696" i="18"/>
  <c r="X1696" i="18"/>
  <c r="BA1696" i="18"/>
  <c r="BC1696" i="18" s="1"/>
  <c r="AZ1851" i="18"/>
  <c r="Z1851" i="18"/>
  <c r="BB1851" i="18"/>
  <c r="Y1851" i="18"/>
  <c r="BA1851" i="18"/>
  <c r="BC1851" i="18" s="1"/>
  <c r="BB1603" i="18"/>
  <c r="BA1603" i="18"/>
  <c r="BC1603" i="18" s="1"/>
  <c r="Z1603" i="18"/>
  <c r="Y1603" i="18"/>
  <c r="AZ1603" i="18"/>
  <c r="X1603" i="18"/>
  <c r="AZ1757" i="18"/>
  <c r="Y1757" i="18"/>
  <c r="Z1757" i="18"/>
  <c r="X1757" i="18"/>
  <c r="BB1757" i="18"/>
  <c r="Y1948" i="18"/>
  <c r="X1948" i="18"/>
  <c r="Z1948" i="18"/>
  <c r="BB1948" i="18"/>
  <c r="BA1948" i="18"/>
  <c r="BC1948" i="18" s="1"/>
  <c r="AZ1948" i="18"/>
  <c r="X1850" i="18"/>
  <c r="AZ1850" i="18"/>
  <c r="Y1850" i="18"/>
  <c r="BB1850" i="18"/>
  <c r="Z1850" i="18"/>
  <c r="Y1788" i="18"/>
  <c r="BA1788" i="18"/>
  <c r="BC1788" i="18" s="1"/>
  <c r="X1788" i="18"/>
  <c r="Z1788" i="18"/>
  <c r="BB1788" i="18"/>
  <c r="AZ1788" i="18"/>
  <c r="BA1935" i="18"/>
  <c r="BC1935" i="18" s="1"/>
  <c r="AZ1935" i="18"/>
  <c r="X1935" i="18"/>
  <c r="BB1935" i="18"/>
  <c r="Y1935" i="18"/>
  <c r="Z1828" i="18"/>
  <c r="BA1828" i="18"/>
  <c r="BC1828" i="18" s="1"/>
  <c r="AZ1828" i="18"/>
  <c r="Y1828" i="18"/>
  <c r="BB1828" i="18"/>
  <c r="X1828" i="18"/>
  <c r="BA1662" i="18"/>
  <c r="BC1662" i="18" s="1"/>
  <c r="BB1662" i="18"/>
  <c r="Z1662" i="18"/>
  <c r="Y1662" i="18"/>
  <c r="AZ1662" i="18"/>
  <c r="Y1697" i="18"/>
  <c r="AZ1697" i="18"/>
  <c r="X1697" i="18"/>
  <c r="BB1697" i="18"/>
  <c r="BA1697" i="18"/>
  <c r="BC1697" i="18" s="1"/>
  <c r="Z1697" i="18"/>
  <c r="AZ1529" i="18"/>
  <c r="BB1529" i="18"/>
  <c r="X1529" i="18"/>
  <c r="BA1529" i="18"/>
  <c r="BC1529" i="18" s="1"/>
  <c r="Z1529" i="18"/>
  <c r="BA1641" i="18"/>
  <c r="BC1641" i="18" s="1"/>
  <c r="BB1641" i="18"/>
  <c r="AZ1641" i="18"/>
  <c r="Y1641" i="18"/>
  <c r="Z1641" i="18"/>
  <c r="X1641" i="18"/>
  <c r="BA1552" i="18"/>
  <c r="BC1552" i="18" s="1"/>
  <c r="AZ1552" i="18"/>
  <c r="X1552" i="18"/>
  <c r="Z1552" i="18"/>
  <c r="BB1552" i="18"/>
  <c r="Y1668" i="18"/>
  <c r="AZ1668" i="18"/>
  <c r="Z1668" i="18"/>
  <c r="X1668" i="18"/>
  <c r="BB1668" i="18"/>
  <c r="BA1668" i="18"/>
  <c r="BC1668" i="18" s="1"/>
  <c r="AZ1394" i="18"/>
  <c r="BB1394" i="18"/>
  <c r="X1394" i="18"/>
  <c r="Y1394" i="18"/>
  <c r="BA1394" i="18"/>
  <c r="BC1394" i="18" s="1"/>
  <c r="Z1551" i="18"/>
  <c r="AZ1551" i="18"/>
  <c r="X1551" i="18"/>
  <c r="BB1551" i="18"/>
  <c r="BA1551" i="18"/>
  <c r="BC1551" i="18" s="1"/>
  <c r="Y1551" i="18"/>
  <c r="BA1610" i="18"/>
  <c r="BC1610" i="18" s="1"/>
  <c r="X1610" i="18"/>
  <c r="Z1610" i="18"/>
  <c r="BB1610" i="18"/>
  <c r="Y1610" i="18"/>
  <c r="AZ1706" i="18"/>
  <c r="BB1706" i="18"/>
  <c r="Y1706" i="18"/>
  <c r="Z1706" i="18"/>
  <c r="BA1706" i="18"/>
  <c r="BC1706" i="18" s="1"/>
  <c r="X1706" i="18"/>
  <c r="BA1546" i="18"/>
  <c r="Z1546" i="18"/>
  <c r="X1546" i="18"/>
  <c r="AZ1546" i="18"/>
  <c r="BB1546" i="18"/>
  <c r="Y1615" i="18"/>
  <c r="BA1615" i="18"/>
  <c r="Z1615" i="18"/>
  <c r="AZ1615" i="18"/>
  <c r="BB1615" i="18"/>
  <c r="X1615" i="18"/>
  <c r="BA1716" i="18"/>
  <c r="BC1716" i="18" s="1"/>
  <c r="Z1716" i="18"/>
  <c r="Y1716" i="18"/>
  <c r="BB1716" i="18"/>
  <c r="AZ1716" i="18"/>
  <c r="Z1532" i="18"/>
  <c r="BA1532" i="18"/>
  <c r="BC1532" i="18" s="1"/>
  <c r="BB1532" i="18"/>
  <c r="Y1532" i="18"/>
  <c r="X1532" i="18"/>
  <c r="AZ1532" i="18"/>
  <c r="BA1713" i="18"/>
  <c r="BC1713" i="18" s="1"/>
  <c r="AZ1713" i="18"/>
  <c r="BB1713" i="18"/>
  <c r="Z1713" i="18"/>
  <c r="X1713" i="18"/>
  <c r="Y1597" i="18"/>
  <c r="BA1597" i="18"/>
  <c r="AZ1597" i="18"/>
  <c r="Z1597" i="18"/>
  <c r="X1597" i="18"/>
  <c r="BB1597" i="18"/>
  <c r="BA1494" i="18"/>
  <c r="BC1494" i="18" s="1"/>
  <c r="BB1494" i="18"/>
  <c r="X1494" i="18"/>
  <c r="Y1494" i="18"/>
  <c r="AZ1494" i="18"/>
  <c r="Y1711" i="18"/>
  <c r="BA1711" i="18"/>
  <c r="BC1711" i="18" s="1"/>
  <c r="X1711" i="18"/>
  <c r="BB1711" i="18"/>
  <c r="AZ1711" i="18"/>
  <c r="Z1711" i="18"/>
  <c r="X1571" i="18"/>
  <c r="AZ1571" i="18"/>
  <c r="Y1571" i="18"/>
  <c r="BA1571" i="18"/>
  <c r="BC1571" i="18" s="1"/>
  <c r="Z1571" i="18"/>
  <c r="Y1420" i="18"/>
  <c r="AZ1420" i="18"/>
  <c r="Z1420" i="18"/>
  <c r="BB1420" i="18"/>
  <c r="X1420" i="18"/>
  <c r="BA1420" i="18"/>
  <c r="BC1420" i="18" s="1"/>
  <c r="AZ1259" i="18"/>
  <c r="BA1259" i="18"/>
  <c r="BC1259" i="18" s="1"/>
  <c r="BB1259" i="18"/>
  <c r="Y1259" i="18"/>
  <c r="Z1259" i="18"/>
  <c r="Z1430" i="18"/>
  <c r="BB1430" i="18"/>
  <c r="AZ1430" i="18"/>
  <c r="BA1430" i="18"/>
  <c r="BC1430" i="18" s="1"/>
  <c r="X1430" i="18"/>
  <c r="Y1430" i="18"/>
  <c r="AZ1213" i="18"/>
  <c r="BA1213" i="18"/>
  <c r="BC1213" i="18" s="1"/>
  <c r="BB1213" i="18"/>
  <c r="Y1213" i="18"/>
  <c r="Z1213" i="18"/>
  <c r="Z1373" i="18"/>
  <c r="AZ1373" i="18"/>
  <c r="BA1373" i="18"/>
  <c r="BC1373" i="18" s="1"/>
  <c r="BB1373" i="18"/>
  <c r="X1373" i="18"/>
  <c r="Y1373" i="18"/>
  <c r="BB1451" i="18"/>
  <c r="X1451" i="18"/>
  <c r="AZ1451" i="18"/>
  <c r="BA1451" i="18"/>
  <c r="BC1451" i="18" s="1"/>
  <c r="Z1451" i="18"/>
  <c r="AZ1313" i="18"/>
  <c r="BA1313" i="18"/>
  <c r="BC1313" i="18" s="1"/>
  <c r="X1313" i="18"/>
  <c r="BB1313" i="18"/>
  <c r="Y1313" i="18"/>
  <c r="Z1313" i="18"/>
  <c r="BA1424" i="18"/>
  <c r="BC1424" i="18" s="1"/>
  <c r="BB1424" i="18"/>
  <c r="Y1424" i="18"/>
  <c r="AZ1424" i="18"/>
  <c r="Z1424" i="18"/>
  <c r="Y1170" i="18"/>
  <c r="AZ1170" i="18"/>
  <c r="BA1170" i="18"/>
  <c r="BC1170" i="18" s="1"/>
  <c r="BB1170" i="18"/>
  <c r="X1170" i="18"/>
  <c r="Z1170" i="18"/>
  <c r="Y1481" i="18"/>
  <c r="Z1481" i="18"/>
  <c r="X1481" i="18"/>
  <c r="BB1481" i="18"/>
  <c r="AZ1481" i="18"/>
  <c r="BB1387" i="18"/>
  <c r="AZ1387" i="18"/>
  <c r="Y1387" i="18"/>
  <c r="Z1387" i="18"/>
  <c r="BA1387" i="18"/>
  <c r="BC1387" i="18" s="1"/>
  <c r="X1387" i="18"/>
  <c r="AZ1270" i="18"/>
  <c r="X1270" i="18"/>
  <c r="BA1270" i="18"/>
  <c r="BC1270" i="18" s="1"/>
  <c r="Z1270" i="18"/>
  <c r="BB1270" i="18"/>
  <c r="BA1399" i="18"/>
  <c r="BC1399" i="18" s="1"/>
  <c r="AZ1399" i="18"/>
  <c r="Z1399" i="18"/>
  <c r="Y1399" i="18"/>
  <c r="BB1399" i="18"/>
  <c r="X1399" i="18"/>
  <c r="AZ1275" i="18"/>
  <c r="BB1275" i="18"/>
  <c r="Z1275" i="18"/>
  <c r="BA1275" i="18"/>
  <c r="BC1275" i="18" s="1"/>
  <c r="Y1275" i="18"/>
  <c r="X1351" i="18"/>
  <c r="AZ1351" i="18"/>
  <c r="Z1351" i="18"/>
  <c r="Y1351" i="18"/>
  <c r="BB1351" i="18"/>
  <c r="BA1351" i="18"/>
  <c r="BC1351" i="18" s="1"/>
  <c r="BA1479" i="18"/>
  <c r="BC1479" i="18" s="1"/>
  <c r="X1479" i="18"/>
  <c r="Y1479" i="18"/>
  <c r="BB1479" i="18"/>
  <c r="AZ1479" i="18"/>
  <c r="Z1335" i="18"/>
  <c r="BA1335" i="18"/>
  <c r="BC1335" i="18" s="1"/>
  <c r="AZ1335" i="18"/>
  <c r="BB1335" i="18"/>
  <c r="X1335" i="18"/>
  <c r="Y1335" i="18"/>
  <c r="Y1206" i="18"/>
  <c r="BA1206" i="18"/>
  <c r="BC1206" i="18" s="1"/>
  <c r="X1206" i="18"/>
  <c r="AZ1206" i="18"/>
  <c r="BB1206" i="18"/>
  <c r="BB1374" i="18"/>
  <c r="BA1374" i="18"/>
  <c r="Y1374" i="18"/>
  <c r="AZ1374" i="18"/>
  <c r="Z1374" i="18"/>
  <c r="X1374" i="18"/>
  <c r="AZ1267" i="18"/>
  <c r="X1267" i="18"/>
  <c r="Z1267" i="18"/>
  <c r="BA1267" i="18"/>
  <c r="BC1267" i="18" s="1"/>
  <c r="Y1267" i="18"/>
  <c r="X1240" i="18"/>
  <c r="AZ1240" i="18"/>
  <c r="BA1240" i="18"/>
  <c r="BC1240" i="18" s="1"/>
  <c r="BB1240" i="18"/>
  <c r="Y1240" i="18"/>
  <c r="Z1240" i="18"/>
  <c r="Z1088" i="18"/>
  <c r="AZ1088" i="18"/>
  <c r="BB1088" i="18"/>
  <c r="Y1088" i="18"/>
  <c r="BA1088" i="18"/>
  <c r="BC1088" i="18" s="1"/>
  <c r="Z1096" i="18"/>
  <c r="BA1096" i="18"/>
  <c r="BC1096" i="18" s="1"/>
  <c r="AZ1096" i="18"/>
  <c r="Y1096" i="18"/>
  <c r="X1096" i="18"/>
  <c r="BB1096" i="18"/>
  <c r="Z1118" i="18"/>
  <c r="AZ1118" i="18"/>
  <c r="BB1118" i="18"/>
  <c r="Y1118" i="18"/>
  <c r="BA1118" i="18"/>
  <c r="BC1118" i="18" s="1"/>
  <c r="Y1179" i="18"/>
  <c r="X1179" i="18"/>
  <c r="BB1179" i="18"/>
  <c r="Z1179" i="18"/>
  <c r="AZ1179" i="18"/>
  <c r="BA1179" i="18"/>
  <c r="BC1179" i="18" s="1"/>
  <c r="BA1033" i="18"/>
  <c r="BC1033" i="18" s="1"/>
  <c r="AZ1033" i="18"/>
  <c r="BB1033" i="18"/>
  <c r="Y1033" i="18"/>
  <c r="Z1033" i="18"/>
  <c r="BA1029" i="18"/>
  <c r="BC1029" i="18" s="1"/>
  <c r="AZ1029" i="18"/>
  <c r="BB1029" i="18"/>
  <c r="X1029" i="18"/>
  <c r="Z1029" i="18"/>
  <c r="Y1029" i="18"/>
  <c r="BA1225" i="18"/>
  <c r="Y1225" i="18"/>
  <c r="Z1225" i="18"/>
  <c r="BB1225" i="18"/>
  <c r="X1225" i="18"/>
  <c r="BB1006" i="18"/>
  <c r="X1006" i="18"/>
  <c r="Z1006" i="18"/>
  <c r="Y1006" i="18"/>
  <c r="AZ1006" i="18"/>
  <c r="BA1006" i="18"/>
  <c r="BC1006" i="18" s="1"/>
  <c r="BB1135" i="18"/>
  <c r="Z1135" i="18"/>
  <c r="Y1135" i="18"/>
  <c r="AZ1135" i="18"/>
  <c r="BA1135" i="18"/>
  <c r="BC1135" i="18" s="1"/>
  <c r="BA940" i="18"/>
  <c r="BC940" i="18" s="1"/>
  <c r="AZ940" i="18"/>
  <c r="X940" i="18"/>
  <c r="Y940" i="18"/>
  <c r="BB940" i="18"/>
  <c r="Z940" i="18"/>
  <c r="AZ893" i="18"/>
  <c r="Y893" i="18"/>
  <c r="BA893" i="18"/>
  <c r="BC893" i="18" s="1"/>
  <c r="X893" i="18"/>
  <c r="BB893" i="18"/>
  <c r="Z1053" i="18"/>
  <c r="Y1053" i="18"/>
  <c r="AZ1053" i="18"/>
  <c r="BB1053" i="18"/>
  <c r="X1053" i="18"/>
  <c r="BA1053" i="18"/>
  <c r="BC1053" i="18" s="1"/>
  <c r="Y1171" i="18"/>
  <c r="AZ1171" i="18"/>
  <c r="BA1171" i="18"/>
  <c r="BC1171" i="18" s="1"/>
  <c r="X1171" i="18"/>
  <c r="Z1171" i="18"/>
  <c r="Y984" i="18"/>
  <c r="Z984" i="18"/>
  <c r="BA984" i="18"/>
  <c r="BC984" i="18" s="1"/>
  <c r="X984" i="18"/>
  <c r="AZ984" i="18"/>
  <c r="BB984" i="18"/>
  <c r="AZ1198" i="18"/>
  <c r="BB1198" i="18"/>
  <c r="X1198" i="18"/>
  <c r="BA1198" i="18"/>
  <c r="BC1198" i="18" s="1"/>
  <c r="Y1198" i="18"/>
  <c r="BA1082" i="18"/>
  <c r="BC1082" i="18" s="1"/>
  <c r="AZ1082" i="18"/>
  <c r="BB1082" i="18"/>
  <c r="Y1082" i="18"/>
  <c r="X1082" i="18"/>
  <c r="Z1082" i="18"/>
  <c r="X1020" i="18"/>
  <c r="AZ1020" i="18"/>
  <c r="BB1020" i="18"/>
  <c r="Z1020" i="18"/>
  <c r="BA1020" i="18"/>
  <c r="BC1020" i="18" s="1"/>
  <c r="Z912" i="18"/>
  <c r="AZ912" i="18"/>
  <c r="BA912" i="18"/>
  <c r="BC912" i="18" s="1"/>
  <c r="BB912" i="18"/>
  <c r="X912" i="18"/>
  <c r="Y912" i="18"/>
  <c r="X997" i="18"/>
  <c r="AZ997" i="18"/>
  <c r="Y997" i="18"/>
  <c r="BA997" i="18"/>
  <c r="BC997" i="18" s="1"/>
  <c r="BB997" i="18"/>
  <c r="Y881" i="18"/>
  <c r="BB881" i="18"/>
  <c r="BA881" i="18"/>
  <c r="BC881" i="18" s="1"/>
  <c r="Z881" i="18"/>
  <c r="X881" i="18"/>
  <c r="AZ881" i="18"/>
  <c r="Y1056" i="18"/>
  <c r="BB1056" i="18"/>
  <c r="X1056" i="18"/>
  <c r="AZ1056" i="18"/>
  <c r="BA1056" i="18"/>
  <c r="BC1056" i="18" s="1"/>
  <c r="X945" i="18"/>
  <c r="AZ945" i="18"/>
  <c r="BB945" i="18"/>
  <c r="BA945" i="18"/>
  <c r="BC945" i="18" s="1"/>
  <c r="Z945" i="18"/>
  <c r="Y945" i="18"/>
  <c r="BA1024" i="18"/>
  <c r="BC1024" i="18" s="1"/>
  <c r="Y1024" i="18"/>
  <c r="BB1024" i="18"/>
  <c r="AZ1024" i="18"/>
  <c r="X1024" i="18"/>
  <c r="BA1042" i="18"/>
  <c r="BC1042" i="18" s="1"/>
  <c r="X1042" i="18"/>
  <c r="Z1042" i="18"/>
  <c r="BB1042" i="18"/>
  <c r="Y1042" i="18"/>
  <c r="AZ1042" i="18"/>
  <c r="BB873" i="18"/>
  <c r="Y873" i="18"/>
  <c r="Z873" i="18"/>
  <c r="BA873" i="18"/>
  <c r="BC873" i="18" s="1"/>
  <c r="X873" i="18"/>
  <c r="BA1075" i="18"/>
  <c r="BC1075" i="18" s="1"/>
  <c r="BB1075" i="18"/>
  <c r="Y1075" i="18"/>
  <c r="Z1075" i="18"/>
  <c r="X1075" i="18"/>
  <c r="AZ1075" i="18"/>
  <c r="AZ871" i="18"/>
  <c r="X871" i="18"/>
  <c r="Z871" i="18"/>
  <c r="Y871" i="18"/>
  <c r="BA871" i="18"/>
  <c r="BC871" i="18" s="1"/>
  <c r="BB1041" i="18"/>
  <c r="Y1041" i="18"/>
  <c r="AZ1041" i="18"/>
  <c r="BA1041" i="18"/>
  <c r="BC1041" i="18" s="1"/>
  <c r="X1041" i="18"/>
  <c r="Z1041" i="18"/>
  <c r="AZ884" i="18"/>
  <c r="BB884" i="18"/>
  <c r="Z884" i="18"/>
  <c r="BA884" i="18"/>
  <c r="BC884" i="18" s="1"/>
  <c r="Y884" i="18"/>
  <c r="Z1058" i="18"/>
  <c r="AZ1058" i="18"/>
  <c r="BB1058" i="18"/>
  <c r="X1058" i="18"/>
  <c r="Y1058" i="18"/>
  <c r="BA1058" i="18"/>
  <c r="BA913" i="18"/>
  <c r="BC913" i="18" s="1"/>
  <c r="Z913" i="18"/>
  <c r="Y913" i="18"/>
  <c r="X913" i="18"/>
  <c r="BB913" i="18"/>
  <c r="Z788" i="18"/>
  <c r="AZ788" i="18"/>
  <c r="BA788" i="18"/>
  <c r="BC788" i="18" s="1"/>
  <c r="BB788" i="18"/>
  <c r="X788" i="18"/>
  <c r="Y788" i="18"/>
  <c r="Z698" i="18"/>
  <c r="BA698" i="18"/>
  <c r="BC698" i="18" s="1"/>
  <c r="BB698" i="18"/>
  <c r="X698" i="18"/>
  <c r="Y698" i="18"/>
  <c r="AZ712" i="18"/>
  <c r="X712" i="18"/>
  <c r="Y712" i="18"/>
  <c r="Z712" i="18"/>
  <c r="BA712" i="18"/>
  <c r="BC712" i="18" s="1"/>
  <c r="BB712" i="18"/>
  <c r="BA608" i="18"/>
  <c r="BC608" i="18" s="1"/>
  <c r="BB608" i="18"/>
  <c r="Y608" i="18"/>
  <c r="X608" i="18"/>
  <c r="AZ608" i="18"/>
  <c r="AZ716" i="18"/>
  <c r="X716" i="18"/>
  <c r="BB716" i="18"/>
  <c r="Y716" i="18"/>
  <c r="Z716" i="18"/>
  <c r="BA716" i="18"/>
  <c r="BC716" i="18" s="1"/>
  <c r="AZ850" i="18"/>
  <c r="Z850" i="18"/>
  <c r="X850" i="18"/>
  <c r="BB850" i="18"/>
  <c r="BA850" i="18"/>
  <c r="BC850" i="18" s="1"/>
  <c r="Z730" i="18"/>
  <c r="BA730" i="18"/>
  <c r="AZ730" i="18"/>
  <c r="X730" i="18"/>
  <c r="Y730" i="18"/>
  <c r="BB730" i="18"/>
  <c r="Y757" i="18"/>
  <c r="Z757" i="18"/>
  <c r="AZ757" i="18"/>
  <c r="X757" i="18"/>
  <c r="BA757" i="18"/>
  <c r="BC757" i="18" s="1"/>
  <c r="BA853" i="18"/>
  <c r="BC853" i="18" s="1"/>
  <c r="AZ853" i="18"/>
  <c r="BB853" i="18"/>
  <c r="X853" i="18"/>
  <c r="Y853" i="18"/>
  <c r="Z853" i="18"/>
  <c r="Y706" i="18"/>
  <c r="AZ706" i="18"/>
  <c r="BA706" i="18"/>
  <c r="BC706" i="18" s="1"/>
  <c r="X706" i="18"/>
  <c r="Z706" i="18"/>
  <c r="BB750" i="18"/>
  <c r="Y750" i="18"/>
  <c r="BA750" i="18"/>
  <c r="X750" i="18"/>
  <c r="Z750" i="18"/>
  <c r="AZ750" i="18"/>
  <c r="AZ838" i="18"/>
  <c r="BB838" i="18"/>
  <c r="Y838" i="18"/>
  <c r="Z838" i="18"/>
  <c r="BA838" i="18"/>
  <c r="BC838" i="18" s="1"/>
  <c r="AZ612" i="18"/>
  <c r="BB612" i="18"/>
  <c r="Y612" i="18"/>
  <c r="Z612" i="18"/>
  <c r="BA612" i="18"/>
  <c r="BC612" i="18" s="1"/>
  <c r="X612" i="18"/>
  <c r="AZ737" i="18"/>
  <c r="Y737" i="18"/>
  <c r="Z737" i="18"/>
  <c r="BB737" i="18"/>
  <c r="X737" i="18"/>
  <c r="Z579" i="18"/>
  <c r="BB579" i="18"/>
  <c r="AZ579" i="18"/>
  <c r="BA579" i="18"/>
  <c r="BC579" i="18" s="1"/>
  <c r="X579" i="18"/>
  <c r="Y579" i="18"/>
  <c r="Z389" i="18"/>
  <c r="AZ389" i="18"/>
  <c r="BA389" i="18"/>
  <c r="BC389" i="18" s="1"/>
  <c r="Y389" i="18"/>
  <c r="BB389" i="18"/>
  <c r="Z525" i="18"/>
  <c r="AZ525" i="18"/>
  <c r="BA525" i="18"/>
  <c r="BC525" i="18" s="1"/>
  <c r="BB525" i="18"/>
  <c r="X525" i="18"/>
  <c r="Y525" i="18"/>
  <c r="AZ585" i="18"/>
  <c r="BB585" i="18"/>
  <c r="Z585" i="18"/>
  <c r="X585" i="18"/>
  <c r="BA585" i="18"/>
  <c r="BC585" i="18" s="1"/>
  <c r="AZ420" i="18"/>
  <c r="BA420" i="18"/>
  <c r="X420" i="18"/>
  <c r="Y420" i="18"/>
  <c r="Z420" i="18"/>
  <c r="BB420" i="18"/>
  <c r="AZ471" i="18"/>
  <c r="BB471" i="18"/>
  <c r="X471" i="18"/>
  <c r="Y471" i="18"/>
  <c r="BA471" i="18"/>
  <c r="BC471" i="18" s="1"/>
  <c r="BB517" i="18"/>
  <c r="Z517" i="18"/>
  <c r="X517" i="18"/>
  <c r="Y517" i="18"/>
  <c r="BA517" i="18"/>
  <c r="BC517" i="18" s="1"/>
  <c r="AZ517" i="18"/>
  <c r="BA631" i="18"/>
  <c r="Y631" i="18"/>
  <c r="Z631" i="18"/>
  <c r="BB631" i="18"/>
  <c r="X631" i="18"/>
  <c r="BB461" i="18"/>
  <c r="BA461" i="18"/>
  <c r="Z461" i="18"/>
  <c r="Y461" i="18"/>
  <c r="X461" i="18"/>
  <c r="AZ461" i="18"/>
  <c r="BA635" i="18"/>
  <c r="BC635" i="18" s="1"/>
  <c r="Y635" i="18"/>
  <c r="BB635" i="18"/>
  <c r="AZ635" i="18"/>
  <c r="X635" i="18"/>
  <c r="BB507" i="18"/>
  <c r="Y507" i="18"/>
  <c r="Z507" i="18"/>
  <c r="AZ507" i="18"/>
  <c r="BA507" i="18"/>
  <c r="BC507" i="18" s="1"/>
  <c r="X507" i="18"/>
  <c r="Y639" i="18"/>
  <c r="X639" i="18"/>
  <c r="BA639" i="18"/>
  <c r="BC639" i="18" s="1"/>
  <c r="AZ639" i="18"/>
  <c r="BB639" i="18"/>
  <c r="Z459" i="18"/>
  <c r="BA459" i="18"/>
  <c r="BC459" i="18" s="1"/>
  <c r="BB459" i="18"/>
  <c r="AZ459" i="18"/>
  <c r="Y459" i="18"/>
  <c r="X459" i="18"/>
  <c r="BA587" i="18"/>
  <c r="BC587" i="18" s="1"/>
  <c r="AZ587" i="18"/>
  <c r="BB587" i="18"/>
  <c r="X587" i="18"/>
  <c r="Z587" i="18"/>
  <c r="X654" i="18"/>
  <c r="AZ654" i="18"/>
  <c r="Y654" i="18"/>
  <c r="Z654" i="18"/>
  <c r="BB654" i="18"/>
  <c r="BA654" i="18"/>
  <c r="BC654" i="18" s="1"/>
  <c r="AZ527" i="18"/>
  <c r="BB527" i="18"/>
  <c r="X527" i="18"/>
  <c r="Y527" i="18"/>
  <c r="Z527" i="18"/>
  <c r="BB667" i="18"/>
  <c r="AZ667" i="18"/>
  <c r="Y667" i="18"/>
  <c r="X667" i="18"/>
  <c r="BA667" i="18"/>
  <c r="BC667" i="18" s="1"/>
  <c r="Z667" i="18"/>
  <c r="AZ542" i="18"/>
  <c r="BB542" i="18"/>
  <c r="Y542" i="18"/>
  <c r="BA542" i="18"/>
  <c r="BC542" i="18" s="1"/>
  <c r="Z542" i="18"/>
  <c r="AZ297" i="18"/>
  <c r="BA297" i="18"/>
  <c r="BC297" i="18" s="1"/>
  <c r="BB297" i="18"/>
  <c r="X297" i="18"/>
  <c r="Y297" i="18"/>
  <c r="Z297" i="18"/>
  <c r="BA393" i="18"/>
  <c r="BC393" i="18" s="1"/>
  <c r="AZ393" i="18"/>
  <c r="BB393" i="18"/>
  <c r="Y393" i="18"/>
  <c r="Z393" i="18"/>
  <c r="X451" i="18"/>
  <c r="AZ451" i="18"/>
  <c r="Z451" i="18"/>
  <c r="BA451" i="18"/>
  <c r="Y451" i="18"/>
  <c r="BB451" i="18"/>
  <c r="AZ347" i="18"/>
  <c r="BA347" i="18"/>
  <c r="BC347" i="18" s="1"/>
  <c r="Y347" i="18"/>
  <c r="BB347" i="18"/>
  <c r="X347" i="18"/>
  <c r="Y437" i="18"/>
  <c r="Z437" i="18"/>
  <c r="AZ437" i="18"/>
  <c r="BA437" i="18"/>
  <c r="X437" i="18"/>
  <c r="BB437" i="18"/>
  <c r="AZ286" i="18"/>
  <c r="BA286" i="18"/>
  <c r="BB286" i="18"/>
  <c r="Z286" i="18"/>
  <c r="Y286" i="18"/>
  <c r="BA450" i="18"/>
  <c r="BC450" i="18" s="1"/>
  <c r="X450" i="18"/>
  <c r="Y450" i="18"/>
  <c r="Z450" i="18"/>
  <c r="AZ450" i="18"/>
  <c r="BB450" i="18"/>
  <c r="Z345" i="18"/>
  <c r="AZ345" i="18"/>
  <c r="X345" i="18"/>
  <c r="BB345" i="18"/>
  <c r="BD345" i="18" s="1"/>
  <c r="Y345" i="18"/>
  <c r="X351" i="18"/>
  <c r="Z351" i="18"/>
  <c r="AZ351" i="18"/>
  <c r="BB351" i="18"/>
  <c r="BA351" i="18"/>
  <c r="BC351" i="18" s="1"/>
  <c r="Y351" i="18"/>
  <c r="BA457" i="18"/>
  <c r="BC457" i="18" s="1"/>
  <c r="Z457" i="18"/>
  <c r="AZ457" i="18"/>
  <c r="X457" i="18"/>
  <c r="Y457" i="18"/>
  <c r="X319" i="18"/>
  <c r="Z319" i="18"/>
  <c r="AZ319" i="18"/>
  <c r="Y319" i="18"/>
  <c r="BA319" i="18"/>
  <c r="BC319" i="18" s="1"/>
  <c r="BB319" i="18"/>
  <c r="BA423" i="18"/>
  <c r="BC423" i="18" s="1"/>
  <c r="BB423" i="18"/>
  <c r="X423" i="18"/>
  <c r="Y423" i="18"/>
  <c r="AZ423" i="18"/>
  <c r="Z402" i="18"/>
  <c r="BA402" i="18"/>
  <c r="BC402" i="18" s="1"/>
  <c r="AZ402" i="18"/>
  <c r="BB402" i="18"/>
  <c r="X402" i="18"/>
  <c r="Y402" i="18"/>
  <c r="AZ324" i="18"/>
  <c r="BB324" i="18"/>
  <c r="X324" i="18"/>
  <c r="Z324" i="18"/>
  <c r="BA324" i="18"/>
  <c r="BC324" i="18" s="1"/>
  <c r="X357" i="18"/>
  <c r="AZ357" i="18"/>
  <c r="Z357" i="18"/>
  <c r="BB357" i="18"/>
  <c r="Y357" i="18"/>
  <c r="BA357" i="18"/>
  <c r="BC357" i="18" s="1"/>
  <c r="AZ166" i="18"/>
  <c r="BA166" i="18"/>
  <c r="X166" i="18"/>
  <c r="Y166" i="18"/>
  <c r="Z166" i="18"/>
  <c r="BB30" i="18"/>
  <c r="BA30" i="18"/>
  <c r="BC30" i="18" s="1"/>
  <c r="AZ30" i="18"/>
  <c r="X30" i="18"/>
  <c r="Y30" i="18"/>
  <c r="Z30" i="18"/>
  <c r="BA187" i="18"/>
  <c r="BC187" i="18" s="1"/>
  <c r="AZ187" i="18"/>
  <c r="BB187" i="18"/>
  <c r="Y187" i="18"/>
  <c r="Z187" i="18"/>
  <c r="BB252" i="18"/>
  <c r="BA252" i="18"/>
  <c r="BC252" i="18" s="1"/>
  <c r="Z252" i="18"/>
  <c r="Y252" i="18"/>
  <c r="X252" i="18"/>
  <c r="AZ252" i="18"/>
  <c r="AZ84" i="18"/>
  <c r="X84" i="18"/>
  <c r="Z84" i="18"/>
  <c r="BB84" i="18"/>
  <c r="Y84" i="18"/>
  <c r="Z181" i="18"/>
  <c r="AZ181" i="18"/>
  <c r="BA181" i="18"/>
  <c r="BC181" i="18" s="1"/>
  <c r="BB181" i="18"/>
  <c r="X181" i="18"/>
  <c r="Y181" i="18"/>
  <c r="BB94" i="18"/>
  <c r="Y94" i="18"/>
  <c r="Z94" i="18"/>
  <c r="BA94" i="18"/>
  <c r="BC94" i="18" s="1"/>
  <c r="X94" i="18"/>
  <c r="X231" i="18"/>
  <c r="BA231" i="18"/>
  <c r="Y231" i="18"/>
  <c r="AZ231" i="18"/>
  <c r="Z231" i="18"/>
  <c r="BB231" i="18"/>
  <c r="Y150" i="18"/>
  <c r="Z150" i="18"/>
  <c r="AZ150" i="18"/>
  <c r="X150" i="18"/>
  <c r="BB150" i="18"/>
  <c r="Z24" i="18"/>
  <c r="AZ24" i="18"/>
  <c r="BA24" i="18"/>
  <c r="Y24" i="18"/>
  <c r="X24" i="18"/>
  <c r="BB24" i="18"/>
  <c r="BB132" i="18"/>
  <c r="Z132" i="18"/>
  <c r="BA132" i="18"/>
  <c r="BC132" i="18" s="1"/>
  <c r="Y132" i="18"/>
  <c r="X132" i="18"/>
  <c r="X236" i="18"/>
  <c r="Y236" i="18"/>
  <c r="Z236" i="18"/>
  <c r="BA236" i="18"/>
  <c r="AZ236" i="18"/>
  <c r="BB236" i="18"/>
  <c r="Y112" i="18"/>
  <c r="Z112" i="18"/>
  <c r="AZ112" i="18"/>
  <c r="BA112" i="18"/>
  <c r="BC112" i="18" s="1"/>
  <c r="X112" i="18"/>
  <c r="Z235" i="18"/>
  <c r="BA235" i="18"/>
  <c r="BC235" i="18" s="1"/>
  <c r="AZ235" i="18"/>
  <c r="BB235" i="18"/>
  <c r="Y235" i="18"/>
  <c r="X235" i="18"/>
  <c r="AZ38" i="18"/>
  <c r="BA38" i="18"/>
  <c r="Z38" i="18"/>
  <c r="BB38" i="18"/>
  <c r="X38" i="18"/>
  <c r="BA130" i="18"/>
  <c r="BC130" i="18" s="1"/>
  <c r="AZ130" i="18"/>
  <c r="BB130" i="18"/>
  <c r="Y130" i="18"/>
  <c r="Z130" i="18"/>
  <c r="X130" i="18"/>
  <c r="Y249" i="18"/>
  <c r="AZ249" i="18"/>
  <c r="Z249" i="18"/>
  <c r="BA249" i="18"/>
  <c r="BC249" i="18" s="1"/>
  <c r="X249" i="18"/>
  <c r="Z144" i="18"/>
  <c r="AZ144" i="18"/>
  <c r="BB144" i="18"/>
  <c r="X144" i="18"/>
  <c r="BA144" i="18"/>
  <c r="Y144" i="18"/>
  <c r="AZ43" i="18"/>
  <c r="BB43" i="18"/>
  <c r="Z43" i="18"/>
  <c r="Y43" i="18"/>
  <c r="X43" i="18"/>
  <c r="Y142" i="18"/>
  <c r="X142" i="18"/>
  <c r="BA142" i="18"/>
  <c r="BC142" i="18" s="1"/>
  <c r="AZ142" i="18"/>
  <c r="Z142" i="18"/>
  <c r="BB142" i="18"/>
  <c r="X48" i="18"/>
  <c r="Z48" i="18"/>
  <c r="BA48" i="18"/>
  <c r="BC48" i="18" s="1"/>
  <c r="AZ48" i="18"/>
  <c r="BB48" i="18"/>
  <c r="BB1289" i="18"/>
  <c r="Y1289" i="18"/>
  <c r="AZ1052" i="18"/>
  <c r="BA1052" i="18"/>
  <c r="AZ1761" i="18"/>
  <c r="BB1761" i="18"/>
  <c r="BA1966" i="18"/>
  <c r="BC1966" i="18" s="1"/>
  <c r="Y1966" i="18"/>
  <c r="BA1896" i="18"/>
  <c r="BC1896" i="18" s="1"/>
  <c r="AZ1896" i="18"/>
  <c r="BB1896" i="18"/>
  <c r="X1896" i="18"/>
  <c r="BA1860" i="18"/>
  <c r="AZ1860" i="18"/>
  <c r="AZ1730" i="18"/>
  <c r="BA1730" i="18"/>
  <c r="BC1730" i="18" s="1"/>
  <c r="BA1914" i="18"/>
  <c r="AZ1914" i="18"/>
  <c r="BB1914" i="18"/>
  <c r="BD1914" i="18" s="1"/>
  <c r="Z1914" i="18"/>
  <c r="BA1585" i="18"/>
  <c r="BC1585" i="18" s="1"/>
  <c r="X1585" i="18"/>
  <c r="BA1821" i="18"/>
  <c r="Z1821" i="18"/>
  <c r="BA1776" i="18"/>
  <c r="AZ1776" i="18"/>
  <c r="Z1776" i="18"/>
  <c r="BB1776" i="18"/>
  <c r="BA1819" i="18"/>
  <c r="Y1819" i="18"/>
  <c r="AZ1937" i="18"/>
  <c r="Y1937" i="18"/>
  <c r="BA1834" i="18"/>
  <c r="Y1834" i="18"/>
  <c r="X1834" i="18"/>
  <c r="AZ1834" i="18"/>
  <c r="Z1835" i="18"/>
  <c r="BB1835" i="18"/>
  <c r="BA1941" i="18"/>
  <c r="AZ1941" i="18"/>
  <c r="BA1795" i="18"/>
  <c r="BC1795" i="18" s="1"/>
  <c r="Y1795" i="18"/>
  <c r="Z1795" i="18"/>
  <c r="BB1795" i="18"/>
  <c r="BA1537" i="18"/>
  <c r="Y1537" i="18"/>
  <c r="BA1809" i="18"/>
  <c r="BC1809" i="18" s="1"/>
  <c r="Z1809" i="18"/>
  <c r="BA1887" i="18"/>
  <c r="AZ1887" i="18"/>
  <c r="BB1887" i="18"/>
  <c r="Z1887" i="18"/>
  <c r="BA1708" i="18"/>
  <c r="BC1708" i="18" s="1"/>
  <c r="X1708" i="18"/>
  <c r="AZ1910" i="18"/>
  <c r="Z1910" i="18"/>
  <c r="AZ1826" i="18"/>
  <c r="BB1826" i="18"/>
  <c r="Y1826" i="18"/>
  <c r="Z1826" i="18"/>
  <c r="BA1726" i="18"/>
  <c r="X1726" i="18"/>
  <c r="X1903" i="18"/>
  <c r="BA1903" i="18"/>
  <c r="BA1729" i="18"/>
  <c r="BB1729" i="18"/>
  <c r="Y1729" i="18"/>
  <c r="X1729" i="18"/>
  <c r="AZ1542" i="18"/>
  <c r="X1542" i="18"/>
  <c r="BB1673" i="18"/>
  <c r="BA1673" i="18"/>
  <c r="BC1673" i="18" s="1"/>
  <c r="Z1456" i="18"/>
  <c r="AZ1456" i="18"/>
  <c r="BA1456" i="18"/>
  <c r="BC1456" i="18" s="1"/>
  <c r="BB1456" i="18"/>
  <c r="Z1637" i="18"/>
  <c r="BB1637" i="18"/>
  <c r="BD1637" i="18" s="1"/>
  <c r="Y1484" i="18"/>
  <c r="BB1484" i="18"/>
  <c r="BD1484" i="18" s="1"/>
  <c r="BA1582" i="18"/>
  <c r="Y1582" i="18"/>
  <c r="X1582" i="18"/>
  <c r="Z1582" i="18"/>
  <c r="Y1655" i="18"/>
  <c r="X1655" i="18"/>
  <c r="BA1519" i="18"/>
  <c r="Z1519" i="18"/>
  <c r="BA1540" i="18"/>
  <c r="X1540" i="18"/>
  <c r="Z1540" i="18"/>
  <c r="BB1540" i="18"/>
  <c r="AZ1666" i="18"/>
  <c r="Y1666" i="18"/>
  <c r="AZ1434" i="18"/>
  <c r="X1434" i="18"/>
  <c r="BA1580" i="18"/>
  <c r="BC1580" i="18" s="1"/>
  <c r="Z1580" i="18"/>
  <c r="AZ1580" i="18"/>
  <c r="X1580" i="18"/>
  <c r="Z1643" i="18"/>
  <c r="BA1643" i="18"/>
  <c r="BC1643" i="18" s="1"/>
  <c r="BA1495" i="18"/>
  <c r="BC1495" i="18" s="1"/>
  <c r="Y1495" i="18"/>
  <c r="AZ1649" i="18"/>
  <c r="Y1649" i="18"/>
  <c r="BA1649" i="18"/>
  <c r="BB1649" i="18"/>
  <c r="BA1555" i="18"/>
  <c r="AZ1555" i="18"/>
  <c r="AZ1476" i="18"/>
  <c r="Y1476" i="18"/>
  <c r="BB1691" i="18"/>
  <c r="AZ1691" i="18"/>
  <c r="Z1691" i="18"/>
  <c r="Y1691" i="18"/>
  <c r="BA1528" i="18"/>
  <c r="BC1528" i="18" s="1"/>
  <c r="AZ1528" i="18"/>
  <c r="AZ1375" i="18"/>
  <c r="Z1375" i="18"/>
  <c r="BA1218" i="18"/>
  <c r="BC1218" i="18" s="1"/>
  <c r="BB1218" i="18"/>
  <c r="X1218" i="18"/>
  <c r="AZ1218" i="18"/>
  <c r="Z1378" i="18"/>
  <c r="BA1378" i="18"/>
  <c r="BC1378" i="18" s="1"/>
  <c r="BA1415" i="18"/>
  <c r="BC1415" i="18" s="1"/>
  <c r="BB1415" i="18"/>
  <c r="AZ1314" i="18"/>
  <c r="BB1314" i="18"/>
  <c r="X1314" i="18"/>
  <c r="BA1314" i="18"/>
  <c r="BC1314" i="18" s="1"/>
  <c r="BA1401" i="18"/>
  <c r="BC1401" i="18" s="1"/>
  <c r="BB1401" i="18"/>
  <c r="Z1139" i="18"/>
  <c r="AZ1139" i="18"/>
  <c r="BA1368" i="18"/>
  <c r="X1368" i="18"/>
  <c r="Y1368" i="18"/>
  <c r="BB1368" i="18"/>
  <c r="BA1356" i="18"/>
  <c r="BC1356" i="18" s="1"/>
  <c r="AZ1356" i="18"/>
  <c r="X1444" i="18"/>
  <c r="BA1444" i="18"/>
  <c r="BC1444" i="18" s="1"/>
  <c r="AZ1325" i="18"/>
  <c r="Y1325" i="18"/>
  <c r="Z1325" i="18"/>
  <c r="BB1325" i="18"/>
  <c r="BB1466" i="18"/>
  <c r="AZ1466" i="18"/>
  <c r="Z1360" i="18"/>
  <c r="AZ1360" i="18"/>
  <c r="AZ1431" i="18"/>
  <c r="BA1431" i="18"/>
  <c r="BC1431" i="18" s="1"/>
  <c r="X1431" i="18"/>
  <c r="Y1431" i="18"/>
  <c r="AZ1286" i="18"/>
  <c r="Y1286" i="18"/>
  <c r="AZ1427" i="18"/>
  <c r="BA1427" i="18"/>
  <c r="AZ1297" i="18"/>
  <c r="X1297" i="18"/>
  <c r="Z1297" i="18"/>
  <c r="BB1297" i="18"/>
  <c r="AZ1464" i="18"/>
  <c r="Z1464" i="18"/>
  <c r="BA1323" i="18"/>
  <c r="BC1323" i="18" s="1"/>
  <c r="Z1323" i="18"/>
  <c r="BB1261" i="18"/>
  <c r="X1261" i="18"/>
  <c r="Z1261" i="18"/>
  <c r="AZ1261" i="18"/>
  <c r="Y1192" i="18"/>
  <c r="Z1192" i="18"/>
  <c r="BA930" i="18"/>
  <c r="BC930" i="18" s="1"/>
  <c r="BB930" i="18"/>
  <c r="BB972" i="18"/>
  <c r="AZ972" i="18"/>
  <c r="BA972" i="18"/>
  <c r="BC972" i="18" s="1"/>
  <c r="X972" i="18"/>
  <c r="AZ1087" i="18"/>
  <c r="Y1087" i="18"/>
  <c r="BA1137" i="18"/>
  <c r="BC1137" i="18" s="1"/>
  <c r="BB1137" i="18"/>
  <c r="BB1144" i="18"/>
  <c r="X1144" i="18"/>
  <c r="Z1144" i="18"/>
  <c r="BA1144" i="18"/>
  <c r="BC1144" i="18" s="1"/>
  <c r="AZ992" i="18"/>
  <c r="Y992" i="18"/>
  <c r="AZ1155" i="18"/>
  <c r="Z1155" i="18"/>
  <c r="X1194" i="18"/>
  <c r="BB1194" i="18"/>
  <c r="BA1194" i="18"/>
  <c r="BC1194" i="18" s="1"/>
  <c r="AZ1194" i="18"/>
  <c r="AZ1090" i="18"/>
  <c r="Y1090" i="18"/>
  <c r="BA1163" i="18"/>
  <c r="BC1163" i="18" s="1"/>
  <c r="AZ1163" i="18"/>
  <c r="AZ1177" i="18"/>
  <c r="X1177" i="18"/>
  <c r="Y1177" i="18"/>
  <c r="BA1177" i="18"/>
  <c r="BC1177" i="18" s="1"/>
  <c r="BA944" i="18"/>
  <c r="BC944" i="18" s="1"/>
  <c r="BB944" i="18"/>
  <c r="Z1130" i="18"/>
  <c r="BA1130" i="18"/>
  <c r="BC1130" i="18" s="1"/>
  <c r="Z947" i="18"/>
  <c r="Y947" i="18"/>
  <c r="BA947" i="18"/>
  <c r="BC947" i="18" s="1"/>
  <c r="X947" i="18"/>
  <c r="AZ1146" i="18"/>
  <c r="BB1146" i="18"/>
  <c r="BA914" i="18"/>
  <c r="BC914" i="18" s="1"/>
  <c r="Z914" i="18"/>
  <c r="BA982" i="18"/>
  <c r="BC982" i="18" s="1"/>
  <c r="BB982" i="18"/>
  <c r="X982" i="18"/>
  <c r="Z982" i="18"/>
  <c r="X704" i="18"/>
  <c r="AZ704" i="18"/>
  <c r="AZ956" i="18"/>
  <c r="Z956" i="18"/>
  <c r="BA906" i="18"/>
  <c r="BB906" i="18"/>
  <c r="X906" i="18"/>
  <c r="Z906" i="18"/>
  <c r="AZ1017" i="18"/>
  <c r="X1017" i="18"/>
  <c r="AZ851" i="18"/>
  <c r="BB851" i="18"/>
  <c r="AZ979" i="18"/>
  <c r="X979" i="18"/>
  <c r="Z979" i="18"/>
  <c r="BB979" i="18"/>
  <c r="AZ988" i="18"/>
  <c r="BA988" i="18"/>
  <c r="BC988" i="18" s="1"/>
  <c r="AZ809" i="18"/>
  <c r="X809" i="18"/>
  <c r="BA1027" i="18"/>
  <c r="BC1027" i="18" s="1"/>
  <c r="BB1027" i="18"/>
  <c r="X1027" i="18"/>
  <c r="Z1027" i="18"/>
  <c r="AZ827" i="18"/>
  <c r="X827" i="18"/>
  <c r="BA925" i="18"/>
  <c r="BC925" i="18" s="1"/>
  <c r="Z925" i="18"/>
  <c r="AZ847" i="18"/>
  <c r="X847" i="18"/>
  <c r="Y847" i="18"/>
  <c r="BB847" i="18"/>
  <c r="Z993" i="18"/>
  <c r="BA993" i="18"/>
  <c r="BC993" i="18" s="1"/>
  <c r="BA894" i="18"/>
  <c r="BC894" i="18" s="1"/>
  <c r="BB894" i="18"/>
  <c r="BB724" i="18"/>
  <c r="Z724" i="18"/>
  <c r="Y724" i="18"/>
  <c r="AZ724" i="18"/>
  <c r="BA766" i="18"/>
  <c r="X766" i="18"/>
  <c r="BA780" i="18"/>
  <c r="X780" i="18"/>
  <c r="BA792" i="18"/>
  <c r="X792" i="18"/>
  <c r="Y792" i="18"/>
  <c r="BB792" i="18"/>
  <c r="AZ672" i="18"/>
  <c r="Z672" i="18"/>
  <c r="AZ814" i="18"/>
  <c r="Z814" i="18"/>
  <c r="AZ684" i="18"/>
  <c r="X684" i="18"/>
  <c r="Y684" i="18"/>
  <c r="BB684" i="18"/>
  <c r="X721" i="18"/>
  <c r="BA721" i="18"/>
  <c r="BB817" i="18"/>
  <c r="AZ817" i="18"/>
  <c r="Y817" i="18"/>
  <c r="X624" i="18"/>
  <c r="Z624" i="18"/>
  <c r="AZ624" i="18"/>
  <c r="BA624" i="18"/>
  <c r="Y624" i="18"/>
  <c r="Z719" i="18"/>
  <c r="AZ719" i="18"/>
  <c r="BB719" i="18"/>
  <c r="Y802" i="18"/>
  <c r="AZ802" i="18"/>
  <c r="X802" i="18"/>
  <c r="BA824" i="18"/>
  <c r="BC824" i="18" s="1"/>
  <c r="AZ824" i="18"/>
  <c r="BB824" i="18"/>
  <c r="BD824" i="18" s="1"/>
  <c r="X824" i="18"/>
  <c r="Z824" i="18"/>
  <c r="BB666" i="18"/>
  <c r="X666" i="18"/>
  <c r="Y666" i="18"/>
  <c r="BA536" i="18"/>
  <c r="BC536" i="18" s="1"/>
  <c r="BB536" i="18"/>
  <c r="X536" i="18"/>
  <c r="BA681" i="18"/>
  <c r="BC681" i="18" s="1"/>
  <c r="AZ681" i="18"/>
  <c r="Z681" i="18"/>
  <c r="BB681" i="18"/>
  <c r="Y681" i="18"/>
  <c r="X311" i="18"/>
  <c r="AZ311" i="18"/>
  <c r="BB311" i="18"/>
  <c r="BA554" i="18"/>
  <c r="AZ554" i="18"/>
  <c r="Z554" i="18"/>
  <c r="Y588" i="18"/>
  <c r="BB588" i="18"/>
  <c r="BA588" i="18"/>
  <c r="BC588" i="18" s="1"/>
  <c r="X588" i="18"/>
  <c r="Z588" i="18"/>
  <c r="AZ623" i="18"/>
  <c r="BA623" i="18"/>
  <c r="BC623" i="18" s="1"/>
  <c r="BB623" i="18"/>
  <c r="AZ470" i="18"/>
  <c r="BA470" i="18"/>
  <c r="X470" i="18"/>
  <c r="AZ559" i="18"/>
  <c r="BA559" i="18"/>
  <c r="BC559" i="18" s="1"/>
  <c r="X559" i="18"/>
  <c r="BB559" i="18"/>
  <c r="Y559" i="18"/>
  <c r="X688" i="18"/>
  <c r="AZ688" i="18"/>
  <c r="Y688" i="18"/>
  <c r="Z592" i="18"/>
  <c r="BA592" i="18"/>
  <c r="BC592" i="18" s="1"/>
  <c r="BB592" i="18"/>
  <c r="Z460" i="18"/>
  <c r="AZ460" i="18"/>
  <c r="BA460" i="18"/>
  <c r="BC460" i="18" s="1"/>
  <c r="X460" i="18"/>
  <c r="Y460" i="18"/>
  <c r="AZ614" i="18"/>
  <c r="BA614" i="18"/>
  <c r="BC614" i="18" s="1"/>
  <c r="BB614" i="18"/>
  <c r="BB690" i="18"/>
  <c r="BD690" i="18" s="1"/>
  <c r="AZ690" i="18"/>
  <c r="Y690" i="18"/>
  <c r="Y520" i="18"/>
  <c r="Z520" i="18"/>
  <c r="AZ520" i="18"/>
  <c r="BB520" i="18"/>
  <c r="BA520" i="18"/>
  <c r="BC520" i="18" s="1"/>
  <c r="Y605" i="18"/>
  <c r="BA605" i="18"/>
  <c r="BC605" i="18" s="1"/>
  <c r="BB605" i="18"/>
  <c r="BA478" i="18"/>
  <c r="BC478" i="18" s="1"/>
  <c r="AZ478" i="18"/>
  <c r="Y478" i="18"/>
  <c r="X633" i="18"/>
  <c r="Z633" i="18"/>
  <c r="AZ633" i="18"/>
  <c r="BA633" i="18"/>
  <c r="Y633" i="18"/>
  <c r="BB472" i="18"/>
  <c r="AZ472" i="18"/>
  <c r="Y472" i="18"/>
  <c r="X264" i="18"/>
  <c r="AZ264" i="18"/>
  <c r="Z264" i="18"/>
  <c r="X327" i="18"/>
  <c r="AZ327" i="18"/>
  <c r="BA327" i="18"/>
  <c r="BC327" i="18" s="1"/>
  <c r="BB327" i="18"/>
  <c r="Y327" i="18"/>
  <c r="X400" i="18"/>
  <c r="AZ400" i="18"/>
  <c r="BB400" i="18"/>
  <c r="BA306" i="18"/>
  <c r="BC306" i="18" s="1"/>
  <c r="AZ306" i="18"/>
  <c r="Z306" i="18"/>
  <c r="BB404" i="18"/>
  <c r="Y404" i="18"/>
  <c r="Z404" i="18"/>
  <c r="BA404" i="18"/>
  <c r="X404" i="18"/>
  <c r="Z396" i="18"/>
  <c r="BA396" i="18"/>
  <c r="Y396" i="18"/>
  <c r="X416" i="18"/>
  <c r="AZ416" i="18"/>
  <c r="Y416" i="18"/>
  <c r="Z305" i="18"/>
  <c r="BB305" i="18"/>
  <c r="X305" i="18"/>
  <c r="Y305" i="18"/>
  <c r="AZ305" i="18"/>
  <c r="BB295" i="18"/>
  <c r="BD295" i="18" s="1"/>
  <c r="Y295" i="18"/>
  <c r="AZ295" i="18"/>
  <c r="BB387" i="18"/>
  <c r="BA387" i="18"/>
  <c r="BC387" i="18" s="1"/>
  <c r="AZ387" i="18"/>
  <c r="BA294" i="18"/>
  <c r="BC294" i="18" s="1"/>
  <c r="AZ294" i="18"/>
  <c r="Z294" i="18"/>
  <c r="Y294" i="18"/>
  <c r="X294" i="18"/>
  <c r="Y339" i="18"/>
  <c r="BA339" i="18"/>
  <c r="BC339" i="18" s="1"/>
  <c r="AZ339" i="18"/>
  <c r="Y367" i="18"/>
  <c r="BB367" i="18"/>
  <c r="BA367" i="18"/>
  <c r="BC367" i="18" s="1"/>
  <c r="Y455" i="18"/>
  <c r="BA455" i="18"/>
  <c r="BC455" i="18" s="1"/>
  <c r="BB455" i="18"/>
  <c r="X455" i="18"/>
  <c r="Z455" i="18"/>
  <c r="Z276" i="18"/>
  <c r="Y276" i="18"/>
  <c r="X276" i="18"/>
  <c r="BA86" i="18"/>
  <c r="BC86" i="18" s="1"/>
  <c r="Z86" i="18"/>
  <c r="AZ86" i="18"/>
  <c r="X253" i="18"/>
  <c r="Y253" i="18"/>
  <c r="AZ253" i="18"/>
  <c r="Z253" i="18"/>
  <c r="BA253" i="18"/>
  <c r="BC253" i="18" s="1"/>
  <c r="X151" i="18"/>
  <c r="BA151" i="18"/>
  <c r="BC151" i="18" s="1"/>
  <c r="Z151" i="18"/>
  <c r="BB163" i="18"/>
  <c r="AZ163" i="18"/>
  <c r="X163" i="18"/>
  <c r="BA63" i="18"/>
  <c r="BC63" i="18" s="1"/>
  <c r="AZ63" i="18"/>
  <c r="X63" i="18"/>
  <c r="Y63" i="18"/>
  <c r="Z63" i="18"/>
  <c r="AZ29" i="18"/>
  <c r="Z29" i="18"/>
  <c r="Y29" i="18"/>
  <c r="Y62" i="18"/>
  <c r="AZ62" i="18"/>
  <c r="BA62" i="18"/>
  <c r="BC62" i="18" s="1"/>
  <c r="Z62" i="18"/>
  <c r="BB62" i="18"/>
  <c r="BB203" i="18"/>
  <c r="Y203" i="18"/>
  <c r="AZ203" i="18"/>
  <c r="Z123" i="18"/>
  <c r="AZ123" i="18"/>
  <c r="BB123" i="18"/>
  <c r="BA123" i="18"/>
  <c r="BC123" i="18" s="1"/>
  <c r="Y123" i="18"/>
  <c r="Y237" i="18"/>
  <c r="AZ237" i="18"/>
  <c r="BA237" i="18"/>
  <c r="BC237" i="18" s="1"/>
  <c r="BB61" i="18"/>
  <c r="X61" i="18"/>
  <c r="BA61" i="18"/>
  <c r="BC61" i="18" s="1"/>
  <c r="Z61" i="18"/>
  <c r="AZ61" i="18"/>
  <c r="Y198" i="18"/>
  <c r="AZ198" i="18"/>
  <c r="BB198" i="18"/>
  <c r="AZ72" i="18"/>
  <c r="X72" i="18"/>
  <c r="BA72" i="18"/>
  <c r="BC72" i="18" s="1"/>
  <c r="BB72" i="18"/>
  <c r="Y72" i="18"/>
  <c r="X171" i="18"/>
  <c r="BA171" i="18"/>
  <c r="BC171" i="18" s="1"/>
  <c r="AZ171" i="18"/>
  <c r="Z208" i="18"/>
  <c r="Y208" i="18"/>
  <c r="AZ208" i="18"/>
  <c r="BB208" i="18"/>
  <c r="X208" i="18"/>
  <c r="AZ89" i="18"/>
  <c r="X89" i="18"/>
  <c r="BA89" i="18"/>
  <c r="BC89" i="18" s="1"/>
  <c r="BB207" i="18"/>
  <c r="Y207" i="18"/>
  <c r="Z207" i="18"/>
  <c r="AZ207" i="18"/>
  <c r="BA207" i="18"/>
  <c r="BC207" i="18" s="1"/>
  <c r="AZ138" i="18"/>
  <c r="Y138" i="18"/>
  <c r="BA138" i="18"/>
  <c r="BC138" i="18" s="1"/>
  <c r="Y248" i="18"/>
  <c r="X248" i="18"/>
  <c r="Z248" i="18"/>
  <c r="BB248" i="18"/>
  <c r="AZ248" i="18"/>
  <c r="AZ117" i="18"/>
  <c r="Z117" i="18"/>
  <c r="BB117" i="18"/>
  <c r="BD117" i="18" s="1"/>
  <c r="BB1775" i="18"/>
  <c r="BA1775" i="18"/>
  <c r="BC1775" i="18" s="1"/>
  <c r="BB1721" i="18"/>
  <c r="X1721" i="18"/>
  <c r="BA1269" i="18"/>
  <c r="BC1269" i="18" s="1"/>
  <c r="Y1269" i="18"/>
  <c r="X1178" i="18"/>
  <c r="BB1178" i="18"/>
  <c r="Z710" i="18"/>
  <c r="Y710" i="18"/>
  <c r="BB364" i="18"/>
  <c r="Y364" i="18"/>
  <c r="BD305" i="7"/>
  <c r="EH306" i="7" s="1"/>
  <c r="BB307" i="7"/>
  <c r="BD271" i="7"/>
  <c r="EH272" i="7" s="1"/>
  <c r="BD129" i="7"/>
  <c r="EH130" i="7" s="1"/>
  <c r="BB290" i="7"/>
  <c r="BD705" i="7"/>
  <c r="EJ808" i="7"/>
  <c r="BB359" i="7"/>
  <c r="EJ708" i="7"/>
  <c r="BD692" i="7"/>
  <c r="EH693" i="7" s="1"/>
  <c r="CF352" i="7"/>
  <c r="BB809" i="7"/>
  <c r="CF340" i="7"/>
  <c r="BD215" i="7"/>
  <c r="EH216" i="7" s="1"/>
  <c r="CE812" i="7"/>
  <c r="CE691" i="7"/>
  <c r="BB212" i="7"/>
  <c r="CE787" i="7"/>
  <c r="EJ217" i="7"/>
  <c r="BB268" i="7"/>
  <c r="CE309" i="7"/>
  <c r="CF828" i="7"/>
  <c r="CE359" i="7"/>
  <c r="EJ338" i="7"/>
  <c r="CF808" i="7"/>
  <c r="BD206" i="7"/>
  <c r="EH207" i="7" s="1"/>
  <c r="BD267" i="7"/>
  <c r="BB340" i="7"/>
  <c r="CF814" i="7"/>
  <c r="CF833" i="7"/>
  <c r="EJ771" i="7"/>
  <c r="BA1953" i="18"/>
  <c r="BC1953" i="18" s="1"/>
  <c r="Y1953" i="18"/>
  <c r="Z1896" i="18"/>
  <c r="Y1896" i="18"/>
  <c r="BB1860" i="18"/>
  <c r="Z1860" i="18"/>
  <c r="BB1730" i="18"/>
  <c r="BD1730" i="18" s="1"/>
  <c r="X1730" i="18"/>
  <c r="X1914" i="18"/>
  <c r="Y1914" i="18"/>
  <c r="BB1585" i="18"/>
  <c r="Y1585" i="18"/>
  <c r="BB1821" i="18"/>
  <c r="Y1821" i="18"/>
  <c r="X1776" i="18"/>
  <c r="Y1776" i="18"/>
  <c r="Z1819" i="18"/>
  <c r="X1819" i="18"/>
  <c r="Z1937" i="18"/>
  <c r="BA1937" i="18"/>
  <c r="BC1937" i="18" s="1"/>
  <c r="BB1834" i="18"/>
  <c r="Z1834" i="18"/>
  <c r="Y1835" i="18"/>
  <c r="BA1835" i="18"/>
  <c r="BC1835" i="18" s="1"/>
  <c r="BB1941" i="18"/>
  <c r="Y1941" i="18"/>
  <c r="AZ1795" i="18"/>
  <c r="X1795" i="18"/>
  <c r="BB1537" i="18"/>
  <c r="Z1537" i="18"/>
  <c r="X1809" i="18"/>
  <c r="AZ1809" i="18"/>
  <c r="X1887" i="18"/>
  <c r="Y1887" i="18"/>
  <c r="AZ1708" i="18"/>
  <c r="BB1708" i="18"/>
  <c r="BD1708" i="18" s="1"/>
  <c r="X1910" i="18"/>
  <c r="Y1910" i="18"/>
  <c r="BA1826" i="18"/>
  <c r="BC1826" i="18" s="1"/>
  <c r="X1826" i="18"/>
  <c r="AZ1726" i="18"/>
  <c r="BB1726" i="18"/>
  <c r="Y1903" i="18"/>
  <c r="BB1903" i="18"/>
  <c r="Z1729" i="18"/>
  <c r="AZ1729" i="18"/>
  <c r="Y1542" i="18"/>
  <c r="BA1542" i="18"/>
  <c r="BC1542" i="18" s="1"/>
  <c r="Z1673" i="18"/>
  <c r="X1673" i="18"/>
  <c r="X1456" i="18"/>
  <c r="Y1456" i="18"/>
  <c r="X1637" i="18"/>
  <c r="Y1637" i="18"/>
  <c r="X1484" i="18"/>
  <c r="AZ1484" i="18"/>
  <c r="AZ1582" i="18"/>
  <c r="BB1582" i="18"/>
  <c r="Z1655" i="18"/>
  <c r="AZ1655" i="18"/>
  <c r="BB1519" i="18"/>
  <c r="AZ1519" i="18"/>
  <c r="AZ1540" i="18"/>
  <c r="Y1540" i="18"/>
  <c r="X1666" i="18"/>
  <c r="BB1666" i="18"/>
  <c r="BB1434" i="18"/>
  <c r="BD1434" i="18" s="1"/>
  <c r="Y1434" i="18"/>
  <c r="Y1580" i="18"/>
  <c r="BB1580" i="18"/>
  <c r="X1643" i="18"/>
  <c r="AZ1643" i="18"/>
  <c r="AZ1495" i="18"/>
  <c r="X1495" i="18"/>
  <c r="Z1649" i="18"/>
  <c r="X1649" i="18"/>
  <c r="Z1555" i="18"/>
  <c r="BB1555" i="18"/>
  <c r="Z1476" i="18"/>
  <c r="BB1476" i="18"/>
  <c r="BA1691" i="18"/>
  <c r="BC1691" i="18" s="1"/>
  <c r="X1691" i="18"/>
  <c r="Z1528" i="18"/>
  <c r="BB1528" i="18"/>
  <c r="Y1375" i="18"/>
  <c r="BA1375" i="18"/>
  <c r="Z1218" i="18"/>
  <c r="Y1218" i="18"/>
  <c r="BB1378" i="18"/>
  <c r="Y1378" i="18"/>
  <c r="Y1415" i="18"/>
  <c r="Z1415" i="18"/>
  <c r="Z1314" i="18"/>
  <c r="Y1314" i="18"/>
  <c r="Y1401" i="18"/>
  <c r="AZ1401" i="18"/>
  <c r="Y1139" i="18"/>
  <c r="X1139" i="18"/>
  <c r="Z1368" i="18"/>
  <c r="AZ1368" i="18"/>
  <c r="X1356" i="18"/>
  <c r="Z1356" i="18"/>
  <c r="BB1444" i="18"/>
  <c r="Z1444" i="18"/>
  <c r="BA1325" i="18"/>
  <c r="BC1325" i="18" s="1"/>
  <c r="X1325" i="18"/>
  <c r="BA1466" i="18"/>
  <c r="BC1466" i="18" s="1"/>
  <c r="Y1466" i="18"/>
  <c r="BA1360" i="18"/>
  <c r="BC1360" i="18" s="1"/>
  <c r="X1360" i="18"/>
  <c r="BB1431" i="18"/>
  <c r="Z1431" i="18"/>
  <c r="BA1286" i="18"/>
  <c r="BC1286" i="18" s="1"/>
  <c r="X1286" i="18"/>
  <c r="Z1427" i="18"/>
  <c r="Y1427" i="18"/>
  <c r="Y1297" i="18"/>
  <c r="BA1297" i="18"/>
  <c r="BC1297" i="18" s="1"/>
  <c r="X1464" i="18"/>
  <c r="BB1464" i="18"/>
  <c r="BD1464" i="18" s="1"/>
  <c r="X1323" i="18"/>
  <c r="AZ1323" i="18"/>
  <c r="Y1261" i="18"/>
  <c r="BA1261" i="18"/>
  <c r="BC1261" i="18" s="1"/>
  <c r="BB1192" i="18"/>
  <c r="BA1192" i="18"/>
  <c r="BC1192" i="18" s="1"/>
  <c r="X930" i="18"/>
  <c r="Z930" i="18"/>
  <c r="Y972" i="18"/>
  <c r="Z972" i="18"/>
  <c r="Z1087" i="18"/>
  <c r="X1087" i="18"/>
  <c r="Y1137" i="18"/>
  <c r="AZ1137" i="18"/>
  <c r="AZ1144" i="18"/>
  <c r="Y1144" i="18"/>
  <c r="Z992" i="18"/>
  <c r="BA992" i="18"/>
  <c r="BC992" i="18" s="1"/>
  <c r="BA1155" i="18"/>
  <c r="BC1155" i="18" s="1"/>
  <c r="Y1155" i="18"/>
  <c r="Y1194" i="18"/>
  <c r="Z1194" i="18"/>
  <c r="BB1090" i="18"/>
  <c r="X1090" i="18"/>
  <c r="BB1163" i="18"/>
  <c r="Y1163" i="18"/>
  <c r="Z1177" i="18"/>
  <c r="BB1177" i="18"/>
  <c r="AZ944" i="18"/>
  <c r="Y944" i="18"/>
  <c r="Y1130" i="18"/>
  <c r="BB1130" i="18"/>
  <c r="AZ947" i="18"/>
  <c r="BB947" i="18"/>
  <c r="X1146" i="18"/>
  <c r="Z1146" i="18"/>
  <c r="Y914" i="18"/>
  <c r="AZ914" i="18"/>
  <c r="Y982" i="18"/>
  <c r="AZ982" i="18"/>
  <c r="BA704" i="18"/>
  <c r="BC704" i="18" s="1"/>
  <c r="Z704" i="18"/>
  <c r="X956" i="18"/>
  <c r="BA956" i="18"/>
  <c r="BC956" i="18" s="1"/>
  <c r="Y906" i="18"/>
  <c r="AZ906" i="18"/>
  <c r="Y1017" i="18"/>
  <c r="Z1017" i="18"/>
  <c r="Z851" i="18"/>
  <c r="BA851" i="18"/>
  <c r="BC851" i="18" s="1"/>
  <c r="Y979" i="18"/>
  <c r="BA979" i="18"/>
  <c r="BC979" i="18" s="1"/>
  <c r="Y988" i="18"/>
  <c r="BB988" i="18"/>
  <c r="Z809" i="18"/>
  <c r="BA809" i="18"/>
  <c r="BC809" i="18" s="1"/>
  <c r="Y1027" i="18"/>
  <c r="AZ1027" i="18"/>
  <c r="Z827" i="18"/>
  <c r="BA827" i="18"/>
  <c r="BC827" i="18" s="1"/>
  <c r="X925" i="18"/>
  <c r="BB925" i="18"/>
  <c r="Z847" i="18"/>
  <c r="BA847" i="18"/>
  <c r="BC847" i="18" s="1"/>
  <c r="X993" i="18"/>
  <c r="BB993" i="18"/>
  <c r="X894" i="18"/>
  <c r="Z894" i="18"/>
  <c r="X724" i="18"/>
  <c r="BA724" i="18"/>
  <c r="BC724" i="18" s="1"/>
  <c r="Z766" i="18"/>
  <c r="Y766" i="18"/>
  <c r="Y780" i="18"/>
  <c r="AZ780" i="18"/>
  <c r="AZ792" i="18"/>
  <c r="Z792" i="18"/>
  <c r="Y672" i="18"/>
  <c r="BB672" i="18"/>
  <c r="X814" i="18"/>
  <c r="BA814" i="18"/>
  <c r="BC814" i="18" s="1"/>
  <c r="Z684" i="18"/>
  <c r="BA684" i="18"/>
  <c r="BC684" i="18" s="1"/>
  <c r="Z721" i="18"/>
  <c r="Y721" i="18"/>
  <c r="Z163" i="18"/>
  <c r="BB253" i="18"/>
  <c r="BA276" i="18"/>
  <c r="BC276" i="18" s="1"/>
  <c r="Z367" i="18"/>
  <c r="BB294" i="18"/>
  <c r="X295" i="18"/>
  <c r="Z416" i="18"/>
  <c r="AZ404" i="18"/>
  <c r="Z400" i="18"/>
  <c r="Y264" i="18"/>
  <c r="BB633" i="18"/>
  <c r="X605" i="18"/>
  <c r="X690" i="18"/>
  <c r="BB460" i="18"/>
  <c r="Z688" i="18"/>
  <c r="Y470" i="18"/>
  <c r="AZ588" i="18"/>
  <c r="Z311" i="18"/>
  <c r="Y536" i="18"/>
  <c r="Y824" i="18"/>
  <c r="X719" i="18"/>
  <c r="BA817" i="18"/>
  <c r="BC817" i="18" s="1"/>
  <c r="BB63" i="18"/>
  <c r="Y151" i="18"/>
  <c r="Y86" i="18"/>
  <c r="AZ455" i="18"/>
  <c r="BB339" i="18"/>
  <c r="X387" i="18"/>
  <c r="BA305" i="18"/>
  <c r="BC305" i="18" s="1"/>
  <c r="AZ396" i="18"/>
  <c r="BB306" i="18"/>
  <c r="Z327" i="18"/>
  <c r="BA472" i="18"/>
  <c r="BC472" i="18" s="1"/>
  <c r="X478" i="18"/>
  <c r="X520" i="18"/>
  <c r="X614" i="18"/>
  <c r="AZ592" i="18"/>
  <c r="Z559" i="18"/>
  <c r="X623" i="18"/>
  <c r="BB554" i="18"/>
  <c r="X681" i="18"/>
  <c r="Z666" i="18"/>
  <c r="BA802" i="18"/>
  <c r="BC802" i="18" s="1"/>
  <c r="BB624" i="18"/>
  <c r="AZ97" i="18"/>
  <c r="Z860" i="18"/>
  <c r="BB58" i="18"/>
  <c r="Y469" i="18"/>
  <c r="AZ192" i="18"/>
  <c r="BA489" i="18"/>
  <c r="BC489" i="18" s="1"/>
  <c r="Y806" i="18"/>
  <c r="Z206" i="18"/>
  <c r="AZ383" i="18"/>
  <c r="BA285" i="18"/>
  <c r="BC285" i="18" s="1"/>
  <c r="BA42" i="18"/>
  <c r="BB291" i="18"/>
  <c r="BA391" i="18"/>
  <c r="BC391" i="18" s="1"/>
  <c r="Z1291" i="18"/>
  <c r="Z42" i="18"/>
  <c r="BA291" i="18"/>
  <c r="BC291" i="18" s="1"/>
  <c r="Z391" i="18"/>
  <c r="AZ615" i="18"/>
  <c r="X1909" i="18"/>
  <c r="BB135" i="18"/>
  <c r="Z1909" i="18"/>
  <c r="BB97" i="18"/>
  <c r="X202" i="18"/>
  <c r="BA241" i="18"/>
  <c r="BC241" i="18" s="1"/>
  <c r="BA1833" i="18"/>
  <c r="BC1833" i="18" s="1"/>
  <c r="Y1310" i="18"/>
  <c r="BB1950" i="18"/>
  <c r="Z1950" i="18"/>
  <c r="BB1956" i="18"/>
  <c r="Z1956" i="18"/>
  <c r="BB1798" i="18"/>
  <c r="X1798" i="18"/>
  <c r="BB1844" i="18"/>
  <c r="BA1844" i="18"/>
  <c r="BC1844" i="18" s="1"/>
  <c r="Z1830" i="18"/>
  <c r="BB1830" i="18"/>
  <c r="AZ1514" i="18"/>
  <c r="X1514" i="18"/>
  <c r="Z1609" i="18"/>
  <c r="AZ1609" i="18"/>
  <c r="BB1710" i="18"/>
  <c r="Z1710" i="18"/>
  <c r="BB1257" i="18"/>
  <c r="Z1257" i="18"/>
  <c r="Y1419" i="18"/>
  <c r="BA1419" i="18"/>
  <c r="BC1419" i="18" s="1"/>
  <c r="AZ1237" i="18"/>
  <c r="X1237" i="18"/>
  <c r="Y1265" i="18"/>
  <c r="BA1265" i="18"/>
  <c r="BC1265" i="18" s="1"/>
  <c r="AZ1030" i="18"/>
  <c r="Z1030" i="18"/>
  <c r="BA882" i="18"/>
  <c r="BC882" i="18" s="1"/>
  <c r="Y882" i="18"/>
  <c r="Y1001" i="18"/>
  <c r="BA1001" i="18"/>
  <c r="BC1001" i="18" s="1"/>
  <c r="AZ1014" i="18"/>
  <c r="X1014" i="18"/>
  <c r="X878" i="18"/>
  <c r="BA878" i="18"/>
  <c r="BC878" i="18" s="1"/>
  <c r="BB555" i="18"/>
  <c r="Y555" i="18"/>
  <c r="AZ701" i="18"/>
  <c r="Z701" i="18"/>
  <c r="Z349" i="18"/>
  <c r="X349" i="18"/>
  <c r="Y606" i="18"/>
  <c r="BA606" i="18"/>
  <c r="BC606" i="18" s="1"/>
  <c r="Y564" i="18"/>
  <c r="BA564" i="18"/>
  <c r="BC564" i="18" s="1"/>
  <c r="BA374" i="18"/>
  <c r="X374" i="18"/>
  <c r="Z332" i="18"/>
  <c r="BB332" i="18"/>
  <c r="Y318" i="18"/>
  <c r="BB318" i="18"/>
  <c r="BB77" i="18"/>
  <c r="Z77" i="18"/>
  <c r="BA122" i="18"/>
  <c r="BC122" i="18" s="1"/>
  <c r="X122" i="18"/>
  <c r="Y234" i="18"/>
  <c r="X234" i="18"/>
  <c r="BB1945" i="18"/>
  <c r="Y1945" i="18"/>
  <c r="AZ1786" i="18"/>
  <c r="X1786" i="18"/>
  <c r="BB1827" i="18"/>
  <c r="Z1827" i="18"/>
  <c r="AZ1509" i="18"/>
  <c r="BB1509" i="18"/>
  <c r="AZ1521" i="18"/>
  <c r="BB1521" i="18"/>
  <c r="Y1521" i="18"/>
  <c r="BB1565" i="18"/>
  <c r="Z1565" i="18"/>
  <c r="Z1510" i="18"/>
  <c r="Y1510" i="18"/>
  <c r="AZ1510" i="18"/>
  <c r="BB1658" i="18"/>
  <c r="X1658" i="18"/>
  <c r="BB1485" i="18"/>
  <c r="X1485" i="18"/>
  <c r="Y1485" i="18"/>
  <c r="Y1245" i="18"/>
  <c r="AZ1245" i="18"/>
  <c r="AZ1462" i="18"/>
  <c r="BA1462" i="18"/>
  <c r="BB1462" i="18"/>
  <c r="Z1396" i="18"/>
  <c r="Y1396" i="18"/>
  <c r="BA1457" i="18"/>
  <c r="BC1457" i="18" s="1"/>
  <c r="X1457" i="18"/>
  <c r="Z1457" i="18"/>
  <c r="AZ1173" i="18"/>
  <c r="BB1173" i="18"/>
  <c r="BA1438" i="18"/>
  <c r="X1438" i="18"/>
  <c r="BB1438" i="18"/>
  <c r="BB1262" i="18"/>
  <c r="AZ1262" i="18"/>
  <c r="AZ931" i="18"/>
  <c r="BA931" i="18"/>
  <c r="BC931" i="18" s="1"/>
  <c r="Z931" i="18"/>
  <c r="BB844" i="18"/>
  <c r="X844" i="18"/>
  <c r="X1184" i="18"/>
  <c r="Y1184" i="18"/>
  <c r="AZ1184" i="18"/>
  <c r="BA1182" i="18"/>
  <c r="BC1182" i="18" s="1"/>
  <c r="Z1182" i="18"/>
  <c r="BB1150" i="18"/>
  <c r="X1150" i="18"/>
  <c r="Y1150" i="18"/>
  <c r="BB990" i="18"/>
  <c r="BA990" i="18"/>
  <c r="BB964" i="18"/>
  <c r="X964" i="18"/>
  <c r="Z964" i="18"/>
  <c r="Y994" i="18"/>
  <c r="Z994" i="18"/>
  <c r="X829" i="18"/>
  <c r="Y829" i="18"/>
  <c r="BB829" i="18"/>
  <c r="X848" i="18"/>
  <c r="BB848" i="18"/>
  <c r="Z898" i="18"/>
  <c r="AZ898" i="18"/>
  <c r="X898" i="18"/>
  <c r="Z793" i="18"/>
  <c r="AZ793" i="18"/>
  <c r="Y822" i="18"/>
  <c r="Z822" i="18"/>
  <c r="AZ822" i="18"/>
  <c r="Z658" i="18"/>
  <c r="BB658" i="18"/>
  <c r="BD658" i="18" s="1"/>
  <c r="BB810" i="18"/>
  <c r="X810" i="18"/>
  <c r="Z810" i="18"/>
  <c r="X689" i="18"/>
  <c r="BB689" i="18"/>
  <c r="BA561" i="18"/>
  <c r="BC561" i="18" s="1"/>
  <c r="BB561" i="18"/>
  <c r="Y561" i="18"/>
  <c r="BB483" i="18"/>
  <c r="AZ483" i="18"/>
  <c r="BA581" i="18"/>
  <c r="BB581" i="18"/>
  <c r="AZ581" i="18"/>
  <c r="X581" i="18"/>
  <c r="Z692" i="18"/>
  <c r="Y692" i="18"/>
  <c r="BB692" i="18"/>
  <c r="BA594" i="18"/>
  <c r="BC594" i="18" s="1"/>
  <c r="X594" i="18"/>
  <c r="AZ594" i="18"/>
  <c r="BB594" i="18"/>
  <c r="Z465" i="18"/>
  <c r="BA465" i="18"/>
  <c r="AZ465" i="18"/>
  <c r="AZ622" i="18"/>
  <c r="X622" i="18"/>
  <c r="BA622" i="18"/>
  <c r="BC622" i="18" s="1"/>
  <c r="BB622" i="18"/>
  <c r="AZ385" i="18"/>
  <c r="Y385" i="18"/>
  <c r="Z385" i="18"/>
  <c r="Y521" i="18"/>
  <c r="BA521" i="18"/>
  <c r="BC521" i="18" s="1"/>
  <c r="AZ521" i="18"/>
  <c r="X521" i="18"/>
  <c r="AZ609" i="18"/>
  <c r="BB609" i="18"/>
  <c r="BA609" i="18"/>
  <c r="BC609" i="18" s="1"/>
  <c r="Y479" i="18"/>
  <c r="Z479" i="18"/>
  <c r="BA479" i="18"/>
  <c r="BC479" i="18" s="1"/>
  <c r="AZ479" i="18"/>
  <c r="Z642" i="18"/>
  <c r="Y642" i="18"/>
  <c r="BB642" i="18"/>
  <c r="BA300" i="18"/>
  <c r="BC300" i="18" s="1"/>
  <c r="BB300" i="18"/>
  <c r="AZ300" i="18"/>
  <c r="Y300" i="18"/>
  <c r="Y267" i="18"/>
  <c r="BA267" i="18"/>
  <c r="BC267" i="18" s="1"/>
  <c r="AZ267" i="18"/>
  <c r="BB335" i="18"/>
  <c r="Y335" i="18"/>
  <c r="BA335" i="18"/>
  <c r="BC335" i="18" s="1"/>
  <c r="AZ335" i="18"/>
  <c r="BA411" i="18"/>
  <c r="Y411" i="18"/>
  <c r="Z411" i="18"/>
  <c r="BB307" i="18"/>
  <c r="Y307" i="18"/>
  <c r="AZ307" i="18"/>
  <c r="Z307" i="18"/>
  <c r="AZ409" i="18"/>
  <c r="BA409" i="18"/>
  <c r="BC409" i="18" s="1"/>
  <c r="BB409" i="18"/>
  <c r="X403" i="18"/>
  <c r="BB403" i="18"/>
  <c r="BD403" i="18" s="1"/>
  <c r="AZ403" i="18"/>
  <c r="Z403" i="18"/>
  <c r="AZ424" i="18"/>
  <c r="Y424" i="18"/>
  <c r="BA424" i="18"/>
  <c r="BC424" i="18" s="1"/>
  <c r="BA314" i="18"/>
  <c r="BC314" i="18" s="1"/>
  <c r="BB314" i="18"/>
  <c r="AZ314" i="18"/>
  <c r="X314" i="18"/>
  <c r="BA298" i="18"/>
  <c r="BB298" i="18"/>
  <c r="X298" i="18"/>
  <c r="Y399" i="18"/>
  <c r="X399" i="18"/>
  <c r="BA399" i="18"/>
  <c r="BC399" i="18" s="1"/>
  <c r="Z399" i="18"/>
  <c r="AZ312" i="18"/>
  <c r="BA312" i="18"/>
  <c r="BC312" i="18" s="1"/>
  <c r="X312" i="18"/>
  <c r="Y340" i="18"/>
  <c r="AZ340" i="18"/>
  <c r="BA340" i="18"/>
  <c r="BC340" i="18" s="1"/>
  <c r="BB340" i="18"/>
  <c r="X375" i="18"/>
  <c r="Z375" i="18"/>
  <c r="Y375" i="18"/>
  <c r="AZ239" i="18"/>
  <c r="X239" i="18"/>
  <c r="BA239" i="18"/>
  <c r="BC239" i="18" s="1"/>
  <c r="BB239" i="18"/>
  <c r="AZ277" i="18"/>
  <c r="BA277" i="18"/>
  <c r="BC277" i="18" s="1"/>
  <c r="X277" i="18"/>
  <c r="Z96" i="18"/>
  <c r="BB96" i="18"/>
  <c r="X96" i="18"/>
  <c r="BA96" i="18"/>
  <c r="BC96" i="18" s="1"/>
  <c r="X254" i="18"/>
  <c r="Y254" i="18"/>
  <c r="Y154" i="18"/>
  <c r="Z154" i="18"/>
  <c r="AZ154" i="18"/>
  <c r="BA154" i="18"/>
  <c r="BC154" i="18" s="1"/>
  <c r="AZ1997" i="18"/>
  <c r="BA1997" i="18"/>
  <c r="BC1997" i="18" s="1"/>
  <c r="X1981" i="18"/>
  <c r="BB1981" i="18"/>
  <c r="BA1761" i="18"/>
  <c r="X1761" i="18"/>
  <c r="Z1761" i="18"/>
  <c r="Y1761" i="18"/>
  <c r="Y2003" i="18"/>
  <c r="AZ2003" i="18"/>
  <c r="BB2003" i="18"/>
  <c r="Z1966" i="18"/>
  <c r="AZ1966" i="18"/>
  <c r="BB1966" i="18"/>
  <c r="X1966" i="18"/>
  <c r="AZ1952" i="18"/>
  <c r="BB1952" i="18"/>
  <c r="BB1820" i="18"/>
  <c r="Z1820" i="18"/>
  <c r="BB1724" i="18"/>
  <c r="AZ1724" i="18"/>
  <c r="BA1511" i="18"/>
  <c r="BC1511" i="18" s="1"/>
  <c r="X1511" i="18"/>
  <c r="AZ1547" i="18"/>
  <c r="BA1547" i="18"/>
  <c r="Z1315" i="18"/>
  <c r="AZ1315" i="18"/>
  <c r="BB1315" i="18"/>
  <c r="X1331" i="18"/>
  <c r="BA1331" i="18"/>
  <c r="BC1331" i="18" s="1"/>
  <c r="Z1117" i="18"/>
  <c r="BB1117" i="18"/>
  <c r="BA1190" i="18"/>
  <c r="BC1190" i="18" s="1"/>
  <c r="AZ1190" i="18"/>
  <c r="Y903" i="18"/>
  <c r="BA903" i="18"/>
  <c r="BC903" i="18" s="1"/>
  <c r="X924" i="18"/>
  <c r="Z924" i="18"/>
  <c r="BA924" i="18"/>
  <c r="BC924" i="18" s="1"/>
  <c r="X807" i="18"/>
  <c r="AZ807" i="18"/>
  <c r="AZ448" i="18"/>
  <c r="Y448" i="18"/>
  <c r="Y262" i="18"/>
  <c r="X262" i="18"/>
  <c r="Y301" i="18"/>
  <c r="Z301" i="18"/>
  <c r="X269" i="18"/>
  <c r="Y269" i="18"/>
  <c r="AZ147" i="18"/>
  <c r="X147" i="18"/>
  <c r="Y191" i="18"/>
  <c r="Z191" i="18"/>
  <c r="Y28" i="18"/>
  <c r="BA28" i="18"/>
  <c r="BC28" i="18" s="1"/>
  <c r="Z192" i="18"/>
  <c r="X192" i="18"/>
  <c r="Y113" i="18"/>
  <c r="BA113" i="18"/>
  <c r="BC113" i="18" s="1"/>
  <c r="Z223" i="18"/>
  <c r="X223" i="18"/>
  <c r="BA223" i="18"/>
  <c r="BC223" i="18" s="1"/>
  <c r="BA179" i="18"/>
  <c r="BC179" i="18" s="1"/>
  <c r="AZ179" i="18"/>
  <c r="Y60" i="18"/>
  <c r="BA60" i="18"/>
  <c r="BC60" i="18" s="1"/>
  <c r="BB164" i="18"/>
  <c r="AZ164" i="18"/>
  <c r="BB202" i="18"/>
  <c r="BA202" i="18"/>
  <c r="BC202" i="18" s="1"/>
  <c r="Y202" i="18"/>
  <c r="Y42" i="18"/>
  <c r="AZ42" i="18"/>
  <c r="BB42" i="18"/>
  <c r="X206" i="18"/>
  <c r="BB206" i="18"/>
  <c r="Y206" i="18"/>
  <c r="Y129" i="18"/>
  <c r="X129" i="18"/>
  <c r="AZ129" i="18"/>
  <c r="BA129" i="18"/>
  <c r="BA243" i="18"/>
  <c r="BC243" i="18" s="1"/>
  <c r="X243" i="18"/>
  <c r="Y243" i="18"/>
  <c r="BA97" i="18"/>
  <c r="BC97" i="18" s="1"/>
  <c r="X97" i="18"/>
  <c r="Y97" i="18"/>
  <c r="BB1987" i="18"/>
  <c r="X1987" i="18"/>
  <c r="BA1987" i="18"/>
  <c r="BC1987" i="18" s="1"/>
  <c r="AZ1999" i="18"/>
  <c r="Y1999" i="18"/>
  <c r="Z1999" i="18"/>
  <c r="Y1849" i="18"/>
  <c r="AZ1849" i="18"/>
  <c r="BA1908" i="18"/>
  <c r="BC1908" i="18" s="1"/>
  <c r="Z1908" i="18"/>
  <c r="X1801" i="18"/>
  <c r="BA1801" i="18"/>
  <c r="BC1801" i="18" s="1"/>
  <c r="AZ1801" i="18"/>
  <c r="BA1932" i="18"/>
  <c r="BC1932" i="18" s="1"/>
  <c r="Z1932" i="18"/>
  <c r="X1917" i="18"/>
  <c r="AZ1917" i="18"/>
  <c r="BB1882" i="18"/>
  <c r="Y1882" i="18"/>
  <c r="BB1719" i="18"/>
  <c r="BA1719" i="18"/>
  <c r="BC1719" i="18" s="1"/>
  <c r="Y1664" i="18"/>
  <c r="AZ1664" i="18"/>
  <c r="X1664" i="18"/>
  <c r="Y1629" i="18"/>
  <c r="AZ1629" i="18"/>
  <c r="BA1581" i="18"/>
  <c r="BC1581" i="18" s="1"/>
  <c r="AZ1581" i="18"/>
  <c r="BA1646" i="18"/>
  <c r="BC1646" i="18" s="1"/>
  <c r="BB1646" i="18"/>
  <c r="Y1646" i="18"/>
  <c r="Y1487" i="18"/>
  <c r="Z1487" i="18"/>
  <c r="Z1539" i="18"/>
  <c r="AZ1539" i="18"/>
  <c r="AZ1681" i="18"/>
  <c r="X1681" i="18"/>
  <c r="Y1363" i="18"/>
  <c r="AZ1363" i="18"/>
  <c r="AZ868" i="18"/>
  <c r="BB868" i="18"/>
  <c r="Z868" i="18"/>
  <c r="AZ1347" i="18"/>
  <c r="X1347" i="18"/>
  <c r="Y1300" i="18"/>
  <c r="AZ1300" i="18"/>
  <c r="BB1285" i="18"/>
  <c r="AZ1285" i="18"/>
  <c r="Z1285" i="18"/>
  <c r="X1319" i="18"/>
  <c r="BA1319" i="18"/>
  <c r="Z1187" i="18"/>
  <c r="AZ1187" i="18"/>
  <c r="AZ933" i="18"/>
  <c r="Y933" i="18"/>
  <c r="Y975" i="18"/>
  <c r="Z975" i="18"/>
  <c r="AZ1140" i="18"/>
  <c r="BA1140" i="18"/>
  <c r="BC1140" i="18" s="1"/>
  <c r="Y1140" i="18"/>
  <c r="BA942" i="18"/>
  <c r="BC942" i="18" s="1"/>
  <c r="X942" i="18"/>
  <c r="BA1255" i="18"/>
  <c r="BB1255" i="18"/>
  <c r="AZ1061" i="18"/>
  <c r="BB1061" i="18"/>
  <c r="Y1061" i="18"/>
  <c r="BA1100" i="18"/>
  <c r="X1100" i="18"/>
  <c r="AZ978" i="18"/>
  <c r="X978" i="18"/>
  <c r="AZ970" i="18"/>
  <c r="Y970" i="18"/>
  <c r="AZ986" i="18"/>
  <c r="X986" i="18"/>
  <c r="BA769" i="18"/>
  <c r="BC769" i="18" s="1"/>
  <c r="Z769" i="18"/>
  <c r="BB769" i="18"/>
  <c r="Y546" i="18"/>
  <c r="BA546" i="18"/>
  <c r="BC546" i="18" s="1"/>
  <c r="X682" i="18"/>
  <c r="Z682" i="18"/>
  <c r="BA714" i="18"/>
  <c r="BC714" i="18" s="1"/>
  <c r="Z714" i="18"/>
  <c r="AZ714" i="18"/>
  <c r="Z535" i="18"/>
  <c r="BA535" i="18"/>
  <c r="BC535" i="18" s="1"/>
  <c r="Z696" i="18"/>
  <c r="BA696" i="18"/>
  <c r="BA571" i="18"/>
  <c r="BC571" i="18" s="1"/>
  <c r="X571" i="18"/>
  <c r="Z687" i="18"/>
  <c r="AZ687" i="18"/>
  <c r="Y664" i="18"/>
  <c r="AZ664" i="18"/>
  <c r="BA664" i="18"/>
  <c r="BC664" i="18" s="1"/>
  <c r="Z590" i="18"/>
  <c r="BB590" i="18"/>
  <c r="BD590" i="18" s="1"/>
  <c r="BB621" i="18"/>
  <c r="Y621" i="18"/>
  <c r="Y388" i="18"/>
  <c r="AZ388" i="18"/>
  <c r="BA388" i="18"/>
  <c r="BC388" i="18" s="1"/>
  <c r="X392" i="18"/>
  <c r="BB392" i="18"/>
  <c r="BB391" i="18"/>
  <c r="AZ391" i="18"/>
  <c r="X391" i="18"/>
  <c r="X302" i="18"/>
  <c r="BA302" i="18"/>
  <c r="BC302" i="18" s="1"/>
  <c r="Y302" i="18"/>
  <c r="BB302" i="18"/>
  <c r="BB285" i="18"/>
  <c r="Z285" i="18"/>
  <c r="X285" i="18"/>
  <c r="AZ285" i="18"/>
  <c r="X383" i="18"/>
  <c r="BB383" i="18"/>
  <c r="Z383" i="18"/>
  <c r="Z489" i="18"/>
  <c r="Y489" i="18"/>
  <c r="X489" i="18"/>
  <c r="AZ489" i="18"/>
  <c r="AZ301" i="18"/>
  <c r="BA301" i="18"/>
  <c r="X301" i="18"/>
  <c r="BB366" i="18"/>
  <c r="Z366" i="18"/>
  <c r="BA366" i="18"/>
  <c r="Y366" i="18"/>
  <c r="X366" i="18"/>
  <c r="Y432" i="18"/>
  <c r="X432" i="18"/>
  <c r="Z432" i="18"/>
  <c r="Z269" i="18"/>
  <c r="AZ269" i="18"/>
  <c r="BB269" i="18"/>
  <c r="Z79" i="18"/>
  <c r="AZ79" i="18"/>
  <c r="BA79" i="18"/>
  <c r="BC79" i="18" s="1"/>
  <c r="X79" i="18"/>
  <c r="Y241" i="18"/>
  <c r="AZ241" i="18"/>
  <c r="X241" i="18"/>
  <c r="Z241" i="18"/>
  <c r="BA147" i="18"/>
  <c r="BC147" i="18" s="1"/>
  <c r="Y147" i="18"/>
  <c r="Z147" i="18"/>
  <c r="BA135" i="18"/>
  <c r="BC135" i="18" s="1"/>
  <c r="X135" i="18"/>
  <c r="AZ135" i="18"/>
  <c r="Y135" i="18"/>
  <c r="Y164" i="18"/>
  <c r="Z179" i="18"/>
  <c r="Z113" i="18"/>
  <c r="BB191" i="18"/>
  <c r="X1912" i="18"/>
  <c r="X164" i="18"/>
  <c r="X179" i="18"/>
  <c r="BB113" i="18"/>
  <c r="BA191" i="18"/>
  <c r="BC191" i="18" s="1"/>
  <c r="BA164" i="18"/>
  <c r="BC164" i="18" s="1"/>
  <c r="Y58" i="18"/>
  <c r="X113" i="18"/>
  <c r="X191" i="18"/>
  <c r="Z164" i="18"/>
  <c r="X58" i="18"/>
  <c r="BA192" i="18"/>
  <c r="BC192" i="18" s="1"/>
  <c r="AZ191" i="18"/>
  <c r="Z60" i="18"/>
  <c r="Y223" i="18"/>
  <c r="Y192" i="18"/>
  <c r="Z291" i="18"/>
  <c r="X60" i="18"/>
  <c r="BB223" i="18"/>
  <c r="BB28" i="18"/>
  <c r="AZ291" i="18"/>
  <c r="Y179" i="18"/>
  <c r="AZ223" i="18"/>
  <c r="X28" i="18"/>
  <c r="AZ1749" i="18"/>
  <c r="X1749" i="18"/>
  <c r="BB1557" i="18"/>
  <c r="Y1557" i="18"/>
  <c r="Z1205" i="18"/>
  <c r="X1205" i="18"/>
  <c r="X999" i="18"/>
  <c r="Y999" i="18"/>
  <c r="CI735" i="7"/>
  <c r="CJ2" i="7"/>
  <c r="CJ661" i="7" s="1"/>
  <c r="CI605" i="7"/>
  <c r="CI451" i="7"/>
  <c r="CI284" i="7"/>
  <c r="CI117" i="7"/>
  <c r="CI17" i="7"/>
  <c r="CI206" i="7"/>
  <c r="CI129" i="7"/>
  <c r="BB1962" i="18"/>
  <c r="BA1962" i="18"/>
  <c r="BC1962" i="18" s="1"/>
  <c r="Z1962" i="18"/>
  <c r="Y1962" i="18"/>
  <c r="X1961" i="18"/>
  <c r="BB1961" i="18"/>
  <c r="BA1961" i="18"/>
  <c r="BC1961" i="18" s="1"/>
  <c r="AZ1961" i="18"/>
  <c r="Y1961" i="18"/>
  <c r="Y1986" i="18"/>
  <c r="X1986" i="18"/>
  <c r="BB1986" i="18"/>
  <c r="AZ1986" i="18"/>
  <c r="AZ1959" i="18"/>
  <c r="BB1959" i="18"/>
  <c r="Y1959" i="18"/>
  <c r="BA1959" i="18"/>
  <c r="X1959" i="18"/>
  <c r="Y1985" i="18"/>
  <c r="X1985" i="18"/>
  <c r="BB1985" i="18"/>
  <c r="AZ1985" i="18"/>
  <c r="Z10" i="18"/>
  <c r="BB10" i="18"/>
  <c r="X10" i="18"/>
  <c r="Y10" i="18"/>
  <c r="X1927" i="18"/>
  <c r="BB1927" i="18"/>
  <c r="BA1927" i="18"/>
  <c r="BC1927" i="18" s="1"/>
  <c r="Y1927" i="18"/>
  <c r="AZ1927" i="18"/>
  <c r="Z1839" i="18"/>
  <c r="Y1839" i="18"/>
  <c r="BB1839" i="18"/>
  <c r="BA1839" i="18"/>
  <c r="BC1839" i="18" s="1"/>
  <c r="AZ1663" i="18"/>
  <c r="BB1663" i="18"/>
  <c r="Y1663" i="18"/>
  <c r="BA1663" i="18"/>
  <c r="BC1663" i="18" s="1"/>
  <c r="X1663" i="18"/>
  <c r="AZ1890" i="18"/>
  <c r="BB1890" i="18"/>
  <c r="BD1890" i="18" s="1"/>
  <c r="X1890" i="18"/>
  <c r="Z1890" i="18"/>
  <c r="BA1938" i="18"/>
  <c r="BC1938" i="18" s="1"/>
  <c r="BB1938" i="18"/>
  <c r="X1938" i="18"/>
  <c r="Z1938" i="18"/>
  <c r="Y1938" i="18"/>
  <c r="BB1817" i="18"/>
  <c r="Y1817" i="18"/>
  <c r="Z1817" i="18"/>
  <c r="X1817" i="18"/>
  <c r="BB1667" i="18"/>
  <c r="Y1667" i="18"/>
  <c r="Z1667" i="18"/>
  <c r="BA1667" i="18"/>
  <c r="BC1667" i="18" s="1"/>
  <c r="AZ1667" i="18"/>
  <c r="X1773" i="18"/>
  <c r="Y1773" i="18"/>
  <c r="BB1773" i="18"/>
  <c r="BD1773" i="18" s="1"/>
  <c r="AZ1773" i="18"/>
  <c r="Z1918" i="18"/>
  <c r="BB1918" i="18"/>
  <c r="Y1918" i="18"/>
  <c r="BA1918" i="18"/>
  <c r="BC1918" i="18" s="1"/>
  <c r="AZ1918" i="18"/>
  <c r="Y1796" i="18"/>
  <c r="AZ1796" i="18"/>
  <c r="BB1796" i="18"/>
  <c r="Z1796" i="18"/>
  <c r="AZ1781" i="18"/>
  <c r="BB1781" i="18"/>
  <c r="Z1781" i="18"/>
  <c r="X1781" i="18"/>
  <c r="BA1781" i="18"/>
  <c r="BC1781" i="18" s="1"/>
  <c r="Z1905" i="18"/>
  <c r="AZ1905" i="18"/>
  <c r="BB1905" i="18"/>
  <c r="X1905" i="18"/>
  <c r="X1769" i="18"/>
  <c r="Z1769" i="18"/>
  <c r="AZ1769" i="18"/>
  <c r="BB1769" i="18"/>
  <c r="BA1769" i="18"/>
  <c r="BC1769" i="18" s="1"/>
  <c r="AZ1883" i="18"/>
  <c r="BB1883" i="18"/>
  <c r="X1883" i="18"/>
  <c r="Z1883" i="18"/>
  <c r="BA1806" i="18"/>
  <c r="BC1806" i="18" s="1"/>
  <c r="X1806" i="18"/>
  <c r="BB1806" i="18"/>
  <c r="AZ1806" i="18"/>
  <c r="Y1806" i="18"/>
  <c r="AZ1842" i="18"/>
  <c r="X1842" i="18"/>
  <c r="Z1842" i="18"/>
  <c r="Y1842" i="18"/>
  <c r="AZ1618" i="18"/>
  <c r="BB1618" i="18"/>
  <c r="Y1618" i="18"/>
  <c r="X1618" i="18"/>
  <c r="BA1618" i="18"/>
  <c r="BC1618" i="18" s="1"/>
  <c r="AZ1898" i="18"/>
  <c r="Y1898" i="18"/>
  <c r="X1898" i="18"/>
  <c r="BA1898" i="18"/>
  <c r="BC1898" i="18" s="1"/>
  <c r="X1805" i="18"/>
  <c r="Y1805" i="18"/>
  <c r="BB1805" i="18"/>
  <c r="BA1805" i="18"/>
  <c r="Z1805" i="18"/>
  <c r="X1676" i="18"/>
  <c r="Y1676" i="18"/>
  <c r="Z1676" i="18"/>
  <c r="BB1676" i="18"/>
  <c r="BD1676" i="18" s="1"/>
  <c r="AZ1876" i="18"/>
  <c r="BB1876" i="18"/>
  <c r="Z1876" i="18"/>
  <c r="X1876" i="18"/>
  <c r="Y1876" i="18"/>
  <c r="X1720" i="18"/>
  <c r="BB1720" i="18"/>
  <c r="AZ1720" i="18"/>
  <c r="Y1720" i="18"/>
  <c r="BA1738" i="18"/>
  <c r="BC1738" i="18" s="1"/>
  <c r="BB1738" i="18"/>
  <c r="X1738" i="18"/>
  <c r="AZ1738" i="18"/>
  <c r="Z1738" i="18"/>
  <c r="Y1595" i="18"/>
  <c r="X1595" i="18"/>
  <c r="BA1595" i="18"/>
  <c r="BC1595" i="18" s="1"/>
  <c r="BB1595" i="18"/>
  <c r="AZ1343" i="18"/>
  <c r="BB1343" i="18"/>
  <c r="X1343" i="18"/>
  <c r="Z1343" i="18"/>
  <c r="BA1343" i="18"/>
  <c r="BC1343" i="18" s="1"/>
  <c r="X1619" i="18"/>
  <c r="Z1619" i="18"/>
  <c r="Y1619" i="18"/>
  <c r="BB1619" i="18"/>
  <c r="BB1733" i="18"/>
  <c r="X1733" i="18"/>
  <c r="Y1733" i="18"/>
  <c r="AZ1733" i="18"/>
  <c r="Z1733" i="18"/>
  <c r="Y1568" i="18"/>
  <c r="BB1568" i="18"/>
  <c r="BD1568" i="18" s="1"/>
  <c r="AZ1568" i="18"/>
  <c r="X1568" i="18"/>
  <c r="BA1593" i="18"/>
  <c r="Y1593" i="18"/>
  <c r="Z1593" i="18"/>
  <c r="BB1593" i="18"/>
  <c r="AZ1593" i="18"/>
  <c r="X1501" i="18"/>
  <c r="Y1501" i="18"/>
  <c r="Z1501" i="18"/>
  <c r="AZ1501" i="18"/>
  <c r="AZ1518" i="18"/>
  <c r="Z1518" i="18"/>
  <c r="BB1518" i="18"/>
  <c r="BA1518" i="18"/>
  <c r="X1518" i="18"/>
  <c r="Y1625" i="18"/>
  <c r="AZ1625" i="18"/>
  <c r="BB1625" i="18"/>
  <c r="BA1625" i="18"/>
  <c r="BC1625" i="18" s="1"/>
  <c r="AZ1674" i="18"/>
  <c r="X1674" i="18"/>
  <c r="BB1674" i="18"/>
  <c r="Y1674" i="18"/>
  <c r="BA1674" i="18"/>
  <c r="BC1674" i="18" s="1"/>
  <c r="Y1517" i="18"/>
  <c r="AZ1517" i="18"/>
  <c r="BB1517" i="18"/>
  <c r="BA1517" i="18"/>
  <c r="BC1517" i="18" s="1"/>
  <c r="AZ1590" i="18"/>
  <c r="BB1590" i="18"/>
  <c r="X1590" i="18"/>
  <c r="Y1590" i="18"/>
  <c r="BA1590" i="18"/>
  <c r="BC1590" i="18" s="1"/>
  <c r="BB1478" i="18"/>
  <c r="X1478" i="18"/>
  <c r="BA1478" i="18"/>
  <c r="BC1478" i="18" s="1"/>
  <c r="Z1478" i="18"/>
  <c r="BB1632" i="18"/>
  <c r="Y1632" i="18"/>
  <c r="Z1632" i="18"/>
  <c r="BA1632" i="18"/>
  <c r="X1632" i="18"/>
  <c r="AZ1516" i="18"/>
  <c r="X1516" i="18"/>
  <c r="Z1516" i="18"/>
  <c r="Y1516" i="18"/>
  <c r="BA1747" i="18"/>
  <c r="BC1747" i="18" s="1"/>
  <c r="Y1747" i="18"/>
  <c r="BB1747" i="18"/>
  <c r="X1747" i="18"/>
  <c r="Z1747" i="18"/>
  <c r="X1657" i="18"/>
  <c r="AZ1657" i="18"/>
  <c r="BA1657" i="18"/>
  <c r="BC1657" i="18" s="1"/>
  <c r="Z1657" i="18"/>
  <c r="AZ1506" i="18"/>
  <c r="X1506" i="18"/>
  <c r="Y1506" i="18"/>
  <c r="Z1506" i="18"/>
  <c r="BB1506" i="18"/>
  <c r="BB1290" i="18"/>
  <c r="BD1290" i="18" s="1"/>
  <c r="X1290" i="18"/>
  <c r="Y1290" i="18"/>
  <c r="Z1290" i="18"/>
  <c r="AZ1211" i="18"/>
  <c r="BB1211" i="18"/>
  <c r="BD1211" i="18" s="1"/>
  <c r="X1211" i="18"/>
  <c r="Y1211" i="18"/>
  <c r="Z1211" i="18"/>
  <c r="AZ1344" i="18"/>
  <c r="BB1344" i="18"/>
  <c r="BD1344" i="18" s="1"/>
  <c r="Y1344" i="18"/>
  <c r="Z1344" i="18"/>
  <c r="AZ1405" i="18"/>
  <c r="Y1405" i="18"/>
  <c r="X1405" i="18"/>
  <c r="BA1405" i="18"/>
  <c r="BB1405" i="18"/>
  <c r="Z1222" i="18"/>
  <c r="X1222" i="18"/>
  <c r="BB1222" i="18"/>
  <c r="Y1222" i="18"/>
  <c r="BA1349" i="18"/>
  <c r="BC1349" i="18" s="1"/>
  <c r="Z1349" i="18"/>
  <c r="Y1349" i="18"/>
  <c r="X1349" i="18"/>
  <c r="BB1349" i="18"/>
  <c r="X1453" i="18"/>
  <c r="BB1453" i="18"/>
  <c r="AZ1453" i="18"/>
  <c r="BA1453" i="18"/>
  <c r="BC1453" i="18" s="1"/>
  <c r="X1322" i="18"/>
  <c r="Y1322" i="18"/>
  <c r="Z1322" i="18"/>
  <c r="BA1322" i="18"/>
  <c r="BD1322" i="18" s="1"/>
  <c r="AZ1322" i="18"/>
  <c r="Y1336" i="18"/>
  <c r="AZ1336" i="18"/>
  <c r="Z1336" i="18"/>
  <c r="BB1336" i="18"/>
  <c r="Z1435" i="18"/>
  <c r="BA1435" i="18"/>
  <c r="BC1435" i="18" s="1"/>
  <c r="X1435" i="18"/>
  <c r="BB1435" i="18"/>
  <c r="Y1435" i="18"/>
  <c r="X1287" i="18"/>
  <c r="Z1287" i="18"/>
  <c r="AZ1287" i="18"/>
  <c r="BA1287" i="18"/>
  <c r="BD1287" i="18" s="1"/>
  <c r="Z1445" i="18"/>
  <c r="BB1445" i="18"/>
  <c r="BA1445" i="18"/>
  <c r="BC1445" i="18" s="1"/>
  <c r="Y1445" i="18"/>
  <c r="AZ1445" i="18"/>
  <c r="AZ1312" i="18"/>
  <c r="BA1312" i="18"/>
  <c r="BB1312" i="18"/>
  <c r="Y1312" i="18"/>
  <c r="BA1371" i="18"/>
  <c r="BC1371" i="18" s="1"/>
  <c r="BB1371" i="18"/>
  <c r="X1371" i="18"/>
  <c r="Y1371" i="18"/>
  <c r="Z1371" i="18"/>
  <c r="Z1246" i="18"/>
  <c r="BA1246" i="18"/>
  <c r="AZ1246" i="18"/>
  <c r="BB1246" i="18"/>
  <c r="AZ1391" i="18"/>
  <c r="X1391" i="18"/>
  <c r="Z1391" i="18"/>
  <c r="Y1391" i="18"/>
  <c r="BA1391" i="18"/>
  <c r="BC1391" i="18" s="1"/>
  <c r="Y1268" i="18"/>
  <c r="BA1268" i="18"/>
  <c r="BC1268" i="18" s="1"/>
  <c r="X1268" i="18"/>
  <c r="Z1268" i="18"/>
  <c r="AZ1443" i="18"/>
  <c r="BB1443" i="18"/>
  <c r="Y1443" i="18"/>
  <c r="Z1443" i="18"/>
  <c r="BA1443" i="18"/>
  <c r="BC1443" i="18" s="1"/>
  <c r="Z1311" i="18"/>
  <c r="X1311" i="18"/>
  <c r="BA1311" i="18"/>
  <c r="BC1311" i="18" s="1"/>
  <c r="BB1311" i="18"/>
  <c r="AZ1207" i="18"/>
  <c r="BB1207" i="18"/>
  <c r="BD1207" i="18" s="1"/>
  <c r="Y1207" i="18"/>
  <c r="X1207" i="18"/>
  <c r="Z1207" i="18"/>
  <c r="BA1161" i="18"/>
  <c r="BC1161" i="18" s="1"/>
  <c r="BB1161" i="18"/>
  <c r="Z1161" i="18"/>
  <c r="X1161" i="18"/>
  <c r="BA1175" i="18"/>
  <c r="BC1175" i="18" s="1"/>
  <c r="BB1175" i="18"/>
  <c r="X1175" i="18"/>
  <c r="Y1175" i="18"/>
  <c r="Z1175" i="18"/>
  <c r="AZ1169" i="18"/>
  <c r="BB1169" i="18"/>
  <c r="X1169" i="18"/>
  <c r="Y1169" i="18"/>
  <c r="Z937" i="18"/>
  <c r="AZ937" i="18"/>
  <c r="X937" i="18"/>
  <c r="BA937" i="18"/>
  <c r="BC937" i="18" s="1"/>
  <c r="Y937" i="18"/>
  <c r="X1110" i="18"/>
  <c r="BB1110" i="18"/>
  <c r="Y1110" i="18"/>
  <c r="Z1110" i="18"/>
  <c r="X1107" i="18"/>
  <c r="Y1107" i="18"/>
  <c r="Z1107" i="18"/>
  <c r="AZ1107" i="18"/>
  <c r="BA1107" i="18"/>
  <c r="BC1107" i="18" s="1"/>
  <c r="BB845" i="18"/>
  <c r="X845" i="18"/>
  <c r="Y845" i="18"/>
  <c r="BA845" i="18"/>
  <c r="BC845" i="18" s="1"/>
  <c r="Z1091" i="18"/>
  <c r="BB1091" i="18"/>
  <c r="AZ1091" i="18"/>
  <c r="BA1091" i="18"/>
  <c r="BC1091" i="18" s="1"/>
  <c r="X1091" i="18"/>
  <c r="Y1172" i="18"/>
  <c r="Z1172" i="18"/>
  <c r="AZ1172" i="18"/>
  <c r="BB1172" i="18"/>
  <c r="BB1079" i="18"/>
  <c r="Y1079" i="18"/>
  <c r="AZ1079" i="18"/>
  <c r="BA1079" i="18"/>
  <c r="Z1079" i="18"/>
  <c r="BA1116" i="18"/>
  <c r="BC1116" i="18" s="1"/>
  <c r="X1116" i="18"/>
  <c r="BB1116" i="18"/>
  <c r="Y1116" i="18"/>
  <c r="BA1123" i="18"/>
  <c r="BC1123" i="18" s="1"/>
  <c r="X1123" i="18"/>
  <c r="Z1123" i="18"/>
  <c r="Y1123" i="18"/>
  <c r="AZ1123" i="18"/>
  <c r="AZ1243" i="18"/>
  <c r="BB1243" i="18"/>
  <c r="X1243" i="18"/>
  <c r="Z1243" i="18"/>
  <c r="BA1106" i="18"/>
  <c r="BC1106" i="18" s="1"/>
  <c r="BB1106" i="18"/>
  <c r="X1106" i="18"/>
  <c r="Y1106" i="18"/>
  <c r="Z1106" i="18"/>
  <c r="AZ1230" i="18"/>
  <c r="BB1230" i="18"/>
  <c r="Z1230" i="18"/>
  <c r="BA1230" i="18"/>
  <c r="BC1230" i="18" s="1"/>
  <c r="Z1127" i="18"/>
  <c r="BA1127" i="18"/>
  <c r="BC1127" i="18" s="1"/>
  <c r="BB1127" i="18"/>
  <c r="X1127" i="18"/>
  <c r="Y1127" i="18"/>
  <c r="BA717" i="18"/>
  <c r="BC717" i="18" s="1"/>
  <c r="Z717" i="18"/>
  <c r="BB717" i="18"/>
  <c r="AZ717" i="18"/>
  <c r="Z957" i="18"/>
  <c r="BA957" i="18"/>
  <c r="BC957" i="18" s="1"/>
  <c r="X957" i="18"/>
  <c r="Y957" i="18"/>
  <c r="BB957" i="18"/>
  <c r="BA1045" i="18"/>
  <c r="BC1045" i="18" s="1"/>
  <c r="BB1045" i="18"/>
  <c r="Z1045" i="18"/>
  <c r="X1045" i="18"/>
  <c r="BA927" i="18"/>
  <c r="BC927" i="18" s="1"/>
  <c r="Y927" i="18"/>
  <c r="X927" i="18"/>
  <c r="BB927" i="18"/>
  <c r="Z927" i="18"/>
  <c r="BB841" i="18"/>
  <c r="BD841" i="18" s="1"/>
  <c r="X841" i="18"/>
  <c r="Y841" i="18"/>
  <c r="Z841" i="18"/>
  <c r="BA1005" i="18"/>
  <c r="BC1005" i="18" s="1"/>
  <c r="Y1005" i="18"/>
  <c r="AZ1005" i="18"/>
  <c r="X1005" i="18"/>
  <c r="Z1005" i="18"/>
  <c r="Z1084" i="18"/>
  <c r="Y1084" i="18"/>
  <c r="X1084" i="18"/>
  <c r="BB1084" i="18"/>
  <c r="BB895" i="18"/>
  <c r="Z895" i="18"/>
  <c r="AZ895" i="18"/>
  <c r="X895" i="18"/>
  <c r="BA895" i="18"/>
  <c r="BC895" i="18" s="1"/>
  <c r="X961" i="18"/>
  <c r="Z961" i="18"/>
  <c r="BA961" i="18"/>
  <c r="Y961" i="18"/>
  <c r="Z909" i="18"/>
  <c r="BA909" i="18"/>
  <c r="BC909" i="18" s="1"/>
  <c r="BB909" i="18"/>
  <c r="Y909" i="18"/>
  <c r="X909" i="18"/>
  <c r="Y958" i="18"/>
  <c r="Z958" i="18"/>
  <c r="BB958" i="18"/>
  <c r="BD958" i="18" s="1"/>
  <c r="X958" i="18"/>
  <c r="AZ713" i="18"/>
  <c r="BB713" i="18"/>
  <c r="BD713" i="18" s="1"/>
  <c r="X713" i="18"/>
  <c r="Y713" i="18"/>
  <c r="Z713" i="18"/>
  <c r="X921" i="18"/>
  <c r="Z921" i="18"/>
  <c r="Y921" i="18"/>
  <c r="AZ921" i="18"/>
  <c r="AZ815" i="18"/>
  <c r="BB815" i="18"/>
  <c r="Z815" i="18"/>
  <c r="Y815" i="18"/>
  <c r="BA815" i="18"/>
  <c r="BC815" i="18" s="1"/>
  <c r="BB969" i="18"/>
  <c r="X969" i="18"/>
  <c r="Y969" i="18"/>
  <c r="AZ969" i="18"/>
  <c r="AZ754" i="18"/>
  <c r="Y754" i="18"/>
  <c r="Z754" i="18"/>
  <c r="X754" i="18"/>
  <c r="BB754" i="18"/>
  <c r="BD754" i="18" s="1"/>
  <c r="BA775" i="18"/>
  <c r="Y775" i="18"/>
  <c r="Z775" i="18"/>
  <c r="X775" i="18"/>
  <c r="Z746" i="18"/>
  <c r="BA746" i="18"/>
  <c r="BC746" i="18" s="1"/>
  <c r="BB746" i="18"/>
  <c r="X746" i="18"/>
  <c r="Y746" i="18"/>
  <c r="BA735" i="18"/>
  <c r="AZ735" i="18"/>
  <c r="Y735" i="18"/>
  <c r="BB735" i="18"/>
  <c r="X783" i="18"/>
  <c r="Y783" i="18"/>
  <c r="Z783" i="18"/>
  <c r="BA783" i="18"/>
  <c r="BC783" i="18" s="1"/>
  <c r="AZ783" i="18"/>
  <c r="AZ875" i="18"/>
  <c r="Y875" i="18"/>
  <c r="Z875" i="18"/>
  <c r="BA875" i="18"/>
  <c r="BC875" i="18" s="1"/>
  <c r="AZ789" i="18"/>
  <c r="Z789" i="18"/>
  <c r="X789" i="18"/>
  <c r="BA789" i="18"/>
  <c r="BC789" i="18" s="1"/>
  <c r="BB789" i="18"/>
  <c r="X836" i="18"/>
  <c r="BB836" i="18"/>
  <c r="BA836" i="18"/>
  <c r="BC836" i="18" s="1"/>
  <c r="Y836" i="18"/>
  <c r="BA662" i="18"/>
  <c r="Z662" i="18"/>
  <c r="AZ662" i="18"/>
  <c r="X662" i="18"/>
  <c r="BB662" i="18"/>
  <c r="BB797" i="18"/>
  <c r="Y797" i="18"/>
  <c r="Z797" i="18"/>
  <c r="X797" i="18"/>
  <c r="AZ857" i="18"/>
  <c r="BB857" i="18"/>
  <c r="BA857" i="18"/>
  <c r="BC857" i="18" s="1"/>
  <c r="Z857" i="18"/>
  <c r="Y857" i="18"/>
  <c r="BB705" i="18"/>
  <c r="X705" i="18"/>
  <c r="Y705" i="18"/>
  <c r="Z705" i="18"/>
  <c r="AZ751" i="18"/>
  <c r="Z751" i="18"/>
  <c r="BA751" i="18"/>
  <c r="BB751" i="18"/>
  <c r="Y751" i="18"/>
  <c r="BB777" i="18"/>
  <c r="BD777" i="18" s="1"/>
  <c r="X777" i="18"/>
  <c r="Y777" i="18"/>
  <c r="AZ777" i="18"/>
  <c r="BA617" i="18"/>
  <c r="BC617" i="18" s="1"/>
  <c r="Y617" i="18"/>
  <c r="X617" i="18"/>
  <c r="Z617" i="18"/>
  <c r="AZ617" i="18"/>
  <c r="BB515" i="18"/>
  <c r="X515" i="18"/>
  <c r="Y515" i="18"/>
  <c r="Z515" i="18"/>
  <c r="BA607" i="18"/>
  <c r="AZ607" i="18"/>
  <c r="Y607" i="18"/>
  <c r="BB607" i="18"/>
  <c r="X607" i="18"/>
  <c r="BB677" i="18"/>
  <c r="X677" i="18"/>
  <c r="Y677" i="18"/>
  <c r="Z677" i="18"/>
  <c r="AZ509" i="18"/>
  <c r="X509" i="18"/>
  <c r="Y509" i="18"/>
  <c r="BA509" i="18"/>
  <c r="BC509" i="18" s="1"/>
  <c r="Z509" i="18"/>
  <c r="BB534" i="18"/>
  <c r="X534" i="18"/>
  <c r="Y534" i="18"/>
  <c r="Z534" i="18"/>
  <c r="BA568" i="18"/>
  <c r="BC568" i="18" s="1"/>
  <c r="Z568" i="18"/>
  <c r="BB568" i="18"/>
  <c r="AZ568" i="18"/>
  <c r="X568" i="18"/>
  <c r="AZ680" i="18"/>
  <c r="Z680" i="18"/>
  <c r="BA680" i="18"/>
  <c r="BC680" i="18" s="1"/>
  <c r="BB680" i="18"/>
  <c r="Z511" i="18"/>
  <c r="X511" i="18"/>
  <c r="BB511" i="18"/>
  <c r="Y511" i="18"/>
  <c r="AZ511" i="18"/>
  <c r="BB657" i="18"/>
  <c r="Y657" i="18"/>
  <c r="X657" i="18"/>
  <c r="Z657" i="18"/>
  <c r="AZ558" i="18"/>
  <c r="Z558" i="18"/>
  <c r="BB558" i="18"/>
  <c r="BA558" i="18"/>
  <c r="BC558" i="18" s="1"/>
  <c r="X558" i="18"/>
  <c r="Z288" i="18"/>
  <c r="BA288" i="18"/>
  <c r="BC288" i="18" s="1"/>
  <c r="X288" i="18"/>
  <c r="Y288" i="18"/>
  <c r="BB570" i="18"/>
  <c r="AZ570" i="18"/>
  <c r="BA570" i="18"/>
  <c r="BC570" i="18" s="1"/>
  <c r="Y570" i="18"/>
  <c r="X570" i="18"/>
  <c r="Y630" i="18"/>
  <c r="AZ630" i="18"/>
  <c r="X630" i="18"/>
  <c r="Z630" i="18"/>
  <c r="Z505" i="18"/>
  <c r="X505" i="18"/>
  <c r="BA505" i="18"/>
  <c r="BC505" i="18" s="1"/>
  <c r="BB505" i="18"/>
  <c r="Y505" i="18"/>
  <c r="BB557" i="18"/>
  <c r="X557" i="18"/>
  <c r="Z557" i="18"/>
  <c r="BA557" i="18"/>
  <c r="BC557" i="18" s="1"/>
  <c r="AZ700" i="18"/>
  <c r="BA700" i="18"/>
  <c r="BC700" i="18" s="1"/>
  <c r="X700" i="18"/>
  <c r="Z700" i="18"/>
  <c r="BB700" i="18"/>
  <c r="Z610" i="18"/>
  <c r="BA610" i="18"/>
  <c r="BC610" i="18" s="1"/>
  <c r="AZ610" i="18"/>
  <c r="BB610" i="18"/>
  <c r="AZ412" i="18"/>
  <c r="Z412" i="18"/>
  <c r="Y412" i="18"/>
  <c r="BB412" i="18"/>
  <c r="BA412" i="18"/>
  <c r="BC412" i="18" s="1"/>
  <c r="BB467" i="18"/>
  <c r="X467" i="18"/>
  <c r="AZ467" i="18"/>
  <c r="Z467" i="18"/>
  <c r="BB299" i="18"/>
  <c r="BA299" i="18"/>
  <c r="X299" i="18"/>
  <c r="Y299" i="18"/>
  <c r="Z299" i="18"/>
  <c r="BB377" i="18"/>
  <c r="X377" i="18"/>
  <c r="Z377" i="18"/>
  <c r="Y377" i="18"/>
  <c r="AZ287" i="18"/>
  <c r="X287" i="18"/>
  <c r="Y287" i="18"/>
  <c r="Z287" i="18"/>
  <c r="BB287" i="18"/>
  <c r="X373" i="18"/>
  <c r="AZ373" i="18"/>
  <c r="BA373" i="18"/>
  <c r="BC373" i="18" s="1"/>
  <c r="BB373" i="18"/>
  <c r="AZ224" i="18"/>
  <c r="BA224" i="18"/>
  <c r="BC224" i="18" s="1"/>
  <c r="Z224" i="18"/>
  <c r="Y224" i="18"/>
  <c r="BB224" i="18"/>
  <c r="Y380" i="18"/>
  <c r="Z380" i="18"/>
  <c r="AZ380" i="18"/>
  <c r="BB380" i="18"/>
  <c r="BD380" i="18" s="1"/>
  <c r="Y435" i="18"/>
  <c r="AZ435" i="18"/>
  <c r="BA435" i="18"/>
  <c r="BC435" i="18" s="1"/>
  <c r="X435" i="18"/>
  <c r="BB435" i="18"/>
  <c r="Z283" i="18"/>
  <c r="BA283" i="18"/>
  <c r="BC283" i="18" s="1"/>
  <c r="X283" i="18"/>
  <c r="BB283" i="18"/>
  <c r="AZ359" i="18"/>
  <c r="Z359" i="18"/>
  <c r="Y359" i="18"/>
  <c r="BB359" i="18"/>
  <c r="X359" i="18"/>
  <c r="BB445" i="18"/>
  <c r="X445" i="18"/>
  <c r="AZ445" i="18"/>
  <c r="Z445" i="18"/>
  <c r="BA279" i="18"/>
  <c r="BC279" i="18" s="1"/>
  <c r="AZ279" i="18"/>
  <c r="X279" i="18"/>
  <c r="Y279" i="18"/>
  <c r="Z279" i="18"/>
  <c r="AZ350" i="18"/>
  <c r="BA350" i="18"/>
  <c r="BC350" i="18" s="1"/>
  <c r="Y350" i="18"/>
  <c r="Z350" i="18"/>
  <c r="AZ430" i="18"/>
  <c r="Z430" i="18"/>
  <c r="Y430" i="18"/>
  <c r="BB430" i="18"/>
  <c r="X430" i="18"/>
  <c r="Y247" i="18"/>
  <c r="Z247" i="18"/>
  <c r="BA247" i="18"/>
  <c r="BC247" i="18" s="1"/>
  <c r="BB247" i="18"/>
  <c r="AZ67" i="18"/>
  <c r="BB67" i="18"/>
  <c r="X67" i="18"/>
  <c r="Y67" i="18"/>
  <c r="BA67" i="18"/>
  <c r="BC67" i="18" s="1"/>
  <c r="Y226" i="18"/>
  <c r="Z226" i="18"/>
  <c r="BB226" i="18"/>
  <c r="BA226" i="18"/>
  <c r="BC226" i="18" s="1"/>
  <c r="AZ85" i="18"/>
  <c r="Y85" i="18"/>
  <c r="Z85" i="18"/>
  <c r="X85" i="18"/>
  <c r="BA85" i="18"/>
  <c r="BC85" i="18" s="1"/>
  <c r="BB116" i="18"/>
  <c r="X116" i="18"/>
  <c r="BA116" i="18"/>
  <c r="BC116" i="18" s="1"/>
  <c r="Y116" i="18"/>
  <c r="BA273" i="18"/>
  <c r="BC273" i="18" s="1"/>
  <c r="Z273" i="18"/>
  <c r="X273" i="18"/>
  <c r="Y273" i="18"/>
  <c r="AZ273" i="18"/>
  <c r="X159" i="18"/>
  <c r="Y159" i="18"/>
  <c r="BA159" i="18"/>
  <c r="BC159" i="18" s="1"/>
  <c r="AZ159" i="18"/>
  <c r="AZ26" i="18"/>
  <c r="BA26" i="18"/>
  <c r="BC26" i="18" s="1"/>
  <c r="Y26" i="18"/>
  <c r="BB26" i="18"/>
  <c r="X26" i="18"/>
  <c r="Z189" i="18"/>
  <c r="AZ189" i="18"/>
  <c r="Y189" i="18"/>
  <c r="X189" i="18"/>
  <c r="BB93" i="18"/>
  <c r="BA93" i="18"/>
  <c r="BC93" i="18" s="1"/>
  <c r="X93" i="18"/>
  <c r="Y93" i="18"/>
  <c r="AZ93" i="18"/>
  <c r="BA215" i="18"/>
  <c r="BC215" i="18" s="1"/>
  <c r="BB215" i="18"/>
  <c r="Z215" i="18"/>
  <c r="Y215" i="18"/>
  <c r="AZ19" i="18"/>
  <c r="BA19" i="18"/>
  <c r="BC19" i="18" s="1"/>
  <c r="X19" i="18"/>
  <c r="Z19" i="18"/>
  <c r="Y19" i="18"/>
  <c r="Y158" i="18"/>
  <c r="Z158" i="18"/>
  <c r="BA158" i="18"/>
  <c r="BC158" i="18" s="1"/>
  <c r="BB158" i="18"/>
  <c r="Y57" i="18"/>
  <c r="Z57" i="18"/>
  <c r="AZ57" i="18"/>
  <c r="BA57" i="18"/>
  <c r="BC57" i="18" s="1"/>
  <c r="BB57" i="18"/>
  <c r="X111" i="18"/>
  <c r="BB111" i="18"/>
  <c r="Y111" i="18"/>
  <c r="AZ111" i="18"/>
  <c r="AZ188" i="18"/>
  <c r="BB188" i="18"/>
  <c r="BD188" i="18" s="1"/>
  <c r="X188" i="18"/>
  <c r="Y188" i="18"/>
  <c r="Z188" i="18"/>
  <c r="Z40" i="18"/>
  <c r="BB40" i="18"/>
  <c r="BA40" i="18"/>
  <c r="BC40" i="18" s="1"/>
  <c r="X40" i="18"/>
  <c r="BA196" i="18"/>
  <c r="BC196" i="18" s="1"/>
  <c r="BB196" i="18"/>
  <c r="X196" i="18"/>
  <c r="Y196" i="18"/>
  <c r="Z196" i="18"/>
  <c r="AZ118" i="18"/>
  <c r="BB118" i="18"/>
  <c r="Z118" i="18"/>
  <c r="BA118" i="18"/>
  <c r="BC118" i="18" s="1"/>
  <c r="BB227" i="18"/>
  <c r="Z227" i="18"/>
  <c r="X227" i="18"/>
  <c r="BA227" i="18"/>
  <c r="BC227" i="18" s="1"/>
  <c r="AZ227" i="18"/>
  <c r="AZ87" i="18"/>
  <c r="X87" i="18"/>
  <c r="Z87" i="18"/>
  <c r="BA87" i="18"/>
  <c r="BC87" i="18" s="1"/>
  <c r="BD404" i="7"/>
  <c r="EH405" i="7" s="1"/>
  <c r="CE291" i="7"/>
  <c r="BA1976" i="18"/>
  <c r="Y1976" i="18"/>
  <c r="Y1970" i="18"/>
  <c r="BA1970" i="18"/>
  <c r="X1970" i="18"/>
  <c r="Z1970" i="18"/>
  <c r="BB1970" i="18"/>
  <c r="Y2004" i="18"/>
  <c r="Z2004" i="18"/>
  <c r="AZ1967" i="18"/>
  <c r="BB1967" i="18"/>
  <c r="Y1967" i="18"/>
  <c r="X1967" i="18"/>
  <c r="Z1967" i="18"/>
  <c r="BA1967" i="18"/>
  <c r="BC1967" i="18" s="1"/>
  <c r="Y1995" i="18"/>
  <c r="AZ1995" i="18"/>
  <c r="Z1875" i="18"/>
  <c r="Y1875" i="18"/>
  <c r="Z1988" i="18"/>
  <c r="Y1988" i="18"/>
  <c r="BA1988" i="18"/>
  <c r="BC1988" i="18" s="1"/>
  <c r="AZ1988" i="18"/>
  <c r="BB1988" i="18"/>
  <c r="X1840" i="18"/>
  <c r="Y1840" i="18"/>
  <c r="X1687" i="18"/>
  <c r="BB1687" i="18"/>
  <c r="BA1687" i="18"/>
  <c r="BC1687" i="18" s="1"/>
  <c r="AZ1687" i="18"/>
  <c r="Z1687" i="18"/>
  <c r="Y1687" i="18"/>
  <c r="Z1902" i="18"/>
  <c r="Y1902" i="18"/>
  <c r="Y1947" i="18"/>
  <c r="BA1947" i="18"/>
  <c r="BC1947" i="18" s="1"/>
  <c r="X1947" i="18"/>
  <c r="AZ1947" i="18"/>
  <c r="Z1947" i="18"/>
  <c r="BB1818" i="18"/>
  <c r="AZ1818" i="18"/>
  <c r="BB1741" i="18"/>
  <c r="Y1741" i="18"/>
  <c r="Z1741" i="18"/>
  <c r="X1741" i="18"/>
  <c r="AZ1741" i="18"/>
  <c r="BA1741" i="18"/>
  <c r="BB1919" i="18"/>
  <c r="AZ1919" i="18"/>
  <c r="X1919" i="18"/>
  <c r="Y1919" i="18"/>
  <c r="BA1919" i="18"/>
  <c r="BC1919" i="18" s="1"/>
  <c r="Z1919" i="18"/>
  <c r="Z1814" i="18"/>
  <c r="BB1814" i="18"/>
  <c r="BB1782" i="18"/>
  <c r="BA1782" i="18"/>
  <c r="Y1782" i="18"/>
  <c r="X1782" i="18"/>
  <c r="AZ1782" i="18"/>
  <c r="X1923" i="18"/>
  <c r="Y1923" i="18"/>
  <c r="AZ1779" i="18"/>
  <c r="Y1779" i="18"/>
  <c r="BA1779" i="18"/>
  <c r="X1779" i="18"/>
  <c r="Z1779" i="18"/>
  <c r="BB1779" i="18"/>
  <c r="X1911" i="18"/>
  <c r="Y1911" i="18"/>
  <c r="X1807" i="18"/>
  <c r="BA1807" i="18"/>
  <c r="BC1807" i="18" s="1"/>
  <c r="AZ1807" i="18"/>
  <c r="Y1807" i="18"/>
  <c r="Z1807" i="18"/>
  <c r="BA1853" i="18"/>
  <c r="BC1853" i="18" s="1"/>
  <c r="X1853" i="18"/>
  <c r="AZ1701" i="18"/>
  <c r="Z1701" i="18"/>
  <c r="X1701" i="18"/>
  <c r="BB1701" i="18"/>
  <c r="BA1701" i="18"/>
  <c r="Y1701" i="18"/>
  <c r="BB1904" i="18"/>
  <c r="BA1904" i="18"/>
  <c r="BC1904" i="18" s="1"/>
  <c r="BB1824" i="18"/>
  <c r="BD1824" i="18" s="1"/>
  <c r="X1824" i="18"/>
  <c r="Z1824" i="18"/>
  <c r="Y1824" i="18"/>
  <c r="AZ1824" i="18"/>
  <c r="BA1702" i="18"/>
  <c r="BC1702" i="18" s="1"/>
  <c r="BB1702" i="18"/>
  <c r="Y1881" i="18"/>
  <c r="BA1881" i="18"/>
  <c r="AZ1881" i="18"/>
  <c r="X1881" i="18"/>
  <c r="Z1881" i="18"/>
  <c r="BB1881" i="18"/>
  <c r="BA1739" i="18"/>
  <c r="BC1739" i="18" s="1"/>
  <c r="AZ1739" i="18"/>
  <c r="Y1739" i="18"/>
  <c r="X1739" i="18"/>
  <c r="Z1739" i="18"/>
  <c r="BB1739" i="18"/>
  <c r="BA1623" i="18"/>
  <c r="BC1623" i="18" s="1"/>
  <c r="Y1623" i="18"/>
  <c r="Y1370" i="18"/>
  <c r="AZ1370" i="18"/>
  <c r="BB1370" i="18"/>
  <c r="X1370" i="18"/>
  <c r="Z1370" i="18"/>
  <c r="X1620" i="18"/>
  <c r="BA1620" i="18"/>
  <c r="BC1620" i="18" s="1"/>
  <c r="X1242" i="18"/>
  <c r="BB1242" i="18"/>
  <c r="BA1242" i="18"/>
  <c r="BC1242" i="18" s="1"/>
  <c r="AZ1242" i="18"/>
  <c r="Y1242" i="18"/>
  <c r="Z1242" i="18"/>
  <c r="BB1569" i="18"/>
  <c r="X1569" i="18"/>
  <c r="AZ1616" i="18"/>
  <c r="BA1616" i="18"/>
  <c r="Y1616" i="18"/>
  <c r="Z1616" i="18"/>
  <c r="BB1616" i="18"/>
  <c r="AZ1508" i="18"/>
  <c r="BB1508" i="18"/>
  <c r="BB1525" i="18"/>
  <c r="Z1525" i="18"/>
  <c r="AZ1525" i="18"/>
  <c r="X1525" i="18"/>
  <c r="Y1525" i="18"/>
  <c r="BA1525" i="18"/>
  <c r="BC1525" i="18" s="1"/>
  <c r="BB1759" i="18"/>
  <c r="BA1759" i="18"/>
  <c r="BC1759" i="18" s="1"/>
  <c r="X1759" i="18"/>
  <c r="Y1759" i="18"/>
  <c r="Z1759" i="18"/>
  <c r="AZ1759" i="18"/>
  <c r="Z1523" i="18"/>
  <c r="BA1523" i="18"/>
  <c r="BC1523" i="18" s="1"/>
  <c r="Z1614" i="18"/>
  <c r="AZ1614" i="18"/>
  <c r="BB1614" i="18"/>
  <c r="X1614" i="18"/>
  <c r="Y1614" i="18"/>
  <c r="AZ1486" i="18"/>
  <c r="Y1486" i="18"/>
  <c r="BB1642" i="18"/>
  <c r="Y1642" i="18"/>
  <c r="BA1642" i="18"/>
  <c r="BC1642" i="18" s="1"/>
  <c r="X1642" i="18"/>
  <c r="Z1642" i="18"/>
  <c r="AZ1642" i="18"/>
  <c r="BB1522" i="18"/>
  <c r="AZ1522" i="18"/>
  <c r="X1748" i="18"/>
  <c r="AZ1748" i="18"/>
  <c r="Z1748" i="18"/>
  <c r="Y1748" i="18"/>
  <c r="BB1748" i="18"/>
  <c r="X1680" i="18"/>
  <c r="BB1680" i="18"/>
  <c r="Z1513" i="18"/>
  <c r="AZ1513" i="18"/>
  <c r="BB1513" i="18"/>
  <c r="X1513" i="18"/>
  <c r="BA1513" i="18"/>
  <c r="BC1513" i="18" s="1"/>
  <c r="Y1513" i="18"/>
  <c r="BB1296" i="18"/>
  <c r="AZ1296" i="18"/>
  <c r="BB1214" i="18"/>
  <c r="AZ1214" i="18"/>
  <c r="X1214" i="18"/>
  <c r="Y1214" i="18"/>
  <c r="Z1214" i="18"/>
  <c r="Y1358" i="18"/>
  <c r="Z1358" i="18"/>
  <c r="Z1406" i="18"/>
  <c r="AZ1406" i="18"/>
  <c r="BB1406" i="18"/>
  <c r="X1406" i="18"/>
  <c r="Y1406" i="18"/>
  <c r="BA1406" i="18"/>
  <c r="BC1406" i="18" s="1"/>
  <c r="AZ1353" i="18"/>
  <c r="BA1353" i="18"/>
  <c r="BB1353" i="18"/>
  <c r="X1353" i="18"/>
  <c r="Y1353" i="18"/>
  <c r="Z1353" i="18"/>
  <c r="Y1454" i="18"/>
  <c r="Z1454" i="18"/>
  <c r="X1341" i="18"/>
  <c r="BA1341" i="18"/>
  <c r="Z1341" i="18"/>
  <c r="Y1341" i="18"/>
  <c r="BB1341" i="18"/>
  <c r="X1346" i="18"/>
  <c r="Y1346" i="18"/>
  <c r="Z1436" i="18"/>
  <c r="BB1436" i="18"/>
  <c r="Y1436" i="18"/>
  <c r="AZ1436" i="18"/>
  <c r="X1436" i="18"/>
  <c r="BA1436" i="18"/>
  <c r="BC1436" i="18" s="1"/>
  <c r="BA1295" i="18"/>
  <c r="BC1295" i="18" s="1"/>
  <c r="BB1295" i="18"/>
  <c r="Y1449" i="18"/>
  <c r="AZ1449" i="18"/>
  <c r="X1449" i="18"/>
  <c r="BB1449" i="18"/>
  <c r="Z1449" i="18"/>
  <c r="BA1330" i="18"/>
  <c r="BC1330" i="18" s="1"/>
  <c r="BB1330" i="18"/>
  <c r="Z1395" i="18"/>
  <c r="BA1395" i="18"/>
  <c r="BC1395" i="18" s="1"/>
  <c r="X1395" i="18"/>
  <c r="BB1395" i="18"/>
  <c r="Y1395" i="18"/>
  <c r="AZ1395" i="18"/>
  <c r="Y1411" i="18"/>
  <c r="AZ1411" i="18"/>
  <c r="Z1411" i="18"/>
  <c r="BA1411" i="18"/>
  <c r="BB1411" i="18"/>
  <c r="X1411" i="18"/>
  <c r="Z1284" i="18"/>
  <c r="AZ1284" i="18"/>
  <c r="BA1452" i="18"/>
  <c r="BC1452" i="18" s="1"/>
  <c r="AZ1452" i="18"/>
  <c r="X1452" i="18"/>
  <c r="BB1452" i="18"/>
  <c r="Y1452" i="18"/>
  <c r="Z1316" i="18"/>
  <c r="Y1316" i="18"/>
  <c r="Y1219" i="18"/>
  <c r="BA1219" i="18"/>
  <c r="BC1219" i="18" s="1"/>
  <c r="Z1219" i="18"/>
  <c r="AZ1219" i="18"/>
  <c r="BB1219" i="18"/>
  <c r="X1219" i="18"/>
  <c r="BA1165" i="18"/>
  <c r="BC1165" i="18" s="1"/>
  <c r="BB1165" i="18"/>
  <c r="BB1202" i="18"/>
  <c r="BA1202" i="18"/>
  <c r="AZ1202" i="18"/>
  <c r="Y1202" i="18"/>
  <c r="Z1202" i="18"/>
  <c r="X932" i="18"/>
  <c r="BB932" i="18"/>
  <c r="X977" i="18"/>
  <c r="AZ977" i="18"/>
  <c r="Z977" i="18"/>
  <c r="BA977" i="18"/>
  <c r="Y977" i="18"/>
  <c r="BB977" i="18"/>
  <c r="Z1113" i="18"/>
  <c r="AZ1113" i="18"/>
  <c r="BA1125" i="18"/>
  <c r="BC1125" i="18" s="1"/>
  <c r="BB1125" i="18"/>
  <c r="Y1125" i="18"/>
  <c r="Z1125" i="18"/>
  <c r="AZ1125" i="18"/>
  <c r="Y854" i="18"/>
  <c r="BA854" i="18"/>
  <c r="BC854" i="18" s="1"/>
  <c r="Y1147" i="18"/>
  <c r="AZ1147" i="18"/>
  <c r="X1147" i="18"/>
  <c r="Z1147" i="18"/>
  <c r="BB1147" i="18"/>
  <c r="BA1147" i="18"/>
  <c r="BC1147" i="18" s="1"/>
  <c r="BB1080" i="18"/>
  <c r="Y1080" i="18"/>
  <c r="AZ1080" i="18"/>
  <c r="X1080" i="18"/>
  <c r="Z1080" i="18"/>
  <c r="BA1080" i="18"/>
  <c r="BC1080" i="18" s="1"/>
  <c r="BA1124" i="18"/>
  <c r="BC1124" i="18" s="1"/>
  <c r="X1124" i="18"/>
  <c r="Z1143" i="18"/>
  <c r="AZ1143" i="18"/>
  <c r="BA1143" i="18"/>
  <c r="BC1143" i="18" s="1"/>
  <c r="X1143" i="18"/>
  <c r="Y1143" i="18"/>
  <c r="Y1256" i="18"/>
  <c r="Z1256" i="18"/>
  <c r="Z1112" i="18"/>
  <c r="X1112" i="18"/>
  <c r="Y1112" i="18"/>
  <c r="BA1112" i="18"/>
  <c r="BC1112" i="18" s="1"/>
  <c r="AZ1112" i="18"/>
  <c r="BB1112" i="18"/>
  <c r="BA1233" i="18"/>
  <c r="BC1233" i="18" s="1"/>
  <c r="X1233" i="18"/>
  <c r="AZ1129" i="18"/>
  <c r="BA1129" i="18"/>
  <c r="Z1129" i="18"/>
  <c r="BB1129" i="18"/>
  <c r="Y1129" i="18"/>
  <c r="BA855" i="18"/>
  <c r="BC855" i="18" s="1"/>
  <c r="Z855" i="18"/>
  <c r="Y966" i="18"/>
  <c r="BA966" i="18"/>
  <c r="X966" i="18"/>
  <c r="Z966" i="18"/>
  <c r="BB966" i="18"/>
  <c r="AZ966" i="18"/>
  <c r="BB928" i="18"/>
  <c r="Y928" i="18"/>
  <c r="BA928" i="18"/>
  <c r="Z928" i="18"/>
  <c r="AZ928" i="18"/>
  <c r="X928" i="18"/>
  <c r="BA859" i="18"/>
  <c r="Z859" i="18"/>
  <c r="BA1015" i="18"/>
  <c r="BC1015" i="18" s="1"/>
  <c r="X1015" i="18"/>
  <c r="Y1015" i="18"/>
  <c r="AZ1015" i="18"/>
  <c r="Z1015" i="18"/>
  <c r="BB1089" i="18"/>
  <c r="Z1089" i="18"/>
  <c r="AZ904" i="18"/>
  <c r="Y904" i="18"/>
  <c r="BB904" i="18"/>
  <c r="X904" i="18"/>
  <c r="Z904" i="18"/>
  <c r="BA904" i="18"/>
  <c r="BC904" i="18" s="1"/>
  <c r="BB971" i="18"/>
  <c r="X971" i="18"/>
  <c r="BA760" i="18"/>
  <c r="BC760" i="18" s="1"/>
  <c r="Y760" i="18"/>
  <c r="X760" i="18"/>
  <c r="Z760" i="18"/>
  <c r="BB760" i="18"/>
  <c r="Z959" i="18"/>
  <c r="X959" i="18"/>
  <c r="Z816" i="18"/>
  <c r="BB816" i="18"/>
  <c r="X816" i="18"/>
  <c r="Y816" i="18"/>
  <c r="AZ816" i="18"/>
  <c r="BA816" i="18"/>
  <c r="BC816" i="18" s="1"/>
  <c r="AZ922" i="18"/>
  <c r="X922" i="18"/>
  <c r="AZ819" i="18"/>
  <c r="BB819" i="18"/>
  <c r="BD819" i="18" s="1"/>
  <c r="X819" i="18"/>
  <c r="Y819" i="18"/>
  <c r="Z819" i="18"/>
  <c r="BB985" i="18"/>
  <c r="Y985" i="18"/>
  <c r="Y784" i="18"/>
  <c r="AZ784" i="18"/>
  <c r="BB784" i="18"/>
  <c r="Z784" i="18"/>
  <c r="X784" i="18"/>
  <c r="BA784" i="18"/>
  <c r="BC784" i="18" s="1"/>
  <c r="Z753" i="18"/>
  <c r="X753" i="18"/>
  <c r="BA753" i="18"/>
  <c r="BC753" i="18" s="1"/>
  <c r="AZ753" i="18"/>
  <c r="Y753" i="18"/>
  <c r="BB753" i="18"/>
  <c r="Y759" i="18"/>
  <c r="AZ759" i="18"/>
  <c r="BA790" i="18"/>
  <c r="BC790" i="18" s="1"/>
  <c r="BB790" i="18"/>
  <c r="AZ790" i="18"/>
  <c r="Z790" i="18"/>
  <c r="Y790" i="18"/>
  <c r="X883" i="18"/>
  <c r="BA883" i="18"/>
  <c r="BC883" i="18" s="1"/>
  <c r="BB799" i="18"/>
  <c r="AZ799" i="18"/>
  <c r="X799" i="18"/>
  <c r="BA799" i="18"/>
  <c r="BC799" i="18" s="1"/>
  <c r="Z799" i="18"/>
  <c r="Y799" i="18"/>
  <c r="BB529" i="18"/>
  <c r="Y529" i="18"/>
  <c r="AZ665" i="18"/>
  <c r="X665" i="18"/>
  <c r="Z665" i="18"/>
  <c r="BA665" i="18"/>
  <c r="BC665" i="18" s="1"/>
  <c r="Y665" i="18"/>
  <c r="BB798" i="18"/>
  <c r="X798" i="18"/>
  <c r="Y887" i="18"/>
  <c r="X887" i="18"/>
  <c r="BB887" i="18"/>
  <c r="BA887" i="18"/>
  <c r="BC887" i="18" s="1"/>
  <c r="Z887" i="18"/>
  <c r="AZ887" i="18"/>
  <c r="Z767" i="18"/>
  <c r="AZ767" i="18"/>
  <c r="BA767" i="18"/>
  <c r="BC767" i="18" s="1"/>
  <c r="X767" i="18"/>
  <c r="BB767" i="18"/>
  <c r="Y767" i="18"/>
  <c r="BB785" i="18"/>
  <c r="X785" i="18"/>
  <c r="Z660" i="18"/>
  <c r="AZ660" i="18"/>
  <c r="BA660" i="18"/>
  <c r="BC660" i="18" s="1"/>
  <c r="Y660" i="18"/>
  <c r="X660" i="18"/>
  <c r="Y531" i="18"/>
  <c r="Z531" i="18"/>
  <c r="Y651" i="18"/>
  <c r="BB651" i="18"/>
  <c r="AZ651" i="18"/>
  <c r="BA651" i="18"/>
  <c r="X651" i="18"/>
  <c r="Z651" i="18"/>
  <c r="BB685" i="18"/>
  <c r="Z685" i="18"/>
  <c r="Y544" i="18"/>
  <c r="Z544" i="18"/>
  <c r="AZ544" i="18"/>
  <c r="BA544" i="18"/>
  <c r="BC544" i="18" s="1"/>
  <c r="BB544" i="18"/>
  <c r="Z553" i="18"/>
  <c r="BB553" i="18"/>
  <c r="Z578" i="18"/>
  <c r="BB578" i="18"/>
  <c r="AZ578" i="18"/>
  <c r="X578" i="18"/>
  <c r="BA578" i="18"/>
  <c r="BC578" i="18" s="1"/>
  <c r="Y578" i="18"/>
  <c r="AZ315" i="18"/>
  <c r="Z315" i="18"/>
  <c r="BA528" i="18"/>
  <c r="BC528" i="18" s="1"/>
  <c r="Y528" i="18"/>
  <c r="Z528" i="18"/>
  <c r="AZ528" i="18"/>
  <c r="BB528" i="18"/>
  <c r="Z675" i="18"/>
  <c r="X675" i="18"/>
  <c r="AZ566" i="18"/>
  <c r="BA566" i="18"/>
  <c r="BC566" i="18" s="1"/>
  <c r="Z566" i="18"/>
  <c r="Y566" i="18"/>
  <c r="X566" i="18"/>
  <c r="BB566" i="18"/>
  <c r="X577" i="18"/>
  <c r="BA577" i="18"/>
  <c r="BC577" i="18" s="1"/>
  <c r="AZ577" i="18"/>
  <c r="BB577" i="18"/>
  <c r="Z577" i="18"/>
  <c r="Y577" i="18"/>
  <c r="Y655" i="18"/>
  <c r="BB655" i="18"/>
  <c r="BA506" i="18"/>
  <c r="AZ506" i="18"/>
  <c r="X506" i="18"/>
  <c r="BB506" i="18"/>
  <c r="Z506" i="18"/>
  <c r="Y575" i="18"/>
  <c r="AZ575" i="18"/>
  <c r="Y702" i="18"/>
  <c r="BB702" i="18"/>
  <c r="X702" i="18"/>
  <c r="AZ702" i="18"/>
  <c r="BA702" i="18"/>
  <c r="BC702" i="18" s="1"/>
  <c r="Z702" i="18"/>
  <c r="Y613" i="18"/>
  <c r="X613" i="18"/>
  <c r="Y421" i="18"/>
  <c r="BA421" i="18"/>
  <c r="Z421" i="18"/>
  <c r="BB421" i="18"/>
  <c r="X421" i="18"/>
  <c r="Z261" i="18"/>
  <c r="BA261" i="18"/>
  <c r="BC261" i="18" s="1"/>
  <c r="X261" i="18"/>
  <c r="Z317" i="18"/>
  <c r="BB317" i="18"/>
  <c r="AZ317" i="18"/>
  <c r="BA317" i="18"/>
  <c r="BC317" i="18" s="1"/>
  <c r="X317" i="18"/>
  <c r="Y317" i="18"/>
  <c r="Z378" i="18"/>
  <c r="X378" i="18"/>
  <c r="Z292" i="18"/>
  <c r="AZ292" i="18"/>
  <c r="BB292" i="18"/>
  <c r="Y292" i="18"/>
  <c r="X292" i="18"/>
  <c r="BA292" i="18"/>
  <c r="BC292" i="18" s="1"/>
  <c r="Y381" i="18"/>
  <c r="AZ381" i="18"/>
  <c r="BA381" i="18"/>
  <c r="BC381" i="18" s="1"/>
  <c r="AZ341" i="18"/>
  <c r="BB341" i="18"/>
  <c r="Y341" i="18"/>
  <c r="Z341" i="18"/>
  <c r="BA341" i="18"/>
  <c r="BC341" i="18" s="1"/>
  <c r="Y384" i="18"/>
  <c r="AZ384" i="18"/>
  <c r="BB384" i="18"/>
  <c r="BB225" i="18"/>
  <c r="BA225" i="18"/>
  <c r="BC225" i="18" s="1"/>
  <c r="Z225" i="18"/>
  <c r="AZ225" i="18"/>
  <c r="Y225" i="18"/>
  <c r="X225" i="18"/>
  <c r="X284" i="18"/>
  <c r="BB284" i="18"/>
  <c r="X376" i="18"/>
  <c r="Y376" i="18"/>
  <c r="Z376" i="18"/>
  <c r="AZ376" i="18"/>
  <c r="BA376" i="18"/>
  <c r="BB376" i="18"/>
  <c r="AZ456" i="18"/>
  <c r="BB456" i="18"/>
  <c r="Y456" i="18"/>
  <c r="Y290" i="18"/>
  <c r="BA290" i="18"/>
  <c r="AZ290" i="18"/>
  <c r="BB290" i="18"/>
  <c r="Z290" i="18"/>
  <c r="BB365" i="18"/>
  <c r="AZ365" i="18"/>
  <c r="Z365" i="18"/>
  <c r="BB431" i="18"/>
  <c r="AZ431" i="18"/>
  <c r="Z431" i="18"/>
  <c r="BA431" i="18"/>
  <c r="BC431" i="18" s="1"/>
  <c r="Y431" i="18"/>
  <c r="X431" i="18"/>
  <c r="Z229" i="18"/>
  <c r="BB229" i="18"/>
  <c r="AZ78" i="18"/>
  <c r="BB78" i="18"/>
  <c r="X78" i="18"/>
  <c r="Z78" i="18"/>
  <c r="BA78" i="18"/>
  <c r="BC78" i="18" s="1"/>
  <c r="Y78" i="18"/>
  <c r="X240" i="18"/>
  <c r="BA240" i="18"/>
  <c r="BC240" i="18" s="1"/>
  <c r="AZ240" i="18"/>
  <c r="BA136" i="18"/>
  <c r="BC136" i="18" s="1"/>
  <c r="Y136" i="18"/>
  <c r="BB136" i="18"/>
  <c r="Z136" i="18"/>
  <c r="X136" i="18"/>
  <c r="X125" i="18"/>
  <c r="BA125" i="18"/>
  <c r="BC125" i="18" s="1"/>
  <c r="Z125" i="18"/>
  <c r="BA280" i="18"/>
  <c r="BC280" i="18" s="1"/>
  <c r="Z280" i="18"/>
  <c r="AZ280" i="18"/>
  <c r="BB280" i="18"/>
  <c r="X280" i="18"/>
  <c r="Y280" i="18"/>
  <c r="BB168" i="18"/>
  <c r="AZ168" i="18"/>
  <c r="AZ27" i="18"/>
  <c r="Y27" i="18"/>
  <c r="BA27" i="18"/>
  <c r="X27" i="18"/>
  <c r="BB27" i="18"/>
  <c r="Z27" i="18"/>
  <c r="BB190" i="18"/>
  <c r="BA190" i="18"/>
  <c r="BC190" i="18" s="1"/>
  <c r="Z190" i="18"/>
  <c r="BA101" i="18"/>
  <c r="BC101" i="18" s="1"/>
  <c r="BB101" i="18"/>
  <c r="AZ101" i="18"/>
  <c r="Z101" i="18"/>
  <c r="Y101" i="18"/>
  <c r="AZ219" i="18"/>
  <c r="Y219" i="18"/>
  <c r="BA219" i="18"/>
  <c r="BC219" i="18" s="1"/>
  <c r="Z36" i="18"/>
  <c r="BB36" i="18"/>
  <c r="AZ36" i="18"/>
  <c r="BA36" i="18"/>
  <c r="BC36" i="18" s="1"/>
  <c r="Y36" i="18"/>
  <c r="X36" i="18"/>
  <c r="X167" i="18"/>
  <c r="Y167" i="18"/>
  <c r="BB167" i="18"/>
  <c r="Z167" i="18"/>
  <c r="BA167" i="18"/>
  <c r="BC167" i="18" s="1"/>
  <c r="BB59" i="18"/>
  <c r="Z59" i="18"/>
  <c r="AZ59" i="18"/>
  <c r="BA59" i="18"/>
  <c r="Y59" i="18"/>
  <c r="X59" i="18"/>
  <c r="X145" i="18"/>
  <c r="AZ145" i="18"/>
  <c r="BB145" i="18"/>
  <c r="Y145" i="18"/>
  <c r="BA145" i="18"/>
  <c r="X197" i="18"/>
  <c r="BA197" i="18"/>
  <c r="BC197" i="18" s="1"/>
  <c r="AZ197" i="18"/>
  <c r="BB197" i="18"/>
  <c r="Z197" i="18"/>
  <c r="Y197" i="18"/>
  <c r="BA41" i="18"/>
  <c r="BC41" i="18" s="1"/>
  <c r="X41" i="18"/>
  <c r="BB41" i="18"/>
  <c r="Z41" i="18"/>
  <c r="AZ41" i="18"/>
  <c r="BA201" i="18"/>
  <c r="AZ201" i="18"/>
  <c r="BB201" i="18"/>
  <c r="Y201" i="18"/>
  <c r="X201" i="18"/>
  <c r="Z201" i="18"/>
  <c r="AZ128" i="18"/>
  <c r="Y128" i="18"/>
  <c r="BB128" i="18"/>
  <c r="BA128" i="18"/>
  <c r="BC128" i="18" s="1"/>
  <c r="Z128" i="18"/>
  <c r="AZ228" i="18"/>
  <c r="BA228" i="18"/>
  <c r="BC228" i="18" s="1"/>
  <c r="BB228" i="18"/>
  <c r="X228" i="18"/>
  <c r="Y228" i="18"/>
  <c r="Z228" i="18"/>
  <c r="AZ88" i="18"/>
  <c r="Z88" i="18"/>
  <c r="X88" i="18"/>
  <c r="BA88" i="18"/>
  <c r="BC88" i="18" s="1"/>
  <c r="Y88" i="18"/>
  <c r="AZ1827" i="18"/>
  <c r="AZ1813" i="18"/>
  <c r="Y1786" i="18"/>
  <c r="X1945" i="18"/>
  <c r="Y1594" i="18"/>
  <c r="Y1715" i="18"/>
  <c r="Z1873" i="18"/>
  <c r="AZ1599" i="18"/>
  <c r="Z1594" i="18"/>
  <c r="BA1715" i="18"/>
  <c r="BC1715" i="18" s="1"/>
  <c r="Y1873" i="18"/>
  <c r="X1599" i="18"/>
  <c r="BB1915" i="18"/>
  <c r="BA1811" i="18"/>
  <c r="BC1811" i="18" s="1"/>
  <c r="Z1499" i="18"/>
  <c r="BB1762" i="18"/>
  <c r="Y1915" i="18"/>
  <c r="BB1811" i="18"/>
  <c r="BA1499" i="18"/>
  <c r="BC1499" i="18" s="1"/>
  <c r="AZ1762" i="18"/>
  <c r="BA1936" i="18"/>
  <c r="BC1936" i="18" s="1"/>
  <c r="AZ1936" i="18"/>
  <c r="Y1960" i="18"/>
  <c r="BA1960" i="18"/>
  <c r="BC1960" i="18" s="1"/>
  <c r="BB1973" i="18"/>
  <c r="BA1973" i="18"/>
  <c r="X1838" i="18"/>
  <c r="BA1838" i="18"/>
  <c r="BC1838" i="18" s="1"/>
  <c r="BA1885" i="18"/>
  <c r="BC1885" i="18" s="1"/>
  <c r="Y1885" i="18"/>
  <c r="BB1929" i="18"/>
  <c r="X1929" i="18"/>
  <c r="AZ1780" i="18"/>
  <c r="X1780" i="18"/>
  <c r="X1872" i="18"/>
  <c r="Z1872" i="18"/>
  <c r="Z1831" i="18"/>
  <c r="BB1831" i="18"/>
  <c r="Y1604" i="18"/>
  <c r="Z1604" i="18"/>
  <c r="Y1736" i="18"/>
  <c r="Z1736" i="18"/>
  <c r="BA1602" i="18"/>
  <c r="BC1602" i="18" s="1"/>
  <c r="BB1602" i="18"/>
  <c r="AZ1567" i="18"/>
  <c r="BB1567" i="18"/>
  <c r="Y1583" i="18"/>
  <c r="BA1583" i="18"/>
  <c r="BC1583" i="18" s="1"/>
  <c r="BB1574" i="18"/>
  <c r="BA1574" i="18"/>
  <c r="BC1574" i="18" s="1"/>
  <c r="AZ1505" i="18"/>
  <c r="BB1505" i="18"/>
  <c r="Z1656" i="18"/>
  <c r="Y1656" i="18"/>
  <c r="Z1369" i="18"/>
  <c r="X1369" i="18"/>
  <c r="X1342" i="18"/>
  <c r="Y1342" i="18"/>
  <c r="X1332" i="18"/>
  <c r="BB1332" i="18"/>
  <c r="BA1278" i="18"/>
  <c r="Y1278" i="18"/>
  <c r="X1422" i="18"/>
  <c r="BB1422" i="18"/>
  <c r="Y1439" i="18"/>
  <c r="Z1439" i="18"/>
  <c r="Y1157" i="18"/>
  <c r="X1157" i="18"/>
  <c r="Z1156" i="18"/>
  <c r="BA1156" i="18"/>
  <c r="BC1156" i="18" s="1"/>
  <c r="BB935" i="18"/>
  <c r="Y935" i="18"/>
  <c r="BA1078" i="18"/>
  <c r="BC1078" i="18" s="1"/>
  <c r="X1078" i="18"/>
  <c r="Z1223" i="18"/>
  <c r="Y1223" i="18"/>
  <c r="X1228" i="18"/>
  <c r="Y1228" i="18"/>
  <c r="Y1115" i="18"/>
  <c r="AZ1115" i="18"/>
  <c r="AZ995" i="18"/>
  <c r="BB995" i="18"/>
  <c r="BB926" i="18"/>
  <c r="AZ926" i="18"/>
  <c r="Y890" i="18"/>
  <c r="BA890" i="18"/>
  <c r="BC890" i="18" s="1"/>
  <c r="Z1098" i="18"/>
  <c r="Y1098" i="18"/>
  <c r="BA743" i="18"/>
  <c r="BC743" i="18" s="1"/>
  <c r="Y743" i="18"/>
  <c r="Z874" i="18"/>
  <c r="Y874" i="18"/>
  <c r="Z818" i="18"/>
  <c r="Y818" i="18"/>
  <c r="BB519" i="18"/>
  <c r="X519" i="18"/>
  <c r="AZ616" i="18"/>
  <c r="BB616" i="18"/>
  <c r="BA669" i="18"/>
  <c r="Y669" i="18"/>
  <c r="AZ524" i="18"/>
  <c r="X524" i="18"/>
  <c r="BA524" i="18"/>
  <c r="BC524" i="18" s="1"/>
  <c r="BB524" i="18"/>
  <c r="Y524" i="18"/>
  <c r="AZ560" i="18"/>
  <c r="X560" i="18"/>
  <c r="X649" i="18"/>
  <c r="BB649" i="18"/>
  <c r="Y649" i="18"/>
  <c r="BA494" i="18"/>
  <c r="AZ494" i="18"/>
  <c r="X494" i="18"/>
  <c r="Z648" i="18"/>
  <c r="BA648" i="18"/>
  <c r="BC648" i="18" s="1"/>
  <c r="Y648" i="18"/>
  <c r="BB648" i="18"/>
  <c r="X648" i="18"/>
  <c r="AZ533" i="18"/>
  <c r="X533" i="18"/>
  <c r="AZ695" i="18"/>
  <c r="BB695" i="18"/>
  <c r="Y695" i="18"/>
  <c r="AZ567" i="18"/>
  <c r="BB567" i="18"/>
  <c r="Y567" i="18"/>
  <c r="X626" i="18"/>
  <c r="BB626" i="18"/>
  <c r="Y626" i="18"/>
  <c r="Z626" i="18"/>
  <c r="AZ626" i="18"/>
  <c r="BA500" i="18"/>
  <c r="BC500" i="18" s="1"/>
  <c r="AZ500" i="18"/>
  <c r="Z552" i="18"/>
  <c r="BB552" i="18"/>
  <c r="X552" i="18"/>
  <c r="AZ694" i="18"/>
  <c r="Y694" i="18"/>
  <c r="BB694" i="18"/>
  <c r="Y576" i="18"/>
  <c r="BB576" i="18"/>
  <c r="X576" i="18"/>
  <c r="Z576" i="18"/>
  <c r="BA576" i="18"/>
  <c r="BC576" i="18" s="1"/>
  <c r="AZ397" i="18"/>
  <c r="BA397" i="18"/>
  <c r="BC397" i="18" s="1"/>
  <c r="Y466" i="18"/>
  <c r="BB466" i="18"/>
  <c r="Z466" i="18"/>
  <c r="Z266" i="18"/>
  <c r="X266" i="18"/>
  <c r="BB266" i="18"/>
  <c r="Y372" i="18"/>
  <c r="Z372" i="18"/>
  <c r="BB372" i="18"/>
  <c r="X372" i="18"/>
  <c r="BA372" i="18"/>
  <c r="BC372" i="18" s="1"/>
  <c r="Z272" i="18"/>
  <c r="BB272" i="18"/>
  <c r="BB371" i="18"/>
  <c r="X371" i="18"/>
  <c r="Y371" i="18"/>
  <c r="Z495" i="18"/>
  <c r="AZ495" i="18"/>
  <c r="X495" i="18"/>
  <c r="BA361" i="18"/>
  <c r="BC361" i="18" s="1"/>
  <c r="Y361" i="18"/>
  <c r="Z361" i="18"/>
  <c r="BB361" i="18"/>
  <c r="X361" i="18"/>
  <c r="BA408" i="18"/>
  <c r="Y408" i="18"/>
  <c r="BB281" i="18"/>
  <c r="BD281" i="18" s="1"/>
  <c r="Z281" i="18"/>
  <c r="AZ281" i="18"/>
  <c r="AZ331" i="18"/>
  <c r="X331" i="18"/>
  <c r="Y331" i="18"/>
  <c r="X444" i="18"/>
  <c r="Z444" i="18"/>
  <c r="BB444" i="18"/>
  <c r="BA444" i="18"/>
  <c r="Y444" i="18"/>
  <c r="BA433" i="18"/>
  <c r="BC433" i="18" s="1"/>
  <c r="AZ433" i="18"/>
  <c r="BB343" i="18"/>
  <c r="Z343" i="18"/>
  <c r="BA343" i="18"/>
  <c r="AZ422" i="18"/>
  <c r="Z422" i="18"/>
  <c r="X422" i="18"/>
  <c r="AZ242" i="18"/>
  <c r="X242" i="18"/>
  <c r="Y242" i="18"/>
  <c r="BB242" i="18"/>
  <c r="Z242" i="18"/>
  <c r="X50" i="18"/>
  <c r="AZ50" i="18"/>
  <c r="Z216" i="18"/>
  <c r="BB216" i="18"/>
  <c r="BD216" i="18" s="1"/>
  <c r="X216" i="18"/>
  <c r="AZ70" i="18"/>
  <c r="BB70" i="18"/>
  <c r="X115" i="18"/>
  <c r="Y115" i="18"/>
  <c r="Z115" i="18"/>
  <c r="Z8" i="18"/>
  <c r="BA8" i="18"/>
  <c r="X8" i="18"/>
  <c r="Y8" i="18"/>
  <c r="BC15" i="7"/>
  <c r="EJ6" i="7"/>
  <c r="EJ63" i="7"/>
  <c r="EJ234" i="7"/>
  <c r="EJ4" i="7"/>
  <c r="CE829" i="7"/>
  <c r="CE813" i="7"/>
  <c r="BD826" i="7"/>
  <c r="EH827" i="7" s="1"/>
  <c r="BB782" i="7"/>
  <c r="BB759" i="7"/>
  <c r="CE750" i="7"/>
  <c r="BB726" i="7"/>
  <c r="BB686" i="7"/>
  <c r="BD707" i="7"/>
  <c r="EH708" i="7" s="1"/>
  <c r="CE653" i="7"/>
  <c r="CE638" i="7"/>
  <c r="BB623" i="7"/>
  <c r="BB610" i="7"/>
  <c r="BB580" i="7"/>
  <c r="CE572" i="7"/>
  <c r="BB532" i="7"/>
  <c r="BB527" i="7"/>
  <c r="CE515" i="7"/>
  <c r="BD469" i="7"/>
  <c r="EH470" i="7" s="1"/>
  <c r="BD490" i="7"/>
  <c r="EH491" i="7" s="1"/>
  <c r="CE474" i="7"/>
  <c r="BB457" i="7"/>
  <c r="BB445" i="7"/>
  <c r="BB415" i="7"/>
  <c r="BB398" i="7"/>
  <c r="BB374" i="7"/>
  <c r="CE362" i="7"/>
  <c r="EJ345" i="7"/>
  <c r="BB329" i="7"/>
  <c r="BB318" i="7"/>
  <c r="BB278" i="7"/>
  <c r="CE264" i="7"/>
  <c r="CE234" i="7"/>
  <c r="BD252" i="7"/>
  <c r="EH253" i="7" s="1"/>
  <c r="BB208" i="7"/>
  <c r="CE185" i="7"/>
  <c r="BB172" i="7"/>
  <c r="BB159" i="7"/>
  <c r="CE147" i="7"/>
  <c r="BD134" i="7"/>
  <c r="EH135" i="7" s="1"/>
  <c r="CE114" i="7"/>
  <c r="BD101" i="7"/>
  <c r="EH102" i="7" s="1"/>
  <c r="BB89" i="7"/>
  <c r="BB71" i="7"/>
  <c r="CE49" i="7"/>
  <c r="BD36" i="7"/>
  <c r="EH37" i="7" s="1"/>
  <c r="BB24" i="7"/>
  <c r="CE13" i="7"/>
  <c r="BB806" i="7"/>
  <c r="CE782" i="7"/>
  <c r="BB768" i="7"/>
  <c r="BB735" i="7"/>
  <c r="CE717" i="7"/>
  <c r="BB677" i="7"/>
  <c r="BB650" i="7"/>
  <c r="CE623" i="7"/>
  <c r="BD609" i="7"/>
  <c r="EH610" i="7" s="1"/>
  <c r="BB570" i="7"/>
  <c r="CE542" i="7"/>
  <c r="BB526" i="7"/>
  <c r="BB487" i="7"/>
  <c r="CE457" i="7"/>
  <c r="BD442" i="7"/>
  <c r="EH443" i="7" s="1"/>
  <c r="BB373" i="7"/>
  <c r="CE329" i="7"/>
  <c r="BB301" i="7"/>
  <c r="BB261" i="7"/>
  <c r="CE223" i="7"/>
  <c r="EJ207" i="7"/>
  <c r="BD183" i="7"/>
  <c r="EH184" i="7" s="1"/>
  <c r="CE159" i="7"/>
  <c r="BB145" i="7"/>
  <c r="BB112" i="7"/>
  <c r="CE89" i="7"/>
  <c r="BD78" i="7"/>
  <c r="EH79" i="7" s="1"/>
  <c r="BD47" i="7"/>
  <c r="EH48" i="7" s="1"/>
  <c r="CE24" i="7"/>
  <c r="BD11" i="7"/>
  <c r="EH12" i="7" s="1"/>
  <c r="BA5" i="18"/>
  <c r="BC5" i="18" s="1"/>
  <c r="X5" i="18"/>
  <c r="AZ5" i="18"/>
  <c r="Z5" i="18"/>
  <c r="BB5" i="18"/>
  <c r="AZ1954" i="18"/>
  <c r="Y1954" i="18"/>
  <c r="BB1954" i="18"/>
  <c r="BA1954" i="18"/>
  <c r="BC1954" i="18" s="1"/>
  <c r="BA1647" i="18"/>
  <c r="BC1647" i="18" s="1"/>
  <c r="AZ1647" i="18"/>
  <c r="X1647" i="18"/>
  <c r="Z1647" i="18"/>
  <c r="BA2000" i="18"/>
  <c r="X2000" i="18"/>
  <c r="Y2000" i="18"/>
  <c r="AZ2000" i="18"/>
  <c r="BA1950" i="18"/>
  <c r="BC1950" i="18" s="1"/>
  <c r="AZ1950" i="18"/>
  <c r="X1950" i="18"/>
  <c r="Y1950" i="18"/>
  <c r="Y1943" i="18"/>
  <c r="BA1943" i="18"/>
  <c r="BC1943" i="18" s="1"/>
  <c r="AZ1943" i="18"/>
  <c r="BB1943" i="18"/>
  <c r="Y1991" i="18"/>
  <c r="AZ1991" i="18"/>
  <c r="BB1991" i="18"/>
  <c r="Z1991" i="18"/>
  <c r="BA1956" i="18"/>
  <c r="BC1956" i="18" s="1"/>
  <c r="AZ1956" i="18"/>
  <c r="X1956" i="18"/>
  <c r="Y1956" i="18"/>
  <c r="X1684" i="18"/>
  <c r="BB1684" i="18"/>
  <c r="AZ1684" i="18"/>
  <c r="BA1684" i="18"/>
  <c r="BC1684" i="18" s="1"/>
  <c r="BA1764" i="18"/>
  <c r="Y1764" i="18"/>
  <c r="X1764" i="18"/>
  <c r="AZ1764" i="18"/>
  <c r="BA1942" i="18"/>
  <c r="BC1942" i="18" s="1"/>
  <c r="AZ1942" i="18"/>
  <c r="BB1942" i="18"/>
  <c r="Z1942" i="18"/>
  <c r="AZ1766" i="18"/>
  <c r="Z1766" i="18"/>
  <c r="Y1766" i="18"/>
  <c r="X1766" i="18"/>
  <c r="X1857" i="18"/>
  <c r="BB1857" i="18"/>
  <c r="BA1857" i="18"/>
  <c r="AZ1857" i="18"/>
  <c r="BA1798" i="18"/>
  <c r="BC1798" i="18" s="1"/>
  <c r="AZ1798" i="18"/>
  <c r="Z1798" i="18"/>
  <c r="Y1798" i="18"/>
  <c r="Z1884" i="18"/>
  <c r="AZ1884" i="18"/>
  <c r="BA1884" i="18"/>
  <c r="BC1884" i="18" s="1"/>
  <c r="X1884" i="18"/>
  <c r="BA1526" i="18"/>
  <c r="BC1526" i="18" s="1"/>
  <c r="AZ1526" i="18"/>
  <c r="X1526" i="18"/>
  <c r="Z1526" i="18"/>
  <c r="BB1854" i="18"/>
  <c r="AZ1854" i="18"/>
  <c r="BA1854" i="18"/>
  <c r="BC1854" i="18" s="1"/>
  <c r="Z1854" i="18"/>
  <c r="AZ1601" i="18"/>
  <c r="BB1601" i="18"/>
  <c r="BD1601" i="18" s="1"/>
  <c r="Y1601" i="18"/>
  <c r="Z1601" i="18"/>
  <c r="X1627" i="18"/>
  <c r="Z1627" i="18"/>
  <c r="AZ1627" i="18"/>
  <c r="Y1627" i="18"/>
  <c r="AZ1844" i="18"/>
  <c r="X1844" i="18"/>
  <c r="Y1844" i="18"/>
  <c r="Z1844" i="18"/>
  <c r="X1672" i="18"/>
  <c r="BB1672" i="18"/>
  <c r="AZ1672" i="18"/>
  <c r="BA1672" i="18"/>
  <c r="BC1672" i="18" s="1"/>
  <c r="BA1843" i="18"/>
  <c r="AZ1843" i="18"/>
  <c r="Y1843" i="18"/>
  <c r="BB1843" i="18"/>
  <c r="Y1560" i="18"/>
  <c r="BA1560" i="18"/>
  <c r="BC1560" i="18" s="1"/>
  <c r="AZ1560" i="18"/>
  <c r="X1560" i="18"/>
  <c r="X1751" i="18"/>
  <c r="AZ1751" i="18"/>
  <c r="Y1751" i="18"/>
  <c r="BA1751" i="18"/>
  <c r="BC1751" i="18" s="1"/>
  <c r="BA1939" i="18"/>
  <c r="BC1939" i="18" s="1"/>
  <c r="AZ1939" i="18"/>
  <c r="X1939" i="18"/>
  <c r="BB1939" i="18"/>
  <c r="BA1830" i="18"/>
  <c r="BC1830" i="18" s="1"/>
  <c r="AZ1830" i="18"/>
  <c r="X1830" i="18"/>
  <c r="Y1830" i="18"/>
  <c r="Y1731" i="18"/>
  <c r="Z1731" i="18"/>
  <c r="BA1731" i="18"/>
  <c r="BC1731" i="18" s="1"/>
  <c r="BB1731" i="18"/>
  <c r="BA1926" i="18"/>
  <c r="BC1926" i="18" s="1"/>
  <c r="AZ1926" i="18"/>
  <c r="Z1926" i="18"/>
  <c r="Y1926" i="18"/>
  <c r="Y1792" i="18"/>
  <c r="X1792" i="18"/>
  <c r="BA1792" i="18"/>
  <c r="BC1792" i="18" s="1"/>
  <c r="BB1792" i="18"/>
  <c r="AZ1661" i="18"/>
  <c r="BA1661" i="18"/>
  <c r="BC1661" i="18" s="1"/>
  <c r="Z1661" i="18"/>
  <c r="Y1661" i="18"/>
  <c r="Y1690" i="18"/>
  <c r="BB1690" i="18"/>
  <c r="AZ1690" i="18"/>
  <c r="BA1690" i="18"/>
  <c r="BC1690" i="18" s="1"/>
  <c r="Y1514" i="18"/>
  <c r="Z1514" i="18"/>
  <c r="BB1514" i="18"/>
  <c r="BA1514" i="18"/>
  <c r="BC1514" i="18" s="1"/>
  <c r="AZ1640" i="18"/>
  <c r="Z1640" i="18"/>
  <c r="BA1640" i="18"/>
  <c r="BC1640" i="18" s="1"/>
  <c r="Y1640" i="18"/>
  <c r="BA1543" i="18"/>
  <c r="BC1543" i="18" s="1"/>
  <c r="AZ1543" i="18"/>
  <c r="BB1543" i="18"/>
  <c r="Y1543" i="18"/>
  <c r="X1660" i="18"/>
  <c r="BB1660" i="18"/>
  <c r="BD1660" i="18" s="1"/>
  <c r="Z1660" i="18"/>
  <c r="Y1660" i="18"/>
  <c r="AZ1384" i="18"/>
  <c r="X1384" i="18"/>
  <c r="Y1384" i="18"/>
  <c r="BB1384" i="18"/>
  <c r="AZ1550" i="18"/>
  <c r="Z1550" i="18"/>
  <c r="BA1550" i="18"/>
  <c r="BC1550" i="18" s="1"/>
  <c r="BB1550" i="18"/>
  <c r="BA1609" i="18"/>
  <c r="BC1609" i="18" s="1"/>
  <c r="X1609" i="18"/>
  <c r="Y1609" i="18"/>
  <c r="BB1609" i="18"/>
  <c r="X1700" i="18"/>
  <c r="AZ1700" i="18"/>
  <c r="BB1700" i="18"/>
  <c r="Z1700" i="18"/>
  <c r="BA1545" i="18"/>
  <c r="Z1545" i="18"/>
  <c r="BB1545" i="18"/>
  <c r="Y1545" i="18"/>
  <c r="BB1607" i="18"/>
  <c r="BD1607" i="18" s="1"/>
  <c r="Z1607" i="18"/>
  <c r="X1607" i="18"/>
  <c r="AZ1607" i="18"/>
  <c r="AZ1699" i="18"/>
  <c r="Z1699" i="18"/>
  <c r="Y1699" i="18"/>
  <c r="BB1699" i="18"/>
  <c r="BD1699" i="18" s="1"/>
  <c r="X1531" i="18"/>
  <c r="BB1531" i="18"/>
  <c r="BA1531" i="18"/>
  <c r="BC1531" i="18" s="1"/>
  <c r="Y1531" i="18"/>
  <c r="BA1710" i="18"/>
  <c r="BC1710" i="18" s="1"/>
  <c r="Y1710" i="18"/>
  <c r="X1710" i="18"/>
  <c r="AZ1710" i="18"/>
  <c r="BA1589" i="18"/>
  <c r="BC1589" i="18" s="1"/>
  <c r="BB1589" i="18"/>
  <c r="X1589" i="18"/>
  <c r="Y1589" i="18"/>
  <c r="BA1491" i="18"/>
  <c r="BC1491" i="18" s="1"/>
  <c r="AZ1491" i="18"/>
  <c r="X1491" i="18"/>
  <c r="Y1491" i="18"/>
  <c r="Z1709" i="18"/>
  <c r="Y1709" i="18"/>
  <c r="AZ1709" i="18"/>
  <c r="X1709" i="18"/>
  <c r="AZ1554" i="18"/>
  <c r="Z1554" i="18"/>
  <c r="BB1554" i="18"/>
  <c r="BD1554" i="18" s="1"/>
  <c r="X1554" i="18"/>
  <c r="Z1416" i="18"/>
  <c r="X1416" i="18"/>
  <c r="AZ1416" i="18"/>
  <c r="Y1416" i="18"/>
  <c r="Y1257" i="18"/>
  <c r="AZ1257" i="18"/>
  <c r="X1257" i="18"/>
  <c r="BA1257" i="18"/>
  <c r="BC1257" i="18" s="1"/>
  <c r="X1429" i="18"/>
  <c r="BB1429" i="18"/>
  <c r="Z1429" i="18"/>
  <c r="BA1429" i="18"/>
  <c r="BC1429" i="18" s="1"/>
  <c r="BA1181" i="18"/>
  <c r="BC1181" i="18" s="1"/>
  <c r="AZ1181" i="18"/>
  <c r="Y1181" i="18"/>
  <c r="Z1181" i="18"/>
  <c r="Y1348" i="18"/>
  <c r="BB1348" i="18"/>
  <c r="BD1348" i="18" s="1"/>
  <c r="AZ1348" i="18"/>
  <c r="Z1348" i="18"/>
  <c r="Z1450" i="18"/>
  <c r="Y1450" i="18"/>
  <c r="X1450" i="18"/>
  <c r="BB1450" i="18"/>
  <c r="BD1450" i="18" s="1"/>
  <c r="AZ1288" i="18"/>
  <c r="Y1288" i="18"/>
  <c r="BB1288" i="18"/>
  <c r="Z1288" i="18"/>
  <c r="X1419" i="18"/>
  <c r="BB1419" i="18"/>
  <c r="Z1419" i="18"/>
  <c r="AZ1419" i="18"/>
  <c r="Z1105" i="18"/>
  <c r="Y1105" i="18"/>
  <c r="BA1105" i="18"/>
  <c r="BC1105" i="18" s="1"/>
  <c r="X1105" i="18"/>
  <c r="Z1470" i="18"/>
  <c r="Y1470" i="18"/>
  <c r="BA1470" i="18"/>
  <c r="BC1470" i="18" s="1"/>
  <c r="BB1470" i="18"/>
  <c r="BB1366" i="18"/>
  <c r="BA1366" i="18"/>
  <c r="BC1366" i="18" s="1"/>
  <c r="AZ1366" i="18"/>
  <c r="Z1366" i="18"/>
  <c r="BA1229" i="18"/>
  <c r="AZ1229" i="18"/>
  <c r="X1229" i="18"/>
  <c r="Z1229" i="18"/>
  <c r="BB1381" i="18"/>
  <c r="Y1381" i="18"/>
  <c r="Z1381" i="18"/>
  <c r="BA1381" i="18"/>
  <c r="Z1237" i="18"/>
  <c r="BA1237" i="18"/>
  <c r="BC1237" i="18" s="1"/>
  <c r="BB1237" i="18"/>
  <c r="Y1237" i="18"/>
  <c r="Z1320" i="18"/>
  <c r="BB1320" i="18"/>
  <c r="BA1320" i="18"/>
  <c r="BC1320" i="18" s="1"/>
  <c r="AZ1320" i="18"/>
  <c r="AZ1473" i="18"/>
  <c r="BA1473" i="18"/>
  <c r="BC1473" i="18" s="1"/>
  <c r="X1473" i="18"/>
  <c r="Z1473" i="18"/>
  <c r="X1324" i="18"/>
  <c r="Y1324" i="18"/>
  <c r="Z1324" i="18"/>
  <c r="BB1324" i="18"/>
  <c r="BD1324" i="18" s="1"/>
  <c r="Y954" i="18"/>
  <c r="AZ954" i="18"/>
  <c r="BB954" i="18"/>
  <c r="X954" i="18"/>
  <c r="X1345" i="18"/>
  <c r="Y1345" i="18"/>
  <c r="AZ1345" i="18"/>
  <c r="BB1345" i="18"/>
  <c r="AZ1265" i="18"/>
  <c r="BB1265" i="18"/>
  <c r="Z1265" i="18"/>
  <c r="X1265" i="18"/>
  <c r="X1238" i="18"/>
  <c r="Y1238" i="18"/>
  <c r="BA1238" i="18"/>
  <c r="BB1238" i="18"/>
  <c r="Y1068" i="18"/>
  <c r="Z1068" i="18"/>
  <c r="AZ1068" i="18"/>
  <c r="X1068" i="18"/>
  <c r="AZ1065" i="18"/>
  <c r="X1065" i="18"/>
  <c r="Y1065" i="18"/>
  <c r="BB1065" i="18"/>
  <c r="BD1065" i="18" s="1"/>
  <c r="AZ1104" i="18"/>
  <c r="BA1104" i="18"/>
  <c r="BC1104" i="18" s="1"/>
  <c r="BB1104" i="18"/>
  <c r="Z1104" i="18"/>
  <c r="AZ1174" i="18"/>
  <c r="Y1174" i="18"/>
  <c r="BA1174" i="18"/>
  <c r="BC1174" i="18" s="1"/>
  <c r="Z1174" i="18"/>
  <c r="BA1030" i="18"/>
  <c r="BC1030" i="18" s="1"/>
  <c r="BB1030" i="18"/>
  <c r="Y1030" i="18"/>
  <c r="X1030" i="18"/>
  <c r="BB1026" i="18"/>
  <c r="BA1026" i="18"/>
  <c r="BC1026" i="18" s="1"/>
  <c r="Z1026" i="18"/>
  <c r="Y1026" i="18"/>
  <c r="BA1217" i="18"/>
  <c r="BC1217" i="18" s="1"/>
  <c r="AZ1217" i="18"/>
  <c r="Y1217" i="18"/>
  <c r="Z1217" i="18"/>
  <c r="Z980" i="18"/>
  <c r="Y980" i="18"/>
  <c r="BA980" i="18"/>
  <c r="BC980" i="18" s="1"/>
  <c r="X980" i="18"/>
  <c r="Z1131" i="18"/>
  <c r="AZ1131" i="18"/>
  <c r="X1131" i="18"/>
  <c r="Y1131" i="18"/>
  <c r="Z892" i="18"/>
  <c r="AZ892" i="18"/>
  <c r="Y892" i="18"/>
  <c r="BB892" i="18"/>
  <c r="BB882" i="18"/>
  <c r="BD882" i="18" s="1"/>
  <c r="AZ882" i="18"/>
  <c r="X882" i="18"/>
  <c r="Z882" i="18"/>
  <c r="BA1011" i="18"/>
  <c r="Y1011" i="18"/>
  <c r="Z1011" i="18"/>
  <c r="X1011" i="18"/>
  <c r="Y1162" i="18"/>
  <c r="BB1162" i="18"/>
  <c r="BA1162" i="18"/>
  <c r="BC1162" i="18" s="1"/>
  <c r="X1162" i="18"/>
  <c r="Y968" i="18"/>
  <c r="X968" i="18"/>
  <c r="BA968" i="18"/>
  <c r="BC968" i="18" s="1"/>
  <c r="BB968" i="18"/>
  <c r="BA1193" i="18"/>
  <c r="BC1193" i="18" s="1"/>
  <c r="AZ1193" i="18"/>
  <c r="X1193" i="18"/>
  <c r="Y1193" i="18"/>
  <c r="Y950" i="18"/>
  <c r="Z950" i="18"/>
  <c r="AZ950" i="18"/>
  <c r="X950" i="18"/>
  <c r="AZ1001" i="18"/>
  <c r="BB1001" i="18"/>
  <c r="Z1001" i="18"/>
  <c r="X1001" i="18"/>
  <c r="X888" i="18"/>
  <c r="Y888" i="18"/>
  <c r="AZ888" i="18"/>
  <c r="BB888" i="18"/>
  <c r="BD888" i="18" s="1"/>
  <c r="BA981" i="18"/>
  <c r="BC981" i="18" s="1"/>
  <c r="X981" i="18"/>
  <c r="AZ981" i="18"/>
  <c r="Y981" i="18"/>
  <c r="X880" i="18"/>
  <c r="Y880" i="18"/>
  <c r="AZ880" i="18"/>
  <c r="BB880" i="18"/>
  <c r="BD880" i="18" s="1"/>
  <c r="X1051" i="18"/>
  <c r="BB1051" i="18"/>
  <c r="BD1051" i="18" s="1"/>
  <c r="Z1051" i="18"/>
  <c r="Y1051" i="18"/>
  <c r="X936" i="18"/>
  <c r="Z936" i="18"/>
  <c r="BA936" i="18"/>
  <c r="BC936" i="18" s="1"/>
  <c r="Y936" i="18"/>
  <c r="BA1014" i="18"/>
  <c r="BC1014" i="18" s="1"/>
  <c r="Z1014" i="18"/>
  <c r="BB1014" i="18"/>
  <c r="Y1014" i="18"/>
  <c r="Y1028" i="18"/>
  <c r="BB1028" i="18"/>
  <c r="BD1028" i="18" s="1"/>
  <c r="X1028" i="18"/>
  <c r="AZ1028" i="18"/>
  <c r="X867" i="18"/>
  <c r="Y867" i="18"/>
  <c r="AZ867" i="18"/>
  <c r="BB867" i="18"/>
  <c r="X1059" i="18"/>
  <c r="Z1059" i="18"/>
  <c r="Y1059" i="18"/>
  <c r="BB1059" i="18"/>
  <c r="BD1059" i="18" s="1"/>
  <c r="AZ864" i="18"/>
  <c r="BB864" i="18"/>
  <c r="BD864" i="18" s="1"/>
  <c r="X864" i="18"/>
  <c r="Y864" i="18"/>
  <c r="Z1021" i="18"/>
  <c r="BB1021" i="18"/>
  <c r="BD1021" i="18" s="1"/>
  <c r="AZ1021" i="18"/>
  <c r="Y1021" i="18"/>
  <c r="BB878" i="18"/>
  <c r="AZ878" i="18"/>
  <c r="Z878" i="18"/>
  <c r="Y878" i="18"/>
  <c r="X1040" i="18"/>
  <c r="AZ1040" i="18"/>
  <c r="BA1040" i="18"/>
  <c r="BC1040" i="18" s="1"/>
  <c r="BB1040" i="18"/>
  <c r="BB908" i="18"/>
  <c r="X908" i="18"/>
  <c r="Y908" i="18"/>
  <c r="Z908" i="18"/>
  <c r="BB782" i="18"/>
  <c r="X782" i="18"/>
  <c r="Z782" i="18"/>
  <c r="BA782" i="18"/>
  <c r="BC782" i="18" s="1"/>
  <c r="AZ830" i="18"/>
  <c r="BB830" i="18"/>
  <c r="Z830" i="18"/>
  <c r="BA830" i="18"/>
  <c r="BC830" i="18" s="1"/>
  <c r="Y596" i="18"/>
  <c r="X596" i="18"/>
  <c r="BA596" i="18"/>
  <c r="BC596" i="18" s="1"/>
  <c r="BB596" i="18"/>
  <c r="AZ555" i="18"/>
  <c r="BA555" i="18"/>
  <c r="BC555" i="18" s="1"/>
  <c r="X555" i="18"/>
  <c r="Z555" i="18"/>
  <c r="BA711" i="18"/>
  <c r="BC711" i="18" s="1"/>
  <c r="X711" i="18"/>
  <c r="AZ711" i="18"/>
  <c r="BB711" i="18"/>
  <c r="X840" i="18"/>
  <c r="Y840" i="18"/>
  <c r="AZ840" i="18"/>
  <c r="BB840" i="18"/>
  <c r="BB722" i="18"/>
  <c r="Y722" i="18"/>
  <c r="X722" i="18"/>
  <c r="BA722" i="18"/>
  <c r="BC722" i="18" s="1"/>
  <c r="Z741" i="18"/>
  <c r="Y741" i="18"/>
  <c r="BA741" i="18"/>
  <c r="BC741" i="18" s="1"/>
  <c r="BB741" i="18"/>
  <c r="X843" i="18"/>
  <c r="Y843" i="18"/>
  <c r="Z843" i="18"/>
  <c r="BB843" i="18"/>
  <c r="X701" i="18"/>
  <c r="BB701" i="18"/>
  <c r="BA701" i="18"/>
  <c r="BC701" i="18" s="1"/>
  <c r="Y701" i="18"/>
  <c r="BB744" i="18"/>
  <c r="Y744" i="18"/>
  <c r="AZ744" i="18"/>
  <c r="X744" i="18"/>
  <c r="AZ828" i="18"/>
  <c r="X828" i="18"/>
  <c r="BA828" i="18"/>
  <c r="BC828" i="18" s="1"/>
  <c r="Y828" i="18"/>
  <c r="Y569" i="18"/>
  <c r="Z569" i="18"/>
  <c r="BA569" i="18"/>
  <c r="BC569" i="18" s="1"/>
  <c r="BB569" i="18"/>
  <c r="AZ718" i="18"/>
  <c r="BA718" i="18"/>
  <c r="BC718" i="18" s="1"/>
  <c r="Z718" i="18"/>
  <c r="BB718" i="18"/>
  <c r="Z563" i="18"/>
  <c r="BA563" i="18"/>
  <c r="BC563" i="18" s="1"/>
  <c r="AZ563" i="18"/>
  <c r="X563" i="18"/>
  <c r="AZ349" i="18"/>
  <c r="Y349" i="18"/>
  <c r="BA349" i="18"/>
  <c r="BC349" i="18" s="1"/>
  <c r="BB349" i="18"/>
  <c r="X502" i="18"/>
  <c r="Y502" i="18"/>
  <c r="Z502" i="18"/>
  <c r="AZ502" i="18"/>
  <c r="BA583" i="18"/>
  <c r="X583" i="18"/>
  <c r="BB583" i="18"/>
  <c r="AZ583" i="18"/>
  <c r="X401" i="18"/>
  <c r="Y401" i="18"/>
  <c r="AZ401" i="18"/>
  <c r="BA401" i="18"/>
  <c r="BC401" i="18" s="1"/>
  <c r="BA650" i="18"/>
  <c r="Y650" i="18"/>
  <c r="AZ650" i="18"/>
  <c r="Z650" i="18"/>
  <c r="Z513" i="18"/>
  <c r="BA513" i="18"/>
  <c r="BC513" i="18" s="1"/>
  <c r="BB513" i="18"/>
  <c r="Y513" i="18"/>
  <c r="Z606" i="18"/>
  <c r="X606" i="18"/>
  <c r="AZ606" i="18"/>
  <c r="BB606" i="18"/>
  <c r="BB413" i="18"/>
  <c r="X413" i="18"/>
  <c r="AZ413" i="18"/>
  <c r="BA413" i="18"/>
  <c r="BC413" i="18" s="1"/>
  <c r="BA634" i="18"/>
  <c r="Z634" i="18"/>
  <c r="BB634" i="18"/>
  <c r="X634" i="18"/>
  <c r="Y492" i="18"/>
  <c r="Z492" i="18"/>
  <c r="AZ492" i="18"/>
  <c r="X492" i="18"/>
  <c r="Z629" i="18"/>
  <c r="AZ629" i="18"/>
  <c r="Y629" i="18"/>
  <c r="X629" i="18"/>
  <c r="Y447" i="18"/>
  <c r="Z447" i="18"/>
  <c r="BA447" i="18"/>
  <c r="BC447" i="18" s="1"/>
  <c r="AZ447" i="18"/>
  <c r="AZ564" i="18"/>
  <c r="Z564" i="18"/>
  <c r="X564" i="18"/>
  <c r="BB564" i="18"/>
  <c r="Y620" i="18"/>
  <c r="AZ620" i="18"/>
  <c r="Z620" i="18"/>
  <c r="X620" i="18"/>
  <c r="Y526" i="18"/>
  <c r="AZ526" i="18"/>
  <c r="X526" i="18"/>
  <c r="Z526" i="18"/>
  <c r="BA653" i="18"/>
  <c r="BC653" i="18" s="1"/>
  <c r="AZ653" i="18"/>
  <c r="X653" i="18"/>
  <c r="BB653" i="18"/>
  <c r="AZ510" i="18"/>
  <c r="BA510" i="18"/>
  <c r="BC510" i="18" s="1"/>
  <c r="X510" i="18"/>
  <c r="Z510" i="18"/>
  <c r="Y289" i="18"/>
  <c r="X289" i="18"/>
  <c r="Z289" i="18"/>
  <c r="BB289" i="18"/>
  <c r="Z374" i="18"/>
  <c r="AZ374" i="18"/>
  <c r="BB374" i="18"/>
  <c r="Y374" i="18"/>
  <c r="BB439" i="18"/>
  <c r="Y439" i="18"/>
  <c r="BA439" i="18"/>
  <c r="Z439" i="18"/>
  <c r="BB323" i="18"/>
  <c r="AZ323" i="18"/>
  <c r="X323" i="18"/>
  <c r="Z323" i="18"/>
  <c r="X436" i="18"/>
  <c r="BA436" i="18"/>
  <c r="BC436" i="18" s="1"/>
  <c r="AZ436" i="18"/>
  <c r="Z436" i="18"/>
  <c r="AZ415" i="18"/>
  <c r="Y415" i="18"/>
  <c r="X415" i="18"/>
  <c r="BA415" i="18"/>
  <c r="BC415" i="18" s="1"/>
  <c r="X426" i="18"/>
  <c r="Y426" i="18"/>
  <c r="BA426" i="18"/>
  <c r="BC426" i="18" s="1"/>
  <c r="AZ426" i="18"/>
  <c r="X332" i="18"/>
  <c r="Y332" i="18"/>
  <c r="AZ332" i="18"/>
  <c r="BA332" i="18"/>
  <c r="BC332" i="18" s="1"/>
  <c r="Y344" i="18"/>
  <c r="BB344" i="18"/>
  <c r="BA344" i="18"/>
  <c r="BC344" i="18" s="1"/>
  <c r="AZ344" i="18"/>
  <c r="AZ449" i="18"/>
  <c r="Z449" i="18"/>
  <c r="BB449" i="18"/>
  <c r="X449" i="18"/>
  <c r="X316" i="18"/>
  <c r="Z316" i="18"/>
  <c r="BA316" i="18"/>
  <c r="BC316" i="18" s="1"/>
  <c r="BB316" i="18"/>
  <c r="AZ407" i="18"/>
  <c r="X407" i="18"/>
  <c r="BA407" i="18"/>
  <c r="BC407" i="18" s="1"/>
  <c r="BB407" i="18"/>
  <c r="AZ398" i="18"/>
  <c r="BB398" i="18"/>
  <c r="X398" i="18"/>
  <c r="BA398" i="18"/>
  <c r="BA318" i="18"/>
  <c r="BC318" i="18" s="1"/>
  <c r="AZ318" i="18"/>
  <c r="Z318" i="18"/>
  <c r="X318" i="18"/>
  <c r="BB338" i="18"/>
  <c r="Z338" i="18"/>
  <c r="AZ338" i="18"/>
  <c r="X338" i="18"/>
  <c r="BB137" i="18"/>
  <c r="BA137" i="18"/>
  <c r="BC137" i="18" s="1"/>
  <c r="Z137" i="18"/>
  <c r="AZ137" i="18"/>
  <c r="BB282" i="18"/>
  <c r="BD282" i="18" s="1"/>
  <c r="AZ282" i="18"/>
  <c r="X282" i="18"/>
  <c r="Z282" i="18"/>
  <c r="AZ184" i="18"/>
  <c r="BA184" i="18"/>
  <c r="BC184" i="18" s="1"/>
  <c r="BB184" i="18"/>
  <c r="Z184" i="18"/>
  <c r="BA246" i="18"/>
  <c r="BB246" i="18"/>
  <c r="AZ246" i="18"/>
  <c r="Z246" i="18"/>
  <c r="X77" i="18"/>
  <c r="AZ77" i="18"/>
  <c r="Y77" i="18"/>
  <c r="BA77" i="18"/>
  <c r="BC77" i="18" s="1"/>
  <c r="X175" i="18"/>
  <c r="Y175" i="18"/>
  <c r="AZ175" i="18"/>
  <c r="BB175" i="18"/>
  <c r="BD175" i="18" s="1"/>
  <c r="AZ92" i="18"/>
  <c r="X92" i="18"/>
  <c r="BB92" i="18"/>
  <c r="Z92" i="18"/>
  <c r="BA230" i="18"/>
  <c r="BC230" i="18" s="1"/>
  <c r="X230" i="18"/>
  <c r="Z230" i="18"/>
  <c r="AZ230" i="18"/>
  <c r="BA146" i="18"/>
  <c r="BC146" i="18" s="1"/>
  <c r="Z146" i="18"/>
  <c r="Y146" i="18"/>
  <c r="X146" i="18"/>
  <c r="BB23" i="18"/>
  <c r="Y23" i="18"/>
  <c r="AZ23" i="18"/>
  <c r="Z23" i="18"/>
  <c r="BB122" i="18"/>
  <c r="BD122" i="18" s="1"/>
  <c r="Z122" i="18"/>
  <c r="AZ122" i="18"/>
  <c r="Y122" i="18"/>
  <c r="Y222" i="18"/>
  <c r="BA222" i="18"/>
  <c r="BC222" i="18" s="1"/>
  <c r="BB222" i="18"/>
  <c r="X222" i="18"/>
  <c r="Y99" i="18"/>
  <c r="Z99" i="18"/>
  <c r="BB99" i="18"/>
  <c r="X99" i="18"/>
  <c r="X217" i="18"/>
  <c r="Y217" i="18"/>
  <c r="Z217" i="18"/>
  <c r="BB217" i="18"/>
  <c r="BA35" i="18"/>
  <c r="Y35" i="18"/>
  <c r="BB35" i="18"/>
  <c r="X35" i="18"/>
  <c r="BB119" i="18"/>
  <c r="Y119" i="18"/>
  <c r="BA119" i="18"/>
  <c r="BC119" i="18" s="1"/>
  <c r="X119" i="18"/>
  <c r="AZ234" i="18"/>
  <c r="BA234" i="18"/>
  <c r="BC234" i="18" s="1"/>
  <c r="Z234" i="18"/>
  <c r="BB234" i="18"/>
  <c r="Y143" i="18"/>
  <c r="Z143" i="18"/>
  <c r="AZ143" i="18"/>
  <c r="X143" i="18"/>
  <c r="BB257" i="18"/>
  <c r="Z257" i="18"/>
  <c r="X257" i="18"/>
  <c r="AZ257" i="18"/>
  <c r="BA141" i="18"/>
  <c r="BC141" i="18" s="1"/>
  <c r="X141" i="18"/>
  <c r="AZ141" i="18"/>
  <c r="BB141" i="18"/>
  <c r="AZ46" i="18"/>
  <c r="BA46" i="18"/>
  <c r="BC46" i="18" s="1"/>
  <c r="X46" i="18"/>
  <c r="Y46" i="18"/>
  <c r="X1976" i="18"/>
  <c r="Z1976" i="18"/>
  <c r="BB1976" i="18"/>
  <c r="AZ1976" i="18"/>
  <c r="AZ2004" i="18"/>
  <c r="BB2004" i="18"/>
  <c r="BA2004" i="18"/>
  <c r="X2004" i="18"/>
  <c r="BA1995" i="18"/>
  <c r="BC1995" i="18" s="1"/>
  <c r="BB1995" i="18"/>
  <c r="Z1995" i="18"/>
  <c r="X1995" i="18"/>
  <c r="BA1875" i="18"/>
  <c r="BC1875" i="18" s="1"/>
  <c r="AZ1875" i="18"/>
  <c r="BB1875" i="18"/>
  <c r="X1875" i="18"/>
  <c r="BA1840" i="18"/>
  <c r="BC1840" i="18" s="1"/>
  <c r="AZ1840" i="18"/>
  <c r="Z1840" i="18"/>
  <c r="BB1840" i="18"/>
  <c r="BA1902" i="18"/>
  <c r="BC1902" i="18" s="1"/>
  <c r="AZ1902" i="18"/>
  <c r="BB1902" i="18"/>
  <c r="X1902" i="18"/>
  <c r="BA1818" i="18"/>
  <c r="X1818" i="18"/>
  <c r="Y1818" i="18"/>
  <c r="Z1818" i="18"/>
  <c r="AZ1775" i="18"/>
  <c r="Y1775" i="18"/>
  <c r="Z1775" i="18"/>
  <c r="X1775" i="18"/>
  <c r="X1814" i="18"/>
  <c r="Y1814" i="18"/>
  <c r="AZ1814" i="18"/>
  <c r="BA1814" i="18"/>
  <c r="BC1814" i="18" s="1"/>
  <c r="BA1923" i="18"/>
  <c r="BC1923" i="18" s="1"/>
  <c r="Z1923" i="18"/>
  <c r="AZ1923" i="18"/>
  <c r="BB1923" i="18"/>
  <c r="BA1911" i="18"/>
  <c r="BC1911" i="18" s="1"/>
  <c r="AZ1911" i="18"/>
  <c r="BB1911" i="18"/>
  <c r="Z1911" i="18"/>
  <c r="Z1853" i="18"/>
  <c r="AZ1853" i="18"/>
  <c r="BB1853" i="18"/>
  <c r="Y1853" i="18"/>
  <c r="X1904" i="18"/>
  <c r="AZ1904" i="18"/>
  <c r="Z1904" i="18"/>
  <c r="Y1904" i="18"/>
  <c r="Z1702" i="18"/>
  <c r="AZ1702" i="18"/>
  <c r="X1702" i="18"/>
  <c r="Y1702" i="18"/>
  <c r="AZ1721" i="18"/>
  <c r="Y1721" i="18"/>
  <c r="BA1721" i="18"/>
  <c r="BC1721" i="18" s="1"/>
  <c r="Z1721" i="18"/>
  <c r="BB1623" i="18"/>
  <c r="X1623" i="18"/>
  <c r="AZ1623" i="18"/>
  <c r="Z1623" i="18"/>
  <c r="Y1620" i="18"/>
  <c r="AZ1620" i="18"/>
  <c r="Z1620" i="18"/>
  <c r="BB1620" i="18"/>
  <c r="AZ1569" i="18"/>
  <c r="Z1569" i="18"/>
  <c r="BA1569" i="18"/>
  <c r="BC1569" i="18" s="1"/>
  <c r="Y1569" i="18"/>
  <c r="Y1508" i="18"/>
  <c r="X1508" i="18"/>
  <c r="Z1508" i="18"/>
  <c r="BA1508" i="18"/>
  <c r="X1645" i="18"/>
  <c r="AZ1645" i="18"/>
  <c r="BA1645" i="18"/>
  <c r="BC1645" i="18" s="1"/>
  <c r="BB1645" i="18"/>
  <c r="AZ1523" i="18"/>
  <c r="Y1523" i="18"/>
  <c r="X1523" i="18"/>
  <c r="BB1523" i="18"/>
  <c r="BA1486" i="18"/>
  <c r="BC1486" i="18" s="1"/>
  <c r="BB1486" i="18"/>
  <c r="X1486" i="18"/>
  <c r="Z1486" i="18"/>
  <c r="BA1522" i="18"/>
  <c r="BC1522" i="18" s="1"/>
  <c r="Z1522" i="18"/>
  <c r="X1522" i="18"/>
  <c r="Y1522" i="18"/>
  <c r="Z1680" i="18"/>
  <c r="Y1680" i="18"/>
  <c r="AZ1680" i="18"/>
  <c r="BA1680" i="18"/>
  <c r="BC1680" i="18" s="1"/>
  <c r="BA1296" i="18"/>
  <c r="X1296" i="18"/>
  <c r="Y1296" i="18"/>
  <c r="Z1296" i="18"/>
  <c r="AZ1358" i="18"/>
  <c r="BA1358" i="18"/>
  <c r="BC1358" i="18" s="1"/>
  <c r="X1358" i="18"/>
  <c r="BB1358" i="18"/>
  <c r="AZ1289" i="18"/>
  <c r="BA1289" i="18"/>
  <c r="BC1289" i="18" s="1"/>
  <c r="Z1289" i="18"/>
  <c r="X1289" i="18"/>
  <c r="AZ1454" i="18"/>
  <c r="X1454" i="18"/>
  <c r="BB1454" i="18"/>
  <c r="BA1454" i="18"/>
  <c r="BC1454" i="18" s="1"/>
  <c r="AZ1346" i="18"/>
  <c r="Z1346" i="18"/>
  <c r="BB1346" i="18"/>
  <c r="BA1346" i="18"/>
  <c r="BC1346" i="18" s="1"/>
  <c r="Z1295" i="18"/>
  <c r="X1295" i="18"/>
  <c r="Y1295" i="18"/>
  <c r="AZ1295" i="18"/>
  <c r="AZ1330" i="18"/>
  <c r="Z1330" i="18"/>
  <c r="X1330" i="18"/>
  <c r="Y1330" i="18"/>
  <c r="AZ1269" i="18"/>
  <c r="BB1269" i="18"/>
  <c r="Z1269" i="18"/>
  <c r="X1269" i="18"/>
  <c r="BB1284" i="18"/>
  <c r="X1284" i="18"/>
  <c r="BA1284" i="18"/>
  <c r="BC1284" i="18" s="1"/>
  <c r="Y1284" i="18"/>
  <c r="AZ1316" i="18"/>
  <c r="BA1316" i="18"/>
  <c r="BC1316" i="18" s="1"/>
  <c r="BB1316" i="18"/>
  <c r="X1316" i="18"/>
  <c r="Y1165" i="18"/>
  <c r="Z1165" i="18"/>
  <c r="X1165" i="18"/>
  <c r="AZ1165" i="18"/>
  <c r="Y932" i="18"/>
  <c r="Z932" i="18"/>
  <c r="BA932" i="18"/>
  <c r="BC932" i="18" s="1"/>
  <c r="AZ932" i="18"/>
  <c r="BA1113" i="18"/>
  <c r="BC1113" i="18" s="1"/>
  <c r="X1113" i="18"/>
  <c r="BB1113" i="18"/>
  <c r="Y1113" i="18"/>
  <c r="AZ854" i="18"/>
  <c r="X854" i="18"/>
  <c r="BB854" i="18"/>
  <c r="Z854" i="18"/>
  <c r="BA1178" i="18"/>
  <c r="BC1178" i="18" s="1"/>
  <c r="Y1178" i="18"/>
  <c r="Z1178" i="18"/>
  <c r="AZ1178" i="18"/>
  <c r="AZ1124" i="18"/>
  <c r="Z1124" i="18"/>
  <c r="BB1124" i="18"/>
  <c r="Y1124" i="18"/>
  <c r="AZ1256" i="18"/>
  <c r="BA1256" i="18"/>
  <c r="BC1256" i="18" s="1"/>
  <c r="BB1256" i="18"/>
  <c r="X1256" i="18"/>
  <c r="AZ1233" i="18"/>
  <c r="Z1233" i="18"/>
  <c r="BB1233" i="18"/>
  <c r="Y1233" i="18"/>
  <c r="BB855" i="18"/>
  <c r="X855" i="18"/>
  <c r="Y855" i="18"/>
  <c r="AZ855" i="18"/>
  <c r="BB1052" i="18"/>
  <c r="BD1052" i="18" s="1"/>
  <c r="Y1052" i="18"/>
  <c r="X1052" i="18"/>
  <c r="Z1052" i="18"/>
  <c r="AZ859" i="18"/>
  <c r="BB859" i="18"/>
  <c r="X859" i="18"/>
  <c r="Y859" i="18"/>
  <c r="Y1089" i="18"/>
  <c r="X1089" i="18"/>
  <c r="AZ1089" i="18"/>
  <c r="BA1089" i="18"/>
  <c r="BA971" i="18"/>
  <c r="BC971" i="18" s="1"/>
  <c r="Y971" i="18"/>
  <c r="Z971" i="18"/>
  <c r="AZ971" i="18"/>
  <c r="AZ959" i="18"/>
  <c r="Y959" i="18"/>
  <c r="BB959" i="18"/>
  <c r="BA959" i="18"/>
  <c r="BC959" i="18" s="1"/>
  <c r="Y922" i="18"/>
  <c r="Z922" i="18"/>
  <c r="BB922" i="18"/>
  <c r="BA922" i="18"/>
  <c r="BC922" i="18" s="1"/>
  <c r="AZ985" i="18"/>
  <c r="Z985" i="18"/>
  <c r="X985" i="18"/>
  <c r="BA985" i="18"/>
  <c r="BC985" i="18" s="1"/>
  <c r="BB333" i="18"/>
  <c r="BD333" i="18" s="1"/>
  <c r="X333" i="18"/>
  <c r="AZ333" i="18"/>
  <c r="Z333" i="18"/>
  <c r="Z759" i="18"/>
  <c r="BA759" i="18"/>
  <c r="BB759" i="18"/>
  <c r="X759" i="18"/>
  <c r="BB883" i="18"/>
  <c r="Z883" i="18"/>
  <c r="Y883" i="18"/>
  <c r="AZ883" i="18"/>
  <c r="Z529" i="18"/>
  <c r="AZ529" i="18"/>
  <c r="BA529" i="18"/>
  <c r="BC529" i="18" s="1"/>
  <c r="X529" i="18"/>
  <c r="BA798" i="18"/>
  <c r="Z798" i="18"/>
  <c r="AZ798" i="18"/>
  <c r="Y798" i="18"/>
  <c r="AZ710" i="18"/>
  <c r="BA710" i="18"/>
  <c r="BC710" i="18" s="1"/>
  <c r="BB710" i="18"/>
  <c r="X710" i="18"/>
  <c r="AZ785" i="18"/>
  <c r="BA785" i="18"/>
  <c r="BC785" i="18" s="1"/>
  <c r="Z785" i="18"/>
  <c r="Y785" i="18"/>
  <c r="AZ531" i="18"/>
  <c r="BA531" i="18"/>
  <c r="BC531" i="18" s="1"/>
  <c r="BB531" i="18"/>
  <c r="X531" i="18"/>
  <c r="AZ685" i="18"/>
  <c r="BA685" i="18"/>
  <c r="BC685" i="18" s="1"/>
  <c r="Y685" i="18"/>
  <c r="X685" i="18"/>
  <c r="BA553" i="18"/>
  <c r="BC553" i="18" s="1"/>
  <c r="X553" i="18"/>
  <c r="Y553" i="18"/>
  <c r="AZ553" i="18"/>
  <c r="BA315" i="18"/>
  <c r="BC315" i="18" s="1"/>
  <c r="BB315" i="18"/>
  <c r="X315" i="18"/>
  <c r="Y315" i="18"/>
  <c r="AZ675" i="18"/>
  <c r="Y675" i="18"/>
  <c r="BA675" i="18"/>
  <c r="BC675" i="18" s="1"/>
  <c r="BB675" i="18"/>
  <c r="AZ364" i="18"/>
  <c r="BA364" i="18"/>
  <c r="BC364" i="18" s="1"/>
  <c r="Z364" i="18"/>
  <c r="X364" i="18"/>
  <c r="AZ655" i="18"/>
  <c r="Z655" i="18"/>
  <c r="X655" i="18"/>
  <c r="BA655" i="18"/>
  <c r="BC655" i="18" s="1"/>
  <c r="BA575" i="18"/>
  <c r="BC575" i="18" s="1"/>
  <c r="Z575" i="18"/>
  <c r="X575" i="18"/>
  <c r="BB575" i="18"/>
  <c r="BA613" i="18"/>
  <c r="BC613" i="18" s="1"/>
  <c r="AZ613" i="18"/>
  <c r="BB613" i="18"/>
  <c r="Z613" i="18"/>
  <c r="AZ261" i="18"/>
  <c r="BB261" i="18"/>
  <c r="Y261" i="18"/>
  <c r="BA378" i="18"/>
  <c r="BC378" i="18" s="1"/>
  <c r="BB378" i="18"/>
  <c r="Y378" i="18"/>
  <c r="X381" i="18"/>
  <c r="BB381" i="18"/>
  <c r="Z381" i="18"/>
  <c r="BA384" i="18"/>
  <c r="BC384" i="18" s="1"/>
  <c r="X384" i="18"/>
  <c r="Z384" i="18"/>
  <c r="AZ284" i="18"/>
  <c r="Y284" i="18"/>
  <c r="BA284" i="18"/>
  <c r="BC284" i="18" s="1"/>
  <c r="X456" i="18"/>
  <c r="Z456" i="18"/>
  <c r="BA456" i="18"/>
  <c r="BC456" i="18" s="1"/>
  <c r="BA365" i="18"/>
  <c r="BC365" i="18" s="1"/>
  <c r="X365" i="18"/>
  <c r="Y365" i="18"/>
  <c r="BA229" i="18"/>
  <c r="BC229" i="18" s="1"/>
  <c r="AZ229" i="18"/>
  <c r="Y229" i="18"/>
  <c r="BB240" i="18"/>
  <c r="Z240" i="18"/>
  <c r="Y240" i="18"/>
  <c r="AZ125" i="18"/>
  <c r="BB125" i="18"/>
  <c r="BD125" i="18" s="1"/>
  <c r="Y125" i="18"/>
  <c r="Z168" i="18"/>
  <c r="X168" i="18"/>
  <c r="BA168" i="18"/>
  <c r="X190" i="18"/>
  <c r="AZ190" i="18"/>
  <c r="Y190" i="18"/>
  <c r="BB219" i="18"/>
  <c r="Z219" i="18"/>
  <c r="X219" i="18"/>
  <c r="CI801" i="7"/>
  <c r="CI458" i="7"/>
  <c r="CI198" i="7"/>
  <c r="CI705" i="7"/>
  <c r="CI422" i="7"/>
  <c r="CI114" i="7"/>
  <c r="CI764" i="7"/>
  <c r="CI453" i="7"/>
  <c r="CI90" i="7"/>
  <c r="CI684" i="7"/>
  <c r="CI403" i="7"/>
  <c r="CI103" i="7"/>
  <c r="CI660" i="7"/>
  <c r="CI363" i="7"/>
  <c r="CI91" i="7"/>
  <c r="CI662" i="7"/>
  <c r="CI341" i="7"/>
  <c r="CI53" i="7"/>
  <c r="CI589" i="7"/>
  <c r="CI314" i="7"/>
  <c r="CI9" i="7"/>
  <c r="CI569" i="7"/>
  <c r="CI304" i="7"/>
  <c r="CI823" i="7"/>
  <c r="CI520" i="7"/>
  <c r="CI246" i="7"/>
  <c r="CI776" i="7"/>
  <c r="CI536" i="7"/>
  <c r="CI208" i="7"/>
  <c r="AZ1989" i="18"/>
  <c r="BA1989" i="18"/>
  <c r="BC1989" i="18" s="1"/>
  <c r="AZ1934" i="18"/>
  <c r="BA1934" i="18"/>
  <c r="BC1934" i="18" s="1"/>
  <c r="BB1934" i="18"/>
  <c r="Z1934" i="18"/>
  <c r="X1934" i="18"/>
  <c r="Y1934" i="18"/>
  <c r="X1940" i="18"/>
  <c r="Y1940" i="18"/>
  <c r="AZ1483" i="18"/>
  <c r="BB1483" i="18"/>
  <c r="BA1483" i="18"/>
  <c r="BC1483" i="18" s="1"/>
  <c r="Y1483" i="18"/>
  <c r="X1483" i="18"/>
  <c r="Z1483" i="18"/>
  <c r="Y1957" i="18"/>
  <c r="AZ1957" i="18"/>
  <c r="AZ1949" i="18"/>
  <c r="Y1949" i="18"/>
  <c r="Z1949" i="18"/>
  <c r="BA1949" i="18"/>
  <c r="BC1949" i="18" s="1"/>
  <c r="X1949" i="18"/>
  <c r="BB1949" i="18"/>
  <c r="Y2002" i="18"/>
  <c r="AZ2002" i="18"/>
  <c r="Z2002" i="18"/>
  <c r="BB2002" i="18"/>
  <c r="BD2002" i="18" s="1"/>
  <c r="AZ11" i="18"/>
  <c r="BB11" i="18"/>
  <c r="BD11" i="18" s="1"/>
  <c r="X11" i="18"/>
  <c r="Z11" i="18"/>
  <c r="BA1837" i="18"/>
  <c r="BC1837" i="18" s="1"/>
  <c r="Z1837" i="18"/>
  <c r="Y1837" i="18"/>
  <c r="BB1837" i="18"/>
  <c r="X1983" i="18"/>
  <c r="AZ1983" i="18"/>
  <c r="BA1983" i="18"/>
  <c r="BC1983" i="18" s="1"/>
  <c r="Z1983" i="18"/>
  <c r="BA1859" i="18"/>
  <c r="BC1859" i="18" s="1"/>
  <c r="AZ1859" i="18"/>
  <c r="BB1859" i="18"/>
  <c r="Y1859" i="18"/>
  <c r="AZ1920" i="18"/>
  <c r="X1920" i="18"/>
  <c r="Z1920" i="18"/>
  <c r="Y1920" i="18"/>
  <c r="BA1815" i="18"/>
  <c r="BC1815" i="18" s="1"/>
  <c r="X1815" i="18"/>
  <c r="Z1815" i="18"/>
  <c r="AZ1815" i="18"/>
  <c r="BB1586" i="18"/>
  <c r="BD1586" i="18" s="1"/>
  <c r="AZ1586" i="18"/>
  <c r="X1586" i="18"/>
  <c r="Z1586" i="18"/>
  <c r="BA1771" i="18"/>
  <c r="BC1771" i="18" s="1"/>
  <c r="Y1771" i="18"/>
  <c r="AZ1771" i="18"/>
  <c r="X1771" i="18"/>
  <c r="BB1907" i="18"/>
  <c r="BD1907" i="18" s="1"/>
  <c r="X1907" i="18"/>
  <c r="Z1907" i="18"/>
  <c r="Y1907" i="18"/>
  <c r="BA1774" i="18"/>
  <c r="BD1774" i="18" s="1"/>
  <c r="AZ1774" i="18"/>
  <c r="Y1774" i="18"/>
  <c r="X1774" i="18"/>
  <c r="Z1695" i="18"/>
  <c r="BB1695" i="18"/>
  <c r="X1695" i="18"/>
  <c r="BA1695" i="18"/>
  <c r="BC1695" i="18" s="1"/>
  <c r="BA1893" i="18"/>
  <c r="Z1893" i="18"/>
  <c r="AZ1893" i="18"/>
  <c r="BB1893" i="18"/>
  <c r="BB1754" i="18"/>
  <c r="Z1754" i="18"/>
  <c r="X1754" i="18"/>
  <c r="BA1754" i="18"/>
  <c r="BC1754" i="18" s="1"/>
  <c r="BA1865" i="18"/>
  <c r="BC1865" i="18" s="1"/>
  <c r="Z1865" i="18"/>
  <c r="BB1865" i="18"/>
  <c r="Y1865" i="18"/>
  <c r="BB1756" i="18"/>
  <c r="BD1756" i="18" s="1"/>
  <c r="Y1756" i="18"/>
  <c r="AZ1756" i="18"/>
  <c r="Z1756" i="18"/>
  <c r="BA1810" i="18"/>
  <c r="BC1810" i="18" s="1"/>
  <c r="AZ1810" i="18"/>
  <c r="X1810" i="18"/>
  <c r="Y1810" i="18"/>
  <c r="AZ1570" i="18"/>
  <c r="Y1570" i="18"/>
  <c r="Z1570" i="18"/>
  <c r="BB1570" i="18"/>
  <c r="BA1877" i="18"/>
  <c r="BC1877" i="18" s="1"/>
  <c r="BB1877" i="18"/>
  <c r="X1877" i="18"/>
  <c r="AZ1877" i="18"/>
  <c r="Z1791" i="18"/>
  <c r="X1791" i="18"/>
  <c r="AZ1791" i="18"/>
  <c r="BB1791" i="18"/>
  <c r="BD1791" i="18" s="1"/>
  <c r="BA1605" i="18"/>
  <c r="Y1605" i="18"/>
  <c r="AZ1605" i="18"/>
  <c r="Z1605" i="18"/>
  <c r="BB1869" i="18"/>
  <c r="Z1869" i="18"/>
  <c r="Y1869" i="18"/>
  <c r="BA1869" i="18"/>
  <c r="BC1869" i="18" s="1"/>
  <c r="BB1703" i="18"/>
  <c r="Z1703" i="18"/>
  <c r="BA1703" i="18"/>
  <c r="BC1703" i="18" s="1"/>
  <c r="AZ1703" i="18"/>
  <c r="Y1735" i="18"/>
  <c r="X1735" i="18"/>
  <c r="Z1735" i="18"/>
  <c r="BB1735" i="18"/>
  <c r="AZ1578" i="18"/>
  <c r="BB1578" i="18"/>
  <c r="X1578" i="18"/>
  <c r="Z1578" i="18"/>
  <c r="BA1212" i="18"/>
  <c r="BC1212" i="18" s="1"/>
  <c r="Z1212" i="18"/>
  <c r="BB1212" i="18"/>
  <c r="AZ1212" i="18"/>
  <c r="Y1600" i="18"/>
  <c r="AZ1600" i="18"/>
  <c r="BB1600" i="18"/>
  <c r="BA1600" i="18"/>
  <c r="BC1600" i="18" s="1"/>
  <c r="BB1722" i="18"/>
  <c r="BD1722" i="18" s="1"/>
  <c r="Z1722" i="18"/>
  <c r="AZ1722" i="18"/>
  <c r="X1722" i="18"/>
  <c r="AZ1541" i="18"/>
  <c r="X1541" i="18"/>
  <c r="Y1541" i="18"/>
  <c r="BA1541" i="18"/>
  <c r="BC1541" i="18" s="1"/>
  <c r="Z1566" i="18"/>
  <c r="BA1566" i="18"/>
  <c r="BC1566" i="18" s="1"/>
  <c r="X1566" i="18"/>
  <c r="BB1566" i="18"/>
  <c r="AZ1482" i="18"/>
  <c r="Y1482" i="18"/>
  <c r="Z1482" i="18"/>
  <c r="BA1482" i="18"/>
  <c r="BC1482" i="18" s="1"/>
  <c r="Y1489" i="18"/>
  <c r="AZ1489" i="18"/>
  <c r="X1489" i="18"/>
  <c r="BB1489" i="18"/>
  <c r="BD1489" i="18" s="1"/>
  <c r="BA1598" i="18"/>
  <c r="Y1598" i="18"/>
  <c r="Z1598" i="18"/>
  <c r="BB1598" i="18"/>
  <c r="BB1652" i="18"/>
  <c r="X1652" i="18"/>
  <c r="Z1652" i="18"/>
  <c r="BA1652" i="18"/>
  <c r="BC1652" i="18" s="1"/>
  <c r="AZ1467" i="18"/>
  <c r="BA1467" i="18"/>
  <c r="BC1467" i="18" s="1"/>
  <c r="X1467" i="18"/>
  <c r="BB1467" i="18"/>
  <c r="X1573" i="18"/>
  <c r="AZ1573" i="18"/>
  <c r="Y1573" i="18"/>
  <c r="BB1573" i="18"/>
  <c r="Z1474" i="18"/>
  <c r="AZ1474" i="18"/>
  <c r="X1474" i="18"/>
  <c r="Y1474" i="18"/>
  <c r="Z1630" i="18"/>
  <c r="Y1630" i="18"/>
  <c r="BB1630" i="18"/>
  <c r="BD1630" i="18" s="1"/>
  <c r="AZ1630" i="18"/>
  <c r="BA1503" i="18"/>
  <c r="BC1503" i="18" s="1"/>
  <c r="BB1503" i="18"/>
  <c r="X1503" i="18"/>
  <c r="Z1503" i="18"/>
  <c r="Y1744" i="18"/>
  <c r="Z1744" i="18"/>
  <c r="BB1744" i="18"/>
  <c r="BD1744" i="18" s="1"/>
  <c r="AZ1744" i="18"/>
  <c r="BA1612" i="18"/>
  <c r="BC1612" i="18" s="1"/>
  <c r="X1612" i="18"/>
  <c r="Z1612" i="18"/>
  <c r="AZ1612" i="18"/>
  <c r="AZ1350" i="18"/>
  <c r="X1350" i="18"/>
  <c r="Y1350" i="18"/>
  <c r="Z1350" i="18"/>
  <c r="AZ1273" i="18"/>
  <c r="Z1273" i="18"/>
  <c r="BA1273" i="18"/>
  <c r="BC1273" i="18" s="1"/>
  <c r="BB1273" i="18"/>
  <c r="BA1448" i="18"/>
  <c r="BC1448" i="18" s="1"/>
  <c r="X1448" i="18"/>
  <c r="Y1448" i="18"/>
  <c r="Z1448" i="18"/>
  <c r="AZ1304" i="18"/>
  <c r="BA1304" i="18"/>
  <c r="BC1304" i="18" s="1"/>
  <c r="X1304" i="18"/>
  <c r="BB1304" i="18"/>
  <c r="X1383" i="18"/>
  <c r="BB1383" i="18"/>
  <c r="Y1383" i="18"/>
  <c r="AZ1383" i="18"/>
  <c r="AZ1180" i="18"/>
  <c r="Y1180" i="18"/>
  <c r="BA1180" i="18"/>
  <c r="BC1180" i="18" s="1"/>
  <c r="X1180" i="18"/>
  <c r="Y1337" i="18"/>
  <c r="BA1337" i="18"/>
  <c r="BC1337" i="18" s="1"/>
  <c r="AZ1337" i="18"/>
  <c r="BB1337" i="18"/>
  <c r="BA1433" i="18"/>
  <c r="BC1433" i="18" s="1"/>
  <c r="X1433" i="18"/>
  <c r="AZ1433" i="18"/>
  <c r="BB1433" i="18"/>
  <c r="X1272" i="18"/>
  <c r="Z1272" i="18"/>
  <c r="BB1272" i="18"/>
  <c r="BD1272" i="18" s="1"/>
  <c r="AZ1272" i="18"/>
  <c r="BA1317" i="18"/>
  <c r="Y1317" i="18"/>
  <c r="Z1317" i="18"/>
  <c r="AZ1317" i="18"/>
  <c r="X1409" i="18"/>
  <c r="Y1409" i="18"/>
  <c r="BA1409" i="18"/>
  <c r="BC1409" i="18" s="1"/>
  <c r="Z1409" i="18"/>
  <c r="AZ1277" i="18"/>
  <c r="Y1277" i="18"/>
  <c r="BB1277" i="18"/>
  <c r="Z1277" i="18"/>
  <c r="X1418" i="18"/>
  <c r="AZ1418" i="18"/>
  <c r="Y1418" i="18"/>
  <c r="BA1418" i="18"/>
  <c r="BC1418" i="18" s="1"/>
  <c r="AZ1308" i="18"/>
  <c r="X1308" i="18"/>
  <c r="Z1308" i="18"/>
  <c r="BB1308" i="18"/>
  <c r="BD1308" i="18" s="1"/>
  <c r="Z1364" i="18"/>
  <c r="BB1364" i="18"/>
  <c r="X1364" i="18"/>
  <c r="BA1364" i="18"/>
  <c r="BC1364" i="18" s="1"/>
  <c r="BA1231" i="18"/>
  <c r="BC1231" i="18" s="1"/>
  <c r="BB1231" i="18"/>
  <c r="X1231" i="18"/>
  <c r="Y1231" i="18"/>
  <c r="Y1379" i="18"/>
  <c r="BB1379" i="18"/>
  <c r="BA1379" i="18"/>
  <c r="BC1379" i="18" s="1"/>
  <c r="X1379" i="18"/>
  <c r="AZ1239" i="18"/>
  <c r="Y1239" i="18"/>
  <c r="BA1239" i="18"/>
  <c r="BC1239" i="18" s="1"/>
  <c r="X1239" i="18"/>
  <c r="X1407" i="18"/>
  <c r="Y1407" i="18"/>
  <c r="Z1407" i="18"/>
  <c r="BA1407" i="18"/>
  <c r="BC1407" i="18" s="1"/>
  <c r="AZ1292" i="18"/>
  <c r="Y1292" i="18"/>
  <c r="X1292" i="18"/>
  <c r="Z1292" i="18"/>
  <c r="X1254" i="18"/>
  <c r="BA1254" i="18"/>
  <c r="BC1254" i="18" s="1"/>
  <c r="Z1254" i="18"/>
  <c r="Y1254" i="18"/>
  <c r="BA1138" i="18"/>
  <c r="BC1138" i="18" s="1"/>
  <c r="BB1138" i="18"/>
  <c r="Z1138" i="18"/>
  <c r="X1138" i="18"/>
  <c r="BA1142" i="18"/>
  <c r="BC1142" i="18" s="1"/>
  <c r="Y1142" i="18"/>
  <c r="AZ1142" i="18"/>
  <c r="X1142" i="18"/>
  <c r="AZ1149" i="18"/>
  <c r="BA1149" i="18"/>
  <c r="BC1149" i="18" s="1"/>
  <c r="X1149" i="18"/>
  <c r="BB1149" i="18"/>
  <c r="X1191" i="18"/>
  <c r="AZ1191" i="18"/>
  <c r="Z1191" i="18"/>
  <c r="Y1191" i="18"/>
  <c r="Z1063" i="18"/>
  <c r="X1063" i="18"/>
  <c r="BB1063" i="18"/>
  <c r="BD1063" i="18" s="1"/>
  <c r="Y1063" i="18"/>
  <c r="AZ1062" i="18"/>
  <c r="X1062" i="18"/>
  <c r="Z1062" i="18"/>
  <c r="BA1062" i="18"/>
  <c r="BC1062" i="18" s="1"/>
  <c r="AZ1249" i="18"/>
  <c r="Y1249" i="18"/>
  <c r="Z1249" i="18"/>
  <c r="BA1249" i="18"/>
  <c r="BC1249" i="18" s="1"/>
  <c r="X1025" i="18"/>
  <c r="Y1025" i="18"/>
  <c r="BB1025" i="18"/>
  <c r="BD1025" i="18" s="1"/>
  <c r="AZ1025" i="18"/>
  <c r="AZ1159" i="18"/>
  <c r="Y1159" i="18"/>
  <c r="Z1159" i="18"/>
  <c r="BA1159" i="18"/>
  <c r="BC1159" i="18" s="1"/>
  <c r="X1009" i="18"/>
  <c r="AZ1009" i="18"/>
  <c r="BB1009" i="18"/>
  <c r="BD1009" i="18" s="1"/>
  <c r="Y1009" i="18"/>
  <c r="Y1085" i="18"/>
  <c r="BA1085" i="18"/>
  <c r="BC1085" i="18" s="1"/>
  <c r="AZ1085" i="18"/>
  <c r="X1085" i="18"/>
  <c r="BA1099" i="18"/>
  <c r="BC1099" i="18" s="1"/>
  <c r="X1099" i="18"/>
  <c r="AZ1099" i="18"/>
  <c r="Z1099" i="18"/>
  <c r="AZ1189" i="18"/>
  <c r="Z1189" i="18"/>
  <c r="Y1189" i="18"/>
  <c r="BA1189" i="18"/>
  <c r="BC1189" i="18" s="1"/>
  <c r="Y1069" i="18"/>
  <c r="Z1069" i="18"/>
  <c r="AZ1069" i="18"/>
  <c r="BA1069" i="18"/>
  <c r="BC1069" i="18" s="1"/>
  <c r="Y1221" i="18"/>
  <c r="AZ1221" i="18"/>
  <c r="BB1221" i="18"/>
  <c r="X1221" i="18"/>
  <c r="X1114" i="18"/>
  <c r="Z1114" i="18"/>
  <c r="BA1114" i="18"/>
  <c r="BC1114" i="18" s="1"/>
  <c r="AZ1114" i="18"/>
  <c r="BA562" i="18"/>
  <c r="BC562" i="18" s="1"/>
  <c r="AZ562" i="18"/>
  <c r="BB562" i="18"/>
  <c r="X562" i="18"/>
  <c r="Z938" i="18"/>
  <c r="BA938" i="18"/>
  <c r="BC938" i="18" s="1"/>
  <c r="AZ938" i="18"/>
  <c r="X938" i="18"/>
  <c r="BA1000" i="18"/>
  <c r="Z1000" i="18"/>
  <c r="Y1000" i="18"/>
  <c r="X1000" i="18"/>
  <c r="X901" i="18"/>
  <c r="Y901" i="18"/>
  <c r="AZ901" i="18"/>
  <c r="BA901" i="18"/>
  <c r="BC901" i="18" s="1"/>
  <c r="AZ708" i="18"/>
  <c r="X708" i="18"/>
  <c r="Y708" i="18"/>
  <c r="BB708" i="18"/>
  <c r="BD708" i="18" s="1"/>
  <c r="X989" i="18"/>
  <c r="AZ989" i="18"/>
  <c r="BB989" i="18"/>
  <c r="BD989" i="18" s="1"/>
  <c r="Z989" i="18"/>
  <c r="X1072" i="18"/>
  <c r="Z1072" i="18"/>
  <c r="BA1072" i="18"/>
  <c r="BC1072" i="18" s="1"/>
  <c r="BB1072" i="18"/>
  <c r="BB808" i="18"/>
  <c r="Y808" i="18"/>
  <c r="Z808" i="18"/>
  <c r="BA808" i="18"/>
  <c r="BC808" i="18" s="1"/>
  <c r="AZ905" i="18"/>
  <c r="BB905" i="18"/>
  <c r="BD905" i="18" s="1"/>
  <c r="Y905" i="18"/>
  <c r="Z905" i="18"/>
  <c r="AZ879" i="18"/>
  <c r="BB879" i="18"/>
  <c r="Y879" i="18"/>
  <c r="X879" i="18"/>
  <c r="BB889" i="18"/>
  <c r="BD889" i="18" s="1"/>
  <c r="X889" i="18"/>
  <c r="Z889" i="18"/>
  <c r="Y889" i="18"/>
  <c r="BA1094" i="18"/>
  <c r="BC1094" i="18" s="1"/>
  <c r="BB1094" i="18"/>
  <c r="AZ1094" i="18"/>
  <c r="Z1094" i="18"/>
  <c r="BA916" i="18"/>
  <c r="BC916" i="18" s="1"/>
  <c r="AZ916" i="18"/>
  <c r="BB916" i="18"/>
  <c r="Z916" i="18"/>
  <c r="BA1083" i="18"/>
  <c r="BC1083" i="18" s="1"/>
  <c r="BB1083" i="18"/>
  <c r="X1083" i="18"/>
  <c r="Z1083" i="18"/>
  <c r="BA943" i="18"/>
  <c r="AZ943" i="18"/>
  <c r="Z943" i="18"/>
  <c r="BB943" i="18"/>
  <c r="BB823" i="18"/>
  <c r="Z823" i="18"/>
  <c r="Y823" i="18"/>
  <c r="BA823" i="18"/>
  <c r="BC823" i="18" s="1"/>
  <c r="AZ749" i="18"/>
  <c r="BA749" i="18"/>
  <c r="BC749" i="18" s="1"/>
  <c r="X749" i="18"/>
  <c r="BB749" i="18"/>
  <c r="Z742" i="18"/>
  <c r="X742" i="18"/>
  <c r="BA742" i="18"/>
  <c r="BC742" i="18" s="1"/>
  <c r="Y742" i="18"/>
  <c r="BA697" i="18"/>
  <c r="Y697" i="18"/>
  <c r="AZ697" i="18"/>
  <c r="X697" i="18"/>
  <c r="BB768" i="18"/>
  <c r="X768" i="18"/>
  <c r="BA768" i="18"/>
  <c r="BC768" i="18" s="1"/>
  <c r="AZ768" i="18"/>
  <c r="BB866" i="18"/>
  <c r="AZ866" i="18"/>
  <c r="Y866" i="18"/>
  <c r="X866" i="18"/>
  <c r="X758" i="18"/>
  <c r="AZ758" i="18"/>
  <c r="BB758" i="18"/>
  <c r="BD758" i="18" s="1"/>
  <c r="Z758" i="18"/>
  <c r="AZ800" i="18"/>
  <c r="BB800" i="18"/>
  <c r="Z800" i="18"/>
  <c r="BA800" i="18"/>
  <c r="BC800" i="18" s="1"/>
  <c r="BA293" i="18"/>
  <c r="X293" i="18"/>
  <c r="Y293" i="18"/>
  <c r="Z293" i="18"/>
  <c r="AZ762" i="18"/>
  <c r="BA762" i="18"/>
  <c r="BC762" i="18" s="1"/>
  <c r="X762" i="18"/>
  <c r="BB762" i="18"/>
  <c r="X821" i="18"/>
  <c r="BA821" i="18"/>
  <c r="BC821" i="18" s="1"/>
  <c r="Z821" i="18"/>
  <c r="Y821" i="18"/>
  <c r="X601" i="18"/>
  <c r="BA601" i="18"/>
  <c r="BC601" i="18" s="1"/>
  <c r="AZ601" i="18"/>
  <c r="Y601" i="18"/>
  <c r="X733" i="18"/>
  <c r="BA733" i="18"/>
  <c r="BC733" i="18" s="1"/>
  <c r="AZ733" i="18"/>
  <c r="Y733" i="18"/>
  <c r="Z756" i="18"/>
  <c r="AZ756" i="18"/>
  <c r="BA756" i="18"/>
  <c r="BD756" i="18" s="1"/>
  <c r="Y756" i="18"/>
  <c r="Y611" i="18"/>
  <c r="AZ611" i="18"/>
  <c r="Z611" i="18"/>
  <c r="X611" i="18"/>
  <c r="BA498" i="18"/>
  <c r="BC498" i="18" s="1"/>
  <c r="AZ498" i="18"/>
  <c r="BB498" i="18"/>
  <c r="X498" i="18"/>
  <c r="Z584" i="18"/>
  <c r="BB584" i="18"/>
  <c r="BD584" i="18" s="1"/>
  <c r="Y584" i="18"/>
  <c r="AZ584" i="18"/>
  <c r="BA641" i="18"/>
  <c r="BC641" i="18" s="1"/>
  <c r="AZ641" i="18"/>
  <c r="BB641" i="18"/>
  <c r="Y641" i="18"/>
  <c r="BA503" i="18"/>
  <c r="BC503" i="18" s="1"/>
  <c r="Y503" i="18"/>
  <c r="X503" i="18"/>
  <c r="Z503" i="18"/>
  <c r="AZ523" i="18"/>
  <c r="BA523" i="18"/>
  <c r="BC523" i="18" s="1"/>
  <c r="Y523" i="18"/>
  <c r="Z523" i="18"/>
  <c r="BB539" i="18"/>
  <c r="Z539" i="18"/>
  <c r="BA539" i="18"/>
  <c r="BC539" i="18" s="1"/>
  <c r="Y539" i="18"/>
  <c r="X647" i="18"/>
  <c r="AZ647" i="18"/>
  <c r="Y647" i="18"/>
  <c r="Z493" i="18"/>
  <c r="BB493" i="18"/>
  <c r="BA493" i="18"/>
  <c r="BC493" i="18" s="1"/>
  <c r="X493" i="18"/>
  <c r="BA644" i="18"/>
  <c r="BC644" i="18" s="1"/>
  <c r="BB644" i="18"/>
  <c r="AZ644" i="18"/>
  <c r="Z1997" i="18"/>
  <c r="Y1997" i="18"/>
  <c r="BB1997" i="18"/>
  <c r="BD1997" i="18" s="1"/>
  <c r="AZ1981" i="18"/>
  <c r="Y1981" i="18"/>
  <c r="BA1981" i="18"/>
  <c r="BC1981" i="18" s="1"/>
  <c r="AZ1953" i="18"/>
  <c r="BB1953" i="18"/>
  <c r="AM48" i="9"/>
  <c r="AM118" i="9"/>
  <c r="AM141" i="9"/>
  <c r="AM140" i="9"/>
  <c r="AM95" i="9"/>
  <c r="AM138" i="9"/>
  <c r="AM139" i="9"/>
  <c r="AM5" i="9"/>
  <c r="AM129" i="9"/>
  <c r="AM128" i="9"/>
  <c r="AM127" i="9"/>
  <c r="AM126" i="9"/>
  <c r="AM137" i="9"/>
  <c r="AM131" i="9"/>
  <c r="AM12" i="9"/>
  <c r="AM82" i="9"/>
  <c r="AM105" i="9"/>
  <c r="AM104" i="9"/>
  <c r="AM91" i="9"/>
  <c r="AM102" i="9"/>
  <c r="AM113" i="9"/>
  <c r="AM93" i="9"/>
  <c r="AM92" i="9"/>
  <c r="AM79" i="9"/>
  <c r="AM90" i="9"/>
  <c r="AM101" i="9"/>
  <c r="AM132" i="9"/>
  <c r="AM71" i="9"/>
  <c r="AM58" i="9"/>
  <c r="AM81" i="9"/>
  <c r="AM80" i="9"/>
  <c r="AM67" i="9"/>
  <c r="AM78" i="9"/>
  <c r="AM89" i="9"/>
  <c r="AM120" i="9"/>
  <c r="AM59" i="9"/>
  <c r="AM46" i="9"/>
  <c r="AM69" i="9"/>
  <c r="AM68" i="9"/>
  <c r="AM55" i="9"/>
  <c r="AM66" i="9"/>
  <c r="AM77" i="9"/>
  <c r="AM57" i="9"/>
  <c r="AM56" i="9"/>
  <c r="AM43" i="9"/>
  <c r="AM54" i="9"/>
  <c r="AM65" i="9"/>
  <c r="AM45" i="9"/>
  <c r="AM44" i="9"/>
  <c r="AM31" i="9"/>
  <c r="AM42" i="9"/>
  <c r="AM53" i="9"/>
  <c r="AM84" i="9"/>
  <c r="AM23" i="9"/>
  <c r="AM10" i="9"/>
  <c r="AM33" i="9"/>
  <c r="AM32" i="9"/>
  <c r="AM19" i="9"/>
  <c r="AM30" i="9"/>
  <c r="AM41" i="9"/>
  <c r="AM21" i="9"/>
  <c r="AM20" i="9"/>
  <c r="AM7" i="9"/>
  <c r="AM18" i="9"/>
  <c r="AM29" i="9"/>
  <c r="BD828" i="18"/>
  <c r="BD1136" i="18"/>
  <c r="AZ1982" i="18"/>
  <c r="Z1982" i="18"/>
  <c r="BA1998" i="18"/>
  <c r="BC1998" i="18" s="1"/>
  <c r="Z1998" i="18"/>
  <c r="BB1836" i="18"/>
  <c r="X1836" i="18"/>
  <c r="AZ1888" i="18"/>
  <c r="BB1888" i="18"/>
  <c r="Z1794" i="18"/>
  <c r="BB1794" i="18"/>
  <c r="BB1493" i="18"/>
  <c r="X1493" i="18"/>
  <c r="X1561" i="18"/>
  <c r="Z1561" i="18"/>
  <c r="AZ1535" i="18"/>
  <c r="BA1535" i="18"/>
  <c r="BC1535" i="18" s="1"/>
  <c r="Y1306" i="18"/>
  <c r="AZ1306" i="18"/>
  <c r="X1596" i="18"/>
  <c r="Z1596" i="18"/>
  <c r="X1301" i="18"/>
  <c r="BB1301" i="18"/>
  <c r="BB1432" i="18"/>
  <c r="BA1432" i="18"/>
  <c r="BC1432" i="18" s="1"/>
  <c r="BA1276" i="18"/>
  <c r="BC1276" i="18" s="1"/>
  <c r="Y1276" i="18"/>
  <c r="Y1283" i="18"/>
  <c r="X1283" i="18"/>
  <c r="BB1145" i="18"/>
  <c r="X1145" i="18"/>
  <c r="BA1248" i="18"/>
  <c r="BC1248" i="18" s="1"/>
  <c r="X1248" i="18"/>
  <c r="X1076" i="18"/>
  <c r="Z1076" i="18"/>
  <c r="Z1215" i="18"/>
  <c r="BB1215" i="18"/>
  <c r="AZ1044" i="18"/>
  <c r="Z1044" i="18"/>
  <c r="X877" i="18"/>
  <c r="Y877" i="18"/>
  <c r="Z934" i="18"/>
  <c r="X934" i="18"/>
  <c r="X693" i="18"/>
  <c r="BB693" i="18"/>
  <c r="Y786" i="18"/>
  <c r="BA786" i="18"/>
  <c r="BC786" i="18" s="1"/>
  <c r="BB856" i="18"/>
  <c r="Y856" i="18"/>
  <c r="AZ632" i="18"/>
  <c r="BB632" i="18"/>
  <c r="BB643" i="18"/>
  <c r="BA643" i="18"/>
  <c r="BC643" i="18" s="1"/>
  <c r="Z547" i="18"/>
  <c r="Y547" i="18"/>
  <c r="Y355" i="18"/>
  <c r="BB355" i="18"/>
  <c r="Z484" i="18"/>
  <c r="Y484" i="18"/>
  <c r="BA178" i="18"/>
  <c r="BC178" i="18" s="1"/>
  <c r="BB178" i="18"/>
  <c r="Y103" i="18"/>
  <c r="AZ103" i="18"/>
  <c r="Y172" i="18"/>
  <c r="BB172" i="18"/>
  <c r="X161" i="18"/>
  <c r="Z161" i="18"/>
  <c r="BB121" i="18"/>
  <c r="BA121" i="18"/>
  <c r="BC121" i="18" s="1"/>
  <c r="X55" i="18"/>
  <c r="Z55" i="18"/>
  <c r="Y55" i="18"/>
  <c r="Y270" i="18"/>
  <c r="BA270" i="18"/>
  <c r="BC270" i="18" s="1"/>
  <c r="Y45" i="18"/>
  <c r="BA45" i="18"/>
  <c r="BC45" i="18" s="1"/>
  <c r="BA52" i="18"/>
  <c r="BC52" i="18" s="1"/>
  <c r="Z52" i="18"/>
  <c r="X52" i="18"/>
  <c r="BB755" i="18"/>
  <c r="AZ755" i="18"/>
  <c r="AZ488" i="18"/>
  <c r="X488" i="18"/>
  <c r="BB497" i="18"/>
  <c r="AZ497" i="18"/>
  <c r="Y640" i="18"/>
  <c r="AZ640" i="18"/>
  <c r="X661" i="18"/>
  <c r="BA661" i="18"/>
  <c r="Z618" i="18"/>
  <c r="BA618" i="18"/>
  <c r="BC618" i="18" s="1"/>
  <c r="Z573" i="18"/>
  <c r="X573" i="18"/>
  <c r="BA429" i="18"/>
  <c r="BC429" i="18" s="1"/>
  <c r="X429" i="18"/>
  <c r="BB354" i="18"/>
  <c r="Y354" i="18"/>
  <c r="Y352" i="18"/>
  <c r="BA352" i="18"/>
  <c r="BB442" i="18"/>
  <c r="X442" i="18"/>
  <c r="BA328" i="18"/>
  <c r="BC328" i="18" s="1"/>
  <c r="BB328" i="18"/>
  <c r="Z195" i="18"/>
  <c r="Y195" i="18"/>
  <c r="AZ105" i="18"/>
  <c r="Z105" i="18"/>
  <c r="CI765" i="7"/>
  <c r="CI672" i="7"/>
  <c r="CI592" i="7"/>
  <c r="CI519" i="7"/>
  <c r="CI417" i="7"/>
  <c r="CI384" i="7"/>
  <c r="CI259" i="7"/>
  <c r="CI239" i="7"/>
  <c r="CI163" i="7"/>
  <c r="CI104" i="7"/>
  <c r="CI45" i="7"/>
  <c r="CI814" i="7"/>
  <c r="CI715" i="7"/>
  <c r="CI699" i="7"/>
  <c r="CI601" i="7"/>
  <c r="CI529" i="7"/>
  <c r="CI460" i="7"/>
  <c r="CI369" i="7"/>
  <c r="CI323" i="7"/>
  <c r="CI222" i="7"/>
  <c r="CI167" i="7"/>
  <c r="CI112" i="7"/>
  <c r="CI19" i="7"/>
  <c r="CI809" i="7"/>
  <c r="CI741" i="7"/>
  <c r="CI630" i="7"/>
  <c r="CI596" i="7"/>
  <c r="CI527" i="7"/>
  <c r="CI416" i="7"/>
  <c r="CI389" i="7"/>
  <c r="CI253" i="7"/>
  <c r="CI244" i="7"/>
  <c r="CI89" i="7"/>
  <c r="CI82" i="7"/>
  <c r="CI10" i="7"/>
  <c r="BD126" i="18"/>
  <c r="CI795" i="7"/>
  <c r="CI747" i="7"/>
  <c r="CI678" i="7"/>
  <c r="CI562" i="7"/>
  <c r="CI489" i="7"/>
  <c r="CI437" i="7"/>
  <c r="CI377" i="7"/>
  <c r="CI293" i="7"/>
  <c r="CI210" i="7"/>
  <c r="CI146" i="7"/>
  <c r="CI81" i="7"/>
  <c r="BB161" i="18"/>
  <c r="CI786" i="7"/>
  <c r="CI716" i="7"/>
  <c r="CI693" i="7"/>
  <c r="CI553" i="7"/>
  <c r="CI452" i="7"/>
  <c r="CI480" i="7"/>
  <c r="CI368" i="7"/>
  <c r="CI331" i="7"/>
  <c r="CI186" i="7"/>
  <c r="CI120" i="7"/>
  <c r="CI64" i="7"/>
  <c r="CI819" i="7"/>
  <c r="CI725" i="7"/>
  <c r="CI631" i="7"/>
  <c r="CI560" i="7"/>
  <c r="CI498" i="7"/>
  <c r="CI444" i="7"/>
  <c r="CI327" i="7"/>
  <c r="CI289" i="7"/>
  <c r="CI172" i="7"/>
  <c r="CI134" i="7"/>
  <c r="CI66" i="7"/>
  <c r="CI215" i="7"/>
  <c r="CI790" i="7"/>
  <c r="CI734" i="7"/>
  <c r="CI676" i="7"/>
  <c r="CI567" i="7"/>
  <c r="CI502" i="7"/>
  <c r="CI418" i="7"/>
  <c r="CI342" i="7"/>
  <c r="CI257" i="7"/>
  <c r="CI190" i="7"/>
  <c r="CI99" i="7"/>
  <c r="CI33" i="7"/>
  <c r="Z172" i="18"/>
  <c r="CI781" i="7"/>
  <c r="CI657" i="7"/>
  <c r="CI585" i="7"/>
  <c r="CI558" i="7"/>
  <c r="CI493" i="7"/>
  <c r="CI443" i="7"/>
  <c r="CI321" i="7"/>
  <c r="CI248" i="7"/>
  <c r="CI169" i="7"/>
  <c r="CI128" i="7"/>
  <c r="CI30" i="7"/>
  <c r="CI706" i="7"/>
  <c r="CI632" i="7"/>
  <c r="CI597" i="7"/>
  <c r="CI528" i="7"/>
  <c r="CI401" i="7"/>
  <c r="CI378" i="7"/>
  <c r="CI306" i="7"/>
  <c r="CI261" i="7"/>
  <c r="CI188" i="7"/>
  <c r="CI83" i="7"/>
  <c r="BD489" i="7"/>
  <c r="EH490" i="7" s="1"/>
  <c r="BD1538" i="18"/>
  <c r="BD1013" i="18"/>
  <c r="BD89" i="18"/>
  <c r="BD309" i="18"/>
  <c r="BD967" i="18"/>
  <c r="BD102" i="18"/>
  <c r="BD1200" i="18"/>
  <c r="BD1994" i="18"/>
  <c r="BD1877" i="18"/>
  <c r="AZ115" i="18"/>
  <c r="AZ216" i="18"/>
  <c r="BA242" i="18"/>
  <c r="BC242" i="18" s="1"/>
  <c r="AZ343" i="18"/>
  <c r="AZ444" i="18"/>
  <c r="Y281" i="18"/>
  <c r="AZ361" i="18"/>
  <c r="AZ371" i="18"/>
  <c r="AZ372" i="18"/>
  <c r="AZ466" i="18"/>
  <c r="AZ576" i="18"/>
  <c r="AZ552" i="18"/>
  <c r="BA626" i="18"/>
  <c r="BC626" i="18" s="1"/>
  <c r="BA695" i="18"/>
  <c r="BC695" i="18" s="1"/>
  <c r="AZ648" i="18"/>
  <c r="AZ649" i="18"/>
  <c r="Y508" i="18"/>
  <c r="BA70" i="18"/>
  <c r="BC70" i="18" s="1"/>
  <c r="BA50" i="18"/>
  <c r="BC50" i="18" s="1"/>
  <c r="BA422" i="18"/>
  <c r="BC422" i="18" s="1"/>
  <c r="X433" i="18"/>
  <c r="Z331" i="18"/>
  <c r="X408" i="18"/>
  <c r="BA495" i="18"/>
  <c r="BC495" i="18" s="1"/>
  <c r="Y272" i="18"/>
  <c r="BA266" i="18"/>
  <c r="BC266" i="18" s="1"/>
  <c r="Z397" i="18"/>
  <c r="Z694" i="18"/>
  <c r="Z500" i="18"/>
  <c r="Z567" i="18"/>
  <c r="Y533" i="18"/>
  <c r="Y494" i="18"/>
  <c r="Z560" i="18"/>
  <c r="X508" i="18"/>
  <c r="Z740" i="18"/>
  <c r="X765" i="18"/>
  <c r="Z831" i="18"/>
  <c r="BB900" i="18"/>
  <c r="BA902" i="18"/>
  <c r="BC902" i="18" s="1"/>
  <c r="X1074" i="18"/>
  <c r="BB1057" i="18"/>
  <c r="X1152" i="18"/>
  <c r="Y1390" i="18"/>
  <c r="BA1417" i="18"/>
  <c r="BC1417" i="18" s="1"/>
  <c r="BB1389" i="18"/>
  <c r="X1745" i="18"/>
  <c r="X1665" i="18"/>
  <c r="AZ1725" i="18"/>
  <c r="X1870" i="18"/>
  <c r="BB1758" i="18"/>
  <c r="Z1913" i="18"/>
  <c r="Z1250" i="18"/>
  <c r="BA2006" i="18"/>
  <c r="BC2006" i="18" s="1"/>
  <c r="Z70" i="18"/>
  <c r="Z50" i="18"/>
  <c r="Y422" i="18"/>
  <c r="BB433" i="18"/>
  <c r="BB331" i="18"/>
  <c r="BB408" i="18"/>
  <c r="BD408" i="18" s="1"/>
  <c r="BB495" i="18"/>
  <c r="BD495" i="18" s="1"/>
  <c r="BA272" i="18"/>
  <c r="BC272" i="18" s="1"/>
  <c r="Y266" i="18"/>
  <c r="Y397" i="18"/>
  <c r="X694" i="18"/>
  <c r="Y500" i="18"/>
  <c r="BA567" i="18"/>
  <c r="BC567" i="18" s="1"/>
  <c r="Z533" i="18"/>
  <c r="Z494" i="18"/>
  <c r="BA560" i="18"/>
  <c r="BC560" i="18" s="1"/>
  <c r="X70" i="18"/>
  <c r="Y50" i="18"/>
  <c r="BB422" i="18"/>
  <c r="Y433" i="18"/>
  <c r="BA331" i="18"/>
  <c r="BC331" i="18" s="1"/>
  <c r="AZ408" i="18"/>
  <c r="Y495" i="18"/>
  <c r="AZ272" i="18"/>
  <c r="AZ266" i="18"/>
  <c r="X397" i="18"/>
  <c r="BA694" i="18"/>
  <c r="BC694" i="18" s="1"/>
  <c r="X500" i="18"/>
  <c r="X567" i="18"/>
  <c r="BA533" i="18"/>
  <c r="BC533" i="18" s="1"/>
  <c r="BB494" i="18"/>
  <c r="BD494" i="18" s="1"/>
  <c r="BB560" i="18"/>
  <c r="X2006" i="18"/>
  <c r="BB2006" i="18"/>
  <c r="Y2006" i="18"/>
  <c r="AZ2006" i="18"/>
  <c r="X1936" i="18"/>
  <c r="Z1936" i="18"/>
  <c r="BB1936" i="18"/>
  <c r="BD1936" i="18" s="1"/>
  <c r="Y1936" i="18"/>
  <c r="Z1960" i="18"/>
  <c r="AZ1960" i="18"/>
  <c r="BB1960" i="18"/>
  <c r="X1960" i="18"/>
  <c r="AZ1968" i="18"/>
  <c r="X1968" i="18"/>
  <c r="Z1968" i="18"/>
  <c r="Y1968" i="18"/>
  <c r="BB1958" i="18"/>
  <c r="Y1958" i="18"/>
  <c r="AZ1958" i="18"/>
  <c r="X1958" i="18"/>
  <c r="Y1973" i="18"/>
  <c r="X1973" i="18"/>
  <c r="AZ1973" i="18"/>
  <c r="Z1973" i="18"/>
  <c r="BA9" i="18"/>
  <c r="BC9" i="18" s="1"/>
  <c r="AZ9" i="18"/>
  <c r="Z9" i="18"/>
  <c r="X9" i="18"/>
  <c r="Z1777" i="18"/>
  <c r="X1777" i="18"/>
  <c r="BA1777" i="18"/>
  <c r="BC1777" i="18" s="1"/>
  <c r="AZ1777" i="18"/>
  <c r="AZ1838" i="18"/>
  <c r="BB1838" i="18"/>
  <c r="BD1838" i="18" s="1"/>
  <c r="Y1838" i="18"/>
  <c r="Z1838" i="18"/>
  <c r="X1250" i="18"/>
  <c r="BB1250" i="18"/>
  <c r="BA1250" i="18"/>
  <c r="BC1250" i="18" s="1"/>
  <c r="AZ1250" i="18"/>
  <c r="BB1885" i="18"/>
  <c r="Z1885" i="18"/>
  <c r="AZ1885" i="18"/>
  <c r="X1885" i="18"/>
  <c r="Z1929" i="18"/>
  <c r="Y1929" i="18"/>
  <c r="BA1929" i="18"/>
  <c r="BC1929" i="18" s="1"/>
  <c r="AZ1929" i="18"/>
  <c r="BA1816" i="18"/>
  <c r="AZ1816" i="18"/>
  <c r="Y1816" i="18"/>
  <c r="Z1816" i="18"/>
  <c r="Z1622" i="18"/>
  <c r="AZ1622" i="18"/>
  <c r="BA1622" i="18"/>
  <c r="BC1622" i="18" s="1"/>
  <c r="BB1622" i="18"/>
  <c r="AZ1772" i="18"/>
  <c r="Y1772" i="18"/>
  <c r="BB1772" i="18"/>
  <c r="BD1772" i="18" s="1"/>
  <c r="Z1772" i="18"/>
  <c r="Y1913" i="18"/>
  <c r="BA1913" i="18"/>
  <c r="BC1913" i="18" s="1"/>
  <c r="BB1913" i="18"/>
  <c r="X1913" i="18"/>
  <c r="BA1785" i="18"/>
  <c r="Z1785" i="18"/>
  <c r="AZ1785" i="18"/>
  <c r="BB1785" i="18"/>
  <c r="Z1780" i="18"/>
  <c r="BB1780" i="18"/>
  <c r="BA1780" i="18"/>
  <c r="BC1780" i="18" s="1"/>
  <c r="Y1780" i="18"/>
  <c r="BA1899" i="18"/>
  <c r="BC1899" i="18" s="1"/>
  <c r="Z1899" i="18"/>
  <c r="AZ1899" i="18"/>
  <c r="Y1899" i="18"/>
  <c r="AZ1755" i="18"/>
  <c r="BB1755" i="18"/>
  <c r="BA1755" i="18"/>
  <c r="BC1755" i="18" s="1"/>
  <c r="Z1755" i="18"/>
  <c r="BA1872" i="18"/>
  <c r="BC1872" i="18" s="1"/>
  <c r="AZ1872" i="18"/>
  <c r="BB1872" i="18"/>
  <c r="Y1872" i="18"/>
  <c r="Y1758" i="18"/>
  <c r="X1758" i="18"/>
  <c r="BA1758" i="18"/>
  <c r="BC1758" i="18" s="1"/>
  <c r="AZ1758" i="18"/>
  <c r="BA1831" i="18"/>
  <c r="BC1831" i="18" s="1"/>
  <c r="AZ1831" i="18"/>
  <c r="Y1831" i="18"/>
  <c r="X1831" i="18"/>
  <c r="AZ1604" i="18"/>
  <c r="X1604" i="18"/>
  <c r="BA1604" i="18"/>
  <c r="BC1604" i="18" s="1"/>
  <c r="BB1604" i="18"/>
  <c r="Z1897" i="18"/>
  <c r="AZ1897" i="18"/>
  <c r="BA1897" i="18"/>
  <c r="BC1897" i="18" s="1"/>
  <c r="X1897" i="18"/>
  <c r="BB1793" i="18"/>
  <c r="BD1793" i="18" s="1"/>
  <c r="X1793" i="18"/>
  <c r="AZ1793" i="18"/>
  <c r="Z1793" i="18"/>
  <c r="BA1635" i="18"/>
  <c r="BC1635" i="18" s="1"/>
  <c r="BB1635" i="18"/>
  <c r="Z1635" i="18"/>
  <c r="Y1635" i="18"/>
  <c r="Z1870" i="18"/>
  <c r="BB1870" i="18"/>
  <c r="Y1870" i="18"/>
  <c r="BA1870" i="18"/>
  <c r="BC1870" i="18" s="1"/>
  <c r="AZ1718" i="18"/>
  <c r="X1718" i="18"/>
  <c r="Y1718" i="18"/>
  <c r="BA1718" i="18"/>
  <c r="BC1718" i="18" s="1"/>
  <c r="X1736" i="18"/>
  <c r="BA1736" i="18"/>
  <c r="BC1736" i="18" s="1"/>
  <c r="AZ1736" i="18"/>
  <c r="BB1736" i="18"/>
  <c r="BA1588" i="18"/>
  <c r="BC1588" i="18" s="1"/>
  <c r="AZ1588" i="18"/>
  <c r="X1588" i="18"/>
  <c r="BB1588" i="18"/>
  <c r="X1318" i="18"/>
  <c r="BB1318" i="18"/>
  <c r="BA1318" i="18"/>
  <c r="BC1318" i="18" s="1"/>
  <c r="AZ1318" i="18"/>
  <c r="Y1602" i="18"/>
  <c r="AZ1602" i="18"/>
  <c r="Z1602" i="18"/>
  <c r="X1602" i="18"/>
  <c r="BB1725" i="18"/>
  <c r="Y1725" i="18"/>
  <c r="BA1725" i="18"/>
  <c r="BC1725" i="18" s="1"/>
  <c r="X1725" i="18"/>
  <c r="BA1567" i="18"/>
  <c r="BC1567" i="18" s="1"/>
  <c r="Z1567" i="18"/>
  <c r="X1567" i="18"/>
  <c r="Y1567" i="18"/>
  <c r="X1583" i="18"/>
  <c r="Z1583" i="18"/>
  <c r="AZ1583" i="18"/>
  <c r="BB1583" i="18"/>
  <c r="BA1492" i="18"/>
  <c r="BC1492" i="18" s="1"/>
  <c r="X1492" i="18"/>
  <c r="Y1492" i="18"/>
  <c r="BB1492" i="18"/>
  <c r="X1498" i="18"/>
  <c r="BB1498" i="18"/>
  <c r="BA1498" i="18"/>
  <c r="BC1498" i="18" s="1"/>
  <c r="Y1498" i="18"/>
  <c r="AZ1608" i="18"/>
  <c r="Z1608" i="18"/>
  <c r="BB1608" i="18"/>
  <c r="BA1608" i="18"/>
  <c r="BC1608" i="18" s="1"/>
  <c r="BA1665" i="18"/>
  <c r="BC1665" i="18" s="1"/>
  <c r="Y1665" i="18"/>
  <c r="AZ1665" i="18"/>
  <c r="Z1665" i="18"/>
  <c r="BA1507" i="18"/>
  <c r="BC1507" i="18" s="1"/>
  <c r="AZ1507" i="18"/>
  <c r="X1507" i="18"/>
  <c r="BB1507" i="18"/>
  <c r="AZ1574" i="18"/>
  <c r="Y1574" i="18"/>
  <c r="Z1574" i="18"/>
  <c r="X1574" i="18"/>
  <c r="BA1477" i="18"/>
  <c r="BC1477" i="18" s="1"/>
  <c r="Z1477" i="18"/>
  <c r="X1477" i="18"/>
  <c r="AZ1477" i="18"/>
  <c r="BA1631" i="18"/>
  <c r="BC1631" i="18" s="1"/>
  <c r="BB1631" i="18"/>
  <c r="AZ1631" i="18"/>
  <c r="X1631" i="18"/>
  <c r="Y1505" i="18"/>
  <c r="Z1505" i="18"/>
  <c r="X1505" i="18"/>
  <c r="BA1505" i="18"/>
  <c r="BC1505" i="18" s="1"/>
  <c r="BA1745" i="18"/>
  <c r="Z1745" i="18"/>
  <c r="AZ1745" i="18"/>
  <c r="BB1745" i="18"/>
  <c r="BB1656" i="18"/>
  <c r="AZ1656" i="18"/>
  <c r="X1656" i="18"/>
  <c r="BA1656" i="18"/>
  <c r="BC1656" i="18" s="1"/>
  <c r="BB1369" i="18"/>
  <c r="BA1369" i="18"/>
  <c r="BC1369" i="18" s="1"/>
  <c r="AZ1369" i="18"/>
  <c r="Y1369" i="18"/>
  <c r="AZ1282" i="18"/>
  <c r="X1282" i="18"/>
  <c r="Z1282" i="18"/>
  <c r="BA1282" i="18"/>
  <c r="BC1282" i="18" s="1"/>
  <c r="AZ1210" i="18"/>
  <c r="BB1210" i="18"/>
  <c r="BA1210" i="18"/>
  <c r="BC1210" i="18" s="1"/>
  <c r="X1210" i="18"/>
  <c r="BA1338" i="18"/>
  <c r="BC1338" i="18" s="1"/>
  <c r="Y1338" i="18"/>
  <c r="Z1338" i="18"/>
  <c r="AZ1338" i="18"/>
  <c r="Y1389" i="18"/>
  <c r="Z1389" i="18"/>
  <c r="AZ1389" i="18"/>
  <c r="BA1389" i="18"/>
  <c r="BC1389" i="18" s="1"/>
  <c r="X1195" i="18"/>
  <c r="BA1195" i="18"/>
  <c r="BC1195" i="18" s="1"/>
  <c r="Z1195" i="18"/>
  <c r="Y1195" i="18"/>
  <c r="BA1342" i="18"/>
  <c r="BC1342" i="18" s="1"/>
  <c r="AZ1342" i="18"/>
  <c r="Z1342" i="18"/>
  <c r="BB1342" i="18"/>
  <c r="X1446" i="18"/>
  <c r="BB1446" i="18"/>
  <c r="Y1446" i="18"/>
  <c r="AZ1446" i="18"/>
  <c r="BA1279" i="18"/>
  <c r="BC1279" i="18" s="1"/>
  <c r="BB1279" i="18"/>
  <c r="AZ1279" i="18"/>
  <c r="X1279" i="18"/>
  <c r="BA1332" i="18"/>
  <c r="BC1332" i="18" s="1"/>
  <c r="Y1332" i="18"/>
  <c r="Z1332" i="18"/>
  <c r="AZ1332" i="18"/>
  <c r="X1417" i="18"/>
  <c r="Y1417" i="18"/>
  <c r="AZ1417" i="18"/>
  <c r="Z1417" i="18"/>
  <c r="BB1278" i="18"/>
  <c r="Z1278" i="18"/>
  <c r="AZ1278" i="18"/>
  <c r="X1278" i="18"/>
  <c r="Z1422" i="18"/>
  <c r="Y1422" i="18"/>
  <c r="AZ1422" i="18"/>
  <c r="BA1422" i="18"/>
  <c r="BC1422" i="18" s="1"/>
  <c r="BA1309" i="18"/>
  <c r="BC1309" i="18" s="1"/>
  <c r="X1309" i="18"/>
  <c r="AZ1309" i="18"/>
  <c r="Y1309" i="18"/>
  <c r="AZ1365" i="18"/>
  <c r="Y1365" i="18"/>
  <c r="BA1365" i="18"/>
  <c r="BC1365" i="18" s="1"/>
  <c r="X1365" i="18"/>
  <c r="BA1232" i="18"/>
  <c r="BC1232" i="18" s="1"/>
  <c r="AZ1232" i="18"/>
  <c r="Y1232" i="18"/>
  <c r="Z1232" i="18"/>
  <c r="BB1390" i="18"/>
  <c r="X1390" i="18"/>
  <c r="AZ1390" i="18"/>
  <c r="Z1390" i="18"/>
  <c r="BB1263" i="18"/>
  <c r="AZ1263" i="18"/>
  <c r="Y1263" i="18"/>
  <c r="BA1263" i="18"/>
  <c r="BC1263" i="18" s="1"/>
  <c r="BA1439" i="18"/>
  <c r="BC1439" i="18" s="1"/>
  <c r="X1439" i="18"/>
  <c r="AZ1439" i="18"/>
  <c r="BB1439" i="18"/>
  <c r="BA1307" i="18"/>
  <c r="BC1307" i="18" s="1"/>
  <c r="AZ1307" i="18"/>
  <c r="BB1307" i="18"/>
  <c r="Z1307" i="18"/>
  <c r="Y955" i="18"/>
  <c r="BB955" i="18"/>
  <c r="BA955" i="18"/>
  <c r="BC955" i="18" s="1"/>
  <c r="X955" i="18"/>
  <c r="BA1157" i="18"/>
  <c r="BC1157" i="18" s="1"/>
  <c r="AZ1157" i="18"/>
  <c r="BB1157" i="18"/>
  <c r="Z1157" i="18"/>
  <c r="Z1152" i="18"/>
  <c r="Y1152" i="18"/>
  <c r="AZ1152" i="18"/>
  <c r="BA1152" i="18"/>
  <c r="BC1152" i="18" s="1"/>
  <c r="AZ1156" i="18"/>
  <c r="Y1156" i="18"/>
  <c r="BB1156" i="18"/>
  <c r="X1156" i="18"/>
  <c r="AZ935" i="18"/>
  <c r="X935" i="18"/>
  <c r="BA935" i="18"/>
  <c r="BC935" i="18" s="1"/>
  <c r="Z935" i="18"/>
  <c r="Y1064" i="18"/>
  <c r="X1064" i="18"/>
  <c r="AZ1064" i="18"/>
  <c r="BA1064" i="18"/>
  <c r="BC1064" i="18" s="1"/>
  <c r="AZ1095" i="18"/>
  <c r="BA1095" i="18"/>
  <c r="BC1095" i="18" s="1"/>
  <c r="Y1095" i="18"/>
  <c r="Z1095" i="18"/>
  <c r="X1258" i="18"/>
  <c r="Z1258" i="18"/>
  <c r="BB1258" i="18"/>
  <c r="BA1258" i="18"/>
  <c r="BC1258" i="18" s="1"/>
  <c r="BA1057" i="18"/>
  <c r="BC1057" i="18" s="1"/>
  <c r="AZ1057" i="18"/>
  <c r="X1057" i="18"/>
  <c r="Z1057" i="18"/>
  <c r="AZ1167" i="18"/>
  <c r="X1167" i="18"/>
  <c r="Z1167" i="18"/>
  <c r="Y1167" i="18"/>
  <c r="BB1078" i="18"/>
  <c r="Z1078" i="18"/>
  <c r="AZ1078" i="18"/>
  <c r="Y1078" i="18"/>
  <c r="BA1103" i="18"/>
  <c r="BC1103" i="18" s="1"/>
  <c r="Y1103" i="18"/>
  <c r="AZ1103" i="18"/>
  <c r="Z1103" i="18"/>
  <c r="Y1109" i="18"/>
  <c r="Z1109" i="18"/>
  <c r="BA1109" i="18"/>
  <c r="BC1109" i="18" s="1"/>
  <c r="AZ1109" i="18"/>
  <c r="BA1223" i="18"/>
  <c r="BC1223" i="18" s="1"/>
  <c r="AZ1223" i="18"/>
  <c r="X1223" i="18"/>
  <c r="BB1223" i="18"/>
  <c r="Z1074" i="18"/>
  <c r="BB1074" i="18"/>
  <c r="BD1074" i="18" s="1"/>
  <c r="Y1074" i="18"/>
  <c r="AZ1074" i="18"/>
  <c r="BA1228" i="18"/>
  <c r="BC1228" i="18" s="1"/>
  <c r="AZ1228" i="18"/>
  <c r="BB1228" i="18"/>
  <c r="Z1228" i="18"/>
  <c r="BB1115" i="18"/>
  <c r="X1115" i="18"/>
  <c r="BA1115" i="18"/>
  <c r="BC1115" i="18" s="1"/>
  <c r="Z1115" i="18"/>
  <c r="BA604" i="18"/>
  <c r="BC604" i="18" s="1"/>
  <c r="AZ604" i="18"/>
  <c r="BB604" i="18"/>
  <c r="X604" i="18"/>
  <c r="BA941" i="18"/>
  <c r="BC941" i="18" s="1"/>
  <c r="Z941" i="18"/>
  <c r="AZ941" i="18"/>
  <c r="X941" i="18"/>
  <c r="AZ1010" i="18"/>
  <c r="BB1010" i="18"/>
  <c r="BD1010" i="18" s="1"/>
  <c r="Y1010" i="18"/>
  <c r="X1010" i="18"/>
  <c r="Z902" i="18"/>
  <c r="Y902" i="18"/>
  <c r="AZ902" i="18"/>
  <c r="BB902" i="18"/>
  <c r="AZ709" i="18"/>
  <c r="BA709" i="18"/>
  <c r="BC709" i="18" s="1"/>
  <c r="BB709" i="18"/>
  <c r="Y709" i="18"/>
  <c r="X995" i="18"/>
  <c r="BA995" i="18"/>
  <c r="BC995" i="18" s="1"/>
  <c r="Y995" i="18"/>
  <c r="Z995" i="18"/>
  <c r="Y1077" i="18"/>
  <c r="X1077" i="18"/>
  <c r="Z1077" i="18"/>
  <c r="BB1077" i="18"/>
  <c r="BB891" i="18"/>
  <c r="BA891" i="18"/>
  <c r="BC891" i="18" s="1"/>
  <c r="X891" i="18"/>
  <c r="Y891" i="18"/>
  <c r="BA926" i="18"/>
  <c r="BC926" i="18" s="1"/>
  <c r="Y926" i="18"/>
  <c r="Z926" i="18"/>
  <c r="X926" i="18"/>
  <c r="Y900" i="18"/>
  <c r="X900" i="18"/>
  <c r="Z900" i="18"/>
  <c r="AZ900" i="18"/>
  <c r="BB890" i="18"/>
  <c r="AZ890" i="18"/>
  <c r="X890" i="18"/>
  <c r="Z890" i="18"/>
  <c r="AZ1098" i="18"/>
  <c r="BB1098" i="18"/>
  <c r="BA1098" i="18"/>
  <c r="BC1098" i="18" s="1"/>
  <c r="X1098" i="18"/>
  <c r="BA920" i="18"/>
  <c r="BC920" i="18" s="1"/>
  <c r="Y920" i="18"/>
  <c r="Z920" i="18"/>
  <c r="X920" i="18"/>
  <c r="BB787" i="18"/>
  <c r="BA787" i="18"/>
  <c r="BC787" i="18" s="1"/>
  <c r="AZ787" i="18"/>
  <c r="X787" i="18"/>
  <c r="BA951" i="18"/>
  <c r="BC951" i="18" s="1"/>
  <c r="AZ951" i="18"/>
  <c r="BB951" i="18"/>
  <c r="X951" i="18"/>
  <c r="Y831" i="18"/>
  <c r="X831" i="18"/>
  <c r="AZ831" i="18"/>
  <c r="BA831" i="18"/>
  <c r="BC831" i="18" s="1"/>
  <c r="Y773" i="18"/>
  <c r="Z773" i="18"/>
  <c r="AZ773" i="18"/>
  <c r="BB773" i="18"/>
  <c r="BD773" i="18" s="1"/>
  <c r="X743" i="18"/>
  <c r="BB743" i="18"/>
  <c r="Z743" i="18"/>
  <c r="AZ743" i="18"/>
  <c r="BA703" i="18"/>
  <c r="Y703" i="18"/>
  <c r="AZ703" i="18"/>
  <c r="Z703" i="18"/>
  <c r="X772" i="18"/>
  <c r="BB772" i="18"/>
  <c r="Y772" i="18"/>
  <c r="Z772" i="18"/>
  <c r="AZ874" i="18"/>
  <c r="BB874" i="18"/>
  <c r="X874" i="18"/>
  <c r="BA874" i="18"/>
  <c r="BC874" i="18" s="1"/>
  <c r="BB765" i="18"/>
  <c r="BA765" i="18"/>
  <c r="BC765" i="18" s="1"/>
  <c r="Y765" i="18"/>
  <c r="Z765" i="18"/>
  <c r="AZ818" i="18"/>
  <c r="X818" i="18"/>
  <c r="BB818" i="18"/>
  <c r="BA818" i="18"/>
  <c r="Y519" i="18"/>
  <c r="Z519" i="18"/>
  <c r="AZ519" i="18"/>
  <c r="BA519" i="18"/>
  <c r="BC519" i="18" s="1"/>
  <c r="Y779" i="18"/>
  <c r="AZ779" i="18"/>
  <c r="BA779" i="18"/>
  <c r="BC779" i="18" s="1"/>
  <c r="BB779" i="18"/>
  <c r="Y839" i="18"/>
  <c r="BA839" i="18"/>
  <c r="BC839" i="18" s="1"/>
  <c r="AZ839" i="18"/>
  <c r="X839" i="18"/>
  <c r="BA659" i="18"/>
  <c r="BC659" i="18" s="1"/>
  <c r="BB659" i="18"/>
  <c r="Y659" i="18"/>
  <c r="X659" i="18"/>
  <c r="Y740" i="18"/>
  <c r="BB740" i="18"/>
  <c r="X740" i="18"/>
  <c r="BA740" i="18"/>
  <c r="BC740" i="18" s="1"/>
  <c r="AZ770" i="18"/>
  <c r="BA770" i="18"/>
  <c r="BC770" i="18" s="1"/>
  <c r="X770" i="18"/>
  <c r="Z770" i="18"/>
  <c r="X616" i="18"/>
  <c r="Y616" i="18"/>
  <c r="BA616" i="18"/>
  <c r="BC616" i="18" s="1"/>
  <c r="Z616" i="18"/>
  <c r="Z514" i="18"/>
  <c r="BA514" i="18"/>
  <c r="BC514" i="18" s="1"/>
  <c r="BB514" i="18"/>
  <c r="Y514" i="18"/>
  <c r="BB602" i="18"/>
  <c r="Y602" i="18"/>
  <c r="BA602" i="18"/>
  <c r="BC602" i="18" s="1"/>
  <c r="AZ602" i="18"/>
  <c r="AZ669" i="18"/>
  <c r="BB669" i="18"/>
  <c r="X669" i="18"/>
  <c r="Z669" i="18"/>
  <c r="Z508" i="18"/>
  <c r="BB508" i="18"/>
  <c r="BA508" i="18"/>
  <c r="BC508" i="18" s="1"/>
  <c r="Z602" i="18"/>
  <c r="BB839" i="18"/>
  <c r="BA772" i="18"/>
  <c r="BC772" i="18" s="1"/>
  <c r="Z787" i="18"/>
  <c r="Z891" i="18"/>
  <c r="Y941" i="18"/>
  <c r="BB1109" i="18"/>
  <c r="BB1095" i="18"/>
  <c r="AZ955" i="18"/>
  <c r="Z1365" i="18"/>
  <c r="Z1279" i="18"/>
  <c r="Y1210" i="18"/>
  <c r="Z1631" i="18"/>
  <c r="Z1498" i="18"/>
  <c r="Y1318" i="18"/>
  <c r="Y1793" i="18"/>
  <c r="X1755" i="18"/>
  <c r="Y1622" i="18"/>
  <c r="BB1777" i="18"/>
  <c r="BA1958" i="18"/>
  <c r="BC1958" i="18" s="1"/>
  <c r="Z524" i="18"/>
  <c r="X514" i="18"/>
  <c r="X779" i="18"/>
  <c r="X703" i="18"/>
  <c r="AZ920" i="18"/>
  <c r="BA1077" i="18"/>
  <c r="BC1077" i="18" s="1"/>
  <c r="Z604" i="18"/>
  <c r="X1103" i="18"/>
  <c r="Z1064" i="18"/>
  <c r="Y1307" i="18"/>
  <c r="Z1309" i="18"/>
  <c r="BA1446" i="18"/>
  <c r="BC1446" i="18" s="1"/>
  <c r="Y1282" i="18"/>
  <c r="Y1477" i="18"/>
  <c r="AZ1492" i="18"/>
  <c r="Z1588" i="18"/>
  <c r="BB1897" i="18"/>
  <c r="X1899" i="18"/>
  <c r="BB1816" i="18"/>
  <c r="BB9" i="18"/>
  <c r="BA1968" i="18"/>
  <c r="BC1968" i="18" s="1"/>
  <c r="BD358" i="7"/>
  <c r="EH359" i="7" s="1"/>
  <c r="BD217" i="7"/>
  <c r="EH218" i="7" s="1"/>
  <c r="BB215" i="7"/>
  <c r="EX661" i="7"/>
  <c r="BD183" i="18"/>
  <c r="BD319" i="18"/>
  <c r="BD1659" i="18"/>
  <c r="BD449" i="18"/>
  <c r="BD1351" i="18"/>
  <c r="BD541" i="18"/>
  <c r="BD25" i="18"/>
  <c r="BD1587" i="18"/>
  <c r="BD1748" i="18"/>
  <c r="BD1271" i="18"/>
  <c r="BD81" i="18"/>
  <c r="BD582" i="18"/>
  <c r="BD1787" i="18"/>
  <c r="BD1894" i="18"/>
  <c r="BD139" i="18"/>
  <c r="BD92" i="18"/>
  <c r="BD847" i="18"/>
  <c r="AZ1945" i="18"/>
  <c r="Z1945" i="18"/>
  <c r="BA1945" i="18"/>
  <c r="BC1945" i="18" s="1"/>
  <c r="Z1871" i="18"/>
  <c r="AZ1871" i="18"/>
  <c r="BB1871" i="18"/>
  <c r="BD1871" i="18" s="1"/>
  <c r="X1871" i="18"/>
  <c r="Y1871" i="18"/>
  <c r="Z1762" i="18"/>
  <c r="BA1762" i="18"/>
  <c r="BC1762" i="18" s="1"/>
  <c r="X1762" i="18"/>
  <c r="BB1924" i="18"/>
  <c r="X1924" i="18"/>
  <c r="Z1924" i="18"/>
  <c r="BA1924" i="18"/>
  <c r="BC1924" i="18" s="1"/>
  <c r="Y1924" i="18"/>
  <c r="Y1599" i="18"/>
  <c r="BA1599" i="18"/>
  <c r="BC1599" i="18" s="1"/>
  <c r="Z1599" i="18"/>
  <c r="BA1855" i="18"/>
  <c r="BC1855" i="18" s="1"/>
  <c r="BB1855" i="18"/>
  <c r="X1855" i="18"/>
  <c r="Z1855" i="18"/>
  <c r="AZ1855" i="18"/>
  <c r="BB1786" i="18"/>
  <c r="BA1786" i="18"/>
  <c r="BC1786" i="18" s="1"/>
  <c r="Z1786" i="18"/>
  <c r="BA1848" i="18"/>
  <c r="BC1848" i="18" s="1"/>
  <c r="BB1848" i="18"/>
  <c r="X1848" i="18"/>
  <c r="AZ1848" i="18"/>
  <c r="Z1848" i="18"/>
  <c r="BB1499" i="18"/>
  <c r="Y1499" i="18"/>
  <c r="X1499" i="18"/>
  <c r="BA1846" i="18"/>
  <c r="BC1846" i="18" s="1"/>
  <c r="X1846" i="18"/>
  <c r="Z1846" i="18"/>
  <c r="Y1846" i="18"/>
  <c r="BB1846" i="18"/>
  <c r="BA1873" i="18"/>
  <c r="BC1873" i="18" s="1"/>
  <c r="X1873" i="18"/>
  <c r="AZ1873" i="18"/>
  <c r="BA1558" i="18"/>
  <c r="BC1558" i="18" s="1"/>
  <c r="X1558" i="18"/>
  <c r="Z1558" i="18"/>
  <c r="Y1558" i="18"/>
  <c r="BB1558" i="18"/>
  <c r="BB1813" i="18"/>
  <c r="BA1813" i="18"/>
  <c r="BC1813" i="18" s="1"/>
  <c r="X1813" i="18"/>
  <c r="BB1628" i="18"/>
  <c r="X1628" i="18"/>
  <c r="BA1628" i="18"/>
  <c r="BC1628" i="18" s="1"/>
  <c r="Z1628" i="18"/>
  <c r="AZ1628" i="18"/>
  <c r="X1811" i="18"/>
  <c r="AZ1811" i="18"/>
  <c r="Z1811" i="18"/>
  <c r="AZ1922" i="18"/>
  <c r="X1922" i="18"/>
  <c r="Z1922" i="18"/>
  <c r="BA1922" i="18"/>
  <c r="Y1922" i="18"/>
  <c r="X1715" i="18"/>
  <c r="BB1715" i="18"/>
  <c r="BD1715" i="18" s="1"/>
  <c r="Z1715" i="18"/>
  <c r="X1921" i="18"/>
  <c r="Z1921" i="18"/>
  <c r="BB1921" i="18"/>
  <c r="BA1921" i="18"/>
  <c r="BC1921" i="18" s="1"/>
  <c r="AZ1921" i="18"/>
  <c r="X1827" i="18"/>
  <c r="BA1827" i="18"/>
  <c r="BC1827" i="18" s="1"/>
  <c r="Y1827" i="18"/>
  <c r="AZ1727" i="18"/>
  <c r="BB1727" i="18"/>
  <c r="Y1727" i="18"/>
  <c r="Z1727" i="18"/>
  <c r="BA1727" i="18"/>
  <c r="BC1727" i="18" s="1"/>
  <c r="BA1915" i="18"/>
  <c r="BC1915" i="18" s="1"/>
  <c r="Z1915" i="18"/>
  <c r="AZ1915" i="18"/>
  <c r="X1742" i="18"/>
  <c r="AZ1742" i="18"/>
  <c r="BA1742" i="18"/>
  <c r="BC1742" i="18" s="1"/>
  <c r="Y1742" i="18"/>
  <c r="BB1742" i="18"/>
  <c r="BB1594" i="18"/>
  <c r="BA1594" i="18"/>
  <c r="BC1594" i="18" s="1"/>
  <c r="AZ1594" i="18"/>
  <c r="AZ1688" i="18"/>
  <c r="X1688" i="18"/>
  <c r="Z1688" i="18"/>
  <c r="BB1688" i="18"/>
  <c r="BA1688" i="18"/>
  <c r="BC1688" i="18" s="1"/>
  <c r="Z1509" i="18"/>
  <c r="BA1509" i="18"/>
  <c r="BC1509" i="18" s="1"/>
  <c r="X1509" i="18"/>
  <c r="Y1638" i="18"/>
  <c r="AZ1638" i="18"/>
  <c r="Z1638" i="18"/>
  <c r="BA1638" i="18"/>
  <c r="BC1638" i="18" s="1"/>
  <c r="X1638" i="18"/>
  <c r="Z1521" i="18"/>
  <c r="BA1521" i="18"/>
  <c r="BC1521" i="18" s="1"/>
  <c r="X1521" i="18"/>
  <c r="Y1584" i="18"/>
  <c r="Z1584" i="18"/>
  <c r="AZ1584" i="18"/>
  <c r="X1584" i="18"/>
  <c r="BB1584" i="18"/>
  <c r="BD1584" i="18" s="1"/>
  <c r="Y1251" i="18"/>
  <c r="AZ1251" i="18"/>
  <c r="Z1251" i="18"/>
  <c r="Z1520" i="18"/>
  <c r="BB1520" i="18"/>
  <c r="X1520" i="18"/>
  <c r="BA1520" i="18"/>
  <c r="BC1520" i="18" s="1"/>
  <c r="Y1520" i="18"/>
  <c r="X1565" i="18"/>
  <c r="AZ1565" i="18"/>
  <c r="BA1565" i="18"/>
  <c r="BC1565" i="18" s="1"/>
  <c r="X1675" i="18"/>
  <c r="Y1675" i="18"/>
  <c r="BA1675" i="18"/>
  <c r="BC1675" i="18" s="1"/>
  <c r="Z1675" i="18"/>
  <c r="BB1675" i="18"/>
  <c r="BB1510" i="18"/>
  <c r="BA1510" i="18"/>
  <c r="BC1510" i="18" s="1"/>
  <c r="X1510" i="18"/>
  <c r="BA1591" i="18"/>
  <c r="BC1591" i="18" s="1"/>
  <c r="X1591" i="18"/>
  <c r="AZ1591" i="18"/>
  <c r="Z1591" i="18"/>
  <c r="BB1591" i="18"/>
  <c r="BB1644" i="18"/>
  <c r="BD1644" i="18" s="1"/>
  <c r="AZ1644" i="18"/>
  <c r="X1644" i="18"/>
  <c r="Y1496" i="18"/>
  <c r="X1496" i="18"/>
  <c r="BA1496" i="18"/>
  <c r="BC1496" i="18" s="1"/>
  <c r="Z1496" i="18"/>
  <c r="BB1496" i="18"/>
  <c r="Z1658" i="18"/>
  <c r="Y1658" i="18"/>
  <c r="AZ1658" i="18"/>
  <c r="Z1556" i="18"/>
  <c r="Y1556" i="18"/>
  <c r="BA1556" i="18"/>
  <c r="BD1556" i="18" s="1"/>
  <c r="AZ1556" i="18"/>
  <c r="X1556" i="18"/>
  <c r="AZ1485" i="18"/>
  <c r="BA1485" i="18"/>
  <c r="BC1485" i="18" s="1"/>
  <c r="Z1485" i="18"/>
  <c r="BA1698" i="18"/>
  <c r="BC1698" i="18" s="1"/>
  <c r="AZ1698" i="18"/>
  <c r="X1698" i="18"/>
  <c r="BB1698" i="18"/>
  <c r="Y1698" i="18"/>
  <c r="BA1530" i="18"/>
  <c r="BC1530" i="18" s="1"/>
  <c r="Y1530" i="18"/>
  <c r="X1530" i="18"/>
  <c r="AZ1402" i="18"/>
  <c r="Z1402" i="18"/>
  <c r="Y1402" i="18"/>
  <c r="BB1402" i="18"/>
  <c r="BA1402" i="18"/>
  <c r="BC1402" i="18" s="1"/>
  <c r="Z1245" i="18"/>
  <c r="X1245" i="18"/>
  <c r="BA1245" i="18"/>
  <c r="BC1245" i="18" s="1"/>
  <c r="BA1385" i="18"/>
  <c r="BC1385" i="18" s="1"/>
  <c r="AZ1385" i="18"/>
  <c r="Z1385" i="18"/>
  <c r="Y1385" i="18"/>
  <c r="X1385" i="18"/>
  <c r="Y1462" i="18"/>
  <c r="Z1462" i="18"/>
  <c r="X1462" i="18"/>
  <c r="AZ1334" i="18"/>
  <c r="BA1334" i="18"/>
  <c r="BC1334" i="18" s="1"/>
  <c r="BB1334" i="18"/>
  <c r="X1334" i="18"/>
  <c r="Y1334" i="18"/>
  <c r="BB1423" i="18"/>
  <c r="AZ1423" i="18"/>
  <c r="BA1423" i="18"/>
  <c r="BC1423" i="18" s="1"/>
  <c r="BA1196" i="18"/>
  <c r="BC1196" i="18" s="1"/>
  <c r="AZ1196" i="18"/>
  <c r="BB1196" i="18"/>
  <c r="X1196" i="18"/>
  <c r="Z1196" i="18"/>
  <c r="BA1396" i="18"/>
  <c r="BC1396" i="18" s="1"/>
  <c r="AZ1396" i="18"/>
  <c r="BB1396" i="18"/>
  <c r="BA1372" i="18"/>
  <c r="BC1372" i="18" s="1"/>
  <c r="AZ1372" i="18"/>
  <c r="Z1372" i="18"/>
  <c r="Y1372" i="18"/>
  <c r="BB1372" i="18"/>
  <c r="Y1457" i="18"/>
  <c r="AZ1457" i="18"/>
  <c r="BB1457" i="18"/>
  <c r="BA1326" i="18"/>
  <c r="BC1326" i="18" s="1"/>
  <c r="Z1326" i="18"/>
  <c r="AZ1326" i="18"/>
  <c r="Y1326" i="18"/>
  <c r="BB1326" i="18"/>
  <c r="BB1160" i="18"/>
  <c r="BA1160" i="18"/>
  <c r="BC1160" i="18" s="1"/>
  <c r="Z1160" i="18"/>
  <c r="BA1367" i="18"/>
  <c r="BC1367" i="18" s="1"/>
  <c r="AZ1367" i="18"/>
  <c r="BB1367" i="18"/>
  <c r="X1367" i="18"/>
  <c r="Z1367" i="18"/>
  <c r="X1173" i="18"/>
  <c r="BA1173" i="18"/>
  <c r="BC1173" i="18" s="1"/>
  <c r="Y1173" i="18"/>
  <c r="X1293" i="18"/>
  <c r="BA1293" i="18"/>
  <c r="BC1293" i="18" s="1"/>
  <c r="Y1293" i="18"/>
  <c r="Z1293" i="18"/>
  <c r="BB1293" i="18"/>
  <c r="Y1438" i="18"/>
  <c r="Z1438" i="18"/>
  <c r="AZ1438" i="18"/>
  <c r="AZ1298" i="18"/>
  <c r="X1298" i="18"/>
  <c r="BB1298" i="18"/>
  <c r="Z1298" i="18"/>
  <c r="BA1298" i="18"/>
  <c r="BC1298" i="18" s="1"/>
  <c r="AZ1468" i="18"/>
  <c r="Z1468" i="18"/>
  <c r="X1468" i="18"/>
  <c r="AZ1328" i="18"/>
  <c r="Z1328" i="18"/>
  <c r="BA1328" i="18"/>
  <c r="BC1328" i="18" s="1"/>
  <c r="Y1328" i="18"/>
  <c r="BB1328" i="18"/>
  <c r="BA1262" i="18"/>
  <c r="BC1262" i="18" s="1"/>
  <c r="X1262" i="18"/>
  <c r="Y1262" i="18"/>
  <c r="BA1208" i="18"/>
  <c r="BC1208" i="18" s="1"/>
  <c r="AZ1208" i="18"/>
  <c r="X1208" i="18"/>
  <c r="Y1208" i="18"/>
  <c r="BB1208" i="18"/>
  <c r="BB931" i="18"/>
  <c r="X931" i="18"/>
  <c r="Y931" i="18"/>
  <c r="AZ976" i="18"/>
  <c r="Y976" i="18"/>
  <c r="Z976" i="18"/>
  <c r="X976" i="18"/>
  <c r="BB976" i="18"/>
  <c r="BD976" i="18" s="1"/>
  <c r="Z1092" i="18"/>
  <c r="Y1092" i="18"/>
  <c r="BB1092" i="18"/>
  <c r="BD1092" i="18" s="1"/>
  <c r="BB1141" i="18"/>
  <c r="X1141" i="18"/>
  <c r="Z1141" i="18"/>
  <c r="BA1141" i="18"/>
  <c r="BC1141" i="18" s="1"/>
  <c r="AZ1141" i="18"/>
  <c r="BA844" i="18"/>
  <c r="BC844" i="18" s="1"/>
  <c r="AZ844" i="18"/>
  <c r="Z844" i="18"/>
  <c r="Z1002" i="18"/>
  <c r="BA1002" i="18"/>
  <c r="BC1002" i="18" s="1"/>
  <c r="Y1002" i="18"/>
  <c r="X1002" i="18"/>
  <c r="BB1002" i="18"/>
  <c r="BB1184" i="18"/>
  <c r="BA1184" i="18"/>
  <c r="BC1184" i="18" s="1"/>
  <c r="Z1184" i="18"/>
  <c r="BA1234" i="18"/>
  <c r="BC1234" i="18" s="1"/>
  <c r="Z1234" i="18"/>
  <c r="BB1234" i="18"/>
  <c r="X1234" i="18"/>
  <c r="Y1234" i="18"/>
  <c r="X1120" i="18"/>
  <c r="BA1120" i="18"/>
  <c r="BC1120" i="18" s="1"/>
  <c r="AZ1120" i="18"/>
  <c r="AZ1183" i="18"/>
  <c r="BA1183" i="18"/>
  <c r="BC1183" i="18" s="1"/>
  <c r="Y1183" i="18"/>
  <c r="X1183" i="18"/>
  <c r="Z1183" i="18"/>
  <c r="AZ1182" i="18"/>
  <c r="BB1182" i="18"/>
  <c r="Y1182" i="18"/>
  <c r="AZ965" i="18"/>
  <c r="Z965" i="18"/>
  <c r="BB965" i="18"/>
  <c r="BA965" i="18"/>
  <c r="BC965" i="18" s="1"/>
  <c r="Y965" i="18"/>
  <c r="BA1150" i="18"/>
  <c r="BC1150" i="18" s="1"/>
  <c r="AZ1150" i="18"/>
  <c r="Z1150" i="18"/>
  <c r="BB949" i="18"/>
  <c r="X949" i="18"/>
  <c r="BA949" i="18"/>
  <c r="BC949" i="18" s="1"/>
  <c r="AZ949" i="18"/>
  <c r="Z949" i="18"/>
  <c r="BA1153" i="18"/>
  <c r="BC1153" i="18" s="1"/>
  <c r="AZ1153" i="18"/>
  <c r="X1153" i="18"/>
  <c r="BA919" i="18"/>
  <c r="BC919" i="18" s="1"/>
  <c r="BB919" i="18"/>
  <c r="Z919" i="18"/>
  <c r="Y919" i="18"/>
  <c r="AZ919" i="18"/>
  <c r="Z990" i="18"/>
  <c r="AZ990" i="18"/>
  <c r="X990" i="18"/>
  <c r="X776" i="18"/>
  <c r="BB776" i="18"/>
  <c r="AZ776" i="18"/>
  <c r="BA776" i="18"/>
  <c r="BC776" i="18" s="1"/>
  <c r="Z776" i="18"/>
  <c r="AZ964" i="18"/>
  <c r="BA964" i="18"/>
  <c r="BC964" i="18" s="1"/>
  <c r="Y964" i="18"/>
  <c r="AZ852" i="18"/>
  <c r="BA852" i="18"/>
  <c r="BC852" i="18" s="1"/>
  <c r="BB852" i="18"/>
  <c r="Y852" i="18"/>
  <c r="Z852" i="18"/>
  <c r="AZ1018" i="18"/>
  <c r="BA1018" i="18"/>
  <c r="BC1018" i="18" s="1"/>
  <c r="Y1018" i="18"/>
  <c r="AZ910" i="18"/>
  <c r="X910" i="18"/>
  <c r="BB910" i="18"/>
  <c r="BD910" i="18" s="1"/>
  <c r="Y910" i="18"/>
  <c r="Z910" i="18"/>
  <c r="BA994" i="18"/>
  <c r="BC994" i="18" s="1"/>
  <c r="AZ994" i="18"/>
  <c r="X994" i="18"/>
  <c r="AZ1003" i="18"/>
  <c r="Z1003" i="18"/>
  <c r="X1003" i="18"/>
  <c r="Y1003" i="18"/>
  <c r="BA1003" i="18"/>
  <c r="BC1003" i="18" s="1"/>
  <c r="BA829" i="18"/>
  <c r="AZ829" i="18"/>
  <c r="Z829" i="18"/>
  <c r="Y1049" i="18"/>
  <c r="BA1049" i="18"/>
  <c r="BC1049" i="18" s="1"/>
  <c r="BB1049" i="18"/>
  <c r="AZ1049" i="18"/>
  <c r="Z1049" i="18"/>
  <c r="Z834" i="18"/>
  <c r="AZ834" i="18"/>
  <c r="X834" i="18"/>
  <c r="Y952" i="18"/>
  <c r="AZ952" i="18"/>
  <c r="BB952" i="18"/>
  <c r="BA952" i="18"/>
  <c r="BC952" i="18" s="1"/>
  <c r="Z952" i="18"/>
  <c r="Z848" i="18"/>
  <c r="AZ848" i="18"/>
  <c r="BA848" i="18"/>
  <c r="BC848" i="18" s="1"/>
  <c r="BA1022" i="18"/>
  <c r="BB1022" i="18"/>
  <c r="AZ1022" i="18"/>
  <c r="Y1022" i="18"/>
  <c r="Z1022" i="18"/>
  <c r="Y898" i="18"/>
  <c r="BB898" i="18"/>
  <c r="BA898" i="18"/>
  <c r="BC898" i="18" s="1"/>
  <c r="Z725" i="18"/>
  <c r="AZ725" i="18"/>
  <c r="BA725" i="18"/>
  <c r="BC725" i="18" s="1"/>
  <c r="Y725" i="18"/>
  <c r="BB725" i="18"/>
  <c r="AZ774" i="18"/>
  <c r="X774" i="18"/>
  <c r="BA774" i="18"/>
  <c r="BA801" i="18"/>
  <c r="BC801" i="18" s="1"/>
  <c r="BB801" i="18"/>
  <c r="X801" i="18"/>
  <c r="Y801" i="18"/>
  <c r="AZ801" i="18"/>
  <c r="X793" i="18"/>
  <c r="BA793" i="18"/>
  <c r="BC793" i="18" s="1"/>
  <c r="BB793" i="18"/>
  <c r="AZ673" i="18"/>
  <c r="BA673" i="18"/>
  <c r="BC673" i="18" s="1"/>
  <c r="Z673" i="18"/>
  <c r="Y673" i="18"/>
  <c r="BB673" i="18"/>
  <c r="BA822" i="18"/>
  <c r="BC822" i="18" s="1"/>
  <c r="X822" i="18"/>
  <c r="BB822" i="18"/>
  <c r="AZ686" i="18"/>
  <c r="BA686" i="18"/>
  <c r="BC686" i="18" s="1"/>
  <c r="BB686" i="18"/>
  <c r="Z686" i="18"/>
  <c r="Y686" i="18"/>
  <c r="X726" i="18"/>
  <c r="BA726" i="18"/>
  <c r="BC726" i="18" s="1"/>
  <c r="AZ726" i="18"/>
  <c r="Z825" i="18"/>
  <c r="BA825" i="18"/>
  <c r="BC825" i="18" s="1"/>
  <c r="Y825" i="18"/>
  <c r="AZ825" i="18"/>
  <c r="X825" i="18"/>
  <c r="Y658" i="18"/>
  <c r="AZ658" i="18"/>
  <c r="X658" i="18"/>
  <c r="Z720" i="18"/>
  <c r="AZ720" i="18"/>
  <c r="BA720" i="18"/>
  <c r="BC720" i="18" s="1"/>
  <c r="Y720" i="18"/>
  <c r="X720" i="18"/>
  <c r="BA810" i="18"/>
  <c r="BC810" i="18" s="1"/>
  <c r="AZ810" i="18"/>
  <c r="Y810" i="18"/>
  <c r="AZ842" i="18"/>
  <c r="X842" i="18"/>
  <c r="BB842" i="18"/>
  <c r="Z842" i="18"/>
  <c r="BA842" i="18"/>
  <c r="BC842" i="18" s="1"/>
  <c r="Y674" i="18"/>
  <c r="AZ674" i="18"/>
  <c r="Z674" i="18"/>
  <c r="BB550" i="18"/>
  <c r="X550" i="18"/>
  <c r="Y550" i="18"/>
  <c r="Z550" i="18"/>
  <c r="BA550" i="18"/>
  <c r="BC550" i="18" s="1"/>
  <c r="AZ689" i="18"/>
  <c r="BA689" i="18"/>
  <c r="BC689" i="18" s="1"/>
  <c r="Y689" i="18"/>
  <c r="Z334" i="18"/>
  <c r="AZ334" i="18"/>
  <c r="BA334" i="18"/>
  <c r="BC334" i="18" s="1"/>
  <c r="BB334" i="18"/>
  <c r="Y334" i="18"/>
  <c r="Z561" i="18"/>
  <c r="AZ561" i="18"/>
  <c r="X561" i="18"/>
  <c r="BA595" i="18"/>
  <c r="BC595" i="18" s="1"/>
  <c r="BB595" i="18"/>
  <c r="Y595" i="18"/>
  <c r="Z595" i="18"/>
  <c r="X595" i="18"/>
  <c r="Z636" i="18"/>
  <c r="AZ636" i="18"/>
  <c r="BA636" i="18"/>
  <c r="BC636" i="18" s="1"/>
  <c r="BA483" i="18"/>
  <c r="BC483" i="18" s="1"/>
  <c r="Z483" i="18"/>
  <c r="X483" i="18"/>
  <c r="Y483" i="18"/>
  <c r="BD99" i="18"/>
  <c r="BD1705" i="18"/>
  <c r="BD199" i="18"/>
  <c r="BD240" i="18"/>
  <c r="BD268" i="18"/>
  <c r="Z243" i="18"/>
  <c r="AZ206" i="18"/>
  <c r="Z202" i="18"/>
  <c r="AZ60" i="18"/>
  <c r="BA58" i="18"/>
  <c r="AZ113" i="18"/>
  <c r="AZ28" i="18"/>
  <c r="Y291" i="18"/>
  <c r="BB147" i="18"/>
  <c r="Y79" i="18"/>
  <c r="BA432" i="18"/>
  <c r="BC432" i="18" s="1"/>
  <c r="BB301" i="18"/>
  <c r="BD301" i="18" s="1"/>
  <c r="BA383" i="18"/>
  <c r="BC383" i="18" s="1"/>
  <c r="AZ302" i="18"/>
  <c r="Z392" i="18"/>
  <c r="AZ621" i="18"/>
  <c r="BA448" i="18"/>
  <c r="Z571" i="18"/>
  <c r="BB806" i="18"/>
  <c r="BB682" i="18"/>
  <c r="BA615" i="18"/>
  <c r="BC615" i="18" s="1"/>
  <c r="X970" i="18"/>
  <c r="X860" i="18"/>
  <c r="AZ1255" i="18"/>
  <c r="Y1190" i="18"/>
  <c r="BB933" i="18"/>
  <c r="BA1291" i="18"/>
  <c r="BC1291" i="18" s="1"/>
  <c r="BA1300" i="18"/>
  <c r="BC1300" i="18" s="1"/>
  <c r="BA1310" i="18"/>
  <c r="Z1681" i="18"/>
  <c r="BB1547" i="18"/>
  <c r="X1581" i="18"/>
  <c r="Y1724" i="18"/>
  <c r="AZ1882" i="18"/>
  <c r="X1833" i="18"/>
  <c r="AZ1908" i="18"/>
  <c r="BD1529" i="18"/>
  <c r="BD443" i="18"/>
  <c r="BD440" i="18"/>
  <c r="BD1189" i="18"/>
  <c r="Y1987" i="18"/>
  <c r="Z1987" i="18"/>
  <c r="AZ1987" i="18"/>
  <c r="Y1975" i="18"/>
  <c r="BB1975" i="18"/>
  <c r="BA1975" i="18"/>
  <c r="BC1975" i="18" s="1"/>
  <c r="Z1975" i="18"/>
  <c r="AZ1975" i="18"/>
  <c r="Z1952" i="18"/>
  <c r="X1952" i="18"/>
  <c r="BA1952" i="18"/>
  <c r="BD1952" i="18" s="1"/>
  <c r="BA17" i="18"/>
  <c r="BC17" i="18" s="1"/>
  <c r="BB17" i="18"/>
  <c r="X17" i="18"/>
  <c r="Z17" i="18"/>
  <c r="Y17" i="18"/>
  <c r="BA1999" i="18"/>
  <c r="BC1999" i="18" s="1"/>
  <c r="BB1999" i="18"/>
  <c r="X1999" i="18"/>
  <c r="Z1767" i="18"/>
  <c r="BB1767" i="18"/>
  <c r="X1767" i="18"/>
  <c r="Y1767" i="18"/>
  <c r="BA1767" i="18"/>
  <c r="BC1767" i="18" s="1"/>
  <c r="AZ1683" i="18"/>
  <c r="BB1683" i="18"/>
  <c r="BA1683" i="18"/>
  <c r="BC1683" i="18" s="1"/>
  <c r="Y1683" i="18"/>
  <c r="X1683" i="18"/>
  <c r="X1849" i="18"/>
  <c r="Z1849" i="18"/>
  <c r="BB1849" i="18"/>
  <c r="BD1849" i="18" s="1"/>
  <c r="Y1714" i="18"/>
  <c r="Z1714" i="18"/>
  <c r="AZ1714" i="18"/>
  <c r="BB1714" i="18"/>
  <c r="BA1714" i="18"/>
  <c r="BC1714" i="18" s="1"/>
  <c r="BB1908" i="18"/>
  <c r="X1908" i="18"/>
  <c r="Y1908" i="18"/>
  <c r="Y1963" i="18"/>
  <c r="BB1963" i="18"/>
  <c r="BD1963" i="18" s="1"/>
  <c r="Z1963" i="18"/>
  <c r="X1963" i="18"/>
  <c r="AZ1963" i="18"/>
  <c r="Y1820" i="18"/>
  <c r="BA1820" i="18"/>
  <c r="BC1820" i="18" s="1"/>
  <c r="X1820" i="18"/>
  <c r="AZ1760" i="18"/>
  <c r="Z1760" i="18"/>
  <c r="BA1760" i="18"/>
  <c r="BC1760" i="18" s="1"/>
  <c r="BB1760" i="18"/>
  <c r="X1760" i="18"/>
  <c r="BB1801" i="18"/>
  <c r="Y1801" i="18"/>
  <c r="Z1801" i="18"/>
  <c r="Z1928" i="18"/>
  <c r="BB1928" i="18"/>
  <c r="BA1928" i="18"/>
  <c r="BC1928" i="18" s="1"/>
  <c r="Y1928" i="18"/>
  <c r="AZ1928" i="18"/>
  <c r="Z1833" i="18"/>
  <c r="BB1833" i="18"/>
  <c r="Y1833" i="18"/>
  <c r="X1784" i="18"/>
  <c r="BB1784" i="18"/>
  <c r="BD1784" i="18" s="1"/>
  <c r="Y1784" i="18"/>
  <c r="Z1784" i="18"/>
  <c r="AZ1784" i="18"/>
  <c r="AZ1932" i="18"/>
  <c r="BB1932" i="18"/>
  <c r="Y1932" i="18"/>
  <c r="BB1783" i="18"/>
  <c r="X1783" i="18"/>
  <c r="Z1783" i="18"/>
  <c r="Y1783" i="18"/>
  <c r="BA1783" i="18"/>
  <c r="BC1783" i="18" s="1"/>
  <c r="BB1917" i="18"/>
  <c r="BD1917" i="18" s="1"/>
  <c r="Z1917" i="18"/>
  <c r="Y1917" i="18"/>
  <c r="BB1808" i="18"/>
  <c r="Z1808" i="18"/>
  <c r="X1808" i="18"/>
  <c r="BA1808" i="18"/>
  <c r="BC1808" i="18" s="1"/>
  <c r="AZ1808" i="18"/>
  <c r="X1882" i="18"/>
  <c r="BA1882" i="18"/>
  <c r="BC1882" i="18" s="1"/>
  <c r="Z1882" i="18"/>
  <c r="Y1707" i="18"/>
  <c r="Z1707" i="18"/>
  <c r="BB1707" i="18"/>
  <c r="AZ1707" i="18"/>
  <c r="BA1707" i="18"/>
  <c r="BC1707" i="18" s="1"/>
  <c r="Y1909" i="18"/>
  <c r="AZ1909" i="18"/>
  <c r="BB1909" i="18"/>
  <c r="BD1909" i="18" s="1"/>
  <c r="Z1825" i="18"/>
  <c r="BB1825" i="18"/>
  <c r="Y1825" i="18"/>
  <c r="AZ1825" i="18"/>
  <c r="BA1825" i="18"/>
  <c r="AZ1719" i="18"/>
  <c r="Y1719" i="18"/>
  <c r="Z1719" i="18"/>
  <c r="X1892" i="18"/>
  <c r="BB1892" i="18"/>
  <c r="Z1892" i="18"/>
  <c r="Y1892" i="18"/>
  <c r="BA1892" i="18"/>
  <c r="BC1892" i="18" s="1"/>
  <c r="Z1724" i="18"/>
  <c r="X1724" i="18"/>
  <c r="BA1724" i="18"/>
  <c r="BC1724" i="18" s="1"/>
  <c r="Z1743" i="18"/>
  <c r="Y1743" i="18"/>
  <c r="BB1743" i="18"/>
  <c r="AZ1743" i="18"/>
  <c r="BA1743" i="18"/>
  <c r="BC1743" i="18" s="1"/>
  <c r="BA1664" i="18"/>
  <c r="BC1664" i="18" s="1"/>
  <c r="Z1664" i="18"/>
  <c r="BB1664" i="18"/>
  <c r="AZ1441" i="18"/>
  <c r="Y1441" i="18"/>
  <c r="BA1441" i="18"/>
  <c r="X1441" i="18"/>
  <c r="Z1441" i="18"/>
  <c r="BB1629" i="18"/>
  <c r="BD1629" i="18" s="1"/>
  <c r="X1629" i="18"/>
  <c r="Z1629" i="18"/>
  <c r="X1425" i="18"/>
  <c r="BB1425" i="18"/>
  <c r="Z1425" i="18"/>
  <c r="Y1425" i="18"/>
  <c r="AZ1425" i="18"/>
  <c r="Z1581" i="18"/>
  <c r="BB1581" i="18"/>
  <c r="Y1581" i="18"/>
  <c r="Y1634" i="18"/>
  <c r="Z1634" i="18"/>
  <c r="BB1634" i="18"/>
  <c r="AZ1634" i="18"/>
  <c r="BA1634" i="18"/>
  <c r="BC1634" i="18" s="1"/>
  <c r="Z1511" i="18"/>
  <c r="BB1511" i="18"/>
  <c r="BD1511" i="18" s="1"/>
  <c r="AZ1511" i="18"/>
  <c r="Z1534" i="18"/>
  <c r="AZ1534" i="18"/>
  <c r="X1534" i="18"/>
  <c r="BB1534" i="18"/>
  <c r="BA1534" i="18"/>
  <c r="Z1646" i="18"/>
  <c r="AZ1646" i="18"/>
  <c r="X1646" i="18"/>
  <c r="AZ1413" i="18"/>
  <c r="X1413" i="18"/>
  <c r="BB1413" i="18"/>
  <c r="BA1413" i="18"/>
  <c r="BC1413" i="18" s="1"/>
  <c r="Y1413" i="18"/>
  <c r="Z1547" i="18"/>
  <c r="X1547" i="18"/>
  <c r="Y1547" i="18"/>
  <c r="Y1624" i="18"/>
  <c r="X1624" i="18"/>
  <c r="Z1624" i="18"/>
  <c r="BB1624" i="18"/>
  <c r="BA1624" i="18"/>
  <c r="BC1624" i="18" s="1"/>
  <c r="BA1487" i="18"/>
  <c r="BC1487" i="18" s="1"/>
  <c r="X1487" i="18"/>
  <c r="AZ1487" i="18"/>
  <c r="X1648" i="18"/>
  <c r="BB1648" i="18"/>
  <c r="AZ1648" i="18"/>
  <c r="Y1648" i="18"/>
  <c r="BA1648" i="18"/>
  <c r="BB1539" i="18"/>
  <c r="BD1539" i="18" s="1"/>
  <c r="X1539" i="18"/>
  <c r="Y1539" i="18"/>
  <c r="Z1475" i="18"/>
  <c r="BA1475" i="18"/>
  <c r="BB1475" i="18"/>
  <c r="X1475" i="18"/>
  <c r="Y1475" i="18"/>
  <c r="Y1681" i="18"/>
  <c r="BB1681" i="18"/>
  <c r="BA1681" i="18"/>
  <c r="BC1681" i="18" s="1"/>
  <c r="X1527" i="18"/>
  <c r="Z1527" i="18"/>
  <c r="AZ1527" i="18"/>
  <c r="Y1527" i="18"/>
  <c r="BA1527" i="18"/>
  <c r="BC1527" i="18" s="1"/>
  <c r="X1315" i="18"/>
  <c r="Y1315" i="18"/>
  <c r="BA1315" i="18"/>
  <c r="BC1315" i="18" s="1"/>
  <c r="Y1216" i="18"/>
  <c r="AZ1216" i="18"/>
  <c r="BB1216" i="18"/>
  <c r="Z1216" i="18"/>
  <c r="BA1216" i="18"/>
  <c r="BC1216" i="18" s="1"/>
  <c r="BB1363" i="18"/>
  <c r="BD1363" i="18" s="1"/>
  <c r="X1363" i="18"/>
  <c r="Z1363" i="18"/>
  <c r="X1410" i="18"/>
  <c r="BB1410" i="18"/>
  <c r="Y1410" i="18"/>
  <c r="Z1410" i="18"/>
  <c r="AZ1410" i="18"/>
  <c r="X1310" i="18"/>
  <c r="BB1310" i="18"/>
  <c r="Z1310" i="18"/>
  <c r="BB1361" i="18"/>
  <c r="X1361" i="18"/>
  <c r="BA1361" i="18"/>
  <c r="BC1361" i="18" s="1"/>
  <c r="Z1361" i="18"/>
  <c r="AZ1361" i="18"/>
  <c r="X868" i="18"/>
  <c r="Y868" i="18"/>
  <c r="BA868" i="18"/>
  <c r="BC868" i="18" s="1"/>
  <c r="BB1362" i="18"/>
  <c r="X1362" i="18"/>
  <c r="Z1362" i="18"/>
  <c r="Y1362" i="18"/>
  <c r="BA1362" i="18"/>
  <c r="BC1362" i="18" s="1"/>
  <c r="BB1347" i="18"/>
  <c r="BD1347" i="18" s="1"/>
  <c r="Y1347" i="18"/>
  <c r="Z1347" i="18"/>
  <c r="BA1440" i="18"/>
  <c r="BC1440" i="18" s="1"/>
  <c r="Y1440" i="18"/>
  <c r="BB1440" i="18"/>
  <c r="X1440" i="18"/>
  <c r="Z1440" i="18"/>
  <c r="BB1300" i="18"/>
  <c r="X1300" i="18"/>
  <c r="Z1300" i="18"/>
  <c r="X1465" i="18"/>
  <c r="AZ1465" i="18"/>
  <c r="BB1465" i="18"/>
  <c r="BA1465" i="18"/>
  <c r="BC1465" i="18" s="1"/>
  <c r="Z1465" i="18"/>
  <c r="AZ1331" i="18"/>
  <c r="BB1331" i="18"/>
  <c r="Y1331" i="18"/>
  <c r="BA1426" i="18"/>
  <c r="BC1426" i="18" s="1"/>
  <c r="X1426" i="18"/>
  <c r="AZ1426" i="18"/>
  <c r="Y1426" i="18"/>
  <c r="Z1426" i="18"/>
  <c r="Y1285" i="18"/>
  <c r="X1285" i="18"/>
  <c r="BA1285" i="18"/>
  <c r="BB1412" i="18"/>
  <c r="BA1412" i="18"/>
  <c r="BC1412" i="18" s="1"/>
  <c r="Z1412" i="18"/>
  <c r="Y1412" i="18"/>
  <c r="AZ1412" i="18"/>
  <c r="BB1291" i="18"/>
  <c r="Y1291" i="18"/>
  <c r="AZ1291" i="18"/>
  <c r="BA1460" i="18"/>
  <c r="BC1460" i="18" s="1"/>
  <c r="X1460" i="18"/>
  <c r="Y1460" i="18"/>
  <c r="Z1460" i="18"/>
  <c r="AZ1460" i="18"/>
  <c r="Y1319" i="18"/>
  <c r="Z1319" i="18"/>
  <c r="BB1319" i="18"/>
  <c r="BD1319" i="18" s="1"/>
  <c r="AZ1244" i="18"/>
  <c r="X1244" i="18"/>
  <c r="BA1244" i="18"/>
  <c r="BC1244" i="18" s="1"/>
  <c r="BB1244" i="18"/>
  <c r="Z1244" i="18"/>
  <c r="BB1187" i="18"/>
  <c r="BD1187" i="18" s="1"/>
  <c r="X1187" i="18"/>
  <c r="Y1187" i="18"/>
  <c r="X1227" i="18"/>
  <c r="Y1227" i="18"/>
  <c r="Z1227" i="18"/>
  <c r="BB1227" i="18"/>
  <c r="BD1227" i="18" s="1"/>
  <c r="AZ1227" i="18"/>
  <c r="Z933" i="18"/>
  <c r="BA933" i="18"/>
  <c r="BC933" i="18" s="1"/>
  <c r="X933" i="18"/>
  <c r="BA1081" i="18"/>
  <c r="BC1081" i="18" s="1"/>
  <c r="BB1081" i="18"/>
  <c r="X1081" i="18"/>
  <c r="Y1081" i="18"/>
  <c r="AZ1081" i="18"/>
  <c r="BA1117" i="18"/>
  <c r="AZ1117" i="18"/>
  <c r="Y1117" i="18"/>
  <c r="Y1128" i="18"/>
  <c r="Z1128" i="18"/>
  <c r="AZ1128" i="18"/>
  <c r="BA1128" i="18"/>
  <c r="BC1128" i="18" s="1"/>
  <c r="X1128" i="18"/>
  <c r="BB975" i="18"/>
  <c r="X975" i="18"/>
  <c r="BA975" i="18"/>
  <c r="X1148" i="18"/>
  <c r="Y1148" i="18"/>
  <c r="AZ1148" i="18"/>
  <c r="BB1148" i="18"/>
  <c r="BD1148" i="18" s="1"/>
  <c r="Z1148" i="18"/>
  <c r="Z1190" i="18"/>
  <c r="BB1190" i="18"/>
  <c r="X1190" i="18"/>
  <c r="X1086" i="18"/>
  <c r="Z1086" i="18"/>
  <c r="AZ1086" i="18"/>
  <c r="BA1086" i="18"/>
  <c r="BC1086" i="18" s="1"/>
  <c r="Y1086" i="18"/>
  <c r="X1140" i="18"/>
  <c r="BB1140" i="18"/>
  <c r="BD1140" i="18" s="1"/>
  <c r="Z1140" i="18"/>
  <c r="BB1154" i="18"/>
  <c r="X1154" i="18"/>
  <c r="Y1154" i="18"/>
  <c r="Z1154" i="18"/>
  <c r="BA1154" i="18"/>
  <c r="BC1154" i="18" s="1"/>
  <c r="BB942" i="18"/>
  <c r="BD942" i="18" s="1"/>
  <c r="Z942" i="18"/>
  <c r="Y942" i="18"/>
  <c r="X1119" i="18"/>
  <c r="BB1119" i="18"/>
  <c r="Y1119" i="18"/>
  <c r="Z1119" i="18"/>
  <c r="AZ1119" i="18"/>
  <c r="X1255" i="18"/>
  <c r="Z1255" i="18"/>
  <c r="Y1255" i="18"/>
  <c r="X1134" i="18"/>
  <c r="BB1134" i="18"/>
  <c r="BD1134" i="18" s="1"/>
  <c r="Y1134" i="18"/>
  <c r="Z1134" i="18"/>
  <c r="AZ1134" i="18"/>
  <c r="BB903" i="18"/>
  <c r="X903" i="18"/>
  <c r="Z903" i="18"/>
  <c r="Z974" i="18"/>
  <c r="BB974" i="18"/>
  <c r="X974" i="18"/>
  <c r="BA974" i="18"/>
  <c r="BC974" i="18" s="1"/>
  <c r="AZ974" i="18"/>
  <c r="X1061" i="18"/>
  <c r="Z1061" i="18"/>
  <c r="BA1061" i="18"/>
  <c r="BC1061" i="18" s="1"/>
  <c r="AZ939" i="18"/>
  <c r="BB939" i="18"/>
  <c r="Z939" i="18"/>
  <c r="Y939" i="18"/>
  <c r="BA939" i="18"/>
  <c r="BC939" i="18" s="1"/>
  <c r="BB860" i="18"/>
  <c r="BD860" i="18" s="1"/>
  <c r="BA860" i="18"/>
  <c r="BC860" i="18" s="1"/>
  <c r="Y860" i="18"/>
  <c r="Z1016" i="18"/>
  <c r="AZ1016" i="18"/>
  <c r="Y1016" i="18"/>
  <c r="X1016" i="18"/>
  <c r="BA1016" i="18"/>
  <c r="BC1016" i="18" s="1"/>
  <c r="Y1100" i="18"/>
  <c r="AZ1100" i="18"/>
  <c r="Z1100" i="18"/>
  <c r="Y917" i="18"/>
  <c r="Z917" i="18"/>
  <c r="AZ917" i="18"/>
  <c r="BB917" i="18"/>
  <c r="BA917" i="18"/>
  <c r="Z978" i="18"/>
  <c r="Y978" i="18"/>
  <c r="BB978" i="18"/>
  <c r="BD978" i="18" s="1"/>
  <c r="X795" i="18"/>
  <c r="Z795" i="18"/>
  <c r="Y795" i="18"/>
  <c r="BA795" i="18"/>
  <c r="BC795" i="18" s="1"/>
  <c r="AZ795" i="18"/>
  <c r="BA970" i="18"/>
  <c r="BC970" i="18" s="1"/>
  <c r="Z970" i="18"/>
  <c r="BB970" i="18"/>
  <c r="X826" i="18"/>
  <c r="Y826" i="18"/>
  <c r="Z826" i="18"/>
  <c r="BA826" i="18"/>
  <c r="BC826" i="18" s="1"/>
  <c r="AZ826" i="18"/>
  <c r="BB924" i="18"/>
  <c r="AZ924" i="18"/>
  <c r="Y924" i="18"/>
  <c r="BB833" i="18"/>
  <c r="BA833" i="18"/>
  <c r="BC833" i="18" s="1"/>
  <c r="Z833" i="18"/>
  <c r="Y833" i="18"/>
  <c r="AZ833" i="18"/>
  <c r="Y986" i="18"/>
  <c r="BB986" i="18"/>
  <c r="BA986" i="18"/>
  <c r="BC986" i="18" s="1"/>
  <c r="X863" i="18"/>
  <c r="Z863" i="18"/>
  <c r="Y863" i="18"/>
  <c r="BB863" i="18"/>
  <c r="BD863" i="18" s="1"/>
  <c r="AZ863" i="18"/>
  <c r="X615" i="18"/>
  <c r="Y615" i="18"/>
  <c r="BB615" i="18"/>
  <c r="BA763" i="18"/>
  <c r="Y763" i="18"/>
  <c r="BB763" i="18"/>
  <c r="X763" i="18"/>
  <c r="AZ763" i="18"/>
  <c r="AZ769" i="18"/>
  <c r="Y769" i="18"/>
  <c r="X769" i="18"/>
  <c r="BB791" i="18"/>
  <c r="AZ791" i="18"/>
  <c r="X791" i="18"/>
  <c r="BA791" i="18"/>
  <c r="BC791" i="18" s="1"/>
  <c r="Z791" i="18"/>
  <c r="BB546" i="18"/>
  <c r="X546" i="18"/>
  <c r="Z546" i="18"/>
  <c r="Z804" i="18"/>
  <c r="BB804" i="18"/>
  <c r="AZ804" i="18"/>
  <c r="BA804" i="18"/>
  <c r="BC804" i="18" s="1"/>
  <c r="X804" i="18"/>
  <c r="AZ682" i="18"/>
  <c r="BA682" i="18"/>
  <c r="BC682" i="18" s="1"/>
  <c r="Y682" i="18"/>
  <c r="Z671" i="18"/>
  <c r="X671" i="18"/>
  <c r="BA671" i="18"/>
  <c r="BC671" i="18" s="1"/>
  <c r="BB671" i="18"/>
  <c r="AZ671" i="18"/>
  <c r="BA807" i="18"/>
  <c r="BC807" i="18" s="1"/>
  <c r="Y807" i="18"/>
  <c r="BB807" i="18"/>
  <c r="Z600" i="18"/>
  <c r="X600" i="18"/>
  <c r="BA600" i="18"/>
  <c r="BC600" i="18" s="1"/>
  <c r="BB600" i="18"/>
  <c r="AZ600" i="18"/>
  <c r="BB714" i="18"/>
  <c r="BD714" i="18" s="1"/>
  <c r="Y714" i="18"/>
  <c r="X714" i="18"/>
  <c r="BB796" i="18"/>
  <c r="X796" i="18"/>
  <c r="Y796" i="18"/>
  <c r="Z796" i="18"/>
  <c r="BA796" i="18"/>
  <c r="BC796" i="18" s="1"/>
  <c r="X806" i="18"/>
  <c r="Z806" i="18"/>
  <c r="BA806" i="18"/>
  <c r="BC806" i="18" s="1"/>
  <c r="BB663" i="18"/>
  <c r="Z663" i="18"/>
  <c r="X663" i="18"/>
  <c r="Y663" i="18"/>
  <c r="AZ663" i="18"/>
  <c r="AZ535" i="18"/>
  <c r="X535" i="18"/>
  <c r="BB535" i="18"/>
  <c r="BD535" i="18" s="1"/>
  <c r="X670" i="18"/>
  <c r="BA670" i="18"/>
  <c r="BC670" i="18" s="1"/>
  <c r="BB670" i="18"/>
  <c r="Z670" i="18"/>
  <c r="Y670" i="18"/>
  <c r="Y696" i="18"/>
  <c r="X696" i="18"/>
  <c r="BB696" i="18"/>
  <c r="BD696" i="18" s="1"/>
  <c r="BA545" i="18"/>
  <c r="BC545" i="18" s="1"/>
  <c r="Y545" i="18"/>
  <c r="Z545" i="18"/>
  <c r="BB545" i="18"/>
  <c r="AZ545" i="18"/>
  <c r="Y571" i="18"/>
  <c r="AZ571" i="18"/>
  <c r="BB571" i="18"/>
  <c r="BD571" i="18" s="1"/>
  <c r="X598" i="18"/>
  <c r="Y598" i="18"/>
  <c r="BB598" i="18"/>
  <c r="AZ598" i="18"/>
  <c r="BA598" i="18"/>
  <c r="BC598" i="18" s="1"/>
  <c r="BB469" i="18"/>
  <c r="X469" i="18"/>
  <c r="BA469" i="18"/>
  <c r="BC469" i="18" s="1"/>
  <c r="Z549" i="18"/>
  <c r="AZ549" i="18"/>
  <c r="BB549" i="18"/>
  <c r="BA549" i="18"/>
  <c r="BC549" i="18" s="1"/>
  <c r="X549" i="18"/>
  <c r="X687" i="18"/>
  <c r="BB687" i="18"/>
  <c r="BA687" i="18"/>
  <c r="BC687" i="18" s="1"/>
  <c r="Z591" i="18"/>
  <c r="BB591" i="18"/>
  <c r="BA591" i="18"/>
  <c r="BC591" i="18" s="1"/>
  <c r="X591" i="18"/>
  <c r="AZ591" i="18"/>
  <c r="X448" i="18"/>
  <c r="Z448" i="18"/>
  <c r="BB448" i="18"/>
  <c r="X580" i="18"/>
  <c r="AZ580" i="18"/>
  <c r="Y580" i="18"/>
  <c r="BB580" i="18"/>
  <c r="BA580" i="18"/>
  <c r="BC580" i="18" s="1"/>
  <c r="X664" i="18"/>
  <c r="BB664" i="18"/>
  <c r="Z664" i="18"/>
  <c r="BB516" i="18"/>
  <c r="BD516" i="18" s="1"/>
  <c r="X516" i="18"/>
  <c r="Z516" i="18"/>
  <c r="Y516" i="18"/>
  <c r="AZ516" i="18"/>
  <c r="X590" i="18"/>
  <c r="Y590" i="18"/>
  <c r="AZ590" i="18"/>
  <c r="BB308" i="18"/>
  <c r="BD308" i="18" s="1"/>
  <c r="X308" i="18"/>
  <c r="Y308" i="18"/>
  <c r="Z308" i="18"/>
  <c r="AZ308" i="18"/>
  <c r="X621" i="18"/>
  <c r="Z621" i="18"/>
  <c r="BA621" i="18"/>
  <c r="BC621" i="18" s="1"/>
  <c r="BB441" i="18"/>
  <c r="BD441" i="18" s="1"/>
  <c r="Y441" i="18"/>
  <c r="Z441" i="18"/>
  <c r="X441" i="18"/>
  <c r="AZ441" i="18"/>
  <c r="Z262" i="18"/>
  <c r="BA262" i="18"/>
  <c r="BC262" i="18" s="1"/>
  <c r="BB262" i="18"/>
  <c r="X321" i="18"/>
  <c r="BB321" i="18"/>
  <c r="BD321" i="18" s="1"/>
  <c r="Y321" i="18"/>
  <c r="Z321" i="18"/>
  <c r="AZ321" i="18"/>
  <c r="BB388" i="18"/>
  <c r="X388" i="18"/>
  <c r="Z388" i="18"/>
  <c r="BB296" i="18"/>
  <c r="BD296" i="18" s="1"/>
  <c r="X296" i="18"/>
  <c r="Y296" i="18"/>
  <c r="Z296" i="18"/>
  <c r="AZ296" i="18"/>
  <c r="Y392" i="18"/>
  <c r="AZ392" i="18"/>
  <c r="AZ369" i="18"/>
  <c r="BB369" i="18"/>
  <c r="Y369" i="18"/>
  <c r="Z369" i="18"/>
  <c r="BA369" i="18"/>
  <c r="BC369" i="18" s="1"/>
  <c r="BD1177" i="18"/>
  <c r="BD96" i="18"/>
  <c r="BD1360" i="18"/>
  <c r="BD324" i="18"/>
  <c r="BD463" i="18"/>
  <c r="BD214" i="18"/>
  <c r="BD358" i="18"/>
  <c r="BD198" i="18"/>
  <c r="BD832" i="18"/>
  <c r="BD850" i="18"/>
  <c r="BD329" i="18"/>
  <c r="BD956" i="18"/>
  <c r="BD1989" i="18"/>
  <c r="BD1410" i="18"/>
  <c r="BD1418" i="18"/>
  <c r="BD123" i="18"/>
  <c r="BD1937" i="18"/>
  <c r="BA1982" i="18"/>
  <c r="BC1982" i="18" s="1"/>
  <c r="BB1982" i="18"/>
  <c r="X1982" i="18"/>
  <c r="Y1982" i="18"/>
  <c r="BA1931" i="18"/>
  <c r="BC1931" i="18" s="1"/>
  <c r="X1931" i="18"/>
  <c r="AZ1931" i="18"/>
  <c r="BB1931" i="18"/>
  <c r="Z1931" i="18"/>
  <c r="Y1925" i="18"/>
  <c r="Z1925" i="18"/>
  <c r="X1925" i="18"/>
  <c r="AZ1925" i="18"/>
  <c r="BA1925" i="18"/>
  <c r="BC1925" i="18" s="1"/>
  <c r="X16" i="18"/>
  <c r="Z16" i="18"/>
  <c r="AZ16" i="18"/>
  <c r="BA16" i="18"/>
  <c r="BC16" i="18" s="1"/>
  <c r="Y16" i="18"/>
  <c r="BB16" i="18"/>
  <c r="BB1912" i="18"/>
  <c r="BD1912" i="18" s="1"/>
  <c r="Y1912" i="18"/>
  <c r="AZ1912" i="18"/>
  <c r="Z1912" i="18"/>
  <c r="Y1889" i="18"/>
  <c r="Z1889" i="18"/>
  <c r="BA1889" i="18"/>
  <c r="BC1889" i="18" s="1"/>
  <c r="AZ1889" i="18"/>
  <c r="BB1889" i="18"/>
  <c r="X1998" i="18"/>
  <c r="BB1998" i="18"/>
  <c r="Y1998" i="18"/>
  <c r="AZ1998" i="18"/>
  <c r="BA1990" i="18"/>
  <c r="BC1990" i="18" s="1"/>
  <c r="BB1990" i="18"/>
  <c r="X1990" i="18"/>
  <c r="Z1990" i="18"/>
  <c r="Y1990" i="18"/>
  <c r="BB1823" i="18"/>
  <c r="Z1823" i="18"/>
  <c r="X1823" i="18"/>
  <c r="AZ1823" i="18"/>
  <c r="BA1823" i="18"/>
  <c r="BC1823" i="18" s="1"/>
  <c r="BB1969" i="18"/>
  <c r="BA1969" i="18"/>
  <c r="BC1969" i="18" s="1"/>
  <c r="Z1969" i="18"/>
  <c r="AZ1969" i="18"/>
  <c r="X1969" i="18"/>
  <c r="Y1969" i="18"/>
  <c r="Z1836" i="18"/>
  <c r="Y1836" i="18"/>
  <c r="BA1836" i="18"/>
  <c r="BC1836" i="18" s="1"/>
  <c r="AZ1836" i="18"/>
  <c r="BB1880" i="18"/>
  <c r="BD1880" i="18" s="1"/>
  <c r="X1880" i="18"/>
  <c r="Y1880" i="18"/>
  <c r="AZ1880" i="18"/>
  <c r="Z1880" i="18"/>
  <c r="BA1802" i="18"/>
  <c r="BC1802" i="18" s="1"/>
  <c r="BB1802" i="18"/>
  <c r="AZ1802" i="18"/>
  <c r="Z1802" i="18"/>
  <c r="Y1802" i="18"/>
  <c r="Z1901" i="18"/>
  <c r="Y1901" i="18"/>
  <c r="BA1901" i="18"/>
  <c r="BC1901" i="18" s="1"/>
  <c r="AZ1901" i="18"/>
  <c r="BB1901" i="18"/>
  <c r="X1901" i="18"/>
  <c r="BB1749" i="18"/>
  <c r="Y1749" i="18"/>
  <c r="BA1749" i="18"/>
  <c r="BC1749" i="18" s="1"/>
  <c r="Z1749" i="18"/>
  <c r="Y1906" i="18"/>
  <c r="BB1906" i="18"/>
  <c r="BD1906" i="18" s="1"/>
  <c r="Z1906" i="18"/>
  <c r="X1906" i="18"/>
  <c r="AZ1906" i="18"/>
  <c r="BB1770" i="18"/>
  <c r="Y1770" i="18"/>
  <c r="BA1770" i="18"/>
  <c r="BC1770" i="18" s="1"/>
  <c r="X1770" i="18"/>
  <c r="AZ1770" i="18"/>
  <c r="Z1671" i="18"/>
  <c r="Y1671" i="18"/>
  <c r="BB1671" i="18"/>
  <c r="AZ1671" i="18"/>
  <c r="X1671" i="18"/>
  <c r="BA1671" i="18"/>
  <c r="BC1671" i="18" s="1"/>
  <c r="Z1888" i="18"/>
  <c r="X1888" i="18"/>
  <c r="Y1888" i="18"/>
  <c r="BA1888" i="18"/>
  <c r="BC1888" i="18" s="1"/>
  <c r="AZ1753" i="18"/>
  <c r="BB1753" i="18"/>
  <c r="BD1753" i="18" s="1"/>
  <c r="Z1753" i="18"/>
  <c r="Y1753" i="18"/>
  <c r="X1753" i="18"/>
  <c r="AZ1864" i="18"/>
  <c r="BB1864" i="18"/>
  <c r="BA1864" i="18"/>
  <c r="BC1864" i="18" s="1"/>
  <c r="Z1864" i="18"/>
  <c r="Y1864" i="18"/>
  <c r="Z1704" i="18"/>
  <c r="Y1704" i="18"/>
  <c r="BB1704" i="18"/>
  <c r="BA1704" i="18"/>
  <c r="BC1704" i="18" s="1"/>
  <c r="AZ1704" i="18"/>
  <c r="X1704" i="18"/>
  <c r="X1794" i="18"/>
  <c r="Y1794" i="18"/>
  <c r="BA1794" i="18"/>
  <c r="BC1794" i="18" s="1"/>
  <c r="AZ1794" i="18"/>
  <c r="BA1490" i="18"/>
  <c r="BC1490" i="18" s="1"/>
  <c r="X1490" i="18"/>
  <c r="Z1490" i="18"/>
  <c r="AZ1490" i="18"/>
  <c r="BB1490" i="18"/>
  <c r="X1863" i="18"/>
  <c r="BA1863" i="18"/>
  <c r="BC1863" i="18" s="1"/>
  <c r="Y1863" i="18"/>
  <c r="AZ1863" i="18"/>
  <c r="BB1863" i="18"/>
  <c r="Y1790" i="18"/>
  <c r="Z1790" i="18"/>
  <c r="BA1790" i="18"/>
  <c r="BC1790" i="18" s="1"/>
  <c r="AZ1790" i="18"/>
  <c r="BB1790" i="18"/>
  <c r="X1790" i="18"/>
  <c r="Z1493" i="18"/>
  <c r="AZ1493" i="18"/>
  <c r="Y1493" i="18"/>
  <c r="BA1493" i="18"/>
  <c r="BC1493" i="18" s="1"/>
  <c r="X1861" i="18"/>
  <c r="Y1861" i="18"/>
  <c r="Z1861" i="18"/>
  <c r="AZ1861" i="18"/>
  <c r="BB1861" i="18"/>
  <c r="BD1861" i="18" s="1"/>
  <c r="Y1686" i="18"/>
  <c r="BB1686" i="18"/>
  <c r="AZ1686" i="18"/>
  <c r="X1686" i="18"/>
  <c r="BA1686" i="18"/>
  <c r="BC1686" i="18" s="1"/>
  <c r="Y1723" i="18"/>
  <c r="BB1723" i="18"/>
  <c r="X1723" i="18"/>
  <c r="BA1723" i="18"/>
  <c r="BC1723" i="18" s="1"/>
  <c r="AZ1723" i="18"/>
  <c r="Z1723" i="18"/>
  <c r="Y1561" i="18"/>
  <c r="BB1561" i="18"/>
  <c r="BA1561" i="18"/>
  <c r="BC1561" i="18" s="1"/>
  <c r="AZ1561" i="18"/>
  <c r="X1678" i="18"/>
  <c r="Y1678" i="18"/>
  <c r="BA1678" i="18"/>
  <c r="BC1678" i="18" s="1"/>
  <c r="Z1678" i="18"/>
  <c r="BB1678" i="18"/>
  <c r="BB1576" i="18"/>
  <c r="Y1576" i="18"/>
  <c r="BA1576" i="18"/>
  <c r="BC1576" i="18" s="1"/>
  <c r="X1576" i="18"/>
  <c r="AZ1576" i="18"/>
  <c r="X1694" i="18"/>
  <c r="Y1694" i="18"/>
  <c r="Z1694" i="18"/>
  <c r="BA1694" i="18"/>
  <c r="BC1694" i="18" s="1"/>
  <c r="BB1694" i="18"/>
  <c r="AZ1694" i="18"/>
  <c r="Z1535" i="18"/>
  <c r="BB1535" i="18"/>
  <c r="X1535" i="18"/>
  <c r="Y1535" i="18"/>
  <c r="X1564" i="18"/>
  <c r="Y1564" i="18"/>
  <c r="AZ1564" i="18"/>
  <c r="Z1564" i="18"/>
  <c r="BB1564" i="18"/>
  <c r="BD1564" i="18" s="1"/>
  <c r="BA1472" i="18"/>
  <c r="BC1472" i="18" s="1"/>
  <c r="BB1472" i="18"/>
  <c r="AZ1472" i="18"/>
  <c r="X1472" i="18"/>
  <c r="Y1472" i="18"/>
  <c r="X1398" i="18"/>
  <c r="BB1398" i="18"/>
  <c r="Y1398" i="18"/>
  <c r="AZ1398" i="18"/>
  <c r="BA1398" i="18"/>
  <c r="BC1398" i="18" s="1"/>
  <c r="Z1398" i="18"/>
  <c r="X1557" i="18"/>
  <c r="AZ1557" i="18"/>
  <c r="BA1557" i="18"/>
  <c r="BC1557" i="18" s="1"/>
  <c r="Z1557" i="18"/>
  <c r="Y1651" i="18"/>
  <c r="BA1651" i="18"/>
  <c r="BC1651" i="18" s="1"/>
  <c r="BB1651" i="18"/>
  <c r="AZ1651" i="18"/>
  <c r="X1651" i="18"/>
  <c r="BA1305" i="18"/>
  <c r="BC1305" i="18" s="1"/>
  <c r="Y1305" i="18"/>
  <c r="AZ1305" i="18"/>
  <c r="BB1305" i="18"/>
  <c r="Z1305" i="18"/>
  <c r="BB1562" i="18"/>
  <c r="X1562" i="18"/>
  <c r="Z1562" i="18"/>
  <c r="BA1562" i="18"/>
  <c r="BC1562" i="18" s="1"/>
  <c r="AZ1562" i="18"/>
  <c r="Y1562" i="18"/>
  <c r="X1306" i="18"/>
  <c r="Z1306" i="18"/>
  <c r="BA1306" i="18"/>
  <c r="BC1306" i="18" s="1"/>
  <c r="BB1306" i="18"/>
  <c r="X1613" i="18"/>
  <c r="BB1613" i="18"/>
  <c r="BA1613" i="18"/>
  <c r="Y1613" i="18"/>
  <c r="Z1613" i="18"/>
  <c r="Z1500" i="18"/>
  <c r="Y1500" i="18"/>
  <c r="BA1500" i="18"/>
  <c r="BC1500" i="18" s="1"/>
  <c r="AZ1500" i="18"/>
  <c r="X1500" i="18"/>
  <c r="Z1740" i="18"/>
  <c r="AZ1740" i="18"/>
  <c r="X1740" i="18"/>
  <c r="BA1740" i="18"/>
  <c r="BC1740" i="18" s="1"/>
  <c r="BB1740" i="18"/>
  <c r="Y1740" i="18"/>
  <c r="Y1596" i="18"/>
  <c r="BA1596" i="18"/>
  <c r="BC1596" i="18" s="1"/>
  <c r="AZ1596" i="18"/>
  <c r="BB1596" i="18"/>
  <c r="Y1455" i="18"/>
  <c r="Z1455" i="18"/>
  <c r="BB1455" i="18"/>
  <c r="BA1455" i="18"/>
  <c r="BC1455" i="18" s="1"/>
  <c r="X1455" i="18"/>
  <c r="Y1266" i="18"/>
  <c r="Z1266" i="18"/>
  <c r="AZ1266" i="18"/>
  <c r="BA1266" i="18"/>
  <c r="BC1266" i="18" s="1"/>
  <c r="BB1266" i="18"/>
  <c r="AZ1447" i="18"/>
  <c r="BA1447" i="18"/>
  <c r="BC1447" i="18" s="1"/>
  <c r="BB1447" i="18"/>
  <c r="Y1447" i="18"/>
  <c r="X1447" i="18"/>
  <c r="Z1447" i="18"/>
  <c r="Y1301" i="18"/>
  <c r="Z1301" i="18"/>
  <c r="AZ1301" i="18"/>
  <c r="BA1301" i="18"/>
  <c r="BC1301" i="18" s="1"/>
  <c r="BB1382" i="18"/>
  <c r="X1382" i="18"/>
  <c r="BA1382" i="18"/>
  <c r="BC1382" i="18" s="1"/>
  <c r="Z1382" i="18"/>
  <c r="Y1382" i="18"/>
  <c r="Z1463" i="18"/>
  <c r="X1463" i="18"/>
  <c r="AZ1463" i="18"/>
  <c r="BB1463" i="18"/>
  <c r="BD1463" i="18" s="1"/>
  <c r="Y1463" i="18"/>
  <c r="Z1333" i="18"/>
  <c r="BB1333" i="18"/>
  <c r="X1333" i="18"/>
  <c r="AZ1333" i="18"/>
  <c r="Y1333" i="18"/>
  <c r="BA1333" i="18"/>
  <c r="BC1333" i="18" s="1"/>
  <c r="X1432" i="18"/>
  <c r="AZ1432" i="18"/>
  <c r="Z1432" i="18"/>
  <c r="Y1432" i="18"/>
  <c r="Z1226" i="18"/>
  <c r="BA1226" i="18"/>
  <c r="BC1226" i="18" s="1"/>
  <c r="BB1226" i="18"/>
  <c r="X1226" i="18"/>
  <c r="AZ1226" i="18"/>
  <c r="BB1303" i="18"/>
  <c r="BA1303" i="18"/>
  <c r="BC1303" i="18" s="1"/>
  <c r="X1303" i="18"/>
  <c r="Y1303" i="18"/>
  <c r="AZ1303" i="18"/>
  <c r="BA1408" i="18"/>
  <c r="BC1408" i="18" s="1"/>
  <c r="BB1408" i="18"/>
  <c r="Y1408" i="18"/>
  <c r="AZ1408" i="18"/>
  <c r="Z1408" i="18"/>
  <c r="X1408" i="18"/>
  <c r="X1276" i="18"/>
  <c r="AZ1276" i="18"/>
  <c r="Z1276" i="18"/>
  <c r="BB1276" i="18"/>
  <c r="X1404" i="18"/>
  <c r="BB1404" i="18"/>
  <c r="Z1404" i="18"/>
  <c r="BA1404" i="18"/>
  <c r="BC1404" i="18" s="1"/>
  <c r="Y1404" i="18"/>
  <c r="BA1299" i="18"/>
  <c r="BC1299" i="18" s="1"/>
  <c r="Y1299" i="18"/>
  <c r="AZ1299" i="18"/>
  <c r="BB1299" i="18"/>
  <c r="X1299" i="18"/>
  <c r="X1359" i="18"/>
  <c r="BB1359" i="18"/>
  <c r="AZ1359" i="18"/>
  <c r="BA1359" i="18"/>
  <c r="BC1359" i="18" s="1"/>
  <c r="Z1359" i="18"/>
  <c r="Y1359" i="18"/>
  <c r="Y1205" i="18"/>
  <c r="BB1205" i="18"/>
  <c r="BA1205" i="18"/>
  <c r="BC1205" i="18" s="1"/>
  <c r="AZ1205" i="18"/>
  <c r="BB1355" i="18"/>
  <c r="X1355" i="18"/>
  <c r="Y1355" i="18"/>
  <c r="BA1355" i="18"/>
  <c r="BC1355" i="18" s="1"/>
  <c r="Z1355" i="18"/>
  <c r="AZ1236" i="18"/>
  <c r="X1236" i="18"/>
  <c r="Z1236" i="18"/>
  <c r="BA1236" i="18"/>
  <c r="BC1236" i="18" s="1"/>
  <c r="Y1236" i="18"/>
  <c r="BB1386" i="18"/>
  <c r="X1386" i="18"/>
  <c r="Y1386" i="18"/>
  <c r="BA1386" i="18"/>
  <c r="BC1386" i="18" s="1"/>
  <c r="AZ1386" i="18"/>
  <c r="Z1386" i="18"/>
  <c r="BA1283" i="18"/>
  <c r="BC1283" i="18" s="1"/>
  <c r="Z1283" i="18"/>
  <c r="AZ1283" i="18"/>
  <c r="BB1283" i="18"/>
  <c r="X1252" i="18"/>
  <c r="Z1252" i="18"/>
  <c r="BB1252" i="18"/>
  <c r="AZ1252" i="18"/>
  <c r="Y1252" i="18"/>
  <c r="Y1126" i="18"/>
  <c r="BB1126" i="18"/>
  <c r="BA1126" i="18"/>
  <c r="BC1126" i="18" s="1"/>
  <c r="X1126" i="18"/>
  <c r="AZ1126" i="18"/>
  <c r="Y1133" i="18"/>
  <c r="BA1133" i="18"/>
  <c r="BC1133" i="18" s="1"/>
  <c r="AZ1133" i="18"/>
  <c r="Z1133" i="18"/>
  <c r="X1133" i="18"/>
  <c r="BB1133" i="18"/>
  <c r="Y1145" i="18"/>
  <c r="AZ1145" i="18"/>
  <c r="Z1145" i="18"/>
  <c r="BA1145" i="18"/>
  <c r="BC1145" i="18" s="1"/>
  <c r="BA1186" i="18"/>
  <c r="BC1186" i="18" s="1"/>
  <c r="X1186" i="18"/>
  <c r="BB1186" i="18"/>
  <c r="AZ1186" i="18"/>
  <c r="Z1186" i="18"/>
  <c r="BB1035" i="18"/>
  <c r="Z1035" i="18"/>
  <c r="AZ1035" i="18"/>
  <c r="X1035" i="18"/>
  <c r="BA1035" i="18"/>
  <c r="BC1035" i="18" s="1"/>
  <c r="BB1037" i="18"/>
  <c r="Z1037" i="18"/>
  <c r="X1037" i="18"/>
  <c r="AZ1037" i="18"/>
  <c r="BA1037" i="18"/>
  <c r="BC1037" i="18" s="1"/>
  <c r="Y1037" i="18"/>
  <c r="Z1248" i="18"/>
  <c r="AZ1248" i="18"/>
  <c r="Y1248" i="18"/>
  <c r="BB1248" i="18"/>
  <c r="Y1012" i="18"/>
  <c r="Z1012" i="18"/>
  <c r="BA1012" i="18"/>
  <c r="BC1012" i="18" s="1"/>
  <c r="X1012" i="18"/>
  <c r="BB1012" i="18"/>
  <c r="BB1151" i="18"/>
  <c r="X1151" i="18"/>
  <c r="Y1151" i="18"/>
  <c r="Z1151" i="18"/>
  <c r="BA1151" i="18"/>
  <c r="BC1151" i="18" s="1"/>
  <c r="BB1008" i="18"/>
  <c r="Y1008" i="18"/>
  <c r="Z1008" i="18"/>
  <c r="AZ1008" i="18"/>
  <c r="X1008" i="18"/>
  <c r="BA1008" i="18"/>
  <c r="BC1008" i="18" s="1"/>
  <c r="Y1076" i="18"/>
  <c r="BA1076" i="18"/>
  <c r="BC1076" i="18" s="1"/>
  <c r="AZ1076" i="18"/>
  <c r="BB1076" i="18"/>
  <c r="BB1093" i="18"/>
  <c r="BD1093" i="18" s="1"/>
  <c r="X1093" i="18"/>
  <c r="Y1093" i="18"/>
  <c r="AZ1093" i="18"/>
  <c r="Z1093" i="18"/>
  <c r="AZ1188" i="18"/>
  <c r="Y1188" i="18"/>
  <c r="BA1188" i="18"/>
  <c r="BC1188" i="18" s="1"/>
  <c r="BB1188" i="18"/>
  <c r="Z1188" i="18"/>
  <c r="BA1050" i="18"/>
  <c r="BC1050" i="18" s="1"/>
  <c r="AZ1050" i="18"/>
  <c r="BB1050" i="18"/>
  <c r="Y1050" i="18"/>
  <c r="Z1050" i="18"/>
  <c r="X1050" i="18"/>
  <c r="BA1215" i="18"/>
  <c r="BC1215" i="18" s="1"/>
  <c r="X1215" i="18"/>
  <c r="AZ1215" i="18"/>
  <c r="Y1215" i="18"/>
  <c r="Z1108" i="18"/>
  <c r="AZ1108" i="18"/>
  <c r="BB1108" i="18"/>
  <c r="BD1108" i="18" s="1"/>
  <c r="X1108" i="18"/>
  <c r="Y1108" i="18"/>
  <c r="BB1046" i="18"/>
  <c r="Z1046" i="18"/>
  <c r="Y1046" i="18"/>
  <c r="BA1046" i="18"/>
  <c r="BC1046" i="18" s="1"/>
  <c r="X1046" i="18"/>
  <c r="Z929" i="18"/>
  <c r="X929" i="18"/>
  <c r="AZ929" i="18"/>
  <c r="BA929" i="18"/>
  <c r="BC929" i="18" s="1"/>
  <c r="Y929" i="18"/>
  <c r="BB929" i="18"/>
  <c r="BA999" i="18"/>
  <c r="BC999" i="18" s="1"/>
  <c r="Z999" i="18"/>
  <c r="AZ999" i="18"/>
  <c r="BB999" i="18"/>
  <c r="BB897" i="18"/>
  <c r="X897" i="18"/>
  <c r="Y897" i="18"/>
  <c r="BA897" i="18"/>
  <c r="BC897" i="18" s="1"/>
  <c r="Z897" i="18"/>
  <c r="Z1073" i="18"/>
  <c r="BA1073" i="18"/>
  <c r="BC1073" i="18" s="1"/>
  <c r="Y1073" i="18"/>
  <c r="X1073" i="18"/>
  <c r="BB1073" i="18"/>
  <c r="Y962" i="18"/>
  <c r="Z962" i="18"/>
  <c r="AZ962" i="18"/>
  <c r="BA962" i="18"/>
  <c r="BC962" i="18" s="1"/>
  <c r="X962" i="18"/>
  <c r="BB962" i="18"/>
  <c r="BA1044" i="18"/>
  <c r="BC1044" i="18" s="1"/>
  <c r="BB1044" i="18"/>
  <c r="Y1044" i="18"/>
  <c r="X1044" i="18"/>
  <c r="X794" i="18"/>
  <c r="Y794" i="18"/>
  <c r="Z794" i="18"/>
  <c r="BB794" i="18"/>
  <c r="BA794" i="18"/>
  <c r="BC794" i="18" s="1"/>
  <c r="X896" i="18"/>
  <c r="Z896" i="18"/>
  <c r="AZ896" i="18"/>
  <c r="BB896" i="18"/>
  <c r="BA896" i="18"/>
  <c r="BC896" i="18" s="1"/>
  <c r="Z781" i="18"/>
  <c r="BB781" i="18"/>
  <c r="X781" i="18"/>
  <c r="AZ781" i="18"/>
  <c r="Y781" i="18"/>
  <c r="BA781" i="18"/>
  <c r="BC781" i="18" s="1"/>
  <c r="Z877" i="18"/>
  <c r="BA877" i="18"/>
  <c r="BC877" i="18" s="1"/>
  <c r="AZ877" i="18"/>
  <c r="BB877" i="18"/>
  <c r="Y1067" i="18"/>
  <c r="X1067" i="18"/>
  <c r="BA1067" i="18"/>
  <c r="BC1067" i="18" s="1"/>
  <c r="BB1067" i="18"/>
  <c r="Z1067" i="18"/>
  <c r="Y915" i="18"/>
  <c r="X915" i="18"/>
  <c r="AZ915" i="18"/>
  <c r="Z915" i="18"/>
  <c r="BA915" i="18"/>
  <c r="BC915" i="18" s="1"/>
  <c r="BB1071" i="18"/>
  <c r="X1071" i="18"/>
  <c r="AZ1071" i="18"/>
  <c r="Y1071" i="18"/>
  <c r="BA1071" i="18"/>
  <c r="BC1071" i="18" s="1"/>
  <c r="Z1071" i="18"/>
  <c r="Y934" i="18"/>
  <c r="BB934" i="18"/>
  <c r="BA934" i="18"/>
  <c r="BC934" i="18" s="1"/>
  <c r="AZ934" i="18"/>
  <c r="BB813" i="18"/>
  <c r="Z813" i="18"/>
  <c r="Y813" i="18"/>
  <c r="BA813" i="18"/>
  <c r="BC813" i="18" s="1"/>
  <c r="X813" i="18"/>
  <c r="X736" i="18"/>
  <c r="BB736" i="18"/>
  <c r="AZ736" i="18"/>
  <c r="BA736" i="18"/>
  <c r="BC736" i="18" s="1"/>
  <c r="Z736" i="18"/>
  <c r="BB731" i="18"/>
  <c r="X731" i="18"/>
  <c r="Y731" i="18"/>
  <c r="AZ731" i="18"/>
  <c r="BA731" i="18"/>
  <c r="BC731" i="18" s="1"/>
  <c r="Z731" i="18"/>
  <c r="Z693" i="18"/>
  <c r="Y693" i="18"/>
  <c r="AZ693" i="18"/>
  <c r="BA693" i="18"/>
  <c r="BC693" i="18" s="1"/>
  <c r="BB745" i="18"/>
  <c r="Y745" i="18"/>
  <c r="BA745" i="18"/>
  <c r="BC745" i="18" s="1"/>
  <c r="X745" i="18"/>
  <c r="Z745" i="18"/>
  <c r="BB865" i="18"/>
  <c r="BA865" i="18"/>
  <c r="BC865" i="18" s="1"/>
  <c r="AZ865" i="18"/>
  <c r="X865" i="18"/>
  <c r="Z865" i="18"/>
  <c r="AZ752" i="18"/>
  <c r="X752" i="18"/>
  <c r="BB752" i="18"/>
  <c r="Y752" i="18"/>
  <c r="Z752" i="18"/>
  <c r="BA752" i="18"/>
  <c r="BC752" i="18" s="1"/>
  <c r="BB786" i="18"/>
  <c r="X786" i="18"/>
  <c r="Z786" i="18"/>
  <c r="AZ786" i="18"/>
  <c r="BB870" i="18"/>
  <c r="X870" i="18"/>
  <c r="Y870" i="18"/>
  <c r="BA870" i="18"/>
  <c r="BC870" i="18" s="1"/>
  <c r="Z870" i="18"/>
  <c r="Y747" i="18"/>
  <c r="AZ747" i="18"/>
  <c r="BA747" i="18"/>
  <c r="BC747" i="18" s="1"/>
  <c r="BB747" i="18"/>
  <c r="Z747" i="18"/>
  <c r="BB803" i="18"/>
  <c r="Z803" i="18"/>
  <c r="Y803" i="18"/>
  <c r="AZ803" i="18"/>
  <c r="X803" i="18"/>
  <c r="BA803" i="18"/>
  <c r="BC803" i="18" s="1"/>
  <c r="AZ856" i="18"/>
  <c r="X856" i="18"/>
  <c r="BA856" i="18"/>
  <c r="BC856" i="18" s="1"/>
  <c r="AZ732" i="18"/>
  <c r="BB732" i="18"/>
  <c r="X732" i="18"/>
  <c r="BA732" i="18"/>
  <c r="BC732" i="18" s="1"/>
  <c r="Z732" i="18"/>
  <c r="BA755" i="18"/>
  <c r="BC755" i="18" s="1"/>
  <c r="Z755" i="18"/>
  <c r="Y755" i="18"/>
  <c r="BA589" i="18"/>
  <c r="BC589" i="18" s="1"/>
  <c r="Y589" i="18"/>
  <c r="BB589" i="18"/>
  <c r="AZ589" i="18"/>
  <c r="X589" i="18"/>
  <c r="Z488" i="18"/>
  <c r="Y488" i="18"/>
  <c r="BA488" i="18"/>
  <c r="BC488" i="18" s="1"/>
  <c r="BA572" i="18"/>
  <c r="BC572" i="18" s="1"/>
  <c r="X572" i="18"/>
  <c r="Y572" i="18"/>
  <c r="Z572" i="18"/>
  <c r="AZ572" i="18"/>
  <c r="X632" i="18"/>
  <c r="Z632" i="18"/>
  <c r="BA632" i="18"/>
  <c r="BC632" i="18" s="1"/>
  <c r="BB496" i="18"/>
  <c r="Y496" i="18"/>
  <c r="AZ496" i="18"/>
  <c r="X496" i="18"/>
  <c r="BA496" i="18"/>
  <c r="BC496" i="18" s="1"/>
  <c r="Z497" i="18"/>
  <c r="Y497" i="18"/>
  <c r="BA497" i="18"/>
  <c r="BC497" i="18" s="1"/>
  <c r="Z538" i="18"/>
  <c r="BB538" i="18"/>
  <c r="Y538" i="18"/>
  <c r="BA538" i="18"/>
  <c r="BC538" i="18" s="1"/>
  <c r="AZ538" i="18"/>
  <c r="BB640" i="18"/>
  <c r="X640" i="18"/>
  <c r="BA640" i="18"/>
  <c r="BC640" i="18" s="1"/>
  <c r="AZ468" i="18"/>
  <c r="Y468" i="18"/>
  <c r="X468" i="18"/>
  <c r="Z468" i="18"/>
  <c r="BA468" i="18"/>
  <c r="BC468" i="18" s="1"/>
  <c r="AZ643" i="18"/>
  <c r="Y643" i="18"/>
  <c r="Z643" i="18"/>
  <c r="Y522" i="18"/>
  <c r="AZ522" i="18"/>
  <c r="BA522" i="18"/>
  <c r="BC522" i="18" s="1"/>
  <c r="X522" i="18"/>
  <c r="BB522" i="18"/>
  <c r="BB661" i="18"/>
  <c r="Y661" i="18"/>
  <c r="Z661" i="18"/>
  <c r="Z543" i="18"/>
  <c r="BA543" i="18"/>
  <c r="BC543" i="18" s="1"/>
  <c r="BB543" i="18"/>
  <c r="Y543" i="18"/>
  <c r="X543" i="18"/>
  <c r="X618" i="18"/>
  <c r="BB618" i="18"/>
  <c r="AZ618" i="18"/>
  <c r="BB490" i="18"/>
  <c r="BA490" i="18"/>
  <c r="BC490" i="18" s="1"/>
  <c r="X490" i="18"/>
  <c r="Z490" i="18"/>
  <c r="AZ490" i="18"/>
  <c r="AZ547" i="18"/>
  <c r="BA547" i="18"/>
  <c r="BC547" i="18" s="1"/>
  <c r="BB547" i="18"/>
  <c r="AZ679" i="18"/>
  <c r="Y679" i="18"/>
  <c r="X679" i="18"/>
  <c r="BB679" i="18"/>
  <c r="BD679" i="18" s="1"/>
  <c r="Z679" i="18"/>
  <c r="BA573" i="18"/>
  <c r="BC573" i="18" s="1"/>
  <c r="BB573" i="18"/>
  <c r="AZ573" i="18"/>
  <c r="BA356" i="18"/>
  <c r="BC356" i="18" s="1"/>
  <c r="Y356" i="18"/>
  <c r="Z356" i="18"/>
  <c r="BB356" i="18"/>
  <c r="X356" i="18"/>
  <c r="Y429" i="18"/>
  <c r="Z429" i="18"/>
  <c r="AZ429" i="18"/>
  <c r="AZ453" i="18"/>
  <c r="BB453" i="18"/>
  <c r="BA453" i="18"/>
  <c r="BC453" i="18" s="1"/>
  <c r="Y453" i="18"/>
  <c r="X453" i="18"/>
  <c r="X355" i="18"/>
  <c r="BA355" i="18"/>
  <c r="BC355" i="18" s="1"/>
  <c r="AZ355" i="18"/>
  <c r="BA458" i="18"/>
  <c r="BC458" i="18" s="1"/>
  <c r="Z458" i="18"/>
  <c r="AZ458" i="18"/>
  <c r="X458" i="18"/>
  <c r="BB458" i="18"/>
  <c r="BA354" i="18"/>
  <c r="BC354" i="18" s="1"/>
  <c r="X354" i="18"/>
  <c r="AZ354" i="18"/>
  <c r="X464" i="18"/>
  <c r="AZ464" i="18"/>
  <c r="BB464" i="18"/>
  <c r="Y464" i="18"/>
  <c r="BA464" i="18"/>
  <c r="BC464" i="18" s="1"/>
  <c r="BB352" i="18"/>
  <c r="X352" i="18"/>
  <c r="AZ352" i="18"/>
  <c r="AZ368" i="18"/>
  <c r="BA368" i="18"/>
  <c r="BC368" i="18" s="1"/>
  <c r="BB368" i="18"/>
  <c r="Y368" i="18"/>
  <c r="X368" i="18"/>
  <c r="X484" i="18"/>
  <c r="BA484" i="18"/>
  <c r="BC484" i="18" s="1"/>
  <c r="AZ484" i="18"/>
  <c r="Z326" i="18"/>
  <c r="BA326" i="18"/>
  <c r="BC326" i="18" s="1"/>
  <c r="BB326" i="18"/>
  <c r="Y326" i="18"/>
  <c r="X326" i="18"/>
  <c r="Z442" i="18"/>
  <c r="BA442" i="18"/>
  <c r="BC442" i="18" s="1"/>
  <c r="AZ442" i="18"/>
  <c r="BA414" i="18"/>
  <c r="BC414" i="18" s="1"/>
  <c r="BB414" i="18"/>
  <c r="X414" i="18"/>
  <c r="Y414" i="18"/>
  <c r="Z414" i="18"/>
  <c r="Y328" i="18"/>
  <c r="Z328" i="18"/>
  <c r="X328" i="18"/>
  <c r="AZ382" i="18"/>
  <c r="BB382" i="18"/>
  <c r="BD382" i="18" s="1"/>
  <c r="X382" i="18"/>
  <c r="Y382" i="18"/>
  <c r="Z382" i="18"/>
  <c r="Y178" i="18"/>
  <c r="Z178" i="18"/>
  <c r="AZ178" i="18"/>
  <c r="AZ47" i="18"/>
  <c r="Y47" i="18"/>
  <c r="Z47" i="18"/>
  <c r="BA47" i="18"/>
  <c r="BC47" i="18" s="1"/>
  <c r="BB47" i="18"/>
  <c r="BA195" i="18"/>
  <c r="BC195" i="18" s="1"/>
  <c r="X195" i="18"/>
  <c r="AZ195" i="18"/>
  <c r="X68" i="18"/>
  <c r="Y68" i="18"/>
  <c r="BB68" i="18"/>
  <c r="BA68" i="18"/>
  <c r="AZ68" i="18"/>
  <c r="BA105" i="18"/>
  <c r="BC105" i="18" s="1"/>
  <c r="BB105" i="18"/>
  <c r="Y105" i="18"/>
  <c r="AZ232" i="18"/>
  <c r="Z232" i="18"/>
  <c r="X232" i="18"/>
  <c r="BB232" i="18"/>
  <c r="BA232" i="18"/>
  <c r="BC232" i="18" s="1"/>
  <c r="BA103" i="18"/>
  <c r="BC103" i="18" s="1"/>
  <c r="X103" i="18"/>
  <c r="BB103" i="18"/>
  <c r="BA21" i="18"/>
  <c r="BC21" i="18" s="1"/>
  <c r="AZ21" i="18"/>
  <c r="Y21" i="18"/>
  <c r="BB21" i="18"/>
  <c r="X21" i="18"/>
  <c r="AZ172" i="18"/>
  <c r="BA172" i="18"/>
  <c r="BC172" i="18" s="1"/>
  <c r="X172" i="18"/>
  <c r="AZ75" i="18"/>
  <c r="BB75" i="18"/>
  <c r="Y75" i="18"/>
  <c r="X75" i="18"/>
  <c r="BA75" i="18"/>
  <c r="BC75" i="18" s="1"/>
  <c r="BA161" i="18"/>
  <c r="BC161" i="18" s="1"/>
  <c r="Y161" i="18"/>
  <c r="AZ161" i="18"/>
  <c r="AZ250" i="18"/>
  <c r="Y250" i="18"/>
  <c r="BB250" i="18"/>
  <c r="BA250" i="18"/>
  <c r="BC250" i="18" s="1"/>
  <c r="X250" i="18"/>
  <c r="Z121" i="18"/>
  <c r="X121" i="18"/>
  <c r="Y121" i="18"/>
  <c r="AZ259" i="18"/>
  <c r="Y259" i="18"/>
  <c r="Z259" i="18"/>
  <c r="BA259" i="18"/>
  <c r="BC259" i="18" s="1"/>
  <c r="X259" i="18"/>
  <c r="BA55" i="18"/>
  <c r="BC55" i="18" s="1"/>
  <c r="BB55" i="18"/>
  <c r="AZ55" i="18"/>
  <c r="AZ152" i="18"/>
  <c r="BB152" i="18"/>
  <c r="BD152" i="18" s="1"/>
  <c r="X152" i="18"/>
  <c r="Y152" i="18"/>
  <c r="Z152" i="18"/>
  <c r="AZ270" i="18"/>
  <c r="BB270" i="18"/>
  <c r="X270" i="18"/>
  <c r="AZ173" i="18"/>
  <c r="X173" i="18"/>
  <c r="Y173" i="18"/>
  <c r="Z173" i="18"/>
  <c r="BB173" i="18"/>
  <c r="BD173" i="18" s="1"/>
  <c r="AZ45" i="18"/>
  <c r="Z45" i="18"/>
  <c r="BB45" i="18"/>
  <c r="BB204" i="18"/>
  <c r="Y204" i="18"/>
  <c r="Z204" i="18"/>
  <c r="AZ204" i="18"/>
  <c r="BA204" i="18"/>
  <c r="BC204" i="18" s="1"/>
  <c r="BB52" i="18"/>
  <c r="BD52" i="18" s="1"/>
  <c r="Y52" i="18"/>
  <c r="AZ52" i="18"/>
  <c r="CE319" i="7"/>
  <c r="CE688" i="7"/>
  <c r="BB48" i="7"/>
  <c r="BB113" i="7"/>
  <c r="BD184" i="7"/>
  <c r="EH185" i="7" s="1"/>
  <c r="BD263" i="7"/>
  <c r="EH264" i="7" s="1"/>
  <c r="BD361" i="7"/>
  <c r="EH362" i="7" s="1"/>
  <c r="BD571" i="7"/>
  <c r="EH572" i="7" s="1"/>
  <c r="BD652" i="7"/>
  <c r="EH653" i="7" s="1"/>
  <c r="BD749" i="7"/>
  <c r="EH750" i="7" s="1"/>
  <c r="BD828" i="7"/>
  <c r="EH829" i="7" s="1"/>
  <c r="CE90" i="7"/>
  <c r="CE253" i="7"/>
  <c r="CE446" i="7"/>
  <c r="CE624" i="7"/>
  <c r="CE827" i="7"/>
  <c r="BD24" i="7"/>
  <c r="EH25" i="7" s="1"/>
  <c r="BD89" i="7"/>
  <c r="EH90" i="7" s="1"/>
  <c r="BD159" i="7"/>
  <c r="EH160" i="7" s="1"/>
  <c r="CI831" i="7"/>
  <c r="CI661" i="7"/>
  <c r="CE102" i="7"/>
  <c r="CE458" i="7"/>
  <c r="BB252" i="7"/>
  <c r="BD329" i="7"/>
  <c r="EH330" i="7" s="1"/>
  <c r="BD457" i="7"/>
  <c r="EH458" i="7" s="1"/>
  <c r="BD532" i="7"/>
  <c r="EH533" i="7" s="1"/>
  <c r="BD623" i="7"/>
  <c r="EH624" i="7" s="1"/>
  <c r="BD726" i="7"/>
  <c r="EH727" i="7" s="1"/>
  <c r="BB826" i="7"/>
  <c r="CE405" i="7"/>
  <c r="EM661" i="7"/>
  <c r="CE661" i="7"/>
  <c r="EN661" i="7"/>
  <c r="EO661" i="7"/>
  <c r="EP661" i="7"/>
  <c r="EQ661" i="7"/>
  <c r="ER661" i="7"/>
  <c r="ES661" i="7"/>
  <c r="ET661" i="7"/>
  <c r="BB661" i="7"/>
  <c r="EU661" i="7"/>
  <c r="EJ661" i="7"/>
  <c r="EV661" i="7"/>
  <c r="EK661" i="7"/>
  <c r="EL661" i="7"/>
  <c r="BD809" i="18"/>
  <c r="BD1004" i="18"/>
  <c r="BD558" i="18"/>
  <c r="BD1090" i="18"/>
  <c r="BD82" i="18"/>
  <c r="BD520" i="18"/>
  <c r="BD862" i="18"/>
  <c r="BD1017" i="18"/>
  <c r="BD165" i="18"/>
  <c r="BD248" i="18"/>
  <c r="BD1158" i="18"/>
  <c r="BD336" i="18"/>
  <c r="BD1466" i="18"/>
  <c r="BD1916" i="18"/>
  <c r="BD612" i="18"/>
  <c r="BD1868" i="18"/>
  <c r="BD310" i="18"/>
  <c r="BD1646" i="18"/>
  <c r="BD1882" i="18"/>
  <c r="BD305" i="18"/>
  <c r="BD1261" i="18"/>
  <c r="BD1987" i="18"/>
  <c r="BD1121" i="18"/>
  <c r="BD23" i="18"/>
  <c r="BD871" i="18"/>
  <c r="BD1674" i="18"/>
  <c r="BD180" i="18"/>
  <c r="BD1895" i="18"/>
  <c r="BD1197" i="18"/>
  <c r="BD1393" i="18"/>
  <c r="BD499" i="18"/>
  <c r="BC662" i="18"/>
  <c r="BD922" i="18"/>
  <c r="BD486" i="18"/>
  <c r="BD1323" i="18"/>
  <c r="BD150" i="18"/>
  <c r="BD1837" i="18"/>
  <c r="BD1809" i="18"/>
  <c r="BD269" i="18"/>
  <c r="BD769" i="18"/>
  <c r="BD64" i="18"/>
  <c r="CJ290" i="7"/>
  <c r="CJ410" i="7"/>
  <c r="CJ448" i="7"/>
  <c r="CJ764" i="7"/>
  <c r="CJ818" i="7"/>
  <c r="CJ3" i="7"/>
  <c r="CJ557" i="7"/>
  <c r="BD663" i="7"/>
  <c r="EH664" i="7" s="1"/>
  <c r="BD410" i="7"/>
  <c r="EH411" i="7" s="1"/>
  <c r="CE639" i="7"/>
  <c r="CE5" i="7"/>
  <c r="BB328" i="7"/>
  <c r="BB632" i="7"/>
  <c r="CE633" i="7"/>
  <c r="BD4" i="7"/>
  <c r="EH5" i="7" s="1"/>
  <c r="BD290" i="7"/>
  <c r="EH291" i="7" s="1"/>
  <c r="BD858" i="18"/>
  <c r="BD237" i="18"/>
  <c r="BD1542" i="18"/>
  <c r="BD310" i="7"/>
  <c r="EH311" i="7" s="1"/>
  <c r="BB310" i="7"/>
  <c r="BD340" i="7"/>
  <c r="EH341" i="7" s="1"/>
  <c r="CE341" i="7"/>
  <c r="BD481" i="18"/>
  <c r="BD87" i="18"/>
  <c r="EX267" i="7"/>
  <c r="BD289" i="18"/>
  <c r="BD733" i="18"/>
  <c r="BD805" i="18"/>
  <c r="BD532" i="18"/>
  <c r="BD170" i="18"/>
  <c r="BD386" i="18"/>
  <c r="BD1097" i="18"/>
  <c r="BD1167" i="18"/>
  <c r="BD814" i="18"/>
  <c r="BB813" i="7"/>
  <c r="CE339" i="7"/>
  <c r="EL268" i="7"/>
  <c r="BD940" i="18"/>
  <c r="BD1778" i="18"/>
  <c r="BC1761" i="18"/>
  <c r="BD1241" i="18"/>
  <c r="BD1996" i="18"/>
  <c r="BD608" i="18"/>
  <c r="BD1480" i="18"/>
  <c r="BD131" i="18"/>
  <c r="BD835" i="18"/>
  <c r="BC274" i="18"/>
  <c r="BD274" i="18"/>
  <c r="BC13" i="18"/>
  <c r="BD13" i="18"/>
  <c r="BC346" i="18"/>
  <c r="BD346" i="18"/>
  <c r="BC656" i="18"/>
  <c r="BD656" i="18"/>
  <c r="BC1034" i="18"/>
  <c r="BD1034" i="18"/>
  <c r="BC1475" i="18"/>
  <c r="BD1224" i="18"/>
  <c r="BD1524" i="18"/>
  <c r="BD32" i="18"/>
  <c r="BD1233" i="18"/>
  <c r="BD223" i="18"/>
  <c r="CJ223" i="7"/>
  <c r="CJ411" i="7"/>
  <c r="CJ775" i="7"/>
  <c r="CJ435" i="7"/>
  <c r="CJ512" i="7"/>
  <c r="CJ525" i="7"/>
  <c r="CJ120" i="7"/>
  <c r="CJ668" i="7"/>
  <c r="CJ106" i="7"/>
  <c r="CJ658" i="7"/>
  <c r="CJ264" i="7"/>
  <c r="CJ704" i="7"/>
  <c r="CJ305" i="7"/>
  <c r="CJ746" i="7"/>
  <c r="BD220" i="18"/>
  <c r="BD911" i="18"/>
  <c r="BD1551" i="18"/>
  <c r="BD900" i="18"/>
  <c r="BD887" i="18"/>
  <c r="BD1412" i="18"/>
  <c r="BD948" i="18"/>
  <c r="BD1162" i="18"/>
  <c r="BD716" i="18"/>
  <c r="BD1055" i="18"/>
  <c r="BD1274" i="18"/>
  <c r="BD677" i="18"/>
  <c r="BD1614" i="18"/>
  <c r="BD1370" i="18"/>
  <c r="BD1119" i="18"/>
  <c r="BD704" i="18"/>
  <c r="BD107" i="18"/>
  <c r="BD1168" i="18"/>
  <c r="BD1066" i="18"/>
  <c r="BD1070" i="18"/>
  <c r="BD273" i="18"/>
  <c r="BD85" i="18"/>
  <c r="BD509" i="18"/>
  <c r="BD1005" i="18"/>
  <c r="BD1123" i="18"/>
  <c r="BD1107" i="18"/>
  <c r="BD151" i="18"/>
  <c r="BD827" i="18"/>
  <c r="BD1655" i="18"/>
  <c r="BD239" i="18"/>
  <c r="BD1658" i="18"/>
  <c r="CF633" i="7"/>
  <c r="BD632" i="7"/>
  <c r="EH633" i="7" s="1"/>
  <c r="CE311" i="7"/>
  <c r="EP48" i="7"/>
  <c r="EX42" i="7"/>
  <c r="EP36" i="7"/>
  <c r="EX30" i="7"/>
  <c r="EP24" i="7"/>
  <c r="EX18" i="7"/>
  <c r="EP12" i="7"/>
  <c r="EX6" i="7"/>
  <c r="BD463" i="7"/>
  <c r="EH464" i="7" s="1"/>
  <c r="BD268" i="7"/>
  <c r="EH269" i="7" s="1"/>
  <c r="EQ268" i="7"/>
  <c r="EX826" i="7"/>
  <c r="EX814" i="7"/>
  <c r="EX802" i="7"/>
  <c r="EX790" i="7"/>
  <c r="EX778" i="7"/>
  <c r="EX766" i="7"/>
  <c r="EX754" i="7"/>
  <c r="ET742" i="7"/>
  <c r="EX706" i="7"/>
  <c r="CE808" i="7"/>
  <c r="EV268" i="7"/>
  <c r="CJ635" i="7"/>
  <c r="CJ373" i="7"/>
  <c r="CJ614" i="7"/>
  <c r="CJ381" i="7"/>
  <c r="BC900" i="18"/>
  <c r="CJ779" i="7"/>
  <c r="CJ546" i="7"/>
  <c r="CJ339" i="7"/>
  <c r="BD385" i="18"/>
  <c r="CJ741" i="7"/>
  <c r="CJ465" i="7"/>
  <c r="CJ78" i="7"/>
  <c r="CJ112" i="7"/>
  <c r="CJ140" i="7"/>
  <c r="CJ192" i="7"/>
  <c r="CJ191" i="7"/>
  <c r="CJ190" i="7"/>
  <c r="CJ258" i="7"/>
  <c r="CJ299" i="7"/>
  <c r="CJ365" i="7"/>
  <c r="CJ12" i="7"/>
  <c r="CJ91" i="7"/>
  <c r="CJ127" i="7"/>
  <c r="CJ163" i="7"/>
  <c r="CJ198" i="7"/>
  <c r="CJ152" i="7"/>
  <c r="CJ185" i="7"/>
  <c r="CJ261" i="7"/>
  <c r="CJ315" i="7"/>
  <c r="CJ371" i="7"/>
  <c r="CJ75" i="7"/>
  <c r="CJ59" i="7"/>
  <c r="CJ116" i="7"/>
  <c r="CJ182" i="7"/>
  <c r="CJ224" i="7"/>
  <c r="CJ232" i="7"/>
  <c r="CJ289" i="7"/>
  <c r="CJ231" i="7"/>
  <c r="CJ263" i="7"/>
  <c r="CJ90" i="7"/>
  <c r="CJ113" i="7"/>
  <c r="CJ142" i="7"/>
  <c r="CJ150" i="7"/>
  <c r="CJ227" i="7"/>
  <c r="CJ247" i="7"/>
  <c r="CJ295" i="7"/>
  <c r="CJ237" i="7"/>
  <c r="CJ282" i="7"/>
  <c r="CJ74" i="7"/>
  <c r="CJ88" i="7"/>
  <c r="CJ122" i="7"/>
  <c r="CJ180" i="7"/>
  <c r="CJ233" i="7"/>
  <c r="CJ253" i="7"/>
  <c r="CJ243" i="7"/>
  <c r="CJ300" i="7"/>
  <c r="CJ325" i="7"/>
  <c r="CJ82" i="7"/>
  <c r="CJ81" i="7"/>
  <c r="CJ147" i="7"/>
  <c r="CJ186" i="7"/>
  <c r="CJ181" i="7"/>
  <c r="CJ205" i="7"/>
  <c r="CJ214" i="7"/>
  <c r="CJ294" i="7"/>
  <c r="CJ359" i="7"/>
  <c r="CJ124" i="7"/>
  <c r="CJ104" i="7"/>
  <c r="CJ197" i="7"/>
  <c r="CJ291" i="7"/>
  <c r="CJ331" i="7"/>
  <c r="CJ367" i="7"/>
  <c r="CJ358" i="7"/>
  <c r="CJ444" i="7"/>
  <c r="CJ441" i="7"/>
  <c r="CJ445" i="7"/>
  <c r="CJ537" i="7"/>
  <c r="CJ559" i="7"/>
  <c r="CJ563" i="7"/>
  <c r="CJ604" i="7"/>
  <c r="CJ647" i="7"/>
  <c r="CJ667" i="7"/>
  <c r="CJ720" i="7"/>
  <c r="CJ719" i="7"/>
  <c r="CJ702" i="7"/>
  <c r="CJ790" i="7"/>
  <c r="CJ806" i="7"/>
  <c r="CJ51" i="7"/>
  <c r="CJ100" i="7"/>
  <c r="CJ201" i="7"/>
  <c r="CJ240" i="7"/>
  <c r="CJ321" i="7"/>
  <c r="CJ302" i="7"/>
  <c r="CJ390" i="7"/>
  <c r="CJ391" i="7"/>
  <c r="CJ459" i="7"/>
  <c r="CJ401" i="7"/>
  <c r="CJ492" i="7"/>
  <c r="CJ545" i="7"/>
  <c r="CJ562" i="7"/>
  <c r="CJ578" i="7"/>
  <c r="CJ610" i="7"/>
  <c r="CJ654" i="7"/>
  <c r="CJ694" i="7"/>
  <c r="CJ723" i="7"/>
  <c r="CJ700" i="7"/>
  <c r="CJ718" i="7"/>
  <c r="CJ796" i="7"/>
  <c r="CJ770" i="7"/>
  <c r="CJ22" i="7"/>
  <c r="CJ137" i="7"/>
  <c r="CJ208" i="7"/>
  <c r="CJ257" i="7"/>
  <c r="CJ327" i="7"/>
  <c r="CJ319" i="7"/>
  <c r="CJ396" i="7"/>
  <c r="CJ397" i="7"/>
  <c r="CJ437" i="7"/>
  <c r="CJ420" i="7"/>
  <c r="CJ507" i="7"/>
  <c r="CJ506" i="7"/>
  <c r="CJ568" i="7"/>
  <c r="CJ584" i="7"/>
  <c r="CJ613" i="7"/>
  <c r="CJ689" i="7"/>
  <c r="CJ633" i="7"/>
  <c r="CJ751" i="7"/>
  <c r="CJ733" i="7"/>
  <c r="CJ732" i="7"/>
  <c r="CJ813" i="7"/>
  <c r="CJ776" i="7"/>
  <c r="CK2" i="7"/>
  <c r="CK661" i="7" s="1"/>
  <c r="CJ70" i="7"/>
  <c r="CJ136" i="7"/>
  <c r="CJ218" i="7"/>
  <c r="CJ283" i="7"/>
  <c r="CJ270" i="7"/>
  <c r="CJ345" i="7"/>
  <c r="CJ405" i="7"/>
  <c r="CJ416" i="7"/>
  <c r="CJ392" i="7"/>
  <c r="CJ451" i="7"/>
  <c r="CJ477" i="7"/>
  <c r="CJ521" i="7"/>
  <c r="CJ589" i="7"/>
  <c r="CJ538" i="7"/>
  <c r="CJ597" i="7"/>
  <c r="CJ673" i="7"/>
  <c r="CJ639" i="7"/>
  <c r="CJ759" i="7"/>
  <c r="CJ758" i="7"/>
  <c r="CJ743" i="7"/>
  <c r="CJ798" i="7"/>
  <c r="CJ785" i="7"/>
  <c r="CJ97" i="7"/>
  <c r="CJ160" i="7"/>
  <c r="CJ248" i="7"/>
  <c r="CJ225" i="7"/>
  <c r="CJ338" i="7"/>
  <c r="CJ348" i="7"/>
  <c r="CJ418" i="7"/>
  <c r="CJ422" i="7"/>
  <c r="CJ442" i="7"/>
  <c r="CJ488" i="7"/>
  <c r="CJ460" i="7"/>
  <c r="CJ536" i="7"/>
  <c r="CJ550" i="7"/>
  <c r="CJ547" i="7"/>
  <c r="CJ603" i="7"/>
  <c r="CJ628" i="7"/>
  <c r="CJ655" i="7"/>
  <c r="CJ728" i="7"/>
  <c r="CJ730" i="7"/>
  <c r="CJ690" i="7"/>
  <c r="CJ801" i="7"/>
  <c r="CJ826" i="7"/>
  <c r="CJ98" i="7"/>
  <c r="CJ114" i="7"/>
  <c r="CJ162" i="7"/>
  <c r="CJ211" i="7"/>
  <c r="CJ344" i="7"/>
  <c r="CJ354" i="7"/>
  <c r="CJ424" i="7"/>
  <c r="CJ425" i="7"/>
  <c r="CJ458" i="7"/>
  <c r="CJ496" i="7"/>
  <c r="CJ480" i="7"/>
  <c r="CJ511" i="7"/>
  <c r="CJ552" i="7"/>
  <c r="CJ599" i="7"/>
  <c r="CJ609" i="7"/>
  <c r="CJ634" i="7"/>
  <c r="CJ684" i="7"/>
  <c r="CJ745" i="7"/>
  <c r="CJ691" i="7"/>
  <c r="CJ712" i="7"/>
  <c r="CJ807" i="7"/>
  <c r="CJ811" i="7"/>
  <c r="CJ58" i="7"/>
  <c r="CJ169" i="7"/>
  <c r="CJ184" i="7"/>
  <c r="CJ269" i="7"/>
  <c r="CJ374" i="7"/>
  <c r="CJ369" i="7"/>
  <c r="CJ430" i="7"/>
  <c r="CJ431" i="7"/>
  <c r="CJ464" i="7"/>
  <c r="CJ499" i="7"/>
  <c r="CJ491" i="7"/>
  <c r="CJ514" i="7"/>
  <c r="CJ558" i="7"/>
  <c r="CJ605" i="7"/>
  <c r="CJ612" i="7"/>
  <c r="CJ646" i="7"/>
  <c r="CJ627" i="7"/>
  <c r="CJ766" i="7"/>
  <c r="CJ707" i="7"/>
  <c r="CJ726" i="7"/>
  <c r="CJ786" i="7"/>
  <c r="CJ817" i="7"/>
  <c r="CJ92" i="7"/>
  <c r="CJ175" i="7"/>
  <c r="CJ210" i="7"/>
  <c r="CJ284" i="7"/>
  <c r="CJ380" i="7"/>
  <c r="CJ375" i="7"/>
  <c r="CJ433" i="7"/>
  <c r="CJ388" i="7"/>
  <c r="CJ470" i="7"/>
  <c r="CJ505" i="7"/>
  <c r="CJ500" i="7"/>
  <c r="CJ517" i="7"/>
  <c r="CJ573" i="7"/>
  <c r="CJ611" i="7"/>
  <c r="CJ618" i="7"/>
  <c r="CJ653" i="7"/>
  <c r="CJ674" i="7"/>
  <c r="CJ742" i="7"/>
  <c r="CJ727" i="7"/>
  <c r="CJ754" i="7"/>
  <c r="CJ792" i="7"/>
  <c r="CJ820" i="7"/>
  <c r="CJ101" i="7"/>
  <c r="CJ156" i="7"/>
  <c r="CJ226" i="7"/>
  <c r="CJ296" i="7"/>
  <c r="CJ323" i="7"/>
  <c r="CJ384" i="7"/>
  <c r="CJ389" i="7"/>
  <c r="CJ398" i="7"/>
  <c r="CJ479" i="7"/>
  <c r="CJ484" i="7"/>
  <c r="CJ483" i="7"/>
  <c r="CJ515" i="7"/>
  <c r="CJ554" i="7"/>
  <c r="CJ620" i="7"/>
  <c r="CJ663" i="7"/>
  <c r="CJ675" i="7"/>
  <c r="CJ672" i="7"/>
  <c r="CJ696" i="7"/>
  <c r="CJ683" i="7"/>
  <c r="CJ781" i="7"/>
  <c r="CJ812" i="7"/>
  <c r="CJ307" i="7"/>
  <c r="CJ426" i="7"/>
  <c r="CJ553" i="7"/>
  <c r="CJ681" i="7"/>
  <c r="CJ787" i="7"/>
  <c r="CJ25" i="7"/>
  <c r="CJ330" i="7"/>
  <c r="CJ429" i="7"/>
  <c r="CJ583" i="7"/>
  <c r="CJ636" i="7"/>
  <c r="CJ819" i="7"/>
  <c r="CJ109" i="7"/>
  <c r="CJ308" i="7"/>
  <c r="CJ473" i="7"/>
  <c r="CJ579" i="7"/>
  <c r="CJ680" i="7"/>
  <c r="CJ824" i="7"/>
  <c r="CJ121" i="7"/>
  <c r="CJ313" i="7"/>
  <c r="CJ474" i="7"/>
  <c r="CJ598" i="7"/>
  <c r="CJ698" i="7"/>
  <c r="CJ207" i="7"/>
  <c r="CJ399" i="7"/>
  <c r="CJ513" i="7"/>
  <c r="CJ619" i="7"/>
  <c r="CJ747" i="7"/>
  <c r="CJ146" i="7"/>
  <c r="CJ387" i="7"/>
  <c r="CJ522" i="7"/>
  <c r="CJ644" i="7"/>
  <c r="CJ749" i="7"/>
  <c r="BD692" i="18"/>
  <c r="CJ734" i="7"/>
  <c r="CJ436" i="7"/>
  <c r="CJ67" i="7"/>
  <c r="BD812" i="18"/>
  <c r="BD1442" i="18"/>
  <c r="BD1689" i="18"/>
  <c r="BD606" i="18"/>
  <c r="BD1384" i="18"/>
  <c r="BD54" i="18"/>
  <c r="BD120" i="18"/>
  <c r="BD1548" i="18"/>
  <c r="BD291" i="18"/>
  <c r="BD1967" i="18"/>
  <c r="BD672" i="18"/>
  <c r="BD1666" i="18"/>
  <c r="BD1951" i="18"/>
  <c r="BD813" i="7"/>
  <c r="EH814" i="7" s="1"/>
  <c r="EU268" i="7"/>
  <c r="EK268" i="7"/>
  <c r="CE308" i="7"/>
  <c r="EX827" i="7"/>
  <c r="EX779" i="7"/>
  <c r="EX767" i="7"/>
  <c r="EX755" i="7"/>
  <c r="EX743" i="7"/>
  <c r="ES268" i="7"/>
  <c r="EM268" i="7"/>
  <c r="CE828" i="7"/>
  <c r="BB306" i="7"/>
  <c r="EJ215" i="7"/>
  <c r="BD1357" i="18"/>
  <c r="BC385" i="18"/>
  <c r="BD501" i="18"/>
  <c r="BD163" i="18"/>
  <c r="BD264" i="18"/>
  <c r="BD1985" i="18"/>
  <c r="BD1032" i="18"/>
  <c r="BD426" i="18"/>
  <c r="BD263" i="18"/>
  <c r="BD1900" i="18"/>
  <c r="BD802" i="18"/>
  <c r="BC1119" i="18"/>
  <c r="BD460" i="18"/>
  <c r="BD56" i="18"/>
  <c r="BD637" i="18"/>
  <c r="BD185" i="18"/>
  <c r="BD118" i="18"/>
  <c r="BD40" i="18"/>
  <c r="BD1169" i="18"/>
  <c r="BD1161" i="18"/>
  <c r="BD1453" i="18"/>
  <c r="BD1112" i="18"/>
  <c r="BD719" i="18"/>
  <c r="BD1137" i="18"/>
  <c r="BD1400" i="18"/>
  <c r="BD1124" i="18"/>
  <c r="BD1454" i="18"/>
  <c r="BC764" i="18"/>
  <c r="BD764" i="18"/>
  <c r="BC1068" i="18"/>
  <c r="BD1068" i="18"/>
  <c r="BD1874" i="18"/>
  <c r="BC1312" i="18"/>
  <c r="BC201" i="18"/>
  <c r="BD201" i="18"/>
  <c r="BC376" i="18"/>
  <c r="BC1411" i="18"/>
  <c r="BC633" i="18"/>
  <c r="BC275" i="18"/>
  <c r="BD275" i="18"/>
  <c r="BC583" i="18"/>
  <c r="BD583" i="18"/>
  <c r="BC1545" i="18"/>
  <c r="BD1545" i="18"/>
  <c r="BC231" i="18"/>
  <c r="BC1615" i="18"/>
  <c r="BD1615" i="18"/>
  <c r="BC1108" i="18"/>
  <c r="BD1612" i="18"/>
  <c r="BC421" i="18"/>
  <c r="BD421" i="18"/>
  <c r="BC1825" i="18"/>
  <c r="BC1819" i="18"/>
  <c r="BD1819" i="18"/>
  <c r="BC475" i="18"/>
  <c r="BD475" i="18"/>
  <c r="BC1488" i="18"/>
  <c r="BD1488" i="18"/>
  <c r="BC492" i="18"/>
  <c r="BD492" i="18"/>
  <c r="BC418" i="18"/>
  <c r="BD418" i="18"/>
  <c r="BC281" i="18"/>
  <c r="BC754" i="18"/>
  <c r="BC1211" i="18"/>
  <c r="BC1506" i="18"/>
  <c r="BD1506" i="18"/>
  <c r="BC1733" i="18"/>
  <c r="BD1733" i="18"/>
  <c r="BC759" i="18"/>
  <c r="BC448" i="18"/>
  <c r="BC696" i="18"/>
  <c r="BC1319" i="18"/>
  <c r="BC1310" i="18"/>
  <c r="BD1310" i="18"/>
  <c r="BC1976" i="18"/>
  <c r="BD1976" i="18"/>
  <c r="BC208" i="18"/>
  <c r="BD208" i="18"/>
  <c r="BC1476" i="18"/>
  <c r="BD1476" i="18"/>
  <c r="BC209" i="18"/>
  <c r="BD209" i="18"/>
  <c r="BC1438" i="18"/>
  <c r="BD1438" i="18"/>
  <c r="BC1644" i="18"/>
  <c r="BD1027" i="18"/>
  <c r="BD649" i="18"/>
  <c r="BD363" i="18"/>
  <c r="BD840" i="18"/>
  <c r="BD271" i="18"/>
  <c r="BD1474" i="18"/>
  <c r="BD642" i="18"/>
  <c r="BD323" i="18"/>
  <c r="BD1766" i="18"/>
  <c r="BD313" i="18"/>
  <c r="BD652" i="18"/>
  <c r="BD551" i="18"/>
  <c r="BD867" i="18"/>
  <c r="BD252" i="18"/>
  <c r="BD30" i="18"/>
  <c r="BD667" i="18"/>
  <c r="BD1387" i="18"/>
  <c r="BD1471" i="18"/>
  <c r="BD1553" i="18"/>
  <c r="BD200" i="18"/>
  <c r="BD1249" i="18"/>
  <c r="BD1292" i="18"/>
  <c r="BD1771" i="18"/>
  <c r="BD37" i="18"/>
  <c r="BD189" i="18"/>
  <c r="BD1268" i="18"/>
  <c r="BD1214" i="18"/>
  <c r="BD1642" i="18"/>
  <c r="BD1759" i="18"/>
  <c r="BD79" i="18"/>
  <c r="BD138" i="18"/>
  <c r="BD29" i="18"/>
  <c r="BD993" i="18"/>
  <c r="BD988" i="18"/>
  <c r="BD174" i="18"/>
  <c r="BD1879" i="18"/>
  <c r="BD1428" i="18"/>
  <c r="BD1732" i="18"/>
  <c r="BD467" i="18"/>
  <c r="BD534" i="18"/>
  <c r="EM267" i="7"/>
  <c r="BD203" i="18"/>
  <c r="BD992" i="18"/>
  <c r="BD1294" i="18"/>
  <c r="BD1192" i="18"/>
  <c r="BD1619" i="18"/>
  <c r="CJ262" i="7"/>
  <c r="CJ267" i="7"/>
  <c r="CJ268" i="7"/>
  <c r="CJ24" i="7"/>
  <c r="CJ828" i="7"/>
  <c r="CJ33" i="7"/>
  <c r="CJ50" i="7"/>
  <c r="CJ62" i="7"/>
  <c r="CJ43" i="7"/>
  <c r="CJ216" i="7"/>
  <c r="CJ27" i="7"/>
  <c r="CJ34" i="7"/>
  <c r="CJ5" i="7"/>
  <c r="CJ57" i="7"/>
  <c r="CJ42" i="7"/>
  <c r="CJ56" i="7"/>
  <c r="CJ217" i="7"/>
  <c r="CJ827" i="7"/>
  <c r="CJ20" i="7"/>
  <c r="CJ7" i="7"/>
  <c r="CJ64" i="7"/>
  <c r="CJ66" i="7"/>
  <c r="CJ8" i="7"/>
  <c r="CJ129" i="7"/>
  <c r="CJ664" i="7"/>
  <c r="CJ831" i="7"/>
  <c r="CJ29" i="7"/>
  <c r="CJ54" i="7"/>
  <c r="CJ76" i="7"/>
  <c r="CJ73" i="7"/>
  <c r="CJ60" i="7"/>
  <c r="CJ206" i="7"/>
  <c r="CJ215" i="7"/>
  <c r="CJ17" i="7"/>
  <c r="CJ26" i="7"/>
  <c r="CJ47" i="7"/>
  <c r="CJ79" i="7"/>
  <c r="CJ11" i="7"/>
  <c r="CJ494" i="7"/>
  <c r="CJ6" i="7"/>
  <c r="CJ829" i="7"/>
  <c r="CJ832" i="7"/>
  <c r="CJ44" i="7"/>
  <c r="CJ38" i="7"/>
  <c r="CJ40" i="7"/>
  <c r="CJ30" i="7"/>
  <c r="CJ9" i="7"/>
  <c r="CJ830" i="7"/>
  <c r="CJ41" i="7"/>
  <c r="CJ31" i="7"/>
  <c r="CJ45" i="7"/>
  <c r="CJ63" i="7"/>
  <c r="CJ15" i="7"/>
  <c r="CJ19" i="7"/>
  <c r="CJ35" i="7"/>
  <c r="CJ28" i="7"/>
  <c r="CJ61" i="7"/>
  <c r="CJ77" i="7"/>
  <c r="CJ18" i="7"/>
  <c r="CJ23" i="7"/>
  <c r="CJ36" i="7"/>
  <c r="CJ37" i="7"/>
  <c r="CJ72" i="7"/>
  <c r="CJ80" i="7"/>
  <c r="CJ21" i="7"/>
  <c r="CJ14" i="7"/>
  <c r="CJ10" i="7"/>
  <c r="CJ49" i="7"/>
  <c r="CJ48" i="7"/>
  <c r="CJ71" i="7"/>
  <c r="CJ301" i="7"/>
  <c r="CJ16" i="7"/>
  <c r="CJ53" i="7"/>
  <c r="CJ96" i="7"/>
  <c r="CJ86" i="7"/>
  <c r="CJ123" i="7"/>
  <c r="CJ107" i="7"/>
  <c r="CJ145" i="7"/>
  <c r="CJ128" i="7"/>
  <c r="CJ157" i="7"/>
  <c r="CJ143" i="7"/>
  <c r="CJ155" i="7"/>
  <c r="CJ236" i="7"/>
  <c r="CJ199" i="7"/>
  <c r="CJ235" i="7"/>
  <c r="CJ212" i="7"/>
  <c r="CJ271" i="7"/>
  <c r="CJ246" i="7"/>
  <c r="CJ272" i="7"/>
  <c r="CJ259" i="7"/>
  <c r="CJ303" i="7"/>
  <c r="CJ266" i="7"/>
  <c r="CJ347" i="7"/>
  <c r="CJ383" i="7"/>
  <c r="CJ316" i="7"/>
  <c r="CJ357" i="7"/>
  <c r="CJ314" i="7"/>
  <c r="CJ408" i="7"/>
  <c r="CJ376" i="7"/>
  <c r="CJ400" i="7"/>
  <c r="CJ434" i="7"/>
  <c r="CJ447" i="7"/>
  <c r="CJ446" i="7"/>
  <c r="CJ482" i="7"/>
  <c r="CJ454" i="7"/>
  <c r="CJ508" i="7"/>
  <c r="CJ495" i="7"/>
  <c r="CJ457" i="7"/>
  <c r="CJ524" i="7"/>
  <c r="CJ523" i="7"/>
  <c r="CJ526" i="7"/>
  <c r="CJ571" i="7"/>
  <c r="CJ561" i="7"/>
  <c r="CJ566" i="7"/>
  <c r="CJ585" i="7"/>
  <c r="CJ588" i="7"/>
  <c r="CJ622" i="7"/>
  <c r="CJ621" i="7"/>
  <c r="CJ657" i="7"/>
  <c r="CJ637" i="7"/>
  <c r="CJ688" i="7"/>
  <c r="CJ642" i="7"/>
  <c r="CJ686" i="7"/>
  <c r="CJ762" i="7"/>
  <c r="CJ769" i="7"/>
  <c r="CJ722" i="7"/>
  <c r="CJ744" i="7"/>
  <c r="CJ705" i="7"/>
  <c r="CJ760" i="7"/>
  <c r="CJ799" i="7"/>
  <c r="CJ767" i="7"/>
  <c r="CJ774" i="7"/>
  <c r="CJ821" i="7"/>
  <c r="CJ788" i="7"/>
  <c r="CJ13" i="7"/>
  <c r="CJ68" i="7"/>
  <c r="CJ105" i="7"/>
  <c r="CJ111" i="7"/>
  <c r="CJ126" i="7"/>
  <c r="CJ125" i="7"/>
  <c r="CJ148" i="7"/>
  <c r="CJ153" i="7"/>
  <c r="CJ158" i="7"/>
  <c r="CJ167" i="7"/>
  <c r="CJ193" i="7"/>
  <c r="CJ239" i="7"/>
  <c r="CJ161" i="7"/>
  <c r="CJ238" i="7"/>
  <c r="CJ213" i="7"/>
  <c r="CJ274" i="7"/>
  <c r="CJ249" i="7"/>
  <c r="CJ275" i="7"/>
  <c r="CJ285" i="7"/>
  <c r="CJ306" i="7"/>
  <c r="CJ273" i="7"/>
  <c r="CJ350" i="7"/>
  <c r="CJ386" i="7"/>
  <c r="CJ334" i="7"/>
  <c r="CJ360" i="7"/>
  <c r="CJ322" i="7"/>
  <c r="CJ443" i="7"/>
  <c r="CJ340" i="7"/>
  <c r="CJ403" i="7"/>
  <c r="CJ346" i="7"/>
  <c r="CJ450" i="7"/>
  <c r="CJ449" i="7"/>
  <c r="CJ407" i="7"/>
  <c r="CJ478" i="7"/>
  <c r="CJ471" i="7"/>
  <c r="CJ498" i="7"/>
  <c r="CJ463" i="7"/>
  <c r="CJ528" i="7"/>
  <c r="CJ527" i="7"/>
  <c r="CJ529" i="7"/>
  <c r="CJ574" i="7"/>
  <c r="CJ564" i="7"/>
  <c r="CJ569" i="7"/>
  <c r="CJ582" i="7"/>
  <c r="CJ590" i="7"/>
  <c r="CJ625" i="7"/>
  <c r="CJ626" i="7"/>
  <c r="CJ676" i="7"/>
  <c r="CJ662" i="7"/>
  <c r="CJ623" i="7"/>
  <c r="CJ645" i="7"/>
  <c r="CJ687" i="7"/>
  <c r="CJ699" i="7"/>
  <c r="CJ708" i="7"/>
  <c r="CJ739" i="7"/>
  <c r="CJ755" i="7"/>
  <c r="CJ721" i="7"/>
  <c r="CJ697" i="7"/>
  <c r="CJ802" i="7"/>
  <c r="CJ822" i="7"/>
  <c r="CJ777" i="7"/>
  <c r="CJ765" i="7"/>
  <c r="CJ791" i="7"/>
  <c r="CJ4" i="7"/>
  <c r="CJ833" i="7"/>
  <c r="CJ84" i="7"/>
  <c r="CJ108" i="7"/>
  <c r="CJ115" i="7"/>
  <c r="CJ130" i="7"/>
  <c r="CJ55" i="7"/>
  <c r="CJ151" i="7"/>
  <c r="CJ131" i="7"/>
  <c r="CJ159" i="7"/>
  <c r="CJ179" i="7"/>
  <c r="CJ170" i="7"/>
  <c r="CJ242" i="7"/>
  <c r="CJ177" i="7"/>
  <c r="CJ241" i="7"/>
  <c r="CJ200" i="7"/>
  <c r="CJ277" i="7"/>
  <c r="CJ209" i="7"/>
  <c r="CJ278" i="7"/>
  <c r="CJ297" i="7"/>
  <c r="CJ309" i="7"/>
  <c r="CJ254" i="7"/>
  <c r="CJ353" i="7"/>
  <c r="CJ320" i="7"/>
  <c r="CJ329" i="7"/>
  <c r="CJ363" i="7"/>
  <c r="CJ317" i="7"/>
  <c r="CJ412" i="7"/>
  <c r="CJ355" i="7"/>
  <c r="CJ406" i="7"/>
  <c r="CJ361" i="7"/>
  <c r="CJ453" i="7"/>
  <c r="CJ452" i="7"/>
  <c r="CJ404" i="7"/>
  <c r="CJ489" i="7"/>
  <c r="CJ486" i="7"/>
  <c r="CJ501" i="7"/>
  <c r="CJ475" i="7"/>
  <c r="CJ531" i="7"/>
  <c r="CJ530" i="7"/>
  <c r="CJ532" i="7"/>
  <c r="CJ577" i="7"/>
  <c r="CJ567" i="7"/>
  <c r="CJ572" i="7"/>
  <c r="CJ593" i="7"/>
  <c r="CJ591" i="7"/>
  <c r="CJ592" i="7"/>
  <c r="CJ629" i="7"/>
  <c r="CJ679" i="7"/>
  <c r="CJ640" i="7"/>
  <c r="CJ624" i="7"/>
  <c r="CJ648" i="7"/>
  <c r="CJ666" i="7"/>
  <c r="CJ717" i="7"/>
  <c r="CJ711" i="7"/>
  <c r="CJ750" i="7"/>
  <c r="CJ768" i="7"/>
  <c r="CJ724" i="7"/>
  <c r="CJ715" i="7"/>
  <c r="CJ805" i="7"/>
  <c r="CJ825" i="7"/>
  <c r="CJ780" i="7"/>
  <c r="CJ800" i="7"/>
  <c r="CJ794" i="7"/>
  <c r="CJ39" i="7"/>
  <c r="CJ87" i="7"/>
  <c r="CJ85" i="7"/>
  <c r="CJ95" i="7"/>
  <c r="CJ133" i="7"/>
  <c r="CJ134" i="7"/>
  <c r="CJ154" i="7"/>
  <c r="CJ149" i="7"/>
  <c r="CJ168" i="7"/>
  <c r="CJ165" i="7"/>
  <c r="CJ188" i="7"/>
  <c r="CJ245" i="7"/>
  <c r="CJ194" i="7"/>
  <c r="CJ244" i="7"/>
  <c r="CJ178" i="7"/>
  <c r="CJ280" i="7"/>
  <c r="CJ222" i="7"/>
  <c r="CJ281" i="7"/>
  <c r="CJ288" i="7"/>
  <c r="CJ312" i="7"/>
  <c r="CJ276" i="7"/>
  <c r="CJ356" i="7"/>
  <c r="CJ336" i="7"/>
  <c r="CJ298" i="7"/>
  <c r="CJ366" i="7"/>
  <c r="CJ343" i="7"/>
  <c r="CJ415" i="7"/>
  <c r="CJ379" i="7"/>
  <c r="CJ409" i="7"/>
  <c r="CJ382" i="7"/>
  <c r="CJ456" i="7"/>
  <c r="CJ455" i="7"/>
  <c r="CJ414" i="7"/>
  <c r="CJ468" i="7"/>
  <c r="CJ487" i="7"/>
  <c r="CJ504" i="7"/>
  <c r="CJ485" i="7"/>
  <c r="CJ534" i="7"/>
  <c r="CJ533" i="7"/>
  <c r="CJ535" i="7"/>
  <c r="CJ580" i="7"/>
  <c r="CJ570" i="7"/>
  <c r="CJ575" i="7"/>
  <c r="CJ596" i="7"/>
  <c r="CJ595" i="7"/>
  <c r="CJ594" i="7"/>
  <c r="CJ632" i="7"/>
  <c r="CJ682" i="7"/>
  <c r="CJ643" i="7"/>
  <c r="CJ659" i="7"/>
  <c r="CJ652" i="7"/>
  <c r="CJ669" i="7"/>
  <c r="CJ731" i="7"/>
  <c r="CJ725" i="7"/>
  <c r="CJ761" i="7"/>
  <c r="CJ771" i="7"/>
  <c r="CJ738" i="7"/>
  <c r="CJ729" i="7"/>
  <c r="CJ808" i="7"/>
  <c r="CJ810" i="7"/>
  <c r="CJ783" i="7"/>
  <c r="CJ803" i="7"/>
  <c r="CJ797" i="7"/>
  <c r="CJ52" i="7"/>
  <c r="CJ93" i="7"/>
  <c r="CJ89" i="7"/>
  <c r="CJ110" i="7"/>
  <c r="CJ69" i="7"/>
  <c r="CJ138" i="7"/>
  <c r="CJ144" i="7"/>
  <c r="CJ166" i="7"/>
  <c r="CJ183" i="7"/>
  <c r="CJ189" i="7"/>
  <c r="CJ196" i="7"/>
  <c r="CJ251" i="7"/>
  <c r="CJ202" i="7"/>
  <c r="CJ250" i="7"/>
  <c r="CJ171" i="7"/>
  <c r="CJ286" i="7"/>
  <c r="CJ219" i="7"/>
  <c r="CJ287" i="7"/>
  <c r="CJ304" i="7"/>
  <c r="CJ318" i="7"/>
  <c r="CJ279" i="7"/>
  <c r="CJ362" i="7"/>
  <c r="CJ328" i="7"/>
  <c r="CJ337" i="7"/>
  <c r="CJ372" i="7"/>
  <c r="CJ385" i="7"/>
  <c r="CJ421" i="7"/>
  <c r="CJ352" i="7"/>
  <c r="CJ413" i="7"/>
  <c r="CJ364" i="7"/>
  <c r="CJ462" i="7"/>
  <c r="CJ461" i="7"/>
  <c r="CJ438" i="7"/>
  <c r="CJ481" i="7"/>
  <c r="CJ466" i="7"/>
  <c r="CJ510" i="7"/>
  <c r="CJ497" i="7"/>
  <c r="CJ542" i="7"/>
  <c r="CJ539" i="7"/>
  <c r="CJ551" i="7"/>
  <c r="CJ586" i="7"/>
  <c r="CJ576" i="7"/>
  <c r="CJ581" i="7"/>
  <c r="CJ602" i="7"/>
  <c r="CJ601" i="7"/>
  <c r="CJ600" i="7"/>
  <c r="CJ638" i="7"/>
  <c r="CJ665" i="7"/>
  <c r="CJ649" i="7"/>
  <c r="CJ670" i="7"/>
  <c r="CJ685" i="7"/>
  <c r="CJ701" i="7"/>
  <c r="CJ748" i="7"/>
  <c r="CJ753" i="7"/>
  <c r="CJ716" i="7"/>
  <c r="CJ695" i="7"/>
  <c r="CJ763" i="7"/>
  <c r="CJ757" i="7"/>
  <c r="CJ778" i="7"/>
  <c r="CJ816" i="7"/>
  <c r="CJ789" i="7"/>
  <c r="CJ809" i="7"/>
  <c r="CJ823" i="7"/>
  <c r="CJ46" i="7"/>
  <c r="CJ83" i="7"/>
  <c r="CJ102" i="7"/>
  <c r="CJ103" i="7"/>
  <c r="CJ94" i="7"/>
  <c r="CJ118" i="7"/>
  <c r="CJ132" i="7"/>
  <c r="CJ172" i="7"/>
  <c r="CJ174" i="7"/>
  <c r="CJ195" i="7"/>
  <c r="CJ221" i="7"/>
  <c r="CJ176" i="7"/>
  <c r="CJ220" i="7"/>
  <c r="CJ256" i="7"/>
  <c r="CJ203" i="7"/>
  <c r="CJ292" i="7"/>
  <c r="CJ228" i="7"/>
  <c r="CJ293" i="7"/>
  <c r="CJ310" i="7"/>
  <c r="CJ324" i="7"/>
  <c r="CJ311" i="7"/>
  <c r="CJ368" i="7"/>
  <c r="CJ335" i="7"/>
  <c r="CJ342" i="7"/>
  <c r="CJ378" i="7"/>
  <c r="CJ393" i="7"/>
  <c r="CJ427" i="7"/>
  <c r="CJ349" i="7"/>
  <c r="CJ419" i="7"/>
  <c r="CJ423" i="7"/>
  <c r="CJ395" i="7"/>
  <c r="CJ467" i="7"/>
  <c r="CJ417" i="7"/>
  <c r="CJ493" i="7"/>
  <c r="CJ490" i="7"/>
  <c r="CJ516" i="7"/>
  <c r="CJ503" i="7"/>
  <c r="CJ548" i="7"/>
  <c r="CJ509" i="7"/>
  <c r="CJ556" i="7"/>
  <c r="CJ544" i="7"/>
  <c r="CJ549" i="7"/>
  <c r="CJ587" i="7"/>
  <c r="CJ608" i="7"/>
  <c r="CJ607" i="7"/>
  <c r="CJ606" i="7"/>
  <c r="CJ641" i="7"/>
  <c r="CJ671" i="7"/>
  <c r="CJ656" i="7"/>
  <c r="CJ630" i="7"/>
  <c r="CJ692" i="7"/>
  <c r="CJ706" i="7"/>
  <c r="CJ714" i="7"/>
  <c r="CJ693" i="7"/>
  <c r="CJ736" i="7"/>
  <c r="CJ710" i="7"/>
  <c r="CJ703" i="7"/>
  <c r="CJ709" i="7"/>
  <c r="CJ784" i="7"/>
  <c r="CJ772" i="7"/>
  <c r="CJ795" i="7"/>
  <c r="CJ773" i="7"/>
  <c r="CJ814" i="7"/>
  <c r="CJ65" i="7"/>
  <c r="CJ32" i="7"/>
  <c r="CJ99" i="7"/>
  <c r="CJ117" i="7"/>
  <c r="CJ135" i="7"/>
  <c r="CJ139" i="7"/>
  <c r="CJ119" i="7"/>
  <c r="CJ173" i="7"/>
  <c r="CJ164" i="7"/>
  <c r="CJ204" i="7"/>
  <c r="CJ230" i="7"/>
  <c r="CJ141" i="7"/>
  <c r="CJ229" i="7"/>
  <c r="CJ187" i="7"/>
  <c r="CJ260" i="7"/>
  <c r="CJ255" i="7"/>
  <c r="CJ265" i="7"/>
  <c r="CJ234" i="7"/>
  <c r="CJ252" i="7"/>
  <c r="CJ333" i="7"/>
  <c r="CJ341" i="7"/>
  <c r="CJ377" i="7"/>
  <c r="CJ326" i="7"/>
  <c r="CJ351" i="7"/>
  <c r="CJ332" i="7"/>
  <c r="CJ402" i="7"/>
  <c r="CJ370" i="7"/>
  <c r="CJ394" i="7"/>
  <c r="CJ428" i="7"/>
  <c r="CJ440" i="7"/>
  <c r="CJ439" i="7"/>
  <c r="CJ476" i="7"/>
  <c r="CJ432" i="7"/>
  <c r="CJ502" i="7"/>
  <c r="CJ469" i="7"/>
  <c r="CJ472" i="7"/>
  <c r="CJ519" i="7"/>
  <c r="CJ518" i="7"/>
  <c r="CJ520" i="7"/>
  <c r="CJ565" i="7"/>
  <c r="CJ555" i="7"/>
  <c r="CJ560" i="7"/>
  <c r="CJ543" i="7"/>
  <c r="CJ617" i="7"/>
  <c r="CJ616" i="7"/>
  <c r="CJ615" i="7"/>
  <c r="CJ650" i="7"/>
  <c r="CJ631" i="7"/>
  <c r="CJ678" i="7"/>
  <c r="CJ660" i="7"/>
  <c r="CJ677" i="7"/>
  <c r="CJ737" i="7"/>
  <c r="CJ756" i="7"/>
  <c r="CJ713" i="7"/>
  <c r="CJ752" i="7"/>
  <c r="CJ735" i="7"/>
  <c r="CJ740" i="7"/>
  <c r="CJ793" i="7"/>
  <c r="CJ804" i="7"/>
  <c r="CJ815" i="7"/>
  <c r="CJ782" i="7"/>
  <c r="BD51" i="18"/>
  <c r="BD817" i="18"/>
  <c r="BD1641" i="18"/>
  <c r="BD1739" i="18"/>
  <c r="BD1047" i="18"/>
  <c r="BD1712" i="18"/>
  <c r="BD372" i="18"/>
  <c r="BD1399" i="18"/>
  <c r="BD1015" i="18"/>
  <c r="CK267" i="7"/>
  <c r="CK268" i="7"/>
  <c r="BD515" i="18"/>
  <c r="BD10" i="18"/>
  <c r="BD1559" i="18"/>
  <c r="BD276" i="18"/>
  <c r="BD1084" i="18"/>
  <c r="BD1392" i="18"/>
  <c r="BD811" i="18"/>
  <c r="BD645" i="18"/>
  <c r="BD707" i="18"/>
  <c r="BD434" i="18"/>
  <c r="BD1038" i="18"/>
  <c r="BD609" i="18"/>
  <c r="BD446" i="18"/>
  <c r="BD100" i="18"/>
  <c r="BD1536" i="18"/>
  <c r="BD2001" i="18"/>
  <c r="BD1965" i="18"/>
  <c r="BD1968" i="18"/>
  <c r="BD1833" i="18"/>
  <c r="BD873" i="18"/>
  <c r="BD1451" i="18"/>
  <c r="BD1421" i="18"/>
  <c r="BD1665" i="18"/>
  <c r="BD851" i="18"/>
  <c r="BD1692" i="18"/>
  <c r="BD853" i="18"/>
  <c r="BD53" i="18"/>
  <c r="CI799" i="7"/>
  <c r="CI785" i="7"/>
  <c r="CI815" i="7"/>
  <c r="CI766" i="7"/>
  <c r="CI767" i="7"/>
  <c r="CI737" i="7"/>
  <c r="CI757" i="7"/>
  <c r="CI738" i="7"/>
  <c r="CI730" i="7"/>
  <c r="CI719" i="7"/>
  <c r="CI714" i="7"/>
  <c r="CI663" i="7"/>
  <c r="CI677" i="7"/>
  <c r="CI645" i="7"/>
  <c r="CI623" i="7"/>
  <c r="CI646" i="7"/>
  <c r="CI689" i="7"/>
  <c r="CI606" i="7"/>
  <c r="CI610" i="7"/>
  <c r="CI614" i="7"/>
  <c r="CI571" i="7"/>
  <c r="CI578" i="7"/>
  <c r="CI576" i="7"/>
  <c r="CI537" i="7"/>
  <c r="CI538" i="7"/>
  <c r="CI507" i="7"/>
  <c r="CI505" i="7"/>
  <c r="CI467" i="7"/>
  <c r="CI476" i="7"/>
  <c r="CI436" i="7"/>
  <c r="CI469" i="7"/>
  <c r="CI425" i="7"/>
  <c r="CI434" i="7"/>
  <c r="CI462" i="7"/>
  <c r="CI427" i="7"/>
  <c r="CI393" i="7"/>
  <c r="CI372" i="7"/>
  <c r="CI366" i="7"/>
  <c r="CI373" i="7"/>
  <c r="CI350" i="7"/>
  <c r="CI351" i="7"/>
  <c r="CI303" i="7"/>
  <c r="CI332" i="7"/>
  <c r="CI287" i="7"/>
  <c r="CI275" i="7"/>
  <c r="CI313" i="7"/>
  <c r="CI271" i="7"/>
  <c r="CI231" i="7"/>
  <c r="CI219" i="7"/>
  <c r="CI166" i="7"/>
  <c r="CI226" i="7"/>
  <c r="CI224" i="7"/>
  <c r="CI199" i="7"/>
  <c r="CI197" i="7"/>
  <c r="CI176" i="7"/>
  <c r="CI162" i="7"/>
  <c r="CI155" i="7"/>
  <c r="CI133" i="7"/>
  <c r="CI105" i="7"/>
  <c r="CI84" i="7"/>
  <c r="CI95" i="7"/>
  <c r="CI100" i="7"/>
  <c r="CI63" i="7"/>
  <c r="CI27" i="7"/>
  <c r="CI44" i="7"/>
  <c r="CI34" i="7"/>
  <c r="CI26" i="7"/>
  <c r="CI15" i="7"/>
  <c r="CI301" i="7"/>
  <c r="CI820" i="7"/>
  <c r="CI782" i="7"/>
  <c r="CI812" i="7"/>
  <c r="CI807" i="7"/>
  <c r="CI796" i="7"/>
  <c r="CI723" i="7"/>
  <c r="CI743" i="7"/>
  <c r="CI724" i="7"/>
  <c r="CI713" i="7"/>
  <c r="CI759" i="7"/>
  <c r="CI638" i="7"/>
  <c r="CI674" i="7"/>
  <c r="CI642" i="7"/>
  <c r="CI688" i="7"/>
  <c r="CI643" i="7"/>
  <c r="CI682" i="7"/>
  <c r="CI603" i="7"/>
  <c r="CI607" i="7"/>
  <c r="CI611" i="7"/>
  <c r="CI568" i="7"/>
  <c r="CI575" i="7"/>
  <c r="CI573" i="7"/>
  <c r="CI534" i="7"/>
  <c r="CI535" i="7"/>
  <c r="CI544" i="7"/>
  <c r="CI516" i="7"/>
  <c r="CI455" i="7"/>
  <c r="CI487" i="7"/>
  <c r="CI432" i="7"/>
  <c r="CI466" i="7"/>
  <c r="CI414" i="7"/>
  <c r="CI429" i="7"/>
  <c r="CI459" i="7"/>
  <c r="CI424" i="7"/>
  <c r="CI390" i="7"/>
  <c r="CI361" i="7"/>
  <c r="CI358" i="7"/>
  <c r="CI370" i="7"/>
  <c r="CI347" i="7"/>
  <c r="CI348" i="7"/>
  <c r="CI336" i="7"/>
  <c r="CI329" i="7"/>
  <c r="CI276" i="7"/>
  <c r="CI291" i="7"/>
  <c r="CI310" i="7"/>
  <c r="CI264" i="7"/>
  <c r="CI269" i="7"/>
  <c r="CI230" i="7"/>
  <c r="CI192" i="7"/>
  <c r="CI223" i="7"/>
  <c r="CI221" i="7"/>
  <c r="CI196" i="7"/>
  <c r="CI194" i="7"/>
  <c r="CI173" i="7"/>
  <c r="CI157" i="7"/>
  <c r="CI152" i="7"/>
  <c r="CI69" i="7"/>
  <c r="CI87" i="7"/>
  <c r="CI86" i="7"/>
  <c r="CI77" i="7"/>
  <c r="CI97" i="7"/>
  <c r="CI58" i="7"/>
  <c r="CI7" i="7"/>
  <c r="CI68" i="7"/>
  <c r="CI36" i="7"/>
  <c r="CI25" i="7"/>
  <c r="CI14" i="7"/>
  <c r="CI817" i="7"/>
  <c r="CI779" i="7"/>
  <c r="CI769" i="7"/>
  <c r="CI804" i="7"/>
  <c r="CI793" i="7"/>
  <c r="CI720" i="7"/>
  <c r="CI729" i="7"/>
  <c r="CI721" i="7"/>
  <c r="CI758" i="7"/>
  <c r="CI698" i="7"/>
  <c r="CI748" i="7"/>
  <c r="CI635" i="7"/>
  <c r="CI627" i="7"/>
  <c r="CI639" i="7"/>
  <c r="CI681" i="7"/>
  <c r="CI640" i="7"/>
  <c r="CI679" i="7"/>
  <c r="CI600" i="7"/>
  <c r="CI604" i="7"/>
  <c r="CI608" i="7"/>
  <c r="CI565" i="7"/>
  <c r="CI572" i="7"/>
  <c r="CI570" i="7"/>
  <c r="CI531" i="7"/>
  <c r="CI532" i="7"/>
  <c r="CI539" i="7"/>
  <c r="CI506" i="7"/>
  <c r="CI482" i="7"/>
  <c r="CI446" i="7"/>
  <c r="CI420" i="7"/>
  <c r="CI463" i="7"/>
  <c r="CI404" i="7"/>
  <c r="CI395" i="7"/>
  <c r="CI456" i="7"/>
  <c r="CI421" i="7"/>
  <c r="CI385" i="7"/>
  <c r="CI346" i="7"/>
  <c r="CI349" i="7"/>
  <c r="CI380" i="7"/>
  <c r="CI344" i="7"/>
  <c r="CI345" i="7"/>
  <c r="CI330" i="7"/>
  <c r="CI326" i="7"/>
  <c r="CI250" i="7"/>
  <c r="CI272" i="7"/>
  <c r="CI307" i="7"/>
  <c r="CI260" i="7"/>
  <c r="CI265" i="7"/>
  <c r="CI211" i="7"/>
  <c r="CI213" i="7"/>
  <c r="CI220" i="7"/>
  <c r="CI218" i="7"/>
  <c r="CI193" i="7"/>
  <c r="CI191" i="7"/>
  <c r="CI170" i="7"/>
  <c r="CI126" i="7"/>
  <c r="CI149" i="7"/>
  <c r="CI130" i="7"/>
  <c r="CI102" i="7"/>
  <c r="CI98" i="7"/>
  <c r="CI115" i="7"/>
  <c r="CI94" i="7"/>
  <c r="CI827" i="7"/>
  <c r="CI59" i="7"/>
  <c r="CI56" i="7"/>
  <c r="CI35" i="7"/>
  <c r="CI31" i="7"/>
  <c r="CI262" i="7"/>
  <c r="CI267" i="7"/>
  <c r="CI268" i="7"/>
  <c r="CI811" i="7"/>
  <c r="CI773" i="7"/>
  <c r="CI792" i="7"/>
  <c r="CI798" i="7"/>
  <c r="CI787" i="7"/>
  <c r="CI704" i="7"/>
  <c r="CI760" i="7"/>
  <c r="CI683" i="7"/>
  <c r="CI736" i="7"/>
  <c r="CI753" i="7"/>
  <c r="CI731" i="7"/>
  <c r="CI629" i="7"/>
  <c r="CI696" i="7"/>
  <c r="CI636" i="7"/>
  <c r="CI675" i="7"/>
  <c r="CI637" i="7"/>
  <c r="CI695" i="7"/>
  <c r="CI594" i="7"/>
  <c r="CI598" i="7"/>
  <c r="CI602" i="7"/>
  <c r="CI559" i="7"/>
  <c r="CI566" i="7"/>
  <c r="CI564" i="7"/>
  <c r="CI524" i="7"/>
  <c r="CI526" i="7"/>
  <c r="CI533" i="7"/>
  <c r="CI470" i="7"/>
  <c r="CI504" i="7"/>
  <c r="CI499" i="7"/>
  <c r="CI431" i="7"/>
  <c r="CI457" i="7"/>
  <c r="CI419" i="7"/>
  <c r="CI486" i="7"/>
  <c r="CI450" i="7"/>
  <c r="CI415" i="7"/>
  <c r="CI367" i="7"/>
  <c r="CI409" i="7"/>
  <c r="CI387" i="7"/>
  <c r="CI374" i="7"/>
  <c r="CI338" i="7"/>
  <c r="CI339" i="7"/>
  <c r="CI297" i="7"/>
  <c r="CI320" i="7"/>
  <c r="CI273" i="7"/>
  <c r="CI292" i="7"/>
  <c r="CI300" i="7"/>
  <c r="CI256" i="7"/>
  <c r="CI258" i="7"/>
  <c r="CI254" i="7"/>
  <c r="CI189" i="7"/>
  <c r="CI175" i="7"/>
  <c r="CI148" i="7"/>
  <c r="CI187" i="7"/>
  <c r="CI185" i="7"/>
  <c r="CI164" i="7"/>
  <c r="CI159" i="7"/>
  <c r="CI143" i="7"/>
  <c r="CI108" i="7"/>
  <c r="CI96" i="7"/>
  <c r="CI110" i="7"/>
  <c r="CI109" i="7"/>
  <c r="CI88" i="7"/>
  <c r="CI79" i="7"/>
  <c r="CI51" i="7"/>
  <c r="CI39" i="7"/>
  <c r="CI830" i="7"/>
  <c r="CI22" i="7"/>
  <c r="CI833" i="7"/>
  <c r="CI824" i="7"/>
  <c r="CI770" i="7"/>
  <c r="CI789" i="7"/>
  <c r="CI772" i="7"/>
  <c r="CI784" i="7"/>
  <c r="CI701" i="7"/>
  <c r="CI746" i="7"/>
  <c r="CI752" i="7"/>
  <c r="CI733" i="7"/>
  <c r="CI742" i="7"/>
  <c r="CI717" i="7"/>
  <c r="CI626" i="7"/>
  <c r="CI692" i="7"/>
  <c r="CI633" i="7"/>
  <c r="CI697" i="7"/>
  <c r="CI634" i="7"/>
  <c r="CI691" i="7"/>
  <c r="CI586" i="7"/>
  <c r="CI595" i="7"/>
  <c r="CI599" i="7"/>
  <c r="CI556" i="7"/>
  <c r="CI563" i="7"/>
  <c r="CI561" i="7"/>
  <c r="CI522" i="7"/>
  <c r="CI525" i="7"/>
  <c r="CI530" i="7"/>
  <c r="CI464" i="7"/>
  <c r="CI501" i="7"/>
  <c r="CI496" i="7"/>
  <c r="CI428" i="7"/>
  <c r="CI454" i="7"/>
  <c r="CI407" i="7"/>
  <c r="CI483" i="7"/>
  <c r="CI447" i="7"/>
  <c r="CI412" i="7"/>
  <c r="CI343" i="7"/>
  <c r="CI406" i="7"/>
  <c r="CI352" i="7"/>
  <c r="CI371" i="7"/>
  <c r="CI312" i="7"/>
  <c r="CI337" i="7"/>
  <c r="CI285" i="7"/>
  <c r="CI317" i="7"/>
  <c r="CI266" i="7"/>
  <c r="CI334" i="7"/>
  <c r="CI288" i="7"/>
  <c r="CI240" i="7"/>
  <c r="CI251" i="7"/>
  <c r="CI249" i="7"/>
  <c r="CI247" i="7"/>
  <c r="CI154" i="7"/>
  <c r="CI177" i="7"/>
  <c r="CI184" i="7"/>
  <c r="CI178" i="7"/>
  <c r="CI161" i="7"/>
  <c r="CI135" i="7"/>
  <c r="CI140" i="7"/>
  <c r="CI137" i="7"/>
  <c r="CI132" i="7"/>
  <c r="CI107" i="7"/>
  <c r="CI106" i="7"/>
  <c r="CI85" i="7"/>
  <c r="CI76" i="7"/>
  <c r="CI73" i="7"/>
  <c r="CI46" i="7"/>
  <c r="CI829" i="7"/>
  <c r="CI18" i="7"/>
  <c r="CI28" i="7"/>
  <c r="EH267" i="7"/>
  <c r="EH268" i="7"/>
  <c r="CI826" i="7"/>
  <c r="CI806" i="7"/>
  <c r="CI783" i="7"/>
  <c r="CI816" i="7"/>
  <c r="CI778" i="7"/>
  <c r="CI754" i="7"/>
  <c r="CI732" i="7"/>
  <c r="CI727" i="7"/>
  <c r="CI700" i="7"/>
  <c r="CI711" i="7"/>
  <c r="CI654" i="7"/>
  <c r="CI669" i="7"/>
  <c r="CI702" i="7"/>
  <c r="CI694" i="7"/>
  <c r="CI690" i="7"/>
  <c r="CI628" i="7"/>
  <c r="CI621" i="7"/>
  <c r="CI625" i="7"/>
  <c r="CI591" i="7"/>
  <c r="CI593" i="7"/>
  <c r="CI551" i="7"/>
  <c r="CI557" i="7"/>
  <c r="CI555" i="7"/>
  <c r="CI510" i="7"/>
  <c r="CI517" i="7"/>
  <c r="CI523" i="7"/>
  <c r="CI503" i="7"/>
  <c r="CI495" i="7"/>
  <c r="CI488" i="7"/>
  <c r="CI484" i="7"/>
  <c r="CI448" i="7"/>
  <c r="CI442" i="7"/>
  <c r="CI477" i="7"/>
  <c r="CI440" i="7"/>
  <c r="CI408" i="7"/>
  <c r="CI375" i="7"/>
  <c r="CI400" i="7"/>
  <c r="CI379" i="7"/>
  <c r="CI365" i="7"/>
  <c r="CI309" i="7"/>
  <c r="CI294" i="7"/>
  <c r="CI282" i="7"/>
  <c r="CI311" i="7"/>
  <c r="CI296" i="7"/>
  <c r="CI328" i="7"/>
  <c r="CI286" i="7"/>
  <c r="CI237" i="7"/>
  <c r="CI228" i="7"/>
  <c r="CI225" i="7"/>
  <c r="CI241" i="7"/>
  <c r="CI139" i="7"/>
  <c r="CI151" i="7"/>
  <c r="CI136" i="7"/>
  <c r="CI153" i="7"/>
  <c r="CI145" i="7"/>
  <c r="CI113" i="7"/>
  <c r="CI138" i="7"/>
  <c r="CI131" i="7"/>
  <c r="CI125" i="7"/>
  <c r="CI101" i="7"/>
  <c r="CI93" i="7"/>
  <c r="CI78" i="7"/>
  <c r="CI57" i="7"/>
  <c r="CI52" i="7"/>
  <c r="CI40" i="7"/>
  <c r="CI38" i="7"/>
  <c r="CI8" i="7"/>
  <c r="CI832" i="7"/>
  <c r="CI797" i="7"/>
  <c r="CI803" i="7"/>
  <c r="CI780" i="7"/>
  <c r="CI813" i="7"/>
  <c r="CI775" i="7"/>
  <c r="CI740" i="7"/>
  <c r="CI718" i="7"/>
  <c r="CI710" i="7"/>
  <c r="CI761" i="7"/>
  <c r="CI708" i="7"/>
  <c r="CI650" i="7"/>
  <c r="CI666" i="7"/>
  <c r="CI685" i="7"/>
  <c r="CI670" i="7"/>
  <c r="CI658" i="7"/>
  <c r="CI673" i="7"/>
  <c r="CI618" i="7"/>
  <c r="CI622" i="7"/>
  <c r="CI590" i="7"/>
  <c r="CI583" i="7"/>
  <c r="CI547" i="7"/>
  <c r="CI554" i="7"/>
  <c r="CI552" i="7"/>
  <c r="CI515" i="7"/>
  <c r="CI514" i="7"/>
  <c r="CI521" i="7"/>
  <c r="CI500" i="7"/>
  <c r="CI492" i="7"/>
  <c r="CI473" i="7"/>
  <c r="CI481" i="7"/>
  <c r="CI445" i="7"/>
  <c r="CI439" i="7"/>
  <c r="CI474" i="7"/>
  <c r="CI433" i="7"/>
  <c r="CI405" i="7"/>
  <c r="CI364" i="7"/>
  <c r="CI397" i="7"/>
  <c r="CI355" i="7"/>
  <c r="CI362" i="7"/>
  <c r="CI324" i="7"/>
  <c r="CI318" i="7"/>
  <c r="CI290" i="7"/>
  <c r="CI308" i="7"/>
  <c r="CI281" i="7"/>
  <c r="CI325" i="7"/>
  <c r="CI283" i="7"/>
  <c r="CI245" i="7"/>
  <c r="CI227" i="7"/>
  <c r="CI204" i="7"/>
  <c r="CI238" i="7"/>
  <c r="CI183" i="7"/>
  <c r="CI212" i="7"/>
  <c r="CI142" i="7"/>
  <c r="CI156" i="7"/>
  <c r="CI174" i="7"/>
  <c r="CI123" i="7"/>
  <c r="CI150" i="7"/>
  <c r="CI127" i="7"/>
  <c r="CI122" i="7"/>
  <c r="CI70" i="7"/>
  <c r="CI71" i="7"/>
  <c r="CI50" i="7"/>
  <c r="CI37" i="7"/>
  <c r="CI42" i="7"/>
  <c r="CI41" i="7"/>
  <c r="CI24" i="7"/>
  <c r="CI12" i="7"/>
  <c r="CI808" i="7"/>
  <c r="CI794" i="7"/>
  <c r="CI800" i="7"/>
  <c r="CI777" i="7"/>
  <c r="CI810" i="7"/>
  <c r="CI771" i="7"/>
  <c r="CI726" i="7"/>
  <c r="CI703" i="7"/>
  <c r="CI707" i="7"/>
  <c r="CI750" i="7"/>
  <c r="CI756" i="7"/>
  <c r="CI647" i="7"/>
  <c r="CI687" i="7"/>
  <c r="CI655" i="7"/>
  <c r="CI667" i="7"/>
  <c r="CI656" i="7"/>
  <c r="CI671" i="7"/>
  <c r="CI615" i="7"/>
  <c r="CI619" i="7"/>
  <c r="CI588" i="7"/>
  <c r="CI580" i="7"/>
  <c r="CI587" i="7"/>
  <c r="CI545" i="7"/>
  <c r="CI550" i="7"/>
  <c r="CI549" i="7"/>
  <c r="CI509" i="7"/>
  <c r="CI518" i="7"/>
  <c r="CI497" i="7"/>
  <c r="CI479" i="7"/>
  <c r="CI449" i="7"/>
  <c r="CI478" i="7"/>
  <c r="CI441" i="7"/>
  <c r="CI413" i="7"/>
  <c r="CI471" i="7"/>
  <c r="CI426" i="7"/>
  <c r="CI402" i="7"/>
  <c r="CI388" i="7"/>
  <c r="CI394" i="7"/>
  <c r="CI340" i="7"/>
  <c r="CI359" i="7"/>
  <c r="CI360" i="7"/>
  <c r="CI299" i="7"/>
  <c r="CI279" i="7"/>
  <c r="CI305" i="7"/>
  <c r="CI270" i="7"/>
  <c r="CI322" i="7"/>
  <c r="CI280" i="7"/>
  <c r="CI234" i="7"/>
  <c r="CI214" i="7"/>
  <c r="CI255" i="7"/>
  <c r="CI235" i="7"/>
  <c r="CI180" i="7"/>
  <c r="CI209" i="7"/>
  <c r="CI207" i="7"/>
  <c r="CI160" i="7"/>
  <c r="CI171" i="7"/>
  <c r="CI72" i="7"/>
  <c r="CI147" i="7"/>
  <c r="CI124" i="7"/>
  <c r="CI119" i="7"/>
  <c r="CI67" i="7"/>
  <c r="CI32" i="7"/>
  <c r="CI75" i="7"/>
  <c r="CI74" i="7"/>
  <c r="CI65" i="7"/>
  <c r="CI23" i="7"/>
  <c r="CI16" i="7"/>
  <c r="CI11" i="7"/>
  <c r="CI805" i="7"/>
  <c r="CI791" i="7"/>
  <c r="CI821" i="7"/>
  <c r="CI774" i="7"/>
  <c r="CI825" i="7"/>
  <c r="CI762" i="7"/>
  <c r="CI712" i="7"/>
  <c r="CI763" i="7"/>
  <c r="CI755" i="7"/>
  <c r="CI739" i="7"/>
  <c r="CI745" i="7"/>
  <c r="CI644" i="7"/>
  <c r="CI686" i="7"/>
  <c r="CI652" i="7"/>
  <c r="CI659" i="7"/>
  <c r="CI653" i="7"/>
  <c r="CI668" i="7"/>
  <c r="CI612" i="7"/>
  <c r="CI616" i="7"/>
  <c r="CI620" i="7"/>
  <c r="CI577" i="7"/>
  <c r="CI584" i="7"/>
  <c r="CI582" i="7"/>
  <c r="CI548" i="7"/>
  <c r="CI546" i="7"/>
  <c r="CI508" i="7"/>
  <c r="CI513" i="7"/>
  <c r="CI491" i="7"/>
  <c r="CI461" i="7"/>
  <c r="CI423" i="7"/>
  <c r="CI475" i="7"/>
  <c r="CI438" i="7"/>
  <c r="CI392" i="7"/>
  <c r="CI468" i="7"/>
  <c r="CI398" i="7"/>
  <c r="CI399" i="7"/>
  <c r="CI383" i="7"/>
  <c r="CI391" i="7"/>
  <c r="CI376" i="7"/>
  <c r="CI356" i="7"/>
  <c r="CI357" i="7"/>
  <c r="CI333" i="7"/>
  <c r="CI263" i="7"/>
  <c r="CI302" i="7"/>
  <c r="CI295" i="7"/>
  <c r="CI319" i="7"/>
  <c r="CI277" i="7"/>
  <c r="CI252" i="7"/>
  <c r="CI236" i="7"/>
  <c r="CI243" i="7"/>
  <c r="CI232" i="7"/>
  <c r="CI201" i="7"/>
  <c r="CI205" i="7"/>
  <c r="CI203" i="7"/>
  <c r="CI182" i="7"/>
  <c r="CI168" i="7"/>
  <c r="CI111" i="7"/>
  <c r="CI144" i="7"/>
  <c r="CI121" i="7"/>
  <c r="CI116" i="7"/>
  <c r="CI48" i="7"/>
  <c r="CI62" i="7"/>
  <c r="CI60" i="7"/>
  <c r="CI55" i="7"/>
  <c r="CI47" i="7"/>
  <c r="CI29" i="7"/>
  <c r="CI5" i="7"/>
  <c r="CI828" i="7"/>
  <c r="CI4" i="7"/>
  <c r="CI802" i="7"/>
  <c r="CI788" i="7"/>
  <c r="CI818" i="7"/>
  <c r="CI768" i="7"/>
  <c r="CI822" i="7"/>
  <c r="CI751" i="7"/>
  <c r="CI709" i="7"/>
  <c r="CI749" i="7"/>
  <c r="CI744" i="7"/>
  <c r="CI722" i="7"/>
  <c r="CI728" i="7"/>
  <c r="CI641" i="7"/>
  <c r="CI680" i="7"/>
  <c r="CI648" i="7"/>
  <c r="CI624" i="7"/>
  <c r="CI649" i="7"/>
  <c r="CI665" i="7"/>
  <c r="CI609" i="7"/>
  <c r="CI613" i="7"/>
  <c r="CI617" i="7"/>
  <c r="CI574" i="7"/>
  <c r="CI581" i="7"/>
  <c r="CI579" i="7"/>
  <c r="CI542" i="7"/>
  <c r="CI543" i="7"/>
  <c r="CI511" i="7"/>
  <c r="CI512" i="7"/>
  <c r="CI485" i="7"/>
  <c r="CI490" i="7"/>
  <c r="CI410" i="7"/>
  <c r="CI472" i="7"/>
  <c r="CI435" i="7"/>
  <c r="CI411" i="7"/>
  <c r="CI465" i="7"/>
  <c r="CI430" i="7"/>
  <c r="CI396" i="7"/>
  <c r="CI382" i="7"/>
  <c r="CI386" i="7"/>
  <c r="CI381" i="7"/>
  <c r="CI353" i="7"/>
  <c r="CI354" i="7"/>
  <c r="CI315" i="7"/>
  <c r="CI335" i="7"/>
  <c r="CI298" i="7"/>
  <c r="CI278" i="7"/>
  <c r="CI316" i="7"/>
  <c r="CI274" i="7"/>
  <c r="CI242" i="7"/>
  <c r="CI233" i="7"/>
  <c r="CI195" i="7"/>
  <c r="CI229" i="7"/>
  <c r="CI181" i="7"/>
  <c r="CI202" i="7"/>
  <c r="CI200" i="7"/>
  <c r="CI179" i="7"/>
  <c r="CI165" i="7"/>
  <c r="CI158" i="7"/>
  <c r="CI141" i="7"/>
  <c r="CI118" i="7"/>
  <c r="CI92" i="7"/>
  <c r="CI80" i="7"/>
  <c r="CI61" i="7"/>
  <c r="CI54" i="7"/>
  <c r="CI49" i="7"/>
  <c r="CI43" i="7"/>
  <c r="CI21" i="7"/>
  <c r="CI6" i="7"/>
  <c r="CI13" i="7"/>
  <c r="CF11" i="7"/>
  <c r="EJ10" i="7"/>
  <c r="CF817" i="7"/>
  <c r="EJ816" i="7"/>
  <c r="CF797" i="7"/>
  <c r="EJ796" i="7"/>
  <c r="CF785" i="7"/>
  <c r="EJ784" i="7"/>
  <c r="CF773" i="7"/>
  <c r="EJ772" i="7"/>
  <c r="CF761" i="7"/>
  <c r="EJ760" i="7"/>
  <c r="CF751" i="7"/>
  <c r="EJ750" i="7"/>
  <c r="CF739" i="7"/>
  <c r="EJ738" i="7"/>
  <c r="CF729" i="7"/>
  <c r="EJ728" i="7"/>
  <c r="CF718" i="7"/>
  <c r="EJ717" i="7"/>
  <c r="CF682" i="7"/>
  <c r="EJ681" i="7"/>
  <c r="CF597" i="7"/>
  <c r="EJ596" i="7"/>
  <c r="CF700" i="7"/>
  <c r="EJ699" i="7"/>
  <c r="CF656" i="7"/>
  <c r="EJ655" i="7"/>
  <c r="CF640" i="7"/>
  <c r="EJ639" i="7"/>
  <c r="CF626" i="7"/>
  <c r="EJ625" i="7"/>
  <c r="CF613" i="7"/>
  <c r="EJ612" i="7"/>
  <c r="CF600" i="7"/>
  <c r="EJ599" i="7"/>
  <c r="CF583" i="7"/>
  <c r="EJ582" i="7"/>
  <c r="CF574" i="7"/>
  <c r="EJ573" i="7"/>
  <c r="CF562" i="7"/>
  <c r="EJ561" i="7"/>
  <c r="CF544" i="7"/>
  <c r="EJ543" i="7"/>
  <c r="CF530" i="7"/>
  <c r="EJ529" i="7"/>
  <c r="CF517" i="7"/>
  <c r="EJ516" i="7"/>
  <c r="CF505" i="7"/>
  <c r="EJ504" i="7"/>
  <c r="CF496" i="7"/>
  <c r="EJ495" i="7"/>
  <c r="CF476" i="7"/>
  <c r="EJ475" i="7"/>
  <c r="CF460" i="7"/>
  <c r="EJ459" i="7"/>
  <c r="CF448" i="7"/>
  <c r="EJ447" i="7"/>
  <c r="CF435" i="7"/>
  <c r="EJ434" i="7"/>
  <c r="CF423" i="7"/>
  <c r="EJ422" i="7"/>
  <c r="CF401" i="7"/>
  <c r="EJ400" i="7"/>
  <c r="CF389" i="7"/>
  <c r="EJ388" i="7"/>
  <c r="CF377" i="7"/>
  <c r="EJ376" i="7"/>
  <c r="CF364" i="7"/>
  <c r="EJ363" i="7"/>
  <c r="CF348" i="7"/>
  <c r="EJ347" i="7"/>
  <c r="CF332" i="7"/>
  <c r="EJ331" i="7"/>
  <c r="CF317" i="7"/>
  <c r="EJ316" i="7"/>
  <c r="CF296" i="7"/>
  <c r="EJ295" i="7"/>
  <c r="CF281" i="7"/>
  <c r="EJ280" i="7"/>
  <c r="CF266" i="7"/>
  <c r="EJ265" i="7"/>
  <c r="CF225" i="7"/>
  <c r="EJ224" i="7"/>
  <c r="CF211" i="7"/>
  <c r="EJ210" i="7"/>
  <c r="CF199" i="7"/>
  <c r="EJ198" i="7"/>
  <c r="CF187" i="7"/>
  <c r="EJ186" i="7"/>
  <c r="CF175" i="7"/>
  <c r="EJ174" i="7"/>
  <c r="CF162" i="7"/>
  <c r="EJ161" i="7"/>
  <c r="CF150" i="7"/>
  <c r="EJ149" i="7"/>
  <c r="CF137" i="7"/>
  <c r="EJ136" i="7"/>
  <c r="CF125" i="7"/>
  <c r="EJ124" i="7"/>
  <c r="CF116" i="7"/>
  <c r="EJ115" i="7"/>
  <c r="CF104" i="7"/>
  <c r="EJ103" i="7"/>
  <c r="CF92" i="7"/>
  <c r="EJ91" i="7"/>
  <c r="CF82" i="7"/>
  <c r="EJ81" i="7"/>
  <c r="CF241" i="7"/>
  <c r="EJ240" i="7"/>
  <c r="CF62" i="7"/>
  <c r="EJ61" i="7"/>
  <c r="CF51" i="7"/>
  <c r="EJ50" i="7"/>
  <c r="CF40" i="7"/>
  <c r="EJ39" i="7"/>
  <c r="CF27" i="7"/>
  <c r="EJ26" i="7"/>
  <c r="CF15" i="7"/>
  <c r="EJ14" i="7"/>
  <c r="CF811" i="7"/>
  <c r="EJ810" i="7"/>
  <c r="CF740" i="7"/>
  <c r="EJ739" i="7"/>
  <c r="CF830" i="7"/>
  <c r="EJ829" i="7"/>
  <c r="CF816" i="7"/>
  <c r="EJ815" i="7"/>
  <c r="CF796" i="7"/>
  <c r="EJ795" i="7"/>
  <c r="CF784" i="7"/>
  <c r="EJ783" i="7"/>
  <c r="CF771" i="7"/>
  <c r="EJ770" i="7"/>
  <c r="CF711" i="7"/>
  <c r="EJ710" i="7"/>
  <c r="CF704" i="7"/>
  <c r="EJ703" i="7"/>
  <c r="CF738" i="7"/>
  <c r="EJ737" i="7"/>
  <c r="CF728" i="7"/>
  <c r="EJ727" i="7"/>
  <c r="CF694" i="7"/>
  <c r="EJ693" i="7"/>
  <c r="CF681" i="7"/>
  <c r="EJ680" i="7"/>
  <c r="CF671" i="7"/>
  <c r="EJ670" i="7"/>
  <c r="CF699" i="7"/>
  <c r="EJ698" i="7"/>
  <c r="CF655" i="7"/>
  <c r="EJ654" i="7"/>
  <c r="CF639" i="7"/>
  <c r="EJ638" i="7"/>
  <c r="CF625" i="7"/>
  <c r="EJ624" i="7"/>
  <c r="CF612" i="7"/>
  <c r="EJ611" i="7"/>
  <c r="CF599" i="7"/>
  <c r="EJ598" i="7"/>
  <c r="CF582" i="7"/>
  <c r="EJ581" i="7"/>
  <c r="CF573" i="7"/>
  <c r="EJ572" i="7"/>
  <c r="CF561" i="7"/>
  <c r="EJ560" i="7"/>
  <c r="CF543" i="7"/>
  <c r="EJ542" i="7"/>
  <c r="CF529" i="7"/>
  <c r="EJ528" i="7"/>
  <c r="CF516" i="7"/>
  <c r="EJ515" i="7"/>
  <c r="CF504" i="7"/>
  <c r="EJ503" i="7"/>
  <c r="CF492" i="7"/>
  <c r="EJ491" i="7"/>
  <c r="CF475" i="7"/>
  <c r="EJ474" i="7"/>
  <c r="CF459" i="7"/>
  <c r="EJ458" i="7"/>
  <c r="CF447" i="7"/>
  <c r="EJ446" i="7"/>
  <c r="CF434" i="7"/>
  <c r="EJ433" i="7"/>
  <c r="CF417" i="7"/>
  <c r="EJ416" i="7"/>
  <c r="CF400" i="7"/>
  <c r="EJ399" i="7"/>
  <c r="CF388" i="7"/>
  <c r="EJ387" i="7"/>
  <c r="CF376" i="7"/>
  <c r="EJ375" i="7"/>
  <c r="CF363" i="7"/>
  <c r="EJ362" i="7"/>
  <c r="CF347" i="7"/>
  <c r="EJ346" i="7"/>
  <c r="CF331" i="7"/>
  <c r="EJ330" i="7"/>
  <c r="CF320" i="7"/>
  <c r="EJ319" i="7"/>
  <c r="CF294" i="7"/>
  <c r="EJ293" i="7"/>
  <c r="CF280" i="7"/>
  <c r="EJ279" i="7"/>
  <c r="CF265" i="7"/>
  <c r="EJ264" i="7"/>
  <c r="CF232" i="7"/>
  <c r="EJ231" i="7"/>
  <c r="CF224" i="7"/>
  <c r="EJ223" i="7"/>
  <c r="CF210" i="7"/>
  <c r="EJ209" i="7"/>
  <c r="CF198" i="7"/>
  <c r="EJ197" i="7"/>
  <c r="CF186" i="7"/>
  <c r="EJ185" i="7"/>
  <c r="CF174" i="7"/>
  <c r="EJ173" i="7"/>
  <c r="CF161" i="7"/>
  <c r="EJ160" i="7"/>
  <c r="CF148" i="7"/>
  <c r="EJ147" i="7"/>
  <c r="CF136" i="7"/>
  <c r="EJ135" i="7"/>
  <c r="CF124" i="7"/>
  <c r="EJ123" i="7"/>
  <c r="CF115" i="7"/>
  <c r="EJ114" i="7"/>
  <c r="CF103" i="7"/>
  <c r="EJ102" i="7"/>
  <c r="CF91" i="7"/>
  <c r="EJ90" i="7"/>
  <c r="CF81" i="7"/>
  <c r="EJ80" i="7"/>
  <c r="CF73" i="7"/>
  <c r="EJ72" i="7"/>
  <c r="CF61" i="7"/>
  <c r="EJ60" i="7"/>
  <c r="CF50" i="7"/>
  <c r="EJ49" i="7"/>
  <c r="CF39" i="7"/>
  <c r="EJ38" i="7"/>
  <c r="CF26" i="7"/>
  <c r="EJ25" i="7"/>
  <c r="CF14" i="7"/>
  <c r="EJ13" i="7"/>
  <c r="CF829" i="7"/>
  <c r="EJ828" i="7"/>
  <c r="CF813" i="7"/>
  <c r="EJ812" i="7"/>
  <c r="CF827" i="7"/>
  <c r="EJ826" i="7"/>
  <c r="CF783" i="7"/>
  <c r="EJ782" i="7"/>
  <c r="CF770" i="7"/>
  <c r="EJ769" i="7"/>
  <c r="CF760" i="7"/>
  <c r="EJ759" i="7"/>
  <c r="CF750" i="7"/>
  <c r="EJ749" i="7"/>
  <c r="CF737" i="7"/>
  <c r="EJ736" i="7"/>
  <c r="CF727" i="7"/>
  <c r="EJ726" i="7"/>
  <c r="CF688" i="7"/>
  <c r="EJ686" i="7"/>
  <c r="CF680" i="7"/>
  <c r="EJ679" i="7"/>
  <c r="CF708" i="7"/>
  <c r="EJ707" i="7"/>
  <c r="CF653" i="7"/>
  <c r="EJ652" i="7"/>
  <c r="CF638" i="7"/>
  <c r="EJ637" i="7"/>
  <c r="CF624" i="7"/>
  <c r="EJ623" i="7"/>
  <c r="CF611" i="7"/>
  <c r="EJ610" i="7"/>
  <c r="CF598" i="7"/>
  <c r="EJ597" i="7"/>
  <c r="CF581" i="7"/>
  <c r="EJ580" i="7"/>
  <c r="CF572" i="7"/>
  <c r="EJ571" i="7"/>
  <c r="CF560" i="7"/>
  <c r="EJ559" i="7"/>
  <c r="CF533" i="7"/>
  <c r="EJ532" i="7"/>
  <c r="CF528" i="7"/>
  <c r="EJ527" i="7"/>
  <c r="CF515" i="7"/>
  <c r="EJ514" i="7"/>
  <c r="CF470" i="7"/>
  <c r="EJ469" i="7"/>
  <c r="CF491" i="7"/>
  <c r="EJ490" i="7"/>
  <c r="CF474" i="7"/>
  <c r="EJ473" i="7"/>
  <c r="CF458" i="7"/>
  <c r="EJ457" i="7"/>
  <c r="CF446" i="7"/>
  <c r="EJ445" i="7"/>
  <c r="CF433" i="7"/>
  <c r="EJ432" i="7"/>
  <c r="CF416" i="7"/>
  <c r="EJ415" i="7"/>
  <c r="CF399" i="7"/>
  <c r="EJ398" i="7"/>
  <c r="CF387" i="7"/>
  <c r="EJ386" i="7"/>
  <c r="CF375" i="7"/>
  <c r="EJ374" i="7"/>
  <c r="CF362" i="7"/>
  <c r="EJ361" i="7"/>
  <c r="CF330" i="7"/>
  <c r="EJ329" i="7"/>
  <c r="CF319" i="7"/>
  <c r="EJ318" i="7"/>
  <c r="CF301" i="7"/>
  <c r="EJ300" i="7"/>
  <c r="CF279" i="7"/>
  <c r="EJ278" i="7"/>
  <c r="CF264" i="7"/>
  <c r="EJ263" i="7"/>
  <c r="CF234" i="7"/>
  <c r="EJ233" i="7"/>
  <c r="CF253" i="7"/>
  <c r="EJ252" i="7"/>
  <c r="CF209" i="7"/>
  <c r="EJ208" i="7"/>
  <c r="CF197" i="7"/>
  <c r="EJ196" i="7"/>
  <c r="CF185" i="7"/>
  <c r="EJ184" i="7"/>
  <c r="CF173" i="7"/>
  <c r="EJ172" i="7"/>
  <c r="CF160" i="7"/>
  <c r="EJ159" i="7"/>
  <c r="CF147" i="7"/>
  <c r="EJ146" i="7"/>
  <c r="CF135" i="7"/>
  <c r="EJ134" i="7"/>
  <c r="CF249" i="7"/>
  <c r="EJ248" i="7"/>
  <c r="CF114" i="7"/>
  <c r="EJ113" i="7"/>
  <c r="CF102" i="7"/>
  <c r="EJ101" i="7"/>
  <c r="CF90" i="7"/>
  <c r="EJ89" i="7"/>
  <c r="CF80" i="7"/>
  <c r="EJ79" i="7"/>
  <c r="CF72" i="7"/>
  <c r="EJ71" i="7"/>
  <c r="CF60" i="7"/>
  <c r="EJ59" i="7"/>
  <c r="CF49" i="7"/>
  <c r="EJ48" i="7"/>
  <c r="CF37" i="7"/>
  <c r="EJ36" i="7"/>
  <c r="CF25" i="7"/>
  <c r="EJ24" i="7"/>
  <c r="CF13" i="7"/>
  <c r="EJ12" i="7"/>
  <c r="CF215" i="7"/>
  <c r="EJ214" i="7"/>
  <c r="CF465" i="7"/>
  <c r="EJ464" i="7"/>
  <c r="CF697" i="7"/>
  <c r="EJ696" i="7"/>
  <c r="CF826" i="7"/>
  <c r="EJ825" i="7"/>
  <c r="CF807" i="7"/>
  <c r="EJ806" i="7"/>
  <c r="CF795" i="7"/>
  <c r="EJ794" i="7"/>
  <c r="CF782" i="7"/>
  <c r="EJ781" i="7"/>
  <c r="CF769" i="7"/>
  <c r="EJ768" i="7"/>
  <c r="CF759" i="7"/>
  <c r="EJ758" i="7"/>
  <c r="CF749" i="7"/>
  <c r="EJ748" i="7"/>
  <c r="CF736" i="7"/>
  <c r="EJ735" i="7"/>
  <c r="CF726" i="7"/>
  <c r="EJ725" i="7"/>
  <c r="CF717" i="7"/>
  <c r="EJ716" i="7"/>
  <c r="CF678" i="7"/>
  <c r="EJ677" i="7"/>
  <c r="CF670" i="7"/>
  <c r="EJ669" i="7"/>
  <c r="CF602" i="7"/>
  <c r="EJ601" i="7"/>
  <c r="CF652" i="7"/>
  <c r="EJ650" i="7"/>
  <c r="CF637" i="7"/>
  <c r="EJ636" i="7"/>
  <c r="CF623" i="7"/>
  <c r="EJ622" i="7"/>
  <c r="CF610" i="7"/>
  <c r="EJ609" i="7"/>
  <c r="CF596" i="7"/>
  <c r="EJ595" i="7"/>
  <c r="CF586" i="7"/>
  <c r="EJ585" i="7"/>
  <c r="CF571" i="7"/>
  <c r="EJ570" i="7"/>
  <c r="CF559" i="7"/>
  <c r="EJ558" i="7"/>
  <c r="CF542" i="7"/>
  <c r="EJ539" i="7"/>
  <c r="CF527" i="7"/>
  <c r="EJ526" i="7"/>
  <c r="CF514" i="7"/>
  <c r="EJ513" i="7"/>
  <c r="CF503" i="7"/>
  <c r="EJ502" i="7"/>
  <c r="CF488" i="7"/>
  <c r="EJ487" i="7"/>
  <c r="CF473" i="7"/>
  <c r="EJ472" i="7"/>
  <c r="CF457" i="7"/>
  <c r="EJ456" i="7"/>
  <c r="CF443" i="7"/>
  <c r="EJ442" i="7"/>
  <c r="CF432" i="7"/>
  <c r="EJ431" i="7"/>
  <c r="CF415" i="7"/>
  <c r="EJ414" i="7"/>
  <c r="CF398" i="7"/>
  <c r="EJ397" i="7"/>
  <c r="CF386" i="7"/>
  <c r="EJ385" i="7"/>
  <c r="CF374" i="7"/>
  <c r="EJ373" i="7"/>
  <c r="CF361" i="7"/>
  <c r="EJ360" i="7"/>
  <c r="CF345" i="7"/>
  <c r="EJ344" i="7"/>
  <c r="CF329" i="7"/>
  <c r="EJ328" i="7"/>
  <c r="CF318" i="7"/>
  <c r="EJ317" i="7"/>
  <c r="CF302" i="7"/>
  <c r="EJ301" i="7"/>
  <c r="CF278" i="7"/>
  <c r="EJ277" i="7"/>
  <c r="CF262" i="7"/>
  <c r="EJ261" i="7"/>
  <c r="CF233" i="7"/>
  <c r="EJ232" i="7"/>
  <c r="CF223" i="7"/>
  <c r="EJ222" i="7"/>
  <c r="CF196" i="7"/>
  <c r="EJ195" i="7"/>
  <c r="CF184" i="7"/>
  <c r="EJ183" i="7"/>
  <c r="CF172" i="7"/>
  <c r="EJ171" i="7"/>
  <c r="CF159" i="7"/>
  <c r="EJ158" i="7"/>
  <c r="CF146" i="7"/>
  <c r="EJ145" i="7"/>
  <c r="CF134" i="7"/>
  <c r="EJ133" i="7"/>
  <c r="CF248" i="7"/>
  <c r="EJ247" i="7"/>
  <c r="CF113" i="7"/>
  <c r="EJ112" i="7"/>
  <c r="CF101" i="7"/>
  <c r="EJ100" i="7"/>
  <c r="CF89" i="7"/>
  <c r="EJ88" i="7"/>
  <c r="CF79" i="7"/>
  <c r="EJ78" i="7"/>
  <c r="CF71" i="7"/>
  <c r="EJ70" i="7"/>
  <c r="CF59" i="7"/>
  <c r="EJ58" i="7"/>
  <c r="CF48" i="7"/>
  <c r="EJ47" i="7"/>
  <c r="CF36" i="7"/>
  <c r="EJ35" i="7"/>
  <c r="CF24" i="7"/>
  <c r="EJ23" i="7"/>
  <c r="CF12" i="7"/>
  <c r="EJ11" i="7"/>
  <c r="CF494" i="7"/>
  <c r="EJ493" i="7"/>
  <c r="CF322" i="7"/>
  <c r="EJ321" i="7"/>
  <c r="CF825" i="7"/>
  <c r="EJ824" i="7"/>
  <c r="CF806" i="7"/>
  <c r="EJ805" i="7"/>
  <c r="CF794" i="7"/>
  <c r="EJ793" i="7"/>
  <c r="CF781" i="7"/>
  <c r="EJ780" i="7"/>
  <c r="CF768" i="7"/>
  <c r="EJ767" i="7"/>
  <c r="CF758" i="7"/>
  <c r="EJ757" i="7"/>
  <c r="CF684" i="7"/>
  <c r="EJ689" i="7"/>
  <c r="CF735" i="7"/>
  <c r="EJ734" i="7"/>
  <c r="CF725" i="7"/>
  <c r="EJ724" i="7"/>
  <c r="CF716" i="7"/>
  <c r="EJ715" i="7"/>
  <c r="CF677" i="7"/>
  <c r="EJ676" i="7"/>
  <c r="CF705" i="7"/>
  <c r="EJ704" i="7"/>
  <c r="CF695" i="7"/>
  <c r="EJ694" i="7"/>
  <c r="CF649" i="7"/>
  <c r="EJ648" i="7"/>
  <c r="CF636" i="7"/>
  <c r="EJ635" i="7"/>
  <c r="CF622" i="7"/>
  <c r="EJ621" i="7"/>
  <c r="CF609" i="7"/>
  <c r="EJ608" i="7"/>
  <c r="CF595" i="7"/>
  <c r="EJ594" i="7"/>
  <c r="CF580" i="7"/>
  <c r="EJ579" i="7"/>
  <c r="CF570" i="7"/>
  <c r="EJ569" i="7"/>
  <c r="CF558" i="7"/>
  <c r="EJ557" i="7"/>
  <c r="CF539" i="7"/>
  <c r="EJ538" i="7"/>
  <c r="CF526" i="7"/>
  <c r="EJ525" i="7"/>
  <c r="CF513" i="7"/>
  <c r="EJ512" i="7"/>
  <c r="CF502" i="7"/>
  <c r="EJ501" i="7"/>
  <c r="CF487" i="7"/>
  <c r="EJ486" i="7"/>
  <c r="CF472" i="7"/>
  <c r="EJ471" i="7"/>
  <c r="CF456" i="7"/>
  <c r="EJ455" i="7"/>
  <c r="CF442" i="7"/>
  <c r="EJ441" i="7"/>
  <c r="CF431" i="7"/>
  <c r="EJ430" i="7"/>
  <c r="CF414" i="7"/>
  <c r="EJ413" i="7"/>
  <c r="CF397" i="7"/>
  <c r="EJ396" i="7"/>
  <c r="CF385" i="7"/>
  <c r="EJ384" i="7"/>
  <c r="CF373" i="7"/>
  <c r="EJ372" i="7"/>
  <c r="CF357" i="7"/>
  <c r="EJ356" i="7"/>
  <c r="CF344" i="7"/>
  <c r="EJ343" i="7"/>
  <c r="CF328" i="7"/>
  <c r="EJ327" i="7"/>
  <c r="CF316" i="7"/>
  <c r="EJ315" i="7"/>
  <c r="CF289" i="7"/>
  <c r="EJ288" i="7"/>
  <c r="CF277" i="7"/>
  <c r="EJ276" i="7"/>
  <c r="CF261" i="7"/>
  <c r="EJ260" i="7"/>
  <c r="CF231" i="7"/>
  <c r="EJ230" i="7"/>
  <c r="CF222" i="7"/>
  <c r="EJ221" i="7"/>
  <c r="CF206" i="7"/>
  <c r="EJ205" i="7"/>
  <c r="CF195" i="7"/>
  <c r="EJ194" i="7"/>
  <c r="CF183" i="7"/>
  <c r="EJ182" i="7"/>
  <c r="CF171" i="7"/>
  <c r="EJ170" i="7"/>
  <c r="CF158" i="7"/>
  <c r="EJ157" i="7"/>
  <c r="CF145" i="7"/>
  <c r="EJ144" i="7"/>
  <c r="CF133" i="7"/>
  <c r="EJ132" i="7"/>
  <c r="CF123" i="7"/>
  <c r="EJ122" i="7"/>
  <c r="CF112" i="7"/>
  <c r="EJ111" i="7"/>
  <c r="CF100" i="7"/>
  <c r="EJ99" i="7"/>
  <c r="CF88" i="7"/>
  <c r="EJ87" i="7"/>
  <c r="CF78" i="7"/>
  <c r="EJ77" i="7"/>
  <c r="CF70" i="7"/>
  <c r="EJ69" i="7"/>
  <c r="CF58" i="7"/>
  <c r="EJ57" i="7"/>
  <c r="CF47" i="7"/>
  <c r="EJ46" i="7"/>
  <c r="CF35" i="7"/>
  <c r="EJ34" i="7"/>
  <c r="CF23" i="7"/>
  <c r="EJ22" i="7"/>
  <c r="CF832" i="7"/>
  <c r="EJ831" i="7"/>
  <c r="CF815" i="7"/>
  <c r="EJ814" i="7"/>
  <c r="CF270" i="7"/>
  <c r="EJ269" i="7"/>
  <c r="CF824" i="7"/>
  <c r="EJ823" i="7"/>
  <c r="CF805" i="7"/>
  <c r="EJ804" i="7"/>
  <c r="CF793" i="7"/>
  <c r="EJ792" i="7"/>
  <c r="CF780" i="7"/>
  <c r="EJ779" i="7"/>
  <c r="CF767" i="7"/>
  <c r="EJ766" i="7"/>
  <c r="CF757" i="7"/>
  <c r="EJ756" i="7"/>
  <c r="CF747" i="7"/>
  <c r="EJ746" i="7"/>
  <c r="CF702" i="7"/>
  <c r="EJ701" i="7"/>
  <c r="CF724" i="7"/>
  <c r="EJ723" i="7"/>
  <c r="CF715" i="7"/>
  <c r="EJ714" i="7"/>
  <c r="CF676" i="7"/>
  <c r="EJ675" i="7"/>
  <c r="CF669" i="7"/>
  <c r="EJ668" i="7"/>
  <c r="CF689" i="7"/>
  <c r="EJ688" i="7"/>
  <c r="CF647" i="7"/>
  <c r="EJ646" i="7"/>
  <c r="CF635" i="7"/>
  <c r="EJ634" i="7"/>
  <c r="CF621" i="7"/>
  <c r="EJ620" i="7"/>
  <c r="CF608" i="7"/>
  <c r="EJ607" i="7"/>
  <c r="CF594" i="7"/>
  <c r="EJ593" i="7"/>
  <c r="CF585" i="7"/>
  <c r="EJ584" i="7"/>
  <c r="CF569" i="7"/>
  <c r="EJ568" i="7"/>
  <c r="CF556" i="7"/>
  <c r="EJ555" i="7"/>
  <c r="CF538" i="7"/>
  <c r="EJ537" i="7"/>
  <c r="CF525" i="7"/>
  <c r="EJ524" i="7"/>
  <c r="CF512" i="7"/>
  <c r="EJ511" i="7"/>
  <c r="CF550" i="7"/>
  <c r="EJ549" i="7"/>
  <c r="CF486" i="7"/>
  <c r="EJ485" i="7"/>
  <c r="CF471" i="7"/>
  <c r="EJ470" i="7"/>
  <c r="CF455" i="7"/>
  <c r="EJ454" i="7"/>
  <c r="CF445" i="7"/>
  <c r="EJ444" i="7"/>
  <c r="CF430" i="7"/>
  <c r="EJ429" i="7"/>
  <c r="CF422" i="7"/>
  <c r="EJ421" i="7"/>
  <c r="CF396" i="7"/>
  <c r="EJ395" i="7"/>
  <c r="CF384" i="7"/>
  <c r="EJ383" i="7"/>
  <c r="CF372" i="7"/>
  <c r="EJ371" i="7"/>
  <c r="CF356" i="7"/>
  <c r="EJ355" i="7"/>
  <c r="CF343" i="7"/>
  <c r="EJ342" i="7"/>
  <c r="CF327" i="7"/>
  <c r="EJ326" i="7"/>
  <c r="BB3" i="7"/>
  <c r="EJ3" i="7"/>
  <c r="CF288" i="7"/>
  <c r="EJ287" i="7"/>
  <c r="CF290" i="7"/>
  <c r="EJ289" i="7"/>
  <c r="CF260" i="7"/>
  <c r="EJ259" i="7"/>
  <c r="CF230" i="7"/>
  <c r="EJ229" i="7"/>
  <c r="CF221" i="7"/>
  <c r="EJ220" i="7"/>
  <c r="CF205" i="7"/>
  <c r="EJ204" i="7"/>
  <c r="CF194" i="7"/>
  <c r="EJ193" i="7"/>
  <c r="CF182" i="7"/>
  <c r="EJ181" i="7"/>
  <c r="CF170" i="7"/>
  <c r="EJ169" i="7"/>
  <c r="CF157" i="7"/>
  <c r="EJ156" i="7"/>
  <c r="CF144" i="7"/>
  <c r="EJ143" i="7"/>
  <c r="CF250" i="7"/>
  <c r="EJ249" i="7"/>
  <c r="CF122" i="7"/>
  <c r="EJ121" i="7"/>
  <c r="CF111" i="7"/>
  <c r="EJ110" i="7"/>
  <c r="CF99" i="7"/>
  <c r="EJ98" i="7"/>
  <c r="CF87" i="7"/>
  <c r="EJ86" i="7"/>
  <c r="CF77" i="7"/>
  <c r="EJ76" i="7"/>
  <c r="CF69" i="7"/>
  <c r="EJ68" i="7"/>
  <c r="CF57" i="7"/>
  <c r="EJ56" i="7"/>
  <c r="CF46" i="7"/>
  <c r="EJ45" i="7"/>
  <c r="CF34" i="7"/>
  <c r="EJ33" i="7"/>
  <c r="CF22" i="7"/>
  <c r="EJ21" i="7"/>
  <c r="CF831" i="7"/>
  <c r="EJ830" i="7"/>
  <c r="CF38" i="7"/>
  <c r="EJ37" i="7"/>
  <c r="CF421" i="7"/>
  <c r="EJ420" i="7"/>
  <c r="CF823" i="7"/>
  <c r="EJ822" i="7"/>
  <c r="CF804" i="7"/>
  <c r="EJ803" i="7"/>
  <c r="CF792" i="7"/>
  <c r="EJ791" i="7"/>
  <c r="CF779" i="7"/>
  <c r="EJ778" i="7"/>
  <c r="CF766" i="7"/>
  <c r="EJ765" i="7"/>
  <c r="CF756" i="7"/>
  <c r="EJ755" i="7"/>
  <c r="CF746" i="7"/>
  <c r="EJ745" i="7"/>
  <c r="CF701" i="7"/>
  <c r="EJ700" i="7"/>
  <c r="CF698" i="7"/>
  <c r="EJ697" i="7"/>
  <c r="CF714" i="7"/>
  <c r="EJ713" i="7"/>
  <c r="CF675" i="7"/>
  <c r="EJ674" i="7"/>
  <c r="CF668" i="7"/>
  <c r="EJ667" i="7"/>
  <c r="CF696" i="7"/>
  <c r="EJ695" i="7"/>
  <c r="CF646" i="7"/>
  <c r="EJ645" i="7"/>
  <c r="CF634" i="7"/>
  <c r="EJ633" i="7"/>
  <c r="CF620" i="7"/>
  <c r="EJ619" i="7"/>
  <c r="CF607" i="7"/>
  <c r="EJ606" i="7"/>
  <c r="CF593" i="7"/>
  <c r="EJ592" i="7"/>
  <c r="CF579" i="7"/>
  <c r="EJ578" i="7"/>
  <c r="CF568" i="7"/>
  <c r="EJ567" i="7"/>
  <c r="CF557" i="7"/>
  <c r="EJ556" i="7"/>
  <c r="CF537" i="7"/>
  <c r="EJ536" i="7"/>
  <c r="CF523" i="7"/>
  <c r="EJ522" i="7"/>
  <c r="CF511" i="7"/>
  <c r="EJ510" i="7"/>
  <c r="CF549" i="7"/>
  <c r="EJ548" i="7"/>
  <c r="CF485" i="7"/>
  <c r="EJ484" i="7"/>
  <c r="CF468" i="7"/>
  <c r="EJ467" i="7"/>
  <c r="CF454" i="7"/>
  <c r="EJ453" i="7"/>
  <c r="CF441" i="7"/>
  <c r="EJ440" i="7"/>
  <c r="CF429" i="7"/>
  <c r="EJ428" i="7"/>
  <c r="CF366" i="7"/>
  <c r="EJ365" i="7"/>
  <c r="CF395" i="7"/>
  <c r="EJ394" i="7"/>
  <c r="CF383" i="7"/>
  <c r="EJ382" i="7"/>
  <c r="CF371" i="7"/>
  <c r="EJ370" i="7"/>
  <c r="CF355" i="7"/>
  <c r="EJ354" i="7"/>
  <c r="CF342" i="7"/>
  <c r="EJ341" i="7"/>
  <c r="CF326" i="7"/>
  <c r="EJ325" i="7"/>
  <c r="CF304" i="7"/>
  <c r="EJ303" i="7"/>
  <c r="CF287" i="7"/>
  <c r="EJ286" i="7"/>
  <c r="CF276" i="7"/>
  <c r="EJ275" i="7"/>
  <c r="CF259" i="7"/>
  <c r="EJ258" i="7"/>
  <c r="CF229" i="7"/>
  <c r="EJ228" i="7"/>
  <c r="CF252" i="7"/>
  <c r="EJ251" i="7"/>
  <c r="CF204" i="7"/>
  <c r="EJ203" i="7"/>
  <c r="CF193" i="7"/>
  <c r="EJ192" i="7"/>
  <c r="CF181" i="7"/>
  <c r="EJ180" i="7"/>
  <c r="CF169" i="7"/>
  <c r="EJ168" i="7"/>
  <c r="CF156" i="7"/>
  <c r="EJ155" i="7"/>
  <c r="CF143" i="7"/>
  <c r="EJ142" i="7"/>
  <c r="CF132" i="7"/>
  <c r="EJ131" i="7"/>
  <c r="CF121" i="7"/>
  <c r="EJ120" i="7"/>
  <c r="CF110" i="7"/>
  <c r="EJ109" i="7"/>
  <c r="CF98" i="7"/>
  <c r="EJ97" i="7"/>
  <c r="CF86" i="7"/>
  <c r="EJ85" i="7"/>
  <c r="CF76" i="7"/>
  <c r="EJ75" i="7"/>
  <c r="CF68" i="7"/>
  <c r="EJ67" i="7"/>
  <c r="CF56" i="7"/>
  <c r="EJ55" i="7"/>
  <c r="CF239" i="7"/>
  <c r="EJ238" i="7"/>
  <c r="CF33" i="7"/>
  <c r="EJ32" i="7"/>
  <c r="CF21" i="7"/>
  <c r="EJ20" i="7"/>
  <c r="CF546" i="7"/>
  <c r="EJ545" i="7"/>
  <c r="CF314" i="7"/>
  <c r="EJ313" i="7"/>
  <c r="CF667" i="7"/>
  <c r="EJ666" i="7"/>
  <c r="CF648" i="7"/>
  <c r="EJ647" i="7"/>
  <c r="CF238" i="7"/>
  <c r="EJ237" i="7"/>
  <c r="CF822" i="7"/>
  <c r="EJ821" i="7"/>
  <c r="CF803" i="7"/>
  <c r="EJ802" i="7"/>
  <c r="CF791" i="7"/>
  <c r="EJ790" i="7"/>
  <c r="CF778" i="7"/>
  <c r="EJ777" i="7"/>
  <c r="CF712" i="7"/>
  <c r="EJ711" i="7"/>
  <c r="CF707" i="7"/>
  <c r="EJ706" i="7"/>
  <c r="CF745" i="7"/>
  <c r="EJ744" i="7"/>
  <c r="CF734" i="7"/>
  <c r="EJ733" i="7"/>
  <c r="CF723" i="7"/>
  <c r="EJ722" i="7"/>
  <c r="CF713" i="7"/>
  <c r="EJ712" i="7"/>
  <c r="CF674" i="7"/>
  <c r="EJ673" i="7"/>
  <c r="CF615" i="7"/>
  <c r="EJ614" i="7"/>
  <c r="CF659" i="7"/>
  <c r="EJ687" i="7"/>
  <c r="CF645" i="7"/>
  <c r="EJ644" i="7"/>
  <c r="CF631" i="7"/>
  <c r="EJ630" i="7"/>
  <c r="CF606" i="7"/>
  <c r="EJ605" i="7"/>
  <c r="CF592" i="7"/>
  <c r="EJ591" i="7"/>
  <c r="CF578" i="7"/>
  <c r="EJ577" i="7"/>
  <c r="CF567" i="7"/>
  <c r="EJ566" i="7"/>
  <c r="CF555" i="7"/>
  <c r="EJ554" i="7"/>
  <c r="CF536" i="7"/>
  <c r="EJ535" i="7"/>
  <c r="CF522" i="7"/>
  <c r="EJ521" i="7"/>
  <c r="CF510" i="7"/>
  <c r="EJ509" i="7"/>
  <c r="CF501" i="7"/>
  <c r="EJ500" i="7"/>
  <c r="CF484" i="7"/>
  <c r="EJ483" i="7"/>
  <c r="CF469" i="7"/>
  <c r="EJ468" i="7"/>
  <c r="CF453" i="7"/>
  <c r="EJ452" i="7"/>
  <c r="CF440" i="7"/>
  <c r="EJ439" i="7"/>
  <c r="CF428" i="7"/>
  <c r="EJ427" i="7"/>
  <c r="CF444" i="7"/>
  <c r="EJ443" i="7"/>
  <c r="CF394" i="7"/>
  <c r="EJ393" i="7"/>
  <c r="CF382" i="7"/>
  <c r="EJ381" i="7"/>
  <c r="CF370" i="7"/>
  <c r="EJ369" i="7"/>
  <c r="CF354" i="7"/>
  <c r="EJ353" i="7"/>
  <c r="CF338" i="7"/>
  <c r="EJ337" i="7"/>
  <c r="CF325" i="7"/>
  <c r="EJ324" i="7"/>
  <c r="CF303" i="7"/>
  <c r="EJ302" i="7"/>
  <c r="CF286" i="7"/>
  <c r="EJ285" i="7"/>
  <c r="CF275" i="7"/>
  <c r="EJ274" i="7"/>
  <c r="CF258" i="7"/>
  <c r="EJ257" i="7"/>
  <c r="CF228" i="7"/>
  <c r="EJ227" i="7"/>
  <c r="CF220" i="7"/>
  <c r="EJ219" i="7"/>
  <c r="CF251" i="7"/>
  <c r="EJ250" i="7"/>
  <c r="CF192" i="7"/>
  <c r="EJ191" i="7"/>
  <c r="CF180" i="7"/>
  <c r="EJ179" i="7"/>
  <c r="CF168" i="7"/>
  <c r="EJ167" i="7"/>
  <c r="CF155" i="7"/>
  <c r="EJ154" i="7"/>
  <c r="CF142" i="7"/>
  <c r="EJ141" i="7"/>
  <c r="CF131" i="7"/>
  <c r="EJ130" i="7"/>
  <c r="CF120" i="7"/>
  <c r="EJ119" i="7"/>
  <c r="CF109" i="7"/>
  <c r="EJ108" i="7"/>
  <c r="CF97" i="7"/>
  <c r="EJ96" i="7"/>
  <c r="CF85" i="7"/>
  <c r="EJ84" i="7"/>
  <c r="CF244" i="7"/>
  <c r="EJ243" i="7"/>
  <c r="CF67" i="7"/>
  <c r="EJ66" i="7"/>
  <c r="CF55" i="7"/>
  <c r="EJ54" i="7"/>
  <c r="CF45" i="7"/>
  <c r="EJ44" i="7"/>
  <c r="CF32" i="7"/>
  <c r="EJ31" i="7"/>
  <c r="CF20" i="7"/>
  <c r="EJ19" i="7"/>
  <c r="CF748" i="7"/>
  <c r="EJ747" i="7"/>
  <c r="CF493" i="7"/>
  <c r="EJ492" i="7"/>
  <c r="CF632" i="7"/>
  <c r="EJ631" i="7"/>
  <c r="CF6" i="7"/>
  <c r="EJ5" i="7"/>
  <c r="CF821" i="7"/>
  <c r="EJ820" i="7"/>
  <c r="CF801" i="7"/>
  <c r="EJ800" i="7"/>
  <c r="CF790" i="7"/>
  <c r="EJ789" i="7"/>
  <c r="CF777" i="7"/>
  <c r="EJ776" i="7"/>
  <c r="CF765" i="7"/>
  <c r="EJ764" i="7"/>
  <c r="CF755" i="7"/>
  <c r="EJ754" i="7"/>
  <c r="CF743" i="7"/>
  <c r="EJ742" i="7"/>
  <c r="CF733" i="7"/>
  <c r="EJ732" i="7"/>
  <c r="CF722" i="7"/>
  <c r="EJ721" i="7"/>
  <c r="CF692" i="7"/>
  <c r="EJ691" i="7"/>
  <c r="CF666" i="7"/>
  <c r="EJ665" i="7"/>
  <c r="CF687" i="7"/>
  <c r="EJ658" i="7"/>
  <c r="CF644" i="7"/>
  <c r="EJ643" i="7"/>
  <c r="CF630" i="7"/>
  <c r="EJ629" i="7"/>
  <c r="CF619" i="7"/>
  <c r="EJ618" i="7"/>
  <c r="CF605" i="7"/>
  <c r="EJ604" i="7"/>
  <c r="CF591" i="7"/>
  <c r="EJ590" i="7"/>
  <c r="CF584" i="7"/>
  <c r="EJ583" i="7"/>
  <c r="CF566" i="7"/>
  <c r="EJ565" i="7"/>
  <c r="CF554" i="7"/>
  <c r="EJ553" i="7"/>
  <c r="CF535" i="7"/>
  <c r="EJ534" i="7"/>
  <c r="CF521" i="7"/>
  <c r="EJ520" i="7"/>
  <c r="CF509" i="7"/>
  <c r="EJ508" i="7"/>
  <c r="CF548" i="7"/>
  <c r="EJ547" i="7"/>
  <c r="CF483" i="7"/>
  <c r="EJ482" i="7"/>
  <c r="CF467" i="7"/>
  <c r="EJ466" i="7"/>
  <c r="CF452" i="7"/>
  <c r="EJ451" i="7"/>
  <c r="CF439" i="7"/>
  <c r="EJ438" i="7"/>
  <c r="CF427" i="7"/>
  <c r="EJ426" i="7"/>
  <c r="CF406" i="7"/>
  <c r="EJ405" i="7"/>
  <c r="CF393" i="7"/>
  <c r="EJ392" i="7"/>
  <c r="CF381" i="7"/>
  <c r="EJ380" i="7"/>
  <c r="CF369" i="7"/>
  <c r="EJ368" i="7"/>
  <c r="CF353" i="7"/>
  <c r="EJ352" i="7"/>
  <c r="CF336" i="7"/>
  <c r="EJ335" i="7"/>
  <c r="CF324" i="7"/>
  <c r="EJ323" i="7"/>
  <c r="CF300" i="7"/>
  <c r="EJ299" i="7"/>
  <c r="CF285" i="7"/>
  <c r="EJ284" i="7"/>
  <c r="CF274" i="7"/>
  <c r="EJ273" i="7"/>
  <c r="CF257" i="7"/>
  <c r="EJ256" i="7"/>
  <c r="CF227" i="7"/>
  <c r="EJ226" i="7"/>
  <c r="CF214" i="7"/>
  <c r="EJ213" i="7"/>
  <c r="CF203" i="7"/>
  <c r="EJ202" i="7"/>
  <c r="CF191" i="7"/>
  <c r="EJ190" i="7"/>
  <c r="CF179" i="7"/>
  <c r="EJ178" i="7"/>
  <c r="CF166" i="7"/>
  <c r="EJ165" i="7"/>
  <c r="CF154" i="7"/>
  <c r="EJ153" i="7"/>
  <c r="CF141" i="7"/>
  <c r="EJ140" i="7"/>
  <c r="CF129" i="7"/>
  <c r="EJ128" i="7"/>
  <c r="CF247" i="7"/>
  <c r="EJ246" i="7"/>
  <c r="CF108" i="7"/>
  <c r="EJ107" i="7"/>
  <c r="CF96" i="7"/>
  <c r="EJ95" i="7"/>
  <c r="CF84" i="7"/>
  <c r="EJ83" i="7"/>
  <c r="CF243" i="7"/>
  <c r="EJ242" i="7"/>
  <c r="CF66" i="7"/>
  <c r="EJ65" i="7"/>
  <c r="CF54" i="7"/>
  <c r="EJ53" i="7"/>
  <c r="CF44" i="7"/>
  <c r="EJ43" i="7"/>
  <c r="CF31" i="7"/>
  <c r="EJ30" i="7"/>
  <c r="CF19" i="7"/>
  <c r="EJ18" i="7"/>
  <c r="CF802" i="7"/>
  <c r="EJ801" i="7"/>
  <c r="CF8" i="7"/>
  <c r="EJ7" i="7"/>
  <c r="CF820" i="7"/>
  <c r="EJ819" i="7"/>
  <c r="CF800" i="7"/>
  <c r="EJ799" i="7"/>
  <c r="CF789" i="7"/>
  <c r="EJ788" i="7"/>
  <c r="CF776" i="7"/>
  <c r="EJ775" i="7"/>
  <c r="CF764" i="7"/>
  <c r="EJ763" i="7"/>
  <c r="CF754" i="7"/>
  <c r="EJ753" i="7"/>
  <c r="CF742" i="7"/>
  <c r="EJ741" i="7"/>
  <c r="CF732" i="7"/>
  <c r="EJ731" i="7"/>
  <c r="CF721" i="7"/>
  <c r="EJ720" i="7"/>
  <c r="CF690" i="7"/>
  <c r="EJ684" i="7"/>
  <c r="CF673" i="7"/>
  <c r="EJ672" i="7"/>
  <c r="CF654" i="7"/>
  <c r="EJ653" i="7"/>
  <c r="CF658" i="7"/>
  <c r="EJ685" i="7"/>
  <c r="CF643" i="7"/>
  <c r="EJ642" i="7"/>
  <c r="CF629" i="7"/>
  <c r="EJ628" i="7"/>
  <c r="CF618" i="7"/>
  <c r="EJ617" i="7"/>
  <c r="CF604" i="7"/>
  <c r="EJ603" i="7"/>
  <c r="CF590" i="7"/>
  <c r="EJ589" i="7"/>
  <c r="CF577" i="7"/>
  <c r="EJ576" i="7"/>
  <c r="CF565" i="7"/>
  <c r="EJ564" i="7"/>
  <c r="CF553" i="7"/>
  <c r="EJ552" i="7"/>
  <c r="CF520" i="7"/>
  <c r="EJ519" i="7"/>
  <c r="CF508" i="7"/>
  <c r="EJ507" i="7"/>
  <c r="CF500" i="7"/>
  <c r="EJ499" i="7"/>
  <c r="CF481" i="7"/>
  <c r="EJ480" i="7"/>
  <c r="CF466" i="7"/>
  <c r="EJ465" i="7"/>
  <c r="CF451" i="7"/>
  <c r="EJ450" i="7"/>
  <c r="CF438" i="7"/>
  <c r="EJ437" i="7"/>
  <c r="CF426" i="7"/>
  <c r="EJ425" i="7"/>
  <c r="CF404" i="7"/>
  <c r="EJ403" i="7"/>
  <c r="CF392" i="7"/>
  <c r="EJ391" i="7"/>
  <c r="CF380" i="7"/>
  <c r="EJ379" i="7"/>
  <c r="CF368" i="7"/>
  <c r="EJ367" i="7"/>
  <c r="CF351" i="7"/>
  <c r="EJ350" i="7"/>
  <c r="CF335" i="7"/>
  <c r="EJ334" i="7"/>
  <c r="CF323" i="7"/>
  <c r="EJ322" i="7"/>
  <c r="CF299" i="7"/>
  <c r="EJ298" i="7"/>
  <c r="CF284" i="7"/>
  <c r="EJ283" i="7"/>
  <c r="CF273" i="7"/>
  <c r="EJ272" i="7"/>
  <c r="CF256" i="7"/>
  <c r="EJ255" i="7"/>
  <c r="CF226" i="7"/>
  <c r="EJ225" i="7"/>
  <c r="CF271" i="7"/>
  <c r="EJ270" i="7"/>
  <c r="CF202" i="7"/>
  <c r="EJ201" i="7"/>
  <c r="CF190" i="7"/>
  <c r="EJ189" i="7"/>
  <c r="CF178" i="7"/>
  <c r="EJ177" i="7"/>
  <c r="CF165" i="7"/>
  <c r="EJ164" i="7"/>
  <c r="CF153" i="7"/>
  <c r="EJ152" i="7"/>
  <c r="CF140" i="7"/>
  <c r="EJ139" i="7"/>
  <c r="CF128" i="7"/>
  <c r="EJ127" i="7"/>
  <c r="CF119" i="7"/>
  <c r="EJ118" i="7"/>
  <c r="CF107" i="7"/>
  <c r="EJ106" i="7"/>
  <c r="CF95" i="7"/>
  <c r="EJ94" i="7"/>
  <c r="CF246" i="7"/>
  <c r="EJ245" i="7"/>
  <c r="CF75" i="7"/>
  <c r="EJ74" i="7"/>
  <c r="CF65" i="7"/>
  <c r="EJ64" i="7"/>
  <c r="CF53" i="7"/>
  <c r="EJ52" i="7"/>
  <c r="CF43" i="7"/>
  <c r="EJ42" i="7"/>
  <c r="CF30" i="7"/>
  <c r="EJ29" i="7"/>
  <c r="CF18" i="7"/>
  <c r="EJ17" i="7"/>
  <c r="CF408" i="7"/>
  <c r="EJ407" i="7"/>
  <c r="CF660" i="7"/>
  <c r="EJ659" i="7"/>
  <c r="CF650" i="7"/>
  <c r="EJ649" i="7"/>
  <c r="BD533" i="7"/>
  <c r="EH534" i="7" s="1"/>
  <c r="EJ533" i="7"/>
  <c r="CF311" i="7"/>
  <c r="EJ310" i="7"/>
  <c r="CF10" i="7"/>
  <c r="EJ9" i="7"/>
  <c r="CF819" i="7"/>
  <c r="EJ818" i="7"/>
  <c r="CF799" i="7"/>
  <c r="EJ798" i="7"/>
  <c r="CF788" i="7"/>
  <c r="EJ787" i="7"/>
  <c r="CF775" i="7"/>
  <c r="EJ774" i="7"/>
  <c r="CF763" i="7"/>
  <c r="EJ762" i="7"/>
  <c r="CF753" i="7"/>
  <c r="EJ752" i="7"/>
  <c r="CF741" i="7"/>
  <c r="EJ740" i="7"/>
  <c r="CF731" i="7"/>
  <c r="EJ730" i="7"/>
  <c r="CF720" i="7"/>
  <c r="EJ719" i="7"/>
  <c r="CF686" i="7"/>
  <c r="EJ683" i="7"/>
  <c r="CF672" i="7"/>
  <c r="EJ671" i="7"/>
  <c r="CF703" i="7"/>
  <c r="EJ702" i="7"/>
  <c r="CF685" i="7"/>
  <c r="EJ657" i="7"/>
  <c r="CF642" i="7"/>
  <c r="EJ641" i="7"/>
  <c r="CF628" i="7"/>
  <c r="EJ627" i="7"/>
  <c r="CF617" i="7"/>
  <c r="EJ616" i="7"/>
  <c r="CF603" i="7"/>
  <c r="EJ602" i="7"/>
  <c r="CF589" i="7"/>
  <c r="EJ588" i="7"/>
  <c r="CF576" i="7"/>
  <c r="EJ575" i="7"/>
  <c r="CF564" i="7"/>
  <c r="EJ563" i="7"/>
  <c r="CF552" i="7"/>
  <c r="EJ551" i="7"/>
  <c r="CF532" i="7"/>
  <c r="EJ531" i="7"/>
  <c r="CF519" i="7"/>
  <c r="EJ518" i="7"/>
  <c r="CF507" i="7"/>
  <c r="EJ506" i="7"/>
  <c r="CF499" i="7"/>
  <c r="EJ498" i="7"/>
  <c r="CF479" i="7"/>
  <c r="EJ478" i="7"/>
  <c r="CF463" i="7"/>
  <c r="EJ462" i="7"/>
  <c r="CF450" i="7"/>
  <c r="EJ449" i="7"/>
  <c r="CF437" i="7"/>
  <c r="EJ436" i="7"/>
  <c r="CF425" i="7"/>
  <c r="EJ424" i="7"/>
  <c r="CF403" i="7"/>
  <c r="EJ402" i="7"/>
  <c r="CF391" i="7"/>
  <c r="EJ390" i="7"/>
  <c r="CF379" i="7"/>
  <c r="EJ378" i="7"/>
  <c r="CF367" i="7"/>
  <c r="EJ366" i="7"/>
  <c r="CF350" i="7"/>
  <c r="EJ349" i="7"/>
  <c r="CF334" i="7"/>
  <c r="EJ333" i="7"/>
  <c r="CF313" i="7"/>
  <c r="EJ312" i="7"/>
  <c r="CF298" i="7"/>
  <c r="EJ297" i="7"/>
  <c r="CF283" i="7"/>
  <c r="EJ282" i="7"/>
  <c r="CF292" i="7"/>
  <c r="EJ291" i="7"/>
  <c r="CF237" i="7"/>
  <c r="EJ236" i="7"/>
  <c r="CF255" i="7"/>
  <c r="EJ254" i="7"/>
  <c r="CF167" i="7"/>
  <c r="EJ166" i="7"/>
  <c r="CF201" i="7"/>
  <c r="EJ200" i="7"/>
  <c r="CF189" i="7"/>
  <c r="EJ188" i="7"/>
  <c r="CF177" i="7"/>
  <c r="EJ176" i="7"/>
  <c r="CF164" i="7"/>
  <c r="EJ163" i="7"/>
  <c r="CF152" i="7"/>
  <c r="EJ151" i="7"/>
  <c r="CF139" i="7"/>
  <c r="EJ138" i="7"/>
  <c r="CF127" i="7"/>
  <c r="EJ126" i="7"/>
  <c r="CF118" i="7"/>
  <c r="EJ117" i="7"/>
  <c r="CF106" i="7"/>
  <c r="EJ105" i="7"/>
  <c r="CF94" i="7"/>
  <c r="EJ93" i="7"/>
  <c r="CF245" i="7"/>
  <c r="EJ244" i="7"/>
  <c r="CF242" i="7"/>
  <c r="EJ241" i="7"/>
  <c r="CF52" i="7"/>
  <c r="EJ51" i="7"/>
  <c r="CF42" i="7"/>
  <c r="EJ41" i="7"/>
  <c r="CF29" i="7"/>
  <c r="EJ28" i="7"/>
  <c r="CF17" i="7"/>
  <c r="EJ16" i="7"/>
  <c r="CF545" i="7"/>
  <c r="EJ544" i="7"/>
  <c r="CF149" i="7"/>
  <c r="EJ148" i="7"/>
  <c r="CF358" i="7"/>
  <c r="EJ357" i="7"/>
  <c r="CF588" i="7"/>
  <c r="EJ587" i="7"/>
  <c r="CF9" i="7"/>
  <c r="EJ8" i="7"/>
  <c r="CF818" i="7"/>
  <c r="EJ817" i="7"/>
  <c r="CF798" i="7"/>
  <c r="EJ797" i="7"/>
  <c r="CF786" i="7"/>
  <c r="EJ785" i="7"/>
  <c r="CF774" i="7"/>
  <c r="EJ773" i="7"/>
  <c r="CF762" i="7"/>
  <c r="EJ761" i="7"/>
  <c r="CF752" i="7"/>
  <c r="EJ751" i="7"/>
  <c r="CF744" i="7"/>
  <c r="EJ743" i="7"/>
  <c r="CF730" i="7"/>
  <c r="EJ729" i="7"/>
  <c r="CF719" i="7"/>
  <c r="EJ718" i="7"/>
  <c r="CF683" i="7"/>
  <c r="EJ682" i="7"/>
  <c r="CF710" i="7"/>
  <c r="EJ709" i="7"/>
  <c r="CF657" i="7"/>
  <c r="EJ656" i="7"/>
  <c r="CF641" i="7"/>
  <c r="EJ640" i="7"/>
  <c r="CF627" i="7"/>
  <c r="EJ626" i="7"/>
  <c r="CF614" i="7"/>
  <c r="EJ613" i="7"/>
  <c r="CF601" i="7"/>
  <c r="EJ600" i="7"/>
  <c r="CF587" i="7"/>
  <c r="EJ586" i="7"/>
  <c r="CF575" i="7"/>
  <c r="EJ574" i="7"/>
  <c r="CF563" i="7"/>
  <c r="EJ562" i="7"/>
  <c r="CF551" i="7"/>
  <c r="EJ550" i="7"/>
  <c r="CF531" i="7"/>
  <c r="EJ530" i="7"/>
  <c r="CF518" i="7"/>
  <c r="EJ517" i="7"/>
  <c r="CF506" i="7"/>
  <c r="EJ505" i="7"/>
  <c r="CF498" i="7"/>
  <c r="EJ497" i="7"/>
  <c r="CF478" i="7"/>
  <c r="EJ477" i="7"/>
  <c r="CF461" i="7"/>
  <c r="EJ460" i="7"/>
  <c r="CF449" i="7"/>
  <c r="EJ448" i="7"/>
  <c r="CF436" i="7"/>
  <c r="EJ435" i="7"/>
  <c r="CF424" i="7"/>
  <c r="EJ423" i="7"/>
  <c r="CF402" i="7"/>
  <c r="EJ401" i="7"/>
  <c r="CF390" i="7"/>
  <c r="EJ389" i="7"/>
  <c r="CF378" i="7"/>
  <c r="EJ377" i="7"/>
  <c r="CF365" i="7"/>
  <c r="EJ364" i="7"/>
  <c r="CF349" i="7"/>
  <c r="EJ348" i="7"/>
  <c r="CF333" i="7"/>
  <c r="EJ332" i="7"/>
  <c r="CF321" i="7"/>
  <c r="EJ320" i="7"/>
  <c r="CF297" i="7"/>
  <c r="EJ296" i="7"/>
  <c r="CF282" i="7"/>
  <c r="EJ281" i="7"/>
  <c r="EJ266" i="7"/>
  <c r="CE268" i="7"/>
  <c r="CF268" i="7"/>
  <c r="CF267" i="7"/>
  <c r="CE267" i="7"/>
  <c r="CF236" i="7"/>
  <c r="EJ235" i="7"/>
  <c r="CF254" i="7"/>
  <c r="EJ253" i="7"/>
  <c r="CF219" i="7"/>
  <c r="EJ218" i="7"/>
  <c r="CF200" i="7"/>
  <c r="EJ199" i="7"/>
  <c r="CF188" i="7"/>
  <c r="EJ187" i="7"/>
  <c r="CF176" i="7"/>
  <c r="EJ175" i="7"/>
  <c r="CF163" i="7"/>
  <c r="EJ162" i="7"/>
  <c r="CF151" i="7"/>
  <c r="EJ150" i="7"/>
  <c r="CF138" i="7"/>
  <c r="EJ137" i="7"/>
  <c r="CF126" i="7"/>
  <c r="EJ125" i="7"/>
  <c r="CF117" i="7"/>
  <c r="EJ116" i="7"/>
  <c r="CF105" i="7"/>
  <c r="EJ104" i="7"/>
  <c r="CF93" i="7"/>
  <c r="EJ92" i="7"/>
  <c r="CF83" i="7"/>
  <c r="EJ82" i="7"/>
  <c r="CF74" i="7"/>
  <c r="EJ73" i="7"/>
  <c r="CF63" i="7"/>
  <c r="EJ62" i="7"/>
  <c r="CF240" i="7"/>
  <c r="EJ239" i="7"/>
  <c r="CF41" i="7"/>
  <c r="EJ40" i="7"/>
  <c r="CF28" i="7"/>
  <c r="EJ27" i="7"/>
  <c r="CF16" i="7"/>
  <c r="EJ15" i="7"/>
  <c r="CH262" i="7"/>
  <c r="CH267" i="7"/>
  <c r="CH268" i="7"/>
  <c r="CF524" i="7"/>
  <c r="EJ523" i="7"/>
  <c r="CF315" i="7"/>
  <c r="EJ314" i="7"/>
  <c r="CF291" i="7"/>
  <c r="EJ290" i="7"/>
  <c r="CF679" i="7"/>
  <c r="EJ678" i="7"/>
  <c r="BD338" i="7"/>
  <c r="EH339" i="7" s="1"/>
  <c r="BD662" i="7"/>
  <c r="EH663" i="7" s="1"/>
  <c r="EJ662" i="7"/>
  <c r="EJ786" i="7"/>
  <c r="EJ406" i="7"/>
  <c r="EJ358" i="7"/>
  <c r="EJ212" i="7"/>
  <c r="CE833" i="7"/>
  <c r="EJ307" i="7"/>
  <c r="CF420" i="7"/>
  <c r="EJ419" i="7"/>
  <c r="EJ827" i="7"/>
  <c r="BB292" i="7"/>
  <c r="EJ292" i="7"/>
  <c r="EJ305" i="7"/>
  <c r="CF341" i="7"/>
  <c r="EJ340" i="7"/>
  <c r="BD786" i="7"/>
  <c r="EH787" i="7" s="1"/>
  <c r="BB690" i="7"/>
  <c r="EJ690" i="7"/>
  <c r="EJ813" i="7"/>
  <c r="EJ632" i="7"/>
  <c r="EJ351" i="7"/>
  <c r="BD308" i="7"/>
  <c r="EH309" i="7" s="1"/>
  <c r="EJ308" i="7"/>
  <c r="CF312" i="7"/>
  <c r="EJ311" i="7"/>
  <c r="BB211" i="7"/>
  <c r="EJ211" i="7"/>
  <c r="CF662" i="7"/>
  <c r="EJ660" i="7"/>
  <c r="BB479" i="7"/>
  <c r="EJ479" i="7"/>
  <c r="CF495" i="7"/>
  <c r="EJ494" i="7"/>
  <c r="CF207" i="7"/>
  <c r="EJ206" i="7"/>
  <c r="BD660" i="7"/>
  <c r="BB311" i="7"/>
  <c r="BD412" i="7"/>
  <c r="EH413" i="7" s="1"/>
  <c r="EJ412" i="7"/>
  <c r="CF411" i="7"/>
  <c r="EJ410" i="7"/>
  <c r="BB408" i="7"/>
  <c r="EJ408" i="7"/>
  <c r="CF360" i="7"/>
  <c r="EJ359" i="7"/>
  <c r="BD832" i="7"/>
  <c r="EH833" i="7" s="1"/>
  <c r="CF665" i="7"/>
  <c r="EJ664" i="7"/>
  <c r="CF217" i="7"/>
  <c r="EJ216" i="7"/>
  <c r="BB262" i="7"/>
  <c r="EJ262" i="7"/>
  <c r="EJ811" i="7"/>
  <c r="EJ418" i="7"/>
  <c r="BD304" i="7"/>
  <c r="EH305" i="7" s="1"/>
  <c r="EJ304" i="7"/>
  <c r="CF477" i="7"/>
  <c r="EJ476" i="7"/>
  <c r="EJ692" i="7"/>
  <c r="EJ461" i="7"/>
  <c r="EJ271" i="7"/>
  <c r="BD351" i="7"/>
  <c r="EH352" i="7" s="1"/>
  <c r="EJ809" i="7"/>
  <c r="EJ481" i="7"/>
  <c r="EJ294" i="7"/>
  <c r="CF130" i="7"/>
  <c r="EJ129" i="7"/>
  <c r="EJ832" i="7"/>
  <c r="CF418" i="7"/>
  <c r="EJ417" i="7"/>
  <c r="EJ807" i="7"/>
  <c r="EJ339" i="7"/>
  <c r="CF310" i="7"/>
  <c r="EJ309" i="7"/>
  <c r="EJ705" i="7"/>
  <c r="EJ663" i="7"/>
  <c r="EJ409" i="7"/>
  <c r="ET268" i="7"/>
  <c r="EN267" i="7"/>
  <c r="EO267" i="7"/>
  <c r="ER268" i="7"/>
  <c r="EP267" i="7"/>
  <c r="EQ267" i="7"/>
  <c r="EP268" i="7"/>
  <c r="ER267" i="7"/>
  <c r="EO268" i="7"/>
  <c r="ES267" i="7"/>
  <c r="EN268" i="7"/>
  <c r="ET267" i="7"/>
  <c r="BB267" i="7"/>
  <c r="EU267" i="7"/>
  <c r="EJ267" i="7"/>
  <c r="EV267" i="7"/>
  <c r="EX268" i="7"/>
  <c r="EK267" i="7"/>
  <c r="EL267" i="7"/>
  <c r="BC439" i="18"/>
  <c r="BD439" i="18"/>
  <c r="BC1225" i="18"/>
  <c r="BD1225" i="18"/>
  <c r="BC989" i="18"/>
  <c r="BC1009" i="18"/>
  <c r="BC1025" i="18"/>
  <c r="BC1272" i="18"/>
  <c r="BC1744" i="18"/>
  <c r="BC1630" i="18"/>
  <c r="BC1570" i="18"/>
  <c r="BD1570" i="18"/>
  <c r="BC703" i="18"/>
  <c r="BD703" i="18"/>
  <c r="BC1816" i="18"/>
  <c r="BC607" i="18"/>
  <c r="BD607" i="18"/>
  <c r="BC1593" i="18"/>
  <c r="BD1593" i="18"/>
  <c r="BC798" i="18"/>
  <c r="BC1296" i="18"/>
  <c r="BD1296" i="18"/>
  <c r="BC1818" i="18"/>
  <c r="BC1959" i="18"/>
  <c r="BD1959" i="18"/>
  <c r="BC1100" i="18"/>
  <c r="BD1100" i="18"/>
  <c r="BC1255" i="18"/>
  <c r="BC396" i="18"/>
  <c r="BD396" i="18"/>
  <c r="BC792" i="18"/>
  <c r="BD792" i="18"/>
  <c r="BC766" i="18"/>
  <c r="BD766" i="18"/>
  <c r="BC1368" i="18"/>
  <c r="BC1540" i="18"/>
  <c r="BC1776" i="18"/>
  <c r="BD1776" i="18"/>
  <c r="BC33" i="18"/>
  <c r="BC581" i="18"/>
  <c r="BC7" i="18"/>
  <c r="BD7" i="18"/>
  <c r="BD77" i="18"/>
  <c r="BD95" i="18"/>
  <c r="BD1110" i="18"/>
  <c r="BD1856" i="18"/>
  <c r="BD1082" i="18"/>
  <c r="BD1977" i="18"/>
  <c r="BD638" i="18"/>
  <c r="BD375" i="18"/>
  <c r="BD619" i="18"/>
  <c r="BD1685" i="18"/>
  <c r="BD936" i="18"/>
  <c r="BD258" i="18"/>
  <c r="BD1380" i="18"/>
  <c r="BD1606" i="18"/>
  <c r="BD1573" i="18"/>
  <c r="BD1735" i="18"/>
  <c r="BD553" i="18"/>
  <c r="BD339" i="18"/>
  <c r="BD1101" i="18"/>
  <c r="BD1832" i="18"/>
  <c r="BD457" i="18"/>
  <c r="BD1633" i="18"/>
  <c r="BD648" i="18"/>
  <c r="BD920" i="18"/>
  <c r="BD1103" i="18"/>
  <c r="BD1309" i="18"/>
  <c r="BD1477" i="18"/>
  <c r="BD1899" i="18"/>
  <c r="BD568" i="18"/>
  <c r="BD1923" i="18"/>
  <c r="BD387" i="18"/>
  <c r="BD1431" i="18"/>
  <c r="BD1585" i="18"/>
  <c r="BD1953" i="18"/>
  <c r="BD504" i="18"/>
  <c r="BD1166" i="18"/>
  <c r="BD843" i="18"/>
  <c r="BD454" i="18"/>
  <c r="BD1920" i="18"/>
  <c r="BD1876" i="18"/>
  <c r="BD365" i="18"/>
  <c r="BD613" i="18"/>
  <c r="BD1113" i="18"/>
  <c r="BD1902" i="18"/>
  <c r="BD903" i="18"/>
  <c r="BD592" i="18"/>
  <c r="BD559" i="18"/>
  <c r="BD623" i="18"/>
  <c r="BD894" i="18"/>
  <c r="BD1146" i="18"/>
  <c r="BD1896" i="18"/>
  <c r="BD479" i="18"/>
  <c r="BD674" i="18"/>
  <c r="BD834" i="18"/>
  <c r="BD1509" i="18"/>
  <c r="BD757" i="18"/>
  <c r="BD1978" i="18"/>
  <c r="BD135" i="18"/>
  <c r="BD83" i="18"/>
  <c r="BD1397" i="18"/>
  <c r="BD892" i="18"/>
  <c r="BD1939" i="18"/>
  <c r="BD2005" i="18"/>
  <c r="BD1118" i="18"/>
  <c r="BD1185" i="18"/>
  <c r="BD1388" i="18"/>
  <c r="BD1669" i="18"/>
  <c r="BD1841" i="18"/>
  <c r="BD69" i="18"/>
  <c r="BD1407" i="18"/>
  <c r="BD1350" i="18"/>
  <c r="BD466" i="18"/>
  <c r="BD1618" i="18"/>
  <c r="BD1927" i="18"/>
  <c r="BD1401" i="18"/>
  <c r="BD521" i="18"/>
  <c r="BD1763" i="18"/>
  <c r="BD646" i="18"/>
  <c r="BD907" i="18"/>
  <c r="BD513" i="18"/>
  <c r="BD1135" i="18"/>
  <c r="BD1181" i="18"/>
  <c r="BD1491" i="18"/>
  <c r="BD1132" i="18"/>
  <c r="BD221" i="18"/>
  <c r="BD1164" i="18"/>
  <c r="BD1403" i="18"/>
  <c r="BD1592" i="18"/>
  <c r="BD130" i="18"/>
  <c r="BD162" i="18"/>
  <c r="BD474" i="18"/>
  <c r="BD71" i="18"/>
  <c r="BD124" i="18"/>
  <c r="BD265" i="18"/>
  <c r="BD705" i="18"/>
  <c r="BD797" i="18"/>
  <c r="BD1817" i="18"/>
  <c r="BD784" i="18"/>
  <c r="BD1125" i="18"/>
  <c r="BD1194" i="18"/>
  <c r="BD1286" i="18"/>
  <c r="BD277" i="18"/>
  <c r="BD875" i="18"/>
  <c r="BD790" i="18"/>
  <c r="BD1019" i="18"/>
  <c r="BD629" i="18"/>
  <c r="BD1053" i="18"/>
  <c r="BD1420" i="18"/>
  <c r="BD325" i="18"/>
  <c r="BD1891" i="18"/>
  <c r="BD548" i="18"/>
  <c r="BD657" i="18"/>
  <c r="BD1314" i="18"/>
  <c r="BD140" i="18"/>
  <c r="BD1280" i="18"/>
  <c r="BD1933" i="18"/>
  <c r="BD866" i="18"/>
  <c r="BD630" i="18"/>
  <c r="BD921" i="18"/>
  <c r="BD292" i="18"/>
  <c r="BD536" i="18"/>
  <c r="BD691" i="18"/>
  <c r="BD1171" i="18"/>
  <c r="BD1383" i="18"/>
  <c r="BD115" i="18"/>
  <c r="BD675" i="18"/>
  <c r="BD1645" i="18"/>
  <c r="BD1033" i="18"/>
  <c r="BD205" i="18"/>
  <c r="BD663" i="18"/>
  <c r="BD243" i="18"/>
  <c r="BD1690" i="18"/>
  <c r="BD1337" i="18"/>
  <c r="BD213" i="18"/>
  <c r="BD1191" i="18"/>
  <c r="BD639" i="18"/>
  <c r="BD1826" i="18"/>
  <c r="BD181" i="18"/>
  <c r="BD1682" i="18"/>
  <c r="BD48" i="18"/>
  <c r="BD1422" i="18"/>
  <c r="BD1395" i="18"/>
  <c r="BD1964" i="18"/>
  <c r="BD86" i="18"/>
  <c r="BD529" i="18"/>
  <c r="BD93" i="18"/>
  <c r="BD611" i="18"/>
  <c r="BD1425" i="18"/>
  <c r="BD1456" i="18"/>
  <c r="BD688" i="18"/>
  <c r="BD63" i="18"/>
  <c r="BD540" i="18"/>
  <c r="BD1321" i="18"/>
  <c r="BC58" i="18"/>
  <c r="BC763" i="18"/>
  <c r="BD311" i="18"/>
  <c r="BC299" i="18"/>
  <c r="BD19" i="18"/>
  <c r="BD734" i="18"/>
  <c r="BC651" i="18"/>
  <c r="BC966" i="18"/>
  <c r="BC8" i="18"/>
  <c r="BD8" i="18"/>
  <c r="BD20" i="18"/>
  <c r="BD1461" i="18"/>
  <c r="BD169" i="18"/>
  <c r="BD182" i="18"/>
  <c r="BD348" i="18"/>
  <c r="BD49" i="18"/>
  <c r="BD65" i="18"/>
  <c r="BD416" i="18"/>
  <c r="BD918" i="18"/>
  <c r="BD1376" i="18"/>
  <c r="BD1946" i="18"/>
  <c r="BD1130" i="18"/>
  <c r="BD410" i="18"/>
  <c r="BD1487" i="18"/>
  <c r="BD846" i="18"/>
  <c r="BD14" i="18"/>
  <c r="BD957" i="18"/>
  <c r="BD149" i="18"/>
  <c r="BD452" i="18"/>
  <c r="BD1986" i="18"/>
  <c r="BD1203" i="18"/>
  <c r="BD379" i="18"/>
  <c r="BD1007" i="18"/>
  <c r="BD164" i="18"/>
  <c r="BC1459" i="18"/>
  <c r="BD1459" i="18"/>
  <c r="BC1253" i="18"/>
  <c r="BD1253" i="18"/>
  <c r="BC246" i="18"/>
  <c r="BC43" i="18"/>
  <c r="BD43" i="18"/>
  <c r="BC737" i="18"/>
  <c r="BD737" i="18"/>
  <c r="BC996" i="18"/>
  <c r="BD996" i="18"/>
  <c r="BC352" i="18"/>
  <c r="BC661" i="18"/>
  <c r="BC480" i="18"/>
  <c r="BD480" i="18"/>
  <c r="BD879" i="18"/>
  <c r="BC155" i="18"/>
  <c r="BD155" i="18"/>
  <c r="BC186" i="18"/>
  <c r="BD186" i="18"/>
  <c r="BC343" i="18"/>
  <c r="BD343" i="18"/>
  <c r="BC751" i="18"/>
  <c r="BC168" i="18"/>
  <c r="BC1089" i="18"/>
  <c r="BC1508" i="18"/>
  <c r="BD1508" i="18"/>
  <c r="BC129" i="18"/>
  <c r="BD129" i="18"/>
  <c r="BC42" i="18"/>
  <c r="BD42" i="18"/>
  <c r="BC554" i="18"/>
  <c r="BD554" i="18"/>
  <c r="BC133" i="18"/>
  <c r="BD133" i="18"/>
  <c r="BC774" i="18"/>
  <c r="BD774" i="18"/>
  <c r="BC721" i="18"/>
  <c r="BD721" i="18"/>
  <c r="BC1427" i="18"/>
  <c r="BD1427" i="18"/>
  <c r="BC1649" i="18"/>
  <c r="BD1649" i="18"/>
  <c r="BC1903" i="18"/>
  <c r="BD1903" i="18"/>
  <c r="BC403" i="18"/>
  <c r="BC307" i="18"/>
  <c r="BD307" i="18"/>
  <c r="BC990" i="18"/>
  <c r="BC1468" i="18"/>
  <c r="BD1468" i="18"/>
  <c r="BC1462" i="18"/>
  <c r="BD320" i="18"/>
  <c r="BD1650" i="18"/>
  <c r="BD1636" i="18"/>
  <c r="BD1974" i="18"/>
  <c r="BD1288" i="18"/>
  <c r="BD676" i="18"/>
  <c r="BD257" i="18"/>
  <c r="BD579" i="18"/>
  <c r="BD36" i="18"/>
  <c r="BD317" i="18"/>
  <c r="BD367" i="18"/>
  <c r="BD972" i="18"/>
  <c r="BD1673" i="18"/>
  <c r="BD419" i="18"/>
  <c r="BD820" i="18"/>
  <c r="BD143" i="18"/>
  <c r="BD950" i="18"/>
  <c r="BD1345" i="18"/>
  <c r="BD471" i="18"/>
  <c r="BD698" i="18"/>
  <c r="BD884" i="18"/>
  <c r="BD530" i="18"/>
  <c r="BD1980" i="18"/>
  <c r="BD233" i="18"/>
  <c r="BD80" i="18"/>
  <c r="BD39" i="18"/>
  <c r="BD1391" i="18"/>
  <c r="BD1204" i="18"/>
  <c r="BD569" i="18"/>
  <c r="BD1201" i="18"/>
  <c r="BD210" i="18"/>
  <c r="BD427" i="18"/>
  <c r="BD1717" i="18"/>
  <c r="BD304" i="18"/>
  <c r="BD628" i="18"/>
  <c r="BD973" i="18"/>
  <c r="BD991" i="18"/>
  <c r="BD1512" i="18"/>
  <c r="BD447" i="18"/>
  <c r="BD980" i="18"/>
  <c r="BD1105" i="18"/>
  <c r="BD1640" i="18"/>
  <c r="BD1884" i="18"/>
  <c r="BD527" i="18"/>
  <c r="BD1494" i="18"/>
  <c r="BD1662" i="18"/>
  <c r="BD322" i="18"/>
  <c r="BD518" i="18"/>
  <c r="BD1048" i="18"/>
  <c r="BD1327" i="18"/>
  <c r="BD156" i="18"/>
  <c r="BD617" i="18"/>
  <c r="BD1617" i="18"/>
  <c r="BD565" i="18"/>
  <c r="BD1713" i="18"/>
  <c r="BD1854" i="18"/>
  <c r="BD1737" i="18"/>
  <c r="BD748" i="18"/>
  <c r="BD1803" i="18"/>
  <c r="BD1024" i="18"/>
  <c r="BD1544" i="18"/>
  <c r="BD148" i="18"/>
  <c r="BD330" i="18"/>
  <c r="BD119" i="18"/>
  <c r="BD778" i="18"/>
  <c r="BD586" i="18"/>
  <c r="BD587" i="18"/>
  <c r="BD1437" i="18"/>
  <c r="BD1621" i="18"/>
  <c r="BD512" i="18"/>
  <c r="BD187" i="18"/>
  <c r="BD953" i="18"/>
  <c r="BD1320" i="18"/>
  <c r="BD913" i="18"/>
  <c r="BD1752" i="18"/>
  <c r="BD1797" i="18"/>
  <c r="BD193" i="18"/>
  <c r="BD960" i="18"/>
  <c r="BD1174" i="18"/>
  <c r="BD1789" i="18"/>
  <c r="BD1469" i="18"/>
  <c r="BD881" i="18"/>
  <c r="BD1706" i="18"/>
  <c r="BD153" i="18"/>
  <c r="BD837" i="18"/>
  <c r="BD390" i="18"/>
  <c r="BD1935" i="18"/>
  <c r="BD12" i="18"/>
  <c r="BD1812" i="18"/>
  <c r="BD946" i="18"/>
  <c r="BD491" i="18"/>
  <c r="BD596" i="18"/>
  <c r="BD1354" i="18"/>
  <c r="BD1575" i="18"/>
  <c r="BD462" i="18"/>
  <c r="BD423" i="18"/>
  <c r="BD1716" i="18"/>
  <c r="BD593" i="18"/>
  <c r="BD482" i="18"/>
  <c r="BD1867" i="18"/>
  <c r="BD1572" i="18"/>
  <c r="BD1639" i="18"/>
  <c r="BD1930" i="18"/>
  <c r="BD351" i="18"/>
  <c r="BD525" i="18"/>
  <c r="BD912" i="18"/>
  <c r="BD1240" i="18"/>
  <c r="BD1170" i="18"/>
  <c r="BD1948" i="18"/>
  <c r="BD728" i="18"/>
  <c r="BD1039" i="18"/>
  <c r="BD1247" i="18"/>
  <c r="BD519" i="18"/>
  <c r="BD215" i="18"/>
  <c r="BD1045" i="18"/>
  <c r="BD1721" i="18"/>
  <c r="BC256" i="18"/>
  <c r="BD256" i="18"/>
  <c r="BC34" i="18"/>
  <c r="BD34" i="18"/>
  <c r="BC157" i="18"/>
  <c r="BD157" i="18"/>
  <c r="BD394" i="18"/>
  <c r="BC394" i="18"/>
  <c r="BC477" i="18"/>
  <c r="BD477" i="18"/>
  <c r="BC537" i="18"/>
  <c r="BD537" i="18"/>
  <c r="BC1264" i="18"/>
  <c r="BD1264" i="18"/>
  <c r="BC1502" i="18"/>
  <c r="BD1502" i="18"/>
  <c r="BC338" i="18"/>
  <c r="BD338" i="18"/>
  <c r="BC620" i="18"/>
  <c r="BD620" i="18"/>
  <c r="BC502" i="18"/>
  <c r="BD502" i="18"/>
  <c r="BC744" i="18"/>
  <c r="BD744" i="18"/>
  <c r="BC1028" i="18"/>
  <c r="BC888" i="18"/>
  <c r="BC1065" i="18"/>
  <c r="BC1627" i="18"/>
  <c r="BD1627" i="18"/>
  <c r="BC166" i="18"/>
  <c r="BD166" i="18"/>
  <c r="BC286" i="18"/>
  <c r="BC678" i="18"/>
  <c r="BD678" i="18"/>
  <c r="BC715" i="18"/>
  <c r="BD715" i="18"/>
  <c r="BC861" i="18"/>
  <c r="BD861" i="18"/>
  <c r="BC723" i="18"/>
  <c r="BD723" i="18"/>
  <c r="BC886" i="18"/>
  <c r="BD886" i="18"/>
  <c r="BC1102" i="18"/>
  <c r="BD1102" i="18"/>
  <c r="BC1031" i="18"/>
  <c r="BD1031" i="18"/>
  <c r="BC1122" i="18"/>
  <c r="BD1122" i="18"/>
  <c r="BD1340" i="18"/>
  <c r="BC1340" i="18"/>
  <c r="BC1352" i="18"/>
  <c r="BD1352" i="18"/>
  <c r="BC1533" i="18"/>
  <c r="BD1533" i="18"/>
  <c r="BC176" i="18"/>
  <c r="BD176" i="18"/>
  <c r="BC22" i="18"/>
  <c r="BD22" i="18"/>
  <c r="BC293" i="18"/>
  <c r="BD293" i="18"/>
  <c r="BC251" i="18"/>
  <c r="BD251" i="18"/>
  <c r="BC337" i="18"/>
  <c r="BD337" i="18"/>
  <c r="BC425" i="18"/>
  <c r="BD425" i="18"/>
  <c r="BC428" i="18"/>
  <c r="BD428" i="18"/>
  <c r="BD417" i="18"/>
  <c r="BC1036" i="18"/>
  <c r="BD1036" i="18"/>
  <c r="BC876" i="18"/>
  <c r="BD876" i="18"/>
  <c r="BC1302" i="18"/>
  <c r="BD1302" i="18"/>
  <c r="BC1414" i="18"/>
  <c r="BD1414" i="18"/>
  <c r="BD1768" i="18"/>
  <c r="BD146" i="18"/>
  <c r="BC374" i="18"/>
  <c r="BD374" i="18"/>
  <c r="BC526" i="18"/>
  <c r="BD526" i="18"/>
  <c r="BD981" i="18"/>
  <c r="BD1193" i="18"/>
  <c r="BC1450" i="18"/>
  <c r="BC1699" i="18"/>
  <c r="BD1526" i="18"/>
  <c r="BD1956" i="18"/>
  <c r="BD235" i="18"/>
  <c r="BC236" i="18"/>
  <c r="BD236" i="18"/>
  <c r="BD402" i="18"/>
  <c r="BC437" i="18"/>
  <c r="BD437" i="18"/>
  <c r="BC451" i="18"/>
  <c r="BD451" i="18"/>
  <c r="BD1335" i="18"/>
  <c r="BD1647" i="18"/>
  <c r="BC44" i="18"/>
  <c r="BD44" i="18"/>
  <c r="BC194" i="18"/>
  <c r="BD194" i="18"/>
  <c r="BC597" i="18"/>
  <c r="BD597" i="18"/>
  <c r="BC738" i="18"/>
  <c r="BD738" i="18"/>
  <c r="BC899" i="18"/>
  <c r="BD899" i="18"/>
  <c r="BC1209" i="18"/>
  <c r="BD1209" i="18"/>
  <c r="BD1765" i="18"/>
  <c r="BD1750" i="18"/>
  <c r="BD485" i="18"/>
  <c r="BC353" i="18"/>
  <c r="BD353" i="18"/>
  <c r="BD362" i="18"/>
  <c r="BC756" i="18"/>
  <c r="BD1243" i="18"/>
  <c r="BD114" i="18"/>
  <c r="BC739" i="18"/>
  <c r="BD739" i="18"/>
  <c r="BD987" i="18"/>
  <c r="BC1054" i="18"/>
  <c r="BD1054" i="18"/>
  <c r="BC963" i="18"/>
  <c r="BD963" i="18"/>
  <c r="BD1847" i="18"/>
  <c r="BC1979" i="18"/>
  <c r="BD1979" i="18"/>
  <c r="BC24" i="18"/>
  <c r="BD24" i="18"/>
  <c r="BD459" i="18"/>
  <c r="BC750" i="18"/>
  <c r="BD750" i="18"/>
  <c r="BD945" i="18"/>
  <c r="BD1532" i="18"/>
  <c r="BC1497" i="18"/>
  <c r="BD1497" i="18"/>
  <c r="BC647" i="18"/>
  <c r="BD647" i="18"/>
  <c r="BD601" i="18"/>
  <c r="BD445" i="18"/>
  <c r="BD969" i="18"/>
  <c r="BC109" i="18"/>
  <c r="BD109" i="18"/>
  <c r="BC599" i="18"/>
  <c r="BD599" i="18"/>
  <c r="BC476" i="18"/>
  <c r="BD476" i="18"/>
  <c r="BC1199" i="18"/>
  <c r="BD1199" i="18"/>
  <c r="BC1023" i="18"/>
  <c r="BD1023" i="18"/>
  <c r="BC1504" i="18"/>
  <c r="BD1504" i="18"/>
  <c r="BC1728" i="18"/>
  <c r="BD1728" i="18"/>
  <c r="BC35" i="18"/>
  <c r="BD35" i="18"/>
  <c r="BC634" i="18"/>
  <c r="BD634" i="18"/>
  <c r="BC1229" i="18"/>
  <c r="BD1229" i="18"/>
  <c r="BC1843" i="18"/>
  <c r="BD1843" i="18"/>
  <c r="BC1764" i="18"/>
  <c r="BD1764" i="18"/>
  <c r="BC461" i="18"/>
  <c r="BC730" i="18"/>
  <c r="BC1597" i="18"/>
  <c r="BD1597" i="18"/>
  <c r="BC1858" i="18"/>
  <c r="BD1858" i="18"/>
  <c r="BC556" i="18"/>
  <c r="BD556" i="18"/>
  <c r="BC1852" i="18"/>
  <c r="BD1852" i="18"/>
  <c r="BC1866" i="18"/>
  <c r="BD1866" i="18"/>
  <c r="BC1822" i="18"/>
  <c r="BD1822" i="18"/>
  <c r="BC1804" i="18"/>
  <c r="BD1804" i="18"/>
  <c r="BC18" i="18"/>
  <c r="BD18" i="18"/>
  <c r="BC1252" i="18"/>
  <c r="BD1252" i="18"/>
  <c r="BC1564" i="18"/>
  <c r="BC1753" i="18"/>
  <c r="BC1906" i="18"/>
  <c r="BC15" i="18"/>
  <c r="BD15" i="18"/>
  <c r="BC1878" i="18"/>
  <c r="BD1878" i="18"/>
  <c r="BC625" i="18"/>
  <c r="BD625" i="18"/>
  <c r="BC697" i="18"/>
  <c r="BD697" i="18"/>
  <c r="BC943" i="18"/>
  <c r="BD943" i="18"/>
  <c r="BC1000" i="18"/>
  <c r="BD1000" i="18"/>
  <c r="BC1317" i="18"/>
  <c r="BD1317" i="18"/>
  <c r="BC1605" i="18"/>
  <c r="BD1605" i="18"/>
  <c r="BC1893" i="18"/>
  <c r="BC1774" i="18"/>
  <c r="BC408" i="18"/>
  <c r="BC494" i="18"/>
  <c r="BC380" i="18"/>
  <c r="BC1172" i="18"/>
  <c r="BD1172" i="18"/>
  <c r="BC1336" i="18"/>
  <c r="BD1336" i="18"/>
  <c r="BC1344" i="18"/>
  <c r="BC1516" i="18"/>
  <c r="BD1516" i="18"/>
  <c r="BC1501" i="18"/>
  <c r="BD1501" i="18"/>
  <c r="BC1568" i="18"/>
  <c r="BC1890" i="18"/>
  <c r="BC290" i="18"/>
  <c r="BC819" i="18"/>
  <c r="BC1129" i="18"/>
  <c r="BD1129" i="18"/>
  <c r="BC1202" i="18"/>
  <c r="BD1202" i="18"/>
  <c r="BC1341" i="18"/>
  <c r="BD1341" i="18"/>
  <c r="BC1616" i="18"/>
  <c r="BD1616" i="18"/>
  <c r="BC1881" i="18"/>
  <c r="BC1824" i="18"/>
  <c r="BC1701" i="18"/>
  <c r="BD1701" i="18"/>
  <c r="BC1779" i="18"/>
  <c r="BD1779" i="18"/>
  <c r="BC1782" i="18"/>
  <c r="BD1782" i="18"/>
  <c r="BC1741" i="18"/>
  <c r="BD1741" i="18"/>
  <c r="BC301" i="18"/>
  <c r="BC917" i="18"/>
  <c r="BC1648" i="18"/>
  <c r="BD1648" i="18"/>
  <c r="BC1534" i="18"/>
  <c r="BC470" i="18"/>
  <c r="BD470" i="18"/>
  <c r="BD780" i="18"/>
  <c r="BC780" i="18"/>
  <c r="BC906" i="18"/>
  <c r="BD906" i="18"/>
  <c r="BC1555" i="18"/>
  <c r="BD1555" i="18"/>
  <c r="BC1519" i="18"/>
  <c r="BD1519" i="18"/>
  <c r="BC1582" i="18"/>
  <c r="BD1582" i="18"/>
  <c r="BC1729" i="18"/>
  <c r="BC1726" i="18"/>
  <c r="BD1726" i="18"/>
  <c r="BC1887" i="18"/>
  <c r="BD1887" i="18"/>
  <c r="BC1941" i="18"/>
  <c r="BD1941" i="18"/>
  <c r="BC1834" i="18"/>
  <c r="BC1821" i="18"/>
  <c r="BD1821" i="18"/>
  <c r="BC1914" i="18"/>
  <c r="BC1860" i="18"/>
  <c r="BD1860" i="18"/>
  <c r="BC211" i="18"/>
  <c r="BD211" i="18"/>
  <c r="BC238" i="18"/>
  <c r="BD238" i="18"/>
  <c r="BC298" i="18"/>
  <c r="BD298" i="18"/>
  <c r="BC411" i="18"/>
  <c r="BD411" i="18"/>
  <c r="BC1022" i="18"/>
  <c r="BD1390" i="18"/>
  <c r="BD287" i="18"/>
  <c r="BD1377" i="18"/>
  <c r="BD350" i="18"/>
  <c r="BD359" i="18"/>
  <c r="CK129" i="7"/>
  <c r="CK40" i="7"/>
  <c r="CK25" i="7"/>
  <c r="CK29" i="7"/>
  <c r="CK35" i="7"/>
  <c r="CK52" i="7"/>
  <c r="CK87" i="7"/>
  <c r="CK82" i="7"/>
  <c r="CK72" i="7"/>
  <c r="CK126" i="7"/>
  <c r="CK101" i="7"/>
  <c r="CK142" i="7"/>
  <c r="CK128" i="7"/>
  <c r="CK181" i="7"/>
  <c r="CK170" i="7"/>
  <c r="CK201" i="7"/>
  <c r="CK187" i="7"/>
  <c r="CK188" i="7"/>
  <c r="CK226" i="7"/>
  <c r="CK240" i="7"/>
  <c r="CK255" i="7"/>
  <c r="CK282" i="7"/>
  <c r="CK242" i="7"/>
  <c r="CK292" i="7"/>
  <c r="CK334" i="7"/>
  <c r="CK252" i="7"/>
  <c r="CK327" i="7"/>
  <c r="CK311" i="7"/>
  <c r="CK305" i="7"/>
  <c r="CK373" i="7"/>
  <c r="CK378" i="7"/>
  <c r="CK365" i="7"/>
  <c r="CK414" i="7"/>
  <c r="CK357" i="7"/>
  <c r="CK391" i="7"/>
  <c r="CK447" i="7"/>
  <c r="CK483" i="7"/>
  <c r="CK206" i="7"/>
  <c r="CK43" i="7"/>
  <c r="CK12" i="7"/>
  <c r="CK23" i="7"/>
  <c r="CK36" i="7"/>
  <c r="CK62" i="7"/>
  <c r="CK90" i="7"/>
  <c r="CK85" i="7"/>
  <c r="CK86" i="7"/>
  <c r="CK130" i="7"/>
  <c r="CK110" i="7"/>
  <c r="CK145" i="7"/>
  <c r="CK140" i="7"/>
  <c r="CK122" i="7"/>
  <c r="CK173" i="7"/>
  <c r="CK204" i="7"/>
  <c r="CK190" i="7"/>
  <c r="CK207" i="7"/>
  <c r="CK197" i="7"/>
  <c r="CK243" i="7"/>
  <c r="CK238" i="7"/>
  <c r="CK285" i="7"/>
  <c r="CK218" i="7"/>
  <c r="CK300" i="7"/>
  <c r="CK278" i="7"/>
  <c r="CK330" i="7"/>
  <c r="CK338" i="7"/>
  <c r="CK340" i="7"/>
  <c r="CK376" i="7"/>
  <c r="CK385" i="7"/>
  <c r="CK342" i="7"/>
  <c r="CK417" i="7"/>
  <c r="CK366" i="7"/>
  <c r="CK409" i="7"/>
  <c r="CK450" i="7"/>
  <c r="CK217" i="7"/>
  <c r="CK5" i="7"/>
  <c r="CK17" i="7"/>
  <c r="CK26" i="7"/>
  <c r="CK44" i="7"/>
  <c r="CK828" i="7"/>
  <c r="CK93" i="7"/>
  <c r="CK88" i="7"/>
  <c r="CK80" i="7"/>
  <c r="CK133" i="7"/>
  <c r="CK76" i="7"/>
  <c r="CK148" i="7"/>
  <c r="CK143" i="7"/>
  <c r="CK135" i="7"/>
  <c r="CK176" i="7"/>
  <c r="CK208" i="7"/>
  <c r="CK193" i="7"/>
  <c r="CK182" i="7"/>
  <c r="CK153" i="7"/>
  <c r="CK246" i="7"/>
  <c r="CK241" i="7"/>
  <c r="CK288" i="7"/>
  <c r="CK245" i="7"/>
  <c r="CK304" i="7"/>
  <c r="CK269" i="7"/>
  <c r="CK295" i="7"/>
  <c r="CK333" i="7"/>
  <c r="CK341" i="7"/>
  <c r="CK343" i="7"/>
  <c r="CK379" i="7"/>
  <c r="CK390" i="7"/>
  <c r="CK368" i="7"/>
  <c r="CK420" i="7"/>
  <c r="CK380" i="7"/>
  <c r="CK412" i="7"/>
  <c r="CK453" i="7"/>
  <c r="CK215" i="7"/>
  <c r="CK827" i="7"/>
  <c r="CK833" i="7"/>
  <c r="CK8" i="7"/>
  <c r="CK30" i="7"/>
  <c r="CK45" i="7"/>
  <c r="CK53" i="7"/>
  <c r="CK102" i="7"/>
  <c r="CK56" i="7"/>
  <c r="CK111" i="7"/>
  <c r="CK89" i="7"/>
  <c r="CK124" i="7"/>
  <c r="CK157" i="7"/>
  <c r="CK152" i="7"/>
  <c r="CK159" i="7"/>
  <c r="CK155" i="7"/>
  <c r="CK168" i="7"/>
  <c r="CK202" i="7"/>
  <c r="CK183" i="7"/>
  <c r="CK219" i="7"/>
  <c r="CK256" i="7"/>
  <c r="CK259" i="7"/>
  <c r="CK247" i="7"/>
  <c r="CK253" i="7"/>
  <c r="CK313" i="7"/>
  <c r="CK258" i="7"/>
  <c r="CK306" i="7"/>
  <c r="CK296" i="7"/>
  <c r="CK350" i="7"/>
  <c r="CK352" i="7"/>
  <c r="CK329" i="7"/>
  <c r="CK399" i="7"/>
  <c r="CK392" i="7"/>
  <c r="CK374" i="7"/>
  <c r="CK351" i="7"/>
  <c r="CK436" i="7"/>
  <c r="CK462" i="7"/>
  <c r="CK301" i="7"/>
  <c r="CK6" i="7"/>
  <c r="CK14" i="7"/>
  <c r="CK831" i="7"/>
  <c r="CK32" i="7"/>
  <c r="CK54" i="7"/>
  <c r="CK59" i="7"/>
  <c r="CK47" i="7"/>
  <c r="CK74" i="7"/>
  <c r="CK114" i="7"/>
  <c r="CK94" i="7"/>
  <c r="CK127" i="7"/>
  <c r="CK83" i="7"/>
  <c r="CK163" i="7"/>
  <c r="CK150" i="7"/>
  <c r="CK165" i="7"/>
  <c r="CK137" i="7"/>
  <c r="CK205" i="7"/>
  <c r="CK191" i="7"/>
  <c r="CK222" i="7"/>
  <c r="CK232" i="7"/>
  <c r="CK263" i="7"/>
  <c r="CK236" i="7"/>
  <c r="CK265" i="7"/>
  <c r="CK316" i="7"/>
  <c r="CK272" i="7"/>
  <c r="CK309" i="7"/>
  <c r="CK284" i="7"/>
  <c r="CK353" i="7"/>
  <c r="CK355" i="7"/>
  <c r="CK298" i="7"/>
  <c r="CK402" i="7"/>
  <c r="CK395" i="7"/>
  <c r="CK359" i="7"/>
  <c r="CK372" i="7"/>
  <c r="CK403" i="7"/>
  <c r="CK465" i="7"/>
  <c r="CK494" i="7"/>
  <c r="CK13" i="7"/>
  <c r="CK829" i="7"/>
  <c r="CK11" i="7"/>
  <c r="CK42" i="7"/>
  <c r="CK68" i="7"/>
  <c r="CK60" i="7"/>
  <c r="CK55" i="7"/>
  <c r="CK81" i="7"/>
  <c r="CK63" i="7"/>
  <c r="CK97" i="7"/>
  <c r="CK131" i="7"/>
  <c r="CK119" i="7"/>
  <c r="CK166" i="7"/>
  <c r="CK156" i="7"/>
  <c r="CK186" i="7"/>
  <c r="CK174" i="7"/>
  <c r="CK209" i="7"/>
  <c r="CK177" i="7"/>
  <c r="CK225" i="7"/>
  <c r="CK257" i="7"/>
  <c r="CK266" i="7"/>
  <c r="CK221" i="7"/>
  <c r="CK274" i="7"/>
  <c r="CK319" i="7"/>
  <c r="CK286" i="7"/>
  <c r="CK312" i="7"/>
  <c r="CK287" i="7"/>
  <c r="CK356" i="7"/>
  <c r="CK358" i="7"/>
  <c r="CK337" i="7"/>
  <c r="CK405" i="7"/>
  <c r="CK398" i="7"/>
  <c r="CK360" i="7"/>
  <c r="CK383" i="7"/>
  <c r="CK415" i="7"/>
  <c r="CK468" i="7"/>
  <c r="CK34" i="7"/>
  <c r="CK9" i="7"/>
  <c r="CK19" i="7"/>
  <c r="CK50" i="7"/>
  <c r="CK75" i="7"/>
  <c r="CK73" i="7"/>
  <c r="CK65" i="7"/>
  <c r="CK109" i="7"/>
  <c r="CK120" i="7"/>
  <c r="CK91" i="7"/>
  <c r="CK116" i="7"/>
  <c r="CK107" i="7"/>
  <c r="CK175" i="7"/>
  <c r="CK164" i="7"/>
  <c r="CK195" i="7"/>
  <c r="CK147" i="7"/>
  <c r="CK185" i="7"/>
  <c r="CK220" i="7"/>
  <c r="CK234" i="7"/>
  <c r="CK213" i="7"/>
  <c r="CK276" i="7"/>
  <c r="CK251" i="7"/>
  <c r="CK261" i="7"/>
  <c r="CK328" i="7"/>
  <c r="CK291" i="7"/>
  <c r="CK321" i="7"/>
  <c r="CK271" i="7"/>
  <c r="CK323" i="7"/>
  <c r="CK367" i="7"/>
  <c r="CK314" i="7"/>
  <c r="CK362" i="7"/>
  <c r="CK407" i="7"/>
  <c r="CK387" i="7"/>
  <c r="CK384" i="7"/>
  <c r="CK440" i="7"/>
  <c r="CK477" i="7"/>
  <c r="BD288" i="18"/>
  <c r="BD283" i="18"/>
  <c r="BD1991" i="18"/>
  <c r="CI664" i="7"/>
  <c r="CI494" i="7"/>
  <c r="CI217" i="7"/>
  <c r="CI216" i="7"/>
  <c r="CE493" i="7"/>
  <c r="BD492" i="7"/>
  <c r="EH493" i="7" s="1"/>
  <c r="BB496" i="7"/>
  <c r="CE497" i="7"/>
  <c r="BB488" i="7"/>
  <c r="CE489" i="7"/>
  <c r="EX828" i="7"/>
  <c r="EX816" i="7"/>
  <c r="EX804" i="7"/>
  <c r="EX792" i="7"/>
  <c r="EX780" i="7"/>
  <c r="EX768" i="7"/>
  <c r="EX756" i="7"/>
  <c r="ET750" i="7"/>
  <c r="EX744" i="7"/>
  <c r="CE360" i="7"/>
  <c r="CE418" i="7"/>
  <c r="CE310" i="7"/>
  <c r="BD311" i="7"/>
  <c r="EH312" i="7" s="1"/>
  <c r="EX9" i="7"/>
  <c r="BD1284" i="18"/>
  <c r="BD303" i="18"/>
  <c r="CE632" i="7"/>
  <c r="CE662" i="7"/>
  <c r="CE312" i="7"/>
  <c r="BD417" i="7"/>
  <c r="EH418" i="7" s="1"/>
  <c r="EX825" i="7"/>
  <c r="EX813" i="7"/>
  <c r="EX801" i="7"/>
  <c r="EX789" i="7"/>
  <c r="ER783" i="7"/>
  <c r="ER777" i="7"/>
  <c r="EX765" i="7"/>
  <c r="EX753" i="7"/>
  <c r="EX741" i="7"/>
  <c r="ET729" i="7"/>
  <c r="ET717" i="7"/>
  <c r="EP47" i="7"/>
  <c r="EP41" i="7"/>
  <c r="EP35" i="7"/>
  <c r="EP29" i="7"/>
  <c r="EP23" i="7"/>
  <c r="EP17" i="7"/>
  <c r="EP11" i="7"/>
  <c r="EP5" i="7"/>
  <c r="EW832" i="7"/>
  <c r="BD807" i="7"/>
  <c r="EH808" i="7" s="1"/>
  <c r="EP830" i="7"/>
  <c r="EX824" i="7"/>
  <c r="EP818" i="7"/>
  <c r="EX812" i="7"/>
  <c r="EP806" i="7"/>
  <c r="EX800" i="7"/>
  <c r="EP794" i="7"/>
  <c r="EX788" i="7"/>
  <c r="EX776" i="7"/>
  <c r="ET770" i="7"/>
  <c r="EX764" i="7"/>
  <c r="EX752" i="7"/>
  <c r="ET746" i="7"/>
  <c r="EX740" i="7"/>
  <c r="ET734" i="7"/>
  <c r="EP46" i="7"/>
  <c r="EP40" i="7"/>
  <c r="EP34" i="7"/>
  <c r="EP28" i="7"/>
  <c r="EP22" i="7"/>
  <c r="EP16" i="7"/>
  <c r="EP10" i="7"/>
  <c r="EP4" i="7"/>
  <c r="BB410" i="7"/>
  <c r="BB832" i="7"/>
  <c r="EX564" i="7"/>
  <c r="EX418" i="7"/>
  <c r="EX274" i="7"/>
  <c r="EX129" i="7"/>
  <c r="EX45" i="7"/>
  <c r="EX33" i="7"/>
  <c r="EX21" i="7"/>
  <c r="CE480" i="7"/>
  <c r="CE482" i="7"/>
  <c r="BD827" i="7"/>
  <c r="EH828" i="7" s="1"/>
  <c r="BD885" i="18"/>
  <c r="BD1176" i="18"/>
  <c r="BD1424" i="18"/>
  <c r="CE534" i="7"/>
  <c r="CE315" i="7"/>
  <c r="BD631" i="7"/>
  <c r="EH632" i="7" s="1"/>
  <c r="BB206" i="7"/>
  <c r="EQ3" i="7"/>
  <c r="BD406" i="7"/>
  <c r="EH407" i="7" s="1"/>
  <c r="BD359" i="7"/>
  <c r="EH360" i="7" s="1"/>
  <c r="BB351" i="7"/>
  <c r="EP827" i="7"/>
  <c r="EP815" i="7"/>
  <c r="EP803" i="7"/>
  <c r="EP791" i="7"/>
  <c r="EX43" i="7"/>
  <c r="EX31" i="7"/>
  <c r="EX19" i="7"/>
  <c r="EX7" i="7"/>
  <c r="EX815" i="7"/>
  <c r="EP826" i="7"/>
  <c r="EX803" i="7"/>
  <c r="EP814" i="7"/>
  <c r="EX791" i="7"/>
  <c r="EP802" i="7"/>
  <c r="ER789" i="7"/>
  <c r="BD1910" i="18"/>
  <c r="BD1719" i="18"/>
  <c r="BD1251" i="18"/>
  <c r="BD405" i="18"/>
  <c r="BD1886" i="18"/>
  <c r="BD41" i="18"/>
  <c r="BD74" i="18"/>
  <c r="BD360" i="18"/>
  <c r="BD438" i="18"/>
  <c r="BD872" i="18"/>
  <c r="BD1800" i="18"/>
  <c r="BD761" i="18"/>
  <c r="BD1043" i="18"/>
  <c r="CF547" i="7"/>
  <c r="CE547" i="7"/>
  <c r="BB546" i="7"/>
  <c r="BD546" i="7"/>
  <c r="EH547" i="7" s="1"/>
  <c r="CF772" i="7"/>
  <c r="BB771" i="7"/>
  <c r="BD771" i="7"/>
  <c r="EH772" i="7" s="1"/>
  <c r="CE772" i="7"/>
  <c r="CE693" i="7"/>
  <c r="CF693" i="7"/>
  <c r="BB692" i="7"/>
  <c r="BB664" i="7"/>
  <c r="EQ829" i="7"/>
  <c r="ER829" i="7"/>
  <c r="ES829" i="7"/>
  <c r="ET829" i="7"/>
  <c r="EU829" i="7"/>
  <c r="EV829" i="7"/>
  <c r="EK829" i="7"/>
  <c r="EL829" i="7"/>
  <c r="EM829" i="7"/>
  <c r="EN829" i="7"/>
  <c r="EO829" i="7"/>
  <c r="EQ823" i="7"/>
  <c r="ER823" i="7"/>
  <c r="ES823" i="7"/>
  <c r="ET823" i="7"/>
  <c r="EU823" i="7"/>
  <c r="EV823" i="7"/>
  <c r="EK823" i="7"/>
  <c r="EL823" i="7"/>
  <c r="EM823" i="7"/>
  <c r="EN823" i="7"/>
  <c r="EO823" i="7"/>
  <c r="EQ817" i="7"/>
  <c r="ER817" i="7"/>
  <c r="ES817" i="7"/>
  <c r="ET817" i="7"/>
  <c r="EU817" i="7"/>
  <c r="EV817" i="7"/>
  <c r="EK817" i="7"/>
  <c r="EL817" i="7"/>
  <c r="EM817" i="7"/>
  <c r="EN817" i="7"/>
  <c r="EO817" i="7"/>
  <c r="EQ811" i="7"/>
  <c r="ER811" i="7"/>
  <c r="ES811" i="7"/>
  <c r="ET811" i="7"/>
  <c r="EU811" i="7"/>
  <c r="EV811" i="7"/>
  <c r="EK811" i="7"/>
  <c r="EL811" i="7"/>
  <c r="EM811" i="7"/>
  <c r="EN811" i="7"/>
  <c r="EO811" i="7"/>
  <c r="EQ805" i="7"/>
  <c r="ER805" i="7"/>
  <c r="ES805" i="7"/>
  <c r="ET805" i="7"/>
  <c r="EU805" i="7"/>
  <c r="EV805" i="7"/>
  <c r="EK805" i="7"/>
  <c r="EL805" i="7"/>
  <c r="EM805" i="7"/>
  <c r="EN805" i="7"/>
  <c r="EO805" i="7"/>
  <c r="EQ799" i="7"/>
  <c r="ER799" i="7"/>
  <c r="ES799" i="7"/>
  <c r="ET799" i="7"/>
  <c r="EU799" i="7"/>
  <c r="EV799" i="7"/>
  <c r="EK799" i="7"/>
  <c r="EL799" i="7"/>
  <c r="EM799" i="7"/>
  <c r="EN799" i="7"/>
  <c r="EO799" i="7"/>
  <c r="EQ793" i="7"/>
  <c r="ER793" i="7"/>
  <c r="ES793" i="7"/>
  <c r="ET793" i="7"/>
  <c r="EU793" i="7"/>
  <c r="EV793" i="7"/>
  <c r="EK793" i="7"/>
  <c r="EL793" i="7"/>
  <c r="EM793" i="7"/>
  <c r="EN793" i="7"/>
  <c r="EO793" i="7"/>
  <c r="EV787" i="7"/>
  <c r="EL787" i="7"/>
  <c r="EM787" i="7"/>
  <c r="EN787" i="7"/>
  <c r="EP787" i="7"/>
  <c r="EQ787" i="7"/>
  <c r="ES787" i="7"/>
  <c r="EU787" i="7"/>
  <c r="EK787" i="7"/>
  <c r="EO787" i="7"/>
  <c r="ER787" i="7"/>
  <c r="ET787" i="7"/>
  <c r="EV781" i="7"/>
  <c r="EL781" i="7"/>
  <c r="EM781" i="7"/>
  <c r="EN781" i="7"/>
  <c r="EP781" i="7"/>
  <c r="EQ781" i="7"/>
  <c r="ES781" i="7"/>
  <c r="EU781" i="7"/>
  <c r="EK781" i="7"/>
  <c r="EO781" i="7"/>
  <c r="ER781" i="7"/>
  <c r="ET781" i="7"/>
  <c r="EV775" i="7"/>
  <c r="EL775" i="7"/>
  <c r="EM775" i="7"/>
  <c r="EN775" i="7"/>
  <c r="EP775" i="7"/>
  <c r="EQ775" i="7"/>
  <c r="ES775" i="7"/>
  <c r="EU775" i="7"/>
  <c r="EK775" i="7"/>
  <c r="EO775" i="7"/>
  <c r="ER775" i="7"/>
  <c r="ET775" i="7"/>
  <c r="EV769" i="7"/>
  <c r="EL769" i="7"/>
  <c r="EM769" i="7"/>
  <c r="EN769" i="7"/>
  <c r="EP769" i="7"/>
  <c r="EQ769" i="7"/>
  <c r="ER769" i="7"/>
  <c r="ES769" i="7"/>
  <c r="EU769" i="7"/>
  <c r="EK769" i="7"/>
  <c r="EO769" i="7"/>
  <c r="ET769" i="7"/>
  <c r="EV763" i="7"/>
  <c r="EL763" i="7"/>
  <c r="EM763" i="7"/>
  <c r="EN763" i="7"/>
  <c r="EP763" i="7"/>
  <c r="EQ763" i="7"/>
  <c r="ER763" i="7"/>
  <c r="ES763" i="7"/>
  <c r="EU763" i="7"/>
  <c r="EK763" i="7"/>
  <c r="EO763" i="7"/>
  <c r="ET763" i="7"/>
  <c r="EV757" i="7"/>
  <c r="EL757" i="7"/>
  <c r="EM757" i="7"/>
  <c r="EN757" i="7"/>
  <c r="EP757" i="7"/>
  <c r="EQ757" i="7"/>
  <c r="ER757" i="7"/>
  <c r="ES757" i="7"/>
  <c r="EU757" i="7"/>
  <c r="EK757" i="7"/>
  <c r="EO757" i="7"/>
  <c r="ET757" i="7"/>
  <c r="EV751" i="7"/>
  <c r="EL751" i="7"/>
  <c r="EM751" i="7"/>
  <c r="EN751" i="7"/>
  <c r="EP751" i="7"/>
  <c r="EQ751" i="7"/>
  <c r="ER751" i="7"/>
  <c r="ES751" i="7"/>
  <c r="EU751" i="7"/>
  <c r="EK751" i="7"/>
  <c r="EO751" i="7"/>
  <c r="ET751" i="7"/>
  <c r="EV745" i="7"/>
  <c r="EL745" i="7"/>
  <c r="EM745" i="7"/>
  <c r="EN745" i="7"/>
  <c r="EP745" i="7"/>
  <c r="EQ745" i="7"/>
  <c r="ER745" i="7"/>
  <c r="ES745" i="7"/>
  <c r="EU745" i="7"/>
  <c r="EK745" i="7"/>
  <c r="EO745" i="7"/>
  <c r="ET745" i="7"/>
  <c r="EV739" i="7"/>
  <c r="EL739" i="7"/>
  <c r="EM739" i="7"/>
  <c r="EN739" i="7"/>
  <c r="EP739" i="7"/>
  <c r="EQ739" i="7"/>
  <c r="ER739" i="7"/>
  <c r="ES739" i="7"/>
  <c r="EU739" i="7"/>
  <c r="EK739" i="7"/>
  <c r="EO739" i="7"/>
  <c r="ET739" i="7"/>
  <c r="EV733" i="7"/>
  <c r="EL733" i="7"/>
  <c r="EM733" i="7"/>
  <c r="EN733" i="7"/>
  <c r="EP733" i="7"/>
  <c r="EQ733" i="7"/>
  <c r="ER733" i="7"/>
  <c r="ES733" i="7"/>
  <c r="EU733" i="7"/>
  <c r="EK733" i="7"/>
  <c r="EO733" i="7"/>
  <c r="ET733" i="7"/>
  <c r="EV727" i="7"/>
  <c r="EK727" i="7"/>
  <c r="EL727" i="7"/>
  <c r="EM727" i="7"/>
  <c r="EN727" i="7"/>
  <c r="EO727" i="7"/>
  <c r="EP727" i="7"/>
  <c r="EQ727" i="7"/>
  <c r="ER727" i="7"/>
  <c r="ES727" i="7"/>
  <c r="EU727" i="7"/>
  <c r="EX727" i="7"/>
  <c r="ET727" i="7"/>
  <c r="EV721" i="7"/>
  <c r="EK721" i="7"/>
  <c r="EL721" i="7"/>
  <c r="EM721" i="7"/>
  <c r="EN721" i="7"/>
  <c r="EO721" i="7"/>
  <c r="EP721" i="7"/>
  <c r="EQ721" i="7"/>
  <c r="ER721" i="7"/>
  <c r="ES721" i="7"/>
  <c r="EU721" i="7"/>
  <c r="ET721" i="7"/>
  <c r="EV715" i="7"/>
  <c r="EK715" i="7"/>
  <c r="EL715" i="7"/>
  <c r="EM715" i="7"/>
  <c r="EN715" i="7"/>
  <c r="EO715" i="7"/>
  <c r="EP715" i="7"/>
  <c r="EQ715" i="7"/>
  <c r="ER715" i="7"/>
  <c r="ES715" i="7"/>
  <c r="EU715" i="7"/>
  <c r="EX715" i="7"/>
  <c r="ET715" i="7"/>
  <c r="EV709" i="7"/>
  <c r="EK709" i="7"/>
  <c r="EL709" i="7"/>
  <c r="EM709" i="7"/>
  <c r="EN709" i="7"/>
  <c r="EO709" i="7"/>
  <c r="EP709" i="7"/>
  <c r="EQ709" i="7"/>
  <c r="ER709" i="7"/>
  <c r="ES709" i="7"/>
  <c r="EU709" i="7"/>
  <c r="ET709" i="7"/>
  <c r="EV704" i="7"/>
  <c r="EK704" i="7"/>
  <c r="EL704" i="7"/>
  <c r="EM704" i="7"/>
  <c r="EN704" i="7"/>
  <c r="EO704" i="7"/>
  <c r="EP704" i="7"/>
  <c r="EQ704" i="7"/>
  <c r="ER704" i="7"/>
  <c r="ES704" i="7"/>
  <c r="EU704" i="7"/>
  <c r="EX704" i="7"/>
  <c r="ET704" i="7"/>
  <c r="EV698" i="7"/>
  <c r="EK698" i="7"/>
  <c r="EL698" i="7"/>
  <c r="EM698" i="7"/>
  <c r="EN698" i="7"/>
  <c r="EO698" i="7"/>
  <c r="EP698" i="7"/>
  <c r="EQ698" i="7"/>
  <c r="ER698" i="7"/>
  <c r="ES698" i="7"/>
  <c r="EU698" i="7"/>
  <c r="ET698" i="7"/>
  <c r="EV692" i="7"/>
  <c r="EK692" i="7"/>
  <c r="EL692" i="7"/>
  <c r="EM692" i="7"/>
  <c r="EN692" i="7"/>
  <c r="EO692" i="7"/>
  <c r="EP692" i="7"/>
  <c r="EQ692" i="7"/>
  <c r="ER692" i="7"/>
  <c r="ES692" i="7"/>
  <c r="EU692" i="7"/>
  <c r="EX692" i="7"/>
  <c r="ET692" i="7"/>
  <c r="EV686" i="7"/>
  <c r="EK686" i="7"/>
  <c r="EL686" i="7"/>
  <c r="EM686" i="7"/>
  <c r="EN686" i="7"/>
  <c r="EO686" i="7"/>
  <c r="EP686" i="7"/>
  <c r="EQ686" i="7"/>
  <c r="ER686" i="7"/>
  <c r="ES686" i="7"/>
  <c r="EU686" i="7"/>
  <c r="ET686" i="7"/>
  <c r="EV678" i="7"/>
  <c r="EK678" i="7"/>
  <c r="EL678" i="7"/>
  <c r="EM678" i="7"/>
  <c r="EN678" i="7"/>
  <c r="EO678" i="7"/>
  <c r="EP678" i="7"/>
  <c r="EQ678" i="7"/>
  <c r="ER678" i="7"/>
  <c r="ES678" i="7"/>
  <c r="EU678" i="7"/>
  <c r="EX678" i="7"/>
  <c r="ET678" i="7"/>
  <c r="EV672" i="7"/>
  <c r="EK672" i="7"/>
  <c r="EL672" i="7"/>
  <c r="EM672" i="7"/>
  <c r="EN672" i="7"/>
  <c r="EO672" i="7"/>
  <c r="EP672" i="7"/>
  <c r="EQ672" i="7"/>
  <c r="ER672" i="7"/>
  <c r="ES672" i="7"/>
  <c r="EU672" i="7"/>
  <c r="ET672" i="7"/>
  <c r="EU666" i="7"/>
  <c r="EK666" i="7"/>
  <c r="EL666" i="7"/>
  <c r="EM666" i="7"/>
  <c r="EO666" i="7"/>
  <c r="EP666" i="7"/>
  <c r="EN666" i="7"/>
  <c r="EQ666" i="7"/>
  <c r="ER666" i="7"/>
  <c r="ES666" i="7"/>
  <c r="ET666" i="7"/>
  <c r="EV666" i="7"/>
  <c r="EX666" i="7"/>
  <c r="EU659" i="7"/>
  <c r="EK659" i="7"/>
  <c r="EL659" i="7"/>
  <c r="EM659" i="7"/>
  <c r="EO659" i="7"/>
  <c r="EP659" i="7"/>
  <c r="ER659" i="7"/>
  <c r="ES659" i="7"/>
  <c r="EN659" i="7"/>
  <c r="EQ659" i="7"/>
  <c r="ET659" i="7"/>
  <c r="EV659" i="7"/>
  <c r="EU655" i="7"/>
  <c r="EK655" i="7"/>
  <c r="EL655" i="7"/>
  <c r="EM655" i="7"/>
  <c r="EO655" i="7"/>
  <c r="EP655" i="7"/>
  <c r="ER655" i="7"/>
  <c r="ES655" i="7"/>
  <c r="EN655" i="7"/>
  <c r="EQ655" i="7"/>
  <c r="ET655" i="7"/>
  <c r="EV655" i="7"/>
  <c r="EX655" i="7"/>
  <c r="EU648" i="7"/>
  <c r="EK648" i="7"/>
  <c r="EL648" i="7"/>
  <c r="EM648" i="7"/>
  <c r="EO648" i="7"/>
  <c r="EP648" i="7"/>
  <c r="ER648" i="7"/>
  <c r="ES648" i="7"/>
  <c r="EN648" i="7"/>
  <c r="EQ648" i="7"/>
  <c r="ET648" i="7"/>
  <c r="EV648" i="7"/>
  <c r="EU642" i="7"/>
  <c r="EK642" i="7"/>
  <c r="EL642" i="7"/>
  <c r="EM642" i="7"/>
  <c r="EO642" i="7"/>
  <c r="EP642" i="7"/>
  <c r="ER642" i="7"/>
  <c r="ES642" i="7"/>
  <c r="EN642" i="7"/>
  <c r="EQ642" i="7"/>
  <c r="ET642" i="7"/>
  <c r="EV642" i="7"/>
  <c r="EX642" i="7"/>
  <c r="EU636" i="7"/>
  <c r="EK636" i="7"/>
  <c r="EL636" i="7"/>
  <c r="EM636" i="7"/>
  <c r="EO636" i="7"/>
  <c r="EP636" i="7"/>
  <c r="EQ636" i="7"/>
  <c r="ER636" i="7"/>
  <c r="ES636" i="7"/>
  <c r="EN636" i="7"/>
  <c r="EV636" i="7"/>
  <c r="ET636" i="7"/>
  <c r="EU630" i="7"/>
  <c r="EK630" i="7"/>
  <c r="EL630" i="7"/>
  <c r="EM630" i="7"/>
  <c r="EO630" i="7"/>
  <c r="EP630" i="7"/>
  <c r="EQ630" i="7"/>
  <c r="ER630" i="7"/>
  <c r="ES630" i="7"/>
  <c r="EN630" i="7"/>
  <c r="ET630" i="7"/>
  <c r="EV630" i="7"/>
  <c r="EX630" i="7"/>
  <c r="EU624" i="7"/>
  <c r="EK624" i="7"/>
  <c r="EL624" i="7"/>
  <c r="EM624" i="7"/>
  <c r="EO624" i="7"/>
  <c r="EP624" i="7"/>
  <c r="EQ624" i="7"/>
  <c r="ER624" i="7"/>
  <c r="ES624" i="7"/>
  <c r="EN624" i="7"/>
  <c r="EV624" i="7"/>
  <c r="ET624" i="7"/>
  <c r="EU618" i="7"/>
  <c r="EK618" i="7"/>
  <c r="EL618" i="7"/>
  <c r="EM618" i="7"/>
  <c r="EO618" i="7"/>
  <c r="EP618" i="7"/>
  <c r="EQ618" i="7"/>
  <c r="ER618" i="7"/>
  <c r="ES618" i="7"/>
  <c r="EN618" i="7"/>
  <c r="ET618" i="7"/>
  <c r="EV618" i="7"/>
  <c r="EX618" i="7"/>
  <c r="EU612" i="7"/>
  <c r="EK612" i="7"/>
  <c r="EL612" i="7"/>
  <c r="EM612" i="7"/>
  <c r="EO612" i="7"/>
  <c r="EP612" i="7"/>
  <c r="EQ612" i="7"/>
  <c r="ER612" i="7"/>
  <c r="ES612" i="7"/>
  <c r="EN612" i="7"/>
  <c r="EV612" i="7"/>
  <c r="ET612" i="7"/>
  <c r="EU606" i="7"/>
  <c r="EK606" i="7"/>
  <c r="EL606" i="7"/>
  <c r="EM606" i="7"/>
  <c r="EO606" i="7"/>
  <c r="EP606" i="7"/>
  <c r="EQ606" i="7"/>
  <c r="ER606" i="7"/>
  <c r="ES606" i="7"/>
  <c r="EN606" i="7"/>
  <c r="ET606" i="7"/>
  <c r="EV606" i="7"/>
  <c r="EX606" i="7"/>
  <c r="ET600" i="7"/>
  <c r="EV600" i="7"/>
  <c r="EK600" i="7"/>
  <c r="EL600" i="7"/>
  <c r="EN600" i="7"/>
  <c r="ES600" i="7"/>
  <c r="EM600" i="7"/>
  <c r="EP600" i="7"/>
  <c r="EQ600" i="7"/>
  <c r="ER600" i="7"/>
  <c r="EU600" i="7"/>
  <c r="EO600" i="7"/>
  <c r="ET594" i="7"/>
  <c r="EV594" i="7"/>
  <c r="EK594" i="7"/>
  <c r="EL594" i="7"/>
  <c r="EN594" i="7"/>
  <c r="EO594" i="7"/>
  <c r="EQ594" i="7"/>
  <c r="ES594" i="7"/>
  <c r="EM594" i="7"/>
  <c r="ER594" i="7"/>
  <c r="EU594" i="7"/>
  <c r="EP594" i="7"/>
  <c r="EX594" i="7"/>
  <c r="ET588" i="7"/>
  <c r="EV588" i="7"/>
  <c r="EK588" i="7"/>
  <c r="EL588" i="7"/>
  <c r="EN588" i="7"/>
  <c r="EO588" i="7"/>
  <c r="EQ588" i="7"/>
  <c r="ES588" i="7"/>
  <c r="EM588" i="7"/>
  <c r="ER588" i="7"/>
  <c r="EU588" i="7"/>
  <c r="EP588" i="7"/>
  <c r="ET582" i="7"/>
  <c r="EV582" i="7"/>
  <c r="EK582" i="7"/>
  <c r="EL582" i="7"/>
  <c r="EN582" i="7"/>
  <c r="EO582" i="7"/>
  <c r="EQ582" i="7"/>
  <c r="ES582" i="7"/>
  <c r="EM582" i="7"/>
  <c r="ER582" i="7"/>
  <c r="EU582" i="7"/>
  <c r="EP582" i="7"/>
  <c r="EX582" i="7"/>
  <c r="ET576" i="7"/>
  <c r="EV576" i="7"/>
  <c r="EK576" i="7"/>
  <c r="EL576" i="7"/>
  <c r="EN576" i="7"/>
  <c r="EO576" i="7"/>
  <c r="EQ576" i="7"/>
  <c r="ES576" i="7"/>
  <c r="EM576" i="7"/>
  <c r="ER576" i="7"/>
  <c r="EU576" i="7"/>
  <c r="EP576" i="7"/>
  <c r="ET570" i="7"/>
  <c r="EV570" i="7"/>
  <c r="EK570" i="7"/>
  <c r="EL570" i="7"/>
  <c r="EN570" i="7"/>
  <c r="EO570" i="7"/>
  <c r="EP570" i="7"/>
  <c r="EQ570" i="7"/>
  <c r="ES570" i="7"/>
  <c r="EM570" i="7"/>
  <c r="ER570" i="7"/>
  <c r="EU570" i="7"/>
  <c r="EX570" i="7"/>
  <c r="ET564" i="7"/>
  <c r="EV564" i="7"/>
  <c r="EK564" i="7"/>
  <c r="EL564" i="7"/>
  <c r="EN564" i="7"/>
  <c r="EO564" i="7"/>
  <c r="EP564" i="7"/>
  <c r="EQ564" i="7"/>
  <c r="ES564" i="7"/>
  <c r="EM564" i="7"/>
  <c r="ER564" i="7"/>
  <c r="EU564" i="7"/>
  <c r="ET558" i="7"/>
  <c r="EV558" i="7"/>
  <c r="EK558" i="7"/>
  <c r="EL558" i="7"/>
  <c r="EN558" i="7"/>
  <c r="EO558" i="7"/>
  <c r="EP558" i="7"/>
  <c r="EQ558" i="7"/>
  <c r="ES558" i="7"/>
  <c r="EM558" i="7"/>
  <c r="ER558" i="7"/>
  <c r="EU558" i="7"/>
  <c r="EX558" i="7"/>
  <c r="ET552" i="7"/>
  <c r="EV552" i="7"/>
  <c r="EK552" i="7"/>
  <c r="EL552" i="7"/>
  <c r="EN552" i="7"/>
  <c r="EO552" i="7"/>
  <c r="EP552" i="7"/>
  <c r="EQ552" i="7"/>
  <c r="ES552" i="7"/>
  <c r="EM552" i="7"/>
  <c r="ER552" i="7"/>
  <c r="EU552" i="7"/>
  <c r="ET546" i="7"/>
  <c r="EV546" i="7"/>
  <c r="EK546" i="7"/>
  <c r="EL546" i="7"/>
  <c r="EN546" i="7"/>
  <c r="EO546" i="7"/>
  <c r="EP546" i="7"/>
  <c r="EQ546" i="7"/>
  <c r="ES546" i="7"/>
  <c r="EM546" i="7"/>
  <c r="ER546" i="7"/>
  <c r="EU546" i="7"/>
  <c r="EX546" i="7"/>
  <c r="EL538" i="7"/>
  <c r="EN538" i="7"/>
  <c r="EO538" i="7"/>
  <c r="EV538" i="7"/>
  <c r="EK538" i="7"/>
  <c r="EP538" i="7"/>
  <c r="EQ538" i="7"/>
  <c r="ER538" i="7"/>
  <c r="ES538" i="7"/>
  <c r="EU538" i="7"/>
  <c r="EM538" i="7"/>
  <c r="ET538" i="7"/>
  <c r="EL532" i="7"/>
  <c r="EN532" i="7"/>
  <c r="EO532" i="7"/>
  <c r="EP532" i="7"/>
  <c r="ER532" i="7"/>
  <c r="EK532" i="7"/>
  <c r="EQ532" i="7"/>
  <c r="ES532" i="7"/>
  <c r="ET532" i="7"/>
  <c r="EV532" i="7"/>
  <c r="EM532" i="7"/>
  <c r="EU532" i="7"/>
  <c r="EX532" i="7"/>
  <c r="EL526" i="7"/>
  <c r="EN526" i="7"/>
  <c r="EO526" i="7"/>
  <c r="EP526" i="7"/>
  <c r="ER526" i="7"/>
  <c r="EV526" i="7"/>
  <c r="EK526" i="7"/>
  <c r="EM526" i="7"/>
  <c r="EQ526" i="7"/>
  <c r="ES526" i="7"/>
  <c r="EU526" i="7"/>
  <c r="ET526" i="7"/>
  <c r="EL520" i="7"/>
  <c r="EN520" i="7"/>
  <c r="EO520" i="7"/>
  <c r="EP520" i="7"/>
  <c r="ER520" i="7"/>
  <c r="ES520" i="7"/>
  <c r="EK520" i="7"/>
  <c r="EQ520" i="7"/>
  <c r="ET520" i="7"/>
  <c r="EU520" i="7"/>
  <c r="EV520" i="7"/>
  <c r="EM520" i="7"/>
  <c r="EX520" i="7"/>
  <c r="EL514" i="7"/>
  <c r="EN514" i="7"/>
  <c r="EO514" i="7"/>
  <c r="EP514" i="7"/>
  <c r="ER514" i="7"/>
  <c r="ES514" i="7"/>
  <c r="EU514" i="7"/>
  <c r="EM514" i="7"/>
  <c r="EQ514" i="7"/>
  <c r="ET514" i="7"/>
  <c r="EV514" i="7"/>
  <c r="EK514" i="7"/>
  <c r="EL508" i="7"/>
  <c r="EN508" i="7"/>
  <c r="EO508" i="7"/>
  <c r="EP508" i="7"/>
  <c r="ER508" i="7"/>
  <c r="ES508" i="7"/>
  <c r="EU508" i="7"/>
  <c r="EV508" i="7"/>
  <c r="EK508" i="7"/>
  <c r="EM508" i="7"/>
  <c r="ET508" i="7"/>
  <c r="EQ508" i="7"/>
  <c r="EX508" i="7"/>
  <c r="EP502" i="7"/>
  <c r="ER502" i="7"/>
  <c r="ET502" i="7"/>
  <c r="EV502" i="7"/>
  <c r="EK502" i="7"/>
  <c r="EO502" i="7"/>
  <c r="EM502" i="7"/>
  <c r="EQ502" i="7"/>
  <c r="ES502" i="7"/>
  <c r="EU502" i="7"/>
  <c r="EL502" i="7"/>
  <c r="EN502" i="7"/>
  <c r="EP496" i="7"/>
  <c r="ER496" i="7"/>
  <c r="ET496" i="7"/>
  <c r="EV496" i="7"/>
  <c r="EK496" i="7"/>
  <c r="EO496" i="7"/>
  <c r="EM496" i="7"/>
  <c r="EQ496" i="7"/>
  <c r="ES496" i="7"/>
  <c r="EU496" i="7"/>
  <c r="EL496" i="7"/>
  <c r="EN496" i="7"/>
  <c r="EX496" i="7"/>
  <c r="EP490" i="7"/>
  <c r="ER490" i="7"/>
  <c r="ET490" i="7"/>
  <c r="EV490" i="7"/>
  <c r="EK490" i="7"/>
  <c r="EO490" i="7"/>
  <c r="EM490" i="7"/>
  <c r="EQ490" i="7"/>
  <c r="ES490" i="7"/>
  <c r="EU490" i="7"/>
  <c r="EN490" i="7"/>
  <c r="EL490" i="7"/>
  <c r="EP484" i="7"/>
  <c r="ER484" i="7"/>
  <c r="ET484" i="7"/>
  <c r="EV484" i="7"/>
  <c r="EK484" i="7"/>
  <c r="EO484" i="7"/>
  <c r="EM484" i="7"/>
  <c r="EQ484" i="7"/>
  <c r="ES484" i="7"/>
  <c r="EU484" i="7"/>
  <c r="EL484" i="7"/>
  <c r="EN484" i="7"/>
  <c r="EX484" i="7"/>
  <c r="EP478" i="7"/>
  <c r="ER478" i="7"/>
  <c r="ET478" i="7"/>
  <c r="EV478" i="7"/>
  <c r="EK478" i="7"/>
  <c r="EL478" i="7"/>
  <c r="EO478" i="7"/>
  <c r="EN478" i="7"/>
  <c r="EQ478" i="7"/>
  <c r="ES478" i="7"/>
  <c r="EU478" i="7"/>
  <c r="EM478" i="7"/>
  <c r="EP472" i="7"/>
  <c r="ER472" i="7"/>
  <c r="ET472" i="7"/>
  <c r="EV472" i="7"/>
  <c r="EK472" i="7"/>
  <c r="EL472" i="7"/>
  <c r="EO472" i="7"/>
  <c r="EN472" i="7"/>
  <c r="ES472" i="7"/>
  <c r="EU472" i="7"/>
  <c r="EQ472" i="7"/>
  <c r="EM472" i="7"/>
  <c r="EX472" i="7"/>
  <c r="EP466" i="7"/>
  <c r="ER466" i="7"/>
  <c r="ET466" i="7"/>
  <c r="EV466" i="7"/>
  <c r="EK466" i="7"/>
  <c r="EL466" i="7"/>
  <c r="EO466" i="7"/>
  <c r="EN466" i="7"/>
  <c r="EQ466" i="7"/>
  <c r="ES466" i="7"/>
  <c r="EU466" i="7"/>
  <c r="EM466" i="7"/>
  <c r="EP460" i="7"/>
  <c r="ER460" i="7"/>
  <c r="ET460" i="7"/>
  <c r="EV460" i="7"/>
  <c r="EK460" i="7"/>
  <c r="EL460" i="7"/>
  <c r="EO460" i="7"/>
  <c r="EN460" i="7"/>
  <c r="ES460" i="7"/>
  <c r="EU460" i="7"/>
  <c r="EM460" i="7"/>
  <c r="EQ460" i="7"/>
  <c r="EX460" i="7"/>
  <c r="EP454" i="7"/>
  <c r="ER454" i="7"/>
  <c r="ET454" i="7"/>
  <c r="EV454" i="7"/>
  <c r="EK454" i="7"/>
  <c r="EL454" i="7"/>
  <c r="EO454" i="7"/>
  <c r="EN454" i="7"/>
  <c r="EQ454" i="7"/>
  <c r="ES454" i="7"/>
  <c r="EU454" i="7"/>
  <c r="EM454" i="7"/>
  <c r="EP448" i="7"/>
  <c r="ER448" i="7"/>
  <c r="ET448" i="7"/>
  <c r="EV448" i="7"/>
  <c r="EK448" i="7"/>
  <c r="EL448" i="7"/>
  <c r="EO448" i="7"/>
  <c r="EN448" i="7"/>
  <c r="ES448" i="7"/>
  <c r="EU448" i="7"/>
  <c r="EQ448" i="7"/>
  <c r="EM448" i="7"/>
  <c r="EX448" i="7"/>
  <c r="EP442" i="7"/>
  <c r="ER442" i="7"/>
  <c r="ET442" i="7"/>
  <c r="EV442" i="7"/>
  <c r="EK442" i="7"/>
  <c r="EL442" i="7"/>
  <c r="EO442" i="7"/>
  <c r="EN442" i="7"/>
  <c r="EQ442" i="7"/>
  <c r="ES442" i="7"/>
  <c r="EU442" i="7"/>
  <c r="EM442" i="7"/>
  <c r="EP436" i="7"/>
  <c r="EQ436" i="7"/>
  <c r="ER436" i="7"/>
  <c r="ET436" i="7"/>
  <c r="EU436" i="7"/>
  <c r="EV436" i="7"/>
  <c r="EK436" i="7"/>
  <c r="EL436" i="7"/>
  <c r="EO436" i="7"/>
  <c r="EN436" i="7"/>
  <c r="ES436" i="7"/>
  <c r="EM436" i="7"/>
  <c r="EX436" i="7"/>
  <c r="EP430" i="7"/>
  <c r="EQ430" i="7"/>
  <c r="ER430" i="7"/>
  <c r="ET430" i="7"/>
  <c r="EU430" i="7"/>
  <c r="EV430" i="7"/>
  <c r="EK430" i="7"/>
  <c r="EL430" i="7"/>
  <c r="EO430" i="7"/>
  <c r="EM430" i="7"/>
  <c r="EN430" i="7"/>
  <c r="ES430" i="7"/>
  <c r="EP424" i="7"/>
  <c r="EQ424" i="7"/>
  <c r="ER424" i="7"/>
  <c r="ET424" i="7"/>
  <c r="EU424" i="7"/>
  <c r="EV424" i="7"/>
  <c r="EK424" i="7"/>
  <c r="EL424" i="7"/>
  <c r="EO424" i="7"/>
  <c r="EN424" i="7"/>
  <c r="ES424" i="7"/>
  <c r="EM424" i="7"/>
  <c r="EX424" i="7"/>
  <c r="EP418" i="7"/>
  <c r="EQ418" i="7"/>
  <c r="ER418" i="7"/>
  <c r="ET418" i="7"/>
  <c r="EU418" i="7"/>
  <c r="EV418" i="7"/>
  <c r="EK418" i="7"/>
  <c r="EL418" i="7"/>
  <c r="EO418" i="7"/>
  <c r="EM418" i="7"/>
  <c r="EN418" i="7"/>
  <c r="ES418" i="7"/>
  <c r="EP412" i="7"/>
  <c r="EQ412" i="7"/>
  <c r="ER412" i="7"/>
  <c r="ET412" i="7"/>
  <c r="EU412" i="7"/>
  <c r="EV412" i="7"/>
  <c r="EK412" i="7"/>
  <c r="EL412" i="7"/>
  <c r="EO412" i="7"/>
  <c r="EN412" i="7"/>
  <c r="ES412" i="7"/>
  <c r="EM412" i="7"/>
  <c r="EX412" i="7"/>
  <c r="EP406" i="7"/>
  <c r="EQ406" i="7"/>
  <c r="ER406" i="7"/>
  <c r="ET406" i="7"/>
  <c r="EU406" i="7"/>
  <c r="EV406" i="7"/>
  <c r="EK406" i="7"/>
  <c r="EL406" i="7"/>
  <c r="EO406" i="7"/>
  <c r="EM406" i="7"/>
  <c r="EN406" i="7"/>
  <c r="ES406" i="7"/>
  <c r="ER400" i="7"/>
  <c r="ET400" i="7"/>
  <c r="EV400" i="7"/>
  <c r="EL400" i="7"/>
  <c r="EQ400" i="7"/>
  <c r="EK400" i="7"/>
  <c r="EN400" i="7"/>
  <c r="EO400" i="7"/>
  <c r="EP400" i="7"/>
  <c r="ES400" i="7"/>
  <c r="EU400" i="7"/>
  <c r="EM400" i="7"/>
  <c r="EX400" i="7"/>
  <c r="ER394" i="7"/>
  <c r="ET394" i="7"/>
  <c r="EV394" i="7"/>
  <c r="EL394" i="7"/>
  <c r="EM394" i="7"/>
  <c r="EQ394" i="7"/>
  <c r="EN394" i="7"/>
  <c r="EO394" i="7"/>
  <c r="EP394" i="7"/>
  <c r="EU394" i="7"/>
  <c r="EK394" i="7"/>
  <c r="ES394" i="7"/>
  <c r="ER388" i="7"/>
  <c r="ET388" i="7"/>
  <c r="EV388" i="7"/>
  <c r="EL388" i="7"/>
  <c r="EM388" i="7"/>
  <c r="EQ388" i="7"/>
  <c r="EN388" i="7"/>
  <c r="EO388" i="7"/>
  <c r="EP388" i="7"/>
  <c r="EU388" i="7"/>
  <c r="EK388" i="7"/>
  <c r="ES388" i="7"/>
  <c r="EX388" i="7"/>
  <c r="ER382" i="7"/>
  <c r="ET382" i="7"/>
  <c r="EV382" i="7"/>
  <c r="EL382" i="7"/>
  <c r="EM382" i="7"/>
  <c r="EQ382" i="7"/>
  <c r="EN382" i="7"/>
  <c r="EO382" i="7"/>
  <c r="EP382" i="7"/>
  <c r="EU382" i="7"/>
  <c r="EK382" i="7"/>
  <c r="ES382" i="7"/>
  <c r="ER376" i="7"/>
  <c r="ET376" i="7"/>
  <c r="EV376" i="7"/>
  <c r="EL376" i="7"/>
  <c r="EM376" i="7"/>
  <c r="EQ376" i="7"/>
  <c r="EN376" i="7"/>
  <c r="EO376" i="7"/>
  <c r="EP376" i="7"/>
  <c r="EU376" i="7"/>
  <c r="EK376" i="7"/>
  <c r="ES376" i="7"/>
  <c r="EX376" i="7"/>
  <c r="ER370" i="7"/>
  <c r="ET370" i="7"/>
  <c r="EV370" i="7"/>
  <c r="EL370" i="7"/>
  <c r="EM370" i="7"/>
  <c r="EQ370" i="7"/>
  <c r="EN370" i="7"/>
  <c r="EO370" i="7"/>
  <c r="EP370" i="7"/>
  <c r="EU370" i="7"/>
  <c r="EK370" i="7"/>
  <c r="ES370" i="7"/>
  <c r="ER364" i="7"/>
  <c r="ET364" i="7"/>
  <c r="EV364" i="7"/>
  <c r="EL364" i="7"/>
  <c r="EM364" i="7"/>
  <c r="EN364" i="7"/>
  <c r="EQ364" i="7"/>
  <c r="EK364" i="7"/>
  <c r="EO364" i="7"/>
  <c r="EP364" i="7"/>
  <c r="ES364" i="7"/>
  <c r="EU364" i="7"/>
  <c r="EX364" i="7"/>
  <c r="ER358" i="7"/>
  <c r="ET358" i="7"/>
  <c r="EV358" i="7"/>
  <c r="EL358" i="7"/>
  <c r="EM358" i="7"/>
  <c r="EN358" i="7"/>
  <c r="EQ358" i="7"/>
  <c r="EP358" i="7"/>
  <c r="ES358" i="7"/>
  <c r="EU358" i="7"/>
  <c r="EO358" i="7"/>
  <c r="EK358" i="7"/>
  <c r="ER352" i="7"/>
  <c r="ET352" i="7"/>
  <c r="EV352" i="7"/>
  <c r="EL352" i="7"/>
  <c r="EM352" i="7"/>
  <c r="EN352" i="7"/>
  <c r="EQ352" i="7"/>
  <c r="EK352" i="7"/>
  <c r="EO352" i="7"/>
  <c r="EP352" i="7"/>
  <c r="ES352" i="7"/>
  <c r="EU352" i="7"/>
  <c r="EX352" i="7"/>
  <c r="ER346" i="7"/>
  <c r="ET346" i="7"/>
  <c r="EV346" i="7"/>
  <c r="EL346" i="7"/>
  <c r="EM346" i="7"/>
  <c r="EN346" i="7"/>
  <c r="EQ346" i="7"/>
  <c r="EP346" i="7"/>
  <c r="ES346" i="7"/>
  <c r="EU346" i="7"/>
  <c r="EO346" i="7"/>
  <c r="EK346" i="7"/>
  <c r="ER340" i="7"/>
  <c r="ET340" i="7"/>
  <c r="EV340" i="7"/>
  <c r="EL340" i="7"/>
  <c r="EM340" i="7"/>
  <c r="EN340" i="7"/>
  <c r="EQ340" i="7"/>
  <c r="EK340" i="7"/>
  <c r="EO340" i="7"/>
  <c r="EP340" i="7"/>
  <c r="ES340" i="7"/>
  <c r="EU340" i="7"/>
  <c r="EX340" i="7"/>
  <c r="ER334" i="7"/>
  <c r="ET334" i="7"/>
  <c r="EV334" i="7"/>
  <c r="EL334" i="7"/>
  <c r="EM334" i="7"/>
  <c r="EN334" i="7"/>
  <c r="EQ334" i="7"/>
  <c r="EP334" i="7"/>
  <c r="ES334" i="7"/>
  <c r="EU334" i="7"/>
  <c r="EO334" i="7"/>
  <c r="EK334" i="7"/>
  <c r="ER328" i="7"/>
  <c r="ET328" i="7"/>
  <c r="EV328" i="7"/>
  <c r="EL328" i="7"/>
  <c r="EM328" i="7"/>
  <c r="EN328" i="7"/>
  <c r="EQ328" i="7"/>
  <c r="EK328" i="7"/>
  <c r="EO328" i="7"/>
  <c r="EP328" i="7"/>
  <c r="ES328" i="7"/>
  <c r="EU328" i="7"/>
  <c r="EX328" i="7"/>
  <c r="EM322" i="7"/>
  <c r="EO322" i="7"/>
  <c r="EQ322" i="7"/>
  <c r="ES322" i="7"/>
  <c r="EL322" i="7"/>
  <c r="EN322" i="7"/>
  <c r="ER322" i="7"/>
  <c r="EU322" i="7"/>
  <c r="EV322" i="7"/>
  <c r="EK322" i="7"/>
  <c r="EP322" i="7"/>
  <c r="ET322" i="7"/>
  <c r="EM316" i="7"/>
  <c r="EO316" i="7"/>
  <c r="EQ316" i="7"/>
  <c r="ES316" i="7"/>
  <c r="ET316" i="7"/>
  <c r="EL316" i="7"/>
  <c r="EU316" i="7"/>
  <c r="EK316" i="7"/>
  <c r="ER316" i="7"/>
  <c r="EN316" i="7"/>
  <c r="EP316" i="7"/>
  <c r="EV316" i="7"/>
  <c r="EX316" i="7"/>
  <c r="EM310" i="7"/>
  <c r="EO310" i="7"/>
  <c r="EQ310" i="7"/>
  <c r="ES310" i="7"/>
  <c r="ET310" i="7"/>
  <c r="EL310" i="7"/>
  <c r="EU310" i="7"/>
  <c r="EK310" i="7"/>
  <c r="ER310" i="7"/>
  <c r="EV310" i="7"/>
  <c r="EP310" i="7"/>
  <c r="EN310" i="7"/>
  <c r="EM304" i="7"/>
  <c r="EO304" i="7"/>
  <c r="EQ304" i="7"/>
  <c r="ES304" i="7"/>
  <c r="ET304" i="7"/>
  <c r="EL304" i="7"/>
  <c r="EU304" i="7"/>
  <c r="EK304" i="7"/>
  <c r="ER304" i="7"/>
  <c r="EN304" i="7"/>
  <c r="EP304" i="7"/>
  <c r="EV304" i="7"/>
  <c r="EX304" i="7"/>
  <c r="EM298" i="7"/>
  <c r="EO298" i="7"/>
  <c r="EQ298" i="7"/>
  <c r="ES298" i="7"/>
  <c r="ET298" i="7"/>
  <c r="EL298" i="7"/>
  <c r="EU298" i="7"/>
  <c r="EK298" i="7"/>
  <c r="ER298" i="7"/>
  <c r="EN298" i="7"/>
  <c r="EP298" i="7"/>
  <c r="EV298" i="7"/>
  <c r="EM292" i="7"/>
  <c r="EO292" i="7"/>
  <c r="EQ292" i="7"/>
  <c r="ES292" i="7"/>
  <c r="ET292" i="7"/>
  <c r="EU292" i="7"/>
  <c r="EL292" i="7"/>
  <c r="EN292" i="7"/>
  <c r="ER292" i="7"/>
  <c r="EK292" i="7"/>
  <c r="EP292" i="7"/>
  <c r="EV292" i="7"/>
  <c r="EX292" i="7"/>
  <c r="EM286" i="7"/>
  <c r="EO286" i="7"/>
  <c r="EQ286" i="7"/>
  <c r="ES286" i="7"/>
  <c r="ET286" i="7"/>
  <c r="EU286" i="7"/>
  <c r="EL286" i="7"/>
  <c r="EN286" i="7"/>
  <c r="EP286" i="7"/>
  <c r="ER286" i="7"/>
  <c r="EK286" i="7"/>
  <c r="EV286" i="7"/>
  <c r="EM280" i="7"/>
  <c r="EO280" i="7"/>
  <c r="EQ280" i="7"/>
  <c r="ES280" i="7"/>
  <c r="ET280" i="7"/>
  <c r="EU280" i="7"/>
  <c r="EL280" i="7"/>
  <c r="EN280" i="7"/>
  <c r="ER280" i="7"/>
  <c r="EK280" i="7"/>
  <c r="EP280" i="7"/>
  <c r="EV280" i="7"/>
  <c r="EX280" i="7"/>
  <c r="EM274" i="7"/>
  <c r="EO274" i="7"/>
  <c r="EQ274" i="7"/>
  <c r="ES274" i="7"/>
  <c r="ET274" i="7"/>
  <c r="EU274" i="7"/>
  <c r="EL274" i="7"/>
  <c r="EK274" i="7"/>
  <c r="EN274" i="7"/>
  <c r="EP274" i="7"/>
  <c r="ER274" i="7"/>
  <c r="EV274" i="7"/>
  <c r="EP261" i="7"/>
  <c r="ER261" i="7"/>
  <c r="ET261" i="7"/>
  <c r="EV261" i="7"/>
  <c r="EL261" i="7"/>
  <c r="EN261" i="7"/>
  <c r="EQ261" i="7"/>
  <c r="ES261" i="7"/>
  <c r="EU261" i="7"/>
  <c r="EO261" i="7"/>
  <c r="EK261" i="7"/>
  <c r="EM261" i="7"/>
  <c r="EP255" i="7"/>
  <c r="ER255" i="7"/>
  <c r="ET255" i="7"/>
  <c r="EV255" i="7"/>
  <c r="EK255" i="7"/>
  <c r="EO255" i="7"/>
  <c r="EQ255" i="7"/>
  <c r="EU255" i="7"/>
  <c r="EN255" i="7"/>
  <c r="EL255" i="7"/>
  <c r="EM255" i="7"/>
  <c r="ES255" i="7"/>
  <c r="EX255" i="7"/>
  <c r="EP249" i="7"/>
  <c r="ER249" i="7"/>
  <c r="ET249" i="7"/>
  <c r="EV249" i="7"/>
  <c r="EK249" i="7"/>
  <c r="EO249" i="7"/>
  <c r="EQ249" i="7"/>
  <c r="EU249" i="7"/>
  <c r="EN249" i="7"/>
  <c r="EL249" i="7"/>
  <c r="EM249" i="7"/>
  <c r="ES249" i="7"/>
  <c r="EP243" i="7"/>
  <c r="ER243" i="7"/>
  <c r="ET243" i="7"/>
  <c r="EV243" i="7"/>
  <c r="EK243" i="7"/>
  <c r="EO243" i="7"/>
  <c r="EQ243" i="7"/>
  <c r="EU243" i="7"/>
  <c r="EN243" i="7"/>
  <c r="ES243" i="7"/>
  <c r="EM243" i="7"/>
  <c r="EL243" i="7"/>
  <c r="EX243" i="7"/>
  <c r="EP237" i="7"/>
  <c r="ER237" i="7"/>
  <c r="ET237" i="7"/>
  <c r="EV237" i="7"/>
  <c r="EK237" i="7"/>
  <c r="EO237" i="7"/>
  <c r="EQ237" i="7"/>
  <c r="EU237" i="7"/>
  <c r="EN237" i="7"/>
  <c r="EL237" i="7"/>
  <c r="EM237" i="7"/>
  <c r="ES237" i="7"/>
  <c r="EP231" i="7"/>
  <c r="ER231" i="7"/>
  <c r="ET231" i="7"/>
  <c r="EV231" i="7"/>
  <c r="EK231" i="7"/>
  <c r="EL231" i="7"/>
  <c r="EO231" i="7"/>
  <c r="EM231" i="7"/>
  <c r="EQ231" i="7"/>
  <c r="EU231" i="7"/>
  <c r="EN231" i="7"/>
  <c r="ES231" i="7"/>
  <c r="EX231" i="7"/>
  <c r="EK225" i="7"/>
  <c r="EM225" i="7"/>
  <c r="EO225" i="7"/>
  <c r="EQ225" i="7"/>
  <c r="ES225" i="7"/>
  <c r="EU225" i="7"/>
  <c r="EL225" i="7"/>
  <c r="ER225" i="7"/>
  <c r="EP225" i="7"/>
  <c r="EV225" i="7"/>
  <c r="EN225" i="7"/>
  <c r="ET225" i="7"/>
  <c r="EK219" i="7"/>
  <c r="EM219" i="7"/>
  <c r="EO219" i="7"/>
  <c r="EQ219" i="7"/>
  <c r="ES219" i="7"/>
  <c r="EU219" i="7"/>
  <c r="EL219" i="7"/>
  <c r="ER219" i="7"/>
  <c r="EP219" i="7"/>
  <c r="ET219" i="7"/>
  <c r="EV219" i="7"/>
  <c r="EN219" i="7"/>
  <c r="EX219" i="7"/>
  <c r="EK213" i="7"/>
  <c r="EM213" i="7"/>
  <c r="EO213" i="7"/>
  <c r="EQ213" i="7"/>
  <c r="EV213" i="7"/>
  <c r="EN213" i="7"/>
  <c r="ER213" i="7"/>
  <c r="ET213" i="7"/>
  <c r="EU213" i="7"/>
  <c r="EP213" i="7"/>
  <c r="EL213" i="7"/>
  <c r="ES213" i="7"/>
  <c r="EK207" i="7"/>
  <c r="EM207" i="7"/>
  <c r="EO207" i="7"/>
  <c r="EQ207" i="7"/>
  <c r="ER207" i="7"/>
  <c r="EV207" i="7"/>
  <c r="EL207" i="7"/>
  <c r="EP207" i="7"/>
  <c r="ET207" i="7"/>
  <c r="EN207" i="7"/>
  <c r="EU207" i="7"/>
  <c r="ES207" i="7"/>
  <c r="EX207" i="7"/>
  <c r="EK201" i="7"/>
  <c r="EM201" i="7"/>
  <c r="EO201" i="7"/>
  <c r="EQ201" i="7"/>
  <c r="ER201" i="7"/>
  <c r="EV201" i="7"/>
  <c r="EL201" i="7"/>
  <c r="EP201" i="7"/>
  <c r="ET201" i="7"/>
  <c r="ES201" i="7"/>
  <c r="EU201" i="7"/>
  <c r="EN201" i="7"/>
  <c r="EK195" i="7"/>
  <c r="EM195" i="7"/>
  <c r="EO195" i="7"/>
  <c r="EQ195" i="7"/>
  <c r="ER195" i="7"/>
  <c r="EV195" i="7"/>
  <c r="EL195" i="7"/>
  <c r="EP195" i="7"/>
  <c r="ET195" i="7"/>
  <c r="EN195" i="7"/>
  <c r="EU195" i="7"/>
  <c r="ES195" i="7"/>
  <c r="EX195" i="7"/>
  <c r="EK189" i="7"/>
  <c r="EM189" i="7"/>
  <c r="EO189" i="7"/>
  <c r="EQ189" i="7"/>
  <c r="ER189" i="7"/>
  <c r="ES189" i="7"/>
  <c r="EV189" i="7"/>
  <c r="EL189" i="7"/>
  <c r="EP189" i="7"/>
  <c r="EU189" i="7"/>
  <c r="EN189" i="7"/>
  <c r="ET189" i="7"/>
  <c r="EK183" i="7"/>
  <c r="EM183" i="7"/>
  <c r="EO183" i="7"/>
  <c r="EQ183" i="7"/>
  <c r="ER183" i="7"/>
  <c r="ES183" i="7"/>
  <c r="EV183" i="7"/>
  <c r="EU183" i="7"/>
  <c r="EL183" i="7"/>
  <c r="ET183" i="7"/>
  <c r="EP183" i="7"/>
  <c r="EN183" i="7"/>
  <c r="EX183" i="7"/>
  <c r="EP177" i="7"/>
  <c r="ER177" i="7"/>
  <c r="ET177" i="7"/>
  <c r="EV177" i="7"/>
  <c r="EK177" i="7"/>
  <c r="EU177" i="7"/>
  <c r="EL177" i="7"/>
  <c r="EM177" i="7"/>
  <c r="EN177" i="7"/>
  <c r="ES177" i="7"/>
  <c r="EQ177" i="7"/>
  <c r="EO177" i="7"/>
  <c r="EP171" i="7"/>
  <c r="ER171" i="7"/>
  <c r="ET171" i="7"/>
  <c r="EV171" i="7"/>
  <c r="EK171" i="7"/>
  <c r="EO171" i="7"/>
  <c r="EL171" i="7"/>
  <c r="EM171" i="7"/>
  <c r="EN171" i="7"/>
  <c r="EU171" i="7"/>
  <c r="EQ171" i="7"/>
  <c r="ES171" i="7"/>
  <c r="EX171" i="7"/>
  <c r="EP165" i="7"/>
  <c r="ER165" i="7"/>
  <c r="ET165" i="7"/>
  <c r="EV165" i="7"/>
  <c r="EK165" i="7"/>
  <c r="EO165" i="7"/>
  <c r="EL165" i="7"/>
  <c r="EM165" i="7"/>
  <c r="EN165" i="7"/>
  <c r="EU165" i="7"/>
  <c r="EQ165" i="7"/>
  <c r="ES165" i="7"/>
  <c r="EP159" i="7"/>
  <c r="ER159" i="7"/>
  <c r="ET159" i="7"/>
  <c r="EV159" i="7"/>
  <c r="EK159" i="7"/>
  <c r="EO159" i="7"/>
  <c r="EL159" i="7"/>
  <c r="EM159" i="7"/>
  <c r="EN159" i="7"/>
  <c r="EU159" i="7"/>
  <c r="ES159" i="7"/>
  <c r="EQ159" i="7"/>
  <c r="EX159" i="7"/>
  <c r="EP153" i="7"/>
  <c r="ER153" i="7"/>
  <c r="ET153" i="7"/>
  <c r="EV153" i="7"/>
  <c r="EK153" i="7"/>
  <c r="EL153" i="7"/>
  <c r="EO153" i="7"/>
  <c r="EM153" i="7"/>
  <c r="EN153" i="7"/>
  <c r="EU153" i="7"/>
  <c r="ES153" i="7"/>
  <c r="EQ153" i="7"/>
  <c r="EP147" i="7"/>
  <c r="ER147" i="7"/>
  <c r="ET147" i="7"/>
  <c r="EV147" i="7"/>
  <c r="EK147" i="7"/>
  <c r="EL147" i="7"/>
  <c r="EO147" i="7"/>
  <c r="EN147" i="7"/>
  <c r="ES147" i="7"/>
  <c r="EU147" i="7"/>
  <c r="EM147" i="7"/>
  <c r="EQ147" i="7"/>
  <c r="EX147" i="7"/>
  <c r="EP141" i="7"/>
  <c r="ER141" i="7"/>
  <c r="ET141" i="7"/>
  <c r="EV141" i="7"/>
  <c r="EK141" i="7"/>
  <c r="EL141" i="7"/>
  <c r="EO141" i="7"/>
  <c r="EM141" i="7"/>
  <c r="EN141" i="7"/>
  <c r="EU141" i="7"/>
  <c r="EQ141" i="7"/>
  <c r="ES141" i="7"/>
  <c r="EM135" i="7"/>
  <c r="EN135" i="7"/>
  <c r="EO135" i="7"/>
  <c r="EQ135" i="7"/>
  <c r="ER135" i="7"/>
  <c r="EV135" i="7"/>
  <c r="EU135" i="7"/>
  <c r="EK135" i="7"/>
  <c r="EL135" i="7"/>
  <c r="ET135" i="7"/>
  <c r="EP135" i="7"/>
  <c r="ES135" i="7"/>
  <c r="EX135" i="7"/>
  <c r="EM129" i="7"/>
  <c r="EN129" i="7"/>
  <c r="EO129" i="7"/>
  <c r="EQ129" i="7"/>
  <c r="ER129" i="7"/>
  <c r="EV129" i="7"/>
  <c r="EU129" i="7"/>
  <c r="EK129" i="7"/>
  <c r="EL129" i="7"/>
  <c r="ET129" i="7"/>
  <c r="ES129" i="7"/>
  <c r="EP129" i="7"/>
  <c r="EM123" i="7"/>
  <c r="EN123" i="7"/>
  <c r="EO123" i="7"/>
  <c r="EQ123" i="7"/>
  <c r="ER123" i="7"/>
  <c r="EV123" i="7"/>
  <c r="EU123" i="7"/>
  <c r="EK123" i="7"/>
  <c r="EL123" i="7"/>
  <c r="ET123" i="7"/>
  <c r="EP123" i="7"/>
  <c r="ES123" i="7"/>
  <c r="EX123" i="7"/>
  <c r="EM117" i="7"/>
  <c r="EN117" i="7"/>
  <c r="EO117" i="7"/>
  <c r="EQ117" i="7"/>
  <c r="ER117" i="7"/>
  <c r="EV117" i="7"/>
  <c r="EU117" i="7"/>
  <c r="EK117" i="7"/>
  <c r="EL117" i="7"/>
  <c r="ET117" i="7"/>
  <c r="ES117" i="7"/>
  <c r="EP117" i="7"/>
  <c r="EM111" i="7"/>
  <c r="EN111" i="7"/>
  <c r="EO111" i="7"/>
  <c r="EQ111" i="7"/>
  <c r="ER111" i="7"/>
  <c r="EV111" i="7"/>
  <c r="EU111" i="7"/>
  <c r="EK111" i="7"/>
  <c r="EL111" i="7"/>
  <c r="ET111" i="7"/>
  <c r="EP111" i="7"/>
  <c r="ES111" i="7"/>
  <c r="EX111" i="7"/>
  <c r="EM105" i="7"/>
  <c r="EN105" i="7"/>
  <c r="EO105" i="7"/>
  <c r="EQ105" i="7"/>
  <c r="ER105" i="7"/>
  <c r="EV105" i="7"/>
  <c r="EU105" i="7"/>
  <c r="EK105" i="7"/>
  <c r="EL105" i="7"/>
  <c r="ET105" i="7"/>
  <c r="ES105" i="7"/>
  <c r="EP105" i="7"/>
  <c r="EM99" i="7"/>
  <c r="EN99" i="7"/>
  <c r="EO99" i="7"/>
  <c r="EQ99" i="7"/>
  <c r="ER99" i="7"/>
  <c r="EV99" i="7"/>
  <c r="EU99" i="7"/>
  <c r="EK99" i="7"/>
  <c r="EL99" i="7"/>
  <c r="ET99" i="7"/>
  <c r="EP99" i="7"/>
  <c r="ES99" i="7"/>
  <c r="EX99" i="7"/>
  <c r="EM93" i="7"/>
  <c r="EN93" i="7"/>
  <c r="EO93" i="7"/>
  <c r="EQ93" i="7"/>
  <c r="ER93" i="7"/>
  <c r="EV93" i="7"/>
  <c r="EU93" i="7"/>
  <c r="EK93" i="7"/>
  <c r="EL93" i="7"/>
  <c r="ET93" i="7"/>
  <c r="EP93" i="7"/>
  <c r="ES93" i="7"/>
  <c r="EM87" i="7"/>
  <c r="EN87" i="7"/>
  <c r="EO87" i="7"/>
  <c r="EQ87" i="7"/>
  <c r="ER87" i="7"/>
  <c r="EV87" i="7"/>
  <c r="EU87" i="7"/>
  <c r="EK87" i="7"/>
  <c r="EL87" i="7"/>
  <c r="ET87" i="7"/>
  <c r="EP87" i="7"/>
  <c r="ES87" i="7"/>
  <c r="EX87" i="7"/>
  <c r="EM81" i="7"/>
  <c r="EN81" i="7"/>
  <c r="EO81" i="7"/>
  <c r="EQ81" i="7"/>
  <c r="ER81" i="7"/>
  <c r="EV81" i="7"/>
  <c r="EU81" i="7"/>
  <c r="EK81" i="7"/>
  <c r="EL81" i="7"/>
  <c r="ET81" i="7"/>
  <c r="ES81" i="7"/>
  <c r="EP81" i="7"/>
  <c r="EM75" i="7"/>
  <c r="EN75" i="7"/>
  <c r="EO75" i="7"/>
  <c r="EQ75" i="7"/>
  <c r="ER75" i="7"/>
  <c r="EV75" i="7"/>
  <c r="EU75" i="7"/>
  <c r="EK75" i="7"/>
  <c r="EL75" i="7"/>
  <c r="ET75" i="7"/>
  <c r="EP75" i="7"/>
  <c r="ES75" i="7"/>
  <c r="EX75" i="7"/>
  <c r="EM69" i="7"/>
  <c r="EN69" i="7"/>
  <c r="EO69" i="7"/>
  <c r="EQ69" i="7"/>
  <c r="ER69" i="7"/>
  <c r="EV69" i="7"/>
  <c r="EU69" i="7"/>
  <c r="EK69" i="7"/>
  <c r="EL69" i="7"/>
  <c r="ET69" i="7"/>
  <c r="ES69" i="7"/>
  <c r="EP69" i="7"/>
  <c r="EM63" i="7"/>
  <c r="EN63" i="7"/>
  <c r="EO63" i="7"/>
  <c r="EQ63" i="7"/>
  <c r="ER63" i="7"/>
  <c r="EV63" i="7"/>
  <c r="EU63" i="7"/>
  <c r="EK63" i="7"/>
  <c r="EL63" i="7"/>
  <c r="ET63" i="7"/>
  <c r="EP63" i="7"/>
  <c r="ES63" i="7"/>
  <c r="EX63" i="7"/>
  <c r="EL57" i="7"/>
  <c r="EM57" i="7"/>
  <c r="EN57" i="7"/>
  <c r="EO57" i="7"/>
  <c r="EP57" i="7"/>
  <c r="EQ57" i="7"/>
  <c r="ER57" i="7"/>
  <c r="EV57" i="7"/>
  <c r="ES57" i="7"/>
  <c r="EU57" i="7"/>
  <c r="EK57" i="7"/>
  <c r="ET57" i="7"/>
  <c r="EQ51" i="7"/>
  <c r="ER51" i="7"/>
  <c r="ES51" i="7"/>
  <c r="ET51" i="7"/>
  <c r="EU51" i="7"/>
  <c r="EV51" i="7"/>
  <c r="EK51" i="7"/>
  <c r="EL51" i="7"/>
  <c r="EM51" i="7"/>
  <c r="EN51" i="7"/>
  <c r="EO51" i="7"/>
  <c r="EQ45" i="7"/>
  <c r="ER45" i="7"/>
  <c r="ES45" i="7"/>
  <c r="ET45" i="7"/>
  <c r="EU45" i="7"/>
  <c r="EV45" i="7"/>
  <c r="EK45" i="7"/>
  <c r="EL45" i="7"/>
  <c r="EM45" i="7"/>
  <c r="EN45" i="7"/>
  <c r="EO45" i="7"/>
  <c r="EQ39" i="7"/>
  <c r="ER39" i="7"/>
  <c r="ES39" i="7"/>
  <c r="ET39" i="7"/>
  <c r="EU39" i="7"/>
  <c r="EV39" i="7"/>
  <c r="EK39" i="7"/>
  <c r="EL39" i="7"/>
  <c r="EM39" i="7"/>
  <c r="EN39" i="7"/>
  <c r="EO39" i="7"/>
  <c r="EQ33" i="7"/>
  <c r="ER33" i="7"/>
  <c r="ES33" i="7"/>
  <c r="ET33" i="7"/>
  <c r="EU33" i="7"/>
  <c r="EV33" i="7"/>
  <c r="EK33" i="7"/>
  <c r="EL33" i="7"/>
  <c r="EM33" i="7"/>
  <c r="EN33" i="7"/>
  <c r="EO33" i="7"/>
  <c r="EQ27" i="7"/>
  <c r="ER27" i="7"/>
  <c r="ES27" i="7"/>
  <c r="ET27" i="7"/>
  <c r="EU27" i="7"/>
  <c r="EV27" i="7"/>
  <c r="EK27" i="7"/>
  <c r="EL27" i="7"/>
  <c r="EM27" i="7"/>
  <c r="EN27" i="7"/>
  <c r="EO27" i="7"/>
  <c r="EQ21" i="7"/>
  <c r="ER21" i="7"/>
  <c r="ES21" i="7"/>
  <c r="ET21" i="7"/>
  <c r="EU21" i="7"/>
  <c r="EV21" i="7"/>
  <c r="EK21" i="7"/>
  <c r="EL21" i="7"/>
  <c r="EM21" i="7"/>
  <c r="EN21" i="7"/>
  <c r="EO21" i="7"/>
  <c r="EQ15" i="7"/>
  <c r="ER15" i="7"/>
  <c r="ES15" i="7"/>
  <c r="ET15" i="7"/>
  <c r="EU15" i="7"/>
  <c r="EV15" i="7"/>
  <c r="EK15" i="7"/>
  <c r="EL15" i="7"/>
  <c r="EM15" i="7"/>
  <c r="EN15" i="7"/>
  <c r="EO15" i="7"/>
  <c r="EQ9" i="7"/>
  <c r="ER9" i="7"/>
  <c r="ES9" i="7"/>
  <c r="ET9" i="7"/>
  <c r="EU9" i="7"/>
  <c r="EV9" i="7"/>
  <c r="EK9" i="7"/>
  <c r="EL9" i="7"/>
  <c r="EM9" i="7"/>
  <c r="EN9" i="7"/>
  <c r="EO9" i="7"/>
  <c r="EX46" i="7"/>
  <c r="EX34" i="7"/>
  <c r="EX22" i="7"/>
  <c r="EX10" i="7"/>
  <c r="EX709" i="7"/>
  <c r="EX576" i="7"/>
  <c r="EX430" i="7"/>
  <c r="EX286" i="7"/>
  <c r="EX141" i="7"/>
  <c r="EQ828" i="7"/>
  <c r="ER828" i="7"/>
  <c r="ES828" i="7"/>
  <c r="ET828" i="7"/>
  <c r="EU828" i="7"/>
  <c r="EV828" i="7"/>
  <c r="EK828" i="7"/>
  <c r="EL828" i="7"/>
  <c r="EM828" i="7"/>
  <c r="EN828" i="7"/>
  <c r="EO828" i="7"/>
  <c r="EQ822" i="7"/>
  <c r="ER822" i="7"/>
  <c r="ES822" i="7"/>
  <c r="ET822" i="7"/>
  <c r="EU822" i="7"/>
  <c r="EV822" i="7"/>
  <c r="EK822" i="7"/>
  <c r="EL822" i="7"/>
  <c r="EM822" i="7"/>
  <c r="EN822" i="7"/>
  <c r="EO822" i="7"/>
  <c r="EQ816" i="7"/>
  <c r="ER816" i="7"/>
  <c r="ES816" i="7"/>
  <c r="ET816" i="7"/>
  <c r="EU816" i="7"/>
  <c r="EV816" i="7"/>
  <c r="EK816" i="7"/>
  <c r="EL816" i="7"/>
  <c r="EM816" i="7"/>
  <c r="EN816" i="7"/>
  <c r="EO816" i="7"/>
  <c r="EQ810" i="7"/>
  <c r="ER810" i="7"/>
  <c r="ES810" i="7"/>
  <c r="ET810" i="7"/>
  <c r="EU810" i="7"/>
  <c r="EV810" i="7"/>
  <c r="EK810" i="7"/>
  <c r="EL810" i="7"/>
  <c r="EM810" i="7"/>
  <c r="EN810" i="7"/>
  <c r="EO810" i="7"/>
  <c r="EQ804" i="7"/>
  <c r="ER804" i="7"/>
  <c r="ES804" i="7"/>
  <c r="ET804" i="7"/>
  <c r="EU804" i="7"/>
  <c r="EV804" i="7"/>
  <c r="EK804" i="7"/>
  <c r="EL804" i="7"/>
  <c r="EM804" i="7"/>
  <c r="EN804" i="7"/>
  <c r="EO804" i="7"/>
  <c r="EQ798" i="7"/>
  <c r="ER798" i="7"/>
  <c r="ES798" i="7"/>
  <c r="ET798" i="7"/>
  <c r="EU798" i="7"/>
  <c r="EV798" i="7"/>
  <c r="EK798" i="7"/>
  <c r="EL798" i="7"/>
  <c r="EM798" i="7"/>
  <c r="EN798" i="7"/>
  <c r="EO798" i="7"/>
  <c r="EQ792" i="7"/>
  <c r="ER792" i="7"/>
  <c r="ES792" i="7"/>
  <c r="ET792" i="7"/>
  <c r="EU792" i="7"/>
  <c r="EV792" i="7"/>
  <c r="EK792" i="7"/>
  <c r="EL792" i="7"/>
  <c r="EM792" i="7"/>
  <c r="EN792" i="7"/>
  <c r="EO792" i="7"/>
  <c r="EV786" i="7"/>
  <c r="EL786" i="7"/>
  <c r="EM786" i="7"/>
  <c r="EN786" i="7"/>
  <c r="EP786" i="7"/>
  <c r="EQ786" i="7"/>
  <c r="ES786" i="7"/>
  <c r="EU786" i="7"/>
  <c r="ET786" i="7"/>
  <c r="EK786" i="7"/>
  <c r="EO786" i="7"/>
  <c r="EV780" i="7"/>
  <c r="EL780" i="7"/>
  <c r="EM780" i="7"/>
  <c r="EN780" i="7"/>
  <c r="EP780" i="7"/>
  <c r="EQ780" i="7"/>
  <c r="ES780" i="7"/>
  <c r="EU780" i="7"/>
  <c r="ET780" i="7"/>
  <c r="EK780" i="7"/>
  <c r="EO780" i="7"/>
  <c r="EV774" i="7"/>
  <c r="EL774" i="7"/>
  <c r="EM774" i="7"/>
  <c r="EN774" i="7"/>
  <c r="EP774" i="7"/>
  <c r="EQ774" i="7"/>
  <c r="ES774" i="7"/>
  <c r="EU774" i="7"/>
  <c r="ET774" i="7"/>
  <c r="EK774" i="7"/>
  <c r="EO774" i="7"/>
  <c r="EV768" i="7"/>
  <c r="EL768" i="7"/>
  <c r="EM768" i="7"/>
  <c r="EN768" i="7"/>
  <c r="EP768" i="7"/>
  <c r="EQ768" i="7"/>
  <c r="ER768" i="7"/>
  <c r="ES768" i="7"/>
  <c r="EU768" i="7"/>
  <c r="EK768" i="7"/>
  <c r="EO768" i="7"/>
  <c r="ET768" i="7"/>
  <c r="EV762" i="7"/>
  <c r="EL762" i="7"/>
  <c r="EM762" i="7"/>
  <c r="EN762" i="7"/>
  <c r="EP762" i="7"/>
  <c r="EQ762" i="7"/>
  <c r="ER762" i="7"/>
  <c r="ES762" i="7"/>
  <c r="EU762" i="7"/>
  <c r="EK762" i="7"/>
  <c r="EO762" i="7"/>
  <c r="EV756" i="7"/>
  <c r="EL756" i="7"/>
  <c r="EM756" i="7"/>
  <c r="EN756" i="7"/>
  <c r="EP756" i="7"/>
  <c r="EQ756" i="7"/>
  <c r="ER756" i="7"/>
  <c r="ES756" i="7"/>
  <c r="EU756" i="7"/>
  <c r="EK756" i="7"/>
  <c r="EO756" i="7"/>
  <c r="ET756" i="7"/>
  <c r="EV750" i="7"/>
  <c r="EL750" i="7"/>
  <c r="EM750" i="7"/>
  <c r="EN750" i="7"/>
  <c r="EP750" i="7"/>
  <c r="EQ750" i="7"/>
  <c r="ER750" i="7"/>
  <c r="ES750" i="7"/>
  <c r="EU750" i="7"/>
  <c r="EK750" i="7"/>
  <c r="EO750" i="7"/>
  <c r="EV744" i="7"/>
  <c r="EL744" i="7"/>
  <c r="EM744" i="7"/>
  <c r="EN744" i="7"/>
  <c r="EP744" i="7"/>
  <c r="EQ744" i="7"/>
  <c r="ER744" i="7"/>
  <c r="ES744" i="7"/>
  <c r="EU744" i="7"/>
  <c r="EK744" i="7"/>
  <c r="EO744" i="7"/>
  <c r="ET744" i="7"/>
  <c r="EV738" i="7"/>
  <c r="EL738" i="7"/>
  <c r="EM738" i="7"/>
  <c r="EN738" i="7"/>
  <c r="EP738" i="7"/>
  <c r="EQ738" i="7"/>
  <c r="ER738" i="7"/>
  <c r="ES738" i="7"/>
  <c r="EU738" i="7"/>
  <c r="EK738" i="7"/>
  <c r="EO738" i="7"/>
  <c r="EV732" i="7"/>
  <c r="EL732" i="7"/>
  <c r="EM732" i="7"/>
  <c r="EN732" i="7"/>
  <c r="EP732" i="7"/>
  <c r="EQ732" i="7"/>
  <c r="ER732" i="7"/>
  <c r="ES732" i="7"/>
  <c r="EU732" i="7"/>
  <c r="EK732" i="7"/>
  <c r="EO732" i="7"/>
  <c r="ET732" i="7"/>
  <c r="EX732" i="7"/>
  <c r="EV726" i="7"/>
  <c r="EK726" i="7"/>
  <c r="EL726" i="7"/>
  <c r="EM726" i="7"/>
  <c r="EN726" i="7"/>
  <c r="EO726" i="7"/>
  <c r="EP726" i="7"/>
  <c r="EQ726" i="7"/>
  <c r="ER726" i="7"/>
  <c r="ES726" i="7"/>
  <c r="EU726" i="7"/>
  <c r="EX726" i="7"/>
  <c r="ET726" i="7"/>
  <c r="EV720" i="7"/>
  <c r="EK720" i="7"/>
  <c r="EL720" i="7"/>
  <c r="EM720" i="7"/>
  <c r="EN720" i="7"/>
  <c r="EO720" i="7"/>
  <c r="EP720" i="7"/>
  <c r="EQ720" i="7"/>
  <c r="ER720" i="7"/>
  <c r="ES720" i="7"/>
  <c r="EU720" i="7"/>
  <c r="ET720" i="7"/>
  <c r="EX720" i="7"/>
  <c r="EV714" i="7"/>
  <c r="EK714" i="7"/>
  <c r="EL714" i="7"/>
  <c r="EM714" i="7"/>
  <c r="EN714" i="7"/>
  <c r="EO714" i="7"/>
  <c r="EP714" i="7"/>
  <c r="EQ714" i="7"/>
  <c r="ER714" i="7"/>
  <c r="ES714" i="7"/>
  <c r="EU714" i="7"/>
  <c r="EX714" i="7"/>
  <c r="ET714" i="7"/>
  <c r="EV708" i="7"/>
  <c r="EK708" i="7"/>
  <c r="EL708" i="7"/>
  <c r="EM708" i="7"/>
  <c r="EN708" i="7"/>
  <c r="EO708" i="7"/>
  <c r="EP708" i="7"/>
  <c r="EQ708" i="7"/>
  <c r="ER708" i="7"/>
  <c r="ES708" i="7"/>
  <c r="EU708" i="7"/>
  <c r="ET708" i="7"/>
  <c r="EX708" i="7"/>
  <c r="EV703" i="7"/>
  <c r="EK703" i="7"/>
  <c r="EL703" i="7"/>
  <c r="EM703" i="7"/>
  <c r="EN703" i="7"/>
  <c r="EO703" i="7"/>
  <c r="EP703" i="7"/>
  <c r="EQ703" i="7"/>
  <c r="ER703" i="7"/>
  <c r="ES703" i="7"/>
  <c r="EU703" i="7"/>
  <c r="EX703" i="7"/>
  <c r="ET703" i="7"/>
  <c r="EV697" i="7"/>
  <c r="EK697" i="7"/>
  <c r="EL697" i="7"/>
  <c r="EM697" i="7"/>
  <c r="EN697" i="7"/>
  <c r="EO697" i="7"/>
  <c r="EP697" i="7"/>
  <c r="EQ697" i="7"/>
  <c r="ER697" i="7"/>
  <c r="ES697" i="7"/>
  <c r="EU697" i="7"/>
  <c r="ET697" i="7"/>
  <c r="EX697" i="7"/>
  <c r="EV691" i="7"/>
  <c r="EK691" i="7"/>
  <c r="EL691" i="7"/>
  <c r="EM691" i="7"/>
  <c r="EN691" i="7"/>
  <c r="EO691" i="7"/>
  <c r="EP691" i="7"/>
  <c r="EQ691" i="7"/>
  <c r="ER691" i="7"/>
  <c r="ES691" i="7"/>
  <c r="EU691" i="7"/>
  <c r="EX691" i="7"/>
  <c r="ET691" i="7"/>
  <c r="EV683" i="7"/>
  <c r="EK683" i="7"/>
  <c r="EL683" i="7"/>
  <c r="EM683" i="7"/>
  <c r="EN683" i="7"/>
  <c r="EO683" i="7"/>
  <c r="EP683" i="7"/>
  <c r="EQ683" i="7"/>
  <c r="ER683" i="7"/>
  <c r="ES683" i="7"/>
  <c r="EU683" i="7"/>
  <c r="ET683" i="7"/>
  <c r="EX683" i="7"/>
  <c r="EV677" i="7"/>
  <c r="EK677" i="7"/>
  <c r="EL677" i="7"/>
  <c r="EM677" i="7"/>
  <c r="EN677" i="7"/>
  <c r="EO677" i="7"/>
  <c r="EP677" i="7"/>
  <c r="EQ677" i="7"/>
  <c r="ER677" i="7"/>
  <c r="ES677" i="7"/>
  <c r="EU677" i="7"/>
  <c r="EX677" i="7"/>
  <c r="ET677" i="7"/>
  <c r="EV671" i="7"/>
  <c r="EK671" i="7"/>
  <c r="EL671" i="7"/>
  <c r="EM671" i="7"/>
  <c r="EN671" i="7"/>
  <c r="EO671" i="7"/>
  <c r="EP671" i="7"/>
  <c r="EQ671" i="7"/>
  <c r="ER671" i="7"/>
  <c r="ES671" i="7"/>
  <c r="EU671" i="7"/>
  <c r="ET671" i="7"/>
  <c r="EX671" i="7"/>
  <c r="EU665" i="7"/>
  <c r="EK665" i="7"/>
  <c r="EL665" i="7"/>
  <c r="EM665" i="7"/>
  <c r="EO665" i="7"/>
  <c r="EP665" i="7"/>
  <c r="EN665" i="7"/>
  <c r="EQ665" i="7"/>
  <c r="ER665" i="7"/>
  <c r="ES665" i="7"/>
  <c r="EV665" i="7"/>
  <c r="EX665" i="7"/>
  <c r="ET665" i="7"/>
  <c r="EU687" i="7"/>
  <c r="EK687" i="7"/>
  <c r="EL687" i="7"/>
  <c r="EM687" i="7"/>
  <c r="EO687" i="7"/>
  <c r="EP687" i="7"/>
  <c r="ER687" i="7"/>
  <c r="ES687" i="7"/>
  <c r="EQ687" i="7"/>
  <c r="ET687" i="7"/>
  <c r="EV687" i="7"/>
  <c r="EN687" i="7"/>
  <c r="EX687" i="7"/>
  <c r="EU654" i="7"/>
  <c r="EK654" i="7"/>
  <c r="EL654" i="7"/>
  <c r="EM654" i="7"/>
  <c r="EO654" i="7"/>
  <c r="EP654" i="7"/>
  <c r="ER654" i="7"/>
  <c r="ES654" i="7"/>
  <c r="EQ654" i="7"/>
  <c r="ET654" i="7"/>
  <c r="EV654" i="7"/>
  <c r="EN654" i="7"/>
  <c r="EX654" i="7"/>
  <c r="EU647" i="7"/>
  <c r="EK647" i="7"/>
  <c r="EL647" i="7"/>
  <c r="EM647" i="7"/>
  <c r="EO647" i="7"/>
  <c r="EP647" i="7"/>
  <c r="ER647" i="7"/>
  <c r="ES647" i="7"/>
  <c r="EQ647" i="7"/>
  <c r="ET647" i="7"/>
  <c r="EV647" i="7"/>
  <c r="EN647" i="7"/>
  <c r="EX647" i="7"/>
  <c r="EU641" i="7"/>
  <c r="EK641" i="7"/>
  <c r="EL641" i="7"/>
  <c r="EM641" i="7"/>
  <c r="EO641" i="7"/>
  <c r="EP641" i="7"/>
  <c r="EQ641" i="7"/>
  <c r="ER641" i="7"/>
  <c r="ES641" i="7"/>
  <c r="EN641" i="7"/>
  <c r="ET641" i="7"/>
  <c r="EV641" i="7"/>
  <c r="EX641" i="7"/>
  <c r="EU635" i="7"/>
  <c r="EK635" i="7"/>
  <c r="EL635" i="7"/>
  <c r="EM635" i="7"/>
  <c r="EO635" i="7"/>
  <c r="EP635" i="7"/>
  <c r="EQ635" i="7"/>
  <c r="ER635" i="7"/>
  <c r="ES635" i="7"/>
  <c r="EN635" i="7"/>
  <c r="ET635" i="7"/>
  <c r="EV635" i="7"/>
  <c r="EX635" i="7"/>
  <c r="EU629" i="7"/>
  <c r="EK629" i="7"/>
  <c r="EL629" i="7"/>
  <c r="EM629" i="7"/>
  <c r="EO629" i="7"/>
  <c r="EP629" i="7"/>
  <c r="EQ629" i="7"/>
  <c r="ER629" i="7"/>
  <c r="ES629" i="7"/>
  <c r="EN629" i="7"/>
  <c r="ET629" i="7"/>
  <c r="EV629" i="7"/>
  <c r="EX629" i="7"/>
  <c r="EU623" i="7"/>
  <c r="EK623" i="7"/>
  <c r="EL623" i="7"/>
  <c r="EM623" i="7"/>
  <c r="EO623" i="7"/>
  <c r="EP623" i="7"/>
  <c r="EQ623" i="7"/>
  <c r="ER623" i="7"/>
  <c r="ES623" i="7"/>
  <c r="EN623" i="7"/>
  <c r="ET623" i="7"/>
  <c r="EV623" i="7"/>
  <c r="EX623" i="7"/>
  <c r="EU617" i="7"/>
  <c r="EK617" i="7"/>
  <c r="EL617" i="7"/>
  <c r="EM617" i="7"/>
  <c r="EO617" i="7"/>
  <c r="EP617" i="7"/>
  <c r="EQ617" i="7"/>
  <c r="ER617" i="7"/>
  <c r="ES617" i="7"/>
  <c r="EN617" i="7"/>
  <c r="ET617" i="7"/>
  <c r="EV617" i="7"/>
  <c r="EX617" i="7"/>
  <c r="EU611" i="7"/>
  <c r="EK611" i="7"/>
  <c r="EL611" i="7"/>
  <c r="EM611" i="7"/>
  <c r="EO611" i="7"/>
  <c r="EP611" i="7"/>
  <c r="EQ611" i="7"/>
  <c r="ER611" i="7"/>
  <c r="ES611" i="7"/>
  <c r="EN611" i="7"/>
  <c r="ET611" i="7"/>
  <c r="EV611" i="7"/>
  <c r="EX611" i="7"/>
  <c r="EU605" i="7"/>
  <c r="EK605" i="7"/>
  <c r="EL605" i="7"/>
  <c r="EM605" i="7"/>
  <c r="EO605" i="7"/>
  <c r="EP605" i="7"/>
  <c r="EQ605" i="7"/>
  <c r="ER605" i="7"/>
  <c r="ES605" i="7"/>
  <c r="EN605" i="7"/>
  <c r="ET605" i="7"/>
  <c r="EV605" i="7"/>
  <c r="EX605" i="7"/>
  <c r="ET599" i="7"/>
  <c r="EV599" i="7"/>
  <c r="EK599" i="7"/>
  <c r="EL599" i="7"/>
  <c r="EN599" i="7"/>
  <c r="ES599" i="7"/>
  <c r="EM599" i="7"/>
  <c r="EO599" i="7"/>
  <c r="EP599" i="7"/>
  <c r="EQ599" i="7"/>
  <c r="ER599" i="7"/>
  <c r="EU599" i="7"/>
  <c r="EX599" i="7"/>
  <c r="ET593" i="7"/>
  <c r="EV593" i="7"/>
  <c r="EK593" i="7"/>
  <c r="EL593" i="7"/>
  <c r="EN593" i="7"/>
  <c r="EO593" i="7"/>
  <c r="EQ593" i="7"/>
  <c r="ES593" i="7"/>
  <c r="EM593" i="7"/>
  <c r="ER593" i="7"/>
  <c r="EU593" i="7"/>
  <c r="EP593" i="7"/>
  <c r="EX593" i="7"/>
  <c r="ET587" i="7"/>
  <c r="EV587" i="7"/>
  <c r="EK587" i="7"/>
  <c r="EL587" i="7"/>
  <c r="EN587" i="7"/>
  <c r="EO587" i="7"/>
  <c r="EQ587" i="7"/>
  <c r="ES587" i="7"/>
  <c r="EM587" i="7"/>
  <c r="ER587" i="7"/>
  <c r="EU587" i="7"/>
  <c r="EP587" i="7"/>
  <c r="EX587" i="7"/>
  <c r="ET581" i="7"/>
  <c r="EV581" i="7"/>
  <c r="EK581" i="7"/>
  <c r="EL581" i="7"/>
  <c r="EN581" i="7"/>
  <c r="EO581" i="7"/>
  <c r="EQ581" i="7"/>
  <c r="ES581" i="7"/>
  <c r="EM581" i="7"/>
  <c r="ER581" i="7"/>
  <c r="EU581" i="7"/>
  <c r="EP581" i="7"/>
  <c r="EX581" i="7"/>
  <c r="ET575" i="7"/>
  <c r="EV575" i="7"/>
  <c r="EK575" i="7"/>
  <c r="EL575" i="7"/>
  <c r="EN575" i="7"/>
  <c r="EO575" i="7"/>
  <c r="EQ575" i="7"/>
  <c r="ES575" i="7"/>
  <c r="EM575" i="7"/>
  <c r="ER575" i="7"/>
  <c r="EU575" i="7"/>
  <c r="EP575" i="7"/>
  <c r="EX575" i="7"/>
  <c r="ET569" i="7"/>
  <c r="EV569" i="7"/>
  <c r="EK569" i="7"/>
  <c r="EL569" i="7"/>
  <c r="EN569" i="7"/>
  <c r="EO569" i="7"/>
  <c r="EP569" i="7"/>
  <c r="EQ569" i="7"/>
  <c r="ES569" i="7"/>
  <c r="EM569" i="7"/>
  <c r="EU569" i="7"/>
  <c r="ER569" i="7"/>
  <c r="EX569" i="7"/>
  <c r="ET563" i="7"/>
  <c r="EV563" i="7"/>
  <c r="EK563" i="7"/>
  <c r="EL563" i="7"/>
  <c r="EN563" i="7"/>
  <c r="EO563" i="7"/>
  <c r="EP563" i="7"/>
  <c r="EQ563" i="7"/>
  <c r="ES563" i="7"/>
  <c r="EU563" i="7"/>
  <c r="EM563" i="7"/>
  <c r="ER563" i="7"/>
  <c r="EX563" i="7"/>
  <c r="ET557" i="7"/>
  <c r="EV557" i="7"/>
  <c r="EK557" i="7"/>
  <c r="EL557" i="7"/>
  <c r="EN557" i="7"/>
  <c r="EO557" i="7"/>
  <c r="EP557" i="7"/>
  <c r="EQ557" i="7"/>
  <c r="ES557" i="7"/>
  <c r="EM557" i="7"/>
  <c r="ER557" i="7"/>
  <c r="EU557" i="7"/>
  <c r="EX557" i="7"/>
  <c r="ET551" i="7"/>
  <c r="EV551" i="7"/>
  <c r="EK551" i="7"/>
  <c r="EL551" i="7"/>
  <c r="EN551" i="7"/>
  <c r="EO551" i="7"/>
  <c r="EP551" i="7"/>
  <c r="EQ551" i="7"/>
  <c r="ES551" i="7"/>
  <c r="EU551" i="7"/>
  <c r="EM551" i="7"/>
  <c r="ER551" i="7"/>
  <c r="EX551" i="7"/>
  <c r="ET545" i="7"/>
  <c r="EV545" i="7"/>
  <c r="EK545" i="7"/>
  <c r="EL545" i="7"/>
  <c r="EN545" i="7"/>
  <c r="EO545" i="7"/>
  <c r="EP545" i="7"/>
  <c r="EQ545" i="7"/>
  <c r="ES545" i="7"/>
  <c r="EM545" i="7"/>
  <c r="ER545" i="7"/>
  <c r="EU545" i="7"/>
  <c r="EX545" i="7"/>
  <c r="EL537" i="7"/>
  <c r="EN537" i="7"/>
  <c r="EO537" i="7"/>
  <c r="ES537" i="7"/>
  <c r="EU537" i="7"/>
  <c r="EV537" i="7"/>
  <c r="EK537" i="7"/>
  <c r="EM537" i="7"/>
  <c r="EP537" i="7"/>
  <c r="ER537" i="7"/>
  <c r="EQ537" i="7"/>
  <c r="ET537" i="7"/>
  <c r="EX537" i="7"/>
  <c r="EL531" i="7"/>
  <c r="EN531" i="7"/>
  <c r="EO531" i="7"/>
  <c r="EP531" i="7"/>
  <c r="ER531" i="7"/>
  <c r="EM531" i="7"/>
  <c r="EQ531" i="7"/>
  <c r="ES531" i="7"/>
  <c r="ET531" i="7"/>
  <c r="EV531" i="7"/>
  <c r="EK531" i="7"/>
  <c r="EU531" i="7"/>
  <c r="EX531" i="7"/>
  <c r="EL525" i="7"/>
  <c r="EN525" i="7"/>
  <c r="EO525" i="7"/>
  <c r="EP525" i="7"/>
  <c r="ER525" i="7"/>
  <c r="EM525" i="7"/>
  <c r="ES525" i="7"/>
  <c r="ET525" i="7"/>
  <c r="EU525" i="7"/>
  <c r="EK525" i="7"/>
  <c r="EQ525" i="7"/>
  <c r="EV525" i="7"/>
  <c r="EX525" i="7"/>
  <c r="EL519" i="7"/>
  <c r="EN519" i="7"/>
  <c r="EO519" i="7"/>
  <c r="EP519" i="7"/>
  <c r="ER519" i="7"/>
  <c r="ES519" i="7"/>
  <c r="EQ519" i="7"/>
  <c r="EU519" i="7"/>
  <c r="EV519" i="7"/>
  <c r="EM519" i="7"/>
  <c r="EK519" i="7"/>
  <c r="ET519" i="7"/>
  <c r="EX519" i="7"/>
  <c r="EL513" i="7"/>
  <c r="EN513" i="7"/>
  <c r="EO513" i="7"/>
  <c r="EP513" i="7"/>
  <c r="ER513" i="7"/>
  <c r="ES513" i="7"/>
  <c r="EU513" i="7"/>
  <c r="EK513" i="7"/>
  <c r="EQ513" i="7"/>
  <c r="ET513" i="7"/>
  <c r="EV513" i="7"/>
  <c r="EM513" i="7"/>
  <c r="EX513" i="7"/>
  <c r="EP507" i="7"/>
  <c r="ER507" i="7"/>
  <c r="ET507" i="7"/>
  <c r="EV507" i="7"/>
  <c r="EK507" i="7"/>
  <c r="EO507" i="7"/>
  <c r="EM507" i="7"/>
  <c r="EN507" i="7"/>
  <c r="ES507" i="7"/>
  <c r="EU507" i="7"/>
  <c r="EQ507" i="7"/>
  <c r="EL507" i="7"/>
  <c r="EX507" i="7"/>
  <c r="EP501" i="7"/>
  <c r="ER501" i="7"/>
  <c r="ET501" i="7"/>
  <c r="EV501" i="7"/>
  <c r="EK501" i="7"/>
  <c r="EO501" i="7"/>
  <c r="EM501" i="7"/>
  <c r="EN501" i="7"/>
  <c r="ES501" i="7"/>
  <c r="EU501" i="7"/>
  <c r="EQ501" i="7"/>
  <c r="EL501" i="7"/>
  <c r="EX501" i="7"/>
  <c r="EP495" i="7"/>
  <c r="ER495" i="7"/>
  <c r="ET495" i="7"/>
  <c r="EV495" i="7"/>
  <c r="EK495" i="7"/>
  <c r="EO495" i="7"/>
  <c r="EM495" i="7"/>
  <c r="EN495" i="7"/>
  <c r="ES495" i="7"/>
  <c r="EU495" i="7"/>
  <c r="EQ495" i="7"/>
  <c r="EL495" i="7"/>
  <c r="EX495" i="7"/>
  <c r="EP489" i="7"/>
  <c r="ER489" i="7"/>
  <c r="ET489" i="7"/>
  <c r="EV489" i="7"/>
  <c r="EK489" i="7"/>
  <c r="EO489" i="7"/>
  <c r="EM489" i="7"/>
  <c r="EN489" i="7"/>
  <c r="EQ489" i="7"/>
  <c r="ES489" i="7"/>
  <c r="EU489" i="7"/>
  <c r="EL489" i="7"/>
  <c r="EX489" i="7"/>
  <c r="EP483" i="7"/>
  <c r="ER483" i="7"/>
  <c r="ET483" i="7"/>
  <c r="EV483" i="7"/>
  <c r="EK483" i="7"/>
  <c r="EL483" i="7"/>
  <c r="EO483" i="7"/>
  <c r="EM483" i="7"/>
  <c r="EN483" i="7"/>
  <c r="EQ483" i="7"/>
  <c r="ES483" i="7"/>
  <c r="EU483" i="7"/>
  <c r="EX483" i="7"/>
  <c r="EP477" i="7"/>
  <c r="ER477" i="7"/>
  <c r="ET477" i="7"/>
  <c r="EV477" i="7"/>
  <c r="EK477" i="7"/>
  <c r="EL477" i="7"/>
  <c r="EO477" i="7"/>
  <c r="EM477" i="7"/>
  <c r="EQ477" i="7"/>
  <c r="ES477" i="7"/>
  <c r="EU477" i="7"/>
  <c r="EN477" i="7"/>
  <c r="EX477" i="7"/>
  <c r="EP471" i="7"/>
  <c r="ER471" i="7"/>
  <c r="ET471" i="7"/>
  <c r="EV471" i="7"/>
  <c r="EK471" i="7"/>
  <c r="EL471" i="7"/>
  <c r="EO471" i="7"/>
  <c r="EM471" i="7"/>
  <c r="EN471" i="7"/>
  <c r="EQ471" i="7"/>
  <c r="ES471" i="7"/>
  <c r="EU471" i="7"/>
  <c r="EX471" i="7"/>
  <c r="EP465" i="7"/>
  <c r="ER465" i="7"/>
  <c r="ET465" i="7"/>
  <c r="EV465" i="7"/>
  <c r="EK465" i="7"/>
  <c r="EL465" i="7"/>
  <c r="EO465" i="7"/>
  <c r="EM465" i="7"/>
  <c r="EQ465" i="7"/>
  <c r="ES465" i="7"/>
  <c r="EU465" i="7"/>
  <c r="EN465" i="7"/>
  <c r="EX465" i="7"/>
  <c r="EP459" i="7"/>
  <c r="ER459" i="7"/>
  <c r="ET459" i="7"/>
  <c r="EV459" i="7"/>
  <c r="EK459" i="7"/>
  <c r="EL459" i="7"/>
  <c r="EO459" i="7"/>
  <c r="EM459" i="7"/>
  <c r="EN459" i="7"/>
  <c r="EQ459" i="7"/>
  <c r="ES459" i="7"/>
  <c r="EU459" i="7"/>
  <c r="EX459" i="7"/>
  <c r="EP453" i="7"/>
  <c r="ER453" i="7"/>
  <c r="ET453" i="7"/>
  <c r="EV453" i="7"/>
  <c r="EK453" i="7"/>
  <c r="EL453" i="7"/>
  <c r="EO453" i="7"/>
  <c r="EM453" i="7"/>
  <c r="EQ453" i="7"/>
  <c r="ES453" i="7"/>
  <c r="EU453" i="7"/>
  <c r="EN453" i="7"/>
  <c r="EX453" i="7"/>
  <c r="EP447" i="7"/>
  <c r="ER447" i="7"/>
  <c r="ET447" i="7"/>
  <c r="EV447" i="7"/>
  <c r="EK447" i="7"/>
  <c r="EL447" i="7"/>
  <c r="EO447" i="7"/>
  <c r="EM447" i="7"/>
  <c r="EN447" i="7"/>
  <c r="EQ447" i="7"/>
  <c r="ES447" i="7"/>
  <c r="EU447" i="7"/>
  <c r="EX447" i="7"/>
  <c r="EP441" i="7"/>
  <c r="ER441" i="7"/>
  <c r="ET441" i="7"/>
  <c r="EV441" i="7"/>
  <c r="EK441" i="7"/>
  <c r="EL441" i="7"/>
  <c r="EO441" i="7"/>
  <c r="EM441" i="7"/>
  <c r="EQ441" i="7"/>
  <c r="ES441" i="7"/>
  <c r="EU441" i="7"/>
  <c r="EN441" i="7"/>
  <c r="EX441" i="7"/>
  <c r="EP435" i="7"/>
  <c r="EQ435" i="7"/>
  <c r="ER435" i="7"/>
  <c r="ET435" i="7"/>
  <c r="EU435" i="7"/>
  <c r="EV435" i="7"/>
  <c r="EK435" i="7"/>
  <c r="EL435" i="7"/>
  <c r="EO435" i="7"/>
  <c r="ES435" i="7"/>
  <c r="EM435" i="7"/>
  <c r="EN435" i="7"/>
  <c r="EX435" i="7"/>
  <c r="EP429" i="7"/>
  <c r="EQ429" i="7"/>
  <c r="ER429" i="7"/>
  <c r="ET429" i="7"/>
  <c r="EU429" i="7"/>
  <c r="EV429" i="7"/>
  <c r="EK429" i="7"/>
  <c r="EL429" i="7"/>
  <c r="EO429" i="7"/>
  <c r="EM429" i="7"/>
  <c r="ES429" i="7"/>
  <c r="EN429" i="7"/>
  <c r="EX429" i="7"/>
  <c r="EP423" i="7"/>
  <c r="EQ423" i="7"/>
  <c r="ER423" i="7"/>
  <c r="ET423" i="7"/>
  <c r="EU423" i="7"/>
  <c r="EV423" i="7"/>
  <c r="EK423" i="7"/>
  <c r="EL423" i="7"/>
  <c r="EO423" i="7"/>
  <c r="ES423" i="7"/>
  <c r="EM423" i="7"/>
  <c r="EN423" i="7"/>
  <c r="EX423" i="7"/>
  <c r="EP417" i="7"/>
  <c r="EQ417" i="7"/>
  <c r="ER417" i="7"/>
  <c r="ET417" i="7"/>
  <c r="EU417" i="7"/>
  <c r="EV417" i="7"/>
  <c r="EK417" i="7"/>
  <c r="EL417" i="7"/>
  <c r="EO417" i="7"/>
  <c r="EM417" i="7"/>
  <c r="ES417" i="7"/>
  <c r="EN417" i="7"/>
  <c r="EX417" i="7"/>
  <c r="EP411" i="7"/>
  <c r="EQ411" i="7"/>
  <c r="ER411" i="7"/>
  <c r="ET411" i="7"/>
  <c r="EU411" i="7"/>
  <c r="EV411" i="7"/>
  <c r="EK411" i="7"/>
  <c r="EL411" i="7"/>
  <c r="EO411" i="7"/>
  <c r="ES411" i="7"/>
  <c r="EM411" i="7"/>
  <c r="EN411" i="7"/>
  <c r="EX411" i="7"/>
  <c r="EP405" i="7"/>
  <c r="EQ405" i="7"/>
  <c r="ER405" i="7"/>
  <c r="ET405" i="7"/>
  <c r="EU405" i="7"/>
  <c r="EV405" i="7"/>
  <c r="EK405" i="7"/>
  <c r="EL405" i="7"/>
  <c r="EO405" i="7"/>
  <c r="EM405" i="7"/>
  <c r="ES405" i="7"/>
  <c r="EN405" i="7"/>
  <c r="EX405" i="7"/>
  <c r="ER399" i="7"/>
  <c r="ET399" i="7"/>
  <c r="EV399" i="7"/>
  <c r="EL399" i="7"/>
  <c r="EQ399" i="7"/>
  <c r="ES399" i="7"/>
  <c r="EU399" i="7"/>
  <c r="EK399" i="7"/>
  <c r="EM399" i="7"/>
  <c r="EP399" i="7"/>
  <c r="EO399" i="7"/>
  <c r="EN399" i="7"/>
  <c r="EX399" i="7"/>
  <c r="ER393" i="7"/>
  <c r="ET393" i="7"/>
  <c r="EV393" i="7"/>
  <c r="EL393" i="7"/>
  <c r="EM393" i="7"/>
  <c r="EQ393" i="7"/>
  <c r="EK393" i="7"/>
  <c r="EN393" i="7"/>
  <c r="EO393" i="7"/>
  <c r="EP393" i="7"/>
  <c r="ES393" i="7"/>
  <c r="EU393" i="7"/>
  <c r="EX393" i="7"/>
  <c r="ER387" i="7"/>
  <c r="ET387" i="7"/>
  <c r="EV387" i="7"/>
  <c r="EL387" i="7"/>
  <c r="EM387" i="7"/>
  <c r="EQ387" i="7"/>
  <c r="EK387" i="7"/>
  <c r="EN387" i="7"/>
  <c r="EO387" i="7"/>
  <c r="EP387" i="7"/>
  <c r="ES387" i="7"/>
  <c r="EU387" i="7"/>
  <c r="EX387" i="7"/>
  <c r="ER381" i="7"/>
  <c r="ET381" i="7"/>
  <c r="EV381" i="7"/>
  <c r="EL381" i="7"/>
  <c r="EM381" i="7"/>
  <c r="EQ381" i="7"/>
  <c r="EK381" i="7"/>
  <c r="EN381" i="7"/>
  <c r="EO381" i="7"/>
  <c r="EP381" i="7"/>
  <c r="ES381" i="7"/>
  <c r="EU381" i="7"/>
  <c r="EX381" i="7"/>
  <c r="ER375" i="7"/>
  <c r="ET375" i="7"/>
  <c r="EV375" i="7"/>
  <c r="EL375" i="7"/>
  <c r="EM375" i="7"/>
  <c r="EQ375" i="7"/>
  <c r="EK375" i="7"/>
  <c r="EN375" i="7"/>
  <c r="EO375" i="7"/>
  <c r="EP375" i="7"/>
  <c r="EU375" i="7"/>
  <c r="ES375" i="7"/>
  <c r="EX375" i="7"/>
  <c r="ER369" i="7"/>
  <c r="ET369" i="7"/>
  <c r="EV369" i="7"/>
  <c r="EL369" i="7"/>
  <c r="EM369" i="7"/>
  <c r="EQ369" i="7"/>
  <c r="EK369" i="7"/>
  <c r="EN369" i="7"/>
  <c r="EO369" i="7"/>
  <c r="EP369" i="7"/>
  <c r="ES369" i="7"/>
  <c r="EU369" i="7"/>
  <c r="EX369" i="7"/>
  <c r="ER363" i="7"/>
  <c r="ET363" i="7"/>
  <c r="EV363" i="7"/>
  <c r="EL363" i="7"/>
  <c r="EM363" i="7"/>
  <c r="EN363" i="7"/>
  <c r="EQ363" i="7"/>
  <c r="EO363" i="7"/>
  <c r="EP363" i="7"/>
  <c r="ES363" i="7"/>
  <c r="EK363" i="7"/>
  <c r="EU363" i="7"/>
  <c r="EX363" i="7"/>
  <c r="ER357" i="7"/>
  <c r="ET357" i="7"/>
  <c r="EV357" i="7"/>
  <c r="EL357" i="7"/>
  <c r="EM357" i="7"/>
  <c r="EN357" i="7"/>
  <c r="EQ357" i="7"/>
  <c r="EK357" i="7"/>
  <c r="EO357" i="7"/>
  <c r="EP357" i="7"/>
  <c r="ES357" i="7"/>
  <c r="EU357" i="7"/>
  <c r="EX357" i="7"/>
  <c r="ER351" i="7"/>
  <c r="ET351" i="7"/>
  <c r="EV351" i="7"/>
  <c r="EL351" i="7"/>
  <c r="EM351" i="7"/>
  <c r="EN351" i="7"/>
  <c r="EQ351" i="7"/>
  <c r="EO351" i="7"/>
  <c r="EP351" i="7"/>
  <c r="ES351" i="7"/>
  <c r="EK351" i="7"/>
  <c r="EU351" i="7"/>
  <c r="EX351" i="7"/>
  <c r="ER345" i="7"/>
  <c r="ET345" i="7"/>
  <c r="EV345" i="7"/>
  <c r="EL345" i="7"/>
  <c r="EM345" i="7"/>
  <c r="EN345" i="7"/>
  <c r="EQ345" i="7"/>
  <c r="EK345" i="7"/>
  <c r="EO345" i="7"/>
  <c r="EP345" i="7"/>
  <c r="ES345" i="7"/>
  <c r="EU345" i="7"/>
  <c r="EX345" i="7"/>
  <c r="ER339" i="7"/>
  <c r="ET339" i="7"/>
  <c r="EV339" i="7"/>
  <c r="EL339" i="7"/>
  <c r="EM339" i="7"/>
  <c r="EN339" i="7"/>
  <c r="EQ339" i="7"/>
  <c r="EO339" i="7"/>
  <c r="EP339" i="7"/>
  <c r="ES339" i="7"/>
  <c r="EK339" i="7"/>
  <c r="EU339" i="7"/>
  <c r="EX339" i="7"/>
  <c r="ER333" i="7"/>
  <c r="ET333" i="7"/>
  <c r="EV333" i="7"/>
  <c r="EL333" i="7"/>
  <c r="EM333" i="7"/>
  <c r="EN333" i="7"/>
  <c r="EQ333" i="7"/>
  <c r="EK333" i="7"/>
  <c r="EO333" i="7"/>
  <c r="EP333" i="7"/>
  <c r="ES333" i="7"/>
  <c r="EU333" i="7"/>
  <c r="EX333" i="7"/>
  <c r="ER327" i="7"/>
  <c r="ET327" i="7"/>
  <c r="EV327" i="7"/>
  <c r="EL327" i="7"/>
  <c r="EM327" i="7"/>
  <c r="EN327" i="7"/>
  <c r="EQ327" i="7"/>
  <c r="EO327" i="7"/>
  <c r="EP327" i="7"/>
  <c r="ES327" i="7"/>
  <c r="EK327" i="7"/>
  <c r="EU327" i="7"/>
  <c r="EX327" i="7"/>
  <c r="EM321" i="7"/>
  <c r="EO321" i="7"/>
  <c r="EQ321" i="7"/>
  <c r="ES321" i="7"/>
  <c r="EL321" i="7"/>
  <c r="EV321" i="7"/>
  <c r="EK321" i="7"/>
  <c r="EN321" i="7"/>
  <c r="EP321" i="7"/>
  <c r="EU321" i="7"/>
  <c r="ER321" i="7"/>
  <c r="ET321" i="7"/>
  <c r="EX321" i="7"/>
  <c r="EM315" i="7"/>
  <c r="EO315" i="7"/>
  <c r="EQ315" i="7"/>
  <c r="ES315" i="7"/>
  <c r="ET315" i="7"/>
  <c r="EL315" i="7"/>
  <c r="EK315" i="7"/>
  <c r="EP315" i="7"/>
  <c r="EU315" i="7"/>
  <c r="EV315" i="7"/>
  <c r="ER315" i="7"/>
  <c r="EN315" i="7"/>
  <c r="EX315" i="7"/>
  <c r="EM309" i="7"/>
  <c r="EO309" i="7"/>
  <c r="EQ309" i="7"/>
  <c r="ES309" i="7"/>
  <c r="ET309" i="7"/>
  <c r="EL309" i="7"/>
  <c r="EK309" i="7"/>
  <c r="EP309" i="7"/>
  <c r="EU309" i="7"/>
  <c r="EV309" i="7"/>
  <c r="EN309" i="7"/>
  <c r="ER309" i="7"/>
  <c r="EX309" i="7"/>
  <c r="EM303" i="7"/>
  <c r="EO303" i="7"/>
  <c r="EQ303" i="7"/>
  <c r="ES303" i="7"/>
  <c r="ET303" i="7"/>
  <c r="EL303" i="7"/>
  <c r="EK303" i="7"/>
  <c r="EP303" i="7"/>
  <c r="EU303" i="7"/>
  <c r="EV303" i="7"/>
  <c r="EN303" i="7"/>
  <c r="ER303" i="7"/>
  <c r="EX303" i="7"/>
  <c r="EM297" i="7"/>
  <c r="EO297" i="7"/>
  <c r="EQ297" i="7"/>
  <c r="ES297" i="7"/>
  <c r="ET297" i="7"/>
  <c r="EL297" i="7"/>
  <c r="EK297" i="7"/>
  <c r="EP297" i="7"/>
  <c r="EU297" i="7"/>
  <c r="EV297" i="7"/>
  <c r="EN297" i="7"/>
  <c r="ER297" i="7"/>
  <c r="EX297" i="7"/>
  <c r="EM291" i="7"/>
  <c r="EO291" i="7"/>
  <c r="EQ291" i="7"/>
  <c r="ES291" i="7"/>
  <c r="ET291" i="7"/>
  <c r="EU291" i="7"/>
  <c r="EL291" i="7"/>
  <c r="EK291" i="7"/>
  <c r="EN291" i="7"/>
  <c r="EP291" i="7"/>
  <c r="ER291" i="7"/>
  <c r="EV291" i="7"/>
  <c r="EX291" i="7"/>
  <c r="EM285" i="7"/>
  <c r="EO285" i="7"/>
  <c r="EQ285" i="7"/>
  <c r="ES285" i="7"/>
  <c r="ET285" i="7"/>
  <c r="EU285" i="7"/>
  <c r="EL285" i="7"/>
  <c r="EK285" i="7"/>
  <c r="EP285" i="7"/>
  <c r="EV285" i="7"/>
  <c r="EN285" i="7"/>
  <c r="ER285" i="7"/>
  <c r="EX285" i="7"/>
  <c r="EM279" i="7"/>
  <c r="EO279" i="7"/>
  <c r="EQ279" i="7"/>
  <c r="ES279" i="7"/>
  <c r="ET279" i="7"/>
  <c r="EU279" i="7"/>
  <c r="EL279" i="7"/>
  <c r="EK279" i="7"/>
  <c r="EN279" i="7"/>
  <c r="EP279" i="7"/>
  <c r="ER279" i="7"/>
  <c r="EV279" i="7"/>
  <c r="EX279" i="7"/>
  <c r="EP273" i="7"/>
  <c r="EV273" i="7"/>
  <c r="EK273" i="7"/>
  <c r="EM273" i="7"/>
  <c r="EO273" i="7"/>
  <c r="ER273" i="7"/>
  <c r="ES273" i="7"/>
  <c r="ET273" i="7"/>
  <c r="EL273" i="7"/>
  <c r="EN273" i="7"/>
  <c r="EU273" i="7"/>
  <c r="EQ273" i="7"/>
  <c r="EX273" i="7"/>
  <c r="EP266" i="7"/>
  <c r="ER266" i="7"/>
  <c r="EV266" i="7"/>
  <c r="ES266" i="7"/>
  <c r="EU266" i="7"/>
  <c r="EK266" i="7"/>
  <c r="EL266" i="7"/>
  <c r="EM266" i="7"/>
  <c r="EQ266" i="7"/>
  <c r="EO266" i="7"/>
  <c r="ET266" i="7"/>
  <c r="EN266" i="7"/>
  <c r="EX266" i="7"/>
  <c r="EP260" i="7"/>
  <c r="ER260" i="7"/>
  <c r="ET260" i="7"/>
  <c r="EV260" i="7"/>
  <c r="EK260" i="7"/>
  <c r="EU260" i="7"/>
  <c r="EL260" i="7"/>
  <c r="EM260" i="7"/>
  <c r="EN260" i="7"/>
  <c r="ES260" i="7"/>
  <c r="EO260" i="7"/>
  <c r="EQ260" i="7"/>
  <c r="EX260" i="7"/>
  <c r="EP254" i="7"/>
  <c r="ER254" i="7"/>
  <c r="ET254" i="7"/>
  <c r="EV254" i="7"/>
  <c r="EK254" i="7"/>
  <c r="EO254" i="7"/>
  <c r="EM254" i="7"/>
  <c r="EQ254" i="7"/>
  <c r="ES254" i="7"/>
  <c r="EU254" i="7"/>
  <c r="EL254" i="7"/>
  <c r="EN254" i="7"/>
  <c r="EX254" i="7"/>
  <c r="EP248" i="7"/>
  <c r="ER248" i="7"/>
  <c r="ET248" i="7"/>
  <c r="EV248" i="7"/>
  <c r="EK248" i="7"/>
  <c r="EO248" i="7"/>
  <c r="EM248" i="7"/>
  <c r="EQ248" i="7"/>
  <c r="ES248" i="7"/>
  <c r="EU248" i="7"/>
  <c r="EN248" i="7"/>
  <c r="EL248" i="7"/>
  <c r="EX248" i="7"/>
  <c r="EP242" i="7"/>
  <c r="ER242" i="7"/>
  <c r="ET242" i="7"/>
  <c r="EV242" i="7"/>
  <c r="EK242" i="7"/>
  <c r="EO242" i="7"/>
  <c r="EM242" i="7"/>
  <c r="EQ242" i="7"/>
  <c r="ES242" i="7"/>
  <c r="EU242" i="7"/>
  <c r="EL242" i="7"/>
  <c r="EN242" i="7"/>
  <c r="EX242" i="7"/>
  <c r="EP236" i="7"/>
  <c r="ER236" i="7"/>
  <c r="ET236" i="7"/>
  <c r="EV236" i="7"/>
  <c r="EK236" i="7"/>
  <c r="EO236" i="7"/>
  <c r="EM236" i="7"/>
  <c r="EQ236" i="7"/>
  <c r="ES236" i="7"/>
  <c r="EU236" i="7"/>
  <c r="EL236" i="7"/>
  <c r="EN236" i="7"/>
  <c r="EX236" i="7"/>
  <c r="EP230" i="7"/>
  <c r="ER230" i="7"/>
  <c r="ET230" i="7"/>
  <c r="EV230" i="7"/>
  <c r="EK230" i="7"/>
  <c r="EL230" i="7"/>
  <c r="EO230" i="7"/>
  <c r="ES230" i="7"/>
  <c r="EQ230" i="7"/>
  <c r="EM230" i="7"/>
  <c r="EN230" i="7"/>
  <c r="EU230" i="7"/>
  <c r="EX230" i="7"/>
  <c r="EK224" i="7"/>
  <c r="EM224" i="7"/>
  <c r="EO224" i="7"/>
  <c r="EQ224" i="7"/>
  <c r="EL224" i="7"/>
  <c r="EP224" i="7"/>
  <c r="ES224" i="7"/>
  <c r="EU224" i="7"/>
  <c r="EV224" i="7"/>
  <c r="ET224" i="7"/>
  <c r="ER224" i="7"/>
  <c r="EN224" i="7"/>
  <c r="EX224" i="7"/>
  <c r="EK218" i="7"/>
  <c r="EM218" i="7"/>
  <c r="EO218" i="7"/>
  <c r="EQ218" i="7"/>
  <c r="EL218" i="7"/>
  <c r="EP218" i="7"/>
  <c r="ES218" i="7"/>
  <c r="EU218" i="7"/>
  <c r="EV218" i="7"/>
  <c r="EN218" i="7"/>
  <c r="ET218" i="7"/>
  <c r="ER218" i="7"/>
  <c r="EX218" i="7"/>
  <c r="EK212" i="7"/>
  <c r="EM212" i="7"/>
  <c r="EO212" i="7"/>
  <c r="EQ212" i="7"/>
  <c r="EV212" i="7"/>
  <c r="EU212" i="7"/>
  <c r="EL212" i="7"/>
  <c r="EN212" i="7"/>
  <c r="EP212" i="7"/>
  <c r="ET212" i="7"/>
  <c r="ES212" i="7"/>
  <c r="ER212" i="7"/>
  <c r="EX212" i="7"/>
  <c r="EK206" i="7"/>
  <c r="EM206" i="7"/>
  <c r="EO206" i="7"/>
  <c r="EQ206" i="7"/>
  <c r="ER206" i="7"/>
  <c r="EV206" i="7"/>
  <c r="EL206" i="7"/>
  <c r="EN206" i="7"/>
  <c r="EP206" i="7"/>
  <c r="EU206" i="7"/>
  <c r="ES206" i="7"/>
  <c r="ET206" i="7"/>
  <c r="EX206" i="7"/>
  <c r="EK200" i="7"/>
  <c r="EM200" i="7"/>
  <c r="EO200" i="7"/>
  <c r="EQ200" i="7"/>
  <c r="ER200" i="7"/>
  <c r="EV200" i="7"/>
  <c r="EL200" i="7"/>
  <c r="EN200" i="7"/>
  <c r="EP200" i="7"/>
  <c r="EU200" i="7"/>
  <c r="ET200" i="7"/>
  <c r="ES200" i="7"/>
  <c r="EX200" i="7"/>
  <c r="EK194" i="7"/>
  <c r="EM194" i="7"/>
  <c r="EO194" i="7"/>
  <c r="EQ194" i="7"/>
  <c r="ER194" i="7"/>
  <c r="EV194" i="7"/>
  <c r="EL194" i="7"/>
  <c r="EN194" i="7"/>
  <c r="EP194" i="7"/>
  <c r="EU194" i="7"/>
  <c r="ES194" i="7"/>
  <c r="ET194" i="7"/>
  <c r="EX194" i="7"/>
  <c r="EK188" i="7"/>
  <c r="EM188" i="7"/>
  <c r="EO188" i="7"/>
  <c r="EQ188" i="7"/>
  <c r="ER188" i="7"/>
  <c r="ES188" i="7"/>
  <c r="EV188" i="7"/>
  <c r="ET188" i="7"/>
  <c r="EP188" i="7"/>
  <c r="EU188" i="7"/>
  <c r="EL188" i="7"/>
  <c r="EN188" i="7"/>
  <c r="EX188" i="7"/>
  <c r="EK182" i="7"/>
  <c r="EM182" i="7"/>
  <c r="EO182" i="7"/>
  <c r="EQ182" i="7"/>
  <c r="ER182" i="7"/>
  <c r="ES182" i="7"/>
  <c r="EV182" i="7"/>
  <c r="EN182" i="7"/>
  <c r="ET182" i="7"/>
  <c r="EU182" i="7"/>
  <c r="EL182" i="7"/>
  <c r="EP182" i="7"/>
  <c r="EX182" i="7"/>
  <c r="EP176" i="7"/>
  <c r="ER176" i="7"/>
  <c r="ET176" i="7"/>
  <c r="EV176" i="7"/>
  <c r="EK176" i="7"/>
  <c r="EO176" i="7"/>
  <c r="EL176" i="7"/>
  <c r="EN176" i="7"/>
  <c r="ES176" i="7"/>
  <c r="EM176" i="7"/>
  <c r="EQ176" i="7"/>
  <c r="EU176" i="7"/>
  <c r="EX176" i="7"/>
  <c r="EP170" i="7"/>
  <c r="ER170" i="7"/>
  <c r="ET170" i="7"/>
  <c r="EV170" i="7"/>
  <c r="EK170" i="7"/>
  <c r="EO170" i="7"/>
  <c r="EL170" i="7"/>
  <c r="EN170" i="7"/>
  <c r="ES170" i="7"/>
  <c r="EM170" i="7"/>
  <c r="EU170" i="7"/>
  <c r="EQ170" i="7"/>
  <c r="EX170" i="7"/>
  <c r="EP164" i="7"/>
  <c r="ER164" i="7"/>
  <c r="ET164" i="7"/>
  <c r="EV164" i="7"/>
  <c r="EK164" i="7"/>
  <c r="EO164" i="7"/>
  <c r="EL164" i="7"/>
  <c r="EN164" i="7"/>
  <c r="ES164" i="7"/>
  <c r="EQ164" i="7"/>
  <c r="EM164" i="7"/>
  <c r="EU164" i="7"/>
  <c r="EX164" i="7"/>
  <c r="EP158" i="7"/>
  <c r="ER158" i="7"/>
  <c r="ET158" i="7"/>
  <c r="EV158" i="7"/>
  <c r="EK158" i="7"/>
  <c r="EO158" i="7"/>
  <c r="EL158" i="7"/>
  <c r="EN158" i="7"/>
  <c r="ES158" i="7"/>
  <c r="EU158" i="7"/>
  <c r="EQ158" i="7"/>
  <c r="EM158" i="7"/>
  <c r="EX158" i="7"/>
  <c r="EP152" i="7"/>
  <c r="ER152" i="7"/>
  <c r="ET152" i="7"/>
  <c r="EV152" i="7"/>
  <c r="EK152" i="7"/>
  <c r="EL152" i="7"/>
  <c r="EO152" i="7"/>
  <c r="EM152" i="7"/>
  <c r="EQ152" i="7"/>
  <c r="EU152" i="7"/>
  <c r="EN152" i="7"/>
  <c r="ES152" i="7"/>
  <c r="EX152" i="7"/>
  <c r="EP146" i="7"/>
  <c r="ER146" i="7"/>
  <c r="ET146" i="7"/>
  <c r="EV146" i="7"/>
  <c r="EK146" i="7"/>
  <c r="EL146" i="7"/>
  <c r="EO146" i="7"/>
  <c r="EU146" i="7"/>
  <c r="EM146" i="7"/>
  <c r="ES146" i="7"/>
  <c r="EN146" i="7"/>
  <c r="EQ146" i="7"/>
  <c r="EX146" i="7"/>
  <c r="EP140" i="7"/>
  <c r="ER140" i="7"/>
  <c r="ET140" i="7"/>
  <c r="EV140" i="7"/>
  <c r="EK140" i="7"/>
  <c r="EL140" i="7"/>
  <c r="EO140" i="7"/>
  <c r="EM140" i="7"/>
  <c r="EQ140" i="7"/>
  <c r="EU140" i="7"/>
  <c r="EN140" i="7"/>
  <c r="ES140" i="7"/>
  <c r="EX140" i="7"/>
  <c r="EM134" i="7"/>
  <c r="EN134" i="7"/>
  <c r="EO134" i="7"/>
  <c r="EQ134" i="7"/>
  <c r="ER134" i="7"/>
  <c r="EV134" i="7"/>
  <c r="EL134" i="7"/>
  <c r="ES134" i="7"/>
  <c r="EU134" i="7"/>
  <c r="EP134" i="7"/>
  <c r="EK134" i="7"/>
  <c r="ET134" i="7"/>
  <c r="EX134" i="7"/>
  <c r="EM128" i="7"/>
  <c r="EN128" i="7"/>
  <c r="EO128" i="7"/>
  <c r="EQ128" i="7"/>
  <c r="ER128" i="7"/>
  <c r="EV128" i="7"/>
  <c r="EL128" i="7"/>
  <c r="ES128" i="7"/>
  <c r="EU128" i="7"/>
  <c r="EK128" i="7"/>
  <c r="ET128" i="7"/>
  <c r="EP128" i="7"/>
  <c r="EX128" i="7"/>
  <c r="EM122" i="7"/>
  <c r="EN122" i="7"/>
  <c r="EO122" i="7"/>
  <c r="EQ122" i="7"/>
  <c r="ER122" i="7"/>
  <c r="EV122" i="7"/>
  <c r="EL122" i="7"/>
  <c r="ES122" i="7"/>
  <c r="EU122" i="7"/>
  <c r="ET122" i="7"/>
  <c r="EK122" i="7"/>
  <c r="EP122" i="7"/>
  <c r="EX122" i="7"/>
  <c r="EM116" i="7"/>
  <c r="EN116" i="7"/>
  <c r="EO116" i="7"/>
  <c r="EQ116" i="7"/>
  <c r="ER116" i="7"/>
  <c r="EV116" i="7"/>
  <c r="EL116" i="7"/>
  <c r="ES116" i="7"/>
  <c r="EU116" i="7"/>
  <c r="EK116" i="7"/>
  <c r="EP116" i="7"/>
  <c r="ET116" i="7"/>
  <c r="EX116" i="7"/>
  <c r="EM110" i="7"/>
  <c r="EN110" i="7"/>
  <c r="EO110" i="7"/>
  <c r="EQ110" i="7"/>
  <c r="ER110" i="7"/>
  <c r="EV110" i="7"/>
  <c r="EL110" i="7"/>
  <c r="ES110" i="7"/>
  <c r="EU110" i="7"/>
  <c r="EP110" i="7"/>
  <c r="EK110" i="7"/>
  <c r="ET110" i="7"/>
  <c r="EX110" i="7"/>
  <c r="EM104" i="7"/>
  <c r="EN104" i="7"/>
  <c r="EO104" i="7"/>
  <c r="EQ104" i="7"/>
  <c r="ER104" i="7"/>
  <c r="EV104" i="7"/>
  <c r="EL104" i="7"/>
  <c r="ES104" i="7"/>
  <c r="EU104" i="7"/>
  <c r="EK104" i="7"/>
  <c r="ET104" i="7"/>
  <c r="EP104" i="7"/>
  <c r="EX104" i="7"/>
  <c r="EM98" i="7"/>
  <c r="EN98" i="7"/>
  <c r="EO98" i="7"/>
  <c r="EQ98" i="7"/>
  <c r="ER98" i="7"/>
  <c r="EV98" i="7"/>
  <c r="EL98" i="7"/>
  <c r="ES98" i="7"/>
  <c r="EU98" i="7"/>
  <c r="ET98" i="7"/>
  <c r="EK98" i="7"/>
  <c r="EP98" i="7"/>
  <c r="EX98" i="7"/>
  <c r="EM92" i="7"/>
  <c r="EN92" i="7"/>
  <c r="EO92" i="7"/>
  <c r="EQ92" i="7"/>
  <c r="ER92" i="7"/>
  <c r="EV92" i="7"/>
  <c r="EL92" i="7"/>
  <c r="ES92" i="7"/>
  <c r="EU92" i="7"/>
  <c r="EK92" i="7"/>
  <c r="EP92" i="7"/>
  <c r="ET92" i="7"/>
  <c r="EX92" i="7"/>
  <c r="EM86" i="7"/>
  <c r="EN86" i="7"/>
  <c r="EO86" i="7"/>
  <c r="EQ86" i="7"/>
  <c r="ER86" i="7"/>
  <c r="EV86" i="7"/>
  <c r="EL86" i="7"/>
  <c r="ES86" i="7"/>
  <c r="EU86" i="7"/>
  <c r="EP86" i="7"/>
  <c r="EK86" i="7"/>
  <c r="ET86" i="7"/>
  <c r="EX86" i="7"/>
  <c r="EM80" i="7"/>
  <c r="EN80" i="7"/>
  <c r="EO80" i="7"/>
  <c r="EQ80" i="7"/>
  <c r="ER80" i="7"/>
  <c r="EV80" i="7"/>
  <c r="EL80" i="7"/>
  <c r="ES80" i="7"/>
  <c r="EU80" i="7"/>
  <c r="EK80" i="7"/>
  <c r="ET80" i="7"/>
  <c r="EP80" i="7"/>
  <c r="EX80" i="7"/>
  <c r="EM74" i="7"/>
  <c r="EN74" i="7"/>
  <c r="EO74" i="7"/>
  <c r="EQ74" i="7"/>
  <c r="ER74" i="7"/>
  <c r="EV74" i="7"/>
  <c r="EL74" i="7"/>
  <c r="ES74" i="7"/>
  <c r="EU74" i="7"/>
  <c r="ET74" i="7"/>
  <c r="EK74" i="7"/>
  <c r="EP74" i="7"/>
  <c r="EX74" i="7"/>
  <c r="EM68" i="7"/>
  <c r="EN68" i="7"/>
  <c r="EO68" i="7"/>
  <c r="EQ68" i="7"/>
  <c r="ER68" i="7"/>
  <c r="EV68" i="7"/>
  <c r="EL68" i="7"/>
  <c r="ES68" i="7"/>
  <c r="EU68" i="7"/>
  <c r="EK68" i="7"/>
  <c r="EP68" i="7"/>
  <c r="ET68" i="7"/>
  <c r="EX68" i="7"/>
  <c r="EM62" i="7"/>
  <c r="EN62" i="7"/>
  <c r="EO62" i="7"/>
  <c r="EQ62" i="7"/>
  <c r="ER62" i="7"/>
  <c r="EV62" i="7"/>
  <c r="EL62" i="7"/>
  <c r="ES62" i="7"/>
  <c r="EU62" i="7"/>
  <c r="EP62" i="7"/>
  <c r="EK62" i="7"/>
  <c r="ET62" i="7"/>
  <c r="EX62" i="7"/>
  <c r="EL56" i="7"/>
  <c r="EM56" i="7"/>
  <c r="EN56" i="7"/>
  <c r="EO56" i="7"/>
  <c r="EP56" i="7"/>
  <c r="EQ56" i="7"/>
  <c r="ER56" i="7"/>
  <c r="ES56" i="7"/>
  <c r="EV56" i="7"/>
  <c r="EK56" i="7"/>
  <c r="EU56" i="7"/>
  <c r="ET56" i="7"/>
  <c r="EX56" i="7"/>
  <c r="EQ50" i="7"/>
  <c r="ER50" i="7"/>
  <c r="ES50" i="7"/>
  <c r="ET50" i="7"/>
  <c r="EU50" i="7"/>
  <c r="EV50" i="7"/>
  <c r="EK50" i="7"/>
  <c r="EL50" i="7"/>
  <c r="EM50" i="7"/>
  <c r="EN50" i="7"/>
  <c r="EO50" i="7"/>
  <c r="EQ44" i="7"/>
  <c r="ER44" i="7"/>
  <c r="ES44" i="7"/>
  <c r="ET44" i="7"/>
  <c r="EU44" i="7"/>
  <c r="EV44" i="7"/>
  <c r="EK44" i="7"/>
  <c r="EL44" i="7"/>
  <c r="EM44" i="7"/>
  <c r="EN44" i="7"/>
  <c r="EO44" i="7"/>
  <c r="EQ38" i="7"/>
  <c r="ER38" i="7"/>
  <c r="ES38" i="7"/>
  <c r="ET38" i="7"/>
  <c r="EU38" i="7"/>
  <c r="EV38" i="7"/>
  <c r="EK38" i="7"/>
  <c r="EL38" i="7"/>
  <c r="EM38" i="7"/>
  <c r="EN38" i="7"/>
  <c r="EO38" i="7"/>
  <c r="EQ32" i="7"/>
  <c r="ER32" i="7"/>
  <c r="ES32" i="7"/>
  <c r="ET32" i="7"/>
  <c r="EU32" i="7"/>
  <c r="EV32" i="7"/>
  <c r="EK32" i="7"/>
  <c r="EL32" i="7"/>
  <c r="EM32" i="7"/>
  <c r="EN32" i="7"/>
  <c r="EO32" i="7"/>
  <c r="EQ26" i="7"/>
  <c r="ER26" i="7"/>
  <c r="ES26" i="7"/>
  <c r="ET26" i="7"/>
  <c r="EU26" i="7"/>
  <c r="EV26" i="7"/>
  <c r="EK26" i="7"/>
  <c r="EL26" i="7"/>
  <c r="EM26" i="7"/>
  <c r="EN26" i="7"/>
  <c r="EO26" i="7"/>
  <c r="EQ20" i="7"/>
  <c r="ER20" i="7"/>
  <c r="ES20" i="7"/>
  <c r="ET20" i="7"/>
  <c r="EU20" i="7"/>
  <c r="EV20" i="7"/>
  <c r="EK20" i="7"/>
  <c r="EL20" i="7"/>
  <c r="EM20" i="7"/>
  <c r="EN20" i="7"/>
  <c r="EO20" i="7"/>
  <c r="EQ14" i="7"/>
  <c r="ER14" i="7"/>
  <c r="ES14" i="7"/>
  <c r="ET14" i="7"/>
  <c r="EU14" i="7"/>
  <c r="EV14" i="7"/>
  <c r="EK14" i="7"/>
  <c r="EL14" i="7"/>
  <c r="EM14" i="7"/>
  <c r="EN14" i="7"/>
  <c r="EO14" i="7"/>
  <c r="EQ8" i="7"/>
  <c r="ER8" i="7"/>
  <c r="ES8" i="7"/>
  <c r="ET8" i="7"/>
  <c r="EU8" i="7"/>
  <c r="EV8" i="7"/>
  <c r="EK8" i="7"/>
  <c r="EL8" i="7"/>
  <c r="EM8" i="7"/>
  <c r="EN8" i="7"/>
  <c r="EO8" i="7"/>
  <c r="EX44" i="7"/>
  <c r="EX32" i="7"/>
  <c r="EX20" i="7"/>
  <c r="EX8" i="7"/>
  <c r="EX742" i="7"/>
  <c r="EX698" i="7"/>
  <c r="EX552" i="7"/>
  <c r="EX406" i="7"/>
  <c r="EX261" i="7"/>
  <c r="EX117" i="7"/>
  <c r="EP825" i="7"/>
  <c r="EP813" i="7"/>
  <c r="EP801" i="7"/>
  <c r="ER786" i="7"/>
  <c r="CE352" i="7"/>
  <c r="BB663" i="7"/>
  <c r="BB827" i="7"/>
  <c r="EX777" i="7"/>
  <c r="EX686" i="7"/>
  <c r="EX538" i="7"/>
  <c r="EX394" i="7"/>
  <c r="EX249" i="7"/>
  <c r="EX105" i="7"/>
  <c r="EP45" i="7"/>
  <c r="EP33" i="7"/>
  <c r="EP21" i="7"/>
  <c r="EP9" i="7"/>
  <c r="EP824" i="7"/>
  <c r="EP812" i="7"/>
  <c r="EP800" i="7"/>
  <c r="ET738" i="7"/>
  <c r="BB216" i="7"/>
  <c r="EQ827" i="7"/>
  <c r="ER827" i="7"/>
  <c r="ES827" i="7"/>
  <c r="ET827" i="7"/>
  <c r="EU827" i="7"/>
  <c r="EV827" i="7"/>
  <c r="EK827" i="7"/>
  <c r="EL827" i="7"/>
  <c r="EM827" i="7"/>
  <c r="EN827" i="7"/>
  <c r="EO827" i="7"/>
  <c r="EQ821" i="7"/>
  <c r="ER821" i="7"/>
  <c r="ES821" i="7"/>
  <c r="ET821" i="7"/>
  <c r="EU821" i="7"/>
  <c r="EV821" i="7"/>
  <c r="EK821" i="7"/>
  <c r="EL821" i="7"/>
  <c r="EM821" i="7"/>
  <c r="EN821" i="7"/>
  <c r="EO821" i="7"/>
  <c r="EQ815" i="7"/>
  <c r="ER815" i="7"/>
  <c r="ES815" i="7"/>
  <c r="ET815" i="7"/>
  <c r="EU815" i="7"/>
  <c r="EV815" i="7"/>
  <c r="EK815" i="7"/>
  <c r="EL815" i="7"/>
  <c r="EM815" i="7"/>
  <c r="EN815" i="7"/>
  <c r="EO815" i="7"/>
  <c r="EQ809" i="7"/>
  <c r="ER809" i="7"/>
  <c r="ES809" i="7"/>
  <c r="ET809" i="7"/>
  <c r="EU809" i="7"/>
  <c r="EV809" i="7"/>
  <c r="EK809" i="7"/>
  <c r="EL809" i="7"/>
  <c r="EM809" i="7"/>
  <c r="EN809" i="7"/>
  <c r="EO809" i="7"/>
  <c r="EQ803" i="7"/>
  <c r="ER803" i="7"/>
  <c r="ES803" i="7"/>
  <c r="ET803" i="7"/>
  <c r="EU803" i="7"/>
  <c r="EV803" i="7"/>
  <c r="EK803" i="7"/>
  <c r="EL803" i="7"/>
  <c r="EM803" i="7"/>
  <c r="EN803" i="7"/>
  <c r="EO803" i="7"/>
  <c r="EQ797" i="7"/>
  <c r="ER797" i="7"/>
  <c r="ES797" i="7"/>
  <c r="ET797" i="7"/>
  <c r="EU797" i="7"/>
  <c r="EV797" i="7"/>
  <c r="EK797" i="7"/>
  <c r="EL797" i="7"/>
  <c r="EM797" i="7"/>
  <c r="EN797" i="7"/>
  <c r="EO797" i="7"/>
  <c r="EQ791" i="7"/>
  <c r="ER791" i="7"/>
  <c r="ES791" i="7"/>
  <c r="ET791" i="7"/>
  <c r="EU791" i="7"/>
  <c r="EV791" i="7"/>
  <c r="EK791" i="7"/>
  <c r="EL791" i="7"/>
  <c r="EM791" i="7"/>
  <c r="EN791" i="7"/>
  <c r="EO791" i="7"/>
  <c r="EV785" i="7"/>
  <c r="EL785" i="7"/>
  <c r="EM785" i="7"/>
  <c r="EN785" i="7"/>
  <c r="EP785" i="7"/>
  <c r="EQ785" i="7"/>
  <c r="ES785" i="7"/>
  <c r="EU785" i="7"/>
  <c r="EK785" i="7"/>
  <c r="EO785" i="7"/>
  <c r="ER785" i="7"/>
  <c r="ET785" i="7"/>
  <c r="EV779" i="7"/>
  <c r="EL779" i="7"/>
  <c r="EM779" i="7"/>
  <c r="EN779" i="7"/>
  <c r="EP779" i="7"/>
  <c r="EQ779" i="7"/>
  <c r="ES779" i="7"/>
  <c r="EU779" i="7"/>
  <c r="EK779" i="7"/>
  <c r="EO779" i="7"/>
  <c r="ER779" i="7"/>
  <c r="ET779" i="7"/>
  <c r="EV773" i="7"/>
  <c r="EL773" i="7"/>
  <c r="EM773" i="7"/>
  <c r="EN773" i="7"/>
  <c r="EP773" i="7"/>
  <c r="EQ773" i="7"/>
  <c r="ER773" i="7"/>
  <c r="ES773" i="7"/>
  <c r="EU773" i="7"/>
  <c r="EK773" i="7"/>
  <c r="EO773" i="7"/>
  <c r="ET773" i="7"/>
  <c r="EV767" i="7"/>
  <c r="EL767" i="7"/>
  <c r="EM767" i="7"/>
  <c r="EN767" i="7"/>
  <c r="EP767" i="7"/>
  <c r="EQ767" i="7"/>
  <c r="ER767" i="7"/>
  <c r="ES767" i="7"/>
  <c r="EU767" i="7"/>
  <c r="EK767" i="7"/>
  <c r="EO767" i="7"/>
  <c r="ET767" i="7"/>
  <c r="EV761" i="7"/>
  <c r="EL761" i="7"/>
  <c r="EM761" i="7"/>
  <c r="EN761" i="7"/>
  <c r="EP761" i="7"/>
  <c r="EQ761" i="7"/>
  <c r="ER761" i="7"/>
  <c r="ES761" i="7"/>
  <c r="EU761" i="7"/>
  <c r="EK761" i="7"/>
  <c r="EO761" i="7"/>
  <c r="ET761" i="7"/>
  <c r="EV755" i="7"/>
  <c r="EL755" i="7"/>
  <c r="EM755" i="7"/>
  <c r="EN755" i="7"/>
  <c r="EP755" i="7"/>
  <c r="EQ755" i="7"/>
  <c r="ER755" i="7"/>
  <c r="ES755" i="7"/>
  <c r="EU755" i="7"/>
  <c r="EK755" i="7"/>
  <c r="EO755" i="7"/>
  <c r="ET755" i="7"/>
  <c r="EV749" i="7"/>
  <c r="EL749" i="7"/>
  <c r="EM749" i="7"/>
  <c r="EN749" i="7"/>
  <c r="EP749" i="7"/>
  <c r="EQ749" i="7"/>
  <c r="ER749" i="7"/>
  <c r="ES749" i="7"/>
  <c r="EU749" i="7"/>
  <c r="EK749" i="7"/>
  <c r="EO749" i="7"/>
  <c r="ET749" i="7"/>
  <c r="EV743" i="7"/>
  <c r="EL743" i="7"/>
  <c r="EM743" i="7"/>
  <c r="EN743" i="7"/>
  <c r="EP743" i="7"/>
  <c r="EQ743" i="7"/>
  <c r="ER743" i="7"/>
  <c r="ES743" i="7"/>
  <c r="EU743" i="7"/>
  <c r="EK743" i="7"/>
  <c r="EO743" i="7"/>
  <c r="ET743" i="7"/>
  <c r="EV737" i="7"/>
  <c r="EL737" i="7"/>
  <c r="EM737" i="7"/>
  <c r="EN737" i="7"/>
  <c r="EP737" i="7"/>
  <c r="EQ737" i="7"/>
  <c r="ER737" i="7"/>
  <c r="ES737" i="7"/>
  <c r="EU737" i="7"/>
  <c r="EK737" i="7"/>
  <c r="EO737" i="7"/>
  <c r="ET737" i="7"/>
  <c r="EV731" i="7"/>
  <c r="EK731" i="7"/>
  <c r="EL731" i="7"/>
  <c r="EM731" i="7"/>
  <c r="EN731" i="7"/>
  <c r="EP731" i="7"/>
  <c r="EQ731" i="7"/>
  <c r="ER731" i="7"/>
  <c r="ES731" i="7"/>
  <c r="EU731" i="7"/>
  <c r="EO731" i="7"/>
  <c r="ET731" i="7"/>
  <c r="EX731" i="7"/>
  <c r="EV725" i="7"/>
  <c r="EK725" i="7"/>
  <c r="EL725" i="7"/>
  <c r="EM725" i="7"/>
  <c r="EN725" i="7"/>
  <c r="EO725" i="7"/>
  <c r="EP725" i="7"/>
  <c r="EQ725" i="7"/>
  <c r="ER725" i="7"/>
  <c r="ES725" i="7"/>
  <c r="EU725" i="7"/>
  <c r="EX725" i="7"/>
  <c r="ET725" i="7"/>
  <c r="EV719" i="7"/>
  <c r="EK719" i="7"/>
  <c r="EL719" i="7"/>
  <c r="EM719" i="7"/>
  <c r="EN719" i="7"/>
  <c r="EO719" i="7"/>
  <c r="EP719" i="7"/>
  <c r="EQ719" i="7"/>
  <c r="ER719" i="7"/>
  <c r="ES719" i="7"/>
  <c r="EU719" i="7"/>
  <c r="ET719" i="7"/>
  <c r="EX719" i="7"/>
  <c r="EV713" i="7"/>
  <c r="EK713" i="7"/>
  <c r="EL713" i="7"/>
  <c r="EM713" i="7"/>
  <c r="EN713" i="7"/>
  <c r="EO713" i="7"/>
  <c r="EP713" i="7"/>
  <c r="EQ713" i="7"/>
  <c r="ER713" i="7"/>
  <c r="ES713" i="7"/>
  <c r="EU713" i="7"/>
  <c r="EX713" i="7"/>
  <c r="ET713" i="7"/>
  <c r="EV707" i="7"/>
  <c r="EK707" i="7"/>
  <c r="EL707" i="7"/>
  <c r="EM707" i="7"/>
  <c r="EN707" i="7"/>
  <c r="EO707" i="7"/>
  <c r="EP707" i="7"/>
  <c r="EQ707" i="7"/>
  <c r="ER707" i="7"/>
  <c r="ES707" i="7"/>
  <c r="EU707" i="7"/>
  <c r="ET707" i="7"/>
  <c r="EX707" i="7"/>
  <c r="EV702" i="7"/>
  <c r="EK702" i="7"/>
  <c r="EL702" i="7"/>
  <c r="EM702" i="7"/>
  <c r="EN702" i="7"/>
  <c r="EO702" i="7"/>
  <c r="EP702" i="7"/>
  <c r="EQ702" i="7"/>
  <c r="ER702" i="7"/>
  <c r="ES702" i="7"/>
  <c r="EU702" i="7"/>
  <c r="EX702" i="7"/>
  <c r="ET702" i="7"/>
  <c r="EV696" i="7"/>
  <c r="EK696" i="7"/>
  <c r="EL696" i="7"/>
  <c r="EM696" i="7"/>
  <c r="EN696" i="7"/>
  <c r="EO696" i="7"/>
  <c r="EP696" i="7"/>
  <c r="EQ696" i="7"/>
  <c r="ER696" i="7"/>
  <c r="ES696" i="7"/>
  <c r="EU696" i="7"/>
  <c r="ET696" i="7"/>
  <c r="EX696" i="7"/>
  <c r="EV690" i="7"/>
  <c r="EK690" i="7"/>
  <c r="EL690" i="7"/>
  <c r="EM690" i="7"/>
  <c r="EN690" i="7"/>
  <c r="EO690" i="7"/>
  <c r="EP690" i="7"/>
  <c r="EQ690" i="7"/>
  <c r="ER690" i="7"/>
  <c r="ES690" i="7"/>
  <c r="EU690" i="7"/>
  <c r="EX690" i="7"/>
  <c r="ET690" i="7"/>
  <c r="EV682" i="7"/>
  <c r="EK682" i="7"/>
  <c r="EL682" i="7"/>
  <c r="EM682" i="7"/>
  <c r="EN682" i="7"/>
  <c r="EO682" i="7"/>
  <c r="EP682" i="7"/>
  <c r="EQ682" i="7"/>
  <c r="ER682" i="7"/>
  <c r="ES682" i="7"/>
  <c r="EU682" i="7"/>
  <c r="ET682" i="7"/>
  <c r="EX682" i="7"/>
  <c r="EV676" i="7"/>
  <c r="EK676" i="7"/>
  <c r="EL676" i="7"/>
  <c r="EM676" i="7"/>
  <c r="EN676" i="7"/>
  <c r="EO676" i="7"/>
  <c r="EP676" i="7"/>
  <c r="EQ676" i="7"/>
  <c r="ER676" i="7"/>
  <c r="ES676" i="7"/>
  <c r="EU676" i="7"/>
  <c r="EX676" i="7"/>
  <c r="ET676" i="7"/>
  <c r="EO670" i="7"/>
  <c r="EV670" i="7"/>
  <c r="EK670" i="7"/>
  <c r="EL670" i="7"/>
  <c r="EM670" i="7"/>
  <c r="EN670" i="7"/>
  <c r="EP670" i="7"/>
  <c r="EQ670" i="7"/>
  <c r="ER670" i="7"/>
  <c r="ES670" i="7"/>
  <c r="EU670" i="7"/>
  <c r="ET670" i="7"/>
  <c r="EX670" i="7"/>
  <c r="EU664" i="7"/>
  <c r="EK664" i="7"/>
  <c r="EL664" i="7"/>
  <c r="EM664" i="7"/>
  <c r="EO664" i="7"/>
  <c r="EP664" i="7"/>
  <c r="EN664" i="7"/>
  <c r="EQ664" i="7"/>
  <c r="ER664" i="7"/>
  <c r="ES664" i="7"/>
  <c r="ET664" i="7"/>
  <c r="EV664" i="7"/>
  <c r="EX664" i="7"/>
  <c r="EU658" i="7"/>
  <c r="EK658" i="7"/>
  <c r="EL658" i="7"/>
  <c r="EM658" i="7"/>
  <c r="EO658" i="7"/>
  <c r="EP658" i="7"/>
  <c r="ER658" i="7"/>
  <c r="ES658" i="7"/>
  <c r="EN658" i="7"/>
  <c r="EQ658" i="7"/>
  <c r="ET658" i="7"/>
  <c r="EV658" i="7"/>
  <c r="EX658" i="7"/>
  <c r="EU653" i="7"/>
  <c r="EK653" i="7"/>
  <c r="EL653" i="7"/>
  <c r="EM653" i="7"/>
  <c r="EO653" i="7"/>
  <c r="EP653" i="7"/>
  <c r="ER653" i="7"/>
  <c r="ES653" i="7"/>
  <c r="EN653" i="7"/>
  <c r="EQ653" i="7"/>
  <c r="ET653" i="7"/>
  <c r="EX653" i="7"/>
  <c r="EV653" i="7"/>
  <c r="EU646" i="7"/>
  <c r="EK646" i="7"/>
  <c r="EL646" i="7"/>
  <c r="EM646" i="7"/>
  <c r="EO646" i="7"/>
  <c r="EP646" i="7"/>
  <c r="ER646" i="7"/>
  <c r="ES646" i="7"/>
  <c r="EN646" i="7"/>
  <c r="EQ646" i="7"/>
  <c r="ET646" i="7"/>
  <c r="EV646" i="7"/>
  <c r="EX646" i="7"/>
  <c r="EU640" i="7"/>
  <c r="EK640" i="7"/>
  <c r="EL640" i="7"/>
  <c r="EM640" i="7"/>
  <c r="EO640" i="7"/>
  <c r="EP640" i="7"/>
  <c r="EQ640" i="7"/>
  <c r="ER640" i="7"/>
  <c r="ES640" i="7"/>
  <c r="EN640" i="7"/>
  <c r="EV640" i="7"/>
  <c r="ET640" i="7"/>
  <c r="EX640" i="7"/>
  <c r="EU634" i="7"/>
  <c r="EK634" i="7"/>
  <c r="EL634" i="7"/>
  <c r="EM634" i="7"/>
  <c r="EO634" i="7"/>
  <c r="EP634" i="7"/>
  <c r="EQ634" i="7"/>
  <c r="ER634" i="7"/>
  <c r="ES634" i="7"/>
  <c r="EN634" i="7"/>
  <c r="ET634" i="7"/>
  <c r="EV634" i="7"/>
  <c r="EX634" i="7"/>
  <c r="EU628" i="7"/>
  <c r="EK628" i="7"/>
  <c r="EL628" i="7"/>
  <c r="EM628" i="7"/>
  <c r="EO628" i="7"/>
  <c r="EP628" i="7"/>
  <c r="EQ628" i="7"/>
  <c r="ER628" i="7"/>
  <c r="ES628" i="7"/>
  <c r="EN628" i="7"/>
  <c r="EV628" i="7"/>
  <c r="EX628" i="7"/>
  <c r="ET628" i="7"/>
  <c r="EU622" i="7"/>
  <c r="EK622" i="7"/>
  <c r="EL622" i="7"/>
  <c r="EM622" i="7"/>
  <c r="EO622" i="7"/>
  <c r="EP622" i="7"/>
  <c r="EQ622" i="7"/>
  <c r="ER622" i="7"/>
  <c r="ES622" i="7"/>
  <c r="EN622" i="7"/>
  <c r="ET622" i="7"/>
  <c r="EV622" i="7"/>
  <c r="EX622" i="7"/>
  <c r="EU616" i="7"/>
  <c r="EK616" i="7"/>
  <c r="EL616" i="7"/>
  <c r="EM616" i="7"/>
  <c r="EO616" i="7"/>
  <c r="EP616" i="7"/>
  <c r="EQ616" i="7"/>
  <c r="ER616" i="7"/>
  <c r="ES616" i="7"/>
  <c r="EN616" i="7"/>
  <c r="EV616" i="7"/>
  <c r="EX616" i="7"/>
  <c r="ET616" i="7"/>
  <c r="EU610" i="7"/>
  <c r="EK610" i="7"/>
  <c r="EL610" i="7"/>
  <c r="EM610" i="7"/>
  <c r="EO610" i="7"/>
  <c r="EP610" i="7"/>
  <c r="EQ610" i="7"/>
  <c r="ER610" i="7"/>
  <c r="ES610" i="7"/>
  <c r="EN610" i="7"/>
  <c r="ET610" i="7"/>
  <c r="EV610" i="7"/>
  <c r="EX610" i="7"/>
  <c r="EU604" i="7"/>
  <c r="EK604" i="7"/>
  <c r="EL604" i="7"/>
  <c r="EM604" i="7"/>
  <c r="EO604" i="7"/>
  <c r="EP604" i="7"/>
  <c r="EQ604" i="7"/>
  <c r="ER604" i="7"/>
  <c r="ES604" i="7"/>
  <c r="EN604" i="7"/>
  <c r="EV604" i="7"/>
  <c r="EX604" i="7"/>
  <c r="ET604" i="7"/>
  <c r="ET598" i="7"/>
  <c r="EV598" i="7"/>
  <c r="EK598" i="7"/>
  <c r="EL598" i="7"/>
  <c r="EN598" i="7"/>
  <c r="ES598" i="7"/>
  <c r="EM598" i="7"/>
  <c r="EP598" i="7"/>
  <c r="EQ598" i="7"/>
  <c r="ER598" i="7"/>
  <c r="EO598" i="7"/>
  <c r="EU598" i="7"/>
  <c r="EX598" i="7"/>
  <c r="ET592" i="7"/>
  <c r="EV592" i="7"/>
  <c r="EK592" i="7"/>
  <c r="EL592" i="7"/>
  <c r="EN592" i="7"/>
  <c r="EO592" i="7"/>
  <c r="EQ592" i="7"/>
  <c r="ES592" i="7"/>
  <c r="EM592" i="7"/>
  <c r="EP592" i="7"/>
  <c r="ER592" i="7"/>
  <c r="EU592" i="7"/>
  <c r="EX592" i="7"/>
  <c r="ET586" i="7"/>
  <c r="EV586" i="7"/>
  <c r="EK586" i="7"/>
  <c r="EL586" i="7"/>
  <c r="EN586" i="7"/>
  <c r="EO586" i="7"/>
  <c r="EQ586" i="7"/>
  <c r="ES586" i="7"/>
  <c r="EM586" i="7"/>
  <c r="EP586" i="7"/>
  <c r="ER586" i="7"/>
  <c r="EU586" i="7"/>
  <c r="EX586" i="7"/>
  <c r="ET580" i="7"/>
  <c r="EV580" i="7"/>
  <c r="EK580" i="7"/>
  <c r="EL580" i="7"/>
  <c r="EN580" i="7"/>
  <c r="EO580" i="7"/>
  <c r="EQ580" i="7"/>
  <c r="ES580" i="7"/>
  <c r="EM580" i="7"/>
  <c r="EP580" i="7"/>
  <c r="ER580" i="7"/>
  <c r="EU580" i="7"/>
  <c r="EX580" i="7"/>
  <c r="ET574" i="7"/>
  <c r="EV574" i="7"/>
  <c r="EK574" i="7"/>
  <c r="EL574" i="7"/>
  <c r="EN574" i="7"/>
  <c r="EO574" i="7"/>
  <c r="EQ574" i="7"/>
  <c r="ES574" i="7"/>
  <c r="EM574" i="7"/>
  <c r="EP574" i="7"/>
  <c r="ER574" i="7"/>
  <c r="EU574" i="7"/>
  <c r="EX574" i="7"/>
  <c r="ET568" i="7"/>
  <c r="EV568" i="7"/>
  <c r="EK568" i="7"/>
  <c r="EL568" i="7"/>
  <c r="EN568" i="7"/>
  <c r="EO568" i="7"/>
  <c r="EP568" i="7"/>
  <c r="EQ568" i="7"/>
  <c r="ES568" i="7"/>
  <c r="ER568" i="7"/>
  <c r="EU568" i="7"/>
  <c r="EM568" i="7"/>
  <c r="EX568" i="7"/>
  <c r="ET562" i="7"/>
  <c r="EV562" i="7"/>
  <c r="EK562" i="7"/>
  <c r="EL562" i="7"/>
  <c r="EN562" i="7"/>
  <c r="EO562" i="7"/>
  <c r="EP562" i="7"/>
  <c r="EQ562" i="7"/>
  <c r="ES562" i="7"/>
  <c r="EM562" i="7"/>
  <c r="ER562" i="7"/>
  <c r="EU562" i="7"/>
  <c r="EX562" i="7"/>
  <c r="ET556" i="7"/>
  <c r="EV556" i="7"/>
  <c r="EK556" i="7"/>
  <c r="EL556" i="7"/>
  <c r="EN556" i="7"/>
  <c r="EO556" i="7"/>
  <c r="EP556" i="7"/>
  <c r="EQ556" i="7"/>
  <c r="ES556" i="7"/>
  <c r="EM556" i="7"/>
  <c r="ER556" i="7"/>
  <c r="EU556" i="7"/>
  <c r="EX556" i="7"/>
  <c r="ET550" i="7"/>
  <c r="EV550" i="7"/>
  <c r="EK550" i="7"/>
  <c r="EL550" i="7"/>
  <c r="EN550" i="7"/>
  <c r="EO550" i="7"/>
  <c r="EP550" i="7"/>
  <c r="EQ550" i="7"/>
  <c r="ES550" i="7"/>
  <c r="EM550" i="7"/>
  <c r="ER550" i="7"/>
  <c r="EU550" i="7"/>
  <c r="EX550" i="7"/>
  <c r="EL544" i="7"/>
  <c r="ET544" i="7"/>
  <c r="EV544" i="7"/>
  <c r="EK544" i="7"/>
  <c r="EN544" i="7"/>
  <c r="EO544" i="7"/>
  <c r="EP544" i="7"/>
  <c r="EQ544" i="7"/>
  <c r="ES544" i="7"/>
  <c r="EM544" i="7"/>
  <c r="ER544" i="7"/>
  <c r="EU544" i="7"/>
  <c r="EX544" i="7"/>
  <c r="EL536" i="7"/>
  <c r="EN536" i="7"/>
  <c r="EO536" i="7"/>
  <c r="EP536" i="7"/>
  <c r="ER536" i="7"/>
  <c r="ES536" i="7"/>
  <c r="ET536" i="7"/>
  <c r="EV536" i="7"/>
  <c r="EM536" i="7"/>
  <c r="EQ536" i="7"/>
  <c r="EU536" i="7"/>
  <c r="EK536" i="7"/>
  <c r="EX536" i="7"/>
  <c r="EL530" i="7"/>
  <c r="EN530" i="7"/>
  <c r="EO530" i="7"/>
  <c r="EP530" i="7"/>
  <c r="ER530" i="7"/>
  <c r="EQ530" i="7"/>
  <c r="ET530" i="7"/>
  <c r="EU530" i="7"/>
  <c r="EV530" i="7"/>
  <c r="EM530" i="7"/>
  <c r="ES530" i="7"/>
  <c r="EK530" i="7"/>
  <c r="EX530" i="7"/>
  <c r="EL524" i="7"/>
  <c r="EN524" i="7"/>
  <c r="EO524" i="7"/>
  <c r="EP524" i="7"/>
  <c r="ER524" i="7"/>
  <c r="EK524" i="7"/>
  <c r="EQ524" i="7"/>
  <c r="ES524" i="7"/>
  <c r="ET524" i="7"/>
  <c r="EU524" i="7"/>
  <c r="EM524" i="7"/>
  <c r="EV524" i="7"/>
  <c r="EX524" i="7"/>
  <c r="EL518" i="7"/>
  <c r="EN518" i="7"/>
  <c r="EO518" i="7"/>
  <c r="EP518" i="7"/>
  <c r="ER518" i="7"/>
  <c r="ES518" i="7"/>
  <c r="EK518" i="7"/>
  <c r="EQ518" i="7"/>
  <c r="ET518" i="7"/>
  <c r="EU518" i="7"/>
  <c r="EV518" i="7"/>
  <c r="EM518" i="7"/>
  <c r="EX518" i="7"/>
  <c r="EL512" i="7"/>
  <c r="EN512" i="7"/>
  <c r="EO512" i="7"/>
  <c r="EP512" i="7"/>
  <c r="ER512" i="7"/>
  <c r="ES512" i="7"/>
  <c r="EU512" i="7"/>
  <c r="EK512" i="7"/>
  <c r="EM512" i="7"/>
  <c r="EQ512" i="7"/>
  <c r="EV512" i="7"/>
  <c r="ET512" i="7"/>
  <c r="EX512" i="7"/>
  <c r="EP506" i="7"/>
  <c r="ER506" i="7"/>
  <c r="ET506" i="7"/>
  <c r="EV506" i="7"/>
  <c r="EK506" i="7"/>
  <c r="EO506" i="7"/>
  <c r="EM506" i="7"/>
  <c r="EQ506" i="7"/>
  <c r="ES506" i="7"/>
  <c r="EU506" i="7"/>
  <c r="EN506" i="7"/>
  <c r="EL506" i="7"/>
  <c r="EX506" i="7"/>
  <c r="EP500" i="7"/>
  <c r="ER500" i="7"/>
  <c r="ET500" i="7"/>
  <c r="EV500" i="7"/>
  <c r="EK500" i="7"/>
  <c r="EO500" i="7"/>
  <c r="EM500" i="7"/>
  <c r="EQ500" i="7"/>
  <c r="ES500" i="7"/>
  <c r="EU500" i="7"/>
  <c r="EN500" i="7"/>
  <c r="EL500" i="7"/>
  <c r="EX500" i="7"/>
  <c r="EP494" i="7"/>
  <c r="ER494" i="7"/>
  <c r="ET494" i="7"/>
  <c r="EV494" i="7"/>
  <c r="EK494" i="7"/>
  <c r="EO494" i="7"/>
  <c r="EM494" i="7"/>
  <c r="EQ494" i="7"/>
  <c r="ES494" i="7"/>
  <c r="EU494" i="7"/>
  <c r="EN494" i="7"/>
  <c r="EL494" i="7"/>
  <c r="EX494" i="7"/>
  <c r="EP488" i="7"/>
  <c r="ER488" i="7"/>
  <c r="ET488" i="7"/>
  <c r="EV488" i="7"/>
  <c r="EK488" i="7"/>
  <c r="EO488" i="7"/>
  <c r="EM488" i="7"/>
  <c r="EQ488" i="7"/>
  <c r="ES488" i="7"/>
  <c r="EU488" i="7"/>
  <c r="EL488" i="7"/>
  <c r="EN488" i="7"/>
  <c r="EX488" i="7"/>
  <c r="EP482" i="7"/>
  <c r="ER482" i="7"/>
  <c r="ET482" i="7"/>
  <c r="EV482" i="7"/>
  <c r="EK482" i="7"/>
  <c r="EL482" i="7"/>
  <c r="EO482" i="7"/>
  <c r="EN482" i="7"/>
  <c r="EQ482" i="7"/>
  <c r="ES482" i="7"/>
  <c r="EM482" i="7"/>
  <c r="EU482" i="7"/>
  <c r="EX482" i="7"/>
  <c r="EP476" i="7"/>
  <c r="ER476" i="7"/>
  <c r="ET476" i="7"/>
  <c r="EV476" i="7"/>
  <c r="EK476" i="7"/>
  <c r="EL476" i="7"/>
  <c r="EO476" i="7"/>
  <c r="EM476" i="7"/>
  <c r="EN476" i="7"/>
  <c r="EQ476" i="7"/>
  <c r="ES476" i="7"/>
  <c r="EU476" i="7"/>
  <c r="EX476" i="7"/>
  <c r="EP470" i="7"/>
  <c r="ER470" i="7"/>
  <c r="ET470" i="7"/>
  <c r="EV470" i="7"/>
  <c r="EK470" i="7"/>
  <c r="EL470" i="7"/>
  <c r="EO470" i="7"/>
  <c r="EN470" i="7"/>
  <c r="EQ470" i="7"/>
  <c r="ES470" i="7"/>
  <c r="EM470" i="7"/>
  <c r="EU470" i="7"/>
  <c r="EX470" i="7"/>
  <c r="EP464" i="7"/>
  <c r="ER464" i="7"/>
  <c r="ET464" i="7"/>
  <c r="EV464" i="7"/>
  <c r="EK464" i="7"/>
  <c r="EL464" i="7"/>
  <c r="EO464" i="7"/>
  <c r="EM464" i="7"/>
  <c r="EN464" i="7"/>
  <c r="EQ464" i="7"/>
  <c r="ES464" i="7"/>
  <c r="EU464" i="7"/>
  <c r="EX464" i="7"/>
  <c r="EP458" i="7"/>
  <c r="ER458" i="7"/>
  <c r="ET458" i="7"/>
  <c r="EV458" i="7"/>
  <c r="EK458" i="7"/>
  <c r="EL458" i="7"/>
  <c r="EO458" i="7"/>
  <c r="EN458" i="7"/>
  <c r="EQ458" i="7"/>
  <c r="ES458" i="7"/>
  <c r="EM458" i="7"/>
  <c r="EU458" i="7"/>
  <c r="EX458" i="7"/>
  <c r="EP452" i="7"/>
  <c r="ER452" i="7"/>
  <c r="ET452" i="7"/>
  <c r="EV452" i="7"/>
  <c r="EK452" i="7"/>
  <c r="EL452" i="7"/>
  <c r="EO452" i="7"/>
  <c r="EM452" i="7"/>
  <c r="EN452" i="7"/>
  <c r="EQ452" i="7"/>
  <c r="ES452" i="7"/>
  <c r="EU452" i="7"/>
  <c r="EX452" i="7"/>
  <c r="EP446" i="7"/>
  <c r="ER446" i="7"/>
  <c r="ET446" i="7"/>
  <c r="EV446" i="7"/>
  <c r="EK446" i="7"/>
  <c r="EL446" i="7"/>
  <c r="EO446" i="7"/>
  <c r="EN446" i="7"/>
  <c r="EQ446" i="7"/>
  <c r="ES446" i="7"/>
  <c r="EM446" i="7"/>
  <c r="EU446" i="7"/>
  <c r="EX446" i="7"/>
  <c r="EP440" i="7"/>
  <c r="ER440" i="7"/>
  <c r="ET440" i="7"/>
  <c r="EV440" i="7"/>
  <c r="EK440" i="7"/>
  <c r="EL440" i="7"/>
  <c r="EO440" i="7"/>
  <c r="EM440" i="7"/>
  <c r="EN440" i="7"/>
  <c r="EQ440" i="7"/>
  <c r="ES440" i="7"/>
  <c r="EU440" i="7"/>
  <c r="EX440" i="7"/>
  <c r="EP434" i="7"/>
  <c r="EQ434" i="7"/>
  <c r="ER434" i="7"/>
  <c r="ET434" i="7"/>
  <c r="EU434" i="7"/>
  <c r="EV434" i="7"/>
  <c r="EK434" i="7"/>
  <c r="EL434" i="7"/>
  <c r="EO434" i="7"/>
  <c r="EM434" i="7"/>
  <c r="EN434" i="7"/>
  <c r="ES434" i="7"/>
  <c r="EX434" i="7"/>
  <c r="EP428" i="7"/>
  <c r="EQ428" i="7"/>
  <c r="ER428" i="7"/>
  <c r="ET428" i="7"/>
  <c r="EU428" i="7"/>
  <c r="EV428" i="7"/>
  <c r="EK428" i="7"/>
  <c r="EL428" i="7"/>
  <c r="EO428" i="7"/>
  <c r="EN428" i="7"/>
  <c r="ES428" i="7"/>
  <c r="EM428" i="7"/>
  <c r="EX428" i="7"/>
  <c r="EP422" i="7"/>
  <c r="EQ422" i="7"/>
  <c r="ER422" i="7"/>
  <c r="ET422" i="7"/>
  <c r="EU422" i="7"/>
  <c r="EV422" i="7"/>
  <c r="EK422" i="7"/>
  <c r="EL422" i="7"/>
  <c r="EO422" i="7"/>
  <c r="EM422" i="7"/>
  <c r="EN422" i="7"/>
  <c r="ES422" i="7"/>
  <c r="EX422" i="7"/>
  <c r="EP416" i="7"/>
  <c r="EQ416" i="7"/>
  <c r="ER416" i="7"/>
  <c r="ET416" i="7"/>
  <c r="EU416" i="7"/>
  <c r="EV416" i="7"/>
  <c r="EK416" i="7"/>
  <c r="EL416" i="7"/>
  <c r="EO416" i="7"/>
  <c r="EN416" i="7"/>
  <c r="ES416" i="7"/>
  <c r="EM416" i="7"/>
  <c r="EX416" i="7"/>
  <c r="EP410" i="7"/>
  <c r="EQ410" i="7"/>
  <c r="ER410" i="7"/>
  <c r="ET410" i="7"/>
  <c r="EU410" i="7"/>
  <c r="EV410" i="7"/>
  <c r="EK410" i="7"/>
  <c r="EL410" i="7"/>
  <c r="EO410" i="7"/>
  <c r="EM410" i="7"/>
  <c r="EN410" i="7"/>
  <c r="ES410" i="7"/>
  <c r="EX410" i="7"/>
  <c r="EP404" i="7"/>
  <c r="EQ404" i="7"/>
  <c r="ER404" i="7"/>
  <c r="ET404" i="7"/>
  <c r="EU404" i="7"/>
  <c r="EV404" i="7"/>
  <c r="EK404" i="7"/>
  <c r="EL404" i="7"/>
  <c r="EO404" i="7"/>
  <c r="EN404" i="7"/>
  <c r="ES404" i="7"/>
  <c r="EM404" i="7"/>
  <c r="EX404" i="7"/>
  <c r="ER398" i="7"/>
  <c r="ET398" i="7"/>
  <c r="EV398" i="7"/>
  <c r="EL398" i="7"/>
  <c r="EQ398" i="7"/>
  <c r="EK398" i="7"/>
  <c r="EM398" i="7"/>
  <c r="EN398" i="7"/>
  <c r="EP398" i="7"/>
  <c r="ES398" i="7"/>
  <c r="EU398" i="7"/>
  <c r="EO398" i="7"/>
  <c r="EX398" i="7"/>
  <c r="ER392" i="7"/>
  <c r="ET392" i="7"/>
  <c r="EV392" i="7"/>
  <c r="EL392" i="7"/>
  <c r="EM392" i="7"/>
  <c r="EQ392" i="7"/>
  <c r="EN392" i="7"/>
  <c r="EO392" i="7"/>
  <c r="EP392" i="7"/>
  <c r="EU392" i="7"/>
  <c r="EK392" i="7"/>
  <c r="ES392" i="7"/>
  <c r="EX392" i="7"/>
  <c r="ER386" i="7"/>
  <c r="ET386" i="7"/>
  <c r="EV386" i="7"/>
  <c r="EL386" i="7"/>
  <c r="EM386" i="7"/>
  <c r="EQ386" i="7"/>
  <c r="EN386" i="7"/>
  <c r="EO386" i="7"/>
  <c r="EP386" i="7"/>
  <c r="EU386" i="7"/>
  <c r="EK386" i="7"/>
  <c r="ES386" i="7"/>
  <c r="EX386" i="7"/>
  <c r="ER380" i="7"/>
  <c r="ET380" i="7"/>
  <c r="EV380" i="7"/>
  <c r="EL380" i="7"/>
  <c r="EM380" i="7"/>
  <c r="EQ380" i="7"/>
  <c r="EN380" i="7"/>
  <c r="EO380" i="7"/>
  <c r="EP380" i="7"/>
  <c r="EU380" i="7"/>
  <c r="EK380" i="7"/>
  <c r="ES380" i="7"/>
  <c r="EX380" i="7"/>
  <c r="ER374" i="7"/>
  <c r="ET374" i="7"/>
  <c r="EV374" i="7"/>
  <c r="EL374" i="7"/>
  <c r="EM374" i="7"/>
  <c r="EQ374" i="7"/>
  <c r="EN374" i="7"/>
  <c r="EO374" i="7"/>
  <c r="EP374" i="7"/>
  <c r="EU374" i="7"/>
  <c r="EK374" i="7"/>
  <c r="ES374" i="7"/>
  <c r="EX374" i="7"/>
  <c r="ER368" i="7"/>
  <c r="ET368" i="7"/>
  <c r="EV368" i="7"/>
  <c r="EL368" i="7"/>
  <c r="EM368" i="7"/>
  <c r="EN368" i="7"/>
  <c r="EQ368" i="7"/>
  <c r="EK368" i="7"/>
  <c r="EO368" i="7"/>
  <c r="EP368" i="7"/>
  <c r="EU368" i="7"/>
  <c r="ES368" i="7"/>
  <c r="EX368" i="7"/>
  <c r="ER362" i="7"/>
  <c r="ET362" i="7"/>
  <c r="EV362" i="7"/>
  <c r="EL362" i="7"/>
  <c r="EM362" i="7"/>
  <c r="EN362" i="7"/>
  <c r="EQ362" i="7"/>
  <c r="EK362" i="7"/>
  <c r="EO362" i="7"/>
  <c r="EP362" i="7"/>
  <c r="ES362" i="7"/>
  <c r="EU362" i="7"/>
  <c r="EX362" i="7"/>
  <c r="ER356" i="7"/>
  <c r="ET356" i="7"/>
  <c r="EV356" i="7"/>
  <c r="EL356" i="7"/>
  <c r="EM356" i="7"/>
  <c r="EN356" i="7"/>
  <c r="EQ356" i="7"/>
  <c r="EK356" i="7"/>
  <c r="EO356" i="7"/>
  <c r="EP356" i="7"/>
  <c r="EU356" i="7"/>
  <c r="ES356" i="7"/>
  <c r="EX356" i="7"/>
  <c r="ER350" i="7"/>
  <c r="ET350" i="7"/>
  <c r="EV350" i="7"/>
  <c r="EL350" i="7"/>
  <c r="EM350" i="7"/>
  <c r="EN350" i="7"/>
  <c r="EQ350" i="7"/>
  <c r="EK350" i="7"/>
  <c r="EO350" i="7"/>
  <c r="EP350" i="7"/>
  <c r="ES350" i="7"/>
  <c r="EU350" i="7"/>
  <c r="EX350" i="7"/>
  <c r="ER344" i="7"/>
  <c r="ET344" i="7"/>
  <c r="EV344" i="7"/>
  <c r="EL344" i="7"/>
  <c r="EM344" i="7"/>
  <c r="EN344" i="7"/>
  <c r="EQ344" i="7"/>
  <c r="EK344" i="7"/>
  <c r="EO344" i="7"/>
  <c r="EP344" i="7"/>
  <c r="EU344" i="7"/>
  <c r="ES344" i="7"/>
  <c r="EX344" i="7"/>
  <c r="ER338" i="7"/>
  <c r="ET338" i="7"/>
  <c r="EV338" i="7"/>
  <c r="EL338" i="7"/>
  <c r="EM338" i="7"/>
  <c r="EN338" i="7"/>
  <c r="EQ338" i="7"/>
  <c r="EK338" i="7"/>
  <c r="EO338" i="7"/>
  <c r="EP338" i="7"/>
  <c r="EU338" i="7"/>
  <c r="ES338" i="7"/>
  <c r="EX338" i="7"/>
  <c r="ER332" i="7"/>
  <c r="ET332" i="7"/>
  <c r="EV332" i="7"/>
  <c r="EL332" i="7"/>
  <c r="EM332" i="7"/>
  <c r="EN332" i="7"/>
  <c r="EQ332" i="7"/>
  <c r="EK332" i="7"/>
  <c r="EO332" i="7"/>
  <c r="EP332" i="7"/>
  <c r="EU332" i="7"/>
  <c r="ES332" i="7"/>
  <c r="EX332" i="7"/>
  <c r="ER326" i="7"/>
  <c r="ET326" i="7"/>
  <c r="EV326" i="7"/>
  <c r="EL326" i="7"/>
  <c r="EM326" i="7"/>
  <c r="EN326" i="7"/>
  <c r="EQ326" i="7"/>
  <c r="EK326" i="7"/>
  <c r="EO326" i="7"/>
  <c r="EP326" i="7"/>
  <c r="ES326" i="7"/>
  <c r="EU326" i="7"/>
  <c r="EX326" i="7"/>
  <c r="EM320" i="7"/>
  <c r="EO320" i="7"/>
  <c r="EQ320" i="7"/>
  <c r="ES320" i="7"/>
  <c r="EL320" i="7"/>
  <c r="EN320" i="7"/>
  <c r="ER320" i="7"/>
  <c r="EU320" i="7"/>
  <c r="EK320" i="7"/>
  <c r="EP320" i="7"/>
  <c r="ET320" i="7"/>
  <c r="EV320" i="7"/>
  <c r="EX320" i="7"/>
  <c r="EM314" i="7"/>
  <c r="EO314" i="7"/>
  <c r="EQ314" i="7"/>
  <c r="ES314" i="7"/>
  <c r="ET314" i="7"/>
  <c r="EL314" i="7"/>
  <c r="EU314" i="7"/>
  <c r="EK314" i="7"/>
  <c r="ER314" i="7"/>
  <c r="EN314" i="7"/>
  <c r="EV314" i="7"/>
  <c r="EP314" i="7"/>
  <c r="EX314" i="7"/>
  <c r="EM308" i="7"/>
  <c r="EO308" i="7"/>
  <c r="EQ308" i="7"/>
  <c r="ES308" i="7"/>
  <c r="ET308" i="7"/>
  <c r="EL308" i="7"/>
  <c r="EU308" i="7"/>
  <c r="EK308" i="7"/>
  <c r="ER308" i="7"/>
  <c r="EN308" i="7"/>
  <c r="EP308" i="7"/>
  <c r="EV308" i="7"/>
  <c r="EX308" i="7"/>
  <c r="EM302" i="7"/>
  <c r="EO302" i="7"/>
  <c r="EQ302" i="7"/>
  <c r="ES302" i="7"/>
  <c r="ET302" i="7"/>
  <c r="EL302" i="7"/>
  <c r="EU302" i="7"/>
  <c r="EK302" i="7"/>
  <c r="ER302" i="7"/>
  <c r="EN302" i="7"/>
  <c r="EP302" i="7"/>
  <c r="EV302" i="7"/>
  <c r="EX302" i="7"/>
  <c r="EM296" i="7"/>
  <c r="EO296" i="7"/>
  <c r="EQ296" i="7"/>
  <c r="ES296" i="7"/>
  <c r="ET296" i="7"/>
  <c r="EL296" i="7"/>
  <c r="EU296" i="7"/>
  <c r="EK296" i="7"/>
  <c r="ER296" i="7"/>
  <c r="EP296" i="7"/>
  <c r="EV296" i="7"/>
  <c r="EN296" i="7"/>
  <c r="EX296" i="7"/>
  <c r="EM290" i="7"/>
  <c r="EO290" i="7"/>
  <c r="EQ290" i="7"/>
  <c r="ES290" i="7"/>
  <c r="ET290" i="7"/>
  <c r="EU290" i="7"/>
  <c r="EL290" i="7"/>
  <c r="EN290" i="7"/>
  <c r="ER290" i="7"/>
  <c r="EV290" i="7"/>
  <c r="EP290" i="7"/>
  <c r="EK290" i="7"/>
  <c r="EX290" i="7"/>
  <c r="EM284" i="7"/>
  <c r="EO284" i="7"/>
  <c r="EQ284" i="7"/>
  <c r="ES284" i="7"/>
  <c r="ET284" i="7"/>
  <c r="EU284" i="7"/>
  <c r="EL284" i="7"/>
  <c r="EK284" i="7"/>
  <c r="EN284" i="7"/>
  <c r="EV284" i="7"/>
  <c r="ER284" i="7"/>
  <c r="EP284" i="7"/>
  <c r="EX284" i="7"/>
  <c r="EM278" i="7"/>
  <c r="EO278" i="7"/>
  <c r="EQ278" i="7"/>
  <c r="ES278" i="7"/>
  <c r="ET278" i="7"/>
  <c r="EU278" i="7"/>
  <c r="EL278" i="7"/>
  <c r="EN278" i="7"/>
  <c r="ER278" i="7"/>
  <c r="EK278" i="7"/>
  <c r="EV278" i="7"/>
  <c r="EP278" i="7"/>
  <c r="EX278" i="7"/>
  <c r="EP272" i="7"/>
  <c r="ER272" i="7"/>
  <c r="EV272" i="7"/>
  <c r="EL272" i="7"/>
  <c r="EN272" i="7"/>
  <c r="EO272" i="7"/>
  <c r="EQ272" i="7"/>
  <c r="EU272" i="7"/>
  <c r="ET272" i="7"/>
  <c r="ES272" i="7"/>
  <c r="EK272" i="7"/>
  <c r="EM272" i="7"/>
  <c r="EX272" i="7"/>
  <c r="EP265" i="7"/>
  <c r="ER265" i="7"/>
  <c r="EV265" i="7"/>
  <c r="EN265" i="7"/>
  <c r="EQ265" i="7"/>
  <c r="ET265" i="7"/>
  <c r="EM265" i="7"/>
  <c r="EO265" i="7"/>
  <c r="ES265" i="7"/>
  <c r="EU265" i="7"/>
  <c r="EL265" i="7"/>
  <c r="EK265" i="7"/>
  <c r="EX265" i="7"/>
  <c r="EP259" i="7"/>
  <c r="ER259" i="7"/>
  <c r="ET259" i="7"/>
  <c r="EV259" i="7"/>
  <c r="EK259" i="7"/>
  <c r="EM259" i="7"/>
  <c r="EO259" i="7"/>
  <c r="ES259" i="7"/>
  <c r="EL259" i="7"/>
  <c r="EN259" i="7"/>
  <c r="EQ259" i="7"/>
  <c r="EU259" i="7"/>
  <c r="EX259" i="7"/>
  <c r="EP253" i="7"/>
  <c r="ER253" i="7"/>
  <c r="ET253" i="7"/>
  <c r="EV253" i="7"/>
  <c r="EK253" i="7"/>
  <c r="EO253" i="7"/>
  <c r="EQ253" i="7"/>
  <c r="EU253" i="7"/>
  <c r="EN253" i="7"/>
  <c r="EM253" i="7"/>
  <c r="ES253" i="7"/>
  <c r="EL253" i="7"/>
  <c r="EX253" i="7"/>
  <c r="EP247" i="7"/>
  <c r="ER247" i="7"/>
  <c r="ET247" i="7"/>
  <c r="EV247" i="7"/>
  <c r="EK247" i="7"/>
  <c r="EO247" i="7"/>
  <c r="EQ247" i="7"/>
  <c r="EU247" i="7"/>
  <c r="EN247" i="7"/>
  <c r="EL247" i="7"/>
  <c r="EM247" i="7"/>
  <c r="ES247" i="7"/>
  <c r="EX247" i="7"/>
  <c r="EP241" i="7"/>
  <c r="ER241" i="7"/>
  <c r="ET241" i="7"/>
  <c r="EV241" i="7"/>
  <c r="EK241" i="7"/>
  <c r="EO241" i="7"/>
  <c r="EQ241" i="7"/>
  <c r="EU241" i="7"/>
  <c r="EN241" i="7"/>
  <c r="EL241" i="7"/>
  <c r="EM241" i="7"/>
  <c r="ES241" i="7"/>
  <c r="EX241" i="7"/>
  <c r="EP235" i="7"/>
  <c r="ER235" i="7"/>
  <c r="ET235" i="7"/>
  <c r="EV235" i="7"/>
  <c r="EK235" i="7"/>
  <c r="EL235" i="7"/>
  <c r="EO235" i="7"/>
  <c r="EQ235" i="7"/>
  <c r="EU235" i="7"/>
  <c r="EN235" i="7"/>
  <c r="ES235" i="7"/>
  <c r="EM235" i="7"/>
  <c r="EX235" i="7"/>
  <c r="EP229" i="7"/>
  <c r="ER229" i="7"/>
  <c r="ET229" i="7"/>
  <c r="EV229" i="7"/>
  <c r="EK229" i="7"/>
  <c r="EL229" i="7"/>
  <c r="EO229" i="7"/>
  <c r="EM229" i="7"/>
  <c r="EQ229" i="7"/>
  <c r="ES229" i="7"/>
  <c r="EU229" i="7"/>
  <c r="EN229" i="7"/>
  <c r="EX229" i="7"/>
  <c r="EK223" i="7"/>
  <c r="EM223" i="7"/>
  <c r="EO223" i="7"/>
  <c r="EQ223" i="7"/>
  <c r="EL223" i="7"/>
  <c r="EP223" i="7"/>
  <c r="ER223" i="7"/>
  <c r="ES223" i="7"/>
  <c r="EV223" i="7"/>
  <c r="EN223" i="7"/>
  <c r="ET223" i="7"/>
  <c r="EU223" i="7"/>
  <c r="EX223" i="7"/>
  <c r="EK217" i="7"/>
  <c r="EM217" i="7"/>
  <c r="EO217" i="7"/>
  <c r="EQ217" i="7"/>
  <c r="EV217" i="7"/>
  <c r="EN217" i="7"/>
  <c r="EP217" i="7"/>
  <c r="ER217" i="7"/>
  <c r="EU217" i="7"/>
  <c r="ES217" i="7"/>
  <c r="EL217" i="7"/>
  <c r="ET217" i="7"/>
  <c r="EX217" i="7"/>
  <c r="EK211" i="7"/>
  <c r="EM211" i="7"/>
  <c r="EO211" i="7"/>
  <c r="EQ211" i="7"/>
  <c r="ER211" i="7"/>
  <c r="EV211" i="7"/>
  <c r="EL211" i="7"/>
  <c r="EP211" i="7"/>
  <c r="ET211" i="7"/>
  <c r="EN211" i="7"/>
  <c r="ES211" i="7"/>
  <c r="EU211" i="7"/>
  <c r="EX211" i="7"/>
  <c r="EK205" i="7"/>
  <c r="EM205" i="7"/>
  <c r="EO205" i="7"/>
  <c r="EQ205" i="7"/>
  <c r="ER205" i="7"/>
  <c r="EV205" i="7"/>
  <c r="EL205" i="7"/>
  <c r="EP205" i="7"/>
  <c r="ET205" i="7"/>
  <c r="ES205" i="7"/>
  <c r="EN205" i="7"/>
  <c r="EU205" i="7"/>
  <c r="EX205" i="7"/>
  <c r="EK199" i="7"/>
  <c r="EM199" i="7"/>
  <c r="EO199" i="7"/>
  <c r="EQ199" i="7"/>
  <c r="ER199" i="7"/>
  <c r="EV199" i="7"/>
  <c r="EL199" i="7"/>
  <c r="EP199" i="7"/>
  <c r="ET199" i="7"/>
  <c r="EN199" i="7"/>
  <c r="EU199" i="7"/>
  <c r="ES199" i="7"/>
  <c r="EX199" i="7"/>
  <c r="EK193" i="7"/>
  <c r="EM193" i="7"/>
  <c r="EO193" i="7"/>
  <c r="EQ193" i="7"/>
  <c r="ER193" i="7"/>
  <c r="EV193" i="7"/>
  <c r="EL193" i="7"/>
  <c r="EP193" i="7"/>
  <c r="ET193" i="7"/>
  <c r="EU193" i="7"/>
  <c r="EN193" i="7"/>
  <c r="ES193" i="7"/>
  <c r="EX193" i="7"/>
  <c r="EK187" i="7"/>
  <c r="EM187" i="7"/>
  <c r="EO187" i="7"/>
  <c r="EQ187" i="7"/>
  <c r="ER187" i="7"/>
  <c r="ES187" i="7"/>
  <c r="EV187" i="7"/>
  <c r="EL187" i="7"/>
  <c r="EP187" i="7"/>
  <c r="ET187" i="7"/>
  <c r="EU187" i="7"/>
  <c r="EN187" i="7"/>
  <c r="EX187" i="7"/>
  <c r="EK181" i="7"/>
  <c r="EM181" i="7"/>
  <c r="EO181" i="7"/>
  <c r="EQ181" i="7"/>
  <c r="ER181" i="7"/>
  <c r="ES181" i="7"/>
  <c r="EV181" i="7"/>
  <c r="EP181" i="7"/>
  <c r="EU181" i="7"/>
  <c r="EN181" i="7"/>
  <c r="EL181" i="7"/>
  <c r="ET181" i="7"/>
  <c r="EX181" i="7"/>
  <c r="EP175" i="7"/>
  <c r="ER175" i="7"/>
  <c r="ET175" i="7"/>
  <c r="EV175" i="7"/>
  <c r="EK175" i="7"/>
  <c r="EO175" i="7"/>
  <c r="EL175" i="7"/>
  <c r="EM175" i="7"/>
  <c r="EN175" i="7"/>
  <c r="EU175" i="7"/>
  <c r="ES175" i="7"/>
  <c r="EQ175" i="7"/>
  <c r="EX175" i="7"/>
  <c r="EP169" i="7"/>
  <c r="ER169" i="7"/>
  <c r="ET169" i="7"/>
  <c r="EV169" i="7"/>
  <c r="EK169" i="7"/>
  <c r="EO169" i="7"/>
  <c r="EL169" i="7"/>
  <c r="EM169" i="7"/>
  <c r="EN169" i="7"/>
  <c r="EU169" i="7"/>
  <c r="EQ169" i="7"/>
  <c r="ES169" i="7"/>
  <c r="EX169" i="7"/>
  <c r="EP163" i="7"/>
  <c r="ER163" i="7"/>
  <c r="ET163" i="7"/>
  <c r="EV163" i="7"/>
  <c r="EK163" i="7"/>
  <c r="EO163" i="7"/>
  <c r="EL163" i="7"/>
  <c r="EM163" i="7"/>
  <c r="EN163" i="7"/>
  <c r="EU163" i="7"/>
  <c r="ES163" i="7"/>
  <c r="EQ163" i="7"/>
  <c r="EX163" i="7"/>
  <c r="EP157" i="7"/>
  <c r="ER157" i="7"/>
  <c r="ET157" i="7"/>
  <c r="EV157" i="7"/>
  <c r="EK157" i="7"/>
  <c r="EO157" i="7"/>
  <c r="EL157" i="7"/>
  <c r="EM157" i="7"/>
  <c r="EN157" i="7"/>
  <c r="EU157" i="7"/>
  <c r="EQ157" i="7"/>
  <c r="ES157" i="7"/>
  <c r="EX157" i="7"/>
  <c r="EP151" i="7"/>
  <c r="ER151" i="7"/>
  <c r="ET151" i="7"/>
  <c r="EV151" i="7"/>
  <c r="EK151" i="7"/>
  <c r="EL151" i="7"/>
  <c r="EO151" i="7"/>
  <c r="ES151" i="7"/>
  <c r="EQ151" i="7"/>
  <c r="EN151" i="7"/>
  <c r="EU151" i="7"/>
  <c r="EM151" i="7"/>
  <c r="EX151" i="7"/>
  <c r="EP145" i="7"/>
  <c r="ER145" i="7"/>
  <c r="ET145" i="7"/>
  <c r="EV145" i="7"/>
  <c r="EK145" i="7"/>
  <c r="EL145" i="7"/>
  <c r="EO145" i="7"/>
  <c r="EN145" i="7"/>
  <c r="ES145" i="7"/>
  <c r="EU145" i="7"/>
  <c r="EQ145" i="7"/>
  <c r="EM145" i="7"/>
  <c r="EX145" i="7"/>
  <c r="EP139" i="7"/>
  <c r="ER139" i="7"/>
  <c r="ET139" i="7"/>
  <c r="EV139" i="7"/>
  <c r="EK139" i="7"/>
  <c r="EL139" i="7"/>
  <c r="EO139" i="7"/>
  <c r="ES139" i="7"/>
  <c r="EQ139" i="7"/>
  <c r="EM139" i="7"/>
  <c r="EU139" i="7"/>
  <c r="EN139" i="7"/>
  <c r="EX139" i="7"/>
  <c r="EM133" i="7"/>
  <c r="EN133" i="7"/>
  <c r="EO133" i="7"/>
  <c r="EQ133" i="7"/>
  <c r="ER133" i="7"/>
  <c r="EV133" i="7"/>
  <c r="EU133" i="7"/>
  <c r="EK133" i="7"/>
  <c r="EL133" i="7"/>
  <c r="ET133" i="7"/>
  <c r="ES133" i="7"/>
  <c r="EP133" i="7"/>
  <c r="EX133" i="7"/>
  <c r="EM127" i="7"/>
  <c r="EN127" i="7"/>
  <c r="EO127" i="7"/>
  <c r="EQ127" i="7"/>
  <c r="ER127" i="7"/>
  <c r="EV127" i="7"/>
  <c r="EU127" i="7"/>
  <c r="EK127" i="7"/>
  <c r="EL127" i="7"/>
  <c r="ET127" i="7"/>
  <c r="ES127" i="7"/>
  <c r="EP127" i="7"/>
  <c r="EX127" i="7"/>
  <c r="EM121" i="7"/>
  <c r="EN121" i="7"/>
  <c r="EO121" i="7"/>
  <c r="EQ121" i="7"/>
  <c r="ER121" i="7"/>
  <c r="EV121" i="7"/>
  <c r="EU121" i="7"/>
  <c r="EK121" i="7"/>
  <c r="EL121" i="7"/>
  <c r="ET121" i="7"/>
  <c r="EP121" i="7"/>
  <c r="ES121" i="7"/>
  <c r="EX121" i="7"/>
  <c r="EM115" i="7"/>
  <c r="EN115" i="7"/>
  <c r="EO115" i="7"/>
  <c r="EQ115" i="7"/>
  <c r="ER115" i="7"/>
  <c r="EV115" i="7"/>
  <c r="EU115" i="7"/>
  <c r="EK115" i="7"/>
  <c r="EL115" i="7"/>
  <c r="ET115" i="7"/>
  <c r="EP115" i="7"/>
  <c r="ES115" i="7"/>
  <c r="EX115" i="7"/>
  <c r="EM109" i="7"/>
  <c r="EN109" i="7"/>
  <c r="EO109" i="7"/>
  <c r="EQ109" i="7"/>
  <c r="ER109" i="7"/>
  <c r="EV109" i="7"/>
  <c r="EU109" i="7"/>
  <c r="EK109" i="7"/>
  <c r="EL109" i="7"/>
  <c r="ET109" i="7"/>
  <c r="ES109" i="7"/>
  <c r="EP109" i="7"/>
  <c r="EX109" i="7"/>
  <c r="EM103" i="7"/>
  <c r="EN103" i="7"/>
  <c r="EO103" i="7"/>
  <c r="EQ103" i="7"/>
  <c r="ER103" i="7"/>
  <c r="EV103" i="7"/>
  <c r="EU103" i="7"/>
  <c r="EK103" i="7"/>
  <c r="EL103" i="7"/>
  <c r="ET103" i="7"/>
  <c r="ES103" i="7"/>
  <c r="EP103" i="7"/>
  <c r="EX103" i="7"/>
  <c r="EM97" i="7"/>
  <c r="EN97" i="7"/>
  <c r="EO97" i="7"/>
  <c r="EQ97" i="7"/>
  <c r="ER97" i="7"/>
  <c r="EV97" i="7"/>
  <c r="EU97" i="7"/>
  <c r="EK97" i="7"/>
  <c r="EL97" i="7"/>
  <c r="ET97" i="7"/>
  <c r="EP97" i="7"/>
  <c r="ES97" i="7"/>
  <c r="EX97" i="7"/>
  <c r="EM91" i="7"/>
  <c r="EN91" i="7"/>
  <c r="EO91" i="7"/>
  <c r="EQ91" i="7"/>
  <c r="ER91" i="7"/>
  <c r="EV91" i="7"/>
  <c r="EU91" i="7"/>
  <c r="EK91" i="7"/>
  <c r="EL91" i="7"/>
  <c r="ET91" i="7"/>
  <c r="EP91" i="7"/>
  <c r="ES91" i="7"/>
  <c r="EX91" i="7"/>
  <c r="EM85" i="7"/>
  <c r="EN85" i="7"/>
  <c r="EO85" i="7"/>
  <c r="EQ85" i="7"/>
  <c r="ER85" i="7"/>
  <c r="EV85" i="7"/>
  <c r="EU85" i="7"/>
  <c r="EK85" i="7"/>
  <c r="EL85" i="7"/>
  <c r="ET85" i="7"/>
  <c r="ES85" i="7"/>
  <c r="EP85" i="7"/>
  <c r="EX85" i="7"/>
  <c r="EM79" i="7"/>
  <c r="EN79" i="7"/>
  <c r="EO79" i="7"/>
  <c r="EQ79" i="7"/>
  <c r="ER79" i="7"/>
  <c r="EV79" i="7"/>
  <c r="EU79" i="7"/>
  <c r="EK79" i="7"/>
  <c r="EL79" i="7"/>
  <c r="ET79" i="7"/>
  <c r="ES79" i="7"/>
  <c r="EP79" i="7"/>
  <c r="EX79" i="7"/>
  <c r="EM73" i="7"/>
  <c r="EN73" i="7"/>
  <c r="EO73" i="7"/>
  <c r="EQ73" i="7"/>
  <c r="ER73" i="7"/>
  <c r="EV73" i="7"/>
  <c r="EU73" i="7"/>
  <c r="EK73" i="7"/>
  <c r="EL73" i="7"/>
  <c r="ET73" i="7"/>
  <c r="EP73" i="7"/>
  <c r="ES73" i="7"/>
  <c r="EX73" i="7"/>
  <c r="EM67" i="7"/>
  <c r="EN67" i="7"/>
  <c r="EO67" i="7"/>
  <c r="EQ67" i="7"/>
  <c r="ER67" i="7"/>
  <c r="EV67" i="7"/>
  <c r="EU67" i="7"/>
  <c r="EK67" i="7"/>
  <c r="EL67" i="7"/>
  <c r="ET67" i="7"/>
  <c r="EP67" i="7"/>
  <c r="ES67" i="7"/>
  <c r="EX67" i="7"/>
  <c r="EM61" i="7"/>
  <c r="EN61" i="7"/>
  <c r="EO61" i="7"/>
  <c r="EQ61" i="7"/>
  <c r="ER61" i="7"/>
  <c r="EV61" i="7"/>
  <c r="EU61" i="7"/>
  <c r="EK61" i="7"/>
  <c r="EL61" i="7"/>
  <c r="ET61" i="7"/>
  <c r="ES61" i="7"/>
  <c r="EP61" i="7"/>
  <c r="EX61" i="7"/>
  <c r="EK55" i="7"/>
  <c r="EL55" i="7"/>
  <c r="EM55" i="7"/>
  <c r="EN55" i="7"/>
  <c r="EO55" i="7"/>
  <c r="EP55" i="7"/>
  <c r="EQ55" i="7"/>
  <c r="ER55" i="7"/>
  <c r="ES55" i="7"/>
  <c r="EV55" i="7"/>
  <c r="ET55" i="7"/>
  <c r="EU55" i="7"/>
  <c r="EX55" i="7"/>
  <c r="EQ49" i="7"/>
  <c r="ER49" i="7"/>
  <c r="ES49" i="7"/>
  <c r="ET49" i="7"/>
  <c r="EU49" i="7"/>
  <c r="EV49" i="7"/>
  <c r="EK49" i="7"/>
  <c r="EL49" i="7"/>
  <c r="EM49" i="7"/>
  <c r="EN49" i="7"/>
  <c r="EO49" i="7"/>
  <c r="EQ43" i="7"/>
  <c r="ER43" i="7"/>
  <c r="ES43" i="7"/>
  <c r="ET43" i="7"/>
  <c r="EU43" i="7"/>
  <c r="EV43" i="7"/>
  <c r="EK43" i="7"/>
  <c r="EL43" i="7"/>
  <c r="EM43" i="7"/>
  <c r="EN43" i="7"/>
  <c r="EO43" i="7"/>
  <c r="EQ37" i="7"/>
  <c r="ER37" i="7"/>
  <c r="ES37" i="7"/>
  <c r="ET37" i="7"/>
  <c r="EU37" i="7"/>
  <c r="EV37" i="7"/>
  <c r="EK37" i="7"/>
  <c r="EL37" i="7"/>
  <c r="EM37" i="7"/>
  <c r="EN37" i="7"/>
  <c r="EO37" i="7"/>
  <c r="EQ31" i="7"/>
  <c r="ER31" i="7"/>
  <c r="ES31" i="7"/>
  <c r="ET31" i="7"/>
  <c r="EU31" i="7"/>
  <c r="EV31" i="7"/>
  <c r="EK31" i="7"/>
  <c r="EL31" i="7"/>
  <c r="EM31" i="7"/>
  <c r="EN31" i="7"/>
  <c r="EO31" i="7"/>
  <c r="EQ25" i="7"/>
  <c r="ER25" i="7"/>
  <c r="ES25" i="7"/>
  <c r="ET25" i="7"/>
  <c r="EU25" i="7"/>
  <c r="EV25" i="7"/>
  <c r="EK25" i="7"/>
  <c r="EL25" i="7"/>
  <c r="EM25" i="7"/>
  <c r="EN25" i="7"/>
  <c r="EO25" i="7"/>
  <c r="EQ19" i="7"/>
  <c r="ER19" i="7"/>
  <c r="ES19" i="7"/>
  <c r="ET19" i="7"/>
  <c r="EU19" i="7"/>
  <c r="EV19" i="7"/>
  <c r="EK19" i="7"/>
  <c r="EL19" i="7"/>
  <c r="EM19" i="7"/>
  <c r="EN19" i="7"/>
  <c r="EO19" i="7"/>
  <c r="EQ13" i="7"/>
  <c r="ER13" i="7"/>
  <c r="ES13" i="7"/>
  <c r="ET13" i="7"/>
  <c r="EU13" i="7"/>
  <c r="EV13" i="7"/>
  <c r="EK13" i="7"/>
  <c r="EL13" i="7"/>
  <c r="EM13" i="7"/>
  <c r="EN13" i="7"/>
  <c r="EO13" i="7"/>
  <c r="EQ7" i="7"/>
  <c r="ER7" i="7"/>
  <c r="ES7" i="7"/>
  <c r="ET7" i="7"/>
  <c r="EU7" i="7"/>
  <c r="EV7" i="7"/>
  <c r="EK7" i="7"/>
  <c r="EL7" i="7"/>
  <c r="EM7" i="7"/>
  <c r="EN7" i="7"/>
  <c r="EO7" i="7"/>
  <c r="EX672" i="7"/>
  <c r="EX526" i="7"/>
  <c r="EX382" i="7"/>
  <c r="EX237" i="7"/>
  <c r="EX93" i="7"/>
  <c r="EP44" i="7"/>
  <c r="EP32" i="7"/>
  <c r="EP20" i="7"/>
  <c r="EP8" i="7"/>
  <c r="EP823" i="7"/>
  <c r="EP811" i="7"/>
  <c r="EP799" i="7"/>
  <c r="ER780" i="7"/>
  <c r="BD494" i="7"/>
  <c r="EH495" i="7" s="1"/>
  <c r="EX41" i="7"/>
  <c r="EX29" i="7"/>
  <c r="EX17" i="7"/>
  <c r="EX5" i="7"/>
  <c r="EX823" i="7"/>
  <c r="EX811" i="7"/>
  <c r="EX799" i="7"/>
  <c r="EX787" i="7"/>
  <c r="EX775" i="7"/>
  <c r="EX763" i="7"/>
  <c r="EX751" i="7"/>
  <c r="EX739" i="7"/>
  <c r="EX659" i="7"/>
  <c r="EX514" i="7"/>
  <c r="EX370" i="7"/>
  <c r="EX225" i="7"/>
  <c r="EX81" i="7"/>
  <c r="EP43" i="7"/>
  <c r="EP31" i="7"/>
  <c r="EP19" i="7"/>
  <c r="EP7" i="7"/>
  <c r="EP822" i="7"/>
  <c r="EP810" i="7"/>
  <c r="EP798" i="7"/>
  <c r="EQ826" i="7"/>
  <c r="ER826" i="7"/>
  <c r="ES826" i="7"/>
  <c r="ET826" i="7"/>
  <c r="EU826" i="7"/>
  <c r="EV826" i="7"/>
  <c r="EK826" i="7"/>
  <c r="EL826" i="7"/>
  <c r="EM826" i="7"/>
  <c r="EN826" i="7"/>
  <c r="EO826" i="7"/>
  <c r="EQ820" i="7"/>
  <c r="ER820" i="7"/>
  <c r="ES820" i="7"/>
  <c r="ET820" i="7"/>
  <c r="EU820" i="7"/>
  <c r="EV820" i="7"/>
  <c r="EK820" i="7"/>
  <c r="EL820" i="7"/>
  <c r="EM820" i="7"/>
  <c r="EN820" i="7"/>
  <c r="EO820" i="7"/>
  <c r="EQ814" i="7"/>
  <c r="ER814" i="7"/>
  <c r="ES814" i="7"/>
  <c r="ET814" i="7"/>
  <c r="EU814" i="7"/>
  <c r="EV814" i="7"/>
  <c r="EK814" i="7"/>
  <c r="EL814" i="7"/>
  <c r="EM814" i="7"/>
  <c r="EN814" i="7"/>
  <c r="EO814" i="7"/>
  <c r="EQ808" i="7"/>
  <c r="ER808" i="7"/>
  <c r="ES808" i="7"/>
  <c r="ET808" i="7"/>
  <c r="EU808" i="7"/>
  <c r="EV808" i="7"/>
  <c r="EK808" i="7"/>
  <c r="EL808" i="7"/>
  <c r="EM808" i="7"/>
  <c r="EN808" i="7"/>
  <c r="EO808" i="7"/>
  <c r="EQ802" i="7"/>
  <c r="ER802" i="7"/>
  <c r="ES802" i="7"/>
  <c r="ET802" i="7"/>
  <c r="EU802" i="7"/>
  <c r="EV802" i="7"/>
  <c r="EK802" i="7"/>
  <c r="EL802" i="7"/>
  <c r="EM802" i="7"/>
  <c r="EN802" i="7"/>
  <c r="EO802" i="7"/>
  <c r="EQ796" i="7"/>
  <c r="ER796" i="7"/>
  <c r="ES796" i="7"/>
  <c r="ET796" i="7"/>
  <c r="EU796" i="7"/>
  <c r="EV796" i="7"/>
  <c r="EK796" i="7"/>
  <c r="EL796" i="7"/>
  <c r="EM796" i="7"/>
  <c r="EN796" i="7"/>
  <c r="EO796" i="7"/>
  <c r="EV790" i="7"/>
  <c r="EL790" i="7"/>
  <c r="EM790" i="7"/>
  <c r="EN790" i="7"/>
  <c r="EQ790" i="7"/>
  <c r="ES790" i="7"/>
  <c r="EU790" i="7"/>
  <c r="EK790" i="7"/>
  <c r="EO790" i="7"/>
  <c r="EP790" i="7"/>
  <c r="ER790" i="7"/>
  <c r="ET790" i="7"/>
  <c r="EV784" i="7"/>
  <c r="EL784" i="7"/>
  <c r="EM784" i="7"/>
  <c r="EN784" i="7"/>
  <c r="EP784" i="7"/>
  <c r="EQ784" i="7"/>
  <c r="ES784" i="7"/>
  <c r="EU784" i="7"/>
  <c r="EK784" i="7"/>
  <c r="EO784" i="7"/>
  <c r="ER784" i="7"/>
  <c r="ET784" i="7"/>
  <c r="EV778" i="7"/>
  <c r="EL778" i="7"/>
  <c r="EM778" i="7"/>
  <c r="EN778" i="7"/>
  <c r="EP778" i="7"/>
  <c r="EQ778" i="7"/>
  <c r="ES778" i="7"/>
  <c r="EU778" i="7"/>
  <c r="EK778" i="7"/>
  <c r="EO778" i="7"/>
  <c r="ER778" i="7"/>
  <c r="ET778" i="7"/>
  <c r="EV772" i="7"/>
  <c r="EL772" i="7"/>
  <c r="EM772" i="7"/>
  <c r="EN772" i="7"/>
  <c r="EP772" i="7"/>
  <c r="EQ772" i="7"/>
  <c r="ER772" i="7"/>
  <c r="ES772" i="7"/>
  <c r="EU772" i="7"/>
  <c r="EK772" i="7"/>
  <c r="EO772" i="7"/>
  <c r="ET772" i="7"/>
  <c r="EV766" i="7"/>
  <c r="EL766" i="7"/>
  <c r="EM766" i="7"/>
  <c r="EN766" i="7"/>
  <c r="EP766" i="7"/>
  <c r="EQ766" i="7"/>
  <c r="ER766" i="7"/>
  <c r="ES766" i="7"/>
  <c r="EU766" i="7"/>
  <c r="EK766" i="7"/>
  <c r="EO766" i="7"/>
  <c r="EV760" i="7"/>
  <c r="EL760" i="7"/>
  <c r="EM760" i="7"/>
  <c r="EN760" i="7"/>
  <c r="EP760" i="7"/>
  <c r="EQ760" i="7"/>
  <c r="ER760" i="7"/>
  <c r="ES760" i="7"/>
  <c r="EU760" i="7"/>
  <c r="EK760" i="7"/>
  <c r="EO760" i="7"/>
  <c r="ET760" i="7"/>
  <c r="EV754" i="7"/>
  <c r="EL754" i="7"/>
  <c r="EM754" i="7"/>
  <c r="EN754" i="7"/>
  <c r="EP754" i="7"/>
  <c r="EQ754" i="7"/>
  <c r="ER754" i="7"/>
  <c r="ES754" i="7"/>
  <c r="EU754" i="7"/>
  <c r="EK754" i="7"/>
  <c r="EO754" i="7"/>
  <c r="EV748" i="7"/>
  <c r="EL748" i="7"/>
  <c r="EM748" i="7"/>
  <c r="EN748" i="7"/>
  <c r="EP748" i="7"/>
  <c r="EQ748" i="7"/>
  <c r="ER748" i="7"/>
  <c r="ES748" i="7"/>
  <c r="EU748" i="7"/>
  <c r="EK748" i="7"/>
  <c r="EO748" i="7"/>
  <c r="ET748" i="7"/>
  <c r="EV742" i="7"/>
  <c r="EL742" i="7"/>
  <c r="EM742" i="7"/>
  <c r="EN742" i="7"/>
  <c r="EP742" i="7"/>
  <c r="EQ742" i="7"/>
  <c r="ER742" i="7"/>
  <c r="ES742" i="7"/>
  <c r="EU742" i="7"/>
  <c r="EK742" i="7"/>
  <c r="EO742" i="7"/>
  <c r="EV736" i="7"/>
  <c r="EL736" i="7"/>
  <c r="EM736" i="7"/>
  <c r="EN736" i="7"/>
  <c r="EP736" i="7"/>
  <c r="EQ736" i="7"/>
  <c r="ER736" i="7"/>
  <c r="ES736" i="7"/>
  <c r="EU736" i="7"/>
  <c r="EX736" i="7"/>
  <c r="EK736" i="7"/>
  <c r="EO736" i="7"/>
  <c r="ET736" i="7"/>
  <c r="EV730" i="7"/>
  <c r="EK730" i="7"/>
  <c r="EL730" i="7"/>
  <c r="EM730" i="7"/>
  <c r="EN730" i="7"/>
  <c r="EO730" i="7"/>
  <c r="EP730" i="7"/>
  <c r="EQ730" i="7"/>
  <c r="ER730" i="7"/>
  <c r="ES730" i="7"/>
  <c r="EU730" i="7"/>
  <c r="ET730" i="7"/>
  <c r="EV724" i="7"/>
  <c r="EK724" i="7"/>
  <c r="EL724" i="7"/>
  <c r="EM724" i="7"/>
  <c r="EN724" i="7"/>
  <c r="EO724" i="7"/>
  <c r="EP724" i="7"/>
  <c r="EQ724" i="7"/>
  <c r="ER724" i="7"/>
  <c r="ES724" i="7"/>
  <c r="EU724" i="7"/>
  <c r="EX724" i="7"/>
  <c r="ET724" i="7"/>
  <c r="EV718" i="7"/>
  <c r="EK718" i="7"/>
  <c r="EL718" i="7"/>
  <c r="EM718" i="7"/>
  <c r="EN718" i="7"/>
  <c r="EO718" i="7"/>
  <c r="EP718" i="7"/>
  <c r="EQ718" i="7"/>
  <c r="ER718" i="7"/>
  <c r="ES718" i="7"/>
  <c r="EU718" i="7"/>
  <c r="ET718" i="7"/>
  <c r="EV712" i="7"/>
  <c r="EK712" i="7"/>
  <c r="EL712" i="7"/>
  <c r="EM712" i="7"/>
  <c r="EN712" i="7"/>
  <c r="EO712" i="7"/>
  <c r="EP712" i="7"/>
  <c r="EQ712" i="7"/>
  <c r="ER712" i="7"/>
  <c r="ES712" i="7"/>
  <c r="EU712" i="7"/>
  <c r="EX712" i="7"/>
  <c r="ET712" i="7"/>
  <c r="EV706" i="7"/>
  <c r="EK706" i="7"/>
  <c r="EL706" i="7"/>
  <c r="EM706" i="7"/>
  <c r="EN706" i="7"/>
  <c r="EO706" i="7"/>
  <c r="EP706" i="7"/>
  <c r="EQ706" i="7"/>
  <c r="ER706" i="7"/>
  <c r="ES706" i="7"/>
  <c r="EU706" i="7"/>
  <c r="ET706" i="7"/>
  <c r="EV701" i="7"/>
  <c r="EK701" i="7"/>
  <c r="EL701" i="7"/>
  <c r="EM701" i="7"/>
  <c r="EN701" i="7"/>
  <c r="EO701" i="7"/>
  <c r="EP701" i="7"/>
  <c r="EQ701" i="7"/>
  <c r="ER701" i="7"/>
  <c r="ES701" i="7"/>
  <c r="EU701" i="7"/>
  <c r="EX701" i="7"/>
  <c r="ET701" i="7"/>
  <c r="EV695" i="7"/>
  <c r="EK695" i="7"/>
  <c r="EL695" i="7"/>
  <c r="EM695" i="7"/>
  <c r="EN695" i="7"/>
  <c r="EO695" i="7"/>
  <c r="EP695" i="7"/>
  <c r="EQ695" i="7"/>
  <c r="ER695" i="7"/>
  <c r="ES695" i="7"/>
  <c r="EU695" i="7"/>
  <c r="ET695" i="7"/>
  <c r="EX695" i="7"/>
  <c r="EV684" i="7"/>
  <c r="EK684" i="7"/>
  <c r="EL684" i="7"/>
  <c r="EM684" i="7"/>
  <c r="EN684" i="7"/>
  <c r="EO684" i="7"/>
  <c r="EP684" i="7"/>
  <c r="EQ684" i="7"/>
  <c r="ER684" i="7"/>
  <c r="ES684" i="7"/>
  <c r="EU684" i="7"/>
  <c r="EX684" i="7"/>
  <c r="ET684" i="7"/>
  <c r="EV681" i="7"/>
  <c r="EK681" i="7"/>
  <c r="EL681" i="7"/>
  <c r="EM681" i="7"/>
  <c r="EN681" i="7"/>
  <c r="EO681" i="7"/>
  <c r="EP681" i="7"/>
  <c r="EQ681" i="7"/>
  <c r="ER681" i="7"/>
  <c r="ES681" i="7"/>
  <c r="EU681" i="7"/>
  <c r="ET681" i="7"/>
  <c r="EX681" i="7"/>
  <c r="EV675" i="7"/>
  <c r="EK675" i="7"/>
  <c r="EL675" i="7"/>
  <c r="EM675" i="7"/>
  <c r="EN675" i="7"/>
  <c r="EO675" i="7"/>
  <c r="EP675" i="7"/>
  <c r="EQ675" i="7"/>
  <c r="ER675" i="7"/>
  <c r="ES675" i="7"/>
  <c r="EU675" i="7"/>
  <c r="EX675" i="7"/>
  <c r="ET675" i="7"/>
  <c r="EU669" i="7"/>
  <c r="EK669" i="7"/>
  <c r="EL669" i="7"/>
  <c r="EM669" i="7"/>
  <c r="EO669" i="7"/>
  <c r="ET669" i="7"/>
  <c r="EV669" i="7"/>
  <c r="EN669" i="7"/>
  <c r="EP669" i="7"/>
  <c r="EQ669" i="7"/>
  <c r="ES669" i="7"/>
  <c r="ER669" i="7"/>
  <c r="EX669" i="7"/>
  <c r="EU663" i="7"/>
  <c r="EK663" i="7"/>
  <c r="EL663" i="7"/>
  <c r="EM663" i="7"/>
  <c r="EO663" i="7"/>
  <c r="EP663" i="7"/>
  <c r="EN663" i="7"/>
  <c r="EQ663" i="7"/>
  <c r="ER663" i="7"/>
  <c r="ES663" i="7"/>
  <c r="EV663" i="7"/>
  <c r="EX663" i="7"/>
  <c r="ET663" i="7"/>
  <c r="EU685" i="7"/>
  <c r="EK685" i="7"/>
  <c r="EL685" i="7"/>
  <c r="EM685" i="7"/>
  <c r="EO685" i="7"/>
  <c r="EP685" i="7"/>
  <c r="ER685" i="7"/>
  <c r="ES685" i="7"/>
  <c r="EN685" i="7"/>
  <c r="EQ685" i="7"/>
  <c r="ET685" i="7"/>
  <c r="EV685" i="7"/>
  <c r="EX685" i="7"/>
  <c r="EU652" i="7"/>
  <c r="EK652" i="7"/>
  <c r="EL652" i="7"/>
  <c r="EM652" i="7"/>
  <c r="EO652" i="7"/>
  <c r="EP652" i="7"/>
  <c r="ER652" i="7"/>
  <c r="ES652" i="7"/>
  <c r="EN652" i="7"/>
  <c r="EQ652" i="7"/>
  <c r="ET652" i="7"/>
  <c r="EV652" i="7"/>
  <c r="EX652" i="7"/>
  <c r="EU645" i="7"/>
  <c r="EK645" i="7"/>
  <c r="EL645" i="7"/>
  <c r="EM645" i="7"/>
  <c r="EO645" i="7"/>
  <c r="EP645" i="7"/>
  <c r="ER645" i="7"/>
  <c r="ES645" i="7"/>
  <c r="EN645" i="7"/>
  <c r="EQ645" i="7"/>
  <c r="ET645" i="7"/>
  <c r="EV645" i="7"/>
  <c r="EX645" i="7"/>
  <c r="EU639" i="7"/>
  <c r="EK639" i="7"/>
  <c r="EL639" i="7"/>
  <c r="EM639" i="7"/>
  <c r="EO639" i="7"/>
  <c r="EP639" i="7"/>
  <c r="EQ639" i="7"/>
  <c r="ER639" i="7"/>
  <c r="ES639" i="7"/>
  <c r="EN639" i="7"/>
  <c r="ET639" i="7"/>
  <c r="EV639" i="7"/>
  <c r="EX639" i="7"/>
  <c r="EU633" i="7"/>
  <c r="EK633" i="7"/>
  <c r="EL633" i="7"/>
  <c r="EM633" i="7"/>
  <c r="EO633" i="7"/>
  <c r="EP633" i="7"/>
  <c r="EQ633" i="7"/>
  <c r="ER633" i="7"/>
  <c r="ES633" i="7"/>
  <c r="EN633" i="7"/>
  <c r="ET633" i="7"/>
  <c r="EV633" i="7"/>
  <c r="EX633" i="7"/>
  <c r="EU627" i="7"/>
  <c r="EK627" i="7"/>
  <c r="EL627" i="7"/>
  <c r="EM627" i="7"/>
  <c r="EO627" i="7"/>
  <c r="EP627" i="7"/>
  <c r="EQ627" i="7"/>
  <c r="ER627" i="7"/>
  <c r="ES627" i="7"/>
  <c r="EN627" i="7"/>
  <c r="ET627" i="7"/>
  <c r="EV627" i="7"/>
  <c r="EX627" i="7"/>
  <c r="EU621" i="7"/>
  <c r="EK621" i="7"/>
  <c r="EL621" i="7"/>
  <c r="EM621" i="7"/>
  <c r="EO621" i="7"/>
  <c r="EP621" i="7"/>
  <c r="EQ621" i="7"/>
  <c r="ER621" i="7"/>
  <c r="ES621" i="7"/>
  <c r="EN621" i="7"/>
  <c r="ET621" i="7"/>
  <c r="EV621" i="7"/>
  <c r="EX621" i="7"/>
  <c r="EU615" i="7"/>
  <c r="EK615" i="7"/>
  <c r="EL615" i="7"/>
  <c r="EM615" i="7"/>
  <c r="EO615" i="7"/>
  <c r="EP615" i="7"/>
  <c r="EQ615" i="7"/>
  <c r="ER615" i="7"/>
  <c r="ES615" i="7"/>
  <c r="EN615" i="7"/>
  <c r="ET615" i="7"/>
  <c r="EV615" i="7"/>
  <c r="EX615" i="7"/>
  <c r="EU609" i="7"/>
  <c r="EK609" i="7"/>
  <c r="EL609" i="7"/>
  <c r="EM609" i="7"/>
  <c r="EO609" i="7"/>
  <c r="EP609" i="7"/>
  <c r="EQ609" i="7"/>
  <c r="ER609" i="7"/>
  <c r="ES609" i="7"/>
  <c r="EN609" i="7"/>
  <c r="ET609" i="7"/>
  <c r="EV609" i="7"/>
  <c r="EX609" i="7"/>
  <c r="EU603" i="7"/>
  <c r="EK603" i="7"/>
  <c r="EL603" i="7"/>
  <c r="EM603" i="7"/>
  <c r="EO603" i="7"/>
  <c r="EP603" i="7"/>
  <c r="EQ603" i="7"/>
  <c r="ER603" i="7"/>
  <c r="ES603" i="7"/>
  <c r="EN603" i="7"/>
  <c r="ET603" i="7"/>
  <c r="EV603" i="7"/>
  <c r="EX603" i="7"/>
  <c r="ET597" i="7"/>
  <c r="EV597" i="7"/>
  <c r="EK597" i="7"/>
  <c r="EL597" i="7"/>
  <c r="EN597" i="7"/>
  <c r="ES597" i="7"/>
  <c r="EM597" i="7"/>
  <c r="EO597" i="7"/>
  <c r="EP597" i="7"/>
  <c r="EQ597" i="7"/>
  <c r="ER597" i="7"/>
  <c r="EU597" i="7"/>
  <c r="EX597" i="7"/>
  <c r="ET591" i="7"/>
  <c r="EV591" i="7"/>
  <c r="EK591" i="7"/>
  <c r="EL591" i="7"/>
  <c r="EN591" i="7"/>
  <c r="EO591" i="7"/>
  <c r="EQ591" i="7"/>
  <c r="ES591" i="7"/>
  <c r="EM591" i="7"/>
  <c r="ER591" i="7"/>
  <c r="EU591" i="7"/>
  <c r="EP591" i="7"/>
  <c r="EX591" i="7"/>
  <c r="ET585" i="7"/>
  <c r="EV585" i="7"/>
  <c r="EK585" i="7"/>
  <c r="EL585" i="7"/>
  <c r="EN585" i="7"/>
  <c r="EO585" i="7"/>
  <c r="EQ585" i="7"/>
  <c r="ES585" i="7"/>
  <c r="EM585" i="7"/>
  <c r="ER585" i="7"/>
  <c r="EU585" i="7"/>
  <c r="EP585" i="7"/>
  <c r="EX585" i="7"/>
  <c r="ET579" i="7"/>
  <c r="EV579" i="7"/>
  <c r="EK579" i="7"/>
  <c r="EL579" i="7"/>
  <c r="EN579" i="7"/>
  <c r="EO579" i="7"/>
  <c r="EQ579" i="7"/>
  <c r="ES579" i="7"/>
  <c r="EM579" i="7"/>
  <c r="ER579" i="7"/>
  <c r="EU579" i="7"/>
  <c r="EP579" i="7"/>
  <c r="EX579" i="7"/>
  <c r="ET573" i="7"/>
  <c r="EV573" i="7"/>
  <c r="EK573" i="7"/>
  <c r="EL573" i="7"/>
  <c r="EN573" i="7"/>
  <c r="EO573" i="7"/>
  <c r="EQ573" i="7"/>
  <c r="ES573" i="7"/>
  <c r="EM573" i="7"/>
  <c r="ER573" i="7"/>
  <c r="EU573" i="7"/>
  <c r="EP573" i="7"/>
  <c r="EX573" i="7"/>
  <c r="ET567" i="7"/>
  <c r="EV567" i="7"/>
  <c r="EK567" i="7"/>
  <c r="EL567" i="7"/>
  <c r="EN567" i="7"/>
  <c r="EO567" i="7"/>
  <c r="EP567" i="7"/>
  <c r="EQ567" i="7"/>
  <c r="ES567" i="7"/>
  <c r="EU567" i="7"/>
  <c r="EM567" i="7"/>
  <c r="ER567" i="7"/>
  <c r="EX567" i="7"/>
  <c r="ET561" i="7"/>
  <c r="EV561" i="7"/>
  <c r="EK561" i="7"/>
  <c r="EL561" i="7"/>
  <c r="EN561" i="7"/>
  <c r="EO561" i="7"/>
  <c r="EP561" i="7"/>
  <c r="EQ561" i="7"/>
  <c r="ES561" i="7"/>
  <c r="EM561" i="7"/>
  <c r="ER561" i="7"/>
  <c r="EU561" i="7"/>
  <c r="EX561" i="7"/>
  <c r="ET555" i="7"/>
  <c r="EV555" i="7"/>
  <c r="EK555" i="7"/>
  <c r="EL555" i="7"/>
  <c r="EN555" i="7"/>
  <c r="EO555" i="7"/>
  <c r="EP555" i="7"/>
  <c r="EQ555" i="7"/>
  <c r="ES555" i="7"/>
  <c r="EU555" i="7"/>
  <c r="EM555" i="7"/>
  <c r="ER555" i="7"/>
  <c r="EX555" i="7"/>
  <c r="ET549" i="7"/>
  <c r="EV549" i="7"/>
  <c r="EK549" i="7"/>
  <c r="EL549" i="7"/>
  <c r="EN549" i="7"/>
  <c r="EO549" i="7"/>
  <c r="EP549" i="7"/>
  <c r="EQ549" i="7"/>
  <c r="ES549" i="7"/>
  <c r="EM549" i="7"/>
  <c r="ER549" i="7"/>
  <c r="EU549" i="7"/>
  <c r="EX549" i="7"/>
  <c r="EL543" i="7"/>
  <c r="EN543" i="7"/>
  <c r="EO543" i="7"/>
  <c r="ES543" i="7"/>
  <c r="EU543" i="7"/>
  <c r="EV543" i="7"/>
  <c r="EK543" i="7"/>
  <c r="EM543" i="7"/>
  <c r="EP543" i="7"/>
  <c r="ER543" i="7"/>
  <c r="ET543" i="7"/>
  <c r="EQ543" i="7"/>
  <c r="EX543" i="7"/>
  <c r="EL535" i="7"/>
  <c r="EN535" i="7"/>
  <c r="EO535" i="7"/>
  <c r="EM535" i="7"/>
  <c r="EP535" i="7"/>
  <c r="EQ535" i="7"/>
  <c r="ES535" i="7"/>
  <c r="ET535" i="7"/>
  <c r="EU535" i="7"/>
  <c r="EV535" i="7"/>
  <c r="EK535" i="7"/>
  <c r="ER535" i="7"/>
  <c r="EX535" i="7"/>
  <c r="EL529" i="7"/>
  <c r="EN529" i="7"/>
  <c r="EO529" i="7"/>
  <c r="EP529" i="7"/>
  <c r="ER529" i="7"/>
  <c r="EK529" i="7"/>
  <c r="EM529" i="7"/>
  <c r="ES529" i="7"/>
  <c r="ET529" i="7"/>
  <c r="EU529" i="7"/>
  <c r="EV529" i="7"/>
  <c r="EQ529" i="7"/>
  <c r="EX529" i="7"/>
  <c r="EL523" i="7"/>
  <c r="EN523" i="7"/>
  <c r="EO523" i="7"/>
  <c r="EP523" i="7"/>
  <c r="ER523" i="7"/>
  <c r="ES523" i="7"/>
  <c r="EQ523" i="7"/>
  <c r="EU523" i="7"/>
  <c r="EV523" i="7"/>
  <c r="EM523" i="7"/>
  <c r="ET523" i="7"/>
  <c r="EK523" i="7"/>
  <c r="EX523" i="7"/>
  <c r="EL517" i="7"/>
  <c r="EN517" i="7"/>
  <c r="EO517" i="7"/>
  <c r="EP517" i="7"/>
  <c r="ER517" i="7"/>
  <c r="ES517" i="7"/>
  <c r="EQ517" i="7"/>
  <c r="EU517" i="7"/>
  <c r="EV517" i="7"/>
  <c r="EM517" i="7"/>
  <c r="EK517" i="7"/>
  <c r="ET517" i="7"/>
  <c r="EX517" i="7"/>
  <c r="EL511" i="7"/>
  <c r="EN511" i="7"/>
  <c r="EO511" i="7"/>
  <c r="EP511" i="7"/>
  <c r="ER511" i="7"/>
  <c r="ES511" i="7"/>
  <c r="EU511" i="7"/>
  <c r="EV511" i="7"/>
  <c r="EK511" i="7"/>
  <c r="EM511" i="7"/>
  <c r="ET511" i="7"/>
  <c r="EQ511" i="7"/>
  <c r="EX511" i="7"/>
  <c r="EP505" i="7"/>
  <c r="ER505" i="7"/>
  <c r="ET505" i="7"/>
  <c r="EV505" i="7"/>
  <c r="EK505" i="7"/>
  <c r="EO505" i="7"/>
  <c r="EM505" i="7"/>
  <c r="EN505" i="7"/>
  <c r="ES505" i="7"/>
  <c r="EU505" i="7"/>
  <c r="EL505" i="7"/>
  <c r="EQ505" i="7"/>
  <c r="EX505" i="7"/>
  <c r="EP499" i="7"/>
  <c r="ER499" i="7"/>
  <c r="ET499" i="7"/>
  <c r="EV499" i="7"/>
  <c r="EK499" i="7"/>
  <c r="EO499" i="7"/>
  <c r="EM499" i="7"/>
  <c r="EN499" i="7"/>
  <c r="ES499" i="7"/>
  <c r="EU499" i="7"/>
  <c r="EL499" i="7"/>
  <c r="EQ499" i="7"/>
  <c r="EX499" i="7"/>
  <c r="EP493" i="7"/>
  <c r="ER493" i="7"/>
  <c r="ET493" i="7"/>
  <c r="EV493" i="7"/>
  <c r="EK493" i="7"/>
  <c r="EO493" i="7"/>
  <c r="EM493" i="7"/>
  <c r="EN493" i="7"/>
  <c r="EQ493" i="7"/>
  <c r="ES493" i="7"/>
  <c r="EU493" i="7"/>
  <c r="EL493" i="7"/>
  <c r="EX493" i="7"/>
  <c r="EP487" i="7"/>
  <c r="ER487" i="7"/>
  <c r="ET487" i="7"/>
  <c r="EV487" i="7"/>
  <c r="EK487" i="7"/>
  <c r="EO487" i="7"/>
  <c r="EM487" i="7"/>
  <c r="EN487" i="7"/>
  <c r="EQ487" i="7"/>
  <c r="ES487" i="7"/>
  <c r="EU487" i="7"/>
  <c r="EL487" i="7"/>
  <c r="EX487" i="7"/>
  <c r="EP481" i="7"/>
  <c r="ER481" i="7"/>
  <c r="ET481" i="7"/>
  <c r="EV481" i="7"/>
  <c r="EK481" i="7"/>
  <c r="EL481" i="7"/>
  <c r="EO481" i="7"/>
  <c r="EU481" i="7"/>
  <c r="EM481" i="7"/>
  <c r="EN481" i="7"/>
  <c r="EQ481" i="7"/>
  <c r="ES481" i="7"/>
  <c r="EX481" i="7"/>
  <c r="EP475" i="7"/>
  <c r="ER475" i="7"/>
  <c r="ET475" i="7"/>
  <c r="EV475" i="7"/>
  <c r="EK475" i="7"/>
  <c r="EL475" i="7"/>
  <c r="EO475" i="7"/>
  <c r="EM475" i="7"/>
  <c r="EN475" i="7"/>
  <c r="EQ475" i="7"/>
  <c r="EU475" i="7"/>
  <c r="ES475" i="7"/>
  <c r="EX475" i="7"/>
  <c r="EP469" i="7"/>
  <c r="ER469" i="7"/>
  <c r="ET469" i="7"/>
  <c r="EV469" i="7"/>
  <c r="EK469" i="7"/>
  <c r="EL469" i="7"/>
  <c r="EO469" i="7"/>
  <c r="EU469" i="7"/>
  <c r="EM469" i="7"/>
  <c r="EN469" i="7"/>
  <c r="EQ469" i="7"/>
  <c r="ES469" i="7"/>
  <c r="EX469" i="7"/>
  <c r="EP463" i="7"/>
  <c r="ER463" i="7"/>
  <c r="ET463" i="7"/>
  <c r="EV463" i="7"/>
  <c r="EK463" i="7"/>
  <c r="EL463" i="7"/>
  <c r="EO463" i="7"/>
  <c r="EM463" i="7"/>
  <c r="EN463" i="7"/>
  <c r="EQ463" i="7"/>
  <c r="EU463" i="7"/>
  <c r="ES463" i="7"/>
  <c r="EX463" i="7"/>
  <c r="EP457" i="7"/>
  <c r="ER457" i="7"/>
  <c r="ET457" i="7"/>
  <c r="EV457" i="7"/>
  <c r="EK457" i="7"/>
  <c r="EL457" i="7"/>
  <c r="EO457" i="7"/>
  <c r="EU457" i="7"/>
  <c r="EM457" i="7"/>
  <c r="EN457" i="7"/>
  <c r="EQ457" i="7"/>
  <c r="ES457" i="7"/>
  <c r="EX457" i="7"/>
  <c r="EP451" i="7"/>
  <c r="ER451" i="7"/>
  <c r="ET451" i="7"/>
  <c r="EV451" i="7"/>
  <c r="EK451" i="7"/>
  <c r="EL451" i="7"/>
  <c r="EO451" i="7"/>
  <c r="EM451" i="7"/>
  <c r="EN451" i="7"/>
  <c r="EQ451" i="7"/>
  <c r="EU451" i="7"/>
  <c r="ES451" i="7"/>
  <c r="EX451" i="7"/>
  <c r="EP445" i="7"/>
  <c r="ER445" i="7"/>
  <c r="ET445" i="7"/>
  <c r="EV445" i="7"/>
  <c r="EK445" i="7"/>
  <c r="EL445" i="7"/>
  <c r="EO445" i="7"/>
  <c r="EU445" i="7"/>
  <c r="EM445" i="7"/>
  <c r="EN445" i="7"/>
  <c r="EQ445" i="7"/>
  <c r="ES445" i="7"/>
  <c r="EX445" i="7"/>
  <c r="EP439" i="7"/>
  <c r="ER439" i="7"/>
  <c r="ET439" i="7"/>
  <c r="EV439" i="7"/>
  <c r="EK439" i="7"/>
  <c r="EL439" i="7"/>
  <c r="EO439" i="7"/>
  <c r="EM439" i="7"/>
  <c r="EN439" i="7"/>
  <c r="EQ439" i="7"/>
  <c r="EU439" i="7"/>
  <c r="ES439" i="7"/>
  <c r="EX439" i="7"/>
  <c r="EP433" i="7"/>
  <c r="EQ433" i="7"/>
  <c r="ER433" i="7"/>
  <c r="ET433" i="7"/>
  <c r="EU433" i="7"/>
  <c r="EV433" i="7"/>
  <c r="EK433" i="7"/>
  <c r="EL433" i="7"/>
  <c r="EO433" i="7"/>
  <c r="EM433" i="7"/>
  <c r="ES433" i="7"/>
  <c r="EN433" i="7"/>
  <c r="EX433" i="7"/>
  <c r="EP427" i="7"/>
  <c r="EQ427" i="7"/>
  <c r="ER427" i="7"/>
  <c r="ET427" i="7"/>
  <c r="EU427" i="7"/>
  <c r="EV427" i="7"/>
  <c r="EK427" i="7"/>
  <c r="EL427" i="7"/>
  <c r="EO427" i="7"/>
  <c r="ES427" i="7"/>
  <c r="EM427" i="7"/>
  <c r="EN427" i="7"/>
  <c r="EX427" i="7"/>
  <c r="EP421" i="7"/>
  <c r="EQ421" i="7"/>
  <c r="ER421" i="7"/>
  <c r="ET421" i="7"/>
  <c r="EU421" i="7"/>
  <c r="EV421" i="7"/>
  <c r="EK421" i="7"/>
  <c r="EL421" i="7"/>
  <c r="EO421" i="7"/>
  <c r="EM421" i="7"/>
  <c r="ES421" i="7"/>
  <c r="EN421" i="7"/>
  <c r="EX421" i="7"/>
  <c r="EP415" i="7"/>
  <c r="EQ415" i="7"/>
  <c r="ER415" i="7"/>
  <c r="ET415" i="7"/>
  <c r="EU415" i="7"/>
  <c r="EV415" i="7"/>
  <c r="EK415" i="7"/>
  <c r="EL415" i="7"/>
  <c r="EO415" i="7"/>
  <c r="ES415" i="7"/>
  <c r="EM415" i="7"/>
  <c r="EN415" i="7"/>
  <c r="EX415" i="7"/>
  <c r="EP409" i="7"/>
  <c r="EQ409" i="7"/>
  <c r="ER409" i="7"/>
  <c r="ET409" i="7"/>
  <c r="EU409" i="7"/>
  <c r="EV409" i="7"/>
  <c r="EK409" i="7"/>
  <c r="EL409" i="7"/>
  <c r="EO409" i="7"/>
  <c r="EM409" i="7"/>
  <c r="ES409" i="7"/>
  <c r="EN409" i="7"/>
  <c r="EX409" i="7"/>
  <c r="EP403" i="7"/>
  <c r="EQ403" i="7"/>
  <c r="ER403" i="7"/>
  <c r="ET403" i="7"/>
  <c r="EU403" i="7"/>
  <c r="EV403" i="7"/>
  <c r="EK403" i="7"/>
  <c r="EL403" i="7"/>
  <c r="EO403" i="7"/>
  <c r="ES403" i="7"/>
  <c r="EM403" i="7"/>
  <c r="EN403" i="7"/>
  <c r="EX403" i="7"/>
  <c r="ER397" i="7"/>
  <c r="ET397" i="7"/>
  <c r="EV397" i="7"/>
  <c r="EL397" i="7"/>
  <c r="EQ397" i="7"/>
  <c r="EK397" i="7"/>
  <c r="EM397" i="7"/>
  <c r="EN397" i="7"/>
  <c r="EO397" i="7"/>
  <c r="EU397" i="7"/>
  <c r="EP397" i="7"/>
  <c r="ES397" i="7"/>
  <c r="EX397" i="7"/>
  <c r="ER391" i="7"/>
  <c r="ET391" i="7"/>
  <c r="EV391" i="7"/>
  <c r="EL391" i="7"/>
  <c r="EM391" i="7"/>
  <c r="EQ391" i="7"/>
  <c r="EK391" i="7"/>
  <c r="EN391" i="7"/>
  <c r="EO391" i="7"/>
  <c r="EP391" i="7"/>
  <c r="EU391" i="7"/>
  <c r="ES391" i="7"/>
  <c r="EX391" i="7"/>
  <c r="ER385" i="7"/>
  <c r="ET385" i="7"/>
  <c r="EV385" i="7"/>
  <c r="EL385" i="7"/>
  <c r="EM385" i="7"/>
  <c r="EQ385" i="7"/>
  <c r="EK385" i="7"/>
  <c r="EN385" i="7"/>
  <c r="EO385" i="7"/>
  <c r="EP385" i="7"/>
  <c r="ES385" i="7"/>
  <c r="EU385" i="7"/>
  <c r="EX385" i="7"/>
  <c r="ER379" i="7"/>
  <c r="ET379" i="7"/>
  <c r="EV379" i="7"/>
  <c r="EL379" i="7"/>
  <c r="EM379" i="7"/>
  <c r="EQ379" i="7"/>
  <c r="EK379" i="7"/>
  <c r="EN379" i="7"/>
  <c r="EO379" i="7"/>
  <c r="EP379" i="7"/>
  <c r="ES379" i="7"/>
  <c r="EU379" i="7"/>
  <c r="EX379" i="7"/>
  <c r="ER373" i="7"/>
  <c r="ET373" i="7"/>
  <c r="EV373" i="7"/>
  <c r="EL373" i="7"/>
  <c r="EM373" i="7"/>
  <c r="EQ373" i="7"/>
  <c r="EK373" i="7"/>
  <c r="EN373" i="7"/>
  <c r="EO373" i="7"/>
  <c r="EP373" i="7"/>
  <c r="ES373" i="7"/>
  <c r="EU373" i="7"/>
  <c r="EX373" i="7"/>
  <c r="ER367" i="7"/>
  <c r="ET367" i="7"/>
  <c r="EV367" i="7"/>
  <c r="EL367" i="7"/>
  <c r="EM367" i="7"/>
  <c r="EN367" i="7"/>
  <c r="EQ367" i="7"/>
  <c r="EK367" i="7"/>
  <c r="EO367" i="7"/>
  <c r="EU367" i="7"/>
  <c r="ES367" i="7"/>
  <c r="EP367" i="7"/>
  <c r="EX367" i="7"/>
  <c r="ER361" i="7"/>
  <c r="ET361" i="7"/>
  <c r="EV361" i="7"/>
  <c r="EL361" i="7"/>
  <c r="EM361" i="7"/>
  <c r="EN361" i="7"/>
  <c r="EQ361" i="7"/>
  <c r="EK361" i="7"/>
  <c r="EO361" i="7"/>
  <c r="ES361" i="7"/>
  <c r="EU361" i="7"/>
  <c r="EP361" i="7"/>
  <c r="EX361" i="7"/>
  <c r="ER355" i="7"/>
  <c r="ET355" i="7"/>
  <c r="EV355" i="7"/>
  <c r="EL355" i="7"/>
  <c r="EM355" i="7"/>
  <c r="EN355" i="7"/>
  <c r="EQ355" i="7"/>
  <c r="EK355" i="7"/>
  <c r="EO355" i="7"/>
  <c r="EU355" i="7"/>
  <c r="EP355" i="7"/>
  <c r="ES355" i="7"/>
  <c r="EX355" i="7"/>
  <c r="ER349" i="7"/>
  <c r="ET349" i="7"/>
  <c r="EV349" i="7"/>
  <c r="EL349" i="7"/>
  <c r="EM349" i="7"/>
  <c r="EN349" i="7"/>
  <c r="EQ349" i="7"/>
  <c r="EK349" i="7"/>
  <c r="EO349" i="7"/>
  <c r="ES349" i="7"/>
  <c r="EU349" i="7"/>
  <c r="EP349" i="7"/>
  <c r="EX349" i="7"/>
  <c r="ER343" i="7"/>
  <c r="ET343" i="7"/>
  <c r="EV343" i="7"/>
  <c r="EL343" i="7"/>
  <c r="EM343" i="7"/>
  <c r="EN343" i="7"/>
  <c r="EQ343" i="7"/>
  <c r="EK343" i="7"/>
  <c r="EO343" i="7"/>
  <c r="EU343" i="7"/>
  <c r="EP343" i="7"/>
  <c r="ES343" i="7"/>
  <c r="EX343" i="7"/>
  <c r="ER337" i="7"/>
  <c r="ET337" i="7"/>
  <c r="EV337" i="7"/>
  <c r="EL337" i="7"/>
  <c r="EM337" i="7"/>
  <c r="EN337" i="7"/>
  <c r="EQ337" i="7"/>
  <c r="EK337" i="7"/>
  <c r="EO337" i="7"/>
  <c r="ES337" i="7"/>
  <c r="EU337" i="7"/>
  <c r="EP337" i="7"/>
  <c r="EX337" i="7"/>
  <c r="ER331" i="7"/>
  <c r="ET331" i="7"/>
  <c r="EV331" i="7"/>
  <c r="EL331" i="7"/>
  <c r="EM331" i="7"/>
  <c r="EN331" i="7"/>
  <c r="EQ331" i="7"/>
  <c r="EK331" i="7"/>
  <c r="EO331" i="7"/>
  <c r="EU331" i="7"/>
  <c r="EP331" i="7"/>
  <c r="ES331" i="7"/>
  <c r="EX331" i="7"/>
  <c r="EM325" i="7"/>
  <c r="EO325" i="7"/>
  <c r="EQ325" i="7"/>
  <c r="ES325" i="7"/>
  <c r="EL325" i="7"/>
  <c r="EP325" i="7"/>
  <c r="ET325" i="7"/>
  <c r="EV325" i="7"/>
  <c r="EN325" i="7"/>
  <c r="ER325" i="7"/>
  <c r="EU325" i="7"/>
  <c r="EK325" i="7"/>
  <c r="EX325" i="7"/>
  <c r="EM319" i="7"/>
  <c r="EO319" i="7"/>
  <c r="EQ319" i="7"/>
  <c r="ES319" i="7"/>
  <c r="EL319" i="7"/>
  <c r="EK319" i="7"/>
  <c r="EP319" i="7"/>
  <c r="ER319" i="7"/>
  <c r="ET319" i="7"/>
  <c r="EV319" i="7"/>
  <c r="EU319" i="7"/>
  <c r="EN319" i="7"/>
  <c r="EX319" i="7"/>
  <c r="EM313" i="7"/>
  <c r="EO313" i="7"/>
  <c r="EQ313" i="7"/>
  <c r="ES313" i="7"/>
  <c r="ET313" i="7"/>
  <c r="EL313" i="7"/>
  <c r="EK313" i="7"/>
  <c r="EP313" i="7"/>
  <c r="EU313" i="7"/>
  <c r="EV313" i="7"/>
  <c r="EN313" i="7"/>
  <c r="ER313" i="7"/>
  <c r="EX313" i="7"/>
  <c r="EM307" i="7"/>
  <c r="EO307" i="7"/>
  <c r="EQ307" i="7"/>
  <c r="ES307" i="7"/>
  <c r="ET307" i="7"/>
  <c r="EL307" i="7"/>
  <c r="EK307" i="7"/>
  <c r="EP307" i="7"/>
  <c r="EU307" i="7"/>
  <c r="EV307" i="7"/>
  <c r="EN307" i="7"/>
  <c r="ER307" i="7"/>
  <c r="EX307" i="7"/>
  <c r="EM301" i="7"/>
  <c r="EO301" i="7"/>
  <c r="EQ301" i="7"/>
  <c r="ES301" i="7"/>
  <c r="ET301" i="7"/>
  <c r="EL301" i="7"/>
  <c r="EK301" i="7"/>
  <c r="EP301" i="7"/>
  <c r="EU301" i="7"/>
  <c r="EV301" i="7"/>
  <c r="EN301" i="7"/>
  <c r="ER301" i="7"/>
  <c r="EX301" i="7"/>
  <c r="EM295" i="7"/>
  <c r="EO295" i="7"/>
  <c r="EQ295" i="7"/>
  <c r="ES295" i="7"/>
  <c r="ET295" i="7"/>
  <c r="EL295" i="7"/>
  <c r="EK295" i="7"/>
  <c r="EP295" i="7"/>
  <c r="EU295" i="7"/>
  <c r="EV295" i="7"/>
  <c r="EN295" i="7"/>
  <c r="ER295" i="7"/>
  <c r="EX295" i="7"/>
  <c r="EM289" i="7"/>
  <c r="EO289" i="7"/>
  <c r="EQ289" i="7"/>
  <c r="ES289" i="7"/>
  <c r="ET289" i="7"/>
  <c r="EU289" i="7"/>
  <c r="EL289" i="7"/>
  <c r="EV289" i="7"/>
  <c r="EK289" i="7"/>
  <c r="ER289" i="7"/>
  <c r="EN289" i="7"/>
  <c r="EP289" i="7"/>
  <c r="EX289" i="7"/>
  <c r="EM283" i="7"/>
  <c r="EO283" i="7"/>
  <c r="EQ283" i="7"/>
  <c r="ES283" i="7"/>
  <c r="ET283" i="7"/>
  <c r="EU283" i="7"/>
  <c r="EL283" i="7"/>
  <c r="EK283" i="7"/>
  <c r="EP283" i="7"/>
  <c r="EV283" i="7"/>
  <c r="EN283" i="7"/>
  <c r="ER283" i="7"/>
  <c r="EX283" i="7"/>
  <c r="EM277" i="7"/>
  <c r="EO277" i="7"/>
  <c r="EQ277" i="7"/>
  <c r="ES277" i="7"/>
  <c r="ET277" i="7"/>
  <c r="EU277" i="7"/>
  <c r="EL277" i="7"/>
  <c r="EV277" i="7"/>
  <c r="EK277" i="7"/>
  <c r="ER277" i="7"/>
  <c r="EN277" i="7"/>
  <c r="EP277" i="7"/>
  <c r="EX277" i="7"/>
  <c r="EP271" i="7"/>
  <c r="ER271" i="7"/>
  <c r="EV271" i="7"/>
  <c r="ES271" i="7"/>
  <c r="EU271" i="7"/>
  <c r="EK271" i="7"/>
  <c r="EL271" i="7"/>
  <c r="EM271" i="7"/>
  <c r="EQ271" i="7"/>
  <c r="EN271" i="7"/>
  <c r="EO271" i="7"/>
  <c r="ET271" i="7"/>
  <c r="EX271" i="7"/>
  <c r="EP264" i="7"/>
  <c r="ER264" i="7"/>
  <c r="ET264" i="7"/>
  <c r="EV264" i="7"/>
  <c r="EL264" i="7"/>
  <c r="EN264" i="7"/>
  <c r="EQ264" i="7"/>
  <c r="ES264" i="7"/>
  <c r="EU264" i="7"/>
  <c r="EK264" i="7"/>
  <c r="EM264" i="7"/>
  <c r="EO264" i="7"/>
  <c r="EX264" i="7"/>
  <c r="EP258" i="7"/>
  <c r="ER258" i="7"/>
  <c r="ET258" i="7"/>
  <c r="EV258" i="7"/>
  <c r="EK258" i="7"/>
  <c r="EL258" i="7"/>
  <c r="EN258" i="7"/>
  <c r="EO258" i="7"/>
  <c r="EQ258" i="7"/>
  <c r="EM258" i="7"/>
  <c r="ES258" i="7"/>
  <c r="EU258" i="7"/>
  <c r="EX258" i="7"/>
  <c r="EP252" i="7"/>
  <c r="ER252" i="7"/>
  <c r="ET252" i="7"/>
  <c r="EV252" i="7"/>
  <c r="EK252" i="7"/>
  <c r="EO252" i="7"/>
  <c r="EM252" i="7"/>
  <c r="EQ252" i="7"/>
  <c r="ES252" i="7"/>
  <c r="EU252" i="7"/>
  <c r="EN252" i="7"/>
  <c r="EL252" i="7"/>
  <c r="EX252" i="7"/>
  <c r="EP246" i="7"/>
  <c r="ER246" i="7"/>
  <c r="ET246" i="7"/>
  <c r="EV246" i="7"/>
  <c r="EK246" i="7"/>
  <c r="EO246" i="7"/>
  <c r="EM246" i="7"/>
  <c r="EQ246" i="7"/>
  <c r="ES246" i="7"/>
  <c r="EU246" i="7"/>
  <c r="EL246" i="7"/>
  <c r="EN246" i="7"/>
  <c r="EX246" i="7"/>
  <c r="EP240" i="7"/>
  <c r="ER240" i="7"/>
  <c r="ET240" i="7"/>
  <c r="EV240" i="7"/>
  <c r="EK240" i="7"/>
  <c r="EO240" i="7"/>
  <c r="EM240" i="7"/>
  <c r="EQ240" i="7"/>
  <c r="ES240" i="7"/>
  <c r="EU240" i="7"/>
  <c r="EN240" i="7"/>
  <c r="EL240" i="7"/>
  <c r="EX240" i="7"/>
  <c r="EP234" i="7"/>
  <c r="ER234" i="7"/>
  <c r="ET234" i="7"/>
  <c r="EV234" i="7"/>
  <c r="EK234" i="7"/>
  <c r="EL234" i="7"/>
  <c r="EO234" i="7"/>
  <c r="EN234" i="7"/>
  <c r="EQ234" i="7"/>
  <c r="ES234" i="7"/>
  <c r="EM234" i="7"/>
  <c r="EU234" i="7"/>
  <c r="EX234" i="7"/>
  <c r="EK228" i="7"/>
  <c r="EP228" i="7"/>
  <c r="ER228" i="7"/>
  <c r="ET228" i="7"/>
  <c r="EV228" i="7"/>
  <c r="EL228" i="7"/>
  <c r="EO228" i="7"/>
  <c r="EN228" i="7"/>
  <c r="ES228" i="7"/>
  <c r="EM228" i="7"/>
  <c r="EQ228" i="7"/>
  <c r="EU228" i="7"/>
  <c r="EX228" i="7"/>
  <c r="EK222" i="7"/>
  <c r="EM222" i="7"/>
  <c r="EO222" i="7"/>
  <c r="EQ222" i="7"/>
  <c r="ES222" i="7"/>
  <c r="EU222" i="7"/>
  <c r="EL222" i="7"/>
  <c r="ER222" i="7"/>
  <c r="EP222" i="7"/>
  <c r="EV222" i="7"/>
  <c r="EN222" i="7"/>
  <c r="ET222" i="7"/>
  <c r="EX222" i="7"/>
  <c r="EK216" i="7"/>
  <c r="EM216" i="7"/>
  <c r="EO216" i="7"/>
  <c r="EQ216" i="7"/>
  <c r="EV216" i="7"/>
  <c r="EP216" i="7"/>
  <c r="ES216" i="7"/>
  <c r="EU216" i="7"/>
  <c r="EN216" i="7"/>
  <c r="EL216" i="7"/>
  <c r="ER216" i="7"/>
  <c r="ET216" i="7"/>
  <c r="EX216" i="7"/>
  <c r="EK210" i="7"/>
  <c r="EM210" i="7"/>
  <c r="EO210" i="7"/>
  <c r="EQ210" i="7"/>
  <c r="ER210" i="7"/>
  <c r="EV210" i="7"/>
  <c r="EL210" i="7"/>
  <c r="EN210" i="7"/>
  <c r="EP210" i="7"/>
  <c r="EU210" i="7"/>
  <c r="ES210" i="7"/>
  <c r="ET210" i="7"/>
  <c r="EX210" i="7"/>
  <c r="EK204" i="7"/>
  <c r="EM204" i="7"/>
  <c r="EO204" i="7"/>
  <c r="EQ204" i="7"/>
  <c r="ER204" i="7"/>
  <c r="EV204" i="7"/>
  <c r="EL204" i="7"/>
  <c r="EN204" i="7"/>
  <c r="EP204" i="7"/>
  <c r="EU204" i="7"/>
  <c r="ET204" i="7"/>
  <c r="ES204" i="7"/>
  <c r="EX204" i="7"/>
  <c r="EK198" i="7"/>
  <c r="EM198" i="7"/>
  <c r="EO198" i="7"/>
  <c r="EQ198" i="7"/>
  <c r="ER198" i="7"/>
  <c r="EV198" i="7"/>
  <c r="EL198" i="7"/>
  <c r="EN198" i="7"/>
  <c r="EP198" i="7"/>
  <c r="EU198" i="7"/>
  <c r="ET198" i="7"/>
  <c r="ES198" i="7"/>
  <c r="EX198" i="7"/>
  <c r="EK192" i="7"/>
  <c r="EM192" i="7"/>
  <c r="EO192" i="7"/>
  <c r="EQ192" i="7"/>
  <c r="ER192" i="7"/>
  <c r="EV192" i="7"/>
  <c r="EL192" i="7"/>
  <c r="EN192" i="7"/>
  <c r="EP192" i="7"/>
  <c r="EU192" i="7"/>
  <c r="ES192" i="7"/>
  <c r="ET192" i="7"/>
  <c r="EX192" i="7"/>
  <c r="EK186" i="7"/>
  <c r="EM186" i="7"/>
  <c r="EO186" i="7"/>
  <c r="EQ186" i="7"/>
  <c r="ER186" i="7"/>
  <c r="ES186" i="7"/>
  <c r="EV186" i="7"/>
  <c r="EN186" i="7"/>
  <c r="ET186" i="7"/>
  <c r="EL186" i="7"/>
  <c r="EP186" i="7"/>
  <c r="EU186" i="7"/>
  <c r="EX186" i="7"/>
  <c r="EP180" i="7"/>
  <c r="ER180" i="7"/>
  <c r="ET180" i="7"/>
  <c r="EV180" i="7"/>
  <c r="EK180" i="7"/>
  <c r="EM180" i="7"/>
  <c r="EN180" i="7"/>
  <c r="EO180" i="7"/>
  <c r="EU180" i="7"/>
  <c r="EL180" i="7"/>
  <c r="EQ180" i="7"/>
  <c r="ES180" i="7"/>
  <c r="EX180" i="7"/>
  <c r="EP174" i="7"/>
  <c r="ER174" i="7"/>
  <c r="ET174" i="7"/>
  <c r="EV174" i="7"/>
  <c r="EK174" i="7"/>
  <c r="EO174" i="7"/>
  <c r="EL174" i="7"/>
  <c r="EN174" i="7"/>
  <c r="ES174" i="7"/>
  <c r="EM174" i="7"/>
  <c r="EU174" i="7"/>
  <c r="EQ174" i="7"/>
  <c r="EX174" i="7"/>
  <c r="EP168" i="7"/>
  <c r="ER168" i="7"/>
  <c r="ET168" i="7"/>
  <c r="EV168" i="7"/>
  <c r="EK168" i="7"/>
  <c r="EO168" i="7"/>
  <c r="EL168" i="7"/>
  <c r="EN168" i="7"/>
  <c r="ES168" i="7"/>
  <c r="EQ168" i="7"/>
  <c r="EM168" i="7"/>
  <c r="EU168" i="7"/>
  <c r="EX168" i="7"/>
  <c r="EP162" i="7"/>
  <c r="ER162" i="7"/>
  <c r="ET162" i="7"/>
  <c r="EV162" i="7"/>
  <c r="EK162" i="7"/>
  <c r="EO162" i="7"/>
  <c r="EL162" i="7"/>
  <c r="EN162" i="7"/>
  <c r="ES162" i="7"/>
  <c r="EM162" i="7"/>
  <c r="EU162" i="7"/>
  <c r="EQ162" i="7"/>
  <c r="EX162" i="7"/>
  <c r="EP156" i="7"/>
  <c r="ER156" i="7"/>
  <c r="ET156" i="7"/>
  <c r="EV156" i="7"/>
  <c r="EK156" i="7"/>
  <c r="EO156" i="7"/>
  <c r="EL156" i="7"/>
  <c r="EN156" i="7"/>
  <c r="ES156" i="7"/>
  <c r="EQ156" i="7"/>
  <c r="EU156" i="7"/>
  <c r="EM156" i="7"/>
  <c r="EX156" i="7"/>
  <c r="EP150" i="7"/>
  <c r="ER150" i="7"/>
  <c r="ET150" i="7"/>
  <c r="EV150" i="7"/>
  <c r="EK150" i="7"/>
  <c r="EL150" i="7"/>
  <c r="EO150" i="7"/>
  <c r="EM150" i="7"/>
  <c r="EQ150" i="7"/>
  <c r="ES150" i="7"/>
  <c r="EU150" i="7"/>
  <c r="EN150" i="7"/>
  <c r="EX150" i="7"/>
  <c r="EP144" i="7"/>
  <c r="ER144" i="7"/>
  <c r="ET144" i="7"/>
  <c r="EV144" i="7"/>
  <c r="EK144" i="7"/>
  <c r="EL144" i="7"/>
  <c r="EO144" i="7"/>
  <c r="EQ144" i="7"/>
  <c r="EU144" i="7"/>
  <c r="EN144" i="7"/>
  <c r="ES144" i="7"/>
  <c r="EM144" i="7"/>
  <c r="EX144" i="7"/>
  <c r="EP138" i="7"/>
  <c r="ER138" i="7"/>
  <c r="ET138" i="7"/>
  <c r="EV138" i="7"/>
  <c r="EK138" i="7"/>
  <c r="EL138" i="7"/>
  <c r="EO138" i="7"/>
  <c r="EM138" i="7"/>
  <c r="EQ138" i="7"/>
  <c r="ES138" i="7"/>
  <c r="EU138" i="7"/>
  <c r="EN138" i="7"/>
  <c r="EX138" i="7"/>
  <c r="EM132" i="7"/>
  <c r="EN132" i="7"/>
  <c r="EO132" i="7"/>
  <c r="EQ132" i="7"/>
  <c r="ER132" i="7"/>
  <c r="EV132" i="7"/>
  <c r="EL132" i="7"/>
  <c r="ES132" i="7"/>
  <c r="EU132" i="7"/>
  <c r="ET132" i="7"/>
  <c r="EP132" i="7"/>
  <c r="EK132" i="7"/>
  <c r="EX132" i="7"/>
  <c r="EM126" i="7"/>
  <c r="EN126" i="7"/>
  <c r="EO126" i="7"/>
  <c r="EQ126" i="7"/>
  <c r="ER126" i="7"/>
  <c r="EV126" i="7"/>
  <c r="EL126" i="7"/>
  <c r="ES126" i="7"/>
  <c r="EU126" i="7"/>
  <c r="EK126" i="7"/>
  <c r="EP126" i="7"/>
  <c r="ET126" i="7"/>
  <c r="EX126" i="7"/>
  <c r="EM120" i="7"/>
  <c r="EN120" i="7"/>
  <c r="EO120" i="7"/>
  <c r="EQ120" i="7"/>
  <c r="ER120" i="7"/>
  <c r="EV120" i="7"/>
  <c r="EL120" i="7"/>
  <c r="ES120" i="7"/>
  <c r="EU120" i="7"/>
  <c r="EK120" i="7"/>
  <c r="ET120" i="7"/>
  <c r="EP120" i="7"/>
  <c r="EX120" i="7"/>
  <c r="EM114" i="7"/>
  <c r="EN114" i="7"/>
  <c r="EO114" i="7"/>
  <c r="EQ114" i="7"/>
  <c r="ER114" i="7"/>
  <c r="EV114" i="7"/>
  <c r="EL114" i="7"/>
  <c r="ES114" i="7"/>
  <c r="EU114" i="7"/>
  <c r="EP114" i="7"/>
  <c r="EK114" i="7"/>
  <c r="ET114" i="7"/>
  <c r="EX114" i="7"/>
  <c r="EM108" i="7"/>
  <c r="EN108" i="7"/>
  <c r="EO108" i="7"/>
  <c r="EQ108" i="7"/>
  <c r="ER108" i="7"/>
  <c r="EV108" i="7"/>
  <c r="EL108" i="7"/>
  <c r="ES108" i="7"/>
  <c r="EU108" i="7"/>
  <c r="ET108" i="7"/>
  <c r="EP108" i="7"/>
  <c r="EK108" i="7"/>
  <c r="EX108" i="7"/>
  <c r="EM102" i="7"/>
  <c r="EN102" i="7"/>
  <c r="EO102" i="7"/>
  <c r="EQ102" i="7"/>
  <c r="ER102" i="7"/>
  <c r="EV102" i="7"/>
  <c r="EL102" i="7"/>
  <c r="ES102" i="7"/>
  <c r="EU102" i="7"/>
  <c r="EK102" i="7"/>
  <c r="EP102" i="7"/>
  <c r="ET102" i="7"/>
  <c r="EX102" i="7"/>
  <c r="EM96" i="7"/>
  <c r="EN96" i="7"/>
  <c r="EO96" i="7"/>
  <c r="EQ96" i="7"/>
  <c r="ER96" i="7"/>
  <c r="EV96" i="7"/>
  <c r="EL96" i="7"/>
  <c r="ES96" i="7"/>
  <c r="EU96" i="7"/>
  <c r="EK96" i="7"/>
  <c r="ET96" i="7"/>
  <c r="EP96" i="7"/>
  <c r="EX96" i="7"/>
  <c r="EM90" i="7"/>
  <c r="EN90" i="7"/>
  <c r="EO90" i="7"/>
  <c r="EQ90" i="7"/>
  <c r="ER90" i="7"/>
  <c r="EV90" i="7"/>
  <c r="EL90" i="7"/>
  <c r="ES90" i="7"/>
  <c r="EU90" i="7"/>
  <c r="EP90" i="7"/>
  <c r="ET90" i="7"/>
  <c r="EK90" i="7"/>
  <c r="EX90" i="7"/>
  <c r="EM84" i="7"/>
  <c r="EN84" i="7"/>
  <c r="EO84" i="7"/>
  <c r="EQ84" i="7"/>
  <c r="ER84" i="7"/>
  <c r="EV84" i="7"/>
  <c r="EL84" i="7"/>
  <c r="ES84" i="7"/>
  <c r="EU84" i="7"/>
  <c r="ET84" i="7"/>
  <c r="EP84" i="7"/>
  <c r="EK84" i="7"/>
  <c r="EX84" i="7"/>
  <c r="EM78" i="7"/>
  <c r="EN78" i="7"/>
  <c r="EO78" i="7"/>
  <c r="EQ78" i="7"/>
  <c r="ER78" i="7"/>
  <c r="EV78" i="7"/>
  <c r="EL78" i="7"/>
  <c r="ES78" i="7"/>
  <c r="EU78" i="7"/>
  <c r="EK78" i="7"/>
  <c r="EP78" i="7"/>
  <c r="ET78" i="7"/>
  <c r="EX78" i="7"/>
  <c r="EM72" i="7"/>
  <c r="EN72" i="7"/>
  <c r="EO72" i="7"/>
  <c r="EQ72" i="7"/>
  <c r="ER72" i="7"/>
  <c r="EV72" i="7"/>
  <c r="EL72" i="7"/>
  <c r="ES72" i="7"/>
  <c r="EU72" i="7"/>
  <c r="EK72" i="7"/>
  <c r="ET72" i="7"/>
  <c r="EP72" i="7"/>
  <c r="EX72" i="7"/>
  <c r="EM66" i="7"/>
  <c r="EN66" i="7"/>
  <c r="EO66" i="7"/>
  <c r="EQ66" i="7"/>
  <c r="ER66" i="7"/>
  <c r="EV66" i="7"/>
  <c r="EL66" i="7"/>
  <c r="ES66" i="7"/>
  <c r="EU66" i="7"/>
  <c r="EP66" i="7"/>
  <c r="ET66" i="7"/>
  <c r="EK66" i="7"/>
  <c r="EX66" i="7"/>
  <c r="EM60" i="7"/>
  <c r="EN60" i="7"/>
  <c r="EO60" i="7"/>
  <c r="EQ60" i="7"/>
  <c r="ER60" i="7"/>
  <c r="EV60" i="7"/>
  <c r="EL60" i="7"/>
  <c r="ES60" i="7"/>
  <c r="EU60" i="7"/>
  <c r="ET60" i="7"/>
  <c r="EP60" i="7"/>
  <c r="EK60" i="7"/>
  <c r="EX60" i="7"/>
  <c r="EK54" i="7"/>
  <c r="EL54" i="7"/>
  <c r="EM54" i="7"/>
  <c r="EN54" i="7"/>
  <c r="EO54" i="7"/>
  <c r="EP54" i="7"/>
  <c r="EQ54" i="7"/>
  <c r="ER54" i="7"/>
  <c r="ES54" i="7"/>
  <c r="EV54" i="7"/>
  <c r="ET54" i="7"/>
  <c r="EU54" i="7"/>
  <c r="EX54" i="7"/>
  <c r="EQ48" i="7"/>
  <c r="ER48" i="7"/>
  <c r="ES48" i="7"/>
  <c r="ET48" i="7"/>
  <c r="EU48" i="7"/>
  <c r="EV48" i="7"/>
  <c r="EK48" i="7"/>
  <c r="EL48" i="7"/>
  <c r="EM48" i="7"/>
  <c r="EN48" i="7"/>
  <c r="EO48" i="7"/>
  <c r="EQ42" i="7"/>
  <c r="ER42" i="7"/>
  <c r="ES42" i="7"/>
  <c r="ET42" i="7"/>
  <c r="EU42" i="7"/>
  <c r="EV42" i="7"/>
  <c r="EK42" i="7"/>
  <c r="EL42" i="7"/>
  <c r="EM42" i="7"/>
  <c r="EN42" i="7"/>
  <c r="EO42" i="7"/>
  <c r="EQ36" i="7"/>
  <c r="ER36" i="7"/>
  <c r="ES36" i="7"/>
  <c r="ET36" i="7"/>
  <c r="EU36" i="7"/>
  <c r="EV36" i="7"/>
  <c r="EK36" i="7"/>
  <c r="EL36" i="7"/>
  <c r="EM36" i="7"/>
  <c r="EN36" i="7"/>
  <c r="EO36" i="7"/>
  <c r="EQ30" i="7"/>
  <c r="ER30" i="7"/>
  <c r="ES30" i="7"/>
  <c r="ET30" i="7"/>
  <c r="EU30" i="7"/>
  <c r="EV30" i="7"/>
  <c r="EK30" i="7"/>
  <c r="EL30" i="7"/>
  <c r="EM30" i="7"/>
  <c r="EN30" i="7"/>
  <c r="EO30" i="7"/>
  <c r="EQ24" i="7"/>
  <c r="ER24" i="7"/>
  <c r="ES24" i="7"/>
  <c r="ET24" i="7"/>
  <c r="EU24" i="7"/>
  <c r="EV24" i="7"/>
  <c r="EK24" i="7"/>
  <c r="EL24" i="7"/>
  <c r="EM24" i="7"/>
  <c r="EN24" i="7"/>
  <c r="EO24" i="7"/>
  <c r="EQ18" i="7"/>
  <c r="ER18" i="7"/>
  <c r="ES18" i="7"/>
  <c r="ET18" i="7"/>
  <c r="EU18" i="7"/>
  <c r="EV18" i="7"/>
  <c r="EK18" i="7"/>
  <c r="EL18" i="7"/>
  <c r="EM18" i="7"/>
  <c r="EN18" i="7"/>
  <c r="EO18" i="7"/>
  <c r="EQ12" i="7"/>
  <c r="ER12" i="7"/>
  <c r="ES12" i="7"/>
  <c r="ET12" i="7"/>
  <c r="EU12" i="7"/>
  <c r="EV12" i="7"/>
  <c r="EK12" i="7"/>
  <c r="EL12" i="7"/>
  <c r="EM12" i="7"/>
  <c r="EN12" i="7"/>
  <c r="EO12" i="7"/>
  <c r="EQ6" i="7"/>
  <c r="ER6" i="7"/>
  <c r="ES6" i="7"/>
  <c r="ET6" i="7"/>
  <c r="EU6" i="7"/>
  <c r="EV6" i="7"/>
  <c r="EK6" i="7"/>
  <c r="EL6" i="7"/>
  <c r="EM6" i="7"/>
  <c r="EN6" i="7"/>
  <c r="EO6" i="7"/>
  <c r="EX40" i="7"/>
  <c r="EX28" i="7"/>
  <c r="EX16" i="7"/>
  <c r="EX4" i="7"/>
  <c r="EX822" i="7"/>
  <c r="EX810" i="7"/>
  <c r="EX798" i="7"/>
  <c r="EX786" i="7"/>
  <c r="EX774" i="7"/>
  <c r="EX762" i="7"/>
  <c r="EX750" i="7"/>
  <c r="EX738" i="7"/>
  <c r="EX648" i="7"/>
  <c r="EX502" i="7"/>
  <c r="EX358" i="7"/>
  <c r="EX213" i="7"/>
  <c r="EX69" i="7"/>
  <c r="EP42" i="7"/>
  <c r="EP30" i="7"/>
  <c r="EP18" i="7"/>
  <c r="EP6" i="7"/>
  <c r="EP821" i="7"/>
  <c r="EP809" i="7"/>
  <c r="EP797" i="7"/>
  <c r="ER774" i="7"/>
  <c r="EX51" i="7"/>
  <c r="EX39" i="7"/>
  <c r="EX27" i="7"/>
  <c r="EX15" i="7"/>
  <c r="EX3" i="7"/>
  <c r="EX821" i="7"/>
  <c r="EX809" i="7"/>
  <c r="EX797" i="7"/>
  <c r="EX785" i="7"/>
  <c r="EX773" i="7"/>
  <c r="EX761" i="7"/>
  <c r="EX749" i="7"/>
  <c r="EX737" i="7"/>
  <c r="EX636" i="7"/>
  <c r="EX490" i="7"/>
  <c r="EX346" i="7"/>
  <c r="EX201" i="7"/>
  <c r="EX57" i="7"/>
  <c r="EP820" i="7"/>
  <c r="EP808" i="7"/>
  <c r="EP796" i="7"/>
  <c r="EQ825" i="7"/>
  <c r="ER825" i="7"/>
  <c r="ES825" i="7"/>
  <c r="ET825" i="7"/>
  <c r="EU825" i="7"/>
  <c r="EV825" i="7"/>
  <c r="EK825" i="7"/>
  <c r="EL825" i="7"/>
  <c r="EM825" i="7"/>
  <c r="EN825" i="7"/>
  <c r="EO825" i="7"/>
  <c r="EQ819" i="7"/>
  <c r="ER819" i="7"/>
  <c r="ES819" i="7"/>
  <c r="ET819" i="7"/>
  <c r="EU819" i="7"/>
  <c r="EV819" i="7"/>
  <c r="EK819" i="7"/>
  <c r="EL819" i="7"/>
  <c r="EM819" i="7"/>
  <c r="EN819" i="7"/>
  <c r="EO819" i="7"/>
  <c r="EQ813" i="7"/>
  <c r="ER813" i="7"/>
  <c r="ES813" i="7"/>
  <c r="ET813" i="7"/>
  <c r="EU813" i="7"/>
  <c r="EV813" i="7"/>
  <c r="EK813" i="7"/>
  <c r="EL813" i="7"/>
  <c r="EM813" i="7"/>
  <c r="EN813" i="7"/>
  <c r="EO813" i="7"/>
  <c r="EQ807" i="7"/>
  <c r="ER807" i="7"/>
  <c r="ES807" i="7"/>
  <c r="ET807" i="7"/>
  <c r="EU807" i="7"/>
  <c r="EV807" i="7"/>
  <c r="EK807" i="7"/>
  <c r="EL807" i="7"/>
  <c r="EM807" i="7"/>
  <c r="EN807" i="7"/>
  <c r="EO807" i="7"/>
  <c r="EQ801" i="7"/>
  <c r="ER801" i="7"/>
  <c r="ES801" i="7"/>
  <c r="ET801" i="7"/>
  <c r="EU801" i="7"/>
  <c r="EV801" i="7"/>
  <c r="EK801" i="7"/>
  <c r="EL801" i="7"/>
  <c r="EM801" i="7"/>
  <c r="EN801" i="7"/>
  <c r="EO801" i="7"/>
  <c r="EQ795" i="7"/>
  <c r="ER795" i="7"/>
  <c r="ES795" i="7"/>
  <c r="ET795" i="7"/>
  <c r="EU795" i="7"/>
  <c r="EV795" i="7"/>
  <c r="EK795" i="7"/>
  <c r="EL795" i="7"/>
  <c r="EM795" i="7"/>
  <c r="EN795" i="7"/>
  <c r="EO795" i="7"/>
  <c r="EV789" i="7"/>
  <c r="EL789" i="7"/>
  <c r="EM789" i="7"/>
  <c r="EN789" i="7"/>
  <c r="EP789" i="7"/>
  <c r="EQ789" i="7"/>
  <c r="ES789" i="7"/>
  <c r="EU789" i="7"/>
  <c r="ET789" i="7"/>
  <c r="EK789" i="7"/>
  <c r="EO789" i="7"/>
  <c r="EV783" i="7"/>
  <c r="EL783" i="7"/>
  <c r="EM783" i="7"/>
  <c r="EN783" i="7"/>
  <c r="EP783" i="7"/>
  <c r="EQ783" i="7"/>
  <c r="ES783" i="7"/>
  <c r="EU783" i="7"/>
  <c r="ET783" i="7"/>
  <c r="EK783" i="7"/>
  <c r="EO783" i="7"/>
  <c r="EV777" i="7"/>
  <c r="EL777" i="7"/>
  <c r="EM777" i="7"/>
  <c r="EN777" i="7"/>
  <c r="EP777" i="7"/>
  <c r="EQ777" i="7"/>
  <c r="ES777" i="7"/>
  <c r="EU777" i="7"/>
  <c r="ET777" i="7"/>
  <c r="EK777" i="7"/>
  <c r="EO777" i="7"/>
  <c r="EV771" i="7"/>
  <c r="EL771" i="7"/>
  <c r="EM771" i="7"/>
  <c r="EN771" i="7"/>
  <c r="EP771" i="7"/>
  <c r="EQ771" i="7"/>
  <c r="ER771" i="7"/>
  <c r="ES771" i="7"/>
  <c r="EU771" i="7"/>
  <c r="EK771" i="7"/>
  <c r="EO771" i="7"/>
  <c r="ET771" i="7"/>
  <c r="EV765" i="7"/>
  <c r="EL765" i="7"/>
  <c r="EM765" i="7"/>
  <c r="EN765" i="7"/>
  <c r="EP765" i="7"/>
  <c r="EQ765" i="7"/>
  <c r="ER765" i="7"/>
  <c r="ES765" i="7"/>
  <c r="EU765" i="7"/>
  <c r="EK765" i="7"/>
  <c r="EO765" i="7"/>
  <c r="ET765" i="7"/>
  <c r="EV759" i="7"/>
  <c r="EL759" i="7"/>
  <c r="EM759" i="7"/>
  <c r="EN759" i="7"/>
  <c r="EP759" i="7"/>
  <c r="EQ759" i="7"/>
  <c r="ER759" i="7"/>
  <c r="ES759" i="7"/>
  <c r="EU759" i="7"/>
  <c r="EK759" i="7"/>
  <c r="EO759" i="7"/>
  <c r="ET759" i="7"/>
  <c r="EV753" i="7"/>
  <c r="EL753" i="7"/>
  <c r="EM753" i="7"/>
  <c r="EN753" i="7"/>
  <c r="EP753" i="7"/>
  <c r="EQ753" i="7"/>
  <c r="ER753" i="7"/>
  <c r="ES753" i="7"/>
  <c r="EU753" i="7"/>
  <c r="EK753" i="7"/>
  <c r="EO753" i="7"/>
  <c r="ET753" i="7"/>
  <c r="EV747" i="7"/>
  <c r="EL747" i="7"/>
  <c r="EM747" i="7"/>
  <c r="EN747" i="7"/>
  <c r="EP747" i="7"/>
  <c r="EQ747" i="7"/>
  <c r="ER747" i="7"/>
  <c r="ES747" i="7"/>
  <c r="EU747" i="7"/>
  <c r="EK747" i="7"/>
  <c r="EO747" i="7"/>
  <c r="ET747" i="7"/>
  <c r="EV741" i="7"/>
  <c r="EL741" i="7"/>
  <c r="EM741" i="7"/>
  <c r="EN741" i="7"/>
  <c r="EP741" i="7"/>
  <c r="EQ741" i="7"/>
  <c r="ER741" i="7"/>
  <c r="ES741" i="7"/>
  <c r="EU741" i="7"/>
  <c r="EK741" i="7"/>
  <c r="EO741" i="7"/>
  <c r="ET741" i="7"/>
  <c r="EV735" i="7"/>
  <c r="EL735" i="7"/>
  <c r="EM735" i="7"/>
  <c r="EN735" i="7"/>
  <c r="EP735" i="7"/>
  <c r="EQ735" i="7"/>
  <c r="ER735" i="7"/>
  <c r="ES735" i="7"/>
  <c r="EU735" i="7"/>
  <c r="EK735" i="7"/>
  <c r="EO735" i="7"/>
  <c r="EX735" i="7"/>
  <c r="ET735" i="7"/>
  <c r="EV729" i="7"/>
  <c r="EK729" i="7"/>
  <c r="EL729" i="7"/>
  <c r="EM729" i="7"/>
  <c r="EN729" i="7"/>
  <c r="EO729" i="7"/>
  <c r="EP729" i="7"/>
  <c r="EQ729" i="7"/>
  <c r="ER729" i="7"/>
  <c r="ES729" i="7"/>
  <c r="EU729" i="7"/>
  <c r="EX729" i="7"/>
  <c r="EV723" i="7"/>
  <c r="EK723" i="7"/>
  <c r="EL723" i="7"/>
  <c r="EM723" i="7"/>
  <c r="EN723" i="7"/>
  <c r="EO723" i="7"/>
  <c r="EP723" i="7"/>
  <c r="EQ723" i="7"/>
  <c r="ER723" i="7"/>
  <c r="ES723" i="7"/>
  <c r="EU723" i="7"/>
  <c r="EX723" i="7"/>
  <c r="ET723" i="7"/>
  <c r="EV717" i="7"/>
  <c r="EK717" i="7"/>
  <c r="EL717" i="7"/>
  <c r="EM717" i="7"/>
  <c r="EN717" i="7"/>
  <c r="EO717" i="7"/>
  <c r="EP717" i="7"/>
  <c r="EQ717" i="7"/>
  <c r="ER717" i="7"/>
  <c r="ES717" i="7"/>
  <c r="EU717" i="7"/>
  <c r="EX717" i="7"/>
  <c r="EV711" i="7"/>
  <c r="EK711" i="7"/>
  <c r="EL711" i="7"/>
  <c r="EM711" i="7"/>
  <c r="EN711" i="7"/>
  <c r="EO711" i="7"/>
  <c r="EP711" i="7"/>
  <c r="EQ711" i="7"/>
  <c r="ER711" i="7"/>
  <c r="ES711" i="7"/>
  <c r="EU711" i="7"/>
  <c r="EX711" i="7"/>
  <c r="ET711" i="7"/>
  <c r="EV700" i="7"/>
  <c r="EK700" i="7"/>
  <c r="EL700" i="7"/>
  <c r="EM700" i="7"/>
  <c r="EN700" i="7"/>
  <c r="EO700" i="7"/>
  <c r="EP700" i="7"/>
  <c r="EQ700" i="7"/>
  <c r="ER700" i="7"/>
  <c r="ES700" i="7"/>
  <c r="EU700" i="7"/>
  <c r="EX700" i="7"/>
  <c r="ET700" i="7"/>
  <c r="EV694" i="7"/>
  <c r="EK694" i="7"/>
  <c r="EL694" i="7"/>
  <c r="EM694" i="7"/>
  <c r="EN694" i="7"/>
  <c r="EO694" i="7"/>
  <c r="EP694" i="7"/>
  <c r="EQ694" i="7"/>
  <c r="ER694" i="7"/>
  <c r="ES694" i="7"/>
  <c r="EU694" i="7"/>
  <c r="EX694" i="7"/>
  <c r="EV689" i="7"/>
  <c r="EK689" i="7"/>
  <c r="EL689" i="7"/>
  <c r="EM689" i="7"/>
  <c r="EN689" i="7"/>
  <c r="EO689" i="7"/>
  <c r="EP689" i="7"/>
  <c r="EQ689" i="7"/>
  <c r="ER689" i="7"/>
  <c r="ES689" i="7"/>
  <c r="EU689" i="7"/>
  <c r="EX689" i="7"/>
  <c r="ET689" i="7"/>
  <c r="EV680" i="7"/>
  <c r="EK680" i="7"/>
  <c r="EL680" i="7"/>
  <c r="EM680" i="7"/>
  <c r="EN680" i="7"/>
  <c r="EO680" i="7"/>
  <c r="EP680" i="7"/>
  <c r="EQ680" i="7"/>
  <c r="ER680" i="7"/>
  <c r="ES680" i="7"/>
  <c r="EU680" i="7"/>
  <c r="EX680" i="7"/>
  <c r="EV674" i="7"/>
  <c r="EK674" i="7"/>
  <c r="EL674" i="7"/>
  <c r="EM674" i="7"/>
  <c r="EN674" i="7"/>
  <c r="EO674" i="7"/>
  <c r="EP674" i="7"/>
  <c r="EQ674" i="7"/>
  <c r="ER674" i="7"/>
  <c r="ES674" i="7"/>
  <c r="EU674" i="7"/>
  <c r="EX674" i="7"/>
  <c r="ET674" i="7"/>
  <c r="EU668" i="7"/>
  <c r="EK668" i="7"/>
  <c r="EL668" i="7"/>
  <c r="EM668" i="7"/>
  <c r="EO668" i="7"/>
  <c r="EN668" i="7"/>
  <c r="EP668" i="7"/>
  <c r="EQ668" i="7"/>
  <c r="ER668" i="7"/>
  <c r="ES668" i="7"/>
  <c r="ET668" i="7"/>
  <c r="EV668" i="7"/>
  <c r="EX668" i="7"/>
  <c r="EU662" i="7"/>
  <c r="EK662" i="7"/>
  <c r="EL662" i="7"/>
  <c r="EM662" i="7"/>
  <c r="EO662" i="7"/>
  <c r="EP662" i="7"/>
  <c r="EN662" i="7"/>
  <c r="EQ662" i="7"/>
  <c r="ER662" i="7"/>
  <c r="ES662" i="7"/>
  <c r="ET662" i="7"/>
  <c r="EV662" i="7"/>
  <c r="EX662" i="7"/>
  <c r="EU657" i="7"/>
  <c r="EK657" i="7"/>
  <c r="EL657" i="7"/>
  <c r="EM657" i="7"/>
  <c r="EO657" i="7"/>
  <c r="EP657" i="7"/>
  <c r="ER657" i="7"/>
  <c r="ES657" i="7"/>
  <c r="EQ657" i="7"/>
  <c r="ET657" i="7"/>
  <c r="EV657" i="7"/>
  <c r="EN657" i="7"/>
  <c r="EX657" i="7"/>
  <c r="EU650" i="7"/>
  <c r="EK650" i="7"/>
  <c r="EL650" i="7"/>
  <c r="EM650" i="7"/>
  <c r="EO650" i="7"/>
  <c r="EP650" i="7"/>
  <c r="ER650" i="7"/>
  <c r="ES650" i="7"/>
  <c r="EQ650" i="7"/>
  <c r="ET650" i="7"/>
  <c r="EV650" i="7"/>
  <c r="EN650" i="7"/>
  <c r="EX650" i="7"/>
  <c r="EU644" i="7"/>
  <c r="EK644" i="7"/>
  <c r="EL644" i="7"/>
  <c r="EM644" i="7"/>
  <c r="EO644" i="7"/>
  <c r="EP644" i="7"/>
  <c r="ER644" i="7"/>
  <c r="ES644" i="7"/>
  <c r="EQ644" i="7"/>
  <c r="ET644" i="7"/>
  <c r="EV644" i="7"/>
  <c r="EN644" i="7"/>
  <c r="EX644" i="7"/>
  <c r="EU638" i="7"/>
  <c r="EK638" i="7"/>
  <c r="EL638" i="7"/>
  <c r="EM638" i="7"/>
  <c r="EO638" i="7"/>
  <c r="EP638" i="7"/>
  <c r="EQ638" i="7"/>
  <c r="ER638" i="7"/>
  <c r="ES638" i="7"/>
  <c r="EN638" i="7"/>
  <c r="ET638" i="7"/>
  <c r="EV638" i="7"/>
  <c r="EX638" i="7"/>
  <c r="EU632" i="7"/>
  <c r="EK632" i="7"/>
  <c r="EL632" i="7"/>
  <c r="EM632" i="7"/>
  <c r="EO632" i="7"/>
  <c r="EP632" i="7"/>
  <c r="EQ632" i="7"/>
  <c r="ER632" i="7"/>
  <c r="ES632" i="7"/>
  <c r="EN632" i="7"/>
  <c r="EV632" i="7"/>
  <c r="EX632" i="7"/>
  <c r="EU626" i="7"/>
  <c r="EK626" i="7"/>
  <c r="EL626" i="7"/>
  <c r="EM626" i="7"/>
  <c r="EO626" i="7"/>
  <c r="EP626" i="7"/>
  <c r="EQ626" i="7"/>
  <c r="ER626" i="7"/>
  <c r="ES626" i="7"/>
  <c r="EN626" i="7"/>
  <c r="ET626" i="7"/>
  <c r="EV626" i="7"/>
  <c r="EX626" i="7"/>
  <c r="EU620" i="7"/>
  <c r="EK620" i="7"/>
  <c r="EL620" i="7"/>
  <c r="EM620" i="7"/>
  <c r="EO620" i="7"/>
  <c r="EP620" i="7"/>
  <c r="EQ620" i="7"/>
  <c r="ER620" i="7"/>
  <c r="ES620" i="7"/>
  <c r="EN620" i="7"/>
  <c r="EV620" i="7"/>
  <c r="EX620" i="7"/>
  <c r="ET620" i="7"/>
  <c r="EU614" i="7"/>
  <c r="EK614" i="7"/>
  <c r="EL614" i="7"/>
  <c r="EM614" i="7"/>
  <c r="EO614" i="7"/>
  <c r="EP614" i="7"/>
  <c r="EQ614" i="7"/>
  <c r="ER614" i="7"/>
  <c r="ES614" i="7"/>
  <c r="EN614" i="7"/>
  <c r="ET614" i="7"/>
  <c r="EV614" i="7"/>
  <c r="EX614" i="7"/>
  <c r="EU608" i="7"/>
  <c r="EK608" i="7"/>
  <c r="EL608" i="7"/>
  <c r="EM608" i="7"/>
  <c r="EO608" i="7"/>
  <c r="EP608" i="7"/>
  <c r="EQ608" i="7"/>
  <c r="ER608" i="7"/>
  <c r="ES608" i="7"/>
  <c r="EN608" i="7"/>
  <c r="EV608" i="7"/>
  <c r="ET608" i="7"/>
  <c r="EX608" i="7"/>
  <c r="EU602" i="7"/>
  <c r="EK602" i="7"/>
  <c r="EL602" i="7"/>
  <c r="EM602" i="7"/>
  <c r="EO602" i="7"/>
  <c r="EP602" i="7"/>
  <c r="EQ602" i="7"/>
  <c r="ER602" i="7"/>
  <c r="ES602" i="7"/>
  <c r="EN602" i="7"/>
  <c r="ET602" i="7"/>
  <c r="EV602" i="7"/>
  <c r="EX602" i="7"/>
  <c r="ET596" i="7"/>
  <c r="EV596" i="7"/>
  <c r="EK596" i="7"/>
  <c r="EL596" i="7"/>
  <c r="EN596" i="7"/>
  <c r="EQ596" i="7"/>
  <c r="ES596" i="7"/>
  <c r="EO596" i="7"/>
  <c r="EP596" i="7"/>
  <c r="ER596" i="7"/>
  <c r="EM596" i="7"/>
  <c r="EU596" i="7"/>
  <c r="EX596" i="7"/>
  <c r="ET590" i="7"/>
  <c r="EV590" i="7"/>
  <c r="EK590" i="7"/>
  <c r="EL590" i="7"/>
  <c r="EN590" i="7"/>
  <c r="EO590" i="7"/>
  <c r="EQ590" i="7"/>
  <c r="ES590" i="7"/>
  <c r="EM590" i="7"/>
  <c r="ER590" i="7"/>
  <c r="EU590" i="7"/>
  <c r="EP590" i="7"/>
  <c r="EX590" i="7"/>
  <c r="ET584" i="7"/>
  <c r="EV584" i="7"/>
  <c r="EK584" i="7"/>
  <c r="EL584" i="7"/>
  <c r="EN584" i="7"/>
  <c r="EO584" i="7"/>
  <c r="EQ584" i="7"/>
  <c r="ES584" i="7"/>
  <c r="EM584" i="7"/>
  <c r="ER584" i="7"/>
  <c r="EU584" i="7"/>
  <c r="EP584" i="7"/>
  <c r="EX584" i="7"/>
  <c r="ET578" i="7"/>
  <c r="EV578" i="7"/>
  <c r="EK578" i="7"/>
  <c r="EL578" i="7"/>
  <c r="EN578" i="7"/>
  <c r="EO578" i="7"/>
  <c r="EQ578" i="7"/>
  <c r="ES578" i="7"/>
  <c r="EM578" i="7"/>
  <c r="ER578" i="7"/>
  <c r="EU578" i="7"/>
  <c r="EP578" i="7"/>
  <c r="EX578" i="7"/>
  <c r="ET572" i="7"/>
  <c r="EV572" i="7"/>
  <c r="EK572" i="7"/>
  <c r="EL572" i="7"/>
  <c r="EN572" i="7"/>
  <c r="EO572" i="7"/>
  <c r="EP572" i="7"/>
  <c r="EQ572" i="7"/>
  <c r="ES572" i="7"/>
  <c r="ER572" i="7"/>
  <c r="EU572" i="7"/>
  <c r="EM572" i="7"/>
  <c r="EX572" i="7"/>
  <c r="ET566" i="7"/>
  <c r="EV566" i="7"/>
  <c r="EK566" i="7"/>
  <c r="EL566" i="7"/>
  <c r="EN566" i="7"/>
  <c r="EO566" i="7"/>
  <c r="EP566" i="7"/>
  <c r="EQ566" i="7"/>
  <c r="ES566" i="7"/>
  <c r="EM566" i="7"/>
  <c r="ER566" i="7"/>
  <c r="EU566" i="7"/>
  <c r="EX566" i="7"/>
  <c r="ET560" i="7"/>
  <c r="EV560" i="7"/>
  <c r="EK560" i="7"/>
  <c r="EL560" i="7"/>
  <c r="EN560" i="7"/>
  <c r="EO560" i="7"/>
  <c r="EP560" i="7"/>
  <c r="EQ560" i="7"/>
  <c r="ES560" i="7"/>
  <c r="EM560" i="7"/>
  <c r="ER560" i="7"/>
  <c r="EU560" i="7"/>
  <c r="EX560" i="7"/>
  <c r="ET554" i="7"/>
  <c r="EV554" i="7"/>
  <c r="EK554" i="7"/>
  <c r="EL554" i="7"/>
  <c r="EN554" i="7"/>
  <c r="EO554" i="7"/>
  <c r="EP554" i="7"/>
  <c r="EQ554" i="7"/>
  <c r="ES554" i="7"/>
  <c r="EM554" i="7"/>
  <c r="ER554" i="7"/>
  <c r="EU554" i="7"/>
  <c r="EX554" i="7"/>
  <c r="ET548" i="7"/>
  <c r="EV548" i="7"/>
  <c r="EK548" i="7"/>
  <c r="EL548" i="7"/>
  <c r="EN548" i="7"/>
  <c r="EO548" i="7"/>
  <c r="EP548" i="7"/>
  <c r="EQ548" i="7"/>
  <c r="ES548" i="7"/>
  <c r="EM548" i="7"/>
  <c r="ER548" i="7"/>
  <c r="EU548" i="7"/>
  <c r="EX548" i="7"/>
  <c r="EL542" i="7"/>
  <c r="EN542" i="7"/>
  <c r="EO542" i="7"/>
  <c r="EP542" i="7"/>
  <c r="ER542" i="7"/>
  <c r="ES542" i="7"/>
  <c r="ET542" i="7"/>
  <c r="EV542" i="7"/>
  <c r="EM542" i="7"/>
  <c r="EK542" i="7"/>
  <c r="EQ542" i="7"/>
  <c r="EU542" i="7"/>
  <c r="EX542" i="7"/>
  <c r="EL534" i="7"/>
  <c r="EN534" i="7"/>
  <c r="EO534" i="7"/>
  <c r="EV534" i="7"/>
  <c r="EK534" i="7"/>
  <c r="EP534" i="7"/>
  <c r="EQ534" i="7"/>
  <c r="ER534" i="7"/>
  <c r="ES534" i="7"/>
  <c r="EU534" i="7"/>
  <c r="EM534" i="7"/>
  <c r="ET534" i="7"/>
  <c r="EX534" i="7"/>
  <c r="EL528" i="7"/>
  <c r="EN528" i="7"/>
  <c r="EO528" i="7"/>
  <c r="EP528" i="7"/>
  <c r="ER528" i="7"/>
  <c r="ET528" i="7"/>
  <c r="EV528" i="7"/>
  <c r="EK528" i="7"/>
  <c r="EM528" i="7"/>
  <c r="ES528" i="7"/>
  <c r="EQ528" i="7"/>
  <c r="EU528" i="7"/>
  <c r="EX528" i="7"/>
  <c r="EL522" i="7"/>
  <c r="EN522" i="7"/>
  <c r="EO522" i="7"/>
  <c r="EP522" i="7"/>
  <c r="ER522" i="7"/>
  <c r="ES522" i="7"/>
  <c r="EK522" i="7"/>
  <c r="EQ522" i="7"/>
  <c r="ET522" i="7"/>
  <c r="EU522" i="7"/>
  <c r="EV522" i="7"/>
  <c r="EM522" i="7"/>
  <c r="EX522" i="7"/>
  <c r="EL516" i="7"/>
  <c r="EN516" i="7"/>
  <c r="EO516" i="7"/>
  <c r="EP516" i="7"/>
  <c r="ER516" i="7"/>
  <c r="ES516" i="7"/>
  <c r="EK516" i="7"/>
  <c r="EQ516" i="7"/>
  <c r="ET516" i="7"/>
  <c r="EU516" i="7"/>
  <c r="EV516" i="7"/>
  <c r="EM516" i="7"/>
  <c r="EX516" i="7"/>
  <c r="EL510" i="7"/>
  <c r="EN510" i="7"/>
  <c r="EO510" i="7"/>
  <c r="EP510" i="7"/>
  <c r="ER510" i="7"/>
  <c r="ES510" i="7"/>
  <c r="EU510" i="7"/>
  <c r="EV510" i="7"/>
  <c r="EM510" i="7"/>
  <c r="ET510" i="7"/>
  <c r="EK510" i="7"/>
  <c r="EQ510" i="7"/>
  <c r="EX510" i="7"/>
  <c r="EP504" i="7"/>
  <c r="ER504" i="7"/>
  <c r="ET504" i="7"/>
  <c r="EV504" i="7"/>
  <c r="EK504" i="7"/>
  <c r="EO504" i="7"/>
  <c r="EM504" i="7"/>
  <c r="EQ504" i="7"/>
  <c r="ES504" i="7"/>
  <c r="EU504" i="7"/>
  <c r="EL504" i="7"/>
  <c r="EN504" i="7"/>
  <c r="EX504" i="7"/>
  <c r="EP498" i="7"/>
  <c r="ER498" i="7"/>
  <c r="ET498" i="7"/>
  <c r="EV498" i="7"/>
  <c r="EK498" i="7"/>
  <c r="EO498" i="7"/>
  <c r="EM498" i="7"/>
  <c r="EQ498" i="7"/>
  <c r="ES498" i="7"/>
  <c r="EU498" i="7"/>
  <c r="EL498" i="7"/>
  <c r="EN498" i="7"/>
  <c r="EX498" i="7"/>
  <c r="EP492" i="7"/>
  <c r="ER492" i="7"/>
  <c r="ET492" i="7"/>
  <c r="EV492" i="7"/>
  <c r="EK492" i="7"/>
  <c r="EO492" i="7"/>
  <c r="EM492" i="7"/>
  <c r="EQ492" i="7"/>
  <c r="ES492" i="7"/>
  <c r="EU492" i="7"/>
  <c r="EL492" i="7"/>
  <c r="EN492" i="7"/>
  <c r="EX492" i="7"/>
  <c r="EP486" i="7"/>
  <c r="ER486" i="7"/>
  <c r="ET486" i="7"/>
  <c r="EV486" i="7"/>
  <c r="EK486" i="7"/>
  <c r="EO486" i="7"/>
  <c r="EM486" i="7"/>
  <c r="EQ486" i="7"/>
  <c r="ES486" i="7"/>
  <c r="EU486" i="7"/>
  <c r="EN486" i="7"/>
  <c r="EL486" i="7"/>
  <c r="EX486" i="7"/>
  <c r="EP480" i="7"/>
  <c r="ER480" i="7"/>
  <c r="ET480" i="7"/>
  <c r="EV480" i="7"/>
  <c r="EK480" i="7"/>
  <c r="EL480" i="7"/>
  <c r="EO480" i="7"/>
  <c r="EM480" i="7"/>
  <c r="EN480" i="7"/>
  <c r="ES480" i="7"/>
  <c r="EU480" i="7"/>
  <c r="EQ480" i="7"/>
  <c r="EX480" i="7"/>
  <c r="EP474" i="7"/>
  <c r="ER474" i="7"/>
  <c r="ET474" i="7"/>
  <c r="EV474" i="7"/>
  <c r="EK474" i="7"/>
  <c r="EL474" i="7"/>
  <c r="EO474" i="7"/>
  <c r="ES474" i="7"/>
  <c r="EM474" i="7"/>
  <c r="EN474" i="7"/>
  <c r="EQ474" i="7"/>
  <c r="EU474" i="7"/>
  <c r="EX474" i="7"/>
  <c r="EP468" i="7"/>
  <c r="ER468" i="7"/>
  <c r="ET468" i="7"/>
  <c r="EV468" i="7"/>
  <c r="EK468" i="7"/>
  <c r="EL468" i="7"/>
  <c r="EO468" i="7"/>
  <c r="EM468" i="7"/>
  <c r="EN468" i="7"/>
  <c r="ES468" i="7"/>
  <c r="EU468" i="7"/>
  <c r="EQ468" i="7"/>
  <c r="EX468" i="7"/>
  <c r="EP462" i="7"/>
  <c r="ER462" i="7"/>
  <c r="ET462" i="7"/>
  <c r="EV462" i="7"/>
  <c r="EK462" i="7"/>
  <c r="EL462" i="7"/>
  <c r="EO462" i="7"/>
  <c r="ES462" i="7"/>
  <c r="EM462" i="7"/>
  <c r="EN462" i="7"/>
  <c r="EU462" i="7"/>
  <c r="EQ462" i="7"/>
  <c r="EX462" i="7"/>
  <c r="EP456" i="7"/>
  <c r="ER456" i="7"/>
  <c r="ET456" i="7"/>
  <c r="EV456" i="7"/>
  <c r="EK456" i="7"/>
  <c r="EL456" i="7"/>
  <c r="EO456" i="7"/>
  <c r="EM456" i="7"/>
  <c r="EN456" i="7"/>
  <c r="ES456" i="7"/>
  <c r="EU456" i="7"/>
  <c r="EQ456" i="7"/>
  <c r="EX456" i="7"/>
  <c r="EP450" i="7"/>
  <c r="ER450" i="7"/>
  <c r="ET450" i="7"/>
  <c r="EV450" i="7"/>
  <c r="EK450" i="7"/>
  <c r="EL450" i="7"/>
  <c r="EO450" i="7"/>
  <c r="ES450" i="7"/>
  <c r="EM450" i="7"/>
  <c r="EN450" i="7"/>
  <c r="EQ450" i="7"/>
  <c r="EU450" i="7"/>
  <c r="EX450" i="7"/>
  <c r="EP444" i="7"/>
  <c r="ER444" i="7"/>
  <c r="ET444" i="7"/>
  <c r="EV444" i="7"/>
  <c r="EK444" i="7"/>
  <c r="EL444" i="7"/>
  <c r="EO444" i="7"/>
  <c r="EM444" i="7"/>
  <c r="EN444" i="7"/>
  <c r="ES444" i="7"/>
  <c r="EU444" i="7"/>
  <c r="EQ444" i="7"/>
  <c r="EX444" i="7"/>
  <c r="EP438" i="7"/>
  <c r="ER438" i="7"/>
  <c r="ET438" i="7"/>
  <c r="EV438" i="7"/>
  <c r="EK438" i="7"/>
  <c r="EL438" i="7"/>
  <c r="EO438" i="7"/>
  <c r="ES438" i="7"/>
  <c r="EM438" i="7"/>
  <c r="EN438" i="7"/>
  <c r="EU438" i="7"/>
  <c r="EQ438" i="7"/>
  <c r="EX438" i="7"/>
  <c r="EP432" i="7"/>
  <c r="EQ432" i="7"/>
  <c r="ER432" i="7"/>
  <c r="ET432" i="7"/>
  <c r="EU432" i="7"/>
  <c r="EV432" i="7"/>
  <c r="EK432" i="7"/>
  <c r="EL432" i="7"/>
  <c r="EO432" i="7"/>
  <c r="EN432" i="7"/>
  <c r="ES432" i="7"/>
  <c r="EM432" i="7"/>
  <c r="EX432" i="7"/>
  <c r="EP426" i="7"/>
  <c r="EQ426" i="7"/>
  <c r="ER426" i="7"/>
  <c r="ET426" i="7"/>
  <c r="EU426" i="7"/>
  <c r="EV426" i="7"/>
  <c r="EK426" i="7"/>
  <c r="EL426" i="7"/>
  <c r="EO426" i="7"/>
  <c r="EM426" i="7"/>
  <c r="EN426" i="7"/>
  <c r="ES426" i="7"/>
  <c r="EX426" i="7"/>
  <c r="EP420" i="7"/>
  <c r="EQ420" i="7"/>
  <c r="ER420" i="7"/>
  <c r="ET420" i="7"/>
  <c r="EU420" i="7"/>
  <c r="EV420" i="7"/>
  <c r="EK420" i="7"/>
  <c r="EL420" i="7"/>
  <c r="EO420" i="7"/>
  <c r="EN420" i="7"/>
  <c r="ES420" i="7"/>
  <c r="EM420" i="7"/>
  <c r="EX420" i="7"/>
  <c r="EP414" i="7"/>
  <c r="EQ414" i="7"/>
  <c r="ER414" i="7"/>
  <c r="ET414" i="7"/>
  <c r="EU414" i="7"/>
  <c r="EV414" i="7"/>
  <c r="EK414" i="7"/>
  <c r="EL414" i="7"/>
  <c r="EO414" i="7"/>
  <c r="EM414" i="7"/>
  <c r="EN414" i="7"/>
  <c r="ES414" i="7"/>
  <c r="EX414" i="7"/>
  <c r="EP408" i="7"/>
  <c r="EQ408" i="7"/>
  <c r="ER408" i="7"/>
  <c r="ET408" i="7"/>
  <c r="EU408" i="7"/>
  <c r="EV408" i="7"/>
  <c r="EK408" i="7"/>
  <c r="EL408" i="7"/>
  <c r="EO408" i="7"/>
  <c r="EN408" i="7"/>
  <c r="ES408" i="7"/>
  <c r="EM408" i="7"/>
  <c r="EX408" i="7"/>
  <c r="EP402" i="7"/>
  <c r="EQ402" i="7"/>
  <c r="ER402" i="7"/>
  <c r="ET402" i="7"/>
  <c r="EU402" i="7"/>
  <c r="EV402" i="7"/>
  <c r="EK402" i="7"/>
  <c r="EL402" i="7"/>
  <c r="EO402" i="7"/>
  <c r="EM402" i="7"/>
  <c r="EN402" i="7"/>
  <c r="ES402" i="7"/>
  <c r="EX402" i="7"/>
  <c r="ER396" i="7"/>
  <c r="ET396" i="7"/>
  <c r="EV396" i="7"/>
  <c r="EL396" i="7"/>
  <c r="EM396" i="7"/>
  <c r="EQ396" i="7"/>
  <c r="EN396" i="7"/>
  <c r="EO396" i="7"/>
  <c r="EP396" i="7"/>
  <c r="EU396" i="7"/>
  <c r="EK396" i="7"/>
  <c r="ES396" i="7"/>
  <c r="EX396" i="7"/>
  <c r="ER390" i="7"/>
  <c r="ET390" i="7"/>
  <c r="EV390" i="7"/>
  <c r="EL390" i="7"/>
  <c r="EM390" i="7"/>
  <c r="EQ390" i="7"/>
  <c r="EN390" i="7"/>
  <c r="EO390" i="7"/>
  <c r="EP390" i="7"/>
  <c r="EU390" i="7"/>
  <c r="EK390" i="7"/>
  <c r="ES390" i="7"/>
  <c r="EX390" i="7"/>
  <c r="ER384" i="7"/>
  <c r="ET384" i="7"/>
  <c r="EV384" i="7"/>
  <c r="EL384" i="7"/>
  <c r="EM384" i="7"/>
  <c r="EQ384" i="7"/>
  <c r="EN384" i="7"/>
  <c r="EO384" i="7"/>
  <c r="EP384" i="7"/>
  <c r="EU384" i="7"/>
  <c r="EK384" i="7"/>
  <c r="ES384" i="7"/>
  <c r="EX384" i="7"/>
  <c r="ER378" i="7"/>
  <c r="ET378" i="7"/>
  <c r="EV378" i="7"/>
  <c r="EL378" i="7"/>
  <c r="EM378" i="7"/>
  <c r="EQ378" i="7"/>
  <c r="EN378" i="7"/>
  <c r="EO378" i="7"/>
  <c r="EP378" i="7"/>
  <c r="EU378" i="7"/>
  <c r="EK378" i="7"/>
  <c r="ES378" i="7"/>
  <c r="EX378" i="7"/>
  <c r="ER372" i="7"/>
  <c r="ET372" i="7"/>
  <c r="EV372" i="7"/>
  <c r="EL372" i="7"/>
  <c r="EM372" i="7"/>
  <c r="EQ372" i="7"/>
  <c r="EN372" i="7"/>
  <c r="EO372" i="7"/>
  <c r="EP372" i="7"/>
  <c r="EU372" i="7"/>
  <c r="EK372" i="7"/>
  <c r="ES372" i="7"/>
  <c r="EX372" i="7"/>
  <c r="ER366" i="7"/>
  <c r="ET366" i="7"/>
  <c r="EV366" i="7"/>
  <c r="EL366" i="7"/>
  <c r="EM366" i="7"/>
  <c r="EN366" i="7"/>
  <c r="EQ366" i="7"/>
  <c r="EK366" i="7"/>
  <c r="EP366" i="7"/>
  <c r="ES366" i="7"/>
  <c r="EU366" i="7"/>
  <c r="EO366" i="7"/>
  <c r="EX366" i="7"/>
  <c r="ER360" i="7"/>
  <c r="ET360" i="7"/>
  <c r="EV360" i="7"/>
  <c r="EL360" i="7"/>
  <c r="EM360" i="7"/>
  <c r="EN360" i="7"/>
  <c r="EQ360" i="7"/>
  <c r="EU360" i="7"/>
  <c r="EK360" i="7"/>
  <c r="ES360" i="7"/>
  <c r="EO360" i="7"/>
  <c r="EP360" i="7"/>
  <c r="EX360" i="7"/>
  <c r="ER354" i="7"/>
  <c r="ET354" i="7"/>
  <c r="EV354" i="7"/>
  <c r="EL354" i="7"/>
  <c r="EM354" i="7"/>
  <c r="EN354" i="7"/>
  <c r="EQ354" i="7"/>
  <c r="EK354" i="7"/>
  <c r="EP354" i="7"/>
  <c r="ES354" i="7"/>
  <c r="EU354" i="7"/>
  <c r="EO354" i="7"/>
  <c r="EX354" i="7"/>
  <c r="ER348" i="7"/>
  <c r="ET348" i="7"/>
  <c r="EV348" i="7"/>
  <c r="EL348" i="7"/>
  <c r="EM348" i="7"/>
  <c r="EN348" i="7"/>
  <c r="EQ348" i="7"/>
  <c r="EU348" i="7"/>
  <c r="EK348" i="7"/>
  <c r="ES348" i="7"/>
  <c r="EP348" i="7"/>
  <c r="EO348" i="7"/>
  <c r="EX348" i="7"/>
  <c r="ER342" i="7"/>
  <c r="ET342" i="7"/>
  <c r="EV342" i="7"/>
  <c r="EL342" i="7"/>
  <c r="EM342" i="7"/>
  <c r="EN342" i="7"/>
  <c r="EQ342" i="7"/>
  <c r="EK342" i="7"/>
  <c r="EP342" i="7"/>
  <c r="ES342" i="7"/>
  <c r="EU342" i="7"/>
  <c r="EO342" i="7"/>
  <c r="EX342" i="7"/>
  <c r="ER336" i="7"/>
  <c r="ET336" i="7"/>
  <c r="EV336" i="7"/>
  <c r="EL336" i="7"/>
  <c r="EM336" i="7"/>
  <c r="EN336" i="7"/>
  <c r="EQ336" i="7"/>
  <c r="EU336" i="7"/>
  <c r="EK336" i="7"/>
  <c r="ES336" i="7"/>
  <c r="EO336" i="7"/>
  <c r="EP336" i="7"/>
  <c r="EX336" i="7"/>
  <c r="ER330" i="7"/>
  <c r="ET330" i="7"/>
  <c r="EV330" i="7"/>
  <c r="EL330" i="7"/>
  <c r="EM330" i="7"/>
  <c r="EN330" i="7"/>
  <c r="EQ330" i="7"/>
  <c r="EK330" i="7"/>
  <c r="EP330" i="7"/>
  <c r="ES330" i="7"/>
  <c r="EU330" i="7"/>
  <c r="EO330" i="7"/>
  <c r="EX330" i="7"/>
  <c r="EM324" i="7"/>
  <c r="EO324" i="7"/>
  <c r="EQ324" i="7"/>
  <c r="ES324" i="7"/>
  <c r="EL324" i="7"/>
  <c r="EN324" i="7"/>
  <c r="ER324" i="7"/>
  <c r="ET324" i="7"/>
  <c r="EU324" i="7"/>
  <c r="EK324" i="7"/>
  <c r="EP324" i="7"/>
  <c r="EV324" i="7"/>
  <c r="EX324" i="7"/>
  <c r="EM318" i="7"/>
  <c r="EO318" i="7"/>
  <c r="EQ318" i="7"/>
  <c r="ES318" i="7"/>
  <c r="EL318" i="7"/>
  <c r="ER318" i="7"/>
  <c r="EU318" i="7"/>
  <c r="EP318" i="7"/>
  <c r="EK318" i="7"/>
  <c r="EN318" i="7"/>
  <c r="ET318" i="7"/>
  <c r="EV318" i="7"/>
  <c r="EX318" i="7"/>
  <c r="EM312" i="7"/>
  <c r="EO312" i="7"/>
  <c r="EQ312" i="7"/>
  <c r="ES312" i="7"/>
  <c r="ET312" i="7"/>
  <c r="EL312" i="7"/>
  <c r="EU312" i="7"/>
  <c r="EK312" i="7"/>
  <c r="ER312" i="7"/>
  <c r="EP312" i="7"/>
  <c r="EV312" i="7"/>
  <c r="EN312" i="7"/>
  <c r="EX312" i="7"/>
  <c r="EM306" i="7"/>
  <c r="EO306" i="7"/>
  <c r="EQ306" i="7"/>
  <c r="ES306" i="7"/>
  <c r="ET306" i="7"/>
  <c r="EL306" i="7"/>
  <c r="EU306" i="7"/>
  <c r="EK306" i="7"/>
  <c r="ER306" i="7"/>
  <c r="EN306" i="7"/>
  <c r="EP306" i="7"/>
  <c r="EV306" i="7"/>
  <c r="EX306" i="7"/>
  <c r="EM300" i="7"/>
  <c r="EO300" i="7"/>
  <c r="EQ300" i="7"/>
  <c r="ES300" i="7"/>
  <c r="ET300" i="7"/>
  <c r="EL300" i="7"/>
  <c r="EU300" i="7"/>
  <c r="EK300" i="7"/>
  <c r="ER300" i="7"/>
  <c r="EN300" i="7"/>
  <c r="EV300" i="7"/>
  <c r="EP300" i="7"/>
  <c r="EX300" i="7"/>
  <c r="EM294" i="7"/>
  <c r="EO294" i="7"/>
  <c r="EQ294" i="7"/>
  <c r="ES294" i="7"/>
  <c r="ET294" i="7"/>
  <c r="EU294" i="7"/>
  <c r="EL294" i="7"/>
  <c r="ER294" i="7"/>
  <c r="EP294" i="7"/>
  <c r="EK294" i="7"/>
  <c r="EN294" i="7"/>
  <c r="EV294" i="7"/>
  <c r="EX294" i="7"/>
  <c r="EM288" i="7"/>
  <c r="EO288" i="7"/>
  <c r="EQ288" i="7"/>
  <c r="ES288" i="7"/>
  <c r="ET288" i="7"/>
  <c r="EU288" i="7"/>
  <c r="EL288" i="7"/>
  <c r="EN288" i="7"/>
  <c r="ER288" i="7"/>
  <c r="EV288" i="7"/>
  <c r="EK288" i="7"/>
  <c r="EP288" i="7"/>
  <c r="EX288" i="7"/>
  <c r="EM282" i="7"/>
  <c r="EO282" i="7"/>
  <c r="EQ282" i="7"/>
  <c r="ES282" i="7"/>
  <c r="ET282" i="7"/>
  <c r="EU282" i="7"/>
  <c r="EL282" i="7"/>
  <c r="ER282" i="7"/>
  <c r="EP282" i="7"/>
  <c r="EK282" i="7"/>
  <c r="EN282" i="7"/>
  <c r="EV282" i="7"/>
  <c r="EX282" i="7"/>
  <c r="EM276" i="7"/>
  <c r="EO276" i="7"/>
  <c r="EQ276" i="7"/>
  <c r="ES276" i="7"/>
  <c r="ET276" i="7"/>
  <c r="EU276" i="7"/>
  <c r="EL276" i="7"/>
  <c r="EN276" i="7"/>
  <c r="EP276" i="7"/>
  <c r="ER276" i="7"/>
  <c r="EV276" i="7"/>
  <c r="EK276" i="7"/>
  <c r="EX276" i="7"/>
  <c r="EP270" i="7"/>
  <c r="ER270" i="7"/>
  <c r="EV270" i="7"/>
  <c r="EN270" i="7"/>
  <c r="EQ270" i="7"/>
  <c r="ET270" i="7"/>
  <c r="EM270" i="7"/>
  <c r="EK270" i="7"/>
  <c r="EL270" i="7"/>
  <c r="ES270" i="7"/>
  <c r="EU270" i="7"/>
  <c r="EO270" i="7"/>
  <c r="EX270" i="7"/>
  <c r="EP263" i="7"/>
  <c r="ER263" i="7"/>
  <c r="ET263" i="7"/>
  <c r="EV263" i="7"/>
  <c r="EU263" i="7"/>
  <c r="EL263" i="7"/>
  <c r="EM263" i="7"/>
  <c r="EN263" i="7"/>
  <c r="ES263" i="7"/>
  <c r="EK263" i="7"/>
  <c r="EO263" i="7"/>
  <c r="EQ263" i="7"/>
  <c r="EX263" i="7"/>
  <c r="EP257" i="7"/>
  <c r="ER257" i="7"/>
  <c r="ET257" i="7"/>
  <c r="EV257" i="7"/>
  <c r="EK257" i="7"/>
  <c r="EO257" i="7"/>
  <c r="ES257" i="7"/>
  <c r="EN257" i="7"/>
  <c r="EU257" i="7"/>
  <c r="EQ257" i="7"/>
  <c r="EL257" i="7"/>
  <c r="EM257" i="7"/>
  <c r="EX257" i="7"/>
  <c r="EP251" i="7"/>
  <c r="ER251" i="7"/>
  <c r="ET251" i="7"/>
  <c r="EV251" i="7"/>
  <c r="EK251" i="7"/>
  <c r="EO251" i="7"/>
  <c r="EQ251" i="7"/>
  <c r="EU251" i="7"/>
  <c r="EN251" i="7"/>
  <c r="EL251" i="7"/>
  <c r="EM251" i="7"/>
  <c r="ES251" i="7"/>
  <c r="EX251" i="7"/>
  <c r="EP245" i="7"/>
  <c r="ER245" i="7"/>
  <c r="ET245" i="7"/>
  <c r="EV245" i="7"/>
  <c r="EK245" i="7"/>
  <c r="EO245" i="7"/>
  <c r="EQ245" i="7"/>
  <c r="EU245" i="7"/>
  <c r="EN245" i="7"/>
  <c r="EM245" i="7"/>
  <c r="ES245" i="7"/>
  <c r="EL245" i="7"/>
  <c r="EX245" i="7"/>
  <c r="EP239" i="7"/>
  <c r="ER239" i="7"/>
  <c r="ET239" i="7"/>
  <c r="EV239" i="7"/>
  <c r="EK239" i="7"/>
  <c r="EO239" i="7"/>
  <c r="EQ239" i="7"/>
  <c r="EU239" i="7"/>
  <c r="EN239" i="7"/>
  <c r="EL239" i="7"/>
  <c r="EM239" i="7"/>
  <c r="ES239" i="7"/>
  <c r="EX239" i="7"/>
  <c r="EP233" i="7"/>
  <c r="ER233" i="7"/>
  <c r="ET233" i="7"/>
  <c r="EV233" i="7"/>
  <c r="EK233" i="7"/>
  <c r="EL233" i="7"/>
  <c r="EO233" i="7"/>
  <c r="EM233" i="7"/>
  <c r="EQ233" i="7"/>
  <c r="EU233" i="7"/>
  <c r="ES233" i="7"/>
  <c r="EN233" i="7"/>
  <c r="EX233" i="7"/>
  <c r="EK227" i="7"/>
  <c r="EM227" i="7"/>
  <c r="EO227" i="7"/>
  <c r="EQ227" i="7"/>
  <c r="EL227" i="7"/>
  <c r="EP227" i="7"/>
  <c r="ES227" i="7"/>
  <c r="EU227" i="7"/>
  <c r="EV227" i="7"/>
  <c r="EN227" i="7"/>
  <c r="ET227" i="7"/>
  <c r="ER227" i="7"/>
  <c r="EX227" i="7"/>
  <c r="EK221" i="7"/>
  <c r="EM221" i="7"/>
  <c r="EO221" i="7"/>
  <c r="EQ221" i="7"/>
  <c r="EL221" i="7"/>
  <c r="EP221" i="7"/>
  <c r="ES221" i="7"/>
  <c r="EU221" i="7"/>
  <c r="EV221" i="7"/>
  <c r="EN221" i="7"/>
  <c r="ET221" i="7"/>
  <c r="ER221" i="7"/>
  <c r="EX221" i="7"/>
  <c r="EK215" i="7"/>
  <c r="EM215" i="7"/>
  <c r="EO215" i="7"/>
  <c r="EQ215" i="7"/>
  <c r="EV215" i="7"/>
  <c r="EN215" i="7"/>
  <c r="ER215" i="7"/>
  <c r="ES215" i="7"/>
  <c r="ET215" i="7"/>
  <c r="EP215" i="7"/>
  <c r="EU215" i="7"/>
  <c r="EL215" i="7"/>
  <c r="EX215" i="7"/>
  <c r="EK209" i="7"/>
  <c r="EM209" i="7"/>
  <c r="EO209" i="7"/>
  <c r="EQ209" i="7"/>
  <c r="ER209" i="7"/>
  <c r="EV209" i="7"/>
  <c r="EL209" i="7"/>
  <c r="EP209" i="7"/>
  <c r="ET209" i="7"/>
  <c r="ES209" i="7"/>
  <c r="EN209" i="7"/>
  <c r="EU209" i="7"/>
  <c r="EX209" i="7"/>
  <c r="EK203" i="7"/>
  <c r="EM203" i="7"/>
  <c r="EO203" i="7"/>
  <c r="EQ203" i="7"/>
  <c r="ER203" i="7"/>
  <c r="EV203" i="7"/>
  <c r="EL203" i="7"/>
  <c r="EP203" i="7"/>
  <c r="ET203" i="7"/>
  <c r="EU203" i="7"/>
  <c r="ES203" i="7"/>
  <c r="EN203" i="7"/>
  <c r="EX203" i="7"/>
  <c r="EK197" i="7"/>
  <c r="EM197" i="7"/>
  <c r="EO197" i="7"/>
  <c r="EQ197" i="7"/>
  <c r="ER197" i="7"/>
  <c r="EV197" i="7"/>
  <c r="EL197" i="7"/>
  <c r="EP197" i="7"/>
  <c r="ET197" i="7"/>
  <c r="EN197" i="7"/>
  <c r="ES197" i="7"/>
  <c r="EU197" i="7"/>
  <c r="EX197" i="7"/>
  <c r="EK191" i="7"/>
  <c r="EM191" i="7"/>
  <c r="EO191" i="7"/>
  <c r="EQ191" i="7"/>
  <c r="ER191" i="7"/>
  <c r="EV191" i="7"/>
  <c r="EL191" i="7"/>
  <c r="EP191" i="7"/>
  <c r="ET191" i="7"/>
  <c r="EN191" i="7"/>
  <c r="EU191" i="7"/>
  <c r="ES191" i="7"/>
  <c r="EX191" i="7"/>
  <c r="EK185" i="7"/>
  <c r="EM185" i="7"/>
  <c r="EO185" i="7"/>
  <c r="EQ185" i="7"/>
  <c r="ER185" i="7"/>
  <c r="ES185" i="7"/>
  <c r="EV185" i="7"/>
  <c r="EL185" i="7"/>
  <c r="EN185" i="7"/>
  <c r="EP185" i="7"/>
  <c r="ET185" i="7"/>
  <c r="EU185" i="7"/>
  <c r="EX185" i="7"/>
  <c r="EP179" i="7"/>
  <c r="ER179" i="7"/>
  <c r="ET179" i="7"/>
  <c r="EV179" i="7"/>
  <c r="EO179" i="7"/>
  <c r="ES179" i="7"/>
  <c r="EK179" i="7"/>
  <c r="EN179" i="7"/>
  <c r="EM179" i="7"/>
  <c r="EU179" i="7"/>
  <c r="EL179" i="7"/>
  <c r="EQ179" i="7"/>
  <c r="EX179" i="7"/>
  <c r="EP173" i="7"/>
  <c r="ER173" i="7"/>
  <c r="ET173" i="7"/>
  <c r="EV173" i="7"/>
  <c r="EK173" i="7"/>
  <c r="EO173" i="7"/>
  <c r="EL173" i="7"/>
  <c r="EM173" i="7"/>
  <c r="EN173" i="7"/>
  <c r="EU173" i="7"/>
  <c r="EQ173" i="7"/>
  <c r="ES173" i="7"/>
  <c r="EX173" i="7"/>
  <c r="EP167" i="7"/>
  <c r="ER167" i="7"/>
  <c r="ET167" i="7"/>
  <c r="EV167" i="7"/>
  <c r="EK167" i="7"/>
  <c r="EO167" i="7"/>
  <c r="EL167" i="7"/>
  <c r="EM167" i="7"/>
  <c r="EN167" i="7"/>
  <c r="EU167" i="7"/>
  <c r="ES167" i="7"/>
  <c r="EQ167" i="7"/>
  <c r="EX167" i="7"/>
  <c r="EP161" i="7"/>
  <c r="ER161" i="7"/>
  <c r="ET161" i="7"/>
  <c r="EV161" i="7"/>
  <c r="EK161" i="7"/>
  <c r="EO161" i="7"/>
  <c r="EL161" i="7"/>
  <c r="EM161" i="7"/>
  <c r="EN161" i="7"/>
  <c r="EU161" i="7"/>
  <c r="EQ161" i="7"/>
  <c r="ES161" i="7"/>
  <c r="EX161" i="7"/>
  <c r="EP155" i="7"/>
  <c r="ER155" i="7"/>
  <c r="ET155" i="7"/>
  <c r="EV155" i="7"/>
  <c r="EK155" i="7"/>
  <c r="EO155" i="7"/>
  <c r="EL155" i="7"/>
  <c r="EM155" i="7"/>
  <c r="EN155" i="7"/>
  <c r="EU155" i="7"/>
  <c r="ES155" i="7"/>
  <c r="EQ155" i="7"/>
  <c r="EX155" i="7"/>
  <c r="EP149" i="7"/>
  <c r="ER149" i="7"/>
  <c r="ET149" i="7"/>
  <c r="EV149" i="7"/>
  <c r="EK149" i="7"/>
  <c r="EL149" i="7"/>
  <c r="EO149" i="7"/>
  <c r="EN149" i="7"/>
  <c r="ES149" i="7"/>
  <c r="EM149" i="7"/>
  <c r="EQ149" i="7"/>
  <c r="EU149" i="7"/>
  <c r="EX149" i="7"/>
  <c r="EP143" i="7"/>
  <c r="ER143" i="7"/>
  <c r="ET143" i="7"/>
  <c r="EV143" i="7"/>
  <c r="EK143" i="7"/>
  <c r="EL143" i="7"/>
  <c r="EO143" i="7"/>
  <c r="EN143" i="7"/>
  <c r="EQ143" i="7"/>
  <c r="ES143" i="7"/>
  <c r="EU143" i="7"/>
  <c r="EM143" i="7"/>
  <c r="EX143" i="7"/>
  <c r="EP137" i="7"/>
  <c r="ER137" i="7"/>
  <c r="ET137" i="7"/>
  <c r="EV137" i="7"/>
  <c r="EK137" i="7"/>
  <c r="EL137" i="7"/>
  <c r="EO137" i="7"/>
  <c r="EN137" i="7"/>
  <c r="ES137" i="7"/>
  <c r="EM137" i="7"/>
  <c r="EU137" i="7"/>
  <c r="EQ137" i="7"/>
  <c r="EX137" i="7"/>
  <c r="EM131" i="7"/>
  <c r="EN131" i="7"/>
  <c r="EO131" i="7"/>
  <c r="EQ131" i="7"/>
  <c r="ER131" i="7"/>
  <c r="EV131" i="7"/>
  <c r="EU131" i="7"/>
  <c r="EK131" i="7"/>
  <c r="EL131" i="7"/>
  <c r="ET131" i="7"/>
  <c r="EP131" i="7"/>
  <c r="ES131" i="7"/>
  <c r="EX131" i="7"/>
  <c r="EM125" i="7"/>
  <c r="EN125" i="7"/>
  <c r="EO125" i="7"/>
  <c r="EQ125" i="7"/>
  <c r="ER125" i="7"/>
  <c r="EV125" i="7"/>
  <c r="EU125" i="7"/>
  <c r="EK125" i="7"/>
  <c r="EL125" i="7"/>
  <c r="ET125" i="7"/>
  <c r="ES125" i="7"/>
  <c r="EP125" i="7"/>
  <c r="EX125" i="7"/>
  <c r="EM119" i="7"/>
  <c r="EN119" i="7"/>
  <c r="EO119" i="7"/>
  <c r="EQ119" i="7"/>
  <c r="ER119" i="7"/>
  <c r="EV119" i="7"/>
  <c r="EU119" i="7"/>
  <c r="EK119" i="7"/>
  <c r="EL119" i="7"/>
  <c r="ET119" i="7"/>
  <c r="EP119" i="7"/>
  <c r="ES119" i="7"/>
  <c r="EX119" i="7"/>
  <c r="EM113" i="7"/>
  <c r="EN113" i="7"/>
  <c r="EO113" i="7"/>
  <c r="EQ113" i="7"/>
  <c r="ER113" i="7"/>
  <c r="EV113" i="7"/>
  <c r="EU113" i="7"/>
  <c r="EK113" i="7"/>
  <c r="EL113" i="7"/>
  <c r="ET113" i="7"/>
  <c r="ES113" i="7"/>
  <c r="EP113" i="7"/>
  <c r="EX113" i="7"/>
  <c r="EM107" i="7"/>
  <c r="EN107" i="7"/>
  <c r="EO107" i="7"/>
  <c r="EQ107" i="7"/>
  <c r="ER107" i="7"/>
  <c r="EV107" i="7"/>
  <c r="EU107" i="7"/>
  <c r="EK107" i="7"/>
  <c r="EL107" i="7"/>
  <c r="ET107" i="7"/>
  <c r="EP107" i="7"/>
  <c r="ES107" i="7"/>
  <c r="EX107" i="7"/>
  <c r="EM101" i="7"/>
  <c r="EN101" i="7"/>
  <c r="EO101" i="7"/>
  <c r="EQ101" i="7"/>
  <c r="ER101" i="7"/>
  <c r="EV101" i="7"/>
  <c r="EU101" i="7"/>
  <c r="EK101" i="7"/>
  <c r="EL101" i="7"/>
  <c r="ET101" i="7"/>
  <c r="ES101" i="7"/>
  <c r="EP101" i="7"/>
  <c r="EX101" i="7"/>
  <c r="EM95" i="7"/>
  <c r="EN95" i="7"/>
  <c r="EO95" i="7"/>
  <c r="EQ95" i="7"/>
  <c r="ER95" i="7"/>
  <c r="EV95" i="7"/>
  <c r="EU95" i="7"/>
  <c r="EK95" i="7"/>
  <c r="EL95" i="7"/>
  <c r="ET95" i="7"/>
  <c r="EP95" i="7"/>
  <c r="ES95" i="7"/>
  <c r="EX95" i="7"/>
  <c r="EM89" i="7"/>
  <c r="EN89" i="7"/>
  <c r="EO89" i="7"/>
  <c r="EQ89" i="7"/>
  <c r="ER89" i="7"/>
  <c r="EV89" i="7"/>
  <c r="EU89" i="7"/>
  <c r="EK89" i="7"/>
  <c r="EL89" i="7"/>
  <c r="ET89" i="7"/>
  <c r="ES89" i="7"/>
  <c r="EP89" i="7"/>
  <c r="EX89" i="7"/>
  <c r="EM83" i="7"/>
  <c r="EN83" i="7"/>
  <c r="EO83" i="7"/>
  <c r="EQ83" i="7"/>
  <c r="ER83" i="7"/>
  <c r="EV83" i="7"/>
  <c r="EU83" i="7"/>
  <c r="EK83" i="7"/>
  <c r="EL83" i="7"/>
  <c r="ET83" i="7"/>
  <c r="EP83" i="7"/>
  <c r="ES83" i="7"/>
  <c r="EX83" i="7"/>
  <c r="EM77" i="7"/>
  <c r="EN77" i="7"/>
  <c r="EO77" i="7"/>
  <c r="EQ77" i="7"/>
  <c r="ER77" i="7"/>
  <c r="EV77" i="7"/>
  <c r="EU77" i="7"/>
  <c r="EK77" i="7"/>
  <c r="EL77" i="7"/>
  <c r="ET77" i="7"/>
  <c r="ES77" i="7"/>
  <c r="EP77" i="7"/>
  <c r="EX77" i="7"/>
  <c r="EM71" i="7"/>
  <c r="EN71" i="7"/>
  <c r="EO71" i="7"/>
  <c r="EQ71" i="7"/>
  <c r="ER71" i="7"/>
  <c r="EV71" i="7"/>
  <c r="EU71" i="7"/>
  <c r="EK71" i="7"/>
  <c r="EL71" i="7"/>
  <c r="ET71" i="7"/>
  <c r="EP71" i="7"/>
  <c r="ES71" i="7"/>
  <c r="EX71" i="7"/>
  <c r="EM65" i="7"/>
  <c r="EN65" i="7"/>
  <c r="EO65" i="7"/>
  <c r="EQ65" i="7"/>
  <c r="ER65" i="7"/>
  <c r="EV65" i="7"/>
  <c r="EU65" i="7"/>
  <c r="EK65" i="7"/>
  <c r="EL65" i="7"/>
  <c r="ET65" i="7"/>
  <c r="ES65" i="7"/>
  <c r="EP65" i="7"/>
  <c r="EX65" i="7"/>
  <c r="EM59" i="7"/>
  <c r="EN59" i="7"/>
  <c r="EO59" i="7"/>
  <c r="EQ59" i="7"/>
  <c r="ER59" i="7"/>
  <c r="EV59" i="7"/>
  <c r="EU59" i="7"/>
  <c r="EK59" i="7"/>
  <c r="EL59" i="7"/>
  <c r="ET59" i="7"/>
  <c r="EP59" i="7"/>
  <c r="ES59" i="7"/>
  <c r="EX59" i="7"/>
  <c r="EK53" i="7"/>
  <c r="EL53" i="7"/>
  <c r="EM53" i="7"/>
  <c r="EN53" i="7"/>
  <c r="EO53" i="7"/>
  <c r="EP53" i="7"/>
  <c r="EQ53" i="7"/>
  <c r="ER53" i="7"/>
  <c r="ES53" i="7"/>
  <c r="EV53" i="7"/>
  <c r="ET53" i="7"/>
  <c r="EU53" i="7"/>
  <c r="EX53" i="7"/>
  <c r="EQ47" i="7"/>
  <c r="ER47" i="7"/>
  <c r="ES47" i="7"/>
  <c r="ET47" i="7"/>
  <c r="EU47" i="7"/>
  <c r="EV47" i="7"/>
  <c r="EK47" i="7"/>
  <c r="EL47" i="7"/>
  <c r="EM47" i="7"/>
  <c r="EN47" i="7"/>
  <c r="EO47" i="7"/>
  <c r="EQ41" i="7"/>
  <c r="ER41" i="7"/>
  <c r="ES41" i="7"/>
  <c r="ET41" i="7"/>
  <c r="EU41" i="7"/>
  <c r="EV41" i="7"/>
  <c r="EK41" i="7"/>
  <c r="EL41" i="7"/>
  <c r="EM41" i="7"/>
  <c r="EN41" i="7"/>
  <c r="EO41" i="7"/>
  <c r="EQ35" i="7"/>
  <c r="ER35" i="7"/>
  <c r="ES35" i="7"/>
  <c r="ET35" i="7"/>
  <c r="EU35" i="7"/>
  <c r="EV35" i="7"/>
  <c r="EK35" i="7"/>
  <c r="EL35" i="7"/>
  <c r="EM35" i="7"/>
  <c r="EN35" i="7"/>
  <c r="EO35" i="7"/>
  <c r="EQ29" i="7"/>
  <c r="ER29" i="7"/>
  <c r="ES29" i="7"/>
  <c r="ET29" i="7"/>
  <c r="EU29" i="7"/>
  <c r="EV29" i="7"/>
  <c r="EK29" i="7"/>
  <c r="EL29" i="7"/>
  <c r="EM29" i="7"/>
  <c r="EN29" i="7"/>
  <c r="EO29" i="7"/>
  <c r="EQ23" i="7"/>
  <c r="ER23" i="7"/>
  <c r="ES23" i="7"/>
  <c r="ET23" i="7"/>
  <c r="EU23" i="7"/>
  <c r="EV23" i="7"/>
  <c r="EK23" i="7"/>
  <c r="EL23" i="7"/>
  <c r="EM23" i="7"/>
  <c r="EN23" i="7"/>
  <c r="EO23" i="7"/>
  <c r="EQ17" i="7"/>
  <c r="ER17" i="7"/>
  <c r="ES17" i="7"/>
  <c r="ET17" i="7"/>
  <c r="EU17" i="7"/>
  <c r="EV17" i="7"/>
  <c r="EK17" i="7"/>
  <c r="EL17" i="7"/>
  <c r="EM17" i="7"/>
  <c r="EN17" i="7"/>
  <c r="EO17" i="7"/>
  <c r="EQ11" i="7"/>
  <c r="ER11" i="7"/>
  <c r="ES11" i="7"/>
  <c r="ET11" i="7"/>
  <c r="EU11" i="7"/>
  <c r="EV11" i="7"/>
  <c r="EK11" i="7"/>
  <c r="EL11" i="7"/>
  <c r="EM11" i="7"/>
  <c r="EN11" i="7"/>
  <c r="EO11" i="7"/>
  <c r="EQ5" i="7"/>
  <c r="ER5" i="7"/>
  <c r="ES5" i="7"/>
  <c r="ET5" i="7"/>
  <c r="EU5" i="7"/>
  <c r="EV5" i="7"/>
  <c r="EK5" i="7"/>
  <c r="EL5" i="7"/>
  <c r="EM5" i="7"/>
  <c r="EN5" i="7"/>
  <c r="EO5" i="7"/>
  <c r="EX50" i="7"/>
  <c r="EX38" i="7"/>
  <c r="EX26" i="7"/>
  <c r="EX14" i="7"/>
  <c r="EX820" i="7"/>
  <c r="EX808" i="7"/>
  <c r="EX796" i="7"/>
  <c r="EX784" i="7"/>
  <c r="EX772" i="7"/>
  <c r="EX760" i="7"/>
  <c r="EX748" i="7"/>
  <c r="EX733" i="7"/>
  <c r="EX624" i="7"/>
  <c r="EX478" i="7"/>
  <c r="EX334" i="7"/>
  <c r="EX189" i="7"/>
  <c r="EP819" i="7"/>
  <c r="EP807" i="7"/>
  <c r="EP795" i="7"/>
  <c r="ET766" i="7"/>
  <c r="ET694" i="7"/>
  <c r="BB660" i="7"/>
  <c r="BB807" i="7"/>
  <c r="ER3" i="7"/>
  <c r="ES3" i="7"/>
  <c r="ET3" i="7"/>
  <c r="EU3" i="7"/>
  <c r="EV3" i="7"/>
  <c r="EK3" i="7"/>
  <c r="EL3" i="7"/>
  <c r="EM3" i="7"/>
  <c r="EN3" i="7"/>
  <c r="EO3" i="7"/>
  <c r="EP3" i="7"/>
  <c r="EX49" i="7"/>
  <c r="EX37" i="7"/>
  <c r="EX25" i="7"/>
  <c r="EX13" i="7"/>
  <c r="EX819" i="7"/>
  <c r="EX807" i="7"/>
  <c r="EX795" i="7"/>
  <c r="EX783" i="7"/>
  <c r="EX771" i="7"/>
  <c r="EX759" i="7"/>
  <c r="EX747" i="7"/>
  <c r="EX730" i="7"/>
  <c r="EX612" i="7"/>
  <c r="EX466" i="7"/>
  <c r="EX322" i="7"/>
  <c r="EX177" i="7"/>
  <c r="EP51" i="7"/>
  <c r="EP39" i="7"/>
  <c r="EP27" i="7"/>
  <c r="EP15" i="7"/>
  <c r="ET762" i="7"/>
  <c r="ET680" i="7"/>
  <c r="EQ830" i="7"/>
  <c r="ER830" i="7"/>
  <c r="ES830" i="7"/>
  <c r="ET830" i="7"/>
  <c r="EU830" i="7"/>
  <c r="EV830" i="7"/>
  <c r="EK830" i="7"/>
  <c r="EL830" i="7"/>
  <c r="EM830" i="7"/>
  <c r="EN830" i="7"/>
  <c r="EO830" i="7"/>
  <c r="EQ824" i="7"/>
  <c r="ER824" i="7"/>
  <c r="ES824" i="7"/>
  <c r="ET824" i="7"/>
  <c r="EU824" i="7"/>
  <c r="EV824" i="7"/>
  <c r="EK824" i="7"/>
  <c r="EL824" i="7"/>
  <c r="EM824" i="7"/>
  <c r="EN824" i="7"/>
  <c r="EO824" i="7"/>
  <c r="EQ818" i="7"/>
  <c r="ER818" i="7"/>
  <c r="ES818" i="7"/>
  <c r="ET818" i="7"/>
  <c r="EU818" i="7"/>
  <c r="EV818" i="7"/>
  <c r="EK818" i="7"/>
  <c r="EL818" i="7"/>
  <c r="EM818" i="7"/>
  <c r="EN818" i="7"/>
  <c r="EO818" i="7"/>
  <c r="EQ812" i="7"/>
  <c r="ER812" i="7"/>
  <c r="ES812" i="7"/>
  <c r="ET812" i="7"/>
  <c r="EU812" i="7"/>
  <c r="EV812" i="7"/>
  <c r="EK812" i="7"/>
  <c r="EL812" i="7"/>
  <c r="EM812" i="7"/>
  <c r="EN812" i="7"/>
  <c r="EO812" i="7"/>
  <c r="EQ806" i="7"/>
  <c r="ER806" i="7"/>
  <c r="ES806" i="7"/>
  <c r="ET806" i="7"/>
  <c r="EU806" i="7"/>
  <c r="EV806" i="7"/>
  <c r="EK806" i="7"/>
  <c r="EL806" i="7"/>
  <c r="EM806" i="7"/>
  <c r="EN806" i="7"/>
  <c r="EO806" i="7"/>
  <c r="EQ800" i="7"/>
  <c r="ER800" i="7"/>
  <c r="ES800" i="7"/>
  <c r="ET800" i="7"/>
  <c r="EU800" i="7"/>
  <c r="EV800" i="7"/>
  <c r="EK800" i="7"/>
  <c r="EL800" i="7"/>
  <c r="EM800" i="7"/>
  <c r="EN800" i="7"/>
  <c r="EO800" i="7"/>
  <c r="EQ794" i="7"/>
  <c r="ER794" i="7"/>
  <c r="ES794" i="7"/>
  <c r="ET794" i="7"/>
  <c r="EU794" i="7"/>
  <c r="EV794" i="7"/>
  <c r="EK794" i="7"/>
  <c r="EL794" i="7"/>
  <c r="EM794" i="7"/>
  <c r="EN794" i="7"/>
  <c r="EO794" i="7"/>
  <c r="EV788" i="7"/>
  <c r="EL788" i="7"/>
  <c r="EM788" i="7"/>
  <c r="EN788" i="7"/>
  <c r="EP788" i="7"/>
  <c r="EQ788" i="7"/>
  <c r="ES788" i="7"/>
  <c r="EU788" i="7"/>
  <c r="EK788" i="7"/>
  <c r="EO788" i="7"/>
  <c r="ER788" i="7"/>
  <c r="ET788" i="7"/>
  <c r="EV782" i="7"/>
  <c r="EL782" i="7"/>
  <c r="EM782" i="7"/>
  <c r="EN782" i="7"/>
  <c r="EP782" i="7"/>
  <c r="EQ782" i="7"/>
  <c r="ES782" i="7"/>
  <c r="EU782" i="7"/>
  <c r="EK782" i="7"/>
  <c r="EO782" i="7"/>
  <c r="ER782" i="7"/>
  <c r="ET782" i="7"/>
  <c r="EV776" i="7"/>
  <c r="EL776" i="7"/>
  <c r="EM776" i="7"/>
  <c r="EN776" i="7"/>
  <c r="EP776" i="7"/>
  <c r="EQ776" i="7"/>
  <c r="ES776" i="7"/>
  <c r="EU776" i="7"/>
  <c r="EK776" i="7"/>
  <c r="EO776" i="7"/>
  <c r="ER776" i="7"/>
  <c r="ET776" i="7"/>
  <c r="EV770" i="7"/>
  <c r="EL770" i="7"/>
  <c r="EM770" i="7"/>
  <c r="EN770" i="7"/>
  <c r="EP770" i="7"/>
  <c r="EQ770" i="7"/>
  <c r="ER770" i="7"/>
  <c r="ES770" i="7"/>
  <c r="EU770" i="7"/>
  <c r="EK770" i="7"/>
  <c r="EO770" i="7"/>
  <c r="EV764" i="7"/>
  <c r="EL764" i="7"/>
  <c r="EM764" i="7"/>
  <c r="EN764" i="7"/>
  <c r="EP764" i="7"/>
  <c r="EQ764" i="7"/>
  <c r="ER764" i="7"/>
  <c r="ES764" i="7"/>
  <c r="EU764" i="7"/>
  <c r="EK764" i="7"/>
  <c r="EO764" i="7"/>
  <c r="ET764" i="7"/>
  <c r="EV758" i="7"/>
  <c r="EL758" i="7"/>
  <c r="EM758" i="7"/>
  <c r="EN758" i="7"/>
  <c r="EP758" i="7"/>
  <c r="EQ758" i="7"/>
  <c r="ER758" i="7"/>
  <c r="ES758" i="7"/>
  <c r="EU758" i="7"/>
  <c r="EK758" i="7"/>
  <c r="EO758" i="7"/>
  <c r="EV752" i="7"/>
  <c r="EL752" i="7"/>
  <c r="EM752" i="7"/>
  <c r="EN752" i="7"/>
  <c r="EP752" i="7"/>
  <c r="EQ752" i="7"/>
  <c r="ER752" i="7"/>
  <c r="ES752" i="7"/>
  <c r="EU752" i="7"/>
  <c r="EK752" i="7"/>
  <c r="EO752" i="7"/>
  <c r="ET752" i="7"/>
  <c r="EV746" i="7"/>
  <c r="EL746" i="7"/>
  <c r="EM746" i="7"/>
  <c r="EN746" i="7"/>
  <c r="EP746" i="7"/>
  <c r="EQ746" i="7"/>
  <c r="ER746" i="7"/>
  <c r="ES746" i="7"/>
  <c r="EU746" i="7"/>
  <c r="EK746" i="7"/>
  <c r="EO746" i="7"/>
  <c r="EV740" i="7"/>
  <c r="EL740" i="7"/>
  <c r="EM740" i="7"/>
  <c r="EN740" i="7"/>
  <c r="EP740" i="7"/>
  <c r="EQ740" i="7"/>
  <c r="ER740" i="7"/>
  <c r="ES740" i="7"/>
  <c r="EU740" i="7"/>
  <c r="EK740" i="7"/>
  <c r="EO740" i="7"/>
  <c r="ET740" i="7"/>
  <c r="EV734" i="7"/>
  <c r="EL734" i="7"/>
  <c r="EM734" i="7"/>
  <c r="EN734" i="7"/>
  <c r="EP734" i="7"/>
  <c r="EQ734" i="7"/>
  <c r="ER734" i="7"/>
  <c r="ES734" i="7"/>
  <c r="EU734" i="7"/>
  <c r="EX734" i="7"/>
  <c r="EK734" i="7"/>
  <c r="EO734" i="7"/>
  <c r="EV728" i="7"/>
  <c r="EK728" i="7"/>
  <c r="EL728" i="7"/>
  <c r="EM728" i="7"/>
  <c r="EN728" i="7"/>
  <c r="EO728" i="7"/>
  <c r="EP728" i="7"/>
  <c r="EQ728" i="7"/>
  <c r="ER728" i="7"/>
  <c r="ES728" i="7"/>
  <c r="EU728" i="7"/>
  <c r="EX728" i="7"/>
  <c r="ET728" i="7"/>
  <c r="EV722" i="7"/>
  <c r="EK722" i="7"/>
  <c r="EL722" i="7"/>
  <c r="EM722" i="7"/>
  <c r="EN722" i="7"/>
  <c r="EO722" i="7"/>
  <c r="EP722" i="7"/>
  <c r="EQ722" i="7"/>
  <c r="ER722" i="7"/>
  <c r="ES722" i="7"/>
  <c r="EU722" i="7"/>
  <c r="EX722" i="7"/>
  <c r="ET722" i="7"/>
  <c r="EV716" i="7"/>
  <c r="EK716" i="7"/>
  <c r="EL716" i="7"/>
  <c r="EM716" i="7"/>
  <c r="EN716" i="7"/>
  <c r="EO716" i="7"/>
  <c r="EP716" i="7"/>
  <c r="EQ716" i="7"/>
  <c r="ER716" i="7"/>
  <c r="ES716" i="7"/>
  <c r="EU716" i="7"/>
  <c r="EX716" i="7"/>
  <c r="ET716" i="7"/>
  <c r="EV710" i="7"/>
  <c r="EK710" i="7"/>
  <c r="EL710" i="7"/>
  <c r="EM710" i="7"/>
  <c r="EN710" i="7"/>
  <c r="EO710" i="7"/>
  <c r="EP710" i="7"/>
  <c r="EQ710" i="7"/>
  <c r="ER710" i="7"/>
  <c r="ES710" i="7"/>
  <c r="EU710" i="7"/>
  <c r="EX710" i="7"/>
  <c r="ET710" i="7"/>
  <c r="EV705" i="7"/>
  <c r="EK705" i="7"/>
  <c r="EL705" i="7"/>
  <c r="EM705" i="7"/>
  <c r="EN705" i="7"/>
  <c r="EO705" i="7"/>
  <c r="EP705" i="7"/>
  <c r="EQ705" i="7"/>
  <c r="ER705" i="7"/>
  <c r="ES705" i="7"/>
  <c r="EU705" i="7"/>
  <c r="EX705" i="7"/>
  <c r="ET705" i="7"/>
  <c r="EV699" i="7"/>
  <c r="EK699" i="7"/>
  <c r="EL699" i="7"/>
  <c r="EM699" i="7"/>
  <c r="EN699" i="7"/>
  <c r="EO699" i="7"/>
  <c r="EP699" i="7"/>
  <c r="EQ699" i="7"/>
  <c r="ER699" i="7"/>
  <c r="ES699" i="7"/>
  <c r="EU699" i="7"/>
  <c r="EX699" i="7"/>
  <c r="ET699" i="7"/>
  <c r="EV693" i="7"/>
  <c r="EK693" i="7"/>
  <c r="EL693" i="7"/>
  <c r="EM693" i="7"/>
  <c r="EN693" i="7"/>
  <c r="EO693" i="7"/>
  <c r="EP693" i="7"/>
  <c r="EQ693" i="7"/>
  <c r="ER693" i="7"/>
  <c r="ES693" i="7"/>
  <c r="EU693" i="7"/>
  <c r="EX693" i="7"/>
  <c r="ET693" i="7"/>
  <c r="EV688" i="7"/>
  <c r="EK688" i="7"/>
  <c r="EL688" i="7"/>
  <c r="EM688" i="7"/>
  <c r="EN688" i="7"/>
  <c r="EO688" i="7"/>
  <c r="EP688" i="7"/>
  <c r="EQ688" i="7"/>
  <c r="ER688" i="7"/>
  <c r="ES688" i="7"/>
  <c r="EU688" i="7"/>
  <c r="EX688" i="7"/>
  <c r="ET688" i="7"/>
  <c r="EV679" i="7"/>
  <c r="EK679" i="7"/>
  <c r="EL679" i="7"/>
  <c r="EM679" i="7"/>
  <c r="EN679" i="7"/>
  <c r="EO679" i="7"/>
  <c r="EP679" i="7"/>
  <c r="EQ679" i="7"/>
  <c r="ER679" i="7"/>
  <c r="ES679" i="7"/>
  <c r="EU679" i="7"/>
  <c r="EX679" i="7"/>
  <c r="ET679" i="7"/>
  <c r="EV673" i="7"/>
  <c r="EK673" i="7"/>
  <c r="EL673" i="7"/>
  <c r="EM673" i="7"/>
  <c r="EN673" i="7"/>
  <c r="EO673" i="7"/>
  <c r="EP673" i="7"/>
  <c r="EQ673" i="7"/>
  <c r="ER673" i="7"/>
  <c r="ES673" i="7"/>
  <c r="EU673" i="7"/>
  <c r="EX673" i="7"/>
  <c r="ET673" i="7"/>
  <c r="EU667" i="7"/>
  <c r="EK667" i="7"/>
  <c r="EL667" i="7"/>
  <c r="EM667" i="7"/>
  <c r="EO667" i="7"/>
  <c r="EP667" i="7"/>
  <c r="EN667" i="7"/>
  <c r="EQ667" i="7"/>
  <c r="ER667" i="7"/>
  <c r="ES667" i="7"/>
  <c r="EV667" i="7"/>
  <c r="EX667" i="7"/>
  <c r="EU660" i="7"/>
  <c r="EK660" i="7"/>
  <c r="EL660" i="7"/>
  <c r="EM660" i="7"/>
  <c r="EO660" i="7"/>
  <c r="EP660" i="7"/>
  <c r="ER660" i="7"/>
  <c r="EN660" i="7"/>
  <c r="EQ660" i="7"/>
  <c r="ES660" i="7"/>
  <c r="EV660" i="7"/>
  <c r="EX660" i="7"/>
  <c r="ET660" i="7"/>
  <c r="EU656" i="7"/>
  <c r="EK656" i="7"/>
  <c r="EL656" i="7"/>
  <c r="EM656" i="7"/>
  <c r="EO656" i="7"/>
  <c r="EP656" i="7"/>
  <c r="ER656" i="7"/>
  <c r="ES656" i="7"/>
  <c r="EN656" i="7"/>
  <c r="EQ656" i="7"/>
  <c r="ET656" i="7"/>
  <c r="EV656" i="7"/>
  <c r="EX656" i="7"/>
  <c r="EU649" i="7"/>
  <c r="EK649" i="7"/>
  <c r="EL649" i="7"/>
  <c r="EM649" i="7"/>
  <c r="EO649" i="7"/>
  <c r="EP649" i="7"/>
  <c r="ER649" i="7"/>
  <c r="ES649" i="7"/>
  <c r="EN649" i="7"/>
  <c r="EQ649" i="7"/>
  <c r="ET649" i="7"/>
  <c r="EX649" i="7"/>
  <c r="EV649" i="7"/>
  <c r="EU643" i="7"/>
  <c r="EK643" i="7"/>
  <c r="EL643" i="7"/>
  <c r="EM643" i="7"/>
  <c r="EO643" i="7"/>
  <c r="EP643" i="7"/>
  <c r="ER643" i="7"/>
  <c r="ES643" i="7"/>
  <c r="EN643" i="7"/>
  <c r="EQ643" i="7"/>
  <c r="ET643" i="7"/>
  <c r="EV643" i="7"/>
  <c r="EX643" i="7"/>
  <c r="EU637" i="7"/>
  <c r="EK637" i="7"/>
  <c r="EL637" i="7"/>
  <c r="EM637" i="7"/>
  <c r="EO637" i="7"/>
  <c r="EP637" i="7"/>
  <c r="EQ637" i="7"/>
  <c r="ER637" i="7"/>
  <c r="ES637" i="7"/>
  <c r="EN637" i="7"/>
  <c r="ET637" i="7"/>
  <c r="EV637" i="7"/>
  <c r="EX637" i="7"/>
  <c r="EU631" i="7"/>
  <c r="EK631" i="7"/>
  <c r="EL631" i="7"/>
  <c r="EM631" i="7"/>
  <c r="EO631" i="7"/>
  <c r="EP631" i="7"/>
  <c r="EQ631" i="7"/>
  <c r="ER631" i="7"/>
  <c r="ES631" i="7"/>
  <c r="EN631" i="7"/>
  <c r="ET631" i="7"/>
  <c r="EV631" i="7"/>
  <c r="EX631" i="7"/>
  <c r="EU625" i="7"/>
  <c r="EK625" i="7"/>
  <c r="EL625" i="7"/>
  <c r="EM625" i="7"/>
  <c r="EO625" i="7"/>
  <c r="EP625" i="7"/>
  <c r="EQ625" i="7"/>
  <c r="ER625" i="7"/>
  <c r="ES625" i="7"/>
  <c r="EN625" i="7"/>
  <c r="ET625" i="7"/>
  <c r="EV625" i="7"/>
  <c r="EX625" i="7"/>
  <c r="EU619" i="7"/>
  <c r="EK619" i="7"/>
  <c r="EL619" i="7"/>
  <c r="EM619" i="7"/>
  <c r="EO619" i="7"/>
  <c r="EP619" i="7"/>
  <c r="EQ619" i="7"/>
  <c r="ER619" i="7"/>
  <c r="ES619" i="7"/>
  <c r="EN619" i="7"/>
  <c r="ET619" i="7"/>
  <c r="EV619" i="7"/>
  <c r="EX619" i="7"/>
  <c r="EU613" i="7"/>
  <c r="EK613" i="7"/>
  <c r="EL613" i="7"/>
  <c r="EM613" i="7"/>
  <c r="EO613" i="7"/>
  <c r="EP613" i="7"/>
  <c r="EQ613" i="7"/>
  <c r="ER613" i="7"/>
  <c r="ES613" i="7"/>
  <c r="EN613" i="7"/>
  <c r="ET613" i="7"/>
  <c r="EV613" i="7"/>
  <c r="EX613" i="7"/>
  <c r="EU607" i="7"/>
  <c r="EK607" i="7"/>
  <c r="EL607" i="7"/>
  <c r="EM607" i="7"/>
  <c r="EO607" i="7"/>
  <c r="EP607" i="7"/>
  <c r="EQ607" i="7"/>
  <c r="ER607" i="7"/>
  <c r="ES607" i="7"/>
  <c r="EN607" i="7"/>
  <c r="ET607" i="7"/>
  <c r="EV607" i="7"/>
  <c r="EX607" i="7"/>
  <c r="ET601" i="7"/>
  <c r="EK601" i="7"/>
  <c r="EL601" i="7"/>
  <c r="ES601" i="7"/>
  <c r="EU601" i="7"/>
  <c r="EM601" i="7"/>
  <c r="EN601" i="7"/>
  <c r="EO601" i="7"/>
  <c r="EP601" i="7"/>
  <c r="EQ601" i="7"/>
  <c r="ER601" i="7"/>
  <c r="EV601" i="7"/>
  <c r="EX601" i="7"/>
  <c r="ET595" i="7"/>
  <c r="EV595" i="7"/>
  <c r="EK595" i="7"/>
  <c r="EL595" i="7"/>
  <c r="EN595" i="7"/>
  <c r="EQ595" i="7"/>
  <c r="ES595" i="7"/>
  <c r="EU595" i="7"/>
  <c r="EM595" i="7"/>
  <c r="EO595" i="7"/>
  <c r="EP595" i="7"/>
  <c r="ER595" i="7"/>
  <c r="EX595" i="7"/>
  <c r="ET589" i="7"/>
  <c r="EV589" i="7"/>
  <c r="EK589" i="7"/>
  <c r="EL589" i="7"/>
  <c r="EN589" i="7"/>
  <c r="EO589" i="7"/>
  <c r="EQ589" i="7"/>
  <c r="ES589" i="7"/>
  <c r="EM589" i="7"/>
  <c r="EP589" i="7"/>
  <c r="ER589" i="7"/>
  <c r="EX589" i="7"/>
  <c r="EU589" i="7"/>
  <c r="ET583" i="7"/>
  <c r="EV583" i="7"/>
  <c r="EK583" i="7"/>
  <c r="EL583" i="7"/>
  <c r="EN583" i="7"/>
  <c r="EO583" i="7"/>
  <c r="EQ583" i="7"/>
  <c r="ES583" i="7"/>
  <c r="EM583" i="7"/>
  <c r="EP583" i="7"/>
  <c r="ER583" i="7"/>
  <c r="EU583" i="7"/>
  <c r="EX583" i="7"/>
  <c r="ET577" i="7"/>
  <c r="EV577" i="7"/>
  <c r="EK577" i="7"/>
  <c r="EL577" i="7"/>
  <c r="EN577" i="7"/>
  <c r="EO577" i="7"/>
  <c r="EQ577" i="7"/>
  <c r="ES577" i="7"/>
  <c r="EM577" i="7"/>
  <c r="EP577" i="7"/>
  <c r="ER577" i="7"/>
  <c r="EX577" i="7"/>
  <c r="EU577" i="7"/>
  <c r="ET571" i="7"/>
  <c r="EV571" i="7"/>
  <c r="EK571" i="7"/>
  <c r="EL571" i="7"/>
  <c r="EN571" i="7"/>
  <c r="EO571" i="7"/>
  <c r="EP571" i="7"/>
  <c r="EQ571" i="7"/>
  <c r="ES571" i="7"/>
  <c r="EU571" i="7"/>
  <c r="EM571" i="7"/>
  <c r="ER571" i="7"/>
  <c r="EX571" i="7"/>
  <c r="ET565" i="7"/>
  <c r="EV565" i="7"/>
  <c r="EK565" i="7"/>
  <c r="EL565" i="7"/>
  <c r="EN565" i="7"/>
  <c r="EO565" i="7"/>
  <c r="EP565" i="7"/>
  <c r="EQ565" i="7"/>
  <c r="ES565" i="7"/>
  <c r="EM565" i="7"/>
  <c r="ER565" i="7"/>
  <c r="EU565" i="7"/>
  <c r="EX565" i="7"/>
  <c r="ET559" i="7"/>
  <c r="EV559" i="7"/>
  <c r="EK559" i="7"/>
  <c r="EL559" i="7"/>
  <c r="EN559" i="7"/>
  <c r="EO559" i="7"/>
  <c r="EP559" i="7"/>
  <c r="EQ559" i="7"/>
  <c r="ES559" i="7"/>
  <c r="EU559" i="7"/>
  <c r="EM559" i="7"/>
  <c r="ER559" i="7"/>
  <c r="EX559" i="7"/>
  <c r="ET553" i="7"/>
  <c r="EV553" i="7"/>
  <c r="EK553" i="7"/>
  <c r="EL553" i="7"/>
  <c r="EN553" i="7"/>
  <c r="EO553" i="7"/>
  <c r="EP553" i="7"/>
  <c r="EQ553" i="7"/>
  <c r="ES553" i="7"/>
  <c r="EM553" i="7"/>
  <c r="ER553" i="7"/>
  <c r="EU553" i="7"/>
  <c r="EX553" i="7"/>
  <c r="ET547" i="7"/>
  <c r="EV547" i="7"/>
  <c r="EK547" i="7"/>
  <c r="EL547" i="7"/>
  <c r="EN547" i="7"/>
  <c r="EO547" i="7"/>
  <c r="EP547" i="7"/>
  <c r="EQ547" i="7"/>
  <c r="ES547" i="7"/>
  <c r="EU547" i="7"/>
  <c r="EM547" i="7"/>
  <c r="ER547" i="7"/>
  <c r="EX547" i="7"/>
  <c r="EL539" i="7"/>
  <c r="EN539" i="7"/>
  <c r="EO539" i="7"/>
  <c r="EM539" i="7"/>
  <c r="EP539" i="7"/>
  <c r="EQ539" i="7"/>
  <c r="ES539" i="7"/>
  <c r="ET539" i="7"/>
  <c r="EU539" i="7"/>
  <c r="EV539" i="7"/>
  <c r="EK539" i="7"/>
  <c r="ER539" i="7"/>
  <c r="EX539" i="7"/>
  <c r="EL533" i="7"/>
  <c r="EN533" i="7"/>
  <c r="EO533" i="7"/>
  <c r="ES533" i="7"/>
  <c r="EU533" i="7"/>
  <c r="EV533" i="7"/>
  <c r="EK533" i="7"/>
  <c r="EM533" i="7"/>
  <c r="EP533" i="7"/>
  <c r="ER533" i="7"/>
  <c r="EQ533" i="7"/>
  <c r="ET533" i="7"/>
  <c r="EX533" i="7"/>
  <c r="EL527" i="7"/>
  <c r="EN527" i="7"/>
  <c r="EO527" i="7"/>
  <c r="EP527" i="7"/>
  <c r="ER527" i="7"/>
  <c r="EM527" i="7"/>
  <c r="EQ527" i="7"/>
  <c r="ES527" i="7"/>
  <c r="EU527" i="7"/>
  <c r="EV527" i="7"/>
  <c r="EK527" i="7"/>
  <c r="ET527" i="7"/>
  <c r="EX527" i="7"/>
  <c r="EL521" i="7"/>
  <c r="EN521" i="7"/>
  <c r="EO521" i="7"/>
  <c r="EP521" i="7"/>
  <c r="ER521" i="7"/>
  <c r="ES521" i="7"/>
  <c r="EQ521" i="7"/>
  <c r="EU521" i="7"/>
  <c r="EV521" i="7"/>
  <c r="EM521" i="7"/>
  <c r="EK521" i="7"/>
  <c r="ET521" i="7"/>
  <c r="EX521" i="7"/>
  <c r="EL515" i="7"/>
  <c r="EN515" i="7"/>
  <c r="EO515" i="7"/>
  <c r="EP515" i="7"/>
  <c r="ER515" i="7"/>
  <c r="ES515" i="7"/>
  <c r="EQ515" i="7"/>
  <c r="EU515" i="7"/>
  <c r="EV515" i="7"/>
  <c r="EM515" i="7"/>
  <c r="ET515" i="7"/>
  <c r="EK515" i="7"/>
  <c r="EX515" i="7"/>
  <c r="EL509" i="7"/>
  <c r="EN509" i="7"/>
  <c r="EO509" i="7"/>
  <c r="EP509" i="7"/>
  <c r="ER509" i="7"/>
  <c r="ES509" i="7"/>
  <c r="EU509" i="7"/>
  <c r="EV509" i="7"/>
  <c r="EK509" i="7"/>
  <c r="EM509" i="7"/>
  <c r="EQ509" i="7"/>
  <c r="ET509" i="7"/>
  <c r="EX509" i="7"/>
  <c r="EP503" i="7"/>
  <c r="ER503" i="7"/>
  <c r="ET503" i="7"/>
  <c r="EV503" i="7"/>
  <c r="EK503" i="7"/>
  <c r="EO503" i="7"/>
  <c r="EM503" i="7"/>
  <c r="EN503" i="7"/>
  <c r="ES503" i="7"/>
  <c r="EU503" i="7"/>
  <c r="EQ503" i="7"/>
  <c r="EL503" i="7"/>
  <c r="EX503" i="7"/>
  <c r="EP497" i="7"/>
  <c r="ER497" i="7"/>
  <c r="ET497" i="7"/>
  <c r="EV497" i="7"/>
  <c r="EK497" i="7"/>
  <c r="EO497" i="7"/>
  <c r="EM497" i="7"/>
  <c r="EN497" i="7"/>
  <c r="ES497" i="7"/>
  <c r="EU497" i="7"/>
  <c r="EQ497" i="7"/>
  <c r="EL497" i="7"/>
  <c r="EX497" i="7"/>
  <c r="EP491" i="7"/>
  <c r="ER491" i="7"/>
  <c r="ET491" i="7"/>
  <c r="EV491" i="7"/>
  <c r="EK491" i="7"/>
  <c r="EO491" i="7"/>
  <c r="EM491" i="7"/>
  <c r="EN491" i="7"/>
  <c r="EQ491" i="7"/>
  <c r="ES491" i="7"/>
  <c r="EU491" i="7"/>
  <c r="EL491" i="7"/>
  <c r="EX491" i="7"/>
  <c r="EP485" i="7"/>
  <c r="ER485" i="7"/>
  <c r="ET485" i="7"/>
  <c r="EV485" i="7"/>
  <c r="EK485" i="7"/>
  <c r="EO485" i="7"/>
  <c r="EM485" i="7"/>
  <c r="EN485" i="7"/>
  <c r="EQ485" i="7"/>
  <c r="ES485" i="7"/>
  <c r="EU485" i="7"/>
  <c r="EL485" i="7"/>
  <c r="EX485" i="7"/>
  <c r="EP479" i="7"/>
  <c r="ER479" i="7"/>
  <c r="ET479" i="7"/>
  <c r="EV479" i="7"/>
  <c r="EK479" i="7"/>
  <c r="EL479" i="7"/>
  <c r="EO479" i="7"/>
  <c r="EQ479" i="7"/>
  <c r="EU479" i="7"/>
  <c r="EM479" i="7"/>
  <c r="EN479" i="7"/>
  <c r="ES479" i="7"/>
  <c r="EX479" i="7"/>
  <c r="EP473" i="7"/>
  <c r="ER473" i="7"/>
  <c r="ET473" i="7"/>
  <c r="EV473" i="7"/>
  <c r="EK473" i="7"/>
  <c r="EL473" i="7"/>
  <c r="EO473" i="7"/>
  <c r="EM473" i="7"/>
  <c r="EQ473" i="7"/>
  <c r="ES473" i="7"/>
  <c r="EU473" i="7"/>
  <c r="EN473" i="7"/>
  <c r="EX473" i="7"/>
  <c r="EP467" i="7"/>
  <c r="ER467" i="7"/>
  <c r="ET467" i="7"/>
  <c r="EV467" i="7"/>
  <c r="EK467" i="7"/>
  <c r="EL467" i="7"/>
  <c r="EO467" i="7"/>
  <c r="EQ467" i="7"/>
  <c r="EU467" i="7"/>
  <c r="EM467" i="7"/>
  <c r="ES467" i="7"/>
  <c r="EN467" i="7"/>
  <c r="EX467" i="7"/>
  <c r="EP461" i="7"/>
  <c r="ER461" i="7"/>
  <c r="ET461" i="7"/>
  <c r="EV461" i="7"/>
  <c r="EK461" i="7"/>
  <c r="EL461" i="7"/>
  <c r="EO461" i="7"/>
  <c r="EM461" i="7"/>
  <c r="EQ461" i="7"/>
  <c r="ES461" i="7"/>
  <c r="EU461" i="7"/>
  <c r="EN461" i="7"/>
  <c r="EX461" i="7"/>
  <c r="EP455" i="7"/>
  <c r="ER455" i="7"/>
  <c r="ET455" i="7"/>
  <c r="EV455" i="7"/>
  <c r="EK455" i="7"/>
  <c r="EL455" i="7"/>
  <c r="EO455" i="7"/>
  <c r="EQ455" i="7"/>
  <c r="EU455" i="7"/>
  <c r="EM455" i="7"/>
  <c r="EN455" i="7"/>
  <c r="ES455" i="7"/>
  <c r="EX455" i="7"/>
  <c r="EP449" i="7"/>
  <c r="ER449" i="7"/>
  <c r="ET449" i="7"/>
  <c r="EV449" i="7"/>
  <c r="EK449" i="7"/>
  <c r="EL449" i="7"/>
  <c r="EO449" i="7"/>
  <c r="EM449" i="7"/>
  <c r="EQ449" i="7"/>
  <c r="ES449" i="7"/>
  <c r="EU449" i="7"/>
  <c r="EN449" i="7"/>
  <c r="EX449" i="7"/>
  <c r="EP443" i="7"/>
  <c r="ER443" i="7"/>
  <c r="ET443" i="7"/>
  <c r="EV443" i="7"/>
  <c r="EK443" i="7"/>
  <c r="EL443" i="7"/>
  <c r="EO443" i="7"/>
  <c r="EQ443" i="7"/>
  <c r="EU443" i="7"/>
  <c r="EM443" i="7"/>
  <c r="ES443" i="7"/>
  <c r="EN443" i="7"/>
  <c r="EX443" i="7"/>
  <c r="EP437" i="7"/>
  <c r="ER437" i="7"/>
  <c r="ET437" i="7"/>
  <c r="EV437" i="7"/>
  <c r="EK437" i="7"/>
  <c r="EL437" i="7"/>
  <c r="EO437" i="7"/>
  <c r="EM437" i="7"/>
  <c r="EQ437" i="7"/>
  <c r="ES437" i="7"/>
  <c r="EU437" i="7"/>
  <c r="EN437" i="7"/>
  <c r="EX437" i="7"/>
  <c r="EP431" i="7"/>
  <c r="EQ431" i="7"/>
  <c r="ER431" i="7"/>
  <c r="ET431" i="7"/>
  <c r="EU431" i="7"/>
  <c r="EV431" i="7"/>
  <c r="EK431" i="7"/>
  <c r="EL431" i="7"/>
  <c r="EO431" i="7"/>
  <c r="ES431" i="7"/>
  <c r="EM431" i="7"/>
  <c r="EN431" i="7"/>
  <c r="EX431" i="7"/>
  <c r="EP425" i="7"/>
  <c r="EQ425" i="7"/>
  <c r="ER425" i="7"/>
  <c r="ET425" i="7"/>
  <c r="EU425" i="7"/>
  <c r="EV425" i="7"/>
  <c r="EK425" i="7"/>
  <c r="EL425" i="7"/>
  <c r="EO425" i="7"/>
  <c r="EM425" i="7"/>
  <c r="ES425" i="7"/>
  <c r="EN425" i="7"/>
  <c r="EX425" i="7"/>
  <c r="EP419" i="7"/>
  <c r="EQ419" i="7"/>
  <c r="ER419" i="7"/>
  <c r="ET419" i="7"/>
  <c r="EU419" i="7"/>
  <c r="EV419" i="7"/>
  <c r="EK419" i="7"/>
  <c r="EL419" i="7"/>
  <c r="EO419" i="7"/>
  <c r="ES419" i="7"/>
  <c r="EM419" i="7"/>
  <c r="EN419" i="7"/>
  <c r="EX419" i="7"/>
  <c r="EP413" i="7"/>
  <c r="EQ413" i="7"/>
  <c r="ER413" i="7"/>
  <c r="ET413" i="7"/>
  <c r="EU413" i="7"/>
  <c r="EV413" i="7"/>
  <c r="EK413" i="7"/>
  <c r="EL413" i="7"/>
  <c r="EO413" i="7"/>
  <c r="EM413" i="7"/>
  <c r="ES413" i="7"/>
  <c r="EN413" i="7"/>
  <c r="EX413" i="7"/>
  <c r="EP407" i="7"/>
  <c r="EQ407" i="7"/>
  <c r="ER407" i="7"/>
  <c r="ET407" i="7"/>
  <c r="EU407" i="7"/>
  <c r="EV407" i="7"/>
  <c r="EK407" i="7"/>
  <c r="EL407" i="7"/>
  <c r="EO407" i="7"/>
  <c r="ES407" i="7"/>
  <c r="EM407" i="7"/>
  <c r="EN407" i="7"/>
  <c r="EX407" i="7"/>
  <c r="EL401" i="7"/>
  <c r="EQ401" i="7"/>
  <c r="EO401" i="7"/>
  <c r="EP401" i="7"/>
  <c r="ER401" i="7"/>
  <c r="ET401" i="7"/>
  <c r="EU401" i="7"/>
  <c r="EV401" i="7"/>
  <c r="EN401" i="7"/>
  <c r="EK401" i="7"/>
  <c r="ES401" i="7"/>
  <c r="EM401" i="7"/>
  <c r="EX401" i="7"/>
  <c r="ER395" i="7"/>
  <c r="ET395" i="7"/>
  <c r="EV395" i="7"/>
  <c r="EL395" i="7"/>
  <c r="EM395" i="7"/>
  <c r="EQ395" i="7"/>
  <c r="EK395" i="7"/>
  <c r="EN395" i="7"/>
  <c r="EO395" i="7"/>
  <c r="EP395" i="7"/>
  <c r="ES395" i="7"/>
  <c r="EU395" i="7"/>
  <c r="EX395" i="7"/>
  <c r="ER389" i="7"/>
  <c r="ET389" i="7"/>
  <c r="EV389" i="7"/>
  <c r="EL389" i="7"/>
  <c r="EM389" i="7"/>
  <c r="EQ389" i="7"/>
  <c r="EK389" i="7"/>
  <c r="EN389" i="7"/>
  <c r="EO389" i="7"/>
  <c r="EP389" i="7"/>
  <c r="ES389" i="7"/>
  <c r="EU389" i="7"/>
  <c r="EX389" i="7"/>
  <c r="ER383" i="7"/>
  <c r="ET383" i="7"/>
  <c r="EV383" i="7"/>
  <c r="EL383" i="7"/>
  <c r="EM383" i="7"/>
  <c r="EQ383" i="7"/>
  <c r="EK383" i="7"/>
  <c r="EN383" i="7"/>
  <c r="EO383" i="7"/>
  <c r="EP383" i="7"/>
  <c r="EU383" i="7"/>
  <c r="ES383" i="7"/>
  <c r="EX383" i="7"/>
  <c r="ER377" i="7"/>
  <c r="ET377" i="7"/>
  <c r="EV377" i="7"/>
  <c r="EL377" i="7"/>
  <c r="EM377" i="7"/>
  <c r="EQ377" i="7"/>
  <c r="EK377" i="7"/>
  <c r="EN377" i="7"/>
  <c r="EO377" i="7"/>
  <c r="EP377" i="7"/>
  <c r="ES377" i="7"/>
  <c r="EU377" i="7"/>
  <c r="EX377" i="7"/>
  <c r="ER371" i="7"/>
  <c r="ET371" i="7"/>
  <c r="EV371" i="7"/>
  <c r="EL371" i="7"/>
  <c r="EM371" i="7"/>
  <c r="EQ371" i="7"/>
  <c r="EK371" i="7"/>
  <c r="EN371" i="7"/>
  <c r="EO371" i="7"/>
  <c r="EP371" i="7"/>
  <c r="ES371" i="7"/>
  <c r="EU371" i="7"/>
  <c r="EX371" i="7"/>
  <c r="ER365" i="7"/>
  <c r="ET365" i="7"/>
  <c r="EV365" i="7"/>
  <c r="EL365" i="7"/>
  <c r="EM365" i="7"/>
  <c r="EN365" i="7"/>
  <c r="EQ365" i="7"/>
  <c r="ES365" i="7"/>
  <c r="EU365" i="7"/>
  <c r="EP365" i="7"/>
  <c r="EK365" i="7"/>
  <c r="EO365" i="7"/>
  <c r="EX365" i="7"/>
  <c r="ER359" i="7"/>
  <c r="ET359" i="7"/>
  <c r="EV359" i="7"/>
  <c r="EL359" i="7"/>
  <c r="EM359" i="7"/>
  <c r="EN359" i="7"/>
  <c r="EQ359" i="7"/>
  <c r="EO359" i="7"/>
  <c r="EP359" i="7"/>
  <c r="ES359" i="7"/>
  <c r="EU359" i="7"/>
  <c r="EK359" i="7"/>
  <c r="EX359" i="7"/>
  <c r="ER353" i="7"/>
  <c r="ET353" i="7"/>
  <c r="EV353" i="7"/>
  <c r="EL353" i="7"/>
  <c r="EM353" i="7"/>
  <c r="EN353" i="7"/>
  <c r="EQ353" i="7"/>
  <c r="ES353" i="7"/>
  <c r="EU353" i="7"/>
  <c r="EP353" i="7"/>
  <c r="EK353" i="7"/>
  <c r="EO353" i="7"/>
  <c r="EX353" i="7"/>
  <c r="ER347" i="7"/>
  <c r="ET347" i="7"/>
  <c r="EV347" i="7"/>
  <c r="EL347" i="7"/>
  <c r="EM347" i="7"/>
  <c r="EN347" i="7"/>
  <c r="EQ347" i="7"/>
  <c r="EO347" i="7"/>
  <c r="EP347" i="7"/>
  <c r="ES347" i="7"/>
  <c r="EU347" i="7"/>
  <c r="EK347" i="7"/>
  <c r="EX347" i="7"/>
  <c r="ER341" i="7"/>
  <c r="ET341" i="7"/>
  <c r="EV341" i="7"/>
  <c r="EL341" i="7"/>
  <c r="EM341" i="7"/>
  <c r="EN341" i="7"/>
  <c r="EQ341" i="7"/>
  <c r="ES341" i="7"/>
  <c r="EU341" i="7"/>
  <c r="EP341" i="7"/>
  <c r="EK341" i="7"/>
  <c r="EO341" i="7"/>
  <c r="EX341" i="7"/>
  <c r="ER335" i="7"/>
  <c r="ET335" i="7"/>
  <c r="EV335" i="7"/>
  <c r="EL335" i="7"/>
  <c r="EM335" i="7"/>
  <c r="EN335" i="7"/>
  <c r="EQ335" i="7"/>
  <c r="EO335" i="7"/>
  <c r="EP335" i="7"/>
  <c r="ES335" i="7"/>
  <c r="EU335" i="7"/>
  <c r="EK335" i="7"/>
  <c r="EX335" i="7"/>
  <c r="ER329" i="7"/>
  <c r="ET329" i="7"/>
  <c r="EV329" i="7"/>
  <c r="EL329" i="7"/>
  <c r="EM329" i="7"/>
  <c r="EN329" i="7"/>
  <c r="EQ329" i="7"/>
  <c r="ES329" i="7"/>
  <c r="EU329" i="7"/>
  <c r="EP329" i="7"/>
  <c r="EO329" i="7"/>
  <c r="EK329" i="7"/>
  <c r="EX329" i="7"/>
  <c r="EM323" i="7"/>
  <c r="EO323" i="7"/>
  <c r="EQ323" i="7"/>
  <c r="ES323" i="7"/>
  <c r="EL323" i="7"/>
  <c r="ET323" i="7"/>
  <c r="EV323" i="7"/>
  <c r="EK323" i="7"/>
  <c r="ER323" i="7"/>
  <c r="EU323" i="7"/>
  <c r="EN323" i="7"/>
  <c r="EP323" i="7"/>
  <c r="EX323" i="7"/>
  <c r="EM317" i="7"/>
  <c r="EO317" i="7"/>
  <c r="EQ317" i="7"/>
  <c r="ES317" i="7"/>
  <c r="EL317" i="7"/>
  <c r="EK317" i="7"/>
  <c r="EP317" i="7"/>
  <c r="ET317" i="7"/>
  <c r="EU317" i="7"/>
  <c r="EV317" i="7"/>
  <c r="EN317" i="7"/>
  <c r="ER317" i="7"/>
  <c r="EX317" i="7"/>
  <c r="EM311" i="7"/>
  <c r="EO311" i="7"/>
  <c r="EQ311" i="7"/>
  <c r="ES311" i="7"/>
  <c r="ET311" i="7"/>
  <c r="EL311" i="7"/>
  <c r="EK311" i="7"/>
  <c r="EP311" i="7"/>
  <c r="EU311" i="7"/>
  <c r="EV311" i="7"/>
  <c r="EN311" i="7"/>
  <c r="ER311" i="7"/>
  <c r="EX311" i="7"/>
  <c r="EM305" i="7"/>
  <c r="EO305" i="7"/>
  <c r="EQ305" i="7"/>
  <c r="ES305" i="7"/>
  <c r="ET305" i="7"/>
  <c r="EL305" i="7"/>
  <c r="EK305" i="7"/>
  <c r="EP305" i="7"/>
  <c r="EU305" i="7"/>
  <c r="EV305" i="7"/>
  <c r="ER305" i="7"/>
  <c r="EN305" i="7"/>
  <c r="EX305" i="7"/>
  <c r="EM299" i="7"/>
  <c r="EO299" i="7"/>
  <c r="EQ299" i="7"/>
  <c r="ES299" i="7"/>
  <c r="ET299" i="7"/>
  <c r="EL299" i="7"/>
  <c r="EK299" i="7"/>
  <c r="EP299" i="7"/>
  <c r="EU299" i="7"/>
  <c r="EV299" i="7"/>
  <c r="EN299" i="7"/>
  <c r="ER299" i="7"/>
  <c r="EX299" i="7"/>
  <c r="EM293" i="7"/>
  <c r="EO293" i="7"/>
  <c r="EQ293" i="7"/>
  <c r="ES293" i="7"/>
  <c r="ET293" i="7"/>
  <c r="EU293" i="7"/>
  <c r="EL293" i="7"/>
  <c r="EK293" i="7"/>
  <c r="EP293" i="7"/>
  <c r="ER293" i="7"/>
  <c r="EV293" i="7"/>
  <c r="EN293" i="7"/>
  <c r="EX293" i="7"/>
  <c r="EM287" i="7"/>
  <c r="EO287" i="7"/>
  <c r="EQ287" i="7"/>
  <c r="ES287" i="7"/>
  <c r="ET287" i="7"/>
  <c r="EU287" i="7"/>
  <c r="EL287" i="7"/>
  <c r="EP287" i="7"/>
  <c r="EV287" i="7"/>
  <c r="EN287" i="7"/>
  <c r="EK287" i="7"/>
  <c r="ER287" i="7"/>
  <c r="EX287" i="7"/>
  <c r="EM281" i="7"/>
  <c r="EO281" i="7"/>
  <c r="EQ281" i="7"/>
  <c r="ES281" i="7"/>
  <c r="ET281" i="7"/>
  <c r="EU281" i="7"/>
  <c r="EL281" i="7"/>
  <c r="EK281" i="7"/>
  <c r="EP281" i="7"/>
  <c r="ER281" i="7"/>
  <c r="EV281" i="7"/>
  <c r="EN281" i="7"/>
  <c r="EX281" i="7"/>
  <c r="EM275" i="7"/>
  <c r="EO275" i="7"/>
  <c r="EQ275" i="7"/>
  <c r="ES275" i="7"/>
  <c r="ET275" i="7"/>
  <c r="EU275" i="7"/>
  <c r="EL275" i="7"/>
  <c r="EP275" i="7"/>
  <c r="ER275" i="7"/>
  <c r="EV275" i="7"/>
  <c r="EN275" i="7"/>
  <c r="EK275" i="7"/>
  <c r="EX275" i="7"/>
  <c r="EP269" i="7"/>
  <c r="ER269" i="7"/>
  <c r="EV269" i="7"/>
  <c r="EK269" i="7"/>
  <c r="EM269" i="7"/>
  <c r="EO269" i="7"/>
  <c r="ES269" i="7"/>
  <c r="ET269" i="7"/>
  <c r="EU269" i="7"/>
  <c r="EQ269" i="7"/>
  <c r="EN269" i="7"/>
  <c r="EL269" i="7"/>
  <c r="EX269" i="7"/>
  <c r="EP262" i="7"/>
  <c r="ER262" i="7"/>
  <c r="ET262" i="7"/>
  <c r="EV262" i="7"/>
  <c r="EN262" i="7"/>
  <c r="EQ262" i="7"/>
  <c r="EU262" i="7"/>
  <c r="EM262" i="7"/>
  <c r="EK262" i="7"/>
  <c r="EL262" i="7"/>
  <c r="EO262" i="7"/>
  <c r="ES262" i="7"/>
  <c r="EX262" i="7"/>
  <c r="EP256" i="7"/>
  <c r="ER256" i="7"/>
  <c r="ET256" i="7"/>
  <c r="EV256" i="7"/>
  <c r="EK256" i="7"/>
  <c r="EO256" i="7"/>
  <c r="EM256" i="7"/>
  <c r="EQ256" i="7"/>
  <c r="ES256" i="7"/>
  <c r="EU256" i="7"/>
  <c r="EL256" i="7"/>
  <c r="EN256" i="7"/>
  <c r="EX256" i="7"/>
  <c r="EP250" i="7"/>
  <c r="ER250" i="7"/>
  <c r="ET250" i="7"/>
  <c r="EV250" i="7"/>
  <c r="EK250" i="7"/>
  <c r="EO250" i="7"/>
  <c r="EM250" i="7"/>
  <c r="EQ250" i="7"/>
  <c r="ES250" i="7"/>
  <c r="EU250" i="7"/>
  <c r="EL250" i="7"/>
  <c r="EN250" i="7"/>
  <c r="EX250" i="7"/>
  <c r="EP244" i="7"/>
  <c r="ER244" i="7"/>
  <c r="ET244" i="7"/>
  <c r="EV244" i="7"/>
  <c r="EK244" i="7"/>
  <c r="EO244" i="7"/>
  <c r="EM244" i="7"/>
  <c r="EQ244" i="7"/>
  <c r="ES244" i="7"/>
  <c r="EU244" i="7"/>
  <c r="EL244" i="7"/>
  <c r="EN244" i="7"/>
  <c r="EX244" i="7"/>
  <c r="EP238" i="7"/>
  <c r="ER238" i="7"/>
  <c r="ET238" i="7"/>
  <c r="EV238" i="7"/>
  <c r="EK238" i="7"/>
  <c r="EO238" i="7"/>
  <c r="EM238" i="7"/>
  <c r="EQ238" i="7"/>
  <c r="ES238" i="7"/>
  <c r="EU238" i="7"/>
  <c r="EN238" i="7"/>
  <c r="EL238" i="7"/>
  <c r="EX238" i="7"/>
  <c r="EP232" i="7"/>
  <c r="ER232" i="7"/>
  <c r="ET232" i="7"/>
  <c r="EV232" i="7"/>
  <c r="EK232" i="7"/>
  <c r="EL232" i="7"/>
  <c r="EO232" i="7"/>
  <c r="EM232" i="7"/>
  <c r="EN232" i="7"/>
  <c r="EU232" i="7"/>
  <c r="ES232" i="7"/>
  <c r="EQ232" i="7"/>
  <c r="EX232" i="7"/>
  <c r="EK226" i="7"/>
  <c r="EM226" i="7"/>
  <c r="EO226" i="7"/>
  <c r="EQ226" i="7"/>
  <c r="EL226" i="7"/>
  <c r="EP226" i="7"/>
  <c r="ER226" i="7"/>
  <c r="ES226" i="7"/>
  <c r="EV226" i="7"/>
  <c r="ET226" i="7"/>
  <c r="EU226" i="7"/>
  <c r="EN226" i="7"/>
  <c r="EX226" i="7"/>
  <c r="EK220" i="7"/>
  <c r="EM220" i="7"/>
  <c r="EO220" i="7"/>
  <c r="EQ220" i="7"/>
  <c r="EL220" i="7"/>
  <c r="EP220" i="7"/>
  <c r="ER220" i="7"/>
  <c r="ES220" i="7"/>
  <c r="EV220" i="7"/>
  <c r="EU220" i="7"/>
  <c r="EN220" i="7"/>
  <c r="ET220" i="7"/>
  <c r="EX220" i="7"/>
  <c r="EK214" i="7"/>
  <c r="EM214" i="7"/>
  <c r="EO214" i="7"/>
  <c r="EQ214" i="7"/>
  <c r="EV214" i="7"/>
  <c r="ES214" i="7"/>
  <c r="EU214" i="7"/>
  <c r="EL214" i="7"/>
  <c r="ER214" i="7"/>
  <c r="EN214" i="7"/>
  <c r="ET214" i="7"/>
  <c r="EP214" i="7"/>
  <c r="EX214" i="7"/>
  <c r="EK208" i="7"/>
  <c r="EM208" i="7"/>
  <c r="EO208" i="7"/>
  <c r="EQ208" i="7"/>
  <c r="ER208" i="7"/>
  <c r="EV208" i="7"/>
  <c r="EL208" i="7"/>
  <c r="EN208" i="7"/>
  <c r="EP208" i="7"/>
  <c r="EU208" i="7"/>
  <c r="ET208" i="7"/>
  <c r="ES208" i="7"/>
  <c r="EX208" i="7"/>
  <c r="EK202" i="7"/>
  <c r="EM202" i="7"/>
  <c r="EO202" i="7"/>
  <c r="EQ202" i="7"/>
  <c r="ER202" i="7"/>
  <c r="EV202" i="7"/>
  <c r="EL202" i="7"/>
  <c r="EN202" i="7"/>
  <c r="EP202" i="7"/>
  <c r="EU202" i="7"/>
  <c r="ES202" i="7"/>
  <c r="ET202" i="7"/>
  <c r="EX202" i="7"/>
  <c r="EK196" i="7"/>
  <c r="EM196" i="7"/>
  <c r="EO196" i="7"/>
  <c r="EQ196" i="7"/>
  <c r="ER196" i="7"/>
  <c r="EV196" i="7"/>
  <c r="EL196" i="7"/>
  <c r="EN196" i="7"/>
  <c r="EP196" i="7"/>
  <c r="EU196" i="7"/>
  <c r="ET196" i="7"/>
  <c r="ES196" i="7"/>
  <c r="EX196" i="7"/>
  <c r="EK190" i="7"/>
  <c r="EM190" i="7"/>
  <c r="EO190" i="7"/>
  <c r="EQ190" i="7"/>
  <c r="ER190" i="7"/>
  <c r="ES190" i="7"/>
  <c r="EV190" i="7"/>
  <c r="EL190" i="7"/>
  <c r="EN190" i="7"/>
  <c r="EU190" i="7"/>
  <c r="EP190" i="7"/>
  <c r="ET190" i="7"/>
  <c r="EX190" i="7"/>
  <c r="EK184" i="7"/>
  <c r="EM184" i="7"/>
  <c r="EO184" i="7"/>
  <c r="EQ184" i="7"/>
  <c r="ER184" i="7"/>
  <c r="ES184" i="7"/>
  <c r="EV184" i="7"/>
  <c r="EN184" i="7"/>
  <c r="ET184" i="7"/>
  <c r="EP184" i="7"/>
  <c r="EU184" i="7"/>
  <c r="EL184" i="7"/>
  <c r="EX184" i="7"/>
  <c r="EP178" i="7"/>
  <c r="ER178" i="7"/>
  <c r="ET178" i="7"/>
  <c r="EV178" i="7"/>
  <c r="EK178" i="7"/>
  <c r="EM178" i="7"/>
  <c r="EO178" i="7"/>
  <c r="ES178" i="7"/>
  <c r="EU178" i="7"/>
  <c r="EL178" i="7"/>
  <c r="EQ178" i="7"/>
  <c r="EN178" i="7"/>
  <c r="EX178" i="7"/>
  <c r="EP172" i="7"/>
  <c r="ER172" i="7"/>
  <c r="ET172" i="7"/>
  <c r="EV172" i="7"/>
  <c r="EK172" i="7"/>
  <c r="EO172" i="7"/>
  <c r="EL172" i="7"/>
  <c r="EN172" i="7"/>
  <c r="ES172" i="7"/>
  <c r="EU172" i="7"/>
  <c r="EM172" i="7"/>
  <c r="EQ172" i="7"/>
  <c r="EX172" i="7"/>
  <c r="EP166" i="7"/>
  <c r="ER166" i="7"/>
  <c r="ET166" i="7"/>
  <c r="EV166" i="7"/>
  <c r="EK166" i="7"/>
  <c r="EO166" i="7"/>
  <c r="EL166" i="7"/>
  <c r="EN166" i="7"/>
  <c r="ES166" i="7"/>
  <c r="EM166" i="7"/>
  <c r="EQ166" i="7"/>
  <c r="EU166" i="7"/>
  <c r="EX166" i="7"/>
  <c r="EP160" i="7"/>
  <c r="ER160" i="7"/>
  <c r="ET160" i="7"/>
  <c r="EV160" i="7"/>
  <c r="EK160" i="7"/>
  <c r="EO160" i="7"/>
  <c r="EL160" i="7"/>
  <c r="EN160" i="7"/>
  <c r="ES160" i="7"/>
  <c r="EQ160" i="7"/>
  <c r="EM160" i="7"/>
  <c r="EU160" i="7"/>
  <c r="EX160" i="7"/>
  <c r="EP154" i="7"/>
  <c r="ER154" i="7"/>
  <c r="ET154" i="7"/>
  <c r="EV154" i="7"/>
  <c r="EK154" i="7"/>
  <c r="EO154" i="7"/>
  <c r="EL154" i="7"/>
  <c r="EN154" i="7"/>
  <c r="ES154" i="7"/>
  <c r="EM154" i="7"/>
  <c r="EU154" i="7"/>
  <c r="EQ154" i="7"/>
  <c r="EX154" i="7"/>
  <c r="EP148" i="7"/>
  <c r="ER148" i="7"/>
  <c r="ET148" i="7"/>
  <c r="EV148" i="7"/>
  <c r="EK148" i="7"/>
  <c r="EL148" i="7"/>
  <c r="EO148" i="7"/>
  <c r="EM148" i="7"/>
  <c r="EN148" i="7"/>
  <c r="EQ148" i="7"/>
  <c r="ES148" i="7"/>
  <c r="EU148" i="7"/>
  <c r="EX148" i="7"/>
  <c r="EP142" i="7"/>
  <c r="ER142" i="7"/>
  <c r="ET142" i="7"/>
  <c r="EV142" i="7"/>
  <c r="EK142" i="7"/>
  <c r="EL142" i="7"/>
  <c r="EO142" i="7"/>
  <c r="EM142" i="7"/>
  <c r="EQ142" i="7"/>
  <c r="EU142" i="7"/>
  <c r="ES142" i="7"/>
  <c r="EN142" i="7"/>
  <c r="EX142" i="7"/>
  <c r="EM136" i="7"/>
  <c r="EN136" i="7"/>
  <c r="EO136" i="7"/>
  <c r="EQ136" i="7"/>
  <c r="ER136" i="7"/>
  <c r="EV136" i="7"/>
  <c r="EL136" i="7"/>
  <c r="ES136" i="7"/>
  <c r="EU136" i="7"/>
  <c r="EK136" i="7"/>
  <c r="ET136" i="7"/>
  <c r="EP136" i="7"/>
  <c r="EX136" i="7"/>
  <c r="EM130" i="7"/>
  <c r="EN130" i="7"/>
  <c r="EO130" i="7"/>
  <c r="EQ130" i="7"/>
  <c r="ER130" i="7"/>
  <c r="EV130" i="7"/>
  <c r="EL130" i="7"/>
  <c r="ES130" i="7"/>
  <c r="EU130" i="7"/>
  <c r="EP130" i="7"/>
  <c r="ET130" i="7"/>
  <c r="EK130" i="7"/>
  <c r="EX130" i="7"/>
  <c r="EM124" i="7"/>
  <c r="EN124" i="7"/>
  <c r="EO124" i="7"/>
  <c r="EQ124" i="7"/>
  <c r="ER124" i="7"/>
  <c r="EV124" i="7"/>
  <c r="EL124" i="7"/>
  <c r="ES124" i="7"/>
  <c r="EU124" i="7"/>
  <c r="EK124" i="7"/>
  <c r="ET124" i="7"/>
  <c r="EP124" i="7"/>
  <c r="EX124" i="7"/>
  <c r="EM118" i="7"/>
  <c r="EN118" i="7"/>
  <c r="EO118" i="7"/>
  <c r="EQ118" i="7"/>
  <c r="ER118" i="7"/>
  <c r="EV118" i="7"/>
  <c r="EL118" i="7"/>
  <c r="ES118" i="7"/>
  <c r="EU118" i="7"/>
  <c r="EP118" i="7"/>
  <c r="EK118" i="7"/>
  <c r="ET118" i="7"/>
  <c r="EX118" i="7"/>
  <c r="EM112" i="7"/>
  <c r="EN112" i="7"/>
  <c r="EO112" i="7"/>
  <c r="EQ112" i="7"/>
  <c r="ER112" i="7"/>
  <c r="EV112" i="7"/>
  <c r="EL112" i="7"/>
  <c r="ES112" i="7"/>
  <c r="EU112" i="7"/>
  <c r="EK112" i="7"/>
  <c r="ET112" i="7"/>
  <c r="EP112" i="7"/>
  <c r="EX112" i="7"/>
  <c r="EM106" i="7"/>
  <c r="EN106" i="7"/>
  <c r="EO106" i="7"/>
  <c r="EQ106" i="7"/>
  <c r="ER106" i="7"/>
  <c r="EV106" i="7"/>
  <c r="EL106" i="7"/>
  <c r="ES106" i="7"/>
  <c r="EU106" i="7"/>
  <c r="EP106" i="7"/>
  <c r="ET106" i="7"/>
  <c r="EK106" i="7"/>
  <c r="EX106" i="7"/>
  <c r="EM100" i="7"/>
  <c r="EN100" i="7"/>
  <c r="EO100" i="7"/>
  <c r="EQ100" i="7"/>
  <c r="ER100" i="7"/>
  <c r="EV100" i="7"/>
  <c r="EL100" i="7"/>
  <c r="ES100" i="7"/>
  <c r="EU100" i="7"/>
  <c r="EK100" i="7"/>
  <c r="ET100" i="7"/>
  <c r="EP100" i="7"/>
  <c r="EX100" i="7"/>
  <c r="EM94" i="7"/>
  <c r="EN94" i="7"/>
  <c r="EO94" i="7"/>
  <c r="EQ94" i="7"/>
  <c r="ER94" i="7"/>
  <c r="EV94" i="7"/>
  <c r="EL94" i="7"/>
  <c r="ES94" i="7"/>
  <c r="EU94" i="7"/>
  <c r="EP94" i="7"/>
  <c r="EK94" i="7"/>
  <c r="ET94" i="7"/>
  <c r="EX94" i="7"/>
  <c r="EM88" i="7"/>
  <c r="EN88" i="7"/>
  <c r="EO88" i="7"/>
  <c r="EQ88" i="7"/>
  <c r="ER88" i="7"/>
  <c r="EV88" i="7"/>
  <c r="EL88" i="7"/>
  <c r="ES88" i="7"/>
  <c r="EU88" i="7"/>
  <c r="EK88" i="7"/>
  <c r="ET88" i="7"/>
  <c r="EP88" i="7"/>
  <c r="EX88" i="7"/>
  <c r="EM82" i="7"/>
  <c r="EN82" i="7"/>
  <c r="EO82" i="7"/>
  <c r="EQ82" i="7"/>
  <c r="ER82" i="7"/>
  <c r="EV82" i="7"/>
  <c r="EL82" i="7"/>
  <c r="ES82" i="7"/>
  <c r="EU82" i="7"/>
  <c r="EP82" i="7"/>
  <c r="ET82" i="7"/>
  <c r="EK82" i="7"/>
  <c r="EX82" i="7"/>
  <c r="EM76" i="7"/>
  <c r="EN76" i="7"/>
  <c r="EO76" i="7"/>
  <c r="EQ76" i="7"/>
  <c r="ER76" i="7"/>
  <c r="EV76" i="7"/>
  <c r="EL76" i="7"/>
  <c r="ES76" i="7"/>
  <c r="EU76" i="7"/>
  <c r="EK76" i="7"/>
  <c r="ET76" i="7"/>
  <c r="EP76" i="7"/>
  <c r="EX76" i="7"/>
  <c r="EM70" i="7"/>
  <c r="EN70" i="7"/>
  <c r="EO70" i="7"/>
  <c r="EQ70" i="7"/>
  <c r="ER70" i="7"/>
  <c r="EV70" i="7"/>
  <c r="EL70" i="7"/>
  <c r="ES70" i="7"/>
  <c r="EU70" i="7"/>
  <c r="EP70" i="7"/>
  <c r="EK70" i="7"/>
  <c r="ET70" i="7"/>
  <c r="EX70" i="7"/>
  <c r="EM64" i="7"/>
  <c r="EN64" i="7"/>
  <c r="EO64" i="7"/>
  <c r="EQ64" i="7"/>
  <c r="ER64" i="7"/>
  <c r="EV64" i="7"/>
  <c r="EL64" i="7"/>
  <c r="ES64" i="7"/>
  <c r="EU64" i="7"/>
  <c r="EK64" i="7"/>
  <c r="EP64" i="7"/>
  <c r="ET64" i="7"/>
  <c r="EX64" i="7"/>
  <c r="EL58" i="7"/>
  <c r="EM58" i="7"/>
  <c r="EN58" i="7"/>
  <c r="EO58" i="7"/>
  <c r="EP58" i="7"/>
  <c r="EQ58" i="7"/>
  <c r="ER58" i="7"/>
  <c r="EV58" i="7"/>
  <c r="ES58" i="7"/>
  <c r="EU58" i="7"/>
  <c r="EK58" i="7"/>
  <c r="ET58" i="7"/>
  <c r="EX58" i="7"/>
  <c r="EK52" i="7"/>
  <c r="EL52" i="7"/>
  <c r="EM52" i="7"/>
  <c r="EN52" i="7"/>
  <c r="EO52" i="7"/>
  <c r="EP52" i="7"/>
  <c r="EQ52" i="7"/>
  <c r="ER52" i="7"/>
  <c r="ES52" i="7"/>
  <c r="EV52" i="7"/>
  <c r="ET52" i="7"/>
  <c r="EU52" i="7"/>
  <c r="EX52" i="7"/>
  <c r="EQ46" i="7"/>
  <c r="ER46" i="7"/>
  <c r="ES46" i="7"/>
  <c r="ET46" i="7"/>
  <c r="EU46" i="7"/>
  <c r="EV46" i="7"/>
  <c r="EK46" i="7"/>
  <c r="EL46" i="7"/>
  <c r="EM46" i="7"/>
  <c r="EN46" i="7"/>
  <c r="EO46" i="7"/>
  <c r="EQ40" i="7"/>
  <c r="ER40" i="7"/>
  <c r="ES40" i="7"/>
  <c r="ET40" i="7"/>
  <c r="EU40" i="7"/>
  <c r="EV40" i="7"/>
  <c r="EK40" i="7"/>
  <c r="EL40" i="7"/>
  <c r="EM40" i="7"/>
  <c r="EN40" i="7"/>
  <c r="EO40" i="7"/>
  <c r="EQ34" i="7"/>
  <c r="ER34" i="7"/>
  <c r="ES34" i="7"/>
  <c r="ET34" i="7"/>
  <c r="EU34" i="7"/>
  <c r="EV34" i="7"/>
  <c r="EK34" i="7"/>
  <c r="EL34" i="7"/>
  <c r="EM34" i="7"/>
  <c r="EN34" i="7"/>
  <c r="EO34" i="7"/>
  <c r="EQ28" i="7"/>
  <c r="ER28" i="7"/>
  <c r="ES28" i="7"/>
  <c r="ET28" i="7"/>
  <c r="EU28" i="7"/>
  <c r="EV28" i="7"/>
  <c r="EK28" i="7"/>
  <c r="EL28" i="7"/>
  <c r="EM28" i="7"/>
  <c r="EN28" i="7"/>
  <c r="EO28" i="7"/>
  <c r="EQ22" i="7"/>
  <c r="ER22" i="7"/>
  <c r="ES22" i="7"/>
  <c r="ET22" i="7"/>
  <c r="EU22" i="7"/>
  <c r="EV22" i="7"/>
  <c r="EK22" i="7"/>
  <c r="EL22" i="7"/>
  <c r="EM22" i="7"/>
  <c r="EN22" i="7"/>
  <c r="EO22" i="7"/>
  <c r="EQ16" i="7"/>
  <c r="ER16" i="7"/>
  <c r="ES16" i="7"/>
  <c r="ET16" i="7"/>
  <c r="EU16" i="7"/>
  <c r="EV16" i="7"/>
  <c r="EK16" i="7"/>
  <c r="EL16" i="7"/>
  <c r="EM16" i="7"/>
  <c r="EN16" i="7"/>
  <c r="EO16" i="7"/>
  <c r="EQ10" i="7"/>
  <c r="ER10" i="7"/>
  <c r="ES10" i="7"/>
  <c r="ET10" i="7"/>
  <c r="EU10" i="7"/>
  <c r="EV10" i="7"/>
  <c r="EK10" i="7"/>
  <c r="EL10" i="7"/>
  <c r="EM10" i="7"/>
  <c r="EN10" i="7"/>
  <c r="EO10" i="7"/>
  <c r="EQ4" i="7"/>
  <c r="ER4" i="7"/>
  <c r="ES4" i="7"/>
  <c r="ET4" i="7"/>
  <c r="EU4" i="7"/>
  <c r="EV4" i="7"/>
  <c r="EK4" i="7"/>
  <c r="EL4" i="7"/>
  <c r="EM4" i="7"/>
  <c r="EN4" i="7"/>
  <c r="EO4" i="7"/>
  <c r="EX48" i="7"/>
  <c r="EX36" i="7"/>
  <c r="EX24" i="7"/>
  <c r="EX12" i="7"/>
  <c r="EX830" i="7"/>
  <c r="EX818" i="7"/>
  <c r="EX806" i="7"/>
  <c r="EX794" i="7"/>
  <c r="EX782" i="7"/>
  <c r="EX770" i="7"/>
  <c r="EX758" i="7"/>
  <c r="EX746" i="7"/>
  <c r="EX721" i="7"/>
  <c r="EX600" i="7"/>
  <c r="EX454" i="7"/>
  <c r="EX310" i="7"/>
  <c r="EX165" i="7"/>
  <c r="EP50" i="7"/>
  <c r="EP38" i="7"/>
  <c r="EP26" i="7"/>
  <c r="EP14" i="7"/>
  <c r="EP829" i="7"/>
  <c r="EP817" i="7"/>
  <c r="EP805" i="7"/>
  <c r="EP793" i="7"/>
  <c r="ET758" i="7"/>
  <c r="ET667" i="7"/>
  <c r="CE814" i="7"/>
  <c r="EX47" i="7"/>
  <c r="EX35" i="7"/>
  <c r="EX23" i="7"/>
  <c r="EX11" i="7"/>
  <c r="EX829" i="7"/>
  <c r="EX817" i="7"/>
  <c r="EX805" i="7"/>
  <c r="EX793" i="7"/>
  <c r="EX781" i="7"/>
  <c r="EX769" i="7"/>
  <c r="EX757" i="7"/>
  <c r="EX745" i="7"/>
  <c r="EX718" i="7"/>
  <c r="EX588" i="7"/>
  <c r="EX442" i="7"/>
  <c r="EX298" i="7"/>
  <c r="EX153" i="7"/>
  <c r="EP49" i="7"/>
  <c r="EP37" i="7"/>
  <c r="EP25" i="7"/>
  <c r="EP13" i="7"/>
  <c r="EP828" i="7"/>
  <c r="EP816" i="7"/>
  <c r="EP804" i="7"/>
  <c r="EP792" i="7"/>
  <c r="ET754" i="7"/>
  <c r="ET632" i="7"/>
  <c r="EW831" i="7"/>
  <c r="EW833" i="7"/>
  <c r="BD1944" i="18"/>
  <c r="BD371" i="18"/>
  <c r="BD66" i="18"/>
  <c r="BD284" i="18"/>
  <c r="BD655" i="18"/>
  <c r="BD1165" i="18"/>
  <c r="BD1087" i="18"/>
  <c r="BD1550" i="18"/>
  <c r="BD160" i="18"/>
  <c r="BD406" i="18"/>
  <c r="BD342" i="18"/>
  <c r="BD1543" i="18"/>
  <c r="BD111" i="18"/>
  <c r="BD424" i="18"/>
  <c r="BD297" i="18"/>
  <c r="BB314" i="7"/>
  <c r="CE679" i="7"/>
  <c r="BB492" i="7"/>
  <c r="CF337" i="7"/>
  <c r="BD336" i="7"/>
  <c r="EH337" i="7" s="1"/>
  <c r="CF307" i="7"/>
  <c r="CE307" i="7"/>
  <c r="BD306" i="7"/>
  <c r="EH307" i="7" s="1"/>
  <c r="CF413" i="7"/>
  <c r="BB412" i="7"/>
  <c r="CE413" i="7"/>
  <c r="CF497" i="7"/>
  <c r="BD496" i="7"/>
  <c r="EH497" i="7" s="1"/>
  <c r="CF489" i="7"/>
  <c r="BD488" i="7"/>
  <c r="EH489" i="7" s="1"/>
  <c r="CF409" i="7"/>
  <c r="CE409" i="7"/>
  <c r="BD408" i="7"/>
  <c r="EH409" i="7" s="1"/>
  <c r="CE337" i="7"/>
  <c r="CF306" i="7"/>
  <c r="BB305" i="7"/>
  <c r="CE306" i="7"/>
  <c r="CE269" i="7"/>
  <c r="CF293" i="7"/>
  <c r="CE293" i="7"/>
  <c r="BD292" i="7"/>
  <c r="EH293" i="7" s="1"/>
  <c r="BB336" i="7"/>
  <c r="CE809" i="7"/>
  <c r="BD808" i="7"/>
  <c r="EH809" i="7" s="1"/>
  <c r="CF212" i="7"/>
  <c r="BD211" i="7"/>
  <c r="EH212" i="7" s="1"/>
  <c r="CE212" i="7"/>
  <c r="BC1757" i="18"/>
  <c r="BD1757" i="18"/>
  <c r="BC1972" i="18"/>
  <c r="BD1972" i="18"/>
  <c r="BC2000" i="18"/>
  <c r="BD2000" i="18"/>
  <c r="BC771" i="18"/>
  <c r="BD771" i="18"/>
  <c r="BC1111" i="18"/>
  <c r="BD1111" i="18"/>
  <c r="BC1458" i="18"/>
  <c r="BD1458" i="18"/>
  <c r="BC1260" i="18"/>
  <c r="BD1260" i="18"/>
  <c r="BC1679" i="18"/>
  <c r="BD1679" i="18"/>
  <c r="BC1862" i="18"/>
  <c r="BD1862" i="18"/>
  <c r="BD998" i="18"/>
  <c r="BD1746" i="18"/>
  <c r="BD923" i="18"/>
  <c r="BD1579" i="18"/>
  <c r="BC31" i="18"/>
  <c r="BD31" i="18"/>
  <c r="BC1079" i="18"/>
  <c r="BC1405" i="18"/>
  <c r="BC1632" i="18"/>
  <c r="BD1632" i="18"/>
  <c r="BC1518" i="18"/>
  <c r="BC1805" i="18"/>
  <c r="BD1805" i="18"/>
  <c r="BC145" i="18"/>
  <c r="BD145" i="18"/>
  <c r="BD167" i="18"/>
  <c r="BC859" i="18"/>
  <c r="BC1052" i="18"/>
  <c r="BD1853" i="18"/>
  <c r="BD327" i="18"/>
  <c r="BD197" i="18"/>
  <c r="BD76" i="18"/>
  <c r="BD893" i="18"/>
  <c r="BD483" i="18"/>
  <c r="BD5" i="18"/>
  <c r="BF5" i="18" s="1"/>
  <c r="BD134" i="18"/>
  <c r="BD1213" i="18"/>
  <c r="BD1259" i="18"/>
  <c r="BD1178" i="18"/>
  <c r="CF5" i="7"/>
  <c r="M1652" i="7"/>
  <c r="CF64" i="7"/>
  <c r="M2601" i="7"/>
  <c r="CF235" i="7"/>
  <c r="M1056" i="7"/>
  <c r="CF346" i="7"/>
  <c r="M1077" i="7"/>
  <c r="CF208" i="7"/>
  <c r="M1459" i="7"/>
  <c r="M1399" i="7"/>
  <c r="CF7" i="7"/>
  <c r="CE494" i="7"/>
  <c r="BB587" i="7"/>
  <c r="CE322" i="7"/>
  <c r="BD314" i="7"/>
  <c r="EH315" i="7" s="1"/>
  <c r="CE588" i="7"/>
  <c r="BD678" i="7"/>
  <c r="EH679" i="7" s="1"/>
  <c r="BB678" i="7"/>
  <c r="BD615" i="7"/>
  <c r="EH616" i="7" s="1"/>
  <c r="CF616" i="7"/>
  <c r="BD708" i="7"/>
  <c r="EH709" i="7" s="1"/>
  <c r="CF709" i="7"/>
  <c r="BD587" i="7"/>
  <c r="EH588" i="7" s="1"/>
  <c r="BB533" i="7"/>
  <c r="CF534" i="7"/>
  <c r="CF308" i="7"/>
  <c r="BD307" i="7"/>
  <c r="EH308" i="7" s="1"/>
  <c r="CF339" i="7"/>
  <c r="BB338" i="7"/>
  <c r="CF482" i="7"/>
  <c r="BD481" i="7"/>
  <c r="EH482" i="7" s="1"/>
  <c r="CF269" i="7"/>
  <c r="CF464" i="7"/>
  <c r="BB463" i="7"/>
  <c r="CE464" i="7"/>
  <c r="CF691" i="7"/>
  <c r="BD690" i="7"/>
  <c r="EH691" i="7" s="1"/>
  <c r="CF405" i="7"/>
  <c r="BB404" i="7"/>
  <c r="CF359" i="7"/>
  <c r="BB358" i="7"/>
  <c r="CF412" i="7"/>
  <c r="BB411" i="7"/>
  <c r="BB418" i="7"/>
  <c r="BB705" i="7"/>
  <c r="CF410" i="7"/>
  <c r="CE410" i="7"/>
  <c r="BB409" i="7"/>
  <c r="BD418" i="7"/>
  <c r="EH419" i="7" s="1"/>
  <c r="CF407" i="7"/>
  <c r="BB406" i="7"/>
  <c r="CF663" i="7"/>
  <c r="BB662" i="7"/>
  <c r="CE663" i="7"/>
  <c r="CF787" i="7"/>
  <c r="BB786" i="7"/>
  <c r="CF810" i="7"/>
  <c r="BD809" i="7"/>
  <c r="EH810" i="7" s="1"/>
  <c r="CE810" i="7"/>
  <c r="CF809" i="7"/>
  <c r="BB808" i="7"/>
  <c r="CF272" i="7"/>
  <c r="CE272" i="7"/>
  <c r="BB271" i="7"/>
  <c r="CF490" i="7"/>
  <c r="CE490" i="7"/>
  <c r="BB489" i="7"/>
  <c r="CF309" i="7"/>
  <c r="BB308" i="7"/>
  <c r="CF305" i="7"/>
  <c r="BB304" i="7"/>
  <c r="CE305" i="7"/>
  <c r="BB461" i="7"/>
  <c r="CF462" i="7"/>
  <c r="BD461" i="7"/>
  <c r="EH462" i="7" s="1"/>
  <c r="CF213" i="7"/>
  <c r="CE213" i="7"/>
  <c r="BD212" i="7"/>
  <c r="EH213" i="7" s="1"/>
  <c r="CF480" i="7"/>
  <c r="BD479" i="7"/>
  <c r="EH480" i="7" s="1"/>
  <c r="CF706" i="7"/>
  <c r="CE419" i="7"/>
  <c r="BD411" i="7"/>
  <c r="EH412" i="7" s="1"/>
  <c r="BB811" i="7"/>
  <c r="CF812" i="7"/>
  <c r="CF218" i="7"/>
  <c r="BB217" i="7"/>
  <c r="BD664" i="7"/>
  <c r="EH665" i="7" s="1"/>
  <c r="BB494" i="7"/>
  <c r="BB129" i="7"/>
  <c r="BD216" i="7"/>
  <c r="EH217" i="7" s="1"/>
  <c r="CF216" i="7"/>
  <c r="CF263" i="7"/>
  <c r="BD1898" i="18"/>
  <c r="BD799" i="18"/>
  <c r="BD340" i="18"/>
  <c r="BD332" i="18"/>
  <c r="BD489" i="18"/>
  <c r="BD1470" i="18"/>
  <c r="BD552" i="18"/>
  <c r="BD1483" i="18"/>
  <c r="BD433" i="18"/>
  <c r="BD954" i="18"/>
  <c r="BD1571" i="18"/>
  <c r="BD1850" i="18"/>
  <c r="BD244" i="18"/>
  <c r="BD1926" i="18"/>
  <c r="BD245" i="18"/>
  <c r="BD1235" i="18"/>
  <c r="BD177" i="18"/>
  <c r="BD932" i="18"/>
  <c r="BD1581" i="18"/>
  <c r="BD1478" i="18"/>
  <c r="BD699" i="18"/>
  <c r="BD869" i="18"/>
  <c r="BD1670" i="18"/>
  <c r="BD279" i="18"/>
  <c r="BD219" i="18"/>
  <c r="BD855" i="18"/>
  <c r="BD1217" i="18"/>
  <c r="BD908" i="18"/>
  <c r="BD84" i="18"/>
  <c r="BD1281" i="18"/>
  <c r="BD90" i="18"/>
  <c r="BD392" i="18"/>
  <c r="BD1799" i="18"/>
  <c r="BD1139" i="18"/>
  <c r="BD1578" i="18"/>
  <c r="BD400" i="18"/>
  <c r="BD1029" i="18"/>
  <c r="BD603" i="18"/>
  <c r="BD206" i="18"/>
  <c r="BD1653" i="18"/>
  <c r="BD1677" i="18"/>
  <c r="BD1513" i="18"/>
  <c r="BD588" i="18"/>
  <c r="BD983" i="18"/>
  <c r="BD1654" i="18"/>
  <c r="BD1626" i="18"/>
  <c r="BD1709" i="18"/>
  <c r="BC631" i="18"/>
  <c r="BD631" i="18"/>
  <c r="BC729" i="18"/>
  <c r="BD729" i="18"/>
  <c r="BC1278" i="18"/>
  <c r="BC1796" i="18"/>
  <c r="BD1796" i="18"/>
  <c r="BC144" i="18"/>
  <c r="BD144" i="18"/>
  <c r="BC735" i="18"/>
  <c r="BD735" i="18"/>
  <c r="BC775" i="18"/>
  <c r="BD775" i="18"/>
  <c r="BC961" i="18"/>
  <c r="BD961" i="18"/>
  <c r="BC212" i="18"/>
  <c r="BC465" i="18"/>
  <c r="BD465" i="18"/>
  <c r="BC398" i="18"/>
  <c r="BD398" i="18"/>
  <c r="BC683" i="18"/>
  <c r="BD683" i="18"/>
  <c r="BD412" i="18"/>
  <c r="BC1416" i="18"/>
  <c r="BD1416" i="18"/>
  <c r="BC679" i="18"/>
  <c r="BC98" i="18"/>
  <c r="BD98" i="18"/>
  <c r="BC110" i="18"/>
  <c r="BD110" i="18"/>
  <c r="BC669" i="18"/>
  <c r="BD669" i="18"/>
  <c r="BC818" i="18"/>
  <c r="BC849" i="18"/>
  <c r="BD849" i="18"/>
  <c r="BD1546" i="18"/>
  <c r="BC1546" i="18"/>
  <c r="BC1693" i="18"/>
  <c r="BD1693" i="18"/>
  <c r="BC1955" i="18"/>
  <c r="BD1955" i="18"/>
  <c r="BC430" i="18"/>
  <c r="BD430" i="18"/>
  <c r="BD1620" i="18"/>
  <c r="BD1088" i="18"/>
  <c r="BC1374" i="18"/>
  <c r="BD1374" i="18"/>
  <c r="BC1563" i="18"/>
  <c r="BD1563" i="18"/>
  <c r="BC1222" i="18"/>
  <c r="BD1222" i="18"/>
  <c r="BC1676" i="18"/>
  <c r="BC1842" i="18"/>
  <c r="BD1842" i="18"/>
  <c r="BC1883" i="18"/>
  <c r="BD1883" i="18"/>
  <c r="BC1905" i="18"/>
  <c r="BD1905" i="18"/>
  <c r="BC1773" i="18"/>
  <c r="BC59" i="18"/>
  <c r="BD59" i="18"/>
  <c r="BD1085" i="18"/>
  <c r="BD1549" i="18"/>
  <c r="BD473" i="18"/>
  <c r="BC1857" i="18"/>
  <c r="BD1857" i="18"/>
  <c r="BC1984" i="18"/>
  <c r="BD1984" i="18"/>
  <c r="BD511" i="18"/>
  <c r="BC511" i="18"/>
  <c r="BC1246" i="18"/>
  <c r="BD1246" i="18"/>
  <c r="BC975" i="18"/>
  <c r="BC1970" i="18"/>
  <c r="BD171" i="18"/>
  <c r="BC1220" i="18"/>
  <c r="BD1220" i="18"/>
  <c r="BC1329" i="18"/>
  <c r="BD1329" i="18"/>
  <c r="BC260" i="18"/>
  <c r="BD260" i="18"/>
  <c r="BC1745" i="18"/>
  <c r="BC1537" i="18"/>
  <c r="BD1537" i="18"/>
  <c r="BC108" i="18"/>
  <c r="BC977" i="18"/>
  <c r="BD977" i="18"/>
  <c r="BD1452" i="18"/>
  <c r="BC366" i="18"/>
  <c r="BC68" i="18"/>
  <c r="BC928" i="18"/>
  <c r="BD928" i="18"/>
  <c r="BC1375" i="18"/>
  <c r="BD1375" i="18"/>
  <c r="BD1971" i="18"/>
  <c r="BC1734" i="18"/>
  <c r="BD1734" i="18"/>
  <c r="BC1515" i="18"/>
  <c r="BD1515" i="18"/>
  <c r="BC1011" i="18"/>
  <c r="BD1011" i="18"/>
  <c r="BC1598" i="18"/>
  <c r="BD1598" i="18"/>
  <c r="BC444" i="18"/>
  <c r="BD444" i="18"/>
  <c r="BC506" i="18"/>
  <c r="BC127" i="18"/>
  <c r="BD127" i="18"/>
  <c r="BC218" i="18"/>
  <c r="BD218" i="18"/>
  <c r="BC1221" i="18"/>
  <c r="BD1221" i="18"/>
  <c r="BC27" i="18"/>
  <c r="BD27" i="18"/>
  <c r="BC1285" i="18"/>
  <c r="BD1285" i="18"/>
  <c r="BC1441" i="18"/>
  <c r="BD1441" i="18"/>
  <c r="BC404" i="18"/>
  <c r="BD404" i="18"/>
  <c r="BC666" i="18"/>
  <c r="BD666" i="18"/>
  <c r="BC624" i="18"/>
  <c r="BD389" i="18"/>
  <c r="BD1131" i="18"/>
  <c r="BD1700" i="18"/>
  <c r="BD635" i="18"/>
  <c r="BD727" i="18"/>
  <c r="BD1060" i="18"/>
  <c r="BD278" i="18"/>
  <c r="BD717" i="18"/>
  <c r="BD1720" i="18"/>
  <c r="BD1875" i="18"/>
  <c r="BD1465" i="18"/>
  <c r="BD1908" i="18"/>
  <c r="BD914" i="18"/>
  <c r="BD335" i="18"/>
  <c r="BC1339" i="18"/>
  <c r="BD1339" i="18"/>
  <c r="BC1829" i="18"/>
  <c r="BD1829" i="18"/>
  <c r="BC1238" i="18"/>
  <c r="BD1238" i="18"/>
  <c r="BC1058" i="18"/>
  <c r="BD1058" i="18"/>
  <c r="BC1481" i="18"/>
  <c r="BD1481" i="18"/>
  <c r="BC1277" i="18"/>
  <c r="BD1277" i="18"/>
  <c r="BC91" i="18"/>
  <c r="BD91" i="18"/>
  <c r="BC1973" i="18"/>
  <c r="BD1973" i="18"/>
  <c r="BD1436" i="18"/>
  <c r="BC2004" i="18"/>
  <c r="BC1637" i="18"/>
  <c r="BC627" i="18"/>
  <c r="BD627" i="18"/>
  <c r="BC217" i="18"/>
  <c r="BD217" i="18"/>
  <c r="BC650" i="18"/>
  <c r="BD650" i="18"/>
  <c r="BC1381" i="18"/>
  <c r="BD1381" i="18"/>
  <c r="BC38" i="18"/>
  <c r="BD38" i="18"/>
  <c r="BC487" i="18"/>
  <c r="BD487" i="18"/>
  <c r="BC1613" i="18"/>
  <c r="BC6" i="18"/>
  <c r="BD6" i="18"/>
  <c r="BC395" i="18"/>
  <c r="BD395" i="18"/>
  <c r="BC574" i="18"/>
  <c r="BD574" i="18"/>
  <c r="BC1957" i="18"/>
  <c r="BD1957" i="18"/>
  <c r="BD1449" i="18"/>
  <c r="BC1449" i="18"/>
  <c r="BC1117" i="18"/>
  <c r="BD1117" i="18"/>
  <c r="BC1547" i="18"/>
  <c r="CK262" i="7"/>
  <c r="CK3" i="7"/>
  <c r="CE262" i="7"/>
  <c r="CH206" i="7"/>
  <c r="BB493" i="7"/>
  <c r="BD493" i="7"/>
  <c r="EH494" i="7" s="1"/>
  <c r="CE709" i="7"/>
  <c r="BB708" i="7"/>
  <c r="BD321" i="7"/>
  <c r="EH322" i="7" s="1"/>
  <c r="BB321" i="7"/>
  <c r="CE616" i="7"/>
  <c r="BB615" i="7"/>
  <c r="BD269" i="7"/>
  <c r="EH270" i="7" s="1"/>
  <c r="CE270" i="7"/>
  <c r="BB269" i="7"/>
  <c r="CE420" i="7"/>
  <c r="BB419" i="7"/>
  <c r="BD419" i="7"/>
  <c r="EH420" i="7" s="1"/>
  <c r="BD811" i="7"/>
  <c r="EH812" i="7" s="1"/>
  <c r="BB309" i="7"/>
  <c r="BD309" i="7"/>
  <c r="EH310" i="7" s="1"/>
  <c r="CE340" i="7"/>
  <c r="BB339" i="7"/>
  <c r="BD339" i="7"/>
  <c r="EH340" i="7" s="1"/>
  <c r="CE295" i="7"/>
  <c r="BB294" i="7"/>
  <c r="BD294" i="7"/>
  <c r="EH295" i="7" s="1"/>
  <c r="CE477" i="7"/>
  <c r="BB476" i="7"/>
  <c r="BD476" i="7"/>
  <c r="EH477" i="7" s="1"/>
  <c r="BD262" i="7"/>
  <c r="EH263" i="7" s="1"/>
  <c r="BD1623" i="18" l="1"/>
  <c r="BD1811" i="18"/>
  <c r="BD312" i="18"/>
  <c r="BD1078" i="18"/>
  <c r="BD272" i="18"/>
  <c r="BD546" i="18"/>
  <c r="BD2003" i="18"/>
  <c r="BD786" i="18"/>
  <c r="BD1278" i="18"/>
  <c r="BD1580" i="18"/>
  <c r="BD1291" i="18"/>
  <c r="AM1" i="9"/>
  <c r="AP11" i="9"/>
  <c r="BD1020" i="18"/>
  <c r="BD1198" i="18"/>
  <c r="BD1993" i="18"/>
  <c r="BD407" i="18"/>
  <c r="BD741" i="18"/>
  <c r="BD1040" i="18"/>
  <c r="BD247" i="18"/>
  <c r="BD746" i="18"/>
  <c r="BD909" i="18"/>
  <c r="BD1311" i="18"/>
  <c r="BD1206" i="18"/>
  <c r="BD1479" i="18"/>
  <c r="BD1828" i="18"/>
  <c r="BD286" i="18"/>
  <c r="BD461" i="18"/>
  <c r="BD261" i="18"/>
  <c r="BD1003" i="18"/>
  <c r="BD1718" i="18"/>
  <c r="BD1943" i="18"/>
  <c r="BD557" i="18"/>
  <c r="BD94" i="18"/>
  <c r="BD1179" i="18"/>
  <c r="BD1394" i="18"/>
  <c r="BD231" i="18"/>
  <c r="BD730" i="18"/>
  <c r="BD1457" i="18"/>
  <c r="BD685" i="18"/>
  <c r="BD391" i="18"/>
  <c r="BD1625" i="18"/>
  <c r="BD990" i="18"/>
  <c r="BD436" i="18"/>
  <c r="BD1656" i="18"/>
  <c r="BD633" i="18"/>
  <c r="BD316" i="18"/>
  <c r="BD349" i="18"/>
  <c r="BD968" i="18"/>
  <c r="BD1792" i="18"/>
  <c r="BD1411" i="18"/>
  <c r="BD789" i="18"/>
  <c r="BD1312" i="18"/>
  <c r="BD409" i="18"/>
  <c r="BD1897" i="18"/>
  <c r="BD1518" i="18"/>
  <c r="BD624" i="18"/>
  <c r="BD1834" i="18"/>
  <c r="BD859" i="18"/>
  <c r="BD927" i="18"/>
  <c r="BD1492" i="18"/>
  <c r="BD1588" i="18"/>
  <c r="BD1295" i="18"/>
  <c r="BD196" i="18"/>
  <c r="BD1938" i="18"/>
  <c r="BD227" i="18"/>
  <c r="BD1079" i="18"/>
  <c r="BD1667" i="18"/>
  <c r="BD661" i="18"/>
  <c r="BD524" i="18"/>
  <c r="BD1602" i="18"/>
  <c r="BD1970" i="18"/>
  <c r="BD1663" i="18"/>
  <c r="BD366" i="18"/>
  <c r="BD581" i="18"/>
  <c r="BD431" i="18"/>
  <c r="BD984" i="18"/>
  <c r="BD711" i="18"/>
  <c r="BD506" i="18"/>
  <c r="BD1368" i="18"/>
  <c r="BD1540" i="18"/>
  <c r="BD1795" i="18"/>
  <c r="BD1995" i="18"/>
  <c r="BD344" i="18"/>
  <c r="BD376" i="18"/>
  <c r="BD1904" i="18"/>
  <c r="BD299" i="18"/>
  <c r="BD505" i="18"/>
  <c r="BD751" i="18"/>
  <c r="BD836" i="18"/>
  <c r="BD1961" i="18"/>
  <c r="BD1729" i="18"/>
  <c r="BD517" i="18"/>
  <c r="BD226" i="18"/>
  <c r="BD1343" i="18"/>
  <c r="BD202" i="18"/>
  <c r="BD280" i="18"/>
  <c r="BD28" i="18"/>
  <c r="BD101" i="18"/>
  <c r="BD1106" i="18"/>
  <c r="BD1405" i="18"/>
  <c r="BD1749" i="18"/>
  <c r="BD1091" i="18"/>
  <c r="BD768" i="18"/>
  <c r="BD1731" i="18"/>
  <c r="BD904" i="18"/>
  <c r="BD1406" i="18"/>
  <c r="BD610" i="18"/>
  <c r="BD1547" i="18"/>
  <c r="BD614" i="18"/>
  <c r="BD979" i="18"/>
  <c r="BD1297" i="18"/>
  <c r="BD357" i="18"/>
  <c r="BD542" i="18"/>
  <c r="BD1589" i="18"/>
  <c r="BD1444" i="18"/>
  <c r="BD654" i="18"/>
  <c r="BD1269" i="18"/>
  <c r="BD1265" i="18"/>
  <c r="BD982" i="18"/>
  <c r="BD944" i="18"/>
  <c r="BD1075" i="18"/>
  <c r="BD1696" i="18"/>
  <c r="BD1448" i="18"/>
  <c r="BD1697" i="18"/>
  <c r="BD381" i="18"/>
  <c r="BD1810" i="18"/>
  <c r="BD106" i="18"/>
  <c r="BD1499" i="18"/>
  <c r="BD830" i="18"/>
  <c r="BD1672" i="18"/>
  <c r="BD1684" i="18"/>
  <c r="BD570" i="18"/>
  <c r="BD1230" i="18"/>
  <c r="BD1430" i="18"/>
  <c r="BD108" i="18"/>
  <c r="BD500" i="18"/>
  <c r="BD528" i="18"/>
  <c r="BD959" i="18"/>
  <c r="BD753" i="18"/>
  <c r="BD576" i="18"/>
  <c r="BD270" i="18"/>
  <c r="BD618" i="18"/>
  <c r="BD544" i="18"/>
  <c r="BD1144" i="18"/>
  <c r="BD1325" i="18"/>
  <c r="BD564" i="18"/>
  <c r="BD266" i="18"/>
  <c r="BD626" i="18"/>
  <c r="BD1089" i="18"/>
  <c r="BD1881" i="18"/>
  <c r="BD857" i="18"/>
  <c r="BC1287" i="18"/>
  <c r="BD767" i="18"/>
  <c r="BD370" i="18"/>
  <c r="BD1932" i="18"/>
  <c r="BD285" i="18"/>
  <c r="BD1960" i="18"/>
  <c r="BD97" i="18"/>
  <c r="BD1680" i="18"/>
  <c r="BD478" i="18"/>
  <c r="BD1844" i="18"/>
  <c r="BD1628" i="18"/>
  <c r="BD883" i="18"/>
  <c r="BD1681" i="18"/>
  <c r="BD1429" i="18"/>
  <c r="BD207" i="18"/>
  <c r="BD1080" i="18"/>
  <c r="BD854" i="18"/>
  <c r="BD1859" i="18"/>
  <c r="BD413" i="18"/>
  <c r="BD665" i="18"/>
  <c r="BD1419" i="18"/>
  <c r="BD1182" i="18"/>
  <c r="BD300" i="18"/>
  <c r="BD1525" i="18"/>
  <c r="BD1099" i="18"/>
  <c r="BD415" i="18"/>
  <c r="BD1691" i="18"/>
  <c r="BD1212" i="18"/>
  <c r="BD1751" i="18"/>
  <c r="BD1583" i="18"/>
  <c r="BD845" i="18"/>
  <c r="BD1940" i="18"/>
  <c r="BD147" i="18"/>
  <c r="BD1775" i="18"/>
  <c r="BD420" i="18"/>
  <c r="BD1577" i="18"/>
  <c r="BD1514" i="18"/>
  <c r="BD1346" i="18"/>
  <c r="BD1219" i="18"/>
  <c r="BD1330" i="18"/>
  <c r="BD681" i="18"/>
  <c r="BD1257" i="18"/>
  <c r="BD1094" i="18"/>
  <c r="BD1138" i="18"/>
  <c r="BD1503" i="18"/>
  <c r="BD722" i="18"/>
  <c r="BD782" i="18"/>
  <c r="BD168" i="18"/>
  <c r="BD290" i="18"/>
  <c r="BD702" i="18"/>
  <c r="BD578" i="18"/>
  <c r="BD1147" i="18"/>
  <c r="BD1814" i="18"/>
  <c r="BD435" i="18"/>
  <c r="BD815" i="18"/>
  <c r="BD1116" i="18"/>
  <c r="BD1443" i="18"/>
  <c r="BD1590" i="18"/>
  <c r="BD1781" i="18"/>
  <c r="BD1950" i="18"/>
  <c r="BD58" i="18"/>
  <c r="BD1761" i="18"/>
  <c r="BD838" i="18"/>
  <c r="BD1041" i="18"/>
  <c r="BD1313" i="18"/>
  <c r="BD1611" i="18"/>
  <c r="BD1954" i="18"/>
  <c r="BD1992" i="18"/>
  <c r="BD1006" i="18"/>
  <c r="BD472" i="18"/>
  <c r="BD253" i="18"/>
  <c r="BD503" i="18"/>
  <c r="BD1190" i="18"/>
  <c r="BD450" i="18"/>
  <c r="BD1356" i="18"/>
  <c r="BD121" i="18"/>
  <c r="BD594" i="18"/>
  <c r="BD684" i="18"/>
  <c r="BD566" i="18"/>
  <c r="BD1742" i="18"/>
  <c r="BD1815" i="18"/>
  <c r="BD660" i="18"/>
  <c r="BD561" i="18"/>
  <c r="BD1270" i="18"/>
  <c r="BD1142" i="18"/>
  <c r="BD498" i="18"/>
  <c r="BD916" i="18"/>
  <c r="BD562" i="18"/>
  <c r="BD1528" i="18"/>
  <c r="BD401" i="18"/>
  <c r="BD724" i="18"/>
  <c r="BD1523" i="18"/>
  <c r="BD142" i="18"/>
  <c r="BD1275" i="18"/>
  <c r="BD318" i="18"/>
  <c r="BD1798" i="18"/>
  <c r="BD224" i="18"/>
  <c r="BD1710" i="18"/>
  <c r="BD306" i="18"/>
  <c r="BD1643" i="18"/>
  <c r="BD1378" i="18"/>
  <c r="BD116" i="18"/>
  <c r="BD1417" i="18"/>
  <c r="BD585" i="18"/>
  <c r="BD26" i="18"/>
  <c r="BD1911" i="18"/>
  <c r="BD842" i="18"/>
  <c r="BD1535" i="18"/>
  <c r="BD700" i="18"/>
  <c r="BD1435" i="18"/>
  <c r="BD653" i="18"/>
  <c r="BD104" i="18"/>
  <c r="BD341" i="18"/>
  <c r="BD61" i="18"/>
  <c r="BD1788" i="18"/>
  <c r="BD1609" i="18"/>
  <c r="BD141" i="18"/>
  <c r="BD255" i="18"/>
  <c r="BD895" i="18"/>
  <c r="BD788" i="18"/>
  <c r="BD1830" i="18"/>
  <c r="BD1385" i="18"/>
  <c r="BD429" i="18"/>
  <c r="BD230" i="18"/>
  <c r="BD1155" i="18"/>
  <c r="BD1267" i="18"/>
  <c r="BD195" i="18"/>
  <c r="BD760" i="18"/>
  <c r="BD755" i="18"/>
  <c r="BD1143" i="18"/>
  <c r="BD1373" i="18"/>
  <c r="BD1851" i="18"/>
  <c r="BD249" i="18"/>
  <c r="BD1490" i="18"/>
  <c r="BD1372" i="18"/>
  <c r="BD1014" i="18"/>
  <c r="BD1769" i="18"/>
  <c r="BD1840" i="18"/>
  <c r="BD1668" i="18"/>
  <c r="BD67" i="18"/>
  <c r="BD154" i="18"/>
  <c r="BD1208" i="18"/>
  <c r="BD1702" i="18"/>
  <c r="BD1304" i="18"/>
  <c r="BD347" i="18"/>
  <c r="BD393" i="18"/>
  <c r="BD1610" i="18"/>
  <c r="BD605" i="18"/>
  <c r="BD1298" i="18"/>
  <c r="BD1569" i="18"/>
  <c r="BD1173" i="18"/>
  <c r="BD538" i="18"/>
  <c r="BD354" i="18"/>
  <c r="BD712" i="18"/>
  <c r="BD399" i="18"/>
  <c r="BD1022" i="18"/>
  <c r="BD1848" i="18"/>
  <c r="BC420" i="18"/>
  <c r="BD510" i="18"/>
  <c r="BD706" i="18"/>
  <c r="BD1175" i="18"/>
  <c r="BD543" i="18"/>
  <c r="BD852" i="18"/>
  <c r="BD361" i="18"/>
  <c r="BD686" i="18"/>
  <c r="BD1807" i="18"/>
  <c r="BD1835" i="18"/>
  <c r="BD455" i="18"/>
  <c r="BD254" i="18"/>
  <c r="BD1236" i="18"/>
  <c r="BC1322" i="18"/>
  <c r="BD73" i="18"/>
  <c r="BD1415" i="18"/>
  <c r="BD1603" i="18"/>
  <c r="BD1163" i="18"/>
  <c r="BD78" i="18"/>
  <c r="BD113" i="18"/>
  <c r="BD294" i="18"/>
  <c r="BD184" i="18"/>
  <c r="BD46" i="18"/>
  <c r="BD718" i="18"/>
  <c r="BD377" i="18"/>
  <c r="BD112" i="18"/>
  <c r="BD1289" i="18"/>
  <c r="BD57" i="18"/>
  <c r="BD103" i="18"/>
  <c r="BD1747" i="18"/>
  <c r="BD1918" i="18"/>
  <c r="BD937" i="18"/>
  <c r="BD364" i="18"/>
  <c r="BD925" i="18"/>
  <c r="BD1661" i="18"/>
  <c r="BD1947" i="18"/>
  <c r="BD1552" i="18"/>
  <c r="BD1026" i="18"/>
  <c r="BD1096" i="18"/>
  <c r="BD132" i="18"/>
  <c r="BD930" i="18"/>
  <c r="BD947" i="18"/>
  <c r="BD507" i="18"/>
  <c r="BD785" i="18"/>
  <c r="BD783" i="18"/>
  <c r="BD1966" i="18"/>
  <c r="BD1056" i="18"/>
  <c r="BD1042" i="18"/>
  <c r="BD1495" i="18"/>
  <c r="BD384" i="18"/>
  <c r="BD1806" i="18"/>
  <c r="BD1531" i="18"/>
  <c r="BD1104" i="18"/>
  <c r="BD229" i="18"/>
  <c r="BD225" i="18"/>
  <c r="BD191" i="18"/>
  <c r="BD1738" i="18"/>
  <c r="BD222" i="18"/>
  <c r="BD1711" i="18"/>
  <c r="BD997" i="18"/>
  <c r="BD1409" i="18"/>
  <c r="BD1371" i="18"/>
  <c r="BD315" i="18"/>
  <c r="BD246" i="18"/>
  <c r="BD1687" i="18"/>
  <c r="BD1445" i="18"/>
  <c r="BD1517" i="18"/>
  <c r="BD1839" i="18"/>
  <c r="BD651" i="18"/>
  <c r="BD1462" i="18"/>
  <c r="BD1988" i="18"/>
  <c r="BD1825" i="18"/>
  <c r="BD759" i="18"/>
  <c r="BD1486" i="18"/>
  <c r="BD695" i="18"/>
  <c r="BD798" i="18"/>
  <c r="BD985" i="18"/>
  <c r="BD816" i="18"/>
  <c r="BD966" i="18"/>
  <c r="BD1818" i="18"/>
  <c r="BD1349" i="18"/>
  <c r="BD302" i="18"/>
  <c r="BD1255" i="18"/>
  <c r="BD228" i="18"/>
  <c r="BD1180" i="18"/>
  <c r="BD1127" i="18"/>
  <c r="BD725" i="18"/>
  <c r="BD1827" i="18"/>
  <c r="BD68" i="18"/>
  <c r="BD563" i="18"/>
  <c r="BD179" i="18"/>
  <c r="BD689" i="18"/>
  <c r="BD1801" i="18"/>
  <c r="BD1981" i="18"/>
  <c r="BD1001" i="18"/>
  <c r="BD531" i="18"/>
  <c r="BD924" i="18"/>
  <c r="BD190" i="18"/>
  <c r="BD970" i="18"/>
  <c r="BD1218" i="18"/>
  <c r="BD397" i="18"/>
  <c r="BD632" i="18"/>
  <c r="BD1460" i="18"/>
  <c r="BC1556" i="18"/>
  <c r="BD1574" i="18"/>
  <c r="BD1316" i="18"/>
  <c r="BD137" i="18"/>
  <c r="BD577" i="18"/>
  <c r="BD1473" i="18"/>
  <c r="BD1557" i="18"/>
  <c r="BD878" i="18"/>
  <c r="BD1216" i="18"/>
  <c r="BD159" i="18"/>
  <c r="BD1664" i="18"/>
  <c r="BD1239" i="18"/>
  <c r="BD1703" i="18"/>
  <c r="BD373" i="18"/>
  <c r="BD664" i="18"/>
  <c r="BD1156" i="18"/>
  <c r="BD1919" i="18"/>
  <c r="BD680" i="18"/>
  <c r="BD890" i="18"/>
  <c r="BD1695" i="18"/>
  <c r="BD128" i="18"/>
  <c r="BD136" i="18"/>
  <c r="BD1353" i="18"/>
  <c r="BD1242" i="18"/>
  <c r="BD662" i="18"/>
  <c r="BD1231" i="18"/>
  <c r="BD378" i="18"/>
  <c r="BD1962" i="18"/>
  <c r="BD314" i="18"/>
  <c r="BD1613" i="18"/>
  <c r="BD575" i="18"/>
  <c r="BD971" i="18"/>
  <c r="BC1353" i="18"/>
  <c r="BD88" i="18"/>
  <c r="BD1248" i="18"/>
  <c r="BD743" i="18"/>
  <c r="BD1293" i="18"/>
  <c r="BD1873" i="18"/>
  <c r="BD158" i="18"/>
  <c r="BD1331" i="18"/>
  <c r="BD1942" i="18"/>
  <c r="BD72" i="18"/>
  <c r="BD673" i="18"/>
  <c r="BD1153" i="18"/>
  <c r="BD192" i="18"/>
  <c r="BD60" i="18"/>
  <c r="BD1566" i="18"/>
  <c r="BD1885" i="18"/>
  <c r="BD1595" i="18"/>
  <c r="BD1522" i="18"/>
  <c r="BD62" i="18"/>
  <c r="BD388" i="18"/>
  <c r="BD1694" i="18"/>
  <c r="BD1657" i="18"/>
  <c r="BD622" i="18"/>
  <c r="BD931" i="18"/>
  <c r="BD1704" i="18"/>
  <c r="BD267" i="18"/>
  <c r="BD241" i="18"/>
  <c r="BD1949" i="18"/>
  <c r="BD448" i="18"/>
  <c r="BD1205" i="18"/>
  <c r="BD1030" i="18"/>
  <c r="BD600" i="18"/>
  <c r="BD1760" i="18"/>
  <c r="BD917" i="18"/>
  <c r="BD818" i="18"/>
  <c r="BD1600" i="18"/>
  <c r="BD2004" i="18"/>
  <c r="BD701" i="18"/>
  <c r="BD1244" i="18"/>
  <c r="BD1534" i="18"/>
  <c r="BD793" i="18"/>
  <c r="BD641" i="18"/>
  <c r="BD1865" i="18"/>
  <c r="BD643" i="18"/>
  <c r="BD1745" i="18"/>
  <c r="BD933" i="18"/>
  <c r="BD1064" i="18"/>
  <c r="BD710" i="18"/>
  <c r="BD974" i="18"/>
  <c r="BD1560" i="18"/>
  <c r="BD1141" i="18"/>
  <c r="BD1152" i="18"/>
  <c r="BD1389" i="18"/>
  <c r="BD831" i="18"/>
  <c r="BD801" i="18"/>
  <c r="BD919" i="18"/>
  <c r="BD1520" i="18"/>
  <c r="BD1870" i="18"/>
  <c r="BD1237" i="18"/>
  <c r="BD456" i="18"/>
  <c r="BD549" i="18"/>
  <c r="BD555" i="18"/>
  <c r="BD539" i="18"/>
  <c r="BD742" i="18"/>
  <c r="BD1358" i="18"/>
  <c r="BD1998" i="18"/>
  <c r="BD1114" i="18"/>
  <c r="BD1128" i="18"/>
  <c r="BD234" i="18"/>
  <c r="BD45" i="18"/>
  <c r="BD1366" i="18"/>
  <c r="BD1282" i="18"/>
  <c r="BD1256" i="18"/>
  <c r="BD636" i="18"/>
  <c r="BD1638" i="18"/>
  <c r="BD1263" i="18"/>
  <c r="BD776" i="18"/>
  <c r="BD1423" i="18"/>
  <c r="BD807" i="18"/>
  <c r="BD1727" i="18"/>
  <c r="BD1558" i="18"/>
  <c r="BD934" i="18"/>
  <c r="BD1990" i="18"/>
  <c r="BD1724" i="18"/>
  <c r="BD1432" i="18"/>
  <c r="BD1608" i="18"/>
  <c r="BD1855" i="18"/>
  <c r="BD1002" i="18"/>
  <c r="BD9" i="18"/>
  <c r="BD1816" i="18"/>
  <c r="BD621" i="18"/>
  <c r="BD604" i="18"/>
  <c r="BD1307" i="18"/>
  <c r="BD1740" i="18"/>
  <c r="BD1983" i="18"/>
  <c r="BD1226" i="18"/>
  <c r="BD1283" i="18"/>
  <c r="BD547" i="18"/>
  <c r="BD355" i="18"/>
  <c r="BD55" i="18"/>
  <c r="BD1758" i="18"/>
  <c r="BD484" i="18"/>
  <c r="BD1725" i="18"/>
  <c r="BD490" i="18"/>
  <c r="BD1379" i="18"/>
  <c r="BD1300" i="18"/>
  <c r="BD1836" i="18"/>
  <c r="BD1439" i="18"/>
  <c r="BD1794" i="18"/>
  <c r="BD488" i="18"/>
  <c r="BD1183" i="18"/>
  <c r="BD1332" i="18"/>
  <c r="BD926" i="18"/>
  <c r="BD1342" i="18"/>
  <c r="BD825" i="18"/>
  <c r="BD259" i="18"/>
  <c r="BD1338" i="18"/>
  <c r="BD839" i="18"/>
  <c r="BD1915" i="18"/>
  <c r="BD1223" i="18"/>
  <c r="BD822" i="18"/>
  <c r="BD804" i="18"/>
  <c r="BD740" i="18"/>
  <c r="BD731" i="18"/>
  <c r="BD1012" i="18"/>
  <c r="BD1315" i="18"/>
  <c r="BD1150" i="18"/>
  <c r="BD795" i="18"/>
  <c r="BD868" i="18"/>
  <c r="BD1767" i="18"/>
  <c r="BD1095" i="18"/>
  <c r="BD951" i="18"/>
  <c r="BD1872" i="18"/>
  <c r="BD1635" i="18"/>
  <c r="BD469" i="18"/>
  <c r="BD1232" i="18"/>
  <c r="BD810" i="18"/>
  <c r="BD865" i="18"/>
  <c r="BD1475" i="18"/>
  <c r="BD1413" i="18"/>
  <c r="BD1982" i="18"/>
  <c r="BD1785" i="18"/>
  <c r="BD508" i="18"/>
  <c r="BD1250" i="18"/>
  <c r="BD1072" i="18"/>
  <c r="BD1433" i="18"/>
  <c r="BD1273" i="18"/>
  <c r="BD1893" i="18"/>
  <c r="BD736" i="18"/>
  <c r="BD1083" i="18"/>
  <c r="BD368" i="18"/>
  <c r="BD1062" i="18"/>
  <c r="BD765" i="18"/>
  <c r="BD1364" i="18"/>
  <c r="BD1159" i="18"/>
  <c r="BC1952" i="18"/>
  <c r="BD902" i="18"/>
  <c r="BD975" i="18"/>
  <c r="BD644" i="18"/>
  <c r="BD514" i="18"/>
  <c r="BD808" i="18"/>
  <c r="BD242" i="18"/>
  <c r="BD1913" i="18"/>
  <c r="BD1754" i="18"/>
  <c r="BD1541" i="18"/>
  <c r="BD800" i="18"/>
  <c r="BD328" i="18"/>
  <c r="BD1149" i="18"/>
  <c r="BD762" i="18"/>
  <c r="BD694" i="18"/>
  <c r="BD1254" i="18"/>
  <c r="BD1472" i="18"/>
  <c r="BD1802" i="18"/>
  <c r="BD779" i="18"/>
  <c r="BD938" i="18"/>
  <c r="BD898" i="18"/>
  <c r="BD952" i="18"/>
  <c r="BD1622" i="18"/>
  <c r="BD523" i="18"/>
  <c r="BD493" i="18"/>
  <c r="BD1467" i="18"/>
  <c r="BD749" i="18"/>
  <c r="BD821" i="18"/>
  <c r="BD1386" i="18"/>
  <c r="BD1276" i="18"/>
  <c r="BD1808" i="18"/>
  <c r="BD16" i="18"/>
  <c r="BD1482" i="18"/>
  <c r="BD1743" i="18"/>
  <c r="BD1634" i="18"/>
  <c r="BD1527" i="18"/>
  <c r="BD1367" i="18"/>
  <c r="BD1196" i="18"/>
  <c r="BD615" i="18"/>
  <c r="BD1869" i="18"/>
  <c r="BD47" i="18"/>
  <c r="BD1999" i="18"/>
  <c r="BD595" i="18"/>
  <c r="BD550" i="18"/>
  <c r="BD1016" i="18"/>
  <c r="BD1326" i="18"/>
  <c r="BD1934" i="18"/>
  <c r="BD545" i="18"/>
  <c r="BD1069" i="18"/>
  <c r="BD598" i="18"/>
  <c r="BD1591" i="18"/>
  <c r="BD901" i="18"/>
  <c r="BD823" i="18"/>
  <c r="BD1652" i="18"/>
  <c r="BD999" i="18"/>
  <c r="BD856" i="18"/>
  <c r="BD1151" i="18"/>
  <c r="BD1299" i="18"/>
  <c r="BD1145" i="18"/>
  <c r="BD1008" i="18"/>
  <c r="BD1188" i="18"/>
  <c r="BD1228" i="18"/>
  <c r="BD1485" i="18"/>
  <c r="BD964" i="18"/>
  <c r="BD1126" i="18"/>
  <c r="BD567" i="18"/>
  <c r="BD1762" i="18"/>
  <c r="BD1958" i="18"/>
  <c r="BD1521" i="18"/>
  <c r="BD178" i="18"/>
  <c r="BD1500" i="18"/>
  <c r="BD1184" i="18"/>
  <c r="BD1510" i="18"/>
  <c r="BD1328" i="18"/>
  <c r="BD1507" i="18"/>
  <c r="BD1931" i="18"/>
  <c r="BD941" i="18"/>
  <c r="BC1785" i="18"/>
  <c r="BD1567" i="18"/>
  <c r="BD1831" i="18"/>
  <c r="BD572" i="18"/>
  <c r="BD70" i="18"/>
  <c r="BD1157" i="18"/>
  <c r="BD1440" i="18"/>
  <c r="BD331" i="18"/>
  <c r="BD1081" i="18"/>
  <c r="BD589" i="18"/>
  <c r="BD414" i="18"/>
  <c r="BD1888" i="18"/>
  <c r="BD1929" i="18"/>
  <c r="BD659" i="18"/>
  <c r="BD1098" i="18"/>
  <c r="BD1604" i="18"/>
  <c r="BD1446" i="18"/>
  <c r="BD935" i="18"/>
  <c r="BD1496" i="18"/>
  <c r="BD870" i="18"/>
  <c r="BD262" i="18"/>
  <c r="BD763" i="18"/>
  <c r="BD693" i="18"/>
  <c r="BD1115" i="18"/>
  <c r="BD1245" i="18"/>
  <c r="BD616" i="18"/>
  <c r="BD1780" i="18"/>
  <c r="BD848" i="18"/>
  <c r="BD432" i="18"/>
  <c r="BD1945" i="18"/>
  <c r="BD1820" i="18"/>
  <c r="BD1565" i="18"/>
  <c r="BD1678" i="18"/>
  <c r="BD602" i="18"/>
  <c r="BD640" i="18"/>
  <c r="BD732" i="18"/>
  <c r="BD1382" i="18"/>
  <c r="BD1921" i="18"/>
  <c r="BD1365" i="18"/>
  <c r="BD422" i="18"/>
  <c r="BD560" i="18"/>
  <c r="BD1777" i="18"/>
  <c r="BD1109" i="18"/>
  <c r="AP13" i="9"/>
  <c r="AP3" i="9"/>
  <c r="AP4" i="9"/>
  <c r="AP5" i="9"/>
  <c r="AP6" i="9"/>
  <c r="AP7" i="9"/>
  <c r="AP8" i="9"/>
  <c r="AP9" i="9"/>
  <c r="AP12" i="9"/>
  <c r="AP10" i="9"/>
  <c r="BD580" i="18"/>
  <c r="BD803" i="18"/>
  <c r="BD1707" i="18"/>
  <c r="BD949" i="18"/>
  <c r="BD874" i="18"/>
  <c r="BD468" i="18"/>
  <c r="BD1120" i="18"/>
  <c r="BD352" i="18"/>
  <c r="BD813" i="18"/>
  <c r="BD897" i="18"/>
  <c r="BD1355" i="18"/>
  <c r="BD356" i="18"/>
  <c r="BD2006" i="18"/>
  <c r="BD1686" i="18"/>
  <c r="BD1671" i="18"/>
  <c r="BD1924" i="18"/>
  <c r="BD806" i="18"/>
  <c r="BD955" i="18"/>
  <c r="BD1210" i="18"/>
  <c r="BD1498" i="18"/>
  <c r="BD1318" i="18"/>
  <c r="BD1755" i="18"/>
  <c r="BD1133" i="18"/>
  <c r="BD1215" i="18"/>
  <c r="BD1698" i="18"/>
  <c r="BD1361" i="18"/>
  <c r="BD1279" i="18"/>
  <c r="BD1631" i="18"/>
  <c r="BD1736" i="18"/>
  <c r="BD161" i="18"/>
  <c r="BD1046" i="18"/>
  <c r="BD1969" i="18"/>
  <c r="BD833" i="18"/>
  <c r="BD965" i="18"/>
  <c r="BD1077" i="18"/>
  <c r="BD1057" i="18"/>
  <c r="BD1688" i="18"/>
  <c r="BD1404" i="18"/>
  <c r="BD1770" i="18"/>
  <c r="BD1234" i="18"/>
  <c r="BD1846" i="18"/>
  <c r="BD326" i="18"/>
  <c r="BD1925" i="18"/>
  <c r="BD1369" i="18"/>
  <c r="BD1402" i="18"/>
  <c r="BD533" i="18"/>
  <c r="BD995" i="18"/>
  <c r="BD1813" i="18"/>
  <c r="BD1786" i="18"/>
  <c r="BD791" i="18"/>
  <c r="BD794" i="18"/>
  <c r="BD1258" i="18"/>
  <c r="BD1505" i="18"/>
  <c r="BD1154" i="18"/>
  <c r="BD1362" i="18"/>
  <c r="BD1783" i="18"/>
  <c r="BD17" i="18"/>
  <c r="BD772" i="18"/>
  <c r="BD105" i="18"/>
  <c r="BD671" i="18"/>
  <c r="BD383" i="18"/>
  <c r="BD453" i="18"/>
  <c r="BD1359" i="18"/>
  <c r="BD1447" i="18"/>
  <c r="BD1076" i="18"/>
  <c r="BD1714" i="18"/>
  <c r="BD1675" i="18"/>
  <c r="BD796" i="18"/>
  <c r="BD1426" i="18"/>
  <c r="BD591" i="18"/>
  <c r="BD1928" i="18"/>
  <c r="BD726" i="18"/>
  <c r="BD770" i="18"/>
  <c r="BD720" i="18"/>
  <c r="BD1576" i="18"/>
  <c r="BD1624" i="18"/>
  <c r="BD1195" i="18"/>
  <c r="BD334" i="18"/>
  <c r="BD204" i="18"/>
  <c r="BD496" i="18"/>
  <c r="BD1333" i="18"/>
  <c r="BD442" i="18"/>
  <c r="BD939" i="18"/>
  <c r="BD1018" i="18"/>
  <c r="BD1594" i="18"/>
  <c r="BD891" i="18"/>
  <c r="BD172" i="18"/>
  <c r="BD1823" i="18"/>
  <c r="BD50" i="18"/>
  <c r="BD787" i="18"/>
  <c r="BD1599" i="18"/>
  <c r="BD896" i="18"/>
  <c r="BD1892" i="18"/>
  <c r="BD709" i="18"/>
  <c r="BD929" i="18"/>
  <c r="BD1160" i="18"/>
  <c r="BD1305" i="18"/>
  <c r="BD682" i="18"/>
  <c r="BD1901" i="18"/>
  <c r="BD1493" i="18"/>
  <c r="BD75" i="18"/>
  <c r="BD458" i="18"/>
  <c r="BD369" i="18"/>
  <c r="BD1262" i="18"/>
  <c r="BD826" i="18"/>
  <c r="BD1334" i="18"/>
  <c r="BD21" i="18"/>
  <c r="BD464" i="18"/>
  <c r="BD747" i="18"/>
  <c r="BD1301" i="18"/>
  <c r="BD1396" i="18"/>
  <c r="BD1061" i="18"/>
  <c r="BD1086" i="18"/>
  <c r="BD687" i="18"/>
  <c r="BD752" i="18"/>
  <c r="BD844" i="18"/>
  <c r="BD1864" i="18"/>
  <c r="BD1049" i="18"/>
  <c r="BD986" i="18"/>
  <c r="BD1266" i="18"/>
  <c r="BD781" i="18"/>
  <c r="BC829" i="18"/>
  <c r="BD829" i="18"/>
  <c r="BD232" i="18"/>
  <c r="BD1186" i="18"/>
  <c r="BD1455" i="18"/>
  <c r="BD1790" i="18"/>
  <c r="BD670" i="18"/>
  <c r="BD573" i="18"/>
  <c r="BD1044" i="18"/>
  <c r="EW661" i="7"/>
  <c r="BD1863" i="18"/>
  <c r="BC1922" i="18"/>
  <c r="BD1922" i="18"/>
  <c r="BD1530" i="18"/>
  <c r="BD994" i="18"/>
  <c r="BD1975" i="18"/>
  <c r="BD1683" i="18"/>
  <c r="BD1071" i="18"/>
  <c r="BD1050" i="18"/>
  <c r="BD250" i="18"/>
  <c r="BD1303" i="18"/>
  <c r="BD1398" i="18"/>
  <c r="BD1561" i="18"/>
  <c r="BD1306" i="18"/>
  <c r="BD1408" i="18"/>
  <c r="BD1073" i="18"/>
  <c r="BD497" i="18"/>
  <c r="BD1067" i="18"/>
  <c r="BD1037" i="18"/>
  <c r="BD1651" i="18"/>
  <c r="BD1035" i="18"/>
  <c r="BD915" i="18"/>
  <c r="BD1889" i="18"/>
  <c r="BD745" i="18"/>
  <c r="BD1596" i="18"/>
  <c r="BD1562" i="18"/>
  <c r="BD1723" i="18"/>
  <c r="BD877" i="18"/>
  <c r="EH662" i="7"/>
  <c r="EH661" i="7"/>
  <c r="BD962" i="18"/>
  <c r="BD522" i="18"/>
  <c r="EW268" i="7"/>
  <c r="CK105" i="7"/>
  <c r="CK347" i="7"/>
  <c r="CK830" i="7"/>
  <c r="CK48" i="7"/>
  <c r="CK99" i="7"/>
  <c r="CK117" i="7"/>
  <c r="CK151" i="7"/>
  <c r="CK77" i="7"/>
  <c r="CK184" i="7"/>
  <c r="CK214" i="7"/>
  <c r="CK273" i="7"/>
  <c r="CK307" i="7"/>
  <c r="CK315" i="7"/>
  <c r="CK335" i="7"/>
  <c r="CK396" i="7"/>
  <c r="CK377" i="7"/>
  <c r="CK456" i="7"/>
  <c r="CK397" i="7"/>
  <c r="CK464" i="7"/>
  <c r="CK425" i="7"/>
  <c r="CK481" i="7"/>
  <c r="CK469" i="7"/>
  <c r="CK475" i="7"/>
  <c r="CK542" i="7"/>
  <c r="CK530" i="7"/>
  <c r="CK532" i="7"/>
  <c r="CK568" i="7"/>
  <c r="CK564" i="7"/>
  <c r="CK572" i="7"/>
  <c r="CK618" i="7"/>
  <c r="CK611" i="7"/>
  <c r="CK601" i="7"/>
  <c r="CK666" i="7"/>
  <c r="CK647" i="7"/>
  <c r="CK665" i="7"/>
  <c r="CK649" i="7"/>
  <c r="CK623" i="7"/>
  <c r="CK648" i="7"/>
  <c r="CK709" i="7"/>
  <c r="CK751" i="7"/>
  <c r="CK711" i="7"/>
  <c r="CK758" i="7"/>
  <c r="CK705" i="7"/>
  <c r="CK760" i="7"/>
  <c r="CK802" i="7"/>
  <c r="CK767" i="7"/>
  <c r="CK804" i="7"/>
  <c r="CK812" i="7"/>
  <c r="CK782" i="7"/>
  <c r="CK10" i="7"/>
  <c r="CK123" i="7"/>
  <c r="CK161" i="7"/>
  <c r="CK228" i="7"/>
  <c r="CK310" i="7"/>
  <c r="CK346" i="7"/>
  <c r="CK354" i="7"/>
  <c r="CK413" i="7"/>
  <c r="CK428" i="7"/>
  <c r="CK492" i="7"/>
  <c r="CK545" i="7"/>
  <c r="CK535" i="7"/>
  <c r="CK567" i="7"/>
  <c r="CK621" i="7"/>
  <c r="CK604" i="7"/>
  <c r="CK650" i="7"/>
  <c r="CK653" i="7"/>
  <c r="CK652" i="7"/>
  <c r="CK699" i="7"/>
  <c r="CK713" i="7"/>
  <c r="CK715" i="7"/>
  <c r="CK822" i="7"/>
  <c r="CK815" i="7"/>
  <c r="CK216" i="7"/>
  <c r="CK41" i="7"/>
  <c r="CK70" i="7"/>
  <c r="CK154" i="7"/>
  <c r="CK196" i="7"/>
  <c r="CK279" i="7"/>
  <c r="CK318" i="7"/>
  <c r="CK408" i="7"/>
  <c r="CK459" i="7"/>
  <c r="CK467" i="7"/>
  <c r="CK493" i="7"/>
  <c r="CK491" i="7"/>
  <c r="CK533" i="7"/>
  <c r="CK571" i="7"/>
  <c r="CK575" i="7"/>
  <c r="CK614" i="7"/>
  <c r="CK669" i="7"/>
  <c r="CK668" i="7"/>
  <c r="CK659" i="7"/>
  <c r="CK712" i="7"/>
  <c r="CK725" i="7"/>
  <c r="CK721" i="7"/>
  <c r="CK805" i="7"/>
  <c r="CK807" i="7"/>
  <c r="CK785" i="7"/>
  <c r="CK664" i="7"/>
  <c r="CK7" i="7"/>
  <c r="CK71" i="7"/>
  <c r="CK33" i="7"/>
  <c r="CK136" i="7"/>
  <c r="CK46" i="7"/>
  <c r="CK167" i="7"/>
  <c r="CK199" i="7"/>
  <c r="CK231" i="7"/>
  <c r="CK224" i="7"/>
  <c r="CK322" i="7"/>
  <c r="CK324" i="7"/>
  <c r="CK349" i="7"/>
  <c r="CK345" i="7"/>
  <c r="CK386" i="7"/>
  <c r="CK471" i="7"/>
  <c r="CK427" i="7"/>
  <c r="CK470" i="7"/>
  <c r="CK431" i="7"/>
  <c r="CK496" i="7"/>
  <c r="CK495" i="7"/>
  <c r="CK497" i="7"/>
  <c r="CK548" i="7"/>
  <c r="CK536" i="7"/>
  <c r="CK515" i="7"/>
  <c r="CK574" i="7"/>
  <c r="CK570" i="7"/>
  <c r="CK578" i="7"/>
  <c r="CK624" i="7"/>
  <c r="CK617" i="7"/>
  <c r="CK607" i="7"/>
  <c r="CK672" i="7"/>
  <c r="CK654" i="7"/>
  <c r="CK671" i="7"/>
  <c r="CK656" i="7"/>
  <c r="CK667" i="7"/>
  <c r="CK655" i="7"/>
  <c r="CK726" i="7"/>
  <c r="CK717" i="7"/>
  <c r="CK742" i="7"/>
  <c r="CK730" i="7"/>
  <c r="CK724" i="7"/>
  <c r="CK729" i="7"/>
  <c r="CK808" i="7"/>
  <c r="CK825" i="7"/>
  <c r="CK769" i="7"/>
  <c r="CK818" i="7"/>
  <c r="CK788" i="7"/>
  <c r="CK16" i="7"/>
  <c r="CK69" i="7"/>
  <c r="CK79" i="7"/>
  <c r="CK98" i="7"/>
  <c r="CK125" i="7"/>
  <c r="CK141" i="7"/>
  <c r="CK171" i="7"/>
  <c r="CK249" i="7"/>
  <c r="CK227" i="7"/>
  <c r="CK331" i="7"/>
  <c r="CK281" i="7"/>
  <c r="CK364" i="7"/>
  <c r="CK371" i="7"/>
  <c r="CK375" i="7"/>
  <c r="CK480" i="7"/>
  <c r="CK439" i="7"/>
  <c r="CK476" i="7"/>
  <c r="CK438" i="7"/>
  <c r="CK502" i="7"/>
  <c r="CK501" i="7"/>
  <c r="CK503" i="7"/>
  <c r="CK505" i="7"/>
  <c r="CK511" i="7"/>
  <c r="CK543" i="7"/>
  <c r="CK580" i="7"/>
  <c r="CK576" i="7"/>
  <c r="CK594" i="7"/>
  <c r="CK583" i="7"/>
  <c r="CK587" i="7"/>
  <c r="CK613" i="7"/>
  <c r="CK626" i="7"/>
  <c r="CK691" i="7"/>
  <c r="CK628" i="7"/>
  <c r="CK690" i="7"/>
  <c r="CK694" i="7"/>
  <c r="CK684" i="7"/>
  <c r="CK754" i="7"/>
  <c r="CK734" i="7"/>
  <c r="CK719" i="7"/>
  <c r="CK755" i="7"/>
  <c r="CK749" i="7"/>
  <c r="CK757" i="7"/>
  <c r="CK778" i="7"/>
  <c r="CK813" i="7"/>
  <c r="CK777" i="7"/>
  <c r="CK800" i="7"/>
  <c r="CK794" i="7"/>
  <c r="CK22" i="7"/>
  <c r="CK51" i="7"/>
  <c r="CK103" i="7"/>
  <c r="CK95" i="7"/>
  <c r="CK149" i="7"/>
  <c r="CK192" i="7"/>
  <c r="CK162" i="7"/>
  <c r="CK260" i="7"/>
  <c r="CK212" i="7"/>
  <c r="CK293" i="7"/>
  <c r="CK290" i="7"/>
  <c r="CK326" i="7"/>
  <c r="CK401" i="7"/>
  <c r="CK388" i="7"/>
  <c r="CK421" i="7"/>
  <c r="CK446" i="7"/>
  <c r="CK482" i="7"/>
  <c r="CK406" i="7"/>
  <c r="CK487" i="7"/>
  <c r="CK507" i="7"/>
  <c r="CK522" i="7"/>
  <c r="CK513" i="7"/>
  <c r="CK514" i="7"/>
  <c r="CK551" i="7"/>
  <c r="CK544" i="7"/>
  <c r="CK554" i="7"/>
  <c r="CK600" i="7"/>
  <c r="CK593" i="7"/>
  <c r="CK590" i="7"/>
  <c r="CK619" i="7"/>
  <c r="CK632" i="7"/>
  <c r="CK698" i="7"/>
  <c r="CK634" i="7"/>
  <c r="CK697" i="7"/>
  <c r="CK633" i="7"/>
  <c r="CK696" i="7"/>
  <c r="CK701" i="7"/>
  <c r="CK759" i="7"/>
  <c r="CK739" i="7"/>
  <c r="CK707" i="7"/>
  <c r="CK702" i="7"/>
  <c r="CK814" i="7"/>
  <c r="CK784" i="7"/>
  <c r="CK819" i="7"/>
  <c r="CK783" i="7"/>
  <c r="CK806" i="7"/>
  <c r="CK826" i="7"/>
  <c r="CK28" i="7"/>
  <c r="CK160" i="7"/>
  <c r="CK230" i="7"/>
  <c r="CK332" i="7"/>
  <c r="CK24" i="7"/>
  <c r="CK20" i="7"/>
  <c r="CK49" i="7"/>
  <c r="CK106" i="7"/>
  <c r="CK118" i="7"/>
  <c r="CK169" i="7"/>
  <c r="CK198" i="7"/>
  <c r="CK179" i="7"/>
  <c r="CK264" i="7"/>
  <c r="CK250" i="7"/>
  <c r="CK275" i="7"/>
  <c r="CK317" i="7"/>
  <c r="CK302" i="7"/>
  <c r="CK404" i="7"/>
  <c r="CK430" i="7"/>
  <c r="CK434" i="7"/>
  <c r="CK449" i="7"/>
  <c r="CK485" i="7"/>
  <c r="CK443" i="7"/>
  <c r="CK448" i="7"/>
  <c r="CK510" i="7"/>
  <c r="CK524" i="7"/>
  <c r="CK512" i="7"/>
  <c r="CK517" i="7"/>
  <c r="CK553" i="7"/>
  <c r="CK550" i="7"/>
  <c r="CK557" i="7"/>
  <c r="CK603" i="7"/>
  <c r="CK596" i="7"/>
  <c r="CK591" i="7"/>
  <c r="CK622" i="7"/>
  <c r="CK635" i="7"/>
  <c r="CK620" i="7"/>
  <c r="CK637" i="7"/>
  <c r="CK700" i="7"/>
  <c r="CK636" i="7"/>
  <c r="CK627" i="7"/>
  <c r="CK704" i="7"/>
  <c r="CK714" i="7"/>
  <c r="CK750" i="7"/>
  <c r="CK710" i="7"/>
  <c r="CK703" i="7"/>
  <c r="CK817" i="7"/>
  <c r="CK787" i="7"/>
  <c r="CK764" i="7"/>
  <c r="CK786" i="7"/>
  <c r="CK809" i="7"/>
  <c r="CK823" i="7"/>
  <c r="CK4" i="7"/>
  <c r="CK57" i="7"/>
  <c r="CK134" i="7"/>
  <c r="CK210" i="7"/>
  <c r="CK294" i="7"/>
  <c r="CK31" i="7"/>
  <c r="CK38" i="7"/>
  <c r="CK67" i="7"/>
  <c r="CK112" i="7"/>
  <c r="CK121" i="7"/>
  <c r="CK172" i="7"/>
  <c r="CK211" i="7"/>
  <c r="CK194" i="7"/>
  <c r="CK235" i="7"/>
  <c r="CK248" i="7"/>
  <c r="CK289" i="7"/>
  <c r="CK344" i="7"/>
  <c r="CK339" i="7"/>
  <c r="CK410" i="7"/>
  <c r="CK432" i="7"/>
  <c r="CK437" i="7"/>
  <c r="CK452" i="7"/>
  <c r="CK488" i="7"/>
  <c r="CK454" i="7"/>
  <c r="CK466" i="7"/>
  <c r="CK460" i="7"/>
  <c r="CK528" i="7"/>
  <c r="CK518" i="7"/>
  <c r="CK520" i="7"/>
  <c r="CK556" i="7"/>
  <c r="CK552" i="7"/>
  <c r="CK560" i="7"/>
  <c r="CK606" i="7"/>
  <c r="CK599" i="7"/>
  <c r="CK581" i="7"/>
  <c r="CK586" i="7"/>
  <c r="CK638" i="7"/>
  <c r="CK676" i="7"/>
  <c r="CK662" i="7"/>
  <c r="CK675" i="7"/>
  <c r="CK660" i="7"/>
  <c r="CK674" i="7"/>
  <c r="CK706" i="7"/>
  <c r="CK728" i="7"/>
  <c r="CK716" i="7"/>
  <c r="CK727" i="7"/>
  <c r="CK718" i="7"/>
  <c r="CK820" i="7"/>
  <c r="CK790" i="7"/>
  <c r="CK766" i="7"/>
  <c r="CK789" i="7"/>
  <c r="CK770" i="7"/>
  <c r="CK37" i="7"/>
  <c r="CK178" i="7"/>
  <c r="CK277" i="7"/>
  <c r="CK27" i="7"/>
  <c r="CK139" i="7"/>
  <c r="CK200" i="7"/>
  <c r="CK303" i="7"/>
  <c r="CK426" i="7"/>
  <c r="CK416" i="7"/>
  <c r="CK478" i="7"/>
  <c r="CK463" i="7"/>
  <c r="CK509" i="7"/>
  <c r="CK558" i="7"/>
  <c r="CK585" i="7"/>
  <c r="CK592" i="7"/>
  <c r="CK689" i="7"/>
  <c r="CK630" i="7"/>
  <c r="CK723" i="7"/>
  <c r="CK744" i="7"/>
  <c r="CK762" i="7"/>
  <c r="CK801" i="7"/>
  <c r="CK797" i="7"/>
  <c r="CK61" i="7"/>
  <c r="CK336" i="7"/>
  <c r="CK442" i="7"/>
  <c r="CK561" i="7"/>
  <c r="CK673" i="7"/>
  <c r="CK737" i="7"/>
  <c r="CK771" i="7"/>
  <c r="CK78" i="7"/>
  <c r="CK146" i="7"/>
  <c r="CK229" i="7"/>
  <c r="CK254" i="7"/>
  <c r="CK369" i="7"/>
  <c r="CK455" i="7"/>
  <c r="CK451" i="7"/>
  <c r="CK519" i="7"/>
  <c r="CK526" i="7"/>
  <c r="CK573" i="7"/>
  <c r="CK602" i="7"/>
  <c r="CK687" i="7"/>
  <c r="CK631" i="7"/>
  <c r="CK642" i="7"/>
  <c r="CK731" i="7"/>
  <c r="CK741" i="7"/>
  <c r="CK799" i="7"/>
  <c r="CK780" i="7"/>
  <c r="CK84" i="7"/>
  <c r="CK132" i="7"/>
  <c r="CK244" i="7"/>
  <c r="CK320" i="7"/>
  <c r="CK382" i="7"/>
  <c r="CK458" i="7"/>
  <c r="CK499" i="7"/>
  <c r="CK531" i="7"/>
  <c r="CK529" i="7"/>
  <c r="CK549" i="7"/>
  <c r="CK605" i="7"/>
  <c r="CK625" i="7"/>
  <c r="CK640" i="7"/>
  <c r="CK645" i="7"/>
  <c r="CK748" i="7"/>
  <c r="CK752" i="7"/>
  <c r="CK775" i="7"/>
  <c r="CK792" i="7"/>
  <c r="CK180" i="7"/>
  <c r="CK348" i="7"/>
  <c r="CK445" i="7"/>
  <c r="CK589" i="7"/>
  <c r="CK753" i="7"/>
  <c r="CK96" i="7"/>
  <c r="CK158" i="7"/>
  <c r="CK270" i="7"/>
  <c r="CK308" i="7"/>
  <c r="CK433" i="7"/>
  <c r="CK461" i="7"/>
  <c r="CK486" i="7"/>
  <c r="CK534" i="7"/>
  <c r="CK538" i="7"/>
  <c r="CK563" i="7"/>
  <c r="CK608" i="7"/>
  <c r="CK629" i="7"/>
  <c r="CK643" i="7"/>
  <c r="CK685" i="7"/>
  <c r="CK745" i="7"/>
  <c r="CK683" i="7"/>
  <c r="CK781" i="7"/>
  <c r="CK795" i="7"/>
  <c r="CK297" i="7"/>
  <c r="CK506" i="7"/>
  <c r="CK644" i="7"/>
  <c r="CK732" i="7"/>
  <c r="CK66" i="7"/>
  <c r="CK115" i="7"/>
  <c r="CK233" i="7"/>
  <c r="CK361" i="7"/>
  <c r="CK418" i="7"/>
  <c r="CK473" i="7"/>
  <c r="CK484" i="7"/>
  <c r="CK537" i="7"/>
  <c r="CK547" i="7"/>
  <c r="CK566" i="7"/>
  <c r="CK584" i="7"/>
  <c r="CK663" i="7"/>
  <c r="CK646" i="7"/>
  <c r="CK692" i="7"/>
  <c r="CK756" i="7"/>
  <c r="CK738" i="7"/>
  <c r="CK793" i="7"/>
  <c r="CK824" i="7"/>
  <c r="CK92" i="7"/>
  <c r="CK189" i="7"/>
  <c r="CK239" i="7"/>
  <c r="CK370" i="7"/>
  <c r="CK444" i="7"/>
  <c r="CK479" i="7"/>
  <c r="CK490" i="7"/>
  <c r="CK516" i="7"/>
  <c r="CK559" i="7"/>
  <c r="CK569" i="7"/>
  <c r="CK588" i="7"/>
  <c r="CK641" i="7"/>
  <c r="CK658" i="7"/>
  <c r="CK677" i="7"/>
  <c r="CK708" i="7"/>
  <c r="CK763" i="7"/>
  <c r="CK796" i="7"/>
  <c r="CK821" i="7"/>
  <c r="CK18" i="7"/>
  <c r="CK474" i="7"/>
  <c r="CK546" i="7"/>
  <c r="CK680" i="7"/>
  <c r="CK803" i="7"/>
  <c r="CK108" i="7"/>
  <c r="CK394" i="7"/>
  <c r="CK562" i="7"/>
  <c r="CK693" i="7"/>
  <c r="CK761" i="7"/>
  <c r="CK832" i="7"/>
  <c r="CK64" i="7"/>
  <c r="CK138" i="7"/>
  <c r="CK280" i="7"/>
  <c r="CK393" i="7"/>
  <c r="CK400" i="7"/>
  <c r="CK419" i="7"/>
  <c r="CK498" i="7"/>
  <c r="CK521" i="7"/>
  <c r="CK565" i="7"/>
  <c r="CK597" i="7"/>
  <c r="CK595" i="7"/>
  <c r="CK657" i="7"/>
  <c r="CK678" i="7"/>
  <c r="CK686" i="7"/>
  <c r="CK722" i="7"/>
  <c r="CK735" i="7"/>
  <c r="CK810" i="7"/>
  <c r="CK773" i="7"/>
  <c r="CL2" i="7"/>
  <c r="CL661" i="7" s="1"/>
  <c r="CK15" i="7"/>
  <c r="CK104" i="7"/>
  <c r="CK144" i="7"/>
  <c r="CK325" i="7"/>
  <c r="CK381" i="7"/>
  <c r="CK411" i="7"/>
  <c r="CK422" i="7"/>
  <c r="CK504" i="7"/>
  <c r="CK523" i="7"/>
  <c r="CK577" i="7"/>
  <c r="CK609" i="7"/>
  <c r="CK598" i="7"/>
  <c r="CK695" i="7"/>
  <c r="CK681" i="7"/>
  <c r="CK740" i="7"/>
  <c r="CK733" i="7"/>
  <c r="CK746" i="7"/>
  <c r="CK816" i="7"/>
  <c r="CK776" i="7"/>
  <c r="CK58" i="7"/>
  <c r="CK237" i="7"/>
  <c r="CK363" i="7"/>
  <c r="CK489" i="7"/>
  <c r="CK500" i="7"/>
  <c r="CK525" i="7"/>
  <c r="CK582" i="7"/>
  <c r="CK579" i="7"/>
  <c r="CK639" i="7"/>
  <c r="CK768" i="7"/>
  <c r="CK774" i="7"/>
  <c r="CK21" i="7"/>
  <c r="CK100" i="7"/>
  <c r="CK203" i="7"/>
  <c r="CK283" i="7"/>
  <c r="CK389" i="7"/>
  <c r="CK424" i="7"/>
  <c r="CK435" i="7"/>
  <c r="CK472" i="7"/>
  <c r="CK527" i="7"/>
  <c r="CK539" i="7"/>
  <c r="CK612" i="7"/>
  <c r="CK610" i="7"/>
  <c r="CK679" i="7"/>
  <c r="CK688" i="7"/>
  <c r="CK765" i="7"/>
  <c r="CK736" i="7"/>
  <c r="CK743" i="7"/>
  <c r="CK772" i="7"/>
  <c r="CK779" i="7"/>
  <c r="CK39" i="7"/>
  <c r="CK113" i="7"/>
  <c r="CK223" i="7"/>
  <c r="CK299" i="7"/>
  <c r="CK423" i="7"/>
  <c r="CK429" i="7"/>
  <c r="CK441" i="7"/>
  <c r="CK457" i="7"/>
  <c r="CK508" i="7"/>
  <c r="CK555" i="7"/>
  <c r="CK615" i="7"/>
  <c r="CK616" i="7"/>
  <c r="CK682" i="7"/>
  <c r="CK670" i="7"/>
  <c r="CK720" i="7"/>
  <c r="CK747" i="7"/>
  <c r="CK811" i="7"/>
  <c r="CK798" i="7"/>
  <c r="CK791" i="7"/>
  <c r="EW267" i="7"/>
  <c r="EW291" i="7"/>
  <c r="EW327" i="7"/>
  <c r="EW369" i="7"/>
  <c r="EW465" i="7"/>
  <c r="EW513" i="7"/>
  <c r="EW525" i="7"/>
  <c r="EW611" i="7"/>
  <c r="EW135" i="7"/>
  <c r="EW195" i="7"/>
  <c r="EW243" i="7"/>
  <c r="EW448" i="7"/>
  <c r="EW606" i="7"/>
  <c r="EW624" i="7"/>
  <c r="EW112" i="7"/>
  <c r="EW118" i="7"/>
  <c r="EW154" i="7"/>
  <c r="EW202" i="7"/>
  <c r="EW335" i="7"/>
  <c r="EW401" i="7"/>
  <c r="EW503" i="7"/>
  <c r="EW547" i="7"/>
  <c r="EW565" i="7"/>
  <c r="EW625" i="7"/>
  <c r="EW716" i="7"/>
  <c r="EW734" i="7"/>
  <c r="EW776" i="7"/>
  <c r="EW788" i="7"/>
  <c r="EW806" i="7"/>
  <c r="EW3" i="7"/>
  <c r="EW125" i="7"/>
  <c r="EW227" i="7"/>
  <c r="EW251" i="7"/>
  <c r="EW270" i="7"/>
  <c r="EW282" i="7"/>
  <c r="EW288" i="7"/>
  <c r="EW342" i="7"/>
  <c r="EW348" i="7"/>
  <c r="EW408" i="7"/>
  <c r="EW498" i="7"/>
  <c r="EW578" i="7"/>
  <c r="EW295" i="7"/>
  <c r="EW361" i="7"/>
  <c r="EW475" i="7"/>
  <c r="EW523" i="7"/>
  <c r="EW615" i="7"/>
  <c r="EW684" i="7"/>
  <c r="EW7" i="7"/>
  <c r="EW49" i="7"/>
  <c r="EW115" i="7"/>
  <c r="EW169" i="7"/>
  <c r="EW217" i="7"/>
  <c r="EW241" i="7"/>
  <c r="EW332" i="7"/>
  <c r="EW488" i="7"/>
  <c r="EW568" i="7"/>
  <c r="EW574" i="7"/>
  <c r="EW719" i="7"/>
  <c r="EW725" i="7"/>
  <c r="EW140" i="7"/>
  <c r="EW188" i="7"/>
  <c r="EW273" i="7"/>
  <c r="EW297" i="7"/>
  <c r="EW423" i="7"/>
  <c r="EW714" i="7"/>
  <c r="EW774" i="7"/>
  <c r="EW810" i="7"/>
  <c r="EW27" i="7"/>
  <c r="EW33" i="7"/>
  <c r="EW201" i="7"/>
  <c r="EW249" i="7"/>
  <c r="EW717" i="7"/>
  <c r="EW814" i="7"/>
  <c r="EW729" i="7"/>
  <c r="EW770" i="7"/>
  <c r="EW38" i="7"/>
  <c r="EW10" i="7"/>
  <c r="EW130" i="7"/>
  <c r="EW160" i="7"/>
  <c r="EW208" i="7"/>
  <c r="EW232" i="7"/>
  <c r="EW275" i="7"/>
  <c r="EW341" i="7"/>
  <c r="EW389" i="7"/>
  <c r="EW485" i="7"/>
  <c r="EW539" i="7"/>
  <c r="EW631" i="7"/>
  <c r="EW764" i="7"/>
  <c r="EW59" i="7"/>
  <c r="EW131" i="7"/>
  <c r="EW257" i="7"/>
  <c r="EW414" i="7"/>
  <c r="EW438" i="7"/>
  <c r="EW504" i="7"/>
  <c r="EW596" i="7"/>
  <c r="EW657" i="7"/>
  <c r="EW825" i="7"/>
  <c r="EW415" i="7"/>
  <c r="EW433" i="7"/>
  <c r="EW493" i="7"/>
  <c r="EW555" i="7"/>
  <c r="EW681" i="7"/>
  <c r="EW718" i="7"/>
  <c r="EW766" i="7"/>
  <c r="EW778" i="7"/>
  <c r="EW790" i="7"/>
  <c r="EW121" i="7"/>
  <c r="EW175" i="7"/>
  <c r="EW223" i="7"/>
  <c r="EW247" i="7"/>
  <c r="EW278" i="7"/>
  <c r="EW290" i="7"/>
  <c r="EW338" i="7"/>
  <c r="EW398" i="7"/>
  <c r="EW404" i="7"/>
  <c r="EW494" i="7"/>
  <c r="EW580" i="7"/>
  <c r="EW646" i="7"/>
  <c r="EW32" i="7"/>
  <c r="EW104" i="7"/>
  <c r="EW110" i="7"/>
  <c r="EW146" i="7"/>
  <c r="EW194" i="7"/>
  <c r="EW315" i="7"/>
  <c r="EW495" i="7"/>
  <c r="EW531" i="7"/>
  <c r="EW557" i="7"/>
  <c r="EW617" i="7"/>
  <c r="EW697" i="7"/>
  <c r="EW762" i="7"/>
  <c r="EW207" i="7"/>
  <c r="EW213" i="7"/>
  <c r="EW255" i="7"/>
  <c r="EW406" i="7"/>
  <c r="EW460" i="7"/>
  <c r="EW618" i="7"/>
  <c r="EW636" i="7"/>
  <c r="EW46" i="7"/>
  <c r="EW58" i="7"/>
  <c r="EW124" i="7"/>
  <c r="EW166" i="7"/>
  <c r="EW214" i="7"/>
  <c r="EW238" i="7"/>
  <c r="EW262" i="7"/>
  <c r="EW317" i="7"/>
  <c r="EW347" i="7"/>
  <c r="EW443" i="7"/>
  <c r="EW559" i="7"/>
  <c r="EW577" i="7"/>
  <c r="EW637" i="7"/>
  <c r="EW728" i="7"/>
  <c r="EW752" i="7"/>
  <c r="EW794" i="7"/>
  <c r="EW824" i="7"/>
  <c r="EW65" i="7"/>
  <c r="EW294" i="7"/>
  <c r="EW354" i="7"/>
  <c r="EW360" i="7"/>
  <c r="EW372" i="7"/>
  <c r="EW420" i="7"/>
  <c r="EW444" i="7"/>
  <c r="EW450" i="7"/>
  <c r="EW590" i="7"/>
  <c r="EW602" i="7"/>
  <c r="EW668" i="7"/>
  <c r="EW36" i="7"/>
  <c r="EW96" i="7"/>
  <c r="EW108" i="7"/>
  <c r="EW138" i="7"/>
  <c r="EW186" i="7"/>
  <c r="EW307" i="7"/>
  <c r="EW319" i="7"/>
  <c r="EW325" i="7"/>
  <c r="EW391" i="7"/>
  <c r="EW487" i="7"/>
  <c r="EW549" i="7"/>
  <c r="EW609" i="7"/>
  <c r="EW627" i="7"/>
  <c r="EW701" i="7"/>
  <c r="EW730" i="7"/>
  <c r="EW754" i="7"/>
  <c r="EW826" i="7"/>
  <c r="EW127" i="7"/>
  <c r="EW253" i="7"/>
  <c r="EW344" i="7"/>
  <c r="EW410" i="7"/>
  <c r="EW440" i="7"/>
  <c r="EW500" i="7"/>
  <c r="EW586" i="7"/>
  <c r="EW592" i="7"/>
  <c r="EW653" i="7"/>
  <c r="EW731" i="7"/>
  <c r="EW737" i="7"/>
  <c r="EW743" i="7"/>
  <c r="EW749" i="7"/>
  <c r="EW755" i="7"/>
  <c r="EW761" i="7"/>
  <c r="EW767" i="7"/>
  <c r="EW773" i="7"/>
  <c r="EW779" i="7"/>
  <c r="EW785" i="7"/>
  <c r="EW26" i="7"/>
  <c r="EW152" i="7"/>
  <c r="EW200" i="7"/>
  <c r="EW309" i="7"/>
  <c r="EW339" i="7"/>
  <c r="EW381" i="7"/>
  <c r="EW435" i="7"/>
  <c r="EW477" i="7"/>
  <c r="EW623" i="7"/>
  <c r="EW726" i="7"/>
  <c r="EW750" i="7"/>
  <c r="EW798" i="7"/>
  <c r="EW828" i="7"/>
  <c r="EW15" i="7"/>
  <c r="EW21" i="7"/>
  <c r="EW57" i="7"/>
  <c r="EW219" i="7"/>
  <c r="EW225" i="7"/>
  <c r="EW298" i="7"/>
  <c r="EW304" i="7"/>
  <c r="EW334" i="7"/>
  <c r="EW412" i="7"/>
  <c r="EW472" i="7"/>
  <c r="EW630" i="7"/>
  <c r="EW172" i="7"/>
  <c r="EW220" i="7"/>
  <c r="EW244" i="7"/>
  <c r="EW353" i="7"/>
  <c r="EW533" i="7"/>
  <c r="EW643" i="7"/>
  <c r="EW740" i="7"/>
  <c r="EW47" i="7"/>
  <c r="EW71" i="7"/>
  <c r="EW378" i="7"/>
  <c r="EW426" i="7"/>
  <c r="EW516" i="7"/>
  <c r="EW528" i="7"/>
  <c r="EW674" i="7"/>
  <c r="EW30" i="7"/>
  <c r="EW102" i="7"/>
  <c r="EW144" i="7"/>
  <c r="EW192" i="7"/>
  <c r="EW301" i="7"/>
  <c r="EW373" i="7"/>
  <c r="EW427" i="7"/>
  <c r="EW505" i="7"/>
  <c r="EW567" i="7"/>
  <c r="EW695" i="7"/>
  <c r="EW712" i="7"/>
  <c r="EW742" i="7"/>
  <c r="EW61" i="7"/>
  <c r="EW133" i="7"/>
  <c r="EW259" i="7"/>
  <c r="EW350" i="7"/>
  <c r="EW416" i="7"/>
  <c r="EW446" i="7"/>
  <c r="EW506" i="7"/>
  <c r="EW658" i="7"/>
  <c r="EW827" i="7"/>
  <c r="EW20" i="7"/>
  <c r="EW116" i="7"/>
  <c r="EW122" i="7"/>
  <c r="EW158" i="7"/>
  <c r="EW206" i="7"/>
  <c r="EW230" i="7"/>
  <c r="EW507" i="7"/>
  <c r="EW551" i="7"/>
  <c r="EW569" i="7"/>
  <c r="EW629" i="7"/>
  <c r="EW708" i="7"/>
  <c r="EW738" i="7"/>
  <c r="EW141" i="7"/>
  <c r="EW310" i="7"/>
  <c r="EW316" i="7"/>
  <c r="EW322" i="7"/>
  <c r="EW346" i="7"/>
  <c r="EW418" i="7"/>
  <c r="EW424" i="7"/>
  <c r="EW484" i="7"/>
  <c r="EW642" i="7"/>
  <c r="EW648" i="7"/>
  <c r="EW709" i="7"/>
  <c r="EW667" i="7"/>
  <c r="EW64" i="7"/>
  <c r="EW70" i="7"/>
  <c r="EW136" i="7"/>
  <c r="EW178" i="7"/>
  <c r="EW226" i="7"/>
  <c r="EW250" i="7"/>
  <c r="EW287" i="7"/>
  <c r="EW359" i="7"/>
  <c r="EW455" i="7"/>
  <c r="EW497" i="7"/>
  <c r="EW571" i="7"/>
  <c r="EW583" i="7"/>
  <c r="EW589" i="7"/>
  <c r="EW649" i="7"/>
  <c r="EW660" i="7"/>
  <c r="EW812" i="7"/>
  <c r="EW41" i="7"/>
  <c r="EW77" i="7"/>
  <c r="EW366" i="7"/>
  <c r="EW384" i="7"/>
  <c r="EW432" i="7"/>
  <c r="EW456" i="7"/>
  <c r="EW522" i="7"/>
  <c r="EW608" i="7"/>
  <c r="EW614" i="7"/>
  <c r="EW689" i="7"/>
  <c r="EW24" i="7"/>
  <c r="EW54" i="7"/>
  <c r="EW114" i="7"/>
  <c r="EW150" i="7"/>
  <c r="EW198" i="7"/>
  <c r="EW499" i="7"/>
  <c r="EW561" i="7"/>
  <c r="EW621" i="7"/>
  <c r="EW639" i="7"/>
  <c r="EW724" i="7"/>
  <c r="EW820" i="7"/>
  <c r="EW67" i="7"/>
  <c r="EW284" i="7"/>
  <c r="EW356" i="7"/>
  <c r="EW374" i="7"/>
  <c r="EW422" i="7"/>
  <c r="EW452" i="7"/>
  <c r="EW598" i="7"/>
  <c r="EW604" i="7"/>
  <c r="EW664" i="7"/>
  <c r="EW670" i="7"/>
  <c r="EW676" i="7"/>
  <c r="EW821" i="7"/>
  <c r="EW14" i="7"/>
  <c r="EW164" i="7"/>
  <c r="EW212" i="7"/>
  <c r="EW236" i="7"/>
  <c r="EW321" i="7"/>
  <c r="EW351" i="7"/>
  <c r="EW393" i="7"/>
  <c r="EW489" i="7"/>
  <c r="EW635" i="7"/>
  <c r="EW768" i="7"/>
  <c r="EW816" i="7"/>
  <c r="EW9" i="7"/>
  <c r="EW147" i="7"/>
  <c r="EW153" i="7"/>
  <c r="EW328" i="7"/>
  <c r="EW358" i="7"/>
  <c r="EW430" i="7"/>
  <c r="EW436" i="7"/>
  <c r="EW496" i="7"/>
  <c r="EW508" i="7"/>
  <c r="EW526" i="7"/>
  <c r="EW655" i="7"/>
  <c r="EW659" i="7"/>
  <c r="EW672" i="7"/>
  <c r="EW678" i="7"/>
  <c r="EW721" i="7"/>
  <c r="EW40" i="7"/>
  <c r="EW82" i="7"/>
  <c r="EW256" i="7"/>
  <c r="EW365" i="7"/>
  <c r="EW371" i="7"/>
  <c r="EW413" i="7"/>
  <c r="EW437" i="7"/>
  <c r="EW656" i="7"/>
  <c r="EW673" i="7"/>
  <c r="EW35" i="7"/>
  <c r="EW83" i="7"/>
  <c r="EW137" i="7"/>
  <c r="EW185" i="7"/>
  <c r="EW300" i="7"/>
  <c r="EW390" i="7"/>
  <c r="EW462" i="7"/>
  <c r="EW510" i="7"/>
  <c r="EW542" i="7"/>
  <c r="EW620" i="7"/>
  <c r="EW700" i="7"/>
  <c r="EW18" i="7"/>
  <c r="EW156" i="7"/>
  <c r="EW204" i="7"/>
  <c r="EW313" i="7"/>
  <c r="EW331" i="7"/>
  <c r="EW385" i="7"/>
  <c r="EW445" i="7"/>
  <c r="EW535" i="7"/>
  <c r="EW579" i="7"/>
  <c r="EW669" i="7"/>
  <c r="EW802" i="7"/>
  <c r="EW73" i="7"/>
  <c r="EW362" i="7"/>
  <c r="EW380" i="7"/>
  <c r="EW428" i="7"/>
  <c r="EW458" i="7"/>
  <c r="EW518" i="7"/>
  <c r="EW610" i="7"/>
  <c r="EW815" i="7"/>
  <c r="EW8" i="7"/>
  <c r="EW50" i="7"/>
  <c r="EW56" i="7"/>
  <c r="EW62" i="7"/>
  <c r="EW128" i="7"/>
  <c r="EW134" i="7"/>
  <c r="EW170" i="7"/>
  <c r="EW218" i="7"/>
  <c r="EW242" i="7"/>
  <c r="EW333" i="7"/>
  <c r="EW399" i="7"/>
  <c r="EW447" i="7"/>
  <c r="EW563" i="7"/>
  <c r="EW581" i="7"/>
  <c r="EW641" i="7"/>
  <c r="EW720" i="7"/>
  <c r="EW756" i="7"/>
  <c r="EW780" i="7"/>
  <c r="EW45" i="7"/>
  <c r="EW159" i="7"/>
  <c r="EW165" i="7"/>
  <c r="EW340" i="7"/>
  <c r="EW370" i="7"/>
  <c r="EW514" i="7"/>
  <c r="EW538" i="7"/>
  <c r="EW546" i="7"/>
  <c r="EW552" i="7"/>
  <c r="EW666" i="7"/>
  <c r="EW686" i="7"/>
  <c r="EW692" i="7"/>
  <c r="EW775" i="7"/>
  <c r="EW76" i="7"/>
  <c r="EW281" i="7"/>
  <c r="EW407" i="7"/>
  <c r="EW467" i="7"/>
  <c r="EW515" i="7"/>
  <c r="EW601" i="7"/>
  <c r="EW679" i="7"/>
  <c r="EW800" i="7"/>
  <c r="EW680" i="7"/>
  <c r="EW694" i="7"/>
  <c r="EW29" i="7"/>
  <c r="EW89" i="7"/>
  <c r="EW143" i="7"/>
  <c r="EW191" i="7"/>
  <c r="EW306" i="7"/>
  <c r="EW396" i="7"/>
  <c r="EW468" i="7"/>
  <c r="EW474" i="7"/>
  <c r="EW534" i="7"/>
  <c r="EW548" i="7"/>
  <c r="EW626" i="7"/>
  <c r="EW711" i="7"/>
  <c r="EW819" i="7"/>
  <c r="EW12" i="7"/>
  <c r="EW60" i="7"/>
  <c r="EW120" i="7"/>
  <c r="EW132" i="7"/>
  <c r="EW162" i="7"/>
  <c r="EW210" i="7"/>
  <c r="EW234" i="7"/>
  <c r="EW264" i="7"/>
  <c r="EW439" i="7"/>
  <c r="EW529" i="7"/>
  <c r="EW573" i="7"/>
  <c r="EW633" i="7"/>
  <c r="EW652" i="7"/>
  <c r="EW772" i="7"/>
  <c r="EW808" i="7"/>
  <c r="EW43" i="7"/>
  <c r="EW79" i="7"/>
  <c r="EW181" i="7"/>
  <c r="EW296" i="7"/>
  <c r="EW368" i="7"/>
  <c r="EW386" i="7"/>
  <c r="EW434" i="7"/>
  <c r="EW464" i="7"/>
  <c r="EW524" i="7"/>
  <c r="EW616" i="7"/>
  <c r="EW682" i="7"/>
  <c r="EW690" i="7"/>
  <c r="EW809" i="7"/>
  <c r="EW176" i="7"/>
  <c r="EW224" i="7"/>
  <c r="EW248" i="7"/>
  <c r="EW363" i="7"/>
  <c r="EW405" i="7"/>
  <c r="EW537" i="7"/>
  <c r="EW575" i="7"/>
  <c r="EW587" i="7"/>
  <c r="EW744" i="7"/>
  <c r="EW804" i="7"/>
  <c r="EW63" i="7"/>
  <c r="EW69" i="7"/>
  <c r="EW171" i="7"/>
  <c r="EW177" i="7"/>
  <c r="EW352" i="7"/>
  <c r="EW376" i="7"/>
  <c r="EW382" i="7"/>
  <c r="EW442" i="7"/>
  <c r="EW558" i="7"/>
  <c r="EW564" i="7"/>
  <c r="EW698" i="7"/>
  <c r="EW704" i="7"/>
  <c r="EW733" i="7"/>
  <c r="EW745" i="7"/>
  <c r="EW757" i="7"/>
  <c r="EW769" i="7"/>
  <c r="EW781" i="7"/>
  <c r="EW787" i="7"/>
  <c r="EW823" i="7"/>
  <c r="EW829" i="7"/>
  <c r="EW28" i="7"/>
  <c r="EW425" i="7"/>
  <c r="EW449" i="7"/>
  <c r="EW527" i="7"/>
  <c r="EW607" i="7"/>
  <c r="EW688" i="7"/>
  <c r="EW710" i="7"/>
  <c r="EW23" i="7"/>
  <c r="EW53" i="7"/>
  <c r="EW95" i="7"/>
  <c r="EW149" i="7"/>
  <c r="EW197" i="7"/>
  <c r="EW312" i="7"/>
  <c r="EW318" i="7"/>
  <c r="EW324" i="7"/>
  <c r="EW554" i="7"/>
  <c r="EW638" i="7"/>
  <c r="EW723" i="7"/>
  <c r="EW741" i="7"/>
  <c r="EW753" i="7"/>
  <c r="EW765" i="7"/>
  <c r="EW789" i="7"/>
  <c r="EW6" i="7"/>
  <c r="EW48" i="7"/>
  <c r="EW66" i="7"/>
  <c r="EW126" i="7"/>
  <c r="EW168" i="7"/>
  <c r="EW216" i="7"/>
  <c r="EW240" i="7"/>
  <c r="EW343" i="7"/>
  <c r="EW457" i="7"/>
  <c r="EW543" i="7"/>
  <c r="EW591" i="7"/>
  <c r="EW760" i="7"/>
  <c r="EW784" i="7"/>
  <c r="EW37" i="7"/>
  <c r="EW85" i="7"/>
  <c r="EW139" i="7"/>
  <c r="EW187" i="7"/>
  <c r="EW302" i="7"/>
  <c r="EW392" i="7"/>
  <c r="EW470" i="7"/>
  <c r="EW512" i="7"/>
  <c r="EW536" i="7"/>
  <c r="EW544" i="7"/>
  <c r="EW622" i="7"/>
  <c r="EW803" i="7"/>
  <c r="EW68" i="7"/>
  <c r="EW74" i="7"/>
  <c r="EW254" i="7"/>
  <c r="EW345" i="7"/>
  <c r="EW459" i="7"/>
  <c r="EW501" i="7"/>
  <c r="EW593" i="7"/>
  <c r="EW647" i="7"/>
  <c r="EW665" i="7"/>
  <c r="EW732" i="7"/>
  <c r="EW75" i="7"/>
  <c r="EW81" i="7"/>
  <c r="EW261" i="7"/>
  <c r="EW364" i="7"/>
  <c r="EW388" i="7"/>
  <c r="EW394" i="7"/>
  <c r="EW400" i="7"/>
  <c r="EW454" i="7"/>
  <c r="EW520" i="7"/>
  <c r="EW570" i="7"/>
  <c r="EW576" i="7"/>
  <c r="EW715" i="7"/>
  <c r="EW88" i="7"/>
  <c r="EW94" i="7"/>
  <c r="EW269" i="7"/>
  <c r="EW293" i="7"/>
  <c r="EW383" i="7"/>
  <c r="EW419" i="7"/>
  <c r="EW479" i="7"/>
  <c r="EW693" i="7"/>
  <c r="EW17" i="7"/>
  <c r="EW101" i="7"/>
  <c r="EW155" i="7"/>
  <c r="EW203" i="7"/>
  <c r="EW480" i="7"/>
  <c r="EW560" i="7"/>
  <c r="EW807" i="7"/>
  <c r="EW813" i="7"/>
  <c r="EW42" i="7"/>
  <c r="EW174" i="7"/>
  <c r="EW222" i="7"/>
  <c r="EW246" i="7"/>
  <c r="EW337" i="7"/>
  <c r="EW397" i="7"/>
  <c r="EW451" i="7"/>
  <c r="EW585" i="7"/>
  <c r="EW645" i="7"/>
  <c r="EW663" i="7"/>
  <c r="EW736" i="7"/>
  <c r="EW748" i="7"/>
  <c r="EW796" i="7"/>
  <c r="EW31" i="7"/>
  <c r="EW91" i="7"/>
  <c r="EW145" i="7"/>
  <c r="EW193" i="7"/>
  <c r="EW308" i="7"/>
  <c r="EW476" i="7"/>
  <c r="EW550" i="7"/>
  <c r="EW628" i="7"/>
  <c r="EW696" i="7"/>
  <c r="EW702" i="7"/>
  <c r="EW797" i="7"/>
  <c r="EW260" i="7"/>
  <c r="EW266" i="7"/>
  <c r="EW279" i="7"/>
  <c r="EW417" i="7"/>
  <c r="EW441" i="7"/>
  <c r="EW519" i="7"/>
  <c r="EW599" i="7"/>
  <c r="EW654" i="7"/>
  <c r="EW792" i="7"/>
  <c r="EW51" i="7"/>
  <c r="EW87" i="7"/>
  <c r="EW93" i="7"/>
  <c r="EW466" i="7"/>
  <c r="EW532" i="7"/>
  <c r="EW582" i="7"/>
  <c r="EW588" i="7"/>
  <c r="EW727" i="7"/>
  <c r="EW811" i="7"/>
  <c r="EW817" i="7"/>
  <c r="EW632" i="7"/>
  <c r="EW16" i="7"/>
  <c r="EW34" i="7"/>
  <c r="EW106" i="7"/>
  <c r="EW184" i="7"/>
  <c r="EW395" i="7"/>
  <c r="EW461" i="7"/>
  <c r="EW509" i="7"/>
  <c r="EW619" i="7"/>
  <c r="EW699" i="7"/>
  <c r="EW782" i="7"/>
  <c r="EW830" i="7"/>
  <c r="EW11" i="7"/>
  <c r="EW107" i="7"/>
  <c r="EW161" i="7"/>
  <c r="EW209" i="7"/>
  <c r="EW233" i="7"/>
  <c r="EW263" i="7"/>
  <c r="EW276" i="7"/>
  <c r="EW566" i="7"/>
  <c r="EW572" i="7"/>
  <c r="EW650" i="7"/>
  <c r="EW777" i="7"/>
  <c r="EW783" i="7"/>
  <c r="EW180" i="7"/>
  <c r="EW228" i="7"/>
  <c r="EW252" i="7"/>
  <c r="EW277" i="7"/>
  <c r="EW355" i="7"/>
  <c r="EW409" i="7"/>
  <c r="EW469" i="7"/>
  <c r="EW25" i="7"/>
  <c r="EW55" i="7"/>
  <c r="EW97" i="7"/>
  <c r="EW151" i="7"/>
  <c r="EW199" i="7"/>
  <c r="EW265" i="7"/>
  <c r="EW314" i="7"/>
  <c r="EW320" i="7"/>
  <c r="EW482" i="7"/>
  <c r="EW530" i="7"/>
  <c r="EW556" i="7"/>
  <c r="EW791" i="7"/>
  <c r="EW80" i="7"/>
  <c r="EW86" i="7"/>
  <c r="EW285" i="7"/>
  <c r="EW357" i="7"/>
  <c r="EW375" i="7"/>
  <c r="EW471" i="7"/>
  <c r="EW687" i="7"/>
  <c r="EW671" i="7"/>
  <c r="EW677" i="7"/>
  <c r="EW703" i="7"/>
  <c r="EW99" i="7"/>
  <c r="EW105" i="7"/>
  <c r="EW286" i="7"/>
  <c r="EW478" i="7"/>
  <c r="EW594" i="7"/>
  <c r="EW600" i="7"/>
  <c r="EW739" i="7"/>
  <c r="EW751" i="7"/>
  <c r="EW763" i="7"/>
  <c r="EW805" i="7"/>
  <c r="EW100" i="7"/>
  <c r="EW142" i="7"/>
  <c r="EW190" i="7"/>
  <c r="EW299" i="7"/>
  <c r="EW311" i="7"/>
  <c r="EW329" i="7"/>
  <c r="EW491" i="7"/>
  <c r="EW521" i="7"/>
  <c r="EW553" i="7"/>
  <c r="EW595" i="7"/>
  <c r="EW613" i="7"/>
  <c r="EW705" i="7"/>
  <c r="EW722" i="7"/>
  <c r="EW758" i="7"/>
  <c r="EW818" i="7"/>
  <c r="EW5" i="7"/>
  <c r="EW113" i="7"/>
  <c r="EW167" i="7"/>
  <c r="EW179" i="7"/>
  <c r="EW215" i="7"/>
  <c r="EW239" i="7"/>
  <c r="EW330" i="7"/>
  <c r="EW336" i="7"/>
  <c r="EW486" i="7"/>
  <c r="EW735" i="7"/>
  <c r="EW747" i="7"/>
  <c r="EW759" i="7"/>
  <c r="EW771" i="7"/>
  <c r="EW795" i="7"/>
  <c r="EW801" i="7"/>
  <c r="EW72" i="7"/>
  <c r="EW84" i="7"/>
  <c r="EW258" i="7"/>
  <c r="EW349" i="7"/>
  <c r="EW403" i="7"/>
  <c r="EW463" i="7"/>
  <c r="EW511" i="7"/>
  <c r="EW597" i="7"/>
  <c r="EW603" i="7"/>
  <c r="EW685" i="7"/>
  <c r="EW675" i="7"/>
  <c r="EW19" i="7"/>
  <c r="EW103" i="7"/>
  <c r="EW157" i="7"/>
  <c r="EW205" i="7"/>
  <c r="EW229" i="7"/>
  <c r="EW562" i="7"/>
  <c r="EW707" i="7"/>
  <c r="EW713" i="7"/>
  <c r="EW387" i="7"/>
  <c r="EW411" i="7"/>
  <c r="EW429" i="7"/>
  <c r="EW453" i="7"/>
  <c r="EW786" i="7"/>
  <c r="EW39" i="7"/>
  <c r="EW111" i="7"/>
  <c r="EW117" i="7"/>
  <c r="EW280" i="7"/>
  <c r="EW490" i="7"/>
  <c r="EW799" i="7"/>
  <c r="EW4" i="7"/>
  <c r="EW22" i="7"/>
  <c r="EW52" i="7"/>
  <c r="EW148" i="7"/>
  <c r="EW196" i="7"/>
  <c r="EW305" i="7"/>
  <c r="EW323" i="7"/>
  <c r="EW377" i="7"/>
  <c r="EW431" i="7"/>
  <c r="EW473" i="7"/>
  <c r="EW746" i="7"/>
  <c r="EW119" i="7"/>
  <c r="EW173" i="7"/>
  <c r="EW221" i="7"/>
  <c r="EW245" i="7"/>
  <c r="EW402" i="7"/>
  <c r="EW492" i="7"/>
  <c r="EW584" i="7"/>
  <c r="EW644" i="7"/>
  <c r="EW662" i="7"/>
  <c r="EW78" i="7"/>
  <c r="EW90" i="7"/>
  <c r="EW271" i="7"/>
  <c r="EW283" i="7"/>
  <c r="EW289" i="7"/>
  <c r="EW367" i="7"/>
  <c r="EW379" i="7"/>
  <c r="EW421" i="7"/>
  <c r="EW481" i="7"/>
  <c r="EW517" i="7"/>
  <c r="EW706" i="7"/>
  <c r="EW13" i="7"/>
  <c r="EW109" i="7"/>
  <c r="EW163" i="7"/>
  <c r="EW211" i="7"/>
  <c r="EW235" i="7"/>
  <c r="EW272" i="7"/>
  <c r="EW326" i="7"/>
  <c r="EW634" i="7"/>
  <c r="EW640" i="7"/>
  <c r="EW44" i="7"/>
  <c r="EW92" i="7"/>
  <c r="EW98" i="7"/>
  <c r="EW182" i="7"/>
  <c r="EW303" i="7"/>
  <c r="EW483" i="7"/>
  <c r="EW545" i="7"/>
  <c r="EW605" i="7"/>
  <c r="EW683" i="7"/>
  <c r="EW691" i="7"/>
  <c r="EW822" i="7"/>
  <c r="EW123" i="7"/>
  <c r="EW129" i="7"/>
  <c r="EW183" i="7"/>
  <c r="EW189" i="7"/>
  <c r="EW231" i="7"/>
  <c r="EW237" i="7"/>
  <c r="EW274" i="7"/>
  <c r="EW292" i="7"/>
  <c r="EW502" i="7"/>
  <c r="EW612" i="7"/>
  <c r="EW793" i="7"/>
  <c r="AP1" i="9" l="1"/>
  <c r="CL104" i="7"/>
  <c r="CL264" i="7"/>
  <c r="CL399" i="7"/>
  <c r="CL547" i="7"/>
  <c r="CL649" i="7"/>
  <c r="CL788" i="7"/>
  <c r="CL84" i="7"/>
  <c r="CL273" i="7"/>
  <c r="CL357" i="7"/>
  <c r="CL551" i="7"/>
  <c r="CL694" i="7"/>
  <c r="CL21" i="7"/>
  <c r="CL169" i="7"/>
  <c r="CL329" i="7"/>
  <c r="CL422" i="7"/>
  <c r="CL609" i="7"/>
  <c r="CL736" i="7"/>
  <c r="CL23" i="7"/>
  <c r="CL151" i="7"/>
  <c r="CL344" i="7"/>
  <c r="CL459" i="7"/>
  <c r="CL614" i="7"/>
  <c r="CL817" i="7"/>
  <c r="CM2" i="7"/>
  <c r="CM661" i="7" s="1"/>
  <c r="CL69" i="7"/>
  <c r="CL243" i="7"/>
  <c r="CL371" i="7"/>
  <c r="CL468" i="7"/>
  <c r="CL601" i="7"/>
  <c r="CL820" i="7"/>
  <c r="CL78" i="7"/>
  <c r="CL296" i="7"/>
  <c r="CL509" i="7"/>
  <c r="CL816" i="7"/>
  <c r="CL89" i="7"/>
  <c r="CL568" i="7"/>
  <c r="CL47" i="7"/>
  <c r="CL388" i="7"/>
  <c r="CL558" i="7"/>
  <c r="CL4" i="7"/>
  <c r="CL147" i="7"/>
  <c r="CL316" i="7"/>
  <c r="CL603" i="7"/>
  <c r="CL375" i="7"/>
  <c r="CL697" i="7"/>
  <c r="CL139" i="7"/>
  <c r="CL627" i="7"/>
  <c r="CL174" i="7"/>
  <c r="CL430" i="7"/>
  <c r="CL682" i="7"/>
  <c r="CL134" i="7"/>
  <c r="CL369" i="7"/>
  <c r="CL665" i="7"/>
  <c r="CL163" i="7"/>
  <c r="CL437" i="7"/>
  <c r="CL154" i="7"/>
  <c r="CL449" i="7"/>
  <c r="CL706" i="7"/>
  <c r="CL58" i="7"/>
  <c r="CL248" i="7"/>
  <c r="CL486" i="7"/>
  <c r="CL737" i="7"/>
  <c r="CL287" i="7"/>
  <c r="CL769" i="7"/>
  <c r="CL64" i="7"/>
  <c r="CL254" i="7"/>
  <c r="CL492" i="7"/>
  <c r="CL756" i="7"/>
  <c r="CL12" i="7"/>
  <c r="CL233" i="7"/>
  <c r="CL462" i="7"/>
  <c r="CL793" i="7"/>
  <c r="CL471" i="7"/>
  <c r="CL429" i="7"/>
  <c r="CL293" i="7"/>
  <c r="CL632" i="7"/>
  <c r="CL789" i="7"/>
  <c r="CL82" i="7"/>
  <c r="CL294" i="7"/>
  <c r="CL223" i="7"/>
  <c r="CL582" i="7"/>
  <c r="CL122" i="7"/>
  <c r="CL457" i="7"/>
  <c r="CL765" i="7"/>
  <c r="CL336" i="7"/>
  <c r="CL693" i="7"/>
  <c r="CL177" i="7"/>
  <c r="CL504" i="7"/>
  <c r="CL52" i="7"/>
  <c r="CL379" i="7"/>
  <c r="CL704" i="7"/>
  <c r="CL184" i="7"/>
  <c r="CL621" i="7"/>
  <c r="CL490" i="7"/>
  <c r="CL277" i="7"/>
  <c r="CL200" i="7"/>
  <c r="CL738" i="7"/>
  <c r="CL48" i="7"/>
  <c r="CL410" i="7"/>
  <c r="CL570" i="7"/>
  <c r="CL716" i="7"/>
  <c r="CL262" i="7"/>
  <c r="CL333" i="7"/>
  <c r="CL642" i="7"/>
  <c r="CL232" i="7"/>
  <c r="CL585" i="7"/>
  <c r="CL99" i="7"/>
  <c r="CL222" i="7"/>
  <c r="CL809" i="7"/>
  <c r="CL109" i="7"/>
  <c r="CL692" i="7"/>
  <c r="CL216" i="7"/>
  <c r="CL343" i="7"/>
  <c r="CL528" i="7"/>
  <c r="CL623" i="7"/>
  <c r="CL16" i="7"/>
  <c r="CL339" i="7"/>
  <c r="CL759" i="7"/>
  <c r="CL289" i="7"/>
  <c r="CL608" i="7"/>
  <c r="CL85" i="7"/>
  <c r="CL478" i="7"/>
  <c r="CL806" i="7"/>
  <c r="CL303" i="7"/>
  <c r="CL695" i="7"/>
  <c r="CL156" i="7"/>
  <c r="CL507" i="7"/>
  <c r="CL7" i="7"/>
  <c r="CL433" i="7"/>
  <c r="CL730" i="7"/>
  <c r="CL252" i="7"/>
  <c r="CL808" i="7"/>
  <c r="CL62" i="7"/>
  <c r="CL709" i="7"/>
  <c r="CL830" i="7"/>
  <c r="CL557" i="7"/>
  <c r="CL238" i="7"/>
  <c r="CL342" i="7"/>
  <c r="CL589" i="7"/>
  <c r="CL68" i="7"/>
  <c r="CL440" i="7"/>
  <c r="CL778" i="7"/>
  <c r="CL323" i="7"/>
  <c r="CL643" i="7"/>
  <c r="CL191" i="7"/>
  <c r="CL521" i="7"/>
  <c r="CL20" i="7"/>
  <c r="CL376" i="7"/>
  <c r="CL726" i="7"/>
  <c r="CL183" i="7"/>
  <c r="CL586" i="7"/>
  <c r="CL51" i="7"/>
  <c r="CL438" i="7"/>
  <c r="CL777" i="7"/>
  <c r="CL822" i="7"/>
  <c r="CL717" i="7"/>
  <c r="CL17" i="7"/>
  <c r="CL650" i="7"/>
  <c r="CL506" i="7"/>
  <c r="CL166" i="7"/>
  <c r="CL315" i="7"/>
  <c r="CL467" i="7"/>
  <c r="CL116" i="7"/>
  <c r="CL451" i="7"/>
  <c r="CL792" i="7"/>
  <c r="CL340" i="7"/>
  <c r="CL648" i="7"/>
  <c r="CL193" i="7"/>
  <c r="CL562" i="7"/>
  <c r="CL32" i="7"/>
  <c r="CL408" i="7"/>
  <c r="CL719" i="7"/>
  <c r="CL209" i="7"/>
  <c r="CL597" i="7"/>
  <c r="CL107" i="7"/>
  <c r="CL456" i="7"/>
  <c r="CL5" i="7"/>
  <c r="CL634" i="7"/>
  <c r="CL575" i="7"/>
  <c r="CL475" i="7"/>
  <c r="CL815" i="7"/>
  <c r="CL135" i="7"/>
  <c r="CL239" i="7"/>
  <c r="CL394" i="7"/>
  <c r="CL121" i="7"/>
  <c r="CL493" i="7"/>
  <c r="CL828" i="7"/>
  <c r="CL322" i="7"/>
  <c r="CL714" i="7"/>
  <c r="CL187" i="7"/>
  <c r="CL267" i="7"/>
  <c r="CL268" i="7"/>
  <c r="CL364" i="7"/>
  <c r="CL821" i="7"/>
  <c r="CL684" i="7"/>
  <c r="CL220" i="7"/>
  <c r="CL637" i="7"/>
  <c r="CL535" i="7"/>
  <c r="CL423" i="7"/>
  <c r="CL98" i="7"/>
  <c r="CL578" i="7"/>
  <c r="CL312" i="7"/>
  <c r="CL798" i="7"/>
  <c r="CL514" i="7"/>
  <c r="CL698" i="7"/>
  <c r="CL757" i="7"/>
  <c r="CL565" i="7"/>
  <c r="CL426" i="7"/>
  <c r="CL270" i="7"/>
  <c r="CL106" i="7"/>
  <c r="CL799" i="7"/>
  <c r="CL677" i="7"/>
  <c r="CL489" i="7"/>
  <c r="CL377" i="7"/>
  <c r="CL175" i="7"/>
  <c r="CL41" i="7"/>
  <c r="CL801" i="7"/>
  <c r="CL676" i="7"/>
  <c r="CL510" i="7"/>
  <c r="CL382" i="7"/>
  <c r="CL186" i="7"/>
  <c r="CL56" i="7"/>
  <c r="CL748" i="7"/>
  <c r="CL579" i="7"/>
  <c r="CL403" i="7"/>
  <c r="CL212" i="7"/>
  <c r="CL115" i="7"/>
  <c r="CL593" i="7"/>
  <c r="CL299" i="7"/>
  <c r="CL663" i="7"/>
  <c r="CL549" i="7"/>
  <c r="CL157" i="7"/>
  <c r="CL6" i="7"/>
  <c r="CL707" i="7"/>
  <c r="CL629" i="7"/>
  <c r="CL416" i="7"/>
  <c r="CL113" i="7"/>
  <c r="CL607" i="7"/>
  <c r="CL356" i="7"/>
  <c r="CL782" i="7"/>
  <c r="CL564" i="7"/>
  <c r="CL656" i="7"/>
  <c r="CL525" i="7"/>
  <c r="CL192" i="7"/>
  <c r="CL414" i="7"/>
  <c r="CL516" i="7"/>
  <c r="CL35" i="7"/>
  <c r="CL127" i="7"/>
  <c r="CL42" i="7"/>
  <c r="CL727" i="7"/>
  <c r="CL477" i="7"/>
  <c r="CL207" i="7"/>
  <c r="CL675" i="7"/>
  <c r="CL412" i="7"/>
  <c r="CL25" i="7"/>
  <c r="CL680" i="7"/>
  <c r="CL590" i="7"/>
  <c r="CL779" i="7"/>
  <c r="CL678" i="7"/>
  <c r="CL536" i="7"/>
  <c r="CL443" i="7"/>
  <c r="CL195" i="7"/>
  <c r="CL94" i="7"/>
  <c r="CL768" i="7"/>
  <c r="CL599" i="7"/>
  <c r="CL448" i="7"/>
  <c r="CL314" i="7"/>
  <c r="CL159" i="7"/>
  <c r="CL15" i="7"/>
  <c r="CL771" i="7"/>
  <c r="CL674" i="7"/>
  <c r="CL473" i="7"/>
  <c r="CL374" i="7"/>
  <c r="CL170" i="7"/>
  <c r="CL44" i="7"/>
  <c r="CL685" i="7"/>
  <c r="CL548" i="7"/>
  <c r="CL407" i="7"/>
  <c r="CL213" i="7"/>
  <c r="CL132" i="7"/>
  <c r="CL406" i="7"/>
  <c r="CL43" i="7"/>
  <c r="CL352" i="7"/>
  <c r="CL463" i="7"/>
  <c r="CL228" i="7"/>
  <c r="CL83" i="7"/>
  <c r="CL790" i="7"/>
  <c r="CL563" i="7"/>
  <c r="CL179" i="7"/>
  <c r="CL735" i="7"/>
  <c r="CL354" i="7"/>
  <c r="CL103" i="7"/>
  <c r="CL671" i="7"/>
  <c r="CL553" i="7"/>
  <c r="CL812" i="7"/>
  <c r="CL646" i="7"/>
  <c r="CL545" i="7"/>
  <c r="CL327" i="7"/>
  <c r="CL235" i="7"/>
  <c r="CL86" i="7"/>
  <c r="CL739" i="7"/>
  <c r="CL594" i="7"/>
  <c r="CL458" i="7"/>
  <c r="CL309" i="7"/>
  <c r="CL145" i="7"/>
  <c r="CL49" i="7"/>
  <c r="CL763" i="7"/>
  <c r="CL595" i="7"/>
  <c r="CL481" i="7"/>
  <c r="CL338" i="7"/>
  <c r="CL194" i="7"/>
  <c r="CL31" i="7"/>
  <c r="CL797" i="7"/>
  <c r="CL670" i="7"/>
  <c r="CL511" i="7"/>
  <c r="CL427" i="7"/>
  <c r="CL260" i="7"/>
  <c r="CL101" i="7"/>
  <c r="CL742" i="7"/>
  <c r="CL569" i="7"/>
  <c r="CL442" i="7"/>
  <c r="CL275" i="7"/>
  <c r="CL168" i="7"/>
  <c r="CL337" i="7"/>
  <c r="CL244" i="7"/>
  <c r="CL261" i="7"/>
  <c r="CL283" i="7"/>
  <c r="CL126" i="7"/>
  <c r="CL664" i="7"/>
  <c r="CL581" i="7"/>
  <c r="CL190" i="7"/>
  <c r="CL772" i="7"/>
  <c r="CL461" i="7"/>
  <c r="CL173" i="7"/>
  <c r="CL630" i="7"/>
  <c r="CL397" i="7"/>
  <c r="CL308" i="7"/>
  <c r="CL188" i="7"/>
  <c r="CL45" i="7"/>
  <c r="CL807" i="7"/>
  <c r="CL242" i="7"/>
  <c r="CL146" i="7"/>
  <c r="CL832" i="7"/>
  <c r="CL644" i="7"/>
  <c r="CL279" i="7"/>
  <c r="CL776" i="7"/>
  <c r="CL491" i="7"/>
  <c r="CL214" i="7"/>
  <c r="CL762" i="7"/>
  <c r="CL348" i="7"/>
  <c r="CL825" i="7"/>
  <c r="CL641" i="7"/>
  <c r="CL450" i="7"/>
  <c r="CL355" i="7"/>
  <c r="CL255" i="7"/>
  <c r="CL33" i="7"/>
  <c r="CL723" i="7"/>
  <c r="CL555" i="7"/>
  <c r="CL386" i="7"/>
  <c r="CL224" i="7"/>
  <c r="CL153" i="7"/>
  <c r="CL722" i="7"/>
  <c r="CL546" i="7"/>
  <c r="CL455" i="7"/>
  <c r="CL306" i="7"/>
  <c r="CL140" i="7"/>
  <c r="CL46" i="7"/>
  <c r="CL786" i="7"/>
  <c r="CL631" i="7"/>
  <c r="CL524" i="7"/>
  <c r="CL324" i="7"/>
  <c r="CL208" i="7"/>
  <c r="CL74" i="7"/>
  <c r="CL754" i="7"/>
  <c r="CL580" i="7"/>
  <c r="CL363" i="7"/>
  <c r="CL285" i="7"/>
  <c r="CL137" i="7"/>
  <c r="CL96" i="7"/>
  <c r="CL129" i="7"/>
  <c r="CL622" i="7"/>
  <c r="CL317" i="7"/>
  <c r="CL240" i="7"/>
  <c r="CL29" i="7"/>
  <c r="CL743" i="7"/>
  <c r="CL350" i="7"/>
  <c r="CL13" i="7"/>
  <c r="CL539" i="7"/>
  <c r="CL221" i="7"/>
  <c r="CL802" i="7"/>
  <c r="CL330" i="7"/>
  <c r="CL805" i="7"/>
  <c r="CL686" i="7"/>
  <c r="CL488" i="7"/>
  <c r="CL383" i="7"/>
  <c r="CL219" i="7"/>
  <c r="CL19" i="7"/>
  <c r="CL729" i="7"/>
  <c r="CL559" i="7"/>
  <c r="CL420" i="7"/>
  <c r="CL263" i="7"/>
  <c r="CL91" i="7"/>
  <c r="CL728" i="7"/>
  <c r="CL588" i="7"/>
  <c r="CL400" i="7"/>
  <c r="CL245" i="7"/>
  <c r="CL149" i="7"/>
  <c r="CL766" i="7"/>
  <c r="CL691" i="7"/>
  <c r="CL501" i="7"/>
  <c r="CL373" i="7"/>
  <c r="CL182" i="7"/>
  <c r="CL57" i="7"/>
  <c r="CL655" i="7"/>
  <c r="CL543" i="7"/>
  <c r="CL404" i="7"/>
  <c r="CL295" i="7"/>
  <c r="CL128" i="7"/>
  <c r="CL418" i="7"/>
  <c r="CL392" i="7"/>
  <c r="CL218" i="7"/>
  <c r="CL162" i="7"/>
  <c r="CL711" i="7"/>
  <c r="CL435" i="7"/>
  <c r="CL79" i="7"/>
  <c r="CL613" i="7"/>
  <c r="CL305" i="7"/>
  <c r="CL230" i="7"/>
  <c r="CL732" i="7"/>
  <c r="CL604" i="7"/>
  <c r="CL465" i="7"/>
  <c r="CL347" i="7"/>
  <c r="CL203" i="7"/>
  <c r="CL22" i="7"/>
  <c r="CL636" i="7"/>
  <c r="CL520" i="7"/>
  <c r="CL381" i="7"/>
  <c r="CL274" i="7"/>
  <c r="CL63" i="7"/>
  <c r="CL720" i="7"/>
  <c r="CL552" i="7"/>
  <c r="CL366" i="7"/>
  <c r="CL297" i="7"/>
  <c r="CL150" i="7"/>
  <c r="CL787" i="7"/>
  <c r="CL626" i="7"/>
  <c r="CL502" i="7"/>
  <c r="CL331" i="7"/>
  <c r="CL237" i="7"/>
  <c r="CL40" i="7"/>
  <c r="CL794" i="7"/>
  <c r="CL667" i="7"/>
  <c r="CL508" i="7"/>
  <c r="CL424" i="7"/>
  <c r="CL257" i="7"/>
  <c r="CL100" i="7"/>
  <c r="CL744" i="7"/>
  <c r="CL368" i="7"/>
  <c r="CL531" i="7"/>
  <c r="CL398" i="7"/>
  <c r="CL266" i="7"/>
  <c r="CL749" i="7"/>
  <c r="CL452" i="7"/>
  <c r="CL95" i="7"/>
  <c r="CL620" i="7"/>
  <c r="CL380" i="7"/>
  <c r="CL160" i="7"/>
  <c r="CL710" i="7"/>
  <c r="CL605" i="7"/>
  <c r="CL454" i="7"/>
  <c r="CL320" i="7"/>
  <c r="CL130" i="7"/>
  <c r="CL14" i="7"/>
  <c r="CL773" i="7"/>
  <c r="CL624" i="7"/>
  <c r="CL530" i="7"/>
  <c r="CL405" i="7"/>
  <c r="CL178" i="7"/>
  <c r="CL97" i="7"/>
  <c r="CL715" i="7"/>
  <c r="CL556" i="7"/>
  <c r="CL417" i="7"/>
  <c r="CL259" i="7"/>
  <c r="CL102" i="7"/>
  <c r="CL814" i="7"/>
  <c r="CL592" i="7"/>
  <c r="CL503" i="7"/>
  <c r="CL365" i="7"/>
  <c r="CL164" i="7"/>
  <c r="CL30" i="7"/>
  <c r="CL800" i="7"/>
  <c r="CL703" i="7"/>
  <c r="CL512" i="7"/>
  <c r="CL390" i="7"/>
  <c r="CL250" i="7"/>
  <c r="CL718" i="7"/>
  <c r="CL660" i="7"/>
  <c r="CL204" i="7"/>
  <c r="CL529" i="7"/>
  <c r="CL444" i="7"/>
  <c r="CL258" i="7"/>
  <c r="CL810" i="7"/>
  <c r="CL470" i="7"/>
  <c r="CL144" i="7"/>
  <c r="CL681" i="7"/>
  <c r="CL334" i="7"/>
  <c r="CL54" i="7"/>
  <c r="CL761" i="7"/>
  <c r="CL600" i="7"/>
  <c r="CL464" i="7"/>
  <c r="CL281" i="7"/>
  <c r="CL124" i="7"/>
  <c r="CL55" i="7"/>
  <c r="CL824" i="7"/>
  <c r="CL640" i="7"/>
  <c r="CL537" i="7"/>
  <c r="CL313" i="7"/>
  <c r="CL229" i="7"/>
  <c r="CL80" i="7"/>
  <c r="CL633" i="7"/>
  <c r="CL517" i="7"/>
  <c r="CL345" i="7"/>
  <c r="CL271" i="7"/>
  <c r="CL110" i="7"/>
  <c r="CL724" i="7"/>
  <c r="CL587" i="7"/>
  <c r="CL523" i="7"/>
  <c r="CL687" i="7"/>
  <c r="CL108" i="7"/>
  <c r="CL602" i="7"/>
  <c r="CL453" i="7"/>
  <c r="CL358" i="7"/>
  <c r="CL3" i="7"/>
  <c r="CL533" i="7"/>
  <c r="CL112" i="7"/>
  <c r="CL750" i="7"/>
  <c r="CL351" i="7"/>
  <c r="CL26" i="7"/>
  <c r="CL487" i="7"/>
  <c r="CL752" i="7"/>
  <c r="CL441" i="7"/>
  <c r="CL59" i="7"/>
  <c r="CL669" i="7"/>
  <c r="CL542" i="7"/>
  <c r="CL396" i="7"/>
  <c r="CL76" i="7"/>
  <c r="CL574" i="7"/>
  <c r="CL291" i="7"/>
  <c r="CL760" i="7"/>
  <c r="CL515" i="7"/>
  <c r="CL526" i="7"/>
  <c r="CL114" i="7"/>
  <c r="CL804" i="7"/>
  <c r="CL385" i="7"/>
  <c r="CL596" i="7"/>
  <c r="CL158" i="7"/>
  <c r="CL431" i="7"/>
  <c r="CL141" i="7"/>
  <c r="CL783" i="7"/>
  <c r="CL615" i="7"/>
  <c r="CL362" i="7"/>
  <c r="CL71" i="7"/>
  <c r="CL823" i="7"/>
  <c r="CL616" i="7"/>
  <c r="CL497" i="7"/>
  <c r="CL359" i="7"/>
  <c r="CL123" i="7"/>
  <c r="CL18" i="7"/>
  <c r="CL645" i="7"/>
  <c r="CL532" i="7"/>
  <c r="CL395" i="7"/>
  <c r="CL286" i="7"/>
  <c r="CL119" i="7"/>
  <c r="CL480" i="7"/>
  <c r="CL75" i="7"/>
  <c r="CL767" i="7"/>
  <c r="CL349" i="7"/>
  <c r="CL527" i="7"/>
  <c r="CL87" i="7"/>
  <c r="CL446" i="7"/>
  <c r="CL72" i="7"/>
  <c r="CL764" i="7"/>
  <c r="CL576" i="7"/>
  <c r="CL335" i="7"/>
  <c r="CL50" i="7"/>
  <c r="CL705" i="7"/>
  <c r="CL617" i="7"/>
  <c r="CL466" i="7"/>
  <c r="CL332" i="7"/>
  <c r="CL176" i="7"/>
  <c r="CL827" i="7"/>
  <c r="CL785" i="7"/>
  <c r="CL688" i="7"/>
  <c r="CL544" i="7"/>
  <c r="CL415" i="7"/>
  <c r="CL211" i="7"/>
  <c r="CL90" i="7"/>
  <c r="CL411" i="7"/>
  <c r="CL206" i="7"/>
  <c r="CL702" i="7"/>
  <c r="CL341" i="7"/>
  <c r="CL534" i="7"/>
  <c r="CL829" i="7"/>
  <c r="CL803" i="7"/>
  <c r="CL387" i="7"/>
  <c r="CL24" i="7"/>
  <c r="CL784" i="7"/>
  <c r="CL522" i="7"/>
  <c r="CL298" i="7"/>
  <c r="CL9" i="7"/>
  <c r="CL747" i="7"/>
  <c r="CL612" i="7"/>
  <c r="CL425" i="7"/>
  <c r="CL290" i="7"/>
  <c r="CL143" i="7"/>
  <c r="CL67" i="7"/>
  <c r="CL818" i="7"/>
  <c r="CL653" i="7"/>
  <c r="CL505" i="7"/>
  <c r="CL384" i="7"/>
  <c r="CL241" i="7"/>
  <c r="CL92" i="7"/>
  <c r="CL391" i="7"/>
  <c r="CL745" i="7"/>
  <c r="CL265" i="7"/>
  <c r="CL474" i="7"/>
  <c r="CL34" i="7"/>
  <c r="CL713" i="7"/>
  <c r="CL393" i="7"/>
  <c r="CL73" i="7"/>
  <c r="CL811" i="7"/>
  <c r="CL498" i="7"/>
  <c r="CL205" i="7"/>
  <c r="CL37" i="7"/>
  <c r="CL725" i="7"/>
  <c r="CL566" i="7"/>
  <c r="CL439" i="7"/>
  <c r="CL272" i="7"/>
  <c r="CL165" i="7"/>
  <c r="CL215" i="7"/>
  <c r="CL774" i="7"/>
  <c r="CL668" i="7"/>
  <c r="CL485" i="7"/>
  <c r="CL321" i="7"/>
  <c r="CL167" i="7"/>
  <c r="CL81" i="7"/>
  <c r="CL389" i="7"/>
  <c r="CL679" i="7"/>
  <c r="CL199" i="7"/>
  <c r="CL445" i="7"/>
  <c r="CL831" i="7"/>
  <c r="CL753" i="7"/>
  <c r="CL325" i="7"/>
  <c r="CL494" i="7"/>
  <c r="CL721" i="7"/>
  <c r="CL499" i="7"/>
  <c r="CL202" i="7"/>
  <c r="CL27" i="7"/>
  <c r="CL731" i="7"/>
  <c r="CL573" i="7"/>
  <c r="CL409" i="7"/>
  <c r="CL201" i="7"/>
  <c r="CL138" i="7"/>
  <c r="CL813" i="7"/>
  <c r="CL647" i="7"/>
  <c r="CL482" i="7"/>
  <c r="CL361" i="7"/>
  <c r="CL198" i="7"/>
  <c r="CL38" i="7"/>
  <c r="CL826" i="7"/>
  <c r="CL307" i="7"/>
  <c r="CL638" i="7"/>
  <c r="CL249" i="7"/>
  <c r="CL770" i="7"/>
  <c r="CL402" i="7"/>
  <c r="CL701" i="7"/>
  <c r="CL302" i="7"/>
  <c r="CL758" i="7"/>
  <c r="CL500" i="7"/>
  <c r="CL180" i="7"/>
  <c r="CL833" i="7"/>
  <c r="CL740" i="7"/>
  <c r="CL577" i="7"/>
  <c r="CL360" i="7"/>
  <c r="CL282" i="7"/>
  <c r="CL117" i="7"/>
  <c r="CL775" i="7"/>
  <c r="CL666" i="7"/>
  <c r="CL476" i="7"/>
  <c r="CL328" i="7"/>
  <c r="CL225" i="7"/>
  <c r="CL36" i="7"/>
  <c r="CL696" i="7"/>
  <c r="CL269" i="7"/>
  <c r="CL598" i="7"/>
  <c r="CL197" i="7"/>
  <c r="CL795" i="7"/>
  <c r="CL300" i="7"/>
  <c r="CL690" i="7"/>
  <c r="CL278" i="7"/>
  <c r="CL734" i="7"/>
  <c r="CL469" i="7"/>
  <c r="CL234" i="7"/>
  <c r="CL70" i="7"/>
  <c r="CL652" i="7"/>
  <c r="CL538" i="7"/>
  <c r="CL401" i="7"/>
  <c r="CL292" i="7"/>
  <c r="CL125" i="7"/>
  <c r="CL746" i="7"/>
  <c r="CL610" i="7"/>
  <c r="CL483" i="7"/>
  <c r="CL353" i="7"/>
  <c r="CL210" i="7"/>
  <c r="CL10" i="7"/>
  <c r="CL751" i="7"/>
  <c r="CL236" i="7"/>
  <c r="CL591" i="7"/>
  <c r="CL155" i="7"/>
  <c r="CL796" i="7"/>
  <c r="CL346" i="7"/>
  <c r="CL618" i="7"/>
  <c r="CL288" i="7"/>
  <c r="CL628" i="7"/>
  <c r="CL428" i="7"/>
  <c r="CL142" i="7"/>
  <c r="CL301" i="7"/>
  <c r="CL791" i="7"/>
  <c r="CL659" i="7"/>
  <c r="CL550" i="7"/>
  <c r="CL421" i="7"/>
  <c r="CL256" i="7"/>
  <c r="CL88" i="7"/>
  <c r="CL741" i="7"/>
  <c r="CL611" i="7"/>
  <c r="CL460" i="7"/>
  <c r="CL326" i="7"/>
  <c r="CL161" i="7"/>
  <c r="CL11" i="7"/>
  <c r="CL639" i="7"/>
  <c r="CL280" i="7"/>
  <c r="CL447" i="7"/>
  <c r="CL65" i="7"/>
  <c r="CL755" i="7"/>
  <c r="CL311" i="7"/>
  <c r="CL572" i="7"/>
  <c r="CL253" i="7"/>
  <c r="CL657" i="7"/>
  <c r="CL436" i="7"/>
  <c r="CL181" i="7"/>
  <c r="CL683" i="7"/>
  <c r="CL658" i="7"/>
  <c r="CL513" i="7"/>
  <c r="CL378" i="7"/>
  <c r="CL247" i="7"/>
  <c r="CL53" i="7"/>
  <c r="CL733" i="7"/>
  <c r="CL606" i="7"/>
  <c r="CL419" i="7"/>
  <c r="CL284" i="7"/>
  <c r="CL120" i="7"/>
  <c r="CL61" i="7"/>
  <c r="CL689" i="7"/>
  <c r="CL118" i="7"/>
  <c r="CL479" i="7"/>
  <c r="CL39" i="7"/>
  <c r="CL700" i="7"/>
  <c r="CL172" i="7"/>
  <c r="CL583" i="7"/>
  <c r="CL185" i="7"/>
  <c r="CL625" i="7"/>
  <c r="CL319" i="7"/>
  <c r="CL148" i="7"/>
  <c r="CL780" i="7"/>
  <c r="CL673" i="7"/>
  <c r="CL519" i="7"/>
  <c r="CL304" i="7"/>
  <c r="CL189" i="7"/>
  <c r="CL66" i="7"/>
  <c r="CL708" i="7"/>
  <c r="CL560" i="7"/>
  <c r="CL413" i="7"/>
  <c r="CL251" i="7"/>
  <c r="CL133" i="7"/>
  <c r="CL217" i="7"/>
  <c r="CL554" i="7"/>
  <c r="CL152" i="7"/>
  <c r="CL484" i="7"/>
  <c r="CL28" i="7"/>
  <c r="CL662" i="7"/>
  <c r="CL226" i="7"/>
  <c r="CL518" i="7"/>
  <c r="CL136" i="7"/>
  <c r="CL619" i="7"/>
  <c r="CL370" i="7"/>
  <c r="CL77" i="7"/>
  <c r="CL819" i="7"/>
  <c r="CL654" i="7"/>
  <c r="CL495" i="7"/>
  <c r="CL367" i="7"/>
  <c r="CL196" i="7"/>
  <c r="CL60" i="7"/>
  <c r="CL699" i="7"/>
  <c r="CL567" i="7"/>
  <c r="CL372" i="7"/>
  <c r="CL227" i="7"/>
  <c r="CL111" i="7"/>
  <c r="CL561" i="7"/>
  <c r="CL93" i="7"/>
  <c r="CL434" i="7"/>
  <c r="CL635" i="7"/>
  <c r="CL246" i="7"/>
  <c r="CL472" i="7"/>
  <c r="CL171" i="7"/>
  <c r="CL584" i="7"/>
  <c r="CL318" i="7"/>
  <c r="CL131" i="7"/>
  <c r="CL781" i="7"/>
  <c r="CL672" i="7"/>
  <c r="CL496" i="7"/>
  <c r="CL310" i="7"/>
  <c r="CL231" i="7"/>
  <c r="CL8" i="7"/>
  <c r="CL712" i="7"/>
  <c r="CL571" i="7"/>
  <c r="CL432" i="7"/>
  <c r="CL276" i="7"/>
  <c r="CL105" i="7"/>
  <c r="CM710" i="7" l="1"/>
  <c r="CM819" i="7"/>
  <c r="CM671" i="7"/>
  <c r="CM809" i="7"/>
  <c r="CM667" i="7"/>
  <c r="CM709" i="7"/>
  <c r="CM696" i="7"/>
  <c r="CM811" i="7"/>
  <c r="CM785" i="7"/>
  <c r="CM503" i="7"/>
  <c r="CM716" i="7"/>
  <c r="CM399" i="7"/>
  <c r="CM770" i="7"/>
  <c r="CM465" i="7"/>
  <c r="CM763" i="7"/>
  <c r="CM485" i="7"/>
  <c r="CM642" i="7"/>
  <c r="CM382" i="7"/>
  <c r="CM632" i="7"/>
  <c r="CM158" i="7"/>
  <c r="CM771" i="7"/>
  <c r="CM502" i="7"/>
  <c r="CM594" i="7"/>
  <c r="CM385" i="7"/>
  <c r="CM538" i="7"/>
  <c r="CM645" i="7"/>
  <c r="CM95" i="7"/>
  <c r="CM434" i="7"/>
  <c r="CM618" i="7"/>
  <c r="CM722" i="7"/>
  <c r="CM220" i="7"/>
  <c r="CM495" i="7"/>
  <c r="CM650" i="7"/>
  <c r="CM784" i="7"/>
  <c r="CM345" i="7"/>
  <c r="CM520" i="7"/>
  <c r="CM630" i="7"/>
  <c r="CM56" i="7"/>
  <c r="CM418" i="7"/>
  <c r="CM600" i="7"/>
  <c r="CM725" i="7"/>
  <c r="CM196" i="7"/>
  <c r="CM486" i="7"/>
  <c r="CM635" i="7"/>
  <c r="CM802" i="7"/>
  <c r="CM668" i="7"/>
  <c r="CM265" i="7"/>
  <c r="CM678" i="7"/>
  <c r="CM322" i="7"/>
  <c r="CM758" i="7"/>
  <c r="CM449" i="7"/>
  <c r="CM425" i="7"/>
  <c r="CM188" i="7"/>
  <c r="CM700" i="7"/>
  <c r="CM257" i="7"/>
  <c r="CM654" i="7"/>
  <c r="CM229" i="7"/>
  <c r="CM656" i="7"/>
  <c r="CM291" i="7"/>
  <c r="CM653" i="7"/>
  <c r="CM293" i="7"/>
  <c r="CM612" i="7"/>
  <c r="CM59" i="7"/>
  <c r="CM529" i="7"/>
  <c r="CM636" i="7"/>
  <c r="CM369" i="7"/>
  <c r="CM817" i="7"/>
  <c r="CM493" i="7"/>
  <c r="CM31" i="7"/>
  <c r="CM429" i="7"/>
  <c r="CM615" i="7"/>
  <c r="CM719" i="7"/>
  <c r="CM242" i="7"/>
  <c r="CM450" i="7"/>
  <c r="CM641" i="7"/>
  <c r="CM775" i="7"/>
  <c r="CM374" i="7"/>
  <c r="CM550" i="7"/>
  <c r="CM685" i="7"/>
  <c r="CM72" i="7"/>
  <c r="CM436" i="7"/>
  <c r="CM597" i="7"/>
  <c r="CM711" i="7"/>
  <c r="CM190" i="7"/>
  <c r="CM499" i="7"/>
  <c r="CM625" i="7"/>
  <c r="CM825" i="7"/>
  <c r="CM381" i="7"/>
  <c r="CM532" i="7"/>
  <c r="CM639" i="7"/>
  <c r="CM577" i="7"/>
  <c r="CM566" i="7"/>
  <c r="CM695" i="7"/>
  <c r="CM254" i="7"/>
  <c r="CM619" i="7"/>
  <c r="CM171" i="7"/>
  <c r="CM647" i="7"/>
  <c r="CM184" i="7"/>
  <c r="CM644" i="7"/>
  <c r="CM199" i="7"/>
  <c r="CM570" i="7"/>
  <c r="CM807" i="7"/>
  <c r="CM516" i="7"/>
  <c r="CM637" i="7"/>
  <c r="CM326" i="7"/>
  <c r="CM741" i="7"/>
  <c r="CM473" i="7"/>
  <c r="CM92" i="7"/>
  <c r="CM458" i="7"/>
  <c r="CM620" i="7"/>
  <c r="CM744" i="7"/>
  <c r="CM252" i="7"/>
  <c r="CM522" i="7"/>
  <c r="CM665" i="7"/>
  <c r="CM813" i="7"/>
  <c r="CM443" i="7"/>
  <c r="CM583" i="7"/>
  <c r="CM712" i="7"/>
  <c r="CM113" i="7"/>
  <c r="CM439" i="7"/>
  <c r="CM602" i="7"/>
  <c r="CM733" i="7"/>
  <c r="CM235" i="7"/>
  <c r="CM504" i="7"/>
  <c r="CM691" i="7"/>
  <c r="CM793" i="7"/>
  <c r="CM361" i="7"/>
  <c r="CM565" i="7"/>
  <c r="CM760" i="7"/>
  <c r="CM806" i="7"/>
  <c r="CM511" i="7"/>
  <c r="CM568" i="7"/>
  <c r="CM622" i="7"/>
  <c r="CM173" i="7"/>
  <c r="CM28" i="7"/>
  <c r="CM267" i="7"/>
  <c r="CM580" i="7"/>
  <c r="CM608" i="7"/>
  <c r="CM108" i="7"/>
  <c r="CM588" i="7"/>
  <c r="CM593" i="7"/>
  <c r="CM36" i="7"/>
  <c r="CM621" i="7"/>
  <c r="CM54" i="7"/>
  <c r="CM506" i="7"/>
  <c r="CM705" i="7"/>
  <c r="CM396" i="7"/>
  <c r="CM586" i="7"/>
  <c r="CM148" i="7"/>
  <c r="CM726" i="7"/>
  <c r="CM420" i="7"/>
  <c r="CM103" i="7"/>
  <c r="CM444" i="7"/>
  <c r="CM677" i="7"/>
  <c r="CM797" i="7"/>
  <c r="CM340" i="7"/>
  <c r="CM508" i="7"/>
  <c r="CM688" i="7"/>
  <c r="CM803" i="7"/>
  <c r="CM426" i="7"/>
  <c r="CM581" i="7"/>
  <c r="CM698" i="7"/>
  <c r="CM180" i="7"/>
  <c r="CM497" i="7"/>
  <c r="CM592" i="7"/>
  <c r="CM779" i="7"/>
  <c r="CM321" i="7"/>
  <c r="CM530" i="7"/>
  <c r="CM697" i="7"/>
  <c r="CM824" i="7"/>
  <c r="CM412" i="7"/>
  <c r="CM563" i="7"/>
  <c r="CM759" i="7"/>
  <c r="CM823" i="7"/>
  <c r="CM488" i="7"/>
  <c r="CM822" i="7"/>
  <c r="CM515" i="7"/>
  <c r="CM560" i="7"/>
  <c r="CM268" i="7"/>
  <c r="CM687" i="7"/>
  <c r="CM509" i="7"/>
  <c r="CM355" i="7"/>
  <c r="CM557" i="7"/>
  <c r="CN2" i="7"/>
  <c r="CN661" i="7" s="1"/>
  <c r="CM551" i="7"/>
  <c r="CM582" i="7"/>
  <c r="CM579" i="7"/>
  <c r="CM774" i="7"/>
  <c r="CM474" i="7"/>
  <c r="CM753" i="7"/>
  <c r="CM421" i="7"/>
  <c r="CM603" i="7"/>
  <c r="CM73" i="7"/>
  <c r="CM694" i="7"/>
  <c r="CM337" i="7"/>
  <c r="CM182" i="7"/>
  <c r="CM490" i="7"/>
  <c r="CM663" i="7"/>
  <c r="CM808" i="7"/>
  <c r="CM350" i="7"/>
  <c r="CM546" i="7"/>
  <c r="CM648" i="7"/>
  <c r="CM100" i="7"/>
  <c r="CM427" i="7"/>
  <c r="CM596" i="7"/>
  <c r="CM761" i="7"/>
  <c r="CM152" i="7"/>
  <c r="CM496" i="7"/>
  <c r="CM672" i="7"/>
  <c r="CM820" i="7"/>
  <c r="CM351" i="7"/>
  <c r="CM525" i="7"/>
  <c r="CM633" i="7"/>
  <c r="CM79" i="7"/>
  <c r="CM440" i="7"/>
  <c r="CM609" i="7"/>
  <c r="CM764" i="7"/>
  <c r="CM707" i="7"/>
  <c r="CM464" i="7"/>
  <c r="CM794" i="7"/>
  <c r="CM489" i="7"/>
  <c r="CM562" i="7"/>
  <c r="CM584" i="7"/>
  <c r="CM528" i="7"/>
  <c r="CM415" i="7"/>
  <c r="CM559" i="7"/>
  <c r="CM792" i="7"/>
  <c r="CM523" i="7"/>
  <c r="CM548" i="7"/>
  <c r="CM543" i="7"/>
  <c r="CM805" i="7"/>
  <c r="CM417" i="7"/>
  <c r="CM701" i="7"/>
  <c r="CM448" i="7"/>
  <c r="CM561" i="7"/>
  <c r="CM628" i="7"/>
  <c r="CM271" i="7"/>
  <c r="CM239" i="7"/>
  <c r="CM519" i="7"/>
  <c r="CM689" i="7"/>
  <c r="CM810" i="7"/>
  <c r="CM411" i="7"/>
  <c r="CM574" i="7"/>
  <c r="CM743" i="7"/>
  <c r="CM125" i="7"/>
  <c r="CM470" i="7"/>
  <c r="CM587" i="7"/>
  <c r="CM727" i="7"/>
  <c r="CM243" i="7"/>
  <c r="CM501" i="7"/>
  <c r="CM657" i="7"/>
  <c r="CM790" i="7"/>
  <c r="CM404" i="7"/>
  <c r="CM556" i="7"/>
  <c r="CM732" i="7"/>
  <c r="CM90" i="7"/>
  <c r="CM452" i="7"/>
  <c r="CM614" i="7"/>
  <c r="CM713" i="7"/>
  <c r="CM756" i="7"/>
  <c r="CM408" i="7"/>
  <c r="CM730" i="7"/>
  <c r="CM455" i="7"/>
  <c r="CM578" i="7"/>
  <c r="CM160" i="7"/>
  <c r="CM104" i="7"/>
  <c r="CM655" i="7"/>
  <c r="CM739" i="7"/>
  <c r="CM643" i="7"/>
  <c r="CM804" i="7"/>
  <c r="CM669" i="7"/>
  <c r="CM507" i="7"/>
  <c r="CM777" i="7"/>
  <c r="CM576" i="7"/>
  <c r="CM168" i="7"/>
  <c r="CM616" i="7"/>
  <c r="CM302" i="7"/>
  <c r="CM631" i="7"/>
  <c r="CM441" i="7"/>
  <c r="CM754" i="7"/>
  <c r="CM414" i="7"/>
  <c r="CM721" i="7"/>
  <c r="CM524" i="7"/>
  <c r="CM109" i="7"/>
  <c r="CM746" i="7"/>
  <c r="CM32" i="7"/>
  <c r="CM51" i="7"/>
  <c r="CM224" i="7"/>
  <c r="CM388" i="7"/>
  <c r="CM78" i="7"/>
  <c r="CM187" i="7"/>
  <c r="CM368" i="7"/>
  <c r="CM94" i="7"/>
  <c r="CM249" i="7"/>
  <c r="CM359" i="7"/>
  <c r="CM119" i="7"/>
  <c r="CM284" i="7"/>
  <c r="CM9" i="7"/>
  <c r="CM61" i="7"/>
  <c r="CM292" i="7"/>
  <c r="CM830" i="7"/>
  <c r="CM174" i="7"/>
  <c r="CM309" i="7"/>
  <c r="CM46" i="7"/>
  <c r="CM176" i="7"/>
  <c r="CM346" i="7"/>
  <c r="CM57" i="7"/>
  <c r="CM218" i="7"/>
  <c r="CM364" i="7"/>
  <c r="CM14" i="7"/>
  <c r="CM812" i="7"/>
  <c r="CM787" i="7"/>
  <c r="CM613" i="7"/>
  <c r="CM737" i="7"/>
  <c r="CM638" i="7"/>
  <c r="CM799" i="7"/>
  <c r="CM703" i="7"/>
  <c r="CM590" i="7"/>
  <c r="CM547" i="7"/>
  <c r="CM800" i="7"/>
  <c r="CM572" i="7"/>
  <c r="CM207" i="7"/>
  <c r="CM666" i="7"/>
  <c r="CM315" i="7"/>
  <c r="CM693" i="7"/>
  <c r="CM478" i="7"/>
  <c r="CM731" i="7"/>
  <c r="CM468" i="7"/>
  <c r="CM791" i="7"/>
  <c r="CM419" i="7"/>
  <c r="CM821" i="7"/>
  <c r="CM624" i="7"/>
  <c r="CM13" i="7"/>
  <c r="CM49" i="7"/>
  <c r="CM202" i="7"/>
  <c r="CM347" i="7"/>
  <c r="CM66" i="7"/>
  <c r="CM238" i="7"/>
  <c r="CM410" i="7"/>
  <c r="CM123" i="7"/>
  <c r="CM205" i="7"/>
  <c r="CM400" i="7"/>
  <c r="CM142" i="7"/>
  <c r="CM320" i="7"/>
  <c r="CM12" i="7"/>
  <c r="CM165" i="7"/>
  <c r="CM299" i="7"/>
  <c r="CM829" i="7"/>
  <c r="CM186" i="7"/>
  <c r="CM276" i="7"/>
  <c r="CM39" i="7"/>
  <c r="CM164" i="7"/>
  <c r="CM342" i="7"/>
  <c r="CM60" i="7"/>
  <c r="CM167" i="7"/>
  <c r="CM365" i="7"/>
  <c r="CM828" i="7"/>
  <c r="CM796" i="7"/>
  <c r="CM776" i="7"/>
  <c r="CM518" i="7"/>
  <c r="CM652" i="7"/>
  <c r="CM601" i="7"/>
  <c r="CM660" i="7"/>
  <c r="CM742" i="7"/>
  <c r="CM552" i="7"/>
  <c r="CM571" i="7"/>
  <c r="CM81" i="7"/>
  <c r="CM623" i="7"/>
  <c r="CM290" i="7"/>
  <c r="CM673" i="7"/>
  <c r="CM398" i="7"/>
  <c r="CM718" i="7"/>
  <c r="CM442" i="7"/>
  <c r="CM736" i="7"/>
  <c r="CM510" i="7"/>
  <c r="CM768" i="7"/>
  <c r="CM349" i="7"/>
  <c r="CM714" i="7"/>
  <c r="CM676" i="7"/>
  <c r="CM47" i="7"/>
  <c r="CM75" i="7"/>
  <c r="CM246" i="7"/>
  <c r="CM407" i="7"/>
  <c r="CM120" i="7"/>
  <c r="CM251" i="7"/>
  <c r="CM397" i="7"/>
  <c r="CM116" i="7"/>
  <c r="CM281" i="7"/>
  <c r="CM833" i="7"/>
  <c r="CM159" i="7"/>
  <c r="CM280" i="7"/>
  <c r="CM11" i="7"/>
  <c r="CM149" i="7"/>
  <c r="CM336" i="7"/>
  <c r="CM22" i="7"/>
  <c r="CM161" i="7"/>
  <c r="CM343" i="7"/>
  <c r="CM80" i="7"/>
  <c r="CM143" i="7"/>
  <c r="CM378" i="7"/>
  <c r="CM93" i="7"/>
  <c r="CM256" i="7"/>
  <c r="CM401" i="7"/>
  <c r="CM747" i="7"/>
  <c r="CM699" i="7"/>
  <c r="CM492" i="7"/>
  <c r="CM610" i="7"/>
  <c r="CM535" i="7"/>
  <c r="CM662" i="7"/>
  <c r="CM765" i="7"/>
  <c r="CM517" i="7"/>
  <c r="CM573" i="7"/>
  <c r="CM134" i="7"/>
  <c r="CM607" i="7"/>
  <c r="CM303" i="7"/>
  <c r="CM658" i="7"/>
  <c r="CM438" i="7"/>
  <c r="CM740" i="7"/>
  <c r="CM479" i="7"/>
  <c r="CM683" i="7"/>
  <c r="CM505" i="7"/>
  <c r="CM769" i="7"/>
  <c r="CM181" i="7"/>
  <c r="CM715" i="7"/>
  <c r="CM611" i="7"/>
  <c r="CM5" i="7"/>
  <c r="CM50" i="7"/>
  <c r="CM117" i="7"/>
  <c r="CM231" i="7"/>
  <c r="CM394" i="7"/>
  <c r="CM114" i="7"/>
  <c r="CM278" i="7"/>
  <c r="CM393" i="7"/>
  <c r="CM139" i="7"/>
  <c r="CM317" i="7"/>
  <c r="CM827" i="7"/>
  <c r="CM162" i="7"/>
  <c r="CM270" i="7"/>
  <c r="CM43" i="7"/>
  <c r="CM178" i="7"/>
  <c r="CM310" i="7"/>
  <c r="CM71" i="7"/>
  <c r="CM213" i="7"/>
  <c r="CM339" i="7"/>
  <c r="CM101" i="7"/>
  <c r="CM248" i="7"/>
  <c r="CM373" i="7"/>
  <c r="CM106" i="7"/>
  <c r="CM226" i="7"/>
  <c r="CM383" i="7"/>
  <c r="CM734" i="7"/>
  <c r="CM702" i="7"/>
  <c r="CM402" i="7"/>
  <c r="CM512" i="7"/>
  <c r="CM424" i="7"/>
  <c r="CM595" i="7"/>
  <c r="CM629" i="7"/>
  <c r="CM534" i="7"/>
  <c r="CM569" i="7"/>
  <c r="CM127" i="7"/>
  <c r="CM680" i="7"/>
  <c r="CM319" i="7"/>
  <c r="CM670" i="7"/>
  <c r="CM475" i="7"/>
  <c r="CM717" i="7"/>
  <c r="CM500" i="7"/>
  <c r="CM782" i="7"/>
  <c r="CM539" i="7"/>
  <c r="CM818" i="7"/>
  <c r="CM35" i="7"/>
  <c r="CM682" i="7"/>
  <c r="CM536" i="7"/>
  <c r="CM99" i="7"/>
  <c r="CM275" i="7"/>
  <c r="CM428" i="7"/>
  <c r="CM124" i="7"/>
  <c r="CM314" i="7"/>
  <c r="CM494" i="7"/>
  <c r="CM156" i="7"/>
  <c r="CM297" i="7"/>
  <c r="CM25" i="7"/>
  <c r="CM170" i="7"/>
  <c r="CM333" i="7"/>
  <c r="CM74" i="7"/>
  <c r="CM203" i="7"/>
  <c r="CM304" i="7"/>
  <c r="CM77" i="7"/>
  <c r="CM193" i="7"/>
  <c r="CM375" i="7"/>
  <c r="CM110" i="7"/>
  <c r="CM232" i="7"/>
  <c r="CM395" i="7"/>
  <c r="CM82" i="7"/>
  <c r="CM269" i="7"/>
  <c r="CM422" i="7"/>
  <c r="CM735" i="7"/>
  <c r="CM690" i="7"/>
  <c r="CM466" i="7"/>
  <c r="CM477" i="7"/>
  <c r="CM454" i="7"/>
  <c r="CM606" i="7"/>
  <c r="CM526" i="7"/>
  <c r="CM433" i="7"/>
  <c r="CM133" i="7"/>
  <c r="CM604" i="7"/>
  <c r="CM283" i="7"/>
  <c r="CM649" i="7"/>
  <c r="CM469" i="7"/>
  <c r="CM762" i="7"/>
  <c r="CM476" i="7"/>
  <c r="CM752" i="7"/>
  <c r="CM542" i="7"/>
  <c r="CM801" i="7"/>
  <c r="CM567" i="7"/>
  <c r="CM674" i="7"/>
  <c r="CM480" i="7"/>
  <c r="CM45" i="7"/>
  <c r="CM121" i="7"/>
  <c r="CM311" i="7"/>
  <c r="CM217" i="7"/>
  <c r="CM153" i="7"/>
  <c r="CM288" i="7"/>
  <c r="CM15" i="7"/>
  <c r="CM157" i="7"/>
  <c r="CM295" i="7"/>
  <c r="CM38" i="7"/>
  <c r="CM155" i="7"/>
  <c r="CM296" i="7"/>
  <c r="CM62" i="7"/>
  <c r="CM222" i="7"/>
  <c r="CM366" i="7"/>
  <c r="CM98" i="7"/>
  <c r="CM245" i="7"/>
  <c r="CM362" i="7"/>
  <c r="CM91" i="7"/>
  <c r="CM263" i="7"/>
  <c r="CM356" i="7"/>
  <c r="CM87" i="7"/>
  <c r="CM305" i="7"/>
  <c r="CM692" i="7"/>
  <c r="CM599" i="7"/>
  <c r="CM376" i="7"/>
  <c r="CM437" i="7"/>
  <c r="CM285" i="7"/>
  <c r="CM564" i="7"/>
  <c r="CM545" i="7"/>
  <c r="CM210" i="7"/>
  <c r="CM250" i="7"/>
  <c r="CM646" i="7"/>
  <c r="CM460" i="7"/>
  <c r="CM723" i="7"/>
  <c r="CM483" i="7"/>
  <c r="CM773" i="7"/>
  <c r="CM537" i="7"/>
  <c r="CM798" i="7"/>
  <c r="CM558" i="7"/>
  <c r="CM141" i="7"/>
  <c r="CM598" i="7"/>
  <c r="CM816" i="7"/>
  <c r="CM617" i="7"/>
  <c r="CM459" i="7"/>
  <c r="CM19" i="7"/>
  <c r="CM262" i="7"/>
  <c r="CM150" i="7"/>
  <c r="CM277" i="7"/>
  <c r="CM831" i="7"/>
  <c r="CM118" i="7"/>
  <c r="CM260" i="7"/>
  <c r="CM7" i="7"/>
  <c r="CM140" i="7"/>
  <c r="CM330" i="7"/>
  <c r="CM67" i="7"/>
  <c r="CM200" i="7"/>
  <c r="CM334" i="7"/>
  <c r="CM89" i="7"/>
  <c r="CM236" i="7"/>
  <c r="CM370" i="7"/>
  <c r="CM107" i="7"/>
  <c r="CM240" i="7"/>
  <c r="CM392" i="7"/>
  <c r="CM115" i="7"/>
  <c r="CM261" i="7"/>
  <c r="CM416" i="7"/>
  <c r="CM144" i="7"/>
  <c r="CM274" i="7"/>
  <c r="CM64" i="7"/>
  <c r="CM97" i="7"/>
  <c r="CM533" i="7"/>
  <c r="CM498" i="7"/>
  <c r="CM172" i="7"/>
  <c r="CM463" i="7"/>
  <c r="CM221" i="7"/>
  <c r="CM453" i="7"/>
  <c r="CM482" i="7"/>
  <c r="CM128" i="7"/>
  <c r="CM331" i="7"/>
  <c r="CM681" i="7"/>
  <c r="CM432" i="7"/>
  <c r="CM745" i="7"/>
  <c r="CM487" i="7"/>
  <c r="CM814" i="7"/>
  <c r="CM527" i="7"/>
  <c r="CM795" i="7"/>
  <c r="CM554" i="7"/>
  <c r="CM192" i="7"/>
  <c r="CM627" i="7"/>
  <c r="CM757" i="7"/>
  <c r="CM544" i="7"/>
  <c r="CM484" i="7"/>
  <c r="CM832" i="7"/>
  <c r="CM175" i="7"/>
  <c r="CM294" i="7"/>
  <c r="CM30" i="7"/>
  <c r="CM154" i="7"/>
  <c r="CM327" i="7"/>
  <c r="CM29" i="7"/>
  <c r="CM208" i="7"/>
  <c r="CM328" i="7"/>
  <c r="CM21" i="7"/>
  <c r="CM219" i="7"/>
  <c r="CM363" i="7"/>
  <c r="CM88" i="7"/>
  <c r="CM253" i="7"/>
  <c r="CM344" i="7"/>
  <c r="CM84" i="7"/>
  <c r="CM259" i="7"/>
  <c r="CM386" i="7"/>
  <c r="CM135" i="7"/>
  <c r="CM298" i="7"/>
  <c r="CM18" i="7"/>
  <c r="CM169" i="7"/>
  <c r="CM289" i="7"/>
  <c r="CM17" i="7"/>
  <c r="CM272" i="7"/>
  <c r="CM447" i="7"/>
  <c r="CM491" i="7"/>
  <c r="CM786" i="7"/>
  <c r="CM390" i="7"/>
  <c r="CM147" i="7"/>
  <c r="CM372" i="7"/>
  <c r="CM405" i="7"/>
  <c r="CM409" i="7"/>
  <c r="CM729" i="7"/>
  <c r="CM461" i="7"/>
  <c r="CM755" i="7"/>
  <c r="CM531" i="7"/>
  <c r="CM766" i="7"/>
  <c r="CM553" i="7"/>
  <c r="CM69" i="7"/>
  <c r="CM605" i="7"/>
  <c r="CM266" i="7"/>
  <c r="CM679" i="7"/>
  <c r="CM659" i="7"/>
  <c r="CM423" i="7"/>
  <c r="CM815" i="7"/>
  <c r="CM387" i="7"/>
  <c r="CM24" i="7"/>
  <c r="CM146" i="7"/>
  <c r="CM324" i="7"/>
  <c r="CM40" i="7"/>
  <c r="CM204" i="7"/>
  <c r="CM338" i="7"/>
  <c r="CM52" i="7"/>
  <c r="CM197" i="7"/>
  <c r="CM316" i="7"/>
  <c r="CM86" i="7"/>
  <c r="CM233" i="7"/>
  <c r="CM384" i="7"/>
  <c r="CM105" i="7"/>
  <c r="CM244" i="7"/>
  <c r="CM341" i="7"/>
  <c r="CM112" i="7"/>
  <c r="CM258" i="7"/>
  <c r="CM413" i="7"/>
  <c r="CM131" i="7"/>
  <c r="CM335" i="7"/>
  <c r="CM20" i="7"/>
  <c r="CM183" i="7"/>
  <c r="CM318" i="7"/>
  <c r="CM446" i="7"/>
  <c r="CM472" i="7"/>
  <c r="CM781" i="7"/>
  <c r="CM166" i="7"/>
  <c r="CM329" i="7"/>
  <c r="CM445" i="7"/>
  <c r="CM4" i="7"/>
  <c r="CM457" i="7"/>
  <c r="CM720" i="7"/>
  <c r="CM462" i="7"/>
  <c r="CM749" i="7"/>
  <c r="CM521" i="7"/>
  <c r="CM789" i="7"/>
  <c r="CM555" i="7"/>
  <c r="CM96" i="7"/>
  <c r="CM589" i="7"/>
  <c r="CM255" i="7"/>
  <c r="CM640" i="7"/>
  <c r="CM686" i="7"/>
  <c r="CM391" i="7"/>
  <c r="CM767" i="7"/>
  <c r="CM273" i="7"/>
  <c r="CM33" i="7"/>
  <c r="CM201" i="7"/>
  <c r="CM325" i="7"/>
  <c r="CM41" i="7"/>
  <c r="CM194" i="7"/>
  <c r="CM307" i="7"/>
  <c r="CM23" i="7"/>
  <c r="CM214" i="7"/>
  <c r="CM360" i="7"/>
  <c r="CM68" i="7"/>
  <c r="CM237" i="7"/>
  <c r="CM371" i="7"/>
  <c r="CM130" i="7"/>
  <c r="CM234" i="7"/>
  <c r="CM406" i="7"/>
  <c r="CM132" i="7"/>
  <c r="CM282" i="7"/>
  <c r="CM8" i="7"/>
  <c r="CM163" i="7"/>
  <c r="CM286" i="7"/>
  <c r="CM34" i="7"/>
  <c r="CM195" i="7"/>
  <c r="CM313" i="7"/>
  <c r="CM471" i="7"/>
  <c r="CM467" i="7"/>
  <c r="CM481" i="7"/>
  <c r="CM389" i="7"/>
  <c r="CM750" i="7"/>
  <c r="CM783" i="7"/>
  <c r="CM724" i="7"/>
  <c r="CM151" i="7"/>
  <c r="CM225" i="7"/>
  <c r="CM772" i="7"/>
  <c r="CM430" i="7"/>
  <c r="CM728" i="7"/>
  <c r="CM456" i="7"/>
  <c r="CM826" i="7"/>
  <c r="CM514" i="7"/>
  <c r="CM3" i="7"/>
  <c r="CM549" i="7"/>
  <c r="CM137" i="7"/>
  <c r="CM684" i="7"/>
  <c r="CM300" i="7"/>
  <c r="CM675" i="7"/>
  <c r="CM626" i="7"/>
  <c r="CM228" i="7"/>
  <c r="CM788" i="7"/>
  <c r="CM247" i="7"/>
  <c r="CM380" i="7"/>
  <c r="CM306" i="7"/>
  <c r="CM751" i="7"/>
  <c r="CM778" i="7"/>
  <c r="CM706" i="7"/>
  <c r="CM63" i="7"/>
  <c r="CM708" i="7"/>
  <c r="CM435" i="7"/>
  <c r="CM738" i="7"/>
  <c r="CM513" i="7"/>
  <c r="CM780" i="7"/>
  <c r="CM585" i="7"/>
  <c r="CM138" i="7"/>
  <c r="CM591" i="7"/>
  <c r="CM308" i="7"/>
  <c r="CM634" i="7"/>
  <c r="CM451" i="7"/>
  <c r="CM704" i="7"/>
  <c r="CM575" i="7"/>
  <c r="CM198" i="7"/>
  <c r="CM748" i="7"/>
  <c r="CM111" i="7"/>
  <c r="CM27" i="7"/>
  <c r="CM16" i="7"/>
  <c r="CM58" i="7"/>
  <c r="CM209" i="7"/>
  <c r="CM354" i="7"/>
  <c r="CM70" i="7"/>
  <c r="CM227" i="7"/>
  <c r="CM353" i="7"/>
  <c r="CM76" i="7"/>
  <c r="CM212" i="7"/>
  <c r="CM379" i="7"/>
  <c r="CM126" i="7"/>
  <c r="CM223" i="7"/>
  <c r="CM403" i="7"/>
  <c r="CM145" i="7"/>
  <c r="CM323" i="7"/>
  <c r="CM6" i="7"/>
  <c r="CM136" i="7"/>
  <c r="CM264" i="7"/>
  <c r="CM37" i="7"/>
  <c r="CM189" i="7"/>
  <c r="CM279" i="7"/>
  <c r="CM48" i="7"/>
  <c r="CM179" i="7"/>
  <c r="CM348" i="7"/>
  <c r="CM26" i="7"/>
  <c r="CM44" i="7"/>
  <c r="CM85" i="7"/>
  <c r="CM185" i="7"/>
  <c r="CM216" i="7"/>
  <c r="CM241" i="7"/>
  <c r="CM352" i="7"/>
  <c r="CM129" i="7"/>
  <c r="CM377" i="7"/>
  <c r="CM301" i="7"/>
  <c r="CM55" i="7"/>
  <c r="CM122" i="7"/>
  <c r="CM215" i="7"/>
  <c r="CM191" i="7"/>
  <c r="CM287" i="7"/>
  <c r="CM358" i="7"/>
  <c r="CM431" i="7"/>
  <c r="CM65" i="7"/>
  <c r="CM102" i="7"/>
  <c r="CM664" i="7"/>
  <c r="CM211" i="7"/>
  <c r="CM332" i="7"/>
  <c r="CM53" i="7"/>
  <c r="CM357" i="7"/>
  <c r="CM10" i="7"/>
  <c r="CM206" i="7"/>
  <c r="CM83" i="7"/>
  <c r="CM177" i="7"/>
  <c r="CM230" i="7"/>
  <c r="CM312" i="7"/>
  <c r="CM367" i="7"/>
  <c r="CM42" i="7"/>
  <c r="CN36" i="7" l="1"/>
  <c r="CN209" i="7"/>
  <c r="CN381" i="7"/>
  <c r="CN473" i="7"/>
  <c r="CN622" i="7"/>
  <c r="CN806" i="7"/>
  <c r="CN91" i="7"/>
  <c r="CN239" i="7"/>
  <c r="CN332" i="7"/>
  <c r="CN529" i="7"/>
  <c r="CN689" i="7"/>
  <c r="CN795" i="7"/>
  <c r="CN132" i="7"/>
  <c r="CN285" i="7"/>
  <c r="CN393" i="7"/>
  <c r="CN568" i="7"/>
  <c r="CN701" i="7"/>
  <c r="CN18" i="7"/>
  <c r="CN125" i="7"/>
  <c r="CN312" i="7"/>
  <c r="CN427" i="7"/>
  <c r="CN611" i="7"/>
  <c r="CN761" i="7"/>
  <c r="CN52" i="7"/>
  <c r="CN249" i="7"/>
  <c r="CN343" i="7"/>
  <c r="CN486" i="7"/>
  <c r="CN666" i="7"/>
  <c r="CN802" i="7"/>
  <c r="CN118" i="7"/>
  <c r="CN296" i="7"/>
  <c r="CN359" i="7"/>
  <c r="CN551" i="7"/>
  <c r="CN709" i="7"/>
  <c r="CN156" i="7"/>
  <c r="CN424" i="7"/>
  <c r="CN719" i="7"/>
  <c r="CN171" i="7"/>
  <c r="CN434" i="7"/>
  <c r="CN722" i="7"/>
  <c r="CN203" i="7"/>
  <c r="CN488" i="7"/>
  <c r="CN773" i="7"/>
  <c r="CN224" i="7"/>
  <c r="CN467" i="7"/>
  <c r="CN787" i="7"/>
  <c r="CN250" i="7"/>
  <c r="CN518" i="7"/>
  <c r="CN789" i="7"/>
  <c r="CN270" i="7"/>
  <c r="CN553" i="7"/>
  <c r="CN22" i="7"/>
  <c r="CN307" i="7"/>
  <c r="CN597" i="7"/>
  <c r="CN15" i="7"/>
  <c r="CN354" i="7"/>
  <c r="CN595" i="7"/>
  <c r="CN72" i="7"/>
  <c r="CN321" i="7"/>
  <c r="CN686" i="7"/>
  <c r="CN56" i="7"/>
  <c r="CN403" i="7"/>
  <c r="CN634" i="7"/>
  <c r="CN113" i="7"/>
  <c r="CN398" i="7"/>
  <c r="CN738" i="7"/>
  <c r="CN155" i="7"/>
  <c r="CN454" i="7"/>
  <c r="CN762" i="7"/>
  <c r="CN475" i="7"/>
  <c r="CN420" i="7"/>
  <c r="CN484" i="7"/>
  <c r="CN108" i="7"/>
  <c r="CN310" i="7"/>
  <c r="CN41" i="7"/>
  <c r="CN228" i="7"/>
  <c r="CN323" i="7"/>
  <c r="CN502" i="7"/>
  <c r="CN684" i="7"/>
  <c r="CN823" i="7"/>
  <c r="CN103" i="7"/>
  <c r="CN197" i="7"/>
  <c r="CN416" i="7"/>
  <c r="CN528" i="7"/>
  <c r="CN646" i="7"/>
  <c r="CN216" i="7"/>
  <c r="CN144" i="7"/>
  <c r="CN255" i="7"/>
  <c r="CN408" i="7"/>
  <c r="CN567" i="7"/>
  <c r="CN748" i="7"/>
  <c r="CN11" i="7"/>
  <c r="CN190" i="7"/>
  <c r="CN363" i="7"/>
  <c r="CN497" i="7"/>
  <c r="CN604" i="7"/>
  <c r="CN710" i="7"/>
  <c r="CN45" i="7"/>
  <c r="CN221" i="7"/>
  <c r="CN379" i="7"/>
  <c r="CN452" i="7"/>
  <c r="CN650" i="7"/>
  <c r="CN822" i="7"/>
  <c r="CN97" i="7"/>
  <c r="CN266" i="7"/>
  <c r="CN451" i="7"/>
  <c r="CN545" i="7"/>
  <c r="CN751" i="7"/>
  <c r="CN212" i="7"/>
  <c r="CN489" i="7"/>
  <c r="CN803" i="7"/>
  <c r="CN147" i="7"/>
  <c r="CN461" i="7"/>
  <c r="CN770" i="7"/>
  <c r="CN204" i="7"/>
  <c r="CN501" i="7"/>
  <c r="CN778" i="7"/>
  <c r="CN223" i="7"/>
  <c r="CN512" i="7"/>
  <c r="CN786" i="7"/>
  <c r="CN263" i="7"/>
  <c r="CN550" i="7"/>
  <c r="CN13" i="7"/>
  <c r="CN283" i="7"/>
  <c r="CN592" i="7"/>
  <c r="CN47" i="7"/>
  <c r="CN351" i="7"/>
  <c r="CN586" i="7"/>
  <c r="CN61" i="7"/>
  <c r="CN326" i="7"/>
  <c r="CN677" i="7"/>
  <c r="CN84" i="7"/>
  <c r="CN394" i="7"/>
  <c r="CN673" i="7"/>
  <c r="CN105" i="7"/>
  <c r="CN395" i="7"/>
  <c r="CN724" i="7"/>
  <c r="CN149" i="7"/>
  <c r="CN448" i="7"/>
  <c r="CN737" i="7"/>
  <c r="CN179" i="7"/>
  <c r="CN477" i="7"/>
  <c r="CN691" i="7"/>
  <c r="CN31" i="7"/>
  <c r="CN713" i="7"/>
  <c r="CN635" i="7"/>
  <c r="CN5" i="7"/>
  <c r="CN711" i="7"/>
  <c r="CN645" i="7"/>
  <c r="CN749" i="7"/>
  <c r="CN734" i="7"/>
  <c r="CN227" i="7"/>
  <c r="CN523" i="7"/>
  <c r="CN25" i="7"/>
  <c r="CN601" i="7"/>
  <c r="CN637" i="7"/>
  <c r="CN55" i="7"/>
  <c r="CN201" i="7"/>
  <c r="CN358" i="7"/>
  <c r="CN482" i="7"/>
  <c r="CN632" i="7"/>
  <c r="CN781" i="7"/>
  <c r="CN94" i="7"/>
  <c r="CN269" i="7"/>
  <c r="CN347" i="7"/>
  <c r="CN530" i="7"/>
  <c r="CN659" i="7"/>
  <c r="CN28" i="7"/>
  <c r="CN161" i="7"/>
  <c r="CN313" i="7"/>
  <c r="CN456" i="7"/>
  <c r="CN603" i="7"/>
  <c r="CN698" i="7"/>
  <c r="CN49" i="7"/>
  <c r="CN211" i="7"/>
  <c r="CN320" i="7"/>
  <c r="CN466" i="7"/>
  <c r="CN642" i="7"/>
  <c r="CN782" i="7"/>
  <c r="CN71" i="7"/>
  <c r="CN194" i="7"/>
  <c r="CN400" i="7"/>
  <c r="CN549" i="7"/>
  <c r="CN631" i="7"/>
  <c r="CN777" i="7"/>
  <c r="CN152" i="7"/>
  <c r="CN271" i="7"/>
  <c r="CN421" i="7"/>
  <c r="CN585" i="7"/>
  <c r="CN745" i="7"/>
  <c r="CN191" i="7"/>
  <c r="CN492" i="7"/>
  <c r="CN808" i="7"/>
  <c r="CN168" i="7"/>
  <c r="CN495" i="7"/>
  <c r="CN775" i="7"/>
  <c r="CN172" i="7"/>
  <c r="CN516" i="7"/>
  <c r="CN783" i="7"/>
  <c r="CN259" i="7"/>
  <c r="CN548" i="7"/>
  <c r="CN7" i="7"/>
  <c r="CN256" i="7"/>
  <c r="CN582" i="7"/>
  <c r="CN14" i="7"/>
  <c r="CN342" i="7"/>
  <c r="CN626" i="7"/>
  <c r="CN54" i="7"/>
  <c r="CN318" i="7"/>
  <c r="CN674" i="7"/>
  <c r="CN57" i="7"/>
  <c r="CN383" i="7"/>
  <c r="CN668" i="7"/>
  <c r="CN115" i="7"/>
  <c r="CN374" i="7"/>
  <c r="CN703" i="7"/>
  <c r="CN146" i="7"/>
  <c r="CN445" i="7"/>
  <c r="CN723" i="7"/>
  <c r="CN148" i="7"/>
  <c r="CN471" i="7"/>
  <c r="CN753" i="7"/>
  <c r="CN205" i="7"/>
  <c r="CN446" i="7"/>
  <c r="CN800" i="7"/>
  <c r="CN591" i="7"/>
  <c r="CN361" i="7"/>
  <c r="CN590" i="7"/>
  <c r="CN462" i="7"/>
  <c r="CN198" i="7"/>
  <c r="CN785" i="7"/>
  <c r="CN572" i="7"/>
  <c r="CN135" i="7"/>
  <c r="CN214" i="7"/>
  <c r="CN790" i="7"/>
  <c r="CN279" i="7"/>
  <c r="CN30" i="7"/>
  <c r="CN346" i="7"/>
  <c r="CN121" i="7"/>
  <c r="CN88" i="7"/>
  <c r="CN236" i="7"/>
  <c r="CN309" i="7"/>
  <c r="CN526" i="7"/>
  <c r="CN682" i="7"/>
  <c r="CN816" i="7"/>
  <c r="CN127" i="7"/>
  <c r="CN229" i="7"/>
  <c r="CN410" i="7"/>
  <c r="CN581" i="7"/>
  <c r="CN718" i="7"/>
  <c r="CN8" i="7"/>
  <c r="CN183" i="7"/>
  <c r="CN295" i="7"/>
  <c r="CN437" i="7"/>
  <c r="CN605" i="7"/>
  <c r="CN739" i="7"/>
  <c r="CN42" i="7"/>
  <c r="CN246" i="7"/>
  <c r="CN340" i="7"/>
  <c r="CN479" i="7"/>
  <c r="CN687" i="7"/>
  <c r="CN799" i="7"/>
  <c r="CN73" i="7"/>
  <c r="CN213" i="7"/>
  <c r="CN388" i="7"/>
  <c r="CN513" i="7"/>
  <c r="CN693" i="7"/>
  <c r="CN10" i="7"/>
  <c r="CN150" i="7"/>
  <c r="CN331" i="7"/>
  <c r="CN474" i="7"/>
  <c r="CN621" i="7"/>
  <c r="CN764" i="7"/>
  <c r="CN192" i="7"/>
  <c r="CN531" i="7"/>
  <c r="CN807" i="7"/>
  <c r="CN153" i="7"/>
  <c r="CN534" i="7"/>
  <c r="CN780" i="7"/>
  <c r="CN241" i="7"/>
  <c r="CN547" i="7"/>
  <c r="CN494" i="7"/>
  <c r="CN292" i="7"/>
  <c r="CN579" i="7"/>
  <c r="CN6" i="7"/>
  <c r="CN337" i="7"/>
  <c r="CN620" i="7"/>
  <c r="CN80" i="7"/>
  <c r="CN299" i="7"/>
  <c r="CN685" i="7"/>
  <c r="CN827" i="7"/>
  <c r="CN356" i="7"/>
  <c r="CN665" i="7"/>
  <c r="CN100" i="7"/>
  <c r="CN371" i="7"/>
  <c r="CN670" i="7"/>
  <c r="CN136" i="7"/>
  <c r="CN443" i="7"/>
  <c r="CN704" i="7"/>
  <c r="CN173" i="7"/>
  <c r="CN468" i="7"/>
  <c r="CN742" i="7"/>
  <c r="CN199" i="7"/>
  <c r="CN506" i="7"/>
  <c r="CN752" i="7"/>
  <c r="CN181" i="7"/>
  <c r="CN455" i="7"/>
  <c r="CN805" i="7"/>
  <c r="CN96" i="7"/>
  <c r="CN111" i="7"/>
  <c r="CN413" i="7"/>
  <c r="CN524" i="7"/>
  <c r="CN643" i="7"/>
  <c r="CN792" i="7"/>
  <c r="CN120" i="7"/>
  <c r="CN276" i="7"/>
  <c r="CN380" i="7"/>
  <c r="CN559" i="7"/>
  <c r="CN740" i="7"/>
  <c r="CN38" i="7"/>
  <c r="CN184" i="7"/>
  <c r="CN357" i="7"/>
  <c r="CN478" i="7"/>
  <c r="CN598" i="7"/>
  <c r="CN697" i="7"/>
  <c r="CN64" i="7"/>
  <c r="CN218" i="7"/>
  <c r="CN376" i="7"/>
  <c r="CN504" i="7"/>
  <c r="CN647" i="7"/>
  <c r="CN768" i="7"/>
  <c r="CN87" i="7"/>
  <c r="CN287" i="7"/>
  <c r="CN392" i="7"/>
  <c r="CN563" i="7"/>
  <c r="CN721" i="7"/>
  <c r="CN832" i="7"/>
  <c r="CN175" i="7"/>
  <c r="CN339" i="7"/>
  <c r="CN463" i="7"/>
  <c r="CN623" i="7"/>
  <c r="CN747" i="7"/>
  <c r="CN232" i="7"/>
  <c r="CN584" i="7"/>
  <c r="CN4" i="7"/>
  <c r="CN235" i="7"/>
  <c r="CN587" i="7"/>
  <c r="CN664" i="7"/>
  <c r="CN274" i="7"/>
  <c r="CN570" i="7"/>
  <c r="CN12" i="7"/>
  <c r="CN327" i="7"/>
  <c r="CN617" i="7"/>
  <c r="CN63" i="7"/>
  <c r="CN333" i="7"/>
  <c r="CN652" i="7"/>
  <c r="CN85" i="7"/>
  <c r="CN324" i="7"/>
  <c r="CN679" i="7"/>
  <c r="CN98" i="7"/>
  <c r="CN368" i="7"/>
  <c r="CN667" i="7"/>
  <c r="CN114" i="7"/>
  <c r="CN386" i="7"/>
  <c r="CN765" i="7"/>
  <c r="CN164" i="7"/>
  <c r="CN459" i="7"/>
  <c r="CN708" i="7"/>
  <c r="CN196" i="7"/>
  <c r="CN503" i="7"/>
  <c r="CN741" i="7"/>
  <c r="CN163" i="7"/>
  <c r="CN490" i="7"/>
  <c r="CN771" i="7"/>
  <c r="CN210" i="7"/>
  <c r="CN522" i="7"/>
  <c r="CN801" i="7"/>
  <c r="CN345" i="7"/>
  <c r="CN472" i="7"/>
  <c r="CN319" i="7"/>
  <c r="CN401" i="7"/>
  <c r="CN779" i="7"/>
  <c r="CN69" i="7"/>
  <c r="CN89" i="7"/>
  <c r="CN265" i="7"/>
  <c r="CN365" i="7"/>
  <c r="CN527" i="7"/>
  <c r="CN688" i="7"/>
  <c r="CN129" i="7"/>
  <c r="CN141" i="7"/>
  <c r="CN305" i="7"/>
  <c r="CN460" i="7"/>
  <c r="CN558" i="7"/>
  <c r="CN717" i="7"/>
  <c r="CN26" i="7"/>
  <c r="CN185" i="7"/>
  <c r="CN330" i="7"/>
  <c r="CN476" i="7"/>
  <c r="CN660" i="7"/>
  <c r="CN776" i="7"/>
  <c r="CN101" i="7"/>
  <c r="CN254" i="7"/>
  <c r="CN397" i="7"/>
  <c r="CN546" i="7"/>
  <c r="CN628" i="7"/>
  <c r="CN774" i="7"/>
  <c r="CN130" i="7"/>
  <c r="CN247" i="7"/>
  <c r="CN429" i="7"/>
  <c r="CN544" i="7"/>
  <c r="CN743" i="7"/>
  <c r="CN9" i="7"/>
  <c r="CN174" i="7"/>
  <c r="CN375" i="7"/>
  <c r="CN509" i="7"/>
  <c r="CN616" i="7"/>
  <c r="CN206" i="7"/>
  <c r="CN308" i="7"/>
  <c r="CN561" i="7"/>
  <c r="CN217" i="7"/>
  <c r="CN311" i="7"/>
  <c r="CN564" i="7"/>
  <c r="CN21" i="7"/>
  <c r="CN257" i="7"/>
  <c r="CN608" i="7"/>
  <c r="CN50" i="7"/>
  <c r="CN315" i="7"/>
  <c r="CN648" i="7"/>
  <c r="CN67" i="7"/>
  <c r="CN385" i="7"/>
  <c r="CN657" i="7"/>
  <c r="CN53" i="7"/>
  <c r="CN390" i="7"/>
  <c r="CN681" i="7"/>
  <c r="CN104" i="7"/>
  <c r="CN387" i="7"/>
  <c r="CN754" i="7"/>
  <c r="CN151" i="7"/>
  <c r="CN453" i="7"/>
  <c r="CN696" i="7"/>
  <c r="CN187" i="7"/>
  <c r="CN491" i="7"/>
  <c r="CN707" i="7"/>
  <c r="CN252" i="7"/>
  <c r="CN469" i="7"/>
  <c r="CN817" i="7"/>
  <c r="CN189" i="7"/>
  <c r="CN515" i="7"/>
  <c r="CN798" i="7"/>
  <c r="CN253" i="7"/>
  <c r="CN575" i="7"/>
  <c r="CO2" i="7"/>
  <c r="CO661" i="7" s="1"/>
  <c r="CN238" i="7"/>
  <c r="CN731" i="7"/>
  <c r="CN74" i="7"/>
  <c r="CN124" i="7"/>
  <c r="CN220" i="7"/>
  <c r="CN407" i="7"/>
  <c r="CN578" i="7"/>
  <c r="CN702" i="7"/>
  <c r="CN19" i="7"/>
  <c r="CN110" i="7"/>
  <c r="CN304" i="7"/>
  <c r="CN447" i="7"/>
  <c r="CN594" i="7"/>
  <c r="CN769" i="7"/>
  <c r="CN68" i="7"/>
  <c r="CN240" i="7"/>
  <c r="CN297" i="7"/>
  <c r="CN514" i="7"/>
  <c r="CN680" i="7"/>
  <c r="CN820" i="7"/>
  <c r="CN66" i="7"/>
  <c r="CN200" i="7"/>
  <c r="CN431" i="7"/>
  <c r="CN507" i="7"/>
  <c r="CN690" i="7"/>
  <c r="CN815" i="7"/>
  <c r="CN143" i="7"/>
  <c r="CN294" i="7"/>
  <c r="CN441" i="7"/>
  <c r="CN577" i="7"/>
  <c r="CN720" i="7"/>
  <c r="CN51" i="7"/>
  <c r="CN202" i="7"/>
  <c r="CN338" i="7"/>
  <c r="CN496" i="7"/>
  <c r="CN655" i="7"/>
  <c r="CN27" i="7"/>
  <c r="CN289" i="7"/>
  <c r="CN599" i="7"/>
  <c r="CN831" i="7"/>
  <c r="CN260" i="7"/>
  <c r="CN602" i="7"/>
  <c r="CN32" i="7"/>
  <c r="CN303" i="7"/>
  <c r="CN639" i="7"/>
  <c r="CN65" i="7"/>
  <c r="CN382" i="7"/>
  <c r="CN654" i="7"/>
  <c r="CN90" i="7"/>
  <c r="CN350" i="7"/>
  <c r="CN675" i="7"/>
  <c r="CN117" i="7"/>
  <c r="CN377" i="7"/>
  <c r="CN712" i="7"/>
  <c r="CN138" i="7"/>
  <c r="CN450" i="7"/>
  <c r="CN772" i="7"/>
  <c r="CN177" i="7"/>
  <c r="CN485" i="7"/>
  <c r="CN755" i="7"/>
  <c r="CN243" i="7"/>
  <c r="CN458" i="7"/>
  <c r="CN814" i="7"/>
  <c r="CN160" i="7"/>
  <c r="CN510" i="7"/>
  <c r="CN813" i="7"/>
  <c r="CN293" i="7"/>
  <c r="CN569" i="7"/>
  <c r="CN3" i="7"/>
  <c r="CN298" i="7"/>
  <c r="CN552" i="7"/>
  <c r="CN59" i="7"/>
  <c r="CN92" i="7"/>
  <c r="CN167" i="7"/>
  <c r="CN37" i="7"/>
  <c r="CN107" i="7"/>
  <c r="CN412" i="7"/>
  <c r="CN750" i="7"/>
  <c r="CN517" i="7"/>
  <c r="CN826" i="7"/>
  <c r="CN600" i="7"/>
  <c r="CN669" i="7"/>
  <c r="CN404" i="7"/>
  <c r="CN93" i="7"/>
  <c r="CN273" i="7"/>
  <c r="CN341" i="7"/>
  <c r="CN556" i="7"/>
  <c r="CN726" i="7"/>
  <c r="CN20" i="7"/>
  <c r="CN145" i="7"/>
  <c r="CN286" i="7"/>
  <c r="CN483" i="7"/>
  <c r="CN596" i="7"/>
  <c r="CN730" i="7"/>
  <c r="CN76" i="7"/>
  <c r="CN186" i="7"/>
  <c r="CN370" i="7"/>
  <c r="CN498" i="7"/>
  <c r="CN641" i="7"/>
  <c r="CN793" i="7"/>
  <c r="CN43" i="7"/>
  <c r="CN284" i="7"/>
  <c r="CN389" i="7"/>
  <c r="CN560" i="7"/>
  <c r="CN705" i="7"/>
  <c r="CN301" i="7"/>
  <c r="CN158" i="7"/>
  <c r="CN280" i="7"/>
  <c r="CN436" i="7"/>
  <c r="CN576" i="7"/>
  <c r="CN700" i="7"/>
  <c r="CN77" i="7"/>
  <c r="CN222" i="7"/>
  <c r="CN352" i="7"/>
  <c r="CN442" i="7"/>
  <c r="CN625" i="7"/>
  <c r="CN44" i="7"/>
  <c r="CN306" i="7"/>
  <c r="CN633" i="7"/>
  <c r="CN48" i="7"/>
  <c r="CN317" i="7"/>
  <c r="CN636" i="7"/>
  <c r="CN62" i="7"/>
  <c r="CN373" i="7"/>
  <c r="CN644" i="7"/>
  <c r="CN102" i="7"/>
  <c r="CN353" i="7"/>
  <c r="CN624" i="7"/>
  <c r="CN79" i="7"/>
  <c r="CN435" i="7"/>
  <c r="CN767" i="7"/>
  <c r="CN157" i="7"/>
  <c r="CN440" i="7"/>
  <c r="CN756" i="7"/>
  <c r="CN162" i="7"/>
  <c r="CN470" i="7"/>
  <c r="CN744" i="7"/>
  <c r="CN237" i="7"/>
  <c r="CN511" i="7"/>
  <c r="CN797" i="7"/>
  <c r="CN251" i="7"/>
  <c r="CN543" i="7"/>
  <c r="CN810" i="7"/>
  <c r="CN290" i="7"/>
  <c r="CN566" i="7"/>
  <c r="CN821" i="7"/>
  <c r="CN226" i="7"/>
  <c r="CN542" i="7"/>
  <c r="CN829" i="7"/>
  <c r="CN334" i="7"/>
  <c r="CN588" i="7"/>
  <c r="CN169" i="7"/>
  <c r="CN139" i="7"/>
  <c r="CN819" i="7"/>
  <c r="CN746" i="7"/>
  <c r="CN609" i="7"/>
  <c r="CN336" i="7"/>
  <c r="CN258" i="7"/>
  <c r="CN154" i="7"/>
  <c r="CN430" i="7"/>
  <c r="CN487" i="7"/>
  <c r="CN261" i="7"/>
  <c r="CN562" i="7"/>
  <c r="CN360" i="7"/>
  <c r="CN406" i="7"/>
  <c r="CN763" i="7"/>
  <c r="CN262" i="7"/>
  <c r="CN137" i="7"/>
  <c r="CN302" i="7"/>
  <c r="CN457" i="7"/>
  <c r="CN555" i="7"/>
  <c r="CN699" i="7"/>
  <c r="CN40" i="7"/>
  <c r="CN180" i="7"/>
  <c r="CN348" i="7"/>
  <c r="CN449" i="7"/>
  <c r="CN589" i="7"/>
  <c r="CN809" i="7"/>
  <c r="CN58" i="7"/>
  <c r="CN248" i="7"/>
  <c r="CN391" i="7"/>
  <c r="CN538" i="7"/>
  <c r="CN671" i="7"/>
  <c r="CN804" i="7"/>
  <c r="CN116" i="7"/>
  <c r="CN244" i="7"/>
  <c r="CN426" i="7"/>
  <c r="CN539" i="7"/>
  <c r="CN729" i="7"/>
  <c r="CN23" i="7"/>
  <c r="CN170" i="7"/>
  <c r="CN322" i="7"/>
  <c r="CN465" i="7"/>
  <c r="CN612" i="7"/>
  <c r="CN725" i="7"/>
  <c r="CN78" i="7"/>
  <c r="CN188" i="7"/>
  <c r="CN329" i="7"/>
  <c r="CN520" i="7"/>
  <c r="CN676" i="7"/>
  <c r="CN70" i="7"/>
  <c r="CN364" i="7"/>
  <c r="CN638" i="7"/>
  <c r="CN34" i="7"/>
  <c r="CN367" i="7"/>
  <c r="CN663" i="7"/>
  <c r="CN95" i="7"/>
  <c r="CN428" i="7"/>
  <c r="CN658" i="7"/>
  <c r="CN122" i="7"/>
  <c r="CN432" i="7"/>
  <c r="CN757" i="7"/>
  <c r="CN133" i="7"/>
  <c r="CN405" i="7"/>
  <c r="CN728" i="7"/>
  <c r="CN176" i="7"/>
  <c r="CN464" i="7"/>
  <c r="CN758" i="7"/>
  <c r="CN234" i="7"/>
  <c r="CN508" i="7"/>
  <c r="CN794" i="7"/>
  <c r="CN245" i="7"/>
  <c r="CN535" i="7"/>
  <c r="CN760" i="7"/>
  <c r="CN281" i="7"/>
  <c r="CN557" i="7"/>
  <c r="CN818" i="7"/>
  <c r="CN207" i="7"/>
  <c r="CN580" i="7"/>
  <c r="CN17" i="7"/>
  <c r="CN328" i="7"/>
  <c r="CN618" i="7"/>
  <c r="CN35" i="7"/>
  <c r="CN378" i="7"/>
  <c r="CN619" i="7"/>
  <c r="CN402" i="7"/>
  <c r="CN267" i="7"/>
  <c r="CN16" i="7"/>
  <c r="CN128" i="7"/>
  <c r="CN300" i="7"/>
  <c r="CN444" i="7"/>
  <c r="CN583" i="7"/>
  <c r="CN766" i="7"/>
  <c r="CN39" i="7"/>
  <c r="CN195" i="7"/>
  <c r="CN384" i="7"/>
  <c r="CN481" i="7"/>
  <c r="CN630" i="7"/>
  <c r="CN811" i="7"/>
  <c r="CN86" i="7"/>
  <c r="CN159" i="7"/>
  <c r="CN425" i="7"/>
  <c r="CN537" i="7"/>
  <c r="CN656" i="7"/>
  <c r="CN683" i="7"/>
  <c r="CN140" i="7"/>
  <c r="CN291" i="7"/>
  <c r="CN438" i="7"/>
  <c r="CN574" i="7"/>
  <c r="CN706" i="7"/>
  <c r="CN33" i="7"/>
  <c r="CN166" i="7"/>
  <c r="CN314" i="7"/>
  <c r="CN399" i="7"/>
  <c r="CN614" i="7"/>
  <c r="CN716" i="7"/>
  <c r="CN82" i="7"/>
  <c r="CN230" i="7"/>
  <c r="CN409" i="7"/>
  <c r="CN519" i="7"/>
  <c r="CN662" i="7"/>
  <c r="CN106" i="7"/>
  <c r="CN419" i="7"/>
  <c r="CN649" i="7"/>
  <c r="CN109" i="7"/>
  <c r="CN422" i="7"/>
  <c r="CN653" i="7"/>
  <c r="CN126" i="7"/>
  <c r="CN423" i="7"/>
  <c r="CN715" i="7"/>
  <c r="CN119" i="7"/>
  <c r="CN418" i="7"/>
  <c r="CN714" i="7"/>
  <c r="CN182" i="7"/>
  <c r="CN396" i="7"/>
  <c r="CN736" i="7"/>
  <c r="CN225" i="7"/>
  <c r="CN499" i="7"/>
  <c r="CN791" i="7"/>
  <c r="CN242" i="7"/>
  <c r="CN532" i="7"/>
  <c r="CN825" i="7"/>
  <c r="CN275" i="7"/>
  <c r="CN536" i="7"/>
  <c r="CN812" i="7"/>
  <c r="CN288" i="7"/>
  <c r="CN571" i="7"/>
  <c r="CN833" i="7"/>
  <c r="CN325" i="7"/>
  <c r="CN615" i="7"/>
  <c r="CN46" i="7"/>
  <c r="CN372" i="7"/>
  <c r="CN613" i="7"/>
  <c r="CN81" i="7"/>
  <c r="CN355" i="7"/>
  <c r="CN629" i="7"/>
  <c r="CN268" i="7"/>
  <c r="CN828" i="7"/>
  <c r="CN165" i="7"/>
  <c r="CN264" i="7"/>
  <c r="CN480" i="7"/>
  <c r="CN593" i="7"/>
  <c r="CN695" i="7"/>
  <c r="CN60" i="7"/>
  <c r="CN231" i="7"/>
  <c r="CN335" i="7"/>
  <c r="CN505" i="7"/>
  <c r="CN627" i="7"/>
  <c r="CN784" i="7"/>
  <c r="CN112" i="7"/>
  <c r="CN278" i="7"/>
  <c r="CN344" i="7"/>
  <c r="CN554" i="7"/>
  <c r="CN694" i="7"/>
  <c r="CN215" i="7"/>
  <c r="CN142" i="7"/>
  <c r="CN277" i="7"/>
  <c r="CN433" i="7"/>
  <c r="CN573" i="7"/>
  <c r="CN692" i="7"/>
  <c r="CN24" i="7"/>
  <c r="CN193" i="7"/>
  <c r="CN366" i="7"/>
  <c r="CN500" i="7"/>
  <c r="CN607" i="7"/>
  <c r="CN727" i="7"/>
  <c r="CN83" i="7"/>
  <c r="CN208" i="7"/>
  <c r="CN362" i="7"/>
  <c r="CN521" i="7"/>
  <c r="CN678" i="7"/>
  <c r="CN131" i="7"/>
  <c r="CN414" i="7"/>
  <c r="CN732" i="7"/>
  <c r="CN134" i="7"/>
  <c r="CN417" i="7"/>
  <c r="CN735" i="7"/>
  <c r="CN123" i="7"/>
  <c r="CN415" i="7"/>
  <c r="CN759" i="7"/>
  <c r="CN178" i="7"/>
  <c r="CN439" i="7"/>
  <c r="CN733" i="7"/>
  <c r="CN219" i="7"/>
  <c r="CN493" i="7"/>
  <c r="CN788" i="7"/>
  <c r="CN233" i="7"/>
  <c r="CN525" i="7"/>
  <c r="CN796" i="7"/>
  <c r="CN272" i="7"/>
  <c r="CN533" i="7"/>
  <c r="CN824" i="7"/>
  <c r="CN282" i="7"/>
  <c r="CN565" i="7"/>
  <c r="CN830" i="7"/>
  <c r="CN316" i="7"/>
  <c r="CN606" i="7"/>
  <c r="CN29" i="7"/>
  <c r="CN369" i="7"/>
  <c r="CN610" i="7"/>
  <c r="CN75" i="7"/>
  <c r="CN349" i="7"/>
  <c r="CN672" i="7"/>
  <c r="CN99" i="7"/>
  <c r="CN411" i="7"/>
  <c r="CN640" i="7"/>
  <c r="CO267" i="7" l="1"/>
  <c r="CO598" i="7"/>
  <c r="CO638" i="7"/>
  <c r="CO717" i="7"/>
  <c r="CO825" i="7"/>
  <c r="CO178" i="7"/>
  <c r="CO752" i="7"/>
  <c r="CO583" i="7"/>
  <c r="CO676" i="7"/>
  <c r="CO708" i="7"/>
  <c r="CO777" i="7"/>
  <c r="CO265" i="7"/>
  <c r="CO143" i="7"/>
  <c r="CO168" i="7"/>
  <c r="CO243" i="7"/>
  <c r="CO263" i="7"/>
  <c r="CO418" i="7"/>
  <c r="CO404" i="7"/>
  <c r="CO422" i="7"/>
  <c r="CO345" i="7"/>
  <c r="CO358" i="7"/>
  <c r="CO467" i="7"/>
  <c r="CO539" i="7"/>
  <c r="CO633" i="7"/>
  <c r="CO118" i="7"/>
  <c r="CO341" i="7"/>
  <c r="CO435" i="7"/>
  <c r="CO476" i="7"/>
  <c r="CO574" i="7"/>
  <c r="CO692" i="7"/>
  <c r="CO330" i="7"/>
  <c r="CO579" i="7"/>
  <c r="CO402" i="7"/>
  <c r="CO413" i="7"/>
  <c r="CO536" i="7"/>
  <c r="CO611" i="7"/>
  <c r="CO167" i="7"/>
  <c r="CO820" i="7"/>
  <c r="CO566" i="7"/>
  <c r="CO589" i="7"/>
  <c r="CO688" i="7"/>
  <c r="CO809" i="7"/>
  <c r="CO823" i="7"/>
  <c r="CO302" i="7"/>
  <c r="CO519" i="7"/>
  <c r="CO597" i="7"/>
  <c r="CO682" i="7"/>
  <c r="CO742" i="7"/>
  <c r="CO783" i="7"/>
  <c r="CO170" i="7"/>
  <c r="CO792" i="7"/>
  <c r="CO52" i="7"/>
  <c r="CO133" i="7"/>
  <c r="CO186" i="7"/>
  <c r="CO335" i="7"/>
  <c r="CO342" i="7"/>
  <c r="CO728" i="7"/>
  <c r="CO723" i="7"/>
  <c r="CO793" i="7"/>
  <c r="CO56" i="7"/>
  <c r="CO95" i="7"/>
  <c r="CO681" i="7"/>
  <c r="CO640" i="7"/>
  <c r="CO322" i="7"/>
  <c r="CO385" i="7"/>
  <c r="CO465" i="7"/>
  <c r="CO516" i="7"/>
  <c r="CO646" i="7"/>
  <c r="CO88" i="7"/>
  <c r="CO201" i="7"/>
  <c r="CO98" i="7"/>
  <c r="CO365" i="7"/>
  <c r="CO570" i="7"/>
  <c r="CO274" i="7"/>
  <c r="CO470" i="7"/>
  <c r="CO754" i="7"/>
  <c r="CO804" i="7"/>
  <c r="CO711" i="7"/>
  <c r="CO768" i="7"/>
  <c r="CO689" i="7"/>
  <c r="CO501" i="7"/>
  <c r="CO319" i="7"/>
  <c r="CO196" i="7"/>
  <c r="CO268" i="7"/>
  <c r="CO720" i="7"/>
  <c r="CO790" i="7"/>
  <c r="CO49" i="7"/>
  <c r="CO81" i="7"/>
  <c r="CO770" i="7"/>
  <c r="CO31" i="7"/>
  <c r="CO745" i="7"/>
  <c r="CO801" i="7"/>
  <c r="CO74" i="7"/>
  <c r="CO108" i="7"/>
  <c r="CO786" i="7"/>
  <c r="CO184" i="7"/>
  <c r="CO270" i="7"/>
  <c r="CO405" i="7"/>
  <c r="CO434" i="7"/>
  <c r="CO509" i="7"/>
  <c r="CO614" i="7"/>
  <c r="CO252" i="7"/>
  <c r="CO442" i="7"/>
  <c r="CO569" i="7"/>
  <c r="CO659" i="7"/>
  <c r="CO707" i="7"/>
  <c r="CO762" i="7"/>
  <c r="CO441" i="7"/>
  <c r="CO503" i="7"/>
  <c r="CO559" i="7"/>
  <c r="CO652" i="7"/>
  <c r="CO702" i="7"/>
  <c r="CO763" i="7"/>
  <c r="CO271" i="7"/>
  <c r="CO73" i="7"/>
  <c r="CO521" i="7"/>
  <c r="CO596" i="7"/>
  <c r="CO649" i="7"/>
  <c r="CO758" i="7"/>
  <c r="CO714" i="7"/>
  <c r="CO115" i="7"/>
  <c r="CO697" i="7"/>
  <c r="CO818" i="7"/>
  <c r="CO35" i="7"/>
  <c r="CO80" i="7"/>
  <c r="CO578" i="7"/>
  <c r="CO590" i="7"/>
  <c r="CO698" i="7"/>
  <c r="CO766" i="7"/>
  <c r="CO807" i="7"/>
  <c r="CO76" i="7"/>
  <c r="CO513" i="7"/>
  <c r="CO202" i="7"/>
  <c r="CO149" i="7"/>
  <c r="CO198" i="7"/>
  <c r="CO320" i="7"/>
  <c r="CO361" i="7"/>
  <c r="CO29" i="7"/>
  <c r="CO394" i="7"/>
  <c r="CO343" i="7"/>
  <c r="CO37" i="7"/>
  <c r="CO134" i="7"/>
  <c r="CO130" i="7"/>
  <c r="CO254" i="7"/>
  <c r="CO477" i="7"/>
  <c r="CO287" i="7"/>
  <c r="CO450" i="7"/>
  <c r="CO528" i="7"/>
  <c r="CO609" i="7"/>
  <c r="CO671" i="7"/>
  <c r="CO427" i="7"/>
  <c r="CO146" i="7"/>
  <c r="CO217" i="7"/>
  <c r="CO233" i="7"/>
  <c r="CO194" i="7"/>
  <c r="CO789" i="7"/>
  <c r="CO479" i="7"/>
  <c r="CO669" i="7"/>
  <c r="CO15" i="7"/>
  <c r="CO351" i="7"/>
  <c r="CO548" i="7"/>
  <c r="CO756" i="7"/>
  <c r="CO136" i="7"/>
  <c r="CO246" i="7"/>
  <c r="CO727" i="7"/>
  <c r="CO207" i="7"/>
  <c r="CO592" i="7"/>
  <c r="CO719" i="7"/>
  <c r="CO26" i="7"/>
  <c r="CO131" i="7"/>
  <c r="CO163" i="7"/>
  <c r="CO230" i="7"/>
  <c r="CO500" i="7"/>
  <c r="CO54" i="7"/>
  <c r="CO55" i="7"/>
  <c r="CO125" i="7"/>
  <c r="CO203" i="7"/>
  <c r="CO259" i="7"/>
  <c r="CO512" i="7"/>
  <c r="CO172" i="7"/>
  <c r="CO483" i="7"/>
  <c r="CO523" i="7"/>
  <c r="CO599" i="7"/>
  <c r="CO653" i="7"/>
  <c r="CO713" i="7"/>
  <c r="CO765" i="7"/>
  <c r="CO623" i="7"/>
  <c r="CO624" i="7"/>
  <c r="CO821" i="7"/>
  <c r="CO38" i="7"/>
  <c r="CO333" i="7"/>
  <c r="CO437" i="7"/>
  <c r="CO639" i="7"/>
  <c r="CO705" i="7"/>
  <c r="CO788" i="7"/>
  <c r="CO5" i="7"/>
  <c r="CO393" i="7"/>
  <c r="CO549" i="7"/>
  <c r="CO102" i="7"/>
  <c r="CO637" i="7"/>
  <c r="CO761" i="7"/>
  <c r="CO129" i="7"/>
  <c r="CO82" i="7"/>
  <c r="CO455" i="7"/>
  <c r="CO551" i="7"/>
  <c r="CO494" i="7"/>
  <c r="CO20" i="7"/>
  <c r="CO151" i="7"/>
  <c r="CO235" i="7"/>
  <c r="CO278" i="7"/>
  <c r="CO408" i="7"/>
  <c r="CO819" i="7"/>
  <c r="CO70" i="7"/>
  <c r="CO135" i="7"/>
  <c r="CO210" i="7"/>
  <c r="CO240" i="7"/>
  <c r="CO223" i="7"/>
  <c r="CO305" i="7"/>
  <c r="CO296" i="7"/>
  <c r="CO463" i="7"/>
  <c r="CO495" i="7"/>
  <c r="CO613" i="7"/>
  <c r="CO262" i="7"/>
  <c r="CO121" i="7"/>
  <c r="CO212" i="7"/>
  <c r="CO286" i="7"/>
  <c r="CO336" i="7"/>
  <c r="CO369" i="7"/>
  <c r="CO238" i="7"/>
  <c r="CO421" i="7"/>
  <c r="CO594" i="7"/>
  <c r="CO679" i="7"/>
  <c r="CO725" i="7"/>
  <c r="CO780" i="7"/>
  <c r="CO159" i="7"/>
  <c r="CO281" i="7"/>
  <c r="CO731" i="7"/>
  <c r="CO629" i="7"/>
  <c r="CO448" i="7"/>
  <c r="CO363" i="7"/>
  <c r="CO57" i="7"/>
  <c r="CO59" i="7"/>
  <c r="CO282" i="7"/>
  <c r="CO288" i="7"/>
  <c r="CO370" i="7"/>
  <c r="CO827" i="7"/>
  <c r="CO209" i="7"/>
  <c r="CO283" i="7"/>
  <c r="CO303" i="7"/>
  <c r="CO346" i="7"/>
  <c r="CO200" i="7"/>
  <c r="CO266" i="7"/>
  <c r="CO188" i="7"/>
  <c r="CO231" i="7"/>
  <c r="CO359" i="7"/>
  <c r="CO423" i="7"/>
  <c r="CO249" i="7"/>
  <c r="CO584" i="7"/>
  <c r="CO587" i="7"/>
  <c r="CO662" i="7"/>
  <c r="CO716" i="7"/>
  <c r="CO206" i="7"/>
  <c r="CO332" i="7"/>
  <c r="CO298" i="7"/>
  <c r="CO755" i="7"/>
  <c r="CO828" i="7"/>
  <c r="CO46" i="7"/>
  <c r="CO161" i="7"/>
  <c r="CO45" i="7"/>
  <c r="CO505" i="7"/>
  <c r="CO776" i="7"/>
  <c r="CO16" i="7"/>
  <c r="CO44" i="7"/>
  <c r="CO145" i="7"/>
  <c r="CO110" i="7"/>
  <c r="CO602" i="7"/>
  <c r="CO795" i="7"/>
  <c r="CO58" i="7"/>
  <c r="CO204" i="7"/>
  <c r="CO91" i="7"/>
  <c r="CO147" i="7"/>
  <c r="CO220" i="7"/>
  <c r="CO304" i="7"/>
  <c r="CO406" i="7"/>
  <c r="CO51" i="7"/>
  <c r="CO757" i="7"/>
  <c r="CO119" i="7"/>
  <c r="CO279" i="7"/>
  <c r="CO241" i="7"/>
  <c r="CO313" i="7"/>
  <c r="CO813" i="7"/>
  <c r="CO348" i="7"/>
  <c r="CO360" i="7"/>
  <c r="CO449" i="7"/>
  <c r="CO544" i="7"/>
  <c r="CO791" i="7"/>
  <c r="CO221" i="7"/>
  <c r="CO344" i="7"/>
  <c r="CO410" i="7"/>
  <c r="CO487" i="7"/>
  <c r="CO577" i="7"/>
  <c r="CO4" i="7"/>
  <c r="CO760" i="7"/>
  <c r="CO722" i="7"/>
  <c r="CO824" i="7"/>
  <c r="CO53" i="7"/>
  <c r="CO99" i="7"/>
  <c r="CO664" i="7"/>
  <c r="CO276" i="7"/>
  <c r="CO94" i="7"/>
  <c r="CO150" i="7"/>
  <c r="CO226" i="7"/>
  <c r="CO307" i="7"/>
  <c r="CO660" i="7"/>
  <c r="CO48" i="7"/>
  <c r="CO75" i="7"/>
  <c r="CO182" i="7"/>
  <c r="CO237" i="7"/>
  <c r="CO291" i="7"/>
  <c r="CO631" i="7"/>
  <c r="CO699" i="7"/>
  <c r="CO61" i="7"/>
  <c r="CO152" i="7"/>
  <c r="CO169" i="7"/>
  <c r="CO323" i="7"/>
  <c r="CO372" i="7"/>
  <c r="CO23" i="7"/>
  <c r="CO224" i="7"/>
  <c r="CO292" i="7"/>
  <c r="CO391" i="7"/>
  <c r="CO392" i="7"/>
  <c r="CO546" i="7"/>
  <c r="CO691" i="7"/>
  <c r="CO666" i="7"/>
  <c r="CO228" i="7"/>
  <c r="CO350" i="7"/>
  <c r="CO398" i="7"/>
  <c r="CO496" i="7"/>
  <c r="CO533" i="7"/>
  <c r="CO10" i="7"/>
  <c r="CO555" i="7"/>
  <c r="CO677" i="7"/>
  <c r="CO712" i="7"/>
  <c r="CO767" i="7"/>
  <c r="CO65" i="7"/>
  <c r="CO299" i="7"/>
  <c r="CO352" i="7"/>
  <c r="CO425" i="7"/>
  <c r="CO575" i="7"/>
  <c r="CO694" i="7"/>
  <c r="CO567" i="7"/>
  <c r="CO128" i="7"/>
  <c r="CO25" i="7"/>
  <c r="CO414" i="7"/>
  <c r="CO572" i="7"/>
  <c r="CO670" i="7"/>
  <c r="CO710" i="7"/>
  <c r="CO502" i="7"/>
  <c r="CO14" i="7"/>
  <c r="CO446" i="7"/>
  <c r="CO562" i="7"/>
  <c r="CO685" i="7"/>
  <c r="CO718" i="7"/>
  <c r="CO557" i="7"/>
  <c r="CO458" i="7"/>
  <c r="CO68" i="7"/>
  <c r="CO155" i="7"/>
  <c r="CO180" i="7"/>
  <c r="CO326" i="7"/>
  <c r="CO595" i="7"/>
  <c r="CO374" i="7"/>
  <c r="CO227" i="7"/>
  <c r="CO256" i="7"/>
  <c r="CO397" i="7"/>
  <c r="CO411" i="7"/>
  <c r="CO356" i="7"/>
  <c r="CO314" i="7"/>
  <c r="CO247" i="7"/>
  <c r="CO328" i="7"/>
  <c r="CO340" i="7"/>
  <c r="CO471" i="7"/>
  <c r="CO412" i="7"/>
  <c r="CO738" i="7"/>
  <c r="CO213" i="7"/>
  <c r="CO308" i="7"/>
  <c r="CO318" i="7"/>
  <c r="CO466" i="7"/>
  <c r="CO498" i="7"/>
  <c r="CO617" i="7"/>
  <c r="CO364" i="7"/>
  <c r="CO426" i="7"/>
  <c r="CO529" i="7"/>
  <c r="CO619" i="7"/>
  <c r="CO657" i="7"/>
  <c r="CO460" i="7"/>
  <c r="CO472" i="7"/>
  <c r="CO428" i="7"/>
  <c r="CO461" i="7"/>
  <c r="CO571" i="7"/>
  <c r="CO684" i="7"/>
  <c r="CO831" i="7"/>
  <c r="CO736" i="7"/>
  <c r="CO715" i="7"/>
  <c r="CO771" i="7"/>
  <c r="CO830" i="7"/>
  <c r="CO90" i="7"/>
  <c r="CO686" i="7"/>
  <c r="CO527" i="7"/>
  <c r="CO563" i="7"/>
  <c r="CO591" i="7"/>
  <c r="CO678" i="7"/>
  <c r="CO806" i="7"/>
  <c r="CO42" i="7"/>
  <c r="CO214" i="7"/>
  <c r="CO116" i="7"/>
  <c r="CO191" i="7"/>
  <c r="CO242" i="7"/>
  <c r="CO362" i="7"/>
  <c r="CO432" i="7"/>
  <c r="CO285" i="7"/>
  <c r="CO260" i="7"/>
  <c r="CO36" i="7"/>
  <c r="CO704" i="7"/>
  <c r="CO417" i="7"/>
  <c r="CO621" i="7"/>
  <c r="CO732" i="7"/>
  <c r="CO782" i="7"/>
  <c r="CO582" i="7"/>
  <c r="CO395" i="7"/>
  <c r="CO580" i="7"/>
  <c r="CO148" i="7"/>
  <c r="CO431" i="7"/>
  <c r="CO581" i="7"/>
  <c r="CO675" i="7"/>
  <c r="CO803" i="7"/>
  <c r="CO41" i="7"/>
  <c r="CO289" i="7"/>
  <c r="CO568" i="7"/>
  <c r="CO642" i="7"/>
  <c r="CO721" i="7"/>
  <c r="CO794" i="7"/>
  <c r="CO11" i="7"/>
  <c r="CO334" i="7"/>
  <c r="CO158" i="7"/>
  <c r="CO195" i="7"/>
  <c r="CO311" i="7"/>
  <c r="CO321" i="7"/>
  <c r="CO469" i="7"/>
  <c r="CO293" i="7"/>
  <c r="CO165" i="7"/>
  <c r="CO375" i="7"/>
  <c r="CO430" i="7"/>
  <c r="CO535" i="7"/>
  <c r="CO622" i="7"/>
  <c r="CO39" i="7"/>
  <c r="CO324" i="7"/>
  <c r="CO388" i="7"/>
  <c r="CO456" i="7"/>
  <c r="CO537" i="7"/>
  <c r="CO615" i="7"/>
  <c r="CO78" i="7"/>
  <c r="CO171" i="7"/>
  <c r="CO377" i="7"/>
  <c r="CO451" i="7"/>
  <c r="CO490" i="7"/>
  <c r="CO573" i="7"/>
  <c r="CO672" i="7"/>
  <c r="CO381" i="7"/>
  <c r="CO517" i="7"/>
  <c r="CO604" i="7"/>
  <c r="CO641" i="7"/>
  <c r="CO748" i="7"/>
  <c r="CO810" i="7"/>
  <c r="CO560" i="7"/>
  <c r="CO550" i="7"/>
  <c r="CO556" i="7"/>
  <c r="CO648" i="7"/>
  <c r="CO749" i="7"/>
  <c r="CO826" i="7"/>
  <c r="CO606" i="7"/>
  <c r="CO339" i="7"/>
  <c r="CO24" i="7"/>
  <c r="CO103" i="7"/>
  <c r="CO190" i="7"/>
  <c r="CO264" i="7"/>
  <c r="CO387" i="7"/>
  <c r="CO564" i="7"/>
  <c r="CO693" i="7"/>
  <c r="CO815" i="7"/>
  <c r="CO32" i="7"/>
  <c r="CO64" i="7"/>
  <c r="CO636" i="7"/>
  <c r="CO444" i="7"/>
  <c r="CO236" i="7"/>
  <c r="CO347" i="7"/>
  <c r="CO420" i="7"/>
  <c r="CO493" i="7"/>
  <c r="CO542" i="7"/>
  <c r="CO565" i="7"/>
  <c r="CO667" i="7"/>
  <c r="CO21" i="7"/>
  <c r="CO486" i="7"/>
  <c r="CO459" i="7"/>
  <c r="CO127" i="7"/>
  <c r="CO378" i="7"/>
  <c r="CO812" i="7"/>
  <c r="CO12" i="7"/>
  <c r="CO77" i="7"/>
  <c r="CO164" i="7"/>
  <c r="CO829" i="7"/>
  <c r="CO781" i="7"/>
  <c r="CO779" i="7"/>
  <c r="CO17" i="7"/>
  <c r="CO71" i="7"/>
  <c r="CO156" i="7"/>
  <c r="CO85" i="7"/>
  <c r="CO605" i="7"/>
  <c r="CO380" i="7"/>
  <c r="CO454" i="7"/>
  <c r="CO482" i="7"/>
  <c r="CO576" i="7"/>
  <c r="CO9" i="7"/>
  <c r="CO739" i="7"/>
  <c r="CO520" i="7"/>
  <c r="CO607" i="7"/>
  <c r="CO647" i="7"/>
  <c r="CO759" i="7"/>
  <c r="CO696" i="7"/>
  <c r="CO329" i="7"/>
  <c r="CO522" i="7"/>
  <c r="CO600" i="7"/>
  <c r="CO665" i="7"/>
  <c r="CO753" i="7"/>
  <c r="CO618" i="7"/>
  <c r="CO674" i="7"/>
  <c r="CO508" i="7"/>
  <c r="CO558" i="7"/>
  <c r="CO680" i="7"/>
  <c r="CO726" i="7"/>
  <c r="CO775" i="7"/>
  <c r="CO379" i="7"/>
  <c r="CO632" i="7"/>
  <c r="CO737" i="7"/>
  <c r="CO796" i="7"/>
  <c r="CO47" i="7"/>
  <c r="CO497" i="7"/>
  <c r="CO6" i="7"/>
  <c r="CO132" i="7"/>
  <c r="CO703" i="7"/>
  <c r="CO785" i="7"/>
  <c r="CO13" i="7"/>
  <c r="CO104" i="7"/>
  <c r="CO386" i="7"/>
  <c r="CO113" i="7"/>
  <c r="CO174" i="7"/>
  <c r="CO222" i="7"/>
  <c r="CO309" i="7"/>
  <c r="CO424" i="7"/>
  <c r="CO199" i="7"/>
  <c r="CO407" i="7"/>
  <c r="CO301" i="7"/>
  <c r="CO100" i="7"/>
  <c r="CO138" i="7"/>
  <c r="CO232" i="7"/>
  <c r="CO338" i="7"/>
  <c r="CO439" i="7"/>
  <c r="CO473" i="7"/>
  <c r="CO744" i="7"/>
  <c r="CO538" i="7"/>
  <c r="CO175" i="7"/>
  <c r="CO219" i="7"/>
  <c r="CO215" i="7"/>
  <c r="CO97" i="7"/>
  <c r="CO123" i="7"/>
  <c r="CO229" i="7"/>
  <c r="CO310" i="7"/>
  <c r="CO588" i="7"/>
  <c r="CO7" i="7"/>
  <c r="CO83" i="7"/>
  <c r="CO126" i="7"/>
  <c r="CO248" i="7"/>
  <c r="CO294" i="7"/>
  <c r="CO625" i="7"/>
  <c r="CO514" i="7"/>
  <c r="CO511" i="7"/>
  <c r="CO561" i="7"/>
  <c r="CO687" i="7"/>
  <c r="CO740" i="7"/>
  <c r="CO585" i="7"/>
  <c r="CO66" i="7"/>
  <c r="CO635" i="7"/>
  <c r="CO751" i="7"/>
  <c r="CO822" i="7"/>
  <c r="CO34" i="7"/>
  <c r="CO389" i="7"/>
  <c r="CO157" i="7"/>
  <c r="CO701" i="7"/>
  <c r="CO769" i="7"/>
  <c r="CO774" i="7"/>
  <c r="CO79" i="7"/>
  <c r="CO462" i="7"/>
  <c r="CP2" i="7"/>
  <c r="CP661" i="7" s="1"/>
  <c r="CO626" i="7"/>
  <c r="CO729" i="7"/>
  <c r="CO799" i="7"/>
  <c r="CO19" i="7"/>
  <c r="CO475" i="7"/>
  <c r="CO746" i="7"/>
  <c r="CO784" i="7"/>
  <c r="CO18" i="7"/>
  <c r="CO63" i="7"/>
  <c r="CO183" i="7"/>
  <c r="CO181" i="7"/>
  <c r="CO33" i="7"/>
  <c r="CO816" i="7"/>
  <c r="CO833" i="7"/>
  <c r="CO89" i="7"/>
  <c r="CO142" i="7"/>
  <c r="CO261" i="7"/>
  <c r="CO140" i="7"/>
  <c r="CO253" i="7"/>
  <c r="CO273" i="7"/>
  <c r="CO443" i="7"/>
  <c r="CO416" i="7"/>
  <c r="CO554" i="7"/>
  <c r="CO730" i="7"/>
  <c r="CO808" i="7"/>
  <c r="CO144" i="7"/>
  <c r="CO192" i="7"/>
  <c r="CO300" i="7"/>
  <c r="CO403" i="7"/>
  <c r="CO67" i="7"/>
  <c r="CO532" i="7"/>
  <c r="CO553" i="7"/>
  <c r="CO645" i="7"/>
  <c r="CO724" i="7"/>
  <c r="CO797" i="7"/>
  <c r="CO107" i="7"/>
  <c r="CO401" i="7"/>
  <c r="CO445" i="7"/>
  <c r="CO655" i="7"/>
  <c r="CO628" i="7"/>
  <c r="CO105" i="7"/>
  <c r="CO817" i="7"/>
  <c r="CO510" i="7"/>
  <c r="CO141" i="7"/>
  <c r="CO189" i="7"/>
  <c r="CO272" i="7"/>
  <c r="CO400" i="7"/>
  <c r="CO429" i="7"/>
  <c r="CO367" i="7"/>
  <c r="CO173" i="7"/>
  <c r="CO250" i="7"/>
  <c r="CO331" i="7"/>
  <c r="CO355" i="7"/>
  <c r="CO474" i="7"/>
  <c r="CO438" i="7"/>
  <c r="CO478" i="7"/>
  <c r="CO627" i="7"/>
  <c r="CO743" i="7"/>
  <c r="CO805" i="7"/>
  <c r="CO22" i="7"/>
  <c r="CO297" i="7"/>
  <c r="CO440" i="7"/>
  <c r="CO787" i="7"/>
  <c r="CO28" i="7"/>
  <c r="CO111" i="7"/>
  <c r="CO166" i="7"/>
  <c r="CO162" i="7"/>
  <c r="CO480" i="7"/>
  <c r="CO798" i="7"/>
  <c r="CO50" i="7"/>
  <c r="CO93" i="7"/>
  <c r="CO139" i="7"/>
  <c r="CO218" i="7"/>
  <c r="CO187" i="7"/>
  <c r="CO814" i="7"/>
  <c r="CO30" i="7"/>
  <c r="CO109" i="7"/>
  <c r="CO193" i="7"/>
  <c r="CO84" i="7"/>
  <c r="CO733" i="7"/>
  <c r="CO124" i="7"/>
  <c r="CO120" i="7"/>
  <c r="CO208" i="7"/>
  <c r="CO295" i="7"/>
  <c r="CO773" i="7"/>
  <c r="CO40" i="7"/>
  <c r="CO60" i="7"/>
  <c r="CO179" i="7"/>
  <c r="CO245" i="7"/>
  <c r="CO275" i="7"/>
  <c r="CO390" i="7"/>
  <c r="CO735" i="7"/>
  <c r="CO399" i="7"/>
  <c r="CO489" i="7"/>
  <c r="CO530" i="7"/>
  <c r="CO608" i="7"/>
  <c r="CO658" i="7"/>
  <c r="CO534" i="7"/>
  <c r="CO101" i="7"/>
  <c r="CO269" i="7"/>
  <c r="CO383" i="7"/>
  <c r="CO436" i="7"/>
  <c r="CO543" i="7"/>
  <c r="CO504" i="7"/>
  <c r="CO683" i="7"/>
  <c r="CO92" i="7"/>
  <c r="CO382" i="7"/>
  <c r="CO506" i="7"/>
  <c r="CO62" i="7"/>
  <c r="CO603" i="7"/>
  <c r="CO205" i="7"/>
  <c r="CO353" i="7"/>
  <c r="CO284" i="7"/>
  <c r="CO452" i="7"/>
  <c r="CO453" i="7"/>
  <c r="CO750" i="7"/>
  <c r="CO601" i="7"/>
  <c r="CO176" i="7"/>
  <c r="CO457" i="7"/>
  <c r="CO668" i="7"/>
  <c r="CO290" i="7"/>
  <c r="CO255" i="7"/>
  <c r="CO357" i="7"/>
  <c r="CO373" i="7"/>
  <c r="CO643" i="7"/>
  <c r="CO526" i="7"/>
  <c r="CO415" i="7"/>
  <c r="CO531" i="7"/>
  <c r="CO3" i="7"/>
  <c r="CO552" i="7"/>
  <c r="CO741" i="7"/>
  <c r="CO211" i="7"/>
  <c r="CO153" i="7"/>
  <c r="CO280" i="7"/>
  <c r="CO86" i="7"/>
  <c r="CO616" i="7"/>
  <c r="CO160" i="7"/>
  <c r="CO316" i="7"/>
  <c r="CO87" i="7"/>
  <c r="CO384" i="7"/>
  <c r="CO524" i="7"/>
  <c r="CO593" i="7"/>
  <c r="CO764" i="7"/>
  <c r="CO306" i="7"/>
  <c r="CO409" i="7"/>
  <c r="CO547" i="7"/>
  <c r="CO663" i="7"/>
  <c r="CO234" i="7"/>
  <c r="CO376" i="7"/>
  <c r="CO137" i="7"/>
  <c r="CO277" i="7"/>
  <c r="CO349" i="7"/>
  <c r="CO325" i="7"/>
  <c r="CO800" i="7"/>
  <c r="CO366" i="7"/>
  <c r="CO368" i="7"/>
  <c r="CO312" i="7"/>
  <c r="CO485" i="7"/>
  <c r="CO468" i="7"/>
  <c r="CO747" i="7"/>
  <c r="CO225" i="7"/>
  <c r="CO481" i="7"/>
  <c r="CO27" i="7"/>
  <c r="CO315" i="7"/>
  <c r="CO499" i="7"/>
  <c r="CO419" i="7"/>
  <c r="CO630" i="7"/>
  <c r="CO612" i="7"/>
  <c r="CO72" i="7"/>
  <c r="CO734" i="7"/>
  <c r="CO337" i="7"/>
  <c r="CO69" i="7"/>
  <c r="CO491" i="7"/>
  <c r="CO778" i="7"/>
  <c r="CO706" i="7"/>
  <c r="CO488" i="7"/>
  <c r="CO507" i="7"/>
  <c r="CO654" i="7"/>
  <c r="CO258" i="7"/>
  <c r="CO177" i="7"/>
  <c r="CO317" i="7"/>
  <c r="CO433" i="7"/>
  <c r="CO154" i="7"/>
  <c r="CO586" i="7"/>
  <c r="CO106" i="7"/>
  <c r="CO239" i="7"/>
  <c r="CO96" i="7"/>
  <c r="CO525" i="7"/>
  <c r="CO216" i="7"/>
  <c r="CO673" i="7"/>
  <c r="CO690" i="7"/>
  <c r="CO244" i="7"/>
  <c r="CO447" i="7"/>
  <c r="CO644" i="7"/>
  <c r="CO197" i="7"/>
  <c r="CO610" i="7"/>
  <c r="CO545" i="7"/>
  <c r="CO772" i="7"/>
  <c r="CO122" i="7"/>
  <c r="CO117" i="7"/>
  <c r="CO43" i="7"/>
  <c r="CO8" i="7"/>
  <c r="CO650" i="7"/>
  <c r="CO112" i="7"/>
  <c r="CO832" i="7"/>
  <c r="CO492" i="7"/>
  <c r="CO811" i="7"/>
  <c r="CO695" i="7"/>
  <c r="CO464" i="7"/>
  <c r="CO114" i="7"/>
  <c r="CO371" i="7"/>
  <c r="CO396" i="7"/>
  <c r="CO251" i="7"/>
  <c r="CO709" i="7"/>
  <c r="CO620" i="7"/>
  <c r="CO802" i="7"/>
  <c r="CO484" i="7"/>
  <c r="CO700" i="7"/>
  <c r="CO257" i="7"/>
  <c r="CO185" i="7"/>
  <c r="CO656" i="7"/>
  <c r="CO515" i="7"/>
  <c r="CO327" i="7"/>
  <c r="CO518" i="7"/>
  <c r="CO634" i="7"/>
  <c r="CO354" i="7"/>
  <c r="CP268" i="7" l="1"/>
  <c r="CP92" i="7"/>
  <c r="CP253" i="7"/>
  <c r="CP225" i="7"/>
  <c r="CP381" i="7"/>
  <c r="CP13" i="7"/>
  <c r="CP789" i="7"/>
  <c r="CP792" i="7"/>
  <c r="CP141" i="7"/>
  <c r="CP274" i="7"/>
  <c r="CP344" i="7"/>
  <c r="CP97" i="7"/>
  <c r="CP110" i="7"/>
  <c r="CP445" i="7"/>
  <c r="CP429" i="7"/>
  <c r="CP526" i="7"/>
  <c r="CP549" i="7"/>
  <c r="CP687" i="7"/>
  <c r="CP426" i="7"/>
  <c r="CP10" i="7"/>
  <c r="CP158" i="7"/>
  <c r="CP87" i="7"/>
  <c r="CP209" i="7"/>
  <c r="CP577" i="7"/>
  <c r="CP704" i="7"/>
  <c r="CP790" i="7"/>
  <c r="CP827" i="7"/>
  <c r="CP123" i="7"/>
  <c r="CP736" i="7"/>
  <c r="CP694" i="7"/>
  <c r="CP616" i="7"/>
  <c r="CP698" i="7"/>
  <c r="CP745" i="7"/>
  <c r="CP825" i="7"/>
  <c r="CP813" i="7"/>
  <c r="CP37" i="7"/>
  <c r="CP817" i="7"/>
  <c r="CP18" i="7"/>
  <c r="CP75" i="7"/>
  <c r="CP170" i="7"/>
  <c r="CP70" i="7"/>
  <c r="CP357" i="7"/>
  <c r="CP393" i="7"/>
  <c r="CP465" i="7"/>
  <c r="CP523" i="7"/>
  <c r="CP608" i="7"/>
  <c r="CP317" i="7"/>
  <c r="CP814" i="7"/>
  <c r="CP828" i="7"/>
  <c r="CP98" i="7"/>
  <c r="CP106" i="7"/>
  <c r="CP161" i="7"/>
  <c r="CP469" i="7"/>
  <c r="CP44" i="7"/>
  <c r="CP330" i="7"/>
  <c r="CP766" i="7"/>
  <c r="CP503" i="7"/>
  <c r="CP544" i="7"/>
  <c r="CP639" i="7"/>
  <c r="CP707" i="7"/>
  <c r="CP806" i="7"/>
  <c r="CP285" i="7"/>
  <c r="CP454" i="7"/>
  <c r="CP605" i="7"/>
  <c r="CP811" i="7"/>
  <c r="CP300" i="7"/>
  <c r="CP432" i="7"/>
  <c r="CP741" i="7"/>
  <c r="CP262" i="7"/>
  <c r="CP386" i="7"/>
  <c r="CP5" i="7"/>
  <c r="CP575" i="7"/>
  <c r="CP67" i="7"/>
  <c r="CP231" i="7"/>
  <c r="CP708" i="7"/>
  <c r="CP401" i="7"/>
  <c r="CP340" i="7"/>
  <c r="CP536" i="7"/>
  <c r="CP624" i="7"/>
  <c r="CP481" i="7"/>
  <c r="CP398" i="7"/>
  <c r="CP439" i="7"/>
  <c r="CP604" i="7"/>
  <c r="CP517" i="7"/>
  <c r="CP38" i="7"/>
  <c r="CP686" i="7"/>
  <c r="CP96" i="7"/>
  <c r="CP589" i="7"/>
  <c r="CP26" i="7"/>
  <c r="CP267" i="7"/>
  <c r="CP257" i="7"/>
  <c r="CP305" i="7"/>
  <c r="CP405" i="7"/>
  <c r="CP468" i="7"/>
  <c r="CP678" i="7"/>
  <c r="CP144" i="7"/>
  <c r="CP122" i="7"/>
  <c r="CP365" i="7"/>
  <c r="CP379" i="7"/>
  <c r="CP474" i="7"/>
  <c r="CP679" i="7"/>
  <c r="CP594" i="7"/>
  <c r="CP665" i="7"/>
  <c r="CP570" i="7"/>
  <c r="CP635" i="7"/>
  <c r="CP709" i="7"/>
  <c r="CP767" i="7"/>
  <c r="CP178" i="7"/>
  <c r="CP132" i="7"/>
  <c r="CP598" i="7"/>
  <c r="CP308" i="7"/>
  <c r="CP794" i="7"/>
  <c r="CP188" i="7"/>
  <c r="CP29" i="7"/>
  <c r="CP99" i="7"/>
  <c r="CP204" i="7"/>
  <c r="CP275" i="7"/>
  <c r="CP515" i="7"/>
  <c r="CP672" i="7"/>
  <c r="CP696" i="7"/>
  <c r="CP801" i="7"/>
  <c r="CP14" i="7"/>
  <c r="CP103" i="7"/>
  <c r="CP574" i="7"/>
  <c r="CP9" i="7"/>
  <c r="CP88" i="7"/>
  <c r="CP198" i="7"/>
  <c r="CP202" i="7"/>
  <c r="CP327" i="7"/>
  <c r="CP748" i="7"/>
  <c r="CP504" i="7"/>
  <c r="CP557" i="7"/>
  <c r="CP675" i="7"/>
  <c r="CP643" i="7"/>
  <c r="CP733" i="7"/>
  <c r="CP147" i="7"/>
  <c r="CP108" i="7"/>
  <c r="CP195" i="7"/>
  <c r="CP184" i="7"/>
  <c r="CP324" i="7"/>
  <c r="CP747" i="7"/>
  <c r="CP506" i="7"/>
  <c r="CP453" i="7"/>
  <c r="CP663" i="7"/>
  <c r="CP648" i="7"/>
  <c r="CP630" i="7"/>
  <c r="CP721" i="7"/>
  <c r="CP785" i="7"/>
  <c r="CP50" i="7"/>
  <c r="CP361" i="7"/>
  <c r="CP333" i="7"/>
  <c r="CP812" i="7"/>
  <c r="CP42" i="7"/>
  <c r="CP735" i="7"/>
  <c r="CP573" i="7"/>
  <c r="CP712" i="7"/>
  <c r="CP564" i="7"/>
  <c r="CP17" i="7"/>
  <c r="CP566" i="7"/>
  <c r="CP497" i="7"/>
  <c r="CP511" i="7"/>
  <c r="CP279" i="7"/>
  <c r="CP786" i="7"/>
  <c r="CP309" i="7"/>
  <c r="CP796" i="7"/>
  <c r="CP420" i="7"/>
  <c r="CP335" i="7"/>
  <c r="CP833" i="7"/>
  <c r="CP133" i="7"/>
  <c r="CP719" i="7"/>
  <c r="CP518" i="7"/>
  <c r="CP314" i="7"/>
  <c r="CP238" i="7"/>
  <c r="CP816" i="7"/>
  <c r="CP11" i="7"/>
  <c r="CP571" i="7"/>
  <c r="CP579" i="7"/>
  <c r="CP6" i="7"/>
  <c r="CP244" i="7"/>
  <c r="CP223" i="7"/>
  <c r="CP424" i="7"/>
  <c r="CP448" i="7"/>
  <c r="CP569" i="7"/>
  <c r="CP659" i="7"/>
  <c r="CP325" i="7"/>
  <c r="CP355" i="7"/>
  <c r="CP295" i="7"/>
  <c r="CP505" i="7"/>
  <c r="CP559" i="7"/>
  <c r="CP652" i="7"/>
  <c r="CP413" i="7"/>
  <c r="CP418" i="7"/>
  <c r="CP173" i="7"/>
  <c r="CP706" i="7"/>
  <c r="CP793" i="7"/>
  <c r="CP7" i="7"/>
  <c r="CP126" i="7"/>
  <c r="CP751" i="7"/>
  <c r="CP421" i="7"/>
  <c r="CP16" i="7"/>
  <c r="CP621" i="7"/>
  <c r="CP409" i="7"/>
  <c r="CQ2" i="7"/>
  <c r="CQ661" i="7" s="1"/>
  <c r="CP176" i="7"/>
  <c r="CP296" i="7"/>
  <c r="CP339" i="7"/>
  <c r="CP370" i="7"/>
  <c r="CP228" i="7"/>
  <c r="CP744" i="7"/>
  <c r="CP34" i="7"/>
  <c r="CP85" i="7"/>
  <c r="CP226" i="7"/>
  <c r="CP246" i="7"/>
  <c r="CP372" i="7"/>
  <c r="CP186" i="7"/>
  <c r="CP237" i="7"/>
  <c r="CP311" i="7"/>
  <c r="CP406" i="7"/>
  <c r="CP464" i="7"/>
  <c r="CP509" i="7"/>
  <c r="CP617" i="7"/>
  <c r="CP697" i="7"/>
  <c r="CP815" i="7"/>
  <c r="CP217" i="7"/>
  <c r="CP351" i="7"/>
  <c r="CP165" i="7"/>
  <c r="CP252" i="7"/>
  <c r="CP337" i="7"/>
  <c r="CP403" i="7"/>
  <c r="CP461" i="7"/>
  <c r="CP534" i="7"/>
  <c r="CP115" i="7"/>
  <c r="CP762" i="7"/>
  <c r="CP402" i="7"/>
  <c r="CP197" i="7"/>
  <c r="CP773" i="7"/>
  <c r="CP71" i="7"/>
  <c r="CP90" i="7"/>
  <c r="CP160" i="7"/>
  <c r="CP151" i="7"/>
  <c r="CP371" i="7"/>
  <c r="CP218" i="7"/>
  <c r="CP383" i="7"/>
  <c r="CP73" i="7"/>
  <c r="CP832" i="7"/>
  <c r="CP150" i="7"/>
  <c r="CP677" i="7"/>
  <c r="CP80" i="7"/>
  <c r="CP771" i="7"/>
  <c r="CP670" i="7"/>
  <c r="CP172" i="7"/>
  <c r="CP590" i="7"/>
  <c r="CP65" i="7"/>
  <c r="CP245" i="7"/>
  <c r="CP483" i="7"/>
  <c r="CP498" i="7"/>
  <c r="CP587" i="7"/>
  <c r="CP550" i="7"/>
  <c r="CP438" i="7"/>
  <c r="CP774" i="7"/>
  <c r="CP382" i="7"/>
  <c r="CP269" i="7"/>
  <c r="CP240" i="7"/>
  <c r="CP499" i="7"/>
  <c r="CP702" i="7"/>
  <c r="CP31" i="7"/>
  <c r="CP547" i="7"/>
  <c r="CP660" i="7"/>
  <c r="CP755" i="7"/>
  <c r="CP803" i="7"/>
  <c r="CP43" i="7"/>
  <c r="CP313" i="7"/>
  <c r="CP417" i="7"/>
  <c r="CP627" i="7"/>
  <c r="CP763" i="7"/>
  <c r="CP797" i="7"/>
  <c r="CP86" i="7"/>
  <c r="CP140" i="7"/>
  <c r="CP514" i="7"/>
  <c r="CP36" i="7"/>
  <c r="CP102" i="7"/>
  <c r="CP208" i="7"/>
  <c r="CP278" i="7"/>
  <c r="CP487" i="7"/>
  <c r="CP703" i="7"/>
  <c r="CP451" i="7"/>
  <c r="CP292" i="7"/>
  <c r="CP145" i="7"/>
  <c r="CP54" i="7"/>
  <c r="CP360" i="7"/>
  <c r="CP396" i="7"/>
  <c r="CP457" i="7"/>
  <c r="CP527" i="7"/>
  <c r="CP664" i="7"/>
  <c r="CP656" i="7"/>
  <c r="CP247" i="7"/>
  <c r="CP264" i="7"/>
  <c r="CP375" i="7"/>
  <c r="CP443" i="7"/>
  <c r="CP25" i="7"/>
  <c r="CP332" i="7"/>
  <c r="CP425" i="7"/>
  <c r="CP485" i="7"/>
  <c r="CP542" i="7"/>
  <c r="CP606" i="7"/>
  <c r="CP271" i="7"/>
  <c r="CP758" i="7"/>
  <c r="CP8" i="7"/>
  <c r="CP76" i="7"/>
  <c r="CP153" i="7"/>
  <c r="CP61" i="7"/>
  <c r="CP182" i="7"/>
  <c r="CP422" i="7"/>
  <c r="CP482" i="7"/>
  <c r="CP537" i="7"/>
  <c r="CP603" i="7"/>
  <c r="CP205" i="7"/>
  <c r="CP353" i="7"/>
  <c r="CP229" i="7"/>
  <c r="CP452" i="7"/>
  <c r="CP780" i="7"/>
  <c r="CP58" i="7"/>
  <c r="CP112" i="7"/>
  <c r="CP224" i="7"/>
  <c r="CP294" i="7"/>
  <c r="CP746" i="7"/>
  <c r="CP416" i="7"/>
  <c r="CP529" i="7"/>
  <c r="CP666" i="7"/>
  <c r="CP168" i="7"/>
  <c r="CP366" i="7"/>
  <c r="CP492" i="7"/>
  <c r="CP584" i="7"/>
  <c r="CP258" i="7"/>
  <c r="CP55" i="7"/>
  <c r="CP689" i="7"/>
  <c r="CP507" i="7"/>
  <c r="CP688" i="7"/>
  <c r="CP459" i="7"/>
  <c r="CP716" i="7"/>
  <c r="CP710" i="7"/>
  <c r="CP199" i="7"/>
  <c r="CP628" i="7"/>
  <c r="CP230" i="7"/>
  <c r="CP535" i="7"/>
  <c r="CP756" i="7"/>
  <c r="CP84" i="7"/>
  <c r="CP137" i="7"/>
  <c r="CP391" i="7"/>
  <c r="CP823" i="7"/>
  <c r="CP609" i="7"/>
  <c r="CP154" i="7"/>
  <c r="CP705" i="7"/>
  <c r="CP782" i="7"/>
  <c r="CP47" i="7"/>
  <c r="CP642" i="7"/>
  <c r="CP580" i="7"/>
  <c r="CP95" i="7"/>
  <c r="CP662" i="7"/>
  <c r="CP701" i="7"/>
  <c r="CP107" i="7"/>
  <c r="CP167" i="7"/>
  <c r="CP210" i="7"/>
  <c r="CP342" i="7"/>
  <c r="CP385" i="7"/>
  <c r="CP222" i="7"/>
  <c r="CP303" i="7"/>
  <c r="CP52" i="7"/>
  <c r="CP189" i="7"/>
  <c r="CP501" i="7"/>
  <c r="CP568" i="7"/>
  <c r="CP463" i="7"/>
  <c r="CP560" i="7"/>
  <c r="CP599" i="7"/>
  <c r="CP646" i="7"/>
  <c r="CP561" i="7"/>
  <c r="CP734" i="7"/>
  <c r="CP328" i="7"/>
  <c r="CP430" i="7"/>
  <c r="CP478" i="7"/>
  <c r="CP473" i="7"/>
  <c r="CP593" i="7"/>
  <c r="CP711" i="7"/>
  <c r="CP215" i="7"/>
  <c r="CP196" i="7"/>
  <c r="CP657" i="7"/>
  <c r="CP682" i="7"/>
  <c r="CP148" i="7"/>
  <c r="CP302" i="7"/>
  <c r="CP777" i="7"/>
  <c r="CP265" i="7"/>
  <c r="CP180" i="7"/>
  <c r="CP691" i="7"/>
  <c r="CP263" i="7"/>
  <c r="CP299" i="7"/>
  <c r="CP220" i="7"/>
  <c r="CP414" i="7"/>
  <c r="CP554" i="7"/>
  <c r="CP283" i="7"/>
  <c r="CP68" i="7"/>
  <c r="CP82" i="7"/>
  <c r="CP159" i="7"/>
  <c r="CP233" i="7"/>
  <c r="CP373" i="7"/>
  <c r="CP634" i="7"/>
  <c r="CP715" i="7"/>
  <c r="CP78" i="7"/>
  <c r="CP162" i="7"/>
  <c r="CP187" i="7"/>
  <c r="CP437" i="7"/>
  <c r="CP800" i="7"/>
  <c r="CP287" i="7"/>
  <c r="CP363" i="7"/>
  <c r="CP399" i="7"/>
  <c r="CP480" i="7"/>
  <c r="CP530" i="7"/>
  <c r="CP33" i="7"/>
  <c r="CP619" i="7"/>
  <c r="CP543" i="7"/>
  <c r="CP476" i="7"/>
  <c r="CP56" i="7"/>
  <c r="CP407" i="7"/>
  <c r="CP620" i="7"/>
  <c r="CP713" i="7"/>
  <c r="CP750" i="7"/>
  <c r="CP216" i="7"/>
  <c r="CP310" i="7"/>
  <c r="CP768" i="7"/>
  <c r="CP681" i="7"/>
  <c r="CP615" i="7"/>
  <c r="CP631" i="7"/>
  <c r="CP722" i="7"/>
  <c r="CP286" i="7"/>
  <c r="CP374" i="7"/>
  <c r="CP51" i="7"/>
  <c r="CP35" i="7"/>
  <c r="CP41" i="7"/>
  <c r="CP395" i="7"/>
  <c r="CP91" i="7"/>
  <c r="CP157" i="7"/>
  <c r="CP254" i="7"/>
  <c r="CP291" i="7"/>
  <c r="CP387" i="7"/>
  <c r="CP177" i="7"/>
  <c r="CP358" i="7"/>
  <c r="CP23" i="7"/>
  <c r="CP261" i="7"/>
  <c r="CP321" i="7"/>
  <c r="CP411" i="7"/>
  <c r="CP183" i="7"/>
  <c r="CP533" i="7"/>
  <c r="CP376" i="7"/>
  <c r="CP475" i="7"/>
  <c r="CP563" i="7"/>
  <c r="CP602" i="7"/>
  <c r="CP649" i="7"/>
  <c r="CP596" i="7"/>
  <c r="CP336" i="7"/>
  <c r="CP104" i="7"/>
  <c r="CP362" i="7"/>
  <c r="CP127" i="7"/>
  <c r="CP765" i="7"/>
  <c r="CP683" i="7"/>
  <c r="CP19" i="7"/>
  <c r="CP79" i="7"/>
  <c r="CP149" i="7"/>
  <c r="CP66" i="7"/>
  <c r="CP781" i="7"/>
  <c r="CP633" i="7"/>
  <c r="CP724" i="7"/>
  <c r="CP821" i="7"/>
  <c r="CP53" i="7"/>
  <c r="CP130" i="7"/>
  <c r="CP753" i="7"/>
  <c r="CP3" i="7"/>
  <c r="CP829" i="7"/>
  <c r="CP142" i="7"/>
  <c r="CP28" i="7"/>
  <c r="CP57" i="7"/>
  <c r="CP326" i="7"/>
  <c r="CP444" i="7"/>
  <c r="CP460" i="7"/>
  <c r="CP555" i="7"/>
  <c r="CP155" i="7"/>
  <c r="CP315" i="7"/>
  <c r="CP795" i="7"/>
  <c r="CP64" i="7"/>
  <c r="CP139" i="7"/>
  <c r="CP213" i="7"/>
  <c r="CP270" i="7"/>
  <c r="CP250" i="7"/>
  <c r="CP647" i="7"/>
  <c r="CP764" i="7"/>
  <c r="CP610" i="7"/>
  <c r="CP522" i="7"/>
  <c r="CP585" i="7"/>
  <c r="CP641" i="7"/>
  <c r="CP731" i="7"/>
  <c r="CP809" i="7"/>
  <c r="CP290" i="7"/>
  <c r="CP521" i="7"/>
  <c r="CP282" i="7"/>
  <c r="CP625" i="7"/>
  <c r="CP298" i="7"/>
  <c r="CP472" i="7"/>
  <c r="CP394" i="7"/>
  <c r="CP597" i="7"/>
  <c r="CP48" i="7"/>
  <c r="CP695" i="7"/>
  <c r="CP822" i="7"/>
  <c r="CP12" i="7"/>
  <c r="CP690" i="7"/>
  <c r="CP206" i="7"/>
  <c r="CP595" i="7"/>
  <c r="CP784" i="7"/>
  <c r="CP638" i="7"/>
  <c r="CP738" i="7"/>
  <c r="CP341" i="7"/>
  <c r="CP714" i="7"/>
  <c r="CP516" i="7"/>
  <c r="CP166" i="7"/>
  <c r="CP757" i="7"/>
  <c r="CP739" i="7"/>
  <c r="CP586" i="7"/>
  <c r="CP348" i="7"/>
  <c r="CP804" i="7"/>
  <c r="CP720" i="7"/>
  <c r="CP242" i="7"/>
  <c r="CP306" i="7"/>
  <c r="CP397" i="7"/>
  <c r="CP456" i="7"/>
  <c r="CP546" i="7"/>
  <c r="CP725" i="7"/>
  <c r="CP105" i="7"/>
  <c r="CP192" i="7"/>
  <c r="CP431" i="7"/>
  <c r="CP458" i="7"/>
  <c r="CP548" i="7"/>
  <c r="CP778" i="7"/>
  <c r="CP760" i="7"/>
  <c r="CP539" i="7"/>
  <c r="CP591" i="7"/>
  <c r="CP730" i="7"/>
  <c r="CP761" i="7"/>
  <c r="CP21" i="7"/>
  <c r="CP124" i="7"/>
  <c r="CP636" i="7"/>
  <c r="CP412" i="7"/>
  <c r="CP820" i="7"/>
  <c r="CP500" i="7"/>
  <c r="CP301" i="7"/>
  <c r="CP69" i="7"/>
  <c r="CP175" i="7"/>
  <c r="CP134" i="7"/>
  <c r="CP259" i="7"/>
  <c r="CP685" i="7"/>
  <c r="CP249" i="7"/>
  <c r="CP776" i="7"/>
  <c r="CP74" i="7"/>
  <c r="CP93" i="7"/>
  <c r="CP119" i="7"/>
  <c r="CP653" i="7"/>
  <c r="CP77" i="7"/>
  <c r="CP118" i="7"/>
  <c r="CP190" i="7"/>
  <c r="CP280" i="7"/>
  <c r="CP614" i="7"/>
  <c r="CP89" i="7"/>
  <c r="CP520" i="7"/>
  <c r="CP576" i="7"/>
  <c r="CP680" i="7"/>
  <c r="CP726" i="7"/>
  <c r="CP754" i="7"/>
  <c r="CP63" i="7"/>
  <c r="CP125" i="7"/>
  <c r="CP181" i="7"/>
  <c r="CP277" i="7"/>
  <c r="CP347" i="7"/>
  <c r="CP489" i="7"/>
  <c r="CP211" i="7"/>
  <c r="CP502" i="7"/>
  <c r="CP749" i="7"/>
  <c r="CP728" i="7"/>
  <c r="CP466" i="7"/>
  <c r="CP775" i="7"/>
  <c r="CP510" i="7"/>
  <c r="CP4" i="7"/>
  <c r="CP194" i="7"/>
  <c r="CP818" i="7"/>
  <c r="CP525" i="7"/>
  <c r="CP449" i="7"/>
  <c r="CP645" i="7"/>
  <c r="CP272" i="7"/>
  <c r="CP826" i="7"/>
  <c r="CP323" i="7"/>
  <c r="CP640" i="7"/>
  <c r="CP364" i="7"/>
  <c r="CP442" i="7"/>
  <c r="CP531" i="7"/>
  <c r="CP601" i="7"/>
  <c r="CP650" i="7"/>
  <c r="CP532" i="7"/>
  <c r="CP234" i="7"/>
  <c r="CP322" i="7"/>
  <c r="CP512" i="7"/>
  <c r="CP600" i="7"/>
  <c r="CP668" i="7"/>
  <c r="CP556" i="7"/>
  <c r="CP618" i="7"/>
  <c r="CP658" i="7"/>
  <c r="CP824" i="7"/>
  <c r="CP129" i="7"/>
  <c r="CP27" i="7"/>
  <c r="CP611" i="7"/>
  <c r="CP241" i="7"/>
  <c r="CP101" i="7"/>
  <c r="CP727" i="7"/>
  <c r="CP428" i="7"/>
  <c r="CP255" i="7"/>
  <c r="CP163" i="7"/>
  <c r="CP156" i="7"/>
  <c r="CP307" i="7"/>
  <c r="CP377" i="7"/>
  <c r="CP441" i="7"/>
  <c r="CP415" i="7"/>
  <c r="CP62" i="7"/>
  <c r="CP100" i="7"/>
  <c r="CP121" i="7"/>
  <c r="CP227" i="7"/>
  <c r="CP266" i="7"/>
  <c r="CP467" i="7"/>
  <c r="CP143" i="7"/>
  <c r="CP207" i="7"/>
  <c r="CP338" i="7"/>
  <c r="CP349" i="7"/>
  <c r="CP400" i="7"/>
  <c r="CP493" i="7"/>
  <c r="CP629" i="7"/>
  <c r="CP723" i="7"/>
  <c r="CP805" i="7"/>
  <c r="CP20" i="7"/>
  <c r="CP450" i="7"/>
  <c r="CP193" i="7"/>
  <c r="CP219" i="7"/>
  <c r="CP368" i="7"/>
  <c r="CP352" i="7"/>
  <c r="CP486" i="7"/>
  <c r="CP669" i="7"/>
  <c r="CP779" i="7"/>
  <c r="CP578" i="7"/>
  <c r="CP113" i="7"/>
  <c r="CP284" i="7"/>
  <c r="CP798" i="7"/>
  <c r="CP24" i="7"/>
  <c r="CP83" i="7"/>
  <c r="CP235" i="7"/>
  <c r="CP281" i="7"/>
  <c r="CP169" i="7"/>
  <c r="CP276" i="7"/>
  <c r="CP114" i="7"/>
  <c r="CP111" i="7"/>
  <c r="CP117" i="7"/>
  <c r="CP239" i="7"/>
  <c r="CP378" i="7"/>
  <c r="CP94" i="7"/>
  <c r="CP436" i="7"/>
  <c r="CP32" i="7"/>
  <c r="CP256" i="7"/>
  <c r="CP243" i="7"/>
  <c r="CP15" i="7"/>
  <c r="CP440" i="7"/>
  <c r="CP552" i="7"/>
  <c r="CP488" i="7"/>
  <c r="CP367" i="7"/>
  <c r="CP592" i="7"/>
  <c r="CP772" i="7"/>
  <c r="CP545" i="7"/>
  <c r="CP588" i="7"/>
  <c r="CP138" i="7"/>
  <c r="CP392" i="7"/>
  <c r="CP538" i="7"/>
  <c r="CP718" i="7"/>
  <c r="CP674" i="7"/>
  <c r="CP491" i="7"/>
  <c r="CP519" i="7"/>
  <c r="CP622" i="7"/>
  <c r="CP676" i="7"/>
  <c r="CP717" i="7"/>
  <c r="CP810" i="7"/>
  <c r="CP699" i="7"/>
  <c r="CP419" i="7"/>
  <c r="CP479" i="7"/>
  <c r="CP637" i="7"/>
  <c r="CP769" i="7"/>
  <c r="CP783" i="7"/>
  <c r="CP59" i="7"/>
  <c r="CP626" i="7"/>
  <c r="CP494" i="7"/>
  <c r="CP81" i="7"/>
  <c r="CP131" i="7"/>
  <c r="CP179" i="7"/>
  <c r="CP343" i="7"/>
  <c r="CP191" i="7"/>
  <c r="CP528" i="7"/>
  <c r="CP654" i="7"/>
  <c r="CP214" i="7"/>
  <c r="CP700" i="7"/>
  <c r="CP288" i="7"/>
  <c r="CP316" i="7"/>
  <c r="CP447" i="7"/>
  <c r="CP477" i="7"/>
  <c r="CP558" i="7"/>
  <c r="CP201" i="7"/>
  <c r="CP128" i="7"/>
  <c r="CP248" i="7"/>
  <c r="CP312" i="7"/>
  <c r="CP319" i="7"/>
  <c r="CP462" i="7"/>
  <c r="CP221" i="7"/>
  <c r="CP359" i="7"/>
  <c r="CP410" i="7"/>
  <c r="CP484" i="7"/>
  <c r="CP565" i="7"/>
  <c r="CP49" i="7"/>
  <c r="CP752" i="7"/>
  <c r="CP787" i="7"/>
  <c r="CP40" i="7"/>
  <c r="CP120" i="7"/>
  <c r="CP171" i="7"/>
  <c r="CP185" i="7"/>
  <c r="CP356" i="7"/>
  <c r="CP435" i="7"/>
  <c r="CP508" i="7"/>
  <c r="CP562" i="7"/>
  <c r="CP655" i="7"/>
  <c r="CP251" i="7"/>
  <c r="CP45" i="7"/>
  <c r="CP513" i="7"/>
  <c r="CP109" i="7"/>
  <c r="CP384" i="7"/>
  <c r="CP390" i="7"/>
  <c r="CP807" i="7"/>
  <c r="CP742" i="7"/>
  <c r="CP46" i="7"/>
  <c r="CP380" i="7"/>
  <c r="CP346" i="7"/>
  <c r="CP740" i="7"/>
  <c r="CP759" i="7"/>
  <c r="CP671" i="7"/>
  <c r="CP583" i="7"/>
  <c r="CP260" i="7"/>
  <c r="CP612" i="7"/>
  <c r="CP819" i="7"/>
  <c r="CP39" i="7"/>
  <c r="CP60" i="7"/>
  <c r="CP232" i="7"/>
  <c r="CP289" i="7"/>
  <c r="CP802" i="7"/>
  <c r="CP623" i="7"/>
  <c r="CP30" i="7"/>
  <c r="CP135" i="7"/>
  <c r="CP212" i="7"/>
  <c r="CP354" i="7"/>
  <c r="CP72" i="7"/>
  <c r="CP318" i="7"/>
  <c r="CP297" i="7"/>
  <c r="CP334" i="7"/>
  <c r="CP423" i="7"/>
  <c r="CP490" i="7"/>
  <c r="CP693" i="7"/>
  <c r="CP203" i="7"/>
  <c r="CP553" i="7"/>
  <c r="CP788" i="7"/>
  <c r="CP455" i="7"/>
  <c r="CP273" i="7"/>
  <c r="CP567" i="7"/>
  <c r="CP632" i="7"/>
  <c r="CP737" i="7"/>
  <c r="CP808" i="7"/>
  <c r="CP136" i="7"/>
  <c r="CP613" i="7"/>
  <c r="CP404" i="7"/>
  <c r="CP524" i="7"/>
  <c r="CP582" i="7"/>
  <c r="CP644" i="7"/>
  <c r="CP236" i="7"/>
  <c r="CP770" i="7"/>
  <c r="CP692" i="7"/>
  <c r="CP743" i="7"/>
  <c r="CP791" i="7"/>
  <c r="CP22" i="7"/>
  <c r="CP434" i="7"/>
  <c r="CP174" i="7"/>
  <c r="CP293" i="7"/>
  <c r="CP369" i="7"/>
  <c r="CP388" i="7"/>
  <c r="CP495" i="7"/>
  <c r="CP581" i="7"/>
  <c r="CP684" i="7"/>
  <c r="CP729" i="7"/>
  <c r="CP799" i="7"/>
  <c r="CP830" i="7"/>
  <c r="CP389" i="7"/>
  <c r="CP470" i="7"/>
  <c r="CP433" i="7"/>
  <c r="CP164" i="7"/>
  <c r="CP152" i="7"/>
  <c r="CP320" i="7"/>
  <c r="CP427" i="7"/>
  <c r="CP471" i="7"/>
  <c r="CP572" i="7"/>
  <c r="CP667" i="7"/>
  <c r="CP329" i="7"/>
  <c r="CP200" i="7"/>
  <c r="CP345" i="7"/>
  <c r="CP673" i="7"/>
  <c r="CP831" i="7"/>
  <c r="CP146" i="7"/>
  <c r="CP350" i="7"/>
  <c r="CP331" i="7"/>
  <c r="CP551" i="7"/>
  <c r="CP304" i="7"/>
  <c r="CP446" i="7"/>
  <c r="CP116" i="7"/>
  <c r="CP607" i="7"/>
  <c r="CP496" i="7"/>
  <c r="CP408" i="7"/>
  <c r="CP732" i="7"/>
  <c r="CQ268" i="7" l="1"/>
  <c r="CQ351" i="7"/>
  <c r="CQ424" i="7"/>
  <c r="CQ534" i="7"/>
  <c r="CQ598" i="7"/>
  <c r="CQ174" i="7"/>
  <c r="CQ79" i="7"/>
  <c r="CQ790" i="7"/>
  <c r="CQ81" i="7"/>
  <c r="CQ95" i="7"/>
  <c r="CQ159" i="7"/>
  <c r="CQ336" i="7"/>
  <c r="CQ344" i="7"/>
  <c r="CQ476" i="7"/>
  <c r="CQ528" i="7"/>
  <c r="CQ552" i="7"/>
  <c r="CQ627" i="7"/>
  <c r="CQ407" i="7"/>
  <c r="CQ645" i="7"/>
  <c r="CQ743" i="7"/>
  <c r="CQ807" i="7"/>
  <c r="CQ20" i="7"/>
  <c r="CQ460" i="7"/>
  <c r="CQ642" i="7"/>
  <c r="CQ126" i="7"/>
  <c r="CQ212" i="7"/>
  <c r="CQ324" i="7"/>
  <c r="CQ298" i="7"/>
  <c r="CQ84" i="7"/>
  <c r="CQ107" i="7"/>
  <c r="CQ29" i="7"/>
  <c r="CQ136" i="7"/>
  <c r="CQ184" i="7"/>
  <c r="CQ260" i="7"/>
  <c r="CQ463" i="7"/>
  <c r="CQ405" i="7"/>
  <c r="CQ422" i="7"/>
  <c r="CQ583" i="7"/>
  <c r="CQ690" i="7"/>
  <c r="CQ747" i="7"/>
  <c r="CQ594" i="7"/>
  <c r="CQ170" i="7"/>
  <c r="CQ235" i="7"/>
  <c r="CQ281" i="7"/>
  <c r="CQ393" i="7"/>
  <c r="CQ237" i="7"/>
  <c r="CQ582" i="7"/>
  <c r="CQ618" i="7"/>
  <c r="CQ653" i="7"/>
  <c r="CQ780" i="7"/>
  <c r="CQ216" i="7"/>
  <c r="CQ294" i="7"/>
  <c r="CQ262" i="7"/>
  <c r="CQ59" i="7"/>
  <c r="CQ162" i="7"/>
  <c r="CQ243" i="7"/>
  <c r="CQ292" i="7"/>
  <c r="CQ679" i="7"/>
  <c r="CQ403" i="7"/>
  <c r="CQ522" i="7"/>
  <c r="CQ620" i="7"/>
  <c r="CQ695" i="7"/>
  <c r="CQ748" i="7"/>
  <c r="CQ794" i="7"/>
  <c r="CQ64" i="7"/>
  <c r="CQ157" i="7"/>
  <c r="CQ240" i="7"/>
  <c r="CQ330" i="7"/>
  <c r="CQ677" i="7"/>
  <c r="CQ290" i="7"/>
  <c r="CQ259" i="7"/>
  <c r="CQ223" i="7"/>
  <c r="CQ348" i="7"/>
  <c r="CQ428" i="7"/>
  <c r="CQ449" i="7"/>
  <c r="CQ500" i="7"/>
  <c r="CQ531" i="7"/>
  <c r="CQ446" i="7"/>
  <c r="CQ191" i="7"/>
  <c r="CQ565" i="7"/>
  <c r="CQ176" i="7"/>
  <c r="CQ306" i="7"/>
  <c r="CQ532" i="7"/>
  <c r="CQ166" i="7"/>
  <c r="CQ793" i="7"/>
  <c r="CQ27" i="7"/>
  <c r="CQ529" i="7"/>
  <c r="CQ597" i="7"/>
  <c r="CQ475" i="7"/>
  <c r="CQ692" i="7"/>
  <c r="CQ332" i="7"/>
  <c r="CQ267" i="7"/>
  <c r="CQ514" i="7"/>
  <c r="CQ619" i="7"/>
  <c r="CQ691" i="7"/>
  <c r="CQ754" i="7"/>
  <c r="CQ781" i="7"/>
  <c r="CQ19" i="7"/>
  <c r="CQ130" i="7"/>
  <c r="CQ234" i="7"/>
  <c r="CQ288" i="7"/>
  <c r="CQ329" i="7"/>
  <c r="CQ9" i="7"/>
  <c r="CQ454" i="7"/>
  <c r="CQ577" i="7"/>
  <c r="CQ654" i="7"/>
  <c r="CQ732" i="7"/>
  <c r="CQ817" i="7"/>
  <c r="CQ416" i="7"/>
  <c r="CQ779" i="7"/>
  <c r="CQ31" i="7"/>
  <c r="CQ91" i="7"/>
  <c r="CQ189" i="7"/>
  <c r="CQ263" i="7"/>
  <c r="CQ623" i="7"/>
  <c r="CQ270" i="7"/>
  <c r="CQ355" i="7"/>
  <c r="CQ391" i="7"/>
  <c r="CQ489" i="7"/>
  <c r="CQ672" i="7"/>
  <c r="CQ33" i="7"/>
  <c r="CQ110" i="7"/>
  <c r="CQ279" i="7"/>
  <c r="CQ284" i="7"/>
  <c r="CQ366" i="7"/>
  <c r="CQ132" i="7"/>
  <c r="CQ516" i="7"/>
  <c r="CQ614" i="7"/>
  <c r="CQ763" i="7"/>
  <c r="CQ783" i="7"/>
  <c r="CQ58" i="7"/>
  <c r="CQ198" i="7"/>
  <c r="CQ293" i="7"/>
  <c r="CQ374" i="7"/>
  <c r="CQ474" i="7"/>
  <c r="CQ542" i="7"/>
  <c r="CQ823" i="7"/>
  <c r="CQ435" i="7"/>
  <c r="CQ728" i="7"/>
  <c r="CQ8" i="7"/>
  <c r="CQ69" i="7"/>
  <c r="CQ139" i="7"/>
  <c r="CQ48" i="7"/>
  <c r="CQ113" i="7"/>
  <c r="CQ228" i="7"/>
  <c r="CQ334" i="7"/>
  <c r="CQ375" i="7"/>
  <c r="CQ418" i="7"/>
  <c r="CQ380" i="7"/>
  <c r="CQ567" i="7"/>
  <c r="CQ647" i="7"/>
  <c r="CQ774" i="7"/>
  <c r="CQ826" i="7"/>
  <c r="CQ795" i="7"/>
  <c r="CQ261" i="7"/>
  <c r="CQ386" i="7"/>
  <c r="CQ156" i="7"/>
  <c r="CQ689" i="7"/>
  <c r="CQ93" i="7"/>
  <c r="CQ397" i="7"/>
  <c r="CQ590" i="7"/>
  <c r="CQ698" i="7"/>
  <c r="CQ182" i="7"/>
  <c r="CQ163" i="7"/>
  <c r="CQ333" i="7"/>
  <c r="CQ678" i="7"/>
  <c r="CQ369" i="7"/>
  <c r="CQ601" i="7"/>
  <c r="CQ715" i="7"/>
  <c r="CQ62" i="7"/>
  <c r="CQ784" i="7"/>
  <c r="CQ555" i="7"/>
  <c r="CQ632" i="7"/>
  <c r="CQ32" i="7"/>
  <c r="CQ580" i="7"/>
  <c r="CQ171" i="7"/>
  <c r="CQ686" i="7"/>
  <c r="CQ737" i="7"/>
  <c r="CQ822" i="7"/>
  <c r="CQ37" i="7"/>
  <c r="CQ199" i="7"/>
  <c r="CQ273" i="7"/>
  <c r="CQ455" i="7"/>
  <c r="CQ448" i="7"/>
  <c r="CQ604" i="7"/>
  <c r="CQ688" i="7"/>
  <c r="CQ738" i="7"/>
  <c r="CQ768" i="7"/>
  <c r="CQ22" i="7"/>
  <c r="CQ450" i="7"/>
  <c r="CQ466" i="7"/>
  <c r="CQ118" i="7"/>
  <c r="CQ211" i="7"/>
  <c r="CQ285" i="7"/>
  <c r="CQ323" i="7"/>
  <c r="CQ39" i="7"/>
  <c r="CQ829" i="7"/>
  <c r="CQ425" i="7"/>
  <c r="CQ487" i="7"/>
  <c r="CQ549" i="7"/>
  <c r="CQ636" i="7"/>
  <c r="CQ464" i="7"/>
  <c r="CQ328" i="7"/>
  <c r="CQ477" i="7"/>
  <c r="CQ527" i="7"/>
  <c r="CQ773" i="7"/>
  <c r="CQ750" i="7"/>
  <c r="CQ23" i="7"/>
  <c r="CQ674" i="7"/>
  <c r="CQ511" i="7"/>
  <c r="CQ56" i="7"/>
  <c r="CQ468" i="7"/>
  <c r="CQ349" i="7"/>
  <c r="CQ652" i="7"/>
  <c r="CQ7" i="7"/>
  <c r="CQ802" i="7"/>
  <c r="CQ36" i="7"/>
  <c r="CQ92" i="7"/>
  <c r="CQ192" i="7"/>
  <c r="CQ252" i="7"/>
  <c r="CQ311" i="7"/>
  <c r="CQ439" i="7"/>
  <c r="CQ525" i="7"/>
  <c r="CQ556" i="7"/>
  <c r="CQ660" i="7"/>
  <c r="CQ361" i="7"/>
  <c r="CQ824" i="7"/>
  <c r="CQ49" i="7"/>
  <c r="CQ134" i="7"/>
  <c r="CQ187" i="7"/>
  <c r="CQ219" i="7"/>
  <c r="CQ512" i="7"/>
  <c r="CQ230" i="7"/>
  <c r="CQ353" i="7"/>
  <c r="CQ452" i="7"/>
  <c r="CQ501" i="7"/>
  <c r="CQ588" i="7"/>
  <c r="CQ359" i="7"/>
  <c r="CQ584" i="7"/>
  <c r="CQ655" i="7"/>
  <c r="CQ718" i="7"/>
  <c r="CQ809" i="7"/>
  <c r="CQ152" i="7"/>
  <c r="CQ388" i="7"/>
  <c r="CQ462" i="7"/>
  <c r="CQ551" i="7"/>
  <c r="CQ593" i="7"/>
  <c r="CQ637" i="7"/>
  <c r="CQ560" i="7"/>
  <c r="CQ819" i="7"/>
  <c r="CQ66" i="7"/>
  <c r="CQ169" i="7"/>
  <c r="CQ246" i="7"/>
  <c r="CQ426" i="7"/>
  <c r="CQ432" i="7"/>
  <c r="CQ613" i="7"/>
  <c r="CQ671" i="7"/>
  <c r="CQ725" i="7"/>
  <c r="CQ772" i="7"/>
  <c r="CQ321" i="7"/>
  <c r="CQ123" i="7"/>
  <c r="CQ226" i="7"/>
  <c r="CQ289" i="7"/>
  <c r="CQ367" i="7"/>
  <c r="CQ443" i="7"/>
  <c r="CQ340" i="7"/>
  <c r="CQ470" i="7"/>
  <c r="CQ517" i="7"/>
  <c r="CQ587" i="7"/>
  <c r="CQ629" i="7"/>
  <c r="CQ765" i="7"/>
  <c r="CQ762" i="7"/>
  <c r="CQ830" i="7"/>
  <c r="CQ146" i="7"/>
  <c r="CQ185" i="7"/>
  <c r="CQ291" i="7"/>
  <c r="CQ612" i="7"/>
  <c r="CQ138" i="7"/>
  <c r="CQ445" i="7"/>
  <c r="CQ576" i="7"/>
  <c r="CQ625" i="7"/>
  <c r="CQ735" i="7"/>
  <c r="CQ492" i="7"/>
  <c r="CQ387" i="7"/>
  <c r="CQ648" i="7"/>
  <c r="CQ757" i="7"/>
  <c r="CQ41" i="7"/>
  <c r="CQ195" i="7"/>
  <c r="CQ727" i="7"/>
  <c r="CQ28" i="7"/>
  <c r="CQ429" i="7"/>
  <c r="CQ746" i="7"/>
  <c r="CQ55" i="7"/>
  <c r="CQ820" i="7"/>
  <c r="CQ479" i="7"/>
  <c r="CQ559" i="7"/>
  <c r="CQ38" i="7"/>
  <c r="CQ103" i="7"/>
  <c r="CQ792" i="7"/>
  <c r="CQ657" i="7"/>
  <c r="CQ76" i="7"/>
  <c r="CQ543" i="7"/>
  <c r="CQ277" i="7"/>
  <c r="CQ581" i="7"/>
  <c r="CQ181" i="7"/>
  <c r="CQ183" i="7"/>
  <c r="CQ640" i="7"/>
  <c r="CQ703" i="7"/>
  <c r="CQ488" i="7"/>
  <c r="CQ25" i="7"/>
  <c r="CQ121" i="7"/>
  <c r="CQ213" i="7"/>
  <c r="CQ227" i="7"/>
  <c r="CQ335" i="7"/>
  <c r="CQ813" i="7"/>
  <c r="CQ437" i="7"/>
  <c r="CQ547" i="7"/>
  <c r="CQ669" i="7"/>
  <c r="CQ741" i="7"/>
  <c r="CQ770" i="7"/>
  <c r="CQ337" i="7"/>
  <c r="CQ72" i="7"/>
  <c r="CQ209" i="7"/>
  <c r="CQ221" i="7"/>
  <c r="CQ296" i="7"/>
  <c r="CQ771" i="7"/>
  <c r="CQ705" i="7"/>
  <c r="CQ395" i="7"/>
  <c r="CQ491" i="7"/>
  <c r="CQ553" i="7"/>
  <c r="CQ693" i="7"/>
  <c r="CQ384" i="7"/>
  <c r="CQ145" i="7"/>
  <c r="CQ730" i="7"/>
  <c r="CQ788" i="7"/>
  <c r="CQ16" i="7"/>
  <c r="CQ57" i="7"/>
  <c r="CQ702" i="7"/>
  <c r="CQ515" i="7"/>
  <c r="CQ621" i="7"/>
  <c r="CQ707" i="7"/>
  <c r="CQ742" i="7"/>
  <c r="CQ14" i="7"/>
  <c r="CQ53" i="7"/>
  <c r="CQ151" i="7"/>
  <c r="CQ197" i="7"/>
  <c r="CQ304" i="7"/>
  <c r="CQ383" i="7"/>
  <c r="CQ177" i="7"/>
  <c r="CQ816" i="7"/>
  <c r="CQ720" i="7"/>
  <c r="CQ804" i="7"/>
  <c r="CQ70" i="7"/>
  <c r="CQ115" i="7"/>
  <c r="CQ494" i="7"/>
  <c r="CQ266" i="7"/>
  <c r="CQ352" i="7"/>
  <c r="CQ413" i="7"/>
  <c r="CQ502" i="7"/>
  <c r="CQ558" i="7"/>
  <c r="CQ131" i="7"/>
  <c r="CQ571" i="7"/>
  <c r="CQ687" i="7"/>
  <c r="CQ708" i="7"/>
  <c r="CQ767" i="7"/>
  <c r="CQ214" i="7"/>
  <c r="CQ681" i="7"/>
  <c r="CQ204" i="7"/>
  <c r="CQ315" i="7"/>
  <c r="CQ364" i="7"/>
  <c r="CQ458" i="7"/>
  <c r="CQ682" i="7"/>
  <c r="CQ766" i="7"/>
  <c r="CQ800" i="7"/>
  <c r="CQ711" i="7"/>
  <c r="CQ287" i="7"/>
  <c r="CQ486" i="7"/>
  <c r="CQ696" i="7"/>
  <c r="CQ658" i="7"/>
  <c r="CQ805" i="7"/>
  <c r="CQ104" i="7"/>
  <c r="CQ663" i="7"/>
  <c r="CQ499" i="7"/>
  <c r="CQ137" i="7"/>
  <c r="CQ782" i="7"/>
  <c r="CQ190" i="7"/>
  <c r="CQ96" i="7"/>
  <c r="CQ409" i="7"/>
  <c r="CQ208" i="7"/>
  <c r="CQ461" i="7"/>
  <c r="CQ751" i="7"/>
  <c r="CQ133" i="7"/>
  <c r="CQ478" i="7"/>
  <c r="CQ82" i="7"/>
  <c r="CQ150" i="7"/>
  <c r="CQ244" i="7"/>
  <c r="CQ358" i="7"/>
  <c r="CQ414" i="7"/>
  <c r="CQ504" i="7"/>
  <c r="CQ530" i="7"/>
  <c r="CQ608" i="7"/>
  <c r="CQ744" i="7"/>
  <c r="CQ825" i="7"/>
  <c r="CQ18" i="7"/>
  <c r="CQ423" i="7"/>
  <c r="CQ343" i="7"/>
  <c r="CQ232" i="7"/>
  <c r="CQ308" i="7"/>
  <c r="CQ410" i="7"/>
  <c r="CQ480" i="7"/>
  <c r="CQ550" i="7"/>
  <c r="CQ704" i="7"/>
  <c r="CQ539" i="7"/>
  <c r="CQ667" i="7"/>
  <c r="CQ786" i="7"/>
  <c r="CQ105" i="7"/>
  <c r="CQ831" i="7"/>
  <c r="CQ127" i="7"/>
  <c r="CQ172" i="7"/>
  <c r="CQ248" i="7"/>
  <c r="CQ431" i="7"/>
  <c r="CQ641" i="7"/>
  <c r="CQ745" i="7"/>
  <c r="CQ833" i="7"/>
  <c r="CQ75" i="7"/>
  <c r="CQ609" i="7"/>
  <c r="CQ102" i="7"/>
  <c r="CQ271" i="7"/>
  <c r="CQ385" i="7"/>
  <c r="CQ434" i="7"/>
  <c r="CQ535" i="7"/>
  <c r="CQ607" i="7"/>
  <c r="CQ160" i="7"/>
  <c r="CQ67" i="7"/>
  <c r="CQ561" i="7"/>
  <c r="CQ585" i="7"/>
  <c r="CQ721" i="7"/>
  <c r="CQ347" i="7"/>
  <c r="CQ24" i="7"/>
  <c r="CQ233" i="7"/>
  <c r="CQ326" i="7"/>
  <c r="CQ236" i="7"/>
  <c r="CQ255" i="7"/>
  <c r="CQ322" i="7"/>
  <c r="CQ398" i="7"/>
  <c r="CQ493" i="7"/>
  <c r="CQ566" i="7"/>
  <c r="CQ675" i="7"/>
  <c r="CQ300" i="7"/>
  <c r="CQ722" i="7"/>
  <c r="CQ34" i="7"/>
  <c r="CQ86" i="7"/>
  <c r="CQ175" i="7"/>
  <c r="CQ116" i="7"/>
  <c r="CQ360" i="7"/>
  <c r="CQ408" i="7"/>
  <c r="CQ472" i="7"/>
  <c r="CQ563" i="7"/>
  <c r="CQ596" i="7"/>
  <c r="CQ314" i="7"/>
  <c r="CQ664" i="7"/>
  <c r="CQ646" i="7"/>
  <c r="CQ818" i="7"/>
  <c r="CQ15" i="7"/>
  <c r="CQ74" i="7"/>
  <c r="CQ173" i="7"/>
  <c r="CQ307" i="7"/>
  <c r="CQ396" i="7"/>
  <c r="CQ161" i="7"/>
  <c r="CQ787" i="7"/>
  <c r="CQ77" i="7"/>
  <c r="CQ128" i="7"/>
  <c r="CQ188" i="7"/>
  <c r="CQ524" i="7"/>
  <c r="CQ83" i="7"/>
  <c r="CQ297" i="7"/>
  <c r="CQ578" i="7"/>
  <c r="CQ456" i="7"/>
  <c r="CQ546" i="7"/>
  <c r="CQ685" i="7"/>
  <c r="CQ733" i="7"/>
  <c r="CQ789" i="7"/>
  <c r="CQ196" i="7"/>
  <c r="CQ54" i="7"/>
  <c r="CQ144" i="7"/>
  <c r="CQ241" i="7"/>
  <c r="CQ310" i="7"/>
  <c r="CQ700" i="7"/>
  <c r="CQ568" i="7"/>
  <c r="CQ507" i="7"/>
  <c r="CQ617" i="7"/>
  <c r="CQ716" i="7"/>
  <c r="CQ753" i="7"/>
  <c r="CQ12" i="7"/>
  <c r="CQ564" i="7"/>
  <c r="CQ301" i="7"/>
  <c r="CQ98" i="7"/>
  <c r="CQ85" i="7"/>
  <c r="CQ249" i="7"/>
  <c r="CQ399" i="7"/>
  <c r="CQ222" i="7"/>
  <c r="CQ253" i="7"/>
  <c r="CQ404" i="7"/>
  <c r="CQ440" i="7"/>
  <c r="CQ545" i="7"/>
  <c r="CQ699" i="7"/>
  <c r="CQ140" i="7"/>
  <c r="CQ231" i="7"/>
  <c r="CQ258" i="7"/>
  <c r="CQ370" i="7"/>
  <c r="CQ94" i="7"/>
  <c r="CQ280" i="7"/>
  <c r="CQ570" i="7"/>
  <c r="CQ650" i="7"/>
  <c r="CQ717" i="7"/>
  <c r="CQ775" i="7"/>
  <c r="CQ242" i="7"/>
  <c r="CQ224" i="7"/>
  <c r="CQ350" i="7"/>
  <c r="CQ430" i="7"/>
  <c r="CQ481" i="7"/>
  <c r="CQ562" i="7"/>
  <c r="CQ51" i="7"/>
  <c r="CQ713" i="7"/>
  <c r="CQ785" i="7"/>
  <c r="CQ50" i="7"/>
  <c r="CQ106" i="7"/>
  <c r="CQ759" i="7"/>
  <c r="CQ510" i="7"/>
  <c r="CQ202" i="7"/>
  <c r="CQ276" i="7"/>
  <c r="CQ302" i="7"/>
  <c r="CQ417" i="7"/>
  <c r="CQ278" i="7"/>
  <c r="CQ229" i="7"/>
  <c r="CQ622" i="7"/>
  <c r="CQ749" i="7"/>
  <c r="CQ797" i="7"/>
  <c r="CQ13" i="7"/>
  <c r="CQ485" i="7"/>
  <c r="CQ167" i="7"/>
  <c r="CQ203" i="7"/>
  <c r="CQ356" i="7"/>
  <c r="CQ377" i="7"/>
  <c r="CQ483" i="7"/>
  <c r="CQ247" i="7"/>
  <c r="CQ615" i="7"/>
  <c r="CQ649" i="7"/>
  <c r="CQ791" i="7"/>
  <c r="CQ827" i="7"/>
  <c r="CQ376" i="7"/>
  <c r="CQ200" i="7"/>
  <c r="CQ194" i="7"/>
  <c r="CQ331" i="7"/>
  <c r="CQ363" i="7"/>
  <c r="CQ444" i="7"/>
  <c r="CQ526" i="7"/>
  <c r="CQ272" i="7"/>
  <c r="CQ665" i="7"/>
  <c r="CQ761" i="7"/>
  <c r="CQ215" i="7"/>
  <c r="CQ78" i="7"/>
  <c r="CQ589" i="7"/>
  <c r="CQ71" i="7"/>
  <c r="CQ154" i="7"/>
  <c r="CQ256" i="7"/>
  <c r="CQ269" i="7"/>
  <c r="CQ378" i="7"/>
  <c r="CQ112" i="7"/>
  <c r="CQ382" i="7"/>
  <c r="CQ411" i="7"/>
  <c r="CQ557" i="7"/>
  <c r="CQ600" i="7"/>
  <c r="CQ676" i="7"/>
  <c r="CQ496" i="7"/>
  <c r="CQ309" i="7"/>
  <c r="CQ372" i="7"/>
  <c r="CQ438" i="7"/>
  <c r="CQ505" i="7"/>
  <c r="CQ710" i="7"/>
  <c r="CQ402" i="7"/>
  <c r="CQ729" i="7"/>
  <c r="CQ796" i="7"/>
  <c r="CQ21" i="7"/>
  <c r="CQ80" i="7"/>
  <c r="CQ769" i="7"/>
  <c r="CQ392" i="7"/>
  <c r="CQ451" i="7"/>
  <c r="CQ579" i="7"/>
  <c r="CQ633" i="7"/>
  <c r="CQ683" i="7"/>
  <c r="CQ684" i="7"/>
  <c r="CQ26" i="7"/>
  <c r="CQ124" i="7"/>
  <c r="CQ155" i="7"/>
  <c r="CQ257" i="7"/>
  <c r="CQ490" i="7"/>
  <c r="CQ533" i="7"/>
  <c r="CQ317" i="7"/>
  <c r="CQ442" i="7"/>
  <c r="CQ503" i="7"/>
  <c r="CQ569" i="7"/>
  <c r="CQ99" i="7"/>
  <c r="CQ436" i="7"/>
  <c r="CQ812" i="7"/>
  <c r="CQ10" i="7"/>
  <c r="CQ111" i="7"/>
  <c r="CQ178" i="7"/>
  <c r="CQ142" i="7"/>
  <c r="CQ286" i="7"/>
  <c r="CQ371" i="7"/>
  <c r="CQ497" i="7"/>
  <c r="CQ521" i="7"/>
  <c r="CQ599" i="7"/>
  <c r="CQ42" i="7"/>
  <c r="CQ225" i="7"/>
  <c r="CQ275" i="7"/>
  <c r="CQ368" i="7"/>
  <c r="CQ400" i="7"/>
  <c r="CQ471" i="7"/>
  <c r="CQ701" i="7"/>
  <c r="CQ644" i="7"/>
  <c r="CQ756" i="7"/>
  <c r="CQ4" i="7"/>
  <c r="CQ46" i="7"/>
  <c r="CQ586" i="7"/>
  <c r="CQ201" i="7"/>
  <c r="CQ312" i="7"/>
  <c r="CQ342" i="7"/>
  <c r="CQ406" i="7"/>
  <c r="CQ469" i="7"/>
  <c r="CQ639" i="7"/>
  <c r="CQ484" i="7"/>
  <c r="CQ573" i="7"/>
  <c r="CQ673" i="7"/>
  <c r="CQ740" i="7"/>
  <c r="CQ778" i="7"/>
  <c r="CQ605" i="7"/>
  <c r="CQ799" i="7"/>
  <c r="CQ61" i="7"/>
  <c r="CQ119" i="7"/>
  <c r="CQ180" i="7"/>
  <c r="CQ319" i="7"/>
  <c r="CQ3" i="7"/>
  <c r="CQ724" i="7"/>
  <c r="CQ808" i="7"/>
  <c r="CQ17" i="7"/>
  <c r="CQ109" i="7"/>
  <c r="CQ777" i="7"/>
  <c r="CQ210" i="7"/>
  <c r="CQ339" i="7"/>
  <c r="CQ482" i="7"/>
  <c r="CQ498" i="7"/>
  <c r="CQ572" i="7"/>
  <c r="CQ11" i="7"/>
  <c r="CQ5" i="7"/>
  <c r="CQ97" i="7"/>
  <c r="CQ179" i="7"/>
  <c r="CQ250" i="7"/>
  <c r="CQ453" i="7"/>
  <c r="CQ389" i="7"/>
  <c r="CQ459" i="7"/>
  <c r="CQ554" i="7"/>
  <c r="CQ591" i="7"/>
  <c r="CQ634" i="7"/>
  <c r="CQ602" i="7"/>
  <c r="CQ694" i="7"/>
  <c r="CQ739" i="7"/>
  <c r="CQ35" i="7"/>
  <c r="CQ90" i="7"/>
  <c r="CQ141" i="7"/>
  <c r="CQ68" i="7"/>
  <c r="CQ265" i="7"/>
  <c r="CQ381" i="7"/>
  <c r="CQ457" i="7"/>
  <c r="CQ537" i="7"/>
  <c r="CQ606" i="7"/>
  <c r="CQ158" i="7"/>
  <c r="CQ706" i="7"/>
  <c r="CQ801" i="7"/>
  <c r="CQ87" i="7"/>
  <c r="CQ135" i="7"/>
  <c r="CQ63" i="7"/>
  <c r="CQ303" i="7"/>
  <c r="CQ101" i="7"/>
  <c r="CQ415" i="7"/>
  <c r="CQ193" i="7"/>
  <c r="CQ379" i="7"/>
  <c r="CQ811" i="7"/>
  <c r="CQ752" i="7"/>
  <c r="CQ238" i="7"/>
  <c r="CQ506" i="7"/>
  <c r="CQ220" i="7"/>
  <c r="CQ509" i="7"/>
  <c r="CQ473" i="7"/>
  <c r="CQ52" i="7"/>
  <c r="CQ659" i="7"/>
  <c r="CQ254" i="7"/>
  <c r="CQ544" i="7"/>
  <c r="CQ153" i="7"/>
  <c r="CQ670" i="7"/>
  <c r="CQ320" i="7"/>
  <c r="CQ723" i="7"/>
  <c r="CQ495" i="7"/>
  <c r="CQ217" i="7"/>
  <c r="CQ628" i="7"/>
  <c r="CQ65" i="7"/>
  <c r="CQ810" i="7"/>
  <c r="CQ421" i="7"/>
  <c r="CQ635" i="7"/>
  <c r="CQ299" i="7"/>
  <c r="CQ467" i="7"/>
  <c r="CQ73" i="7"/>
  <c r="CQ346" i="7"/>
  <c r="CQ680" i="7"/>
  <c r="CQ574" i="7"/>
  <c r="CQ205" i="7"/>
  <c r="CQ815" i="7"/>
  <c r="CQ401" i="7"/>
  <c r="CQ755" i="7"/>
  <c r="CQ821" i="7"/>
  <c r="CQ43" i="7"/>
  <c r="CQ390" i="7"/>
  <c r="CQ814" i="7"/>
  <c r="CQ122" i="7"/>
  <c r="CQ341" i="7"/>
  <c r="CQ575" i="7"/>
  <c r="CQ419" i="7"/>
  <c r="CQ714" i="7"/>
  <c r="CQ362" i="7"/>
  <c r="CQ798" i="7"/>
  <c r="CQ274" i="7"/>
  <c r="CQ616" i="7"/>
  <c r="CQ520" i="7"/>
  <c r="CQ149" i="7"/>
  <c r="CQ709" i="7"/>
  <c r="CQ295" i="7"/>
  <c r="CQ630" i="7"/>
  <c r="CQ245" i="7"/>
  <c r="CQ631" i="7"/>
  <c r="CQ318" i="7"/>
  <c r="CQ251" i="7"/>
  <c r="CQ758" i="7"/>
  <c r="CQ603" i="7"/>
  <c r="CQ548" i="7"/>
  <c r="CQ283" i="7"/>
  <c r="CQ164" i="7"/>
  <c r="CQ40" i="7"/>
  <c r="CQ519" i="7"/>
  <c r="CQ143" i="7"/>
  <c r="CQ412" i="7"/>
  <c r="CQ666" i="7"/>
  <c r="CQ803" i="7"/>
  <c r="CQ420" i="7"/>
  <c r="CR2" i="7"/>
  <c r="CR661" i="7" s="1"/>
  <c r="CQ168" i="7"/>
  <c r="CQ536" i="7"/>
  <c r="CQ832" i="7"/>
  <c r="CQ465" i="7"/>
  <c r="CQ89" i="7"/>
  <c r="CQ354" i="7"/>
  <c r="CQ656" i="7"/>
  <c r="CQ592" i="7"/>
  <c r="CQ186" i="7"/>
  <c r="CQ806" i="7"/>
  <c r="CQ357" i="7"/>
  <c r="CQ736" i="7"/>
  <c r="CQ313" i="7"/>
  <c r="CQ764" i="7"/>
  <c r="CQ595" i="7"/>
  <c r="CQ365" i="7"/>
  <c r="CQ538" i="7"/>
  <c r="CQ345" i="7"/>
  <c r="CQ719" i="7"/>
  <c r="CQ147" i="7"/>
  <c r="CQ624" i="7"/>
  <c r="CQ218" i="7"/>
  <c r="CQ513" i="7"/>
  <c r="CQ206" i="7"/>
  <c r="CQ726" i="7"/>
  <c r="CQ305" i="7"/>
  <c r="CQ114" i="7"/>
  <c r="CQ523" i="7"/>
  <c r="CQ828" i="7"/>
  <c r="CQ447" i="7"/>
  <c r="CQ316" i="7"/>
  <c r="CQ327" i="7"/>
  <c r="CQ433" i="7"/>
  <c r="CQ207" i="7"/>
  <c r="CQ712" i="7"/>
  <c r="CQ734" i="7"/>
  <c r="CQ610" i="7"/>
  <c r="CQ338" i="7"/>
  <c r="CQ108" i="7"/>
  <c r="CQ518" i="7"/>
  <c r="CQ100" i="7"/>
  <c r="CQ441" i="7"/>
  <c r="CQ731" i="7"/>
  <c r="CQ626" i="7"/>
  <c r="CQ239" i="7"/>
  <c r="CQ117" i="7"/>
  <c r="CQ282" i="7"/>
  <c r="CQ638" i="7"/>
  <c r="CQ760" i="7"/>
  <c r="CQ60" i="7"/>
  <c r="CQ45" i="7"/>
  <c r="CQ394" i="7"/>
  <c r="CQ373" i="7"/>
  <c r="CQ120" i="7"/>
  <c r="CQ508" i="7"/>
  <c r="CQ30" i="7"/>
  <c r="CQ264" i="7"/>
  <c r="CQ125" i="7"/>
  <c r="CQ6" i="7"/>
  <c r="CQ662" i="7"/>
  <c r="CQ44" i="7"/>
  <c r="CQ697" i="7"/>
  <c r="CQ129" i="7"/>
  <c r="CQ47" i="7"/>
  <c r="CQ427" i="7"/>
  <c r="CQ776" i="7"/>
  <c r="CQ88" i="7"/>
  <c r="CQ643" i="7"/>
  <c r="CQ325" i="7"/>
  <c r="CQ611" i="7"/>
  <c r="CQ165" i="7"/>
  <c r="CQ668" i="7"/>
  <c r="CQ148" i="7"/>
  <c r="CR268" i="7" l="1"/>
  <c r="CR67" i="7"/>
  <c r="CR235" i="7"/>
  <c r="CR580" i="7"/>
  <c r="CR636" i="7"/>
  <c r="CR631" i="7"/>
  <c r="CR39" i="7"/>
  <c r="CR92" i="7"/>
  <c r="CR446" i="7"/>
  <c r="CR394" i="7"/>
  <c r="CR371" i="7"/>
  <c r="CR372" i="7"/>
  <c r="CR368" i="7"/>
  <c r="CR589" i="7"/>
  <c r="CR601" i="7"/>
  <c r="CR440" i="7"/>
  <c r="CR560" i="7"/>
  <c r="CR271" i="7"/>
  <c r="CR312" i="7"/>
  <c r="CR649" i="7"/>
  <c r="CR552" i="7"/>
  <c r="CR434" i="7"/>
  <c r="CR408" i="7"/>
  <c r="CR316" i="7"/>
  <c r="CR280" i="7"/>
  <c r="CR403" i="7"/>
  <c r="CR194" i="7"/>
  <c r="CR136" i="7"/>
  <c r="CR131" i="7"/>
  <c r="CR257" i="7"/>
  <c r="CR485" i="7"/>
  <c r="CR452" i="7"/>
  <c r="CR258" i="7"/>
  <c r="CR290" i="7"/>
  <c r="CR34" i="7"/>
  <c r="CR223" i="7"/>
  <c r="CR215" i="7"/>
  <c r="CR295" i="7"/>
  <c r="CR578" i="7"/>
  <c r="CR296" i="7"/>
  <c r="CR46" i="7"/>
  <c r="CR27" i="7"/>
  <c r="CR833" i="7"/>
  <c r="CR89" i="7"/>
  <c r="CR586" i="7"/>
  <c r="CR59" i="7"/>
  <c r="CR632" i="7"/>
  <c r="CR201" i="7"/>
  <c r="CR69" i="7"/>
  <c r="CR582" i="7"/>
  <c r="CR653" i="7"/>
  <c r="CR735" i="7"/>
  <c r="CR519" i="7"/>
  <c r="CR479" i="7"/>
  <c r="CR166" i="7"/>
  <c r="CR41" i="7"/>
  <c r="CR512" i="7"/>
  <c r="CR745" i="7"/>
  <c r="CR827" i="7"/>
  <c r="CR126" i="7"/>
  <c r="CR81" i="7"/>
  <c r="CR524" i="7"/>
  <c r="CR628" i="7"/>
  <c r="CR358" i="7"/>
  <c r="CR553" i="7"/>
  <c r="CR646" i="7"/>
  <c r="CR732" i="7"/>
  <c r="CR815" i="7"/>
  <c r="CR195" i="7"/>
  <c r="CR267" i="7"/>
  <c r="CR262" i="7"/>
  <c r="CR595" i="7"/>
  <c r="CR667" i="7"/>
  <c r="CR770" i="7"/>
  <c r="CR785" i="7"/>
  <c r="CR152" i="7"/>
  <c r="CR521" i="7"/>
  <c r="CR561" i="7"/>
  <c r="CR503" i="7"/>
  <c r="CR417" i="7"/>
  <c r="CR242" i="7"/>
  <c r="CR193" i="7"/>
  <c r="CR52" i="7"/>
  <c r="CR647" i="7"/>
  <c r="CR208" i="7"/>
  <c r="CR344" i="7"/>
  <c r="CR218" i="7"/>
  <c r="CR191" i="7"/>
  <c r="CR102" i="7"/>
  <c r="CR795" i="7"/>
  <c r="CR319" i="7"/>
  <c r="CR333" i="7"/>
  <c r="CR180" i="7"/>
  <c r="CR182" i="7"/>
  <c r="CR121" i="7"/>
  <c r="CR416" i="7"/>
  <c r="CR21" i="7"/>
  <c r="CR491" i="7"/>
  <c r="CR656" i="7"/>
  <c r="CR32" i="7"/>
  <c r="CR321" i="7"/>
  <c r="CR243" i="7"/>
  <c r="CR244" i="7"/>
  <c r="CR159" i="7"/>
  <c r="CR120" i="7"/>
  <c r="CR13" i="7"/>
  <c r="CR588" i="7"/>
  <c r="CR674" i="7"/>
  <c r="CR746" i="7"/>
  <c r="CR514" i="7"/>
  <c r="CR265" i="7"/>
  <c r="CR146" i="7"/>
  <c r="CR559" i="7"/>
  <c r="CR638" i="7"/>
  <c r="CR709" i="7"/>
  <c r="CR506" i="7"/>
  <c r="CR425" i="7"/>
  <c r="CR548" i="7"/>
  <c r="CR645" i="7"/>
  <c r="CR738" i="7"/>
  <c r="CR826" i="7"/>
  <c r="CR307" i="7"/>
  <c r="CR229" i="7"/>
  <c r="CR671" i="7"/>
  <c r="CR544" i="7"/>
  <c r="CR621" i="7"/>
  <c r="CR716" i="7"/>
  <c r="CR354" i="7"/>
  <c r="CR380" i="7"/>
  <c r="CR579" i="7"/>
  <c r="CR611" i="7"/>
  <c r="CR710" i="7"/>
  <c r="CR683" i="7"/>
  <c r="CR684" i="7"/>
  <c r="CR715" i="7"/>
  <c r="CR792" i="7"/>
  <c r="CR442" i="7"/>
  <c r="CR433" i="7"/>
  <c r="CR437" i="7"/>
  <c r="CR650" i="7"/>
  <c r="CR765" i="7"/>
  <c r="CR809" i="7"/>
  <c r="CR527" i="7"/>
  <c r="CR483" i="7"/>
  <c r="CR345" i="7"/>
  <c r="CR16" i="7"/>
  <c r="CR557" i="7"/>
  <c r="CR165" i="7"/>
  <c r="CR150" i="7"/>
  <c r="CR164" i="7"/>
  <c r="CR122" i="7"/>
  <c r="CR597" i="7"/>
  <c r="CR736" i="7"/>
  <c r="CR299" i="7"/>
  <c r="CR115" i="7"/>
  <c r="CR65" i="7"/>
  <c r="CR117" i="7"/>
  <c r="CR660" i="7"/>
  <c r="CR128" i="7"/>
  <c r="CR134" i="7"/>
  <c r="CR161" i="7"/>
  <c r="CR71" i="7"/>
  <c r="CR213" i="7"/>
  <c r="CR747" i="7"/>
  <c r="CR542" i="7"/>
  <c r="CR622" i="7"/>
  <c r="CR739" i="7"/>
  <c r="CR824" i="7"/>
  <c r="CR236" i="7"/>
  <c r="CR111" i="7"/>
  <c r="CR86" i="7"/>
  <c r="CR156" i="7"/>
  <c r="CR511" i="7"/>
  <c r="CR603" i="7"/>
  <c r="CR672" i="7"/>
  <c r="CR749" i="7"/>
  <c r="CR771" i="7"/>
  <c r="CR530" i="7"/>
  <c r="CR675" i="7"/>
  <c r="CR599" i="7"/>
  <c r="CR657" i="7"/>
  <c r="CR743" i="7"/>
  <c r="CR793" i="7"/>
  <c r="CR468" i="7"/>
  <c r="CR668" i="7"/>
  <c r="CR712" i="7"/>
  <c r="CR498" i="7"/>
  <c r="CR797" i="7"/>
  <c r="CR478" i="7"/>
  <c r="CR351" i="7"/>
  <c r="CR15" i="7"/>
  <c r="CR517" i="7"/>
  <c r="CR681" i="7"/>
  <c r="CR730" i="7"/>
  <c r="CR748" i="7"/>
  <c r="CR529" i="7"/>
  <c r="CR57" i="7"/>
  <c r="CR642" i="7"/>
  <c r="CR724" i="7"/>
  <c r="CR764" i="7"/>
  <c r="CR407" i="7"/>
  <c r="CR537" i="7"/>
  <c r="CR666" i="7"/>
  <c r="CR422" i="7"/>
  <c r="CR342" i="7"/>
  <c r="CR281" i="7"/>
  <c r="CR359" i="7"/>
  <c r="CR610" i="7"/>
  <c r="CR772" i="7"/>
  <c r="CR518" i="7"/>
  <c r="CR305" i="7"/>
  <c r="CR202" i="7"/>
  <c r="CR239" i="7"/>
  <c r="CR670" i="7"/>
  <c r="CR100" i="7"/>
  <c r="CR502" i="7"/>
  <c r="CR60" i="7"/>
  <c r="CR29" i="7"/>
  <c r="CR500" i="7"/>
  <c r="CR658" i="7"/>
  <c r="CR105" i="7"/>
  <c r="CR751" i="7"/>
  <c r="CR494" i="7"/>
  <c r="CR8" i="7"/>
  <c r="CR522" i="7"/>
  <c r="CR633" i="7"/>
  <c r="CR19" i="7"/>
  <c r="CR411" i="7"/>
  <c r="CR77" i="7"/>
  <c r="CR25" i="7"/>
  <c r="CR546" i="7"/>
  <c r="CR677" i="7"/>
  <c r="CR24" i="7"/>
  <c r="CR693" i="7"/>
  <c r="CR803" i="7"/>
  <c r="CR388" i="7"/>
  <c r="CR463" i="7"/>
  <c r="CR426" i="7"/>
  <c r="CR829" i="7"/>
  <c r="CR510" i="7"/>
  <c r="CR630" i="7"/>
  <c r="CR741" i="7"/>
  <c r="CR696" i="7"/>
  <c r="CR778" i="7"/>
  <c r="CR304" i="7"/>
  <c r="CR470" i="7"/>
  <c r="CR435" i="7"/>
  <c r="CR87" i="7"/>
  <c r="CR711" i="7"/>
  <c r="CR813" i="7"/>
  <c r="CR585" i="7"/>
  <c r="CR525" i="7"/>
  <c r="CR306" i="7"/>
  <c r="CR82" i="7"/>
  <c r="CR173" i="7"/>
  <c r="CR399" i="7"/>
  <c r="CR458" i="7"/>
  <c r="CR412" i="7"/>
  <c r="CR367" i="7"/>
  <c r="CR259" i="7"/>
  <c r="CR61" i="7"/>
  <c r="CR763" i="7"/>
  <c r="CR563" i="7"/>
  <c r="CR393" i="7"/>
  <c r="CR423" i="7"/>
  <c r="CR85" i="7"/>
  <c r="CR794" i="7"/>
  <c r="CR515" i="7"/>
  <c r="CR390" i="7"/>
  <c r="CR282" i="7"/>
  <c r="CR379" i="7"/>
  <c r="CR766" i="7"/>
  <c r="CR336" i="7"/>
  <c r="CR332" i="7"/>
  <c r="CR245" i="7"/>
  <c r="CR154" i="7"/>
  <c r="CR99" i="7"/>
  <c r="CR490" i="7"/>
  <c r="CR353" i="7"/>
  <c r="CR356" i="7"/>
  <c r="CR210" i="7"/>
  <c r="CR190" i="7"/>
  <c r="CR98" i="7"/>
  <c r="CR247" i="7"/>
  <c r="CR533" i="7"/>
  <c r="CR570" i="7"/>
  <c r="CR643" i="7"/>
  <c r="CR761" i="7"/>
  <c r="CR812" i="7"/>
  <c r="CR817" i="7"/>
  <c r="CR752" i="7"/>
  <c r="CR551" i="7"/>
  <c r="CR659" i="7"/>
  <c r="CR707" i="7"/>
  <c r="CR782" i="7"/>
  <c r="CR327" i="7"/>
  <c r="CR231" i="7"/>
  <c r="CR592" i="7"/>
  <c r="CR652" i="7"/>
  <c r="CR718" i="7"/>
  <c r="CR799" i="7"/>
  <c r="CR317" i="7"/>
  <c r="CR480" i="7"/>
  <c r="CR369" i="7"/>
  <c r="CR445" i="7"/>
  <c r="CR205" i="7"/>
  <c r="CR591" i="7"/>
  <c r="CR648" i="7"/>
  <c r="CR755" i="7"/>
  <c r="CR779" i="7"/>
  <c r="CR598" i="7"/>
  <c r="CR489" i="7"/>
  <c r="CR362" i="7"/>
  <c r="CR348" i="7"/>
  <c r="CR420" i="7"/>
  <c r="CR249" i="7"/>
  <c r="CR427" i="7"/>
  <c r="CR476" i="7"/>
  <c r="CR448" i="7"/>
  <c r="CR7" i="7"/>
  <c r="CR365" i="7"/>
  <c r="CR169" i="7"/>
  <c r="CR449" i="7"/>
  <c r="CR75" i="7"/>
  <c r="CR499" i="7"/>
  <c r="CR278" i="7"/>
  <c r="CR275" i="7"/>
  <c r="CR64" i="7"/>
  <c r="CR138" i="7"/>
  <c r="CR141" i="7"/>
  <c r="CR340" i="7"/>
  <c r="CR418" i="7"/>
  <c r="CR347" i="7"/>
  <c r="CR199" i="7"/>
  <c r="CR349" i="7"/>
  <c r="CR454" i="7"/>
  <c r="CR439" i="7"/>
  <c r="CR323" i="7"/>
  <c r="CR314" i="7"/>
  <c r="CR188" i="7"/>
  <c r="CR421" i="7"/>
  <c r="CR176" i="7"/>
  <c r="CR72" i="7"/>
  <c r="CR192" i="7"/>
  <c r="CR37" i="7"/>
  <c r="CR447" i="7"/>
  <c r="CR261" i="7"/>
  <c r="CR252" i="7"/>
  <c r="CR147" i="7"/>
  <c r="CR95" i="7"/>
  <c r="CR505" i="7"/>
  <c r="CR260" i="7"/>
  <c r="CR687" i="7"/>
  <c r="CR26" i="7"/>
  <c r="CR721" i="7"/>
  <c r="CR789" i="7"/>
  <c r="CR397" i="7"/>
  <c r="CR428" i="7"/>
  <c r="CR549" i="7"/>
  <c r="CR822" i="7"/>
  <c r="CR701" i="7"/>
  <c r="CR806" i="7"/>
  <c r="CR469" i="7"/>
  <c r="CR309" i="7"/>
  <c r="CR453" i="7"/>
  <c r="CR264" i="7"/>
  <c r="CR754" i="7"/>
  <c r="CR811" i="7"/>
  <c r="CR532" i="7"/>
  <c r="CR462" i="7"/>
  <c r="CR300" i="7"/>
  <c r="CR387" i="7"/>
  <c r="CR276" i="7"/>
  <c r="CR292" i="7"/>
  <c r="CR220" i="7"/>
  <c r="CR740" i="7"/>
  <c r="CR823" i="7"/>
  <c r="CR550" i="7"/>
  <c r="CR374" i="7"/>
  <c r="CR384" i="7"/>
  <c r="CR237" i="7"/>
  <c r="CR298" i="7"/>
  <c r="CR311" i="7"/>
  <c r="CR127" i="7"/>
  <c r="CR168" i="7"/>
  <c r="CR375" i="7"/>
  <c r="CR414" i="7"/>
  <c r="CR288" i="7"/>
  <c r="CR107" i="7"/>
  <c r="CR217" i="7"/>
  <c r="CR108" i="7"/>
  <c r="CR225" i="7"/>
  <c r="CR232" i="7"/>
  <c r="CR708" i="7"/>
  <c r="CR56" i="7"/>
  <c r="CR50" i="7"/>
  <c r="CR461" i="7"/>
  <c r="CR594" i="7"/>
  <c r="CR821" i="7"/>
  <c r="CR329" i="7"/>
  <c r="CR256" i="7"/>
  <c r="CR186" i="7"/>
  <c r="CR43" i="7"/>
  <c r="CR791" i="7"/>
  <c r="CR364" i="7"/>
  <c r="CR123" i="7"/>
  <c r="CR112" i="7"/>
  <c r="CR20" i="7"/>
  <c r="CR177" i="7"/>
  <c r="CR361" i="7"/>
  <c r="CR58" i="7"/>
  <c r="CR116" i="7"/>
  <c r="CR587" i="7"/>
  <c r="CR254" i="7"/>
  <c r="CR455" i="7"/>
  <c r="CR130" i="7"/>
  <c r="CR49" i="7"/>
  <c r="CR381" i="7"/>
  <c r="CR623" i="7"/>
  <c r="CR80" i="7"/>
  <c r="CR322" i="7"/>
  <c r="CR634" i="7"/>
  <c r="CR285" i="7"/>
  <c r="CR547" i="7"/>
  <c r="CR409" i="7"/>
  <c r="CR324" i="7"/>
  <c r="CR357" i="7"/>
  <c r="CR248" i="7"/>
  <c r="CR703" i="7"/>
  <c r="CR466" i="7"/>
  <c r="CR377" i="7"/>
  <c r="CR310" i="7"/>
  <c r="CR212" i="7"/>
  <c r="CR593" i="7"/>
  <c r="CR566" i="7"/>
  <c r="CR325" i="7"/>
  <c r="CR432" i="7"/>
  <c r="CR129" i="7"/>
  <c r="CR366" i="7"/>
  <c r="CR686" i="7"/>
  <c r="CR73" i="7"/>
  <c r="CR185" i="7"/>
  <c r="CR22" i="7"/>
  <c r="CR76" i="7"/>
  <c r="CR363" i="7"/>
  <c r="CR424" i="7"/>
  <c r="CR404" i="7"/>
  <c r="CR326" i="7"/>
  <c r="CR286" i="7"/>
  <c r="CR250" i="7"/>
  <c r="CR174" i="7"/>
  <c r="CR38" i="7"/>
  <c r="CR496" i="7"/>
  <c r="CR410" i="7"/>
  <c r="CR370" i="7"/>
  <c r="CR241" i="7"/>
  <c r="CR94" i="7"/>
  <c r="CR48" i="7"/>
  <c r="CR528" i="7"/>
  <c r="CR526" i="7"/>
  <c r="CR44" i="7"/>
  <c r="CR676" i="7"/>
  <c r="CR574" i="7"/>
  <c r="CR501" i="7"/>
  <c r="CR607" i="7"/>
  <c r="CR682" i="7"/>
  <c r="CR737" i="7"/>
  <c r="CR516" i="7"/>
  <c r="CR70" i="7"/>
  <c r="CR828" i="7"/>
  <c r="CR207" i="7"/>
  <c r="CR583" i="7"/>
  <c r="CR228" i="7"/>
  <c r="CR133" i="7"/>
  <c r="CR66" i="7"/>
  <c r="CR297" i="7"/>
  <c r="CR619" i="7"/>
  <c r="CR149" i="7"/>
  <c r="CR145" i="7"/>
  <c r="CR618" i="7"/>
  <c r="CR635" i="7"/>
  <c r="CR728" i="7"/>
  <c r="CR482" i="7"/>
  <c r="CR240" i="7"/>
  <c r="CR539" i="7"/>
  <c r="CR608" i="7"/>
  <c r="CR679" i="7"/>
  <c r="CR807" i="7"/>
  <c r="CR436" i="7"/>
  <c r="CR83" i="7"/>
  <c r="CR184" i="7"/>
  <c r="CR335" i="7"/>
  <c r="CR189" i="7"/>
  <c r="CR373" i="7"/>
  <c r="CR114" i="7"/>
  <c r="CR142" i="7"/>
  <c r="CR644" i="7"/>
  <c r="CR118" i="7"/>
  <c r="CR389" i="7"/>
  <c r="CR187" i="7"/>
  <c r="CR283" i="7"/>
  <c r="CR253" i="7"/>
  <c r="CR183" i="7"/>
  <c r="CR343" i="7"/>
  <c r="CR398" i="7"/>
  <c r="CR233" i="7"/>
  <c r="CR294" i="7"/>
  <c r="CR113" i="7"/>
  <c r="CR40" i="7"/>
  <c r="CR106" i="7"/>
  <c r="CR148" i="7"/>
  <c r="CR577" i="7"/>
  <c r="CR663" i="7"/>
  <c r="CR386" i="7"/>
  <c r="CR302" i="7"/>
  <c r="CR179" i="7"/>
  <c r="CR9" i="7"/>
  <c r="CR171" i="7"/>
  <c r="CR78" i="7"/>
  <c r="CR504" i="7"/>
  <c r="CR627" i="7"/>
  <c r="CR733" i="7"/>
  <c r="CR639" i="7"/>
  <c r="CR42" i="7"/>
  <c r="CR28" i="7"/>
  <c r="CR538" i="7"/>
  <c r="CR617" i="7"/>
  <c r="CR727" i="7"/>
  <c r="CR758" i="7"/>
  <c r="CR678" i="7"/>
  <c r="CR45" i="7"/>
  <c r="CR637" i="7"/>
  <c r="CR719" i="7"/>
  <c r="CR699" i="7"/>
  <c r="CR4" i="7"/>
  <c r="CR508" i="7"/>
  <c r="CR451" i="7"/>
  <c r="CR203" i="7"/>
  <c r="CR556" i="7"/>
  <c r="CR694" i="7"/>
  <c r="CR692" i="7"/>
  <c r="CR702" i="7"/>
  <c r="CR206" i="7"/>
  <c r="CR604" i="7"/>
  <c r="CR626" i="7"/>
  <c r="CR723" i="7"/>
  <c r="CR609" i="7"/>
  <c r="CR495" i="7"/>
  <c r="CR734" i="7"/>
  <c r="CR790" i="7"/>
  <c r="CR576" i="7"/>
  <c r="CR768" i="7"/>
  <c r="CR825" i="7"/>
  <c r="CR713" i="7"/>
  <c r="CR753" i="7"/>
  <c r="CR558" i="7"/>
  <c r="CR573" i="7"/>
  <c r="CR759" i="7"/>
  <c r="CR832" i="7"/>
  <c r="CR96" i="7"/>
  <c r="CR545" i="7"/>
  <c r="CR209" i="7"/>
  <c r="CR139" i="7"/>
  <c r="CR30" i="7"/>
  <c r="CR263" i="7"/>
  <c r="CR750" i="7"/>
  <c r="CR135" i="7"/>
  <c r="CR110" i="7"/>
  <c r="CR172" i="7"/>
  <c r="CR17" i="7"/>
  <c r="CR62" i="7"/>
  <c r="CR567" i="7"/>
  <c r="CR474" i="7"/>
  <c r="CR151" i="7"/>
  <c r="CR830" i="7"/>
  <c r="CR14" i="7"/>
  <c r="CR431" i="7"/>
  <c r="CR392" i="7"/>
  <c r="CR612" i="7"/>
  <c r="CR625" i="7"/>
  <c r="CR767" i="7"/>
  <c r="CR796" i="7"/>
  <c r="CR291" i="7"/>
  <c r="CR55" i="7"/>
  <c r="CR831" i="7"/>
  <c r="CR406" i="7"/>
  <c r="CR788" i="7"/>
  <c r="CR662" i="7"/>
  <c r="CR722" i="7"/>
  <c r="CR700" i="7"/>
  <c r="CR487" i="7"/>
  <c r="CR301" i="7"/>
  <c r="CR53" i="7"/>
  <c r="CR688" i="7"/>
  <c r="CR744" i="7"/>
  <c r="CR801" i="7"/>
  <c r="CR606" i="7"/>
  <c r="CR35" i="7"/>
  <c r="CR6" i="7"/>
  <c r="CR472" i="7"/>
  <c r="CR780" i="7"/>
  <c r="CR493" i="7"/>
  <c r="CR456" i="7"/>
  <c r="CR274" i="7"/>
  <c r="CR350" i="7"/>
  <c r="CR818" i="7"/>
  <c r="CR669" i="7"/>
  <c r="CR729" i="7"/>
  <c r="CR776" i="7"/>
  <c r="CR450" i="7"/>
  <c r="CR320" i="7"/>
  <c r="CR654" i="7"/>
  <c r="CR698" i="7"/>
  <c r="CR820" i="7"/>
  <c r="CR337" i="7"/>
  <c r="CR685" i="7"/>
  <c r="CR535" i="7"/>
  <c r="CR441" i="7"/>
  <c r="CR339" i="7"/>
  <c r="CR222" i="7"/>
  <c r="CR93" i="7"/>
  <c r="CR227" i="7"/>
  <c r="CR571" i="7"/>
  <c r="CR438" i="7"/>
  <c r="CR405" i="7"/>
  <c r="CR341" i="7"/>
  <c r="CR162" i="7"/>
  <c r="CR473" i="7"/>
  <c r="CR79" i="7"/>
  <c r="CR266" i="7"/>
  <c r="CR63" i="7"/>
  <c r="CR5" i="7"/>
  <c r="CR616" i="7"/>
  <c r="CR680" i="7"/>
  <c r="CR132" i="7"/>
  <c r="CR313" i="7"/>
  <c r="CR91" i="7"/>
  <c r="CR101" i="7"/>
  <c r="CR584" i="7"/>
  <c r="CR641" i="7"/>
  <c r="CR760" i="7"/>
  <c r="CR477" i="7"/>
  <c r="CR84" i="7"/>
  <c r="CR10" i="7"/>
  <c r="CR620" i="7"/>
  <c r="CR665" i="7"/>
  <c r="CR774" i="7"/>
  <c r="CR717" i="7"/>
  <c r="CR781" i="7"/>
  <c r="CR457" i="7"/>
  <c r="CR523" i="7"/>
  <c r="CR88" i="7"/>
  <c r="CR12" i="7"/>
  <c r="CR613" i="7"/>
  <c r="CR689" i="7"/>
  <c r="CR600" i="7"/>
  <c r="CR783" i="7"/>
  <c r="CR492" i="7"/>
  <c r="CR565" i="7"/>
  <c r="CR330" i="7"/>
  <c r="CR385" i="7"/>
  <c r="CR104" i="7"/>
  <c r="CR800" i="7"/>
  <c r="CR555" i="7"/>
  <c r="CR413" i="7"/>
  <c r="CR415" i="7"/>
  <c r="CR160" i="7"/>
  <c r="CR757" i="7"/>
  <c r="CR155" i="7"/>
  <c r="CR471" i="7"/>
  <c r="CR419" i="7"/>
  <c r="CR303" i="7"/>
  <c r="CR269" i="7"/>
  <c r="CR153" i="7"/>
  <c r="CR596" i="7"/>
  <c r="CR775" i="7"/>
  <c r="CR383" i="7"/>
  <c r="CR509" i="7"/>
  <c r="CR376" i="7"/>
  <c r="CR315" i="7"/>
  <c r="CR810" i="7"/>
  <c r="CR488" i="7"/>
  <c r="CR534" i="7"/>
  <c r="CR395" i="7"/>
  <c r="CR178" i="7"/>
  <c r="CR459" i="7"/>
  <c r="CR334" i="7"/>
  <c r="CR355" i="7"/>
  <c r="CR109" i="7"/>
  <c r="CR402" i="7"/>
  <c r="CR726" i="7"/>
  <c r="CR251" i="7"/>
  <c r="CR382" i="7"/>
  <c r="CR273" i="7"/>
  <c r="CR226" i="7"/>
  <c r="CR331" i="7"/>
  <c r="CR284" i="7"/>
  <c r="CR808" i="7"/>
  <c r="CR475" i="7"/>
  <c r="CR615" i="7"/>
  <c r="CR655" i="7"/>
  <c r="CR720" i="7"/>
  <c r="CR802" i="7"/>
  <c r="CR460" i="7"/>
  <c r="CR536" i="7"/>
  <c r="CR605" i="7"/>
  <c r="CR629" i="7"/>
  <c r="CR714" i="7"/>
  <c r="CR769" i="7"/>
  <c r="CR144" i="7"/>
  <c r="CR564" i="7"/>
  <c r="CR640" i="7"/>
  <c r="CR695" i="7"/>
  <c r="CR804" i="7"/>
  <c r="CS2" i="7"/>
  <c r="CS661" i="7" s="1"/>
  <c r="CR773" i="7"/>
  <c r="CR444" i="7"/>
  <c r="CR277" i="7"/>
  <c r="CR396" i="7"/>
  <c r="CR318" i="7"/>
  <c r="CR602" i="7"/>
  <c r="CR691" i="7"/>
  <c r="CR706" i="7"/>
  <c r="CR3" i="7"/>
  <c r="CR167" i="7"/>
  <c r="CR507" i="7"/>
  <c r="CR481" i="7"/>
  <c r="CR219" i="7"/>
  <c r="CR238" i="7"/>
  <c r="CR805" i="7"/>
  <c r="CR465" i="7"/>
  <c r="CR430" i="7"/>
  <c r="CR391" i="7"/>
  <c r="CR279" i="7"/>
  <c r="CR287" i="7"/>
  <c r="CR562" i="7"/>
  <c r="CR443" i="7"/>
  <c r="CR624" i="7"/>
  <c r="CR214" i="7"/>
  <c r="CR181" i="7"/>
  <c r="CR140" i="7"/>
  <c r="CR33" i="7"/>
  <c r="CR90" i="7"/>
  <c r="CR777" i="7"/>
  <c r="CR429" i="7"/>
  <c r="CR308" i="7"/>
  <c r="CR200" i="7"/>
  <c r="CR255" i="7"/>
  <c r="CR513" i="7"/>
  <c r="CR484" i="7"/>
  <c r="CR352" i="7"/>
  <c r="CR175" i="7"/>
  <c r="CR197" i="7"/>
  <c r="CR401" i="7"/>
  <c r="CR204" i="7"/>
  <c r="CR68" i="7"/>
  <c r="CR36" i="7"/>
  <c r="CR103" i="7"/>
  <c r="CR787" i="7"/>
  <c r="CR756" i="7"/>
  <c r="CR289" i="7"/>
  <c r="CR54" i="7"/>
  <c r="CR74" i="7"/>
  <c r="CR119" i="7"/>
  <c r="CR464" i="7"/>
  <c r="CR346" i="7"/>
  <c r="CR272" i="7"/>
  <c r="CR673" i="7"/>
  <c r="CR731" i="7"/>
  <c r="CR814" i="7"/>
  <c r="CR360" i="7"/>
  <c r="CR400" i="7"/>
  <c r="CR328" i="7"/>
  <c r="CR697" i="7"/>
  <c r="CR742" i="7"/>
  <c r="CR784" i="7"/>
  <c r="CR572" i="7"/>
  <c r="CR486" i="7"/>
  <c r="CR704" i="7"/>
  <c r="CR705" i="7"/>
  <c r="CR786" i="7"/>
  <c r="CR819" i="7"/>
  <c r="CR569" i="7"/>
  <c r="CR520" i="7"/>
  <c r="CR158" i="7"/>
  <c r="CR378" i="7"/>
  <c r="CR230" i="7"/>
  <c r="CR234" i="7"/>
  <c r="CR97" i="7"/>
  <c r="CR725" i="7"/>
  <c r="CR816" i="7"/>
  <c r="CR568" i="7"/>
  <c r="CR531" i="7"/>
  <c r="CR338" i="7"/>
  <c r="CR196" i="7"/>
  <c r="CR143" i="7"/>
  <c r="CR246" i="7"/>
  <c r="CR31" i="7"/>
  <c r="CR543" i="7"/>
  <c r="CR497" i="7"/>
  <c r="CR221" i="7"/>
  <c r="CR270" i="7"/>
  <c r="CR157" i="7"/>
  <c r="CR47" i="7"/>
  <c r="CR614" i="7"/>
  <c r="CR762" i="7"/>
  <c r="CR23" i="7"/>
  <c r="CR51" i="7"/>
  <c r="CR664" i="7"/>
  <c r="CR137" i="7"/>
  <c r="CR575" i="7"/>
  <c r="CR467" i="7"/>
  <c r="CR163" i="7"/>
  <c r="CR293" i="7"/>
  <c r="CR170" i="7"/>
  <c r="CR124" i="7"/>
  <c r="CR590" i="7"/>
  <c r="CR211" i="7"/>
  <c r="CR224" i="7"/>
  <c r="CR198" i="7"/>
  <c r="CR216" i="7"/>
  <c r="CR125" i="7"/>
  <c r="CR798" i="7"/>
  <c r="CR18" i="7"/>
  <c r="CR11" i="7"/>
  <c r="CR554" i="7"/>
  <c r="CR690" i="7"/>
  <c r="CR581" i="7"/>
  <c r="CS268" i="7" l="1"/>
  <c r="CS293" i="7"/>
  <c r="CS359" i="7"/>
  <c r="CS504" i="7"/>
  <c r="CS556" i="7"/>
  <c r="CS729" i="7"/>
  <c r="CS826" i="7"/>
  <c r="CS159" i="7"/>
  <c r="CS668" i="7"/>
  <c r="CS736" i="7"/>
  <c r="CS818" i="7"/>
  <c r="CS15" i="7"/>
  <c r="CS101" i="7"/>
  <c r="CS833" i="7"/>
  <c r="CS108" i="7"/>
  <c r="CS194" i="7"/>
  <c r="CS272" i="7"/>
  <c r="CS348" i="7"/>
  <c r="CS722" i="7"/>
  <c r="CS717" i="7"/>
  <c r="CS291" i="7"/>
  <c r="CS362" i="7"/>
  <c r="CS498" i="7"/>
  <c r="CS554" i="7"/>
  <c r="CS678" i="7"/>
  <c r="CS730" i="7"/>
  <c r="CS394" i="7"/>
  <c r="CS424" i="7"/>
  <c r="CS549" i="7"/>
  <c r="CS637" i="7"/>
  <c r="CS131" i="7"/>
  <c r="CS490" i="7"/>
  <c r="CS641" i="7"/>
  <c r="CS804" i="7"/>
  <c r="CS13" i="7"/>
  <c r="CS107" i="7"/>
  <c r="CS543" i="7"/>
  <c r="CS137" i="7"/>
  <c r="CS627" i="7"/>
  <c r="CS823" i="7"/>
  <c r="CS73" i="7"/>
  <c r="CS156" i="7"/>
  <c r="CS199" i="7"/>
  <c r="CS208" i="7"/>
  <c r="CS57" i="7"/>
  <c r="CS526" i="7"/>
  <c r="CS610" i="7"/>
  <c r="CS650" i="7"/>
  <c r="CS756" i="7"/>
  <c r="CS494" i="7"/>
  <c r="CS93" i="7"/>
  <c r="CS106" i="7"/>
  <c r="CS230" i="7"/>
  <c r="CS311" i="7"/>
  <c r="CS413" i="7"/>
  <c r="CS42" i="7"/>
  <c r="CS383" i="7"/>
  <c r="CS462" i="7"/>
  <c r="CS121" i="7"/>
  <c r="CS263" i="7"/>
  <c r="CS292" i="7"/>
  <c r="CS376" i="7"/>
  <c r="CS62" i="7"/>
  <c r="CS202" i="7"/>
  <c r="CS53" i="7"/>
  <c r="CS79" i="7"/>
  <c r="CS183" i="7"/>
  <c r="CS448" i="7"/>
  <c r="CS349" i="7"/>
  <c r="CS676" i="7"/>
  <c r="CS551" i="7"/>
  <c r="CS685" i="7"/>
  <c r="CS723" i="7"/>
  <c r="CS636" i="7"/>
  <c r="CS242" i="7"/>
  <c r="CS162" i="7"/>
  <c r="CS282" i="7"/>
  <c r="CS338" i="7"/>
  <c r="CS299" i="7"/>
  <c r="CS713" i="7"/>
  <c r="CS155" i="7"/>
  <c r="CS514" i="7"/>
  <c r="CS817" i="7"/>
  <c r="CS74" i="7"/>
  <c r="CS784" i="7"/>
  <c r="CS731" i="7"/>
  <c r="CS788" i="7"/>
  <c r="CS675" i="7"/>
  <c r="CS207" i="7"/>
  <c r="CS267" i="7"/>
  <c r="CS436" i="7"/>
  <c r="CS576" i="7"/>
  <c r="CS631" i="7"/>
  <c r="CS744" i="7"/>
  <c r="CS471" i="7"/>
  <c r="CS187" i="7"/>
  <c r="CS98" i="7"/>
  <c r="CS798" i="7"/>
  <c r="CS26" i="7"/>
  <c r="CS99" i="7"/>
  <c r="CS210" i="7"/>
  <c r="CS642" i="7"/>
  <c r="CS146" i="7"/>
  <c r="CS259" i="7"/>
  <c r="CS295" i="7"/>
  <c r="CS365" i="7"/>
  <c r="CS483" i="7"/>
  <c r="CS447" i="7"/>
  <c r="CS234" i="7"/>
  <c r="CS421" i="7"/>
  <c r="CS507" i="7"/>
  <c r="CS624" i="7"/>
  <c r="CS764" i="7"/>
  <c r="CS770" i="7"/>
  <c r="CS184" i="7"/>
  <c r="CS529" i="7"/>
  <c r="CS609" i="7"/>
  <c r="CS657" i="7"/>
  <c r="CS780" i="7"/>
  <c r="CS712" i="7"/>
  <c r="CS149" i="7"/>
  <c r="CS3" i="7"/>
  <c r="CS84" i="7"/>
  <c r="CS174" i="7"/>
  <c r="CS237" i="7"/>
  <c r="CS260" i="7"/>
  <c r="CS420" i="7"/>
  <c r="CS355" i="7"/>
  <c r="CS135" i="7"/>
  <c r="CS178" i="7"/>
  <c r="CS303" i="7"/>
  <c r="CS395" i="7"/>
  <c r="CS789" i="7"/>
  <c r="CS153" i="7"/>
  <c r="CS677" i="7"/>
  <c r="CS765" i="7"/>
  <c r="CS216" i="7"/>
  <c r="CS78" i="7"/>
  <c r="CS605" i="7"/>
  <c r="CS306" i="7"/>
  <c r="CS324" i="7"/>
  <c r="CS364" i="7"/>
  <c r="CS438" i="7"/>
  <c r="CS522" i="7"/>
  <c r="CS586" i="7"/>
  <c r="CS289" i="7"/>
  <c r="CS573" i="7"/>
  <c r="CS280" i="7"/>
  <c r="CS400" i="7"/>
  <c r="CS475" i="7"/>
  <c r="CS555" i="7"/>
  <c r="CS518" i="7"/>
  <c r="CS114" i="7"/>
  <c r="CS181" i="7"/>
  <c r="CS333" i="7"/>
  <c r="CS392" i="7"/>
  <c r="CS595" i="7"/>
  <c r="CS25" i="7"/>
  <c r="CS473" i="7"/>
  <c r="CS32" i="7"/>
  <c r="CS58" i="7"/>
  <c r="CS743" i="7"/>
  <c r="CS553" i="7"/>
  <c r="CS301" i="7"/>
  <c r="CS491" i="7"/>
  <c r="CS148" i="7"/>
  <c r="CS72" i="7"/>
  <c r="CS65" i="7"/>
  <c r="CS222" i="7"/>
  <c r="CS591" i="7"/>
  <c r="CS656" i="7"/>
  <c r="CS273" i="7"/>
  <c r="CS6" i="7"/>
  <c r="CS80" i="7"/>
  <c r="CS601" i="7"/>
  <c r="CS652" i="7"/>
  <c r="CS28" i="7"/>
  <c r="CS688" i="7"/>
  <c r="CS737" i="7"/>
  <c r="CS663" i="7"/>
  <c r="CS801" i="7"/>
  <c r="CS782" i="7"/>
  <c r="CS603" i="7"/>
  <c r="CS711" i="7"/>
  <c r="CS774" i="7"/>
  <c r="CS830" i="7"/>
  <c r="CS249" i="7"/>
  <c r="CS470" i="7"/>
  <c r="CS472" i="7"/>
  <c r="CS69" i="7"/>
  <c r="CS152" i="7"/>
  <c r="CS251" i="7"/>
  <c r="CS346" i="7"/>
  <c r="CS96" i="7"/>
  <c r="CS329" i="7"/>
  <c r="CS397" i="7"/>
  <c r="CS429" i="7"/>
  <c r="CS552" i="7"/>
  <c r="CS662" i="7"/>
  <c r="CS189" i="7"/>
  <c r="CS318" i="7"/>
  <c r="CS600" i="7"/>
  <c r="CS644" i="7"/>
  <c r="CS807" i="7"/>
  <c r="CS24" i="7"/>
  <c r="CS351" i="7"/>
  <c r="CS125" i="7"/>
  <c r="CS680" i="7"/>
  <c r="CS700" i="7"/>
  <c r="CS217" i="7"/>
  <c r="CS76" i="7"/>
  <c r="CS496" i="7"/>
  <c r="CS64" i="7"/>
  <c r="CS112" i="7"/>
  <c r="CS233" i="7"/>
  <c r="CS314" i="7"/>
  <c r="CS416" i="7"/>
  <c r="CS85" i="7"/>
  <c r="CS9" i="7"/>
  <c r="CS390" i="7"/>
  <c r="CS290" i="7"/>
  <c r="CS366" i="7"/>
  <c r="CS458" i="7"/>
  <c r="CS511" i="7"/>
  <c r="CS281" i="7"/>
  <c r="CS404" i="7"/>
  <c r="CS775" i="7"/>
  <c r="CS66" i="7"/>
  <c r="CS102" i="7"/>
  <c r="CS245" i="7"/>
  <c r="CS240" i="7"/>
  <c r="CS772" i="7"/>
  <c r="CS479" i="7"/>
  <c r="CS533" i="7"/>
  <c r="CS589" i="7"/>
  <c r="CS629" i="7"/>
  <c r="CS310" i="7"/>
  <c r="CS525" i="7"/>
  <c r="CS658" i="7"/>
  <c r="CS430" i="7"/>
  <c r="CS535" i="7"/>
  <c r="CS585" i="7"/>
  <c r="CS695" i="7"/>
  <c r="CS215" i="7"/>
  <c r="CS254" i="7"/>
  <c r="CS363" i="7"/>
  <c r="CS443" i="7"/>
  <c r="CS502" i="7"/>
  <c r="CS709" i="7"/>
  <c r="CS628" i="7"/>
  <c r="CS371" i="7"/>
  <c r="CS109" i="7"/>
  <c r="CS439" i="7"/>
  <c r="CS165" i="7"/>
  <c r="CS297" i="7"/>
  <c r="CS350" i="7"/>
  <c r="CS632" i="7"/>
  <c r="CS461" i="7"/>
  <c r="CS583" i="7"/>
  <c r="CS334" i="7"/>
  <c r="CS741" i="7"/>
  <c r="CS115" i="7"/>
  <c r="CS746" i="7"/>
  <c r="CS145" i="7"/>
  <c r="CS653" i="7"/>
  <c r="CS718" i="7"/>
  <c r="CS495" i="7"/>
  <c r="CS745" i="7"/>
  <c r="CS748" i="7"/>
  <c r="CS39" i="7"/>
  <c r="CS71" i="7"/>
  <c r="CS169" i="7"/>
  <c r="CS10" i="7"/>
  <c r="CS721" i="7"/>
  <c r="CS18" i="7"/>
  <c r="CS227" i="7"/>
  <c r="CS264" i="7"/>
  <c r="CS411" i="7"/>
  <c r="CS437" i="7"/>
  <c r="CS35" i="7"/>
  <c r="CS457" i="7"/>
  <c r="CS532" i="7"/>
  <c r="CS612" i="7"/>
  <c r="CS691" i="7"/>
  <c r="CS783" i="7"/>
  <c r="CS683" i="7"/>
  <c r="CS218" i="7"/>
  <c r="CS734" i="7"/>
  <c r="CS36" i="7"/>
  <c r="CS48" i="7"/>
  <c r="CS166" i="7"/>
  <c r="CS11" i="7"/>
  <c r="CS489" i="7"/>
  <c r="CS778" i="7"/>
  <c r="CS83" i="7"/>
  <c r="CS139" i="7"/>
  <c r="CS248" i="7"/>
  <c r="CS247" i="7"/>
  <c r="CS182" i="7"/>
  <c r="CS327" i="7"/>
  <c r="CS382" i="7"/>
  <c r="CS441" i="7"/>
  <c r="CS524" i="7"/>
  <c r="CS626" i="7"/>
  <c r="CS22" i="7"/>
  <c r="CS500" i="7"/>
  <c r="CS497" i="7"/>
  <c r="CS224" i="7"/>
  <c r="CS141" i="7"/>
  <c r="CS219" i="7"/>
  <c r="CS271" i="7"/>
  <c r="CS367" i="7"/>
  <c r="CS614" i="7"/>
  <c r="CS134" i="7"/>
  <c r="CS308" i="7"/>
  <c r="CS482" i="7"/>
  <c r="CS570" i="7"/>
  <c r="CS408" i="7"/>
  <c r="CS742" i="7"/>
  <c r="CS569" i="7"/>
  <c r="CS90" i="7"/>
  <c r="CS372" i="7"/>
  <c r="CS241" i="7"/>
  <c r="CS546" i="7"/>
  <c r="CS501" i="7"/>
  <c r="CS829" i="7"/>
  <c r="CS354" i="7"/>
  <c r="CS253" i="7"/>
  <c r="CS594" i="7"/>
  <c r="CS739" i="7"/>
  <c r="CS353" i="7"/>
  <c r="CS469" i="7"/>
  <c r="CS519" i="7"/>
  <c r="CS584" i="7"/>
  <c r="CS331" i="7"/>
  <c r="CS604" i="7"/>
  <c r="CS686" i="7"/>
  <c r="CS714" i="7"/>
  <c r="CS827" i="7"/>
  <c r="CS277" i="7"/>
  <c r="CS819" i="7"/>
  <c r="CS239" i="7"/>
  <c r="CS144" i="7"/>
  <c r="CS536" i="7"/>
  <c r="CS538" i="7"/>
  <c r="CS105" i="7"/>
  <c r="CS91" i="7"/>
  <c r="CS214" i="7"/>
  <c r="CS305" i="7"/>
  <c r="CS387" i="7"/>
  <c r="CS484" i="7"/>
  <c r="CS370" i="7"/>
  <c r="CS67" i="7"/>
  <c r="CS426" i="7"/>
  <c r="CS530" i="7"/>
  <c r="CS616" i="7"/>
  <c r="CS625" i="7"/>
  <c r="CS810" i="7"/>
  <c r="CS455" i="7"/>
  <c r="CS740" i="7"/>
  <c r="CS781" i="7"/>
  <c r="CS89" i="7"/>
  <c r="CS177" i="7"/>
  <c r="CS206" i="7"/>
  <c r="CS197" i="7"/>
  <c r="CS708" i="7"/>
  <c r="CS196" i="7"/>
  <c r="CS302" i="7"/>
  <c r="CS386" i="7"/>
  <c r="CS481" i="7"/>
  <c r="CS47" i="7"/>
  <c r="CS164" i="7"/>
  <c r="CS276" i="7"/>
  <c r="CS380" i="7"/>
  <c r="CS412" i="7"/>
  <c r="CS517" i="7"/>
  <c r="CS588" i="7"/>
  <c r="CS488" i="7"/>
  <c r="CS574" i="7"/>
  <c r="CS619" i="7"/>
  <c r="CS757" i="7"/>
  <c r="CS822" i="7"/>
  <c r="CS379" i="7"/>
  <c r="CS521" i="7"/>
  <c r="CS398" i="7"/>
  <c r="CS689" i="7"/>
  <c r="CS761" i="7"/>
  <c r="CS12" i="7"/>
  <c r="CS122" i="7"/>
  <c r="CS401" i="7"/>
  <c r="CS409" i="7"/>
  <c r="CS442" i="7"/>
  <c r="CS486" i="7"/>
  <c r="CS593" i="7"/>
  <c r="CS696" i="7"/>
  <c r="CS86" i="7"/>
  <c r="CS21" i="7"/>
  <c r="CS831" i="7"/>
  <c r="CS70" i="7"/>
  <c r="CS195" i="7"/>
  <c r="CS312" i="7"/>
  <c r="CS487" i="7"/>
  <c r="CS368" i="7"/>
  <c r="CS336" i="7"/>
  <c r="CS44" i="7"/>
  <c r="CS150" i="7"/>
  <c r="CS170" i="7"/>
  <c r="CS431" i="7"/>
  <c r="CS37" i="7"/>
  <c r="CS750" i="7"/>
  <c r="CS824" i="7"/>
  <c r="CS20" i="7"/>
  <c r="CS123" i="7"/>
  <c r="CS422" i="7"/>
  <c r="CS587" i="7"/>
  <c r="CS5" i="7"/>
  <c r="CS255" i="7"/>
  <c r="CS38" i="7"/>
  <c r="CS606" i="7"/>
  <c r="CS454" i="7"/>
  <c r="CS635" i="7"/>
  <c r="CS225" i="7"/>
  <c r="CS449" i="7"/>
  <c r="CS41" i="7"/>
  <c r="CS191" i="7"/>
  <c r="CS523" i="7"/>
  <c r="CS385" i="7"/>
  <c r="CS326" i="7"/>
  <c r="CS607" i="7"/>
  <c r="CS321" i="7"/>
  <c r="CS316" i="7"/>
  <c r="CS418" i="7"/>
  <c r="CS547" i="7"/>
  <c r="CS580" i="7"/>
  <c r="CS100" i="7"/>
  <c r="CS175" i="7"/>
  <c r="CS611" i="7"/>
  <c r="CS655" i="7"/>
  <c r="CS706" i="7"/>
  <c r="CS796" i="7"/>
  <c r="CS229" i="7"/>
  <c r="CS361" i="7"/>
  <c r="CS50" i="7"/>
  <c r="CS124" i="7"/>
  <c r="CS179" i="7"/>
  <c r="CS317" i="7"/>
  <c r="CS531" i="7"/>
  <c r="CS161" i="7"/>
  <c r="CS812" i="7"/>
  <c r="CS307" i="7"/>
  <c r="CS405" i="7"/>
  <c r="CS544" i="7"/>
  <c r="CS582" i="7"/>
  <c r="CS341" i="7"/>
  <c r="CS357" i="7"/>
  <c r="CS446" i="7"/>
  <c r="CS493" i="7"/>
  <c r="CS596" i="7"/>
  <c r="CS699" i="7"/>
  <c r="CS325" i="7"/>
  <c r="CS622" i="7"/>
  <c r="CS752" i="7"/>
  <c r="CS820" i="7"/>
  <c r="CS43" i="7"/>
  <c r="CS485" i="7"/>
  <c r="CS710" i="7"/>
  <c r="CS323" i="7"/>
  <c r="CS562" i="7"/>
  <c r="CS33" i="7"/>
  <c r="CS81" i="7"/>
  <c r="CS163" i="7"/>
  <c r="CS278" i="7"/>
  <c r="CS707" i="7"/>
  <c r="CS343" i="7"/>
  <c r="CS572" i="7"/>
  <c r="CS670" i="7"/>
  <c r="CS724" i="7"/>
  <c r="CS805" i="7"/>
  <c r="CS393" i="7"/>
  <c r="CS29" i="7"/>
  <c r="CS188" i="7"/>
  <c r="CS238" i="7"/>
  <c r="CS342" i="7"/>
  <c r="CS467" i="7"/>
  <c r="CS212" i="7"/>
  <c r="CS720" i="7"/>
  <c r="CS132" i="7"/>
  <c r="CS158" i="7"/>
  <c r="CS279" i="7"/>
  <c r="CS378" i="7"/>
  <c r="CS602" i="7"/>
  <c r="CS527" i="7"/>
  <c r="CS97" i="7"/>
  <c r="CS200" i="7"/>
  <c r="CS94" i="7"/>
  <c r="CS534" i="7"/>
  <c r="CS671" i="7"/>
  <c r="CS516" i="7"/>
  <c r="CS7" i="7"/>
  <c r="CS300" i="7"/>
  <c r="CS561" i="7"/>
  <c r="CS356" i="7"/>
  <c r="CS328" i="7"/>
  <c r="CS428" i="7"/>
  <c r="CS666" i="7"/>
  <c r="CS335" i="7"/>
  <c r="CS759" i="7"/>
  <c r="CS477" i="7"/>
  <c r="CS440" i="7"/>
  <c r="CS476" i="7"/>
  <c r="CS474" i="7"/>
  <c r="CS623" i="7"/>
  <c r="CS692" i="7"/>
  <c r="CS762" i="7"/>
  <c r="CS669" i="7"/>
  <c r="CS384" i="7"/>
  <c r="CS735" i="7"/>
  <c r="CS814" i="7"/>
  <c r="CS77" i="7"/>
  <c r="CS142" i="7"/>
  <c r="CS825" i="7"/>
  <c r="CS252" i="7"/>
  <c r="CS176" i="7"/>
  <c r="CS330" i="7"/>
  <c r="CS389" i="7"/>
  <c r="CS445" i="7"/>
  <c r="CS265" i="7"/>
  <c r="CS597" i="7"/>
  <c r="CS14" i="7"/>
  <c r="CS450" i="7"/>
  <c r="CS620" i="7"/>
  <c r="CS684" i="7"/>
  <c r="CS751" i="7"/>
  <c r="CS790" i="7"/>
  <c r="CS456" i="7"/>
  <c r="CS575" i="7"/>
  <c r="CS694" i="7"/>
  <c r="CS738" i="7"/>
  <c r="CS808" i="7"/>
  <c r="CS284" i="7"/>
  <c r="CS806" i="7"/>
  <c r="CS45" i="7"/>
  <c r="CS117" i="7"/>
  <c r="CS190" i="7"/>
  <c r="CS151" i="7"/>
  <c r="CS728" i="7"/>
  <c r="CS213" i="7"/>
  <c r="CS56" i="7"/>
  <c r="CS143" i="7"/>
  <c r="CS266" i="7"/>
  <c r="CS286" i="7"/>
  <c r="CS381" i="7"/>
  <c r="CS564" i="7"/>
  <c r="CS643" i="7"/>
  <c r="CS716" i="7"/>
  <c r="CS776" i="7"/>
  <c r="CS40" i="7"/>
  <c r="CS126" i="7"/>
  <c r="CS813" i="7"/>
  <c r="CS209" i="7"/>
  <c r="CS257" i="7"/>
  <c r="CS374" i="7"/>
  <c r="CS459" i="7"/>
  <c r="CS559" i="7"/>
  <c r="CS766" i="7"/>
  <c r="CS315" i="7"/>
  <c r="CS287" i="7"/>
  <c r="CS313" i="7"/>
  <c r="CS452" i="7"/>
  <c r="CS509" i="7"/>
  <c r="CS702" i="7"/>
  <c r="CS19" i="7"/>
  <c r="CS103" i="7"/>
  <c r="CS258" i="7"/>
  <c r="CS319" i="7"/>
  <c r="CS396" i="7"/>
  <c r="CS654" i="7"/>
  <c r="CS235" i="7"/>
  <c r="CS665" i="7"/>
  <c r="CS725" i="7"/>
  <c r="CS49" i="7"/>
  <c r="CS567" i="7"/>
  <c r="CS821" i="7"/>
  <c r="CS460" i="7"/>
  <c r="CS828" i="7"/>
  <c r="CS415" i="7"/>
  <c r="CS599" i="7"/>
  <c r="CS681" i="7"/>
  <c r="CS269" i="7"/>
  <c r="CS61" i="7"/>
  <c r="CS223" i="7"/>
  <c r="CS640" i="7"/>
  <c r="CS647" i="7"/>
  <c r="CS568" i="7"/>
  <c r="CS667" i="7"/>
  <c r="CS715" i="7"/>
  <c r="CS802" i="7"/>
  <c r="CS204" i="7"/>
  <c r="CS566" i="7"/>
  <c r="CS520" i="7"/>
  <c r="CS27" i="7"/>
  <c r="CS147" i="7"/>
  <c r="CS205" i="7"/>
  <c r="CS274" i="7"/>
  <c r="CS444" i="7"/>
  <c r="CS515" i="7"/>
  <c r="CS360" i="7"/>
  <c r="CS410" i="7"/>
  <c r="CS499" i="7"/>
  <c r="CS592" i="7"/>
  <c r="CS8" i="7"/>
  <c r="CS768" i="7"/>
  <c r="CS419" i="7"/>
  <c r="CS659" i="7"/>
  <c r="CS701" i="7"/>
  <c r="CS799" i="7"/>
  <c r="CS46" i="7"/>
  <c r="CS140" i="7"/>
  <c r="CS646" i="7"/>
  <c r="CS733" i="7"/>
  <c r="CS779" i="7"/>
  <c r="CS31" i="7"/>
  <c r="CS435" i="7"/>
  <c r="CS565" i="7"/>
  <c r="CS54" i="7"/>
  <c r="CS173" i="7"/>
  <c r="CS256" i="7"/>
  <c r="CS294" i="7"/>
  <c r="CS732" i="7"/>
  <c r="CS803" i="7"/>
  <c r="CS679" i="7"/>
  <c r="CS221" i="7"/>
  <c r="CS298" i="7"/>
  <c r="CS403" i="7"/>
  <c r="CS478" i="7"/>
  <c r="CS558" i="7"/>
  <c r="CS87" i="7"/>
  <c r="CS427" i="7"/>
  <c r="CS832" i="7"/>
  <c r="CS60" i="7"/>
  <c r="CS203" i="7"/>
  <c r="CS244" i="7"/>
  <c r="CS167" i="7"/>
  <c r="CS425" i="7"/>
  <c r="CS402" i="7"/>
  <c r="CS579" i="7"/>
  <c r="CS634" i="7"/>
  <c r="CS755" i="7"/>
  <c r="CS510" i="7"/>
  <c r="CS590" i="7"/>
  <c r="CS344" i="7"/>
  <c r="CS492" i="7"/>
  <c r="CS542" i="7"/>
  <c r="CS697" i="7"/>
  <c r="CS110" i="7"/>
  <c r="CS369" i="7"/>
  <c r="CS332" i="7"/>
  <c r="CS373" i="7"/>
  <c r="CS399" i="7"/>
  <c r="CS557" i="7"/>
  <c r="CS451" i="7"/>
  <c r="CS704" i="7"/>
  <c r="CS414" i="7"/>
  <c r="CS777" i="7"/>
  <c r="CS133" i="7"/>
  <c r="CS747" i="7"/>
  <c r="CS793" i="7"/>
  <c r="CS618" i="7"/>
  <c r="CS672" i="7"/>
  <c r="CS309" i="7"/>
  <c r="CS506" i="7"/>
  <c r="CS785" i="7"/>
  <c r="CS186" i="7"/>
  <c r="CS638" i="7"/>
  <c r="CS617" i="7"/>
  <c r="CS88" i="7"/>
  <c r="CS119" i="7"/>
  <c r="CS727" i="7"/>
  <c r="CS773" i="7"/>
  <c r="CS52" i="7"/>
  <c r="CS118" i="7"/>
  <c r="CS786" i="7"/>
  <c r="CS726" i="7"/>
  <c r="CS304" i="7"/>
  <c r="CS157" i="7"/>
  <c r="CS296" i="7"/>
  <c r="CS375" i="7"/>
  <c r="CS423" i="7"/>
  <c r="CS815" i="7"/>
  <c r="CS581" i="7"/>
  <c r="CS468" i="7"/>
  <c r="CS577" i="7"/>
  <c r="CS633" i="7"/>
  <c r="CS767" i="7"/>
  <c r="CS598" i="7"/>
  <c r="CS608" i="7"/>
  <c r="CS128" i="7"/>
  <c r="CS809" i="7"/>
  <c r="CS55" i="7"/>
  <c r="CS120" i="7"/>
  <c r="CS193" i="7"/>
  <c r="CS811" i="7"/>
  <c r="CS792" i="7"/>
  <c r="CS23" i="7"/>
  <c r="CS75" i="7"/>
  <c r="CS198" i="7"/>
  <c r="CS113" i="7"/>
  <c r="CS615" i="7"/>
  <c r="CS232" i="7"/>
  <c r="CS322" i="7"/>
  <c r="CS358" i="7"/>
  <c r="CS512" i="7"/>
  <c r="CS433" i="7"/>
  <c r="CS674" i="7"/>
  <c r="CS136" i="7"/>
  <c r="CS407" i="7"/>
  <c r="CS432" i="7"/>
  <c r="CS505" i="7"/>
  <c r="CS578" i="7"/>
  <c r="CS698" i="7"/>
  <c r="CS630" i="7"/>
  <c r="CS68" i="7"/>
  <c r="CS127" i="7"/>
  <c r="CS261" i="7"/>
  <c r="CS340" i="7"/>
  <c r="CS816" i="7"/>
  <c r="CS703" i="7"/>
  <c r="CS466" i="7"/>
  <c r="CS758" i="7"/>
  <c r="CS560" i="7"/>
  <c r="CS682" i="7"/>
  <c r="CS185" i="7"/>
  <c r="CS246" i="7"/>
  <c r="CS339" i="7"/>
  <c r="CS464" i="7"/>
  <c r="CS168" i="7"/>
  <c r="CS771" i="7"/>
  <c r="CS63" i="7"/>
  <c r="CS480" i="7"/>
  <c r="CS548" i="7"/>
  <c r="CS693" i="7"/>
  <c r="CS749" i="7"/>
  <c r="CS283" i="7"/>
  <c r="CS645" i="7"/>
  <c r="CS795" i="7"/>
  <c r="CS34" i="7"/>
  <c r="CS116" i="7"/>
  <c r="CS201" i="7"/>
  <c r="CS130" i="7"/>
  <c r="CS172" i="7"/>
  <c r="CS154" i="7"/>
  <c r="CS243" i="7"/>
  <c r="CS337" i="7"/>
  <c r="CS377" i="7"/>
  <c r="CS453" i="7"/>
  <c r="CS250" i="7"/>
  <c r="CS231" i="7"/>
  <c r="CS270" i="7"/>
  <c r="CS347" i="7"/>
  <c r="CS465" i="7"/>
  <c r="CS388" i="7"/>
  <c r="CS228" i="7"/>
  <c r="CS537" i="7"/>
  <c r="CS673" i="7"/>
  <c r="CS753" i="7"/>
  <c r="CS763" i="7"/>
  <c r="CS800" i="7"/>
  <c r="CS503" i="7"/>
  <c r="CS539" i="7"/>
  <c r="CS648" i="7"/>
  <c r="CS760" i="7"/>
  <c r="CS787" i="7"/>
  <c r="CS95" i="7"/>
  <c r="CS528" i="7"/>
  <c r="CS236" i="7"/>
  <c r="CS391" i="7"/>
  <c r="CS463" i="7"/>
  <c r="CS508" i="7"/>
  <c r="CS621" i="7"/>
  <c r="CS719" i="7"/>
  <c r="CS613" i="7"/>
  <c r="CT2" i="7"/>
  <c r="CT661" i="7" s="1"/>
  <c r="CS59" i="7"/>
  <c r="CS171" i="7"/>
  <c r="CS220" i="7"/>
  <c r="CS288" i="7"/>
  <c r="CS352" i="7"/>
  <c r="CS550" i="7"/>
  <c r="CS30" i="7"/>
  <c r="CS111" i="7"/>
  <c r="CS160" i="7"/>
  <c r="CS275" i="7"/>
  <c r="CS690" i="7"/>
  <c r="CS794" i="7"/>
  <c r="CS754" i="7"/>
  <c r="CS664" i="7"/>
  <c r="CS92" i="7"/>
  <c r="CS320" i="7"/>
  <c r="CS563" i="7"/>
  <c r="CS513" i="7"/>
  <c r="CS660" i="7"/>
  <c r="CS4" i="7"/>
  <c r="CS571" i="7"/>
  <c r="CS769" i="7"/>
  <c r="CS285" i="7"/>
  <c r="CS687" i="7"/>
  <c r="CS226" i="7"/>
  <c r="CS545" i="7"/>
  <c r="CS417" i="7"/>
  <c r="CS262" i="7"/>
  <c r="CS138" i="7"/>
  <c r="CS51" i="7"/>
  <c r="CS16" i="7"/>
  <c r="CS406" i="7"/>
  <c r="CS791" i="7"/>
  <c r="CS797" i="7"/>
  <c r="CS639" i="7"/>
  <c r="CS705" i="7"/>
  <c r="CS192" i="7"/>
  <c r="CS649" i="7"/>
  <c r="CS82" i="7"/>
  <c r="CS345" i="7"/>
  <c r="CS211" i="7"/>
  <c r="CS129" i="7"/>
  <c r="CS434" i="7"/>
  <c r="CS104" i="7"/>
  <c r="CS17" i="7"/>
  <c r="CS180" i="7"/>
  <c r="CT267" i="7" l="1"/>
  <c r="CT343" i="7"/>
  <c r="CT391" i="7"/>
  <c r="CT502" i="7"/>
  <c r="CT552" i="7"/>
  <c r="CT784" i="7"/>
  <c r="CT413" i="7"/>
  <c r="CT345" i="7"/>
  <c r="CT182" i="7"/>
  <c r="CT232" i="7"/>
  <c r="CT327" i="7"/>
  <c r="CT362" i="7"/>
  <c r="CT829" i="7"/>
  <c r="CT365" i="7"/>
  <c r="CT200" i="7"/>
  <c r="CT313" i="7"/>
  <c r="CT407" i="7"/>
  <c r="CT459" i="7"/>
  <c r="CT505" i="7"/>
  <c r="CT613" i="7"/>
  <c r="CT777" i="7"/>
  <c r="CT188" i="7"/>
  <c r="CT483" i="7"/>
  <c r="CT531" i="7"/>
  <c r="CT603" i="7"/>
  <c r="CT650" i="7"/>
  <c r="CT100" i="7"/>
  <c r="CT214" i="7"/>
  <c r="CT292" i="7"/>
  <c r="CT380" i="7"/>
  <c r="CT427" i="7"/>
  <c r="CT418" i="7"/>
  <c r="CT251" i="7"/>
  <c r="CT626" i="7"/>
  <c r="CT709" i="7"/>
  <c r="CT787" i="7"/>
  <c r="CT78" i="7"/>
  <c r="CT500" i="7"/>
  <c r="CT681" i="7"/>
  <c r="CT707" i="7"/>
  <c r="CT764" i="7"/>
  <c r="CT831" i="7"/>
  <c r="CT467" i="7"/>
  <c r="CT480" i="7"/>
  <c r="CT830" i="7"/>
  <c r="CT105" i="7"/>
  <c r="CT165" i="7"/>
  <c r="CT265" i="7"/>
  <c r="CT303" i="7"/>
  <c r="CT217" i="7"/>
  <c r="CT719" i="7"/>
  <c r="CT50" i="7"/>
  <c r="CT401" i="7"/>
  <c r="CT453" i="7"/>
  <c r="CT543" i="7"/>
  <c r="CT607" i="7"/>
  <c r="CT672" i="7"/>
  <c r="CT773" i="7"/>
  <c r="CT740" i="7"/>
  <c r="CT435" i="7"/>
  <c r="CT455" i="7"/>
  <c r="CT565" i="7"/>
  <c r="CT782" i="7"/>
  <c r="CT226" i="7"/>
  <c r="CT457" i="7"/>
  <c r="CT533" i="7"/>
  <c r="CT611" i="7"/>
  <c r="CT627" i="7"/>
  <c r="CT448" i="7"/>
  <c r="CT713" i="7"/>
  <c r="CT32" i="7"/>
  <c r="CT364" i="7"/>
  <c r="CT582" i="7"/>
  <c r="CT308" i="7"/>
  <c r="CT699" i="7"/>
  <c r="CT75" i="7"/>
  <c r="CT798" i="7"/>
  <c r="CT30" i="7"/>
  <c r="CT763" i="7"/>
  <c r="CT16" i="7"/>
  <c r="CT657" i="7"/>
  <c r="CT275" i="7"/>
  <c r="CT28" i="7"/>
  <c r="CT332" i="7"/>
  <c r="CT828" i="7"/>
  <c r="CT477" i="7"/>
  <c r="CT700" i="7"/>
  <c r="CT178" i="7"/>
  <c r="CT375" i="7"/>
  <c r="CT642" i="7"/>
  <c r="CT83" i="7"/>
  <c r="CT46" i="7"/>
  <c r="CT222" i="7"/>
  <c r="CT268" i="7"/>
  <c r="CT486" i="7"/>
  <c r="CT534" i="7"/>
  <c r="CT609" i="7"/>
  <c r="CT654" i="7"/>
  <c r="CT519" i="7"/>
  <c r="CT145" i="7"/>
  <c r="CT359" i="7"/>
  <c r="CT379" i="7"/>
  <c r="CT425" i="7"/>
  <c r="CT501" i="7"/>
  <c r="CT588" i="7"/>
  <c r="CT577" i="7"/>
  <c r="CT107" i="7"/>
  <c r="CT167" i="7"/>
  <c r="CT447" i="7"/>
  <c r="CT535" i="7"/>
  <c r="CT598" i="7"/>
  <c r="CT666" i="7"/>
  <c r="CT706" i="7"/>
  <c r="CT441" i="7"/>
  <c r="CT6" i="7"/>
  <c r="CT580" i="7"/>
  <c r="CT638" i="7"/>
  <c r="CT731" i="7"/>
  <c r="CT144" i="7"/>
  <c r="CT159" i="7"/>
  <c r="CT326" i="7"/>
  <c r="CT463" i="7"/>
  <c r="CT544" i="7"/>
  <c r="CT617" i="7"/>
  <c r="CT164" i="7"/>
  <c r="CT770" i="7"/>
  <c r="CT768" i="7"/>
  <c r="CT36" i="7"/>
  <c r="CT122" i="7"/>
  <c r="CT147" i="7"/>
  <c r="CT220" i="7"/>
  <c r="CT800" i="7"/>
  <c r="CT833" i="7"/>
  <c r="CT131" i="7"/>
  <c r="CT163" i="7"/>
  <c r="CT246" i="7"/>
  <c r="CT487" i="7"/>
  <c r="CT786" i="7"/>
  <c r="CT253" i="7"/>
  <c r="CT385" i="7"/>
  <c r="CT434" i="7"/>
  <c r="CT446" i="7"/>
  <c r="CT562" i="7"/>
  <c r="CT561" i="7"/>
  <c r="CT110" i="7"/>
  <c r="CT529" i="7"/>
  <c r="CT592" i="7"/>
  <c r="CT680" i="7"/>
  <c r="CT754" i="7"/>
  <c r="CT796" i="7"/>
  <c r="CT89" i="7"/>
  <c r="CT669" i="7"/>
  <c r="CT551" i="7"/>
  <c r="CT659" i="7"/>
  <c r="CT752" i="7"/>
  <c r="CT294" i="7"/>
  <c r="CT244" i="7"/>
  <c r="CT596" i="7"/>
  <c r="CT652" i="7"/>
  <c r="CT760" i="7"/>
  <c r="CT771" i="7"/>
  <c r="CT123" i="7"/>
  <c r="CT324" i="7"/>
  <c r="CT589" i="7"/>
  <c r="CT522" i="7"/>
  <c r="CT781" i="7"/>
  <c r="CT485" i="7"/>
  <c r="CT466" i="7"/>
  <c r="CT291" i="7"/>
  <c r="CT162" i="7"/>
  <c r="CT55" i="7"/>
  <c r="CT636" i="7"/>
  <c r="CT154" i="7"/>
  <c r="CT173" i="7"/>
  <c r="CT594" i="7"/>
  <c r="CT663" i="7"/>
  <c r="CT748" i="7"/>
  <c r="CT494" i="7"/>
  <c r="CT282" i="7"/>
  <c r="CT301" i="7"/>
  <c r="CT690" i="7"/>
  <c r="CT475" i="7"/>
  <c r="CT573" i="7"/>
  <c r="CT624" i="7"/>
  <c r="CT742" i="7"/>
  <c r="CT286" i="7"/>
  <c r="CT228" i="7"/>
  <c r="CT44" i="7"/>
  <c r="CT674" i="7"/>
  <c r="CT712" i="7"/>
  <c r="CT790" i="7"/>
  <c r="CT247" i="7"/>
  <c r="CT367" i="7"/>
  <c r="CT353" i="7"/>
  <c r="CT737" i="7"/>
  <c r="CT206" i="7"/>
  <c r="CT571" i="7"/>
  <c r="CT103" i="7"/>
  <c r="CT527" i="7"/>
  <c r="CT602" i="7"/>
  <c r="CT702" i="7"/>
  <c r="CT715" i="7"/>
  <c r="CT724" i="7"/>
  <c r="CT13" i="7"/>
  <c r="CT119" i="7"/>
  <c r="CT256" i="7"/>
  <c r="CT366" i="7"/>
  <c r="CT311" i="7"/>
  <c r="CT84" i="7"/>
  <c r="CT205" i="7"/>
  <c r="CT285" i="7"/>
  <c r="CT805" i="7"/>
  <c r="CT8" i="7"/>
  <c r="CT492" i="7"/>
  <c r="CT631" i="7"/>
  <c r="CT29" i="7"/>
  <c r="CT590" i="7"/>
  <c r="CT809" i="7"/>
  <c r="CT146" i="7"/>
  <c r="CT639" i="7"/>
  <c r="CT403" i="7"/>
  <c r="CT610" i="7"/>
  <c r="CT43" i="7"/>
  <c r="CT148" i="7"/>
  <c r="CT751" i="7"/>
  <c r="CT216" i="7"/>
  <c r="CT33" i="7"/>
  <c r="CT161" i="7"/>
  <c r="CT66" i="7"/>
  <c r="CT90" i="7"/>
  <c r="CT442" i="7"/>
  <c r="CT689" i="7"/>
  <c r="CT756" i="7"/>
  <c r="CT801" i="7"/>
  <c r="CT63" i="7"/>
  <c r="CT81" i="7"/>
  <c r="CT757" i="7"/>
  <c r="CT377" i="7"/>
  <c r="CT767" i="7"/>
  <c r="CT775" i="7"/>
  <c r="CT31" i="7"/>
  <c r="CT135" i="7"/>
  <c r="CT20" i="7"/>
  <c r="CT769" i="7"/>
  <c r="CT181" i="7"/>
  <c r="CT74" i="7"/>
  <c r="CT137" i="7"/>
  <c r="CT207" i="7"/>
  <c r="CT705" i="7"/>
  <c r="CT758" i="7"/>
  <c r="CT645" i="7"/>
  <c r="CT732" i="7"/>
  <c r="CT817" i="7"/>
  <c r="CT49" i="7"/>
  <c r="CT436" i="7"/>
  <c r="CT236" i="7"/>
  <c r="CT290" i="7"/>
  <c r="CT351" i="7"/>
  <c r="CT393" i="7"/>
  <c r="CT458" i="7"/>
  <c r="CT284" i="7"/>
  <c r="CT270" i="7"/>
  <c r="CT349" i="7"/>
  <c r="CT400" i="7"/>
  <c r="CT472" i="7"/>
  <c r="CT546" i="7"/>
  <c r="CT281" i="7"/>
  <c r="CT812" i="7"/>
  <c r="CT567" i="7"/>
  <c r="CT668" i="7"/>
  <c r="CT711" i="7"/>
  <c r="CT807" i="7"/>
  <c r="CT51" i="7"/>
  <c r="CT539" i="7"/>
  <c r="CT233" i="7"/>
  <c r="CT808" i="7"/>
  <c r="CT34" i="7"/>
  <c r="CT102" i="7"/>
  <c r="CT192" i="7"/>
  <c r="CT373" i="7"/>
  <c r="CT432" i="7"/>
  <c r="CT335" i="7"/>
  <c r="CT35" i="7"/>
  <c r="CT124" i="7"/>
  <c r="CT150" i="7"/>
  <c r="CT685" i="7"/>
  <c r="CT132" i="7"/>
  <c r="CT143" i="7"/>
  <c r="CT273" i="7"/>
  <c r="CT456" i="7"/>
  <c r="CT718" i="7"/>
  <c r="CT720" i="7"/>
  <c r="CT62" i="7"/>
  <c r="CT262" i="7"/>
  <c r="CT77" i="7"/>
  <c r="CT138" i="7"/>
  <c r="CT211" i="7"/>
  <c r="CT305" i="7"/>
  <c r="CT623" i="7"/>
  <c r="CT142" i="7"/>
  <c r="CT795" i="7"/>
  <c r="CT810" i="7"/>
  <c r="CT48" i="7"/>
  <c r="CT59" i="7"/>
  <c r="CT87" i="7"/>
  <c r="CT675" i="7"/>
  <c r="CT791" i="7"/>
  <c r="CT299" i="7"/>
  <c r="CT15" i="7"/>
  <c r="CT97" i="7"/>
  <c r="CT254" i="7"/>
  <c r="CT241" i="7"/>
  <c r="CT679" i="7"/>
  <c r="CT696" i="7"/>
  <c r="CT204" i="7"/>
  <c r="CT185" i="7"/>
  <c r="CT274" i="7"/>
  <c r="CT315" i="7"/>
  <c r="CT5" i="7"/>
  <c r="CT558" i="7"/>
  <c r="CT797" i="7"/>
  <c r="CT40" i="7"/>
  <c r="CT140" i="7"/>
  <c r="CT227" i="7"/>
  <c r="CT355" i="7"/>
  <c r="CT339" i="7"/>
  <c r="CT371" i="7"/>
  <c r="CT497" i="7"/>
  <c r="CT581" i="7"/>
  <c r="CT621" i="7"/>
  <c r="CT646" i="7"/>
  <c r="CT386" i="7"/>
  <c r="CT493" i="7"/>
  <c r="CT507" i="7"/>
  <c r="CT615" i="7"/>
  <c r="CT259" i="7"/>
  <c r="CT111" i="7"/>
  <c r="CT587" i="7"/>
  <c r="CT728" i="7"/>
  <c r="CT816" i="7"/>
  <c r="CT57" i="7"/>
  <c r="CT94" i="7"/>
  <c r="CT608" i="7"/>
  <c r="CT723" i="7"/>
  <c r="CT141" i="7"/>
  <c r="CT112" i="7"/>
  <c r="CT245" i="7"/>
  <c r="CT238" i="7"/>
  <c r="CT363" i="7"/>
  <c r="CT37" i="7"/>
  <c r="CT174" i="7"/>
  <c r="CT114" i="7"/>
  <c r="CT202" i="7"/>
  <c r="CT279" i="7"/>
  <c r="CT361" i="7"/>
  <c r="CT398" i="7"/>
  <c r="CT79" i="7"/>
  <c r="CT183" i="7"/>
  <c r="CT258" i="7"/>
  <c r="CT317" i="7"/>
  <c r="CT388" i="7"/>
  <c r="CT41" i="7"/>
  <c r="CT352" i="7"/>
  <c r="CT230" i="7"/>
  <c r="CT670" i="7"/>
  <c r="CT572" i="7"/>
  <c r="CT125" i="7"/>
  <c r="CT198" i="7"/>
  <c r="CT277" i="7"/>
  <c r="CT333" i="7"/>
  <c r="CT445" i="7"/>
  <c r="CT318" i="7"/>
  <c r="CT827" i="7"/>
  <c r="CT832" i="7"/>
  <c r="CT91" i="7"/>
  <c r="CT113" i="7"/>
  <c r="CT234" i="7"/>
  <c r="CT304" i="7"/>
  <c r="CT347" i="7"/>
  <c r="CT10" i="7"/>
  <c r="CT591" i="7"/>
  <c r="CT239" i="7"/>
  <c r="CT293" i="7"/>
  <c r="CT357" i="7"/>
  <c r="CT439" i="7"/>
  <c r="CT312" i="7"/>
  <c r="CT109" i="7"/>
  <c r="CT331" i="7"/>
  <c r="CT378" i="7"/>
  <c r="CT430" i="7"/>
  <c r="CT508" i="7"/>
  <c r="CT116" i="7"/>
  <c r="CT22" i="7"/>
  <c r="CT115" i="7"/>
  <c r="CT197" i="7"/>
  <c r="CT269" i="7"/>
  <c r="CT330" i="7"/>
  <c r="CT263" i="7"/>
  <c r="CT461" i="7"/>
  <c r="CT566" i="7"/>
  <c r="CT653" i="7"/>
  <c r="CT736" i="7"/>
  <c r="CT818" i="7"/>
  <c r="CT465" i="7"/>
  <c r="CT528" i="7"/>
  <c r="CT600" i="7"/>
  <c r="CT647" i="7"/>
  <c r="CT765" i="7"/>
  <c r="CT4" i="7"/>
  <c r="CT328" i="7"/>
  <c r="CT38" i="7"/>
  <c r="CT25" i="7"/>
  <c r="CT58" i="7"/>
  <c r="CT117" i="7"/>
  <c r="CT240" i="7"/>
  <c r="CT369" i="7"/>
  <c r="CT3" i="7"/>
  <c r="CT450" i="7"/>
  <c r="CT287" i="7"/>
  <c r="CT348" i="7"/>
  <c r="CT396" i="7"/>
  <c r="CT509" i="7"/>
  <c r="CT673" i="7"/>
  <c r="CT575" i="7"/>
  <c r="CT266" i="7"/>
  <c r="CT346" i="7"/>
  <c r="CT394" i="7"/>
  <c r="CT452" i="7"/>
  <c r="CT644" i="7"/>
  <c r="CT229" i="7"/>
  <c r="CT382" i="7"/>
  <c r="CT428" i="7"/>
  <c r="CT504" i="7"/>
  <c r="CT547" i="7"/>
  <c r="CT261" i="7"/>
  <c r="CT68" i="7"/>
  <c r="CT176" i="7"/>
  <c r="CT392" i="7"/>
  <c r="CT409" i="7"/>
  <c r="CT344" i="7"/>
  <c r="CT491" i="7"/>
  <c r="CT693" i="7"/>
  <c r="CT337" i="7"/>
  <c r="CT82" i="7"/>
  <c r="CT383" i="7"/>
  <c r="CT537" i="7"/>
  <c r="CT612" i="7"/>
  <c r="CT726" i="7"/>
  <c r="CT416" i="7"/>
  <c r="CT470" i="7"/>
  <c r="CT628" i="7"/>
  <c r="CT753" i="7"/>
  <c r="CT316" i="7"/>
  <c r="CT521" i="7"/>
  <c r="CT309" i="7"/>
  <c r="CT120" i="7"/>
  <c r="CT157" i="7"/>
  <c r="CT429" i="7"/>
  <c r="CT151" i="7"/>
  <c r="CT295" i="7"/>
  <c r="CT381" i="7"/>
  <c r="CT405" i="7"/>
  <c r="CT512" i="7"/>
  <c r="CT574" i="7"/>
  <c r="CT96" i="7"/>
  <c r="CT554" i="7"/>
  <c r="CT170" i="7"/>
  <c r="CT219" i="7"/>
  <c r="CT250" i="7"/>
  <c r="CT356" i="7"/>
  <c r="CT399" i="7"/>
  <c r="CT158" i="7"/>
  <c r="CT302" i="7"/>
  <c r="CT778" i="7"/>
  <c r="CT342" i="7"/>
  <c r="CT390" i="7"/>
  <c r="CT503" i="7"/>
  <c r="CT584" i="7"/>
  <c r="CT53" i="7"/>
  <c r="CT397" i="7"/>
  <c r="CT426" i="7"/>
  <c r="CT479" i="7"/>
  <c r="CT556" i="7"/>
  <c r="CT694" i="7"/>
  <c r="CT490" i="7"/>
  <c r="CT169" i="7"/>
  <c r="CT203" i="7"/>
  <c r="CT306" i="7"/>
  <c r="CT437" i="7"/>
  <c r="CT478" i="7"/>
  <c r="CT484" i="7"/>
  <c r="CT640" i="7"/>
  <c r="CT750" i="7"/>
  <c r="CT792" i="7"/>
  <c r="CT26" i="7"/>
  <c r="CT443" i="7"/>
  <c r="CT635" i="7"/>
  <c r="CT717" i="7"/>
  <c r="CT215" i="7"/>
  <c r="CT56" i="7"/>
  <c r="CT542" i="7"/>
  <c r="CT152" i="7"/>
  <c r="CT85" i="7"/>
  <c r="CT225" i="7"/>
  <c r="CT289" i="7"/>
  <c r="CT149" i="7"/>
  <c r="CT677" i="7"/>
  <c r="CT578" i="7"/>
  <c r="CT482" i="7"/>
  <c r="CT576" i="7"/>
  <c r="CT802" i="7"/>
  <c r="CT469" i="7"/>
  <c r="CT412" i="7"/>
  <c r="CT488" i="7"/>
  <c r="CT559" i="7"/>
  <c r="CT630" i="7"/>
  <c r="CT721" i="7"/>
  <c r="CT716" i="7"/>
  <c r="CT193" i="7"/>
  <c r="CT314" i="7"/>
  <c r="CT338" i="7"/>
  <c r="CT421" i="7"/>
  <c r="CT514" i="7"/>
  <c r="CT620" i="7"/>
  <c r="CT734" i="7"/>
  <c r="CT618" i="7"/>
  <c r="CT506" i="7"/>
  <c r="CT481" i="7"/>
  <c r="CT569" i="7"/>
  <c r="CT658" i="7"/>
  <c r="CT747" i="7"/>
  <c r="CT637" i="7"/>
  <c r="CT518" i="7"/>
  <c r="CT210" i="7"/>
  <c r="CT688" i="7"/>
  <c r="CT710" i="7"/>
  <c r="CT776" i="7"/>
  <c r="CT370" i="7"/>
  <c r="CT376" i="7"/>
  <c r="CT422" i="7"/>
  <c r="CT495" i="7"/>
  <c r="CT585" i="7"/>
  <c r="CT634" i="7"/>
  <c r="CT155" i="7"/>
  <c r="CT780" i="7"/>
  <c r="CT11" i="7"/>
  <c r="CT73" i="7"/>
  <c r="CT184" i="7"/>
  <c r="CT171" i="7"/>
  <c r="CT320" i="7"/>
  <c r="CT129" i="7"/>
  <c r="CT47" i="7"/>
  <c r="CT86" i="7"/>
  <c r="CT201" i="7"/>
  <c r="CT307" i="7"/>
  <c r="CT633" i="7"/>
  <c r="CT191" i="7"/>
  <c r="CT283" i="7"/>
  <c r="CT341" i="7"/>
  <c r="CT424" i="7"/>
  <c r="CT520" i="7"/>
  <c r="CT499" i="7"/>
  <c r="CT19" i="7"/>
  <c r="CT360" i="7"/>
  <c r="CT563" i="7"/>
  <c r="CT649" i="7"/>
  <c r="CT733" i="7"/>
  <c r="CT815" i="7"/>
  <c r="CT65" i="7"/>
  <c r="CT557" i="7"/>
  <c r="CT524" i="7"/>
  <c r="CT597" i="7"/>
  <c r="CT641" i="7"/>
  <c r="CT759" i="7"/>
  <c r="CT722" i="7"/>
  <c r="CT564" i="7"/>
  <c r="CT665" i="7"/>
  <c r="CT766" i="7"/>
  <c r="CT804" i="7"/>
  <c r="CT76" i="7"/>
  <c r="CT476" i="7"/>
  <c r="CT52" i="7"/>
  <c r="CT714" i="7"/>
  <c r="CT813" i="7"/>
  <c r="CT64" i="7"/>
  <c r="CT692" i="7"/>
  <c r="CT538" i="7"/>
  <c r="CT745" i="7"/>
  <c r="CT387" i="7"/>
  <c r="CT523" i="7"/>
  <c r="CT655" i="7"/>
  <c r="CT799" i="7"/>
  <c r="CT127" i="7"/>
  <c r="CT14" i="7"/>
  <c r="CT160" i="7"/>
  <c r="CT223" i="7"/>
  <c r="CU2" i="7"/>
  <c r="CU661" i="7" s="1"/>
  <c r="CT153" i="7"/>
  <c r="CT410" i="7"/>
  <c r="CT139" i="7"/>
  <c r="CT408" i="7"/>
  <c r="CT121" i="7"/>
  <c r="CT72" i="7"/>
  <c r="CT772" i="7"/>
  <c r="CT415" i="7"/>
  <c r="CT440" i="7"/>
  <c r="CT280" i="7"/>
  <c r="CT550" i="7"/>
  <c r="CT622" i="7"/>
  <c r="CT727" i="7"/>
  <c r="CT779" i="7"/>
  <c r="CT136" i="7"/>
  <c r="CT444" i="7"/>
  <c r="CT213" i="7"/>
  <c r="CT454" i="7"/>
  <c r="CT530" i="7"/>
  <c r="CT605" i="7"/>
  <c r="CT619" i="7"/>
  <c r="CT729" i="7"/>
  <c r="CT586" i="7"/>
  <c r="CT417" i="7"/>
  <c r="CT449" i="7"/>
  <c r="CT643" i="7"/>
  <c r="CT761" i="7"/>
  <c r="CT824" i="7"/>
  <c r="CT27" i="7"/>
  <c r="CT354" i="7"/>
  <c r="CT235" i="7"/>
  <c r="CT310" i="7"/>
  <c r="CT803" i="7"/>
  <c r="CT23" i="7"/>
  <c r="CT134" i="7"/>
  <c r="CT625" i="7"/>
  <c r="CT464" i="7"/>
  <c r="CT570" i="7"/>
  <c r="CT671" i="7"/>
  <c r="CT725" i="7"/>
  <c r="CT683" i="7"/>
  <c r="CT242" i="7"/>
  <c r="CT92" i="7"/>
  <c r="CT172" i="7"/>
  <c r="CT189" i="7"/>
  <c r="CT329" i="7"/>
  <c r="CT825" i="7"/>
  <c r="CT70" i="7"/>
  <c r="CT156" i="7"/>
  <c r="CT175" i="7"/>
  <c r="CT298" i="7"/>
  <c r="CT323" i="7"/>
  <c r="CT61" i="7"/>
  <c r="CT686" i="7"/>
  <c r="CT297" i="7"/>
  <c r="CT460" i="7"/>
  <c r="CT536" i="7"/>
  <c r="CT614" i="7"/>
  <c r="CT684" i="7"/>
  <c r="CT545" i="7"/>
  <c r="CT67" i="7"/>
  <c r="CT108" i="7"/>
  <c r="CT739" i="7"/>
  <c r="CT789" i="7"/>
  <c r="CT9" i="7"/>
  <c r="CT106" i="7"/>
  <c r="CT656" i="7"/>
  <c r="CT278" i="7"/>
  <c r="CT632" i="7"/>
  <c r="CT762" i="7"/>
  <c r="CT664" i="7"/>
  <c r="CT695" i="7"/>
  <c r="CT54" i="7"/>
  <c r="CT395" i="7"/>
  <c r="CT69" i="7"/>
  <c r="CT583" i="7"/>
  <c r="CT98" i="7"/>
  <c r="CT177" i="7"/>
  <c r="CT80" i="7"/>
  <c r="CT180" i="7"/>
  <c r="CT42" i="7"/>
  <c r="CT237" i="7"/>
  <c r="CT697" i="7"/>
  <c r="CT168" i="7"/>
  <c r="CT749" i="7"/>
  <c r="CT101" i="7"/>
  <c r="CT462" i="7"/>
  <c r="CT45" i="7"/>
  <c r="CT404" i="7"/>
  <c r="CT568" i="7"/>
  <c r="CT811" i="7"/>
  <c r="CT166" i="7"/>
  <c r="CT212" i="7"/>
  <c r="CT260" i="7"/>
  <c r="CT744" i="7"/>
  <c r="CT806" i="7"/>
  <c r="CT24" i="7"/>
  <c r="CT104" i="7"/>
  <c r="CT822" i="7"/>
  <c r="CT473" i="7"/>
  <c r="CT616" i="7"/>
  <c r="CT593" i="7"/>
  <c r="CT648" i="7"/>
  <c r="CT735" i="7"/>
  <c r="CT820" i="7"/>
  <c r="CT243" i="7"/>
  <c r="CT662" i="7"/>
  <c r="CT743" i="7"/>
  <c r="CT601" i="7"/>
  <c r="CT783" i="7"/>
  <c r="CT12" i="7"/>
  <c r="CT95" i="7"/>
  <c r="CT187" i="7"/>
  <c r="CT691" i="7"/>
  <c r="CT71" i="7"/>
  <c r="CT21" i="7"/>
  <c r="CT118" i="7"/>
  <c r="CT209" i="7"/>
  <c r="CT288" i="7"/>
  <c r="CT93" i="7"/>
  <c r="CT682" i="7"/>
  <c r="CT819" i="7"/>
  <c r="CT60" i="7"/>
  <c r="CT296" i="7"/>
  <c r="CT252" i="7"/>
  <c r="CT322" i="7"/>
  <c r="CT420" i="7"/>
  <c r="CT471" i="7"/>
  <c r="CT498" i="7"/>
  <c r="CT195" i="7"/>
  <c r="CT271" i="7"/>
  <c r="CT438" i="7"/>
  <c r="CT513" i="7"/>
  <c r="CT660" i="7"/>
  <c r="CT599" i="7"/>
  <c r="CT701" i="7"/>
  <c r="CT431" i="7"/>
  <c r="CT190" i="7"/>
  <c r="CT7" i="7"/>
  <c r="CT826" i="7"/>
  <c r="CT196" i="7"/>
  <c r="CT549" i="7"/>
  <c r="CT525" i="7"/>
  <c r="CT336" i="7"/>
  <c r="CT199" i="7"/>
  <c r="CT276" i="7"/>
  <c r="CT358" i="7"/>
  <c r="CT406" i="7"/>
  <c r="CT194" i="7"/>
  <c r="CT579" i="7"/>
  <c r="CT368" i="7"/>
  <c r="CT39" i="7"/>
  <c r="CT128" i="7"/>
  <c r="CT218" i="7"/>
  <c r="CT272" i="7"/>
  <c r="CT548" i="7"/>
  <c r="CT708" i="7"/>
  <c r="CT678" i="7"/>
  <c r="CT126" i="7"/>
  <c r="CT186" i="7"/>
  <c r="CT325" i="7"/>
  <c r="CT423" i="7"/>
  <c r="CT474" i="7"/>
  <c r="CT814" i="7"/>
  <c r="CT821" i="7"/>
  <c r="CT340" i="7"/>
  <c r="CT350" i="7"/>
  <c r="CT496" i="7"/>
  <c r="CT516" i="7"/>
  <c r="CT560" i="7"/>
  <c r="CT88" i="7"/>
  <c r="CT179" i="7"/>
  <c r="CT231" i="7"/>
  <c r="CT300" i="7"/>
  <c r="CT730" i="7"/>
  <c r="CT793" i="7"/>
  <c r="CT532" i="7"/>
  <c r="CT595" i="7"/>
  <c r="CT687" i="7"/>
  <c r="CT704" i="7"/>
  <c r="CT774" i="7"/>
  <c r="CT489" i="7"/>
  <c r="CT553" i="7"/>
  <c r="CT667" i="7"/>
  <c r="CT703" i="7"/>
  <c r="CT785" i="7"/>
  <c r="CT451" i="7"/>
  <c r="CT372" i="7"/>
  <c r="CT794" i="7"/>
  <c r="CT18" i="7"/>
  <c r="CT130" i="7"/>
  <c r="CT224" i="7"/>
  <c r="CT257" i="7"/>
  <c r="CT629" i="7"/>
  <c r="CT788" i="7"/>
  <c r="CT249" i="7"/>
  <c r="CT319" i="7"/>
  <c r="CT414" i="7"/>
  <c r="CT468" i="7"/>
  <c r="CT515" i="7"/>
  <c r="CT738" i="7"/>
  <c r="CT99" i="7"/>
  <c r="CT255" i="7"/>
  <c r="CT384" i="7"/>
  <c r="CT433" i="7"/>
  <c r="CT511" i="7"/>
  <c r="CT604" i="7"/>
  <c r="CT264" i="7"/>
  <c r="CT321" i="7"/>
  <c r="CT402" i="7"/>
  <c r="CT517" i="7"/>
  <c r="CT741" i="7"/>
  <c r="CT510" i="7"/>
  <c r="CT248" i="7"/>
  <c r="CT419" i="7"/>
  <c r="CT411" i="7"/>
  <c r="CT698" i="7"/>
  <c r="CT676" i="7"/>
  <c r="CT755" i="7"/>
  <c r="CT555" i="7"/>
  <c r="CT823" i="7"/>
  <c r="CT746" i="7"/>
  <c r="CT17" i="7"/>
  <c r="CT221" i="7"/>
  <c r="CT606" i="7"/>
  <c r="CT526" i="7"/>
  <c r="CT208" i="7"/>
  <c r="CT133" i="7"/>
  <c r="CT374" i="7"/>
  <c r="CT334" i="7"/>
  <c r="CT389" i="7"/>
  <c r="CU267" i="7" l="1"/>
  <c r="CU321" i="7"/>
  <c r="CU349" i="7"/>
  <c r="CU434" i="7"/>
  <c r="CU552" i="7"/>
  <c r="CU18" i="7"/>
  <c r="CU829" i="7"/>
  <c r="CU519" i="7"/>
  <c r="CU599" i="7"/>
  <c r="CU660" i="7"/>
  <c r="CU724" i="7"/>
  <c r="CU797" i="7"/>
  <c r="CU198" i="7"/>
  <c r="CU624" i="7"/>
  <c r="CV2" i="7"/>
  <c r="CV661" i="7" s="1"/>
  <c r="CU777" i="7"/>
  <c r="CU72" i="7"/>
  <c r="CU114" i="7"/>
  <c r="CU218" i="7"/>
  <c r="CU328" i="7"/>
  <c r="CU625" i="7"/>
  <c r="CU80" i="7"/>
  <c r="CU294" i="7"/>
  <c r="CU379" i="7"/>
  <c r="CU413" i="7"/>
  <c r="CU545" i="7"/>
  <c r="CU618" i="7"/>
  <c r="CU280" i="7"/>
  <c r="CU610" i="7"/>
  <c r="CU91" i="7"/>
  <c r="CU154" i="7"/>
  <c r="CU166" i="7"/>
  <c r="CU308" i="7"/>
  <c r="CU823" i="7"/>
  <c r="CU628" i="7"/>
  <c r="CU753" i="7"/>
  <c r="CU807" i="7"/>
  <c r="CU475" i="7"/>
  <c r="CU489" i="7"/>
  <c r="CU562" i="7"/>
  <c r="CU678" i="7"/>
  <c r="CU707" i="7"/>
  <c r="CU806" i="7"/>
  <c r="CU493" i="7"/>
  <c r="CU789" i="7"/>
  <c r="CU523" i="7"/>
  <c r="CU705" i="7"/>
  <c r="CU788" i="7"/>
  <c r="CU47" i="7"/>
  <c r="CU518" i="7"/>
  <c r="CU824" i="7"/>
  <c r="CU708" i="7"/>
  <c r="CU569" i="7"/>
  <c r="CU637" i="7"/>
  <c r="CU722" i="7"/>
  <c r="CU780" i="7"/>
  <c r="CU158" i="7"/>
  <c r="CU672" i="7"/>
  <c r="CU706" i="7"/>
  <c r="CU215" i="7"/>
  <c r="CU57" i="7"/>
  <c r="CU622" i="7"/>
  <c r="CU95" i="7"/>
  <c r="CU474" i="7"/>
  <c r="CU431" i="7"/>
  <c r="CU533" i="7"/>
  <c r="CU617" i="7"/>
  <c r="CU655" i="7"/>
  <c r="CU525" i="7"/>
  <c r="CU725" i="7"/>
  <c r="CU639" i="7"/>
  <c r="CU826" i="7"/>
  <c r="CU248" i="7"/>
  <c r="CU46" i="7"/>
  <c r="CU243" i="7"/>
  <c r="CU229" i="7"/>
  <c r="CU141" i="7"/>
  <c r="CU71" i="7"/>
  <c r="CU39" i="7"/>
  <c r="CU799" i="7"/>
  <c r="CU68" i="7"/>
  <c r="CU35" i="7"/>
  <c r="CU460" i="7"/>
  <c r="CU258" i="7"/>
  <c r="CU396" i="7"/>
  <c r="CU350" i="7"/>
  <c r="CU452" i="7"/>
  <c r="CU668" i="7"/>
  <c r="CU179" i="7"/>
  <c r="CU326" i="7"/>
  <c r="CU32" i="7"/>
  <c r="CU574" i="7"/>
  <c r="CU482" i="7"/>
  <c r="CU190" i="7"/>
  <c r="CU437" i="7"/>
  <c r="CU495" i="7"/>
  <c r="CU825" i="7"/>
  <c r="CU327" i="7"/>
  <c r="CU717" i="7"/>
  <c r="CU142" i="7"/>
  <c r="CU256" i="7"/>
  <c r="CU786" i="7"/>
  <c r="CU754" i="7"/>
  <c r="CU592" i="7"/>
  <c r="CU200" i="7"/>
  <c r="CU796" i="7"/>
  <c r="CU358" i="7"/>
  <c r="CU536" i="7"/>
  <c r="CU388" i="7"/>
  <c r="CU201" i="7"/>
  <c r="CU268" i="7"/>
  <c r="CU429" i="7"/>
  <c r="CU531" i="7"/>
  <c r="CU609" i="7"/>
  <c r="CU647" i="7"/>
  <c r="CU621" i="7"/>
  <c r="CU263" i="7"/>
  <c r="CU454" i="7"/>
  <c r="CU683" i="7"/>
  <c r="CU782" i="7"/>
  <c r="CU36" i="7"/>
  <c r="CU121" i="7"/>
  <c r="CU809" i="7"/>
  <c r="CU627" i="7"/>
  <c r="CU213" i="7"/>
  <c r="CU808" i="7"/>
  <c r="CU178" i="7"/>
  <c r="CU313" i="7"/>
  <c r="CU353" i="7"/>
  <c r="CU471" i="7"/>
  <c r="CU367" i="7"/>
  <c r="CU616" i="7"/>
  <c r="CU411" i="7"/>
  <c r="CU528" i="7"/>
  <c r="CU603" i="7"/>
  <c r="CU644" i="7"/>
  <c r="CU775" i="7"/>
  <c r="CU110" i="7"/>
  <c r="CU356" i="7"/>
  <c r="CU181" i="7"/>
  <c r="CU252" i="7"/>
  <c r="CU378" i="7"/>
  <c r="CU438" i="7"/>
  <c r="CU558" i="7"/>
  <c r="CU819" i="7"/>
  <c r="CU27" i="7"/>
  <c r="CU102" i="7"/>
  <c r="CU712" i="7"/>
  <c r="CU690" i="7"/>
  <c r="CU758" i="7"/>
  <c r="CU818" i="7"/>
  <c r="CU48" i="7"/>
  <c r="CU481" i="7"/>
  <c r="CU458" i="7"/>
  <c r="CU381" i="7"/>
  <c r="CU633" i="7"/>
  <c r="CU17" i="7"/>
  <c r="CU84" i="7"/>
  <c r="CU209" i="7"/>
  <c r="CU300" i="7"/>
  <c r="CU439" i="7"/>
  <c r="CU314" i="7"/>
  <c r="CU742" i="7"/>
  <c r="CU804" i="7"/>
  <c r="CU31" i="7"/>
  <c r="CU101" i="7"/>
  <c r="CU176" i="7"/>
  <c r="CU129" i="7"/>
  <c r="CU79" i="7"/>
  <c r="CU98" i="7"/>
  <c r="CU244" i="7"/>
  <c r="CU372" i="7"/>
  <c r="CU260" i="7"/>
  <c r="CU484" i="7"/>
  <c r="CU602" i="7"/>
  <c r="CU749" i="7"/>
  <c r="CU341" i="7"/>
  <c r="CU16" i="7"/>
  <c r="CU259" i="7"/>
  <c r="CU435" i="7"/>
  <c r="CU703" i="7"/>
  <c r="CU124" i="7"/>
  <c r="CU440" i="7"/>
  <c r="CU486" i="7"/>
  <c r="CU472" i="7"/>
  <c r="CU585" i="7"/>
  <c r="CU759" i="7"/>
  <c r="CU278" i="7"/>
  <c r="CU728" i="7"/>
  <c r="CU343" i="7"/>
  <c r="CU654" i="7"/>
  <c r="CU50" i="7"/>
  <c r="CU469" i="7"/>
  <c r="CU37" i="7"/>
  <c r="CU375" i="7"/>
  <c r="CU805" i="7"/>
  <c r="CU691" i="7"/>
  <c r="CU398" i="7"/>
  <c r="CU307" i="7"/>
  <c r="CU579" i="7"/>
  <c r="CU594" i="7"/>
  <c r="CU635" i="7"/>
  <c r="CU751" i="7"/>
  <c r="CU832" i="7"/>
  <c r="CU357" i="7"/>
  <c r="CU55" i="7"/>
  <c r="CU391" i="7"/>
  <c r="CU43" i="7"/>
  <c r="CU132" i="7"/>
  <c r="CU202" i="7"/>
  <c r="CU289" i="7"/>
  <c r="CU563" i="7"/>
  <c r="CU140" i="7"/>
  <c r="CU317" i="7"/>
  <c r="CU127" i="7"/>
  <c r="CU338" i="7"/>
  <c r="CU456" i="7"/>
  <c r="CU476" i="7"/>
  <c r="CU548" i="7"/>
  <c r="CU130" i="7"/>
  <c r="CU362" i="7"/>
  <c r="CU583" i="7"/>
  <c r="CU632" i="7"/>
  <c r="CU723" i="7"/>
  <c r="CU494" i="7"/>
  <c r="CU266" i="7"/>
  <c r="CU546" i="7"/>
  <c r="CU686" i="7"/>
  <c r="CU364" i="7"/>
  <c r="CU426" i="7"/>
  <c r="CU544" i="7"/>
  <c r="CU586" i="7"/>
  <c r="CU70" i="7"/>
  <c r="CU106" i="7"/>
  <c r="CU145" i="7"/>
  <c r="CU250" i="7"/>
  <c r="CU192" i="7"/>
  <c r="CU792" i="7"/>
  <c r="CU38" i="7"/>
  <c r="CU62" i="7"/>
  <c r="CU177" i="7"/>
  <c r="CU90" i="7"/>
  <c r="CU537" i="7"/>
  <c r="CU595" i="7"/>
  <c r="CU776" i="7"/>
  <c r="CU193" i="7"/>
  <c r="CU283" i="7"/>
  <c r="CU315" i="7"/>
  <c r="CU781" i="7"/>
  <c r="CU561" i="7"/>
  <c r="CU115" i="7"/>
  <c r="CU126" i="7"/>
  <c r="CU508" i="7"/>
  <c r="CU146" i="7"/>
  <c r="CU369" i="7"/>
  <c r="CU785" i="7"/>
  <c r="CU152" i="7"/>
  <c r="CU415" i="7"/>
  <c r="CU422" i="7"/>
  <c r="CU299" i="7"/>
  <c r="CU82" i="7"/>
  <c r="CU224" i="7"/>
  <c r="CU53" i="7"/>
  <c r="CU135" i="7"/>
  <c r="CU67" i="7"/>
  <c r="CU596" i="7"/>
  <c r="CU433" i="7"/>
  <c r="CU322" i="7"/>
  <c r="CU390" i="7"/>
  <c r="CU164" i="7"/>
  <c r="CU514" i="7"/>
  <c r="CU734" i="7"/>
  <c r="CU588" i="7"/>
  <c r="CU614" i="7"/>
  <c r="CU704" i="7"/>
  <c r="CU217" i="7"/>
  <c r="CU66" i="7"/>
  <c r="CU157" i="7"/>
  <c r="CU52" i="7"/>
  <c r="CU30" i="7"/>
  <c r="CU183" i="7"/>
  <c r="CU187" i="7"/>
  <c r="CU274" i="7"/>
  <c r="CU360" i="7"/>
  <c r="CU419" i="7"/>
  <c r="CU306" i="7"/>
  <c r="CU669" i="7"/>
  <c r="CU148" i="7"/>
  <c r="CU14" i="7"/>
  <c r="CU504" i="7"/>
  <c r="CU575" i="7"/>
  <c r="CU643" i="7"/>
  <c r="CU750" i="7"/>
  <c r="CU716" i="7"/>
  <c r="CU500" i="7"/>
  <c r="CU765" i="7"/>
  <c r="CU216" i="7"/>
  <c r="CU78" i="7"/>
  <c r="CU111" i="7"/>
  <c r="CU85" i="7"/>
  <c r="CU219" i="7"/>
  <c r="CU761" i="7"/>
  <c r="CU527" i="7"/>
  <c r="CU608" i="7"/>
  <c r="CU648" i="7"/>
  <c r="CU718" i="7"/>
  <c r="CU334" i="7"/>
  <c r="CU242" i="7"/>
  <c r="CU329" i="7"/>
  <c r="CU400" i="7"/>
  <c r="CU653" i="7"/>
  <c r="CU93" i="7"/>
  <c r="CU197" i="7"/>
  <c r="CU230" i="7"/>
  <c r="CU303" i="7"/>
  <c r="CU773" i="7"/>
  <c r="CU5" i="7"/>
  <c r="CU538" i="7"/>
  <c r="CU125" i="7"/>
  <c r="CU351" i="7"/>
  <c r="CU430" i="7"/>
  <c r="CU470" i="7"/>
  <c r="CU606" i="7"/>
  <c r="CU298" i="7"/>
  <c r="CU103" i="7"/>
  <c r="CU117" i="7"/>
  <c r="CU237" i="7"/>
  <c r="CU292" i="7"/>
  <c r="CU409" i="7"/>
  <c r="CU119" i="7"/>
  <c r="CU284" i="7"/>
  <c r="CU380" i="7"/>
  <c r="CU428" i="7"/>
  <c r="CU511" i="7"/>
  <c r="CU719" i="7"/>
  <c r="CU3" i="7"/>
  <c r="CU738" i="7"/>
  <c r="CU49" i="7"/>
  <c r="CU74" i="7"/>
  <c r="CU205" i="7"/>
  <c r="CU270" i="7"/>
  <c r="CU506" i="7"/>
  <c r="CU417" i="7"/>
  <c r="CU238" i="7"/>
  <c r="CU290" i="7"/>
  <c r="CU630" i="7"/>
  <c r="CU275" i="7"/>
  <c r="CU636" i="7"/>
  <c r="CU721" i="7"/>
  <c r="CU794" i="7"/>
  <c r="CU339" i="7"/>
  <c r="CU373" i="7"/>
  <c r="CU549" i="7"/>
  <c r="CU664" i="7"/>
  <c r="CU309" i="7"/>
  <c r="CU581" i="7"/>
  <c r="CU272" i="7"/>
  <c r="CU582" i="7"/>
  <c r="CU370" i="7"/>
  <c r="CU231" i="7"/>
  <c r="CU515" i="7"/>
  <c r="CU507" i="7"/>
  <c r="CU667" i="7"/>
  <c r="CU122" i="7"/>
  <c r="CU277" i="7"/>
  <c r="CU254" i="7"/>
  <c r="CU623" i="7"/>
  <c r="CU405" i="7"/>
  <c r="CU6" i="7"/>
  <c r="CU28" i="7"/>
  <c r="CU88" i="7"/>
  <c r="CU555" i="7"/>
  <c r="CU521" i="7"/>
  <c r="CU752" i="7"/>
  <c r="CU25" i="7"/>
  <c r="CU245" i="7"/>
  <c r="CU220" i="7"/>
  <c r="CU656" i="7"/>
  <c r="CU406" i="7"/>
  <c r="CU534" i="7"/>
  <c r="CU386" i="7"/>
  <c r="CU262" i="7"/>
  <c r="CU76" i="7"/>
  <c r="CU155" i="7"/>
  <c r="CU241" i="7"/>
  <c r="CU255" i="7"/>
  <c r="CU673" i="7"/>
  <c r="CU480" i="7"/>
  <c r="CU491" i="7"/>
  <c r="CU345" i="7"/>
  <c r="CU421" i="7"/>
  <c r="CU449" i="7"/>
  <c r="CU554" i="7"/>
  <c r="CU75" i="7"/>
  <c r="CU448" i="7"/>
  <c r="CU783" i="7"/>
  <c r="CU318" i="7"/>
  <c r="CU631" i="7"/>
  <c r="CU764" i="7"/>
  <c r="CU774" i="7"/>
  <c r="CU29" i="7"/>
  <c r="CU143" i="7"/>
  <c r="CU226" i="7"/>
  <c r="CU287" i="7"/>
  <c r="CU366" i="7"/>
  <c r="CU420" i="7"/>
  <c r="CU365" i="7"/>
  <c r="CU239" i="7"/>
  <c r="CU136" i="7"/>
  <c r="CU499" i="7"/>
  <c r="CU573" i="7"/>
  <c r="CU689" i="7"/>
  <c r="CU745" i="7"/>
  <c r="CU702" i="7"/>
  <c r="CU445" i="7"/>
  <c r="CU282" i="7"/>
  <c r="CU640" i="7"/>
  <c r="CU798" i="7"/>
  <c r="CU12" i="7"/>
  <c r="CU83" i="7"/>
  <c r="CU172" i="7"/>
  <c r="CU162" i="7"/>
  <c r="CU539" i="7"/>
  <c r="CU223" i="7"/>
  <c r="CU276" i="7"/>
  <c r="CU346" i="7"/>
  <c r="CU410" i="7"/>
  <c r="CU462" i="7"/>
  <c r="CU185" i="7"/>
  <c r="CU384" i="7"/>
  <c r="CU779" i="7"/>
  <c r="CU33" i="7"/>
  <c r="CU118" i="7"/>
  <c r="CU212" i="7"/>
  <c r="CU113" i="7"/>
  <c r="CU532" i="7"/>
  <c r="CU601" i="7"/>
  <c r="CU677" i="7"/>
  <c r="CU134" i="7"/>
  <c r="CU352" i="7"/>
  <c r="CU407" i="7"/>
  <c r="CU542" i="7"/>
  <c r="CU615" i="7"/>
  <c r="CU337" i="7"/>
  <c r="CU165" i="7"/>
  <c r="CU92" i="7"/>
  <c r="CU567" i="7"/>
  <c r="CU676" i="7"/>
  <c r="CU714" i="7"/>
  <c r="CU772" i="7"/>
  <c r="CU89" i="7"/>
  <c r="CU447" i="7"/>
  <c r="CU355" i="7"/>
  <c r="CU457" i="7"/>
  <c r="CU543" i="7"/>
  <c r="CU613" i="7"/>
  <c r="CU687" i="7"/>
  <c r="CU766" i="7"/>
  <c r="CU559" i="7"/>
  <c r="CU675" i="7"/>
  <c r="CU755" i="7"/>
  <c r="CU803" i="7"/>
  <c r="CU199" i="7"/>
  <c r="CU21" i="7"/>
  <c r="CU264" i="7"/>
  <c r="CU348" i="7"/>
  <c r="CU424" i="7"/>
  <c r="CU464" i="7"/>
  <c r="CU557" i="7"/>
  <c r="CU7" i="7"/>
  <c r="CU665" i="7"/>
  <c r="CU607" i="7"/>
  <c r="CU733" i="7"/>
  <c r="CU240" i="7"/>
  <c r="CU301" i="7"/>
  <c r="CU658" i="7"/>
  <c r="CU13" i="7"/>
  <c r="CU100" i="7"/>
  <c r="CU167" i="7"/>
  <c r="CU699" i="7"/>
  <c r="CU684" i="7"/>
  <c r="CU771" i="7"/>
  <c r="CU63" i="7"/>
  <c r="CU551" i="7"/>
  <c r="CU156" i="7"/>
  <c r="CU564" i="7"/>
  <c r="CU194" i="7"/>
  <c r="CU790" i="7"/>
  <c r="CU679" i="7"/>
  <c r="CU232" i="7"/>
  <c r="CU520" i="7"/>
  <c r="CU246" i="7"/>
  <c r="CU97" i="7"/>
  <c r="CU169" i="7"/>
  <c r="CU361" i="7"/>
  <c r="CU465" i="7"/>
  <c r="CU273" i="7"/>
  <c r="CU377" i="7"/>
  <c r="CU425" i="7"/>
  <c r="CU509" i="7"/>
  <c r="CU590" i="7"/>
  <c r="CU64" i="7"/>
  <c r="CU253" i="7"/>
  <c r="CU138" i="7"/>
  <c r="CU695" i="7"/>
  <c r="CU748" i="7"/>
  <c r="CU822" i="7"/>
  <c r="CU19" i="7"/>
  <c r="CU397" i="7"/>
  <c r="CU821" i="7"/>
  <c r="CU393" i="7"/>
  <c r="CU9" i="7"/>
  <c r="CU109" i="7"/>
  <c r="CU139" i="7"/>
  <c r="CU225" i="7"/>
  <c r="CU291" i="7"/>
  <c r="CU741" i="7"/>
  <c r="CU571" i="7"/>
  <c r="CU374" i="7"/>
  <c r="CU414" i="7"/>
  <c r="CU512" i="7"/>
  <c r="CU580" i="7"/>
  <c r="CU159" i="7"/>
  <c r="CU22" i="7"/>
  <c r="CU40" i="7"/>
  <c r="CU128" i="7"/>
  <c r="CU196" i="7"/>
  <c r="CU286" i="7"/>
  <c r="CU333" i="7"/>
  <c r="CU634" i="7"/>
  <c r="CU692" i="7"/>
  <c r="CU729" i="7"/>
  <c r="CU802" i="7"/>
  <c r="CU446" i="7"/>
  <c r="CU524" i="7"/>
  <c r="CU600" i="7"/>
  <c r="CU641" i="7"/>
  <c r="CU768" i="7"/>
  <c r="CU34" i="7"/>
  <c r="CU466" i="7"/>
  <c r="CU550" i="7"/>
  <c r="CU731" i="7"/>
  <c r="CU793" i="7"/>
  <c r="CU20" i="7"/>
  <c r="CU65" i="7"/>
  <c r="CU674" i="7"/>
  <c r="CU151" i="7"/>
  <c r="CU529" i="7"/>
  <c r="CU598" i="7"/>
  <c r="CU626" i="7"/>
  <c r="CU709" i="7"/>
  <c r="CU4" i="7"/>
  <c r="CU646" i="7"/>
  <c r="CU747" i="7"/>
  <c r="CU815" i="7"/>
  <c r="CU44" i="7"/>
  <c r="CU108" i="7"/>
  <c r="CU769" i="7"/>
  <c r="CU323" i="7"/>
  <c r="CU412" i="7"/>
  <c r="CU502" i="7"/>
  <c r="CU576" i="7"/>
  <c r="CU756" i="7"/>
  <c r="CU271" i="7"/>
  <c r="CU682" i="7"/>
  <c r="CU228" i="7"/>
  <c r="CU715" i="7"/>
  <c r="CU560" i="7"/>
  <c r="CU107" i="7"/>
  <c r="CU801" i="7"/>
  <c r="CU163" i="7"/>
  <c r="CU195" i="7"/>
  <c r="CU204" i="7"/>
  <c r="CU496" i="7"/>
  <c r="CU279" i="7"/>
  <c r="CU45" i="7"/>
  <c r="CU455" i="7"/>
  <c r="CU443" i="7"/>
  <c r="CU207" i="7"/>
  <c r="CU589" i="7"/>
  <c r="CU99" i="7"/>
  <c r="CU830" i="7"/>
  <c r="CU513" i="7"/>
  <c r="CU344" i="7"/>
  <c r="CU221" i="7"/>
  <c r="CU483" i="7"/>
  <c r="CU488" i="7"/>
  <c r="CU568" i="7"/>
  <c r="CU659" i="7"/>
  <c r="CU727" i="7"/>
  <c r="CU700" i="7"/>
  <c r="CU335" i="7"/>
  <c r="CU681" i="7"/>
  <c r="CU787" i="7"/>
  <c r="CU10" i="7"/>
  <c r="CU81" i="7"/>
  <c r="CU173" i="7"/>
  <c r="CU54" i="7"/>
  <c r="CU811" i="7"/>
  <c r="CU304" i="7"/>
  <c r="CU182" i="7"/>
  <c r="CU234" i="7"/>
  <c r="CU332" i="7"/>
  <c r="CU403" i="7"/>
  <c r="CU478" i="7"/>
  <c r="CU235" i="7"/>
  <c r="CU591" i="7"/>
  <c r="CU479" i="7"/>
  <c r="CU565" i="7"/>
  <c r="CU688" i="7"/>
  <c r="CU710" i="7"/>
  <c r="CU778" i="7"/>
  <c r="CU184" i="7"/>
  <c r="CU354" i="7"/>
  <c r="CU404" i="7"/>
  <c r="CU492" i="7"/>
  <c r="CU123" i="7"/>
  <c r="CU817" i="7"/>
  <c r="CU69" i="7"/>
  <c r="CU147" i="7"/>
  <c r="CU629" i="7"/>
  <c r="CU720" i="7"/>
  <c r="CU73" i="7"/>
  <c r="CU593" i="7"/>
  <c r="CU376" i="7"/>
  <c r="CU24" i="7"/>
  <c r="CU310" i="7"/>
  <c r="CU189" i="7"/>
  <c r="CU236" i="7"/>
  <c r="CU233" i="7"/>
  <c r="CU459" i="7"/>
  <c r="CU214" i="7"/>
  <c r="CU473" i="7"/>
  <c r="CU744" i="7"/>
  <c r="CU497" i="7"/>
  <c r="CU171" i="7"/>
  <c r="CU556" i="7"/>
  <c r="CU697" i="7"/>
  <c r="CU730" i="7"/>
  <c r="CU800" i="7"/>
  <c r="CU180" i="7"/>
  <c r="CU498" i="7"/>
  <c r="CU553" i="7"/>
  <c r="CU831" i="7"/>
  <c r="CU94" i="7"/>
  <c r="CU86" i="7"/>
  <c r="CU227" i="7"/>
  <c r="CU311" i="7"/>
  <c r="CU666" i="7"/>
  <c r="CU285" i="7"/>
  <c r="CU701" i="7"/>
  <c r="CU320" i="7"/>
  <c r="CU385" i="7"/>
  <c r="CU463" i="7"/>
  <c r="CU505" i="7"/>
  <c r="CU619" i="7"/>
  <c r="CU816" i="7"/>
  <c r="CU368" i="7"/>
  <c r="CU693" i="7"/>
  <c r="CU713" i="7"/>
  <c r="CU770" i="7"/>
  <c r="CU833" i="7"/>
  <c r="CU467" i="7"/>
  <c r="CU566" i="7"/>
  <c r="CU342" i="7"/>
  <c r="CU418" i="7"/>
  <c r="CU490" i="7"/>
  <c r="CU547" i="7"/>
  <c r="CU671" i="7"/>
  <c r="CU61" i="7"/>
  <c r="CU120" i="7"/>
  <c r="CU208" i="7"/>
  <c r="CU325" i="7"/>
  <c r="CU791" i="7"/>
  <c r="CU206" i="7"/>
  <c r="CU41" i="7"/>
  <c r="CU133" i="7"/>
  <c r="CU247" i="7"/>
  <c r="CU336" i="7"/>
  <c r="CU161" i="7"/>
  <c r="CU442" i="7"/>
  <c r="CU174" i="7"/>
  <c r="CU186" i="7"/>
  <c r="CU305" i="7"/>
  <c r="CU340" i="7"/>
  <c r="CU116" i="7"/>
  <c r="CU11" i="7"/>
  <c r="CU814" i="7"/>
  <c r="CU58" i="7"/>
  <c r="CU144" i="7"/>
  <c r="CU87" i="7"/>
  <c r="CU316" i="7"/>
  <c r="CU347" i="7"/>
  <c r="CU137" i="7"/>
  <c r="CU444" i="7"/>
  <c r="CU104" i="7"/>
  <c r="CU432" i="7"/>
  <c r="CU281" i="7"/>
  <c r="CU813" i="7"/>
  <c r="CU295" i="7"/>
  <c r="CU685" i="7"/>
  <c r="CU436" i="7"/>
  <c r="CU203" i="7"/>
  <c r="CU736" i="7"/>
  <c r="CU812" i="7"/>
  <c r="CU51" i="7"/>
  <c r="CU105" i="7"/>
  <c r="CU740" i="7"/>
  <c r="CU526" i="7"/>
  <c r="CU8" i="7"/>
  <c r="CU168" i="7"/>
  <c r="CU211" i="7"/>
  <c r="CU269" i="7"/>
  <c r="CU383" i="7"/>
  <c r="CU441" i="7"/>
  <c r="CU408" i="7"/>
  <c r="CU60" i="7"/>
  <c r="CU112" i="7"/>
  <c r="CU451" i="7"/>
  <c r="CU535" i="7"/>
  <c r="CU604" i="7"/>
  <c r="CU680" i="7"/>
  <c r="CU726" i="7"/>
  <c r="CU461" i="7"/>
  <c r="CU746" i="7"/>
  <c r="CU795" i="7"/>
  <c r="CU26" i="7"/>
  <c r="CU96" i="7"/>
  <c r="CU153" i="7"/>
  <c r="CU810" i="7"/>
  <c r="CU468" i="7"/>
  <c r="CU23" i="7"/>
  <c r="CU293" i="7"/>
  <c r="CU251" i="7"/>
  <c r="CU711" i="7"/>
  <c r="CU453" i="7"/>
  <c r="CU620" i="7"/>
  <c r="CU650" i="7"/>
  <c r="CU743" i="7"/>
  <c r="CU297" i="7"/>
  <c r="CU395" i="7"/>
  <c r="CU612" i="7"/>
  <c r="CU191" i="7"/>
  <c r="CU265" i="7"/>
  <c r="CU312" i="7"/>
  <c r="CU402" i="7"/>
  <c r="CU319" i="7"/>
  <c r="CU222" i="7"/>
  <c r="CU363" i="7"/>
  <c r="CU423" i="7"/>
  <c r="CU530" i="7"/>
  <c r="CU611" i="7"/>
  <c r="CU652" i="7"/>
  <c r="CU732" i="7"/>
  <c r="CU757" i="7"/>
  <c r="CU416" i="7"/>
  <c r="CU698" i="7"/>
  <c r="CU760" i="7"/>
  <c r="CU820" i="7"/>
  <c r="CU59" i="7"/>
  <c r="CU150" i="7"/>
  <c r="CU828" i="7"/>
  <c r="CU160" i="7"/>
  <c r="CU188" i="7"/>
  <c r="CU261" i="7"/>
  <c r="CU324" i="7"/>
  <c r="CU399" i="7"/>
  <c r="CU487" i="7"/>
  <c r="CU503" i="7"/>
  <c r="CU578" i="7"/>
  <c r="CU784" i="7"/>
  <c r="CU827" i="7"/>
  <c r="CU77" i="7"/>
  <c r="CU170" i="7"/>
  <c r="CU131" i="7"/>
  <c r="CU501" i="7"/>
  <c r="CU572" i="7"/>
  <c r="CU662" i="7"/>
  <c r="CU739" i="7"/>
  <c r="CU371" i="7"/>
  <c r="CU401" i="7"/>
  <c r="CU516" i="7"/>
  <c r="CU577" i="7"/>
  <c r="CU670" i="7"/>
  <c r="CU427" i="7"/>
  <c r="CU735" i="7"/>
  <c r="CU389" i="7"/>
  <c r="CU605" i="7"/>
  <c r="CU642" i="7"/>
  <c r="CU763" i="7"/>
  <c r="CU767" i="7"/>
  <c r="CU663" i="7"/>
  <c r="CU331" i="7"/>
  <c r="CU450" i="7"/>
  <c r="CU485" i="7"/>
  <c r="CU584" i="7"/>
  <c r="CU649" i="7"/>
  <c r="CU477" i="7"/>
  <c r="CU522" i="7"/>
  <c r="CU597" i="7"/>
  <c r="CU638" i="7"/>
  <c r="CU762" i="7"/>
  <c r="CU42" i="7"/>
  <c r="CU56" i="7"/>
  <c r="CU510" i="7"/>
  <c r="CU288" i="7"/>
  <c r="CU382" i="7"/>
  <c r="CU392" i="7"/>
  <c r="CU517" i="7"/>
  <c r="CU737" i="7"/>
  <c r="CU210" i="7"/>
  <c r="CU296" i="7"/>
  <c r="CU394" i="7"/>
  <c r="CU257" i="7"/>
  <c r="CU249" i="7"/>
  <c r="CU694" i="7"/>
  <c r="CU570" i="7"/>
  <c r="CU149" i="7"/>
  <c r="CU387" i="7"/>
  <c r="CU359" i="7"/>
  <c r="CU15" i="7"/>
  <c r="CU657" i="7"/>
  <c r="CU696" i="7"/>
  <c r="CU330" i="7"/>
  <c r="CU587" i="7"/>
  <c r="CU175" i="7"/>
  <c r="CU645" i="7"/>
  <c r="CU302" i="7"/>
  <c r="CV267" i="7" l="1"/>
  <c r="CV285" i="7"/>
  <c r="CV427" i="7"/>
  <c r="CV436" i="7"/>
  <c r="CV525" i="7"/>
  <c r="CV795" i="7"/>
  <c r="CV37" i="7"/>
  <c r="CV705" i="7"/>
  <c r="CV535" i="7"/>
  <c r="CV168" i="7"/>
  <c r="CV283" i="7"/>
  <c r="CV368" i="7"/>
  <c r="CV391" i="7"/>
  <c r="CV619" i="7"/>
  <c r="CV294" i="7"/>
  <c r="CV22" i="7"/>
  <c r="CV104" i="7"/>
  <c r="CV197" i="7"/>
  <c r="CV258" i="7"/>
  <c r="CV577" i="7"/>
  <c r="CV146" i="7"/>
  <c r="CV82" i="7"/>
  <c r="CV333" i="7"/>
  <c r="CV424" i="7"/>
  <c r="CV438" i="7"/>
  <c r="CV520" i="7"/>
  <c r="CV616" i="7"/>
  <c r="CV289" i="7"/>
  <c r="CV802" i="7"/>
  <c r="CV730" i="7"/>
  <c r="CV484" i="7"/>
  <c r="CV575" i="7"/>
  <c r="CV656" i="7"/>
  <c r="CV755" i="7"/>
  <c r="CV696" i="7"/>
  <c r="CV355" i="7"/>
  <c r="CV480" i="7"/>
  <c r="CV586" i="7"/>
  <c r="CV641" i="7"/>
  <c r="CV133" i="7"/>
  <c r="CV501" i="7"/>
  <c r="CV570" i="7"/>
  <c r="CV668" i="7"/>
  <c r="CV719" i="7"/>
  <c r="CV40" i="7"/>
  <c r="CV131" i="7"/>
  <c r="CV212" i="7"/>
  <c r="CV263" i="7"/>
  <c r="CV302" i="7"/>
  <c r="CV140" i="7"/>
  <c r="CV443" i="7"/>
  <c r="CV41" i="7"/>
  <c r="CV209" i="7"/>
  <c r="CV313" i="7"/>
  <c r="CV543" i="7"/>
  <c r="CV81" i="7"/>
  <c r="CV465" i="7"/>
  <c r="CV17" i="7"/>
  <c r="CV86" i="7"/>
  <c r="CV334" i="7"/>
  <c r="CV361" i="7"/>
  <c r="CV3" i="7"/>
  <c r="CV226" i="7"/>
  <c r="CV596" i="7"/>
  <c r="CV694" i="7"/>
  <c r="CV683" i="7"/>
  <c r="CV782" i="7"/>
  <c r="CV287" i="7"/>
  <c r="CV321" i="7"/>
  <c r="CV394" i="7"/>
  <c r="CV539" i="7"/>
  <c r="CV322" i="7"/>
  <c r="CV188" i="7"/>
  <c r="CV20" i="7"/>
  <c r="CV758" i="7"/>
  <c r="CV455" i="7"/>
  <c r="CV19" i="7"/>
  <c r="CV173" i="7"/>
  <c r="CV220" i="7"/>
  <c r="CV830" i="7"/>
  <c r="CV515" i="7"/>
  <c r="CV659" i="7"/>
  <c r="CV388" i="7"/>
  <c r="CV408" i="7"/>
  <c r="CV260" i="7"/>
  <c r="CV670" i="7"/>
  <c r="CV788" i="7"/>
  <c r="CV225" i="7"/>
  <c r="CV63" i="7"/>
  <c r="CV31" i="7"/>
  <c r="CV268" i="7"/>
  <c r="CV432" i="7"/>
  <c r="CV536" i="7"/>
  <c r="CV607" i="7"/>
  <c r="CV677" i="7"/>
  <c r="CV558" i="7"/>
  <c r="CV768" i="7"/>
  <c r="CV492" i="7"/>
  <c r="CV743" i="7"/>
  <c r="CV353" i="7"/>
  <c r="CV340" i="7"/>
  <c r="CV499" i="7"/>
  <c r="CV568" i="7"/>
  <c r="CV148" i="7"/>
  <c r="CV193" i="7"/>
  <c r="CV204" i="7"/>
  <c r="CV240" i="7"/>
  <c r="CV311" i="7"/>
  <c r="CV425" i="7"/>
  <c r="CV298" i="7"/>
  <c r="CV761" i="7"/>
  <c r="CV121" i="7"/>
  <c r="CV426" i="7"/>
  <c r="CV533" i="7"/>
  <c r="CV601" i="7"/>
  <c r="CV674" i="7"/>
  <c r="CV695" i="7"/>
  <c r="CV60" i="7"/>
  <c r="CV512" i="7"/>
  <c r="CV231" i="7"/>
  <c r="CV640" i="7"/>
  <c r="CV747" i="7"/>
  <c r="CV824" i="7"/>
  <c r="CV47" i="7"/>
  <c r="CV219" i="7"/>
  <c r="CV158" i="7"/>
  <c r="CV632" i="7"/>
  <c r="CV748" i="7"/>
  <c r="CV778" i="7"/>
  <c r="CV563" i="7"/>
  <c r="CV679" i="7"/>
  <c r="CV742" i="7"/>
  <c r="CV816" i="7"/>
  <c r="CV26" i="7"/>
  <c r="CV162" i="7"/>
  <c r="CV270" i="7"/>
  <c r="CV378" i="7"/>
  <c r="CV439" i="7"/>
  <c r="CV522" i="7"/>
  <c r="CV771" i="7"/>
  <c r="CV642" i="7"/>
  <c r="CV336" i="7"/>
  <c r="CV406" i="7"/>
  <c r="CV454" i="7"/>
  <c r="CV728" i="7"/>
  <c r="CV207" i="7"/>
  <c r="CV72" i="7"/>
  <c r="CV167" i="7"/>
  <c r="CV194" i="7"/>
  <c r="CV407" i="7"/>
  <c r="CV526" i="7"/>
  <c r="CV559" i="7"/>
  <c r="CV363" i="7"/>
  <c r="CV707" i="7"/>
  <c r="CV806" i="7"/>
  <c r="CV76" i="7"/>
  <c r="CV124" i="7"/>
  <c r="CV29" i="7"/>
  <c r="CV657" i="7"/>
  <c r="CV560" i="7"/>
  <c r="CV785" i="7"/>
  <c r="CV95" i="7"/>
  <c r="CV325" i="7"/>
  <c r="CV175" i="7"/>
  <c r="CV660" i="7"/>
  <c r="CV345" i="7"/>
  <c r="CV96" i="7"/>
  <c r="CV160" i="7"/>
  <c r="CV786" i="7"/>
  <c r="CV7" i="7"/>
  <c r="CV300" i="7"/>
  <c r="CV342" i="7"/>
  <c r="CV770" i="7"/>
  <c r="CV646" i="7"/>
  <c r="CV592" i="7"/>
  <c r="CV627" i="7"/>
  <c r="CV735" i="7"/>
  <c r="CV4" i="7"/>
  <c r="CV365" i="7"/>
  <c r="CV832" i="7"/>
  <c r="CV717" i="7"/>
  <c r="CV584" i="7"/>
  <c r="CV487" i="7"/>
  <c r="CV553" i="7"/>
  <c r="CV609" i="7"/>
  <c r="CV737" i="7"/>
  <c r="CV172" i="7"/>
  <c r="CV310" i="7"/>
  <c r="CV329" i="7"/>
  <c r="CV411" i="7"/>
  <c r="CV483" i="7"/>
  <c r="CV552" i="7"/>
  <c r="CV50" i="7"/>
  <c r="CV115" i="7"/>
  <c r="CV597" i="7"/>
  <c r="CV585" i="7"/>
  <c r="CV685" i="7"/>
  <c r="CV718" i="7"/>
  <c r="CV820" i="7"/>
  <c r="CV234" i="7"/>
  <c r="CV109" i="7"/>
  <c r="CV308" i="7"/>
  <c r="CV196" i="7"/>
  <c r="CV783" i="7"/>
  <c r="CV36" i="7"/>
  <c r="CV120" i="7"/>
  <c r="CV192" i="7"/>
  <c r="CV12" i="7"/>
  <c r="CV274" i="7"/>
  <c r="CV805" i="7"/>
  <c r="CV27" i="7"/>
  <c r="CV88" i="7"/>
  <c r="CV701" i="7"/>
  <c r="CV825" i="7"/>
  <c r="CV833" i="7"/>
  <c r="CV83" i="7"/>
  <c r="CV157" i="7"/>
  <c r="CV366" i="7"/>
  <c r="CV414" i="7"/>
  <c r="CV500" i="7"/>
  <c r="CV587" i="7"/>
  <c r="CV678" i="7"/>
  <c r="CV470" i="7"/>
  <c r="CV471" i="7"/>
  <c r="CV751" i="7"/>
  <c r="CV583" i="7"/>
  <c r="CV663" i="7"/>
  <c r="CV829" i="7"/>
  <c r="CV518" i="7"/>
  <c r="CV211" i="7"/>
  <c r="CV288" i="7"/>
  <c r="CV430" i="7"/>
  <c r="CV610" i="7"/>
  <c r="CV680" i="7"/>
  <c r="CV69" i="7"/>
  <c r="CV452" i="7"/>
  <c r="CV30" i="7"/>
  <c r="CV118" i="7"/>
  <c r="CV187" i="7"/>
  <c r="CV261" i="7"/>
  <c r="CV621" i="7"/>
  <c r="CV579" i="7"/>
  <c r="CV466" i="7"/>
  <c r="CV775" i="7"/>
  <c r="CV435" i="7"/>
  <c r="CW2" i="7"/>
  <c r="CW661" i="7" s="1"/>
  <c r="CV269" i="7"/>
  <c r="CV208" i="7"/>
  <c r="CV428" i="7"/>
  <c r="CV364" i="7"/>
  <c r="CV713" i="7"/>
  <c r="CV590" i="7"/>
  <c r="CV114" i="7"/>
  <c r="CV772" i="7"/>
  <c r="CV99" i="7"/>
  <c r="CV186" i="7"/>
  <c r="CV179" i="7"/>
  <c r="CV123" i="7"/>
  <c r="CV170" i="7"/>
  <c r="CV257" i="7"/>
  <c r="CV384" i="7"/>
  <c r="CV479" i="7"/>
  <c r="CV494" i="7"/>
  <c r="CV222" i="7"/>
  <c r="CV113" i="7"/>
  <c r="CV463" i="7"/>
  <c r="CV763" i="7"/>
  <c r="CV823" i="7"/>
  <c r="CV43" i="7"/>
  <c r="CV145" i="7"/>
  <c r="CV102" i="7"/>
  <c r="CV399" i="7"/>
  <c r="CV818" i="7"/>
  <c r="CV126" i="7"/>
  <c r="CV594" i="7"/>
  <c r="CV690" i="7"/>
  <c r="CV712" i="7"/>
  <c r="CV9" i="7"/>
  <c r="CV25" i="7"/>
  <c r="CV519" i="7"/>
  <c r="CV490" i="7"/>
  <c r="CV589" i="7"/>
  <c r="CV647" i="7"/>
  <c r="CV756" i="7"/>
  <c r="CV681" i="7"/>
  <c r="CV776" i="7"/>
  <c r="CV110" i="7"/>
  <c r="CV749" i="7"/>
  <c r="CV767" i="7"/>
  <c r="CV59" i="7"/>
  <c r="CV142" i="7"/>
  <c r="CV827" i="7"/>
  <c r="CV307" i="7"/>
  <c r="CV232" i="7"/>
  <c r="CV38" i="7"/>
  <c r="CV71" i="7"/>
  <c r="CV94" i="7"/>
  <c r="CV295" i="7"/>
  <c r="CV377" i="7"/>
  <c r="CV312" i="7"/>
  <c r="CV33" i="7"/>
  <c r="CV87" i="7"/>
  <c r="CV166" i="7"/>
  <c r="CV256" i="7"/>
  <c r="CV697" i="7"/>
  <c r="CV61" i="7"/>
  <c r="CV181" i="7"/>
  <c r="CV254" i="7"/>
  <c r="CV338" i="7"/>
  <c r="CV572" i="7"/>
  <c r="CV649" i="7"/>
  <c r="CV744" i="7"/>
  <c r="CV815" i="7"/>
  <c r="CV688" i="7"/>
  <c r="CV5" i="7"/>
  <c r="CV488" i="7"/>
  <c r="CV734" i="7"/>
  <c r="CV122" i="7"/>
  <c r="CV418" i="7"/>
  <c r="CV746" i="7"/>
  <c r="CV200" i="7"/>
  <c r="CV686" i="7"/>
  <c r="CV724" i="7"/>
  <c r="CV831" i="7"/>
  <c r="CV462" i="7"/>
  <c r="CV134" i="7"/>
  <c r="CV726" i="7"/>
  <c r="CV710" i="7"/>
  <c r="CV143" i="7"/>
  <c r="CV401" i="7"/>
  <c r="CV92" i="7"/>
  <c r="CV341" i="7"/>
  <c r="CV314" i="7"/>
  <c r="CV497" i="7"/>
  <c r="CV299" i="7"/>
  <c r="CV262" i="7"/>
  <c r="CV66" i="7"/>
  <c r="CV107" i="7"/>
  <c r="CV245" i="7"/>
  <c r="CV249" i="7"/>
  <c r="CV645" i="7"/>
  <c r="CV750" i="7"/>
  <c r="CV623" i="7"/>
  <c r="CV28" i="7"/>
  <c r="CV729" i="7"/>
  <c r="CV664" i="7"/>
  <c r="CV62" i="7"/>
  <c r="CV147" i="7"/>
  <c r="CV128" i="7"/>
  <c r="CV116" i="7"/>
  <c r="CV635" i="7"/>
  <c r="CV759" i="7"/>
  <c r="CV784" i="7"/>
  <c r="CV828" i="7"/>
  <c r="CV437" i="7"/>
  <c r="CV617" i="7"/>
  <c r="CV144" i="7"/>
  <c r="CV65" i="7"/>
  <c r="CV101" i="7"/>
  <c r="CV242" i="7"/>
  <c r="CV296" i="7"/>
  <c r="CV582" i="7"/>
  <c r="CV347" i="7"/>
  <c r="CV335" i="7"/>
  <c r="CV153" i="7"/>
  <c r="CV280" i="7"/>
  <c r="CV362" i="7"/>
  <c r="CV385" i="7"/>
  <c r="CV508" i="7"/>
  <c r="CV410" i="7"/>
  <c r="CV64" i="7"/>
  <c r="CV241" i="7"/>
  <c r="CV306" i="7"/>
  <c r="CV402" i="7"/>
  <c r="CV814" i="7"/>
  <c r="CV183" i="7"/>
  <c r="CV291" i="7"/>
  <c r="CV358" i="7"/>
  <c r="CV251" i="7"/>
  <c r="CV662" i="7"/>
  <c r="CV736" i="7"/>
  <c r="CV792" i="7"/>
  <c r="CV39" i="7"/>
  <c r="CV423" i="7"/>
  <c r="CV687" i="7"/>
  <c r="CV604" i="7"/>
  <c r="CV434" i="7"/>
  <c r="CV24" i="7"/>
  <c r="CV250" i="7"/>
  <c r="CV318" i="7"/>
  <c r="CV237" i="7"/>
  <c r="CV527" i="7"/>
  <c r="CV595" i="7"/>
  <c r="CV684" i="7"/>
  <c r="CV46" i="7"/>
  <c r="CV574" i="7"/>
  <c r="CV279" i="7"/>
  <c r="CV252" i="7"/>
  <c r="CV319" i="7"/>
  <c r="CV413" i="7"/>
  <c r="CV451" i="7"/>
  <c r="CV555" i="7"/>
  <c r="CV55" i="7"/>
  <c r="CV613" i="7"/>
  <c r="CV700" i="7"/>
  <c r="CV77" i="7"/>
  <c r="CV733" i="7"/>
  <c r="CV448" i="7"/>
  <c r="CV765" i="7"/>
  <c r="CV561" i="7"/>
  <c r="CV762" i="7"/>
  <c r="CV13" i="7"/>
  <c r="CV51" i="7"/>
  <c r="CV138" i="7"/>
  <c r="CV644" i="7"/>
  <c r="CV14" i="7"/>
  <c r="CV32" i="7"/>
  <c r="CV70" i="7"/>
  <c r="CV416" i="7"/>
  <c r="CV757" i="7"/>
  <c r="CV812" i="7"/>
  <c r="CV732" i="7"/>
  <c r="CV97" i="7"/>
  <c r="CV230" i="7"/>
  <c r="CV284" i="7"/>
  <c r="CV351" i="7"/>
  <c r="CV450" i="7"/>
  <c r="CV389" i="7"/>
  <c r="CV449" i="7"/>
  <c r="CV581" i="7"/>
  <c r="CV129" i="7"/>
  <c r="CV57" i="7"/>
  <c r="CV135" i="7"/>
  <c r="CV223" i="7"/>
  <c r="CV276" i="7"/>
  <c r="CV360" i="7"/>
  <c r="CV214" i="7"/>
  <c r="CV808" i="7"/>
  <c r="CV10" i="7"/>
  <c r="CV105" i="7"/>
  <c r="CV164" i="7"/>
  <c r="CV195" i="7"/>
  <c r="CV793" i="7"/>
  <c r="CV502" i="7"/>
  <c r="CV227" i="7"/>
  <c r="CV281" i="7"/>
  <c r="CV348" i="7"/>
  <c r="CV447" i="7"/>
  <c r="CV381" i="7"/>
  <c r="CV383" i="7"/>
  <c r="CV760" i="7"/>
  <c r="CV350" i="7"/>
  <c r="CV367" i="7"/>
  <c r="CV493" i="7"/>
  <c r="CV565" i="7"/>
  <c r="CV618" i="7"/>
  <c r="CV151" i="7"/>
  <c r="CV704" i="7"/>
  <c r="CV349" i="7"/>
  <c r="CV464" i="7"/>
  <c r="CV636" i="7"/>
  <c r="CV569" i="7"/>
  <c r="CV421" i="7"/>
  <c r="CV392" i="7"/>
  <c r="CV517" i="7"/>
  <c r="CV397" i="7"/>
  <c r="CV780" i="7"/>
  <c r="CV34" i="7"/>
  <c r="CV117" i="7"/>
  <c r="CV189" i="7"/>
  <c r="CV190" i="7"/>
  <c r="CV15" i="7"/>
  <c r="CV127" i="7"/>
  <c r="CV84" i="7"/>
  <c r="CV163" i="7"/>
  <c r="CV396" i="7"/>
  <c r="CV476" i="7"/>
  <c r="CV331" i="7"/>
  <c r="CV652" i="7"/>
  <c r="CV691" i="7"/>
  <c r="CV811" i="7"/>
  <c r="CV248" i="7"/>
  <c r="CV330" i="7"/>
  <c r="CV332" i="7"/>
  <c r="CV403" i="7"/>
  <c r="CV441" i="7"/>
  <c r="CV538" i="7"/>
  <c r="CV650" i="7"/>
  <c r="CV766" i="7"/>
  <c r="CV671" i="7"/>
  <c r="CV807" i="7"/>
  <c r="CV238" i="7"/>
  <c r="CV73" i="7"/>
  <c r="CV354" i="7"/>
  <c r="CV456" i="7"/>
  <c r="CV580" i="7"/>
  <c r="CV787" i="7"/>
  <c r="CV415" i="7"/>
  <c r="CV98" i="7"/>
  <c r="CV653" i="7"/>
  <c r="CV108" i="7"/>
  <c r="CV643" i="7"/>
  <c r="CV54" i="7"/>
  <c r="CV720" i="7"/>
  <c r="CV315" i="7"/>
  <c r="CV78" i="7"/>
  <c r="CV716" i="7"/>
  <c r="CV593" i="7"/>
  <c r="CV132" i="7"/>
  <c r="CV206" i="7"/>
  <c r="CV201" i="7"/>
  <c r="CV444" i="7"/>
  <c r="CV703" i="7"/>
  <c r="CV665" i="7"/>
  <c r="CV393" i="7"/>
  <c r="CV272" i="7"/>
  <c r="CV328" i="7"/>
  <c r="CV404" i="7"/>
  <c r="CV485" i="7"/>
  <c r="CV557" i="7"/>
  <c r="CV112" i="7"/>
  <c r="CV752" i="7"/>
  <c r="CV74" i="7"/>
  <c r="CV154" i="7"/>
  <c r="CV203" i="7"/>
  <c r="CV304" i="7"/>
  <c r="CV323" i="7"/>
  <c r="CV446" i="7"/>
  <c r="CV52" i="7"/>
  <c r="CV18" i="7"/>
  <c r="CV90" i="7"/>
  <c r="CV169" i="7"/>
  <c r="CV161" i="7"/>
  <c r="CV324" i="7"/>
  <c r="CV799" i="7"/>
  <c r="CV380" i="7"/>
  <c r="CV675" i="7"/>
  <c r="CV305" i="7"/>
  <c r="CV379" i="7"/>
  <c r="CV468" i="7"/>
  <c r="CV554" i="7"/>
  <c r="CV136" i="7"/>
  <c r="CV514" i="7"/>
  <c r="CV178" i="7"/>
  <c r="CV486" i="7"/>
  <c r="CV506" i="7"/>
  <c r="CV603" i="7"/>
  <c r="CV723" i="7"/>
  <c r="CV754" i="7"/>
  <c r="CV246" i="7"/>
  <c r="CV612" i="7"/>
  <c r="CV534" i="7"/>
  <c r="CV602" i="7"/>
  <c r="CV91" i="7"/>
  <c r="CV370" i="7"/>
  <c r="CV530" i="7"/>
  <c r="CV598" i="7"/>
  <c r="CV626" i="7"/>
  <c r="CV822" i="7"/>
  <c r="CV89" i="7"/>
  <c r="CV150" i="7"/>
  <c r="CV292" i="7"/>
  <c r="CV374" i="7"/>
  <c r="CV777" i="7"/>
  <c r="CV42" i="7"/>
  <c r="CV218" i="7"/>
  <c r="CV303" i="7"/>
  <c r="CV545" i="7"/>
  <c r="CV614" i="7"/>
  <c r="CV171" i="7"/>
  <c r="CV794" i="7"/>
  <c r="CV125" i="7"/>
  <c r="CV53" i="7"/>
  <c r="CV638" i="7"/>
  <c r="CV606" i="7"/>
  <c r="CV676" i="7"/>
  <c r="CV634" i="7"/>
  <c r="CV516" i="7"/>
  <c r="CV537" i="7"/>
  <c r="CV273" i="7"/>
  <c r="CV600" i="7"/>
  <c r="CV544" i="7"/>
  <c r="CV693" i="7"/>
  <c r="CV741" i="7"/>
  <c r="CV271" i="7"/>
  <c r="CV224" i="7"/>
  <c r="CV56" i="7"/>
  <c r="CV511" i="7"/>
  <c r="CV376" i="7"/>
  <c r="CV507" i="7"/>
  <c r="CV576" i="7"/>
  <c r="CV624" i="7"/>
  <c r="CV739" i="7"/>
  <c r="CV706" i="7"/>
  <c r="CV648" i="7"/>
  <c r="CV631" i="7"/>
  <c r="CV266" i="7"/>
  <c r="CV372" i="7"/>
  <c r="CV398" i="7"/>
  <c r="CV489" i="7"/>
  <c r="CV551" i="7"/>
  <c r="CV622" i="7"/>
  <c r="CV159" i="7"/>
  <c r="CV244" i="7"/>
  <c r="CV309" i="7"/>
  <c r="CV405" i="7"/>
  <c r="CV482" i="7"/>
  <c r="CV495" i="7"/>
  <c r="CV320" i="7"/>
  <c r="CV591" i="7"/>
  <c r="CV504" i="7"/>
  <c r="CV573" i="7"/>
  <c r="CV673" i="7"/>
  <c r="CV722" i="7"/>
  <c r="CV769" i="7"/>
  <c r="CV548" i="7"/>
  <c r="CV412" i="7"/>
  <c r="CV625" i="7"/>
  <c r="CV672" i="7"/>
  <c r="CV698" i="7"/>
  <c r="CV6" i="7"/>
  <c r="CV327" i="7"/>
  <c r="CV210" i="7"/>
  <c r="CV571" i="7"/>
  <c r="CV667" i="7"/>
  <c r="CV727" i="7"/>
  <c r="CV422" i="7"/>
  <c r="CV58" i="7"/>
  <c r="CV655" i="7"/>
  <c r="CV699" i="7"/>
  <c r="CV817" i="7"/>
  <c r="CV356" i="7"/>
  <c r="CV277" i="7"/>
  <c r="CV359" i="7"/>
  <c r="CV373" i="7"/>
  <c r="CV505" i="7"/>
  <c r="CV549" i="7"/>
  <c r="CV433" i="7"/>
  <c r="CV221" i="7"/>
  <c r="CV326" i="7"/>
  <c r="CV461" i="7"/>
  <c r="CV630" i="7"/>
  <c r="CV79" i="7"/>
  <c r="CV233" i="7"/>
  <c r="CV290" i="7"/>
  <c r="CV731" i="7"/>
  <c r="CV810" i="7"/>
  <c r="CV566" i="7"/>
  <c r="CV738" i="7"/>
  <c r="CV819" i="7"/>
  <c r="CV103" i="7"/>
  <c r="CV156" i="7"/>
  <c r="CV202" i="7"/>
  <c r="CV293" i="7"/>
  <c r="CV67" i="7"/>
  <c r="CV317" i="7"/>
  <c r="CV247" i="7"/>
  <c r="CV498" i="7"/>
  <c r="CV791" i="7"/>
  <c r="CV442" i="7"/>
  <c r="CV669" i="7"/>
  <c r="CV478" i="7"/>
  <c r="CV473" i="7"/>
  <c r="CV564" i="7"/>
  <c r="CV689" i="7"/>
  <c r="CV764" i="7"/>
  <c r="CV801" i="7"/>
  <c r="CV130" i="7"/>
  <c r="CV523" i="7"/>
  <c r="CV215" i="7"/>
  <c r="CV265" i="7"/>
  <c r="CV459" i="7"/>
  <c r="CV491" i="7"/>
  <c r="CV578" i="7"/>
  <c r="CV658" i="7"/>
  <c r="CV176" i="7"/>
  <c r="CV460" i="7"/>
  <c r="CV282" i="7"/>
  <c r="CV390" i="7"/>
  <c r="CV467" i="7"/>
  <c r="CV509" i="7"/>
  <c r="CV620" i="7"/>
  <c r="CV239" i="7"/>
  <c r="CV481" i="7"/>
  <c r="CV773" i="7"/>
  <c r="CV682" i="7"/>
  <c r="CV753" i="7"/>
  <c r="CV798" i="7"/>
  <c r="CV8" i="7"/>
  <c r="CV496" i="7"/>
  <c r="CV588" i="7"/>
  <c r="CV532" i="7"/>
  <c r="CV715" i="7"/>
  <c r="CV217" i="7"/>
  <c r="CV75" i="7"/>
  <c r="CV119" i="7"/>
  <c r="CV80" i="7"/>
  <c r="CV429" i="7"/>
  <c r="CV259" i="7"/>
  <c r="CV800" i="7"/>
  <c r="CV35" i="7"/>
  <c r="CV546" i="7"/>
  <c r="CV253" i="7"/>
  <c r="CV797" i="7"/>
  <c r="CV44" i="7"/>
  <c r="CV139" i="7"/>
  <c r="CV556" i="7"/>
  <c r="CV387" i="7"/>
  <c r="CV472" i="7"/>
  <c r="CV562" i="7"/>
  <c r="CV615" i="7"/>
  <c r="CV344" i="7"/>
  <c r="CV629" i="7"/>
  <c r="CV666" i="7"/>
  <c r="CV531" i="7"/>
  <c r="CV599" i="7"/>
  <c r="CV809" i="7"/>
  <c r="CV205" i="7"/>
  <c r="CV286" i="7"/>
  <c r="CV275" i="7"/>
  <c r="CV339" i="7"/>
  <c r="CV440" i="7"/>
  <c r="CV628" i="7"/>
  <c r="CV431" i="7"/>
  <c r="CV382" i="7"/>
  <c r="CV21" i="7"/>
  <c r="CV93" i="7"/>
  <c r="CV400" i="7"/>
  <c r="CV255" i="7"/>
  <c r="CV826" i="7"/>
  <c r="CV721" i="7"/>
  <c r="CV180" i="7"/>
  <c r="CV23" i="7"/>
  <c r="CV236" i="7"/>
  <c r="CV457" i="7"/>
  <c r="CV510" i="7"/>
  <c r="CV165" i="7"/>
  <c r="CV395" i="7"/>
  <c r="CV779" i="7"/>
  <c r="CV185" i="7"/>
  <c r="CV11" i="7"/>
  <c r="CV567" i="7"/>
  <c r="CV708" i="7"/>
  <c r="CV235" i="7"/>
  <c r="CV804" i="7"/>
  <c r="CV445" i="7"/>
  <c r="CV278" i="7"/>
  <c r="CV789" i="7"/>
  <c r="CV152" i="7"/>
  <c r="CV199" i="7"/>
  <c r="CV316" i="7"/>
  <c r="CV343" i="7"/>
  <c r="CV213" i="7"/>
  <c r="CV781" i="7"/>
  <c r="CV745" i="7"/>
  <c r="CV100" i="7"/>
  <c r="CV45" i="7"/>
  <c r="CV85" i="7"/>
  <c r="CV174" i="7"/>
  <c r="CV228" i="7"/>
  <c r="CV243" i="7"/>
  <c r="CV821" i="7"/>
  <c r="CV702" i="7"/>
  <c r="CV803" i="7"/>
  <c r="CV68" i="7"/>
  <c r="CV106" i="7"/>
  <c r="CV774" i="7"/>
  <c r="CV149" i="7"/>
  <c r="CV796" i="7"/>
  <c r="CV182" i="7"/>
  <c r="CV191" i="7"/>
  <c r="CV297" i="7"/>
  <c r="CV346" i="7"/>
  <c r="CV469" i="7"/>
  <c r="CV529" i="7"/>
  <c r="CV477" i="7"/>
  <c r="CV375" i="7"/>
  <c r="CV369" i="7"/>
  <c r="CV417" i="7"/>
  <c r="CV474" i="7"/>
  <c r="CV550" i="7"/>
  <c r="CV177" i="7"/>
  <c r="CV503" i="7"/>
  <c r="CV386" i="7"/>
  <c r="CV409" i="7"/>
  <c r="CV475" i="7"/>
  <c r="CV49" i="7"/>
  <c r="CV337" i="7"/>
  <c r="CV352" i="7"/>
  <c r="CV513" i="7"/>
  <c r="CV547" i="7"/>
  <c r="CV608" i="7"/>
  <c r="CV216" i="7"/>
  <c r="CV48" i="7"/>
  <c r="CV155" i="7"/>
  <c r="CV229" i="7"/>
  <c r="CV453" i="7"/>
  <c r="CV654" i="7"/>
  <c r="CV301" i="7"/>
  <c r="CV111" i="7"/>
  <c r="CV184" i="7"/>
  <c r="CV419" i="7"/>
  <c r="CV790" i="7"/>
  <c r="CV714" i="7"/>
  <c r="CV725" i="7"/>
  <c r="CV813" i="7"/>
  <c r="CV141" i="7"/>
  <c r="CV264" i="7"/>
  <c r="CV521" i="7"/>
  <c r="CV420" i="7"/>
  <c r="CV458" i="7"/>
  <c r="CV542" i="7"/>
  <c r="CV611" i="7"/>
  <c r="CV639" i="7"/>
  <c r="CV524" i="7"/>
  <c r="CV692" i="7"/>
  <c r="CV371" i="7"/>
  <c r="CV16" i="7"/>
  <c r="CV711" i="7"/>
  <c r="CV605" i="7"/>
  <c r="CV637" i="7"/>
  <c r="CV740" i="7"/>
  <c r="CV137" i="7"/>
  <c r="CV198" i="7"/>
  <c r="CV528" i="7"/>
  <c r="CV357" i="7"/>
  <c r="CV633" i="7"/>
  <c r="CV709" i="7"/>
  <c r="CW267" i="7" l="1"/>
  <c r="CW258" i="7"/>
  <c r="CW404" i="7"/>
  <c r="CW397" i="7"/>
  <c r="CW532" i="7"/>
  <c r="CW816" i="7"/>
  <c r="CW86" i="7"/>
  <c r="CW59" i="7"/>
  <c r="CW137" i="7"/>
  <c r="CW359" i="7"/>
  <c r="CW443" i="7"/>
  <c r="CW528" i="7"/>
  <c r="CW609" i="7"/>
  <c r="CW190" i="7"/>
  <c r="CW370" i="7"/>
  <c r="CW455" i="7"/>
  <c r="CW512" i="7"/>
  <c r="CW590" i="7"/>
  <c r="CW681" i="7"/>
  <c r="CW683" i="7"/>
  <c r="CW767" i="7"/>
  <c r="CW491" i="7"/>
  <c r="CW153" i="7"/>
  <c r="CW257" i="7"/>
  <c r="CW269" i="7"/>
  <c r="CW417" i="7"/>
  <c r="CW399" i="7"/>
  <c r="CW715" i="7"/>
  <c r="CW664" i="7"/>
  <c r="CW84" i="7"/>
  <c r="CW152" i="7"/>
  <c r="CW57" i="7"/>
  <c r="CW783" i="7"/>
  <c r="CW508" i="7"/>
  <c r="CW588" i="7"/>
  <c r="CW678" i="7"/>
  <c r="CW752" i="7"/>
  <c r="CW147" i="7"/>
  <c r="CW295" i="7"/>
  <c r="CW296" i="7"/>
  <c r="CW474" i="7"/>
  <c r="CW466" i="7"/>
  <c r="CW742" i="7"/>
  <c r="CW413" i="7"/>
  <c r="CW111" i="7"/>
  <c r="CW204" i="7"/>
  <c r="CW279" i="7"/>
  <c r="CW329" i="7"/>
  <c r="CW762" i="7"/>
  <c r="CW69" i="7"/>
  <c r="CW108" i="7"/>
  <c r="CW815" i="7"/>
  <c r="CW45" i="7"/>
  <c r="CW80" i="7"/>
  <c r="CW199" i="7"/>
  <c r="CW250" i="7"/>
  <c r="CW179" i="7"/>
  <c r="CW438" i="7"/>
  <c r="CW785" i="7"/>
  <c r="CW197" i="7"/>
  <c r="CW310" i="7"/>
  <c r="CW665" i="7"/>
  <c r="CW373" i="7"/>
  <c r="CW621" i="7"/>
  <c r="CW697" i="7"/>
  <c r="CW727" i="7"/>
  <c r="CW773" i="7"/>
  <c r="CW241" i="7"/>
  <c r="CW320" i="7"/>
  <c r="CW288" i="7"/>
  <c r="CW798" i="7"/>
  <c r="CW755" i="7"/>
  <c r="CW52" i="7"/>
  <c r="CW118" i="7"/>
  <c r="CW18" i="7"/>
  <c r="CW789" i="7"/>
  <c r="CW598" i="7"/>
  <c r="CW165" i="7"/>
  <c r="CW704" i="7"/>
  <c r="CW622" i="7"/>
  <c r="CW314" i="7"/>
  <c r="CW526" i="7"/>
  <c r="CW334" i="7"/>
  <c r="CW799" i="7"/>
  <c r="CW62" i="7"/>
  <c r="CW407" i="7"/>
  <c r="CW85" i="7"/>
  <c r="CW112" i="7"/>
  <c r="CW786" i="7"/>
  <c r="CW523" i="7"/>
  <c r="CW268" i="7"/>
  <c r="CW415" i="7"/>
  <c r="CW517" i="7"/>
  <c r="CW583" i="7"/>
  <c r="CW648" i="7"/>
  <c r="CW577" i="7"/>
  <c r="CW781" i="7"/>
  <c r="CW392" i="7"/>
  <c r="CW328" i="7"/>
  <c r="CW503" i="7"/>
  <c r="CW594" i="7"/>
  <c r="CW643" i="7"/>
  <c r="CW758" i="7"/>
  <c r="CW129" i="7"/>
  <c r="CW552" i="7"/>
  <c r="CW618" i="7"/>
  <c r="CW693" i="7"/>
  <c r="CW707" i="7"/>
  <c r="CW809" i="7"/>
  <c r="CW205" i="7"/>
  <c r="CW128" i="7"/>
  <c r="CW793" i="7"/>
  <c r="CW256" i="7"/>
  <c r="CW401" i="7"/>
  <c r="CW432" i="7"/>
  <c r="CW645" i="7"/>
  <c r="CW470" i="7"/>
  <c r="CW70" i="7"/>
  <c r="CW119" i="7"/>
  <c r="CW191" i="7"/>
  <c r="CW274" i="7"/>
  <c r="CW657" i="7"/>
  <c r="CW814" i="7"/>
  <c r="CW690" i="7"/>
  <c r="CW702" i="7"/>
  <c r="CW806" i="7"/>
  <c r="CW5" i="7"/>
  <c r="CW376" i="7"/>
  <c r="CW459" i="7"/>
  <c r="CW507" i="7"/>
  <c r="CW560" i="7"/>
  <c r="CW668" i="7"/>
  <c r="CW412" i="7"/>
  <c r="CW273" i="7"/>
  <c r="CW263" i="7"/>
  <c r="CW344" i="7"/>
  <c r="CW342" i="7"/>
  <c r="CW469" i="7"/>
  <c r="CW562" i="7"/>
  <c r="CW468" i="7"/>
  <c r="CW24" i="7"/>
  <c r="CW126" i="7"/>
  <c r="CW184" i="7"/>
  <c r="CW230" i="7"/>
  <c r="CW364" i="7"/>
  <c r="CW14" i="7"/>
  <c r="CW246" i="7"/>
  <c r="CW116" i="7"/>
  <c r="CW131" i="7"/>
  <c r="CW308" i="7"/>
  <c r="CW471" i="7"/>
  <c r="CW51" i="7"/>
  <c r="CW770" i="7"/>
  <c r="CW569" i="7"/>
  <c r="CW247" i="7"/>
  <c r="CW515" i="7"/>
  <c r="CW22" i="7"/>
  <c r="CW787" i="7"/>
  <c r="CW293" i="7"/>
  <c r="CW120" i="7"/>
  <c r="CW828" i="7"/>
  <c r="CW173" i="7"/>
  <c r="CW726" i="7"/>
  <c r="CW488" i="7"/>
  <c r="CW348" i="7"/>
  <c r="CW820" i="7"/>
  <c r="CW396" i="7"/>
  <c r="CW624" i="7"/>
  <c r="CW351" i="7"/>
  <c r="CW611" i="7"/>
  <c r="CW636" i="7"/>
  <c r="CW718" i="7"/>
  <c r="CX2" i="7"/>
  <c r="CX661" i="7" s="1"/>
  <c r="CW283" i="7"/>
  <c r="CW47" i="7"/>
  <c r="CW550" i="7"/>
  <c r="CW425" i="7"/>
  <c r="CW631" i="7"/>
  <c r="CW750" i="7"/>
  <c r="CW795" i="7"/>
  <c r="CW115" i="7"/>
  <c r="CW41" i="7"/>
  <c r="CW619" i="7"/>
  <c r="CW744" i="7"/>
  <c r="CW821" i="7"/>
  <c r="CW38" i="7"/>
  <c r="CW104" i="7"/>
  <c r="CW796" i="7"/>
  <c r="CW211" i="7"/>
  <c r="CW804" i="7"/>
  <c r="CW400" i="7"/>
  <c r="CW505" i="7"/>
  <c r="CW591" i="7"/>
  <c r="CW4" i="7"/>
  <c r="CW410" i="7"/>
  <c r="CW226" i="7"/>
  <c r="CW287" i="7"/>
  <c r="CW363" i="7"/>
  <c r="CW442" i="7"/>
  <c r="CW384" i="7"/>
  <c r="CW626" i="7"/>
  <c r="CW818" i="7"/>
  <c r="CW46" i="7"/>
  <c r="CW81" i="7"/>
  <c r="CW202" i="7"/>
  <c r="CW495" i="7"/>
  <c r="CW544" i="7"/>
  <c r="CW676" i="7"/>
  <c r="CW708" i="7"/>
  <c r="CW801" i="7"/>
  <c r="CW580" i="7"/>
  <c r="CW144" i="7"/>
  <c r="CW382" i="7"/>
  <c r="CW427" i="7"/>
  <c r="CW565" i="7"/>
  <c r="CW584" i="7"/>
  <c r="CW251" i="7"/>
  <c r="CW656" i="7"/>
  <c r="CW634" i="7"/>
  <c r="CW253" i="7"/>
  <c r="CW349" i="7"/>
  <c r="CW422" i="7"/>
  <c r="CW475" i="7"/>
  <c r="CW586" i="7"/>
  <c r="CW23" i="7"/>
  <c r="CW71" i="7"/>
  <c r="CW284" i="7"/>
  <c r="CW504" i="7"/>
  <c r="CW557" i="7"/>
  <c r="CW91" i="7"/>
  <c r="CW511" i="7"/>
  <c r="CW54" i="7"/>
  <c r="CW136" i="7"/>
  <c r="CW196" i="7"/>
  <c r="CW291" i="7"/>
  <c r="CW302" i="7"/>
  <c r="CW58" i="7"/>
  <c r="CW264" i="7"/>
  <c r="CW570" i="7"/>
  <c r="CW556" i="7"/>
  <c r="CW672" i="7"/>
  <c r="CW228" i="7"/>
  <c r="CW243" i="7"/>
  <c r="CW585" i="7"/>
  <c r="CW812" i="7"/>
  <c r="CW321" i="7"/>
  <c r="CW677" i="7"/>
  <c r="CW148" i="7"/>
  <c r="CW545" i="7"/>
  <c r="CW797" i="7"/>
  <c r="CW724" i="7"/>
  <c r="CW794" i="7"/>
  <c r="CW78" i="7"/>
  <c r="CW154" i="7"/>
  <c r="CW96" i="7"/>
  <c r="CW533" i="7"/>
  <c r="CW201" i="7"/>
  <c r="CW575" i="7"/>
  <c r="CW780" i="7"/>
  <c r="CW829" i="7"/>
  <c r="CW98" i="7"/>
  <c r="CW713" i="7"/>
  <c r="CW326" i="7"/>
  <c r="CW428" i="7"/>
  <c r="CW42" i="7"/>
  <c r="CW133" i="7"/>
  <c r="CW193" i="7"/>
  <c r="CW278" i="7"/>
  <c r="CW506" i="7"/>
  <c r="CW220" i="7"/>
  <c r="CW572" i="7"/>
  <c r="CW608" i="7"/>
  <c r="CW633" i="7"/>
  <c r="CW763" i="7"/>
  <c r="CW151" i="7"/>
  <c r="CW578" i="7"/>
  <c r="CW354" i="7"/>
  <c r="CW409" i="7"/>
  <c r="CW524" i="7"/>
  <c r="CW606" i="7"/>
  <c r="CW132" i="7"/>
  <c r="CW30" i="7"/>
  <c r="CW130" i="7"/>
  <c r="CW187" i="7"/>
  <c r="CW244" i="7"/>
  <c r="CW367" i="7"/>
  <c r="CW691" i="7"/>
  <c r="CW759" i="7"/>
  <c r="CW813" i="7"/>
  <c r="CW28" i="7"/>
  <c r="CW426" i="7"/>
  <c r="CW753" i="7"/>
  <c r="CW110" i="7"/>
  <c r="CW551" i="7"/>
  <c r="CW613" i="7"/>
  <c r="CW674" i="7"/>
  <c r="CW817" i="7"/>
  <c r="CW65" i="7"/>
  <c r="CW203" i="7"/>
  <c r="CW733" i="7"/>
  <c r="CW371" i="7"/>
  <c r="CW499" i="7"/>
  <c r="CW555" i="7"/>
  <c r="CW647" i="7"/>
  <c r="CW323" i="7"/>
  <c r="CW227" i="7"/>
  <c r="CW625" i="7"/>
  <c r="CW456" i="7"/>
  <c r="CW623" i="7"/>
  <c r="CW756" i="7"/>
  <c r="CW423" i="7"/>
  <c r="CW123" i="7"/>
  <c r="CW168" i="7"/>
  <c r="CW224" i="7"/>
  <c r="CW361" i="7"/>
  <c r="CW444" i="7"/>
  <c r="CW389" i="7"/>
  <c r="CW522" i="7"/>
  <c r="CW19" i="7"/>
  <c r="CW232" i="7"/>
  <c r="CW346" i="7"/>
  <c r="CW419" i="7"/>
  <c r="CW454" i="7"/>
  <c r="CW564" i="7"/>
  <c r="CW106" i="7"/>
  <c r="CW406" i="7"/>
  <c r="CW639" i="7"/>
  <c r="CW679" i="7"/>
  <c r="CW421" i="7"/>
  <c r="CW680" i="7"/>
  <c r="CW208" i="7"/>
  <c r="CW418" i="7"/>
  <c r="CW223" i="7"/>
  <c r="CW534" i="7"/>
  <c r="CW330" i="7"/>
  <c r="CW164" i="7"/>
  <c r="CW12" i="7"/>
  <c r="CW21" i="7"/>
  <c r="CW16" i="7"/>
  <c r="CW277" i="7"/>
  <c r="CW312" i="7"/>
  <c r="CW262" i="7"/>
  <c r="CW61" i="7"/>
  <c r="CW139" i="7"/>
  <c r="CW185" i="7"/>
  <c r="CW319" i="7"/>
  <c r="CW653" i="7"/>
  <c r="CW316" i="7"/>
  <c r="CW516" i="7"/>
  <c r="CW27" i="7"/>
  <c r="CW83" i="7"/>
  <c r="CW122" i="7"/>
  <c r="CW285" i="7"/>
  <c r="CW492" i="7"/>
  <c r="CW563" i="7"/>
  <c r="CW188" i="7"/>
  <c r="CW155" i="7"/>
  <c r="CW238" i="7"/>
  <c r="CW358" i="7"/>
  <c r="CW440" i="7"/>
  <c r="CW324" i="7"/>
  <c r="CW701" i="7"/>
  <c r="CW259" i="7"/>
  <c r="CW721" i="7"/>
  <c r="CW791" i="7"/>
  <c r="CW75" i="7"/>
  <c r="CW477" i="7"/>
  <c r="CW559" i="7"/>
  <c r="CW500" i="7"/>
  <c r="CW587" i="7"/>
  <c r="CW640" i="7"/>
  <c r="CW747" i="7"/>
  <c r="CW703" i="7"/>
  <c r="CW177" i="7"/>
  <c r="CW235" i="7"/>
  <c r="CW352" i="7"/>
  <c r="CW437" i="7"/>
  <c r="CW451" i="7"/>
  <c r="CW822" i="7"/>
  <c r="CW7" i="7"/>
  <c r="CW109" i="7"/>
  <c r="CW174" i="7"/>
  <c r="CW158" i="7"/>
  <c r="CW771" i="7"/>
  <c r="CW180" i="7"/>
  <c r="CW684" i="7"/>
  <c r="CW757" i="7"/>
  <c r="CW827" i="7"/>
  <c r="CW93" i="7"/>
  <c r="CW662" i="7"/>
  <c r="CW652" i="7"/>
  <c r="CW646" i="7"/>
  <c r="CW549" i="7"/>
  <c r="CW635" i="7"/>
  <c r="CW720" i="7"/>
  <c r="CW790" i="7"/>
  <c r="CW113" i="7"/>
  <c r="CW150" i="7"/>
  <c r="CW460" i="7"/>
  <c r="CW576" i="7"/>
  <c r="CW810" i="7"/>
  <c r="CW3" i="7"/>
  <c r="CW178" i="7"/>
  <c r="CW567" i="7"/>
  <c r="CW331" i="7"/>
  <c r="CW50" i="7"/>
  <c r="CW716" i="7"/>
  <c r="CW398" i="7"/>
  <c r="CW255" i="7"/>
  <c r="CW605" i="7"/>
  <c r="CW802" i="7"/>
  <c r="CW159" i="7"/>
  <c r="CW441" i="7"/>
  <c r="CW99" i="7"/>
  <c r="CW380" i="7"/>
  <c r="CW738" i="7"/>
  <c r="CW127" i="7"/>
  <c r="CW171" i="7"/>
  <c r="CW304" i="7"/>
  <c r="CW292" i="7"/>
  <c r="CW480" i="7"/>
  <c r="CW483" i="7"/>
  <c r="CW248" i="7"/>
  <c r="CW494" i="7"/>
  <c r="CW198" i="7"/>
  <c r="CW270" i="7"/>
  <c r="CW353" i="7"/>
  <c r="CW365" i="7"/>
  <c r="CW276" i="7"/>
  <c r="CW746" i="7"/>
  <c r="CW271" i="7"/>
  <c r="CW343" i="7"/>
  <c r="CW434" i="7"/>
  <c r="CW490" i="7"/>
  <c r="CW561" i="7"/>
  <c r="CW44" i="7"/>
  <c r="CW142" i="7"/>
  <c r="CW719" i="7"/>
  <c r="CW26" i="7"/>
  <c r="CW125" i="7"/>
  <c r="CW162" i="7"/>
  <c r="CW711" i="7"/>
  <c r="CW531" i="7"/>
  <c r="CW628" i="7"/>
  <c r="CW739" i="7"/>
  <c r="CW792" i="7"/>
  <c r="CW20" i="7"/>
  <c r="CW297" i="7"/>
  <c r="CW340" i="7"/>
  <c r="CW416" i="7"/>
  <c r="CW502" i="7"/>
  <c r="CW558" i="7"/>
  <c r="CW685" i="7"/>
  <c r="CW76" i="7"/>
  <c r="CW167" i="7"/>
  <c r="CW239" i="7"/>
  <c r="CW275" i="7"/>
  <c r="CW730" i="7"/>
  <c r="CW807" i="7"/>
  <c r="CW307" i="7"/>
  <c r="CW216" i="7"/>
  <c r="CW60" i="7"/>
  <c r="CW149" i="7"/>
  <c r="CW222" i="7"/>
  <c r="CW447" i="7"/>
  <c r="CW306" i="7"/>
  <c r="CW100" i="7"/>
  <c r="CW740" i="7"/>
  <c r="CW775" i="7"/>
  <c r="CW13" i="7"/>
  <c r="CW88" i="7"/>
  <c r="CW706" i="7"/>
  <c r="CW210" i="7"/>
  <c r="CW381" i="7"/>
  <c r="CW748" i="7"/>
  <c r="CW103" i="7"/>
  <c r="CW286" i="7"/>
  <c r="CW301" i="7"/>
  <c r="CW388" i="7"/>
  <c r="CW496" i="7"/>
  <c r="CW546" i="7"/>
  <c r="CW644" i="7"/>
  <c r="CW751" i="7"/>
  <c r="CW650" i="7"/>
  <c r="CW43" i="7"/>
  <c r="CW538" i="7"/>
  <c r="CW390" i="7"/>
  <c r="CW341" i="7"/>
  <c r="CW439" i="7"/>
  <c r="CW67" i="7"/>
  <c r="CW654" i="7"/>
  <c r="CW140" i="7"/>
  <c r="CW325" i="7"/>
  <c r="CW234" i="7"/>
  <c r="CW620" i="7"/>
  <c r="CW776" i="7"/>
  <c r="CW710" i="7"/>
  <c r="CW294" i="7"/>
  <c r="CW317" i="7"/>
  <c r="CW465" i="7"/>
  <c r="CW481" i="7"/>
  <c r="CW566" i="7"/>
  <c r="CW143" i="7"/>
  <c r="CW709" i="7"/>
  <c r="CW35" i="7"/>
  <c r="CW338" i="7"/>
  <c r="CW386" i="7"/>
  <c r="CW489" i="7"/>
  <c r="CW571" i="7"/>
  <c r="CW8" i="7"/>
  <c r="CW117" i="7"/>
  <c r="CW219" i="7"/>
  <c r="CW493" i="7"/>
  <c r="CW543" i="7"/>
  <c r="CW641" i="7"/>
  <c r="CW737" i="7"/>
  <c r="CW671" i="7"/>
  <c r="CW529" i="7"/>
  <c r="CW360" i="7"/>
  <c r="CW194" i="7"/>
  <c r="CW300" i="7"/>
  <c r="CW337" i="7"/>
  <c r="CW15" i="7"/>
  <c r="CW332" i="7"/>
  <c r="CW777" i="7"/>
  <c r="CW32" i="7"/>
  <c r="CW97" i="7"/>
  <c r="CW156" i="7"/>
  <c r="CW252" i="7"/>
  <c r="CW472" i="7"/>
  <c r="CW539" i="7"/>
  <c r="CW638" i="7"/>
  <c r="CW723" i="7"/>
  <c r="CW368" i="7"/>
  <c r="CW254" i="7"/>
  <c r="CW280" i="7"/>
  <c r="CW414" i="7"/>
  <c r="CW433" i="7"/>
  <c r="CW510" i="7"/>
  <c r="CW782" i="7"/>
  <c r="CW63" i="7"/>
  <c r="CW138" i="7"/>
  <c r="CW207" i="7"/>
  <c r="CW261" i="7"/>
  <c r="CW393" i="7"/>
  <c r="CW457" i="7"/>
  <c r="CW424" i="7"/>
  <c r="CW632" i="7"/>
  <c r="CW764" i="7"/>
  <c r="CW192" i="7"/>
  <c r="CW229" i="7"/>
  <c r="CW374" i="7"/>
  <c r="CW375" i="7"/>
  <c r="CW743" i="7"/>
  <c r="CW245" i="7"/>
  <c r="CW717" i="7"/>
  <c r="CW825" i="7"/>
  <c r="CW673" i="7"/>
  <c r="CW53" i="7"/>
  <c r="CW449" i="7"/>
  <c r="CW536" i="7"/>
  <c r="CW542" i="7"/>
  <c r="CW453" i="7"/>
  <c r="CW501" i="7"/>
  <c r="CW548" i="7"/>
  <c r="CW689" i="7"/>
  <c r="CW725" i="7"/>
  <c r="CW394" i="7"/>
  <c r="CW602" i="7"/>
  <c r="CW612" i="7"/>
  <c r="CW629" i="7"/>
  <c r="CW765" i="7"/>
  <c r="CW784" i="7"/>
  <c r="CW11" i="7"/>
  <c r="CW391" i="7"/>
  <c r="CW411" i="7"/>
  <c r="CW146" i="7"/>
  <c r="CW379" i="7"/>
  <c r="CW462" i="7"/>
  <c r="CW448" i="7"/>
  <c r="CW186" i="7"/>
  <c r="CW29" i="7"/>
  <c r="CW114" i="7"/>
  <c r="CW282" i="7"/>
  <c r="CW778" i="7"/>
  <c r="CW592" i="7"/>
  <c r="CW102" i="7"/>
  <c r="CW601" i="7"/>
  <c r="CW450" i="7"/>
  <c r="CW597" i="7"/>
  <c r="CW573" i="7"/>
  <c r="CW698" i="7"/>
  <c r="CW728" i="7"/>
  <c r="CW761" i="7"/>
  <c r="CW77" i="7"/>
  <c r="CW731" i="7"/>
  <c r="CW554" i="7"/>
  <c r="CW574" i="7"/>
  <c r="CW607" i="7"/>
  <c r="CW696" i="7"/>
  <c r="CW811" i="7"/>
  <c r="CW17" i="7"/>
  <c r="CW357" i="7"/>
  <c r="CW290" i="7"/>
  <c r="CW663" i="7"/>
  <c r="CW808" i="7"/>
  <c r="CW833" i="7"/>
  <c r="CW82" i="7"/>
  <c r="CW89" i="7"/>
  <c r="CW189" i="7"/>
  <c r="CW615" i="7"/>
  <c r="CW90" i="7"/>
  <c r="CW498" i="7"/>
  <c r="CW547" i="7"/>
  <c r="CW682" i="7"/>
  <c r="CW289" i="7"/>
  <c r="CW195" i="7"/>
  <c r="CW266" i="7"/>
  <c r="CW347" i="7"/>
  <c r="CW362" i="7"/>
  <c r="CW486" i="7"/>
  <c r="CW213" i="7"/>
  <c r="CW805" i="7"/>
  <c r="CW832" i="7"/>
  <c r="CW74" i="7"/>
  <c r="CW181" i="7"/>
  <c r="CW600" i="7"/>
  <c r="CW514" i="7"/>
  <c r="CW617" i="7"/>
  <c r="CW642" i="7"/>
  <c r="CW735" i="7"/>
  <c r="CW10" i="7"/>
  <c r="CW535" i="7"/>
  <c r="CW335" i="7"/>
  <c r="CW403" i="7"/>
  <c r="CW519" i="7"/>
  <c r="CW603" i="7"/>
  <c r="CW649" i="7"/>
  <c r="CW463" i="7"/>
  <c r="CW322" i="7"/>
  <c r="CW231" i="7"/>
  <c r="CW315" i="7"/>
  <c r="CW366" i="7"/>
  <c r="CW476" i="7"/>
  <c r="CW527" i="7"/>
  <c r="CW779" i="7"/>
  <c r="CW385" i="7"/>
  <c r="CW236" i="7"/>
  <c r="CW430" i="7"/>
  <c r="CW520" i="7"/>
  <c r="CW732" i="7"/>
  <c r="CW92" i="7"/>
  <c r="CW40" i="7"/>
  <c r="CW56" i="7"/>
  <c r="CW175" i="7"/>
  <c r="CW233" i="7"/>
  <c r="CW345" i="7"/>
  <c r="CW669" i="7"/>
  <c r="CW627" i="7"/>
  <c r="CW176" i="7"/>
  <c r="CW48" i="7"/>
  <c r="CW33" i="7"/>
  <c r="CW530" i="7"/>
  <c r="CW553" i="7"/>
  <c r="CW369" i="7"/>
  <c r="CW212" i="7"/>
  <c r="CW830" i="7"/>
  <c r="CW124" i="7"/>
  <c r="CW473" i="7"/>
  <c r="CW734" i="7"/>
  <c r="CW772" i="7"/>
  <c r="CW25" i="7"/>
  <c r="CW55" i="7"/>
  <c r="CW655" i="7"/>
  <c r="CW705" i="7"/>
  <c r="CW355" i="7"/>
  <c r="CW485" i="7"/>
  <c r="CW729" i="7"/>
  <c r="CW215" i="7"/>
  <c r="CW87" i="7"/>
  <c r="CW135" i="7"/>
  <c r="CW121" i="7"/>
  <c r="CW350" i="7"/>
  <c r="CW37" i="7"/>
  <c r="CW79" i="7"/>
  <c r="CW169" i="7"/>
  <c r="CW221" i="7"/>
  <c r="CW336" i="7"/>
  <c r="CW760" i="7"/>
  <c r="CW225" i="7"/>
  <c r="CW31" i="7"/>
  <c r="CW695" i="7"/>
  <c r="CW714" i="7"/>
  <c r="CW819" i="7"/>
  <c r="CW595" i="7"/>
  <c r="CW298" i="7"/>
  <c r="CW383" i="7"/>
  <c r="CW429" i="7"/>
  <c r="CW568" i="7"/>
  <c r="CW687" i="7"/>
  <c r="CW667" i="7"/>
  <c r="CW68" i="7"/>
  <c r="CW166" i="7"/>
  <c r="CW249" i="7"/>
  <c r="CW333" i="7"/>
  <c r="CW686" i="7"/>
  <c r="CW630" i="7"/>
  <c r="CW749" i="7"/>
  <c r="CW823" i="7"/>
  <c r="CW73" i="7"/>
  <c r="CW582" i="7"/>
  <c r="CW699" i="7"/>
  <c r="CW497" i="7"/>
  <c r="CW579" i="7"/>
  <c r="CW637" i="7"/>
  <c r="CW736" i="7"/>
  <c r="CW826" i="7"/>
  <c r="CW712" i="7"/>
  <c r="CW281" i="7"/>
  <c r="CW402" i="7"/>
  <c r="CW461" i="7"/>
  <c r="CW509" i="7"/>
  <c r="CW593" i="7"/>
  <c r="CW659" i="7"/>
  <c r="CW525" i="7"/>
  <c r="CW537" i="7"/>
  <c r="CW395" i="7"/>
  <c r="CW614" i="7"/>
  <c r="CW660" i="7"/>
  <c r="CW66" i="7"/>
  <c r="CW431" i="7"/>
  <c r="CW160" i="7"/>
  <c r="CW240" i="7"/>
  <c r="CW327" i="7"/>
  <c r="CW372" i="7"/>
  <c r="CW172" i="7"/>
  <c r="CW675" i="7"/>
  <c r="CW610" i="7"/>
  <c r="CW95" i="7"/>
  <c r="CW214" i="7"/>
  <c r="CW482" i="7"/>
  <c r="CW616" i="7"/>
  <c r="CW479" i="7"/>
  <c r="CW722" i="7"/>
  <c r="CW700" i="7"/>
  <c r="CW581" i="7"/>
  <c r="CW161" i="7"/>
  <c r="CW260" i="7"/>
  <c r="CW272" i="7"/>
  <c r="CW420" i="7"/>
  <c r="CW200" i="7"/>
  <c r="CW803" i="7"/>
  <c r="CW105" i="7"/>
  <c r="CW206" i="7"/>
  <c r="CW182" i="7"/>
  <c r="CW265" i="7"/>
  <c r="CW377" i="7"/>
  <c r="CW446" i="7"/>
  <c r="CW487" i="7"/>
  <c r="CW436" i="7"/>
  <c r="CW309" i="7"/>
  <c r="CW408" i="7"/>
  <c r="CW467" i="7"/>
  <c r="CW521" i="7"/>
  <c r="CW599" i="7"/>
  <c r="CW218" i="7"/>
  <c r="CW666" i="7"/>
  <c r="CW9" i="7"/>
  <c r="CW94" i="7"/>
  <c r="CW170" i="7"/>
  <c r="CW242" i="7"/>
  <c r="CW435" i="7"/>
  <c r="CW604" i="7"/>
  <c r="CW692" i="7"/>
  <c r="CW766" i="7"/>
  <c r="CW831" i="7"/>
  <c r="CW303" i="7"/>
  <c r="CW217" i="7"/>
  <c r="CW405" i="7"/>
  <c r="CW464" i="7"/>
  <c r="CW518" i="7"/>
  <c r="CW596" i="7"/>
  <c r="CW64" i="7"/>
  <c r="CW134" i="7"/>
  <c r="CW107" i="7"/>
  <c r="CW313" i="7"/>
  <c r="CW339" i="7"/>
  <c r="CW157" i="7"/>
  <c r="CW378" i="7"/>
  <c r="CW774" i="7"/>
  <c r="CW6" i="7"/>
  <c r="CW101" i="7"/>
  <c r="CW183" i="7"/>
  <c r="CW209" i="7"/>
  <c r="CW36" i="7"/>
  <c r="CW670" i="7"/>
  <c r="CW658" i="7"/>
  <c r="CW768" i="7"/>
  <c r="CW800" i="7"/>
  <c r="CW49" i="7"/>
  <c r="CW478" i="7"/>
  <c r="CW141" i="7"/>
  <c r="CW311" i="7"/>
  <c r="CW694" i="7"/>
  <c r="CW72" i="7"/>
  <c r="CW145" i="7"/>
  <c r="CW445" i="7"/>
  <c r="CW824" i="7"/>
  <c r="CW458" i="7"/>
  <c r="CW513" i="7"/>
  <c r="CW589" i="7"/>
  <c r="CW688" i="7"/>
  <c r="CW484" i="7"/>
  <c r="CW745" i="7"/>
  <c r="CW356" i="7"/>
  <c r="CW754" i="7"/>
  <c r="CW163" i="7"/>
  <c r="CW769" i="7"/>
  <c r="CW452" i="7"/>
  <c r="CW299" i="7"/>
  <c r="CW237" i="7"/>
  <c r="CW34" i="7"/>
  <c r="CW318" i="7"/>
  <c r="CW788" i="7"/>
  <c r="CW39" i="7"/>
  <c r="CW741" i="7"/>
  <c r="CW305" i="7"/>
  <c r="CW387" i="7"/>
  <c r="CX267" i="7" l="1"/>
  <c r="CX329" i="7"/>
  <c r="CX421" i="7"/>
  <c r="CX475" i="7"/>
  <c r="CX520" i="7"/>
  <c r="CX719" i="7"/>
  <c r="CX82" i="7"/>
  <c r="CX641" i="7"/>
  <c r="CX278" i="7"/>
  <c r="CX310" i="7"/>
  <c r="CX409" i="7"/>
  <c r="CX634" i="7"/>
  <c r="CX761" i="7"/>
  <c r="CX748" i="7"/>
  <c r="CX244" i="7"/>
  <c r="CX222" i="7"/>
  <c r="CX245" i="7"/>
  <c r="CX340" i="7"/>
  <c r="CX386" i="7"/>
  <c r="CX230" i="7"/>
  <c r="CX349" i="7"/>
  <c r="CX697" i="7"/>
  <c r="CX361" i="7"/>
  <c r="CX413" i="7"/>
  <c r="CX501" i="7"/>
  <c r="CX588" i="7"/>
  <c r="CX24" i="7"/>
  <c r="CX702" i="7"/>
  <c r="CX350" i="7"/>
  <c r="CX538" i="7"/>
  <c r="CX616" i="7"/>
  <c r="CX692" i="7"/>
  <c r="CX817" i="7"/>
  <c r="CX46" i="7"/>
  <c r="CX720" i="7"/>
  <c r="CX649" i="7"/>
  <c r="CX713" i="7"/>
  <c r="CX704" i="7"/>
  <c r="CX796" i="7"/>
  <c r="CX9" i="7"/>
  <c r="CX115" i="7"/>
  <c r="CX200" i="7"/>
  <c r="CX162" i="7"/>
  <c r="CX333" i="7"/>
  <c r="CX601" i="7"/>
  <c r="CX668" i="7"/>
  <c r="CX742" i="7"/>
  <c r="CX783" i="7"/>
  <c r="CX38" i="7"/>
  <c r="CX486" i="7"/>
  <c r="CX388" i="7"/>
  <c r="CX354" i="7"/>
  <c r="CX464" i="7"/>
  <c r="CX509" i="7"/>
  <c r="CX618" i="7"/>
  <c r="CX700" i="7"/>
  <c r="CX493" i="7"/>
  <c r="CX782" i="7"/>
  <c r="CX28" i="7"/>
  <c r="CX145" i="7"/>
  <c r="CX192" i="7"/>
  <c r="CX293" i="7"/>
  <c r="CX786" i="7"/>
  <c r="CX372" i="7"/>
  <c r="CX497" i="7"/>
  <c r="CX515" i="7"/>
  <c r="CX626" i="7"/>
  <c r="CX701" i="7"/>
  <c r="CX579" i="7"/>
  <c r="CX675" i="7"/>
  <c r="CX406" i="7"/>
  <c r="CX6" i="7"/>
  <c r="CX73" i="7"/>
  <c r="CX221" i="7"/>
  <c r="CX708" i="7"/>
  <c r="CX53" i="7"/>
  <c r="CX807" i="7"/>
  <c r="CX96" i="7"/>
  <c r="CX214" i="7"/>
  <c r="CX447" i="7"/>
  <c r="CX603" i="7"/>
  <c r="CX658" i="7"/>
  <c r="CX773" i="7"/>
  <c r="CX90" i="7"/>
  <c r="CX297" i="7"/>
  <c r="CX141" i="7"/>
  <c r="CX610" i="7"/>
  <c r="CX31" i="7"/>
  <c r="CX182" i="7"/>
  <c r="CX638" i="7"/>
  <c r="CX560" i="7"/>
  <c r="CX756" i="7"/>
  <c r="CX589" i="7"/>
  <c r="CX730" i="7"/>
  <c r="CX56" i="7"/>
  <c r="CX568" i="7"/>
  <c r="CX363" i="7"/>
  <c r="CX394" i="7"/>
  <c r="CX328" i="7"/>
  <c r="CX124" i="7"/>
  <c r="CX550" i="7"/>
  <c r="CX8" i="7"/>
  <c r="CX444" i="7"/>
  <c r="CX736" i="7"/>
  <c r="CX224" i="7"/>
  <c r="CX360" i="7"/>
  <c r="CX330" i="7"/>
  <c r="CX536" i="7"/>
  <c r="CX274" i="7"/>
  <c r="CX268" i="7"/>
  <c r="CX460" i="7"/>
  <c r="CX547" i="7"/>
  <c r="CX614" i="7"/>
  <c r="CX636" i="7"/>
  <c r="CX452" i="7"/>
  <c r="CX456" i="7"/>
  <c r="CX190" i="7"/>
  <c r="CX506" i="7"/>
  <c r="CX569" i="7"/>
  <c r="CX792" i="7"/>
  <c r="CX172" i="7"/>
  <c r="CX454" i="7"/>
  <c r="CX438" i="7"/>
  <c r="CX319" i="7"/>
  <c r="CX429" i="7"/>
  <c r="CX459" i="7"/>
  <c r="CX552" i="7"/>
  <c r="CX797" i="7"/>
  <c r="CX787" i="7"/>
  <c r="CX88" i="7"/>
  <c r="CX473" i="7"/>
  <c r="CX573" i="7"/>
  <c r="CX676" i="7"/>
  <c r="CX728" i="7"/>
  <c r="CX587" i="7"/>
  <c r="CX408" i="7"/>
  <c r="CX479" i="7"/>
  <c r="CX652" i="7"/>
  <c r="CX380" i="7"/>
  <c r="CX20" i="7"/>
  <c r="CX273" i="7"/>
  <c r="CX818" i="7"/>
  <c r="CX50" i="7"/>
  <c r="CX104" i="7"/>
  <c r="CX185" i="7"/>
  <c r="CX338" i="7"/>
  <c r="CX348" i="7"/>
  <c r="CX18" i="7"/>
  <c r="CX545" i="7"/>
  <c r="CX770" i="7"/>
  <c r="CX382" i="7"/>
  <c r="CX685" i="7"/>
  <c r="CX574" i="7"/>
  <c r="CX179" i="7"/>
  <c r="CX355" i="7"/>
  <c r="CX809" i="7"/>
  <c r="CX283" i="7"/>
  <c r="CX585" i="7"/>
  <c r="CX55" i="7"/>
  <c r="CX252" i="7"/>
  <c r="CX829" i="7"/>
  <c r="CX216" i="7"/>
  <c r="CX318" i="7"/>
  <c r="CX150" i="7"/>
  <c r="CX178" i="7"/>
  <c r="CX362" i="7"/>
  <c r="CX400" i="7"/>
  <c r="CX714" i="7"/>
  <c r="CX428" i="7"/>
  <c r="CX311" i="7"/>
  <c r="CX129" i="7"/>
  <c r="CX371" i="7"/>
  <c r="CX599" i="7"/>
  <c r="CX667" i="7"/>
  <c r="CX749" i="7"/>
  <c r="CX3" i="7"/>
  <c r="CX208" i="7"/>
  <c r="CX740" i="7"/>
  <c r="CX342" i="7"/>
  <c r="CX557" i="7"/>
  <c r="CX673" i="7"/>
  <c r="CX27" i="7"/>
  <c r="CX101" i="7"/>
  <c r="CX820" i="7"/>
  <c r="CX542" i="7"/>
  <c r="CX523" i="7"/>
  <c r="CX480" i="7"/>
  <c r="CX580" i="7"/>
  <c r="CX635" i="7"/>
  <c r="CX706" i="7"/>
  <c r="CX526" i="7"/>
  <c r="CX91" i="7"/>
  <c r="CX744" i="7"/>
  <c r="CX654" i="7"/>
  <c r="CX731" i="7"/>
  <c r="CX813" i="7"/>
  <c r="CX34" i="7"/>
  <c r="CX373" i="7"/>
  <c r="CX411" i="7"/>
  <c r="CX604" i="7"/>
  <c r="CX215" i="7"/>
  <c r="CX60" i="7"/>
  <c r="CX149" i="7"/>
  <c r="CX35" i="7"/>
  <c r="CX417" i="7"/>
  <c r="CX39" i="7"/>
  <c r="CX113" i="7"/>
  <c r="CX231" i="7"/>
  <c r="CX164" i="7"/>
  <c r="CX186" i="7"/>
  <c r="CX335" i="7"/>
  <c r="CX430" i="7"/>
  <c r="CX481" i="7"/>
  <c r="CX431" i="7"/>
  <c r="CX7" i="7"/>
  <c r="CX743" i="7"/>
  <c r="CX125" i="7"/>
  <c r="CX160" i="7"/>
  <c r="CX280" i="7"/>
  <c r="CX374" i="7"/>
  <c r="CX765" i="7"/>
  <c r="CX628" i="7"/>
  <c r="CX646" i="7"/>
  <c r="CX758" i="7"/>
  <c r="CX800" i="7"/>
  <c r="CX47" i="7"/>
  <c r="CX530" i="7"/>
  <c r="CX308" i="7"/>
  <c r="CX282" i="7"/>
  <c r="CX367" i="7"/>
  <c r="CX434" i="7"/>
  <c r="CX507" i="7"/>
  <c r="CX572" i="7"/>
  <c r="CX471" i="7"/>
  <c r="CX645" i="7"/>
  <c r="CX760" i="7"/>
  <c r="CX830" i="7"/>
  <c r="CX83" i="7"/>
  <c r="CX680" i="7"/>
  <c r="CX48" i="7"/>
  <c r="CX276" i="7"/>
  <c r="CX243" i="7"/>
  <c r="CX781" i="7"/>
  <c r="CX492" i="7"/>
  <c r="CX582" i="7"/>
  <c r="CX309" i="7"/>
  <c r="CX737" i="7"/>
  <c r="CX217" i="7"/>
  <c r="CX118" i="7"/>
  <c r="CX223" i="7"/>
  <c r="CX383" i="7"/>
  <c r="CX92" i="7"/>
  <c r="CX819" i="7"/>
  <c r="CX168" i="7"/>
  <c r="CX198" i="7"/>
  <c r="CX32" i="7"/>
  <c r="CX432" i="7"/>
  <c r="CX112" i="7"/>
  <c r="CX425" i="7"/>
  <c r="CX316" i="7"/>
  <c r="CX457" i="7"/>
  <c r="CX58" i="7"/>
  <c r="CX211" i="7"/>
  <c r="CX45" i="7"/>
  <c r="CX672" i="7"/>
  <c r="CX180" i="7"/>
  <c r="CX795" i="7"/>
  <c r="CX746" i="7"/>
  <c r="CX201" i="7"/>
  <c r="CX173" i="7"/>
  <c r="CX495" i="7"/>
  <c r="CX21" i="7"/>
  <c r="CX660" i="7"/>
  <c r="CX194" i="7"/>
  <c r="CX449" i="7"/>
  <c r="CX43" i="7"/>
  <c r="CX114" i="7"/>
  <c r="CX514" i="7"/>
  <c r="CX405" i="7"/>
  <c r="CX159" i="7"/>
  <c r="CX752" i="7"/>
  <c r="CX791" i="7"/>
  <c r="CX68" i="7"/>
  <c r="CX157" i="7"/>
  <c r="CX810" i="7"/>
  <c r="CX561" i="7"/>
  <c r="CX218" i="7"/>
  <c r="CX711" i="7"/>
  <c r="CX777" i="7"/>
  <c r="CX151" i="7"/>
  <c r="CX286" i="7"/>
  <c r="CX462" i="7"/>
  <c r="CX647" i="7"/>
  <c r="CX694" i="7"/>
  <c r="CX666" i="7"/>
  <c r="CX712" i="7"/>
  <c r="CX778" i="7"/>
  <c r="CX17" i="7"/>
  <c r="CX305" i="7"/>
  <c r="CX639" i="7"/>
  <c r="CX232" i="7"/>
  <c r="CX825" i="7"/>
  <c r="CX833" i="7"/>
  <c r="CX72" i="7"/>
  <c r="CX203" i="7"/>
  <c r="CX111" i="7"/>
  <c r="CX133" i="7"/>
  <c r="CX735" i="7"/>
  <c r="CX174" i="7"/>
  <c r="CX213" i="7"/>
  <c r="CX303" i="7"/>
  <c r="CX686" i="7"/>
  <c r="CX546" i="7"/>
  <c r="CX219" i="7"/>
  <c r="CX242" i="7"/>
  <c r="CX322" i="7"/>
  <c r="CX445" i="7"/>
  <c r="CX415" i="7"/>
  <c r="CX466" i="7"/>
  <c r="CX505" i="7"/>
  <c r="CX592" i="7"/>
  <c r="CX123" i="7"/>
  <c r="CX295" i="7"/>
  <c r="CX805" i="7"/>
  <c r="CX264" i="7"/>
  <c r="CX359" i="7"/>
  <c r="CX401" i="7"/>
  <c r="CX477" i="7"/>
  <c r="CX502" i="7"/>
  <c r="CX815" i="7"/>
  <c r="CX36" i="7"/>
  <c r="CX144" i="7"/>
  <c r="CX142" i="7"/>
  <c r="CX391" i="7"/>
  <c r="CX682" i="7"/>
  <c r="CX81" i="7"/>
  <c r="CX339" i="7"/>
  <c r="CX248" i="7"/>
  <c r="CX423" i="7"/>
  <c r="CX619" i="7"/>
  <c r="CX236" i="7"/>
  <c r="CX575" i="7"/>
  <c r="CX544" i="7"/>
  <c r="CX257" i="7"/>
  <c r="CX202" i="7"/>
  <c r="CX5" i="7"/>
  <c r="CX89" i="7"/>
  <c r="CX137" i="7"/>
  <c r="CX366" i="7"/>
  <c r="CX722" i="7"/>
  <c r="CX683" i="7"/>
  <c r="CX801" i="7"/>
  <c r="CX148" i="7"/>
  <c r="CX238" i="7"/>
  <c r="CX729" i="7"/>
  <c r="CX80" i="7"/>
  <c r="CX511" i="7"/>
  <c r="CX656" i="7"/>
  <c r="CX331" i="7"/>
  <c r="CX821" i="7"/>
  <c r="CX22" i="7"/>
  <c r="CX518" i="7"/>
  <c r="CX519" i="7"/>
  <c r="CX602" i="7"/>
  <c r="CX410" i="7"/>
  <c r="CX262" i="7"/>
  <c r="CX11" i="7"/>
  <c r="CX130" i="7"/>
  <c r="CX187" i="7"/>
  <c r="CX256" i="7"/>
  <c r="CX565" i="7"/>
  <c r="CX146" i="7"/>
  <c r="CX33" i="7"/>
  <c r="CX828" i="7"/>
  <c r="CX132" i="7"/>
  <c r="CX368" i="7"/>
  <c r="CX407" i="7"/>
  <c r="CX234" i="7"/>
  <c r="CX611" i="7"/>
  <c r="CX435" i="7"/>
  <c r="CX802" i="7"/>
  <c r="CX61" i="7"/>
  <c r="CX98" i="7"/>
  <c r="CX169" i="7"/>
  <c r="CX69" i="7"/>
  <c r="CX365" i="7"/>
  <c r="CX16" i="7"/>
  <c r="CX107" i="7"/>
  <c r="CX188" i="7"/>
  <c r="CX233" i="7"/>
  <c r="CX341" i="7"/>
  <c r="CX715" i="7"/>
  <c r="CX747" i="7"/>
  <c r="CX75" i="7"/>
  <c r="CX287" i="7"/>
  <c r="CX337" i="7"/>
  <c r="CX446" i="7"/>
  <c r="CX327" i="7"/>
  <c r="CX470" i="7"/>
  <c r="CX300" i="7"/>
  <c r="CX426" i="7"/>
  <c r="CX499" i="7"/>
  <c r="CX246" i="7"/>
  <c r="CX539" i="7"/>
  <c r="CX605" i="7"/>
  <c r="CX630" i="7"/>
  <c r="CX696" i="7"/>
  <c r="CX716" i="7"/>
  <c r="CX551" i="7"/>
  <c r="CX583" i="7"/>
  <c r="CX375" i="7"/>
  <c r="CX500" i="7"/>
  <c r="CX553" i="7"/>
  <c r="CX674" i="7"/>
  <c r="CX249" i="7"/>
  <c r="CX571" i="7"/>
  <c r="CX87" i="7"/>
  <c r="CX228" i="7"/>
  <c r="CX259" i="7"/>
  <c r="CX346" i="7"/>
  <c r="CX779" i="7"/>
  <c r="CX270" i="7"/>
  <c r="CX567" i="7"/>
  <c r="CX691" i="7"/>
  <c r="CX759" i="7"/>
  <c r="CX71" i="7"/>
  <c r="CX52" i="7"/>
  <c r="CX261" i="7"/>
  <c r="CX612" i="7"/>
  <c r="CX637" i="7"/>
  <c r="CX633" i="7"/>
  <c r="CX40" i="7"/>
  <c r="CX664" i="7"/>
  <c r="CX784" i="7"/>
  <c r="CX620" i="7"/>
  <c r="CX738" i="7"/>
  <c r="CX513" i="7"/>
  <c r="CX710" i="7"/>
  <c r="CX284" i="7"/>
  <c r="CX642" i="7"/>
  <c r="CX289" i="7"/>
  <c r="CX227" i="7"/>
  <c r="CX177" i="7"/>
  <c r="CX212" i="7"/>
  <c r="CX314" i="7"/>
  <c r="CX554" i="7"/>
  <c r="CX537" i="7"/>
  <c r="CX468" i="7"/>
  <c r="CX312" i="7"/>
  <c r="CX578" i="7"/>
  <c r="CX135" i="7"/>
  <c r="CX122" i="7"/>
  <c r="CX229" i="7"/>
  <c r="CX100" i="7"/>
  <c r="CX184" i="7"/>
  <c r="CX291" i="7"/>
  <c r="CX379" i="7"/>
  <c r="CX437" i="7"/>
  <c r="CX344" i="7"/>
  <c r="CX593" i="7"/>
  <c r="CX251" i="7"/>
  <c r="CX158" i="7"/>
  <c r="CX271" i="7"/>
  <c r="CX488" i="7"/>
  <c r="CX559" i="7"/>
  <c r="CX775" i="7"/>
  <c r="CX59" i="7"/>
  <c r="CX49" i="7"/>
  <c r="CX51" i="7"/>
  <c r="CX134" i="7"/>
  <c r="CX167" i="7"/>
  <c r="CX317" i="7"/>
  <c r="CX624" i="7"/>
  <c r="CX210" i="7"/>
  <c r="CX170" i="7"/>
  <c r="CX199" i="7"/>
  <c r="CX304" i="7"/>
  <c r="CX433" i="7"/>
  <c r="CX484" i="7"/>
  <c r="CX487" i="7"/>
  <c r="CX126" i="7"/>
  <c r="CX109" i="7"/>
  <c r="CX403" i="7"/>
  <c r="CX524" i="7"/>
  <c r="CX581" i="7"/>
  <c r="CX44" i="7"/>
  <c r="CX427" i="7"/>
  <c r="CX467" i="7"/>
  <c r="CX577" i="7"/>
  <c r="CX629" i="7"/>
  <c r="CX116" i="7"/>
  <c r="CX688" i="7"/>
  <c r="CX721" i="7"/>
  <c r="CX4" i="7"/>
  <c r="CX79" i="7"/>
  <c r="CX498" i="7"/>
  <c r="CX640" i="7"/>
  <c r="CX490" i="7"/>
  <c r="CX535" i="7"/>
  <c r="CX613" i="7"/>
  <c r="CX684" i="7"/>
  <c r="CX814" i="7"/>
  <c r="CX790" i="7"/>
  <c r="CX669" i="7"/>
  <c r="CX239" i="7"/>
  <c r="CX313" i="7"/>
  <c r="CX345" i="7"/>
  <c r="CX465" i="7"/>
  <c r="CX64" i="7"/>
  <c r="CX93" i="7"/>
  <c r="CX762" i="7"/>
  <c r="CX822" i="7"/>
  <c r="CX10" i="7"/>
  <c r="CX106" i="7"/>
  <c r="CX623" i="7"/>
  <c r="CX63" i="7"/>
  <c r="CX281" i="7"/>
  <c r="CX315" i="7"/>
  <c r="CX439" i="7"/>
  <c r="CX531" i="7"/>
  <c r="CX632" i="7"/>
  <c r="CX108" i="7"/>
  <c r="CX296" i="7"/>
  <c r="CX755" i="7"/>
  <c r="CX143" i="7"/>
  <c r="CX292" i="7"/>
  <c r="CX455" i="7"/>
  <c r="CX648" i="7"/>
  <c r="CX767" i="7"/>
  <c r="CX827" i="7"/>
  <c r="CX320" i="7"/>
  <c r="CX496" i="7"/>
  <c r="CX663" i="7"/>
  <c r="CX12" i="7"/>
  <c r="CX197" i="7"/>
  <c r="CX414" i="7"/>
  <c r="CX516" i="7"/>
  <c r="CX352" i="7"/>
  <c r="CX269" i="7"/>
  <c r="CX97" i="7"/>
  <c r="CX385" i="7"/>
  <c r="CX226" i="7"/>
  <c r="CX754" i="7"/>
  <c r="CX334" i="7"/>
  <c r="CX95" i="7"/>
  <c r="CX119" i="7"/>
  <c r="CX653" i="7"/>
  <c r="CX206" i="7"/>
  <c r="CX298" i="7"/>
  <c r="CX442" i="7"/>
  <c r="CX463" i="7"/>
  <c r="CX451" i="7"/>
  <c r="CX110" i="7"/>
  <c r="CX336" i="7"/>
  <c r="CX726" i="7"/>
  <c r="CX482" i="7"/>
  <c r="CX798" i="7"/>
  <c r="CX155" i="7"/>
  <c r="CX733" i="7"/>
  <c r="CX279" i="7"/>
  <c r="CX364" i="7"/>
  <c r="CX436" i="7"/>
  <c r="CX504" i="7"/>
  <c r="CX591" i="7"/>
  <c r="CX25" i="7"/>
  <c r="CX643" i="7"/>
  <c r="CX240" i="7"/>
  <c r="CX353" i="7"/>
  <c r="CX392" i="7"/>
  <c r="CX625" i="7"/>
  <c r="CX698" i="7"/>
  <c r="CX483" i="7"/>
  <c r="CX806" i="7"/>
  <c r="CX139" i="7"/>
  <c r="CX241" i="7"/>
  <c r="CX302" i="7"/>
  <c r="CX399" i="7"/>
  <c r="CX448" i="7"/>
  <c r="CX384" i="7"/>
  <c r="CX665" i="7"/>
  <c r="CX326" i="7"/>
  <c r="CX418" i="7"/>
  <c r="CX469" i="7"/>
  <c r="CX517" i="7"/>
  <c r="CX595" i="7"/>
  <c r="CX250" i="7"/>
  <c r="CX41" i="7"/>
  <c r="CX566" i="7"/>
  <c r="CX631" i="7"/>
  <c r="CX750" i="7"/>
  <c r="CX644" i="7"/>
  <c r="CX558" i="7"/>
  <c r="CX687" i="7"/>
  <c r="CX709" i="7"/>
  <c r="CX769" i="7"/>
  <c r="CX785" i="7"/>
  <c r="CX54" i="7"/>
  <c r="CX163" i="7"/>
  <c r="CX387" i="7"/>
  <c r="CX86" i="7"/>
  <c r="CX549" i="7"/>
  <c r="CX67" i="7"/>
  <c r="CX753" i="7"/>
  <c r="CX127" i="7"/>
  <c r="CX205" i="7"/>
  <c r="CX420" i="7"/>
  <c r="CX23" i="7"/>
  <c r="CX741" i="7"/>
  <c r="CX209" i="7"/>
  <c r="CX131" i="7"/>
  <c r="CX57" i="7"/>
  <c r="CX381" i="7"/>
  <c r="CX485" i="7"/>
  <c r="CX576" i="7"/>
  <c r="CX679" i="7"/>
  <c r="CX745" i="7"/>
  <c r="CX703" i="7"/>
  <c r="CX191" i="7"/>
  <c r="CX153" i="7"/>
  <c r="CX491" i="7"/>
  <c r="CX543" i="7"/>
  <c r="CX771" i="7"/>
  <c r="CX13" i="7"/>
  <c r="CX277" i="7"/>
  <c r="CX14" i="7"/>
  <c r="CX258" i="7"/>
  <c r="CX357" i="7"/>
  <c r="CX397" i="7"/>
  <c r="CX521" i="7"/>
  <c r="CX590" i="7"/>
  <c r="CX766" i="7"/>
  <c r="CX608" i="7"/>
  <c r="CX699" i="7"/>
  <c r="CX803" i="7"/>
  <c r="CX826" i="7"/>
  <c r="CX450" i="7"/>
  <c r="CX789" i="7"/>
  <c r="CX26" i="7"/>
  <c r="CX398" i="7"/>
  <c r="CX799" i="7"/>
  <c r="CX117" i="7"/>
  <c r="CX453" i="7"/>
  <c r="CX66" i="7"/>
  <c r="CX306" i="7"/>
  <c r="CX393" i="7"/>
  <c r="CX812" i="7"/>
  <c r="CX247" i="7"/>
  <c r="CX564" i="7"/>
  <c r="CX657" i="7"/>
  <c r="CX734" i="7"/>
  <c r="CX816" i="7"/>
  <c r="CX105" i="7"/>
  <c r="CX323" i="7"/>
  <c r="CX804" i="7"/>
  <c r="CX94" i="7"/>
  <c r="CX607" i="7"/>
  <c r="CX655" i="7"/>
  <c r="CX65" i="7"/>
  <c r="CX154" i="7"/>
  <c r="CX831" i="7"/>
  <c r="CX678" i="7"/>
  <c r="CX458" i="7"/>
  <c r="CX512" i="7"/>
  <c r="CX609" i="7"/>
  <c r="CX693" i="7"/>
  <c r="CX707" i="7"/>
  <c r="CX325" i="7"/>
  <c r="CX324" i="7"/>
  <c r="CX596" i="7"/>
  <c r="CX659" i="7"/>
  <c r="CX724" i="7"/>
  <c r="CY2" i="7"/>
  <c r="CY661" i="7" s="1"/>
  <c r="CX275" i="7"/>
  <c r="CX727" i="7"/>
  <c r="CX369" i="7"/>
  <c r="CX671" i="7"/>
  <c r="CX29" i="7"/>
  <c r="CX99" i="7"/>
  <c r="CX138" i="7"/>
  <c r="CX176" i="7"/>
  <c r="CX600" i="7"/>
  <c r="CX42" i="7"/>
  <c r="CX120" i="7"/>
  <c r="CX253" i="7"/>
  <c r="CX255" i="7"/>
  <c r="CX285" i="7"/>
  <c r="CX370" i="7"/>
  <c r="CX419" i="7"/>
  <c r="CX510" i="7"/>
  <c r="CX598" i="7"/>
  <c r="CX529" i="7"/>
  <c r="CX62" i="7"/>
  <c r="CX171" i="7"/>
  <c r="CX181" i="7"/>
  <c r="CX299" i="7"/>
  <c r="CX307" i="7"/>
  <c r="CX416" i="7"/>
  <c r="CX555" i="7"/>
  <c r="CX757" i="7"/>
  <c r="CX808" i="7"/>
  <c r="CX70" i="7"/>
  <c r="CX84" i="7"/>
  <c r="CX594" i="7"/>
  <c r="CX183" i="7"/>
  <c r="CX332" i="7"/>
  <c r="CX424" i="7"/>
  <c r="CX478" i="7"/>
  <c r="CX525" i="7"/>
  <c r="CX718" i="7"/>
  <c r="CX443" i="7"/>
  <c r="CX725" i="7"/>
  <c r="CX780" i="7"/>
  <c r="CX30" i="7"/>
  <c r="CX102" i="7"/>
  <c r="CX627" i="7"/>
  <c r="CX225" i="7"/>
  <c r="CX751" i="7"/>
  <c r="CX77" i="7"/>
  <c r="CX220" i="7"/>
  <c r="CX597" i="7"/>
  <c r="CX788" i="7"/>
  <c r="CX793" i="7"/>
  <c r="CX377" i="7"/>
  <c r="CX396" i="7"/>
  <c r="CX689" i="7"/>
  <c r="CX474" i="7"/>
  <c r="CX196" i="7"/>
  <c r="CX617" i="7"/>
  <c r="CX161" i="7"/>
  <c r="CX78" i="7"/>
  <c r="CX776" i="7"/>
  <c r="CX404" i="7"/>
  <c r="CX695" i="7"/>
  <c r="CX472" i="7"/>
  <c r="CX763" i="7"/>
  <c r="CX175" i="7"/>
  <c r="CX204" i="7"/>
  <c r="CX321" i="7"/>
  <c r="CX351" i="7"/>
  <c r="CX103" i="7"/>
  <c r="CX586" i="7"/>
  <c r="CX147" i="7"/>
  <c r="CX165" i="7"/>
  <c r="CX193" i="7"/>
  <c r="CX265" i="7"/>
  <c r="CX528" i="7"/>
  <c r="CX584" i="7"/>
  <c r="CX140" i="7"/>
  <c r="CX152" i="7"/>
  <c r="CX832" i="7"/>
  <c r="CX121" i="7"/>
  <c r="CX237" i="7"/>
  <c r="CX266" i="7"/>
  <c r="CX533" i="7"/>
  <c r="CX621" i="7"/>
  <c r="CX343" i="7"/>
  <c r="CX136" i="7"/>
  <c r="CX288" i="7"/>
  <c r="CX376" i="7"/>
  <c r="CX422" i="7"/>
  <c r="CX290" i="7"/>
  <c r="CX690" i="7"/>
  <c r="CX156" i="7"/>
  <c r="CX389" i="7"/>
  <c r="CX503" i="7"/>
  <c r="CX556" i="7"/>
  <c r="CX677" i="7"/>
  <c r="CX294" i="7"/>
  <c r="CX85" i="7"/>
  <c r="CX508" i="7"/>
  <c r="CX606" i="7"/>
  <c r="CX378" i="7"/>
  <c r="CX650" i="7"/>
  <c r="CX717" i="7"/>
  <c r="CX772" i="7"/>
  <c r="CX19" i="7"/>
  <c r="CX440" i="7"/>
  <c r="CX347" i="7"/>
  <c r="CX723" i="7"/>
  <c r="CX476" i="7"/>
  <c r="CX563" i="7"/>
  <c r="CX622" i="7"/>
  <c r="CX739" i="7"/>
  <c r="CX824" i="7"/>
  <c r="CX254" i="7"/>
  <c r="CX235" i="7"/>
  <c r="CX272" i="7"/>
  <c r="CX390" i="7"/>
  <c r="CX441" i="7"/>
  <c r="CX527" i="7"/>
  <c r="CX461" i="7"/>
  <c r="CX681" i="7"/>
  <c r="CX705" i="7"/>
  <c r="CX794" i="7"/>
  <c r="CX76" i="7"/>
  <c r="CX548" i="7"/>
  <c r="CX732" i="7"/>
  <c r="CX260" i="7"/>
  <c r="CX356" i="7"/>
  <c r="CX395" i="7"/>
  <c r="CX489" i="7"/>
  <c r="CX562" i="7"/>
  <c r="CX764" i="7"/>
  <c r="CX402" i="7"/>
  <c r="CX823" i="7"/>
  <c r="CX166" i="7"/>
  <c r="CX768" i="7"/>
  <c r="CX189" i="7"/>
  <c r="CX494" i="7"/>
  <c r="CX532" i="7"/>
  <c r="CX811" i="7"/>
  <c r="CX15" i="7"/>
  <c r="CX522" i="7"/>
  <c r="CX207" i="7"/>
  <c r="CX301" i="7"/>
  <c r="CX263" i="7"/>
  <c r="CX774" i="7"/>
  <c r="CX358" i="7"/>
  <c r="CX534" i="7"/>
  <c r="CX412" i="7"/>
  <c r="CX74" i="7"/>
  <c r="CX195" i="7"/>
  <c r="CX37" i="7"/>
  <c r="CX128" i="7"/>
  <c r="CX570" i="7"/>
  <c r="CX662" i="7"/>
  <c r="CX670" i="7"/>
  <c r="CX615" i="7"/>
  <c r="CY267" i="7" l="1"/>
  <c r="CY330" i="7"/>
  <c r="CY362" i="7"/>
  <c r="CY482" i="7"/>
  <c r="CY525" i="7"/>
  <c r="CY206" i="7"/>
  <c r="CY183" i="7"/>
  <c r="CY76" i="7"/>
  <c r="CY619" i="7"/>
  <c r="CY304" i="7"/>
  <c r="CY397" i="7"/>
  <c r="CY500" i="7"/>
  <c r="CY565" i="7"/>
  <c r="CY38" i="7"/>
  <c r="CY802" i="7"/>
  <c r="CY450" i="7"/>
  <c r="CY40" i="7"/>
  <c r="CY135" i="7"/>
  <c r="CY213" i="7"/>
  <c r="CY289" i="7"/>
  <c r="CY595" i="7"/>
  <c r="CY563" i="7"/>
  <c r="CY744" i="7"/>
  <c r="CY803" i="7"/>
  <c r="CY77" i="7"/>
  <c r="CY141" i="7"/>
  <c r="CY56" i="7"/>
  <c r="CY17" i="7"/>
  <c r="CY33" i="7"/>
  <c r="CY120" i="7"/>
  <c r="CY201" i="7"/>
  <c r="CY249" i="7"/>
  <c r="CY295" i="7"/>
  <c r="CY396" i="7"/>
  <c r="CY194" i="7"/>
  <c r="CY275" i="7"/>
  <c r="CY358" i="7"/>
  <c r="CY589" i="7"/>
  <c r="CY808" i="7"/>
  <c r="CY23" i="7"/>
  <c r="CY63" i="7"/>
  <c r="CY164" i="7"/>
  <c r="CY182" i="7"/>
  <c r="CY556" i="7"/>
  <c r="CY730" i="7"/>
  <c r="CY689" i="7"/>
  <c r="CY728" i="7"/>
  <c r="CY816" i="7"/>
  <c r="CY8" i="7"/>
  <c r="CY542" i="7"/>
  <c r="CY532" i="7"/>
  <c r="CY640" i="7"/>
  <c r="CY739" i="7"/>
  <c r="CY789" i="7"/>
  <c r="CY65" i="7"/>
  <c r="CY564" i="7"/>
  <c r="CY822" i="7"/>
  <c r="CY9" i="7"/>
  <c r="CY311" i="7"/>
  <c r="CY357" i="7"/>
  <c r="CY475" i="7"/>
  <c r="CY504" i="7"/>
  <c r="CY265" i="7"/>
  <c r="CY13" i="7"/>
  <c r="CY61" i="7"/>
  <c r="CY168" i="7"/>
  <c r="CY247" i="7"/>
  <c r="CY421" i="7"/>
  <c r="CY574" i="7"/>
  <c r="CY101" i="7"/>
  <c r="CY395" i="7"/>
  <c r="CY709" i="7"/>
  <c r="CY339" i="7"/>
  <c r="CY143" i="7"/>
  <c r="CY260" i="7"/>
  <c r="CY774" i="7"/>
  <c r="CY93" i="7"/>
  <c r="CY825" i="7"/>
  <c r="CY28" i="7"/>
  <c r="CY170" i="7"/>
  <c r="CY305" i="7"/>
  <c r="CY232" i="7"/>
  <c r="CY777" i="7"/>
  <c r="CY109" i="7"/>
  <c r="CY173" i="7"/>
  <c r="CY307" i="7"/>
  <c r="CY122" i="7"/>
  <c r="CY460" i="7"/>
  <c r="CY485" i="7"/>
  <c r="CY588" i="7"/>
  <c r="CY293" i="7"/>
  <c r="CY172" i="7"/>
  <c r="CY244" i="7"/>
  <c r="CY404" i="7"/>
  <c r="CY205" i="7"/>
  <c r="CY621" i="7"/>
  <c r="CY473" i="7"/>
  <c r="CY447" i="7"/>
  <c r="CY459" i="7"/>
  <c r="CY778" i="7"/>
  <c r="CY426" i="7"/>
  <c r="CY693" i="7"/>
  <c r="CY79" i="7"/>
  <c r="CY464" i="7"/>
  <c r="CY52" i="7"/>
  <c r="CY634" i="7"/>
  <c r="CY708" i="7"/>
  <c r="CY268" i="7"/>
  <c r="CY467" i="7"/>
  <c r="CY510" i="7"/>
  <c r="CY617" i="7"/>
  <c r="CY633" i="7"/>
  <c r="CY560" i="7"/>
  <c r="CY114" i="7"/>
  <c r="CY405" i="7"/>
  <c r="CY258" i="7"/>
  <c r="CY424" i="7"/>
  <c r="CY551" i="7"/>
  <c r="CY616" i="7"/>
  <c r="CY718" i="7"/>
  <c r="CY692" i="7"/>
  <c r="CY230" i="7"/>
  <c r="CY553" i="7"/>
  <c r="CY197" i="7"/>
  <c r="CY278" i="7"/>
  <c r="CY310" i="7"/>
  <c r="CY445" i="7"/>
  <c r="CY388" i="7"/>
  <c r="CY46" i="7"/>
  <c r="CY142" i="7"/>
  <c r="CY187" i="7"/>
  <c r="CY332" i="7"/>
  <c r="CY662" i="7"/>
  <c r="CY658" i="7"/>
  <c r="CY189" i="7"/>
  <c r="CY253" i="7"/>
  <c r="CY338" i="7"/>
  <c r="CY409" i="7"/>
  <c r="CY488" i="7"/>
  <c r="CY346" i="7"/>
  <c r="CY428" i="7"/>
  <c r="CY493" i="7"/>
  <c r="CY75" i="7"/>
  <c r="CY229" i="7"/>
  <c r="CY748" i="7"/>
  <c r="CY133" i="7"/>
  <c r="CY49" i="7"/>
  <c r="CY126" i="7"/>
  <c r="CY695" i="7"/>
  <c r="CY309" i="7"/>
  <c r="CY27" i="7"/>
  <c r="CY623" i="7"/>
  <c r="CY272" i="7"/>
  <c r="CY51" i="7"/>
  <c r="CY71" i="7"/>
  <c r="CY586" i="7"/>
  <c r="CY784" i="7"/>
  <c r="CY796" i="7"/>
  <c r="CY602" i="7"/>
  <c r="CY659" i="7"/>
  <c r="CY727" i="7"/>
  <c r="CY129" i="7"/>
  <c r="CY273" i="7"/>
  <c r="CY638" i="7"/>
  <c r="CY199" i="7"/>
  <c r="CY811" i="7"/>
  <c r="CY601" i="7"/>
  <c r="CY652" i="7"/>
  <c r="CY782" i="7"/>
  <c r="CY832" i="7"/>
  <c r="CY325" i="7"/>
  <c r="CY441" i="7"/>
  <c r="CY313" i="7"/>
  <c r="CY349" i="7"/>
  <c r="CY399" i="7"/>
  <c r="CY499" i="7"/>
  <c r="CY558" i="7"/>
  <c r="CY96" i="7"/>
  <c r="CY316" i="7"/>
  <c r="CY219" i="7"/>
  <c r="CY317" i="7"/>
  <c r="CY366" i="7"/>
  <c r="CY481" i="7"/>
  <c r="CY472" i="7"/>
  <c r="CY69" i="7"/>
  <c r="CY331" i="7"/>
  <c r="CY394" i="7"/>
  <c r="CY491" i="7"/>
  <c r="CY562" i="7"/>
  <c r="CY684" i="7"/>
  <c r="CY724" i="7"/>
  <c r="CY487" i="7"/>
  <c r="CY583" i="7"/>
  <c r="CY687" i="7"/>
  <c r="CY818" i="7"/>
  <c r="CY220" i="7"/>
  <c r="CY336" i="7"/>
  <c r="CY365" i="7"/>
  <c r="CY432" i="7"/>
  <c r="CY585" i="7"/>
  <c r="CY74" i="7"/>
  <c r="CY714" i="7"/>
  <c r="CY117" i="7"/>
  <c r="CY198" i="7"/>
  <c r="CY238" i="7"/>
  <c r="CY322" i="7"/>
  <c r="CY11" i="7"/>
  <c r="CY195" i="7"/>
  <c r="CY128" i="7"/>
  <c r="CY203" i="7"/>
  <c r="CY287" i="7"/>
  <c r="CY337" i="7"/>
  <c r="CY104" i="7"/>
  <c r="CY165" i="7"/>
  <c r="CY42" i="7"/>
  <c r="CY573" i="7"/>
  <c r="CY647" i="7"/>
  <c r="CY751" i="7"/>
  <c r="CY793" i="7"/>
  <c r="CY242" i="7"/>
  <c r="CY277" i="7"/>
  <c r="CY389" i="7"/>
  <c r="CY446" i="7"/>
  <c r="CY527" i="7"/>
  <c r="CY792" i="7"/>
  <c r="CY603" i="7"/>
  <c r="CY675" i="7"/>
  <c r="CY356" i="7"/>
  <c r="CY254" i="7"/>
  <c r="CY243" i="7"/>
  <c r="CY406" i="7"/>
  <c r="CY340" i="7"/>
  <c r="CY355" i="7"/>
  <c r="CY438" i="7"/>
  <c r="CY656" i="7"/>
  <c r="CY704" i="7"/>
  <c r="CY24" i="7"/>
  <c r="CY103" i="7"/>
  <c r="CY509" i="7"/>
  <c r="CY533" i="7"/>
  <c r="CY241" i="7"/>
  <c r="CY630" i="7"/>
  <c r="CY483" i="7"/>
  <c r="CY367" i="7"/>
  <c r="CY680" i="7"/>
  <c r="CY755" i="7"/>
  <c r="CY806" i="7"/>
  <c r="CY80" i="7"/>
  <c r="CY144" i="7"/>
  <c r="CY830" i="7"/>
  <c r="CY191" i="7"/>
  <c r="CY363" i="7"/>
  <c r="CY749" i="7"/>
  <c r="CY494" i="7"/>
  <c r="CY92" i="7"/>
  <c r="CY160" i="7"/>
  <c r="CY39" i="7"/>
  <c r="CY452" i="7"/>
  <c r="CY116" i="7"/>
  <c r="CY486" i="7"/>
  <c r="CY549" i="7"/>
  <c r="CY669" i="7"/>
  <c r="CY712" i="7"/>
  <c r="CY700" i="7"/>
  <c r="CY400" i="7"/>
  <c r="CY351" i="7"/>
  <c r="CY466" i="7"/>
  <c r="CY498" i="7"/>
  <c r="CY554" i="7"/>
  <c r="CY147" i="7"/>
  <c r="CY518" i="7"/>
  <c r="CY433" i="7"/>
  <c r="CY550" i="7"/>
  <c r="CY610" i="7"/>
  <c r="CY699" i="7"/>
  <c r="CY791" i="7"/>
  <c r="CY674" i="7"/>
  <c r="CY701" i="7"/>
  <c r="CY771" i="7"/>
  <c r="CY393" i="7"/>
  <c r="CY387" i="7"/>
  <c r="CY517" i="7"/>
  <c r="CY274" i="7"/>
  <c r="CY374" i="7"/>
  <c r="CY334" i="7"/>
  <c r="CY813" i="7"/>
  <c r="CY413" i="7"/>
  <c r="CY828" i="7"/>
  <c r="CY208" i="7"/>
  <c r="CY451" i="7"/>
  <c r="CY745" i="7"/>
  <c r="CY762" i="7"/>
  <c r="CY430" i="7"/>
  <c r="CY221" i="7"/>
  <c r="CY262" i="7"/>
  <c r="CY55" i="7"/>
  <c r="CY145" i="7"/>
  <c r="CY218" i="7"/>
  <c r="CY335" i="7"/>
  <c r="CY600" i="7"/>
  <c r="CY379" i="7"/>
  <c r="CY266" i="7"/>
  <c r="CY216" i="7"/>
  <c r="CY73" i="7"/>
  <c r="CY124" i="7"/>
  <c r="CY190" i="7"/>
  <c r="CY271" i="7"/>
  <c r="CY635" i="7"/>
  <c r="CY179" i="7"/>
  <c r="CY210" i="7"/>
  <c r="CY677" i="7"/>
  <c r="CY715" i="7"/>
  <c r="CY814" i="7"/>
  <c r="CY21" i="7"/>
  <c r="CY85" i="7"/>
  <c r="CY785" i="7"/>
  <c r="CY456" i="7"/>
  <c r="CY579" i="7"/>
  <c r="CY657" i="7"/>
  <c r="CY717" i="7"/>
  <c r="CY734" i="7"/>
  <c r="CY343" i="7"/>
  <c r="CY598" i="7"/>
  <c r="CY648" i="7"/>
  <c r="CY776" i="7"/>
  <c r="CY18" i="7"/>
  <c r="CY364" i="7"/>
  <c r="CY664" i="7"/>
  <c r="CY767" i="7"/>
  <c r="CY827" i="7"/>
  <c r="CY107" i="7"/>
  <c r="CY668" i="7"/>
  <c r="CY544" i="7"/>
  <c r="CY608" i="7"/>
  <c r="CY694" i="7"/>
  <c r="CY752" i="7"/>
  <c r="CY833" i="7"/>
  <c r="CY613" i="7"/>
  <c r="CY276" i="7"/>
  <c r="CY391" i="7"/>
  <c r="CY474" i="7"/>
  <c r="CY559" i="7"/>
  <c r="CY627" i="7"/>
  <c r="CY57" i="7"/>
  <c r="CY584" i="7"/>
  <c r="CY425" i="7"/>
  <c r="CY480" i="7"/>
  <c r="CY552" i="7"/>
  <c r="CY629" i="7"/>
  <c r="CY410" i="7"/>
  <c r="CY324" i="7"/>
  <c r="CY614" i="7"/>
  <c r="CY15" i="7"/>
  <c r="CY108" i="7"/>
  <c r="CY154" i="7"/>
  <c r="CY344" i="7"/>
  <c r="CY95" i="7"/>
  <c r="CY609" i="7"/>
  <c r="CY649" i="7"/>
  <c r="CY733" i="7"/>
  <c r="CY812" i="7"/>
  <c r="CY251" i="7"/>
  <c r="CY174" i="7"/>
  <c r="CY666" i="7"/>
  <c r="CY757" i="7"/>
  <c r="CY111" i="7"/>
  <c r="CY84" i="7"/>
  <c r="CY88" i="7"/>
  <c r="CY283" i="7"/>
  <c r="CY526" i="7"/>
  <c r="CY568" i="7"/>
  <c r="CY786" i="7"/>
  <c r="CY58" i="7"/>
  <c r="CY94" i="7"/>
  <c r="CY4" i="7"/>
  <c r="CY799" i="7"/>
  <c r="CY440" i="7"/>
  <c r="CY296" i="7"/>
  <c r="CY204" i="7"/>
  <c r="CY224" i="7"/>
  <c r="CY732" i="7"/>
  <c r="CY773" i="7"/>
  <c r="CY119" i="7"/>
  <c r="CY489" i="7"/>
  <c r="CY766" i="7"/>
  <c r="CY670" i="7"/>
  <c r="CY350" i="7"/>
  <c r="CY333" i="7"/>
  <c r="CY373" i="7"/>
  <c r="CY636" i="7"/>
  <c r="CY60" i="7"/>
  <c r="CY157" i="7"/>
  <c r="CY298" i="7"/>
  <c r="CY263" i="7"/>
  <c r="CY672" i="7"/>
  <c r="CY545" i="7"/>
  <c r="CY761" i="7"/>
  <c r="CY826" i="7"/>
  <c r="CY371" i="7"/>
  <c r="CY43" i="7"/>
  <c r="CY131" i="7"/>
  <c r="CY222" i="7"/>
  <c r="CY320" i="7"/>
  <c r="CY369" i="7"/>
  <c r="CY484" i="7"/>
  <c r="CY378" i="7"/>
  <c r="CY596" i="7"/>
  <c r="CY290" i="7"/>
  <c r="CY153" i="7"/>
  <c r="CY239" i="7"/>
  <c r="CY294" i="7"/>
  <c r="CY390" i="7"/>
  <c r="CY412" i="7"/>
  <c r="CY416" i="7"/>
  <c r="CY632" i="7"/>
  <c r="CY166" i="7"/>
  <c r="CY768" i="7"/>
  <c r="CY16" i="7"/>
  <c r="CY110" i="7"/>
  <c r="CY177" i="7"/>
  <c r="CY248" i="7"/>
  <c r="CY454" i="7"/>
  <c r="CY641" i="7"/>
  <c r="CY720" i="7"/>
  <c r="CY787" i="7"/>
  <c r="CY41" i="7"/>
  <c r="CY417" i="7"/>
  <c r="CY642" i="7"/>
  <c r="CY738" i="7"/>
  <c r="CY301" i="7"/>
  <c r="CY89" i="7"/>
  <c r="CY158" i="7"/>
  <c r="CY100" i="7"/>
  <c r="CY763" i="7"/>
  <c r="CY70" i="7"/>
  <c r="CY146" i="7"/>
  <c r="CY212" i="7"/>
  <c r="CY503" i="7"/>
  <c r="CY681" i="7"/>
  <c r="CY703" i="7"/>
  <c r="CZ2" i="7"/>
  <c r="CZ661" i="7" s="1"/>
  <c r="CY29" i="7"/>
  <c r="CY581" i="7"/>
  <c r="CY342" i="7"/>
  <c r="CY209" i="7"/>
  <c r="CY538" i="7"/>
  <c r="CY607" i="7"/>
  <c r="CY696" i="7"/>
  <c r="CY788" i="7"/>
  <c r="CY631" i="7"/>
  <c r="CY580" i="7"/>
  <c r="CY686" i="7"/>
  <c r="CY820" i="7"/>
  <c r="CY259" i="7"/>
  <c r="CY250" i="7"/>
  <c r="CY722" i="7"/>
  <c r="CY710" i="7"/>
  <c r="CY655" i="7"/>
  <c r="CY67" i="7"/>
  <c r="CY282" i="7"/>
  <c r="CY645" i="7"/>
  <c r="CY98" i="7"/>
  <c r="CY698" i="7"/>
  <c r="CY59" i="7"/>
  <c r="CY231" i="7"/>
  <c r="CY418" i="7"/>
  <c r="CY138" i="7"/>
  <c r="CY529" i="7"/>
  <c r="CY519" i="7"/>
  <c r="CY36" i="7"/>
  <c r="CY302" i="7"/>
  <c r="CY831" i="7"/>
  <c r="CY414" i="7"/>
  <c r="CY770" i="7"/>
  <c r="CY408" i="7"/>
  <c r="CY308" i="7"/>
  <c r="CY354" i="7"/>
  <c r="CY469" i="7"/>
  <c r="CY501" i="7"/>
  <c r="CY557" i="7"/>
  <c r="CY64" i="7"/>
  <c r="CY384" i="7"/>
  <c r="CY490" i="7"/>
  <c r="CY291" i="7"/>
  <c r="CY359" i="7"/>
  <c r="CY531" i="7"/>
  <c r="CY597" i="7"/>
  <c r="CY186" i="7"/>
  <c r="CY829" i="7"/>
  <c r="CY81" i="7"/>
  <c r="CY162" i="7"/>
  <c r="CY226" i="7"/>
  <c r="CY318" i="7"/>
  <c r="CY14" i="7"/>
  <c r="CY419" i="7"/>
  <c r="CY769" i="7"/>
  <c r="CY32" i="7"/>
  <c r="CY82" i="7"/>
  <c r="CY176" i="7"/>
  <c r="CY163" i="7"/>
  <c r="CY604" i="7"/>
  <c r="CY68" i="7"/>
  <c r="CY112" i="7"/>
  <c r="CY137" i="7"/>
  <c r="CY754" i="7"/>
  <c r="CY196" i="7"/>
  <c r="CY299" i="7"/>
  <c r="CY398" i="7"/>
  <c r="CY800" i="7"/>
  <c r="CY121" i="7"/>
  <c r="CY735" i="7"/>
  <c r="CY5" i="7"/>
  <c r="CY25" i="7"/>
  <c r="CY444" i="7"/>
  <c r="CY150" i="7"/>
  <c r="CY646" i="7"/>
  <c r="CY637" i="7"/>
  <c r="CY576" i="7"/>
  <c r="CY511" i="7"/>
  <c r="CY817" i="7"/>
  <c r="CY457" i="7"/>
  <c r="CY468" i="7"/>
  <c r="CY582" i="7"/>
  <c r="CY691" i="7"/>
  <c r="CY731" i="7"/>
  <c r="CY743" i="7"/>
  <c r="CY660" i="7"/>
  <c r="CY505" i="7"/>
  <c r="CY434" i="7"/>
  <c r="CY516" i="7"/>
  <c r="CY578" i="7"/>
  <c r="CY628" i="7"/>
  <c r="CY753" i="7"/>
  <c r="CY217" i="7"/>
  <c r="CY223" i="7"/>
  <c r="CY169" i="7"/>
  <c r="CY140" i="7"/>
  <c r="CY303" i="7"/>
  <c r="CY401" i="7"/>
  <c r="CY455" i="7"/>
  <c r="CY246" i="7"/>
  <c r="CY26" i="7"/>
  <c r="CY102" i="7"/>
  <c r="CY161" i="7"/>
  <c r="CY240" i="7"/>
  <c r="CY286" i="7"/>
  <c r="CY764" i="7"/>
  <c r="CY235" i="7"/>
  <c r="CY236" i="7"/>
  <c r="CY270" i="7"/>
  <c r="CY380" i="7"/>
  <c r="CY420" i="7"/>
  <c r="CY497" i="7"/>
  <c r="CY149" i="7"/>
  <c r="CY382" i="7"/>
  <c r="CY431" i="7"/>
  <c r="CY521" i="7"/>
  <c r="CY45" i="7"/>
  <c r="CY139" i="7"/>
  <c r="CY184" i="7"/>
  <c r="CY329" i="7"/>
  <c r="CY375" i="7"/>
  <c r="CY72" i="7"/>
  <c r="CY625" i="7"/>
  <c r="CY261" i="7"/>
  <c r="CY215" i="7"/>
  <c r="CY83" i="7"/>
  <c r="CY115" i="7"/>
  <c r="CY193" i="7"/>
  <c r="CY479" i="7"/>
  <c r="CY442" i="7"/>
  <c r="CY10" i="7"/>
  <c r="CY78" i="7"/>
  <c r="CY171" i="7"/>
  <c r="CY255" i="7"/>
  <c r="CY368" i="7"/>
  <c r="CY436" i="7"/>
  <c r="CY386" i="7"/>
  <c r="CY470" i="7"/>
  <c r="CY514" i="7"/>
  <c r="CY620" i="7"/>
  <c r="CY34" i="7"/>
  <c r="CY125" i="7"/>
  <c r="CY200" i="7"/>
  <c r="CY281" i="7"/>
  <c r="CY328" i="7"/>
  <c r="CY448" i="7"/>
  <c r="CY321" i="7"/>
  <c r="CY461" i="7"/>
  <c r="CY463" i="7"/>
  <c r="CY377" i="7"/>
  <c r="CY495" i="7"/>
  <c r="CY392" i="7"/>
  <c r="CY713" i="7"/>
  <c r="CY678" i="7"/>
  <c r="CY809" i="7"/>
  <c r="CY422" i="7"/>
  <c r="CY543" i="7"/>
  <c r="CY673" i="7"/>
  <c r="CY746" i="7"/>
  <c r="CY130" i="7"/>
  <c r="CY824" i="7"/>
  <c r="CY48" i="7"/>
  <c r="CY496" i="7"/>
  <c r="CY650" i="7"/>
  <c r="CY522" i="7"/>
  <c r="CY590" i="7"/>
  <c r="CY151" i="7"/>
  <c r="CY97" i="7"/>
  <c r="CY570" i="7"/>
  <c r="CY644" i="7"/>
  <c r="CY723" i="7"/>
  <c r="CY790" i="7"/>
  <c r="CY178" i="7"/>
  <c r="CY465" i="7"/>
  <c r="CY819" i="7"/>
  <c r="CY403" i="7"/>
  <c r="CY566" i="7"/>
  <c r="CY665" i="7"/>
  <c r="CY756" i="7"/>
  <c r="CY798" i="7"/>
  <c r="CY181" i="7"/>
  <c r="CY458" i="7"/>
  <c r="CY593" i="7"/>
  <c r="CY285" i="7"/>
  <c r="CY383" i="7"/>
  <c r="CY439" i="7"/>
  <c r="CY523" i="7"/>
  <c r="CY591" i="7"/>
  <c r="CY795" i="7"/>
  <c r="CY118" i="7"/>
  <c r="CY234" i="7"/>
  <c r="CY264" i="7"/>
  <c r="CY376" i="7"/>
  <c r="CY435" i="7"/>
  <c r="CY471" i="7"/>
  <c r="CY711" i="7"/>
  <c r="CY341" i="7"/>
  <c r="CY437" i="7"/>
  <c r="CY528" i="7"/>
  <c r="CY594" i="7"/>
  <c r="CY188" i="7"/>
  <c r="CY801" i="7"/>
  <c r="CY512" i="7"/>
  <c r="CY615" i="7"/>
  <c r="CY87" i="7"/>
  <c r="CY214" i="7"/>
  <c r="CY314" i="7"/>
  <c r="CY360" i="7"/>
  <c r="CY478" i="7"/>
  <c r="CY453" i="7"/>
  <c r="CY679" i="7"/>
  <c r="CY685" i="7"/>
  <c r="CY62" i="7"/>
  <c r="CY159" i="7"/>
  <c r="CY245" i="7"/>
  <c r="CY279" i="7"/>
  <c r="CY361" i="7"/>
  <c r="CY682" i="7"/>
  <c r="CY54" i="7"/>
  <c r="CY175" i="7"/>
  <c r="CY256" i="7"/>
  <c r="CY312" i="7"/>
  <c r="CY407" i="7"/>
  <c r="CY180" i="7"/>
  <c r="CY423" i="7"/>
  <c r="CY539" i="7"/>
  <c r="CY605" i="7"/>
  <c r="CY667" i="7"/>
  <c r="CY741" i="7"/>
  <c r="CY592" i="7"/>
  <c r="CY269" i="7"/>
  <c r="CY352" i="7"/>
  <c r="CY427" i="7"/>
  <c r="CY502" i="7"/>
  <c r="CY561" i="7"/>
  <c r="CY86" i="7"/>
  <c r="CY569" i="7"/>
  <c r="CY348" i="7"/>
  <c r="CY537" i="7"/>
  <c r="CY288" i="7"/>
  <c r="CY530" i="7"/>
  <c r="CY227" i="7"/>
  <c r="CY702" i="7"/>
  <c r="CY148" i="7"/>
  <c r="CY462" i="7"/>
  <c r="CY726" i="7"/>
  <c r="CY152" i="7"/>
  <c r="CY123" i="7"/>
  <c r="CY606" i="7"/>
  <c r="CY547" i="7"/>
  <c r="CY624" i="7"/>
  <c r="CY780" i="7"/>
  <c r="CY477" i="7"/>
  <c r="CY136" i="7"/>
  <c r="CY524" i="7"/>
  <c r="CY577" i="7"/>
  <c r="CY345" i="7"/>
  <c r="CY765" i="7"/>
  <c r="CY775" i="7"/>
  <c r="CY30" i="7"/>
  <c r="CY99" i="7"/>
  <c r="CY721" i="7"/>
  <c r="CY536" i="7"/>
  <c r="CY805" i="7"/>
  <c r="CY156" i="7"/>
  <c r="CY759" i="7"/>
  <c r="CY810" i="7"/>
  <c r="CY35" i="7"/>
  <c r="CY106" i="7"/>
  <c r="CY807" i="7"/>
  <c r="CY821" i="7"/>
  <c r="CY381" i="7"/>
  <c r="CY415" i="7"/>
  <c r="CY513" i="7"/>
  <c r="CY618" i="7"/>
  <c r="CY690" i="7"/>
  <c r="CY758" i="7"/>
  <c r="CY747" i="7"/>
  <c r="CY327" i="7"/>
  <c r="CY347" i="7"/>
  <c r="CY476" i="7"/>
  <c r="CY520" i="7"/>
  <c r="CY626" i="7"/>
  <c r="CY284" i="7"/>
  <c r="CY534" i="7"/>
  <c r="CY507" i="7"/>
  <c r="CY575" i="7"/>
  <c r="CY622" i="7"/>
  <c r="CY742" i="7"/>
  <c r="CY794" i="7"/>
  <c r="CY779" i="7"/>
  <c r="CY643" i="7"/>
  <c r="CY750" i="7"/>
  <c r="CY555" i="7"/>
  <c r="CY492" i="7"/>
  <c r="CY548" i="7"/>
  <c r="CY676" i="7"/>
  <c r="CY429" i="7"/>
  <c r="CY19" i="7"/>
  <c r="CY233" i="7"/>
  <c r="CY297" i="7"/>
  <c r="CY443" i="7"/>
  <c r="CY167" i="7"/>
  <c r="CY449" i="7"/>
  <c r="CY53" i="7"/>
  <c r="CY105" i="7"/>
  <c r="CY567" i="7"/>
  <c r="CY611" i="7"/>
  <c r="CY228" i="7"/>
  <c r="CY737" i="7"/>
  <c r="CY697" i="7"/>
  <c r="CY729" i="7"/>
  <c r="CY127" i="7"/>
  <c r="CY237" i="7"/>
  <c r="CY280" i="7"/>
  <c r="CY385" i="7"/>
  <c r="CY323" i="7"/>
  <c r="CY716" i="7"/>
  <c r="CY202" i="7"/>
  <c r="CY20" i="7"/>
  <c r="CY192" i="7"/>
  <c r="CY211" i="7"/>
  <c r="CY319" i="7"/>
  <c r="CY411" i="7"/>
  <c r="CY300" i="7"/>
  <c r="CY654" i="7"/>
  <c r="CY535" i="7"/>
  <c r="CY719" i="7"/>
  <c r="CY783" i="7"/>
  <c r="CY50" i="7"/>
  <c r="CY91" i="7"/>
  <c r="CY22" i="7"/>
  <c r="CY31" i="7"/>
  <c r="CY599" i="7"/>
  <c r="CY688" i="7"/>
  <c r="CY707" i="7"/>
  <c r="CY3" i="7"/>
  <c r="CY292" i="7"/>
  <c r="CY257" i="7"/>
  <c r="CY155" i="7"/>
  <c r="CY772" i="7"/>
  <c r="CY37" i="7"/>
  <c r="CY47" i="7"/>
  <c r="CY185" i="7"/>
  <c r="CY571" i="7"/>
  <c r="CY7" i="7"/>
  <c r="CY132" i="7"/>
  <c r="CY207" i="7"/>
  <c r="CY315" i="7"/>
  <c r="CY663" i="7"/>
  <c r="CY706" i="7"/>
  <c r="CY781" i="7"/>
  <c r="CY44" i="7"/>
  <c r="CY402" i="7"/>
  <c r="CY515" i="7"/>
  <c r="CY90" i="7"/>
  <c r="CY506" i="7"/>
  <c r="CY572" i="7"/>
  <c r="CY671" i="7"/>
  <c r="CY725" i="7"/>
  <c r="CY804" i="7"/>
  <c r="CY546" i="7"/>
  <c r="CY508" i="7"/>
  <c r="CY612" i="7"/>
  <c r="CY653" i="7"/>
  <c r="CY736" i="7"/>
  <c r="CY815" i="7"/>
  <c r="CY797" i="7"/>
  <c r="CY306" i="7"/>
  <c r="CY134" i="7"/>
  <c r="CY225" i="7"/>
  <c r="CY326" i="7"/>
  <c r="CY372" i="7"/>
  <c r="CY683" i="7"/>
  <c r="CY760" i="7"/>
  <c r="CY823" i="7"/>
  <c r="CY12" i="7"/>
  <c r="CY113" i="7"/>
  <c r="CY740" i="7"/>
  <c r="CY370" i="7"/>
  <c r="CY353" i="7"/>
  <c r="CY252" i="7"/>
  <c r="CY639" i="7"/>
  <c r="CY705" i="7"/>
  <c r="CY6" i="7"/>
  <c r="CY587" i="7"/>
  <c r="CY66" i="7"/>
  <c r="CZ267" i="7" l="1"/>
  <c r="CZ335" i="7"/>
  <c r="CZ371" i="7"/>
  <c r="CZ484" i="7"/>
  <c r="CZ533" i="7"/>
  <c r="CZ829" i="7"/>
  <c r="CZ243" i="7"/>
  <c r="CZ274" i="7"/>
  <c r="CZ209" i="7"/>
  <c r="CZ372" i="7"/>
  <c r="CZ392" i="7"/>
  <c r="CZ488" i="7"/>
  <c r="CZ578" i="7"/>
  <c r="CZ91" i="7"/>
  <c r="CZ703" i="7"/>
  <c r="CZ13" i="7"/>
  <c r="CZ208" i="7"/>
  <c r="CZ263" i="7"/>
  <c r="CZ499" i="7"/>
  <c r="CZ565" i="7"/>
  <c r="CZ726" i="7"/>
  <c r="CZ192" i="7"/>
  <c r="CZ398" i="7"/>
  <c r="CZ736" i="7"/>
  <c r="CZ821" i="7"/>
  <c r="CZ75" i="7"/>
  <c r="CZ29" i="7"/>
  <c r="CZ187" i="7"/>
  <c r="CZ244" i="7"/>
  <c r="CZ381" i="7"/>
  <c r="CZ404" i="7"/>
  <c r="CZ487" i="7"/>
  <c r="CZ514" i="7"/>
  <c r="CZ185" i="7"/>
  <c r="CZ331" i="7"/>
  <c r="CZ409" i="7"/>
  <c r="CZ405" i="7"/>
  <c r="CZ246" i="7"/>
  <c r="CZ232" i="7"/>
  <c r="CZ358" i="7"/>
  <c r="CZ457" i="7"/>
  <c r="CZ492" i="7"/>
  <c r="CZ670" i="7"/>
  <c r="CZ749" i="7"/>
  <c r="CZ296" i="7"/>
  <c r="CZ378" i="7"/>
  <c r="CZ401" i="7"/>
  <c r="CZ472" i="7"/>
  <c r="CZ620" i="7"/>
  <c r="CZ523" i="7"/>
  <c r="CZ212" i="7"/>
  <c r="CZ134" i="7"/>
  <c r="CZ219" i="7"/>
  <c r="CZ273" i="7"/>
  <c r="CZ295" i="7"/>
  <c r="CZ56" i="7"/>
  <c r="CZ327" i="7"/>
  <c r="CZ320" i="7"/>
  <c r="CZ294" i="7"/>
  <c r="CZ355" i="7"/>
  <c r="CZ454" i="7"/>
  <c r="CZ781" i="7"/>
  <c r="CZ566" i="7"/>
  <c r="CZ325" i="7"/>
  <c r="CZ400" i="7"/>
  <c r="CZ443" i="7"/>
  <c r="CZ524" i="7"/>
  <c r="CZ810" i="7"/>
  <c r="CZ660" i="7"/>
  <c r="CZ581" i="7"/>
  <c r="CZ314" i="7"/>
  <c r="CZ150" i="7"/>
  <c r="CZ438" i="7"/>
  <c r="CZ478" i="7"/>
  <c r="CZ105" i="7"/>
  <c r="CZ321" i="7"/>
  <c r="CZ474" i="7"/>
  <c r="CZ515" i="7"/>
  <c r="CZ643" i="7"/>
  <c r="CZ571" i="7"/>
  <c r="CZ3" i="7"/>
  <c r="CZ475" i="7"/>
  <c r="CZ337" i="7"/>
  <c r="CZ380" i="7"/>
  <c r="CZ631" i="7"/>
  <c r="CZ792" i="7"/>
  <c r="CZ37" i="7"/>
  <c r="CZ258" i="7"/>
  <c r="CZ311" i="7"/>
  <c r="CZ287" i="7"/>
  <c r="CZ416" i="7"/>
  <c r="CZ341" i="7"/>
  <c r="CZ432" i="7"/>
  <c r="CZ624" i="7"/>
  <c r="CZ328" i="7"/>
  <c r="CZ814" i="7"/>
  <c r="CZ755" i="7"/>
  <c r="CZ627" i="7"/>
  <c r="CZ774" i="7"/>
  <c r="CZ139" i="7"/>
  <c r="CZ764" i="7"/>
  <c r="CZ201" i="7"/>
  <c r="CZ268" i="7"/>
  <c r="CZ435" i="7"/>
  <c r="CZ518" i="7"/>
  <c r="CZ623" i="7"/>
  <c r="CZ659" i="7"/>
  <c r="CZ595" i="7"/>
  <c r="CZ665" i="7"/>
  <c r="CZ450" i="7"/>
  <c r="CZ529" i="7"/>
  <c r="CZ503" i="7"/>
  <c r="CZ563" i="7"/>
  <c r="CZ619" i="7"/>
  <c r="CZ718" i="7"/>
  <c r="CZ451" i="7"/>
  <c r="CZ824" i="7"/>
  <c r="CZ622" i="7"/>
  <c r="CZ306" i="7"/>
  <c r="CZ429" i="7"/>
  <c r="CZ685" i="7"/>
  <c r="CZ709" i="7"/>
  <c r="CZ482" i="7"/>
  <c r="CZ567" i="7"/>
  <c r="CZ86" i="7"/>
  <c r="CZ72" i="7"/>
  <c r="CZ138" i="7"/>
  <c r="CZ364" i="7"/>
  <c r="CZ360" i="7"/>
  <c r="CZ369" i="7"/>
  <c r="CZ389" i="7"/>
  <c r="CZ452" i="7"/>
  <c r="CZ575" i="7"/>
  <c r="CZ633" i="7"/>
  <c r="CZ375" i="7"/>
  <c r="CZ394" i="7"/>
  <c r="CZ480" i="7"/>
  <c r="CZ519" i="7"/>
  <c r="CZ593" i="7"/>
  <c r="CZ346" i="7"/>
  <c r="CZ441" i="7"/>
  <c r="CZ461" i="7"/>
  <c r="CZ564" i="7"/>
  <c r="CZ638" i="7"/>
  <c r="CZ408" i="7"/>
  <c r="CZ806" i="7"/>
  <c r="CZ383" i="7"/>
  <c r="CZ509" i="7"/>
  <c r="CZ572" i="7"/>
  <c r="CZ630" i="7"/>
  <c r="CZ368" i="7"/>
  <c r="CZ779" i="7"/>
  <c r="CZ304" i="7"/>
  <c r="CZ229" i="7"/>
  <c r="CZ387" i="7"/>
  <c r="CZ505" i="7"/>
  <c r="CZ676" i="7"/>
  <c r="CZ453" i="7"/>
  <c r="CZ561" i="7"/>
  <c r="CZ589" i="7"/>
  <c r="CZ573" i="7"/>
  <c r="CZ684" i="7"/>
  <c r="CZ343" i="7"/>
  <c r="CZ666" i="7"/>
  <c r="CZ737" i="7"/>
  <c r="CZ689" i="7"/>
  <c r="CZ722" i="7"/>
  <c r="CZ384" i="7"/>
  <c r="CZ298" i="7"/>
  <c r="CZ762" i="7"/>
  <c r="CZ342" i="7"/>
  <c r="CZ456" i="7"/>
  <c r="CZ167" i="7"/>
  <c r="CZ757" i="7"/>
  <c r="CZ491" i="7"/>
  <c r="CZ568" i="7"/>
  <c r="CZ517" i="7"/>
  <c r="CZ403" i="7"/>
  <c r="CZ531" i="7"/>
  <c r="CZ18" i="7"/>
  <c r="CZ359" i="7"/>
  <c r="CZ40" i="7"/>
  <c r="CZ143" i="7"/>
  <c r="CZ608" i="7"/>
  <c r="CZ693" i="7"/>
  <c r="CZ744" i="7"/>
  <c r="CZ206" i="7"/>
  <c r="CZ406" i="7"/>
  <c r="CZ133" i="7"/>
  <c r="CZ678" i="7"/>
  <c r="CZ663" i="7"/>
  <c r="CZ604" i="7"/>
  <c r="CZ738" i="7"/>
  <c r="CZ803" i="7"/>
  <c r="CZ22" i="7"/>
  <c r="CZ155" i="7"/>
  <c r="CZ290" i="7"/>
  <c r="CZ819" i="7"/>
  <c r="CZ467" i="7"/>
  <c r="CZ551" i="7"/>
  <c r="CZ768" i="7"/>
  <c r="CZ11" i="7"/>
  <c r="CZ172" i="7"/>
  <c r="CZ592" i="7"/>
  <c r="CZ35" i="7"/>
  <c r="CZ249" i="7"/>
  <c r="CZ235" i="7"/>
  <c r="CZ442" i="7"/>
  <c r="CZ70" i="7"/>
  <c r="CZ500" i="7"/>
  <c r="CZ560" i="7"/>
  <c r="CZ613" i="7"/>
  <c r="CZ699" i="7"/>
  <c r="CZ773" i="7"/>
  <c r="CZ588" i="7"/>
  <c r="CZ546" i="7"/>
  <c r="CZ618" i="7"/>
  <c r="CZ662" i="7"/>
  <c r="CZ750" i="7"/>
  <c r="CZ446" i="7"/>
  <c r="CZ539" i="7"/>
  <c r="CZ669" i="7"/>
  <c r="CZ751" i="7"/>
  <c r="CZ784" i="7"/>
  <c r="CZ668" i="7"/>
  <c r="CZ210" i="7"/>
  <c r="CZ557" i="7"/>
  <c r="CZ610" i="7"/>
  <c r="CZ696" i="7"/>
  <c r="CZ809" i="7"/>
  <c r="CZ140" i="7"/>
  <c r="CZ635" i="7"/>
  <c r="CZ85" i="7"/>
  <c r="CZ423" i="7"/>
  <c r="CZ559" i="7"/>
  <c r="CZ424" i="7"/>
  <c r="CZ580" i="7"/>
  <c r="CZ612" i="7"/>
  <c r="CZ257" i="7"/>
  <c r="CZ479" i="7"/>
  <c r="CZ532" i="7"/>
  <c r="CZ198" i="7"/>
  <c r="CZ241" i="7"/>
  <c r="CZ312" i="7"/>
  <c r="CZ548" i="7"/>
  <c r="CZ473" i="7"/>
  <c r="CZ783" i="7"/>
  <c r="CZ486" i="7"/>
  <c r="CZ95" i="7"/>
  <c r="CZ171" i="7"/>
  <c r="CZ702" i="7"/>
  <c r="CZ279" i="7"/>
  <c r="CZ513" i="7"/>
  <c r="CZ107" i="7"/>
  <c r="CZ17" i="7"/>
  <c r="CZ146" i="7"/>
  <c r="CZ220" i="7"/>
  <c r="CZ54" i="7"/>
  <c r="CZ308" i="7"/>
  <c r="CZ439" i="7"/>
  <c r="CZ747" i="7"/>
  <c r="CZ826" i="7"/>
  <c r="CZ78" i="7"/>
  <c r="CZ152" i="7"/>
  <c r="CZ90" i="7"/>
  <c r="CZ812" i="7"/>
  <c r="CZ603" i="7"/>
  <c r="CZ672" i="7"/>
  <c r="CZ727" i="7"/>
  <c r="CZ7" i="7"/>
  <c r="CZ82" i="7"/>
  <c r="CZ144" i="7"/>
  <c r="CZ731" i="7"/>
  <c r="CZ463" i="7"/>
  <c r="CZ417" i="7"/>
  <c r="CZ642" i="7"/>
  <c r="CZ729" i="7"/>
  <c r="CZ103" i="7"/>
  <c r="CZ174" i="7"/>
  <c r="CZ776" i="7"/>
  <c r="CZ386" i="7"/>
  <c r="CZ92" i="7"/>
  <c r="CZ349" i="7"/>
  <c r="CZ445" i="7"/>
  <c r="CZ629" i="7"/>
  <c r="CZ254" i="7"/>
  <c r="CZ601" i="7"/>
  <c r="CZ724" i="7"/>
  <c r="CZ770" i="7"/>
  <c r="CZ19" i="7"/>
  <c r="CZ376" i="7"/>
  <c r="CZ732" i="7"/>
  <c r="CZ673" i="7"/>
  <c r="CZ692" i="7"/>
  <c r="CZ786" i="7"/>
  <c r="CZ64" i="7"/>
  <c r="CZ680" i="7"/>
  <c r="CZ704" i="7"/>
  <c r="CZ805" i="7"/>
  <c r="CZ23" i="7"/>
  <c r="CZ430" i="7"/>
  <c r="CZ694" i="7"/>
  <c r="CZ238" i="7"/>
  <c r="CZ721" i="7"/>
  <c r="CZ752" i="7"/>
  <c r="CZ16" i="7"/>
  <c r="CZ88" i="7"/>
  <c r="CZ723" i="7"/>
  <c r="CZ667" i="7"/>
  <c r="CZ121" i="7"/>
  <c r="CZ545" i="7"/>
  <c r="CZ648" i="7"/>
  <c r="CZ767" i="7"/>
  <c r="CZ771" i="7"/>
  <c r="CZ202" i="7"/>
  <c r="CZ455" i="7"/>
  <c r="CZ535" i="7"/>
  <c r="CZ765" i="7"/>
  <c r="CZ802" i="7"/>
  <c r="CZ32" i="7"/>
  <c r="CZ536" i="7"/>
  <c r="CZ119" i="7"/>
  <c r="CZ753" i="7"/>
  <c r="CZ777" i="7"/>
  <c r="CZ36" i="7"/>
  <c r="CZ66" i="7"/>
  <c r="CZ44" i="7"/>
  <c r="CZ598" i="7"/>
  <c r="CZ756" i="7"/>
  <c r="CZ101" i="7"/>
  <c r="CZ253" i="7"/>
  <c r="CZ250" i="7"/>
  <c r="CZ211" i="7"/>
  <c r="CZ528" i="7"/>
  <c r="CZ521" i="7"/>
  <c r="CZ712" i="7"/>
  <c r="CZ498" i="7"/>
  <c r="CZ223" i="7"/>
  <c r="CZ333" i="7"/>
  <c r="CZ20" i="7"/>
  <c r="CZ94" i="7"/>
  <c r="CZ759" i="7"/>
  <c r="CZ142" i="7"/>
  <c r="CZ584" i="7"/>
  <c r="CZ27" i="7"/>
  <c r="CZ262" i="7"/>
  <c r="CZ58" i="7"/>
  <c r="CZ122" i="7"/>
  <c r="CZ163" i="7"/>
  <c r="CZ289" i="7"/>
  <c r="CZ649" i="7"/>
  <c r="CZ184" i="7"/>
  <c r="CZ361" i="7"/>
  <c r="CZ664" i="7"/>
  <c r="CZ46" i="7"/>
  <c r="CZ156" i="7"/>
  <c r="CZ242" i="7"/>
  <c r="CZ313" i="7"/>
  <c r="CZ465" i="7"/>
  <c r="CZ798" i="7"/>
  <c r="CZ73" i="7"/>
  <c r="CZ785" i="7"/>
  <c r="CZ831" i="7"/>
  <c r="CZ182" i="7"/>
  <c r="CZ415" i="7"/>
  <c r="CZ511" i="7"/>
  <c r="CZ516" i="7"/>
  <c r="CZ489" i="7"/>
  <c r="CZ470" i="7"/>
  <c r="CZ552" i="7"/>
  <c r="CZ111" i="7"/>
  <c r="CZ733" i="7"/>
  <c r="CZ710" i="7"/>
  <c r="CZ494" i="7"/>
  <c r="CZ59" i="7"/>
  <c r="CZ123" i="7"/>
  <c r="CZ127" i="7"/>
  <c r="CZ655" i="7"/>
  <c r="CZ807" i="7"/>
  <c r="CZ74" i="7"/>
  <c r="CZ115" i="7"/>
  <c r="CZ237" i="7"/>
  <c r="CZ820" i="7"/>
  <c r="CZ8" i="7"/>
  <c r="CZ102" i="7"/>
  <c r="CZ160" i="7"/>
  <c r="CZ218" i="7"/>
  <c r="CZ28" i="7"/>
  <c r="CZ606" i="7"/>
  <c r="CZ301" i="7"/>
  <c r="CZ57" i="7"/>
  <c r="CZ153" i="7"/>
  <c r="CZ248" i="7"/>
  <c r="CZ396" i="7"/>
  <c r="CZ104" i="7"/>
  <c r="CZ730" i="7"/>
  <c r="CZ701" i="7"/>
  <c r="CZ791" i="7"/>
  <c r="CZ14" i="7"/>
  <c r="CZ109" i="7"/>
  <c r="CZ800" i="7"/>
  <c r="CZ284" i="7"/>
  <c r="CZ194" i="7"/>
  <c r="CZ832" i="7"/>
  <c r="CZ96" i="7"/>
  <c r="CZ158" i="7"/>
  <c r="CZ24" i="7"/>
  <c r="CZ574" i="7"/>
  <c r="CZ48" i="7"/>
  <c r="CZ108" i="7"/>
  <c r="CZ231" i="7"/>
  <c r="CZ282" i="7"/>
  <c r="CZ636" i="7"/>
  <c r="CZ508" i="7"/>
  <c r="CZ833" i="7"/>
  <c r="CZ449" i="7"/>
  <c r="CZ87" i="7"/>
  <c r="CZ175" i="7"/>
  <c r="CZ354" i="7"/>
  <c r="CZ379" i="7"/>
  <c r="CZ131" i="7"/>
  <c r="CZ214" i="7"/>
  <c r="CZ317" i="7"/>
  <c r="CZ365" i="7"/>
  <c r="CZ340" i="7"/>
  <c r="CZ34" i="7"/>
  <c r="CZ147" i="7"/>
  <c r="CZ556" i="7"/>
  <c r="CZ113" i="7"/>
  <c r="CZ425" i="7"/>
  <c r="CZ763" i="7"/>
  <c r="CZ55" i="7"/>
  <c r="CZ176" i="7"/>
  <c r="CZ65" i="7"/>
  <c r="CZ116" i="7"/>
  <c r="CZ252" i="7"/>
  <c r="CZ207" i="7"/>
  <c r="CZ367" i="7"/>
  <c r="CZ436" i="7"/>
  <c r="CZ390" i="7"/>
  <c r="CZ434" i="7"/>
  <c r="CZ38" i="7"/>
  <c r="CZ125" i="7"/>
  <c r="CZ227" i="7"/>
  <c r="CZ297" i="7"/>
  <c r="CZ336" i="7"/>
  <c r="CZ462" i="7"/>
  <c r="CZ808" i="7"/>
  <c r="CZ547" i="7"/>
  <c r="CZ9" i="7"/>
  <c r="CZ97" i="7"/>
  <c r="CZ173" i="7"/>
  <c r="CZ411" i="7"/>
  <c r="CZ596" i="7"/>
  <c r="CZ226" i="7"/>
  <c r="CZ510" i="7"/>
  <c r="CZ410" i="7"/>
  <c r="CZ686" i="7"/>
  <c r="CZ706" i="7"/>
  <c r="CZ377" i="7"/>
  <c r="CZ71" i="7"/>
  <c r="CZ60" i="7"/>
  <c r="CZ151" i="7"/>
  <c r="CZ239" i="7"/>
  <c r="CZ310" i="7"/>
  <c r="CZ746" i="7"/>
  <c r="CZ52" i="7"/>
  <c r="CZ117" i="7"/>
  <c r="CZ222" i="7"/>
  <c r="CZ276" i="7"/>
  <c r="CZ811" i="7"/>
  <c r="CZ93" i="7"/>
  <c r="CZ180" i="7"/>
  <c r="CZ275" i="7"/>
  <c r="CZ357" i="7"/>
  <c r="CZ790" i="7"/>
  <c r="CZ77" i="7"/>
  <c r="CZ41" i="7"/>
  <c r="CZ136" i="7"/>
  <c r="CZ233" i="7"/>
  <c r="CZ307" i="7"/>
  <c r="CZ344" i="7"/>
  <c r="CZ154" i="7"/>
  <c r="CZ188" i="7"/>
  <c r="CZ422" i="7"/>
  <c r="CZ79" i="7"/>
  <c r="CZ128" i="7"/>
  <c r="CZ183" i="7"/>
  <c r="CZ599" i="7"/>
  <c r="CZ269" i="7"/>
  <c r="CZ266" i="7"/>
  <c r="CZ526" i="7"/>
  <c r="CZ347" i="7"/>
  <c r="CZ315" i="7"/>
  <c r="CZ99" i="7"/>
  <c r="CZ240" i="7"/>
  <c r="CZ626" i="7"/>
  <c r="CZ502" i="7"/>
  <c r="CZ440" i="7"/>
  <c r="CZ412" i="7"/>
  <c r="CZ420" i="7"/>
  <c r="CZ741" i="7"/>
  <c r="CZ617" i="7"/>
  <c r="CZ419" i="7"/>
  <c r="CZ815" i="7"/>
  <c r="CZ291" i="7"/>
  <c r="CZ352" i="7"/>
  <c r="CZ448" i="7"/>
  <c r="CZ481" i="7"/>
  <c r="CZ570" i="7"/>
  <c r="CZ775" i="7"/>
  <c r="CZ330" i="7"/>
  <c r="CZ305" i="7"/>
  <c r="CZ299" i="7"/>
  <c r="CZ447" i="7"/>
  <c r="CZ600" i="7"/>
  <c r="CZ135" i="7"/>
  <c r="CZ625" i="7"/>
  <c r="CZ161" i="7"/>
  <c r="CZ203" i="7"/>
  <c r="CZ271" i="7"/>
  <c r="CZ522" i="7"/>
  <c r="CZ761" i="7"/>
  <c r="CZ49" i="7"/>
  <c r="CZ497" i="7"/>
  <c r="CZ316" i="7"/>
  <c r="CZ530" i="7"/>
  <c r="CZ224" i="7"/>
  <c r="CZ323" i="7"/>
  <c r="CZ459" i="7"/>
  <c r="CZ466" i="7"/>
  <c r="CZ189" i="7"/>
  <c r="CZ259" i="7"/>
  <c r="CZ332" i="7"/>
  <c r="CZ520" i="7"/>
  <c r="CZ374" i="7"/>
  <c r="CZ221" i="7"/>
  <c r="CZ711" i="7"/>
  <c r="CZ339" i="7"/>
  <c r="CZ553" i="7"/>
  <c r="CZ554" i="7"/>
  <c r="CZ228" i="7"/>
  <c r="CZ62" i="7"/>
  <c r="CZ576" i="7"/>
  <c r="CZ427" i="7"/>
  <c r="CZ490" i="7"/>
  <c r="CZ555" i="7"/>
  <c r="CZ632" i="7"/>
  <c r="CZ717" i="7"/>
  <c r="CZ719" i="7"/>
  <c r="CZ697" i="7"/>
  <c r="CZ334" i="7"/>
  <c r="CZ393" i="7"/>
  <c r="CZ458" i="7"/>
  <c r="CZ544" i="7"/>
  <c r="CZ682" i="7"/>
  <c r="CZ708" i="7"/>
  <c r="CZ677" i="7"/>
  <c r="CZ616" i="7"/>
  <c r="CZ322" i="7"/>
  <c r="CZ397" i="7"/>
  <c r="CZ483" i="7"/>
  <c r="CZ640" i="7"/>
  <c r="CZ213" i="7"/>
  <c r="CZ68" i="7"/>
  <c r="CZ558" i="7"/>
  <c r="CZ30" i="7"/>
  <c r="CZ100" i="7"/>
  <c r="CZ165" i="7"/>
  <c r="CZ688" i="7"/>
  <c r="CZ506" i="7"/>
  <c r="CZ385" i="7"/>
  <c r="CZ444" i="7"/>
  <c r="CZ525" i="7"/>
  <c r="CZ597" i="7"/>
  <c r="CZ251" i="7"/>
  <c r="CZ338" i="7"/>
  <c r="CZ426" i="7"/>
  <c r="CZ493" i="7"/>
  <c r="CZ562" i="7"/>
  <c r="CZ707" i="7"/>
  <c r="CZ428" i="7"/>
  <c r="CZ421" i="7"/>
  <c r="CZ527" i="7"/>
  <c r="CZ583" i="7"/>
  <c r="CZ363" i="7"/>
  <c r="CZ324" i="7"/>
  <c r="CZ382" i="7"/>
  <c r="CZ594" i="7"/>
  <c r="CZ148" i="7"/>
  <c r="CZ402" i="7"/>
  <c r="CZ587" i="7"/>
  <c r="CZ782" i="7"/>
  <c r="CZ671" i="7"/>
  <c r="CZ725" i="7"/>
  <c r="CZ577" i="7"/>
  <c r="CZ687" i="7"/>
  <c r="CZ720" i="7"/>
  <c r="CZ778" i="7"/>
  <c r="CZ169" i="7"/>
  <c r="CZ653" i="7"/>
  <c r="CZ469" i="7"/>
  <c r="CZ734" i="7"/>
  <c r="CZ579" i="7"/>
  <c r="CZ650" i="7"/>
  <c r="CZ745" i="7"/>
  <c r="CZ816" i="7"/>
  <c r="CZ195" i="7"/>
  <c r="CZ278" i="7"/>
  <c r="CZ538" i="7"/>
  <c r="CZ471" i="7"/>
  <c r="CZ549" i="7"/>
  <c r="CZ621" i="7"/>
  <c r="CZ789" i="7"/>
  <c r="CZ26" i="7"/>
  <c r="CZ300" i="7"/>
  <c r="CZ388" i="7"/>
  <c r="CZ162" i="7"/>
  <c r="CZ261" i="7"/>
  <c r="CZ345" i="7"/>
  <c r="CZ129" i="7"/>
  <c r="CZ766" i="7"/>
  <c r="CZ504" i="7"/>
  <c r="CZ542" i="7"/>
  <c r="CZ679" i="7"/>
  <c r="CZ772" i="7"/>
  <c r="CZ25" i="7"/>
  <c r="CZ464" i="7"/>
  <c r="CZ550" i="7"/>
  <c r="CZ652" i="7"/>
  <c r="CZ700" i="7"/>
  <c r="CZ437" i="7"/>
  <c r="CZ512" i="7"/>
  <c r="CZ614" i="7"/>
  <c r="CZ681" i="7"/>
  <c r="CZ695" i="7"/>
  <c r="CZ89" i="7"/>
  <c r="CZ817" i="7"/>
  <c r="CZ501" i="7"/>
  <c r="CZ585" i="7"/>
  <c r="CZ657" i="7"/>
  <c r="CZ769" i="7"/>
  <c r="CZ760" i="7"/>
  <c r="CZ801" i="7"/>
  <c r="CZ496" i="7"/>
  <c r="CZ391" i="7"/>
  <c r="CZ477" i="7"/>
  <c r="CZ507" i="7"/>
  <c r="CZ591" i="7"/>
  <c r="CZ646" i="7"/>
  <c r="CZ569" i="7"/>
  <c r="CZ15" i="7"/>
  <c r="CZ537" i="7"/>
  <c r="CZ611" i="7"/>
  <c r="CZ675" i="7"/>
  <c r="CZ81" i="7"/>
  <c r="CZ586" i="7"/>
  <c r="CZ590" i="7"/>
  <c r="CZ645" i="7"/>
  <c r="CZ743" i="7"/>
  <c r="CZ823" i="7"/>
  <c r="CZ124" i="7"/>
  <c r="CZ534" i="7"/>
  <c r="CZ193" i="7"/>
  <c r="CZ827" i="7"/>
  <c r="CZ31" i="7"/>
  <c r="CZ205" i="7"/>
  <c r="CZ607" i="7"/>
  <c r="CZ414" i="7"/>
  <c r="CZ796" i="7"/>
  <c r="CZ145" i="7"/>
  <c r="CZ217" i="7"/>
  <c r="CZ793" i="7"/>
  <c r="CZ582" i="7"/>
  <c r="CZ288" i="7"/>
  <c r="CZ21" i="7"/>
  <c r="CZ754" i="7"/>
  <c r="CZ799" i="7"/>
  <c r="CZ6" i="7"/>
  <c r="CZ83" i="7"/>
  <c r="CZ716" i="7"/>
  <c r="CZ10" i="7"/>
  <c r="CZ280" i="7"/>
  <c r="CZ705" i="7"/>
  <c r="CZ748" i="7"/>
  <c r="CZ683" i="7"/>
  <c r="CZ53" i="7"/>
  <c r="CZ118" i="7"/>
  <c r="CZ787" i="7"/>
  <c r="CZ177" i="7"/>
  <c r="CZ215" i="7"/>
  <c r="CZ609" i="7"/>
  <c r="CZ628" i="7"/>
  <c r="CZ80" i="7"/>
  <c r="CZ132" i="7"/>
  <c r="CZ602" i="7"/>
  <c r="CZ366" i="7"/>
  <c r="CZ302" i="7"/>
  <c r="CZ318" i="7"/>
  <c r="CZ431" i="7"/>
  <c r="CZ433" i="7"/>
  <c r="CZ149" i="7"/>
  <c r="CZ63" i="7"/>
  <c r="CZ647" i="7"/>
  <c r="CZ728" i="7"/>
  <c r="CZ813" i="7"/>
  <c r="CZ45" i="7"/>
  <c r="CZ353" i="7"/>
  <c r="CZ639" i="7"/>
  <c r="CZ715" i="7"/>
  <c r="CZ794" i="7"/>
  <c r="CZ828" i="7"/>
  <c r="CZ39" i="7"/>
  <c r="CZ658" i="7"/>
  <c r="CZ691" i="7"/>
  <c r="DA2" i="7"/>
  <c r="DA661" i="7" s="1"/>
  <c r="CZ42" i="7"/>
  <c r="CZ637" i="7"/>
  <c r="CZ350" i="7"/>
  <c r="CZ644" i="7"/>
  <c r="CZ714" i="7"/>
  <c r="CZ825" i="7"/>
  <c r="CZ50" i="7"/>
  <c r="CZ495" i="7"/>
  <c r="CZ126" i="7"/>
  <c r="CZ293" i="7"/>
  <c r="CZ543" i="7"/>
  <c r="CZ615" i="7"/>
  <c r="CZ634" i="7"/>
  <c r="CZ739" i="7"/>
  <c r="CZ795" i="7"/>
  <c r="CZ69" i="7"/>
  <c r="CZ399" i="7"/>
  <c r="CZ656" i="7"/>
  <c r="CZ758" i="7"/>
  <c r="CZ4" i="7"/>
  <c r="CZ200" i="7"/>
  <c r="CZ468" i="7"/>
  <c r="CZ698" i="7"/>
  <c r="CZ788" i="7"/>
  <c r="CZ830" i="7"/>
  <c r="CZ106" i="7"/>
  <c r="CZ735" i="7"/>
  <c r="CZ740" i="7"/>
  <c r="CZ654" i="7"/>
  <c r="CZ157" i="7"/>
  <c r="CZ84" i="7"/>
  <c r="CZ742" i="7"/>
  <c r="CZ418" i="7"/>
  <c r="CZ204" i="7"/>
  <c r="CZ818" i="7"/>
  <c r="CZ186" i="7"/>
  <c r="CZ780" i="7"/>
  <c r="CZ370" i="7"/>
  <c r="CZ141" i="7"/>
  <c r="CZ181" i="7"/>
  <c r="CZ265" i="7"/>
  <c r="CZ351" i="7"/>
  <c r="CZ356" i="7"/>
  <c r="CZ270" i="7"/>
  <c r="CZ216" i="7"/>
  <c r="CZ191" i="7"/>
  <c r="CZ395" i="7"/>
  <c r="CZ190" i="7"/>
  <c r="CZ256" i="7"/>
  <c r="CZ326" i="7"/>
  <c r="CZ407" i="7"/>
  <c r="CZ348" i="7"/>
  <c r="CZ641" i="7"/>
  <c r="CZ822" i="7"/>
  <c r="CZ33" i="7"/>
  <c r="CZ43" i="7"/>
  <c r="CZ303" i="7"/>
  <c r="CZ362" i="7"/>
  <c r="CZ110" i="7"/>
  <c r="CZ272" i="7"/>
  <c r="CZ285" i="7"/>
  <c r="CZ605" i="7"/>
  <c r="CZ690" i="7"/>
  <c r="CZ713" i="7"/>
  <c r="CZ460" i="7"/>
  <c r="CZ12" i="7"/>
  <c r="CZ47" i="7"/>
  <c r="CZ199" i="7"/>
  <c r="CZ255" i="7"/>
  <c r="CZ329" i="7"/>
  <c r="CZ674" i="7"/>
  <c r="CZ61" i="7"/>
  <c r="CZ170" i="7"/>
  <c r="CZ179" i="7"/>
  <c r="CZ264" i="7"/>
  <c r="CZ51" i="7"/>
  <c r="CZ137" i="7"/>
  <c r="CZ197" i="7"/>
  <c r="CZ286" i="7"/>
  <c r="CZ373" i="7"/>
  <c r="CZ112" i="7"/>
  <c r="CZ476" i="7"/>
  <c r="CZ114" i="7"/>
  <c r="CZ196" i="7"/>
  <c r="CZ247" i="7"/>
  <c r="CZ309" i="7"/>
  <c r="CZ5" i="7"/>
  <c r="CZ225" i="7"/>
  <c r="CZ76" i="7"/>
  <c r="CZ804" i="7"/>
  <c r="CZ67" i="7"/>
  <c r="CZ120" i="7"/>
  <c r="CZ234" i="7"/>
  <c r="CZ283" i="7"/>
  <c r="CZ319" i="7"/>
  <c r="CZ159" i="7"/>
  <c r="CZ130" i="7"/>
  <c r="CZ178" i="7"/>
  <c r="CZ260" i="7"/>
  <c r="CZ485" i="7"/>
  <c r="CZ230" i="7"/>
  <c r="CZ164" i="7"/>
  <c r="CZ168" i="7"/>
  <c r="CZ277" i="7"/>
  <c r="CZ413" i="7"/>
  <c r="CZ236" i="7"/>
  <c r="CZ797" i="7"/>
  <c r="CZ245" i="7"/>
  <c r="CZ281" i="7"/>
  <c r="CZ292" i="7"/>
  <c r="CZ98" i="7"/>
  <c r="CZ166" i="7"/>
  <c r="DA267" i="7" l="1"/>
  <c r="DA334" i="7"/>
  <c r="DA67" i="7"/>
  <c r="DA167" i="7"/>
  <c r="DA635" i="7"/>
  <c r="DA158" i="7"/>
  <c r="DA821" i="7"/>
  <c r="DA714" i="7"/>
  <c r="DA392" i="7"/>
  <c r="DA442" i="7"/>
  <c r="DA265" i="7"/>
  <c r="DA319" i="7"/>
  <c r="DA226" i="7"/>
  <c r="DA61" i="7"/>
  <c r="DA393" i="7"/>
  <c r="DA63" i="7"/>
  <c r="DA285" i="7"/>
  <c r="DA712" i="7"/>
  <c r="DA808" i="7"/>
  <c r="DA325" i="7"/>
  <c r="DA689" i="7"/>
  <c r="DA331" i="7"/>
  <c r="DA729" i="7"/>
  <c r="DA164" i="7"/>
  <c r="DA238" i="7"/>
  <c r="DA532" i="7"/>
  <c r="DA308" i="7"/>
  <c r="DA202" i="7"/>
  <c r="DA397" i="7"/>
  <c r="DA125" i="7"/>
  <c r="DA186" i="7"/>
  <c r="DA739" i="7"/>
  <c r="DA314" i="7"/>
  <c r="DA28" i="7"/>
  <c r="DA194" i="7"/>
  <c r="DA597" i="7"/>
  <c r="DA26" i="7"/>
  <c r="DA378" i="7"/>
  <c r="DA312" i="7"/>
  <c r="DA750" i="7"/>
  <c r="DA153" i="7"/>
  <c r="DA252" i="7"/>
  <c r="DA613" i="7"/>
  <c r="DA249" i="7"/>
  <c r="DA505" i="7"/>
  <c r="DA6" i="7"/>
  <c r="DA234" i="7"/>
  <c r="DA831" i="7"/>
  <c r="DA98" i="7"/>
  <c r="DA795" i="7"/>
  <c r="DA586" i="7"/>
  <c r="DA698" i="7"/>
  <c r="DA55" i="7"/>
  <c r="DA492" i="7"/>
  <c r="DA547" i="7"/>
  <c r="DA558" i="7"/>
  <c r="DA524" i="7"/>
  <c r="DA146" i="7"/>
  <c r="DA384" i="7"/>
  <c r="DA772" i="7"/>
  <c r="DA172" i="7"/>
  <c r="DA563" i="7"/>
  <c r="DA673" i="7"/>
  <c r="DA560" i="7"/>
  <c r="DA124" i="7"/>
  <c r="DA408" i="7"/>
  <c r="DA474" i="7"/>
  <c r="DA261" i="7"/>
  <c r="DA49" i="7"/>
  <c r="DA107" i="7"/>
  <c r="DA590" i="7"/>
  <c r="DA429" i="7"/>
  <c r="DA205" i="7"/>
  <c r="DA102" i="7"/>
  <c r="DA240" i="7"/>
  <c r="DA243" i="7"/>
  <c r="DA665" i="7"/>
  <c r="DA162" i="7"/>
  <c r="DA260" i="7"/>
  <c r="DA717" i="7"/>
  <c r="DA248" i="7"/>
  <c r="DA3" i="7"/>
  <c r="DA448" i="7"/>
  <c r="DA493" i="7"/>
  <c r="DA440" i="7"/>
  <c r="DA710" i="7"/>
  <c r="DA498" i="7"/>
  <c r="DA742" i="7"/>
  <c r="DA44" i="7"/>
  <c r="DA778" i="7"/>
  <c r="DA449" i="7"/>
  <c r="DA58" i="7"/>
  <c r="DA29" i="7"/>
  <c r="DA93" i="7"/>
  <c r="DA187" i="7"/>
  <c r="DA23" i="7"/>
  <c r="DA414" i="7"/>
  <c r="DA805" i="7"/>
  <c r="DA191" i="7"/>
  <c r="DA797" i="7"/>
  <c r="DA138" i="7"/>
  <c r="DA759" i="7"/>
  <c r="DA322" i="7"/>
  <c r="DA268" i="7"/>
  <c r="DA486" i="7"/>
  <c r="DA229" i="7"/>
  <c r="DA276" i="7"/>
  <c r="DA181" i="7"/>
  <c r="DA575" i="7"/>
  <c r="DA576" i="7"/>
  <c r="DA508" i="7"/>
  <c r="DA96" i="7"/>
  <c r="DA121" i="7"/>
  <c r="DA405" i="7"/>
  <c r="DA471" i="7"/>
  <c r="DA599" i="7"/>
  <c r="DA775" i="7"/>
  <c r="DA485" i="7"/>
  <c r="DA197" i="7"/>
  <c r="DA420" i="7"/>
  <c r="DA11" i="7"/>
  <c r="DA403" i="7"/>
  <c r="DA701" i="7"/>
  <c r="DA675" i="7"/>
  <c r="DA483" i="7"/>
  <c r="DA829" i="7"/>
  <c r="DA259" i="7"/>
  <c r="DA363" i="7"/>
  <c r="DA793" i="7"/>
  <c r="DA592" i="7"/>
  <c r="DA788" i="7"/>
  <c r="DA494" i="7"/>
  <c r="DA275" i="7"/>
  <c r="DA374" i="7"/>
  <c r="DA321" i="7"/>
  <c r="DA686" i="7"/>
  <c r="DA589" i="7"/>
  <c r="DA350" i="7"/>
  <c r="DA766" i="7"/>
  <c r="DA196" i="7"/>
  <c r="DA458" i="7"/>
  <c r="DA511" i="7"/>
  <c r="DA59" i="7"/>
  <c r="DA324" i="7"/>
  <c r="DA381" i="7"/>
  <c r="DA37" i="7"/>
  <c r="DA573" i="7"/>
  <c r="DA364" i="7"/>
  <c r="DA469" i="7"/>
  <c r="DA383" i="7"/>
  <c r="DA157" i="7"/>
  <c r="DA256" i="7"/>
  <c r="DA398" i="7"/>
  <c r="DA741" i="7"/>
  <c r="DA816" i="7"/>
  <c r="DA264" i="7"/>
  <c r="DA666" i="7"/>
  <c r="DA740" i="7"/>
  <c r="DA83" i="7"/>
  <c r="DA450" i="7"/>
  <c r="DA302" i="7"/>
  <c r="DA47" i="7"/>
  <c r="DA75" i="7"/>
  <c r="DA601" i="7"/>
  <c r="DA216" i="7"/>
  <c r="DA786" i="7"/>
  <c r="DA693" i="7"/>
  <c r="DA119" i="7"/>
  <c r="DA534" i="7"/>
  <c r="DA623" i="7"/>
  <c r="DA221" i="7"/>
  <c r="DA395" i="7"/>
  <c r="DA272" i="7"/>
  <c r="DA764" i="7"/>
  <c r="DA43" i="7"/>
  <c r="DA341" i="7"/>
  <c r="DA359" i="7"/>
  <c r="DA25" i="7"/>
  <c r="DA211" i="7"/>
  <c r="DA674" i="7"/>
  <c r="DA355" i="7"/>
  <c r="DA735" i="7"/>
  <c r="DA228" i="7"/>
  <c r="DA459" i="7"/>
  <c r="DA588" i="7"/>
  <c r="DA648" i="7"/>
  <c r="DA311" i="7"/>
  <c r="DA300" i="7"/>
  <c r="DA822" i="7"/>
  <c r="DA258" i="7"/>
  <c r="DA326" i="7"/>
  <c r="DA581" i="7"/>
  <c r="DA347" i="7"/>
  <c r="DA425" i="7"/>
  <c r="DA190" i="7"/>
  <c r="DA57" i="7"/>
  <c r="DA42" i="7"/>
  <c r="DA19" i="7"/>
  <c r="DA484" i="7"/>
  <c r="DA784" i="7"/>
  <c r="DA74" i="7"/>
  <c r="DA360" i="7"/>
  <c r="DA428" i="7"/>
  <c r="DA607" i="7"/>
  <c r="DA5" i="7"/>
  <c r="DA504" i="7"/>
  <c r="DA677" i="7"/>
  <c r="DA409" i="7"/>
  <c r="DA245" i="7"/>
  <c r="DA531" i="7"/>
  <c r="DA615" i="7"/>
  <c r="DA131" i="7"/>
  <c r="DA46" i="7"/>
  <c r="DA105" i="7"/>
  <c r="DA353" i="7"/>
  <c r="DA106" i="7"/>
  <c r="DA199" i="7"/>
  <c r="DA752" i="7"/>
  <c r="DA218" i="7"/>
  <c r="DA490" i="7"/>
  <c r="DA591" i="7"/>
  <c r="DA36" i="7"/>
  <c r="DA417" i="7"/>
  <c r="DA546" i="7"/>
  <c r="DA416" i="7"/>
  <c r="DA810" i="7"/>
  <c r="DA436" i="7"/>
  <c r="DA133" i="7"/>
  <c r="DA438" i="7"/>
  <c r="DA499" i="7"/>
  <c r="DA662" i="7"/>
  <c r="DA209" i="7"/>
  <c r="DA454" i="7"/>
  <c r="DA482" i="7"/>
  <c r="DA60" i="7"/>
  <c r="DA269" i="7"/>
  <c r="DA779" i="7"/>
  <c r="DA699" i="7"/>
  <c r="DA24" i="7"/>
  <c r="DA491" i="7"/>
  <c r="DA551" i="7"/>
  <c r="DA515" i="7"/>
  <c r="DA763" i="7"/>
  <c r="DA700" i="7"/>
  <c r="DA649" i="7"/>
  <c r="DA34" i="7"/>
  <c r="DA313" i="7"/>
  <c r="DA443" i="7"/>
  <c r="DA344" i="7"/>
  <c r="DA116" i="7"/>
  <c r="DA114" i="7"/>
  <c r="DA372" i="7"/>
  <c r="DA802" i="7"/>
  <c r="DA516" i="7"/>
  <c r="DA460" i="7"/>
  <c r="DA175" i="7"/>
  <c r="DA72" i="7"/>
  <c r="DA301" i="7"/>
  <c r="DA682" i="7"/>
  <c r="DA598" i="7"/>
  <c r="DA338" i="7"/>
  <c r="DA27" i="7"/>
  <c r="DA639" i="7"/>
  <c r="DA676" i="7"/>
  <c r="DA386" i="7"/>
  <c r="DA780" i="7"/>
  <c r="DA815" i="7"/>
  <c r="DA506" i="7"/>
  <c r="DA653" i="7"/>
  <c r="DA62" i="7"/>
  <c r="DA283" i="7"/>
  <c r="DA539" i="7"/>
  <c r="DA519" i="7"/>
  <c r="DA421" i="7"/>
  <c r="DA232" i="7"/>
  <c r="DA555" i="7"/>
  <c r="DA718" i="7"/>
  <c r="DA702" i="7"/>
  <c r="DA625" i="7"/>
  <c r="DA688" i="7"/>
  <c r="DA572" i="7"/>
  <c r="DA122" i="7"/>
  <c r="DA652" i="7"/>
  <c r="DA156" i="7"/>
  <c r="DA171" i="7"/>
  <c r="DA501" i="7"/>
  <c r="DA411" i="7"/>
  <c r="DA823" i="7"/>
  <c r="DA340" i="7"/>
  <c r="DA709" i="7"/>
  <c r="DA512" i="7"/>
  <c r="DA757" i="7"/>
  <c r="DA233" i="7"/>
  <c r="DA257" i="7"/>
  <c r="DA535" i="7"/>
  <c r="DA622" i="7"/>
  <c r="DA39" i="7"/>
  <c r="DA432" i="7"/>
  <c r="DA306" i="7"/>
  <c r="DA189" i="7"/>
  <c r="DA215" i="7"/>
  <c r="DA389" i="7"/>
  <c r="DA624" i="7"/>
  <c r="DA753" i="7"/>
  <c r="DA530" i="7"/>
  <c r="DA293" i="7"/>
  <c r="DA713" i="7"/>
  <c r="DA488" i="7"/>
  <c r="DA271" i="7"/>
  <c r="DA297" i="7"/>
  <c r="DA237" i="7"/>
  <c r="DA606" i="7"/>
  <c r="DA108" i="7"/>
  <c r="DA722" i="7"/>
  <c r="DA183" i="7"/>
  <c r="DA619" i="7"/>
  <c r="DA657" i="7"/>
  <c r="DA728" i="7"/>
  <c r="DA817" i="7"/>
  <c r="DA659" i="7"/>
  <c r="DA270" i="7"/>
  <c r="DA577" i="7"/>
  <c r="DA627" i="7"/>
  <c r="DA241" i="7"/>
  <c r="DA595" i="7"/>
  <c r="DA182" i="7"/>
  <c r="DA660" i="7"/>
  <c r="DA70" i="7"/>
  <c r="DA426" i="7"/>
  <c r="DA358" i="7"/>
  <c r="DA771" i="7"/>
  <c r="DA223" i="7"/>
  <c r="DA694" i="7"/>
  <c r="DA707" i="7"/>
  <c r="DA813" i="7"/>
  <c r="DA282" i="7"/>
  <c r="DA629" i="7"/>
  <c r="DA142" i="7"/>
  <c r="DA139" i="7"/>
  <c r="DA465" i="7"/>
  <c r="DA537" i="7"/>
  <c r="DA640" i="7"/>
  <c r="DA799" i="7"/>
  <c r="DA246" i="7"/>
  <c r="DA17" i="7"/>
  <c r="DA112" i="7"/>
  <c r="DA562" i="7"/>
  <c r="DA819" i="7"/>
  <c r="DA481" i="7"/>
  <c r="DA69" i="7"/>
  <c r="DA309" i="7"/>
  <c r="DA376" i="7"/>
  <c r="DA526" i="7"/>
  <c r="DA770" i="7"/>
  <c r="DA214" i="7"/>
  <c r="DA150" i="7"/>
  <c r="DA404" i="7"/>
  <c r="DA777" i="7"/>
  <c r="DA220" i="7"/>
  <c r="DA564" i="7"/>
  <c r="DA152" i="7"/>
  <c r="DA132" i="7"/>
  <c r="DA768" i="7"/>
  <c r="DA439" i="7"/>
  <c r="DA227" i="7"/>
  <c r="DA466" i="7"/>
  <c r="DA608" i="7"/>
  <c r="DA201" i="7"/>
  <c r="DA655" i="7"/>
  <c r="DA166" i="7"/>
  <c r="DA478" i="7"/>
  <c r="DA569" i="7"/>
  <c r="DA579" i="7"/>
  <c r="DA203" i="7"/>
  <c r="DA782" i="7"/>
  <c r="DA587" i="7"/>
  <c r="DA345" i="7"/>
  <c r="DA746" i="7"/>
  <c r="DA79" i="7"/>
  <c r="DA78" i="7"/>
  <c r="DA419" i="7"/>
  <c r="DA65" i="7"/>
  <c r="DA262" i="7"/>
  <c r="DA427" i="7"/>
  <c r="DA647" i="7"/>
  <c r="DA748" i="7"/>
  <c r="DA529" i="7"/>
  <c r="DA773" i="7"/>
  <c r="DA633" i="7"/>
  <c r="DA280" i="7"/>
  <c r="DA147" i="7"/>
  <c r="DA566" i="7"/>
  <c r="DA774" i="7"/>
  <c r="DA30" i="7"/>
  <c r="DB2" i="7"/>
  <c r="DB661" i="7" s="1"/>
  <c r="DA418" i="7"/>
  <c r="DA343" i="7"/>
  <c r="DA92" i="7"/>
  <c r="DA375" i="7"/>
  <c r="DA431" i="7"/>
  <c r="DA645" i="7"/>
  <c r="DA103" i="7"/>
  <c r="DA64" i="7"/>
  <c r="DA53" i="7"/>
  <c r="DA354" i="7"/>
  <c r="DA734" i="7"/>
  <c r="DA825" i="7"/>
  <c r="DA380" i="7"/>
  <c r="DA35" i="7"/>
  <c r="DA833" i="7"/>
  <c r="DA434" i="7"/>
  <c r="DA738" i="7"/>
  <c r="DA826" i="7"/>
  <c r="DA602" i="7"/>
  <c r="DA230" i="7"/>
  <c r="DA155" i="7"/>
  <c r="DA776" i="7"/>
  <c r="DA195" i="7"/>
  <c r="DA611" i="7"/>
  <c r="DA208" i="7"/>
  <c r="DA71" i="7"/>
  <c r="DA406" i="7"/>
  <c r="DA803" i="7"/>
  <c r="DA50" i="7"/>
  <c r="DA477" i="7"/>
  <c r="DA679" i="7"/>
  <c r="DA554" i="7"/>
  <c r="DA528" i="7"/>
  <c r="DA348" i="7"/>
  <c r="DA609" i="7"/>
  <c r="DA668" i="7"/>
  <c r="DA605" i="7"/>
  <c r="DA726" i="7"/>
  <c r="DA433" i="7"/>
  <c r="DA193" i="7"/>
  <c r="DA277" i="7"/>
  <c r="DA38" i="7"/>
  <c r="DA472" i="7"/>
  <c r="DA832" i="7"/>
  <c r="DA169" i="7"/>
  <c r="DA479" i="7"/>
  <c r="DA550" i="7"/>
  <c r="DA787" i="7"/>
  <c r="DA391" i="7"/>
  <c r="DA315" i="7"/>
  <c r="DA263" i="7"/>
  <c r="DA68" i="7"/>
  <c r="DA593" i="7"/>
  <c r="DA288" i="7"/>
  <c r="DA284" i="7"/>
  <c r="DA316" i="7"/>
  <c r="DA390" i="7"/>
  <c r="DA255" i="7"/>
  <c r="DA681" i="7"/>
  <c r="DA394" i="7"/>
  <c r="DA332" i="7"/>
  <c r="DA356" i="7"/>
  <c r="DA628" i="7"/>
  <c r="DA170" i="7"/>
  <c r="DA266" i="7"/>
  <c r="DA4" i="7"/>
  <c r="DA620" i="7"/>
  <c r="DA287" i="7"/>
  <c r="DA400" i="7"/>
  <c r="DA687" i="7"/>
  <c r="DA273" i="7"/>
  <c r="DA351" i="7"/>
  <c r="DA463" i="7"/>
  <c r="DA415" i="7"/>
  <c r="DA641" i="7"/>
  <c r="DA369" i="7"/>
  <c r="DA304" i="7"/>
  <c r="DA678" i="7"/>
  <c r="DA745" i="7"/>
  <c r="DA168" i="7"/>
  <c r="DA464" i="7"/>
  <c r="DA178" i="7"/>
  <c r="DA399" i="7"/>
  <c r="DA792" i="7"/>
  <c r="DA643" i="7"/>
  <c r="DA143" i="7"/>
  <c r="DA523" i="7"/>
  <c r="DA796" i="7"/>
  <c r="DA48" i="7"/>
  <c r="DA790" i="7"/>
  <c r="DA239" i="7"/>
  <c r="DA382" i="7"/>
  <c r="DA705" i="7"/>
  <c r="DA335" i="7"/>
  <c r="DA618" i="7"/>
  <c r="DA128" i="7"/>
  <c r="DA204" i="7"/>
  <c r="DA444" i="7"/>
  <c r="DA743" i="7"/>
  <c r="DA140" i="7"/>
  <c r="DA219" i="7"/>
  <c r="DA536" i="7"/>
  <c r="DA614" i="7"/>
  <c r="DA173" i="7"/>
  <c r="DA513" i="7"/>
  <c r="DA54" i="7"/>
  <c r="DA192" i="7"/>
  <c r="DA476" i="7"/>
  <c r="DA51" i="7"/>
  <c r="DA373" i="7"/>
  <c r="DA697" i="7"/>
  <c r="DA574" i="7"/>
  <c r="DA212" i="7"/>
  <c r="DA604" i="7"/>
  <c r="DA15" i="7"/>
  <c r="DA104" i="7"/>
  <c r="DA66" i="7"/>
  <c r="DA583" i="7"/>
  <c r="DA109" i="7"/>
  <c r="DA31" i="7"/>
  <c r="DA330" i="7"/>
  <c r="DA747" i="7"/>
  <c r="DA451" i="7"/>
  <c r="DA242" i="7"/>
  <c r="DA16" i="7"/>
  <c r="DA52" i="7"/>
  <c r="DA520" i="7"/>
  <c r="DA812" i="7"/>
  <c r="DA769" i="7"/>
  <c r="DA396" i="7"/>
  <c r="DA91" i="7"/>
  <c r="DA435" i="7"/>
  <c r="DA725" i="7"/>
  <c r="DA135" i="7"/>
  <c r="DA557" i="7"/>
  <c r="DA568" i="7"/>
  <c r="DA22" i="7"/>
  <c r="DA253" i="7"/>
  <c r="DA367" i="7"/>
  <c r="DA455" i="7"/>
  <c r="DA711" i="7"/>
  <c r="DA807" i="7"/>
  <c r="DA294" i="7"/>
  <c r="DA670" i="7"/>
  <c r="DA703" i="7"/>
  <c r="DA385" i="7"/>
  <c r="DA727" i="7"/>
  <c r="DA323" i="7"/>
  <c r="DA422" i="7"/>
  <c r="DA163" i="7"/>
  <c r="DA254" i="7"/>
  <c r="DA101" i="7"/>
  <c r="DA473" i="7"/>
  <c r="DA303" i="7"/>
  <c r="DA368" i="7"/>
  <c r="DA527" i="7"/>
  <c r="DA559" i="7"/>
  <c r="DA111" i="7"/>
  <c r="DA279" i="7"/>
  <c r="DA33" i="7"/>
  <c r="DA804" i="7"/>
  <c r="DA827" i="7"/>
  <c r="DA14" i="7"/>
  <c r="DA20" i="7"/>
  <c r="DA94" i="7"/>
  <c r="DA669" i="7"/>
  <c r="DA456" i="7"/>
  <c r="DA177" i="7"/>
  <c r="DA127" i="7"/>
  <c r="DA289" i="7"/>
  <c r="DA634" i="7"/>
  <c r="DA567" i="7"/>
  <c r="DA548" i="7"/>
  <c r="DA818" i="7"/>
  <c r="DA333" i="7"/>
  <c r="DA603" i="7"/>
  <c r="DA298" i="7"/>
  <c r="DA637" i="7"/>
  <c r="DA137" i="7"/>
  <c r="DA185" i="7"/>
  <c r="DA407" i="7"/>
  <c r="DA553" i="7"/>
  <c r="DA691" i="7"/>
  <c r="DA467" i="7"/>
  <c r="DA401" i="7"/>
  <c r="DA828" i="7"/>
  <c r="DA292" i="7"/>
  <c r="DA377" i="7"/>
  <c r="DA733" i="7"/>
  <c r="DA328" i="7"/>
  <c r="DA41" i="7"/>
  <c r="DA413" i="7"/>
  <c r="DA646" i="7"/>
  <c r="DA758" i="7"/>
  <c r="DA571" i="7"/>
  <c r="DA480" i="7"/>
  <c r="DA514" i="7"/>
  <c r="DA327" i="7"/>
  <c r="DA134" i="7"/>
  <c r="DA159" i="7"/>
  <c r="DA720" i="7"/>
  <c r="DA667" i="7"/>
  <c r="DA756" i="7"/>
  <c r="DA342" i="7"/>
  <c r="DA723" i="7"/>
  <c r="DA136" i="7"/>
  <c r="DA236" i="7"/>
  <c r="DA533" i="7"/>
  <c r="DA13" i="7"/>
  <c r="DA544" i="7"/>
  <c r="DA250" i="7"/>
  <c r="DA461" i="7"/>
  <c r="DA81" i="7"/>
  <c r="DA522" i="7"/>
  <c r="DA424" i="7"/>
  <c r="DA161" i="7"/>
  <c r="DA235" i="7"/>
  <c r="DA781" i="7"/>
  <c r="DA299" i="7"/>
  <c r="DA801" i="7"/>
  <c r="DA680" i="7"/>
  <c r="DA160" i="7"/>
  <c r="DA585" i="7"/>
  <c r="DA76" i="7"/>
  <c r="DA278" i="7"/>
  <c r="DA811" i="7"/>
  <c r="DA594" i="7"/>
  <c r="DA200" i="7"/>
  <c r="DA423" i="7"/>
  <c r="DA510" i="7"/>
  <c r="DA785" i="7"/>
  <c r="DA339" i="7"/>
  <c r="DA113" i="7"/>
  <c r="DA470" i="7"/>
  <c r="DA800" i="7"/>
  <c r="DA32" i="7"/>
  <c r="DA751" i="7"/>
  <c r="DA658" i="7"/>
  <c r="DA213" i="7"/>
  <c r="DA97" i="7"/>
  <c r="DA445" i="7"/>
  <c r="DA762" i="7"/>
  <c r="DA361" i="7"/>
  <c r="DA366" i="7"/>
  <c r="DA704" i="7"/>
  <c r="DA798" i="7"/>
  <c r="DA402" i="7"/>
  <c r="DA783" i="7"/>
  <c r="DA489" i="7"/>
  <c r="DA84" i="7"/>
  <c r="DA538" i="7"/>
  <c r="DA388" i="7"/>
  <c r="DA582" i="7"/>
  <c r="DA151" i="7"/>
  <c r="DA542" i="7"/>
  <c r="DA85" i="7"/>
  <c r="DA715" i="7"/>
  <c r="DA596" i="7"/>
  <c r="DA118" i="7"/>
  <c r="DA507" i="7"/>
  <c r="DA225" i="7"/>
  <c r="DA370" i="7"/>
  <c r="DA692" i="7"/>
  <c r="DA457" i="7"/>
  <c r="DA824" i="7"/>
  <c r="DA251" i="7"/>
  <c r="DA40" i="7"/>
  <c r="DA18" i="7"/>
  <c r="DA441" i="7"/>
  <c r="DA502" i="7"/>
  <c r="DA365" i="7"/>
  <c r="DA115" i="7"/>
  <c r="DA179" i="7"/>
  <c r="DA565" i="7"/>
  <c r="DA129" i="7"/>
  <c r="DA82" i="7"/>
  <c r="DA10" i="7"/>
  <c r="DA184" i="7"/>
  <c r="DA617" i="7"/>
  <c r="DA446" i="7"/>
  <c r="DA144" i="7"/>
  <c r="DA412" i="7"/>
  <c r="DA357" i="7"/>
  <c r="DA231" i="7"/>
  <c r="DA362" i="7"/>
  <c r="DA336" i="7"/>
  <c r="DA453" i="7"/>
  <c r="DA561" i="7"/>
  <c r="DA830" i="7"/>
  <c r="DA352" i="7"/>
  <c r="DA500" i="7"/>
  <c r="DA310" i="7"/>
  <c r="DA329" i="7"/>
  <c r="DA165" i="7"/>
  <c r="DA145" i="7"/>
  <c r="DA706" i="7"/>
  <c r="DA126" i="7"/>
  <c r="DA549" i="7"/>
  <c r="DA684" i="7"/>
  <c r="DA690" i="7"/>
  <c r="DA176" i="7"/>
  <c r="DA290" i="7"/>
  <c r="DA683" i="7"/>
  <c r="DA117" i="7"/>
  <c r="DA148" i="7"/>
  <c r="DA452" i="7"/>
  <c r="DA570" i="7"/>
  <c r="DA696" i="7"/>
  <c r="DA149" i="7"/>
  <c r="DA387" i="7"/>
  <c r="DA497" i="7"/>
  <c r="DA663" i="7"/>
  <c r="DA556" i="7"/>
  <c r="DA154" i="7"/>
  <c r="DA580" i="7"/>
  <c r="DA56" i="7"/>
  <c r="DA468" i="7"/>
  <c r="DA509" i="7"/>
  <c r="DA462" i="7"/>
  <c r="DA621" i="7"/>
  <c r="DA724" i="7"/>
  <c r="DA7" i="7"/>
  <c r="DA317" i="7"/>
  <c r="DA379" i="7"/>
  <c r="DA9" i="7"/>
  <c r="DA174" i="7"/>
  <c r="DA410" i="7"/>
  <c r="DA543" i="7"/>
  <c r="DA737" i="7"/>
  <c r="DA286" i="7"/>
  <c r="DA761" i="7"/>
  <c r="DA110" i="7"/>
  <c r="DA517" i="7"/>
  <c r="DA100" i="7"/>
  <c r="DA371" i="7"/>
  <c r="DA552" i="7"/>
  <c r="DA664" i="7"/>
  <c r="DA89" i="7"/>
  <c r="DA487" i="7"/>
  <c r="DA736" i="7"/>
  <c r="DA217" i="7"/>
  <c r="DA721" i="7"/>
  <c r="DA814" i="7"/>
  <c r="DA644" i="7"/>
  <c r="DA610" i="7"/>
  <c r="DA224" i="7"/>
  <c r="DA281" i="7"/>
  <c r="DA767" i="7"/>
  <c r="DA77" i="7"/>
  <c r="DA760" i="7"/>
  <c r="DA120" i="7"/>
  <c r="DA545" i="7"/>
  <c r="DA630" i="7"/>
  <c r="DA695" i="7"/>
  <c r="DA584" i="7"/>
  <c r="DA789" i="7"/>
  <c r="DA600" i="7"/>
  <c r="DA21" i="7"/>
  <c r="DA307" i="7"/>
  <c r="DA749" i="7"/>
  <c r="DA765" i="7"/>
  <c r="DA291" i="7"/>
  <c r="DA198" i="7"/>
  <c r="DA447" i="7"/>
  <c r="DA8" i="7"/>
  <c r="DA320" i="7"/>
  <c r="DA349" i="7"/>
  <c r="DA791" i="7"/>
  <c r="DA656" i="7"/>
  <c r="DA708" i="7"/>
  <c r="DA305" i="7"/>
  <c r="DA578" i="7"/>
  <c r="DA626" i="7"/>
  <c r="DA188" i="7"/>
  <c r="DA90" i="7"/>
  <c r="DA296" i="7"/>
  <c r="DA755" i="7"/>
  <c r="DA207" i="7"/>
  <c r="DA612" i="7"/>
  <c r="DA671" i="7"/>
  <c r="DA744" i="7"/>
  <c r="DA87" i="7"/>
  <c r="DA719" i="7"/>
  <c r="DA130" i="7"/>
  <c r="DA475" i="7"/>
  <c r="DA495" i="7"/>
  <c r="DA430" i="7"/>
  <c r="DA337" i="7"/>
  <c r="DA616" i="7"/>
  <c r="DA654" i="7"/>
  <c r="DA295" i="7"/>
  <c r="DA636" i="7"/>
  <c r="DA244" i="7"/>
  <c r="DA318" i="7"/>
  <c r="DA632" i="7"/>
  <c r="DA73" i="7"/>
  <c r="DA496" i="7"/>
  <c r="DA732" i="7"/>
  <c r="DA88" i="7"/>
  <c r="DA247" i="7"/>
  <c r="DA642" i="7"/>
  <c r="DA80" i="7"/>
  <c r="DA123" i="7"/>
  <c r="DA222" i="7"/>
  <c r="DA141" i="7"/>
  <c r="DA518" i="7"/>
  <c r="DA95" i="7"/>
  <c r="DA346" i="7"/>
  <c r="DA437" i="7"/>
  <c r="DA210" i="7"/>
  <c r="DA820" i="7"/>
  <c r="DA99" i="7"/>
  <c r="DA525" i="7"/>
  <c r="DA794" i="7"/>
  <c r="DA12" i="7"/>
  <c r="DA716" i="7"/>
  <c r="DA730" i="7"/>
  <c r="DA206" i="7"/>
  <c r="DA809" i="7"/>
  <c r="DA754" i="7"/>
  <c r="DA806" i="7"/>
  <c r="DA86" i="7"/>
  <c r="DA731" i="7"/>
  <c r="DA685" i="7"/>
  <c r="DA631" i="7"/>
  <c r="DA638" i="7"/>
  <c r="DA274" i="7"/>
  <c r="DA672" i="7"/>
  <c r="DA180" i="7"/>
  <c r="DA45" i="7"/>
  <c r="DA521" i="7"/>
  <c r="DA650" i="7"/>
  <c r="DA503" i="7"/>
  <c r="DB268" i="7" l="1"/>
  <c r="DB297" i="7"/>
  <c r="DB451" i="7"/>
  <c r="DB452" i="7"/>
  <c r="DB595" i="7"/>
  <c r="DB434" i="7"/>
  <c r="DB500" i="7"/>
  <c r="DB301" i="7"/>
  <c r="DB61" i="7"/>
  <c r="DB137" i="7"/>
  <c r="DB324" i="7"/>
  <c r="DB441" i="7"/>
  <c r="DB817" i="7"/>
  <c r="DB282" i="7"/>
  <c r="DB292" i="7"/>
  <c r="DB334" i="7"/>
  <c r="DB352" i="7"/>
  <c r="DB286" i="7"/>
  <c r="DB412" i="7"/>
  <c r="DB760" i="7"/>
  <c r="DB336" i="7"/>
  <c r="DB342" i="7"/>
  <c r="DB80" i="7"/>
  <c r="DB89" i="7"/>
  <c r="DB676" i="7"/>
  <c r="DB786" i="7"/>
  <c r="DB360" i="7"/>
  <c r="DB761" i="7"/>
  <c r="DB190" i="7"/>
  <c r="DB526" i="7"/>
  <c r="DB533" i="7"/>
  <c r="DB534" i="7"/>
  <c r="DB663" i="7"/>
  <c r="DB599" i="7"/>
  <c r="DB730" i="7"/>
  <c r="DB773" i="7"/>
  <c r="DB53" i="7"/>
  <c r="DB747" i="7"/>
  <c r="DB353" i="7"/>
  <c r="DB355" i="7"/>
  <c r="DB701" i="7"/>
  <c r="DB215" i="7"/>
  <c r="DB125" i="7"/>
  <c r="DB711" i="7"/>
  <c r="DB384" i="7"/>
  <c r="DB129" i="7"/>
  <c r="DB22" i="7"/>
  <c r="DB194" i="7"/>
  <c r="DB335" i="7"/>
  <c r="DB482" i="7"/>
  <c r="DB144" i="7"/>
  <c r="DB313" i="7"/>
  <c r="DB463" i="7"/>
  <c r="DB629" i="7"/>
  <c r="DB809" i="7"/>
  <c r="DB184" i="7"/>
  <c r="DB719" i="7"/>
  <c r="DB88" i="7"/>
  <c r="DB167" i="7"/>
  <c r="DB273" i="7"/>
  <c r="DB458" i="7"/>
  <c r="DB552" i="7"/>
  <c r="DB505" i="7"/>
  <c r="DB284" i="7"/>
  <c r="DB298" i="7"/>
  <c r="DB528" i="7"/>
  <c r="DB690" i="7"/>
  <c r="DB810" i="7"/>
  <c r="DB330" i="7"/>
  <c r="DC2" i="7"/>
  <c r="DC661" i="7" s="1"/>
  <c r="DB752" i="7"/>
  <c r="DB445" i="7"/>
  <c r="DB87" i="7"/>
  <c r="DB253" i="7"/>
  <c r="DB153" i="7"/>
  <c r="DB456" i="7"/>
  <c r="DB722" i="7"/>
  <c r="DB519" i="7"/>
  <c r="DB296" i="7"/>
  <c r="DB710" i="7"/>
  <c r="DB419" i="7"/>
  <c r="DB726" i="7"/>
  <c r="DB346" i="7"/>
  <c r="DB554" i="7"/>
  <c r="DB160" i="7"/>
  <c r="DB825" i="7"/>
  <c r="DB593" i="7"/>
  <c r="DB108" i="7"/>
  <c r="DB395" i="7"/>
  <c r="DB382" i="7"/>
  <c r="DB60" i="7"/>
  <c r="DB597" i="7"/>
  <c r="DB544" i="7"/>
  <c r="DB818" i="7"/>
  <c r="DB392" i="7"/>
  <c r="DB476" i="7"/>
  <c r="DB25" i="7"/>
  <c r="DB415" i="7"/>
  <c r="DB424" i="7"/>
  <c r="DB807" i="7"/>
  <c r="DB706" i="7"/>
  <c r="DB585" i="7"/>
  <c r="DB73" i="7"/>
  <c r="DB682" i="7"/>
  <c r="DB201" i="7"/>
  <c r="DB402" i="7"/>
  <c r="DB735" i="7"/>
  <c r="DB381" i="7"/>
  <c r="DB102" i="7"/>
  <c r="DB267" i="7"/>
  <c r="DB479" i="7"/>
  <c r="DB652" i="7"/>
  <c r="DB679" i="7"/>
  <c r="DB793" i="7"/>
  <c r="DB212" i="7"/>
  <c r="DB428" i="7"/>
  <c r="DB166" i="7"/>
  <c r="DB176" i="7"/>
  <c r="DB380" i="7"/>
  <c r="DB542" i="7"/>
  <c r="DB677" i="7"/>
  <c r="DB626" i="7"/>
  <c r="DB46" i="7"/>
  <c r="DB162" i="7"/>
  <c r="DB454" i="7"/>
  <c r="DB506" i="7"/>
  <c r="DB486" i="7"/>
  <c r="DB681" i="7"/>
  <c r="DB478" i="7"/>
  <c r="DB587" i="7"/>
  <c r="DB34" i="7"/>
  <c r="DB205" i="7"/>
  <c r="DB196" i="7"/>
  <c r="DB64" i="7"/>
  <c r="DB197" i="7"/>
  <c r="DB130" i="7"/>
  <c r="DB657" i="7"/>
  <c r="DB634" i="7"/>
  <c r="DB632" i="7"/>
  <c r="DB646" i="7"/>
  <c r="DB756" i="7"/>
  <c r="DB15" i="7"/>
  <c r="DB464" i="7"/>
  <c r="DB442" i="7"/>
  <c r="DB101" i="7"/>
  <c r="DB133" i="7"/>
  <c r="DB182" i="7"/>
  <c r="DB496" i="7"/>
  <c r="DB568" i="7"/>
  <c r="DB66" i="7"/>
  <c r="DB230" i="7"/>
  <c r="DB329" i="7"/>
  <c r="DB607" i="7"/>
  <c r="DB39" i="7"/>
  <c r="DB134" i="7"/>
  <c r="DB275" i="7"/>
  <c r="DB370" i="7"/>
  <c r="DB521" i="7"/>
  <c r="DB175" i="7"/>
  <c r="DB349" i="7"/>
  <c r="DB462" i="7"/>
  <c r="DB705" i="7"/>
  <c r="DB7" i="7"/>
  <c r="DB147" i="7"/>
  <c r="DB29" i="7"/>
  <c r="DB10" i="7"/>
  <c r="DB219" i="7"/>
  <c r="DB321" i="7"/>
  <c r="DB481" i="7"/>
  <c r="DB689" i="7"/>
  <c r="DB170" i="7"/>
  <c r="DB399" i="7"/>
  <c r="DB728" i="7"/>
  <c r="DB325" i="7"/>
  <c r="DB218" i="7"/>
  <c r="DB75" i="7"/>
  <c r="DB739" i="7"/>
  <c r="DB455" i="7"/>
  <c r="DB714" i="7"/>
  <c r="DB602" i="7"/>
  <c r="DB307" i="7"/>
  <c r="DB436" i="7"/>
  <c r="DB570" i="7"/>
  <c r="DB589" i="7"/>
  <c r="DB801" i="7"/>
  <c r="DB640" i="7"/>
  <c r="DB126" i="7"/>
  <c r="DB755" i="7"/>
  <c r="DB140" i="7"/>
  <c r="DB563" i="7"/>
  <c r="DB183" i="7"/>
  <c r="DB84" i="7"/>
  <c r="DB788" i="7"/>
  <c r="DB237" i="7"/>
  <c r="DB820" i="7"/>
  <c r="DB431" i="7"/>
  <c r="DB746" i="7"/>
  <c r="DB501" i="7"/>
  <c r="DB437" i="7"/>
  <c r="DB192" i="7"/>
  <c r="DB494" i="7"/>
  <c r="DB666" i="7"/>
  <c r="DB191" i="7"/>
  <c r="DB122" i="7"/>
  <c r="DB251" i="7"/>
  <c r="DB575" i="7"/>
  <c r="DB765" i="7"/>
  <c r="DB804" i="7"/>
  <c r="DB669" i="7"/>
  <c r="DB95" i="7"/>
  <c r="DB74" i="7"/>
  <c r="DB573" i="7"/>
  <c r="DB223" i="7"/>
  <c r="DB385" i="7"/>
  <c r="DB591" i="7"/>
  <c r="DB797" i="7"/>
  <c r="DB54" i="7"/>
  <c r="DB244" i="7"/>
  <c r="DB55" i="7"/>
  <c r="DB721" i="7"/>
  <c r="DB276" i="7"/>
  <c r="DB371" i="7"/>
  <c r="DB567" i="7"/>
  <c r="DB769" i="7"/>
  <c r="DB9" i="7"/>
  <c r="DB460" i="7"/>
  <c r="DB777" i="7"/>
  <c r="DB830" i="7"/>
  <c r="DB636" i="7"/>
  <c r="DB647" i="7"/>
  <c r="DB724" i="7"/>
  <c r="DB47" i="7"/>
  <c r="DB344" i="7"/>
  <c r="DB748" i="7"/>
  <c r="DB113" i="7"/>
  <c r="DB359" i="7"/>
  <c r="DB409" i="7"/>
  <c r="DB259" i="7"/>
  <c r="DB435" i="7"/>
  <c r="DB800" i="7"/>
  <c r="DB247" i="7"/>
  <c r="DB246" i="7"/>
  <c r="DB784" i="7"/>
  <c r="DB216" i="7"/>
  <c r="DB169" i="7"/>
  <c r="DB264" i="7"/>
  <c r="DB285" i="7"/>
  <c r="DB238" i="7"/>
  <c r="DB193" i="7"/>
  <c r="DB257" i="7"/>
  <c r="DB406" i="7"/>
  <c r="DB684" i="7"/>
  <c r="DB738" i="7"/>
  <c r="DB255" i="7"/>
  <c r="DB553" i="7"/>
  <c r="DB328" i="7"/>
  <c r="DB263" i="7"/>
  <c r="DB495" i="7"/>
  <c r="DB648" i="7"/>
  <c r="DB787" i="7"/>
  <c r="DB598" i="7"/>
  <c r="DB388" i="7"/>
  <c r="DB48" i="7"/>
  <c r="DB376" i="7"/>
  <c r="DB443" i="7"/>
  <c r="DB565" i="7"/>
  <c r="DB745" i="7"/>
  <c r="DB672" i="7"/>
  <c r="DB733" i="7"/>
  <c r="DB725" i="7"/>
  <c r="DB291" i="7"/>
  <c r="DB254" i="7"/>
  <c r="DB350" i="7"/>
  <c r="DB720" i="7"/>
  <c r="DB468" i="7"/>
  <c r="DB696" i="7"/>
  <c r="DB203" i="7"/>
  <c r="DB316" i="7"/>
  <c r="DB410" i="7"/>
  <c r="DB52" i="7"/>
  <c r="DB430" i="7"/>
  <c r="DB26" i="7"/>
  <c r="DB21" i="7"/>
  <c r="DB656" i="7"/>
  <c r="DB234" i="7"/>
  <c r="DB224" i="7"/>
  <c r="DB480" i="7"/>
  <c r="DB564" i="7"/>
  <c r="DB515" i="7"/>
  <c r="DB78" i="7"/>
  <c r="DB70" i="7"/>
  <c r="DB114" i="7"/>
  <c r="DB279" i="7"/>
  <c r="DB427" i="7"/>
  <c r="DB731" i="7"/>
  <c r="DB685" i="7"/>
  <c r="DB444" i="7"/>
  <c r="DB490" i="7"/>
  <c r="DB826" i="7"/>
  <c r="DB154" i="7"/>
  <c r="DB269" i="7"/>
  <c r="DB331" i="7"/>
  <c r="DB207" i="7"/>
  <c r="DB692" i="7"/>
  <c r="DB779" i="7"/>
  <c r="DB822" i="7"/>
  <c r="DB103" i="7"/>
  <c r="DB248" i="7"/>
  <c r="DB241" i="7"/>
  <c r="DB628" i="7"/>
  <c r="DB398" i="7"/>
  <c r="DB502" i="7"/>
  <c r="DB545" i="7"/>
  <c r="DB517" i="7"/>
  <c r="DB627" i="7"/>
  <c r="DB408" i="7"/>
  <c r="DB187" i="7"/>
  <c r="DB28" i="7"/>
  <c r="DB97" i="7"/>
  <c r="DB159" i="7"/>
  <c r="DB308" i="7"/>
  <c r="DB497" i="7"/>
  <c r="DB136" i="7"/>
  <c r="DB594" i="7"/>
  <c r="DB391" i="7"/>
  <c r="DB421" i="7"/>
  <c r="DB603" i="7"/>
  <c r="DB771" i="7"/>
  <c r="DB832" i="7"/>
  <c r="DB510" i="7"/>
  <c r="DB638" i="7"/>
  <c r="DB776" i="7"/>
  <c r="DB729" i="7"/>
  <c r="DB322" i="7"/>
  <c r="DB414" i="7"/>
  <c r="DB649" i="7"/>
  <c r="DB828" i="7"/>
  <c r="DB121" i="7"/>
  <c r="DB512" i="7"/>
  <c r="DB691" i="7"/>
  <c r="DB751" i="7"/>
  <c r="DB345" i="7"/>
  <c r="DB474" i="7"/>
  <c r="DB619" i="7"/>
  <c r="DB703" i="7"/>
  <c r="DB337" i="7"/>
  <c r="DB509" i="7"/>
  <c r="DB600" i="7"/>
  <c r="DB118" i="7"/>
  <c r="DB225" i="7"/>
  <c r="DB605" i="7"/>
  <c r="DB770" i="7"/>
  <c r="DB658" i="7"/>
  <c r="DB750" i="7"/>
  <c r="DB383" i="7"/>
  <c r="DB532" i="7"/>
  <c r="DB633" i="7"/>
  <c r="DB200" i="7"/>
  <c r="DB578" i="7"/>
  <c r="DB374" i="7"/>
  <c r="DB816" i="7"/>
  <c r="DB539" i="7"/>
  <c r="DB744" i="7"/>
  <c r="DB249" i="7"/>
  <c r="DB271" i="7"/>
  <c r="DB766" i="7"/>
  <c r="DB311" i="7"/>
  <c r="DB483" i="7"/>
  <c r="DB664" i="7"/>
  <c r="DB831" i="7"/>
  <c r="DB13" i="7"/>
  <c r="DB723" i="7"/>
  <c r="DB518" i="7"/>
  <c r="DB119" i="7"/>
  <c r="DB535" i="7"/>
  <c r="DB569" i="7"/>
  <c r="DB72" i="7"/>
  <c r="DB604" i="7"/>
  <c r="DB404" i="7"/>
  <c r="DB151" i="7"/>
  <c r="DB91" i="7"/>
  <c r="DB214" i="7"/>
  <c r="DB473" i="7"/>
  <c r="DB653" i="7"/>
  <c r="DB596" i="7"/>
  <c r="DB815" i="7"/>
  <c r="DB617" i="7"/>
  <c r="DB687" i="7"/>
  <c r="DB790" i="7"/>
  <c r="DB448" i="7"/>
  <c r="DB57" i="7"/>
  <c r="DB261" i="7"/>
  <c r="DB50" i="7"/>
  <c r="DB708" i="7"/>
  <c r="DB287" i="7"/>
  <c r="DB262" i="7"/>
  <c r="DB155" i="7"/>
  <c r="DB319" i="7"/>
  <c r="DB525" i="7"/>
  <c r="DB694" i="7"/>
  <c r="DB555" i="7"/>
  <c r="DB266" i="7"/>
  <c r="DB576" i="7"/>
  <c r="DB686" i="7"/>
  <c r="DB199" i="7"/>
  <c r="DB347" i="7"/>
  <c r="DB471" i="7"/>
  <c r="DB356" i="7"/>
  <c r="DB743" i="7"/>
  <c r="DB68" i="7"/>
  <c r="DB93" i="7"/>
  <c r="DB143" i="7"/>
  <c r="DB354" i="7"/>
  <c r="DB426" i="7"/>
  <c r="DB6" i="7"/>
  <c r="DB601" i="7"/>
  <c r="DB516" i="7"/>
  <c r="DB625" i="7"/>
  <c r="DB624" i="7"/>
  <c r="DB754" i="7"/>
  <c r="DB11" i="7"/>
  <c r="DB63" i="7"/>
  <c r="DB83" i="7"/>
  <c r="DB131" i="7"/>
  <c r="DB265" i="7"/>
  <c r="DB364" i="7"/>
  <c r="DB579" i="7"/>
  <c r="DB727" i="7"/>
  <c r="DB799" i="7"/>
  <c r="DB551" i="7"/>
  <c r="DB524" i="7"/>
  <c r="DB158" i="7"/>
  <c r="DB92" i="7"/>
  <c r="DB148" i="7"/>
  <c r="DB740" i="7"/>
  <c r="DB37" i="7"/>
  <c r="DB465" i="7"/>
  <c r="DB659" i="7"/>
  <c r="DB520" i="7"/>
  <c r="DB558" i="7"/>
  <c r="DB86" i="7"/>
  <c r="DB213" i="7"/>
  <c r="DB811" i="7"/>
  <c r="DB56" i="7"/>
  <c r="DB819" i="7"/>
  <c r="DB673" i="7"/>
  <c r="DB803" i="7"/>
  <c r="DB40" i="7"/>
  <c r="DB274" i="7"/>
  <c r="DB522" i="7"/>
  <c r="DB757" i="7"/>
  <c r="DB67" i="7"/>
  <c r="DB400" i="7"/>
  <c r="DB243" i="7"/>
  <c r="DB450" i="7"/>
  <c r="DB650" i="7"/>
  <c r="DB417" i="7"/>
  <c r="DB372" i="7"/>
  <c r="DB461" i="7"/>
  <c r="DB232" i="7"/>
  <c r="DB796" i="7"/>
  <c r="DB470" i="7"/>
  <c r="DB348" i="7"/>
  <c r="DB288" i="7"/>
  <c r="DB699" i="7"/>
  <c r="DB606" i="7"/>
  <c r="DB104" i="7"/>
  <c r="DB164" i="7"/>
  <c r="DB789" i="7"/>
  <c r="DB429" i="7"/>
  <c r="DB272" i="7"/>
  <c r="DB142" i="7"/>
  <c r="DB767" i="7"/>
  <c r="DB715" i="7"/>
  <c r="DB397" i="7"/>
  <c r="DB132" i="7"/>
  <c r="DB332" i="7"/>
  <c r="DB559" i="7"/>
  <c r="DB704" i="7"/>
  <c r="DB65" i="7"/>
  <c r="DB373" i="7"/>
  <c r="DB530" i="7"/>
  <c r="DB697" i="7"/>
  <c r="DB802" i="7"/>
  <c r="DB367" i="7"/>
  <c r="DB580" i="7"/>
  <c r="DB643" i="7"/>
  <c r="DB741" i="7"/>
  <c r="DB453" i="7"/>
  <c r="DB128" i="7"/>
  <c r="DB236" i="7"/>
  <c r="DB394" i="7"/>
  <c r="DB557" i="7"/>
  <c r="DB654" i="7"/>
  <c r="DB662" i="7"/>
  <c r="DB764" i="7"/>
  <c r="DB3" i="7"/>
  <c r="DB814" i="7"/>
  <c r="DB780" i="7"/>
  <c r="DB145" i="7"/>
  <c r="DB258" i="7"/>
  <c r="DB547" i="7"/>
  <c r="DB309" i="7"/>
  <c r="DB351" i="7"/>
  <c r="DB358" i="7"/>
  <c r="DB660" i="7"/>
  <c r="DB781" i="7"/>
  <c r="DB100" i="7"/>
  <c r="DB655" i="7"/>
  <c r="DB117" i="7"/>
  <c r="DB698" i="7"/>
  <c r="DB707" i="7"/>
  <c r="DB8" i="7"/>
  <c r="DB202" i="7"/>
  <c r="DB295" i="7"/>
  <c r="DB139" i="7"/>
  <c r="DB228" i="7"/>
  <c r="DB222" i="7"/>
  <c r="DB44" i="7"/>
  <c r="DB621" i="7"/>
  <c r="DB700" i="7"/>
  <c r="DB315" i="7"/>
  <c r="DB467" i="7"/>
  <c r="DB561" i="7"/>
  <c r="DB622" i="7"/>
  <c r="DB135" i="7"/>
  <c r="DB149" i="7"/>
  <c r="DB736" i="7"/>
  <c r="DB90" i="7"/>
  <c r="DB609" i="7"/>
  <c r="DB613" i="7"/>
  <c r="DB38" i="7"/>
  <c r="DB792" i="7"/>
  <c r="DB829" i="7"/>
  <c r="DB562" i="7"/>
  <c r="DB732" i="7"/>
  <c r="DB635" i="7"/>
  <c r="DB161" i="7"/>
  <c r="DB172" i="7"/>
  <c r="DB156" i="7"/>
  <c r="DB683" i="7"/>
  <c r="DB123" i="7"/>
  <c r="DB718" i="7"/>
  <c r="DB69" i="7"/>
  <c r="DB667" i="7"/>
  <c r="DB422" i="7"/>
  <c r="DB375" i="7"/>
  <c r="DB186" i="7"/>
  <c r="DB785" i="7"/>
  <c r="DB420" i="7"/>
  <c r="DB475" i="7"/>
  <c r="DB300" i="7"/>
  <c r="DB339" i="7"/>
  <c r="DB366" i="7"/>
  <c r="DB499" i="7"/>
  <c r="DB477" i="7"/>
  <c r="DB14" i="7"/>
  <c r="DB513" i="7"/>
  <c r="DB327" i="7"/>
  <c r="DB577" i="7"/>
  <c r="DB556" i="7"/>
  <c r="DB749" i="7"/>
  <c r="DB642" i="7"/>
  <c r="DB614" i="7"/>
  <c r="DB615" i="7"/>
  <c r="DB592" i="7"/>
  <c r="DB270" i="7"/>
  <c r="DB411" i="7"/>
  <c r="DB4" i="7"/>
  <c r="DB386" i="7"/>
  <c r="DB717" i="7"/>
  <c r="DB549" i="7"/>
  <c r="DB716" i="7"/>
  <c r="DB423" i="7"/>
  <c r="DB33" i="7"/>
  <c r="DB413" i="7"/>
  <c r="DB572" i="7"/>
  <c r="DB208" i="7"/>
  <c r="DB221" i="7"/>
  <c r="DB30" i="7"/>
  <c r="DB240" i="7"/>
  <c r="DB487" i="7"/>
  <c r="DB782" i="7"/>
  <c r="DB120" i="7"/>
  <c r="DB168" i="7"/>
  <c r="DB260" i="7"/>
  <c r="DB529" i="7"/>
  <c r="DB24" i="7"/>
  <c r="DB79" i="7"/>
  <c r="DB639" i="7"/>
  <c r="DB768" i="7"/>
  <c r="DB227" i="7"/>
  <c r="DB231" i="7"/>
  <c r="DB362" i="7"/>
  <c r="DB303" i="7"/>
  <c r="DB340" i="7"/>
  <c r="DB588" i="7"/>
  <c r="DB824" i="7"/>
  <c r="DB49" i="7"/>
  <c r="DB548" i="7"/>
  <c r="DB283" i="7"/>
  <c r="DB18" i="7"/>
  <c r="DB96" i="7"/>
  <c r="DB165" i="7"/>
  <c r="DB338" i="7"/>
  <c r="DB485" i="7"/>
  <c r="DB245" i="7"/>
  <c r="DB457" i="7"/>
  <c r="DB504" i="7"/>
  <c r="DB527" i="7"/>
  <c r="DB31" i="7"/>
  <c r="DB226" i="7"/>
  <c r="DB306" i="7"/>
  <c r="DB491" i="7"/>
  <c r="DB27" i="7"/>
  <c r="DB798" i="7"/>
  <c r="DB59" i="7"/>
  <c r="DB98" i="7"/>
  <c r="DB425" i="7"/>
  <c r="DB389" i="7"/>
  <c r="DB314" i="7"/>
  <c r="DB469" i="7"/>
  <c r="DB51" i="7"/>
  <c r="DB299" i="7"/>
  <c r="DB778" i="7"/>
  <c r="DB217" i="7"/>
  <c r="DB531" i="7"/>
  <c r="DB668" i="7"/>
  <c r="DB805" i="7"/>
  <c r="DB277" i="7"/>
  <c r="DB252" i="7"/>
  <c r="DB174" i="7"/>
  <c r="DB310" i="7"/>
  <c r="DB157" i="7"/>
  <c r="DB112" i="7"/>
  <c r="DB81" i="7"/>
  <c r="DB211" i="7"/>
  <c r="DB432" i="7"/>
  <c r="DB574" i="7"/>
  <c r="DB361" i="7"/>
  <c r="DB302" i="7"/>
  <c r="DB763" i="7"/>
  <c r="DB294" i="7"/>
  <c r="DB737" i="7"/>
  <c r="DB396" i="7"/>
  <c r="DB171" i="7"/>
  <c r="DB35" i="7"/>
  <c r="DB484" i="7"/>
  <c r="DB433" i="7"/>
  <c r="DB19" i="7"/>
  <c r="DB401" i="7"/>
  <c r="DB823" i="7"/>
  <c r="DB138" i="7"/>
  <c r="DB438" i="7"/>
  <c r="DB618" i="7"/>
  <c r="DB233" i="7"/>
  <c r="DB507" i="7"/>
  <c r="DB42" i="7"/>
  <c r="DB210" i="7"/>
  <c r="DB407" i="7"/>
  <c r="DB645" i="7"/>
  <c r="DB180" i="7"/>
  <c r="DB363" i="7"/>
  <c r="DB439" i="7"/>
  <c r="DB235" i="7"/>
  <c r="DB43" i="7"/>
  <c r="DB220" i="7"/>
  <c r="DB209" i="7"/>
  <c r="DB195" i="7"/>
  <c r="DB12" i="7"/>
  <c r="DB538" i="7"/>
  <c r="DB671" i="7"/>
  <c r="DB198" i="7"/>
  <c r="DB173" i="7"/>
  <c r="DB390" i="7"/>
  <c r="DB571" i="7"/>
  <c r="DB637" i="7"/>
  <c r="DB110" i="7"/>
  <c r="DB489" i="7"/>
  <c r="DB620" i="7"/>
  <c r="DB278" i="7"/>
  <c r="DB36" i="7"/>
  <c r="DB674" i="7"/>
  <c r="DB109" i="7"/>
  <c r="DB821" i="7"/>
  <c r="DB41" i="7"/>
  <c r="DB405" i="7"/>
  <c r="DB23" i="7"/>
  <c r="DB508" i="7"/>
  <c r="DB16" i="7"/>
  <c r="DB586" i="7"/>
  <c r="DB791" i="7"/>
  <c r="DB393" i="7"/>
  <c r="DB566" i="7"/>
  <c r="DB695" i="7"/>
  <c r="DB523" i="7"/>
  <c r="DB581" i="7"/>
  <c r="DB357" i="7"/>
  <c r="DB377" i="7"/>
  <c r="DB281" i="7"/>
  <c r="DB416" i="7"/>
  <c r="DB644" i="7"/>
  <c r="DB124" i="7"/>
  <c r="DB813" i="7"/>
  <c r="DB616" i="7"/>
  <c r="DB641" i="7"/>
  <c r="DB185" i="7"/>
  <c r="DB305" i="7"/>
  <c r="DB472" i="7"/>
  <c r="DB543" i="7"/>
  <c r="DB62" i="7"/>
  <c r="DB323" i="7"/>
  <c r="DB403" i="7"/>
  <c r="DB611" i="7"/>
  <c r="DB794" i="7"/>
  <c r="DB76" i="7"/>
  <c r="DB387" i="7"/>
  <c r="DB536" i="7"/>
  <c r="DB758" i="7"/>
  <c r="DB206" i="7"/>
  <c r="DB498" i="7"/>
  <c r="DB678" i="7"/>
  <c r="DB693" i="7"/>
  <c r="DB680" i="7"/>
  <c r="DB250" i="7"/>
  <c r="DB550" i="7"/>
  <c r="DB290" i="7"/>
  <c r="DB511" i="7"/>
  <c r="DB189" i="7"/>
  <c r="DB537" i="7"/>
  <c r="DB71" i="7"/>
  <c r="DB665" i="7"/>
  <c r="DB783" i="7"/>
  <c r="DB369" i="7"/>
  <c r="DB181" i="7"/>
  <c r="DB503" i="7"/>
  <c r="DB560" i="7"/>
  <c r="DB546" i="7"/>
  <c r="DB670" i="7"/>
  <c r="DB204" i="7"/>
  <c r="DB341" i="7"/>
  <c r="DB188" i="7"/>
  <c r="DB320" i="7"/>
  <c r="DB590" i="7"/>
  <c r="DB772" i="7"/>
  <c r="DB623" i="7"/>
  <c r="DB812" i="7"/>
  <c r="DB808" i="7"/>
  <c r="DB45" i="7"/>
  <c r="DB150" i="7"/>
  <c r="DB116" i="7"/>
  <c r="DB106" i="7"/>
  <c r="DB85" i="7"/>
  <c r="DB256" i="7"/>
  <c r="DB242" i="7"/>
  <c r="DB32" i="7"/>
  <c r="DB229" i="7"/>
  <c r="DB77" i="7"/>
  <c r="DB806" i="7"/>
  <c r="DB688" i="7"/>
  <c r="DB753" i="7"/>
  <c r="DB774" i="7"/>
  <c r="DB449" i="7"/>
  <c r="DB612" i="7"/>
  <c r="DB709" i="7"/>
  <c r="DB326" i="7"/>
  <c r="DB583" i="7"/>
  <c r="DB317" i="7"/>
  <c r="DB343" i="7"/>
  <c r="DB318" i="7"/>
  <c r="DB459" i="7"/>
  <c r="DB795" i="7"/>
  <c r="DB239" i="7"/>
  <c r="DB630" i="7"/>
  <c r="DB702" i="7"/>
  <c r="DB514" i="7"/>
  <c r="DB152" i="7"/>
  <c r="DB289" i="7"/>
  <c r="DB446" i="7"/>
  <c r="DB582" i="7"/>
  <c r="DB734" i="7"/>
  <c r="DB94" i="7"/>
  <c r="DB440" i="7"/>
  <c r="DB713" i="7"/>
  <c r="DB712" i="7"/>
  <c r="DB775" i="7"/>
  <c r="DB105" i="7"/>
  <c r="DB675" i="7"/>
  <c r="DB82" i="7"/>
  <c r="DB146" i="7"/>
  <c r="DB280" i="7"/>
  <c r="DB447" i="7"/>
  <c r="DB584" i="7"/>
  <c r="DB368" i="7"/>
  <c r="DB293" i="7"/>
  <c r="DB762" i="7"/>
  <c r="DB17" i="7"/>
  <c r="DB58" i="7"/>
  <c r="DB179" i="7"/>
  <c r="DB365" i="7"/>
  <c r="DB418" i="7"/>
  <c r="DB111" i="7"/>
  <c r="DB141" i="7"/>
  <c r="DB312" i="7"/>
  <c r="DB466" i="7"/>
  <c r="DB610" i="7"/>
  <c r="DB488" i="7"/>
  <c r="DB333" i="7"/>
  <c r="DB178" i="7"/>
  <c r="DB827" i="7"/>
  <c r="DB115" i="7"/>
  <c r="DB378" i="7"/>
  <c r="DB492" i="7"/>
  <c r="DB631" i="7"/>
  <c r="DB163" i="7"/>
  <c r="DB20" i="7"/>
  <c r="DB608" i="7"/>
  <c r="DB759" i="7"/>
  <c r="DB107" i="7"/>
  <c r="DB493" i="7"/>
  <c r="DB742" i="7"/>
  <c r="DB833" i="7"/>
  <c r="DB304" i="7"/>
  <c r="DB5" i="7"/>
  <c r="DB99" i="7"/>
  <c r="DB177" i="7"/>
  <c r="DB379" i="7"/>
  <c r="DB127" i="7"/>
  <c r="DC268" i="7" l="1"/>
  <c r="DC807" i="7"/>
  <c r="DC157" i="7"/>
  <c r="DC299" i="7"/>
  <c r="DC439" i="7"/>
  <c r="DC722" i="7"/>
  <c r="DC353" i="7"/>
  <c r="DC456" i="7"/>
  <c r="DC801" i="7"/>
  <c r="DC216" i="7"/>
  <c r="DC70" i="7"/>
  <c r="DC219" i="7"/>
  <c r="DC381" i="7"/>
  <c r="DC642" i="7"/>
  <c r="DC443" i="7"/>
  <c r="DC298" i="7"/>
  <c r="DC96" i="7"/>
  <c r="DC492" i="7"/>
  <c r="DC597" i="7"/>
  <c r="DC765" i="7"/>
  <c r="DC172" i="7"/>
  <c r="DC566" i="7"/>
  <c r="DC598" i="7"/>
  <c r="DC293" i="7"/>
  <c r="DC479" i="7"/>
  <c r="DC560" i="7"/>
  <c r="DC698" i="7"/>
  <c r="DC723" i="7"/>
  <c r="DC38" i="7"/>
  <c r="DC140" i="7"/>
  <c r="DC245" i="7"/>
  <c r="DC646" i="7"/>
  <c r="DC779" i="7"/>
  <c r="DC338" i="7"/>
  <c r="DC354" i="7"/>
  <c r="DC500" i="7"/>
  <c r="DC678" i="7"/>
  <c r="DC65" i="7"/>
  <c r="DC657" i="7"/>
  <c r="DC794" i="7"/>
  <c r="DC139" i="7"/>
  <c r="DC731" i="7"/>
  <c r="DC347" i="7"/>
  <c r="DC787" i="7"/>
  <c r="DC82" i="7"/>
  <c r="DC827" i="7"/>
  <c r="DC4" i="7"/>
  <c r="DC110" i="7"/>
  <c r="DC275" i="7"/>
  <c r="DC464" i="7"/>
  <c r="DC42" i="7"/>
  <c r="DC499" i="7"/>
  <c r="DC489" i="7"/>
  <c r="DC589" i="7"/>
  <c r="DC754" i="7"/>
  <c r="DC73" i="7"/>
  <c r="DC523" i="7"/>
  <c r="DC118" i="7"/>
  <c r="DC727" i="7"/>
  <c r="DC785" i="7"/>
  <c r="DC83" i="7"/>
  <c r="DC244" i="7"/>
  <c r="DC796" i="7"/>
  <c r="DC135" i="7"/>
  <c r="DC321" i="7"/>
  <c r="DC414" i="7"/>
  <c r="DC530" i="7"/>
  <c r="DC668" i="7"/>
  <c r="DC750" i="7"/>
  <c r="DC715" i="7"/>
  <c r="DC694" i="7"/>
  <c r="DC93" i="7"/>
  <c r="DC199" i="7"/>
  <c r="DC188" i="7"/>
  <c r="DC58" i="7"/>
  <c r="DC242" i="7"/>
  <c r="DC399" i="7"/>
  <c r="DC455" i="7"/>
  <c r="DC482" i="7"/>
  <c r="DC563" i="7"/>
  <c r="DC662" i="7"/>
  <c r="DC804" i="7"/>
  <c r="DC417" i="7"/>
  <c r="DC784" i="7"/>
  <c r="DC570" i="7"/>
  <c r="DC368" i="7"/>
  <c r="DC401" i="7"/>
  <c r="DC537" i="7"/>
  <c r="DC667" i="7"/>
  <c r="DC21" i="7"/>
  <c r="DC40" i="7"/>
  <c r="DC228" i="7"/>
  <c r="DC9" i="7"/>
  <c r="DC202" i="7"/>
  <c r="DC306" i="7"/>
  <c r="DC518" i="7"/>
  <c r="DC208" i="7"/>
  <c r="DC432" i="7"/>
  <c r="DC786" i="7"/>
  <c r="DC150" i="7"/>
  <c r="DC608" i="7"/>
  <c r="DC497" i="7"/>
  <c r="DC684" i="7"/>
  <c r="DC512" i="7"/>
  <c r="DC590" i="7"/>
  <c r="DC307" i="7"/>
  <c r="DC232" i="7"/>
  <c r="DC177" i="7"/>
  <c r="DC511" i="7"/>
  <c r="DC682" i="7"/>
  <c r="DC493" i="7"/>
  <c r="DC257" i="7"/>
  <c r="DC805" i="7"/>
  <c r="DC711" i="7"/>
  <c r="DC413" i="7"/>
  <c r="DC466" i="7"/>
  <c r="DC380" i="7"/>
  <c r="DC250" i="7"/>
  <c r="DC267" i="7"/>
  <c r="DC163" i="7"/>
  <c r="DC327" i="7"/>
  <c r="DC461" i="7"/>
  <c r="DC550" i="7"/>
  <c r="DC398" i="7"/>
  <c r="DC365" i="7"/>
  <c r="DC179" i="7"/>
  <c r="DC138" i="7"/>
  <c r="DC134" i="7"/>
  <c r="DC238" i="7"/>
  <c r="DC376" i="7"/>
  <c r="DC510" i="7"/>
  <c r="DC247" i="7"/>
  <c r="DC636" i="7"/>
  <c r="DC339" i="7"/>
  <c r="DC5" i="7"/>
  <c r="DC620" i="7"/>
  <c r="DC717" i="7"/>
  <c r="DC46" i="7"/>
  <c r="DC600" i="7"/>
  <c r="DC198" i="7"/>
  <c r="DC641" i="7"/>
  <c r="DC791" i="7"/>
  <c r="DC586" i="7"/>
  <c r="DC716" i="7"/>
  <c r="DC816" i="7"/>
  <c r="DC699" i="7"/>
  <c r="DC125" i="7"/>
  <c r="DC288" i="7"/>
  <c r="DC384" i="7"/>
  <c r="DC217" i="7"/>
  <c r="DC362" i="7"/>
  <c r="DC89" i="7"/>
  <c r="DC526" i="7"/>
  <c r="DC633" i="7"/>
  <c r="DC792" i="7"/>
  <c r="DC828" i="7"/>
  <c r="DC822" i="7"/>
  <c r="DC149" i="7"/>
  <c r="DC309" i="7"/>
  <c r="DC402" i="7"/>
  <c r="DC824" i="7"/>
  <c r="DC793" i="7"/>
  <c r="DC225" i="7"/>
  <c r="DC829" i="7"/>
  <c r="DC166" i="7"/>
  <c r="DC333" i="7"/>
  <c r="DC427" i="7"/>
  <c r="DC129" i="7"/>
  <c r="DC76" i="7"/>
  <c r="DC189" i="7"/>
  <c r="DC725" i="7"/>
  <c r="DC237" i="7"/>
  <c r="DC758" i="7"/>
  <c r="DC99" i="7"/>
  <c r="DC92" i="7"/>
  <c r="DC463" i="7"/>
  <c r="DC383" i="7"/>
  <c r="DC71" i="7"/>
  <c r="DC733" i="7"/>
  <c r="DC450" i="7"/>
  <c r="DC521" i="7"/>
  <c r="DC19" i="7"/>
  <c r="DC114" i="7"/>
  <c r="DC635" i="7"/>
  <c r="DC744" i="7"/>
  <c r="DC222" i="7"/>
  <c r="DC691" i="7"/>
  <c r="DC325" i="7"/>
  <c r="DC580" i="7"/>
  <c r="DC596" i="7"/>
  <c r="DC730" i="7"/>
  <c r="DC33" i="7"/>
  <c r="DC253" i="7"/>
  <c r="DC475" i="7"/>
  <c r="DC323" i="7"/>
  <c r="DC231" i="7"/>
  <c r="DC757" i="7"/>
  <c r="DC261" i="7"/>
  <c r="DC243" i="7"/>
  <c r="DC310" i="7"/>
  <c r="DC803" i="7"/>
  <c r="DC63" i="7"/>
  <c r="DC386" i="7"/>
  <c r="DC300" i="7"/>
  <c r="DC394" i="7"/>
  <c r="DC568" i="7"/>
  <c r="DC702" i="7"/>
  <c r="DC12" i="7"/>
  <c r="DC535" i="7"/>
  <c r="DC373" i="7"/>
  <c r="DC704" i="7"/>
  <c r="DC251" i="7"/>
  <c r="DC372" i="7"/>
  <c r="DC490" i="7"/>
  <c r="DC686" i="7"/>
  <c r="DC665" i="7"/>
  <c r="DC328" i="7"/>
  <c r="DC573" i="7"/>
  <c r="DC66" i="7"/>
  <c r="DC777" i="7"/>
  <c r="DC87" i="7"/>
  <c r="DC144" i="7"/>
  <c r="DC226" i="7"/>
  <c r="DC688" i="7"/>
  <c r="DC823" i="7"/>
  <c r="DC675" i="7"/>
  <c r="DC738" i="7"/>
  <c r="DC8" i="7"/>
  <c r="DC178" i="7"/>
  <c r="DC517" i="7"/>
  <c r="DC278" i="7"/>
  <c r="DC449" i="7"/>
  <c r="DC527" i="7"/>
  <c r="DC141" i="7"/>
  <c r="DC17" i="7"/>
  <c r="DC51" i="7"/>
  <c r="DC669" i="7"/>
  <c r="DC800" i="7"/>
  <c r="DC136" i="7"/>
  <c r="DC664" i="7"/>
  <c r="DC161" i="7"/>
  <c r="DC283" i="7"/>
  <c r="DC470" i="7"/>
  <c r="DC826" i="7"/>
  <c r="DC266" i="7"/>
  <c r="DC389" i="7"/>
  <c r="DC713" i="7"/>
  <c r="DC107" i="7"/>
  <c r="DC304" i="7"/>
  <c r="DC424" i="7"/>
  <c r="DC468" i="7"/>
  <c r="DC680" i="7"/>
  <c r="DC830" i="7"/>
  <c r="DC821" i="7"/>
  <c r="DC174" i="7"/>
  <c r="DC605" i="7"/>
  <c r="DC285" i="7"/>
  <c r="DC549" i="7"/>
  <c r="DC194" i="7"/>
  <c r="DC296" i="7"/>
  <c r="DC78" i="7"/>
  <c r="DC720" i="7"/>
  <c r="DC409" i="7"/>
  <c r="DC745" i="7"/>
  <c r="DC395" i="7"/>
  <c r="DC502" i="7"/>
  <c r="DC769" i="7"/>
  <c r="DC54" i="7"/>
  <c r="DC799" i="7"/>
  <c r="DC152" i="7"/>
  <c r="DC85" i="7"/>
  <c r="DC534" i="7"/>
  <c r="DC659" i="7"/>
  <c r="DC808" i="7"/>
  <c r="DC685" i="7"/>
  <c r="DC56" i="7"/>
  <c r="DC440" i="7"/>
  <c r="DC552" i="7"/>
  <c r="DC683" i="7"/>
  <c r="DC105" i="7"/>
  <c r="DC501" i="7"/>
  <c r="DC610" i="7"/>
  <c r="DC167" i="7"/>
  <c r="DC545" i="7"/>
  <c r="DC404" i="7"/>
  <c r="DC524" i="7"/>
  <c r="DC625" i="7"/>
  <c r="DC814" i="7"/>
  <c r="DC330" i="7"/>
  <c r="DC797" i="7"/>
  <c r="DC616" i="7"/>
  <c r="DC16" i="7"/>
  <c r="DC53" i="7"/>
  <c r="DC200" i="7"/>
  <c r="DC377" i="7"/>
  <c r="DC679" i="7"/>
  <c r="DC640" i="7"/>
  <c r="DC647" i="7"/>
  <c r="DC350" i="7"/>
  <c r="DC20" i="7"/>
  <c r="DC184" i="7"/>
  <c r="DC316" i="7"/>
  <c r="DC761" i="7"/>
  <c r="DC419" i="7"/>
  <c r="DC556" i="7"/>
  <c r="DC637" i="7"/>
  <c r="DC331" i="7"/>
  <c r="DC397" i="7"/>
  <c r="DC13" i="7"/>
  <c r="DC802" i="7"/>
  <c r="DC123" i="7"/>
  <c r="DC273" i="7"/>
  <c r="DC156" i="7"/>
  <c r="DC281" i="7"/>
  <c r="DC458" i="7"/>
  <c r="DC577" i="7"/>
  <c r="DC473" i="7"/>
  <c r="DC755" i="7"/>
  <c r="DC204" i="7"/>
  <c r="DC302" i="7"/>
  <c r="DC326" i="7"/>
  <c r="DC444" i="7"/>
  <c r="DC558" i="7"/>
  <c r="DC729" i="7"/>
  <c r="DC57" i="7"/>
  <c r="DC374" i="7"/>
  <c r="DC653" i="7"/>
  <c r="DC86" i="7"/>
  <c r="DC241" i="7"/>
  <c r="DC351" i="7"/>
  <c r="DC520" i="7"/>
  <c r="DC248" i="7"/>
  <c r="DC555" i="7"/>
  <c r="DC286" i="7"/>
  <c r="DC446" i="7"/>
  <c r="DC676" i="7"/>
  <c r="DC749" i="7"/>
  <c r="DC213" i="7"/>
  <c r="DC35" i="7"/>
  <c r="DC234" i="7"/>
  <c r="DC393" i="7"/>
  <c r="DC240" i="7"/>
  <c r="DC806" i="7"/>
  <c r="DC494" i="7"/>
  <c r="DC97" i="7"/>
  <c r="DC148" i="7"/>
  <c r="DC77" i="7"/>
  <c r="DC294" i="7"/>
  <c r="DC714" i="7"/>
  <c r="DC585" i="7"/>
  <c r="DC671" i="7"/>
  <c r="DC43" i="7"/>
  <c r="DC120" i="7"/>
  <c r="DC539" i="7"/>
  <c r="DC736" i="7"/>
  <c r="DC480" i="7"/>
  <c r="DC151" i="7"/>
  <c r="DC262" i="7"/>
  <c r="DC588" i="7"/>
  <c r="DC718" i="7"/>
  <c r="DC44" i="7"/>
  <c r="DC531" i="7"/>
  <c r="DC133" i="7"/>
  <c r="DC564" i="7"/>
  <c r="DC771" i="7"/>
  <c r="DC436" i="7"/>
  <c r="DC554" i="7"/>
  <c r="DC622" i="7"/>
  <c r="DC768" i="7"/>
  <c r="DC145" i="7"/>
  <c r="DC732" i="7"/>
  <c r="DC55" i="7"/>
  <c r="DC128" i="7"/>
  <c r="DC104" i="7"/>
  <c r="DC255" i="7"/>
  <c r="DC388" i="7"/>
  <c r="DC507" i="7"/>
  <c r="DC312" i="7"/>
  <c r="DC276" i="7"/>
  <c r="DC693" i="7"/>
  <c r="DC503" i="7"/>
  <c r="DC162" i="7"/>
  <c r="DC252" i="7"/>
  <c r="DC606" i="7"/>
  <c r="DC411" i="7"/>
  <c r="DC579" i="7"/>
  <c r="DC710" i="7"/>
  <c r="DC6" i="7"/>
  <c r="DC471" i="7"/>
  <c r="DC127" i="7"/>
  <c r="DC47" i="7"/>
  <c r="DC154" i="7"/>
  <c r="DC259" i="7"/>
  <c r="DC421" i="7"/>
  <c r="DC334" i="7"/>
  <c r="DC438" i="7"/>
  <c r="DC565" i="7"/>
  <c r="DC705" i="7"/>
  <c r="DC26" i="7"/>
  <c r="DC272" i="7"/>
  <c r="DC575" i="7"/>
  <c r="DC69" i="7"/>
  <c r="DC445" i="7"/>
  <c r="DC594" i="7"/>
  <c r="DC735" i="7"/>
  <c r="DC59" i="7"/>
  <c r="DC478" i="7"/>
  <c r="DC775" i="7"/>
  <c r="DC696" i="7"/>
  <c r="DC229" i="7"/>
  <c r="DC390" i="7"/>
  <c r="DC543" i="7"/>
  <c r="DC687" i="7"/>
  <c r="DC649" i="7"/>
  <c r="DC743" i="7"/>
  <c r="DC405" i="7"/>
  <c r="DC553" i="7"/>
  <c r="DC631" i="7"/>
  <c r="DC819" i="7"/>
  <c r="DC607" i="7"/>
  <c r="DC79" i="7"/>
  <c r="DC25" i="7"/>
  <c r="DC190" i="7"/>
  <c r="DC337" i="7"/>
  <c r="DC542" i="7"/>
  <c r="DC80" i="7"/>
  <c r="DC61" i="7"/>
  <c r="DC832" i="7"/>
  <c r="DC67" i="7"/>
  <c r="DC557" i="7"/>
  <c r="DC175" i="7"/>
  <c r="DC412" i="7"/>
  <c r="DC187" i="7"/>
  <c r="DC562" i="7"/>
  <c r="DC396" i="7"/>
  <c r="DC639" i="7"/>
  <c r="DC274" i="7"/>
  <c r="DC117" i="7"/>
  <c r="DC741" i="7"/>
  <c r="DC329" i="7"/>
  <c r="DC410" i="7"/>
  <c r="DC355" i="7"/>
  <c r="DC692" i="7"/>
  <c r="DC673" i="7"/>
  <c r="DC601" i="7"/>
  <c r="DC650" i="7"/>
  <c r="DC30" i="7"/>
  <c r="DC751" i="7"/>
  <c r="DC34" i="7"/>
  <c r="DC165" i="7"/>
  <c r="DC181" i="7"/>
  <c r="DC578" i="7"/>
  <c r="DC612" i="7"/>
  <c r="DC322" i="7"/>
  <c r="DC143" i="7"/>
  <c r="DC656" i="7"/>
  <c r="DC825" i="7"/>
  <c r="DC113" i="7"/>
  <c r="DC315" i="7"/>
  <c r="DC811" i="7"/>
  <c r="DC203" i="7"/>
  <c r="DC654" i="7"/>
  <c r="DC282" i="7"/>
  <c r="DC342" i="7"/>
  <c r="DC538" i="7"/>
  <c r="DC644" i="7"/>
  <c r="DC721" i="7"/>
  <c r="DC701" i="7"/>
  <c r="DC457" i="7"/>
  <c r="DC817" i="7"/>
  <c r="DC308" i="7"/>
  <c r="DC483" i="7"/>
  <c r="DC233" i="7"/>
  <c r="DC632" i="7"/>
  <c r="DC700" i="7"/>
  <c r="DC22" i="7"/>
  <c r="DC193" i="7"/>
  <c r="DC621" i="7"/>
  <c r="DC270" i="7"/>
  <c r="DC160" i="7"/>
  <c r="DC324" i="7"/>
  <c r="DC420" i="7"/>
  <c r="DC581" i="7"/>
  <c r="DC474" i="7"/>
  <c r="DC592" i="7"/>
  <c r="DC752" i="7"/>
  <c r="DC23" i="7"/>
  <c r="DC400" i="7"/>
  <c r="DC62" i="7"/>
  <c r="DC349" i="7"/>
  <c r="DC709" i="7"/>
  <c r="DC617" i="7"/>
  <c r="DC762" i="7"/>
  <c r="DC50" i="7"/>
  <c r="DC220" i="7"/>
  <c r="DC88" i="7"/>
  <c r="DC98" i="7"/>
  <c r="DC515" i="7"/>
  <c r="DC407" i="7"/>
  <c r="DC528" i="7"/>
  <c r="DC638" i="7"/>
  <c r="DC820" i="7"/>
  <c r="DC332" i="7"/>
  <c r="DC403" i="7"/>
  <c r="DC112" i="7"/>
  <c r="DC707" i="7"/>
  <c r="DD2" i="7"/>
  <c r="DD661" i="7" s="1"/>
  <c r="DC101" i="7"/>
  <c r="DC15" i="7"/>
  <c r="DC75" i="7"/>
  <c r="DC168" i="7"/>
  <c r="DC277" i="7"/>
  <c r="DC418" i="7"/>
  <c r="DC142" i="7"/>
  <c r="DC519" i="7"/>
  <c r="DC790" i="7"/>
  <c r="DC408" i="7"/>
  <c r="DC280" i="7"/>
  <c r="DC271" i="7"/>
  <c r="DC569" i="7"/>
  <c r="DC624" i="7"/>
  <c r="DC121" i="7"/>
  <c r="DC645" i="7"/>
  <c r="DC452" i="7"/>
  <c r="DC358" i="7"/>
  <c r="DC773" i="7"/>
  <c r="DC781" i="7"/>
  <c r="DC10" i="7"/>
  <c r="DC317" i="7"/>
  <c r="DC582" i="7"/>
  <c r="DC739" i="7"/>
  <c r="DC81" i="7"/>
  <c r="DC726" i="7"/>
  <c r="DC576" i="7"/>
  <c r="DC137" i="7"/>
  <c r="DC341" i="7"/>
  <c r="DC435" i="7"/>
  <c r="DC211" i="7"/>
  <c r="DC734" i="7"/>
  <c r="DC469" i="7"/>
  <c r="DC406" i="7"/>
  <c r="DC788" i="7"/>
  <c r="DC363" i="7"/>
  <c r="DC706" i="7"/>
  <c r="DC335" i="7"/>
  <c r="DC95" i="7"/>
  <c r="DC153" i="7"/>
  <c r="DC352" i="7"/>
  <c r="DC609" i="7"/>
  <c r="DC431" i="7"/>
  <c r="DC287" i="7"/>
  <c r="DC186" i="7"/>
  <c r="DC126" i="7"/>
  <c r="DC215" i="7"/>
  <c r="DC164" i="7"/>
  <c r="DC336" i="7"/>
  <c r="DC476" i="7"/>
  <c r="DC391" i="7"/>
  <c r="DC366" i="7"/>
  <c r="DC442" i="7"/>
  <c r="DC258" i="7"/>
  <c r="DC185" i="7"/>
  <c r="DC180" i="7"/>
  <c r="DC491" i="7"/>
  <c r="DC591" i="7"/>
  <c r="DC196" i="7"/>
  <c r="DC48" i="7"/>
  <c r="DC182" i="7"/>
  <c r="DC756" i="7"/>
  <c r="DC485" i="7"/>
  <c r="DC712" i="7"/>
  <c r="DC774" i="7"/>
  <c r="DC602" i="7"/>
  <c r="DC759" i="7"/>
  <c r="DC681" i="7"/>
  <c r="DC106" i="7"/>
  <c r="DC246" i="7"/>
  <c r="DC340" i="7"/>
  <c r="DC487" i="7"/>
  <c r="DC191" i="7"/>
  <c r="DC41" i="7"/>
  <c r="DC60" i="7"/>
  <c r="DC27" i="7"/>
  <c r="DC131" i="7"/>
  <c r="DC155" i="7"/>
  <c r="DC284" i="7"/>
  <c r="DC433" i="7"/>
  <c r="DC583" i="7"/>
  <c r="DC84" i="7"/>
  <c r="DC506" i="7"/>
  <c r="DC559" i="7"/>
  <c r="DC551" i="7"/>
  <c r="DC628" i="7"/>
  <c r="DC778" i="7"/>
  <c r="DC147" i="7"/>
  <c r="DC753" i="7"/>
  <c r="DC748" i="7"/>
  <c r="DC11" i="7"/>
  <c r="DC36" i="7"/>
  <c r="DC626" i="7"/>
  <c r="DC742" i="7"/>
  <c r="DC548" i="7"/>
  <c r="DC207" i="7"/>
  <c r="DC116" i="7"/>
  <c r="DC314" i="7"/>
  <c r="DC415" i="7"/>
  <c r="DC221" i="7"/>
  <c r="DC614" i="7"/>
  <c r="DC437" i="7"/>
  <c r="DC546" i="7"/>
  <c r="DC747" i="7"/>
  <c r="DC209" i="7"/>
  <c r="DC708" i="7"/>
  <c r="DC64" i="7"/>
  <c r="DC183" i="7"/>
  <c r="DC356" i="7"/>
  <c r="DC536" i="7"/>
  <c r="DC425" i="7"/>
  <c r="DC663" i="7"/>
  <c r="DC572" i="7"/>
  <c r="DC109" i="7"/>
  <c r="DC249" i="7"/>
  <c r="DC379" i="7"/>
  <c r="DC451" i="7"/>
  <c r="DC623" i="7"/>
  <c r="DC574" i="7"/>
  <c r="DC102" i="7"/>
  <c r="DC658" i="7"/>
  <c r="DC810" i="7"/>
  <c r="DC159" i="7"/>
  <c r="DC813" i="7"/>
  <c r="DC429" i="7"/>
  <c r="DC795" i="7"/>
  <c r="DC32" i="7"/>
  <c r="DC176" i="7"/>
  <c r="DC313" i="7"/>
  <c r="DC465" i="7"/>
  <c r="DC367" i="7"/>
  <c r="DC385" i="7"/>
  <c r="DC719" i="7"/>
  <c r="DC434" i="7"/>
  <c r="DC627" i="7"/>
  <c r="DC369" i="7"/>
  <c r="DC629" i="7"/>
  <c r="DC422" i="7"/>
  <c r="DC516" i="7"/>
  <c r="DC643" i="7"/>
  <c r="DC279" i="7"/>
  <c r="DC533" i="7"/>
  <c r="DC68" i="7"/>
  <c r="DC447" i="7"/>
  <c r="DC344" i="7"/>
  <c r="DC7" i="7"/>
  <c r="DC37" i="7"/>
  <c r="DC522" i="7"/>
  <c r="DC289" i="7"/>
  <c r="DC119" i="7"/>
  <c r="DC359" i="7"/>
  <c r="DC505" i="7"/>
  <c r="DC111" i="7"/>
  <c r="DC235" i="7"/>
  <c r="DC236" i="7"/>
  <c r="DC371" i="7"/>
  <c r="DC472" i="7"/>
  <c r="DC648" i="7"/>
  <c r="DC652" i="7"/>
  <c r="DC486" i="7"/>
  <c r="DC677" i="7"/>
  <c r="DC467" i="7"/>
  <c r="DC618" i="7"/>
  <c r="DC256" i="7"/>
  <c r="DC441" i="7"/>
  <c r="DC561" i="7"/>
  <c r="DC724" i="7"/>
  <c r="DC158" i="7"/>
  <c r="DC130" i="7"/>
  <c r="DC263" i="7"/>
  <c r="DC703" i="7"/>
  <c r="DC3" i="7"/>
  <c r="DC173" i="7"/>
  <c r="DC292" i="7"/>
  <c r="DC392" i="7"/>
  <c r="DC619" i="7"/>
  <c r="DC346" i="7"/>
  <c r="DC206" i="7"/>
  <c r="DC766" i="7"/>
  <c r="DC108" i="7"/>
  <c r="DC689" i="7"/>
  <c r="DC789" i="7"/>
  <c r="DC364" i="7"/>
  <c r="DC498" i="7"/>
  <c r="DC599" i="7"/>
  <c r="DC695" i="7"/>
  <c r="DC72" i="7"/>
  <c r="DC587" i="7"/>
  <c r="DC763" i="7"/>
  <c r="DC28" i="7"/>
  <c r="DC269" i="7"/>
  <c r="DC74" i="7"/>
  <c r="DC197" i="7"/>
  <c r="DC343" i="7"/>
  <c r="DC488" i="7"/>
  <c r="DC205" i="7"/>
  <c r="DC227" i="7"/>
  <c r="DC462" i="7"/>
  <c r="DC547" i="7"/>
  <c r="DC239" i="7"/>
  <c r="DC360" i="7"/>
  <c r="DC448" i="7"/>
  <c r="DC655" i="7"/>
  <c r="DC740" i="7"/>
  <c r="DC460" i="7"/>
  <c r="DC52" i="7"/>
  <c r="DC301" i="7"/>
  <c r="DC170" i="7"/>
  <c r="DC290" i="7"/>
  <c r="DC459" i="7"/>
  <c r="DC833" i="7"/>
  <c r="DC260" i="7"/>
  <c r="DC223" i="7"/>
  <c r="DC311" i="7"/>
  <c r="DC453" i="7"/>
  <c r="DC615" i="7"/>
  <c r="DC291" i="7"/>
  <c r="DC525" i="7"/>
  <c r="DC630" i="7"/>
  <c r="DC764" i="7"/>
  <c r="DC103" i="7"/>
  <c r="DC593" i="7"/>
  <c r="DC18" i="7"/>
  <c r="DC218" i="7"/>
  <c r="DC423" i="7"/>
  <c r="DC634" i="7"/>
  <c r="DC29" i="7"/>
  <c r="DC430" i="7"/>
  <c r="DC783" i="7"/>
  <c r="DC210" i="7"/>
  <c r="DC513" i="7"/>
  <c r="DC613" i="7"/>
  <c r="DC201" i="7"/>
  <c r="DC584" i="7"/>
  <c r="DC604" i="7"/>
  <c r="DC94" i="7"/>
  <c r="DC809" i="7"/>
  <c r="DC772" i="7"/>
  <c r="DC780" i="7"/>
  <c r="DC375" i="7"/>
  <c r="DC529" i="7"/>
  <c r="DC660" i="7"/>
  <c r="DC776" i="7"/>
  <c r="DC254" i="7"/>
  <c r="DC195" i="7"/>
  <c r="DC426" i="7"/>
  <c r="DC815" i="7"/>
  <c r="DC382" i="7"/>
  <c r="DC477" i="7"/>
  <c r="DC595" i="7"/>
  <c r="DC746" i="7"/>
  <c r="DC146" i="7"/>
  <c r="DC132" i="7"/>
  <c r="DC544" i="7"/>
  <c r="DC812" i="7"/>
  <c r="DC24" i="7"/>
  <c r="DC169" i="7"/>
  <c r="DC265" i="7"/>
  <c r="DC416" i="7"/>
  <c r="DC831" i="7"/>
  <c r="DC303" i="7"/>
  <c r="DC514" i="7"/>
  <c r="DC31" i="7"/>
  <c r="DC115" i="7"/>
  <c r="DC230" i="7"/>
  <c r="DC798" i="7"/>
  <c r="DC214" i="7"/>
  <c r="DC496" i="7"/>
  <c r="DC690" i="7"/>
  <c r="DC124" i="7"/>
  <c r="DC319" i="7"/>
  <c r="DC295" i="7"/>
  <c r="DC737" i="7"/>
  <c r="DC39" i="7"/>
  <c r="DC192" i="7"/>
  <c r="DC767" i="7"/>
  <c r="DC224" i="7"/>
  <c r="DC370" i="7"/>
  <c r="DC454" i="7"/>
  <c r="DC670" i="7"/>
  <c r="DC611" i="7"/>
  <c r="DC567" i="7"/>
  <c r="DC728" i="7"/>
  <c r="DC387" i="7"/>
  <c r="DC378" i="7"/>
  <c r="DC532" i="7"/>
  <c r="DC674" i="7"/>
  <c r="DC782" i="7"/>
  <c r="DC357" i="7"/>
  <c r="DC760" i="7"/>
  <c r="DC14" i="7"/>
  <c r="DC171" i="7"/>
  <c r="DC297" i="7"/>
  <c r="DC428" i="7"/>
  <c r="DC45" i="7"/>
  <c r="DC484" i="7"/>
  <c r="DC508" i="7"/>
  <c r="DC361" i="7"/>
  <c r="DC495" i="7"/>
  <c r="DC603" i="7"/>
  <c r="DC49" i="7"/>
  <c r="DC504" i="7"/>
  <c r="DC666" i="7"/>
  <c r="DC770" i="7"/>
  <c r="DC100" i="7"/>
  <c r="DC264" i="7"/>
  <c r="DC672" i="7"/>
  <c r="DC481" i="7"/>
  <c r="DC571" i="7"/>
  <c r="DC122" i="7"/>
  <c r="DC697" i="7"/>
  <c r="DC818" i="7"/>
  <c r="DC320" i="7"/>
  <c r="DC348" i="7"/>
  <c r="DC345" i="7"/>
  <c r="DC212" i="7"/>
  <c r="DC318" i="7"/>
  <c r="DC305" i="7"/>
  <c r="DC90" i="7"/>
  <c r="DC91" i="7"/>
  <c r="DC509" i="7"/>
  <c r="DD268" i="7" l="1"/>
  <c r="DD343" i="7"/>
  <c r="DD351" i="7"/>
  <c r="DD492" i="7"/>
  <c r="DD561" i="7"/>
  <c r="DD200" i="7"/>
  <c r="DD500" i="7"/>
  <c r="DD829" i="7"/>
  <c r="DD767" i="7"/>
  <c r="DD683" i="7"/>
  <c r="DD18" i="7"/>
  <c r="DD136" i="7"/>
  <c r="DD568" i="7"/>
  <c r="DD809" i="7"/>
  <c r="DD378" i="7"/>
  <c r="DD509" i="7"/>
  <c r="DD566" i="7"/>
  <c r="DD681" i="7"/>
  <c r="DD705" i="7"/>
  <c r="DD722" i="7"/>
  <c r="DD775" i="7"/>
  <c r="DD387" i="7"/>
  <c r="DD470" i="7"/>
  <c r="DD565" i="7"/>
  <c r="DD642" i="7"/>
  <c r="DD757" i="7"/>
  <c r="DD307" i="7"/>
  <c r="DD430" i="7"/>
  <c r="DD614" i="7"/>
  <c r="DD716" i="7"/>
  <c r="DD780" i="7"/>
  <c r="DD10" i="7"/>
  <c r="DD276" i="7"/>
  <c r="DD26" i="7"/>
  <c r="DD796" i="7"/>
  <c r="DD190" i="7"/>
  <c r="DD251" i="7"/>
  <c r="DD292" i="7"/>
  <c r="DD626" i="7"/>
  <c r="DD738" i="7"/>
  <c r="DD797" i="7"/>
  <c r="DD35" i="7"/>
  <c r="DD352" i="7"/>
  <c r="DD255" i="7"/>
  <c r="DD336" i="7"/>
  <c r="DD817" i="7"/>
  <c r="DD37" i="7"/>
  <c r="DD125" i="7"/>
  <c r="DD316" i="7"/>
  <c r="DD301" i="7"/>
  <c r="DD398" i="7"/>
  <c r="DD163" i="7"/>
  <c r="DD193" i="7"/>
  <c r="DD315" i="7"/>
  <c r="DD312" i="7"/>
  <c r="DD588" i="7"/>
  <c r="DD577" i="7"/>
  <c r="DD522" i="7"/>
  <c r="DD590" i="7"/>
  <c r="DD671" i="7"/>
  <c r="DD753" i="7"/>
  <c r="DD129" i="7"/>
  <c r="DD168" i="7"/>
  <c r="DD396" i="7"/>
  <c r="DD479" i="7"/>
  <c r="DD579" i="7"/>
  <c r="DD643" i="7"/>
  <c r="DD437" i="7"/>
  <c r="DD505" i="7"/>
  <c r="DD487" i="7"/>
  <c r="DD219" i="7"/>
  <c r="DD4" i="7"/>
  <c r="DD750" i="7"/>
  <c r="DD471" i="7"/>
  <c r="DD414" i="7"/>
  <c r="DD139" i="7"/>
  <c r="DD146" i="7"/>
  <c r="DD5" i="7"/>
  <c r="DD820" i="7"/>
  <c r="DE2" i="7"/>
  <c r="DE661" i="7" s="1"/>
  <c r="DD66" i="7"/>
  <c r="DD693" i="7"/>
  <c r="DD34" i="7"/>
  <c r="DD313" i="7"/>
  <c r="DD726" i="7"/>
  <c r="DD245" i="7"/>
  <c r="DD234" i="7"/>
  <c r="DD504" i="7"/>
  <c r="DD46" i="7"/>
  <c r="DD224" i="7"/>
  <c r="DD280" i="7"/>
  <c r="DD303" i="7"/>
  <c r="DD253" i="7"/>
  <c r="DD328" i="7"/>
  <c r="DD290" i="7"/>
  <c r="DD106" i="7"/>
  <c r="DD170" i="7"/>
  <c r="DD712" i="7"/>
  <c r="DD467" i="7"/>
  <c r="DD549" i="7"/>
  <c r="DD658" i="7"/>
  <c r="DD267" i="7"/>
  <c r="DD431" i="7"/>
  <c r="DD531" i="7"/>
  <c r="DD596" i="7"/>
  <c r="DD739" i="7"/>
  <c r="DD608" i="7"/>
  <c r="DD323" i="7"/>
  <c r="DD538" i="7"/>
  <c r="DD19" i="7"/>
  <c r="DD116" i="7"/>
  <c r="DD212" i="7"/>
  <c r="DD260" i="7"/>
  <c r="DD194" i="7"/>
  <c r="DD198" i="7"/>
  <c r="DD586" i="7"/>
  <c r="DD656" i="7"/>
  <c r="DD703" i="7"/>
  <c r="DD803" i="7"/>
  <c r="DD107" i="7"/>
  <c r="DD314" i="7"/>
  <c r="DD725" i="7"/>
  <c r="DD496" i="7"/>
  <c r="DD630" i="7"/>
  <c r="DD749" i="7"/>
  <c r="DD769" i="7"/>
  <c r="DD109" i="7"/>
  <c r="DD777" i="7"/>
  <c r="DD75" i="7"/>
  <c r="DD801" i="7"/>
  <c r="DD14" i="7"/>
  <c r="DD89" i="7"/>
  <c r="DD171" i="7"/>
  <c r="DD668" i="7"/>
  <c r="DD472" i="7"/>
  <c r="DD606" i="7"/>
  <c r="DD407" i="7"/>
  <c r="DD406" i="7"/>
  <c r="DD446" i="7"/>
  <c r="DD782" i="7"/>
  <c r="DD33" i="7"/>
  <c r="DD102" i="7"/>
  <c r="DD203" i="7"/>
  <c r="DD756" i="7"/>
  <c r="DD629" i="7"/>
  <c r="DD365" i="7"/>
  <c r="DD114" i="7"/>
  <c r="DD180" i="7"/>
  <c r="DD239" i="7"/>
  <c r="DD503" i="7"/>
  <c r="DD41" i="7"/>
  <c r="DD101" i="7"/>
  <c r="DD287" i="7"/>
  <c r="DD420" i="7"/>
  <c r="DD409" i="7"/>
  <c r="DD806" i="7"/>
  <c r="DD453" i="7"/>
  <c r="DD612" i="7"/>
  <c r="DD679" i="7"/>
  <c r="DD728" i="7"/>
  <c r="DD216" i="7"/>
  <c r="DD74" i="7"/>
  <c r="DD411" i="7"/>
  <c r="DD264" i="7"/>
  <c r="DD564" i="7"/>
  <c r="DD620" i="7"/>
  <c r="DD747" i="7"/>
  <c r="DD792" i="7"/>
  <c r="DD39" i="7"/>
  <c r="DD631" i="7"/>
  <c r="DD112" i="7"/>
  <c r="DD13" i="7"/>
  <c r="DD720" i="7"/>
  <c r="DD23" i="7"/>
  <c r="DD100" i="7"/>
  <c r="DD666" i="7"/>
  <c r="DD377" i="7"/>
  <c r="DD63" i="7"/>
  <c r="DD160" i="7"/>
  <c r="DD58" i="7"/>
  <c r="DD127" i="7"/>
  <c r="DD120" i="7"/>
  <c r="DD111" i="7"/>
  <c r="DD791" i="7"/>
  <c r="DD784" i="7"/>
  <c r="DD466" i="7"/>
  <c r="DD293" i="7"/>
  <c r="DD338" i="7"/>
  <c r="DD444" i="7"/>
  <c r="DD157" i="7"/>
  <c r="DD223" i="7"/>
  <c r="DD402" i="7"/>
  <c r="DD499" i="7"/>
  <c r="DD698" i="7"/>
  <c r="DD826" i="7"/>
  <c r="DD30" i="7"/>
  <c r="DD247" i="7"/>
  <c r="DD394" i="7"/>
  <c r="DD634" i="7"/>
  <c r="DD562" i="7"/>
  <c r="DD627" i="7"/>
  <c r="DD665" i="7"/>
  <c r="DD711" i="7"/>
  <c r="DD21" i="7"/>
  <c r="DD246" i="7"/>
  <c r="DD133" i="7"/>
  <c r="DD545" i="7"/>
  <c r="DD140" i="7"/>
  <c r="DD233" i="7"/>
  <c r="DD331" i="7"/>
  <c r="DD427" i="7"/>
  <c r="DD602" i="7"/>
  <c r="DD172" i="7"/>
  <c r="DD823" i="7"/>
  <c r="DD815" i="7"/>
  <c r="DD25" i="7"/>
  <c r="DD77" i="7"/>
  <c r="DD526" i="7"/>
  <c r="DD709" i="7"/>
  <c r="DD389" i="7"/>
  <c r="DD361" i="7"/>
  <c r="DD785" i="7"/>
  <c r="DD24" i="7"/>
  <c r="DD103" i="7"/>
  <c r="DD569" i="7"/>
  <c r="DD392" i="7"/>
  <c r="DD525" i="7"/>
  <c r="DD68" i="7"/>
  <c r="DD159" i="7"/>
  <c r="DD252" i="7"/>
  <c r="DD284" i="7"/>
  <c r="DD278" i="7"/>
  <c r="DD32" i="7"/>
  <c r="DD259" i="7"/>
  <c r="DD517" i="7"/>
  <c r="DD597" i="7"/>
  <c r="DD551" i="7"/>
  <c r="DD80" i="7"/>
  <c r="DD181" i="7"/>
  <c r="DD282" i="7"/>
  <c r="DD373" i="7"/>
  <c r="DD368" i="7"/>
  <c r="DD285" i="7"/>
  <c r="DD760" i="7"/>
  <c r="DD230" i="7"/>
  <c r="DD385" i="7"/>
  <c r="DD412" i="7"/>
  <c r="DD649" i="7"/>
  <c r="DD53" i="7"/>
  <c r="DD154" i="7"/>
  <c r="DD484" i="7"/>
  <c r="DD529" i="7"/>
  <c r="DD615" i="7"/>
  <c r="DD381" i="7"/>
  <c r="DD332" i="7"/>
  <c r="DD481" i="7"/>
  <c r="DD61" i="7"/>
  <c r="DD231" i="7"/>
  <c r="DD807" i="7"/>
  <c r="DD69" i="7"/>
  <c r="DD697" i="7"/>
  <c r="DD306" i="7"/>
  <c r="DD104" i="7"/>
  <c r="DD72" i="7"/>
  <c r="DD800" i="7"/>
  <c r="DD491" i="7"/>
  <c r="DD9" i="7"/>
  <c r="DD322" i="7"/>
  <c r="DD162" i="7"/>
  <c r="DD595" i="7"/>
  <c r="DD598" i="7"/>
  <c r="DD438" i="7"/>
  <c r="DD344" i="7"/>
  <c r="DD28" i="7"/>
  <c r="DD173" i="7"/>
  <c r="DD393" i="7"/>
  <c r="DD581" i="7"/>
  <c r="DD692" i="7"/>
  <c r="DD447" i="7"/>
  <c r="DD97" i="7"/>
  <c r="DD659" i="7"/>
  <c r="DD714" i="7"/>
  <c r="DD206" i="7"/>
  <c r="DD44" i="7"/>
  <c r="DD422" i="7"/>
  <c r="DD686" i="7"/>
  <c r="DD152" i="7"/>
  <c r="DD587" i="7"/>
  <c r="DD379" i="7"/>
  <c r="DD405" i="7"/>
  <c r="DD488" i="7"/>
  <c r="DD554" i="7"/>
  <c r="DD228" i="7"/>
  <c r="DD232" i="7"/>
  <c r="DD830" i="7"/>
  <c r="DD98" i="7"/>
  <c r="DD161" i="7"/>
  <c r="DD182" i="7"/>
  <c r="DD118" i="7"/>
  <c r="DD337" i="7"/>
  <c r="DD532" i="7"/>
  <c r="DD7" i="7"/>
  <c r="DD57" i="7"/>
  <c r="DD185" i="7"/>
  <c r="DD291" i="7"/>
  <c r="DD178" i="7"/>
  <c r="DD544" i="7"/>
  <c r="DD166" i="7"/>
  <c r="DD237" i="7"/>
  <c r="DD311" i="7"/>
  <c r="DD386" i="7"/>
  <c r="DD475" i="7"/>
  <c r="DD715" i="7"/>
  <c r="DD489" i="7"/>
  <c r="DD76" i="7"/>
  <c r="DD638" i="7"/>
  <c r="DD737" i="7"/>
  <c r="DD699" i="7"/>
  <c r="DD266" i="7"/>
  <c r="DD349" i="7"/>
  <c r="DD366" i="7"/>
  <c r="DD507" i="7"/>
  <c r="DD763" i="7"/>
  <c r="DD713" i="7"/>
  <c r="DD300" i="7"/>
  <c r="DD399" i="7"/>
  <c r="DD477" i="7"/>
  <c r="DD582" i="7"/>
  <c r="DD824" i="7"/>
  <c r="DD204" i="7"/>
  <c r="DD404" i="7"/>
  <c r="DD594" i="7"/>
  <c r="DD647" i="7"/>
  <c r="DD731" i="7"/>
  <c r="DD816" i="7"/>
  <c r="DD217" i="7"/>
  <c r="DD209" i="7"/>
  <c r="DD144" i="7"/>
  <c r="DD187" i="7"/>
  <c r="DD272" i="7"/>
  <c r="DD498" i="7"/>
  <c r="DD8" i="7"/>
  <c r="DD96" i="7"/>
  <c r="DD192" i="7"/>
  <c r="DD600" i="7"/>
  <c r="DD486" i="7"/>
  <c r="DD79" i="7"/>
  <c r="DD436" i="7"/>
  <c r="DD329" i="7"/>
  <c r="DD456" i="7"/>
  <c r="DD31" i="7"/>
  <c r="DD135" i="7"/>
  <c r="DD563" i="7"/>
  <c r="DD469" i="7"/>
  <c r="DD197" i="7"/>
  <c r="DD188" i="7"/>
  <c r="DD527" i="7"/>
  <c r="DD543" i="7"/>
  <c r="DD452" i="7"/>
  <c r="DD242" i="7"/>
  <c r="DD740" i="7"/>
  <c r="DD548" i="7"/>
  <c r="DD812" i="7"/>
  <c r="DD583" i="7"/>
  <c r="DD521" i="7"/>
  <c r="DD821" i="7"/>
  <c r="DD346" i="7"/>
  <c r="DD424" i="7"/>
  <c r="DD439" i="7"/>
  <c r="DD677" i="7"/>
  <c r="DD347" i="7"/>
  <c r="DD744" i="7"/>
  <c r="DD262" i="7"/>
  <c r="DD50" i="7"/>
  <c r="DD93" i="7"/>
  <c r="DD225" i="7"/>
  <c r="DD70" i="7"/>
  <c r="DD254" i="7"/>
  <c r="DD613" i="7"/>
  <c r="DD710" i="7"/>
  <c r="DD474" i="7"/>
  <c r="DD573" i="7"/>
  <c r="DD637" i="7"/>
  <c r="DD768" i="7"/>
  <c r="DD655" i="7"/>
  <c r="DD295" i="7"/>
  <c r="DD174" i="7"/>
  <c r="DD195" i="7"/>
  <c r="DD296" i="7"/>
  <c r="DD432" i="7"/>
  <c r="DD578" i="7"/>
  <c r="DD789" i="7"/>
  <c r="DD654" i="7"/>
  <c r="DD176" i="7"/>
  <c r="DD270" i="7"/>
  <c r="DD355" i="7"/>
  <c r="DD372" i="7"/>
  <c r="DD609" i="7"/>
  <c r="DD335" i="7"/>
  <c r="DD667" i="7"/>
  <c r="DD383" i="7"/>
  <c r="DD451" i="7"/>
  <c r="DD539" i="7"/>
  <c r="DD616" i="7"/>
  <c r="DD370" i="7"/>
  <c r="DD54" i="7"/>
  <c r="DD669" i="7"/>
  <c r="DD790" i="7"/>
  <c r="DD42" i="7"/>
  <c r="DD831" i="7"/>
  <c r="DD360" i="7"/>
  <c r="DD450" i="7"/>
  <c r="DD511" i="7"/>
  <c r="DD611" i="7"/>
  <c r="DD390" i="7"/>
  <c r="DD289" i="7"/>
  <c r="DD425" i="7"/>
  <c r="DD567" i="7"/>
  <c r="DD628" i="7"/>
  <c r="DD758" i="7"/>
  <c r="DD277" i="7"/>
  <c r="DD795" i="7"/>
  <c r="DD510" i="7"/>
  <c r="DD723" i="7"/>
  <c r="DD822" i="7"/>
  <c r="DD56" i="7"/>
  <c r="DD357" i="7"/>
  <c r="DD463" i="7"/>
  <c r="DD342" i="7"/>
  <c r="DD269" i="7"/>
  <c r="DD353" i="7"/>
  <c r="DD413" i="7"/>
  <c r="DD518" i="7"/>
  <c r="DD59" i="7"/>
  <c r="DD572" i="7"/>
  <c r="DD148" i="7"/>
  <c r="DD243" i="7"/>
  <c r="DD320" i="7"/>
  <c r="DD401" i="7"/>
  <c r="DD468" i="7"/>
  <c r="DD695" i="7"/>
  <c r="DD652" i="7"/>
  <c r="DD345" i="7"/>
  <c r="DD334" i="7"/>
  <c r="DD680" i="7"/>
  <c r="DD64" i="7"/>
  <c r="DD286" i="7"/>
  <c r="DD384" i="7"/>
  <c r="DD515" i="7"/>
  <c r="DD29" i="7"/>
  <c r="DD799" i="7"/>
  <c r="DD441" i="7"/>
  <c r="DD105" i="7"/>
  <c r="DD662" i="7"/>
  <c r="DD348" i="7"/>
  <c r="DD263" i="7"/>
  <c r="DD640" i="7"/>
  <c r="DD358" i="7"/>
  <c r="DD153" i="7"/>
  <c r="DD755" i="7"/>
  <c r="DD743" i="7"/>
  <c r="DD442" i="7"/>
  <c r="DD639" i="7"/>
  <c r="DD141" i="7"/>
  <c r="DD202" i="7"/>
  <c r="DD309" i="7"/>
  <c r="DD371" i="7"/>
  <c r="DD480" i="7"/>
  <c r="DD730" i="7"/>
  <c r="DD258" i="7"/>
  <c r="DD819" i="7"/>
  <c r="DD617" i="7"/>
  <c r="DD733" i="7"/>
  <c r="DD783" i="7"/>
  <c r="DD81" i="7"/>
  <c r="DD218" i="7"/>
  <c r="DD374" i="7"/>
  <c r="DD297" i="7"/>
  <c r="DD410" i="7"/>
  <c r="DD434" i="7"/>
  <c r="DD508" i="7"/>
  <c r="DD167" i="7"/>
  <c r="DD415" i="7"/>
  <c r="DD408" i="7"/>
  <c r="DD340" i="7"/>
  <c r="DD388" i="7"/>
  <c r="DD476" i="7"/>
  <c r="DD555" i="7"/>
  <c r="DD250" i="7"/>
  <c r="DD121" i="7"/>
  <c r="DD16" i="7"/>
  <c r="DD523" i="7"/>
  <c r="DD592" i="7"/>
  <c r="DD687" i="7"/>
  <c r="DD704" i="7"/>
  <c r="DD764" i="7"/>
  <c r="DD678" i="7"/>
  <c r="DD55" i="7"/>
  <c r="DD117" i="7"/>
  <c r="DD235" i="7"/>
  <c r="DD748" i="7"/>
  <c r="DD524" i="7"/>
  <c r="DD589" i="7"/>
  <c r="DD673" i="7"/>
  <c r="DD798" i="7"/>
  <c r="DD17" i="7"/>
  <c r="DD211" i="7"/>
  <c r="DD403" i="7"/>
  <c r="DD761" i="7"/>
  <c r="DD774" i="7"/>
  <c r="DD833" i="7"/>
  <c r="DD707" i="7"/>
  <c r="DD429" i="7"/>
  <c r="DD635" i="7"/>
  <c r="DD78" i="7"/>
  <c r="DD115" i="7"/>
  <c r="DD164" i="7"/>
  <c r="DD664" i="7"/>
  <c r="DD828" i="7"/>
  <c r="DD60" i="7"/>
  <c r="DD458" i="7"/>
  <c r="DD493" i="7"/>
  <c r="DD574" i="7"/>
  <c r="DD685" i="7"/>
  <c r="DD490" i="7"/>
  <c r="DD327" i="7"/>
  <c r="DD305" i="7"/>
  <c r="DD330" i="7"/>
  <c r="DD460" i="7"/>
  <c r="DD514" i="7"/>
  <c r="DD108" i="7"/>
  <c r="DD257" i="7"/>
  <c r="DD341" i="7"/>
  <c r="DD559" i="7"/>
  <c r="DD735" i="7"/>
  <c r="DD119" i="7"/>
  <c r="DD445" i="7"/>
  <c r="DD530" i="7"/>
  <c r="DD632" i="7"/>
  <c r="DD558" i="7"/>
  <c r="DD650" i="7"/>
  <c r="DD802" i="7"/>
  <c r="DD158" i="7"/>
  <c r="DD40" i="7"/>
  <c r="DD542" i="7"/>
  <c r="DD506" i="7"/>
  <c r="DD205" i="7"/>
  <c r="DD308" i="7"/>
  <c r="DD575" i="7"/>
  <c r="DD766" i="7"/>
  <c r="DD226" i="7"/>
  <c r="DD65" i="7"/>
  <c r="DD513" i="7"/>
  <c r="DD281" i="7"/>
  <c r="DD6" i="7"/>
  <c r="DD584" i="7"/>
  <c r="DD88" i="7"/>
  <c r="DD304" i="7"/>
  <c r="DD546" i="7"/>
  <c r="DD339" i="7"/>
  <c r="DD502" i="7"/>
  <c r="DD691" i="7"/>
  <c r="DD729" i="7"/>
  <c r="DD208" i="7"/>
  <c r="DD350" i="7"/>
  <c r="DD435" i="7"/>
  <c r="DD473" i="7"/>
  <c r="DD90" i="7"/>
  <c r="DD213" i="7"/>
  <c r="DD781" i="7"/>
  <c r="DD92" i="7"/>
  <c r="DD804" i="7"/>
  <c r="DD20" i="7"/>
  <c r="DD67" i="7"/>
  <c r="DD459" i="7"/>
  <c r="DD736" i="7"/>
  <c r="DD191" i="7"/>
  <c r="DD478" i="7"/>
  <c r="DD520" i="7"/>
  <c r="DD603" i="7"/>
  <c r="DD622" i="7"/>
  <c r="DD618" i="7"/>
  <c r="DD244" i="7"/>
  <c r="DD604" i="7"/>
  <c r="DD400" i="7"/>
  <c r="DD528" i="7"/>
  <c r="DD593" i="7"/>
  <c r="DD719" i="7"/>
  <c r="DD670" i="7"/>
  <c r="DD621" i="7"/>
  <c r="DD134" i="7"/>
  <c r="DD674" i="7"/>
  <c r="DD700" i="7"/>
  <c r="DD808" i="7"/>
  <c r="DD179" i="7"/>
  <c r="DD310" i="7"/>
  <c r="DD440" i="7"/>
  <c r="DD220" i="7"/>
  <c r="DD271" i="7"/>
  <c r="DD319" i="7"/>
  <c r="DD364" i="7"/>
  <c r="DD682" i="7"/>
  <c r="DD745" i="7"/>
  <c r="DD215" i="7"/>
  <c r="DD156" i="7"/>
  <c r="DD454" i="7"/>
  <c r="DD356" i="7"/>
  <c r="DD786" i="7"/>
  <c r="DD11" i="7"/>
  <c r="DD86" i="7"/>
  <c r="DD165" i="7"/>
  <c r="DD256" i="7"/>
  <c r="DD22" i="7"/>
  <c r="DD787" i="7"/>
  <c r="DD229" i="7"/>
  <c r="DD283" i="7"/>
  <c r="DD416" i="7"/>
  <c r="DD495" i="7"/>
  <c r="DD519" i="7"/>
  <c r="DD636" i="7"/>
  <c r="DD814" i="7"/>
  <c r="DD676" i="7"/>
  <c r="DD601" i="7"/>
  <c r="DD752" i="7"/>
  <c r="DD99" i="7"/>
  <c r="DD646" i="7"/>
  <c r="DD464" i="7"/>
  <c r="DD644" i="7"/>
  <c r="DD249" i="7"/>
  <c r="DD397" i="7"/>
  <c r="DD724" i="7"/>
  <c r="DD576" i="7"/>
  <c r="DD696" i="7"/>
  <c r="DD241" i="7"/>
  <c r="DD482" i="7"/>
  <c r="DD694" i="7"/>
  <c r="DD770" i="7"/>
  <c r="DD155" i="7"/>
  <c r="DD274" i="7"/>
  <c r="DD376" i="7"/>
  <c r="DD423" i="7"/>
  <c r="DD765" i="7"/>
  <c r="DD363" i="7"/>
  <c r="DD261" i="7"/>
  <c r="DD273" i="7"/>
  <c r="DD778" i="7"/>
  <c r="DD294" i="7"/>
  <c r="DD124" i="7"/>
  <c r="DD825" i="7"/>
  <c r="DD455" i="7"/>
  <c r="DD483" i="7"/>
  <c r="DD571" i="7"/>
  <c r="DD516" i="7"/>
  <c r="DD169" i="7"/>
  <c r="DD326" i="7"/>
  <c r="DD128" i="7"/>
  <c r="DD619" i="7"/>
  <c r="DD663" i="7"/>
  <c r="DD762" i="7"/>
  <c r="DD813" i="7"/>
  <c r="DD183" i="7"/>
  <c r="DD645" i="7"/>
  <c r="DD138" i="7"/>
  <c r="DD624" i="7"/>
  <c r="DD689" i="7"/>
  <c r="DD708" i="7"/>
  <c r="DD494" i="7"/>
  <c r="DD142" i="7"/>
  <c r="DD12" i="7"/>
  <c r="DD321" i="7"/>
  <c r="DD38" i="7"/>
  <c r="DD552" i="7"/>
  <c r="DD433" i="7"/>
  <c r="DD417" i="7"/>
  <c r="DD27" i="7"/>
  <c r="DD189" i="7"/>
  <c r="DD623" i="7"/>
  <c r="DD580" i="7"/>
  <c r="DD556" i="7"/>
  <c r="DD633" i="7"/>
  <c r="DD732" i="7"/>
  <c r="DD771" i="7"/>
  <c r="DD87" i="7"/>
  <c r="DD391" i="7"/>
  <c r="DD333" i="7"/>
  <c r="DD143" i="7"/>
  <c r="DD240" i="7"/>
  <c r="DD317" i="7"/>
  <c r="DD395" i="7"/>
  <c r="DD535" i="7"/>
  <c r="DD754" i="7"/>
  <c r="DD557" i="7"/>
  <c r="DD706" i="7"/>
  <c r="DD793" i="7"/>
  <c r="DD36" i="7"/>
  <c r="DD137" i="7"/>
  <c r="DD591" i="7"/>
  <c r="DD210" i="7"/>
  <c r="DD265" i="7"/>
  <c r="DD759" i="7"/>
  <c r="DD3" i="7"/>
  <c r="DD47" i="7"/>
  <c r="DD130" i="7"/>
  <c r="DD660" i="7"/>
  <c r="DD718" i="7"/>
  <c r="DD52" i="7"/>
  <c r="DD113" i="7"/>
  <c r="DD201" i="7"/>
  <c r="DD418" i="7"/>
  <c r="DD147" i="7"/>
  <c r="DD91" i="7"/>
  <c r="DD428" i="7"/>
  <c r="DD71" i="7"/>
  <c r="DD721" i="7"/>
  <c r="DD788" i="7"/>
  <c r="DD43" i="7"/>
  <c r="DD84" i="7"/>
  <c r="DD534" i="7"/>
  <c r="DD15" i="7"/>
  <c r="DD675" i="7"/>
  <c r="DD302" i="7"/>
  <c r="DD325" i="7"/>
  <c r="DD457" i="7"/>
  <c r="DD550" i="7"/>
  <c r="DD126" i="7"/>
  <c r="DD45" i="7"/>
  <c r="DD512" i="7"/>
  <c r="DD73" i="7"/>
  <c r="DD131" i="7"/>
  <c r="DD238" i="7"/>
  <c r="DD248" i="7"/>
  <c r="DD222" i="7"/>
  <c r="DD657" i="7"/>
  <c r="DD818" i="7"/>
  <c r="DD51" i="7"/>
  <c r="DD150" i="7"/>
  <c r="DD214" i="7"/>
  <c r="DD298" i="7"/>
  <c r="DD288" i="7"/>
  <c r="DD811" i="7"/>
  <c r="DD207" i="7"/>
  <c r="DD227" i="7"/>
  <c r="DD318" i="7"/>
  <c r="DD421" i="7"/>
  <c r="DD688" i="7"/>
  <c r="DD62" i="7"/>
  <c r="DD145" i="7"/>
  <c r="DD653" i="7"/>
  <c r="DD702" i="7"/>
  <c r="DD85" i="7"/>
  <c r="DD184" i="7"/>
  <c r="DD299" i="7"/>
  <c r="DD359" i="7"/>
  <c r="DD419" i="7"/>
  <c r="DD741" i="7"/>
  <c r="DD275" i="7"/>
  <c r="DD547" i="7"/>
  <c r="DD380" i="7"/>
  <c r="DD448" i="7"/>
  <c r="DD536" i="7"/>
  <c r="DD610" i="7"/>
  <c r="DD776" i="7"/>
  <c r="DD773" i="7"/>
  <c r="DD560" i="7"/>
  <c r="DD690" i="7"/>
  <c r="DD727" i="7"/>
  <c r="DD779" i="7"/>
  <c r="DD83" i="7"/>
  <c r="DD599" i="7"/>
  <c r="DD95" i="7"/>
  <c r="DD175" i="7"/>
  <c r="DD279" i="7"/>
  <c r="DD367" i="7"/>
  <c r="DD426" i="7"/>
  <c r="DD607" i="7"/>
  <c r="DD810" i="7"/>
  <c r="DD49" i="7"/>
  <c r="DD122" i="7"/>
  <c r="DD199" i="7"/>
  <c r="DD772" i="7"/>
  <c r="DD186" i="7"/>
  <c r="DD641" i="7"/>
  <c r="DD701" i="7"/>
  <c r="DD672" i="7"/>
  <c r="DD324" i="7"/>
  <c r="DD648" i="7"/>
  <c r="DD362" i="7"/>
  <c r="DD462" i="7"/>
  <c r="DD151" i="7"/>
  <c r="DD461" i="7"/>
  <c r="DD82" i="7"/>
  <c r="DD794" i="7"/>
  <c r="DD533" i="7"/>
  <c r="DD501" i="7"/>
  <c r="DD236" i="7"/>
  <c r="DD742" i="7"/>
  <c r="DD553" i="7"/>
  <c r="DD570" i="7"/>
  <c r="DD585" i="7"/>
  <c r="DD746" i="7"/>
  <c r="DD832" i="7"/>
  <c r="DD375" i="7"/>
  <c r="DD110" i="7"/>
  <c r="DD382" i="7"/>
  <c r="DD149" i="7"/>
  <c r="DD443" i="7"/>
  <c r="DD751" i="7"/>
  <c r="DD132" i="7"/>
  <c r="DD177" i="7"/>
  <c r="DD123" i="7"/>
  <c r="DD465" i="7"/>
  <c r="DD717" i="7"/>
  <c r="DD605" i="7"/>
  <c r="DD734" i="7"/>
  <c r="DD625" i="7"/>
  <c r="DD354" i="7"/>
  <c r="DD94" i="7"/>
  <c r="DD684" i="7"/>
  <c r="DD485" i="7"/>
  <c r="DD48" i="7"/>
  <c r="DD805" i="7"/>
  <c r="DD537" i="7"/>
  <c r="DD369" i="7"/>
  <c r="DD449" i="7"/>
  <c r="DD196" i="7"/>
  <c r="DD221" i="7"/>
  <c r="DD497" i="7"/>
  <c r="DD827" i="7"/>
  <c r="DE391" i="7" l="1"/>
  <c r="DE228" i="7"/>
  <c r="DE580" i="7"/>
  <c r="DE741" i="7"/>
  <c r="DE402" i="7"/>
  <c r="DE363" i="7"/>
  <c r="DE787" i="7"/>
  <c r="DE471" i="7"/>
  <c r="DE267" i="7"/>
  <c r="DE443" i="7"/>
  <c r="DE513" i="7"/>
  <c r="DE621" i="7"/>
  <c r="DE679" i="7"/>
  <c r="DE583" i="7"/>
  <c r="DE309" i="7"/>
  <c r="DE490" i="7"/>
  <c r="DE668" i="7"/>
  <c r="DE711" i="7"/>
  <c r="DE780" i="7"/>
  <c r="DE74" i="7"/>
  <c r="DE234" i="7"/>
  <c r="DE764" i="7"/>
  <c r="DE812" i="7"/>
  <c r="DE173" i="7"/>
  <c r="DE283" i="7"/>
  <c r="DE375" i="7"/>
  <c r="DE458" i="7"/>
  <c r="DE660" i="7"/>
  <c r="DE333" i="7"/>
  <c r="DE194" i="7"/>
  <c r="DE265" i="7"/>
  <c r="DE310" i="7"/>
  <c r="DE380" i="7"/>
  <c r="DE578" i="7"/>
  <c r="DE683" i="7"/>
  <c r="DE8" i="7"/>
  <c r="DE485" i="7"/>
  <c r="DE579" i="7"/>
  <c r="DE631" i="7"/>
  <c r="DE719" i="7"/>
  <c r="DE663" i="7"/>
  <c r="DE24" i="7"/>
  <c r="DE720" i="7"/>
  <c r="DE249" i="7"/>
  <c r="DE276" i="7"/>
  <c r="DE312" i="7"/>
  <c r="DE43" i="7"/>
  <c r="DE203" i="7"/>
  <c r="DE278" i="7"/>
  <c r="DE352" i="7"/>
  <c r="DE376" i="7"/>
  <c r="DE744" i="7"/>
  <c r="DE45" i="7"/>
  <c r="DE689" i="7"/>
  <c r="DE807" i="7"/>
  <c r="DE9" i="7"/>
  <c r="DE286" i="7"/>
  <c r="DE495" i="7"/>
  <c r="DE781" i="7"/>
  <c r="DE280" i="7"/>
  <c r="DE366" i="7"/>
  <c r="DE442" i="7"/>
  <c r="DE444" i="7"/>
  <c r="DE32" i="7"/>
  <c r="DE637" i="7"/>
  <c r="DE113" i="7"/>
  <c r="DE200" i="7"/>
  <c r="DE419" i="7"/>
  <c r="DE426" i="7"/>
  <c r="DE793" i="7"/>
  <c r="DE160" i="7"/>
  <c r="DE33" i="7"/>
  <c r="DE101" i="7"/>
  <c r="DE177" i="7"/>
  <c r="DE246" i="7"/>
  <c r="DE63" i="7"/>
  <c r="DE722" i="7"/>
  <c r="DE425" i="7"/>
  <c r="DE659" i="7"/>
  <c r="DE420" i="7"/>
  <c r="DE582" i="7"/>
  <c r="DE455" i="7"/>
  <c r="DE162" i="7"/>
  <c r="DE230" i="7"/>
  <c r="DE311" i="7"/>
  <c r="DE341" i="7"/>
  <c r="DE289" i="7"/>
  <c r="DE451" i="7"/>
  <c r="DE520" i="7"/>
  <c r="DE84" i="7"/>
  <c r="DE567" i="7"/>
  <c r="DE218" i="7"/>
  <c r="DE743" i="7"/>
  <c r="DE148" i="7"/>
  <c r="DE514" i="7"/>
  <c r="DE692" i="7"/>
  <c r="DE70" i="7"/>
  <c r="DE282" i="7"/>
  <c r="DF2" i="7"/>
  <c r="DF661" i="7" s="1"/>
  <c r="DE192" i="7"/>
  <c r="DE620" i="7"/>
  <c r="DE222" i="7"/>
  <c r="DE362" i="7"/>
  <c r="DE482" i="7"/>
  <c r="DE40" i="7"/>
  <c r="DE314" i="7"/>
  <c r="DE131" i="7"/>
  <c r="DE587" i="7"/>
  <c r="DE456" i="7"/>
  <c r="DE802" i="7"/>
  <c r="DE811" i="7"/>
  <c r="DE322" i="7"/>
  <c r="DE252" i="7"/>
  <c r="DE525" i="7"/>
  <c r="DE279" i="7"/>
  <c r="DE347" i="7"/>
  <c r="DE75" i="7"/>
  <c r="DE339" i="7"/>
  <c r="DE144" i="7"/>
  <c r="DE528" i="7"/>
  <c r="DE717" i="7"/>
  <c r="DE213" i="7"/>
  <c r="DE577" i="7"/>
  <c r="DE209" i="7"/>
  <c r="DE757" i="7"/>
  <c r="DE416" i="7"/>
  <c r="DE369" i="7"/>
  <c r="DE235" i="7"/>
  <c r="DE606" i="7"/>
  <c r="DE654" i="7"/>
  <c r="DE745" i="7"/>
  <c r="DE14" i="7"/>
  <c r="DE233" i="7"/>
  <c r="DE517" i="7"/>
  <c r="DE625" i="7"/>
  <c r="DE801" i="7"/>
  <c r="DE827" i="7"/>
  <c r="DE76" i="7"/>
  <c r="DE500" i="7"/>
  <c r="DE725" i="7"/>
  <c r="DE721" i="7"/>
  <c r="DE29" i="7"/>
  <c r="DE360" i="7"/>
  <c r="DE424" i="7"/>
  <c r="DE506" i="7"/>
  <c r="DE568" i="7"/>
  <c r="DE290" i="7"/>
  <c r="DE752" i="7"/>
  <c r="DE285" i="7"/>
  <c r="DE411" i="7"/>
  <c r="DE423" i="7"/>
  <c r="DE564" i="7"/>
  <c r="DE158" i="7"/>
  <c r="DE342" i="7"/>
  <c r="DE593" i="7"/>
  <c r="DE665" i="7"/>
  <c r="DE708" i="7"/>
  <c r="DE777" i="7"/>
  <c r="DE6" i="7"/>
  <c r="DE272" i="7"/>
  <c r="DE440" i="7"/>
  <c r="DE110" i="7"/>
  <c r="DE371" i="7"/>
  <c r="DE478" i="7"/>
  <c r="DE20" i="7"/>
  <c r="DE261" i="7"/>
  <c r="DE277" i="7"/>
  <c r="DE422" i="7"/>
  <c r="DE468" i="7"/>
  <c r="DE794" i="7"/>
  <c r="DE383" i="7"/>
  <c r="DE379" i="7"/>
  <c r="DE36" i="7"/>
  <c r="DE64" i="7"/>
  <c r="DE143" i="7"/>
  <c r="DE747" i="7"/>
  <c r="DE72" i="7"/>
  <c r="DE588" i="7"/>
  <c r="DE432" i="7"/>
  <c r="DE497" i="7"/>
  <c r="DE553" i="7"/>
  <c r="DE453" i="7"/>
  <c r="DE449" i="7"/>
  <c r="DE258" i="7"/>
  <c r="DE552" i="7"/>
  <c r="DE102" i="7"/>
  <c r="DE518" i="7"/>
  <c r="DE685" i="7"/>
  <c r="DE831" i="7"/>
  <c r="DE756" i="7"/>
  <c r="DE700" i="7"/>
  <c r="DE557" i="7"/>
  <c r="DE415" i="7"/>
  <c r="DE62" i="7"/>
  <c r="DE260" i="7"/>
  <c r="DE648" i="7"/>
  <c r="DE335" i="7"/>
  <c r="DE159" i="7"/>
  <c r="DE527" i="7"/>
  <c r="DE208" i="7"/>
  <c r="DE707" i="7"/>
  <c r="DE96" i="7"/>
  <c r="DE529" i="7"/>
  <c r="DE633" i="7"/>
  <c r="DE117" i="7"/>
  <c r="DE508" i="7"/>
  <c r="DE94" i="7"/>
  <c r="DE672" i="7"/>
  <c r="DE705" i="7"/>
  <c r="DE474" i="7"/>
  <c r="DE740" i="7"/>
  <c r="DE687" i="7"/>
  <c r="DE304" i="7"/>
  <c r="DE629" i="7"/>
  <c r="DE370" i="7"/>
  <c r="DE256" i="7"/>
  <c r="DE4" i="7"/>
  <c r="DE734" i="7"/>
  <c r="DE216" i="7"/>
  <c r="DE83" i="7"/>
  <c r="DE481" i="7"/>
  <c r="DE684" i="7"/>
  <c r="DE643" i="7"/>
  <c r="DE30" i="7"/>
  <c r="DE98" i="7"/>
  <c r="DE174" i="7"/>
  <c r="DE248" i="7"/>
  <c r="DE79" i="7"/>
  <c r="DE317" i="7"/>
  <c r="DE61" i="7"/>
  <c r="DE681" i="7"/>
  <c r="DE489" i="7"/>
  <c r="DE550" i="7"/>
  <c r="DE697" i="7"/>
  <c r="DE703" i="7"/>
  <c r="DE676" i="7"/>
  <c r="DE826" i="7"/>
  <c r="DE417" i="7"/>
  <c r="DE511" i="7"/>
  <c r="DE618" i="7"/>
  <c r="DE698" i="7"/>
  <c r="DE688" i="7"/>
  <c r="DE792" i="7"/>
  <c r="DE750" i="7"/>
  <c r="DE798" i="7"/>
  <c r="DE39" i="7"/>
  <c r="DE78" i="7"/>
  <c r="DE146" i="7"/>
  <c r="DE657" i="7"/>
  <c r="DE69" i="7"/>
  <c r="DE830" i="7"/>
  <c r="DE526" i="7"/>
  <c r="DE613" i="7"/>
  <c r="DE244" i="7"/>
  <c r="DE409" i="7"/>
  <c r="DE405" i="7"/>
  <c r="DE555" i="7"/>
  <c r="DE589" i="7"/>
  <c r="DE353" i="7"/>
  <c r="DE199" i="7"/>
  <c r="DE92" i="7"/>
  <c r="DE165" i="7"/>
  <c r="DE236" i="7"/>
  <c r="DE320" i="7"/>
  <c r="DE251" i="7"/>
  <c r="DE510" i="7"/>
  <c r="DE403" i="7"/>
  <c r="DE572" i="7"/>
  <c r="DE658" i="7"/>
  <c r="DE713" i="7"/>
  <c r="DE761" i="7"/>
  <c r="DE44" i="7"/>
  <c r="DE99" i="7"/>
  <c r="DE406" i="7"/>
  <c r="DE609" i="7"/>
  <c r="DE622" i="7"/>
  <c r="DE813" i="7"/>
  <c r="DE206" i="7"/>
  <c r="DE758" i="7"/>
  <c r="DE294" i="7"/>
  <c r="DE401" i="7"/>
  <c r="DE128" i="7"/>
  <c r="DE611" i="7"/>
  <c r="DE805" i="7"/>
  <c r="DE136" i="7"/>
  <c r="DE266" i="7"/>
  <c r="DE735" i="7"/>
  <c r="DE291" i="7"/>
  <c r="DE238" i="7"/>
  <c r="DE607" i="7"/>
  <c r="DE86" i="7"/>
  <c r="DE784" i="7"/>
  <c r="DE549" i="7"/>
  <c r="DE559" i="7"/>
  <c r="DE19" i="7"/>
  <c r="DE25" i="7"/>
  <c r="DE590" i="7"/>
  <c r="DE670" i="7"/>
  <c r="DE240" i="7"/>
  <c r="DE762" i="7"/>
  <c r="DE754" i="7"/>
  <c r="DE350" i="7"/>
  <c r="DE262" i="7"/>
  <c r="DE68" i="7"/>
  <c r="DE106" i="7"/>
  <c r="DE181" i="7"/>
  <c r="DE38" i="7"/>
  <c r="DE229" i="7"/>
  <c r="DE693" i="7"/>
  <c r="DE152" i="7"/>
  <c r="DE227" i="7"/>
  <c r="DE308" i="7"/>
  <c r="DE385" i="7"/>
  <c r="DE516" i="7"/>
  <c r="DE767" i="7"/>
  <c r="DE821" i="7"/>
  <c r="DE60" i="7"/>
  <c r="DE653" i="7"/>
  <c r="DE736" i="7"/>
  <c r="DE766" i="7"/>
  <c r="DE105" i="7"/>
  <c r="DE305" i="7"/>
  <c r="DE119" i="7"/>
  <c r="DE603" i="7"/>
  <c r="DE650" i="7"/>
  <c r="DE728" i="7"/>
  <c r="DE22" i="7"/>
  <c r="DE219" i="7"/>
  <c r="DE365" i="7"/>
  <c r="DE656" i="7"/>
  <c r="DE95" i="7"/>
  <c r="DE168" i="7"/>
  <c r="DE239" i="7"/>
  <c r="DE326" i="7"/>
  <c r="DE292" i="7"/>
  <c r="DE512" i="7"/>
  <c r="DE151" i="7"/>
  <c r="DE619" i="7"/>
  <c r="DE765" i="7"/>
  <c r="DE127" i="7"/>
  <c r="DE534" i="7"/>
  <c r="DE612" i="7"/>
  <c r="DE624" i="7"/>
  <c r="DE819" i="7"/>
  <c r="DE42" i="7"/>
  <c r="DE300" i="7"/>
  <c r="DE221" i="7"/>
  <c r="DE298" i="7"/>
  <c r="DE407" i="7"/>
  <c r="DE460" i="7"/>
  <c r="DE723" i="7"/>
  <c r="DE340" i="7"/>
  <c r="DE493" i="7"/>
  <c r="DE716" i="7"/>
  <c r="DE815" i="7"/>
  <c r="DE833" i="7"/>
  <c r="DE295" i="7"/>
  <c r="DE544" i="7"/>
  <c r="DE120" i="7"/>
  <c r="DE531" i="7"/>
  <c r="DE748" i="7"/>
  <c r="DE217" i="7"/>
  <c r="DE89" i="7"/>
  <c r="DE473" i="7"/>
  <c r="DE334" i="7"/>
  <c r="DE436" i="7"/>
  <c r="DE539" i="7"/>
  <c r="DE581" i="7"/>
  <c r="DE680" i="7"/>
  <c r="DE678" i="7"/>
  <c r="DE433" i="7"/>
  <c r="DE53" i="7"/>
  <c r="DE614" i="7"/>
  <c r="DE163" i="7"/>
  <c r="DE519" i="7"/>
  <c r="DE389" i="7"/>
  <c r="DE771" i="7"/>
  <c r="DE491" i="7"/>
  <c r="DE503" i="7"/>
  <c r="DE592" i="7"/>
  <c r="DE796" i="7"/>
  <c r="DE434" i="7"/>
  <c r="DE325" i="7"/>
  <c r="DE112" i="7"/>
  <c r="DE532" i="7"/>
  <c r="DE776" i="7"/>
  <c r="DE178" i="7"/>
  <c r="DE597" i="7"/>
  <c r="DE274" i="7"/>
  <c r="DE457" i="7"/>
  <c r="DE599" i="7"/>
  <c r="DE354" i="7"/>
  <c r="DE822" i="7"/>
  <c r="DE548" i="7"/>
  <c r="DE502" i="7"/>
  <c r="DE604" i="7"/>
  <c r="DE109" i="7"/>
  <c r="DE649" i="7"/>
  <c r="DE337" i="7"/>
  <c r="DE47" i="7"/>
  <c r="DE408" i="7"/>
  <c r="DE156" i="7"/>
  <c r="DE205" i="7"/>
  <c r="DE336" i="7"/>
  <c r="DE384" i="7"/>
  <c r="DE509" i="7"/>
  <c r="DE11" i="7"/>
  <c r="DE191" i="7"/>
  <c r="DE273" i="7"/>
  <c r="DE398" i="7"/>
  <c r="DE448" i="7"/>
  <c r="DE515" i="7"/>
  <c r="DE150" i="7"/>
  <c r="DE56" i="7"/>
  <c r="DE755" i="7"/>
  <c r="DE245" i="7"/>
  <c r="DE770" i="7"/>
  <c r="DE27" i="7"/>
  <c r="DE104" i="7"/>
  <c r="DE535" i="7"/>
  <c r="DE715" i="7"/>
  <c r="DE586" i="7"/>
  <c r="DE731" i="7"/>
  <c r="DE129" i="7"/>
  <c r="DE58" i="7"/>
  <c r="DE124" i="7"/>
  <c r="DE627" i="7"/>
  <c r="DE820" i="7"/>
  <c r="DE299" i="7"/>
  <c r="DE224" i="7"/>
  <c r="DE302" i="7"/>
  <c r="DE368" i="7"/>
  <c r="DE466" i="7"/>
  <c r="DE724" i="7"/>
  <c r="DE201" i="7"/>
  <c r="DE351" i="7"/>
  <c r="DE775" i="7"/>
  <c r="DE77" i="7"/>
  <c r="DE332" i="7"/>
  <c r="DE647" i="7"/>
  <c r="DE759" i="7"/>
  <c r="DE301" i="7"/>
  <c r="DE263" i="7"/>
  <c r="DE445" i="7"/>
  <c r="DE387" i="7"/>
  <c r="DE392" i="7"/>
  <c r="DE438" i="7"/>
  <c r="DE547" i="7"/>
  <c r="DE595" i="7"/>
  <c r="DE313" i="7"/>
  <c r="DE783" i="7"/>
  <c r="DE803" i="7"/>
  <c r="DE832" i="7"/>
  <c r="DE108" i="7"/>
  <c r="DE185" i="7"/>
  <c r="DE704" i="7"/>
  <c r="DE115" i="7"/>
  <c r="DE598" i="7"/>
  <c r="DE644" i="7"/>
  <c r="DE12" i="7"/>
  <c r="DE139" i="7"/>
  <c r="DE46" i="7"/>
  <c r="DE171" i="7"/>
  <c r="DE669" i="7"/>
  <c r="DE809" i="7"/>
  <c r="DE378" i="7"/>
  <c r="DE257" i="7"/>
  <c r="DE356" i="7"/>
  <c r="DE134" i="7"/>
  <c r="DE59" i="7"/>
  <c r="DE800" i="7"/>
  <c r="DE737" i="7"/>
  <c r="DE542" i="7"/>
  <c r="DE198" i="7"/>
  <c r="DE382" i="7"/>
  <c r="DE638" i="7"/>
  <c r="DE718" i="7"/>
  <c r="DE616" i="7"/>
  <c r="DE575" i="7"/>
  <c r="DE250" i="7"/>
  <c r="DE237" i="7"/>
  <c r="DE610" i="7"/>
  <c r="DE414" i="7"/>
  <c r="DE626" i="7"/>
  <c r="DE331" i="7"/>
  <c r="DE636" i="7"/>
  <c r="DE182" i="7"/>
  <c r="DE772" i="7"/>
  <c r="DE17" i="7"/>
  <c r="DE486" i="7"/>
  <c r="DE462" i="7"/>
  <c r="DE574" i="7"/>
  <c r="DE321" i="7"/>
  <c r="DE296" i="7"/>
  <c r="DE476" i="7"/>
  <c r="DE521" i="7"/>
  <c r="DE107" i="7"/>
  <c r="DE463" i="7"/>
  <c r="DE632" i="7"/>
  <c r="DE393" i="7"/>
  <c r="DE536" i="7"/>
  <c r="DE623" i="7"/>
  <c r="DE674" i="7"/>
  <c r="DE565" i="7"/>
  <c r="DE563" i="7"/>
  <c r="DE600" i="7"/>
  <c r="DE7" i="7"/>
  <c r="DE93" i="7"/>
  <c r="DE172" i="7"/>
  <c r="DE247" i="7"/>
  <c r="DE141" i="7"/>
  <c r="DE345" i="7"/>
  <c r="DE421" i="7"/>
  <c r="DE57" i="7"/>
  <c r="DE114" i="7"/>
  <c r="DE225" i="7"/>
  <c r="DE293" i="7"/>
  <c r="DE284" i="7"/>
  <c r="DE394" i="7"/>
  <c r="DE54" i="7"/>
  <c r="DE395" i="7"/>
  <c r="DE441" i="7"/>
  <c r="DE505" i="7"/>
  <c r="DE601" i="7"/>
  <c r="DE349" i="7"/>
  <c r="DE709" i="7"/>
  <c r="DE66" i="7"/>
  <c r="DE133" i="7"/>
  <c r="DE3" i="7"/>
  <c r="DE31" i="7"/>
  <c r="DE530" i="7"/>
  <c r="DE791" i="7"/>
  <c r="DE214" i="7"/>
  <c r="DE814" i="7"/>
  <c r="DE479" i="7"/>
  <c r="DE28" i="7"/>
  <c r="DE825" i="7"/>
  <c r="DE428" i="7"/>
  <c r="DE562" i="7"/>
  <c r="DE630" i="7"/>
  <c r="DE779" i="7"/>
  <c r="DE461" i="7"/>
  <c r="DE465" i="7"/>
  <c r="DE585" i="7"/>
  <c r="DE639" i="7"/>
  <c r="DE524" i="7"/>
  <c r="DE35" i="7"/>
  <c r="DE386" i="7"/>
  <c r="DE608" i="7"/>
  <c r="DE655" i="7"/>
  <c r="DE729" i="7"/>
  <c r="DE799" i="7"/>
  <c r="DE118" i="7"/>
  <c r="DE142" i="7"/>
  <c r="DE315" i="7"/>
  <c r="DE157" i="7"/>
  <c r="DE253" i="7"/>
  <c r="DE297" i="7"/>
  <c r="DE397" i="7"/>
  <c r="DE556" i="7"/>
  <c r="DE786" i="7"/>
  <c r="DE179" i="7"/>
  <c r="DE187" i="7"/>
  <c r="DE330" i="7"/>
  <c r="DE344" i="7"/>
  <c r="DE396" i="7"/>
  <c r="DE695" i="7"/>
  <c r="DE241" i="7"/>
  <c r="DE641" i="7"/>
  <c r="DE533" i="7"/>
  <c r="DE617" i="7"/>
  <c r="DE696" i="7"/>
  <c r="DE712" i="7"/>
  <c r="DE816" i="7"/>
  <c r="DE372" i="7"/>
  <c r="DE155" i="7"/>
  <c r="DE51" i="7"/>
  <c r="DE306" i="7"/>
  <c r="DE447" i="7"/>
  <c r="DE746" i="7"/>
  <c r="DE377" i="7"/>
  <c r="DE204" i="7"/>
  <c r="DE34" i="7"/>
  <c r="DE487" i="7"/>
  <c r="DE467" i="7"/>
  <c r="DE464" i="7"/>
  <c r="DE145" i="7"/>
  <c r="DE472" i="7"/>
  <c r="DE538" i="7"/>
  <c r="DE571" i="7"/>
  <c r="DE694" i="7"/>
  <c r="DE701" i="7"/>
  <c r="DE797" i="7"/>
  <c r="DE88" i="7"/>
  <c r="DE504" i="7"/>
  <c r="DE554" i="7"/>
  <c r="DE732" i="7"/>
  <c r="DE763" i="7"/>
  <c r="DE50" i="7"/>
  <c r="DE123" i="7"/>
  <c r="DE546" i="7"/>
  <c r="DE584" i="7"/>
  <c r="DE343" i="7"/>
  <c r="DE329" i="7"/>
  <c r="DE358" i="7"/>
  <c r="DE484" i="7"/>
  <c r="DE522" i="7"/>
  <c r="DE188" i="7"/>
  <c r="DE281" i="7"/>
  <c r="DE666" i="7"/>
  <c r="DE338" i="7"/>
  <c r="DE470" i="7"/>
  <c r="DE499" i="7"/>
  <c r="DE605" i="7"/>
  <c r="DE270" i="7"/>
  <c r="DE452" i="7"/>
  <c r="DE561" i="7"/>
  <c r="DE652" i="7"/>
  <c r="DE760" i="7"/>
  <c r="DE817" i="7"/>
  <c r="DE169" i="7"/>
  <c r="DE404" i="7"/>
  <c r="DE690" i="7"/>
  <c r="DE357" i="7"/>
  <c r="DE399" i="7"/>
  <c r="DE388" i="7"/>
  <c r="DE202" i="7"/>
  <c r="DE327" i="7"/>
  <c r="DE373" i="7"/>
  <c r="DE429" i="7"/>
  <c r="DE730" i="7"/>
  <c r="DE161" i="7"/>
  <c r="DE164" i="7"/>
  <c r="DE823" i="7"/>
  <c r="DE48" i="7"/>
  <c r="DE90" i="7"/>
  <c r="DE138" i="7"/>
  <c r="DE782" i="7"/>
  <c r="DE271" i="7"/>
  <c r="DE359" i="7"/>
  <c r="DE475" i="7"/>
  <c r="DE507" i="7"/>
  <c r="DE594" i="7"/>
  <c r="DE400" i="7"/>
  <c r="DE5" i="7"/>
  <c r="DE374" i="7"/>
  <c r="DE324" i="7"/>
  <c r="DE483" i="7"/>
  <c r="DE591" i="7"/>
  <c r="DE645" i="7"/>
  <c r="DE523" i="7"/>
  <c r="DE135" i="7"/>
  <c r="DE186" i="7"/>
  <c r="DE254" i="7"/>
  <c r="DE348" i="7"/>
  <c r="DE446" i="7"/>
  <c r="DE662" i="7"/>
  <c r="DE175" i="7"/>
  <c r="DE132" i="7"/>
  <c r="DE243" i="7"/>
  <c r="DE469" i="7"/>
  <c r="DE111" i="7"/>
  <c r="DE749" i="7"/>
  <c r="DE41" i="7"/>
  <c r="DE488" i="7"/>
  <c r="DE496" i="7"/>
  <c r="DE189" i="7"/>
  <c r="DE751" i="7"/>
  <c r="DE769" i="7"/>
  <c r="DE459" i="7"/>
  <c r="DE140" i="7"/>
  <c r="DE431" i="7"/>
  <c r="DE706" i="7"/>
  <c r="DE788" i="7"/>
  <c r="DE195" i="7"/>
  <c r="DE733" i="7"/>
  <c r="DE226" i="7"/>
  <c r="DE494" i="7"/>
  <c r="DE71" i="7"/>
  <c r="DE37" i="7"/>
  <c r="DE640" i="7"/>
  <c r="DE197" i="7"/>
  <c r="DE269" i="7"/>
  <c r="DE328" i="7"/>
  <c r="DE361" i="7"/>
  <c r="DE596" i="7"/>
  <c r="DE323" i="7"/>
  <c r="DE103" i="7"/>
  <c r="DE307" i="7"/>
  <c r="DE367" i="7"/>
  <c r="DE501" i="7"/>
  <c r="DE566" i="7"/>
  <c r="DE193" i="7"/>
  <c r="DE430" i="7"/>
  <c r="DE97" i="7"/>
  <c r="DE726" i="7"/>
  <c r="DE778" i="7"/>
  <c r="DE80" i="7"/>
  <c r="DE153" i="7"/>
  <c r="DE615" i="7"/>
  <c r="DE410" i="7"/>
  <c r="DE602" i="7"/>
  <c r="DE773" i="7"/>
  <c r="DE10" i="7"/>
  <c r="DE125" i="7"/>
  <c r="DE551" i="7"/>
  <c r="DE774" i="7"/>
  <c r="DE702" i="7"/>
  <c r="DE176" i="7"/>
  <c r="DE220" i="7"/>
  <c r="DE316" i="7"/>
  <c r="DE418" i="7"/>
  <c r="DE675" i="7"/>
  <c r="DE664" i="7"/>
  <c r="DE259" i="7"/>
  <c r="DE824" i="7"/>
  <c r="DE829" i="7"/>
  <c r="DE790" i="7"/>
  <c r="DE667" i="7"/>
  <c r="DE727" i="7"/>
  <c r="DE785" i="7"/>
  <c r="DE16" i="7"/>
  <c r="DE288" i="7"/>
  <c r="DE691" i="7"/>
  <c r="DE543" i="7"/>
  <c r="DE364" i="7"/>
  <c r="DE492" i="7"/>
  <c r="DE545" i="7"/>
  <c r="DE646" i="7"/>
  <c r="DE435" i="7"/>
  <c r="DE126" i="7"/>
  <c r="DE808" i="7"/>
  <c r="DE67" i="7"/>
  <c r="DE137" i="7"/>
  <c r="DE184" i="7"/>
  <c r="DE215" i="7"/>
  <c r="DE477" i="7"/>
  <c r="DE122" i="7"/>
  <c r="DE710" i="7"/>
  <c r="DE91" i="7"/>
  <c r="DE121" i="7"/>
  <c r="DE818" i="7"/>
  <c r="DE558" i="7"/>
  <c r="DE573" i="7"/>
  <c r="DE671" i="7"/>
  <c r="DE742" i="7"/>
  <c r="DE789" i="7"/>
  <c r="DE26" i="7"/>
  <c r="DE635" i="7"/>
  <c r="DE480" i="7"/>
  <c r="DE268" i="7"/>
  <c r="DE264" i="7"/>
  <c r="DE413" i="7"/>
  <c r="DE437" i="7"/>
  <c r="DE570" i="7"/>
  <c r="DE149" i="7"/>
  <c r="DE242" i="7"/>
  <c r="DE170" i="7"/>
  <c r="DE450" i="7"/>
  <c r="DE537" i="7"/>
  <c r="DE634" i="7"/>
  <c r="DE739" i="7"/>
  <c r="DE642" i="7"/>
  <c r="DE677" i="7"/>
  <c r="DE569" i="7"/>
  <c r="DE18" i="7"/>
  <c r="DE82" i="7"/>
  <c r="DE212" i="7"/>
  <c r="DE318" i="7"/>
  <c r="DE190" i="7"/>
  <c r="DE196" i="7"/>
  <c r="DE21" i="7"/>
  <c r="DE65" i="7"/>
  <c r="DE210" i="7"/>
  <c r="DE287" i="7"/>
  <c r="DE154" i="7"/>
  <c r="DE381" i="7"/>
  <c r="DE810" i="7"/>
  <c r="DE355" i="7"/>
  <c r="DE390" i="7"/>
  <c r="DE498" i="7"/>
  <c r="DE560" i="7"/>
  <c r="DE223" i="7"/>
  <c r="DE454" i="7"/>
  <c r="DE439" i="7"/>
  <c r="DE73" i="7"/>
  <c r="DE166" i="7"/>
  <c r="DE147" i="7"/>
  <c r="DE768" i="7"/>
  <c r="DE15" i="7"/>
  <c r="DE116" i="7"/>
  <c r="DE167" i="7"/>
  <c r="DE714" i="7"/>
  <c r="DE232" i="7"/>
  <c r="DE806" i="7"/>
  <c r="DE576" i="7"/>
  <c r="DE673" i="7"/>
  <c r="DE753" i="7"/>
  <c r="DE795" i="7"/>
  <c r="DE23" i="7"/>
  <c r="DE49" i="7"/>
  <c r="DE130" i="7"/>
  <c r="DE183" i="7"/>
  <c r="DE303" i="7"/>
  <c r="DE319" i="7"/>
  <c r="DE427" i="7"/>
  <c r="DE55" i="7"/>
  <c r="DE100" i="7"/>
  <c r="DE13" i="7"/>
  <c r="DE275" i="7"/>
  <c r="DE346" i="7"/>
  <c r="DE180" i="7"/>
  <c r="DE682" i="7"/>
  <c r="DE804" i="7"/>
  <c r="DE828" i="7"/>
  <c r="DE87" i="7"/>
  <c r="DE412" i="7"/>
  <c r="DE211" i="7"/>
  <c r="DE628" i="7"/>
  <c r="DE52" i="7"/>
  <c r="DE699" i="7"/>
  <c r="DE255" i="7"/>
  <c r="DE231" i="7"/>
  <c r="DE207" i="7"/>
  <c r="DE85" i="7"/>
  <c r="DE738" i="7"/>
  <c r="DE686" i="7"/>
  <c r="DE81" i="7"/>
  <c r="DF267" i="7" l="1"/>
  <c r="DF343" i="7"/>
  <c r="DF359" i="7"/>
  <c r="DF499" i="7"/>
  <c r="DF558" i="7"/>
  <c r="DF180" i="7"/>
  <c r="DF440" i="7"/>
  <c r="DF518" i="7"/>
  <c r="DF176" i="7"/>
  <c r="DF225" i="7"/>
  <c r="DF297" i="7"/>
  <c r="DF389" i="7"/>
  <c r="DF507" i="7"/>
  <c r="DF715" i="7"/>
  <c r="DF626" i="7"/>
  <c r="DF452" i="7"/>
  <c r="DF345" i="7"/>
  <c r="DF350" i="7"/>
  <c r="DF491" i="7"/>
  <c r="DF587" i="7"/>
  <c r="DF212" i="7"/>
  <c r="DF193" i="7"/>
  <c r="DF605" i="7"/>
  <c r="DF340" i="7"/>
  <c r="DF341" i="7"/>
  <c r="DF496" i="7"/>
  <c r="DF173" i="7"/>
  <c r="DF830" i="7"/>
  <c r="DF90" i="7"/>
  <c r="DF221" i="7"/>
  <c r="DF272" i="7"/>
  <c r="DF159" i="7"/>
  <c r="DF772" i="7"/>
  <c r="DF786" i="7"/>
  <c r="DF7" i="7"/>
  <c r="DF109" i="7"/>
  <c r="DF205" i="7"/>
  <c r="DF41" i="7"/>
  <c r="DF154" i="7"/>
  <c r="DF324" i="7"/>
  <c r="DF441" i="7"/>
  <c r="DF747" i="7"/>
  <c r="DF291" i="7"/>
  <c r="DF608" i="7"/>
  <c r="DF219" i="7"/>
  <c r="DF308" i="7"/>
  <c r="DF362" i="7"/>
  <c r="DF437" i="7"/>
  <c r="DF754" i="7"/>
  <c r="DF314" i="7"/>
  <c r="DF65" i="7"/>
  <c r="DF529" i="7"/>
  <c r="DF592" i="7"/>
  <c r="DF687" i="7"/>
  <c r="DF706" i="7"/>
  <c r="DF4" i="7"/>
  <c r="DF500" i="7"/>
  <c r="DF228" i="7"/>
  <c r="DF638" i="7"/>
  <c r="DF762" i="7"/>
  <c r="DF664" i="7"/>
  <c r="DF59" i="7"/>
  <c r="DF665" i="7"/>
  <c r="DF177" i="7"/>
  <c r="DF156" i="7"/>
  <c r="DF331" i="7"/>
  <c r="DF432" i="7"/>
  <c r="DF547" i="7"/>
  <c r="DF759" i="7"/>
  <c r="DF477" i="7"/>
  <c r="DF258" i="7"/>
  <c r="DF74" i="7"/>
  <c r="DF214" i="7"/>
  <c r="DF316" i="7"/>
  <c r="DF407" i="7"/>
  <c r="DF465" i="7"/>
  <c r="DF170" i="7"/>
  <c r="DF329" i="7"/>
  <c r="DF634" i="7"/>
  <c r="DF271" i="7"/>
  <c r="DF317" i="7"/>
  <c r="DF450" i="7"/>
  <c r="DF604" i="7"/>
  <c r="DF818" i="7"/>
  <c r="DF642" i="7"/>
  <c r="DF686" i="7"/>
  <c r="DF218" i="7"/>
  <c r="DF396" i="7"/>
  <c r="DF230" i="7"/>
  <c r="DF416" i="7"/>
  <c r="DF773" i="7"/>
  <c r="DF141" i="7"/>
  <c r="DF149" i="7"/>
  <c r="DF184" i="7"/>
  <c r="DF117" i="7"/>
  <c r="DF537" i="7"/>
  <c r="DF268" i="7"/>
  <c r="DF486" i="7"/>
  <c r="DF531" i="7"/>
  <c r="DF612" i="7"/>
  <c r="DF714" i="7"/>
  <c r="DF676" i="7"/>
  <c r="DF699" i="7"/>
  <c r="DF713" i="7"/>
  <c r="DF302" i="7"/>
  <c r="DF330" i="7"/>
  <c r="DF408" i="7"/>
  <c r="DF520" i="7"/>
  <c r="DF110" i="7"/>
  <c r="DF116" i="7"/>
  <c r="DF336" i="7"/>
  <c r="DF410" i="7"/>
  <c r="DF472" i="7"/>
  <c r="DF563" i="7"/>
  <c r="DF690" i="7"/>
  <c r="DF730" i="7"/>
  <c r="DF691" i="7"/>
  <c r="DF191" i="7"/>
  <c r="DF728" i="7"/>
  <c r="DF483" i="7"/>
  <c r="DF528" i="7"/>
  <c r="DF609" i="7"/>
  <c r="DF448" i="7"/>
  <c r="DF181" i="7"/>
  <c r="DF247" i="7"/>
  <c r="DF326" i="7"/>
  <c r="DF425" i="7"/>
  <c r="DF693" i="7"/>
  <c r="DF327" i="7"/>
  <c r="DF98" i="7"/>
  <c r="DF169" i="7"/>
  <c r="DF235" i="7"/>
  <c r="DF323" i="7"/>
  <c r="DF194" i="7"/>
  <c r="DF442" i="7"/>
  <c r="DF478" i="7"/>
  <c r="DF571" i="7"/>
  <c r="DF333" i="7"/>
  <c r="DF725" i="7"/>
  <c r="DF168" i="7"/>
  <c r="DF338" i="7"/>
  <c r="DF457" i="7"/>
  <c r="DF514" i="7"/>
  <c r="DF611" i="7"/>
  <c r="DF372" i="7"/>
  <c r="DF820" i="7"/>
  <c r="DF610" i="7"/>
  <c r="DF674" i="7"/>
  <c r="DF700" i="7"/>
  <c r="DF784" i="7"/>
  <c r="DF81" i="7"/>
  <c r="DF371" i="7"/>
  <c r="DF227" i="7"/>
  <c r="DG2" i="7"/>
  <c r="DG661" i="7" s="1"/>
  <c r="DF111" i="7"/>
  <c r="DF92" i="7"/>
  <c r="DF519" i="7"/>
  <c r="DF283" i="7"/>
  <c r="DF538" i="7"/>
  <c r="DF574" i="7"/>
  <c r="DF393" i="7"/>
  <c r="DF623" i="7"/>
  <c r="DF3" i="7"/>
  <c r="DF622" i="7"/>
  <c r="DF71" i="7"/>
  <c r="DF76" i="7"/>
  <c r="DF788" i="7"/>
  <c r="DF829" i="7"/>
  <c r="DF803" i="7"/>
  <c r="DF28" i="7"/>
  <c r="DF692" i="7"/>
  <c r="DF337" i="7"/>
  <c r="DF178" i="7"/>
  <c r="DF619" i="7"/>
  <c r="DF502" i="7"/>
  <c r="DF597" i="7"/>
  <c r="DF644" i="7"/>
  <c r="DF748" i="7"/>
  <c r="DF832" i="7"/>
  <c r="DF231" i="7"/>
  <c r="DF513" i="7"/>
  <c r="DF794" i="7"/>
  <c r="DF451" i="7"/>
  <c r="DF539" i="7"/>
  <c r="DF599" i="7"/>
  <c r="DF696" i="7"/>
  <c r="DF584" i="7"/>
  <c r="DF614" i="7"/>
  <c r="DF799" i="7"/>
  <c r="DF134" i="7"/>
  <c r="DF646" i="7"/>
  <c r="DF761" i="7"/>
  <c r="DF812" i="7"/>
  <c r="DF103" i="7"/>
  <c r="DF295" i="7"/>
  <c r="DF294" i="7"/>
  <c r="DF382" i="7"/>
  <c r="DF594" i="7"/>
  <c r="DF641" i="7"/>
  <c r="DF734" i="7"/>
  <c r="DF566" i="7"/>
  <c r="DF376" i="7"/>
  <c r="DF406" i="7"/>
  <c r="DF495" i="7"/>
  <c r="DF588" i="7"/>
  <c r="DF263" i="7"/>
  <c r="DF161" i="7"/>
  <c r="DF174" i="7"/>
  <c r="DF322" i="7"/>
  <c r="DF417" i="7"/>
  <c r="DF480" i="7"/>
  <c r="DF378" i="7"/>
  <c r="DF551" i="7"/>
  <c r="DF627" i="7"/>
  <c r="DF705" i="7"/>
  <c r="DF720" i="7"/>
  <c r="DF213" i="7"/>
  <c r="DF104" i="7"/>
  <c r="DF533" i="7"/>
  <c r="DF591" i="7"/>
  <c r="DF702" i="7"/>
  <c r="DF729" i="7"/>
  <c r="DF800" i="7"/>
  <c r="DF423" i="7"/>
  <c r="DF45" i="7"/>
  <c r="DF805" i="7"/>
  <c r="DF53" i="7"/>
  <c r="DF128" i="7"/>
  <c r="DF186" i="7"/>
  <c r="DF301" i="7"/>
  <c r="DF436" i="7"/>
  <c r="DF139" i="7"/>
  <c r="DF197" i="7"/>
  <c r="DF602" i="7"/>
  <c r="DF635" i="7"/>
  <c r="DF740" i="7"/>
  <c r="DF523" i="7"/>
  <c r="DF257" i="7"/>
  <c r="DF684" i="7"/>
  <c r="DF625" i="7"/>
  <c r="DF555" i="7"/>
  <c r="DF248" i="7"/>
  <c r="DF44" i="7"/>
  <c r="DF26" i="7"/>
  <c r="DF23" i="7"/>
  <c r="DF751" i="7"/>
  <c r="DF217" i="7"/>
  <c r="DF46" i="7"/>
  <c r="DF459" i="7"/>
  <c r="DF685" i="7"/>
  <c r="DF577" i="7"/>
  <c r="DF428" i="7"/>
  <c r="DF583" i="7"/>
  <c r="DF652" i="7"/>
  <c r="DF735" i="7"/>
  <c r="DF683" i="7"/>
  <c r="DF102" i="7"/>
  <c r="DF162" i="7"/>
  <c r="DF704" i="7"/>
  <c r="DF633" i="7"/>
  <c r="DF789" i="7"/>
  <c r="DF14" i="7"/>
  <c r="DF113" i="7"/>
  <c r="DF543" i="7"/>
  <c r="DF732" i="7"/>
  <c r="DF292" i="7"/>
  <c r="DF347" i="7"/>
  <c r="DF737" i="7"/>
  <c r="DF206" i="7"/>
  <c r="DF38" i="7"/>
  <c r="DF137" i="7"/>
  <c r="DF455" i="7"/>
  <c r="DF567" i="7"/>
  <c r="DF673" i="7"/>
  <c r="DF753" i="7"/>
  <c r="DF632" i="7"/>
  <c r="DF124" i="7"/>
  <c r="DF401" i="7"/>
  <c r="DF456" i="7"/>
  <c r="DF549" i="7"/>
  <c r="DF586" i="7"/>
  <c r="DF446" i="7"/>
  <c r="DF703" i="7"/>
  <c r="DF779" i="7"/>
  <c r="DF40" i="7"/>
  <c r="DF352" i="7"/>
  <c r="DF752" i="7"/>
  <c r="DF120" i="7"/>
  <c r="DF645" i="7"/>
  <c r="DF763" i="7"/>
  <c r="DF814" i="7"/>
  <c r="DF39" i="7"/>
  <c r="DF306" i="7"/>
  <c r="DF62" i="7"/>
  <c r="DF816" i="7"/>
  <c r="DF143" i="7"/>
  <c r="DF251" i="7"/>
  <c r="DF203" i="7"/>
  <c r="DF375" i="7"/>
  <c r="DF438" i="7"/>
  <c r="DF797" i="7"/>
  <c r="DF637" i="7"/>
  <c r="DF264" i="7"/>
  <c r="DF387" i="7"/>
  <c r="DF526" i="7"/>
  <c r="DF73" i="7"/>
  <c r="DF55" i="7"/>
  <c r="DF148" i="7"/>
  <c r="DF349" i="7"/>
  <c r="DF318" i="7"/>
  <c r="DF557" i="7"/>
  <c r="DF755" i="7"/>
  <c r="DF296" i="7"/>
  <c r="DF596" i="7"/>
  <c r="DF312" i="7"/>
  <c r="DF215" i="7"/>
  <c r="DF718" i="7"/>
  <c r="DF698" i="7"/>
  <c r="DF91" i="7"/>
  <c r="DF815" i="7"/>
  <c r="DF722" i="7"/>
  <c r="DF262" i="7"/>
  <c r="DF67" i="7"/>
  <c r="DF142" i="7"/>
  <c r="DF200" i="7"/>
  <c r="DF35" i="7"/>
  <c r="DF269" i="7"/>
  <c r="DF607" i="7"/>
  <c r="DF244" i="7"/>
  <c r="DF738" i="7"/>
  <c r="DF823" i="7"/>
  <c r="DF31" i="7"/>
  <c r="DF135" i="7"/>
  <c r="DF556" i="7"/>
  <c r="DF760" i="7"/>
  <c r="DF383" i="7"/>
  <c r="DF10" i="7"/>
  <c r="DF89" i="7"/>
  <c r="DF187" i="7"/>
  <c r="DF259" i="7"/>
  <c r="DF114" i="7"/>
  <c r="DF309" i="7"/>
  <c r="DF798" i="7"/>
  <c r="DF576" i="7"/>
  <c r="DF49" i="7"/>
  <c r="DF93" i="7"/>
  <c r="DF192" i="7"/>
  <c r="DF764" i="7"/>
  <c r="DF682" i="7"/>
  <c r="DF756" i="7"/>
  <c r="DF801" i="7"/>
  <c r="DF12" i="7"/>
  <c r="DF282" i="7"/>
  <c r="DF454" i="7"/>
  <c r="DF532" i="7"/>
  <c r="DF595" i="7"/>
  <c r="DF666" i="7"/>
  <c r="DF723" i="7"/>
  <c r="DF659" i="7"/>
  <c r="DF19" i="7"/>
  <c r="DF121" i="7"/>
  <c r="DF166" i="7"/>
  <c r="DF731" i="7"/>
  <c r="DF525" i="7"/>
  <c r="DF29" i="7"/>
  <c r="DF826" i="7"/>
  <c r="DF828" i="7"/>
  <c r="DF108" i="7"/>
  <c r="DF239" i="7"/>
  <c r="DF776" i="7"/>
  <c r="DF662" i="7"/>
  <c r="DF413" i="7"/>
  <c r="DF284" i="7"/>
  <c r="DF351" i="7"/>
  <c r="DF402" i="7"/>
  <c r="DF509" i="7"/>
  <c r="DF36" i="7"/>
  <c r="DF216" i="7"/>
  <c r="DF802" i="7"/>
  <c r="DF439" i="7"/>
  <c r="DF470" i="7"/>
  <c r="DF562" i="7"/>
  <c r="DF354" i="7"/>
  <c r="DF493" i="7"/>
  <c r="DF697" i="7"/>
  <c r="DF778" i="7"/>
  <c r="DF75" i="7"/>
  <c r="DF390" i="7"/>
  <c r="DF671" i="7"/>
  <c r="DF25" i="7"/>
  <c r="DF765" i="7"/>
  <c r="DF47" i="7"/>
  <c r="DF183" i="7"/>
  <c r="DF24" i="7"/>
  <c r="DF243" i="7"/>
  <c r="DF356" i="7"/>
  <c r="DF369" i="7"/>
  <c r="DF107" i="7"/>
  <c r="DF32" i="7"/>
  <c r="DF663" i="7"/>
  <c r="DF414" i="7"/>
  <c r="DF515" i="7"/>
  <c r="DF130" i="7"/>
  <c r="DF208" i="7"/>
  <c r="DF260" i="7"/>
  <c r="DF303" i="7"/>
  <c r="DF497" i="7"/>
  <c r="DF742" i="7"/>
  <c r="DF681" i="7"/>
  <c r="DF188" i="7"/>
  <c r="DF37" i="7"/>
  <c r="DF50" i="7"/>
  <c r="DF224" i="7"/>
  <c r="DF278" i="7"/>
  <c r="DF133" i="7"/>
  <c r="DF508" i="7"/>
  <c r="DF307" i="7"/>
  <c r="DF163" i="7"/>
  <c r="DF185" i="7"/>
  <c r="DF328" i="7"/>
  <c r="DF426" i="7"/>
  <c r="DF575" i="7"/>
  <c r="DF774" i="7"/>
  <c r="DF365" i="7"/>
  <c r="DF746" i="7"/>
  <c r="DF189" i="7"/>
  <c r="DF277" i="7"/>
  <c r="DF630" i="7"/>
  <c r="DF364" i="7"/>
  <c r="DF810" i="7"/>
  <c r="DF51" i="7"/>
  <c r="DF61" i="7"/>
  <c r="DF147" i="7"/>
  <c r="DF647" i="7"/>
  <c r="DF233" i="7"/>
  <c r="DF677" i="7"/>
  <c r="DF709" i="7"/>
  <c r="DF787" i="7"/>
  <c r="DF254" i="7"/>
  <c r="DF806" i="7"/>
  <c r="DF145" i="7"/>
  <c r="DF288" i="7"/>
  <c r="DF373" i="7"/>
  <c r="DF332" i="7"/>
  <c r="DF157" i="7"/>
  <c r="DF544" i="7"/>
  <c r="DF86" i="7"/>
  <c r="DF207" i="7"/>
  <c r="DF261" i="7"/>
  <c r="DF339" i="7"/>
  <c r="DF388" i="7"/>
  <c r="DF361" i="7"/>
  <c r="DF43" i="7"/>
  <c r="DF380" i="7"/>
  <c r="DF467" i="7"/>
  <c r="DF572" i="7"/>
  <c r="DF688" i="7"/>
  <c r="DF476" i="7"/>
  <c r="DF527" i="7"/>
  <c r="DF20" i="7"/>
  <c r="DF550" i="7"/>
  <c r="DF694" i="7"/>
  <c r="DF741" i="7"/>
  <c r="DF419" i="7"/>
  <c r="DF155" i="7"/>
  <c r="DF280" i="7"/>
  <c r="DF229" i="7"/>
  <c r="DF33" i="7"/>
  <c r="DF482" i="7"/>
  <c r="DF88" i="7"/>
  <c r="DF140" i="7"/>
  <c r="DF201" i="7"/>
  <c r="DF48" i="7"/>
  <c r="DF384" i="7"/>
  <c r="DF94" i="7"/>
  <c r="DF655" i="7"/>
  <c r="DF182" i="7"/>
  <c r="DF223" i="7"/>
  <c r="DF335" i="7"/>
  <c r="DF431" i="7"/>
  <c r="DF618" i="7"/>
  <c r="DF250" i="7"/>
  <c r="DF313" i="7"/>
  <c r="DF404" i="7"/>
  <c r="DF462" i="7"/>
  <c r="DF512" i="7"/>
  <c r="DF202" i="7"/>
  <c r="DF265" i="7"/>
  <c r="DF236" i="7"/>
  <c r="DF252" i="7"/>
  <c r="DF381" i="7"/>
  <c r="DF427" i="7"/>
  <c r="DF131" i="7"/>
  <c r="DF411" i="7"/>
  <c r="DF237" i="7"/>
  <c r="DF808" i="7"/>
  <c r="DF100" i="7"/>
  <c r="DF60" i="7"/>
  <c r="DF736" i="7"/>
  <c r="DF196" i="7"/>
  <c r="DF449" i="7"/>
  <c r="DF443" i="7"/>
  <c r="DF433" i="7"/>
  <c r="DF487" i="7"/>
  <c r="DF559" i="7"/>
  <c r="DF660" i="7"/>
  <c r="DF516" i="7"/>
  <c r="DF469" i="7"/>
  <c r="DF721" i="7"/>
  <c r="DF84" i="7"/>
  <c r="DF379" i="7"/>
  <c r="DF409" i="7"/>
  <c r="DF498" i="7"/>
  <c r="DF545" i="7"/>
  <c r="DF210" i="7"/>
  <c r="DF548" i="7"/>
  <c r="DF66" i="7"/>
  <c r="DF447" i="7"/>
  <c r="DF535" i="7"/>
  <c r="DF601" i="7"/>
  <c r="DF629" i="7"/>
  <c r="DF616" i="7"/>
  <c r="DF286" i="7"/>
  <c r="DF780" i="7"/>
  <c r="DF781" i="7"/>
  <c r="DF475" i="7"/>
  <c r="DF553" i="7"/>
  <c r="DF204" i="7"/>
  <c r="DF615" i="7"/>
  <c r="DF222" i="7"/>
  <c r="DF311" i="7"/>
  <c r="DF344" i="7"/>
  <c r="DF444" i="7"/>
  <c r="DF701" i="7"/>
  <c r="DF22" i="7"/>
  <c r="DF146" i="7"/>
  <c r="DF153" i="7"/>
  <c r="DF220" i="7"/>
  <c r="DF238" i="7"/>
  <c r="DF273" i="7"/>
  <c r="DF490" i="7"/>
  <c r="DF542" i="7"/>
  <c r="DF679" i="7"/>
  <c r="DF394" i="7"/>
  <c r="DF253" i="7"/>
  <c r="DF777" i="7"/>
  <c r="DF403" i="7"/>
  <c r="DF479" i="7"/>
  <c r="DF579" i="7"/>
  <c r="DF640" i="7"/>
  <c r="DF445" i="7"/>
  <c r="DF366" i="7"/>
  <c r="DF64" i="7"/>
  <c r="DF739" i="7"/>
  <c r="DF795" i="7"/>
  <c r="DF9" i="7"/>
  <c r="DF325" i="7"/>
  <c r="DF505" i="7"/>
  <c r="DF565" i="7"/>
  <c r="DF165" i="7"/>
  <c r="DF833" i="7"/>
  <c r="DF118" i="7"/>
  <c r="DF160" i="7"/>
  <c r="DF399" i="7"/>
  <c r="DF281" i="7"/>
  <c r="DF348" i="7"/>
  <c r="DF415" i="7"/>
  <c r="DF503" i="7"/>
  <c r="DF78" i="7"/>
  <c r="DF785" i="7"/>
  <c r="DF400" i="7"/>
  <c r="DF8" i="7"/>
  <c r="DF464" i="7"/>
  <c r="DF678" i="7"/>
  <c r="DF392" i="7"/>
  <c r="DF484" i="7"/>
  <c r="DF695" i="7"/>
  <c r="DF321" i="7"/>
  <c r="DF167" i="7"/>
  <c r="DF195" i="7"/>
  <c r="DF511" i="7"/>
  <c r="DF590" i="7"/>
  <c r="DF670" i="7"/>
  <c r="DF727" i="7"/>
  <c r="DF791" i="7"/>
  <c r="DF105" i="7"/>
  <c r="DF56" i="7"/>
  <c r="DF386" i="7"/>
  <c r="DF68" i="7"/>
  <c r="DF466" i="7"/>
  <c r="DF570" i="7"/>
  <c r="DF628" i="7"/>
  <c r="DF719" i="7"/>
  <c r="DF639" i="7"/>
  <c r="DF87" i="7"/>
  <c r="DF582" i="7"/>
  <c r="DF620" i="7"/>
  <c r="DF680" i="7"/>
  <c r="DF726" i="7"/>
  <c r="DF796" i="7"/>
  <c r="DF172" i="7"/>
  <c r="DF675" i="7"/>
  <c r="DF422" i="7"/>
  <c r="DF521" i="7"/>
  <c r="DF667" i="7"/>
  <c r="DF707" i="7"/>
  <c r="DF391" i="7"/>
  <c r="DF115" i="7"/>
  <c r="DF299" i="7"/>
  <c r="DF460" i="7"/>
  <c r="DF510" i="7"/>
  <c r="DF617" i="7"/>
  <c r="DF370" i="7"/>
  <c r="DF242" i="7"/>
  <c r="DF287" i="7"/>
  <c r="DF357" i="7"/>
  <c r="DF421" i="7"/>
  <c r="DF710" i="7"/>
  <c r="DF385" i="7"/>
  <c r="DF603" i="7"/>
  <c r="DF654" i="7"/>
  <c r="DF824" i="7"/>
  <c r="DF54" i="7"/>
  <c r="DF420" i="7"/>
  <c r="DF418" i="7"/>
  <c r="DF564" i="7"/>
  <c r="DF668" i="7"/>
  <c r="DF711" i="7"/>
  <c r="DF783" i="7"/>
  <c r="DF13" i="7"/>
  <c r="DF743" i="7"/>
  <c r="DF758" i="7"/>
  <c r="DF6" i="7"/>
  <c r="DF106" i="7"/>
  <c r="DF199" i="7"/>
  <c r="DF712" i="7"/>
  <c r="DF136" i="7"/>
  <c r="DF274" i="7"/>
  <c r="DF97" i="7"/>
  <c r="DF125" i="7"/>
  <c r="DF285" i="7"/>
  <c r="DF367" i="7"/>
  <c r="DF434" i="7"/>
  <c r="DF569" i="7"/>
  <c r="DF506" i="7"/>
  <c r="DF241" i="7"/>
  <c r="DF813" i="7"/>
  <c r="DF488" i="7"/>
  <c r="DF211" i="7"/>
  <c r="DF101" i="7"/>
  <c r="DF817" i="7"/>
  <c r="DF560" i="7"/>
  <c r="DF80" i="7"/>
  <c r="DF716" i="7"/>
  <c r="DF319" i="7"/>
  <c r="DF27" i="7"/>
  <c r="DF580" i="7"/>
  <c r="DF95" i="7"/>
  <c r="DF744" i="7"/>
  <c r="DF768" i="7"/>
  <c r="DF17" i="7"/>
  <c r="DF112" i="7"/>
  <c r="DF534" i="7"/>
  <c r="DF631" i="7"/>
  <c r="DF377" i="7"/>
  <c r="DF827" i="7"/>
  <c r="DF689" i="7"/>
  <c r="DF766" i="7"/>
  <c r="DF804" i="7"/>
  <c r="DF58" i="7"/>
  <c r="DF256" i="7"/>
  <c r="DF240" i="7"/>
  <c r="DF179" i="7"/>
  <c r="DF767" i="7"/>
  <c r="DF775" i="7"/>
  <c r="DF34" i="7"/>
  <c r="DF132" i="7"/>
  <c r="DF606" i="7"/>
  <c r="DF782" i="7"/>
  <c r="DF501" i="7"/>
  <c r="DF275" i="7"/>
  <c r="DF809" i="7"/>
  <c r="DF16" i="7"/>
  <c r="DF552" i="7"/>
  <c r="DF589" i="7"/>
  <c r="DF536" i="7"/>
  <c r="DF593" i="7"/>
  <c r="DF621" i="7"/>
  <c r="DF757" i="7"/>
  <c r="DF811" i="7"/>
  <c r="DF342" i="7"/>
  <c r="DF353" i="7"/>
  <c r="DF489" i="7"/>
  <c r="DF581" i="7"/>
  <c r="DF412" i="7"/>
  <c r="DF524" i="7"/>
  <c r="DF717" i="7"/>
  <c r="DF494" i="7"/>
  <c r="DF198" i="7"/>
  <c r="DF463" i="7"/>
  <c r="DF435" i="7"/>
  <c r="DF151" i="7"/>
  <c r="DF745" i="7"/>
  <c r="DF819" i="7"/>
  <c r="DF69" i="7"/>
  <c r="DF293" i="7"/>
  <c r="DF492" i="7"/>
  <c r="DF72" i="7"/>
  <c r="DF99" i="7"/>
  <c r="DF171" i="7"/>
  <c r="DF232" i="7"/>
  <c r="DF315" i="7"/>
  <c r="DF363" i="7"/>
  <c r="DF585" i="7"/>
  <c r="DF578" i="7"/>
  <c r="DF270" i="7"/>
  <c r="DF346" i="7"/>
  <c r="DF374" i="7"/>
  <c r="DF481" i="7"/>
  <c r="DF573" i="7"/>
  <c r="DF554" i="7"/>
  <c r="DF649" i="7"/>
  <c r="DF733" i="7"/>
  <c r="DF821" i="7"/>
  <c r="DF77" i="7"/>
  <c r="DF793" i="7"/>
  <c r="DF771" i="7"/>
  <c r="DF430" i="7"/>
  <c r="DF70" i="7"/>
  <c r="DF175" i="7"/>
  <c r="DF648" i="7"/>
  <c r="DF658" i="7"/>
  <c r="DF672" i="7"/>
  <c r="DF471" i="7"/>
  <c r="DF368" i="7"/>
  <c r="DF461" i="7"/>
  <c r="DF123" i="7"/>
  <c r="DF279" i="7"/>
  <c r="DF358" i="7"/>
  <c r="DF397" i="7"/>
  <c r="DF568" i="7"/>
  <c r="DF63" i="7"/>
  <c r="DF825" i="7"/>
  <c r="DF18" i="7"/>
  <c r="DF82" i="7"/>
  <c r="DF158" i="7"/>
  <c r="DF246" i="7"/>
  <c r="DF79" i="7"/>
  <c r="DF300" i="7"/>
  <c r="DF152" i="7"/>
  <c r="DF708" i="7"/>
  <c r="DF245" i="7"/>
  <c r="DF290" i="7"/>
  <c r="DF360" i="7"/>
  <c r="DF424" i="7"/>
  <c r="DF636" i="7"/>
  <c r="DF724" i="7"/>
  <c r="DF669" i="7"/>
  <c r="DF209" i="7"/>
  <c r="DF276" i="7"/>
  <c r="DF355" i="7"/>
  <c r="DF11" i="7"/>
  <c r="DF657" i="7"/>
  <c r="DF769" i="7"/>
  <c r="DF15" i="7"/>
  <c r="DF138" i="7"/>
  <c r="DF598" i="7"/>
  <c r="DF405" i="7"/>
  <c r="DF643" i="7"/>
  <c r="DF750" i="7"/>
  <c r="DF770" i="7"/>
  <c r="DF831" i="7"/>
  <c r="DF249" i="7"/>
  <c r="DF129" i="7"/>
  <c r="DF150" i="7"/>
  <c r="DF289" i="7"/>
  <c r="DF255" i="7"/>
  <c r="DF504" i="7"/>
  <c r="DF119" i="7"/>
  <c r="DF21" i="7"/>
  <c r="DF126" i="7"/>
  <c r="DF234" i="7"/>
  <c r="DF304" i="7"/>
  <c r="DF334" i="7"/>
  <c r="DF517" i="7"/>
  <c r="DF530" i="7"/>
  <c r="DF398" i="7"/>
  <c r="DF453" i="7"/>
  <c r="DF546" i="7"/>
  <c r="DF613" i="7"/>
  <c r="DF429" i="7"/>
  <c r="DF52" i="7"/>
  <c r="DF749" i="7"/>
  <c r="DF522" i="7"/>
  <c r="DF600" i="7"/>
  <c r="DF650" i="7"/>
  <c r="DF822" i="7"/>
  <c r="DF561" i="7"/>
  <c r="DF5" i="7"/>
  <c r="DF96" i="7"/>
  <c r="DF190" i="7"/>
  <c r="DF266" i="7"/>
  <c r="DF127" i="7"/>
  <c r="DF320" i="7"/>
  <c r="DF395" i="7"/>
  <c r="DF122" i="7"/>
  <c r="DF310" i="7"/>
  <c r="DF656" i="7"/>
  <c r="DF485" i="7"/>
  <c r="DF226" i="7"/>
  <c r="DF807" i="7"/>
  <c r="DF653" i="7"/>
  <c r="DF144" i="7"/>
  <c r="DF790" i="7"/>
  <c r="DF468" i="7"/>
  <c r="DF30" i="7"/>
  <c r="DF164" i="7"/>
  <c r="DF57" i="7"/>
  <c r="DF85" i="7"/>
  <c r="DF298" i="7"/>
  <c r="DF624" i="7"/>
  <c r="DF42" i="7"/>
  <c r="DF305" i="7"/>
  <c r="DF458" i="7"/>
  <c r="DF83" i="7"/>
  <c r="DF474" i="7"/>
  <c r="DF473" i="7"/>
  <c r="DF792" i="7"/>
  <c r="DG267" i="7" l="1"/>
  <c r="DG330" i="7"/>
  <c r="DG382" i="7"/>
  <c r="DG423" i="7"/>
  <c r="DG561" i="7"/>
  <c r="DG148" i="7"/>
  <c r="DG501" i="7"/>
  <c r="DG481" i="7"/>
  <c r="DG679" i="7"/>
  <c r="DG790" i="7"/>
  <c r="DG167" i="7"/>
  <c r="DG249" i="7"/>
  <c r="DG36" i="7"/>
  <c r="DG763" i="7"/>
  <c r="DG588" i="7"/>
  <c r="DG459" i="7"/>
  <c r="DG482" i="7"/>
  <c r="DG572" i="7"/>
  <c r="DG783" i="7"/>
  <c r="DG104" i="7"/>
  <c r="DG294" i="7"/>
  <c r="DG797" i="7"/>
  <c r="DG128" i="7"/>
  <c r="DG697" i="7"/>
  <c r="DG713" i="7"/>
  <c r="DG824" i="7"/>
  <c r="DG141" i="7"/>
  <c r="DG369" i="7"/>
  <c r="DG585" i="7"/>
  <c r="DG633" i="7"/>
  <c r="DG705" i="7"/>
  <c r="DG791" i="7"/>
  <c r="DG159" i="7"/>
  <c r="DG346" i="7"/>
  <c r="DG200" i="7"/>
  <c r="DG801" i="7"/>
  <c r="DG21" i="7"/>
  <c r="DG802" i="7"/>
  <c r="DG57" i="7"/>
  <c r="DG188" i="7"/>
  <c r="DG237" i="7"/>
  <c r="DG342" i="7"/>
  <c r="DG384" i="7"/>
  <c r="DG248" i="7"/>
  <c r="DG819" i="7"/>
  <c r="DG539" i="7"/>
  <c r="DG596" i="7"/>
  <c r="DG642" i="7"/>
  <c r="DG55" i="7"/>
  <c r="DG402" i="7"/>
  <c r="DG800" i="7"/>
  <c r="DG14" i="7"/>
  <c r="DG107" i="7"/>
  <c r="DG180" i="7"/>
  <c r="DG743" i="7"/>
  <c r="DG137" i="7"/>
  <c r="DG612" i="7"/>
  <c r="DG362" i="7"/>
  <c r="DG26" i="7"/>
  <c r="DG119" i="7"/>
  <c r="DG207" i="7"/>
  <c r="DG777" i="7"/>
  <c r="DG125" i="7"/>
  <c r="DG257" i="7"/>
  <c r="DG351" i="7"/>
  <c r="DG427" i="7"/>
  <c r="DG498" i="7"/>
  <c r="DG34" i="7"/>
  <c r="DG703" i="7"/>
  <c r="DG503" i="7"/>
  <c r="DG458" i="7"/>
  <c r="DG671" i="7"/>
  <c r="DG478" i="7"/>
  <c r="DG59" i="7"/>
  <c r="DG695" i="7"/>
  <c r="DG816" i="7"/>
  <c r="DG238" i="7"/>
  <c r="DG437" i="7"/>
  <c r="DG742" i="7"/>
  <c r="DG399" i="7"/>
  <c r="DG549" i="7"/>
  <c r="DG308" i="7"/>
  <c r="DG537" i="7"/>
  <c r="DG477" i="7"/>
  <c r="DG717" i="7"/>
  <c r="DG56" i="7"/>
  <c r="DG395" i="7"/>
  <c r="DG648" i="7"/>
  <c r="DG4" i="7"/>
  <c r="DG811" i="7"/>
  <c r="DG828" i="7"/>
  <c r="DG771" i="7"/>
  <c r="DG129" i="7"/>
  <c r="DG425" i="7"/>
  <c r="DG197" i="7"/>
  <c r="DG500" i="7"/>
  <c r="DG307" i="7"/>
  <c r="DG521" i="7"/>
  <c r="DG592" i="7"/>
  <c r="DG821" i="7"/>
  <c r="DG358" i="7"/>
  <c r="DG109" i="7"/>
  <c r="DG388" i="7"/>
  <c r="DG268" i="7"/>
  <c r="DG410" i="7"/>
  <c r="DG531" i="7"/>
  <c r="DG609" i="7"/>
  <c r="DG657" i="7"/>
  <c r="DG621" i="7"/>
  <c r="DG302" i="7"/>
  <c r="DG256" i="7"/>
  <c r="DG25" i="7"/>
  <c r="DG103" i="7"/>
  <c r="DG276" i="7"/>
  <c r="DG366" i="7"/>
  <c r="DG508" i="7"/>
  <c r="DG51" i="7"/>
  <c r="DG640" i="7"/>
  <c r="DG193" i="7"/>
  <c r="DG634" i="7"/>
  <c r="DG18" i="7"/>
  <c r="DG64" i="7"/>
  <c r="DG546" i="7"/>
  <c r="DG721" i="7"/>
  <c r="DG327" i="7"/>
  <c r="DG337" i="7"/>
  <c r="DG770" i="7"/>
  <c r="DG830" i="7"/>
  <c r="DG132" i="7"/>
  <c r="DG575" i="7"/>
  <c r="DG285" i="7"/>
  <c r="DG810" i="7"/>
  <c r="DG776" i="7"/>
  <c r="DG50" i="7"/>
  <c r="DG108" i="7"/>
  <c r="DG607" i="7"/>
  <c r="DG785" i="7"/>
  <c r="DG451" i="7"/>
  <c r="DG68" i="7"/>
  <c r="DG138" i="7"/>
  <c r="DG135" i="7"/>
  <c r="DG255" i="7"/>
  <c r="DG315" i="7"/>
  <c r="DG396" i="7"/>
  <c r="DG496" i="7"/>
  <c r="DG803" i="7"/>
  <c r="DG745" i="7"/>
  <c r="DG376" i="7"/>
  <c r="DG630" i="7"/>
  <c r="DG701" i="7"/>
  <c r="DG788" i="7"/>
  <c r="DG172" i="7"/>
  <c r="DG442" i="7"/>
  <c r="DG86" i="7"/>
  <c r="DG136" i="7"/>
  <c r="DG228" i="7"/>
  <c r="DG290" i="7"/>
  <c r="DG359" i="7"/>
  <c r="DG545" i="7"/>
  <c r="DG440" i="7"/>
  <c r="DG90" i="7"/>
  <c r="DG185" i="7"/>
  <c r="DG245" i="7"/>
  <c r="DG321" i="7"/>
  <c r="DG340" i="7"/>
  <c r="DG577" i="7"/>
  <c r="DG412" i="7"/>
  <c r="DG579" i="7"/>
  <c r="DG526" i="7"/>
  <c r="DG31" i="7"/>
  <c r="DG306" i="7"/>
  <c r="DG504" i="7"/>
  <c r="DG120" i="7"/>
  <c r="DG760" i="7"/>
  <c r="DG586" i="7"/>
  <c r="DG232" i="7"/>
  <c r="DG310" i="7"/>
  <c r="DG66" i="7"/>
  <c r="DG40" i="7"/>
  <c r="DG748" i="7"/>
  <c r="DG553" i="7"/>
  <c r="DG656" i="7"/>
  <c r="DG698" i="7"/>
  <c r="DG617" i="7"/>
  <c r="DG669" i="7"/>
  <c r="DG209" i="7"/>
  <c r="DG594" i="7"/>
  <c r="DG635" i="7"/>
  <c r="DG751" i="7"/>
  <c r="DG22" i="7"/>
  <c r="DG195" i="7"/>
  <c r="DG298" i="7"/>
  <c r="DG272" i="7"/>
  <c r="DG171" i="7"/>
  <c r="DG192" i="7"/>
  <c r="DG414" i="7"/>
  <c r="DG525" i="7"/>
  <c r="DG140" i="7"/>
  <c r="DG54" i="7"/>
  <c r="DG733" i="7"/>
  <c r="DG808" i="7"/>
  <c r="DG804" i="7"/>
  <c r="DG96" i="7"/>
  <c r="DG261" i="7"/>
  <c r="DG150" i="7"/>
  <c r="DG312" i="7"/>
  <c r="DG769" i="7"/>
  <c r="DG831" i="7"/>
  <c r="DG87" i="7"/>
  <c r="DG194" i="7"/>
  <c r="DG240" i="7"/>
  <c r="DG156" i="7"/>
  <c r="DG680" i="7"/>
  <c r="DG16" i="7"/>
  <c r="DG118" i="7"/>
  <c r="DG196" i="7"/>
  <c r="DG286" i="7"/>
  <c r="DG218" i="7"/>
  <c r="DG426" i="7"/>
  <c r="DG403" i="7"/>
  <c r="DG227" i="7"/>
  <c r="DG323" i="7"/>
  <c r="DG474" i="7"/>
  <c r="DG367" i="7"/>
  <c r="DG428" i="7"/>
  <c r="DG542" i="7"/>
  <c r="DG590" i="7"/>
  <c r="DG408" i="7"/>
  <c r="DG322" i="7"/>
  <c r="DG361" i="7"/>
  <c r="DG773" i="7"/>
  <c r="DG41" i="7"/>
  <c r="DG131" i="7"/>
  <c r="DG296" i="7"/>
  <c r="DG485" i="7"/>
  <c r="DG230" i="7"/>
  <c r="DG320" i="7"/>
  <c r="DG409" i="7"/>
  <c r="DG475" i="7"/>
  <c r="DG786" i="7"/>
  <c r="DG523" i="7"/>
  <c r="DG548" i="7"/>
  <c r="DG242" i="7"/>
  <c r="DG297" i="7"/>
  <c r="DG393" i="7"/>
  <c r="DG490" i="7"/>
  <c r="DG805" i="7"/>
  <c r="DG447" i="7"/>
  <c r="DG564" i="7"/>
  <c r="DG714" i="7"/>
  <c r="DG88" i="7"/>
  <c r="DG105" i="7"/>
  <c r="DG394" i="7"/>
  <c r="DG622" i="7"/>
  <c r="DG355" i="7"/>
  <c r="DG618" i="7"/>
  <c r="DG793" i="7"/>
  <c r="DG667" i="7"/>
  <c r="DG152" i="7"/>
  <c r="DG728" i="7"/>
  <c r="DG494" i="7"/>
  <c r="DG224" i="7"/>
  <c r="DG502" i="7"/>
  <c r="DG613" i="7"/>
  <c r="DG693" i="7"/>
  <c r="DG662" i="7"/>
  <c r="DG127" i="7"/>
  <c r="DG704" i="7"/>
  <c r="DG664" i="7"/>
  <c r="DG94" i="7"/>
  <c r="DG460" i="7"/>
  <c r="DG639" i="7"/>
  <c r="DG547" i="7"/>
  <c r="DG379" i="7"/>
  <c r="DG293" i="7"/>
  <c r="DG389" i="7"/>
  <c r="DG605" i="7"/>
  <c r="DG655" i="7"/>
  <c r="DG551" i="7"/>
  <c r="DG620" i="7"/>
  <c r="DG309" i="7"/>
  <c r="DG829" i="7"/>
  <c r="DG74" i="7"/>
  <c r="DG329" i="7"/>
  <c r="DG372" i="7"/>
  <c r="DG584" i="7"/>
  <c r="DG813" i="7"/>
  <c r="DG72" i="7"/>
  <c r="DG163" i="7"/>
  <c r="DG213" i="7"/>
  <c r="DG318" i="7"/>
  <c r="DG405" i="7"/>
  <c r="DG616" i="7"/>
  <c r="DG775" i="7"/>
  <c r="DG169" i="7"/>
  <c r="DG264" i="7"/>
  <c r="DG649" i="7"/>
  <c r="DG332" i="7"/>
  <c r="DG397" i="7"/>
  <c r="DG457" i="7"/>
  <c r="DG39" i="7"/>
  <c r="DG524" i="7"/>
  <c r="DG600" i="7"/>
  <c r="DG641" i="7"/>
  <c r="DG784" i="7"/>
  <c r="DG9" i="7"/>
  <c r="DG438" i="7"/>
  <c r="DG190" i="7"/>
  <c r="DG277" i="7"/>
  <c r="DG454" i="7"/>
  <c r="DG364" i="7"/>
  <c r="DG417" i="7"/>
  <c r="DG6" i="7"/>
  <c r="DG737" i="7"/>
  <c r="DG495" i="7"/>
  <c r="DG186" i="7"/>
  <c r="DG24" i="7"/>
  <c r="DG93" i="7"/>
  <c r="DG271" i="7"/>
  <c r="DG422" i="7"/>
  <c r="DG273" i="7"/>
  <c r="DG755" i="7"/>
  <c r="DG262" i="7"/>
  <c r="DG75" i="7"/>
  <c r="DG20" i="7"/>
  <c r="DG244" i="7"/>
  <c r="DG61" i="7"/>
  <c r="DG283" i="7"/>
  <c r="DG587" i="7"/>
  <c r="DG436" i="7"/>
  <c r="DG435" i="7"/>
  <c r="DG505" i="7"/>
  <c r="DG724" i="7"/>
  <c r="DG826" i="7"/>
  <c r="DG158" i="7"/>
  <c r="DG357" i="7"/>
  <c r="DG809" i="7"/>
  <c r="DG83" i="7"/>
  <c r="DG233" i="7"/>
  <c r="DG463" i="7"/>
  <c r="DG512" i="7"/>
  <c r="DG117" i="7"/>
  <c r="DG392" i="7"/>
  <c r="DG488" i="7"/>
  <c r="DG299" i="7"/>
  <c r="DG378" i="7"/>
  <c r="DG420" i="7"/>
  <c r="DG555" i="7"/>
  <c r="DG201" i="7"/>
  <c r="DG17" i="7"/>
  <c r="DG345" i="7"/>
  <c r="DG418" i="7"/>
  <c r="DG455" i="7"/>
  <c r="DG554" i="7"/>
  <c r="DG265" i="7"/>
  <c r="DG665" i="7"/>
  <c r="DG231" i="7"/>
  <c r="DG535" i="7"/>
  <c r="DG604" i="7"/>
  <c r="DG328" i="7"/>
  <c r="DG629" i="7"/>
  <c r="DG720" i="7"/>
  <c r="DG832" i="7"/>
  <c r="DG210" i="7"/>
  <c r="DG398" i="7"/>
  <c r="DG709" i="7"/>
  <c r="DG807" i="7"/>
  <c r="DG260" i="7"/>
  <c r="DG354" i="7"/>
  <c r="DG430" i="7"/>
  <c r="DG628" i="7"/>
  <c r="DG295" i="7"/>
  <c r="DG532" i="7"/>
  <c r="DG601" i="7"/>
  <c r="DG674" i="7"/>
  <c r="DG726" i="7"/>
  <c r="DG3" i="7"/>
  <c r="DG301" i="7"/>
  <c r="DG182" i="7"/>
  <c r="DG522" i="7"/>
  <c r="DG597" i="7"/>
  <c r="DG663" i="7"/>
  <c r="DG778" i="7"/>
  <c r="DG217" i="7"/>
  <c r="DG236" i="7"/>
  <c r="DG13" i="7"/>
  <c r="DG106" i="7"/>
  <c r="DG170" i="7"/>
  <c r="DG204" i="7"/>
  <c r="DG91" i="7"/>
  <c r="DG258" i="7"/>
  <c r="DG287" i="7"/>
  <c r="DG527" i="7"/>
  <c r="DG822" i="7"/>
  <c r="DG567" i="7"/>
  <c r="DG288" i="7"/>
  <c r="DG529" i="7"/>
  <c r="DG716" i="7"/>
  <c r="DG432" i="7"/>
  <c r="DG339" i="7"/>
  <c r="DG219" i="7"/>
  <c r="DG566" i="7"/>
  <c r="DG678" i="7"/>
  <c r="DG820" i="7"/>
  <c r="DG146" i="7"/>
  <c r="DG223" i="7"/>
  <c r="DG275" i="7"/>
  <c r="DG349" i="7"/>
  <c r="DG491" i="7"/>
  <c r="DG756" i="7"/>
  <c r="DG173" i="7"/>
  <c r="DG509" i="7"/>
  <c r="DG591" i="7"/>
  <c r="DG636" i="7"/>
  <c r="DG38" i="7"/>
  <c r="DG89" i="7"/>
  <c r="DG568" i="7"/>
  <c r="DG517" i="7"/>
  <c r="DG749" i="7"/>
  <c r="DG314" i="7"/>
  <c r="DG400" i="7"/>
  <c r="DG610" i="7"/>
  <c r="DG687" i="7"/>
  <c r="DG625" i="7"/>
  <c r="DG221" i="7"/>
  <c r="DG183" i="7"/>
  <c r="DG484" i="7"/>
  <c r="DG528" i="7"/>
  <c r="DG606" i="7"/>
  <c r="DG650" i="7"/>
  <c r="DG658" i="7"/>
  <c r="DG134" i="7"/>
  <c r="DG499" i="7"/>
  <c r="DG570" i="7"/>
  <c r="DG682" i="7"/>
  <c r="DG708" i="7"/>
  <c r="DG666" i="7"/>
  <c r="DG471" i="7"/>
  <c r="DG513" i="7"/>
  <c r="DG684" i="7"/>
  <c r="DG729" i="7"/>
  <c r="DG466" i="7"/>
  <c r="DG206" i="7"/>
  <c r="DG82" i="7"/>
  <c r="DG162" i="7"/>
  <c r="DG699" i="7"/>
  <c r="DG46" i="7"/>
  <c r="DG818" i="7"/>
  <c r="DG722" i="7"/>
  <c r="DG415" i="7"/>
  <c r="DG476" i="7"/>
  <c r="DG582" i="7"/>
  <c r="DG798" i="7"/>
  <c r="DG794" i="7"/>
  <c r="DG623" i="7"/>
  <c r="DG715" i="7"/>
  <c r="DG799" i="7"/>
  <c r="DG58" i="7"/>
  <c r="DG390" i="7"/>
  <c r="DG434" i="7"/>
  <c r="DG619" i="7"/>
  <c r="DG672" i="7"/>
  <c r="DG706" i="7"/>
  <c r="DG215" i="7"/>
  <c r="DG100" i="7"/>
  <c r="DG411" i="7"/>
  <c r="DG578" i="7"/>
  <c r="DG174" i="7"/>
  <c r="DG175" i="7"/>
  <c r="DG391" i="7"/>
  <c r="DG644" i="7"/>
  <c r="DG229" i="7"/>
  <c r="DG69" i="7"/>
  <c r="DG792" i="7"/>
  <c r="DG147" i="7"/>
  <c r="DG139" i="7"/>
  <c r="DG825" i="7"/>
  <c r="DG589" i="7"/>
  <c r="DG333" i="7"/>
  <c r="DG473" i="7"/>
  <c r="DG334" i="7"/>
  <c r="DG380" i="7"/>
  <c r="DG404" i="7"/>
  <c r="DG530" i="7"/>
  <c r="DG81" i="7"/>
  <c r="DG202" i="7"/>
  <c r="DG647" i="7"/>
  <c r="DG123" i="7"/>
  <c r="DG752" i="7"/>
  <c r="DG779" i="7"/>
  <c r="DG199" i="7"/>
  <c r="DG253" i="7"/>
  <c r="DG203" i="7"/>
  <c r="DG789" i="7"/>
  <c r="DG557" i="7"/>
  <c r="DG448" i="7"/>
  <c r="DG538" i="7"/>
  <c r="DG757" i="7"/>
  <c r="DG191" i="7"/>
  <c r="DG424" i="7"/>
  <c r="DG632" i="7"/>
  <c r="DG7" i="7"/>
  <c r="DG563" i="7"/>
  <c r="DG734" i="7"/>
  <c r="DG29" i="7"/>
  <c r="DG234" i="7"/>
  <c r="DG12" i="7"/>
  <c r="DG673" i="7"/>
  <c r="DG71" i="7"/>
  <c r="DG319" i="7"/>
  <c r="DG30" i="7"/>
  <c r="DG385" i="7"/>
  <c r="DG754" i="7"/>
  <c r="DG483" i="7"/>
  <c r="DG470" i="7"/>
  <c r="DG571" i="7"/>
  <c r="DG694" i="7"/>
  <c r="DG516" i="7"/>
  <c r="DG732" i="7"/>
  <c r="DG343" i="7"/>
  <c r="DG114" i="7"/>
  <c r="DG37" i="7"/>
  <c r="DG121" i="7"/>
  <c r="DG324" i="7"/>
  <c r="DG444" i="7"/>
  <c r="DG615" i="7"/>
  <c r="DG44" i="7"/>
  <c r="DG611" i="7"/>
  <c r="DG595" i="7"/>
  <c r="DG692" i="7"/>
  <c r="DG43" i="7"/>
  <c r="DG143" i="7"/>
  <c r="DG603" i="7"/>
  <c r="DG214" i="7"/>
  <c r="DG160" i="7"/>
  <c r="DG765" i="7"/>
  <c r="DG216" i="7"/>
  <c r="DG85" i="7"/>
  <c r="DG168" i="7"/>
  <c r="DG681" i="7"/>
  <c r="DG157" i="7"/>
  <c r="DG787" i="7"/>
  <c r="DG8" i="7"/>
  <c r="DG115" i="7"/>
  <c r="DG126" i="7"/>
  <c r="DG638" i="7"/>
  <c r="DG441" i="7"/>
  <c r="DG62" i="7"/>
  <c r="DG95" i="7"/>
  <c r="DG198" i="7"/>
  <c r="DG211" i="7"/>
  <c r="DG254" i="7"/>
  <c r="DG373" i="7"/>
  <c r="DG439" i="7"/>
  <c r="DG750" i="7"/>
  <c r="DG278" i="7"/>
  <c r="DG42" i="7"/>
  <c r="DG79" i="7"/>
  <c r="DG731" i="7"/>
  <c r="DG796" i="7"/>
  <c r="DG35" i="7"/>
  <c r="DG719" i="7"/>
  <c r="DG449" i="7"/>
  <c r="DG130" i="7"/>
  <c r="DG181" i="7"/>
  <c r="DG316" i="7"/>
  <c r="DG371" i="7"/>
  <c r="DG433" i="7"/>
  <c r="DG461" i="7"/>
  <c r="DG70" i="7"/>
  <c r="DG149" i="7"/>
  <c r="DG226" i="7"/>
  <c r="DG263" i="7"/>
  <c r="DG381" i="7"/>
  <c r="DG97" i="7"/>
  <c r="DG519" i="7"/>
  <c r="DG401" i="7"/>
  <c r="DG514" i="7"/>
  <c r="DG608" i="7"/>
  <c r="DG702" i="7"/>
  <c r="DG558" i="7"/>
  <c r="DG761" i="7"/>
  <c r="DG47" i="7"/>
  <c r="DG370" i="7"/>
  <c r="DG536" i="7"/>
  <c r="DG533" i="7"/>
  <c r="DG78" i="7"/>
  <c r="DG660" i="7"/>
  <c r="DG738" i="7"/>
  <c r="DG823" i="7"/>
  <c r="DG164" i="7"/>
  <c r="DG65" i="7"/>
  <c r="DG602" i="7"/>
  <c r="DG99" i="7"/>
  <c r="DG102" i="7"/>
  <c r="DG462" i="7"/>
  <c r="DG711" i="7"/>
  <c r="DG387" i="7"/>
  <c r="DG507" i="7"/>
  <c r="DG189" i="7"/>
  <c r="DG767" i="7"/>
  <c r="DG768" i="7"/>
  <c r="DG23" i="7"/>
  <c r="DG556" i="7"/>
  <c r="DG675" i="7"/>
  <c r="DG744" i="7"/>
  <c r="DG806" i="7"/>
  <c r="DG116" i="7"/>
  <c r="DG429" i="7"/>
  <c r="DG279" i="7"/>
  <c r="DG344" i="7"/>
  <c r="DG184" i="7"/>
  <c r="DG421" i="7"/>
  <c r="DG479" i="7"/>
  <c r="DG560" i="7"/>
  <c r="DG247" i="7"/>
  <c r="DG780" i="7"/>
  <c r="DG101" i="7"/>
  <c r="DG746" i="7"/>
  <c r="DG814" i="7"/>
  <c r="DG166" i="7"/>
  <c r="DG331" i="7"/>
  <c r="DG241" i="7"/>
  <c r="DG686" i="7"/>
  <c r="DG598" i="7"/>
  <c r="DG48" i="7"/>
  <c r="DG155" i="7"/>
  <c r="DG235" i="7"/>
  <c r="DG281" i="7"/>
  <c r="DG222" i="7"/>
  <c r="DG696" i="7"/>
  <c r="DG80" i="7"/>
  <c r="DG161" i="7"/>
  <c r="DG252" i="7"/>
  <c r="DG311" i="7"/>
  <c r="DG291" i="7"/>
  <c r="DG492" i="7"/>
  <c r="DG178" i="7"/>
  <c r="DG304" i="7"/>
  <c r="DG353" i="7"/>
  <c r="DG374" i="7"/>
  <c r="DG407" i="7"/>
  <c r="DG518" i="7"/>
  <c r="DG583" i="7"/>
  <c r="DG282" i="7"/>
  <c r="DG92" i="7"/>
  <c r="DG60" i="7"/>
  <c r="DG652" i="7"/>
  <c r="DG827" i="7"/>
  <c r="DG112" i="7"/>
  <c r="DG179" i="7"/>
  <c r="DG335" i="7"/>
  <c r="DG144" i="7"/>
  <c r="DG300" i="7"/>
  <c r="DG347" i="7"/>
  <c r="DG465" i="7"/>
  <c r="DG446" i="7"/>
  <c r="DG49" i="7"/>
  <c r="DG817" i="7"/>
  <c r="DG269" i="7"/>
  <c r="DG413" i="7"/>
  <c r="DG593" i="7"/>
  <c r="DG317" i="7"/>
  <c r="DG98" i="7"/>
  <c r="DG643" i="7"/>
  <c r="DG142" i="7"/>
  <c r="DG377" i="7"/>
  <c r="DG515" i="7"/>
  <c r="DG10" i="7"/>
  <c r="DG795" i="7"/>
  <c r="DG559" i="7"/>
  <c r="DG205" i="7"/>
  <c r="DG747" i="7"/>
  <c r="DG812" i="7"/>
  <c r="DG5" i="7"/>
  <c r="DG111" i="7"/>
  <c r="DG534" i="7"/>
  <c r="DG27" i="7"/>
  <c r="DG363" i="7"/>
  <c r="DG313" i="7"/>
  <c r="DG348" i="7"/>
  <c r="DG573" i="7"/>
  <c r="DG689" i="7"/>
  <c r="DG725" i="7"/>
  <c r="DG626" i="7"/>
  <c r="DG325" i="7"/>
  <c r="DG637" i="7"/>
  <c r="DG63" i="7"/>
  <c r="DG133" i="7"/>
  <c r="DG356" i="7"/>
  <c r="DG480" i="7"/>
  <c r="DG670" i="7"/>
  <c r="DG280" i="7"/>
  <c r="DG543" i="7"/>
  <c r="DG220" i="7"/>
  <c r="DG266" i="7"/>
  <c r="DG383" i="7"/>
  <c r="DG416" i="7"/>
  <c r="DG727" i="7"/>
  <c r="DG153" i="7"/>
  <c r="DG208" i="7"/>
  <c r="DG284" i="7"/>
  <c r="DG360" i="7"/>
  <c r="DG445" i="7"/>
  <c r="DG707" i="7"/>
  <c r="DG239" i="7"/>
  <c r="DG338" i="7"/>
  <c r="DG453" i="7"/>
  <c r="DG110" i="7"/>
  <c r="DG486" i="7"/>
  <c r="DG562" i="7"/>
  <c r="DG688" i="7"/>
  <c r="DG710" i="7"/>
  <c r="DG740" i="7"/>
  <c r="DG653" i="7"/>
  <c r="DG520" i="7"/>
  <c r="DG67" i="7"/>
  <c r="DG145" i="7"/>
  <c r="DG243" i="7"/>
  <c r="DG305" i="7"/>
  <c r="DG368" i="7"/>
  <c r="DG76" i="7"/>
  <c r="DG450" i="7"/>
  <c r="DG464" i="7"/>
  <c r="DG581" i="7"/>
  <c r="DG690" i="7"/>
  <c r="DG493" i="7"/>
  <c r="DG497" i="7"/>
  <c r="DG700" i="7"/>
  <c r="DG431" i="7"/>
  <c r="DG511" i="7"/>
  <c r="DG574" i="7"/>
  <c r="DG627" i="7"/>
  <c r="DG124" i="7"/>
  <c r="DG246" i="7"/>
  <c r="DG683" i="7"/>
  <c r="DG782" i="7"/>
  <c r="DG406" i="7"/>
  <c r="DG251" i="7"/>
  <c r="DG15" i="7"/>
  <c r="DG489" i="7"/>
  <c r="DG772" i="7"/>
  <c r="DG452" i="7"/>
  <c r="DG212" i="7"/>
  <c r="DG739" i="7"/>
  <c r="DG576" i="7"/>
  <c r="DG177" i="7"/>
  <c r="DG225" i="7"/>
  <c r="DG336" i="7"/>
  <c r="DG443" i="7"/>
  <c r="DG580" i="7"/>
  <c r="DG45" i="7"/>
  <c r="DG550" i="7"/>
  <c r="DG469" i="7"/>
  <c r="DG691" i="7"/>
  <c r="DG833" i="7"/>
  <c r="DG73" i="7"/>
  <c r="DG467" i="7"/>
  <c r="DG759" i="7"/>
  <c r="DG151" i="7"/>
  <c r="DG365" i="7"/>
  <c r="DG341" i="7"/>
  <c r="DG456" i="7"/>
  <c r="DG646" i="7"/>
  <c r="DG736" i="7"/>
  <c r="DG654" i="7"/>
  <c r="DG270" i="7"/>
  <c r="DG375" i="7"/>
  <c r="DG487" i="7"/>
  <c r="DG565" i="7"/>
  <c r="DG659" i="7"/>
  <c r="DG741" i="7"/>
  <c r="DG762" i="7"/>
  <c r="DG28" i="7"/>
  <c r="DG544" i="7"/>
  <c r="DG599" i="7"/>
  <c r="DG645" i="7"/>
  <c r="DG735" i="7"/>
  <c r="DG781" i="7"/>
  <c r="DG730" i="7"/>
  <c r="DG631" i="7"/>
  <c r="DG764" i="7"/>
  <c r="DG677" i="7"/>
  <c r="DG766" i="7"/>
  <c r="DG11" i="7"/>
  <c r="DG122" i="7"/>
  <c r="DG154" i="7"/>
  <c r="DG723" i="7"/>
  <c r="DG685" i="7"/>
  <c r="DG712" i="7"/>
  <c r="DG386" i="7"/>
  <c r="DG419" i="7"/>
  <c r="DG510" i="7"/>
  <c r="DG718" i="7"/>
  <c r="DG352" i="7"/>
  <c r="DG165" i="7"/>
  <c r="DG753" i="7"/>
  <c r="DG774" i="7"/>
  <c r="DG33" i="7"/>
  <c r="DG326" i="7"/>
  <c r="DG506" i="7"/>
  <c r="DG176" i="7"/>
  <c r="DG552" i="7"/>
  <c r="DG758" i="7"/>
  <c r="DG815" i="7"/>
  <c r="DG32" i="7"/>
  <c r="DG350" i="7"/>
  <c r="DG614" i="7"/>
  <c r="DG77" i="7"/>
  <c r="DG187" i="7"/>
  <c r="DG274" i="7"/>
  <c r="DG303" i="7"/>
  <c r="DG468" i="7"/>
  <c r="DG668" i="7"/>
  <c r="DG84" i="7"/>
  <c r="DG624" i="7"/>
  <c r="DG292" i="7"/>
  <c r="DG676" i="7"/>
  <c r="DG52" i="7"/>
  <c r="DG19" i="7"/>
  <c r="DG113" i="7"/>
  <c r="DG259" i="7"/>
  <c r="DG289" i="7"/>
  <c r="DG472" i="7"/>
  <c r="DG250" i="7"/>
  <c r="DG569" i="7"/>
  <c r="DH2" i="7"/>
  <c r="DH661" i="7" s="1"/>
  <c r="DG53" i="7"/>
  <c r="DH267" i="7" l="1"/>
  <c r="DH276" i="7"/>
  <c r="DH421" i="7"/>
  <c r="DH395" i="7"/>
  <c r="DH529" i="7"/>
  <c r="DH193" i="7"/>
  <c r="DH259" i="7"/>
  <c r="DH642" i="7"/>
  <c r="DH769" i="7"/>
  <c r="DH743" i="7"/>
  <c r="DH215" i="7"/>
  <c r="DH71" i="7"/>
  <c r="DH463" i="7"/>
  <c r="DH237" i="7"/>
  <c r="DH230" i="7"/>
  <c r="DH635" i="7"/>
  <c r="DH759" i="7"/>
  <c r="DH787" i="7"/>
  <c r="DH105" i="7"/>
  <c r="DH330" i="7"/>
  <c r="DH666" i="7"/>
  <c r="DH294" i="7"/>
  <c r="DH418" i="7"/>
  <c r="DH417" i="7"/>
  <c r="DH680" i="7"/>
  <c r="DH637" i="7"/>
  <c r="DH772" i="7"/>
  <c r="DH702" i="7"/>
  <c r="DH729" i="7"/>
  <c r="DH217" i="7"/>
  <c r="DH55" i="7"/>
  <c r="DH149" i="7"/>
  <c r="DH706" i="7"/>
  <c r="DH33" i="7"/>
  <c r="DH677" i="7"/>
  <c r="DH800" i="7"/>
  <c r="DH43" i="7"/>
  <c r="DH277" i="7"/>
  <c r="DH652" i="7"/>
  <c r="DH763" i="7"/>
  <c r="DH817" i="7"/>
  <c r="DH222" i="7"/>
  <c r="DH467" i="7"/>
  <c r="DH47" i="7"/>
  <c r="DH439" i="7"/>
  <c r="DH640" i="7"/>
  <c r="DH716" i="7"/>
  <c r="DH765" i="7"/>
  <c r="DH36" i="7"/>
  <c r="DH375" i="7"/>
  <c r="DH757" i="7"/>
  <c r="DH130" i="7"/>
  <c r="DH196" i="7"/>
  <c r="DH265" i="7"/>
  <c r="DH329" i="7"/>
  <c r="DH90" i="7"/>
  <c r="DH120" i="7"/>
  <c r="DH725" i="7"/>
  <c r="DH816" i="7"/>
  <c r="DH136" i="7"/>
  <c r="DH819" i="7"/>
  <c r="DH138" i="7"/>
  <c r="DH346" i="7"/>
  <c r="DH321" i="7"/>
  <c r="DH382" i="7"/>
  <c r="DH473" i="7"/>
  <c r="DH527" i="7"/>
  <c r="DH119" i="7"/>
  <c r="DH236" i="7"/>
  <c r="DH322" i="7"/>
  <c r="DH538" i="7"/>
  <c r="DH64" i="7"/>
  <c r="DH275" i="7"/>
  <c r="DH511" i="7"/>
  <c r="DH385" i="7"/>
  <c r="DH544" i="7"/>
  <c r="DH638" i="7"/>
  <c r="DH68" i="7"/>
  <c r="DH78" i="7"/>
  <c r="DH495" i="7"/>
  <c r="DH509" i="7"/>
  <c r="DH438" i="7"/>
  <c r="DH507" i="7"/>
  <c r="DH462" i="7"/>
  <c r="DH788" i="7"/>
  <c r="DH338" i="7"/>
  <c r="DH70" i="7"/>
  <c r="DH325" i="7"/>
  <c r="DH424" i="7"/>
  <c r="DH555" i="7"/>
  <c r="DH125" i="7"/>
  <c r="DH160" i="7"/>
  <c r="DH268" i="7"/>
  <c r="DH414" i="7"/>
  <c r="DH539" i="7"/>
  <c r="DH610" i="7"/>
  <c r="DH687" i="7"/>
  <c r="DH621" i="7"/>
  <c r="DH615" i="7"/>
  <c r="DH745" i="7"/>
  <c r="DH129" i="7"/>
  <c r="DH16" i="7"/>
  <c r="DH140" i="7"/>
  <c r="DH235" i="7"/>
  <c r="DH85" i="7"/>
  <c r="DH523" i="7"/>
  <c r="DH631" i="7"/>
  <c r="DH808" i="7"/>
  <c r="DH14" i="7"/>
  <c r="DH53" i="7"/>
  <c r="DH514" i="7"/>
  <c r="DH710" i="7"/>
  <c r="DH35" i="7"/>
  <c r="DH398" i="7"/>
  <c r="DH536" i="7"/>
  <c r="DH607" i="7"/>
  <c r="DH3" i="7"/>
  <c r="DH220" i="7"/>
  <c r="DH384" i="7"/>
  <c r="DH372" i="7"/>
  <c r="DH80" i="7"/>
  <c r="DH155" i="7"/>
  <c r="DH226" i="7"/>
  <c r="DH315" i="7"/>
  <c r="DH306" i="7"/>
  <c r="DH227" i="7"/>
  <c r="DH833" i="7"/>
  <c r="DH133" i="7"/>
  <c r="DH221" i="7"/>
  <c r="DH437" i="7"/>
  <c r="DH797" i="7"/>
  <c r="DH30" i="7"/>
  <c r="DH128" i="7"/>
  <c r="DH623" i="7"/>
  <c r="DH76" i="7"/>
  <c r="DH91" i="7"/>
  <c r="DH72" i="7"/>
  <c r="DH783" i="7"/>
  <c r="DH42" i="7"/>
  <c r="DH110" i="7"/>
  <c r="DH180" i="7"/>
  <c r="DH795" i="7"/>
  <c r="DH113" i="7"/>
  <c r="DH209" i="7"/>
  <c r="DH323" i="7"/>
  <c r="DH416" i="7"/>
  <c r="DH510" i="7"/>
  <c r="DH115" i="7"/>
  <c r="DH161" i="7"/>
  <c r="DH827" i="7"/>
  <c r="DH108" i="7"/>
  <c r="DH347" i="7"/>
  <c r="DH433" i="7"/>
  <c r="DH611" i="7"/>
  <c r="DH208" i="7"/>
  <c r="DH458" i="7"/>
  <c r="DH537" i="7"/>
  <c r="DH605" i="7"/>
  <c r="DH645" i="7"/>
  <c r="DH582" i="7"/>
  <c r="DH760" i="7"/>
  <c r="DH599" i="7"/>
  <c r="DH240" i="7"/>
  <c r="DH562" i="7"/>
  <c r="DH524" i="7"/>
  <c r="DH626" i="7"/>
  <c r="DH741" i="7"/>
  <c r="DH791" i="7"/>
  <c r="DH633" i="7"/>
  <c r="DH358" i="7"/>
  <c r="DH822" i="7"/>
  <c r="DH279" i="7"/>
  <c r="DH447" i="7"/>
  <c r="DH516" i="7"/>
  <c r="DH79" i="7"/>
  <c r="DH641" i="7"/>
  <c r="DH435" i="7"/>
  <c r="DH673" i="7"/>
  <c r="DH219" i="7"/>
  <c r="DH166" i="7"/>
  <c r="DH700" i="7"/>
  <c r="DH216" i="7"/>
  <c r="DH324" i="7"/>
  <c r="DH63" i="7"/>
  <c r="DH400" i="7"/>
  <c r="DH828" i="7"/>
  <c r="DH714" i="7"/>
  <c r="DH609" i="7"/>
  <c r="DH352" i="7"/>
  <c r="DH596" i="7"/>
  <c r="DH549" i="7"/>
  <c r="DH554" i="7"/>
  <c r="DH203" i="7"/>
  <c r="DH37" i="7"/>
  <c r="DH468" i="7"/>
  <c r="DH181" i="7"/>
  <c r="DH525" i="7"/>
  <c r="DH15" i="7"/>
  <c r="DH308" i="7"/>
  <c r="DH12" i="7"/>
  <c r="DH730" i="7"/>
  <c r="DH239" i="7"/>
  <c r="DH32" i="7"/>
  <c r="DH263" i="7"/>
  <c r="DH595" i="7"/>
  <c r="DH685" i="7"/>
  <c r="DH735" i="7"/>
  <c r="DH19" i="7"/>
  <c r="DH256" i="7"/>
  <c r="DH258" i="7"/>
  <c r="DH698" i="7"/>
  <c r="DH156" i="7"/>
  <c r="DH202" i="7"/>
  <c r="DH266" i="7"/>
  <c r="DH332" i="7"/>
  <c r="DH517" i="7"/>
  <c r="DH644" i="7"/>
  <c r="DH18" i="7"/>
  <c r="DH84" i="7"/>
  <c r="DH172" i="7"/>
  <c r="DH146" i="7"/>
  <c r="DH99" i="7"/>
  <c r="DH336" i="7"/>
  <c r="DH211" i="7"/>
  <c r="DH592" i="7"/>
  <c r="DH655" i="7"/>
  <c r="DH732" i="7"/>
  <c r="DH153" i="7"/>
  <c r="DH653" i="7"/>
  <c r="DH779" i="7"/>
  <c r="DH301" i="7"/>
  <c r="DH184" i="7"/>
  <c r="DH249" i="7"/>
  <c r="DH381" i="7"/>
  <c r="DH452" i="7"/>
  <c r="DH713" i="7"/>
  <c r="DH548" i="7"/>
  <c r="DH182" i="7"/>
  <c r="DH210" i="7"/>
  <c r="DH331" i="7"/>
  <c r="DH58" i="7"/>
  <c r="DH142" i="7"/>
  <c r="DH191" i="7"/>
  <c r="DH285" i="7"/>
  <c r="DH234" i="7"/>
  <c r="DH501" i="7"/>
  <c r="DH518" i="7"/>
  <c r="DH65" i="7"/>
  <c r="DH82" i="7"/>
  <c r="DH189" i="7"/>
  <c r="DH295" i="7"/>
  <c r="DH320" i="7"/>
  <c r="DH388" i="7"/>
  <c r="DH758" i="7"/>
  <c r="DH403" i="7"/>
  <c r="DH457" i="7"/>
  <c r="DH547" i="7"/>
  <c r="DH676" i="7"/>
  <c r="DH448" i="7"/>
  <c r="DH50" i="7"/>
  <c r="DH179" i="7"/>
  <c r="DH478" i="7"/>
  <c r="DH820" i="7"/>
  <c r="DH591" i="7"/>
  <c r="DH218" i="7"/>
  <c r="DH580" i="7"/>
  <c r="DH190" i="7"/>
  <c r="DH619" i="7"/>
  <c r="DH96" i="7"/>
  <c r="DH771" i="7"/>
  <c r="DH423" i="7"/>
  <c r="DH8" i="7"/>
  <c r="DH526" i="7"/>
  <c r="DH148" i="7"/>
  <c r="DH170" i="7"/>
  <c r="DH825" i="7"/>
  <c r="DH278" i="7"/>
  <c r="DH34" i="7"/>
  <c r="DH393" i="7"/>
  <c r="DH154" i="7"/>
  <c r="DH474" i="7"/>
  <c r="DH752" i="7"/>
  <c r="DH104" i="7"/>
  <c r="DH328" i="7"/>
  <c r="DH481" i="7"/>
  <c r="DH515" i="7"/>
  <c r="DH703" i="7"/>
  <c r="DH21" i="7"/>
  <c r="DH793" i="7"/>
  <c r="DH708" i="7"/>
  <c r="DH532" i="7"/>
  <c r="DH707" i="7"/>
  <c r="DH656" i="7"/>
  <c r="DH570" i="7"/>
  <c r="DH443" i="7"/>
  <c r="DH738" i="7"/>
  <c r="DH823" i="7"/>
  <c r="DH60" i="7"/>
  <c r="DH410" i="7"/>
  <c r="DH627" i="7"/>
  <c r="DH255" i="7"/>
  <c r="DH705" i="7"/>
  <c r="DH304" i="7"/>
  <c r="DH369" i="7"/>
  <c r="DH404" i="7"/>
  <c r="DH519" i="7"/>
  <c r="DH144" i="7"/>
  <c r="DH721" i="7"/>
  <c r="DH157" i="7"/>
  <c r="DH250" i="7"/>
  <c r="DH333" i="7"/>
  <c r="DH405" i="7"/>
  <c r="DH557" i="7"/>
  <c r="DH187" i="7"/>
  <c r="DH292" i="7"/>
  <c r="DH724" i="7"/>
  <c r="DH826" i="7"/>
  <c r="DH41" i="7"/>
  <c r="DH300" i="7"/>
  <c r="DH252" i="7"/>
  <c r="DH370" i="7"/>
  <c r="DH460" i="7"/>
  <c r="DH366" i="7"/>
  <c r="DH407" i="7"/>
  <c r="DH487" i="7"/>
  <c r="DH590" i="7"/>
  <c r="DH386" i="7"/>
  <c r="DH183" i="7"/>
  <c r="DH302" i="7"/>
  <c r="DH406" i="7"/>
  <c r="DH492" i="7"/>
  <c r="DH242" i="7"/>
  <c r="DH290" i="7"/>
  <c r="DH342" i="7"/>
  <c r="DH444" i="7"/>
  <c r="DH719" i="7"/>
  <c r="DH229" i="7"/>
  <c r="DH790" i="7"/>
  <c r="DH440" i="7"/>
  <c r="DH280" i="7"/>
  <c r="DH365" i="7"/>
  <c r="DH484" i="7"/>
  <c r="DH449" i="7"/>
  <c r="DH241" i="7"/>
  <c r="DH663" i="7"/>
  <c r="DH728" i="7"/>
  <c r="DH650" i="7"/>
  <c r="DH427" i="7"/>
  <c r="DH806" i="7"/>
  <c r="DH25" i="7"/>
  <c r="DH195" i="7"/>
  <c r="DH158" i="7"/>
  <c r="DH106" i="7"/>
  <c r="DH373" i="7"/>
  <c r="DH360" i="7"/>
  <c r="DH657" i="7"/>
  <c r="DH75" i="7"/>
  <c r="DH796" i="7"/>
  <c r="DH121" i="7"/>
  <c r="DH428" i="7"/>
  <c r="DH546" i="7"/>
  <c r="DH409" i="7"/>
  <c r="DH17" i="7"/>
  <c r="DH552" i="7"/>
  <c r="DH762" i="7"/>
  <c r="DH531" i="7"/>
  <c r="DH625" i="7"/>
  <c r="DH486" i="7"/>
  <c r="DH773" i="7"/>
  <c r="DH340" i="7"/>
  <c r="DH575" i="7"/>
  <c r="DH103" i="7"/>
  <c r="DH551" i="7"/>
  <c r="DH647" i="7"/>
  <c r="DH672" i="7"/>
  <c r="DH715" i="7"/>
  <c r="DH821" i="7"/>
  <c r="DH339" i="7"/>
  <c r="DH262" i="7"/>
  <c r="DH59" i="7"/>
  <c r="DH151" i="7"/>
  <c r="DH194" i="7"/>
  <c r="DH52" i="7"/>
  <c r="DH272" i="7"/>
  <c r="DH683" i="7"/>
  <c r="DH784" i="7"/>
  <c r="DH453" i="7"/>
  <c r="DH503" i="7"/>
  <c r="DH587" i="7"/>
  <c r="DH681" i="7"/>
  <c r="DH566" i="7"/>
  <c r="DH815" i="7"/>
  <c r="DH318" i="7"/>
  <c r="DH367" i="7"/>
  <c r="DH470" i="7"/>
  <c r="DH521" i="7"/>
  <c r="DH150" i="7"/>
  <c r="DH243" i="7"/>
  <c r="DH543" i="7"/>
  <c r="DH69" i="7"/>
  <c r="DH145" i="7"/>
  <c r="DH199" i="7"/>
  <c r="DH450" i="7"/>
  <c r="DH751" i="7"/>
  <c r="DH88" i="7"/>
  <c r="DH811" i="7"/>
  <c r="DH500" i="7"/>
  <c r="DH581" i="7"/>
  <c r="DH658" i="7"/>
  <c r="DH755" i="7"/>
  <c r="DH799" i="7"/>
  <c r="DH260" i="7"/>
  <c r="DH485" i="7"/>
  <c r="DH583" i="7"/>
  <c r="DH197" i="7"/>
  <c r="DH334" i="7"/>
  <c r="DH361" i="7"/>
  <c r="DH472" i="7"/>
  <c r="DH563" i="7"/>
  <c r="DH350" i="7"/>
  <c r="DH636" i="7"/>
  <c r="DH351" i="7"/>
  <c r="DH597" i="7"/>
  <c r="DH379" i="7"/>
  <c r="DH496" i="7"/>
  <c r="DH559" i="7"/>
  <c r="DH629" i="7"/>
  <c r="DH469" i="7"/>
  <c r="DH499" i="7"/>
  <c r="DH734" i="7"/>
  <c r="DH778" i="7"/>
  <c r="DH11" i="7"/>
  <c r="DH305" i="7"/>
  <c r="DH95" i="7"/>
  <c r="DH412" i="7"/>
  <c r="DH436" i="7"/>
  <c r="DH506" i="7"/>
  <c r="DH693" i="7"/>
  <c r="DH664" i="7"/>
  <c r="DH560" i="7"/>
  <c r="DH269" i="7"/>
  <c r="DH49" i="7"/>
  <c r="DH137" i="7"/>
  <c r="DH233" i="7"/>
  <c r="DH28" i="7"/>
  <c r="DH205" i="7"/>
  <c r="DH171" i="7"/>
  <c r="DH684" i="7"/>
  <c r="DH432" i="7"/>
  <c r="DH126" i="7"/>
  <c r="DH207" i="7"/>
  <c r="DH316" i="7"/>
  <c r="DH420" i="7"/>
  <c r="DH660" i="7"/>
  <c r="DH288" i="7"/>
  <c r="DH493" i="7"/>
  <c r="DH814" i="7"/>
  <c r="DH617" i="7"/>
  <c r="DH413" i="7"/>
  <c r="DH67" i="7"/>
  <c r="DH111" i="7"/>
  <c r="DH482" i="7"/>
  <c r="DH337" i="7"/>
  <c r="DH807" i="7"/>
  <c r="DH490" i="7"/>
  <c r="DH101" i="7"/>
  <c r="DH686" i="7"/>
  <c r="DH459" i="7"/>
  <c r="DH56" i="7"/>
  <c r="DH456" i="7"/>
  <c r="DH376" i="7"/>
  <c r="DH704" i="7"/>
  <c r="DH441" i="7"/>
  <c r="DH185" i="7"/>
  <c r="DH335" i="7"/>
  <c r="DH508" i="7"/>
  <c r="DH533" i="7"/>
  <c r="DH497" i="7"/>
  <c r="DH112" i="7"/>
  <c r="DH5" i="7"/>
  <c r="DH44" i="7"/>
  <c r="DH343" i="7"/>
  <c r="DH116" i="7"/>
  <c r="DH248" i="7"/>
  <c r="DH231" i="7"/>
  <c r="DH354" i="7"/>
  <c r="DH451" i="7"/>
  <c r="DH756" i="7"/>
  <c r="DH134" i="7"/>
  <c r="DH668" i="7"/>
  <c r="DH572" i="7"/>
  <c r="DH646" i="7"/>
  <c r="DH747" i="7"/>
  <c r="DH812" i="7"/>
  <c r="DH131" i="7"/>
  <c r="DH97" i="7"/>
  <c r="DH455" i="7"/>
  <c r="DH534" i="7"/>
  <c r="DH602" i="7"/>
  <c r="DH639" i="7"/>
  <c r="DH622" i="7"/>
  <c r="DH396" i="7"/>
  <c r="DH618" i="7"/>
  <c r="DH245" i="7"/>
  <c r="DH293" i="7"/>
  <c r="DH345" i="7"/>
  <c r="DH569" i="7"/>
  <c r="DH312" i="7"/>
  <c r="DH624" i="7"/>
  <c r="DH571" i="7"/>
  <c r="DH643" i="7"/>
  <c r="DH733" i="7"/>
  <c r="DH767" i="7"/>
  <c r="DH164" i="7"/>
  <c r="DH390" i="7"/>
  <c r="DH750" i="7"/>
  <c r="DH632" i="7"/>
  <c r="DH748" i="7"/>
  <c r="DH776" i="7"/>
  <c r="DH513" i="7"/>
  <c r="DH573" i="7"/>
  <c r="DH671" i="7"/>
  <c r="DH739" i="7"/>
  <c r="DH697" i="7"/>
  <c r="DH264" i="7"/>
  <c r="DH824" i="7"/>
  <c r="DH299" i="7"/>
  <c r="DH535" i="7"/>
  <c r="DH600" i="7"/>
  <c r="DH723" i="7"/>
  <c r="DH802" i="7"/>
  <c r="DH377" i="7"/>
  <c r="DH675" i="7"/>
  <c r="DH24" i="7"/>
  <c r="DH93" i="7"/>
  <c r="DH173" i="7"/>
  <c r="DH718" i="7"/>
  <c r="DH307" i="7"/>
  <c r="DH530" i="7"/>
  <c r="DH598" i="7"/>
  <c r="DH74" i="7"/>
  <c r="DH135" i="7"/>
  <c r="DH261" i="7"/>
  <c r="DH51" i="7"/>
  <c r="DH297" i="7"/>
  <c r="DH504" i="7"/>
  <c r="DH726" i="7"/>
  <c r="DH73" i="7"/>
  <c r="DH794" i="7"/>
  <c r="DH102" i="7"/>
  <c r="DH695" i="7"/>
  <c r="DH782" i="7"/>
  <c r="DH620" i="7"/>
  <c r="DH357" i="7"/>
  <c r="DH127" i="7"/>
  <c r="DH594" i="7"/>
  <c r="DH690" i="7"/>
  <c r="DH709" i="7"/>
  <c r="DH692" i="7"/>
  <c r="DH777" i="7"/>
  <c r="DH665" i="7"/>
  <c r="DH565" i="7"/>
  <c r="DH284" i="7"/>
  <c r="DH313" i="7"/>
  <c r="DH392" i="7"/>
  <c r="DH488" i="7"/>
  <c r="DH66" i="7"/>
  <c r="DH830" i="7"/>
  <c r="DH132" i="7"/>
  <c r="DH411" i="7"/>
  <c r="DH699" i="7"/>
  <c r="DH789" i="7"/>
  <c r="DH38" i="7"/>
  <c r="DH123" i="7"/>
  <c r="DH584" i="7"/>
  <c r="DH206" i="7"/>
  <c r="DH585" i="7"/>
  <c r="DH694" i="7"/>
  <c r="DH727" i="7"/>
  <c r="DH785" i="7"/>
  <c r="DH192" i="7"/>
  <c r="DH558" i="7"/>
  <c r="DH818" i="7"/>
  <c r="DH311" i="7"/>
  <c r="DH364" i="7"/>
  <c r="DH480" i="7"/>
  <c r="DH761" i="7"/>
  <c r="DH744" i="7"/>
  <c r="DH475" i="7"/>
  <c r="DH303" i="7"/>
  <c r="DH786" i="7"/>
  <c r="DH22" i="7"/>
  <c r="DH117" i="7"/>
  <c r="DH604" i="7"/>
  <c r="DH809" i="7"/>
  <c r="DH740" i="7"/>
  <c r="DH805" i="7"/>
  <c r="DH27" i="7"/>
  <c r="DH118" i="7"/>
  <c r="DH679" i="7"/>
  <c r="DH742" i="7"/>
  <c r="DH798" i="7"/>
  <c r="DH20" i="7"/>
  <c r="DH368" i="7"/>
  <c r="DH737" i="7"/>
  <c r="DH408" i="7"/>
  <c r="DH659" i="7"/>
  <c r="DH669" i="7"/>
  <c r="DH691" i="7"/>
  <c r="DH9" i="7"/>
  <c r="DH296" i="7"/>
  <c r="DH4" i="7"/>
  <c r="DH57" i="7"/>
  <c r="DH163" i="7"/>
  <c r="DH162" i="7"/>
  <c r="DH270" i="7"/>
  <c r="DH804" i="7"/>
  <c r="DH648" i="7"/>
  <c r="DH749" i="7"/>
  <c r="DH141" i="7"/>
  <c r="DH214" i="7"/>
  <c r="DH380" i="7"/>
  <c r="DH454" i="7"/>
  <c r="DH31" i="7"/>
  <c r="DH13" i="7"/>
  <c r="DH169" i="7"/>
  <c r="DH244" i="7"/>
  <c r="DH649" i="7"/>
  <c r="DH471" i="7"/>
  <c r="DH489" i="7"/>
  <c r="DH577" i="7"/>
  <c r="DH274" i="7"/>
  <c r="DH754" i="7"/>
  <c r="DH613" i="7"/>
  <c r="DH122" i="7"/>
  <c r="DH466" i="7"/>
  <c r="DH40" i="7"/>
  <c r="DH87" i="7"/>
  <c r="DH143" i="7"/>
  <c r="DH712" i="7"/>
  <c r="DH168" i="7"/>
  <c r="DH289" i="7"/>
  <c r="DH832" i="7"/>
  <c r="DH46" i="7"/>
  <c r="DH589" i="7"/>
  <c r="DH434" i="7"/>
  <c r="DH634" i="7"/>
  <c r="DH608" i="7"/>
  <c r="DH291" i="7"/>
  <c r="DH109" i="7"/>
  <c r="DH198" i="7"/>
  <c r="DH212" i="7"/>
  <c r="DH204" i="7"/>
  <c r="DH362" i="7"/>
  <c r="DH768" i="7"/>
  <c r="DH803" i="7"/>
  <c r="DH61" i="7"/>
  <c r="DH107" i="7"/>
  <c r="DH603" i="7"/>
  <c r="DH273" i="7"/>
  <c r="DH81" i="7"/>
  <c r="DH477" i="7"/>
  <c r="DH576" i="7"/>
  <c r="DH298" i="7"/>
  <c r="DH89" i="7"/>
  <c r="DH422" i="7"/>
  <c r="DH86" i="7"/>
  <c r="DH764" i="7"/>
  <c r="DH201" i="7"/>
  <c r="DH564" i="7"/>
  <c r="DH394" i="7"/>
  <c r="DH588" i="7"/>
  <c r="DH567" i="7"/>
  <c r="DH689" i="7"/>
  <c r="DH696" i="7"/>
  <c r="DH774" i="7"/>
  <c r="DH114" i="7"/>
  <c r="DH45" i="7"/>
  <c r="DH176" i="7"/>
  <c r="DH349" i="7"/>
  <c r="DH165" i="7"/>
  <c r="DH286" i="7"/>
  <c r="DH374" i="7"/>
  <c r="DH397" i="7"/>
  <c r="DH238" i="7"/>
  <c r="DH792" i="7"/>
  <c r="DH39" i="7"/>
  <c r="DH124" i="7"/>
  <c r="DH224" i="7"/>
  <c r="DH281" i="7"/>
  <c r="DH232" i="7"/>
  <c r="DH674" i="7"/>
  <c r="DH654" i="7"/>
  <c r="DH682" i="7"/>
  <c r="DH753" i="7"/>
  <c r="DH801" i="7"/>
  <c r="DH579" i="7"/>
  <c r="DH781" i="7"/>
  <c r="DH401" i="7"/>
  <c r="DH159" i="7"/>
  <c r="DH283" i="7"/>
  <c r="DH371" i="7"/>
  <c r="DH391" i="7"/>
  <c r="DH628" i="7"/>
  <c r="DH494" i="7"/>
  <c r="DH550" i="7"/>
  <c r="DH247" i="7"/>
  <c r="DH327" i="7"/>
  <c r="DH425" i="7"/>
  <c r="DH100" i="7"/>
  <c r="DH174" i="7"/>
  <c r="DH257" i="7"/>
  <c r="DH353" i="7"/>
  <c r="DH314" i="7"/>
  <c r="DH722" i="7"/>
  <c r="DH344" i="7"/>
  <c r="DH77" i="7"/>
  <c r="DH147" i="7"/>
  <c r="DH223" i="7"/>
  <c r="DH309" i="7"/>
  <c r="DH341" i="7"/>
  <c r="DH542" i="7"/>
  <c r="DH317" i="7"/>
  <c r="DH461" i="7"/>
  <c r="DH545" i="7"/>
  <c r="DH614" i="7"/>
  <c r="DI2" i="7"/>
  <c r="DI661" i="7" s="1"/>
  <c r="DH720" i="7"/>
  <c r="DH139" i="7"/>
  <c r="DH251" i="7"/>
  <c r="DH225" i="7"/>
  <c r="DH491" i="7"/>
  <c r="DH479" i="7"/>
  <c r="DH178" i="7"/>
  <c r="DH175" i="7"/>
  <c r="DH561" i="7"/>
  <c r="DH601" i="7"/>
  <c r="DH556" i="7"/>
  <c r="DH711" i="7"/>
  <c r="DH813" i="7"/>
  <c r="DH23" i="7"/>
  <c r="DH94" i="7"/>
  <c r="DH553" i="7"/>
  <c r="DH498" i="7"/>
  <c r="DH612" i="7"/>
  <c r="DH465" i="7"/>
  <c r="DH359" i="7"/>
  <c r="DH389" i="7"/>
  <c r="DH505" i="7"/>
  <c r="DH574" i="7"/>
  <c r="DH688" i="7"/>
  <c r="DH429" i="7"/>
  <c r="DH188" i="7"/>
  <c r="DH228" i="7"/>
  <c r="DH326" i="7"/>
  <c r="DH431" i="7"/>
  <c r="DH678" i="7"/>
  <c r="DH736" i="7"/>
  <c r="DH62" i="7"/>
  <c r="DH810" i="7"/>
  <c r="DH7" i="7"/>
  <c r="DH98" i="7"/>
  <c r="DH167" i="7"/>
  <c r="DH402" i="7"/>
  <c r="DH254" i="7"/>
  <c r="DH356" i="7"/>
  <c r="DH387" i="7"/>
  <c r="DH502" i="7"/>
  <c r="DH568" i="7"/>
  <c r="DH271" i="7"/>
  <c r="DH476" i="7"/>
  <c r="DH186" i="7"/>
  <c r="DH355" i="7"/>
  <c r="DH464" i="7"/>
  <c r="DH766" i="7"/>
  <c r="DH177" i="7"/>
  <c r="DH282" i="7"/>
  <c r="DH430" i="7"/>
  <c r="DH445" i="7"/>
  <c r="DH770" i="7"/>
  <c r="DH419" i="7"/>
  <c r="DH348" i="7"/>
  <c r="DH152" i="7"/>
  <c r="DH310" i="7"/>
  <c r="DH378" i="7"/>
  <c r="DH446" i="7"/>
  <c r="DH746" i="7"/>
  <c r="DH10" i="7"/>
  <c r="DH528" i="7"/>
  <c r="DH593" i="7"/>
  <c r="DH630" i="7"/>
  <c r="DH701" i="7"/>
  <c r="DH6" i="7"/>
  <c r="DH48" i="7"/>
  <c r="DH287" i="7"/>
  <c r="DH319" i="7"/>
  <c r="DH426" i="7"/>
  <c r="DH662" i="7"/>
  <c r="DH522" i="7"/>
  <c r="DH520" i="7"/>
  <c r="DH731" i="7"/>
  <c r="DH775" i="7"/>
  <c r="DH829" i="7"/>
  <c r="DH83" i="7"/>
  <c r="DH483" i="7"/>
  <c r="DH399" i="7"/>
  <c r="DH616" i="7"/>
  <c r="DH26" i="7"/>
  <c r="DH54" i="7"/>
  <c r="DH383" i="7"/>
  <c r="DH717" i="7"/>
  <c r="DH246" i="7"/>
  <c r="DH92" i="7"/>
  <c r="DH606" i="7"/>
  <c r="DH831" i="7"/>
  <c r="DH415" i="7"/>
  <c r="DH363" i="7"/>
  <c r="DH667" i="7"/>
  <c r="DH442" i="7"/>
  <c r="DH780" i="7"/>
  <c r="DH200" i="7"/>
  <c r="DH512" i="7"/>
  <c r="DH586" i="7"/>
  <c r="DH213" i="7"/>
  <c r="DH670" i="7"/>
  <c r="DH578" i="7"/>
  <c r="DH29" i="7"/>
  <c r="DH253" i="7"/>
  <c r="DI267" i="7" l="1"/>
  <c r="DI293" i="7"/>
  <c r="DI407" i="7"/>
  <c r="DI422" i="7"/>
  <c r="DI533" i="7"/>
  <c r="DI144" i="7"/>
  <c r="DI476" i="7"/>
  <c r="DI576" i="7"/>
  <c r="DI665" i="7"/>
  <c r="DI125" i="7"/>
  <c r="DI378" i="7"/>
  <c r="DI413" i="7"/>
  <c r="DI528" i="7"/>
  <c r="DI54" i="7"/>
  <c r="DI747" i="7"/>
  <c r="DI585" i="7"/>
  <c r="DI446" i="7"/>
  <c r="DI545" i="7"/>
  <c r="DI589" i="7"/>
  <c r="DI667" i="7"/>
  <c r="DI578" i="7"/>
  <c r="DI100" i="7"/>
  <c r="DI183" i="7"/>
  <c r="DI164" i="7"/>
  <c r="DI264" i="7"/>
  <c r="DI287" i="7"/>
  <c r="DI426" i="7"/>
  <c r="DI176" i="7"/>
  <c r="DI428" i="7"/>
  <c r="DI553" i="7"/>
  <c r="DI619" i="7"/>
  <c r="DI686" i="7"/>
  <c r="DI673" i="7"/>
  <c r="DI614" i="7"/>
  <c r="DI672" i="7"/>
  <c r="DI754" i="7"/>
  <c r="DI790" i="7"/>
  <c r="DI581" i="7"/>
  <c r="DI791" i="7"/>
  <c r="DI39" i="7"/>
  <c r="DI52" i="7"/>
  <c r="DI679" i="7"/>
  <c r="DI42" i="7"/>
  <c r="DI369" i="7"/>
  <c r="DI27" i="7"/>
  <c r="DI324" i="7"/>
  <c r="DI266" i="7"/>
  <c r="DI344" i="7"/>
  <c r="DI366" i="7"/>
  <c r="DI409" i="7"/>
  <c r="DI423" i="7"/>
  <c r="DI659" i="7"/>
  <c r="DI740" i="7"/>
  <c r="DI784" i="7"/>
  <c r="DI5" i="7"/>
  <c r="DI307" i="7"/>
  <c r="DI513" i="7"/>
  <c r="DI37" i="7"/>
  <c r="DI788" i="7"/>
  <c r="DI59" i="7"/>
  <c r="DI151" i="7"/>
  <c r="DI156" i="7"/>
  <c r="DI17" i="7"/>
  <c r="DI229" i="7"/>
  <c r="DI719" i="7"/>
  <c r="DI795" i="7"/>
  <c r="DI46" i="7"/>
  <c r="DI337" i="7"/>
  <c r="DI583" i="7"/>
  <c r="DI638" i="7"/>
  <c r="DI180" i="7"/>
  <c r="DI205" i="7"/>
  <c r="DI370" i="7"/>
  <c r="DI495" i="7"/>
  <c r="DI302" i="7"/>
  <c r="DI312" i="7"/>
  <c r="DI487" i="7"/>
  <c r="DI566" i="7"/>
  <c r="DI263" i="7"/>
  <c r="DI4" i="7"/>
  <c r="DI277" i="7"/>
  <c r="DI561" i="7"/>
  <c r="DI755" i="7"/>
  <c r="DI811" i="7"/>
  <c r="DI579" i="7"/>
  <c r="DI377" i="7"/>
  <c r="DI309" i="7"/>
  <c r="DI734" i="7"/>
  <c r="DI644" i="7"/>
  <c r="DI419" i="7"/>
  <c r="DI150" i="7"/>
  <c r="DI695" i="7"/>
  <c r="DI123" i="7"/>
  <c r="DI355" i="7"/>
  <c r="DI599" i="7"/>
  <c r="DI722" i="7"/>
  <c r="DI349" i="7"/>
  <c r="DI488" i="7"/>
  <c r="DI70" i="7"/>
  <c r="DI529" i="7"/>
  <c r="DI321" i="7"/>
  <c r="DI350" i="7"/>
  <c r="DI831" i="7"/>
  <c r="DI499" i="7"/>
  <c r="DI509" i="7"/>
  <c r="DI268" i="7"/>
  <c r="DI485" i="7"/>
  <c r="DI515" i="7"/>
  <c r="DI584" i="7"/>
  <c r="DI694" i="7"/>
  <c r="DI666" i="7"/>
  <c r="DI143" i="7"/>
  <c r="DI768" i="7"/>
  <c r="DI799" i="7"/>
  <c r="DI331" i="7"/>
  <c r="DI503" i="7"/>
  <c r="DI603" i="7"/>
  <c r="DI656" i="7"/>
  <c r="DI535" i="7"/>
  <c r="DI387" i="7"/>
  <c r="DI172" i="7"/>
  <c r="DI624" i="7"/>
  <c r="DI700" i="7"/>
  <c r="DI703" i="7"/>
  <c r="DI779" i="7"/>
  <c r="DI204" i="7"/>
  <c r="DI450" i="7"/>
  <c r="DI418" i="7"/>
  <c r="DI291" i="7"/>
  <c r="DI404" i="7"/>
  <c r="DI435" i="7"/>
  <c r="DI532" i="7"/>
  <c r="DI648" i="7"/>
  <c r="DI604" i="7"/>
  <c r="DI623" i="7"/>
  <c r="DI814" i="7"/>
  <c r="DI129" i="7"/>
  <c r="DI276" i="7"/>
  <c r="DI272" i="7"/>
  <c r="DI775" i="7"/>
  <c r="DI43" i="7"/>
  <c r="DI106" i="7"/>
  <c r="DI73" i="7"/>
  <c r="DI139" i="7"/>
  <c r="DI188" i="7"/>
  <c r="DI322" i="7"/>
  <c r="DI221" i="7"/>
  <c r="DI457" i="7"/>
  <c r="DI439" i="7"/>
  <c r="DI425" i="7"/>
  <c r="DI822" i="7"/>
  <c r="DI374" i="7"/>
  <c r="DI441" i="7"/>
  <c r="DI565" i="7"/>
  <c r="DI601" i="7"/>
  <c r="DI85" i="7"/>
  <c r="DI820" i="7"/>
  <c r="DI40" i="7"/>
  <c r="DI103" i="7"/>
  <c r="DI132" i="7"/>
  <c r="DI728" i="7"/>
  <c r="DI134" i="7"/>
  <c r="DI496" i="7"/>
  <c r="DI116" i="7"/>
  <c r="DI203" i="7"/>
  <c r="DI313" i="7"/>
  <c r="DI373" i="7"/>
  <c r="DI448" i="7"/>
  <c r="DI774" i="7"/>
  <c r="DI36" i="7"/>
  <c r="DI133" i="7"/>
  <c r="DI801" i="7"/>
  <c r="DI198" i="7"/>
  <c r="DI420" i="7"/>
  <c r="DI647" i="7"/>
  <c r="DI568" i="7"/>
  <c r="DI456" i="7"/>
  <c r="DI113" i="7"/>
  <c r="DI478" i="7"/>
  <c r="DI326" i="7"/>
  <c r="DI64" i="7"/>
  <c r="DI712" i="7"/>
  <c r="DI177" i="7"/>
  <c r="DI294" i="7"/>
  <c r="DI157" i="7"/>
  <c r="DI597" i="7"/>
  <c r="DI753" i="7"/>
  <c r="DI274" i="7"/>
  <c r="DI11" i="7"/>
  <c r="DI161" i="7"/>
  <c r="DI109" i="7"/>
  <c r="DI429" i="7"/>
  <c r="DI744" i="7"/>
  <c r="DI202" i="7"/>
  <c r="DI738" i="7"/>
  <c r="DI726" i="7"/>
  <c r="DI729" i="7"/>
  <c r="DI79" i="7"/>
  <c r="DI714" i="7"/>
  <c r="DI174" i="7"/>
  <c r="DI345" i="7"/>
  <c r="DI45" i="7"/>
  <c r="DI137" i="7"/>
  <c r="DI427" i="7"/>
  <c r="DI146" i="7"/>
  <c r="DI522" i="7"/>
  <c r="DI388" i="7"/>
  <c r="DI660" i="7"/>
  <c r="DI24" i="7"/>
  <c r="DI636" i="7"/>
  <c r="DI650" i="7"/>
  <c r="DI605" i="7"/>
  <c r="DI630" i="7"/>
  <c r="DI763" i="7"/>
  <c r="DI785" i="7"/>
  <c r="DI240" i="7"/>
  <c r="DI586" i="7"/>
  <c r="DI289" i="7"/>
  <c r="DI152" i="7"/>
  <c r="DI421" i="7"/>
  <c r="DI637" i="7"/>
  <c r="DI699" i="7"/>
  <c r="DI812" i="7"/>
  <c r="DI600" i="7"/>
  <c r="DI371" i="7"/>
  <c r="DI632" i="7"/>
  <c r="DI713" i="7"/>
  <c r="DI803" i="7"/>
  <c r="DI56" i="7"/>
  <c r="DI110" i="7"/>
  <c r="DI616" i="7"/>
  <c r="DI598" i="7"/>
  <c r="DI91" i="7"/>
  <c r="DI482" i="7"/>
  <c r="DI506" i="7"/>
  <c r="DI617" i="7"/>
  <c r="DI645" i="7"/>
  <c r="DI320" i="7"/>
  <c r="DI715" i="7"/>
  <c r="DI664" i="7"/>
  <c r="DI60" i="7"/>
  <c r="DI138" i="7"/>
  <c r="DI692" i="7"/>
  <c r="DI815" i="7"/>
  <c r="DI62" i="7"/>
  <c r="DI178" i="7"/>
  <c r="DI246" i="7"/>
  <c r="DI182" i="7"/>
  <c r="DI300" i="7"/>
  <c r="DI329" i="7"/>
  <c r="DI480" i="7"/>
  <c r="DI639" i="7"/>
  <c r="DI285" i="7"/>
  <c r="DI502" i="7"/>
  <c r="DI121" i="7"/>
  <c r="DI410" i="7"/>
  <c r="DI546" i="7"/>
  <c r="DI613" i="7"/>
  <c r="DI674" i="7"/>
  <c r="DI760" i="7"/>
  <c r="DI609" i="7"/>
  <c r="DI51" i="7"/>
  <c r="DI175" i="7"/>
  <c r="DI243" i="7"/>
  <c r="DI333" i="7"/>
  <c r="DI290" i="7"/>
  <c r="DI570" i="7"/>
  <c r="DI245" i="7"/>
  <c r="DI280" i="7"/>
  <c r="DI335" i="7"/>
  <c r="DI471" i="7"/>
  <c r="DI531" i="7"/>
  <c r="DI117" i="7"/>
  <c r="DI279" i="7"/>
  <c r="DI386" i="7"/>
  <c r="DI53" i="7"/>
  <c r="DI657" i="7"/>
  <c r="DI341" i="7"/>
  <c r="DI677" i="7"/>
  <c r="DI555" i="7"/>
  <c r="DI500" i="7"/>
  <c r="DI813" i="7"/>
  <c r="DI572" i="7"/>
  <c r="DI693" i="7"/>
  <c r="DI18" i="7"/>
  <c r="DI494" i="7"/>
  <c r="DI301" i="7"/>
  <c r="DI7" i="7"/>
  <c r="DI158" i="7"/>
  <c r="DI241" i="7"/>
  <c r="DI431" i="7"/>
  <c r="DI334" i="7"/>
  <c r="DI155" i="7"/>
  <c r="DI99" i="7"/>
  <c r="DI162" i="7"/>
  <c r="DI526" i="7"/>
  <c r="DI89" i="7"/>
  <c r="DI397" i="7"/>
  <c r="DI235" i="7"/>
  <c r="DI189" i="7"/>
  <c r="DI92" i="7"/>
  <c r="DI411" i="7"/>
  <c r="DI705" i="7"/>
  <c r="DI797" i="7"/>
  <c r="DI84" i="7"/>
  <c r="DI465" i="7"/>
  <c r="DI675" i="7"/>
  <c r="DI658" i="7"/>
  <c r="DI668" i="7"/>
  <c r="DI375" i="7"/>
  <c r="DI550" i="7"/>
  <c r="DI792" i="7"/>
  <c r="DI41" i="7"/>
  <c r="DI69" i="7"/>
  <c r="DI168" i="7"/>
  <c r="DI380" i="7"/>
  <c r="DI430" i="7"/>
  <c r="DI829" i="7"/>
  <c r="DI118" i="7"/>
  <c r="DI199" i="7"/>
  <c r="DI233" i="7"/>
  <c r="DI214" i="7"/>
  <c r="DI288" i="7"/>
  <c r="DI74" i="7"/>
  <c r="DI602" i="7"/>
  <c r="DI627" i="7"/>
  <c r="DI749" i="7"/>
  <c r="DI538" i="7"/>
  <c r="DI9" i="7"/>
  <c r="DI96" i="7"/>
  <c r="DI140" i="7"/>
  <c r="DI200" i="7"/>
  <c r="DI328" i="7"/>
  <c r="DI278" i="7"/>
  <c r="DI470" i="7"/>
  <c r="DI231" i="7"/>
  <c r="DI315" i="7"/>
  <c r="DI359" i="7"/>
  <c r="DI376" i="7"/>
  <c r="DI459" i="7"/>
  <c r="DI454" i="7"/>
  <c r="DI575" i="7"/>
  <c r="DI325" i="7"/>
  <c r="DI723" i="7"/>
  <c r="DI112" i="7"/>
  <c r="DI591" i="7"/>
  <c r="DI618" i="7"/>
  <c r="DI685" i="7"/>
  <c r="DI757" i="7"/>
  <c r="DI21" i="7"/>
  <c r="DI633" i="7"/>
  <c r="DI228" i="7"/>
  <c r="DI473" i="7"/>
  <c r="DI718" i="7"/>
  <c r="DI507" i="7"/>
  <c r="DI348" i="7"/>
  <c r="DI475" i="7"/>
  <c r="DI368" i="7"/>
  <c r="DI297" i="7"/>
  <c r="DI48" i="7"/>
  <c r="DI90" i="7"/>
  <c r="DI26" i="7"/>
  <c r="DI250" i="7"/>
  <c r="DI208" i="7"/>
  <c r="DI525" i="7"/>
  <c r="DI28" i="7"/>
  <c r="DI595" i="7"/>
  <c r="DI20" i="7"/>
  <c r="DI219" i="7"/>
  <c r="DI254" i="7"/>
  <c r="DI192" i="7"/>
  <c r="DI460" i="7"/>
  <c r="DI187" i="7"/>
  <c r="DI690" i="7"/>
  <c r="DI608" i="7"/>
  <c r="DI606" i="7"/>
  <c r="DI262" i="7"/>
  <c r="DI78" i="7"/>
  <c r="DI148" i="7"/>
  <c r="DI191" i="7"/>
  <c r="DI15" i="7"/>
  <c r="DI258" i="7"/>
  <c r="DI242" i="7"/>
  <c r="DI249" i="7"/>
  <c r="DI730" i="7"/>
  <c r="DI30" i="7"/>
  <c r="DI126" i="7"/>
  <c r="DI211" i="7"/>
  <c r="DI259" i="7"/>
  <c r="DI222" i="7"/>
  <c r="DI361" i="7"/>
  <c r="DI707" i="7"/>
  <c r="DI184" i="7"/>
  <c r="DI256" i="7"/>
  <c r="DI358" i="7"/>
  <c r="DI372" i="7"/>
  <c r="DI653" i="7"/>
  <c r="DI352" i="7"/>
  <c r="DI449" i="7"/>
  <c r="DI701" i="7"/>
  <c r="DI794" i="7"/>
  <c r="DI50" i="7"/>
  <c r="DI731" i="7"/>
  <c r="DI159" i="7"/>
  <c r="DI220" i="7"/>
  <c r="DI283" i="7"/>
  <c r="DI396" i="7"/>
  <c r="DI394" i="7"/>
  <c r="DI733" i="7"/>
  <c r="DI588" i="7"/>
  <c r="DI384" i="7"/>
  <c r="DI455" i="7"/>
  <c r="DI518" i="7"/>
  <c r="DI498" i="7"/>
  <c r="DI554" i="7"/>
  <c r="DI682" i="7"/>
  <c r="DI725" i="7"/>
  <c r="DI742" i="7"/>
  <c r="DI319" i="7"/>
  <c r="DI399" i="7"/>
  <c r="DI592" i="7"/>
  <c r="DI271" i="7"/>
  <c r="DI216" i="7"/>
  <c r="DI35" i="7"/>
  <c r="DI160" i="7"/>
  <c r="DI316" i="7"/>
  <c r="DI171" i="7"/>
  <c r="DI365" i="7"/>
  <c r="DI452" i="7"/>
  <c r="DI505" i="7"/>
  <c r="DI593" i="7"/>
  <c r="DI314" i="7"/>
  <c r="DI65" i="7"/>
  <c r="DI383" i="7"/>
  <c r="DI539" i="7"/>
  <c r="DI676" i="7"/>
  <c r="DI756" i="7"/>
  <c r="DI810" i="7"/>
  <c r="DI327" i="7"/>
  <c r="DI360" i="7"/>
  <c r="DI438" i="7"/>
  <c r="DI562" i="7"/>
  <c r="DI687" i="7"/>
  <c r="DI483" i="7"/>
  <c r="DI253" i="7"/>
  <c r="DI549" i="7"/>
  <c r="DI696" i="7"/>
  <c r="DI23" i="7"/>
  <c r="DI649" i="7"/>
  <c r="DI304" i="7"/>
  <c r="DI530" i="7"/>
  <c r="DI824" i="7"/>
  <c r="DI25" i="7"/>
  <c r="DI82" i="7"/>
  <c r="DI71" i="7"/>
  <c r="DI832" i="7"/>
  <c r="DI303" i="7"/>
  <c r="DI631" i="7"/>
  <c r="DI47" i="7"/>
  <c r="DI464" i="7"/>
  <c r="DI122" i="7"/>
  <c r="DI477" i="7"/>
  <c r="DI244" i="7"/>
  <c r="DJ2" i="7"/>
  <c r="DJ661" i="7" s="1"/>
  <c r="DI340" i="7"/>
  <c r="DI339" i="7"/>
  <c r="DI412" i="7"/>
  <c r="DI215" i="7"/>
  <c r="DI107" i="7"/>
  <c r="DI185" i="7"/>
  <c r="DI310" i="7"/>
  <c r="DI295" i="7"/>
  <c r="DI403" i="7"/>
  <c r="DI737" i="7"/>
  <c r="DI330" i="7"/>
  <c r="DI3" i="7"/>
  <c r="DI237" i="7"/>
  <c r="DI195" i="7"/>
  <c r="DI273" i="7"/>
  <c r="DI353" i="7"/>
  <c r="DI357" i="7"/>
  <c r="DI704" i="7"/>
  <c r="DI440" i="7"/>
  <c r="DI225" i="7"/>
  <c r="DI343" i="7"/>
  <c r="DI415" i="7"/>
  <c r="DI466" i="7"/>
  <c r="DI580" i="7"/>
  <c r="DI227" i="7"/>
  <c r="DI776" i="7"/>
  <c r="DI781" i="7"/>
  <c r="DI75" i="7"/>
  <c r="DI142" i="7"/>
  <c r="DI207" i="7"/>
  <c r="DI114" i="7"/>
  <c r="DI447" i="7"/>
  <c r="DI342" i="7"/>
  <c r="DI432" i="7"/>
  <c r="DI519" i="7"/>
  <c r="DI543" i="7"/>
  <c r="DI323" i="7"/>
  <c r="DI567" i="7"/>
  <c r="DI542" i="7"/>
  <c r="DI590" i="7"/>
  <c r="DI681" i="7"/>
  <c r="DI691" i="7"/>
  <c r="DI759" i="7"/>
  <c r="DI804" i="7"/>
  <c r="DI830" i="7"/>
  <c r="DI347" i="7"/>
  <c r="DI716" i="7"/>
  <c r="DI773" i="7"/>
  <c r="DI72" i="7"/>
  <c r="DI93" i="7"/>
  <c r="DI135" i="7"/>
  <c r="DI197" i="7"/>
  <c r="DI292" i="7"/>
  <c r="DI708" i="7"/>
  <c r="DI642" i="7"/>
  <c r="DI537" i="7"/>
  <c r="DI582" i="7"/>
  <c r="DI678" i="7"/>
  <c r="DI741" i="7"/>
  <c r="DI780" i="7"/>
  <c r="DI451" i="7"/>
  <c r="DI104" i="7"/>
  <c r="DI748" i="7"/>
  <c r="DI798" i="7"/>
  <c r="DI22" i="7"/>
  <c r="DI284" i="7"/>
  <c r="DI247" i="7"/>
  <c r="DI610" i="7"/>
  <c r="DI802" i="7"/>
  <c r="DI709" i="7"/>
  <c r="DI805" i="7"/>
  <c r="DI55" i="7"/>
  <c r="DI393" i="7"/>
  <c r="DI826" i="7"/>
  <c r="DI165" i="7"/>
  <c r="DI400" i="7"/>
  <c r="DI819" i="7"/>
  <c r="DI569" i="7"/>
  <c r="DI571" i="7"/>
  <c r="DI484" i="7"/>
  <c r="DI796" i="7"/>
  <c r="DI481" i="7"/>
  <c r="DI491" i="7"/>
  <c r="DI392" i="7"/>
  <c r="DI57" i="7"/>
  <c r="DI389" i="7"/>
  <c r="DI19" i="7"/>
  <c r="DI827" i="7"/>
  <c r="DI611" i="7"/>
  <c r="DI828" i="7"/>
  <c r="DI564" i="7"/>
  <c r="DI735" i="7"/>
  <c r="DI628" i="7"/>
  <c r="DI468" i="7"/>
  <c r="DI68" i="7"/>
  <c r="DI727" i="7"/>
  <c r="DI299" i="7"/>
  <c r="DI12" i="7"/>
  <c r="DI338" i="7"/>
  <c r="DI363" i="7"/>
  <c r="DI486" i="7"/>
  <c r="DI508" i="7"/>
  <c r="DI596" i="7"/>
  <c r="DI474" i="7"/>
  <c r="DI493" i="7"/>
  <c r="DI641" i="7"/>
  <c r="DI782" i="7"/>
  <c r="DI517" i="7"/>
  <c r="DI697" i="7"/>
  <c r="DI269" i="7"/>
  <c r="DI743" i="7"/>
  <c r="DI710" i="7"/>
  <c r="DI239" i="7"/>
  <c r="DI351" i="7"/>
  <c r="DI232" i="7"/>
  <c r="DI270" i="7"/>
  <c r="DI445" i="7"/>
  <c r="DI453" i="7"/>
  <c r="DI504" i="7"/>
  <c r="DI563" i="7"/>
  <c r="DI671" i="7"/>
  <c r="DI489" i="7"/>
  <c r="DI492" i="7"/>
  <c r="DI98" i="7"/>
  <c r="DI732" i="7"/>
  <c r="DI469" i="7"/>
  <c r="DI436" i="7"/>
  <c r="DI556" i="7"/>
  <c r="DI622" i="7"/>
  <c r="DI652" i="7"/>
  <c r="DI670" i="7"/>
  <c r="DI467" i="7"/>
  <c r="DI193" i="7"/>
  <c r="DI629" i="7"/>
  <c r="DI765" i="7"/>
  <c r="DI793" i="7"/>
  <c r="DI49" i="7"/>
  <c r="DI318" i="7"/>
  <c r="DI153" i="7"/>
  <c r="DI209" i="7"/>
  <c r="DI379" i="7"/>
  <c r="DI462" i="7"/>
  <c r="DI463" i="7"/>
  <c r="DI154" i="7"/>
  <c r="DI620" i="7"/>
  <c r="DI634" i="7"/>
  <c r="DI739" i="7"/>
  <c r="DI767" i="7"/>
  <c r="DI145" i="7"/>
  <c r="DI381" i="7"/>
  <c r="DI408" i="7"/>
  <c r="DI800" i="7"/>
  <c r="DI29" i="7"/>
  <c r="DI31" i="7"/>
  <c r="DI105" i="7"/>
  <c r="DI173" i="7"/>
  <c r="DI238" i="7"/>
  <c r="DI281" i="7"/>
  <c r="DI402" i="7"/>
  <c r="DI210" i="7"/>
  <c r="DI654" i="7"/>
  <c r="DI437" i="7"/>
  <c r="DI308" i="7"/>
  <c r="DI424" i="7"/>
  <c r="DI516" i="7"/>
  <c r="DI615" i="7"/>
  <c r="DI746" i="7"/>
  <c r="DI94" i="7"/>
  <c r="DI821" i="7"/>
  <c r="DI8" i="7"/>
  <c r="DI127" i="7"/>
  <c r="DI97" i="7"/>
  <c r="DI10" i="7"/>
  <c r="DI433" i="7"/>
  <c r="DI102" i="7"/>
  <c r="DI170" i="7"/>
  <c r="DI252" i="7"/>
  <c r="DI296" i="7"/>
  <c r="DI311" i="7"/>
  <c r="DI346" i="7"/>
  <c r="DI217" i="7"/>
  <c r="DI58" i="7"/>
  <c r="DI149" i="7"/>
  <c r="DI194" i="7"/>
  <c r="DI61" i="7"/>
  <c r="DI6" i="7"/>
  <c r="DI163" i="7"/>
  <c r="DI236" i="7"/>
  <c r="DI111" i="7"/>
  <c r="DI683" i="7"/>
  <c r="DI548" i="7"/>
  <c r="DI698" i="7"/>
  <c r="DI745" i="7"/>
  <c r="DI777" i="7"/>
  <c r="DI130" i="7"/>
  <c r="DI81" i="7"/>
  <c r="DI147" i="7"/>
  <c r="DI336" i="7"/>
  <c r="DI818" i="7"/>
  <c r="DI607" i="7"/>
  <c r="DI684" i="7"/>
  <c r="DI817" i="7"/>
  <c r="DI833" i="7"/>
  <c r="DI115" i="7"/>
  <c r="DI444" i="7"/>
  <c r="DI521" i="7"/>
  <c r="DI778" i="7"/>
  <c r="DI14" i="7"/>
  <c r="DI76" i="7"/>
  <c r="DI510" i="7"/>
  <c r="DI364" i="7"/>
  <c r="DI825" i="7"/>
  <c r="DI534" i="7"/>
  <c r="DI501" i="7"/>
  <c r="DI557" i="7"/>
  <c r="DI689" i="7"/>
  <c r="DI186" i="7"/>
  <c r="DI63" i="7"/>
  <c r="DI789" i="7"/>
  <c r="DI32" i="7"/>
  <c r="DI83" i="7"/>
  <c r="DI560" i="7"/>
  <c r="DI809" i="7"/>
  <c r="DI33" i="7"/>
  <c r="DI86" i="7"/>
  <c r="DI196" i="7"/>
  <c r="DI166" i="7"/>
  <c r="DI260" i="7"/>
  <c r="DI265" i="7"/>
  <c r="DI417" i="7"/>
  <c r="DI479" i="7"/>
  <c r="DI770" i="7"/>
  <c r="DI688" i="7"/>
  <c r="DI356" i="7"/>
  <c r="DI251" i="7"/>
  <c r="DI497" i="7"/>
  <c r="DI594" i="7"/>
  <c r="DI643" i="7"/>
  <c r="DI736" i="7"/>
  <c r="DI761" i="7"/>
  <c r="DI706" i="7"/>
  <c r="DI77" i="7"/>
  <c r="DI190" i="7"/>
  <c r="DI248" i="7"/>
  <c r="DI298" i="7"/>
  <c r="DI416" i="7"/>
  <c r="DI558" i="7"/>
  <c r="DI257" i="7"/>
  <c r="DI255" i="7"/>
  <c r="DI414" i="7"/>
  <c r="DI434" i="7"/>
  <c r="DI762" i="7"/>
  <c r="DI124" i="7"/>
  <c r="DI128" i="7"/>
  <c r="DI226" i="7"/>
  <c r="DI275" i="7"/>
  <c r="DI332" i="7"/>
  <c r="DI524" i="7"/>
  <c r="DI511" i="7"/>
  <c r="DI559" i="7"/>
  <c r="DI621" i="7"/>
  <c r="DI772" i="7"/>
  <c r="DI807" i="7"/>
  <c r="DI218" i="7"/>
  <c r="DI401" i="7"/>
  <c r="DI544" i="7"/>
  <c r="DI367" i="7"/>
  <c r="DI398" i="7"/>
  <c r="DI382" i="7"/>
  <c r="DI80" i="7"/>
  <c r="DI169" i="7"/>
  <c r="DI787" i="7"/>
  <c r="DI758" i="7"/>
  <c r="DI136" i="7"/>
  <c r="DI536" i="7"/>
  <c r="DI577" i="7"/>
  <c r="DI167" i="7"/>
  <c r="DI224" i="7"/>
  <c r="DI261" i="7"/>
  <c r="DI395" i="7"/>
  <c r="DI612" i="7"/>
  <c r="DI13" i="7"/>
  <c r="DI131" i="7"/>
  <c r="DI442" i="7"/>
  <c r="DI206" i="7"/>
  <c r="DI223" i="7"/>
  <c r="DI286" i="7"/>
  <c r="DI405" i="7"/>
  <c r="DI472" i="7"/>
  <c r="DI680" i="7"/>
  <c r="DI362" i="7"/>
  <c r="DI306" i="7"/>
  <c r="DI354" i="7"/>
  <c r="DI461" i="7"/>
  <c r="DI527" i="7"/>
  <c r="DI119" i="7"/>
  <c r="DI717" i="7"/>
  <c r="DI769" i="7"/>
  <c r="DI16" i="7"/>
  <c r="DI108" i="7"/>
  <c r="DI141" i="7"/>
  <c r="DI230" i="7"/>
  <c r="DI751" i="7"/>
  <c r="DI305" i="7"/>
  <c r="DI385" i="7"/>
  <c r="DI443" i="7"/>
  <c r="DI574" i="7"/>
  <c r="DI212" i="7"/>
  <c r="DI573" i="7"/>
  <c r="DI490" i="7"/>
  <c r="DI552" i="7"/>
  <c r="DI663" i="7"/>
  <c r="DI750" i="7"/>
  <c r="DI626" i="7"/>
  <c r="DI724" i="7"/>
  <c r="DI823" i="7"/>
  <c r="DI179" i="7"/>
  <c r="DI458" i="7"/>
  <c r="DI390" i="7"/>
  <c r="DI752" i="7"/>
  <c r="DI806" i="7"/>
  <c r="DI120" i="7"/>
  <c r="DI201" i="7"/>
  <c r="DI282" i="7"/>
  <c r="DI317" i="7"/>
  <c r="DI523" i="7"/>
  <c r="DI512" i="7"/>
  <c r="DI547" i="7"/>
  <c r="DI635" i="7"/>
  <c r="DI720" i="7"/>
  <c r="DI808" i="7"/>
  <c r="DI95" i="7"/>
  <c r="DI711" i="7"/>
  <c r="DI625" i="7"/>
  <c r="DI721" i="7"/>
  <c r="DI771" i="7"/>
  <c r="DI66" i="7"/>
  <c r="DI391" i="7"/>
  <c r="DI38" i="7"/>
  <c r="DI551" i="7"/>
  <c r="DI662" i="7"/>
  <c r="DI702" i="7"/>
  <c r="DI783" i="7"/>
  <c r="DI181" i="7"/>
  <c r="DI764" i="7"/>
  <c r="DI87" i="7"/>
  <c r="DI646" i="7"/>
  <c r="DI213" i="7"/>
  <c r="DI44" i="7"/>
  <c r="DI655" i="7"/>
  <c r="DI101" i="7"/>
  <c r="DI34" i="7"/>
  <c r="DI640" i="7"/>
  <c r="DI406" i="7"/>
  <c r="DI766" i="7"/>
  <c r="DI520" i="7"/>
  <c r="DI67" i="7"/>
  <c r="DI234" i="7"/>
  <c r="DI816" i="7"/>
  <c r="DI587" i="7"/>
  <c r="DI514" i="7"/>
  <c r="DI786" i="7"/>
  <c r="DI669" i="7"/>
  <c r="DI88" i="7"/>
  <c r="DJ267" i="7" l="1"/>
  <c r="DJ326" i="7"/>
  <c r="DJ427" i="7"/>
  <c r="DJ475" i="7"/>
  <c r="DJ645" i="7"/>
  <c r="DJ686" i="7"/>
  <c r="DJ704" i="7"/>
  <c r="DJ676" i="7"/>
  <c r="DJ439" i="7"/>
  <c r="DJ509" i="7"/>
  <c r="DJ572" i="7"/>
  <c r="DJ653" i="7"/>
  <c r="DJ526" i="7"/>
  <c r="DJ638" i="7"/>
  <c r="DJ478" i="7"/>
  <c r="DJ476" i="7"/>
  <c r="DJ574" i="7"/>
  <c r="DJ635" i="7"/>
  <c r="DJ695" i="7"/>
  <c r="DJ757" i="7"/>
  <c r="DJ683" i="7"/>
  <c r="DJ376" i="7"/>
  <c r="DJ813" i="7"/>
  <c r="DJ12" i="7"/>
  <c r="DJ102" i="7"/>
  <c r="DJ576" i="7"/>
  <c r="DJ781" i="7"/>
  <c r="DJ555" i="7"/>
  <c r="DJ412" i="7"/>
  <c r="DJ786" i="7"/>
  <c r="DJ85" i="7"/>
  <c r="DJ224" i="7"/>
  <c r="DJ180" i="7"/>
  <c r="DJ411" i="7"/>
  <c r="DJ516" i="7"/>
  <c r="DJ545" i="7"/>
  <c r="DJ615" i="7"/>
  <c r="DJ675" i="7"/>
  <c r="DJ650" i="7"/>
  <c r="DJ734" i="7"/>
  <c r="DJ801" i="7"/>
  <c r="DJ24" i="7"/>
  <c r="DJ362" i="7"/>
  <c r="DJ247" i="7"/>
  <c r="DJ496" i="7"/>
  <c r="DJ300" i="7"/>
  <c r="DJ446" i="7"/>
  <c r="DJ519" i="7"/>
  <c r="DJ698" i="7"/>
  <c r="DJ419" i="7"/>
  <c r="DJ92" i="7"/>
  <c r="DJ158" i="7"/>
  <c r="DJ241" i="7"/>
  <c r="DJ314" i="7"/>
  <c r="DJ373" i="7"/>
  <c r="DJ552" i="7"/>
  <c r="DJ438" i="7"/>
  <c r="DJ400" i="7"/>
  <c r="DJ498" i="7"/>
  <c r="DJ582" i="7"/>
  <c r="DJ673" i="7"/>
  <c r="DJ534" i="7"/>
  <c r="DJ592" i="7"/>
  <c r="DJ790" i="7"/>
  <c r="DJ832" i="7"/>
  <c r="DJ59" i="7"/>
  <c r="DJ146" i="7"/>
  <c r="DJ797" i="7"/>
  <c r="DJ240" i="7"/>
  <c r="DJ118" i="7"/>
  <c r="DJ392" i="7"/>
  <c r="DJ413" i="7"/>
  <c r="DJ678" i="7"/>
  <c r="DJ707" i="7"/>
  <c r="DJ735" i="7"/>
  <c r="DJ248" i="7"/>
  <c r="DJ279" i="7"/>
  <c r="DJ217" i="7"/>
  <c r="DJ119" i="7"/>
  <c r="DJ176" i="7"/>
  <c r="DJ144" i="7"/>
  <c r="DJ243" i="7"/>
  <c r="DJ265" i="7"/>
  <c r="DJ643" i="7"/>
  <c r="DJ252" i="7"/>
  <c r="DJ644" i="7"/>
  <c r="DJ536" i="7"/>
  <c r="DJ131" i="7"/>
  <c r="DJ204" i="7"/>
  <c r="DJ575" i="7"/>
  <c r="DJ96" i="7"/>
  <c r="DJ546" i="7"/>
  <c r="DJ682" i="7"/>
  <c r="DJ396" i="7"/>
  <c r="DJ258" i="7"/>
  <c r="DJ726" i="7"/>
  <c r="DJ242" i="7"/>
  <c r="DJ100" i="7"/>
  <c r="DJ268" i="7"/>
  <c r="DJ460" i="7"/>
  <c r="DJ550" i="7"/>
  <c r="DJ584" i="7"/>
  <c r="DJ9" i="7"/>
  <c r="DJ238" i="7"/>
  <c r="DJ755" i="7"/>
  <c r="DJ642" i="7"/>
  <c r="DJ557" i="7"/>
  <c r="DJ634" i="7"/>
  <c r="DJ722" i="7"/>
  <c r="DJ770" i="7"/>
  <c r="DJ171" i="7"/>
  <c r="DJ39" i="7"/>
  <c r="DJ228" i="7"/>
  <c r="DJ669" i="7"/>
  <c r="DJ754" i="7"/>
  <c r="DJ787" i="7"/>
  <c r="DJ104" i="7"/>
  <c r="DJ298" i="7"/>
  <c r="DJ599" i="7"/>
  <c r="DJ11" i="7"/>
  <c r="DJ77" i="7"/>
  <c r="DJ191" i="7"/>
  <c r="DJ260" i="7"/>
  <c r="DJ197" i="7"/>
  <c r="DJ408" i="7"/>
  <c r="DJ205" i="7"/>
  <c r="DJ29" i="7"/>
  <c r="DJ128" i="7"/>
  <c r="DJ365" i="7"/>
  <c r="DJ420" i="7"/>
  <c r="DJ689" i="7"/>
  <c r="DJ751" i="7"/>
  <c r="DJ629" i="7"/>
  <c r="DJ690" i="7"/>
  <c r="DJ747" i="7"/>
  <c r="DJ369" i="7"/>
  <c r="DJ810" i="7"/>
  <c r="DJ7" i="7"/>
  <c r="DJ110" i="7"/>
  <c r="DJ210" i="7"/>
  <c r="DJ771" i="7"/>
  <c r="DJ659" i="7"/>
  <c r="DJ527" i="7"/>
  <c r="DJ456" i="7"/>
  <c r="DJ563" i="7"/>
  <c r="DJ640" i="7"/>
  <c r="DJ54" i="7"/>
  <c r="DJ91" i="7"/>
  <c r="DJ226" i="7"/>
  <c r="DJ261" i="7"/>
  <c r="DJ399" i="7"/>
  <c r="DJ448" i="7"/>
  <c r="DJ807" i="7"/>
  <c r="DJ524" i="7"/>
  <c r="DJ192" i="7"/>
  <c r="DJ567" i="7"/>
  <c r="DJ691" i="7"/>
  <c r="DJ728" i="7"/>
  <c r="DJ780" i="7"/>
  <c r="DJ147" i="7"/>
  <c r="DJ663" i="7"/>
  <c r="DJ122" i="7"/>
  <c r="DJ130" i="7"/>
  <c r="DJ286" i="7"/>
  <c r="DJ377" i="7"/>
  <c r="DJ394" i="7"/>
  <c r="DJ750" i="7"/>
  <c r="DJ371" i="7"/>
  <c r="DJ577" i="7"/>
  <c r="DJ271" i="7"/>
  <c r="DJ356" i="7"/>
  <c r="DJ468" i="7"/>
  <c r="DJ129" i="7"/>
  <c r="DJ533" i="7"/>
  <c r="DJ620" i="7"/>
  <c r="DJ107" i="7"/>
  <c r="DJ155" i="7"/>
  <c r="DJ551" i="7"/>
  <c r="DJ483" i="7"/>
  <c r="DJ154" i="7"/>
  <c r="DJ215" i="7"/>
  <c r="DJ571" i="7"/>
  <c r="DJ694" i="7"/>
  <c r="DJ236" i="7"/>
  <c r="DJ802" i="7"/>
  <c r="DJ349" i="7"/>
  <c r="DJ463" i="7"/>
  <c r="DJ177" i="7"/>
  <c r="DJ309" i="7"/>
  <c r="DJ375" i="7"/>
  <c r="DJ451" i="7"/>
  <c r="DJ234" i="7"/>
  <c r="DJ343" i="7"/>
  <c r="DJ391" i="7"/>
  <c r="DJ568" i="7"/>
  <c r="DJ30" i="7"/>
  <c r="DJ194" i="7"/>
  <c r="DJ43" i="7"/>
  <c r="DJ706" i="7"/>
  <c r="DJ782" i="7"/>
  <c r="DJ699" i="7"/>
  <c r="DJ566" i="7"/>
  <c r="DJ290" i="7"/>
  <c r="DJ591" i="7"/>
  <c r="DJ202" i="7"/>
  <c r="DJ335" i="7"/>
  <c r="DJ385" i="7"/>
  <c r="DJ739" i="7"/>
  <c r="DJ605" i="7"/>
  <c r="DJ626" i="7"/>
  <c r="DJ724" i="7"/>
  <c r="DJ469" i="7"/>
  <c r="DJ700" i="7"/>
  <c r="DJ87" i="7"/>
  <c r="DJ719" i="7"/>
  <c r="DJ725" i="7"/>
  <c r="DJ789" i="7"/>
  <c r="DJ33" i="7"/>
  <c r="DJ117" i="7"/>
  <c r="DJ569" i="7"/>
  <c r="DJ105" i="7"/>
  <c r="DJ3" i="7"/>
  <c r="DJ808" i="7"/>
  <c r="DJ70" i="7"/>
  <c r="DJ82" i="7"/>
  <c r="DJ514" i="7"/>
  <c r="DJ758" i="7"/>
  <c r="DJ264" i="7"/>
  <c r="DJ183" i="7"/>
  <c r="DJ195" i="7"/>
  <c r="DJ310" i="7"/>
  <c r="DJ386" i="7"/>
  <c r="DJ587" i="7"/>
  <c r="DJ773" i="7"/>
  <c r="DJ374" i="7"/>
  <c r="DJ108" i="7"/>
  <c r="DJ277" i="7"/>
  <c r="DJ500" i="7"/>
  <c r="DJ556" i="7"/>
  <c r="DJ199" i="7"/>
  <c r="DJ636" i="7"/>
  <c r="DJ824" i="7"/>
  <c r="DJ821" i="7"/>
  <c r="DJ34" i="7"/>
  <c r="DJ828" i="7"/>
  <c r="DJ69" i="7"/>
  <c r="DJ185" i="7"/>
  <c r="DJ251" i="7"/>
  <c r="DJ347" i="7"/>
  <c r="DJ339" i="7"/>
  <c r="DJ292" i="7"/>
  <c r="DJ414" i="7"/>
  <c r="DJ628" i="7"/>
  <c r="DJ753" i="7"/>
  <c r="DJ766" i="7"/>
  <c r="DJ175" i="7"/>
  <c r="DJ246" i="7"/>
  <c r="DJ342" i="7"/>
  <c r="DJ434" i="7"/>
  <c r="DJ518" i="7"/>
  <c r="DJ593" i="7"/>
  <c r="DJ382" i="7"/>
  <c r="DJ317" i="7"/>
  <c r="DJ487" i="7"/>
  <c r="DJ731" i="7"/>
  <c r="DJ819" i="7"/>
  <c r="DJ31" i="7"/>
  <c r="DJ364" i="7"/>
  <c r="DJ211" i="7"/>
  <c r="DJ407" i="7"/>
  <c r="DJ831" i="7"/>
  <c r="DJ798" i="7"/>
  <c r="DJ257" i="7"/>
  <c r="DJ680" i="7"/>
  <c r="DJ235" i="7"/>
  <c r="DJ76" i="7"/>
  <c r="DJ609" i="7"/>
  <c r="DJ256" i="7"/>
  <c r="DJ327" i="7"/>
  <c r="DJ4" i="7"/>
  <c r="DJ395" i="7"/>
  <c r="DJ136" i="7"/>
  <c r="DJ453" i="7"/>
  <c r="DJ388" i="7"/>
  <c r="DJ222" i="7"/>
  <c r="DJ328" i="7"/>
  <c r="DJ140" i="7"/>
  <c r="DJ775" i="7"/>
  <c r="DJ431" i="7"/>
  <c r="DJ799" i="7"/>
  <c r="DJ417" i="7"/>
  <c r="DJ822" i="7"/>
  <c r="DJ512" i="7"/>
  <c r="DJ156" i="7"/>
  <c r="DJ15" i="7"/>
  <c r="DJ767" i="7"/>
  <c r="DJ93" i="7"/>
  <c r="DJ505" i="7"/>
  <c r="DJ815" i="7"/>
  <c r="DJ741" i="7"/>
  <c r="DJ794" i="7"/>
  <c r="DJ48" i="7"/>
  <c r="DJ79" i="7"/>
  <c r="DJ285" i="7"/>
  <c r="DJ114" i="7"/>
  <c r="DJ812" i="7"/>
  <c r="DJ5" i="7"/>
  <c r="DJ132" i="7"/>
  <c r="DJ123" i="7"/>
  <c r="DJ230" i="7"/>
  <c r="DJ137" i="7"/>
  <c r="DJ710" i="7"/>
  <c r="DJ55" i="7"/>
  <c r="DJ65" i="7"/>
  <c r="DJ142" i="7"/>
  <c r="DJ253" i="7"/>
  <c r="DJ120" i="7"/>
  <c r="DJ340" i="7"/>
  <c r="DJ817" i="7"/>
  <c r="DJ323" i="7"/>
  <c r="DJ424" i="7"/>
  <c r="DJ472" i="7"/>
  <c r="DJ525" i="7"/>
  <c r="DJ207" i="7"/>
  <c r="DJ523" i="7"/>
  <c r="DJ113" i="7"/>
  <c r="DJ350" i="7"/>
  <c r="DJ398" i="7"/>
  <c r="DJ619" i="7"/>
  <c r="DJ743" i="7"/>
  <c r="DJ671" i="7"/>
  <c r="DJ357" i="7"/>
  <c r="DJ20" i="7"/>
  <c r="DJ141" i="7"/>
  <c r="DJ231" i="7"/>
  <c r="DJ151" i="7"/>
  <c r="DJ190" i="7"/>
  <c r="DJ332" i="7"/>
  <c r="DJ384" i="7"/>
  <c r="DJ465" i="7"/>
  <c r="DJ825" i="7"/>
  <c r="DJ723" i="7"/>
  <c r="DJ749" i="7"/>
  <c r="DJ783" i="7"/>
  <c r="DJ8" i="7"/>
  <c r="DJ112" i="7"/>
  <c r="DJ383" i="7"/>
  <c r="DJ772" i="7"/>
  <c r="DJ542" i="7"/>
  <c r="DJ612" i="7"/>
  <c r="DJ768" i="7"/>
  <c r="DJ777" i="7"/>
  <c r="DJ250" i="7"/>
  <c r="DJ6" i="7"/>
  <c r="DJ203" i="7"/>
  <c r="DJ489" i="7"/>
  <c r="DJ622" i="7"/>
  <c r="DJ471" i="7"/>
  <c r="DJ769" i="7"/>
  <c r="DJ225" i="7"/>
  <c r="DJ418" i="7"/>
  <c r="DJ712" i="7"/>
  <c r="DJ223" i="7"/>
  <c r="DJ763" i="7"/>
  <c r="DJ162" i="7"/>
  <c r="DJ528" i="7"/>
  <c r="DJ174" i="7"/>
  <c r="DJ762" i="7"/>
  <c r="DJ316" i="7"/>
  <c r="DJ367" i="7"/>
  <c r="DJ738" i="7"/>
  <c r="DJ785" i="7"/>
  <c r="DJ658" i="7"/>
  <c r="DJ322" i="7"/>
  <c r="DJ492" i="7"/>
  <c r="DJ188" i="7"/>
  <c r="DJ504" i="7"/>
  <c r="DJ718" i="7"/>
  <c r="DJ101" i="7"/>
  <c r="DJ637" i="7"/>
  <c r="DJ262" i="7"/>
  <c r="DJ57" i="7"/>
  <c r="DJ157" i="7"/>
  <c r="DJ186" i="7"/>
  <c r="DJ510" i="7"/>
  <c r="DJ737" i="7"/>
  <c r="DJ588" i="7"/>
  <c r="DJ445" i="7"/>
  <c r="DJ127" i="7"/>
  <c r="DJ280" i="7"/>
  <c r="DJ368" i="7"/>
  <c r="DJ426" i="7"/>
  <c r="DJ677" i="7"/>
  <c r="DJ303" i="7"/>
  <c r="DJ148" i="7"/>
  <c r="DJ232" i="7"/>
  <c r="DJ302" i="7"/>
  <c r="DJ443" i="7"/>
  <c r="DJ585" i="7"/>
  <c r="DJ793" i="7"/>
  <c r="DJ744" i="7"/>
  <c r="DJ457" i="7"/>
  <c r="DJ547" i="7"/>
  <c r="DJ617" i="7"/>
  <c r="DJ639" i="7"/>
  <c r="DJ598" i="7"/>
  <c r="DJ338" i="7"/>
  <c r="DJ200" i="7"/>
  <c r="DJ470" i="7"/>
  <c r="DJ538" i="7"/>
  <c r="DJ823" i="7"/>
  <c r="DJ52" i="7"/>
  <c r="DJ283" i="7"/>
  <c r="DJ558" i="7"/>
  <c r="DJ214" i="7"/>
  <c r="DJ266" i="7"/>
  <c r="DJ318" i="7"/>
  <c r="DJ320" i="7"/>
  <c r="DJ421" i="7"/>
  <c r="DJ466" i="7"/>
  <c r="DJ515" i="7"/>
  <c r="DJ601" i="7"/>
  <c r="DJ423" i="7"/>
  <c r="DJ245" i="7"/>
  <c r="DJ336" i="7"/>
  <c r="DJ125" i="7"/>
  <c r="DJ164" i="7"/>
  <c r="DJ289" i="7"/>
  <c r="DJ450" i="7"/>
  <c r="DJ381" i="7"/>
  <c r="DJ703" i="7"/>
  <c r="DJ736" i="7"/>
  <c r="DJ809" i="7"/>
  <c r="DJ44" i="7"/>
  <c r="DJ404" i="7"/>
  <c r="DJ441" i="7"/>
  <c r="DJ99" i="7"/>
  <c r="DJ166" i="7"/>
  <c r="DJ254" i="7"/>
  <c r="DJ341" i="7"/>
  <c r="DJ354" i="7"/>
  <c r="DJ581" i="7"/>
  <c r="DJ715" i="7"/>
  <c r="DJ532" i="7"/>
  <c r="DJ610" i="7"/>
  <c r="DJ684" i="7"/>
  <c r="DJ820" i="7"/>
  <c r="DJ22" i="7"/>
  <c r="DJ291" i="7"/>
  <c r="DK2" i="7"/>
  <c r="DK661" i="7" s="1"/>
  <c r="DJ756" i="7"/>
  <c r="DJ760" i="7"/>
  <c r="DJ830" i="7"/>
  <c r="DJ497" i="7"/>
  <c r="DJ133" i="7"/>
  <c r="DJ701" i="7"/>
  <c r="DJ80" i="7"/>
  <c r="DJ481" i="7"/>
  <c r="DJ27" i="7"/>
  <c r="DJ554" i="7"/>
  <c r="DJ159" i="7"/>
  <c r="DJ71" i="7"/>
  <c r="DJ13" i="7"/>
  <c r="DJ559" i="7"/>
  <c r="DJ10" i="7"/>
  <c r="DJ594" i="7"/>
  <c r="DJ306" i="7"/>
  <c r="DJ270" i="7"/>
  <c r="DJ573" i="7"/>
  <c r="DJ53" i="7"/>
  <c r="DJ641" i="7"/>
  <c r="DJ352" i="7"/>
  <c r="DJ75" i="7"/>
  <c r="DJ778" i="7"/>
  <c r="DJ193" i="7"/>
  <c r="DJ667" i="7"/>
  <c r="DJ98" i="7"/>
  <c r="DJ181" i="7"/>
  <c r="DJ239" i="7"/>
  <c r="DJ379" i="7"/>
  <c r="DJ62" i="7"/>
  <c r="DJ237" i="7"/>
  <c r="DJ135" i="7"/>
  <c r="DJ109" i="7"/>
  <c r="DJ353" i="7"/>
  <c r="DJ401" i="7"/>
  <c r="DJ503" i="7"/>
  <c r="DJ562" i="7"/>
  <c r="DJ220" i="7"/>
  <c r="DJ16" i="7"/>
  <c r="DJ287" i="7"/>
  <c r="DJ390" i="7"/>
  <c r="DJ436" i="7"/>
  <c r="DJ530" i="7"/>
  <c r="DJ152" i="7"/>
  <c r="DJ348" i="7"/>
  <c r="DJ111" i="7"/>
  <c r="DJ602" i="7"/>
  <c r="DJ625" i="7"/>
  <c r="DJ721" i="7"/>
  <c r="DJ206" i="7"/>
  <c r="DJ189" i="7"/>
  <c r="DJ814" i="7"/>
  <c r="DJ259" i="7"/>
  <c r="DJ604" i="7"/>
  <c r="DJ655" i="7"/>
  <c r="DJ28" i="7"/>
  <c r="DJ143" i="7"/>
  <c r="DJ623" i="7"/>
  <c r="DJ429" i="7"/>
  <c r="DJ307" i="7"/>
  <c r="DJ435" i="7"/>
  <c r="DJ499" i="7"/>
  <c r="DJ198" i="7"/>
  <c r="DJ544" i="7"/>
  <c r="DJ611" i="7"/>
  <c r="DJ633" i="7"/>
  <c r="DJ732" i="7"/>
  <c r="DJ67" i="7"/>
  <c r="DJ692" i="7"/>
  <c r="DJ324" i="7"/>
  <c r="DJ274" i="7"/>
  <c r="DJ359" i="7"/>
  <c r="DJ410" i="7"/>
  <c r="DJ687" i="7"/>
  <c r="DJ565" i="7"/>
  <c r="DJ818" i="7"/>
  <c r="DJ51" i="7"/>
  <c r="DJ153" i="7"/>
  <c r="DJ249" i="7"/>
  <c r="DJ17" i="7"/>
  <c r="DJ26" i="7"/>
  <c r="DJ167" i="7"/>
  <c r="DJ329" i="7"/>
  <c r="DJ433" i="7"/>
  <c r="DJ484" i="7"/>
  <c r="DJ674" i="7"/>
  <c r="DJ648" i="7"/>
  <c r="DJ89" i="7"/>
  <c r="DJ297" i="7"/>
  <c r="DJ284" i="7"/>
  <c r="DJ549" i="7"/>
  <c r="DJ595" i="7"/>
  <c r="DJ106" i="7"/>
  <c r="DJ513" i="7"/>
  <c r="DJ18" i="7"/>
  <c r="DJ115" i="7"/>
  <c r="DJ355" i="7"/>
  <c r="DJ702" i="7"/>
  <c r="DJ312" i="7"/>
  <c r="DJ624" i="7"/>
  <c r="DJ134" i="7"/>
  <c r="DJ288" i="7"/>
  <c r="DJ345" i="7"/>
  <c r="DJ488" i="7"/>
  <c r="DJ397" i="7"/>
  <c r="DJ56" i="7"/>
  <c r="DJ486" i="7"/>
  <c r="DJ358" i="7"/>
  <c r="DJ440" i="7"/>
  <c r="DJ462" i="7"/>
  <c r="DJ467" i="7"/>
  <c r="DJ660" i="7"/>
  <c r="DJ543" i="7"/>
  <c r="DJ709" i="7"/>
  <c r="DJ520" i="7"/>
  <c r="DJ403" i="7"/>
  <c r="DJ511" i="7"/>
  <c r="DJ621" i="7"/>
  <c r="DJ688" i="7"/>
  <c r="DJ548" i="7"/>
  <c r="DJ196" i="7"/>
  <c r="DJ58" i="7"/>
  <c r="DJ727" i="7"/>
  <c r="DJ791" i="7"/>
  <c r="DJ662" i="7"/>
  <c r="DJ346" i="7"/>
  <c r="DJ208" i="7"/>
  <c r="DJ632" i="7"/>
  <c r="DJ491" i="7"/>
  <c r="DJ387" i="7"/>
  <c r="DJ305" i="7"/>
  <c r="DJ517" i="7"/>
  <c r="DJ415" i="7"/>
  <c r="DJ372" i="7"/>
  <c r="DJ495" i="7"/>
  <c r="DJ579" i="7"/>
  <c r="DJ668" i="7"/>
  <c r="DJ88" i="7"/>
  <c r="DJ461" i="7"/>
  <c r="DJ282" i="7"/>
  <c r="DJ796" i="7"/>
  <c r="DJ607" i="7"/>
  <c r="DJ685" i="7"/>
  <c r="DJ811" i="7"/>
  <c r="DJ47" i="7"/>
  <c r="DJ273" i="7"/>
  <c r="DJ589" i="7"/>
  <c r="DJ606" i="7"/>
  <c r="DJ693" i="7"/>
  <c r="DJ713" i="7"/>
  <c r="DJ776" i="7"/>
  <c r="DJ169" i="7"/>
  <c r="DJ646" i="7"/>
  <c r="DJ672" i="7"/>
  <c r="DJ50" i="7"/>
  <c r="DJ126" i="7"/>
  <c r="DJ179" i="7"/>
  <c r="DJ269" i="7"/>
  <c r="DJ295" i="7"/>
  <c r="DJ765" i="7"/>
  <c r="DJ42" i="7"/>
  <c r="DJ78" i="7"/>
  <c r="DJ168" i="7"/>
  <c r="DJ319" i="7"/>
  <c r="DJ422" i="7"/>
  <c r="DJ761" i="7"/>
  <c r="DJ490" i="7"/>
  <c r="DJ666" i="7"/>
  <c r="DJ740" i="7"/>
  <c r="DJ784" i="7"/>
  <c r="DJ276" i="7"/>
  <c r="DJ788" i="7"/>
  <c r="DJ72" i="7"/>
  <c r="DJ139" i="7"/>
  <c r="DJ627" i="7"/>
  <c r="DJ14" i="7"/>
  <c r="DJ344" i="7"/>
  <c r="DJ393" i="7"/>
  <c r="DJ535" i="7"/>
  <c r="DJ613" i="7"/>
  <c r="DJ46" i="7"/>
  <c r="DJ759" i="7"/>
  <c r="DJ803" i="7"/>
  <c r="DJ263" i="7"/>
  <c r="DJ333" i="7"/>
  <c r="DJ363" i="7"/>
  <c r="DJ477" i="7"/>
  <c r="DJ38" i="7"/>
  <c r="DJ21" i="7"/>
  <c r="DJ539" i="7"/>
  <c r="DJ608" i="7"/>
  <c r="DJ301" i="7"/>
  <c r="DJ227" i="7"/>
  <c r="DJ331" i="7"/>
  <c r="DJ406" i="7"/>
  <c r="DJ564" i="7"/>
  <c r="DJ657" i="7"/>
  <c r="DJ714" i="7"/>
  <c r="DJ774" i="7"/>
  <c r="DJ508" i="7"/>
  <c r="DJ827" i="7"/>
  <c r="DJ366" i="7"/>
  <c r="DJ681" i="7"/>
  <c r="DJ746" i="7"/>
  <c r="DJ494" i="7"/>
  <c r="DJ83" i="7"/>
  <c r="DJ501" i="7"/>
  <c r="DJ311" i="7"/>
  <c r="DJ425" i="7"/>
  <c r="DJ716" i="7"/>
  <c r="DJ800" i="7"/>
  <c r="DJ35" i="7"/>
  <c r="DJ97" i="7"/>
  <c r="DJ616" i="7"/>
  <c r="DJ187" i="7"/>
  <c r="DJ580" i="7"/>
  <c r="DJ255" i="7"/>
  <c r="DJ233" i="7"/>
  <c r="DJ370" i="7"/>
  <c r="DJ416" i="7"/>
  <c r="DJ729" i="7"/>
  <c r="DJ405" i="7"/>
  <c r="DJ73" i="7"/>
  <c r="DJ178" i="7"/>
  <c r="DJ299" i="7"/>
  <c r="DJ522" i="7"/>
  <c r="DJ603" i="7"/>
  <c r="DJ380" i="7"/>
  <c r="DJ150" i="7"/>
  <c r="DJ805" i="7"/>
  <c r="DJ64" i="7"/>
  <c r="DJ84" i="7"/>
  <c r="DJ45" i="7"/>
  <c r="DJ121" i="7"/>
  <c r="DJ172" i="7"/>
  <c r="DJ296" i="7"/>
  <c r="DJ201" i="7"/>
  <c r="DJ485" i="7"/>
  <c r="DJ337" i="7"/>
  <c r="DJ74" i="7"/>
  <c r="DJ652" i="7"/>
  <c r="DJ764" i="7"/>
  <c r="DJ145" i="7"/>
  <c r="DJ330" i="7"/>
  <c r="DJ590" i="7"/>
  <c r="DJ432" i="7"/>
  <c r="DJ493" i="7"/>
  <c r="DJ583" i="7"/>
  <c r="DJ647" i="7"/>
  <c r="DJ473" i="7"/>
  <c r="DJ459" i="7"/>
  <c r="DJ670" i="7"/>
  <c r="DJ752" i="7"/>
  <c r="DJ826" i="7"/>
  <c r="DJ66" i="7"/>
  <c r="DJ452" i="7"/>
  <c r="DJ586" i="7"/>
  <c r="DJ360" i="7"/>
  <c r="DJ275" i="7"/>
  <c r="DJ334" i="7"/>
  <c r="DJ458" i="7"/>
  <c r="DJ537" i="7"/>
  <c r="DJ94" i="7"/>
  <c r="DJ182" i="7"/>
  <c r="DJ816" i="7"/>
  <c r="DJ216" i="7"/>
  <c r="DJ308" i="7"/>
  <c r="DJ213" i="7"/>
  <c r="DJ507" i="7"/>
  <c r="DJ449" i="7"/>
  <c r="DJ60" i="7"/>
  <c r="DJ745" i="7"/>
  <c r="DJ293" i="7"/>
  <c r="DJ720" i="7"/>
  <c r="DJ124" i="7"/>
  <c r="DJ442" i="7"/>
  <c r="DJ32" i="7"/>
  <c r="DJ389" i="7"/>
  <c r="DJ219" i="7"/>
  <c r="DJ711" i="7"/>
  <c r="DJ229" i="7"/>
  <c r="DJ49" i="7"/>
  <c r="DJ829" i="7"/>
  <c r="DJ578" i="7"/>
  <c r="DJ161" i="7"/>
  <c r="DJ209" i="7"/>
  <c r="DJ325" i="7"/>
  <c r="DJ529" i="7"/>
  <c r="DJ170" i="7"/>
  <c r="DJ479" i="7"/>
  <c r="DJ454" i="7"/>
  <c r="DJ272" i="7"/>
  <c r="DJ321" i="7"/>
  <c r="DJ455" i="7"/>
  <c r="DJ531" i="7"/>
  <c r="DJ116" i="7"/>
  <c r="DJ596" i="7"/>
  <c r="DJ474" i="7"/>
  <c r="DJ315" i="7"/>
  <c r="DJ351" i="7"/>
  <c r="DJ502" i="7"/>
  <c r="DJ561" i="7"/>
  <c r="DJ221" i="7"/>
  <c r="DJ37" i="7"/>
  <c r="DJ553" i="7"/>
  <c r="DJ654" i="7"/>
  <c r="DJ748" i="7"/>
  <c r="DJ804" i="7"/>
  <c r="DJ149" i="7"/>
  <c r="DJ304" i="7"/>
  <c r="DJ447" i="7"/>
  <c r="DJ600" i="7"/>
  <c r="DJ631" i="7"/>
  <c r="DJ41" i="7"/>
  <c r="DJ95" i="7"/>
  <c r="DJ614" i="7"/>
  <c r="DJ806" i="7"/>
  <c r="DJ437" i="7"/>
  <c r="DJ378" i="7"/>
  <c r="DJ409" i="7"/>
  <c r="DJ521" i="7"/>
  <c r="DJ482" i="7"/>
  <c r="DJ570" i="7"/>
  <c r="DJ679" i="7"/>
  <c r="DJ696" i="7"/>
  <c r="DJ708" i="7"/>
  <c r="DJ665" i="7"/>
  <c r="DJ25" i="7"/>
  <c r="DJ163" i="7"/>
  <c r="DJ278" i="7"/>
  <c r="DJ313" i="7"/>
  <c r="DJ597" i="7"/>
  <c r="DJ795" i="7"/>
  <c r="DJ90" i="7"/>
  <c r="DJ61" i="7"/>
  <c r="DJ68" i="7"/>
  <c r="DJ160" i="7"/>
  <c r="DJ705" i="7"/>
  <c r="DJ138" i="7"/>
  <c r="DJ697" i="7"/>
  <c r="DJ218" i="7"/>
  <c r="DJ361" i="7"/>
  <c r="DJ444" i="7"/>
  <c r="DJ480" i="7"/>
  <c r="DJ86" i="7"/>
  <c r="DJ173" i="7"/>
  <c r="DJ103" i="7"/>
  <c r="DJ742" i="7"/>
  <c r="DJ792" i="7"/>
  <c r="DJ36" i="7"/>
  <c r="DJ430" i="7"/>
  <c r="DJ618" i="7"/>
  <c r="DJ23" i="7"/>
  <c r="DJ656" i="7"/>
  <c r="DJ281" i="7"/>
  <c r="DJ428" i="7"/>
  <c r="DJ40" i="7"/>
  <c r="DJ464" i="7"/>
  <c r="DJ506" i="7"/>
  <c r="DJ63" i="7"/>
  <c r="DJ630" i="7"/>
  <c r="DJ184" i="7"/>
  <c r="DJ717" i="7"/>
  <c r="DJ81" i="7"/>
  <c r="DJ294" i="7"/>
  <c r="DJ779" i="7"/>
  <c r="DJ244" i="7"/>
  <c r="DJ664" i="7"/>
  <c r="DJ19" i="7"/>
  <c r="DJ730" i="7"/>
  <c r="DJ212" i="7"/>
  <c r="DJ649" i="7"/>
  <c r="DJ833" i="7"/>
  <c r="DJ402" i="7"/>
  <c r="DJ165" i="7"/>
  <c r="DJ733" i="7"/>
  <c r="DJ560" i="7"/>
  <c r="DK267" i="7" l="1"/>
  <c r="DK327" i="7"/>
  <c r="DK401" i="7"/>
  <c r="DK473" i="7"/>
  <c r="DK539" i="7"/>
  <c r="DK158" i="7"/>
  <c r="DK318" i="7"/>
  <c r="DK439" i="7"/>
  <c r="DK756" i="7"/>
  <c r="DK819" i="7"/>
  <c r="DK36" i="7"/>
  <c r="DK111" i="7"/>
  <c r="DK546" i="7"/>
  <c r="DK280" i="7"/>
  <c r="DK609" i="7"/>
  <c r="DK656" i="7"/>
  <c r="DK716" i="7"/>
  <c r="DK780" i="7"/>
  <c r="DK159" i="7"/>
  <c r="DK402" i="7"/>
  <c r="DK455" i="7"/>
  <c r="DK514" i="7"/>
  <c r="DK623" i="7"/>
  <c r="DK675" i="7"/>
  <c r="DK560" i="7"/>
  <c r="DK678" i="7"/>
  <c r="DK114" i="7"/>
  <c r="DK224" i="7"/>
  <c r="DK296" i="7"/>
  <c r="DK362" i="7"/>
  <c r="DK412" i="7"/>
  <c r="DK735" i="7"/>
  <c r="DK213" i="7"/>
  <c r="DK355" i="7"/>
  <c r="DK428" i="7"/>
  <c r="DK490" i="7"/>
  <c r="DK746" i="7"/>
  <c r="DK808" i="7"/>
  <c r="DK829" i="7"/>
  <c r="DK23" i="7"/>
  <c r="DK174" i="7"/>
  <c r="DK343" i="7"/>
  <c r="DK587" i="7"/>
  <c r="DK569" i="7"/>
  <c r="DK263" i="7"/>
  <c r="DK307" i="7"/>
  <c r="DK406" i="7"/>
  <c r="DK408" i="7"/>
  <c r="DK416" i="7"/>
  <c r="DK65" i="7"/>
  <c r="DK166" i="7"/>
  <c r="DK237" i="7"/>
  <c r="DK283" i="7"/>
  <c r="DK276" i="7"/>
  <c r="DK530" i="7"/>
  <c r="DK736" i="7"/>
  <c r="DK544" i="7"/>
  <c r="DK614" i="7"/>
  <c r="DK625" i="7"/>
  <c r="DK758" i="7"/>
  <c r="DK822" i="7"/>
  <c r="DK140" i="7"/>
  <c r="DK272" i="7"/>
  <c r="DK300" i="7"/>
  <c r="DK420" i="7"/>
  <c r="DK497" i="7"/>
  <c r="DK206" i="7"/>
  <c r="DK637" i="7"/>
  <c r="DK99" i="7"/>
  <c r="DK494" i="7"/>
  <c r="DK635" i="7"/>
  <c r="DK526" i="7"/>
  <c r="DK253" i="7"/>
  <c r="DK673" i="7"/>
  <c r="DK781" i="7"/>
  <c r="DK591" i="7"/>
  <c r="DK107" i="7"/>
  <c r="DK802" i="7"/>
  <c r="DK308" i="7"/>
  <c r="DK509" i="7"/>
  <c r="DK425" i="7"/>
  <c r="DK93" i="7"/>
  <c r="DK658" i="7"/>
  <c r="DK480" i="7"/>
  <c r="DK273" i="7"/>
  <c r="DK144" i="7"/>
  <c r="DK582" i="7"/>
  <c r="DK45" i="7"/>
  <c r="DK24" i="7"/>
  <c r="DK18" i="7"/>
  <c r="DK134" i="7"/>
  <c r="DK246" i="7"/>
  <c r="DK772" i="7"/>
  <c r="DK529" i="7"/>
  <c r="DK53" i="7"/>
  <c r="DK565" i="7"/>
  <c r="DK208" i="7"/>
  <c r="DK717" i="7"/>
  <c r="DK58" i="7"/>
  <c r="DK268" i="7"/>
  <c r="DK458" i="7"/>
  <c r="DK506" i="7"/>
  <c r="DK626" i="7"/>
  <c r="DK681" i="7"/>
  <c r="DK603" i="7"/>
  <c r="DK674" i="7"/>
  <c r="DK459" i="7"/>
  <c r="DK9" i="7"/>
  <c r="DK106" i="7"/>
  <c r="DK179" i="7"/>
  <c r="DK247" i="7"/>
  <c r="DK112" i="7"/>
  <c r="DK6" i="7"/>
  <c r="DK750" i="7"/>
  <c r="DK795" i="7"/>
  <c r="DK17" i="7"/>
  <c r="DK133" i="7"/>
  <c r="DK578" i="7"/>
  <c r="DK763" i="7"/>
  <c r="DK608" i="7"/>
  <c r="DK667" i="7"/>
  <c r="DK727" i="7"/>
  <c r="DK812" i="7"/>
  <c r="DK118" i="7"/>
  <c r="DK255" i="7"/>
  <c r="DK35" i="7"/>
  <c r="DK347" i="7"/>
  <c r="DK426" i="7"/>
  <c r="DK528" i="7"/>
  <c r="DK563" i="7"/>
  <c r="DK257" i="7"/>
  <c r="DK703" i="7"/>
  <c r="DK453" i="7"/>
  <c r="DK580" i="7"/>
  <c r="DK672" i="7"/>
  <c r="DK115" i="7"/>
  <c r="DK88" i="7"/>
  <c r="DK146" i="7"/>
  <c r="DK241" i="7"/>
  <c r="DK321" i="7"/>
  <c r="DK782" i="7"/>
  <c r="DK438" i="7"/>
  <c r="DK798" i="7"/>
  <c r="DK391" i="7"/>
  <c r="DK488" i="7"/>
  <c r="DK556" i="7"/>
  <c r="DK598" i="7"/>
  <c r="DK429" i="7"/>
  <c r="DK184" i="7"/>
  <c r="DK270" i="7"/>
  <c r="DK371" i="7"/>
  <c r="DK437" i="7"/>
  <c r="DK752" i="7"/>
  <c r="DK340" i="7"/>
  <c r="DK525" i="7"/>
  <c r="DK688" i="7"/>
  <c r="DK755" i="7"/>
  <c r="DK4" i="7"/>
  <c r="DK69" i="7"/>
  <c r="DK400" i="7"/>
  <c r="DK54" i="7"/>
  <c r="DK422" i="7"/>
  <c r="DK468" i="7"/>
  <c r="DK555" i="7"/>
  <c r="DK622" i="7"/>
  <c r="DK484" i="7"/>
  <c r="DK232" i="7"/>
  <c r="DK536" i="7"/>
  <c r="DK559" i="7"/>
  <c r="DK718" i="7"/>
  <c r="DK521" i="7"/>
  <c r="DK295" i="7"/>
  <c r="DK642" i="7"/>
  <c r="DK821" i="7"/>
  <c r="DK85" i="7"/>
  <c r="DK178" i="7"/>
  <c r="DK13" i="7"/>
  <c r="DK574" i="7"/>
  <c r="DK687" i="7"/>
  <c r="DK726" i="7"/>
  <c r="DK785" i="7"/>
  <c r="DK47" i="7"/>
  <c r="DK633" i="7"/>
  <c r="DK345" i="7"/>
  <c r="DK729" i="7"/>
  <c r="DK21" i="7"/>
  <c r="DK40" i="7"/>
  <c r="DK465" i="7"/>
  <c r="DK342" i="7"/>
  <c r="DK310" i="7"/>
  <c r="DK618" i="7"/>
  <c r="DK120" i="7"/>
  <c r="DK332" i="7"/>
  <c r="DK552" i="7"/>
  <c r="DK396" i="7"/>
  <c r="DK417" i="7"/>
  <c r="DK126" i="7"/>
  <c r="DK732" i="7"/>
  <c r="DK728" i="7"/>
  <c r="DK677" i="7"/>
  <c r="DK350" i="7"/>
  <c r="DK664" i="7"/>
  <c r="DK764" i="7"/>
  <c r="DK738" i="7"/>
  <c r="DK704" i="7"/>
  <c r="DK314" i="7"/>
  <c r="DK809" i="7"/>
  <c r="DK562" i="7"/>
  <c r="DK432" i="7"/>
  <c r="DK533" i="7"/>
  <c r="DK239" i="7"/>
  <c r="DK641" i="7"/>
  <c r="DK97" i="7"/>
  <c r="DK828" i="7"/>
  <c r="DK461" i="7"/>
  <c r="DK287" i="7"/>
  <c r="DK611" i="7"/>
  <c r="DK670" i="7"/>
  <c r="DK741" i="7"/>
  <c r="DK818" i="7"/>
  <c r="DK203" i="7"/>
  <c r="DK765" i="7"/>
  <c r="DK274" i="7"/>
  <c r="DK201" i="7"/>
  <c r="DK220" i="7"/>
  <c r="DK331" i="7"/>
  <c r="DK361" i="7"/>
  <c r="DK597" i="7"/>
  <c r="DK696" i="7"/>
  <c r="DK64" i="7"/>
  <c r="DK122" i="7"/>
  <c r="DK210" i="7"/>
  <c r="DK269" i="7"/>
  <c r="DK154" i="7"/>
  <c r="DK231" i="7"/>
  <c r="DK730" i="7"/>
  <c r="DK803" i="7"/>
  <c r="DK19" i="7"/>
  <c r="DK103" i="7"/>
  <c r="DK613" i="7"/>
  <c r="DK754" i="7"/>
  <c r="DK689" i="7"/>
  <c r="DK512" i="7"/>
  <c r="DK575" i="7"/>
  <c r="DK634" i="7"/>
  <c r="DK745" i="7"/>
  <c r="DK722" i="7"/>
  <c r="DK523" i="7"/>
  <c r="DK680" i="7"/>
  <c r="DK757" i="7"/>
  <c r="DK811" i="7"/>
  <c r="DK739" i="7"/>
  <c r="DK205" i="7"/>
  <c r="DK333" i="7"/>
  <c r="DK410" i="7"/>
  <c r="DK452" i="7"/>
  <c r="DK365" i="7"/>
  <c r="DK193" i="7"/>
  <c r="DK279" i="7"/>
  <c r="DK538" i="7"/>
  <c r="DK610" i="7"/>
  <c r="DK724" i="7"/>
  <c r="DK499" i="7"/>
  <c r="DK341" i="7"/>
  <c r="DK427" i="7"/>
  <c r="DK600" i="7"/>
  <c r="DK817" i="7"/>
  <c r="DK41" i="7"/>
  <c r="DK150" i="7"/>
  <c r="DK606" i="7"/>
  <c r="DK182" i="7"/>
  <c r="DK414" i="7"/>
  <c r="DK394" i="7"/>
  <c r="DK62" i="7"/>
  <c r="DK524" i="7"/>
  <c r="DK503" i="7"/>
  <c r="DK15" i="7"/>
  <c r="DK505" i="7"/>
  <c r="DK775" i="7"/>
  <c r="DK167" i="7"/>
  <c r="DK714" i="7"/>
  <c r="DK558" i="7"/>
  <c r="DK710" i="7"/>
  <c r="DK172" i="7"/>
  <c r="DK243" i="7"/>
  <c r="DK55" i="7"/>
  <c r="DK628" i="7"/>
  <c r="DK813" i="7"/>
  <c r="DK479" i="7"/>
  <c r="DK127" i="7"/>
  <c r="DK671" i="7"/>
  <c r="DK259" i="7"/>
  <c r="DK335" i="7"/>
  <c r="DK787" i="7"/>
  <c r="DK602" i="7"/>
  <c r="DK515" i="7"/>
  <c r="DK57" i="7"/>
  <c r="DK744" i="7"/>
  <c r="DK806" i="7"/>
  <c r="DK68" i="7"/>
  <c r="DK466" i="7"/>
  <c r="DK669" i="7"/>
  <c r="DK449" i="7"/>
  <c r="DK230" i="7"/>
  <c r="DK325" i="7"/>
  <c r="DK397" i="7"/>
  <c r="DK487" i="7"/>
  <c r="DK532" i="7"/>
  <c r="DK185" i="7"/>
  <c r="DK370" i="7"/>
  <c r="DK194" i="7"/>
  <c r="DK281" i="7"/>
  <c r="DK294" i="7"/>
  <c r="DK419" i="7"/>
  <c r="DK692" i="7"/>
  <c r="DK586" i="7"/>
  <c r="DK73" i="7"/>
  <c r="DK145" i="7"/>
  <c r="DK225" i="7"/>
  <c r="DK298" i="7"/>
  <c r="DK245" i="7"/>
  <c r="DK326" i="7"/>
  <c r="DK26" i="7"/>
  <c r="DK668" i="7"/>
  <c r="DK711" i="7"/>
  <c r="DK807" i="7"/>
  <c r="DK148" i="7"/>
  <c r="DK334" i="7"/>
  <c r="DK695" i="7"/>
  <c r="DK794" i="7"/>
  <c r="DK11" i="7"/>
  <c r="DK81" i="7"/>
  <c r="DK620" i="7"/>
  <c r="DK395" i="7"/>
  <c r="DK464" i="7"/>
  <c r="DK517" i="7"/>
  <c r="DK605" i="7"/>
  <c r="DK783" i="7"/>
  <c r="DK769" i="7"/>
  <c r="DL2" i="7"/>
  <c r="DL661" i="7" s="1"/>
  <c r="DK645" i="7"/>
  <c r="DK683" i="7"/>
  <c r="DK129" i="7"/>
  <c r="DK238" i="7"/>
  <c r="DK226" i="7"/>
  <c r="DK511" i="7"/>
  <c r="DK615" i="7"/>
  <c r="DK690" i="7"/>
  <c r="DK719" i="7"/>
  <c r="DK721" i="7"/>
  <c r="DK372" i="7"/>
  <c r="DK607" i="7"/>
  <c r="DK139" i="7"/>
  <c r="DK214" i="7"/>
  <c r="DK320" i="7"/>
  <c r="DK431" i="7"/>
  <c r="DK456" i="7"/>
  <c r="DK771" i="7"/>
  <c r="DK256" i="7"/>
  <c r="DK216" i="7"/>
  <c r="DK299" i="7"/>
  <c r="DK592" i="7"/>
  <c r="DK824" i="7"/>
  <c r="DK222" i="7"/>
  <c r="DK697" i="7"/>
  <c r="DK557" i="7"/>
  <c r="DK316" i="7"/>
  <c r="DK629" i="7"/>
  <c r="DK336" i="7"/>
  <c r="DK568" i="7"/>
  <c r="DK702" i="7"/>
  <c r="DK630" i="7"/>
  <c r="DK440" i="7"/>
  <c r="DK496" i="7"/>
  <c r="DK10" i="7"/>
  <c r="DK87" i="7"/>
  <c r="DK123" i="7"/>
  <c r="DK581" i="7"/>
  <c r="DK379" i="7"/>
  <c r="DK177" i="7"/>
  <c r="DK550" i="7"/>
  <c r="DK92" i="7"/>
  <c r="DK56" i="7"/>
  <c r="DK474" i="7"/>
  <c r="DK594" i="7"/>
  <c r="DK383" i="7"/>
  <c r="DK471" i="7"/>
  <c r="DK162" i="7"/>
  <c r="DK712" i="7"/>
  <c r="DK742" i="7"/>
  <c r="DK640" i="7"/>
  <c r="DK338" i="7"/>
  <c r="DK337" i="7"/>
  <c r="DK234" i="7"/>
  <c r="DK392" i="7"/>
  <c r="DK475" i="7"/>
  <c r="DK262" i="7"/>
  <c r="DK30" i="7"/>
  <c r="DK151" i="7"/>
  <c r="DK149" i="7"/>
  <c r="DK38" i="7"/>
  <c r="DK250" i="7"/>
  <c r="DK43" i="7"/>
  <c r="DK753" i="7"/>
  <c r="DK434" i="7"/>
  <c r="DK549" i="7"/>
  <c r="DK619" i="7"/>
  <c r="DK639" i="7"/>
  <c r="DK187" i="7"/>
  <c r="DK288" i="7"/>
  <c r="DK358" i="7"/>
  <c r="DK405" i="7"/>
  <c r="DK493" i="7"/>
  <c r="DK571" i="7"/>
  <c r="DK199" i="7"/>
  <c r="DK705" i="7"/>
  <c r="DK190" i="7"/>
  <c r="DK311" i="7"/>
  <c r="DK366" i="7"/>
  <c r="DK451" i="7"/>
  <c r="DK662" i="7"/>
  <c r="DK96" i="7"/>
  <c r="DK260" i="7"/>
  <c r="DK816" i="7"/>
  <c r="DK48" i="7"/>
  <c r="DK105" i="7"/>
  <c r="DK588" i="7"/>
  <c r="DK825" i="7"/>
  <c r="DK441" i="7"/>
  <c r="DK66" i="7"/>
  <c r="DK169" i="7"/>
  <c r="DK229" i="7"/>
  <c r="DK655" i="7"/>
  <c r="DK547" i="7"/>
  <c r="DK617" i="7"/>
  <c r="DK627" i="7"/>
  <c r="DK713" i="7"/>
  <c r="DK443" i="7"/>
  <c r="DK8" i="7"/>
  <c r="DK121" i="7"/>
  <c r="DK215" i="7"/>
  <c r="DK89" i="7"/>
  <c r="DK136" i="7"/>
  <c r="DK694" i="7"/>
  <c r="DK759" i="7"/>
  <c r="DK649" i="7"/>
  <c r="DK698" i="7"/>
  <c r="DK768" i="7"/>
  <c r="DK42" i="7"/>
  <c r="DK382" i="7"/>
  <c r="DK774" i="7"/>
  <c r="DK553" i="7"/>
  <c r="DK305" i="7"/>
  <c r="DK357" i="7"/>
  <c r="DK472" i="7"/>
  <c r="DK485" i="7"/>
  <c r="DK49" i="7"/>
  <c r="DK519" i="7"/>
  <c r="DK12" i="7"/>
  <c r="DK76" i="7"/>
  <c r="DK155" i="7"/>
  <c r="DK212" i="7"/>
  <c r="DK98" i="7"/>
  <c r="DK706" i="7"/>
  <c r="DK228" i="7"/>
  <c r="DK153" i="7"/>
  <c r="DK132" i="7"/>
  <c r="DK801" i="7"/>
  <c r="DK482" i="7"/>
  <c r="DK457" i="7"/>
  <c r="DK543" i="7"/>
  <c r="DK663" i="7"/>
  <c r="DK500" i="7"/>
  <c r="DK163" i="7"/>
  <c r="DK176" i="7"/>
  <c r="DK306" i="7"/>
  <c r="DK376" i="7"/>
  <c r="DK534" i="7"/>
  <c r="DK767" i="7"/>
  <c r="DK435" i="7"/>
  <c r="DK130" i="7"/>
  <c r="DK164" i="7"/>
  <c r="DK142" i="7"/>
  <c r="DK646" i="7"/>
  <c r="DK616" i="7"/>
  <c r="DK572" i="7"/>
  <c r="DK676" i="7"/>
  <c r="DK733" i="7"/>
  <c r="DK679" i="7"/>
  <c r="DK820" i="7"/>
  <c r="DK657" i="7"/>
  <c r="DK743" i="7"/>
  <c r="DK71" i="7"/>
  <c r="DK389" i="7"/>
  <c r="DK286" i="7"/>
  <c r="DK324" i="7"/>
  <c r="DK156" i="7"/>
  <c r="DK191" i="7"/>
  <c r="DK34" i="7"/>
  <c r="DK777" i="7"/>
  <c r="DK104" i="7"/>
  <c r="DK378" i="7"/>
  <c r="DK632" i="7"/>
  <c r="DK124" i="7"/>
  <c r="DK209" i="7"/>
  <c r="DK317" i="7"/>
  <c r="DK339" i="7"/>
  <c r="DK476" i="7"/>
  <c r="DK700" i="7"/>
  <c r="DK684" i="7"/>
  <c r="DK810" i="7"/>
  <c r="DK604" i="7"/>
  <c r="DK652" i="7"/>
  <c r="DK776" i="7"/>
  <c r="DK16" i="7"/>
  <c r="DK621" i="7"/>
  <c r="DK218" i="7"/>
  <c r="DK486" i="7"/>
  <c r="DK583" i="7"/>
  <c r="DK624" i="7"/>
  <c r="DK715" i="7"/>
  <c r="DK284" i="7"/>
  <c r="DK360" i="7"/>
  <c r="DK351" i="7"/>
  <c r="DK463" i="7"/>
  <c r="DK504" i="7"/>
  <c r="DK573" i="7"/>
  <c r="DK265" i="7"/>
  <c r="DK638" i="7"/>
  <c r="DK20" i="7"/>
  <c r="DK67" i="7"/>
  <c r="DK152" i="7"/>
  <c r="DK244" i="7"/>
  <c r="DK181" i="7"/>
  <c r="DK374" i="7"/>
  <c r="DK50" i="7"/>
  <c r="DK202" i="7"/>
  <c r="DK291" i="7"/>
  <c r="DK386" i="7"/>
  <c r="DK102" i="7"/>
  <c r="DK659" i="7"/>
  <c r="DK707" i="7"/>
  <c r="DK3" i="7"/>
  <c r="DK219" i="7"/>
  <c r="DK831" i="7"/>
  <c r="DK61" i="7"/>
  <c r="DK79" i="7"/>
  <c r="DK236" i="7"/>
  <c r="DK329" i="7"/>
  <c r="DK323" i="7"/>
  <c r="DK388" i="7"/>
  <c r="DK789" i="7"/>
  <c r="DK44" i="7"/>
  <c r="DK188" i="7"/>
  <c r="DK387" i="7"/>
  <c r="DK495" i="7"/>
  <c r="DK827" i="7"/>
  <c r="DK409" i="7"/>
  <c r="DK492" i="7"/>
  <c r="DK192" i="7"/>
  <c r="DK364" i="7"/>
  <c r="DK275" i="7"/>
  <c r="DK737" i="7"/>
  <c r="DK508" i="7"/>
  <c r="DK309" i="7"/>
  <c r="DK507" i="7"/>
  <c r="DK653" i="7"/>
  <c r="DK363" i="7"/>
  <c r="DK631" i="7"/>
  <c r="DK450" i="7"/>
  <c r="DK168" i="7"/>
  <c r="DK786" i="7"/>
  <c r="DK815" i="7"/>
  <c r="DK235" i="7"/>
  <c r="DK119" i="7"/>
  <c r="DK117" i="7"/>
  <c r="DK446" i="7"/>
  <c r="DK566" i="7"/>
  <c r="DK589" i="7"/>
  <c r="DK240" i="7"/>
  <c r="DK278" i="7"/>
  <c r="DK252" i="7"/>
  <c r="DK84" i="7"/>
  <c r="DK197" i="7"/>
  <c r="DK302" i="7"/>
  <c r="DK354" i="7"/>
  <c r="DK469" i="7"/>
  <c r="DK502" i="7"/>
  <c r="DK33" i="7"/>
  <c r="DK779" i="7"/>
  <c r="DK643" i="7"/>
  <c r="DK125" i="7"/>
  <c r="DK749" i="7"/>
  <c r="DK833" i="7"/>
  <c r="DK74" i="7"/>
  <c r="DK467" i="7"/>
  <c r="DK271" i="7"/>
  <c r="DK418" i="7"/>
  <c r="DK686" i="7"/>
  <c r="DK709" i="7"/>
  <c r="DK814" i="7"/>
  <c r="DK59" i="7"/>
  <c r="DK312" i="7"/>
  <c r="DK52" i="7"/>
  <c r="DK477" i="7"/>
  <c r="DK585" i="7"/>
  <c r="DK691" i="7"/>
  <c r="DK720" i="7"/>
  <c r="DK760" i="7"/>
  <c r="DK830" i="7"/>
  <c r="DK198" i="7"/>
  <c r="DK266" i="7"/>
  <c r="DK304" i="7"/>
  <c r="DK380" i="7"/>
  <c r="DK584" i="7"/>
  <c r="DK770" i="7"/>
  <c r="DK403" i="7"/>
  <c r="DK368" i="7"/>
  <c r="DK433" i="7"/>
  <c r="DK693" i="7"/>
  <c r="DK685" i="7"/>
  <c r="DK800" i="7"/>
  <c r="DK70" i="7"/>
  <c r="DK90" i="7"/>
  <c r="DK654" i="7"/>
  <c r="DK442" i="7"/>
  <c r="DK242" i="7"/>
  <c r="DK221" i="7"/>
  <c r="DK285" i="7"/>
  <c r="DK344" i="7"/>
  <c r="DK481" i="7"/>
  <c r="DK748" i="7"/>
  <c r="DK204" i="7"/>
  <c r="DK116" i="7"/>
  <c r="DK200" i="7"/>
  <c r="DK290" i="7"/>
  <c r="DK352" i="7"/>
  <c r="DK411" i="7"/>
  <c r="DK95" i="7"/>
  <c r="DK784" i="7"/>
  <c r="DK579" i="7"/>
  <c r="DK650" i="7"/>
  <c r="DK734" i="7"/>
  <c r="DK805" i="7"/>
  <c r="DK72" i="7"/>
  <c r="DK189" i="7"/>
  <c r="DK292" i="7"/>
  <c r="DK384" i="7"/>
  <c r="DK545" i="7"/>
  <c r="DK27" i="7"/>
  <c r="DK548" i="7"/>
  <c r="DK313" i="7"/>
  <c r="DK415" i="7"/>
  <c r="DK832" i="7"/>
  <c r="DK518" i="7"/>
  <c r="DK701" i="7"/>
  <c r="DK31" i="7"/>
  <c r="DK699" i="7"/>
  <c r="DK561" i="7"/>
  <c r="DK399" i="7"/>
  <c r="DK478" i="7"/>
  <c r="DK612" i="7"/>
  <c r="DK682" i="7"/>
  <c r="DK537" i="7"/>
  <c r="DK535" i="7"/>
  <c r="DK207" i="7"/>
  <c r="DK527" i="7"/>
  <c r="DK491" i="7"/>
  <c r="DK407" i="7"/>
  <c r="DK128" i="7"/>
  <c r="DK293" i="7"/>
  <c r="DK109" i="7"/>
  <c r="DK398" i="7"/>
  <c r="DK258" i="7"/>
  <c r="DK751" i="7"/>
  <c r="DK322" i="7"/>
  <c r="DK447" i="7"/>
  <c r="DK346" i="7"/>
  <c r="DK454" i="7"/>
  <c r="DK570" i="7"/>
  <c r="DK80" i="7"/>
  <c r="DK91" i="7"/>
  <c r="DK196" i="7"/>
  <c r="DK51" i="7"/>
  <c r="DK22" i="7"/>
  <c r="DK554" i="7"/>
  <c r="DK797" i="7"/>
  <c r="DK7" i="7"/>
  <c r="DK101" i="7"/>
  <c r="DK498" i="7"/>
  <c r="DK593" i="7"/>
  <c r="DK596" i="7"/>
  <c r="DK644" i="7"/>
  <c r="DK762" i="7"/>
  <c r="DK790" i="7"/>
  <c r="DK82" i="7"/>
  <c r="DK143" i="7"/>
  <c r="DK483" i="7"/>
  <c r="DK513" i="7"/>
  <c r="DK282" i="7"/>
  <c r="DK436" i="7"/>
  <c r="DK595" i="7"/>
  <c r="DK29" i="7"/>
  <c r="DK393" i="7"/>
  <c r="DK251" i="7"/>
  <c r="DK359" i="7"/>
  <c r="DK747" i="7"/>
  <c r="DK576" i="7"/>
  <c r="DK647" i="7"/>
  <c r="DK731" i="7"/>
  <c r="DK799" i="7"/>
  <c r="DK86" i="7"/>
  <c r="DK796" i="7"/>
  <c r="DK186" i="7"/>
  <c r="DK147" i="7"/>
  <c r="DK227" i="7"/>
  <c r="DK277" i="7"/>
  <c r="DK375" i="7"/>
  <c r="DK444" i="7"/>
  <c r="DK60" i="7"/>
  <c r="DK14" i="7"/>
  <c r="DK78" i="7"/>
  <c r="DK175" i="7"/>
  <c r="DK248" i="7"/>
  <c r="DK100" i="7"/>
  <c r="DK157" i="7"/>
  <c r="DK110" i="7"/>
  <c r="DK788" i="7"/>
  <c r="DK551" i="7"/>
  <c r="DK636" i="7"/>
  <c r="DK377" i="7"/>
  <c r="DK445" i="7"/>
  <c r="DK138" i="7"/>
  <c r="DK423" i="7"/>
  <c r="DK330" i="7"/>
  <c r="DK180" i="7"/>
  <c r="DK470" i="7"/>
  <c r="DK725" i="7"/>
  <c r="DK599" i="7"/>
  <c r="DK723" i="7"/>
  <c r="DK778" i="7"/>
  <c r="DK25" i="7"/>
  <c r="DK113" i="7"/>
  <c r="DK522" i="7"/>
  <c r="DK356" i="7"/>
  <c r="DK424" i="7"/>
  <c r="DK264" i="7"/>
  <c r="DK367" i="7"/>
  <c r="DK430" i="7"/>
  <c r="DK462" i="7"/>
  <c r="DK77" i="7"/>
  <c r="DK135" i="7"/>
  <c r="DK160" i="7"/>
  <c r="DK211" i="7"/>
  <c r="DK303" i="7"/>
  <c r="DK390" i="7"/>
  <c r="DK520" i="7"/>
  <c r="DK349" i="7"/>
  <c r="DK28" i="7"/>
  <c r="DK94" i="7"/>
  <c r="DK170" i="7"/>
  <c r="DK254" i="7"/>
  <c r="DK137" i="7"/>
  <c r="DK319" i="7"/>
  <c r="DK489" i="7"/>
  <c r="DK601" i="7"/>
  <c r="DK648" i="7"/>
  <c r="DK773" i="7"/>
  <c r="DK217" i="7"/>
  <c r="DK233" i="7"/>
  <c r="DK373" i="7"/>
  <c r="DK165" i="7"/>
  <c r="DK792" i="7"/>
  <c r="DK5" i="7"/>
  <c r="DK261" i="7"/>
  <c r="DK348" i="7"/>
  <c r="DK460" i="7"/>
  <c r="DK501" i="7"/>
  <c r="DK567" i="7"/>
  <c r="DK223" i="7"/>
  <c r="DK131" i="7"/>
  <c r="DK297" i="7"/>
  <c r="DK665" i="7"/>
  <c r="DK708" i="7"/>
  <c r="DK804" i="7"/>
  <c r="DK39" i="7"/>
  <c r="DK328" i="7"/>
  <c r="DK381" i="7"/>
  <c r="DK577" i="7"/>
  <c r="DK666" i="7"/>
  <c r="DK740" i="7"/>
  <c r="DK791" i="7"/>
  <c r="DK46" i="7"/>
  <c r="DK421" i="7"/>
  <c r="DK63" i="7"/>
  <c r="DK183" i="7"/>
  <c r="DK249" i="7"/>
  <c r="DK315" i="7"/>
  <c r="DK369" i="7"/>
  <c r="DK564" i="7"/>
  <c r="DK542" i="7"/>
  <c r="DK761" i="7"/>
  <c r="DK766" i="7"/>
  <c r="DK37" i="7"/>
  <c r="DK404" i="7"/>
  <c r="DK590" i="7"/>
  <c r="DK448" i="7"/>
  <c r="DK83" i="7"/>
  <c r="DK173" i="7"/>
  <c r="DK516" i="7"/>
  <c r="DK289" i="7"/>
  <c r="DK108" i="7"/>
  <c r="DK385" i="7"/>
  <c r="DK301" i="7"/>
  <c r="DK826" i="7"/>
  <c r="DK413" i="7"/>
  <c r="DK660" i="7"/>
  <c r="DK195" i="7"/>
  <c r="DK823" i="7"/>
  <c r="DK793" i="7"/>
  <c r="DK161" i="7"/>
  <c r="DK531" i="7"/>
  <c r="DK510" i="7"/>
  <c r="DK141" i="7"/>
  <c r="DK353" i="7"/>
  <c r="DK171" i="7"/>
  <c r="DK75" i="7"/>
  <c r="DK32" i="7"/>
  <c r="DL267" i="7" l="1"/>
  <c r="DL339" i="7"/>
  <c r="DL362" i="7"/>
  <c r="DL461" i="7"/>
  <c r="DL534" i="7"/>
  <c r="DL195" i="7"/>
  <c r="DL424" i="7"/>
  <c r="DL708" i="7"/>
  <c r="DL35" i="7"/>
  <c r="DL102" i="7"/>
  <c r="DL199" i="7"/>
  <c r="DL281" i="7"/>
  <c r="DL205" i="7"/>
  <c r="DL289" i="7"/>
  <c r="DL833" i="7"/>
  <c r="DL91" i="7"/>
  <c r="DL178" i="7"/>
  <c r="DL239" i="7"/>
  <c r="DL98" i="7"/>
  <c r="DL343" i="7"/>
  <c r="DL296" i="7"/>
  <c r="DL608" i="7"/>
  <c r="DL690" i="7"/>
  <c r="DL703" i="7"/>
  <c r="DL768" i="7"/>
  <c r="DL224" i="7"/>
  <c r="DL135" i="7"/>
  <c r="DL442" i="7"/>
  <c r="DL585" i="7"/>
  <c r="DL679" i="7"/>
  <c r="DL505" i="7"/>
  <c r="DL777" i="7"/>
  <c r="DL43" i="7"/>
  <c r="DL127" i="7"/>
  <c r="DL620" i="7"/>
  <c r="DL58" i="7"/>
  <c r="DL146" i="7"/>
  <c r="DL147" i="7"/>
  <c r="DL273" i="7"/>
  <c r="DL269" i="7"/>
  <c r="DL508" i="7"/>
  <c r="DL311" i="7"/>
  <c r="DL418" i="7"/>
  <c r="DL517" i="7"/>
  <c r="DL567" i="7"/>
  <c r="DL366" i="7"/>
  <c r="DL795" i="7"/>
  <c r="DL473" i="7"/>
  <c r="DL749" i="7"/>
  <c r="DL831" i="7"/>
  <c r="DL194" i="7"/>
  <c r="DL300" i="7"/>
  <c r="DL357" i="7"/>
  <c r="DL158" i="7"/>
  <c r="DL143" i="7"/>
  <c r="DL249" i="7"/>
  <c r="DL256" i="7"/>
  <c r="DL352" i="7"/>
  <c r="DL553" i="7"/>
  <c r="DL157" i="7"/>
  <c r="DL221" i="7"/>
  <c r="DL260" i="7"/>
  <c r="DL329" i="7"/>
  <c r="DL526" i="7"/>
  <c r="DL459" i="7"/>
  <c r="DL549" i="7"/>
  <c r="DL591" i="7"/>
  <c r="DL671" i="7"/>
  <c r="DL600" i="7"/>
  <c r="DL784" i="7"/>
  <c r="DL415" i="7"/>
  <c r="DL641" i="7"/>
  <c r="DL33" i="7"/>
  <c r="DL652" i="7"/>
  <c r="DL674" i="7"/>
  <c r="DL814" i="7"/>
  <c r="DL345" i="7"/>
  <c r="DL80" i="7"/>
  <c r="DL342" i="7"/>
  <c r="DL645" i="7"/>
  <c r="DL26" i="7"/>
  <c r="DL454" i="7"/>
  <c r="DL419" i="7"/>
  <c r="DL327" i="7"/>
  <c r="DL588" i="7"/>
  <c r="DM2" i="7"/>
  <c r="DM661" i="7" s="1"/>
  <c r="DL524" i="7"/>
  <c r="DL747" i="7"/>
  <c r="DL13" i="7"/>
  <c r="DL578" i="7"/>
  <c r="DL201" i="7"/>
  <c r="DL482" i="7"/>
  <c r="DL721" i="7"/>
  <c r="DL186" i="7"/>
  <c r="DL723" i="7"/>
  <c r="DL313" i="7"/>
  <c r="DL268" i="7"/>
  <c r="DL433" i="7"/>
  <c r="DL518" i="7"/>
  <c r="DL626" i="7"/>
  <c r="DL656" i="7"/>
  <c r="DL636" i="7"/>
  <c r="DL138" i="7"/>
  <c r="DL28" i="7"/>
  <c r="DL184" i="7"/>
  <c r="DL293" i="7"/>
  <c r="DL317" i="7"/>
  <c r="DL386" i="7"/>
  <c r="DL630" i="7"/>
  <c r="DL340" i="7"/>
  <c r="DL170" i="7"/>
  <c r="DL254" i="7"/>
  <c r="DL325" i="7"/>
  <c r="DL388" i="7"/>
  <c r="DL530" i="7"/>
  <c r="DL823" i="7"/>
  <c r="DL773" i="7"/>
  <c r="DL733" i="7"/>
  <c r="DL818" i="7"/>
  <c r="DL66" i="7"/>
  <c r="DL132" i="7"/>
  <c r="DL657" i="7"/>
  <c r="DL121" i="7"/>
  <c r="DL647" i="7"/>
  <c r="DL756" i="7"/>
  <c r="DL816" i="7"/>
  <c r="DL51" i="7"/>
  <c r="DL116" i="7"/>
  <c r="DL219" i="7"/>
  <c r="DL235" i="7"/>
  <c r="DL180" i="7"/>
  <c r="DL240" i="7"/>
  <c r="DL288" i="7"/>
  <c r="DL370" i="7"/>
  <c r="DL380" i="7"/>
  <c r="DL688" i="7"/>
  <c r="DL250" i="7"/>
  <c r="DL504" i="7"/>
  <c r="DL582" i="7"/>
  <c r="DL676" i="7"/>
  <c r="DL734" i="7"/>
  <c r="DL697" i="7"/>
  <c r="DL368" i="7"/>
  <c r="DL14" i="7"/>
  <c r="DL85" i="7"/>
  <c r="DL136" i="7"/>
  <c r="DL411" i="7"/>
  <c r="DL447" i="7"/>
  <c r="DL730" i="7"/>
  <c r="DL160" i="7"/>
  <c r="DL285" i="7"/>
  <c r="DL364" i="7"/>
  <c r="DL448" i="7"/>
  <c r="DL452" i="7"/>
  <c r="DL596" i="7"/>
  <c r="DL308" i="7"/>
  <c r="DL334" i="7"/>
  <c r="DL437" i="7"/>
  <c r="DL501" i="7"/>
  <c r="DL584" i="7"/>
  <c r="DL609" i="7"/>
  <c r="DL634" i="7"/>
  <c r="DL750" i="7"/>
  <c r="DL807" i="7"/>
  <c r="DL214" i="7"/>
  <c r="DL522" i="7"/>
  <c r="DL790" i="7"/>
  <c r="DL592" i="7"/>
  <c r="DL586" i="7"/>
  <c r="DL228" i="7"/>
  <c r="DL783" i="7"/>
  <c r="DL383" i="7"/>
  <c r="DL469" i="7"/>
  <c r="DL643" i="7"/>
  <c r="DL284" i="7"/>
  <c r="DL168" i="7"/>
  <c r="DL743" i="7"/>
  <c r="DL204" i="7"/>
  <c r="DL758" i="7"/>
  <c r="DL100" i="7"/>
  <c r="DL741" i="7"/>
  <c r="DL354" i="7"/>
  <c r="DL141" i="7"/>
  <c r="DL649" i="7"/>
  <c r="DL145" i="7"/>
  <c r="DL332" i="7"/>
  <c r="DL215" i="7"/>
  <c r="DL611" i="7"/>
  <c r="DL693" i="7"/>
  <c r="DL713" i="7"/>
  <c r="DL770" i="7"/>
  <c r="DL163" i="7"/>
  <c r="DL280" i="7"/>
  <c r="DL16" i="7"/>
  <c r="DL375" i="7"/>
  <c r="DL387" i="7"/>
  <c r="DL458" i="7"/>
  <c r="DL550" i="7"/>
  <c r="DL242" i="7"/>
  <c r="DL216" i="7"/>
  <c r="DL310" i="7"/>
  <c r="DL403" i="7"/>
  <c r="DL471" i="7"/>
  <c r="DL529" i="7"/>
  <c r="DL128" i="7"/>
  <c r="DL266" i="7"/>
  <c r="DL353" i="7"/>
  <c r="DL65" i="7"/>
  <c r="DL149" i="7"/>
  <c r="DL172" i="7"/>
  <c r="DL279" i="7"/>
  <c r="DL232" i="7"/>
  <c r="DL731" i="7"/>
  <c r="DL822" i="7"/>
  <c r="DL37" i="7"/>
  <c r="DL96" i="7"/>
  <c r="DL185" i="7"/>
  <c r="DL244" i="7"/>
  <c r="DL336" i="7"/>
  <c r="DL404" i="7"/>
  <c r="DL632" i="7"/>
  <c r="DL355" i="7"/>
  <c r="DL436" i="7"/>
  <c r="DL463" i="7"/>
  <c r="DL568" i="7"/>
  <c r="DL298" i="7"/>
  <c r="DL712" i="7"/>
  <c r="DL644" i="7"/>
  <c r="DL745" i="7"/>
  <c r="DL813" i="7"/>
  <c r="DL21" i="7"/>
  <c r="DL337" i="7"/>
  <c r="DL225" i="7"/>
  <c r="DL331" i="7"/>
  <c r="DL248" i="7"/>
  <c r="DL316" i="7"/>
  <c r="DL516" i="7"/>
  <c r="DL597" i="7"/>
  <c r="DL115" i="7"/>
  <c r="DL443" i="7"/>
  <c r="DL449" i="7"/>
  <c r="DL558" i="7"/>
  <c r="DL680" i="7"/>
  <c r="DL467" i="7"/>
  <c r="DL764" i="7"/>
  <c r="DL153" i="7"/>
  <c r="DL24" i="7"/>
  <c r="DL701" i="7"/>
  <c r="DL156" i="7"/>
  <c r="DL826" i="7"/>
  <c r="DL798" i="7"/>
  <c r="DL738" i="7"/>
  <c r="DL306" i="7"/>
  <c r="DL326" i="7"/>
  <c r="DL476" i="7"/>
  <c r="DL390" i="7"/>
  <c r="DL378" i="7"/>
  <c r="DL590" i="7"/>
  <c r="DL683" i="7"/>
  <c r="DL642" i="7"/>
  <c r="DL314" i="7"/>
  <c r="DL114" i="7"/>
  <c r="DL53" i="7"/>
  <c r="DL809" i="7"/>
  <c r="DL594" i="7"/>
  <c r="DL824" i="7"/>
  <c r="DL125" i="7"/>
  <c r="DL430" i="7"/>
  <c r="DL815" i="7"/>
  <c r="DL303" i="7"/>
  <c r="DL161" i="7"/>
  <c r="DL73" i="7"/>
  <c r="DL736" i="7"/>
  <c r="DL821" i="7"/>
  <c r="DL6" i="7"/>
  <c r="DL441" i="7"/>
  <c r="DL637" i="7"/>
  <c r="DL95" i="7"/>
  <c r="DL593" i="7"/>
  <c r="DL497" i="7"/>
  <c r="DL563" i="7"/>
  <c r="DL625" i="7"/>
  <c r="DL694" i="7"/>
  <c r="DL668" i="7"/>
  <c r="DL552" i="7"/>
  <c r="DL456" i="7"/>
  <c r="DL546" i="7"/>
  <c r="DL589" i="7"/>
  <c r="DL665" i="7"/>
  <c r="DL570" i="7"/>
  <c r="DL754" i="7"/>
  <c r="DL627" i="7"/>
  <c r="DL243" i="7"/>
  <c r="DL291" i="7"/>
  <c r="DL373" i="7"/>
  <c r="DL434" i="7"/>
  <c r="DL763" i="7"/>
  <c r="DL34" i="7"/>
  <c r="DL93" i="7"/>
  <c r="DL196" i="7"/>
  <c r="DL275" i="7"/>
  <c r="DL323" i="7"/>
  <c r="DL420" i="7"/>
  <c r="DL499" i="7"/>
  <c r="DL581" i="7"/>
  <c r="DL278" i="7"/>
  <c r="DL479" i="7"/>
  <c r="DL547" i="7"/>
  <c r="DL624" i="7"/>
  <c r="DL740" i="7"/>
  <c r="DL748" i="7"/>
  <c r="DL271" i="7"/>
  <c r="DL796" i="7"/>
  <c r="DL18" i="7"/>
  <c r="DL118" i="7"/>
  <c r="DL162" i="7"/>
  <c r="DL810" i="7"/>
  <c r="DL702" i="7"/>
  <c r="DL129" i="7"/>
  <c r="DL397" i="7"/>
  <c r="DL462" i="7"/>
  <c r="DL662" i="7"/>
  <c r="DL711" i="7"/>
  <c r="DL389" i="7"/>
  <c r="DL564" i="7"/>
  <c r="DL580" i="7"/>
  <c r="DL669" i="7"/>
  <c r="DL751" i="7"/>
  <c r="DL817" i="7"/>
  <c r="DL575" i="7"/>
  <c r="DL579" i="7"/>
  <c r="DL654" i="7"/>
  <c r="DL772" i="7"/>
  <c r="DL793" i="7"/>
  <c r="DL188" i="7"/>
  <c r="DL74" i="7"/>
  <c r="DL122" i="7"/>
  <c r="DL209" i="7"/>
  <c r="DL4" i="7"/>
  <c r="DL212" i="7"/>
  <c r="DL555" i="7"/>
  <c r="DL88" i="7"/>
  <c r="DL104" i="7"/>
  <c r="DL392" i="7"/>
  <c r="DL174" i="7"/>
  <c r="DL769" i="7"/>
  <c r="DL322" i="7"/>
  <c r="DL274" i="7"/>
  <c r="DL621" i="7"/>
  <c r="DL295" i="7"/>
  <c r="DL3" i="7"/>
  <c r="DL825" i="7"/>
  <c r="DL722" i="7"/>
  <c r="DL520" i="7"/>
  <c r="DL672" i="7"/>
  <c r="DL64" i="7"/>
  <c r="DL191" i="7"/>
  <c r="DL262" i="7"/>
  <c r="DL55" i="7"/>
  <c r="DL155" i="7"/>
  <c r="DL231" i="7"/>
  <c r="DL30" i="7"/>
  <c r="DL270" i="7"/>
  <c r="DL117" i="7"/>
  <c r="DL562" i="7"/>
  <c r="DL607" i="7"/>
  <c r="DL705" i="7"/>
  <c r="DL806" i="7"/>
  <c r="DL27" i="7"/>
  <c r="DL247" i="7"/>
  <c r="DL663" i="7"/>
  <c r="DL606" i="7"/>
  <c r="DL631" i="7"/>
  <c r="DL739" i="7"/>
  <c r="DL801" i="7"/>
  <c r="DL193" i="7"/>
  <c r="DL398" i="7"/>
  <c r="DL11" i="7"/>
  <c r="DL358" i="7"/>
  <c r="DL438" i="7"/>
  <c r="DL464" i="7"/>
  <c r="DL574" i="7"/>
  <c r="DL304" i="7"/>
  <c r="DL176" i="7"/>
  <c r="DL290" i="7"/>
  <c r="DL299" i="7"/>
  <c r="DL359" i="7"/>
  <c r="DL466" i="7"/>
  <c r="DL551" i="7"/>
  <c r="DL655" i="7"/>
  <c r="DL718" i="7"/>
  <c r="DL670" i="7"/>
  <c r="DL686" i="7"/>
  <c r="DL706" i="7"/>
  <c r="DL775" i="7"/>
  <c r="DL832" i="7"/>
  <c r="DL384" i="7"/>
  <c r="DL63" i="7"/>
  <c r="DL83" i="7"/>
  <c r="DL190" i="7"/>
  <c r="DL229" i="7"/>
  <c r="DL369" i="7"/>
  <c r="DL401" i="7"/>
  <c r="DL330" i="7"/>
  <c r="DL5" i="7"/>
  <c r="DL538" i="7"/>
  <c r="DL612" i="7"/>
  <c r="DL789" i="7"/>
  <c r="DL39" i="7"/>
  <c r="DL19" i="7"/>
  <c r="DL131" i="7"/>
  <c r="DL704" i="7"/>
  <c r="DL805" i="7"/>
  <c r="DL828" i="7"/>
  <c r="DL348" i="7"/>
  <c r="DL618" i="7"/>
  <c r="DL728" i="7"/>
  <c r="DL762" i="7"/>
  <c r="DL44" i="7"/>
  <c r="DL367" i="7"/>
  <c r="DL112" i="7"/>
  <c r="DL181" i="7"/>
  <c r="DL259" i="7"/>
  <c r="DL315" i="7"/>
  <c r="DL451" i="7"/>
  <c r="DL646" i="7"/>
  <c r="DL48" i="7"/>
  <c r="DL682" i="7"/>
  <c r="DL111" i="7"/>
  <c r="DL808" i="7"/>
  <c r="DL253" i="7"/>
  <c r="DL309" i="7"/>
  <c r="DL481" i="7"/>
  <c r="DL41" i="7"/>
  <c r="DL819" i="7"/>
  <c r="DL498" i="7"/>
  <c r="DL200" i="7"/>
  <c r="DL565" i="7"/>
  <c r="DL76" i="7"/>
  <c r="DL650" i="7"/>
  <c r="DL344" i="7"/>
  <c r="DL640" i="7"/>
  <c r="DL227" i="7"/>
  <c r="DL7" i="7"/>
  <c r="DL67" i="7"/>
  <c r="DL177" i="7"/>
  <c r="DL539" i="7"/>
  <c r="DL623" i="7"/>
  <c r="DL792" i="7"/>
  <c r="DL457" i="7"/>
  <c r="DL812" i="7"/>
  <c r="DL474" i="7"/>
  <c r="DL140" i="7"/>
  <c r="DL246" i="7"/>
  <c r="DL220" i="7"/>
  <c r="DL346" i="7"/>
  <c r="DL470" i="7"/>
  <c r="DL726" i="7"/>
  <c r="DL571" i="7"/>
  <c r="DL197" i="7"/>
  <c r="DL727" i="7"/>
  <c r="DL10" i="7"/>
  <c r="DL81" i="7"/>
  <c r="DL439" i="7"/>
  <c r="DL757" i="7"/>
  <c r="DL333" i="7"/>
  <c r="DL753" i="7"/>
  <c r="DL780" i="7"/>
  <c r="DL45" i="7"/>
  <c r="DL134" i="7"/>
  <c r="DL616" i="7"/>
  <c r="DL234" i="7"/>
  <c r="DL426" i="7"/>
  <c r="DL485" i="7"/>
  <c r="DL545" i="7"/>
  <c r="DL629" i="7"/>
  <c r="DL765" i="7"/>
  <c r="DL335" i="7"/>
  <c r="DL372" i="7"/>
  <c r="DL385" i="7"/>
  <c r="DL509" i="7"/>
  <c r="DL536" i="7"/>
  <c r="DL639" i="7"/>
  <c r="DL729" i="7"/>
  <c r="DL794" i="7"/>
  <c r="DL20" i="7"/>
  <c r="DL766" i="7"/>
  <c r="DL820" i="7"/>
  <c r="DL830" i="7"/>
  <c r="DL101" i="7"/>
  <c r="DL182" i="7"/>
  <c r="DL800" i="7"/>
  <c r="DL677" i="7"/>
  <c r="DL287" i="7"/>
  <c r="DL381" i="7"/>
  <c r="DL395" i="7"/>
  <c r="DL489" i="7"/>
  <c r="DL25" i="7"/>
  <c r="DL771" i="7"/>
  <c r="DL488" i="7"/>
  <c r="DL673" i="7"/>
  <c r="DL77" i="7"/>
  <c r="DL94" i="7"/>
  <c r="DL210" i="7"/>
  <c r="DL276" i="7"/>
  <c r="DL31" i="7"/>
  <c r="DL86" i="7"/>
  <c r="DL165" i="7"/>
  <c r="DL692" i="7"/>
  <c r="DL36" i="7"/>
  <c r="DL169" i="7"/>
  <c r="DL429" i="7"/>
  <c r="DL653" i="7"/>
  <c r="DL521" i="7"/>
  <c r="DL412" i="7"/>
  <c r="DL307" i="7"/>
  <c r="DL396" i="7"/>
  <c r="DL613" i="7"/>
  <c r="DL707" i="7"/>
  <c r="DL126" i="7"/>
  <c r="DL432" i="7"/>
  <c r="DL192" i="7"/>
  <c r="DL781" i="7"/>
  <c r="DL478" i="7"/>
  <c r="DL767" i="7"/>
  <c r="DL40" i="7"/>
  <c r="DL787" i="7"/>
  <c r="DL59" i="7"/>
  <c r="DL252" i="7"/>
  <c r="DL22" i="7"/>
  <c r="DL139" i="7"/>
  <c r="DL255" i="7"/>
  <c r="DL42" i="7"/>
  <c r="DL52" i="7"/>
  <c r="DL598" i="7"/>
  <c r="DL719" i="7"/>
  <c r="DL57" i="7"/>
  <c r="DL715" i="7"/>
  <c r="DL119" i="7"/>
  <c r="DL406" i="7"/>
  <c r="DL282" i="7"/>
  <c r="DL361" i="7"/>
  <c r="DL445" i="7"/>
  <c r="DL511" i="7"/>
  <c r="DL54" i="7"/>
  <c r="DL50" i="7"/>
  <c r="DL208" i="7"/>
  <c r="DL664" i="7"/>
  <c r="DL68" i="7"/>
  <c r="DL108" i="7"/>
  <c r="DL183" i="7"/>
  <c r="DL75" i="7"/>
  <c r="DL257" i="7"/>
  <c r="DL786" i="7"/>
  <c r="DL60" i="7"/>
  <c r="DL130" i="7"/>
  <c r="DL222" i="7"/>
  <c r="DL241" i="7"/>
  <c r="DL236" i="7"/>
  <c r="DL635" i="7"/>
  <c r="DL531" i="7"/>
  <c r="DL687" i="7"/>
  <c r="DL720" i="7"/>
  <c r="DL778" i="7"/>
  <c r="DL79" i="7"/>
  <c r="DL760" i="7"/>
  <c r="DL491" i="7"/>
  <c r="DL560" i="7"/>
  <c r="DL619" i="7"/>
  <c r="DL302" i="7"/>
  <c r="DL779" i="7"/>
  <c r="DL15" i="7"/>
  <c r="DL61" i="7"/>
  <c r="DL167" i="7"/>
  <c r="DL320" i="7"/>
  <c r="DL106" i="7"/>
  <c r="DL166" i="7"/>
  <c r="DL265" i="7"/>
  <c r="DL292" i="7"/>
  <c r="DL350" i="7"/>
  <c r="DL233" i="7"/>
  <c r="DL374" i="7"/>
  <c r="DL503" i="7"/>
  <c r="DL572" i="7"/>
  <c r="DL601" i="7"/>
  <c r="DL450" i="7"/>
  <c r="DL379" i="7"/>
  <c r="DL371" i="7"/>
  <c r="DL774" i="7"/>
  <c r="DL198" i="7"/>
  <c r="DL263" i="7"/>
  <c r="DL338" i="7"/>
  <c r="DL97" i="7"/>
  <c r="DL103" i="7"/>
  <c r="DL148" i="7"/>
  <c r="DL261" i="7"/>
  <c r="DL286" i="7"/>
  <c r="DL376" i="7"/>
  <c r="DL113" i="7"/>
  <c r="DL187" i="7"/>
  <c r="DL207" i="7"/>
  <c r="DL363" i="7"/>
  <c r="DL341" i="7"/>
  <c r="DL414" i="7"/>
  <c r="DL490" i="7"/>
  <c r="DL556" i="7"/>
  <c r="DL633" i="7"/>
  <c r="DL487" i="7"/>
  <c r="DL425" i="7"/>
  <c r="DL365" i="7"/>
  <c r="DL217" i="7"/>
  <c r="DL151" i="7"/>
  <c r="DL696" i="7"/>
  <c r="DL475" i="7"/>
  <c r="DL615" i="7"/>
  <c r="DL468" i="7"/>
  <c r="DL542" i="7"/>
  <c r="DL486" i="7"/>
  <c r="DL328" i="7"/>
  <c r="DL107" i="7"/>
  <c r="DL510" i="7"/>
  <c r="DL179" i="7"/>
  <c r="DL717" i="7"/>
  <c r="DL69" i="7"/>
  <c r="DL164" i="7"/>
  <c r="DL405" i="7"/>
  <c r="DL514" i="7"/>
  <c r="DL218" i="7"/>
  <c r="DL277" i="7"/>
  <c r="DL382" i="7"/>
  <c r="DL472" i="7"/>
  <c r="DL698" i="7"/>
  <c r="DL78" i="7"/>
  <c r="DL203" i="7"/>
  <c r="DL223" i="7"/>
  <c r="DL321" i="7"/>
  <c r="DL410" i="7"/>
  <c r="DL689" i="7"/>
  <c r="DL791" i="7"/>
  <c r="DL659" i="7"/>
  <c r="DL799" i="7"/>
  <c r="DL90" i="7"/>
  <c r="DL604" i="7"/>
  <c r="DL803" i="7"/>
  <c r="DL189" i="7"/>
  <c r="DL557" i="7"/>
  <c r="DL483" i="7"/>
  <c r="DL667" i="7"/>
  <c r="DL788" i="7"/>
  <c r="DL428" i="7"/>
  <c r="DL123" i="7"/>
  <c r="DL577" i="7"/>
  <c r="DL666" i="7"/>
  <c r="DL737" i="7"/>
  <c r="DL811" i="7"/>
  <c r="DL105" i="7"/>
  <c r="DL202" i="7"/>
  <c r="DL725" i="7"/>
  <c r="DL305" i="7"/>
  <c r="DL324" i="7"/>
  <c r="DL421" i="7"/>
  <c r="DL495" i="7"/>
  <c r="DL99" i="7"/>
  <c r="DL602" i="7"/>
  <c r="DL477" i="7"/>
  <c r="DL318" i="7"/>
  <c r="DL423" i="7"/>
  <c r="DL502" i="7"/>
  <c r="DL587" i="7"/>
  <c r="DL238" i="7"/>
  <c r="DL416" i="7"/>
  <c r="DL8" i="7"/>
  <c r="DL109" i="7"/>
  <c r="DL154" i="7"/>
  <c r="DL213" i="7"/>
  <c r="DL133" i="7"/>
  <c r="DL573" i="7"/>
  <c r="DL710" i="7"/>
  <c r="DL494" i="7"/>
  <c r="DL70" i="7"/>
  <c r="DL759" i="7"/>
  <c r="DL251" i="7"/>
  <c r="DL319" i="7"/>
  <c r="DL413" i="7"/>
  <c r="DL453" i="7"/>
  <c r="DL391" i="7"/>
  <c r="DL347" i="7"/>
  <c r="DL435" i="7"/>
  <c r="DL527" i="7"/>
  <c r="DL605" i="7"/>
  <c r="DL407" i="7"/>
  <c r="DL272" i="7"/>
  <c r="DL700" i="7"/>
  <c r="DL752" i="7"/>
  <c r="DL206" i="7"/>
  <c r="DL258" i="7"/>
  <c r="DL496" i="7"/>
  <c r="DL444" i="7"/>
  <c r="DL583" i="7"/>
  <c r="DL226" i="7"/>
  <c r="DL493" i="7"/>
  <c r="DL559" i="7"/>
  <c r="DL660" i="7"/>
  <c r="DL492" i="7"/>
  <c r="DL431" i="7"/>
  <c r="DL393" i="7"/>
  <c r="DL523" i="7"/>
  <c r="DL599" i="7"/>
  <c r="DL399" i="7"/>
  <c r="DL356" i="7"/>
  <c r="DL500" i="7"/>
  <c r="DL569" i="7"/>
  <c r="DL595" i="7"/>
  <c r="DL460" i="7"/>
  <c r="DL746" i="7"/>
  <c r="DL785" i="7"/>
  <c r="DL12" i="7"/>
  <c r="DL82" i="7"/>
  <c r="DL515" i="7"/>
  <c r="DL684" i="7"/>
  <c r="DL87" i="7"/>
  <c r="DL144" i="7"/>
  <c r="DL150" i="7"/>
  <c r="DL38" i="7"/>
  <c r="DL528" i="7"/>
  <c r="DL543" i="7"/>
  <c r="DL480" i="7"/>
  <c r="DL56" i="7"/>
  <c r="DL512" i="7"/>
  <c r="DL294" i="7"/>
  <c r="DL691" i="7"/>
  <c r="DL506" i="7"/>
  <c r="DL394" i="7"/>
  <c r="DL714" i="7"/>
  <c r="DL782" i="7"/>
  <c r="DL427" i="7"/>
  <c r="DL312" i="7"/>
  <c r="DL628" i="7"/>
  <c r="DL120" i="7"/>
  <c r="DL264" i="7"/>
  <c r="DL175" i="7"/>
  <c r="DL532" i="7"/>
  <c r="DL237" i="7"/>
  <c r="DL71" i="7"/>
  <c r="DL535" i="7"/>
  <c r="DL695" i="7"/>
  <c r="DL802" i="7"/>
  <c r="DL32" i="7"/>
  <c r="DL92" i="7"/>
  <c r="DL566" i="7"/>
  <c r="DL761" i="7"/>
  <c r="DL525" i="7"/>
  <c r="DL402" i="7"/>
  <c r="DL446" i="7"/>
  <c r="DL548" i="7"/>
  <c r="DL638" i="7"/>
  <c r="DL507" i="7"/>
  <c r="DL533" i="7"/>
  <c r="DL23" i="7"/>
  <c r="DL484" i="7"/>
  <c r="DL544" i="7"/>
  <c r="DL685" i="7"/>
  <c r="DL735" i="7"/>
  <c r="DL732" i="7"/>
  <c r="DL744" i="7"/>
  <c r="DL171" i="7"/>
  <c r="DL211" i="7"/>
  <c r="DL351" i="7"/>
  <c r="DL422" i="7"/>
  <c r="DL561" i="7"/>
  <c r="DL283" i="7"/>
  <c r="DL62" i="7"/>
  <c r="DL142" i="7"/>
  <c r="DL230" i="7"/>
  <c r="DL152" i="7"/>
  <c r="DL400" i="7"/>
  <c r="DL465" i="7"/>
  <c r="DL519" i="7"/>
  <c r="DL603" i="7"/>
  <c r="DL804" i="7"/>
  <c r="DL513" i="7"/>
  <c r="DL617" i="7"/>
  <c r="DL681" i="7"/>
  <c r="DL716" i="7"/>
  <c r="DL829" i="7"/>
  <c r="DL622" i="7"/>
  <c r="DL301" i="7"/>
  <c r="DL47" i="7"/>
  <c r="DL159" i="7"/>
  <c r="DL675" i="7"/>
  <c r="DL84" i="7"/>
  <c r="DL455" i="7"/>
  <c r="DL377" i="7"/>
  <c r="DL417" i="7"/>
  <c r="DL648" i="7"/>
  <c r="DL709" i="7"/>
  <c r="DL776" i="7"/>
  <c r="DL440" i="7"/>
  <c r="DL537" i="7"/>
  <c r="DL614" i="7"/>
  <c r="DL678" i="7"/>
  <c r="DL699" i="7"/>
  <c r="DL46" i="7"/>
  <c r="DL554" i="7"/>
  <c r="DL610" i="7"/>
  <c r="DL724" i="7"/>
  <c r="DL755" i="7"/>
  <c r="DL29" i="7"/>
  <c r="DL17" i="7"/>
  <c r="DL89" i="7"/>
  <c r="DL110" i="7"/>
  <c r="DL245" i="7"/>
  <c r="DL124" i="7"/>
  <c r="DL360" i="7"/>
  <c r="DL576" i="7"/>
  <c r="DL797" i="7"/>
  <c r="DL409" i="7"/>
  <c r="DL742" i="7"/>
  <c r="DL297" i="7"/>
  <c r="DL658" i="7"/>
  <c r="DL173" i="7"/>
  <c r="DL9" i="7"/>
  <c r="DL827" i="7"/>
  <c r="DL408" i="7"/>
  <c r="DL49" i="7"/>
  <c r="DL137" i="7"/>
  <c r="DL72" i="7"/>
  <c r="DL349" i="7"/>
  <c r="DM267" i="7" l="1"/>
  <c r="DM291" i="7"/>
  <c r="DM418" i="7"/>
  <c r="DM419" i="7"/>
  <c r="DM560" i="7"/>
  <c r="DM185" i="7"/>
  <c r="DM405" i="7"/>
  <c r="DM624" i="7"/>
  <c r="DM345" i="7"/>
  <c r="DM343" i="7"/>
  <c r="DM667" i="7"/>
  <c r="DM449" i="7"/>
  <c r="DM453" i="7"/>
  <c r="DM519" i="7"/>
  <c r="DM600" i="7"/>
  <c r="DM673" i="7"/>
  <c r="DM580" i="7"/>
  <c r="DM68" i="7"/>
  <c r="DM399" i="7"/>
  <c r="DM374" i="7"/>
  <c r="DM820" i="7"/>
  <c r="DM19" i="7"/>
  <c r="DM93" i="7"/>
  <c r="DM87" i="7"/>
  <c r="DM34" i="7"/>
  <c r="DM127" i="7"/>
  <c r="DM180" i="7"/>
  <c r="DM236" i="7"/>
  <c r="DM191" i="7"/>
  <c r="DM225" i="7"/>
  <c r="DM359" i="7"/>
  <c r="DM441" i="7"/>
  <c r="DM666" i="7"/>
  <c r="DM764" i="7"/>
  <c r="DM365" i="7"/>
  <c r="DM380" i="7"/>
  <c r="DM457" i="7"/>
  <c r="DM482" i="7"/>
  <c r="DM548" i="7"/>
  <c r="DM326" i="7"/>
  <c r="DM107" i="7"/>
  <c r="DM253" i="7"/>
  <c r="DM172" i="7"/>
  <c r="DM697" i="7"/>
  <c r="DM815" i="7"/>
  <c r="DM38" i="7"/>
  <c r="DM308" i="7"/>
  <c r="DM96" i="7"/>
  <c r="DM70" i="7"/>
  <c r="DM417" i="7"/>
  <c r="DM455" i="7"/>
  <c r="DM574" i="7"/>
  <c r="DM287" i="7"/>
  <c r="DM795" i="7"/>
  <c r="DM62" i="7"/>
  <c r="DM133" i="7"/>
  <c r="DM189" i="7"/>
  <c r="DM23" i="7"/>
  <c r="DM25" i="7"/>
  <c r="DM335" i="7"/>
  <c r="DM394" i="7"/>
  <c r="DM432" i="7"/>
  <c r="DM695" i="7"/>
  <c r="DM456" i="7"/>
  <c r="DM522" i="7"/>
  <c r="DM603" i="7"/>
  <c r="DM631" i="7"/>
  <c r="DM582" i="7"/>
  <c r="DM754" i="7"/>
  <c r="DM652" i="7"/>
  <c r="DM504" i="7"/>
  <c r="DM53" i="7"/>
  <c r="DM463" i="7"/>
  <c r="DM99" i="7"/>
  <c r="DM520" i="7"/>
  <c r="DM329" i="7"/>
  <c r="DM596" i="7"/>
  <c r="DM462" i="7"/>
  <c r="DM181" i="7"/>
  <c r="DM744" i="7"/>
  <c r="DM790" i="7"/>
  <c r="DM188" i="7"/>
  <c r="DM689" i="7"/>
  <c r="DM324" i="7"/>
  <c r="DM556" i="7"/>
  <c r="DM577" i="7"/>
  <c r="DM230" i="7"/>
  <c r="DM424" i="7"/>
  <c r="DM831" i="7"/>
  <c r="DM827" i="7"/>
  <c r="DM771" i="7"/>
  <c r="DM383" i="7"/>
  <c r="DM56" i="7"/>
  <c r="DM152" i="7"/>
  <c r="DM446" i="7"/>
  <c r="DM279" i="7"/>
  <c r="DM9" i="7"/>
  <c r="DM256" i="7"/>
  <c r="DM619" i="7"/>
  <c r="DM468" i="7"/>
  <c r="DM789" i="7"/>
  <c r="DM148" i="7"/>
  <c r="DM588" i="7"/>
  <c r="DM634" i="7"/>
  <c r="DM370" i="7"/>
  <c r="DM268" i="7"/>
  <c r="DM413" i="7"/>
  <c r="DM530" i="7"/>
  <c r="DM602" i="7"/>
  <c r="DM690" i="7"/>
  <c r="DM627" i="7"/>
  <c r="DM411" i="7"/>
  <c r="DM714" i="7"/>
  <c r="DM414" i="7"/>
  <c r="DM572" i="7"/>
  <c r="DM800" i="7"/>
  <c r="DM31" i="7"/>
  <c r="DM583" i="7"/>
  <c r="DM676" i="7"/>
  <c r="DM742" i="7"/>
  <c r="DM786" i="7"/>
  <c r="DM163" i="7"/>
  <c r="DM549" i="7"/>
  <c r="DM783" i="7"/>
  <c r="DM7" i="7"/>
  <c r="DM92" i="7"/>
  <c r="DM196" i="7"/>
  <c r="DM264" i="7"/>
  <c r="DM579" i="7"/>
  <c r="DM157" i="7"/>
  <c r="DM280" i="7"/>
  <c r="DM293" i="7"/>
  <c r="DM340" i="7"/>
  <c r="DM344" i="7"/>
  <c r="DM428" i="7"/>
  <c r="DM490" i="7"/>
  <c r="DM545" i="7"/>
  <c r="DM621" i="7"/>
  <c r="DM475" i="7"/>
  <c r="DM780" i="7"/>
  <c r="DM511" i="7"/>
  <c r="DM564" i="7"/>
  <c r="DM686" i="7"/>
  <c r="DM704" i="7"/>
  <c r="DM706" i="7"/>
  <c r="DM550" i="7"/>
  <c r="DM320" i="7"/>
  <c r="DM117" i="7"/>
  <c r="DM494" i="7"/>
  <c r="DM59" i="7"/>
  <c r="DM170" i="7"/>
  <c r="DM709" i="7"/>
  <c r="DM389" i="7"/>
  <c r="DM142" i="7"/>
  <c r="DM559" i="7"/>
  <c r="DM639" i="7"/>
  <c r="DM749" i="7"/>
  <c r="DM363" i="7"/>
  <c r="DM149" i="7"/>
  <c r="DM178" i="7"/>
  <c r="DM314" i="7"/>
  <c r="DM364" i="7"/>
  <c r="DM487" i="7"/>
  <c r="DM495" i="7"/>
  <c r="DM407" i="7"/>
  <c r="DM525" i="7"/>
  <c r="DM613" i="7"/>
  <c r="DM379" i="7"/>
  <c r="DM585" i="7"/>
  <c r="DM679" i="7"/>
  <c r="DM753" i="7"/>
  <c r="DM792" i="7"/>
  <c r="DM203" i="7"/>
  <c r="DM116" i="7"/>
  <c r="DM778" i="7"/>
  <c r="DM310" i="7"/>
  <c r="DM336" i="7"/>
  <c r="DN2" i="7"/>
  <c r="DN661" i="7" s="1"/>
  <c r="DM663" i="7"/>
  <c r="DM748" i="7"/>
  <c r="DM769" i="7"/>
  <c r="DM76" i="7"/>
  <c r="DM642" i="7"/>
  <c r="DM426" i="7"/>
  <c r="DM655" i="7"/>
  <c r="DM113" i="7"/>
  <c r="DM823" i="7"/>
  <c r="DM637" i="7"/>
  <c r="DM366" i="7"/>
  <c r="DM240" i="7"/>
  <c r="DM809" i="7"/>
  <c r="DM668" i="7"/>
  <c r="DM131" i="7"/>
  <c r="DM452" i="7"/>
  <c r="DM102" i="7"/>
  <c r="DM360" i="7"/>
  <c r="DM521" i="7"/>
  <c r="DM247" i="7"/>
  <c r="DM243" i="7"/>
  <c r="DM283" i="7"/>
  <c r="DM436" i="7"/>
  <c r="DM793" i="7"/>
  <c r="DM295" i="7"/>
  <c r="DM478" i="7"/>
  <c r="DM776" i="7"/>
  <c r="DM702" i="7"/>
  <c r="DM223" i="7"/>
  <c r="DM471" i="7"/>
  <c r="DM591" i="7"/>
  <c r="DM640" i="7"/>
  <c r="DM747" i="7"/>
  <c r="DM17" i="7"/>
  <c r="DM211" i="7"/>
  <c r="DM752" i="7"/>
  <c r="DM438" i="7"/>
  <c r="DM623" i="7"/>
  <c r="DM675" i="7"/>
  <c r="DM60" i="7"/>
  <c r="DM492" i="7"/>
  <c r="DM766" i="7"/>
  <c r="DM804" i="7"/>
  <c r="DM64" i="7"/>
  <c r="DM143" i="7"/>
  <c r="DM618" i="7"/>
  <c r="DM140" i="7"/>
  <c r="DM224" i="7"/>
  <c r="DM153" i="7"/>
  <c r="DM219" i="7"/>
  <c r="DM284" i="7"/>
  <c r="DM384" i="7"/>
  <c r="DM212" i="7"/>
  <c r="DM342" i="7"/>
  <c r="DM386" i="7"/>
  <c r="DM461" i="7"/>
  <c r="DM537" i="7"/>
  <c r="DM503" i="7"/>
  <c r="DM562" i="7"/>
  <c r="DM645" i="7"/>
  <c r="DM735" i="7"/>
  <c r="DM269" i="7"/>
  <c r="DM15" i="7"/>
  <c r="DM79" i="7"/>
  <c r="DM696" i="7"/>
  <c r="DM743" i="7"/>
  <c r="DM808" i="7"/>
  <c r="DM28" i="7"/>
  <c r="DM354" i="7"/>
  <c r="DM108" i="7"/>
  <c r="DM8" i="7"/>
  <c r="DM91" i="7"/>
  <c r="DM147" i="7"/>
  <c r="DM229" i="7"/>
  <c r="DM317" i="7"/>
  <c r="DM248" i="7"/>
  <c r="DM514" i="7"/>
  <c r="DM700" i="7"/>
  <c r="DM788" i="7"/>
  <c r="DM168" i="7"/>
  <c r="DM497" i="7"/>
  <c r="DM298" i="7"/>
  <c r="DM469" i="7"/>
  <c r="DM26" i="7"/>
  <c r="DM598" i="7"/>
  <c r="DM807" i="7"/>
  <c r="DM767" i="7"/>
  <c r="DM192" i="7"/>
  <c r="DM531" i="7"/>
  <c r="DM649" i="7"/>
  <c r="DM90" i="7"/>
  <c r="DM89" i="7"/>
  <c r="DM535" i="7"/>
  <c r="DM187" i="7"/>
  <c r="DM609" i="7"/>
  <c r="DM425" i="7"/>
  <c r="DM625" i="7"/>
  <c r="DM738" i="7"/>
  <c r="DM739" i="7"/>
  <c r="DM703" i="7"/>
  <c r="DM698" i="7"/>
  <c r="DM508" i="7"/>
  <c r="DM775" i="7"/>
  <c r="DM785" i="7"/>
  <c r="DM103" i="7"/>
  <c r="DM334" i="7"/>
  <c r="DM717" i="7"/>
  <c r="DM204" i="7"/>
  <c r="DM488" i="7"/>
  <c r="DM301" i="7"/>
  <c r="DM184" i="7"/>
  <c r="DM810" i="7"/>
  <c r="DM319" i="7"/>
  <c r="DM47" i="7"/>
  <c r="DM101" i="7"/>
  <c r="DM198" i="7"/>
  <c r="DM628" i="7"/>
  <c r="DM46" i="7"/>
  <c r="DM3" i="7"/>
  <c r="DM173" i="7"/>
  <c r="DM761" i="7"/>
  <c r="DM4" i="7"/>
  <c r="DM82" i="7"/>
  <c r="DM429" i="7"/>
  <c r="DM682" i="7"/>
  <c r="DM557" i="7"/>
  <c r="DM803" i="7"/>
  <c r="DM770" i="7"/>
  <c r="DM27" i="7"/>
  <c r="DM241" i="7"/>
  <c r="DM123" i="7"/>
  <c r="DM67" i="7"/>
  <c r="DM128" i="7"/>
  <c r="DM210" i="7"/>
  <c r="DM296" i="7"/>
  <c r="DM238" i="7"/>
  <c r="DM539" i="7"/>
  <c r="DM650" i="7"/>
  <c r="DM281" i="7"/>
  <c r="DM415" i="7"/>
  <c r="DM433" i="7"/>
  <c r="DM554" i="7"/>
  <c r="DM614" i="7"/>
  <c r="DM410" i="7"/>
  <c r="DM569" i="7"/>
  <c r="DM659" i="7"/>
  <c r="DM727" i="7"/>
  <c r="DM633" i="7"/>
  <c r="DM705" i="7"/>
  <c r="DM794" i="7"/>
  <c r="DM30" i="7"/>
  <c r="DM731" i="7"/>
  <c r="DM483" i="7"/>
  <c r="DM421" i="7"/>
  <c r="DM817" i="7"/>
  <c r="DM12" i="7"/>
  <c r="DM112" i="7"/>
  <c r="DM156" i="7"/>
  <c r="DM818" i="7"/>
  <c r="DM552" i="7"/>
  <c r="DM814" i="7"/>
  <c r="DM120" i="7"/>
  <c r="DM288" i="7"/>
  <c r="DM400" i="7"/>
  <c r="DM444" i="7"/>
  <c r="DM740" i="7"/>
  <c r="DM718" i="7"/>
  <c r="DM616" i="7"/>
  <c r="DM830" i="7"/>
  <c r="DM69" i="7"/>
  <c r="DM480" i="7"/>
  <c r="DM259" i="7"/>
  <c r="DM454" i="7"/>
  <c r="DM485" i="7"/>
  <c r="DM576" i="7"/>
  <c r="DM629" i="7"/>
  <c r="DM546" i="7"/>
  <c r="DM74" i="7"/>
  <c r="DM737" i="7"/>
  <c r="DM822" i="7"/>
  <c r="DM43" i="7"/>
  <c r="DM597" i="7"/>
  <c r="DM51" i="7"/>
  <c r="DM135" i="7"/>
  <c r="DM160" i="7"/>
  <c r="DM129" i="7"/>
  <c r="DM255" i="7"/>
  <c r="DM166" i="7"/>
  <c r="DM722" i="7"/>
  <c r="DM581" i="7"/>
  <c r="DM590" i="7"/>
  <c r="DM57" i="7"/>
  <c r="DM465" i="7"/>
  <c r="DM670" i="7"/>
  <c r="DM18" i="7"/>
  <c r="DM167" i="7"/>
  <c r="DM299" i="7"/>
  <c r="DM402" i="7"/>
  <c r="DM567" i="7"/>
  <c r="DM801" i="7"/>
  <c r="DM58" i="7"/>
  <c r="DM509" i="7"/>
  <c r="DM122" i="7"/>
  <c r="DM713" i="7"/>
  <c r="DM182" i="7"/>
  <c r="DM286" i="7"/>
  <c r="DM73" i="7"/>
  <c r="DM757" i="7"/>
  <c r="DM207" i="7"/>
  <c r="DM304" i="7"/>
  <c r="DM353" i="7"/>
  <c r="DM144" i="7"/>
  <c r="DM285" i="7"/>
  <c r="DM262" i="7"/>
  <c r="DM11" i="7"/>
  <c r="DM111" i="7"/>
  <c r="DM227" i="7"/>
  <c r="DM21" i="7"/>
  <c r="DM282" i="7"/>
  <c r="DM607" i="7"/>
  <c r="DM215" i="7"/>
  <c r="DM97" i="7"/>
  <c r="DM151" i="7"/>
  <c r="DM378" i="7"/>
  <c r="DM244" i="7"/>
  <c r="DM194" i="7"/>
  <c r="DM231" i="7"/>
  <c r="DM362" i="7"/>
  <c r="DM448" i="7"/>
  <c r="DM654" i="7"/>
  <c r="DM162" i="7"/>
  <c r="DM261" i="7"/>
  <c r="DM489" i="7"/>
  <c r="DM527" i="7"/>
  <c r="DM599" i="7"/>
  <c r="DM658" i="7"/>
  <c r="DM641" i="7"/>
  <c r="DM620" i="7"/>
  <c r="DM626" i="7"/>
  <c r="DM821" i="7"/>
  <c r="DM5" i="7"/>
  <c r="DM779" i="7"/>
  <c r="DM13" i="7"/>
  <c r="DM98" i="7"/>
  <c r="DM174" i="7"/>
  <c r="DM315" i="7"/>
  <c r="DM55" i="7"/>
  <c r="DM481" i="7"/>
  <c r="DM42" i="7"/>
  <c r="DM190" i="7"/>
  <c r="DM249" i="7"/>
  <c r="DM339" i="7"/>
  <c r="DM367" i="7"/>
  <c r="DM164" i="7"/>
  <c r="DM758" i="7"/>
  <c r="DM375" i="7"/>
  <c r="DM430" i="7"/>
  <c r="DM529" i="7"/>
  <c r="DM622" i="7"/>
  <c r="DM327" i="7"/>
  <c r="DM278" i="7"/>
  <c r="DM81" i="7"/>
  <c r="DM154" i="7"/>
  <c r="DM222" i="7"/>
  <c r="DM612" i="7"/>
  <c r="DM216" i="7"/>
  <c r="DM561" i="7"/>
  <c r="DM677" i="7"/>
  <c r="DM726" i="7"/>
  <c r="DM787" i="7"/>
  <c r="DM132" i="7"/>
  <c r="DM61" i="7"/>
  <c r="DM33" i="7"/>
  <c r="DM137" i="7"/>
  <c r="DM130" i="7"/>
  <c r="DM119" i="7"/>
  <c r="DM197" i="7"/>
  <c r="DM252" i="7"/>
  <c r="DM371" i="7"/>
  <c r="DM472" i="7"/>
  <c r="DM671" i="7"/>
  <c r="DM691" i="7"/>
  <c r="DM644" i="7"/>
  <c r="DM802" i="7"/>
  <c r="DM321" i="7"/>
  <c r="DM121" i="7"/>
  <c r="DM289" i="7"/>
  <c r="DM333" i="7"/>
  <c r="DM239" i="7"/>
  <c r="DM392" i="7"/>
  <c r="DM502" i="7"/>
  <c r="DM24" i="7"/>
  <c r="DM80" i="7"/>
  <c r="DM275" i="7"/>
  <c r="DM523" i="7"/>
  <c r="DM303" i="7"/>
  <c r="DM437" i="7"/>
  <c r="DM217" i="7"/>
  <c r="DM811" i="7"/>
  <c r="DM435" i="7"/>
  <c r="DM683" i="7"/>
  <c r="DM422" i="7"/>
  <c r="DM553" i="7"/>
  <c r="DM158" i="7"/>
  <c r="DM524" i="7"/>
  <c r="DM630" i="7"/>
  <c r="DM646" i="7"/>
  <c r="DM337" i="7"/>
  <c r="DM276" i="7"/>
  <c r="DM470" i="7"/>
  <c r="DM791" i="7"/>
  <c r="DM50" i="7"/>
  <c r="DM547" i="7"/>
  <c r="DM467" i="7"/>
  <c r="DM763" i="7"/>
  <c r="DM88" i="7"/>
  <c r="DM322" i="7"/>
  <c r="DM338" i="7"/>
  <c r="DM146" i="7"/>
  <c r="DM201" i="7"/>
  <c r="DM311" i="7"/>
  <c r="DM372" i="7"/>
  <c r="DM398" i="7"/>
  <c r="DM732" i="7"/>
  <c r="DM694" i="7"/>
  <c r="DM141" i="7"/>
  <c r="DM220" i="7"/>
  <c r="DM272" i="7"/>
  <c r="DM543" i="7"/>
  <c r="DM505" i="7"/>
  <c r="DM347" i="7"/>
  <c r="DM420" i="7"/>
  <c r="DM493" i="7"/>
  <c r="DM555" i="7"/>
  <c r="DM213" i="7"/>
  <c r="DM615" i="7"/>
  <c r="DM656" i="7"/>
  <c r="DM589" i="7"/>
  <c r="DM662" i="7"/>
  <c r="DM736" i="7"/>
  <c r="DM664" i="7"/>
  <c r="DM710" i="7"/>
  <c r="DM755" i="7"/>
  <c r="DM828" i="7"/>
  <c r="DM77" i="7"/>
  <c r="DM316" i="7"/>
  <c r="DM83" i="7"/>
  <c r="DM114" i="7"/>
  <c r="DM237" i="7"/>
  <c r="DM270" i="7"/>
  <c r="DM806" i="7"/>
  <c r="DM496" i="7"/>
  <c r="DM538" i="7"/>
  <c r="DM254" i="7"/>
  <c r="DM251" i="7"/>
  <c r="DM427" i="7"/>
  <c r="DM442" i="7"/>
  <c r="DM813" i="7"/>
  <c r="DM606" i="7"/>
  <c r="DM35" i="7"/>
  <c r="DM515" i="7"/>
  <c r="DM601" i="7"/>
  <c r="DM728" i="7"/>
  <c r="DM730" i="7"/>
  <c r="DM784" i="7"/>
  <c r="DM250" i="7"/>
  <c r="DM325" i="7"/>
  <c r="DM390" i="7"/>
  <c r="DM719" i="7"/>
  <c r="DM759" i="7"/>
  <c r="DM729" i="7"/>
  <c r="DM37" i="7"/>
  <c r="DM568" i="7"/>
  <c r="DM175" i="7"/>
  <c r="DM350" i="7"/>
  <c r="DM724" i="7"/>
  <c r="DM816" i="7"/>
  <c r="DM403" i="7"/>
  <c r="DM819" i="7"/>
  <c r="DM14" i="7"/>
  <c r="DM40" i="7"/>
  <c r="DM825" i="7"/>
  <c r="DM512" i="7"/>
  <c r="DM214" i="7"/>
  <c r="DM357" i="7"/>
  <c r="DM578" i="7"/>
  <c r="DM660" i="7"/>
  <c r="DM235" i="7"/>
  <c r="DM434" i="7"/>
  <c r="DM513" i="7"/>
  <c r="DM341" i="7"/>
  <c r="DM708" i="7"/>
  <c r="DM292" i="7"/>
  <c r="DM563" i="7"/>
  <c r="DM110" i="7"/>
  <c r="DM271" i="7"/>
  <c r="DM507" i="7"/>
  <c r="DM294" i="7"/>
  <c r="DM257" i="7"/>
  <c r="DM200" i="7"/>
  <c r="DM100" i="7"/>
  <c r="DM756" i="7"/>
  <c r="DM510" i="7"/>
  <c r="DM772" i="7"/>
  <c r="DM54" i="7"/>
  <c r="DM302" i="7"/>
  <c r="DM688" i="7"/>
  <c r="DM423" i="7"/>
  <c r="DM404" i="7"/>
  <c r="DM376" i="7"/>
  <c r="DM297" i="7"/>
  <c r="DM309" i="7"/>
  <c r="DM466" i="7"/>
  <c r="DM498" i="7"/>
  <c r="DM85" i="7"/>
  <c r="DM78" i="7"/>
  <c r="DM242" i="7"/>
  <c r="DM332" i="7"/>
  <c r="DM391" i="7"/>
  <c r="DM610" i="7"/>
  <c r="DM657" i="7"/>
  <c r="DM202" i="7"/>
  <c r="DM458" i="7"/>
  <c r="DM565" i="7"/>
  <c r="DM648" i="7"/>
  <c r="DM760" i="7"/>
  <c r="DM741" i="7"/>
  <c r="DM592" i="7"/>
  <c r="DM746" i="7"/>
  <c r="DM750" i="7"/>
  <c r="DM824" i="7"/>
  <c r="DM63" i="7"/>
  <c r="DM138" i="7"/>
  <c r="DM356" i="7"/>
  <c r="DM94" i="7"/>
  <c r="DM150" i="7"/>
  <c r="DM232" i="7"/>
  <c r="DM586" i="7"/>
  <c r="DM234" i="7"/>
  <c r="DM328" i="7"/>
  <c r="DM393" i="7"/>
  <c r="DM486" i="7"/>
  <c r="DM352" i="7"/>
  <c r="DM49" i="7"/>
  <c r="DM544" i="7"/>
  <c r="DM412" i="7"/>
  <c r="DM416" i="7"/>
  <c r="DM506" i="7"/>
  <c r="DM617" i="7"/>
  <c r="DM369" i="7"/>
  <c r="DM205" i="7"/>
  <c r="DM52" i="7"/>
  <c r="DM632" i="7"/>
  <c r="DM751" i="7"/>
  <c r="DM762" i="7"/>
  <c r="DM39" i="7"/>
  <c r="DM397" i="7"/>
  <c r="DM66" i="7"/>
  <c r="DM382" i="7"/>
  <c r="DM459" i="7"/>
  <c r="DM528" i="7"/>
  <c r="DM48" i="7"/>
  <c r="DM608" i="7"/>
  <c r="DM6" i="7"/>
  <c r="DM109" i="7"/>
  <c r="DM209" i="7"/>
  <c r="DM805" i="7"/>
  <c r="DM165" i="7"/>
  <c r="DM274" i="7"/>
  <c r="DM348" i="7"/>
  <c r="DM385" i="7"/>
  <c r="DM491" i="7"/>
  <c r="DM409" i="7"/>
  <c r="DM473" i="7"/>
  <c r="DM571" i="7"/>
  <c r="DM685" i="7"/>
  <c r="DM439" i="7"/>
  <c r="DM684" i="7"/>
  <c r="DM263" i="7"/>
  <c r="DM476" i="7"/>
  <c r="DM139" i="7"/>
  <c r="DM587" i="7"/>
  <c r="DM199" i="7"/>
  <c r="DM71" i="7"/>
  <c r="DM179" i="7"/>
  <c r="DM745" i="7"/>
  <c r="DM635" i="7"/>
  <c r="DM680" i="7"/>
  <c r="DM323" i="7"/>
  <c r="DM542" i="7"/>
  <c r="DM273" i="7"/>
  <c r="DM32" i="7"/>
  <c r="DM551" i="7"/>
  <c r="DM358" i="7"/>
  <c r="DM349" i="7"/>
  <c r="DM570" i="7"/>
  <c r="DM221" i="7"/>
  <c r="DM566" i="7"/>
  <c r="DM733" i="7"/>
  <c r="DM300" i="7"/>
  <c r="DM451" i="7"/>
  <c r="DM479" i="7"/>
  <c r="DM573" i="7"/>
  <c r="DM672" i="7"/>
  <c r="DM501" i="7"/>
  <c r="DM734" i="7"/>
  <c r="DM636" i="7"/>
  <c r="DM721" i="7"/>
  <c r="DM797" i="7"/>
  <c r="DM106" i="7"/>
  <c r="DM331" i="7"/>
  <c r="DM226" i="7"/>
  <c r="DM176" i="7"/>
  <c r="DM65" i="7"/>
  <c r="DM155" i="7"/>
  <c r="DM218" i="7"/>
  <c r="DM534" i="7"/>
  <c r="DM266" i="7"/>
  <c r="DM373" i="7"/>
  <c r="DM593" i="7"/>
  <c r="DM377" i="7"/>
  <c r="DM681" i="7"/>
  <c r="DM526" i="7"/>
  <c r="DM687" i="7"/>
  <c r="DM408" i="7"/>
  <c r="DM136" i="7"/>
  <c r="DM558" i="7"/>
  <c r="DM674" i="7"/>
  <c r="DM712" i="7"/>
  <c r="DM781" i="7"/>
  <c r="DM134" i="7"/>
  <c r="DM330" i="7"/>
  <c r="DM206" i="7"/>
  <c r="DM595" i="7"/>
  <c r="DM638" i="7"/>
  <c r="DM44" i="7"/>
  <c r="DM228" i="7"/>
  <c r="DM396" i="7"/>
  <c r="DM782" i="7"/>
  <c r="DM829" i="7"/>
  <c r="DM104" i="7"/>
  <c r="DM533" i="7"/>
  <c r="DM725" i="7"/>
  <c r="DM233" i="7"/>
  <c r="DM605" i="7"/>
  <c r="DM183" i="7"/>
  <c r="DM305" i="7"/>
  <c r="DM312" i="7"/>
  <c r="DM484" i="7"/>
  <c r="DM290" i="7"/>
  <c r="DM388" i="7"/>
  <c r="DM431" i="7"/>
  <c r="DM532" i="7"/>
  <c r="DM169" i="7"/>
  <c r="DM516" i="7"/>
  <c r="DM594" i="7"/>
  <c r="DM665" i="7"/>
  <c r="DM355" i="7"/>
  <c r="DM716" i="7"/>
  <c r="DM246" i="7"/>
  <c r="DM124" i="7"/>
  <c r="DM774" i="7"/>
  <c r="DM499" i="7"/>
  <c r="DM306" i="7"/>
  <c r="DM715" i="7"/>
  <c r="DM799" i="7"/>
  <c r="DM20" i="7"/>
  <c r="DM118" i="7"/>
  <c r="DM575" i="7"/>
  <c r="DM826" i="7"/>
  <c r="DM22" i="7"/>
  <c r="DM723" i="7"/>
  <c r="DM796" i="7"/>
  <c r="DM177" i="7"/>
  <c r="DM395" i="7"/>
  <c r="DM832" i="7"/>
  <c r="DM86" i="7"/>
  <c r="DM126" i="7"/>
  <c r="DM258" i="7"/>
  <c r="DM115" i="7"/>
  <c r="DM368" i="7"/>
  <c r="DM313" i="7"/>
  <c r="DM678" i="7"/>
  <c r="DM318" i="7"/>
  <c r="DM460" i="7"/>
  <c r="DM464" i="7"/>
  <c r="DM720" i="7"/>
  <c r="DM193" i="7"/>
  <c r="DM517" i="7"/>
  <c r="DM604" i="7"/>
  <c r="DM647" i="7"/>
  <c r="DM307" i="7"/>
  <c r="DM701" i="7"/>
  <c r="DM711" i="7"/>
  <c r="DM777" i="7"/>
  <c r="DM186" i="7"/>
  <c r="DM10" i="7"/>
  <c r="DM440" i="7"/>
  <c r="DM171" i="7"/>
  <c r="DM768" i="7"/>
  <c r="DM833" i="7"/>
  <c r="DM105" i="7"/>
  <c r="DM643" i="7"/>
  <c r="DM72" i="7"/>
  <c r="DM195" i="7"/>
  <c r="DM406" i="7"/>
  <c r="DM277" i="7"/>
  <c r="DM351" i="7"/>
  <c r="DM387" i="7"/>
  <c r="DM500" i="7"/>
  <c r="DM41" i="7"/>
  <c r="DM381" i="7"/>
  <c r="DM798" i="7"/>
  <c r="DM45" i="7"/>
  <c r="DM84" i="7"/>
  <c r="DM692" i="7"/>
  <c r="DM443" i="7"/>
  <c r="DM401" i="7"/>
  <c r="DM536" i="7"/>
  <c r="DM611" i="7"/>
  <c r="DM346" i="7"/>
  <c r="DM445" i="7"/>
  <c r="DM693" i="7"/>
  <c r="DM812" i="7"/>
  <c r="DM29" i="7"/>
  <c r="DM75" i="7"/>
  <c r="DM16" i="7"/>
  <c r="DM36" i="7"/>
  <c r="DM145" i="7"/>
  <c r="DM265" i="7"/>
  <c r="DM95" i="7"/>
  <c r="DM260" i="7"/>
  <c r="DM450" i="7"/>
  <c r="DM361" i="7"/>
  <c r="DM245" i="7"/>
  <c r="DM773" i="7"/>
  <c r="DM765" i="7"/>
  <c r="DM477" i="7"/>
  <c r="DM669" i="7"/>
  <c r="DM447" i="7"/>
  <c r="DM584" i="7"/>
  <c r="DM161" i="7"/>
  <c r="DM707" i="7"/>
  <c r="DM159" i="7"/>
  <c r="DM699" i="7"/>
  <c r="DM125" i="7"/>
  <c r="DM653" i="7"/>
  <c r="DM208" i="7"/>
  <c r="DM474" i="7"/>
  <c r="DM518" i="7"/>
  <c r="DN268" i="7" l="1"/>
  <c r="DN332" i="7"/>
  <c r="DN434" i="7"/>
  <c r="DN451" i="7"/>
  <c r="DN506" i="7"/>
  <c r="DN223" i="7"/>
  <c r="DN389" i="7"/>
  <c r="DN266" i="7"/>
  <c r="DN329" i="7"/>
  <c r="DN453" i="7"/>
  <c r="DN509" i="7"/>
  <c r="DN126" i="7"/>
  <c r="DN172" i="7"/>
  <c r="DN45" i="7"/>
  <c r="DN145" i="7"/>
  <c r="DN247" i="7"/>
  <c r="DN286" i="7"/>
  <c r="DN233" i="7"/>
  <c r="DN282" i="7"/>
  <c r="DN473" i="7"/>
  <c r="DN634" i="7"/>
  <c r="DN761" i="7"/>
  <c r="DN215" i="7"/>
  <c r="DN638" i="7"/>
  <c r="DN758" i="7"/>
  <c r="DN830" i="7"/>
  <c r="DN93" i="7"/>
  <c r="DN155" i="7"/>
  <c r="DN713" i="7"/>
  <c r="DN39" i="7"/>
  <c r="DN695" i="7"/>
  <c r="DN766" i="7"/>
  <c r="DN774" i="7"/>
  <c r="DN179" i="7"/>
  <c r="DN379" i="7"/>
  <c r="DN565" i="7"/>
  <c r="DN795" i="7"/>
  <c r="DN37" i="7"/>
  <c r="DN149" i="7"/>
  <c r="DN662" i="7"/>
  <c r="DN49" i="7"/>
  <c r="DN111" i="7"/>
  <c r="DN690" i="7"/>
  <c r="DN826" i="7"/>
  <c r="DN50" i="7"/>
  <c r="DN228" i="7"/>
  <c r="DN460" i="7"/>
  <c r="DN405" i="7"/>
  <c r="DN430" i="7"/>
  <c r="DN481" i="7"/>
  <c r="DN559" i="7"/>
  <c r="DN317" i="7"/>
  <c r="DN513" i="7"/>
  <c r="DN615" i="7"/>
  <c r="DN640" i="7"/>
  <c r="DN733" i="7"/>
  <c r="DN5" i="7"/>
  <c r="DN558" i="7"/>
  <c r="DN300" i="7"/>
  <c r="DN311" i="7"/>
  <c r="DN456" i="7"/>
  <c r="DN512" i="7"/>
  <c r="DN132" i="7"/>
  <c r="DN173" i="7"/>
  <c r="DN745" i="7"/>
  <c r="DN804" i="7"/>
  <c r="DN256" i="7"/>
  <c r="DN206" i="7"/>
  <c r="DN205" i="7"/>
  <c r="DN217" i="7"/>
  <c r="DN489" i="7"/>
  <c r="DN40" i="7"/>
  <c r="DN310" i="7"/>
  <c r="DN114" i="7"/>
  <c r="DN624" i="7"/>
  <c r="DN38" i="7"/>
  <c r="DN442" i="7"/>
  <c r="DN753" i="7"/>
  <c r="DN712" i="7"/>
  <c r="DN366" i="7"/>
  <c r="DN664" i="7"/>
  <c r="DN103" i="7"/>
  <c r="DN175" i="7"/>
  <c r="DN742" i="7"/>
  <c r="DN219" i="7"/>
  <c r="DN710" i="7"/>
  <c r="DN510" i="7"/>
  <c r="DN652" i="7"/>
  <c r="DN139" i="7"/>
  <c r="DN495" i="7"/>
  <c r="DN46" i="7"/>
  <c r="DN347" i="7"/>
  <c r="DN267" i="7"/>
  <c r="DN476" i="7"/>
  <c r="DN518" i="7"/>
  <c r="DN599" i="7"/>
  <c r="DN658" i="7"/>
  <c r="DN667" i="7"/>
  <c r="DN327" i="7"/>
  <c r="DN437" i="7"/>
  <c r="DN525" i="7"/>
  <c r="DN592" i="7"/>
  <c r="DN650" i="7"/>
  <c r="DN539" i="7"/>
  <c r="DN734" i="7"/>
  <c r="DN232" i="7"/>
  <c r="DN260" i="7"/>
  <c r="DN344" i="7"/>
  <c r="DN410" i="7"/>
  <c r="DN647" i="7"/>
  <c r="DN85" i="7"/>
  <c r="DN609" i="7"/>
  <c r="DN4" i="7"/>
  <c r="DN72" i="7"/>
  <c r="DN159" i="7"/>
  <c r="DN243" i="7"/>
  <c r="DN54" i="7"/>
  <c r="DN160" i="7"/>
  <c r="DN227" i="7"/>
  <c r="DN299" i="7"/>
  <c r="DN270" i="7"/>
  <c r="DN533" i="7"/>
  <c r="DN798" i="7"/>
  <c r="DN36" i="7"/>
  <c r="DN122" i="7"/>
  <c r="DN674" i="7"/>
  <c r="DN13" i="7"/>
  <c r="DN60" i="7"/>
  <c r="DN118" i="7"/>
  <c r="DN182" i="7"/>
  <c r="DN285" i="7"/>
  <c r="DN265" i="7"/>
  <c r="DN457" i="7"/>
  <c r="DN725" i="7"/>
  <c r="DN831" i="7"/>
  <c r="DN90" i="7"/>
  <c r="DN178" i="7"/>
  <c r="DN757" i="7"/>
  <c r="DN102" i="7"/>
  <c r="DN487" i="7"/>
  <c r="DN546" i="7"/>
  <c r="DN630" i="7"/>
  <c r="DN749" i="7"/>
  <c r="DN750" i="7"/>
  <c r="DN628" i="7"/>
  <c r="DN722" i="7"/>
  <c r="DN129" i="7"/>
  <c r="DN52" i="7"/>
  <c r="DN450" i="7"/>
  <c r="DN153" i="7"/>
  <c r="DN440" i="7"/>
  <c r="DN526" i="7"/>
  <c r="DN595" i="7"/>
  <c r="DN657" i="7"/>
  <c r="DN581" i="7"/>
  <c r="DN687" i="7"/>
  <c r="DN34" i="7"/>
  <c r="DN151" i="7"/>
  <c r="DN353" i="7"/>
  <c r="DN441" i="7"/>
  <c r="DN665" i="7"/>
  <c r="DN10" i="7"/>
  <c r="DN776" i="7"/>
  <c r="DN119" i="7"/>
  <c r="DN829" i="7"/>
  <c r="DN573" i="7"/>
  <c r="DN635" i="7"/>
  <c r="DN731" i="7"/>
  <c r="DN816" i="7"/>
  <c r="DN127" i="7"/>
  <c r="DN235" i="7"/>
  <c r="DN346" i="7"/>
  <c r="DN474" i="7"/>
  <c r="DN827" i="7"/>
  <c r="DN818" i="7"/>
  <c r="DN259" i="7"/>
  <c r="DN30" i="7"/>
  <c r="DN582" i="7"/>
  <c r="DN298" i="7"/>
  <c r="DN645" i="7"/>
  <c r="DN340" i="7"/>
  <c r="DN593" i="7"/>
  <c r="DN823" i="7"/>
  <c r="DN737" i="7"/>
  <c r="DN531" i="7"/>
  <c r="DN148" i="7"/>
  <c r="DN176" i="7"/>
  <c r="DN236" i="7"/>
  <c r="DN536" i="7"/>
  <c r="DN120" i="7"/>
  <c r="DN429" i="7"/>
  <c r="DN572" i="7"/>
  <c r="DN789" i="7"/>
  <c r="DN612" i="7"/>
  <c r="DN637" i="7"/>
  <c r="DN693" i="7"/>
  <c r="DN26" i="7"/>
  <c r="DN202" i="7"/>
  <c r="DN571" i="7"/>
  <c r="DN570" i="7"/>
  <c r="DN632" i="7"/>
  <c r="DN717" i="7"/>
  <c r="DN810" i="7"/>
  <c r="DN163" i="7"/>
  <c r="DN764" i="7"/>
  <c r="DN328" i="7"/>
  <c r="DN436" i="7"/>
  <c r="DN466" i="7"/>
  <c r="DN574" i="7"/>
  <c r="DN246" i="7"/>
  <c r="DN648" i="7"/>
  <c r="DN74" i="7"/>
  <c r="DN135" i="7"/>
  <c r="DN193" i="7"/>
  <c r="DN254" i="7"/>
  <c r="DN707" i="7"/>
  <c r="DN199" i="7"/>
  <c r="DN307" i="7"/>
  <c r="DN337" i="7"/>
  <c r="DN398" i="7"/>
  <c r="DN748" i="7"/>
  <c r="DN42" i="7"/>
  <c r="DN142" i="7"/>
  <c r="DN244" i="7"/>
  <c r="DN280" i="7"/>
  <c r="DN188" i="7"/>
  <c r="DN461" i="7"/>
  <c r="DN209" i="7"/>
  <c r="DN295" i="7"/>
  <c r="DN377" i="7"/>
  <c r="DN407" i="7"/>
  <c r="DN646" i="7"/>
  <c r="DN230" i="7"/>
  <c r="DN70" i="7"/>
  <c r="DN156" i="7"/>
  <c r="DN224" i="7"/>
  <c r="DN291" i="7"/>
  <c r="DN279" i="7"/>
  <c r="DN542" i="7"/>
  <c r="DN528" i="7"/>
  <c r="DN700" i="7"/>
  <c r="DN14" i="7"/>
  <c r="DN345" i="7"/>
  <c r="DN792" i="7"/>
  <c r="DN80" i="7"/>
  <c r="DN191" i="7"/>
  <c r="DN603" i="7"/>
  <c r="DN150" i="7"/>
  <c r="DN556" i="7"/>
  <c r="DN498" i="7"/>
  <c r="DN363" i="7"/>
  <c r="DN705" i="7"/>
  <c r="DN796" i="7"/>
  <c r="DN778" i="7"/>
  <c r="DN231" i="7"/>
  <c r="DN301" i="7"/>
  <c r="DN488" i="7"/>
  <c r="DN364" i="7"/>
  <c r="DN348" i="7"/>
  <c r="DN242" i="7"/>
  <c r="DN719" i="7"/>
  <c r="DN3" i="7"/>
  <c r="DN7" i="7"/>
  <c r="DN485" i="7"/>
  <c r="DN676" i="7"/>
  <c r="DN594" i="7"/>
  <c r="DN720" i="7"/>
  <c r="DN787" i="7"/>
  <c r="DN31" i="7"/>
  <c r="DN116" i="7"/>
  <c r="DN588" i="7"/>
  <c r="DN324" i="7"/>
  <c r="DN500" i="7"/>
  <c r="DN544" i="7"/>
  <c r="DN660" i="7"/>
  <c r="DN746" i="7"/>
  <c r="DN727" i="7"/>
  <c r="DN589" i="7"/>
  <c r="DN210" i="7"/>
  <c r="DN213" i="7"/>
  <c r="DN380" i="7"/>
  <c r="DN432" i="7"/>
  <c r="DN696" i="7"/>
  <c r="DN336" i="7"/>
  <c r="DN447" i="7"/>
  <c r="DN535" i="7"/>
  <c r="DN610" i="7"/>
  <c r="DN297" i="7"/>
  <c r="DN229" i="7"/>
  <c r="DN257" i="7"/>
  <c r="DN341" i="7"/>
  <c r="DN387" i="7"/>
  <c r="DN686" i="7"/>
  <c r="DN110" i="7"/>
  <c r="DN362" i="7"/>
  <c r="DN417" i="7"/>
  <c r="DN469" i="7"/>
  <c r="DN561" i="7"/>
  <c r="DN288" i="7"/>
  <c r="DN689" i="7"/>
  <c r="DN141" i="7"/>
  <c r="DN304" i="7"/>
  <c r="DN334" i="7"/>
  <c r="DN401" i="7"/>
  <c r="DN726" i="7"/>
  <c r="DN381" i="7"/>
  <c r="DN492" i="7"/>
  <c r="DN65" i="7"/>
  <c r="DN83" i="7"/>
  <c r="DN81" i="7"/>
  <c r="DN702" i="7"/>
  <c r="DN86" i="7"/>
  <c r="DN203" i="7"/>
  <c r="DN294" i="7"/>
  <c r="DN335" i="7"/>
  <c r="DN468" i="7"/>
  <c r="DN723" i="7"/>
  <c r="DN790" i="7"/>
  <c r="DN367" i="7"/>
  <c r="DN214" i="7"/>
  <c r="DN356" i="7"/>
  <c r="DN584" i="7"/>
  <c r="DN11" i="7"/>
  <c r="DN283" i="7"/>
  <c r="DN391" i="7"/>
  <c r="DN692" i="7"/>
  <c r="DN408" i="7"/>
  <c r="DN773" i="7"/>
  <c r="DN278" i="7"/>
  <c r="DN115" i="7"/>
  <c r="DN606" i="7"/>
  <c r="DN238" i="7"/>
  <c r="DN524" i="7"/>
  <c r="DN262" i="7"/>
  <c r="DN77" i="7"/>
  <c r="DN146" i="7"/>
  <c r="DN196" i="7"/>
  <c r="DN20" i="7"/>
  <c r="DN277" i="7"/>
  <c r="DN198" i="7"/>
  <c r="DN27" i="7"/>
  <c r="DN101" i="7"/>
  <c r="DN174" i="7"/>
  <c r="DN252" i="7"/>
  <c r="DN200" i="7"/>
  <c r="DN167" i="7"/>
  <c r="DN625" i="7"/>
  <c r="DN721" i="7"/>
  <c r="DN785" i="7"/>
  <c r="DN98" i="7"/>
  <c r="DN315" i="7"/>
  <c r="DN273" i="7"/>
  <c r="DN365" i="7"/>
  <c r="DN420" i="7"/>
  <c r="DN454" i="7"/>
  <c r="DN567" i="7"/>
  <c r="DN338" i="7"/>
  <c r="DN520" i="7"/>
  <c r="DN579" i="7"/>
  <c r="DN641" i="7"/>
  <c r="DN714" i="7"/>
  <c r="DN800" i="7"/>
  <c r="DN320" i="7"/>
  <c r="DN433" i="7"/>
  <c r="DN471" i="7"/>
  <c r="DN568" i="7"/>
  <c r="DN275" i="7"/>
  <c r="DN562" i="7"/>
  <c r="DN496" i="7"/>
  <c r="DN583" i="7"/>
  <c r="DN677" i="7"/>
  <c r="DN754" i="7"/>
  <c r="DN704" i="7"/>
  <c r="DN269" i="7"/>
  <c r="DN316" i="7"/>
  <c r="DN444" i="7"/>
  <c r="DN532" i="7"/>
  <c r="DN604" i="7"/>
  <c r="DN354" i="7"/>
  <c r="DN788" i="7"/>
  <c r="DN75" i="7"/>
  <c r="DN138" i="7"/>
  <c r="DN197" i="7"/>
  <c r="DN330" i="7"/>
  <c r="DN326" i="7"/>
  <c r="DN292" i="7"/>
  <c r="DN371" i="7"/>
  <c r="DN438" i="7"/>
  <c r="DN515" i="7"/>
  <c r="DN99" i="7"/>
  <c r="DN108" i="7"/>
  <c r="DN9" i="7"/>
  <c r="DN113" i="7"/>
  <c r="DN220" i="7"/>
  <c r="DO2" i="7"/>
  <c r="DO661" i="7" s="1"/>
  <c r="DN253" i="7"/>
  <c r="DN427" i="7"/>
  <c r="DN503" i="7"/>
  <c r="DN738" i="7"/>
  <c r="DN794" i="7"/>
  <c r="DN87" i="7"/>
  <c r="DN808" i="7"/>
  <c r="DN406" i="7"/>
  <c r="DN552" i="7"/>
  <c r="DN511" i="7"/>
  <c r="DN171" i="7"/>
  <c r="DN296" i="7"/>
  <c r="DN325" i="7"/>
  <c r="DN642" i="7"/>
  <c r="DN587" i="7"/>
  <c r="DN627" i="7"/>
  <c r="DN17" i="7"/>
  <c r="DN73" i="7"/>
  <c r="DN529" i="7"/>
  <c r="DN208" i="7"/>
  <c r="DN786" i="7"/>
  <c r="DN613" i="7"/>
  <c r="DN678" i="7"/>
  <c r="DN747" i="7"/>
  <c r="DN234" i="7"/>
  <c r="DN735" i="7"/>
  <c r="DN125" i="7"/>
  <c r="DN185" i="7"/>
  <c r="DN276" i="7"/>
  <c r="DN331" i="7"/>
  <c r="DN480" i="7"/>
  <c r="DN718" i="7"/>
  <c r="DN548" i="7"/>
  <c r="DN152" i="7"/>
  <c r="DN290" i="7"/>
  <c r="DN378" i="7"/>
  <c r="DN424" i="7"/>
  <c r="DN618" i="7"/>
  <c r="DN426" i="7"/>
  <c r="DN809" i="7"/>
  <c r="DN833" i="7"/>
  <c r="DN105" i="7"/>
  <c r="DN521" i="7"/>
  <c r="DN769" i="7"/>
  <c r="DN779" i="7"/>
  <c r="DN499" i="7"/>
  <c r="DN586" i="7"/>
  <c r="DN680" i="7"/>
  <c r="DN706" i="7"/>
  <c r="DN413" i="7"/>
  <c r="DN629" i="7"/>
  <c r="DN751" i="7"/>
  <c r="DN822" i="7"/>
  <c r="DN186" i="7"/>
  <c r="DN403" i="7"/>
  <c r="DN497" i="7"/>
  <c r="DN549" i="7"/>
  <c r="DN636" i="7"/>
  <c r="DN732" i="7"/>
  <c r="DN656" i="7"/>
  <c r="DN128" i="7"/>
  <c r="DN655" i="7"/>
  <c r="DN729" i="7"/>
  <c r="DN799" i="7"/>
  <c r="DN28" i="7"/>
  <c r="DN372" i="7"/>
  <c r="DN755" i="7"/>
  <c r="DN517" i="7"/>
  <c r="DN576" i="7"/>
  <c r="DN663" i="7"/>
  <c r="DN759" i="7"/>
  <c r="DN736" i="7"/>
  <c r="DN386" i="7"/>
  <c r="DN245" i="7"/>
  <c r="DN309" i="7"/>
  <c r="DN464" i="7"/>
  <c r="DN47" i="7"/>
  <c r="DN395" i="7"/>
  <c r="DN505" i="7"/>
  <c r="DN672" i="7"/>
  <c r="DN133" i="7"/>
  <c r="DN382" i="7"/>
  <c r="DN411" i="7"/>
  <c r="DN472" i="7"/>
  <c r="DN598" i="7"/>
  <c r="DN32" i="7"/>
  <c r="DN752" i="7"/>
  <c r="DN79" i="7"/>
  <c r="DN431" i="7"/>
  <c r="DN534" i="7"/>
  <c r="DN569" i="7"/>
  <c r="DN805" i="7"/>
  <c r="DN241" i="7"/>
  <c r="DN289" i="7"/>
  <c r="DN368" i="7"/>
  <c r="DN423" i="7"/>
  <c r="DN69" i="7"/>
  <c r="DN15" i="7"/>
  <c r="DN402" i="7"/>
  <c r="DN239" i="7"/>
  <c r="DN57" i="7"/>
  <c r="DN162" i="7"/>
  <c r="DN211" i="7"/>
  <c r="DN117" i="7"/>
  <c r="DN350" i="7"/>
  <c r="DN780" i="7"/>
  <c r="DN685" i="7"/>
  <c r="DN743" i="7"/>
  <c r="DN802" i="7"/>
  <c r="DN106" i="7"/>
  <c r="DN797" i="7"/>
  <c r="DN784" i="7"/>
  <c r="DN112" i="7"/>
  <c r="DN807" i="7"/>
  <c r="DN782" i="7"/>
  <c r="DN25" i="7"/>
  <c r="DN319" i="7"/>
  <c r="DN486" i="7"/>
  <c r="DN322" i="7"/>
  <c r="DN414" i="7"/>
  <c r="DN502" i="7"/>
  <c r="DN547" i="7"/>
  <c r="DN666" i="7"/>
  <c r="DN507" i="7"/>
  <c r="DN467" i="7"/>
  <c r="DN250" i="7"/>
  <c r="DN475" i="7"/>
  <c r="DN560" i="7"/>
  <c r="DN681" i="7"/>
  <c r="DN741" i="7"/>
  <c r="DN654" i="7"/>
  <c r="DN140" i="7"/>
  <c r="DN251" i="7"/>
  <c r="DN318" i="7"/>
  <c r="DN416" i="7"/>
  <c r="DN530" i="7"/>
  <c r="DN791" i="7"/>
  <c r="DN777" i="7"/>
  <c r="DN811" i="7"/>
  <c r="DN19" i="7"/>
  <c r="DN123" i="7"/>
  <c r="DN124" i="7"/>
  <c r="DN6" i="7"/>
  <c r="DN96" i="7"/>
  <c r="DN177" i="7"/>
  <c r="DN212" i="7"/>
  <c r="DN195" i="7"/>
  <c r="DN385" i="7"/>
  <c r="DN806" i="7"/>
  <c r="DN68" i="7"/>
  <c r="DN55" i="7"/>
  <c r="DN165" i="7"/>
  <c r="DN762" i="7"/>
  <c r="DN157" i="7"/>
  <c r="DN82" i="7"/>
  <c r="DN183" i="7"/>
  <c r="DN261" i="7"/>
  <c r="DN357" i="7"/>
  <c r="DN361" i="7"/>
  <c r="DN740" i="7"/>
  <c r="DN781" i="7"/>
  <c r="DN18" i="7"/>
  <c r="DN88" i="7"/>
  <c r="DN226" i="7"/>
  <c r="DN793" i="7"/>
  <c r="DN419" i="7"/>
  <c r="DN516" i="7"/>
  <c r="DN619" i="7"/>
  <c r="DN679" i="7"/>
  <c r="DN43" i="7"/>
  <c r="DN78" i="7"/>
  <c r="DN715" i="7"/>
  <c r="DN817" i="7"/>
  <c r="DN33" i="7"/>
  <c r="DN374" i="7"/>
  <c r="DN553" i="7"/>
  <c r="DN393" i="7"/>
  <c r="DN448" i="7"/>
  <c r="DN566" i="7"/>
  <c r="DN659" i="7"/>
  <c r="DN404" i="7"/>
  <c r="DN225" i="7"/>
  <c r="DN62" i="7"/>
  <c r="DN58" i="7"/>
  <c r="DN321" i="7"/>
  <c r="DN422" i="7"/>
  <c r="DN575" i="7"/>
  <c r="DN538" i="7"/>
  <c r="DN97" i="7"/>
  <c r="DN76" i="7"/>
  <c r="DN783" i="7"/>
  <c r="DN557" i="7"/>
  <c r="DN394" i="7"/>
  <c r="DN643" i="7"/>
  <c r="DN465" i="7"/>
  <c r="DN493" i="7"/>
  <c r="DN84" i="7"/>
  <c r="DN711" i="7"/>
  <c r="DN577" i="7"/>
  <c r="DN684" i="7"/>
  <c r="DN709" i="7"/>
  <c r="DN772" i="7"/>
  <c r="DN107" i="7"/>
  <c r="DN832" i="7"/>
  <c r="DN463" i="7"/>
  <c r="DN620" i="7"/>
  <c r="DN703" i="7"/>
  <c r="DN815" i="7"/>
  <c r="DN61" i="7"/>
  <c r="DN264" i="7"/>
  <c r="DN303" i="7"/>
  <c r="DN397" i="7"/>
  <c r="DN452" i="7"/>
  <c r="DN545" i="7"/>
  <c r="DN158" i="7"/>
  <c r="DN187" i="7"/>
  <c r="DN459" i="7"/>
  <c r="DN94" i="7"/>
  <c r="DN189" i="7"/>
  <c r="DN272" i="7"/>
  <c r="DN555" i="7"/>
  <c r="DN144" i="7"/>
  <c r="DN287" i="7"/>
  <c r="DN375" i="7"/>
  <c r="DN418" i="7"/>
  <c r="DN602" i="7"/>
  <c r="DN44" i="7"/>
  <c r="DN89" i="7"/>
  <c r="DN137" i="7"/>
  <c r="DN168" i="7"/>
  <c r="DN308" i="7"/>
  <c r="DN384" i="7"/>
  <c r="DN605" i="7"/>
  <c r="DN207" i="7"/>
  <c r="DN305" i="7"/>
  <c r="DN370" i="7"/>
  <c r="DN501" i="7"/>
  <c r="DN765" i="7"/>
  <c r="DN537" i="7"/>
  <c r="DN95" i="7"/>
  <c r="DN180" i="7"/>
  <c r="DN240" i="7"/>
  <c r="DN302" i="7"/>
  <c r="DN415" i="7"/>
  <c r="DN22" i="7"/>
  <c r="DN691" i="7"/>
  <c r="DN756" i="7"/>
  <c r="DN767" i="7"/>
  <c r="DN190" i="7"/>
  <c r="DN490" i="7"/>
  <c r="DN24" i="7"/>
  <c r="DN100" i="7"/>
  <c r="DN201" i="7"/>
  <c r="DN820" i="7"/>
  <c r="DN170" i="7"/>
  <c r="DN550" i="7"/>
  <c r="DN623" i="7"/>
  <c r="DN730" i="7"/>
  <c r="DN683" i="7"/>
  <c r="DN29" i="7"/>
  <c r="DN649" i="7"/>
  <c r="DN136" i="7"/>
  <c r="DN184" i="7"/>
  <c r="DN455" i="7"/>
  <c r="DN551" i="7"/>
  <c r="DN131" i="7"/>
  <c r="DN333" i="7"/>
  <c r="DN8" i="7"/>
  <c r="DN166" i="7"/>
  <c r="DN708" i="7"/>
  <c r="DN504" i="7"/>
  <c r="DN446" i="7"/>
  <c r="DN71" i="7"/>
  <c r="DN271" i="7"/>
  <c r="DN169" i="7"/>
  <c r="DN760" i="7"/>
  <c r="DN814" i="7"/>
  <c r="DN12" i="7"/>
  <c r="DN130" i="7"/>
  <c r="DN563" i="7"/>
  <c r="DN484" i="7"/>
  <c r="DN41" i="7"/>
  <c r="DN768" i="7"/>
  <c r="DN16" i="7"/>
  <c r="DN67" i="7"/>
  <c r="DN508" i="7"/>
  <c r="DN724" i="7"/>
  <c r="DN435" i="7"/>
  <c r="DN522" i="7"/>
  <c r="DN585" i="7"/>
  <c r="DN668" i="7"/>
  <c r="DN564" i="7"/>
  <c r="DN671" i="7"/>
  <c r="DN828" i="7"/>
  <c r="DN222" i="7"/>
  <c r="DN339" i="7"/>
  <c r="DN349" i="7"/>
  <c r="DN204" i="7"/>
  <c r="DN360" i="7"/>
  <c r="DN399" i="7"/>
  <c r="DN478" i="7"/>
  <c r="DN578" i="7"/>
  <c r="DN143" i="7"/>
  <c r="DN458" i="7"/>
  <c r="DN248" i="7"/>
  <c r="DN312" i="7"/>
  <c r="DN409" i="7"/>
  <c r="DN470" i="7"/>
  <c r="DN821" i="7"/>
  <c r="DN343" i="7"/>
  <c r="DN428" i="7"/>
  <c r="DN482" i="7"/>
  <c r="DN527" i="7"/>
  <c r="DN614" i="7"/>
  <c r="DN421" i="7"/>
  <c r="DN164" i="7"/>
  <c r="DN284" i="7"/>
  <c r="DN369" i="7"/>
  <c r="DN443" i="7"/>
  <c r="DN491" i="7"/>
  <c r="DN53" i="7"/>
  <c r="DN639" i="7"/>
  <c r="DN819" i="7"/>
  <c r="DN35" i="7"/>
  <c r="DN154" i="7"/>
  <c r="DN359" i="7"/>
  <c r="DN92" i="7"/>
  <c r="DN181" i="7"/>
  <c r="DN258" i="7"/>
  <c r="DN351" i="7"/>
  <c r="DN383" i="7"/>
  <c r="DN597" i="7"/>
  <c r="DN621" i="7"/>
  <c r="DN824" i="7"/>
  <c r="DN23" i="7"/>
  <c r="DN66" i="7"/>
  <c r="DN483" i="7"/>
  <c r="DN274" i="7"/>
  <c r="DN306" i="7"/>
  <c r="DN400" i="7"/>
  <c r="DN590" i="7"/>
  <c r="DN673" i="7"/>
  <c r="DN607" i="7"/>
  <c r="DN716" i="7"/>
  <c r="DN64" i="7"/>
  <c r="DN698" i="7"/>
  <c r="DN611" i="7"/>
  <c r="DN669" i="7"/>
  <c r="DN591" i="7"/>
  <c r="DN670" i="7"/>
  <c r="DN352" i="7"/>
  <c r="DN439" i="7"/>
  <c r="DN134" i="7"/>
  <c r="DN237" i="7"/>
  <c r="DN342" i="7"/>
  <c r="DN390" i="7"/>
  <c r="DN601" i="7"/>
  <c r="DN688" i="7"/>
  <c r="DN121" i="7"/>
  <c r="DN194" i="7"/>
  <c r="DN313" i="7"/>
  <c r="DN355" i="7"/>
  <c r="DN477" i="7"/>
  <c r="DN104" i="7"/>
  <c r="DN728" i="7"/>
  <c r="DN801" i="7"/>
  <c r="DN48" i="7"/>
  <c r="DN91" i="7"/>
  <c r="DN675" i="7"/>
  <c r="DN763" i="7"/>
  <c r="DN314" i="7"/>
  <c r="DN514" i="7"/>
  <c r="DN596" i="7"/>
  <c r="DN653" i="7"/>
  <c r="DN221" i="7"/>
  <c r="DN617" i="7"/>
  <c r="DN697" i="7"/>
  <c r="DN812" i="7"/>
  <c r="DN56" i="7"/>
  <c r="DN293" i="7"/>
  <c r="DN445" i="7"/>
  <c r="DN519" i="7"/>
  <c r="DN622" i="7"/>
  <c r="DN682" i="7"/>
  <c r="DN699" i="7"/>
  <c r="DN813" i="7"/>
  <c r="DN775" i="7"/>
  <c r="DN631" i="7"/>
  <c r="DN739" i="7"/>
  <c r="DN216" i="7"/>
  <c r="DN255" i="7"/>
  <c r="DN449" i="7"/>
  <c r="DN462" i="7"/>
  <c r="DN554" i="7"/>
  <c r="DN626" i="7"/>
  <c r="DN744" i="7"/>
  <c r="DN803" i="7"/>
  <c r="DN51" i="7"/>
  <c r="DN600" i="7"/>
  <c r="DN249" i="7"/>
  <c r="DN323" i="7"/>
  <c r="DN358" i="7"/>
  <c r="DN771" i="7"/>
  <c r="DN425" i="7"/>
  <c r="DN479" i="7"/>
  <c r="DN523" i="7"/>
  <c r="DN608" i="7"/>
  <c r="DN376" i="7"/>
  <c r="DN109" i="7"/>
  <c r="DN147" i="7"/>
  <c r="DN218" i="7"/>
  <c r="DN263" i="7"/>
  <c r="DN388" i="7"/>
  <c r="DN543" i="7"/>
  <c r="DN412" i="7"/>
  <c r="DN616" i="7"/>
  <c r="DN701" i="7"/>
  <c r="DN63" i="7"/>
  <c r="DN392" i="7"/>
  <c r="DN633" i="7"/>
  <c r="DN373" i="7"/>
  <c r="DN59" i="7"/>
  <c r="DN694" i="7"/>
  <c r="DN770" i="7"/>
  <c r="DN825" i="7"/>
  <c r="DN580" i="7"/>
  <c r="DN281" i="7"/>
  <c r="DN644" i="7"/>
  <c r="DN192" i="7"/>
  <c r="DN161" i="7"/>
  <c r="DN21" i="7"/>
  <c r="DN396" i="7"/>
  <c r="DN494" i="7"/>
  <c r="DO268" i="7" l="1"/>
  <c r="DO251" i="7"/>
  <c r="DO521" i="7"/>
  <c r="DO606" i="7"/>
  <c r="DO668" i="7"/>
  <c r="DO688" i="7"/>
  <c r="DO678" i="7"/>
  <c r="DO221" i="7"/>
  <c r="DO438" i="7"/>
  <c r="DO526" i="7"/>
  <c r="DO561" i="7"/>
  <c r="DO811" i="7"/>
  <c r="DO138" i="7"/>
  <c r="DO675" i="7"/>
  <c r="DO670" i="7"/>
  <c r="DO707" i="7"/>
  <c r="DO789" i="7"/>
  <c r="DO59" i="7"/>
  <c r="DO325" i="7"/>
  <c r="DO609" i="7"/>
  <c r="DO648" i="7"/>
  <c r="DO763" i="7"/>
  <c r="DO800" i="7"/>
  <c r="DO92" i="7"/>
  <c r="DO329" i="7"/>
  <c r="DO408" i="7"/>
  <c r="DO77" i="7"/>
  <c r="DO116" i="7"/>
  <c r="DO214" i="7"/>
  <c r="DO142" i="7"/>
  <c r="DO399" i="7"/>
  <c r="DO444" i="7"/>
  <c r="DO538" i="7"/>
  <c r="DO619" i="7"/>
  <c r="DO390" i="7"/>
  <c r="DO363" i="7"/>
  <c r="DO480" i="7"/>
  <c r="DO537" i="7"/>
  <c r="DO621" i="7"/>
  <c r="DO435" i="7"/>
  <c r="DO230" i="7"/>
  <c r="DO464" i="7"/>
  <c r="DO378" i="7"/>
  <c r="DO394" i="7"/>
  <c r="DO469" i="7"/>
  <c r="DO573" i="7"/>
  <c r="DO305" i="7"/>
  <c r="DO318" i="7"/>
  <c r="DO291" i="7"/>
  <c r="DO292" i="7"/>
  <c r="DO423" i="7"/>
  <c r="DO489" i="7"/>
  <c r="DO45" i="7"/>
  <c r="DO31" i="7"/>
  <c r="DO807" i="7"/>
  <c r="DO829" i="7"/>
  <c r="DO86" i="7"/>
  <c r="DO210" i="7"/>
  <c r="DO47" i="7"/>
  <c r="DO791" i="7"/>
  <c r="DO247" i="7"/>
  <c r="DO320" i="7"/>
  <c r="DO385" i="7"/>
  <c r="DO403" i="7"/>
  <c r="DO126" i="7"/>
  <c r="DO211" i="7"/>
  <c r="DO266" i="7"/>
  <c r="DO350" i="7"/>
  <c r="DO434" i="7"/>
  <c r="DO778" i="7"/>
  <c r="DO681" i="7"/>
  <c r="DO163" i="7"/>
  <c r="DO74" i="7"/>
  <c r="DO694" i="7"/>
  <c r="DO809" i="7"/>
  <c r="DO199" i="7"/>
  <c r="DO490" i="7"/>
  <c r="DO374" i="7"/>
  <c r="DO535" i="7"/>
  <c r="DO345" i="7"/>
  <c r="DO316" i="7"/>
  <c r="DO672" i="7"/>
  <c r="DO112" i="7"/>
  <c r="DO307" i="7"/>
  <c r="DO176" i="7"/>
  <c r="DO793" i="7"/>
  <c r="DO605" i="7"/>
  <c r="DO625" i="7"/>
  <c r="DO513" i="7"/>
  <c r="DO677" i="7"/>
  <c r="DO713" i="7"/>
  <c r="DO723" i="7"/>
  <c r="DO322" i="7"/>
  <c r="DO468" i="7"/>
  <c r="DO746" i="7"/>
  <c r="DO411" i="7"/>
  <c r="DO100" i="7"/>
  <c r="DO70" i="7"/>
  <c r="DO267" i="7"/>
  <c r="DO474" i="7"/>
  <c r="DO631" i="7"/>
  <c r="DO759" i="7"/>
  <c r="DO804" i="7"/>
  <c r="DO232" i="7"/>
  <c r="DO644" i="7"/>
  <c r="DO665" i="7"/>
  <c r="DO582" i="7"/>
  <c r="DO669" i="7"/>
  <c r="DO732" i="7"/>
  <c r="DO73" i="7"/>
  <c r="DO598" i="7"/>
  <c r="DO30" i="7"/>
  <c r="DO770" i="7"/>
  <c r="DO18" i="7"/>
  <c r="DO65" i="7"/>
  <c r="DO502" i="7"/>
  <c r="DO734" i="7"/>
  <c r="DO154" i="7"/>
  <c r="DO782" i="7"/>
  <c r="DO17" i="7"/>
  <c r="DO91" i="7"/>
  <c r="DO523" i="7"/>
  <c r="DO818" i="7"/>
  <c r="DO46" i="7"/>
  <c r="DO237" i="7"/>
  <c r="DO283" i="7"/>
  <c r="DO379" i="7"/>
  <c r="DO184" i="7"/>
  <c r="DO522" i="7"/>
  <c r="DO597" i="7"/>
  <c r="DO635" i="7"/>
  <c r="DO737" i="7"/>
  <c r="DO787" i="7"/>
  <c r="DO514" i="7"/>
  <c r="DO591" i="7"/>
  <c r="DO676" i="7"/>
  <c r="DO708" i="7"/>
  <c r="DO16" i="7"/>
  <c r="DO354" i="7"/>
  <c r="DO570" i="7"/>
  <c r="DO520" i="7"/>
  <c r="DO592" i="7"/>
  <c r="DO684" i="7"/>
  <c r="DO715" i="7"/>
  <c r="DO750" i="7"/>
  <c r="DO643" i="7"/>
  <c r="DO446" i="7"/>
  <c r="DO491" i="7"/>
  <c r="DO575" i="7"/>
  <c r="DO659" i="7"/>
  <c r="DO478" i="7"/>
  <c r="DO578" i="7"/>
  <c r="DO152" i="7"/>
  <c r="DO182" i="7"/>
  <c r="DO306" i="7"/>
  <c r="DO358" i="7"/>
  <c r="DO448" i="7"/>
  <c r="DO41" i="7"/>
  <c r="DO404" i="7"/>
  <c r="DO492" i="7"/>
  <c r="DO527" i="7"/>
  <c r="DO608" i="7"/>
  <c r="DO288" i="7"/>
  <c r="DO335" i="7"/>
  <c r="DO420" i="7"/>
  <c r="DO488" i="7"/>
  <c r="DO21" i="7"/>
  <c r="DO792" i="7"/>
  <c r="DO553" i="7"/>
  <c r="DO327" i="7"/>
  <c r="DO461" i="7"/>
  <c r="DO80" i="7"/>
  <c r="DO509" i="7"/>
  <c r="DO557" i="7"/>
  <c r="DO637" i="7"/>
  <c r="DO739" i="7"/>
  <c r="DO442" i="7"/>
  <c r="DO487" i="7"/>
  <c r="DO422" i="7"/>
  <c r="DO777" i="7"/>
  <c r="DO544" i="7"/>
  <c r="DO736" i="7"/>
  <c r="DO124" i="7"/>
  <c r="DO415" i="7"/>
  <c r="DO623" i="7"/>
  <c r="DO200" i="7"/>
  <c r="DO761" i="7"/>
  <c r="DO342" i="7"/>
  <c r="DO638" i="7"/>
  <c r="DO516" i="7"/>
  <c r="DO437" i="7"/>
  <c r="DO610" i="7"/>
  <c r="DO549" i="7"/>
  <c r="DO699" i="7"/>
  <c r="DO174" i="7"/>
  <c r="DO201" i="7"/>
  <c r="DO103" i="7"/>
  <c r="DO362" i="7"/>
  <c r="DO555" i="7"/>
  <c r="DO427" i="7"/>
  <c r="DO376" i="7"/>
  <c r="DO671" i="7"/>
  <c r="DO220" i="7"/>
  <c r="DO589" i="7"/>
  <c r="DO3" i="7"/>
  <c r="DO68" i="7"/>
  <c r="DO409" i="7"/>
  <c r="DO695" i="7"/>
  <c r="DO710" i="7"/>
  <c r="DO543" i="7"/>
  <c r="DO757" i="7"/>
  <c r="DO802" i="7"/>
  <c r="DO9" i="7"/>
  <c r="DO233" i="7"/>
  <c r="DO192" i="7"/>
  <c r="DO5" i="7"/>
  <c r="DO108" i="7"/>
  <c r="DO141" i="7"/>
  <c r="DO213" i="7"/>
  <c r="DO109" i="7"/>
  <c r="DO349" i="7"/>
  <c r="DO28" i="7"/>
  <c r="DO71" i="7"/>
  <c r="DO166" i="7"/>
  <c r="DO252" i="7"/>
  <c r="DO151" i="7"/>
  <c r="DO357" i="7"/>
  <c r="DO72" i="7"/>
  <c r="DO388" i="7"/>
  <c r="DO418" i="7"/>
  <c r="DO454" i="7"/>
  <c r="DO680" i="7"/>
  <c r="DO654" i="7"/>
  <c r="DO731" i="7"/>
  <c r="DO775" i="7"/>
  <c r="DO155" i="7"/>
  <c r="DO455" i="7"/>
  <c r="DO673" i="7"/>
  <c r="DO753" i="7"/>
  <c r="DO813" i="7"/>
  <c r="DO188" i="7"/>
  <c r="DO447" i="7"/>
  <c r="DO413" i="7"/>
  <c r="DO373" i="7"/>
  <c r="DO687" i="7"/>
  <c r="DO712" i="7"/>
  <c r="DO794" i="7"/>
  <c r="DO27" i="7"/>
  <c r="DO808" i="7"/>
  <c r="DO99" i="7"/>
  <c r="DO622" i="7"/>
  <c r="DO747" i="7"/>
  <c r="DO824" i="7"/>
  <c r="DO114" i="7"/>
  <c r="DO517" i="7"/>
  <c r="DO370" i="7"/>
  <c r="DO457" i="7"/>
  <c r="DO587" i="7"/>
  <c r="DO572" i="7"/>
  <c r="DO90" i="7"/>
  <c r="DO727" i="7"/>
  <c r="DO239" i="7"/>
  <c r="DO627" i="7"/>
  <c r="DO560" i="7"/>
  <c r="DO396" i="7"/>
  <c r="DO53" i="7"/>
  <c r="DO612" i="7"/>
  <c r="DO389" i="7"/>
  <c r="DO173" i="7"/>
  <c r="DO607" i="7"/>
  <c r="DO735" i="7"/>
  <c r="DO616" i="7"/>
  <c r="DO113" i="7"/>
  <c r="DO467" i="7"/>
  <c r="DO160" i="7"/>
  <c r="DO128" i="7"/>
  <c r="DO510" i="7"/>
  <c r="DO762" i="7"/>
  <c r="DO209" i="7"/>
  <c r="DO766" i="7"/>
  <c r="DO493" i="7"/>
  <c r="DO743" i="7"/>
  <c r="DO371" i="7"/>
  <c r="DO120" i="7"/>
  <c r="DO742" i="7"/>
  <c r="DO332" i="7"/>
  <c r="DO725" i="7"/>
  <c r="DO63" i="7"/>
  <c r="DO223" i="7"/>
  <c r="DO37" i="7"/>
  <c r="DO312" i="7"/>
  <c r="DO255" i="7"/>
  <c r="DO33" i="7"/>
  <c r="DO35" i="7"/>
  <c r="DO121" i="7"/>
  <c r="DO159" i="7"/>
  <c r="DO401" i="7"/>
  <c r="DO242" i="7"/>
  <c r="DO153" i="7"/>
  <c r="DO229" i="7"/>
  <c r="DO286" i="7"/>
  <c r="DO384" i="7"/>
  <c r="DO533" i="7"/>
  <c r="DO806" i="7"/>
  <c r="DO150" i="7"/>
  <c r="DO264" i="7"/>
  <c r="DO328" i="7"/>
  <c r="DO360" i="7"/>
  <c r="DO567" i="7"/>
  <c r="DO819" i="7"/>
  <c r="DO473" i="7"/>
  <c r="DO525" i="7"/>
  <c r="DO595" i="7"/>
  <c r="DO692" i="7"/>
  <c r="DO769" i="7"/>
  <c r="DO796" i="7"/>
  <c r="DO49" i="7"/>
  <c r="DO117" i="7"/>
  <c r="DO593" i="7"/>
  <c r="DO571" i="7"/>
  <c r="DO4" i="7"/>
  <c r="DO54" i="7"/>
  <c r="DO140" i="7"/>
  <c r="DO685" i="7"/>
  <c r="DO57" i="7"/>
  <c r="DO497" i="7"/>
  <c r="DO498" i="7"/>
  <c r="DO820" i="7"/>
  <c r="DO36" i="7"/>
  <c r="DO106" i="7"/>
  <c r="DO196" i="7"/>
  <c r="DO429" i="7"/>
  <c r="DO823" i="7"/>
  <c r="DO744" i="7"/>
  <c r="DO815" i="7"/>
  <c r="DO15" i="7"/>
  <c r="DO336" i="7"/>
  <c r="DO531" i="7"/>
  <c r="DO546" i="7"/>
  <c r="DO482" i="7"/>
  <c r="DO499" i="7"/>
  <c r="DO568" i="7"/>
  <c r="DO642" i="7"/>
  <c r="DO512" i="7"/>
  <c r="DO656" i="7"/>
  <c r="DO206" i="7"/>
  <c r="DO768" i="7"/>
  <c r="DO94" i="7"/>
  <c r="DO146" i="7"/>
  <c r="DO445" i="7"/>
  <c r="DO701" i="7"/>
  <c r="DO271" i="7"/>
  <c r="DO690" i="7"/>
  <c r="DO440" i="7"/>
  <c r="DO76" i="7"/>
  <c r="DO441" i="7"/>
  <c r="DO431" i="7"/>
  <c r="DO588" i="7"/>
  <c r="DO647" i="7"/>
  <c r="DO386" i="7"/>
  <c r="DO240" i="7"/>
  <c r="DO326" i="7"/>
  <c r="DO364" i="7"/>
  <c r="DO583" i="7"/>
  <c r="DO105" i="7"/>
  <c r="DO310" i="7"/>
  <c r="DO212" i="7"/>
  <c r="DO295" i="7"/>
  <c r="DO131" i="7"/>
  <c r="DO698" i="7"/>
  <c r="DO26" i="7"/>
  <c r="DO825" i="7"/>
  <c r="DO366" i="7"/>
  <c r="DO428" i="7"/>
  <c r="DO703" i="7"/>
  <c r="DO767" i="7"/>
  <c r="DO260" i="7"/>
  <c r="DO412" i="7"/>
  <c r="DO391" i="7"/>
  <c r="DO205" i="7"/>
  <c r="DO262" i="7"/>
  <c r="DO58" i="7"/>
  <c r="DO303" i="7"/>
  <c r="DO352" i="7"/>
  <c r="DO433" i="7"/>
  <c r="DO683" i="7"/>
  <c r="DO172" i="7"/>
  <c r="DO228" i="7"/>
  <c r="DO202" i="7"/>
  <c r="DO259" i="7"/>
  <c r="DO337" i="7"/>
  <c r="DO554" i="7"/>
  <c r="DO299" i="7"/>
  <c r="DO313" i="7"/>
  <c r="DO402" i="7"/>
  <c r="DO430" i="7"/>
  <c r="DO511" i="7"/>
  <c r="DO137" i="7"/>
  <c r="DO309" i="7"/>
  <c r="DO250" i="7"/>
  <c r="DO377" i="7"/>
  <c r="DO450" i="7"/>
  <c r="DO548" i="7"/>
  <c r="DO193" i="7"/>
  <c r="DO339" i="7"/>
  <c r="DO833" i="7"/>
  <c r="DO666" i="7"/>
  <c r="DO726" i="7"/>
  <c r="DO797" i="7"/>
  <c r="DO29" i="7"/>
  <c r="DO133" i="7"/>
  <c r="DO183" i="7"/>
  <c r="DO279" i="7"/>
  <c r="DO219" i="7"/>
  <c r="DO48" i="7"/>
  <c r="DO119" i="7"/>
  <c r="DO177" i="7"/>
  <c r="DO315" i="7"/>
  <c r="DO227" i="7"/>
  <c r="DO460" i="7"/>
  <c r="DO545" i="7"/>
  <c r="DO600" i="7"/>
  <c r="DO89" i="7"/>
  <c r="DO168" i="7"/>
  <c r="DO226" i="7"/>
  <c r="DO317" i="7"/>
  <c r="DO827" i="7"/>
  <c r="DO134" i="7"/>
  <c r="DO11" i="7"/>
  <c r="DO93" i="7"/>
  <c r="DO170" i="7"/>
  <c r="DO718" i="7"/>
  <c r="DO107" i="7"/>
  <c r="DO222" i="7"/>
  <c r="DO547" i="7"/>
  <c r="DO655" i="7"/>
  <c r="DO741" i="7"/>
  <c r="DO776" i="7"/>
  <c r="DO88" i="7"/>
  <c r="DO636" i="7"/>
  <c r="DO12" i="7"/>
  <c r="DO87" i="7"/>
  <c r="DO148" i="7"/>
  <c r="DO231" i="7"/>
  <c r="DO730" i="7"/>
  <c r="DO812" i="7"/>
  <c r="DO831" i="7"/>
  <c r="DO85" i="7"/>
  <c r="DO532" i="7"/>
  <c r="DO156" i="7"/>
  <c r="DO314" i="7"/>
  <c r="DO23" i="7"/>
  <c r="DO562" i="7"/>
  <c r="DO758" i="7"/>
  <c r="DO115" i="7"/>
  <c r="DO294" i="7"/>
  <c r="DO375" i="7"/>
  <c r="DO19" i="7"/>
  <c r="DO161" i="7"/>
  <c r="DO245" i="7"/>
  <c r="DO104" i="7"/>
  <c r="DO649" i="7"/>
  <c r="DO162" i="7"/>
  <c r="DO604" i="7"/>
  <c r="DO331" i="7"/>
  <c r="DO452" i="7"/>
  <c r="DO702" i="7"/>
  <c r="DO281" i="7"/>
  <c r="DO50" i="7"/>
  <c r="DO704" i="7"/>
  <c r="DO453" i="7"/>
  <c r="DO626" i="7"/>
  <c r="DO75" i="7"/>
  <c r="DO781" i="7"/>
  <c r="DO130" i="7"/>
  <c r="DO61" i="7"/>
  <c r="DO217" i="7"/>
  <c r="DO149" i="7"/>
  <c r="DO180" i="7"/>
  <c r="DO458" i="7"/>
  <c r="DO466" i="7"/>
  <c r="DO62" i="7"/>
  <c r="DO42" i="7"/>
  <c r="DO618" i="7"/>
  <c r="DO353" i="7"/>
  <c r="DO302" i="7"/>
  <c r="DO414" i="7"/>
  <c r="DO416" i="7"/>
  <c r="DO653" i="7"/>
  <c r="DO728" i="7"/>
  <c r="DO432" i="7"/>
  <c r="DO524" i="7"/>
  <c r="DO601" i="7"/>
  <c r="DO641" i="7"/>
  <c r="DO576" i="7"/>
  <c r="DO426" i="7"/>
  <c r="DO471" i="7"/>
  <c r="DO518" i="7"/>
  <c r="DO603" i="7"/>
  <c r="DO689" i="7"/>
  <c r="DO611" i="7"/>
  <c r="DO801" i="7"/>
  <c r="DO459" i="7"/>
  <c r="DO799" i="7"/>
  <c r="DO43" i="7"/>
  <c r="DO101" i="7"/>
  <c r="DO204" i="7"/>
  <c r="DO261" i="7"/>
  <c r="DO338" i="7"/>
  <c r="DO425" i="7"/>
  <c r="DO696" i="7"/>
  <c r="DO165" i="7"/>
  <c r="DO330" i="7"/>
  <c r="DO340" i="7"/>
  <c r="DO470" i="7"/>
  <c r="DO640" i="7"/>
  <c r="DO273" i="7"/>
  <c r="DO368" i="7"/>
  <c r="DO760" i="7"/>
  <c r="DO236" i="7"/>
  <c r="DO298" i="7"/>
  <c r="DO387" i="7"/>
  <c r="DO463" i="7"/>
  <c r="DO51" i="7"/>
  <c r="DO102" i="7"/>
  <c r="DO191" i="7"/>
  <c r="DO304" i="7"/>
  <c r="DO308" i="7"/>
  <c r="DO574" i="7"/>
  <c r="DO738" i="7"/>
  <c r="DO788" i="7"/>
  <c r="DO296" i="7"/>
  <c r="DO243" i="7"/>
  <c r="DO111" i="7"/>
  <c r="DO496" i="7"/>
  <c r="DO311" i="7"/>
  <c r="DO729" i="7"/>
  <c r="DO662" i="7"/>
  <c r="DO613" i="7"/>
  <c r="DO235" i="7"/>
  <c r="DO529" i="7"/>
  <c r="DO405" i="7"/>
  <c r="DO771" i="7"/>
  <c r="DO215" i="7"/>
  <c r="DO22" i="7"/>
  <c r="DO282" i="7"/>
  <c r="DO579" i="7"/>
  <c r="DO369" i="7"/>
  <c r="DO830" i="7"/>
  <c r="DO190" i="7"/>
  <c r="DO465" i="7"/>
  <c r="DO550" i="7"/>
  <c r="DO832" i="7"/>
  <c r="DO706" i="7"/>
  <c r="DO795" i="7"/>
  <c r="DO234" i="7"/>
  <c r="DO356" i="7"/>
  <c r="DO79" i="7"/>
  <c r="DO238" i="7"/>
  <c r="DO324" i="7"/>
  <c r="DO367" i="7"/>
  <c r="DO565" i="7"/>
  <c r="DO660" i="7"/>
  <c r="DO515" i="7"/>
  <c r="DO484" i="7"/>
  <c r="DO289" i="7"/>
  <c r="DO481" i="7"/>
  <c r="DO451" i="7"/>
  <c r="DO566" i="7"/>
  <c r="DO599" i="7"/>
  <c r="DO32" i="7"/>
  <c r="DO536" i="7"/>
  <c r="DO585" i="7"/>
  <c r="DO657" i="7"/>
  <c r="DO754" i="7"/>
  <c r="DO784" i="7"/>
  <c r="DO132" i="7"/>
  <c r="DO674" i="7"/>
  <c r="DO624" i="7"/>
  <c r="DO628" i="7"/>
  <c r="DO748" i="7"/>
  <c r="DO798" i="7"/>
  <c r="DO246" i="7"/>
  <c r="DO265" i="7"/>
  <c r="DO34" i="7"/>
  <c r="DO118" i="7"/>
  <c r="DO158" i="7"/>
  <c r="DO244" i="7"/>
  <c r="DO359" i="7"/>
  <c r="DO449" i="7"/>
  <c r="DO501" i="7"/>
  <c r="DO551" i="7"/>
  <c r="DO253" i="7"/>
  <c r="DO361" i="7"/>
  <c r="DO485" i="7"/>
  <c r="DO500" i="7"/>
  <c r="DO577" i="7"/>
  <c r="DO274" i="7"/>
  <c r="DO752" i="7"/>
  <c r="DO392" i="7"/>
  <c r="DO241" i="7"/>
  <c r="DO407" i="7"/>
  <c r="DO495" i="7"/>
  <c r="DO530" i="7"/>
  <c r="DO614" i="7"/>
  <c r="DO98" i="7"/>
  <c r="DO256" i="7"/>
  <c r="DO319" i="7"/>
  <c r="DO365" i="7"/>
  <c r="DO424" i="7"/>
  <c r="DO719" i="7"/>
  <c r="DO475" i="7"/>
  <c r="DO187" i="7"/>
  <c r="DO13" i="7"/>
  <c r="DO69" i="7"/>
  <c r="DO178" i="7"/>
  <c r="DO764" i="7"/>
  <c r="DO175" i="7"/>
  <c r="DO542" i="7"/>
  <c r="DO254" i="7"/>
  <c r="DO382" i="7"/>
  <c r="DO443" i="7"/>
  <c r="DO817" i="7"/>
  <c r="DO147" i="7"/>
  <c r="DO224" i="7"/>
  <c r="DO275" i="7"/>
  <c r="DO393" i="7"/>
  <c r="DO581" i="7"/>
  <c r="DO552" i="7"/>
  <c r="DO278" i="7"/>
  <c r="DO528" i="7"/>
  <c r="DO508" i="7"/>
  <c r="DO503" i="7"/>
  <c r="DO347" i="7"/>
  <c r="DO258" i="7"/>
  <c r="DO745" i="7"/>
  <c r="DO44" i="7"/>
  <c r="DO110" i="7"/>
  <c r="DO280" i="7"/>
  <c r="DO559" i="7"/>
  <c r="DO630" i="7"/>
  <c r="DO248" i="7"/>
  <c r="DO293" i="7"/>
  <c r="DO269" i="7"/>
  <c r="DO144" i="7"/>
  <c r="DO810" i="7"/>
  <c r="DO218" i="7"/>
  <c r="DO479" i="7"/>
  <c r="DO189" i="7"/>
  <c r="DO456" i="7"/>
  <c r="DO620" i="7"/>
  <c r="DO716" i="7"/>
  <c r="DO56" i="7"/>
  <c r="DO483" i="7"/>
  <c r="DO722" i="7"/>
  <c r="DO751" i="7"/>
  <c r="DO822" i="7"/>
  <c r="DO40" i="7"/>
  <c r="DO123" i="7"/>
  <c r="DO693" i="7"/>
  <c r="DO346" i="7"/>
  <c r="DO711" i="7"/>
  <c r="DP2" i="7"/>
  <c r="DP661" i="7" s="1"/>
  <c r="DO67" i="7"/>
  <c r="DO629" i="7"/>
  <c r="DO395" i="7"/>
  <c r="DO556" i="7"/>
  <c r="DO700" i="7"/>
  <c r="DO816" i="7"/>
  <c r="DO564" i="7"/>
  <c r="DO207" i="7"/>
  <c r="DO679" i="7"/>
  <c r="DO586" i="7"/>
  <c r="DO652" i="7"/>
  <c r="DO25" i="7"/>
  <c r="DO95" i="7"/>
  <c r="DO569" i="7"/>
  <c r="DO714" i="7"/>
  <c r="DO135" i="7"/>
  <c r="DO164" i="7"/>
  <c r="DO774" i="7"/>
  <c r="DO129" i="7"/>
  <c r="DO225" i="7"/>
  <c r="DO78" i="7"/>
  <c r="DO773" i="7"/>
  <c r="DO52" i="7"/>
  <c r="DO136" i="7"/>
  <c r="DO186" i="7"/>
  <c r="DO285" i="7"/>
  <c r="DO197" i="7"/>
  <c r="DO646" i="7"/>
  <c r="DO55" i="7"/>
  <c r="DO139" i="7"/>
  <c r="DO179" i="7"/>
  <c r="DO321" i="7"/>
  <c r="DO276" i="7"/>
  <c r="DO558" i="7"/>
  <c r="DO297" i="7"/>
  <c r="DO410" i="7"/>
  <c r="DO406" i="7"/>
  <c r="DO539" i="7"/>
  <c r="DO667" i="7"/>
  <c r="DO755" i="7"/>
  <c r="DO786" i="7"/>
  <c r="DO828" i="7"/>
  <c r="DO272" i="7"/>
  <c r="DO645" i="7"/>
  <c r="DO749" i="7"/>
  <c r="DO821" i="7"/>
  <c r="DO10" i="7"/>
  <c r="DO323" i="7"/>
  <c r="DO97" i="7"/>
  <c r="DO344" i="7"/>
  <c r="DO355" i="7"/>
  <c r="DO658" i="7"/>
  <c r="DO780" i="7"/>
  <c r="DO664" i="7"/>
  <c r="DO203" i="7"/>
  <c r="DO756" i="7"/>
  <c r="DO519" i="7"/>
  <c r="DO594" i="7"/>
  <c r="DO632" i="7"/>
  <c r="DO720" i="7"/>
  <c r="DO814" i="7"/>
  <c r="DO507" i="7"/>
  <c r="DO257" i="7"/>
  <c r="DO284" i="7"/>
  <c r="DO351" i="7"/>
  <c r="DO462" i="7"/>
  <c r="DO682" i="7"/>
  <c r="DO82" i="7"/>
  <c r="DO733" i="7"/>
  <c r="DO300" i="7"/>
  <c r="DO381" i="7"/>
  <c r="DO584" i="7"/>
  <c r="DO7" i="7"/>
  <c r="DO195" i="7"/>
  <c r="DO724" i="7"/>
  <c r="DO785" i="7"/>
  <c r="DO169" i="7"/>
  <c r="DO249" i="7"/>
  <c r="DO167" i="7"/>
  <c r="DO397" i="7"/>
  <c r="DO580" i="7"/>
  <c r="DO494" i="7"/>
  <c r="DO84" i="7"/>
  <c r="DO145" i="7"/>
  <c r="DO372" i="7"/>
  <c r="DO506" i="7"/>
  <c r="DO301" i="7"/>
  <c r="DO208" i="7"/>
  <c r="DO287" i="7"/>
  <c r="DO341" i="7"/>
  <c r="DO439" i="7"/>
  <c r="DO663" i="7"/>
  <c r="DO263" i="7"/>
  <c r="DO185" i="7"/>
  <c r="DO333" i="7"/>
  <c r="DO343" i="7"/>
  <c r="DO476" i="7"/>
  <c r="DO697" i="7"/>
  <c r="DO602" i="7"/>
  <c r="DO472" i="7"/>
  <c r="DO563" i="7"/>
  <c r="DO596" i="7"/>
  <c r="DO277" i="7"/>
  <c r="DO826" i="7"/>
  <c r="DO20" i="7"/>
  <c r="DO96" i="7"/>
  <c r="DO125" i="7"/>
  <c r="DO740" i="7"/>
  <c r="DO779" i="7"/>
  <c r="DO14" i="7"/>
  <c r="DO81" i="7"/>
  <c r="DO122" i="7"/>
  <c r="DO783" i="7"/>
  <c r="DO639" i="7"/>
  <c r="DO803" i="7"/>
  <c r="DO505" i="7"/>
  <c r="DO6" i="7"/>
  <c r="DO66" i="7"/>
  <c r="DO157" i="7"/>
  <c r="DO634" i="7"/>
  <c r="DO143" i="7"/>
  <c r="DO650" i="7"/>
  <c r="DO717" i="7"/>
  <c r="DO772" i="7"/>
  <c r="DO39" i="7"/>
  <c r="DO417" i="7"/>
  <c r="DO334" i="7"/>
  <c r="DO348" i="7"/>
  <c r="DO477" i="7"/>
  <c r="DO534" i="7"/>
  <c r="DO615" i="7"/>
  <c r="DO398" i="7"/>
  <c r="DO181" i="7"/>
  <c r="DO633" i="7"/>
  <c r="DO709" i="7"/>
  <c r="DO805" i="7"/>
  <c r="DO38" i="7"/>
  <c r="DO436" i="7"/>
  <c r="DO590" i="7"/>
  <c r="DO691" i="7"/>
  <c r="DO765" i="7"/>
  <c r="DO790" i="7"/>
  <c r="DO171" i="7"/>
  <c r="DO24" i="7"/>
  <c r="DO705" i="7"/>
  <c r="DO290" i="7"/>
  <c r="DO504" i="7"/>
  <c r="DO400" i="7"/>
  <c r="DO617" i="7"/>
  <c r="DO194" i="7"/>
  <c r="DO83" i="7"/>
  <c r="DO64" i="7"/>
  <c r="DO686" i="7"/>
  <c r="DO216" i="7"/>
  <c r="DO8" i="7"/>
  <c r="DO60" i="7"/>
  <c r="DO380" i="7"/>
  <c r="DO198" i="7"/>
  <c r="DO486" i="7"/>
  <c r="DO721" i="7"/>
  <c r="DO383" i="7"/>
  <c r="DO419" i="7"/>
  <c r="DO270" i="7"/>
  <c r="DO421" i="7"/>
  <c r="DO127" i="7"/>
  <c r="DP268" i="7" l="1"/>
  <c r="DP465" i="7"/>
  <c r="DP573" i="7"/>
  <c r="DP794" i="7"/>
  <c r="DP85" i="7"/>
  <c r="DP700" i="7"/>
  <c r="DP474" i="7"/>
  <c r="DP81" i="7"/>
  <c r="DP121" i="7"/>
  <c r="DP387" i="7"/>
  <c r="DP616" i="7"/>
  <c r="DP742" i="7"/>
  <c r="DP682" i="7"/>
  <c r="DP475" i="7"/>
  <c r="DP665" i="7"/>
  <c r="DP95" i="7"/>
  <c r="DP181" i="7"/>
  <c r="DP451" i="7"/>
  <c r="DP757" i="7"/>
  <c r="DP227" i="7"/>
  <c r="DP111" i="7"/>
  <c r="DP368" i="7"/>
  <c r="DP434" i="7"/>
  <c r="DP574" i="7"/>
  <c r="DP120" i="7"/>
  <c r="DP360" i="7"/>
  <c r="DP686" i="7"/>
  <c r="DP684" i="7"/>
  <c r="DP558" i="7"/>
  <c r="DP238" i="7"/>
  <c r="DP528" i="7"/>
  <c r="DP591" i="7"/>
  <c r="DP828" i="7"/>
  <c r="DP261" i="7"/>
  <c r="DP21" i="7"/>
  <c r="DP65" i="7"/>
  <c r="DP298" i="7"/>
  <c r="DP513" i="7"/>
  <c r="DP608" i="7"/>
  <c r="DP203" i="7"/>
  <c r="DP763" i="7"/>
  <c r="DP139" i="7"/>
  <c r="DP730" i="7"/>
  <c r="DP122" i="7"/>
  <c r="DP149" i="7"/>
  <c r="DP734" i="7"/>
  <c r="DP529" i="7"/>
  <c r="DP234" i="7"/>
  <c r="DP144" i="7"/>
  <c r="DP193" i="7"/>
  <c r="DP391" i="7"/>
  <c r="DP522" i="7"/>
  <c r="DP613" i="7"/>
  <c r="DP297" i="7"/>
  <c r="DP336" i="7"/>
  <c r="DP599" i="7"/>
  <c r="DP739" i="7"/>
  <c r="DP173" i="7"/>
  <c r="DP402" i="7"/>
  <c r="DP623" i="7"/>
  <c r="DP33" i="7"/>
  <c r="DP118" i="7"/>
  <c r="DP305" i="7"/>
  <c r="DP680" i="7"/>
  <c r="DP419" i="7"/>
  <c r="DP534" i="7"/>
  <c r="DP821" i="7"/>
  <c r="DP73" i="7"/>
  <c r="DP722" i="7"/>
  <c r="DP345" i="7"/>
  <c r="DP110" i="7"/>
  <c r="DP735" i="7"/>
  <c r="DP166" i="7"/>
  <c r="DP467" i="7"/>
  <c r="DP46" i="7"/>
  <c r="DP259" i="7"/>
  <c r="DP167" i="7"/>
  <c r="DP273" i="7"/>
  <c r="DP521" i="7"/>
  <c r="DP790" i="7"/>
  <c r="DP180" i="7"/>
  <c r="DP115" i="7"/>
  <c r="DP280" i="7"/>
  <c r="DP584" i="7"/>
  <c r="DP191" i="7"/>
  <c r="DP547" i="7"/>
  <c r="DP442" i="7"/>
  <c r="DP663" i="7"/>
  <c r="DP504" i="7"/>
  <c r="DP466" i="7"/>
  <c r="DP11" i="7"/>
  <c r="DP774" i="7"/>
  <c r="DP358" i="7"/>
  <c r="DP276" i="7"/>
  <c r="DP267" i="7"/>
  <c r="DP620" i="7"/>
  <c r="DP41" i="7"/>
  <c r="DP114" i="7"/>
  <c r="DP505" i="7"/>
  <c r="DP289" i="7"/>
  <c r="DP809" i="7"/>
  <c r="DP220" i="7"/>
  <c r="DP286" i="7"/>
  <c r="DP536" i="7"/>
  <c r="DP706" i="7"/>
  <c r="DP330" i="7"/>
  <c r="DP178" i="7"/>
  <c r="DP619" i="7"/>
  <c r="DP3" i="7"/>
  <c r="DP202" i="7"/>
  <c r="DP334" i="7"/>
  <c r="DP805" i="7"/>
  <c r="DP55" i="7"/>
  <c r="DP22" i="7"/>
  <c r="DP224" i="7"/>
  <c r="DP502" i="7"/>
  <c r="DP580" i="7"/>
  <c r="DP74" i="7"/>
  <c r="DP376" i="7"/>
  <c r="DP566" i="7"/>
  <c r="DP808" i="7"/>
  <c r="DP75" i="7"/>
  <c r="DP86" i="7"/>
  <c r="DP670" i="7"/>
  <c r="DP689" i="7"/>
  <c r="DP94" i="7"/>
  <c r="DP134" i="7"/>
  <c r="DP690" i="7"/>
  <c r="DP394" i="7"/>
  <c r="DP159" i="7"/>
  <c r="DP445" i="7"/>
  <c r="DP673" i="7"/>
  <c r="DP753" i="7"/>
  <c r="DP611" i="7"/>
  <c r="DP422" i="7"/>
  <c r="DP37" i="7"/>
  <c r="DP12" i="7"/>
  <c r="DP221" i="7"/>
  <c r="DP325" i="7"/>
  <c r="DP303" i="7"/>
  <c r="DP57" i="7"/>
  <c r="DP572" i="7"/>
  <c r="DP236" i="7"/>
  <c r="DP362" i="7"/>
  <c r="DP606" i="7"/>
  <c r="DP679" i="7"/>
  <c r="DP126" i="7"/>
  <c r="DP441" i="7"/>
  <c r="DP527" i="7"/>
  <c r="DP711" i="7"/>
  <c r="DP129" i="7"/>
  <c r="DP649" i="7"/>
  <c r="DP564" i="7"/>
  <c r="DP683" i="7"/>
  <c r="DP151" i="7"/>
  <c r="DP274" i="7"/>
  <c r="DP768" i="7"/>
  <c r="DP36" i="7"/>
  <c r="DP589" i="7"/>
  <c r="DP13" i="7"/>
  <c r="DP60" i="7"/>
  <c r="DP499" i="7"/>
  <c r="DP184" i="7"/>
  <c r="DP824" i="7"/>
  <c r="DP239" i="7"/>
  <c r="DP629" i="7"/>
  <c r="DP77" i="7"/>
  <c r="DP142" i="7"/>
  <c r="DP699" i="7"/>
  <c r="DP409" i="7"/>
  <c r="DP733" i="7"/>
  <c r="DP769" i="7"/>
  <c r="DP248" i="7"/>
  <c r="DP518" i="7"/>
  <c r="DP634" i="7"/>
  <c r="DP382" i="7"/>
  <c r="DP20" i="7"/>
  <c r="DP756" i="7"/>
  <c r="DP371" i="7"/>
  <c r="DP780" i="7"/>
  <c r="DP551" i="7"/>
  <c r="DP198" i="7"/>
  <c r="DP403" i="7"/>
  <c r="DP509" i="7"/>
  <c r="DP404" i="7"/>
  <c r="DP245" i="7"/>
  <c r="DP106" i="7"/>
  <c r="DP187" i="7"/>
  <c r="DP326" i="7"/>
  <c r="DP800" i="7"/>
  <c r="DP366" i="7"/>
  <c r="DP66" i="7"/>
  <c r="DP506" i="7"/>
  <c r="DP177" i="7"/>
  <c r="DP598" i="7"/>
  <c r="DP498" i="7"/>
  <c r="DP804" i="7"/>
  <c r="DP188" i="7"/>
  <c r="DP294" i="7"/>
  <c r="DP28" i="7"/>
  <c r="DP750" i="7"/>
  <c r="DP762" i="7"/>
  <c r="DP315" i="7"/>
  <c r="DP386" i="7"/>
  <c r="DP687" i="7"/>
  <c r="DP153" i="7"/>
  <c r="DP704" i="7"/>
  <c r="DP618" i="7"/>
  <c r="DP72" i="7"/>
  <c r="DP150" i="7"/>
  <c r="DP423" i="7"/>
  <c r="DP406" i="7"/>
  <c r="DP424" i="7"/>
  <c r="DP440" i="7"/>
  <c r="DP140" i="7"/>
  <c r="DP408" i="7"/>
  <c r="DP636" i="7"/>
  <c r="DP715" i="7"/>
  <c r="DP482" i="7"/>
  <c r="DP453" i="7"/>
  <c r="DP744" i="7"/>
  <c r="DP125" i="7"/>
  <c r="DP190" i="7"/>
  <c r="DP530" i="7"/>
  <c r="DP26" i="7"/>
  <c r="DQ2" i="7"/>
  <c r="DQ661" i="7" s="1"/>
  <c r="DP189" i="7"/>
  <c r="DP319" i="7"/>
  <c r="DP183" i="7"/>
  <c r="DP787" i="7"/>
  <c r="DP353" i="7"/>
  <c r="DP587" i="7"/>
  <c r="DP216" i="7"/>
  <c r="DP53" i="7"/>
  <c r="DP148" i="7"/>
  <c r="DP797" i="7"/>
  <c r="DP604" i="7"/>
  <c r="DP124" i="7"/>
  <c r="DP415" i="7"/>
  <c r="DP486" i="7"/>
  <c r="DP701" i="7"/>
  <c r="DP471" i="7"/>
  <c r="DP160" i="7"/>
  <c r="DP449" i="7"/>
  <c r="DP496" i="7"/>
  <c r="DP717" i="7"/>
  <c r="DP819" i="7"/>
  <c r="DP87" i="7"/>
  <c r="DP548" i="7"/>
  <c r="DP206" i="7"/>
  <c r="DP35" i="7"/>
  <c r="DP458" i="7"/>
  <c r="DP170" i="7"/>
  <c r="DP829" i="7"/>
  <c r="DP58" i="7"/>
  <c r="DP322" i="7"/>
  <c r="DP433" i="7"/>
  <c r="DP264" i="7"/>
  <c r="DP377" i="7"/>
  <c r="DP728" i="7"/>
  <c r="DP175" i="7"/>
  <c r="DP217" i="7"/>
  <c r="DP68" i="7"/>
  <c r="DP771" i="7"/>
  <c r="DP169" i="7"/>
  <c r="DP557" i="7"/>
  <c r="DP76" i="7"/>
  <c r="DP432" i="7"/>
  <c r="DP241" i="7"/>
  <c r="DP301" i="7"/>
  <c r="DP469" i="7"/>
  <c r="DP571" i="7"/>
  <c r="DP255" i="7"/>
  <c r="DP108" i="7"/>
  <c r="DP314" i="7"/>
  <c r="DP813" i="7"/>
  <c r="DP525" i="7"/>
  <c r="DP592" i="7"/>
  <c r="DP479" i="7"/>
  <c r="DP333" i="7"/>
  <c r="DP807" i="7"/>
  <c r="DP421" i="7"/>
  <c r="DP577" i="7"/>
  <c r="DP172" i="7"/>
  <c r="DP67" i="7"/>
  <c r="DP270" i="7"/>
  <c r="DP282" i="7"/>
  <c r="DP784" i="7"/>
  <c r="DP8" i="7"/>
  <c r="DP328" i="7"/>
  <c r="DP549" i="7"/>
  <c r="DP61" i="7"/>
  <c r="DP355" i="7"/>
  <c r="DP393" i="7"/>
  <c r="DP495" i="7"/>
  <c r="DP208" i="7"/>
  <c r="DP212" i="7"/>
  <c r="DP500" i="7"/>
  <c r="DP569" i="7"/>
  <c r="DP825" i="7"/>
  <c r="DP565" i="7"/>
  <c r="DP275" i="7"/>
  <c r="DP417" i="7"/>
  <c r="DP145" i="7"/>
  <c r="DP293" i="7"/>
  <c r="DP535" i="7"/>
  <c r="DP621" i="7"/>
  <c r="DP803" i="7"/>
  <c r="DP714" i="7"/>
  <c r="DP340" i="7"/>
  <c r="DP570" i="7"/>
  <c r="DP791" i="7"/>
  <c r="DP827" i="7"/>
  <c r="DP18" i="7"/>
  <c r="DP617" i="7"/>
  <c r="DP27" i="7"/>
  <c r="DP257" i="7"/>
  <c r="DP339" i="7"/>
  <c r="DP30" i="7"/>
  <c r="DP654" i="7"/>
  <c r="DP147" i="7"/>
  <c r="DP420" i="7"/>
  <c r="DP437" i="7"/>
  <c r="DP639" i="7"/>
  <c r="DP425" i="7"/>
  <c r="DP485" i="7"/>
  <c r="DP770" i="7"/>
  <c r="DP136" i="7"/>
  <c r="DP219" i="7"/>
  <c r="DP595" i="7"/>
  <c r="DP243" i="7"/>
  <c r="DP45" i="7"/>
  <c r="DP269" i="7"/>
  <c r="DP579" i="7"/>
  <c r="DP646" i="7"/>
  <c r="DP214" i="7"/>
  <c r="DP460" i="7"/>
  <c r="DP556" i="7"/>
  <c r="DP630" i="7"/>
  <c r="DP388" i="7"/>
  <c r="DP688" i="7"/>
  <c r="DP767" i="7"/>
  <c r="DP135" i="7"/>
  <c r="DP201" i="7"/>
  <c r="DP600" i="7"/>
  <c r="DP468" i="7"/>
  <c r="DP252" i="7"/>
  <c r="DP278" i="7"/>
  <c r="DP625" i="7"/>
  <c r="DP822" i="7"/>
  <c r="DP62" i="7"/>
  <c r="DP165" i="7"/>
  <c r="DP605" i="7"/>
  <c r="DP568" i="7"/>
  <c r="DP253" i="7"/>
  <c r="DP101" i="7"/>
  <c r="DP696" i="7"/>
  <c r="DP351" i="7"/>
  <c r="DP138" i="7"/>
  <c r="DP428" i="7"/>
  <c r="DP436" i="7"/>
  <c r="DP512" i="7"/>
  <c r="DP320" i="7"/>
  <c r="DP200" i="7"/>
  <c r="DP15" i="7"/>
  <c r="DP795" i="7"/>
  <c r="DP92" i="7"/>
  <c r="DP752" i="7"/>
  <c r="DP4" i="7"/>
  <c r="DP694" i="7"/>
  <c r="DP740" i="7"/>
  <c r="DP83" i="7"/>
  <c r="DP161" i="7"/>
  <c r="DP262" i="7"/>
  <c r="DP228" i="7"/>
  <c r="DP480" i="7"/>
  <c r="DP555" i="7"/>
  <c r="DP816" i="7"/>
  <c r="DP644" i="7"/>
  <c r="DP786" i="7"/>
  <c r="DP658" i="7"/>
  <c r="DP32" i="7"/>
  <c r="DP80" i="7"/>
  <c r="DP43" i="7"/>
  <c r="DP721" i="7"/>
  <c r="DP817" i="7"/>
  <c r="DP356" i="7"/>
  <c r="DP455" i="7"/>
  <c r="DP650" i="7"/>
  <c r="DP698" i="7"/>
  <c r="DP398" i="7"/>
  <c r="DP209" i="7"/>
  <c r="DP416" i="7"/>
  <c r="DP702" i="7"/>
  <c r="DP97" i="7"/>
  <c r="DP207" i="7"/>
  <c r="DP488" i="7"/>
  <c r="DP107" i="7"/>
  <c r="DP156" i="7"/>
  <c r="DP418" i="7"/>
  <c r="DP491" i="7"/>
  <c r="DP489" i="7"/>
  <c r="DP78" i="7"/>
  <c r="DP284" i="7"/>
  <c r="DP532" i="7"/>
  <c r="DP615" i="7"/>
  <c r="DP157" i="7"/>
  <c r="DP788" i="7"/>
  <c r="DP622" i="7"/>
  <c r="DP54" i="7"/>
  <c r="DP299" i="7"/>
  <c r="DP300" i="7"/>
  <c r="DP132" i="7"/>
  <c r="DP581" i="7"/>
  <c r="DP222" i="7"/>
  <c r="DP481" i="7"/>
  <c r="DP736" i="7"/>
  <c r="DP792" i="7"/>
  <c r="DP648" i="7"/>
  <c r="DP538" i="7"/>
  <c r="DP473" i="7"/>
  <c r="DP724" i="7"/>
  <c r="DP127" i="7"/>
  <c r="DP244" i="7"/>
  <c r="DP789" i="7"/>
  <c r="DP751" i="7"/>
  <c r="DP47" i="7"/>
  <c r="DP287" i="7"/>
  <c r="DP380" i="7"/>
  <c r="DP374" i="7"/>
  <c r="DP109" i="7"/>
  <c r="DP332" i="7"/>
  <c r="DP414" i="7"/>
  <c r="DP662" i="7"/>
  <c r="DP703" i="7"/>
  <c r="DP669" i="7"/>
  <c r="DP713" i="7"/>
  <c r="DP179" i="7"/>
  <c r="DP431" i="7"/>
  <c r="DP516" i="7"/>
  <c r="DP811" i="7"/>
  <c r="DP659" i="7"/>
  <c r="DP691" i="7"/>
  <c r="DP539" i="7"/>
  <c r="DP385" i="7"/>
  <c r="DP675" i="7"/>
  <c r="DP412" i="7"/>
  <c r="DP546" i="7"/>
  <c r="DP194" i="7"/>
  <c r="DP761" i="7"/>
  <c r="DP601" i="7"/>
  <c r="DP103" i="7"/>
  <c r="DP223" i="7"/>
  <c r="DP131" i="7"/>
  <c r="DP444" i="7"/>
  <c r="DP815" i="7"/>
  <c r="DP338" i="7"/>
  <c r="DP429" i="7"/>
  <c r="DP367" i="7"/>
  <c r="DP517" i="7"/>
  <c r="DP246" i="7"/>
  <c r="DP515" i="7"/>
  <c r="DP141" i="7"/>
  <c r="DP335" i="7"/>
  <c r="DP596" i="7"/>
  <c r="DP719" i="7"/>
  <c r="DP396" i="7"/>
  <c r="DP640" i="7"/>
  <c r="DP51" i="7"/>
  <c r="DP826" i="7"/>
  <c r="DP213" i="7"/>
  <c r="DP427" i="7"/>
  <c r="DP459" i="7"/>
  <c r="DP210" i="7"/>
  <c r="DP426" i="7"/>
  <c r="DP490" i="7"/>
  <c r="DP562" i="7"/>
  <c r="DP760" i="7"/>
  <c r="DP185" i="7"/>
  <c r="DP764" i="7"/>
  <c r="DP758" i="7"/>
  <c r="DP624" i="7"/>
  <c r="DP14" i="7"/>
  <c r="DP285" i="7"/>
  <c r="DP373" i="7"/>
  <c r="DP463" i="7"/>
  <c r="DP199" i="7"/>
  <c r="DP272" i="7"/>
  <c r="DP582" i="7"/>
  <c r="DP653" i="7"/>
  <c r="DP16" i="7"/>
  <c r="DP195" i="7"/>
  <c r="DP452" i="7"/>
  <c r="DP647" i="7"/>
  <c r="DP748" i="7"/>
  <c r="DP583" i="7"/>
  <c r="DP281" i="7"/>
  <c r="DP113" i="7"/>
  <c r="DP205" i="7"/>
  <c r="DP400" i="7"/>
  <c r="DP514" i="7"/>
  <c r="DP588" i="7"/>
  <c r="DP766" i="7"/>
  <c r="DP316" i="7"/>
  <c r="DP594" i="7"/>
  <c r="DP23" i="7"/>
  <c r="DP88" i="7"/>
  <c r="DP211" i="7"/>
  <c r="DP664" i="7"/>
  <c r="DP585" i="7"/>
  <c r="DP40" i="7"/>
  <c r="DP292" i="7"/>
  <c r="DP344" i="7"/>
  <c r="DP361" i="7"/>
  <c r="DP462" i="7"/>
  <c r="DP192" i="7"/>
  <c r="DP461" i="7"/>
  <c r="DP477" i="7"/>
  <c r="DP759" i="7"/>
  <c r="DP537" i="7"/>
  <c r="DP478" i="7"/>
  <c r="DP526" i="7"/>
  <c r="DP783" i="7"/>
  <c r="DP7" i="7"/>
  <c r="DP229" i="7"/>
  <c r="DP123" i="7"/>
  <c r="DP359" i="7"/>
  <c r="DP603" i="7"/>
  <c r="DP383" i="7"/>
  <c r="DP48" i="7"/>
  <c r="DP476" i="7"/>
  <c r="DP493" i="7"/>
  <c r="DP832" i="7"/>
  <c r="DP34" i="7"/>
  <c r="DP731" i="7"/>
  <c r="DP389" i="7"/>
  <c r="DP671" i="7"/>
  <c r="DP317" i="7"/>
  <c r="DP765" i="7"/>
  <c r="DP830" i="7"/>
  <c r="DP685" i="7"/>
  <c r="DP602" i="7"/>
  <c r="DP168" i="7"/>
  <c r="DP357" i="7"/>
  <c r="DP176" i="7"/>
  <c r="DP399" i="7"/>
  <c r="DP785" i="7"/>
  <c r="DP233" i="7"/>
  <c r="DP523" i="7"/>
  <c r="DP708" i="7"/>
  <c r="DP494" i="7"/>
  <c r="DP812" i="7"/>
  <c r="DP247" i="7"/>
  <c r="DP291" i="7"/>
  <c r="DP337" i="7"/>
  <c r="DP542" i="7"/>
  <c r="DP447" i="7"/>
  <c r="DP117" i="7"/>
  <c r="DP593" i="7"/>
  <c r="DP304" i="7"/>
  <c r="DP19" i="7"/>
  <c r="DP50" i="7"/>
  <c r="DP143" i="7"/>
  <c r="DP381" i="7"/>
  <c r="DP507" i="7"/>
  <c r="DP775" i="7"/>
  <c r="DP407" i="7"/>
  <c r="DP484" i="7"/>
  <c r="DP747" i="7"/>
  <c r="DP307" i="7"/>
  <c r="DP119" i="7"/>
  <c r="DP260" i="7"/>
  <c r="DP729" i="7"/>
  <c r="DP237" i="7"/>
  <c r="DP454" i="7"/>
  <c r="DP31" i="7"/>
  <c r="DP446" i="7"/>
  <c r="DP674" i="7"/>
  <c r="DP49" i="7"/>
  <c r="DP105" i="7"/>
  <c r="DP313" i="7"/>
  <c r="DP552" i="7"/>
  <c r="DP5" i="7"/>
  <c r="DP204" i="7"/>
  <c r="DP450" i="7"/>
  <c r="DP697" i="7"/>
  <c r="DP397" i="7"/>
  <c r="DP727" i="7"/>
  <c r="DP197" i="7"/>
  <c r="DP779" i="7"/>
  <c r="DP232" i="7"/>
  <c r="DP218" i="7"/>
  <c r="DP98" i="7"/>
  <c r="DP720" i="7"/>
  <c r="DP341" i="7"/>
  <c r="DP225" i="7"/>
  <c r="DP302" i="7"/>
  <c r="DP510" i="7"/>
  <c r="DP614" i="7"/>
  <c r="DP430" i="7"/>
  <c r="DP520" i="7"/>
  <c r="DP597" i="7"/>
  <c r="DP833" i="7"/>
  <c r="DP279" i="7"/>
  <c r="DP781" i="7"/>
  <c r="DP497" i="7"/>
  <c r="DP738" i="7"/>
  <c r="DP133" i="7"/>
  <c r="DP250" i="7"/>
  <c r="DP576" i="7"/>
  <c r="DP128" i="7"/>
  <c r="DP405" i="7"/>
  <c r="DP483" i="7"/>
  <c r="DP732" i="7"/>
  <c r="DP814" i="7"/>
  <c r="DP550" i="7"/>
  <c r="DP716" i="7"/>
  <c r="DP655" i="7"/>
  <c r="DP9" i="7"/>
  <c r="DP311" i="7"/>
  <c r="DP401" i="7"/>
  <c r="DP171" i="7"/>
  <c r="DP641" i="7"/>
  <c r="DP104" i="7"/>
  <c r="DP346" i="7"/>
  <c r="DP575" i="7"/>
  <c r="DP667" i="7"/>
  <c r="DP242" i="7"/>
  <c r="DP266" i="7"/>
  <c r="DP470" i="7"/>
  <c r="DP718" i="7"/>
  <c r="DP823" i="7"/>
  <c r="DP755" i="7"/>
  <c r="DP749" i="7"/>
  <c r="DP723" i="7"/>
  <c r="DP162" i="7"/>
  <c r="DP249" i="7"/>
  <c r="DP810" i="7"/>
  <c r="DP182" i="7"/>
  <c r="DP64" i="7"/>
  <c r="DP632" i="7"/>
  <c r="DP251" i="7"/>
  <c r="DP112" i="7"/>
  <c r="DP554" i="7"/>
  <c r="DP370" i="7"/>
  <c r="DP553" i="7"/>
  <c r="DP799" i="7"/>
  <c r="DP164" i="7"/>
  <c r="DP290" i="7"/>
  <c r="DP692" i="7"/>
  <c r="DP772" i="7"/>
  <c r="DP154" i="7"/>
  <c r="DP410" i="7"/>
  <c r="DP637" i="7"/>
  <c r="DP831" i="7"/>
  <c r="DP802" i="7"/>
  <c r="DP324" i="7"/>
  <c r="DP163" i="7"/>
  <c r="DP82" i="7"/>
  <c r="DP318" i="7"/>
  <c r="DP435" i="7"/>
  <c r="DP543" i="7"/>
  <c r="DP312" i="7"/>
  <c r="DP519" i="7"/>
  <c r="DP321" i="7"/>
  <c r="DP448" i="7"/>
  <c r="DP693" i="7"/>
  <c r="DP798" i="7"/>
  <c r="DP801" i="7"/>
  <c r="DP638" i="7"/>
  <c r="DP89" i="7"/>
  <c r="DP174" i="7"/>
  <c r="DP657" i="7"/>
  <c r="DP348" i="7"/>
  <c r="DP656" i="7"/>
  <c r="DP6" i="7"/>
  <c r="DP295" i="7"/>
  <c r="DP350" i="7"/>
  <c r="DP100" i="7"/>
  <c r="DP411" i="7"/>
  <c r="DP567" i="7"/>
  <c r="DP631" i="7"/>
  <c r="DP39" i="7"/>
  <c r="DP352" i="7"/>
  <c r="DP44" i="7"/>
  <c r="DP306" i="7"/>
  <c r="DP90" i="7"/>
  <c r="DP226" i="7"/>
  <c r="DP457" i="7"/>
  <c r="DP508" i="7"/>
  <c r="DP607" i="7"/>
  <c r="DP38" i="7"/>
  <c r="DP186" i="7"/>
  <c r="DP464" i="7"/>
  <c r="DP707" i="7"/>
  <c r="DP806" i="7"/>
  <c r="DP668" i="7"/>
  <c r="DP372" i="7"/>
  <c r="DP628" i="7"/>
  <c r="DP24" i="7"/>
  <c r="DP93" i="7"/>
  <c r="DP254" i="7"/>
  <c r="DP196" i="7"/>
  <c r="DP52" i="7"/>
  <c r="DP308" i="7"/>
  <c r="DP395" i="7"/>
  <c r="DP384" i="7"/>
  <c r="DP612" i="7"/>
  <c r="DP560" i="7"/>
  <c r="DP782" i="7"/>
  <c r="DP235" i="7"/>
  <c r="DP230" i="7"/>
  <c r="DP712" i="7"/>
  <c r="DP754" i="7"/>
  <c r="DP116" i="7"/>
  <c r="DP258" i="7"/>
  <c r="DP642" i="7"/>
  <c r="DP695" i="7"/>
  <c r="DP215" i="7"/>
  <c r="DP776" i="7"/>
  <c r="DP544" i="7"/>
  <c r="DP746" i="7"/>
  <c r="DP96" i="7"/>
  <c r="DP677" i="7"/>
  <c r="DP796" i="7"/>
  <c r="DP29" i="7"/>
  <c r="DP586" i="7"/>
  <c r="DP375" i="7"/>
  <c r="DP152" i="7"/>
  <c r="DP349" i="7"/>
  <c r="DP288" i="7"/>
  <c r="DP745" i="7"/>
  <c r="DP102" i="7"/>
  <c r="DP741" i="7"/>
  <c r="DP379" i="7"/>
  <c r="DP443" i="7"/>
  <c r="DP660" i="7"/>
  <c r="DP743" i="7"/>
  <c r="DP323" i="7"/>
  <c r="DP42" i="7"/>
  <c r="DP545" i="7"/>
  <c r="DP793" i="7"/>
  <c r="DP240" i="7"/>
  <c r="DP472" i="7"/>
  <c r="DP392" i="7"/>
  <c r="DP347" i="7"/>
  <c r="DP329" i="7"/>
  <c r="DP531" i="7"/>
  <c r="DP818" i="7"/>
  <c r="DP10" i="7"/>
  <c r="DP17" i="7"/>
  <c r="DP439" i="7"/>
  <c r="DP69" i="7"/>
  <c r="DP820" i="7"/>
  <c r="DP158" i="7"/>
  <c r="DP309" i="7"/>
  <c r="DP130" i="7"/>
  <c r="DP25" i="7"/>
  <c r="DP283" i="7"/>
  <c r="DP533" i="7"/>
  <c r="DP610" i="7"/>
  <c r="DP70" i="7"/>
  <c r="DP777" i="7"/>
  <c r="DP342" i="7"/>
  <c r="DP456" i="7"/>
  <c r="DP710" i="7"/>
  <c r="DP773" i="7"/>
  <c r="DP487" i="7"/>
  <c r="DP609" i="7"/>
  <c r="DP137" i="7"/>
  <c r="DP354" i="7"/>
  <c r="DP501" i="7"/>
  <c r="DP676" i="7"/>
  <c r="DP413" i="7"/>
  <c r="DP99" i="7"/>
  <c r="DP563" i="7"/>
  <c r="DP626" i="7"/>
  <c r="DP59" i="7"/>
  <c r="DP365" i="7"/>
  <c r="DP91" i="7"/>
  <c r="DP390" i="7"/>
  <c r="DP635" i="7"/>
  <c r="DP79" i="7"/>
  <c r="DP265" i="7"/>
  <c r="DP369" i="7"/>
  <c r="DP643" i="7"/>
  <c r="DP155" i="7"/>
  <c r="DP231" i="7"/>
  <c r="DP492" i="7"/>
  <c r="DP561" i="7"/>
  <c r="DP666" i="7"/>
  <c r="DP256" i="7"/>
  <c r="DP503" i="7"/>
  <c r="DP726" i="7"/>
  <c r="DP778" i="7"/>
  <c r="DP709" i="7"/>
  <c r="DP364" i="7"/>
  <c r="DP343" i="7"/>
  <c r="DP378" i="7"/>
  <c r="DP681" i="7"/>
  <c r="DP705" i="7"/>
  <c r="DP271" i="7"/>
  <c r="DP725" i="7"/>
  <c r="DP63" i="7"/>
  <c r="DP559" i="7"/>
  <c r="DP652" i="7"/>
  <c r="DP737" i="7"/>
  <c r="DP327" i="7"/>
  <c r="DP363" i="7"/>
  <c r="DP645" i="7"/>
  <c r="DP590" i="7"/>
  <c r="DP277" i="7"/>
  <c r="DP84" i="7"/>
  <c r="DP627" i="7"/>
  <c r="DP296" i="7"/>
  <c r="DP310" i="7"/>
  <c r="DP56" i="7"/>
  <c r="DP71" i="7"/>
  <c r="DP146" i="7"/>
  <c r="DP524" i="7"/>
  <c r="DP331" i="7"/>
  <c r="DP438" i="7"/>
  <c r="DP678" i="7"/>
  <c r="DP633" i="7"/>
  <c r="DP578" i="7"/>
  <c r="DP511" i="7"/>
  <c r="DP263" i="7"/>
  <c r="DP672" i="7"/>
  <c r="DQ268" i="7" l="1"/>
  <c r="DQ305" i="7"/>
  <c r="DQ504" i="7"/>
  <c r="DQ63" i="7"/>
  <c r="DQ602" i="7"/>
  <c r="DQ505" i="7"/>
  <c r="DQ68" i="7"/>
  <c r="DQ363" i="7"/>
  <c r="DQ90" i="7"/>
  <c r="DQ726" i="7"/>
  <c r="DQ476" i="7"/>
  <c r="DQ833" i="7"/>
  <c r="DQ395" i="7"/>
  <c r="DQ152" i="7"/>
  <c r="DQ12" i="7"/>
  <c r="DQ579" i="7"/>
  <c r="DQ225" i="7"/>
  <c r="DQ660" i="7"/>
  <c r="DQ671" i="7"/>
  <c r="DQ351" i="7"/>
  <c r="DQ525" i="7"/>
  <c r="DQ106" i="7"/>
  <c r="DQ621" i="7"/>
  <c r="DQ670" i="7"/>
  <c r="DQ66" i="7"/>
  <c r="DQ509" i="7"/>
  <c r="DQ644" i="7"/>
  <c r="DQ380" i="7"/>
  <c r="DQ780" i="7"/>
  <c r="DQ170" i="7"/>
  <c r="DQ318" i="7"/>
  <c r="DQ287" i="7"/>
  <c r="DQ619" i="7"/>
  <c r="DQ397" i="7"/>
  <c r="DQ724" i="7"/>
  <c r="DQ162" i="7"/>
  <c r="DQ342" i="7"/>
  <c r="DQ765" i="7"/>
  <c r="DQ448" i="7"/>
  <c r="DQ96" i="7"/>
  <c r="DQ801" i="7"/>
  <c r="DQ773" i="7"/>
  <c r="DQ163" i="7"/>
  <c r="DQ772" i="7"/>
  <c r="DQ536" i="7"/>
  <c r="DQ372" i="7"/>
  <c r="DQ761" i="7"/>
  <c r="DQ25" i="7"/>
  <c r="DQ732" i="7"/>
  <c r="DQ439" i="7"/>
  <c r="DQ796" i="7"/>
  <c r="DQ612" i="7"/>
  <c r="DQ631" i="7"/>
  <c r="DQ100" i="7"/>
  <c r="DQ570" i="7"/>
  <c r="DQ186" i="7"/>
  <c r="DQ626" i="7"/>
  <c r="DQ706" i="7"/>
  <c r="DQ375" i="7"/>
  <c r="DQ150" i="7"/>
  <c r="DQ315" i="7"/>
  <c r="DQ725" i="7"/>
  <c r="DQ362" i="7"/>
  <c r="DQ475" i="7"/>
  <c r="DQ290" i="7"/>
  <c r="DQ429" i="7"/>
  <c r="DQ73" i="7"/>
  <c r="DQ556" i="7"/>
  <c r="DQ471" i="7"/>
  <c r="DQ300" i="7"/>
  <c r="DQ420" i="7"/>
  <c r="DQ557" i="7"/>
  <c r="DQ698" i="7"/>
  <c r="DQ775" i="7"/>
  <c r="DQ168" i="7"/>
  <c r="DQ121" i="7"/>
  <c r="DQ237" i="7"/>
  <c r="DQ389" i="7"/>
  <c r="DQ125" i="7"/>
  <c r="DQ252" i="7"/>
  <c r="DQ284" i="7"/>
  <c r="DQ642" i="7"/>
  <c r="DQ343" i="7"/>
  <c r="DQ387" i="7"/>
  <c r="DQ611" i="7"/>
  <c r="DQ386" i="7"/>
  <c r="DQ814" i="7"/>
  <c r="DQ686" i="7"/>
  <c r="DQ288" i="7"/>
  <c r="DQ700" i="7"/>
  <c r="DQ62" i="7"/>
  <c r="DQ247" i="7"/>
  <c r="DQ5" i="7"/>
  <c r="DQ164" i="7"/>
  <c r="DQ207" i="7"/>
  <c r="DQ461" i="7"/>
  <c r="DQ293" i="7"/>
  <c r="DQ155" i="7"/>
  <c r="DQ83" i="7"/>
  <c r="DQ487" i="7"/>
  <c r="DQ752" i="7"/>
  <c r="DQ674" i="7"/>
  <c r="DQ441" i="7"/>
  <c r="DQ82" i="7"/>
  <c r="DQ182" i="7"/>
  <c r="DQ89" i="7"/>
  <c r="DQ390" i="7"/>
  <c r="DQ784" i="7"/>
  <c r="DQ470" i="7"/>
  <c r="DQ538" i="7"/>
  <c r="DQ323" i="7"/>
  <c r="DQ400" i="7"/>
  <c r="DQ678" i="7"/>
  <c r="DQ86" i="7"/>
  <c r="DQ304" i="7"/>
  <c r="DQ552" i="7"/>
  <c r="DQ147" i="7"/>
  <c r="DQ18" i="7"/>
  <c r="DQ794" i="7"/>
  <c r="DQ716" i="7"/>
  <c r="DQ149" i="7"/>
  <c r="DQ260" i="7"/>
  <c r="DQ267" i="7"/>
  <c r="DQ454" i="7"/>
  <c r="DQ653" i="7"/>
  <c r="DQ297" i="7"/>
  <c r="DQ721" i="7"/>
  <c r="DQ330" i="7"/>
  <c r="DQ574" i="7"/>
  <c r="DQ226" i="7"/>
  <c r="DQ19" i="7"/>
  <c r="DQ132" i="7"/>
  <c r="DQ580" i="7"/>
  <c r="DQ241" i="7"/>
  <c r="DQ4" i="7"/>
  <c r="DQ113" i="7"/>
  <c r="DQ309" i="7"/>
  <c r="DQ711" i="7"/>
  <c r="DQ425" i="7"/>
  <c r="DQ797" i="7"/>
  <c r="DQ817" i="7"/>
  <c r="DQ465" i="7"/>
  <c r="DQ680" i="7"/>
  <c r="DQ366" i="7"/>
  <c r="DQ766" i="7"/>
  <c r="DQ435" i="7"/>
  <c r="DQ307" i="7"/>
  <c r="DQ126" i="7"/>
  <c r="DQ3" i="7"/>
  <c r="DQ511" i="7"/>
  <c r="DQ197" i="7"/>
  <c r="DQ71" i="7"/>
  <c r="DQ467" i="7"/>
  <c r="DQ473" i="7"/>
  <c r="DQ494" i="7"/>
  <c r="DQ564" i="7"/>
  <c r="DQ518" i="7"/>
  <c r="DQ81" i="7"/>
  <c r="DQ523" i="7"/>
  <c r="DQ94" i="7"/>
  <c r="DQ581" i="7"/>
  <c r="DQ693" i="7"/>
  <c r="DQ539" i="7"/>
  <c r="DQ310" i="7"/>
  <c r="DQ57" i="7"/>
  <c r="DQ266" i="7"/>
  <c r="DQ655" i="7"/>
  <c r="DQ507" i="7"/>
  <c r="DQ767" i="7"/>
  <c r="DQ127" i="7"/>
  <c r="DQ95" i="7"/>
  <c r="DQ596" i="7"/>
  <c r="DQ272" i="7"/>
  <c r="DQ391" i="7"/>
  <c r="DQ805" i="7"/>
  <c r="DQ37" i="7"/>
  <c r="DQ682" i="7"/>
  <c r="DQ347" i="7"/>
  <c r="DQ815" i="7"/>
  <c r="DQ497" i="7"/>
  <c r="DQ569" i="7"/>
  <c r="DQ312" i="7"/>
  <c r="DQ472" i="7"/>
  <c r="DQ14" i="7"/>
  <c r="DQ560" i="7"/>
  <c r="DQ195" i="7"/>
  <c r="DQ423" i="7"/>
  <c r="DQ668" i="7"/>
  <c r="DQ333" i="7"/>
  <c r="DQ703" i="7"/>
  <c r="DQ240" i="7"/>
  <c r="DQ778" i="7"/>
  <c r="DQ22" i="7"/>
  <c r="DQ795" i="7"/>
  <c r="DQ477" i="7"/>
  <c r="DQ78" i="7"/>
  <c r="DQ728" i="7"/>
  <c r="DQ782" i="7"/>
  <c r="DQ453" i="7"/>
  <c r="DQ172" i="7"/>
  <c r="DQ319" i="7"/>
  <c r="DQ760" i="7"/>
  <c r="DQ349" i="7"/>
  <c r="DQ43" i="7"/>
  <c r="DQ469" i="7"/>
  <c r="DQ20" i="7"/>
  <c r="DQ468" i="7"/>
  <c r="DQ135" i="7"/>
  <c r="DQ544" i="7"/>
  <c r="DQ80" i="7"/>
  <c r="DQ273" i="7"/>
  <c r="DQ672" i="7"/>
  <c r="DQ212" i="7"/>
  <c r="DQ623" i="7"/>
  <c r="DQ676" i="7"/>
  <c r="DQ36" i="7"/>
  <c r="DQ723" i="7"/>
  <c r="DQ199" i="7"/>
  <c r="DQ243" i="7"/>
  <c r="DQ696" i="7"/>
  <c r="DQ289" i="7"/>
  <c r="DQ452" i="7"/>
  <c r="DQ192" i="7"/>
  <c r="DQ548" i="7"/>
  <c r="DQ431" i="7"/>
  <c r="DQ600" i="7"/>
  <c r="DQ32" i="7"/>
  <c r="DQ798" i="7"/>
  <c r="DQ64" i="7"/>
  <c r="DQ265" i="7"/>
  <c r="DQ555" i="7"/>
  <c r="DQ627" i="7"/>
  <c r="DQ264" i="7"/>
  <c r="DQ480" i="7"/>
  <c r="DQ818" i="7"/>
  <c r="DQ566" i="7"/>
  <c r="DQ142" i="7"/>
  <c r="DQ407" i="7"/>
  <c r="DQ709" i="7"/>
  <c r="DQ788" i="7"/>
  <c r="DQ306" i="7"/>
  <c r="DQ803" i="7"/>
  <c r="DQ17" i="7"/>
  <c r="DQ331" i="7"/>
  <c r="DQ156" i="7"/>
  <c r="DQ722" i="7"/>
  <c r="DQ617" i="7"/>
  <c r="DQ58" i="7"/>
  <c r="DQ736" i="7"/>
  <c r="DQ279" i="7"/>
  <c r="DQ717" i="7"/>
  <c r="DQ202" i="7"/>
  <c r="DQ103" i="7"/>
  <c r="DQ634" i="7"/>
  <c r="DQ314" i="7"/>
  <c r="DQ561" i="7"/>
  <c r="DQ605" i="7"/>
  <c r="DQ789" i="7"/>
  <c r="DQ283" i="7"/>
  <c r="DQ512" i="7"/>
  <c r="DQ56" i="7"/>
  <c r="DQ582" i="7"/>
  <c r="DQ339" i="7"/>
  <c r="DQ200" i="7"/>
  <c r="DQ597" i="7"/>
  <c r="DQ256" i="7"/>
  <c r="DQ764" i="7"/>
  <c r="DQ194" i="7"/>
  <c r="DQ640" i="7"/>
  <c r="DQ254" i="7"/>
  <c r="DQ227" i="7"/>
  <c r="DQ684" i="7"/>
  <c r="DQ378" i="7"/>
  <c r="DQ636" i="7"/>
  <c r="DQ40" i="7"/>
  <c r="DQ405" i="7"/>
  <c r="DQ414" i="7"/>
  <c r="DQ790" i="7"/>
  <c r="DQ524" i="7"/>
  <c r="DQ124" i="7"/>
  <c r="DQ313" i="7"/>
  <c r="DQ746" i="7"/>
  <c r="DQ443" i="7"/>
  <c r="DQ828" i="7"/>
  <c r="DQ735" i="7"/>
  <c r="DQ174" i="7"/>
  <c r="DQ771" i="7"/>
  <c r="DQ485" i="7"/>
  <c r="DQ130" i="7"/>
  <c r="DQ763" i="7"/>
  <c r="DQ719" i="7"/>
  <c r="DQ348" i="7"/>
  <c r="DQ422" i="7"/>
  <c r="DQ571" i="7"/>
  <c r="DQ236" i="7"/>
  <c r="DQ802" i="7"/>
  <c r="DQ105" i="7"/>
  <c r="DQ396" i="7"/>
  <c r="DQ437" i="7"/>
  <c r="DQ59" i="7"/>
  <c r="DQ608" i="7"/>
  <c r="DQ591" i="7"/>
  <c r="DQ754" i="7"/>
  <c r="DQ120" i="7"/>
  <c r="DQ209" i="7"/>
  <c r="DQ654" i="7"/>
  <c r="DQ370" i="7"/>
  <c r="DQ663" i="7"/>
  <c r="DQ433" i="7"/>
  <c r="DQ47" i="7"/>
  <c r="DQ734" i="7"/>
  <c r="DQ445" i="7"/>
  <c r="DQ303" i="7"/>
  <c r="DQ151" i="7"/>
  <c r="DQ193" i="7"/>
  <c r="DQ139" i="7"/>
  <c r="DQ615" i="7"/>
  <c r="DQ282" i="7"/>
  <c r="DQ502" i="7"/>
  <c r="DQ165" i="7"/>
  <c r="DQ804" i="7"/>
  <c r="DQ238" i="7"/>
  <c r="DQ340" i="7"/>
  <c r="DQ133" i="7"/>
  <c r="DQ533" i="7"/>
  <c r="DQ584" i="7"/>
  <c r="DQ787" i="7"/>
  <c r="DQ97" i="7"/>
  <c r="DQ50" i="7"/>
  <c r="DQ503" i="7"/>
  <c r="DQ198" i="7"/>
  <c r="DQ607" i="7"/>
  <c r="DQ753" i="7"/>
  <c r="DQ157" i="7"/>
  <c r="DQ618" i="7"/>
  <c r="DQ281" i="7"/>
  <c r="DQ688" i="7"/>
  <c r="DQ483" i="7"/>
  <c r="DQ639" i="7"/>
  <c r="DQ55" i="7"/>
  <c r="DQ799" i="7"/>
  <c r="DQ9" i="7"/>
  <c r="DQ399" i="7"/>
  <c r="DQ825" i="7"/>
  <c r="DQ609" i="7"/>
  <c r="DQ514" i="7"/>
  <c r="DQ415" i="7"/>
  <c r="DQ520" i="7"/>
  <c r="DQ519" i="7"/>
  <c r="DQ286" i="7"/>
  <c r="DQ413" i="7"/>
  <c r="DQ242" i="7"/>
  <c r="DQ741" i="7"/>
  <c r="DQ601" i="7"/>
  <c r="DQ428" i="7"/>
  <c r="DQ201" i="7"/>
  <c r="DQ169" i="7"/>
  <c r="DQ269" i="7"/>
  <c r="DQ594" i="7"/>
  <c r="DQ379" i="7"/>
  <c r="DQ770" i="7"/>
  <c r="DQ542" i="7"/>
  <c r="DQ384" i="7"/>
  <c r="DQ262" i="7"/>
  <c r="DQ398" i="7"/>
  <c r="DQ295" i="7"/>
  <c r="DQ774" i="7"/>
  <c r="DQ495" i="7"/>
  <c r="DQ816" i="7"/>
  <c r="DQ826" i="7"/>
  <c r="DQ647" i="7"/>
  <c r="DQ421" i="7"/>
  <c r="DQ667" i="7"/>
  <c r="DQ257" i="7"/>
  <c r="DQ757" i="7"/>
  <c r="DQ768" i="7"/>
  <c r="DQ119" i="7"/>
  <c r="DQ731" i="7"/>
  <c r="DQ438" i="7"/>
  <c r="DQ23" i="7"/>
  <c r="DQ635" i="7"/>
  <c r="DQ10" i="7"/>
  <c r="DQ358" i="7"/>
  <c r="DQ359" i="7"/>
  <c r="DQ820" i="7"/>
  <c r="DQ515" i="7"/>
  <c r="DQ455" i="7"/>
  <c r="DQ140" i="7"/>
  <c r="DQ41" i="7"/>
  <c r="DQ577" i="7"/>
  <c r="DQ258" i="7"/>
  <c r="DQ638" i="7"/>
  <c r="DQ101" i="7"/>
  <c r="DQ506" i="7"/>
  <c r="DQ28" i="7"/>
  <c r="DQ586" i="7"/>
  <c r="DQ616" i="7"/>
  <c r="DQ459" i="7"/>
  <c r="DQ75" i="7"/>
  <c r="DQ221" i="7"/>
  <c r="DQ622" i="7"/>
  <c r="DQ322" i="7"/>
  <c r="DQ565" i="7"/>
  <c r="DQ434" i="7"/>
  <c r="DQ550" i="7"/>
  <c r="DQ6" i="7"/>
  <c r="DQ707" i="7"/>
  <c r="DQ371" i="7"/>
  <c r="DQ231" i="7"/>
  <c r="DQ27" i="7"/>
  <c r="DQ210" i="7"/>
  <c r="DQ673" i="7"/>
  <c r="DQ298" i="7"/>
  <c r="DQ738" i="7"/>
  <c r="DQ409" i="7"/>
  <c r="DQ657" i="7"/>
  <c r="DQ220" i="7"/>
  <c r="DQ436" i="7"/>
  <c r="DQ215" i="7"/>
  <c r="DQ558" i="7"/>
  <c r="DQ408" i="7"/>
  <c r="DQ373" i="7"/>
  <c r="DQ208" i="7"/>
  <c r="DQ109" i="7"/>
  <c r="DQ583" i="7"/>
  <c r="DQ463" i="7"/>
  <c r="DQ598" i="7"/>
  <c r="DQ338" i="7"/>
  <c r="DQ354" i="7"/>
  <c r="DQ745" i="7"/>
  <c r="DQ427" i="7"/>
  <c r="DQ275" i="7"/>
  <c r="DQ24" i="7"/>
  <c r="DQ529" i="7"/>
  <c r="DQ175" i="7"/>
  <c r="DQ643" i="7"/>
  <c r="DQ576" i="7"/>
  <c r="DQ708" i="7"/>
  <c r="DQ99" i="7"/>
  <c r="DQ809" i="7"/>
  <c r="DQ489" i="7"/>
  <c r="DQ46" i="7"/>
  <c r="DQ13" i="7"/>
  <c r="DQ153" i="7"/>
  <c r="DQ613" i="7"/>
  <c r="DQ294" i="7"/>
  <c r="DQ353" i="7"/>
  <c r="DQ69" i="7"/>
  <c r="DQ551" i="7"/>
  <c r="DQ239" i="7"/>
  <c r="DQ624" i="7"/>
  <c r="DQ159" i="7"/>
  <c r="DQ76" i="7"/>
  <c r="DQ320" i="7"/>
  <c r="DQ442" i="7"/>
  <c r="DQ822" i="7"/>
  <c r="DQ217" i="7"/>
  <c r="DQ659" i="7"/>
  <c r="DQ332" i="7"/>
  <c r="DQ743" i="7"/>
  <c r="DQ270" i="7"/>
  <c r="DQ245" i="7"/>
  <c r="DQ779" i="7"/>
  <c r="DQ499" i="7"/>
  <c r="DQ321" i="7"/>
  <c r="DQ102" i="7"/>
  <c r="DQ249" i="7"/>
  <c r="DQ158" i="7"/>
  <c r="DQ35" i="7"/>
  <c r="DQ549" i="7"/>
  <c r="DQ562" i="7"/>
  <c r="DQ401" i="7"/>
  <c r="DQ456" i="7"/>
  <c r="DQ233" i="7"/>
  <c r="DQ664" i="7"/>
  <c r="DQ679" i="7"/>
  <c r="DQ410" i="7"/>
  <c r="DQ604" i="7"/>
  <c r="DQ93" i="7"/>
  <c r="DQ326" i="7"/>
  <c r="DQ357" i="7"/>
  <c r="DQ720" i="7"/>
  <c r="DQ590" i="7"/>
  <c r="DQ447" i="7"/>
  <c r="DQ134" i="7"/>
  <c r="DQ749" i="7"/>
  <c r="DQ742" i="7"/>
  <c r="DQ592" i="7"/>
  <c r="DQ166" i="7"/>
  <c r="DQ517" i="7"/>
  <c r="DQ214" i="7"/>
  <c r="DQ559" i="7"/>
  <c r="DQ545" i="7"/>
  <c r="DQ426" i="7"/>
  <c r="DQ261" i="7"/>
  <c r="DQ70" i="7"/>
  <c r="DQ181" i="7"/>
  <c r="DQ367" i="7"/>
  <c r="DQ418" i="7"/>
  <c r="DQ67" i="7"/>
  <c r="DQ464" i="7"/>
  <c r="DQ190" i="7"/>
  <c r="DQ750" i="7"/>
  <c r="DQ51" i="7"/>
  <c r="DQ160" i="7"/>
  <c r="DQ411" i="7"/>
  <c r="DQ432" i="7"/>
  <c r="DQ211" i="7"/>
  <c r="DQ677" i="7"/>
  <c r="DQ154" i="7"/>
  <c r="DQ744" i="7"/>
  <c r="DQ521" i="7"/>
  <c r="DQ620" i="7"/>
  <c r="DQ563" i="7"/>
  <c r="DQ188" i="7"/>
  <c r="DQ727" i="7"/>
  <c r="DQ376" i="7"/>
  <c r="DQ191" i="7"/>
  <c r="DQ695" i="7"/>
  <c r="DQ718" i="7"/>
  <c r="DQ274" i="7"/>
  <c r="DQ138" i="7"/>
  <c r="DQ526" i="7"/>
  <c r="DQ72" i="7"/>
  <c r="DQ534" i="7"/>
  <c r="DQ403" i="7"/>
  <c r="DQ87" i="7"/>
  <c r="DQ278" i="7"/>
  <c r="DQ687" i="7"/>
  <c r="DQ385" i="7"/>
  <c r="DQ786" i="7"/>
  <c r="DQ251" i="7"/>
  <c r="DQ280" i="7"/>
  <c r="DQ537" i="7"/>
  <c r="DQ228" i="7"/>
  <c r="DQ183" i="7"/>
  <c r="DQ697" i="7"/>
  <c r="DQ291" i="7"/>
  <c r="DQ712" i="7"/>
  <c r="DQ167" i="7"/>
  <c r="DQ345" i="7"/>
  <c r="DQ704" i="7"/>
  <c r="DQ451" i="7"/>
  <c r="DQ49" i="7"/>
  <c r="DQ91" i="7"/>
  <c r="DQ285" i="7"/>
  <c r="DQ733" i="7"/>
  <c r="DQ381" i="7"/>
  <c r="DQ808" i="7"/>
  <c r="DQ648" i="7"/>
  <c r="DQ53" i="7"/>
  <c r="DQ501" i="7"/>
  <c r="DQ98" i="7"/>
  <c r="DQ599" i="7"/>
  <c r="DQ546" i="7"/>
  <c r="DQ148" i="7"/>
  <c r="DQ806" i="7"/>
  <c r="DQ450" i="7"/>
  <c r="DQ107" i="7"/>
  <c r="DQ821" i="7"/>
  <c r="DQ699" i="7"/>
  <c r="DQ388" i="7"/>
  <c r="DQ575" i="7"/>
  <c r="DQ222" i="7"/>
  <c r="DQ633" i="7"/>
  <c r="DQ748" i="7"/>
  <c r="DQ656" i="7"/>
  <c r="DQ498" i="7"/>
  <c r="DQ311" i="7"/>
  <c r="DQ324" i="7"/>
  <c r="DQ758" i="7"/>
  <c r="DQ730" i="7"/>
  <c r="DQ116" i="7"/>
  <c r="DQ531" i="7"/>
  <c r="DQ131" i="7"/>
  <c r="DQ637" i="7"/>
  <c r="DQ747" i="7"/>
  <c r="DQ587" i="7"/>
  <c r="DQ685" i="7"/>
  <c r="DQ31" i="7"/>
  <c r="DQ740" i="7"/>
  <c r="DQ482" i="7"/>
  <c r="DQ30" i="7"/>
  <c r="DQ625" i="7"/>
  <c r="DQ112" i="7"/>
  <c r="DQ488" i="7"/>
  <c r="DQ474" i="7"/>
  <c r="DQ123" i="7"/>
  <c r="DQ762" i="7"/>
  <c r="DQ92" i="7"/>
  <c r="DQ263" i="7"/>
  <c r="DQ652" i="7"/>
  <c r="DQ369" i="7"/>
  <c r="DQ813" i="7"/>
  <c r="DQ530" i="7"/>
  <c r="DQ649" i="7"/>
  <c r="DQ829" i="7"/>
  <c r="DQ791" i="7"/>
  <c r="DQ827" i="7"/>
  <c r="DQ460" i="7"/>
  <c r="DQ478" i="7"/>
  <c r="DQ253" i="7"/>
  <c r="DQ831" i="7"/>
  <c r="DQ641" i="7"/>
  <c r="DQ316" i="7"/>
  <c r="DQ777" i="7"/>
  <c r="DQ457" i="7"/>
  <c r="DQ39" i="7"/>
  <c r="DQ173" i="7"/>
  <c r="DQ111" i="7"/>
  <c r="DQ588" i="7"/>
  <c r="DQ223" i="7"/>
  <c r="DQ449" i="7"/>
  <c r="DQ74" i="7"/>
  <c r="DQ694" i="7"/>
  <c r="DQ337" i="7"/>
  <c r="DQ335" i="7"/>
  <c r="DQ216" i="7"/>
  <c r="DQ377" i="7"/>
  <c r="DQ811" i="7"/>
  <c r="DQ547" i="7"/>
  <c r="DQ336" i="7"/>
  <c r="DQ219" i="7"/>
  <c r="DQ532" i="7"/>
  <c r="DQ769" i="7"/>
  <c r="DQ329" i="7"/>
  <c r="DQ729" i="7"/>
  <c r="DQ187" i="7"/>
  <c r="DQ365" i="7"/>
  <c r="DQ776" i="7"/>
  <c r="DQ496" i="7"/>
  <c r="DQ568" i="7"/>
  <c r="DQ692" i="7"/>
  <c r="DQ115" i="7"/>
  <c r="DQ628" i="7"/>
  <c r="DQ710" i="7"/>
  <c r="DQ810" i="7"/>
  <c r="DQ334" i="7"/>
  <c r="DQ666" i="7"/>
  <c r="DQ110" i="7"/>
  <c r="DQ595" i="7"/>
  <c r="DQ630" i="7"/>
  <c r="DQ368" i="7"/>
  <c r="DQ402" i="7"/>
  <c r="DQ85" i="7"/>
  <c r="DQ206" i="7"/>
  <c r="DQ325" i="7"/>
  <c r="DQ404" i="7"/>
  <c r="DQ490" i="7"/>
  <c r="DQ567" i="7"/>
  <c r="DQ246" i="7"/>
  <c r="DQ658" i="7"/>
  <c r="DQ259" i="7"/>
  <c r="DQ146" i="7"/>
  <c r="DQ383" i="7"/>
  <c r="DQ691" i="7"/>
  <c r="DQ510" i="7"/>
  <c r="DQ424" i="7"/>
  <c r="DQ205" i="7"/>
  <c r="DQ15" i="7"/>
  <c r="DQ277" i="7"/>
  <c r="DQ137" i="7"/>
  <c r="DQ48" i="7"/>
  <c r="DQ276" i="7"/>
  <c r="DQ114" i="7"/>
  <c r="DQ33" i="7"/>
  <c r="DQ458" i="7"/>
  <c r="DQ781" i="7"/>
  <c r="DQ516" i="7"/>
  <c r="DQ356" i="7"/>
  <c r="DQ715" i="7"/>
  <c r="DQ508" i="7"/>
  <c r="DQ8" i="7"/>
  <c r="DQ394" i="7"/>
  <c r="DQ361" i="7"/>
  <c r="DQ812" i="7"/>
  <c r="DQ500" i="7"/>
  <c r="DQ317" i="7"/>
  <c r="DQ346" i="7"/>
  <c r="DQ527" i="7"/>
  <c r="DQ117" i="7"/>
  <c r="DQ585" i="7"/>
  <c r="DQ603" i="7"/>
  <c r="DQ45" i="7"/>
  <c r="DQ393" i="7"/>
  <c r="DQ44" i="7"/>
  <c r="DQ553" i="7"/>
  <c r="DQ535" i="7"/>
  <c r="DQ416" i="7"/>
  <c r="DQ213" i="7"/>
  <c r="DQ296" i="7"/>
  <c r="DQ705" i="7"/>
  <c r="DQ299" i="7"/>
  <c r="DQ54" i="7"/>
  <c r="DQ179" i="7"/>
  <c r="DQ690" i="7"/>
  <c r="DQ255" i="7"/>
  <c r="DQ528" i="7"/>
  <c r="DQ341" i="7"/>
  <c r="DQ702" i="7"/>
  <c r="DQ419" i="7"/>
  <c r="DQ543" i="7"/>
  <c r="DQ84" i="7"/>
  <c r="DQ669" i="7"/>
  <c r="DQ308" i="7"/>
  <c r="DQ218" i="7"/>
  <c r="DQ412" i="7"/>
  <c r="DQ683" i="7"/>
  <c r="DQ230" i="7"/>
  <c r="DQ573" i="7"/>
  <c r="DQ462" i="7"/>
  <c r="DQ292" i="7"/>
  <c r="DQ807" i="7"/>
  <c r="DQ34" i="7"/>
  <c r="DQ714" i="7"/>
  <c r="DQ632" i="7"/>
  <c r="DQ171" i="7"/>
  <c r="DQ614" i="7"/>
  <c r="DQ229" i="7"/>
  <c r="DQ629" i="7"/>
  <c r="DQ29" i="7"/>
  <c r="DQ492" i="7"/>
  <c r="DQ184" i="7"/>
  <c r="DQ143" i="7"/>
  <c r="DQ42" i="7"/>
  <c r="DQ513" i="7"/>
  <c r="DQ204" i="7"/>
  <c r="DQ681" i="7"/>
  <c r="DQ484" i="7"/>
  <c r="DQ444" i="7"/>
  <c r="DQ645" i="7"/>
  <c r="DQ355" i="7"/>
  <c r="DQ737" i="7"/>
  <c r="DQ364" i="7"/>
  <c r="DQ189" i="7"/>
  <c r="DQ665" i="7"/>
  <c r="DQ327" i="7"/>
  <c r="DQ701" i="7"/>
  <c r="DQ248" i="7"/>
  <c r="DQ26" i="7"/>
  <c r="DQ141" i="7"/>
  <c r="DQ792" i="7"/>
  <c r="DQ440" i="7"/>
  <c r="DQ38" i="7"/>
  <c r="DQ751" i="7"/>
  <c r="DQ176" i="7"/>
  <c r="DQ406" i="7"/>
  <c r="DQ824" i="7"/>
  <c r="DQ491" i="7"/>
  <c r="DQ234" i="7"/>
  <c r="DQ7" i="7"/>
  <c r="DQ136" i="7"/>
  <c r="DQ11" i="7"/>
  <c r="DQ554" i="7"/>
  <c r="DQ161" i="7"/>
  <c r="DQ271" i="7"/>
  <c r="DQ374" i="7"/>
  <c r="DQ16" i="7"/>
  <c r="DQ180" i="7"/>
  <c r="DQ606" i="7"/>
  <c r="DQ430" i="7"/>
  <c r="DQ830" i="7"/>
  <c r="DQ203" i="7"/>
  <c r="DR2" i="7"/>
  <c r="DR661" i="7" s="1"/>
  <c r="DQ185" i="7"/>
  <c r="DQ122" i="7"/>
  <c r="DQ783" i="7"/>
  <c r="DQ352" i="7"/>
  <c r="DQ144" i="7"/>
  <c r="DQ145" i="7"/>
  <c r="DQ302" i="7"/>
  <c r="DQ759" i="7"/>
  <c r="DQ522" i="7"/>
  <c r="DQ589" i="7"/>
  <c r="DQ593" i="7"/>
  <c r="DQ662" i="7"/>
  <c r="DQ52" i="7"/>
  <c r="DQ65" i="7"/>
  <c r="DQ417" i="7"/>
  <c r="DQ793" i="7"/>
  <c r="DQ578" i="7"/>
  <c r="DQ177" i="7"/>
  <c r="DQ739" i="7"/>
  <c r="DQ108" i="7"/>
  <c r="DQ244" i="7"/>
  <c r="DQ650" i="7"/>
  <c r="DQ344" i="7"/>
  <c r="DQ800" i="7"/>
  <c r="DQ479" i="7"/>
  <c r="DQ104" i="7"/>
  <c r="DQ823" i="7"/>
  <c r="DQ493" i="7"/>
  <c r="DQ77" i="7"/>
  <c r="DQ819" i="7"/>
  <c r="DQ481" i="7"/>
  <c r="DQ60" i="7"/>
  <c r="DQ713" i="7"/>
  <c r="DQ118" i="7"/>
  <c r="DQ392" i="7"/>
  <c r="DQ675" i="7"/>
  <c r="DQ250" i="7"/>
  <c r="DQ382" i="7"/>
  <c r="DQ328" i="7"/>
  <c r="DQ128" i="7"/>
  <c r="DQ350" i="7"/>
  <c r="DQ88" i="7"/>
  <c r="DQ572" i="7"/>
  <c r="DQ755" i="7"/>
  <c r="DQ21" i="7"/>
  <c r="DQ196" i="7"/>
  <c r="DQ466" i="7"/>
  <c r="DQ689" i="7"/>
  <c r="DQ832" i="7"/>
  <c r="DQ756" i="7"/>
  <c r="DQ224" i="7"/>
  <c r="DQ61" i="7"/>
  <c r="DQ301" i="7"/>
  <c r="DQ446" i="7"/>
  <c r="DQ235" i="7"/>
  <c r="DQ785" i="7"/>
  <c r="DQ79" i="7"/>
  <c r="DQ129" i="7"/>
  <c r="DQ610" i="7"/>
  <c r="DQ360" i="7"/>
  <c r="DQ232" i="7"/>
  <c r="DQ486" i="7"/>
  <c r="DQ178" i="7"/>
  <c r="DQ646" i="7"/>
  <c r="DR267" i="7" l="1"/>
  <c r="DR314" i="7"/>
  <c r="DR394" i="7"/>
  <c r="DR502" i="7"/>
  <c r="DR555" i="7"/>
  <c r="DR181" i="7"/>
  <c r="DR371" i="7"/>
  <c r="DR305" i="7"/>
  <c r="DR353" i="7"/>
  <c r="DR427" i="7"/>
  <c r="DR517" i="7"/>
  <c r="DR119" i="7"/>
  <c r="DR382" i="7"/>
  <c r="DR17" i="7"/>
  <c r="DR90" i="7"/>
  <c r="DR138" i="7"/>
  <c r="DR259" i="7"/>
  <c r="DR155" i="7"/>
  <c r="DR373" i="7"/>
  <c r="DR213" i="7"/>
  <c r="DR484" i="7"/>
  <c r="DR710" i="7"/>
  <c r="DR785" i="7"/>
  <c r="DR143" i="7"/>
  <c r="DR364" i="7"/>
  <c r="DR51" i="7"/>
  <c r="DR771" i="7"/>
  <c r="DR41" i="7"/>
  <c r="DR753" i="7"/>
  <c r="DR97" i="7"/>
  <c r="DR172" i="7"/>
  <c r="DR220" i="7"/>
  <c r="DR303" i="7"/>
  <c r="DR74" i="7"/>
  <c r="DR120" i="7"/>
  <c r="DR188" i="7"/>
  <c r="DR280" i="7"/>
  <c r="DR244" i="7"/>
  <c r="DR470" i="7"/>
  <c r="DR526" i="7"/>
  <c r="DR745" i="7"/>
  <c r="DR804" i="7"/>
  <c r="DR69" i="7"/>
  <c r="DR241" i="7"/>
  <c r="DR467" i="7"/>
  <c r="DR239" i="7"/>
  <c r="DR44" i="7"/>
  <c r="DR6" i="7"/>
  <c r="DR94" i="7"/>
  <c r="DR160" i="7"/>
  <c r="DR740" i="7"/>
  <c r="DR567" i="7"/>
  <c r="DR413" i="7"/>
  <c r="DR744" i="7"/>
  <c r="DR776" i="7"/>
  <c r="DR19" i="7"/>
  <c r="DR354" i="7"/>
  <c r="DR558" i="7"/>
  <c r="DR104" i="7"/>
  <c r="DR728" i="7"/>
  <c r="DR801" i="7"/>
  <c r="DR66" i="7"/>
  <c r="DR100" i="7"/>
  <c r="DR552" i="7"/>
  <c r="DR830" i="7"/>
  <c r="DR96" i="7"/>
  <c r="DR162" i="7"/>
  <c r="DR266" i="7"/>
  <c r="DR124" i="7"/>
  <c r="DR755" i="7"/>
  <c r="DR194" i="7"/>
  <c r="DR429" i="7"/>
  <c r="DR542" i="7"/>
  <c r="DR300" i="7"/>
  <c r="DR319" i="7"/>
  <c r="DR468" i="7"/>
  <c r="DR151" i="7"/>
  <c r="DR444" i="7"/>
  <c r="DR361" i="7"/>
  <c r="DR217" i="7"/>
  <c r="DR50" i="7"/>
  <c r="DR395" i="7"/>
  <c r="DR716" i="7"/>
  <c r="DR297" i="7"/>
  <c r="DR734" i="7"/>
  <c r="DR495" i="7"/>
  <c r="DR656" i="7"/>
  <c r="DR709" i="7"/>
  <c r="DR736" i="7"/>
  <c r="DR268" i="7"/>
  <c r="DR486" i="7"/>
  <c r="DR537" i="7"/>
  <c r="DR618" i="7"/>
  <c r="DR691" i="7"/>
  <c r="DR621" i="7"/>
  <c r="DR453" i="7"/>
  <c r="DR460" i="7"/>
  <c r="DR539" i="7"/>
  <c r="DR608" i="7"/>
  <c r="DR702" i="7"/>
  <c r="DR590" i="7"/>
  <c r="DR807" i="7"/>
  <c r="DR154" i="7"/>
  <c r="DR175" i="7"/>
  <c r="DR334" i="7"/>
  <c r="DR423" i="7"/>
  <c r="DR584" i="7"/>
  <c r="DR798" i="7"/>
  <c r="DR108" i="7"/>
  <c r="DR688" i="7"/>
  <c r="DR39" i="7"/>
  <c r="DR134" i="7"/>
  <c r="DR572" i="7"/>
  <c r="DR813" i="7"/>
  <c r="DR16" i="7"/>
  <c r="DR98" i="7"/>
  <c r="DR230" i="7"/>
  <c r="DR10" i="7"/>
  <c r="DR178" i="7"/>
  <c r="DR328" i="7"/>
  <c r="DR420" i="7"/>
  <c r="DR477" i="7"/>
  <c r="DR165" i="7"/>
  <c r="DR271" i="7"/>
  <c r="DR333" i="7"/>
  <c r="DR448" i="7"/>
  <c r="DR701" i="7"/>
  <c r="DR70" i="7"/>
  <c r="DR791" i="7"/>
  <c r="DR54" i="7"/>
  <c r="DR27" i="7"/>
  <c r="DR139" i="7"/>
  <c r="DR733" i="7"/>
  <c r="DR91" i="7"/>
  <c r="DR252" i="7"/>
  <c r="DR84" i="7"/>
  <c r="DR150" i="7"/>
  <c r="DR208" i="7"/>
  <c r="DR329" i="7"/>
  <c r="DR366" i="7"/>
  <c r="DR176" i="7"/>
  <c r="DR595" i="7"/>
  <c r="DR9" i="7"/>
  <c r="DR127" i="7"/>
  <c r="DR171" i="7"/>
  <c r="DR683" i="7"/>
  <c r="DR167" i="7"/>
  <c r="DR218" i="7"/>
  <c r="DR48" i="7"/>
  <c r="DR53" i="7"/>
  <c r="DR125" i="7"/>
  <c r="DR249" i="7"/>
  <c r="DR665" i="7"/>
  <c r="DR156" i="7"/>
  <c r="DR295" i="7"/>
  <c r="DR117" i="7"/>
  <c r="DR795" i="7"/>
  <c r="DR519" i="7"/>
  <c r="DR483" i="7"/>
  <c r="DR263" i="7"/>
  <c r="DR43" i="7"/>
  <c r="DR195" i="7"/>
  <c r="DR61" i="7"/>
  <c r="DR414" i="7"/>
  <c r="DR121" i="7"/>
  <c r="DR179" i="7"/>
  <c r="DR815" i="7"/>
  <c r="DR577" i="7"/>
  <c r="DR341" i="7"/>
  <c r="DR189" i="7"/>
  <c r="DR662" i="7"/>
  <c r="DR747" i="7"/>
  <c r="DR568" i="7"/>
  <c r="DR482" i="7"/>
  <c r="DR80" i="7"/>
  <c r="DR600" i="7"/>
  <c r="DR644" i="7"/>
  <c r="DR759" i="7"/>
  <c r="DR827" i="7"/>
  <c r="DR214" i="7"/>
  <c r="DR685" i="7"/>
  <c r="DR591" i="7"/>
  <c r="DR645" i="7"/>
  <c r="DR735" i="7"/>
  <c r="DR765" i="7"/>
  <c r="DR110" i="7"/>
  <c r="DR389" i="7"/>
  <c r="DR316" i="7"/>
  <c r="DR407" i="7"/>
  <c r="DR465" i="7"/>
  <c r="DR511" i="7"/>
  <c r="DR190" i="7"/>
  <c r="DR386" i="7"/>
  <c r="DR498" i="7"/>
  <c r="DR809" i="7"/>
  <c r="DR168" i="7"/>
  <c r="DR204" i="7"/>
  <c r="DR184" i="7"/>
  <c r="DR335" i="7"/>
  <c r="DR174" i="7"/>
  <c r="DR265" i="7"/>
  <c r="DR299" i="7"/>
  <c r="DR158" i="7"/>
  <c r="DR401" i="7"/>
  <c r="DR459" i="7"/>
  <c r="DR512" i="7"/>
  <c r="DR583" i="7"/>
  <c r="DR375" i="7"/>
  <c r="DR399" i="7"/>
  <c r="DR510" i="7"/>
  <c r="DR571" i="7"/>
  <c r="DR312" i="7"/>
  <c r="DR507" i="7"/>
  <c r="DR85" i="7"/>
  <c r="DR170" i="7"/>
  <c r="DR237" i="7"/>
  <c r="DR304" i="7"/>
  <c r="DR336" i="7"/>
  <c r="DR536" i="7"/>
  <c r="DR235" i="7"/>
  <c r="DR157" i="7"/>
  <c r="DR325" i="7"/>
  <c r="DR417" i="7"/>
  <c r="DR471" i="7"/>
  <c r="DR821" i="7"/>
  <c r="DR605" i="7"/>
  <c r="DR109" i="7"/>
  <c r="DR202" i="7"/>
  <c r="DR291" i="7"/>
  <c r="DR355" i="7"/>
  <c r="DR426" i="7"/>
  <c r="DR596" i="7"/>
  <c r="DR284" i="7"/>
  <c r="DR164" i="7"/>
  <c r="DR231" i="7"/>
  <c r="DR392" i="7"/>
  <c r="DR410" i="7"/>
  <c r="DR829" i="7"/>
  <c r="DR226" i="7"/>
  <c r="DR294" i="7"/>
  <c r="DR660" i="7"/>
  <c r="DR617" i="7"/>
  <c r="DR81" i="7"/>
  <c r="DR545" i="7"/>
  <c r="DR215" i="7"/>
  <c r="DR563" i="7"/>
  <c r="DR112" i="7"/>
  <c r="DR21" i="7"/>
  <c r="DR123" i="7"/>
  <c r="DR812" i="7"/>
  <c r="DR521" i="7"/>
  <c r="DR762" i="7"/>
  <c r="DR664" i="7"/>
  <c r="DR55" i="7"/>
  <c r="DR462" i="7"/>
  <c r="DR636" i="7"/>
  <c r="DR310" i="7"/>
  <c r="DR724" i="7"/>
  <c r="DR825" i="7"/>
  <c r="DR42" i="7"/>
  <c r="DR102" i="7"/>
  <c r="DR553" i="7"/>
  <c r="DR799" i="7"/>
  <c r="DR447" i="7"/>
  <c r="DR538" i="7"/>
  <c r="DR607" i="7"/>
  <c r="DR669" i="7"/>
  <c r="DR594" i="7"/>
  <c r="DR814" i="7"/>
  <c r="DR18" i="7"/>
  <c r="DR118" i="7"/>
  <c r="DR349" i="7"/>
  <c r="DR406" i="7"/>
  <c r="DR616" i="7"/>
  <c r="DR823" i="7"/>
  <c r="DR367" i="7"/>
  <c r="DR425" i="7"/>
  <c r="DR501" i="7"/>
  <c r="DR440" i="7"/>
  <c r="DR532" i="7"/>
  <c r="DR601" i="7"/>
  <c r="DR666" i="7"/>
  <c r="DR723" i="7"/>
  <c r="DR466" i="7"/>
  <c r="DR556" i="7"/>
  <c r="DR622" i="7"/>
  <c r="DR695" i="7"/>
  <c r="DR737" i="7"/>
  <c r="DR136" i="7"/>
  <c r="DR219" i="7"/>
  <c r="DR257" i="7"/>
  <c r="DR380" i="7"/>
  <c r="DR433" i="7"/>
  <c r="DR720" i="7"/>
  <c r="DR101" i="7"/>
  <c r="DR761" i="7"/>
  <c r="DR398" i="7"/>
  <c r="DR456" i="7"/>
  <c r="DR549" i="7"/>
  <c r="DR613" i="7"/>
  <c r="DR432" i="7"/>
  <c r="DR637" i="7"/>
  <c r="DR273" i="7"/>
  <c r="DR340" i="7"/>
  <c r="DR400" i="7"/>
  <c r="DR446" i="7"/>
  <c r="DR796" i="7"/>
  <c r="DR227" i="7"/>
  <c r="DR743" i="7"/>
  <c r="DR308" i="7"/>
  <c r="DR377" i="7"/>
  <c r="DR393" i="7"/>
  <c r="DR525" i="7"/>
  <c r="DR764" i="7"/>
  <c r="DR450" i="7"/>
  <c r="DR543" i="7"/>
  <c r="DR610" i="7"/>
  <c r="DR629" i="7"/>
  <c r="DR574" i="7"/>
  <c r="DR679" i="7"/>
  <c r="DR247" i="7"/>
  <c r="DR817" i="7"/>
  <c r="DR684" i="7"/>
  <c r="DR243" i="7"/>
  <c r="DR185" i="7"/>
  <c r="DR7" i="7"/>
  <c r="DR582" i="7"/>
  <c r="DR632" i="7"/>
  <c r="DR557" i="7"/>
  <c r="DR262" i="7"/>
  <c r="DR828" i="7"/>
  <c r="DR148" i="7"/>
  <c r="DR183" i="7"/>
  <c r="DR56" i="7"/>
  <c r="DR261" i="7"/>
  <c r="DR604" i="7"/>
  <c r="DR23" i="7"/>
  <c r="DR99" i="7"/>
  <c r="DR233" i="7"/>
  <c r="DR287" i="7"/>
  <c r="DR209" i="7"/>
  <c r="DR359" i="7"/>
  <c r="DR586" i="7"/>
  <c r="DR677" i="7"/>
  <c r="DR754" i="7"/>
  <c r="DR793" i="7"/>
  <c r="DR199" i="7"/>
  <c r="DR365" i="7"/>
  <c r="DR193" i="7"/>
  <c r="DR282" i="7"/>
  <c r="DR499" i="7"/>
  <c r="DR548" i="7"/>
  <c r="DR147" i="7"/>
  <c r="DR431" i="7"/>
  <c r="DR461" i="7"/>
  <c r="DR570" i="7"/>
  <c r="DR768" i="7"/>
  <c r="DR126" i="7"/>
  <c r="DR624" i="7"/>
  <c r="DR726" i="7"/>
  <c r="DR790" i="7"/>
  <c r="DR166" i="7"/>
  <c r="DR681" i="7"/>
  <c r="DR707" i="7"/>
  <c r="DR782" i="7"/>
  <c r="DR28" i="7"/>
  <c r="DR332" i="7"/>
  <c r="DR588" i="7"/>
  <c r="DR306" i="7"/>
  <c r="DR430" i="7"/>
  <c r="DR508" i="7"/>
  <c r="DR614" i="7"/>
  <c r="DR372" i="7"/>
  <c r="DR576" i="7"/>
  <c r="DR5" i="7"/>
  <c r="DR529" i="7"/>
  <c r="DR598" i="7"/>
  <c r="DR687" i="7"/>
  <c r="DR706" i="7"/>
  <c r="DR3" i="7"/>
  <c r="DR696" i="7"/>
  <c r="DR347" i="7"/>
  <c r="DR490" i="7"/>
  <c r="DR505" i="7"/>
  <c r="DR589" i="7"/>
  <c r="DR402" i="7"/>
  <c r="DR673" i="7"/>
  <c r="DR715" i="7"/>
  <c r="DR463" i="7"/>
  <c r="DR544" i="7"/>
  <c r="DR611" i="7"/>
  <c r="DR692" i="7"/>
  <c r="DR424" i="7"/>
  <c r="DR592" i="7"/>
  <c r="DR680" i="7"/>
  <c r="DR704" i="7"/>
  <c r="DR4" i="7"/>
  <c r="DR169" i="7"/>
  <c r="DR346" i="7"/>
  <c r="DR781" i="7"/>
  <c r="DR408" i="7"/>
  <c r="DR198" i="7"/>
  <c r="DR580" i="7"/>
  <c r="DR717" i="7"/>
  <c r="DR211" i="7"/>
  <c r="DR311" i="7"/>
  <c r="DR418" i="7"/>
  <c r="DR638" i="7"/>
  <c r="DR451" i="7"/>
  <c r="DR633" i="7"/>
  <c r="DR818" i="7"/>
  <c r="DR87" i="7"/>
  <c r="DR180" i="7"/>
  <c r="DR260" i="7"/>
  <c r="DR309" i="7"/>
  <c r="DR506" i="7"/>
  <c r="DR756" i="7"/>
  <c r="DR274" i="7"/>
  <c r="DR197" i="7"/>
  <c r="DR269" i="7"/>
  <c r="DR327" i="7"/>
  <c r="DR383" i="7"/>
  <c r="DR612" i="7"/>
  <c r="DR832" i="7"/>
  <c r="DR757" i="7"/>
  <c r="DR778" i="7"/>
  <c r="DR36" i="7"/>
  <c r="DR89" i="7"/>
  <c r="DR603" i="7"/>
  <c r="DR833" i="7"/>
  <c r="DR324" i="7"/>
  <c r="DR391" i="7"/>
  <c r="DR615" i="7"/>
  <c r="DR657" i="7"/>
  <c r="DR678" i="7"/>
  <c r="DR72" i="7"/>
  <c r="DR682" i="7"/>
  <c r="DR766" i="7"/>
  <c r="DR240" i="7"/>
  <c r="DR358" i="7"/>
  <c r="DR772" i="7"/>
  <c r="DR31" i="7"/>
  <c r="DR152" i="7"/>
  <c r="DR658" i="7"/>
  <c r="DR806" i="7"/>
  <c r="DR24" i="7"/>
  <c r="DR131" i="7"/>
  <c r="DR141" i="7"/>
  <c r="DR698" i="7"/>
  <c r="DR142" i="7"/>
  <c r="DR530" i="7"/>
  <c r="DR599" i="7"/>
  <c r="DR655" i="7"/>
  <c r="DR760" i="7"/>
  <c r="DR803" i="7"/>
  <c r="DR153" i="7"/>
  <c r="DR159" i="7"/>
  <c r="DR699" i="7"/>
  <c r="DR712" i="7"/>
  <c r="DR787" i="7"/>
  <c r="DR67" i="7"/>
  <c r="DR388" i="7"/>
  <c r="DR8" i="7"/>
  <c r="DR524" i="7"/>
  <c r="DR606" i="7"/>
  <c r="DR650" i="7"/>
  <c r="DR822" i="7"/>
  <c r="DR129" i="7"/>
  <c r="DR246" i="7"/>
  <c r="DR626" i="7"/>
  <c r="DR593" i="7"/>
  <c r="DR648" i="7"/>
  <c r="DR746" i="7"/>
  <c r="DR802" i="7"/>
  <c r="DR767" i="7"/>
  <c r="DR40" i="7"/>
  <c r="DR534" i="7"/>
  <c r="DR205" i="7"/>
  <c r="DR763" i="7"/>
  <c r="DR234" i="7"/>
  <c r="DR149" i="7"/>
  <c r="DR635" i="7"/>
  <c r="DR436" i="7"/>
  <c r="DR811" i="7"/>
  <c r="DR78" i="7"/>
  <c r="DR225" i="7"/>
  <c r="DR163" i="7"/>
  <c r="DR643" i="7"/>
  <c r="DR469" i="7"/>
  <c r="DR292" i="7"/>
  <c r="DR384" i="7"/>
  <c r="DR441" i="7"/>
  <c r="DR518" i="7"/>
  <c r="DR106" i="7"/>
  <c r="DR286" i="7"/>
  <c r="DR422" i="7"/>
  <c r="DR370" i="7"/>
  <c r="DR428" i="7"/>
  <c r="DR504" i="7"/>
  <c r="DR550" i="7"/>
  <c r="DR201" i="7"/>
  <c r="DR128" i="7"/>
  <c r="DR59" i="7"/>
  <c r="DR140" i="7"/>
  <c r="DR748" i="7"/>
  <c r="DR145" i="7"/>
  <c r="DR437" i="7"/>
  <c r="DR816" i="7"/>
  <c r="DR57" i="7"/>
  <c r="DR385" i="7"/>
  <c r="DR52" i="7"/>
  <c r="DR130" i="7"/>
  <c r="DR177" i="7"/>
  <c r="DR111" i="7"/>
  <c r="DR315" i="7"/>
  <c r="DR808" i="7"/>
  <c r="DR146" i="7"/>
  <c r="DR457" i="7"/>
  <c r="DR412" i="7"/>
  <c r="DR449" i="7"/>
  <c r="DR565" i="7"/>
  <c r="DR627" i="7"/>
  <c r="DR522" i="7"/>
  <c r="DR732" i="7"/>
  <c r="DR478" i="7"/>
  <c r="DR475" i="7"/>
  <c r="DR573" i="7"/>
  <c r="DR631" i="7"/>
  <c r="DR719" i="7"/>
  <c r="DR630" i="7"/>
  <c r="DR620" i="7"/>
  <c r="DR251" i="7"/>
  <c r="DR203" i="7"/>
  <c r="DR360" i="7"/>
  <c r="DR443" i="7"/>
  <c r="DR694" i="7"/>
  <c r="DR75" i="7"/>
  <c r="DR597" i="7"/>
  <c r="DR641" i="7"/>
  <c r="DR49" i="7"/>
  <c r="DR144" i="7"/>
  <c r="DR659" i="7"/>
  <c r="DR488" i="7"/>
  <c r="DR88" i="7"/>
  <c r="DR173" i="7"/>
  <c r="DR515" i="7"/>
  <c r="DR248" i="7"/>
  <c r="DR238" i="7"/>
  <c r="DR357" i="7"/>
  <c r="DR439" i="7"/>
  <c r="DR672" i="7"/>
  <c r="DR276" i="7"/>
  <c r="DR343" i="7"/>
  <c r="DR403" i="7"/>
  <c r="DR472" i="7"/>
  <c r="DR779" i="7"/>
  <c r="DR254" i="7"/>
  <c r="DR826" i="7"/>
  <c r="DR35" i="7"/>
  <c r="DR115" i="7"/>
  <c r="DR242" i="7"/>
  <c r="DR824" i="7"/>
  <c r="DR245" i="7"/>
  <c r="DR313" i="7"/>
  <c r="DR135" i="7"/>
  <c r="DR212" i="7"/>
  <c r="DR223" i="7"/>
  <c r="DR369" i="7"/>
  <c r="DR438" i="7"/>
  <c r="DR652" i="7"/>
  <c r="DS2" i="7"/>
  <c r="DS661" i="7" s="1"/>
  <c r="DR68" i="7"/>
  <c r="DR116" i="7"/>
  <c r="DR191" i="7"/>
  <c r="DR20" i="7"/>
  <c r="DR290" i="7"/>
  <c r="DR421" i="7"/>
  <c r="DR34" i="7"/>
  <c r="DR113" i="7"/>
  <c r="DR236" i="7"/>
  <c r="DR442" i="7"/>
  <c r="DR132" i="7"/>
  <c r="DR192" i="7"/>
  <c r="DR210" i="7"/>
  <c r="DR363" i="7"/>
  <c r="DR474" i="7"/>
  <c r="DR642" i="7"/>
  <c r="DR278" i="7"/>
  <c r="DR182" i="7"/>
  <c r="DR496" i="7"/>
  <c r="DR107" i="7"/>
  <c r="DR275" i="7"/>
  <c r="DR11" i="7"/>
  <c r="DR293" i="7"/>
  <c r="DR405" i="7"/>
  <c r="DR503" i="7"/>
  <c r="DR711" i="7"/>
  <c r="DR250" i="7"/>
  <c r="DR318" i="7"/>
  <c r="DR38" i="7"/>
  <c r="DR533" i="7"/>
  <c r="DR301" i="7"/>
  <c r="DR674" i="7"/>
  <c r="DR415" i="7"/>
  <c r="DR634" i="7"/>
  <c r="DR727" i="7"/>
  <c r="DR551" i="7"/>
  <c r="DR667" i="7"/>
  <c r="DR741" i="7"/>
  <c r="DR788" i="7"/>
  <c r="DR92" i="7"/>
  <c r="DR317" i="7"/>
  <c r="DR264" i="7"/>
  <c r="DR689" i="7"/>
  <c r="DR708" i="7"/>
  <c r="DR774" i="7"/>
  <c r="DR831" i="7"/>
  <c r="DR255" i="7"/>
  <c r="DR279" i="7"/>
  <c r="DR342" i="7"/>
  <c r="DR374" i="7"/>
  <c r="DR500" i="7"/>
  <c r="DR587" i="7"/>
  <c r="DR229" i="7"/>
  <c r="DR487" i="7"/>
  <c r="DR751" i="7"/>
  <c r="DR216" i="7"/>
  <c r="DR207" i="7"/>
  <c r="DR298" i="7"/>
  <c r="DR288" i="7"/>
  <c r="DR535" i="7"/>
  <c r="DR222" i="7"/>
  <c r="DR283" i="7"/>
  <c r="DR820" i="7"/>
  <c r="DR339" i="7"/>
  <c r="DR390" i="7"/>
  <c r="DR497" i="7"/>
  <c r="DR581" i="7"/>
  <c r="DR253" i="7"/>
  <c r="DR344" i="7"/>
  <c r="DR493" i="7"/>
  <c r="DR513" i="7"/>
  <c r="DR676" i="7"/>
  <c r="DR409" i="7"/>
  <c r="DR649" i="7"/>
  <c r="DR114" i="7"/>
  <c r="DR224" i="7"/>
  <c r="DR330" i="7"/>
  <c r="DR397" i="7"/>
  <c r="DR640" i="7"/>
  <c r="DR320" i="7"/>
  <c r="DR296" i="7"/>
  <c r="DR351" i="7"/>
  <c r="DR435" i="7"/>
  <c r="DR509" i="7"/>
  <c r="DR37" i="7"/>
  <c r="DR307" i="7"/>
  <c r="DR122" i="7"/>
  <c r="DR277" i="7"/>
  <c r="DR326" i="7"/>
  <c r="DR722" i="7"/>
  <c r="DR221" i="7"/>
  <c r="DR337" i="7"/>
  <c r="DR348" i="7"/>
  <c r="DR71" i="7"/>
  <c r="DR26" i="7"/>
  <c r="DR45" i="7"/>
  <c r="DR646" i="7"/>
  <c r="DR302" i="7"/>
  <c r="DR729" i="7"/>
  <c r="DR697" i="7"/>
  <c r="DR272" i="7"/>
  <c r="DR270" i="7"/>
  <c r="DR82" i="7"/>
  <c r="DR416" i="7"/>
  <c r="DR653" i="7"/>
  <c r="DR730" i="7"/>
  <c r="DR773" i="7"/>
  <c r="DR46" i="7"/>
  <c r="DR83" i="7"/>
  <c r="DR531" i="7"/>
  <c r="DR780" i="7"/>
  <c r="DR554" i="7"/>
  <c r="DR819" i="7"/>
  <c r="DR63" i="7"/>
  <c r="DR32" i="7"/>
  <c r="DR491" i="7"/>
  <c r="DR714" i="7"/>
  <c r="DR797" i="7"/>
  <c r="DR481" i="7"/>
  <c r="DR569" i="7"/>
  <c r="DR690" i="7"/>
  <c r="DR703" i="7"/>
  <c r="DR619" i="7"/>
  <c r="DR62" i="7"/>
  <c r="DR77" i="7"/>
  <c r="DR137" i="7"/>
  <c r="DR323" i="7"/>
  <c r="DR454" i="7"/>
  <c r="DR647" i="7"/>
  <c r="DR65" i="7"/>
  <c r="DR321" i="7"/>
  <c r="DR396" i="7"/>
  <c r="DR281" i="7"/>
  <c r="DR455" i="7"/>
  <c r="DR566" i="7"/>
  <c r="DR623" i="7"/>
  <c r="DR758" i="7"/>
  <c r="DR713" i="7"/>
  <c r="DR528" i="7"/>
  <c r="DR609" i="7"/>
  <c r="DR654" i="7"/>
  <c r="DR810" i="7"/>
  <c r="DR22" i="7"/>
  <c r="DR345" i="7"/>
  <c r="DR258" i="7"/>
  <c r="DR379" i="7"/>
  <c r="DR362" i="7"/>
  <c r="DR473" i="7"/>
  <c r="DR494" i="7"/>
  <c r="DR186" i="7"/>
  <c r="DR775" i="7"/>
  <c r="DR356" i="7"/>
  <c r="DR476" i="7"/>
  <c r="DR578" i="7"/>
  <c r="DR675" i="7"/>
  <c r="DR464" i="7"/>
  <c r="DR404" i="7"/>
  <c r="DR256" i="7"/>
  <c r="DR387" i="7"/>
  <c r="DR445" i="7"/>
  <c r="DR523" i="7"/>
  <c r="DR58" i="7"/>
  <c r="DR322" i="7"/>
  <c r="DR232" i="7"/>
  <c r="DR376" i="7"/>
  <c r="DR434" i="7"/>
  <c r="DR458" i="7"/>
  <c r="DR480" i="7"/>
  <c r="DR368" i="7"/>
  <c r="DR489" i="7"/>
  <c r="DR575" i="7"/>
  <c r="DR693" i="7"/>
  <c r="DR452" i="7"/>
  <c r="DR786" i="7"/>
  <c r="DR93" i="7"/>
  <c r="DR514" i="7"/>
  <c r="DR731" i="7"/>
  <c r="DR560" i="7"/>
  <c r="DR492" i="7"/>
  <c r="DR196" i="7"/>
  <c r="DR285" i="7"/>
  <c r="DR352" i="7"/>
  <c r="DR411" i="7"/>
  <c r="DR562" i="7"/>
  <c r="DR805" i="7"/>
  <c r="DR161" i="7"/>
  <c r="DR228" i="7"/>
  <c r="DR289" i="7"/>
  <c r="DR350" i="7"/>
  <c r="DR516" i="7"/>
  <c r="DR749" i="7"/>
  <c r="DR520" i="7"/>
  <c r="DR792" i="7"/>
  <c r="DR13" i="7"/>
  <c r="DR86" i="7"/>
  <c r="DR546" i="7"/>
  <c r="DR721" i="7"/>
  <c r="DR628" i="7"/>
  <c r="DR378" i="7"/>
  <c r="DR559" i="7"/>
  <c r="DR625" i="7"/>
  <c r="DR705" i="7"/>
  <c r="DR700" i="7"/>
  <c r="DR338" i="7"/>
  <c r="DR639" i="7"/>
  <c r="DR718" i="7"/>
  <c r="DR585" i="7"/>
  <c r="DR789" i="7"/>
  <c r="DR14" i="7"/>
  <c r="DR79" i="7"/>
  <c r="DR187" i="7"/>
  <c r="DR30" i="7"/>
  <c r="DR206" i="7"/>
  <c r="DR25" i="7"/>
  <c r="DR133" i="7"/>
  <c r="DR686" i="7"/>
  <c r="DR33" i="7"/>
  <c r="DR663" i="7"/>
  <c r="DR564" i="7"/>
  <c r="DR671" i="7"/>
  <c r="DR742" i="7"/>
  <c r="DR783" i="7"/>
  <c r="DR15" i="7"/>
  <c r="DR527" i="7"/>
  <c r="DR73" i="7"/>
  <c r="DR750" i="7"/>
  <c r="DR770" i="7"/>
  <c r="DR12" i="7"/>
  <c r="DR331" i="7"/>
  <c r="DR105" i="7"/>
  <c r="DR47" i="7"/>
  <c r="DR547" i="7"/>
  <c r="DR670" i="7"/>
  <c r="DR752" i="7"/>
  <c r="DR794" i="7"/>
  <c r="DR95" i="7"/>
  <c r="DR784" i="7"/>
  <c r="DR561" i="7"/>
  <c r="DR668" i="7"/>
  <c r="DR725" i="7"/>
  <c r="DR777" i="7"/>
  <c r="DR485" i="7"/>
  <c r="DR739" i="7"/>
  <c r="DR769" i="7"/>
  <c r="DR29" i="7"/>
  <c r="DR103" i="7"/>
  <c r="DR479" i="7"/>
  <c r="DR60" i="7"/>
  <c r="DR200" i="7"/>
  <c r="DR381" i="7"/>
  <c r="DR738" i="7"/>
  <c r="DR64" i="7"/>
  <c r="DR76" i="7"/>
  <c r="DR602" i="7"/>
  <c r="DR419" i="7"/>
  <c r="DR800" i="7"/>
  <c r="DR579" i="7"/>
  <c r="DS267" i="7" l="1"/>
  <c r="DS278" i="7"/>
  <c r="DS390" i="7"/>
  <c r="DS449" i="7"/>
  <c r="DS555" i="7"/>
  <c r="DS184" i="7"/>
  <c r="DS450" i="7"/>
  <c r="DS249" i="7"/>
  <c r="DS375" i="7"/>
  <c r="DS617" i="7"/>
  <c r="DS652" i="7"/>
  <c r="DS553" i="7"/>
  <c r="DS766" i="7"/>
  <c r="DS311" i="7"/>
  <c r="DS400" i="7"/>
  <c r="DS616" i="7"/>
  <c r="DS686" i="7"/>
  <c r="DS585" i="7"/>
  <c r="DS788" i="7"/>
  <c r="DS558" i="7"/>
  <c r="DS697" i="7"/>
  <c r="DS703" i="7"/>
  <c r="DS821" i="7"/>
  <c r="DS102" i="7"/>
  <c r="DS781" i="7"/>
  <c r="DS389" i="7"/>
  <c r="DS407" i="7"/>
  <c r="DS509" i="7"/>
  <c r="DS592" i="7"/>
  <c r="DS327" i="7"/>
  <c r="DS242" i="7"/>
  <c r="DS323" i="7"/>
  <c r="DS376" i="7"/>
  <c r="DS481" i="7"/>
  <c r="DS737" i="7"/>
  <c r="DS182" i="7"/>
  <c r="DS384" i="7"/>
  <c r="DS432" i="7"/>
  <c r="DS545" i="7"/>
  <c r="DS589" i="7"/>
  <c r="DS405" i="7"/>
  <c r="DS662" i="7"/>
  <c r="DS530" i="7"/>
  <c r="DS608" i="7"/>
  <c r="DS645" i="7"/>
  <c r="DS749" i="7"/>
  <c r="DS789" i="7"/>
  <c r="DS167" i="7"/>
  <c r="DS711" i="7"/>
  <c r="DS19" i="7"/>
  <c r="DS70" i="7"/>
  <c r="DS153" i="7"/>
  <c r="DS743" i="7"/>
  <c r="DS522" i="7"/>
  <c r="DS600" i="7"/>
  <c r="DS641" i="7"/>
  <c r="DS772" i="7"/>
  <c r="DS206" i="7"/>
  <c r="DS165" i="7"/>
  <c r="DS175" i="7"/>
  <c r="DS297" i="7"/>
  <c r="DS382" i="7"/>
  <c r="DS506" i="7"/>
  <c r="DS732" i="7"/>
  <c r="DS601" i="7"/>
  <c r="DS624" i="7"/>
  <c r="DS709" i="7"/>
  <c r="DT2" i="7"/>
  <c r="DT661" i="7" s="1"/>
  <c r="DS190" i="7"/>
  <c r="DS291" i="7"/>
  <c r="DS809" i="7"/>
  <c r="DS300" i="7"/>
  <c r="DS580" i="7"/>
  <c r="DS682" i="7"/>
  <c r="DS181" i="7"/>
  <c r="DS87" i="7"/>
  <c r="DS780" i="7"/>
  <c r="DS787" i="7"/>
  <c r="DS136" i="7"/>
  <c r="DS532" i="7"/>
  <c r="DS784" i="7"/>
  <c r="DS774" i="7"/>
  <c r="DS187" i="7"/>
  <c r="DS236" i="7"/>
  <c r="DS455" i="7"/>
  <c r="DS299" i="7"/>
  <c r="DS42" i="7"/>
  <c r="DS816" i="7"/>
  <c r="DS139" i="7"/>
  <c r="DS329" i="7"/>
  <c r="DS174" i="7"/>
  <c r="DS758" i="7"/>
  <c r="DS378" i="7"/>
  <c r="DS321" i="7"/>
  <c r="DS314" i="7"/>
  <c r="DS268" i="7"/>
  <c r="DS431" i="7"/>
  <c r="DS534" i="7"/>
  <c r="DS612" i="7"/>
  <c r="DS654" i="7"/>
  <c r="DS618" i="7"/>
  <c r="DS440" i="7"/>
  <c r="DS439" i="7"/>
  <c r="DS539" i="7"/>
  <c r="DS724" i="7"/>
  <c r="DS797" i="7"/>
  <c r="DS143" i="7"/>
  <c r="DS373" i="7"/>
  <c r="DS451" i="7"/>
  <c r="DS535" i="7"/>
  <c r="DS757" i="7"/>
  <c r="DS808" i="7"/>
  <c r="DS197" i="7"/>
  <c r="DS433" i="7"/>
  <c r="DS317" i="7"/>
  <c r="DS795" i="7"/>
  <c r="DS40" i="7"/>
  <c r="DS122" i="7"/>
  <c r="DS578" i="7"/>
  <c r="DS427" i="7"/>
  <c r="DS533" i="7"/>
  <c r="DS611" i="7"/>
  <c r="DS648" i="7"/>
  <c r="DS718" i="7"/>
  <c r="DS775" i="7"/>
  <c r="DS394" i="7"/>
  <c r="DS463" i="7"/>
  <c r="DS549" i="7"/>
  <c r="DS583" i="7"/>
  <c r="DS387" i="7"/>
  <c r="DS604" i="7"/>
  <c r="DS524" i="7"/>
  <c r="DS603" i="7"/>
  <c r="DS644" i="7"/>
  <c r="DS778" i="7"/>
  <c r="DS18" i="7"/>
  <c r="DS222" i="7"/>
  <c r="DS630" i="7"/>
  <c r="DS700" i="7"/>
  <c r="DS791" i="7"/>
  <c r="DS69" i="7"/>
  <c r="DS380" i="7"/>
  <c r="DS586" i="7"/>
  <c r="DS109" i="7"/>
  <c r="DS157" i="7"/>
  <c r="DS248" i="7"/>
  <c r="DS335" i="7"/>
  <c r="DS365" i="7"/>
  <c r="DS672" i="7"/>
  <c r="DS720" i="7"/>
  <c r="DS301" i="7"/>
  <c r="DS91" i="7"/>
  <c r="DS422" i="7"/>
  <c r="DS285" i="7"/>
  <c r="DS352" i="7"/>
  <c r="DS404" i="7"/>
  <c r="DS520" i="7"/>
  <c r="DS125" i="7"/>
  <c r="DS344" i="7"/>
  <c r="DS746" i="7"/>
  <c r="DS820" i="7"/>
  <c r="DS57" i="7"/>
  <c r="DS459" i="7"/>
  <c r="DS691" i="7"/>
  <c r="DS168" i="7"/>
  <c r="DS769" i="7"/>
  <c r="DS783" i="7"/>
  <c r="DS51" i="7"/>
  <c r="DS180" i="7"/>
  <c r="DS442" i="7"/>
  <c r="DS620" i="7"/>
  <c r="DS685" i="7"/>
  <c r="DS801" i="7"/>
  <c r="DS123" i="7"/>
  <c r="DS166" i="7"/>
  <c r="DS833" i="7"/>
  <c r="DS478" i="7"/>
  <c r="DS266" i="7"/>
  <c r="DS208" i="7"/>
  <c r="DS673" i="7"/>
  <c r="DS527" i="7"/>
  <c r="DS563" i="7"/>
  <c r="DS810" i="7"/>
  <c r="DS240" i="7"/>
  <c r="DS5" i="7"/>
  <c r="DS792" i="7"/>
  <c r="DS171" i="7"/>
  <c r="DS584" i="7"/>
  <c r="DS825" i="7"/>
  <c r="DS349" i="7"/>
  <c r="DS377" i="7"/>
  <c r="DS305" i="7"/>
  <c r="DS203" i="7"/>
  <c r="DS127" i="7"/>
  <c r="DS4" i="7"/>
  <c r="DS133" i="7"/>
  <c r="DS594" i="7"/>
  <c r="DS638" i="7"/>
  <c r="DS762" i="7"/>
  <c r="DS30" i="7"/>
  <c r="DS198" i="7"/>
  <c r="DS457" i="7"/>
  <c r="DS599" i="7"/>
  <c r="DS660" i="7"/>
  <c r="DS46" i="7"/>
  <c r="DS99" i="7"/>
  <c r="DS562" i="7"/>
  <c r="DS826" i="7"/>
  <c r="DS598" i="7"/>
  <c r="DS699" i="7"/>
  <c r="DS67" i="7"/>
  <c r="DS147" i="7"/>
  <c r="DS597" i="7"/>
  <c r="DS24" i="7"/>
  <c r="DS34" i="7"/>
  <c r="DS105" i="7"/>
  <c r="DS178" i="7"/>
  <c r="DS265" i="7"/>
  <c r="DS172" i="7"/>
  <c r="DS120" i="7"/>
  <c r="DS633" i="7"/>
  <c r="DS705" i="7"/>
  <c r="DS794" i="7"/>
  <c r="DS169" i="7"/>
  <c r="DS361" i="7"/>
  <c r="DS529" i="7"/>
  <c r="DS610" i="7"/>
  <c r="DS680" i="7"/>
  <c r="DS740" i="7"/>
  <c r="DS803" i="7"/>
  <c r="DS702" i="7"/>
  <c r="DS629" i="7"/>
  <c r="DS723" i="7"/>
  <c r="DS494" i="7"/>
  <c r="DS237" i="7"/>
  <c r="DS435" i="7"/>
  <c r="DS343" i="7"/>
  <c r="DS773" i="7"/>
  <c r="DS52" i="7"/>
  <c r="DS134" i="7"/>
  <c r="DS156" i="7"/>
  <c r="DS189" i="7"/>
  <c r="DS231" i="7"/>
  <c r="DS320" i="7"/>
  <c r="DS409" i="7"/>
  <c r="DS475" i="7"/>
  <c r="DS129" i="7"/>
  <c r="DS158" i="7"/>
  <c r="DS31" i="7"/>
  <c r="DS544" i="7"/>
  <c r="DS552" i="7"/>
  <c r="DS50" i="7"/>
  <c r="DS154" i="7"/>
  <c r="DS573" i="7"/>
  <c r="DS461" i="7"/>
  <c r="DS38" i="7"/>
  <c r="DS275" i="7"/>
  <c r="DS564" i="7"/>
  <c r="DS14" i="7"/>
  <c r="DS559" i="7"/>
  <c r="DS806" i="7"/>
  <c r="DS676" i="7"/>
  <c r="DS302" i="7"/>
  <c r="DS830" i="7"/>
  <c r="DS225" i="7"/>
  <c r="DS223" i="7"/>
  <c r="DS12" i="7"/>
  <c r="DS97" i="7"/>
  <c r="DS104" i="7"/>
  <c r="DS332" i="7"/>
  <c r="DS227" i="7"/>
  <c r="DS32" i="7"/>
  <c r="DS410" i="7"/>
  <c r="DS819" i="7"/>
  <c r="DS337" i="7"/>
  <c r="DS566" i="7"/>
  <c r="DS698" i="7"/>
  <c r="DS472" i="7"/>
  <c r="DS704" i="7"/>
  <c r="DS215" i="7"/>
  <c r="DS85" i="7"/>
  <c r="DS466" i="7"/>
  <c r="DS627" i="7"/>
  <c r="DS330" i="7"/>
  <c r="DS741" i="7"/>
  <c r="DS782" i="7"/>
  <c r="DS148" i="7"/>
  <c r="DS286" i="7"/>
  <c r="DS207" i="7"/>
  <c r="DS16" i="7"/>
  <c r="DS735" i="7"/>
  <c r="DS817" i="7"/>
  <c r="DS126" i="7"/>
  <c r="DS322" i="7"/>
  <c r="DS235" i="7"/>
  <c r="DS448" i="7"/>
  <c r="DS191" i="7"/>
  <c r="DS246" i="7"/>
  <c r="DS312" i="7"/>
  <c r="DS402" i="7"/>
  <c r="DS625" i="7"/>
  <c r="DS132" i="7"/>
  <c r="DS776" i="7"/>
  <c r="DS29" i="7"/>
  <c r="DS137" i="7"/>
  <c r="DS613" i="7"/>
  <c r="DS426" i="7"/>
  <c r="DS692" i="7"/>
  <c r="DS729" i="7"/>
  <c r="DS805" i="7"/>
  <c r="DS151" i="7"/>
  <c r="DS443" i="7"/>
  <c r="DS209" i="7"/>
  <c r="DS216" i="7"/>
  <c r="DS63" i="7"/>
  <c r="DS111" i="7"/>
  <c r="DS674" i="7"/>
  <c r="DS48" i="7"/>
  <c r="DS482" i="7"/>
  <c r="DS68" i="7"/>
  <c r="DS205" i="7"/>
  <c r="DS277" i="7"/>
  <c r="DS318" i="7"/>
  <c r="DS393" i="7"/>
  <c r="DS631" i="7"/>
  <c r="DS391" i="7"/>
  <c r="DS460" i="7"/>
  <c r="DS546" i="7"/>
  <c r="DS622" i="7"/>
  <c r="DS358" i="7"/>
  <c r="DS140" i="7"/>
  <c r="DS232" i="7"/>
  <c r="DS287" i="7"/>
  <c r="DS355" i="7"/>
  <c r="DS416" i="7"/>
  <c r="DS602" i="7"/>
  <c r="DS639" i="7"/>
  <c r="DS738" i="7"/>
  <c r="DS824" i="7"/>
  <c r="DS135" i="7"/>
  <c r="DS90" i="7"/>
  <c r="DS224" i="7"/>
  <c r="DS310" i="7"/>
  <c r="DS362" i="7"/>
  <c r="DS636" i="7"/>
  <c r="DS668" i="7"/>
  <c r="DS374" i="7"/>
  <c r="DS47" i="7"/>
  <c r="DS202" i="7"/>
  <c r="DS78" i="7"/>
  <c r="DS528" i="7"/>
  <c r="DS144" i="7"/>
  <c r="DS80" i="7"/>
  <c r="DS25" i="7"/>
  <c r="DS263" i="7"/>
  <c r="DS200" i="7"/>
  <c r="DS179" i="7"/>
  <c r="DS35" i="7"/>
  <c r="DS827" i="7"/>
  <c r="DS346" i="7"/>
  <c r="DS593" i="7"/>
  <c r="DS20" i="7"/>
  <c r="DS261" i="7"/>
  <c r="DS726" i="7"/>
  <c r="DS250" i="7"/>
  <c r="DS831" i="7"/>
  <c r="DS516" i="7"/>
  <c r="DS262" i="7"/>
  <c r="DS81" i="7"/>
  <c r="DS155" i="7"/>
  <c r="DS244" i="7"/>
  <c r="DS64" i="7"/>
  <c r="DS260" i="7"/>
  <c r="DS22" i="7"/>
  <c r="DS43" i="7"/>
  <c r="DS124" i="7"/>
  <c r="DS315" i="7"/>
  <c r="DS437" i="7"/>
  <c r="DS606" i="7"/>
  <c r="DS779" i="7"/>
  <c r="DS10" i="7"/>
  <c r="DS113" i="7"/>
  <c r="DS359" i="7"/>
  <c r="DS474" i="7"/>
  <c r="DS681" i="7"/>
  <c r="DS28" i="7"/>
  <c r="DS259" i="7"/>
  <c r="DS360" i="7"/>
  <c r="DS429" i="7"/>
  <c r="DS548" i="7"/>
  <c r="DS210" i="7"/>
  <c r="DS39" i="7"/>
  <c r="DS121" i="7"/>
  <c r="DS212" i="7"/>
  <c r="DS280" i="7"/>
  <c r="DS195" i="7"/>
  <c r="DS569" i="7"/>
  <c r="DS811" i="7"/>
  <c r="DS60" i="7"/>
  <c r="DS141" i="7"/>
  <c r="DS646" i="7"/>
  <c r="DS8" i="7"/>
  <c r="DS79" i="7"/>
  <c r="DS146" i="7"/>
  <c r="DS238" i="7"/>
  <c r="DS293" i="7"/>
  <c r="DS319" i="7"/>
  <c r="DS502" i="7"/>
  <c r="DS118" i="7"/>
  <c r="DS257" i="7"/>
  <c r="DS351" i="7"/>
  <c r="DS398" i="7"/>
  <c r="DS498" i="7"/>
  <c r="DS832" i="7"/>
  <c r="DS696" i="7"/>
  <c r="DS526" i="7"/>
  <c r="DS607" i="7"/>
  <c r="DS677" i="7"/>
  <c r="DS712" i="7"/>
  <c r="DS3" i="7"/>
  <c r="DS331" i="7"/>
  <c r="DS340" i="7"/>
  <c r="DS417" i="7"/>
  <c r="DS523" i="7"/>
  <c r="DS521" i="7"/>
  <c r="DS752" i="7"/>
  <c r="DS785" i="7"/>
  <c r="DS49" i="7"/>
  <c r="DS406" i="7"/>
  <c r="DS596" i="7"/>
  <c r="DS270" i="7"/>
  <c r="DS347" i="7"/>
  <c r="DS462" i="7"/>
  <c r="DS476" i="7"/>
  <c r="DS76" i="7"/>
  <c r="DS271" i="7"/>
  <c r="DS65" i="7"/>
  <c r="DS513" i="7"/>
  <c r="DS694" i="7"/>
  <c r="DS289" i="7"/>
  <c r="DS131" i="7"/>
  <c r="DS163" i="7"/>
  <c r="DS799" i="7"/>
  <c r="DS199" i="7"/>
  <c r="DS488" i="7"/>
  <c r="DS581" i="7"/>
  <c r="DS656" i="7"/>
  <c r="DS500" i="7"/>
  <c r="DS759" i="7"/>
  <c r="DS363" i="7"/>
  <c r="DS468" i="7"/>
  <c r="DS138" i="7"/>
  <c r="DS471" i="7"/>
  <c r="DS128" i="7"/>
  <c r="DS760" i="7"/>
  <c r="DS369" i="7"/>
  <c r="DS764" i="7"/>
  <c r="DS706" i="7"/>
  <c r="DS447" i="7"/>
  <c r="DS679" i="7"/>
  <c r="DS92" i="7"/>
  <c r="DS269" i="7"/>
  <c r="DS418" i="7"/>
  <c r="DS253" i="7"/>
  <c r="DS44" i="7"/>
  <c r="DS438" i="7"/>
  <c r="DS396" i="7"/>
  <c r="DS403" i="7"/>
  <c r="DS130" i="7"/>
  <c r="DS229" i="7"/>
  <c r="DS276" i="7"/>
  <c r="DS385" i="7"/>
  <c r="DS491" i="7"/>
  <c r="DS731" i="7"/>
  <c r="DS115" i="7"/>
  <c r="DS196" i="7"/>
  <c r="DS424" i="7"/>
  <c r="DS470" i="7"/>
  <c r="DS557" i="7"/>
  <c r="DS247" i="7"/>
  <c r="DS66" i="7"/>
  <c r="DS218" i="7"/>
  <c r="DS304" i="7"/>
  <c r="DS489" i="7"/>
  <c r="DS547" i="7"/>
  <c r="DS252" i="7"/>
  <c r="DS473" i="7"/>
  <c r="DS411" i="7"/>
  <c r="DS531" i="7"/>
  <c r="DS609" i="7"/>
  <c r="DS647" i="7"/>
  <c r="DS690" i="7"/>
  <c r="DS193" i="7"/>
  <c r="DS264" i="7"/>
  <c r="DS357" i="7"/>
  <c r="DS419" i="7"/>
  <c r="DS658" i="7"/>
  <c r="DS73" i="7"/>
  <c r="DS74" i="7"/>
  <c r="DS192" i="7"/>
  <c r="DS316" i="7"/>
  <c r="DS256" i="7"/>
  <c r="DS423" i="7"/>
  <c r="DS220" i="7"/>
  <c r="DS273" i="7"/>
  <c r="DS386" i="7"/>
  <c r="DS428" i="7"/>
  <c r="DS761" i="7"/>
  <c r="DS71" i="7"/>
  <c r="DS41" i="7"/>
  <c r="DS415" i="7"/>
  <c r="DS464" i="7"/>
  <c r="DS582" i="7"/>
  <c r="DS628" i="7"/>
  <c r="DS392" i="7"/>
  <c r="DS664" i="7"/>
  <c r="DS684" i="7"/>
  <c r="DS715" i="7"/>
  <c r="DS802" i="7"/>
  <c r="DS414" i="7"/>
  <c r="DS483" i="7"/>
  <c r="DS577" i="7"/>
  <c r="DS55" i="7"/>
  <c r="DS444" i="7"/>
  <c r="DS342" i="7"/>
  <c r="DS243" i="7"/>
  <c r="DS395" i="7"/>
  <c r="DS507" i="7"/>
  <c r="DS728" i="7"/>
  <c r="DS823" i="7"/>
  <c r="DS678" i="7"/>
  <c r="DS274" i="7"/>
  <c r="DS722" i="7"/>
  <c r="DS83" i="7"/>
  <c r="DS763" i="7"/>
  <c r="DS84" i="7"/>
  <c r="DS420" i="7"/>
  <c r="DS517" i="7"/>
  <c r="DS298" i="7"/>
  <c r="DS258" i="7"/>
  <c r="DS383" i="7"/>
  <c r="DS152" i="7"/>
  <c r="DS53" i="7"/>
  <c r="DS514" i="7"/>
  <c r="DS89" i="7"/>
  <c r="DS183" i="7"/>
  <c r="DS786" i="7"/>
  <c r="DS401" i="7"/>
  <c r="DS328" i="7"/>
  <c r="DS425" i="7"/>
  <c r="DS518" i="7"/>
  <c r="DS95" i="7"/>
  <c r="DS6" i="7"/>
  <c r="DS708" i="7"/>
  <c r="DS341" i="7"/>
  <c r="DS456" i="7"/>
  <c r="DS653" i="7"/>
  <c r="DS716" i="7"/>
  <c r="DS650" i="7"/>
  <c r="DS364" i="7"/>
  <c r="DS590" i="7"/>
  <c r="DS635" i="7"/>
  <c r="DS751" i="7"/>
  <c r="DS11" i="7"/>
  <c r="DS226" i="7"/>
  <c r="DS339" i="7"/>
  <c r="DS421" i="7"/>
  <c r="DS550" i="7"/>
  <c r="DS356" i="7"/>
  <c r="DS510" i="7"/>
  <c r="DS21" i="7"/>
  <c r="DS333" i="7"/>
  <c r="DS37" i="7"/>
  <c r="DS634" i="7"/>
  <c r="DS714" i="7"/>
  <c r="DS511" i="7"/>
  <c r="DS288" i="7"/>
  <c r="DS480" i="7"/>
  <c r="DS505" i="7"/>
  <c r="DS574" i="7"/>
  <c r="DS667" i="7"/>
  <c r="DS519" i="7"/>
  <c r="DS721" i="7"/>
  <c r="DS58" i="7"/>
  <c r="DS499" i="7"/>
  <c r="DS748" i="7"/>
  <c r="DS822" i="7"/>
  <c r="DS56" i="7"/>
  <c r="DS230" i="7"/>
  <c r="DS106" i="7"/>
  <c r="DS458" i="7"/>
  <c r="DS575" i="7"/>
  <c r="DS777" i="7"/>
  <c r="DS101" i="7"/>
  <c r="DS290" i="7"/>
  <c r="DS441" i="7"/>
  <c r="DS765" i="7"/>
  <c r="DS217" i="7"/>
  <c r="DS82" i="7"/>
  <c r="DS117" i="7"/>
  <c r="DS626" i="7"/>
  <c r="DS496" i="7"/>
  <c r="DS570" i="7"/>
  <c r="DS665" i="7"/>
  <c r="DS745" i="7"/>
  <c r="DS669" i="7"/>
  <c r="DS338" i="7"/>
  <c r="DS453" i="7"/>
  <c r="DS487" i="7"/>
  <c r="DS587" i="7"/>
  <c r="DS325" i="7"/>
  <c r="DS467" i="7"/>
  <c r="DS503" i="7"/>
  <c r="DS565" i="7"/>
  <c r="DS688" i="7"/>
  <c r="DS755" i="7"/>
  <c r="DS754" i="7"/>
  <c r="DS96" i="7"/>
  <c r="DS753" i="7"/>
  <c r="DS717" i="7"/>
  <c r="DS796" i="7"/>
  <c r="DS13" i="7"/>
  <c r="DS307" i="7"/>
  <c r="DS493" i="7"/>
  <c r="DS94" i="7"/>
  <c r="DS114" i="7"/>
  <c r="DS62" i="7"/>
  <c r="DS313" i="7"/>
  <c r="DS368" i="7"/>
  <c r="DS177" i="7"/>
  <c r="DS747" i="7"/>
  <c r="DS812" i="7"/>
  <c r="DS27" i="7"/>
  <c r="DS353" i="7"/>
  <c r="DS233" i="7"/>
  <c r="DS348" i="7"/>
  <c r="DS430" i="7"/>
  <c r="DS492" i="7"/>
  <c r="DS33" i="7"/>
  <c r="DS213" i="7"/>
  <c r="DS725" i="7"/>
  <c r="DS804" i="7"/>
  <c r="DS479" i="7"/>
  <c r="DS159" i="7"/>
  <c r="DS283" i="7"/>
  <c r="DS683" i="7"/>
  <c r="DS100" i="7"/>
  <c r="DS107" i="7"/>
  <c r="DS211" i="7"/>
  <c r="DS793" i="7"/>
  <c r="DS556" i="7"/>
  <c r="DS675" i="7"/>
  <c r="DS730" i="7"/>
  <c r="DS800" i="7"/>
  <c r="DS110" i="7"/>
  <c r="DS309" i="7"/>
  <c r="DS525" i="7"/>
  <c r="DS621" i="7"/>
  <c r="DS7" i="7"/>
  <c r="DS86" i="7"/>
  <c r="DS486" i="7"/>
  <c r="DS657" i="7"/>
  <c r="DS689" i="7"/>
  <c r="DS637" i="7"/>
  <c r="DS26" i="7"/>
  <c r="DS98" i="7"/>
  <c r="DS543" i="7"/>
  <c r="DS727" i="7"/>
  <c r="DS501" i="7"/>
  <c r="DS45" i="7"/>
  <c r="DS149" i="7"/>
  <c r="DS241" i="7"/>
  <c r="DS282" i="7"/>
  <c r="DS254" i="7"/>
  <c r="DS695" i="7"/>
  <c r="DS734" i="7"/>
  <c r="DS767" i="7"/>
  <c r="DS829" i="7"/>
  <c r="DS214" i="7"/>
  <c r="DS504" i="7"/>
  <c r="DS572" i="7"/>
  <c r="DS649" i="7"/>
  <c r="DS750" i="7"/>
  <c r="DS733" i="7"/>
  <c r="DS93" i="7"/>
  <c r="DS693" i="7"/>
  <c r="DS701" i="7"/>
  <c r="DS818" i="7"/>
  <c r="DS17" i="7"/>
  <c r="DS306" i="7"/>
  <c r="DS554" i="7"/>
  <c r="DS228" i="7"/>
  <c r="DS9" i="7"/>
  <c r="DS75" i="7"/>
  <c r="DS164" i="7"/>
  <c r="DS719" i="7"/>
  <c r="DS54" i="7"/>
  <c r="DS567" i="7"/>
  <c r="DS281" i="7"/>
  <c r="DS350" i="7"/>
  <c r="DS465" i="7"/>
  <c r="DS497" i="7"/>
  <c r="DS655" i="7"/>
  <c r="DS36" i="7"/>
  <c r="DS116" i="7"/>
  <c r="DS160" i="7"/>
  <c r="DS768" i="7"/>
  <c r="DS412" i="7"/>
  <c r="DS446" i="7"/>
  <c r="DS579" i="7"/>
  <c r="DS671" i="7"/>
  <c r="DS484" i="7"/>
  <c r="DS642" i="7"/>
  <c r="DS15" i="7"/>
  <c r="DS72" i="7"/>
  <c r="DS142" i="7"/>
  <c r="DS204" i="7"/>
  <c r="DS108" i="7"/>
  <c r="DS294" i="7"/>
  <c r="DS736" i="7"/>
  <c r="DS88" i="7"/>
  <c r="DS798" i="7"/>
  <c r="DS345" i="7"/>
  <c r="DS663" i="7"/>
  <c r="DS170" i="7"/>
  <c r="DS334" i="7"/>
  <c r="DS173" i="7"/>
  <c r="DS536" i="7"/>
  <c r="DS623" i="7"/>
  <c r="DS561" i="7"/>
  <c r="DS245" i="7"/>
  <c r="DS388" i="7"/>
  <c r="DS790" i="7"/>
  <c r="DS292" i="7"/>
  <c r="DS366" i="7"/>
  <c r="DS739" i="7"/>
  <c r="DS103" i="7"/>
  <c r="DS194" i="7"/>
  <c r="DS251" i="7"/>
  <c r="DS324" i="7"/>
  <c r="DS408" i="7"/>
  <c r="DS571" i="7"/>
  <c r="DS771" i="7"/>
  <c r="DS162" i="7"/>
  <c r="DS186" i="7"/>
  <c r="DS436" i="7"/>
  <c r="DS515" i="7"/>
  <c r="DS150" i="7"/>
  <c r="DS354" i="7"/>
  <c r="DS176" i="7"/>
  <c r="DS234" i="7"/>
  <c r="DS469" i="7"/>
  <c r="DS512" i="7"/>
  <c r="DS188" i="7"/>
  <c r="DS367" i="7"/>
  <c r="DS495" i="7"/>
  <c r="DS452" i="7"/>
  <c r="DS568" i="7"/>
  <c r="DS659" i="7"/>
  <c r="DS710" i="7"/>
  <c r="DS707" i="7"/>
  <c r="DS201" i="7"/>
  <c r="DS296" i="7"/>
  <c r="DS370" i="7"/>
  <c r="DS445" i="7"/>
  <c r="DS713" i="7"/>
  <c r="DS112" i="7"/>
  <c r="DS145" i="7"/>
  <c r="DS219" i="7"/>
  <c r="DS272" i="7"/>
  <c r="DS303" i="7"/>
  <c r="DS560" i="7"/>
  <c r="DS255" i="7"/>
  <c r="DS336" i="7"/>
  <c r="DS399" i="7"/>
  <c r="DS490" i="7"/>
  <c r="DS815" i="7"/>
  <c r="DS221" i="7"/>
  <c r="DS372" i="7"/>
  <c r="DS434" i="7"/>
  <c r="DS508" i="7"/>
  <c r="DS588" i="7"/>
  <c r="DS371" i="7"/>
  <c r="DS576" i="7"/>
  <c r="DS605" i="7"/>
  <c r="DS742" i="7"/>
  <c r="DS807" i="7"/>
  <c r="DS23" i="7"/>
  <c r="DS326" i="7"/>
  <c r="DS381" i="7"/>
  <c r="DS413" i="7"/>
  <c r="DS542" i="7"/>
  <c r="DS615" i="7"/>
  <c r="DS477" i="7"/>
  <c r="DS828" i="7"/>
  <c r="DS77" i="7"/>
  <c r="DS161" i="7"/>
  <c r="DS239" i="7"/>
  <c r="DS61" i="7"/>
  <c r="DS308" i="7"/>
  <c r="DS454" i="7"/>
  <c r="DS538" i="7"/>
  <c r="DS619" i="7"/>
  <c r="DS666" i="7"/>
  <c r="DS591" i="7"/>
  <c r="DS814" i="7"/>
  <c r="DS670" i="7"/>
  <c r="DS687" i="7"/>
  <c r="DS813" i="7"/>
  <c r="DS744" i="7"/>
  <c r="DS640" i="7"/>
  <c r="DS770" i="7"/>
  <c r="DS295" i="7"/>
  <c r="DS284" i="7"/>
  <c r="DS632" i="7"/>
  <c r="DS119" i="7"/>
  <c r="DS614" i="7"/>
  <c r="DS379" i="7"/>
  <c r="DS537" i="7"/>
  <c r="DS59" i="7"/>
  <c r="DS551" i="7"/>
  <c r="DS279" i="7"/>
  <c r="DS185" i="7"/>
  <c r="DS595" i="7"/>
  <c r="DS643" i="7"/>
  <c r="DS485" i="7"/>
  <c r="DS756" i="7"/>
  <c r="DS397" i="7"/>
  <c r="DT267" i="7" l="1"/>
  <c r="DT266" i="7"/>
  <c r="DT430" i="7"/>
  <c r="DT432" i="7"/>
  <c r="DT529" i="7"/>
  <c r="DT208" i="7"/>
  <c r="DT379" i="7"/>
  <c r="DT331" i="7"/>
  <c r="DT359" i="7"/>
  <c r="DT349" i="7"/>
  <c r="DT499" i="7"/>
  <c r="DT574" i="7"/>
  <c r="DT693" i="7"/>
  <c r="DT50" i="7"/>
  <c r="DT133" i="7"/>
  <c r="DT224" i="7"/>
  <c r="DT261" i="7"/>
  <c r="DT226" i="7"/>
  <c r="DT482" i="7"/>
  <c r="DT423" i="7"/>
  <c r="DT539" i="7"/>
  <c r="DT613" i="7"/>
  <c r="DT677" i="7"/>
  <c r="DT585" i="7"/>
  <c r="DT5" i="7"/>
  <c r="DT715" i="7"/>
  <c r="DT664" i="7"/>
  <c r="DT69" i="7"/>
  <c r="DT153" i="7"/>
  <c r="DT672" i="7"/>
  <c r="DT343" i="7"/>
  <c r="DT461" i="7"/>
  <c r="DT514" i="7"/>
  <c r="DT582" i="7"/>
  <c r="DT384" i="7"/>
  <c r="DT601" i="7"/>
  <c r="DT421" i="7"/>
  <c r="DT404" i="7"/>
  <c r="DT674" i="7"/>
  <c r="DT760" i="7"/>
  <c r="DT15" i="7"/>
  <c r="DT439" i="7"/>
  <c r="DT157" i="7"/>
  <c r="DT217" i="7"/>
  <c r="DT58" i="7"/>
  <c r="DT131" i="7"/>
  <c r="DT692" i="7"/>
  <c r="DT176" i="7"/>
  <c r="DT406" i="7"/>
  <c r="DT441" i="7"/>
  <c r="DT558" i="7"/>
  <c r="DT767" i="7"/>
  <c r="DT530" i="7"/>
  <c r="DT604" i="7"/>
  <c r="DT624" i="7"/>
  <c r="DT735" i="7"/>
  <c r="DT216" i="7"/>
  <c r="DT162" i="7"/>
  <c r="DT283" i="7"/>
  <c r="DT365" i="7"/>
  <c r="DT382" i="7"/>
  <c r="DT502" i="7"/>
  <c r="DT3" i="7"/>
  <c r="DT700" i="7"/>
  <c r="DT55" i="7"/>
  <c r="DT100" i="7"/>
  <c r="DT227" i="7"/>
  <c r="DT814" i="7"/>
  <c r="DT253" i="7"/>
  <c r="DT645" i="7"/>
  <c r="DT607" i="7"/>
  <c r="DT249" i="7"/>
  <c r="DT641" i="7"/>
  <c r="DT284" i="7"/>
  <c r="DT738" i="7"/>
  <c r="DT41" i="7"/>
  <c r="DT395" i="7"/>
  <c r="DT364" i="7"/>
  <c r="DT472" i="7"/>
  <c r="DT615" i="7"/>
  <c r="DT453" i="7"/>
  <c r="DT120" i="7"/>
  <c r="DT214" i="7"/>
  <c r="DT305" i="7"/>
  <c r="DT447" i="7"/>
  <c r="DT325" i="7"/>
  <c r="DT408" i="7"/>
  <c r="DT78" i="7"/>
  <c r="DT9" i="7"/>
  <c r="DT335" i="7"/>
  <c r="DT681" i="7"/>
  <c r="DT559" i="7"/>
  <c r="DT426" i="7"/>
  <c r="DT428" i="7"/>
  <c r="DT640" i="7"/>
  <c r="DT245" i="7"/>
  <c r="DT199" i="7"/>
  <c r="DT759" i="7"/>
  <c r="DT581" i="7"/>
  <c r="DT806" i="7"/>
  <c r="DT179" i="7"/>
  <c r="DT318" i="7"/>
  <c r="DT665" i="7"/>
  <c r="DT418" i="7"/>
  <c r="DT355" i="7"/>
  <c r="DT268" i="7"/>
  <c r="DT407" i="7"/>
  <c r="DT509" i="7"/>
  <c r="DT616" i="7"/>
  <c r="DT686" i="7"/>
  <c r="DT618" i="7"/>
  <c r="DT119" i="7"/>
  <c r="DT34" i="7"/>
  <c r="DT485" i="7"/>
  <c r="DT556" i="7"/>
  <c r="DT612" i="7"/>
  <c r="DT691" i="7"/>
  <c r="DT336" i="7"/>
  <c r="DT197" i="7"/>
  <c r="DT255" i="7"/>
  <c r="DT332" i="7"/>
  <c r="DT431" i="7"/>
  <c r="DT658" i="7"/>
  <c r="DT63" i="7"/>
  <c r="DT595" i="7"/>
  <c r="DT685" i="7"/>
  <c r="DT718" i="7"/>
  <c r="DT4" i="7"/>
  <c r="DT210" i="7"/>
  <c r="DT46" i="7"/>
  <c r="DT52" i="7"/>
  <c r="DT138" i="7"/>
  <c r="DT232" i="7"/>
  <c r="DT299" i="7"/>
  <c r="DT310" i="7"/>
  <c r="DT534" i="7"/>
  <c r="DT608" i="7"/>
  <c r="DT636" i="7"/>
  <c r="DT683" i="7"/>
  <c r="DT815" i="7"/>
  <c r="DT354" i="7"/>
  <c r="DT533" i="7"/>
  <c r="DT820" i="7"/>
  <c r="DT155" i="7"/>
  <c r="DT446" i="7"/>
  <c r="DT33" i="7"/>
  <c r="DT72" i="7"/>
  <c r="DT135" i="7"/>
  <c r="DT229" i="7"/>
  <c r="DT279" i="7"/>
  <c r="DT742" i="7"/>
  <c r="DT583" i="7"/>
  <c r="DT728" i="7"/>
  <c r="DT648" i="7"/>
  <c r="DT817" i="7"/>
  <c r="DT639" i="7"/>
  <c r="DT562" i="7"/>
  <c r="DT205" i="7"/>
  <c r="DT670" i="7"/>
  <c r="DT775" i="7"/>
  <c r="DT831" i="7"/>
  <c r="DT741" i="7"/>
  <c r="DT459" i="7"/>
  <c r="DT327" i="7"/>
  <c r="DT782" i="7"/>
  <c r="DT371" i="7"/>
  <c r="DT212" i="7"/>
  <c r="DT727" i="7"/>
  <c r="DT257" i="7"/>
  <c r="DT295" i="7"/>
  <c r="DT114" i="7"/>
  <c r="DT704" i="7"/>
  <c r="DT712" i="7"/>
  <c r="DT586" i="7"/>
  <c r="DT422" i="7"/>
  <c r="DT189" i="7"/>
  <c r="DT629" i="7"/>
  <c r="DT598" i="7"/>
  <c r="DT684" i="7"/>
  <c r="DT732" i="7"/>
  <c r="DU2" i="7"/>
  <c r="DU661" i="7" s="1"/>
  <c r="DT244" i="7"/>
  <c r="DT238" i="7"/>
  <c r="DT579" i="7"/>
  <c r="DT594" i="7"/>
  <c r="DT706" i="7"/>
  <c r="DT740" i="7"/>
  <c r="DT35" i="7"/>
  <c r="DT434" i="7"/>
  <c r="DT329" i="7"/>
  <c r="DT413" i="7"/>
  <c r="DT492" i="7"/>
  <c r="DT567" i="7"/>
  <c r="DT231" i="7"/>
  <c r="DT513" i="7"/>
  <c r="DT705" i="7"/>
  <c r="DT765" i="7"/>
  <c r="DT74" i="7"/>
  <c r="DT148" i="7"/>
  <c r="DT649" i="7"/>
  <c r="DT536" i="7"/>
  <c r="DT193" i="7"/>
  <c r="DT307" i="7"/>
  <c r="DT378" i="7"/>
  <c r="DT442" i="7"/>
  <c r="DT383" i="7"/>
  <c r="DT667" i="7"/>
  <c r="DT695" i="7"/>
  <c r="DT779" i="7"/>
  <c r="DT178" i="7"/>
  <c r="DT400" i="7"/>
  <c r="DT528" i="7"/>
  <c r="DT652" i="7"/>
  <c r="DT749" i="7"/>
  <c r="DT142" i="7"/>
  <c r="DT673" i="7"/>
  <c r="DT44" i="7"/>
  <c r="DT88" i="7"/>
  <c r="DT181" i="7"/>
  <c r="DT304" i="7"/>
  <c r="DT375" i="7"/>
  <c r="DT435" i="7"/>
  <c r="DT353" i="7"/>
  <c r="DT87" i="7"/>
  <c r="DT699" i="7"/>
  <c r="DT781" i="7"/>
  <c r="DT10" i="7"/>
  <c r="DT347" i="7"/>
  <c r="DT794" i="7"/>
  <c r="DT36" i="7"/>
  <c r="DT139" i="7"/>
  <c r="DT203" i="7"/>
  <c r="DT19" i="7"/>
  <c r="DT265" i="7"/>
  <c r="DT535" i="7"/>
  <c r="DT600" i="7"/>
  <c r="DT723" i="7"/>
  <c r="DT754" i="7"/>
  <c r="DT28" i="7"/>
  <c r="DT237" i="7"/>
  <c r="DT319" i="7"/>
  <c r="DT419" i="7"/>
  <c r="DT495" i="7"/>
  <c r="DT22" i="7"/>
  <c r="DT200" i="7"/>
  <c r="DT552" i="7"/>
  <c r="DT108" i="7"/>
  <c r="DT136" i="7"/>
  <c r="DT290" i="7"/>
  <c r="DT493" i="7"/>
  <c r="DT769" i="7"/>
  <c r="DT757" i="7"/>
  <c r="DT494" i="7"/>
  <c r="DT84" i="7"/>
  <c r="DT403" i="7"/>
  <c r="DT483" i="7"/>
  <c r="DT555" i="7"/>
  <c r="DT654" i="7"/>
  <c r="DT748" i="7"/>
  <c r="DT32" i="7"/>
  <c r="DT43" i="7"/>
  <c r="DT714" i="7"/>
  <c r="DT333" i="7"/>
  <c r="DT256" i="7"/>
  <c r="DT544" i="7"/>
  <c r="DT633" i="7"/>
  <c r="DT638" i="7"/>
  <c r="DT158" i="7"/>
  <c r="DT17" i="7"/>
  <c r="DT201" i="7"/>
  <c r="DT194" i="7"/>
  <c r="DT751" i="7"/>
  <c r="DT56" i="7"/>
  <c r="DT603" i="7"/>
  <c r="DT340" i="7"/>
  <c r="DT170" i="7"/>
  <c r="DT143" i="7"/>
  <c r="DT377" i="7"/>
  <c r="DT525" i="7"/>
  <c r="DT479" i="7"/>
  <c r="DT669" i="7"/>
  <c r="DT517" i="7"/>
  <c r="DT258" i="7"/>
  <c r="DT721" i="7"/>
  <c r="DT811" i="7"/>
  <c r="DT77" i="7"/>
  <c r="DT398" i="7"/>
  <c r="DT688" i="7"/>
  <c r="DT234" i="7"/>
  <c r="DT657" i="7"/>
  <c r="DT729" i="7"/>
  <c r="DT301" i="7"/>
  <c r="DT59" i="7"/>
  <c r="DT438" i="7"/>
  <c r="DT821" i="7"/>
  <c r="DT475" i="7"/>
  <c r="DT543" i="7"/>
  <c r="DT650" i="7"/>
  <c r="DT766" i="7"/>
  <c r="DT762" i="7"/>
  <c r="DT476" i="7"/>
  <c r="DT54" i="7"/>
  <c r="DT104" i="7"/>
  <c r="DT190" i="7"/>
  <c r="DT259" i="7"/>
  <c r="DT213" i="7"/>
  <c r="DT7" i="7"/>
  <c r="DT360" i="7"/>
  <c r="DT414" i="7"/>
  <c r="DT516" i="7"/>
  <c r="DT591" i="7"/>
  <c r="DT409" i="7"/>
  <c r="DT800" i="7"/>
  <c r="DT79" i="7"/>
  <c r="DT134" i="7"/>
  <c r="DT610" i="7"/>
  <c r="DT24" i="7"/>
  <c r="DT708" i="7"/>
  <c r="DT797" i="7"/>
  <c r="DT71" i="7"/>
  <c r="DT293" i="7"/>
  <c r="DT274" i="7"/>
  <c r="DT465" i="7"/>
  <c r="DT357" i="7"/>
  <c r="DT410" i="7"/>
  <c r="DT474" i="7"/>
  <c r="DT547" i="7"/>
  <c r="DT696" i="7"/>
  <c r="DT275" i="7"/>
  <c r="DT27" i="7"/>
  <c r="DT146" i="7"/>
  <c r="DT746" i="7"/>
  <c r="DT251" i="7"/>
  <c r="DT351" i="7"/>
  <c r="DT666" i="7"/>
  <c r="DT451" i="7"/>
  <c r="DT463" i="7"/>
  <c r="DT663" i="7"/>
  <c r="DT66" i="7"/>
  <c r="DT160" i="7"/>
  <c r="DT192" i="7"/>
  <c r="DT163" i="7"/>
  <c r="DT152" i="7"/>
  <c r="DT829" i="7"/>
  <c r="DT596" i="7"/>
  <c r="DT387" i="7"/>
  <c r="DT93" i="7"/>
  <c r="DT385" i="7"/>
  <c r="DT737" i="7"/>
  <c r="DT294" i="7"/>
  <c r="DT115" i="7"/>
  <c r="DT736" i="7"/>
  <c r="DT744" i="7"/>
  <c r="DT590" i="7"/>
  <c r="DT165" i="7"/>
  <c r="DT709" i="7"/>
  <c r="DT619" i="7"/>
  <c r="DT755" i="7"/>
  <c r="DT262" i="7"/>
  <c r="DT70" i="7"/>
  <c r="DT125" i="7"/>
  <c r="DT171" i="7"/>
  <c r="DT29" i="7"/>
  <c r="DT240" i="7"/>
  <c r="DT312" i="7"/>
  <c r="DT129" i="7"/>
  <c r="DT75" i="7"/>
  <c r="DT144" i="7"/>
  <c r="DT235" i="7"/>
  <c r="DT80" i="7"/>
  <c r="DT498" i="7"/>
  <c r="DT635" i="7"/>
  <c r="DT734" i="7"/>
  <c r="DT790" i="7"/>
  <c r="DT47" i="7"/>
  <c r="DT303" i="7"/>
  <c r="DT504" i="7"/>
  <c r="DT242" i="7"/>
  <c r="DT281" i="7"/>
  <c r="DT342" i="7"/>
  <c r="DT450" i="7"/>
  <c r="DT720" i="7"/>
  <c r="DT116" i="7"/>
  <c r="DT484" i="7"/>
  <c r="DT578" i="7"/>
  <c r="DT626" i="7"/>
  <c r="DT713" i="7"/>
  <c r="DT53" i="7"/>
  <c r="DT130" i="7"/>
  <c r="DT221" i="7"/>
  <c r="DT254" i="7"/>
  <c r="DT185" i="7"/>
  <c r="DT455" i="7"/>
  <c r="DT51" i="7"/>
  <c r="DT124" i="7"/>
  <c r="DT159" i="7"/>
  <c r="DT444" i="7"/>
  <c r="DT680" i="7"/>
  <c r="DT105" i="7"/>
  <c r="DT588" i="7"/>
  <c r="DT466" i="7"/>
  <c r="DT575" i="7"/>
  <c r="DT623" i="7"/>
  <c r="DT701" i="7"/>
  <c r="DT363" i="7"/>
  <c r="DT90" i="7"/>
  <c r="DT169" i="7"/>
  <c r="DT188" i="7"/>
  <c r="DT330" i="7"/>
  <c r="DT777" i="7"/>
  <c r="DT272" i="7"/>
  <c r="DT298" i="7"/>
  <c r="DT440" i="7"/>
  <c r="DT489" i="7"/>
  <c r="DT64" i="7"/>
  <c r="DT263" i="7"/>
  <c r="DT206" i="7"/>
  <c r="DT121" i="7"/>
  <c r="DT241" i="7"/>
  <c r="DT580" i="7"/>
  <c r="DT793" i="7"/>
  <c r="DT526" i="7"/>
  <c r="DT564" i="7"/>
  <c r="DT49" i="7"/>
  <c r="DT551" i="7"/>
  <c r="DT822" i="7"/>
  <c r="DT167" i="7"/>
  <c r="DT173" i="7"/>
  <c r="DT454" i="7"/>
  <c r="DT791" i="7"/>
  <c r="DT62" i="7"/>
  <c r="DT416" i="7"/>
  <c r="DT405" i="7"/>
  <c r="DT394" i="7"/>
  <c r="DT219" i="7"/>
  <c r="DT644" i="7"/>
  <c r="DT809" i="7"/>
  <c r="DT118" i="7"/>
  <c r="DT248" i="7"/>
  <c r="DT287" i="7"/>
  <c r="DT345" i="7"/>
  <c r="DT469" i="7"/>
  <c r="DT717" i="7"/>
  <c r="DT768" i="7"/>
  <c r="DT154" i="7"/>
  <c r="DT220" i="7"/>
  <c r="DT273" i="7"/>
  <c r="DT381" i="7"/>
  <c r="DT487" i="7"/>
  <c r="DT611" i="7"/>
  <c r="DT772" i="7"/>
  <c r="DT25" i="7"/>
  <c r="DT73" i="7"/>
  <c r="DT481" i="7"/>
  <c r="DT730" i="7"/>
  <c r="DT799" i="7"/>
  <c r="DT302" i="7"/>
  <c r="DT429" i="7"/>
  <c r="DT471" i="7"/>
  <c r="DT560" i="7"/>
  <c r="DT282" i="7"/>
  <c r="DT230" i="7"/>
  <c r="DT646" i="7"/>
  <c r="DT733" i="7"/>
  <c r="DT824" i="7"/>
  <c r="DT127" i="7"/>
  <c r="DT156" i="7"/>
  <c r="DT243" i="7"/>
  <c r="DT314" i="7"/>
  <c r="DT425" i="7"/>
  <c r="DT637" i="7"/>
  <c r="DT76" i="7"/>
  <c r="DT239" i="7"/>
  <c r="DT278" i="7"/>
  <c r="DT339" i="7"/>
  <c r="DT554" i="7"/>
  <c r="DT252" i="7"/>
  <c r="DT548" i="7"/>
  <c r="DT236" i="7"/>
  <c r="DT643" i="7"/>
  <c r="DT716" i="7"/>
  <c r="DT770" i="7"/>
  <c r="DT38" i="7"/>
  <c r="DT786" i="7"/>
  <c r="DT247" i="7"/>
  <c r="DT315" i="7"/>
  <c r="DT402" i="7"/>
  <c r="DT473" i="7"/>
  <c r="DT367" i="7"/>
  <c r="DT346" i="7"/>
  <c r="DT460" i="7"/>
  <c r="DT549" i="7"/>
  <c r="DT662" i="7"/>
  <c r="DT522" i="7"/>
  <c r="DT724" i="7"/>
  <c r="DT112" i="7"/>
  <c r="DT223" i="7"/>
  <c r="DT276" i="7"/>
  <c r="DT323" i="7"/>
  <c r="DT503" i="7"/>
  <c r="DT698" i="7"/>
  <c r="DT778" i="7"/>
  <c r="DT11" i="7"/>
  <c r="DT89" i="7"/>
  <c r="DT491" i="7"/>
  <c r="DT752" i="7"/>
  <c r="DT689" i="7"/>
  <c r="DT83" i="7"/>
  <c r="DT448" i="7"/>
  <c r="DT745" i="7"/>
  <c r="DT507" i="7"/>
  <c r="DT655" i="7"/>
  <c r="DT228" i="7"/>
  <c r="DT531" i="7"/>
  <c r="DT819" i="7"/>
  <c r="DT500" i="7"/>
  <c r="DT412" i="7"/>
  <c r="DT277" i="7"/>
  <c r="DT606" i="7"/>
  <c r="DT557" i="7"/>
  <c r="DT207" i="7"/>
  <c r="DT505" i="7"/>
  <c r="DT246" i="7"/>
  <c r="DT26" i="7"/>
  <c r="DT202" i="7"/>
  <c r="DT57" i="7"/>
  <c r="DT597" i="7"/>
  <c r="DT726" i="7"/>
  <c r="DT316" i="7"/>
  <c r="DT260" i="7"/>
  <c r="DT389" i="7"/>
  <c r="DT20" i="7"/>
  <c r="DT269" i="7"/>
  <c r="DT320" i="7"/>
  <c r="DT437" i="7"/>
  <c r="DT486" i="7"/>
  <c r="DT61" i="7"/>
  <c r="DT321" i="7"/>
  <c r="DT784" i="7"/>
  <c r="DT270" i="7"/>
  <c r="DT366" i="7"/>
  <c r="DT392" i="7"/>
  <c r="DT519" i="7"/>
  <c r="DT85" i="7"/>
  <c r="DT18" i="7"/>
  <c r="DT99" i="7"/>
  <c r="DT164" i="7"/>
  <c r="DT196" i="7"/>
  <c r="DT103" i="7"/>
  <c r="DT308" i="7"/>
  <c r="DT464" i="7"/>
  <c r="DT510" i="7"/>
  <c r="DT550" i="7"/>
  <c r="DT631" i="7"/>
  <c r="DT719" i="7"/>
  <c r="DT703" i="7"/>
  <c r="DT813" i="7"/>
  <c r="DT783" i="7"/>
  <c r="DT31" i="7"/>
  <c r="DT86" i="7"/>
  <c r="DT538" i="7"/>
  <c r="DT313" i="7"/>
  <c r="DT411" i="7"/>
  <c r="DT478" i="7"/>
  <c r="DT561" i="7"/>
  <c r="DT280" i="7"/>
  <c r="DT445" i="7"/>
  <c r="DT297" i="7"/>
  <c r="DT358" i="7"/>
  <c r="DT488" i="7"/>
  <c r="DT697" i="7"/>
  <c r="DT722" i="7"/>
  <c r="DT137" i="7"/>
  <c r="DT679" i="7"/>
  <c r="DT780" i="7"/>
  <c r="DT39" i="7"/>
  <c r="DT81" i="7"/>
  <c r="DT184" i="7"/>
  <c r="DT373" i="7"/>
  <c r="DT326" i="7"/>
  <c r="DT458" i="7"/>
  <c r="DT506" i="7"/>
  <c r="DT620" i="7"/>
  <c r="DT417" i="7"/>
  <c r="DT576" i="7"/>
  <c r="DT671" i="7"/>
  <c r="DT764" i="7"/>
  <c r="DT774" i="7"/>
  <c r="DT117" i="7"/>
  <c r="DT571" i="7"/>
  <c r="DT291" i="7"/>
  <c r="DT369" i="7"/>
  <c r="DT420" i="7"/>
  <c r="DT524" i="7"/>
  <c r="DT110" i="7"/>
  <c r="DT21" i="7"/>
  <c r="DT102" i="7"/>
  <c r="DT177" i="7"/>
  <c r="DT191" i="7"/>
  <c r="DT101" i="7"/>
  <c r="DT337" i="7"/>
  <c r="DT725" i="7"/>
  <c r="DT211" i="7"/>
  <c r="DT589" i="7"/>
  <c r="DT687" i="7"/>
  <c r="DT628" i="7"/>
  <c r="DT68" i="7"/>
  <c r="DT386" i="7"/>
  <c r="DT605" i="7"/>
  <c r="DT702" i="7"/>
  <c r="DT577" i="7"/>
  <c r="DT140" i="7"/>
  <c r="DT149" i="7"/>
  <c r="DT694" i="7"/>
  <c r="DT477" i="7"/>
  <c r="DT570" i="7"/>
  <c r="DT802" i="7"/>
  <c r="DT288" i="7"/>
  <c r="DT361" i="7"/>
  <c r="DT678" i="7"/>
  <c r="DT401" i="7"/>
  <c r="DT250" i="7"/>
  <c r="DT625" i="7"/>
  <c r="DT334" i="7"/>
  <c r="DT225" i="7"/>
  <c r="DT376" i="7"/>
  <c r="DT468" i="7"/>
  <c r="DT546" i="7"/>
  <c r="DT634" i="7"/>
  <c r="DT457" i="7"/>
  <c r="DT707" i="7"/>
  <c r="DT443" i="7"/>
  <c r="DT456" i="7"/>
  <c r="DT497" i="7"/>
  <c r="DT584" i="7"/>
  <c r="DT675" i="7"/>
  <c r="DT532" i="7"/>
  <c r="DT324" i="7"/>
  <c r="DT527" i="7"/>
  <c r="DT801" i="7"/>
  <c r="DT96" i="7"/>
  <c r="DT311" i="7"/>
  <c r="DT30" i="7"/>
  <c r="DT198" i="7"/>
  <c r="DT182" i="7"/>
  <c r="DT647" i="7"/>
  <c r="DT362" i="7"/>
  <c r="DT14" i="7"/>
  <c r="DT553" i="7"/>
  <c r="DT627" i="7"/>
  <c r="DT827" i="7"/>
  <c r="DT501" i="7"/>
  <c r="DT573" i="7"/>
  <c r="DT668" i="7"/>
  <c r="DT753" i="7"/>
  <c r="DT804" i="7"/>
  <c r="DT94" i="7"/>
  <c r="DT322" i="7"/>
  <c r="DT785" i="7"/>
  <c r="DT566" i="7"/>
  <c r="DT653" i="7"/>
  <c r="DT747" i="7"/>
  <c r="DT812" i="7"/>
  <c r="DT572" i="7"/>
  <c r="DT306" i="7"/>
  <c r="DT393" i="7"/>
  <c r="DT467" i="7"/>
  <c r="DT518" i="7"/>
  <c r="DT151" i="7"/>
  <c r="DT399" i="7"/>
  <c r="DT141" i="7"/>
  <c r="DT810" i="7"/>
  <c r="DT8" i="7"/>
  <c r="DT60" i="7"/>
  <c r="DT515" i="7"/>
  <c r="DT805" i="7"/>
  <c r="DT180" i="7"/>
  <c r="DT292" i="7"/>
  <c r="DT374" i="7"/>
  <c r="DT391" i="7"/>
  <c r="DT622" i="7"/>
  <c r="DT632" i="7"/>
  <c r="DT731" i="7"/>
  <c r="DT787" i="7"/>
  <c r="DT832" i="7"/>
  <c r="DT300" i="7"/>
  <c r="DT521" i="7"/>
  <c r="DT682" i="7"/>
  <c r="DT711" i="7"/>
  <c r="DT798" i="7"/>
  <c r="DT174" i="7"/>
  <c r="DT743" i="7"/>
  <c r="DT150" i="7"/>
  <c r="DT676" i="7"/>
  <c r="DT286" i="7"/>
  <c r="DT368" i="7"/>
  <c r="DT388" i="7"/>
  <c r="DT508" i="7"/>
  <c r="DT42" i="7"/>
  <c r="DT659" i="7"/>
  <c r="DT771" i="7"/>
  <c r="DT776" i="7"/>
  <c r="DT45" i="7"/>
  <c r="DT126" i="7"/>
  <c r="DT16" i="7"/>
  <c r="DT82" i="7"/>
  <c r="DT168" i="7"/>
  <c r="DT763" i="7"/>
  <c r="DT166" i="7"/>
  <c r="DT630" i="7"/>
  <c r="DT569" i="7"/>
  <c r="DT656" i="7"/>
  <c r="DT758" i="7"/>
  <c r="DT818" i="7"/>
  <c r="DT593" i="7"/>
  <c r="DT309" i="7"/>
  <c r="DT396" i="7"/>
  <c r="DT470" i="7"/>
  <c r="DT523" i="7"/>
  <c r="DT147" i="7"/>
  <c r="DT424" i="7"/>
  <c r="DT91" i="7"/>
  <c r="DT415" i="7"/>
  <c r="DT222" i="7"/>
  <c r="DT710" i="7"/>
  <c r="DT338" i="7"/>
  <c r="DT609" i="7"/>
  <c r="DT285" i="7"/>
  <c r="DT462" i="7"/>
  <c r="DT512" i="7"/>
  <c r="DT537" i="7"/>
  <c r="DT317" i="7"/>
  <c r="DT218" i="7"/>
  <c r="DT204" i="7"/>
  <c r="DT788" i="7"/>
  <c r="DT183" i="7"/>
  <c r="DT296" i="7"/>
  <c r="DT12" i="7"/>
  <c r="DT161" i="7"/>
  <c r="DT6" i="7"/>
  <c r="DT436" i="7"/>
  <c r="DT380" i="7"/>
  <c r="DT433" i="7"/>
  <c r="DT690" i="7"/>
  <c r="DT816" i="7"/>
  <c r="DT13" i="7"/>
  <c r="DT111" i="7"/>
  <c r="DT511" i="7"/>
  <c r="DT796" i="7"/>
  <c r="DT830" i="7"/>
  <c r="DT739" i="7"/>
  <c r="DT789" i="7"/>
  <c r="DT40" i="7"/>
  <c r="DT113" i="7"/>
  <c r="DT195" i="7"/>
  <c r="DT449" i="7"/>
  <c r="DT542" i="7"/>
  <c r="DT614" i="7"/>
  <c r="DT660" i="7"/>
  <c r="DT563" i="7"/>
  <c r="DT773" i="7"/>
  <c r="DT23" i="7"/>
  <c r="DT48" i="7"/>
  <c r="DT132" i="7"/>
  <c r="DT271" i="7"/>
  <c r="DT145" i="7"/>
  <c r="DT390" i="7"/>
  <c r="DT356" i="7"/>
  <c r="DT370" i="7"/>
  <c r="DT496" i="7"/>
  <c r="DT568" i="7"/>
  <c r="DT209" i="7"/>
  <c r="DT808" i="7"/>
  <c r="DT828" i="7"/>
  <c r="DT67" i="7"/>
  <c r="DT128" i="7"/>
  <c r="DT761" i="7"/>
  <c r="DT107" i="7"/>
  <c r="DT825" i="7"/>
  <c r="DT833" i="7"/>
  <c r="DT92" i="7"/>
  <c r="DT350" i="7"/>
  <c r="DT372" i="7"/>
  <c r="DT592" i="7"/>
  <c r="DT215" i="7"/>
  <c r="DT352" i="7"/>
  <c r="DT490" i="7"/>
  <c r="DT565" i="7"/>
  <c r="DT621" i="7"/>
  <c r="DT480" i="7"/>
  <c r="DT826" i="7"/>
  <c r="DT65" i="7"/>
  <c r="DT106" i="7"/>
  <c r="DT233" i="7"/>
  <c r="DT98" i="7"/>
  <c r="DT175" i="7"/>
  <c r="DT264" i="7"/>
  <c r="DT344" i="7"/>
  <c r="DT348" i="7"/>
  <c r="DT602" i="7"/>
  <c r="DT756" i="7"/>
  <c r="DT750" i="7"/>
  <c r="DT792" i="7"/>
  <c r="DT37" i="7"/>
  <c r="DT328" i="7"/>
  <c r="DT187" i="7"/>
  <c r="DT452" i="7"/>
  <c r="DT545" i="7"/>
  <c r="DT617" i="7"/>
  <c r="DT642" i="7"/>
  <c r="DT587" i="7"/>
  <c r="DT823" i="7"/>
  <c r="DT95" i="7"/>
  <c r="DT186" i="7"/>
  <c r="DT803" i="7"/>
  <c r="DT172" i="7"/>
  <c r="DT795" i="7"/>
  <c r="DT123" i="7"/>
  <c r="DT807" i="7"/>
  <c r="DT599" i="7"/>
  <c r="DT341" i="7"/>
  <c r="DT397" i="7"/>
  <c r="DT427" i="7"/>
  <c r="DT289" i="7"/>
  <c r="DT520" i="7"/>
  <c r="DT122" i="7"/>
  <c r="DT109" i="7"/>
  <c r="DT97" i="7"/>
  <c r="DU267" i="7" l="1"/>
  <c r="DU336" i="7"/>
  <c r="DU414" i="7"/>
  <c r="DU421" i="7"/>
  <c r="DU535" i="7"/>
  <c r="DU147" i="7"/>
  <c r="DU456" i="7"/>
  <c r="DU132" i="7"/>
  <c r="DU729" i="7"/>
  <c r="DU494" i="7"/>
  <c r="DU90" i="7"/>
  <c r="DU486" i="7"/>
  <c r="DU712" i="7"/>
  <c r="DU16" i="7"/>
  <c r="DU172" i="7"/>
  <c r="DU240" i="7"/>
  <c r="DU315" i="7"/>
  <c r="DU389" i="7"/>
  <c r="DU572" i="7"/>
  <c r="DU806" i="7"/>
  <c r="DU333" i="7"/>
  <c r="DU410" i="7"/>
  <c r="DU391" i="7"/>
  <c r="DU529" i="7"/>
  <c r="DU189" i="7"/>
  <c r="DU628" i="7"/>
  <c r="DU500" i="7"/>
  <c r="DU594" i="7"/>
  <c r="DU649" i="7"/>
  <c r="DU332" i="7"/>
  <c r="DU403" i="7"/>
  <c r="DU445" i="7"/>
  <c r="DU573" i="7"/>
  <c r="DU276" i="7"/>
  <c r="DU264" i="7"/>
  <c r="DU280" i="7"/>
  <c r="DU423" i="7"/>
  <c r="DU411" i="7"/>
  <c r="DU795" i="7"/>
  <c r="DU197" i="7"/>
  <c r="DU282" i="7"/>
  <c r="DU344" i="7"/>
  <c r="DU383" i="7"/>
  <c r="DU472" i="7"/>
  <c r="DU14" i="7"/>
  <c r="DU239" i="7"/>
  <c r="DU52" i="7"/>
  <c r="DU181" i="7"/>
  <c r="DU249" i="7"/>
  <c r="DU321" i="7"/>
  <c r="DU298" i="7"/>
  <c r="DU555" i="7"/>
  <c r="DU663" i="7"/>
  <c r="DU802" i="7"/>
  <c r="DU546" i="7"/>
  <c r="DU679" i="7"/>
  <c r="DU756" i="7"/>
  <c r="DU774" i="7"/>
  <c r="DU178" i="7"/>
  <c r="DU365" i="7"/>
  <c r="DU406" i="7"/>
  <c r="DU568" i="7"/>
  <c r="DU590" i="7"/>
  <c r="DU483" i="7"/>
  <c r="DU726" i="7"/>
  <c r="DU775" i="7"/>
  <c r="DU6" i="7"/>
  <c r="DU92" i="7"/>
  <c r="DU503" i="7"/>
  <c r="DU142" i="7"/>
  <c r="DU395" i="7"/>
  <c r="DU490" i="7"/>
  <c r="DU721" i="7"/>
  <c r="DU272" i="7"/>
  <c r="DU71" i="7"/>
  <c r="DU184" i="7"/>
  <c r="DU530" i="7"/>
  <c r="DU450" i="7"/>
  <c r="DU419" i="7"/>
  <c r="DU711" i="7"/>
  <c r="DU604" i="7"/>
  <c r="DU156" i="7"/>
  <c r="DU370" i="7"/>
  <c r="DU322" i="7"/>
  <c r="DU516" i="7"/>
  <c r="DU255" i="7"/>
  <c r="DU246" i="7"/>
  <c r="DU767" i="7"/>
  <c r="DU121" i="7"/>
  <c r="DU689" i="7"/>
  <c r="DU324" i="7"/>
  <c r="DU75" i="7"/>
  <c r="DU21" i="7"/>
  <c r="DU109" i="7"/>
  <c r="DU461" i="7"/>
  <c r="DU475" i="7"/>
  <c r="DU174" i="7"/>
  <c r="DU100" i="7"/>
  <c r="DU743" i="7"/>
  <c r="DU366" i="7"/>
  <c r="DU317" i="7"/>
  <c r="DU311" i="7"/>
  <c r="DU367" i="7"/>
  <c r="DU381" i="7"/>
  <c r="DU235" i="7"/>
  <c r="DU115" i="7"/>
  <c r="DU374" i="7"/>
  <c r="DU642" i="7"/>
  <c r="DU608" i="7"/>
  <c r="DU36" i="7"/>
  <c r="DU453" i="7"/>
  <c r="DU463" i="7"/>
  <c r="DU268" i="7"/>
  <c r="DU485" i="7"/>
  <c r="DU517" i="7"/>
  <c r="DU583" i="7"/>
  <c r="DU645" i="7"/>
  <c r="DU687" i="7"/>
  <c r="DU440" i="7"/>
  <c r="DU206" i="7"/>
  <c r="DU68" i="7"/>
  <c r="DU149" i="7"/>
  <c r="DU219" i="7"/>
  <c r="DU111" i="7"/>
  <c r="DU303" i="7"/>
  <c r="DU510" i="7"/>
  <c r="DU295" i="7"/>
  <c r="DU342" i="7"/>
  <c r="DU464" i="7"/>
  <c r="DU523" i="7"/>
  <c r="DU135" i="7"/>
  <c r="DU35" i="7"/>
  <c r="DU482" i="7"/>
  <c r="DU515" i="7"/>
  <c r="DU581" i="7"/>
  <c r="DU639" i="7"/>
  <c r="DU601" i="7"/>
  <c r="DU821" i="7"/>
  <c r="DU634" i="7"/>
  <c r="DU722" i="7"/>
  <c r="DU824" i="7"/>
  <c r="DU493" i="7"/>
  <c r="DU558" i="7"/>
  <c r="DU641" i="7"/>
  <c r="DU737" i="7"/>
  <c r="DU648" i="7"/>
  <c r="DU404" i="7"/>
  <c r="DU415" i="7"/>
  <c r="DU526" i="7"/>
  <c r="DU598" i="7"/>
  <c r="DU357" i="7"/>
  <c r="DU698" i="7"/>
  <c r="DU382" i="7"/>
  <c r="DU413" i="7"/>
  <c r="DU571" i="7"/>
  <c r="DU666" i="7"/>
  <c r="DU435" i="7"/>
  <c r="DU620" i="7"/>
  <c r="DU231" i="7"/>
  <c r="DU306" i="7"/>
  <c r="DU387" i="7"/>
  <c r="DU470" i="7"/>
  <c r="DU769" i="7"/>
  <c r="DU141" i="7"/>
  <c r="DU252" i="7"/>
  <c r="DU452" i="7"/>
  <c r="DU734" i="7"/>
  <c r="DU819" i="7"/>
  <c r="DU831" i="7"/>
  <c r="DU337" i="7"/>
  <c r="DU193" i="7"/>
  <c r="DU547" i="7"/>
  <c r="DU613" i="7"/>
  <c r="DU674" i="7"/>
  <c r="DU799" i="7"/>
  <c r="DU441" i="7"/>
  <c r="DU37" i="7"/>
  <c r="DU55" i="7"/>
  <c r="DU158" i="7"/>
  <c r="DU253" i="7"/>
  <c r="DU123" i="7"/>
  <c r="DU814" i="7"/>
  <c r="DU254" i="7"/>
  <c r="DU798" i="7"/>
  <c r="DU652" i="7"/>
  <c r="DU827" i="7"/>
  <c r="DU136" i="7"/>
  <c r="DU175" i="7"/>
  <c r="DU243" i="7"/>
  <c r="DU565" i="7"/>
  <c r="DU534" i="7"/>
  <c r="DU66" i="7"/>
  <c r="DU378" i="7"/>
  <c r="DU217" i="7"/>
  <c r="DU225" i="7"/>
  <c r="DU299" i="7"/>
  <c r="DU163" i="7"/>
  <c r="DU533" i="7"/>
  <c r="DU537" i="7"/>
  <c r="DU514" i="7"/>
  <c r="DU346" i="7"/>
  <c r="DU724" i="7"/>
  <c r="DU818" i="7"/>
  <c r="DU131" i="7"/>
  <c r="DU733" i="7"/>
  <c r="DU448" i="7"/>
  <c r="DU278" i="7"/>
  <c r="DU293" i="7"/>
  <c r="DU94" i="7"/>
  <c r="DU8" i="7"/>
  <c r="DU822" i="7"/>
  <c r="DU531" i="7"/>
  <c r="DU424" i="7"/>
  <c r="DU820" i="7"/>
  <c r="DU595" i="7"/>
  <c r="DU263" i="7"/>
  <c r="DU159" i="7"/>
  <c r="DU341" i="7"/>
  <c r="DU614" i="7"/>
  <c r="DU630" i="7"/>
  <c r="DU718" i="7"/>
  <c r="DU828" i="7"/>
  <c r="DU228" i="7"/>
  <c r="DU479" i="7"/>
  <c r="DU116" i="7"/>
  <c r="DU188" i="7"/>
  <c r="DU258" i="7"/>
  <c r="DU402" i="7"/>
  <c r="DU532" i="7"/>
  <c r="DU713" i="7"/>
  <c r="DU808" i="7"/>
  <c r="DU446" i="7"/>
  <c r="DU545" i="7"/>
  <c r="DU593" i="7"/>
  <c r="DU681" i="7"/>
  <c r="DU578" i="7"/>
  <c r="DU833" i="7"/>
  <c r="DU611" i="7"/>
  <c r="DU627" i="7"/>
  <c r="DU763" i="7"/>
  <c r="DV2" i="7"/>
  <c r="DV661" i="7" s="1"/>
  <c r="DU226" i="7"/>
  <c r="DU40" i="7"/>
  <c r="DU783" i="7"/>
  <c r="DU42" i="7"/>
  <c r="DU133" i="7"/>
  <c r="DU672" i="7"/>
  <c r="DU765" i="7"/>
  <c r="DU784" i="7"/>
  <c r="DU830" i="7"/>
  <c r="DU331" i="7"/>
  <c r="DU508" i="7"/>
  <c r="DU582" i="7"/>
  <c r="DU660" i="7"/>
  <c r="DU746" i="7"/>
  <c r="DU31" i="7"/>
  <c r="DU706" i="7"/>
  <c r="DU553" i="7"/>
  <c r="DU616" i="7"/>
  <c r="DU677" i="7"/>
  <c r="DU805" i="7"/>
  <c r="DU44" i="7"/>
  <c r="DU236" i="7"/>
  <c r="DU380" i="7"/>
  <c r="DU455" i="7"/>
  <c r="DU518" i="7"/>
  <c r="DU599" i="7"/>
  <c r="DU348" i="7"/>
  <c r="DU591" i="7"/>
  <c r="DU550" i="7"/>
  <c r="DU10" i="7"/>
  <c r="DU102" i="7"/>
  <c r="DU180" i="7"/>
  <c r="DU688" i="7"/>
  <c r="DU757" i="7"/>
  <c r="DU96" i="7"/>
  <c r="DU318" i="7"/>
  <c r="DU710" i="7"/>
  <c r="DU259" i="7"/>
  <c r="DU152" i="7"/>
  <c r="DU372" i="7"/>
  <c r="DU557" i="7"/>
  <c r="DU741" i="7"/>
  <c r="DU360" i="7"/>
  <c r="DU564" i="7"/>
  <c r="DU291" i="7"/>
  <c r="DU33" i="7"/>
  <c r="DU347" i="7"/>
  <c r="DU237" i="7"/>
  <c r="DU725" i="7"/>
  <c r="DU161" i="7"/>
  <c r="DU748" i="7"/>
  <c r="DU753" i="7"/>
  <c r="DU436" i="7"/>
  <c r="DU179" i="7"/>
  <c r="DU88" i="7"/>
  <c r="DU399" i="7"/>
  <c r="DU130" i="7"/>
  <c r="DU284" i="7"/>
  <c r="DU502" i="7"/>
  <c r="DU283" i="7"/>
  <c r="DU607" i="7"/>
  <c r="DU79" i="7"/>
  <c r="DU242" i="7"/>
  <c r="DU519" i="7"/>
  <c r="DU155" i="7"/>
  <c r="DU212" i="7"/>
  <c r="DU749" i="7"/>
  <c r="DU673" i="7"/>
  <c r="DU548" i="7"/>
  <c r="DU705" i="7"/>
  <c r="DU797" i="7"/>
  <c r="DU54" i="7"/>
  <c r="DU418" i="7"/>
  <c r="DU623" i="7"/>
  <c r="DU314" i="7"/>
  <c r="DU325" i="7"/>
  <c r="DU377" i="7"/>
  <c r="DU443" i="7"/>
  <c r="DU522" i="7"/>
  <c r="DU76" i="7"/>
  <c r="DU349" i="7"/>
  <c r="DU762" i="7"/>
  <c r="DU618" i="7"/>
  <c r="DU700" i="7"/>
  <c r="DU768" i="7"/>
  <c r="DU773" i="7"/>
  <c r="DU198" i="7"/>
  <c r="DU501" i="7"/>
  <c r="DU683" i="7"/>
  <c r="DU794" i="7"/>
  <c r="DU50" i="7"/>
  <c r="DU128" i="7"/>
  <c r="DU637" i="7"/>
  <c r="DU26" i="7"/>
  <c r="DU117" i="7"/>
  <c r="DU211" i="7"/>
  <c r="DU680" i="7"/>
  <c r="DU764" i="7"/>
  <c r="DU12" i="7"/>
  <c r="DU85" i="7"/>
  <c r="DU164" i="7"/>
  <c r="DU405" i="7"/>
  <c r="DU694" i="7"/>
  <c r="DU738" i="7"/>
  <c r="DU4" i="7"/>
  <c r="DU248" i="7"/>
  <c r="DU442" i="7"/>
  <c r="DU13" i="7"/>
  <c r="DU655" i="7"/>
  <c r="DU811" i="7"/>
  <c r="DU832" i="7"/>
  <c r="DU304" i="7"/>
  <c r="DU717" i="7"/>
  <c r="DU579" i="7"/>
  <c r="DU675" i="7"/>
  <c r="DU777" i="7"/>
  <c r="DU205" i="7"/>
  <c r="DU150" i="7"/>
  <c r="DU513" i="7"/>
  <c r="DU467" i="7"/>
  <c r="DU563" i="7"/>
  <c r="DU817" i="7"/>
  <c r="DU289" i="7"/>
  <c r="DU539" i="7"/>
  <c r="DU589" i="7"/>
  <c r="DU203" i="7"/>
  <c r="DU697" i="7"/>
  <c r="DU25" i="7"/>
  <c r="DU273" i="7"/>
  <c r="DU398" i="7"/>
  <c r="DU562" i="7"/>
  <c r="DU758" i="7"/>
  <c r="DU340" i="7"/>
  <c r="DU223" i="7"/>
  <c r="DU51" i="7"/>
  <c r="DU270" i="7"/>
  <c r="DU186" i="7"/>
  <c r="DU176" i="7"/>
  <c r="DU778" i="7"/>
  <c r="DU77" i="7"/>
  <c r="DU81" i="7"/>
  <c r="DU477" i="7"/>
  <c r="DU647" i="7"/>
  <c r="DU597" i="7"/>
  <c r="DU34" i="7"/>
  <c r="DU269" i="7"/>
  <c r="DU437" i="7"/>
  <c r="DU204" i="7"/>
  <c r="DU98" i="7"/>
  <c r="DU543" i="7"/>
  <c r="DU720" i="7"/>
  <c r="DU262" i="7"/>
  <c r="DU59" i="7"/>
  <c r="DU154" i="7"/>
  <c r="DU182" i="7"/>
  <c r="DU63" i="7"/>
  <c r="DU238" i="7"/>
  <c r="DU473" i="7"/>
  <c r="DU400" i="7"/>
  <c r="DU511" i="7"/>
  <c r="DU600" i="7"/>
  <c r="DU653" i="7"/>
  <c r="DU512" i="7"/>
  <c r="DU781" i="7"/>
  <c r="DU39" i="7"/>
  <c r="DU701" i="7"/>
  <c r="DU800" i="7"/>
  <c r="DU47" i="7"/>
  <c r="DU134" i="7"/>
  <c r="DU610" i="7"/>
  <c r="DU232" i="7"/>
  <c r="DU69" i="7"/>
  <c r="DU148" i="7"/>
  <c r="DU171" i="7"/>
  <c r="DU319" i="7"/>
  <c r="DU229" i="7"/>
  <c r="DU192" i="7"/>
  <c r="DU288" i="7"/>
  <c r="DU350" i="7"/>
  <c r="DU166" i="7"/>
  <c r="DU57" i="7"/>
  <c r="DU107" i="7"/>
  <c r="DU233" i="7"/>
  <c r="DU327" i="7"/>
  <c r="DU62" i="7"/>
  <c r="DU788" i="7"/>
  <c r="DU46" i="7"/>
  <c r="DU101" i="7"/>
  <c r="DU633" i="7"/>
  <c r="DU19" i="7"/>
  <c r="DU815" i="7"/>
  <c r="DU664" i="7"/>
  <c r="DU84" i="7"/>
  <c r="DU160" i="7"/>
  <c r="DU728" i="7"/>
  <c r="DU73" i="7"/>
  <c r="DU15" i="7"/>
  <c r="DU690" i="7"/>
  <c r="DU730" i="7"/>
  <c r="DU809" i="7"/>
  <c r="DU29" i="7"/>
  <c r="DU388" i="7"/>
  <c r="DU650" i="7"/>
  <c r="DU80" i="7"/>
  <c r="DU260" i="7"/>
  <c r="DU277" i="7"/>
  <c r="DU420" i="7"/>
  <c r="DU430" i="7"/>
  <c r="DU3" i="7"/>
  <c r="DU632" i="7"/>
  <c r="DU89" i="7"/>
  <c r="DU207" i="7"/>
  <c r="DU271" i="7"/>
  <c r="DU345" i="7"/>
  <c r="DU376" i="7"/>
  <c r="DU449" i="7"/>
  <c r="DU506" i="7"/>
  <c r="DU596" i="7"/>
  <c r="DU659" i="7"/>
  <c r="DU609" i="7"/>
  <c r="DU577" i="7"/>
  <c r="DU216" i="7"/>
  <c r="DU328" i="7"/>
  <c r="DU412" i="7"/>
  <c r="DU64" i="7"/>
  <c r="DU621" i="7"/>
  <c r="DU625" i="7"/>
  <c r="DU779" i="7"/>
  <c r="DU165" i="7"/>
  <c r="DU507" i="7"/>
  <c r="DU678" i="7"/>
  <c r="DU425" i="7"/>
  <c r="DU498" i="7"/>
  <c r="DU70" i="7"/>
  <c r="DU41" i="7"/>
  <c r="DU702" i="7"/>
  <c r="DU760" i="7"/>
  <c r="DU451" i="7"/>
  <c r="DU427" i="7"/>
  <c r="DU187" i="7"/>
  <c r="DU24" i="7"/>
  <c r="DU167" i="7"/>
  <c r="DU524" i="7"/>
  <c r="DU245" i="7"/>
  <c r="DU95" i="7"/>
  <c r="DU218" i="7"/>
  <c r="DU308" i="7"/>
  <c r="DU566" i="7"/>
  <c r="DU53" i="7"/>
  <c r="DU125" i="7"/>
  <c r="DU177" i="7"/>
  <c r="DU307" i="7"/>
  <c r="DU320" i="7"/>
  <c r="DU466" i="7"/>
  <c r="DU754" i="7"/>
  <c r="DU574" i="7"/>
  <c r="DU551" i="7"/>
  <c r="DU662" i="7"/>
  <c r="DU750" i="7"/>
  <c r="DU812" i="7"/>
  <c r="DU119" i="7"/>
  <c r="DU392" i="7"/>
  <c r="DU103" i="7"/>
  <c r="DU48" i="7"/>
  <c r="DU104" i="7"/>
  <c r="DU199" i="7"/>
  <c r="DU281" i="7"/>
  <c r="DU162" i="7"/>
  <c r="DU185" i="7"/>
  <c r="DU153" i="7"/>
  <c r="DU300" i="7"/>
  <c r="DU302" i="7"/>
  <c r="DU480" i="7"/>
  <c r="DU696" i="7"/>
  <c r="DU326" i="7"/>
  <c r="DU339" i="7"/>
  <c r="DU454" i="7"/>
  <c r="DU439" i="7"/>
  <c r="DU234" i="7"/>
  <c r="DU309" i="7"/>
  <c r="DU375" i="7"/>
  <c r="DU476" i="7"/>
  <c r="DU58" i="7"/>
  <c r="DU145" i="7"/>
  <c r="DU213" i="7"/>
  <c r="DU313" i="7"/>
  <c r="DU316" i="7"/>
  <c r="DU499" i="7"/>
  <c r="DU60" i="7"/>
  <c r="DU140" i="7"/>
  <c r="DU191" i="7"/>
  <c r="DU290" i="7"/>
  <c r="DU286" i="7"/>
  <c r="DU542" i="7"/>
  <c r="DU169" i="7"/>
  <c r="DU825" i="7"/>
  <c r="DU49" i="7"/>
  <c r="DU124" i="7"/>
  <c r="DU209" i="7"/>
  <c r="DU301" i="7"/>
  <c r="DU257" i="7"/>
  <c r="DU401" i="7"/>
  <c r="DU394" i="7"/>
  <c r="DU525" i="7"/>
  <c r="DU592" i="7"/>
  <c r="DU751" i="7"/>
  <c r="DU390" i="7"/>
  <c r="DU528" i="7"/>
  <c r="DU707" i="7"/>
  <c r="DU305" i="7"/>
  <c r="DU736" i="7"/>
  <c r="DU587" i="7"/>
  <c r="DU569" i="7"/>
  <c r="DU606" i="7"/>
  <c r="DU422" i="7"/>
  <c r="DU823" i="7"/>
  <c r="DU716" i="7"/>
  <c r="DU202" i="7"/>
  <c r="DU504" i="7"/>
  <c r="DU654" i="7"/>
  <c r="DU792" i="7"/>
  <c r="DU585" i="7"/>
  <c r="DU183" i="7"/>
  <c r="DU105" i="7"/>
  <c r="DU740" i="7"/>
  <c r="DU201" i="7"/>
  <c r="DU692" i="7"/>
  <c r="DU247" i="7"/>
  <c r="DU426" i="7"/>
  <c r="DU352" i="7"/>
  <c r="DU393" i="7"/>
  <c r="DU359" i="7"/>
  <c r="DU624" i="7"/>
  <c r="DU279" i="7"/>
  <c r="DU790" i="7"/>
  <c r="DU261" i="7"/>
  <c r="DU379" i="7"/>
  <c r="DU468" i="7"/>
  <c r="DU457" i="7"/>
  <c r="DU56" i="7"/>
  <c r="DU312" i="7"/>
  <c r="DU747" i="7"/>
  <c r="DU742" i="7"/>
  <c r="DU789" i="7"/>
  <c r="DU5" i="7"/>
  <c r="DU91" i="7"/>
  <c r="DU584" i="7"/>
  <c r="DU776" i="7"/>
  <c r="DU356" i="7"/>
  <c r="DU168" i="7"/>
  <c r="DU241" i="7"/>
  <c r="DU355" i="7"/>
  <c r="DU444" i="7"/>
  <c r="DU643" i="7"/>
  <c r="DU329" i="7"/>
  <c r="DU373" i="7"/>
  <c r="DU462" i="7"/>
  <c r="DU489" i="7"/>
  <c r="DU575" i="7"/>
  <c r="DU294" i="7"/>
  <c r="DU431" i="7"/>
  <c r="DU559" i="7"/>
  <c r="DU622" i="7"/>
  <c r="DU612" i="7"/>
  <c r="DU386" i="7"/>
  <c r="DU458" i="7"/>
  <c r="DU521" i="7"/>
  <c r="DU605" i="7"/>
  <c r="DU138" i="7"/>
  <c r="DU292" i="7"/>
  <c r="DU297" i="7"/>
  <c r="DU474" i="7"/>
  <c r="DU708" i="7"/>
  <c r="DU74" i="7"/>
  <c r="DU220" i="7"/>
  <c r="DU334" i="7"/>
  <c r="DU396" i="7"/>
  <c r="DU434" i="7"/>
  <c r="DU735" i="7"/>
  <c r="DU118" i="7"/>
  <c r="DU626" i="7"/>
  <c r="DU97" i="7"/>
  <c r="DU190" i="7"/>
  <c r="DU244" i="7"/>
  <c r="DU364" i="7"/>
  <c r="DU397" i="7"/>
  <c r="DU667" i="7"/>
  <c r="DU615" i="7"/>
  <c r="DU536" i="7"/>
  <c r="DU588" i="7"/>
  <c r="DU636" i="7"/>
  <c r="DU732" i="7"/>
  <c r="DU409" i="7"/>
  <c r="DU813" i="7"/>
  <c r="DU408" i="7"/>
  <c r="DU505" i="7"/>
  <c r="DU603" i="7"/>
  <c r="DU658" i="7"/>
  <c r="DU549" i="7"/>
  <c r="DU703" i="7"/>
  <c r="DU803" i="7"/>
  <c r="DU61" i="7"/>
  <c r="DU465" i="7"/>
  <c r="DU669" i="7"/>
  <c r="DU544" i="7"/>
  <c r="DU459" i="7"/>
  <c r="DU330" i="7"/>
  <c r="DU670" i="7"/>
  <c r="DU640" i="7"/>
  <c r="DU11" i="7"/>
  <c r="DU554" i="7"/>
  <c r="DU416" i="7"/>
  <c r="DU157" i="7"/>
  <c r="DU417" i="7"/>
  <c r="DU438" i="7"/>
  <c r="DU766" i="7"/>
  <c r="DU509" i="7"/>
  <c r="DU265" i="7"/>
  <c r="DU20" i="7"/>
  <c r="DU7" i="7"/>
  <c r="DU484" i="7"/>
  <c r="DU384" i="7"/>
  <c r="DU173" i="7"/>
  <c r="DU782" i="7"/>
  <c r="DU385" i="7"/>
  <c r="DU772" i="7"/>
  <c r="DU428" i="7"/>
  <c r="DU86" i="7"/>
  <c r="DU110" i="7"/>
  <c r="DU43" i="7"/>
  <c r="DU481" i="7"/>
  <c r="DU129" i="7"/>
  <c r="DU460" i="7"/>
  <c r="DU668" i="7"/>
  <c r="DU491" i="7"/>
  <c r="DU755" i="7"/>
  <c r="DU671" i="7"/>
  <c r="DU27" i="7"/>
  <c r="DU120" i="7"/>
  <c r="DU137" i="7"/>
  <c r="DU221" i="7"/>
  <c r="DU208" i="7"/>
  <c r="DU447" i="7"/>
  <c r="DU586" i="7"/>
  <c r="DU478" i="7"/>
  <c r="DU250" i="7"/>
  <c r="DU665" i="7"/>
  <c r="DU684" i="7"/>
  <c r="DU487" i="7"/>
  <c r="DU30" i="7"/>
  <c r="DU785" i="7"/>
  <c r="DU230" i="7"/>
  <c r="DU709" i="7"/>
  <c r="DU786" i="7"/>
  <c r="DU82" i="7"/>
  <c r="DU538" i="7"/>
  <c r="DU676" i="7"/>
  <c r="DU745" i="7"/>
  <c r="DU807" i="7"/>
  <c r="DU113" i="7"/>
  <c r="DU361" i="7"/>
  <c r="DU285" i="7"/>
  <c r="DU195" i="7"/>
  <c r="DU224" i="7"/>
  <c r="DU353" i="7"/>
  <c r="DU371" i="7"/>
  <c r="DU619" i="7"/>
  <c r="DU9" i="7"/>
  <c r="DU685" i="7"/>
  <c r="DU496" i="7"/>
  <c r="DU561" i="7"/>
  <c r="DU644" i="7"/>
  <c r="DU699" i="7"/>
  <c r="DU686" i="7"/>
  <c r="DU65" i="7"/>
  <c r="DU695" i="7"/>
  <c r="DU714" i="7"/>
  <c r="DU804" i="7"/>
  <c r="DU151" i="7"/>
  <c r="DU369" i="7"/>
  <c r="DU715" i="7"/>
  <c r="DU215" i="7"/>
  <c r="DU87" i="7"/>
  <c r="DU210" i="7"/>
  <c r="DU693" i="7"/>
  <c r="DU744" i="7"/>
  <c r="DU771" i="7"/>
  <c r="DU122" i="7"/>
  <c r="DU497" i="7"/>
  <c r="DU646" i="7"/>
  <c r="DU570" i="7"/>
  <c r="DU358" i="7"/>
  <c r="DU106" i="7"/>
  <c r="DU727" i="7"/>
  <c r="DU28" i="7"/>
  <c r="DU635" i="7"/>
  <c r="DU731" i="7"/>
  <c r="DU816" i="7"/>
  <c r="DU32" i="7"/>
  <c r="DU114" i="7"/>
  <c r="DU556" i="7"/>
  <c r="DU793" i="7"/>
  <c r="DU739" i="7"/>
  <c r="DU335" i="7"/>
  <c r="DU351" i="7"/>
  <c r="DU469" i="7"/>
  <c r="DU580" i="7"/>
  <c r="DU222" i="7"/>
  <c r="DU488" i="7"/>
  <c r="DU72" i="7"/>
  <c r="DU629" i="7"/>
  <c r="DU704" i="7"/>
  <c r="DU787" i="7"/>
  <c r="DU112" i="7"/>
  <c r="DU274" i="7"/>
  <c r="DU617" i="7"/>
  <c r="DU810" i="7"/>
  <c r="DU17" i="7"/>
  <c r="DU108" i="7"/>
  <c r="DU560" i="7"/>
  <c r="DU429" i="7"/>
  <c r="DU67" i="7"/>
  <c r="DU143" i="7"/>
  <c r="DU214" i="7"/>
  <c r="DU432" i="7"/>
  <c r="DU761" i="7"/>
  <c r="DU45" i="7"/>
  <c r="DU127" i="7"/>
  <c r="DU682" i="7"/>
  <c r="DU691" i="7"/>
  <c r="DU759" i="7"/>
  <c r="DU801" i="7"/>
  <c r="DU18" i="7"/>
  <c r="DU338" i="7"/>
  <c r="DU576" i="7"/>
  <c r="DU631" i="7"/>
  <c r="DU719" i="7"/>
  <c r="DU770" i="7"/>
  <c r="DU38" i="7"/>
  <c r="DU363" i="7"/>
  <c r="DU602" i="7"/>
  <c r="DU791" i="7"/>
  <c r="DU552" i="7"/>
  <c r="DU638" i="7"/>
  <c r="DU723" i="7"/>
  <c r="DU796" i="7"/>
  <c r="DU99" i="7"/>
  <c r="DU362" i="7"/>
  <c r="DU752" i="7"/>
  <c r="DU139" i="7"/>
  <c r="DU200" i="7"/>
  <c r="DU310" i="7"/>
  <c r="DU323" i="7"/>
  <c r="DU93" i="7"/>
  <c r="DU527" i="7"/>
  <c r="DU23" i="7"/>
  <c r="DU126" i="7"/>
  <c r="DU83" i="7"/>
  <c r="DU826" i="7"/>
  <c r="DU251" i="7"/>
  <c r="DU343" i="7"/>
  <c r="DU433" i="7"/>
  <c r="DU492" i="7"/>
  <c r="DU22" i="7"/>
  <c r="DU227" i="7"/>
  <c r="DU146" i="7"/>
  <c r="DU656" i="7"/>
  <c r="DU520" i="7"/>
  <c r="DU266" i="7"/>
  <c r="DU287" i="7"/>
  <c r="DU196" i="7"/>
  <c r="DU829" i="7"/>
  <c r="DU780" i="7"/>
  <c r="DU194" i="7"/>
  <c r="DU296" i="7"/>
  <c r="DU471" i="7"/>
  <c r="DU256" i="7"/>
  <c r="DU567" i="7"/>
  <c r="DU354" i="7"/>
  <c r="DU78" i="7"/>
  <c r="DU170" i="7"/>
  <c r="DU144" i="7"/>
  <c r="DU275" i="7"/>
  <c r="DU657" i="7"/>
  <c r="DU407" i="7"/>
  <c r="DU368" i="7"/>
  <c r="DU495" i="7"/>
  <c r="DV267" i="7" l="1"/>
  <c r="DV329" i="7"/>
  <c r="DV421" i="7"/>
  <c r="DV478" i="7"/>
  <c r="DV530" i="7"/>
  <c r="DV142" i="7"/>
  <c r="DV483" i="7"/>
  <c r="DV491" i="7"/>
  <c r="DV553" i="7"/>
  <c r="DV677" i="7"/>
  <c r="DV642" i="7"/>
  <c r="DV658" i="7"/>
  <c r="DV254" i="7"/>
  <c r="DV360" i="7"/>
  <c r="DV438" i="7"/>
  <c r="DV523" i="7"/>
  <c r="DV156" i="7"/>
  <c r="DV390" i="7"/>
  <c r="DV74" i="7"/>
  <c r="DV727" i="7"/>
  <c r="DV791" i="7"/>
  <c r="DV33" i="7"/>
  <c r="DV147" i="7"/>
  <c r="DV662" i="7"/>
  <c r="DV760" i="7"/>
  <c r="DV637" i="7"/>
  <c r="DV45" i="7"/>
  <c r="DV91" i="7"/>
  <c r="DV585" i="7"/>
  <c r="DV431" i="7"/>
  <c r="DV690" i="7"/>
  <c r="DV701" i="7"/>
  <c r="DV809" i="7"/>
  <c r="DV185" i="7"/>
  <c r="DV61" i="7"/>
  <c r="DV40" i="7"/>
  <c r="DV111" i="7"/>
  <c r="DV192" i="7"/>
  <c r="DV251" i="7"/>
  <c r="DV786" i="7"/>
  <c r="DV215" i="7"/>
  <c r="DV62" i="7"/>
  <c r="DV162" i="7"/>
  <c r="DV630" i="7"/>
  <c r="DV60" i="7"/>
  <c r="DV249" i="7"/>
  <c r="DV812" i="7"/>
  <c r="DV37" i="7"/>
  <c r="DV138" i="7"/>
  <c r="DV214" i="7"/>
  <c r="DV442" i="7"/>
  <c r="DV328" i="7"/>
  <c r="DV717" i="7"/>
  <c r="DV813" i="7"/>
  <c r="DV20" i="7"/>
  <c r="DV321" i="7"/>
  <c r="DV574" i="7"/>
  <c r="DV625" i="7"/>
  <c r="DV261" i="7"/>
  <c r="DV315" i="7"/>
  <c r="DV449" i="7"/>
  <c r="DV471" i="7"/>
  <c r="DV48" i="7"/>
  <c r="DV577" i="7"/>
  <c r="DV632" i="7"/>
  <c r="DV706" i="7"/>
  <c r="DV784" i="7"/>
  <c r="DV81" i="7"/>
  <c r="DV317" i="7"/>
  <c r="DV708" i="7"/>
  <c r="DV194" i="7"/>
  <c r="DV323" i="7"/>
  <c r="DV428" i="7"/>
  <c r="DV551" i="7"/>
  <c r="DV628" i="7"/>
  <c r="DV712" i="7"/>
  <c r="DV766" i="7"/>
  <c r="DV829" i="7"/>
  <c r="DV512" i="7"/>
  <c r="DV768" i="7"/>
  <c r="DV561" i="7"/>
  <c r="DV383" i="7"/>
  <c r="DV734" i="7"/>
  <c r="DV732" i="7"/>
  <c r="DV720" i="7"/>
  <c r="DV509" i="7"/>
  <c r="DV72" i="7"/>
  <c r="DV269" i="7"/>
  <c r="DV165" i="7"/>
  <c r="DV778" i="7"/>
  <c r="DV64" i="7"/>
  <c r="DV482" i="7"/>
  <c r="DV94" i="7"/>
  <c r="DV283" i="7"/>
  <c r="DV71" i="7"/>
  <c r="DV617" i="7"/>
  <c r="DV384" i="7"/>
  <c r="DV670" i="7"/>
  <c r="DV32" i="7"/>
  <c r="DV731" i="7"/>
  <c r="DV50" i="7"/>
  <c r="DV470" i="7"/>
  <c r="DV268" i="7"/>
  <c r="DV460" i="7"/>
  <c r="DV550" i="7"/>
  <c r="DV581" i="7"/>
  <c r="DV688" i="7"/>
  <c r="DV686" i="7"/>
  <c r="DV576" i="7"/>
  <c r="DV607" i="7"/>
  <c r="DV624" i="7"/>
  <c r="DV817" i="7"/>
  <c r="DV7" i="7"/>
  <c r="DV242" i="7"/>
  <c r="DV464" i="7"/>
  <c r="DV545" i="7"/>
  <c r="DV615" i="7"/>
  <c r="DV678" i="7"/>
  <c r="DV557" i="7"/>
  <c r="DV803" i="7"/>
  <c r="DV799" i="7"/>
  <c r="DV22" i="7"/>
  <c r="DV93" i="7"/>
  <c r="DV172" i="7"/>
  <c r="DV285" i="7"/>
  <c r="DV286" i="7"/>
  <c r="DV146" i="7"/>
  <c r="DV774" i="7"/>
  <c r="DV161" i="7"/>
  <c r="DV295" i="7"/>
  <c r="DV197" i="7"/>
  <c r="DV831" i="7"/>
  <c r="DV815" i="7"/>
  <c r="DV47" i="7"/>
  <c r="DV141" i="7"/>
  <c r="DV614" i="7"/>
  <c r="DV391" i="7"/>
  <c r="DV167" i="7"/>
  <c r="DV224" i="7"/>
  <c r="DV373" i="7"/>
  <c r="DV440" i="7"/>
  <c r="DV75" i="7"/>
  <c r="DV143" i="7"/>
  <c r="DV163" i="7"/>
  <c r="DV303" i="7"/>
  <c r="DV275" i="7"/>
  <c r="DV542" i="7"/>
  <c r="DV124" i="7"/>
  <c r="DV96" i="7"/>
  <c r="DV234" i="7"/>
  <c r="DV276" i="7"/>
  <c r="DV380" i="7"/>
  <c r="DV35" i="7"/>
  <c r="DV514" i="7"/>
  <c r="DV19" i="7"/>
  <c r="DV104" i="7"/>
  <c r="DV724" i="7"/>
  <c r="DV130" i="7"/>
  <c r="DV505" i="7"/>
  <c r="DV568" i="7"/>
  <c r="DV92" i="7"/>
  <c r="DV674" i="7"/>
  <c r="DV750" i="7"/>
  <c r="DV113" i="7"/>
  <c r="DV386" i="7"/>
  <c r="DV816" i="7"/>
  <c r="DV98" i="7"/>
  <c r="DV255" i="7"/>
  <c r="DV103" i="7"/>
  <c r="DV397" i="7"/>
  <c r="DV206" i="7"/>
  <c r="DV824" i="7"/>
  <c r="DV26" i="7"/>
  <c r="DV55" i="7"/>
  <c r="DV660" i="7"/>
  <c r="DV770" i="7"/>
  <c r="DV534" i="7"/>
  <c r="DV650" i="7"/>
  <c r="DV336" i="7"/>
  <c r="DV602" i="7"/>
  <c r="DV627" i="7"/>
  <c r="DV749" i="7"/>
  <c r="DV776" i="7"/>
  <c r="DV229" i="7"/>
  <c r="DV356" i="7"/>
  <c r="DV746" i="7"/>
  <c r="DV830" i="7"/>
  <c r="DV86" i="7"/>
  <c r="DV472" i="7"/>
  <c r="DV709" i="7"/>
  <c r="DV597" i="7"/>
  <c r="DV697" i="7"/>
  <c r="DV730" i="7"/>
  <c r="DV771" i="7"/>
  <c r="DV176" i="7"/>
  <c r="DV378" i="7"/>
  <c r="DV70" i="7"/>
  <c r="DV184" i="7"/>
  <c r="DV256" i="7"/>
  <c r="DV376" i="7"/>
  <c r="DV354" i="7"/>
  <c r="DV684" i="7"/>
  <c r="DV13" i="7"/>
  <c r="DV125" i="7"/>
  <c r="DV368" i="7"/>
  <c r="DV398" i="7"/>
  <c r="DV595" i="7"/>
  <c r="DV36" i="7"/>
  <c r="DV115" i="7"/>
  <c r="DV240" i="7"/>
  <c r="DV279" i="7"/>
  <c r="DV195" i="7"/>
  <c r="DV41" i="7"/>
  <c r="DV355" i="7"/>
  <c r="DV416" i="7"/>
  <c r="DV507" i="7"/>
  <c r="DV546" i="7"/>
  <c r="DV209" i="7"/>
  <c r="DV287" i="7"/>
  <c r="DV333" i="7"/>
  <c r="DV452" i="7"/>
  <c r="DV756" i="7"/>
  <c r="DV121" i="7"/>
  <c r="DV297" i="7"/>
  <c r="DV248" i="7"/>
  <c r="DV310" i="7"/>
  <c r="DV432" i="7"/>
  <c r="DV456" i="7"/>
  <c r="DV485" i="7"/>
  <c r="DV97" i="7"/>
  <c r="DV159" i="7"/>
  <c r="DV233" i="7"/>
  <c r="DV338" i="7"/>
  <c r="DV382" i="7"/>
  <c r="DV603" i="7"/>
  <c r="DV822" i="7"/>
  <c r="DV563" i="7"/>
  <c r="DV643" i="7"/>
  <c r="DV739" i="7"/>
  <c r="DV804" i="7"/>
  <c r="DV171" i="7"/>
  <c r="DV58" i="7"/>
  <c r="DV69" i="7"/>
  <c r="DV152" i="7"/>
  <c r="DV226" i="7"/>
  <c r="DV132" i="7"/>
  <c r="DV352" i="7"/>
  <c r="DV154" i="7"/>
  <c r="DV725" i="7"/>
  <c r="DV370" i="7"/>
  <c r="DV177" i="7"/>
  <c r="DV244" i="7"/>
  <c r="DV331" i="7"/>
  <c r="DV556" i="7"/>
  <c r="DV793" i="7"/>
  <c r="DV582" i="7"/>
  <c r="DV99" i="7"/>
  <c r="DV649" i="7"/>
  <c r="DV580" i="7"/>
  <c r="DV466" i="7"/>
  <c r="DV17" i="7"/>
  <c r="DV441" i="7"/>
  <c r="DV236" i="7"/>
  <c r="DV705" i="7"/>
  <c r="DV600" i="7"/>
  <c r="DV175" i="7"/>
  <c r="DV448" i="7"/>
  <c r="DV411" i="7"/>
  <c r="DV616" i="7"/>
  <c r="DV501" i="7"/>
  <c r="DV429" i="7"/>
  <c r="DV741" i="7"/>
  <c r="DV794" i="7"/>
  <c r="DV44" i="7"/>
  <c r="DV419" i="7"/>
  <c r="DV622" i="7"/>
  <c r="DV216" i="7"/>
  <c r="DV42" i="7"/>
  <c r="DV120" i="7"/>
  <c r="DV220" i="7"/>
  <c r="DV66" i="7"/>
  <c r="DV272" i="7"/>
  <c r="DV736" i="7"/>
  <c r="DV821" i="7"/>
  <c r="DV832" i="7"/>
  <c r="DV102" i="7"/>
  <c r="DV610" i="7"/>
  <c r="DV9" i="7"/>
  <c r="DV90" i="7"/>
  <c r="DV358" i="7"/>
  <c r="DV403" i="7"/>
  <c r="DV510" i="7"/>
  <c r="DV564" i="7"/>
  <c r="DV306" i="7"/>
  <c r="DV207" i="7"/>
  <c r="DV280" i="7"/>
  <c r="DV462" i="7"/>
  <c r="DV565" i="7"/>
  <c r="DV179" i="7"/>
  <c r="DV222" i="7"/>
  <c r="DV263" i="7"/>
  <c r="DV327" i="7"/>
  <c r="DV435" i="7"/>
  <c r="DV673" i="7"/>
  <c r="DV502" i="7"/>
  <c r="DV473" i="7"/>
  <c r="DV579" i="7"/>
  <c r="DV665" i="7"/>
  <c r="DV745" i="7"/>
  <c r="DV325" i="7"/>
  <c r="DV434" i="7"/>
  <c r="DV516" i="7"/>
  <c r="DV590" i="7"/>
  <c r="DV347" i="7"/>
  <c r="DV548" i="7"/>
  <c r="DV282" i="7"/>
  <c r="DV414" i="7"/>
  <c r="DV499" i="7"/>
  <c r="DV555" i="7"/>
  <c r="DV687" i="7"/>
  <c r="DV63" i="7"/>
  <c r="DV335" i="7"/>
  <c r="DV427" i="7"/>
  <c r="DV481" i="7"/>
  <c r="DV801" i="7"/>
  <c r="DV237" i="7"/>
  <c r="DV401" i="7"/>
  <c r="DV783" i="7"/>
  <c r="DV34" i="7"/>
  <c r="DV594" i="7"/>
  <c r="DV311" i="7"/>
  <c r="DV751" i="7"/>
  <c r="DV486" i="7"/>
  <c r="DV635" i="7"/>
  <c r="DV592" i="7"/>
  <c r="DV181" i="7"/>
  <c r="DV528" i="7"/>
  <c r="DV49" i="7"/>
  <c r="DV200" i="7"/>
  <c r="DV667" i="7"/>
  <c r="DV271" i="7"/>
  <c r="DV744" i="7"/>
  <c r="DV366" i="7"/>
  <c r="DV653" i="7"/>
  <c r="DV696" i="7"/>
  <c r="DV211" i="7"/>
  <c r="DV262" i="7"/>
  <c r="DV68" i="7"/>
  <c r="DV131" i="7"/>
  <c r="DV190" i="7"/>
  <c r="DV25" i="7"/>
  <c r="DV259" i="7"/>
  <c r="DV123" i="7"/>
  <c r="DV182" i="7"/>
  <c r="DV290" i="7"/>
  <c r="DV300" i="7"/>
  <c r="DV488" i="7"/>
  <c r="DV758" i="7"/>
  <c r="DV5" i="7"/>
  <c r="DV137" i="7"/>
  <c r="DV243" i="7"/>
  <c r="DV205" i="7"/>
  <c r="DV198" i="7"/>
  <c r="DV454" i="7"/>
  <c r="DV135" i="7"/>
  <c r="DV492" i="7"/>
  <c r="DV668" i="7"/>
  <c r="DV350" i="7"/>
  <c r="DV729" i="7"/>
  <c r="DV631" i="7"/>
  <c r="DV319" i="7"/>
  <c r="DV420" i="7"/>
  <c r="DV453" i="7"/>
  <c r="DV558" i="7"/>
  <c r="DV645" i="7"/>
  <c r="DV657" i="7"/>
  <c r="DV819" i="7"/>
  <c r="DV569" i="7"/>
  <c r="DV164" i="7"/>
  <c r="DV802" i="7"/>
  <c r="DV144" i="7"/>
  <c r="DV363" i="7"/>
  <c r="DV170" i="7"/>
  <c r="DV777" i="7"/>
  <c r="DV118" i="7"/>
  <c r="DV43" i="7"/>
  <c r="DV359" i="7"/>
  <c r="DV700" i="7"/>
  <c r="DV408" i="7"/>
  <c r="DV139" i="7"/>
  <c r="DV439" i="7"/>
  <c r="DV721" i="7"/>
  <c r="DV626" i="7"/>
  <c r="DV134" i="7"/>
  <c r="DV153" i="7"/>
  <c r="DV202" i="7"/>
  <c r="DV221" i="7"/>
  <c r="DV379" i="7"/>
  <c r="DV484" i="7"/>
  <c r="DV740" i="7"/>
  <c r="DV281" i="7"/>
  <c r="DV304" i="7"/>
  <c r="DV446" i="7"/>
  <c r="DV522" i="7"/>
  <c r="DV112" i="7"/>
  <c r="DV322" i="7"/>
  <c r="DV225" i="7"/>
  <c r="DV266" i="7"/>
  <c r="DV340" i="7"/>
  <c r="DV404" i="7"/>
  <c r="DV646" i="7"/>
  <c r="DV53" i="7"/>
  <c r="DV278" i="7"/>
  <c r="DV691" i="7"/>
  <c r="DV748" i="7"/>
  <c r="DV683" i="7"/>
  <c r="DV95" i="7"/>
  <c r="DV805" i="7"/>
  <c r="DV479" i="7"/>
  <c r="DV538" i="7"/>
  <c r="DV814" i="7"/>
  <c r="DV129" i="7"/>
  <c r="DV277" i="7"/>
  <c r="DV480" i="7"/>
  <c r="DV586" i="7"/>
  <c r="DV663" i="7"/>
  <c r="DV723" i="7"/>
  <c r="DV284" i="7"/>
  <c r="DV527" i="7"/>
  <c r="DV796" i="7"/>
  <c r="DV833" i="7"/>
  <c r="DV107" i="7"/>
  <c r="DV320" i="7"/>
  <c r="DV634" i="7"/>
  <c r="DV753" i="7"/>
  <c r="DV789" i="7"/>
  <c r="DV6" i="7"/>
  <c r="DV337" i="7"/>
  <c r="DV587" i="7"/>
  <c r="DV461" i="7"/>
  <c r="DV726" i="7"/>
  <c r="DV772" i="7"/>
  <c r="DV827" i="7"/>
  <c r="DV212" i="7"/>
  <c r="DV583" i="7"/>
  <c r="DV536" i="7"/>
  <c r="DV608" i="7"/>
  <c r="DV633" i="7"/>
  <c r="DV763" i="7"/>
  <c r="DV664" i="7"/>
  <c r="DV196" i="7"/>
  <c r="DV116" i="7"/>
  <c r="DV160" i="7"/>
  <c r="DV289" i="7"/>
  <c r="DV374" i="7"/>
  <c r="DV345" i="7"/>
  <c r="DV247" i="7"/>
  <c r="DV394" i="7"/>
  <c r="DV506" i="7"/>
  <c r="DV618" i="7"/>
  <c r="DV703" i="7"/>
  <c r="DV584" i="7"/>
  <c r="DV788" i="7"/>
  <c r="DV685" i="7"/>
  <c r="DV769" i="7"/>
  <c r="DV759" i="7"/>
  <c r="DV737" i="7"/>
  <c r="DV779" i="7"/>
  <c r="DV334" i="7"/>
  <c r="DV357" i="7"/>
  <c r="DV3" i="7"/>
  <c r="DV752" i="7"/>
  <c r="DV291" i="7"/>
  <c r="DV364" i="7"/>
  <c r="DV422" i="7"/>
  <c r="DV447" i="7"/>
  <c r="DV59" i="7"/>
  <c r="DV305" i="7"/>
  <c r="DV425" i="7"/>
  <c r="DV511" i="7"/>
  <c r="DV578" i="7"/>
  <c r="DV656" i="7"/>
  <c r="DV526" i="7"/>
  <c r="DV775" i="7"/>
  <c r="DV324" i="7"/>
  <c r="DV423" i="7"/>
  <c r="DV465" i="7"/>
  <c r="DV571" i="7"/>
  <c r="DV239" i="7"/>
  <c r="DV495" i="7"/>
  <c r="DV77" i="7"/>
  <c r="DV767" i="7"/>
  <c r="DV27" i="7"/>
  <c r="DV84" i="7"/>
  <c r="DV508" i="7"/>
  <c r="DV818" i="7"/>
  <c r="DV604" i="7"/>
  <c r="DV83" i="7"/>
  <c r="DV155" i="7"/>
  <c r="DV655" i="7"/>
  <c r="DV669" i="7"/>
  <c r="DV754" i="7"/>
  <c r="DV742" i="7"/>
  <c r="DV451" i="7"/>
  <c r="DV30" i="7"/>
  <c r="DV596" i="7"/>
  <c r="DV681" i="7"/>
  <c r="DV191" i="7"/>
  <c r="DV826" i="7"/>
  <c r="DV606" i="7"/>
  <c r="DV270" i="7"/>
  <c r="DV351" i="7"/>
  <c r="DV498" i="7"/>
  <c r="DV588" i="7"/>
  <c r="DV671" i="7"/>
  <c r="DV476" i="7"/>
  <c r="DV713" i="7"/>
  <c r="DV560" i="7"/>
  <c r="DV640" i="7"/>
  <c r="DV722" i="7"/>
  <c r="DV795" i="7"/>
  <c r="DV136" i="7"/>
  <c r="DV388" i="7"/>
  <c r="DV490" i="7"/>
  <c r="DV543" i="7"/>
  <c r="DV641" i="7"/>
  <c r="DV757" i="7"/>
  <c r="DV743" i="7"/>
  <c r="DV761" i="7"/>
  <c r="DV8" i="7"/>
  <c r="DV87" i="7"/>
  <c r="DV188" i="7"/>
  <c r="DV257" i="7"/>
  <c r="DV145" i="7"/>
  <c r="DV828" i="7"/>
  <c r="DV735" i="7"/>
  <c r="DV301" i="7"/>
  <c r="DV210" i="7"/>
  <c r="DV265" i="7"/>
  <c r="DV258" i="7"/>
  <c r="DV808" i="7"/>
  <c r="DV67" i="7"/>
  <c r="DV100" i="7"/>
  <c r="DV168" i="7"/>
  <c r="DV365" i="7"/>
  <c r="DV567" i="7"/>
  <c r="DV186" i="7"/>
  <c r="DV316" i="7"/>
  <c r="DV430" i="7"/>
  <c r="DV593" i="7"/>
  <c r="DV119" i="7"/>
  <c r="DV173" i="7"/>
  <c r="DV292" i="7"/>
  <c r="DV344" i="7"/>
  <c r="DV389" i="7"/>
  <c r="DV654" i="7"/>
  <c r="DV54" i="7"/>
  <c r="DV149" i="7"/>
  <c r="DV250" i="7"/>
  <c r="DV314" i="7"/>
  <c r="DV341" i="7"/>
  <c r="DV612" i="7"/>
  <c r="DV782" i="7"/>
  <c r="DV65" i="7"/>
  <c r="DV127" i="7"/>
  <c r="DV252" i="7"/>
  <c r="DV38" i="7"/>
  <c r="DV288" i="7"/>
  <c r="DV369" i="7"/>
  <c r="DV500" i="7"/>
  <c r="DV559" i="7"/>
  <c r="DV680" i="7"/>
  <c r="DV409" i="7"/>
  <c r="DV493" i="7"/>
  <c r="DV747" i="7"/>
  <c r="DV800" i="7"/>
  <c r="DV15" i="7"/>
  <c r="DV424" i="7"/>
  <c r="DV666" i="7"/>
  <c r="DV413" i="7"/>
  <c r="DV811" i="7"/>
  <c r="DV199" i="7"/>
  <c r="DV445" i="7"/>
  <c r="DV647" i="7"/>
  <c r="DV208" i="7"/>
  <c r="DV218" i="7"/>
  <c r="DV459" i="7"/>
  <c r="DV762" i="7"/>
  <c r="DV529" i="7"/>
  <c r="DV692" i="7"/>
  <c r="DV820" i="7"/>
  <c r="DV16" i="7"/>
  <c r="DV676" i="7"/>
  <c r="DV126" i="7"/>
  <c r="DV246" i="7"/>
  <c r="DV797" i="7"/>
  <c r="DV238" i="7"/>
  <c r="DV402" i="7"/>
  <c r="DV343" i="7"/>
  <c r="DV693" i="7"/>
  <c r="DV12" i="7"/>
  <c r="DV619" i="7"/>
  <c r="DV457" i="7"/>
  <c r="DV702" i="7"/>
  <c r="DV169" i="7"/>
  <c r="DV718" i="7"/>
  <c r="DV372" i="7"/>
  <c r="DV524" i="7"/>
  <c r="DV245" i="7"/>
  <c r="DV570" i="7"/>
  <c r="DV679" i="7"/>
  <c r="DV714" i="7"/>
  <c r="DV798" i="7"/>
  <c r="DV122" i="7"/>
  <c r="DV346" i="7"/>
  <c r="DV711" i="7"/>
  <c r="DV780" i="7"/>
  <c r="DV18" i="7"/>
  <c r="DV106" i="7"/>
  <c r="DV566" i="7"/>
  <c r="DV260" i="7"/>
  <c r="DV672" i="7"/>
  <c r="DV698" i="7"/>
  <c r="DV781" i="7"/>
  <c r="DV76" i="7"/>
  <c r="DV312" i="7"/>
  <c r="DV348" i="7"/>
  <c r="DV151" i="7"/>
  <c r="DV204" i="7"/>
  <c r="DV296" i="7"/>
  <c r="DV433" i="7"/>
  <c r="DV549" i="7"/>
  <c r="DV56" i="7"/>
  <c r="DV78" i="7"/>
  <c r="DV148" i="7"/>
  <c r="DV339" i="7"/>
  <c r="DV400" i="7"/>
  <c r="DV719" i="7"/>
  <c r="DV23" i="7"/>
  <c r="DV105" i="7"/>
  <c r="DV253" i="7"/>
  <c r="DV309" i="7"/>
  <c r="DV158" i="7"/>
  <c r="DV412" i="7"/>
  <c r="DV469" i="7"/>
  <c r="DV515" i="7"/>
  <c r="DV707" i="7"/>
  <c r="DV274" i="7"/>
  <c r="DV362" i="7"/>
  <c r="DV395" i="7"/>
  <c r="DV487" i="7"/>
  <c r="DV46" i="7"/>
  <c r="DV232" i="7"/>
  <c r="DV298" i="7"/>
  <c r="DV393" i="7"/>
  <c r="DV307" i="7"/>
  <c r="DV108" i="7"/>
  <c r="DV349" i="7"/>
  <c r="DV613" i="7"/>
  <c r="DV24" i="7"/>
  <c r="DV109" i="7"/>
  <c r="DV183" i="7"/>
  <c r="DV601" i="7"/>
  <c r="DV589" i="7"/>
  <c r="DV715" i="7"/>
  <c r="DV406" i="7"/>
  <c r="DV57" i="7"/>
  <c r="DV699" i="7"/>
  <c r="DV810" i="7"/>
  <c r="DV28" i="7"/>
  <c r="DV88" i="7"/>
  <c r="DV535" i="7"/>
  <c r="DV787" i="7"/>
  <c r="DV14" i="7"/>
  <c r="DV128" i="7"/>
  <c r="DV166" i="7"/>
  <c r="DV264" i="7"/>
  <c r="DV178" i="7"/>
  <c r="DV189" i="7"/>
  <c r="DV825" i="7"/>
  <c r="DV73" i="7"/>
  <c r="DV101" i="7"/>
  <c r="DV504" i="7"/>
  <c r="DV733" i="7"/>
  <c r="DV426" i="7"/>
  <c r="DV326" i="7"/>
  <c r="DV418" i="7"/>
  <c r="DV475" i="7"/>
  <c r="DV517" i="7"/>
  <c r="DV203" i="7"/>
  <c r="DV544" i="7"/>
  <c r="DV213" i="7"/>
  <c r="DV293" i="7"/>
  <c r="DV519" i="7"/>
  <c r="DV554" i="7"/>
  <c r="DV377" i="7"/>
  <c r="DV235" i="7"/>
  <c r="DV302" i="7"/>
  <c r="DV396" i="7"/>
  <c r="DV458" i="7"/>
  <c r="DV318" i="7"/>
  <c r="DV605" i="7"/>
  <c r="DV539" i="7"/>
  <c r="DV611" i="7"/>
  <c r="DV636" i="7"/>
  <c r="DV187" i="7"/>
  <c r="DV342" i="7"/>
  <c r="DV503" i="7"/>
  <c r="DV562" i="7"/>
  <c r="DV598" i="7"/>
  <c r="DV455" i="7"/>
  <c r="DV694" i="7"/>
  <c r="DV381" i="7"/>
  <c r="DV436" i="7"/>
  <c r="DV518" i="7"/>
  <c r="DV621" i="7"/>
  <c r="DV807" i="7"/>
  <c r="DV659" i="7"/>
  <c r="DV294" i="7"/>
  <c r="DV367" i="7"/>
  <c r="DV437" i="7"/>
  <c r="DV450" i="7"/>
  <c r="DV89" i="7"/>
  <c r="DV332" i="7"/>
  <c r="DV648" i="7"/>
  <c r="DV765" i="7"/>
  <c r="DV10" i="7"/>
  <c r="DV51" i="7"/>
  <c r="DV497" i="7"/>
  <c r="DV110" i="7"/>
  <c r="DV231" i="7"/>
  <c r="DV273" i="7"/>
  <c r="DV444" i="7"/>
  <c r="DV201" i="7"/>
  <c r="DV82" i="7"/>
  <c r="DV547" i="7"/>
  <c r="DV521" i="7"/>
  <c r="DV689" i="7"/>
  <c r="DV755" i="7"/>
  <c r="DV217" i="7"/>
  <c r="DV31" i="7"/>
  <c r="DV157" i="7"/>
  <c r="DV227" i="7"/>
  <c r="DV313" i="7"/>
  <c r="DV405" i="7"/>
  <c r="DV575" i="7"/>
  <c r="DV773" i="7"/>
  <c r="DV353" i="7"/>
  <c r="DV375" i="7"/>
  <c r="DV477" i="7"/>
  <c r="DV525" i="7"/>
  <c r="DV223" i="7"/>
  <c r="DV174" i="7"/>
  <c r="DV241" i="7"/>
  <c r="DV308" i="7"/>
  <c r="DV399" i="7"/>
  <c r="DV520" i="7"/>
  <c r="DV764" i="7"/>
  <c r="DV468" i="7"/>
  <c r="DV599" i="7"/>
  <c r="DV620" i="7"/>
  <c r="DV738" i="7"/>
  <c r="DW2" i="7"/>
  <c r="DW661" i="7" s="1"/>
  <c r="DV180" i="7"/>
  <c r="DV533" i="7"/>
  <c r="DV489" i="7"/>
  <c r="DV572" i="7"/>
  <c r="DV792" i="7"/>
  <c r="DV117" i="7"/>
  <c r="DV417" i="7"/>
  <c r="DV537" i="7"/>
  <c r="DV609" i="7"/>
  <c r="DV675" i="7"/>
  <c r="DV716" i="7"/>
  <c r="DV407" i="7"/>
  <c r="DV52" i="7"/>
  <c r="DV785" i="7"/>
  <c r="DV79" i="7"/>
  <c r="DV140" i="7"/>
  <c r="DV639" i="7"/>
  <c r="DV652" i="7"/>
  <c r="DV823" i="7"/>
  <c r="DV21" i="7"/>
  <c r="DV230" i="7"/>
  <c r="DV467" i="7"/>
  <c r="DV531" i="7"/>
  <c r="DV623" i="7"/>
  <c r="DV695" i="7"/>
  <c r="DV806" i="7"/>
  <c r="DV29" i="7"/>
  <c r="DV494" i="7"/>
  <c r="DV710" i="7"/>
  <c r="DV573" i="7"/>
  <c r="DV682" i="7"/>
  <c r="DV728" i="7"/>
  <c r="DV790" i="7"/>
  <c r="DV114" i="7"/>
  <c r="DV228" i="7"/>
  <c r="DV133" i="7"/>
  <c r="DV193" i="7"/>
  <c r="DV299" i="7"/>
  <c r="DV385" i="7"/>
  <c r="DV513" i="7"/>
  <c r="DV410" i="7"/>
  <c r="DV496" i="7"/>
  <c r="DV552" i="7"/>
  <c r="DV644" i="7"/>
  <c r="DV474" i="7"/>
  <c r="DV704" i="7"/>
  <c r="DV39" i="7"/>
  <c r="DV387" i="7"/>
  <c r="DV11" i="7"/>
  <c r="DV361" i="7"/>
  <c r="DV443" i="7"/>
  <c r="DV638" i="7"/>
  <c r="DV629" i="7"/>
  <c r="DV415" i="7"/>
  <c r="DV150" i="7"/>
  <c r="DV85" i="7"/>
  <c r="DV80" i="7"/>
  <c r="DV4" i="7"/>
  <c r="DV392" i="7"/>
  <c r="DV219" i="7"/>
  <c r="DV371" i="7"/>
  <c r="DV330" i="7"/>
  <c r="DV532" i="7"/>
  <c r="DV591" i="7"/>
  <c r="DV463" i="7"/>
  <c r="DW267" i="7" l="1"/>
  <c r="DW327" i="7"/>
  <c r="DW373" i="7"/>
  <c r="DW482" i="7"/>
  <c r="DW529" i="7"/>
  <c r="DW170" i="7"/>
  <c r="DW463" i="7"/>
  <c r="DW433" i="7"/>
  <c r="DW513" i="7"/>
  <c r="DW590" i="7"/>
  <c r="DW662" i="7"/>
  <c r="DW532" i="7"/>
  <c r="DW820" i="7"/>
  <c r="DW166" i="7"/>
  <c r="DW193" i="7"/>
  <c r="DW306" i="7"/>
  <c r="DW398" i="7"/>
  <c r="DW526" i="7"/>
  <c r="DW811" i="7"/>
  <c r="DW439" i="7"/>
  <c r="DW644" i="7"/>
  <c r="DW762" i="7"/>
  <c r="DW796" i="7"/>
  <c r="DW145" i="7"/>
  <c r="DW45" i="7"/>
  <c r="DW123" i="7"/>
  <c r="DW75" i="7"/>
  <c r="DW258" i="7"/>
  <c r="DW187" i="7"/>
  <c r="DW57" i="7"/>
  <c r="DW128" i="7"/>
  <c r="DW210" i="7"/>
  <c r="DW298" i="7"/>
  <c r="DW184" i="7"/>
  <c r="DW415" i="7"/>
  <c r="DW149" i="7"/>
  <c r="DW320" i="7"/>
  <c r="DW366" i="7"/>
  <c r="DW481" i="7"/>
  <c r="DW660" i="7"/>
  <c r="DW107" i="7"/>
  <c r="DW681" i="7"/>
  <c r="DW301" i="7"/>
  <c r="DW89" i="7"/>
  <c r="DW127" i="7"/>
  <c r="DW699" i="7"/>
  <c r="DW87" i="7"/>
  <c r="DW543" i="7"/>
  <c r="DW583" i="7"/>
  <c r="DW666" i="7"/>
  <c r="DW754" i="7"/>
  <c r="DW766" i="7"/>
  <c r="DW234" i="7"/>
  <c r="DW333" i="7"/>
  <c r="DW376" i="7"/>
  <c r="DW418" i="7"/>
  <c r="DW768" i="7"/>
  <c r="DW207" i="7"/>
  <c r="DW645" i="7"/>
  <c r="DW771" i="7"/>
  <c r="DW17" i="7"/>
  <c r="DW101" i="7"/>
  <c r="DW486" i="7"/>
  <c r="DW698" i="7"/>
  <c r="DW739" i="7"/>
  <c r="DW792" i="7"/>
  <c r="DW34" i="7"/>
  <c r="DW472" i="7"/>
  <c r="DW677" i="7"/>
  <c r="DW317" i="7"/>
  <c r="DW53" i="7"/>
  <c r="DW129" i="7"/>
  <c r="DW209" i="7"/>
  <c r="DW112" i="7"/>
  <c r="DW585" i="7"/>
  <c r="DW748" i="7"/>
  <c r="DW168" i="7"/>
  <c r="DW630" i="7"/>
  <c r="DW147" i="7"/>
  <c r="DW519" i="7"/>
  <c r="DW328" i="7"/>
  <c r="DW580" i="7"/>
  <c r="DW76" i="7"/>
  <c r="DW809" i="7"/>
  <c r="DW647" i="7"/>
  <c r="DW440" i="7"/>
  <c r="DW744" i="7"/>
  <c r="DW9" i="7"/>
  <c r="DW256" i="7"/>
  <c r="DW471" i="7"/>
  <c r="DW31" i="7"/>
  <c r="DW19" i="7"/>
  <c r="DW653" i="7"/>
  <c r="DW48" i="7"/>
  <c r="DW791" i="7"/>
  <c r="DW152" i="7"/>
  <c r="DW429" i="7"/>
  <c r="DW268" i="7"/>
  <c r="DW464" i="7"/>
  <c r="DW509" i="7"/>
  <c r="DW626" i="7"/>
  <c r="DW639" i="7"/>
  <c r="DW692" i="7"/>
  <c r="DW454" i="7"/>
  <c r="DW566" i="7"/>
  <c r="DW673" i="7"/>
  <c r="DW725" i="7"/>
  <c r="DW807" i="7"/>
  <c r="DW150" i="7"/>
  <c r="DW401" i="7"/>
  <c r="DW285" i="7"/>
  <c r="DW344" i="7"/>
  <c r="DW442" i="7"/>
  <c r="DW527" i="7"/>
  <c r="DW141" i="7"/>
  <c r="DW389" i="7"/>
  <c r="DW536" i="7"/>
  <c r="DW778" i="7"/>
  <c r="DW8" i="7"/>
  <c r="DW108" i="7"/>
  <c r="DW550" i="7"/>
  <c r="DW195" i="7"/>
  <c r="DW226" i="7"/>
  <c r="DW336" i="7"/>
  <c r="DW411" i="7"/>
  <c r="DW689" i="7"/>
  <c r="DW191" i="7"/>
  <c r="DW281" i="7"/>
  <c r="DW337" i="7"/>
  <c r="DW445" i="7"/>
  <c r="DW679" i="7"/>
  <c r="DW52" i="7"/>
  <c r="DW348" i="7"/>
  <c r="DW466" i="7"/>
  <c r="DW504" i="7"/>
  <c r="DW554" i="7"/>
  <c r="DW273" i="7"/>
  <c r="DW518" i="7"/>
  <c r="DW65" i="7"/>
  <c r="DW153" i="7"/>
  <c r="DW233" i="7"/>
  <c r="DW294" i="7"/>
  <c r="DW251" i="7"/>
  <c r="DW506" i="7"/>
  <c r="DW635" i="7"/>
  <c r="DW743" i="7"/>
  <c r="DW817" i="7"/>
  <c r="DW827" i="7"/>
  <c r="DW280" i="7"/>
  <c r="DW410" i="7"/>
  <c r="DW470" i="7"/>
  <c r="DW517" i="7"/>
  <c r="DW586" i="7"/>
  <c r="DW383" i="7"/>
  <c r="DW669" i="7"/>
  <c r="DW664" i="7"/>
  <c r="DW83" i="7"/>
  <c r="DW118" i="7"/>
  <c r="DW245" i="7"/>
  <c r="DW86" i="7"/>
  <c r="DW354" i="7"/>
  <c r="DW72" i="7"/>
  <c r="DW176" i="7"/>
  <c r="DW701" i="7"/>
  <c r="DW435" i="7"/>
  <c r="DW235" i="7"/>
  <c r="DW131" i="7"/>
  <c r="DW443" i="7"/>
  <c r="DW737" i="7"/>
  <c r="DW110" i="7"/>
  <c r="DW297" i="7"/>
  <c r="DW614" i="7"/>
  <c r="DW752" i="7"/>
  <c r="DW215" i="7"/>
  <c r="DW227" i="7"/>
  <c r="DW282" i="7"/>
  <c r="DW347" i="7"/>
  <c r="DW119" i="7"/>
  <c r="DW290" i="7"/>
  <c r="DW484" i="7"/>
  <c r="DW656" i="7"/>
  <c r="DW628" i="7"/>
  <c r="DW805" i="7"/>
  <c r="DW570" i="7"/>
  <c r="DW595" i="7"/>
  <c r="DW40" i="7"/>
  <c r="DW531" i="7"/>
  <c r="DW197" i="7"/>
  <c r="DW515" i="7"/>
  <c r="DW803" i="7"/>
  <c r="DW183" i="7"/>
  <c r="DW608" i="7"/>
  <c r="DW694" i="7"/>
  <c r="DW741" i="7"/>
  <c r="DW11" i="7"/>
  <c r="DW248" i="7"/>
  <c r="DW467" i="7"/>
  <c r="DW728" i="7"/>
  <c r="DW819" i="7"/>
  <c r="DW829" i="7"/>
  <c r="DW572" i="7"/>
  <c r="DW815" i="7"/>
  <c r="DW507" i="7"/>
  <c r="DW591" i="7"/>
  <c r="DW625" i="7"/>
  <c r="DW563" i="7"/>
  <c r="DW795" i="7"/>
  <c r="DW25" i="7"/>
  <c r="DW67" i="7"/>
  <c r="DW164" i="7"/>
  <c r="DW243" i="7"/>
  <c r="DW121" i="7"/>
  <c r="DW316" i="7"/>
  <c r="DW397" i="7"/>
  <c r="DW491" i="7"/>
  <c r="DW568" i="7"/>
  <c r="DW223" i="7"/>
  <c r="DW349" i="7"/>
  <c r="DW393" i="7"/>
  <c r="DW496" i="7"/>
  <c r="DW564" i="7"/>
  <c r="DW493" i="7"/>
  <c r="DW450" i="7"/>
  <c r="DW691" i="7"/>
  <c r="DW734" i="7"/>
  <c r="DW714" i="7"/>
  <c r="DW212" i="7"/>
  <c r="DW264" i="7"/>
  <c r="DW350" i="7"/>
  <c r="DW135" i="7"/>
  <c r="DW7" i="7"/>
  <c r="DW539" i="7"/>
  <c r="DW228" i="7"/>
  <c r="DW200" i="7"/>
  <c r="DW499" i="7"/>
  <c r="DW649" i="7"/>
  <c r="DW407" i="7"/>
  <c r="DW93" i="7"/>
  <c r="DW804" i="7"/>
  <c r="DW103" i="7"/>
  <c r="DW307" i="7"/>
  <c r="DW562" i="7"/>
  <c r="DW806" i="7"/>
  <c r="DW730" i="7"/>
  <c r="DW826" i="7"/>
  <c r="DW71" i="7"/>
  <c r="DW476" i="7"/>
  <c r="DW646" i="7"/>
  <c r="DW696" i="7"/>
  <c r="DW54" i="7"/>
  <c r="DW126" i="7"/>
  <c r="DW143" i="7"/>
  <c r="DW265" i="7"/>
  <c r="DW155" i="7"/>
  <c r="DW22" i="7"/>
  <c r="DW603" i="7"/>
  <c r="DW658" i="7"/>
  <c r="DW733" i="7"/>
  <c r="DW812" i="7"/>
  <c r="DW201" i="7"/>
  <c r="DW448" i="7"/>
  <c r="DW180" i="7"/>
  <c r="DW240" i="7"/>
  <c r="DW283" i="7"/>
  <c r="DW359" i="7"/>
  <c r="DW557" i="7"/>
  <c r="DW424" i="7"/>
  <c r="DW553" i="7"/>
  <c r="DW619" i="7"/>
  <c r="DW735" i="7"/>
  <c r="DW652" i="7"/>
  <c r="DW477" i="7"/>
  <c r="DW548" i="7"/>
  <c r="DW672" i="7"/>
  <c r="DW765" i="7"/>
  <c r="DW642" i="7"/>
  <c r="DW59" i="7"/>
  <c r="DW641" i="7"/>
  <c r="DW751" i="7"/>
  <c r="DW793" i="7"/>
  <c r="DW36" i="7"/>
  <c r="DW313" i="7"/>
  <c r="DW567" i="7"/>
  <c r="DW356" i="7"/>
  <c r="DW414" i="7"/>
  <c r="DW522" i="7"/>
  <c r="DW589" i="7"/>
  <c r="DW331" i="7"/>
  <c r="DW555" i="7"/>
  <c r="DW30" i="7"/>
  <c r="DW175" i="7"/>
  <c r="DW220" i="7"/>
  <c r="DW312" i="7"/>
  <c r="DW381" i="7"/>
  <c r="DW688" i="7"/>
  <c r="DW755" i="7"/>
  <c r="DW3" i="7"/>
  <c r="DW77" i="7"/>
  <c r="DW408" i="7"/>
  <c r="DW675" i="7"/>
  <c r="DW292" i="7"/>
  <c r="DW384" i="7"/>
  <c r="DW402" i="7"/>
  <c r="DW534" i="7"/>
  <c r="DW106" i="7"/>
  <c r="DW272" i="7"/>
  <c r="DW358" i="7"/>
  <c r="DW438" i="7"/>
  <c r="DW502" i="7"/>
  <c r="DW832" i="7"/>
  <c r="DW287" i="7"/>
  <c r="DW305" i="7"/>
  <c r="DW756" i="7"/>
  <c r="DW232" i="7"/>
  <c r="DW377" i="7"/>
  <c r="DW702" i="7"/>
  <c r="DW801" i="7"/>
  <c r="DW353" i="7"/>
  <c r="DW385" i="7"/>
  <c r="DW426" i="7"/>
  <c r="DW593" i="7"/>
  <c r="DW394" i="7"/>
  <c r="DW214" i="7"/>
  <c r="DW332" i="7"/>
  <c r="DW474" i="7"/>
  <c r="DW706" i="7"/>
  <c r="DW742" i="7"/>
  <c r="DW774" i="7"/>
  <c r="DW740" i="7"/>
  <c r="DW315" i="7"/>
  <c r="DW713" i="7"/>
  <c r="DW473" i="7"/>
  <c r="DW403" i="7"/>
  <c r="DW460" i="7"/>
  <c r="DW44" i="7"/>
  <c r="DW104" i="7"/>
  <c r="DW351" i="7"/>
  <c r="DW55" i="7"/>
  <c r="DW489" i="7"/>
  <c r="DW262" i="7"/>
  <c r="DW63" i="7"/>
  <c r="DW148" i="7"/>
  <c r="DW167" i="7"/>
  <c r="DW32" i="7"/>
  <c r="DW278" i="7"/>
  <c r="DW794" i="7"/>
  <c r="DW198" i="7"/>
  <c r="DW241" i="7"/>
  <c r="DW310" i="7"/>
  <c r="DW416" i="7"/>
  <c r="DW616" i="7"/>
  <c r="DW764" i="7"/>
  <c r="DW722" i="7"/>
  <c r="DW789" i="7"/>
  <c r="DW73" i="7"/>
  <c r="DW88" i="7"/>
  <c r="DW607" i="7"/>
  <c r="DW29" i="7"/>
  <c r="DW324" i="7"/>
  <c r="DW362" i="7"/>
  <c r="DW479" i="7"/>
  <c r="DW525" i="7"/>
  <c r="DW192" i="7"/>
  <c r="DW601" i="7"/>
  <c r="DW655" i="7"/>
  <c r="DW779" i="7"/>
  <c r="DW12" i="7"/>
  <c r="DW293" i="7"/>
  <c r="DW680" i="7"/>
  <c r="DW709" i="7"/>
  <c r="DW799" i="7"/>
  <c r="DW21" i="7"/>
  <c r="DW276" i="7"/>
  <c r="DW530" i="7"/>
  <c r="DW775" i="7"/>
  <c r="DW41" i="7"/>
  <c r="DW105" i="7"/>
  <c r="DW189" i="7"/>
  <c r="DW763" i="7"/>
  <c r="DW177" i="7"/>
  <c r="DW511" i="7"/>
  <c r="DW575" i="7"/>
  <c r="DW634" i="7"/>
  <c r="DW753" i="7"/>
  <c r="DW724" i="7"/>
  <c r="DW171" i="7"/>
  <c r="DW190" i="7"/>
  <c r="DW288" i="7"/>
  <c r="DW392" i="7"/>
  <c r="DW449" i="7"/>
  <c r="DW825" i="7"/>
  <c r="DW800" i="7"/>
  <c r="DW27" i="7"/>
  <c r="DW151" i="7"/>
  <c r="DW202" i="7"/>
  <c r="DW26" i="7"/>
  <c r="DW308" i="7"/>
  <c r="DW405" i="7"/>
  <c r="DW516" i="7"/>
  <c r="DW584" i="7"/>
  <c r="DW643" i="7"/>
  <c r="DW571" i="7"/>
  <c r="DW422" i="7"/>
  <c r="DW480" i="7"/>
  <c r="DW558" i="7"/>
  <c r="DW632" i="7"/>
  <c r="DW430" i="7"/>
  <c r="DW726" i="7"/>
  <c r="DW400" i="7"/>
  <c r="DW174" i="7"/>
  <c r="DW602" i="7"/>
  <c r="DW596" i="7"/>
  <c r="DW96" i="7"/>
  <c r="DW569" i="7"/>
  <c r="DW687" i="7"/>
  <c r="DW671" i="7"/>
  <c r="DW254" i="7"/>
  <c r="DW682" i="7"/>
  <c r="DW130" i="7"/>
  <c r="DW56" i="7"/>
  <c r="DW159" i="7"/>
  <c r="DW750" i="7"/>
  <c r="DW719" i="7"/>
  <c r="DW708" i="7"/>
  <c r="DW703" i="7"/>
  <c r="DW205" i="7"/>
  <c r="DW538" i="7"/>
  <c r="DW275" i="7"/>
  <c r="DW23" i="7"/>
  <c r="DW684" i="7"/>
  <c r="DW594" i="7"/>
  <c r="DW99" i="7"/>
  <c r="DW140" i="7"/>
  <c r="DW329" i="7"/>
  <c r="DW372" i="7"/>
  <c r="DW396" i="7"/>
  <c r="DW757" i="7"/>
  <c r="DW431" i="7"/>
  <c r="DW296" i="7"/>
  <c r="DW497" i="7"/>
  <c r="DW574" i="7"/>
  <c r="DW242" i="7"/>
  <c r="DW786" i="7"/>
  <c r="DW49" i="7"/>
  <c r="DW132" i="7"/>
  <c r="DW213" i="7"/>
  <c r="DW230" i="7"/>
  <c r="DW458" i="7"/>
  <c r="DW461" i="7"/>
  <c r="DW508" i="7"/>
  <c r="DW623" i="7"/>
  <c r="DW636" i="7"/>
  <c r="DW598" i="7"/>
  <c r="DW738" i="7"/>
  <c r="DW494" i="7"/>
  <c r="DW92" i="7"/>
  <c r="DW160" i="7"/>
  <c r="DW711" i="7"/>
  <c r="DW797" i="7"/>
  <c r="DW15" i="7"/>
  <c r="DW113" i="7"/>
  <c r="DW97" i="7"/>
  <c r="DW80" i="7"/>
  <c r="DW181" i="7"/>
  <c r="DW300" i="7"/>
  <c r="DW665" i="7"/>
  <c r="DW33" i="7"/>
  <c r="DW521" i="7"/>
  <c r="DW378" i="7"/>
  <c r="DW163" i="7"/>
  <c r="DW788" i="7"/>
  <c r="DW761" i="7"/>
  <c r="DW133" i="7"/>
  <c r="DW231" i="7"/>
  <c r="DW668" i="7"/>
  <c r="DW42" i="7"/>
  <c r="DW678" i="7"/>
  <c r="DW311" i="7"/>
  <c r="DW357" i="7"/>
  <c r="DW475" i="7"/>
  <c r="DW488" i="7"/>
  <c r="DW60" i="7"/>
  <c r="DW303" i="7"/>
  <c r="DW483" i="7"/>
  <c r="DW436" i="7"/>
  <c r="DW556" i="7"/>
  <c r="DW624" i="7"/>
  <c r="DW760" i="7"/>
  <c r="DW640" i="7"/>
  <c r="DW66" i="7"/>
  <c r="DW194" i="7"/>
  <c r="DW284" i="7"/>
  <c r="DW304" i="7"/>
  <c r="DW451" i="7"/>
  <c r="DW631" i="7"/>
  <c r="DW50" i="7"/>
  <c r="DW605" i="7"/>
  <c r="DW670" i="7"/>
  <c r="DW727" i="7"/>
  <c r="DW206" i="7"/>
  <c r="DW221" i="7"/>
  <c r="DW68" i="7"/>
  <c r="DW156" i="7"/>
  <c r="DW236" i="7"/>
  <c r="DW412" i="7"/>
  <c r="DW340" i="7"/>
  <c r="DW69" i="7"/>
  <c r="DW146" i="7"/>
  <c r="DW247" i="7"/>
  <c r="DW318" i="7"/>
  <c r="DW334" i="7"/>
  <c r="DW573" i="7"/>
  <c r="DW237" i="7"/>
  <c r="DW257" i="7"/>
  <c r="DW382" i="7"/>
  <c r="DW421" i="7"/>
  <c r="DW798" i="7"/>
  <c r="DW199" i="7"/>
  <c r="DW810" i="7"/>
  <c r="DW51" i="7"/>
  <c r="DW78" i="7"/>
  <c r="DW185" i="7"/>
  <c r="DW816" i="7"/>
  <c r="DW178" i="7"/>
  <c r="DW542" i="7"/>
  <c r="DW612" i="7"/>
  <c r="DW693" i="7"/>
  <c r="DW747" i="7"/>
  <c r="DW833" i="7"/>
  <c r="DW314" i="7"/>
  <c r="DW360" i="7"/>
  <c r="DW478" i="7"/>
  <c r="DW487" i="7"/>
  <c r="DW98" i="7"/>
  <c r="DW330" i="7"/>
  <c r="DW745" i="7"/>
  <c r="DW683" i="7"/>
  <c r="DW16" i="7"/>
  <c r="DW365" i="7"/>
  <c r="DW600" i="7"/>
  <c r="DW729" i="7"/>
  <c r="DW814" i="7"/>
  <c r="DW24" i="7"/>
  <c r="DW81" i="7"/>
  <c r="DW510" i="7"/>
  <c r="DW758" i="7"/>
  <c r="DW495" i="7"/>
  <c r="DW676" i="7"/>
  <c r="DW716" i="7"/>
  <c r="DW20" i="7"/>
  <c r="DW685" i="7"/>
  <c r="DW782" i="7"/>
  <c r="DW38" i="7"/>
  <c r="DW547" i="7"/>
  <c r="DW352" i="7"/>
  <c r="DW427" i="7"/>
  <c r="DW492" i="7"/>
  <c r="DW64" i="7"/>
  <c r="DW138" i="7"/>
  <c r="DW218" i="7"/>
  <c r="DW380" i="7"/>
  <c r="DW597" i="7"/>
  <c r="DW211" i="7"/>
  <c r="DW395" i="7"/>
  <c r="DW455" i="7"/>
  <c r="DW776" i="7"/>
  <c r="DW157" i="7"/>
  <c r="DW370" i="7"/>
  <c r="DW520" i="7"/>
  <c r="DW413" i="7"/>
  <c r="DW117" i="7"/>
  <c r="DW343" i="7"/>
  <c r="DW770" i="7"/>
  <c r="DW498" i="7"/>
  <c r="DW158" i="7"/>
  <c r="DW165" i="7"/>
  <c r="DW18" i="7"/>
  <c r="DW144" i="7"/>
  <c r="DW781" i="7"/>
  <c r="DW469" i="7"/>
  <c r="DW186" i="7"/>
  <c r="DW419" i="7"/>
  <c r="DW613" i="7"/>
  <c r="DW441" i="7"/>
  <c r="DW172" i="7"/>
  <c r="DW587" i="7"/>
  <c r="DW457" i="7"/>
  <c r="DW546" i="7"/>
  <c r="DW512" i="7"/>
  <c r="DW604" i="7"/>
  <c r="DW269" i="7"/>
  <c r="DW261" i="7"/>
  <c r="DW279" i="7"/>
  <c r="DW208" i="7"/>
  <c r="DW390" i="7"/>
  <c r="DW388" i="7"/>
  <c r="DW576" i="7"/>
  <c r="DW650" i="7"/>
  <c r="DW717" i="7"/>
  <c r="DW767" i="7"/>
  <c r="DW120" i="7"/>
  <c r="DW339" i="7"/>
  <c r="DW582" i="7"/>
  <c r="DW749" i="7"/>
  <c r="DW831" i="7"/>
  <c r="DW95" i="7"/>
  <c r="DW501" i="7"/>
  <c r="DW715" i="7"/>
  <c r="DW35" i="7"/>
  <c r="DW485" i="7"/>
  <c r="DW552" i="7"/>
  <c r="DW629" i="7"/>
  <c r="DW704" i="7"/>
  <c r="DW746" i="7"/>
  <c r="DW249" i="7"/>
  <c r="DW47" i="7"/>
  <c r="DW142" i="7"/>
  <c r="DW225" i="7"/>
  <c r="DW270" i="7"/>
  <c r="DW260" i="7"/>
  <c r="DW371" i="7"/>
  <c r="DW437" i="7"/>
  <c r="DW524" i="7"/>
  <c r="DW136" i="7"/>
  <c r="DW361" i="7"/>
  <c r="DW364" i="7"/>
  <c r="DW434" i="7"/>
  <c r="DW523" i="7"/>
  <c r="DW599" i="7"/>
  <c r="DW386" i="7"/>
  <c r="DW611" i="7"/>
  <c r="DW544" i="7"/>
  <c r="DW617" i="7"/>
  <c r="DW633" i="7"/>
  <c r="DW721" i="7"/>
  <c r="DW13" i="7"/>
  <c r="DW667" i="7"/>
  <c r="DW238" i="7"/>
  <c r="DW319" i="7"/>
  <c r="DW409" i="7"/>
  <c r="DW459" i="7"/>
  <c r="DW14" i="7"/>
  <c r="DW229" i="7"/>
  <c r="DW780" i="7"/>
  <c r="DW43" i="7"/>
  <c r="DW109" i="7"/>
  <c r="DW173" i="7"/>
  <c r="DW503" i="7"/>
  <c r="DW579" i="7"/>
  <c r="DW654" i="7"/>
  <c r="DW731" i="7"/>
  <c r="DW822" i="7"/>
  <c r="DW116" i="7"/>
  <c r="DW114" i="7"/>
  <c r="DW204" i="7"/>
  <c r="DW252" i="7"/>
  <c r="DW322" i="7"/>
  <c r="DW368" i="7"/>
  <c r="DW621" i="7"/>
  <c r="DW169" i="7"/>
  <c r="DW196" i="7"/>
  <c r="DW309" i="7"/>
  <c r="DW404" i="7"/>
  <c r="DW559" i="7"/>
  <c r="DW772" i="7"/>
  <c r="DW224" i="7"/>
  <c r="DW447" i="7"/>
  <c r="DW824" i="7"/>
  <c r="DW732" i="7"/>
  <c r="DW102" i="7"/>
  <c r="DW514" i="7"/>
  <c r="DW720" i="7"/>
  <c r="DW784" i="7"/>
  <c r="DW39" i="7"/>
  <c r="DW91" i="7"/>
  <c r="DW551" i="7"/>
  <c r="DW808" i="7"/>
  <c r="DW216" i="7"/>
  <c r="DW79" i="7"/>
  <c r="DW124" i="7"/>
  <c r="DW239" i="7"/>
  <c r="DW74" i="7"/>
  <c r="DW277" i="7"/>
  <c r="DW134" i="7"/>
  <c r="DW686" i="7"/>
  <c r="DW712" i="7"/>
  <c r="DW802" i="7"/>
  <c r="DW84" i="7"/>
  <c r="DW274" i="7"/>
  <c r="DW387" i="7"/>
  <c r="DW182" i="7"/>
  <c r="DW323" i="7"/>
  <c r="DW369" i="7"/>
  <c r="DW432" i="7"/>
  <c r="DW346" i="7"/>
  <c r="DW505" i="7"/>
  <c r="DW578" i="7"/>
  <c r="DW637" i="7"/>
  <c r="DW620" i="7"/>
  <c r="DW777" i="7"/>
  <c r="DW545" i="7"/>
  <c r="DW615" i="7"/>
  <c r="DW697" i="7"/>
  <c r="DW700" i="7"/>
  <c r="DW769" i="7"/>
  <c r="DW82" i="7"/>
  <c r="DW659" i="7"/>
  <c r="DW707" i="7"/>
  <c r="DX2" i="7"/>
  <c r="DX661" i="7" s="1"/>
  <c r="DW263" i="7"/>
  <c r="DW423" i="7"/>
  <c r="DW710" i="7"/>
  <c r="DW391" i="7"/>
  <c r="DW444" i="7"/>
  <c r="DW565" i="7"/>
  <c r="DW674" i="7"/>
  <c r="DW420" i="7"/>
  <c r="DW705" i="7"/>
  <c r="DW122" i="7"/>
  <c r="DW203" i="7"/>
  <c r="DW289" i="7"/>
  <c r="DW342" i="7"/>
  <c r="DW125" i="7"/>
  <c r="DW723" i="7"/>
  <c r="DW787" i="7"/>
  <c r="DW6" i="7"/>
  <c r="DW363" i="7"/>
  <c r="DW577" i="7"/>
  <c r="DW246" i="7"/>
  <c r="DW338" i="7"/>
  <c r="DW406" i="7"/>
  <c r="DW500" i="7"/>
  <c r="DW217" i="7"/>
  <c r="DW244" i="7"/>
  <c r="DW295" i="7"/>
  <c r="DW367" i="7"/>
  <c r="DW446" i="7"/>
  <c r="DW533" i="7"/>
  <c r="DW137" i="7"/>
  <c r="DW341" i="7"/>
  <c r="DW179" i="7"/>
  <c r="DW271" i="7"/>
  <c r="DW823" i="7"/>
  <c r="DW560" i="7"/>
  <c r="DW428" i="7"/>
  <c r="DW219" i="7"/>
  <c r="DW627" i="7"/>
  <c r="DW46" i="7"/>
  <c r="DW465" i="7"/>
  <c r="DW790" i="7"/>
  <c r="DW399" i="7"/>
  <c r="DW154" i="7"/>
  <c r="DW259" i="7"/>
  <c r="DW255" i="7"/>
  <c r="DW379" i="7"/>
  <c r="DW581" i="7"/>
  <c r="DW821" i="7"/>
  <c r="DW291" i="7"/>
  <c r="DW374" i="7"/>
  <c r="DW417" i="7"/>
  <c r="DW528" i="7"/>
  <c r="DW90" i="7"/>
  <c r="DW325" i="7"/>
  <c r="DW10" i="7"/>
  <c r="DW94" i="7"/>
  <c r="DW162" i="7"/>
  <c r="DW253" i="7"/>
  <c r="DW111" i="7"/>
  <c r="DW355" i="7"/>
  <c r="DW100" i="7"/>
  <c r="DW468" i="7"/>
  <c r="DW588" i="7"/>
  <c r="DW695" i="7"/>
  <c r="DW759" i="7"/>
  <c r="DW321" i="7"/>
  <c r="DW813" i="7"/>
  <c r="DW28" i="7"/>
  <c r="DW61" i="7"/>
  <c r="DW592" i="7"/>
  <c r="DW453" i="7"/>
  <c r="DW783" i="7"/>
  <c r="DW62" i="7"/>
  <c r="DW115" i="7"/>
  <c r="DW657" i="7"/>
  <c r="DW5" i="7"/>
  <c r="DW37" i="7"/>
  <c r="DW139" i="7"/>
  <c r="DW222" i="7"/>
  <c r="DW335" i="7"/>
  <c r="DW250" i="7"/>
  <c r="DW456" i="7"/>
  <c r="DW618" i="7"/>
  <c r="DW648" i="7"/>
  <c r="DW773" i="7"/>
  <c r="DW830" i="7"/>
  <c r="DW326" i="7"/>
  <c r="DW462" i="7"/>
  <c r="DW537" i="7"/>
  <c r="DW425" i="7"/>
  <c r="DW490" i="7"/>
  <c r="DW561" i="7"/>
  <c r="DW638" i="7"/>
  <c r="DW70" i="7"/>
  <c r="DW161" i="7"/>
  <c r="DW266" i="7"/>
  <c r="DW286" i="7"/>
  <c r="DW375" i="7"/>
  <c r="DW609" i="7"/>
  <c r="DW535" i="7"/>
  <c r="DW610" i="7"/>
  <c r="DW718" i="7"/>
  <c r="DW785" i="7"/>
  <c r="DW828" i="7"/>
  <c r="DW302" i="7"/>
  <c r="DW606" i="7"/>
  <c r="DW622" i="7"/>
  <c r="DW736" i="7"/>
  <c r="DW818" i="7"/>
  <c r="DW188" i="7"/>
  <c r="DW85" i="7"/>
  <c r="DW299" i="7"/>
  <c r="DW663" i="7"/>
  <c r="DW549" i="7"/>
  <c r="DW4" i="7"/>
  <c r="DW345" i="7"/>
  <c r="DW452" i="7"/>
  <c r="DW58" i="7"/>
  <c r="DW690" i="7"/>
  <c r="DX267" i="7" l="1"/>
  <c r="DX339" i="7"/>
  <c r="DX371" i="7"/>
  <c r="DX484" i="7"/>
  <c r="DX515" i="7"/>
  <c r="DX194" i="7"/>
  <c r="DX619" i="7"/>
  <c r="DX793" i="7"/>
  <c r="DX607" i="7"/>
  <c r="DX738" i="7"/>
  <c r="DX765" i="7"/>
  <c r="DX62" i="7"/>
  <c r="DX332" i="7"/>
  <c r="DX32" i="7"/>
  <c r="DX136" i="7"/>
  <c r="DX234" i="7"/>
  <c r="DX294" i="7"/>
  <c r="DX242" i="7"/>
  <c r="DX434" i="7"/>
  <c r="DX318" i="7"/>
  <c r="DX356" i="7"/>
  <c r="DX466" i="7"/>
  <c r="DX536" i="7"/>
  <c r="DX190" i="7"/>
  <c r="DX429" i="7"/>
  <c r="DX604" i="7"/>
  <c r="DX724" i="7"/>
  <c r="DX809" i="7"/>
  <c r="DX25" i="7"/>
  <c r="DX287" i="7"/>
  <c r="DX85" i="7"/>
  <c r="DX137" i="7"/>
  <c r="DX148" i="7"/>
  <c r="DX280" i="7"/>
  <c r="DX306" i="7"/>
  <c r="DX577" i="7"/>
  <c r="DX191" i="7"/>
  <c r="DX348" i="7"/>
  <c r="DX377" i="7"/>
  <c r="DX479" i="7"/>
  <c r="DX813" i="7"/>
  <c r="DX153" i="7"/>
  <c r="DX70" i="7"/>
  <c r="DX144" i="7"/>
  <c r="DX245" i="7"/>
  <c r="DX316" i="7"/>
  <c r="DX302" i="7"/>
  <c r="DX602" i="7"/>
  <c r="DX417" i="7"/>
  <c r="DX490" i="7"/>
  <c r="DX565" i="7"/>
  <c r="DX351" i="7"/>
  <c r="DX143" i="7"/>
  <c r="DX192" i="7"/>
  <c r="DX289" i="7"/>
  <c r="DX373" i="7"/>
  <c r="DX503" i="7"/>
  <c r="DX698" i="7"/>
  <c r="DX347" i="7"/>
  <c r="DX497" i="7"/>
  <c r="DX572" i="7"/>
  <c r="DX633" i="7"/>
  <c r="DX405" i="7"/>
  <c r="DX733" i="7"/>
  <c r="DX64" i="7"/>
  <c r="DX94" i="7"/>
  <c r="DX237" i="7"/>
  <c r="DX206" i="7"/>
  <c r="DX211" i="7"/>
  <c r="DX52" i="7"/>
  <c r="DX282" i="7"/>
  <c r="DX460" i="7"/>
  <c r="DX634" i="7"/>
  <c r="DX240" i="7"/>
  <c r="DX675" i="7"/>
  <c r="DX181" i="7"/>
  <c r="DX81" i="7"/>
  <c r="DX251" i="7"/>
  <c r="DX303" i="7"/>
  <c r="DX426" i="7"/>
  <c r="DX207" i="7"/>
  <c r="DX611" i="7"/>
  <c r="DX217" i="7"/>
  <c r="DX142" i="7"/>
  <c r="DX322" i="7"/>
  <c r="DX394" i="7"/>
  <c r="DX605" i="7"/>
  <c r="DX617" i="7"/>
  <c r="DX688" i="7"/>
  <c r="DX827" i="7"/>
  <c r="DX379" i="7"/>
  <c r="DX526" i="7"/>
  <c r="DX369" i="7"/>
  <c r="DX715" i="7"/>
  <c r="DX794" i="7"/>
  <c r="DX707" i="7"/>
  <c r="DX455" i="7"/>
  <c r="DX535" i="7"/>
  <c r="DX692" i="7"/>
  <c r="DX16" i="7"/>
  <c r="DX58" i="7"/>
  <c r="DX263" i="7"/>
  <c r="DX299" i="7"/>
  <c r="DX502" i="7"/>
  <c r="DX8" i="7"/>
  <c r="DX331" i="7"/>
  <c r="DX412" i="7"/>
  <c r="DX824" i="7"/>
  <c r="DX750" i="7"/>
  <c r="DX372" i="7"/>
  <c r="DX292" i="7"/>
  <c r="DX803" i="7"/>
  <c r="DX700" i="7"/>
  <c r="DX612" i="7"/>
  <c r="DX268" i="7"/>
  <c r="DX418" i="7"/>
  <c r="DX523" i="7"/>
  <c r="DX583" i="7"/>
  <c r="DX670" i="7"/>
  <c r="DX636" i="7"/>
  <c r="DX259" i="7"/>
  <c r="DX677" i="7"/>
  <c r="DX752" i="7"/>
  <c r="DX13" i="7"/>
  <c r="DX76" i="7"/>
  <c r="DX473" i="7"/>
  <c r="DX436" i="7"/>
  <c r="DX214" i="7"/>
  <c r="DX276" i="7"/>
  <c r="DX336" i="7"/>
  <c r="DX424" i="7"/>
  <c r="DX679" i="7"/>
  <c r="DX43" i="7"/>
  <c r="DX439" i="7"/>
  <c r="DX521" i="7"/>
  <c r="DX586" i="7"/>
  <c r="DX659" i="7"/>
  <c r="DX601" i="7"/>
  <c r="DX9" i="7"/>
  <c r="DX741" i="7"/>
  <c r="DX7" i="7"/>
  <c r="DX57" i="7"/>
  <c r="DX173" i="7"/>
  <c r="DX721" i="7"/>
  <c r="DX203" i="7"/>
  <c r="DX260" i="7"/>
  <c r="DX411" i="7"/>
  <c r="DX415" i="7"/>
  <c r="DX806" i="7"/>
  <c r="DX165" i="7"/>
  <c r="DX428" i="7"/>
  <c r="DX430" i="7"/>
  <c r="DX533" i="7"/>
  <c r="DX598" i="7"/>
  <c r="DX404" i="7"/>
  <c r="DX666" i="7"/>
  <c r="DX227" i="7"/>
  <c r="DX300" i="7"/>
  <c r="DX309" i="7"/>
  <c r="DX459" i="7"/>
  <c r="DX731" i="7"/>
  <c r="DX693" i="7"/>
  <c r="DX547" i="7"/>
  <c r="DX655" i="7"/>
  <c r="DX712" i="7"/>
  <c r="DX363" i="7"/>
  <c r="DX210" i="7"/>
  <c r="DX355" i="7"/>
  <c r="DX454" i="7"/>
  <c r="DX501" i="7"/>
  <c r="DX55" i="7"/>
  <c r="DX342" i="7"/>
  <c r="DX554" i="7"/>
  <c r="DX613" i="7"/>
  <c r="DX763" i="7"/>
  <c r="DX771" i="7"/>
  <c r="DX46" i="7"/>
  <c r="DX97" i="7"/>
  <c r="DX222" i="7"/>
  <c r="DX327" i="7"/>
  <c r="DX614" i="7"/>
  <c r="DX744" i="7"/>
  <c r="DX29" i="7"/>
  <c r="DX264" i="7"/>
  <c r="DX664" i="7"/>
  <c r="DX161" i="7"/>
  <c r="DX42" i="7"/>
  <c r="DX324" i="7"/>
  <c r="DX499" i="7"/>
  <c r="DX574" i="7"/>
  <c r="DX470" i="7"/>
  <c r="DX625" i="7"/>
  <c r="DX730" i="7"/>
  <c r="DX233" i="7"/>
  <c r="DX75" i="7"/>
  <c r="DX248" i="7"/>
  <c r="DX307" i="7"/>
  <c r="DX483" i="7"/>
  <c r="DX522" i="7"/>
  <c r="DX368" i="7"/>
  <c r="DX507" i="7"/>
  <c r="DX623" i="7"/>
  <c r="DX710" i="7"/>
  <c r="DX14" i="7"/>
  <c r="DX444" i="7"/>
  <c r="DX597" i="7"/>
  <c r="DX680" i="7"/>
  <c r="DX18" i="7"/>
  <c r="DX427" i="7"/>
  <c r="DX641" i="7"/>
  <c r="DX758" i="7"/>
  <c r="DX800" i="7"/>
  <c r="DX491" i="7"/>
  <c r="DX432" i="7"/>
  <c r="DX279" i="7"/>
  <c r="DX275" i="7"/>
  <c r="DX637" i="7"/>
  <c r="DX397" i="7"/>
  <c r="DX826" i="7"/>
  <c r="DX159" i="7"/>
  <c r="DX508" i="7"/>
  <c r="DX380" i="7"/>
  <c r="DX68" i="7"/>
  <c r="DX564" i="7"/>
  <c r="DX102" i="7"/>
  <c r="DX88" i="7"/>
  <c r="DX747" i="7"/>
  <c r="DX4" i="7"/>
  <c r="DX51" i="7"/>
  <c r="DX442" i="7"/>
  <c r="DX673" i="7"/>
  <c r="DX797" i="7"/>
  <c r="DX141" i="7"/>
  <c r="DX236" i="7"/>
  <c r="DX310" i="7"/>
  <c r="DX359" i="7"/>
  <c r="DX498" i="7"/>
  <c r="DX146" i="7"/>
  <c r="DX461" i="7"/>
  <c r="DX556" i="7"/>
  <c r="DX684" i="7"/>
  <c r="DX754" i="7"/>
  <c r="DX732" i="7"/>
  <c r="DX511" i="7"/>
  <c r="DX736" i="7"/>
  <c r="DX821" i="7"/>
  <c r="DX40" i="7"/>
  <c r="DX151" i="7"/>
  <c r="DX654" i="7"/>
  <c r="DX828" i="7"/>
  <c r="DX230" i="7"/>
  <c r="DX304" i="7"/>
  <c r="DX323" i="7"/>
  <c r="DX465" i="7"/>
  <c r="DX766" i="7"/>
  <c r="DX549" i="7"/>
  <c r="DX591" i="7"/>
  <c r="DX646" i="7"/>
  <c r="DX716" i="7"/>
  <c r="DX798" i="7"/>
  <c r="DX713" i="7"/>
  <c r="DX690" i="7"/>
  <c r="DX701" i="7"/>
  <c r="DX129" i="7"/>
  <c r="DX258" i="7"/>
  <c r="DX468" i="7"/>
  <c r="DX512" i="7"/>
  <c r="DX452" i="7"/>
  <c r="DX544" i="7"/>
  <c r="DX682" i="7"/>
  <c r="DX708" i="7"/>
  <c r="DX727" i="7"/>
  <c r="DX543" i="7"/>
  <c r="DX15" i="7"/>
  <c r="DX103" i="7"/>
  <c r="DX156" i="7"/>
  <c r="DX376" i="7"/>
  <c r="DX542" i="7"/>
  <c r="DX672" i="7"/>
  <c r="DX699" i="7"/>
  <c r="DX790" i="7"/>
  <c r="DX100" i="7"/>
  <c r="DX606" i="7"/>
  <c r="DX215" i="7"/>
  <c r="DX60" i="7"/>
  <c r="DX164" i="7"/>
  <c r="DX179" i="7"/>
  <c r="DX65" i="7"/>
  <c r="DX414" i="7"/>
  <c r="DX475" i="7"/>
  <c r="DX562" i="7"/>
  <c r="DX674" i="7"/>
  <c r="DX486" i="7"/>
  <c r="DX767" i="7"/>
  <c r="DX816" i="7"/>
  <c r="DX30" i="7"/>
  <c r="DX198" i="7"/>
  <c r="DX239" i="7"/>
  <c r="DX383" i="7"/>
  <c r="DX525" i="7"/>
  <c r="DX652" i="7"/>
  <c r="DX709" i="7"/>
  <c r="DX811" i="7"/>
  <c r="DX257" i="7"/>
  <c r="DX197" i="7"/>
  <c r="DX476" i="7"/>
  <c r="DX629" i="7"/>
  <c r="DX298" i="7"/>
  <c r="DX796" i="7"/>
  <c r="DX822" i="7"/>
  <c r="DX409" i="7"/>
  <c r="DX435" i="7"/>
  <c r="DX20" i="7"/>
  <c r="DX171" i="7"/>
  <c r="DX775" i="7"/>
  <c r="DX291" i="7"/>
  <c r="DX315" i="7"/>
  <c r="DX456" i="7"/>
  <c r="DX117" i="7"/>
  <c r="DX791" i="7"/>
  <c r="DX67" i="7"/>
  <c r="DX703" i="7"/>
  <c r="DX133" i="7"/>
  <c r="DX295" i="7"/>
  <c r="DX820" i="7"/>
  <c r="DX353" i="7"/>
  <c r="DX170" i="7"/>
  <c r="DX145" i="7"/>
  <c r="DX668" i="7"/>
  <c r="DX155" i="7"/>
  <c r="DX224" i="7"/>
  <c r="DX760" i="7"/>
  <c r="DX285" i="7"/>
  <c r="DX335" i="7"/>
  <c r="DX262" i="7"/>
  <c r="DX44" i="7"/>
  <c r="DX154" i="7"/>
  <c r="DX212" i="7"/>
  <c r="DX38" i="7"/>
  <c r="DX270" i="7"/>
  <c r="DX416" i="7"/>
  <c r="DX256" i="7"/>
  <c r="DX337" i="7"/>
  <c r="DX453" i="7"/>
  <c r="DX532" i="7"/>
  <c r="DX66" i="7"/>
  <c r="DX63" i="7"/>
  <c r="DX645" i="7"/>
  <c r="DX757" i="7"/>
  <c r="DX823" i="7"/>
  <c r="DX115" i="7"/>
  <c r="DX325" i="7"/>
  <c r="DX518" i="7"/>
  <c r="DX31" i="7"/>
  <c r="DX152" i="7"/>
  <c r="DX195" i="7"/>
  <c r="DX305" i="7"/>
  <c r="DX296" i="7"/>
  <c r="DX89" i="7"/>
  <c r="DX382" i="7"/>
  <c r="DX447" i="7"/>
  <c r="DX529" i="7"/>
  <c r="DX603" i="7"/>
  <c r="DX804" i="7"/>
  <c r="DX631" i="7"/>
  <c r="DX722" i="7"/>
  <c r="DX792" i="7"/>
  <c r="DX172" i="7"/>
  <c r="DX410" i="7"/>
  <c r="DX120" i="7"/>
  <c r="DX815" i="7"/>
  <c r="DX73" i="7"/>
  <c r="DX123" i="7"/>
  <c r="DX678" i="7"/>
  <c r="DX35" i="7"/>
  <c r="DX559" i="7"/>
  <c r="DX647" i="7"/>
  <c r="DX745" i="7"/>
  <c r="DX12" i="7"/>
  <c r="DX320" i="7"/>
  <c r="DX82" i="7"/>
  <c r="DX135" i="7"/>
  <c r="DX119" i="7"/>
  <c r="DX277" i="7"/>
  <c r="DX10" i="7"/>
  <c r="DX706" i="7"/>
  <c r="DX772" i="7"/>
  <c r="DX358" i="7"/>
  <c r="DX587" i="7"/>
  <c r="DX111" i="7"/>
  <c r="DX313" i="7"/>
  <c r="DX545" i="7"/>
  <c r="DX78" i="7"/>
  <c r="DX367" i="7"/>
  <c r="DX505" i="7"/>
  <c r="DX467" i="7"/>
  <c r="DX131" i="7"/>
  <c r="DX271" i="7"/>
  <c r="DX90" i="7"/>
  <c r="DX253" i="7"/>
  <c r="DX538" i="7"/>
  <c r="DX833" i="7"/>
  <c r="DX488" i="7"/>
  <c r="DX182" i="7"/>
  <c r="DX419" i="7"/>
  <c r="DX41" i="7"/>
  <c r="DX388" i="7"/>
  <c r="DX609" i="7"/>
  <c r="DX27" i="7"/>
  <c r="DX506" i="7"/>
  <c r="DX528" i="7"/>
  <c r="DX387" i="7"/>
  <c r="DX225" i="7"/>
  <c r="DX54" i="7"/>
  <c r="DX640" i="7"/>
  <c r="DX420" i="7"/>
  <c r="DX140" i="7"/>
  <c r="DX250" i="7"/>
  <c r="DX449" i="7"/>
  <c r="DX729" i="7"/>
  <c r="DX762" i="7"/>
  <c r="DX408" i="7"/>
  <c r="DX517" i="7"/>
  <c r="DX589" i="7"/>
  <c r="DX665" i="7"/>
  <c r="DX539" i="7"/>
  <c r="DX658" i="7"/>
  <c r="DX785" i="7"/>
  <c r="DX11" i="7"/>
  <c r="DX109" i="7"/>
  <c r="DX527" i="7"/>
  <c r="DX742" i="7"/>
  <c r="DX773" i="7"/>
  <c r="DX252" i="7"/>
  <c r="DX286" i="7"/>
  <c r="DX364" i="7"/>
  <c r="DX433" i="7"/>
  <c r="DX749" i="7"/>
  <c r="DX450" i="7"/>
  <c r="DX550" i="7"/>
  <c r="DX689" i="7"/>
  <c r="DX725" i="7"/>
  <c r="DX774" i="7"/>
  <c r="DX77" i="7"/>
  <c r="DX116" i="7"/>
  <c r="DX831" i="7"/>
  <c r="DX69" i="7"/>
  <c r="DX149" i="7"/>
  <c r="DX200" i="7"/>
  <c r="DX272" i="7"/>
  <c r="DX162" i="7"/>
  <c r="DX17" i="7"/>
  <c r="DX138" i="7"/>
  <c r="DX185" i="7"/>
  <c r="DX551" i="7"/>
  <c r="DX174" i="7"/>
  <c r="DX691" i="7"/>
  <c r="DX810" i="7"/>
  <c r="DX199" i="7"/>
  <c r="DX21" i="7"/>
  <c r="DX202" i="7"/>
  <c r="DX235" i="7"/>
  <c r="DX352" i="7"/>
  <c r="DX451" i="7"/>
  <c r="DX495" i="7"/>
  <c r="DX59" i="7"/>
  <c r="DX739" i="7"/>
  <c r="DX832" i="7"/>
  <c r="DX579" i="7"/>
  <c r="DX657" i="7"/>
  <c r="DX769" i="7"/>
  <c r="DX683" i="7"/>
  <c r="DX125" i="7"/>
  <c r="DX6" i="7"/>
  <c r="DX91" i="7"/>
  <c r="DX177" i="7"/>
  <c r="DX163" i="7"/>
  <c r="DX110" i="7"/>
  <c r="DX338" i="7"/>
  <c r="DX402" i="7"/>
  <c r="DX346" i="7"/>
  <c r="DX445" i="7"/>
  <c r="DX492" i="7"/>
  <c r="DX573" i="7"/>
  <c r="DX319" i="7"/>
  <c r="DX588" i="7"/>
  <c r="DX650" i="7"/>
  <c r="DX756" i="7"/>
  <c r="DX819" i="7"/>
  <c r="DX160" i="7"/>
  <c r="DX49" i="7"/>
  <c r="DX132" i="7"/>
  <c r="DX231" i="7"/>
  <c r="DX288" i="7"/>
  <c r="DX218" i="7"/>
  <c r="DX477" i="7"/>
  <c r="DX249" i="7"/>
  <c r="DX255" i="7"/>
  <c r="DX361" i="7"/>
  <c r="DX457" i="7"/>
  <c r="DX667" i="7"/>
  <c r="DX95" i="7"/>
  <c r="DX246" i="7"/>
  <c r="DX72" i="7"/>
  <c r="DX205" i="7"/>
  <c r="DX220" i="7"/>
  <c r="DX311" i="7"/>
  <c r="DX392" i="7"/>
  <c r="DX391" i="7"/>
  <c r="DX480" i="7"/>
  <c r="DX519" i="7"/>
  <c r="DX599" i="7"/>
  <c r="DX99" i="7"/>
  <c r="DX175" i="7"/>
  <c r="DX261" i="7"/>
  <c r="DX360" i="7"/>
  <c r="DX370" i="7"/>
  <c r="DX615" i="7"/>
  <c r="DX283" i="7"/>
  <c r="DX437" i="7"/>
  <c r="DX520" i="7"/>
  <c r="DX594" i="7"/>
  <c r="DX671" i="7"/>
  <c r="DX581" i="7"/>
  <c r="DX24" i="7"/>
  <c r="DX79" i="7"/>
  <c r="DX180" i="7"/>
  <c r="DX178" i="7"/>
  <c r="DX124" i="7"/>
  <c r="DX340" i="7"/>
  <c r="DX396" i="7"/>
  <c r="DX585" i="7"/>
  <c r="DX274" i="7"/>
  <c r="DX509" i="7"/>
  <c r="DX548" i="7"/>
  <c r="DX555" i="7"/>
  <c r="DX734" i="7"/>
  <c r="DX711" i="7"/>
  <c r="DX768" i="7"/>
  <c r="DX47" i="7"/>
  <c r="DX93" i="7"/>
  <c r="DX208" i="7"/>
  <c r="DX273" i="7"/>
  <c r="DX334" i="7"/>
  <c r="DX663" i="7"/>
  <c r="DX74" i="7"/>
  <c r="DX343" i="7"/>
  <c r="DX441" i="7"/>
  <c r="DX567" i="7"/>
  <c r="DX308" i="7"/>
  <c r="DX516" i="7"/>
  <c r="DX686" i="7"/>
  <c r="DX284" i="7"/>
  <c r="DX398" i="7"/>
  <c r="DX482" i="7"/>
  <c r="DX22" i="7"/>
  <c r="DX546" i="7"/>
  <c r="DX618" i="7"/>
  <c r="DX643" i="7"/>
  <c r="DX201" i="7"/>
  <c r="DX345" i="7"/>
  <c r="DX374" i="7"/>
  <c r="DX487" i="7"/>
  <c r="DX787" i="7"/>
  <c r="DX228" i="7"/>
  <c r="DX349" i="7"/>
  <c r="DX676" i="7"/>
  <c r="DX702" i="7"/>
  <c r="DX801" i="7"/>
  <c r="DX128" i="7"/>
  <c r="DX569" i="7"/>
  <c r="DX403" i="7"/>
  <c r="DX431" i="7"/>
  <c r="DX28" i="7"/>
  <c r="DX584" i="7"/>
  <c r="DX269" i="7"/>
  <c r="DX578" i="7"/>
  <c r="DX84" i="7"/>
  <c r="DX114" i="7"/>
  <c r="DX87" i="7"/>
  <c r="DX770" i="7"/>
  <c r="DX393" i="7"/>
  <c r="DX478" i="7"/>
  <c r="DX561" i="7"/>
  <c r="DX638" i="7"/>
  <c r="DX504" i="7"/>
  <c r="DX317" i="7"/>
  <c r="DX759" i="7"/>
  <c r="DX825" i="7"/>
  <c r="DX48" i="7"/>
  <c r="DX98" i="7"/>
  <c r="DX166" i="7"/>
  <c r="DX213" i="7"/>
  <c r="DX413" i="7"/>
  <c r="DX788" i="7"/>
  <c r="DX458" i="7"/>
  <c r="DX635" i="7"/>
  <c r="DX238" i="7"/>
  <c r="DX626" i="7"/>
  <c r="DX362" i="7"/>
  <c r="DX481" i="7"/>
  <c r="DX384" i="7"/>
  <c r="DX695" i="7"/>
  <c r="DX582" i="7"/>
  <c r="DX389" i="7"/>
  <c r="DX176" i="7"/>
  <c r="DX23" i="7"/>
  <c r="DX19" i="7"/>
  <c r="DX653" i="7"/>
  <c r="DX189" i="7"/>
  <c r="DX580" i="7"/>
  <c r="DX669" i="7"/>
  <c r="DX697" i="7"/>
  <c r="DX784" i="7"/>
  <c r="DX107" i="7"/>
  <c r="DX814" i="7"/>
  <c r="DX399" i="7"/>
  <c r="DX36" i="7"/>
  <c r="DX121" i="7"/>
  <c r="DX186" i="7"/>
  <c r="DX229" i="7"/>
  <c r="DX209" i="7"/>
  <c r="DX328" i="7"/>
  <c r="DX400" i="7"/>
  <c r="DX443" i="7"/>
  <c r="DX524" i="7"/>
  <c r="DX134" i="7"/>
  <c r="DX406" i="7"/>
  <c r="DX464" i="7"/>
  <c r="DX687" i="7"/>
  <c r="DX737" i="7"/>
  <c r="DX781" i="7"/>
  <c r="DX150" i="7"/>
  <c r="DX312" i="7"/>
  <c r="DX39" i="7"/>
  <c r="DX118" i="7"/>
  <c r="DX168" i="7"/>
  <c r="DX247" i="7"/>
  <c r="DX184" i="7"/>
  <c r="DX329" i="7"/>
  <c r="DX423" i="7"/>
  <c r="DX496" i="7"/>
  <c r="DX568" i="7"/>
  <c r="DX278" i="7"/>
  <c r="DX493" i="7"/>
  <c r="DX514" i="7"/>
  <c r="DX552" i="7"/>
  <c r="DX632" i="7"/>
  <c r="DX717" i="7"/>
  <c r="DX748" i="7"/>
  <c r="DX104" i="7"/>
  <c r="DX223" i="7"/>
  <c r="DX385" i="7"/>
  <c r="DX500" i="7"/>
  <c r="DX575" i="7"/>
  <c r="DX660" i="7"/>
  <c r="DX462" i="7"/>
  <c r="DX628" i="7"/>
  <c r="DX719" i="7"/>
  <c r="DX789" i="7"/>
  <c r="DX61" i="7"/>
  <c r="DX425" i="7"/>
  <c r="DX421" i="7"/>
  <c r="DX530" i="7"/>
  <c r="DX592" i="7"/>
  <c r="DX386" i="7"/>
  <c r="DX685" i="7"/>
  <c r="DX805" i="7"/>
  <c r="DX714" i="7"/>
  <c r="DX219" i="7"/>
  <c r="DX375" i="7"/>
  <c r="DX86" i="7"/>
  <c r="DX642" i="7"/>
  <c r="DX705" i="7"/>
  <c r="DY2" i="7"/>
  <c r="DY661" i="7" s="1"/>
  <c r="DX662" i="7"/>
  <c r="DX704" i="7"/>
  <c r="DX808" i="7"/>
  <c r="DX26" i="7"/>
  <c r="DX113" i="7"/>
  <c r="DX560" i="7"/>
  <c r="DX422" i="7"/>
  <c r="DX96" i="7"/>
  <c r="DX196" i="7"/>
  <c r="DX293" i="7"/>
  <c r="DX321" i="7"/>
  <c r="DX407" i="7"/>
  <c r="DX254" i="7"/>
  <c r="DX471" i="7"/>
  <c r="DX510" i="7"/>
  <c r="DX593" i="7"/>
  <c r="DX649" i="7"/>
  <c r="DX576" i="7"/>
  <c r="DX786" i="7"/>
  <c r="DX183" i="7"/>
  <c r="DX802" i="7"/>
  <c r="DX5" i="7"/>
  <c r="DX105" i="7"/>
  <c r="DX558" i="7"/>
  <c r="DX779" i="7"/>
  <c r="DX193" i="7"/>
  <c r="DX290" i="7"/>
  <c r="DX326" i="7"/>
  <c r="DX401" i="7"/>
  <c r="DX595" i="7"/>
  <c r="DX485" i="7"/>
  <c r="DX553" i="7"/>
  <c r="DX624" i="7"/>
  <c r="DX726" i="7"/>
  <c r="DX694" i="7"/>
  <c r="DX101" i="7"/>
  <c r="DX621" i="7"/>
  <c r="DX723" i="7"/>
  <c r="DX778" i="7"/>
  <c r="DX33" i="7"/>
  <c r="DX378" i="7"/>
  <c r="DX571" i="7"/>
  <c r="DX243" i="7"/>
  <c r="DX557" i="7"/>
  <c r="DX616" i="7"/>
  <c r="DX696" i="7"/>
  <c r="DX776" i="7"/>
  <c r="DX472" i="7"/>
  <c r="DX807" i="7"/>
  <c r="DX71" i="7"/>
  <c r="DX108" i="7"/>
  <c r="DX330" i="7"/>
  <c r="DX537" i="7"/>
  <c r="DX620" i="7"/>
  <c r="DX681" i="7"/>
  <c r="DX755" i="7"/>
  <c r="DX301" i="7"/>
  <c r="DX188" i="7"/>
  <c r="DX720" i="7"/>
  <c r="DX50" i="7"/>
  <c r="DX127" i="7"/>
  <c r="DX204" i="7"/>
  <c r="DX3" i="7"/>
  <c r="DX648" i="7"/>
  <c r="DX474" i="7"/>
  <c r="DX513" i="7"/>
  <c r="DX596" i="7"/>
  <c r="DX656" i="7"/>
  <c r="DX600" i="7"/>
  <c r="DX818" i="7"/>
  <c r="DX158" i="7"/>
  <c r="DX446" i="7"/>
  <c r="DX365" i="7"/>
  <c r="DX344" i="7"/>
  <c r="DX743" i="7"/>
  <c r="DX187" i="7"/>
  <c r="DX297" i="7"/>
  <c r="DX622" i="7"/>
  <c r="DX244" i="7"/>
  <c r="DX761" i="7"/>
  <c r="DX139" i="7"/>
  <c r="DX241" i="7"/>
  <c r="DX357" i="7"/>
  <c r="DX390" i="7"/>
  <c r="DX590" i="7"/>
  <c r="DX438" i="7"/>
  <c r="DX53" i="7"/>
  <c r="DX469" i="7"/>
  <c r="DX566" i="7"/>
  <c r="DX630" i="7"/>
  <c r="DX735" i="7"/>
  <c r="DX746" i="7"/>
  <c r="DX753" i="7"/>
  <c r="DX780" i="7"/>
  <c r="DX80" i="7"/>
  <c r="DX130" i="7"/>
  <c r="DX610" i="7"/>
  <c r="DX34" i="7"/>
  <c r="DX112" i="7"/>
  <c r="DX226" i="7"/>
  <c r="DX354" i="7"/>
  <c r="DX350" i="7"/>
  <c r="DX570" i="7"/>
  <c r="DX777" i="7"/>
  <c r="DX489" i="7"/>
  <c r="DX563" i="7"/>
  <c r="DX627" i="7"/>
  <c r="DX718" i="7"/>
  <c r="DX644" i="7"/>
  <c r="DX782" i="7"/>
  <c r="DX829" i="7"/>
  <c r="DX106" i="7"/>
  <c r="DX147" i="7"/>
  <c r="DX728" i="7"/>
  <c r="DX122" i="7"/>
  <c r="DX83" i="7"/>
  <c r="DX92" i="7"/>
  <c r="DX265" i="7"/>
  <c r="DX366" i="7"/>
  <c r="DX333" i="7"/>
  <c r="DX608" i="7"/>
  <c r="DX169" i="7"/>
  <c r="DX494" i="7"/>
  <c r="DX56" i="7"/>
  <c r="DX167" i="7"/>
  <c r="DX751" i="7"/>
  <c r="DX126" i="7"/>
  <c r="DX266" i="7"/>
  <c r="DX314" i="7"/>
  <c r="DX341" i="7"/>
  <c r="DX817" i="7"/>
  <c r="DX812" i="7"/>
  <c r="DX45" i="7"/>
  <c r="DX157" i="7"/>
  <c r="DX221" i="7"/>
  <c r="DX37" i="7"/>
  <c r="DX232" i="7"/>
  <c r="DX281" i="7"/>
  <c r="DX381" i="7"/>
  <c r="DX395" i="7"/>
  <c r="DX463" i="7"/>
  <c r="DX216" i="7"/>
  <c r="DX740" i="7"/>
  <c r="DX764" i="7"/>
  <c r="DX783" i="7"/>
  <c r="DX830" i="7"/>
  <c r="DX448" i="7"/>
  <c r="DX639" i="7"/>
  <c r="DX534" i="7"/>
  <c r="DX531" i="7"/>
  <c r="DX795" i="7"/>
  <c r="DX799" i="7"/>
  <c r="DX440" i="7"/>
  <c r="DY267" i="7" l="1"/>
  <c r="DY290" i="7"/>
  <c r="DY424" i="7"/>
  <c r="DY407" i="7"/>
  <c r="DY554" i="7"/>
  <c r="DY188" i="7"/>
  <c r="DY457" i="7"/>
  <c r="DY521" i="7"/>
  <c r="DY586" i="7"/>
  <c r="DY678" i="7"/>
  <c r="DY803" i="7"/>
  <c r="DY85" i="7"/>
  <c r="DY752" i="7"/>
  <c r="DY437" i="7"/>
  <c r="DY519" i="7"/>
  <c r="DY609" i="7"/>
  <c r="DY671" i="7"/>
  <c r="DY595" i="7"/>
  <c r="DY777" i="7"/>
  <c r="DY564" i="7"/>
  <c r="DY817" i="7"/>
  <c r="DY19" i="7"/>
  <c r="DY80" i="7"/>
  <c r="DY141" i="7"/>
  <c r="DY581" i="7"/>
  <c r="DY675" i="7"/>
  <c r="DY800" i="7"/>
  <c r="DY41" i="7"/>
  <c r="DY283" i="7"/>
  <c r="DY496" i="7"/>
  <c r="DY801" i="7"/>
  <c r="DY65" i="7"/>
  <c r="DY149" i="7"/>
  <c r="DY686" i="7"/>
  <c r="DY14" i="7"/>
  <c r="DY377" i="7"/>
  <c r="DY460" i="7"/>
  <c r="DY473" i="7"/>
  <c r="DY544" i="7"/>
  <c r="DY723" i="7"/>
  <c r="DY152" i="7"/>
  <c r="DY628" i="7"/>
  <c r="DY632" i="7"/>
  <c r="DY731" i="7"/>
  <c r="DY822" i="7"/>
  <c r="DY48" i="7"/>
  <c r="DY391" i="7"/>
  <c r="DY239" i="7"/>
  <c r="DY510" i="7"/>
  <c r="DY600" i="7"/>
  <c r="DY665" i="7"/>
  <c r="DY69" i="7"/>
  <c r="DY378" i="7"/>
  <c r="DY556" i="7"/>
  <c r="DY308" i="7"/>
  <c r="DY330" i="7"/>
  <c r="DY472" i="7"/>
  <c r="DY501" i="7"/>
  <c r="DY127" i="7"/>
  <c r="DY181" i="7"/>
  <c r="DY245" i="7"/>
  <c r="DY303" i="7"/>
  <c r="DY352" i="7"/>
  <c r="DY642" i="7"/>
  <c r="DY307" i="7"/>
  <c r="DY390" i="7"/>
  <c r="DY459" i="7"/>
  <c r="DY506" i="7"/>
  <c r="DY173" i="7"/>
  <c r="DY418" i="7"/>
  <c r="DY385" i="7"/>
  <c r="DY627" i="7"/>
  <c r="DY689" i="7"/>
  <c r="DY682" i="7"/>
  <c r="DY764" i="7"/>
  <c r="DY43" i="7"/>
  <c r="DY802" i="7"/>
  <c r="DY560" i="7"/>
  <c r="DY688" i="7"/>
  <c r="DY278" i="7"/>
  <c r="DY79" i="7"/>
  <c r="DY636" i="7"/>
  <c r="DY323" i="7"/>
  <c r="DY610" i="7"/>
  <c r="DY228" i="7"/>
  <c r="DY563" i="7"/>
  <c r="DY430" i="7"/>
  <c r="DY159" i="7"/>
  <c r="DY301" i="7"/>
  <c r="DY207" i="7"/>
  <c r="DY52" i="7"/>
  <c r="DY326" i="7"/>
  <c r="DY268" i="7"/>
  <c r="DY477" i="7"/>
  <c r="DY527" i="7"/>
  <c r="DY611" i="7"/>
  <c r="DY658" i="7"/>
  <c r="DY630" i="7"/>
  <c r="DY235" i="7"/>
  <c r="DY507" i="7"/>
  <c r="DY763" i="7"/>
  <c r="DY29" i="7"/>
  <c r="DY53" i="7"/>
  <c r="DY455" i="7"/>
  <c r="DY310" i="7"/>
  <c r="DY589" i="7"/>
  <c r="DY679" i="7"/>
  <c r="DY753" i="7"/>
  <c r="DY786" i="7"/>
  <c r="DY166" i="7"/>
  <c r="DY441" i="7"/>
  <c r="DY21" i="7"/>
  <c r="DY42" i="7"/>
  <c r="DY190" i="7"/>
  <c r="DY264" i="7"/>
  <c r="DY550" i="7"/>
  <c r="DY755" i="7"/>
  <c r="DY13" i="7"/>
  <c r="DY86" i="7"/>
  <c r="DY176" i="7"/>
  <c r="DY625" i="7"/>
  <c r="DY34" i="7"/>
  <c r="DY135" i="7"/>
  <c r="DY154" i="7"/>
  <c r="DY297" i="7"/>
  <c r="DY213" i="7"/>
  <c r="DY444" i="7"/>
  <c r="DY505" i="7"/>
  <c r="DY567" i="7"/>
  <c r="DY621" i="7"/>
  <c r="DY704" i="7"/>
  <c r="DY345" i="7"/>
  <c r="DY548" i="7"/>
  <c r="DY757" i="7"/>
  <c r="DY784" i="7"/>
  <c r="DY28" i="7"/>
  <c r="DY111" i="7"/>
  <c r="DY191" i="7"/>
  <c r="DY790" i="7"/>
  <c r="DY204" i="7"/>
  <c r="DY698" i="7"/>
  <c r="DY711" i="7"/>
  <c r="DY780" i="7"/>
  <c r="DY160" i="7"/>
  <c r="DY20" i="7"/>
  <c r="DY652" i="7"/>
  <c r="DY454" i="7"/>
  <c r="DY470" i="7"/>
  <c r="DY579" i="7"/>
  <c r="DY672" i="7"/>
  <c r="DY277" i="7"/>
  <c r="DY348" i="7"/>
  <c r="DY389" i="7"/>
  <c r="DY479" i="7"/>
  <c r="DY664" i="7"/>
  <c r="DY208" i="7"/>
  <c r="DY440" i="7"/>
  <c r="DY522" i="7"/>
  <c r="DY612" i="7"/>
  <c r="DY626" i="7"/>
  <c r="DY580" i="7"/>
  <c r="DY824" i="7"/>
  <c r="DY754" i="7"/>
  <c r="DY578" i="7"/>
  <c r="DY594" i="7"/>
  <c r="DY792" i="7"/>
  <c r="DY743" i="7"/>
  <c r="DY315" i="7"/>
  <c r="DY585" i="7"/>
  <c r="DY806" i="7"/>
  <c r="DY702" i="7"/>
  <c r="DY466" i="7"/>
  <c r="DY63" i="7"/>
  <c r="DY279" i="7"/>
  <c r="DY791" i="7"/>
  <c r="DY435" i="7"/>
  <c r="DY659" i="7"/>
  <c r="DY765" i="7"/>
  <c r="DY485" i="7"/>
  <c r="DY257" i="7"/>
  <c r="DY47" i="7"/>
  <c r="DY125" i="7"/>
  <c r="DY676" i="7"/>
  <c r="DY701" i="7"/>
  <c r="DY715" i="7"/>
  <c r="DY593" i="7"/>
  <c r="DY640" i="7"/>
  <c r="DY758" i="7"/>
  <c r="DY17" i="7"/>
  <c r="DY241" i="7"/>
  <c r="DY708" i="7"/>
  <c r="DY215" i="7"/>
  <c r="DY73" i="7"/>
  <c r="DY164" i="7"/>
  <c r="DY232" i="7"/>
  <c r="DY97" i="7"/>
  <c r="DY356" i="7"/>
  <c r="DY769" i="7"/>
  <c r="DY807" i="7"/>
  <c r="DY76" i="7"/>
  <c r="DY155" i="7"/>
  <c r="DY583" i="7"/>
  <c r="DY831" i="7"/>
  <c r="DY174" i="7"/>
  <c r="DY222" i="7"/>
  <c r="DY263" i="7"/>
  <c r="DY386" i="7"/>
  <c r="DY205" i="7"/>
  <c r="DY62" i="7"/>
  <c r="DY142" i="7"/>
  <c r="DY229" i="7"/>
  <c r="DY293" i="7"/>
  <c r="DY253" i="7"/>
  <c r="DY197" i="7"/>
  <c r="DY251" i="7"/>
  <c r="DY359" i="7"/>
  <c r="DY438" i="7"/>
  <c r="DY669" i="7"/>
  <c r="DY58" i="7"/>
  <c r="DY696" i="7"/>
  <c r="DY709" i="7"/>
  <c r="DY808" i="7"/>
  <c r="DY23" i="7"/>
  <c r="DY812" i="7"/>
  <c r="DY171" i="7"/>
  <c r="DY375" i="7"/>
  <c r="DY131" i="7"/>
  <c r="DY172" i="7"/>
  <c r="DY219" i="7"/>
  <c r="DY324" i="7"/>
  <c r="DY370" i="7"/>
  <c r="DY311" i="7"/>
  <c r="DY798" i="7"/>
  <c r="DY57" i="7"/>
  <c r="DY146" i="7"/>
  <c r="DY371" i="7"/>
  <c r="DY433" i="7"/>
  <c r="DY302" i="7"/>
  <c r="DY561" i="7"/>
  <c r="DY680" i="7"/>
  <c r="DY778" i="7"/>
  <c r="DY452" i="7"/>
  <c r="DY484" i="7"/>
  <c r="DY194" i="7"/>
  <c r="DY30" i="7"/>
  <c r="DY774" i="7"/>
  <c r="DY218" i="7"/>
  <c r="DY662" i="7"/>
  <c r="DY756" i="7"/>
  <c r="DY660" i="7"/>
  <c r="DY18" i="7"/>
  <c r="DY504" i="7"/>
  <c r="DY372" i="7"/>
  <c r="DY673" i="7"/>
  <c r="DY707" i="7"/>
  <c r="DY24" i="7"/>
  <c r="DY542" i="7"/>
  <c r="DY296" i="7"/>
  <c r="DY167" i="7"/>
  <c r="DY259" i="7"/>
  <c r="DY401" i="7"/>
  <c r="DY36" i="7"/>
  <c r="DY761" i="7"/>
  <c r="DZ2" i="7"/>
  <c r="DZ661" i="7" s="1"/>
  <c r="DY94" i="7"/>
  <c r="DY489" i="7"/>
  <c r="DY695" i="7"/>
  <c r="DY788" i="7"/>
  <c r="DY150" i="7"/>
  <c r="DY201" i="7"/>
  <c r="DY276" i="7"/>
  <c r="DY360" i="7"/>
  <c r="DY498" i="7"/>
  <c r="DY789" i="7"/>
  <c r="DY40" i="7"/>
  <c r="DY93" i="7"/>
  <c r="DY163" i="7"/>
  <c r="DY298" i="7"/>
  <c r="DY223" i="7"/>
  <c r="DY471" i="7"/>
  <c r="DY282" i="7"/>
  <c r="DY421" i="7"/>
  <c r="DY420" i="7"/>
  <c r="DY549" i="7"/>
  <c r="DY183" i="7"/>
  <c r="DY178" i="7"/>
  <c r="DY291" i="7"/>
  <c r="DY406" i="7"/>
  <c r="DY417" i="7"/>
  <c r="DY748" i="7"/>
  <c r="DY341" i="7"/>
  <c r="DY431" i="7"/>
  <c r="DY467" i="7"/>
  <c r="DY537" i="7"/>
  <c r="DY274" i="7"/>
  <c r="DY461" i="7"/>
  <c r="DY814" i="7"/>
  <c r="DY15" i="7"/>
  <c r="DY90" i="7"/>
  <c r="DY202" i="7"/>
  <c r="DY400" i="7"/>
  <c r="DY582" i="7"/>
  <c r="DY122" i="7"/>
  <c r="DY280" i="7"/>
  <c r="DY351" i="7"/>
  <c r="DY373" i="7"/>
  <c r="DY497" i="7"/>
  <c r="DY38" i="7"/>
  <c r="DY494" i="7"/>
  <c r="DY128" i="7"/>
  <c r="DY210" i="7"/>
  <c r="DY275" i="7"/>
  <c r="DY499" i="7"/>
  <c r="DY739" i="7"/>
  <c r="DY33" i="7"/>
  <c r="DY419" i="7"/>
  <c r="DY266" i="7"/>
  <c r="DY54" i="7"/>
  <c r="DY55" i="7"/>
  <c r="DY270" i="7"/>
  <c r="DY575" i="7"/>
  <c r="DY262" i="7"/>
  <c r="DY67" i="7"/>
  <c r="DY123" i="7"/>
  <c r="DY211" i="7"/>
  <c r="DY44" i="7"/>
  <c r="DY250" i="7"/>
  <c r="DY405" i="7"/>
  <c r="DY281" i="7"/>
  <c r="DY394" i="7"/>
  <c r="DY409" i="7"/>
  <c r="DY538" i="7"/>
  <c r="DY124" i="7"/>
  <c r="DY638" i="7"/>
  <c r="DY200" i="7"/>
  <c r="DY255" i="7"/>
  <c r="DY362" i="7"/>
  <c r="DY445" i="7"/>
  <c r="DY644" i="7"/>
  <c r="DY56" i="7"/>
  <c r="DY474" i="7"/>
  <c r="DY523" i="7"/>
  <c r="DY608" i="7"/>
  <c r="DY653" i="7"/>
  <c r="DY234" i="7"/>
  <c r="DY388" i="7"/>
  <c r="DY422" i="7"/>
  <c r="DY535" i="7"/>
  <c r="DY584" i="7"/>
  <c r="DY312" i="7"/>
  <c r="DY503" i="7"/>
  <c r="DY568" i="7"/>
  <c r="DY655" i="7"/>
  <c r="DY735" i="7"/>
  <c r="DY690" i="7"/>
  <c r="DY81" i="7"/>
  <c r="DY112" i="7"/>
  <c r="DY184" i="7"/>
  <c r="DY260" i="7"/>
  <c r="DY295" i="7"/>
  <c r="DY768" i="7"/>
  <c r="DY195" i="7"/>
  <c r="DY113" i="7"/>
  <c r="DY367" i="7"/>
  <c r="DY476" i="7"/>
  <c r="DY545" i="7"/>
  <c r="DY633" i="7"/>
  <c r="DY392" i="7"/>
  <c r="DY70" i="7"/>
  <c r="DY246" i="7"/>
  <c r="DY353" i="7"/>
  <c r="DY432" i="7"/>
  <c r="DY684" i="7"/>
  <c r="DY491" i="7"/>
  <c r="DY820" i="7"/>
  <c r="DY31" i="7"/>
  <c r="DY71" i="7"/>
  <c r="DY196" i="7"/>
  <c r="DY805" i="7"/>
  <c r="DY693" i="7"/>
  <c r="DY815" i="7"/>
  <c r="DY32" i="7"/>
  <c r="DY77" i="7"/>
  <c r="DY442" i="7"/>
  <c r="DY337" i="7"/>
  <c r="DY49" i="7"/>
  <c r="DY143" i="7"/>
  <c r="DY186" i="7"/>
  <c r="DY217" i="7"/>
  <c r="DY249" i="7"/>
  <c r="DY650" i="7"/>
  <c r="DY376" i="7"/>
  <c r="DY145" i="7"/>
  <c r="DY109" i="7"/>
  <c r="DY343" i="7"/>
  <c r="DY238" i="7"/>
  <c r="DY365" i="7"/>
  <c r="DY725" i="7"/>
  <c r="DY221" i="7"/>
  <c r="DY379" i="7"/>
  <c r="DY426" i="7"/>
  <c r="DY721" i="7"/>
  <c r="DY448" i="7"/>
  <c r="DY525" i="7"/>
  <c r="DY616" i="7"/>
  <c r="DY654" i="7"/>
  <c r="DY557" i="7"/>
  <c r="DY338" i="7"/>
  <c r="DY344" i="7"/>
  <c r="DY436" i="7"/>
  <c r="DY490" i="7"/>
  <c r="DY552" i="7"/>
  <c r="DY248" i="7"/>
  <c r="DY511" i="7"/>
  <c r="DY588" i="7"/>
  <c r="DY747" i="7"/>
  <c r="DY216" i="7"/>
  <c r="DY517" i="7"/>
  <c r="DY809" i="7"/>
  <c r="DY724" i="7"/>
  <c r="DY273" i="7"/>
  <c r="DY674" i="7"/>
  <c r="DY823" i="7"/>
  <c r="DY478" i="7"/>
  <c r="DY744" i="7"/>
  <c r="DY305" i="7"/>
  <c r="DY327" i="7"/>
  <c r="DY469" i="7"/>
  <c r="DY495" i="7"/>
  <c r="DY50" i="7"/>
  <c r="DY319" i="7"/>
  <c r="DY829" i="7"/>
  <c r="DY598" i="7"/>
  <c r="DY663" i="7"/>
  <c r="DY759" i="7"/>
  <c r="DY810" i="7"/>
  <c r="DY105" i="7"/>
  <c r="DY398" i="7"/>
  <c r="DY446" i="7"/>
  <c r="DY571" i="7"/>
  <c r="DY685" i="7"/>
  <c r="DY760" i="7"/>
  <c r="DY727" i="7"/>
  <c r="DY573" i="7"/>
  <c r="DY750" i="7"/>
  <c r="DY4" i="7"/>
  <c r="DY91" i="7"/>
  <c r="DY144" i="7"/>
  <c r="DY771" i="7"/>
  <c r="DY635" i="7"/>
  <c r="DY734" i="7"/>
  <c r="DY825" i="7"/>
  <c r="DY187" i="7"/>
  <c r="DY363" i="7"/>
  <c r="DY773" i="7"/>
  <c r="DY12" i="7"/>
  <c r="DY61" i="7"/>
  <c r="DY168" i="7"/>
  <c r="DY717" i="7"/>
  <c r="DY158" i="7"/>
  <c r="DY415" i="7"/>
  <c r="DY486" i="7"/>
  <c r="DY536" i="7"/>
  <c r="DY620" i="7"/>
  <c r="DY832" i="7"/>
  <c r="DY165" i="7"/>
  <c r="DY703" i="7"/>
  <c r="DY697" i="7"/>
  <c r="DY818" i="7"/>
  <c r="DY35" i="7"/>
  <c r="DY320" i="7"/>
  <c r="DY500" i="7"/>
  <c r="DY265" i="7"/>
  <c r="DY562" i="7"/>
  <c r="DY648" i="7"/>
  <c r="DY732" i="7"/>
  <c r="DY288" i="7"/>
  <c r="DY512" i="7"/>
  <c r="DY236" i="7"/>
  <c r="DY285" i="7"/>
  <c r="DY361" i="7"/>
  <c r="DY423" i="7"/>
  <c r="DY775" i="7"/>
  <c r="DY84" i="7"/>
  <c r="DY220" i="7"/>
  <c r="DY287" i="7"/>
  <c r="DY340" i="7"/>
  <c r="DY529" i="7"/>
  <c r="DY243" i="7"/>
  <c r="DY350" i="7"/>
  <c r="DY416" i="7"/>
  <c r="DY493" i="7"/>
  <c r="DY22" i="7"/>
  <c r="DY272" i="7"/>
  <c r="DY332" i="7"/>
  <c r="DY309" i="7"/>
  <c r="DY599" i="7"/>
  <c r="DY700" i="7"/>
  <c r="DY429" i="7"/>
  <c r="DY691" i="7"/>
  <c r="DY551" i="7"/>
  <c r="DY645" i="7"/>
  <c r="DY797" i="7"/>
  <c r="DY816" i="7"/>
  <c r="DY6" i="7"/>
  <c r="DY244" i="7"/>
  <c r="DY462" i="7"/>
  <c r="DY225" i="7"/>
  <c r="DY198" i="7"/>
  <c r="DY27" i="7"/>
  <c r="DY830" i="7"/>
  <c r="DY89" i="7"/>
  <c r="DY364" i="7"/>
  <c r="DY741" i="7"/>
  <c r="DY147" i="7"/>
  <c r="DY75" i="7"/>
  <c r="DY224" i="7"/>
  <c r="DY524" i="7"/>
  <c r="DY587" i="7"/>
  <c r="DY37" i="7"/>
  <c r="DY203" i="7"/>
  <c r="DY811" i="7"/>
  <c r="DY451" i="7"/>
  <c r="DY458" i="7"/>
  <c r="DY576" i="7"/>
  <c r="DY666" i="7"/>
  <c r="DY509" i="7"/>
  <c r="DY742" i="7"/>
  <c r="DY480" i="7"/>
  <c r="DY737" i="7"/>
  <c r="DY793" i="7"/>
  <c r="DY45" i="7"/>
  <c r="DY119" i="7"/>
  <c r="DY604" i="7"/>
  <c r="DY502" i="7"/>
  <c r="DY639" i="7"/>
  <c r="DY738" i="7"/>
  <c r="DY794" i="7"/>
  <c r="DY78" i="7"/>
  <c r="DY300" i="7"/>
  <c r="DY681" i="7"/>
  <c r="DY66" i="7"/>
  <c r="DY101" i="7"/>
  <c r="DY180" i="7"/>
  <c r="DY335" i="7"/>
  <c r="DY46" i="7"/>
  <c r="DY787" i="7"/>
  <c r="DY9" i="7"/>
  <c r="DY64" i="7"/>
  <c r="DY605" i="7"/>
  <c r="DY819" i="7"/>
  <c r="DY96" i="7"/>
  <c r="DY120" i="7"/>
  <c r="DY258" i="7"/>
  <c r="DY334" i="7"/>
  <c r="DY354" i="7"/>
  <c r="DY555" i="7"/>
  <c r="DY518" i="7"/>
  <c r="DY602" i="7"/>
  <c r="DY649" i="7"/>
  <c r="DY730" i="7"/>
  <c r="DY428" i="7"/>
  <c r="DY189" i="7"/>
  <c r="DY336" i="7"/>
  <c r="DY828" i="7"/>
  <c r="DY83" i="7"/>
  <c r="DY170" i="7"/>
  <c r="DY726" i="7"/>
  <c r="DY87" i="7"/>
  <c r="DY294" i="7"/>
  <c r="DY705" i="7"/>
  <c r="DY785" i="7"/>
  <c r="DY7" i="7"/>
  <c r="DY736" i="7"/>
  <c r="DY132" i="7"/>
  <c r="DY412" i="7"/>
  <c r="DY483" i="7"/>
  <c r="DY533" i="7"/>
  <c r="DY614" i="7"/>
  <c r="DY395" i="7"/>
  <c r="DY256" i="7"/>
  <c r="DY397" i="7"/>
  <c r="DY414" i="7"/>
  <c r="DY546" i="7"/>
  <c r="DY116" i="7"/>
  <c r="DY411" i="7"/>
  <c r="DY482" i="7"/>
  <c r="DY577" i="7"/>
  <c r="DY618" i="7"/>
  <c r="DY404" i="7"/>
  <c r="DY749" i="7"/>
  <c r="DY733" i="7"/>
  <c r="DY110" i="7"/>
  <c r="DY514" i="7"/>
  <c r="DY488" i="7"/>
  <c r="DY619" i="7"/>
  <c r="DY559" i="7"/>
  <c r="DY718" i="7"/>
  <c r="DY331" i="7"/>
  <c r="DY683" i="7"/>
  <c r="DY103" i="7"/>
  <c r="DY719" i="7"/>
  <c r="DY574" i="7"/>
  <c r="DY381" i="7"/>
  <c r="DY136" i="7"/>
  <c r="DY796" i="7"/>
  <c r="DY104" i="7"/>
  <c r="DY465" i="7"/>
  <c r="DY380" i="7"/>
  <c r="DY699" i="7"/>
  <c r="DY710" i="7"/>
  <c r="DY314" i="7"/>
  <c r="DY647" i="7"/>
  <c r="DY615" i="7"/>
  <c r="DY3" i="7"/>
  <c r="DY558" i="7"/>
  <c r="DY677" i="7"/>
  <c r="DY740" i="7"/>
  <c r="DY772" i="7"/>
  <c r="DY134" i="7"/>
  <c r="DY368" i="7"/>
  <c r="DY623" i="7"/>
  <c r="DY25" i="7"/>
  <c r="DY114" i="7"/>
  <c r="DY175" i="7"/>
  <c r="DY240" i="7"/>
  <c r="DY157" i="7"/>
  <c r="DY98" i="7"/>
  <c r="DY776" i="7"/>
  <c r="DY11" i="7"/>
  <c r="DY59" i="7"/>
  <c r="DY530" i="7"/>
  <c r="DY766" i="7"/>
  <c r="DY369" i="7"/>
  <c r="DY192" i="7"/>
  <c r="DY317" i="7"/>
  <c r="DY358" i="7"/>
  <c r="DY481" i="7"/>
  <c r="DY833" i="7"/>
  <c r="DY137" i="7"/>
  <c r="DY139" i="7"/>
  <c r="DY237" i="7"/>
  <c r="DY199" i="7"/>
  <c r="DY413" i="7"/>
  <c r="DY247" i="7"/>
  <c r="DY316" i="7"/>
  <c r="DY399" i="7"/>
  <c r="DY468" i="7"/>
  <c r="DY821" i="7"/>
  <c r="DY153" i="7"/>
  <c r="DY634" i="7"/>
  <c r="DY206" i="7"/>
  <c r="DY242" i="7"/>
  <c r="DY60" i="7"/>
  <c r="DY692" i="7"/>
  <c r="DY72" i="7"/>
  <c r="DY133" i="7"/>
  <c r="DY226" i="7"/>
  <c r="DY292" i="7"/>
  <c r="DY516" i="7"/>
  <c r="DY746" i="7"/>
  <c r="DY827" i="7"/>
  <c r="DY162" i="7"/>
  <c r="DY565" i="7"/>
  <c r="DY646" i="7"/>
  <c r="DY526" i="7"/>
  <c r="DY68" i="7"/>
  <c r="DY396" i="7"/>
  <c r="DY762" i="7"/>
  <c r="DY597" i="7"/>
  <c r="DY427" i="7"/>
  <c r="DY95" i="7"/>
  <c r="DY374" i="7"/>
  <c r="DY126" i="7"/>
  <c r="DY269" i="7"/>
  <c r="DY795" i="7"/>
  <c r="DY694" i="7"/>
  <c r="DY304" i="7"/>
  <c r="DY534" i="7"/>
  <c r="DY106" i="7"/>
  <c r="DY767" i="7"/>
  <c r="DY670" i="7"/>
  <c r="DY783" i="7"/>
  <c r="DY333" i="7"/>
  <c r="DY624" i="7"/>
  <c r="DY728" i="7"/>
  <c r="DY447" i="7"/>
  <c r="DY781" i="7"/>
  <c r="DY357" i="7"/>
  <c r="DY102" i="7"/>
  <c r="DY325" i="7"/>
  <c r="DY729" i="7"/>
  <c r="DY799" i="7"/>
  <c r="DY26" i="7"/>
  <c r="DY121" i="7"/>
  <c r="DY566" i="7"/>
  <c r="DY826" i="7"/>
  <c r="DY745" i="7"/>
  <c r="DY212" i="7"/>
  <c r="DY289" i="7"/>
  <c r="DY321" i="7"/>
  <c r="DY382" i="7"/>
  <c r="DY667" i="7"/>
  <c r="DY16" i="7"/>
  <c r="DY92" i="7"/>
  <c r="DY130" i="7"/>
  <c r="DY261" i="7"/>
  <c r="DY118" i="7"/>
  <c r="DY347" i="7"/>
  <c r="DY8" i="7"/>
  <c r="DY299" i="7"/>
  <c r="DY463" i="7"/>
  <c r="DY492" i="7"/>
  <c r="DY592" i="7"/>
  <c r="DY209" i="7"/>
  <c r="DY286" i="7"/>
  <c r="DY306" i="7"/>
  <c r="DY346" i="7"/>
  <c r="DY617" i="7"/>
  <c r="DY10" i="7"/>
  <c r="DY355" i="7"/>
  <c r="DY450" i="7"/>
  <c r="DY531" i="7"/>
  <c r="DY591" i="7"/>
  <c r="DY384" i="7"/>
  <c r="DY596" i="7"/>
  <c r="DY770" i="7"/>
  <c r="DY88" i="7"/>
  <c r="DY138" i="7"/>
  <c r="DY643" i="7"/>
  <c r="DY464" i="7"/>
  <c r="DY637" i="7"/>
  <c r="DY169" i="7"/>
  <c r="DY284" i="7"/>
  <c r="DY403" i="7"/>
  <c r="DY425" i="7"/>
  <c r="DY706" i="7"/>
  <c r="DY140" i="7"/>
  <c r="DY74" i="7"/>
  <c r="DY156" i="7"/>
  <c r="DY230" i="7"/>
  <c r="DY328" i="7"/>
  <c r="DY713" i="7"/>
  <c r="DY606" i="7"/>
  <c r="DY631" i="7"/>
  <c r="DY716" i="7"/>
  <c r="DY129" i="7"/>
  <c r="DY100" i="7"/>
  <c r="DY543" i="7"/>
  <c r="DY601" i="7"/>
  <c r="DY641" i="7"/>
  <c r="DY714" i="7"/>
  <c r="DY179" i="7"/>
  <c r="DY782" i="7"/>
  <c r="DY520" i="7"/>
  <c r="DY313" i="7"/>
  <c r="DY82" i="7"/>
  <c r="DY751" i="7"/>
  <c r="DY590" i="7"/>
  <c r="DY233" i="7"/>
  <c r="DY231" i="7"/>
  <c r="DY613" i="7"/>
  <c r="DY572" i="7"/>
  <c r="DY214" i="7"/>
  <c r="DY456" i="7"/>
  <c r="DY393" i="7"/>
  <c r="DY712" i="7"/>
  <c r="DY569" i="7"/>
  <c r="DY629" i="7"/>
  <c r="DY177" i="7"/>
  <c r="DY475" i="7"/>
  <c r="DY607" i="7"/>
  <c r="DY366" i="7"/>
  <c r="DY528" i="7"/>
  <c r="DY117" i="7"/>
  <c r="DY185" i="7"/>
  <c r="DY254" i="7"/>
  <c r="DY408" i="7"/>
  <c r="DY5" i="7"/>
  <c r="DY39" i="7"/>
  <c r="DY193" i="7"/>
  <c r="DY271" i="7"/>
  <c r="DY161" i="7"/>
  <c r="DY443" i="7"/>
  <c r="DY804" i="7"/>
  <c r="DY342" i="7"/>
  <c r="DY349" i="7"/>
  <c r="DY449" i="7"/>
  <c r="DY553" i="7"/>
  <c r="DY657" i="7"/>
  <c r="DY182" i="7"/>
  <c r="DY252" i="7"/>
  <c r="DY322" i="7"/>
  <c r="DY402" i="7"/>
  <c r="DY539" i="7"/>
  <c r="DY779" i="7"/>
  <c r="DY115" i="7"/>
  <c r="DY508" i="7"/>
  <c r="DY570" i="7"/>
  <c r="DY687" i="7"/>
  <c r="DY720" i="7"/>
  <c r="DY339" i="7"/>
  <c r="DY387" i="7"/>
  <c r="DY487" i="7"/>
  <c r="DY547" i="7"/>
  <c r="DY148" i="7"/>
  <c r="DY453" i="7"/>
  <c r="DY513" i="7"/>
  <c r="DY603" i="7"/>
  <c r="DY668" i="7"/>
  <c r="DY722" i="7"/>
  <c r="DY813" i="7"/>
  <c r="DY51" i="7"/>
  <c r="DY99" i="7"/>
  <c r="DY227" i="7"/>
  <c r="DY329" i="7"/>
  <c r="DY656" i="7"/>
  <c r="DY107" i="7"/>
  <c r="DY151" i="7"/>
  <c r="DY383" i="7"/>
  <c r="DY410" i="7"/>
  <c r="DY532" i="7"/>
  <c r="DY622" i="7"/>
  <c r="DY318" i="7"/>
  <c r="DY439" i="7"/>
  <c r="DY434" i="7"/>
  <c r="DY515" i="7"/>
  <c r="DY108" i="7"/>
  <c r="DZ268" i="7" l="1"/>
  <c r="DZ331" i="7"/>
  <c r="DZ518" i="7"/>
  <c r="DZ600" i="7"/>
  <c r="DZ671" i="7"/>
  <c r="DZ670" i="7"/>
  <c r="DZ783" i="7"/>
  <c r="DZ704" i="7"/>
  <c r="DZ793" i="7"/>
  <c r="DZ832" i="7"/>
  <c r="DZ123" i="7"/>
  <c r="DZ579" i="7"/>
  <c r="DZ18" i="7"/>
  <c r="DZ500" i="7"/>
  <c r="DZ553" i="7"/>
  <c r="DZ659" i="7"/>
  <c r="DZ741" i="7"/>
  <c r="DZ727" i="7"/>
  <c r="DZ192" i="7"/>
  <c r="DZ265" i="7"/>
  <c r="DZ318" i="7"/>
  <c r="DZ409" i="7"/>
  <c r="DZ564" i="7"/>
  <c r="DZ798" i="7"/>
  <c r="DZ632" i="7"/>
  <c r="DZ737" i="7"/>
  <c r="DZ767" i="7"/>
  <c r="DZ159" i="7"/>
  <c r="DZ379" i="7"/>
  <c r="DZ497" i="7"/>
  <c r="DZ547" i="7"/>
  <c r="DZ688" i="7"/>
  <c r="DZ710" i="7"/>
  <c r="DZ656" i="7"/>
  <c r="DZ101" i="7"/>
  <c r="DZ814" i="7"/>
  <c r="DZ30" i="7"/>
  <c r="DZ85" i="7"/>
  <c r="DZ186" i="7"/>
  <c r="DZ824" i="7"/>
  <c r="DZ189" i="7"/>
  <c r="DZ203" i="7"/>
  <c r="DZ304" i="7"/>
  <c r="DZ377" i="7"/>
  <c r="DZ392" i="7"/>
  <c r="DZ754" i="7"/>
  <c r="DZ556" i="7"/>
  <c r="DZ125" i="7"/>
  <c r="DZ168" i="7"/>
  <c r="DZ231" i="7"/>
  <c r="DZ311" i="7"/>
  <c r="DZ459" i="7"/>
  <c r="DZ673" i="7"/>
  <c r="DZ214" i="7"/>
  <c r="DZ371" i="7"/>
  <c r="DZ349" i="7"/>
  <c r="DZ490" i="7"/>
  <c r="DZ51" i="7"/>
  <c r="DZ494" i="7"/>
  <c r="DZ84" i="7"/>
  <c r="DZ140" i="7"/>
  <c r="DZ182" i="7"/>
  <c r="DZ87" i="7"/>
  <c r="DZ333" i="7"/>
  <c r="DZ616" i="7"/>
  <c r="DZ676" i="7"/>
  <c r="DZ717" i="7"/>
  <c r="DZ813" i="7"/>
  <c r="DZ241" i="7"/>
  <c r="DZ80" i="7"/>
  <c r="DZ40" i="7"/>
  <c r="DZ627" i="7"/>
  <c r="DZ583" i="7"/>
  <c r="DZ112" i="7"/>
  <c r="DZ216" i="7"/>
  <c r="DZ347" i="7"/>
  <c r="DZ530" i="7"/>
  <c r="DZ818" i="7"/>
  <c r="DZ742" i="7"/>
  <c r="DZ29" i="7"/>
  <c r="DZ790" i="7"/>
  <c r="DZ263" i="7"/>
  <c r="DZ61" i="7"/>
  <c r="DZ147" i="7"/>
  <c r="DZ778" i="7"/>
  <c r="DZ451" i="7"/>
  <c r="DZ458" i="7"/>
  <c r="DZ712" i="7"/>
  <c r="DZ305" i="7"/>
  <c r="DZ255" i="7"/>
  <c r="DZ585" i="7"/>
  <c r="DZ569" i="7"/>
  <c r="DZ372" i="7"/>
  <c r="DZ270" i="7"/>
  <c r="DZ254" i="7"/>
  <c r="DZ812" i="7"/>
  <c r="DZ528" i="7"/>
  <c r="DZ267" i="7"/>
  <c r="DZ476" i="7"/>
  <c r="DZ637" i="7"/>
  <c r="DZ708" i="7"/>
  <c r="DZ786" i="7"/>
  <c r="DZ245" i="7"/>
  <c r="DZ14" i="7"/>
  <c r="DZ41" i="7"/>
  <c r="DZ111" i="7"/>
  <c r="DZ155" i="7"/>
  <c r="DZ287" i="7"/>
  <c r="DZ223" i="7"/>
  <c r="DZ12" i="7"/>
  <c r="DZ633" i="7"/>
  <c r="DZ724" i="7"/>
  <c r="DZ800" i="7"/>
  <c r="DZ76" i="7"/>
  <c r="DZ288" i="7"/>
  <c r="DZ323" i="7"/>
  <c r="DZ428" i="7"/>
  <c r="DZ455" i="7"/>
  <c r="DZ542" i="7"/>
  <c r="DZ170" i="7"/>
  <c r="DZ464" i="7"/>
  <c r="DZ787" i="7"/>
  <c r="DZ16" i="7"/>
  <c r="DZ117" i="7"/>
  <c r="DZ552" i="7"/>
  <c r="DZ816" i="7"/>
  <c r="DZ630" i="7"/>
  <c r="DZ721" i="7"/>
  <c r="DZ821" i="7"/>
  <c r="DZ59" i="7"/>
  <c r="DZ300" i="7"/>
  <c r="DZ545" i="7"/>
  <c r="DZ105" i="7"/>
  <c r="DZ204" i="7"/>
  <c r="DZ210" i="7"/>
  <c r="DZ330" i="7"/>
  <c r="DZ337" i="7"/>
  <c r="DZ612" i="7"/>
  <c r="DZ302" i="7"/>
  <c r="DZ453" i="7"/>
  <c r="DZ460" i="7"/>
  <c r="DZ561" i="7"/>
  <c r="DZ363" i="7"/>
  <c r="DZ606" i="7"/>
  <c r="DZ274" i="7"/>
  <c r="DZ334" i="7"/>
  <c r="DZ421" i="7"/>
  <c r="DZ477" i="7"/>
  <c r="DZ33" i="7"/>
  <c r="DZ243" i="7"/>
  <c r="DZ432" i="7"/>
  <c r="DZ508" i="7"/>
  <c r="DZ562" i="7"/>
  <c r="DZ685" i="7"/>
  <c r="DZ512" i="7"/>
  <c r="DZ163" i="7"/>
  <c r="DZ224" i="7"/>
  <c r="DZ259" i="7"/>
  <c r="DZ322" i="7"/>
  <c r="DZ535" i="7"/>
  <c r="DZ753" i="7"/>
  <c r="DZ728" i="7"/>
  <c r="DZ804" i="7"/>
  <c r="DZ434" i="7"/>
  <c r="DZ180" i="7"/>
  <c r="DZ289" i="7"/>
  <c r="DZ185" i="7"/>
  <c r="DZ506" i="7"/>
  <c r="DZ784" i="7"/>
  <c r="DZ719" i="7"/>
  <c r="DZ746" i="7"/>
  <c r="DZ750" i="7"/>
  <c r="DZ726" i="7"/>
  <c r="DZ418" i="7"/>
  <c r="DZ22" i="7"/>
  <c r="DZ480" i="7"/>
  <c r="DZ238" i="7"/>
  <c r="DZ439" i="7"/>
  <c r="DZ591" i="7"/>
  <c r="DZ3" i="7"/>
  <c r="DZ64" i="7"/>
  <c r="DZ395" i="7"/>
  <c r="DZ691" i="7"/>
  <c r="DZ479" i="7"/>
  <c r="DZ119" i="7"/>
  <c r="DZ225" i="7"/>
  <c r="DZ351" i="7"/>
  <c r="DZ396" i="7"/>
  <c r="DZ681" i="7"/>
  <c r="DZ507" i="7"/>
  <c r="DZ773" i="7"/>
  <c r="DZ47" i="7"/>
  <c r="DZ57" i="7"/>
  <c r="DZ478" i="7"/>
  <c r="DZ759" i="7"/>
  <c r="DZ473" i="7"/>
  <c r="DZ514" i="7"/>
  <c r="DZ597" i="7"/>
  <c r="DZ665" i="7"/>
  <c r="DZ614" i="7"/>
  <c r="DZ37" i="7"/>
  <c r="DZ89" i="7"/>
  <c r="DZ115" i="7"/>
  <c r="DZ281" i="7"/>
  <c r="DZ162" i="7"/>
  <c r="DZ352" i="7"/>
  <c r="DZ771" i="7"/>
  <c r="DZ17" i="7"/>
  <c r="DZ93" i="7"/>
  <c r="DZ134" i="7"/>
  <c r="DZ720" i="7"/>
  <c r="DZ132" i="7"/>
  <c r="DZ258" i="7"/>
  <c r="DZ342" i="7"/>
  <c r="DZ406" i="7"/>
  <c r="DZ467" i="7"/>
  <c r="DZ768" i="7"/>
  <c r="DZ200" i="7"/>
  <c r="DZ520" i="7"/>
  <c r="DZ544" i="7"/>
  <c r="DZ686" i="7"/>
  <c r="DZ740" i="7"/>
  <c r="DZ747" i="7"/>
  <c r="DZ618" i="7"/>
  <c r="DZ361" i="7"/>
  <c r="DZ448" i="7"/>
  <c r="DZ566" i="7"/>
  <c r="DZ694" i="7"/>
  <c r="DZ463" i="7"/>
  <c r="DZ729" i="7"/>
  <c r="DZ580" i="7"/>
  <c r="DZ677" i="7"/>
  <c r="DZ763" i="7"/>
  <c r="DZ826" i="7"/>
  <c r="DZ106" i="7"/>
  <c r="DZ279" i="7"/>
  <c r="DZ320" i="7"/>
  <c r="DZ414" i="7"/>
  <c r="DZ515" i="7"/>
  <c r="DZ99" i="7"/>
  <c r="DZ820" i="7"/>
  <c r="DZ6" i="7"/>
  <c r="DZ232" i="7"/>
  <c r="DZ495" i="7"/>
  <c r="DZ443" i="7"/>
  <c r="DZ346" i="7"/>
  <c r="DZ593" i="7"/>
  <c r="DZ139" i="7"/>
  <c r="DZ143" i="7"/>
  <c r="DZ696" i="7"/>
  <c r="DZ513" i="7"/>
  <c r="DZ167" i="7"/>
  <c r="DZ663" i="7"/>
  <c r="DZ121" i="7"/>
  <c r="DZ28" i="7"/>
  <c r="DZ166" i="7"/>
  <c r="DZ525" i="7"/>
  <c r="DZ290" i="7"/>
  <c r="DZ212" i="7"/>
  <c r="DZ135" i="7"/>
  <c r="DZ454" i="7"/>
  <c r="DZ20" i="7"/>
  <c r="DZ142" i="7"/>
  <c r="DZ173" i="7"/>
  <c r="DZ11" i="7"/>
  <c r="DZ277" i="7"/>
  <c r="DZ389" i="7"/>
  <c r="DZ369" i="7"/>
  <c r="DZ412" i="7"/>
  <c r="DZ471" i="7"/>
  <c r="DZ536" i="7"/>
  <c r="DZ239" i="7"/>
  <c r="DZ65" i="7"/>
  <c r="DZ94" i="7"/>
  <c r="DZ178" i="7"/>
  <c r="DZ236" i="7"/>
  <c r="DZ120" i="7"/>
  <c r="DZ314" i="7"/>
  <c r="DZ615" i="7"/>
  <c r="DZ634" i="7"/>
  <c r="DZ702" i="7"/>
  <c r="DZ780" i="7"/>
  <c r="DZ218" i="7"/>
  <c r="DZ165" i="7"/>
  <c r="DZ211" i="7"/>
  <c r="DZ348" i="7"/>
  <c r="DZ390" i="7"/>
  <c r="DZ608" i="7"/>
  <c r="DZ15" i="7"/>
  <c r="DZ54" i="7"/>
  <c r="DZ131" i="7"/>
  <c r="DZ233" i="7"/>
  <c r="DZ266" i="7"/>
  <c r="DZ381" i="7"/>
  <c r="DZ574" i="7"/>
  <c r="DZ422" i="7"/>
  <c r="DZ485" i="7"/>
  <c r="DZ537" i="7"/>
  <c r="DZ609" i="7"/>
  <c r="DZ427" i="7"/>
  <c r="DZ692" i="7"/>
  <c r="DZ629" i="7"/>
  <c r="DZ723" i="7"/>
  <c r="DZ808" i="7"/>
  <c r="DZ25" i="7"/>
  <c r="DZ325" i="7"/>
  <c r="DZ237" i="7"/>
  <c r="DZ584" i="7"/>
  <c r="DZ639" i="7"/>
  <c r="DZ707" i="7"/>
  <c r="DZ809" i="7"/>
  <c r="DZ91" i="7"/>
  <c r="DZ619" i="7"/>
  <c r="DZ715" i="7"/>
  <c r="DZ802" i="7"/>
  <c r="DZ828" i="7"/>
  <c r="DZ345" i="7"/>
  <c r="DZ578" i="7"/>
  <c r="DZ447" i="7"/>
  <c r="DZ532" i="7"/>
  <c r="DZ558" i="7"/>
  <c r="DZ669" i="7"/>
  <c r="DZ572" i="7"/>
  <c r="DZ110" i="7"/>
  <c r="DZ253" i="7"/>
  <c r="DZ222" i="7"/>
  <c r="DZ335" i="7"/>
  <c r="DZ417" i="7"/>
  <c r="DZ701" i="7"/>
  <c r="DZ262" i="7"/>
  <c r="DZ251" i="7"/>
  <c r="DZ689" i="7"/>
  <c r="DZ103" i="7"/>
  <c r="DZ782" i="7"/>
  <c r="DZ26" i="7"/>
  <c r="DZ576" i="7"/>
  <c r="DZ271" i="7"/>
  <c r="DZ286" i="7"/>
  <c r="DZ195" i="7"/>
  <c r="DZ107" i="7"/>
  <c r="DZ624" i="7"/>
  <c r="DZ44" i="7"/>
  <c r="DZ657" i="7"/>
  <c r="DZ152" i="7"/>
  <c r="DZ705" i="7"/>
  <c r="DZ470" i="7"/>
  <c r="DZ484" i="7"/>
  <c r="DZ557" i="7"/>
  <c r="DZ602" i="7"/>
  <c r="DZ653" i="7"/>
  <c r="DZ654" i="7"/>
  <c r="DZ149" i="7"/>
  <c r="DZ193" i="7"/>
  <c r="DZ313" i="7"/>
  <c r="DZ376" i="7"/>
  <c r="DZ533" i="7"/>
  <c r="DZ776" i="7"/>
  <c r="DZ764" i="7"/>
  <c r="EA2" i="7"/>
  <c r="EA661" i="7" s="1"/>
  <c r="DZ67" i="7"/>
  <c r="DZ154" i="7"/>
  <c r="DZ635" i="7"/>
  <c r="DZ366" i="7"/>
  <c r="DZ457" i="7"/>
  <c r="DZ452" i="7"/>
  <c r="DZ312" i="7"/>
  <c r="DZ426" i="7"/>
  <c r="DZ198" i="7"/>
  <c r="DZ62" i="7"/>
  <c r="DZ53" i="7"/>
  <c r="DZ332" i="7"/>
  <c r="DZ573" i="7"/>
  <c r="DZ732" i="7"/>
  <c r="DZ116" i="7"/>
  <c r="DZ368" i="7"/>
  <c r="DZ387" i="7"/>
  <c r="DZ465" i="7"/>
  <c r="DZ21" i="7"/>
  <c r="DZ315" i="7"/>
  <c r="DZ367" i="7"/>
  <c r="DZ620" i="7"/>
  <c r="DZ730" i="7"/>
  <c r="DZ703" i="7"/>
  <c r="DZ8" i="7"/>
  <c r="DZ752" i="7"/>
  <c r="DZ299" i="7"/>
  <c r="DZ394" i="7"/>
  <c r="DZ462" i="7"/>
  <c r="DZ511" i="7"/>
  <c r="DZ138" i="7"/>
  <c r="DZ400" i="7"/>
  <c r="DZ72" i="7"/>
  <c r="DZ158" i="7"/>
  <c r="DZ136" i="7"/>
  <c r="DZ219" i="7"/>
  <c r="DZ228" i="7"/>
  <c r="DZ466" i="7"/>
  <c r="DZ554" i="7"/>
  <c r="DZ599" i="7"/>
  <c r="DZ646" i="7"/>
  <c r="DZ672" i="7"/>
  <c r="DZ74" i="7"/>
  <c r="DZ388" i="7"/>
  <c r="DZ449" i="7"/>
  <c r="DZ543" i="7"/>
  <c r="DZ607" i="7"/>
  <c r="DZ382" i="7"/>
  <c r="DZ582" i="7"/>
  <c r="DZ628" i="7"/>
  <c r="DZ739" i="7"/>
  <c r="DZ777" i="7"/>
  <c r="DZ190" i="7"/>
  <c r="DZ435" i="7"/>
  <c r="DZ183" i="7"/>
  <c r="DZ133" i="7"/>
  <c r="DZ220" i="7"/>
  <c r="DZ278" i="7"/>
  <c r="DZ360" i="7"/>
  <c r="DZ415" i="7"/>
  <c r="DZ365" i="7"/>
  <c r="DZ833" i="7"/>
  <c r="DZ90" i="7"/>
  <c r="DZ146" i="7"/>
  <c r="DZ709" i="7"/>
  <c r="DZ92" i="7"/>
  <c r="DZ102" i="7"/>
  <c r="DZ201" i="7"/>
  <c r="DZ196" i="7"/>
  <c r="DZ324" i="7"/>
  <c r="DZ386" i="7"/>
  <c r="DZ199" i="7"/>
  <c r="DZ706" i="7"/>
  <c r="DZ796" i="7"/>
  <c r="DZ7" i="7"/>
  <c r="DZ374" i="7"/>
  <c r="DZ610" i="7"/>
  <c r="DZ436" i="7"/>
  <c r="DZ472" i="7"/>
  <c r="DZ563" i="7"/>
  <c r="DZ667" i="7"/>
  <c r="DZ501" i="7"/>
  <c r="DZ738" i="7"/>
  <c r="DZ141" i="7"/>
  <c r="DZ603" i="7"/>
  <c r="DZ191" i="7"/>
  <c r="DZ354" i="7"/>
  <c r="DZ636" i="7"/>
  <c r="DZ779" i="7"/>
  <c r="DZ526" i="7"/>
  <c r="DZ725" i="7"/>
  <c r="DZ504" i="7"/>
  <c r="DZ375" i="7"/>
  <c r="DZ215" i="7"/>
  <c r="DZ95" i="7"/>
  <c r="DZ66" i="7"/>
  <c r="DZ282" i="7"/>
  <c r="DZ438" i="7"/>
  <c r="DZ260" i="7"/>
  <c r="DZ621" i="7"/>
  <c r="DZ788" i="7"/>
  <c r="DZ522" i="7"/>
  <c r="DZ353" i="7"/>
  <c r="DZ598" i="7"/>
  <c r="DZ240" i="7"/>
  <c r="DZ505" i="7"/>
  <c r="DZ559" i="7"/>
  <c r="DZ652" i="7"/>
  <c r="DZ517" i="7"/>
  <c r="DZ769" i="7"/>
  <c r="DZ493" i="7"/>
  <c r="DZ770" i="7"/>
  <c r="DZ129" i="7"/>
  <c r="DZ45" i="7"/>
  <c r="DZ488" i="7"/>
  <c r="DZ306" i="7"/>
  <c r="DZ404" i="7"/>
  <c r="DZ524" i="7"/>
  <c r="DZ595" i="7"/>
  <c r="DZ650" i="7"/>
  <c r="DZ570" i="7"/>
  <c r="DZ807" i="7"/>
  <c r="DZ205" i="7"/>
  <c r="DZ256" i="7"/>
  <c r="DZ344" i="7"/>
  <c r="DZ373" i="7"/>
  <c r="DZ744" i="7"/>
  <c r="DZ617" i="7"/>
  <c r="DZ713" i="7"/>
  <c r="DZ761" i="7"/>
  <c r="DZ664" i="7"/>
  <c r="DZ207" i="7"/>
  <c r="DZ483" i="7"/>
  <c r="DZ519" i="7"/>
  <c r="DZ590" i="7"/>
  <c r="DZ647" i="7"/>
  <c r="DZ748" i="7"/>
  <c r="DZ810" i="7"/>
  <c r="DZ642" i="7"/>
  <c r="DZ795" i="7"/>
  <c r="DZ48" i="7"/>
  <c r="DZ148" i="7"/>
  <c r="DZ680" i="7"/>
  <c r="DZ55" i="7"/>
  <c r="DZ177" i="7"/>
  <c r="DZ202" i="7"/>
  <c r="DZ378" i="7"/>
  <c r="DZ355" i="7"/>
  <c r="DZ498" i="7"/>
  <c r="DZ56" i="7"/>
  <c r="DZ49" i="7"/>
  <c r="DZ171" i="7"/>
  <c r="DZ230" i="7"/>
  <c r="DZ294" i="7"/>
  <c r="DZ357" i="7"/>
  <c r="DZ587" i="7"/>
  <c r="DZ213" i="7"/>
  <c r="DZ339" i="7"/>
  <c r="DZ403" i="7"/>
  <c r="DZ461" i="7"/>
  <c r="DZ775" i="7"/>
  <c r="DZ249" i="7"/>
  <c r="DZ35" i="7"/>
  <c r="DZ86" i="7"/>
  <c r="DZ156" i="7"/>
  <c r="DZ805" i="7"/>
  <c r="DZ250" i="7"/>
  <c r="DZ581" i="7"/>
  <c r="DZ660" i="7"/>
  <c r="DZ755" i="7"/>
  <c r="DZ803" i="7"/>
  <c r="DZ60" i="7"/>
  <c r="DZ327" i="7"/>
  <c r="DZ405" i="7"/>
  <c r="DZ482" i="7"/>
  <c r="DZ130" i="7"/>
  <c r="DZ393" i="7"/>
  <c r="DZ693" i="7"/>
  <c r="DZ83" i="7"/>
  <c r="DZ588" i="7"/>
  <c r="DZ293" i="7"/>
  <c r="DZ492" i="7"/>
  <c r="DZ144" i="7"/>
  <c r="DZ109" i="7"/>
  <c r="DZ356" i="7"/>
  <c r="DZ188" i="7"/>
  <c r="DZ811" i="7"/>
  <c r="DZ638" i="7"/>
  <c r="DZ385" i="7"/>
  <c r="DZ391" i="7"/>
  <c r="DZ319" i="7"/>
  <c r="DZ743" i="7"/>
  <c r="DZ169" i="7"/>
  <c r="DZ38" i="7"/>
  <c r="DZ292" i="7"/>
  <c r="DZ73" i="7"/>
  <c r="DZ604" i="7"/>
  <c r="DZ398" i="7"/>
  <c r="DZ674" i="7"/>
  <c r="DZ749" i="7"/>
  <c r="DZ794" i="7"/>
  <c r="DZ78" i="7"/>
  <c r="DZ350" i="7"/>
  <c r="DZ301" i="7"/>
  <c r="DZ81" i="7"/>
  <c r="DZ104" i="7"/>
  <c r="DZ179" i="7"/>
  <c r="DZ52" i="7"/>
  <c r="DZ745" i="7"/>
  <c r="DZ613" i="7"/>
  <c r="DZ623" i="7"/>
  <c r="DZ762" i="7"/>
  <c r="DZ683" i="7"/>
  <c r="DZ176" i="7"/>
  <c r="DZ5" i="7"/>
  <c r="DZ362" i="7"/>
  <c r="DZ429" i="7"/>
  <c r="DZ445" i="7"/>
  <c r="DZ571" i="7"/>
  <c r="DZ285" i="7"/>
  <c r="DZ758" i="7"/>
  <c r="DZ27" i="7"/>
  <c r="DZ36" i="7"/>
  <c r="DZ128" i="7"/>
  <c r="DZ700" i="7"/>
  <c r="DZ98" i="7"/>
  <c r="DZ698" i="7"/>
  <c r="DZ766" i="7"/>
  <c r="DZ825" i="7"/>
  <c r="DZ208" i="7"/>
  <c r="DZ433" i="7"/>
  <c r="DZ24" i="7"/>
  <c r="DZ153" i="7"/>
  <c r="DZ194" i="7"/>
  <c r="DZ295" i="7"/>
  <c r="DZ284" i="7"/>
  <c r="DZ503" i="7"/>
  <c r="DZ261" i="7"/>
  <c r="DZ486" i="7"/>
  <c r="DZ527" i="7"/>
  <c r="DZ611" i="7"/>
  <c r="DZ423" i="7"/>
  <c r="DZ248" i="7"/>
  <c r="DZ309" i="7"/>
  <c r="DZ328" i="7"/>
  <c r="DZ407" i="7"/>
  <c r="DZ733" i="7"/>
  <c r="DZ419" i="7"/>
  <c r="DZ534" i="7"/>
  <c r="DZ399" i="7"/>
  <c r="DZ275" i="7"/>
  <c r="DZ50" i="7"/>
  <c r="DZ831" i="7"/>
  <c r="DZ68" i="7"/>
  <c r="DZ113" i="7"/>
  <c r="DZ560" i="7"/>
  <c r="DZ235" i="7"/>
  <c r="DZ575" i="7"/>
  <c r="DZ364" i="7"/>
  <c r="DZ297" i="7"/>
  <c r="DZ658" i="7"/>
  <c r="DZ577" i="7"/>
  <c r="DZ799" i="7"/>
  <c r="DZ827" i="7"/>
  <c r="DZ97" i="7"/>
  <c r="DZ549" i="7"/>
  <c r="DZ797" i="7"/>
  <c r="DZ160" i="7"/>
  <c r="DZ221" i="7"/>
  <c r="DZ296" i="7"/>
  <c r="DZ383" i="7"/>
  <c r="DZ509" i="7"/>
  <c r="DZ338" i="7"/>
  <c r="DZ714" i="7"/>
  <c r="DZ801" i="7"/>
  <c r="DZ32" i="7"/>
  <c r="DZ122" i="7"/>
  <c r="DZ625" i="7"/>
  <c r="DZ502" i="7"/>
  <c r="DZ499" i="7"/>
  <c r="DZ589" i="7"/>
  <c r="DZ648" i="7"/>
  <c r="DZ735" i="7"/>
  <c r="DZ734" i="7"/>
  <c r="DZ70" i="7"/>
  <c r="DZ172" i="7"/>
  <c r="DZ150" i="7"/>
  <c r="DZ273" i="7"/>
  <c r="DZ310" i="7"/>
  <c r="DZ551" i="7"/>
  <c r="DZ823" i="7"/>
  <c r="DZ31" i="7"/>
  <c r="DZ96" i="7"/>
  <c r="DZ596" i="7"/>
  <c r="DZ71" i="7"/>
  <c r="DZ187" i="7"/>
  <c r="DZ246" i="7"/>
  <c r="DZ341" i="7"/>
  <c r="DZ370" i="7"/>
  <c r="DZ649" i="7"/>
  <c r="DZ75" i="7"/>
  <c r="DZ631" i="7"/>
  <c r="DZ550" i="7"/>
  <c r="DZ678" i="7"/>
  <c r="DZ643" i="7"/>
  <c r="DZ736" i="7"/>
  <c r="DZ13" i="7"/>
  <c r="DZ343" i="7"/>
  <c r="DZ446" i="7"/>
  <c r="DZ538" i="7"/>
  <c r="DZ601" i="7"/>
  <c r="DZ336" i="7"/>
  <c r="DZ594" i="7"/>
  <c r="DZ682" i="7"/>
  <c r="DZ711" i="7"/>
  <c r="DZ340" i="7"/>
  <c r="DZ242" i="7"/>
  <c r="DZ431" i="7"/>
  <c r="DZ772" i="7"/>
  <c r="DZ161" i="7"/>
  <c r="DZ806" i="7"/>
  <c r="DZ10" i="7"/>
  <c r="DZ819" i="7"/>
  <c r="DZ487" i="7"/>
  <c r="DZ4" i="7"/>
  <c r="DZ760" i="7"/>
  <c r="DZ39" i="7"/>
  <c r="DZ174" i="7"/>
  <c r="DZ252" i="7"/>
  <c r="DZ175" i="7"/>
  <c r="DZ416" i="7"/>
  <c r="DZ276" i="7"/>
  <c r="DZ298" i="7"/>
  <c r="DZ410" i="7"/>
  <c r="DZ481" i="7"/>
  <c r="DZ126" i="7"/>
  <c r="DZ785" i="7"/>
  <c r="DZ43" i="7"/>
  <c r="DZ137" i="7"/>
  <c r="DZ229" i="7"/>
  <c r="DZ264" i="7"/>
  <c r="DZ227" i="7"/>
  <c r="DZ108" i="7"/>
  <c r="DZ684" i="7"/>
  <c r="DZ757" i="7"/>
  <c r="DZ791" i="7"/>
  <c r="DZ69" i="7"/>
  <c r="DZ329" i="7"/>
  <c r="DZ209" i="7"/>
  <c r="DZ307" i="7"/>
  <c r="DZ380" i="7"/>
  <c r="DZ437" i="7"/>
  <c r="DZ751" i="7"/>
  <c r="DZ46" i="7"/>
  <c r="DZ118" i="7"/>
  <c r="DZ226" i="7"/>
  <c r="DZ257" i="7"/>
  <c r="DZ181" i="7"/>
  <c r="DZ442" i="7"/>
  <c r="DZ359" i="7"/>
  <c r="DZ441" i="7"/>
  <c r="DZ475" i="7"/>
  <c r="DZ565" i="7"/>
  <c r="DZ291" i="7"/>
  <c r="DZ531" i="7"/>
  <c r="DZ668" i="7"/>
  <c r="DZ690" i="7"/>
  <c r="DZ815" i="7"/>
  <c r="DZ217" i="7"/>
  <c r="DZ272" i="7"/>
  <c r="DZ491" i="7"/>
  <c r="DZ516" i="7"/>
  <c r="DZ622" i="7"/>
  <c r="DZ644" i="7"/>
  <c r="DZ731" i="7"/>
  <c r="DZ781" i="7"/>
  <c r="DZ184" i="7"/>
  <c r="DZ626" i="7"/>
  <c r="DZ722" i="7"/>
  <c r="DZ774" i="7"/>
  <c r="DZ77" i="7"/>
  <c r="DZ450" i="7"/>
  <c r="DZ402" i="7"/>
  <c r="DZ474" i="7"/>
  <c r="DZ523" i="7"/>
  <c r="DZ605" i="7"/>
  <c r="DZ440" i="7"/>
  <c r="DZ679" i="7"/>
  <c r="DZ358" i="7"/>
  <c r="DZ401" i="7"/>
  <c r="DZ124" i="7"/>
  <c r="DZ489" i="7"/>
  <c r="DZ568" i="7"/>
  <c r="DZ88" i="7"/>
  <c r="DZ206" i="7"/>
  <c r="DZ23" i="7"/>
  <c r="DZ269" i="7"/>
  <c r="DZ321" i="7"/>
  <c r="DZ413" i="7"/>
  <c r="DZ592" i="7"/>
  <c r="DZ789" i="7"/>
  <c r="DZ444" i="7"/>
  <c r="DZ529" i="7"/>
  <c r="DZ555" i="7"/>
  <c r="DZ687" i="7"/>
  <c r="DZ539" i="7"/>
  <c r="DZ411" i="7"/>
  <c r="DZ247" i="7"/>
  <c r="DZ283" i="7"/>
  <c r="DZ316" i="7"/>
  <c r="DZ430" i="7"/>
  <c r="DZ641" i="7"/>
  <c r="DZ127" i="7"/>
  <c r="DZ817" i="7"/>
  <c r="DZ829" i="7"/>
  <c r="DZ100" i="7"/>
  <c r="DZ521" i="7"/>
  <c r="DZ765" i="7"/>
  <c r="DZ317" i="7"/>
  <c r="DZ456" i="7"/>
  <c r="DZ468" i="7"/>
  <c r="DZ567" i="7"/>
  <c r="DZ308" i="7"/>
  <c r="DZ244" i="7"/>
  <c r="DZ280" i="7"/>
  <c r="DZ384" i="7"/>
  <c r="DZ424" i="7"/>
  <c r="DZ666" i="7"/>
  <c r="DZ42" i="7"/>
  <c r="DZ496" i="7"/>
  <c r="DZ586" i="7"/>
  <c r="DZ645" i="7"/>
  <c r="DZ718" i="7"/>
  <c r="DZ699" i="7"/>
  <c r="DZ151" i="7"/>
  <c r="DZ326" i="7"/>
  <c r="DZ9" i="7"/>
  <c r="DZ79" i="7"/>
  <c r="DZ157" i="7"/>
  <c r="DZ662" i="7"/>
  <c r="DZ82" i="7"/>
  <c r="DZ695" i="7"/>
  <c r="DZ756" i="7"/>
  <c r="DZ822" i="7"/>
  <c r="DZ830" i="7"/>
  <c r="DZ408" i="7"/>
  <c r="DZ655" i="7"/>
  <c r="DZ792" i="7"/>
  <c r="DZ58" i="7"/>
  <c r="DZ145" i="7"/>
  <c r="DZ197" i="7"/>
  <c r="DZ19" i="7"/>
  <c r="DZ546" i="7"/>
  <c r="DZ675" i="7"/>
  <c r="DZ640" i="7"/>
  <c r="DZ716" i="7"/>
  <c r="DZ34" i="7"/>
  <c r="DZ234" i="7"/>
  <c r="DZ303" i="7"/>
  <c r="DZ397" i="7"/>
  <c r="DZ420" i="7"/>
  <c r="DZ510" i="7"/>
  <c r="DZ114" i="7"/>
  <c r="DZ425" i="7"/>
  <c r="DZ548" i="7"/>
  <c r="DZ469" i="7"/>
  <c r="DZ697" i="7"/>
  <c r="DZ63" i="7"/>
  <c r="DZ164" i="7"/>
  <c r="EA268" i="7" l="1"/>
  <c r="EA277" i="7"/>
  <c r="EA387" i="7"/>
  <c r="EA391" i="7"/>
  <c r="EA649" i="7"/>
  <c r="EA688" i="7"/>
  <c r="EA731" i="7"/>
  <c r="EA582" i="7"/>
  <c r="EA635" i="7"/>
  <c r="EA704" i="7"/>
  <c r="EA784" i="7"/>
  <c r="EA147" i="7"/>
  <c r="EA19" i="7"/>
  <c r="EA451" i="7"/>
  <c r="EA559" i="7"/>
  <c r="EA639" i="7"/>
  <c r="EA738" i="7"/>
  <c r="EA713" i="7"/>
  <c r="EA177" i="7"/>
  <c r="EA711" i="7"/>
  <c r="EB2" i="7"/>
  <c r="EB661" i="7" s="1"/>
  <c r="EA228" i="7"/>
  <c r="EA296" i="7"/>
  <c r="EA736" i="7"/>
  <c r="EA87" i="7"/>
  <c r="EA116" i="7"/>
  <c r="EA188" i="7"/>
  <c r="EA271" i="7"/>
  <c r="EA284" i="7"/>
  <c r="EA507" i="7"/>
  <c r="EA524" i="7"/>
  <c r="EA597" i="7"/>
  <c r="EA689" i="7"/>
  <c r="EA702" i="7"/>
  <c r="EA787" i="7"/>
  <c r="EA410" i="7"/>
  <c r="EA626" i="7"/>
  <c r="EA764" i="7"/>
  <c r="EA216" i="7"/>
  <c r="EA222" i="7"/>
  <c r="EA443" i="7"/>
  <c r="EA422" i="7"/>
  <c r="EA407" i="7"/>
  <c r="EA498" i="7"/>
  <c r="EA566" i="7"/>
  <c r="EA659" i="7"/>
  <c r="EA397" i="7"/>
  <c r="EA628" i="7"/>
  <c r="EA449" i="7"/>
  <c r="EA497" i="7"/>
  <c r="EA568" i="7"/>
  <c r="EA779" i="7"/>
  <c r="EA375" i="7"/>
  <c r="EA483" i="7"/>
  <c r="EA530" i="7"/>
  <c r="EA602" i="7"/>
  <c r="EA401" i="7"/>
  <c r="EA636" i="7"/>
  <c r="EA132" i="7"/>
  <c r="EA185" i="7"/>
  <c r="EA287" i="7"/>
  <c r="EA377" i="7"/>
  <c r="EA505" i="7"/>
  <c r="EA708" i="7"/>
  <c r="EA589" i="7"/>
  <c r="EA676" i="7"/>
  <c r="EA728" i="7"/>
  <c r="EA801" i="7"/>
  <c r="EA211" i="7"/>
  <c r="EA128" i="7"/>
  <c r="EA148" i="7"/>
  <c r="EA706" i="7"/>
  <c r="EA269" i="7"/>
  <c r="EA686" i="7"/>
  <c r="EA196" i="7"/>
  <c r="EA350" i="7"/>
  <c r="EA809" i="7"/>
  <c r="EA115" i="7"/>
  <c r="EA122" i="7"/>
  <c r="EA125" i="7"/>
  <c r="EA586" i="7"/>
  <c r="EA423" i="7"/>
  <c r="EA80" i="7"/>
  <c r="EA220" i="7"/>
  <c r="EA241" i="7"/>
  <c r="EA199" i="7"/>
  <c r="EA383" i="7"/>
  <c r="EA476" i="7"/>
  <c r="EA716" i="7"/>
  <c r="EA396" i="7"/>
  <c r="EA421" i="7"/>
  <c r="EA652" i="7"/>
  <c r="EA308" i="7"/>
  <c r="EA492" i="7"/>
  <c r="EA385" i="7"/>
  <c r="EA267" i="7"/>
  <c r="EA477" i="7"/>
  <c r="EA523" i="7"/>
  <c r="EA599" i="7"/>
  <c r="EA129" i="7"/>
  <c r="EA238" i="7"/>
  <c r="EA806" i="7"/>
  <c r="EA726" i="7"/>
  <c r="EA767" i="7"/>
  <c r="EA25" i="7"/>
  <c r="EA133" i="7"/>
  <c r="EA592" i="7"/>
  <c r="EA490" i="7"/>
  <c r="EA694" i="7"/>
  <c r="EA741" i="7"/>
  <c r="EA771" i="7"/>
  <c r="EA54" i="7"/>
  <c r="EA290" i="7"/>
  <c r="EA336" i="7"/>
  <c r="EA46" i="7"/>
  <c r="EA139" i="7"/>
  <c r="EA351" i="7"/>
  <c r="EA403" i="7"/>
  <c r="EA293" i="7"/>
  <c r="EA246" i="7"/>
  <c r="EA281" i="7"/>
  <c r="EA388" i="7"/>
  <c r="EA428" i="7"/>
  <c r="EA699" i="7"/>
  <c r="EA552" i="7"/>
  <c r="EA695" i="7"/>
  <c r="EA748" i="7"/>
  <c r="EA816" i="7"/>
  <c r="EA193" i="7"/>
  <c r="EA442" i="7"/>
  <c r="EA172" i="7"/>
  <c r="EA4" i="7"/>
  <c r="EA70" i="7"/>
  <c r="EA151" i="7"/>
  <c r="EA674" i="7"/>
  <c r="EA29" i="7"/>
  <c r="EA74" i="7"/>
  <c r="EA549" i="7"/>
  <c r="EA693" i="7"/>
  <c r="EA758" i="7"/>
  <c r="EA812" i="7"/>
  <c r="EA41" i="7"/>
  <c r="EA355" i="7"/>
  <c r="EA547" i="7"/>
  <c r="EA633" i="7"/>
  <c r="EA705" i="7"/>
  <c r="EA760" i="7"/>
  <c r="EA508" i="7"/>
  <c r="EA591" i="7"/>
  <c r="EA662" i="7"/>
  <c r="EA722" i="7"/>
  <c r="EA5" i="7"/>
  <c r="EA252" i="7"/>
  <c r="EA289" i="7"/>
  <c r="EA360" i="7"/>
  <c r="EA409" i="7"/>
  <c r="EA516" i="7"/>
  <c r="EA130" i="7"/>
  <c r="EA367" i="7"/>
  <c r="EA717" i="7"/>
  <c r="EA822" i="7"/>
  <c r="EA72" i="7"/>
  <c r="EA339" i="7"/>
  <c r="EA667" i="7"/>
  <c r="EA191" i="7"/>
  <c r="EA15" i="7"/>
  <c r="EA67" i="7"/>
  <c r="EA665" i="7"/>
  <c r="EA543" i="7"/>
  <c r="EA654" i="7"/>
  <c r="EA791" i="7"/>
  <c r="EA60" i="7"/>
  <c r="EA176" i="7"/>
  <c r="EA664" i="7"/>
  <c r="EA226" i="7"/>
  <c r="EA237" i="7"/>
  <c r="EA638" i="7"/>
  <c r="EA790" i="7"/>
  <c r="EA159" i="7"/>
  <c r="EA349" i="7"/>
  <c r="EA698" i="7"/>
  <c r="EA502" i="7"/>
  <c r="EA179" i="7"/>
  <c r="EA785" i="7"/>
  <c r="EA595" i="7"/>
  <c r="EA594" i="7"/>
  <c r="EA248" i="7"/>
  <c r="EA800" i="7"/>
  <c r="EA600" i="7"/>
  <c r="EA405" i="7"/>
  <c r="EA804" i="7"/>
  <c r="EA52" i="7"/>
  <c r="EA475" i="7"/>
  <c r="EA684" i="7"/>
  <c r="EA187" i="7"/>
  <c r="EA304" i="7"/>
  <c r="EA624" i="7"/>
  <c r="EA634" i="7"/>
  <c r="EA719" i="7"/>
  <c r="EA430" i="7"/>
  <c r="EA657" i="7"/>
  <c r="EA798" i="7"/>
  <c r="EA50" i="7"/>
  <c r="EA113" i="7"/>
  <c r="EA198" i="7"/>
  <c r="EA270" i="7"/>
  <c r="EA192" i="7"/>
  <c r="EA645" i="7"/>
  <c r="EA821" i="7"/>
  <c r="EA28" i="7"/>
  <c r="EA86" i="7"/>
  <c r="EA460" i="7"/>
  <c r="EA751" i="7"/>
  <c r="EA768" i="7"/>
  <c r="EA165" i="7"/>
  <c r="EA324" i="7"/>
  <c r="EA515" i="7"/>
  <c r="EA576" i="7"/>
  <c r="EA723" i="7"/>
  <c r="EA371" i="7"/>
  <c r="EA400" i="7"/>
  <c r="EA512" i="7"/>
  <c r="EA616" i="7"/>
  <c r="EA359" i="7"/>
  <c r="EA732" i="7"/>
  <c r="EA825" i="7"/>
  <c r="EA61" i="7"/>
  <c r="EA143" i="7"/>
  <c r="EA593" i="7"/>
  <c r="EA33" i="7"/>
  <c r="EA45" i="7"/>
  <c r="EA137" i="7"/>
  <c r="EA225" i="7"/>
  <c r="EA272" i="7"/>
  <c r="EA264" i="7"/>
  <c r="EA463" i="7"/>
  <c r="EA95" i="7"/>
  <c r="EA658" i="7"/>
  <c r="EA786" i="7"/>
  <c r="EA14" i="7"/>
  <c r="EA242" i="7"/>
  <c r="EA489" i="7"/>
  <c r="EA49" i="7"/>
  <c r="EA707" i="7"/>
  <c r="EA803" i="7"/>
  <c r="EA311" i="7"/>
  <c r="EA673" i="7"/>
  <c r="EA753" i="7"/>
  <c r="EA217" i="7"/>
  <c r="EA438" i="7"/>
  <c r="EA432" i="7"/>
  <c r="EA607" i="7"/>
  <c r="EA572" i="7"/>
  <c r="EA110" i="7"/>
  <c r="EA309" i="7"/>
  <c r="EA85" i="7"/>
  <c r="EA436" i="7"/>
  <c r="EA564" i="7"/>
  <c r="EA573" i="7"/>
  <c r="EA670" i="7"/>
  <c r="EA34" i="7"/>
  <c r="EA529" i="7"/>
  <c r="EA522" i="7"/>
  <c r="EA729" i="7"/>
  <c r="EA255" i="7"/>
  <c r="EA117" i="7"/>
  <c r="EA73" i="7"/>
  <c r="EA322" i="7"/>
  <c r="EA127" i="7"/>
  <c r="EA632" i="7"/>
  <c r="EA789" i="7"/>
  <c r="EA297" i="7"/>
  <c r="EA590" i="7"/>
  <c r="EA170" i="7"/>
  <c r="EA725" i="7"/>
  <c r="EA206" i="7"/>
  <c r="EA78" i="7"/>
  <c r="EA53" i="7"/>
  <c r="EA282" i="7"/>
  <c r="EA7" i="7"/>
  <c r="EA180" i="7"/>
  <c r="EA209" i="7"/>
  <c r="EA353" i="7"/>
  <c r="EA439" i="7"/>
  <c r="EA625" i="7"/>
  <c r="EA8" i="7"/>
  <c r="EA105" i="7"/>
  <c r="EA175" i="7"/>
  <c r="EA249" i="7"/>
  <c r="EA121" i="7"/>
  <c r="EA298" i="7"/>
  <c r="EA465" i="7"/>
  <c r="EA364" i="7"/>
  <c r="EA424" i="7"/>
  <c r="EA680" i="7"/>
  <c r="EA709" i="7"/>
  <c r="EA815" i="7"/>
  <c r="EA532" i="7"/>
  <c r="EA598" i="7"/>
  <c r="EA644" i="7"/>
  <c r="EA737" i="7"/>
  <c r="EA824" i="7"/>
  <c r="EA56" i="7"/>
  <c r="EA101" i="7"/>
  <c r="EA144" i="7"/>
  <c r="EA299" i="7"/>
  <c r="EA234" i="7"/>
  <c r="EA444" i="7"/>
  <c r="EA194" i="7"/>
  <c r="EA321" i="7"/>
  <c r="EA379" i="7"/>
  <c r="EA431" i="7"/>
  <c r="EA646" i="7"/>
  <c r="EA111" i="7"/>
  <c r="EA671" i="7"/>
  <c r="EA16" i="7"/>
  <c r="EA47" i="7"/>
  <c r="EA167" i="7"/>
  <c r="EA637" i="7"/>
  <c r="EA102" i="7"/>
  <c r="EA553" i="7"/>
  <c r="EA833" i="7"/>
  <c r="EA114" i="7"/>
  <c r="EA181" i="7"/>
  <c r="EA739" i="7"/>
  <c r="EA807" i="7"/>
  <c r="EA69" i="7"/>
  <c r="EA51" i="7"/>
  <c r="EA585" i="7"/>
  <c r="EA107" i="7"/>
  <c r="EA213" i="7"/>
  <c r="EA20" i="7"/>
  <c r="EA641" i="7"/>
  <c r="EA682" i="7"/>
  <c r="EA820" i="7"/>
  <c r="EA301" i="7"/>
  <c r="EA827" i="7"/>
  <c r="EA416" i="7"/>
  <c r="EA178" i="7"/>
  <c r="EA701" i="7"/>
  <c r="EA770" i="7"/>
  <c r="EA782" i="7"/>
  <c r="EA156" i="7"/>
  <c r="EA9" i="7"/>
  <c r="EA608" i="7"/>
  <c r="EA106" i="7"/>
  <c r="EA724" i="7"/>
  <c r="EA262" i="7"/>
  <c r="EA62" i="7"/>
  <c r="EA145" i="7"/>
  <c r="EA231" i="7"/>
  <c r="EA434" i="7"/>
  <c r="EA710" i="7"/>
  <c r="EA480" i="7"/>
  <c r="EA332" i="7"/>
  <c r="EA417" i="7"/>
  <c r="EA484" i="7"/>
  <c r="EA575" i="7"/>
  <c r="EA210" i="7"/>
  <c r="EA138" i="7"/>
  <c r="EA227" i="7"/>
  <c r="EA319" i="7"/>
  <c r="EA399" i="7"/>
  <c r="EA539" i="7"/>
  <c r="EA826" i="7"/>
  <c r="EA518" i="7"/>
  <c r="EA496" i="7"/>
  <c r="EA558" i="7"/>
  <c r="EA811" i="7"/>
  <c r="EA76" i="7"/>
  <c r="EA461" i="7"/>
  <c r="EA629" i="7"/>
  <c r="EA697" i="7"/>
  <c r="EA781" i="7"/>
  <c r="EA142" i="7"/>
  <c r="EA366" i="7"/>
  <c r="EA155" i="7"/>
  <c r="EA285" i="7"/>
  <c r="EA343" i="7"/>
  <c r="EA470" i="7"/>
  <c r="EA687" i="7"/>
  <c r="EA55" i="7"/>
  <c r="EA361" i="7"/>
  <c r="EA411" i="7"/>
  <c r="EA509" i="7"/>
  <c r="EA570" i="7"/>
  <c r="EA265" i="7"/>
  <c r="EA537" i="7"/>
  <c r="EA84" i="7"/>
  <c r="EA37" i="7"/>
  <c r="EA135" i="7"/>
  <c r="EA292" i="7"/>
  <c r="EA286" i="7"/>
  <c r="EA528" i="7"/>
  <c r="EA97" i="7"/>
  <c r="EA166" i="7"/>
  <c r="EA230" i="7"/>
  <c r="EA325" i="7"/>
  <c r="EA348" i="7"/>
  <c r="EA112" i="7"/>
  <c r="EA219" i="7"/>
  <c r="EA333" i="7"/>
  <c r="EA382" i="7"/>
  <c r="EA501" i="7"/>
  <c r="EA749" i="7"/>
  <c r="EA740" i="7"/>
  <c r="EA772" i="7"/>
  <c r="EA48" i="7"/>
  <c r="EA376" i="7"/>
  <c r="EA619" i="7"/>
  <c r="EA276" i="7"/>
  <c r="EA320" i="7"/>
  <c r="EA464" i="7"/>
  <c r="EA448" i="7"/>
  <c r="EA30" i="7"/>
  <c r="EA291" i="7"/>
  <c r="EA393" i="7"/>
  <c r="EA59" i="7"/>
  <c r="EA39" i="7"/>
  <c r="EA201" i="7"/>
  <c r="EA823" i="7"/>
  <c r="EA446" i="7"/>
  <c r="EA491" i="7"/>
  <c r="EA642" i="7"/>
  <c r="EA481" i="7"/>
  <c r="EA752" i="7"/>
  <c r="EA504" i="7"/>
  <c r="EA696" i="7"/>
  <c r="EA756" i="7"/>
  <c r="EA550" i="7"/>
  <c r="EA31" i="7"/>
  <c r="EA560" i="7"/>
  <c r="EA398" i="7"/>
  <c r="EA346" i="7"/>
  <c r="EA792" i="7"/>
  <c r="EA378" i="7"/>
  <c r="EA91" i="7"/>
  <c r="EA13" i="7"/>
  <c r="EA83" i="7"/>
  <c r="EA214" i="7"/>
  <c r="EA330" i="7"/>
  <c r="EA365" i="7"/>
  <c r="EA81" i="7"/>
  <c r="EA316" i="7"/>
  <c r="EA380" i="7"/>
  <c r="EA488" i="7"/>
  <c r="EA557" i="7"/>
  <c r="EA678" i="7"/>
  <c r="EA730" i="7"/>
  <c r="EA650" i="7"/>
  <c r="EA300" i="7"/>
  <c r="EA372" i="7"/>
  <c r="EA456" i="7"/>
  <c r="EA548" i="7"/>
  <c r="EA94" i="7"/>
  <c r="EA390" i="7"/>
  <c r="EA318" i="7"/>
  <c r="EA685" i="7"/>
  <c r="EA746" i="7"/>
  <c r="EA118" i="7"/>
  <c r="EA527" i="7"/>
  <c r="EA68" i="7"/>
  <c r="EA805" i="7"/>
  <c r="EA10" i="7"/>
  <c r="EA126" i="7"/>
  <c r="EA561" i="7"/>
  <c r="EA793" i="7"/>
  <c r="EA302" i="7"/>
  <c r="EA455" i="7"/>
  <c r="EA503" i="7"/>
  <c r="EA571" i="7"/>
  <c r="EA224" i="7"/>
  <c r="EA500" i="7"/>
  <c r="EA493" i="7"/>
  <c r="EA555" i="7"/>
  <c r="EA677" i="7"/>
  <c r="EA743" i="7"/>
  <c r="EA712" i="7"/>
  <c r="EA146" i="7"/>
  <c r="EA243" i="7"/>
  <c r="EA261" i="7"/>
  <c r="EA384" i="7"/>
  <c r="EA425" i="7"/>
  <c r="EA757" i="7"/>
  <c r="EA100" i="7"/>
  <c r="EA251" i="7"/>
  <c r="EA310" i="7"/>
  <c r="EA462" i="7"/>
  <c r="EA799" i="7"/>
  <c r="EA315" i="7"/>
  <c r="EA373" i="7"/>
  <c r="EA427" i="7"/>
  <c r="EA525" i="7"/>
  <c r="EA280" i="7"/>
  <c r="EA120" i="7"/>
  <c r="EA158" i="7"/>
  <c r="EA565" i="7"/>
  <c r="EA24" i="7"/>
  <c r="EA761" i="7"/>
  <c r="EA454" i="7"/>
  <c r="EA254" i="7"/>
  <c r="EA202" i="7"/>
  <c r="EA160" i="7"/>
  <c r="EA89" i="7"/>
  <c r="EA402" i="7"/>
  <c r="EA614" i="7"/>
  <c r="EA184" i="7"/>
  <c r="EA420" i="7"/>
  <c r="EA656" i="7"/>
  <c r="EA312" i="7"/>
  <c r="EA370" i="7"/>
  <c r="EA413" i="7"/>
  <c r="EA517" i="7"/>
  <c r="EA526" i="7"/>
  <c r="EA759" i="7"/>
  <c r="EA44" i="7"/>
  <c r="EA617" i="7"/>
  <c r="EA733" i="7"/>
  <c r="EA795" i="7"/>
  <c r="EA35" i="7"/>
  <c r="EA273" i="7"/>
  <c r="EA437" i="7"/>
  <c r="EA531" i="7"/>
  <c r="EA603" i="7"/>
  <c r="EA622" i="7"/>
  <c r="EA579" i="7"/>
  <c r="EA810" i="7"/>
  <c r="EA742" i="7"/>
  <c r="EA788" i="7"/>
  <c r="EA27" i="7"/>
  <c r="EA260" i="7"/>
  <c r="EA154" i="7"/>
  <c r="EA36" i="7"/>
  <c r="EA92" i="7"/>
  <c r="EA195" i="7"/>
  <c r="EA263" i="7"/>
  <c r="EA205" i="7"/>
  <c r="EA452" i="7"/>
  <c r="EA469" i="7"/>
  <c r="EA556" i="7"/>
  <c r="EA660" i="7"/>
  <c r="EA721" i="7"/>
  <c r="EA653" i="7"/>
  <c r="EA58" i="7"/>
  <c r="EA655" i="7"/>
  <c r="EA735" i="7"/>
  <c r="EA766" i="7"/>
  <c r="EA11" i="7"/>
  <c r="EA338" i="7"/>
  <c r="EA574" i="7"/>
  <c r="EA357" i="7"/>
  <c r="EA441" i="7"/>
  <c r="EA511" i="7"/>
  <c r="EA610" i="7"/>
  <c r="EA305" i="7"/>
  <c r="EA562" i="7"/>
  <c r="EA342" i="7"/>
  <c r="EA447" i="7"/>
  <c r="EA542" i="7"/>
  <c r="EA609" i="7"/>
  <c r="EA831" i="7"/>
  <c r="EA485" i="7"/>
  <c r="EA478" i="7"/>
  <c r="EA567" i="7"/>
  <c r="EA666" i="7"/>
  <c r="EA513" i="7"/>
  <c r="EA131" i="7"/>
  <c r="EA186" i="7"/>
  <c r="EA250" i="7"/>
  <c r="EA356" i="7"/>
  <c r="EA395" i="7"/>
  <c r="EA627" i="7"/>
  <c r="EA581" i="7"/>
  <c r="EA630" i="7"/>
  <c r="EA683" i="7"/>
  <c r="EA773" i="7"/>
  <c r="EA90" i="7"/>
  <c r="EA328" i="7"/>
  <c r="EA278" i="7"/>
  <c r="EA341" i="7"/>
  <c r="EA747" i="7"/>
  <c r="EA40" i="7"/>
  <c r="EA275" i="7"/>
  <c r="EA288" i="7"/>
  <c r="EA215" i="7"/>
  <c r="EA313" i="7"/>
  <c r="EA394" i="7"/>
  <c r="EA189" i="7"/>
  <c r="EA283" i="7"/>
  <c r="EA783" i="7"/>
  <c r="EA459" i="7"/>
  <c r="EA482" i="7"/>
  <c r="EA82" i="7"/>
  <c r="EA352" i="7"/>
  <c r="EA777" i="7"/>
  <c r="EA832" i="7"/>
  <c r="EA79" i="7"/>
  <c r="EA412" i="7"/>
  <c r="EA584" i="7"/>
  <c r="EA623" i="7"/>
  <c r="EA714" i="7"/>
  <c r="EA819" i="7"/>
  <c r="EA183" i="7"/>
  <c r="EA473" i="7"/>
  <c r="EA6" i="7"/>
  <c r="EA88" i="7"/>
  <c r="EA392" i="7"/>
  <c r="EA232" i="7"/>
  <c r="EA429" i="7"/>
  <c r="EA727" i="7"/>
  <c r="EA780" i="7"/>
  <c r="EA486" i="7"/>
  <c r="EA521" i="7"/>
  <c r="EA445" i="7"/>
  <c r="EA583" i="7"/>
  <c r="EA692" i="7"/>
  <c r="EA715" i="7"/>
  <c r="EA814" i="7"/>
  <c r="EA551" i="7"/>
  <c r="EA776" i="7"/>
  <c r="EA494" i="7"/>
  <c r="EA93" i="7"/>
  <c r="EA161" i="7"/>
  <c r="EA207" i="7"/>
  <c r="EA77" i="7"/>
  <c r="EA307" i="7"/>
  <c r="EA762" i="7"/>
  <c r="EA769" i="7"/>
  <c r="EA65" i="7"/>
  <c r="EA149" i="7"/>
  <c r="EA620" i="7"/>
  <c r="EA21" i="7"/>
  <c r="EA171" i="7"/>
  <c r="EA239" i="7"/>
  <c r="EA326" i="7"/>
  <c r="EA536" i="7"/>
  <c r="EA611" i="7"/>
  <c r="EA314" i="7"/>
  <c r="EA414" i="7"/>
  <c r="EA466" i="7"/>
  <c r="EA569" i="7"/>
  <c r="EA240" i="7"/>
  <c r="EA453" i="7"/>
  <c r="EA818" i="7"/>
  <c r="EA12" i="7"/>
  <c r="EA66" i="7"/>
  <c r="EA141" i="7"/>
  <c r="EA754" i="7"/>
  <c r="EA152" i="7"/>
  <c r="EA109" i="7"/>
  <c r="EA190" i="7"/>
  <c r="EA257" i="7"/>
  <c r="EA329" i="7"/>
  <c r="EA374" i="7"/>
  <c r="EA618" i="7"/>
  <c r="EA672" i="7"/>
  <c r="EA765" i="7"/>
  <c r="EA778" i="7"/>
  <c r="EA38" i="7"/>
  <c r="EA381" i="7"/>
  <c r="EA612" i="7"/>
  <c r="EA691" i="7"/>
  <c r="EA734" i="7"/>
  <c r="EA813" i="7"/>
  <c r="EA43" i="7"/>
  <c r="EA519" i="7"/>
  <c r="EA718" i="7"/>
  <c r="EA797" i="7"/>
  <c r="EA42" i="7"/>
  <c r="EA295" i="7"/>
  <c r="EA578" i="7"/>
  <c r="EA404" i="7"/>
  <c r="EA495" i="7"/>
  <c r="EA563" i="7"/>
  <c r="EA681" i="7"/>
  <c r="EA17" i="7"/>
  <c r="EA601" i="7"/>
  <c r="EA663" i="7"/>
  <c r="EA221" i="7"/>
  <c r="EA533" i="7"/>
  <c r="EA162" i="7"/>
  <c r="EA64" i="7"/>
  <c r="EA763" i="7"/>
  <c r="EA794" i="7"/>
  <c r="EA32" i="7"/>
  <c r="EA124" i="7"/>
  <c r="EA150" i="7"/>
  <c r="EA408" i="7"/>
  <c r="EA119" i="7"/>
  <c r="EA212" i="7"/>
  <c r="EA258" i="7"/>
  <c r="EA345" i="7"/>
  <c r="EA520" i="7"/>
  <c r="EA340" i="7"/>
  <c r="EA63" i="7"/>
  <c r="EA104" i="7"/>
  <c r="EA174" i="7"/>
  <c r="EA306" i="7"/>
  <c r="EA203" i="7"/>
  <c r="EA471" i="7"/>
  <c r="EA274" i="7"/>
  <c r="EA354" i="7"/>
  <c r="EA415" i="7"/>
  <c r="EA643" i="7"/>
  <c r="EA200" i="7"/>
  <c r="EA457" i="7"/>
  <c r="EA554" i="7"/>
  <c r="EA675" i="7"/>
  <c r="EA700" i="7"/>
  <c r="EA669" i="7"/>
  <c r="EA18" i="7"/>
  <c r="EA98" i="7"/>
  <c r="EA169" i="7"/>
  <c r="EA244" i="7"/>
  <c r="EA331" i="7"/>
  <c r="EA347" i="7"/>
  <c r="EA580" i="7"/>
  <c r="EA247" i="7"/>
  <c r="EA323" i="7"/>
  <c r="EA389" i="7"/>
  <c r="EA435" i="7"/>
  <c r="EA775" i="7"/>
  <c r="EA197" i="7"/>
  <c r="EA802" i="7"/>
  <c r="EA26" i="7"/>
  <c r="EA123" i="7"/>
  <c r="EA208" i="7"/>
  <c r="EA808" i="7"/>
  <c r="EA223" i="7"/>
  <c r="EA796" i="7"/>
  <c r="EA71" i="7"/>
  <c r="EA140" i="7"/>
  <c r="EA22" i="7"/>
  <c r="EA690" i="7"/>
  <c r="EA510" i="7"/>
  <c r="EA474" i="7"/>
  <c r="EA256" i="7"/>
  <c r="EA134" i="7"/>
  <c r="EA245" i="7"/>
  <c r="EA386" i="7"/>
  <c r="EA182" i="7"/>
  <c r="EA253" i="7"/>
  <c r="EA335" i="7"/>
  <c r="EA544" i="7"/>
  <c r="EA204" i="7"/>
  <c r="EA406" i="7"/>
  <c r="EA419" i="7"/>
  <c r="EA538" i="7"/>
  <c r="EA604" i="7"/>
  <c r="EA647" i="7"/>
  <c r="EA546" i="7"/>
  <c r="EA479" i="7"/>
  <c r="EA317" i="7"/>
  <c r="EA458" i="7"/>
  <c r="EA472" i="7"/>
  <c r="EA577" i="7"/>
  <c r="EA266" i="7"/>
  <c r="EA499" i="7"/>
  <c r="EA621" i="7"/>
  <c r="EA631" i="7"/>
  <c r="EA75" i="7"/>
  <c r="EA157" i="7"/>
  <c r="EA235" i="7"/>
  <c r="EA774" i="7"/>
  <c r="EA23" i="7"/>
  <c r="EA57" i="7"/>
  <c r="EA173" i="7"/>
  <c r="EA703" i="7"/>
  <c r="EA103" i="7"/>
  <c r="EA369" i="7"/>
  <c r="EA450" i="7"/>
  <c r="EA545" i="7"/>
  <c r="EA615" i="7"/>
  <c r="EA363" i="7"/>
  <c r="EA587" i="7"/>
  <c r="EA514" i="7"/>
  <c r="EA588" i="7"/>
  <c r="EA640" i="7"/>
  <c r="EA750" i="7"/>
  <c r="EA828" i="7"/>
  <c r="EA327" i="7"/>
  <c r="EA229" i="7"/>
  <c r="EA344" i="7"/>
  <c r="EA426" i="7"/>
  <c r="EA487" i="7"/>
  <c r="EA829" i="7"/>
  <c r="EA236" i="7"/>
  <c r="EA279" i="7"/>
  <c r="EA337" i="7"/>
  <c r="EA467" i="7"/>
  <c r="EA648" i="7"/>
  <c r="EA233" i="7"/>
  <c r="EA294" i="7"/>
  <c r="EA362" i="7"/>
  <c r="EA418" i="7"/>
  <c r="EA817" i="7"/>
  <c r="EA168" i="7"/>
  <c r="EA830" i="7"/>
  <c r="EA96" i="7"/>
  <c r="EA164" i="7"/>
  <c r="EA218" i="7"/>
  <c r="EA99" i="7"/>
  <c r="EA334" i="7"/>
  <c r="EA440" i="7"/>
  <c r="EA534" i="7"/>
  <c r="EA606" i="7"/>
  <c r="EA668" i="7"/>
  <c r="EA613" i="7"/>
  <c r="EA3" i="7"/>
  <c r="EA744" i="7"/>
  <c r="EA605" i="7"/>
  <c r="EA153" i="7"/>
  <c r="EA720" i="7"/>
  <c r="EA745" i="7"/>
  <c r="EA136" i="7"/>
  <c r="EA755" i="7"/>
  <c r="EA535" i="7"/>
  <c r="EA679" i="7"/>
  <c r="EA108" i="7"/>
  <c r="EA358" i="7"/>
  <c r="EA163" i="7"/>
  <c r="EA303" i="7"/>
  <c r="EA433" i="7"/>
  <c r="EA596" i="7"/>
  <c r="EA468" i="7"/>
  <c r="EA259" i="7"/>
  <c r="EA368" i="7"/>
  <c r="EA506" i="7"/>
  <c r="EB268" i="7" l="1"/>
  <c r="EB343" i="7"/>
  <c r="EB363" i="7"/>
  <c r="EB746" i="7"/>
  <c r="EB823" i="7"/>
  <c r="EB598" i="7"/>
  <c r="EB471" i="7"/>
  <c r="EB562" i="7"/>
  <c r="EB620" i="7"/>
  <c r="EB125" i="7"/>
  <c r="EB186" i="7"/>
  <c r="EB748" i="7"/>
  <c r="EB104" i="7"/>
  <c r="EB584" i="7"/>
  <c r="EB647" i="7"/>
  <c r="EB151" i="7"/>
  <c r="EB266" i="7"/>
  <c r="EB736" i="7"/>
  <c r="EB513" i="7"/>
  <c r="EB807" i="7"/>
  <c r="EB779" i="7"/>
  <c r="EB309" i="7"/>
  <c r="EB380" i="7"/>
  <c r="EB386" i="7"/>
  <c r="EB229" i="7"/>
  <c r="EB828" i="7"/>
  <c r="EB116" i="7"/>
  <c r="EB454" i="7"/>
  <c r="EB547" i="7"/>
  <c r="EB775" i="7"/>
  <c r="EB319" i="7"/>
  <c r="EB378" i="7"/>
  <c r="EB717" i="7"/>
  <c r="EB810" i="7"/>
  <c r="EB781" i="7"/>
  <c r="EB652" i="7"/>
  <c r="EB465" i="7"/>
  <c r="EB556" i="7"/>
  <c r="EB80" i="7"/>
  <c r="EB143" i="7"/>
  <c r="EB441" i="7"/>
  <c r="EB263" i="7"/>
  <c r="EB292" i="7"/>
  <c r="EB570" i="7"/>
  <c r="EB21" i="7"/>
  <c r="EB132" i="7"/>
  <c r="EB559" i="7"/>
  <c r="EB407" i="7"/>
  <c r="EB525" i="7"/>
  <c r="EB594" i="7"/>
  <c r="EB50" i="7"/>
  <c r="EB428" i="7"/>
  <c r="EB689" i="7"/>
  <c r="EB756" i="7"/>
  <c r="EB294" i="7"/>
  <c r="EB504" i="7"/>
  <c r="EB536" i="7"/>
  <c r="EB353" i="7"/>
  <c r="EB346" i="7"/>
  <c r="EB35" i="7"/>
  <c r="EB392" i="7"/>
  <c r="EB460" i="7"/>
  <c r="EB675" i="7"/>
  <c r="EB766" i="7"/>
  <c r="EB589" i="7"/>
  <c r="EB107" i="7"/>
  <c r="EB167" i="7"/>
  <c r="EB750" i="7"/>
  <c r="EB520" i="7"/>
  <c r="EB833" i="7"/>
  <c r="EB429" i="7"/>
  <c r="EB221" i="7"/>
  <c r="EB684" i="7"/>
  <c r="EB39" i="7"/>
  <c r="EB505" i="7"/>
  <c r="EB829" i="7"/>
  <c r="EB521" i="7"/>
  <c r="EB126" i="7"/>
  <c r="EB387" i="7"/>
  <c r="EB121" i="7"/>
  <c r="EB404" i="7"/>
  <c r="EB326" i="7"/>
  <c r="EB463" i="7"/>
  <c r="EB51" i="7"/>
  <c r="EB785" i="7"/>
  <c r="EB27" i="7"/>
  <c r="EB607" i="7"/>
  <c r="EB659" i="7"/>
  <c r="EB631" i="7"/>
  <c r="EB23" i="7"/>
  <c r="EB254" i="7"/>
  <c r="EB150" i="7"/>
  <c r="EB707" i="7"/>
  <c r="EB796" i="7"/>
  <c r="EB642" i="7"/>
  <c r="EB533" i="7"/>
  <c r="EB198" i="7"/>
  <c r="EB28" i="7"/>
  <c r="EB168" i="7"/>
  <c r="EB406" i="7"/>
  <c r="EB682" i="7"/>
  <c r="EB704" i="7"/>
  <c r="EB347" i="7"/>
  <c r="EB771" i="7"/>
  <c r="EB267" i="7"/>
  <c r="EB394" i="7"/>
  <c r="EB534" i="7"/>
  <c r="EB38" i="7"/>
  <c r="EB355" i="7"/>
  <c r="EB127" i="7"/>
  <c r="EB199" i="7"/>
  <c r="EB327" i="7"/>
  <c r="EB804" i="7"/>
  <c r="EB253" i="7"/>
  <c r="EB316" i="7"/>
  <c r="EB367" i="7"/>
  <c r="EB467" i="7"/>
  <c r="EB720" i="7"/>
  <c r="EB793" i="7"/>
  <c r="EB290" i="7"/>
  <c r="EB357" i="7"/>
  <c r="EB239" i="7"/>
  <c r="EB95" i="7"/>
  <c r="EB31" i="7"/>
  <c r="EB102" i="7"/>
  <c r="EB411" i="7"/>
  <c r="EB447" i="7"/>
  <c r="EB818" i="7"/>
  <c r="EB626" i="7"/>
  <c r="EB207" i="7"/>
  <c r="EB211" i="7"/>
  <c r="EB604" i="7"/>
  <c r="EB629" i="7"/>
  <c r="EB393" i="7"/>
  <c r="EB491" i="7"/>
  <c r="EB563" i="7"/>
  <c r="EB57" i="7"/>
  <c r="EB109" i="7"/>
  <c r="EB402" i="7"/>
  <c r="EB250" i="7"/>
  <c r="EB627" i="7"/>
  <c r="EB698" i="7"/>
  <c r="EB219" i="7"/>
  <c r="EB275" i="7"/>
  <c r="EB790" i="7"/>
  <c r="EB685" i="7"/>
  <c r="EB49" i="7"/>
  <c r="EB692" i="7"/>
  <c r="EB142" i="7"/>
  <c r="EB245" i="7"/>
  <c r="EB87" i="7"/>
  <c r="EB798" i="7"/>
  <c r="EB663" i="7"/>
  <c r="EB751" i="7"/>
  <c r="EB209" i="7"/>
  <c r="EB615" i="7"/>
  <c r="EB4" i="7"/>
  <c r="EB53" i="7"/>
  <c r="EB369" i="7"/>
  <c r="EB611" i="7"/>
  <c r="EB47" i="7"/>
  <c r="EB762" i="7"/>
  <c r="EB97" i="7"/>
  <c r="EB196" i="7"/>
  <c r="EB539" i="7"/>
  <c r="EB610" i="7"/>
  <c r="EB203" i="7"/>
  <c r="EB381" i="7"/>
  <c r="EB723" i="7"/>
  <c r="EB213" i="7"/>
  <c r="EB315" i="7"/>
  <c r="EB251" i="7"/>
  <c r="EB75" i="7"/>
  <c r="EB417" i="7"/>
  <c r="EB669" i="7"/>
  <c r="EB792" i="7"/>
  <c r="EB425" i="7"/>
  <c r="EB632" i="7"/>
  <c r="EB185" i="7"/>
  <c r="EB462" i="7"/>
  <c r="EB690" i="7"/>
  <c r="EB231" i="7"/>
  <c r="EB310" i="7"/>
  <c r="EB214" i="7"/>
  <c r="EB415" i="7"/>
  <c r="EB593" i="7"/>
  <c r="EB286" i="7"/>
  <c r="EB730" i="7"/>
  <c r="EB188" i="7"/>
  <c r="EB255" i="7"/>
  <c r="EB7" i="7"/>
  <c r="EB588" i="7"/>
  <c r="EB114" i="7"/>
  <c r="EB175" i="7"/>
  <c r="EB654" i="7"/>
  <c r="EB492" i="7"/>
  <c r="EB30" i="7"/>
  <c r="EB174" i="7"/>
  <c r="EB596" i="7"/>
  <c r="EB727" i="7"/>
  <c r="EB56" i="7"/>
  <c r="EB134" i="7"/>
  <c r="EB507" i="7"/>
  <c r="EB181" i="7"/>
  <c r="EB200" i="7"/>
  <c r="EB332" i="7"/>
  <c r="EB624" i="7"/>
  <c r="EB103" i="7"/>
  <c r="EB194" i="7"/>
  <c r="EB718" i="7"/>
  <c r="EB551" i="7"/>
  <c r="EB601" i="7"/>
  <c r="EB5" i="7"/>
  <c r="EB89" i="7"/>
  <c r="EB412" i="7"/>
  <c r="EB464" i="7"/>
  <c r="EB732" i="7"/>
  <c r="EB59" i="7"/>
  <c r="EB70" i="7"/>
  <c r="EB112" i="7"/>
  <c r="EB409" i="7"/>
  <c r="EB516" i="7"/>
  <c r="EB650" i="7"/>
  <c r="EB519" i="7"/>
  <c r="EB180" i="7"/>
  <c r="EB282" i="7"/>
  <c r="EB565" i="7"/>
  <c r="EB648" i="7"/>
  <c r="EB307" i="7"/>
  <c r="EB161" i="7"/>
  <c r="EB376" i="7"/>
  <c r="EB405" i="7"/>
  <c r="EB754" i="7"/>
  <c r="EB772" i="7"/>
  <c r="EB821" i="7"/>
  <c r="EB653" i="7"/>
  <c r="EB696" i="7"/>
  <c r="EB244" i="7"/>
  <c r="EB212" i="7"/>
  <c r="EB809" i="7"/>
  <c r="EB634" i="7"/>
  <c r="EB776" i="7"/>
  <c r="EB18" i="7"/>
  <c r="EB377" i="7"/>
  <c r="EB403" i="7"/>
  <c r="EB443" i="7"/>
  <c r="EB270" i="7"/>
  <c r="EB337" i="7"/>
  <c r="EB14" i="7"/>
  <c r="EB331" i="7"/>
  <c r="EB418" i="7"/>
  <c r="EB558" i="7"/>
  <c r="EB699" i="7"/>
  <c r="EB784" i="7"/>
  <c r="EB48" i="7"/>
  <c r="EB432" i="7"/>
  <c r="EB759" i="7"/>
  <c r="EB144" i="7"/>
  <c r="EB192" i="7"/>
  <c r="EB552" i="7"/>
  <c r="EB764" i="7"/>
  <c r="EB477" i="7"/>
  <c r="EB362" i="7"/>
  <c r="EB227" i="7"/>
  <c r="EB385" i="7"/>
  <c r="EB697" i="7"/>
  <c r="EB587" i="7"/>
  <c r="EB78" i="7"/>
  <c r="EB500" i="7"/>
  <c r="EB664" i="7"/>
  <c r="EB396" i="7"/>
  <c r="EB124" i="7"/>
  <c r="EB232" i="7"/>
  <c r="EB609" i="7"/>
  <c r="EB508" i="7"/>
  <c r="EB738" i="7"/>
  <c r="EB582" i="7"/>
  <c r="EB249" i="7"/>
  <c r="EB85" i="7"/>
  <c r="EB712" i="7"/>
  <c r="EB374" i="7"/>
  <c r="EB755" i="7"/>
  <c r="EB635" i="7"/>
  <c r="EB359" i="7"/>
  <c r="EB788" i="7"/>
  <c r="EB555" i="7"/>
  <c r="EB96" i="7"/>
  <c r="EB438" i="7"/>
  <c r="EB77" i="7"/>
  <c r="EB473" i="7"/>
  <c r="EB408" i="7"/>
  <c r="EB806" i="7"/>
  <c r="EB564" i="7"/>
  <c r="EB422" i="7"/>
  <c r="EB283" i="7"/>
  <c r="EB258" i="7"/>
  <c r="EB586" i="7"/>
  <c r="EB741" i="7"/>
  <c r="EB728" i="7"/>
  <c r="EB291" i="7"/>
  <c r="EB364" i="7"/>
  <c r="EB265" i="7"/>
  <c r="EB60" i="7"/>
  <c r="EB560" i="7"/>
  <c r="EB155" i="7"/>
  <c r="EB243" i="7"/>
  <c r="EB585" i="7"/>
  <c r="EB640" i="7"/>
  <c r="EB278" i="7"/>
  <c r="EB676" i="7"/>
  <c r="EB226" i="7"/>
  <c r="EB280" i="7"/>
  <c r="EB606" i="7"/>
  <c r="EB679" i="7"/>
  <c r="EB164" i="7"/>
  <c r="EB69" i="7"/>
  <c r="EB340" i="7"/>
  <c r="EB345" i="7"/>
  <c r="EB735" i="7"/>
  <c r="EB826" i="7"/>
  <c r="EB745" i="7"/>
  <c r="EB619" i="7"/>
  <c r="EB459" i="7"/>
  <c r="EB576" i="7"/>
  <c r="EB44" i="7"/>
  <c r="EB105" i="7"/>
  <c r="EB330" i="7"/>
  <c r="EB795" i="7"/>
  <c r="EB25" i="7"/>
  <c r="EB341" i="7"/>
  <c r="EB442" i="7"/>
  <c r="EB389" i="7"/>
  <c r="EB173" i="7"/>
  <c r="EB81" i="7"/>
  <c r="EB178" i="7"/>
  <c r="EB502" i="7"/>
  <c r="EB577" i="7"/>
  <c r="EB773" i="7"/>
  <c r="EB680" i="7"/>
  <c r="EB42" i="7"/>
  <c r="EB120" i="7"/>
  <c r="EB489" i="7"/>
  <c r="EB546" i="7"/>
  <c r="EB73" i="7"/>
  <c r="EB293" i="7"/>
  <c r="EB117" i="7"/>
  <c r="EB235" i="7"/>
  <c r="EB511" i="7"/>
  <c r="EB368" i="7"/>
  <c r="EB205" i="7"/>
  <c r="EB830" i="7"/>
  <c r="EB805" i="7"/>
  <c r="EB752" i="7"/>
  <c r="EB554" i="7"/>
  <c r="EB383" i="7"/>
  <c r="EB662" i="7"/>
  <c r="EB487" i="7"/>
  <c r="EB740" i="7"/>
  <c r="EB323" i="7"/>
  <c r="EB435" i="7"/>
  <c r="EB148" i="7"/>
  <c r="EB646" i="7"/>
  <c r="EB350" i="7"/>
  <c r="EB297" i="7"/>
  <c r="EB193" i="7"/>
  <c r="EB172" i="7"/>
  <c r="EB501" i="7"/>
  <c r="EB98" i="7"/>
  <c r="EB273" i="7"/>
  <c r="EB12" i="7"/>
  <c r="EB817" i="7"/>
  <c r="EB413" i="7"/>
  <c r="EB778" i="7"/>
  <c r="EB179" i="7"/>
  <c r="EB215" i="7"/>
  <c r="EB599" i="7"/>
  <c r="EB230" i="7"/>
  <c r="EB681" i="7"/>
  <c r="EB573" i="7"/>
  <c r="EB10" i="7"/>
  <c r="EB262" i="7"/>
  <c r="EB66" i="7"/>
  <c r="EB342" i="7"/>
  <c r="EB498" i="7"/>
  <c r="EB703" i="7"/>
  <c r="EB529" i="7"/>
  <c r="EB538" i="7"/>
  <c r="EB261" i="7"/>
  <c r="EB304" i="7"/>
  <c r="EB747" i="7"/>
  <c r="EB783" i="7"/>
  <c r="EB733" i="7"/>
  <c r="EB590" i="7"/>
  <c r="EB324" i="7"/>
  <c r="EB354" i="7"/>
  <c r="EB731" i="7"/>
  <c r="EB816" i="7"/>
  <c r="EB633" i="7"/>
  <c r="EB528" i="7"/>
  <c r="EB440" i="7"/>
  <c r="EB531" i="7"/>
  <c r="EB37" i="7"/>
  <c r="EB106" i="7"/>
  <c r="EB382" i="7"/>
  <c r="EB136" i="7"/>
  <c r="EB617" i="7"/>
  <c r="EB716" i="7"/>
  <c r="EB140" i="7"/>
  <c r="EB260" i="7"/>
  <c r="EB702" i="7"/>
  <c r="EB52" i="7"/>
  <c r="EB163" i="7"/>
  <c r="EB515" i="7"/>
  <c r="EB543" i="7"/>
  <c r="EB708" i="7"/>
  <c r="EB643" i="7"/>
  <c r="EB276" i="7"/>
  <c r="EB352" i="7"/>
  <c r="EB645" i="7"/>
  <c r="EB743" i="7"/>
  <c r="EB401" i="7"/>
  <c r="EB279" i="7"/>
  <c r="EB234" i="7"/>
  <c r="EB302" i="7"/>
  <c r="EB637" i="7"/>
  <c r="EB700" i="7"/>
  <c r="EB518" i="7"/>
  <c r="EB295" i="7"/>
  <c r="EB271" i="7"/>
  <c r="EB322" i="7"/>
  <c r="EB691" i="7"/>
  <c r="EB612" i="7"/>
  <c r="EB452" i="7"/>
  <c r="EB493" i="7"/>
  <c r="EB115" i="7"/>
  <c r="EB658" i="7"/>
  <c r="EB469" i="7"/>
  <c r="EB550" i="7"/>
  <c r="EB567" i="7"/>
  <c r="EB628" i="7"/>
  <c r="EB128" i="7"/>
  <c r="EB204" i="7"/>
  <c r="EB580" i="7"/>
  <c r="EB133" i="7"/>
  <c r="EB334" i="7"/>
  <c r="EB657" i="7"/>
  <c r="EB734" i="7"/>
  <c r="EB678" i="7"/>
  <c r="EB400" i="7"/>
  <c r="EB242" i="7"/>
  <c r="EB122" i="7"/>
  <c r="EB503" i="7"/>
  <c r="EB769" i="7"/>
  <c r="EB183" i="7"/>
  <c r="EC2" i="7"/>
  <c r="EC661" i="7" s="1"/>
  <c r="EB744" i="7"/>
  <c r="EB165" i="7"/>
  <c r="EB431" i="7"/>
  <c r="EB92" i="7"/>
  <c r="EB160" i="7"/>
  <c r="EB824" i="7"/>
  <c r="EB496" i="7"/>
  <c r="EB674" i="7"/>
  <c r="EB241" i="7"/>
  <c r="EB156" i="7"/>
  <c r="EB289" i="7"/>
  <c r="EB171" i="7"/>
  <c r="EB488" i="7"/>
  <c r="EB224" i="7"/>
  <c r="EB763" i="7"/>
  <c r="EB110" i="7"/>
  <c r="EB765" i="7"/>
  <c r="EB569" i="7"/>
  <c r="EB137" i="7"/>
  <c r="EB299" i="7"/>
  <c r="EB300" i="7"/>
  <c r="EB794" i="7"/>
  <c r="EB666" i="7"/>
  <c r="EB141" i="7"/>
  <c r="EB187" i="7"/>
  <c r="EB514" i="7"/>
  <c r="EB605" i="7"/>
  <c r="EB208" i="7"/>
  <c r="EB67" i="7"/>
  <c r="EB55" i="7"/>
  <c r="EB419" i="7"/>
  <c r="EB530" i="7"/>
  <c r="EB26" i="7"/>
  <c r="EB65" i="7"/>
  <c r="EB233" i="7"/>
  <c r="EB600" i="7"/>
  <c r="EB497" i="7"/>
  <c r="EB566" i="7"/>
  <c r="EB68" i="7"/>
  <c r="EB366" i="7"/>
  <c r="EB220" i="7"/>
  <c r="EB542" i="7"/>
  <c r="EB621" i="7"/>
  <c r="EB668" i="7"/>
  <c r="EB191" i="7"/>
  <c r="EB256" i="7"/>
  <c r="EB757" i="7"/>
  <c r="EB581" i="7"/>
  <c r="EB801" i="7"/>
  <c r="EB17" i="7"/>
  <c r="EB313" i="7"/>
  <c r="EB424" i="7"/>
  <c r="EB709" i="7"/>
  <c r="EB182" i="7"/>
  <c r="EB287" i="7"/>
  <c r="EB688" i="7"/>
  <c r="EB705" i="7"/>
  <c r="EB321" i="7"/>
  <c r="EB202" i="7"/>
  <c r="EB384" i="7"/>
  <c r="EB444" i="7"/>
  <c r="EB797" i="7"/>
  <c r="EB82" i="7"/>
  <c r="EB753" i="7"/>
  <c r="EB687" i="7"/>
  <c r="EB336" i="7"/>
  <c r="EB445" i="7"/>
  <c r="EB777" i="7"/>
  <c r="EB16" i="7"/>
  <c r="EB34" i="7"/>
  <c r="EB269" i="7"/>
  <c r="EB433" i="7"/>
  <c r="EB506" i="7"/>
  <c r="EB822" i="7"/>
  <c r="EB135" i="7"/>
  <c r="EB548" i="7"/>
  <c r="EB74" i="7"/>
  <c r="EB296" i="7"/>
  <c r="EB197" i="7"/>
  <c r="EB813" i="7"/>
  <c r="EB478" i="7"/>
  <c r="EB761" i="7"/>
  <c r="EB760" i="7"/>
  <c r="EB312" i="7"/>
  <c r="EB430" i="7"/>
  <c r="EB61" i="7"/>
  <c r="EB484" i="7"/>
  <c r="EB88" i="7"/>
  <c r="EB32" i="7"/>
  <c r="EB618" i="7"/>
  <c r="EB8" i="7"/>
  <c r="EB625" i="7"/>
  <c r="EB721" i="7"/>
  <c r="EB526" i="7"/>
  <c r="EB72" i="7"/>
  <c r="EB768" i="7"/>
  <c r="EB246" i="7"/>
  <c r="EB825" i="7"/>
  <c r="EB272" i="7"/>
  <c r="EB608" i="7"/>
  <c r="EB725" i="7"/>
  <c r="EB351" i="7"/>
  <c r="EB201" i="7"/>
  <c r="EB33" i="7"/>
  <c r="EB485" i="7"/>
  <c r="EB379" i="7"/>
  <c r="EB729" i="7"/>
  <c r="EB677" i="7"/>
  <c r="EB494" i="7"/>
  <c r="EB673" i="7"/>
  <c r="EB177" i="7"/>
  <c r="EB152" i="7"/>
  <c r="EB248" i="7"/>
  <c r="EB365" i="7"/>
  <c r="EB701" i="7"/>
  <c r="EB742" i="7"/>
  <c r="EB638" i="7"/>
  <c r="EB509" i="7"/>
  <c r="EB58" i="7"/>
  <c r="EB583" i="7"/>
  <c r="EB686" i="7"/>
  <c r="EB139" i="7"/>
  <c r="EB190" i="7"/>
  <c r="EB644" i="7"/>
  <c r="EB527" i="7"/>
  <c r="EB656" i="7"/>
  <c r="EB123" i="7"/>
  <c r="EB247" i="7"/>
  <c r="EB812" i="7"/>
  <c r="EB614" i="7"/>
  <c r="EB553" i="7"/>
  <c r="EB714" i="7"/>
  <c r="EB129" i="7"/>
  <c r="EB361" i="7"/>
  <c r="EB390" i="7"/>
  <c r="EB308" i="7"/>
  <c r="EB138" i="7"/>
  <c r="EB83" i="7"/>
  <c r="EB111" i="7"/>
  <c r="EB456" i="7"/>
  <c r="EB549" i="7"/>
  <c r="EB414" i="7"/>
  <c r="EB803" i="7"/>
  <c r="EB64" i="7"/>
  <c r="EB726" i="7"/>
  <c r="EB649" i="7"/>
  <c r="EB524" i="7"/>
  <c r="EB43" i="7"/>
  <c r="EB113" i="7"/>
  <c r="EB335" i="7"/>
  <c r="EB595" i="7"/>
  <c r="EB479" i="7"/>
  <c r="EB557" i="7"/>
  <c r="EB375" i="7"/>
  <c r="EB495" i="7"/>
  <c r="EB571" i="7"/>
  <c r="EB461" i="7"/>
  <c r="EB149" i="7"/>
  <c r="EB238" i="7"/>
  <c r="EB470" i="7"/>
  <c r="EB510" i="7"/>
  <c r="EB360" i="7"/>
  <c r="EB449" i="7"/>
  <c r="EB490" i="7"/>
  <c r="EB217" i="7"/>
  <c r="EB62" i="7"/>
  <c r="EB240" i="7"/>
  <c r="EB9" i="7"/>
  <c r="EB450" i="7"/>
  <c r="EB767" i="7"/>
  <c r="EB820" i="7"/>
  <c r="EB314" i="7"/>
  <c r="EB145" i="7"/>
  <c r="EB320" i="7"/>
  <c r="EB79" i="7"/>
  <c r="EB153" i="7"/>
  <c r="EB561" i="7"/>
  <c r="EB713" i="7"/>
  <c r="EB147" i="7"/>
  <c r="EB237" i="7"/>
  <c r="EB305" i="7"/>
  <c r="EB832" i="7"/>
  <c r="EB218" i="7"/>
  <c r="EB791" i="7"/>
  <c r="EB206" i="7"/>
  <c r="EB349" i="7"/>
  <c r="EB130" i="7"/>
  <c r="EB545" i="7"/>
  <c r="EB537" i="7"/>
  <c r="EB636" i="7"/>
  <c r="EB159" i="7"/>
  <c r="EB228" i="7"/>
  <c r="EB667" i="7"/>
  <c r="EB397" i="7"/>
  <c r="EB483" i="7"/>
  <c r="EB36" i="7"/>
  <c r="EB119" i="7"/>
  <c r="EB457" i="7"/>
  <c r="EB517" i="7"/>
  <c r="EB694" i="7"/>
  <c r="EB15" i="7"/>
  <c r="EB63" i="7"/>
  <c r="EB391" i="7"/>
  <c r="EB453" i="7"/>
  <c r="EB695" i="7"/>
  <c r="EB613" i="7"/>
  <c r="EB146" i="7"/>
  <c r="EB189" i="7"/>
  <c r="EB303" i="7"/>
  <c r="EB602" i="7"/>
  <c r="EB739" i="7"/>
  <c r="EB257" i="7"/>
  <c r="EB264" i="7"/>
  <c r="EB325" i="7"/>
  <c r="EB448" i="7"/>
  <c r="EB780" i="7"/>
  <c r="EB22" i="7"/>
  <c r="EB170" i="7"/>
  <c r="EB641" i="7"/>
  <c r="EB166" i="7"/>
  <c r="EB259" i="7"/>
  <c r="EB29" i="7"/>
  <c r="EB693" i="7"/>
  <c r="EB706" i="7"/>
  <c r="EB3" i="7"/>
  <c r="EB358" i="7"/>
  <c r="EB372" i="7"/>
  <c r="EB468" i="7"/>
  <c r="EB284" i="7"/>
  <c r="EB671" i="7"/>
  <c r="EB811" i="7"/>
  <c r="EB40" i="7"/>
  <c r="EB395" i="7"/>
  <c r="EB466" i="7"/>
  <c r="EB451" i="7"/>
  <c r="EB749" i="7"/>
  <c r="EB24" i="7"/>
  <c r="EB338" i="7"/>
  <c r="EB578" i="7"/>
  <c r="EB101" i="7"/>
  <c r="EB176" i="7"/>
  <c r="EB499" i="7"/>
  <c r="EB715" i="7"/>
  <c r="EB574" i="7"/>
  <c r="EB426" i="7"/>
  <c r="EB774" i="7"/>
  <c r="EB281" i="7"/>
  <c r="EB339" i="7"/>
  <c r="EB758" i="7"/>
  <c r="EB789" i="7"/>
  <c r="EB41" i="7"/>
  <c r="EB13" i="7"/>
  <c r="EB93" i="7"/>
  <c r="EB434" i="7"/>
  <c r="EB480" i="7"/>
  <c r="EB592" i="7"/>
  <c r="EB446" i="7"/>
  <c r="EB724" i="7"/>
  <c r="EB210" i="7"/>
  <c r="EB236" i="7"/>
  <c r="EB572" i="7"/>
  <c r="EB118" i="7"/>
  <c r="EB523" i="7"/>
  <c r="EB787" i="7"/>
  <c r="EB274" i="7"/>
  <c r="EB827" i="7"/>
  <c r="EB616" i="7"/>
  <c r="EB512" i="7"/>
  <c r="EB786" i="7"/>
  <c r="EB288" i="7"/>
  <c r="EB670" i="7"/>
  <c r="EB329" i="7"/>
  <c r="EB195" i="7"/>
  <c r="EB184" i="7"/>
  <c r="EB421" i="7"/>
  <c r="EB388" i="7"/>
  <c r="EB455" i="7"/>
  <c r="EB157" i="7"/>
  <c r="EB285" i="7"/>
  <c r="EB568" i="7"/>
  <c r="EB655" i="7"/>
  <c r="EB162" i="7"/>
  <c r="EB831" i="7"/>
  <c r="EB597" i="7"/>
  <c r="EB474" i="7"/>
  <c r="EB579" i="7"/>
  <c r="EB45" i="7"/>
  <c r="EB371" i="7"/>
  <c r="EB131" i="7"/>
  <c r="EB472" i="7"/>
  <c r="EB532" i="7"/>
  <c r="EB6" i="7"/>
  <c r="EB99" i="7"/>
  <c r="EB298" i="7"/>
  <c r="EB84" i="7"/>
  <c r="EB94" i="7"/>
  <c r="EB630" i="7"/>
  <c r="EB158" i="7"/>
  <c r="EB222" i="7"/>
  <c r="EB802" i="7"/>
  <c r="EB660" i="7"/>
  <c r="EB328" i="7"/>
  <c r="EB814" i="7"/>
  <c r="EB311" i="7"/>
  <c r="EB398" i="7"/>
  <c r="EB436" i="7"/>
  <c r="EB223" i="7"/>
  <c r="EB277" i="7"/>
  <c r="EB603" i="7"/>
  <c r="EB623" i="7"/>
  <c r="EB416" i="7"/>
  <c r="EB169" i="7"/>
  <c r="EB356" i="7"/>
  <c r="EB458" i="7"/>
  <c r="EB711" i="7"/>
  <c r="EB301" i="7"/>
  <c r="EB11" i="7"/>
  <c r="EB665" i="7"/>
  <c r="EB722" i="7"/>
  <c r="EB399" i="7"/>
  <c r="EB486" i="7"/>
  <c r="EB808" i="7"/>
  <c r="EB154" i="7"/>
  <c r="EB782" i="7"/>
  <c r="EB410" i="7"/>
  <c r="EB481" i="7"/>
  <c r="EB800" i="7"/>
  <c r="EB333" i="7"/>
  <c r="EB522" i="7"/>
  <c r="EB591" i="7"/>
  <c r="EB108" i="7"/>
  <c r="EB370" i="7"/>
  <c r="EB46" i="7"/>
  <c r="EB737" i="7"/>
  <c r="EB683" i="7"/>
  <c r="EB770" i="7"/>
  <c r="EB252" i="7"/>
  <c r="EB317" i="7"/>
  <c r="EB225" i="7"/>
  <c r="EB819" i="7"/>
  <c r="EB475" i="7"/>
  <c r="EB535" i="7"/>
  <c r="EB19" i="7"/>
  <c r="EB306" i="7"/>
  <c r="EB91" i="7"/>
  <c r="EB799" i="7"/>
  <c r="EB86" i="7"/>
  <c r="EB482" i="7"/>
  <c r="EB439" i="7"/>
  <c r="EB344" i="7"/>
  <c r="EB639" i="7"/>
  <c r="EB622" i="7"/>
  <c r="EB710" i="7"/>
  <c r="EB20" i="7"/>
  <c r="EB427" i="7"/>
  <c r="EB348" i="7"/>
  <c r="EB815" i="7"/>
  <c r="EB318" i="7"/>
  <c r="EB373" i="7"/>
  <c r="EB90" i="7"/>
  <c r="EB76" i="7"/>
  <c r="EB544" i="7"/>
  <c r="EB100" i="7"/>
  <c r="EB575" i="7"/>
  <c r="EB437" i="7"/>
  <c r="EB420" i="7"/>
  <c r="EB216" i="7"/>
  <c r="EB54" i="7"/>
  <c r="EB719" i="7"/>
  <c r="EB672" i="7"/>
  <c r="EB476" i="7"/>
  <c r="EB71" i="7"/>
  <c r="EB423" i="7"/>
  <c r="EC268" i="7" l="1"/>
  <c r="EC288" i="7"/>
  <c r="EC378" i="7"/>
  <c r="EC825" i="7"/>
  <c r="EC720" i="7"/>
  <c r="EC641" i="7"/>
  <c r="EC587" i="7"/>
  <c r="EC124" i="7"/>
  <c r="EC624" i="7"/>
  <c r="EC275" i="7"/>
  <c r="EC605" i="7"/>
  <c r="EC544" i="7"/>
  <c r="EC390" i="7"/>
  <c r="EC230" i="7"/>
  <c r="EC685" i="7"/>
  <c r="EC36" i="7"/>
  <c r="EC804" i="7"/>
  <c r="EC764" i="7"/>
  <c r="EC201" i="7"/>
  <c r="EC307" i="7"/>
  <c r="EC391" i="7"/>
  <c r="EC74" i="7"/>
  <c r="EC335" i="7"/>
  <c r="EC701" i="7"/>
  <c r="EC413" i="7"/>
  <c r="EC215" i="7"/>
  <c r="EC57" i="7"/>
  <c r="EC817" i="7"/>
  <c r="EC757" i="7"/>
  <c r="EC204" i="7"/>
  <c r="EC708" i="7"/>
  <c r="EC332" i="7"/>
  <c r="EC630" i="7"/>
  <c r="EC585" i="7"/>
  <c r="EC525" i="7"/>
  <c r="EC338" i="7"/>
  <c r="EC829" i="7"/>
  <c r="EC13" i="7"/>
  <c r="EC111" i="7"/>
  <c r="EC822" i="7"/>
  <c r="EC714" i="7"/>
  <c r="EC297" i="7"/>
  <c r="EC103" i="7"/>
  <c r="EC599" i="7"/>
  <c r="EC491" i="7"/>
  <c r="EC424" i="7"/>
  <c r="EC282" i="7"/>
  <c r="EC481" i="7"/>
  <c r="EC109" i="7"/>
  <c r="EC177" i="7"/>
  <c r="EC637" i="7"/>
  <c r="EC669" i="7"/>
  <c r="EC104" i="7"/>
  <c r="EC765" i="7"/>
  <c r="EC319" i="7"/>
  <c r="EC724" i="7"/>
  <c r="EC648" i="7"/>
  <c r="EC601" i="7"/>
  <c r="EC191" i="7"/>
  <c r="EC581" i="7"/>
  <c r="EC564" i="7"/>
  <c r="EC492" i="7"/>
  <c r="EC380" i="7"/>
  <c r="EC298" i="7"/>
  <c r="EC495" i="7"/>
  <c r="EC87" i="7"/>
  <c r="EC232" i="7"/>
  <c r="EC136" i="7"/>
  <c r="EC59" i="7"/>
  <c r="EC654" i="7"/>
  <c r="EC99" i="7"/>
  <c r="EC467" i="7"/>
  <c r="EC71" i="7"/>
  <c r="EC55" i="7"/>
  <c r="EC340" i="7"/>
  <c r="EC416" i="7"/>
  <c r="EC387" i="7"/>
  <c r="EC441" i="7"/>
  <c r="EC325" i="7"/>
  <c r="EC65" i="7"/>
  <c r="EC257" i="7"/>
  <c r="EC376" i="7"/>
  <c r="EC339" i="7"/>
  <c r="EC206" i="7"/>
  <c r="EC628" i="7"/>
  <c r="EC493" i="7"/>
  <c r="EC241" i="7"/>
  <c r="EC180" i="7"/>
  <c r="EC603" i="7"/>
  <c r="EC7" i="7"/>
  <c r="EC27" i="7"/>
  <c r="EC824" i="7"/>
  <c r="EC267" i="7"/>
  <c r="EC66" i="7"/>
  <c r="EC509" i="7"/>
  <c r="EC328" i="7"/>
  <c r="EC179" i="7"/>
  <c r="EC116" i="7"/>
  <c r="EC742" i="7"/>
  <c r="EC308" i="7"/>
  <c r="EC782" i="7"/>
  <c r="EC347" i="7"/>
  <c r="EC826" i="7"/>
  <c r="EC760" i="7"/>
  <c r="EC90" i="7"/>
  <c r="EC404" i="7"/>
  <c r="EC808" i="7"/>
  <c r="EC322" i="7"/>
  <c r="EC199" i="7"/>
  <c r="EC134" i="7"/>
  <c r="EC175" i="7"/>
  <c r="EC105" i="7"/>
  <c r="EC516" i="7"/>
  <c r="EC385" i="7"/>
  <c r="EC556" i="7"/>
  <c r="EC35" i="7"/>
  <c r="EC508" i="7"/>
  <c r="EC142" i="7"/>
  <c r="EC341" i="7"/>
  <c r="EC276" i="7"/>
  <c r="EC140" i="7"/>
  <c r="EC357" i="7"/>
  <c r="EC6" i="7"/>
  <c r="EC831" i="7"/>
  <c r="EC72" i="7"/>
  <c r="EC799" i="7"/>
  <c r="EC767" i="7"/>
  <c r="EC465" i="7"/>
  <c r="EC166" i="7"/>
  <c r="EC154" i="7"/>
  <c r="EC436" i="7"/>
  <c r="EC316" i="7"/>
  <c r="EC248" i="7"/>
  <c r="EC558" i="7"/>
  <c r="EC289" i="7"/>
  <c r="EC705" i="7"/>
  <c r="EC750" i="7"/>
  <c r="EC693" i="7"/>
  <c r="EC574" i="7"/>
  <c r="EC401" i="7"/>
  <c r="EC286" i="7"/>
  <c r="EC329" i="7"/>
  <c r="EC786" i="7"/>
  <c r="EC93" i="7"/>
  <c r="EC244" i="7"/>
  <c r="EC63" i="7"/>
  <c r="EC77" i="7"/>
  <c r="EC210" i="7"/>
  <c r="EC101" i="7"/>
  <c r="EC768" i="7"/>
  <c r="EC304" i="7"/>
  <c r="EC756" i="7"/>
  <c r="EC810" i="7"/>
  <c r="EC702" i="7"/>
  <c r="EC631" i="7"/>
  <c r="EC133" i="7"/>
  <c r="EC668" i="7"/>
  <c r="EC245" i="7"/>
  <c r="EC567" i="7"/>
  <c r="EC498" i="7"/>
  <c r="EC344" i="7"/>
  <c r="EC572" i="7"/>
  <c r="EC406" i="7"/>
  <c r="EC442" i="7"/>
  <c r="EC412" i="7"/>
  <c r="EC263" i="7"/>
  <c r="EC144" i="7"/>
  <c r="EC23" i="7"/>
  <c r="EC807" i="7"/>
  <c r="EC379" i="7"/>
  <c r="EC813" i="7"/>
  <c r="EC711" i="7"/>
  <c r="EC634" i="7"/>
  <c r="EC125" i="7"/>
  <c r="EC402" i="7"/>
  <c r="EC81" i="7"/>
  <c r="EC266" i="7"/>
  <c r="EC82" i="7"/>
  <c r="EC159" i="7"/>
  <c r="EC145" i="7"/>
  <c r="EC426" i="7"/>
  <c r="EC666" i="7"/>
  <c r="EC487" i="7"/>
  <c r="EC749" i="7"/>
  <c r="EC53" i="7"/>
  <c r="EC794" i="7"/>
  <c r="EC381" i="7"/>
  <c r="EC355" i="7"/>
  <c r="EC367" i="7"/>
  <c r="EC172" i="7"/>
  <c r="EC816" i="7"/>
  <c r="EC475" i="7"/>
  <c r="EC766" i="7"/>
  <c r="EC458" i="7"/>
  <c r="EC185" i="7"/>
  <c r="EC30" i="7"/>
  <c r="EC80" i="7"/>
  <c r="EC462" i="7"/>
  <c r="EC490" i="7"/>
  <c r="EC520" i="7"/>
  <c r="EC313" i="7"/>
  <c r="EC274" i="7"/>
  <c r="EC129" i="7"/>
  <c r="EC778" i="7"/>
  <c r="EC521" i="7"/>
  <c r="EC43" i="7"/>
  <c r="EC758" i="7"/>
  <c r="EC173" i="7"/>
  <c r="EC690" i="7"/>
  <c r="EC602" i="7"/>
  <c r="EC536" i="7"/>
  <c r="EC445" i="7"/>
  <c r="EC122" i="7"/>
  <c r="EC408" i="7"/>
  <c r="EC100" i="7"/>
  <c r="EC119" i="7"/>
  <c r="EC320" i="7"/>
  <c r="EC183" i="7"/>
  <c r="EC830" i="7"/>
  <c r="EC539" i="7"/>
  <c r="EC120" i="7"/>
  <c r="EC589" i="7"/>
  <c r="EC522" i="7"/>
  <c r="EC423" i="7"/>
  <c r="EC79" i="7"/>
  <c r="EC259" i="7"/>
  <c r="EC672" i="7"/>
  <c r="EC646" i="7"/>
  <c r="EC803" i="7"/>
  <c r="EC164" i="7"/>
  <c r="EC647" i="7"/>
  <c r="EC291" i="7"/>
  <c r="EC653" i="7"/>
  <c r="EC559" i="7"/>
  <c r="EC496" i="7"/>
  <c r="EC477" i="7"/>
  <c r="EC174" i="7"/>
  <c r="EC127" i="7"/>
  <c r="EC421" i="7"/>
  <c r="EC260" i="7"/>
  <c r="EC161" i="7"/>
  <c r="EC678" i="7"/>
  <c r="EC293" i="7"/>
  <c r="EC290" i="7"/>
  <c r="EC636" i="7"/>
  <c r="EC580" i="7"/>
  <c r="EC529" i="7"/>
  <c r="EC593" i="7"/>
  <c r="EC476" i="7"/>
  <c r="EC41" i="7"/>
  <c r="EC162" i="7"/>
  <c r="EC46" i="7"/>
  <c r="EC779" i="7"/>
  <c r="EC761" i="7"/>
  <c r="EC39" i="7"/>
  <c r="EC451" i="7"/>
  <c r="EC202" i="7"/>
  <c r="EC405" i="7"/>
  <c r="EC196" i="7"/>
  <c r="EC187" i="7"/>
  <c r="EC503" i="7"/>
  <c r="EC788" i="7"/>
  <c r="EC92" i="7"/>
  <c r="EC283" i="7"/>
  <c r="EC393" i="7"/>
  <c r="EC8" i="7"/>
  <c r="EC75" i="7"/>
  <c r="EC323" i="7"/>
  <c r="EC336" i="7"/>
  <c r="EC265" i="7"/>
  <c r="EC739" i="7"/>
  <c r="EC252" i="7"/>
  <c r="EC352" i="7"/>
  <c r="EC746" i="7"/>
  <c r="EC238" i="7"/>
  <c r="EC389" i="7"/>
  <c r="EC533" i="7"/>
  <c r="EC255" i="7"/>
  <c r="EC368" i="7"/>
  <c r="EC561" i="7"/>
  <c r="EC68" i="7"/>
  <c r="EC592" i="7"/>
  <c r="EC311" i="7"/>
  <c r="EC643" i="7"/>
  <c r="EC635" i="7"/>
  <c r="EC209" i="7"/>
  <c r="EC713" i="7"/>
  <c r="EC546" i="7"/>
  <c r="EC687" i="7"/>
  <c r="EC805" i="7"/>
  <c r="EC410" i="7"/>
  <c r="EC296" i="7"/>
  <c r="EC366" i="7"/>
  <c r="EC800" i="7"/>
  <c r="EC797" i="7"/>
  <c r="EC735" i="7"/>
  <c r="EC684" i="7"/>
  <c r="EC692" i="7"/>
  <c r="EC614" i="7"/>
  <c r="EC269" i="7"/>
  <c r="EC281" i="7"/>
  <c r="EC537" i="7"/>
  <c r="EC450" i="7"/>
  <c r="EC91" i="7"/>
  <c r="EC645" i="7"/>
  <c r="EC240" i="7"/>
  <c r="EC790" i="7"/>
  <c r="EC751" i="7"/>
  <c r="EC650" i="7"/>
  <c r="EC677" i="7"/>
  <c r="EC350" i="7"/>
  <c r="EC683" i="7"/>
  <c r="EC10" i="7"/>
  <c r="EC309" i="7"/>
  <c r="EC294" i="7"/>
  <c r="EC217" i="7"/>
  <c r="EC494" i="7"/>
  <c r="EC38" i="7"/>
  <c r="EC806" i="7"/>
  <c r="EC727" i="7"/>
  <c r="EC640" i="7"/>
  <c r="EC326" i="7"/>
  <c r="EC264" i="7"/>
  <c r="EC656" i="7"/>
  <c r="EC565" i="7"/>
  <c r="EC499" i="7"/>
  <c r="EC773" i="7"/>
  <c r="EC484" i="7"/>
  <c r="EC417" i="7"/>
  <c r="EC73" i="7"/>
  <c r="EC802" i="7"/>
  <c r="EC712" i="7"/>
  <c r="EC61" i="7"/>
  <c r="EC577" i="7"/>
  <c r="EC207" i="7"/>
  <c r="EC447" i="7"/>
  <c r="EC411" i="7"/>
  <c r="EC270" i="7"/>
  <c r="EC538" i="7"/>
  <c r="EC165" i="7"/>
  <c r="EC595" i="7"/>
  <c r="EC518" i="7"/>
  <c r="EC642" i="7"/>
  <c r="EC531" i="7"/>
  <c r="EC375" i="7"/>
  <c r="EC334" i="7"/>
  <c r="EC733" i="7"/>
  <c r="EC675" i="7"/>
  <c r="EC621" i="7"/>
  <c r="EC193" i="7"/>
  <c r="EC504" i="7"/>
  <c r="EC356" i="7"/>
  <c r="EC156" i="7"/>
  <c r="EC155" i="7"/>
  <c r="EC420" i="7"/>
  <c r="EC528" i="7"/>
  <c r="EC362" i="7"/>
  <c r="EC396" i="7"/>
  <c r="EC774" i="7"/>
  <c r="EC138" i="7"/>
  <c r="EC403" i="7"/>
  <c r="EC660" i="7"/>
  <c r="EC555" i="7"/>
  <c r="EC333" i="7"/>
  <c r="EC682" i="7"/>
  <c r="EC143" i="7"/>
  <c r="EC16" i="7"/>
  <c r="EC106" i="7"/>
  <c r="EC454" i="7"/>
  <c r="EC617" i="7"/>
  <c r="EC113" i="7"/>
  <c r="EC17" i="7"/>
  <c r="EC543" i="7"/>
  <c r="EC228" i="7"/>
  <c r="EC351" i="7"/>
  <c r="EC110" i="7"/>
  <c r="EC681" i="7"/>
  <c r="EC575" i="7"/>
  <c r="EC371" i="7"/>
  <c r="EC550" i="7"/>
  <c r="EC51" i="7"/>
  <c r="EC431" i="7"/>
  <c r="EC415" i="7"/>
  <c r="EC262" i="7"/>
  <c r="EC497" i="7"/>
  <c r="EC52" i="7"/>
  <c r="EC314" i="7"/>
  <c r="EC158" i="7"/>
  <c r="EC76" i="7"/>
  <c r="EC69" i="7"/>
  <c r="EC718" i="7"/>
  <c r="EC422" i="7"/>
  <c r="EC361" i="7"/>
  <c r="EC818" i="7"/>
  <c r="EC730" i="7"/>
  <c r="EC292" i="7"/>
  <c r="EC820" i="7"/>
  <c r="EC418" i="7"/>
  <c r="EC349" i="7"/>
  <c r="EC218" i="7"/>
  <c r="EC132" i="7"/>
  <c r="EC12" i="7"/>
  <c r="EC511" i="7"/>
  <c r="EC153" i="7"/>
  <c r="EC377" i="7"/>
  <c r="EC545" i="7"/>
  <c r="EC444" i="7"/>
  <c r="EC137" i="7"/>
  <c r="EC148" i="7"/>
  <c r="EC384" i="7"/>
  <c r="EC321" i="7"/>
  <c r="EC176" i="7"/>
  <c r="EC792" i="7"/>
  <c r="EC448" i="7"/>
  <c r="EC460" i="7"/>
  <c r="EC34" i="7"/>
  <c r="EC771" i="7"/>
  <c r="EC741" i="7"/>
  <c r="EC107" i="7"/>
  <c r="EC150" i="7"/>
  <c r="EC606" i="7"/>
  <c r="EC435" i="7"/>
  <c r="EC271" i="7"/>
  <c r="EC213" i="7"/>
  <c r="EC221" i="7"/>
  <c r="EC710" i="7"/>
  <c r="EC346" i="7"/>
  <c r="EC698" i="7"/>
  <c r="EC671" i="7"/>
  <c r="EC560" i="7"/>
  <c r="EC566" i="7"/>
  <c r="EC317" i="7"/>
  <c r="EC743" i="7"/>
  <c r="EC721" i="7"/>
  <c r="EC95" i="7"/>
  <c r="EC663" i="7"/>
  <c r="EC26" i="7"/>
  <c r="EC480" i="7"/>
  <c r="EC171" i="7"/>
  <c r="EC54" i="7"/>
  <c r="EC287" i="7"/>
  <c r="EC759" i="7"/>
  <c r="EC365" i="7"/>
  <c r="EC704" i="7"/>
  <c r="EC632" i="7"/>
  <c r="EC578" i="7"/>
  <c r="EC569" i="7"/>
  <c r="EC239" i="7"/>
  <c r="EC235" i="7"/>
  <c r="EC510" i="7"/>
  <c r="EC443" i="7"/>
  <c r="EC382" i="7"/>
  <c r="ED2" i="7"/>
  <c r="ED661" i="7" s="1"/>
  <c r="EC419" i="7"/>
  <c r="EC86" i="7"/>
  <c r="EC222" i="7"/>
  <c r="EC70" i="7"/>
  <c r="EC722" i="7"/>
  <c r="EC358" i="7"/>
  <c r="EC353" i="7"/>
  <c r="EC706" i="7"/>
  <c r="EC582" i="7"/>
  <c r="EC45" i="7"/>
  <c r="EC170" i="7"/>
  <c r="EC301" i="7"/>
  <c r="EC374" i="7"/>
  <c r="EC716" i="7"/>
  <c r="EC189" i="7"/>
  <c r="EC524" i="7"/>
  <c r="EC784" i="7"/>
  <c r="EC306" i="7"/>
  <c r="EC729" i="7"/>
  <c r="EC108" i="7"/>
  <c r="EC284" i="7"/>
  <c r="EC674" i="7"/>
  <c r="EC205" i="7"/>
  <c r="EC596" i="7"/>
  <c r="EC513" i="7"/>
  <c r="EC96" i="7"/>
  <c r="EC517" i="7"/>
  <c r="EC219" i="7"/>
  <c r="EC691" i="7"/>
  <c r="EC482" i="7"/>
  <c r="EC703" i="7"/>
  <c r="EC785" i="7"/>
  <c r="EC740" i="7"/>
  <c r="EC234" i="7"/>
  <c r="EC237" i="7"/>
  <c r="EC777" i="7"/>
  <c r="EC707" i="7"/>
  <c r="EC37" i="7"/>
  <c r="EC649" i="7"/>
  <c r="EC251" i="7"/>
  <c r="EC542" i="7"/>
  <c r="EC453" i="7"/>
  <c r="EC464" i="7"/>
  <c r="EC667" i="7"/>
  <c r="EC21" i="7"/>
  <c r="EC89" i="7"/>
  <c r="EC570" i="7"/>
  <c r="EC299" i="7"/>
  <c r="EC160" i="7"/>
  <c r="EC466" i="7"/>
  <c r="EC114" i="7"/>
  <c r="EC126" i="7"/>
  <c r="EC611" i="7"/>
  <c r="EC547" i="7"/>
  <c r="EC457" i="7"/>
  <c r="EC178" i="7"/>
  <c r="EC686" i="7"/>
  <c r="EC318" i="7"/>
  <c r="EC588" i="7"/>
  <c r="EC763" i="7"/>
  <c r="EC619" i="7"/>
  <c r="EC249" i="7"/>
  <c r="EC302" i="7"/>
  <c r="EC583" i="7"/>
  <c r="EC549" i="7"/>
  <c r="EC456" i="7"/>
  <c r="EC97" i="7"/>
  <c r="EC117" i="7"/>
  <c r="EC604" i="7"/>
  <c r="EC397" i="7"/>
  <c r="EC327" i="7"/>
  <c r="EC188" i="7"/>
  <c r="EC247" i="7"/>
  <c r="EC315" i="7"/>
  <c r="EC762" i="7"/>
  <c r="EC658" i="7"/>
  <c r="EC571" i="7"/>
  <c r="EC502" i="7"/>
  <c r="EC395" i="7"/>
  <c r="EC40" i="7"/>
  <c r="EC25" i="7"/>
  <c r="EC130" i="7"/>
  <c r="EC15" i="7"/>
  <c r="EC783" i="7"/>
  <c r="EC745" i="7"/>
  <c r="EC438" i="7"/>
  <c r="EC47" i="7"/>
  <c r="EC197" i="7"/>
  <c r="EC697" i="7"/>
  <c r="EC169" i="7"/>
  <c r="EC625" i="7"/>
  <c r="EC488" i="7"/>
  <c r="EC364" i="7"/>
  <c r="EC98" i="7"/>
  <c r="EC216" i="7"/>
  <c r="EC638" i="7"/>
  <c r="EC608" i="7"/>
  <c r="EC430" i="7"/>
  <c r="EC345" i="7"/>
  <c r="EC11" i="7"/>
  <c r="EC652" i="7"/>
  <c r="EC372" i="7"/>
  <c r="EC24" i="7"/>
  <c r="EC163" i="7"/>
  <c r="EC331" i="7"/>
  <c r="EC472" i="7"/>
  <c r="EC679" i="7"/>
  <c r="EC736" i="7"/>
  <c r="EC121" i="7"/>
  <c r="EC337" i="7"/>
  <c r="EC227" i="7"/>
  <c r="EC627" i="7"/>
  <c r="EC214" i="7"/>
  <c r="EC83" i="7"/>
  <c r="EC184" i="7"/>
  <c r="EC791" i="7"/>
  <c r="EC330" i="7"/>
  <c r="EC812" i="7"/>
  <c r="EC394" i="7"/>
  <c r="EC815" i="7"/>
  <c r="EC700" i="7"/>
  <c r="EC659" i="7"/>
  <c r="EC56" i="7"/>
  <c r="EC181" i="7"/>
  <c r="EC182" i="7"/>
  <c r="EC676" i="7"/>
  <c r="EC579" i="7"/>
  <c r="EC459" i="7"/>
  <c r="EC610" i="7"/>
  <c r="EC212" i="7"/>
  <c r="EC243" i="7"/>
  <c r="EC823" i="7"/>
  <c r="EC715" i="7"/>
  <c r="EC699" i="7"/>
  <c r="EC277" i="7"/>
  <c r="EC787" i="7"/>
  <c r="EC455" i="7"/>
  <c r="EC42" i="7"/>
  <c r="EC261" i="7"/>
  <c r="EC798" i="7"/>
  <c r="EC427" i="7"/>
  <c r="EC432" i="7"/>
  <c r="EC5" i="7"/>
  <c r="EC770" i="7"/>
  <c r="EC719" i="7"/>
  <c r="EC223" i="7"/>
  <c r="EC229" i="7"/>
  <c r="EC709" i="7"/>
  <c r="EC622" i="7"/>
  <c r="EC551" i="7"/>
  <c r="EC485" i="7"/>
  <c r="EC409" i="7"/>
  <c r="EC452" i="7"/>
  <c r="EC151" i="7"/>
  <c r="EC32" i="7"/>
  <c r="EC776" i="7"/>
  <c r="EC752" i="7"/>
  <c r="EC530" i="7"/>
  <c r="EC200" i="7"/>
  <c r="EC149" i="7"/>
  <c r="EC478" i="7"/>
  <c r="EC392" i="7"/>
  <c r="EC231" i="7"/>
  <c r="EC49" i="7"/>
  <c r="EC623" i="7"/>
  <c r="EC192" i="7"/>
  <c r="EC500" i="7"/>
  <c r="EC28" i="7"/>
  <c r="EC115" i="7"/>
  <c r="EC254" i="7"/>
  <c r="EC809" i="7"/>
  <c r="EC689" i="7"/>
  <c r="EC626" i="7"/>
  <c r="EC576" i="7"/>
  <c r="EC190" i="7"/>
  <c r="EC211" i="7"/>
  <c r="EC527" i="7"/>
  <c r="EC433" i="7"/>
  <c r="EC369" i="7"/>
  <c r="EC14" i="7"/>
  <c r="EC526" i="7"/>
  <c r="EC58" i="7"/>
  <c r="EC78" i="7"/>
  <c r="EC553" i="7"/>
  <c r="EC250" i="7"/>
  <c r="EC141" i="7"/>
  <c r="EC607" i="7"/>
  <c r="EC737" i="7"/>
  <c r="EC562" i="7"/>
  <c r="EC769" i="7"/>
  <c r="EC273" i="7"/>
  <c r="EC3" i="7"/>
  <c r="EC512" i="7"/>
  <c r="EC470" i="7"/>
  <c r="EC258" i="7"/>
  <c r="EC236" i="7"/>
  <c r="EC194" i="7"/>
  <c r="EC112" i="7"/>
  <c r="EC118" i="7"/>
  <c r="EC688" i="7"/>
  <c r="EC280" i="7"/>
  <c r="EC48" i="7"/>
  <c r="EC486" i="7"/>
  <c r="EC300" i="7"/>
  <c r="EC359" i="7"/>
  <c r="EC19" i="7"/>
  <c r="EC801" i="7"/>
  <c r="EC85" i="7"/>
  <c r="EC726" i="7"/>
  <c r="EC370" i="7"/>
  <c r="EC434" i="7"/>
  <c r="EC195" i="7"/>
  <c r="EC147" i="7"/>
  <c r="EC88" i="7"/>
  <c r="EC18" i="7"/>
  <c r="EC609" i="7"/>
  <c r="EC696" i="7"/>
  <c r="EC233" i="7"/>
  <c r="EC489" i="7"/>
  <c r="EC568" i="7"/>
  <c r="EC226" i="7"/>
  <c r="EC256" i="7"/>
  <c r="EC573" i="7"/>
  <c r="EC501" i="7"/>
  <c r="EC386" i="7"/>
  <c r="EC437" i="7"/>
  <c r="EC50" i="7"/>
  <c r="EC514" i="7"/>
  <c r="EC310" i="7"/>
  <c r="EC220" i="7"/>
  <c r="EC399" i="7"/>
  <c r="EC29" i="7"/>
  <c r="EC84" i="7"/>
  <c r="EC563" i="7"/>
  <c r="EC548" i="7"/>
  <c r="EC483" i="7"/>
  <c r="EC473" i="7"/>
  <c r="EC612" i="7"/>
  <c r="EC312" i="7"/>
  <c r="EC324" i="7"/>
  <c r="EC590" i="7"/>
  <c r="EC717" i="7"/>
  <c r="EC224" i="7"/>
  <c r="EC272" i="7"/>
  <c r="EC738" i="7"/>
  <c r="EC594" i="7"/>
  <c r="EC534" i="7"/>
  <c r="EC440" i="7"/>
  <c r="EC135" i="7"/>
  <c r="EC554" i="7"/>
  <c r="EC469" i="7"/>
  <c r="EC373" i="7"/>
  <c r="EC278" i="7"/>
  <c r="EC354" i="7"/>
  <c r="EC303" i="7"/>
  <c r="EC747" i="7"/>
  <c r="EC695" i="7"/>
  <c r="EC665" i="7"/>
  <c r="EC557" i="7"/>
  <c r="EC615" i="7"/>
  <c r="EC811" i="7"/>
  <c r="EC664" i="7"/>
  <c r="EC468" i="7"/>
  <c r="EC60" i="7"/>
  <c r="EC4" i="7"/>
  <c r="EC728" i="7"/>
  <c r="EC383" i="7"/>
  <c r="EC44" i="7"/>
  <c r="EC833" i="7"/>
  <c r="EC168" i="7"/>
  <c r="EC673" i="7"/>
  <c r="EC827" i="7"/>
  <c r="EC597" i="7"/>
  <c r="EC505" i="7"/>
  <c r="EC414" i="7"/>
  <c r="EC407" i="7"/>
  <c r="EC33" i="7"/>
  <c r="EC9" i="7"/>
  <c r="EC523" i="7"/>
  <c r="EC131" i="7"/>
  <c r="EC67" i="7"/>
  <c r="EC775" i="7"/>
  <c r="EC279" i="7"/>
  <c r="EC342" i="7"/>
  <c r="EC772" i="7"/>
  <c r="EC732" i="7"/>
  <c r="EC655" i="7"/>
  <c r="EC613" i="7"/>
  <c r="EC639" i="7"/>
  <c r="EC814" i="7"/>
  <c r="EC584" i="7"/>
  <c r="EC744" i="7"/>
  <c r="EC388" i="7"/>
  <c r="EC400" i="7"/>
  <c r="EC819" i="7"/>
  <c r="EC725" i="7"/>
  <c r="EC662" i="7"/>
  <c r="EC463" i="7"/>
  <c r="EC225" i="7"/>
  <c r="EC694" i="7"/>
  <c r="EC616" i="7"/>
  <c r="EC519" i="7"/>
  <c r="EC644" i="7"/>
  <c r="EC208" i="7"/>
  <c r="EC242" i="7"/>
  <c r="EC31" i="7"/>
  <c r="EC821" i="7"/>
  <c r="EC755" i="7"/>
  <c r="EC670" i="7"/>
  <c r="EC731" i="7"/>
  <c r="EC449" i="7"/>
  <c r="EC461" i="7"/>
  <c r="EC793" i="7"/>
  <c r="EC515" i="7"/>
  <c r="EC398" i="7"/>
  <c r="EC425" i="7"/>
  <c r="EC102" i="7"/>
  <c r="EC796" i="7"/>
  <c r="EC734" i="7"/>
  <c r="EC657" i="7"/>
  <c r="EC253" i="7"/>
  <c r="EC753" i="7"/>
  <c r="EC680" i="7"/>
  <c r="EC600" i="7"/>
  <c r="EC507" i="7"/>
  <c r="EC789" i="7"/>
  <c r="EC439" i="7"/>
  <c r="EC22" i="7"/>
  <c r="EC123" i="7"/>
  <c r="EC832" i="7"/>
  <c r="EC780" i="7"/>
  <c r="EC598" i="7"/>
  <c r="EC128" i="7"/>
  <c r="EC139" i="7"/>
  <c r="EC591" i="7"/>
  <c r="EC429" i="7"/>
  <c r="EC348" i="7"/>
  <c r="EC246" i="7"/>
  <c r="EC532" i="7"/>
  <c r="EC186" i="7"/>
  <c r="EC198" i="7"/>
  <c r="EC471" i="7"/>
  <c r="EC828" i="7"/>
  <c r="EC146" i="7"/>
  <c r="EC723" i="7"/>
  <c r="EC754" i="7"/>
  <c r="EC629" i="7"/>
  <c r="EC618" i="7"/>
  <c r="EC152" i="7"/>
  <c r="EC203" i="7"/>
  <c r="EC633" i="7"/>
  <c r="EC506" i="7"/>
  <c r="EC446" i="7"/>
  <c r="EC295" i="7"/>
  <c r="EC20" i="7"/>
  <c r="EC474" i="7"/>
  <c r="EC305" i="7"/>
  <c r="EC167" i="7"/>
  <c r="EC62" i="7"/>
  <c r="EC781" i="7"/>
  <c r="EC795" i="7"/>
  <c r="EC360" i="7"/>
  <c r="EC94" i="7"/>
  <c r="EC479" i="7"/>
  <c r="EC748" i="7"/>
  <c r="EC285" i="7"/>
  <c r="EC535" i="7"/>
  <c r="EC64" i="7"/>
  <c r="EC343" i="7"/>
  <c r="EC157" i="7"/>
  <c r="EC428" i="7"/>
  <c r="EC586" i="7"/>
  <c r="EC620" i="7"/>
  <c r="EC552" i="7"/>
  <c r="EC363" i="7"/>
  <c r="ED267" i="7" l="1"/>
  <c r="ED256" i="7"/>
  <c r="ED519" i="7"/>
  <c r="ED762" i="7"/>
  <c r="ED191" i="7"/>
  <c r="ED499" i="7"/>
  <c r="ED657" i="7"/>
  <c r="ED84" i="7"/>
  <c r="ED769" i="7"/>
  <c r="ED147" i="7"/>
  <c r="ED453" i="7"/>
  <c r="ED708" i="7"/>
  <c r="ED101" i="7"/>
  <c r="ED72" i="7"/>
  <c r="ED93" i="7"/>
  <c r="ED327" i="7"/>
  <c r="ED606" i="7"/>
  <c r="ED17" i="7"/>
  <c r="ED385" i="7"/>
  <c r="ED503" i="7"/>
  <c r="ED713" i="7"/>
  <c r="ED130" i="7"/>
  <c r="ED439" i="7"/>
  <c r="ED670" i="7"/>
  <c r="ED351" i="7"/>
  <c r="ED577" i="7"/>
  <c r="ED823" i="7"/>
  <c r="ED272" i="7"/>
  <c r="ED517" i="7"/>
  <c r="ED236" i="7"/>
  <c r="ED337" i="7"/>
  <c r="ED551" i="7"/>
  <c r="ED771" i="7"/>
  <c r="ED212" i="7"/>
  <c r="ED497" i="7"/>
  <c r="ED372" i="7"/>
  <c r="ED506" i="7"/>
  <c r="ED730" i="7"/>
  <c r="ED136" i="7"/>
  <c r="ED442" i="7"/>
  <c r="ED694" i="7"/>
  <c r="ED733" i="7"/>
  <c r="ED245" i="7"/>
  <c r="ED794" i="7"/>
  <c r="ED158" i="7"/>
  <c r="ED455" i="7"/>
  <c r="ED735" i="7"/>
  <c r="ED504" i="7"/>
  <c r="ED75" i="7"/>
  <c r="ED340" i="7"/>
  <c r="ED554" i="7"/>
  <c r="ED814" i="7"/>
  <c r="ED232" i="7"/>
  <c r="ED353" i="7"/>
  <c r="ED516" i="7"/>
  <c r="ED751" i="7"/>
  <c r="ED227" i="7"/>
  <c r="ED615" i="7"/>
  <c r="ED406" i="7"/>
  <c r="ED558" i="7"/>
  <c r="ED813" i="7"/>
  <c r="ED213" i="7"/>
  <c r="ED495" i="7"/>
  <c r="ED742" i="7"/>
  <c r="ED437" i="7"/>
  <c r="ED824" i="7"/>
  <c r="ED276" i="7"/>
  <c r="ED549" i="7"/>
  <c r="ED754" i="7"/>
  <c r="ED698" i="7"/>
  <c r="ED637" i="7"/>
  <c r="ED4" i="7"/>
  <c r="ED68" i="7"/>
  <c r="ED494" i="7"/>
  <c r="ED531" i="7"/>
  <c r="ED125" i="7"/>
  <c r="ED346" i="7"/>
  <c r="ED781" i="7"/>
  <c r="ED572" i="7"/>
  <c r="ED597" i="7"/>
  <c r="ED207" i="7"/>
  <c r="ED312" i="7"/>
  <c r="ED380" i="7"/>
  <c r="ED832" i="7"/>
  <c r="ED513" i="7"/>
  <c r="ED650" i="7"/>
  <c r="ED543" i="7"/>
  <c r="ED249" i="7"/>
  <c r="ED196" i="7"/>
  <c r="ED478" i="7"/>
  <c r="ED180" i="7"/>
  <c r="ED203" i="7"/>
  <c r="ED413" i="7"/>
  <c r="ED408" i="7"/>
  <c r="ED247" i="7"/>
  <c r="ED421" i="7"/>
  <c r="ED150" i="7"/>
  <c r="ED750" i="7"/>
  <c r="ED401" i="7"/>
  <c r="ED676" i="7"/>
  <c r="ED218" i="7"/>
  <c r="ED282" i="7"/>
  <c r="ED94" i="7"/>
  <c r="ED174" i="7"/>
  <c r="ED41" i="7"/>
  <c r="ED381" i="7"/>
  <c r="ED238" i="7"/>
  <c r="ED371" i="7"/>
  <c r="ED692" i="7"/>
  <c r="ED268" i="7"/>
  <c r="ED474" i="7"/>
  <c r="ED632" i="7"/>
  <c r="ED95" i="7"/>
  <c r="ED423" i="7"/>
  <c r="ED618" i="7"/>
  <c r="ED284" i="7"/>
  <c r="ED8" i="7"/>
  <c r="ED100" i="7"/>
  <c r="ED360" i="7"/>
  <c r="ED598" i="7"/>
  <c r="ED51" i="7"/>
  <c r="ED399" i="7"/>
  <c r="ED141" i="7"/>
  <c r="ED296" i="7"/>
  <c r="ED535" i="7"/>
  <c r="ED695" i="7"/>
  <c r="ED233" i="7"/>
  <c r="ED226" i="7"/>
  <c r="ED693" i="7"/>
  <c r="ED13" i="7"/>
  <c r="ED325" i="7"/>
  <c r="ED556" i="7"/>
  <c r="ED782" i="7"/>
  <c r="ED523" i="7"/>
  <c r="ED724" i="7"/>
  <c r="ED176" i="7"/>
  <c r="ED463" i="7"/>
  <c r="ED652" i="7"/>
  <c r="ED335" i="7"/>
  <c r="ED487" i="7"/>
  <c r="ED722" i="7"/>
  <c r="ED135" i="7"/>
  <c r="ED347" i="7"/>
  <c r="ED658" i="7"/>
  <c r="ED22" i="7"/>
  <c r="ED625" i="7"/>
  <c r="ED827" i="7"/>
  <c r="ED355" i="7"/>
  <c r="ED559" i="7"/>
  <c r="ED785" i="7"/>
  <c r="ED389" i="7"/>
  <c r="ED345" i="7"/>
  <c r="ED128" i="7"/>
  <c r="ED377" i="7"/>
  <c r="ED624" i="7"/>
  <c r="ED73" i="7"/>
  <c r="ED133" i="7"/>
  <c r="ED240" i="7"/>
  <c r="ED464" i="7"/>
  <c r="ED739" i="7"/>
  <c r="ED156" i="7"/>
  <c r="ED344" i="7"/>
  <c r="ED88" i="7"/>
  <c r="ED629" i="7"/>
  <c r="ED62" i="7"/>
  <c r="ED336" i="7"/>
  <c r="ED734" i="7"/>
  <c r="ED92" i="7"/>
  <c r="ED691" i="7"/>
  <c r="ED98" i="7"/>
  <c r="ED420" i="7"/>
  <c r="ED671" i="7"/>
  <c r="ED60" i="7"/>
  <c r="ED617" i="7"/>
  <c r="ED167" i="7"/>
  <c r="ED393" i="7"/>
  <c r="ED680" i="7"/>
  <c r="ED43" i="7"/>
  <c r="ED412" i="7"/>
  <c r="ED567" i="7"/>
  <c r="ED273" i="7"/>
  <c r="ED261" i="7"/>
  <c r="ED729" i="7"/>
  <c r="ED548" i="7"/>
  <c r="ED616" i="7"/>
  <c r="ED330" i="7"/>
  <c r="ED105" i="7"/>
  <c r="ED433" i="7"/>
  <c r="ED112" i="7"/>
  <c r="ED456" i="7"/>
  <c r="ED706" i="7"/>
  <c r="ED258" i="7"/>
  <c r="ED578" i="7"/>
  <c r="ED99" i="7"/>
  <c r="ED761" i="7"/>
  <c r="ED65" i="7"/>
  <c r="ED563" i="7"/>
  <c r="ED215" i="7"/>
  <c r="ED808" i="7"/>
  <c r="ED639" i="7"/>
  <c r="ED182" i="7"/>
  <c r="ED254" i="7"/>
  <c r="ED403" i="7"/>
  <c r="ED603" i="7"/>
  <c r="ED576" i="7"/>
  <c r="ED809" i="7"/>
  <c r="ED422" i="7"/>
  <c r="ED774" i="7"/>
  <c r="ED642" i="7"/>
  <c r="ED25" i="7"/>
  <c r="ED589" i="7"/>
  <c r="ED3" i="7"/>
  <c r="ED265" i="7"/>
  <c r="ED534" i="7"/>
  <c r="ED748" i="7"/>
  <c r="ED760" i="7"/>
  <c r="ED173" i="7"/>
  <c r="ED244" i="7"/>
  <c r="ED533" i="7"/>
  <c r="ED709" i="7"/>
  <c r="ED162" i="7"/>
  <c r="ED611" i="7"/>
  <c r="ED313" i="7"/>
  <c r="ED440" i="7"/>
  <c r="ED696" i="7"/>
  <c r="ED86" i="7"/>
  <c r="ED359" i="7"/>
  <c r="ED568" i="7"/>
  <c r="ED821" i="7"/>
  <c r="ED183" i="7"/>
  <c r="ED479" i="7"/>
  <c r="ED710" i="7"/>
  <c r="ED140" i="7"/>
  <c r="ED627" i="7"/>
  <c r="ED7" i="7"/>
  <c r="ED352" i="7"/>
  <c r="ED602" i="7"/>
  <c r="ED799" i="7"/>
  <c r="ED828" i="7"/>
  <c r="ED634" i="7"/>
  <c r="ED831" i="7"/>
  <c r="ED328" i="7"/>
  <c r="ED566" i="7"/>
  <c r="ED815" i="7"/>
  <c r="ED188" i="7"/>
  <c r="ED800" i="7"/>
  <c r="ED201" i="7"/>
  <c r="ED472" i="7"/>
  <c r="ED727" i="7"/>
  <c r="ED146" i="7"/>
  <c r="ED790" i="7"/>
  <c r="ED39" i="7"/>
  <c r="ED310" i="7"/>
  <c r="ED773" i="7"/>
  <c r="ED231" i="7"/>
  <c r="ED500" i="7"/>
  <c r="ED411" i="7"/>
  <c r="ED830" i="7"/>
  <c r="ED358" i="7"/>
  <c r="ED569" i="7"/>
  <c r="ED222" i="7"/>
  <c r="ED546" i="7"/>
  <c r="ED195" i="7"/>
  <c r="ED804" i="7"/>
  <c r="ED235" i="7"/>
  <c r="ED654" i="7"/>
  <c r="ED663" i="7"/>
  <c r="ED633" i="7"/>
  <c r="ED391" i="7"/>
  <c r="ED679" i="7"/>
  <c r="ED177" i="7"/>
  <c r="ED116" i="7"/>
  <c r="ED214" i="7"/>
  <c r="ED69" i="7"/>
  <c r="ED575" i="7"/>
  <c r="ED145" i="7"/>
  <c r="ED726" i="7"/>
  <c r="ED402" i="7"/>
  <c r="ED122" i="7"/>
  <c r="ED465" i="7"/>
  <c r="ED552" i="7"/>
  <c r="ED473" i="7"/>
  <c r="ED660" i="7"/>
  <c r="ED587" i="7"/>
  <c r="ED628" i="7"/>
  <c r="ED294" i="7"/>
  <c r="ED610" i="7"/>
  <c r="ED720" i="7"/>
  <c r="ED171" i="7"/>
  <c r="ED454" i="7"/>
  <c r="ED644" i="7"/>
  <c r="ED58" i="7"/>
  <c r="ED237" i="7"/>
  <c r="ED308" i="7"/>
  <c r="ED438" i="7"/>
  <c r="ED636" i="7"/>
  <c r="ED85" i="7"/>
  <c r="ED378" i="7"/>
  <c r="ED70" i="7"/>
  <c r="ED206" i="7"/>
  <c r="ED620" i="7"/>
  <c r="ED768" i="7"/>
  <c r="ED269" i="7"/>
  <c r="ED505" i="7"/>
  <c r="ED21" i="7"/>
  <c r="ED134" i="7"/>
  <c r="ED407" i="7"/>
  <c r="ED622" i="7"/>
  <c r="ED27" i="7"/>
  <c r="ED586" i="7"/>
  <c r="ED791" i="7"/>
  <c r="ED192" i="7"/>
  <c r="ED461" i="7"/>
  <c r="ED732" i="7"/>
  <c r="ED153" i="7"/>
  <c r="ED181" i="7"/>
  <c r="ED780" i="7"/>
  <c r="ED221" i="7"/>
  <c r="ED488" i="7"/>
  <c r="ED716" i="7"/>
  <c r="ED124" i="7"/>
  <c r="ED379" i="7"/>
  <c r="ED110" i="7"/>
  <c r="ED410" i="7"/>
  <c r="ED646" i="7"/>
  <c r="ED32" i="7"/>
  <c r="ED300" i="7"/>
  <c r="ED373" i="7"/>
  <c r="ED165" i="7"/>
  <c r="ED449" i="7"/>
  <c r="ED745" i="7"/>
  <c r="ED126" i="7"/>
  <c r="ED400" i="7"/>
  <c r="ED189" i="7"/>
  <c r="ED550" i="7"/>
  <c r="ED783" i="7"/>
  <c r="ED210" i="7"/>
  <c r="ED467" i="7"/>
  <c r="ED11" i="7"/>
  <c r="ED341" i="7"/>
  <c r="ED163" i="7"/>
  <c r="ED435" i="7"/>
  <c r="ED677" i="7"/>
  <c r="ED288" i="7"/>
  <c r="ED414" i="7"/>
  <c r="ED209" i="7"/>
  <c r="ED448" i="7"/>
  <c r="ED641" i="7"/>
  <c r="ED76" i="7"/>
  <c r="ED299" i="7"/>
  <c r="ED78" i="7"/>
  <c r="ED482" i="7"/>
  <c r="ED755" i="7"/>
  <c r="ED151" i="7"/>
  <c r="ED386" i="7"/>
  <c r="ED593" i="7"/>
  <c r="ED113" i="7"/>
  <c r="ED662" i="7"/>
  <c r="ED37" i="7"/>
  <c r="ED15" i="7"/>
  <c r="ED668" i="7"/>
  <c r="ED447" i="7"/>
  <c r="ED49" i="7"/>
  <c r="ED64" i="7"/>
  <c r="ED653" i="7"/>
  <c r="ED579" i="7"/>
  <c r="ED521" i="7"/>
  <c r="ED26" i="7"/>
  <c r="ED571" i="7"/>
  <c r="ED248" i="7"/>
  <c r="ED356" i="7"/>
  <c r="ED673" i="7"/>
  <c r="ED118" i="7"/>
  <c r="ED339" i="7"/>
  <c r="ED179" i="7"/>
  <c r="ED168" i="7"/>
  <c r="ED338" i="7"/>
  <c r="ED137" i="7"/>
  <c r="ED740" i="7"/>
  <c r="ED756" i="7"/>
  <c r="ED139" i="7"/>
  <c r="ED230" i="7"/>
  <c r="ED829" i="7"/>
  <c r="ED376" i="7"/>
  <c r="ED50" i="7"/>
  <c r="ED285" i="7"/>
  <c r="ED425" i="7"/>
  <c r="ED689" i="7"/>
  <c r="ED262" i="7"/>
  <c r="ED61" i="7"/>
  <c r="ED318" i="7"/>
  <c r="ED596" i="7"/>
  <c r="ED129" i="7"/>
  <c r="ED291" i="7"/>
  <c r="ED409" i="7"/>
  <c r="ED451" i="7"/>
  <c r="ED574" i="7"/>
  <c r="ED826" i="7"/>
  <c r="ED279" i="7"/>
  <c r="ED512" i="7"/>
  <c r="ED753" i="7"/>
  <c r="ED117" i="7"/>
  <c r="ED743" i="7"/>
  <c r="ED170" i="7"/>
  <c r="ED457" i="7"/>
  <c r="ED686" i="7"/>
  <c r="ED202" i="7"/>
  <c r="ED297" i="7"/>
  <c r="ED522" i="7"/>
  <c r="ED819" i="7"/>
  <c r="ED186" i="7"/>
  <c r="ED28" i="7"/>
  <c r="ED152" i="7"/>
  <c r="ED350" i="7"/>
  <c r="ED643" i="7"/>
  <c r="ED46" i="7"/>
  <c r="ED309" i="7"/>
  <c r="ED343" i="7"/>
  <c r="ED97" i="7"/>
  <c r="ED317" i="7"/>
  <c r="ED665" i="7"/>
  <c r="ED19" i="7"/>
  <c r="ED289" i="7"/>
  <c r="ED20" i="7"/>
  <c r="ED298" i="7"/>
  <c r="ED524" i="7"/>
  <c r="ED795" i="7"/>
  <c r="ED194" i="7"/>
  <c r="ED452" i="7"/>
  <c r="ED818" i="7"/>
  <c r="ED368" i="7"/>
  <c r="ED682" i="7"/>
  <c r="ED12" i="7"/>
  <c r="ED331" i="7"/>
  <c r="ED582" i="7"/>
  <c r="ED664" i="7"/>
  <c r="ED701" i="7"/>
  <c r="ED104" i="7"/>
  <c r="ED417" i="7"/>
  <c r="ED649" i="7"/>
  <c r="ED242" i="7"/>
  <c r="ED55" i="7"/>
  <c r="ED306" i="7"/>
  <c r="ED590" i="7"/>
  <c r="ED778" i="7"/>
  <c r="ED436" i="7"/>
  <c r="ED89" i="7"/>
  <c r="ED357" i="7"/>
  <c r="ED48" i="7"/>
  <c r="ED281" i="7"/>
  <c r="ED243" i="7"/>
  <c r="ED361" i="7"/>
  <c r="ED683" i="7"/>
  <c r="ED675" i="7"/>
  <c r="ED608" i="7"/>
  <c r="ED647" i="7"/>
  <c r="ED387" i="7"/>
  <c r="ED255" i="7"/>
  <c r="ED797" i="7"/>
  <c r="ED765" i="7"/>
  <c r="ED481" i="7"/>
  <c r="ED418" i="7"/>
  <c r="ED77" i="7"/>
  <c r="ED166" i="7"/>
  <c r="ED197" i="7"/>
  <c r="ED669" i="7"/>
  <c r="ED271" i="7"/>
  <c r="ED777" i="7"/>
  <c r="ED199" i="7"/>
  <c r="ED382" i="7"/>
  <c r="ED605" i="7"/>
  <c r="ED496" i="7"/>
  <c r="ED362" i="7"/>
  <c r="ED96" i="7"/>
  <c r="ED259" i="7"/>
  <c r="ED458" i="7"/>
  <c r="ED763" i="7"/>
  <c r="ED187" i="7"/>
  <c r="ED405" i="7"/>
  <c r="ED588" i="7"/>
  <c r="ED143" i="7"/>
  <c r="ED721" i="7"/>
  <c r="ED132" i="7"/>
  <c r="ED424" i="7"/>
  <c r="ED648" i="7"/>
  <c r="ED286" i="7"/>
  <c r="ED280" i="7"/>
  <c r="ED71" i="7"/>
  <c r="ED349" i="7"/>
  <c r="ED599" i="7"/>
  <c r="ED784" i="7"/>
  <c r="ED323" i="7"/>
  <c r="ED477" i="7"/>
  <c r="ED635" i="7"/>
  <c r="ED67" i="7"/>
  <c r="ED426" i="7"/>
  <c r="ED160" i="7"/>
  <c r="ED307" i="7"/>
  <c r="ED564" i="7"/>
  <c r="ED792" i="7"/>
  <c r="ED228" i="7"/>
  <c r="ED501" i="7"/>
  <c r="ED63" i="7"/>
  <c r="ED204" i="7"/>
  <c r="ED538" i="7"/>
  <c r="ED798" i="7"/>
  <c r="ED239" i="7"/>
  <c r="ED471" i="7"/>
  <c r="ED251" i="7"/>
  <c r="ED480" i="7"/>
  <c r="ED638" i="7"/>
  <c r="ED119" i="7"/>
  <c r="ED429" i="7"/>
  <c r="ED591" i="7"/>
  <c r="ED432" i="7"/>
  <c r="ED555" i="7"/>
  <c r="ED810" i="7"/>
  <c r="ED224" i="7"/>
  <c r="ED492" i="7"/>
  <c r="ED725" i="7"/>
  <c r="ED685" i="7"/>
  <c r="ED66" i="7"/>
  <c r="ED253" i="7"/>
  <c r="ED528" i="7"/>
  <c r="ED764" i="7"/>
  <c r="ED666" i="7"/>
  <c r="ED223" i="7"/>
  <c r="ED509" i="7"/>
  <c r="ED744" i="7"/>
  <c r="ED184" i="7"/>
  <c r="ED562" i="7"/>
  <c r="ED241" i="7"/>
  <c r="ED530" i="7"/>
  <c r="ED749" i="7"/>
  <c r="ED159" i="7"/>
  <c r="ED443" i="7"/>
  <c r="ED278" i="7"/>
  <c r="ED416" i="7"/>
  <c r="ED786" i="7"/>
  <c r="ED219" i="7"/>
  <c r="ED485" i="7"/>
  <c r="ED736" i="7"/>
  <c r="ED594" i="7"/>
  <c r="ED542" i="7"/>
  <c r="ED83" i="7"/>
  <c r="ED415" i="7"/>
  <c r="ED741" i="7"/>
  <c r="ED375" i="7"/>
  <c r="ED9" i="7"/>
  <c r="ED833" i="7"/>
  <c r="ED295" i="7"/>
  <c r="ED737" i="7"/>
  <c r="ED301" i="7"/>
  <c r="ED801" i="7"/>
  <c r="ED314" i="7"/>
  <c r="ED803" i="7"/>
  <c r="ED36" i="7"/>
  <c r="ED746" i="7"/>
  <c r="ED573" i="7"/>
  <c r="ED175" i="7"/>
  <c r="ED631" i="7"/>
  <c r="ED536" i="7"/>
  <c r="ED446" i="7"/>
  <c r="ED109" i="7"/>
  <c r="ED106" i="7"/>
  <c r="ED127" i="7"/>
  <c r="ED274" i="7"/>
  <c r="ED807" i="7"/>
  <c r="ED613" i="7"/>
  <c r="ED441" i="7"/>
  <c r="ED688" i="7"/>
  <c r="ED811" i="7"/>
  <c r="ED42" i="7"/>
  <c r="ED164" i="7"/>
  <c r="ED600" i="7"/>
  <c r="ED334" i="7"/>
  <c r="ED793" i="7"/>
  <c r="ED277" i="7"/>
  <c r="ED396" i="7"/>
  <c r="ED678" i="7"/>
  <c r="ED74" i="7"/>
  <c r="ED329" i="7"/>
  <c r="ED565" i="7"/>
  <c r="ED656" i="7"/>
  <c r="ED287" i="7"/>
  <c r="ED5" i="7"/>
  <c r="ED319" i="7"/>
  <c r="ED553" i="7"/>
  <c r="ED820" i="7"/>
  <c r="ED44" i="7"/>
  <c r="ED427" i="7"/>
  <c r="ED246" i="7"/>
  <c r="ED489" i="7"/>
  <c r="ED718" i="7"/>
  <c r="ED144" i="7"/>
  <c r="ED45" i="7"/>
  <c r="EE2" i="7"/>
  <c r="EE661" i="7" s="1"/>
  <c r="ED257" i="7"/>
  <c r="ED537" i="7"/>
  <c r="ED370" i="7"/>
  <c r="ED476" i="7"/>
  <c r="ED728" i="7"/>
  <c r="ED30" i="7"/>
  <c r="ED397" i="7"/>
  <c r="ED626" i="7"/>
  <c r="ED178" i="7"/>
  <c r="ED444" i="7"/>
  <c r="ED699" i="7"/>
  <c r="ED107" i="7"/>
  <c r="ED365" i="7"/>
  <c r="ED395" i="7"/>
  <c r="ED260" i="7"/>
  <c r="ED623" i="7"/>
  <c r="ED90" i="7"/>
  <c r="ED57" i="7"/>
  <c r="ED690" i="7"/>
  <c r="ED545" i="7"/>
  <c r="ED772" i="7"/>
  <c r="ED515" i="7"/>
  <c r="ED342" i="7"/>
  <c r="ED703" i="7"/>
  <c r="ED384" i="7"/>
  <c r="ED518" i="7"/>
  <c r="ED40" i="7"/>
  <c r="ED585" i="7"/>
  <c r="ED430" i="7"/>
  <c r="ED581" i="7"/>
  <c r="ED806" i="7"/>
  <c r="ED185" i="7"/>
  <c r="ED508" i="7"/>
  <c r="ED752" i="7"/>
  <c r="ED468" i="7"/>
  <c r="ED390" i="7"/>
  <c r="ED123" i="7"/>
  <c r="ED484" i="7"/>
  <c r="ED707" i="7"/>
  <c r="ED142" i="7"/>
  <c r="ED747" i="7"/>
  <c r="ED157" i="7"/>
  <c r="ED419" i="7"/>
  <c r="ED640" i="7"/>
  <c r="ED80" i="7"/>
  <c r="ED364" i="7"/>
  <c r="ED148" i="7"/>
  <c r="ED723" i="7"/>
  <c r="ED102" i="7"/>
  <c r="ED264" i="7"/>
  <c r="ED770" i="7"/>
  <c r="ED324" i="7"/>
  <c r="ED580" i="7"/>
  <c r="ED511" i="7"/>
  <c r="ED493" i="7"/>
  <c r="ED592" i="7"/>
  <c r="ED252" i="7"/>
  <c r="ED34" i="7"/>
  <c r="ED131" i="7"/>
  <c r="ED700" i="7"/>
  <c r="ED87" i="7"/>
  <c r="ED431" i="7"/>
  <c r="ED667" i="7"/>
  <c r="ED24" i="7"/>
  <c r="ED704" i="7"/>
  <c r="ED149" i="7"/>
  <c r="ED383" i="7"/>
  <c r="ED619" i="7"/>
  <c r="ED31" i="7"/>
  <c r="ED320" i="7"/>
  <c r="ED502" i="7"/>
  <c r="ED333" i="7"/>
  <c r="ED547" i="7"/>
  <c r="ED789" i="7"/>
  <c r="ED198" i="7"/>
  <c r="ED491" i="7"/>
  <c r="ED292" i="7"/>
  <c r="ED23" i="7"/>
  <c r="ED326" i="7"/>
  <c r="ED601" i="7"/>
  <c r="ED216" i="7"/>
  <c r="ED138" i="7"/>
  <c r="ED822" i="7"/>
  <c r="ED172" i="7"/>
  <c r="ED490" i="7"/>
  <c r="ED711" i="7"/>
  <c r="ED103" i="7"/>
  <c r="ED526" i="7"/>
  <c r="ED757" i="7"/>
  <c r="ED169" i="7"/>
  <c r="ED459" i="7"/>
  <c r="ED687" i="7"/>
  <c r="ED348" i="7"/>
  <c r="ED672" i="7"/>
  <c r="ED47" i="7"/>
  <c r="ED366" i="7"/>
  <c r="ED612" i="7"/>
  <c r="ED217" i="7"/>
  <c r="ED802" i="7"/>
  <c r="ED59" i="7"/>
  <c r="ED205" i="7"/>
  <c r="ED445" i="7"/>
  <c r="ED674" i="7"/>
  <c r="ED81" i="7"/>
  <c r="ED520" i="7"/>
  <c r="ED404" i="7"/>
  <c r="ED529" i="7"/>
  <c r="ED767" i="7"/>
  <c r="ED155" i="7"/>
  <c r="ED462" i="7"/>
  <c r="ED788" i="7"/>
  <c r="ED758" i="7"/>
  <c r="ED114" i="7"/>
  <c r="ED388" i="7"/>
  <c r="ED659" i="7"/>
  <c r="ED507" i="7"/>
  <c r="ED705" i="7"/>
  <c r="ED108" i="7"/>
  <c r="ED428" i="7"/>
  <c r="ED645" i="7"/>
  <c r="ED38" i="7"/>
  <c r="ED266" i="7"/>
  <c r="ED211" i="7"/>
  <c r="ED450" i="7"/>
  <c r="ED766" i="7"/>
  <c r="ED115" i="7"/>
  <c r="ED392" i="7"/>
  <c r="ED486" i="7"/>
  <c r="ED714" i="7"/>
  <c r="ED16" i="7"/>
  <c r="ED91" i="7"/>
  <c r="ED614" i="7"/>
  <c r="ED154" i="7"/>
  <c r="ED738" i="7"/>
  <c r="ED544" i="7"/>
  <c r="ED121" i="7"/>
  <c r="ED697" i="7"/>
  <c r="ED29" i="7"/>
  <c r="ED715" i="7"/>
  <c r="ED514" i="7"/>
  <c r="ED367" i="7"/>
  <c r="ED321" i="7"/>
  <c r="ED6" i="7"/>
  <c r="ED82" i="7"/>
  <c r="ED220" i="7"/>
  <c r="ED18" i="7"/>
  <c r="ED305" i="7"/>
  <c r="ED560" i="7"/>
  <c r="ED779" i="7"/>
  <c r="ED208" i="7"/>
  <c r="ED250" i="7"/>
  <c r="ED304" i="7"/>
  <c r="ED561" i="7"/>
  <c r="ED816" i="7"/>
  <c r="ED225" i="7"/>
  <c r="ED498" i="7"/>
  <c r="ED759" i="7"/>
  <c r="ED469" i="7"/>
  <c r="ED719" i="7"/>
  <c r="ED111" i="7"/>
  <c r="ED434" i="7"/>
  <c r="ED812" i="7"/>
  <c r="ED460" i="7"/>
  <c r="ED263" i="7"/>
  <c r="ED475" i="7"/>
  <c r="ED712" i="7"/>
  <c r="ED190" i="7"/>
  <c r="ED322" i="7"/>
  <c r="ED79" i="7"/>
  <c r="ED363" i="7"/>
  <c r="ED609" i="7"/>
  <c r="ED54" i="7"/>
  <c r="ED290" i="7"/>
  <c r="ED702" i="7"/>
  <c r="ED33" i="7"/>
  <c r="ED303" i="7"/>
  <c r="ED604" i="7"/>
  <c r="ED787" i="7"/>
  <c r="ED525" i="7"/>
  <c r="ED796" i="7"/>
  <c r="ED270" i="7"/>
  <c r="ED539" i="7"/>
  <c r="ED731" i="7"/>
  <c r="ED193" i="7"/>
  <c r="ED315" i="7"/>
  <c r="ED200" i="7"/>
  <c r="ED354" i="7"/>
  <c r="ED583" i="7"/>
  <c r="ED775" i="7"/>
  <c r="ED275" i="7"/>
  <c r="ED655" i="7"/>
  <c r="ED35" i="7"/>
  <c r="ED684" i="7"/>
  <c r="ED53" i="7"/>
  <c r="ED369" i="7"/>
  <c r="ED607" i="7"/>
  <c r="ED805" i="7"/>
  <c r="ED10" i="7"/>
  <c r="ED302" i="7"/>
  <c r="ED570" i="7"/>
  <c r="ED776" i="7"/>
  <c r="ED621" i="7"/>
  <c r="ED52" i="7"/>
  <c r="ED316" i="7"/>
  <c r="ED557" i="7"/>
  <c r="ED817" i="7"/>
  <c r="ED234" i="7"/>
  <c r="ED374" i="7"/>
  <c r="ED332" i="7"/>
  <c r="ED595" i="7"/>
  <c r="ED14" i="7"/>
  <c r="ED283" i="7"/>
  <c r="ED510" i="7"/>
  <c r="ED120" i="7"/>
  <c r="ED394" i="7"/>
  <c r="ED311" i="7"/>
  <c r="ED681" i="7"/>
  <c r="ED717" i="7"/>
  <c r="ED470" i="7"/>
  <c r="ED56" i="7"/>
  <c r="ED527" i="7"/>
  <c r="ED825" i="7"/>
  <c r="ED483" i="7"/>
  <c r="ED466" i="7"/>
  <c r="ED532" i="7"/>
  <c r="ED229" i="7"/>
  <c r="ED584" i="7"/>
  <c r="ED161" i="7"/>
  <c r="ED630" i="7"/>
  <c r="ED398" i="7"/>
  <c r="ED293" i="7"/>
  <c r="EE267" i="7" l="1"/>
  <c r="EE285" i="7"/>
  <c r="EE349" i="7"/>
  <c r="EE407" i="7"/>
  <c r="EE537" i="7"/>
  <c r="EE609" i="7"/>
  <c r="EE650" i="7"/>
  <c r="EE712" i="7"/>
  <c r="EE296" i="7"/>
  <c r="EE570" i="7"/>
  <c r="EE676" i="7"/>
  <c r="EE714" i="7"/>
  <c r="EE824" i="7"/>
  <c r="EE239" i="7"/>
  <c r="EE21" i="7"/>
  <c r="EE99" i="7"/>
  <c r="EE164" i="7"/>
  <c r="EE254" i="7"/>
  <c r="EE335" i="7"/>
  <c r="EE707" i="7"/>
  <c r="EE210" i="7"/>
  <c r="EE255" i="7"/>
  <c r="EE380" i="7"/>
  <c r="EE398" i="7"/>
  <c r="EE518" i="7"/>
  <c r="EE490" i="7"/>
  <c r="EE567" i="7"/>
  <c r="EE695" i="7"/>
  <c r="EE759" i="7"/>
  <c r="EE796" i="7"/>
  <c r="EE182" i="7"/>
  <c r="EE826" i="7"/>
  <c r="EE71" i="7"/>
  <c r="EE130" i="7"/>
  <c r="EE353" i="7"/>
  <c r="EE471" i="7"/>
  <c r="EE497" i="7"/>
  <c r="EE553" i="7"/>
  <c r="EE675" i="7"/>
  <c r="EE700" i="7"/>
  <c r="EE818" i="7"/>
  <c r="EE35" i="7"/>
  <c r="EE614" i="7"/>
  <c r="EE408" i="7"/>
  <c r="EE499" i="7"/>
  <c r="EE576" i="7"/>
  <c r="EE682" i="7"/>
  <c r="EE112" i="7"/>
  <c r="EE157" i="7"/>
  <c r="EE225" i="7"/>
  <c r="EE329" i="7"/>
  <c r="EE409" i="7"/>
  <c r="EE372" i="7"/>
  <c r="EE481" i="7"/>
  <c r="EE528" i="7"/>
  <c r="EE600" i="7"/>
  <c r="EE641" i="7"/>
  <c r="EE762" i="7"/>
  <c r="EE405" i="7"/>
  <c r="EE496" i="7"/>
  <c r="EE573" i="7"/>
  <c r="EE679" i="7"/>
  <c r="EE728" i="7"/>
  <c r="EE769" i="7"/>
  <c r="EE441" i="7"/>
  <c r="EE538" i="7"/>
  <c r="EE601" i="7"/>
  <c r="EE674" i="7"/>
  <c r="EE697" i="7"/>
  <c r="EE808" i="7"/>
  <c r="EE684" i="7"/>
  <c r="EE820" i="7"/>
  <c r="EE58" i="7"/>
  <c r="EE709" i="7"/>
  <c r="EE206" i="7"/>
  <c r="EE63" i="7"/>
  <c r="EE823" i="7"/>
  <c r="EE829" i="7"/>
  <c r="EE126" i="7"/>
  <c r="EE652" i="7"/>
  <c r="EE198" i="7"/>
  <c r="EE359" i="7"/>
  <c r="EE593" i="7"/>
  <c r="EE101" i="7"/>
  <c r="EE468" i="7"/>
  <c r="EE599" i="7"/>
  <c r="EE310" i="7"/>
  <c r="EE74" i="7"/>
  <c r="EE216" i="7"/>
  <c r="EE304" i="7"/>
  <c r="EE591" i="7"/>
  <c r="EE93" i="7"/>
  <c r="EE30" i="7"/>
  <c r="EE196" i="7"/>
  <c r="EE560" i="7"/>
  <c r="EE622" i="7"/>
  <c r="EE277" i="7"/>
  <c r="EE448" i="7"/>
  <c r="EE147" i="7"/>
  <c r="EE745" i="7"/>
  <c r="EE554" i="7"/>
  <c r="EE15" i="7"/>
  <c r="EE50" i="7"/>
  <c r="EE72" i="7"/>
  <c r="EE433" i="7"/>
  <c r="EE798" i="7"/>
  <c r="EE264" i="7"/>
  <c r="EE696" i="7"/>
  <c r="EE435" i="7"/>
  <c r="EE425" i="7"/>
  <c r="EE393" i="7"/>
  <c r="EE427" i="7"/>
  <c r="EE268" i="7"/>
  <c r="EE478" i="7"/>
  <c r="EE524" i="7"/>
  <c r="EE597" i="7"/>
  <c r="EE663" i="7"/>
  <c r="EE751" i="7"/>
  <c r="EE770" i="7"/>
  <c r="EE671" i="7"/>
  <c r="EE493" i="7"/>
  <c r="EE731" i="7"/>
  <c r="EE787" i="7"/>
  <c r="EE833" i="7"/>
  <c r="EE106" i="7"/>
  <c r="EE805" i="7"/>
  <c r="EE145" i="7"/>
  <c r="EE230" i="7"/>
  <c r="EE323" i="7"/>
  <c r="EE403" i="7"/>
  <c r="EE463" i="7"/>
  <c r="EE20" i="7"/>
  <c r="EE368" i="7"/>
  <c r="EE401" i="7"/>
  <c r="EE507" i="7"/>
  <c r="EE568" i="7"/>
  <c r="EE659" i="7"/>
  <c r="EE618" i="7"/>
  <c r="EE717" i="7"/>
  <c r="EE784" i="7"/>
  <c r="EE7" i="7"/>
  <c r="EE103" i="7"/>
  <c r="EE49" i="7"/>
  <c r="EE108" i="7"/>
  <c r="EE148" i="7"/>
  <c r="EE319" i="7"/>
  <c r="EE461" i="7"/>
  <c r="EE581" i="7"/>
  <c r="EE656" i="7"/>
  <c r="EE733" i="7"/>
  <c r="EE792" i="7"/>
  <c r="EE31" i="7"/>
  <c r="EE86" i="7"/>
  <c r="EE153" i="7"/>
  <c r="EE495" i="7"/>
  <c r="EE564" i="7"/>
  <c r="EE691" i="7"/>
  <c r="EE748" i="7"/>
  <c r="EE793" i="7"/>
  <c r="EE250" i="7"/>
  <c r="EE317" i="7"/>
  <c r="EE397" i="7"/>
  <c r="EE457" i="7"/>
  <c r="EE506" i="7"/>
  <c r="EE516" i="7"/>
  <c r="EE590" i="7"/>
  <c r="EE632" i="7"/>
  <c r="EE720" i="7"/>
  <c r="EE215" i="7"/>
  <c r="EE88" i="7"/>
  <c r="EE561" i="7"/>
  <c r="EE623" i="7"/>
  <c r="EE734" i="7"/>
  <c r="EE790" i="7"/>
  <c r="EE17" i="7"/>
  <c r="EE109" i="7"/>
  <c r="EE585" i="7"/>
  <c r="EE715" i="7"/>
  <c r="EE146" i="7"/>
  <c r="EE654" i="7"/>
  <c r="EE5" i="7"/>
  <c r="EE168" i="7"/>
  <c r="EE732" i="7"/>
  <c r="EE68" i="7"/>
  <c r="EE77" i="7"/>
  <c r="EE224" i="7"/>
  <c r="EE376" i="7"/>
  <c r="EE192" i="7"/>
  <c r="EE83" i="7"/>
  <c r="EE721" i="7"/>
  <c r="EE635" i="7"/>
  <c r="EE539" i="7"/>
  <c r="EE350" i="7"/>
  <c r="EE562" i="7"/>
  <c r="EE395" i="7"/>
  <c r="EE440" i="7"/>
  <c r="EE756" i="7"/>
  <c r="EE752" i="7"/>
  <c r="EE504" i="7"/>
  <c r="EE149" i="7"/>
  <c r="EE583" i="7"/>
  <c r="EE456" i="7"/>
  <c r="EE758" i="7"/>
  <c r="EE698" i="7"/>
  <c r="EE628" i="7"/>
  <c r="EE240" i="7"/>
  <c r="EE672" i="7"/>
  <c r="EE802" i="7"/>
  <c r="EE631" i="7"/>
  <c r="EE283" i="7"/>
  <c r="EE194" i="7"/>
  <c r="EE24" i="7"/>
  <c r="EE545" i="7"/>
  <c r="EE171" i="7"/>
  <c r="EE309" i="7"/>
  <c r="EE406" i="7"/>
  <c r="EE625" i="7"/>
  <c r="EE629" i="7"/>
  <c r="EE706" i="7"/>
  <c r="EE664" i="7"/>
  <c r="EE85" i="7"/>
  <c r="EE352" i="7"/>
  <c r="EE739" i="7"/>
  <c r="EE588" i="7"/>
  <c r="EE9" i="7"/>
  <c r="EE54" i="7"/>
  <c r="EE165" i="7"/>
  <c r="EE243" i="7"/>
  <c r="EE474" i="7"/>
  <c r="EE311" i="7"/>
  <c r="EE391" i="7"/>
  <c r="EE451" i="7"/>
  <c r="EE505" i="7"/>
  <c r="EE610" i="7"/>
  <c r="EE617" i="7"/>
  <c r="EE500" i="7"/>
  <c r="EE556" i="7"/>
  <c r="EE678" i="7"/>
  <c r="EE713" i="7"/>
  <c r="EE821" i="7"/>
  <c r="EE772" i="7"/>
  <c r="EE8" i="7"/>
  <c r="EE56" i="7"/>
  <c r="EE162" i="7"/>
  <c r="EE195" i="7"/>
  <c r="EE156" i="7"/>
  <c r="EE307" i="7"/>
  <c r="EE341" i="7"/>
  <c r="EE459" i="7"/>
  <c r="EE643" i="7"/>
  <c r="EE750" i="7"/>
  <c r="EE780" i="7"/>
  <c r="EE10" i="7"/>
  <c r="EE98" i="7"/>
  <c r="EE200" i="7"/>
  <c r="EE248" i="7"/>
  <c r="EE306" i="7"/>
  <c r="EE183" i="7"/>
  <c r="EE657" i="7"/>
  <c r="EE781" i="7"/>
  <c r="EE6" i="7"/>
  <c r="EE181" i="7"/>
  <c r="EE366" i="7"/>
  <c r="EE445" i="7"/>
  <c r="EE543" i="7"/>
  <c r="EE604" i="7"/>
  <c r="EE677" i="7"/>
  <c r="EE666" i="7"/>
  <c r="EE754" i="7"/>
  <c r="EE61" i="7"/>
  <c r="EE235" i="7"/>
  <c r="EE778" i="7"/>
  <c r="EE355" i="7"/>
  <c r="EE302" i="7"/>
  <c r="EE325" i="7"/>
  <c r="EE788" i="7"/>
  <c r="EE519" i="7"/>
  <c r="EE723" i="7"/>
  <c r="EE419" i="7"/>
  <c r="EE180" i="7"/>
  <c r="EE480" i="7"/>
  <c r="EE744" i="7"/>
  <c r="EE639" i="7"/>
  <c r="EE774" i="7"/>
  <c r="EE62" i="7"/>
  <c r="EE776" i="7"/>
  <c r="EE669" i="7"/>
  <c r="EE633" i="7"/>
  <c r="EE693" i="7"/>
  <c r="EE782" i="7"/>
  <c r="EE357" i="7"/>
  <c r="EE426" i="7"/>
  <c r="EE831" i="7"/>
  <c r="EE237" i="7"/>
  <c r="EE12" i="7"/>
  <c r="EE293" i="7"/>
  <c r="EE339" i="7"/>
  <c r="EE292" i="7"/>
  <c r="EE3" i="7"/>
  <c r="EE133" i="7"/>
  <c r="EE125" i="7"/>
  <c r="EE816" i="7"/>
  <c r="EE187" i="7"/>
  <c r="EE513" i="7"/>
  <c r="EE740" i="7"/>
  <c r="EE129" i="7"/>
  <c r="EE75" i="7"/>
  <c r="EE143" i="7"/>
  <c r="EE232" i="7"/>
  <c r="EE686" i="7"/>
  <c r="EE653" i="7"/>
  <c r="EE775" i="7"/>
  <c r="EE136" i="7"/>
  <c r="EE139" i="7"/>
  <c r="EE298" i="7"/>
  <c r="EE384" i="7"/>
  <c r="EE761" i="7"/>
  <c r="EE438" i="7"/>
  <c r="EE535" i="7"/>
  <c r="EE598" i="7"/>
  <c r="EE699" i="7"/>
  <c r="EE757" i="7"/>
  <c r="EE749" i="7"/>
  <c r="EE658" i="7"/>
  <c r="EE736" i="7"/>
  <c r="EE795" i="7"/>
  <c r="EE32" i="7"/>
  <c r="EE116" i="7"/>
  <c r="EE94" i="7"/>
  <c r="EE111" i="7"/>
  <c r="EE208" i="7"/>
  <c r="EE287" i="7"/>
  <c r="EE363" i="7"/>
  <c r="EE299" i="7"/>
  <c r="EE447" i="7"/>
  <c r="EE487" i="7"/>
  <c r="EE569" i="7"/>
  <c r="EE807" i="7"/>
  <c r="EE39" i="7"/>
  <c r="EE107" i="7"/>
  <c r="EE188" i="7"/>
  <c r="EE219" i="7"/>
  <c r="EE315" i="7"/>
  <c r="EE396" i="7"/>
  <c r="EE473" i="7"/>
  <c r="EE777" i="7"/>
  <c r="EE22" i="7"/>
  <c r="EE43" i="7"/>
  <c r="EE117" i="7"/>
  <c r="EE383" i="7"/>
  <c r="EE529" i="7"/>
  <c r="EE592" i="7"/>
  <c r="EE692" i="7"/>
  <c r="EE729" i="7"/>
  <c r="EE799" i="7"/>
  <c r="EE4" i="7"/>
  <c r="EE53" i="7"/>
  <c r="EE114" i="7"/>
  <c r="EE223" i="7"/>
  <c r="EE278" i="7"/>
  <c r="EE100" i="7"/>
  <c r="EE67" i="7"/>
  <c r="EE25" i="7"/>
  <c r="EE89" i="7"/>
  <c r="EE803" i="7"/>
  <c r="EE738" i="7"/>
  <c r="EE683" i="7"/>
  <c r="EE233" i="7"/>
  <c r="EE705" i="7"/>
  <c r="EE246" i="7"/>
  <c r="EE27" i="7"/>
  <c r="EE703" i="7"/>
  <c r="EE766" i="7"/>
  <c r="EE719" i="7"/>
  <c r="EE193" i="7"/>
  <c r="EE743" i="7"/>
  <c r="EE806" i="7"/>
  <c r="EE701" i="7"/>
  <c r="EE794" i="7"/>
  <c r="EE236" i="7"/>
  <c r="EE55" i="7"/>
  <c r="EE19" i="7"/>
  <c r="EE626" i="7"/>
  <c r="EE229" i="7"/>
  <c r="EE532" i="7"/>
  <c r="EE251" i="7"/>
  <c r="EE274" i="7"/>
  <c r="EE14" i="7"/>
  <c r="EE122" i="7"/>
  <c r="EE249" i="7"/>
  <c r="EE262" i="7"/>
  <c r="EE45" i="7"/>
  <c r="EE102" i="7"/>
  <c r="EE220" i="7"/>
  <c r="EE275" i="7"/>
  <c r="EE387" i="7"/>
  <c r="EE138" i="7"/>
  <c r="EE832" i="7"/>
  <c r="EE97" i="7"/>
  <c r="EE291" i="7"/>
  <c r="EE360" i="7"/>
  <c r="EE392" i="7"/>
  <c r="EE525" i="7"/>
  <c r="EE647" i="7"/>
  <c r="EE620" i="7"/>
  <c r="EE702" i="7"/>
  <c r="EE760" i="7"/>
  <c r="EE817" i="7"/>
  <c r="EE52" i="7"/>
  <c r="EE69" i="7"/>
  <c r="EE783" i="7"/>
  <c r="EE18" i="7"/>
  <c r="EE80" i="7"/>
  <c r="EE203" i="7"/>
  <c r="EE214" i="7"/>
  <c r="EE241" i="7"/>
  <c r="EE284" i="7"/>
  <c r="EE340" i="7"/>
  <c r="EE422" i="7"/>
  <c r="EE520" i="7"/>
  <c r="EE498" i="7"/>
  <c r="EE557" i="7"/>
  <c r="EE634" i="7"/>
  <c r="EE828" i="7"/>
  <c r="EE70" i="7"/>
  <c r="EE160" i="7"/>
  <c r="EE265" i="7"/>
  <c r="EE294" i="7"/>
  <c r="EE378" i="7"/>
  <c r="EE428" i="7"/>
  <c r="EE552" i="7"/>
  <c r="EE615" i="7"/>
  <c r="EE91" i="7"/>
  <c r="EE123" i="7"/>
  <c r="EE189" i="7"/>
  <c r="EE276" i="7"/>
  <c r="EE517" i="7"/>
  <c r="EE655" i="7"/>
  <c r="EE735" i="7"/>
  <c r="EE811" i="7"/>
  <c r="EE42" i="7"/>
  <c r="EE90" i="7"/>
  <c r="EE144" i="7"/>
  <c r="EE186" i="7"/>
  <c r="EE259" i="7"/>
  <c r="EE385" i="7"/>
  <c r="EE430" i="7"/>
  <c r="EE523" i="7"/>
  <c r="EE158" i="7"/>
  <c r="EE247" i="7"/>
  <c r="EE297" i="7"/>
  <c r="EE381" i="7"/>
  <c r="EE414" i="7"/>
  <c r="EE137" i="7"/>
  <c r="EE177" i="7"/>
  <c r="EE313" i="7"/>
  <c r="EE347" i="7"/>
  <c r="EE465" i="7"/>
  <c r="EE485" i="7"/>
  <c r="EE574" i="7"/>
  <c r="EE281" i="7"/>
  <c r="EE436" i="7"/>
  <c r="EE512" i="7"/>
  <c r="EE300" i="7"/>
  <c r="EE327" i="7"/>
  <c r="EE453" i="7"/>
  <c r="EE575" i="7"/>
  <c r="EE649" i="7"/>
  <c r="EE330" i="7"/>
  <c r="EE785" i="7"/>
  <c r="EE446" i="7"/>
  <c r="EE172" i="7"/>
  <c r="EE621" i="7"/>
  <c r="EE460" i="7"/>
  <c r="EE765" i="7"/>
  <c r="EE127" i="7"/>
  <c r="EE286" i="7"/>
  <c r="EE548" i="7"/>
  <c r="EE630" i="7"/>
  <c r="EE41" i="7"/>
  <c r="EE801" i="7"/>
  <c r="EE308" i="7"/>
  <c r="EE704" i="7"/>
  <c r="EE272" i="7"/>
  <c r="EE197" i="7"/>
  <c r="EE753" i="7"/>
  <c r="EE421" i="7"/>
  <c r="EE509" i="7"/>
  <c r="EE57" i="7"/>
  <c r="EE154" i="7"/>
  <c r="EE141" i="7"/>
  <c r="EE213" i="7"/>
  <c r="EE269" i="7"/>
  <c r="EE370" i="7"/>
  <c r="EE413" i="7"/>
  <c r="EE521" i="7"/>
  <c r="EE584" i="7"/>
  <c r="EE155" i="7"/>
  <c r="EE244" i="7"/>
  <c r="EE432" i="7"/>
  <c r="EE515" i="7"/>
  <c r="EE608" i="7"/>
  <c r="EE648" i="7"/>
  <c r="EE152" i="7"/>
  <c r="EE718" i="7"/>
  <c r="EE767" i="7"/>
  <c r="EE36" i="7"/>
  <c r="EE135" i="7"/>
  <c r="EE221" i="7"/>
  <c r="EE46" i="7"/>
  <c r="EE110" i="7"/>
  <c r="EE191" i="7"/>
  <c r="EE234" i="7"/>
  <c r="EE333" i="7"/>
  <c r="EE399" i="7"/>
  <c r="EE358" i="7"/>
  <c r="EE429" i="7"/>
  <c r="EE544" i="7"/>
  <c r="EE605" i="7"/>
  <c r="EE645" i="7"/>
  <c r="EE673" i="7"/>
  <c r="EE742" i="7"/>
  <c r="EE819" i="7"/>
  <c r="EE173" i="7"/>
  <c r="EE228" i="7"/>
  <c r="EE282" i="7"/>
  <c r="EE364" i="7"/>
  <c r="EE484" i="7"/>
  <c r="EE531" i="7"/>
  <c r="EE603" i="7"/>
  <c r="EE644" i="7"/>
  <c r="EE768" i="7"/>
  <c r="EE238" i="7"/>
  <c r="EE273" i="7"/>
  <c r="EE389" i="7"/>
  <c r="EE410" i="7"/>
  <c r="EE642" i="7"/>
  <c r="EE797" i="7"/>
  <c r="EE28" i="7"/>
  <c r="EE84" i="7"/>
  <c r="EE211" i="7"/>
  <c r="EE328" i="7"/>
  <c r="EE295" i="7"/>
  <c r="EE374" i="7"/>
  <c r="EE411" i="7"/>
  <c r="EE514" i="7"/>
  <c r="EE670" i="7"/>
  <c r="EE382" i="7"/>
  <c r="EE611" i="7"/>
  <c r="EE482" i="7"/>
  <c r="EE423" i="7"/>
  <c r="EE343" i="7"/>
  <c r="EE688" i="7"/>
  <c r="EE563" i="7"/>
  <c r="EE779" i="7"/>
  <c r="EE131" i="7"/>
  <c r="EE78" i="7"/>
  <c r="EE338" i="7"/>
  <c r="EE34" i="7"/>
  <c r="EE551" i="7"/>
  <c r="EE351" i="7"/>
  <c r="EE40" i="7"/>
  <c r="EE346" i="7"/>
  <c r="EE362" i="7"/>
  <c r="EE167" i="7"/>
  <c r="EE402" i="7"/>
  <c r="EE488" i="7"/>
  <c r="EE726" i="7"/>
  <c r="EE169" i="7"/>
  <c r="EE479" i="7"/>
  <c r="EE201" i="7"/>
  <c r="EE190" i="7"/>
  <c r="EE185" i="7"/>
  <c r="EE342" i="7"/>
  <c r="EE263" i="7"/>
  <c r="EE371" i="7"/>
  <c r="EE434" i="7"/>
  <c r="EE508" i="7"/>
  <c r="EE571" i="7"/>
  <c r="EE667" i="7"/>
  <c r="EE555" i="7"/>
  <c r="EE270" i="7"/>
  <c r="EE379" i="7"/>
  <c r="EE596" i="7"/>
  <c r="EE660" i="7"/>
  <c r="EE724" i="7"/>
  <c r="EE791" i="7"/>
  <c r="EE416" i="7"/>
  <c r="EE60" i="7"/>
  <c r="EE113" i="7"/>
  <c r="EE175" i="7"/>
  <c r="EE322" i="7"/>
  <c r="EE356" i="7"/>
  <c r="EE163" i="7"/>
  <c r="EE204" i="7"/>
  <c r="EE386" i="7"/>
  <c r="EE494" i="7"/>
  <c r="EE530" i="7"/>
  <c r="EE636" i="7"/>
  <c r="EE825" i="7"/>
  <c r="EE96" i="7"/>
  <c r="EE369" i="7"/>
  <c r="EE472" i="7"/>
  <c r="EE589" i="7"/>
  <c r="EE301" i="7"/>
  <c r="EE316" i="7"/>
  <c r="EE722" i="7"/>
  <c r="EE417" i="7"/>
  <c r="EE489" i="7"/>
  <c r="EE786" i="7"/>
  <c r="EE710" i="7"/>
  <c r="EE501" i="7"/>
  <c r="EE82" i="7"/>
  <c r="EE546" i="7"/>
  <c r="EE115" i="7"/>
  <c r="EE105" i="7"/>
  <c r="EE424" i="7"/>
  <c r="EE326" i="7"/>
  <c r="EE477" i="7"/>
  <c r="EE503" i="7"/>
  <c r="EE559" i="7"/>
  <c r="EE681" i="7"/>
  <c r="EE730" i="7"/>
  <c r="EE800" i="7"/>
  <c r="EE256" i="7"/>
  <c r="EE431" i="7"/>
  <c r="EE134" i="7"/>
  <c r="EE344" i="7"/>
  <c r="EE462" i="7"/>
  <c r="EE467" i="7"/>
  <c r="EE266" i="7"/>
  <c r="EE375" i="7"/>
  <c r="EE534" i="7"/>
  <c r="EE606" i="7"/>
  <c r="EE59" i="7"/>
  <c r="EE48" i="7"/>
  <c r="EE822" i="7"/>
  <c r="EE578" i="7"/>
  <c r="EE128" i="7"/>
  <c r="EE13" i="7"/>
  <c r="EE66" i="7"/>
  <c r="EE104" i="7"/>
  <c r="EE587" i="7"/>
  <c r="EE690" i="7"/>
  <c r="EE747" i="7"/>
  <c r="EE812" i="7"/>
  <c r="EE33" i="7"/>
  <c r="EE119" i="7"/>
  <c r="EE580" i="7"/>
  <c r="EE586" i="7"/>
  <c r="EE627" i="7"/>
  <c r="EE47" i="7"/>
  <c r="EE121" i="7"/>
  <c r="EE209" i="7"/>
  <c r="EE288" i="7"/>
  <c r="EE763" i="7"/>
  <c r="EE324" i="7"/>
  <c r="EE450" i="7"/>
  <c r="EE464" i="7"/>
  <c r="EE572" i="7"/>
  <c r="EE646" i="7"/>
  <c r="EE475" i="7"/>
  <c r="EE522" i="7"/>
  <c r="EE594" i="7"/>
  <c r="EE638" i="7"/>
  <c r="EE737" i="7"/>
  <c r="EE616" i="7"/>
  <c r="EE809" i="7"/>
  <c r="EE44" i="7"/>
  <c r="EE118" i="7"/>
  <c r="EE205" i="7"/>
  <c r="EE289" i="7"/>
  <c r="EE227" i="7"/>
  <c r="EE320" i="7"/>
  <c r="EE400" i="7"/>
  <c r="EE607" i="7"/>
  <c r="EE680" i="7"/>
  <c r="EE469" i="7"/>
  <c r="EF2" i="7"/>
  <c r="EF661" i="7" s="1"/>
  <c r="EE64" i="7"/>
  <c r="EE120" i="7"/>
  <c r="EE226" i="7"/>
  <c r="EE253" i="7"/>
  <c r="EE404" i="7"/>
  <c r="EE694" i="7"/>
  <c r="EE741" i="7"/>
  <c r="EE773" i="7"/>
  <c r="EE38" i="7"/>
  <c r="EE549" i="7"/>
  <c r="EE444" i="7"/>
  <c r="EE486" i="7"/>
  <c r="EE566" i="7"/>
  <c r="EE640" i="7"/>
  <c r="EE827" i="7"/>
  <c r="EE716" i="7"/>
  <c r="EE789" i="7"/>
  <c r="EE37" i="7"/>
  <c r="EE81" i="7"/>
  <c r="EE142" i="7"/>
  <c r="EE526" i="7"/>
  <c r="EE727" i="7"/>
  <c r="EE771" i="7"/>
  <c r="EE23" i="7"/>
  <c r="EE124" i="7"/>
  <c r="EE212" i="7"/>
  <c r="EE711" i="7"/>
  <c r="EE813" i="7"/>
  <c r="EE26" i="7"/>
  <c r="EE95" i="7"/>
  <c r="EE179" i="7"/>
  <c r="EE258" i="7"/>
  <c r="EE65" i="7"/>
  <c r="EE280" i="7"/>
  <c r="EE637" i="7"/>
  <c r="EE217" i="7"/>
  <c r="EE388" i="7"/>
  <c r="EE76" i="7"/>
  <c r="EE439" i="7"/>
  <c r="EE16" i="7"/>
  <c r="EE804" i="7"/>
  <c r="EE337" i="7"/>
  <c r="EE354" i="7"/>
  <c r="EE361" i="7"/>
  <c r="EE245" i="7"/>
  <c r="EE547" i="7"/>
  <c r="EE140" i="7"/>
  <c r="EE595" i="7"/>
  <c r="EE377" i="7"/>
  <c r="EE345" i="7"/>
  <c r="EE242" i="7"/>
  <c r="EE271" i="7"/>
  <c r="EE466" i="7"/>
  <c r="EE178" i="7"/>
  <c r="EE231" i="7"/>
  <c r="EE336" i="7"/>
  <c r="EE390" i="7"/>
  <c r="EE455" i="7"/>
  <c r="EE558" i="7"/>
  <c r="EE619" i="7"/>
  <c r="EE184" i="7"/>
  <c r="EE412" i="7"/>
  <c r="EE452" i="7"/>
  <c r="EE582" i="7"/>
  <c r="EE665" i="7"/>
  <c r="EE708" i="7"/>
  <c r="EE491" i="7"/>
  <c r="EE810" i="7"/>
  <c r="EE29" i="7"/>
  <c r="EE92" i="7"/>
  <c r="EE176" i="7"/>
  <c r="EE334" i="7"/>
  <c r="EE79" i="7"/>
  <c r="EE150" i="7"/>
  <c r="EE166" i="7"/>
  <c r="EE252" i="7"/>
  <c r="EE373" i="7"/>
  <c r="EE318" i="7"/>
  <c r="EE443" i="7"/>
  <c r="EE502" i="7"/>
  <c r="EE579" i="7"/>
  <c r="EE689" i="7"/>
  <c r="EE174" i="7"/>
  <c r="EE685" i="7"/>
  <c r="EE746" i="7"/>
  <c r="EE814" i="7"/>
  <c r="EE218" i="7"/>
  <c r="EE331" i="7"/>
  <c r="EE365" i="7"/>
  <c r="EE483" i="7"/>
  <c r="EE470" i="7"/>
  <c r="EE565" i="7"/>
  <c r="EE624" i="7"/>
  <c r="EE755" i="7"/>
  <c r="EE305" i="7"/>
  <c r="EE260" i="7"/>
  <c r="EE321" i="7"/>
  <c r="EE418" i="7"/>
  <c r="EE449" i="7"/>
  <c r="EE151" i="7"/>
  <c r="EE830" i="7"/>
  <c r="EE87" i="7"/>
  <c r="EE170" i="7"/>
  <c r="EE222" i="7"/>
  <c r="EE261" i="7"/>
  <c r="EE290" i="7"/>
  <c r="EE367" i="7"/>
  <c r="EE420" i="7"/>
  <c r="EE542" i="7"/>
  <c r="EE612" i="7"/>
  <c r="EE257" i="7"/>
  <c r="EE303" i="7"/>
  <c r="EE415" i="7"/>
  <c r="EE476" i="7"/>
  <c r="EE550" i="7"/>
  <c r="EE668" i="7"/>
  <c r="EE314" i="7"/>
  <c r="EE394" i="7"/>
  <c r="EE454" i="7"/>
  <c r="EE511" i="7"/>
  <c r="EE613" i="7"/>
  <c r="EE687" i="7"/>
  <c r="EE332" i="7"/>
  <c r="EE602" i="7"/>
  <c r="EE458" i="7"/>
  <c r="EE536" i="7"/>
  <c r="EE662" i="7"/>
  <c r="EE533" i="7"/>
  <c r="EE161" i="7"/>
  <c r="EE527" i="7"/>
  <c r="EE815" i="7"/>
  <c r="EE764" i="7"/>
  <c r="EE207" i="7"/>
  <c r="EE437" i="7"/>
  <c r="EE73" i="7"/>
  <c r="EE348" i="7"/>
  <c r="EE159" i="7"/>
  <c r="EE202" i="7"/>
  <c r="EE11" i="7"/>
  <c r="EE199" i="7"/>
  <c r="EE279" i="7"/>
  <c r="EE132" i="7"/>
  <c r="EE510" i="7"/>
  <c r="EE312" i="7"/>
  <c r="EE51" i="7"/>
  <c r="EE577" i="7"/>
  <c r="EE725" i="7"/>
  <c r="EE442" i="7"/>
  <c r="EE492" i="7"/>
  <c r="EF267" i="7" l="1"/>
  <c r="EF347" i="7"/>
  <c r="EF343" i="7"/>
  <c r="EF493" i="7"/>
  <c r="EF556" i="7"/>
  <c r="EF609" i="7"/>
  <c r="EF737" i="7"/>
  <c r="EF726" i="7"/>
  <c r="EF713" i="7"/>
  <c r="EF821" i="7"/>
  <c r="EF41" i="7"/>
  <c r="EF113" i="7"/>
  <c r="EF221" i="7"/>
  <c r="EF756" i="7"/>
  <c r="EF504" i="7"/>
  <c r="EF570" i="7"/>
  <c r="EF689" i="7"/>
  <c r="EF693" i="7"/>
  <c r="EF804" i="7"/>
  <c r="EF91" i="7"/>
  <c r="EF184" i="7"/>
  <c r="EF285" i="7"/>
  <c r="EF372" i="7"/>
  <c r="EF398" i="7"/>
  <c r="EF209" i="7"/>
  <c r="EF213" i="7"/>
  <c r="EF336" i="7"/>
  <c r="EF411" i="7"/>
  <c r="EF488" i="7"/>
  <c r="EF173" i="7"/>
  <c r="EF791" i="7"/>
  <c r="EF50" i="7"/>
  <c r="EF154" i="7"/>
  <c r="EF121" i="7"/>
  <c r="EF231" i="7"/>
  <c r="EF754" i="7"/>
  <c r="EF147" i="7"/>
  <c r="EF223" i="7"/>
  <c r="EF300" i="7"/>
  <c r="EF381" i="7"/>
  <c r="EF446" i="7"/>
  <c r="EF745" i="7"/>
  <c r="EF334" i="7"/>
  <c r="EF458" i="7"/>
  <c r="EF534" i="7"/>
  <c r="EF605" i="7"/>
  <c r="EF85" i="7"/>
  <c r="EF521" i="7"/>
  <c r="EF595" i="7"/>
  <c r="EF648" i="7"/>
  <c r="EF763" i="7"/>
  <c r="EF814" i="7"/>
  <c r="EF831" i="7"/>
  <c r="EF264" i="7"/>
  <c r="EF350" i="7"/>
  <c r="EF358" i="7"/>
  <c r="EF496" i="7"/>
  <c r="EF706" i="7"/>
  <c r="EF12" i="7"/>
  <c r="EF72" i="7"/>
  <c r="EF149" i="7"/>
  <c r="EF152" i="7"/>
  <c r="EF324" i="7"/>
  <c r="EF116" i="7"/>
  <c r="EF236" i="7"/>
  <c r="EF278" i="7"/>
  <c r="EF339" i="7"/>
  <c r="EF426" i="7"/>
  <c r="EF472" i="7"/>
  <c r="EF620" i="7"/>
  <c r="EF709" i="7"/>
  <c r="EF467" i="7"/>
  <c r="EF507" i="7"/>
  <c r="EF665" i="7"/>
  <c r="EF531" i="7"/>
  <c r="EF561" i="7"/>
  <c r="EF742" i="7"/>
  <c r="EF646" i="7"/>
  <c r="EF344" i="7"/>
  <c r="EF606" i="7"/>
  <c r="EF537" i="7"/>
  <c r="EF180" i="7"/>
  <c r="EF370" i="7"/>
  <c r="EF622" i="7"/>
  <c r="EF95" i="7"/>
  <c r="EF379" i="7"/>
  <c r="EF632" i="7"/>
  <c r="EF708" i="7"/>
  <c r="EF83" i="7"/>
  <c r="EF569" i="7"/>
  <c r="EF252" i="7"/>
  <c r="EF415" i="7"/>
  <c r="EF789" i="7"/>
  <c r="EF546" i="7"/>
  <c r="EF685" i="7"/>
  <c r="EF727" i="7"/>
  <c r="EF45" i="7"/>
  <c r="EF217" i="7"/>
  <c r="EF512" i="7"/>
  <c r="EF705" i="7"/>
  <c r="EF568" i="7"/>
  <c r="EF673" i="7"/>
  <c r="EF337" i="7"/>
  <c r="EF235" i="7"/>
  <c r="EF533" i="7"/>
  <c r="EF87" i="7"/>
  <c r="EF268" i="7"/>
  <c r="EF468" i="7"/>
  <c r="EF535" i="7"/>
  <c r="EF597" i="7"/>
  <c r="EF704" i="7"/>
  <c r="EF740" i="7"/>
  <c r="EF647" i="7"/>
  <c r="EF656" i="7"/>
  <c r="EF55" i="7"/>
  <c r="EF136" i="7"/>
  <c r="EF207" i="7"/>
  <c r="EF254" i="7"/>
  <c r="EF326" i="7"/>
  <c r="EF683" i="7"/>
  <c r="EF623" i="7"/>
  <c r="EF725" i="7"/>
  <c r="EF816" i="7"/>
  <c r="EF14" i="7"/>
  <c r="EF100" i="7"/>
  <c r="EF700" i="7"/>
  <c r="EF360" i="7"/>
  <c r="EF456" i="7"/>
  <c r="EF497" i="7"/>
  <c r="EF575" i="7"/>
  <c r="EF380" i="7"/>
  <c r="EF400" i="7"/>
  <c r="EF451" i="7"/>
  <c r="EF589" i="7"/>
  <c r="EF644" i="7"/>
  <c r="EF58" i="7"/>
  <c r="EF142" i="7"/>
  <c r="EF242" i="7"/>
  <c r="EF284" i="7"/>
  <c r="EF345" i="7"/>
  <c r="EF440" i="7"/>
  <c r="EF49" i="7"/>
  <c r="EF266" i="7"/>
  <c r="EF369" i="7"/>
  <c r="EF435" i="7"/>
  <c r="EF465" i="7"/>
  <c r="EF584" i="7"/>
  <c r="EF172" i="7"/>
  <c r="EF522" i="7"/>
  <c r="EF593" i="7"/>
  <c r="EF659" i="7"/>
  <c r="EF707" i="7"/>
  <c r="EF228" i="7"/>
  <c r="EF660" i="7"/>
  <c r="EF721" i="7"/>
  <c r="EF826" i="7"/>
  <c r="EF73" i="7"/>
  <c r="EF144" i="7"/>
  <c r="EF194" i="7"/>
  <c r="EF373" i="7"/>
  <c r="EF457" i="7"/>
  <c r="EF511" i="7"/>
  <c r="EF600" i="7"/>
  <c r="EF301" i="7"/>
  <c r="EF138" i="7"/>
  <c r="EF256" i="7"/>
  <c r="EF312" i="7"/>
  <c r="EF393" i="7"/>
  <c r="EF479" i="7"/>
  <c r="EF265" i="7"/>
  <c r="EF329" i="7"/>
  <c r="EF361" i="7"/>
  <c r="EF477" i="7"/>
  <c r="EF549" i="7"/>
  <c r="EF626" i="7"/>
  <c r="EF200" i="7"/>
  <c r="EF354" i="7"/>
  <c r="EF299" i="7"/>
  <c r="EF545" i="7"/>
  <c r="EF428" i="7"/>
  <c r="EF573" i="7"/>
  <c r="EF696" i="7"/>
  <c r="EF602" i="7"/>
  <c r="EF741" i="7"/>
  <c r="EF676" i="7"/>
  <c r="EF828" i="7"/>
  <c r="EF736" i="7"/>
  <c r="EF608" i="7"/>
  <c r="EF353" i="7"/>
  <c r="EF90" i="7"/>
  <c r="EF485" i="7"/>
  <c r="EF495" i="7"/>
  <c r="EF406" i="7"/>
  <c r="EF732" i="7"/>
  <c r="EF452" i="7"/>
  <c r="EF448" i="7"/>
  <c r="EF258" i="7"/>
  <c r="EF80" i="7"/>
  <c r="EF418" i="7"/>
  <c r="EF629" i="7"/>
  <c r="EF588" i="7"/>
  <c r="EF441" i="7"/>
  <c r="EF48" i="7"/>
  <c r="EF724" i="7"/>
  <c r="EF263" i="7"/>
  <c r="EF436" i="7"/>
  <c r="EF277" i="7"/>
  <c r="EF636" i="7"/>
  <c r="EF590" i="7"/>
  <c r="EF666" i="7"/>
  <c r="EF697" i="7"/>
  <c r="EF215" i="7"/>
  <c r="EF63" i="7"/>
  <c r="EF170" i="7"/>
  <c r="EF388" i="7"/>
  <c r="EF212" i="7"/>
  <c r="EF249" i="7"/>
  <c r="EF328" i="7"/>
  <c r="EF413" i="7"/>
  <c r="EF492" i="7"/>
  <c r="EF785" i="7"/>
  <c r="EF822" i="7"/>
  <c r="EF5" i="7"/>
  <c r="EF86" i="7"/>
  <c r="EF153" i="7"/>
  <c r="EF257" i="7"/>
  <c r="EF330" i="7"/>
  <c r="EF445" i="7"/>
  <c r="EF563" i="7"/>
  <c r="EF643" i="7"/>
  <c r="EF733" i="7"/>
  <c r="EF454" i="7"/>
  <c r="EF577" i="7"/>
  <c r="EF635" i="7"/>
  <c r="EF748" i="7"/>
  <c r="EF787" i="7"/>
  <c r="EF230" i="7"/>
  <c r="EF272" i="7"/>
  <c r="EF305" i="7"/>
  <c r="EF423" i="7"/>
  <c r="EF487" i="7"/>
  <c r="EF543" i="7"/>
  <c r="EF177" i="7"/>
  <c r="EF453" i="7"/>
  <c r="EF491" i="7"/>
  <c r="EF572" i="7"/>
  <c r="EF653" i="7"/>
  <c r="EF758" i="7"/>
  <c r="EF482" i="7"/>
  <c r="EF678" i="7"/>
  <c r="EF744" i="7"/>
  <c r="EF803" i="7"/>
  <c r="EF19" i="7"/>
  <c r="EF552" i="7"/>
  <c r="EF788" i="7"/>
  <c r="EF79" i="7"/>
  <c r="EF151" i="7"/>
  <c r="EF251" i="7"/>
  <c r="EF293" i="7"/>
  <c r="EF526" i="7"/>
  <c r="EF582" i="7"/>
  <c r="EF669" i="7"/>
  <c r="EF135" i="7"/>
  <c r="EF317" i="7"/>
  <c r="EF614" i="7"/>
  <c r="EF807" i="7"/>
  <c r="EF109" i="7"/>
  <c r="EF566" i="7"/>
  <c r="EF630" i="7"/>
  <c r="EF29" i="7"/>
  <c r="EF23" i="7"/>
  <c r="EF649" i="7"/>
  <c r="EF416" i="7"/>
  <c r="EF616" i="7"/>
  <c r="EF662" i="7"/>
  <c r="EF650" i="7"/>
  <c r="EF16" i="7"/>
  <c r="EF723" i="7"/>
  <c r="EF760" i="7"/>
  <c r="EF652" i="7"/>
  <c r="EF71" i="7"/>
  <c r="EF619" i="7"/>
  <c r="EF833" i="7"/>
  <c r="EF359" i="7"/>
  <c r="EF47" i="7"/>
  <c r="EF226" i="7"/>
  <c r="EF99" i="7"/>
  <c r="EF470" i="7"/>
  <c r="EF808" i="7"/>
  <c r="EF715" i="7"/>
  <c r="EF206" i="7"/>
  <c r="EF74" i="7"/>
  <c r="EF128" i="7"/>
  <c r="EF241" i="7"/>
  <c r="EF509" i="7"/>
  <c r="EF259" i="7"/>
  <c r="EF383" i="7"/>
  <c r="EF403" i="7"/>
  <c r="EF462" i="7"/>
  <c r="EF544" i="7"/>
  <c r="EF790" i="7"/>
  <c r="EF830" i="7"/>
  <c r="EF105" i="7"/>
  <c r="EF150" i="7"/>
  <c r="EF185" i="7"/>
  <c r="EF298" i="7"/>
  <c r="EF385" i="7"/>
  <c r="EF675" i="7"/>
  <c r="EF634" i="7"/>
  <c r="EF761" i="7"/>
  <c r="EF783" i="7"/>
  <c r="EF34" i="7"/>
  <c r="EF618" i="7"/>
  <c r="EF702" i="7"/>
  <c r="EF775" i="7"/>
  <c r="EF11" i="7"/>
  <c r="EF68" i="7"/>
  <c r="EF313" i="7"/>
  <c r="EF434" i="7"/>
  <c r="EF513" i="7"/>
  <c r="EF579" i="7"/>
  <c r="EF671" i="7"/>
  <c r="EF42" i="7"/>
  <c r="EF357" i="7"/>
  <c r="EF560" i="7"/>
  <c r="EF640" i="7"/>
  <c r="EF716" i="7"/>
  <c r="EF792" i="7"/>
  <c r="EF38" i="7"/>
  <c r="EF617" i="7"/>
  <c r="EF815" i="7"/>
  <c r="EF28" i="7"/>
  <c r="EF107" i="7"/>
  <c r="EF211" i="7"/>
  <c r="EF17" i="7"/>
  <c r="EF139" i="7"/>
  <c r="EF239" i="7"/>
  <c r="EF281" i="7"/>
  <c r="EF342" i="7"/>
  <c r="EF437" i="7"/>
  <c r="EF489" i="7"/>
  <c r="EF680" i="7"/>
  <c r="EF729" i="7"/>
  <c r="EF216" i="7"/>
  <c r="EF77" i="7"/>
  <c r="EF310" i="7"/>
  <c r="EF455" i="7"/>
  <c r="EF694" i="7"/>
  <c r="EF819" i="7"/>
  <c r="EF425" i="7"/>
  <c r="EF102" i="7"/>
  <c r="EF562" i="7"/>
  <c r="EF208" i="7"/>
  <c r="EF450" i="7"/>
  <c r="EF323" i="7"/>
  <c r="EF677" i="7"/>
  <c r="EF386" i="7"/>
  <c r="EF604" i="7"/>
  <c r="EF192" i="7"/>
  <c r="EF528" i="7"/>
  <c r="EF404" i="7"/>
  <c r="EF295" i="7"/>
  <c r="EF699" i="7"/>
  <c r="EF137" i="7"/>
  <c r="EF179" i="7"/>
  <c r="EF340" i="7"/>
  <c r="EF66" i="7"/>
  <c r="EF688" i="7"/>
  <c r="EF304" i="7"/>
  <c r="EF158" i="7"/>
  <c r="EF93" i="7"/>
  <c r="EF148" i="7"/>
  <c r="EF262" i="7"/>
  <c r="EF67" i="7"/>
  <c r="EF119" i="7"/>
  <c r="EF229" i="7"/>
  <c r="EF307" i="7"/>
  <c r="EF314" i="7"/>
  <c r="EF633" i="7"/>
  <c r="EF555" i="7"/>
  <c r="EF466" i="7"/>
  <c r="EF580" i="7"/>
  <c r="EF638" i="7"/>
  <c r="EF714" i="7"/>
  <c r="EF88" i="7"/>
  <c r="EF175" i="7"/>
  <c r="EF146" i="7"/>
  <c r="EF297" i="7"/>
  <c r="EF424" i="7"/>
  <c r="EF417" i="7"/>
  <c r="EF520" i="7"/>
  <c r="EF518" i="7"/>
  <c r="EF770" i="7"/>
  <c r="EF40" i="7"/>
  <c r="EF114" i="7"/>
  <c r="EF201" i="7"/>
  <c r="EF802" i="7"/>
  <c r="EF18" i="7"/>
  <c r="EF81" i="7"/>
  <c r="EF163" i="7"/>
  <c r="EF205" i="7"/>
  <c r="EF501" i="7"/>
  <c r="EF567" i="7"/>
  <c r="EF682" i="7"/>
  <c r="EF764" i="7"/>
  <c r="EF801" i="7"/>
  <c r="EF167" i="7"/>
  <c r="EF480" i="7"/>
  <c r="EF750" i="7"/>
  <c r="EF780" i="7"/>
  <c r="EF33" i="7"/>
  <c r="EF123" i="7"/>
  <c r="EF193" i="7"/>
  <c r="EF52" i="7"/>
  <c r="EF111" i="7"/>
  <c r="EF178" i="7"/>
  <c r="EF255" i="7"/>
  <c r="EF331" i="7"/>
  <c r="EF327" i="7"/>
  <c r="EF269" i="7"/>
  <c r="EF335" i="7"/>
  <c r="EF364" i="7"/>
  <c r="EF486" i="7"/>
  <c r="EF547" i="7"/>
  <c r="EF628" i="7"/>
  <c r="EF3" i="7"/>
  <c r="EF53" i="7"/>
  <c r="EF140" i="7"/>
  <c r="EF232" i="7"/>
  <c r="EF581" i="7"/>
  <c r="EF591" i="7"/>
  <c r="EF624" i="7"/>
  <c r="EF771" i="7"/>
  <c r="EF773" i="7"/>
  <c r="EF51" i="7"/>
  <c r="EF691" i="7"/>
  <c r="EF825" i="7"/>
  <c r="EF22" i="7"/>
  <c r="EF44" i="7"/>
  <c r="EF98" i="7"/>
  <c r="EF260" i="7"/>
  <c r="EF701" i="7"/>
  <c r="EF374" i="7"/>
  <c r="EF800" i="7"/>
  <c r="EF115" i="7"/>
  <c r="EF224" i="7"/>
  <c r="EF108" i="7"/>
  <c r="EF174" i="7"/>
  <c r="EF203" i="7"/>
  <c r="EF346" i="7"/>
  <c r="EF574" i="7"/>
  <c r="EF515" i="7"/>
  <c r="EF670" i="7"/>
  <c r="EF126" i="7"/>
  <c r="EF598" i="7"/>
  <c r="EF155" i="7"/>
  <c r="EF195" i="7"/>
  <c r="EF122" i="7"/>
  <c r="EF505" i="7"/>
  <c r="EF449" i="7"/>
  <c r="EF97" i="7"/>
  <c r="EF422" i="7"/>
  <c r="EG2" i="7"/>
  <c r="EG661" i="7" s="1"/>
  <c r="EF303" i="7"/>
  <c r="EF684" i="7"/>
  <c r="EF24" i="7"/>
  <c r="EF351" i="7"/>
  <c r="EF132" i="7"/>
  <c r="EF202" i="7"/>
  <c r="EF294" i="7"/>
  <c r="EF375" i="7"/>
  <c r="EF439" i="7"/>
  <c r="EF516" i="7"/>
  <c r="EF118" i="7"/>
  <c r="EF395" i="7"/>
  <c r="EF621" i="7"/>
  <c r="EF717" i="7"/>
  <c r="EF778" i="7"/>
  <c r="EF10" i="7"/>
  <c r="EF402" i="7"/>
  <c r="EF333" i="7"/>
  <c r="EF412" i="7"/>
  <c r="EF392" i="7"/>
  <c r="EF539" i="7"/>
  <c r="EF613" i="7"/>
  <c r="EF674" i="7"/>
  <c r="EF13" i="7"/>
  <c r="EF92" i="7"/>
  <c r="EF189" i="7"/>
  <c r="EF283" i="7"/>
  <c r="EF368" i="7"/>
  <c r="EF75" i="7"/>
  <c r="EF156" i="7"/>
  <c r="EF197" i="7"/>
  <c r="EF318" i="7"/>
  <c r="EF399" i="7"/>
  <c r="EF657" i="7"/>
  <c r="EF711" i="7"/>
  <c r="EF813" i="7"/>
  <c r="EF30" i="7"/>
  <c r="EF94" i="7"/>
  <c r="EF341" i="7"/>
  <c r="EF631" i="7"/>
  <c r="EF20" i="7"/>
  <c r="EF103" i="7"/>
  <c r="EF198" i="7"/>
  <c r="EF292" i="7"/>
  <c r="EF377" i="7"/>
  <c r="EF227" i="7"/>
  <c r="EF246" i="7"/>
  <c r="EF320" i="7"/>
  <c r="EF409" i="7"/>
  <c r="EF469" i="7"/>
  <c r="EF752" i="7"/>
  <c r="EF431" i="7"/>
  <c r="EF510" i="7"/>
  <c r="EF576" i="7"/>
  <c r="EF668" i="7"/>
  <c r="EF759" i="7"/>
  <c r="EF104" i="7"/>
  <c r="EF220" i="7"/>
  <c r="EF288" i="7"/>
  <c r="EF378" i="7"/>
  <c r="EF730" i="7"/>
  <c r="EF43" i="7"/>
  <c r="EF832" i="7"/>
  <c r="EF325" i="7"/>
  <c r="EF475" i="7"/>
  <c r="EF101" i="7"/>
  <c r="EF734" i="7"/>
  <c r="EF143" i="7"/>
  <c r="EF133" i="7"/>
  <c r="EF270" i="7"/>
  <c r="EF557" i="7"/>
  <c r="EF432" i="7"/>
  <c r="EF286" i="7"/>
  <c r="EF233" i="7"/>
  <c r="EF159" i="7"/>
  <c r="EF817" i="7"/>
  <c r="EF171" i="7"/>
  <c r="EF70" i="7"/>
  <c r="EF797" i="7"/>
  <c r="EF274" i="7"/>
  <c r="EF768" i="7"/>
  <c r="EF60" i="7"/>
  <c r="EF767" i="7"/>
  <c r="EF349" i="7"/>
  <c r="EF362" i="7"/>
  <c r="EF234" i="7"/>
  <c r="EF363" i="7"/>
  <c r="EF459" i="7"/>
  <c r="EF500" i="7"/>
  <c r="EF578" i="7"/>
  <c r="EF658" i="7"/>
  <c r="EF261" i="7"/>
  <c r="EF405" i="7"/>
  <c r="EF805" i="7"/>
  <c r="EF21" i="7"/>
  <c r="EF84" i="7"/>
  <c r="EF166" i="7"/>
  <c r="EF782" i="7"/>
  <c r="EF429" i="7"/>
  <c r="EF527" i="7"/>
  <c r="EF601" i="7"/>
  <c r="EF655" i="7"/>
  <c r="EF718" i="7"/>
  <c r="EF820" i="7"/>
  <c r="EF181" i="7"/>
  <c r="EF271" i="7"/>
  <c r="EF356" i="7"/>
  <c r="EF382" i="7"/>
  <c r="EF502" i="7"/>
  <c r="EF250" i="7"/>
  <c r="EF306" i="7"/>
  <c r="EF367" i="7"/>
  <c r="EF473" i="7"/>
  <c r="EF514" i="7"/>
  <c r="EF769" i="7"/>
  <c r="EF32" i="7"/>
  <c r="EF96" i="7"/>
  <c r="EF182" i="7"/>
  <c r="EF240" i="7"/>
  <c r="EF460" i="7"/>
  <c r="EF765" i="7"/>
  <c r="EF186" i="7"/>
  <c r="EF280" i="7"/>
  <c r="EF365" i="7"/>
  <c r="EF355" i="7"/>
  <c r="EF471" i="7"/>
  <c r="EF498" i="7"/>
  <c r="EF397" i="7"/>
  <c r="EF474" i="7"/>
  <c r="EF586" i="7"/>
  <c r="EF784" i="7"/>
  <c r="EF311" i="7"/>
  <c r="EF564" i="7"/>
  <c r="EF679" i="7"/>
  <c r="EF753" i="7"/>
  <c r="EF798" i="7"/>
  <c r="EF31" i="7"/>
  <c r="EF289" i="7"/>
  <c r="EF237" i="7"/>
  <c r="EF366" i="7"/>
  <c r="EF401" i="7"/>
  <c r="EF503" i="7"/>
  <c r="EF59" i="7"/>
  <c r="EF8" i="7"/>
  <c r="EF127" i="7"/>
  <c r="EF196" i="7"/>
  <c r="EF222" i="7"/>
  <c r="EF308" i="7"/>
  <c r="EF168" i="7"/>
  <c r="EF157" i="7"/>
  <c r="EF276" i="7"/>
  <c r="EF427" i="7"/>
  <c r="EF407" i="7"/>
  <c r="EF525" i="7"/>
  <c r="EF302" i="7"/>
  <c r="EF499" i="7"/>
  <c r="EF810" i="7"/>
  <c r="EF161" i="7"/>
  <c r="EF414" i="7"/>
  <c r="EF703" i="7"/>
  <c r="EF463" i="7"/>
  <c r="EF530" i="7"/>
  <c r="EF599" i="7"/>
  <c r="EF818" i="7"/>
  <c r="EF743" i="7"/>
  <c r="EF273" i="7"/>
  <c r="EF781" i="7"/>
  <c r="EF389" i="7"/>
  <c r="EF352" i="7"/>
  <c r="EF225" i="7"/>
  <c r="EF57" i="7"/>
  <c r="EF408" i="7"/>
  <c r="EF751" i="7"/>
  <c r="EF447" i="7"/>
  <c r="EF824" i="7"/>
  <c r="EF9" i="7"/>
  <c r="EF61" i="7"/>
  <c r="EF131" i="7"/>
  <c r="EF141" i="7"/>
  <c r="EF321" i="7"/>
  <c r="EF558" i="7"/>
  <c r="EF585" i="7"/>
  <c r="EF642" i="7"/>
  <c r="EF738" i="7"/>
  <c r="EF823" i="7"/>
  <c r="EF39" i="7"/>
  <c r="EF106" i="7"/>
  <c r="EF376" i="7"/>
  <c r="EF490" i="7"/>
  <c r="EF553" i="7"/>
  <c r="EF461" i="7"/>
  <c r="EF282" i="7"/>
  <c r="EF615" i="7"/>
  <c r="EF442" i="7"/>
  <c r="EF371" i="7"/>
  <c r="EF218" i="7"/>
  <c r="EF36" i="7"/>
  <c r="EF165" i="7"/>
  <c r="EF550" i="7"/>
  <c r="EF26" i="7"/>
  <c r="EF607" i="7"/>
  <c r="EF248" i="7"/>
  <c r="EF554" i="7"/>
  <c r="EF637" i="7"/>
  <c r="EF690" i="7"/>
  <c r="EF786" i="7"/>
  <c r="EF35" i="7"/>
  <c r="EF130" i="7"/>
  <c r="EF766" i="7"/>
  <c r="EF134" i="7"/>
  <c r="EF253" i="7"/>
  <c r="EF309" i="7"/>
  <c r="EF390" i="7"/>
  <c r="EF476" i="7"/>
  <c r="EF65" i="7"/>
  <c r="EF698" i="7"/>
  <c r="EF794" i="7"/>
  <c r="EF54" i="7"/>
  <c r="EF110" i="7"/>
  <c r="EF191" i="7"/>
  <c r="EF444" i="7"/>
  <c r="EF478" i="7"/>
  <c r="EF532" i="7"/>
  <c r="EF594" i="7"/>
  <c r="EF695" i="7"/>
  <c r="EF384" i="7"/>
  <c r="EF524" i="7"/>
  <c r="EF596" i="7"/>
  <c r="EF667" i="7"/>
  <c r="EF710" i="7"/>
  <c r="EF779" i="7"/>
  <c r="EF190" i="7"/>
  <c r="EF291" i="7"/>
  <c r="EF421" i="7"/>
  <c r="EF438" i="7"/>
  <c r="EF517" i="7"/>
  <c r="EF746" i="7"/>
  <c r="EF387" i="7"/>
  <c r="EF481" i="7"/>
  <c r="EF506" i="7"/>
  <c r="EF603" i="7"/>
  <c r="EF720" i="7"/>
  <c r="EF799" i="7"/>
  <c r="EF612" i="7"/>
  <c r="EF762" i="7"/>
  <c r="EF772" i="7"/>
  <c r="EF27" i="7"/>
  <c r="EF187" i="7"/>
  <c r="EF332" i="7"/>
  <c r="EF827" i="7"/>
  <c r="EF82" i="7"/>
  <c r="EF164" i="7"/>
  <c r="EF214" i="7"/>
  <c r="EF338" i="7"/>
  <c r="EF508" i="7"/>
  <c r="EF243" i="7"/>
  <c r="EF4" i="7"/>
  <c r="EF391" i="7"/>
  <c r="EF275" i="7"/>
  <c r="EF129" i="7"/>
  <c r="EF125" i="7"/>
  <c r="EF796" i="7"/>
  <c r="EF776" i="7"/>
  <c r="EF548" i="7"/>
  <c r="EF433" i="7"/>
  <c r="EF571" i="7"/>
  <c r="EF89" i="7"/>
  <c r="EF199" i="7"/>
  <c r="EF719" i="7"/>
  <c r="EF316" i="7"/>
  <c r="EF565" i="7"/>
  <c r="EF124" i="7"/>
  <c r="EF639" i="7"/>
  <c r="EF747" i="7"/>
  <c r="EF247" i="7"/>
  <c r="EF627" i="7"/>
  <c r="EF735" i="7"/>
  <c r="EF559" i="7"/>
  <c r="EF169" i="7"/>
  <c r="EF76" i="7"/>
  <c r="EF829" i="7"/>
  <c r="EF722" i="7"/>
  <c r="EF774" i="7"/>
  <c r="EF37" i="7"/>
  <c r="EF117" i="7"/>
  <c r="EF204" i="7"/>
  <c r="EF210" i="7"/>
  <c r="EF219" i="7"/>
  <c r="EF296" i="7"/>
  <c r="EF322" i="7"/>
  <c r="EF464" i="7"/>
  <c r="EF542" i="7"/>
  <c r="EF611" i="7"/>
  <c r="EF795" i="7"/>
  <c r="EF69" i="7"/>
  <c r="EF145" i="7"/>
  <c r="EF245" i="7"/>
  <c r="EF287" i="7"/>
  <c r="EF348" i="7"/>
  <c r="EF238" i="7"/>
  <c r="EF625" i="7"/>
  <c r="EF687" i="7"/>
  <c r="EF757" i="7"/>
  <c r="EF664" i="7"/>
  <c r="EF483" i="7"/>
  <c r="EF681" i="7"/>
  <c r="EF755" i="7"/>
  <c r="EF806" i="7"/>
  <c r="EF25" i="7"/>
  <c r="EF112" i="7"/>
  <c r="EF443" i="7"/>
  <c r="EF410" i="7"/>
  <c r="EF536" i="7"/>
  <c r="EF610" i="7"/>
  <c r="EF692" i="7"/>
  <c r="EF654" i="7"/>
  <c r="EF529" i="7"/>
  <c r="EF587" i="7"/>
  <c r="EF672" i="7"/>
  <c r="EF712" i="7"/>
  <c r="EF494" i="7"/>
  <c r="EF641" i="7"/>
  <c r="EF519" i="7"/>
  <c r="EF15" i="7"/>
  <c r="EF46" i="7"/>
  <c r="EF160" i="7"/>
  <c r="EF396" i="7"/>
  <c r="EF62" i="7"/>
  <c r="EF176" i="7"/>
  <c r="EF162" i="7"/>
  <c r="EF279" i="7"/>
  <c r="EF430" i="7"/>
  <c r="EF420" i="7"/>
  <c r="EF244" i="7"/>
  <c r="EF739" i="7"/>
  <c r="EF777" i="7"/>
  <c r="EF7" i="7"/>
  <c r="EF120" i="7"/>
  <c r="EF394" i="7"/>
  <c r="EF484" i="7"/>
  <c r="EF583" i="7"/>
  <c r="EF663" i="7"/>
  <c r="EF728" i="7"/>
  <c r="EF793" i="7"/>
  <c r="EF592" i="7"/>
  <c r="EF645" i="7"/>
  <c r="EF749" i="7"/>
  <c r="EF811" i="7"/>
  <c r="EF56" i="7"/>
  <c r="EF6" i="7"/>
  <c r="EF78" i="7"/>
  <c r="EF551" i="7"/>
  <c r="EF319" i="7"/>
  <c r="EF64" i="7"/>
  <c r="EF523" i="7"/>
  <c r="EF686" i="7"/>
  <c r="EF315" i="7"/>
  <c r="EF812" i="7"/>
  <c r="EF731" i="7"/>
  <c r="EF538" i="7"/>
  <c r="EF809" i="7"/>
  <c r="EF188" i="7"/>
  <c r="EF419" i="7"/>
  <c r="EF183" i="7"/>
  <c r="EF290" i="7"/>
  <c r="EG267" i="7" l="1"/>
  <c r="EG340" i="7"/>
  <c r="EG375" i="7"/>
  <c r="EG502" i="7"/>
  <c r="EG555" i="7"/>
  <c r="EG641" i="7"/>
  <c r="EG737" i="7"/>
  <c r="EG376" i="7"/>
  <c r="EG459" i="7"/>
  <c r="EG507" i="7"/>
  <c r="EG551" i="7"/>
  <c r="EG682" i="7"/>
  <c r="EG708" i="7"/>
  <c r="EG475" i="7"/>
  <c r="EG575" i="7"/>
  <c r="EG628" i="7"/>
  <c r="EG722" i="7"/>
  <c r="EG826" i="7"/>
  <c r="EG473" i="7"/>
  <c r="EG649" i="7"/>
  <c r="EG758" i="7"/>
  <c r="EG800" i="7"/>
  <c r="EG42" i="7"/>
  <c r="EG118" i="7"/>
  <c r="EG337" i="7"/>
  <c r="EG456" i="7"/>
  <c r="EG504" i="7"/>
  <c r="EG543" i="7"/>
  <c r="EG679" i="7"/>
  <c r="EG756" i="7"/>
  <c r="EG111" i="7"/>
  <c r="EG192" i="7"/>
  <c r="EG273" i="7"/>
  <c r="EG347" i="7"/>
  <c r="EG342" i="7"/>
  <c r="EG457" i="7"/>
  <c r="EG252" i="7"/>
  <c r="EG346" i="7"/>
  <c r="EG391" i="7"/>
  <c r="EG466" i="7"/>
  <c r="EG561" i="7"/>
  <c r="EG647" i="7"/>
  <c r="EG453" i="7"/>
  <c r="EG501" i="7"/>
  <c r="EG547" i="7"/>
  <c r="EG764" i="7"/>
  <c r="EG389" i="7"/>
  <c r="EG425" i="7"/>
  <c r="EG548" i="7"/>
  <c r="EG757" i="7"/>
  <c r="EG494" i="7"/>
  <c r="EG67" i="7"/>
  <c r="EG426" i="7"/>
  <c r="EG493" i="7"/>
  <c r="EG544" i="7"/>
  <c r="EG635" i="7"/>
  <c r="EG706" i="7"/>
  <c r="EG790" i="7"/>
  <c r="EG22" i="7"/>
  <c r="EG112" i="7"/>
  <c r="EG161" i="7"/>
  <c r="EG227" i="7"/>
  <c r="EG287" i="7"/>
  <c r="EG423" i="7"/>
  <c r="EG607" i="7"/>
  <c r="EG655" i="7"/>
  <c r="EG743" i="7"/>
  <c r="EG301" i="7"/>
  <c r="EG66" i="7"/>
  <c r="EG489" i="7"/>
  <c r="EG219" i="7"/>
  <c r="EG595" i="7"/>
  <c r="EG200" i="7"/>
  <c r="EG402" i="7"/>
  <c r="EG116" i="7"/>
  <c r="EG120" i="7"/>
  <c r="EG768" i="7"/>
  <c r="EG73" i="7"/>
  <c r="EG55" i="7"/>
  <c r="EG321" i="7"/>
  <c r="EG627" i="7"/>
  <c r="EG328" i="7"/>
  <c r="EG413" i="7"/>
  <c r="EG609" i="7"/>
  <c r="EG545" i="7"/>
  <c r="EG710" i="7"/>
  <c r="EG738" i="7"/>
  <c r="EG33" i="7"/>
  <c r="EG168" i="7"/>
  <c r="EG618" i="7"/>
  <c r="EG806" i="7"/>
  <c r="EG180" i="7"/>
  <c r="EG472" i="7"/>
  <c r="EG24" i="7"/>
  <c r="EG233" i="7"/>
  <c r="EG368" i="7"/>
  <c r="EG637" i="7"/>
  <c r="EG809" i="7"/>
  <c r="EG71" i="7"/>
  <c r="EG642" i="7"/>
  <c r="EG205" i="7"/>
  <c r="EG11" i="7"/>
  <c r="EG134" i="7"/>
  <c r="EG522" i="7"/>
  <c r="EG131" i="7"/>
  <c r="EG14" i="7"/>
  <c r="EG127" i="7"/>
  <c r="EG108" i="7"/>
  <c r="EG819" i="7"/>
  <c r="EG471" i="7"/>
  <c r="EG716" i="7"/>
  <c r="EG560" i="7"/>
  <c r="EG440" i="7"/>
  <c r="EG620" i="7"/>
  <c r="EG97" i="7"/>
  <c r="EG268" i="7"/>
  <c r="EG490" i="7"/>
  <c r="EG539" i="7"/>
  <c r="EG632" i="7"/>
  <c r="EG704" i="7"/>
  <c r="EG787" i="7"/>
  <c r="EG727" i="7"/>
  <c r="EG495" i="7"/>
  <c r="EG550" i="7"/>
  <c r="EG695" i="7"/>
  <c r="EG714" i="7"/>
  <c r="EG801" i="7"/>
  <c r="EG732" i="7"/>
  <c r="EG671" i="7"/>
  <c r="EG753" i="7"/>
  <c r="EG786" i="7"/>
  <c r="EG32" i="7"/>
  <c r="EG117" i="7"/>
  <c r="EG30" i="7"/>
  <c r="EG818" i="7"/>
  <c r="EG27" i="7"/>
  <c r="EG104" i="7"/>
  <c r="EG199" i="7"/>
  <c r="EG274" i="7"/>
  <c r="EG481" i="7"/>
  <c r="EG576" i="7"/>
  <c r="EG691" i="7"/>
  <c r="EG759" i="7"/>
  <c r="EG798" i="7"/>
  <c r="EG13" i="7"/>
  <c r="EG259" i="7"/>
  <c r="EG298" i="7"/>
  <c r="EG383" i="7"/>
  <c r="EG443" i="7"/>
  <c r="EG565" i="7"/>
  <c r="EG587" i="7"/>
  <c r="EG388" i="7"/>
  <c r="EG496" i="7"/>
  <c r="EG546" i="7"/>
  <c r="EG638" i="7"/>
  <c r="EG720" i="7"/>
  <c r="EG793" i="7"/>
  <c r="EG573" i="7"/>
  <c r="EG623" i="7"/>
  <c r="EG748" i="7"/>
  <c r="EG98" i="7"/>
  <c r="EG530" i="7"/>
  <c r="EG610" i="7"/>
  <c r="EG685" i="7"/>
  <c r="EG99" i="7"/>
  <c r="EG146" i="7"/>
  <c r="EG222" i="7"/>
  <c r="EG535" i="7"/>
  <c r="EG669" i="7"/>
  <c r="EG740" i="7"/>
  <c r="EG778" i="7"/>
  <c r="EG8" i="7"/>
  <c r="EG101" i="7"/>
  <c r="EG150" i="7"/>
  <c r="EG210" i="7"/>
  <c r="EG253" i="7"/>
  <c r="EG410" i="7"/>
  <c r="EG422" i="7"/>
  <c r="EG532" i="7"/>
  <c r="EG746" i="7"/>
  <c r="EG217" i="7"/>
  <c r="EG96" i="7"/>
  <c r="EG143" i="7"/>
  <c r="EG194" i="7"/>
  <c r="EG125" i="7"/>
  <c r="EG265" i="7"/>
  <c r="EG824" i="7"/>
  <c r="EG310" i="7"/>
  <c r="EG789" i="7"/>
  <c r="EG586" i="7"/>
  <c r="EG292" i="7"/>
  <c r="EG47" i="7"/>
  <c r="EG434" i="7"/>
  <c r="EG646" i="7"/>
  <c r="EG201" i="7"/>
  <c r="EG766" i="7"/>
  <c r="EG462" i="7"/>
  <c r="EG369" i="7"/>
  <c r="EG224" i="7"/>
  <c r="EG483" i="7"/>
  <c r="EG449" i="7"/>
  <c r="EG650" i="7"/>
  <c r="EG57" i="7"/>
  <c r="EG189" i="7"/>
  <c r="EG463" i="7"/>
  <c r="EG559" i="7"/>
  <c r="EG280" i="7"/>
  <c r="EG600" i="7"/>
  <c r="EG755" i="7"/>
  <c r="EG308" i="7"/>
  <c r="EG204" i="7"/>
  <c r="EG239" i="7"/>
  <c r="EG676" i="7"/>
  <c r="EG817" i="7"/>
  <c r="EG686" i="7"/>
  <c r="EG538" i="7"/>
  <c r="EG666" i="7"/>
  <c r="EG726" i="7"/>
  <c r="EG775" i="7"/>
  <c r="EG43" i="7"/>
  <c r="EG100" i="7"/>
  <c r="EG601" i="7"/>
  <c r="EG654" i="7"/>
  <c r="EG731" i="7"/>
  <c r="EG816" i="7"/>
  <c r="EG17" i="7"/>
  <c r="EG102" i="7"/>
  <c r="EG141" i="7"/>
  <c r="EG774" i="7"/>
  <c r="EG21" i="7"/>
  <c r="EG45" i="7"/>
  <c r="EG208" i="7"/>
  <c r="EG288" i="7"/>
  <c r="EG15" i="7"/>
  <c r="EG130" i="7"/>
  <c r="EG187" i="7"/>
  <c r="EG242" i="7"/>
  <c r="EG361" i="7"/>
  <c r="EG444" i="7"/>
  <c r="EG687" i="7"/>
  <c r="EG717" i="7"/>
  <c r="EG813" i="7"/>
  <c r="EG29" i="7"/>
  <c r="EG832" i="7"/>
  <c r="EG165" i="7"/>
  <c r="EG345" i="7"/>
  <c r="EG433" i="7"/>
  <c r="EG553" i="7"/>
  <c r="EG589" i="7"/>
  <c r="EG674" i="7"/>
  <c r="EG820" i="7"/>
  <c r="EG577" i="7"/>
  <c r="EG672" i="7"/>
  <c r="EG754" i="7"/>
  <c r="EG781" i="7"/>
  <c r="EG5" i="7"/>
  <c r="EG486" i="7"/>
  <c r="EG702" i="7"/>
  <c r="EG810" i="7"/>
  <c r="EG10" i="7"/>
  <c r="EG241" i="7"/>
  <c r="EG688" i="7"/>
  <c r="EG760" i="7"/>
  <c r="EG216" i="7"/>
  <c r="EG179" i="7"/>
  <c r="EG272" i="7"/>
  <c r="EG405" i="7"/>
  <c r="EG645" i="7"/>
  <c r="EG805" i="7"/>
  <c r="EG34" i="7"/>
  <c r="EG76" i="7"/>
  <c r="EG181" i="7"/>
  <c r="EG232" i="7"/>
  <c r="EG327" i="7"/>
  <c r="EG398" i="7"/>
  <c r="EG400" i="7"/>
  <c r="EG520" i="7"/>
  <c r="EG84" i="7"/>
  <c r="EG701" i="7"/>
  <c r="EG583" i="7"/>
  <c r="EG751" i="7"/>
  <c r="EG797" i="7"/>
  <c r="EG51" i="7"/>
  <c r="EG320" i="7"/>
  <c r="EG247" i="7"/>
  <c r="EG279" i="7"/>
  <c r="EG220" i="7"/>
  <c r="EG304" i="7"/>
  <c r="EG248" i="7"/>
  <c r="EG147" i="7"/>
  <c r="EG374" i="7"/>
  <c r="EG451" i="7"/>
  <c r="EG503" i="7"/>
  <c r="EG138" i="7"/>
  <c r="EG60" i="7"/>
  <c r="EG358" i="7"/>
  <c r="EG317" i="7"/>
  <c r="EG454" i="7"/>
  <c r="EG244" i="7"/>
  <c r="EG802" i="7"/>
  <c r="EG31" i="7"/>
  <c r="EG79" i="7"/>
  <c r="EG178" i="7"/>
  <c r="EG229" i="7"/>
  <c r="EG291" i="7"/>
  <c r="EG769" i="7"/>
  <c r="EG6" i="7"/>
  <c r="EG91" i="7"/>
  <c r="EG170" i="7"/>
  <c r="EG230" i="7"/>
  <c r="EG9" i="7"/>
  <c r="EG114" i="7"/>
  <c r="EG195" i="7"/>
  <c r="EG276" i="7"/>
  <c r="EG350" i="7"/>
  <c r="EG366" i="7"/>
  <c r="EG183" i="7"/>
  <c r="EG255" i="7"/>
  <c r="EG349" i="7"/>
  <c r="EG415" i="7"/>
  <c r="EG484" i="7"/>
  <c r="EG564" i="7"/>
  <c r="EG799" i="7"/>
  <c r="EG12" i="7"/>
  <c r="EG83" i="7"/>
  <c r="EG167" i="7"/>
  <c r="EG213" i="7"/>
  <c r="EG432" i="7"/>
  <c r="EG511" i="7"/>
  <c r="EG613" i="7"/>
  <c r="EG684" i="7"/>
  <c r="EG762" i="7"/>
  <c r="EG827" i="7"/>
  <c r="EG636" i="7"/>
  <c r="EG709" i="7"/>
  <c r="EG808" i="7"/>
  <c r="EG37" i="7"/>
  <c r="EG68" i="7"/>
  <c r="EG122" i="7"/>
  <c r="EG598" i="7"/>
  <c r="EG16" i="7"/>
  <c r="EG77" i="7"/>
  <c r="EG164" i="7"/>
  <c r="EG414" i="7"/>
  <c r="EG782" i="7"/>
  <c r="EG87" i="7"/>
  <c r="EG113" i="7"/>
  <c r="EG393" i="7"/>
  <c r="EG435" i="7"/>
  <c r="EG528" i="7"/>
  <c r="EG18" i="7"/>
  <c r="EG88" i="7"/>
  <c r="EG169" i="7"/>
  <c r="EG246" i="7"/>
  <c r="EG315" i="7"/>
  <c r="EG382" i="7"/>
  <c r="EG479" i="7"/>
  <c r="EG515" i="7"/>
  <c r="EG617" i="7"/>
  <c r="EG633" i="7"/>
  <c r="EG699" i="7"/>
  <c r="EG124" i="7"/>
  <c r="EG223" i="7"/>
  <c r="EG334" i="7"/>
  <c r="EG390" i="7"/>
  <c r="EG430" i="7"/>
  <c r="EG524" i="7"/>
  <c r="EG739" i="7"/>
  <c r="EG314" i="7"/>
  <c r="EG537" i="7"/>
  <c r="EG611" i="7"/>
  <c r="EG608" i="7"/>
  <c r="EG730" i="7"/>
  <c r="EG92" i="7"/>
  <c r="EG154" i="7"/>
  <c r="EG725" i="7"/>
  <c r="EG510" i="7"/>
  <c r="EG133" i="7"/>
  <c r="EG447" i="7"/>
  <c r="EG297" i="7"/>
  <c r="EG427" i="7"/>
  <c r="EG508" i="7"/>
  <c r="EG480" i="7"/>
  <c r="EG95" i="7"/>
  <c r="EG196" i="7"/>
  <c r="EG300" i="7"/>
  <c r="EG562" i="7"/>
  <c r="EG437" i="7"/>
  <c r="EG734" i="7"/>
  <c r="EG441" i="7"/>
  <c r="EG352" i="7"/>
  <c r="EG302" i="7"/>
  <c r="EG773" i="7"/>
  <c r="EG285" i="7"/>
  <c r="EG465" i="7"/>
  <c r="EG343" i="7"/>
  <c r="EG173" i="7"/>
  <c r="EG262" i="7"/>
  <c r="EG85" i="7"/>
  <c r="EG166" i="7"/>
  <c r="EG243" i="7"/>
  <c r="EG312" i="7"/>
  <c r="EG371" i="7"/>
  <c r="EG7" i="7"/>
  <c r="EG109" i="7"/>
  <c r="EG159" i="7"/>
  <c r="EG238" i="7"/>
  <c r="EG284" i="7"/>
  <c r="EG420" i="7"/>
  <c r="EG152" i="7"/>
  <c r="EG263" i="7"/>
  <c r="EG338" i="7"/>
  <c r="EG363" i="7"/>
  <c r="EG428" i="7"/>
  <c r="EG568" i="7"/>
  <c r="EG271" i="7"/>
  <c r="EG372" i="7"/>
  <c r="EG499" i="7"/>
  <c r="EG552" i="7"/>
  <c r="EG663" i="7"/>
  <c r="EG723" i="7"/>
  <c r="EG106" i="7"/>
  <c r="EG158" i="7"/>
  <c r="EG235" i="7"/>
  <c r="EG258" i="7"/>
  <c r="EG417" i="7"/>
  <c r="EG718" i="7"/>
  <c r="EG648" i="7"/>
  <c r="EG715" i="7"/>
  <c r="EG664" i="7"/>
  <c r="EG44" i="7"/>
  <c r="EG149" i="7"/>
  <c r="EG332" i="7"/>
  <c r="EG25" i="7"/>
  <c r="EG36" i="7"/>
  <c r="EG172" i="7"/>
  <c r="EG249" i="7"/>
  <c r="EG318" i="7"/>
  <c r="EG80" i="7"/>
  <c r="EG153" i="7"/>
  <c r="EG218" i="7"/>
  <c r="EG281" i="7"/>
  <c r="EG525" i="7"/>
  <c r="EG119" i="7"/>
  <c r="EG226" i="7"/>
  <c r="EG251" i="7"/>
  <c r="EG516" i="7"/>
  <c r="EG606" i="7"/>
  <c r="EG643" i="7"/>
  <c r="EG64" i="7"/>
  <c r="EG234" i="7"/>
  <c r="EG303" i="7"/>
  <c r="EG356" i="7"/>
  <c r="EG467" i="7"/>
  <c r="EG681" i="7"/>
  <c r="EG605" i="7"/>
  <c r="EG670" i="7"/>
  <c r="EG724" i="7"/>
  <c r="EG761" i="7"/>
  <c r="EG54" i="7"/>
  <c r="EG277" i="7"/>
  <c r="EG354" i="7"/>
  <c r="EG424" i="7"/>
  <c r="EG513" i="7"/>
  <c r="EG603" i="7"/>
  <c r="EG640" i="7"/>
  <c r="EG791" i="7"/>
  <c r="EG450" i="7"/>
  <c r="EG631" i="7"/>
  <c r="EG570" i="7"/>
  <c r="EG625" i="7"/>
  <c r="EG500" i="7"/>
  <c r="EG744" i="7"/>
  <c r="EG477" i="7"/>
  <c r="EG736" i="7"/>
  <c r="EG379" i="7"/>
  <c r="EG353" i="7"/>
  <c r="EG307" i="7"/>
  <c r="EG612" i="7"/>
  <c r="EG305" i="7"/>
  <c r="EG770" i="7"/>
  <c r="EG335" i="7"/>
  <c r="EG355" i="7"/>
  <c r="EG293" i="7"/>
  <c r="EG174" i="7"/>
  <c r="EG311" i="7"/>
  <c r="EG662" i="7"/>
  <c r="EG250" i="7"/>
  <c r="EG796" i="7"/>
  <c r="EG126" i="7"/>
  <c r="EG294" i="7"/>
  <c r="EG381" i="7"/>
  <c r="EG412" i="7"/>
  <c r="EG822" i="7"/>
  <c r="EG745" i="7"/>
  <c r="EG86" i="7"/>
  <c r="EG231" i="7"/>
  <c r="EG299" i="7"/>
  <c r="EG348" i="7"/>
  <c r="EG464" i="7"/>
  <c r="EG523" i="7"/>
  <c r="EG137" i="7"/>
  <c r="EG264" i="7"/>
  <c r="EG336" i="7"/>
  <c r="EG407" i="7"/>
  <c r="EG409" i="7"/>
  <c r="EG529" i="7"/>
  <c r="EG324" i="7"/>
  <c r="EG360" i="7"/>
  <c r="EG438" i="7"/>
  <c r="EG556" i="7"/>
  <c r="EG590" i="7"/>
  <c r="EG677" i="7"/>
  <c r="EG436" i="7"/>
  <c r="EG580" i="7"/>
  <c r="EG629" i="7"/>
  <c r="EG765" i="7"/>
  <c r="EG784" i="7"/>
  <c r="EG831" i="7"/>
  <c r="EG260" i="7"/>
  <c r="EG333" i="7"/>
  <c r="EG404" i="7"/>
  <c r="EG408" i="7"/>
  <c r="EG526" i="7"/>
  <c r="EG807" i="7"/>
  <c r="EG129" i="7"/>
  <c r="EG90" i="7"/>
  <c r="EG128" i="7"/>
  <c r="EG182" i="7"/>
  <c r="EG286" i="7"/>
  <c r="EG69" i="7"/>
  <c r="EG160" i="7"/>
  <c r="EG237" i="7"/>
  <c r="EG306" i="7"/>
  <c r="EG357" i="7"/>
  <c r="EG470" i="7"/>
  <c r="EG225" i="7"/>
  <c r="EG330" i="7"/>
  <c r="EG401" i="7"/>
  <c r="EG419" i="7"/>
  <c r="EG767" i="7"/>
  <c r="EG325" i="7"/>
  <c r="EG378" i="7"/>
  <c r="EG403" i="7"/>
  <c r="EG634" i="7"/>
  <c r="EG750" i="7"/>
  <c r="EG812" i="7"/>
  <c r="EG261" i="7"/>
  <c r="EG359" i="7"/>
  <c r="EG455" i="7"/>
  <c r="EG509" i="7"/>
  <c r="EG593" i="7"/>
  <c r="EG3" i="7"/>
  <c r="EG752" i="7"/>
  <c r="EG56" i="7"/>
  <c r="EG148" i="7"/>
  <c r="EG155" i="7"/>
  <c r="EG491" i="7"/>
  <c r="EG578" i="7"/>
  <c r="EG673" i="7"/>
  <c r="EG406" i="7"/>
  <c r="EG749" i="7"/>
  <c r="EG313" i="7"/>
  <c r="EG329" i="7"/>
  <c r="EG61" i="7"/>
  <c r="EG658" i="7"/>
  <c r="EG780" i="7"/>
  <c r="EG46" i="7"/>
  <c r="EG554" i="7"/>
  <c r="EG212" i="7"/>
  <c r="EG591" i="7"/>
  <c r="EG176" i="7"/>
  <c r="EG394" i="7"/>
  <c r="EG23" i="7"/>
  <c r="EG418" i="7"/>
  <c r="EG411" i="7"/>
  <c r="EG690" i="7"/>
  <c r="EG468" i="7"/>
  <c r="EG323" i="7"/>
  <c r="EG326" i="7"/>
  <c r="EG622" i="7"/>
  <c r="EG644" i="7"/>
  <c r="EG814" i="7"/>
  <c r="EG322" i="7"/>
  <c r="EG385" i="7"/>
  <c r="EG452" i="7"/>
  <c r="EG514" i="7"/>
  <c r="EG579" i="7"/>
  <c r="EG678" i="7"/>
  <c r="EG289" i="7"/>
  <c r="EG395" i="7"/>
  <c r="EG488" i="7"/>
  <c r="EG517" i="7"/>
  <c r="EG592" i="7"/>
  <c r="EG639" i="7"/>
  <c r="EG476" i="7"/>
  <c r="EG506" i="7"/>
  <c r="EG616" i="7"/>
  <c r="EG692" i="7"/>
  <c r="EG811" i="7"/>
  <c r="EG828" i="7"/>
  <c r="EG604" i="7"/>
  <c r="EG712" i="7"/>
  <c r="EG772" i="7"/>
  <c r="EG40" i="7"/>
  <c r="EG74" i="7"/>
  <c r="EG132" i="7"/>
  <c r="EG392" i="7"/>
  <c r="EG485" i="7"/>
  <c r="EG512" i="7"/>
  <c r="EG584" i="7"/>
  <c r="EG660" i="7"/>
  <c r="EG38" i="7"/>
  <c r="EG135" i="7"/>
  <c r="EG171" i="7"/>
  <c r="EG269" i="7"/>
  <c r="EG396" i="7"/>
  <c r="EG416" i="7"/>
  <c r="EG177" i="7"/>
  <c r="EG278" i="7"/>
  <c r="EG365" i="7"/>
  <c r="EG458" i="7"/>
  <c r="EG518" i="7"/>
  <c r="EG596" i="7"/>
  <c r="EG351" i="7"/>
  <c r="EG482" i="7"/>
  <c r="EG505" i="7"/>
  <c r="EG585" i="7"/>
  <c r="EG151" i="7"/>
  <c r="EG421" i="7"/>
  <c r="EG497" i="7"/>
  <c r="EG594" i="7"/>
  <c r="EG792" i="7"/>
  <c r="EG26" i="7"/>
  <c r="EG527" i="7"/>
  <c r="EG442" i="7"/>
  <c r="EG542" i="7"/>
  <c r="EG588" i="7"/>
  <c r="EG697" i="7"/>
  <c r="EG707" i="7"/>
  <c r="EG665" i="7"/>
  <c r="EG63" i="7"/>
  <c r="EG156" i="7"/>
  <c r="EG39" i="7"/>
  <c r="EG776" i="7"/>
  <c r="EG48" i="7"/>
  <c r="EG28" i="7"/>
  <c r="EG221" i="7"/>
  <c r="EG533" i="7"/>
  <c r="EG144" i="7"/>
  <c r="EG386" i="7"/>
  <c r="EG519" i="7"/>
  <c r="EG446" i="7"/>
  <c r="EG700" i="7"/>
  <c r="EG694" i="7"/>
  <c r="EG569" i="7"/>
  <c r="EG94" i="7"/>
  <c r="EG779" i="7"/>
  <c r="EG656" i="7"/>
  <c r="EG123" i="7"/>
  <c r="EG474" i="7"/>
  <c r="EG777" i="7"/>
  <c r="EG211" i="7"/>
  <c r="EG309" i="7"/>
  <c r="EG703" i="7"/>
  <c r="EG683" i="7"/>
  <c r="EG282" i="7"/>
  <c r="EG110" i="7"/>
  <c r="EG689" i="7"/>
  <c r="EG364" i="7"/>
  <c r="EG339" i="7"/>
  <c r="EG675" i="7"/>
  <c r="EG783" i="7"/>
  <c r="EG370" i="7"/>
  <c r="EG582" i="7"/>
  <c r="EG657" i="7"/>
  <c r="EG448" i="7"/>
  <c r="EG624" i="7"/>
  <c r="EG20" i="7"/>
  <c r="EG469" i="7"/>
  <c r="EG256" i="7"/>
  <c r="EG397" i="7"/>
  <c r="EG693" i="7"/>
  <c r="EG439" i="7"/>
  <c r="EG536" i="7"/>
  <c r="EG614" i="7"/>
  <c r="EG630" i="7"/>
  <c r="EG763" i="7"/>
  <c r="EG4" i="7"/>
  <c r="EG602" i="7"/>
  <c r="EG652" i="7"/>
  <c r="EG729" i="7"/>
  <c r="EG215" i="7"/>
  <c r="EG735" i="7"/>
  <c r="EG175" i="7"/>
  <c r="EG823" i="7"/>
  <c r="EG531" i="7"/>
  <c r="EG295" i="7"/>
  <c r="EG621" i="7"/>
  <c r="EG198" i="7"/>
  <c r="EG203" i="7"/>
  <c r="EG581" i="7"/>
  <c r="EG162" i="7"/>
  <c r="EG696" i="7"/>
  <c r="EG566" i="7"/>
  <c r="EG653" i="7"/>
  <c r="EG713" i="7"/>
  <c r="EG803" i="7"/>
  <c r="EG65" i="7"/>
  <c r="EG121" i="7"/>
  <c r="EG615" i="7"/>
  <c r="EG667" i="7"/>
  <c r="EG721" i="7"/>
  <c r="EG825" i="7"/>
  <c r="EG72" i="7"/>
  <c r="EG157" i="7"/>
  <c r="EG741" i="7"/>
  <c r="EG206" i="7"/>
  <c r="EG93" i="7"/>
  <c r="EG140" i="7"/>
  <c r="EG214" i="7"/>
  <c r="EG275" i="7"/>
  <c r="EG82" i="7"/>
  <c r="EG163" i="7"/>
  <c r="EG240" i="7"/>
  <c r="EG599" i="7"/>
  <c r="EG659" i="7"/>
  <c r="EG705" i="7"/>
  <c r="EG373" i="7"/>
  <c r="EG597" i="7"/>
  <c r="EG445" i="7"/>
  <c r="EG794" i="7"/>
  <c r="EG52" i="7"/>
  <c r="EG830" i="7"/>
  <c r="EG103" i="7"/>
  <c r="EG567" i="7"/>
  <c r="EG35" i="7"/>
  <c r="EG711" i="7"/>
  <c r="EG821" i="7"/>
  <c r="EG53" i="7"/>
  <c r="EG89" i="7"/>
  <c r="EG202" i="7"/>
  <c r="EG290" i="7"/>
  <c r="EG733" i="7"/>
  <c r="EG788" i="7"/>
  <c r="EG78" i="7"/>
  <c r="EG145" i="7"/>
  <c r="EG191" i="7"/>
  <c r="EG319" i="7"/>
  <c r="EG81" i="7"/>
  <c r="EG107" i="7"/>
  <c r="EG197" i="7"/>
  <c r="EG283" i="7"/>
  <c r="EG399" i="7"/>
  <c r="EG431" i="7"/>
  <c r="EG228" i="7"/>
  <c r="EG296" i="7"/>
  <c r="EG387" i="7"/>
  <c r="EG461" i="7"/>
  <c r="EG521" i="7"/>
  <c r="EG557" i="7"/>
  <c r="EG785" i="7"/>
  <c r="EG75" i="7"/>
  <c r="EG142" i="7"/>
  <c r="EG207" i="7"/>
  <c r="EG316" i="7"/>
  <c r="EG492" i="7"/>
  <c r="EG572" i="7"/>
  <c r="EG626" i="7"/>
  <c r="EG719" i="7"/>
  <c r="EG795" i="7"/>
  <c r="EG833" i="7"/>
  <c r="EG668" i="7"/>
  <c r="EG747" i="7"/>
  <c r="EG771" i="7"/>
  <c r="EG50" i="7"/>
  <c r="EG115" i="7"/>
  <c r="EG209" i="7"/>
  <c r="EG815" i="7"/>
  <c r="EG70" i="7"/>
  <c r="EG139" i="7"/>
  <c r="EG188" i="7"/>
  <c r="EG429" i="7"/>
  <c r="EG19" i="7"/>
  <c r="EG59" i="7"/>
  <c r="EG344" i="7"/>
  <c r="EG384" i="7"/>
  <c r="EG478" i="7"/>
  <c r="EG58" i="7"/>
  <c r="EG41" i="7"/>
  <c r="EG136" i="7"/>
  <c r="EG193" i="7"/>
  <c r="EG245" i="7"/>
  <c r="EG367" i="7"/>
  <c r="EG380" i="7"/>
  <c r="EG498" i="7"/>
  <c r="EG549" i="7"/>
  <c r="EG698" i="7"/>
  <c r="EG728" i="7"/>
  <c r="EG804" i="7"/>
  <c r="EG186" i="7"/>
  <c r="EG266" i="7"/>
  <c r="EG341" i="7"/>
  <c r="EG377" i="7"/>
  <c r="EG460" i="7"/>
  <c r="EG571" i="7"/>
  <c r="EG190" i="7"/>
  <c r="EG62" i="7"/>
  <c r="EG331" i="7"/>
  <c r="EG362" i="7"/>
  <c r="EG829" i="7"/>
  <c r="EG742" i="7"/>
  <c r="EG49" i="7"/>
  <c r="EG185" i="7"/>
  <c r="EG270" i="7"/>
  <c r="EG254" i="7"/>
  <c r="EG574" i="7"/>
  <c r="EG105" i="7"/>
  <c r="EG680" i="7"/>
  <c r="EG236" i="7"/>
  <c r="EG563" i="7"/>
  <c r="EG534" i="7"/>
  <c r="EG487" i="7"/>
  <c r="EG184" i="7"/>
  <c r="EG257" i="7"/>
  <c r="EG558" i="7"/>
  <c r="EG61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Ramon</author>
  </authors>
  <commentList>
    <comment ref="N3" authorId="0" shapeId="0" xr:uid="{3F522EDE-2322-4F16-9518-6279B5432450}">
      <text>
        <r>
          <rPr>
            <b/>
            <sz val="9"/>
            <color indexed="81"/>
            <rFont val="Tahoma"/>
            <family val="2"/>
          </rPr>
          <t>Ramon:</t>
        </r>
        <r>
          <rPr>
            <sz val="9"/>
            <color indexed="81"/>
            <rFont val="Tahoma"/>
            <family val="2"/>
          </rPr>
          <t xml:space="preserve">
Negative for southern hemisphere. Eg -32</t>
        </r>
      </text>
    </comment>
    <comment ref="AD3" authorId="0" shapeId="0" xr:uid="{61DF94F3-1DED-4F95-B9A9-EEC531244FEF}">
      <text>
        <r>
          <rPr>
            <b/>
            <sz val="9"/>
            <color indexed="81"/>
            <rFont val="Tahoma"/>
            <family val="2"/>
          </rPr>
          <t>Ramon:</t>
        </r>
        <r>
          <rPr>
            <sz val="9"/>
            <color indexed="81"/>
            <rFont val="Tahoma"/>
            <family val="2"/>
          </rPr>
          <t xml:space="preserve">
flowers in a fresh state</t>
        </r>
      </text>
    </comment>
    <comment ref="AE3" authorId="0" shapeId="0" xr:uid="{42BE05C0-ECBD-42AD-978D-8D9CDE0EB4AB}">
      <text>
        <r>
          <rPr>
            <b/>
            <sz val="9"/>
            <color indexed="81"/>
            <rFont val="Tahoma"/>
            <family val="2"/>
          </rPr>
          <t>Ramon:</t>
        </r>
        <r>
          <rPr>
            <sz val="9"/>
            <color indexed="81"/>
            <rFont val="Tahoma"/>
            <family val="2"/>
          </rPr>
          <t xml:space="preserve">
not yet open</t>
        </r>
      </text>
    </comment>
    <comment ref="AF3" authorId="0" shapeId="0" xr:uid="{12AB45BD-591C-4926-90F8-6A2AAF59589A}">
      <text>
        <r>
          <rPr>
            <b/>
            <sz val="9"/>
            <color indexed="81"/>
            <rFont val="Tahoma"/>
            <family val="2"/>
          </rPr>
          <t>Ramon:</t>
        </r>
        <r>
          <rPr>
            <sz val="9"/>
            <color indexed="81"/>
            <rFont val="Tahoma"/>
            <family val="2"/>
          </rPr>
          <t xml:space="preserve">
swollen seed capsule</t>
        </r>
      </text>
    </comment>
    <comment ref="AG3" authorId="0" shapeId="0" xr:uid="{94DCFBA2-BEF4-4C43-A46F-E6D3CA294CA3}">
      <text>
        <r>
          <rPr>
            <b/>
            <sz val="9"/>
            <color indexed="81"/>
            <rFont val="Tahoma"/>
            <family val="2"/>
          </rPr>
          <t>Ramon:</t>
        </r>
        <r>
          <rPr>
            <sz val="9"/>
            <color indexed="81"/>
            <rFont val="Tahoma"/>
            <family val="2"/>
          </rPr>
          <t xml:space="preserve">
Capsule open and seed released</t>
        </r>
      </text>
    </comment>
    <comment ref="AH3" authorId="0" shapeId="0" xr:uid="{904A1F8A-B84C-4AA6-B17A-7FB1FCB5C354}">
      <text>
        <r>
          <rPr>
            <b/>
            <sz val="9"/>
            <color indexed="81"/>
            <rFont val="Tahoma"/>
            <family val="2"/>
          </rPr>
          <t>Ramon:</t>
        </r>
        <r>
          <rPr>
            <sz val="9"/>
            <color indexed="81"/>
            <rFont val="Tahoma"/>
            <family val="2"/>
          </rPr>
          <t xml:space="preserve">
Leaf only
</t>
        </r>
      </text>
    </comment>
    <comment ref="AI3" authorId="0" shapeId="0" xr:uid="{1FD9ACD0-F91C-42F0-8421-0AF6943D2C84}">
      <text>
        <r>
          <rPr>
            <b/>
            <sz val="9"/>
            <color indexed="81"/>
            <rFont val="Tahoma"/>
            <family val="2"/>
          </rPr>
          <t>Ramon:</t>
        </r>
        <r>
          <rPr>
            <sz val="9"/>
            <color indexed="81"/>
            <rFont val="Tahoma"/>
            <family val="2"/>
          </rPr>
          <t xml:space="preserve">
Flowers finished, may have swollen or released seed capsules</t>
        </r>
      </text>
    </comment>
    <comment ref="AJ3" authorId="0" shapeId="0" xr:uid="{0AC69E82-9943-4DF2-AFA6-E7E85B386344}">
      <text>
        <r>
          <rPr>
            <b/>
            <sz val="9"/>
            <color indexed="81"/>
            <rFont val="Tahoma"/>
            <family val="2"/>
          </rPr>
          <t>Ramon:</t>
        </r>
        <r>
          <rPr>
            <sz val="9"/>
            <color indexed="81"/>
            <rFont val="Tahoma"/>
            <family val="2"/>
          </rPr>
          <t xml:space="preserve">
Clonal Stems (broad colony) 
Clumps (tight group) 
Plants (Scattered)</t>
        </r>
      </text>
    </comment>
    <comment ref="AK3" authorId="0" shapeId="0" xr:uid="{DDA8ACC0-730F-4051-BCF8-938AC1569D84}">
      <text>
        <r>
          <rPr>
            <b/>
            <sz val="9"/>
            <color indexed="81"/>
            <rFont val="Tahoma"/>
            <family val="2"/>
          </rPr>
          <t>Ramon:</t>
        </r>
        <r>
          <rPr>
            <sz val="9"/>
            <color indexed="81"/>
            <rFont val="Tahoma"/>
            <family val="2"/>
          </rPr>
          <t xml:space="preserve">
Weeds, salinity, degraded habitat, limited habitat, fire, grading, herbicide overspray, grazing, clearing, flooding, drought, small population size …</t>
        </r>
      </text>
    </comment>
    <comment ref="AL3" authorId="0" shapeId="0" xr:uid="{ADDA9D4B-FF1E-4BD1-BA43-A4D020E1F863}">
      <text>
        <r>
          <rPr>
            <b/>
            <sz val="9"/>
            <color indexed="81"/>
            <rFont val="Tahoma"/>
            <family val="2"/>
          </rPr>
          <t>Ramon:</t>
        </r>
        <r>
          <rPr>
            <sz val="9"/>
            <color indexed="81"/>
            <rFont val="Tahoma"/>
            <family val="2"/>
          </rPr>
          <t xml:space="preserve">
Forest, Woodland, Mallee woodland, Mallee heath, Shrubland …</t>
        </r>
      </text>
    </comment>
    <comment ref="AM3" authorId="0" shapeId="0" xr:uid="{92A26B08-A98E-47DD-AFE9-616261686BFA}">
      <text>
        <r>
          <rPr>
            <b/>
            <sz val="9"/>
            <color indexed="81"/>
            <rFont val="Tahoma"/>
            <family val="2"/>
          </rPr>
          <t>Ramon:</t>
        </r>
        <r>
          <rPr>
            <sz val="9"/>
            <color indexed="81"/>
            <rFont val="Tahoma"/>
            <family val="2"/>
          </rPr>
          <t xml:space="preserve">
Pristine
Excellent
Very good
Good
Degraded</t>
        </r>
      </text>
    </comment>
    <comment ref="AN3" authorId="0" shapeId="0" xr:uid="{3EBD6A13-EEC8-46EA-86FD-B90252CB75AC}">
      <text>
        <r>
          <rPr>
            <b/>
            <sz val="9"/>
            <color indexed="81"/>
            <rFont val="Tahoma"/>
            <family val="2"/>
          </rPr>
          <t>Ramon:</t>
        </r>
        <r>
          <rPr>
            <sz val="9"/>
            <color indexed="81"/>
            <rFont val="Tahoma"/>
            <family val="2"/>
          </rPr>
          <t xml:space="preserve">
Hill, Granite outcrop, Coastal dunes, Flat, Swamp, Drainage line, Lake margin…</t>
        </r>
      </text>
    </comment>
    <comment ref="AO3" authorId="0" shapeId="0" xr:uid="{A149592B-A972-45C4-8089-93D92FE559B8}">
      <text>
        <r>
          <rPr>
            <b/>
            <sz val="9"/>
            <color indexed="81"/>
            <rFont val="Tahoma"/>
            <family val="2"/>
          </rPr>
          <t>Ramon:</t>
        </r>
        <r>
          <rPr>
            <sz val="9"/>
            <color indexed="81"/>
            <rFont val="Tahoma"/>
            <family val="2"/>
          </rPr>
          <t xml:space="preserve">
Granite, Laterite, Limestone, Quartz, Sand, Sandy loam, Loam, Clay, Clay loam, Peat…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Ramon Newmann</author>
  </authors>
  <commentList>
    <comment ref="R227" authorId="0" shapeId="0" xr:uid="{9B548FD9-392A-4740-951F-DFFEC79774C1}">
      <text>
        <r>
          <rPr>
            <b/>
            <sz val="9"/>
            <color indexed="81"/>
            <rFont val="Tahoma"/>
            <family val="2"/>
          </rPr>
          <t>Ramon Newmann:</t>
        </r>
        <r>
          <rPr>
            <sz val="9"/>
            <color indexed="81"/>
            <rFont val="Tahoma"/>
            <family val="2"/>
          </rPr>
          <t xml:space="preserve">
HB&amp;B Update</t>
        </r>
      </text>
    </comment>
    <comment ref="R454" authorId="0" shapeId="0" xr:uid="{A66056AE-4689-4C77-B4C0-9FB1BD422C59}">
      <text>
        <r>
          <rPr>
            <b/>
            <sz val="9"/>
            <color indexed="81"/>
            <rFont val="Tahoma"/>
            <family val="2"/>
          </rPr>
          <t>Ramon Newmann:</t>
        </r>
        <r>
          <rPr>
            <sz val="9"/>
            <color indexed="81"/>
            <rFont val="Tahoma"/>
            <family val="2"/>
          </rPr>
          <t xml:space="preserve">
HB&amp;B Update</t>
        </r>
      </text>
    </comment>
    <comment ref="R618" authorId="0" shapeId="0" xr:uid="{6E3B2542-E9A0-494E-8E8A-BB4BC6535838}">
      <text>
        <r>
          <rPr>
            <b/>
            <sz val="9"/>
            <color indexed="81"/>
            <rFont val="Tahoma"/>
            <family val="2"/>
          </rPr>
          <t>Ramon Newmann:</t>
        </r>
        <r>
          <rPr>
            <sz val="9"/>
            <color indexed="81"/>
            <rFont val="Tahoma"/>
            <family val="2"/>
          </rPr>
          <t xml:space="preserve">
HB&amp;B update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Ramon</author>
  </authors>
  <commentList>
    <comment ref="N2" authorId="0" shapeId="0" xr:uid="{A6552D8E-1865-446F-AEA8-0EE25F02287F}">
      <text>
        <r>
          <rPr>
            <b/>
            <sz val="9"/>
            <color indexed="81"/>
            <rFont val="Tahoma"/>
            <family val="2"/>
          </rPr>
          <t>Ramon:</t>
        </r>
        <r>
          <rPr>
            <sz val="9"/>
            <color indexed="81"/>
            <rFont val="Tahoma"/>
            <family val="2"/>
          </rPr>
          <t xml:space="preserve">
flowers in a fresh state</t>
        </r>
      </text>
    </comment>
    <comment ref="O2" authorId="0" shapeId="0" xr:uid="{149D9805-D628-4E97-9980-39C160EAF485}">
      <text>
        <r>
          <rPr>
            <b/>
            <sz val="9"/>
            <color indexed="81"/>
            <rFont val="Tahoma"/>
            <family val="2"/>
          </rPr>
          <t>Ramon:</t>
        </r>
        <r>
          <rPr>
            <sz val="9"/>
            <color indexed="81"/>
            <rFont val="Tahoma"/>
            <family val="2"/>
          </rPr>
          <t xml:space="preserve">
not yet open</t>
        </r>
      </text>
    </comment>
    <comment ref="P2" authorId="0" shapeId="0" xr:uid="{9A1EC395-30D1-4013-ACCF-65BE9DA3E582}">
      <text>
        <r>
          <rPr>
            <b/>
            <sz val="9"/>
            <color indexed="81"/>
            <rFont val="Tahoma"/>
            <family val="2"/>
          </rPr>
          <t>Ramon:</t>
        </r>
        <r>
          <rPr>
            <sz val="9"/>
            <color indexed="81"/>
            <rFont val="Tahoma"/>
            <family val="2"/>
          </rPr>
          <t xml:space="preserve">
swollen seed capsule</t>
        </r>
      </text>
    </comment>
    <comment ref="Q2" authorId="0" shapeId="0" xr:uid="{0D15FF36-5D63-40A2-B610-E8D0B22A233A}">
      <text>
        <r>
          <rPr>
            <b/>
            <sz val="9"/>
            <color indexed="81"/>
            <rFont val="Tahoma"/>
            <family val="2"/>
          </rPr>
          <t>Ramon:</t>
        </r>
        <r>
          <rPr>
            <sz val="9"/>
            <color indexed="81"/>
            <rFont val="Tahoma"/>
            <family val="2"/>
          </rPr>
          <t xml:space="preserve">
Capsule open and seed released</t>
        </r>
      </text>
    </comment>
    <comment ref="R2" authorId="0" shapeId="0" xr:uid="{8CB0326D-C138-411A-92B0-8985FAEE901C}">
      <text>
        <r>
          <rPr>
            <b/>
            <sz val="9"/>
            <color indexed="81"/>
            <rFont val="Tahoma"/>
            <family val="2"/>
          </rPr>
          <t>Ramon:</t>
        </r>
        <r>
          <rPr>
            <sz val="9"/>
            <color indexed="81"/>
            <rFont val="Tahoma"/>
            <family val="2"/>
          </rPr>
          <t xml:space="preserve">
Leaf only
</t>
        </r>
      </text>
    </comment>
    <comment ref="S2" authorId="0" shapeId="0" xr:uid="{6810FBDB-D062-457F-97AB-32A54C4BFABE}">
      <text>
        <r>
          <rPr>
            <b/>
            <sz val="9"/>
            <color indexed="81"/>
            <rFont val="Tahoma"/>
            <family val="2"/>
          </rPr>
          <t>Ramon:</t>
        </r>
        <r>
          <rPr>
            <sz val="9"/>
            <color indexed="81"/>
            <rFont val="Tahoma"/>
            <family val="2"/>
          </rPr>
          <t xml:space="preserve">
Flowers finished, may have swollen or released seed capsules</t>
        </r>
      </text>
    </comment>
    <comment ref="T2" authorId="0" shapeId="0" xr:uid="{429AE5FD-10D8-496F-9E47-03436E11665E}">
      <text>
        <r>
          <rPr>
            <b/>
            <sz val="9"/>
            <color indexed="81"/>
            <rFont val="Tahoma"/>
            <family val="2"/>
          </rPr>
          <t>Ramon:</t>
        </r>
        <r>
          <rPr>
            <sz val="9"/>
            <color indexed="81"/>
            <rFont val="Tahoma"/>
            <family val="2"/>
          </rPr>
          <t xml:space="preserve">
Clonal Stems (broad colony) 
Clumps (tight group) 
Plants (Scattered)</t>
        </r>
      </text>
    </comment>
    <comment ref="U2" authorId="0" shapeId="0" xr:uid="{50915C94-CF7B-4FBF-90ED-D02C67765573}">
      <text>
        <r>
          <rPr>
            <b/>
            <sz val="9"/>
            <color indexed="81"/>
            <rFont val="Tahoma"/>
            <family val="2"/>
          </rPr>
          <t>Ramon:</t>
        </r>
        <r>
          <rPr>
            <sz val="9"/>
            <color indexed="81"/>
            <rFont val="Tahoma"/>
            <family val="2"/>
          </rPr>
          <t xml:space="preserve">
Weeds, salinity, degraded habitat, limited habitat, fire, grading, herbicide overspray, grazing, clearing, flooding, drought, small population size …</t>
        </r>
      </text>
    </comment>
    <comment ref="V2" authorId="0" shapeId="0" xr:uid="{05101037-9444-4591-AD8A-C669FD3FEC73}">
      <text>
        <r>
          <rPr>
            <b/>
            <sz val="9"/>
            <color indexed="81"/>
            <rFont val="Tahoma"/>
            <family val="2"/>
          </rPr>
          <t>Ramon:</t>
        </r>
        <r>
          <rPr>
            <sz val="9"/>
            <color indexed="81"/>
            <rFont val="Tahoma"/>
            <family val="2"/>
          </rPr>
          <t xml:space="preserve">
Forest, Woodland, Mallee woodland, Mallee heath, Shrubland …</t>
        </r>
      </text>
    </comment>
    <comment ref="W2" authorId="0" shapeId="0" xr:uid="{415DF34B-C635-4BEA-A7C5-818FA1A8FE4D}">
      <text>
        <r>
          <rPr>
            <b/>
            <sz val="9"/>
            <color indexed="81"/>
            <rFont val="Tahoma"/>
            <family val="2"/>
          </rPr>
          <t>Ramon:</t>
        </r>
        <r>
          <rPr>
            <sz val="9"/>
            <color indexed="81"/>
            <rFont val="Tahoma"/>
            <family val="2"/>
          </rPr>
          <t xml:space="preserve">
Pristine
Excellent
Very good
Good
Degraded</t>
        </r>
      </text>
    </comment>
    <comment ref="X2" authorId="0" shapeId="0" xr:uid="{A426C079-7CC9-4CAC-8992-9F9FEFF5E2E0}">
      <text>
        <r>
          <rPr>
            <b/>
            <sz val="9"/>
            <color indexed="81"/>
            <rFont val="Tahoma"/>
            <family val="2"/>
          </rPr>
          <t>Ramon:</t>
        </r>
        <r>
          <rPr>
            <sz val="9"/>
            <color indexed="81"/>
            <rFont val="Tahoma"/>
            <family val="2"/>
          </rPr>
          <t xml:space="preserve">
Hill, Granite outcrop, Coastal dunes, Flat, Swamp, Drainage line, Lake margin…</t>
        </r>
      </text>
    </comment>
    <comment ref="Y2" authorId="0" shapeId="0" xr:uid="{1ED7B196-745D-4030-BE25-4792250012E7}">
      <text>
        <r>
          <rPr>
            <b/>
            <sz val="9"/>
            <color indexed="81"/>
            <rFont val="Tahoma"/>
            <family val="2"/>
          </rPr>
          <t>Ramon:</t>
        </r>
        <r>
          <rPr>
            <sz val="9"/>
            <color indexed="81"/>
            <rFont val="Tahoma"/>
            <family val="2"/>
          </rPr>
          <t xml:space="preserve">
Granite, Laterite, Limestone, Quartz, Sand, Sandy loam, Loam, Clay, Clay loam, Peat…</t>
        </r>
      </text>
    </comment>
  </commentList>
</comments>
</file>

<file path=xl/sharedStrings.xml><?xml version="1.0" encoding="utf-8"?>
<sst xmlns="http://schemas.openxmlformats.org/spreadsheetml/2006/main" count="30863" uniqueCount="7988">
  <si>
    <t>DATA INPUT</t>
  </si>
  <si>
    <t>Ref</t>
  </si>
  <si>
    <t>Submitted by</t>
  </si>
  <si>
    <t>Submission Date</t>
  </si>
  <si>
    <t>Shire</t>
  </si>
  <si>
    <t>Location Name</t>
  </si>
  <si>
    <t>Location Description</t>
  </si>
  <si>
    <t>GPS Datum</t>
  </si>
  <si>
    <t>GPS Latitude
Decimal</t>
  </si>
  <si>
    <t>GPS Longitude
Decimal</t>
  </si>
  <si>
    <t>Genus</t>
  </si>
  <si>
    <t>Common Name</t>
  </si>
  <si>
    <t>Conservation Status</t>
  </si>
  <si>
    <t>Specimen Form</t>
  </si>
  <si>
    <t>Plant Sighting State</t>
  </si>
  <si>
    <t>Sighting Qty</t>
  </si>
  <si>
    <t>Number in Flower</t>
  </si>
  <si>
    <t>Number in Bud</t>
  </si>
  <si>
    <t>Number in Fruit</t>
  </si>
  <si>
    <t>Number in Dehisced Fruit</t>
  </si>
  <si>
    <t>Number in Vegetative State</t>
  </si>
  <si>
    <t>Number Finished</t>
  </si>
  <si>
    <t>Grouping Type</t>
  </si>
  <si>
    <t>Threats</t>
  </si>
  <si>
    <t>Habitat</t>
  </si>
  <si>
    <t>Habitat Condition</t>
  </si>
  <si>
    <t xml:space="preserve">Landform </t>
  </si>
  <si>
    <t>Rock/Soil type</t>
  </si>
  <si>
    <t>Notes</t>
  </si>
  <si>
    <t>Shire ID</t>
  </si>
  <si>
    <t>Town ID</t>
  </si>
  <si>
    <t>Genus ID</t>
  </si>
  <si>
    <t>Species ID</t>
  </si>
  <si>
    <t>Form ID</t>
  </si>
  <si>
    <t>State ID</t>
  </si>
  <si>
    <t>QTY ID</t>
  </si>
  <si>
    <t>Region</t>
  </si>
  <si>
    <t>Normal Distribution
of Sighted Species</t>
  </si>
  <si>
    <t>Flowering Start Date</t>
  </si>
  <si>
    <t>Flowering Finish Date</t>
  </si>
  <si>
    <t>Start Week</t>
  </si>
  <si>
    <t>Corrected Finish Week</t>
  </si>
  <si>
    <t>Corrected Sighting Week</t>
  </si>
  <si>
    <t>In Range or # of weeks outside Range</t>
  </si>
  <si>
    <t>DBCA District</t>
  </si>
  <si>
    <t>subsp.</t>
  </si>
  <si>
    <t>W</t>
  </si>
  <si>
    <t>Crusoe Beach</t>
  </si>
  <si>
    <t/>
  </si>
  <si>
    <t>dilatatus subsp. multiflorus</t>
  </si>
  <si>
    <t>Stirling Range</t>
  </si>
  <si>
    <t>Interpreted not recorded</t>
  </si>
  <si>
    <t>dilatata</t>
  </si>
  <si>
    <t>Not Checked</t>
  </si>
  <si>
    <t>hiemalis</t>
  </si>
  <si>
    <t>Wongan Hills</t>
  </si>
  <si>
    <t>longicauda subsp. albella</t>
  </si>
  <si>
    <t>spiralis</t>
  </si>
  <si>
    <t>hazeliae</t>
  </si>
  <si>
    <t>Kalamunda</t>
  </si>
  <si>
    <t>longiclavata</t>
  </si>
  <si>
    <t>brumalis</t>
  </si>
  <si>
    <t>parvifolium</t>
  </si>
  <si>
    <t>deformis</t>
  </si>
  <si>
    <t>Gillingarra</t>
  </si>
  <si>
    <t>saccharata</t>
  </si>
  <si>
    <t>footeana</t>
  </si>
  <si>
    <t>sp.</t>
  </si>
  <si>
    <t>Watheroo</t>
  </si>
  <si>
    <t>dundasiae</t>
  </si>
  <si>
    <t>refracta</t>
  </si>
  <si>
    <t>varians</t>
  </si>
  <si>
    <t>pendens subsp. talbotii</t>
  </si>
  <si>
    <t>denticulata subsp. denticulata</t>
  </si>
  <si>
    <t>gemmata</t>
  </si>
  <si>
    <t>hirta subsp. hirta</t>
  </si>
  <si>
    <t>Regans Ford</t>
  </si>
  <si>
    <t>pectinata</t>
  </si>
  <si>
    <t>Hill River</t>
  </si>
  <si>
    <t>radialis</t>
  </si>
  <si>
    <t>Eneabba</t>
  </si>
  <si>
    <t>crebra</t>
  </si>
  <si>
    <t>Arrowsmith</t>
  </si>
  <si>
    <t>flava subsp. maculata</t>
  </si>
  <si>
    <t>Three Springs</t>
  </si>
  <si>
    <t>flava subsp. flava</t>
  </si>
  <si>
    <t>Canna</t>
  </si>
  <si>
    <t>hirta subsp. rosea</t>
  </si>
  <si>
    <t>pendens subsp. pendens</t>
  </si>
  <si>
    <t>incensum</t>
  </si>
  <si>
    <t>laxiflora</t>
  </si>
  <si>
    <t>recurva</t>
  </si>
  <si>
    <t>scabra</t>
  </si>
  <si>
    <t>roei</t>
  </si>
  <si>
    <t>Beacon</t>
  </si>
  <si>
    <t>dimidia</t>
  </si>
  <si>
    <t>nobilis</t>
  </si>
  <si>
    <t>amplexans</t>
  </si>
  <si>
    <t>mesocera</t>
  </si>
  <si>
    <t>Wooroloo</t>
  </si>
  <si>
    <t>ixioides subsp. ixioides</t>
  </si>
  <si>
    <t>longicauda subsp. eminens</t>
  </si>
  <si>
    <t>macrostylis</t>
  </si>
  <si>
    <t>corymbosa</t>
  </si>
  <si>
    <t>reptans subsp. reptans</t>
  </si>
  <si>
    <t>sericea</t>
  </si>
  <si>
    <t>huegelii</t>
  </si>
  <si>
    <t>xantha</t>
  </si>
  <si>
    <t>discoidea</t>
  </si>
  <si>
    <t>antennifera</t>
  </si>
  <si>
    <t>uliginosa subsp. uliginosa</t>
  </si>
  <si>
    <t>longicauda subsp. redacta</t>
  </si>
  <si>
    <t>chapmanii</t>
  </si>
  <si>
    <t>longicauda subsp. clivicola</t>
  </si>
  <si>
    <t>menziesii</t>
  </si>
  <si>
    <t>falcata</t>
  </si>
  <si>
    <t>plumiforme</t>
  </si>
  <si>
    <t>Dumbleyung</t>
  </si>
  <si>
    <t>brunonis</t>
  </si>
  <si>
    <t>gracile</t>
  </si>
  <si>
    <t>Kwobrup</t>
  </si>
  <si>
    <t>filifera</t>
  </si>
  <si>
    <t>polychroma</t>
  </si>
  <si>
    <t>nigricans</t>
  </si>
  <si>
    <t>hians</t>
  </si>
  <si>
    <t>Ongerup</t>
  </si>
  <si>
    <t>psammophila</t>
  </si>
  <si>
    <t>Bad</t>
  </si>
  <si>
    <t>ovale</t>
  </si>
  <si>
    <t>Borden</t>
  </si>
  <si>
    <t>doutchiae</t>
  </si>
  <si>
    <t>cairnsiana</t>
  </si>
  <si>
    <t>pulchra</t>
  </si>
  <si>
    <t>bryceana subsp. bryceana</t>
  </si>
  <si>
    <t>Good</t>
  </si>
  <si>
    <t>barbarossa</t>
  </si>
  <si>
    <t>arrecta</t>
  </si>
  <si>
    <t>ensata</t>
  </si>
  <si>
    <t>heberleana</t>
  </si>
  <si>
    <t>plicata</t>
  </si>
  <si>
    <t>lobata</t>
  </si>
  <si>
    <t>laevis</t>
  </si>
  <si>
    <t>amplissima</t>
  </si>
  <si>
    <t>longifolia</t>
  </si>
  <si>
    <t>flexuosa</t>
  </si>
  <si>
    <t>glyptodon</t>
  </si>
  <si>
    <t>nigrita</t>
  </si>
  <si>
    <t>barbata</t>
  </si>
  <si>
    <t>campanulata</t>
  </si>
  <si>
    <t>elatum</t>
  </si>
  <si>
    <t>cyphochilum</t>
  </si>
  <si>
    <t>cucullatum</t>
  </si>
  <si>
    <t>macrostachyum</t>
  </si>
  <si>
    <t>alba</t>
  </si>
  <si>
    <t>media subsp. media</t>
  </si>
  <si>
    <t>gracilis</t>
  </si>
  <si>
    <t>livida</t>
  </si>
  <si>
    <t>sargentii</t>
  </si>
  <si>
    <t>concava</t>
  </si>
  <si>
    <t>magniclavata</t>
  </si>
  <si>
    <t>latifolia</t>
  </si>
  <si>
    <t>nana subsp. nana</t>
  </si>
  <si>
    <t>nana subsp. unita</t>
  </si>
  <si>
    <t>marginata</t>
  </si>
  <si>
    <t>multiclavia</t>
  </si>
  <si>
    <t>villosa</t>
  </si>
  <si>
    <t>Scaddan</t>
  </si>
  <si>
    <t>occidentalis</t>
  </si>
  <si>
    <t>Boxwood Hill</t>
  </si>
  <si>
    <t>perculta</t>
  </si>
  <si>
    <t>Tenterden</t>
  </si>
  <si>
    <t>straminichila</t>
  </si>
  <si>
    <t>macrophylla</t>
  </si>
  <si>
    <t>Woodanilling</t>
  </si>
  <si>
    <t>luteola</t>
  </si>
  <si>
    <t>Boyup Brook</t>
  </si>
  <si>
    <t>dorrienii</t>
  </si>
  <si>
    <t>crinita</t>
  </si>
  <si>
    <t>serratus</t>
  </si>
  <si>
    <t>ciliata</t>
  </si>
  <si>
    <t>attingens subsp. attingens</t>
  </si>
  <si>
    <t>Tonebridge</t>
  </si>
  <si>
    <t>caesarea subsp. caesarea</t>
  </si>
  <si>
    <t>splendens</t>
  </si>
  <si>
    <t>flava subsp. sylvestris</t>
  </si>
  <si>
    <t>emarginata</t>
  </si>
  <si>
    <t>jonesii</t>
  </si>
  <si>
    <t>orbicularis</t>
  </si>
  <si>
    <t>erythrochila</t>
  </si>
  <si>
    <t>Dale</t>
  </si>
  <si>
    <t>postea</t>
  </si>
  <si>
    <t>benthamiana</t>
  </si>
  <si>
    <t>uliginosa subsp. candicans</t>
  </si>
  <si>
    <t>vulgaris</t>
  </si>
  <si>
    <t>Brookton</t>
  </si>
  <si>
    <t>stramenicola</t>
  </si>
  <si>
    <t>filifolia</t>
  </si>
  <si>
    <t>validinervia</t>
  </si>
  <si>
    <t>Augusta</t>
  </si>
  <si>
    <t>paludosa</t>
  </si>
  <si>
    <t>atrata</t>
  </si>
  <si>
    <t>infundibularis</t>
  </si>
  <si>
    <t>lodgeana</t>
  </si>
  <si>
    <t>Probably Good</t>
  </si>
  <si>
    <t>pholcoidea subsp. augustensis</t>
  </si>
  <si>
    <t>thinicola</t>
  </si>
  <si>
    <t>Augusta Yacht Club</t>
  </si>
  <si>
    <t>brownii</t>
  </si>
  <si>
    <t>Pinjarra</t>
  </si>
  <si>
    <t>aphyllus</t>
  </si>
  <si>
    <t>dilatatus subsp. dilatatus</t>
  </si>
  <si>
    <t>Kunjin</t>
  </si>
  <si>
    <t>gardneri</t>
  </si>
  <si>
    <t>Babakin</t>
  </si>
  <si>
    <t>drummondii</t>
  </si>
  <si>
    <t>Red Gully</t>
  </si>
  <si>
    <t>apiculata</t>
  </si>
  <si>
    <t>Canning Mills</t>
  </si>
  <si>
    <t>vittata</t>
  </si>
  <si>
    <t>fimbria</t>
  </si>
  <si>
    <t>Northampton</t>
  </si>
  <si>
    <t>elegans</t>
  </si>
  <si>
    <t>longicauda subsp. borealis</t>
  </si>
  <si>
    <t>hoffmanii</t>
  </si>
  <si>
    <t>Yuna</t>
  </si>
  <si>
    <t>Horrocks</t>
  </si>
  <si>
    <t>Perenjori</t>
  </si>
  <si>
    <t>remota subsp. parva</t>
  </si>
  <si>
    <t>cristata</t>
  </si>
  <si>
    <t>picta</t>
  </si>
  <si>
    <t>setulosa</t>
  </si>
  <si>
    <t>Gunyidi</t>
  </si>
  <si>
    <t>exilis subsp. exilis</t>
  </si>
  <si>
    <t>drakeoides</t>
  </si>
  <si>
    <t>aspera</t>
  </si>
  <si>
    <t>decora</t>
  </si>
  <si>
    <t>lorea</t>
  </si>
  <si>
    <t>Toolibin</t>
  </si>
  <si>
    <t>None</t>
  </si>
  <si>
    <t>Newdegate</t>
  </si>
  <si>
    <t>pachychila</t>
  </si>
  <si>
    <t>macrotys</t>
  </si>
  <si>
    <t>Lake King</t>
  </si>
  <si>
    <t>sigmoidea</t>
  </si>
  <si>
    <t>microchila</t>
  </si>
  <si>
    <t>voigtii</t>
  </si>
  <si>
    <t>mutica</t>
  </si>
  <si>
    <t>attingens subsp. gracillima</t>
  </si>
  <si>
    <t>longicauda subsp. rigidula</t>
  </si>
  <si>
    <t>Ravensthorpe</t>
  </si>
  <si>
    <t>graminifolia</t>
  </si>
  <si>
    <t>Munglinup</t>
  </si>
  <si>
    <t>longicauda subsp. crassa</t>
  </si>
  <si>
    <t>Lort River</t>
  </si>
  <si>
    <t>Esperance</t>
  </si>
  <si>
    <t>Helms Arboretum</t>
  </si>
  <si>
    <t>brevisura</t>
  </si>
  <si>
    <t>pulchella</t>
  </si>
  <si>
    <t>eremicola</t>
  </si>
  <si>
    <t>Cape Le Grande NP</t>
  </si>
  <si>
    <t>conspicillata</t>
  </si>
  <si>
    <t>aperta</t>
  </si>
  <si>
    <t>horistes</t>
  </si>
  <si>
    <t>turfosa</t>
  </si>
  <si>
    <t>thynniphila</t>
  </si>
  <si>
    <t>faceta</t>
  </si>
  <si>
    <t>cruscula</t>
  </si>
  <si>
    <t>Salmon Gums</t>
  </si>
  <si>
    <t>Cascade</t>
  </si>
  <si>
    <t>roensis</t>
  </si>
  <si>
    <t>exilis subsp. vanleeuwenii</t>
  </si>
  <si>
    <t>karri</t>
  </si>
  <si>
    <t>Johnson Rd</t>
  </si>
  <si>
    <t>arenicola</t>
  </si>
  <si>
    <t>ixioides subsp. candida</t>
  </si>
  <si>
    <t>isolata</t>
  </si>
  <si>
    <t>melanema</t>
  </si>
  <si>
    <t>spathulata</t>
  </si>
  <si>
    <t>speciosa</t>
  </si>
  <si>
    <t>tinctoria</t>
  </si>
  <si>
    <t>Cranbrook</t>
  </si>
  <si>
    <t>petrophila</t>
  </si>
  <si>
    <t>dimidia x doutchiae</t>
  </si>
  <si>
    <t>deformis x E. saccharata</t>
  </si>
  <si>
    <t>Greenhills</t>
  </si>
  <si>
    <t>porrifolia</t>
  </si>
  <si>
    <t>williamsiae</t>
  </si>
  <si>
    <t>sanguinea</t>
  </si>
  <si>
    <t>Caron</t>
  </si>
  <si>
    <t>applanata subsp. erubescens</t>
  </si>
  <si>
    <t>Dunsborough</t>
  </si>
  <si>
    <t>caesarea subsp. maritima</t>
  </si>
  <si>
    <t>Westdale</t>
  </si>
  <si>
    <t>Dryandra</t>
  </si>
  <si>
    <t>dilatatus subsp. magnus</t>
  </si>
  <si>
    <t>actites</t>
  </si>
  <si>
    <t>Cummings Road</t>
  </si>
  <si>
    <t>pulchellus</t>
  </si>
  <si>
    <t>sp. 'early'</t>
  </si>
  <si>
    <t>Lights Beach</t>
  </si>
  <si>
    <t>Mazzoletti Beach</t>
  </si>
  <si>
    <t>ovata</t>
  </si>
  <si>
    <t>rogersii</t>
  </si>
  <si>
    <t>robusta</t>
  </si>
  <si>
    <t>Robinson Rd</t>
  </si>
  <si>
    <t>Gooseberry Hill</t>
  </si>
  <si>
    <t>magnifica</t>
  </si>
  <si>
    <t>Watsonia Road</t>
  </si>
  <si>
    <t>Pomeroy Road</t>
  </si>
  <si>
    <t>fimbriata</t>
  </si>
  <si>
    <t>Millbrook Road</t>
  </si>
  <si>
    <t>media subsp. densiflora</t>
  </si>
  <si>
    <t>disjuncta</t>
  </si>
  <si>
    <t>brockmanii</t>
  </si>
  <si>
    <t>1.9km W Thomson Road</t>
  </si>
  <si>
    <t>radiata</t>
  </si>
  <si>
    <t>Bejoording Rd</t>
  </si>
  <si>
    <t>dilatatus subsp. undulatus</t>
  </si>
  <si>
    <t>Tindale Rd</t>
  </si>
  <si>
    <t>Mandalay Beach rd</t>
  </si>
  <si>
    <t>Broke Inlet</t>
  </si>
  <si>
    <t>helonomos</t>
  </si>
  <si>
    <t>Fernhook Falls</t>
  </si>
  <si>
    <t>Mt Lindsay</t>
  </si>
  <si>
    <t>Mt Burnett</t>
  </si>
  <si>
    <t>Railway Parade</t>
  </si>
  <si>
    <t>The Farm Ridley Place</t>
  </si>
  <si>
    <t>Perth Toodyay road</t>
  </si>
  <si>
    <t>Charterhouse Rd</t>
  </si>
  <si>
    <t>angusta</t>
  </si>
  <si>
    <t>Attunga Nature Reserve</t>
  </si>
  <si>
    <t>Martin</t>
  </si>
  <si>
    <t>Wongamine Reserve</t>
  </si>
  <si>
    <t>Chevin Road</t>
  </si>
  <si>
    <t>Ludlow</t>
  </si>
  <si>
    <t>Tuart Drive</t>
  </si>
  <si>
    <t>Capel</t>
  </si>
  <si>
    <t>Mogumber Road West</t>
  </si>
  <si>
    <t>Martup Pool</t>
  </si>
  <si>
    <t>Williams Nature Reserve</t>
  </si>
  <si>
    <t>hamiltonii</t>
  </si>
  <si>
    <t>Banksia Camp Road</t>
  </si>
  <si>
    <t>meridionalis</t>
  </si>
  <si>
    <t>Manaring Road reserve</t>
  </si>
  <si>
    <t>Narrogin</t>
  </si>
  <si>
    <t>integra</t>
  </si>
  <si>
    <t>Williams</t>
  </si>
  <si>
    <t>North Ledge</t>
  </si>
  <si>
    <t>scaber subsp. scaber</t>
  </si>
  <si>
    <t>Glen Isla road reserve</t>
  </si>
  <si>
    <t>Banyowla Regional Reserve</t>
  </si>
  <si>
    <t>Rear of rubbish tip</t>
  </si>
  <si>
    <t>atrosanguinea</t>
  </si>
  <si>
    <t>60km sign into Emu Point</t>
  </si>
  <si>
    <t>Medcalf Parade</t>
  </si>
  <si>
    <t>crispula</t>
  </si>
  <si>
    <t>Wireless Hill</t>
  </si>
  <si>
    <t>georgei</t>
  </si>
  <si>
    <t>longicauda subsp. calcigena</t>
  </si>
  <si>
    <t>brevisepala</t>
  </si>
  <si>
    <t>Yallingup</t>
  </si>
  <si>
    <t>nivalis</t>
  </si>
  <si>
    <t>Belmont</t>
  </si>
  <si>
    <t>Koodjee Nature Reserve</t>
  </si>
  <si>
    <t>Morangup</t>
  </si>
  <si>
    <t>Ringa</t>
  </si>
  <si>
    <t>Ocean Beach road</t>
  </si>
  <si>
    <t>Badgingarra</t>
  </si>
  <si>
    <t>Drummonds Reserve</t>
  </si>
  <si>
    <t>Jurien</t>
  </si>
  <si>
    <t>Skipper Rd</t>
  </si>
  <si>
    <t>tinkeri</t>
  </si>
  <si>
    <t>Port Gregory</t>
  </si>
  <si>
    <t>16km from corner</t>
  </si>
  <si>
    <t>concolor</t>
  </si>
  <si>
    <t>12 km from NWCoastal Hwy</t>
  </si>
  <si>
    <t>Kalbarri</t>
  </si>
  <si>
    <t>reptans subsp. impensa</t>
  </si>
  <si>
    <t>wanosa</t>
  </si>
  <si>
    <t>west of Yuna townsite</t>
  </si>
  <si>
    <t>East Yuna Primary school site</t>
  </si>
  <si>
    <t>Degree.decimal</t>
  </si>
  <si>
    <t>pluvialis</t>
  </si>
  <si>
    <t>2km N Geraldton-Mt Magnet Road</t>
  </si>
  <si>
    <t>Urawa Nature Reserve</t>
  </si>
  <si>
    <t>platypetala</t>
  </si>
  <si>
    <t>Latham</t>
  </si>
  <si>
    <t>Maya Nature reserve</t>
  </si>
  <si>
    <t>Gunyidi Nature Reserve</t>
  </si>
  <si>
    <t>John Forrest NP</t>
  </si>
  <si>
    <t>Stoneville Rd</t>
  </si>
  <si>
    <t>Erindoon Rd</t>
  </si>
  <si>
    <t>pulcherrima</t>
  </si>
  <si>
    <t>Wubin-Gunyidi Rd</t>
  </si>
  <si>
    <t>Coorow Greenhead Rd</t>
  </si>
  <si>
    <t>bicalliata subsp. bicalliata</t>
  </si>
  <si>
    <t>Jelcobine</t>
  </si>
  <si>
    <t>fuscolutescens</t>
  </si>
  <si>
    <t>Ledge Beach</t>
  </si>
  <si>
    <t>variegata</t>
  </si>
  <si>
    <t>septentrionalis</t>
  </si>
  <si>
    <t>Lookout</t>
  </si>
  <si>
    <t>Piney Lakes</t>
  </si>
  <si>
    <t>Christmas Rock Trail</t>
  </si>
  <si>
    <t>Beraking</t>
  </si>
  <si>
    <t>Lightning Swamp</t>
  </si>
  <si>
    <t>Anniebrook</t>
  </si>
  <si>
    <t>busselliana</t>
  </si>
  <si>
    <t>ferruginea</t>
  </si>
  <si>
    <t>citrina</t>
  </si>
  <si>
    <t>carinata</t>
  </si>
  <si>
    <t>Warthwyke Park</t>
  </si>
  <si>
    <t>Seven Mile Well Nature Reserve</t>
  </si>
  <si>
    <t>Jandakot airport</t>
  </si>
  <si>
    <t>harringtoniae</t>
  </si>
  <si>
    <t>To Investigate</t>
  </si>
  <si>
    <t>Nornalup Road South</t>
  </si>
  <si>
    <t>sp. 'bloated'</t>
  </si>
  <si>
    <t>cornicina</t>
  </si>
  <si>
    <t>Frankland</t>
  </si>
  <si>
    <t>falcata x polychroma</t>
  </si>
  <si>
    <t>Wanneroo Rd</t>
  </si>
  <si>
    <t>Neerabup</t>
  </si>
  <si>
    <t>arenicola x longicauda subsp. calcigena</t>
  </si>
  <si>
    <t>Bon Accord Road</t>
  </si>
  <si>
    <t>uliginosus</t>
  </si>
  <si>
    <t>Green Range</t>
  </si>
  <si>
    <t>Cheyne Beach</t>
  </si>
  <si>
    <t>Swarbrick Road</t>
  </si>
  <si>
    <t>Torbay</t>
  </si>
  <si>
    <t>tenuis</t>
  </si>
  <si>
    <t>leptochila</t>
  </si>
  <si>
    <t>Cape Riche</t>
  </si>
  <si>
    <t>longicauda subsp. australora</t>
  </si>
  <si>
    <t>Smith's farm</t>
  </si>
  <si>
    <t>Porongarup Hall</t>
  </si>
  <si>
    <t>uliginosa</t>
  </si>
  <si>
    <t>Twin Creeks conservation reserve</t>
  </si>
  <si>
    <t>Porongarup Old School site</t>
  </si>
  <si>
    <t>longicauda subsp. redacta x</t>
  </si>
  <si>
    <t>Mondurup Reserve</t>
  </si>
  <si>
    <t>grandiflorum</t>
  </si>
  <si>
    <t>Orchid Road</t>
  </si>
  <si>
    <t>setacea</t>
  </si>
  <si>
    <t>Mt Barker</t>
  </si>
  <si>
    <t>bracteata</t>
  </si>
  <si>
    <t>serotina</t>
  </si>
  <si>
    <t>alboviridis</t>
  </si>
  <si>
    <t>Inlet Road</t>
  </si>
  <si>
    <t>corynephora</t>
  </si>
  <si>
    <t>Denmark</t>
  </si>
  <si>
    <t>Grande Road</t>
  </si>
  <si>
    <t>sand hills 1.5km E of river mouth</t>
  </si>
  <si>
    <t>heberlei</t>
  </si>
  <si>
    <t>Abysinnia Rock</t>
  </si>
  <si>
    <t>gracilicordata</t>
  </si>
  <si>
    <t>Boranup Forest</t>
  </si>
  <si>
    <t>Caves Rd</t>
  </si>
  <si>
    <t>flava subsp. 'late red'</t>
  </si>
  <si>
    <t>Brookton Hwy 2.4km E of Ashenden rd</t>
  </si>
  <si>
    <t>hortiorum</t>
  </si>
  <si>
    <t>Castle Rocks</t>
  </si>
  <si>
    <t>EllisBrook Valley Reserve</t>
  </si>
  <si>
    <t>FR Berry Reserve</t>
  </si>
  <si>
    <t>dedmaniarum</t>
  </si>
  <si>
    <t>Greater Preston NP</t>
  </si>
  <si>
    <t>Helena Hill</t>
  </si>
  <si>
    <t>Hill Street Walk</t>
  </si>
  <si>
    <t>Gull Rock Road</t>
  </si>
  <si>
    <t>Kings Park</t>
  </si>
  <si>
    <t>Mangini's property</t>
  </si>
  <si>
    <t>Obrien Road</t>
  </si>
  <si>
    <t>Meenaar Nature Reserve</t>
  </si>
  <si>
    <t>Mogumber West Rd</t>
  </si>
  <si>
    <t>Curnow Rd</t>
  </si>
  <si>
    <t>hopperiana</t>
  </si>
  <si>
    <t>Mt Gibson Wildlife Sanctuary</t>
  </si>
  <si>
    <t>Mt Lesueur</t>
  </si>
  <si>
    <t>dixonii</t>
  </si>
  <si>
    <t>stellata</t>
  </si>
  <si>
    <t>Mt Matilda Walk Trail</t>
  </si>
  <si>
    <t>Mt Observation</t>
  </si>
  <si>
    <t>Page Road</t>
  </si>
  <si>
    <t>Par 3 Golf course</t>
  </si>
  <si>
    <t>procera</t>
  </si>
  <si>
    <t>triens</t>
  </si>
  <si>
    <t>Hay River</t>
  </si>
  <si>
    <t>tigrina</t>
  </si>
  <si>
    <t>yorkensis</t>
  </si>
  <si>
    <t>Frenchman's Bay</t>
  </si>
  <si>
    <t>Roe Hwy</t>
  </si>
  <si>
    <t>Running Brook Road</t>
  </si>
  <si>
    <t>Warwick Open Space</t>
  </si>
  <si>
    <t>xanthotricha</t>
  </si>
  <si>
    <t>Wellington Dam</t>
  </si>
  <si>
    <t>Werribee Road</t>
  </si>
  <si>
    <t>Whistlepipe Gully Walk</t>
  </si>
  <si>
    <t>Whiteman</t>
  </si>
  <si>
    <t>Manjimup</t>
  </si>
  <si>
    <t>Bolgart</t>
  </si>
  <si>
    <t>Shadycroft Rt</t>
  </si>
  <si>
    <t>rock 500m S Waterfront hotel</t>
  </si>
  <si>
    <t>Lake Logue Reserve</t>
  </si>
  <si>
    <t>Mills Park Lookout</t>
  </si>
  <si>
    <t>Dookanooka Nature Reserve</t>
  </si>
  <si>
    <t>Rothsay</t>
  </si>
  <si>
    <t>fragrans</t>
  </si>
  <si>
    <t>Bindoon Nature Reserve</t>
  </si>
  <si>
    <t>Mandalay Beach</t>
  </si>
  <si>
    <t>Albany</t>
  </si>
  <si>
    <t>Windfarm to 1st hut</t>
  </si>
  <si>
    <t>Mt O'brien</t>
  </si>
  <si>
    <t>Ellis Road</t>
  </si>
  <si>
    <t>tepperi</t>
  </si>
  <si>
    <t>West Bendering Nature Reserve</t>
  </si>
  <si>
    <t>Karlgarin Hill Nature Reserve</t>
  </si>
  <si>
    <t>Corrigin</t>
  </si>
  <si>
    <t>Warradale Rd</t>
  </si>
  <si>
    <t>Brookton Hwy</t>
  </si>
  <si>
    <t>Bernard Rd</t>
  </si>
  <si>
    <t>giganteum</t>
  </si>
  <si>
    <t>Mogumber Hall</t>
  </si>
  <si>
    <t>Mogumber Rd West</t>
  </si>
  <si>
    <t>Mullering Rd</t>
  </si>
  <si>
    <t>Gravel pit</t>
  </si>
  <si>
    <t>Millar Road</t>
  </si>
  <si>
    <t>Denis de Young Reserve</t>
  </si>
  <si>
    <t>Ken Hurst Park</t>
  </si>
  <si>
    <t>Island point Reserve</t>
  </si>
  <si>
    <t>15km S York Rd</t>
  </si>
  <si>
    <t>Gull Rock Rd</t>
  </si>
  <si>
    <t>sp. 'crowded'</t>
  </si>
  <si>
    <t>Peaceful Bay Road</t>
  </si>
  <si>
    <t>fuscolutea</t>
  </si>
  <si>
    <t>Nettleton Road</t>
  </si>
  <si>
    <t>Blythe Reserve</t>
  </si>
  <si>
    <t>applanata subsp. applanata</t>
  </si>
  <si>
    <t>Western Flora CP</t>
  </si>
  <si>
    <t>remota subsp. remota</t>
  </si>
  <si>
    <t>incrassata</t>
  </si>
  <si>
    <t>Elphin Reserve</t>
  </si>
  <si>
    <t>Quairading Nature Reserve</t>
  </si>
  <si>
    <t>Badjaling Nature Reserve</t>
  </si>
  <si>
    <t>Quairading Spring Nature Reserve</t>
  </si>
  <si>
    <t>Cheyne Rd</t>
  </si>
  <si>
    <t>cupularis</t>
  </si>
  <si>
    <t>gibbosum</t>
  </si>
  <si>
    <t>mucida</t>
  </si>
  <si>
    <t>glebosa</t>
  </si>
  <si>
    <t>Cheynes Beach</t>
  </si>
  <si>
    <t>granitora</t>
  </si>
  <si>
    <t>Wind farm</t>
  </si>
  <si>
    <t>sp. 'southern'</t>
  </si>
  <si>
    <t>cucullata</t>
  </si>
  <si>
    <t>Two Peoples Bay</t>
  </si>
  <si>
    <t>Westbourne Road</t>
  </si>
  <si>
    <t>insignis</t>
  </si>
  <si>
    <t>Yonergnow Malleefowl Centre</t>
  </si>
  <si>
    <t>Darkin Road</t>
  </si>
  <si>
    <t>quadrata</t>
  </si>
  <si>
    <t>Kunzea Place</t>
  </si>
  <si>
    <t>Marri Reserve</t>
  </si>
  <si>
    <t>Scott River</t>
  </si>
  <si>
    <t>Denmark Inlet Rd</t>
  </si>
  <si>
    <t>Denmark Inlet Road</t>
  </si>
  <si>
    <t>Light Beach</t>
  </si>
  <si>
    <t>Howatharra Reserve</t>
  </si>
  <si>
    <t>19km S Bluff Knoll turn off</t>
  </si>
  <si>
    <t>11 km S Bluff Knoll turn off</t>
  </si>
  <si>
    <t>10S Bluff Knoll turnoff</t>
  </si>
  <si>
    <t>Toll Peak car park</t>
  </si>
  <si>
    <t>behind Elders</t>
  </si>
  <si>
    <t>Magitup Road</t>
  </si>
  <si>
    <t>x ericksoniae</t>
  </si>
  <si>
    <t>Formby South Road</t>
  </si>
  <si>
    <t>Mazzoletti Beach track</t>
  </si>
  <si>
    <t>Bib. Track</t>
  </si>
  <si>
    <t>Edison Mill Road</t>
  </si>
  <si>
    <t>Luke Penn Walk</t>
  </si>
  <si>
    <t>Boxwwod Hill</t>
  </si>
  <si>
    <t>Marnigarup W Road</t>
  </si>
  <si>
    <t>Marginarup W Road</t>
  </si>
  <si>
    <t>Jerramungup</t>
  </si>
  <si>
    <t>Needalup N Road</t>
  </si>
  <si>
    <t>reserve behind football oval</t>
  </si>
  <si>
    <t>Hamersley River bridge</t>
  </si>
  <si>
    <t>South Coast Hwy</t>
  </si>
  <si>
    <t>Parwoonup</t>
  </si>
  <si>
    <t>12k W Lake King</t>
  </si>
  <si>
    <t>Frank Hann</t>
  </si>
  <si>
    <t>Lilian Stokes Rocks</t>
  </si>
  <si>
    <t>x cala</t>
  </si>
  <si>
    <t>doutchiae x polychroma</t>
  </si>
  <si>
    <t>Hiker Rd</t>
  </si>
  <si>
    <t>pholcoidea subsp. pholcoidea</t>
  </si>
  <si>
    <t>pauciflora</t>
  </si>
  <si>
    <t>Kulunilup Lake</t>
  </si>
  <si>
    <t>opposite park bay</t>
  </si>
  <si>
    <t>3k E Nabagup Road</t>
  </si>
  <si>
    <t>water hole</t>
  </si>
  <si>
    <t>Walpole</t>
  </si>
  <si>
    <t>jacksonii</t>
  </si>
  <si>
    <t>250m N Broke Inlet Road</t>
  </si>
  <si>
    <t>Shedley Drive</t>
  </si>
  <si>
    <t>Plain Road</t>
  </si>
  <si>
    <t>lacista</t>
  </si>
  <si>
    <t>abditus</t>
  </si>
  <si>
    <t>Peaceful Bay</t>
  </si>
  <si>
    <t>swamp W of car park</t>
  </si>
  <si>
    <t>familiaris</t>
  </si>
  <si>
    <t>regium</t>
  </si>
  <si>
    <t>sp. 'late swamps'</t>
  </si>
  <si>
    <t>23k N of South Coast Hwy</t>
  </si>
  <si>
    <t>canaliculata</t>
  </si>
  <si>
    <t>George Street</t>
  </si>
  <si>
    <t>Nanarup beach</t>
  </si>
  <si>
    <t>Toodyay Road</t>
  </si>
  <si>
    <t>Springdale Road</t>
  </si>
  <si>
    <t>Ravensthorpe Esperance Rd (SCHwy)</t>
  </si>
  <si>
    <t>Carlingup Rd</t>
  </si>
  <si>
    <t>allantoidea</t>
  </si>
  <si>
    <t>Del Park Raod</t>
  </si>
  <si>
    <t>Forest Heritage Centre</t>
  </si>
  <si>
    <t>Pine plantation</t>
  </si>
  <si>
    <t>Kunjin-Jubuk Nature Reserve</t>
  </si>
  <si>
    <t>Sorensons Reserve</t>
  </si>
  <si>
    <t>Cape Le Grande</t>
  </si>
  <si>
    <t>Lacey Street</t>
  </si>
  <si>
    <t>Whitlam Road</t>
  </si>
  <si>
    <t>coastal cliffs</t>
  </si>
  <si>
    <t>dilatatus subsp. brevifolius</t>
  </si>
  <si>
    <t>Forrest Road</t>
  </si>
  <si>
    <t>orbiculata</t>
  </si>
  <si>
    <t>Hillview Rd</t>
  </si>
  <si>
    <t>car park</t>
  </si>
  <si>
    <t>Harris Street</t>
  </si>
  <si>
    <t>Peppermint Way</t>
  </si>
  <si>
    <t>Sullivan Rock</t>
  </si>
  <si>
    <t>Coogee Road</t>
  </si>
  <si>
    <t>Brand Hwy</t>
  </si>
  <si>
    <t>microglossa</t>
  </si>
  <si>
    <t>Boyagin Rock</t>
  </si>
  <si>
    <t>pyramidalis</t>
  </si>
  <si>
    <t>Firewood Road</t>
  </si>
  <si>
    <t>Farrar Reserve</t>
  </si>
  <si>
    <t>Avon Valley National Park</t>
  </si>
  <si>
    <t>Yanchep National Park</t>
  </si>
  <si>
    <t>Parking Bay 16km S of Northampton</t>
  </si>
  <si>
    <t>Yerina Springs Rd</t>
  </si>
  <si>
    <t>Mullewa-Wubin Rd</t>
  </si>
  <si>
    <t>Bungendore Reserve</t>
  </si>
  <si>
    <t>Ranch Rd</t>
  </si>
  <si>
    <t>Banksia Grove</t>
  </si>
  <si>
    <t>x coactescens</t>
  </si>
  <si>
    <t>Coalseam National Park</t>
  </si>
  <si>
    <t>Gt Northern Hwy</t>
  </si>
  <si>
    <t>Westdale Rd</t>
  </si>
  <si>
    <t>maculata</t>
  </si>
  <si>
    <t>Lake Indoon</t>
  </si>
  <si>
    <t>segregata</t>
  </si>
  <si>
    <t>sp. 'Murchison'</t>
  </si>
  <si>
    <t>Eagle Ridge</t>
  </si>
  <si>
    <t>terminalis</t>
  </si>
  <si>
    <t>latifolia x flava subsp. maculata</t>
  </si>
  <si>
    <t>Hawkes Head</t>
  </si>
  <si>
    <t>Ajana Road</t>
  </si>
  <si>
    <t>Gorges Road</t>
  </si>
  <si>
    <t>campanulata x spiralis</t>
  </si>
  <si>
    <t>sinuata</t>
  </si>
  <si>
    <t>Mt Dale</t>
  </si>
  <si>
    <t>Boyagarring Conservation Park</t>
  </si>
  <si>
    <t>Kensington Reserve</t>
  </si>
  <si>
    <t>Ashendon Road</t>
  </si>
  <si>
    <t>Manea Reserve</t>
  </si>
  <si>
    <t>Lake Clifton</t>
  </si>
  <si>
    <t>Mt Lesueur NP</t>
  </si>
  <si>
    <t>Blackboy Ridge</t>
  </si>
  <si>
    <t>Franklandia Reserve</t>
  </si>
  <si>
    <t>Nannup</t>
  </si>
  <si>
    <t>Bunker Bay</t>
  </si>
  <si>
    <t>behind tennis courts</t>
  </si>
  <si>
    <t>Harvey Estuary</t>
  </si>
  <si>
    <t>Madfish Bay Rd</t>
  </si>
  <si>
    <t>Salt River Rd</t>
  </si>
  <si>
    <t>Chinocup Rd</t>
  </si>
  <si>
    <t xml:space="preserve"> </t>
  </si>
  <si>
    <t>Kwobrup Reserve</t>
  </si>
  <si>
    <t>erythronema</t>
  </si>
  <si>
    <t>85Km marker</t>
  </si>
  <si>
    <t>Airstrip</t>
  </si>
  <si>
    <t>Skeets Place</t>
  </si>
  <si>
    <t>Lake Grace Newdegate Rd</t>
  </si>
  <si>
    <t>sp. 'striped'</t>
  </si>
  <si>
    <t>Pingaring</t>
  </si>
  <si>
    <t>Wongan Cactus enclosure</t>
  </si>
  <si>
    <t>Qualen Rd</t>
  </si>
  <si>
    <t>Carbunup</t>
  </si>
  <si>
    <t>Ambergate Reserve</t>
  </si>
  <si>
    <t>viridescens</t>
  </si>
  <si>
    <t>Wave Rock</t>
  </si>
  <si>
    <t>Gracetown</t>
  </si>
  <si>
    <t>graniticola</t>
  </si>
  <si>
    <t>Cherry Tree Pool Reserve</t>
  </si>
  <si>
    <t>cemetry</t>
  </si>
  <si>
    <t>Bluff Knoll</t>
  </si>
  <si>
    <t>Stirling Rd 1km S of Forrest Road</t>
  </si>
  <si>
    <t>Witchcliffe</t>
  </si>
  <si>
    <t>Lovers Lane</t>
  </si>
  <si>
    <t>Gravity Discovery Centre</t>
  </si>
  <si>
    <t>Vasse Yallingup Siding Road</t>
  </si>
  <si>
    <t>Quindalup</t>
  </si>
  <si>
    <t>excelsa</t>
  </si>
  <si>
    <t>rhomboidiformis</t>
  </si>
  <si>
    <t>interjacens</t>
  </si>
  <si>
    <t>elastica</t>
  </si>
  <si>
    <t>Devil Creek Rd</t>
  </si>
  <si>
    <t>Cheynes Beach Rd</t>
  </si>
  <si>
    <t>Hassell NP</t>
  </si>
  <si>
    <t>near school</t>
  </si>
  <si>
    <t>Mary Rd</t>
  </si>
  <si>
    <t>Poole Rd</t>
  </si>
  <si>
    <t>Truck bay</t>
  </si>
  <si>
    <t>DegreeMin</t>
  </si>
  <si>
    <t>GDA 94</t>
  </si>
  <si>
    <t>1-5</t>
  </si>
  <si>
    <t>Cowaramup Rd</t>
  </si>
  <si>
    <t>graminea</t>
  </si>
  <si>
    <t>longicauda subsp. merrittii</t>
  </si>
  <si>
    <t>Weir Rd</t>
  </si>
  <si>
    <t>Lion Street</t>
  </si>
  <si>
    <t>fluvialis</t>
  </si>
  <si>
    <t>Jarrahdale</t>
  </si>
  <si>
    <t>cnr Muir hwy &amp; Thomson Rd</t>
  </si>
  <si>
    <t>christineae</t>
  </si>
  <si>
    <t>Donnybrook Boyup Brook Rd</t>
  </si>
  <si>
    <t>sp. 'Boyup Brook'</t>
  </si>
  <si>
    <t>Bunney Rd</t>
  </si>
  <si>
    <t>eburnea</t>
  </si>
  <si>
    <t>Kwornicup Lake</t>
  </si>
  <si>
    <t>Boulder Rock</t>
  </si>
  <si>
    <t>road into Broke Inlet from SC Hwy</t>
  </si>
  <si>
    <t>Nut Rd</t>
  </si>
  <si>
    <t>Heartbreak trail</t>
  </si>
  <si>
    <t>Bicentennial Tree</t>
  </si>
  <si>
    <t>Mt Pingerup Rd</t>
  </si>
  <si>
    <t>frenchii</t>
  </si>
  <si>
    <t>abbreviata</t>
  </si>
  <si>
    <t>granitica</t>
  </si>
  <si>
    <t>Aerial Rd</t>
  </si>
  <si>
    <t>longicauda subsp. extrema</t>
  </si>
  <si>
    <t>Palgarup Swamp</t>
  </si>
  <si>
    <t>Madfish Bay</t>
  </si>
  <si>
    <t>parking bay</t>
  </si>
  <si>
    <t>Broke Inlet Rd</t>
  </si>
  <si>
    <t>Culbin Reserve</t>
  </si>
  <si>
    <t>Lower King Rd</t>
  </si>
  <si>
    <t>Kojoneerup Spring Road</t>
  </si>
  <si>
    <t>Cosy Corner</t>
  </si>
  <si>
    <t>Kulin</t>
  </si>
  <si>
    <t>reserve east of railway line</t>
  </si>
  <si>
    <t>Boolanelling Nature Reserve</t>
  </si>
  <si>
    <t>Dalebin North Rd</t>
  </si>
  <si>
    <t>Gillingarra Rd</t>
  </si>
  <si>
    <t>Kamballup Hall</t>
  </si>
  <si>
    <t>Woogenellup Rd</t>
  </si>
  <si>
    <t>Kalgan Plains Rd Reserve</t>
  </si>
  <si>
    <t>Cliff walk</t>
  </si>
  <si>
    <t>lortensis</t>
  </si>
  <si>
    <t>Kombi Road</t>
  </si>
  <si>
    <t>Beekeeper Rd</t>
  </si>
  <si>
    <t>Lake Ninan Nature Reserve</t>
  </si>
  <si>
    <t>longicauda subsp. minima</t>
  </si>
  <si>
    <t>Dingo Rock Nature Reserve</t>
  </si>
  <si>
    <t>Cullimbin Well Nature Reserve</t>
  </si>
  <si>
    <t>Sheepwash Reserve</t>
  </si>
  <si>
    <t>William Bay Rd</t>
  </si>
  <si>
    <t>odoratissimum</t>
  </si>
  <si>
    <t>Centre Break Rd</t>
  </si>
  <si>
    <t>Banksia Ridge</t>
  </si>
  <si>
    <t>transfer station</t>
  </si>
  <si>
    <t>sp. 'Ongerup'</t>
  </si>
  <si>
    <t>Bird Lookout</t>
  </si>
  <si>
    <t>Mindyegillup Creek</t>
  </si>
  <si>
    <t>x intermedia</t>
  </si>
  <si>
    <t>Mt Chudalup</t>
  </si>
  <si>
    <t>Deeside Coast Road</t>
  </si>
  <si>
    <t>Chesapeake Rd</t>
  </si>
  <si>
    <t>Fish Creek</t>
  </si>
  <si>
    <t>gardneri x interjacens</t>
  </si>
  <si>
    <t>gardneri x latifolia</t>
  </si>
  <si>
    <t>Four Acres Road</t>
  </si>
  <si>
    <t>Woodaburrup Road</t>
  </si>
  <si>
    <t>Black Point Rd</t>
  </si>
  <si>
    <t>x erminea</t>
  </si>
  <si>
    <t>forrestii</t>
  </si>
  <si>
    <t>Karri Hill Rd</t>
  </si>
  <si>
    <t>valens</t>
  </si>
  <si>
    <t>Rocky Springs Rd</t>
  </si>
  <si>
    <t>microphylla</t>
  </si>
  <si>
    <t>Kilcarnup</t>
  </si>
  <si>
    <t>Blackboy Hollow</t>
  </si>
  <si>
    <t>Stewart Rd</t>
  </si>
  <si>
    <t>ostrina</t>
  </si>
  <si>
    <t>Morangup Nature Reserve</t>
  </si>
  <si>
    <t>sp. 'Dale'</t>
  </si>
  <si>
    <t>Edith Cowan University</t>
  </si>
  <si>
    <t>Caves Road - southern end</t>
  </si>
  <si>
    <t>Prowse Road</t>
  </si>
  <si>
    <t>38k E of Ravensthorpe</t>
  </si>
  <si>
    <t>Mt Adams Road</t>
  </si>
  <si>
    <t>Water Supply Rd</t>
  </si>
  <si>
    <t>bicalliata subsp. cleistogama</t>
  </si>
  <si>
    <t>Ledge Beach Road</t>
  </si>
  <si>
    <t>Prideaux Road</t>
  </si>
  <si>
    <t>Eleven Mile Beach Drive</t>
  </si>
  <si>
    <t>100m inside boundary on N side</t>
  </si>
  <si>
    <t>Gairdner River Nature Reserve</t>
  </si>
  <si>
    <t>Rabbit Proof Fence Rd</t>
  </si>
  <si>
    <t>Tamarine Rd</t>
  </si>
  <si>
    <t>Vasse Hwy: E side of Tobruk Rd</t>
  </si>
  <si>
    <t>Rest area near Nerren Nerren</t>
  </si>
  <si>
    <t>bryceana subsp. cracens</t>
  </si>
  <si>
    <t>Dardadine Road</t>
  </si>
  <si>
    <t>caesarea subsp. transiens</t>
  </si>
  <si>
    <t>Leppard Road</t>
  </si>
  <si>
    <t>Wagin Caravan Park</t>
  </si>
  <si>
    <t>Redgate Road</t>
  </si>
  <si>
    <t>Mt Adams Rd</t>
  </si>
  <si>
    <t>Scadden Road</t>
  </si>
  <si>
    <t>Boyatup Hill</t>
  </si>
  <si>
    <t>Fisheries Rd</t>
  </si>
  <si>
    <t>Stokes Inlet Road</t>
  </si>
  <si>
    <t>Lake Cave</t>
  </si>
  <si>
    <t>Gunyidi Wubin Rd</t>
  </si>
  <si>
    <t>caravan park</t>
  </si>
  <si>
    <t>Waddington Wongan Rd</t>
  </si>
  <si>
    <t>water tanks</t>
  </si>
  <si>
    <t>Pallarup Rocks</t>
  </si>
  <si>
    <t>Paynes Find</t>
  </si>
  <si>
    <t>Bendering Rd</t>
  </si>
  <si>
    <t>Mortlock Nature Reserve</t>
  </si>
  <si>
    <t>Bulbarnet Nature Reserve</t>
  </si>
  <si>
    <t>x enigma</t>
  </si>
  <si>
    <t>Southfield road</t>
  </si>
  <si>
    <t>Watheroo golf course</t>
  </si>
  <si>
    <t>exstans</t>
  </si>
  <si>
    <t>Margaret River</t>
  </si>
  <si>
    <t>Three Springs golf course</t>
  </si>
  <si>
    <t>NW Coastal Hwy</t>
  </si>
  <si>
    <t>Griffiths Street</t>
  </si>
  <si>
    <t>Riverdale Rd</t>
  </si>
  <si>
    <t>Gibson</t>
  </si>
  <si>
    <t>Wandena Rd</t>
  </si>
  <si>
    <t>Bindoon</t>
  </si>
  <si>
    <t>Holland walking track</t>
  </si>
  <si>
    <t>Banjup</t>
  </si>
  <si>
    <t>Yuna-Tennidewa Rd</t>
  </si>
  <si>
    <t>Nubberoo Rd</t>
  </si>
  <si>
    <t>Augusta Hospital</t>
  </si>
  <si>
    <t>Arthur Road</t>
  </si>
  <si>
    <t>Duke of Orleans Bay</t>
  </si>
  <si>
    <t>longicauda subsp. insularis</t>
  </si>
  <si>
    <t>Munbinea Road</t>
  </si>
  <si>
    <t>Cantabilling Road</t>
  </si>
  <si>
    <t>Allanooka Springs Road</t>
  </si>
  <si>
    <t>Star Swamp</t>
  </si>
  <si>
    <t>Little Wharton Bay</t>
  </si>
  <si>
    <t>Oldfield River</t>
  </si>
  <si>
    <t>Carmel</t>
  </si>
  <si>
    <t>Mooradung Nature Reserve</t>
  </si>
  <si>
    <t>Rasmussen Rd</t>
  </si>
  <si>
    <t>Fitzgerald River</t>
  </si>
  <si>
    <t>East Bowes Rd</t>
  </si>
  <si>
    <t>SW Hwy</t>
  </si>
  <si>
    <t>Lightning Rd</t>
  </si>
  <si>
    <t>Carbunup store</t>
  </si>
  <si>
    <t>Dempster Head Lookout</t>
  </si>
  <si>
    <t>Coolimba Eneabba Rd</t>
  </si>
  <si>
    <t>Bowelling Duranillon Rd</t>
  </si>
  <si>
    <t>Mullewa Wubin Road</t>
  </si>
  <si>
    <t>Warner Glen Rd</t>
  </si>
  <si>
    <t>Broomehill golf course</t>
  </si>
  <si>
    <t>bigeminata</t>
  </si>
  <si>
    <t>opposite Eaton entrance</t>
  </si>
  <si>
    <t>SW Hwy at 222km peg</t>
  </si>
  <si>
    <t>x suffusa</t>
  </si>
  <si>
    <t>Blackboy Park</t>
  </si>
  <si>
    <t>uliginosa subsp. patulens</t>
  </si>
  <si>
    <t>Robinson Road</t>
  </si>
  <si>
    <t>ultima</t>
  </si>
  <si>
    <t>Vasse Yallingup Rd</t>
  </si>
  <si>
    <t>Strachan Road</t>
  </si>
  <si>
    <t>winfieldii</t>
  </si>
  <si>
    <t>Popanyinning</t>
  </si>
  <si>
    <t>Wubin</t>
  </si>
  <si>
    <t>Flat Rocks Road</t>
  </si>
  <si>
    <t>Yarra Road</t>
  </si>
  <si>
    <t>Inkpen Rd</t>
  </si>
  <si>
    <t>Crapella Rd</t>
  </si>
  <si>
    <t>River Road</t>
  </si>
  <si>
    <t>Mt Ronan Nature Reserve</t>
  </si>
  <si>
    <t>Bradford Nature Reserve</t>
  </si>
  <si>
    <t>Toodyay</t>
  </si>
  <si>
    <t>Throssell Nature Reserve</t>
  </si>
  <si>
    <t>confluens</t>
  </si>
  <si>
    <t>Mowen Road</t>
  </si>
  <si>
    <t>micrantha</t>
  </si>
  <si>
    <t>lyonsii</t>
  </si>
  <si>
    <t>North West Coastal Hwy</t>
  </si>
  <si>
    <t>Perup Road</t>
  </si>
  <si>
    <t>Camp Gully Road</t>
  </si>
  <si>
    <t>tenuissima</t>
  </si>
  <si>
    <t>ludlow Forest</t>
  </si>
  <si>
    <t>Newmarket Road</t>
  </si>
  <si>
    <t>Angove Road</t>
  </si>
  <si>
    <t>Nightwell Road</t>
  </si>
  <si>
    <t>Oakdale Road</t>
  </si>
  <si>
    <t>Ledge Point Rd</t>
  </si>
  <si>
    <t>Mt Trio Road</t>
  </si>
  <si>
    <t>Fouracre Road</t>
  </si>
  <si>
    <t>Pt Gregory</t>
  </si>
  <si>
    <t>Callum Street</t>
  </si>
  <si>
    <t>pruinosus</t>
  </si>
  <si>
    <t>main road into town</t>
  </si>
  <si>
    <t>Rycroft Rd</t>
  </si>
  <si>
    <t>petrensis</t>
  </si>
  <si>
    <t>Julimar Conservation Park</t>
  </si>
  <si>
    <t>Coweramup Bay Caravan Park</t>
  </si>
  <si>
    <t>Bowelling McAlinden Road</t>
  </si>
  <si>
    <t>Coalfields Rd</t>
  </si>
  <si>
    <t>Shelley Beach Rd</t>
  </si>
  <si>
    <t>Australind Cemetary</t>
  </si>
  <si>
    <t>Maidment Pde</t>
  </si>
  <si>
    <t>Wulyaning Nature Reserve</t>
  </si>
  <si>
    <t>Kojonup</t>
  </si>
  <si>
    <t>Ongerup tennis courts</t>
  </si>
  <si>
    <t>John Forest National Park</t>
  </si>
  <si>
    <t>Mundaring</t>
  </si>
  <si>
    <t>Wilson Nature Reserve</t>
  </si>
  <si>
    <t>sp. 'Augusta'</t>
  </si>
  <si>
    <t>Ruabon Reserve</t>
  </si>
  <si>
    <t>despectans</t>
  </si>
  <si>
    <t>North Coast Hwy</t>
  </si>
  <si>
    <t>alcockii</t>
  </si>
  <si>
    <t>Qualen Road West</t>
  </si>
  <si>
    <t>latiloba</t>
  </si>
  <si>
    <t>Denmark - Blue Lake Rds</t>
  </si>
  <si>
    <t>Wildflower Drive</t>
  </si>
  <si>
    <t>Hay Flat Road</t>
  </si>
  <si>
    <t>perialla</t>
  </si>
  <si>
    <t>Pitmans Farm</t>
  </si>
  <si>
    <t>Bullaring Reserve</t>
  </si>
  <si>
    <t>Dog Cemetry - WF Drive</t>
  </si>
  <si>
    <t>sp. 'northern'</t>
  </si>
  <si>
    <t>Tallyubellup picnic area</t>
  </si>
  <si>
    <t>Red Gum Pass picnic spot</t>
  </si>
  <si>
    <t>Mt Melville walk trail</t>
  </si>
  <si>
    <t>Lake Adams</t>
  </si>
  <si>
    <t>Tonkin Highway  - Guilfoyle Green</t>
  </si>
  <si>
    <t>Indian Ocean Drive</t>
  </si>
  <si>
    <t>wire fence compound</t>
  </si>
  <si>
    <t>John Street</t>
  </si>
  <si>
    <t>Sportmans Club</t>
  </si>
  <si>
    <t>calcicola</t>
  </si>
  <si>
    <t>hotel</t>
  </si>
  <si>
    <t>Black Rock Road</t>
  </si>
  <si>
    <t>Point Road</t>
  </si>
  <si>
    <t>Swamp Road</t>
  </si>
  <si>
    <t>triangulare</t>
  </si>
  <si>
    <t>Doubtful Island Road</t>
  </si>
  <si>
    <t>Deveil's Creek Road</t>
  </si>
  <si>
    <t>Marengarup Road South</t>
  </si>
  <si>
    <t>Riverview Golf Club</t>
  </si>
  <si>
    <t>John Forest NP</t>
  </si>
  <si>
    <t>West Bay Creek Rd</t>
  </si>
  <si>
    <t>Crossandra Way cnr Paveta close</t>
  </si>
  <si>
    <t>barbarella</t>
  </si>
  <si>
    <t>Tarwonga Road</t>
  </si>
  <si>
    <t>Woody Lake Nature Reserve</t>
  </si>
  <si>
    <t>Buntine Nature Reserve</t>
  </si>
  <si>
    <t>Reynoldson Reserve</t>
  </si>
  <si>
    <t>Quinlan Street</t>
  </si>
  <si>
    <t>Ninan Street</t>
  </si>
  <si>
    <t>Scientific Reserve</t>
  </si>
  <si>
    <t>Boyup Road</t>
  </si>
  <si>
    <t>Wamballup Nature Reserve</t>
  </si>
  <si>
    <t>Maragallup Nature Reserve</t>
  </si>
  <si>
    <t>denticulata subsp. albicans</t>
  </si>
  <si>
    <t>2</t>
  </si>
  <si>
    <t>Mt Bayly</t>
  </si>
  <si>
    <t>Mt Hampton Nature Reserve</t>
  </si>
  <si>
    <t>Z bend</t>
  </si>
  <si>
    <t>dilatatus subsp. orientalis</t>
  </si>
  <si>
    <t>Knoll</t>
  </si>
  <si>
    <t>Bundarra Nature Reserve</t>
  </si>
  <si>
    <t>Barberton W rd</t>
  </si>
  <si>
    <t>Jam Hill Nature Reserve</t>
  </si>
  <si>
    <t>Waddi Rd</t>
  </si>
  <si>
    <t>Minyulo Nature Reserve</t>
  </si>
  <si>
    <t>Kennedy College</t>
  </si>
  <si>
    <t>Tollina Cove</t>
  </si>
  <si>
    <t>Orleans Bay Rd</t>
  </si>
  <si>
    <t>Condingup Peak</t>
  </si>
  <si>
    <t>Dolphin Cove</t>
  </si>
  <si>
    <t>Muntz Nature Reserve</t>
  </si>
  <si>
    <t>Blue Lake road</t>
  </si>
  <si>
    <t>Powley Road</t>
  </si>
  <si>
    <t>saxosa</t>
  </si>
  <si>
    <t>Fisherman's Road</t>
  </si>
  <si>
    <t>tylosa</t>
  </si>
  <si>
    <t>WGS 84</t>
  </si>
  <si>
    <t>Plants</t>
  </si>
  <si>
    <t>Excellent</t>
  </si>
  <si>
    <t>perangusta</t>
  </si>
  <si>
    <t>Reservoir Road</t>
  </si>
  <si>
    <t>Scotts Brook Road</t>
  </si>
  <si>
    <t>Mooliabeenee River</t>
  </si>
  <si>
    <t>cruenta</t>
  </si>
  <si>
    <t>leucochila</t>
  </si>
  <si>
    <t>Bowgada Nature Reserve</t>
  </si>
  <si>
    <t>Telegraph Track</t>
  </si>
  <si>
    <t>sp. 'Paynes Find'</t>
  </si>
  <si>
    <t>Pine track</t>
  </si>
  <si>
    <t>John Forrest Lookout</t>
  </si>
  <si>
    <t>Warriedar-Coppermine Road</t>
  </si>
  <si>
    <t>Paynes Find Thundelarre Rd</t>
  </si>
  <si>
    <t>Great Northern Hwy</t>
  </si>
  <si>
    <t>6-20</t>
  </si>
  <si>
    <t>Floreat</t>
  </si>
  <si>
    <t>Shenton Park Woodland</t>
  </si>
  <si>
    <t>Brixton Street Swamp</t>
  </si>
  <si>
    <t>denticulata subsp. rubella</t>
  </si>
  <si>
    <t>Lesmurdie</t>
  </si>
  <si>
    <t>purdiei</t>
  </si>
  <si>
    <t>Shirley Balla Swamp</t>
  </si>
  <si>
    <t>Railway Reserve</t>
  </si>
  <si>
    <t>sp. 'fine sepals'</t>
  </si>
  <si>
    <t>Bridge Road</t>
  </si>
  <si>
    <t>sp. 'southern granites'</t>
  </si>
  <si>
    <t>sp. 'skinny'</t>
  </si>
  <si>
    <t>Wellstead</t>
  </si>
  <si>
    <t>littoralis</t>
  </si>
  <si>
    <t>porphyrochila</t>
  </si>
  <si>
    <t>ectypha</t>
  </si>
  <si>
    <t>Preston Beach</t>
  </si>
  <si>
    <t>scitula</t>
  </si>
  <si>
    <t>Unknow</t>
  </si>
  <si>
    <t>Bird orchid</t>
  </si>
  <si>
    <t>DegreeMinSec</t>
  </si>
  <si>
    <t>brachyscapa</t>
  </si>
  <si>
    <t>longicauda subsp. longicauda</t>
  </si>
  <si>
    <t>x exserta</t>
  </si>
  <si>
    <t>longicauda x uliginosa</t>
  </si>
  <si>
    <t>barbarossa x longicauda</t>
  </si>
  <si>
    <t>erubescens</t>
  </si>
  <si>
    <t>-</t>
  </si>
  <si>
    <t>Glen Forrest</t>
  </si>
  <si>
    <t>familiaris x pulchella</t>
  </si>
  <si>
    <t>concinna</t>
  </si>
  <si>
    <t>parvula</t>
  </si>
  <si>
    <t>filifera x hiemalis</t>
  </si>
  <si>
    <t>brunneola</t>
  </si>
  <si>
    <t>dimidia x hirta</t>
  </si>
  <si>
    <t>dimidia x radialis</t>
  </si>
  <si>
    <t>echinulata</t>
  </si>
  <si>
    <t>roei x voigtii</t>
  </si>
  <si>
    <t>brevichila</t>
  </si>
  <si>
    <t>parva</t>
  </si>
  <si>
    <t>zebrina</t>
  </si>
  <si>
    <t>timothyi</t>
  </si>
  <si>
    <t>grossa</t>
  </si>
  <si>
    <t>sp. 'Hamersley Inlet'</t>
  </si>
  <si>
    <t>gracillima</t>
  </si>
  <si>
    <t>sp. 'sparse'</t>
  </si>
  <si>
    <t>sp. 'limestone'</t>
  </si>
  <si>
    <t>saxicola</t>
  </si>
  <si>
    <t>paradoxa</t>
  </si>
  <si>
    <t>brevis</t>
  </si>
  <si>
    <t>dilatatus</t>
  </si>
  <si>
    <t>Bullaring</t>
  </si>
  <si>
    <t>Banded Greenhood</t>
  </si>
  <si>
    <t>tryphera</t>
  </si>
  <si>
    <t>sp. 'Brookton Highway'</t>
  </si>
  <si>
    <t>sp. 'Cape Naturaliste'</t>
  </si>
  <si>
    <t>pallescens</t>
  </si>
  <si>
    <t>exserta</t>
  </si>
  <si>
    <t>Kalbarri National Park</t>
  </si>
  <si>
    <t>Stirling Ranges</t>
  </si>
  <si>
    <t>x spectabilis</t>
  </si>
  <si>
    <t>Ambergate</t>
  </si>
  <si>
    <t>cuneatum</t>
  </si>
  <si>
    <t>ambusta</t>
  </si>
  <si>
    <t>globula</t>
  </si>
  <si>
    <t>Mt Frankland</t>
  </si>
  <si>
    <t>ashbyae</t>
  </si>
  <si>
    <t>nikulinskyae</t>
  </si>
  <si>
    <t>attingens subsp. effusa</t>
  </si>
  <si>
    <t>insectifera</t>
  </si>
  <si>
    <t>macrocalymma</t>
  </si>
  <si>
    <t>suffusa</t>
  </si>
  <si>
    <t>oraria</t>
  </si>
  <si>
    <t>Armadale</t>
  </si>
  <si>
    <t>Mt Cooke</t>
  </si>
  <si>
    <t>Beaufort River</t>
  </si>
  <si>
    <t>Australind</t>
  </si>
  <si>
    <t>Leschenault</t>
  </si>
  <si>
    <t>Balingup</t>
  </si>
  <si>
    <t>Ballidu</t>
  </si>
  <si>
    <t>Beechboro</t>
  </si>
  <si>
    <t>Beaufort</t>
  </si>
  <si>
    <t>Bickley</t>
  </si>
  <si>
    <t>Julimar Forest</t>
  </si>
  <si>
    <t>Binningup</t>
  </si>
  <si>
    <t>Wellesley</t>
  </si>
  <si>
    <t>macrosceles</t>
  </si>
  <si>
    <t>Bokal</t>
  </si>
  <si>
    <t>Botherling</t>
  </si>
  <si>
    <t>Bridgetown</t>
  </si>
  <si>
    <t>Brunswick</t>
  </si>
  <si>
    <t>Bullcreek</t>
  </si>
  <si>
    <t>Bullfinch</t>
  </si>
  <si>
    <t>Bunbury</t>
  </si>
  <si>
    <t>Buntine</t>
  </si>
  <si>
    <t>Burakin</t>
  </si>
  <si>
    <t>Busselton</t>
  </si>
  <si>
    <t>Busselton area</t>
  </si>
  <si>
    <t>Byford</t>
  </si>
  <si>
    <t>Canning Vale</t>
  </si>
  <si>
    <t>Capercup</t>
  </si>
  <si>
    <t>Casuarina</t>
  </si>
  <si>
    <t>Cataby</t>
  </si>
  <si>
    <t>Chidlow</t>
  </si>
  <si>
    <t>Lake Leschenaultia</t>
  </si>
  <si>
    <t>Collie</t>
  </si>
  <si>
    <t>Coorow</t>
  </si>
  <si>
    <t>Cordering</t>
  </si>
  <si>
    <t>Cowaramup</t>
  </si>
  <si>
    <t>Dawesville</t>
  </si>
  <si>
    <t>Diemals</t>
  </si>
  <si>
    <t>Donnybrook</t>
  </si>
  <si>
    <t>Dowerin</t>
  </si>
  <si>
    <t>Nyabing</t>
  </si>
  <si>
    <t>Ballaying</t>
  </si>
  <si>
    <t>Eaton</t>
  </si>
  <si>
    <t>Ellendale</t>
  </si>
  <si>
    <t>Eulin</t>
  </si>
  <si>
    <t>Forrestdale</t>
  </si>
  <si>
    <t>Gleneagle</t>
  </si>
  <si>
    <t>Gnangara</t>
  </si>
  <si>
    <t>Tambellup</t>
  </si>
  <si>
    <t>Goomalling</t>
  </si>
  <si>
    <t>Greenbushes</t>
  </si>
  <si>
    <t>sp. 'Boyup'</t>
  </si>
  <si>
    <t>Greenmount</t>
  </si>
  <si>
    <t>Harrismith</t>
  </si>
  <si>
    <t>Hillman</t>
  </si>
  <si>
    <t>Varley</t>
  </si>
  <si>
    <t>Hopetoun</t>
  </si>
  <si>
    <t>Huntingdale</t>
  </si>
  <si>
    <t>Hyden</t>
  </si>
  <si>
    <t>Forrestania</t>
  </si>
  <si>
    <t>Irwin</t>
  </si>
  <si>
    <t>Joondalup</t>
  </si>
  <si>
    <t>Kalannie</t>
  </si>
  <si>
    <t>Galena Bridge</t>
  </si>
  <si>
    <t>Kenton</t>
  </si>
  <si>
    <t>Katanning</t>
  </si>
  <si>
    <t>Kendenup</t>
  </si>
  <si>
    <t>Korrelocking</t>
  </si>
  <si>
    <t>Kulja</t>
  </si>
  <si>
    <t>Kumarl</t>
  </si>
  <si>
    <t>Kununoppin</t>
  </si>
  <si>
    <t>Langford</t>
  </si>
  <si>
    <t>Leeman</t>
  </si>
  <si>
    <t>Lesley</t>
  </si>
  <si>
    <t>Strachan</t>
  </si>
  <si>
    <t>Kelmscott</t>
  </si>
  <si>
    <t>Maya</t>
  </si>
  <si>
    <t>Miling</t>
  </si>
  <si>
    <t>Mirrabooka</t>
  </si>
  <si>
    <t>Mogumber</t>
  </si>
  <si>
    <t>Moodiarrup</t>
  </si>
  <si>
    <t>Moora</t>
  </si>
  <si>
    <t>Rocky Gully</t>
  </si>
  <si>
    <t>Mt Jackson</t>
  </si>
  <si>
    <t>Mukinbudin</t>
  </si>
  <si>
    <t>Mullewa</t>
  </si>
  <si>
    <t>Nanarup</t>
  </si>
  <si>
    <t>startiorum</t>
  </si>
  <si>
    <t>Vasse Hwy</t>
  </si>
  <si>
    <t>New Norcia</t>
  </si>
  <si>
    <t>Nornalup</t>
  </si>
  <si>
    <t>Northcliffe</t>
  </si>
  <si>
    <t>Pemberton</t>
  </si>
  <si>
    <t>Perth</t>
  </si>
  <si>
    <t>Piawaning</t>
  </si>
  <si>
    <t>Waddington</t>
  </si>
  <si>
    <t>Pindar</t>
  </si>
  <si>
    <t>Pingelly</t>
  </si>
  <si>
    <t>Pingrup</t>
  </si>
  <si>
    <t>Pithara</t>
  </si>
  <si>
    <t>Quinns Rock</t>
  </si>
  <si>
    <t>Lake Muir</t>
  </si>
  <si>
    <t>Southern Cross</t>
  </si>
  <si>
    <t>The Lakes</t>
  </si>
  <si>
    <t>Truslove</t>
  </si>
  <si>
    <t>Tunney</t>
  </si>
  <si>
    <t>Wagin</t>
  </si>
  <si>
    <t>scaber subsp. orbifolius</t>
  </si>
  <si>
    <t>Valley of the Giants</t>
  </si>
  <si>
    <t>Wandi</t>
  </si>
  <si>
    <t>Wannamal</t>
  </si>
  <si>
    <t>Waroona</t>
  </si>
  <si>
    <t>Warrachuppin</t>
  </si>
  <si>
    <t>Wickepin</t>
  </si>
  <si>
    <t>Wialki</t>
  </si>
  <si>
    <t>Culbin</t>
  </si>
  <si>
    <t>Kondut</t>
  </si>
  <si>
    <t>Wyalkatchem</t>
  </si>
  <si>
    <t>Gingin</t>
  </si>
  <si>
    <t>Yanchep</t>
  </si>
  <si>
    <t>Yealering</t>
  </si>
  <si>
    <t>York</t>
  </si>
  <si>
    <t>Boorabbin</t>
  </si>
  <si>
    <t>Norseman</t>
  </si>
  <si>
    <t>Clackline</t>
  </si>
  <si>
    <t>Nerren Nerren</t>
  </si>
  <si>
    <t>Jarrahwood</t>
  </si>
  <si>
    <t>Cliff Head</t>
  </si>
  <si>
    <t>Howatharra</t>
  </si>
  <si>
    <t>Warradarge</t>
  </si>
  <si>
    <t>Coomalbidgup</t>
  </si>
  <si>
    <t>Cascades</t>
  </si>
  <si>
    <t>longifimbriata</t>
  </si>
  <si>
    <t>Harvey</t>
  </si>
  <si>
    <t>Karragullen</t>
  </si>
  <si>
    <t>Rossiter Bay</t>
  </si>
  <si>
    <t>eremaea</t>
  </si>
  <si>
    <t>Winthrop</t>
  </si>
  <si>
    <t>Bouvard</t>
  </si>
  <si>
    <t>Wilyabrup</t>
  </si>
  <si>
    <t>Vasse</t>
  </si>
  <si>
    <t>sp. 'Busselton'</t>
  </si>
  <si>
    <t>Merivale</t>
  </si>
  <si>
    <t>City Beach</t>
  </si>
  <si>
    <t>Boyanup</t>
  </si>
  <si>
    <t>Piesse Brook</t>
  </si>
  <si>
    <t>Ferndale</t>
  </si>
  <si>
    <t>Leeming</t>
  </si>
  <si>
    <t>Nungarin</t>
  </si>
  <si>
    <t>Beverley</t>
  </si>
  <si>
    <t>West Dale</t>
  </si>
  <si>
    <t>North Bannister</t>
  </si>
  <si>
    <t>Dewars Pool</t>
  </si>
  <si>
    <t>Holt Rock</t>
  </si>
  <si>
    <t>evanescens</t>
  </si>
  <si>
    <t>Porongurup</t>
  </si>
  <si>
    <t>Karlgarin</t>
  </si>
  <si>
    <t>Maddington</t>
  </si>
  <si>
    <t>Jaurdi</t>
  </si>
  <si>
    <t>Speddingup</t>
  </si>
  <si>
    <t>Dandaragan</t>
  </si>
  <si>
    <t>Lowden</t>
  </si>
  <si>
    <t>Kwinana</t>
  </si>
  <si>
    <t>Wellard</t>
  </si>
  <si>
    <t>N. Bannister</t>
  </si>
  <si>
    <t>Murdos</t>
  </si>
  <si>
    <t>Kamballup</t>
  </si>
  <si>
    <t>Ebenezer Flats</t>
  </si>
  <si>
    <t>Mawson</t>
  </si>
  <si>
    <t>immaculata</t>
  </si>
  <si>
    <t>Hellfire Bay</t>
  </si>
  <si>
    <t>Coolingoort</t>
  </si>
  <si>
    <t>hoffmanii x longicauda</t>
  </si>
  <si>
    <t>x tryphera</t>
  </si>
  <si>
    <t>microchila x sigmoidea</t>
  </si>
  <si>
    <t>Moir Rock</t>
  </si>
  <si>
    <t>sp. 'Esperance'</t>
  </si>
  <si>
    <t>Condingup</t>
  </si>
  <si>
    <t>Peak Charles</t>
  </si>
  <si>
    <t>Rotary lookout</t>
  </si>
  <si>
    <t>ferricola</t>
  </si>
  <si>
    <t>sp. 'Eastern wheatbelt'</t>
  </si>
  <si>
    <t>longicornis</t>
  </si>
  <si>
    <t>sp. 'robust'</t>
  </si>
  <si>
    <t>Holland Track</t>
  </si>
  <si>
    <t>AGD 84</t>
  </si>
  <si>
    <t>Ledge Point</t>
  </si>
  <si>
    <t>Gull Rock</t>
  </si>
  <si>
    <t>sp. 'Wandoo'</t>
  </si>
  <si>
    <t>Geraldton</t>
  </si>
  <si>
    <t>Chapman Valley</t>
  </si>
  <si>
    <t>York Road</t>
  </si>
  <si>
    <t>barbarossa x cairnsiana</t>
  </si>
  <si>
    <t>johnstonii</t>
  </si>
  <si>
    <t>South Kumminin</t>
  </si>
  <si>
    <t>incensum x roei</t>
  </si>
  <si>
    <t>x hopperi</t>
  </si>
  <si>
    <t>flava x reptans</t>
  </si>
  <si>
    <t>precatoria</t>
  </si>
  <si>
    <t>Coalmine Beach</t>
  </si>
  <si>
    <t>flava x nana</t>
  </si>
  <si>
    <t>xerampelina</t>
  </si>
  <si>
    <t>sp. 'reed sun orchid'</t>
  </si>
  <si>
    <t>Reed sun orchid</t>
  </si>
  <si>
    <t>elegantissima</t>
  </si>
  <si>
    <t>sp. 'south coast'</t>
  </si>
  <si>
    <t>P2</t>
  </si>
  <si>
    <t>radiata x serotina</t>
  </si>
  <si>
    <t>z.sp.'crowded'</t>
  </si>
  <si>
    <t>z.longicauda subsp. 'Manjimup'</t>
  </si>
  <si>
    <t>vulgata</t>
  </si>
  <si>
    <t>z.longicauda subsp. 'Duke of Orleans Bay'</t>
  </si>
  <si>
    <t>21-100</t>
  </si>
  <si>
    <t>Muir Hwy</t>
  </si>
  <si>
    <t>Muirs Hwy</t>
  </si>
  <si>
    <t>sp. 'dwarf'</t>
  </si>
  <si>
    <t>Degraded</t>
  </si>
  <si>
    <t>fuliginosa</t>
  </si>
  <si>
    <t>3</t>
  </si>
  <si>
    <t>Very good</t>
  </si>
  <si>
    <t>sp. 'large fawn'</t>
  </si>
  <si>
    <t>virens</t>
  </si>
  <si>
    <t>sandy loam</t>
  </si>
  <si>
    <t>0</t>
  </si>
  <si>
    <t>flat</t>
  </si>
  <si>
    <t>UTMs</t>
  </si>
  <si>
    <t>fuscoviridis</t>
  </si>
  <si>
    <t>6</t>
  </si>
  <si>
    <t>4</t>
  </si>
  <si>
    <t>100+</t>
  </si>
  <si>
    <t>Pristine</t>
  </si>
  <si>
    <t>flava</t>
  </si>
  <si>
    <t>media</t>
  </si>
  <si>
    <t>longicauda</t>
  </si>
  <si>
    <t>Wongan Hills Reserve</t>
  </si>
  <si>
    <t>Granite Outcrop on north border</t>
  </si>
  <si>
    <t>weeds</t>
  </si>
  <si>
    <t>shrub land</t>
  </si>
  <si>
    <t>Some free text</t>
  </si>
  <si>
    <t>Clumps</t>
  </si>
  <si>
    <t>Phoebe Reserve</t>
  </si>
  <si>
    <t>Victoria Reservoir</t>
  </si>
  <si>
    <t>z.sp.‘Boddington’</t>
  </si>
  <si>
    <t>z.sp.'late'</t>
  </si>
  <si>
    <t>z.sp.'hairy' (stem)</t>
  </si>
  <si>
    <t>z.sp.‘Brookton Highway’</t>
  </si>
  <si>
    <t>z.flava subsp. 'Brookton Highway'</t>
  </si>
  <si>
    <t>Gathercole Nature Reserve</t>
  </si>
  <si>
    <t>z.sp.'Arrowsmith'</t>
  </si>
  <si>
    <t>Donovan Reserve</t>
  </si>
  <si>
    <t>z.sp.'Dunsborough'</t>
  </si>
  <si>
    <t>z.sp.'northern granite'</t>
  </si>
  <si>
    <t>swartsiorum</t>
  </si>
  <si>
    <t>z.tepperi</t>
  </si>
  <si>
    <t>z.sp. dwarf bird</t>
  </si>
  <si>
    <t>z.sp.'striped'</t>
  </si>
  <si>
    <t>z.sp.'elegant' (rufous)</t>
  </si>
  <si>
    <t>z.sp.'Ongerup'</t>
  </si>
  <si>
    <t>Rocky Hill</t>
  </si>
  <si>
    <t>z.denticulata subsp. ‘red’</t>
  </si>
  <si>
    <t>z.sp.'eastern wheatbelt'</t>
  </si>
  <si>
    <t>z.sp.‘Moodiarrup’</t>
  </si>
  <si>
    <t>z.sp.'small rosette'</t>
  </si>
  <si>
    <t>x exoleta</t>
  </si>
  <si>
    <t>z.sp.'Darling Range'</t>
  </si>
  <si>
    <t>z.sp.giant</t>
  </si>
  <si>
    <t>z.sp.'hairy leaf'</t>
  </si>
  <si>
    <t>scaber</t>
  </si>
  <si>
    <t>z.sp.'Green Range'</t>
  </si>
  <si>
    <t>z.sp.'Kemerton'</t>
  </si>
  <si>
    <t>Lake Unicup</t>
  </si>
  <si>
    <t>Chesapeake Road</t>
  </si>
  <si>
    <t>z.sp.'grey bands'</t>
  </si>
  <si>
    <t>z.sp.'broad petals'</t>
  </si>
  <si>
    <t>Wambyn Reserve</t>
  </si>
  <si>
    <t>Cleary</t>
  </si>
  <si>
    <t>sp. 'Bindoon'</t>
  </si>
  <si>
    <t>antennifera x petrophila</t>
  </si>
  <si>
    <t>nana</t>
  </si>
  <si>
    <t>arbuscula</t>
  </si>
  <si>
    <t>angulata</t>
  </si>
  <si>
    <t>cairnsiana x polychroma</t>
  </si>
  <si>
    <t>christineae x harringtoniae</t>
  </si>
  <si>
    <t>Caves Road</t>
  </si>
  <si>
    <t>Mt Melville</t>
  </si>
  <si>
    <t>sp. 'east of Esperance'</t>
  </si>
  <si>
    <t>caesarea subsp. 'Mooradung'</t>
  </si>
  <si>
    <t>Western Flora Caravan Park</t>
  </si>
  <si>
    <t>z.sp.'Eneabba'</t>
  </si>
  <si>
    <t>denticulata</t>
  </si>
  <si>
    <t>sp. 'peat swamps'</t>
  </si>
  <si>
    <t>scabrella</t>
  </si>
  <si>
    <t>sp. 'Kellerberrin'</t>
  </si>
  <si>
    <t>citrina x rhomboidiformis</t>
  </si>
  <si>
    <t>Andrew Brown</t>
  </si>
  <si>
    <t>z.sp. 'peat swamps'</t>
  </si>
  <si>
    <t>Nullaki</t>
  </si>
  <si>
    <t>hirta</t>
  </si>
  <si>
    <t>caesarea</t>
  </si>
  <si>
    <t>Hybrid</t>
  </si>
  <si>
    <t>z. sp. 'coastal clubbed sepals'</t>
  </si>
  <si>
    <t>sp. 'western Wheatbelt'</t>
  </si>
  <si>
    <t>North Lake</t>
  </si>
  <si>
    <t>antennifera x vulgaris</t>
  </si>
  <si>
    <t>z.sp. cauline leaves</t>
  </si>
  <si>
    <t>z.sp. 'crinkled leaf'</t>
  </si>
  <si>
    <t>z.sp. 'Helena River'</t>
  </si>
  <si>
    <t>Bold Park</t>
  </si>
  <si>
    <t>z.sp.'coastal'</t>
  </si>
  <si>
    <t>z.sp. The Knoll</t>
  </si>
  <si>
    <t>z.sp. small bands</t>
  </si>
  <si>
    <t>ferruginea x longicauda subsp. redacta</t>
  </si>
  <si>
    <t>Mt Lindesay</t>
  </si>
  <si>
    <t>Beermullah</t>
  </si>
  <si>
    <t>Quindanning</t>
  </si>
  <si>
    <t>Wandering</t>
  </si>
  <si>
    <t>Torndirrup</t>
  </si>
  <si>
    <t>Cheynes</t>
  </si>
  <si>
    <t>Barberton</t>
  </si>
  <si>
    <t>Mandurah</t>
  </si>
  <si>
    <t>Barragup</t>
  </si>
  <si>
    <t>Myalup</t>
  </si>
  <si>
    <t>Coorow-Greenhead Rd</t>
  </si>
  <si>
    <t>Yallabatharra</t>
  </si>
  <si>
    <t>Maida Vale</t>
  </si>
  <si>
    <t>Chittering</t>
  </si>
  <si>
    <t>Marchagee</t>
  </si>
  <si>
    <t>x triangularis</t>
  </si>
  <si>
    <t>Completely degraded</t>
  </si>
  <si>
    <t>Muja</t>
  </si>
  <si>
    <t>Denbarker</t>
  </si>
  <si>
    <t>Caiguna</t>
  </si>
  <si>
    <t>Koojan</t>
  </si>
  <si>
    <t>Marradong</t>
  </si>
  <si>
    <t>kalamunda</t>
  </si>
  <si>
    <t>Gidgeganup</t>
  </si>
  <si>
    <t>Boranup</t>
  </si>
  <si>
    <t>Cooljarloo</t>
  </si>
  <si>
    <t>Mayanup</t>
  </si>
  <si>
    <t>Kemerton</t>
  </si>
  <si>
    <t>Noggerup</t>
  </si>
  <si>
    <t>hadra</t>
  </si>
  <si>
    <t>Binnu</t>
  </si>
  <si>
    <t>Yelverton</t>
  </si>
  <si>
    <t>Gnarabup</t>
  </si>
  <si>
    <t>Cowalellup</t>
  </si>
  <si>
    <t>Forrestfield</t>
  </si>
  <si>
    <t>Windy Harbour</t>
  </si>
  <si>
    <t>Birchmont</t>
  </si>
  <si>
    <t>Nirimba</t>
  </si>
  <si>
    <t>Perup</t>
  </si>
  <si>
    <t>William Bay</t>
  </si>
  <si>
    <t>East Augusta</t>
  </si>
  <si>
    <t>Boddington</t>
  </si>
  <si>
    <t>Jacup</t>
  </si>
  <si>
    <t>Widgiemooltha</t>
  </si>
  <si>
    <t>Hamelin Bay</t>
  </si>
  <si>
    <t>Aircraft Road</t>
  </si>
  <si>
    <t>Jurien Bay</t>
  </si>
  <si>
    <t>Oakajee</t>
  </si>
  <si>
    <t>Wicherina</t>
  </si>
  <si>
    <t>Elleker</t>
  </si>
  <si>
    <t>Eagle Bay</t>
  </si>
  <si>
    <t>Talbot</t>
  </si>
  <si>
    <t>Wharton</t>
  </si>
  <si>
    <t>Kojaneerip South</t>
  </si>
  <si>
    <t>Mindarabin</t>
  </si>
  <si>
    <t>College Grove</t>
  </si>
  <si>
    <t>Hopeland</t>
  </si>
  <si>
    <t>Ajana</t>
  </si>
  <si>
    <t>Ogilvie</t>
  </si>
  <si>
    <t>Mollerin</t>
  </si>
  <si>
    <t>McAlinden</t>
  </si>
  <si>
    <t>Centre Road</t>
  </si>
  <si>
    <t>Gnowangerup</t>
  </si>
  <si>
    <t>Dwellingup</t>
  </si>
  <si>
    <t>North Dandalup</t>
  </si>
  <si>
    <t>Talbot West</t>
  </si>
  <si>
    <t>Palgarup</t>
  </si>
  <si>
    <t>Dalyellup</t>
  </si>
  <si>
    <t>Usher</t>
  </si>
  <si>
    <t>WANOSCG ORCHID SIGHTING REPORT</t>
  </si>
  <si>
    <t>Negative for southern hemisphere.
Eg -32</t>
  </si>
  <si>
    <t>flowers in a fresh state</t>
  </si>
  <si>
    <t>not yet open</t>
  </si>
  <si>
    <t>swollen seed capsule</t>
  </si>
  <si>
    <t>Capsule open and seed released</t>
  </si>
  <si>
    <t>leaf only</t>
  </si>
  <si>
    <t>flowers finished, may have swollen or released seed capsules</t>
  </si>
  <si>
    <r>
      <rPr>
        <u/>
        <sz val="8"/>
        <color theme="1"/>
        <rFont val="Calibri"/>
        <family val="2"/>
        <scheme val="minor"/>
      </rPr>
      <t>Clonal Stems</t>
    </r>
    <r>
      <rPr>
        <sz val="8"/>
        <color theme="1"/>
        <rFont val="Calibri"/>
        <family val="2"/>
        <scheme val="minor"/>
      </rPr>
      <t xml:space="preserve"> (broad colony) 
</t>
    </r>
    <r>
      <rPr>
        <u/>
        <sz val="8"/>
        <color theme="1"/>
        <rFont val="Calibri"/>
        <family val="2"/>
        <scheme val="minor"/>
      </rPr>
      <t>Clumps</t>
    </r>
    <r>
      <rPr>
        <sz val="8"/>
        <color theme="1"/>
        <rFont val="Calibri"/>
        <family val="2"/>
        <scheme val="minor"/>
      </rPr>
      <t xml:space="preserve"> (tight group) 
</t>
    </r>
    <r>
      <rPr>
        <u/>
        <sz val="8"/>
        <color theme="1"/>
        <rFont val="Calibri"/>
        <family val="2"/>
        <scheme val="minor"/>
      </rPr>
      <t>Plants</t>
    </r>
    <r>
      <rPr>
        <sz val="8"/>
        <color theme="1"/>
        <rFont val="Calibri"/>
        <family val="2"/>
        <scheme val="minor"/>
      </rPr>
      <t xml:space="preserve"> (Scattered)</t>
    </r>
  </si>
  <si>
    <t>Weeds, salinity, degraded habitat, limited habitat, fire, grading, herbicide overspray, grazing, clearing, flooding, drought, small population size …</t>
  </si>
  <si>
    <t>Forest, Woodland, Mallee woodland, Mallee heath, Shrubland …</t>
  </si>
  <si>
    <t>Pristine
Excellent
Very good
Good
Degraded</t>
  </si>
  <si>
    <t>Hill, Granite outcrop, Coastal dunes, Flat, Swamp, Drainage line, Lake margin…</t>
  </si>
  <si>
    <t>Granite, Laterite, Limestone, Quartz, Sand, Sandy loam, Loam, Clay, Clay loam, Peat…</t>
  </si>
  <si>
    <t>Auto Looked Up</t>
  </si>
  <si>
    <t>Automatically Looked Up</t>
  </si>
  <si>
    <r>
      <t xml:space="preserve">Database
</t>
    </r>
    <r>
      <rPr>
        <b/>
        <u/>
        <sz val="11"/>
        <rFont val="Calibri"/>
        <family val="2"/>
        <scheme val="minor"/>
      </rPr>
      <t>W</t>
    </r>
    <r>
      <rPr>
        <b/>
        <sz val="11"/>
        <rFont val="Calibri"/>
        <family val="2"/>
        <scheme val="minor"/>
      </rPr>
      <t xml:space="preserve">ANOSCG
or </t>
    </r>
    <r>
      <rPr>
        <b/>
        <u/>
        <sz val="11"/>
        <rFont val="Calibri"/>
        <family val="2"/>
        <scheme val="minor"/>
      </rPr>
      <t>A</t>
    </r>
    <r>
      <rPr>
        <b/>
        <sz val="11"/>
        <rFont val="Calibri"/>
        <family val="2"/>
        <scheme val="minor"/>
      </rPr>
      <t>DORP</t>
    </r>
  </si>
  <si>
    <t>Sighting
Date</t>
  </si>
  <si>
    <t>Nearest
Town</t>
  </si>
  <si>
    <t>GPS
Co_ordinates Type</t>
  </si>
  <si>
    <r>
      <t xml:space="preserve">GPS Latitude
</t>
    </r>
    <r>
      <rPr>
        <b/>
        <i/>
        <sz val="11"/>
        <color theme="1"/>
        <rFont val="Calibri"/>
        <family val="2"/>
        <scheme val="minor"/>
      </rPr>
      <t>or</t>
    </r>
    <r>
      <rPr>
        <b/>
        <sz val="11"/>
        <color theme="1"/>
        <rFont val="Calibri"/>
        <family val="2"/>
        <scheme val="minor"/>
      </rPr>
      <t xml:space="preserve"> Northing
as recorded</t>
    </r>
  </si>
  <si>
    <r>
      <t xml:space="preserve">GPS Longitude
</t>
    </r>
    <r>
      <rPr>
        <b/>
        <i/>
        <sz val="11"/>
        <color theme="1"/>
        <rFont val="Calibri"/>
        <family val="2"/>
        <scheme val="minor"/>
      </rPr>
      <t>or</t>
    </r>
    <r>
      <rPr>
        <b/>
        <sz val="11"/>
        <color theme="1"/>
        <rFont val="Calibri"/>
        <family val="2"/>
        <scheme val="minor"/>
      </rPr>
      <t xml:space="preserve"> Easting&amp;Zone
as recorded</t>
    </r>
  </si>
  <si>
    <t>GPS
Latitude Deg
or Northing</t>
  </si>
  <si>
    <t>Latitude Mins</t>
  </si>
  <si>
    <t>Latitude Secs</t>
  </si>
  <si>
    <t>GPS 
Longitude Deg
or Easting</t>
  </si>
  <si>
    <t>Longitude Min
or UTMs Zone</t>
  </si>
  <si>
    <t>Longitude Secs</t>
  </si>
  <si>
    <t>SUBMITTED
Species Name</t>
  </si>
  <si>
    <t>CURRENT
Species Name</t>
  </si>
  <si>
    <t>CURRENT
Common Name</t>
  </si>
  <si>
    <t>Region#</t>
  </si>
  <si>
    <t>Drop down list</t>
  </si>
  <si>
    <t>Free Text Field</t>
  </si>
  <si>
    <t>dd/mm/yyyy</t>
  </si>
  <si>
    <t>Do not fill in</t>
  </si>
  <si>
    <t>Drop down List OR Free Text Fields</t>
  </si>
  <si>
    <t>Drop down List</t>
  </si>
  <si>
    <t>Drop Down List</t>
  </si>
  <si>
    <t>E.G.</t>
  </si>
  <si>
    <t>A Member</t>
  </si>
  <si>
    <t>Wongan-Ballidu</t>
  </si>
  <si>
    <t>-30 55.850</t>
  </si>
  <si>
    <t>116 31.251</t>
  </si>
  <si>
    <t>Caladenia</t>
  </si>
  <si>
    <t>Normal</t>
  </si>
  <si>
    <t>Flowering</t>
  </si>
  <si>
    <t>ver: 05.01.2018</t>
  </si>
  <si>
    <t>Submitted by:</t>
  </si>
  <si>
    <t>Submission Date:</t>
  </si>
  <si>
    <t>Loc Longitude</t>
  </si>
  <si>
    <t>Loc Latitude</t>
  </si>
  <si>
    <t>Species</t>
  </si>
  <si>
    <t>Augusta - Margaret River</t>
  </si>
  <si>
    <t>GDA 94
WGS 84
AGD 84
AGD 66
Other</t>
  </si>
  <si>
    <t>32 25.852</t>
  </si>
  <si>
    <t>117 21.488</t>
  </si>
  <si>
    <t>Diuris</t>
  </si>
  <si>
    <t>Giant donkey orchid</t>
  </si>
  <si>
    <t>Normal
Albino
Chloro
Lutea
Mutant
Hybrid</t>
  </si>
  <si>
    <t>Flowering
Gone to Seed 
Bud 
Leaf only
Finished</t>
  </si>
  <si>
    <t># off
1-5
6-20
21-100
100+</t>
  </si>
  <si>
    <t>WANOSCG ORCHID SIGHTING REPORT - PRINT OUT</t>
  </si>
  <si>
    <t>ver: 25.02.19</t>
  </si>
  <si>
    <t>GPS Latitude</t>
  </si>
  <si>
    <t>GPS Longitude</t>
  </si>
  <si>
    <t xml:space="preserve">
Species Name</t>
  </si>
  <si>
    <t xml:space="preserve">
Common Name</t>
  </si>
  <si>
    <t>GenusID</t>
  </si>
  <si>
    <t>ValidGenera</t>
  </si>
  <si>
    <t>Genus Common Name</t>
  </si>
  <si>
    <t>North
South
WA</t>
  </si>
  <si>
    <t>Genus.Species</t>
  </si>
  <si>
    <t>WA</t>
  </si>
  <si>
    <t>WANOSCG Updated 
Common Name
03.02.2019</t>
  </si>
  <si>
    <t>Species Distribution</t>
  </si>
  <si>
    <t>Flowering Start</t>
  </si>
  <si>
    <t>Flowering Finish</t>
  </si>
  <si>
    <t>Con Status</t>
  </si>
  <si>
    <r>
      <t>Previous/</t>
    </r>
    <r>
      <rPr>
        <b/>
        <i/>
        <sz val="11"/>
        <color rgb="FF92D050"/>
        <rFont val="Calibri"/>
        <family val="2"/>
        <scheme val="minor"/>
      </rPr>
      <t>New</t>
    </r>
    <r>
      <rPr>
        <b/>
        <sz val="11"/>
        <color theme="1"/>
        <rFont val="Calibri"/>
        <family val="2"/>
        <scheme val="minor"/>
      </rPr>
      <t xml:space="preserve"> Name</t>
    </r>
  </si>
  <si>
    <t>Previous Name</t>
  </si>
  <si>
    <t>Flowering Start Wk</t>
  </si>
  <si>
    <t>Flowering Finish Wk</t>
  </si>
  <si>
    <t>OLD COMMON NAMES</t>
  </si>
  <si>
    <t>WAHERB TPFL NATUREMAP NAME ID</t>
  </si>
  <si>
    <t>Named after WANOSCG Member</t>
  </si>
  <si>
    <t>Species for Counting from Sightings</t>
  </si>
  <si>
    <t>Species Count</t>
  </si>
  <si>
    <t>Include in Count</t>
  </si>
  <si>
    <t>tblQuantityID</t>
  </si>
  <si>
    <t>Sighting Quantity</t>
  </si>
  <si>
    <t>tblPlantStateID</t>
  </si>
  <si>
    <t>Species Form</t>
  </si>
  <si>
    <t>Co_ord Type</t>
  </si>
  <si>
    <t>Common &amp; Latin Names</t>
  </si>
  <si>
    <t>Week Beginning</t>
  </si>
  <si>
    <t>Elbow Orchids</t>
  </si>
  <si>
    <t>N</t>
  </si>
  <si>
    <t>byrnesii</t>
  </si>
  <si>
    <t>Spinifex elbow orchid</t>
  </si>
  <si>
    <t>Waterfall Creek, NT, to Kimberley region, WA</t>
  </si>
  <si>
    <t>T</t>
  </si>
  <si>
    <t>Week #</t>
  </si>
  <si>
    <t>Spider, dragon, zebra, candy, fan, fairy orchids</t>
  </si>
  <si>
    <t>S</t>
  </si>
  <si>
    <t>Coastal Spider Orchid</t>
  </si>
  <si>
    <t xml:space="preserve">Yallingup to William Bay, coastal </t>
  </si>
  <si>
    <t>P3</t>
  </si>
  <si>
    <t>Coastal spider orchid</t>
  </si>
  <si>
    <t>Gone to Seed</t>
  </si>
  <si>
    <t>Albino-white</t>
  </si>
  <si>
    <t>P1</t>
  </si>
  <si>
    <t>Calochilus</t>
  </si>
  <si>
    <t>Beard Orchids</t>
  </si>
  <si>
    <t xml:space="preserve">Boranup Spider Orchid </t>
  </si>
  <si>
    <t xml:space="preserve">Margaret River, SW  of </t>
  </si>
  <si>
    <t>Boranup spider orchid</t>
  </si>
  <si>
    <t>Bud</t>
  </si>
  <si>
    <t>WGS 72</t>
  </si>
  <si>
    <t>Chloro-green</t>
  </si>
  <si>
    <t>Clonal stems</t>
  </si>
  <si>
    <t>Corunastylis</t>
  </si>
  <si>
    <t>Pygmy Orchids</t>
  </si>
  <si>
    <t>applanata</t>
  </si>
  <si>
    <t>_See subspecies</t>
  </si>
  <si>
    <t xml:space="preserve">Yallingup to Albany, coastal </t>
  </si>
  <si>
    <t>Leaf Only</t>
  </si>
  <si>
    <t>Lutea-yellow</t>
  </si>
  <si>
    <t>Corybas</t>
  </si>
  <si>
    <t>Helmet Orchids</t>
  </si>
  <si>
    <t>Broad-lipped Spider Orchid</t>
  </si>
  <si>
    <t>Broad lipped spider orchid</t>
  </si>
  <si>
    <t>Finished</t>
  </si>
  <si>
    <t>AGD 66</t>
  </si>
  <si>
    <t>Mutant</t>
  </si>
  <si>
    <t>P4</t>
  </si>
  <si>
    <t>Cryptostylis</t>
  </si>
  <si>
    <t>Slipper Orchids</t>
  </si>
  <si>
    <t>Rose Spider Orchid</t>
  </si>
  <si>
    <t>William Bay to Albany, coastal</t>
  </si>
  <si>
    <t>Rose spider orchid</t>
  </si>
  <si>
    <t>OR type any number</t>
  </si>
  <si>
    <t>Nothing seen</t>
  </si>
  <si>
    <t>Not Recorded</t>
  </si>
  <si>
    <t>Cyanicula</t>
  </si>
  <si>
    <t>Blue Orchids</t>
  </si>
  <si>
    <t>Carousel Spider Orchid</t>
  </si>
  <si>
    <t>Lancelin to Yarloop, Swan Coastal Plain</t>
  </si>
  <si>
    <t>Carousel spider orchid</t>
  </si>
  <si>
    <t>Look here some time</t>
  </si>
  <si>
    <t xml:space="preserve">  </t>
  </si>
  <si>
    <t>Cymbidium</t>
  </si>
  <si>
    <t>Boat Orchids</t>
  </si>
  <si>
    <t>_Unnamed Hybrid</t>
  </si>
  <si>
    <t>Cyrtostylis</t>
  </si>
  <si>
    <t>Mosquito Orchids</t>
  </si>
  <si>
    <t>Reaching Spider Orchid</t>
  </si>
  <si>
    <t>Bindoon to Esperance</t>
  </si>
  <si>
    <t>Reaching spider orchid</t>
  </si>
  <si>
    <t>Validation Status</t>
  </si>
  <si>
    <t>Dendrobium</t>
  </si>
  <si>
    <t>attingens</t>
  </si>
  <si>
    <t>Bunbury to Israelite Bay</t>
  </si>
  <si>
    <t>Mantis orchid</t>
  </si>
  <si>
    <t>Didymoplexis</t>
  </si>
  <si>
    <t>Crystal Orchids</t>
  </si>
  <si>
    <t>Forest Mantis Orchid</t>
  </si>
  <si>
    <t>Mandurah to Albany</t>
  </si>
  <si>
    <t>Forest mantis orchid</t>
  </si>
  <si>
    <t>New Population</t>
  </si>
  <si>
    <t>Albino (white), Chloro (green), Lutea (yellow), Mutant (deformed)</t>
  </si>
  <si>
    <t>Dipodium</t>
  </si>
  <si>
    <t>Hyacinth Orchid</t>
  </si>
  <si>
    <t>Granite Mantis Orchid</t>
  </si>
  <si>
    <t>Peak Charles to Balladonia</t>
  </si>
  <si>
    <t>Granite mantis orchid</t>
  </si>
  <si>
    <t>Disa</t>
  </si>
  <si>
    <t>South African Orchids</t>
  </si>
  <si>
    <t>SAfr</t>
  </si>
  <si>
    <t>Small Mantis Orchid</t>
  </si>
  <si>
    <t>Jerramungup to Israelite Bay</t>
  </si>
  <si>
    <t>Small mantis orchid</t>
  </si>
  <si>
    <t>Donkey Orchids</t>
  </si>
  <si>
    <t>attingens x infundibularis</t>
  </si>
  <si>
    <t>Combed Spider Orchid</t>
  </si>
  <si>
    <t>To Update</t>
  </si>
  <si>
    <t>0
1-5
6-20
21-100
100+</t>
  </si>
  <si>
    <t>Flowering
Gone to Seed 
Bud 
Finished
Nothing seen</t>
  </si>
  <si>
    <t>GDA 94
WGS 84
ADG 84
ADG 66
Unknown</t>
  </si>
  <si>
    <t>Normal
Albino-white
Chloro-green
Lutea-yellow
Mutant
Hybrid</t>
  </si>
  <si>
    <t xml:space="preserve">T/DRF
PI
P2
P3
P4
</t>
  </si>
  <si>
    <t>Threatened</t>
  </si>
  <si>
    <t>Drakaea</t>
  </si>
  <si>
    <t>Hammer Orchids</t>
  </si>
  <si>
    <t>attingens x longicauda</t>
  </si>
  <si>
    <t>Mallee spider orchid</t>
  </si>
  <si>
    <t>Priority 1</t>
  </si>
  <si>
    <t>Elythranthera</t>
  </si>
  <si>
    <t>Enamel Orchids</t>
  </si>
  <si>
    <t>Small Dragon Orchid</t>
  </si>
  <si>
    <t>Ajana to Nerren Nerren Station</t>
  </si>
  <si>
    <t>Small dragon orchid</t>
  </si>
  <si>
    <t>Priority 2</t>
  </si>
  <si>
    <t>Empusa</t>
  </si>
  <si>
    <t>Common Dragon Orchid</t>
  </si>
  <si>
    <t>Common dragon orchid</t>
  </si>
  <si>
    <t>Priority 3</t>
  </si>
  <si>
    <t>Epiblema</t>
  </si>
  <si>
    <t>Babe-in-a-cradle Orchid</t>
  </si>
  <si>
    <t>Priority 4</t>
  </si>
  <si>
    <t>Ericksonella</t>
  </si>
  <si>
    <t>Sugar Orchid</t>
  </si>
  <si>
    <t>bicalliata</t>
  </si>
  <si>
    <t>Israelite Bay to Kalbarri, coastal</t>
  </si>
  <si>
    <t>Eriochilus</t>
  </si>
  <si>
    <t>Bunny Orchids</t>
  </si>
  <si>
    <t>Limestone Spider Orchid</t>
  </si>
  <si>
    <t>Limestone spider orchid</t>
  </si>
  <si>
    <t>Eulophia</t>
  </si>
  <si>
    <t>Shy Limestone Spider Orchid</t>
  </si>
  <si>
    <t>William Bay to Israelite Bay, coastal</t>
  </si>
  <si>
    <t>Sandhill spider orchid</t>
  </si>
  <si>
    <t>Gastrodia</t>
  </si>
  <si>
    <t>Potato Orchids</t>
  </si>
  <si>
    <t>Yerina Springs Spider Orchid</t>
  </si>
  <si>
    <t>North of Port Gregory</t>
  </si>
  <si>
    <t>Yerina Springs Spider orchid</t>
  </si>
  <si>
    <t>Geodorum</t>
  </si>
  <si>
    <t>Pink Nodding Orchid</t>
  </si>
  <si>
    <t>Short-sepalled Spider Orchid</t>
  </si>
  <si>
    <t>Ravensthorpe to Israelite Bay</t>
  </si>
  <si>
    <t>Short sepalled spider orchid</t>
  </si>
  <si>
    <t>Habenaria</t>
  </si>
  <si>
    <t>Rein Orchids</t>
  </si>
  <si>
    <t>brevisura x horistes</t>
  </si>
  <si>
    <t>Dark tipped orchid</t>
  </si>
  <si>
    <t>Leporella</t>
  </si>
  <si>
    <t>Hare Orchids</t>
  </si>
  <si>
    <t>brevisura x polychroma</t>
  </si>
  <si>
    <t>Fringed spider orchid</t>
  </si>
  <si>
    <t>Leptoceras</t>
  </si>
  <si>
    <t>Rabbit Orchids</t>
  </si>
  <si>
    <t>Karri Spider Orchid</t>
  </si>
  <si>
    <t>Dunsborough to Albany</t>
  </si>
  <si>
    <t>Karri spider orchid</t>
  </si>
  <si>
    <t>Brown, Andrew</t>
  </si>
  <si>
    <t>Liparis</t>
  </si>
  <si>
    <t>Sphinx Orchids</t>
  </si>
  <si>
    <t>bryceana</t>
  </si>
  <si>
    <t>Dwarf spider orchid</t>
  </si>
  <si>
    <t>Lyperanthus</t>
  </si>
  <si>
    <t>Rattle beaks Orchids</t>
  </si>
  <si>
    <t>Dwarf Spider Orchid</t>
  </si>
  <si>
    <t>Boyup Brook to Boxwood Hills</t>
  </si>
  <si>
    <t>Microtis</t>
  </si>
  <si>
    <t>Mignonette Orchids</t>
  </si>
  <si>
    <t>Northern Dwarf Spider Orchid</t>
  </si>
  <si>
    <t>Northampton to Nerren Nerren Station</t>
  </si>
  <si>
    <t>Northern dwarf spider orchid</t>
  </si>
  <si>
    <t>Nervilia</t>
  </si>
  <si>
    <t>Bussell's Spider Orchid</t>
  </si>
  <si>
    <t>Leeuwin Naturaliste Ridge, Northern end</t>
  </si>
  <si>
    <t>Bussell's spider orchid</t>
  </si>
  <si>
    <t>Bussell, Greg</t>
  </si>
  <si>
    <t>Paracaleana</t>
  </si>
  <si>
    <t>Duck Orchids</t>
  </si>
  <si>
    <t>Mustard Orchid</t>
  </si>
  <si>
    <t>Stirling Range to Boyup Brook</t>
  </si>
  <si>
    <t>Mustard spider orchid</t>
  </si>
  <si>
    <t>Pecteilis</t>
  </si>
  <si>
    <t>Cape Mustard Orchid</t>
  </si>
  <si>
    <t>Dunsborough to Cape Naturaliste</t>
  </si>
  <si>
    <t>Cape spider orchid</t>
  </si>
  <si>
    <t>Pheladenia</t>
  </si>
  <si>
    <t>Blue Fairy Orchids</t>
  </si>
  <si>
    <t>Mooradung spider orchid</t>
  </si>
  <si>
    <t>Praecoxanthus</t>
  </si>
  <si>
    <t>Leafless Orchids</t>
  </si>
  <si>
    <t>Dwarf Mustard Orchid</t>
  </si>
  <si>
    <t>Dwarf mustard spider orchid</t>
  </si>
  <si>
    <t>Prasophyllum</t>
  </si>
  <si>
    <t>Leek Orchids</t>
  </si>
  <si>
    <t>caesarea x polychroma</t>
  </si>
  <si>
    <t>Pterostylis</t>
  </si>
  <si>
    <t>Greenhoods, shell, bird, snail Orchids</t>
  </si>
  <si>
    <t>Zebra Orchid</t>
  </si>
  <si>
    <t>Esperance to Lancelin</t>
  </si>
  <si>
    <t>Zebra orchid</t>
  </si>
  <si>
    <t>Pyrorchis</t>
  </si>
  <si>
    <t>Beak Orchids</t>
  </si>
  <si>
    <t>cairnsiana x fuscolutescens</t>
  </si>
  <si>
    <t>Rhizanthella</t>
  </si>
  <si>
    <t>Underground Orchid</t>
  </si>
  <si>
    <t>cairnsiana x longicauda subsp. eminens</t>
  </si>
  <si>
    <t>Spiculaea</t>
  </si>
  <si>
    <t>Spiranthes</t>
  </si>
  <si>
    <t>cairnsiana x pulchra</t>
  </si>
  <si>
    <t>Sheoak spider orchid</t>
  </si>
  <si>
    <t>Thelymitra</t>
  </si>
  <si>
    <t>Sun Orchids</t>
  </si>
  <si>
    <t>Chapman's Spider Orchid</t>
  </si>
  <si>
    <t xml:space="preserve">Boyup Brook, Kojonup to Northam; Yallingup to Waroon; and eastwards to Jilikin </t>
  </si>
  <si>
    <t>Chapman's spider orchid</t>
  </si>
  <si>
    <t>XCyanthera</t>
  </si>
  <si>
    <t>Christine's Spider Orchid</t>
  </si>
  <si>
    <t>Mt Barker to Bridgetown</t>
  </si>
  <si>
    <t>Christine's spider orchid</t>
  </si>
  <si>
    <t>Zeuxine</t>
  </si>
  <si>
    <t>Muir spider orchid</t>
  </si>
  <si>
    <t>Margaret River Spider Orchid</t>
  </si>
  <si>
    <t>Yallingup to Forest Grove</t>
  </si>
  <si>
    <t>Margaret River spider orchid</t>
  </si>
  <si>
    <t>citrina x infundibularis</t>
  </si>
  <si>
    <t>Forest spider orchid</t>
  </si>
  <si>
    <t>Club-lipped Spider Orchid</t>
  </si>
  <si>
    <t>Club lipped spider orchid</t>
  </si>
  <si>
    <t>Arrowsmith Spider Orchid</t>
  </si>
  <si>
    <t xml:space="preserve">Jurien Bay to Dongara, near coastal areas </t>
  </si>
  <si>
    <t>Arrowsmith spider orchid</t>
  </si>
  <si>
    <t>Crested Spider Orchid</t>
  </si>
  <si>
    <t>Damboring to Coorow</t>
  </si>
  <si>
    <t>Crested spider orchid</t>
  </si>
  <si>
    <t>Reclining Spider Orchid</t>
  </si>
  <si>
    <t>Salmon Gums to Mt Ragged</t>
  </si>
  <si>
    <t>Reclining spider orchid</t>
  </si>
  <si>
    <t>Esperance King Spider Orchid</t>
  </si>
  <si>
    <t xml:space="preserve">Bremer Bay to Cape Arid, near coastal areas </t>
  </si>
  <si>
    <t>Esperence King spider orchid</t>
  </si>
  <si>
    <t>Alabaster Spider Orchid</t>
  </si>
  <si>
    <t>Cooljaroo to Arrowsmith</t>
  </si>
  <si>
    <t>Alabaster spider orchid</t>
  </si>
  <si>
    <t>Yellow Spider Orchid</t>
  </si>
  <si>
    <t>Waroona to Eneabba, inland to Lake Moore</t>
  </si>
  <si>
    <t>Yellow spider orchid</t>
  </si>
  <si>
    <t>Clumped Spider Orchid</t>
  </si>
  <si>
    <t xml:space="preserve">Waroona, Kojonup to Watheroo </t>
  </si>
  <si>
    <t>Clumped spider orchid</t>
  </si>
  <si>
    <t>Chameleon Spider Orchid</t>
  </si>
  <si>
    <t>Paynes Find to Norseman</t>
  </si>
  <si>
    <t>Chameleon spider orchid</t>
  </si>
  <si>
    <t>Dancing Orchid</t>
  </si>
  <si>
    <t>Israelite Bay to Kalbarri</t>
  </si>
  <si>
    <t>Bee, Dancing spider, Antelope orchid</t>
  </si>
  <si>
    <t>Cossack Spider Orchid</t>
  </si>
  <si>
    <t>Cossack spider orchid</t>
  </si>
  <si>
    <t>Purple-veined Spider Orchid</t>
  </si>
  <si>
    <t>Mullewa to Ravensthorpe</t>
  </si>
  <si>
    <t>Purple veined spider orchid</t>
  </si>
  <si>
    <t>Hinged Dragon Orchid</t>
  </si>
  <si>
    <t>Bonnie Rock to Coorow</t>
  </si>
  <si>
    <t>Hinged dragon orchid</t>
  </si>
  <si>
    <t>drakeoides x radiata</t>
  </si>
  <si>
    <t>Winter Spider Orchid</t>
  </si>
  <si>
    <t>Lake King to Nerren Nerren Station</t>
  </si>
  <si>
    <t>Winter spider orchid</t>
  </si>
  <si>
    <t>Patricia's Spider Orchid</t>
  </si>
  <si>
    <t>Watheroo to Barbarton</t>
  </si>
  <si>
    <t>Patricia's spider orchid</t>
  </si>
  <si>
    <t>Dundas, Patricia</t>
  </si>
  <si>
    <t>Elegant Spider Orchid</t>
  </si>
  <si>
    <t xml:space="preserve">Northampton to Nerren Nerren Station, scattered populations </t>
  </si>
  <si>
    <t>Elegant spider orchid</t>
  </si>
  <si>
    <t>eminens x roei</t>
  </si>
  <si>
    <t>Stumpy Spider Orchid</t>
  </si>
  <si>
    <t>Albany to Augusta</t>
  </si>
  <si>
    <t>Stumpy spider orchid</t>
  </si>
  <si>
    <t>Lake Muir Blood Orchid</t>
  </si>
  <si>
    <t>North of Lake Muir to Lake Nunijup</t>
  </si>
  <si>
    <t>Lake Muir blood orchid</t>
  </si>
  <si>
    <t>Red Thread Spider Orchid</t>
  </si>
  <si>
    <t>Nyabing to Mukinbudin, also east to Southern Cross</t>
  </si>
  <si>
    <t>Red thread spider orchid</t>
  </si>
  <si>
    <t>Semaphore Spider Orchid</t>
  </si>
  <si>
    <t>Albany to Peaceful Bay</t>
  </si>
  <si>
    <t>Semaphore spider orchid</t>
  </si>
  <si>
    <t>Giant Spider Orchid</t>
  </si>
  <si>
    <t>Dunsborough to Karridale</t>
  </si>
  <si>
    <t>Giant spider orchid</t>
  </si>
  <si>
    <t>excelsa x rhomboidiformis</t>
  </si>
  <si>
    <t>exilis</t>
  </si>
  <si>
    <t>Salt Lake Spider Orchid</t>
  </si>
  <si>
    <t>Woodanilling to Mullewa</t>
  </si>
  <si>
    <t>Salt lake spider orchid</t>
  </si>
  <si>
    <t>Moora Spider Orchid</t>
  </si>
  <si>
    <t>Mogumber to Wongan Hills</t>
  </si>
  <si>
    <t>Moora spider orchid</t>
  </si>
  <si>
    <t>van Leeuwen, Steve</t>
  </si>
  <si>
    <t>Pointing Spider Orchid</t>
  </si>
  <si>
    <t>Esperance to israelite Bay</t>
  </si>
  <si>
    <t>Pointing spider orchid</t>
  </si>
  <si>
    <t>Fringed Mantis Orchid</t>
  </si>
  <si>
    <t>Wongan Hills to Jerramungup</t>
  </si>
  <si>
    <t>Green spider, Fringed mantis orchid</t>
  </si>
  <si>
    <t>Rusty Spider Orchid</t>
  </si>
  <si>
    <t>Perth to Albany</t>
  </si>
  <si>
    <t>Rusty spider orchid</t>
  </si>
  <si>
    <t>ferruginea x pectinata</t>
  </si>
  <si>
    <t>Irregular spider orchid</t>
  </si>
  <si>
    <t>Blood Spider Orchid</t>
  </si>
  <si>
    <t>Tenterden to Wongan Hills</t>
  </si>
  <si>
    <t>Blood spider orchid</t>
  </si>
  <si>
    <t>Geraldton to Israelite Bay</t>
  </si>
  <si>
    <t>Cowslip orchid</t>
  </si>
  <si>
    <t>Cowslip Orchid</t>
  </si>
  <si>
    <t>Brookton Highway Cowslip Orchid</t>
  </si>
  <si>
    <t>Beverley to Williams</t>
  </si>
  <si>
    <t>Brookton highway cowslip orchid</t>
  </si>
  <si>
    <t>Kalbarri Cowslip Orchid</t>
  </si>
  <si>
    <t>Shark Bay to Perenjori</t>
  </si>
  <si>
    <t>Kalbarri cowslip orchid</t>
  </si>
  <si>
    <t>Karri Cowslip Orchid</t>
  </si>
  <si>
    <t>Bunbury to Albany</t>
  </si>
  <si>
    <t>Karri cowslip orchid</t>
  </si>
  <si>
    <t>flava x hirta</t>
  </si>
  <si>
    <t>Rare spider orchid</t>
  </si>
  <si>
    <t>Bright spider orchid</t>
  </si>
  <si>
    <t>flava x nana subsp. unita</t>
  </si>
  <si>
    <t>Vibrant fairy orchid</t>
  </si>
  <si>
    <t>Brookton Highway Spider Orchid</t>
  </si>
  <si>
    <t>Williams to York</t>
  </si>
  <si>
    <t>Brookton Highway spider orchid</t>
  </si>
  <si>
    <t>Crimson Spider Orchid</t>
  </si>
  <si>
    <t>Cranbrook to Binnu, also Hyden, Norseman Rd</t>
  </si>
  <si>
    <t>Crimson spider orchid</t>
  </si>
  <si>
    <t>Foote, Herb</t>
  </si>
  <si>
    <t>Ochre Spider Orchid</t>
  </si>
  <si>
    <t>Wellstead to Emu Point</t>
  </si>
  <si>
    <t>Ochre spider orchid</t>
  </si>
  <si>
    <t>Cherry Spider Orchid</t>
  </si>
  <si>
    <t>Yallingup to William Bay</t>
  </si>
  <si>
    <t>Cherry spider orchid</t>
  </si>
  <si>
    <t>geogei x infundibularis</t>
  </si>
  <si>
    <t>Tuart Spider Orchid</t>
  </si>
  <si>
    <t>Yanchep to Busselton</t>
  </si>
  <si>
    <t>Tuart spider orchid</t>
  </si>
  <si>
    <t>George, Alex</t>
  </si>
  <si>
    <t>Grass-leafed Spider Orchid</t>
  </si>
  <si>
    <t>Mt Manypeaks to Israelite Bay</t>
  </si>
  <si>
    <t>Grass-leafed spider orchid</t>
  </si>
  <si>
    <t>Pingaring Spider Orchid</t>
  </si>
  <si>
    <t>Kalgarin to Newdegate</t>
  </si>
  <si>
    <t>Pingaring spider orchid</t>
  </si>
  <si>
    <t>Granite Spider Orchid</t>
  </si>
  <si>
    <t>Albany to Cheyne Beach</t>
  </si>
  <si>
    <t>Granite spider orchid</t>
  </si>
  <si>
    <t>Pink Spider Orchid</t>
  </si>
  <si>
    <t>Albany to Nannup</t>
  </si>
  <si>
    <t>Pink spider orchid</t>
  </si>
  <si>
    <t>Harrington, Allison</t>
  </si>
  <si>
    <t>Heberle's Spider Orchid</t>
  </si>
  <si>
    <t>Augusta to Cape Arid</t>
  </si>
  <si>
    <t>Heberle's spider orchid</t>
  </si>
  <si>
    <t>Heberle, Ron</t>
  </si>
  <si>
    <t>Dwarf Common Spider Orchid</t>
  </si>
  <si>
    <t>Jurien Bay to Tenterden</t>
  </si>
  <si>
    <t>Dwarf common spider orchid</t>
  </si>
  <si>
    <t>Kalbarri to Israelite Bay</t>
  </si>
  <si>
    <t>Candy orchid</t>
  </si>
  <si>
    <t>Sugar Candy Orchid</t>
  </si>
  <si>
    <t>Arrowsmith to Albany</t>
  </si>
  <si>
    <t>Sugar candy orchid</t>
  </si>
  <si>
    <t>Pink Candy Orchid</t>
  </si>
  <si>
    <t>Pink candy orchid</t>
  </si>
  <si>
    <t>Hoffman's Spider Orchid</t>
  </si>
  <si>
    <t>Geraldton to the Murchison River</t>
  </si>
  <si>
    <t>Hoffman's spider orchid</t>
  </si>
  <si>
    <t>Hoffman, Noel</t>
  </si>
  <si>
    <t>Northampton spider orchid</t>
  </si>
  <si>
    <t>Quindanning Spider Orchid</t>
  </si>
  <si>
    <t>Quindanning area</t>
  </si>
  <si>
    <t>Quindanning spider orchid</t>
  </si>
  <si>
    <t>Hopper, Steve</t>
  </si>
  <si>
    <t>hopperiana x longicauda subsp. redacta</t>
  </si>
  <si>
    <t>Cream Spider Orchid</t>
  </si>
  <si>
    <t>Fitzgerald River National Park to Balladonia</t>
  </si>
  <si>
    <t>Cream spider orchid</t>
  </si>
  <si>
    <t>Grand Spider Orchid</t>
  </si>
  <si>
    <t>Perth to Capel, Swan Coastal Plain</t>
  </si>
  <si>
    <t>Grand spider orchid</t>
  </si>
  <si>
    <t>Glistening Spider Orchid</t>
  </si>
  <si>
    <t>Hyden to Nerren Nerren Station</t>
  </si>
  <si>
    <t>Glistening spider orchid</t>
  </si>
  <si>
    <t>Northern spider orchid</t>
  </si>
  <si>
    <t>Puppet Orchid</t>
  </si>
  <si>
    <t>Paynes Find ato Southern Cross</t>
  </si>
  <si>
    <t>Puppet orchid</t>
  </si>
  <si>
    <t>Funnel-tipped Spider Orchid</t>
  </si>
  <si>
    <t>Dunsborough to Northcliffe</t>
  </si>
  <si>
    <t>Funnel web spider orchid</t>
  </si>
  <si>
    <t>Smooth-lipped Spider Orchid</t>
  </si>
  <si>
    <t>Tenterden to Clackline</t>
  </si>
  <si>
    <t>Smooth lipped spider orchid</t>
  </si>
  <si>
    <t>Walpole Spider Orchid</t>
  </si>
  <si>
    <t>Walpole to West Cliff Point</t>
  </si>
  <si>
    <t>Walpole spider orchid</t>
  </si>
  <si>
    <t xml:space="preserve">Pink Fairy </t>
  </si>
  <si>
    <t>Kalbarri to israelite Bay</t>
  </si>
  <si>
    <t>Pink fairy orchid</t>
  </si>
  <si>
    <t xml:space="preserve">Collie Spider Orchid </t>
  </si>
  <si>
    <t>Collie area</t>
  </si>
  <si>
    <t>Collie spider orchid</t>
  </si>
  <si>
    <t>Butterfly Orchid</t>
  </si>
  <si>
    <t>Bunbury to the Stirling Ranges</t>
  </si>
  <si>
    <t>Butterfly orchid</t>
  </si>
  <si>
    <t>Lodge's Spider Orchid</t>
  </si>
  <si>
    <t>Augusta to Margaret River</t>
  </si>
  <si>
    <t>Lodge's spider orchid</t>
  </si>
  <si>
    <t>Lodge, Harry</t>
  </si>
  <si>
    <t>white spider orchid</t>
  </si>
  <si>
    <t>Small-lipped White Spider Orchid</t>
  </si>
  <si>
    <t>Eneabba to Gingin, also near Wongan Hills to Mingenew</t>
  </si>
  <si>
    <t>Small lipped spider orchid</t>
  </si>
  <si>
    <t>Southern White Spider Orchid</t>
  </si>
  <si>
    <t>Fitzgerald River National Park to Millar's Point</t>
  </si>
  <si>
    <t>Southern white spider orchid</t>
  </si>
  <si>
    <t>Daddy-long-legs White Spider Orchid</t>
  </si>
  <si>
    <t>Cataby to the Murchison River</t>
  </si>
  <si>
    <t>Daddy long legs spider orchid</t>
  </si>
  <si>
    <t>Coastal White Spider Orchid</t>
  </si>
  <si>
    <t>Bunbury to Cliff Head, near coastal areas</t>
  </si>
  <si>
    <t>Coastal white spider orchid</t>
  </si>
  <si>
    <t>Hill's White Spider Orchid</t>
  </si>
  <si>
    <t>Darling Scarp near Harvey, also Leeuwin Naturaliste Ridge west of Dunsborough</t>
  </si>
  <si>
    <t>Hills white spider orchid</t>
  </si>
  <si>
    <t>Esperance White Spider Orchid</t>
  </si>
  <si>
    <t>Cape Arid National Park to Jerramungup</t>
  </si>
  <si>
    <t>Esperence white spider orchid</t>
  </si>
  <si>
    <t>Stark White Spider Orchid</t>
  </si>
  <si>
    <t>Moora to Esperance, most common Tenterden to Jerramungup</t>
  </si>
  <si>
    <t>Stark white spider orchid</t>
  </si>
  <si>
    <t>Late White Spider Orchid</t>
  </si>
  <si>
    <t>NE of Manjimup</t>
  </si>
  <si>
    <t>Late white spider orchid</t>
  </si>
  <si>
    <t>Island White Spider Orchid</t>
  </si>
  <si>
    <t>East of Esperance</t>
  </si>
  <si>
    <t>Island white spider orchid</t>
  </si>
  <si>
    <t>White Spider Orchid</t>
  </si>
  <si>
    <t>Lancelin to south of Perth, Swan Coastal Plain,  Perth to Albany,  jarrah forest</t>
  </si>
  <si>
    <t>Merritt's White Spider Orchid</t>
  </si>
  <si>
    <t>Augusta, Margaret River to Nannup</t>
  </si>
  <si>
    <t>Merritt's white spider orchid</t>
  </si>
  <si>
    <t>Merritt, Wayne</t>
  </si>
  <si>
    <t>Little White Spider Orchid</t>
  </si>
  <si>
    <t>SE of Yuna</t>
  </si>
  <si>
    <t>Little white spider orchid</t>
  </si>
  <si>
    <t>Pallarup White Spider Orchid</t>
  </si>
  <si>
    <t>Allocasuarina thickets around granite outcrops between Pallarup Rock and Mt Madden</t>
  </si>
  <si>
    <t>Tangled White Spider Orchid</t>
  </si>
  <si>
    <t>Collie, Mt Barker to York</t>
  </si>
  <si>
    <t>Tangled spider orchid</t>
  </si>
  <si>
    <t>Rigid White Spider Orchid</t>
  </si>
  <si>
    <t>Rigid white spider orchid</t>
  </si>
  <si>
    <t>Clubbed Spider Orchid</t>
  </si>
  <si>
    <t>Clubbed spider orchid</t>
  </si>
  <si>
    <t>longiclavata x magniclavata</t>
  </si>
  <si>
    <t>Green-comb Spider Orchid</t>
  </si>
  <si>
    <t>Jerramungup to Esperance</t>
  </si>
  <si>
    <t>Green comb spider orchid</t>
  </si>
  <si>
    <t>Blushing Spider Orchid</t>
  </si>
  <si>
    <t>Yanchep to Leeman, also Capel area south of Bunbury</t>
  </si>
  <si>
    <t>Blushing spider orchid</t>
  </si>
  <si>
    <t>Lemon Spider Orchid</t>
  </si>
  <si>
    <t>Small area west of Woodanilling to east of Katanning</t>
  </si>
  <si>
    <t>Lemon spider orchid</t>
  </si>
  <si>
    <t>Leaping Spider Orchid</t>
  </si>
  <si>
    <t>Albany to Bindoon</t>
  </si>
  <si>
    <t>Leaping spider orchid</t>
  </si>
  <si>
    <t>Big Clubbed Spider Orchid</t>
  </si>
  <si>
    <t>Big clubbed spider orchid</t>
  </si>
  <si>
    <t>White Fairy Orchid</t>
  </si>
  <si>
    <t>Jurien Bay to Israelite Bay</t>
  </si>
  <si>
    <t>White fairy orchid</t>
  </si>
  <si>
    <t>Ballerina Orchid</t>
  </si>
  <si>
    <t>Pingrup- Lake Grace area</t>
  </si>
  <si>
    <t>Ballerina spider orchid</t>
  </si>
  <si>
    <t>South Coast Spider Orchid</t>
  </si>
  <si>
    <t>Augusta to Albany, coastal</t>
  </si>
  <si>
    <t>South coast spider orchid</t>
  </si>
  <si>
    <t>Narrow-lipped Dragon Orchid</t>
  </si>
  <si>
    <t>Pingarup to Paynes Find</t>
  </si>
  <si>
    <t>Narrow lipped dragon orchid</t>
  </si>
  <si>
    <t>Western Wispy Spider Orchid</t>
  </si>
  <si>
    <t>Kondinin to Madura</t>
  </si>
  <si>
    <t>Western wispy spider orchid</t>
  </si>
  <si>
    <t>Lazy Spider Orchid</t>
  </si>
  <si>
    <t>Wongan Hills to Ravensthorpe</t>
  </si>
  <si>
    <t>Lazy spider orchid</t>
  </si>
  <si>
    <t>multiclavia x pulchra</t>
  </si>
  <si>
    <t>Twisted spider orchid</t>
  </si>
  <si>
    <t>multiplex</t>
  </si>
  <si>
    <t>Bulbarnet Spider Orchid</t>
  </si>
  <si>
    <t>Moora to Mogumber</t>
  </si>
  <si>
    <t>C.aff lorea</t>
  </si>
  <si>
    <t>Jack Eborall spider orchid</t>
  </si>
  <si>
    <t>Perth to Bremer Bay</t>
  </si>
  <si>
    <t>Fan orchid</t>
  </si>
  <si>
    <t>Little Pink Fan Orchid</t>
  </si>
  <si>
    <t>Little pink fan orchid</t>
  </si>
  <si>
    <t>Pink Fan Orchid</t>
  </si>
  <si>
    <t>Pink fan orchid</t>
  </si>
  <si>
    <t>Exotic Spider Orchid</t>
  </si>
  <si>
    <t>South of Cape Naturaliste</t>
  </si>
  <si>
    <t>Exotic spider orchid</t>
  </si>
  <si>
    <t>Noble Spider Orchid</t>
  </si>
  <si>
    <t>Capel to Kalbarri</t>
  </si>
  <si>
    <t>Noble spider orchid</t>
  </si>
  <si>
    <t>Ruby Spider Orchid</t>
  </si>
  <si>
    <t>Bunbury to Arrowsmith</t>
  </si>
  <si>
    <t>Ruby spider orchid</t>
  </si>
  <si>
    <t>Dwarf Zebra Orchid</t>
  </si>
  <si>
    <t>Nerren Nerren Station to Mt Ragged</t>
  </si>
  <si>
    <t>Dwarf zebra orchid</t>
  </si>
  <si>
    <t>pachychila x vulgata</t>
  </si>
  <si>
    <t>Murchison spider orchid</t>
  </si>
  <si>
    <t>Swamp Spider Orchid</t>
  </si>
  <si>
    <t xml:space="preserve">Gingin to Gracetown, coastal plain </t>
  </si>
  <si>
    <t>Swamp spider orchid</t>
  </si>
  <si>
    <t>Ironcaps Spider Orchid</t>
  </si>
  <si>
    <t>Wubin to Norseman</t>
  </si>
  <si>
    <t>Ironcaps spider orchid</t>
  </si>
  <si>
    <t>King Spider Orchid</t>
  </si>
  <si>
    <t>Munglinup to Cataby, most abundant Bremer Bay to Rocky Gully</t>
  </si>
  <si>
    <t>King spider orchid</t>
  </si>
  <si>
    <t>pendens</t>
  </si>
  <si>
    <t>Pendant Spider Orchid</t>
  </si>
  <si>
    <t>Wongan Hills to Walpole, also Mt Gibson area</t>
  </si>
  <si>
    <t>Pendant spider orchid</t>
  </si>
  <si>
    <t>Talbot's Spider Orchid</t>
  </si>
  <si>
    <t>Beverley to Watheroo</t>
  </si>
  <si>
    <t>Talbot's spider orchid</t>
  </si>
  <si>
    <t xml:space="preserve">Slender Sepaled Spider Orchid </t>
  </si>
  <si>
    <t>Collie to Franklto</t>
  </si>
  <si>
    <t>Slender sepaled spider orchid</t>
  </si>
  <si>
    <t>Rock Spider Orchid</t>
  </si>
  <si>
    <t>Canna to Paynes Find</t>
  </si>
  <si>
    <t>Rock spider orchid</t>
  </si>
  <si>
    <t>pholcoidea</t>
  </si>
  <si>
    <t>East of Albany to Augusta</t>
  </si>
  <si>
    <t>Augusta Spider Orchid</t>
  </si>
  <si>
    <t>Near Augusta</t>
  </si>
  <si>
    <t>Augusta white spider orchid</t>
  </si>
  <si>
    <t>Albany Spider Orchid</t>
  </si>
  <si>
    <t>Albany spider orchid</t>
  </si>
  <si>
    <t>Crab-lipped Spider Orchid</t>
  </si>
  <si>
    <t>Nannup to Hopetoun</t>
  </si>
  <si>
    <t>Crab lipped spider orchid</t>
  </si>
  <si>
    <t xml:space="preserve">Yuna Spider Orchid </t>
  </si>
  <si>
    <t>Yuna-Mullewa area east of Northampton</t>
  </si>
  <si>
    <t>Yuna spider orchid</t>
  </si>
  <si>
    <t>Joseph's Spider Orchid</t>
  </si>
  <si>
    <t>Fitzgerald River National Park to Boyup Brook</t>
  </si>
  <si>
    <t>Joseph's spider orchid</t>
  </si>
  <si>
    <t>polychroma x vulgata</t>
  </si>
  <si>
    <t>Dark-tipped Spider Orchid</t>
  </si>
  <si>
    <t>York to the Brookton Hwy</t>
  </si>
  <si>
    <t>Dark tipped spider orchid</t>
  </si>
  <si>
    <t>Carbunup King Spider Orchid</t>
  </si>
  <si>
    <t>Carbanup to Busselton, and Crooked Brook</t>
  </si>
  <si>
    <t>Carbanup king spider orchid</t>
  </si>
  <si>
    <t>Slender Spider Orchid</t>
  </si>
  <si>
    <t>Pithara to Jerramungup</t>
  </si>
  <si>
    <t>Slender spider orchid</t>
  </si>
  <si>
    <t>Drooping Spider Orchid</t>
  </si>
  <si>
    <t>Northampton to Jerramungup</t>
  </si>
  <si>
    <t>Drooping spider orchid</t>
  </si>
  <si>
    <t>Ray Spider Orchid</t>
  </si>
  <si>
    <t>Yarloop to Albany</t>
  </si>
  <si>
    <t>Ray spider orchid</t>
  </si>
  <si>
    <t>remota</t>
  </si>
  <si>
    <t>Perenjori Spider Orchid</t>
  </si>
  <si>
    <t>Wubin to Perenjori</t>
  </si>
  <si>
    <t>Perenjori spider orchid</t>
  </si>
  <si>
    <t>Outback Spider Orchid</t>
  </si>
  <si>
    <t>Bonnie Rock to Eurardy Station</t>
  </si>
  <si>
    <t>Outback spider orchid</t>
  </si>
  <si>
    <t>remota x roei</t>
  </si>
  <si>
    <t>Northern granite spider orchid</t>
  </si>
  <si>
    <t>reptans</t>
  </si>
  <si>
    <t>Pale Pink Fairy</t>
  </si>
  <si>
    <t>Geraldton to Eurardy Station, north of the Murchison River</t>
  </si>
  <si>
    <t>Pale pink fairy orchid</t>
  </si>
  <si>
    <t>Little Pink Fairy</t>
  </si>
  <si>
    <t>Northampton to Esperance</t>
  </si>
  <si>
    <t>Dwarf pink fairy orchid</t>
  </si>
  <si>
    <t>Diamond Spider Orchid</t>
  </si>
  <si>
    <t>Busselton to Augusta</t>
  </si>
  <si>
    <t>Diamond spider orchid</t>
  </si>
  <si>
    <t>Clown Orchid</t>
  </si>
  <si>
    <t>Eurardy Station to Ravensthorpe</t>
  </si>
  <si>
    <t>Ant, Clown, Man, Jack in the box</t>
  </si>
  <si>
    <t>Banded Ironstone Spider Orchid</t>
  </si>
  <si>
    <t>Diemals Station to Coolgardie</t>
  </si>
  <si>
    <t>Banded ironstone spider orchid</t>
  </si>
  <si>
    <t>Christmas Spider Orchid</t>
  </si>
  <si>
    <t>Christmas spider orchid</t>
  </si>
  <si>
    <t>Sigmoid Spider Orchid</t>
  </si>
  <si>
    <t>Mt Jackson to Mt Ragged</t>
  </si>
  <si>
    <t>Sigmoid spider orchid</t>
  </si>
  <si>
    <t xml:space="preserve">Bindoon - Wannamal area </t>
  </si>
  <si>
    <t>C.aff hiemalis</t>
  </si>
  <si>
    <t>Bindoon spider orchid</t>
  </si>
  <si>
    <t xml:space="preserve">Esperance to Cape Arid  </t>
  </si>
  <si>
    <t>Scrub spider orchid</t>
  </si>
  <si>
    <t>Kellerberrin Wispy Spider Orchid</t>
  </si>
  <si>
    <t>Woodlands north of Kellerberrin</t>
  </si>
  <si>
    <t>Wandoo Spider Orchid</t>
  </si>
  <si>
    <t>SW of York to the Pingelly area</t>
  </si>
  <si>
    <t>Wandoo spider orchid</t>
  </si>
  <si>
    <t>Merredin to Corrigin</t>
  </si>
  <si>
    <t>Western wheatbelt spider orchid</t>
  </si>
  <si>
    <t>Sandplain White Spider Orchid</t>
  </si>
  <si>
    <t>Mundijong to Boyanup, also south to Donnybrook and east to Lake Muir</t>
  </si>
  <si>
    <t>Sandplain white spider orchid</t>
  </si>
  <si>
    <t>Splendid Spider Orchid</t>
  </si>
  <si>
    <t>Gingin to Frankland</t>
  </si>
  <si>
    <t>Splendid spider orchid</t>
  </si>
  <si>
    <t>Start's Spider Orchid</t>
  </si>
  <si>
    <t>Mt Barker to the Porongorup Range</t>
  </si>
  <si>
    <t>Start's spider orchid</t>
  </si>
  <si>
    <t>Start, Family</t>
  </si>
  <si>
    <t>Tenterden Yellow Spider Orchid</t>
  </si>
  <si>
    <t>Porongorup Range to Manjimup</t>
  </si>
  <si>
    <t>Tenterden yellow spider orchid</t>
  </si>
  <si>
    <t>Island Point Spider Orchid</t>
  </si>
  <si>
    <t>South of Mandurah to  Kemerton, mainly along the estuary</t>
  </si>
  <si>
    <t>Island Point spider orchid</t>
  </si>
  <si>
    <t>Scott River Spider Orchid</t>
  </si>
  <si>
    <t>Cape Naturaliste to the Warren River</t>
  </si>
  <si>
    <t>Scott river spider orchid</t>
  </si>
  <si>
    <t>Darting spider orchid</t>
  </si>
  <si>
    <t>Northern Darting Spider Orchid</t>
  </si>
  <si>
    <t>York to Wandering</t>
  </si>
  <si>
    <t>Northern darting spider orchid</t>
  </si>
  <si>
    <t>Frail Spider Orchid</t>
  </si>
  <si>
    <t>Harvey to Nannup</t>
  </si>
  <si>
    <t>Frail spider orchid</t>
  </si>
  <si>
    <t>Darting Spider Orchid</t>
  </si>
  <si>
    <t>Boddington to Mt Barker, also north to Beverley</t>
  </si>
  <si>
    <t>Late Spider Orchid</t>
  </si>
  <si>
    <t>Lake Muir-Stirling Range area</t>
  </si>
  <si>
    <t>Late spider orchid</t>
  </si>
  <si>
    <t xml:space="preserve">Lake Muir Spider Orchid </t>
  </si>
  <si>
    <t>Collie to Rocky Gully</t>
  </si>
  <si>
    <t>Lake Muir spider orchid</t>
  </si>
  <si>
    <t>Common Spider Orchid</t>
  </si>
  <si>
    <t>Kalbarri to Esperance</t>
  </si>
  <si>
    <t>Common spider orchid</t>
  </si>
  <si>
    <t>Dunsborough Spider Orchid</t>
  </si>
  <si>
    <t>Yallingup to Busselton</t>
  </si>
  <si>
    <t>Dunsborough spider orchid</t>
  </si>
  <si>
    <t>Mohawk Spider Orchid</t>
  </si>
  <si>
    <t>Bremer Range to Balladonia</t>
  </si>
  <si>
    <t>Mohawk spider orchid</t>
  </si>
  <si>
    <t>Voigt, Don</t>
  </si>
  <si>
    <t>Kalbarri Spider Orchid</t>
  </si>
  <si>
    <t>Mullewa to Kalbarri</t>
  </si>
  <si>
    <t>Kalbarri spider orchid</t>
  </si>
  <si>
    <t>WANOSCG</t>
  </si>
  <si>
    <t>William's Spider Orchid</t>
  </si>
  <si>
    <t>Near Brookton and Chinocup</t>
  </si>
  <si>
    <t>Williams spider orchid</t>
  </si>
  <si>
    <t>Williams, Judy</t>
  </si>
  <si>
    <t>Majestic Spider Orchid</t>
  </si>
  <si>
    <t>SE of Manjimup</t>
  </si>
  <si>
    <t>Majestic spider</t>
  </si>
  <si>
    <t>x aestantha</t>
  </si>
  <si>
    <t>Summer Spider Orchid</t>
  </si>
  <si>
    <t xml:space="preserve">Albany to Augusta, south coast </t>
  </si>
  <si>
    <t>corynephora x serotina</t>
  </si>
  <si>
    <t>Summer spider orchid</t>
  </si>
  <si>
    <t xml:space="preserve">Wheatbelt Spider Orchid </t>
  </si>
  <si>
    <t>Wongan Hills to Ravesthorpe</t>
  </si>
  <si>
    <t>falcata x longicauda</t>
  </si>
  <si>
    <t>Wheatbelt spider orchid</t>
  </si>
  <si>
    <t xml:space="preserve">Northern Sandplain Spider Orchid </t>
  </si>
  <si>
    <t xml:space="preserve">Dongara to Jurien Bay, coastal </t>
  </si>
  <si>
    <t>crebra x longicauda</t>
  </si>
  <si>
    <t>Northern sandplain spider orchid</t>
  </si>
  <si>
    <t>x eludens</t>
  </si>
  <si>
    <t>Elusive Spider Orchid</t>
  </si>
  <si>
    <t>Boyup Brook-Collie area</t>
  </si>
  <si>
    <t>chapmanii x splendens</t>
  </si>
  <si>
    <t>Elusive spider orchid</t>
  </si>
  <si>
    <t>Enigmatic Spider Orchid</t>
  </si>
  <si>
    <t>Watheroo to Munglinup</t>
  </si>
  <si>
    <t>Enigmatic spider orchid</t>
  </si>
  <si>
    <t xml:space="preserve">Prisoner Orchid </t>
  </si>
  <si>
    <t>Bolgart to Katanning</t>
  </si>
  <si>
    <t>cairnsiana x dimidia</t>
  </si>
  <si>
    <t>Prisoner orchid</t>
  </si>
  <si>
    <t>Dusky Fairy Orchid</t>
  </si>
  <si>
    <t>Esperance to the Leeuwin-Naturaliste Ridge</t>
  </si>
  <si>
    <t>flava x marginata</t>
  </si>
  <si>
    <t>Dusky fairy orchid</t>
  </si>
  <si>
    <t xml:space="preserve">Dark-tipped Spider Orchid </t>
  </si>
  <si>
    <t>dimidia x roei</t>
  </si>
  <si>
    <t>Dark-sepalled spider orchid</t>
  </si>
  <si>
    <t xml:space="preserve">Protruding Spider Orchid </t>
  </si>
  <si>
    <t>York to Rocky Gully</t>
  </si>
  <si>
    <t>Protruding spider orchid</t>
  </si>
  <si>
    <t xml:space="preserve">Ornate Spider Orchid </t>
  </si>
  <si>
    <t>Near Pithara to west of Miling</t>
  </si>
  <si>
    <t>drakeoides x exilis subspecies exilis</t>
  </si>
  <si>
    <t>z.x ornata</t>
  </si>
  <si>
    <t>Ornate spider orchid</t>
  </si>
  <si>
    <t>x hypata</t>
  </si>
  <si>
    <t xml:space="preserve">Southern Forest Spider Orchid </t>
  </si>
  <si>
    <t>Bridgetown to Mt Barker</t>
  </si>
  <si>
    <t>lobata x longicauda</t>
  </si>
  <si>
    <t>Southern forest spider orchid</t>
  </si>
  <si>
    <t>x idiastes</t>
  </si>
  <si>
    <t xml:space="preserve">Cerise Spider Orchid </t>
  </si>
  <si>
    <t>Cape Leeuwin to Cape Naturaliste to Northcliffe</t>
  </si>
  <si>
    <t>Cerise spider orchid</t>
  </si>
  <si>
    <t>x lavandulacea</t>
  </si>
  <si>
    <t xml:space="preserve">Lavender Spider Orchid </t>
  </si>
  <si>
    <t>York to Narrogin</t>
  </si>
  <si>
    <t>unknown x</t>
  </si>
  <si>
    <t>Lavender spider orchid</t>
  </si>
  <si>
    <t>x resupina</t>
  </si>
  <si>
    <t xml:space="preserve">Bent Spider Orchid </t>
  </si>
  <si>
    <t>Jerramungup to Popanyinning</t>
  </si>
  <si>
    <t>multiclavia x polychroma</t>
  </si>
  <si>
    <t>Bent spider orchid</t>
  </si>
  <si>
    <t xml:space="preserve">Spectacular Spider Orchid </t>
  </si>
  <si>
    <t>flava x latifolia</t>
  </si>
  <si>
    <t>Spectacular spider orchid</t>
  </si>
  <si>
    <t xml:space="preserve">Tinged Spider Orchid </t>
  </si>
  <si>
    <t>Murchison River to Mt Ragged</t>
  </si>
  <si>
    <t>hirta x longicauda</t>
  </si>
  <si>
    <t>Tinged spider orchid</t>
  </si>
  <si>
    <t xml:space="preserve">Shy Spider Orchid </t>
  </si>
  <si>
    <t>flava x longicauda</t>
  </si>
  <si>
    <t>Shy spider orchid</t>
  </si>
  <si>
    <t xml:space="preserve">Delicate Spider Orchid </t>
  </si>
  <si>
    <t>Holt Rock to Grasspatch</t>
  </si>
  <si>
    <t>Delicate spider orchid</t>
  </si>
  <si>
    <t>Primrose Spider Orchid</t>
  </si>
  <si>
    <t>Mogumber to Kendenup, occ. Darling Scarp to the Swan Coastal Plain</t>
  </si>
  <si>
    <t>Primrose spider orchid</t>
  </si>
  <si>
    <t>z._PREVIOUS NAMES</t>
  </si>
  <si>
    <t>_Old species name</t>
  </si>
  <si>
    <t>z.attingens subsp. ‘granite’</t>
  </si>
  <si>
    <t>z.denticulata subsp. ‘Arrowsmith’</t>
  </si>
  <si>
    <t>z.denticulata subsp. ‘jarrah forest’</t>
  </si>
  <si>
    <t>z.longicauda subsp. 'Chapman Valley'</t>
  </si>
  <si>
    <t xml:space="preserve">East of Esperance </t>
  </si>
  <si>
    <t>z.longicauda subsp. 'Yuna'</t>
  </si>
  <si>
    <t>z.vulgata</t>
  </si>
  <si>
    <t>z.sp.‘Boranup’</t>
  </si>
  <si>
    <t>z.sp.‘Boyup Brook’</t>
  </si>
  <si>
    <t>z.sp. 'Bulbarnet'</t>
  </si>
  <si>
    <t>z.sp.‘Collie’</t>
  </si>
  <si>
    <t>z.sp.‘Island Point’</t>
  </si>
  <si>
    <t>Margins of Harvey Estuary south of Mandurah</t>
  </si>
  <si>
    <t>z.sp.‘Kenenup'</t>
  </si>
  <si>
    <t>z.sp.‘Keninup’</t>
  </si>
  <si>
    <t>z.sp.‘Lake Muir’</t>
  </si>
  <si>
    <t>z.sp.‘Muir Highway’</t>
  </si>
  <si>
    <t>z.sp.‘Nyabing’</t>
  </si>
  <si>
    <t>z.sp.‘Quindanning’</t>
  </si>
  <si>
    <t>z.sp.‘Tenterden’</t>
  </si>
  <si>
    <t>z.sp.‘Wyalkatchem’</t>
  </si>
  <si>
    <t>z.sp.‘Yerina Springs’</t>
  </si>
  <si>
    <t>z.sp.‘Yuna’</t>
  </si>
  <si>
    <t>z.sp.'Edison Mill'</t>
  </si>
  <si>
    <t>Little beard orchid</t>
  </si>
  <si>
    <t>Kimberley region, Edkins Range to the Mitchell Plateau and north to the Carson River</t>
  </si>
  <si>
    <t>holtzei</t>
  </si>
  <si>
    <t>Tall beard orchid</t>
  </si>
  <si>
    <t>Kimberley region,  King Leopold Range to the Mitchell Plateau and east to the Carson River</t>
  </si>
  <si>
    <t>Mallee Beard Orchid</t>
  </si>
  <si>
    <t>Hopetoun to Eyre on the Great Australian Bight</t>
  </si>
  <si>
    <t>Mallee beard orchid</t>
  </si>
  <si>
    <t>Beard orchid</t>
  </si>
  <si>
    <t>Boyup Beard Orchid</t>
  </si>
  <si>
    <t>Boyup Brook area</t>
  </si>
  <si>
    <t>Boyup beard orchid</t>
  </si>
  <si>
    <t>Lady beard orchid</t>
  </si>
  <si>
    <t>Kimberley region, Theda Station to Mt Agnes</t>
  </si>
  <si>
    <t>Wandoo Beard Orchid</t>
  </si>
  <si>
    <t>Clackline to Narrogin</t>
  </si>
  <si>
    <t>Wandoo beard orchid</t>
  </si>
  <si>
    <t>Swamp Beard Orchid</t>
  </si>
  <si>
    <t>Gingin to Albany</t>
  </si>
  <si>
    <t>Swamp beard orchid</t>
  </si>
  <si>
    <t>Pygmy Orchid</t>
  </si>
  <si>
    <t xml:space="preserve">Wagin to Eyre on the Great Australian Bight </t>
  </si>
  <si>
    <t>Pygmy orchid</t>
  </si>
  <si>
    <t>Small Helmet Orchid</t>
  </si>
  <si>
    <t>Gingin to Mt Manypeaks with isolated populations near Esperance</t>
  </si>
  <si>
    <t>Small helmet orchid</t>
  </si>
  <si>
    <t>autumnalis</t>
  </si>
  <si>
    <t>Peat Helmet Orchid</t>
  </si>
  <si>
    <t>Under thick vegetation in peat swamps near Walpole</t>
  </si>
  <si>
    <t>Sandhill Helmet Orchid</t>
  </si>
  <si>
    <t>Israelite Bay to Bunbury</t>
  </si>
  <si>
    <t>includes .sp. 'Naturaliste'</t>
  </si>
  <si>
    <t>Sandhill helmet orchid</t>
  </si>
  <si>
    <t>Crystal Helmet Orchid</t>
  </si>
  <si>
    <t>Walpole to Thomas River, coastal</t>
  </si>
  <si>
    <t>Crystal helmet orchid</t>
  </si>
  <si>
    <t>Common Helmet Orchid</t>
  </si>
  <si>
    <t>Common helmet orchid</t>
  </si>
  <si>
    <t>Helmet orchid</t>
  </si>
  <si>
    <t>intuta</t>
  </si>
  <si>
    <t>Busselton Helmet Orchid</t>
  </si>
  <si>
    <t>z.sp. 'Busselton'</t>
  </si>
  <si>
    <t>Busselton helmet orchid</t>
  </si>
  <si>
    <t>Hamersley Helmet Orchid</t>
  </si>
  <si>
    <t>Bremer Bay to Hamersley Inlet</t>
  </si>
  <si>
    <t>Hamersley helmet orchid</t>
  </si>
  <si>
    <t>z.sp. 'Naturaliste'</t>
  </si>
  <si>
    <t>Busselton to Cowaramup</t>
  </si>
  <si>
    <t>Naturaliste helmet orchid</t>
  </si>
  <si>
    <t>Slipper Orchid</t>
  </si>
  <si>
    <t>Perth to Albany with isolated populations east of Esperance</t>
  </si>
  <si>
    <t>Slipper orchid</t>
  </si>
  <si>
    <t>Slipper Orchids, Tongue Orchids</t>
  </si>
  <si>
    <t>Dainty Blue Orchid</t>
  </si>
  <si>
    <t>North of Kalbarri to Norseman</t>
  </si>
  <si>
    <t>Dainty blue, Shy blue orchid</t>
  </si>
  <si>
    <t>Western Tiny Blue Orchid</t>
  </si>
  <si>
    <t>Dumbleyung to Mt Ragged</t>
  </si>
  <si>
    <t>Western tiny blue orchid</t>
  </si>
  <si>
    <t>Powder-blue China Orchid</t>
  </si>
  <si>
    <t>Powder blue china orchid</t>
  </si>
  <si>
    <t>Fragrant China Orchid</t>
  </si>
  <si>
    <t>Mt Magnet to Beacon</t>
  </si>
  <si>
    <t>Fragrant china orchid</t>
  </si>
  <si>
    <t>Blue China Orchid</t>
  </si>
  <si>
    <t>Blue china orchid</t>
  </si>
  <si>
    <t>gertrudae</t>
  </si>
  <si>
    <t>Pale China Orchid</t>
  </si>
  <si>
    <t>Yallingup to Albany, coastal</t>
  </si>
  <si>
    <t>Pale china orchid</t>
  </si>
  <si>
    <t>ixioides</t>
  </si>
  <si>
    <t>York to Bindoon</t>
  </si>
  <si>
    <t>China orchid</t>
  </si>
  <si>
    <t>White China Orchid</t>
  </si>
  <si>
    <t>White china orchid</t>
  </si>
  <si>
    <t>Yellow China Orchid</t>
  </si>
  <si>
    <t>Yellow china orchid</t>
  </si>
  <si>
    <t>Granite China Orchid</t>
  </si>
  <si>
    <t>Fitzgerald River National Park to Israelite Bay, also inland to Mt Ridley</t>
  </si>
  <si>
    <t>Granite china orchid</t>
  </si>
  <si>
    <t>Silky Blue Orchid</t>
  </si>
  <si>
    <t>Esperance to Jurien Bay</t>
  </si>
  <si>
    <t>Silky blue orchid</t>
  </si>
  <si>
    <t>Dale China Orchid</t>
  </si>
  <si>
    <t>Dale china orchid</t>
  </si>
  <si>
    <t>Esperance to Israelite Bay</t>
  </si>
  <si>
    <t>Esperance china orchid</t>
  </si>
  <si>
    <t>Northern China Orchid</t>
  </si>
  <si>
    <t xml:space="preserve"> Heathland between Badgingarra and Dongara </t>
  </si>
  <si>
    <t>canaliculatum</t>
  </si>
  <si>
    <t>Native cymbidium</t>
  </si>
  <si>
    <t>Halls Creek to Broome and north to Kununurra</t>
  </si>
  <si>
    <t>Midge Orchid</t>
  </si>
  <si>
    <t>Kalbarri to east of Esperance</t>
  </si>
  <si>
    <t>Midge orchid</t>
  </si>
  <si>
    <t>Mosquito Orchid</t>
  </si>
  <si>
    <t>Perth to Israelite Bay, also north of Esperance</t>
  </si>
  <si>
    <t>Mosquito, Large gnat orchid</t>
  </si>
  <si>
    <t>Mosquito, midge, gnat orchid</t>
  </si>
  <si>
    <t>Mosquito orchid</t>
  </si>
  <si>
    <t>Cape Mosquito Orchid</t>
  </si>
  <si>
    <t>Dunsborough to Conto Beach, Leeuwin Naturaliste Ridge</t>
  </si>
  <si>
    <t>Cape mosquito orchid</t>
  </si>
  <si>
    <t>Gnat Orchid</t>
  </si>
  <si>
    <t>Perth to east of Esperance</t>
  </si>
  <si>
    <t>Gnat, Dwarf mosquito orchid</t>
  </si>
  <si>
    <t>dicuphum</t>
  </si>
  <si>
    <t>Native dendrobium</t>
  </si>
  <si>
    <t>Liverpool River  in NT to Kimberley region, WA</t>
  </si>
  <si>
    <t>pallens</t>
  </si>
  <si>
    <t>Lily of the valley orchid</t>
  </si>
  <si>
    <t>Kimberley region, Camp Creek, Mitchell Plateau and Edkins Range</t>
  </si>
  <si>
    <t>Basalt hyacinth orchid</t>
  </si>
  <si>
    <t>Kimberley region, King Edward River, Mitchell Plateau to Beverley Springs</t>
  </si>
  <si>
    <t>Sanstone hyacinth orchid</t>
  </si>
  <si>
    <t>Kimberley region, Kalumburu to Edkins Range</t>
  </si>
  <si>
    <t>Tropical Hyacinth Orchid</t>
  </si>
  <si>
    <t>South African Orchid</t>
  </si>
  <si>
    <t>South African orchid</t>
  </si>
  <si>
    <t>Giant Donkey Orchid</t>
  </si>
  <si>
    <t>Capel to Mt Barker, also at Mt Dale</t>
  </si>
  <si>
    <t>Western Wheatbelt Donkey Orchid</t>
  </si>
  <si>
    <t>York, Tenterden to Ravensthorpe, mainly east of Albany Hwy</t>
  </si>
  <si>
    <t xml:space="preserve">sp. western wheatbelt </t>
  </si>
  <si>
    <t>Western wheatbelt donkey orchid</t>
  </si>
  <si>
    <t>Short-nosed Donkey Orchid</t>
  </si>
  <si>
    <t>South of Perth</t>
  </si>
  <si>
    <t>Short nosed donkey orchid</t>
  </si>
  <si>
    <t>South Coast Donkey Orchid</t>
  </si>
  <si>
    <t>Munglinup to Denmark</t>
  </si>
  <si>
    <t>D.sp. 'south coast'</t>
  </si>
  <si>
    <t>South Coast Donkey orchid</t>
  </si>
  <si>
    <t>Brockman, Garry</t>
  </si>
  <si>
    <t>Winter Donkey Orchid</t>
  </si>
  <si>
    <t>Perth to Collie</t>
  </si>
  <si>
    <t>Winter donkey</t>
  </si>
  <si>
    <t>Sedge-loving Donkey Orchid</t>
  </si>
  <si>
    <t>S of Binnu to Nerren Nerren Station, N of Murchison River and inland to E Yuna NR</t>
  </si>
  <si>
    <t>Sedge-loving donkey orchid</t>
  </si>
  <si>
    <t>Tall Bee Orchid</t>
  </si>
  <si>
    <t>Gingin to Mt Barker</t>
  </si>
  <si>
    <t>Tall bee orchid</t>
  </si>
  <si>
    <t>Elegant Donkey Orchid</t>
  </si>
  <si>
    <t>Cape Arid to Fitzgerald River National Park</t>
  </si>
  <si>
    <t>Elegant donkey orchid</t>
  </si>
  <si>
    <t>Spectacled Donkey Orchid</t>
  </si>
  <si>
    <t>Esperance area</t>
  </si>
  <si>
    <t>Spectacled donkey orchid</t>
  </si>
  <si>
    <t>Common Donkey Orchid</t>
  </si>
  <si>
    <t>Gingin to Bunbury, inland to Brookton</t>
  </si>
  <si>
    <t>Common donkey, Wallflower orchid</t>
  </si>
  <si>
    <t>Kemerton Donkey Orchid</t>
  </si>
  <si>
    <t>Lake Clifton to Capel, near coastal areas</t>
  </si>
  <si>
    <t>Kemerton donkey orchid</t>
  </si>
  <si>
    <t xml:space="preserve">Common Bee Orchid </t>
  </si>
  <si>
    <t>North Perth to East of Esperance</t>
  </si>
  <si>
    <t>D. laxiflora</t>
  </si>
  <si>
    <t>Common bee orchid</t>
  </si>
  <si>
    <t>Tall Donkey Orchid</t>
  </si>
  <si>
    <t>Perth to Walpole, scattered poulations to Northampton</t>
  </si>
  <si>
    <t>Tall donkey orchid</t>
  </si>
  <si>
    <t>Arrowsmith Bee Orchid</t>
  </si>
  <si>
    <t>Arrowsmith River, banks of</t>
  </si>
  <si>
    <t>Arrowsmith bee orchid</t>
  </si>
  <si>
    <t>Late Donkey Orchid</t>
  </si>
  <si>
    <t>Augusta to Albany</t>
  </si>
  <si>
    <t>Late donkey orchid</t>
  </si>
  <si>
    <t>Cat's Face Orchid</t>
  </si>
  <si>
    <t>York to Mt Barker</t>
  </si>
  <si>
    <t>Cats-face orchid</t>
  </si>
  <si>
    <t>Yellow Granite Donkey Orchid</t>
  </si>
  <si>
    <t>Paynes Find to Balladonia</t>
  </si>
  <si>
    <t>D. sp. 'eastern wheatbelt'</t>
  </si>
  <si>
    <t>Yellow granite donkey orchid</t>
  </si>
  <si>
    <t>Heberle's Donkey Orchid</t>
  </si>
  <si>
    <t>Heberle's donkey orchid</t>
  </si>
  <si>
    <t>Little Esperance Bee Orchid</t>
  </si>
  <si>
    <t>NE of Esperance to Cape Arid</t>
  </si>
  <si>
    <t>Little Esperence bee orchid</t>
  </si>
  <si>
    <t>Dark Bee Orchid</t>
  </si>
  <si>
    <t>Mt Barker to Manjimup</t>
  </si>
  <si>
    <t>Dark bee orchid</t>
  </si>
  <si>
    <t>Dunsborough Donkey Orchid</t>
  </si>
  <si>
    <t>D. sp. 'Dunsborough'</t>
  </si>
  <si>
    <t>Dunsborough donkey orchid</t>
  </si>
  <si>
    <t>Nanny Goat Orchid</t>
  </si>
  <si>
    <t>Nanny goat orchid</t>
  </si>
  <si>
    <t>Bee Orchid</t>
  </si>
  <si>
    <t>Gingin to Esperance</t>
  </si>
  <si>
    <t>Bee orchid</t>
  </si>
  <si>
    <t>Green Range Donkey Orchid</t>
  </si>
  <si>
    <t>Denmark to Esperance, coastal and near coastal</t>
  </si>
  <si>
    <t>D sp. 'Torndirrup'</t>
  </si>
  <si>
    <t>Purple Pansy Orchid</t>
  </si>
  <si>
    <t>Albany to Peth</t>
  </si>
  <si>
    <t>Purple pansy orchid</t>
  </si>
  <si>
    <t>Pansy Orchid</t>
  </si>
  <si>
    <t>Mandurah to Lancelin</t>
  </si>
  <si>
    <t>Pansy orchid</t>
  </si>
  <si>
    <t>Dwarf Bee Orchid</t>
  </si>
  <si>
    <t>Perth to Boyup Brook</t>
  </si>
  <si>
    <t>Dwarf bee orchid</t>
  </si>
  <si>
    <t>Northern Coastal Donkey Orchid</t>
  </si>
  <si>
    <t>Kalbarri to north of the Zuytdorp Cliffs</t>
  </si>
  <si>
    <t>Northern coastal donkey orchid</t>
  </si>
  <si>
    <t>Darling Range Donkey Orchid</t>
  </si>
  <si>
    <t>Bindoon to Armadale, inland to Brookton and south to Waroona</t>
  </si>
  <si>
    <t>D. sp. 'Darling Range'</t>
  </si>
  <si>
    <t>Darling Scarp donkey orchid</t>
  </si>
  <si>
    <t>Pale Donkey Orchid</t>
  </si>
  <si>
    <t>Moora to Mingenew</t>
  </si>
  <si>
    <t>D. sp. 'Three Springs'</t>
  </si>
  <si>
    <t>D. sp. 'mid north'</t>
  </si>
  <si>
    <t>Pale donkey orchid</t>
  </si>
  <si>
    <t>Swamp Bee Orchid</t>
  </si>
  <si>
    <t>Augusta to Esperance</t>
  </si>
  <si>
    <t>Swamp bee orchid</t>
  </si>
  <si>
    <t>Early Donkey Orchid</t>
  </si>
  <si>
    <t>Cataby to Northampton</t>
  </si>
  <si>
    <t>Early donkey orchid</t>
  </si>
  <si>
    <t>Granite Bee Orchid</t>
  </si>
  <si>
    <t>Lake King to Menzies</t>
  </si>
  <si>
    <t>Granite bee orchid</t>
  </si>
  <si>
    <t>Yalgorup Donkey Orchid</t>
  </si>
  <si>
    <t>Mandurah to Bunbury (possibly to Margaret River)</t>
  </si>
  <si>
    <t>D. sp. 'sandplain = Diuris jonesii in 2011 H&amp;B</t>
  </si>
  <si>
    <t>Yalgorup donkey orchid</t>
  </si>
  <si>
    <t>Small-flowered Donkey Orchid</t>
  </si>
  <si>
    <t>Perth to Boyup Brook, between Albany Hwy and SW Hwy</t>
  </si>
  <si>
    <t>possibly D. sp. 'Williams'</t>
  </si>
  <si>
    <t>small flowered donkey orchid</t>
  </si>
  <si>
    <t>Beautiful Donkey Orchid</t>
  </si>
  <si>
    <t>Salmon Gums, Esperance to Balladonia</t>
  </si>
  <si>
    <t>Beautiful donkey orchid</t>
  </si>
  <si>
    <t>Purdie's Donkey Orchid</t>
  </si>
  <si>
    <t>Perth to Yarloop</t>
  </si>
  <si>
    <t>Purdie donkey orchid</t>
  </si>
  <si>
    <t>Mini Donkey Orchid</t>
  </si>
  <si>
    <t>Badgingarra to Kalbarri</t>
  </si>
  <si>
    <t>Mini donkey orchid</t>
  </si>
  <si>
    <t xml:space="preserve">Dainty Donkey Orchid </t>
  </si>
  <si>
    <t>Bindoon to Northampton</t>
  </si>
  <si>
    <t>possibly D. sp. 'Watheroo'</t>
  </si>
  <si>
    <t>Dainty donkey orchid</t>
  </si>
  <si>
    <t xml:space="preserve">Northampton Bee Orchid </t>
  </si>
  <si>
    <t>Eneabba to Kalbarri</t>
  </si>
  <si>
    <t>Northampton bee orchid</t>
  </si>
  <si>
    <t xml:space="preserve">Northern Bee Orchid </t>
  </si>
  <si>
    <t>Regans Ford to Kalbarri</t>
  </si>
  <si>
    <t>Northern bee orchid</t>
  </si>
  <si>
    <t>Bristly Donkey Orchid</t>
  </si>
  <si>
    <t>Esperance to Kalbarri</t>
  </si>
  <si>
    <t>Bristley donkey orchid</t>
  </si>
  <si>
    <t>Donkey orchid</t>
  </si>
  <si>
    <t>Augusta Bee Orchid</t>
  </si>
  <si>
    <t>Augusta bee orchid</t>
  </si>
  <si>
    <t>sp. 'Northampton'</t>
  </si>
  <si>
    <t>Scaddan to Hyden</t>
  </si>
  <si>
    <t>Rock-loving donkey orchid</t>
  </si>
  <si>
    <t>Mottled Donkey Orchid</t>
  </si>
  <si>
    <t>Bencubbin, Trayning, Wyalkatchem to Koorda</t>
  </si>
  <si>
    <t>Mottled donkey orchid</t>
  </si>
  <si>
    <t>Sandplain Donkey Orchid</t>
  </si>
  <si>
    <t>Mandurah to Bunbury</t>
  </si>
  <si>
    <t>Sandplain donkey orchid</t>
  </si>
  <si>
    <t>Arrowsmith Pansy Orchid</t>
  </si>
  <si>
    <t>Yanchep to Geraldton</t>
  </si>
  <si>
    <t>D. sp. 'Arrowsmith'</t>
  </si>
  <si>
    <t>D. sp. 'Eneabba'</t>
  </si>
  <si>
    <t>Arrowsmith pansy orchid</t>
  </si>
  <si>
    <t>z.sp.'Brookton Highway'</t>
  </si>
  <si>
    <t>z.sp.'Canning Vale'</t>
  </si>
  <si>
    <t>Paynes Find to Salmon Gums</t>
  </si>
  <si>
    <t>z.sp.'Esperance Coast'</t>
  </si>
  <si>
    <t>z.sp.'granite'</t>
  </si>
  <si>
    <t>z.sp.'mid-north'</t>
  </si>
  <si>
    <t>z.sp.'Muir Highway'</t>
  </si>
  <si>
    <t>z.sp.'Murchison River'</t>
  </si>
  <si>
    <t>S of Binnu to Nerren Nerren Station, north of Murchison River and inland to East Yuna NR</t>
  </si>
  <si>
    <t>z.sp.'north western wheatbelt'</t>
  </si>
  <si>
    <t>z.sp.'Northampton'</t>
  </si>
  <si>
    <t>z.sp.'northern'</t>
  </si>
  <si>
    <t>z.sp.'Perth swamps'</t>
  </si>
  <si>
    <t>Perth (South of)</t>
  </si>
  <si>
    <t>z.sp.'sandplain'</t>
  </si>
  <si>
    <t>z.sp.'sandplain = Diuris jonesii in 2011 H&amp;B</t>
  </si>
  <si>
    <t>z.sp. 'south coast'</t>
  </si>
  <si>
    <t>z.sp.'Three Springs'</t>
  </si>
  <si>
    <t>z.sp. 'Torndirrup'</t>
  </si>
  <si>
    <t>Torndirrup to Albany</t>
  </si>
  <si>
    <t>Torndirrup donkey orchid</t>
  </si>
  <si>
    <t>z.sp.'Watheroo'</t>
  </si>
  <si>
    <t>z.sp.western wheatbelt</t>
  </si>
  <si>
    <t>z.sp.'Williams'</t>
  </si>
  <si>
    <t>z.sp.'Wyalkatchem'</t>
  </si>
  <si>
    <t>z.sp.'Yalgorup'</t>
  </si>
  <si>
    <t>z.sp.'Zuytdorp Cliffs'</t>
  </si>
  <si>
    <t>andrewsiae</t>
  </si>
  <si>
    <t xml:space="preserve">Lost Hammer Orchid </t>
  </si>
  <si>
    <t>Gnowangerup to Tunny</t>
  </si>
  <si>
    <t>Lost hammer orchid</t>
  </si>
  <si>
    <t>Kneeling Hammer Orchid</t>
  </si>
  <si>
    <t>Watheroo to Kalbarri</t>
  </si>
  <si>
    <t>Kneeling hammer orchid</t>
  </si>
  <si>
    <t>Late Hammer Orchid</t>
  </si>
  <si>
    <t>Late hammer orchid</t>
  </si>
  <si>
    <t>Glossy-leafed Hammer Orchid</t>
  </si>
  <si>
    <t>Ruabon to Cataby, coastal plain</t>
  </si>
  <si>
    <t>Hammer, Glossy leafed hammer orchid</t>
  </si>
  <si>
    <t>King-in-his-carriage</t>
  </si>
  <si>
    <t>Eneabba to Esperance</t>
  </si>
  <si>
    <t>King in his carriage</t>
  </si>
  <si>
    <t>Slender Hammer Orchid</t>
  </si>
  <si>
    <t>Bindoon to Bremer Bay</t>
  </si>
  <si>
    <t>Slender hammer orchid</t>
  </si>
  <si>
    <t>Lonely Hammer Orchid</t>
  </si>
  <si>
    <t>Lonely hammer orchid</t>
  </si>
  <si>
    <t>Warty Hammer Orchid</t>
  </si>
  <si>
    <t>Fitzgerald River National Park to Watheroo</t>
  </si>
  <si>
    <t>Warty hammer orchid</t>
  </si>
  <si>
    <t>Dwarf Hammer Orchid</t>
  </si>
  <si>
    <t>Dwarf hammer orchid</t>
  </si>
  <si>
    <t>Hammer orchid</t>
  </si>
  <si>
    <t>sp. 'coastal plain'</t>
  </si>
  <si>
    <t>Heathy open forest on the coastal plain south of Perth</t>
  </si>
  <si>
    <t>Small Warty Hammer Orchid</t>
  </si>
  <si>
    <t>Narrow-lipped Hammer Orchid</t>
  </si>
  <si>
    <t>Busselton to Bremer Bay</t>
  </si>
  <si>
    <t>Narrow lipped hammer orchid</t>
  </si>
  <si>
    <t>Purple Enamel Orchid</t>
  </si>
  <si>
    <t>Purple enamel orchid</t>
  </si>
  <si>
    <t>Pink Enamel Orchid</t>
  </si>
  <si>
    <t>Jurien Bay to Ravensthorpe</t>
  </si>
  <si>
    <t>Pink enamel orchid</t>
  </si>
  <si>
    <t>Enamel orchid</t>
  </si>
  <si>
    <t xml:space="preserve">Intermediate Enamel Orchid </t>
  </si>
  <si>
    <t>brunonis x emarginata</t>
  </si>
  <si>
    <t>Intermediate enamel orchid</t>
  </si>
  <si>
    <t>habenarina</t>
  </si>
  <si>
    <t>Common sphinx orchid</t>
  </si>
  <si>
    <t>Kimberley region, Edkins Range to King Edward River</t>
  </si>
  <si>
    <t>Liparis habenaria</t>
  </si>
  <si>
    <t>Babe-in-a-Cradle</t>
  </si>
  <si>
    <t>Babe in a cradle</t>
  </si>
  <si>
    <t>Paynes Find to Israelite Bay</t>
  </si>
  <si>
    <t>Sugar orchid</t>
  </si>
  <si>
    <t>Dirk Hartog Island to Toolinna Cove on the Great Australian Bight</t>
  </si>
  <si>
    <t>Bunny orchid</t>
  </si>
  <si>
    <t>Blunt-leaf Bunny Orchid</t>
  </si>
  <si>
    <t>Cataby to Murchison River</t>
  </si>
  <si>
    <t>Blunt-leaved bunny orchid</t>
  </si>
  <si>
    <t>White Bunny Orchid</t>
  </si>
  <si>
    <t>White bunny orchid</t>
  </si>
  <si>
    <t>Easter Bunny Orchid</t>
  </si>
  <si>
    <t>Perth to Porongorups</t>
  </si>
  <si>
    <t>Easter bunny orchid</t>
  </si>
  <si>
    <t>Common Bunny Orchid</t>
  </si>
  <si>
    <t>Common bunny orchid</t>
  </si>
  <si>
    <t>Eastern Bunny Orchid</t>
  </si>
  <si>
    <t>Caiguna to Toolinna Cove</t>
  </si>
  <si>
    <t>Eastern bunny orchid</t>
  </si>
  <si>
    <t>Crinkle-leaf Bunny Orchid</t>
  </si>
  <si>
    <t>Crinkle leafed bunny</t>
  </si>
  <si>
    <t>Swamp Bunny Orchid</t>
  </si>
  <si>
    <t>Cataby to Cape Riche</t>
  </si>
  <si>
    <t>Swamp bunny orchid</t>
  </si>
  <si>
    <t xml:space="preserve">Granite Bunny Orchid </t>
  </si>
  <si>
    <t>Granite bunny orchid</t>
  </si>
  <si>
    <t>Jurien Bay to Cape Arid National Park</t>
  </si>
  <si>
    <t>Scaber bunny orchid</t>
  </si>
  <si>
    <t>Round-leaf Pink Bunny Orchid</t>
  </si>
  <si>
    <t>Round leafed bunny orchid</t>
  </si>
  <si>
    <t xml:space="preserve">Pink Bunny Orchid </t>
  </si>
  <si>
    <t>Pink bunny orchid</t>
  </si>
  <si>
    <t xml:space="preserve">Slender Bunny Orchid </t>
  </si>
  <si>
    <t>Slender bunny orchid</t>
  </si>
  <si>
    <t>Red-lipped Bunny Orchid</t>
  </si>
  <si>
    <t>Walpole to Albany, also near Munglinup</t>
  </si>
  <si>
    <t>Red-lipped bunny orchid</t>
  </si>
  <si>
    <t>z.dilatatus subsp. 'Darling Range'</t>
  </si>
  <si>
    <t xml:space="preserve">Shallow soil pockets on granite outcrops in the Darling Range between Kalamunda and Armadale </t>
  </si>
  <si>
    <t>Darling Range White Bunny Orchid</t>
  </si>
  <si>
    <t>E.dilatatus subsp. 'Darling Range'</t>
  </si>
  <si>
    <t>bicallosa</t>
  </si>
  <si>
    <t>Kimberley grass orchid</t>
  </si>
  <si>
    <t>Kimberley region, King Leopold Range to Kalumburu</t>
  </si>
  <si>
    <t>Potato Orchid</t>
  </si>
  <si>
    <t>Bell orchid, Potato orchid</t>
  </si>
  <si>
    <t>Bent orchid</t>
  </si>
  <si>
    <t>Isdell River to Kalumburu</t>
  </si>
  <si>
    <t>G.terrestre</t>
  </si>
  <si>
    <t>hymenophylla</t>
  </si>
  <si>
    <t>Smelly socks habenaria</t>
  </si>
  <si>
    <t>Kimberley region, restricted population</t>
  </si>
  <si>
    <t>Hare Orchid</t>
  </si>
  <si>
    <t>North of Kalbarri to Israelite Bay</t>
  </si>
  <si>
    <t>Hare, Fringed hare orchid</t>
  </si>
  <si>
    <t>Rabbit Orchid</t>
  </si>
  <si>
    <t>North of Geraldton to Israelite Bay</t>
  </si>
  <si>
    <t>Rabbit orchid</t>
  </si>
  <si>
    <t>Rattle Beaks</t>
  </si>
  <si>
    <t>Perth to Israelite Bay</t>
  </si>
  <si>
    <t>Rattle beaks</t>
  </si>
  <si>
    <t>White Mignonette Orchid</t>
  </si>
  <si>
    <t>Dongara to Israelite Bay</t>
  </si>
  <si>
    <t>White mignonette orchid</t>
  </si>
  <si>
    <t>Scented Mignonette Orchid</t>
  </si>
  <si>
    <t>Bunbury to Esperance</t>
  </si>
  <si>
    <t>may be changed to M.gracilis by D.Jones</t>
  </si>
  <si>
    <t>Scented mignonette orchid</t>
  </si>
  <si>
    <t>Swamp Mignonette Orchid</t>
  </si>
  <si>
    <t>Swamp mignonette orchid</t>
  </si>
  <si>
    <t>Sweet Mignonette Orchid</t>
  </si>
  <si>
    <t>Perth to Esperance</t>
  </si>
  <si>
    <t>Sweet mignonette orchid</t>
  </si>
  <si>
    <t>Cupped Mignonette Orchid</t>
  </si>
  <si>
    <t>Perth to Thomas River, east of Esperance</t>
  </si>
  <si>
    <t>Cupped mognonette orchid</t>
  </si>
  <si>
    <t>Slender Mignonette Orchid</t>
  </si>
  <si>
    <t>Balladonia to Cue</t>
  </si>
  <si>
    <t>Slender mignonette orchid</t>
  </si>
  <si>
    <t>Desert Mignonette Orchid</t>
  </si>
  <si>
    <t>Hyden to Balladonia</t>
  </si>
  <si>
    <t>Desert mignonette orchid</t>
  </si>
  <si>
    <t>Coastal Mignonette Orchid</t>
  </si>
  <si>
    <t>Augusta to Esperance, coastal areas</t>
  </si>
  <si>
    <t>Coastal mignonette orchid</t>
  </si>
  <si>
    <t>Globular Mignonette Orchid</t>
  </si>
  <si>
    <t>Albany to Northcliffe</t>
  </si>
  <si>
    <t>Globular mignonette orchid</t>
  </si>
  <si>
    <t>Granite Mignonette Orchid</t>
  </si>
  <si>
    <t>Mullewa to Balladonia</t>
  </si>
  <si>
    <t>Granite mignonette orchid</t>
  </si>
  <si>
    <t>Shark Bay to Eyre</t>
  </si>
  <si>
    <t>Mignonette orchid</t>
  </si>
  <si>
    <t>Dense Mignonette Orchid</t>
  </si>
  <si>
    <t>Dense mignonette orchid</t>
  </si>
  <si>
    <t>Common Mignonette Orchid</t>
  </si>
  <si>
    <t>Common mignonette orchid</t>
  </si>
  <si>
    <t>Dark Mignonette Orchid</t>
  </si>
  <si>
    <t>Dongara to Cape le Grand, east of Esperance</t>
  </si>
  <si>
    <t>Dark mignonette orchid</t>
  </si>
  <si>
    <t>Beautiful Mignonette Orchid</t>
  </si>
  <si>
    <t>Augusta to Mt Manypeaks</t>
  </si>
  <si>
    <t>Beautiful mignonette orchid</t>
  </si>
  <si>
    <t>South Coast Mignonette Orchid</t>
  </si>
  <si>
    <t>South coast mignonette</t>
  </si>
  <si>
    <t>Northcliffe to Windy Harbour</t>
  </si>
  <si>
    <t>Late cupped mignonette orchid</t>
  </si>
  <si>
    <t>z.sp. 'Helms Arboretum'</t>
  </si>
  <si>
    <t>North of Esperance</t>
  </si>
  <si>
    <t>Esperance mignonette orchid</t>
  </si>
  <si>
    <t>holochila</t>
  </si>
  <si>
    <t>Ribbed shield orchid</t>
  </si>
  <si>
    <t>Kimberley region</t>
  </si>
  <si>
    <t>Alcock's Duck Orchid</t>
  </si>
  <si>
    <t>North of Murchison River</t>
  </si>
  <si>
    <t>Alcock's duck orchid</t>
  </si>
  <si>
    <t>Brockman's Duck Orchid</t>
  </si>
  <si>
    <t>Brockman's duck orchid</t>
  </si>
  <si>
    <t>Little Duck Orchid</t>
  </si>
  <si>
    <t>Margaret River to Israelite Bay</t>
  </si>
  <si>
    <t>Little duck orchid</t>
  </si>
  <si>
    <t>Sandplain Duck Orchid</t>
  </si>
  <si>
    <t>Moore River National Park to Dongara</t>
  </si>
  <si>
    <t>Sandplain duck orchid</t>
  </si>
  <si>
    <t>Dixon, Kingsley</t>
  </si>
  <si>
    <t>Darling Range Duck Orchid</t>
  </si>
  <si>
    <t xml:space="preserve">Darling Range (above Kelmscott) </t>
  </si>
  <si>
    <t xml:space="preserve">P.sp. Darling Range </t>
  </si>
  <si>
    <t>sp. 'laterite'</t>
  </si>
  <si>
    <t>Darling Range duck orchid</t>
  </si>
  <si>
    <t>Slender-leafed Duck Orchid</t>
  </si>
  <si>
    <t>Waroona to Brookton Hwy</t>
  </si>
  <si>
    <t>Slender-leafed duck orchid</t>
  </si>
  <si>
    <t>Granite Duck Orchid</t>
  </si>
  <si>
    <t>South of Armadale</t>
  </si>
  <si>
    <t>Granite duck orchid</t>
  </si>
  <si>
    <t>Hort's Duck Orchid</t>
  </si>
  <si>
    <t>Hort's duck orchid</t>
  </si>
  <si>
    <t>Hort, Fred &amp; Jean</t>
  </si>
  <si>
    <t>Midget Duck Orchid</t>
  </si>
  <si>
    <t>North of Murchison River to Southern Cross</t>
  </si>
  <si>
    <t>Midget duck orchid</t>
  </si>
  <si>
    <t>Flying Duck Orchid</t>
  </si>
  <si>
    <t>Flying duck orchid</t>
  </si>
  <si>
    <t>Esperance Duck Orchid</t>
  </si>
  <si>
    <t>Esperence duck orchid</t>
  </si>
  <si>
    <t>Duck orchid</t>
  </si>
  <si>
    <t>Smooth-billed Duck Orchid</t>
  </si>
  <si>
    <t>Lake Pinjarega to Nerren Nerren Station, north of Murchison River; and Wongan Hills</t>
  </si>
  <si>
    <t>Smooth billed duck orchid</t>
  </si>
  <si>
    <t>Broad-billed Duck Orchid</t>
  </si>
  <si>
    <t>Wongan Hills to esperance, scattered populations</t>
  </si>
  <si>
    <t>Broad billed duck orchid</t>
  </si>
  <si>
    <t>z.sp. 'Darling Range'</t>
  </si>
  <si>
    <t>z.sp. 'laterite'</t>
  </si>
  <si>
    <t>elongata</t>
  </si>
  <si>
    <t>Kimberley spider orchid</t>
  </si>
  <si>
    <t>Kimberley region, scattered populations</t>
  </si>
  <si>
    <t>Habenaria elongata</t>
  </si>
  <si>
    <t>eurystoma</t>
  </si>
  <si>
    <t>Smith's habenaria</t>
  </si>
  <si>
    <t>Kimberley region,, Beverley Springs Station to Theda Station</t>
  </si>
  <si>
    <t>Habenaria joesmithii ms</t>
  </si>
  <si>
    <t>ochroleuca</t>
  </si>
  <si>
    <t>Sickle habenaria</t>
  </si>
  <si>
    <t>Kimberley region, Mitchell Plateau from carson to the Drysdale Rivers</t>
  </si>
  <si>
    <t>Habenaria ochroleuca</t>
  </si>
  <si>
    <t>Blue Fairy Orchid</t>
  </si>
  <si>
    <t>Murchison River to Israelite bay</t>
  </si>
  <si>
    <t>Blue fairy, Blue beard orchid</t>
  </si>
  <si>
    <t>Intergeneric Hybrid</t>
  </si>
  <si>
    <t>Leafless Orchid</t>
  </si>
  <si>
    <t>Leafless orchid</t>
  </si>
  <si>
    <t>Christmas Leek Orchid</t>
  </si>
  <si>
    <t>Christmas leek orchid</t>
  </si>
  <si>
    <t>Limestone Leek Orchid</t>
  </si>
  <si>
    <t>Zuytdorf Cliffs to Israelite Bay, coastal areas</t>
  </si>
  <si>
    <t>Limestone leek orchid</t>
  </si>
  <si>
    <t>Hooded Leek Orchid</t>
  </si>
  <si>
    <t>Hooded leek orchid</t>
  </si>
  <si>
    <t>Darling Scarp Leek Orchid</t>
  </si>
  <si>
    <t>Greenmount to Armadale, Darling Scarp</t>
  </si>
  <si>
    <t>Pr. sp. 'Swan region'</t>
  </si>
  <si>
    <t>Darling Scarp leek orchid</t>
  </si>
  <si>
    <t>Pouched Leek Orchid</t>
  </si>
  <si>
    <t>Pouched leek orchid</t>
  </si>
  <si>
    <t>Swamp Leek Orchid</t>
  </si>
  <si>
    <t>Three Springs to Israelite bay</t>
  </si>
  <si>
    <t>Swamp leek orchid</t>
  </si>
  <si>
    <t>Tall Leek Orchid</t>
  </si>
  <si>
    <t>Tall leek, Piano, Snake orchid</t>
  </si>
  <si>
    <t>Fringed Leek Orchid</t>
  </si>
  <si>
    <t>Pr. gracillimum</t>
  </si>
  <si>
    <t>Fringed leek orchid</t>
  </si>
  <si>
    <t>Humped Leek Orchid</t>
  </si>
  <si>
    <t>Humped leek orchid</t>
  </si>
  <si>
    <t>Bronze Leek Orchid</t>
  </si>
  <si>
    <t>Bronze leek orchid</t>
  </si>
  <si>
    <t>Little Laughing Leek Orchid</t>
  </si>
  <si>
    <t>Little laughing leek</t>
  </si>
  <si>
    <t>Yawning Leek Orchid</t>
  </si>
  <si>
    <t>Yawning leek orchid</t>
  </si>
  <si>
    <t>Laughing Leek Orchid</t>
  </si>
  <si>
    <t>Dongara to Cape le Grand</t>
  </si>
  <si>
    <t>Laughing leek orchid</t>
  </si>
  <si>
    <t>Inland Leek Orchid</t>
  </si>
  <si>
    <t>Kalbarri to Lake King</t>
  </si>
  <si>
    <t>Inland leek orchid</t>
  </si>
  <si>
    <t>Fragrant Leek Orchid</t>
  </si>
  <si>
    <t>Augusta to Toolinna Cove, coastal areas, also near Balladonia</t>
  </si>
  <si>
    <t>Scented leek orchid</t>
  </si>
  <si>
    <t>Little Leek Orchid</t>
  </si>
  <si>
    <t>New Norcia to Mt Barker</t>
  </si>
  <si>
    <t>Little leek orchid</t>
  </si>
  <si>
    <t>Autumn Leek Orchid</t>
  </si>
  <si>
    <t>Eneabba to Manjimup, also scattered populations to Mt Ragged</t>
  </si>
  <si>
    <t>Autumn leek orchid</t>
  </si>
  <si>
    <t>paulinae</t>
  </si>
  <si>
    <t>Pauline's Laughing Leek Orchid</t>
  </si>
  <si>
    <t>Albany to Two Peoples Bay</t>
  </si>
  <si>
    <t>Pauline's laughing leek orchid</t>
  </si>
  <si>
    <t>Heberle, Pauline</t>
  </si>
  <si>
    <t>Dainty Leek Orchid</t>
  </si>
  <si>
    <t>Dainty leek orchid</t>
  </si>
  <si>
    <t>King Leek Orchid</t>
  </si>
  <si>
    <t>King leek orchid</t>
  </si>
  <si>
    <t>Frilled Leek Orchid</t>
  </si>
  <si>
    <t>Frilled leek orchid</t>
  </si>
  <si>
    <t>Leek orchid</t>
  </si>
  <si>
    <t>Rare Leek Orchid</t>
  </si>
  <si>
    <t>Armadale to Brookton</t>
  </si>
  <si>
    <t>Rare leek orchid</t>
  </si>
  <si>
    <t>Crowded Leek Orchid</t>
  </si>
  <si>
    <t>Perth to Ravensthorpe</t>
  </si>
  <si>
    <t>Crowded leek orchid</t>
  </si>
  <si>
    <t>North of Stirling Ranges</t>
  </si>
  <si>
    <t>Dwarf leek orchid</t>
  </si>
  <si>
    <t>Scented Autumn Leek Orchid</t>
  </si>
  <si>
    <t>Scented autumn leek orchid</t>
  </si>
  <si>
    <t>Eastern Wheatbelt Leek Orchid</t>
  </si>
  <si>
    <t>Hyden to Lake King</t>
  </si>
  <si>
    <t>Augusta to Israelite Bay</t>
  </si>
  <si>
    <t>Late swamp leek orchid</t>
  </si>
  <si>
    <t>South  Coast  Leek Orchid</t>
  </si>
  <si>
    <t>Broke Inlet to Israelite Bay</t>
  </si>
  <si>
    <t>Southern fringed leek orchid</t>
  </si>
  <si>
    <t>Striped Leek Orchid</t>
  </si>
  <si>
    <t>Perth to Busselton</t>
  </si>
  <si>
    <t>Striped leek orchid</t>
  </si>
  <si>
    <t>Dark Leek Orchid</t>
  </si>
  <si>
    <t>Dark leek orchid</t>
  </si>
  <si>
    <t>z.sp.'Swan region'</t>
  </si>
  <si>
    <t>Coastal Short Eared Snail Orchid</t>
  </si>
  <si>
    <t>Pt. sp. 'coastal clubbed sepals'</t>
  </si>
  <si>
    <t>Coastal short eared snail orchid</t>
  </si>
  <si>
    <t>Shy Greenhood</t>
  </si>
  <si>
    <t>Between Coolgardie, Ravensthorpe and Israelite Bay</t>
  </si>
  <si>
    <t>Shy greenhood</t>
  </si>
  <si>
    <t>Helena River Snail Orchid</t>
  </si>
  <si>
    <t>West of York to Waroona, growing in seasonally moist areas on the slopes to streams and winter wet flats</t>
  </si>
  <si>
    <t>sp.'Helena River'</t>
  </si>
  <si>
    <t>Narrow Hooded Shell Orchid</t>
  </si>
  <si>
    <t>Stirliing Range to Brookton</t>
  </si>
  <si>
    <t>Narrow hooded shell orchid</t>
  </si>
  <si>
    <t>Varicoloured Banded Greenhood</t>
  </si>
  <si>
    <t>found between Ravensthorpe, Brookton to north of Merredin with a disjunct population at Toolina Cove</t>
  </si>
  <si>
    <t>P sp. 'Eyre' greenhood</t>
  </si>
  <si>
    <t>Banded Greenhood Mallee form</t>
  </si>
  <si>
    <t>Brown-veined Shell Orchid</t>
  </si>
  <si>
    <t>Dongara to Jerramungup</t>
  </si>
  <si>
    <t>Brown veined shell orchid</t>
  </si>
  <si>
    <t>Crowded Banded Greenhood</t>
  </si>
  <si>
    <t>Katanning to Wongan Hills</t>
  </si>
  <si>
    <t>P.sp. crowded</t>
  </si>
  <si>
    <t>Crowded banded greenhood</t>
  </si>
  <si>
    <t>Bird Orchid</t>
  </si>
  <si>
    <t>Bindoon to Albany</t>
  </si>
  <si>
    <t>Dwarf Shell Orchid</t>
  </si>
  <si>
    <t>Hyden to Mt Ragged, also west of Woodanilling</t>
  </si>
  <si>
    <t>Dwarf shell orchid</t>
  </si>
  <si>
    <t>Short Eared Snail Orchid</t>
  </si>
  <si>
    <t>Perth to Lancelin, near coastal areas</t>
  </si>
  <si>
    <t>P.sp. 'short sepals'</t>
  </si>
  <si>
    <t>Short eared snail orchid</t>
  </si>
  <si>
    <t>Giant Snail Orchid</t>
  </si>
  <si>
    <t>Lake Toolibin area</t>
  </si>
  <si>
    <t>P. sp. giant</t>
  </si>
  <si>
    <t>Giant snail orchid</t>
  </si>
  <si>
    <t>Hairy Rufous Greenhood</t>
  </si>
  <si>
    <t>Beverley to Esperance</t>
  </si>
  <si>
    <t>Hairy rufous greenhood</t>
  </si>
  <si>
    <t>Cupped Banded Greenhood</t>
  </si>
  <si>
    <t>Bindoon to Mt Barker, also near Thomas River east of Esperance</t>
  </si>
  <si>
    <t>Cupped banded greenhood</t>
  </si>
  <si>
    <t>crebriflora</t>
  </si>
  <si>
    <t>Darling Range Banded Greenhood</t>
  </si>
  <si>
    <t xml:space="preserve">Darling Range near Perth with some scattered occurrences on the Swan Coastal plain </t>
  </si>
  <si>
    <t>Slender Snail Orchid</t>
  </si>
  <si>
    <t>Perth to Albany, extending inland in higher rainfall areas with disjunct population at Banks Rock</t>
  </si>
  <si>
    <t xml:space="preserve">P.sp. bloated snail </t>
  </si>
  <si>
    <t>P.sp. 'crinkled leaf'</t>
  </si>
  <si>
    <t>Slender snail orchid</t>
  </si>
  <si>
    <t>Robust Snail Orchid</t>
  </si>
  <si>
    <t>Geraldton to Toolina Cove</t>
  </si>
  <si>
    <t>Robust snail orchid</t>
  </si>
  <si>
    <t>Hairy-leafed Snail Orchid</t>
  </si>
  <si>
    <t>York to east of Hyden and south to Lake Grace</t>
  </si>
  <si>
    <t>Hairy leafed snail orchid</t>
  </si>
  <si>
    <t>Thick-sepaled Snail Orchid</t>
  </si>
  <si>
    <t>Gillingara to Walpole</t>
  </si>
  <si>
    <t>Pt. sp 'cauline leaves</t>
  </si>
  <si>
    <t>Pt sp. northern thick sepals</t>
  </si>
  <si>
    <t>Murdoch snail orchid</t>
  </si>
  <si>
    <t>Elegant Rufous Greenhood</t>
  </si>
  <si>
    <t>Goomallin to Salmon Gums</t>
  </si>
  <si>
    <t>P. sp. 'elegant'</t>
  </si>
  <si>
    <t>Elegant rufous greenhood</t>
  </si>
  <si>
    <t>Salt Lake Rufous Greehood</t>
  </si>
  <si>
    <t>Kulin to Mollerin</t>
  </si>
  <si>
    <t>Red-sepalled Snail Orchid</t>
  </si>
  <si>
    <t>Red sepaled snail orchid</t>
  </si>
  <si>
    <t>Exserted Rufous Greenhood</t>
  </si>
  <si>
    <t>Eneabba to Hyden</t>
  </si>
  <si>
    <t>P. sp. 'Arrowsmith'</t>
  </si>
  <si>
    <t>P. sp. 'exserted labellum'</t>
  </si>
  <si>
    <t>Exserted rufous greenhood; Giant Eneabba rufous greenhood</t>
  </si>
  <si>
    <t>Plumed Bird Orchid</t>
  </si>
  <si>
    <t>Munglinup to Israelite Bay</t>
  </si>
  <si>
    <t xml:space="preserve">P. sp. plumed </t>
  </si>
  <si>
    <t>Plumed bird orchid</t>
  </si>
  <si>
    <t>Tuart Rufous Greenhood</t>
  </si>
  <si>
    <t>Mandurah to Capel</t>
  </si>
  <si>
    <t>Tuart rufous greenhood</t>
  </si>
  <si>
    <t>French, Christopher</t>
  </si>
  <si>
    <t>Sooty Rufous Greenhood</t>
  </si>
  <si>
    <t>Dwarf Bird Orchid</t>
  </si>
  <si>
    <t>Eurardy Station to Peak Charles</t>
  </si>
  <si>
    <t xml:space="preserve">P. sp. dwarf </t>
  </si>
  <si>
    <t>Dwarf bird orchid</t>
  </si>
  <si>
    <t>Clubbed Snail Orchid</t>
  </si>
  <si>
    <t>Eneabba to Walpole</t>
  </si>
  <si>
    <t>P. sp. 'clubbed'</t>
  </si>
  <si>
    <t>P.sp'late flowering'</t>
  </si>
  <si>
    <t>Clubbed snail orchid</t>
  </si>
  <si>
    <t>Long Sepaled Snail Orchid</t>
  </si>
  <si>
    <t>Denmark to Windy Harbour</t>
  </si>
  <si>
    <t>P.sp. 'long sepals'</t>
  </si>
  <si>
    <t>Long sepaled snail orchid</t>
  </si>
  <si>
    <t>Ravensthorpe Snail Orchid</t>
  </si>
  <si>
    <t>Stirliing Range to Esperance</t>
  </si>
  <si>
    <t>sp. 'Ravensthorpe'</t>
  </si>
  <si>
    <t>Ravensthorpe snail orchid</t>
  </si>
  <si>
    <t>Elusive Rufous Greenhood</t>
  </si>
  <si>
    <t>Pootenup area</t>
  </si>
  <si>
    <t>Invisible Rufus Greenhood</t>
  </si>
  <si>
    <t>Red-veined Shell Orchid</t>
  </si>
  <si>
    <t>Toodyay to Stirling Range</t>
  </si>
  <si>
    <t>Red veined shell orchid</t>
  </si>
  <si>
    <t>Herberle's Bird Orchid</t>
  </si>
  <si>
    <t>Gull Rock to Denmark</t>
  </si>
  <si>
    <t>P.sp 'Gull Rock'</t>
  </si>
  <si>
    <t>Heberle's bird orchid</t>
  </si>
  <si>
    <t>Insect-lipped Rufous Greenhood</t>
  </si>
  <si>
    <t>Between Karroun Hill, Ravensthorpe and Norseman</t>
  </si>
  <si>
    <t>Insect lipped rufous greenhood</t>
  </si>
  <si>
    <t>Southwest Granite Snail Orchid</t>
  </si>
  <si>
    <t>Walpole area</t>
  </si>
  <si>
    <t>Southwest granite snail orchid</t>
  </si>
  <si>
    <t>Jackson, Bill</t>
  </si>
  <si>
    <t>Karri Snail Orchid</t>
  </si>
  <si>
    <t>Margaret River to Walpole</t>
  </si>
  <si>
    <t>Karri snail orchid</t>
  </si>
  <si>
    <t>Ravensthorpe Rufous Greenhood</t>
  </si>
  <si>
    <t>Ongerup to Munglinup</t>
  </si>
  <si>
    <t>Ravensthorpe rufous greenhood</t>
  </si>
  <si>
    <t>Muirs Highway Bird Orchid</t>
  </si>
  <si>
    <t>Tone river and along Muirs Hwy</t>
  </si>
  <si>
    <t xml:space="preserve">P. sp. Muirs Highway </t>
  </si>
  <si>
    <t>Muirs Highway bird orchid</t>
  </si>
  <si>
    <t>Lort River Snail Orchid</t>
  </si>
  <si>
    <t>Boxwood Hill to Israelite bay</t>
  </si>
  <si>
    <t>P. sp. 'yellow'</t>
  </si>
  <si>
    <t xml:space="preserve">P.sp. Millers Point </t>
  </si>
  <si>
    <t>Lort River snail orchid</t>
  </si>
  <si>
    <t>Large-hooded Rufous Greenhood</t>
  </si>
  <si>
    <t>Galena Bridge on the Murchison River to Kalbarri</t>
  </si>
  <si>
    <t>Large hooded rufous greenhood</t>
  </si>
  <si>
    <t>Slender Rufous Greenhood</t>
  </si>
  <si>
    <t>Goomalling to Coolgardie</t>
  </si>
  <si>
    <t>Slender rufous greenhood</t>
  </si>
  <si>
    <t>Southern Thick-sepalled Snail Orchid</t>
  </si>
  <si>
    <t>Cape Arid to Esperance</t>
  </si>
  <si>
    <t xml:space="preserve">P.sp. Cape Le Grand </t>
  </si>
  <si>
    <t>Southern thick-sepaled snail orchid</t>
  </si>
  <si>
    <t>Kalbarri Shell Orchid</t>
  </si>
  <si>
    <t>Shark Bay to Moore River</t>
  </si>
  <si>
    <t>Kalbarri shell orchid</t>
  </si>
  <si>
    <t>Small Rosette Snail Orchid</t>
  </si>
  <si>
    <t>P. sp. 'swamps'</t>
  </si>
  <si>
    <t>Small rosette snail orchid</t>
  </si>
  <si>
    <t>Midget Greenhood</t>
  </si>
  <si>
    <t>Wongan Hills to the SA border</t>
  </si>
  <si>
    <t>Midget greenhood</t>
  </si>
  <si>
    <t>Wheatbelt and adjacent inland semi-arid goldfields from Northampton to Mt Ragged, in scrubland or
mallee woodland on stony breakaways and granite outcrops</t>
  </si>
  <si>
    <t>N of Geraldton to Bunbury (and 150 kms inland) and scattered between Mt Barker and Ravensthorpe</t>
  </si>
  <si>
    <t xml:space="preserve">P.sp. small bands </t>
  </si>
  <si>
    <t>Small banded greenhood</t>
  </si>
  <si>
    <t>Fawn Snail Orchid</t>
  </si>
  <si>
    <t>Stirling Range to Israelite Bay and inland to Southern Cross</t>
  </si>
  <si>
    <t>P. sp. 'fawn'</t>
  </si>
  <si>
    <t>Fawn snail orchid</t>
  </si>
  <si>
    <t>Ruddy Hood</t>
  </si>
  <si>
    <t>Stirling Range to Thomas River east of Esperance</t>
  </si>
  <si>
    <t>P. platypus ms</t>
  </si>
  <si>
    <t>Ruddy rufous greenhood</t>
  </si>
  <si>
    <t>Painted Rufous Greenhood</t>
  </si>
  <si>
    <t>Between Moora, Woodanilling and Esperance</t>
  </si>
  <si>
    <t>Painted rufous greenhood</t>
  </si>
  <si>
    <t>Broad-petalled Snail Orchid</t>
  </si>
  <si>
    <t>Kalbarri to Brookton</t>
  </si>
  <si>
    <t>P. sp. 'broad petals'</t>
  </si>
  <si>
    <t>Broad-petalled snail orchid</t>
  </si>
  <si>
    <t>Mount Many Peaks snail</t>
  </si>
  <si>
    <t>Mount Manypeaks</t>
  </si>
  <si>
    <t>Mehinup bird orchid</t>
  </si>
  <si>
    <t>Mehinup Bird Orchid</t>
  </si>
  <si>
    <t>Denmark to Walpole</t>
  </si>
  <si>
    <t xml:space="preserve">P.sp. Mehinup </t>
  </si>
  <si>
    <t>Tall Snail Orchid</t>
  </si>
  <si>
    <t>Perth to Walpole</t>
  </si>
  <si>
    <t>Tall snail orchid</t>
  </si>
  <si>
    <t>Jug Orchid</t>
  </si>
  <si>
    <t>Jug orchid</t>
  </si>
  <si>
    <t>Rufous Greenhood</t>
  </si>
  <si>
    <t>Mt Jackson to Balladonia</t>
  </si>
  <si>
    <t>P.sp.'greasy'</t>
  </si>
  <si>
    <t>Rufous greenhood</t>
  </si>
  <si>
    <t>Curled-tongue Shell Orchid</t>
  </si>
  <si>
    <t>Binningup to Esperance, narrow coastal band</t>
  </si>
  <si>
    <t>Curled tongue shell orchid</t>
  </si>
  <si>
    <t>Dark Banded Greenhood</t>
  </si>
  <si>
    <t>Mullewa to Toolinna Cove</t>
  </si>
  <si>
    <t>Dark banded greenhood</t>
  </si>
  <si>
    <t>sanguinea x concava</t>
  </si>
  <si>
    <t>Frog Greenhood</t>
  </si>
  <si>
    <t>Nerren Nerren Station to Israelite Bay</t>
  </si>
  <si>
    <t>Frog greenhood</t>
  </si>
  <si>
    <t>Granite Bird Orchid</t>
  </si>
  <si>
    <t>Albany to Shannon</t>
  </si>
  <si>
    <t xml:space="preserve">P.sp. granite bird </t>
  </si>
  <si>
    <t>Granite bird orchid</t>
  </si>
  <si>
    <t>saxum</t>
  </si>
  <si>
    <t>Stirling and Porongorup Ranges extending to Northcliffe</t>
  </si>
  <si>
    <t>Green-veined Shell Orchid</t>
  </si>
  <si>
    <t>Green veined shell orchid</t>
  </si>
  <si>
    <t>Coastal strip beteween Margaret River and Albany</t>
  </si>
  <si>
    <t>Elegant Snail Orchid</t>
  </si>
  <si>
    <t>Elegant snail orchid</t>
  </si>
  <si>
    <t>Late Bird Orchid</t>
  </si>
  <si>
    <t>Albany, Dardanup to Augusta</t>
  </si>
  <si>
    <t xml:space="preserve">P.sp. The Knoll </t>
  </si>
  <si>
    <t>Late bird orchid</t>
  </si>
  <si>
    <t>Hairy Stemmed Snail Orchid</t>
  </si>
  <si>
    <t>North of State Barrier Fence on NW Coast Highway to Balladonia and west to Brookton</t>
  </si>
  <si>
    <t>Pt.sp.'inland'</t>
  </si>
  <si>
    <t>Hairy stemmed snail orchid</t>
  </si>
  <si>
    <t>Sinuous Bird Orchid</t>
  </si>
  <si>
    <t>Dardanup to Augusta</t>
  </si>
  <si>
    <t>P.sp 'Greenbushes'</t>
  </si>
  <si>
    <t>Sinuous bird orchid</t>
  </si>
  <si>
    <t>Northhampton Midget Greenhood</t>
  </si>
  <si>
    <t>Northampton to Mt Gregory</t>
  </si>
  <si>
    <t>Northampton Midget Greenhood</t>
  </si>
  <si>
    <t>Greenhoods, shell, bird, snail orchids</t>
  </si>
  <si>
    <t>Bloated Bird Orchid</t>
  </si>
  <si>
    <t>Augusta to Mt Barker</t>
  </si>
  <si>
    <t>Bloated bird orchid</t>
  </si>
  <si>
    <t>Perth to Margaret River</t>
  </si>
  <si>
    <t>Broad flowered form of P. sp. 'crinkled leaf’ ?</t>
  </si>
  <si>
    <t>Boyup Bird Orchid</t>
  </si>
  <si>
    <t>Augusta to Tenterden</t>
  </si>
  <si>
    <t>Boyup bird orchid</t>
  </si>
  <si>
    <t>Karonie area</t>
  </si>
  <si>
    <t>Chocolate flowered rufous greenhood</t>
  </si>
  <si>
    <t>Bremer Bay to Israelite Bay</t>
  </si>
  <si>
    <t>Coastal snail</t>
  </si>
  <si>
    <t>Perth to Bindoon</t>
  </si>
  <si>
    <t>Fine-sepaled snail orchid</t>
  </si>
  <si>
    <t>Fawn Rufous Greenhood</t>
  </si>
  <si>
    <t>Fawn rufous greenhood</t>
  </si>
  <si>
    <t>Limestone Snail Orchid</t>
  </si>
  <si>
    <t xml:space="preserve">Yanchep to Dunsborough, growing in sand over limestone. </t>
  </si>
  <si>
    <t>Kalbarri Rufous Greenhood</t>
  </si>
  <si>
    <t>Kalbarri to Shark Bay</t>
  </si>
  <si>
    <t>Kalbarri rufous greenhood</t>
  </si>
  <si>
    <t>Northern Banded Greenhood</t>
  </si>
  <si>
    <t>Cataby to Binnu</t>
  </si>
  <si>
    <t>Northern banded greenhood</t>
  </si>
  <si>
    <t>Nullabor Rufous Greenhood</t>
  </si>
  <si>
    <t>Sparsely shrubby plains on limestone between Nundroo SA and Eyre WA</t>
  </si>
  <si>
    <t>Paynes Find Rufous Greenhood</t>
  </si>
  <si>
    <t>Wubin to Mt Magnet</t>
  </si>
  <si>
    <t>Paynes Find rufous greenhood</t>
  </si>
  <si>
    <t>Caldyanup Snail Orchid</t>
  </si>
  <si>
    <t>Walpole, Augusta to Manjimup</t>
  </si>
  <si>
    <t>Caldyanup snail</t>
  </si>
  <si>
    <t>Perth to Mt Barker</t>
  </si>
  <si>
    <t>Skinny snail orchid</t>
  </si>
  <si>
    <t>Granite Loving Snail Orchid</t>
  </si>
  <si>
    <t>Manjimup to Hopetoun</t>
  </si>
  <si>
    <t>Granite loving snail orchid</t>
  </si>
  <si>
    <t>Sparse Bird Orchid</t>
  </si>
  <si>
    <t>Dardanup to Walpole</t>
  </si>
  <si>
    <t>Sparse bird orchid</t>
  </si>
  <si>
    <t>Spoon-lipped Rufous Greenhood</t>
  </si>
  <si>
    <t>Mullewa to Fitzgerald River</t>
  </si>
  <si>
    <t>Spoon lipped rufous greenhood</t>
  </si>
  <si>
    <t>telmata</t>
  </si>
  <si>
    <t>Eastern Swamp Snail Orchid</t>
  </si>
  <si>
    <t>Eastern swamp snail orchid</t>
  </si>
  <si>
    <t>Brittle Snail Orchid</t>
  </si>
  <si>
    <t>Kojonup to Esperance and north to Babakin</t>
  </si>
  <si>
    <t>Brittle snail orchid</t>
  </si>
  <si>
    <t>Dainty Brown Rufous Greenhood</t>
  </si>
  <si>
    <t>Kalbarri to Eyre</t>
  </si>
  <si>
    <t>P. sp. 'dainty Brown'</t>
  </si>
  <si>
    <t xml:space="preserve">P.sp. 'laterite' </t>
  </si>
  <si>
    <t>P.sp.'dainty green'</t>
  </si>
  <si>
    <t>P.sp.'eastern'</t>
  </si>
  <si>
    <t>P.sp.'Northwest'</t>
  </si>
  <si>
    <t>Dainty brown rufous greenhood</t>
  </si>
  <si>
    <t>Bearded Bird Orchid</t>
  </si>
  <si>
    <t>Bunbury to East Mt Barren</t>
  </si>
  <si>
    <t xml:space="preserve">P.sp. 'Esperance' </t>
  </si>
  <si>
    <t>Bearded bird orchid</t>
  </si>
  <si>
    <t xml:space="preserve">Long-leaved Snail Orchid </t>
  </si>
  <si>
    <t>Mt Chudalup south of Northcliffe</t>
  </si>
  <si>
    <t>P.sp. 'Chudalup'</t>
  </si>
  <si>
    <t>Mt Chudalup snail orchid</t>
  </si>
  <si>
    <t>Green Spoon-lipped Rufous Greenhood</t>
  </si>
  <si>
    <t>Peak Charles to Hospital Rocks west of Menzies</t>
  </si>
  <si>
    <t>P. sp.'green flowers'</t>
  </si>
  <si>
    <t>Green spoon-lipped rufous greenhood</t>
  </si>
  <si>
    <t>Perth to Balladonia</t>
  </si>
  <si>
    <t>Banded greenhood</t>
  </si>
  <si>
    <t>Eastern Granite Snail Orchid</t>
  </si>
  <si>
    <t xml:space="preserve">sp. Esperance granite </t>
  </si>
  <si>
    <t xml:space="preserve">sp. coastal snail </t>
  </si>
  <si>
    <t>Eastern granite snail orchid</t>
  </si>
  <si>
    <t>Eastern Granite Rufous Greenhood</t>
  </si>
  <si>
    <t>Jaurdi to Salmon Gums and east to Karonie</t>
  </si>
  <si>
    <t>Striped Rufous Greenhood</t>
  </si>
  <si>
    <t>Kalgarin to Mt Ridley</t>
  </si>
  <si>
    <t>Striped rufous greenhood</t>
  </si>
  <si>
    <t>z. sp. Cape Le Grand</t>
  </si>
  <si>
    <t>z. sp. Mehinup</t>
  </si>
  <si>
    <t>z.platypus ms</t>
  </si>
  <si>
    <t>z.sp. 'Chudalup'</t>
  </si>
  <si>
    <t>z.sp. 'Eyre' rufous</t>
  </si>
  <si>
    <t>Eyre to Twilight Cove</t>
  </si>
  <si>
    <t>Eyre rufous greenhood</t>
  </si>
  <si>
    <t>z.sp. granite bird</t>
  </si>
  <si>
    <t>z.sp. Greenbushes</t>
  </si>
  <si>
    <t>Darkin/Helena Rivers in the Wandoo National Park</t>
  </si>
  <si>
    <t>z.sp. Muirs Highway</t>
  </si>
  <si>
    <t>z.sp. 'northwest'</t>
  </si>
  <si>
    <t>North of Murchision River</t>
  </si>
  <si>
    <t>Burton's rufous greenhood</t>
  </si>
  <si>
    <t>z.sp. plumed</t>
  </si>
  <si>
    <t>z.sp. 'Ravensthorpe'</t>
  </si>
  <si>
    <t>Regans Ford to Three Springs</t>
  </si>
  <si>
    <t>z.sp.'bloated snail'</t>
  </si>
  <si>
    <t>z.sp.'brittle'</t>
  </si>
  <si>
    <t>Lake Cronin to Esperance</t>
  </si>
  <si>
    <t>z.sp.'Cape Arid'</t>
  </si>
  <si>
    <t>z.sp.'clubbed'</t>
  </si>
  <si>
    <t>Eneabba to Manjimup</t>
  </si>
  <si>
    <t>z.sp.'dainty Brown'</t>
  </si>
  <si>
    <t>z.sp.dainty green</t>
  </si>
  <si>
    <t>Diemals Station to Norseman</t>
  </si>
  <si>
    <t>Dainty green rufous greenhood</t>
  </si>
  <si>
    <t>z.sp.'Dongara'</t>
  </si>
  <si>
    <t>z.sp.'dwarf shell'</t>
  </si>
  <si>
    <t>z.sp.eastern</t>
  </si>
  <si>
    <t>Norseman to Balladonia</t>
  </si>
  <si>
    <t>Balladonia rufous greenhood</t>
  </si>
  <si>
    <t>z.sp.'elegant snail' (scitula)</t>
  </si>
  <si>
    <t>z.sp.Esperance</t>
  </si>
  <si>
    <t>Esperance bird orchid</t>
  </si>
  <si>
    <t>z.sp.'Esperance granite'</t>
  </si>
  <si>
    <t>z.sp.'exserted labellum'</t>
  </si>
  <si>
    <t>z.sp.'fawn'</t>
  </si>
  <si>
    <t>Southern Cross to Israelite Bay</t>
  </si>
  <si>
    <t>z.sp.'Fitzgerald'</t>
  </si>
  <si>
    <t>Albany to Walpole</t>
  </si>
  <si>
    <t>z.sp.'green flowers'</t>
  </si>
  <si>
    <t>z.sp.'Gull Rock'</t>
  </si>
  <si>
    <t>Kalbarri to Balladonia, also Mt Augustus</t>
  </si>
  <si>
    <t>Hyden to Kulin</t>
  </si>
  <si>
    <t>z.sp.'inland'</t>
  </si>
  <si>
    <t>z.sp.'Kalbarri'</t>
  </si>
  <si>
    <t>z.sp.'karri forest'</t>
  </si>
  <si>
    <t>z.sp.late flowering</t>
  </si>
  <si>
    <t>North of Walpole</t>
  </si>
  <si>
    <t>Late flowering snail orchid</t>
  </si>
  <si>
    <t>z.sp.laterite</t>
  </si>
  <si>
    <t>North of Southern Cross</t>
  </si>
  <si>
    <t>z.sp.'limestone'</t>
  </si>
  <si>
    <t>Perth to Dunsborough</t>
  </si>
  <si>
    <t>z.sp.'long beak'</t>
  </si>
  <si>
    <t>z.sp.'long sepals'</t>
  </si>
  <si>
    <t>z.sp.'Millers Point'</t>
  </si>
  <si>
    <t>z.sp.'miniature'</t>
  </si>
  <si>
    <t>z.sp.northern thick sepals</t>
  </si>
  <si>
    <t>Perth to Cataby</t>
  </si>
  <si>
    <t>Northern thick-sepaled snail orchid</t>
  </si>
  <si>
    <t>z.sp.'northwest'</t>
  </si>
  <si>
    <t>z.sp.'red flowered'</t>
  </si>
  <si>
    <t>z.sp.'robust' (hamiltonii)</t>
  </si>
  <si>
    <t>z.sp. 'short sepals'</t>
  </si>
  <si>
    <t>Perth to Yanchep, near coastal areas</t>
  </si>
  <si>
    <t>z.sp.'slender' (crinkled leaf)</t>
  </si>
  <si>
    <t>z.sp.'slender' (skinny)</t>
  </si>
  <si>
    <t>z.sp.'slender rufa'</t>
  </si>
  <si>
    <t>z.sp.'south coast clubbed sepals’</t>
  </si>
  <si>
    <t>z.sp.straight tops</t>
  </si>
  <si>
    <t xml:space="preserve">Murchison River to Peak Charles. Widely distributed in inland woodland and shrublands often on rocky areas </t>
  </si>
  <si>
    <t>Straight-topped rufous greenhood</t>
  </si>
  <si>
    <t>z.sp.'swamps'</t>
  </si>
  <si>
    <t>z.sp.'yellow' (Lort River)</t>
  </si>
  <si>
    <t>Pink Beaks</t>
  </si>
  <si>
    <t>Pink beaks</t>
  </si>
  <si>
    <t>Red Beaks</t>
  </si>
  <si>
    <t>Shark Bay to Israelite Bay</t>
  </si>
  <si>
    <t>Red beaks, Elephant ears</t>
  </si>
  <si>
    <t>Babakin to Corrigin, Central Wheatbelt</t>
  </si>
  <si>
    <t>Underground orchid</t>
  </si>
  <si>
    <t xml:space="preserve">South Coast Underground Orchid </t>
  </si>
  <si>
    <t>Munglinup area east of Ravensthorpe</t>
  </si>
  <si>
    <t>South coast underground orchid</t>
  </si>
  <si>
    <t xml:space="preserve">Johnston, Lionel </t>
  </si>
  <si>
    <t>Elbow Orchid</t>
  </si>
  <si>
    <t>Kalbarri to Grasspatch</t>
  </si>
  <si>
    <t>Elbow orchid</t>
  </si>
  <si>
    <t>sinensis</t>
  </si>
  <si>
    <t>Lemon-scented Sun Orchid</t>
  </si>
  <si>
    <t>Lemon scented, Sun, Vanilla orchid</t>
  </si>
  <si>
    <t>antennifera x maculata</t>
  </si>
  <si>
    <t>Western wheatbelt sun orchid</t>
  </si>
  <si>
    <t>Crimson sun orchid</t>
  </si>
  <si>
    <t>Scarse sun orchid</t>
  </si>
  <si>
    <t>Cleopatra's Needles</t>
  </si>
  <si>
    <t>Mogumber to Eneabba</t>
  </si>
  <si>
    <t>Cleopatra's needles</t>
  </si>
  <si>
    <t>Leopard Orchid</t>
  </si>
  <si>
    <t>Northampton to Israelite Bay</t>
  </si>
  <si>
    <t>Leopard orchid</t>
  </si>
  <si>
    <t>benthaminana x macrophylla</t>
  </si>
  <si>
    <t>Brilliant sun orchid</t>
  </si>
  <si>
    <t>Shirt Orchid</t>
  </si>
  <si>
    <t>Waroona to Kalbarri, also Stirling Range to Israelite Bay</t>
  </si>
  <si>
    <t>Shirt, Bell sun orchid</t>
  </si>
  <si>
    <t>Blue Sun Orchid</t>
  </si>
  <si>
    <t>Blue sun orchid</t>
  </si>
  <si>
    <t>Lilac Sun Orchid</t>
  </si>
  <si>
    <t>Perth to Hopetoun</t>
  </si>
  <si>
    <t>Lilac sun orchid</t>
  </si>
  <si>
    <t>Blue Lady Orchid</t>
  </si>
  <si>
    <t>Blue lady, Queen, Lily orchid</t>
  </si>
  <si>
    <t>Swamp Sun Orchid</t>
  </si>
  <si>
    <t>Perth to Condingup</t>
  </si>
  <si>
    <t>Swamp sun orchid</t>
  </si>
  <si>
    <t>Cinnamon Sun Orchid</t>
  </si>
  <si>
    <t>Gidgegannup in the Darling Range</t>
  </si>
  <si>
    <t>Cinnamon sun orchid</t>
  </si>
  <si>
    <t>Twisted Sun Orchid</t>
  </si>
  <si>
    <t>Twisted sun orchid</t>
  </si>
  <si>
    <t>Scarp Sun Orchid</t>
  </si>
  <si>
    <t>Armadale to Jarrahdale, Darling Range</t>
  </si>
  <si>
    <t>Scarp sun orchid</t>
  </si>
  <si>
    <t>Chestnut Sun Orchid</t>
  </si>
  <si>
    <t>Perth to Mt Ragged</t>
  </si>
  <si>
    <t>Chestnut sun orchid</t>
  </si>
  <si>
    <t>Shy Sun Orchid</t>
  </si>
  <si>
    <t>Shy sun orchid</t>
  </si>
  <si>
    <t>Coastal Sun Orchid</t>
  </si>
  <si>
    <t>Meelup to Israelite Bay, also NE of Esperance</t>
  </si>
  <si>
    <t>Coastal sun orchid</t>
  </si>
  <si>
    <t>Jackson's Sun Orchid</t>
  </si>
  <si>
    <t>Broke Inlet area</t>
  </si>
  <si>
    <t>Jackson's sun orchid</t>
  </si>
  <si>
    <t>Wandoo Sun Orchid</t>
  </si>
  <si>
    <t>Dumbleyung to Wongan Hills</t>
  </si>
  <si>
    <t>Wandoo sun orchid</t>
  </si>
  <si>
    <t>Scented Sun Orchid</t>
  </si>
  <si>
    <t>Scented sun orchid</t>
  </si>
  <si>
    <t>Eastern Curly Locks</t>
  </si>
  <si>
    <t>Watheroo to Ongerup</t>
  </si>
  <si>
    <t>Eastern curly locks, Spotted curly locks</t>
  </si>
  <si>
    <t>Crystal Brook Star Orchid</t>
  </si>
  <si>
    <t>Darling Scarp, east of Perth</t>
  </si>
  <si>
    <t>Crystal Brook star orchid</t>
  </si>
  <si>
    <t>Plum Orchid</t>
  </si>
  <si>
    <t>Three Springs to Albany</t>
  </si>
  <si>
    <t>Plum orchid</t>
  </si>
  <si>
    <t>Western Azure Sun Orchid</t>
  </si>
  <si>
    <t>Cranbrook to Eyre</t>
  </si>
  <si>
    <t>Azure sun orchid</t>
  </si>
  <si>
    <t>Plain Sun Orchid</t>
  </si>
  <si>
    <t xml:space="preserve">T. sp. northern swamps </t>
  </si>
  <si>
    <t>Plain sun orchid</t>
  </si>
  <si>
    <t>Granite Sun Orchid</t>
  </si>
  <si>
    <t>Mullewa to SA</t>
  </si>
  <si>
    <t>Granite sun orchid</t>
  </si>
  <si>
    <t>Sandplain Sun Orchid</t>
  </si>
  <si>
    <t>Kalgan River to Ravensthorpe and north to south of Nyabing</t>
  </si>
  <si>
    <t>Sandplain sun orchid</t>
  </si>
  <si>
    <t>Northern Queen of Sheba</t>
  </si>
  <si>
    <t>Lancelin to Dongara</t>
  </si>
  <si>
    <t>Freckled Sun Orchid</t>
  </si>
  <si>
    <t>North of Murchison River to East of Kalgoorlie</t>
  </si>
  <si>
    <t>Freckled sun orchid</t>
  </si>
  <si>
    <t>Sun Orchid</t>
  </si>
  <si>
    <t>sp. 'Denmark'</t>
  </si>
  <si>
    <t>Yellow Sun Orchid</t>
  </si>
  <si>
    <t>Denmark area</t>
  </si>
  <si>
    <t>Yellow sun orchid</t>
  </si>
  <si>
    <t>sp. 'late northern'</t>
  </si>
  <si>
    <t>Late Northern Scented Sun Orchid</t>
  </si>
  <si>
    <t xml:space="preserve">Sandplain shrubland and woodland between Northampton and Nerren Nerren Station </t>
  </si>
  <si>
    <t>Northern Scented Sun Orchid</t>
  </si>
  <si>
    <t>Geraldton to Nerren Nerren Station</t>
  </si>
  <si>
    <t>Northern scented sun orchid</t>
  </si>
  <si>
    <t>Orange Sun Orchid</t>
  </si>
  <si>
    <t>Woodanilling to east of Jerramungup</t>
  </si>
  <si>
    <t>Orange sun orchid</t>
  </si>
  <si>
    <t>Granite outcorps N. of Beacon amongst sedges not reeds</t>
  </si>
  <si>
    <t>Southern Queen of Sheba</t>
  </si>
  <si>
    <t>Denmark to Bremer Bay</t>
  </si>
  <si>
    <t>Thelymitra variegata</t>
  </si>
  <si>
    <t>South Coast Sun Orchid</t>
  </si>
  <si>
    <t>Southern Granites Sun Orchid</t>
  </si>
  <si>
    <t xml:space="preserve">Nannup and Albany in mossy areas </t>
  </si>
  <si>
    <t>Southern granites sun orchid</t>
  </si>
  <si>
    <t>Eastern Queen of Sheba</t>
  </si>
  <si>
    <t>Curly Locks</t>
  </si>
  <si>
    <t>Curly locks</t>
  </si>
  <si>
    <t>Star Orchid</t>
  </si>
  <si>
    <t>Three Springs to Pinjarra, also near Corrigin</t>
  </si>
  <si>
    <t>Star orchid</t>
  </si>
  <si>
    <t>Tiger Orchid</t>
  </si>
  <si>
    <t>Perth to Mt Manypeaks, also near Esperance</t>
  </si>
  <si>
    <t>Tiger orchid</t>
  </si>
  <si>
    <t>Southern Curly Locks</t>
  </si>
  <si>
    <t>Northcliffe to Mt Manypeaks</t>
  </si>
  <si>
    <t>Southern curly locks</t>
  </si>
  <si>
    <t>Queen of Sheba</t>
  </si>
  <si>
    <t>Custard Orchid</t>
  </si>
  <si>
    <t>Custard orchid</t>
  </si>
  <si>
    <t>Slender Sun Orchid</t>
  </si>
  <si>
    <t>Geraldton to Esperance, especially common Manjimup to Mt Barker</t>
  </si>
  <si>
    <t>Slender sun orchid</t>
  </si>
  <si>
    <t>Yellow Tufted Sun Orchid</t>
  </si>
  <si>
    <t>Perth to Brookton, also Esperance to Condingup</t>
  </si>
  <si>
    <t>Warridale slender sun orchid; Yellow tufted sun orchid</t>
  </si>
  <si>
    <t>York Sun Orchid</t>
  </si>
  <si>
    <t>SW of York to Beverley, scattered populations</t>
  </si>
  <si>
    <t>Bronze orchid</t>
  </si>
  <si>
    <t>Perth to Bunbury</t>
  </si>
  <si>
    <t>xCyanthera</t>
  </si>
  <si>
    <t>Mauve Rare Orchid</t>
  </si>
  <si>
    <t>Mt Barker to Margaret River</t>
  </si>
  <si>
    <t>Cyanicula sericea x Elythranthera brunonis</t>
  </si>
  <si>
    <t>Mauve Rare orchid</t>
  </si>
  <si>
    <t>oblonga</t>
  </si>
  <si>
    <t>Common jewel orchid</t>
  </si>
  <si>
    <t>Kimberley region, near Kununurra</t>
  </si>
  <si>
    <t>Jackson Rocks SE Hyden</t>
  </si>
  <si>
    <t>Pterostylis hopperii ms</t>
  </si>
  <si>
    <t>Eyre Bird Observatory and north to the limestone escarpment</t>
  </si>
  <si>
    <t>Pterostylis sp. 'Eyre' greenhood</t>
  </si>
  <si>
    <t>Varicoloured banded greenhood</t>
  </si>
  <si>
    <t>Pterostylis sp. 'greasy'</t>
  </si>
  <si>
    <t>Greasy rufous greenhood</t>
  </si>
  <si>
    <t>Pterostylis sp. 'Walpole'</t>
  </si>
  <si>
    <t>Walpole snail orchid</t>
  </si>
  <si>
    <t>all</t>
  </si>
  <si>
    <t>y</t>
  </si>
  <si>
    <t>USED SPECIES ID NUMBERS</t>
  </si>
  <si>
    <t>SHIRE Alphabetical Look Up Lists</t>
  </si>
  <si>
    <t>Town &amp; corresponding Shire</t>
  </si>
  <si>
    <t>Regions</t>
  </si>
  <si>
    <t>https://en.wikipedia.org/wiki/Local_government_areas_of_Western_Australia</t>
  </si>
  <si>
    <t>Database existing locations</t>
  </si>
  <si>
    <t>LocationShire</t>
  </si>
  <si>
    <t>DBCA LGA#</t>
  </si>
  <si>
    <t>Full Shire Name</t>
  </si>
  <si>
    <t>Shire's Region</t>
  </si>
  <si>
    <t>Reg ID</t>
  </si>
  <si>
    <t>Shire's DBCA District</t>
  </si>
  <si>
    <t>DBCA Disctrict #</t>
  </si>
  <si>
    <t>DBCA Office</t>
  </si>
  <si>
    <t>LocationTown</t>
  </si>
  <si>
    <t>Town Latitude</t>
  </si>
  <si>
    <t>Town Longitude</t>
  </si>
  <si>
    <t>tblLocationTown</t>
  </si>
  <si>
    <t>Corrected Shire VALUES
25.02.19</t>
  </si>
  <si>
    <t>tblLocationShire</t>
  </si>
  <si>
    <t>tblLocationName</t>
  </si>
  <si>
    <t>LocationTown for COUNT</t>
  </si>
  <si>
    <t>Town Species Count</t>
  </si>
  <si>
    <t>Shire Count</t>
  </si>
  <si>
    <t>Region of Shire</t>
  </si>
  <si>
    <t>Region Count</t>
  </si>
  <si>
    <t>Albany, City Of</t>
  </si>
  <si>
    <t>Great Southern</t>
  </si>
  <si>
    <t>ALBANY</t>
  </si>
  <si>
    <t>Abba River</t>
  </si>
  <si>
    <t>Armadale, City Of</t>
  </si>
  <si>
    <t>SWAN COASTAL</t>
  </si>
  <si>
    <t>Abbey</t>
  </si>
  <si>
    <t>Ashburton</t>
  </si>
  <si>
    <t>Ashburton, Shire Of</t>
  </si>
  <si>
    <t>Pilbara</t>
  </si>
  <si>
    <t>KARRATHA</t>
  </si>
  <si>
    <t>Acton Park</t>
  </si>
  <si>
    <t>South West</t>
  </si>
  <si>
    <t>Augusta-Margaret River</t>
  </si>
  <si>
    <t>Augusta-Margaret River, Shire Of</t>
  </si>
  <si>
    <t>BLACKWOOD</t>
  </si>
  <si>
    <t>Wheatbelt</t>
  </si>
  <si>
    <t>Bassendean</t>
  </si>
  <si>
    <t>Bassendean, Town Of</t>
  </si>
  <si>
    <t>Peel</t>
  </si>
  <si>
    <t>Bayswater</t>
  </si>
  <si>
    <t>Bayswater, City Of</t>
  </si>
  <si>
    <t>Aldersyde</t>
  </si>
  <si>
    <t>Kimberley</t>
  </si>
  <si>
    <t>Belmont, City Of</t>
  </si>
  <si>
    <t>Alexandra Bridge</t>
  </si>
  <si>
    <t>Mid West</t>
  </si>
  <si>
    <t>Beverley, Shire Of</t>
  </si>
  <si>
    <t>CENTRAL WHEATBELT</t>
  </si>
  <si>
    <t>Allanooka</t>
  </si>
  <si>
    <t>Gascoyne</t>
  </si>
  <si>
    <t>Mt Augusta</t>
  </si>
  <si>
    <t>Boddington, Shire Of</t>
  </si>
  <si>
    <t>PERTH HILLS</t>
  </si>
  <si>
    <t>Allanson</t>
  </si>
  <si>
    <t>North West</t>
  </si>
  <si>
    <t>Boyup Brook, Shire Of</t>
  </si>
  <si>
    <t>Alma</t>
  </si>
  <si>
    <t>Goldfields</t>
  </si>
  <si>
    <t>Sandlewood Road</t>
  </si>
  <si>
    <t>Bridgetown-Greenbushes</t>
  </si>
  <si>
    <t>Bridgetown-Greenbushes, Shire Of</t>
  </si>
  <si>
    <t>Sharp Point</t>
  </si>
  <si>
    <t>Brookton, Shire Of</t>
  </si>
  <si>
    <t>NARROGIN</t>
  </si>
  <si>
    <t>Amelup</t>
  </si>
  <si>
    <t>Broome</t>
  </si>
  <si>
    <t>Broome, Shire Of</t>
  </si>
  <si>
    <t>WEST KIMBERLEY</t>
  </si>
  <si>
    <t>Amery</t>
  </si>
  <si>
    <t>Broomehill-Tambellup</t>
  </si>
  <si>
    <t>Broomehill-Tambellup, Shire Of</t>
  </si>
  <si>
    <t>Bakers Junction</t>
  </si>
  <si>
    <t>South Coast Hwy, 2.5km E Chester Pass Road</t>
  </si>
  <si>
    <t>Bruce Rock</t>
  </si>
  <si>
    <t>Bruce Rock, Shire Of</t>
  </si>
  <si>
    <t>Ardath</t>
  </si>
  <si>
    <t>Bayonett Head</t>
  </si>
  <si>
    <t>Bunbury, City Of</t>
  </si>
  <si>
    <t>WELLINGTON</t>
  </si>
  <si>
    <t>Ardross</t>
  </si>
  <si>
    <t>Busselton, Shire Of</t>
  </si>
  <si>
    <t>Argyle</t>
  </si>
  <si>
    <t>Cambridge</t>
  </si>
  <si>
    <t>Cambridge, Town Of</t>
  </si>
  <si>
    <t>Bibulmen Track</t>
  </si>
  <si>
    <t>Canning</t>
  </si>
  <si>
    <t>Canning, City Of</t>
  </si>
  <si>
    <t>Arrino</t>
  </si>
  <si>
    <t>ID</t>
  </si>
  <si>
    <t>DBCA OFFICE</t>
  </si>
  <si>
    <t>Capel, Shire Of</t>
  </si>
  <si>
    <t>KALGOORLIE</t>
  </si>
  <si>
    <t>Emu Point</t>
  </si>
  <si>
    <t>Carnamah</t>
  </si>
  <si>
    <t>Carnamah, Shire Of</t>
  </si>
  <si>
    <t>MOORA</t>
  </si>
  <si>
    <t>Arthur River</t>
  </si>
  <si>
    <t>EAST KIMBERLEY</t>
  </si>
  <si>
    <t>KUNNUNARRA</t>
  </si>
  <si>
    <t>Carnarvon</t>
  </si>
  <si>
    <t>Carnarvon, Shire Of</t>
  </si>
  <si>
    <t>SHARK BAY</t>
  </si>
  <si>
    <t>Ashendon</t>
  </si>
  <si>
    <t>BROOME</t>
  </si>
  <si>
    <t>Chapman Valley, Shire Of</t>
  </si>
  <si>
    <t>GERALDTON</t>
  </si>
  <si>
    <t>Atwell</t>
  </si>
  <si>
    <t>Chittering, Shire Of</t>
  </si>
  <si>
    <t>JURIEN BAY</t>
  </si>
  <si>
    <t>Gnowellen</t>
  </si>
  <si>
    <t>Claremont</t>
  </si>
  <si>
    <t>Claremont, Town Of</t>
  </si>
  <si>
    <t>DENHAM</t>
  </si>
  <si>
    <t>Cockburn</t>
  </si>
  <si>
    <t>Cockburn, City Of</t>
  </si>
  <si>
    <t>Baandee</t>
  </si>
  <si>
    <t xml:space="preserve">EXMOUTH </t>
  </si>
  <si>
    <t>Collie, Shire Of</t>
  </si>
  <si>
    <t>Coolgardie</t>
  </si>
  <si>
    <t>Coolgardie, Shire Of</t>
  </si>
  <si>
    <t>Badgebup</t>
  </si>
  <si>
    <t>PILBARA</t>
  </si>
  <si>
    <t>Coorow, Shire Of</t>
  </si>
  <si>
    <t>Badgerin Rock</t>
  </si>
  <si>
    <t>Green Valley</t>
  </si>
  <si>
    <t>Corrigin, Shire Of</t>
  </si>
  <si>
    <t>Badgin</t>
  </si>
  <si>
    <t>ESPERANCE</t>
  </si>
  <si>
    <t>Cottesloe</t>
  </si>
  <si>
    <t>Cottesloe, Town Of</t>
  </si>
  <si>
    <t>BUSSELTON</t>
  </si>
  <si>
    <t>Gull Rocks</t>
  </si>
  <si>
    <t>Cranbrook, Shire Of</t>
  </si>
  <si>
    <t>Badjaling</t>
  </si>
  <si>
    <t>COLLIE</t>
  </si>
  <si>
    <t>Cuballing</t>
  </si>
  <si>
    <t>Cuballing, Shire Of</t>
  </si>
  <si>
    <t>Bailup</t>
  </si>
  <si>
    <t>MUNDARING</t>
  </si>
  <si>
    <t>Little Grove</t>
  </si>
  <si>
    <t>Cue</t>
  </si>
  <si>
    <t>Cue, Shire Of</t>
  </si>
  <si>
    <t>WANNEROO</t>
  </si>
  <si>
    <t>Lower Kalgan</t>
  </si>
  <si>
    <t>Cunderdin</t>
  </si>
  <si>
    <t>Cunderdin, Shire Of</t>
  </si>
  <si>
    <t>Bakers Hill</t>
  </si>
  <si>
    <t>DONNELLY</t>
  </si>
  <si>
    <t>PEMBERTON</t>
  </si>
  <si>
    <t>Lower King</t>
  </si>
  <si>
    <t>Dalwallinu</t>
  </si>
  <si>
    <t>Dalwallinu, Shire Of</t>
  </si>
  <si>
    <t>FRANKLAND</t>
  </si>
  <si>
    <t>WALPOLE</t>
  </si>
  <si>
    <t>Dandaragan, Shire Of</t>
  </si>
  <si>
    <t>Baladjie</t>
  </si>
  <si>
    <t>MERREDIN</t>
  </si>
  <si>
    <t>Lowlands</t>
  </si>
  <si>
    <t>Dardanup</t>
  </si>
  <si>
    <t>Dardanup, Shire Of</t>
  </si>
  <si>
    <t>Balagundi</t>
  </si>
  <si>
    <t>GREAT SOUTHERN</t>
  </si>
  <si>
    <t>Mt  Melville</t>
  </si>
  <si>
    <t>Denmark, Shire Of</t>
  </si>
  <si>
    <t>Balgarri</t>
  </si>
  <si>
    <t>Mt Many Peaks</t>
  </si>
  <si>
    <t>Derby-West Kimberley</t>
  </si>
  <si>
    <t>Derby-West Kimberley, Shire Of</t>
  </si>
  <si>
    <t>Donnybrook-Balingup</t>
  </si>
  <si>
    <t>Donnybrook-Balingup, Shire Of</t>
  </si>
  <si>
    <t>Balkuling</t>
  </si>
  <si>
    <t>Dowerin, Shire Of</t>
  </si>
  <si>
    <t>Balladong</t>
  </si>
  <si>
    <t>Dumbleyung, Shire Of</t>
  </si>
  <si>
    <t>Balladonia</t>
  </si>
  <si>
    <t>Dundas</t>
  </si>
  <si>
    <t>Dundas, Shire Of</t>
  </si>
  <si>
    <t>East Fremantle</t>
  </si>
  <si>
    <t>East Fremantle, Town Of</t>
  </si>
  <si>
    <t>East Pilbara</t>
  </si>
  <si>
    <t>East Pilbara, Shire Of</t>
  </si>
  <si>
    <t>Two People's Bay road</t>
  </si>
  <si>
    <t>Esperance, Shire Of</t>
  </si>
  <si>
    <t>Wellstead Cross</t>
  </si>
  <si>
    <t>Exmouth</t>
  </si>
  <si>
    <t>Exmouth, Shire Of</t>
  </si>
  <si>
    <t>EXMOUTH</t>
  </si>
  <si>
    <t>Banksiadale</t>
  </si>
  <si>
    <t>Fremantle</t>
  </si>
  <si>
    <t>Fremantle, City Of</t>
  </si>
  <si>
    <t>Bannister</t>
  </si>
  <si>
    <t>Gingin, Shire Of</t>
  </si>
  <si>
    <t>Barbalin</t>
  </si>
  <si>
    <t>Bedfordale</t>
  </si>
  <si>
    <t>Gnowangerup, Shire Of</t>
  </si>
  <si>
    <t>Goomalling, Shire Of</t>
  </si>
  <si>
    <t>Bardoc</t>
  </si>
  <si>
    <t>Anstey Road swamp</t>
  </si>
  <si>
    <t>Gosnells</t>
  </si>
  <si>
    <t>Gosnells, City Of</t>
  </si>
  <si>
    <t>cnr Wright and Nicholson Rd</t>
  </si>
  <si>
    <t>Greater Geraldton</t>
  </si>
  <si>
    <t>Greater Geraldton, City Of</t>
  </si>
  <si>
    <t>Barrel Well Community</t>
  </si>
  <si>
    <t>Halls Creek</t>
  </si>
  <si>
    <t>Halls Creek, Shire Of</t>
  </si>
  <si>
    <t>Harvey, Shire Of</t>
  </si>
  <si>
    <t>Illawarra</t>
  </si>
  <si>
    <t>Irwin, Shire Of</t>
  </si>
  <si>
    <t>Karagullan</t>
  </si>
  <si>
    <t>Mundi Brook</t>
  </si>
  <si>
    <t>Jerramungup, Shire Of</t>
  </si>
  <si>
    <t>Joondalup, City Of</t>
  </si>
  <si>
    <t>Kalamunda, Shire Of</t>
  </si>
  <si>
    <t>Beechina</t>
  </si>
  <si>
    <t>Kalgoorlie-Boulder</t>
  </si>
  <si>
    <t>Kalgoorlie-Boulder, City Of</t>
  </si>
  <si>
    <t>Beedelup</t>
  </si>
  <si>
    <t>Karratha</t>
  </si>
  <si>
    <t>Karratha, City of</t>
  </si>
  <si>
    <t>Beela</t>
  </si>
  <si>
    <t>Katanning, Shire Of</t>
  </si>
  <si>
    <t>Beenong</t>
  </si>
  <si>
    <t>Brookton Hwy 20km E of Canning Rd</t>
  </si>
  <si>
    <t>Kellerberrin</t>
  </si>
  <si>
    <t>Kellerberrin, Shire Of</t>
  </si>
  <si>
    <t>Brookton Hwy 8km E of Ashendon Rd</t>
  </si>
  <si>
    <t>Kent</t>
  </si>
  <si>
    <t>Kent, Shire Of</t>
  </si>
  <si>
    <t>Bejoording</t>
  </si>
  <si>
    <t>Dale Rd</t>
  </si>
  <si>
    <t>Kojonup, Shire Of</t>
  </si>
  <si>
    <t>Belka</t>
  </si>
  <si>
    <t>Roleystone</t>
  </si>
  <si>
    <t>Kondinin</t>
  </si>
  <si>
    <t>Kondinin, Shire Of</t>
  </si>
  <si>
    <t>Bellevue</t>
  </si>
  <si>
    <t>Canning Mills Road</t>
  </si>
  <si>
    <t>Koorda</t>
  </si>
  <si>
    <t>Koorda, Shire Of</t>
  </si>
  <si>
    <t>Kulin, Shire Of</t>
  </si>
  <si>
    <t>Bencubbin</t>
  </si>
  <si>
    <t>cnr Canning Mills Rd and Urch Rd</t>
  </si>
  <si>
    <t>Kwinana, Town Of</t>
  </si>
  <si>
    <t>Bendering</t>
  </si>
  <si>
    <t>Lake Grace</t>
  </si>
  <si>
    <t>Lake Grace, Shire Of</t>
  </si>
  <si>
    <t>Benger</t>
  </si>
  <si>
    <t>Sylvania Park</t>
  </si>
  <si>
    <t>Laverton</t>
  </si>
  <si>
    <t>Laverton, Shire Of</t>
  </si>
  <si>
    <t>Benjaberring</t>
  </si>
  <si>
    <t>Leonora</t>
  </si>
  <si>
    <t>Leonora, Shire Of</t>
  </si>
  <si>
    <t>Benjinup</t>
  </si>
  <si>
    <t>Mandurah, City Of</t>
  </si>
  <si>
    <t>Manjimup, Shire Of</t>
  </si>
  <si>
    <t>Bertram</t>
  </si>
  <si>
    <t>Meekatharra</t>
  </si>
  <si>
    <t>Meekatharra, Shire Of</t>
  </si>
  <si>
    <t>Melville</t>
  </si>
  <si>
    <t>Melville, City Of</t>
  </si>
  <si>
    <t>Bibra Lake</t>
  </si>
  <si>
    <t>Menzies</t>
  </si>
  <si>
    <t>Menzies, Shire Of</t>
  </si>
  <si>
    <t>Merredin</t>
  </si>
  <si>
    <t>Merredin, Shire Of</t>
  </si>
  <si>
    <t>Big Grove</t>
  </si>
  <si>
    <t>Mingenew</t>
  </si>
  <si>
    <t>Mingenew, Shire Of</t>
  </si>
  <si>
    <t>Bilbarin</t>
  </si>
  <si>
    <t>Moora, Shire Of</t>
  </si>
  <si>
    <t>Bindi Bindi</t>
  </si>
  <si>
    <t>Morawa</t>
  </si>
  <si>
    <t>Morawa, Shire Of</t>
  </si>
  <si>
    <t>Mosman Park</t>
  </si>
  <si>
    <t>Mosman Park, Town Of</t>
  </si>
  <si>
    <t>Boodijup Valley</t>
  </si>
  <si>
    <t>Mount Magnet</t>
  </si>
  <si>
    <t>Mount Magnet, Shire Of</t>
  </si>
  <si>
    <t>Mount Marshall</t>
  </si>
  <si>
    <t>Mount Marshall, Shire Of</t>
  </si>
  <si>
    <t>Cowarumup Bay Road</t>
  </si>
  <si>
    <t>Mukinbudin, Shire Of</t>
  </si>
  <si>
    <t>Black Flag</t>
  </si>
  <si>
    <t>Coweramup</t>
  </si>
  <si>
    <t>Mullewa, Shire Of</t>
  </si>
  <si>
    <t>Blythewood</t>
  </si>
  <si>
    <t>Mundaring, Shire Of</t>
  </si>
  <si>
    <t>Boallia</t>
  </si>
  <si>
    <t>Coweramup Rd</t>
  </si>
  <si>
    <t>Murchison</t>
  </si>
  <si>
    <t>Murchison, Shire Of</t>
  </si>
  <si>
    <t>Bodallin</t>
  </si>
  <si>
    <t>Murray</t>
  </si>
  <si>
    <t>Murray, Shire Of</t>
  </si>
  <si>
    <t>Nannup, Shire Of</t>
  </si>
  <si>
    <t>Calgardup Cave</t>
  </si>
  <si>
    <t>Narembeen</t>
  </si>
  <si>
    <t>Narembeen, Shire Of</t>
  </si>
  <si>
    <t>Narrogin, Shire Of</t>
  </si>
  <si>
    <t>Bonnie Rock</t>
  </si>
  <si>
    <t>Nedlands</t>
  </si>
  <si>
    <t>Nedlands, City Of</t>
  </si>
  <si>
    <t>Bonnie Vale</t>
  </si>
  <si>
    <t>Ngaanyatjarraku</t>
  </si>
  <si>
    <t>Ngaanyatjarraku, Shire Of</t>
  </si>
  <si>
    <t>Boodarockin</t>
  </si>
  <si>
    <t>Northam</t>
  </si>
  <si>
    <t>Northam, Shire Of</t>
  </si>
  <si>
    <t>Northampton, Shire Of</t>
  </si>
  <si>
    <t>Boogardie</t>
  </si>
  <si>
    <t>Mowen Rd</t>
  </si>
  <si>
    <t>DRF mound</t>
  </si>
  <si>
    <t>Nungarin, Shire Of</t>
  </si>
  <si>
    <t>Bookara</t>
  </si>
  <si>
    <t>Bussell Hwy</t>
  </si>
  <si>
    <t>Peppermint Grove</t>
  </si>
  <si>
    <t>Peppermint Grove, Shire Of</t>
  </si>
  <si>
    <t>Boolading</t>
  </si>
  <si>
    <t>Perenjori, Shire Of</t>
  </si>
  <si>
    <t>Booraan</t>
  </si>
  <si>
    <t>Perth, City Of</t>
  </si>
  <si>
    <t>Pingelly, Shire Of</t>
  </si>
  <si>
    <t>Boorara</t>
  </si>
  <si>
    <t>Cloverdale</t>
  </si>
  <si>
    <t>Plantagenet</t>
  </si>
  <si>
    <t>Plantagenet, Shire Of</t>
  </si>
  <si>
    <t>Boraning</t>
  </si>
  <si>
    <t>Port Hedland</t>
  </si>
  <si>
    <t>Port Hedland, Town Of</t>
  </si>
  <si>
    <t>Quairading</t>
  </si>
  <si>
    <t>Quairading, Shire Of</t>
  </si>
  <si>
    <t>Ravensthorpe, Shire Of</t>
  </si>
  <si>
    <t>Bornholm</t>
  </si>
  <si>
    <t>Rockingham</t>
  </si>
  <si>
    <t>Rockingham, City Of</t>
  </si>
  <si>
    <t>Boscabel</t>
  </si>
  <si>
    <t>Roebourne</t>
  </si>
  <si>
    <t>Roebourne, Shire Of</t>
  </si>
  <si>
    <t>Sandstone</t>
  </si>
  <si>
    <t>Sandstone, Shire Of</t>
  </si>
  <si>
    <t>Boulder</t>
  </si>
  <si>
    <t>Serpentine-Jarrahdale</t>
  </si>
  <si>
    <t>Serpentine-Jarrahdale, Shire Of</t>
  </si>
  <si>
    <t>Boundain</t>
  </si>
  <si>
    <t>Shark Bay</t>
  </si>
  <si>
    <t>Shark Bay, Shire Of</t>
  </si>
  <si>
    <t>South Perth</t>
  </si>
  <si>
    <t>South Perth, City Of</t>
  </si>
  <si>
    <t>Bovell</t>
  </si>
  <si>
    <t>Crossman</t>
  </si>
  <si>
    <t>Stirling</t>
  </si>
  <si>
    <t>Stirling, City Of</t>
  </si>
  <si>
    <t>Bow Bridge</t>
  </si>
  <si>
    <t>Subiaco</t>
  </si>
  <si>
    <t>Subiaco, City Of</t>
  </si>
  <si>
    <t>Bowelling</t>
  </si>
  <si>
    <t>Swan</t>
  </si>
  <si>
    <t>Swan, City Of</t>
  </si>
  <si>
    <t>Bowgada</t>
  </si>
  <si>
    <t>Tammin</t>
  </si>
  <si>
    <t>Tammin, Shire Of</t>
  </si>
  <si>
    <t>Three Springs, Shire Of</t>
  </si>
  <si>
    <t>Boya</t>
  </si>
  <si>
    <t>Toodyay, Shire Of</t>
  </si>
  <si>
    <t>Boyagin</t>
  </si>
  <si>
    <t>Trayning</t>
  </si>
  <si>
    <t>Trayning, Shire Of</t>
  </si>
  <si>
    <t>Upper Gascoyne</t>
  </si>
  <si>
    <t>Upper Gascoyne, Shire Of</t>
  </si>
  <si>
    <t>Victoria Park</t>
  </si>
  <si>
    <t>Victoria Park, Town Of</t>
  </si>
  <si>
    <t>Victoria Plains</t>
  </si>
  <si>
    <t>Victoria Plains, Shire Of</t>
  </si>
  <si>
    <t>Bramley</t>
  </si>
  <si>
    <t>Vincent</t>
  </si>
  <si>
    <t>Vincent, Town Of</t>
  </si>
  <si>
    <t>Bremer Bay</t>
  </si>
  <si>
    <t>Wagin, Shire Of</t>
  </si>
  <si>
    <t>Breton Bay</t>
  </si>
  <si>
    <t>Wandering, Shire Of</t>
  </si>
  <si>
    <t>Wanneroo</t>
  </si>
  <si>
    <t>Wanneroo, City Of</t>
  </si>
  <si>
    <t>Broad Arrow</t>
  </si>
  <si>
    <t>Bridgetown - Greenbushes</t>
  </si>
  <si>
    <t>Waroona, Shire Of</t>
  </si>
  <si>
    <t>Broadwater</t>
  </si>
  <si>
    <t>West Arthur</t>
  </si>
  <si>
    <t>West Arthur, Shire Of</t>
  </si>
  <si>
    <t>Westonia</t>
  </si>
  <si>
    <t>Westonia, Shire Of</t>
  </si>
  <si>
    <t>Brookdale</t>
  </si>
  <si>
    <t>Wickepin, Shire Of</t>
  </si>
  <si>
    <t>Brookhampton</t>
  </si>
  <si>
    <t>Williams, Shire Of</t>
  </si>
  <si>
    <t>Wilgarrup</t>
  </si>
  <si>
    <t>Wiluna</t>
  </si>
  <si>
    <t>Wiluna, Shire Of</t>
  </si>
  <si>
    <t>Wongan-Ballidu, Shire Of</t>
  </si>
  <si>
    <t>Broomehill</t>
  </si>
  <si>
    <t>Pingerculling Reserve</t>
  </si>
  <si>
    <t>Woodanilling, Shire Of</t>
  </si>
  <si>
    <t>Weam Reserve (1)</t>
  </si>
  <si>
    <t>Wyalkatchem, Shire Of</t>
  </si>
  <si>
    <t>Weam Reserve (2)</t>
  </si>
  <si>
    <t>Wyndham-East Kimberley</t>
  </si>
  <si>
    <t>Wyndham-East Kimberley, Shire Of</t>
  </si>
  <si>
    <t>Brunswick Junction</t>
  </si>
  <si>
    <t>Yalgoo</t>
  </si>
  <si>
    <t>Yalgoo, Shire Of</t>
  </si>
  <si>
    <t>Buckingham</t>
  </si>
  <si>
    <t>Yilgarn</t>
  </si>
  <si>
    <t>Yilgarn, Shire Of</t>
  </si>
  <si>
    <t>Buckland</t>
  </si>
  <si>
    <t>York, Shire Of</t>
  </si>
  <si>
    <t>Bullabulling</t>
  </si>
  <si>
    <t>Bullsbrook</t>
  </si>
  <si>
    <t>Bulong</t>
  </si>
  <si>
    <t>Bulyee</t>
  </si>
  <si>
    <t>Bungulla</t>
  </si>
  <si>
    <t>Corrigin-Quairading</t>
  </si>
  <si>
    <t>Buniche</t>
  </si>
  <si>
    <t>Bunjil</t>
  </si>
  <si>
    <t>Burbanks</t>
  </si>
  <si>
    <t>Burekup</t>
  </si>
  <si>
    <t>Burlong</t>
  </si>
  <si>
    <t>Burracoppin</t>
  </si>
  <si>
    <t>Burran Rock</t>
  </si>
  <si>
    <t>Burringurrah</t>
  </si>
  <si>
    <t>Cadoux</t>
  </si>
  <si>
    <t>Carbunup River</t>
  </si>
  <si>
    <t>Calingiri</t>
  </si>
  <si>
    <t>Camillo</t>
  </si>
  <si>
    <t>Cancanning</t>
  </si>
  <si>
    <t>Cape Arid</t>
  </si>
  <si>
    <t>Geographe Bay</t>
  </si>
  <si>
    <t>Siesata Park Reserve</t>
  </si>
  <si>
    <t>Cape Arid National Park</t>
  </si>
  <si>
    <t>Cape Burney</t>
  </si>
  <si>
    <t>Cape Le Grand National Park</t>
  </si>
  <si>
    <t>Caraban</t>
  </si>
  <si>
    <t>Canningvale</t>
  </si>
  <si>
    <t>Carcoola</t>
  </si>
  <si>
    <t>Cardup</t>
  </si>
  <si>
    <t>Kenwick</t>
  </si>
  <si>
    <t>Carey Park</t>
  </si>
  <si>
    <t>Carlotta</t>
  </si>
  <si>
    <t>North Boyanup</t>
  </si>
  <si>
    <t>Carrabin</t>
  </si>
  <si>
    <t>Carramar</t>
  </si>
  <si>
    <t>Beekeeper Road</t>
  </si>
  <si>
    <t>Cartmeticup</t>
  </si>
  <si>
    <t>Castletown</t>
  </si>
  <si>
    <t>Centennial Park</t>
  </si>
  <si>
    <t>Cervantes</t>
  </si>
  <si>
    <t>Chadoora</t>
  </si>
  <si>
    <t>Chadwick</t>
  </si>
  <si>
    <t>Champion Lakes</t>
  </si>
  <si>
    <t>Chandler</t>
  </si>
  <si>
    <t>Chapman Hill</t>
  </si>
  <si>
    <t>Muchea</t>
  </si>
  <si>
    <t>Chinocup</t>
  </si>
  <si>
    <t>Chowerup</t>
  </si>
  <si>
    <t>Jandakot</t>
  </si>
  <si>
    <t>Jandakot Regional Park</t>
  </si>
  <si>
    <t>Taylor Raod</t>
  </si>
  <si>
    <t>Clifton</t>
  </si>
  <si>
    <t>Yangebup</t>
  </si>
  <si>
    <t>Cocklebiddy</t>
  </si>
  <si>
    <t>Codjatotine</t>
  </si>
  <si>
    <t>Cold Harbour</t>
  </si>
  <si>
    <t>Collanilling</t>
  </si>
  <si>
    <t>Collie Cardiff</t>
  </si>
  <si>
    <t>Coorow Greenhead Road</t>
  </si>
  <si>
    <t>Collingwood Heights</t>
  </si>
  <si>
    <t>Collingwood Park</t>
  </si>
  <si>
    <t>Depot Hill Nature Reserve</t>
  </si>
  <si>
    <t>Colreavy</t>
  </si>
  <si>
    <t>Greenhead</t>
  </si>
  <si>
    <t>Coorow-Greenhaed rd</t>
  </si>
  <si>
    <t>Congelin</t>
  </si>
  <si>
    <t>Contine</t>
  </si>
  <si>
    <t>Cookernup</t>
  </si>
  <si>
    <t>Coolup</t>
  </si>
  <si>
    <t>Coomberdale</t>
  </si>
  <si>
    <t>Coonana</t>
  </si>
  <si>
    <t>Coondle</t>
  </si>
  <si>
    <t>Copley</t>
  </si>
  <si>
    <t>Corinthia</t>
  </si>
  <si>
    <t>Cowcowing</t>
  </si>
  <si>
    <t>Cramphorne</t>
  </si>
  <si>
    <t>Crowea</t>
  </si>
  <si>
    <t>Culham</t>
  </si>
  <si>
    <t>Cundeelee</t>
  </si>
  <si>
    <t>Cundinup</t>
  </si>
  <si>
    <t>Cuthbert</t>
  </si>
  <si>
    <t>Daggar Hills</t>
  </si>
  <si>
    <t>Dalyup</t>
  </si>
  <si>
    <t>Dandanning</t>
  </si>
  <si>
    <t>Dangin</t>
  </si>
  <si>
    <t>Darkan</t>
  </si>
  <si>
    <t>Darling Downs</t>
  </si>
  <si>
    <t>Darlington</t>
  </si>
  <si>
    <t>Dattening</t>
  </si>
  <si>
    <t>Davenport</t>
  </si>
  <si>
    <t>Deanmill</t>
  </si>
  <si>
    <t>Regan's Ford</t>
  </si>
  <si>
    <t>Desmond</t>
  </si>
  <si>
    <t>Boat Harbour</t>
  </si>
  <si>
    <t>Dianella Heights</t>
  </si>
  <si>
    <t>Dingup</t>
  </si>
  <si>
    <t>Dinninup</t>
  </si>
  <si>
    <t>Dongara</t>
  </si>
  <si>
    <t>Dongolocking</t>
  </si>
  <si>
    <t>Donnelly River (Wheatley)</t>
  </si>
  <si>
    <t>Doodenanning</t>
  </si>
  <si>
    <t>Doodlakine</t>
  </si>
  <si>
    <t>Drome</t>
  </si>
  <si>
    <t>Drummond Cove</t>
  </si>
  <si>
    <t>Dudawa</t>
  </si>
  <si>
    <t>Dudinin</t>
  </si>
  <si>
    <t>Dulyalbin</t>
  </si>
  <si>
    <t>Dumbarton</t>
  </si>
  <si>
    <t>Perrilup</t>
  </si>
  <si>
    <t>Poison Point</t>
  </si>
  <si>
    <t>Dunnsville</t>
  </si>
  <si>
    <t>Duranillin</t>
  </si>
  <si>
    <t>Sinker Bay carpark</t>
  </si>
  <si>
    <t>Dwarda</t>
  </si>
  <si>
    <t>East Bowes</t>
  </si>
  <si>
    <t>Mazzaroth Bay Rd</t>
  </si>
  <si>
    <t>East Bunbury</t>
  </si>
  <si>
    <t>East Damboring</t>
  </si>
  <si>
    <t>Williams Bay</t>
  </si>
  <si>
    <t>Ejanding</t>
  </si>
  <si>
    <t>Donnybrook - Balingup</t>
  </si>
  <si>
    <t>Elabbin</t>
  </si>
  <si>
    <t>Elachbutting</t>
  </si>
  <si>
    <t>Elgin</t>
  </si>
  <si>
    <t>Namelcatchem Reserve</t>
  </si>
  <si>
    <t>Manmanning</t>
  </si>
  <si>
    <t>Emu Flat</t>
  </si>
  <si>
    <t>Emu Hill</t>
  </si>
  <si>
    <t>Nyabing Rd cnr Datatine Rd</t>
  </si>
  <si>
    <t>Ennuin</t>
  </si>
  <si>
    <t>Eradu</t>
  </si>
  <si>
    <t>Erikin</t>
  </si>
  <si>
    <t>Etmilyn</t>
  </si>
  <si>
    <t>Eucla</t>
  </si>
  <si>
    <t>Thistle Cove</t>
  </si>
  <si>
    <t>Whistling Rock</t>
  </si>
  <si>
    <t>Ewlyamartup</t>
  </si>
  <si>
    <t>Cockatoo camp</t>
  </si>
  <si>
    <t>Fairbridge</t>
  </si>
  <si>
    <t>Ferguson</t>
  </si>
  <si>
    <t>Feysville</t>
  </si>
  <si>
    <t>Flinders Bay</t>
  </si>
  <si>
    <t>Dalyup River</t>
  </si>
  <si>
    <t>Flint</t>
  </si>
  <si>
    <t>Forest Grove</t>
  </si>
  <si>
    <t>Forrest</t>
  </si>
  <si>
    <t>Forrest Beach</t>
  </si>
  <si>
    <t>Kepwari Nature Reserve</t>
  </si>
  <si>
    <t>Frenchman Bay</t>
  </si>
  <si>
    <t>Furnissdale</t>
  </si>
  <si>
    <t>Esperenace</t>
  </si>
  <si>
    <t>Gabbin</t>
  </si>
  <si>
    <t>Gairdner</t>
  </si>
  <si>
    <t>Galena</t>
  </si>
  <si>
    <t>Garratt</t>
  </si>
  <si>
    <t>Gascoyne Junction</t>
  </si>
  <si>
    <t>Styles Rock</t>
  </si>
  <si>
    <t>Gelorup</t>
  </si>
  <si>
    <t>Scadden</t>
  </si>
  <si>
    <t>Ghooli</t>
  </si>
  <si>
    <t>Speddingup Wildflower reserve</t>
  </si>
  <si>
    <t>Gillimanning</t>
  </si>
  <si>
    <t>Yerritup</t>
  </si>
  <si>
    <t>Gindalbie</t>
  </si>
  <si>
    <t>Gingin West</t>
  </si>
  <si>
    <t>Moora-Bindoon Rd</t>
  </si>
  <si>
    <t>Gledhow</t>
  </si>
  <si>
    <t>mogumber</t>
  </si>
  <si>
    <t>Glen Iris</t>
  </si>
  <si>
    <t>Glenoran</t>
  </si>
  <si>
    <t>Gnangarra</t>
  </si>
  <si>
    <t>Moore River NP</t>
  </si>
  <si>
    <t>Wannamal tennis courts</t>
  </si>
  <si>
    <t>Golden Ridge</t>
  </si>
  <si>
    <t>Yeal Swamp</t>
  </si>
  <si>
    <t>Goode Beach</t>
  </si>
  <si>
    <t>Gorrie</t>
  </si>
  <si>
    <t>Rubbish tip</t>
  </si>
  <si>
    <t>Grass Patch</t>
  </si>
  <si>
    <t>Grass Valley</t>
  </si>
  <si>
    <t>Green Head</t>
  </si>
  <si>
    <t>South Formby</t>
  </si>
  <si>
    <t>Formby Nature Reserve</t>
  </si>
  <si>
    <t>Greenough</t>
  </si>
  <si>
    <t>Greenwood</t>
  </si>
  <si>
    <t>Grimwade</t>
  </si>
  <si>
    <t>Gudarra</t>
  </si>
  <si>
    <t>Guilderton</t>
  </si>
  <si>
    <t>Gullewa</t>
  </si>
  <si>
    <t>Gutha</t>
  </si>
  <si>
    <t>Walkaway</t>
  </si>
  <si>
    <t>Gwambygine</t>
  </si>
  <si>
    <t>Gwindinup</t>
  </si>
  <si>
    <t>Hamel</t>
  </si>
  <si>
    <t>Harris River</t>
  </si>
  <si>
    <t>Harrisdale</t>
  </si>
  <si>
    <t>Lake Preston</t>
  </si>
  <si>
    <t>Hay</t>
  </si>
  <si>
    <t>Haynes</t>
  </si>
  <si>
    <t>Hazelvale</t>
  </si>
  <si>
    <t>Wellesley &amp; Wellington Roads</t>
  </si>
  <si>
    <t>Helena Valley</t>
  </si>
  <si>
    <t>Hester</t>
  </si>
  <si>
    <t>Higginsville</t>
  </si>
  <si>
    <t>Highbury</t>
  </si>
  <si>
    <t>Hilbert</t>
  </si>
  <si>
    <t>Dongera</t>
  </si>
  <si>
    <t>Floraland CP</t>
  </si>
  <si>
    <t>Hines Hill</t>
  </si>
  <si>
    <t>Hithergreen</t>
  </si>
  <si>
    <t>Hoddys Well</t>
  </si>
  <si>
    <t>Hoffman</t>
  </si>
  <si>
    <t>Holleton</t>
  </si>
  <si>
    <t>Boxwood Hill Ongerup Road</t>
  </si>
  <si>
    <t>Holmwood</t>
  </si>
  <si>
    <t>Holyoake</t>
  </si>
  <si>
    <t>Houtman Abrolhos</t>
  </si>
  <si>
    <t>Hovea</t>
  </si>
  <si>
    <t>Ikewa</t>
  </si>
  <si>
    <t>Inglehope</t>
  </si>
  <si>
    <t>Inkpen</t>
  </si>
  <si>
    <t>Irishtown</t>
  </si>
  <si>
    <t>Israelite Bay</t>
  </si>
  <si>
    <t>Isseka</t>
  </si>
  <si>
    <t>Jalbarragup</t>
  </si>
  <si>
    <t>Jaloran</t>
  </si>
  <si>
    <t>Yarditup</t>
  </si>
  <si>
    <t>Marningarup Road West</t>
  </si>
  <si>
    <t>Jardee</t>
  </si>
  <si>
    <t>Warwick</t>
  </si>
  <si>
    <t>Jennacubbine</t>
  </si>
  <si>
    <t>Jennapullin</t>
  </si>
  <si>
    <t>Jerdacuttup</t>
  </si>
  <si>
    <t>Jibberding</t>
  </si>
  <si>
    <t>Kalamunda National Park</t>
  </si>
  <si>
    <t>Jindong</t>
  </si>
  <si>
    <t>Moffetf Rd</t>
  </si>
  <si>
    <t>Jingalup</t>
  </si>
  <si>
    <t>Moffett Rd</t>
  </si>
  <si>
    <t>Jitarning</t>
  </si>
  <si>
    <t>Jubuk</t>
  </si>
  <si>
    <t>Julimar</t>
  </si>
  <si>
    <t>Moffett Road</t>
  </si>
  <si>
    <t>Kadathinni</t>
  </si>
  <si>
    <t>Kalamun</t>
  </si>
  <si>
    <t>Lake Ewlyamartup</t>
  </si>
  <si>
    <t>Kalgan</t>
  </si>
  <si>
    <t>Kalgoorlie</t>
  </si>
  <si>
    <t>Kalgup</t>
  </si>
  <si>
    <t>Kaloorup</t>
  </si>
  <si>
    <t>Kambalda</t>
  </si>
  <si>
    <t>Kambalda West</t>
  </si>
  <si>
    <t>Kanowna</t>
  </si>
  <si>
    <t>Karnup</t>
  </si>
  <si>
    <t>Karonie</t>
  </si>
  <si>
    <t>Henders Hill</t>
  </si>
  <si>
    <t>McGann Rock</t>
  </si>
  <si>
    <t>Karrakup</t>
  </si>
  <si>
    <t>Graham Rock</t>
  </si>
  <si>
    <t>Karridale</t>
  </si>
  <si>
    <t>Kealy</t>
  </si>
  <si>
    <t>kondinin</t>
  </si>
  <si>
    <t>Pingarin</t>
  </si>
  <si>
    <t>Kensington</t>
  </si>
  <si>
    <t>Kentdale</t>
  </si>
  <si>
    <t>Keralup</t>
  </si>
  <si>
    <t>Keysbrook</t>
  </si>
  <si>
    <t>King River</t>
  </si>
  <si>
    <t>Kintore</t>
  </si>
  <si>
    <t>Kirup</t>
  </si>
  <si>
    <t>Kojarena</t>
  </si>
  <si>
    <t>Dragon Rocks</t>
  </si>
  <si>
    <t>Kokardine</t>
  </si>
  <si>
    <t>Konnongorring</t>
  </si>
  <si>
    <t>Koolanooka</t>
  </si>
  <si>
    <t>Kooljerrenup</t>
  </si>
  <si>
    <t>Koolyanobbing</t>
  </si>
  <si>
    <t>Koomberkine</t>
  </si>
  <si>
    <t>Koondoola</t>
  </si>
  <si>
    <t>0.4km W of Thomson Road</t>
  </si>
  <si>
    <t>Korbel</t>
  </si>
  <si>
    <t>11.3km E of Thomson Road</t>
  </si>
  <si>
    <t>Kordabup</t>
  </si>
  <si>
    <t>1km E of Thomson rd</t>
  </si>
  <si>
    <t>Kronkup</t>
  </si>
  <si>
    <t>4.5km E of Thomson road</t>
  </si>
  <si>
    <t>Kudardup</t>
  </si>
  <si>
    <t>5.1km E of Thomson road</t>
  </si>
  <si>
    <t>Kukerin</t>
  </si>
  <si>
    <t>Kulikup</t>
  </si>
  <si>
    <t>Thomson road</t>
  </si>
  <si>
    <t>Kulyaling</t>
  </si>
  <si>
    <t>Kunanalling</t>
  </si>
  <si>
    <t>Moaramalup</t>
  </si>
  <si>
    <t>Corballup Rd</t>
  </si>
  <si>
    <t>Kundana</t>
  </si>
  <si>
    <t>Kundip</t>
  </si>
  <si>
    <t>Bashford Road</t>
  </si>
  <si>
    <t>Bighill Brook road</t>
  </si>
  <si>
    <t>Calicup Road</t>
  </si>
  <si>
    <t>Kurnalpi</t>
  </si>
  <si>
    <t>Cathedral Beach Road</t>
  </si>
  <si>
    <t>Kurrawang</t>
  </si>
  <si>
    <t>Kweda</t>
  </si>
  <si>
    <t>Kwelkan</t>
  </si>
  <si>
    <t>Fish Creek track</t>
  </si>
  <si>
    <t>Kwolyin</t>
  </si>
  <si>
    <t>Gardner River road</t>
  </si>
  <si>
    <t>Lake Biddy</t>
  </si>
  <si>
    <t>Hollow Butt carpark</t>
  </si>
  <si>
    <t>Lake Brown</t>
  </si>
  <si>
    <t>Middleton Road</t>
  </si>
  <si>
    <t>Lake Camm</t>
  </si>
  <si>
    <t>Moores track</t>
  </si>
  <si>
    <t>Richardson Road</t>
  </si>
  <si>
    <t>Lake Jasper</t>
  </si>
  <si>
    <t>Rudd Road</t>
  </si>
  <si>
    <t>Northcliffe - Crowea</t>
  </si>
  <si>
    <t>One Tree Bridge</t>
  </si>
  <si>
    <t>Lake Toolbrunup</t>
  </si>
  <si>
    <t>Big Brook Dam</t>
  </si>
  <si>
    <t>Lakewood</t>
  </si>
  <si>
    <t>Lancelin</t>
  </si>
  <si>
    <t>Karri Valley</t>
  </si>
  <si>
    <t>Lange</t>
  </si>
  <si>
    <t>Lefroy Brook</t>
  </si>
  <si>
    <t>Ritter Road</t>
  </si>
  <si>
    <t>Warren River Bridge</t>
  </si>
  <si>
    <t>Quininup</t>
  </si>
  <si>
    <t>Grays Rd cnr SW Hwy</t>
  </si>
  <si>
    <t>Lennonville</t>
  </si>
  <si>
    <t>Sheep Road</t>
  </si>
  <si>
    <t>Stroud Road</t>
  </si>
  <si>
    <t>Tone River</t>
  </si>
  <si>
    <t>Lockyer</t>
  </si>
  <si>
    <t>Londonderry</t>
  </si>
  <si>
    <t>Loongana</t>
  </si>
  <si>
    <t>Lower Chittering</t>
  </si>
  <si>
    <t>Lower Hotham</t>
  </si>
  <si>
    <t>Hill Top R</t>
  </si>
  <si>
    <t>Lyalls Mill</t>
  </si>
  <si>
    <t>Lynton</t>
  </si>
  <si>
    <t>Mt Barnett</t>
  </si>
  <si>
    <t>Madura</t>
  </si>
  <si>
    <t>Mahogany Creek</t>
  </si>
  <si>
    <t>Nuyts Wilderness</t>
  </si>
  <si>
    <t>Park &amp; Pier st</t>
  </si>
  <si>
    <t>Malaga</t>
  </si>
  <si>
    <t>Malyalling</t>
  </si>
  <si>
    <t>Mandiga</t>
  </si>
  <si>
    <t>Rocky Head</t>
  </si>
  <si>
    <t>Mangles</t>
  </si>
  <si>
    <t>Stewart Street</t>
  </si>
  <si>
    <t>Mangowine</t>
  </si>
  <si>
    <t>Manypeaks</t>
  </si>
  <si>
    <t>Marbelup</t>
  </si>
  <si>
    <t>Murdoch</t>
  </si>
  <si>
    <t>Mardella</t>
  </si>
  <si>
    <t>Marlston Hill</t>
  </si>
  <si>
    <t>Marrinup</t>
  </si>
  <si>
    <t>Candy's Reserve</t>
  </si>
  <si>
    <t>Marvel Loch</t>
  </si>
  <si>
    <t>Marybrook</t>
  </si>
  <si>
    <t>Mt Marshall</t>
  </si>
  <si>
    <t>McKail</t>
  </si>
  <si>
    <t>Meckering</t>
  </si>
  <si>
    <t>Meelon</t>
  </si>
  <si>
    <t>Meenaar</t>
  </si>
  <si>
    <t>Tenindewa</t>
  </si>
  <si>
    <t>Urawa</t>
  </si>
  <si>
    <t>Merilup</t>
  </si>
  <si>
    <t>Merkanooka</t>
  </si>
  <si>
    <t>Metricup</t>
  </si>
  <si>
    <t>Mettler</t>
  </si>
  <si>
    <t>Middle Swan</t>
  </si>
  <si>
    <t>Glen Forest</t>
  </si>
  <si>
    <t>Middleton Beach</t>
  </si>
  <si>
    <t>Midvale</t>
  </si>
  <si>
    <t>Millbridge</t>
  </si>
  <si>
    <t>Mt Helena</t>
  </si>
  <si>
    <t>Millbrook</t>
  </si>
  <si>
    <t>Milpara</t>
  </si>
  <si>
    <t>Minnenooka</t>
  </si>
  <si>
    <t>Parkeville</t>
  </si>
  <si>
    <t>Minnivale</t>
  </si>
  <si>
    <t>Sawyers Valley</t>
  </si>
  <si>
    <t>Mira Mar</t>
  </si>
  <si>
    <t>Stoneville</t>
  </si>
  <si>
    <t>Mobrup</t>
  </si>
  <si>
    <t>Mokine</t>
  </si>
  <si>
    <t>Nanga Dell</t>
  </si>
  <si>
    <t>Molloy Island</t>
  </si>
  <si>
    <t>Bageau Rd</t>
  </si>
  <si>
    <t>Monjebup</t>
  </si>
  <si>
    <t>Moojebing</t>
  </si>
  <si>
    <t>Mooliabeenee</t>
  </si>
  <si>
    <t>Moondyne</t>
  </si>
  <si>
    <t>Moonyoonooka</t>
  </si>
  <si>
    <t>Moore River National Park</t>
  </si>
  <si>
    <t>Mooriary</t>
  </si>
  <si>
    <t>Moorine Rock</t>
  </si>
  <si>
    <t>Yillamining Rock</t>
  </si>
  <si>
    <t>Moorumbine</t>
  </si>
  <si>
    <t>Mooterdine</t>
  </si>
  <si>
    <t>Moulyinning</t>
  </si>
  <si>
    <t>Wundowie</t>
  </si>
  <si>
    <t>Mount Augustus</t>
  </si>
  <si>
    <t>Mount Budd</t>
  </si>
  <si>
    <t>Mount Burges</t>
  </si>
  <si>
    <t>Mount Caroline</t>
  </si>
  <si>
    <t>Mount Clarence</t>
  </si>
  <si>
    <t>Mount Elphinstone</t>
  </si>
  <si>
    <t>Mount Erin</t>
  </si>
  <si>
    <t>Mount Hampton</t>
  </si>
  <si>
    <t>Mount Hardey</t>
  </si>
  <si>
    <t>Mount Holland</t>
  </si>
  <si>
    <t>Mount Kokeby</t>
  </si>
  <si>
    <t>Mount Monger</t>
  </si>
  <si>
    <t>Mount Nasura</t>
  </si>
  <si>
    <t>Mount Palmer</t>
  </si>
  <si>
    <t>Mount Richon</t>
  </si>
  <si>
    <t>Mount Romance</t>
  </si>
  <si>
    <t>Mount Walker</t>
  </si>
  <si>
    <t>Mount Wells</t>
  </si>
  <si>
    <t>Yerina Springs rd</t>
  </si>
  <si>
    <t>Mt Gibson Station</t>
  </si>
  <si>
    <t>Mt Hampton</t>
  </si>
  <si>
    <t>Mt Lawley</t>
  </si>
  <si>
    <t>Mt Manypeaks</t>
  </si>
  <si>
    <t>Mulgarrie</t>
  </si>
  <si>
    <t>Mullalyup</t>
  </si>
  <si>
    <t>Mumballup</t>
  </si>
  <si>
    <t>Mumberkine</t>
  </si>
  <si>
    <t>Mundaring Weir</t>
  </si>
  <si>
    <t>Mundijong</t>
  </si>
  <si>
    <t>Mundrabilla</t>
  </si>
  <si>
    <t>Mungari</t>
  </si>
  <si>
    <t>Pardellup Nature Reserve</t>
  </si>
  <si>
    <t>Muntadgin</t>
  </si>
  <si>
    <t>Muradup</t>
  </si>
  <si>
    <t>Murdong</t>
  </si>
  <si>
    <t>Muresk</t>
  </si>
  <si>
    <t>Myara</t>
  </si>
  <si>
    <t>Nabawa</t>
  </si>
  <si>
    <t>Nalya</t>
  </si>
  <si>
    <t>Porongarup</t>
  </si>
  <si>
    <t>Nalyerlup</t>
  </si>
  <si>
    <t>Nambeelup</t>
  </si>
  <si>
    <t>Nambung National Park</t>
  </si>
  <si>
    <t>Bangalup</t>
  </si>
  <si>
    <t>Nanga Brook</t>
  </si>
  <si>
    <t>Nangeenan</t>
  </si>
  <si>
    <t>Nangetty</t>
  </si>
  <si>
    <t>Nanson</t>
  </si>
  <si>
    <t>Napier</t>
  </si>
  <si>
    <t>Naraling</t>
  </si>
  <si>
    <t>Nardie</t>
  </si>
  <si>
    <t>Narra Tarra</t>
  </si>
  <si>
    <t>Carlingup</t>
  </si>
  <si>
    <t>Narrakine</t>
  </si>
  <si>
    <t>Narrikup</t>
  </si>
  <si>
    <t>Hopetoun Rd</t>
  </si>
  <si>
    <t>Naturaliste</t>
  </si>
  <si>
    <t>Needilup</t>
  </si>
  <si>
    <t>Nembudding</t>
  </si>
  <si>
    <t>Neridup</t>
  </si>
  <si>
    <t>Newcarlbeon</t>
  </si>
  <si>
    <t>Newlands</t>
  </si>
  <si>
    <t>Wooganup</t>
  </si>
  <si>
    <t>Nilgen</t>
  </si>
  <si>
    <t>Serpentine - Jarrahdale</t>
  </si>
  <si>
    <t>Nillup</t>
  </si>
  <si>
    <t>Nippering</t>
  </si>
  <si>
    <t>Jarradale</t>
  </si>
  <si>
    <t>Nokaning</t>
  </si>
  <si>
    <t>Nollamara</t>
  </si>
  <si>
    <t>Nomans Lake</t>
  </si>
  <si>
    <t>Noongal</t>
  </si>
  <si>
    <t>Noongar</t>
  </si>
  <si>
    <t>Coral Berry - Verbena reserve</t>
  </si>
  <si>
    <t>North Beach</t>
  </si>
  <si>
    <t>Norpa</t>
  </si>
  <si>
    <t>Floriet/Shenton</t>
  </si>
  <si>
    <t>Shenton Park</t>
  </si>
  <si>
    <t>Wylyunga National Park</t>
  </si>
  <si>
    <t>Darling</t>
  </si>
  <si>
    <t>North Jindong</t>
  </si>
  <si>
    <t>North Yunderup</t>
  </si>
  <si>
    <t>Paruna Sanctuary</t>
  </si>
  <si>
    <t>Stratton</t>
  </si>
  <si>
    <t>Talbot Road</t>
  </si>
  <si>
    <t>Nowcrellup</t>
  </si>
  <si>
    <t>Nugadong</t>
  </si>
  <si>
    <t>Nukarni</t>
  </si>
  <si>
    <t>Nulsen</t>
  </si>
  <si>
    <t>Nunile</t>
  </si>
  <si>
    <t>Oakford</t>
  </si>
  <si>
    <t>Oakley</t>
  </si>
  <si>
    <t>Ocean Beach</t>
  </si>
  <si>
    <t>Oldbury</t>
  </si>
  <si>
    <t>Ora Banda</t>
  </si>
  <si>
    <t>Orana</t>
  </si>
  <si>
    <t>Osmington</t>
  </si>
  <si>
    <t>Clacline Toodyay Road</t>
  </si>
  <si>
    <t>Don Smith's block</t>
  </si>
  <si>
    <t>Pallinup</t>
  </si>
  <si>
    <t>Palmdale</t>
  </si>
  <si>
    <t>Pantapin</t>
  </si>
  <si>
    <t>Paradise</t>
  </si>
  <si>
    <t>Parkerville</t>
  </si>
  <si>
    <t>Callingiri</t>
  </si>
  <si>
    <t>Rica Erikson Nature Reserve</t>
  </si>
  <si>
    <t>Parkfield</t>
  </si>
  <si>
    <t>Parryville</t>
  </si>
  <si>
    <t>Paynesville</t>
  </si>
  <si>
    <t>Peerabeelup</t>
  </si>
  <si>
    <t>Pelican Point</t>
  </si>
  <si>
    <t>Piesseville</t>
  </si>
  <si>
    <t>Peppermint Grove Beach</t>
  </si>
  <si>
    <t>Perillup</t>
  </si>
  <si>
    <t>Peringillup</t>
  </si>
  <si>
    <t>Piara Waters</t>
  </si>
  <si>
    <t>Picton</t>
  </si>
  <si>
    <t>Picton East</t>
  </si>
  <si>
    <t>Bennelaking</t>
  </si>
  <si>
    <t>Pink Lake</t>
  </si>
  <si>
    <t>Pintharuka</t>
  </si>
  <si>
    <t>Pinwernying</t>
  </si>
  <si>
    <t>Moodiarup</t>
  </si>
  <si>
    <t>Warralakin</t>
  </si>
  <si>
    <t>Chiddarcoopin Reserve</t>
  </si>
  <si>
    <t>Point Grey</t>
  </si>
  <si>
    <t>Chiddarcoopin Rock</t>
  </si>
  <si>
    <t>Geelakin Rock</t>
  </si>
  <si>
    <t>Port Albany</t>
  </si>
  <si>
    <t>Port Denison</t>
  </si>
  <si>
    <t>Tarwonga</t>
  </si>
  <si>
    <t>Prevelly</t>
  </si>
  <si>
    <t>Princess Royal</t>
  </si>
  <si>
    <t>Protheroe</t>
  </si>
  <si>
    <t>Wongan - Ballidu</t>
  </si>
  <si>
    <t>Pumphreys Bridge</t>
  </si>
  <si>
    <t>Wongan</t>
  </si>
  <si>
    <t>Qualeup</t>
  </si>
  <si>
    <t>Quedjinup</t>
  </si>
  <si>
    <t>Quinninup</t>
  </si>
  <si>
    <t>Ranford</t>
  </si>
  <si>
    <t>Ravenswood</t>
  </si>
  <si>
    <t>Rawlinna</t>
  </si>
  <si>
    <t>Redmond</t>
  </si>
  <si>
    <t>Redmond West</t>
  </si>
  <si>
    <t>Beaufort flats</t>
  </si>
  <si>
    <t>Reinscourt</t>
  </si>
  <si>
    <t>Robinson</t>
  </si>
  <si>
    <t>Rockwell</t>
  </si>
  <si>
    <t>Roelands</t>
  </si>
  <si>
    <t>Rosa Brook</t>
  </si>
  <si>
    <t>Rosa Glen</t>
  </si>
  <si>
    <t>Mt Bayley</t>
  </si>
  <si>
    <t>Ruabon</t>
  </si>
  <si>
    <t>Sabina River</t>
  </si>
  <si>
    <t>Sandpatch</t>
  </si>
  <si>
    <t>Sandy Gully</t>
  </si>
  <si>
    <t>Little Ebenezer Flats</t>
  </si>
  <si>
    <t>Scotsdale</t>
  </si>
  <si>
    <t>Seabird</t>
  </si>
  <si>
    <t>Seppings</t>
  </si>
  <si>
    <t>Catchment Road</t>
  </si>
  <si>
    <t>Serpentine</t>
  </si>
  <si>
    <t>Seville Grove</t>
  </si>
  <si>
    <t>Shackleton</t>
  </si>
  <si>
    <t>Mt Hardy Reserve</t>
  </si>
  <si>
    <t>Shadforth</t>
  </si>
  <si>
    <t>Shotts</t>
  </si>
  <si>
    <t>Siesta Park</t>
  </si>
  <si>
    <t>Wallaby Hills Reserve</t>
  </si>
  <si>
    <t>Sinclair</t>
  </si>
  <si>
    <t>Solus</t>
  </si>
  <si>
    <t>South Bunbury</t>
  </si>
  <si>
    <t>South Caroling</t>
  </si>
  <si>
    <t>South Stirling</t>
  </si>
  <si>
    <t>South Yunderup</t>
  </si>
  <si>
    <t>Southern Brook</t>
  </si>
  <si>
    <t>Spargoville</t>
  </si>
  <si>
    <t>Spencer Park</t>
  </si>
  <si>
    <t>Spencers Brook</t>
  </si>
  <si>
    <t>Springfield</t>
  </si>
  <si>
    <t>Stake Hill</t>
  </si>
  <si>
    <t>Stirling Estate</t>
  </si>
  <si>
    <t>Stratham</t>
  </si>
  <si>
    <t>Swan View</t>
  </si>
  <si>
    <t>Talgomine</t>
  </si>
  <si>
    <t>Tandegin</t>
  </si>
  <si>
    <t>Tardun</t>
  </si>
  <si>
    <t>Tarin Rock</t>
  </si>
  <si>
    <t>Teesdale</t>
  </si>
  <si>
    <t>Throssell</t>
  </si>
  <si>
    <t>Tincurrin</t>
  </si>
  <si>
    <t>Tingledale</t>
  </si>
  <si>
    <t>Trent</t>
  </si>
  <si>
    <t>Trigwell</t>
  </si>
  <si>
    <t>Tutunup</t>
  </si>
  <si>
    <t>Ucarty</t>
  </si>
  <si>
    <t>Uduc</t>
  </si>
  <si>
    <t>Upper Murray</t>
  </si>
  <si>
    <t>Vancouver Peninsula</t>
  </si>
  <si>
    <t>Vittoria</t>
  </si>
  <si>
    <t>Waddy Forest</t>
  </si>
  <si>
    <t>Wagerup</t>
  </si>
  <si>
    <t>Walebing</t>
  </si>
  <si>
    <t>Walgoolan</t>
  </si>
  <si>
    <t>Walmsley</t>
  </si>
  <si>
    <t>Walsall</t>
  </si>
  <si>
    <t>Wamenusking</t>
  </si>
  <si>
    <t>Wandanooka</t>
  </si>
  <si>
    <t>Warawarrup</t>
  </si>
  <si>
    <t>Warding East</t>
  </si>
  <si>
    <t>Warner Glen</t>
  </si>
  <si>
    <t>Warrenup</t>
  </si>
  <si>
    <t>Warriedar</t>
  </si>
  <si>
    <t>Waterloo</t>
  </si>
  <si>
    <t>Wattening</t>
  </si>
  <si>
    <t>Wattoning</t>
  </si>
  <si>
    <t>Waverley</t>
  </si>
  <si>
    <t>Wedge Island</t>
  </si>
  <si>
    <t>Wedgecarrup</t>
  </si>
  <si>
    <t>Welbungin</t>
  </si>
  <si>
    <t>Wellington Mill</t>
  </si>
  <si>
    <t>Welshpool</t>
  </si>
  <si>
    <t>West Beach</t>
  </si>
  <si>
    <t>West Busselton</t>
  </si>
  <si>
    <t>West Cape Howe</t>
  </si>
  <si>
    <t>West Coolup</t>
  </si>
  <si>
    <t>West Pinjarra</t>
  </si>
  <si>
    <t>West Toodyay</t>
  </si>
  <si>
    <t>Whelarra</t>
  </si>
  <si>
    <t>Whitby</t>
  </si>
  <si>
    <t>Whittaker</t>
  </si>
  <si>
    <t>Wilbinga</t>
  </si>
  <si>
    <t>Wilga</t>
  </si>
  <si>
    <t>Wilgoyne</t>
  </si>
  <si>
    <t>Willyung</t>
  </si>
  <si>
    <t>Wilroy</t>
  </si>
  <si>
    <t>Windabout</t>
  </si>
  <si>
    <t>Windanya</t>
  </si>
  <si>
    <t>Withers</t>
  </si>
  <si>
    <t>Wogarl</t>
  </si>
  <si>
    <t>Wogolin</t>
  </si>
  <si>
    <t>Wokalup</t>
  </si>
  <si>
    <t>Wollaston</t>
  </si>
  <si>
    <t>Womarden</t>
  </si>
  <si>
    <t>Wongamine</t>
  </si>
  <si>
    <t>Wongoondy</t>
  </si>
  <si>
    <t>Wonnerup</t>
  </si>
  <si>
    <t>Woodridge</t>
  </si>
  <si>
    <t>Woolgorong</t>
  </si>
  <si>
    <t>Woottating</t>
  </si>
  <si>
    <t>Worsley</t>
  </si>
  <si>
    <t>Wungong</t>
  </si>
  <si>
    <t>Wuraming</t>
  </si>
  <si>
    <t>Wyola</t>
  </si>
  <si>
    <t>Xantippe</t>
  </si>
  <si>
    <t>Yabberup</t>
  </si>
  <si>
    <t>Yakamia</t>
  </si>
  <si>
    <t>Yallingup Siding</t>
  </si>
  <si>
    <t>Yalup Brook</t>
  </si>
  <si>
    <t>Yalyalup</t>
  </si>
  <si>
    <t>Yandanooka</t>
  </si>
  <si>
    <t>Yanmah</t>
  </si>
  <si>
    <t>Yardarino</t>
  </si>
  <si>
    <t>Yarding</t>
  </si>
  <si>
    <t>Yarloop</t>
  </si>
  <si>
    <t>Yarragadee</t>
  </si>
  <si>
    <t>Yeal</t>
  </si>
  <si>
    <t>Yelbeni</t>
  </si>
  <si>
    <t>Yellowdine</t>
  </si>
  <si>
    <t>Yerbillon</t>
  </si>
  <si>
    <t>Yerecoin</t>
  </si>
  <si>
    <t>Yetna</t>
  </si>
  <si>
    <t>Yilliminning</t>
  </si>
  <si>
    <t>Yoganup</t>
  </si>
  <si>
    <t>Yoongarillup</t>
  </si>
  <si>
    <t>Yorkrakine</t>
  </si>
  <si>
    <t>Yornaning</t>
  </si>
  <si>
    <t>Yornup</t>
  </si>
  <si>
    <t>Yoting</t>
  </si>
  <si>
    <t>Youndegin</t>
  </si>
  <si>
    <t>Youngs Siding</t>
  </si>
  <si>
    <t>Yoweragabbie</t>
  </si>
  <si>
    <t>Zanthus</t>
  </si>
  <si>
    <t>DELETED OR REPLACED TOWN NAMES</t>
  </si>
  <si>
    <t>Town</t>
  </si>
  <si>
    <t>Bayonet Head</t>
  </si>
  <si>
    <t>Beaufort Flats</t>
  </si>
  <si>
    <t>Burbanks (also Burbanks Gold Mine)</t>
  </si>
  <si>
    <t>Esperance Bandy Creek</t>
  </si>
  <si>
    <t>Esperence</t>
  </si>
  <si>
    <t>Geographe</t>
  </si>
  <si>
    <t>Newangallup</t>
  </si>
  <si>
    <t>A GUIDE FOR ORCHID SIGHTINGS DATA ENTRY INTO THE WANOSCG DATABASE - using the preferred Data Input Template</t>
  </si>
  <si>
    <t>(-27,114.5)</t>
  </si>
  <si>
    <t>Paracaleana lyonsii</t>
  </si>
  <si>
    <t>(-27.5,114)</t>
  </si>
  <si>
    <t>Prasophyllum gracile</t>
  </si>
  <si>
    <t>Thelymitra flexuosa</t>
  </si>
  <si>
    <t>(-27.5,114.5)</t>
  </si>
  <si>
    <t>Caladenia latifolia</t>
  </si>
  <si>
    <t>Caladenia roei</t>
  </si>
  <si>
    <t>Diuris laxiflora</t>
  </si>
  <si>
    <t>Thelymitra campanulata</t>
  </si>
  <si>
    <t>(-27.5,115)</t>
  </si>
  <si>
    <t>(-28,114)</t>
  </si>
  <si>
    <t>Cyanicula gemmata</t>
  </si>
  <si>
    <t>Thelymitra macrophylla</t>
  </si>
  <si>
    <t>(-28,114.5)</t>
  </si>
  <si>
    <t>Caladenia hoffmanii</t>
  </si>
  <si>
    <t>Diuris corymbosa</t>
  </si>
  <si>
    <t>Prasophyllum elatum</t>
  </si>
  <si>
    <t>Pterostylis sargentii</t>
  </si>
  <si>
    <t>(-28,115)</t>
  </si>
  <si>
    <t>(-28.5,114.5)</t>
  </si>
  <si>
    <t>Pterostylis mutica</t>
  </si>
  <si>
    <t>Pterostylis vittata</t>
  </si>
  <si>
    <t>Thelymitra crinita</t>
  </si>
  <si>
    <t>(-28.5,115)</t>
  </si>
  <si>
    <t>(-28.5,115.5)</t>
  </si>
  <si>
    <t>(-28.5,116)</t>
  </si>
  <si>
    <t>(-29,115)</t>
  </si>
  <si>
    <t>(-29,115.5)</t>
  </si>
  <si>
    <t>(-29,116)</t>
  </si>
  <si>
    <t>(-29,116.5)</t>
  </si>
  <si>
    <t>(-29,117)</t>
  </si>
  <si>
    <t>(-29,117.5)</t>
  </si>
  <si>
    <t>(-29,118)</t>
  </si>
  <si>
    <t>(-29.5,115)</t>
  </si>
  <si>
    <t>Paracaleana nigrita</t>
  </si>
  <si>
    <t>Pterostylis aspera</t>
  </si>
  <si>
    <t>(-29.5,115.5)</t>
  </si>
  <si>
    <t>(-29.5,116)</t>
  </si>
  <si>
    <t>(-29.5,116.5)</t>
  </si>
  <si>
    <t>Prasophyllum parvifolium</t>
  </si>
  <si>
    <t>(-29.5,117)</t>
  </si>
  <si>
    <t>(-29.5,117.5)</t>
  </si>
  <si>
    <t>(-29.5,118)</t>
  </si>
  <si>
    <t>(-29.5,118.5)</t>
  </si>
  <si>
    <t>(-29.5,119)</t>
  </si>
  <si>
    <t>(-29.5,119.5)</t>
  </si>
  <si>
    <t>(-29.5,120)</t>
  </si>
  <si>
    <t>(-30,115)</t>
  </si>
  <si>
    <t>(-30,115.5)</t>
  </si>
  <si>
    <t>(-30,116)</t>
  </si>
  <si>
    <t>Caladenia barbarossa</t>
  </si>
  <si>
    <t>(-30,116.5)</t>
  </si>
  <si>
    <t>(-30,117.5)</t>
  </si>
  <si>
    <t>(-30,118)</t>
  </si>
  <si>
    <t>(-30,118.5)</t>
  </si>
  <si>
    <t>(-30,119)</t>
  </si>
  <si>
    <t>(-30,119.5)</t>
  </si>
  <si>
    <t>(-30,120)</t>
  </si>
  <si>
    <t>(-30,120.5)</t>
  </si>
  <si>
    <t>(-30,122.5)</t>
  </si>
  <si>
    <t>(-30.5,115)</t>
  </si>
  <si>
    <t>(-30.5,115.5)</t>
  </si>
  <si>
    <t>Cyanicula sericea</t>
  </si>
  <si>
    <t>(-30.5,116)</t>
  </si>
  <si>
    <t>(-30.5,116.5)</t>
  </si>
  <si>
    <t>(-30.5,117)</t>
  </si>
  <si>
    <t>(-30.5,117.5)</t>
  </si>
  <si>
    <t>(-30.5,118)</t>
  </si>
  <si>
    <t>(-30.5,118.5)</t>
  </si>
  <si>
    <t>(-30.5,119)</t>
  </si>
  <si>
    <t>(-30.5,119.5)</t>
  </si>
  <si>
    <t>(-30.5,120.5)</t>
  </si>
  <si>
    <t>(-31,115.5)</t>
  </si>
  <si>
    <t>(-31,116)</t>
  </si>
  <si>
    <t>Caladenia hirta</t>
  </si>
  <si>
    <t>(-31,116.5)</t>
  </si>
  <si>
    <t>Caladenia falcata</t>
  </si>
  <si>
    <t>Caladenia longiclavata</t>
  </si>
  <si>
    <t>Prasophyllum ovale</t>
  </si>
  <si>
    <t>(-31,117)</t>
  </si>
  <si>
    <t>Eriochilus dilatatus</t>
  </si>
  <si>
    <t>(-31,117.5)</t>
  </si>
  <si>
    <t>(-31,118)</t>
  </si>
  <si>
    <t>(-31,118.5)</t>
  </si>
  <si>
    <t>(-31,119)</t>
  </si>
  <si>
    <t>(-31,119.5)</t>
  </si>
  <si>
    <t>(-31,120)</t>
  </si>
  <si>
    <t>(-31,120.5)</t>
  </si>
  <si>
    <t>(-31,122.5)</t>
  </si>
  <si>
    <t>(-31.5,115.5)</t>
  </si>
  <si>
    <t>(-31.5,116)</t>
  </si>
  <si>
    <t>Microtis atrata</t>
  </si>
  <si>
    <t>(-31.5,116.5)</t>
  </si>
  <si>
    <t>(-31.5,117)</t>
  </si>
  <si>
    <t>(-31.5,117.5)</t>
  </si>
  <si>
    <t>(-31.5,118)</t>
  </si>
  <si>
    <t>(-31.5,118.5)</t>
  </si>
  <si>
    <t>(-31.5,119)</t>
  </si>
  <si>
    <t>(-31.5,119.5)</t>
  </si>
  <si>
    <t>(-31.5,120)</t>
  </si>
  <si>
    <t>(-31.5,120.5)</t>
  </si>
  <si>
    <t>(-31.5,121)</t>
  </si>
  <si>
    <t>(-31.5,121.5)</t>
  </si>
  <si>
    <t>(-32,116)</t>
  </si>
  <si>
    <t>Caladenia huegelii</t>
  </si>
  <si>
    <t>Caladenia longicauda</t>
  </si>
  <si>
    <t>Corybas recurvus</t>
  </si>
  <si>
    <t>Microtis media</t>
  </si>
  <si>
    <t>Thelymitra fuscolutea</t>
  </si>
  <si>
    <t>(-32,116.5)</t>
  </si>
  <si>
    <t>(-32,117)</t>
  </si>
  <si>
    <t>Caladenia cairnsiana</t>
  </si>
  <si>
    <t>(-32,117.5)</t>
  </si>
  <si>
    <t>(-32,118)</t>
  </si>
  <si>
    <t>(-32,118.5)</t>
  </si>
  <si>
    <t>(-32,119)</t>
  </si>
  <si>
    <t>(-32,120)</t>
  </si>
  <si>
    <t>(-32,120.5)</t>
  </si>
  <si>
    <t>(-32,121)</t>
  </si>
  <si>
    <t>(-32,121.5)</t>
  </si>
  <si>
    <t>(-32,122)</t>
  </si>
  <si>
    <t>(-32,123)</t>
  </si>
  <si>
    <t>(-32,126)</t>
  </si>
  <si>
    <t>(-32,126.5)</t>
  </si>
  <si>
    <t>(-32.5,115.5)</t>
  </si>
  <si>
    <t>Corybas despectans</t>
  </si>
  <si>
    <t>(-32.5,116)</t>
  </si>
  <si>
    <t>Pterostylis sp. 'coastal snail'</t>
  </si>
  <si>
    <t>(-32.5,116.5)</t>
  </si>
  <si>
    <t>(-32.5,117)</t>
  </si>
  <si>
    <t>(-32.5,117.5)</t>
  </si>
  <si>
    <t>(-32.5,118)</t>
  </si>
  <si>
    <t>(-32.5,118.5)</t>
  </si>
  <si>
    <t>(-32.5,119)</t>
  </si>
  <si>
    <t>(-32.5,119.5)</t>
  </si>
  <si>
    <t>(-32.5,120)</t>
  </si>
  <si>
    <t>(-32.5,120.5)</t>
  </si>
  <si>
    <t>(-32.5,121)</t>
  </si>
  <si>
    <t>(-32.5,121.5)</t>
  </si>
  <si>
    <t>(-32.5,122)</t>
  </si>
  <si>
    <t>(-32.5,123)</t>
  </si>
  <si>
    <t>(-32.5,123.5)</t>
  </si>
  <si>
    <t>(-32.5,125)</t>
  </si>
  <si>
    <t>(-33,115.5)</t>
  </si>
  <si>
    <t>(-33,116)</t>
  </si>
  <si>
    <t>(-33,116.5)</t>
  </si>
  <si>
    <t>(-33,117)</t>
  </si>
  <si>
    <t>(-33,117.5)</t>
  </si>
  <si>
    <t>(-33,118)</t>
  </si>
  <si>
    <t>(-33,118.5)</t>
  </si>
  <si>
    <t>(-33,119)</t>
  </si>
  <si>
    <t>(-33,119.5)</t>
  </si>
  <si>
    <t>Diuris laevis</t>
  </si>
  <si>
    <t>Prasophyllum cucullatum</t>
  </si>
  <si>
    <t>(-33,120)</t>
  </si>
  <si>
    <t>(-33,120.5)</t>
  </si>
  <si>
    <t>(-33,121)</t>
  </si>
  <si>
    <t>(-33,121.5)</t>
  </si>
  <si>
    <t>(-33,122)</t>
  </si>
  <si>
    <t>(-33,123)</t>
  </si>
  <si>
    <t>(-33,123.5)</t>
  </si>
  <si>
    <t>(-33.5,115)</t>
  </si>
  <si>
    <t>(-33.5,115.5)</t>
  </si>
  <si>
    <t>(-33.5,116)</t>
  </si>
  <si>
    <t>(-33.5,116.5)</t>
  </si>
  <si>
    <t>(-33.5,117)</t>
  </si>
  <si>
    <t>(-33.5,117.5)</t>
  </si>
  <si>
    <t>(-33.5,118)</t>
  </si>
  <si>
    <t>(-33.5,118.5)</t>
  </si>
  <si>
    <t>(-33.5,119.5)</t>
  </si>
  <si>
    <t>(-33.5,120)</t>
  </si>
  <si>
    <t>(-33.5,120.5)</t>
  </si>
  <si>
    <t>(-33.5,121)</t>
  </si>
  <si>
    <t>(-33.5,121.5)</t>
  </si>
  <si>
    <t>(-33.5,122)</t>
  </si>
  <si>
    <t>(-33.5,122.5)</t>
  </si>
  <si>
    <t>Eriochilus scaber</t>
  </si>
  <si>
    <t>(-33.5,123)</t>
  </si>
  <si>
    <t>(-33.5,123.5)</t>
  </si>
  <si>
    <t>(-34,115)</t>
  </si>
  <si>
    <t>(-34,115.5)</t>
  </si>
  <si>
    <t>(-34,116)</t>
  </si>
  <si>
    <t>(-34,116.5)</t>
  </si>
  <si>
    <t>(-34,117)</t>
  </si>
  <si>
    <t>(-34,117.5)</t>
  </si>
  <si>
    <t>(-34,118)</t>
  </si>
  <si>
    <t>(-34,118.5)</t>
  </si>
  <si>
    <t>(-34,119)</t>
  </si>
  <si>
    <t>(-34,119.5)</t>
  </si>
  <si>
    <t>(-34,120)</t>
  </si>
  <si>
    <t>Corybas sp.</t>
  </si>
  <si>
    <t>Corybas sp. 'Hamersley Inlet'</t>
  </si>
  <si>
    <t>(-34,120.5)</t>
  </si>
  <si>
    <t>(-34,121)</t>
  </si>
  <si>
    <t>Corybas limpidus</t>
  </si>
  <si>
    <t>(-34,122)</t>
  </si>
  <si>
    <t>(-34,122.5)</t>
  </si>
  <si>
    <t>(-34,123)</t>
  </si>
  <si>
    <t>(-34,123.5)</t>
  </si>
  <si>
    <t>(-34.5,115)</t>
  </si>
  <si>
    <t>(-34.5,115.5)</t>
  </si>
  <si>
    <t>(-34.5,116)</t>
  </si>
  <si>
    <t>(-34.5,116.5)</t>
  </si>
  <si>
    <t>Caladenia nana</t>
  </si>
  <si>
    <t>(-34.5,117)</t>
  </si>
  <si>
    <t>(-34.5,117.5)</t>
  </si>
  <si>
    <t>(-34.5,118)</t>
  </si>
  <si>
    <t>(-34.5,118.5)</t>
  </si>
  <si>
    <t>(-34.5,119)</t>
  </si>
  <si>
    <t>(-34.5,119.5)</t>
  </si>
  <si>
    <t>(-35,116)</t>
  </si>
  <si>
    <t>(-35,116.5)</t>
  </si>
  <si>
    <t>Corybas abditus</t>
  </si>
  <si>
    <t>(-35,117)</t>
  </si>
  <si>
    <t>Corybas autumnalis</t>
  </si>
  <si>
    <t>(-35,117.5)</t>
  </si>
  <si>
    <t>(-35,118)</t>
  </si>
  <si>
    <t>(-35,118.5)</t>
  </si>
  <si>
    <t>Jan</t>
  </si>
  <si>
    <t>Feb</t>
  </si>
  <si>
    <t>Mar</t>
  </si>
  <si>
    <t>Apr</t>
  </si>
  <si>
    <t>May</t>
  </si>
  <si>
    <t>Jun</t>
  </si>
  <si>
    <t>Jul</t>
  </si>
  <si>
    <t>Aug</t>
  </si>
  <si>
    <t>Sep</t>
  </si>
  <si>
    <t>Oct</t>
  </si>
  <si>
    <t>Nov</t>
  </si>
  <si>
    <t>Dec</t>
  </si>
  <si>
    <t>Arthrochilus byrnesii</t>
  </si>
  <si>
    <t>Caladenia bryceana</t>
  </si>
  <si>
    <t>Calochilus caesius</t>
  </si>
  <si>
    <t>Calochilus sp. 'Theda Station'</t>
  </si>
  <si>
    <t>Dipodium sp. 'basalt woodland'</t>
  </si>
  <si>
    <t>Dipodium sp. 'sandstone'</t>
  </si>
  <si>
    <t>Geodorum densiflorum</t>
  </si>
  <si>
    <t>Latitude</t>
  </si>
  <si>
    <t>Longitude</t>
  </si>
  <si>
    <t>Mooradung Mustard Orchid</t>
  </si>
  <si>
    <t>sp.'Bulbarnet'</t>
  </si>
  <si>
    <t>limpida</t>
  </si>
  <si>
    <t>sp. 'Cocklebiddy'</t>
  </si>
  <si>
    <t>Eyre Rufous Greenhood</t>
  </si>
  <si>
    <t>Quadrant</t>
  </si>
  <si>
    <t>Nearest Town ID</t>
  </si>
  <si>
    <t>Nearest Town Distance</t>
  </si>
  <si>
    <t>(-35,113)</t>
  </si>
  <si>
    <t>(-34.75,113)</t>
  </si>
  <si>
    <t>(-34.5,113)</t>
  </si>
  <si>
    <t>(-34.25,113)</t>
  </si>
  <si>
    <t>(-34,113)</t>
  </si>
  <si>
    <t>(-33.75,113)</t>
  </si>
  <si>
    <t>(-33.5,113)</t>
  </si>
  <si>
    <t>(-33.25,113)</t>
  </si>
  <si>
    <t>(-33,113)</t>
  </si>
  <si>
    <t>(-32.75,113)</t>
  </si>
  <si>
    <t>(-32.5,113)</t>
  </si>
  <si>
    <t>(-32.25,113)</t>
  </si>
  <si>
    <t>(-32,113)</t>
  </si>
  <si>
    <t>(-31.75,113)</t>
  </si>
  <si>
    <t>(-31.5,113)</t>
  </si>
  <si>
    <t>(-31.25,113)</t>
  </si>
  <si>
    <t>(-31,113)</t>
  </si>
  <si>
    <t>(-30.75,113)</t>
  </si>
  <si>
    <t>(-30.5,113)</t>
  </si>
  <si>
    <t>(-30.25,113)</t>
  </si>
  <si>
    <t>(-30,113)</t>
  </si>
  <si>
    <t>(-29.75,113)</t>
  </si>
  <si>
    <t>(-29.5,113)</t>
  </si>
  <si>
    <t>(-29.25,113)</t>
  </si>
  <si>
    <t>(-29,113)</t>
  </si>
  <si>
    <t>(-28.75,113)</t>
  </si>
  <si>
    <t>(-28.5,113)</t>
  </si>
  <si>
    <t>(-28.25,113)</t>
  </si>
  <si>
    <t>(-28,113)</t>
  </si>
  <si>
    <t>(-27.75,113)</t>
  </si>
  <si>
    <t>(-27.5,113)</t>
  </si>
  <si>
    <t>(-27.25,113)</t>
  </si>
  <si>
    <t>(-27,113)</t>
  </si>
  <si>
    <t>(-26.75,113)</t>
  </si>
  <si>
    <t>(-26.5,113)</t>
  </si>
  <si>
    <t>(-26.25,113)</t>
  </si>
  <si>
    <t>(-26,113)</t>
  </si>
  <si>
    <t>(-25.75,113)</t>
  </si>
  <si>
    <t>(-25.5,113)</t>
  </si>
  <si>
    <t>(-25.25,113)</t>
  </si>
  <si>
    <t>(-25,113)</t>
  </si>
  <si>
    <t>(-35,113.25)</t>
  </si>
  <si>
    <t>(-34.75,113.25)</t>
  </si>
  <si>
    <t>(-34.5,113.25)</t>
  </si>
  <si>
    <t>(-34.25,113.25)</t>
  </si>
  <si>
    <t>(-34,113.25)</t>
  </si>
  <si>
    <t>(-33.75,113.25)</t>
  </si>
  <si>
    <t>(-33.5,113.25)</t>
  </si>
  <si>
    <t>(-33.25,113.25)</t>
  </si>
  <si>
    <t>(-33,113.25)</t>
  </si>
  <si>
    <t>(-32.75,113.25)</t>
  </si>
  <si>
    <t>(-32.5,113.25)</t>
  </si>
  <si>
    <t>(-32.25,113.25)</t>
  </si>
  <si>
    <t>(-32,113.25)</t>
  </si>
  <si>
    <t>(-31.75,113.25)</t>
  </si>
  <si>
    <t>(-31.5,113.25)</t>
  </si>
  <si>
    <t>(-31.25,113.25)</t>
  </si>
  <si>
    <t>(-31,113.25)</t>
  </si>
  <si>
    <t>(-30.75,113.25)</t>
  </si>
  <si>
    <t>(-30.5,113.25)</t>
  </si>
  <si>
    <t>(-30.25,113.25)</t>
  </si>
  <si>
    <t>(-30,113.25)</t>
  </si>
  <si>
    <t>(-29.75,113.25)</t>
  </si>
  <si>
    <t>(-29.5,113.25)</t>
  </si>
  <si>
    <t>(-29.25,113.25)</t>
  </si>
  <si>
    <t>(-29,113.25)</t>
  </si>
  <si>
    <t>(-28.75,113.25)</t>
  </si>
  <si>
    <t>(-28.5,113.25)</t>
  </si>
  <si>
    <t>(-28.25,113.25)</t>
  </si>
  <si>
    <t>(-28,113.25)</t>
  </si>
  <si>
    <t>(-27.75,113.25)</t>
  </si>
  <si>
    <t>(-27.5,113.25)</t>
  </si>
  <si>
    <t>(-27.25,113.25)</t>
  </si>
  <si>
    <t>(-27,113.25)</t>
  </si>
  <si>
    <t>(-26.75,113.25)</t>
  </si>
  <si>
    <t>(-26.5,113.25)</t>
  </si>
  <si>
    <t>(-26.25,113.25)</t>
  </si>
  <si>
    <t>(-26,113.25)</t>
  </si>
  <si>
    <t>(-25.75,113.25)</t>
  </si>
  <si>
    <t>(-25.5,113.25)</t>
  </si>
  <si>
    <t>(-25.25,113.25)</t>
  </si>
  <si>
    <t>(-25,113.25)</t>
  </si>
  <si>
    <t>(-35,113.5)</t>
  </si>
  <si>
    <t>(-34.75,113.5)</t>
  </si>
  <si>
    <t>(-34.5,113.5)</t>
  </si>
  <si>
    <t>(-34.25,113.5)</t>
  </si>
  <si>
    <t>(-34,113.5)</t>
  </si>
  <si>
    <t>(-33.75,113.5)</t>
  </si>
  <si>
    <t>(-33.5,113.5)</t>
  </si>
  <si>
    <t>(-33.25,113.5)</t>
  </si>
  <si>
    <t>(-33,113.5)</t>
  </si>
  <si>
    <t>(-32.75,113.5)</t>
  </si>
  <si>
    <t>(-32.5,113.5)</t>
  </si>
  <si>
    <t>(-32.25,113.5)</t>
  </si>
  <si>
    <t>(-32,113.5)</t>
  </si>
  <si>
    <t>(-31.75,113.5)</t>
  </si>
  <si>
    <t>(-31.5,113.5)</t>
  </si>
  <si>
    <t>(-31.25,113.5)</t>
  </si>
  <si>
    <t>(-31,113.5)</t>
  </si>
  <si>
    <t>(-30.75,113.5)</t>
  </si>
  <si>
    <t>(-30.5,113.5)</t>
  </si>
  <si>
    <t>(-30.25,113.5)</t>
  </si>
  <si>
    <t>(-30,113.5)</t>
  </si>
  <si>
    <t>(-29.75,113.5)</t>
  </si>
  <si>
    <t>(-29.5,113.5)</t>
  </si>
  <si>
    <t>(-29.25,113.5)</t>
  </si>
  <si>
    <t>(-29,113.5)</t>
  </si>
  <si>
    <t>(-28.75,113.5)</t>
  </si>
  <si>
    <t>(-28.5,113.5)</t>
  </si>
  <si>
    <t>(-28.25,113.5)</t>
  </si>
  <si>
    <t>(-28,113.5)</t>
  </si>
  <si>
    <t>(-27.75,113.5)</t>
  </si>
  <si>
    <t>(-27.5,113.5)</t>
  </si>
  <si>
    <t>(-27.25,113.5)</t>
  </si>
  <si>
    <t>(-27,113.5)</t>
  </si>
  <si>
    <t>(-26.75,113.5)</t>
  </si>
  <si>
    <t>(-26.5,113.5)</t>
  </si>
  <si>
    <t>(-26.25,113.5)</t>
  </si>
  <si>
    <t>(-26,113.5)</t>
  </si>
  <si>
    <t>(-25.75,113.5)</t>
  </si>
  <si>
    <t>(-25.5,113.5)</t>
  </si>
  <si>
    <t>(-25.25,113.5)</t>
  </si>
  <si>
    <t>(-25,113.5)</t>
  </si>
  <si>
    <t>(-35,113.75)</t>
  </si>
  <si>
    <t>(-34.75,113.75)</t>
  </si>
  <si>
    <t>(-34.5,113.75)</t>
  </si>
  <si>
    <t>(-34.25,113.75)</t>
  </si>
  <si>
    <t>(-34,113.75)</t>
  </si>
  <si>
    <t>(-33.75,113.75)</t>
  </si>
  <si>
    <t>(-33.5,113.75)</t>
  </si>
  <si>
    <t>(-33.25,113.75)</t>
  </si>
  <si>
    <t>(-33,113.75)</t>
  </si>
  <si>
    <t>(-32.75,113.75)</t>
  </si>
  <si>
    <t>(-32.5,113.75)</t>
  </si>
  <si>
    <t>(-32.25,113.75)</t>
  </si>
  <si>
    <t>(-32,113.75)</t>
  </si>
  <si>
    <t>(-31.75,113.75)</t>
  </si>
  <si>
    <t>(-31.5,113.75)</t>
  </si>
  <si>
    <t>(-31.25,113.75)</t>
  </si>
  <si>
    <t>(-31,113.75)</t>
  </si>
  <si>
    <t>(-30.75,113.75)</t>
  </si>
  <si>
    <t>(-30.5,113.75)</t>
  </si>
  <si>
    <t>(-30.25,113.75)</t>
  </si>
  <si>
    <t>(-30,113.75)</t>
  </si>
  <si>
    <t>(-29.75,113.75)</t>
  </si>
  <si>
    <t>(-29.5,113.75)</t>
  </si>
  <si>
    <t>(-29.25,113.75)</t>
  </si>
  <si>
    <t>(-29,113.75)</t>
  </si>
  <si>
    <t>(-28.75,113.75)</t>
  </si>
  <si>
    <t>(-28.5,113.75)</t>
  </si>
  <si>
    <t>(-28.25,113.75)</t>
  </si>
  <si>
    <t>(-28,113.75)</t>
  </si>
  <si>
    <t>(-27.75,113.75)</t>
  </si>
  <si>
    <t>(-27.5,113.75)</t>
  </si>
  <si>
    <t>(-27.25,113.75)</t>
  </si>
  <si>
    <t>(-27,113.75)</t>
  </si>
  <si>
    <t>(-26.75,113.75)</t>
  </si>
  <si>
    <t>(-26.5,113.75)</t>
  </si>
  <si>
    <t>(-26.25,113.75)</t>
  </si>
  <si>
    <t>(-26,113.75)</t>
  </si>
  <si>
    <t>(-25.75,113.75)</t>
  </si>
  <si>
    <t>(-25.5,113.75)</t>
  </si>
  <si>
    <t>(-25.25,113.75)</t>
  </si>
  <si>
    <t>(-25,113.75)</t>
  </si>
  <si>
    <t>(-35,114)</t>
  </si>
  <si>
    <t>(-34.75,114)</t>
  </si>
  <si>
    <t>(-34.5,114)</t>
  </si>
  <si>
    <t>(-34.25,114)</t>
  </si>
  <si>
    <t>(-34,114)</t>
  </si>
  <si>
    <t>(-33.75,114)</t>
  </si>
  <si>
    <t>(-33.5,114)</t>
  </si>
  <si>
    <t>(-33.25,114)</t>
  </si>
  <si>
    <t>(-33,114)</t>
  </si>
  <si>
    <t>(-32.75,114)</t>
  </si>
  <si>
    <t>(-32.5,114)</t>
  </si>
  <si>
    <t>(-32.25,114)</t>
  </si>
  <si>
    <t>(-32,114)</t>
  </si>
  <si>
    <t>(-31.75,114)</t>
  </si>
  <si>
    <t>(-31.5,114)</t>
  </si>
  <si>
    <t>(-31.25,114)</t>
  </si>
  <si>
    <t>(-31,114)</t>
  </si>
  <si>
    <t>(-30.75,114)</t>
  </si>
  <si>
    <t>(-30.5,114)</t>
  </si>
  <si>
    <t>(-30.25,114)</t>
  </si>
  <si>
    <t>(-30,114)</t>
  </si>
  <si>
    <t>(-29.75,114)</t>
  </si>
  <si>
    <t>(-29.5,114)</t>
  </si>
  <si>
    <t>(-29.25,114)</t>
  </si>
  <si>
    <t>(-29,114)</t>
  </si>
  <si>
    <t>(-28.75,114)</t>
  </si>
  <si>
    <t>(-28.5,114)</t>
  </si>
  <si>
    <t>(-28.25,114)</t>
  </si>
  <si>
    <t>(-27.75,114)</t>
  </si>
  <si>
    <t>(-27.25,114)</t>
  </si>
  <si>
    <t>(-27,114)</t>
  </si>
  <si>
    <t>(-26.75,114)</t>
  </si>
  <si>
    <t>(-26.5,114)</t>
  </si>
  <si>
    <t>(-26.25,114)</t>
  </si>
  <si>
    <t>(-26,114)</t>
  </si>
  <si>
    <t>(-25.75,114)</t>
  </si>
  <si>
    <t>(-25.5,114)</t>
  </si>
  <si>
    <t>(-25.25,114)</t>
  </si>
  <si>
    <t>(-25,114)</t>
  </si>
  <si>
    <t>(-35,114.25)</t>
  </si>
  <si>
    <t>(-34.75,114.25)</t>
  </si>
  <si>
    <t>(-34.5,114.25)</t>
  </si>
  <si>
    <t>(-34.25,114.25)</t>
  </si>
  <si>
    <t>(-34,114.25)</t>
  </si>
  <si>
    <t>(-33.75,114.25)</t>
  </si>
  <si>
    <t>(-33.5,114.25)</t>
  </si>
  <si>
    <t>(-33.25,114.25)</t>
  </si>
  <si>
    <t>(-33,114.25)</t>
  </si>
  <si>
    <t>(-32.75,114.25)</t>
  </si>
  <si>
    <t>(-32.5,114.25)</t>
  </si>
  <si>
    <t>(-32.25,114.25)</t>
  </si>
  <si>
    <t>(-32,114.25)</t>
  </si>
  <si>
    <t>(-31.75,114.25)</t>
  </si>
  <si>
    <t>(-31.5,114.25)</t>
  </si>
  <si>
    <t>(-31.25,114.25)</t>
  </si>
  <si>
    <t>(-31,114.25)</t>
  </si>
  <si>
    <t>(-30.75,114.25)</t>
  </si>
  <si>
    <t>(-30.5,114.25)</t>
  </si>
  <si>
    <t>(-30.25,114.25)</t>
  </si>
  <si>
    <t>(-30,114.25)</t>
  </si>
  <si>
    <t>(-29.75,114.25)</t>
  </si>
  <si>
    <t>(-29.5,114.25)</t>
  </si>
  <si>
    <t>(-29.25,114.25)</t>
  </si>
  <si>
    <t>(-29,114.25)</t>
  </si>
  <si>
    <t>(-28.75,114.25)</t>
  </si>
  <si>
    <t>(-28.5,114.25)</t>
  </si>
  <si>
    <t>(-28.25,114.25)</t>
  </si>
  <si>
    <t>(-28,114.25)</t>
  </si>
  <si>
    <t>(-27.75,114.25)</t>
  </si>
  <si>
    <t>(-27.5,114.25)</t>
  </si>
  <si>
    <t>(-27.25,114.25)</t>
  </si>
  <si>
    <t>(-27,114.25)</t>
  </si>
  <si>
    <t>(-26.75,114.25)</t>
  </si>
  <si>
    <t>(-26.5,114.25)</t>
  </si>
  <si>
    <t>(-26.25,114.25)</t>
  </si>
  <si>
    <t>(-26,114.25)</t>
  </si>
  <si>
    <t>(-25.75,114.25)</t>
  </si>
  <si>
    <t>(-25.5,114.25)</t>
  </si>
  <si>
    <t>(-25.25,114.25)</t>
  </si>
  <si>
    <t>(-25,114.25)</t>
  </si>
  <si>
    <t>(-35,114.5)</t>
  </si>
  <si>
    <t>(-34.75,114.5)</t>
  </si>
  <si>
    <t>(-34.5,114.5)</t>
  </si>
  <si>
    <t>(-34.25,114.5)</t>
  </si>
  <si>
    <t>(-34,114.5)</t>
  </si>
  <si>
    <t>(-33.75,114.5)</t>
  </si>
  <si>
    <t>(-33.5,114.5)</t>
  </si>
  <si>
    <t>(-33.25,114.5)</t>
  </si>
  <si>
    <t>(-33,114.5)</t>
  </si>
  <si>
    <t>(-32.75,114.5)</t>
  </si>
  <si>
    <t>(-32.5,114.5)</t>
  </si>
  <si>
    <t>(-32.25,114.5)</t>
  </si>
  <si>
    <t>(-32,114.5)</t>
  </si>
  <si>
    <t>(-31.75,114.5)</t>
  </si>
  <si>
    <t>(-31.5,114.5)</t>
  </si>
  <si>
    <t>(-31.25,114.5)</t>
  </si>
  <si>
    <t>(-31,114.5)</t>
  </si>
  <si>
    <t>(-30.75,114.5)</t>
  </si>
  <si>
    <t>(-30.5,114.5)</t>
  </si>
  <si>
    <t>(-30.25,114.5)</t>
  </si>
  <si>
    <t>(-30,114.5)</t>
  </si>
  <si>
    <t>(-29.75,114.5)</t>
  </si>
  <si>
    <t>(-29.5,114.5)</t>
  </si>
  <si>
    <t>(-29.25,114.5)</t>
  </si>
  <si>
    <t>(-29,114.5)</t>
  </si>
  <si>
    <t>(-28.75,114.5)</t>
  </si>
  <si>
    <t>(-28.25,114.5)</t>
  </si>
  <si>
    <t>(-27.75,114.5)</t>
  </si>
  <si>
    <t>(-27.25,114.5)</t>
  </si>
  <si>
    <t>(-26.75,114.5)</t>
  </si>
  <si>
    <t>(-26.5,114.5)</t>
  </si>
  <si>
    <t>(-26.25,114.5)</t>
  </si>
  <si>
    <t>(-26,114.5)</t>
  </si>
  <si>
    <t>(-25.75,114.5)</t>
  </si>
  <si>
    <t>(-25.5,114.5)</t>
  </si>
  <si>
    <t>(-25.25,114.5)</t>
  </si>
  <si>
    <t>(-25,114.5)</t>
  </si>
  <si>
    <t>(-35,114.75)</t>
  </si>
  <si>
    <t>(-34.75,114.75)</t>
  </si>
  <si>
    <t>(-34.5,114.75)</t>
  </si>
  <si>
    <t>(-34.25,114.75)</t>
  </si>
  <si>
    <t>(-34,114.75)</t>
  </si>
  <si>
    <t>(-33.75,114.75)</t>
  </si>
  <si>
    <t>(-33.5,114.75)</t>
  </si>
  <si>
    <t>(-33.25,114.75)</t>
  </si>
  <si>
    <t>(-33,114.75)</t>
  </si>
  <si>
    <t>(-32.75,114.75)</t>
  </si>
  <si>
    <t>(-32.5,114.75)</t>
  </si>
  <si>
    <t>(-32.25,114.75)</t>
  </si>
  <si>
    <t>(-32,114.75)</t>
  </si>
  <si>
    <t>(-31.75,114.75)</t>
  </si>
  <si>
    <t>(-31.5,114.75)</t>
  </si>
  <si>
    <t>(-31.25,114.75)</t>
  </si>
  <si>
    <t>(-31,114.75)</t>
  </si>
  <si>
    <t>(-30.75,114.75)</t>
  </si>
  <si>
    <t>(-30.5,114.75)</t>
  </si>
  <si>
    <t>(-30.25,114.75)</t>
  </si>
  <si>
    <t>(-30,114.75)</t>
  </si>
  <si>
    <t>(-29.75,114.75)</t>
  </si>
  <si>
    <t>(-29.5,114.75)</t>
  </si>
  <si>
    <t>(-29.25,114.75)</t>
  </si>
  <si>
    <t>(-29,114.75)</t>
  </si>
  <si>
    <t>(-28.75,114.75)</t>
  </si>
  <si>
    <t>(-28.5,114.75)</t>
  </si>
  <si>
    <t>(-28.25,114.75)</t>
  </si>
  <si>
    <t>(-28,114.75)</t>
  </si>
  <si>
    <t>(-27.75,114.75)</t>
  </si>
  <si>
    <t>(-27.5,114.75)</t>
  </si>
  <si>
    <t>(-27.25,114.75)</t>
  </si>
  <si>
    <t>(-27,114.75)</t>
  </si>
  <si>
    <t>(-26.75,114.75)</t>
  </si>
  <si>
    <t>(-26.5,114.75)</t>
  </si>
  <si>
    <t>(-26.25,114.75)</t>
  </si>
  <si>
    <t>(-26,114.75)</t>
  </si>
  <si>
    <t>(-25.75,114.75)</t>
  </si>
  <si>
    <t>(-25.5,114.75)</t>
  </si>
  <si>
    <t>(-25.25,114.75)</t>
  </si>
  <si>
    <t>(-25,114.75)</t>
  </si>
  <si>
    <t>(-35,115)</t>
  </si>
  <si>
    <t>(-34.75,115)</t>
  </si>
  <si>
    <t>(-34.25,115)</t>
  </si>
  <si>
    <t>(-33.75,115)</t>
  </si>
  <si>
    <t>(-33.25,115)</t>
  </si>
  <si>
    <t>(-33,115)</t>
  </si>
  <si>
    <t>(-32.75,115)</t>
  </si>
  <si>
    <t>(-32.5,115)</t>
  </si>
  <si>
    <t>(-32.25,115)</t>
  </si>
  <si>
    <t>(-32,115)</t>
  </si>
  <si>
    <t>(-31.75,115)</t>
  </si>
  <si>
    <t>(-31.5,115)</t>
  </si>
  <si>
    <t>(-31.25,115)</t>
  </si>
  <si>
    <t>(-31,115)</t>
  </si>
  <si>
    <t>(-30.75,115)</t>
  </si>
  <si>
    <t>(-30.25,115)</t>
  </si>
  <si>
    <t>(-29.75,115)</t>
  </si>
  <si>
    <t>(-29.25,115)</t>
  </si>
  <si>
    <t>(-28.75,115)</t>
  </si>
  <si>
    <t>(-28.25,115)</t>
  </si>
  <si>
    <t>(-27.75,115)</t>
  </si>
  <si>
    <t>(-27.25,115)</t>
  </si>
  <si>
    <t>(-27,115)</t>
  </si>
  <si>
    <t>(-26.75,115)</t>
  </si>
  <si>
    <t>(-26.5,115)</t>
  </si>
  <si>
    <t>(-26.25,115)</t>
  </si>
  <si>
    <t>(-26,115)</t>
  </si>
  <si>
    <t>(-25.75,115)</t>
  </si>
  <si>
    <t>(-25.5,115)</t>
  </si>
  <si>
    <t>(-25.25,115)</t>
  </si>
  <si>
    <t>(-25,115)</t>
  </si>
  <si>
    <t>(-35,115.25)</t>
  </si>
  <si>
    <t>(-34.75,115.25)</t>
  </si>
  <si>
    <t>(-34.5,115.25)</t>
  </si>
  <si>
    <t>(-34.25,115.25)</t>
  </si>
  <si>
    <t>(-34,115.25)</t>
  </si>
  <si>
    <t>(-33.75,115.25)</t>
  </si>
  <si>
    <t>(-33.5,115.25)</t>
  </si>
  <si>
    <t>(-33.25,115.25)</t>
  </si>
  <si>
    <t>(-33,115.25)</t>
  </si>
  <si>
    <t>(-32.75,115.25)</t>
  </si>
  <si>
    <t>(-32.5,115.25)</t>
  </si>
  <si>
    <t>(-32.25,115.25)</t>
  </si>
  <si>
    <t>(-32,115.25)</t>
  </si>
  <si>
    <t>(-31.75,115.25)</t>
  </si>
  <si>
    <t>(-31.5,115.25)</t>
  </si>
  <si>
    <t>(-31.25,115.25)</t>
  </si>
  <si>
    <t>(-31,115.25)</t>
  </si>
  <si>
    <t>(-30.75,115.25)</t>
  </si>
  <si>
    <t>(-30.5,115.25)</t>
  </si>
  <si>
    <t>(-30.25,115.25)</t>
  </si>
  <si>
    <t>(-30,115.25)</t>
  </si>
  <si>
    <t>(-29.75,115.25)</t>
  </si>
  <si>
    <t>(-29.5,115.25)</t>
  </si>
  <si>
    <t>(-29.25,115.25)</t>
  </si>
  <si>
    <t>(-29,115.25)</t>
  </si>
  <si>
    <t>(-28.75,115.25)</t>
  </si>
  <si>
    <t>(-28.5,115.25)</t>
  </si>
  <si>
    <t>(-28.25,115.25)</t>
  </si>
  <si>
    <t>(-28,115.25)</t>
  </si>
  <si>
    <t>(-27.75,115.25)</t>
  </si>
  <si>
    <t>(-27.5,115.25)</t>
  </si>
  <si>
    <t>(-27.25,115.25)</t>
  </si>
  <si>
    <t>(-27,115.25)</t>
  </si>
  <si>
    <t>(-26.75,115.25)</t>
  </si>
  <si>
    <t>(-26.5,115.25)</t>
  </si>
  <si>
    <t>(-26.25,115.25)</t>
  </si>
  <si>
    <t>(-26,115.25)</t>
  </si>
  <si>
    <t>(-25.75,115.25)</t>
  </si>
  <si>
    <t>(-25.5,115.25)</t>
  </si>
  <si>
    <t>(-25.25,115.25)</t>
  </si>
  <si>
    <t>(-25,115.25)</t>
  </si>
  <si>
    <t>(-35,115.5)</t>
  </si>
  <si>
    <t>(-34.75,115.5)</t>
  </si>
  <si>
    <t>(-34.25,115.5)</t>
  </si>
  <si>
    <t>(-33.75,115.5)</t>
  </si>
  <si>
    <t>(-33.25,115.5)</t>
  </si>
  <si>
    <t>(-32.75,115.5)</t>
  </si>
  <si>
    <t>(-32.25,115.5)</t>
  </si>
  <si>
    <t>(-32,115.5)</t>
  </si>
  <si>
    <t>(-31.75,115.5)</t>
  </si>
  <si>
    <t>(-31.25,115.5)</t>
  </si>
  <si>
    <t>(-30.75,115.5)</t>
  </si>
  <si>
    <t>(-30.25,115.5)</t>
  </si>
  <si>
    <t>(-29.75,115.5)</t>
  </si>
  <si>
    <t>(-29.25,115.5)</t>
  </si>
  <si>
    <t>(-28.75,115.5)</t>
  </si>
  <si>
    <t>(-28.25,115.5)</t>
  </si>
  <si>
    <t>(-28,115.5)</t>
  </si>
  <si>
    <t>(-27.75,115.5)</t>
  </si>
  <si>
    <t>(-27.5,115.5)</t>
  </si>
  <si>
    <t>(-27.25,115.5)</t>
  </si>
  <si>
    <t>(-27,115.5)</t>
  </si>
  <si>
    <t>(-26.75,115.5)</t>
  </si>
  <si>
    <t>(-26.5,115.5)</t>
  </si>
  <si>
    <t>(-26.25,115.5)</t>
  </si>
  <si>
    <t>(-26,115.5)</t>
  </si>
  <si>
    <t>(-25.75,115.5)</t>
  </si>
  <si>
    <t>(-25.5,115.5)</t>
  </si>
  <si>
    <t>(-25.25,115.5)</t>
  </si>
  <si>
    <t>(-25,115.5)</t>
  </si>
  <si>
    <t>(-35,115.75)</t>
  </si>
  <si>
    <t>(-34.75,115.75)</t>
  </si>
  <si>
    <t>(-34.5,115.75)</t>
  </si>
  <si>
    <t>(-34.25,115.75)</t>
  </si>
  <si>
    <t>(-34,115.75)</t>
  </si>
  <si>
    <t>(-33.75,115.75)</t>
  </si>
  <si>
    <t>(-33.5,115.75)</t>
  </si>
  <si>
    <t>(-33.25,115.75)</t>
  </si>
  <si>
    <t>(-33,115.75)</t>
  </si>
  <si>
    <t>(-32.75,115.75)</t>
  </si>
  <si>
    <t>(-32.5,115.75)</t>
  </si>
  <si>
    <t>(-32.25,115.75)</t>
  </si>
  <si>
    <t>(-32,115.75)</t>
  </si>
  <si>
    <t>(-31.75,115.75)</t>
  </si>
  <si>
    <t>(-31.5,115.75)</t>
  </si>
  <si>
    <t>(-31.25,115.75)</t>
  </si>
  <si>
    <t>(-31,115.75)</t>
  </si>
  <si>
    <t>(-30.75,115.75)</t>
  </si>
  <si>
    <t>(-30.5,115.75)</t>
  </si>
  <si>
    <t>(-30.25,115.75)</t>
  </si>
  <si>
    <t>(-30,115.75)</t>
  </si>
  <si>
    <t>(-29.75,115.75)</t>
  </si>
  <si>
    <t>(-29.5,115.75)</t>
  </si>
  <si>
    <t>(-29.25,115.75)</t>
  </si>
  <si>
    <t>(-29,115.75)</t>
  </si>
  <si>
    <t>(-28.75,115.75)</t>
  </si>
  <si>
    <t>(-28.5,115.75)</t>
  </si>
  <si>
    <t>(-28.25,115.75)</t>
  </si>
  <si>
    <t>(-28,115.75)</t>
  </si>
  <si>
    <t>(-27.75,115.75)</t>
  </si>
  <si>
    <t>(-27.5,115.75)</t>
  </si>
  <si>
    <t>(-27.25,115.75)</t>
  </si>
  <si>
    <t>(-27,115.75)</t>
  </si>
  <si>
    <t>(-26.75,115.75)</t>
  </si>
  <si>
    <t>(-26.5,115.75)</t>
  </si>
  <si>
    <t>(-26.25,115.75)</t>
  </si>
  <si>
    <t>(-26,115.75)</t>
  </si>
  <si>
    <t>(-25.75,115.75)</t>
  </si>
  <si>
    <t>(-25.5,115.75)</t>
  </si>
  <si>
    <t>(-25.25,115.75)</t>
  </si>
  <si>
    <t>(-25,115.75)</t>
  </si>
  <si>
    <t>(-34.75,116)</t>
  </si>
  <si>
    <t>(-34.25,116)</t>
  </si>
  <si>
    <t>(-33.75,116)</t>
  </si>
  <si>
    <t>(-33.25,116)</t>
  </si>
  <si>
    <t>(-32.75,116)</t>
  </si>
  <si>
    <t>(-32.25,116)</t>
  </si>
  <si>
    <t>(-31.75,116)</t>
  </si>
  <si>
    <t>(-31.25,116)</t>
  </si>
  <si>
    <t>(-30.75,116)</t>
  </si>
  <si>
    <t>(-30.25,116)</t>
  </si>
  <si>
    <t>(-29.75,116)</t>
  </si>
  <si>
    <t>(-29.25,116)</t>
  </si>
  <si>
    <t>(-28.75,116)</t>
  </si>
  <si>
    <t>(-28.25,116)</t>
  </si>
  <si>
    <t>(-28,116)</t>
  </si>
  <si>
    <t>(-27.75,116)</t>
  </si>
  <si>
    <t>(-27.5,116)</t>
  </si>
  <si>
    <t>(-27.25,116)</t>
  </si>
  <si>
    <t>(-27,116)</t>
  </si>
  <si>
    <t>(-26.75,116)</t>
  </si>
  <si>
    <t>(-26.5,116)</t>
  </si>
  <si>
    <t>(-26.25,116)</t>
  </si>
  <si>
    <t>(-26,116)</t>
  </si>
  <si>
    <t>(-25.75,116)</t>
  </si>
  <si>
    <t>(-25.5,116)</t>
  </si>
  <si>
    <t>(-25.25,116)</t>
  </si>
  <si>
    <t>(-25,116)</t>
  </si>
  <si>
    <t>(-35,116.25)</t>
  </si>
  <si>
    <t>(-34.75,116.25)</t>
  </si>
  <si>
    <t>(-34.5,116.25)</t>
  </si>
  <si>
    <t>(-34.25,116.25)</t>
  </si>
  <si>
    <t>(-34,116.25)</t>
  </si>
  <si>
    <t>(-33.75,116.25)</t>
  </si>
  <si>
    <t>(-33.5,116.25)</t>
  </si>
  <si>
    <t>(-33.25,116.25)</t>
  </si>
  <si>
    <t>(-33,116.25)</t>
  </si>
  <si>
    <t>(-32.75,116.25)</t>
  </si>
  <si>
    <t>(-32.5,116.25)</t>
  </si>
  <si>
    <t>(-32.25,116.25)</t>
  </si>
  <si>
    <t>(-32,116.25)</t>
  </si>
  <si>
    <t>(-31.75,116.25)</t>
  </si>
  <si>
    <t>(-31.5,116.25)</t>
  </si>
  <si>
    <t>(-31.25,116.25)</t>
  </si>
  <si>
    <t>(-31,116.25)</t>
  </si>
  <si>
    <t>(-30.75,116.25)</t>
  </si>
  <si>
    <t>(-30.5,116.25)</t>
  </si>
  <si>
    <t>(-30.25,116.25)</t>
  </si>
  <si>
    <t>(-30,116.25)</t>
  </si>
  <si>
    <t>(-29.75,116.25)</t>
  </si>
  <si>
    <t>(-29.5,116.25)</t>
  </si>
  <si>
    <t>(-29.25,116.25)</t>
  </si>
  <si>
    <t>(-29,116.25)</t>
  </si>
  <si>
    <t>(-28.75,116.25)</t>
  </si>
  <si>
    <t>(-28.5,116.25)</t>
  </si>
  <si>
    <t>(-28.25,116.25)</t>
  </si>
  <si>
    <t>(-28,116.25)</t>
  </si>
  <si>
    <t>(-27.75,116.25)</t>
  </si>
  <si>
    <t>(-27.5,116.25)</t>
  </si>
  <si>
    <t>(-27.25,116.25)</t>
  </si>
  <si>
    <t>(-27,116.25)</t>
  </si>
  <si>
    <t>(-26.75,116.25)</t>
  </si>
  <si>
    <t>(-26.5,116.25)</t>
  </si>
  <si>
    <t>(-26.25,116.25)</t>
  </si>
  <si>
    <t>(-26,116.25)</t>
  </si>
  <si>
    <t>(-25.75,116.25)</t>
  </si>
  <si>
    <t>(-25.5,116.25)</t>
  </si>
  <si>
    <t>(-25.25,116.25)</t>
  </si>
  <si>
    <t>(-25,116.25)</t>
  </si>
  <si>
    <t>(-34.75,116.5)</t>
  </si>
  <si>
    <t>(-34.25,116.5)</t>
  </si>
  <si>
    <t>(-33.75,116.5)</t>
  </si>
  <si>
    <t>(-33.25,116.5)</t>
  </si>
  <si>
    <t>(-32.75,116.5)</t>
  </si>
  <si>
    <t>(-32.25,116.5)</t>
  </si>
  <si>
    <t>(-31.75,116.5)</t>
  </si>
  <si>
    <t>(-31.25,116.5)</t>
  </si>
  <si>
    <t>(-30.75,116.5)</t>
  </si>
  <si>
    <t>(-30.25,116.5)</t>
  </si>
  <si>
    <t>(-29.75,116.5)</t>
  </si>
  <si>
    <t>(-29.25,116.5)</t>
  </si>
  <si>
    <t>(-28.75,116.5)</t>
  </si>
  <si>
    <t>(-28.5,116.5)</t>
  </si>
  <si>
    <t>(-28.25,116.5)</t>
  </si>
  <si>
    <t>(-28,116.5)</t>
  </si>
  <si>
    <t>(-27.75,116.5)</t>
  </si>
  <si>
    <t>(-27.5,116.5)</t>
  </si>
  <si>
    <t>(-27.25,116.5)</t>
  </si>
  <si>
    <t>(-27,116.5)</t>
  </si>
  <si>
    <t>(-26.75,116.5)</t>
  </si>
  <si>
    <t>(-26.5,116.5)</t>
  </si>
  <si>
    <t>(-26.25,116.5)</t>
  </si>
  <si>
    <t>(-26,116.5)</t>
  </si>
  <si>
    <t>(-25.75,116.5)</t>
  </si>
  <si>
    <t>(-25.5,116.5)</t>
  </si>
  <si>
    <t>(-25.25,116.5)</t>
  </si>
  <si>
    <t>(-25,116.5)</t>
  </si>
  <si>
    <t>(-35,116.75)</t>
  </si>
  <si>
    <t>(-34.75,116.75)</t>
  </si>
  <si>
    <t>(-34.5,116.75)</t>
  </si>
  <si>
    <t>(-34.25,116.75)</t>
  </si>
  <si>
    <t>(-34,116.75)</t>
  </si>
  <si>
    <t>(-33.75,116.75)</t>
  </si>
  <si>
    <t>(-33.5,116.75)</t>
  </si>
  <si>
    <t>(-33.25,116.75)</t>
  </si>
  <si>
    <t>(-33,116.75)</t>
  </si>
  <si>
    <t>(-32.75,116.75)</t>
  </si>
  <si>
    <t>(-32.5,116.75)</t>
  </si>
  <si>
    <t>(-32.25,116.75)</t>
  </si>
  <si>
    <t>(-32,116.75)</t>
  </si>
  <si>
    <t>(-31.75,116.75)</t>
  </si>
  <si>
    <t>(-31.5,116.75)</t>
  </si>
  <si>
    <t>(-31.25,116.75)</t>
  </si>
  <si>
    <t>(-31,116.75)</t>
  </si>
  <si>
    <t>(-30.75,116.75)</t>
  </si>
  <si>
    <t>(-30.5,116.75)</t>
  </si>
  <si>
    <t>(-30.25,116.75)</t>
  </si>
  <si>
    <t>(-30,116.75)</t>
  </si>
  <si>
    <t>(-29.75,116.75)</t>
  </si>
  <si>
    <t>(-29.5,116.75)</t>
  </si>
  <si>
    <t>(-29.25,116.75)</t>
  </si>
  <si>
    <t>(-29,116.75)</t>
  </si>
  <si>
    <t>(-28.75,116.75)</t>
  </si>
  <si>
    <t>(-28.5,116.75)</t>
  </si>
  <si>
    <t>(-28.25,116.75)</t>
  </si>
  <si>
    <t>(-28,116.75)</t>
  </si>
  <si>
    <t>(-27.75,116.75)</t>
  </si>
  <si>
    <t>(-27.5,116.75)</t>
  </si>
  <si>
    <t>(-27.25,116.75)</t>
  </si>
  <si>
    <t>(-27,116.75)</t>
  </si>
  <si>
    <t>(-26.75,116.75)</t>
  </si>
  <si>
    <t>(-26.5,116.75)</t>
  </si>
  <si>
    <t>(-26.25,116.75)</t>
  </si>
  <si>
    <t>(-26,116.75)</t>
  </si>
  <si>
    <t>(-25.75,116.75)</t>
  </si>
  <si>
    <t>(-25.5,116.75)</t>
  </si>
  <si>
    <t>(-25.25,116.75)</t>
  </si>
  <si>
    <t>(-25,116.75)</t>
  </si>
  <si>
    <t>(-34.75,117)</t>
  </si>
  <si>
    <t>(-34.25,117)</t>
  </si>
  <si>
    <t>(-33.75,117)</t>
  </si>
  <si>
    <t>(-33.25,117)</t>
  </si>
  <si>
    <t>(-32.75,117)</t>
  </si>
  <si>
    <t>(-32.25,117)</t>
  </si>
  <si>
    <t>(-31.75,117)</t>
  </si>
  <si>
    <t>(-31.25,117)</t>
  </si>
  <si>
    <t>(-30.75,117)</t>
  </si>
  <si>
    <t>(-30.25,117)</t>
  </si>
  <si>
    <t>(-30,117)</t>
  </si>
  <si>
    <t>(-29.75,117)</t>
  </si>
  <si>
    <t>(-29.25,117)</t>
  </si>
  <si>
    <t>(-28.75,117)</t>
  </si>
  <si>
    <t>(-28.5,117)</t>
  </si>
  <si>
    <t>(-28.25,117)</t>
  </si>
  <si>
    <t>(-28,117)</t>
  </si>
  <si>
    <t>(-27.75,117)</t>
  </si>
  <si>
    <t>(-27.5,117)</t>
  </si>
  <si>
    <t>(-27.25,117)</t>
  </si>
  <si>
    <t>(-27,117)</t>
  </si>
  <si>
    <t>(-26.75,117)</t>
  </si>
  <si>
    <t>(-26.5,117)</t>
  </si>
  <si>
    <t>(-26.25,117)</t>
  </si>
  <si>
    <t>(-26,117)</t>
  </si>
  <si>
    <t>(-25.75,117)</t>
  </si>
  <si>
    <t>(-25.5,117)</t>
  </si>
  <si>
    <t>(-25.25,117)</t>
  </si>
  <si>
    <t>(-25,117)</t>
  </si>
  <si>
    <t>(-35,117.25)</t>
  </si>
  <si>
    <t>(-34.75,117.25)</t>
  </si>
  <si>
    <t>(-34.5,117.25)</t>
  </si>
  <si>
    <t>(-34.25,117.25)</t>
  </si>
  <si>
    <t>(-34,117.25)</t>
  </si>
  <si>
    <t>(-33.75,117.25)</t>
  </si>
  <si>
    <t>(-33.5,117.25)</t>
  </si>
  <si>
    <t>(-33.25,117.25)</t>
  </si>
  <si>
    <t>(-33,117.25)</t>
  </si>
  <si>
    <t>(-32.75,117.25)</t>
  </si>
  <si>
    <t>(-32.5,117.25)</t>
  </si>
  <si>
    <t>(-32.25,117.25)</t>
  </si>
  <si>
    <t>(-32,117.25)</t>
  </si>
  <si>
    <t>(-31.75,117.25)</t>
  </si>
  <si>
    <t>(-31.5,117.25)</t>
  </si>
  <si>
    <t>(-31.25,117.25)</t>
  </si>
  <si>
    <t>(-31,117.25)</t>
  </si>
  <si>
    <t>(-30.75,117.25)</t>
  </si>
  <si>
    <t>(-30.5,117.25)</t>
  </si>
  <si>
    <t>(-30.25,117.25)</t>
  </si>
  <si>
    <t>(-30,117.25)</t>
  </si>
  <si>
    <t>(-29.75,117.25)</t>
  </si>
  <si>
    <t>(-29.5,117.25)</t>
  </si>
  <si>
    <t>(-29.25,117.25)</t>
  </si>
  <si>
    <t>(-29,117.25)</t>
  </si>
  <si>
    <t>(-28.75,117.25)</t>
  </si>
  <si>
    <t>(-28.5,117.25)</t>
  </si>
  <si>
    <t>(-28.25,117.25)</t>
  </si>
  <si>
    <t>(-28,117.25)</t>
  </si>
  <si>
    <t>(-27.75,117.25)</t>
  </si>
  <si>
    <t>(-27.5,117.25)</t>
  </si>
  <si>
    <t>(-27.25,117.25)</t>
  </si>
  <si>
    <t>(-27,117.25)</t>
  </si>
  <si>
    <t>(-26.75,117.25)</t>
  </si>
  <si>
    <t>(-26.5,117.25)</t>
  </si>
  <si>
    <t>(-26.25,117.25)</t>
  </si>
  <si>
    <t>(-26,117.25)</t>
  </si>
  <si>
    <t>(-25.75,117.25)</t>
  </si>
  <si>
    <t>(-25.5,117.25)</t>
  </si>
  <si>
    <t>(-25.25,117.25)</t>
  </si>
  <si>
    <t>(-25,117.25)</t>
  </si>
  <si>
    <t>(-34.75,117.5)</t>
  </si>
  <si>
    <t>(-34.25,117.5)</t>
  </si>
  <si>
    <t>(-33.75,117.5)</t>
  </si>
  <si>
    <t>(-33.25,117.5)</t>
  </si>
  <si>
    <t>(-32.75,117.5)</t>
  </si>
  <si>
    <t>(-32.25,117.5)</t>
  </si>
  <si>
    <t>(-31.75,117.5)</t>
  </si>
  <si>
    <t>(-31.25,117.5)</t>
  </si>
  <si>
    <t>(-30.75,117.5)</t>
  </si>
  <si>
    <t>(-30.25,117.5)</t>
  </si>
  <si>
    <t>(-29.75,117.5)</t>
  </si>
  <si>
    <t>(-29.25,117.5)</t>
  </si>
  <si>
    <t>(-28.75,117.5)</t>
  </si>
  <si>
    <t>(-28.5,117.5)</t>
  </si>
  <si>
    <t>(-28.25,117.5)</t>
  </si>
  <si>
    <t>(-28,117.5)</t>
  </si>
  <si>
    <t>(-27.75,117.5)</t>
  </si>
  <si>
    <t>(-27.5,117.5)</t>
  </si>
  <si>
    <t>(-27.25,117.5)</t>
  </si>
  <si>
    <t>(-27,117.5)</t>
  </si>
  <si>
    <t>(-26.75,117.5)</t>
  </si>
  <si>
    <t>(-26.5,117.5)</t>
  </si>
  <si>
    <t>(-26.25,117.5)</t>
  </si>
  <si>
    <t>(-26,117.5)</t>
  </si>
  <si>
    <t>(-25.75,117.5)</t>
  </si>
  <si>
    <t>(-25.5,117.5)</t>
  </si>
  <si>
    <t>(-25.25,117.5)</t>
  </si>
  <si>
    <t>(-25,117.5)</t>
  </si>
  <si>
    <t>(-35,117.75)</t>
  </si>
  <si>
    <t>(-34.75,117.75)</t>
  </si>
  <si>
    <t>(-34.5,117.75)</t>
  </si>
  <si>
    <t>(-34.25,117.75)</t>
  </si>
  <si>
    <t>(-34,117.75)</t>
  </si>
  <si>
    <t>(-33.75,117.75)</t>
  </si>
  <si>
    <t>(-33.5,117.75)</t>
  </si>
  <si>
    <t>(-33.25,117.75)</t>
  </si>
  <si>
    <t>(-33,117.75)</t>
  </si>
  <si>
    <t>(-32.75,117.75)</t>
  </si>
  <si>
    <t>(-32.5,117.75)</t>
  </si>
  <si>
    <t>(-32.25,117.75)</t>
  </si>
  <si>
    <t>(-32,117.75)</t>
  </si>
  <si>
    <t>(-31.75,117.75)</t>
  </si>
  <si>
    <t>(-31.5,117.75)</t>
  </si>
  <si>
    <t>(-31.25,117.75)</t>
  </si>
  <si>
    <t>(-31,117.75)</t>
  </si>
  <si>
    <t>(-30.75,117.75)</t>
  </si>
  <si>
    <t>(-30.5,117.75)</t>
  </si>
  <si>
    <t>(-30.25,117.75)</t>
  </si>
  <si>
    <t>(-30,117.75)</t>
  </si>
  <si>
    <t>(-29.75,117.75)</t>
  </si>
  <si>
    <t>(-29.5,117.75)</t>
  </si>
  <si>
    <t>(-29.25,117.75)</t>
  </si>
  <si>
    <t>(-29,117.75)</t>
  </si>
  <si>
    <t>(-28.75,117.75)</t>
  </si>
  <si>
    <t>(-28.5,117.75)</t>
  </si>
  <si>
    <t>(-28.25,117.75)</t>
  </si>
  <si>
    <t>(-28,117.75)</t>
  </si>
  <si>
    <t>(-27.75,117.75)</t>
  </si>
  <si>
    <t>(-27.5,117.75)</t>
  </si>
  <si>
    <t>(-27.25,117.75)</t>
  </si>
  <si>
    <t>(-27,117.75)</t>
  </si>
  <si>
    <t>(-26.75,117.75)</t>
  </si>
  <si>
    <t>(-26.5,117.75)</t>
  </si>
  <si>
    <t>(-26.25,117.75)</t>
  </si>
  <si>
    <t>(-26,117.75)</t>
  </si>
  <si>
    <t>(-25.75,117.75)</t>
  </si>
  <si>
    <t>(-25.5,117.75)</t>
  </si>
  <si>
    <t>(-25.25,117.75)</t>
  </si>
  <si>
    <t>(-25,117.75)</t>
  </si>
  <si>
    <t>(-34.75,118)</t>
  </si>
  <si>
    <t>(-34.25,118)</t>
  </si>
  <si>
    <t>(-33.75,118)</t>
  </si>
  <si>
    <t>(-33.25,118)</t>
  </si>
  <si>
    <t>(-32.75,118)</t>
  </si>
  <si>
    <t>(-32.25,118)</t>
  </si>
  <si>
    <t>(-31.75,118)</t>
  </si>
  <si>
    <t>(-31.25,118)</t>
  </si>
  <si>
    <t>(-30.75,118)</t>
  </si>
  <si>
    <t>(-30.25,118)</t>
  </si>
  <si>
    <t>(-29.75,118)</t>
  </si>
  <si>
    <t>(-29.25,118)</t>
  </si>
  <si>
    <t>(-28.75,118)</t>
  </si>
  <si>
    <t>(-28.5,118)</t>
  </si>
  <si>
    <t>(-28.25,118)</t>
  </si>
  <si>
    <t>(-28,118)</t>
  </si>
  <si>
    <t>(-27.75,118)</t>
  </si>
  <si>
    <t>(-27.5,118)</t>
  </si>
  <si>
    <t>(-27.25,118)</t>
  </si>
  <si>
    <t>(-27,118)</t>
  </si>
  <si>
    <t>(-26.75,118)</t>
  </si>
  <si>
    <t>(-26.5,118)</t>
  </si>
  <si>
    <t>(-26.25,118)</t>
  </si>
  <si>
    <t>(-26,118)</t>
  </si>
  <si>
    <t>(-25.75,118)</t>
  </si>
  <si>
    <t>(-25.5,118)</t>
  </si>
  <si>
    <t>(-25.25,118)</t>
  </si>
  <si>
    <t>(-25,118)</t>
  </si>
  <si>
    <t>(-35,118.25)</t>
  </si>
  <si>
    <t>(-34.75,118.25)</t>
  </si>
  <si>
    <t>(-34.5,118.25)</t>
  </si>
  <si>
    <t>(-34.25,118.25)</t>
  </si>
  <si>
    <t>(-34,118.25)</t>
  </si>
  <si>
    <t>(-33.75,118.25)</t>
  </si>
  <si>
    <t>(-33.5,118.25)</t>
  </si>
  <si>
    <t>(-33.25,118.25)</t>
  </si>
  <si>
    <t>(-33,118.25)</t>
  </si>
  <si>
    <t>(-32.75,118.25)</t>
  </si>
  <si>
    <t>(-32.5,118.25)</t>
  </si>
  <si>
    <t>(-32.25,118.25)</t>
  </si>
  <si>
    <t>(-32,118.25)</t>
  </si>
  <si>
    <t>(-31.75,118.25)</t>
  </si>
  <si>
    <t>(-31.5,118.25)</t>
  </si>
  <si>
    <t>(-31.25,118.25)</t>
  </si>
  <si>
    <t>(-31,118.25)</t>
  </si>
  <si>
    <t>(-30.75,118.25)</t>
  </si>
  <si>
    <t>(-30.5,118.25)</t>
  </si>
  <si>
    <t>(-30.25,118.25)</t>
  </si>
  <si>
    <t>(-30,118.25)</t>
  </si>
  <si>
    <t>(-29.75,118.25)</t>
  </si>
  <si>
    <t>(-29.5,118.25)</t>
  </si>
  <si>
    <t>(-29.25,118.25)</t>
  </si>
  <si>
    <t>(-29,118.25)</t>
  </si>
  <si>
    <t>(-28.75,118.25)</t>
  </si>
  <si>
    <t>(-28.5,118.25)</t>
  </si>
  <si>
    <t>(-28.25,118.25)</t>
  </si>
  <si>
    <t>(-28,118.25)</t>
  </si>
  <si>
    <t>(-27.75,118.25)</t>
  </si>
  <si>
    <t>(-27.5,118.25)</t>
  </si>
  <si>
    <t>(-27.25,118.25)</t>
  </si>
  <si>
    <t>(-27,118.25)</t>
  </si>
  <si>
    <t>(-26.75,118.25)</t>
  </si>
  <si>
    <t>(-26.5,118.25)</t>
  </si>
  <si>
    <t>(-26.25,118.25)</t>
  </si>
  <si>
    <t>(-26,118.25)</t>
  </si>
  <si>
    <t>(-25.75,118.25)</t>
  </si>
  <si>
    <t>(-25.5,118.25)</t>
  </si>
  <si>
    <t>(-25.25,118.25)</t>
  </si>
  <si>
    <t>(-25,118.25)</t>
  </si>
  <si>
    <t>(-34.75,118.5)</t>
  </si>
  <si>
    <t>(-34.25,118.5)</t>
  </si>
  <si>
    <t>(-33.75,118.5)</t>
  </si>
  <si>
    <t>(-33.25,118.5)</t>
  </si>
  <si>
    <t>(-32.75,118.5)</t>
  </si>
  <si>
    <t>(-32.25,118.5)</t>
  </si>
  <si>
    <t>(-31.75,118.5)</t>
  </si>
  <si>
    <t>(-31.25,118.5)</t>
  </si>
  <si>
    <t>(-30.75,118.5)</t>
  </si>
  <si>
    <t>(-30.25,118.5)</t>
  </si>
  <si>
    <t>(-29.75,118.5)</t>
  </si>
  <si>
    <t>(-29.25,118.5)</t>
  </si>
  <si>
    <t>(-29,118.5)</t>
  </si>
  <si>
    <t>(-28.75,118.5)</t>
  </si>
  <si>
    <t>(-28.5,118.5)</t>
  </si>
  <si>
    <t>(-28.25,118.5)</t>
  </si>
  <si>
    <t>(-28,118.5)</t>
  </si>
  <si>
    <t>(-27.75,118.5)</t>
  </si>
  <si>
    <t>(-27.5,118.5)</t>
  </si>
  <si>
    <t>(-27.25,118.5)</t>
  </si>
  <si>
    <t>(-27,118.5)</t>
  </si>
  <si>
    <t>(-26.75,118.5)</t>
  </si>
  <si>
    <t>(-26.5,118.5)</t>
  </si>
  <si>
    <t>(-26.25,118.5)</t>
  </si>
  <si>
    <t>(-26,118.5)</t>
  </si>
  <si>
    <t>(-25.75,118.5)</t>
  </si>
  <si>
    <t>(-25.5,118.5)</t>
  </si>
  <si>
    <t>(-25.25,118.5)</t>
  </si>
  <si>
    <t>(-25,118.5)</t>
  </si>
  <si>
    <t>(-35,118.75)</t>
  </si>
  <si>
    <t>(-34.75,118.75)</t>
  </si>
  <si>
    <t>(-34.5,118.75)</t>
  </si>
  <si>
    <t>(-34.25,118.75)</t>
  </si>
  <si>
    <t>(-34,118.75)</t>
  </si>
  <si>
    <t>(-33.75,118.75)</t>
  </si>
  <si>
    <t>(-33.5,118.75)</t>
  </si>
  <si>
    <t>(-33.25,118.75)</t>
  </si>
  <si>
    <t>(-33,118.75)</t>
  </si>
  <si>
    <t>(-32.75,118.75)</t>
  </si>
  <si>
    <t>(-32.5,118.75)</t>
  </si>
  <si>
    <t>(-32.25,118.75)</t>
  </si>
  <si>
    <t>(-32,118.75)</t>
  </si>
  <si>
    <t>(-31.75,118.75)</t>
  </si>
  <si>
    <t>(-31.5,118.75)</t>
  </si>
  <si>
    <t>(-31.25,118.75)</t>
  </si>
  <si>
    <t>(-31,118.75)</t>
  </si>
  <si>
    <t>(-30.75,118.75)</t>
  </si>
  <si>
    <t>(-30.5,118.75)</t>
  </si>
  <si>
    <t>(-30.25,118.75)</t>
  </si>
  <si>
    <t>(-30,118.75)</t>
  </si>
  <si>
    <t>(-29.75,118.75)</t>
  </si>
  <si>
    <t>(-29.5,118.75)</t>
  </si>
  <si>
    <t>(-29.25,118.75)</t>
  </si>
  <si>
    <t>(-29,118.75)</t>
  </si>
  <si>
    <t>(-28.75,118.75)</t>
  </si>
  <si>
    <t>(-28.5,118.75)</t>
  </si>
  <si>
    <t>(-28.25,118.75)</t>
  </si>
  <si>
    <t>(-28,118.75)</t>
  </si>
  <si>
    <t>(-27.75,118.75)</t>
  </si>
  <si>
    <t>(-27.5,118.75)</t>
  </si>
  <si>
    <t>(-27.25,118.75)</t>
  </si>
  <si>
    <t>(-27,118.75)</t>
  </si>
  <si>
    <t>(-26.75,118.75)</t>
  </si>
  <si>
    <t>(-26.5,118.75)</t>
  </si>
  <si>
    <t>(-26.25,118.75)</t>
  </si>
  <si>
    <t>(-26,118.75)</t>
  </si>
  <si>
    <t>(-25.75,118.75)</t>
  </si>
  <si>
    <t>(-25.5,118.75)</t>
  </si>
  <si>
    <t>(-25.25,118.75)</t>
  </si>
  <si>
    <t>(-25,118.75)</t>
  </si>
  <si>
    <t>(-35,119)</t>
  </si>
  <si>
    <t>(-34.75,119)</t>
  </si>
  <si>
    <t>(-34.25,119)</t>
  </si>
  <si>
    <t>(-33.75,119)</t>
  </si>
  <si>
    <t>(-33.5,119)</t>
  </si>
  <si>
    <t>(-33.25,119)</t>
  </si>
  <si>
    <t>(-32.75,119)</t>
  </si>
  <si>
    <t>(-32.25,119)</t>
  </si>
  <si>
    <t>(-31.75,119)</t>
  </si>
  <si>
    <t>(-31.25,119)</t>
  </si>
  <si>
    <t>(-30.75,119)</t>
  </si>
  <si>
    <t>(-30.25,119)</t>
  </si>
  <si>
    <t>(-29.75,119)</t>
  </si>
  <si>
    <t>(-29.25,119)</t>
  </si>
  <si>
    <t>(-29,119)</t>
  </si>
  <si>
    <t>(-28.75,119)</t>
  </si>
  <si>
    <t>(-28.5,119)</t>
  </si>
  <si>
    <t>(-28.25,119)</t>
  </si>
  <si>
    <t>(-28,119)</t>
  </si>
  <si>
    <t>(-27.75,119)</t>
  </si>
  <si>
    <t>(-27.5,119)</t>
  </si>
  <si>
    <t>(-27.25,119)</t>
  </si>
  <si>
    <t>(-27,119)</t>
  </si>
  <si>
    <t>(-26.75,119)</t>
  </si>
  <si>
    <t>(-26.5,119)</t>
  </si>
  <si>
    <t>(-26.25,119)</t>
  </si>
  <si>
    <t>(-26,119)</t>
  </si>
  <si>
    <t>(-25.75,119)</t>
  </si>
  <si>
    <t>(-25.5,119)</t>
  </si>
  <si>
    <t>(-25.25,119)</t>
  </si>
  <si>
    <t>(-25,119)</t>
  </si>
  <si>
    <t>(-35,119.25)</t>
  </si>
  <si>
    <t>(-34.75,119.25)</t>
  </si>
  <si>
    <t>(-34.5,119.25)</t>
  </si>
  <si>
    <t>(-34.25,119.25)</t>
  </si>
  <si>
    <t>(-34,119.25)</t>
  </si>
  <si>
    <t>(-33.75,119.25)</t>
  </si>
  <si>
    <t>(-33.5,119.25)</t>
  </si>
  <si>
    <t>(-33.25,119.25)</t>
  </si>
  <si>
    <t>(-33,119.25)</t>
  </si>
  <si>
    <t>(-32.75,119.25)</t>
  </si>
  <si>
    <t>(-32.5,119.25)</t>
  </si>
  <si>
    <t>(-32.25,119.25)</t>
  </si>
  <si>
    <t>(-32,119.25)</t>
  </si>
  <si>
    <t>(-31.75,119.25)</t>
  </si>
  <si>
    <t>(-31.5,119.25)</t>
  </si>
  <si>
    <t>(-31.25,119.25)</t>
  </si>
  <si>
    <t>(-31,119.25)</t>
  </si>
  <si>
    <t>(-30.75,119.25)</t>
  </si>
  <si>
    <t>(-30.5,119.25)</t>
  </si>
  <si>
    <t>(-30.25,119.25)</t>
  </si>
  <si>
    <t>(-30,119.25)</t>
  </si>
  <si>
    <t>(-29.75,119.25)</t>
  </si>
  <si>
    <t>(-29.5,119.25)</t>
  </si>
  <si>
    <t>(-29.25,119.25)</t>
  </si>
  <si>
    <t>(-29,119.25)</t>
  </si>
  <si>
    <t>(-28.75,119.25)</t>
  </si>
  <si>
    <t>(-28.5,119.25)</t>
  </si>
  <si>
    <t>(-28.25,119.25)</t>
  </si>
  <si>
    <t>(-28,119.25)</t>
  </si>
  <si>
    <t>(-27.75,119.25)</t>
  </si>
  <si>
    <t>(-27.5,119.25)</t>
  </si>
  <si>
    <t>(-27.25,119.25)</t>
  </si>
  <si>
    <t>(-27,119.25)</t>
  </si>
  <si>
    <t>(-26.75,119.25)</t>
  </si>
  <si>
    <t>(-26.5,119.25)</t>
  </si>
  <si>
    <t>(-26.25,119.25)</t>
  </si>
  <si>
    <t>(-26,119.25)</t>
  </si>
  <si>
    <t>(-25.75,119.25)</t>
  </si>
  <si>
    <t>(-25.5,119.25)</t>
  </si>
  <si>
    <t>(-25.25,119.25)</t>
  </si>
  <si>
    <t>(-25,119.25)</t>
  </si>
  <si>
    <t>(-35,119.5)</t>
  </si>
  <si>
    <t>(-34.75,119.5)</t>
  </si>
  <si>
    <t>(-34.25,119.5)</t>
  </si>
  <si>
    <t>(-33.75,119.5)</t>
  </si>
  <si>
    <t>(-33.25,119.5)</t>
  </si>
  <si>
    <t>(-32.75,119.5)</t>
  </si>
  <si>
    <t>(-32.25,119.5)</t>
  </si>
  <si>
    <t>(-32,119.5)</t>
  </si>
  <si>
    <t>(-31.75,119.5)</t>
  </si>
  <si>
    <t>(-31.25,119.5)</t>
  </si>
  <si>
    <t>(-30.75,119.5)</t>
  </si>
  <si>
    <t>(-30.25,119.5)</t>
  </si>
  <si>
    <t>(-29.75,119.5)</t>
  </si>
  <si>
    <t>(-29.25,119.5)</t>
  </si>
  <si>
    <t>(-29,119.5)</t>
  </si>
  <si>
    <t>(-28.75,119.5)</t>
  </si>
  <si>
    <t>(-28.5,119.5)</t>
  </si>
  <si>
    <t>(-28.25,119.5)</t>
  </si>
  <si>
    <t>(-28,119.5)</t>
  </si>
  <si>
    <t>(-27.75,119.5)</t>
  </si>
  <si>
    <t>(-27.5,119.5)</t>
  </si>
  <si>
    <t>(-27.25,119.5)</t>
  </si>
  <si>
    <t>(-27,119.5)</t>
  </si>
  <si>
    <t>(-26.75,119.5)</t>
  </si>
  <si>
    <t>(-26.5,119.5)</t>
  </si>
  <si>
    <t>(-26.25,119.5)</t>
  </si>
  <si>
    <t>(-26,119.5)</t>
  </si>
  <si>
    <t>(-25.75,119.5)</t>
  </si>
  <si>
    <t>(-25.5,119.5)</t>
  </si>
  <si>
    <t>(-25.25,119.5)</t>
  </si>
  <si>
    <t>(-25,119.5)</t>
  </si>
  <si>
    <t>(-35,119.75)</t>
  </si>
  <si>
    <t>(-34.75,119.75)</t>
  </si>
  <si>
    <t>(-34.5,119.75)</t>
  </si>
  <si>
    <t>(-34.25,119.75)</t>
  </si>
  <si>
    <t>(-34,119.75)</t>
  </si>
  <si>
    <t>(-33.75,119.75)</t>
  </si>
  <si>
    <t>(-33.5,119.75)</t>
  </si>
  <si>
    <t>(-33.25,119.75)</t>
  </si>
  <si>
    <t>(-33,119.75)</t>
  </si>
  <si>
    <t>(-32.75,119.75)</t>
  </si>
  <si>
    <t>(-32.5,119.75)</t>
  </si>
  <si>
    <t>(-32.25,119.75)</t>
  </si>
  <si>
    <t>(-32,119.75)</t>
  </si>
  <si>
    <t>(-31.75,119.75)</t>
  </si>
  <si>
    <t>(-31.5,119.75)</t>
  </si>
  <si>
    <t>(-31.25,119.75)</t>
  </si>
  <si>
    <t>(-31,119.75)</t>
  </si>
  <si>
    <t>(-30.75,119.75)</t>
  </si>
  <si>
    <t>(-30.5,119.75)</t>
  </si>
  <si>
    <t>(-30.25,119.75)</t>
  </si>
  <si>
    <t>(-30,119.75)</t>
  </si>
  <si>
    <t>(-29.75,119.75)</t>
  </si>
  <si>
    <t>(-29.5,119.75)</t>
  </si>
  <si>
    <t>(-29.25,119.75)</t>
  </si>
  <si>
    <t>(-29,119.75)</t>
  </si>
  <si>
    <t>(-28.75,119.75)</t>
  </si>
  <si>
    <t>(-28.5,119.75)</t>
  </si>
  <si>
    <t>(-28.25,119.75)</t>
  </si>
  <si>
    <t>(-28,119.75)</t>
  </si>
  <si>
    <t>(-27.75,119.75)</t>
  </si>
  <si>
    <t>(-27.5,119.75)</t>
  </si>
  <si>
    <t>(-27.25,119.75)</t>
  </si>
  <si>
    <t>(-27,119.75)</t>
  </si>
  <si>
    <t>(-26.75,119.75)</t>
  </si>
  <si>
    <t>(-26.5,119.75)</t>
  </si>
  <si>
    <t>(-26.25,119.75)</t>
  </si>
  <si>
    <t>(-26,119.75)</t>
  </si>
  <si>
    <t>(-25.75,119.75)</t>
  </si>
  <si>
    <t>(-25.5,119.75)</t>
  </si>
  <si>
    <t>(-25.25,119.75)</t>
  </si>
  <si>
    <t>(-25,119.75)</t>
  </si>
  <si>
    <t>(-35,120)</t>
  </si>
  <si>
    <t>(-34.75,120)</t>
  </si>
  <si>
    <t>(-34.5,120)</t>
  </si>
  <si>
    <t>(-34.25,120)</t>
  </si>
  <si>
    <t>(-33.75,120)</t>
  </si>
  <si>
    <t>(-33.25,120)</t>
  </si>
  <si>
    <t>(-32.75,120)</t>
  </si>
  <si>
    <t>(-32.25,120)</t>
  </si>
  <si>
    <t>(-31.75,120)</t>
  </si>
  <si>
    <t>(-31.25,120)</t>
  </si>
  <si>
    <t>(-30.75,120)</t>
  </si>
  <si>
    <t>(-30.5,120)</t>
  </si>
  <si>
    <t>(-30.25,120)</t>
  </si>
  <si>
    <t>(-29.75,120)</t>
  </si>
  <si>
    <t>(-29.25,120)</t>
  </si>
  <si>
    <t>(-29,120)</t>
  </si>
  <si>
    <t>(-28.75,120)</t>
  </si>
  <si>
    <t>(-28.5,120)</t>
  </si>
  <si>
    <t>(-28.25,120)</t>
  </si>
  <si>
    <t>(-28,120)</t>
  </si>
  <si>
    <t>(-27.75,120)</t>
  </si>
  <si>
    <t>(-27.5,120)</t>
  </si>
  <si>
    <t>(-27.25,120)</t>
  </si>
  <si>
    <t>(-27,120)</t>
  </si>
  <si>
    <t>(-26.75,120)</t>
  </si>
  <si>
    <t>(-26.5,120)</t>
  </si>
  <si>
    <t>(-26.25,120)</t>
  </si>
  <si>
    <t>(-26,120)</t>
  </si>
  <si>
    <t>(-25.75,120)</t>
  </si>
  <si>
    <t>(-25.5,120)</t>
  </si>
  <si>
    <t>(-25.25,120)</t>
  </si>
  <si>
    <t>(-25,120)</t>
  </si>
  <si>
    <t>(-35,120.25)</t>
  </si>
  <si>
    <t>(-34.75,120.25)</t>
  </si>
  <si>
    <t>(-34.5,120.25)</t>
  </si>
  <si>
    <t>(-34.25,120.25)</t>
  </si>
  <si>
    <t>(-34,120.25)</t>
  </si>
  <si>
    <t>(-33.75,120.25)</t>
  </si>
  <si>
    <t>(-33.5,120.25)</t>
  </si>
  <si>
    <t>(-33.25,120.25)</t>
  </si>
  <si>
    <t>(-33,120.25)</t>
  </si>
  <si>
    <t>(-32.75,120.25)</t>
  </si>
  <si>
    <t>(-32.5,120.25)</t>
  </si>
  <si>
    <t>(-32.25,120.25)</t>
  </si>
  <si>
    <t>(-32,120.25)</t>
  </si>
  <si>
    <t>(-31.75,120.25)</t>
  </si>
  <si>
    <t>(-31.5,120.25)</t>
  </si>
  <si>
    <t>(-31.25,120.25)</t>
  </si>
  <si>
    <t>(-31,120.25)</t>
  </si>
  <si>
    <t>(-30.75,120.25)</t>
  </si>
  <si>
    <t>(-30.5,120.25)</t>
  </si>
  <si>
    <t>(-30.25,120.25)</t>
  </si>
  <si>
    <t>(-30,120.25)</t>
  </si>
  <si>
    <t>(-29.75,120.25)</t>
  </si>
  <si>
    <t>(-29.5,120.25)</t>
  </si>
  <si>
    <t>(-29.25,120.25)</t>
  </si>
  <si>
    <t>(-29,120.25)</t>
  </si>
  <si>
    <t>(-28.75,120.25)</t>
  </si>
  <si>
    <t>(-28.5,120.25)</t>
  </si>
  <si>
    <t>(-28.25,120.25)</t>
  </si>
  <si>
    <t>(-28,120.25)</t>
  </si>
  <si>
    <t>(-27.75,120.25)</t>
  </si>
  <si>
    <t>(-27.5,120.25)</t>
  </si>
  <si>
    <t>(-27.25,120.25)</t>
  </si>
  <si>
    <t>(-27,120.25)</t>
  </si>
  <si>
    <t>(-26.75,120.25)</t>
  </si>
  <si>
    <t>(-26.5,120.25)</t>
  </si>
  <si>
    <t>(-26.25,120.25)</t>
  </si>
  <si>
    <t>(-26,120.25)</t>
  </si>
  <si>
    <t>(-25.75,120.25)</t>
  </si>
  <si>
    <t>(-25.5,120.25)</t>
  </si>
  <si>
    <t>(-25.25,120.25)</t>
  </si>
  <si>
    <t>(-25,120.25)</t>
  </si>
  <si>
    <t>(-35,120.5)</t>
  </si>
  <si>
    <t>(-34.75,120.5)</t>
  </si>
  <si>
    <t>(-34.5,120.5)</t>
  </si>
  <si>
    <t>(-34.25,120.5)</t>
  </si>
  <si>
    <t>(-33.75,120.5)</t>
  </si>
  <si>
    <t>(-33.25,120.5)</t>
  </si>
  <si>
    <t>(-32.75,120.5)</t>
  </si>
  <si>
    <t>(-32.25,120.5)</t>
  </si>
  <si>
    <t>(-31.75,120.5)</t>
  </si>
  <si>
    <t>(-31.25,120.5)</t>
  </si>
  <si>
    <t>(-30.75,120.5)</t>
  </si>
  <si>
    <t>(-30.25,120.5)</t>
  </si>
  <si>
    <t>(-29.75,120.5)</t>
  </si>
  <si>
    <t>(-29.5,120.5)</t>
  </si>
  <si>
    <t>(-29.25,120.5)</t>
  </si>
  <si>
    <t>(-29,120.5)</t>
  </si>
  <si>
    <t>(-28.75,120.5)</t>
  </si>
  <si>
    <t>(-28.5,120.5)</t>
  </si>
  <si>
    <t>(-28.25,120.5)</t>
  </si>
  <si>
    <t>(-28,120.5)</t>
  </si>
  <si>
    <t>(-27.75,120.5)</t>
  </si>
  <si>
    <t>(-27.5,120.5)</t>
  </si>
  <si>
    <t>(-27.25,120.5)</t>
  </si>
  <si>
    <t>(-27,120.5)</t>
  </si>
  <si>
    <t>(-26.75,120.5)</t>
  </si>
  <si>
    <t>(-26.5,120.5)</t>
  </si>
  <si>
    <t>(-26.25,120.5)</t>
  </si>
  <si>
    <t>(-26,120.5)</t>
  </si>
  <si>
    <t>(-25.75,120.5)</t>
  </si>
  <si>
    <t>(-25.5,120.5)</t>
  </si>
  <si>
    <t>(-25.25,120.5)</t>
  </si>
  <si>
    <t>(-25,120.5)</t>
  </si>
  <si>
    <t>(-35,120.75)</t>
  </si>
  <si>
    <t>(-34.75,120.75)</t>
  </si>
  <si>
    <t>(-34.5,120.75)</t>
  </si>
  <si>
    <t>(-34.25,120.75)</t>
  </si>
  <si>
    <t>(-34,120.75)</t>
  </si>
  <si>
    <t>(-33.75,120.75)</t>
  </si>
  <si>
    <t>(-33.5,120.75)</t>
  </si>
  <si>
    <t>(-33.25,120.75)</t>
  </si>
  <si>
    <t>(-33,120.75)</t>
  </si>
  <si>
    <t>(-32.75,120.75)</t>
  </si>
  <si>
    <t>(-32.5,120.75)</t>
  </si>
  <si>
    <t>(-32.25,120.75)</t>
  </si>
  <si>
    <t>(-32,120.75)</t>
  </si>
  <si>
    <t>(-31.75,120.75)</t>
  </si>
  <si>
    <t>(-31.5,120.75)</t>
  </si>
  <si>
    <t>(-31.25,120.75)</t>
  </si>
  <si>
    <t>(-31,120.75)</t>
  </si>
  <si>
    <t>(-30.75,120.75)</t>
  </si>
  <si>
    <t>(-30.5,120.75)</t>
  </si>
  <si>
    <t>(-30.25,120.75)</t>
  </si>
  <si>
    <t>(-30,120.75)</t>
  </si>
  <si>
    <t>(-29.75,120.75)</t>
  </si>
  <si>
    <t>(-29.5,120.75)</t>
  </si>
  <si>
    <t>(-29.25,120.75)</t>
  </si>
  <si>
    <t>(-29,120.75)</t>
  </si>
  <si>
    <t>(-28.75,120.75)</t>
  </si>
  <si>
    <t>(-28.5,120.75)</t>
  </si>
  <si>
    <t>(-28.25,120.75)</t>
  </si>
  <si>
    <t>(-28,120.75)</t>
  </si>
  <si>
    <t>(-27.75,120.75)</t>
  </si>
  <si>
    <t>(-27.5,120.75)</t>
  </si>
  <si>
    <t>(-27.25,120.75)</t>
  </si>
  <si>
    <t>(-27,120.75)</t>
  </si>
  <si>
    <t>(-26.75,120.75)</t>
  </si>
  <si>
    <t>(-26.5,120.75)</t>
  </si>
  <si>
    <t>(-26.25,120.75)</t>
  </si>
  <si>
    <t>(-26,120.75)</t>
  </si>
  <si>
    <t>(-25.75,120.75)</t>
  </si>
  <si>
    <t>(-25.5,120.75)</t>
  </si>
  <si>
    <t>(-25.25,120.75)</t>
  </si>
  <si>
    <t>(-25,120.75)</t>
  </si>
  <si>
    <t>(-35,121)</t>
  </si>
  <si>
    <t>(-34.75,121)</t>
  </si>
  <si>
    <t>(-34.5,121)</t>
  </si>
  <si>
    <t>(-34.25,121)</t>
  </si>
  <si>
    <t>(-33.75,121)</t>
  </si>
  <si>
    <t>(-33.25,121)</t>
  </si>
  <si>
    <t>(-32.75,121)</t>
  </si>
  <si>
    <t>(-32.25,121)</t>
  </si>
  <si>
    <t>(-31.75,121)</t>
  </si>
  <si>
    <t>(-31.25,121)</t>
  </si>
  <si>
    <t>(-31,121)</t>
  </si>
  <si>
    <t>(-30.75,121)</t>
  </si>
  <si>
    <t>(-30.5,121)</t>
  </si>
  <si>
    <t>(-30.25,121)</t>
  </si>
  <si>
    <t>(-30,121)</t>
  </si>
  <si>
    <t>(-29.75,121)</t>
  </si>
  <si>
    <t>(-29.5,121)</t>
  </si>
  <si>
    <t>(-29.25,121)</t>
  </si>
  <si>
    <t>(-29,121)</t>
  </si>
  <si>
    <t>(-28.75,121)</t>
  </si>
  <si>
    <t>(-28.5,121)</t>
  </si>
  <si>
    <t>(-28.25,121)</t>
  </si>
  <si>
    <t>(-28,121)</t>
  </si>
  <si>
    <t>(-27.75,121)</t>
  </si>
  <si>
    <t>(-27.5,121)</t>
  </si>
  <si>
    <t>(-27.25,121)</t>
  </si>
  <si>
    <t>(-27,121)</t>
  </si>
  <si>
    <t>(-26.75,121)</t>
  </si>
  <si>
    <t>(-26.5,121)</t>
  </si>
  <si>
    <t>(-26.25,121)</t>
  </si>
  <si>
    <t>(-26,121)</t>
  </si>
  <si>
    <t>(-25.75,121)</t>
  </si>
  <si>
    <t>(-25.5,121)</t>
  </si>
  <si>
    <t>(-25.25,121)</t>
  </si>
  <si>
    <t>(-25,121)</t>
  </si>
  <si>
    <t>(-35,121.25)</t>
  </si>
  <si>
    <t>(-34.75,121.25)</t>
  </si>
  <si>
    <t>(-34.5,121.25)</t>
  </si>
  <si>
    <t>(-34.25,121.25)</t>
  </si>
  <si>
    <t>(-34,121.25)</t>
  </si>
  <si>
    <t>(-33.75,121.25)</t>
  </si>
  <si>
    <t>(-33.5,121.25)</t>
  </si>
  <si>
    <t>(-33.25,121.25)</t>
  </si>
  <si>
    <t>(-33,121.25)</t>
  </si>
  <si>
    <t>(-32.75,121.25)</t>
  </si>
  <si>
    <t>(-32.5,121.25)</t>
  </si>
  <si>
    <t>(-32.25,121.25)</t>
  </si>
  <si>
    <t>(-32,121.25)</t>
  </si>
  <si>
    <t>(-31.75,121.25)</t>
  </si>
  <si>
    <t>(-31.5,121.25)</t>
  </si>
  <si>
    <t>(-31.25,121.25)</t>
  </si>
  <si>
    <t>(-31,121.25)</t>
  </si>
  <si>
    <t>(-30.75,121.25)</t>
  </si>
  <si>
    <t>(-30.5,121.25)</t>
  </si>
  <si>
    <t>(-30.25,121.25)</t>
  </si>
  <si>
    <t>(-30,121.25)</t>
  </si>
  <si>
    <t>(-29.75,121.25)</t>
  </si>
  <si>
    <t>(-29.5,121.25)</t>
  </si>
  <si>
    <t>(-29.25,121.25)</t>
  </si>
  <si>
    <t>(-29,121.25)</t>
  </si>
  <si>
    <t>(-28.75,121.25)</t>
  </si>
  <si>
    <t>(-28.5,121.25)</t>
  </si>
  <si>
    <t>(-28.25,121.25)</t>
  </si>
  <si>
    <t>(-28,121.25)</t>
  </si>
  <si>
    <t>(-27.75,121.25)</t>
  </si>
  <si>
    <t>(-27.5,121.25)</t>
  </si>
  <si>
    <t>(-27.25,121.25)</t>
  </si>
  <si>
    <t>(-27,121.25)</t>
  </si>
  <si>
    <t>(-26.75,121.25)</t>
  </si>
  <si>
    <t>(-26.5,121.25)</t>
  </si>
  <si>
    <t>(-26.25,121.25)</t>
  </si>
  <si>
    <t>(-26,121.25)</t>
  </si>
  <si>
    <t>(-25.75,121.25)</t>
  </si>
  <si>
    <t>(-25.5,121.25)</t>
  </si>
  <si>
    <t>(-25.25,121.25)</t>
  </si>
  <si>
    <t>(-25,121.25)</t>
  </si>
  <si>
    <t>(-35,121.5)</t>
  </si>
  <si>
    <t>(-34.75,121.5)</t>
  </si>
  <si>
    <t>(-34.5,121.5)</t>
  </si>
  <si>
    <t>(-34.25,121.5)</t>
  </si>
  <si>
    <t>(-34,121.5)</t>
  </si>
  <si>
    <t>(-33.75,121.5)</t>
  </si>
  <si>
    <t>(-33.25,121.5)</t>
  </si>
  <si>
    <t>(-32.75,121.5)</t>
  </si>
  <si>
    <t>(-32.25,121.5)</t>
  </si>
  <si>
    <t>(-31.75,121.5)</t>
  </si>
  <si>
    <t>(-31.25,121.5)</t>
  </si>
  <si>
    <t>(-31,121.5)</t>
  </si>
  <si>
    <t>(-30.75,121.5)</t>
  </si>
  <si>
    <t>(-30.5,121.5)</t>
  </si>
  <si>
    <t>(-30.25,121.5)</t>
  </si>
  <si>
    <t>(-30,121.5)</t>
  </si>
  <si>
    <t>(-29.75,121.5)</t>
  </si>
  <si>
    <t>(-29.5,121.5)</t>
  </si>
  <si>
    <t>(-29.25,121.5)</t>
  </si>
  <si>
    <t>(-29,121.5)</t>
  </si>
  <si>
    <t>(-28.75,121.5)</t>
  </si>
  <si>
    <t>(-28.5,121.5)</t>
  </si>
  <si>
    <t>(-28.25,121.5)</t>
  </si>
  <si>
    <t>(-28,121.5)</t>
  </si>
  <si>
    <t>(-27.75,121.5)</t>
  </si>
  <si>
    <t>(-27.5,121.5)</t>
  </si>
  <si>
    <t>(-27.25,121.5)</t>
  </si>
  <si>
    <t>(-27,121.5)</t>
  </si>
  <si>
    <t>(-26.75,121.5)</t>
  </si>
  <si>
    <t>(-26.5,121.5)</t>
  </si>
  <si>
    <t>(-26.25,121.5)</t>
  </si>
  <si>
    <t>(-26,121.5)</t>
  </si>
  <si>
    <t>(-25.75,121.5)</t>
  </si>
  <si>
    <t>(-25.5,121.5)</t>
  </si>
  <si>
    <t>(-25.25,121.5)</t>
  </si>
  <si>
    <t>(-25,121.5)</t>
  </si>
  <si>
    <t>(-35,121.75)</t>
  </si>
  <si>
    <t>(-34.75,121.75)</t>
  </si>
  <si>
    <t>(-34.5,121.75)</t>
  </si>
  <si>
    <t>(-34.25,121.75)</t>
  </si>
  <si>
    <t>(-34,121.75)</t>
  </si>
  <si>
    <t>(-33.75,121.75)</t>
  </si>
  <si>
    <t>(-33.5,121.75)</t>
  </si>
  <si>
    <t>(-33.25,121.75)</t>
  </si>
  <si>
    <t>(-33,121.75)</t>
  </si>
  <si>
    <t>(-32.75,121.75)</t>
  </si>
  <si>
    <t>(-32.5,121.75)</t>
  </si>
  <si>
    <t>(-32.25,121.75)</t>
  </si>
  <si>
    <t>(-32,121.75)</t>
  </si>
  <si>
    <t>(-31.75,121.75)</t>
  </si>
  <si>
    <t>(-31.5,121.75)</t>
  </si>
  <si>
    <t>(-31.25,121.75)</t>
  </si>
  <si>
    <t>(-31,121.75)</t>
  </si>
  <si>
    <t>(-30.75,121.75)</t>
  </si>
  <si>
    <t>(-30.5,121.75)</t>
  </si>
  <si>
    <t>(-30.25,121.75)</t>
  </si>
  <si>
    <t>(-30,121.75)</t>
  </si>
  <si>
    <t>(-29.75,121.75)</t>
  </si>
  <si>
    <t>(-29.5,121.75)</t>
  </si>
  <si>
    <t>(-29.25,121.75)</t>
  </si>
  <si>
    <t>(-29,121.75)</t>
  </si>
  <si>
    <t>(-28.75,121.75)</t>
  </si>
  <si>
    <t>(-28.5,121.75)</t>
  </si>
  <si>
    <t>(-28.25,121.75)</t>
  </si>
  <si>
    <t>(-28,121.75)</t>
  </si>
  <si>
    <t>(-27.75,121.75)</t>
  </si>
  <si>
    <t>(-27.5,121.75)</t>
  </si>
  <si>
    <t>(-27.25,121.75)</t>
  </si>
  <si>
    <t>(-27,121.75)</t>
  </si>
  <si>
    <t>(-26.75,121.75)</t>
  </si>
  <si>
    <t>(-26.5,121.75)</t>
  </si>
  <si>
    <t>(-26.25,121.75)</t>
  </si>
  <si>
    <t>(-26,121.75)</t>
  </si>
  <si>
    <t>(-25.75,121.75)</t>
  </si>
  <si>
    <t>(-25.5,121.75)</t>
  </si>
  <si>
    <t>(-25.25,121.75)</t>
  </si>
  <si>
    <t>(-25,121.75)</t>
  </si>
  <si>
    <t>(-35,122)</t>
  </si>
  <si>
    <t>(-34.75,122)</t>
  </si>
  <si>
    <t>(-34.5,122)</t>
  </si>
  <si>
    <t>(-34.25,122)</t>
  </si>
  <si>
    <t>(-33.75,122)</t>
  </si>
  <si>
    <t>(-33.25,122)</t>
  </si>
  <si>
    <t>(-32.75,122)</t>
  </si>
  <si>
    <t>(-32.25,122)</t>
  </si>
  <si>
    <t>(-31.75,122)</t>
  </si>
  <si>
    <t>(-31.5,122)</t>
  </si>
  <si>
    <t>(-31.25,122)</t>
  </si>
  <si>
    <t>(-31,122)</t>
  </si>
  <si>
    <t>(-30.75,122)</t>
  </si>
  <si>
    <t>(-30.5,122)</t>
  </si>
  <si>
    <t>(-30.25,122)</t>
  </si>
  <si>
    <t>(-30,122)</t>
  </si>
  <si>
    <t>(-29.75,122)</t>
  </si>
  <si>
    <t>(-29.5,122)</t>
  </si>
  <si>
    <t>(-29.25,122)</t>
  </si>
  <si>
    <t>(-29,122)</t>
  </si>
  <si>
    <t>(-28.75,122)</t>
  </si>
  <si>
    <t>(-28.5,122)</t>
  </si>
  <si>
    <t>(-28.25,122)</t>
  </si>
  <si>
    <t>(-28,122)</t>
  </si>
  <si>
    <t>(-27.75,122)</t>
  </si>
  <si>
    <t>(-27.5,122)</t>
  </si>
  <si>
    <t>(-27.25,122)</t>
  </si>
  <si>
    <t>(-27,122)</t>
  </si>
  <si>
    <t>(-26.75,122)</t>
  </si>
  <si>
    <t>(-26.5,122)</t>
  </si>
  <si>
    <t>(-26.25,122)</t>
  </si>
  <si>
    <t>(-26,122)</t>
  </si>
  <si>
    <t>(-25.75,122)</t>
  </si>
  <si>
    <t>(-25.5,122)</t>
  </si>
  <si>
    <t>(-25.25,122)</t>
  </si>
  <si>
    <t>(-25,122)</t>
  </si>
  <si>
    <t>(-35,122.25)</t>
  </si>
  <si>
    <t>(-34.75,122.25)</t>
  </si>
  <si>
    <t>(-34.5,122.25)</t>
  </si>
  <si>
    <t>(-34.25,122.25)</t>
  </si>
  <si>
    <t>(-34,122.25)</t>
  </si>
  <si>
    <t>(-33.75,122.25)</t>
  </si>
  <si>
    <t>(-33.5,122.25)</t>
  </si>
  <si>
    <t>(-33.25,122.25)</t>
  </si>
  <si>
    <t>(-33,122.25)</t>
  </si>
  <si>
    <t>(-32.75,122.25)</t>
  </si>
  <si>
    <t>(-32.5,122.25)</t>
  </si>
  <si>
    <t>(-32.25,122.25)</t>
  </si>
  <si>
    <t>(-32,122.25)</t>
  </si>
  <si>
    <t>(-31.75,122.25)</t>
  </si>
  <si>
    <t>(-31.5,122.25)</t>
  </si>
  <si>
    <t>(-31.25,122.25)</t>
  </si>
  <si>
    <t>(-31,122.25)</t>
  </si>
  <si>
    <t>(-30.75,122.25)</t>
  </si>
  <si>
    <t>(-30.5,122.25)</t>
  </si>
  <si>
    <t>(-30.25,122.25)</t>
  </si>
  <si>
    <t>(-30,122.25)</t>
  </si>
  <si>
    <t>(-29.75,122.25)</t>
  </si>
  <si>
    <t>(-29.5,122.25)</t>
  </si>
  <si>
    <t>(-29.25,122.25)</t>
  </si>
  <si>
    <t>(-29,122.25)</t>
  </si>
  <si>
    <t>(-28.75,122.25)</t>
  </si>
  <si>
    <t>(-28.5,122.25)</t>
  </si>
  <si>
    <t>(-28.25,122.25)</t>
  </si>
  <si>
    <t>(-28,122.25)</t>
  </si>
  <si>
    <t>(-27.75,122.25)</t>
  </si>
  <si>
    <t>(-27.5,122.25)</t>
  </si>
  <si>
    <t>(-27.25,122.25)</t>
  </si>
  <si>
    <t>(-27,122.25)</t>
  </si>
  <si>
    <t>(-26.75,122.25)</t>
  </si>
  <si>
    <t>(-26.5,122.25)</t>
  </si>
  <si>
    <t>(-26.25,122.25)</t>
  </si>
  <si>
    <t>(-26,122.25)</t>
  </si>
  <si>
    <t>(-25.75,122.25)</t>
  </si>
  <si>
    <t>(-25.5,122.25)</t>
  </si>
  <si>
    <t>(-25.25,122.25)</t>
  </si>
  <si>
    <t>(-25,122.25)</t>
  </si>
  <si>
    <t>(-35,122.5)</t>
  </si>
  <si>
    <t>(-34.75,122.5)</t>
  </si>
  <si>
    <t>(-34.5,122.5)</t>
  </si>
  <si>
    <t>(-34.25,122.5)</t>
  </si>
  <si>
    <t>(-33.75,122.5)</t>
  </si>
  <si>
    <t>(-33.25,122.5)</t>
  </si>
  <si>
    <t>(-33,122.5)</t>
  </si>
  <si>
    <t>(-32.75,122.5)</t>
  </si>
  <si>
    <t>(-32.5,122.5)</t>
  </si>
  <si>
    <t>(-32.25,122.5)</t>
  </si>
  <si>
    <t>(-32,122.5)</t>
  </si>
  <si>
    <t>(-31.75,122.5)</t>
  </si>
  <si>
    <t>(-31.5,122.5)</t>
  </si>
  <si>
    <t>(-31.25,122.5)</t>
  </si>
  <si>
    <t>(-30.75,122.5)</t>
  </si>
  <si>
    <t>(-30.5,122.5)</t>
  </si>
  <si>
    <t>(-30.25,122.5)</t>
  </si>
  <si>
    <t>(-29.75,122.5)</t>
  </si>
  <si>
    <t>(-29.5,122.5)</t>
  </si>
  <si>
    <t>(-29.25,122.5)</t>
  </si>
  <si>
    <t>(-29,122.5)</t>
  </si>
  <si>
    <t>(-28.75,122.5)</t>
  </si>
  <si>
    <t>(-28.5,122.5)</t>
  </si>
  <si>
    <t>(-28.25,122.5)</t>
  </si>
  <si>
    <t>(-28,122.5)</t>
  </si>
  <si>
    <t>(-27.75,122.5)</t>
  </si>
  <si>
    <t>(-27.5,122.5)</t>
  </si>
  <si>
    <t>(-27.25,122.5)</t>
  </si>
  <si>
    <t>(-27,122.5)</t>
  </si>
  <si>
    <t>(-26.75,122.5)</t>
  </si>
  <si>
    <t>(-26.5,122.5)</t>
  </si>
  <si>
    <t>(-26.25,122.5)</t>
  </si>
  <si>
    <t>(-26,122.5)</t>
  </si>
  <si>
    <t>(-25.75,122.5)</t>
  </si>
  <si>
    <t>(-25.5,122.5)</t>
  </si>
  <si>
    <t>(-25.25,122.5)</t>
  </si>
  <si>
    <t>(-25,122.5)</t>
  </si>
  <si>
    <t>(-35,122.75)</t>
  </si>
  <si>
    <t>(-34.75,122.75)</t>
  </si>
  <si>
    <t>(-34.5,122.75)</t>
  </si>
  <si>
    <t>(-34.25,122.75)</t>
  </si>
  <si>
    <t>(-34,122.75)</t>
  </si>
  <si>
    <t>(-33.75,122.75)</t>
  </si>
  <si>
    <t>(-33.5,122.75)</t>
  </si>
  <si>
    <t>(-33.25,122.75)</t>
  </si>
  <si>
    <t>(-33,122.75)</t>
  </si>
  <si>
    <t>(-32.75,122.75)</t>
  </si>
  <si>
    <t>(-32.5,122.75)</t>
  </si>
  <si>
    <t>(-32.25,122.75)</t>
  </si>
  <si>
    <t>(-32,122.75)</t>
  </si>
  <si>
    <t>(-31.75,122.75)</t>
  </si>
  <si>
    <t>(-31.5,122.75)</t>
  </si>
  <si>
    <t>(-31.25,122.75)</t>
  </si>
  <si>
    <t>(-31,122.75)</t>
  </si>
  <si>
    <t>(-30.75,122.75)</t>
  </si>
  <si>
    <t>(-30.5,122.75)</t>
  </si>
  <si>
    <t>(-30.25,122.75)</t>
  </si>
  <si>
    <t>(-30,122.75)</t>
  </si>
  <si>
    <t>(-29.75,122.75)</t>
  </si>
  <si>
    <t>(-29.5,122.75)</t>
  </si>
  <si>
    <t>(-29.25,122.75)</t>
  </si>
  <si>
    <t>(-29,122.75)</t>
  </si>
  <si>
    <t>(-28.75,122.75)</t>
  </si>
  <si>
    <t>(-28.5,122.75)</t>
  </si>
  <si>
    <t>(-28.25,122.75)</t>
  </si>
  <si>
    <t>(-28,122.75)</t>
  </si>
  <si>
    <t>(-27.75,122.75)</t>
  </si>
  <si>
    <t>(-27.5,122.75)</t>
  </si>
  <si>
    <t>(-27.25,122.75)</t>
  </si>
  <si>
    <t>(-27,122.75)</t>
  </si>
  <si>
    <t>(-26.75,122.75)</t>
  </si>
  <si>
    <t>(-26.5,122.75)</t>
  </si>
  <si>
    <t>(-26.25,122.75)</t>
  </si>
  <si>
    <t>(-26,122.75)</t>
  </si>
  <si>
    <t>(-25.75,122.75)</t>
  </si>
  <si>
    <t>(-25.5,122.75)</t>
  </si>
  <si>
    <t>(-25.25,122.75)</t>
  </si>
  <si>
    <t>(-25,122.75)</t>
  </si>
  <si>
    <t>(-35,123)</t>
  </si>
  <si>
    <t>(-34.75,123)</t>
  </si>
  <si>
    <t>(-34.5,123)</t>
  </si>
  <si>
    <t>(-34.25,123)</t>
  </si>
  <si>
    <t>(-33.75,123)</t>
  </si>
  <si>
    <t>(-33.25,123)</t>
  </si>
  <si>
    <t>(-32.75,123)</t>
  </si>
  <si>
    <t>(-32.25,123)</t>
  </si>
  <si>
    <t>(-31.75,123)</t>
  </si>
  <si>
    <t>(-31.5,123)</t>
  </si>
  <si>
    <t>(-31.25,123)</t>
  </si>
  <si>
    <t>(-31,123)</t>
  </si>
  <si>
    <t>(-30.75,123)</t>
  </si>
  <si>
    <t>(-30.5,123)</t>
  </si>
  <si>
    <t>(-30.25,123)</t>
  </si>
  <si>
    <t>(-30,123)</t>
  </si>
  <si>
    <t>(-29.75,123)</t>
  </si>
  <si>
    <t>(-29.5,123)</t>
  </si>
  <si>
    <t>(-29.25,123)</t>
  </si>
  <si>
    <t>(-29,123)</t>
  </si>
  <si>
    <t>(-28.75,123)</t>
  </si>
  <si>
    <t>(-28.5,123)</t>
  </si>
  <si>
    <t>(-28.25,123)</t>
  </si>
  <si>
    <t>(-28,123)</t>
  </si>
  <si>
    <t>(-27.75,123)</t>
  </si>
  <si>
    <t>(-27.5,123)</t>
  </si>
  <si>
    <t>(-27.25,123)</t>
  </si>
  <si>
    <t>(-27,123)</t>
  </si>
  <si>
    <t>(-26.75,123)</t>
  </si>
  <si>
    <t>(-26.5,123)</t>
  </si>
  <si>
    <t>(-26.25,123)</t>
  </si>
  <si>
    <t>(-26,123)</t>
  </si>
  <si>
    <t>(-25.75,123)</t>
  </si>
  <si>
    <t>(-25.5,123)</t>
  </si>
  <si>
    <t>(-25.25,123)</t>
  </si>
  <si>
    <t>(-25,123)</t>
  </si>
  <si>
    <t>(-35,123.25)</t>
  </si>
  <si>
    <t>(-34.75,123.25)</t>
  </si>
  <si>
    <t>(-34.5,123.25)</t>
  </si>
  <si>
    <t>(-34.25,123.25)</t>
  </si>
  <si>
    <t>(-34,123.25)</t>
  </si>
  <si>
    <t>(-33.75,123.25)</t>
  </si>
  <si>
    <t>(-33.5,123.25)</t>
  </si>
  <si>
    <t>(-33.25,123.25)</t>
  </si>
  <si>
    <t>(-33,123.25)</t>
  </si>
  <si>
    <t>(-32.75,123.25)</t>
  </si>
  <si>
    <t>(-32.5,123.25)</t>
  </si>
  <si>
    <t>(-32.25,123.25)</t>
  </si>
  <si>
    <t>(-32,123.25)</t>
  </si>
  <si>
    <t>(-31.75,123.25)</t>
  </si>
  <si>
    <t>(-31.5,123.25)</t>
  </si>
  <si>
    <t>(-31.25,123.25)</t>
  </si>
  <si>
    <t>(-31,123.25)</t>
  </si>
  <si>
    <t>(-30.75,123.25)</t>
  </si>
  <si>
    <t>(-30.5,123.25)</t>
  </si>
  <si>
    <t>(-30.25,123.25)</t>
  </si>
  <si>
    <t>(-30,123.25)</t>
  </si>
  <si>
    <t>(-29.75,123.25)</t>
  </si>
  <si>
    <t>(-29.5,123.25)</t>
  </si>
  <si>
    <t>(-29.25,123.25)</t>
  </si>
  <si>
    <t>(-29,123.25)</t>
  </si>
  <si>
    <t>(-28.75,123.25)</t>
  </si>
  <si>
    <t>(-28.5,123.25)</t>
  </si>
  <si>
    <t>(-28.25,123.25)</t>
  </si>
  <si>
    <t>(-28,123.25)</t>
  </si>
  <si>
    <t>(-27.75,123.25)</t>
  </si>
  <si>
    <t>(-27.5,123.25)</t>
  </si>
  <si>
    <t>(-27.25,123.25)</t>
  </si>
  <si>
    <t>(-27,123.25)</t>
  </si>
  <si>
    <t>(-26.75,123.25)</t>
  </si>
  <si>
    <t>(-26.5,123.25)</t>
  </si>
  <si>
    <t>(-26.25,123.25)</t>
  </si>
  <si>
    <t>(-26,123.25)</t>
  </si>
  <si>
    <t>(-25.75,123.25)</t>
  </si>
  <si>
    <t>(-25.5,123.25)</t>
  </si>
  <si>
    <t>(-25.25,123.25)</t>
  </si>
  <si>
    <t>(-25,123.25)</t>
  </si>
  <si>
    <t>(-35,123.5)</t>
  </si>
  <si>
    <t>(-34.75,123.5)</t>
  </si>
  <si>
    <t>(-34.5,123.5)</t>
  </si>
  <si>
    <t>(-34.25,123.5)</t>
  </si>
  <si>
    <t>(-33.75,123.5)</t>
  </si>
  <si>
    <t>(-33.25,123.5)</t>
  </si>
  <si>
    <t>(-32.75,123.5)</t>
  </si>
  <si>
    <t>(-32.25,123.5)</t>
  </si>
  <si>
    <t>(-32,123.5)</t>
  </si>
  <si>
    <t>(-31.75,123.5)</t>
  </si>
  <si>
    <t>(-31.5,123.5)</t>
  </si>
  <si>
    <t>(-31.25,123.5)</t>
  </si>
  <si>
    <t>(-31,123.5)</t>
  </si>
  <si>
    <t>(-30.75,123.5)</t>
  </si>
  <si>
    <t>(-30.5,123.5)</t>
  </si>
  <si>
    <t>(-30.25,123.5)</t>
  </si>
  <si>
    <t>(-30,123.5)</t>
  </si>
  <si>
    <t>(-29.75,123.5)</t>
  </si>
  <si>
    <t>(-29.5,123.5)</t>
  </si>
  <si>
    <t>(-29.25,123.5)</t>
  </si>
  <si>
    <t>(-29,123.5)</t>
  </si>
  <si>
    <t>(-28.75,123.5)</t>
  </si>
  <si>
    <t>(-28.5,123.5)</t>
  </si>
  <si>
    <t>(-28.25,123.5)</t>
  </si>
  <si>
    <t>(-28,123.5)</t>
  </si>
  <si>
    <t>(-27.75,123.5)</t>
  </si>
  <si>
    <t>(-27.5,123.5)</t>
  </si>
  <si>
    <t>(-27.25,123.5)</t>
  </si>
  <si>
    <t>(-27,123.5)</t>
  </si>
  <si>
    <t>(-26.75,123.5)</t>
  </si>
  <si>
    <t>(-26.5,123.5)</t>
  </si>
  <si>
    <t>(-26.25,123.5)</t>
  </si>
  <si>
    <t>(-26,123.5)</t>
  </si>
  <si>
    <t>(-25.75,123.5)</t>
  </si>
  <si>
    <t>(-25.5,123.5)</t>
  </si>
  <si>
    <t>(-25.25,123.5)</t>
  </si>
  <si>
    <t>(-25,123.5)</t>
  </si>
  <si>
    <t>(-35,123.75)</t>
  </si>
  <si>
    <t>(-34.75,123.75)</t>
  </si>
  <si>
    <t>(-34.5,123.75)</t>
  </si>
  <si>
    <t>(-34.25,123.75)</t>
  </si>
  <si>
    <t>(-34,123.75)</t>
  </si>
  <si>
    <t>(-33.75,123.75)</t>
  </si>
  <si>
    <t>(-33.5,123.75)</t>
  </si>
  <si>
    <t>(-33.25,123.75)</t>
  </si>
  <si>
    <t>(-33,123.75)</t>
  </si>
  <si>
    <t>(-32.75,123.75)</t>
  </si>
  <si>
    <t>(-32.5,123.75)</t>
  </si>
  <si>
    <t>(-32.25,123.75)</t>
  </si>
  <si>
    <t>(-32,123.75)</t>
  </si>
  <si>
    <t>(-31.75,123.75)</t>
  </si>
  <si>
    <t>(-31.5,123.75)</t>
  </si>
  <si>
    <t>(-31.25,123.75)</t>
  </si>
  <si>
    <t>(-31,123.75)</t>
  </si>
  <si>
    <t>(-30.75,123.75)</t>
  </si>
  <si>
    <t>(-30.5,123.75)</t>
  </si>
  <si>
    <t>(-30.25,123.75)</t>
  </si>
  <si>
    <t>(-30,123.75)</t>
  </si>
  <si>
    <t>(-29.75,123.75)</t>
  </si>
  <si>
    <t>(-29.5,123.75)</t>
  </si>
  <si>
    <t>(-29.25,123.75)</t>
  </si>
  <si>
    <t>(-29,123.75)</t>
  </si>
  <si>
    <t>(-28.75,123.75)</t>
  </si>
  <si>
    <t>(-28.5,123.75)</t>
  </si>
  <si>
    <t>(-28.25,123.75)</t>
  </si>
  <si>
    <t>(-28,123.75)</t>
  </si>
  <si>
    <t>(-27.75,123.75)</t>
  </si>
  <si>
    <t>(-27.5,123.75)</t>
  </si>
  <si>
    <t>(-27.25,123.75)</t>
  </si>
  <si>
    <t>(-27,123.75)</t>
  </si>
  <si>
    <t>(-26.75,123.75)</t>
  </si>
  <si>
    <t>(-26.5,123.75)</t>
  </si>
  <si>
    <t>(-26.25,123.75)</t>
  </si>
  <si>
    <t>(-26,123.75)</t>
  </si>
  <si>
    <t>(-25.75,123.75)</t>
  </si>
  <si>
    <t>(-25.5,123.75)</t>
  </si>
  <si>
    <t>(-25.25,123.75)</t>
  </si>
  <si>
    <t>(-25,123.75)</t>
  </si>
  <si>
    <t>(-35,124)</t>
  </si>
  <si>
    <t>(-34.75,124)</t>
  </si>
  <si>
    <t>(-34.5,124)</t>
  </si>
  <si>
    <t>(-34.25,124)</t>
  </si>
  <si>
    <t>(-34,124)</t>
  </si>
  <si>
    <t>(-33.75,124)</t>
  </si>
  <si>
    <t>(-33.5,124)</t>
  </si>
  <si>
    <t>(-33.25,124)</t>
  </si>
  <si>
    <t>(-33,124)</t>
  </si>
  <si>
    <t>(-32.75,124)</t>
  </si>
  <si>
    <t>(-32.5,124)</t>
  </si>
  <si>
    <t>(-32.25,124)</t>
  </si>
  <si>
    <t>(-32,124)</t>
  </si>
  <si>
    <t>(-31.75,124)</t>
  </si>
  <si>
    <t>(-31.5,124)</t>
  </si>
  <si>
    <t>(-31.25,124)</t>
  </si>
  <si>
    <t>(-31,124)</t>
  </si>
  <si>
    <t>(-30.75,124)</t>
  </si>
  <si>
    <t>(-30.5,124)</t>
  </si>
  <si>
    <t>(-30.25,124)</t>
  </si>
  <si>
    <t>(-30,124)</t>
  </si>
  <si>
    <t>(-29.75,124)</t>
  </si>
  <si>
    <t>(-29.5,124)</t>
  </si>
  <si>
    <t>(-29.25,124)</t>
  </si>
  <si>
    <t>(-29,124)</t>
  </si>
  <si>
    <t>(-28.75,124)</t>
  </si>
  <si>
    <t>(-28.5,124)</t>
  </si>
  <si>
    <t>(-28.25,124)</t>
  </si>
  <si>
    <t>(-28,124)</t>
  </si>
  <si>
    <t>(-27.75,124)</t>
  </si>
  <si>
    <t>(-27.5,124)</t>
  </si>
  <si>
    <t>(-27.25,124)</t>
  </si>
  <si>
    <t>(-27,124)</t>
  </si>
  <si>
    <t>(-26.75,124)</t>
  </si>
  <si>
    <t>(-26.5,124)</t>
  </si>
  <si>
    <t>(-26.25,124)</t>
  </si>
  <si>
    <t>(-26,124)</t>
  </si>
  <si>
    <t>(-25.75,124)</t>
  </si>
  <si>
    <t>(-25.5,124)</t>
  </si>
  <si>
    <t>(-25.25,124)</t>
  </si>
  <si>
    <t>(-25,124)</t>
  </si>
  <si>
    <t>(-35,124.25)</t>
  </si>
  <si>
    <t>(-34.75,124.25)</t>
  </si>
  <si>
    <t>(-34.5,124.25)</t>
  </si>
  <si>
    <t>(-34.25,124.25)</t>
  </si>
  <si>
    <t>(-34,124.25)</t>
  </si>
  <si>
    <t>(-33.75,124.25)</t>
  </si>
  <si>
    <t>(-33.5,124.25)</t>
  </si>
  <si>
    <t>(-33.25,124.25)</t>
  </si>
  <si>
    <t>(-33,124.25)</t>
  </si>
  <si>
    <t>(-32.75,124.25)</t>
  </si>
  <si>
    <t>(-32.5,124.25)</t>
  </si>
  <si>
    <t>(-32.25,124.25)</t>
  </si>
  <si>
    <t>(-32,124.25)</t>
  </si>
  <si>
    <t>(-31.75,124.25)</t>
  </si>
  <si>
    <t>(-31.5,124.25)</t>
  </si>
  <si>
    <t>(-31.25,124.25)</t>
  </si>
  <si>
    <t>(-31,124.25)</t>
  </si>
  <si>
    <t>(-30.75,124.25)</t>
  </si>
  <si>
    <t>(-30.5,124.25)</t>
  </si>
  <si>
    <t>(-30.25,124.25)</t>
  </si>
  <si>
    <t>(-30,124.25)</t>
  </si>
  <si>
    <t>(-29.75,124.25)</t>
  </si>
  <si>
    <t>(-29.5,124.25)</t>
  </si>
  <si>
    <t>(-29.25,124.25)</t>
  </si>
  <si>
    <t>(-29,124.25)</t>
  </si>
  <si>
    <t>(-28.75,124.25)</t>
  </si>
  <si>
    <t>(-28.5,124.25)</t>
  </si>
  <si>
    <t>(-28.25,124.25)</t>
  </si>
  <si>
    <t>(-28,124.25)</t>
  </si>
  <si>
    <t>(-27.75,124.25)</t>
  </si>
  <si>
    <t>(-27.5,124.25)</t>
  </si>
  <si>
    <t>(-27.25,124.25)</t>
  </si>
  <si>
    <t>(-27,124.25)</t>
  </si>
  <si>
    <t>(-26.75,124.25)</t>
  </si>
  <si>
    <t>(-26.5,124.25)</t>
  </si>
  <si>
    <t>(-26.25,124.25)</t>
  </si>
  <si>
    <t>(-26,124.25)</t>
  </si>
  <si>
    <t>(-25.75,124.25)</t>
  </si>
  <si>
    <t>(-25.5,124.25)</t>
  </si>
  <si>
    <t>(-25.25,124.25)</t>
  </si>
  <si>
    <t>(-25,124.25)</t>
  </si>
  <si>
    <t>(-35,124.5)</t>
  </si>
  <si>
    <t>(-34.75,124.5)</t>
  </si>
  <si>
    <t>(-34.5,124.5)</t>
  </si>
  <si>
    <t>(-34.25,124.5)</t>
  </si>
  <si>
    <t>(-34,124.5)</t>
  </si>
  <si>
    <t>(-33.75,124.5)</t>
  </si>
  <si>
    <t>(-33.5,124.5)</t>
  </si>
  <si>
    <t>(-33.25,124.5)</t>
  </si>
  <si>
    <t>(-33,124.5)</t>
  </si>
  <si>
    <t>(-32.75,124.5)</t>
  </si>
  <si>
    <t>(-32.5,124.5)</t>
  </si>
  <si>
    <t>(-32.25,124.5)</t>
  </si>
  <si>
    <t>(-32,124.5)</t>
  </si>
  <si>
    <t>(-31.75,124.5)</t>
  </si>
  <si>
    <t>(-31.5,124.5)</t>
  </si>
  <si>
    <t>(-31.25,124.5)</t>
  </si>
  <si>
    <t>(-31,124.5)</t>
  </si>
  <si>
    <t>(-30.75,124.5)</t>
  </si>
  <si>
    <t>(-30.5,124.5)</t>
  </si>
  <si>
    <t>(-30.25,124.5)</t>
  </si>
  <si>
    <t>(-30,124.5)</t>
  </si>
  <si>
    <t>(-29.75,124.5)</t>
  </si>
  <si>
    <t>(-29.5,124.5)</t>
  </si>
  <si>
    <t>(-29.25,124.5)</t>
  </si>
  <si>
    <t>(-29,124.5)</t>
  </si>
  <si>
    <t>(-28.75,124.5)</t>
  </si>
  <si>
    <t>(-28.5,124.5)</t>
  </si>
  <si>
    <t>(-28.25,124.5)</t>
  </si>
  <si>
    <t>(-28,124.5)</t>
  </si>
  <si>
    <t>(-27.75,124.5)</t>
  </si>
  <si>
    <t>(-27.5,124.5)</t>
  </si>
  <si>
    <t>(-27.25,124.5)</t>
  </si>
  <si>
    <t>(-27,124.5)</t>
  </si>
  <si>
    <t>(-26.75,124.5)</t>
  </si>
  <si>
    <t>(-26.5,124.5)</t>
  </si>
  <si>
    <t>(-26.25,124.5)</t>
  </si>
  <si>
    <t>(-26,124.5)</t>
  </si>
  <si>
    <t>(-25.75,124.5)</t>
  </si>
  <si>
    <t>(-25.5,124.5)</t>
  </si>
  <si>
    <t>(-25.25,124.5)</t>
  </si>
  <si>
    <t>(-25,124.5)</t>
  </si>
  <si>
    <t>(-35,124.75)</t>
  </si>
  <si>
    <t>(-34.75,124.75)</t>
  </si>
  <si>
    <t>(-34.5,124.75)</t>
  </si>
  <si>
    <t>(-34.25,124.75)</t>
  </si>
  <si>
    <t>(-34,124.75)</t>
  </si>
  <si>
    <t>(-33.75,124.75)</t>
  </si>
  <si>
    <t>(-33.5,124.75)</t>
  </si>
  <si>
    <t>(-33.25,124.75)</t>
  </si>
  <si>
    <t>(-33,124.75)</t>
  </si>
  <si>
    <t>(-32.75,124.75)</t>
  </si>
  <si>
    <t>(-32.5,124.75)</t>
  </si>
  <si>
    <t>(-32.25,124.75)</t>
  </si>
  <si>
    <t>(-32,124.75)</t>
  </si>
  <si>
    <t>(-31.75,124.75)</t>
  </si>
  <si>
    <t>(-31.5,124.75)</t>
  </si>
  <si>
    <t>(-31.25,124.75)</t>
  </si>
  <si>
    <t>(-31,124.75)</t>
  </si>
  <si>
    <t>(-30.75,124.75)</t>
  </si>
  <si>
    <t>(-30.5,124.75)</t>
  </si>
  <si>
    <t>(-30.25,124.75)</t>
  </si>
  <si>
    <t>(-30,124.75)</t>
  </si>
  <si>
    <t>(-29.75,124.75)</t>
  </si>
  <si>
    <t>(-29.5,124.75)</t>
  </si>
  <si>
    <t>(-29.25,124.75)</t>
  </si>
  <si>
    <t>(-29,124.75)</t>
  </si>
  <si>
    <t>(-28.75,124.75)</t>
  </si>
  <si>
    <t>(-28.5,124.75)</t>
  </si>
  <si>
    <t>(-28.25,124.75)</t>
  </si>
  <si>
    <t>(-28,124.75)</t>
  </si>
  <si>
    <t>(-27.75,124.75)</t>
  </si>
  <si>
    <t>(-27.5,124.75)</t>
  </si>
  <si>
    <t>(-27.25,124.75)</t>
  </si>
  <si>
    <t>(-27,124.75)</t>
  </si>
  <si>
    <t>(-26.75,124.75)</t>
  </si>
  <si>
    <t>(-26.5,124.75)</t>
  </si>
  <si>
    <t>(-26.25,124.75)</t>
  </si>
  <si>
    <t>(-26,124.75)</t>
  </si>
  <si>
    <t>(-25.75,124.75)</t>
  </si>
  <si>
    <t>(-25.5,124.75)</t>
  </si>
  <si>
    <t>(-25.25,124.75)</t>
  </si>
  <si>
    <t>(-25,124.75)</t>
  </si>
  <si>
    <t>(-35,125)</t>
  </si>
  <si>
    <t>(-34.75,125)</t>
  </si>
  <si>
    <t>(-34.5,125)</t>
  </si>
  <si>
    <t>(-34.25,125)</t>
  </si>
  <si>
    <t>(-34,125)</t>
  </si>
  <si>
    <t>(-33.75,125)</t>
  </si>
  <si>
    <t>(-33.5,125)</t>
  </si>
  <si>
    <t>(-33.25,125)</t>
  </si>
  <si>
    <t>(-33,125)</t>
  </si>
  <si>
    <t>(-32.75,125)</t>
  </si>
  <si>
    <t>(-32.25,125)</t>
  </si>
  <si>
    <t>(-32,125)</t>
  </si>
  <si>
    <t>(-31.75,125)</t>
  </si>
  <si>
    <t>(-31.5,125)</t>
  </si>
  <si>
    <t>(-31.25,125)</t>
  </si>
  <si>
    <t>(-31,125)</t>
  </si>
  <si>
    <t>(-30.75,125)</t>
  </si>
  <si>
    <t>(-30.5,125)</t>
  </si>
  <si>
    <t>(-30.25,125)</t>
  </si>
  <si>
    <t>(-30,125)</t>
  </si>
  <si>
    <t>(-29.75,125)</t>
  </si>
  <si>
    <t>(-29.5,125)</t>
  </si>
  <si>
    <t>(-29.25,125)</t>
  </si>
  <si>
    <t>(-29,125)</t>
  </si>
  <si>
    <t>(-28.75,125)</t>
  </si>
  <si>
    <t>(-28.5,125)</t>
  </si>
  <si>
    <t>(-28.25,125)</t>
  </si>
  <si>
    <t>(-28,125)</t>
  </si>
  <si>
    <t>(-27.75,125)</t>
  </si>
  <si>
    <t>(-27.5,125)</t>
  </si>
  <si>
    <t>(-27.25,125)</t>
  </si>
  <si>
    <t>(-27,125)</t>
  </si>
  <si>
    <t>(-26.75,125)</t>
  </si>
  <si>
    <t>(-26.5,125)</t>
  </si>
  <si>
    <t>(-26.25,125)</t>
  </si>
  <si>
    <t>(-26,125)</t>
  </si>
  <si>
    <t>(-25.75,125)</t>
  </si>
  <si>
    <t>(-25.5,125)</t>
  </si>
  <si>
    <t>(-25.25,125)</t>
  </si>
  <si>
    <t>(-25,125)</t>
  </si>
  <si>
    <t>(-35,125.25)</t>
  </si>
  <si>
    <t>(-34.75,125.25)</t>
  </si>
  <si>
    <t>(-34.5,125.25)</t>
  </si>
  <si>
    <t>(-34.25,125.25)</t>
  </si>
  <si>
    <t>(-34,125.25)</t>
  </si>
  <si>
    <t>(-33.75,125.25)</t>
  </si>
  <si>
    <t>(-33.5,125.25)</t>
  </si>
  <si>
    <t>(-33.25,125.25)</t>
  </si>
  <si>
    <t>(-33,125.25)</t>
  </si>
  <si>
    <t>(-32.75,125.25)</t>
  </si>
  <si>
    <t>(-32.5,125.25)</t>
  </si>
  <si>
    <t>(-32.25,125.25)</t>
  </si>
  <si>
    <t>(-32,125.25)</t>
  </si>
  <si>
    <t>(-31.75,125.25)</t>
  </si>
  <si>
    <t>(-31.5,125.25)</t>
  </si>
  <si>
    <t>(-31.25,125.25)</t>
  </si>
  <si>
    <t>(-31,125.25)</t>
  </si>
  <si>
    <t>(-30.75,125.25)</t>
  </si>
  <si>
    <t>(-30.5,125.25)</t>
  </si>
  <si>
    <t>(-30.25,125.25)</t>
  </si>
  <si>
    <t>(-30,125.25)</t>
  </si>
  <si>
    <t>(-29.75,125.25)</t>
  </si>
  <si>
    <t>(-29.5,125.25)</t>
  </si>
  <si>
    <t>(-29.25,125.25)</t>
  </si>
  <si>
    <t>(-29,125.25)</t>
  </si>
  <si>
    <t>(-28.75,125.25)</t>
  </si>
  <si>
    <t>(-28.5,125.25)</t>
  </si>
  <si>
    <t>(-28.25,125.25)</t>
  </si>
  <si>
    <t>(-28,125.25)</t>
  </si>
  <si>
    <t>(-27.75,125.25)</t>
  </si>
  <si>
    <t>(-27.5,125.25)</t>
  </si>
  <si>
    <t>(-27.25,125.25)</t>
  </si>
  <si>
    <t>(-27,125.25)</t>
  </si>
  <si>
    <t>(-26.75,125.25)</t>
  </si>
  <si>
    <t>(-26.5,125.25)</t>
  </si>
  <si>
    <t>(-26.25,125.25)</t>
  </si>
  <si>
    <t>(-26,125.25)</t>
  </si>
  <si>
    <t>(-25.75,125.25)</t>
  </si>
  <si>
    <t>(-25.5,125.25)</t>
  </si>
  <si>
    <t>(-25.25,125.25)</t>
  </si>
  <si>
    <t>(-25,125.25)</t>
  </si>
  <si>
    <t>(-35,125.5)</t>
  </si>
  <si>
    <t>(-34.75,125.5)</t>
  </si>
  <si>
    <t>(-34.5,125.5)</t>
  </si>
  <si>
    <t>(-34.25,125.5)</t>
  </si>
  <si>
    <t>(-34,125.5)</t>
  </si>
  <si>
    <t>(-33.75,125.5)</t>
  </si>
  <si>
    <t>(-33.5,125.5)</t>
  </si>
  <si>
    <t>(-33.25,125.5)</t>
  </si>
  <si>
    <t>(-33,125.5)</t>
  </si>
  <si>
    <t>(-32.75,125.5)</t>
  </si>
  <si>
    <t>(-32.5,125.5)</t>
  </si>
  <si>
    <t>(-32.25,125.5)</t>
  </si>
  <si>
    <t>(-32,125.5)</t>
  </si>
  <si>
    <t>(-31.75,125.5)</t>
  </si>
  <si>
    <t>(-31.5,125.5)</t>
  </si>
  <si>
    <t>(-31.25,125.5)</t>
  </si>
  <si>
    <t>(-31,125.5)</t>
  </si>
  <si>
    <t>(-30.75,125.5)</t>
  </si>
  <si>
    <t>(-30.5,125.5)</t>
  </si>
  <si>
    <t>(-30.25,125.5)</t>
  </si>
  <si>
    <t>(-30,125.5)</t>
  </si>
  <si>
    <t>(-29.75,125.5)</t>
  </si>
  <si>
    <t>(-29.5,125.5)</t>
  </si>
  <si>
    <t>(-29.25,125.5)</t>
  </si>
  <si>
    <t>(-29,125.5)</t>
  </si>
  <si>
    <t>(-28.75,125.5)</t>
  </si>
  <si>
    <t>(-28.5,125.5)</t>
  </si>
  <si>
    <t>(-28.25,125.5)</t>
  </si>
  <si>
    <t>(-28,125.5)</t>
  </si>
  <si>
    <t>(-27.75,125.5)</t>
  </si>
  <si>
    <t>(-27.5,125.5)</t>
  </si>
  <si>
    <t>(-27.25,125.5)</t>
  </si>
  <si>
    <t>(-27,125.5)</t>
  </si>
  <si>
    <t>(-26.75,125.5)</t>
  </si>
  <si>
    <t>(-26.5,125.5)</t>
  </si>
  <si>
    <t>(-26.25,125.5)</t>
  </si>
  <si>
    <t>(-26,125.5)</t>
  </si>
  <si>
    <t>(-25.75,125.5)</t>
  </si>
  <si>
    <t>(-25.5,125.5)</t>
  </si>
  <si>
    <t>(-25.25,125.5)</t>
  </si>
  <si>
    <t>(-25,125.5)</t>
  </si>
  <si>
    <t>(-35,125.75)</t>
  </si>
  <si>
    <t>(-34.75,125.75)</t>
  </si>
  <si>
    <t>(-34.5,125.75)</t>
  </si>
  <si>
    <t>(-34.25,125.75)</t>
  </si>
  <si>
    <t>(-34,125.75)</t>
  </si>
  <si>
    <t>(-33.75,125.75)</t>
  </si>
  <si>
    <t>(-33.5,125.75)</t>
  </si>
  <si>
    <t>(-33.25,125.75)</t>
  </si>
  <si>
    <t>(-33,125.75)</t>
  </si>
  <si>
    <t>(-32.75,125.75)</t>
  </si>
  <si>
    <t>(-32.5,125.75)</t>
  </si>
  <si>
    <t>(-32.25,125.75)</t>
  </si>
  <si>
    <t>(-32,125.75)</t>
  </si>
  <si>
    <t>(-31.75,125.75)</t>
  </si>
  <si>
    <t>(-31.5,125.75)</t>
  </si>
  <si>
    <t>(-31.25,125.75)</t>
  </si>
  <si>
    <t>(-31,125.75)</t>
  </si>
  <si>
    <t>(-30.75,125.75)</t>
  </si>
  <si>
    <t>(-30.5,125.75)</t>
  </si>
  <si>
    <t>(-30.25,125.75)</t>
  </si>
  <si>
    <t>(-30,125.75)</t>
  </si>
  <si>
    <t>(-29.75,125.75)</t>
  </si>
  <si>
    <t>(-29.5,125.75)</t>
  </si>
  <si>
    <t>(-29.25,125.75)</t>
  </si>
  <si>
    <t>(-29,125.75)</t>
  </si>
  <si>
    <t>(-28.75,125.75)</t>
  </si>
  <si>
    <t>(-28.5,125.75)</t>
  </si>
  <si>
    <t>(-28.25,125.75)</t>
  </si>
  <si>
    <t>(-28,125.75)</t>
  </si>
  <si>
    <t>(-27.75,125.75)</t>
  </si>
  <si>
    <t>(-27.5,125.75)</t>
  </si>
  <si>
    <t>(-27.25,125.75)</t>
  </si>
  <si>
    <t>(-27,125.75)</t>
  </si>
  <si>
    <t>(-26.75,125.75)</t>
  </si>
  <si>
    <t>(-26.5,125.75)</t>
  </si>
  <si>
    <t>(-26.25,125.75)</t>
  </si>
  <si>
    <t>(-26,125.75)</t>
  </si>
  <si>
    <t>(-25.75,125.75)</t>
  </si>
  <si>
    <t>(-25.5,125.75)</t>
  </si>
  <si>
    <t>(-25.25,125.75)</t>
  </si>
  <si>
    <t>(-25,125.75)</t>
  </si>
  <si>
    <t>(-35,126)</t>
  </si>
  <si>
    <t>(-34.75,126)</t>
  </si>
  <si>
    <t>(-34.5,126)</t>
  </si>
  <si>
    <t>(-34.25,126)</t>
  </si>
  <si>
    <t>(-34,126)</t>
  </si>
  <si>
    <t>(-33.75,126)</t>
  </si>
  <si>
    <t>(-33.5,126)</t>
  </si>
  <si>
    <t>(-33.25,126)</t>
  </si>
  <si>
    <t>(-33,126)</t>
  </si>
  <si>
    <t>(-32.75,126)</t>
  </si>
  <si>
    <t>(-32.5,126)</t>
  </si>
  <si>
    <t>(-32.25,126)</t>
  </si>
  <si>
    <t>(-31.75,126)</t>
  </si>
  <si>
    <t>(-31.5,126)</t>
  </si>
  <si>
    <t>(-31.25,126)</t>
  </si>
  <si>
    <t>(-31,126)</t>
  </si>
  <si>
    <t>(-30.75,126)</t>
  </si>
  <si>
    <t>(-30.5,126)</t>
  </si>
  <si>
    <t>(-30.25,126)</t>
  </si>
  <si>
    <t>(-30,126)</t>
  </si>
  <si>
    <t>(-29.75,126)</t>
  </si>
  <si>
    <t>(-29.5,126)</t>
  </si>
  <si>
    <t>(-29.25,126)</t>
  </si>
  <si>
    <t>(-29,126)</t>
  </si>
  <si>
    <t>(-28.75,126)</t>
  </si>
  <si>
    <t>(-28.5,126)</t>
  </si>
  <si>
    <t>(-28.25,126)</t>
  </si>
  <si>
    <t>(-28,126)</t>
  </si>
  <si>
    <t>(-27.75,126)</t>
  </si>
  <si>
    <t>(-27.5,126)</t>
  </si>
  <si>
    <t>(-27.25,126)</t>
  </si>
  <si>
    <t>(-27,126)</t>
  </si>
  <si>
    <t>(-26.75,126)</t>
  </si>
  <si>
    <t>(-26.5,126)</t>
  </si>
  <si>
    <t>(-26.25,126)</t>
  </si>
  <si>
    <t>(-26,126)</t>
  </si>
  <si>
    <t>(-25.75,126)</t>
  </si>
  <si>
    <t>(-25.5,126)</t>
  </si>
  <si>
    <t>(-25.25,126)</t>
  </si>
  <si>
    <t>(-25,126)</t>
  </si>
  <si>
    <t>(-35,126.25)</t>
  </si>
  <si>
    <t>(-34.75,126.25)</t>
  </si>
  <si>
    <t>(-34.5,126.25)</t>
  </si>
  <si>
    <t>(-34.25,126.25)</t>
  </si>
  <si>
    <t>(-34,126.25)</t>
  </si>
  <si>
    <t>(-33.75,126.25)</t>
  </si>
  <si>
    <t>(-33.5,126.25)</t>
  </si>
  <si>
    <t>(-33.25,126.25)</t>
  </si>
  <si>
    <t>(-33,126.25)</t>
  </si>
  <si>
    <t>(-32.75,126.25)</t>
  </si>
  <si>
    <t>(-32.5,126.25)</t>
  </si>
  <si>
    <t>(-32.25,126.25)</t>
  </si>
  <si>
    <t>(-32,126.25)</t>
  </si>
  <si>
    <t>(-31.75,126.25)</t>
  </si>
  <si>
    <t>(-31.5,126.25)</t>
  </si>
  <si>
    <t>(-31.25,126.25)</t>
  </si>
  <si>
    <t>(-31,126.25)</t>
  </si>
  <si>
    <t>(-30.75,126.25)</t>
  </si>
  <si>
    <t>(-30.5,126.25)</t>
  </si>
  <si>
    <t>(-30.25,126.25)</t>
  </si>
  <si>
    <t>(-30,126.25)</t>
  </si>
  <si>
    <t>(-29.75,126.25)</t>
  </si>
  <si>
    <t>(-29.5,126.25)</t>
  </si>
  <si>
    <t>(-29.25,126.25)</t>
  </si>
  <si>
    <t>(-29,126.25)</t>
  </si>
  <si>
    <t>(-28.75,126.25)</t>
  </si>
  <si>
    <t>(-28.5,126.25)</t>
  </si>
  <si>
    <t>(-28.25,126.25)</t>
  </si>
  <si>
    <t>(-28,126.25)</t>
  </si>
  <si>
    <t>(-27.75,126.25)</t>
  </si>
  <si>
    <t>(-27.5,126.25)</t>
  </si>
  <si>
    <t>(-27.25,126.25)</t>
  </si>
  <si>
    <t>(-27,126.25)</t>
  </si>
  <si>
    <t>(-26.75,126.25)</t>
  </si>
  <si>
    <t>(-26.5,126.25)</t>
  </si>
  <si>
    <t>(-26.25,126.25)</t>
  </si>
  <si>
    <t>(-26,126.25)</t>
  </si>
  <si>
    <t>(-25.75,126.25)</t>
  </si>
  <si>
    <t>(-25.5,126.25)</t>
  </si>
  <si>
    <t>(-25.25,126.25)</t>
  </si>
  <si>
    <t>(-25,126.25)</t>
  </si>
  <si>
    <t>(-35,126.5)</t>
  </si>
  <si>
    <t>(-34.75,126.5)</t>
  </si>
  <si>
    <t>(-34.5,126.5)</t>
  </si>
  <si>
    <t>(-34.25,126.5)</t>
  </si>
  <si>
    <t>(-34,126.5)</t>
  </si>
  <si>
    <t>(-33.75,126.5)</t>
  </si>
  <si>
    <t>(-33.5,126.5)</t>
  </si>
  <si>
    <t>(-33.25,126.5)</t>
  </si>
  <si>
    <t>(-33,126.5)</t>
  </si>
  <si>
    <t>(-32.75,126.5)</t>
  </si>
  <si>
    <t>(-32.5,126.5)</t>
  </si>
  <si>
    <t>(-32.25,126.5)</t>
  </si>
  <si>
    <t>(-31.75,126.5)</t>
  </si>
  <si>
    <t>(-31.5,126.5)</t>
  </si>
  <si>
    <t>(-31.25,126.5)</t>
  </si>
  <si>
    <t>(-31,126.5)</t>
  </si>
  <si>
    <t>(-30.75,126.5)</t>
  </si>
  <si>
    <t>(-30.5,126.5)</t>
  </si>
  <si>
    <t>(-30.25,126.5)</t>
  </si>
  <si>
    <t>(-30,126.5)</t>
  </si>
  <si>
    <t>(-29.75,126.5)</t>
  </si>
  <si>
    <t>(-29.5,126.5)</t>
  </si>
  <si>
    <t>(-29.25,126.5)</t>
  </si>
  <si>
    <t>(-29,126.5)</t>
  </si>
  <si>
    <t>(-28.75,126.5)</t>
  </si>
  <si>
    <t>(-28.5,126.5)</t>
  </si>
  <si>
    <t>(-28.25,126.5)</t>
  </si>
  <si>
    <t>(-28,126.5)</t>
  </si>
  <si>
    <t>(-27.75,126.5)</t>
  </si>
  <si>
    <t>(-27.5,126.5)</t>
  </si>
  <si>
    <t>(-27.25,126.5)</t>
  </si>
  <si>
    <t>(-27,126.5)</t>
  </si>
  <si>
    <t>(-26.75,126.5)</t>
  </si>
  <si>
    <t>(-26.5,126.5)</t>
  </si>
  <si>
    <t>(-26.25,126.5)</t>
  </si>
  <si>
    <t>(-26,126.5)</t>
  </si>
  <si>
    <t>(-25.75,126.5)</t>
  </si>
  <si>
    <t>(-25.5,126.5)</t>
  </si>
  <si>
    <t>(-25.25,126.5)</t>
  </si>
  <si>
    <t>(-25,126.5)</t>
  </si>
  <si>
    <t>(-35,126.75)</t>
  </si>
  <si>
    <t>(-34.75,126.75)</t>
  </si>
  <si>
    <t>(-34.5,126.75)</t>
  </si>
  <si>
    <t>(-34.25,126.75)</t>
  </si>
  <si>
    <t>(-34,126.75)</t>
  </si>
  <si>
    <t>(-33.75,126.75)</t>
  </si>
  <si>
    <t>(-33.5,126.75)</t>
  </si>
  <si>
    <t>(-33.25,126.75)</t>
  </si>
  <si>
    <t>(-33,126.75)</t>
  </si>
  <si>
    <t>(-32.75,126.75)</t>
  </si>
  <si>
    <t>(-32.5,126.75)</t>
  </si>
  <si>
    <t>(-32.25,126.75)</t>
  </si>
  <si>
    <t>(-32,126.75)</t>
  </si>
  <si>
    <t>(-31.75,126.75)</t>
  </si>
  <si>
    <t>(-31.5,126.75)</t>
  </si>
  <si>
    <t>(-31.25,126.75)</t>
  </si>
  <si>
    <t>(-31,126.75)</t>
  </si>
  <si>
    <t>(-30.75,126.75)</t>
  </si>
  <si>
    <t>(-30.5,126.75)</t>
  </si>
  <si>
    <t>(-30.25,126.75)</t>
  </si>
  <si>
    <t>(-30,126.75)</t>
  </si>
  <si>
    <t>(-29.75,126.75)</t>
  </si>
  <si>
    <t>(-29.5,126.75)</t>
  </si>
  <si>
    <t>(-29.25,126.75)</t>
  </si>
  <si>
    <t>(-29,126.75)</t>
  </si>
  <si>
    <t>(-28.75,126.75)</t>
  </si>
  <si>
    <t>(-28.5,126.75)</t>
  </si>
  <si>
    <t>(-28.25,126.75)</t>
  </si>
  <si>
    <t>(-28,126.75)</t>
  </si>
  <si>
    <t>(-27.75,126.75)</t>
  </si>
  <si>
    <t>(-27.5,126.75)</t>
  </si>
  <si>
    <t>(-27.25,126.75)</t>
  </si>
  <si>
    <t>(-27,126.75)</t>
  </si>
  <si>
    <t>(-26.75,126.75)</t>
  </si>
  <si>
    <t>(-26.5,126.75)</t>
  </si>
  <si>
    <t>(-26.25,126.75)</t>
  </si>
  <si>
    <t>(-26,126.75)</t>
  </si>
  <si>
    <t>(-25.75,126.75)</t>
  </si>
  <si>
    <t>(-25.5,126.75)</t>
  </si>
  <si>
    <t>(-25.25,126.75)</t>
  </si>
  <si>
    <t>(-25,126.75)</t>
  </si>
  <si>
    <t>(-35,127)</t>
  </si>
  <si>
    <t>(-34.75,127)</t>
  </si>
  <si>
    <t>(-34.5,127)</t>
  </si>
  <si>
    <t>(-34.25,127)</t>
  </si>
  <si>
    <t>(-34,127)</t>
  </si>
  <si>
    <t>(-33.75,127)</t>
  </si>
  <si>
    <t>(-33.5,127)</t>
  </si>
  <si>
    <t>(-33.25,127)</t>
  </si>
  <si>
    <t>(-33,127)</t>
  </si>
  <si>
    <t>(-32.75,127)</t>
  </si>
  <si>
    <t>(-32.5,127)</t>
  </si>
  <si>
    <t>(-32.25,127)</t>
  </si>
  <si>
    <t>(-32,127)</t>
  </si>
  <si>
    <t>(-31.75,127)</t>
  </si>
  <si>
    <t>(-31.5,127)</t>
  </si>
  <si>
    <t>(-31.25,127)</t>
  </si>
  <si>
    <t>(-31,127)</t>
  </si>
  <si>
    <t>(-30.75,127)</t>
  </si>
  <si>
    <t>(-30.5,127)</t>
  </si>
  <si>
    <t>(-30.25,127)</t>
  </si>
  <si>
    <t>(-30,127)</t>
  </si>
  <si>
    <t>(-29.75,127)</t>
  </si>
  <si>
    <t>(-29.5,127)</t>
  </si>
  <si>
    <t>(-29.25,127)</t>
  </si>
  <si>
    <t>(-29,127)</t>
  </si>
  <si>
    <t>(-28.75,127)</t>
  </si>
  <si>
    <t>(-28.5,127)</t>
  </si>
  <si>
    <t>(-28.25,127)</t>
  </si>
  <si>
    <t>(-28,127)</t>
  </si>
  <si>
    <t>(-27.75,127)</t>
  </si>
  <si>
    <t>(-27.5,127)</t>
  </si>
  <si>
    <t>(-27.25,127)</t>
  </si>
  <si>
    <t>(-27,127)</t>
  </si>
  <si>
    <t>(-26.75,127)</t>
  </si>
  <si>
    <t>(-26.5,127)</t>
  </si>
  <si>
    <t>(-26.25,127)</t>
  </si>
  <si>
    <t>(-26,127)</t>
  </si>
  <si>
    <t>(-25.75,127)</t>
  </si>
  <si>
    <t>(-25.5,127)</t>
  </si>
  <si>
    <t>(-25.25,127)</t>
  </si>
  <si>
    <t>(-25,127)</t>
  </si>
  <si>
    <t>(-35,127.25)</t>
  </si>
  <si>
    <t>(-34.75,127.25)</t>
  </si>
  <si>
    <t>(-34.5,127.25)</t>
  </si>
  <si>
    <t>(-34.25,127.25)</t>
  </si>
  <si>
    <t>(-34,127.25)</t>
  </si>
  <si>
    <t>(-33.75,127.25)</t>
  </si>
  <si>
    <t>(-33.5,127.25)</t>
  </si>
  <si>
    <t>(-33.25,127.25)</t>
  </si>
  <si>
    <t>(-33,127.25)</t>
  </si>
  <si>
    <t>(-32.75,127.25)</t>
  </si>
  <si>
    <t>(-32.5,127.25)</t>
  </si>
  <si>
    <t>(-32.25,127.25)</t>
  </si>
  <si>
    <t>(-32,127.25)</t>
  </si>
  <si>
    <t>(-31.75,127.25)</t>
  </si>
  <si>
    <t>(-31.5,127.25)</t>
  </si>
  <si>
    <t>(-31.25,127.25)</t>
  </si>
  <si>
    <t>(-31,127.25)</t>
  </si>
  <si>
    <t>(-30.75,127.25)</t>
  </si>
  <si>
    <t>(-30.5,127.25)</t>
  </si>
  <si>
    <t>(-30.25,127.25)</t>
  </si>
  <si>
    <t>(-30,127.25)</t>
  </si>
  <si>
    <t>(-29.75,127.25)</t>
  </si>
  <si>
    <t>(-29.5,127.25)</t>
  </si>
  <si>
    <t>(-29.25,127.25)</t>
  </si>
  <si>
    <t>(-29,127.25)</t>
  </si>
  <si>
    <t>(-28.75,127.25)</t>
  </si>
  <si>
    <t>(-28.5,127.25)</t>
  </si>
  <si>
    <t>(-28.25,127.25)</t>
  </si>
  <si>
    <t>(-28,127.25)</t>
  </si>
  <si>
    <t>(-27.75,127.25)</t>
  </si>
  <si>
    <t>(-27.5,127.25)</t>
  </si>
  <si>
    <t>(-27.25,127.25)</t>
  </si>
  <si>
    <t>(-27,127.25)</t>
  </si>
  <si>
    <t>(-26.75,127.25)</t>
  </si>
  <si>
    <t>(-26.5,127.25)</t>
  </si>
  <si>
    <t>(-26.25,127.25)</t>
  </si>
  <si>
    <t>(-26,127.25)</t>
  </si>
  <si>
    <t>(-25.75,127.25)</t>
  </si>
  <si>
    <t>(-25.5,127.25)</t>
  </si>
  <si>
    <t>(-25.25,127.25)</t>
  </si>
  <si>
    <t>(-25,127.25)</t>
  </si>
  <si>
    <t>(-35,127.5)</t>
  </si>
  <si>
    <t>(-34.75,127.5)</t>
  </si>
  <si>
    <t>(-34.5,127.5)</t>
  </si>
  <si>
    <t>(-34.25,127.5)</t>
  </si>
  <si>
    <t>(-34,127.5)</t>
  </si>
  <si>
    <t>(-33.75,127.5)</t>
  </si>
  <si>
    <t>(-33.5,127.5)</t>
  </si>
  <si>
    <t>(-33.25,127.5)</t>
  </si>
  <si>
    <t>(-33,127.5)</t>
  </si>
  <si>
    <t>(-32.75,127.5)</t>
  </si>
  <si>
    <t>(-32.5,127.5)</t>
  </si>
  <si>
    <t>(-32.25,127.5)</t>
  </si>
  <si>
    <t>(-32,127.5)</t>
  </si>
  <si>
    <t>(-31.75,127.5)</t>
  </si>
  <si>
    <t>(-31.5,127.5)</t>
  </si>
  <si>
    <t>(-31.25,127.5)</t>
  </si>
  <si>
    <t>(-31,127.5)</t>
  </si>
  <si>
    <t>(-30.75,127.5)</t>
  </si>
  <si>
    <t>(-30.5,127.5)</t>
  </si>
  <si>
    <t>(-30.25,127.5)</t>
  </si>
  <si>
    <t>(-30,127.5)</t>
  </si>
  <si>
    <t>(-29.75,127.5)</t>
  </si>
  <si>
    <t>(-29.5,127.5)</t>
  </si>
  <si>
    <t>(-29.25,127.5)</t>
  </si>
  <si>
    <t>(-29,127.5)</t>
  </si>
  <si>
    <t>(-28.75,127.5)</t>
  </si>
  <si>
    <t>(-28.5,127.5)</t>
  </si>
  <si>
    <t>(-28.25,127.5)</t>
  </si>
  <si>
    <t>(-28,127.5)</t>
  </si>
  <si>
    <t>(-27.75,127.5)</t>
  </si>
  <si>
    <t>(-27.5,127.5)</t>
  </si>
  <si>
    <t>(-27.25,127.5)</t>
  </si>
  <si>
    <t>(-27,127.5)</t>
  </si>
  <si>
    <t>(-26.75,127.5)</t>
  </si>
  <si>
    <t>(-26.5,127.5)</t>
  </si>
  <si>
    <t>(-26.25,127.5)</t>
  </si>
  <si>
    <t>(-26,127.5)</t>
  </si>
  <si>
    <t>(-25.75,127.5)</t>
  </si>
  <si>
    <t>(-25.5,127.5)</t>
  </si>
  <si>
    <t>(-25.25,127.5)</t>
  </si>
  <si>
    <t>(-25,127.5)</t>
  </si>
  <si>
    <t>(-35,127.75)</t>
  </si>
  <si>
    <t>(-34.75,127.75)</t>
  </si>
  <si>
    <t>(-34.5,127.75)</t>
  </si>
  <si>
    <t>(-34.25,127.75)</t>
  </si>
  <si>
    <t>(-34,127.75)</t>
  </si>
  <si>
    <t>(-33.75,127.75)</t>
  </si>
  <si>
    <t>(-33.5,127.75)</t>
  </si>
  <si>
    <t>(-33.25,127.75)</t>
  </si>
  <si>
    <t>(-33,127.75)</t>
  </si>
  <si>
    <t>(-32.75,127.75)</t>
  </si>
  <si>
    <t>(-32.5,127.75)</t>
  </si>
  <si>
    <t>(-32.25,127.75)</t>
  </si>
  <si>
    <t>(-32,127.75)</t>
  </si>
  <si>
    <t>(-31.75,127.75)</t>
  </si>
  <si>
    <t>(-31.5,127.75)</t>
  </si>
  <si>
    <t>(-31.25,127.75)</t>
  </si>
  <si>
    <t>(-31,127.75)</t>
  </si>
  <si>
    <t>(-30.75,127.75)</t>
  </si>
  <si>
    <t>(-30.5,127.75)</t>
  </si>
  <si>
    <t>(-30.25,127.75)</t>
  </si>
  <si>
    <t>(-30,127.75)</t>
  </si>
  <si>
    <t>(-29.75,127.75)</t>
  </si>
  <si>
    <t>(-29.5,127.75)</t>
  </si>
  <si>
    <t>(-29.25,127.75)</t>
  </si>
  <si>
    <t>(-29,127.75)</t>
  </si>
  <si>
    <t>(-28.75,127.75)</t>
  </si>
  <si>
    <t>(-28.5,127.75)</t>
  </si>
  <si>
    <t>(-28.25,127.75)</t>
  </si>
  <si>
    <t>(-28,127.75)</t>
  </si>
  <si>
    <t>(-27.75,127.75)</t>
  </si>
  <si>
    <t>(-27.5,127.75)</t>
  </si>
  <si>
    <t>(-27.25,127.75)</t>
  </si>
  <si>
    <t>(-27,127.75)</t>
  </si>
  <si>
    <t>(-26.75,127.75)</t>
  </si>
  <si>
    <t>(-26.5,127.75)</t>
  </si>
  <si>
    <t>(-26.25,127.75)</t>
  </si>
  <si>
    <t>(-26,127.75)</t>
  </si>
  <si>
    <t>(-25.75,127.75)</t>
  </si>
  <si>
    <t>(-25.5,127.75)</t>
  </si>
  <si>
    <t>(-25.25,127.75)</t>
  </si>
  <si>
    <t>(-25,127.75)</t>
  </si>
  <si>
    <t>(-35,128)</t>
  </si>
  <si>
    <t>(-34.75,128)</t>
  </si>
  <si>
    <t>(-34.5,128)</t>
  </si>
  <si>
    <t>(-34.25,128)</t>
  </si>
  <si>
    <t>(-34,128)</t>
  </si>
  <si>
    <t>(-33.75,128)</t>
  </si>
  <si>
    <t>(-33.5,128)</t>
  </si>
  <si>
    <t>(-33.25,128)</t>
  </si>
  <si>
    <t>(-33,128)</t>
  </si>
  <si>
    <t>(-32.75,128)</t>
  </si>
  <si>
    <t>(-32.5,128)</t>
  </si>
  <si>
    <t>(-32.25,128)</t>
  </si>
  <si>
    <t>(-32,128)</t>
  </si>
  <si>
    <t>(-31.75,128)</t>
  </si>
  <si>
    <t>(-31.5,128)</t>
  </si>
  <si>
    <t>(-31.25,128)</t>
  </si>
  <si>
    <t>(-31,128)</t>
  </si>
  <si>
    <t>(-30.75,128)</t>
  </si>
  <si>
    <t>(-30.5,128)</t>
  </si>
  <si>
    <t>(-30.25,128)</t>
  </si>
  <si>
    <t>(-30,128)</t>
  </si>
  <si>
    <t>(-29.75,128)</t>
  </si>
  <si>
    <t>(-29.5,128)</t>
  </si>
  <si>
    <t>(-29.25,128)</t>
  </si>
  <si>
    <t>(-29,128)</t>
  </si>
  <si>
    <t>(-28.75,128)</t>
  </si>
  <si>
    <t>(-28.5,128)</t>
  </si>
  <si>
    <t>(-28.25,128)</t>
  </si>
  <si>
    <t>(-28,128)</t>
  </si>
  <si>
    <t>(-27.75,128)</t>
  </si>
  <si>
    <t>(-27.5,128)</t>
  </si>
  <si>
    <t>(-27.25,128)</t>
  </si>
  <si>
    <t>(-27,128)</t>
  </si>
  <si>
    <t>(-26.75,128)</t>
  </si>
  <si>
    <t>(-26.5,128)</t>
  </si>
  <si>
    <t>(-26.25,128)</t>
  </si>
  <si>
    <t>(-26,128)</t>
  </si>
  <si>
    <t>(-25.75,128)</t>
  </si>
  <si>
    <t>(-25.5,128)</t>
  </si>
  <si>
    <t>(-25.25,128)</t>
  </si>
  <si>
    <t>(-25,128)</t>
  </si>
  <si>
    <t>(-35,128.25)</t>
  </si>
  <si>
    <t>(-34.75,128.25)</t>
  </si>
  <si>
    <t>(-34.5,128.25)</t>
  </si>
  <si>
    <t>(-34.25,128.25)</t>
  </si>
  <si>
    <t>(-34,128.25)</t>
  </si>
  <si>
    <t>(-33.75,128.25)</t>
  </si>
  <si>
    <t>(-33.5,128.25)</t>
  </si>
  <si>
    <t>(-33.25,128.25)</t>
  </si>
  <si>
    <t>(-33,128.25)</t>
  </si>
  <si>
    <t>(-32.75,128.25)</t>
  </si>
  <si>
    <t>(-32.5,128.25)</t>
  </si>
  <si>
    <t>(-32.25,128.25)</t>
  </si>
  <si>
    <t>(-32,128.25)</t>
  </si>
  <si>
    <t>(-31.75,128.25)</t>
  </si>
  <si>
    <t>(-31.5,128.25)</t>
  </si>
  <si>
    <t>(-31.25,128.25)</t>
  </si>
  <si>
    <t>(-31,128.25)</t>
  </si>
  <si>
    <t>(-30.75,128.25)</t>
  </si>
  <si>
    <t>(-30.5,128.25)</t>
  </si>
  <si>
    <t>(-30.25,128.25)</t>
  </si>
  <si>
    <t>(-30,128.25)</t>
  </si>
  <si>
    <t>(-29.75,128.25)</t>
  </si>
  <si>
    <t>(-29.5,128.25)</t>
  </si>
  <si>
    <t>(-29.25,128.25)</t>
  </si>
  <si>
    <t>(-29,128.25)</t>
  </si>
  <si>
    <t>(-28.75,128.25)</t>
  </si>
  <si>
    <t>(-28.5,128.25)</t>
  </si>
  <si>
    <t>(-28.25,128.25)</t>
  </si>
  <si>
    <t>(-28,128.25)</t>
  </si>
  <si>
    <t>(-27.75,128.25)</t>
  </si>
  <si>
    <t>(-27.5,128.25)</t>
  </si>
  <si>
    <t>(-27.25,128.25)</t>
  </si>
  <si>
    <t>(-27,128.25)</t>
  </si>
  <si>
    <t>(-26.75,128.25)</t>
  </si>
  <si>
    <t>(-26.5,128.25)</t>
  </si>
  <si>
    <t>(-26.25,128.25)</t>
  </si>
  <si>
    <t>(-26,128.25)</t>
  </si>
  <si>
    <t>(-25.75,128.25)</t>
  </si>
  <si>
    <t>(-25.5,128.25)</t>
  </si>
  <si>
    <t>(-25.25,128.25)</t>
  </si>
  <si>
    <t>(-25,128.25)</t>
  </si>
  <si>
    <t>(-35,128.5)</t>
  </si>
  <si>
    <t>(-34.75,128.5)</t>
  </si>
  <si>
    <t>(-34.5,128.5)</t>
  </si>
  <si>
    <t>(-34.25,128.5)</t>
  </si>
  <si>
    <t>(-34,128.5)</t>
  </si>
  <si>
    <t>(-33.75,128.5)</t>
  </si>
  <si>
    <t>(-33.5,128.5)</t>
  </si>
  <si>
    <t>(-33.25,128.5)</t>
  </si>
  <si>
    <t>(-33,128.5)</t>
  </si>
  <si>
    <t>(-32.75,128.5)</t>
  </si>
  <si>
    <t>(-32.5,128.5)</t>
  </si>
  <si>
    <t>(-32.25,128.5)</t>
  </si>
  <si>
    <t>(-32,128.5)</t>
  </si>
  <si>
    <t>(-31.75,128.5)</t>
  </si>
  <si>
    <t>(-31.5,128.5)</t>
  </si>
  <si>
    <t>(-31.25,128.5)</t>
  </si>
  <si>
    <t>(-31,128.5)</t>
  </si>
  <si>
    <t>(-30.75,128.5)</t>
  </si>
  <si>
    <t>(-30.5,128.5)</t>
  </si>
  <si>
    <t>(-30.25,128.5)</t>
  </si>
  <si>
    <t>(-30,128.5)</t>
  </si>
  <si>
    <t>(-29.75,128.5)</t>
  </si>
  <si>
    <t>(-29.5,128.5)</t>
  </si>
  <si>
    <t>(-29.25,128.5)</t>
  </si>
  <si>
    <t>(-29,128.5)</t>
  </si>
  <si>
    <t>(-28.75,128.5)</t>
  </si>
  <si>
    <t>(-28.5,128.5)</t>
  </si>
  <si>
    <t>(-28.25,128.5)</t>
  </si>
  <si>
    <t>(-28,128.5)</t>
  </si>
  <si>
    <t>(-27.75,128.5)</t>
  </si>
  <si>
    <t>(-27.5,128.5)</t>
  </si>
  <si>
    <t>(-27.25,128.5)</t>
  </si>
  <si>
    <t>(-27,128.5)</t>
  </si>
  <si>
    <t>(-26.75,128.5)</t>
  </si>
  <si>
    <t>(-26.5,128.5)</t>
  </si>
  <si>
    <t>(-26.25,128.5)</t>
  </si>
  <si>
    <t>(-26,128.5)</t>
  </si>
  <si>
    <t>(-25.75,128.5)</t>
  </si>
  <si>
    <t>(-25.5,128.5)</t>
  </si>
  <si>
    <t>(-25.25,128.5)</t>
  </si>
  <si>
    <t>(-25,128.5)</t>
  </si>
  <si>
    <t>(-35,128.75)</t>
  </si>
  <si>
    <t>(-34.75,128.75)</t>
  </si>
  <si>
    <t>(-34.5,128.75)</t>
  </si>
  <si>
    <t>(-34.25,128.75)</t>
  </si>
  <si>
    <t>(-34,128.75)</t>
  </si>
  <si>
    <t>(-33.75,128.75)</t>
  </si>
  <si>
    <t>(-33.5,128.75)</t>
  </si>
  <si>
    <t>(-33.25,128.75)</t>
  </si>
  <si>
    <t>(-33,128.75)</t>
  </si>
  <si>
    <t>(-32.75,128.75)</t>
  </si>
  <si>
    <t>(-32.5,128.75)</t>
  </si>
  <si>
    <t>(-32.25,128.75)</t>
  </si>
  <si>
    <t>(-32,128.75)</t>
  </si>
  <si>
    <t>(-31.75,128.75)</t>
  </si>
  <si>
    <t>(-31.5,128.75)</t>
  </si>
  <si>
    <t>(-31.25,128.75)</t>
  </si>
  <si>
    <t>(-31,128.75)</t>
  </si>
  <si>
    <t>(-30.75,128.75)</t>
  </si>
  <si>
    <t>(-30.5,128.75)</t>
  </si>
  <si>
    <t>(-30.25,128.75)</t>
  </si>
  <si>
    <t>(-30,128.75)</t>
  </si>
  <si>
    <t>(-29.75,128.75)</t>
  </si>
  <si>
    <t>(-29.5,128.75)</t>
  </si>
  <si>
    <t>(-29.25,128.75)</t>
  </si>
  <si>
    <t>(-29,128.75)</t>
  </si>
  <si>
    <t>(-28.75,128.75)</t>
  </si>
  <si>
    <t>(-28.5,128.75)</t>
  </si>
  <si>
    <t>(-28.25,128.75)</t>
  </si>
  <si>
    <t>(-28,128.75)</t>
  </si>
  <si>
    <t>(-27.75,128.75)</t>
  </si>
  <si>
    <t>(-27.5,128.75)</t>
  </si>
  <si>
    <t>(-27.25,128.75)</t>
  </si>
  <si>
    <t>(-27,128.75)</t>
  </si>
  <si>
    <t>(-26.75,128.75)</t>
  </si>
  <si>
    <t>(-26.5,128.75)</t>
  </si>
  <si>
    <t>(-26.25,128.75)</t>
  </si>
  <si>
    <t>(-26,128.75)</t>
  </si>
  <si>
    <t>(-25.75,128.75)</t>
  </si>
  <si>
    <t>(-25.5,128.75)</t>
  </si>
  <si>
    <t>(-25.25,128.75)</t>
  </si>
  <si>
    <t>(-25,128.75)</t>
  </si>
  <si>
    <t>(-35,129)</t>
  </si>
  <si>
    <t>(-34.75,129)</t>
  </si>
  <si>
    <t>(-34.5,129)</t>
  </si>
  <si>
    <t>(-34.25,129)</t>
  </si>
  <si>
    <t>(-34,129)</t>
  </si>
  <si>
    <t>(-33.75,129)</t>
  </si>
  <si>
    <t>(-33.5,129)</t>
  </si>
  <si>
    <t>(-33.25,129)</t>
  </si>
  <si>
    <t>(-33,129)</t>
  </si>
  <si>
    <t>(-32.75,129)</t>
  </si>
  <si>
    <t>(-32.5,129)</t>
  </si>
  <si>
    <t>(-32.25,129)</t>
  </si>
  <si>
    <t>(-32,129)</t>
  </si>
  <si>
    <t>(-31.75,129)</t>
  </si>
  <si>
    <t>(-31.5,129)</t>
  </si>
  <si>
    <t>(-31.25,129)</t>
  </si>
  <si>
    <t>(-31,129)</t>
  </si>
  <si>
    <t>(-30.75,129)</t>
  </si>
  <si>
    <t>(-30.5,129)</t>
  </si>
  <si>
    <t>(-30.25,129)</t>
  </si>
  <si>
    <t>(-30,129)</t>
  </si>
  <si>
    <t>(-29.75,129)</t>
  </si>
  <si>
    <t>(-29.5,129)</t>
  </si>
  <si>
    <t>(-29.25,129)</t>
  </si>
  <si>
    <t>(-29,129)</t>
  </si>
  <si>
    <t>(-28.75,129)</t>
  </si>
  <si>
    <t>(-28.5,129)</t>
  </si>
  <si>
    <t>(-28.25,129)</t>
  </si>
  <si>
    <t>(-28,129)</t>
  </si>
  <si>
    <t>(-27.75,129)</t>
  </si>
  <si>
    <t>(-27.5,129)</t>
  </si>
  <si>
    <t>(-27.25,129)</t>
  </si>
  <si>
    <t>(-27,129)</t>
  </si>
  <si>
    <t>(-26.75,129)</t>
  </si>
  <si>
    <t>(-26.5,129)</t>
  </si>
  <si>
    <t>(-26.25,129)</t>
  </si>
  <si>
    <t>(-26,129)</t>
  </si>
  <si>
    <t>(-25.75,129)</t>
  </si>
  <si>
    <t>(-25.5,129)</t>
  </si>
  <si>
    <t>(-25.25,129)</t>
  </si>
  <si>
    <t>(-25,129)</t>
  </si>
  <si>
    <t>(-35,129.25)</t>
  </si>
  <si>
    <t>(-34.75,129.25)</t>
  </si>
  <si>
    <t>(-34.5,129.25)</t>
  </si>
  <si>
    <t>(-34.25,129.25)</t>
  </si>
  <si>
    <t>(-34,129.25)</t>
  </si>
  <si>
    <t>(-33.75,129.25)</t>
  </si>
  <si>
    <t>(-33.5,129.25)</t>
  </si>
  <si>
    <t>(-33.25,129.25)</t>
  </si>
  <si>
    <t>(-33,129.25)</t>
  </si>
  <si>
    <t>(-32.75,129.25)</t>
  </si>
  <si>
    <t>(-32.5,129.25)</t>
  </si>
  <si>
    <t>(-32.25,129.25)</t>
  </si>
  <si>
    <t>(-32,129.25)</t>
  </si>
  <si>
    <t>(-31.75,129.25)</t>
  </si>
  <si>
    <t>(-31.5,129.25)</t>
  </si>
  <si>
    <t>(-31.25,129.25)</t>
  </si>
  <si>
    <t>(-31,129.25)</t>
  </si>
  <si>
    <t>(-30.75,129.25)</t>
  </si>
  <si>
    <t>(-30.5,129.25)</t>
  </si>
  <si>
    <t>(-30.25,129.25)</t>
  </si>
  <si>
    <t>(-30,129.25)</t>
  </si>
  <si>
    <t>(-29.75,129.25)</t>
  </si>
  <si>
    <t>(-29.5,129.25)</t>
  </si>
  <si>
    <t>(-29.25,129.25)</t>
  </si>
  <si>
    <t>(-29,129.25)</t>
  </si>
  <si>
    <t>(-28.75,129.25)</t>
  </si>
  <si>
    <t>(-28.5,129.25)</t>
  </si>
  <si>
    <t>(-28.25,129.25)</t>
  </si>
  <si>
    <t>(-28,129.25)</t>
  </si>
  <si>
    <t>(-27.75,129.25)</t>
  </si>
  <si>
    <t>(-27.5,129.25)</t>
  </si>
  <si>
    <t>(-27.25,129.25)</t>
  </si>
  <si>
    <t>(-27,129.25)</t>
  </si>
  <si>
    <t>(-26.75,129.25)</t>
  </si>
  <si>
    <t>(-26.5,129.25)</t>
  </si>
  <si>
    <t>(-26.25,129.25)</t>
  </si>
  <si>
    <t>(-26,129.25)</t>
  </si>
  <si>
    <t>(-25.75,129.25)</t>
  </si>
  <si>
    <t>(-25.5,129.25)</t>
  </si>
  <si>
    <t>(-25.25,129.25)</t>
  </si>
  <si>
    <t>(-25,129.25)</t>
  </si>
  <si>
    <t>(-35,129.5)</t>
  </si>
  <si>
    <t>(-34.75,129.5)</t>
  </si>
  <si>
    <t>(-34.5,129.5)</t>
  </si>
  <si>
    <t>(-34.25,129.5)</t>
  </si>
  <si>
    <t>(-34,129.5)</t>
  </si>
  <si>
    <t>(-33.75,129.5)</t>
  </si>
  <si>
    <t>(-33.5,129.5)</t>
  </si>
  <si>
    <t>(-33.25,129.5)</t>
  </si>
  <si>
    <t>(-33,129.5)</t>
  </si>
  <si>
    <t>(-32.75,129.5)</t>
  </si>
  <si>
    <t>(-32.5,129.5)</t>
  </si>
  <si>
    <t>(-32.25,129.5)</t>
  </si>
  <si>
    <t>(-32,129.5)</t>
  </si>
  <si>
    <t>(-31.75,129.5)</t>
  </si>
  <si>
    <t>(-31.5,129.5)</t>
  </si>
  <si>
    <t>(-31.25,129.5)</t>
  </si>
  <si>
    <t>(-31,129.5)</t>
  </si>
  <si>
    <t>(-30.75,129.5)</t>
  </si>
  <si>
    <t>(-30.5,129.5)</t>
  </si>
  <si>
    <t>(-30.25,129.5)</t>
  </si>
  <si>
    <t>(-30,129.5)</t>
  </si>
  <si>
    <t>(-29.75,129.5)</t>
  </si>
  <si>
    <t>(-29.5,129.5)</t>
  </si>
  <si>
    <t>(-29.25,129.5)</t>
  </si>
  <si>
    <t>(-29,129.5)</t>
  </si>
  <si>
    <t>(-28.75,129.5)</t>
  </si>
  <si>
    <t>(-28.5,129.5)</t>
  </si>
  <si>
    <t>(-28.25,129.5)</t>
  </si>
  <si>
    <t>(-28,129.5)</t>
  </si>
  <si>
    <t>(-27.75,129.5)</t>
  </si>
  <si>
    <t>(-27.5,129.5)</t>
  </si>
  <si>
    <t>(-27.25,129.5)</t>
  </si>
  <si>
    <t>(-27,129.5)</t>
  </si>
  <si>
    <t>(-26.75,129.5)</t>
  </si>
  <si>
    <t>(-26.5,129.5)</t>
  </si>
  <si>
    <t>(-26.25,129.5)</t>
  </si>
  <si>
    <t>(-26,129.5)</t>
  </si>
  <si>
    <t>(-25.75,129.5)</t>
  </si>
  <si>
    <t>(-25.5,129.5)</t>
  </si>
  <si>
    <t>(-25.25,129.5)</t>
  </si>
  <si>
    <t>(-25,129.5)</t>
  </si>
  <si>
    <t>(-35,129.75)</t>
  </si>
  <si>
    <t>(-34.75,129.75)</t>
  </si>
  <si>
    <t>(-34.5,129.75)</t>
  </si>
  <si>
    <t>(-34.25,129.75)</t>
  </si>
  <si>
    <t>(-34,129.75)</t>
  </si>
  <si>
    <t>(-33.75,129.75)</t>
  </si>
  <si>
    <t>(-33.5,129.75)</t>
  </si>
  <si>
    <t>(-33.25,129.75)</t>
  </si>
  <si>
    <t>(-33,129.75)</t>
  </si>
  <si>
    <t>(-32.75,129.75)</t>
  </si>
  <si>
    <t>(-32.5,129.75)</t>
  </si>
  <si>
    <t>(-32.25,129.75)</t>
  </si>
  <si>
    <t>(-32,129.75)</t>
  </si>
  <si>
    <t>(-31.75,129.75)</t>
  </si>
  <si>
    <t>(-31.5,129.75)</t>
  </si>
  <si>
    <t>(-31.25,129.75)</t>
  </si>
  <si>
    <t>(-31,129.75)</t>
  </si>
  <si>
    <t>(-30.75,129.75)</t>
  </si>
  <si>
    <t>(-30.5,129.75)</t>
  </si>
  <si>
    <t>(-30.25,129.75)</t>
  </si>
  <si>
    <t>(-30,129.75)</t>
  </si>
  <si>
    <t>(-29.75,129.75)</t>
  </si>
  <si>
    <t>(-29.5,129.75)</t>
  </si>
  <si>
    <t>(-29.25,129.75)</t>
  </si>
  <si>
    <t>(-29,129.75)</t>
  </si>
  <si>
    <t>(-28.75,129.75)</t>
  </si>
  <si>
    <t>(-28.5,129.75)</t>
  </si>
  <si>
    <t>(-28.25,129.75)</t>
  </si>
  <si>
    <t>(-28,129.75)</t>
  </si>
  <si>
    <t>(-27.75,129.75)</t>
  </si>
  <si>
    <t>(-27.5,129.75)</t>
  </si>
  <si>
    <t>(-27.25,129.75)</t>
  </si>
  <si>
    <t>(-27,129.75)</t>
  </si>
  <si>
    <t>(-26.75,129.75)</t>
  </si>
  <si>
    <t>(-26.5,129.75)</t>
  </si>
  <si>
    <t>(-26.25,129.75)</t>
  </si>
  <si>
    <t>(-26,129.75)</t>
  </si>
  <si>
    <t>(-25.75,129.75)</t>
  </si>
  <si>
    <t>(-25.5,129.75)</t>
  </si>
  <si>
    <t>(-25.25,129.75)</t>
  </si>
  <si>
    <t>(-25,129.75)</t>
  </si>
  <si>
    <t>(-35,130)</t>
  </si>
  <si>
    <t>(-34.75,130)</t>
  </si>
  <si>
    <t>(-34.5,130)</t>
  </si>
  <si>
    <t>(-34.25,130)</t>
  </si>
  <si>
    <t>(-34,130)</t>
  </si>
  <si>
    <t>(-33.75,130)</t>
  </si>
  <si>
    <t>(-33.5,130)</t>
  </si>
  <si>
    <t>(-33.25,130)</t>
  </si>
  <si>
    <t>(-33,130)</t>
  </si>
  <si>
    <t>(-32.75,130)</t>
  </si>
  <si>
    <t>(-32.5,130)</t>
  </si>
  <si>
    <t>(-32.25,130)</t>
  </si>
  <si>
    <t>(-32,130)</t>
  </si>
  <si>
    <t>(-31.75,130)</t>
  </si>
  <si>
    <t>(-31.5,130)</t>
  </si>
  <si>
    <t>(-31.25,130)</t>
  </si>
  <si>
    <t>(-31,130)</t>
  </si>
  <si>
    <t>(-30.75,130)</t>
  </si>
  <si>
    <t>(-30.5,130)</t>
  </si>
  <si>
    <t>(-30.25,130)</t>
  </si>
  <si>
    <t>(-30,130)</t>
  </si>
  <si>
    <t>(-29.75,130)</t>
  </si>
  <si>
    <t>(-29.5,130)</t>
  </si>
  <si>
    <t>(-29.25,130)</t>
  </si>
  <si>
    <t>(-29,130)</t>
  </si>
  <si>
    <t>(-28.75,130)</t>
  </si>
  <si>
    <t>(-28.5,130)</t>
  </si>
  <si>
    <t>(-28.25,130)</t>
  </si>
  <si>
    <t>(-28,130)</t>
  </si>
  <si>
    <t>(-27.75,130)</t>
  </si>
  <si>
    <t>(-27.5,130)</t>
  </si>
  <si>
    <t>(-27.25,130)</t>
  </si>
  <si>
    <t>(-27,130)</t>
  </si>
  <si>
    <t>(-26.75,130)</t>
  </si>
  <si>
    <t>(-26.5,130)</t>
  </si>
  <si>
    <t>(-26.25,130)</t>
  </si>
  <si>
    <t>(-26,130)</t>
  </si>
  <si>
    <t>(-25.75,130)</t>
  </si>
  <si>
    <t>(-25.5,130)</t>
  </si>
  <si>
    <t>(-25.25,130)</t>
  </si>
  <si>
    <t>(-25,130)</t>
  </si>
  <si>
    <t>GPS Dist Quadrant to Towns Calcs 090921</t>
  </si>
  <si>
    <t>OneDrive\Documents\WANOSCG\WANOSCG Database\Main Database\GPS\GPS Dist Quadrant to Towns</t>
  </si>
  <si>
    <t>Small Banded Greenhood Orchid</t>
  </si>
  <si>
    <t>neopolphylla</t>
  </si>
  <si>
    <t>z.polyphylla</t>
  </si>
  <si>
    <t>neopolyphylla</t>
  </si>
  <si>
    <t>P.polyphylla</t>
  </si>
  <si>
    <t>Little Frog Greenhood</t>
  </si>
  <si>
    <t>P.sargentii</t>
  </si>
  <si>
    <t>z.decrementa</t>
  </si>
  <si>
    <t>D.decrementa</t>
  </si>
  <si>
    <t>decrementum</t>
  </si>
  <si>
    <t>D. nicholsoniana</t>
  </si>
  <si>
    <t>z.nicholsoniana</t>
  </si>
  <si>
    <t>sp. 'late south coast'</t>
  </si>
  <si>
    <t>Late south coast Sun Orchid</t>
  </si>
  <si>
    <t xml:space="preserve">Margaret River to Nanarup </t>
  </si>
  <si>
    <t>Morley</t>
  </si>
  <si>
    <t>Cannington</t>
  </si>
  <si>
    <t>Spearwood</t>
  </si>
  <si>
    <t>Midland</t>
  </si>
  <si>
    <t>Leederville</t>
  </si>
  <si>
    <t>Kununurra</t>
  </si>
  <si>
    <t>Denham</t>
  </si>
  <si>
    <t>Warburton</t>
  </si>
  <si>
    <t>Newman</t>
  </si>
  <si>
    <t>Tom Price</t>
  </si>
  <si>
    <t xml:space="preserve">, </t>
  </si>
  <si>
    <t>Council Seat</t>
  </si>
  <si>
    <t>Seat Latitude</t>
  </si>
  <si>
    <t>Seat Longitude</t>
  </si>
  <si>
    <t>update 11.3.21</t>
  </si>
  <si>
    <t>Kojonup to Frankland, also West Dale</t>
  </si>
  <si>
    <t>Pingrup to Beacon with isolated population west of York</t>
  </si>
  <si>
    <t>York to Bindoon with scattered populations in the Stirling Range</t>
  </si>
  <si>
    <t>Near Dale to west of York</t>
  </si>
  <si>
    <t>Collie to Stirling Range</t>
  </si>
  <si>
    <t>Gibson to Israelite Bay</t>
  </si>
  <si>
    <t>Pinjarra to Congingup</t>
  </si>
  <si>
    <t>Perth to Mount Capel, Swan Coastal Plain</t>
  </si>
  <si>
    <r>
      <t xml:space="preserve">Also Known As
Common Name
</t>
    </r>
    <r>
      <rPr>
        <b/>
        <i/>
        <sz val="11"/>
        <rFont val="Calibri"/>
        <family val="2"/>
        <scheme val="minor"/>
      </rPr>
      <t>since 1984</t>
    </r>
  </si>
  <si>
    <r>
      <t xml:space="preserve">D. </t>
    </r>
    <r>
      <rPr>
        <sz val="11"/>
        <color theme="1"/>
        <rFont val="Calibri"/>
        <family val="2"/>
        <scheme val="minor"/>
      </rPr>
      <t>sp.</t>
    </r>
    <r>
      <rPr>
        <i/>
        <sz val="11"/>
        <color theme="1"/>
        <rFont val="Calibri"/>
        <family val="2"/>
        <scheme val="minor"/>
      </rPr>
      <t xml:space="preserve"> </t>
    </r>
    <r>
      <rPr>
        <sz val="11"/>
        <color theme="1"/>
        <rFont val="Calibri"/>
        <family val="2"/>
        <scheme val="minor"/>
      </rPr>
      <t>'Perth swamps'</t>
    </r>
  </si>
  <si>
    <r>
      <t xml:space="preserve">D. </t>
    </r>
    <r>
      <rPr>
        <sz val="11"/>
        <color theme="1"/>
        <rFont val="Calibri"/>
        <family val="2"/>
        <scheme val="minor"/>
      </rPr>
      <t>sp.</t>
    </r>
    <r>
      <rPr>
        <i/>
        <sz val="11"/>
        <color theme="1"/>
        <rFont val="Calibri"/>
        <family val="2"/>
        <scheme val="minor"/>
      </rPr>
      <t xml:space="preserve"> </t>
    </r>
    <r>
      <rPr>
        <sz val="11"/>
        <color theme="1"/>
        <rFont val="Calibri"/>
        <family val="2"/>
        <scheme val="minor"/>
      </rPr>
      <t>'Murchison River'</t>
    </r>
  </si>
  <si>
    <r>
      <t xml:space="preserve">D. </t>
    </r>
    <r>
      <rPr>
        <sz val="11"/>
        <color theme="1"/>
        <rFont val="Calibri"/>
        <family val="2"/>
        <scheme val="minor"/>
      </rPr>
      <t>sp.</t>
    </r>
    <r>
      <rPr>
        <i/>
        <sz val="11"/>
        <color theme="1"/>
        <rFont val="Calibri"/>
        <family val="2"/>
        <scheme val="minor"/>
      </rPr>
      <t xml:space="preserve"> </t>
    </r>
    <r>
      <rPr>
        <sz val="11"/>
        <color theme="1"/>
        <rFont val="Calibri"/>
        <family val="2"/>
        <scheme val="minor"/>
      </rPr>
      <t>'Kemerton'</t>
    </r>
  </si>
  <si>
    <r>
      <t xml:space="preserve">D. </t>
    </r>
    <r>
      <rPr>
        <sz val="11"/>
        <color theme="1"/>
        <rFont val="Calibri"/>
        <family val="2"/>
        <scheme val="minor"/>
      </rPr>
      <t>sp.</t>
    </r>
    <r>
      <rPr>
        <i/>
        <sz val="11"/>
        <color theme="1"/>
        <rFont val="Calibri"/>
        <family val="2"/>
        <scheme val="minor"/>
      </rPr>
      <t xml:space="preserve"> </t>
    </r>
    <r>
      <rPr>
        <sz val="11"/>
        <color theme="1"/>
        <rFont val="Calibri"/>
        <family val="2"/>
        <scheme val="minor"/>
      </rPr>
      <t>'northern granite'</t>
    </r>
  </si>
  <si>
    <r>
      <t xml:space="preserve">D. </t>
    </r>
    <r>
      <rPr>
        <sz val="11"/>
        <color theme="1"/>
        <rFont val="Calibri"/>
        <family val="2"/>
        <scheme val="minor"/>
      </rPr>
      <t>sp.</t>
    </r>
    <r>
      <rPr>
        <i/>
        <sz val="11"/>
        <color theme="1"/>
        <rFont val="Calibri"/>
        <family val="2"/>
        <scheme val="minor"/>
      </rPr>
      <t xml:space="preserve"> </t>
    </r>
    <r>
      <rPr>
        <sz val="11"/>
        <color theme="1"/>
        <rFont val="Calibri"/>
        <family val="2"/>
        <scheme val="minor"/>
      </rPr>
      <t>'Muir Highway'</t>
    </r>
  </si>
  <si>
    <r>
      <t xml:space="preserve">D. </t>
    </r>
    <r>
      <rPr>
        <sz val="11"/>
        <color theme="1"/>
        <rFont val="Calibri"/>
        <family val="2"/>
        <scheme val="minor"/>
      </rPr>
      <t>sp.</t>
    </r>
    <r>
      <rPr>
        <i/>
        <sz val="11"/>
        <color theme="1"/>
        <rFont val="Calibri"/>
        <family val="2"/>
        <scheme val="minor"/>
      </rPr>
      <t xml:space="preserve"> </t>
    </r>
    <r>
      <rPr>
        <sz val="11"/>
        <color theme="1"/>
        <rFont val="Calibri"/>
        <family val="2"/>
        <scheme val="minor"/>
      </rPr>
      <t>'Brookton Highway'</t>
    </r>
  </si>
  <si>
    <r>
      <t xml:space="preserve">D. </t>
    </r>
    <r>
      <rPr>
        <sz val="11"/>
        <color theme="1"/>
        <rFont val="Calibri"/>
        <family val="2"/>
        <scheme val="minor"/>
      </rPr>
      <t>sp.</t>
    </r>
    <r>
      <rPr>
        <i/>
        <sz val="11"/>
        <color theme="1"/>
        <rFont val="Calibri"/>
        <family val="2"/>
        <scheme val="minor"/>
      </rPr>
      <t xml:space="preserve"> </t>
    </r>
    <r>
      <rPr>
        <sz val="11"/>
        <color theme="1"/>
        <rFont val="Calibri"/>
        <family val="2"/>
        <scheme val="minor"/>
      </rPr>
      <t>'Canning Vale'</t>
    </r>
  </si>
  <si>
    <r>
      <t xml:space="preserve">D. </t>
    </r>
    <r>
      <rPr>
        <sz val="11"/>
        <color theme="1"/>
        <rFont val="Calibri"/>
        <family val="2"/>
        <scheme val="minor"/>
      </rPr>
      <t>sp.</t>
    </r>
    <r>
      <rPr>
        <i/>
        <sz val="11"/>
        <color theme="1"/>
        <rFont val="Calibri"/>
        <family val="2"/>
        <scheme val="minor"/>
      </rPr>
      <t xml:space="preserve"> </t>
    </r>
    <r>
      <rPr>
        <sz val="11"/>
        <color theme="1"/>
        <rFont val="Calibri"/>
        <family val="2"/>
        <scheme val="minor"/>
      </rPr>
      <t>'granite'</t>
    </r>
  </si>
  <si>
    <r>
      <t xml:space="preserve">D. </t>
    </r>
    <r>
      <rPr>
        <sz val="11"/>
        <color theme="1"/>
        <rFont val="Calibri"/>
        <family val="2"/>
        <scheme val="minor"/>
      </rPr>
      <t>sp.</t>
    </r>
    <r>
      <rPr>
        <i/>
        <sz val="11"/>
        <color theme="1"/>
        <rFont val="Calibri"/>
        <family val="2"/>
        <scheme val="minor"/>
      </rPr>
      <t xml:space="preserve"> </t>
    </r>
    <r>
      <rPr>
        <sz val="11"/>
        <color theme="1"/>
        <rFont val="Calibri"/>
        <family val="2"/>
        <scheme val="minor"/>
      </rPr>
      <t>'Green Range'</t>
    </r>
  </si>
  <si>
    <r>
      <t xml:space="preserve">D. </t>
    </r>
    <r>
      <rPr>
        <sz val="11"/>
        <color theme="1"/>
        <rFont val="Calibri"/>
        <family val="2"/>
        <scheme val="minor"/>
      </rPr>
      <t>sp.</t>
    </r>
    <r>
      <rPr>
        <i/>
        <sz val="11"/>
        <color theme="1"/>
        <rFont val="Calibri"/>
        <family val="2"/>
        <scheme val="minor"/>
      </rPr>
      <t xml:space="preserve"> </t>
    </r>
    <r>
      <rPr>
        <sz val="11"/>
        <color theme="1"/>
        <rFont val="Calibri"/>
        <family val="2"/>
        <scheme val="minor"/>
      </rPr>
      <t>'Zuytdorp Cliffs'</t>
    </r>
  </si>
  <si>
    <r>
      <t xml:space="preserve">Split from </t>
    </r>
    <r>
      <rPr>
        <i/>
        <sz val="11"/>
        <color theme="1"/>
        <rFont val="Calibri"/>
        <family val="2"/>
        <scheme val="minor"/>
      </rPr>
      <t>D. brumalis</t>
    </r>
  </si>
  <si>
    <r>
      <t xml:space="preserve">D. </t>
    </r>
    <r>
      <rPr>
        <sz val="11"/>
        <color theme="1"/>
        <rFont val="Calibri"/>
        <family val="2"/>
        <scheme val="minor"/>
      </rPr>
      <t>sp.</t>
    </r>
    <r>
      <rPr>
        <i/>
        <sz val="11"/>
        <color theme="1"/>
        <rFont val="Calibri"/>
        <family val="2"/>
        <scheme val="minor"/>
      </rPr>
      <t xml:space="preserve"> </t>
    </r>
    <r>
      <rPr>
        <sz val="11"/>
        <color theme="1"/>
        <rFont val="Calibri"/>
        <family val="2"/>
        <scheme val="minor"/>
      </rPr>
      <t>'Yalgorup'</t>
    </r>
  </si>
  <si>
    <r>
      <t xml:space="preserve">D. </t>
    </r>
    <r>
      <rPr>
        <sz val="11"/>
        <color theme="1"/>
        <rFont val="Calibri"/>
        <family val="2"/>
        <scheme val="minor"/>
      </rPr>
      <t>sp.</t>
    </r>
    <r>
      <rPr>
        <i/>
        <sz val="11"/>
        <color theme="1"/>
        <rFont val="Calibri"/>
        <family val="2"/>
        <scheme val="minor"/>
      </rPr>
      <t xml:space="preserve"> </t>
    </r>
    <r>
      <rPr>
        <sz val="11"/>
        <color theme="1"/>
        <rFont val="Calibri"/>
        <family val="2"/>
        <scheme val="minor"/>
      </rPr>
      <t>'Esperance Coast'</t>
    </r>
  </si>
  <si>
    <r>
      <t xml:space="preserve">D. </t>
    </r>
    <r>
      <rPr>
        <sz val="11"/>
        <color theme="1"/>
        <rFont val="Calibri"/>
        <family val="2"/>
        <scheme val="minor"/>
      </rPr>
      <t>sp.</t>
    </r>
    <r>
      <rPr>
        <i/>
        <sz val="11"/>
        <color theme="1"/>
        <rFont val="Calibri"/>
        <family val="2"/>
        <scheme val="minor"/>
      </rPr>
      <t xml:space="preserve"> </t>
    </r>
    <r>
      <rPr>
        <sz val="11"/>
        <color theme="1"/>
        <rFont val="Calibri"/>
        <family val="2"/>
        <scheme val="minor"/>
      </rPr>
      <t>'north western wheatbelt'</t>
    </r>
  </si>
  <si>
    <r>
      <t xml:space="preserve">D. </t>
    </r>
    <r>
      <rPr>
        <sz val="11"/>
        <color theme="1"/>
        <rFont val="Calibri"/>
        <family val="2"/>
        <scheme val="minor"/>
      </rPr>
      <t>sp.</t>
    </r>
    <r>
      <rPr>
        <i/>
        <sz val="11"/>
        <color theme="1"/>
        <rFont val="Calibri"/>
        <family val="2"/>
        <scheme val="minor"/>
      </rPr>
      <t xml:space="preserve"> </t>
    </r>
    <r>
      <rPr>
        <sz val="11"/>
        <color theme="1"/>
        <rFont val="Calibri"/>
        <family val="2"/>
        <scheme val="minor"/>
      </rPr>
      <t>'Northampton'</t>
    </r>
  </si>
  <si>
    <r>
      <t xml:space="preserve">D. </t>
    </r>
    <r>
      <rPr>
        <sz val="11"/>
        <color theme="1"/>
        <rFont val="Calibri"/>
        <family val="2"/>
        <scheme val="minor"/>
      </rPr>
      <t>sp.</t>
    </r>
    <r>
      <rPr>
        <i/>
        <sz val="11"/>
        <color theme="1"/>
        <rFont val="Calibri"/>
        <family val="2"/>
        <scheme val="minor"/>
      </rPr>
      <t xml:space="preserve"> </t>
    </r>
    <r>
      <rPr>
        <sz val="11"/>
        <color theme="1"/>
        <rFont val="Calibri"/>
        <family val="2"/>
        <scheme val="minor"/>
      </rPr>
      <t>'northern'</t>
    </r>
  </si>
  <si>
    <r>
      <t xml:space="preserve">D. </t>
    </r>
    <r>
      <rPr>
        <sz val="11"/>
        <color theme="1"/>
        <rFont val="Calibri"/>
        <family val="2"/>
        <scheme val="minor"/>
      </rPr>
      <t>sp.</t>
    </r>
    <r>
      <rPr>
        <i/>
        <sz val="11"/>
        <color theme="1"/>
        <rFont val="Calibri"/>
        <family val="2"/>
        <scheme val="minor"/>
      </rPr>
      <t xml:space="preserve"> </t>
    </r>
    <r>
      <rPr>
        <sz val="11"/>
        <color theme="1"/>
        <rFont val="Calibri"/>
        <family val="2"/>
        <scheme val="minor"/>
      </rPr>
      <t>'Wyalkatchem'</t>
    </r>
  </si>
  <si>
    <r>
      <t xml:space="preserve">D. </t>
    </r>
    <r>
      <rPr>
        <sz val="11"/>
        <color theme="1"/>
        <rFont val="Calibri"/>
        <family val="2"/>
        <scheme val="minor"/>
      </rPr>
      <t>sp.</t>
    </r>
    <r>
      <rPr>
        <i/>
        <sz val="11"/>
        <color theme="1"/>
        <rFont val="Calibri"/>
        <family val="2"/>
        <scheme val="minor"/>
      </rPr>
      <t xml:space="preserve"> </t>
    </r>
    <r>
      <rPr>
        <sz val="11"/>
        <color theme="1"/>
        <rFont val="Calibri"/>
        <family val="2"/>
        <scheme val="minor"/>
      </rPr>
      <t>'sandplain'</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</si>
  <si>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'limestone'</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</si>
  <si>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'dwarf shell'</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</si>
  <si>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'slender'</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</si>
  <si>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'hairy leaf'</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</si>
  <si>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'red flowered'</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</si>
  <si>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'Fitzgerald'</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</si>
  <si>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'robust'</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</si>
  <si>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'long beak'</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</si>
  <si>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'granite'</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</si>
  <si>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'karri forest'</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</si>
  <si>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'small rosette'</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</si>
  <si>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south coast clubbed sepals’</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</si>
  <si>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'slender rufa'</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</si>
  <si>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'Kalbarri'</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</si>
  <si>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'northern'</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</si>
  <si>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'Ongerup'</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</si>
  <si>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'elegant snail orchid'</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</si>
  <si>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'late'</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</si>
  <si>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'hairy'</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</si>
  <si>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"Northampton'</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</si>
  <si>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'Dongara'</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</si>
  <si>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'Cape Arid'</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</si>
  <si>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'brittle'</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</si>
  <si>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'grey bands'</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</si>
  <si>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'miniature'</t>
    </r>
  </si>
  <si>
    <r>
      <t xml:space="preserve">P. </t>
    </r>
    <r>
      <rPr>
        <sz val="11"/>
        <color theme="1"/>
        <rFont val="Calibri"/>
        <family val="2"/>
        <scheme val="minor"/>
      </rPr>
      <t>sp.</t>
    </r>
    <r>
      <rPr>
        <i/>
        <sz val="11"/>
        <color theme="1"/>
        <rFont val="Calibri"/>
        <family val="2"/>
        <scheme val="minor"/>
      </rPr>
      <t xml:space="preserve"> </t>
    </r>
    <r>
      <rPr>
        <sz val="11"/>
        <color theme="1"/>
        <rFont val="Calibri"/>
        <family val="2"/>
        <scheme val="minor"/>
      </rPr>
      <t>'striped'</t>
    </r>
  </si>
  <si>
    <t>CHECK FOR FREE TOWN REF#</t>
  </si>
  <si>
    <t>Booragoon</t>
  </si>
  <si>
    <t>Derby</t>
  </si>
  <si>
    <t>Wyndham</t>
  </si>
  <si>
    <t>sp. 'Mobrup'</t>
  </si>
  <si>
    <t>Mobrup Hammer Orchid</t>
  </si>
  <si>
    <t>W of Kojonup, in sandy soils in jarrah forest, known from a single location</t>
  </si>
  <si>
    <t>occulta</t>
  </si>
  <si>
    <t>Sandstone hyacinth orchid</t>
  </si>
  <si>
    <t>Corysanthes</t>
  </si>
  <si>
    <t>Underground Orchids</t>
  </si>
  <si>
    <t>Anzybas</t>
  </si>
  <si>
    <t>z.abditus</t>
  </si>
  <si>
    <t>z.autumnalis</t>
  </si>
  <si>
    <t>z.despectans</t>
  </si>
  <si>
    <t>z.recurvus</t>
  </si>
  <si>
    <t>z.sp.</t>
  </si>
  <si>
    <t>z.sp. 'Hamersley Inlet'</t>
  </si>
  <si>
    <t>Species Type</t>
  </si>
  <si>
    <t>species</t>
  </si>
  <si>
    <t>old name</t>
  </si>
  <si>
    <t>phrase name</t>
  </si>
  <si>
    <t>hybrid named</t>
  </si>
  <si>
    <t>subsp. base name</t>
  </si>
  <si>
    <t>hybrid un-named</t>
  </si>
  <si>
    <t>unspecified species</t>
  </si>
  <si>
    <t>longicauda subsp. 'Pallarup'</t>
  </si>
  <si>
    <t>z.sp. 'Bindoon'</t>
  </si>
  <si>
    <t>Wannamal Spider Orchid</t>
  </si>
  <si>
    <t>sp. 'Wannamal'</t>
  </si>
  <si>
    <t>z.sp. 'east of Esperance'</t>
  </si>
  <si>
    <t>z.limpidus</t>
  </si>
  <si>
    <t>Anzybas abditus</t>
  </si>
  <si>
    <t>Corysanthes autumnalis</t>
  </si>
  <si>
    <t>Corysanthes despectans</t>
  </si>
  <si>
    <t>Corysanthes limpida</t>
  </si>
  <si>
    <t>Corysanthes recurva</t>
  </si>
  <si>
    <t>Corysanthes sp.</t>
  </si>
  <si>
    <t>Corysanthes intuta</t>
  </si>
  <si>
    <t>Corysanthes sp. 'Hamersley Inlet'</t>
  </si>
  <si>
    <t>z.sp. 'Esperance'</t>
  </si>
  <si>
    <t>z.carecta</t>
  </si>
  <si>
    <t>carectum</t>
  </si>
  <si>
    <t>D.carecta</t>
  </si>
  <si>
    <t>z.sp. 'coastal plain'</t>
  </si>
  <si>
    <t>Intergeneric Hybrid Orchid</t>
  </si>
  <si>
    <t>z.sp. 'dwarf'</t>
  </si>
  <si>
    <t>z.sp. 'late swamps'</t>
  </si>
  <si>
    <t>z.sp. 'southern'</t>
  </si>
  <si>
    <t>z.galgula</t>
  </si>
  <si>
    <t>galgulus</t>
  </si>
  <si>
    <t>z.sp. 'Nullarbor'</t>
  </si>
  <si>
    <t>P.sp. 'Nullabor'</t>
  </si>
  <si>
    <t>z.sp. 'skinny'</t>
  </si>
  <si>
    <t>z.sp. 'fine sepals'</t>
  </si>
  <si>
    <t>z.sp. 'reed sun orchid'</t>
  </si>
  <si>
    <t>Butterfly Orchids</t>
  </si>
  <si>
    <t>Shield Orchids</t>
  </si>
  <si>
    <t>Verdant Jewel Orchids</t>
  </si>
  <si>
    <t>Spiral Orchids</t>
  </si>
  <si>
    <t>Small Helmet Orchids</t>
  </si>
  <si>
    <t>Corduroy Orchids</t>
  </si>
  <si>
    <r>
      <t>Sphinx O</t>
    </r>
    <r>
      <rPr>
        <b/>
        <sz val="11"/>
        <color rgb="FF6A6A6A"/>
        <rFont val="Calibri"/>
        <family val="2"/>
        <scheme val="minor"/>
      </rPr>
      <t>rchids</t>
    </r>
  </si>
  <si>
    <t>sp. 'Blue Lake'</t>
  </si>
  <si>
    <t>sp. 'Boyatup'</t>
  </si>
  <si>
    <t>sp. 'Eneabba'</t>
  </si>
  <si>
    <t>foelschei</t>
  </si>
  <si>
    <t>sp. 'Albany Highway Late'</t>
  </si>
  <si>
    <t>sp. 'Arrowsmith Late'</t>
  </si>
  <si>
    <t>sp. 'Chapman Valley'</t>
  </si>
  <si>
    <t>sp. 'Newdegate'</t>
  </si>
  <si>
    <t>sp. 'Toolinna'</t>
  </si>
  <si>
    <t>sp. 'Wongan Hills'</t>
  </si>
  <si>
    <t>fasciculata</t>
  </si>
  <si>
    <t>sp. 'Forrestania'</t>
  </si>
  <si>
    <t>sp. 'Kalbarri'</t>
  </si>
  <si>
    <t>sp. 'late forests'</t>
  </si>
  <si>
    <t>sp. 'northern laterite'</t>
  </si>
  <si>
    <t>porphyrosticta</t>
  </si>
  <si>
    <t>z.sp.'northern swamps'</t>
  </si>
  <si>
    <t>z.sp. 'western Wheatbelt'</t>
  </si>
  <si>
    <t>sp. 'central Wheatbelt'</t>
  </si>
  <si>
    <t>Early Wheatbelt Spider Orchid</t>
  </si>
  <si>
    <t>z.caesius</t>
  </si>
  <si>
    <t>kimberleyensis</t>
  </si>
  <si>
    <t>z.sp. 'sandstone'</t>
  </si>
  <si>
    <t>ammolithum</t>
  </si>
  <si>
    <t>z.sp. 'basalt woodland'</t>
  </si>
  <si>
    <t>basalticum</t>
  </si>
  <si>
    <t>not a recognised species</t>
  </si>
  <si>
    <t>No longer considered distinct</t>
  </si>
  <si>
    <t>z.densiflorum</t>
  </si>
  <si>
    <t>Eulophia densiflorum</t>
  </si>
  <si>
    <t>sp. z.'coastal snail'</t>
  </si>
  <si>
    <t>z.sp. 'northern'</t>
  </si>
  <si>
    <t>Caladenia sp. Muddarning Hill</t>
  </si>
  <si>
    <t>Dendrobium affine</t>
  </si>
  <si>
    <t>Pterostylis sp. scooped sepals</t>
  </si>
  <si>
    <t>Habenaria triplonema</t>
  </si>
  <si>
    <t>Habenaria sp. Beverley Springs Station</t>
  </si>
  <si>
    <t>Diuris sp. Munglinup</t>
  </si>
  <si>
    <t>dilatatus subsp. 'northern coastal'</t>
  </si>
  <si>
    <t>Northern Coastal Bunny Orchid</t>
  </si>
  <si>
    <t>Lancelin to Dirk Hartog Island</t>
  </si>
  <si>
    <t>Eastern Granites Bunny Orchid</t>
  </si>
  <si>
    <t>Esperance to Balladonia in soil pockets on granite outcrops. Overlaps with the subsp. undulatus northeast of Esperance but they occupy different habitat with undulatus found in surrounding woodlands.</t>
  </si>
  <si>
    <t>dilatatus subsp. 'eastern granites'</t>
  </si>
  <si>
    <t>Darling Range Bunny Orchid</t>
  </si>
  <si>
    <t>Darling Range between Roleystone and Kalamunda</t>
  </si>
  <si>
    <t>sp. 'Merivale'</t>
  </si>
  <si>
    <t>Merivale Bunny Orchid</t>
  </si>
  <si>
    <t>Merivale to Condingup</t>
  </si>
  <si>
    <t>Northcliffe to Bremer Bay</t>
  </si>
  <si>
    <t>E of Northampton to Esperance, inland to Mt Jackson and Queen Victoria Rocks</t>
  </si>
  <si>
    <t>Lancelin and Israelite Bay</t>
  </si>
  <si>
    <t xml:space="preserve"> sp. ‘Boranup’</t>
  </si>
  <si>
    <t xml:space="preserve"> attingens subsp. ‘granite’ </t>
  </si>
  <si>
    <t xml:space="preserve"> sp. ‘Yerina Springs’</t>
  </si>
  <si>
    <t xml:space="preserve"> denticulata subsp. ‘Arrowsmith’</t>
  </si>
  <si>
    <t xml:space="preserve"> denticulata subsp. ‘jarrah forest’</t>
  </si>
  <si>
    <t xml:space="preserve"> denticulata subsp. ‘red’</t>
  </si>
  <si>
    <t xml:space="preserve"> sp. ‘Wyalkatchem’</t>
  </si>
  <si>
    <t xml:space="preserve"> sp. ‘Nyabing’</t>
  </si>
  <si>
    <t xml:space="preserve"> flava subsp. 'Brookton Highway'</t>
  </si>
  <si>
    <t xml:space="preserve"> sp. ‘Brookton Highway’</t>
  </si>
  <si>
    <t xml:space="preserve">sp. 'Edison Mill' </t>
  </si>
  <si>
    <t xml:space="preserve"> sp. ‘Boddington’</t>
  </si>
  <si>
    <t xml:space="preserve"> sp. ‘Quindanning’</t>
  </si>
  <si>
    <t xml:space="preserve"> sp. ‘Collie’</t>
  </si>
  <si>
    <t>longicauda subsp. 'Duke of Orleans Bay'</t>
  </si>
  <si>
    <t xml:space="preserve"> longicauda subsp. “Yuna”</t>
  </si>
  <si>
    <t xml:space="preserve"> longicauda subsp. “Chapman Valley”</t>
  </si>
  <si>
    <t xml:space="preserve"> sp. ‘Boyup Brook’</t>
  </si>
  <si>
    <t xml:space="preserve"> sp. ‘Kenenup (incorrect spelling)</t>
  </si>
  <si>
    <t xml:space="preserve"> sp. ‘Keninup’</t>
  </si>
  <si>
    <t xml:space="preserve"> sp. ‘Yuna’</t>
  </si>
  <si>
    <t xml:space="preserve"> sp. ‘Tenterden’</t>
  </si>
  <si>
    <t xml:space="preserve"> sp. ‘Moodiarrup’</t>
  </si>
  <si>
    <t xml:space="preserve"> sp. ‘Island Point’</t>
  </si>
  <si>
    <t xml:space="preserve"> sp. ‘Lake Muir’</t>
  </si>
  <si>
    <t xml:space="preserve"> sp. ‘Muir Highway’</t>
  </si>
  <si>
    <t>x ornata</t>
  </si>
  <si>
    <t>Cy sp. 'northern'</t>
  </si>
  <si>
    <t>Genus Sighting Count</t>
  </si>
  <si>
    <t>Austral Ladies Tresses</t>
  </si>
  <si>
    <t>Single know speciment in the north Kimberley</t>
  </si>
  <si>
    <t>z.sp. 'Theda Station'</t>
  </si>
  <si>
    <t>z.sp. 'Roleystone'</t>
  </si>
  <si>
    <t>glareosus</t>
  </si>
  <si>
    <t>E.sp. 'Roleystone'</t>
  </si>
  <si>
    <t>Pr. ringens</t>
  </si>
  <si>
    <t>z.gertrudiae</t>
  </si>
  <si>
    <r>
      <t xml:space="preserve">orthographic variant of </t>
    </r>
    <r>
      <rPr>
        <b/>
        <i/>
        <sz val="11"/>
        <color rgb="FF000000"/>
        <rFont val="Calibri"/>
        <family val="2"/>
        <scheme val="minor"/>
      </rPr>
      <t>Cyanicula gertrudiae</t>
    </r>
    <r>
      <rPr>
        <b/>
        <sz val="11"/>
        <color rgb="FF000000"/>
        <rFont val="Calibri"/>
        <family val="2"/>
        <scheme val="minor"/>
      </rPr>
      <t xml:space="preserve"> </t>
    </r>
  </si>
  <si>
    <t>sp. 'Karridale'</t>
  </si>
  <si>
    <t>Karridale Bird Orchid</t>
  </si>
  <si>
    <t>Between Augusta and Margaret River</t>
  </si>
  <si>
    <t>sp. 'Murchison River'</t>
  </si>
  <si>
    <t>Murchison River Spider Orchid</t>
  </si>
  <si>
    <t>Murchison River area east of Kalbarri</t>
  </si>
  <si>
    <t>sp. 'sedges'</t>
  </si>
  <si>
    <t>Sedge Spider Orchid</t>
  </si>
  <si>
    <t>Between Tone Bridge and Cranbrook</t>
  </si>
  <si>
    <t>sp. 'dainty green'</t>
  </si>
  <si>
    <t>sp. 'Scott River'</t>
  </si>
  <si>
    <t>sp. 'white gums'</t>
  </si>
  <si>
    <t>Genus ID # Register</t>
  </si>
  <si>
    <t>ComplexID</t>
  </si>
  <si>
    <t>Complex Name</t>
  </si>
  <si>
    <t>Complex Common Name</t>
  </si>
  <si>
    <t>Caladenia filamentosa</t>
  </si>
  <si>
    <t>Caladenia 'other'</t>
  </si>
  <si>
    <t>Pterostylis barbata/barbata</t>
  </si>
  <si>
    <t>Pterostylis barbata/turfosa</t>
  </si>
  <si>
    <t>Pterostylis nana</t>
  </si>
  <si>
    <t>Pterostylis 'other'</t>
  </si>
  <si>
    <t>Pterostylis rufa</t>
  </si>
  <si>
    <t>Thelymitra 'other'</t>
  </si>
  <si>
    <t>Thelymitra spiralis/antennifera</t>
  </si>
  <si>
    <t>Thelymitra spiralis/spiralis</t>
  </si>
  <si>
    <t>Thelymitra spiralis/variegata</t>
  </si>
  <si>
    <t>Dragon Orchids</t>
  </si>
  <si>
    <t>Zebra Orchids</t>
  </si>
  <si>
    <t>Green Spider Orchids</t>
  </si>
  <si>
    <t>Wispy Spider Orchids</t>
  </si>
  <si>
    <t>Candy Orchids</t>
  </si>
  <si>
    <t>Hoffman's Spider Orchids</t>
  </si>
  <si>
    <t>King Spider Orchids</t>
  </si>
  <si>
    <t>Fairy Orchids</t>
  </si>
  <si>
    <t>White Spider Orchids</t>
  </si>
  <si>
    <t>Clubbed Spider Orchids</t>
  </si>
  <si>
    <t>Pink Fans Orchids</t>
  </si>
  <si>
    <t>Small Spider Orchids</t>
  </si>
  <si>
    <t>China Orchids</t>
  </si>
  <si>
    <t>Nanny Goat Orchids</t>
  </si>
  <si>
    <t>Bee Orchids</t>
  </si>
  <si>
    <t>White Bunny Orchids</t>
  </si>
  <si>
    <t>Pink Bunny Orchids</t>
  </si>
  <si>
    <t>Dwarf Mignonette Orchids</t>
  </si>
  <si>
    <t>Common Mignonette Orchids</t>
  </si>
  <si>
    <t>Stout Leek Orchids</t>
  </si>
  <si>
    <t>Tall Leek Orchids</t>
  </si>
  <si>
    <t>Small Leek Orchids</t>
  </si>
  <si>
    <t>Slender Leek Orchids</t>
  </si>
  <si>
    <t>Hunched Leek Orchids</t>
  </si>
  <si>
    <t>Shell Orchids</t>
  </si>
  <si>
    <t>Bird Orchids</t>
  </si>
  <si>
    <t>Midget Greenhoods</t>
  </si>
  <si>
    <t>Snail Orchids</t>
  </si>
  <si>
    <t>Rufus Greenhoods</t>
  </si>
  <si>
    <t>Frog Greenhoods</t>
  </si>
  <si>
    <t>Banded Greenhoods</t>
  </si>
  <si>
    <t>Stripped Sun Orchids</t>
  </si>
  <si>
    <t>Crested Sun Orchids</t>
  </si>
  <si>
    <t>Dainty Sun Orchids</t>
  </si>
  <si>
    <t>Sienna Sun Orchids</t>
  </si>
  <si>
    <t>Blue Sun Orchids</t>
  </si>
  <si>
    <t>Lobed Sun Orchids</t>
  </si>
  <si>
    <t>Lobed Sun Orchids, the Queens</t>
  </si>
  <si>
    <t>Midget Duck Orchids</t>
  </si>
  <si>
    <t>Flying Duck Orchids</t>
  </si>
  <si>
    <t>Other</t>
  </si>
  <si>
    <t>Complex#</t>
  </si>
  <si>
    <t>Blue Lake Spider Orchid</t>
  </si>
  <si>
    <t>SW of Mt Barker</t>
  </si>
  <si>
    <t>Central Wheatbelt Spider Orchid</t>
  </si>
  <si>
    <t>Wyalkatchem to Pingrup</t>
  </si>
  <si>
    <t>Boyatup China Orchid</t>
  </si>
  <si>
    <t>Early China Orchid</t>
  </si>
  <si>
    <t>Eneabba to Cataby</t>
  </si>
  <si>
    <t>Thin Treatree Orchid</t>
  </si>
  <si>
    <t>Single locality in Kimberley</t>
  </si>
  <si>
    <t>Late Bee Orchid</t>
  </si>
  <si>
    <t>Jarrahdale to Williams</t>
  </si>
  <si>
    <t>Little Northern Bee Orchid</t>
  </si>
  <si>
    <t>E. of Arrowsmith</t>
  </si>
  <si>
    <t>Chapman Valley Donkey Orchid</t>
  </si>
  <si>
    <t>Newdegate Donkey Orchid</t>
  </si>
  <si>
    <t>Kalbarri to Dandaragan</t>
  </si>
  <si>
    <t>Dark Donkey Orchid</t>
  </si>
  <si>
    <t>Geraldton to Coorow</t>
  </si>
  <si>
    <t>Pingrup to Newdegate</t>
  </si>
  <si>
    <t>Wongan Donkey Orchid</t>
  </si>
  <si>
    <t>Wongan Hills area</t>
  </si>
  <si>
    <t>Cliffs Donkey Orchid</t>
  </si>
  <si>
    <t>Toolinna Cove</t>
  </si>
  <si>
    <t>Dainty Green Rufous Greenhood</t>
  </si>
  <si>
    <t>Scott River Snail Orchid</t>
  </si>
  <si>
    <t>Scott River area</t>
  </si>
  <si>
    <t>Dainty Snail Orchid</t>
  </si>
  <si>
    <t>E. of Eneabba</t>
  </si>
  <si>
    <t>Castle Rock Snail Orchid</t>
  </si>
  <si>
    <t>Rough-lipped Snail Orchid</t>
  </si>
  <si>
    <t>Swamp Lilac Sun Orchid</t>
  </si>
  <si>
    <t>Salt Lake Sun Orchid</t>
  </si>
  <si>
    <t>Forrestania area E. of Hyden</t>
  </si>
  <si>
    <t xml:space="preserve">Northern Culy-locks </t>
  </si>
  <si>
    <t>Kalbarri to Geraldton</t>
  </si>
  <si>
    <t xml:space="preserve">Southern Forest Sun Orchid </t>
  </si>
  <si>
    <t>Northern Star Orchid</t>
  </si>
  <si>
    <t>York to Dongara</t>
  </si>
  <si>
    <t>Stirling Range to Condingup and north to Hyden</t>
  </si>
  <si>
    <t>Species
10.11.2022</t>
  </si>
  <si>
    <t>lateritica</t>
  </si>
  <si>
    <t>Forest Fairy Orchid</t>
  </si>
  <si>
    <t>NE of Waroona</t>
  </si>
  <si>
    <t>rosea</t>
  </si>
  <si>
    <t>Rose Fairy Orchid</t>
  </si>
  <si>
    <t>D. sp. 'Scaddan'</t>
  </si>
  <si>
    <t>z.sp. 'Scaddan'</t>
  </si>
  <si>
    <t>z.sp. 'Windy Harbour'</t>
  </si>
  <si>
    <t>M.sp. 'Windy Harbour'</t>
  </si>
  <si>
    <t>form of C. flava sylvestris</t>
  </si>
  <si>
    <t>stabelised hybrid flava x reptans</t>
  </si>
  <si>
    <t>sp. 'early Wheatbelt'</t>
  </si>
  <si>
    <t>Swarts, Eric &amp; Nigel</t>
  </si>
  <si>
    <t>longicauda subsp. rigidulus</t>
  </si>
  <si>
    <t>Flowering Start Month</t>
  </si>
  <si>
    <t>Flowering Finish Month</t>
  </si>
  <si>
    <t>SUM</t>
  </si>
  <si>
    <t>Cross year</t>
  </si>
  <si>
    <t>MONTH FLOWERING MATRIX</t>
  </si>
  <si>
    <t>NOTE ROWS OFFSET BY ONE</t>
  </si>
  <si>
    <t>Phoringopsis</t>
  </si>
  <si>
    <t>Elbow Orchids (Arthrochilus)</t>
  </si>
  <si>
    <t>loreus</t>
  </si>
  <si>
    <t>longicauda subsp. “Manjimup”</t>
  </si>
  <si>
    <t>Complex Species Name</t>
  </si>
  <si>
    <t>form of  C. longicauda subsp. rigidula</t>
  </si>
  <si>
    <r>
      <t xml:space="preserve">a form of </t>
    </r>
    <r>
      <rPr>
        <i/>
        <sz val="10"/>
        <rFont val="Calibri"/>
        <family val="2"/>
        <scheme val="minor"/>
      </rPr>
      <t>T. cornicina</t>
    </r>
  </si>
  <si>
    <t>not recognised</t>
  </si>
  <si>
    <t>glossodioides</t>
  </si>
  <si>
    <t>sp. 'Mt Cooke'</t>
  </si>
  <si>
    <t>17.03.23</t>
  </si>
  <si>
    <t>sp. 'Eyre' rufous</t>
  </si>
  <si>
    <t>z.sp. 'bloated snail'</t>
  </si>
  <si>
    <t>z.sp. 'chocolate' rufous</t>
  </si>
  <si>
    <t>Northampton Duck Orchid</t>
  </si>
  <si>
    <t>Mt Gregory to East Yuna</t>
  </si>
  <si>
    <t>Forest Duck Orchid</t>
  </si>
  <si>
    <t>Mt Cooke to Brookton Highway</t>
  </si>
  <si>
    <t>z.stenochilum</t>
  </si>
  <si>
    <t>Bodington to Mooradung</t>
  </si>
  <si>
    <t>.Flowering Months.</t>
  </si>
  <si>
    <t>Flowering Months</t>
  </si>
  <si>
    <t>Whicher Range in SW WA</t>
  </si>
  <si>
    <t>P. sargentii</t>
  </si>
  <si>
    <t>·</t>
  </si>
  <si>
    <t>Shy Frog Greenhood</t>
  </si>
  <si>
    <t>· · · · · · · · Sep Oct · ·</t>
  </si>
  <si>
    <t>· · · · · · · · · Oct Nov ·</t>
  </si>
  <si>
    <t>Jan Feb Mar · · · · · · · · Dec</t>
  </si>
  <si>
    <t>· · · · · · · · · Oct Nov Dec</t>
  </si>
  <si>
    <t>· · · · · · · Aug Sep Oct · ·</t>
  </si>
  <si>
    <t>· · · · · · Jul Aug Sep Oct · ·</t>
  </si>
  <si>
    <t>· · · · · · · · Sep Oct Nov ·</t>
  </si>
  <si>
    <t>· · · · · · · Aug Sep · · ·</t>
  </si>
  <si>
    <t>· · · · · · Jul Aug · · · ·</t>
  </si>
  <si>
    <t>· · · · · · · Aug Sep Oct Nov Dec</t>
  </si>
  <si>
    <t>· · · · · · · · Sep · · ·</t>
  </si>
  <si>
    <t>· · · · · · · Aug Sep Oct Nov ·</t>
  </si>
  <si>
    <t>Jan Feb · · · · · · · · Nov Dec</t>
  </si>
  <si>
    <t>· · · · · · Jul Aug Sep · · ·</t>
  </si>
  <si>
    <t>· · · Apr May Jun · · · · · ·</t>
  </si>
  <si>
    <t>· · · · · · · · · · Nov ·</t>
  </si>
  <si>
    <t>· · · · · Jun Jul Aug · · · ·</t>
  </si>
  <si>
    <t>· · · · · · Jul Aug Sep Oct Nov Dec</t>
  </si>
  <si>
    <t>· · · · · Jun Jul Aug Sep · · ·</t>
  </si>
  <si>
    <t>· · · · · · · · Sep Oct Nov Dec</t>
  </si>
  <si>
    <t>· · · · · · · · · · Nov Dec</t>
  </si>
  <si>
    <t>Jan · · · · · · · · · Nov Dec</t>
  </si>
  <si>
    <t>Jan · · · · · · · · Oct Nov Dec</t>
  </si>
  <si>
    <t>Jan Feb · · · · · · · · · Dec</t>
  </si>
  <si>
    <t>Jan · · · · · · · · · · Dec</t>
  </si>
  <si>
    <t>· · Mar Apr May · · · · · · ·</t>
  </si>
  <si>
    <t>Jan Feb Mar Apr May Jun Jul · Sep Oct Nov Dec</t>
  </si>
  <si>
    <t>· · · · · Jun Jul Aug Sep Oct · ·</t>
  </si>
  <si>
    <t>· · · · May Jun Jul Aug Sep · · ·</t>
  </si>
  <si>
    <t>Jan Feb Mar · · · · · · · · ·</t>
  </si>
  <si>
    <t>· · · · · Jun Jul · · · · ·</t>
  </si>
  <si>
    <t>Jan · · · · · · · Sep Oct Nov Dec</t>
  </si>
  <si>
    <t>· · · · May Jun · · · · · ·</t>
  </si>
  <si>
    <t>· · · Apr May · · · · · · ·</t>
  </si>
  <si>
    <t>Jan Feb · · · · · · · · · ·</t>
  </si>
  <si>
    <t>· · Mar Apr May Jun · · · · · ·</t>
  </si>
  <si>
    <t>· · · · May Jun Jul Aug Sep Oct · ·</t>
  </si>
  <si>
    <t>· · · · · Jun Jul Aug Sep Oct Nov Dec</t>
  </si>
  <si>
    <t>· · · · · · Jul Aug Sep Oct Nov ·</t>
  </si>
  <si>
    <t>· · · Apr May Jun Jul · · · · ·</t>
  </si>
  <si>
    <t>· · · · May Jun Jul · · · · ·</t>
  </si>
  <si>
    <t>· · · · May Jun Jul Aug · · · ·</t>
  </si>
  <si>
    <t>· · · Apr May Jun Jul Aug Sep · · ·</t>
  </si>
  <si>
    <t>· · · · · · Jul · · · · ·</t>
  </si>
  <si>
    <t>Oct Nov</t>
  </si>
  <si>
    <t>Jan Feb Mar Dec</t>
  </si>
  <si>
    <t>Oct Nov Dec</t>
  </si>
  <si>
    <t>Sep Oct</t>
  </si>
  <si>
    <t>Aug Sep Oct</t>
  </si>
  <si>
    <t>Jul Aug Sep Oct</t>
  </si>
  <si>
    <t>Sep Oct Nov</t>
  </si>
  <si>
    <t>Aug Sep</t>
  </si>
  <si>
    <t>Jul Aug</t>
  </si>
  <si>
    <t>Aug Sep Oct Nov Dec</t>
  </si>
  <si>
    <t>Aug Sep Oct Nov</t>
  </si>
  <si>
    <t>Jan Feb Nov Dec</t>
  </si>
  <si>
    <t>Jul Aug Sep</t>
  </si>
  <si>
    <t>Apr May Jun</t>
  </si>
  <si>
    <t>Jun Jul Aug</t>
  </si>
  <si>
    <t>Jul Aug Sep Oct Nov Dec</t>
  </si>
  <si>
    <t>Jun Jul Aug Sep</t>
  </si>
  <si>
    <t>Sep Oct Nov Dec</t>
  </si>
  <si>
    <t>Nov Dec</t>
  </si>
  <si>
    <t>Jan Nov Dec</t>
  </si>
  <si>
    <t>Jan Oct Nov Dec</t>
  </si>
  <si>
    <t>Jan Feb Dec</t>
  </si>
  <si>
    <t>Jan Dec</t>
  </si>
  <si>
    <t>Mar Apr May</t>
  </si>
  <si>
    <t>Jan Feb Mar Apr May Jun JulSep Oct Nov Dec</t>
  </si>
  <si>
    <t>Jun Jul Aug Sep Oct</t>
  </si>
  <si>
    <t>May Jun Jul Aug Sep</t>
  </si>
  <si>
    <t>Jan FebMar</t>
  </si>
  <si>
    <t>Jan  Dec</t>
  </si>
  <si>
    <t>Jun Jul</t>
  </si>
  <si>
    <t>Jan Sep Oct Nov Dec</t>
  </si>
  <si>
    <t>Jan Feb Mar</t>
  </si>
  <si>
    <t>May Jun</t>
  </si>
  <si>
    <t>Apr May</t>
  </si>
  <si>
    <t>Jan Feb</t>
  </si>
  <si>
    <t>Mar Apr May Jun</t>
  </si>
  <si>
    <t>May Jun Jul Aug Sep Oct</t>
  </si>
  <si>
    <t>Jun Jul Aug Sep Oct Nov Dec</t>
  </si>
  <si>
    <t>Jul Aug Sep Oct Nov</t>
  </si>
  <si>
    <t>Apr May Jun Jul</t>
  </si>
  <si>
    <t>May Jun Jul</t>
  </si>
  <si>
    <t>May Jun Jul Aug</t>
  </si>
  <si>
    <t>Apr May Jun Jul Aug Sep</t>
  </si>
  <si>
    <t>White Hood Orchids</t>
  </si>
  <si>
    <t>z.loreus</t>
  </si>
  <si>
    <t>Dwarf Spider Orchids</t>
  </si>
  <si>
    <t>ver: 21.07.2023</t>
  </si>
  <si>
    <r>
      <rPr>
        <b/>
        <sz val="11"/>
        <color theme="1"/>
        <rFont val="Calibri"/>
        <family val="2"/>
        <scheme val="minor"/>
      </rPr>
      <t>It is recommended that this original file be saved on your computer and only a copy of it be used to put the data in.</t>
    </r>
    <r>
      <rPr>
        <sz val="11"/>
        <color theme="1"/>
        <rFont val="Calibri"/>
        <family val="2"/>
        <scheme val="minor"/>
      </rPr>
      <t xml:space="preserve"> 
That way you simply take a copy of the original for each set of sightings, and save the completed file using a file name useful to the Registrar. eg name and date in the file name –&gt; joe_bloggs_sightings_12Sep2018.XLSX 
Each line of the data entry table represents ALL of the plants found at a given location, giving their state and number </t>
    </r>
    <r>
      <rPr>
        <b/>
        <i/>
        <sz val="11"/>
        <color theme="1"/>
        <rFont val="Calibri"/>
        <family val="2"/>
        <scheme val="minor"/>
      </rPr>
      <t>(this is an update from 2017 versions</t>
    </r>
    <r>
      <rPr>
        <sz val="11"/>
        <color theme="1"/>
        <rFont val="Calibri"/>
        <family val="2"/>
        <scheme val="minor"/>
      </rPr>
      <t xml:space="preserve">). 
This could be 5 in flower, 2 in bud and 20 in leaf, for instance - </t>
    </r>
    <r>
      <rPr>
        <i/>
        <sz val="11"/>
        <color theme="1"/>
        <rFont val="Calibri"/>
        <family val="2"/>
        <scheme val="minor"/>
      </rPr>
      <t>all shown on the one line</t>
    </r>
    <r>
      <rPr>
        <sz val="11"/>
        <color theme="1"/>
        <rFont val="Calibri"/>
        <family val="2"/>
        <scheme val="minor"/>
      </rPr>
      <t xml:space="preserve">.
Multiple sightings (at different locations or dates) are entered in multiple lines. Where possible, please enter in the sighted quantities rather then a range.
</t>
    </r>
    <r>
      <rPr>
        <b/>
        <sz val="11"/>
        <color theme="1"/>
        <rFont val="Calibri"/>
        <family val="2"/>
        <scheme val="minor"/>
      </rPr>
      <t xml:space="preserve">
DATA ENTRY
</t>
    </r>
    <r>
      <rPr>
        <sz val="11"/>
        <color theme="1"/>
        <rFont val="Calibri"/>
        <family val="2"/>
        <scheme val="minor"/>
      </rPr>
      <t>‘</t>
    </r>
    <r>
      <rPr>
        <b/>
        <sz val="11"/>
        <color theme="1"/>
        <rFont val="Calibri"/>
        <family val="2"/>
        <scheme val="minor"/>
      </rPr>
      <t>Sightings Input Template</t>
    </r>
    <r>
      <rPr>
        <sz val="11"/>
        <color theme="1"/>
        <rFont val="Calibri"/>
        <family val="2"/>
        <scheme val="minor"/>
      </rPr>
      <t xml:space="preserve">’ Tab: Electronic data entry, with drop down lists for Town, Genus and latest Species names PLUS normal flowering dates and locations as a cross checks.
            If you can not find your species name, look at the very end of the species list where older names are shown starting with a z - eg z.sp.'Arrowsmith'. It will give you the current name.
            Fill in the columns with </t>
    </r>
    <r>
      <rPr>
        <sz val="11"/>
        <color rgb="FF92D050"/>
        <rFont val="Calibri"/>
        <family val="2"/>
        <scheme val="minor"/>
      </rPr>
      <t>GREEN</t>
    </r>
    <r>
      <rPr>
        <sz val="11"/>
        <color theme="1"/>
        <rFont val="Calibri"/>
        <family val="2"/>
        <scheme val="minor"/>
      </rPr>
      <t xml:space="preserve"> headings. The </t>
    </r>
    <r>
      <rPr>
        <sz val="11"/>
        <color theme="9" tint="0.39997558519241921"/>
        <rFont val="Calibri"/>
        <family val="2"/>
        <scheme val="minor"/>
      </rPr>
      <t>ORANGE</t>
    </r>
    <r>
      <rPr>
        <sz val="11"/>
        <color theme="1"/>
        <rFont val="Calibri"/>
        <family val="2"/>
        <scheme val="minor"/>
      </rPr>
      <t xml:space="preserve"> columns are automatically filled in for you and provide further information 
                                - ie </t>
    </r>
    <r>
      <rPr>
        <u/>
        <sz val="11"/>
        <color theme="1"/>
        <rFont val="Calibri"/>
        <family val="2"/>
        <scheme val="minor"/>
      </rPr>
      <t xml:space="preserve">don't </t>
    </r>
    <r>
      <rPr>
        <sz val="11"/>
        <color theme="1"/>
        <rFont val="Calibri"/>
        <family val="2"/>
        <scheme val="minor"/>
      </rPr>
      <t xml:space="preserve">fill in Shire, current species name, common name, where and when it is normally found.
Previous version of this TEMPLATE can still be used for the Database, but it will save some work if this current version is used, please.
Have fun, and WANOSCG looks forwards to receiving a report of your sightings!
</t>
    </r>
    <r>
      <rPr>
        <b/>
        <sz val="11"/>
        <color theme="1"/>
        <rFont val="Calibri"/>
        <family val="2"/>
        <scheme val="minor"/>
      </rPr>
      <t xml:space="preserve">
Ramón Newmann, 
WANOSCG Registrar, wanoscg@gmail.com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</si>
</sst>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6" formatCode="0.000000000"/>
    <numFmt numFmtId="168" formatCode="0.00000"/>
    <numFmt numFmtId="172" formatCode="0.0000000"/>
  </numFmts>
  <fonts count="76" x14ac:knownFonts="1">
    <font>
      <sz val="11"/>
      <color theme="1"/>
      <name val="Calibri"/>
      <family val="2"/>
      <scheme val="minor"/>
    </font>
    <font>
      <sz val="11"/>
      <name val="Calibri"/>
      <family val="2"/>
    </font>
    <font>
      <sz val="10"/>
      <color indexed="8"/>
      <name val="Arial"/>
      <family val="2"/>
    </font>
    <font>
      <sz val="10"/>
      <color indexed="8"/>
      <name val="Arial"/>
      <family val="2"/>
    </font>
    <font>
      <b/>
      <sz val="11"/>
      <color indexed="8"/>
      <name val="Calibri"/>
      <family val="2"/>
    </font>
    <font>
      <sz val="11"/>
      <color theme="1"/>
      <name val="Calibri"/>
      <family val="2"/>
      <scheme val="minor"/>
    </font>
    <font>
      <b/>
      <sz val="11"/>
      <color theme="1"/>
      <name val="Calibri"/>
      <family val="2"/>
      <scheme val="minor"/>
    </font>
    <font>
      <i/>
      <sz val="11"/>
      <color theme="1"/>
      <name val="Calibri"/>
      <family val="2"/>
      <scheme val="minor"/>
    </font>
    <font>
      <b/>
      <sz val="8"/>
      <color rgb="FF000000"/>
      <name val="Arial"/>
      <family val="2"/>
    </font>
    <font>
      <sz val="8"/>
      <color rgb="FF000000"/>
      <name val="Arial"/>
      <family val="2"/>
    </font>
    <font>
      <sz val="8"/>
      <color theme="1"/>
      <name val="Arial"/>
      <family val="2"/>
    </font>
    <font>
      <b/>
      <sz val="8"/>
      <color theme="1"/>
      <name val="Arial"/>
      <family val="2"/>
    </font>
    <font>
      <b/>
      <sz val="14"/>
      <color theme="1"/>
      <name val="Calibri"/>
      <family val="2"/>
      <scheme val="minor"/>
    </font>
    <font>
      <sz val="11"/>
      <color theme="1" tint="0.34998626667073579"/>
      <name val="Calibri"/>
      <family val="2"/>
      <scheme val="minor"/>
    </font>
    <font>
      <b/>
      <i/>
      <sz val="11"/>
      <color theme="1"/>
      <name val="Calibri"/>
      <family val="2"/>
      <scheme val="minor"/>
    </font>
    <font>
      <b/>
      <sz val="11"/>
      <color rgb="FF000000"/>
      <name val="Calibri"/>
      <family val="2"/>
    </font>
    <font>
      <sz val="11"/>
      <color rgb="FF000000"/>
      <name val="Calibri"/>
      <family val="2"/>
    </font>
    <font>
      <b/>
      <i/>
      <sz val="11"/>
      <name val="Calibri"/>
      <family val="2"/>
      <scheme val="minor"/>
    </font>
    <font>
      <b/>
      <sz val="11"/>
      <name val="Calibri"/>
      <family val="2"/>
      <scheme val="minor"/>
    </font>
    <font>
      <sz val="11"/>
      <color theme="1"/>
      <name val="Calibri"/>
      <family val="2"/>
    </font>
    <font>
      <b/>
      <i/>
      <sz val="11"/>
      <color rgb="FFFF0000"/>
      <name val="Calibri"/>
      <family val="2"/>
      <scheme val="minor"/>
    </font>
    <font>
      <sz val="10"/>
      <color theme="1"/>
      <name val="Calibri"/>
      <family val="2"/>
      <scheme val="minor"/>
    </font>
    <font>
      <i/>
      <sz val="10"/>
      <color theme="1" tint="0.34998626667073579"/>
      <name val="Calibri"/>
      <family val="2"/>
      <scheme val="minor"/>
    </font>
    <font>
      <sz val="10"/>
      <color theme="1" tint="0.34998626667073579"/>
      <name val="Calibri"/>
      <family val="2"/>
      <scheme val="minor"/>
    </font>
    <font>
      <u/>
      <sz val="11"/>
      <color theme="10"/>
      <name val="Calibri"/>
      <family val="2"/>
      <scheme val="minor"/>
    </font>
    <font>
      <b/>
      <i/>
      <sz val="10"/>
      <color theme="1"/>
      <name val="Calibri"/>
      <family val="2"/>
      <scheme val="minor"/>
    </font>
    <font>
      <b/>
      <sz val="10"/>
      <color theme="1"/>
      <name val="Calibri"/>
      <family val="2"/>
      <scheme val="minor"/>
    </font>
    <font>
      <b/>
      <sz val="10"/>
      <color rgb="FF000000"/>
      <name val="Calibri"/>
      <family val="2"/>
      <scheme val="minor"/>
    </font>
    <font>
      <sz val="10"/>
      <color rgb="FF000000"/>
      <name val="Calibri"/>
      <family val="2"/>
      <scheme val="minor"/>
    </font>
    <font>
      <sz val="11"/>
      <name val="Calibri"/>
      <family val="2"/>
      <scheme val="minor"/>
    </font>
    <font>
      <sz val="10"/>
      <color rgb="FFFF0000"/>
      <name val="Calibri"/>
      <family val="2"/>
      <scheme val="minor"/>
    </font>
    <font>
      <sz val="11"/>
      <color rgb="FFFF0000"/>
      <name val="Calibri"/>
      <family val="2"/>
      <scheme val="minor"/>
    </font>
    <font>
      <b/>
      <sz val="11"/>
      <color rgb="FFFF0000"/>
      <name val="Calibri"/>
      <family val="2"/>
      <scheme val="minor"/>
    </font>
    <font>
      <sz val="10"/>
      <color rgb="FF000000"/>
      <name val="Arial"/>
      <family val="2"/>
    </font>
    <font>
      <sz val="11"/>
      <color theme="2" tint="-0.249977111117893"/>
      <name val="Calibri"/>
      <family val="2"/>
      <scheme val="minor"/>
    </font>
    <font>
      <b/>
      <i/>
      <sz val="11"/>
      <color theme="1" tint="0.34998626667073579"/>
      <name val="Calibri"/>
      <family val="2"/>
      <scheme val="minor"/>
    </font>
    <font>
      <sz val="8"/>
      <color theme="1"/>
      <name val="Calibri"/>
      <family val="2"/>
      <scheme val="minor"/>
    </font>
    <font>
      <sz val="10"/>
      <name val="Calibri"/>
      <family val="2"/>
      <scheme val="minor"/>
    </font>
    <font>
      <b/>
      <sz val="11"/>
      <color indexed="8"/>
      <name val="Calibri"/>
      <family val="2"/>
      <scheme val="minor"/>
    </font>
    <font>
      <u/>
      <sz val="8"/>
      <color theme="1"/>
      <name val="Calibri"/>
      <family val="2"/>
      <scheme val="minor"/>
    </font>
    <font>
      <b/>
      <u/>
      <sz val="11"/>
      <name val="Calibri"/>
      <family val="2"/>
      <scheme val="minor"/>
    </font>
    <font>
      <b/>
      <sz val="11"/>
      <color theme="1" tint="0.34998626667073579"/>
      <name val="Calibri"/>
      <family val="2"/>
      <scheme val="minor"/>
    </font>
    <font>
      <sz val="9"/>
      <color indexed="81"/>
      <name val="Tahoma"/>
      <family val="2"/>
    </font>
    <font>
      <b/>
      <sz val="9"/>
      <color indexed="81"/>
      <name val="Tahoma"/>
      <family val="2"/>
    </font>
    <font>
      <i/>
      <sz val="11"/>
      <color rgb="FFFF0000"/>
      <name val="Calibri"/>
      <family val="2"/>
      <scheme val="minor"/>
    </font>
    <font>
      <sz val="11"/>
      <color rgb="FF92D050"/>
      <name val="Calibri"/>
      <family val="2"/>
      <scheme val="minor"/>
    </font>
    <font>
      <sz val="11"/>
      <color theme="9" tint="0.39997558519241921"/>
      <name val="Calibri"/>
      <family val="2"/>
      <scheme val="minor"/>
    </font>
    <font>
      <sz val="10"/>
      <name val="Arial"/>
      <family val="2"/>
    </font>
    <font>
      <b/>
      <i/>
      <sz val="10"/>
      <color theme="0"/>
      <name val="Calibri"/>
      <family val="2"/>
      <scheme val="minor"/>
    </font>
    <font>
      <b/>
      <i/>
      <sz val="11"/>
      <color theme="0"/>
      <name val="Calibri"/>
      <family val="2"/>
      <scheme val="minor"/>
    </font>
    <font>
      <u/>
      <sz val="11"/>
      <color theme="1"/>
      <name val="Calibri"/>
      <family val="2"/>
      <scheme val="minor"/>
    </font>
    <font>
      <b/>
      <sz val="10"/>
      <color rgb="FFFFFF00"/>
      <name val="Calibri"/>
      <family val="2"/>
      <scheme val="minor"/>
    </font>
    <font>
      <strike/>
      <sz val="10"/>
      <color theme="1"/>
      <name val="Calibri"/>
      <family val="2"/>
      <scheme val="minor"/>
    </font>
    <font>
      <sz val="11"/>
      <color rgb="FF00B050"/>
      <name val="Calibri"/>
      <family val="2"/>
      <scheme val="minor"/>
    </font>
    <font>
      <sz val="10"/>
      <name val="Arial"/>
      <family val="2"/>
      <charset val="1"/>
    </font>
    <font>
      <sz val="11"/>
      <color rgb="FF000000"/>
      <name val="Calibri"/>
      <family val="2"/>
    </font>
    <font>
      <sz val="11"/>
      <color rgb="FF000000"/>
      <name val="Calibri"/>
      <family val="2"/>
    </font>
    <font>
      <strike/>
      <sz val="11"/>
      <color theme="1"/>
      <name val="Calibri"/>
      <family val="2"/>
      <scheme val="minor"/>
    </font>
    <font>
      <sz val="8"/>
      <name val="Calibri"/>
      <family val="2"/>
      <scheme val="minor"/>
    </font>
    <font>
      <strike/>
      <sz val="10"/>
      <color rgb="FF000000"/>
      <name val="Calibri"/>
      <family val="2"/>
      <scheme val="minor"/>
    </font>
    <font>
      <b/>
      <i/>
      <sz val="11"/>
      <color rgb="FF92D050"/>
      <name val="Calibri"/>
      <family val="2"/>
      <scheme val="minor"/>
    </font>
    <font>
      <sz val="11"/>
      <color theme="3" tint="0.39997558519241921"/>
      <name val="Calibri"/>
      <family val="2"/>
      <scheme val="minor"/>
    </font>
    <font>
      <b/>
      <sz val="11"/>
      <color theme="3" tint="0.39997558519241921"/>
      <name val="Calibri"/>
      <family val="2"/>
      <scheme val="minor"/>
    </font>
    <font>
      <b/>
      <sz val="11"/>
      <color rgb="FF000000"/>
      <name val="Calibri"/>
      <family val="2"/>
      <scheme val="minor"/>
    </font>
    <font>
      <sz val="9"/>
      <color indexed="8"/>
      <name val="Calibri"/>
      <family val="2"/>
      <scheme val="minor"/>
    </font>
    <font>
      <sz val="11"/>
      <color indexed="8"/>
      <name val="Calibri"/>
      <family val="2"/>
      <scheme val="minor"/>
    </font>
    <font>
      <sz val="11"/>
      <color rgb="FF000000"/>
      <name val="Calibri"/>
      <family val="2"/>
      <scheme val="minor"/>
    </font>
    <font>
      <b/>
      <sz val="11"/>
      <color rgb="FF00B050"/>
      <name val="Calibri"/>
      <family val="2"/>
      <scheme val="minor"/>
    </font>
    <font>
      <strike/>
      <sz val="11"/>
      <color indexed="8"/>
      <name val="Calibri"/>
      <family val="2"/>
      <scheme val="minor"/>
    </font>
    <font>
      <strike/>
      <sz val="11"/>
      <name val="Calibri"/>
      <family val="2"/>
      <scheme val="minor"/>
    </font>
    <font>
      <b/>
      <sz val="11"/>
      <color rgb="FF6A6A6A"/>
      <name val="Calibri"/>
      <family val="2"/>
      <scheme val="minor"/>
    </font>
    <font>
      <b/>
      <i/>
      <sz val="11"/>
      <color rgb="FF000000"/>
      <name val="Calibri"/>
      <family val="2"/>
      <scheme val="minor"/>
    </font>
    <font>
      <b/>
      <sz val="10"/>
      <color theme="0"/>
      <name val="Calibri"/>
      <family val="2"/>
      <scheme val="minor"/>
    </font>
    <font>
      <sz val="10"/>
      <color theme="0"/>
      <name val="Calibri"/>
      <family val="2"/>
      <scheme val="minor"/>
    </font>
    <font>
      <i/>
      <sz val="11"/>
      <color indexed="8"/>
      <name val="Calibri"/>
      <family val="2"/>
      <scheme val="minor"/>
    </font>
    <font>
      <i/>
      <sz val="10"/>
      <name val="Calibri"/>
      <family val="2"/>
      <scheme val="minor"/>
    </font>
  </fonts>
  <fills count="43">
    <fill>
      <patternFill patternType="none"/>
    </fill>
    <fill>
      <patternFill patternType="gray125"/>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4" tint="0.79998168889431442"/>
        <bgColor rgb="FF000000"/>
      </patternFill>
    </fill>
    <fill>
      <patternFill patternType="solid">
        <fgColor theme="0" tint="-0.14999847407452621"/>
        <bgColor indexed="64"/>
      </patternFill>
    </fill>
    <fill>
      <patternFill patternType="solid">
        <fgColor theme="0" tint="-0.14999847407452621"/>
        <bgColor rgb="FF000000"/>
      </patternFill>
    </fill>
    <fill>
      <patternFill patternType="solid">
        <fgColor rgb="FFFFC000"/>
        <bgColor indexed="64"/>
      </patternFill>
    </fill>
    <fill>
      <patternFill patternType="solid">
        <fgColor theme="6" tint="0.59999389629810485"/>
        <bgColor indexed="64"/>
      </patternFill>
    </fill>
    <fill>
      <patternFill patternType="solid">
        <fgColor rgb="FF00B050"/>
        <bgColor indexed="64"/>
      </patternFill>
    </fill>
    <fill>
      <patternFill patternType="solid">
        <fgColor theme="8" tint="0.59999389629810485"/>
        <bgColor rgb="FFC0C0C0"/>
      </patternFill>
    </fill>
    <fill>
      <patternFill patternType="solid">
        <fgColor rgb="FFC5D9F1"/>
        <bgColor rgb="FF000000"/>
      </patternFill>
    </fill>
    <fill>
      <patternFill patternType="solid">
        <fgColor theme="3" tint="0.59999389629810485"/>
        <bgColor rgb="FFC0C0C0"/>
      </patternFill>
    </fill>
    <fill>
      <patternFill patternType="solid">
        <fgColor rgb="FFFF0000"/>
        <bgColor indexed="0"/>
      </patternFill>
    </fill>
    <fill>
      <patternFill patternType="solid">
        <fgColor theme="5" tint="0.59999389629810485"/>
        <bgColor indexed="64"/>
      </patternFill>
    </fill>
    <fill>
      <patternFill patternType="solid">
        <fgColor theme="7" tint="0.59999389629810485"/>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rgb="FF92D050"/>
        <bgColor indexed="64"/>
      </patternFill>
    </fill>
    <fill>
      <patternFill patternType="solid">
        <fgColor theme="6" tint="0.59999389629810485"/>
        <bgColor indexed="0"/>
      </patternFill>
    </fill>
    <fill>
      <patternFill patternType="solid">
        <fgColor theme="0"/>
        <bgColor indexed="64"/>
      </patternFill>
    </fill>
    <fill>
      <patternFill patternType="solid">
        <fgColor rgb="FF002060"/>
        <bgColor indexed="64"/>
      </patternFill>
    </fill>
    <fill>
      <patternFill patternType="solid">
        <fgColor theme="1" tint="4.9989318521683403E-2"/>
        <bgColor indexed="64"/>
      </patternFill>
    </fill>
    <fill>
      <patternFill patternType="solid">
        <fgColor theme="9" tint="0.79998168889431442"/>
        <bgColor rgb="FF000000"/>
      </patternFill>
    </fill>
    <fill>
      <patternFill patternType="solid">
        <fgColor theme="6" tint="0.79998168889431442"/>
        <bgColor indexed="0"/>
      </patternFill>
    </fill>
    <fill>
      <patternFill patternType="solid">
        <fgColor theme="4" tint="0.59999389629810485"/>
        <bgColor indexed="64"/>
      </patternFill>
    </fill>
    <fill>
      <patternFill patternType="solid">
        <fgColor rgb="FFFF33CC"/>
        <bgColor indexed="64"/>
      </patternFill>
    </fill>
    <fill>
      <patternFill patternType="solid">
        <fgColor rgb="FFFFF2CC"/>
        <bgColor rgb="FF000000"/>
      </patternFill>
    </fill>
    <fill>
      <patternFill patternType="solid">
        <fgColor rgb="FFEBF1DE"/>
        <bgColor rgb="FF000000"/>
      </patternFill>
    </fill>
    <fill>
      <patternFill patternType="solid">
        <fgColor rgb="FFFF0000"/>
        <bgColor rgb="FF000000"/>
      </patternFill>
    </fill>
    <fill>
      <patternFill patternType="solid">
        <fgColor rgb="FFC00000"/>
        <bgColor indexed="64"/>
      </patternFill>
    </fill>
    <fill>
      <patternFill patternType="solid">
        <fgColor theme="8" tint="0.39997558519241921"/>
        <bgColor indexed="64"/>
      </patternFill>
    </fill>
    <fill>
      <patternFill patternType="solid">
        <fgColor theme="9" tint="-0.249977111117893"/>
        <bgColor indexed="64"/>
      </patternFill>
    </fill>
  </fills>
  <borders count="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top style="medium">
        <color indexed="64"/>
      </top>
      <bottom style="thin">
        <color rgb="FFD0D7E5"/>
      </bottom>
      <diagonal/>
    </border>
    <border>
      <left style="medium">
        <color indexed="64"/>
      </left>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medium">
        <color indexed="64"/>
      </left>
      <right style="thin">
        <color rgb="FFD0D7E5"/>
      </right>
      <top style="thin">
        <color rgb="FFD0D7E5"/>
      </top>
      <bottom style="thin">
        <color rgb="FFD0D7E5"/>
      </bottom>
      <diagonal/>
    </border>
    <border>
      <left style="medium">
        <color indexed="64"/>
      </left>
      <right/>
      <top/>
      <bottom style="thin">
        <color rgb="FFD0D7E5"/>
      </bottom>
      <diagonal/>
    </border>
    <border>
      <left/>
      <right style="medium">
        <color indexed="64"/>
      </right>
      <top style="medium">
        <color indexed="64"/>
      </top>
      <bottom/>
      <diagonal/>
    </border>
    <border>
      <left style="medium">
        <color indexed="64"/>
      </left>
      <right/>
      <top style="medium">
        <color indexed="64"/>
      </top>
      <bottom/>
      <diagonal/>
    </border>
    <border>
      <left style="thin">
        <color rgb="FFD0D7E5"/>
      </left>
      <right style="thin">
        <color rgb="FFD0D7E5"/>
      </right>
      <top/>
      <bottom style="thin">
        <color rgb="FFD0D7E5"/>
      </bottom>
      <diagonal/>
    </border>
    <border>
      <left/>
      <right style="thin">
        <color indexed="22"/>
      </right>
      <top/>
      <bottom/>
      <diagonal/>
    </border>
    <border>
      <left style="thin">
        <color rgb="FFD0D7E5"/>
      </left>
      <right/>
      <top style="thin">
        <color rgb="FFD0D7E5"/>
      </top>
      <bottom style="thin">
        <color rgb="FFD0D7E5"/>
      </bottom>
      <diagonal/>
    </border>
    <border>
      <left/>
      <right/>
      <top/>
      <bottom style="thin">
        <color rgb="FFD0D7E5"/>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rgb="FFD0D7E5"/>
      </right>
      <top/>
      <bottom style="thin">
        <color rgb="FFD0D7E5"/>
      </bottom>
      <diagonal/>
    </border>
    <border>
      <left style="thin">
        <color rgb="FFD0D7E5"/>
      </left>
      <right/>
      <top/>
      <bottom style="thin">
        <color rgb="FFD0D7E5"/>
      </bottom>
      <diagonal/>
    </border>
    <border>
      <left/>
      <right style="thin">
        <color indexed="64"/>
      </right>
      <top/>
      <bottom/>
      <diagonal/>
    </border>
    <border>
      <left/>
      <right/>
      <top style="thin">
        <color rgb="FFD0D7E5"/>
      </top>
      <bottom style="thin">
        <color rgb="FFD0D7E5"/>
      </bottom>
      <diagonal/>
    </border>
    <border>
      <left style="thin">
        <color auto="1"/>
      </left>
      <right style="thin">
        <color auto="1"/>
      </right>
      <top/>
      <bottom style="thin">
        <color auto="1"/>
      </bottom>
      <diagonal/>
    </border>
    <border>
      <left style="thin">
        <color auto="1"/>
      </left>
      <right style="medium">
        <color indexed="64"/>
      </right>
      <top style="medium">
        <color indexed="64"/>
      </top>
      <bottom style="thin">
        <color auto="1"/>
      </bottom>
      <diagonal/>
    </border>
    <border>
      <left style="thin">
        <color indexed="22"/>
      </left>
      <right style="thin">
        <color indexed="22"/>
      </right>
      <top style="thin">
        <color indexed="22"/>
      </top>
      <bottom style="thin">
        <color indexed="22"/>
      </bottom>
      <diagonal/>
    </border>
    <border>
      <left style="thin">
        <color indexed="22"/>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top style="thin">
        <color indexed="22"/>
      </top>
      <bottom style="thin">
        <color indexed="22"/>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top style="thin">
        <color indexed="22"/>
      </top>
      <bottom style="thin">
        <color indexed="22"/>
      </bottom>
      <diagonal/>
    </border>
    <border>
      <left style="medium">
        <color indexed="64"/>
      </left>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style="medium">
        <color indexed="64"/>
      </left>
      <right style="medium">
        <color indexed="64"/>
      </right>
      <top style="thin">
        <color indexed="22"/>
      </top>
      <bottom style="medium">
        <color indexed="64"/>
      </bottom>
      <diagonal/>
    </border>
    <border>
      <left style="thin">
        <color indexed="22"/>
      </left>
      <right/>
      <top style="thin">
        <color indexed="22"/>
      </top>
      <bottom/>
      <diagonal/>
    </border>
    <border>
      <left style="thin">
        <color indexed="22"/>
      </left>
      <right style="thin">
        <color indexed="22"/>
      </right>
      <top style="thin">
        <color indexed="22"/>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22"/>
      </bottom>
      <diagonal/>
    </border>
    <border>
      <left style="medium">
        <color indexed="64"/>
      </left>
      <right style="medium">
        <color indexed="64"/>
      </right>
      <top/>
      <bottom style="thin">
        <color indexed="22"/>
      </bottom>
      <diagonal/>
    </border>
    <border>
      <left style="medium">
        <color indexed="64"/>
      </left>
      <right/>
      <top/>
      <bottom style="thin">
        <color indexed="22"/>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bottom style="thin">
        <color rgb="FFC0C0C0"/>
      </bottom>
      <diagonal/>
    </border>
    <border>
      <left/>
      <right style="medium">
        <color indexed="64"/>
      </right>
      <top/>
      <bottom style="thin">
        <color indexed="22"/>
      </bottom>
      <diagonal/>
    </border>
    <border>
      <left/>
      <right/>
      <top/>
      <bottom style="thin">
        <color indexed="22"/>
      </bottom>
      <diagonal/>
    </border>
    <border>
      <left style="thin">
        <color indexed="22"/>
      </left>
      <right style="medium">
        <color indexed="64"/>
      </right>
      <top/>
      <bottom style="thin">
        <color indexed="22"/>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22">
    <xf numFmtId="0" fontId="0" fillId="0" borderId="0"/>
    <xf numFmtId="0" fontId="5" fillId="0" borderId="0"/>
    <xf numFmtId="0" fontId="5" fillId="0" borderId="0"/>
    <xf numFmtId="0" fontId="2" fillId="0" borderId="0"/>
    <xf numFmtId="0" fontId="3" fillId="0" borderId="0"/>
    <xf numFmtId="0" fontId="2" fillId="0" borderId="0"/>
    <xf numFmtId="0" fontId="2" fillId="0" borderId="0"/>
    <xf numFmtId="0" fontId="2" fillId="0" borderId="0"/>
    <xf numFmtId="0" fontId="24" fillId="0" borderId="0" applyNumberFormat="0" applyFill="0" applyBorder="0" applyAlignment="0" applyProtection="0"/>
    <xf numFmtId="0" fontId="47" fillId="0" borderId="0"/>
    <xf numFmtId="0" fontId="54" fillId="0" borderId="0"/>
    <xf numFmtId="0" fontId="55" fillId="0" borderId="0"/>
    <xf numFmtId="0" fontId="56" fillId="0" borderId="0"/>
    <xf numFmtId="0" fontId="56" fillId="0" borderId="0"/>
    <xf numFmtId="0" fontId="56" fillId="0" borderId="0"/>
    <xf numFmtId="0" fontId="56" fillId="0" borderId="0"/>
    <xf numFmtId="0" fontId="33" fillId="0" borderId="0"/>
    <xf numFmtId="0" fontId="16" fillId="0" borderId="0"/>
    <xf numFmtId="0" fontId="16" fillId="0" borderId="0"/>
    <xf numFmtId="0" fontId="16" fillId="0" borderId="0"/>
    <xf numFmtId="0" fontId="16" fillId="0" borderId="0"/>
    <xf numFmtId="0" fontId="16" fillId="0" borderId="0"/>
  </cellStyleXfs>
  <cellXfs count="639">
    <xf numFmtId="0" fontId="0" fillId="0" borderId="0" xfId="0"/>
    <xf numFmtId="0" fontId="5" fillId="10" borderId="0" xfId="1" applyFill="1" applyAlignment="1">
      <alignment vertical="top"/>
    </xf>
    <xf numFmtId="0" fontId="5" fillId="0" borderId="0" xfId="1" applyAlignment="1">
      <alignment vertical="top"/>
    </xf>
    <xf numFmtId="0" fontId="0" fillId="0" borderId="0" xfId="0" applyAlignment="1">
      <alignment horizontal="center"/>
    </xf>
    <xf numFmtId="0" fontId="0" fillId="0" borderId="2" xfId="0" applyBorder="1"/>
    <xf numFmtId="0" fontId="7" fillId="0" borderId="0" xfId="0" applyFont="1" applyAlignment="1">
      <alignment horizontal="center"/>
    </xf>
    <xf numFmtId="0" fontId="10" fillId="0" borderId="24" xfId="1" applyFont="1" applyBorder="1" applyAlignment="1">
      <alignment vertical="top" wrapText="1"/>
    </xf>
    <xf numFmtId="0" fontId="9" fillId="0" borderId="0" xfId="1" applyFont="1" applyAlignment="1">
      <alignment vertical="top" wrapText="1"/>
    </xf>
    <xf numFmtId="0" fontId="10" fillId="0" borderId="0" xfId="1" applyFont="1" applyAlignment="1">
      <alignment vertical="top" wrapText="1"/>
    </xf>
    <xf numFmtId="0" fontId="0" fillId="12" borderId="0" xfId="0" applyFill="1"/>
    <xf numFmtId="0" fontId="9" fillId="0" borderId="25" xfId="1" applyFont="1" applyBorder="1" applyAlignment="1">
      <alignment vertical="top" wrapText="1"/>
    </xf>
    <xf numFmtId="0" fontId="0" fillId="0" borderId="5" xfId="0" applyBorder="1"/>
    <xf numFmtId="0" fontId="0" fillId="0" borderId="12" xfId="0" applyBorder="1"/>
    <xf numFmtId="0" fontId="5" fillId="0" borderId="0" xfId="1"/>
    <xf numFmtId="0" fontId="0" fillId="3" borderId="0" xfId="0" applyFill="1"/>
    <xf numFmtId="0" fontId="0" fillId="3" borderId="0" xfId="0" applyFill="1" applyAlignment="1">
      <alignment horizontal="center"/>
    </xf>
    <xf numFmtId="0" fontId="7" fillId="0" borderId="0" xfId="0" applyFont="1"/>
    <xf numFmtId="14" fontId="0" fillId="0" borderId="20" xfId="0" applyNumberFormat="1" applyBorder="1" applyAlignment="1">
      <alignment horizontal="center"/>
    </xf>
    <xf numFmtId="0" fontId="0" fillId="0" borderId="0" xfId="0" applyAlignment="1">
      <alignment vertical="center"/>
    </xf>
    <xf numFmtId="0" fontId="0" fillId="0" borderId="14" xfId="0" applyBorder="1" applyAlignment="1">
      <alignment horizontal="center" vertical="center"/>
    </xf>
    <xf numFmtId="0" fontId="7" fillId="0" borderId="0" xfId="0" applyFont="1" applyAlignment="1">
      <alignment horizontal="center" vertical="center"/>
    </xf>
    <xf numFmtId="0" fontId="0" fillId="0" borderId="0" xfId="0" applyAlignment="1">
      <alignment horizontal="left"/>
    </xf>
    <xf numFmtId="0" fontId="19" fillId="0" borderId="0" xfId="0" applyFont="1" applyAlignment="1">
      <alignment horizontal="center"/>
    </xf>
    <xf numFmtId="0" fontId="7" fillId="3" borderId="0" xfId="0" applyFont="1" applyFill="1"/>
    <xf numFmtId="0" fontId="0" fillId="0" borderId="10" xfId="0" applyBorder="1" applyAlignment="1">
      <alignment horizontal="center"/>
    </xf>
    <xf numFmtId="0" fontId="0" fillId="0" borderId="13" xfId="0" applyBorder="1" applyAlignment="1">
      <alignment horizontal="center"/>
    </xf>
    <xf numFmtId="0" fontId="0" fillId="0" borderId="0" xfId="0" applyAlignment="1">
      <alignment horizontal="center" vertical="top"/>
    </xf>
    <xf numFmtId="0" fontId="24" fillId="0" borderId="0" xfId="8"/>
    <xf numFmtId="0" fontId="0" fillId="10" borderId="0" xfId="0" applyFill="1"/>
    <xf numFmtId="0" fontId="21" fillId="2" borderId="0" xfId="1" applyFont="1" applyFill="1" applyAlignment="1">
      <alignment vertical="top"/>
    </xf>
    <xf numFmtId="0" fontId="21" fillId="2" borderId="0" xfId="1" applyFont="1" applyFill="1" applyAlignment="1">
      <alignment horizontal="center" vertical="top"/>
    </xf>
    <xf numFmtId="0" fontId="28" fillId="0" borderId="0" xfId="1" applyFont="1" applyAlignment="1">
      <alignment vertical="top" wrapText="1"/>
    </xf>
    <xf numFmtId="0" fontId="28" fillId="9" borderId="0" xfId="1" applyFont="1" applyFill="1" applyAlignment="1">
      <alignment horizontal="center" vertical="top" wrapText="1"/>
    </xf>
    <xf numFmtId="0" fontId="21" fillId="0" borderId="0" xfId="0" applyFont="1"/>
    <xf numFmtId="0" fontId="21" fillId="10" borderId="0" xfId="0" applyFont="1" applyFill="1"/>
    <xf numFmtId="0" fontId="21" fillId="10" borderId="0" xfId="1" applyFont="1" applyFill="1" applyAlignment="1">
      <alignment vertical="top"/>
    </xf>
    <xf numFmtId="0" fontId="21" fillId="0" borderId="0" xfId="1" applyFont="1" applyAlignment="1">
      <alignment horizontal="center" vertical="top" wrapText="1"/>
    </xf>
    <xf numFmtId="0" fontId="28" fillId="9" borderId="0" xfId="1" applyFont="1" applyFill="1" applyAlignment="1">
      <alignment horizontal="center" vertical="center" wrapText="1"/>
    </xf>
    <xf numFmtId="0" fontId="21" fillId="0" borderId="0" xfId="0" applyFont="1" applyAlignment="1">
      <alignment vertical="center" wrapText="1"/>
    </xf>
    <xf numFmtId="0" fontId="28" fillId="0" borderId="0" xfId="1" applyFont="1" applyAlignment="1">
      <alignment vertical="center" wrapText="1"/>
    </xf>
    <xf numFmtId="0" fontId="28" fillId="0" borderId="23" xfId="1" applyFont="1" applyBorder="1" applyAlignment="1">
      <alignment vertical="top" wrapText="1"/>
    </xf>
    <xf numFmtId="0" fontId="21" fillId="0" borderId="23" xfId="0" applyFont="1" applyBorder="1"/>
    <xf numFmtId="0" fontId="28" fillId="9" borderId="9" xfId="1" applyFont="1" applyFill="1" applyBorder="1" applyAlignment="1">
      <alignment horizontal="center" vertical="top" wrapText="1"/>
    </xf>
    <xf numFmtId="0" fontId="28" fillId="0" borderId="23" xfId="1" applyFont="1" applyBorder="1" applyAlignment="1">
      <alignment vertical="center" wrapText="1"/>
    </xf>
    <xf numFmtId="0" fontId="28" fillId="9" borderId="9" xfId="1" applyFont="1" applyFill="1" applyBorder="1" applyAlignment="1">
      <alignment horizontal="center" vertical="center" wrapText="1"/>
    </xf>
    <xf numFmtId="0" fontId="21" fillId="10" borderId="0" xfId="1" applyFont="1" applyFill="1" applyAlignment="1">
      <alignment horizontal="center" vertical="top"/>
    </xf>
    <xf numFmtId="0" fontId="28" fillId="10" borderId="0" xfId="1" applyFont="1" applyFill="1" applyAlignment="1">
      <alignment vertical="top" wrapText="1"/>
    </xf>
    <xf numFmtId="0" fontId="21" fillId="10" borderId="0" xfId="1" applyFont="1" applyFill="1" applyAlignment="1">
      <alignment horizontal="center" vertical="top" wrapText="1"/>
    </xf>
    <xf numFmtId="0" fontId="21" fillId="0" borderId="0" xfId="1" applyFont="1" applyAlignment="1">
      <alignment vertical="top"/>
    </xf>
    <xf numFmtId="0" fontId="21" fillId="4" borderId="0" xfId="0" applyFont="1" applyFill="1" applyAlignment="1">
      <alignment vertical="top"/>
    </xf>
    <xf numFmtId="0" fontId="21" fillId="13" borderId="0" xfId="1" applyFont="1" applyFill="1" applyAlignment="1">
      <alignment vertical="top"/>
    </xf>
    <xf numFmtId="0" fontId="21" fillId="0" borderId="0" xfId="0" applyFont="1" applyAlignment="1">
      <alignment horizontal="center"/>
    </xf>
    <xf numFmtId="0" fontId="29" fillId="3" borderId="0" xfId="0" applyFont="1" applyFill="1" applyAlignment="1">
      <alignment horizontal="center"/>
    </xf>
    <xf numFmtId="0" fontId="21" fillId="10" borderId="0" xfId="0" applyFont="1" applyFill="1" applyAlignment="1">
      <alignment horizontal="center"/>
    </xf>
    <xf numFmtId="0" fontId="26" fillId="9" borderId="6" xfId="0" applyFont="1" applyFill="1" applyBorder="1" applyAlignment="1">
      <alignment horizontal="center" vertical="center" wrapText="1"/>
    </xf>
    <xf numFmtId="0" fontId="26" fillId="9" borderId="7" xfId="0" applyFont="1" applyFill="1" applyBorder="1" applyAlignment="1">
      <alignment horizontal="center" vertical="center" wrapText="1"/>
    </xf>
    <xf numFmtId="0" fontId="26" fillId="9" borderId="19" xfId="0" applyFont="1" applyFill="1" applyBorder="1" applyAlignment="1">
      <alignment horizontal="center" vertical="center" wrapText="1"/>
    </xf>
    <xf numFmtId="0" fontId="5" fillId="12" borderId="0" xfId="1" applyFill="1" applyAlignment="1">
      <alignment vertical="top"/>
    </xf>
    <xf numFmtId="0" fontId="28" fillId="4" borderId="0" xfId="1" applyFont="1" applyFill="1" applyAlignment="1">
      <alignment vertical="top" wrapText="1"/>
    </xf>
    <xf numFmtId="0" fontId="28" fillId="0" borderId="26" xfId="1" applyFont="1" applyBorder="1" applyAlignment="1">
      <alignment vertical="top" wrapText="1"/>
    </xf>
    <xf numFmtId="0" fontId="28" fillId="0" borderId="22" xfId="1" applyFont="1" applyBorder="1" applyAlignment="1">
      <alignment vertical="top" wrapText="1"/>
    </xf>
    <xf numFmtId="0" fontId="21" fillId="0" borderId="22" xfId="0" applyFont="1" applyBorder="1" applyAlignment="1">
      <alignment horizontal="center"/>
    </xf>
    <xf numFmtId="0" fontId="30" fillId="10" borderId="0" xfId="1" applyFont="1" applyFill="1" applyAlignment="1">
      <alignment vertical="top"/>
    </xf>
    <xf numFmtId="0" fontId="30" fillId="10" borderId="0" xfId="1" applyFont="1" applyFill="1" applyAlignment="1">
      <alignment vertical="top" wrapText="1"/>
    </xf>
    <xf numFmtId="0" fontId="30" fillId="10" borderId="0" xfId="0" applyFont="1" applyFill="1" applyAlignment="1">
      <alignment horizontal="center"/>
    </xf>
    <xf numFmtId="0" fontId="21" fillId="0" borderId="0" xfId="0" applyFont="1" applyAlignment="1">
      <alignment vertical="top"/>
    </xf>
    <xf numFmtId="0" fontId="29" fillId="0" borderId="0" xfId="1" applyFont="1" applyAlignment="1">
      <alignment vertical="top"/>
    </xf>
    <xf numFmtId="16" fontId="0" fillId="0" borderId="0" xfId="0" applyNumberFormat="1" applyAlignment="1">
      <alignment horizontal="center"/>
    </xf>
    <xf numFmtId="0" fontId="0" fillId="10" borderId="0" xfId="0" applyFill="1" applyAlignment="1">
      <alignment horizontal="center"/>
    </xf>
    <xf numFmtId="0" fontId="29" fillId="0" borderId="0" xfId="1" applyFont="1" applyAlignment="1">
      <alignment horizontal="center"/>
    </xf>
    <xf numFmtId="0" fontId="0" fillId="0" borderId="0" xfId="1" applyFont="1" applyAlignment="1">
      <alignment horizontal="left"/>
    </xf>
    <xf numFmtId="0" fontId="5" fillId="0" borderId="2" xfId="1" applyBorder="1"/>
    <xf numFmtId="0" fontId="16" fillId="0" borderId="0" xfId="1" applyFont="1" applyAlignment="1">
      <alignment horizontal="center" wrapText="1"/>
    </xf>
    <xf numFmtId="0" fontId="16" fillId="0" borderId="10" xfId="1" applyFont="1" applyBorder="1" applyAlignment="1">
      <alignment horizontal="center" wrapText="1"/>
    </xf>
    <xf numFmtId="0" fontId="5" fillId="0" borderId="5" xfId="1" applyBorder="1"/>
    <xf numFmtId="0" fontId="16" fillId="0" borderId="31" xfId="1" applyFont="1" applyBorder="1" applyAlignment="1">
      <alignment horizontal="center" wrapText="1"/>
    </xf>
    <xf numFmtId="0" fontId="29" fillId="9" borderId="15" xfId="1" applyFont="1" applyFill="1" applyBorder="1" applyAlignment="1">
      <alignment horizontal="left"/>
    </xf>
    <xf numFmtId="0" fontId="29" fillId="9" borderId="15" xfId="0" applyFont="1" applyFill="1" applyBorder="1" applyAlignment="1">
      <alignment horizontal="left"/>
    </xf>
    <xf numFmtId="0" fontId="29" fillId="24" borderId="15" xfId="0" applyFont="1" applyFill="1" applyBorder="1" applyAlignment="1">
      <alignment horizontal="left"/>
    </xf>
    <xf numFmtId="0" fontId="29" fillId="24" borderId="15" xfId="1" applyFont="1" applyFill="1" applyBorder="1" applyAlignment="1">
      <alignment horizontal="left"/>
    </xf>
    <xf numFmtId="0" fontId="29" fillId="5" borderId="15" xfId="1" applyFont="1" applyFill="1" applyBorder="1" applyAlignment="1">
      <alignment horizontal="left"/>
    </xf>
    <xf numFmtId="0" fontId="29" fillId="0" borderId="0" xfId="1" applyFont="1" applyAlignment="1">
      <alignment horizontal="left"/>
    </xf>
    <xf numFmtId="0" fontId="29" fillId="10" borderId="0" xfId="1" applyFont="1" applyFill="1"/>
    <xf numFmtId="0" fontId="21" fillId="0" borderId="0" xfId="0" applyFont="1" applyAlignment="1">
      <alignment horizontal="left"/>
    </xf>
    <xf numFmtId="0" fontId="21" fillId="0" borderId="23" xfId="0" applyFont="1" applyBorder="1" applyAlignment="1">
      <alignment horizontal="left"/>
    </xf>
    <xf numFmtId="0" fontId="30" fillId="0" borderId="0" xfId="0" applyFont="1" applyAlignment="1">
      <alignment vertical="top"/>
    </xf>
    <xf numFmtId="0" fontId="21" fillId="0" borderId="0" xfId="0" applyFont="1" applyAlignment="1">
      <alignment vertical="center"/>
    </xf>
    <xf numFmtId="0" fontId="29" fillId="0" borderId="0" xfId="0" applyFont="1" applyAlignment="1">
      <alignment horizontal="center"/>
    </xf>
    <xf numFmtId="0" fontId="0" fillId="0" borderId="10" xfId="0" applyBorder="1"/>
    <xf numFmtId="0" fontId="17" fillId="3" borderId="7" xfId="1" applyFont="1" applyFill="1" applyBorder="1" applyAlignment="1">
      <alignment horizontal="center" wrapText="1"/>
    </xf>
    <xf numFmtId="0" fontId="17" fillId="3" borderId="19" xfId="1" applyFont="1" applyFill="1" applyBorder="1" applyAlignment="1">
      <alignment horizontal="center" wrapText="1"/>
    </xf>
    <xf numFmtId="0" fontId="29" fillId="3" borderId="0" xfId="1" applyFont="1" applyFill="1" applyAlignment="1">
      <alignment horizontal="center"/>
    </xf>
    <xf numFmtId="0" fontId="16" fillId="3" borderId="0" xfId="1" applyFont="1" applyFill="1" applyAlignment="1">
      <alignment horizontal="center" vertical="center" wrapText="1"/>
    </xf>
    <xf numFmtId="0" fontId="0" fillId="0" borderId="0" xfId="0" applyAlignment="1">
      <alignment vertical="top" wrapText="1"/>
    </xf>
    <xf numFmtId="0" fontId="6" fillId="0" borderId="0" xfId="0" applyFont="1"/>
    <xf numFmtId="0" fontId="0" fillId="0" borderId="0" xfId="0" applyAlignment="1">
      <alignment horizontal="right"/>
    </xf>
    <xf numFmtId="0" fontId="6" fillId="0" borderId="0" xfId="0" applyFont="1" applyAlignment="1">
      <alignment vertical="center"/>
    </xf>
    <xf numFmtId="0" fontId="37" fillId="10" borderId="10" xfId="0" applyFont="1" applyFill="1" applyBorder="1" applyAlignment="1">
      <alignment vertical="top"/>
    </xf>
    <xf numFmtId="0" fontId="37" fillId="10" borderId="0" xfId="1" applyFont="1" applyFill="1" applyAlignment="1">
      <alignment vertical="top"/>
    </xf>
    <xf numFmtId="0" fontId="6" fillId="0" borderId="7" xfId="0" applyFont="1" applyBorder="1" applyAlignment="1">
      <alignment horizontal="center" wrapText="1"/>
    </xf>
    <xf numFmtId="0" fontId="0" fillId="0" borderId="2" xfId="0" applyBorder="1" applyAlignment="1">
      <alignment horizontal="center"/>
    </xf>
    <xf numFmtId="0" fontId="0" fillId="0" borderId="5" xfId="0" applyBorder="1" applyAlignment="1">
      <alignment horizontal="center"/>
    </xf>
    <xf numFmtId="0" fontId="6" fillId="24" borderId="6" xfId="1" applyFont="1" applyFill="1" applyBorder="1" applyAlignment="1">
      <alignment horizontal="center"/>
    </xf>
    <xf numFmtId="0" fontId="6" fillId="24" borderId="7" xfId="0" applyFont="1" applyFill="1" applyBorder="1" applyAlignment="1">
      <alignment horizontal="center"/>
    </xf>
    <xf numFmtId="0" fontId="26" fillId="24" borderId="19" xfId="0" applyFont="1" applyFill="1" applyBorder="1" applyAlignment="1">
      <alignment horizontal="center"/>
    </xf>
    <xf numFmtId="0" fontId="28" fillId="0" borderId="9" xfId="1" applyFont="1" applyBorder="1" applyAlignment="1">
      <alignment horizontal="center" vertical="top" wrapText="1"/>
    </xf>
    <xf numFmtId="0" fontId="28" fillId="0" borderId="9" xfId="1" applyFont="1" applyBorder="1" applyAlignment="1">
      <alignment horizontal="center" vertical="center" wrapText="1"/>
    </xf>
    <xf numFmtId="0" fontId="28" fillId="0" borderId="9" xfId="1" applyFont="1" applyBorder="1" applyAlignment="1">
      <alignment vertical="top" wrapText="1"/>
    </xf>
    <xf numFmtId="0" fontId="30" fillId="0" borderId="0" xfId="1" applyFont="1" applyAlignment="1">
      <alignment vertical="top" wrapText="1"/>
    </xf>
    <xf numFmtId="0" fontId="0" fillId="0" borderId="0" xfId="0" applyProtection="1">
      <protection locked="0"/>
    </xf>
    <xf numFmtId="0" fontId="0" fillId="0" borderId="0" xfId="0" applyAlignment="1" applyProtection="1">
      <alignment horizontal="center" wrapText="1"/>
      <protection locked="0"/>
    </xf>
    <xf numFmtId="0" fontId="7" fillId="0" borderId="0" xfId="0" applyFont="1" applyProtection="1">
      <protection locked="0"/>
    </xf>
    <xf numFmtId="49" fontId="0" fillId="0" borderId="0" xfId="0" applyNumberFormat="1"/>
    <xf numFmtId="0" fontId="36" fillId="0" borderId="19" xfId="0" applyFont="1" applyBorder="1" applyAlignment="1">
      <alignment horizontal="center" wrapText="1"/>
    </xf>
    <xf numFmtId="0" fontId="36" fillId="0" borderId="6" xfId="0" applyFont="1" applyBorder="1" applyAlignment="1">
      <alignment horizontal="center" wrapText="1"/>
    </xf>
    <xf numFmtId="0" fontId="36" fillId="0" borderId="7" xfId="0" applyFont="1" applyBorder="1" applyAlignment="1">
      <alignment horizontal="center" wrapText="1"/>
    </xf>
    <xf numFmtId="0" fontId="39" fillId="0" borderId="19" xfId="0" applyFont="1" applyBorder="1" applyAlignment="1">
      <alignment horizontal="center" wrapText="1"/>
    </xf>
    <xf numFmtId="0" fontId="14" fillId="3" borderId="4" xfId="0" applyFont="1" applyFill="1" applyBorder="1" applyAlignment="1">
      <alignment horizontal="center"/>
    </xf>
    <xf numFmtId="0" fontId="0" fillId="3" borderId="0" xfId="0" applyFill="1" applyAlignment="1" applyProtection="1">
      <alignment horizontal="center"/>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14" fontId="0" fillId="0" borderId="0" xfId="0" applyNumberFormat="1" applyAlignment="1" applyProtection="1">
      <alignment horizontal="center"/>
      <protection locked="0"/>
    </xf>
    <xf numFmtId="0" fontId="0" fillId="3" borderId="0" xfId="0" applyFill="1" applyAlignment="1">
      <alignment horizontal="left"/>
    </xf>
    <xf numFmtId="49" fontId="0" fillId="0" borderId="0" xfId="0" applyNumberFormat="1" applyAlignment="1" applyProtection="1">
      <alignment horizontal="center"/>
      <protection locked="0"/>
    </xf>
    <xf numFmtId="0" fontId="7" fillId="3" borderId="2" xfId="0" applyFont="1" applyFill="1" applyBorder="1" applyAlignment="1">
      <alignment horizontal="center" vertical="top"/>
    </xf>
    <xf numFmtId="0" fontId="13" fillId="3" borderId="0" xfId="0" applyFont="1" applyFill="1" applyAlignment="1" applyProtection="1">
      <alignment horizontal="center"/>
      <protection locked="0"/>
    </xf>
    <xf numFmtId="49" fontId="0" fillId="3" borderId="0" xfId="0" applyNumberFormat="1" applyFill="1"/>
    <xf numFmtId="0" fontId="0" fillId="0" borderId="21" xfId="0" applyBorder="1" applyAlignment="1">
      <alignment vertical="center"/>
    </xf>
    <xf numFmtId="0" fontId="0" fillId="0" borderId="18" xfId="0" applyBorder="1" applyAlignment="1">
      <alignment vertical="center"/>
    </xf>
    <xf numFmtId="0" fontId="7" fillId="3" borderId="2" xfId="0" applyFont="1" applyFill="1" applyBorder="1" applyAlignment="1">
      <alignment horizontal="center"/>
    </xf>
    <xf numFmtId="0" fontId="0" fillId="30" borderId="0" xfId="0" applyFill="1"/>
    <xf numFmtId="0" fontId="14" fillId="3" borderId="6" xfId="0" applyFont="1" applyFill="1" applyBorder="1" applyAlignment="1">
      <alignment horizontal="center" wrapText="1"/>
    </xf>
    <xf numFmtId="0" fontId="18" fillId="17" borderId="7" xfId="1" applyFont="1" applyFill="1" applyBorder="1" applyAlignment="1">
      <alignment horizontal="center" wrapText="1"/>
    </xf>
    <xf numFmtId="0" fontId="4" fillId="29" borderId="7" xfId="7" applyFont="1" applyFill="1" applyBorder="1" applyAlignment="1">
      <alignment horizontal="center" wrapText="1"/>
    </xf>
    <xf numFmtId="0" fontId="6" fillId="17" borderId="7" xfId="0" applyFont="1" applyFill="1" applyBorder="1" applyAlignment="1">
      <alignment horizontal="center" wrapText="1"/>
    </xf>
    <xf numFmtId="0" fontId="6" fillId="3" borderId="7" xfId="0" applyFont="1" applyFill="1" applyBorder="1" applyAlignment="1">
      <alignment horizontal="center" wrapText="1"/>
    </xf>
    <xf numFmtId="0" fontId="18" fillId="3" borderId="7" xfId="1" applyFont="1" applyFill="1" applyBorder="1" applyAlignment="1">
      <alignment horizontal="center" wrapText="1"/>
    </xf>
    <xf numFmtId="0" fontId="6" fillId="3" borderId="7" xfId="1" applyFont="1" applyFill="1" applyBorder="1" applyAlignment="1">
      <alignment horizontal="center" wrapText="1"/>
    </xf>
    <xf numFmtId="0" fontId="6" fillId="3" borderId="7" xfId="1" applyFont="1" applyFill="1" applyBorder="1" applyAlignment="1">
      <alignment horizontal="left"/>
    </xf>
    <xf numFmtId="49" fontId="17" fillId="3" borderId="7" xfId="1" applyNumberFormat="1" applyFont="1" applyFill="1" applyBorder="1" applyAlignment="1">
      <alignment horizontal="center" wrapText="1"/>
    </xf>
    <xf numFmtId="0" fontId="6" fillId="17" borderId="33" xfId="0" applyFont="1" applyFill="1" applyBorder="1" applyAlignment="1">
      <alignment horizontal="center" wrapText="1"/>
    </xf>
    <xf numFmtId="0" fontId="18" fillId="3" borderId="17" xfId="1" applyFont="1" applyFill="1" applyBorder="1" applyAlignment="1">
      <alignment horizontal="center" wrapText="1"/>
    </xf>
    <xf numFmtId="0" fontId="0" fillId="30" borderId="8" xfId="0" applyFill="1" applyBorder="1" applyProtection="1">
      <protection locked="0"/>
    </xf>
    <xf numFmtId="0" fontId="12" fillId="0" borderId="21" xfId="0" applyFont="1" applyBorder="1" applyAlignment="1" applyProtection="1">
      <alignment vertical="center"/>
      <protection locked="0"/>
    </xf>
    <xf numFmtId="0" fontId="7" fillId="0" borderId="0" xfId="1" applyFont="1" applyAlignment="1">
      <alignment horizontal="left"/>
    </xf>
    <xf numFmtId="0" fontId="7" fillId="0" borderId="0" xfId="0" applyFont="1" applyAlignment="1">
      <alignment horizontal="center" wrapText="1"/>
    </xf>
    <xf numFmtId="14" fontId="31" fillId="0" borderId="0" xfId="0" applyNumberFormat="1" applyFont="1" applyAlignment="1">
      <alignment horizontal="left" wrapText="1"/>
    </xf>
    <xf numFmtId="0" fontId="0" fillId="0" borderId="28" xfId="0" applyBorder="1" applyAlignment="1">
      <alignment vertical="center"/>
    </xf>
    <xf numFmtId="0" fontId="14" fillId="0" borderId="4" xfId="0" applyFont="1" applyBorder="1" applyAlignment="1">
      <alignment horizontal="right" vertical="center"/>
    </xf>
    <xf numFmtId="0" fontId="14" fillId="0" borderId="28" xfId="0" applyFont="1" applyBorder="1" applyAlignment="1">
      <alignment horizontal="center" vertical="center"/>
    </xf>
    <xf numFmtId="0" fontId="14" fillId="0" borderId="16" xfId="0" applyFont="1" applyBorder="1" applyAlignment="1">
      <alignment horizontal="right" vertical="center"/>
    </xf>
    <xf numFmtId="0" fontId="22" fillId="0" borderId="5" xfId="0" applyFont="1" applyBorder="1" applyAlignment="1">
      <alignment horizontal="center" vertical="center"/>
    </xf>
    <xf numFmtId="14" fontId="13" fillId="0" borderId="35" xfId="0" applyNumberFormat="1" applyFont="1" applyBorder="1" applyAlignment="1">
      <alignment horizontal="center" vertical="center"/>
    </xf>
    <xf numFmtId="0" fontId="13" fillId="0" borderId="35" xfId="0" applyFont="1" applyBorder="1" applyAlignment="1">
      <alignment horizontal="left" vertical="center"/>
    </xf>
    <xf numFmtId="0" fontId="13" fillId="0" borderId="35" xfId="0" applyFont="1" applyBorder="1" applyAlignment="1">
      <alignment horizontal="center" vertical="center" wrapText="1"/>
    </xf>
    <xf numFmtId="0" fontId="21" fillId="0" borderId="35" xfId="0" applyFont="1" applyBorder="1" applyAlignment="1">
      <alignment horizontal="center" wrapText="1"/>
    </xf>
    <xf numFmtId="0" fontId="23" fillId="0" borderId="35" xfId="2" applyFont="1" applyBorder="1" applyAlignment="1">
      <alignment horizontal="center" vertical="center"/>
    </xf>
    <xf numFmtId="0" fontId="22" fillId="0" borderId="35" xfId="0" applyFont="1" applyBorder="1" applyAlignment="1">
      <alignment horizontal="left" vertical="center"/>
    </xf>
    <xf numFmtId="0" fontId="22" fillId="0" borderId="35" xfId="0" applyFont="1" applyBorder="1" applyAlignment="1">
      <alignment vertical="center"/>
    </xf>
    <xf numFmtId="0" fontId="23" fillId="0" borderId="35" xfId="0" applyFont="1" applyBorder="1" applyAlignment="1">
      <alignment horizontal="left" vertical="center"/>
    </xf>
    <xf numFmtId="0" fontId="21" fillId="0" borderId="35" xfId="0" quotePrefix="1" applyFont="1" applyBorder="1" applyAlignment="1">
      <alignment horizontal="center" wrapText="1"/>
    </xf>
    <xf numFmtId="0" fontId="23" fillId="0" borderId="37" xfId="0" applyFont="1" applyBorder="1" applyAlignment="1">
      <alignment horizontal="left"/>
    </xf>
    <xf numFmtId="0" fontId="7" fillId="0" borderId="6" xfId="0" applyFont="1" applyBorder="1" applyAlignment="1">
      <alignment horizontal="center" vertical="center" wrapText="1"/>
    </xf>
    <xf numFmtId="0" fontId="4" fillId="0" borderId="7" xfId="7" applyFont="1" applyBorder="1" applyAlignment="1">
      <alignment horizontal="center" wrapText="1"/>
    </xf>
    <xf numFmtId="0" fontId="4" fillId="0" borderId="19" xfId="7" applyFont="1" applyBorder="1" applyAlignment="1">
      <alignment horizontal="center" wrapText="1"/>
    </xf>
    <xf numFmtId="0" fontId="6" fillId="0" borderId="33" xfId="0" applyFont="1" applyBorder="1" applyAlignment="1">
      <alignment horizontal="center" wrapText="1"/>
    </xf>
    <xf numFmtId="0" fontId="6" fillId="28" borderId="17" xfId="0" applyFont="1" applyFill="1" applyBorder="1" applyAlignment="1">
      <alignment horizontal="center" wrapText="1"/>
    </xf>
    <xf numFmtId="0" fontId="6" fillId="28" borderId="7" xfId="0" applyFont="1" applyFill="1" applyBorder="1" applyAlignment="1">
      <alignment horizontal="center" wrapText="1"/>
    </xf>
    <xf numFmtId="0" fontId="6" fillId="28" borderId="19" xfId="0" applyFont="1" applyFill="1" applyBorder="1" applyAlignment="1">
      <alignment horizontal="center" wrapText="1"/>
    </xf>
    <xf numFmtId="0" fontId="6" fillId="28" borderId="6" xfId="0" applyFont="1" applyFill="1" applyBorder="1" applyAlignment="1">
      <alignment horizontal="center" wrapText="1"/>
    </xf>
    <xf numFmtId="0" fontId="28" fillId="11" borderId="9" xfId="1" applyFont="1" applyFill="1" applyBorder="1" applyAlignment="1">
      <alignment horizontal="center" vertical="top" wrapText="1"/>
    </xf>
    <xf numFmtId="0" fontId="28" fillId="0" borderId="0" xfId="1" applyFont="1" applyAlignment="1">
      <alignment horizontal="right" vertical="top"/>
    </xf>
    <xf numFmtId="0" fontId="21" fillId="0" borderId="0" xfId="1" applyFont="1" applyAlignment="1">
      <alignment horizontal="right" vertical="top"/>
    </xf>
    <xf numFmtId="0" fontId="48" fillId="10" borderId="0" xfId="1" applyFont="1" applyFill="1" applyAlignment="1">
      <alignment vertical="top"/>
    </xf>
    <xf numFmtId="0" fontId="25" fillId="10" borderId="0" xfId="1" applyFont="1" applyFill="1" applyAlignment="1">
      <alignment vertical="top"/>
    </xf>
    <xf numFmtId="0" fontId="9" fillId="0" borderId="39" xfId="1" applyFont="1" applyBorder="1" applyAlignment="1">
      <alignment vertical="top" wrapText="1"/>
    </xf>
    <xf numFmtId="0" fontId="10" fillId="0" borderId="29" xfId="1" applyFont="1" applyBorder="1" applyAlignment="1">
      <alignment vertical="top" wrapText="1"/>
    </xf>
    <xf numFmtId="0" fontId="5" fillId="9" borderId="34" xfId="1" applyFill="1" applyBorder="1" applyAlignment="1">
      <alignment horizontal="center" vertical="center" wrapText="1"/>
    </xf>
    <xf numFmtId="0" fontId="5" fillId="9" borderId="6" xfId="1" applyFill="1" applyBorder="1" applyAlignment="1">
      <alignment horizontal="center" vertical="center" wrapText="1"/>
    </xf>
    <xf numFmtId="0" fontId="27" fillId="19" borderId="7" xfId="1" applyFont="1" applyFill="1" applyBorder="1" applyAlignment="1">
      <alignment horizontal="center" vertical="center" wrapText="1"/>
    </xf>
    <xf numFmtId="0" fontId="26" fillId="9" borderId="7" xfId="0" applyFont="1" applyFill="1" applyBorder="1" applyAlignment="1">
      <alignment horizontal="right" vertical="center" wrapText="1"/>
    </xf>
    <xf numFmtId="0" fontId="26" fillId="16" borderId="7" xfId="0" applyFont="1" applyFill="1" applyBorder="1" applyAlignment="1">
      <alignment horizontal="center"/>
    </xf>
    <xf numFmtId="0" fontId="48" fillId="10" borderId="8" xfId="0" applyFont="1" applyFill="1" applyBorder="1" applyAlignment="1">
      <alignment horizontal="left" vertical="top"/>
    </xf>
    <xf numFmtId="0" fontId="26" fillId="10" borderId="21" xfId="1" applyFont="1" applyFill="1" applyBorder="1" applyAlignment="1">
      <alignment vertical="top"/>
    </xf>
    <xf numFmtId="0" fontId="26" fillId="10" borderId="21" xfId="1" applyFont="1" applyFill="1" applyBorder="1" applyAlignment="1">
      <alignment horizontal="right" vertical="top"/>
    </xf>
    <xf numFmtId="0" fontId="21" fillId="10" borderId="21" xfId="0" applyFont="1" applyFill="1" applyBorder="1" applyAlignment="1">
      <alignment horizontal="center" vertical="top"/>
    </xf>
    <xf numFmtId="0" fontId="48" fillId="10" borderId="28" xfId="0" applyFont="1" applyFill="1" applyBorder="1" applyAlignment="1">
      <alignment horizontal="left" vertical="top"/>
    </xf>
    <xf numFmtId="0" fontId="21" fillId="0" borderId="2" xfId="0" applyFont="1" applyBorder="1" applyAlignment="1">
      <alignment horizontal="center"/>
    </xf>
    <xf numFmtId="0" fontId="21" fillId="0" borderId="10" xfId="0" applyFont="1" applyBorder="1" applyAlignment="1">
      <alignment horizontal="center"/>
    </xf>
    <xf numFmtId="0" fontId="21" fillId="0" borderId="5" xfId="0" applyFont="1" applyBorder="1" applyAlignment="1">
      <alignment horizontal="center"/>
    </xf>
    <xf numFmtId="0" fontId="21" fillId="0" borderId="12" xfId="0" applyFont="1" applyBorder="1"/>
    <xf numFmtId="0" fontId="21" fillId="0" borderId="13" xfId="0" applyFont="1" applyBorder="1" applyAlignment="1">
      <alignment horizontal="center"/>
    </xf>
    <xf numFmtId="0" fontId="29" fillId="10" borderId="0" xfId="1" applyFont="1" applyFill="1" applyAlignment="1">
      <alignment vertical="top"/>
    </xf>
    <xf numFmtId="0" fontId="5" fillId="10" borderId="0" xfId="1" applyFill="1" applyAlignment="1">
      <alignment vertical="center"/>
    </xf>
    <xf numFmtId="0" fontId="21" fillId="2" borderId="0" xfId="1" applyFont="1" applyFill="1" applyAlignment="1">
      <alignment horizontal="center" vertical="center"/>
    </xf>
    <xf numFmtId="0" fontId="21" fillId="0" borderId="0" xfId="0" applyFont="1" applyAlignment="1">
      <alignment horizontal="center" vertical="center"/>
    </xf>
    <xf numFmtId="0" fontId="21" fillId="0" borderId="0" xfId="0" applyFont="1" applyAlignment="1">
      <alignment horizontal="left" vertical="center"/>
    </xf>
    <xf numFmtId="0" fontId="49" fillId="10" borderId="0" xfId="1" applyFont="1" applyFill="1" applyAlignment="1">
      <alignment horizontal="left" vertical="center"/>
    </xf>
    <xf numFmtId="0" fontId="0" fillId="10" borderId="0" xfId="0" applyFill="1" applyAlignment="1">
      <alignment vertical="center"/>
    </xf>
    <xf numFmtId="0" fontId="21" fillId="10" borderId="0" xfId="0" applyFont="1" applyFill="1" applyAlignment="1">
      <alignment horizontal="center" vertical="center"/>
    </xf>
    <xf numFmtId="0" fontId="9" fillId="0" borderId="25" xfId="1" applyFont="1" applyBorder="1" applyAlignment="1">
      <alignment vertical="center" wrapText="1"/>
    </xf>
    <xf numFmtId="0" fontId="10" fillId="0" borderId="24" xfId="1" applyFont="1" applyBorder="1" applyAlignment="1">
      <alignment vertical="center" wrapText="1"/>
    </xf>
    <xf numFmtId="0" fontId="5" fillId="0" borderId="0" xfId="1" applyAlignment="1">
      <alignment vertical="center"/>
    </xf>
    <xf numFmtId="0" fontId="6" fillId="24" borderId="33" xfId="0" applyFont="1" applyFill="1" applyBorder="1" applyAlignment="1">
      <alignment horizontal="center"/>
    </xf>
    <xf numFmtId="0" fontId="6" fillId="24" borderId="1" xfId="0" applyFont="1" applyFill="1" applyBorder="1" applyAlignment="1">
      <alignment horizontal="center"/>
    </xf>
    <xf numFmtId="168" fontId="0" fillId="3" borderId="0" xfId="0" applyNumberFormat="1" applyFill="1" applyAlignment="1">
      <alignment horizontal="right" vertical="top" wrapText="1"/>
    </xf>
    <xf numFmtId="0" fontId="7" fillId="3" borderId="0" xfId="0" applyFont="1" applyFill="1" applyAlignment="1">
      <alignment horizontal="center"/>
    </xf>
    <xf numFmtId="0" fontId="6" fillId="17" borderId="38" xfId="0" applyFont="1" applyFill="1" applyBorder="1" applyAlignment="1">
      <alignment horizontal="center" wrapText="1"/>
    </xf>
    <xf numFmtId="0" fontId="4" fillId="29" borderId="38" xfId="7" applyFont="1" applyFill="1" applyBorder="1" applyAlignment="1">
      <alignment horizontal="center" wrapText="1"/>
    </xf>
    <xf numFmtId="49" fontId="4" fillId="29" borderId="38" xfId="7" applyNumberFormat="1" applyFont="1" applyFill="1" applyBorder="1" applyAlignment="1">
      <alignment horizontal="center" wrapText="1"/>
    </xf>
    <xf numFmtId="0" fontId="7" fillId="0" borderId="0" xfId="0" applyFont="1" applyAlignment="1" applyProtection="1">
      <alignment horizontal="left"/>
      <protection locked="0"/>
    </xf>
    <xf numFmtId="0" fontId="5" fillId="12" borderId="0" xfId="1" applyFill="1" applyAlignment="1">
      <alignment horizontal="center" vertical="top"/>
    </xf>
    <xf numFmtId="0" fontId="9" fillId="12" borderId="0" xfId="1" applyFont="1" applyFill="1" applyAlignment="1">
      <alignment horizontal="center" vertical="top" wrapText="1"/>
    </xf>
    <xf numFmtId="0" fontId="0" fillId="12" borderId="0" xfId="0" applyFill="1" applyAlignment="1">
      <alignment horizontal="center"/>
    </xf>
    <xf numFmtId="0" fontId="21" fillId="10" borderId="0" xfId="1" applyFont="1" applyFill="1" applyAlignment="1">
      <alignment horizontal="right" vertical="top"/>
    </xf>
    <xf numFmtId="0" fontId="51" fillId="10" borderId="10" xfId="0" applyFont="1" applyFill="1" applyBorder="1" applyAlignment="1">
      <alignment vertical="top"/>
    </xf>
    <xf numFmtId="0" fontId="51" fillId="10" borderId="0" xfId="1" applyFont="1" applyFill="1" applyAlignment="1">
      <alignment vertical="top"/>
    </xf>
    <xf numFmtId="0" fontId="52" fillId="0" borderId="10" xfId="0" applyFont="1" applyBorder="1" applyAlignment="1">
      <alignment vertical="top"/>
    </xf>
    <xf numFmtId="0" fontId="52" fillId="0" borderId="0" xfId="1" applyFont="1" applyAlignment="1">
      <alignment horizontal="right" vertical="top"/>
    </xf>
    <xf numFmtId="0" fontId="52" fillId="0" borderId="0" xfId="0" applyFont="1"/>
    <xf numFmtId="0" fontId="26" fillId="16" borderId="33" xfId="0" applyFont="1" applyFill="1" applyBorder="1" applyAlignment="1">
      <alignment horizontal="center"/>
    </xf>
    <xf numFmtId="0" fontId="21" fillId="10" borderId="0" xfId="0" applyFont="1" applyFill="1" applyAlignment="1">
      <alignment horizontal="center" vertical="top"/>
    </xf>
    <xf numFmtId="0" fontId="21" fillId="11" borderId="0" xfId="0" applyFont="1" applyFill="1"/>
    <xf numFmtId="0" fontId="21" fillId="0" borderId="0" xfId="1" applyFont="1" applyAlignment="1">
      <alignment horizontal="center" vertical="top"/>
    </xf>
    <xf numFmtId="0" fontId="21" fillId="0" borderId="32" xfId="0" applyFont="1" applyBorder="1" applyAlignment="1">
      <alignment vertical="top"/>
    </xf>
    <xf numFmtId="0" fontId="21" fillId="0" borderId="42" xfId="0" applyFont="1" applyBorder="1" applyAlignment="1">
      <alignment vertical="top"/>
    </xf>
    <xf numFmtId="0" fontId="28" fillId="0" borderId="42" xfId="1" applyFont="1" applyBorder="1" applyAlignment="1">
      <alignment vertical="top" wrapText="1"/>
    </xf>
    <xf numFmtId="0" fontId="28" fillId="0" borderId="42" xfId="1" applyFont="1" applyBorder="1" applyAlignment="1">
      <alignment vertical="center" wrapText="1"/>
    </xf>
    <xf numFmtId="0" fontId="21" fillId="0" borderId="42" xfId="0" applyFont="1" applyBorder="1"/>
    <xf numFmtId="0" fontId="28" fillId="20" borderId="4" xfId="1" applyFont="1" applyFill="1" applyBorder="1" applyAlignment="1">
      <alignment horizontal="center" vertical="top"/>
    </xf>
    <xf numFmtId="0" fontId="28" fillId="20" borderId="15" xfId="1" applyFont="1" applyFill="1" applyBorder="1" applyAlignment="1">
      <alignment horizontal="center" vertical="top"/>
    </xf>
    <xf numFmtId="0" fontId="21" fillId="2" borderId="15" xfId="1" applyFont="1" applyFill="1" applyBorder="1" applyAlignment="1">
      <alignment horizontal="center" vertical="top"/>
    </xf>
    <xf numFmtId="0" fontId="21" fillId="2" borderId="15" xfId="1" applyFont="1" applyFill="1" applyBorder="1" applyAlignment="1">
      <alignment horizontal="center" vertical="center"/>
    </xf>
    <xf numFmtId="0" fontId="21" fillId="2" borderId="15" xfId="1" applyFont="1" applyFill="1" applyBorder="1" applyAlignment="1">
      <alignment vertical="top"/>
    </xf>
    <xf numFmtId="0" fontId="6" fillId="0" borderId="0" xfId="0" applyFont="1" applyAlignment="1">
      <alignment horizontal="right"/>
    </xf>
    <xf numFmtId="0" fontId="19" fillId="11" borderId="0" xfId="0" applyFont="1" applyFill="1"/>
    <xf numFmtId="1" fontId="0" fillId="0" borderId="0" xfId="0" applyNumberFormat="1"/>
    <xf numFmtId="1" fontId="0" fillId="0" borderId="0" xfId="0" applyNumberFormat="1" applyAlignment="1">
      <alignment horizontal="center"/>
    </xf>
    <xf numFmtId="0" fontId="29" fillId="10" borderId="0" xfId="1" applyFont="1" applyFill="1" applyAlignment="1">
      <alignment horizontal="left"/>
    </xf>
    <xf numFmtId="16" fontId="0" fillId="3" borderId="0" xfId="0" applyNumberFormat="1" applyFill="1"/>
    <xf numFmtId="0" fontId="21" fillId="16" borderId="0" xfId="0" applyFont="1" applyFill="1"/>
    <xf numFmtId="0" fontId="26" fillId="16" borderId="33" xfId="0" applyFont="1" applyFill="1" applyBorder="1" applyAlignment="1">
      <alignment horizontal="center" wrapText="1"/>
    </xf>
    <xf numFmtId="0" fontId="14" fillId="0" borderId="6" xfId="0" applyFont="1" applyBorder="1" applyAlignment="1">
      <alignment horizontal="center" wrapText="1"/>
    </xf>
    <xf numFmtId="0" fontId="6" fillId="0" borderId="38" xfId="0" applyFont="1" applyBorder="1" applyAlignment="1">
      <alignment horizontal="center" wrapText="1"/>
    </xf>
    <xf numFmtId="0" fontId="19" fillId="0" borderId="0" xfId="0" applyFont="1"/>
    <xf numFmtId="0" fontId="6" fillId="0" borderId="0" xfId="0" applyFont="1" applyAlignment="1">
      <alignment horizontal="center"/>
    </xf>
    <xf numFmtId="0" fontId="0" fillId="0" borderId="13" xfId="0" applyBorder="1"/>
    <xf numFmtId="172" fontId="28" fillId="0" borderId="0" xfId="1" applyNumberFormat="1" applyFont="1" applyAlignment="1">
      <alignment horizontal="right" vertical="center" wrapText="1"/>
    </xf>
    <xf numFmtId="172" fontId="28" fillId="0" borderId="0" xfId="1" applyNumberFormat="1" applyFont="1" applyAlignment="1">
      <alignment horizontal="right" vertical="top"/>
    </xf>
    <xf numFmtId="172" fontId="21" fillId="0" borderId="0" xfId="1" applyNumberFormat="1" applyFont="1" applyAlignment="1">
      <alignment horizontal="right" vertical="top"/>
    </xf>
    <xf numFmtId="172" fontId="28" fillId="0" borderId="0" xfId="1" applyNumberFormat="1" applyFont="1" applyAlignment="1">
      <alignment horizontal="right" vertical="center"/>
    </xf>
    <xf numFmtId="172" fontId="0" fillId="0" borderId="0" xfId="0" applyNumberFormat="1"/>
    <xf numFmtId="0" fontId="29" fillId="0" borderId="15" xfId="1" applyFont="1" applyBorder="1" applyAlignment="1">
      <alignment horizontal="left"/>
    </xf>
    <xf numFmtId="0" fontId="16" fillId="0" borderId="0" xfId="0" applyFont="1"/>
    <xf numFmtId="0" fontId="0" fillId="25" borderId="0" xfId="0" applyFill="1"/>
    <xf numFmtId="0" fontId="52" fillId="2" borderId="0" xfId="1" applyFont="1" applyFill="1" applyAlignment="1">
      <alignment horizontal="center" vertical="top"/>
    </xf>
    <xf numFmtId="0" fontId="52" fillId="0" borderId="0" xfId="0" applyFont="1" applyAlignment="1">
      <alignment horizontal="left"/>
    </xf>
    <xf numFmtId="0" fontId="59" fillId="9" borderId="0" xfId="1" applyFont="1" applyFill="1" applyAlignment="1">
      <alignment horizontal="center" vertical="top" wrapText="1"/>
    </xf>
    <xf numFmtId="0" fontId="59" fillId="0" borderId="9" xfId="1" applyFont="1" applyBorder="1" applyAlignment="1">
      <alignment horizontal="center" vertical="top" wrapText="1"/>
    </xf>
    <xf numFmtId="0" fontId="57" fillId="0" borderId="0" xfId="0" applyFont="1" applyAlignment="1">
      <alignment horizontal="left"/>
    </xf>
    <xf numFmtId="0" fontId="52" fillId="0" borderId="0" xfId="0" applyFont="1" applyAlignment="1">
      <alignment horizontal="center"/>
    </xf>
    <xf numFmtId="0" fontId="6" fillId="11" borderId="1" xfId="0" applyFont="1" applyFill="1" applyBorder="1"/>
    <xf numFmtId="0" fontId="32" fillId="0" borderId="0" xfId="0" applyFont="1" applyAlignment="1">
      <alignment horizontal="center"/>
    </xf>
    <xf numFmtId="16" fontId="0" fillId="0" borderId="0" xfId="0" applyNumberFormat="1"/>
    <xf numFmtId="0" fontId="29" fillId="0" borderId="0" xfId="1" applyFont="1"/>
    <xf numFmtId="0" fontId="57" fillId="0" borderId="0" xfId="1" applyFont="1" applyAlignment="1">
      <alignment horizontal="left"/>
    </xf>
    <xf numFmtId="0" fontId="18" fillId="0" borderId="0" xfId="0" applyFont="1" applyAlignment="1">
      <alignment horizontal="right"/>
    </xf>
    <xf numFmtId="0" fontId="29" fillId="0" borderId="0" xfId="0" applyFont="1" applyAlignment="1">
      <alignment horizontal="left"/>
    </xf>
    <xf numFmtId="0" fontId="18" fillId="0" borderId="0" xfId="0" quotePrefix="1" applyFont="1" applyAlignment="1">
      <alignment horizontal="right"/>
    </xf>
    <xf numFmtId="0" fontId="9" fillId="0" borderId="31" xfId="1" applyFont="1" applyBorder="1" applyAlignment="1">
      <alignment vertical="top" wrapText="1"/>
    </xf>
    <xf numFmtId="0" fontId="29" fillId="0" borderId="0" xfId="1" applyFont="1" applyAlignment="1">
      <alignment horizontal="center" wrapText="1"/>
    </xf>
    <xf numFmtId="0" fontId="32" fillId="35" borderId="1" xfId="0" applyFont="1" applyFill="1" applyBorder="1" applyAlignment="1">
      <alignment horizontal="center" vertical="center"/>
    </xf>
    <xf numFmtId="0" fontId="0" fillId="0" borderId="49" xfId="1" applyFont="1" applyBorder="1" applyAlignment="1">
      <alignment horizontal="left"/>
    </xf>
    <xf numFmtId="0" fontId="1" fillId="3" borderId="29" xfId="0" applyFont="1" applyFill="1" applyBorder="1" applyAlignment="1">
      <alignment horizontal="center" vertical="center"/>
    </xf>
    <xf numFmtId="0" fontId="7" fillId="7" borderId="43" xfId="0" applyFont="1" applyFill="1" applyBorder="1" applyAlignment="1">
      <alignment horizontal="center" vertical="top" wrapText="1"/>
    </xf>
    <xf numFmtId="0" fontId="7" fillId="7" borderId="43" xfId="0" applyFont="1" applyFill="1" applyBorder="1" applyAlignment="1">
      <alignment horizontal="center" vertical="top"/>
    </xf>
    <xf numFmtId="0" fontId="20" fillId="3" borderId="43" xfId="0" applyFont="1" applyFill="1" applyBorder="1" applyAlignment="1">
      <alignment horizontal="center" vertical="top"/>
    </xf>
    <xf numFmtId="0" fontId="7" fillId="7" borderId="43" xfId="0" applyFont="1" applyFill="1" applyBorder="1" applyAlignment="1">
      <alignment vertical="top" wrapText="1"/>
    </xf>
    <xf numFmtId="0" fontId="35" fillId="3" borderId="47" xfId="0" applyFont="1" applyFill="1" applyBorder="1" applyAlignment="1">
      <alignment horizontal="center"/>
    </xf>
    <xf numFmtId="0" fontId="41" fillId="4" borderId="56" xfId="0" applyFont="1" applyFill="1" applyBorder="1" applyAlignment="1">
      <alignment horizontal="center"/>
    </xf>
    <xf numFmtId="0" fontId="13" fillId="4" borderId="57" xfId="0" applyFont="1" applyFill="1" applyBorder="1" applyAlignment="1">
      <alignment horizontal="left"/>
    </xf>
    <xf numFmtId="14" fontId="13" fillId="4" borderId="57" xfId="0" applyNumberFormat="1" applyFont="1" applyFill="1" applyBorder="1" applyAlignment="1">
      <alignment horizontal="center"/>
    </xf>
    <xf numFmtId="0" fontId="13" fillId="13" borderId="58" xfId="2" applyFont="1" applyFill="1" applyBorder="1" applyAlignment="1">
      <alignment horizontal="left"/>
    </xf>
    <xf numFmtId="0" fontId="0" fillId="3" borderId="57" xfId="0" applyFill="1" applyBorder="1" applyAlignment="1">
      <alignment horizontal="left"/>
    </xf>
    <xf numFmtId="0" fontId="13" fillId="4" borderId="57" xfId="0" quotePrefix="1" applyFont="1" applyFill="1" applyBorder="1" applyAlignment="1">
      <alignment horizontal="left"/>
    </xf>
    <xf numFmtId="0" fontId="13" fillId="13" borderId="57" xfId="2" applyFont="1" applyFill="1" applyBorder="1" applyAlignment="1">
      <alignment horizontal="center"/>
    </xf>
    <xf numFmtId="0" fontId="13" fillId="13" borderId="56" xfId="2" applyFont="1" applyFill="1" applyBorder="1" applyAlignment="1">
      <alignment horizontal="center"/>
    </xf>
    <xf numFmtId="0" fontId="13" fillId="13" borderId="58" xfId="2" applyFont="1" applyFill="1" applyBorder="1" applyAlignment="1">
      <alignment horizontal="center"/>
    </xf>
    <xf numFmtId="168" fontId="0" fillId="3" borderId="47" xfId="0" applyNumberFormat="1" applyFill="1" applyBorder="1" applyAlignment="1">
      <alignment horizontal="right" vertical="top" wrapText="1"/>
    </xf>
    <xf numFmtId="0" fontId="7" fillId="3" borderId="57" xfId="0" applyFont="1" applyFill="1" applyBorder="1"/>
    <xf numFmtId="0" fontId="7" fillId="3" borderId="58" xfId="0" applyFont="1" applyFill="1" applyBorder="1" applyAlignment="1">
      <alignment horizontal="center"/>
    </xf>
    <xf numFmtId="0" fontId="13" fillId="4" borderId="47" xfId="0" applyFont="1" applyFill="1" applyBorder="1" applyAlignment="1">
      <alignment horizontal="center"/>
    </xf>
    <xf numFmtId="0" fontId="13" fillId="4" borderId="47" xfId="0" applyFont="1" applyFill="1" applyBorder="1" applyAlignment="1">
      <alignment horizontal="left"/>
    </xf>
    <xf numFmtId="49" fontId="0" fillId="4" borderId="47" xfId="0" applyNumberFormat="1" applyFill="1" applyBorder="1" applyAlignment="1">
      <alignment horizontal="center"/>
    </xf>
    <xf numFmtId="0" fontId="13" fillId="3" borderId="47" xfId="0" applyFont="1" applyFill="1" applyBorder="1" applyAlignment="1">
      <alignment horizontal="center"/>
    </xf>
    <xf numFmtId="0" fontId="0" fillId="3" borderId="47" xfId="0" applyFill="1" applyBorder="1" applyAlignment="1">
      <alignment horizontal="center"/>
    </xf>
    <xf numFmtId="0" fontId="29" fillId="3" borderId="47" xfId="0" applyFont="1" applyFill="1" applyBorder="1" applyAlignment="1">
      <alignment horizontal="center"/>
    </xf>
    <xf numFmtId="0" fontId="1" fillId="3" borderId="47" xfId="0" applyFont="1" applyFill="1" applyBorder="1" applyAlignment="1">
      <alignment horizontal="left" vertical="center"/>
    </xf>
    <xf numFmtId="49" fontId="0" fillId="3" borderId="47" xfId="0" applyNumberFormat="1" applyFill="1" applyBorder="1"/>
    <xf numFmtId="16" fontId="0" fillId="3" borderId="47" xfId="0" applyNumberFormat="1" applyFill="1" applyBorder="1"/>
    <xf numFmtId="0" fontId="29" fillId="3" borderId="47" xfId="1" applyFont="1" applyFill="1" applyBorder="1" applyAlignment="1">
      <alignment horizontal="center"/>
    </xf>
    <xf numFmtId="0" fontId="16" fillId="3" borderId="47" xfId="1" applyFont="1" applyFill="1" applyBorder="1" applyAlignment="1">
      <alignment horizontal="center" vertical="center" wrapText="1"/>
    </xf>
    <xf numFmtId="0" fontId="0" fillId="0" borderId="43" xfId="0" applyBorder="1" applyAlignment="1">
      <alignment horizontal="left" wrapText="1"/>
    </xf>
    <xf numFmtId="0" fontId="0" fillId="0" borderId="43" xfId="0" applyBorder="1" applyAlignment="1">
      <alignment horizontal="left"/>
    </xf>
    <xf numFmtId="0" fontId="7" fillId="0" borderId="43" xfId="0" applyFont="1" applyBorder="1"/>
    <xf numFmtId="0" fontId="0" fillId="0" borderId="43" xfId="0" applyBorder="1"/>
    <xf numFmtId="0" fontId="13" fillId="0" borderId="43" xfId="0" applyFont="1" applyBorder="1" applyAlignment="1">
      <alignment horizontal="center"/>
    </xf>
    <xf numFmtId="0" fontId="0" fillId="0" borderId="43" xfId="0" applyBorder="1" applyAlignment="1">
      <alignment horizontal="center"/>
    </xf>
    <xf numFmtId="0" fontId="0" fillId="0" borderId="59" xfId="0" applyBorder="1" applyAlignment="1">
      <alignment horizontal="center" vertical="center"/>
    </xf>
    <xf numFmtId="14" fontId="0" fillId="0" borderId="60" xfId="0" applyNumberFormat="1" applyBorder="1" applyAlignment="1">
      <alignment horizontal="center"/>
    </xf>
    <xf numFmtId="0" fontId="0" fillId="0" borderId="47" xfId="0" applyBorder="1" applyAlignment="1">
      <alignment horizontal="left"/>
    </xf>
    <xf numFmtId="0" fontId="7" fillId="0" borderId="47" xfId="0" applyFont="1" applyBorder="1"/>
    <xf numFmtId="0" fontId="0" fillId="0" borderId="47" xfId="0" applyBorder="1"/>
    <xf numFmtId="0" fontId="0" fillId="0" borderId="47" xfId="0" applyBorder="1" applyAlignment="1">
      <alignment horizontal="center"/>
    </xf>
    <xf numFmtId="0" fontId="35" fillId="0" borderId="47" xfId="0" applyFont="1" applyBorder="1" applyAlignment="1">
      <alignment horizontal="center"/>
    </xf>
    <xf numFmtId="14" fontId="13" fillId="0" borderId="57" xfId="0" applyNumberFormat="1" applyFont="1" applyBorder="1" applyAlignment="1">
      <alignment horizontal="center"/>
    </xf>
    <xf numFmtId="0" fontId="13" fillId="0" borderId="57" xfId="0" applyFont="1" applyBorder="1" applyAlignment="1">
      <alignment horizontal="left"/>
    </xf>
    <xf numFmtId="0" fontId="0" fillId="0" borderId="57" xfId="0" applyBorder="1" applyAlignment="1">
      <alignment horizontal="left"/>
    </xf>
    <xf numFmtId="0" fontId="13" fillId="0" borderId="57" xfId="0" quotePrefix="1" applyFont="1" applyBorder="1" applyAlignment="1">
      <alignment horizontal="left"/>
    </xf>
    <xf numFmtId="0" fontId="13" fillId="0" borderId="57" xfId="2" applyFont="1" applyBorder="1" applyAlignment="1">
      <alignment horizontal="center"/>
    </xf>
    <xf numFmtId="0" fontId="13" fillId="0" borderId="58" xfId="2" applyFont="1" applyBorder="1" applyAlignment="1">
      <alignment horizontal="left"/>
    </xf>
    <xf numFmtId="0" fontId="7" fillId="0" borderId="57" xfId="0" applyFont="1" applyBorder="1"/>
    <xf numFmtId="0" fontId="13" fillId="0" borderId="47" xfId="0" applyFont="1" applyBorder="1" applyAlignment="1">
      <alignment horizontal="center"/>
    </xf>
    <xf numFmtId="49" fontId="0" fillId="0" borderId="47" xfId="0" applyNumberFormat="1" applyBorder="1" applyAlignment="1">
      <alignment horizontal="center"/>
    </xf>
    <xf numFmtId="0" fontId="13" fillId="0" borderId="47" xfId="0" applyFont="1" applyBorder="1" applyAlignment="1">
      <alignment horizontal="left"/>
    </xf>
    <xf numFmtId="0" fontId="5" fillId="10" borderId="57" xfId="1" applyFill="1" applyBorder="1" applyAlignment="1">
      <alignment horizontal="center" vertical="center" wrapText="1"/>
    </xf>
    <xf numFmtId="0" fontId="26" fillId="0" borderId="58" xfId="0" applyFont="1" applyBorder="1" applyAlignment="1">
      <alignment horizontal="center" vertical="center" wrapText="1"/>
    </xf>
    <xf numFmtId="0" fontId="29" fillId="0" borderId="47" xfId="1" applyFont="1" applyBorder="1" applyAlignment="1">
      <alignment horizontal="center" vertical="center" wrapText="1"/>
    </xf>
    <xf numFmtId="0" fontId="9" fillId="19" borderId="47" xfId="1" applyFont="1" applyFill="1" applyBorder="1" applyAlignment="1">
      <alignment horizontal="center" vertical="center" wrapText="1"/>
    </xf>
    <xf numFmtId="0" fontId="11" fillId="19" borderId="47" xfId="1" applyFont="1" applyFill="1" applyBorder="1" applyAlignment="1">
      <alignment horizontal="center" vertical="center" wrapText="1"/>
    </xf>
    <xf numFmtId="0" fontId="8" fillId="21" borderId="47" xfId="1" applyFont="1" applyFill="1" applyBorder="1" applyAlignment="1">
      <alignment horizontal="center" vertical="center" wrapText="1"/>
    </xf>
    <xf numFmtId="0" fontId="6" fillId="17" borderId="47" xfId="1" applyFont="1" applyFill="1" applyBorder="1" applyAlignment="1">
      <alignment horizontal="center" wrapText="1"/>
    </xf>
    <xf numFmtId="0" fontId="6" fillId="9" borderId="47" xfId="1" applyFont="1" applyFill="1" applyBorder="1" applyAlignment="1">
      <alignment horizontal="center" wrapText="1"/>
    </xf>
    <xf numFmtId="0" fontId="9" fillId="0" borderId="40" xfId="1" applyFont="1" applyBorder="1" applyAlignment="1">
      <alignment vertical="top" wrapText="1"/>
    </xf>
    <xf numFmtId="0" fontId="9" fillId="12" borderId="0" xfId="1" applyFont="1" applyFill="1" applyAlignment="1">
      <alignment vertical="top" wrapText="1"/>
    </xf>
    <xf numFmtId="0" fontId="9" fillId="0" borderId="31" xfId="1" applyFont="1" applyBorder="1" applyAlignment="1">
      <alignment vertical="center" wrapText="1"/>
    </xf>
    <xf numFmtId="0" fontId="9" fillId="12" borderId="0" xfId="1" applyFont="1" applyFill="1" applyAlignment="1">
      <alignment vertical="center" wrapText="1"/>
    </xf>
    <xf numFmtId="0" fontId="28" fillId="9" borderId="69" xfId="1" applyFont="1" applyFill="1" applyBorder="1" applyAlignment="1">
      <alignment horizontal="center" vertical="top" wrapText="1"/>
    </xf>
    <xf numFmtId="0" fontId="28" fillId="0" borderId="69" xfId="1" applyFont="1" applyBorder="1" applyAlignment="1">
      <alignment horizontal="center" vertical="top" wrapText="1"/>
    </xf>
    <xf numFmtId="0" fontId="15" fillId="0" borderId="6" xfId="0" applyFont="1" applyBorder="1" applyAlignment="1">
      <alignment wrapText="1"/>
    </xf>
    <xf numFmtId="0" fontId="15" fillId="0" borderId="7" xfId="0" applyFont="1" applyBorder="1" applyAlignment="1">
      <alignment wrapText="1"/>
    </xf>
    <xf numFmtId="0" fontId="15" fillId="0" borderId="7" xfId="0" applyFont="1" applyBorder="1" applyAlignment="1">
      <alignment horizontal="center" wrapText="1"/>
    </xf>
    <xf numFmtId="0" fontId="15" fillId="0" borderId="19" xfId="0" applyFont="1" applyBorder="1" applyAlignment="1">
      <alignment horizontal="center" wrapText="1"/>
    </xf>
    <xf numFmtId="1" fontId="19" fillId="0" borderId="0" xfId="0" applyNumberFormat="1" applyFont="1" applyAlignment="1">
      <alignment horizontal="center"/>
    </xf>
    <xf numFmtId="0" fontId="19" fillId="37" borderId="0" xfId="0" applyFont="1" applyFill="1"/>
    <xf numFmtId="0" fontId="61" fillId="0" borderId="0" xfId="1" applyFont="1" applyAlignment="1">
      <alignment vertical="top"/>
    </xf>
    <xf numFmtId="0" fontId="62" fillId="0" borderId="0" xfId="1" applyFont="1" applyAlignment="1">
      <alignment vertical="top"/>
    </xf>
    <xf numFmtId="0" fontId="19" fillId="11" borderId="0" xfId="0" applyFont="1" applyFill="1" applyAlignment="1">
      <alignment horizontal="center"/>
    </xf>
    <xf numFmtId="1" fontId="19" fillId="11" borderId="0" xfId="0" applyNumberFormat="1" applyFont="1" applyFill="1" applyAlignment="1">
      <alignment horizontal="center"/>
    </xf>
    <xf numFmtId="166" fontId="19" fillId="0" borderId="0" xfId="0" applyNumberFormat="1" applyFont="1" applyAlignment="1">
      <alignment horizontal="left" vertical="top" wrapText="1"/>
    </xf>
    <xf numFmtId="0" fontId="19" fillId="0" borderId="9" xfId="0" applyFont="1" applyBorder="1" applyAlignment="1">
      <alignment horizontal="center"/>
    </xf>
    <xf numFmtId="0" fontId="15" fillId="0" borderId="0" xfId="0" applyFont="1" applyAlignment="1">
      <alignment horizontal="center"/>
    </xf>
    <xf numFmtId="0" fontId="29" fillId="0" borderId="0" xfId="0" applyFont="1"/>
    <xf numFmtId="0" fontId="7" fillId="0" borderId="49" xfId="1" applyFont="1" applyBorder="1" applyAlignment="1">
      <alignment horizontal="left"/>
    </xf>
    <xf numFmtId="0" fontId="7" fillId="0" borderId="45" xfId="1" applyFont="1" applyBorder="1" applyAlignment="1">
      <alignment horizontal="left"/>
    </xf>
    <xf numFmtId="16" fontId="64" fillId="36" borderId="0" xfId="4" applyNumberFormat="1" applyFont="1" applyFill="1" applyAlignment="1">
      <alignment horizontal="center" wrapText="1"/>
    </xf>
    <xf numFmtId="0" fontId="0" fillId="0" borderId="0" xfId="1" applyFont="1" applyAlignment="1">
      <alignment horizontal="center"/>
    </xf>
    <xf numFmtId="0" fontId="0" fillId="0" borderId="0" xfId="1" applyFont="1"/>
    <xf numFmtId="0" fontId="0" fillId="0" borderId="41" xfId="0" applyBorder="1" applyAlignment="1">
      <alignment horizontal="left"/>
    </xf>
    <xf numFmtId="0" fontId="0" fillId="0" borderId="41" xfId="0" applyBorder="1"/>
    <xf numFmtId="0" fontId="65" fillId="6" borderId="61" xfId="4" applyFont="1" applyFill="1" applyBorder="1" applyAlignment="1">
      <alignment horizontal="center" wrapText="1"/>
    </xf>
    <xf numFmtId="0" fontId="65" fillId="0" borderId="0" xfId="4" applyFont="1" applyAlignment="1">
      <alignment wrapText="1"/>
    </xf>
    <xf numFmtId="0" fontId="18" fillId="0" borderId="0" xfId="4" applyFont="1" applyAlignment="1">
      <alignment horizontal="right" wrapText="1"/>
    </xf>
    <xf numFmtId="0" fontId="65" fillId="0" borderId="0" xfId="4" applyFont="1" applyAlignment="1">
      <alignment horizontal="center" wrapText="1"/>
    </xf>
    <xf numFmtId="0" fontId="65" fillId="0" borderId="0" xfId="4" applyFont="1" applyAlignment="1">
      <alignment horizontal="left"/>
    </xf>
    <xf numFmtId="16" fontId="65" fillId="0" borderId="0" xfId="4" applyNumberFormat="1" applyFont="1" applyAlignment="1">
      <alignment horizontal="right" wrapText="1"/>
    </xf>
    <xf numFmtId="0" fontId="29" fillId="0" borderId="0" xfId="4" applyFont="1" applyAlignment="1">
      <alignment horizontal="center" wrapText="1"/>
    </xf>
    <xf numFmtId="0" fontId="66" fillId="0" borderId="24" xfId="1" applyFont="1" applyBorder="1" applyAlignment="1">
      <alignment horizontal="center" wrapText="1"/>
    </xf>
    <xf numFmtId="0" fontId="66" fillId="0" borderId="24" xfId="1" applyFont="1" applyBorder="1" applyAlignment="1">
      <alignment wrapText="1"/>
    </xf>
    <xf numFmtId="0" fontId="0" fillId="5" borderId="0" xfId="0" applyFill="1"/>
    <xf numFmtId="0" fontId="0" fillId="3" borderId="41" xfId="0" applyFill="1" applyBorder="1" applyAlignment="1">
      <alignment horizontal="center"/>
    </xf>
    <xf numFmtId="0" fontId="65" fillId="0" borderId="0" xfId="5" applyFont="1" applyAlignment="1">
      <alignment horizontal="left" wrapText="1"/>
    </xf>
    <xf numFmtId="0" fontId="18" fillId="0" borderId="0" xfId="5" applyFont="1" applyAlignment="1">
      <alignment horizontal="right" wrapText="1"/>
    </xf>
    <xf numFmtId="16" fontId="65" fillId="36" borderId="0" xfId="4" applyNumberFormat="1" applyFont="1" applyFill="1" applyAlignment="1">
      <alignment horizontal="right" wrapText="1"/>
    </xf>
    <xf numFmtId="0" fontId="66" fillId="0" borderId="24" xfId="1" applyFont="1" applyBorder="1" applyAlignment="1">
      <alignment horizontal="center" vertical="center" wrapText="1"/>
    </xf>
    <xf numFmtId="0" fontId="66" fillId="0" borderId="24" xfId="1" applyFont="1" applyBorder="1" applyAlignment="1">
      <alignment vertical="center" wrapText="1"/>
    </xf>
    <xf numFmtId="0" fontId="65" fillId="0" borderId="2" xfId="3" applyFont="1" applyBorder="1" applyAlignment="1">
      <alignment horizontal="center" wrapText="1"/>
    </xf>
    <xf numFmtId="0" fontId="65" fillId="4" borderId="15" xfId="3" quotePrefix="1" applyFont="1" applyFill="1" applyBorder="1" applyAlignment="1">
      <alignment horizontal="center" wrapText="1"/>
    </xf>
    <xf numFmtId="0" fontId="65" fillId="0" borderId="10" xfId="3" applyFont="1" applyBorder="1" applyAlignment="1">
      <alignment horizontal="center" wrapText="1"/>
    </xf>
    <xf numFmtId="0" fontId="65" fillId="0" borderId="50" xfId="6" applyFont="1" applyBorder="1" applyAlignment="1">
      <alignment horizontal="center" wrapText="1"/>
    </xf>
    <xf numFmtId="0" fontId="65" fillId="5" borderId="48" xfId="6" applyFont="1" applyFill="1" applyBorder="1" applyAlignment="1">
      <alignment horizontal="center" wrapText="1"/>
    </xf>
    <xf numFmtId="0" fontId="65" fillId="0" borderId="62" xfId="6" applyFont="1" applyBorder="1" applyAlignment="1">
      <alignment horizontal="center" wrapText="1"/>
    </xf>
    <xf numFmtId="0" fontId="65" fillId="0" borderId="0" xfId="6" applyFont="1" applyAlignment="1">
      <alignment horizontal="center" wrapText="1"/>
    </xf>
    <xf numFmtId="0" fontId="0" fillId="11" borderId="15" xfId="0" applyFill="1" applyBorder="1" applyAlignment="1">
      <alignment horizontal="center"/>
    </xf>
    <xf numFmtId="0" fontId="65" fillId="0" borderId="63" xfId="6" applyFont="1" applyBorder="1" applyAlignment="1">
      <alignment horizontal="center" wrapText="1"/>
    </xf>
    <xf numFmtId="0" fontId="0" fillId="2" borderId="15" xfId="0" applyFill="1" applyBorder="1" applyAlignment="1">
      <alignment horizontal="center"/>
    </xf>
    <xf numFmtId="0" fontId="0" fillId="26" borderId="15" xfId="0" applyFill="1" applyBorder="1"/>
    <xf numFmtId="0" fontId="0" fillId="14" borderId="15" xfId="0" applyFill="1" applyBorder="1"/>
    <xf numFmtId="0" fontId="65" fillId="0" borderId="41" xfId="4" applyFont="1" applyBorder="1"/>
    <xf numFmtId="0" fontId="65" fillId="0" borderId="5" xfId="3" applyFont="1" applyBorder="1" applyAlignment="1">
      <alignment horizontal="center" wrapText="1"/>
    </xf>
    <xf numFmtId="0" fontId="65" fillId="0" borderId="13" xfId="3" applyFont="1" applyBorder="1" applyAlignment="1">
      <alignment horizontal="center" wrapText="1"/>
    </xf>
    <xf numFmtId="0" fontId="65" fillId="0" borderId="12" xfId="6" applyFont="1" applyBorder="1" applyAlignment="1">
      <alignment horizontal="center" wrapText="1"/>
    </xf>
    <xf numFmtId="0" fontId="0" fillId="11" borderId="3" xfId="0" applyFill="1" applyBorder="1" applyAlignment="1">
      <alignment horizontal="center"/>
    </xf>
    <xf numFmtId="0" fontId="65" fillId="0" borderId="64" xfId="6" applyFont="1" applyBorder="1" applyAlignment="1">
      <alignment horizontal="center" wrapText="1"/>
    </xf>
    <xf numFmtId="0" fontId="0" fillId="2" borderId="3" xfId="0" applyFill="1" applyBorder="1" applyAlignment="1">
      <alignment horizontal="center"/>
    </xf>
    <xf numFmtId="0" fontId="65" fillId="0" borderId="65" xfId="6" applyFont="1" applyBorder="1" applyAlignment="1">
      <alignment horizontal="center" wrapText="1"/>
    </xf>
    <xf numFmtId="0" fontId="0" fillId="0" borderId="12" xfId="0" applyBorder="1" applyAlignment="1">
      <alignment horizontal="center"/>
    </xf>
    <xf numFmtId="0" fontId="0" fillId="3" borderId="12" xfId="0" applyFill="1" applyBorder="1" applyAlignment="1">
      <alignment horizontal="center"/>
    </xf>
    <xf numFmtId="0" fontId="0" fillId="26" borderId="3" xfId="0" applyFill="1" applyBorder="1"/>
    <xf numFmtId="0" fontId="0" fillId="14" borderId="3" xfId="0" applyFill="1" applyBorder="1"/>
    <xf numFmtId="0" fontId="65" fillId="5" borderId="66" xfId="6" applyFont="1" applyFill="1" applyBorder="1" applyAlignment="1">
      <alignment horizontal="center" wrapText="1"/>
    </xf>
    <xf numFmtId="0" fontId="65" fillId="0" borderId="0" xfId="5" applyFont="1" applyAlignment="1">
      <alignment horizontal="left"/>
    </xf>
    <xf numFmtId="0" fontId="65" fillId="10" borderId="0" xfId="6" applyFont="1" applyFill="1" applyAlignment="1">
      <alignment horizontal="center" wrapText="1"/>
    </xf>
    <xf numFmtId="0" fontId="0" fillId="14" borderId="0" xfId="0" applyFill="1"/>
    <xf numFmtId="0" fontId="0" fillId="18" borderId="15" xfId="0" applyFill="1" applyBorder="1"/>
    <xf numFmtId="0" fontId="66" fillId="3" borderId="0" xfId="16" applyFont="1" applyFill="1" applyAlignment="1">
      <alignment horizontal="left"/>
    </xf>
    <xf numFmtId="0" fontId="0" fillId="28" borderId="15" xfId="0" applyFill="1" applyBorder="1"/>
    <xf numFmtId="0" fontId="0" fillId="16" borderId="15" xfId="0" applyFill="1" applyBorder="1"/>
    <xf numFmtId="0" fontId="0" fillId="10" borderId="3" xfId="0" applyFill="1" applyBorder="1"/>
    <xf numFmtId="0" fontId="0" fillId="0" borderId="1" xfId="0" applyBorder="1"/>
    <xf numFmtId="0" fontId="65" fillId="3" borderId="0" xfId="4" applyFont="1" applyFill="1" applyAlignment="1">
      <alignment horizontal="left"/>
    </xf>
    <xf numFmtId="0" fontId="65" fillId="6" borderId="5" xfId="4" applyFont="1" applyFill="1" applyBorder="1" applyAlignment="1">
      <alignment horizontal="center" wrapText="1"/>
    </xf>
    <xf numFmtId="0" fontId="65" fillId="6" borderId="3" xfId="4" applyFont="1" applyFill="1" applyBorder="1" applyAlignment="1">
      <alignment horizontal="center" wrapText="1"/>
    </xf>
    <xf numFmtId="0" fontId="65" fillId="0" borderId="0" xfId="4" applyFont="1" applyAlignment="1">
      <alignment horizontal="left" wrapText="1"/>
    </xf>
    <xf numFmtId="0" fontId="65" fillId="0" borderId="0" xfId="5" applyFont="1"/>
    <xf numFmtId="0" fontId="65" fillId="11" borderId="0" xfId="4" applyFont="1" applyFill="1" applyAlignment="1">
      <alignment horizontal="center" wrapText="1"/>
    </xf>
    <xf numFmtId="16" fontId="31" fillId="11" borderId="0" xfId="4" applyNumberFormat="1" applyFont="1" applyFill="1" applyAlignment="1">
      <alignment horizontal="right" wrapText="1"/>
    </xf>
    <xf numFmtId="0" fontId="53" fillId="0" borderId="0" xfId="0" applyFont="1"/>
    <xf numFmtId="0" fontId="53" fillId="4" borderId="15" xfId="0" applyFont="1" applyFill="1" applyBorder="1"/>
    <xf numFmtId="0" fontId="65" fillId="0" borderId="0" xfId="5" applyFont="1" applyAlignment="1">
      <alignment horizontal="center" wrapText="1"/>
    </xf>
    <xf numFmtId="16" fontId="65" fillId="0" borderId="0" xfId="5" applyNumberFormat="1" applyFont="1" applyAlignment="1">
      <alignment horizontal="right" wrapText="1"/>
    </xf>
    <xf numFmtId="0" fontId="29" fillId="0" borderId="0" xfId="5" applyFont="1" applyAlignment="1">
      <alignment horizontal="center" wrapText="1"/>
    </xf>
    <xf numFmtId="0" fontId="0" fillId="0" borderId="45" xfId="1" applyFont="1" applyBorder="1" applyAlignment="1">
      <alignment horizontal="left"/>
    </xf>
    <xf numFmtId="0" fontId="65" fillId="0" borderId="45" xfId="4" applyFont="1" applyBorder="1" applyAlignment="1">
      <alignment horizontal="left"/>
    </xf>
    <xf numFmtId="0" fontId="53" fillId="0" borderId="51" xfId="0" applyFont="1" applyBorder="1"/>
    <xf numFmtId="0" fontId="53" fillId="0" borderId="45" xfId="0" applyFont="1" applyBorder="1"/>
    <xf numFmtId="0" fontId="53" fillId="4" borderId="3" xfId="0" applyFont="1" applyFill="1" applyBorder="1"/>
    <xf numFmtId="0" fontId="65" fillId="0" borderId="51" xfId="4" applyFont="1" applyBorder="1" applyAlignment="1">
      <alignment horizontal="left" wrapText="1"/>
    </xf>
    <xf numFmtId="0" fontId="18" fillId="0" borderId="45" xfId="4" applyFont="1" applyBorder="1" applyAlignment="1">
      <alignment horizontal="right" wrapText="1"/>
    </xf>
    <xf numFmtId="0" fontId="29" fillId="23" borderId="15" xfId="4" applyFont="1" applyFill="1" applyBorder="1" applyAlignment="1">
      <alignment horizontal="left"/>
    </xf>
    <xf numFmtId="0" fontId="65" fillId="0" borderId="49" xfId="4" applyFont="1" applyBorder="1" applyAlignment="1">
      <alignment horizontal="left"/>
    </xf>
    <xf numFmtId="0" fontId="29" fillId="3" borderId="15" xfId="4" applyFont="1" applyFill="1" applyBorder="1" applyAlignment="1">
      <alignment horizontal="left"/>
    </xf>
    <xf numFmtId="0" fontId="65" fillId="11" borderId="51" xfId="4" applyFont="1" applyFill="1" applyBorder="1" applyAlignment="1">
      <alignment horizontal="left" wrapText="1"/>
    </xf>
    <xf numFmtId="0" fontId="29" fillId="6" borderId="15" xfId="4" applyFont="1" applyFill="1" applyBorder="1" applyAlignment="1">
      <alignment horizontal="left"/>
    </xf>
    <xf numFmtId="0" fontId="29" fillId="0" borderId="15" xfId="4" applyFont="1" applyBorder="1" applyAlignment="1">
      <alignment horizontal="left"/>
    </xf>
    <xf numFmtId="0" fontId="29" fillId="2" borderId="15" xfId="4" applyFont="1" applyFill="1" applyBorder="1" applyAlignment="1">
      <alignment horizontal="left"/>
    </xf>
    <xf numFmtId="0" fontId="53" fillId="0" borderId="0" xfId="5" applyFont="1" applyAlignment="1">
      <alignment horizontal="left" wrapText="1"/>
    </xf>
    <xf numFmtId="0" fontId="67" fillId="0" borderId="0" xfId="5" applyFont="1" applyAlignment="1">
      <alignment horizontal="right" wrapText="1"/>
    </xf>
    <xf numFmtId="0" fontId="29" fillId="5" borderId="15" xfId="4" applyFont="1" applyFill="1" applyBorder="1" applyAlignment="1">
      <alignment horizontal="left"/>
    </xf>
    <xf numFmtId="0" fontId="29" fillId="4" borderId="15" xfId="4" applyFont="1" applyFill="1" applyBorder="1" applyAlignment="1">
      <alignment horizontal="left"/>
    </xf>
    <xf numFmtId="0" fontId="29" fillId="3" borderId="4" xfId="4" applyFont="1" applyFill="1" applyBorder="1" applyAlignment="1">
      <alignment horizontal="left"/>
    </xf>
    <xf numFmtId="0" fontId="65" fillId="0" borderId="30" xfId="4" applyFont="1" applyBorder="1" applyAlignment="1">
      <alignment horizontal="left"/>
    </xf>
    <xf numFmtId="0" fontId="29" fillId="0" borderId="50" xfId="4" applyFont="1" applyBorder="1" applyAlignment="1">
      <alignment horizontal="center" wrapText="1"/>
    </xf>
    <xf numFmtId="0" fontId="29" fillId="5" borderId="15" xfId="5" applyFont="1" applyFill="1" applyBorder="1" applyAlignment="1">
      <alignment horizontal="left"/>
    </xf>
    <xf numFmtId="0" fontId="18" fillId="0" borderId="45" xfId="5" applyFont="1" applyBorder="1" applyAlignment="1">
      <alignment horizontal="right" wrapText="1"/>
    </xf>
    <xf numFmtId="0" fontId="29" fillId="8" borderId="15" xfId="4" applyFont="1" applyFill="1" applyBorder="1" applyAlignment="1">
      <alignment horizontal="left"/>
    </xf>
    <xf numFmtId="0" fontId="65" fillId="0" borderId="51" xfId="5" applyFont="1" applyBorder="1" applyAlignment="1">
      <alignment horizontal="left" wrapText="1"/>
    </xf>
    <xf numFmtId="0" fontId="29" fillId="11" borderId="15" xfId="4" applyFont="1" applyFill="1" applyBorder="1" applyAlignment="1">
      <alignment horizontal="left"/>
    </xf>
    <xf numFmtId="0" fontId="65" fillId="0" borderId="51" xfId="4" applyFont="1" applyBorder="1" applyAlignment="1">
      <alignment horizontal="left"/>
    </xf>
    <xf numFmtId="14" fontId="65" fillId="0" borderId="0" xfId="4" applyNumberFormat="1" applyFont="1" applyAlignment="1">
      <alignment horizontal="left"/>
    </xf>
    <xf numFmtId="0" fontId="29" fillId="17" borderId="15" xfId="4" applyFont="1" applyFill="1" applyBorder="1" applyAlignment="1">
      <alignment horizontal="left"/>
    </xf>
    <xf numFmtId="0" fontId="0" fillId="0" borderId="51" xfId="1" applyFont="1" applyBorder="1" applyAlignment="1">
      <alignment horizontal="left"/>
    </xf>
    <xf numFmtId="0" fontId="65" fillId="0" borderId="0" xfId="4" applyFont="1"/>
    <xf numFmtId="16" fontId="29" fillId="36" borderId="0" xfId="4" applyNumberFormat="1" applyFont="1" applyFill="1" applyAlignment="1">
      <alignment horizontal="right" wrapText="1"/>
    </xf>
    <xf numFmtId="0" fontId="18" fillId="11" borderId="0" xfId="5" applyFont="1" applyFill="1" applyAlignment="1">
      <alignment horizontal="right" wrapText="1"/>
    </xf>
    <xf numFmtId="0" fontId="66" fillId="33" borderId="0" xfId="16" applyFont="1" applyFill="1" applyAlignment="1">
      <alignment horizontal="left"/>
    </xf>
    <xf numFmtId="0" fontId="65" fillId="10" borderId="0" xfId="4" applyFont="1" applyFill="1" applyAlignment="1">
      <alignment horizontal="left"/>
    </xf>
    <xf numFmtId="0" fontId="65" fillId="11" borderId="0" xfId="4" applyFont="1" applyFill="1" applyAlignment="1">
      <alignment horizontal="left"/>
    </xf>
    <xf numFmtId="0" fontId="0" fillId="32" borderId="0" xfId="0" applyFill="1" applyAlignment="1">
      <alignment horizontal="center"/>
    </xf>
    <xf numFmtId="0" fontId="68" fillId="0" borderId="0" xfId="4" applyFont="1" applyAlignment="1">
      <alignment horizontal="left"/>
    </xf>
    <xf numFmtId="16" fontId="68" fillId="0" borderId="0" xfId="4" applyNumberFormat="1" applyFont="1" applyAlignment="1">
      <alignment horizontal="right" wrapText="1"/>
    </xf>
    <xf numFmtId="0" fontId="69" fillId="0" borderId="0" xfId="4" applyFont="1" applyAlignment="1">
      <alignment horizontal="center" wrapText="1"/>
    </xf>
    <xf numFmtId="0" fontId="68" fillId="0" borderId="0" xfId="4" applyFont="1" applyAlignment="1">
      <alignment horizontal="center" wrapText="1"/>
    </xf>
    <xf numFmtId="0" fontId="7" fillId="4" borderId="3" xfId="0" applyFont="1" applyFill="1" applyBorder="1" applyAlignment="1">
      <alignment horizontal="center"/>
    </xf>
    <xf numFmtId="0" fontId="66" fillId="0" borderId="0" xfId="0" applyFont="1" applyAlignment="1">
      <alignment horizontal="left"/>
    </xf>
    <xf numFmtId="0" fontId="27" fillId="19" borderId="38" xfId="1" applyFont="1" applyFill="1" applyBorder="1" applyAlignment="1">
      <alignment horizontal="center" vertical="center" wrapText="1"/>
    </xf>
    <xf numFmtId="0" fontId="28" fillId="20" borderId="0" xfId="1" applyFont="1" applyFill="1" applyAlignment="1">
      <alignment horizontal="center" vertical="top"/>
    </xf>
    <xf numFmtId="0" fontId="6" fillId="11" borderId="0" xfId="0" applyFont="1" applyFill="1"/>
    <xf numFmtId="0" fontId="0" fillId="0" borderId="42" xfId="0" applyBorder="1"/>
    <xf numFmtId="0" fontId="28" fillId="10" borderId="70" xfId="1" applyFont="1" applyFill="1" applyBorder="1" applyAlignment="1">
      <alignment vertical="top" wrapText="1"/>
    </xf>
    <xf numFmtId="0" fontId="30" fillId="10" borderId="0" xfId="0" applyFont="1" applyFill="1"/>
    <xf numFmtId="0" fontId="8" fillId="19" borderId="72" xfId="1" applyFont="1" applyFill="1" applyBorder="1" applyAlignment="1">
      <alignment horizontal="center" vertical="center" wrapText="1"/>
    </xf>
    <xf numFmtId="0" fontId="6" fillId="17" borderId="73" xfId="0" applyFont="1" applyFill="1" applyBorder="1" applyAlignment="1">
      <alignment horizontal="center" wrapText="1"/>
    </xf>
    <xf numFmtId="0" fontId="8" fillId="21" borderId="11" xfId="1" applyFont="1" applyFill="1" applyBorder="1" applyAlignment="1">
      <alignment horizontal="center" vertical="center" wrapText="1"/>
    </xf>
    <xf numFmtId="0" fontId="9" fillId="12" borderId="2" xfId="1" applyFont="1" applyFill="1" applyBorder="1" applyAlignment="1">
      <alignment horizontal="center" vertical="top" wrapText="1"/>
    </xf>
    <xf numFmtId="0" fontId="9" fillId="12" borderId="2" xfId="1" applyFont="1" applyFill="1" applyBorder="1" applyAlignment="1">
      <alignment horizontal="center" vertical="center" wrapText="1"/>
    </xf>
    <xf numFmtId="0" fontId="0" fillId="12" borderId="2" xfId="0" applyFill="1" applyBorder="1" applyAlignment="1">
      <alignment horizontal="center"/>
    </xf>
    <xf numFmtId="0" fontId="0" fillId="12" borderId="5" xfId="0" applyFill="1" applyBorder="1" applyAlignment="1">
      <alignment horizontal="center"/>
    </xf>
    <xf numFmtId="0" fontId="8" fillId="21" borderId="54" xfId="1" applyFont="1" applyFill="1" applyBorder="1" applyAlignment="1">
      <alignment horizontal="center" wrapText="1"/>
    </xf>
    <xf numFmtId="0" fontId="6" fillId="12" borderId="44" xfId="0" applyFont="1" applyFill="1" applyBorder="1" applyAlignment="1">
      <alignment horizontal="center" wrapText="1"/>
    </xf>
    <xf numFmtId="0" fontId="48" fillId="31" borderId="0" xfId="1" applyFont="1" applyFill="1" applyAlignment="1">
      <alignment vertical="top"/>
    </xf>
    <xf numFmtId="0" fontId="72" fillId="10" borderId="57" xfId="0" applyFont="1" applyFill="1" applyBorder="1" applyAlignment="1">
      <alignment horizontal="center" vertical="center" wrapText="1"/>
    </xf>
    <xf numFmtId="0" fontId="73" fillId="10" borderId="0" xfId="0" applyFont="1" applyFill="1"/>
    <xf numFmtId="0" fontId="73" fillId="0" borderId="0" xfId="0" applyFont="1"/>
    <xf numFmtId="0" fontId="65" fillId="6" borderId="3" xfId="4" applyFont="1" applyFill="1" applyBorder="1"/>
    <xf numFmtId="0" fontId="65" fillId="6" borderId="13" xfId="4" applyFont="1" applyFill="1" applyBorder="1" applyAlignment="1">
      <alignment horizontal="center" wrapText="1"/>
    </xf>
    <xf numFmtId="0" fontId="65" fillId="15" borderId="0" xfId="4" applyFont="1" applyFill="1" applyAlignment="1">
      <alignment horizontal="left"/>
    </xf>
    <xf numFmtId="0" fontId="53" fillId="0" borderId="51" xfId="4" applyFont="1" applyBorder="1" applyAlignment="1">
      <alignment horizontal="left" wrapText="1"/>
    </xf>
    <xf numFmtId="0" fontId="67" fillId="0" borderId="45" xfId="4" applyFont="1" applyBorder="1" applyAlignment="1">
      <alignment horizontal="right" wrapText="1"/>
    </xf>
    <xf numFmtId="0" fontId="65" fillId="6" borderId="74" xfId="4" applyFont="1" applyFill="1" applyBorder="1" applyAlignment="1">
      <alignment horizontal="center" wrapText="1"/>
    </xf>
    <xf numFmtId="0" fontId="65" fillId="6" borderId="75" xfId="4" applyFont="1" applyFill="1" applyBorder="1" applyAlignment="1">
      <alignment horizontal="center" wrapText="1"/>
    </xf>
    <xf numFmtId="0" fontId="0" fillId="6" borderId="75" xfId="0" applyFill="1" applyBorder="1"/>
    <xf numFmtId="0" fontId="65" fillId="6" borderId="75" xfId="4" applyFont="1" applyFill="1" applyBorder="1"/>
    <xf numFmtId="0" fontId="65" fillId="6" borderId="76" xfId="4" applyFont="1" applyFill="1" applyBorder="1" applyAlignment="1">
      <alignment horizontal="center" wrapText="1"/>
    </xf>
    <xf numFmtId="0" fontId="65" fillId="6" borderId="77" xfId="4" applyFont="1" applyFill="1" applyBorder="1"/>
    <xf numFmtId="0" fontId="16" fillId="38" borderId="78" xfId="16" applyFont="1" applyFill="1" applyBorder="1"/>
    <xf numFmtId="0" fontId="68" fillId="6" borderId="76" xfId="4" applyFont="1" applyFill="1" applyBorder="1" applyAlignment="1">
      <alignment horizontal="center" wrapText="1"/>
    </xf>
    <xf numFmtId="0" fontId="68" fillId="6" borderId="77" xfId="4" applyFont="1" applyFill="1" applyBorder="1"/>
    <xf numFmtId="0" fontId="68" fillId="6" borderId="75" xfId="4" applyFont="1" applyFill="1" applyBorder="1"/>
    <xf numFmtId="0" fontId="68" fillId="6" borderId="75" xfId="4" applyFont="1" applyFill="1" applyBorder="1" applyAlignment="1">
      <alignment horizontal="center" wrapText="1"/>
    </xf>
    <xf numFmtId="0" fontId="68" fillId="6" borderId="74" xfId="4" applyFont="1" applyFill="1" applyBorder="1" applyAlignment="1">
      <alignment horizontal="center" wrapText="1"/>
    </xf>
    <xf numFmtId="0" fontId="53" fillId="3" borderId="15" xfId="4" applyFont="1" applyFill="1" applyBorder="1" applyAlignment="1">
      <alignment horizontal="left"/>
    </xf>
    <xf numFmtId="0" fontId="29" fillId="14" borderId="15" xfId="4" applyFont="1" applyFill="1" applyBorder="1" applyAlignment="1">
      <alignment horizontal="left"/>
    </xf>
    <xf numFmtId="0" fontId="29" fillId="3" borderId="15" xfId="4" applyFont="1" applyFill="1" applyBorder="1"/>
    <xf numFmtId="16" fontId="65" fillId="0" borderId="46" xfId="4" applyNumberFormat="1" applyFont="1" applyBorder="1" applyAlignment="1">
      <alignment horizontal="right" wrapText="1"/>
    </xf>
    <xf numFmtId="0" fontId="74" fillId="0" borderId="0" xfId="4" applyFont="1" applyAlignment="1">
      <alignment horizontal="left"/>
    </xf>
    <xf numFmtId="0" fontId="29" fillId="0" borderId="0" xfId="4" applyFont="1"/>
    <xf numFmtId="0" fontId="53" fillId="4" borderId="0" xfId="0" applyFont="1" applyFill="1"/>
    <xf numFmtId="0" fontId="0" fillId="0" borderId="49" xfId="0" applyBorder="1" applyAlignment="1">
      <alignment horizontal="left"/>
    </xf>
    <xf numFmtId="0" fontId="65" fillId="11" borderId="0" xfId="5" applyFont="1" applyFill="1"/>
    <xf numFmtId="0" fontId="65" fillId="11" borderId="0" xfId="5" applyFont="1" applyFill="1" applyAlignment="1">
      <alignment horizontal="left" wrapText="1"/>
    </xf>
    <xf numFmtId="0" fontId="6" fillId="11" borderId="0" xfId="0" applyFont="1" applyFill="1" applyAlignment="1">
      <alignment horizontal="right"/>
    </xf>
    <xf numFmtId="0" fontId="29" fillId="0" borderId="4" xfId="1" applyFont="1" applyBorder="1" applyAlignment="1">
      <alignment horizontal="left"/>
    </xf>
    <xf numFmtId="0" fontId="65" fillId="0" borderId="45" xfId="5" applyFont="1" applyBorder="1" applyAlignment="1">
      <alignment horizontal="left"/>
    </xf>
    <xf numFmtId="0" fontId="34" fillId="0" borderId="0" xfId="0" applyFont="1"/>
    <xf numFmtId="0" fontId="44" fillId="0" borderId="0" xfId="4" applyFont="1"/>
    <xf numFmtId="0" fontId="66" fillId="0" borderId="0" xfId="0" applyFont="1"/>
    <xf numFmtId="0" fontId="1" fillId="0" borderId="0" xfId="16" applyFont="1" applyAlignment="1">
      <alignment horizontal="left"/>
    </xf>
    <xf numFmtId="0" fontId="0" fillId="0" borderId="0" xfId="1" applyFont="1" applyAlignment="1">
      <alignment horizontal="left" wrapText="1"/>
    </xf>
    <xf numFmtId="0" fontId="29" fillId="0" borderId="0" xfId="4" applyFont="1" applyAlignment="1">
      <alignment horizontal="left"/>
    </xf>
    <xf numFmtId="0" fontId="44" fillId="0" borderId="0" xfId="1" applyFont="1" applyAlignment="1">
      <alignment horizontal="left"/>
    </xf>
    <xf numFmtId="0" fontId="65" fillId="6" borderId="79" xfId="4" applyFont="1" applyFill="1" applyBorder="1" applyAlignment="1">
      <alignment horizontal="center" wrapText="1"/>
    </xf>
    <xf numFmtId="0" fontId="66" fillId="0" borderId="29" xfId="1" applyFont="1" applyBorder="1" applyAlignment="1">
      <alignment horizontal="center" wrapText="1"/>
    </xf>
    <xf numFmtId="0" fontId="66" fillId="0" borderId="29" xfId="1" applyFont="1" applyBorder="1" applyAlignment="1">
      <alignment horizontal="center" vertical="center" wrapText="1"/>
    </xf>
    <xf numFmtId="0" fontId="66" fillId="0" borderId="29" xfId="1" applyFont="1" applyBorder="1" applyAlignment="1">
      <alignment wrapText="1"/>
    </xf>
    <xf numFmtId="0" fontId="65" fillId="0" borderId="80" xfId="6" applyFont="1" applyBorder="1" applyAlignment="1">
      <alignment horizontal="center" wrapText="1"/>
    </xf>
    <xf numFmtId="0" fontId="65" fillId="5" borderId="75" xfId="6" applyFont="1" applyFill="1" applyBorder="1" applyAlignment="1">
      <alignment horizontal="center" wrapText="1"/>
    </xf>
    <xf numFmtId="0" fontId="65" fillId="0" borderId="81" xfId="6" applyFont="1" applyBorder="1" applyAlignment="1">
      <alignment horizontal="center" wrapText="1"/>
    </xf>
    <xf numFmtId="0" fontId="65" fillId="0" borderId="61" xfId="6" applyFont="1" applyBorder="1" applyAlignment="1">
      <alignment horizontal="center" wrapText="1"/>
    </xf>
    <xf numFmtId="0" fontId="38" fillId="0" borderId="82" xfId="4" applyFont="1" applyBorder="1" applyAlignment="1">
      <alignment horizontal="right"/>
    </xf>
    <xf numFmtId="0" fontId="38" fillId="10" borderId="71" xfId="4" applyFont="1" applyFill="1" applyBorder="1" applyAlignment="1">
      <alignment horizontal="center" wrapText="1"/>
    </xf>
    <xf numFmtId="0" fontId="38" fillId="10" borderId="71" xfId="4" applyFont="1" applyFill="1" applyBorder="1" applyAlignment="1">
      <alignment horizontal="left" wrapText="1"/>
    </xf>
    <xf numFmtId="0" fontId="18" fillId="10" borderId="71" xfId="4" applyFont="1" applyFill="1" applyBorder="1" applyAlignment="1">
      <alignment horizontal="center" wrapText="1"/>
    </xf>
    <xf numFmtId="0" fontId="38" fillId="10" borderId="71" xfId="4" applyFont="1" applyFill="1" applyBorder="1" applyAlignment="1">
      <alignment horizontal="center"/>
    </xf>
    <xf numFmtId="16" fontId="38" fillId="10" borderId="71" xfId="4" applyNumberFormat="1" applyFont="1" applyFill="1" applyBorder="1" applyAlignment="1">
      <alignment horizontal="center" wrapText="1"/>
    </xf>
    <xf numFmtId="0" fontId="38" fillId="11" borderId="71" xfId="4" applyFont="1" applyFill="1" applyBorder="1" applyAlignment="1">
      <alignment horizontal="center" wrapText="1"/>
    </xf>
    <xf numFmtId="0" fontId="6" fillId="10" borderId="71" xfId="1" applyFont="1" applyFill="1" applyBorder="1" applyAlignment="1">
      <alignment horizontal="center"/>
    </xf>
    <xf numFmtId="0" fontId="18" fillId="0" borderId="71" xfId="1" applyFont="1" applyBorder="1" applyAlignment="1">
      <alignment horizontal="center" wrapText="1"/>
    </xf>
    <xf numFmtId="0" fontId="18" fillId="10" borderId="71" xfId="1" applyFont="1" applyFill="1" applyBorder="1" applyAlignment="1">
      <alignment horizontal="center" wrapText="1"/>
    </xf>
    <xf numFmtId="0" fontId="63" fillId="2" borderId="71" xfId="1" applyFont="1" applyFill="1" applyBorder="1" applyAlignment="1">
      <alignment horizontal="center" wrapText="1"/>
    </xf>
    <xf numFmtId="0" fontId="6" fillId="27" borderId="71" xfId="0" applyFont="1" applyFill="1" applyBorder="1" applyAlignment="1">
      <alignment horizontal="center" wrapText="1"/>
    </xf>
    <xf numFmtId="0" fontId="6" fillId="11" borderId="71" xfId="0" applyFont="1" applyFill="1" applyBorder="1" applyAlignment="1">
      <alignment horizontal="center" wrapText="1"/>
    </xf>
    <xf numFmtId="0" fontId="38" fillId="0" borderId="71" xfId="4" applyFont="1" applyBorder="1" applyAlignment="1">
      <alignment horizontal="right"/>
    </xf>
    <xf numFmtId="16" fontId="6" fillId="0" borderId="71" xfId="0" applyNumberFormat="1" applyFont="1" applyBorder="1" applyAlignment="1">
      <alignment horizontal="center" textRotation="90" wrapText="1"/>
    </xf>
    <xf numFmtId="0" fontId="38" fillId="34" borderId="71" xfId="4" applyFont="1" applyFill="1" applyBorder="1" applyAlignment="1">
      <alignment horizontal="center" wrapText="1"/>
    </xf>
    <xf numFmtId="0" fontId="38" fillId="34" borderId="71" xfId="4" applyFont="1" applyFill="1" applyBorder="1" applyAlignment="1">
      <alignment horizontal="center"/>
    </xf>
    <xf numFmtId="0" fontId="6" fillId="10" borderId="71" xfId="0" applyFont="1" applyFill="1" applyBorder="1" applyAlignment="1">
      <alignment wrapText="1"/>
    </xf>
    <xf numFmtId="0" fontId="38" fillId="22" borderId="71" xfId="3" applyFont="1" applyFill="1" applyBorder="1" applyAlignment="1">
      <alignment horizontal="center" wrapText="1"/>
    </xf>
    <xf numFmtId="0" fontId="38" fillId="22" borderId="71" xfId="6" applyFont="1" applyFill="1" applyBorder="1" applyAlignment="1">
      <alignment horizontal="center" wrapText="1"/>
    </xf>
    <xf numFmtId="0" fontId="6" fillId="10" borderId="71" xfId="0" applyFont="1" applyFill="1" applyBorder="1" applyAlignment="1">
      <alignment horizontal="center" wrapText="1"/>
    </xf>
    <xf numFmtId="0" fontId="6" fillId="0" borderId="71" xfId="0" applyFont="1" applyBorder="1" applyAlignment="1">
      <alignment wrapText="1"/>
    </xf>
    <xf numFmtId="0" fontId="18" fillId="39" borderId="71" xfId="0" applyFont="1" applyFill="1" applyBorder="1" applyAlignment="1">
      <alignment horizontal="center" wrapText="1"/>
    </xf>
    <xf numFmtId="0" fontId="31" fillId="0" borderId="0" xfId="4" applyFont="1" applyAlignment="1">
      <alignment horizontal="center" wrapText="1"/>
    </xf>
    <xf numFmtId="0" fontId="38" fillId="11" borderId="8" xfId="4" applyFont="1" applyFill="1" applyBorder="1"/>
    <xf numFmtId="0" fontId="0" fillId="11" borderId="18" xfId="0" applyFill="1" applyBorder="1"/>
    <xf numFmtId="0" fontId="18" fillId="11" borderId="8" xfId="0" applyFont="1" applyFill="1" applyBorder="1" applyAlignment="1">
      <alignment horizontal="right"/>
    </xf>
    <xf numFmtId="0" fontId="32" fillId="11" borderId="18" xfId="0" applyFont="1" applyFill="1" applyBorder="1" applyAlignment="1">
      <alignment horizontal="right"/>
    </xf>
    <xf numFmtId="0" fontId="38" fillId="34" borderId="72" xfId="4" applyFont="1" applyFill="1" applyBorder="1" applyAlignment="1">
      <alignment horizontal="center" wrapText="1"/>
    </xf>
    <xf numFmtId="0" fontId="38" fillId="10" borderId="73" xfId="4" applyFont="1" applyFill="1" applyBorder="1" applyAlignment="1">
      <alignment horizontal="center" wrapText="1"/>
    </xf>
    <xf numFmtId="0" fontId="29" fillId="0" borderId="0" xfId="5" applyFont="1" applyAlignment="1">
      <alignment horizontal="left"/>
    </xf>
    <xf numFmtId="0" fontId="29" fillId="0" borderId="0" xfId="1" quotePrefix="1" applyFont="1" applyAlignment="1">
      <alignment horizontal="left"/>
    </xf>
    <xf numFmtId="0" fontId="0" fillId="32" borderId="0" xfId="0" applyFill="1" applyAlignment="1">
      <alignment horizontal="left"/>
    </xf>
    <xf numFmtId="0" fontId="68" fillId="0" borderId="0" xfId="4" applyFont="1" applyAlignment="1">
      <alignment horizontal="left" wrapText="1"/>
    </xf>
    <xf numFmtId="0" fontId="65" fillId="0" borderId="68" xfId="4" applyFont="1" applyBorder="1" applyAlignment="1">
      <alignment horizontal="left" wrapText="1"/>
    </xf>
    <xf numFmtId="0" fontId="18" fillId="0" borderId="68" xfId="5" applyFont="1" applyBorder="1" applyAlignment="1">
      <alignment horizontal="right" wrapText="1"/>
    </xf>
    <xf numFmtId="0" fontId="65" fillId="0" borderId="67" xfId="4" applyFont="1" applyBorder="1" applyAlignment="1">
      <alignment horizontal="left" wrapText="1"/>
    </xf>
    <xf numFmtId="0" fontId="18" fillId="10" borderId="83" xfId="4" applyFont="1" applyFill="1" applyBorder="1" applyAlignment="1">
      <alignment horizontal="center" wrapText="1"/>
    </xf>
    <xf numFmtId="0" fontId="53" fillId="23" borderId="15" xfId="4" applyFont="1" applyFill="1" applyBorder="1" applyAlignment="1">
      <alignment horizontal="left"/>
    </xf>
    <xf numFmtId="0" fontId="29" fillId="7" borderId="15" xfId="4" applyFont="1" applyFill="1" applyBorder="1" applyAlignment="1">
      <alignment horizontal="left"/>
    </xf>
    <xf numFmtId="0" fontId="29" fillId="9" borderId="15" xfId="4" applyFont="1" applyFill="1" applyBorder="1" applyAlignment="1">
      <alignment horizontal="left"/>
    </xf>
    <xf numFmtId="0" fontId="29" fillId="8" borderId="15" xfId="5" applyFont="1" applyFill="1" applyBorder="1" applyAlignment="1">
      <alignment horizontal="left"/>
    </xf>
    <xf numFmtId="0" fontId="53" fillId="2" borderId="15" xfId="0" applyFont="1" applyFill="1" applyBorder="1"/>
    <xf numFmtId="0" fontId="53" fillId="3" borderId="15" xfId="0" applyFont="1" applyFill="1" applyBorder="1"/>
    <xf numFmtId="0" fontId="0" fillId="24" borderId="15" xfId="0" applyFill="1" applyBorder="1"/>
    <xf numFmtId="0" fontId="53" fillId="24" borderId="15" xfId="0" applyFont="1" applyFill="1" applyBorder="1"/>
    <xf numFmtId="0" fontId="53" fillId="5" borderId="15" xfId="0" applyFont="1" applyFill="1" applyBorder="1"/>
    <xf numFmtId="0" fontId="53" fillId="8" borderId="15" xfId="0" applyFont="1" applyFill="1" applyBorder="1"/>
    <xf numFmtId="0" fontId="53" fillId="17" borderId="15" xfId="0" applyFont="1" applyFill="1" applyBorder="1"/>
    <xf numFmtId="0" fontId="29" fillId="0" borderId="3" xfId="4" applyFont="1" applyBorder="1" applyAlignment="1">
      <alignment horizontal="left"/>
    </xf>
    <xf numFmtId="0" fontId="65" fillId="23" borderId="0" xfId="5" applyFont="1" applyFill="1" applyAlignment="1">
      <alignment horizontal="left" wrapText="1"/>
    </xf>
    <xf numFmtId="0" fontId="29" fillId="23" borderId="15" xfId="1" applyFont="1" applyFill="1" applyBorder="1" applyAlignment="1">
      <alignment horizontal="left"/>
    </xf>
    <xf numFmtId="0" fontId="6" fillId="11" borderId="0" xfId="0" applyFont="1" applyFill="1" applyAlignment="1">
      <alignment horizontal="center"/>
    </xf>
    <xf numFmtId="0" fontId="6" fillId="0" borderId="36" xfId="0" applyFont="1" applyBorder="1" applyAlignment="1">
      <alignment horizontal="center" wrapText="1"/>
    </xf>
    <xf numFmtId="0" fontId="6" fillId="0" borderId="35" xfId="0" applyFont="1" applyBorder="1" applyAlignment="1">
      <alignment horizontal="center" wrapText="1"/>
    </xf>
    <xf numFmtId="0" fontId="6" fillId="0" borderId="37" xfId="0" applyFont="1" applyBorder="1" applyAlignment="1">
      <alignment horizontal="center" wrapText="1"/>
    </xf>
    <xf numFmtId="0" fontId="6" fillId="0" borderId="84" xfId="0" applyFont="1" applyBorder="1" applyAlignment="1">
      <alignment horizontal="center" wrapText="1"/>
    </xf>
    <xf numFmtId="0" fontId="32" fillId="0" borderId="85" xfId="0" applyFont="1" applyBorder="1" applyAlignment="1">
      <alignment horizontal="center" wrapText="1"/>
    </xf>
    <xf numFmtId="0" fontId="6" fillId="11" borderId="8" xfId="0" applyFont="1" applyFill="1" applyBorder="1" applyAlignment="1">
      <alignment horizontal="left"/>
    </xf>
    <xf numFmtId="0" fontId="0" fillId="11" borderId="21" xfId="0" applyFill="1" applyBorder="1" applyAlignment="1">
      <alignment horizontal="center"/>
    </xf>
    <xf numFmtId="0" fontId="6" fillId="11" borderId="21" xfId="0" applyFont="1" applyFill="1" applyBorder="1" applyAlignment="1">
      <alignment horizontal="center"/>
    </xf>
    <xf numFmtId="0" fontId="32" fillId="11" borderId="18" xfId="0" applyFont="1" applyFill="1" applyBorder="1" applyAlignment="1">
      <alignment horizontal="center"/>
    </xf>
    <xf numFmtId="0" fontId="6" fillId="0" borderId="0" xfId="0" applyFont="1" applyAlignment="1">
      <alignment wrapText="1"/>
    </xf>
    <xf numFmtId="0" fontId="0" fillId="40" borderId="0" xfId="0" applyFill="1"/>
    <xf numFmtId="0" fontId="6" fillId="40" borderId="0" xfId="0" applyFont="1" applyFill="1" applyAlignment="1">
      <alignment wrapText="1"/>
    </xf>
    <xf numFmtId="0" fontId="32" fillId="11" borderId="72" xfId="0" applyFont="1" applyFill="1" applyBorder="1" applyAlignment="1">
      <alignment horizontal="center" wrapText="1"/>
    </xf>
    <xf numFmtId="0" fontId="37" fillId="0" borderId="0" xfId="0" applyFont="1"/>
    <xf numFmtId="0" fontId="38" fillId="41" borderId="6" xfId="4" applyFont="1" applyFill="1" applyBorder="1" applyAlignment="1">
      <alignment horizontal="center" wrapText="1"/>
    </xf>
    <xf numFmtId="0" fontId="0" fillId="41" borderId="0" xfId="0" applyFill="1" applyAlignment="1">
      <alignment horizontal="center"/>
    </xf>
    <xf numFmtId="0" fontId="38" fillId="41" borderId="7" xfId="4" applyFont="1" applyFill="1" applyBorder="1" applyAlignment="1">
      <alignment horizontal="center" wrapText="1"/>
    </xf>
    <xf numFmtId="0" fontId="38" fillId="41" borderId="19" xfId="4" applyFont="1" applyFill="1" applyBorder="1" applyAlignment="1">
      <alignment horizontal="center" wrapText="1"/>
    </xf>
    <xf numFmtId="0" fontId="65" fillId="41" borderId="0" xfId="4" applyFont="1" applyFill="1" applyAlignment="1">
      <alignment horizontal="center" wrapText="1"/>
    </xf>
    <xf numFmtId="0" fontId="29" fillId="11" borderId="0" xfId="0" applyFont="1" applyFill="1" applyAlignment="1">
      <alignment horizontal="center"/>
    </xf>
    <xf numFmtId="0" fontId="65" fillId="11" borderId="0" xfId="4" applyFont="1" applyFill="1" applyAlignment="1">
      <alignment horizontal="left" wrapText="1"/>
    </xf>
    <xf numFmtId="16" fontId="65" fillId="0" borderId="0" xfId="4" applyNumberFormat="1" applyFont="1" applyAlignment="1">
      <alignment horizontal="center" wrapText="1"/>
    </xf>
    <xf numFmtId="16" fontId="68" fillId="0" borderId="0" xfId="4" applyNumberFormat="1" applyFont="1" applyAlignment="1">
      <alignment horizontal="center" wrapText="1"/>
    </xf>
    <xf numFmtId="16" fontId="65" fillId="0" borderId="0" xfId="4" applyNumberFormat="1" applyFont="1" applyAlignment="1">
      <alignment horizontal="left" wrapText="1"/>
    </xf>
    <xf numFmtId="0" fontId="6" fillId="42" borderId="71" xfId="0" applyFont="1" applyFill="1" applyBorder="1" applyAlignment="1">
      <alignment horizontal="center" wrapText="1"/>
    </xf>
    <xf numFmtId="0" fontId="31" fillId="11" borderId="51" xfId="4" applyFont="1" applyFill="1" applyBorder="1" applyAlignment="1">
      <alignment horizontal="left" wrapText="1"/>
    </xf>
    <xf numFmtId="0" fontId="32" fillId="11" borderId="45" xfId="4" applyFont="1" applyFill="1" applyBorder="1" applyAlignment="1">
      <alignment horizontal="right" wrapText="1"/>
    </xf>
    <xf numFmtId="0" fontId="31" fillId="11" borderId="15" xfId="4" applyFont="1" applyFill="1" applyBorder="1" applyAlignment="1">
      <alignment horizontal="left"/>
    </xf>
    <xf numFmtId="0" fontId="31" fillId="11" borderId="0" xfId="4" applyFont="1" applyFill="1" applyAlignment="1">
      <alignment horizontal="left" wrapText="1"/>
    </xf>
    <xf numFmtId="0" fontId="0" fillId="0" borderId="0" xfId="0" quotePrefix="1" applyAlignment="1">
      <alignment horizontal="center" vertical="top" wrapText="1"/>
    </xf>
    <xf numFmtId="0" fontId="0" fillId="0" borderId="0" xfId="0" applyAlignment="1">
      <alignment horizontal="center" vertical="top" wrapText="1"/>
    </xf>
    <xf numFmtId="0" fontId="14" fillId="28" borderId="2" xfId="0" applyFont="1" applyFill="1" applyBorder="1" applyAlignment="1">
      <alignment horizontal="center"/>
    </xf>
    <xf numFmtId="0" fontId="14" fillId="28" borderId="0" xfId="0" applyFont="1" applyFill="1" applyAlignment="1">
      <alignment horizontal="center"/>
    </xf>
    <xf numFmtId="0" fontId="14" fillId="28" borderId="27" xfId="0" applyFont="1" applyFill="1" applyBorder="1" applyAlignment="1">
      <alignment horizontal="center"/>
    </xf>
    <xf numFmtId="0" fontId="14" fillId="3" borderId="28" xfId="0" applyFont="1" applyFill="1" applyBorder="1" applyAlignment="1">
      <alignment horizontal="center"/>
    </xf>
    <xf numFmtId="0" fontId="14" fillId="3" borderId="16" xfId="0" applyFont="1" applyFill="1" applyBorder="1" applyAlignment="1">
      <alignment horizontal="center"/>
    </xf>
    <xf numFmtId="0" fontId="14" fillId="3" borderId="27" xfId="0" applyFont="1" applyFill="1" applyBorder="1" applyAlignment="1">
      <alignment horizontal="center"/>
    </xf>
    <xf numFmtId="0" fontId="7" fillId="7" borderId="52" xfId="0" applyFont="1" applyFill="1" applyBorder="1" applyAlignment="1">
      <alignment horizontal="left" vertical="top"/>
    </xf>
    <xf numFmtId="0" fontId="7" fillId="7" borderId="53" xfId="0" applyFont="1" applyFill="1" applyBorder="1" applyAlignment="1">
      <alignment horizontal="left" vertical="top"/>
    </xf>
    <xf numFmtId="0" fontId="44" fillId="3" borderId="43" xfId="0" applyFont="1" applyFill="1" applyBorder="1" applyAlignment="1">
      <alignment horizontal="center" vertical="top"/>
    </xf>
    <xf numFmtId="0" fontId="14" fillId="28" borderId="8" xfId="0" applyFont="1" applyFill="1" applyBorder="1" applyAlignment="1">
      <alignment horizontal="center"/>
    </xf>
    <xf numFmtId="0" fontId="14" fillId="28" borderId="21" xfId="0" applyFont="1" applyFill="1" applyBorder="1" applyAlignment="1">
      <alignment horizontal="center"/>
    </xf>
    <xf numFmtId="0" fontId="14" fillId="28" borderId="18" xfId="0" applyFont="1" applyFill="1" applyBorder="1" applyAlignment="1">
      <alignment horizontal="center"/>
    </xf>
    <xf numFmtId="0" fontId="14" fillId="28" borderId="28" xfId="0" applyFont="1" applyFill="1" applyBorder="1" applyAlignment="1">
      <alignment horizontal="center"/>
    </xf>
    <xf numFmtId="0" fontId="14" fillId="28" borderId="16" xfId="0" applyFont="1" applyFill="1" applyBorder="1" applyAlignment="1">
      <alignment horizontal="center"/>
    </xf>
    <xf numFmtId="0" fontId="7" fillId="7" borderId="43" xfId="0" applyFont="1" applyFill="1" applyBorder="1" applyAlignment="1">
      <alignment horizontal="center" vertical="top" wrapText="1"/>
    </xf>
    <xf numFmtId="0" fontId="20" fillId="3" borderId="43" xfId="0" applyFont="1" applyFill="1" applyBorder="1" applyAlignment="1">
      <alignment horizontal="center" vertical="top"/>
    </xf>
    <xf numFmtId="0" fontId="20" fillId="3" borderId="43" xfId="0" applyFont="1" applyFill="1" applyBorder="1" applyAlignment="1">
      <alignment horizontal="center" vertical="top" wrapText="1"/>
    </xf>
    <xf numFmtId="0" fontId="7" fillId="7" borderId="52" xfId="0" applyFont="1" applyFill="1" applyBorder="1" applyAlignment="1">
      <alignment horizontal="center" vertical="top" wrapText="1"/>
    </xf>
    <xf numFmtId="0" fontId="7" fillId="7" borderId="55" xfId="0" applyFont="1" applyFill="1" applyBorder="1" applyAlignment="1">
      <alignment horizontal="center" vertical="top" wrapText="1"/>
    </xf>
    <xf numFmtId="0" fontId="7" fillId="7" borderId="53" xfId="0" applyFont="1" applyFill="1" applyBorder="1" applyAlignment="1">
      <alignment horizontal="center" vertical="top" wrapText="1"/>
    </xf>
    <xf numFmtId="0" fontId="7" fillId="7" borderId="47" xfId="0" applyFont="1" applyFill="1" applyBorder="1" applyAlignment="1">
      <alignment horizontal="center" vertical="top" wrapText="1"/>
    </xf>
    <xf numFmtId="14" fontId="13" fillId="0" borderId="28" xfId="0" applyNumberFormat="1" applyFont="1" applyBorder="1" applyAlignment="1">
      <alignment horizontal="center" vertical="center"/>
    </xf>
    <xf numFmtId="14" fontId="13" fillId="0" borderId="27" xfId="0" applyNumberFormat="1" applyFont="1" applyBorder="1" applyAlignment="1">
      <alignment horizontal="center" vertical="center"/>
    </xf>
    <xf numFmtId="0" fontId="14" fillId="0" borderId="28" xfId="0" applyFont="1" applyBorder="1" applyAlignment="1">
      <alignment horizontal="center" vertical="center"/>
    </xf>
    <xf numFmtId="0" fontId="14" fillId="0" borderId="16" xfId="0" applyFont="1" applyBorder="1" applyAlignment="1">
      <alignment horizontal="center" vertical="center"/>
    </xf>
    <xf numFmtId="0" fontId="14" fillId="0" borderId="27" xfId="0" applyFont="1" applyBorder="1" applyAlignment="1">
      <alignment horizontal="center" vertical="center"/>
    </xf>
  </cellXfs>
  <cellStyles count="22">
    <cellStyle name="Excel Built-in Normal" xfId="10" xr:uid="{7A3A58BA-CC16-4340-B5F2-F1EDEA63F046}"/>
    <cellStyle name="Hyperlink" xfId="8" builtinId="8"/>
    <cellStyle name="Normal" xfId="0" builtinId="0"/>
    <cellStyle name="Normal 2" xfId="1" xr:uid="{00000000-0005-0000-0000-000002000000}"/>
    <cellStyle name="Normal 2 2" xfId="14" xr:uid="{00000000-0005-0000-0000-000031000000}"/>
    <cellStyle name="Normal 2 2 2" xfId="20" xr:uid="{1311220C-F435-40EE-B4BB-1CDB0847A117}"/>
    <cellStyle name="Normal 3" xfId="2" xr:uid="{00000000-0005-0000-0000-000003000000}"/>
    <cellStyle name="Normal 3 2" xfId="13" xr:uid="{00000000-0005-0000-0000-000031000000}"/>
    <cellStyle name="Normal 3 2 2" xfId="19" xr:uid="{DECC4BC6-BB91-42AA-8308-6AA00BA09879}"/>
    <cellStyle name="Normal 4" xfId="9" xr:uid="{2A909CB0-697E-48BB-A0CB-0CFFD2F47C84}"/>
    <cellStyle name="Normal 4 2" xfId="15" xr:uid="{00000000-0005-0000-0000-000033000000}"/>
    <cellStyle name="Normal 4 2 2" xfId="21" xr:uid="{BE753413-6FCE-4FE8-B2BC-BEF8DA92FC86}"/>
    <cellStyle name="Normal 5" xfId="11" xr:uid="{00000000-0005-0000-0000-00003B000000}"/>
    <cellStyle name="Normal 5 2" xfId="17" xr:uid="{6123F5E4-681B-420C-AEE9-7ED370D0C2F0}"/>
    <cellStyle name="Normal 6" xfId="12" xr:uid="{00000000-0005-0000-0000-00003C000000}"/>
    <cellStyle name="Normal 6 2" xfId="18" xr:uid="{A1FFDD32-1FF7-44DB-9381-1E12FFD593C3}"/>
    <cellStyle name="Normal_Sheet2" xfId="3" xr:uid="{00000000-0005-0000-0000-000004000000}"/>
    <cellStyle name="Normal_Sheet3" xfId="4" xr:uid="{00000000-0005-0000-0000-000005000000}"/>
    <cellStyle name="Normal_Sheet3 2" xfId="5" xr:uid="{00000000-0005-0000-0000-000006000000}"/>
    <cellStyle name="Normal_Sheet3 2 2" xfId="16" xr:uid="{F273ABFE-2472-4773-B30F-0DFD9B25674B}"/>
    <cellStyle name="Normal_SPECIES LISTS" xfId="6" xr:uid="{00000000-0005-0000-0000-000008000000}"/>
    <cellStyle name="Normal_TEST IMPORT" xfId="7" xr:uid="{00000000-0005-0000-0000-000009000000}"/>
  </cellStyles>
  <dxfs count="9">
    <dxf>
      <fill>
        <patternFill patternType="none">
          <bgColor auto="1"/>
        </patternFill>
      </fill>
    </dxf>
    <dxf>
      <fill>
        <patternFill>
          <bgColor rgb="FF00B050"/>
        </patternFill>
      </fill>
    </dxf>
    <dxf>
      <fill>
        <patternFill>
          <bgColor rgb="FFFFC000"/>
        </patternFill>
      </fill>
    </dxf>
    <dxf>
      <fill>
        <patternFill>
          <bgColor rgb="FFFF0000"/>
        </patternFill>
      </fill>
    </dxf>
    <dxf>
      <font>
        <color rgb="FF006100"/>
      </font>
      <fill>
        <patternFill>
          <bgColor rgb="FFC6EFCE"/>
        </patternFill>
      </fill>
    </dxf>
    <dxf>
      <fill>
        <patternFill>
          <bgColor rgb="FFFFC7CE"/>
        </patternFill>
      </fill>
    </dxf>
    <dxf>
      <fill>
        <patternFill>
          <bgColor rgb="FFFF0000"/>
        </patternFill>
      </fill>
    </dxf>
    <dxf>
      <font>
        <b val="0"/>
        <i/>
        <strike val="0"/>
      </font>
      <fill>
        <patternFill>
          <bgColor rgb="FFFFFF00"/>
        </patternFill>
      </fill>
    </dxf>
    <dxf>
      <fill>
        <patternFill>
          <bgColor rgb="FFFF0000"/>
        </patternFill>
      </fill>
    </dxf>
  </dxfs>
  <tableStyles count="1" defaultTableStyle="TableStyleMedium2" defaultPivotStyle="PivotStyleLight16">
    <tableStyle name="Invisible" pivot="0" table="0" count="0" xr9:uid="{BA1DD1AD-EE77-4AC2-BB7C-063867DF6E02}"/>
  </tableStyles>
  <colors>
    <mruColors>
      <color rgb="FFFFFF00"/>
      <color rgb="FFFF33CC"/>
      <color rgb="FF008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23815</xdr:rowOff>
    </xdr:from>
    <xdr:to>
      <xdr:col>1</xdr:col>
      <xdr:colOff>957331</xdr:colOff>
      <xdr:row>0</xdr:row>
      <xdr:rowOff>964409</xdr:rowOff>
    </xdr:to>
    <xdr:pic>
      <xdr:nvPicPr>
        <xdr:cNvPr id="3" name="Picture 2">
          <a:extLst>
            <a:ext uri="{FF2B5EF4-FFF2-40B4-BE49-F238E27FC236}">
              <a16:creationId xmlns:a16="http://schemas.microsoft.com/office/drawing/2014/main" id="{6FC5D1C5-ECDC-4930-BC8F-F1F1ABBDAA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094" y="23815"/>
          <a:ext cx="957331" cy="940594"/>
        </a:xfrm>
        <a:prstGeom prst="rect">
          <a:avLst/>
        </a:prstGeom>
        <a:solidFill>
          <a:schemeClr val="bg1"/>
        </a:solid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53</xdr:col>
      <xdr:colOff>280147</xdr:colOff>
      <xdr:row>1</xdr:row>
      <xdr:rowOff>37028</xdr:rowOff>
    </xdr:from>
    <xdr:ext cx="3054362" cy="264560"/>
    <xdr:sp macro="" textlink="">
      <xdr:nvSpPr>
        <xdr:cNvPr id="3" name="TextBox 2">
          <a:extLst>
            <a:ext uri="{FF2B5EF4-FFF2-40B4-BE49-F238E27FC236}">
              <a16:creationId xmlns:a16="http://schemas.microsoft.com/office/drawing/2014/main" id="{5DDD55B2-B146-47CD-9CA6-CF67C18A85E9}"/>
            </a:ext>
          </a:extLst>
        </xdr:cNvPr>
        <xdr:cNvSpPr txBox="1"/>
      </xdr:nvSpPr>
      <xdr:spPr>
        <a:xfrm>
          <a:off x="34578430" y="37028"/>
          <a:ext cx="305436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i="1"/>
            <a:t>=VLOOKUP(X3,'Input Lists'!$F$2:$M$762,3,FALSE)</a:t>
          </a:r>
        </a:p>
      </xdr:txBody>
    </xdr:sp>
    <xdr:clientData/>
  </xdr:oneCellAnchor>
  <xdr:twoCellAnchor editAs="oneCell">
    <xdr:from>
      <xdr:col>51</xdr:col>
      <xdr:colOff>537883</xdr:colOff>
      <xdr:row>879</xdr:row>
      <xdr:rowOff>168088</xdr:rowOff>
    </xdr:from>
    <xdr:to>
      <xdr:col>60</xdr:col>
      <xdr:colOff>543063</xdr:colOff>
      <xdr:row>902</xdr:row>
      <xdr:rowOff>177053</xdr:rowOff>
    </xdr:to>
    <xdr:pic>
      <xdr:nvPicPr>
        <xdr:cNvPr id="4" name="Picture 3">
          <a:extLst>
            <a:ext uri="{FF2B5EF4-FFF2-40B4-BE49-F238E27FC236}">
              <a16:creationId xmlns:a16="http://schemas.microsoft.com/office/drawing/2014/main" id="{7FC74DDB-95B6-4230-9132-2D17267344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154030" y="155078206"/>
          <a:ext cx="9525794"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108857</xdr:colOff>
      <xdr:row>0</xdr:row>
      <xdr:rowOff>64636</xdr:rowOff>
    </xdr:from>
    <xdr:to>
      <xdr:col>1</xdr:col>
      <xdr:colOff>612322</xdr:colOff>
      <xdr:row>0</xdr:row>
      <xdr:rowOff>632590</xdr:rowOff>
    </xdr:to>
    <xdr:pic>
      <xdr:nvPicPr>
        <xdr:cNvPr id="2" name="Picture 1">
          <a:extLst>
            <a:ext uri="{FF2B5EF4-FFF2-40B4-BE49-F238E27FC236}">
              <a16:creationId xmlns:a16="http://schemas.microsoft.com/office/drawing/2014/main" id="{EF46A87C-0729-421C-8199-F6548E48DB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8214" y="64636"/>
          <a:ext cx="503465" cy="567954"/>
        </a:xfrm>
        <a:prstGeom prst="rect">
          <a:avLst/>
        </a:prstGeom>
        <a:solidFill>
          <a:schemeClr val="bg1"/>
        </a:solid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amon/OneDrive/Documents/WANOSCG/WANOSCG%20Database/Main%20Database/WANOSCG%20ORCHID%20SIGHTINGS%20TEMPLATE%2025.2.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6e89e136e6084b/Documents/WANOSCG/Committee/Membership_Officer%20List%20Historical/WANOSCG%20Member%20Species%20Naming%20150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IGHTINGS INPUT TEMPLATE"/>
      <sheetName val="SIGHTINGS PRINTOUT"/>
      <sheetName val="#Input Lists#"/>
      <sheetName val="#Location List#"/>
      <sheetName val="DPaW Districts"/>
    </sheetNames>
    <sheetDataSet>
      <sheetData sheetId="0"/>
      <sheetData sheetId="1"/>
      <sheetData sheetId="2"/>
      <sheetData sheetId="3">
        <row r="2">
          <cell r="B2" t="str">
            <v>Arthrochilus</v>
          </cell>
          <cell r="G2" t="str">
            <v>Arthrochilus byrnesii</v>
          </cell>
          <cell r="H2">
            <v>1209</v>
          </cell>
          <cell r="I2" t="str">
            <v>Arthrochilus</v>
          </cell>
          <cell r="J2" t="str">
            <v>byrnesii</v>
          </cell>
          <cell r="K2" t="str">
            <v>N</v>
          </cell>
          <cell r="L2" t="str">
            <v>Spinifex elbow orchid</v>
          </cell>
          <cell r="AM2" t="str">
            <v>0</v>
          </cell>
          <cell r="AP2" t="str">
            <v>Flowering</v>
          </cell>
          <cell r="AS2" t="str">
            <v>GDA 94</v>
          </cell>
          <cell r="AV2" t="str">
            <v>Normal</v>
          </cell>
          <cell r="BB2" t="str">
            <v>Pristine</v>
          </cell>
          <cell r="BC2" t="str">
            <v>Plants</v>
          </cell>
          <cell r="BD2" t="str">
            <v>Degree.decimal</v>
          </cell>
        </row>
        <row r="3">
          <cell r="G3" t="str">
            <v>Caladenia abbreviata</v>
          </cell>
          <cell r="H3">
            <v>962</v>
          </cell>
          <cell r="I3" t="str">
            <v>Caladenia</v>
          </cell>
          <cell r="J3" t="str">
            <v>abbreviata</v>
          </cell>
          <cell r="K3" t="str">
            <v>S</v>
          </cell>
          <cell r="L3" t="str">
            <v>Coastal Spider Orchid</v>
          </cell>
          <cell r="AM3" t="str">
            <v>1-5</v>
          </cell>
          <cell r="AP3" t="str">
            <v>Gone to Seed</v>
          </cell>
          <cell r="AS3" t="str">
            <v>WGS 84</v>
          </cell>
          <cell r="AV3" t="str">
            <v>Albino-white</v>
          </cell>
          <cell r="BB3" t="str">
            <v>Excellent</v>
          </cell>
          <cell r="BC3" t="str">
            <v>Clumps</v>
          </cell>
          <cell r="BD3" t="str">
            <v>DegreeMin</v>
          </cell>
        </row>
        <row r="4">
          <cell r="G4" t="str">
            <v>Caladenia ambusta</v>
          </cell>
          <cell r="H4">
            <v>956</v>
          </cell>
          <cell r="I4" t="str">
            <v>Caladenia</v>
          </cell>
          <cell r="J4" t="str">
            <v>ambusta</v>
          </cell>
          <cell r="K4" t="str">
            <v>S</v>
          </cell>
          <cell r="L4" t="str">
            <v xml:space="preserve">Boranup Spider Orchid </v>
          </cell>
          <cell r="AM4" t="str">
            <v>6-20</v>
          </cell>
          <cell r="AP4" t="str">
            <v>Bud</v>
          </cell>
          <cell r="AS4" t="str">
            <v>WGS 72</v>
          </cell>
          <cell r="AV4" t="str">
            <v>Chloro-green</v>
          </cell>
          <cell r="BB4" t="str">
            <v>Very good</v>
          </cell>
          <cell r="BC4" t="str">
            <v>Clonal stems</v>
          </cell>
          <cell r="BD4" t="str">
            <v>DegreeMinSec</v>
          </cell>
        </row>
        <row r="5">
          <cell r="G5" t="str">
            <v>Caladenia applanata</v>
          </cell>
          <cell r="H5">
            <v>418</v>
          </cell>
          <cell r="I5" t="str">
            <v>Caladenia</v>
          </cell>
          <cell r="J5" t="str">
            <v>applanata</v>
          </cell>
          <cell r="K5" t="str">
            <v>S</v>
          </cell>
          <cell r="L5" t="str">
            <v>_See subspecies</v>
          </cell>
          <cell r="AM5" t="str">
            <v>21-100</v>
          </cell>
          <cell r="AP5" t="str">
            <v>Leaf Only</v>
          </cell>
          <cell r="AS5" t="str">
            <v>AGD 84</v>
          </cell>
          <cell r="AV5" t="str">
            <v>Lutea-yellow</v>
          </cell>
          <cell r="BB5" t="str">
            <v>Good</v>
          </cell>
          <cell r="BD5" t="str">
            <v>UTMs</v>
          </cell>
        </row>
        <row r="6">
          <cell r="G6" t="str">
            <v>Caladenia applanata subsp. applanata</v>
          </cell>
          <cell r="H6">
            <v>482</v>
          </cell>
          <cell r="I6" t="str">
            <v>Caladenia</v>
          </cell>
          <cell r="J6" t="str">
            <v>applanata subsp. applanata</v>
          </cell>
          <cell r="K6" t="str">
            <v>S</v>
          </cell>
          <cell r="L6" t="str">
            <v>Broad-lipped Spider Orchid</v>
          </cell>
          <cell r="AM6" t="str">
            <v>100+</v>
          </cell>
          <cell r="AP6" t="str">
            <v>Finished</v>
          </cell>
          <cell r="AS6" t="str">
            <v>AGD 66</v>
          </cell>
          <cell r="AV6" t="str">
            <v>Mutant</v>
          </cell>
          <cell r="BB6" t="str">
            <v>Degraded</v>
          </cell>
          <cell r="BD6" t="str">
            <v>Interpreted not recorded</v>
          </cell>
        </row>
        <row r="7">
          <cell r="G7" t="str">
            <v>Caladenia applanata subsp. erubescens</v>
          </cell>
          <cell r="H7">
            <v>483</v>
          </cell>
          <cell r="I7" t="str">
            <v>Caladenia</v>
          </cell>
          <cell r="J7" t="str">
            <v>applanata subsp. erubescens</v>
          </cell>
          <cell r="K7" t="str">
            <v>S</v>
          </cell>
          <cell r="L7" t="str">
            <v>Rose Spider Orchid</v>
          </cell>
          <cell r="AM7" t="str">
            <v>OR type any number</v>
          </cell>
          <cell r="AP7" t="str">
            <v>Nothing seen</v>
          </cell>
          <cell r="AS7" t="str">
            <v>Unknow</v>
          </cell>
          <cell r="AV7" t="str">
            <v>Hybrid</v>
          </cell>
          <cell r="BB7" t="str">
            <v>Completely degraded</v>
          </cell>
          <cell r="BD7" t="str">
            <v>Not Recorded</v>
          </cell>
        </row>
        <row r="8">
          <cell r="G8" t="str">
            <v>Caladenia arenicola</v>
          </cell>
          <cell r="H8">
            <v>484</v>
          </cell>
          <cell r="I8" t="str">
            <v>Caladenia</v>
          </cell>
          <cell r="J8" t="str">
            <v>arenicola</v>
          </cell>
          <cell r="K8" t="str">
            <v>S</v>
          </cell>
          <cell r="L8" t="str">
            <v>Carousel Spider Orchid</v>
          </cell>
          <cell r="AP8" t="str">
            <v>Look here some time</v>
          </cell>
        </row>
        <row r="9">
          <cell r="G9" t="str">
            <v>Caladenia arenicola x longicauda subsp. calcigena</v>
          </cell>
          <cell r="H9">
            <v>1131</v>
          </cell>
          <cell r="I9" t="str">
            <v>Caladenia</v>
          </cell>
          <cell r="J9" t="str">
            <v>arenicola x longicauda subsp. calcigena</v>
          </cell>
          <cell r="K9" t="str">
            <v>S</v>
          </cell>
          <cell r="L9" t="str">
            <v>_Unnamed Hybrid</v>
          </cell>
        </row>
        <row r="10">
          <cell r="G10" t="str">
            <v>Caladenia arrecta</v>
          </cell>
          <cell r="H10">
            <v>485</v>
          </cell>
          <cell r="I10" t="str">
            <v>Caladenia</v>
          </cell>
          <cell r="J10" t="str">
            <v>arrecta</v>
          </cell>
          <cell r="K10" t="str">
            <v>S</v>
          </cell>
          <cell r="L10" t="str">
            <v>Reaching Spider Orchid</v>
          </cell>
        </row>
        <row r="11">
          <cell r="G11" t="str">
            <v>Caladenia attingens</v>
          </cell>
          <cell r="H11">
            <v>419</v>
          </cell>
          <cell r="I11" t="str">
            <v>Caladenia</v>
          </cell>
          <cell r="J11" t="str">
            <v>attingens</v>
          </cell>
          <cell r="K11" t="str">
            <v>S</v>
          </cell>
          <cell r="L11" t="str">
            <v>_See subspecies</v>
          </cell>
        </row>
        <row r="12">
          <cell r="G12" t="str">
            <v>Caladenia attingens subsp. attingens</v>
          </cell>
          <cell r="H12">
            <v>486</v>
          </cell>
          <cell r="I12" t="str">
            <v>Caladenia</v>
          </cell>
          <cell r="J12" t="str">
            <v>attingens subsp. attingens</v>
          </cell>
          <cell r="K12" t="str">
            <v>S</v>
          </cell>
          <cell r="L12" t="str">
            <v>Forest Mantis Orchid</v>
          </cell>
        </row>
        <row r="13">
          <cell r="G13" t="str">
            <v>Caladenia attingens subsp. effusa</v>
          </cell>
          <cell r="H13">
            <v>1211</v>
          </cell>
          <cell r="I13" t="str">
            <v>Caladenia</v>
          </cell>
          <cell r="J13" t="str">
            <v>attingens subsp. effusa</v>
          </cell>
          <cell r="K13" t="str">
            <v>S</v>
          </cell>
          <cell r="L13" t="str">
            <v>Granite Mantis Orchid</v>
          </cell>
        </row>
        <row r="14">
          <cell r="G14" t="str">
            <v>Caladenia attingens subsp. gracillima</v>
          </cell>
          <cell r="H14">
            <v>487</v>
          </cell>
          <cell r="I14" t="str">
            <v>Caladenia</v>
          </cell>
          <cell r="J14" t="str">
            <v>attingens subsp. gracillima</v>
          </cell>
          <cell r="K14" t="str">
            <v>S</v>
          </cell>
          <cell r="L14" t="str">
            <v>Small Mantis Orchid</v>
          </cell>
        </row>
        <row r="15">
          <cell r="G15" t="str">
            <v>Caladenia attingens x infundibularis</v>
          </cell>
          <cell r="H15">
            <v>1032</v>
          </cell>
          <cell r="I15" t="str">
            <v>Caladenia</v>
          </cell>
          <cell r="J15" t="str">
            <v>attingens x infundibularis</v>
          </cell>
          <cell r="K15" t="str">
            <v>S</v>
          </cell>
          <cell r="L15" t="str">
            <v>_Unnamed Hybrid</v>
          </cell>
        </row>
        <row r="16">
          <cell r="G16" t="str">
            <v>Caladenia attingens x longicauda</v>
          </cell>
          <cell r="H16">
            <v>1033</v>
          </cell>
          <cell r="I16" t="str">
            <v>Caladenia</v>
          </cell>
          <cell r="J16" t="str">
            <v>attingens x longicauda</v>
          </cell>
          <cell r="K16" t="str">
            <v>S</v>
          </cell>
          <cell r="L16" t="str">
            <v>_Unnamed Hybrid</v>
          </cell>
        </row>
        <row r="17">
          <cell r="G17" t="str">
            <v>Caladenia barbarella</v>
          </cell>
          <cell r="H17">
            <v>680</v>
          </cell>
          <cell r="I17" t="str">
            <v>Caladenia</v>
          </cell>
          <cell r="J17" t="str">
            <v>barbarella</v>
          </cell>
          <cell r="K17" t="str">
            <v>S</v>
          </cell>
          <cell r="L17" t="str">
            <v>Small Dragon Orchid</v>
          </cell>
        </row>
        <row r="18">
          <cell r="G18" t="str">
            <v>Caladenia barbarossa</v>
          </cell>
          <cell r="H18">
            <v>681</v>
          </cell>
          <cell r="I18" t="str">
            <v>Caladenia</v>
          </cell>
          <cell r="J18" t="str">
            <v>barbarossa</v>
          </cell>
          <cell r="K18" t="str">
            <v>S</v>
          </cell>
          <cell r="L18" t="str">
            <v>Common Dragon Orchid</v>
          </cell>
        </row>
        <row r="19">
          <cell r="G19" t="str">
            <v>Caladenia barbarossa x cairnsiana</v>
          </cell>
          <cell r="H19">
            <v>980</v>
          </cell>
          <cell r="I19" t="str">
            <v>Caladenia</v>
          </cell>
          <cell r="J19" t="str">
            <v>barbarossa x cairnsiana</v>
          </cell>
          <cell r="K19" t="str">
            <v>S</v>
          </cell>
          <cell r="L19" t="str">
            <v>_Unnamed Hybrid</v>
          </cell>
        </row>
        <row r="20">
          <cell r="G20" t="str">
            <v>Caladenia bicalliata</v>
          </cell>
          <cell r="H20">
            <v>420</v>
          </cell>
          <cell r="I20" t="str">
            <v>Caladenia</v>
          </cell>
          <cell r="J20" t="str">
            <v>bicalliata</v>
          </cell>
          <cell r="K20" t="str">
            <v>S</v>
          </cell>
          <cell r="L20" t="str">
            <v>_See subspecies</v>
          </cell>
        </row>
        <row r="21">
          <cell r="G21" t="str">
            <v>Caladenia bicalliata subsp. bicalliata</v>
          </cell>
          <cell r="H21">
            <v>490</v>
          </cell>
          <cell r="I21" t="str">
            <v>Caladenia</v>
          </cell>
          <cell r="J21" t="str">
            <v>bicalliata subsp. bicalliata</v>
          </cell>
          <cell r="K21" t="str">
            <v>S</v>
          </cell>
          <cell r="L21" t="str">
            <v>Limestone Spider Orchid</v>
          </cell>
        </row>
        <row r="22">
          <cell r="G22" t="str">
            <v>Caladenia bicalliata subsp. cleistogama</v>
          </cell>
          <cell r="H22">
            <v>489</v>
          </cell>
          <cell r="I22" t="str">
            <v>Caladenia</v>
          </cell>
          <cell r="J22" t="str">
            <v>bicalliata subsp. cleistogama</v>
          </cell>
          <cell r="K22" t="str">
            <v>S</v>
          </cell>
          <cell r="L22" t="str">
            <v>Shy Limestone Spider Orchid</v>
          </cell>
        </row>
        <row r="23">
          <cell r="G23" t="str">
            <v>Caladenia bigeminata</v>
          </cell>
          <cell r="H23">
            <v>1146</v>
          </cell>
          <cell r="I23" t="str">
            <v>Caladenia</v>
          </cell>
          <cell r="J23" t="str">
            <v>bigeminata</v>
          </cell>
          <cell r="K23" t="str">
            <v>S</v>
          </cell>
          <cell r="L23" t="str">
            <v>Yerina Springs Spider Orchid</v>
          </cell>
        </row>
        <row r="24">
          <cell r="G24" t="str">
            <v>Caladenia brevisura</v>
          </cell>
          <cell r="H24">
            <v>491</v>
          </cell>
          <cell r="I24" t="str">
            <v>Caladenia</v>
          </cell>
          <cell r="J24" t="str">
            <v>brevisura</v>
          </cell>
          <cell r="K24" t="str">
            <v>S</v>
          </cell>
          <cell r="L24" t="str">
            <v>Short-sepalled Spider Orchid</v>
          </cell>
        </row>
        <row r="25">
          <cell r="G25" t="str">
            <v>Caladenia brevisura x horistes</v>
          </cell>
          <cell r="H25">
            <v>1034</v>
          </cell>
          <cell r="I25" t="str">
            <v>Caladenia</v>
          </cell>
          <cell r="J25" t="str">
            <v>brevisura x horistes</v>
          </cell>
          <cell r="K25" t="str">
            <v>S</v>
          </cell>
          <cell r="L25" t="str">
            <v>_Unnamed Hybrid</v>
          </cell>
        </row>
        <row r="26">
          <cell r="G26" t="str">
            <v>Caladenia brevisura x polychroma</v>
          </cell>
          <cell r="H26">
            <v>1035</v>
          </cell>
          <cell r="I26" t="str">
            <v>Caladenia</v>
          </cell>
          <cell r="J26" t="str">
            <v>brevisura x polychroma</v>
          </cell>
          <cell r="K26" t="str">
            <v>S</v>
          </cell>
          <cell r="L26" t="str">
            <v>_Unnamed Hybrid</v>
          </cell>
        </row>
        <row r="27">
          <cell r="G27" t="str">
            <v>Caladenia brownii</v>
          </cell>
          <cell r="H27">
            <v>492</v>
          </cell>
          <cell r="I27" t="str">
            <v>Caladenia</v>
          </cell>
          <cell r="J27" t="str">
            <v>brownii</v>
          </cell>
          <cell r="K27" t="str">
            <v>S</v>
          </cell>
          <cell r="L27" t="str">
            <v>Karri Spider Orchid</v>
          </cell>
        </row>
        <row r="28">
          <cell r="G28" t="str">
            <v>Caladenia bryceana</v>
          </cell>
          <cell r="H28">
            <v>421</v>
          </cell>
          <cell r="I28" t="str">
            <v>Caladenia</v>
          </cell>
          <cell r="J28" t="str">
            <v>bryceana</v>
          </cell>
          <cell r="K28" t="str">
            <v>S</v>
          </cell>
          <cell r="L28" t="str">
            <v>_See subspecies</v>
          </cell>
        </row>
        <row r="29">
          <cell r="G29" t="str">
            <v>Caladenia bryceana subsp. bryceana</v>
          </cell>
          <cell r="H29">
            <v>493</v>
          </cell>
          <cell r="I29" t="str">
            <v>Caladenia</v>
          </cell>
          <cell r="J29" t="str">
            <v>bryceana subsp. bryceana</v>
          </cell>
          <cell r="K29" t="str">
            <v>S</v>
          </cell>
          <cell r="L29" t="str">
            <v>Dwarf Spider Orchid</v>
          </cell>
        </row>
        <row r="30">
          <cell r="G30" t="str">
            <v>Caladenia bryceana subsp. cracens</v>
          </cell>
          <cell r="H30">
            <v>494</v>
          </cell>
          <cell r="I30" t="str">
            <v>Caladenia</v>
          </cell>
          <cell r="J30" t="str">
            <v>bryceana subsp. cracens</v>
          </cell>
          <cell r="K30" t="str">
            <v>S</v>
          </cell>
          <cell r="L30" t="str">
            <v>Northern Dwarf Spider Orchid</v>
          </cell>
        </row>
        <row r="31">
          <cell r="G31" t="str">
            <v>Caladenia busselliana</v>
          </cell>
          <cell r="H31">
            <v>495</v>
          </cell>
          <cell r="I31" t="str">
            <v>Caladenia</v>
          </cell>
          <cell r="J31" t="str">
            <v>busselliana</v>
          </cell>
          <cell r="K31" t="str">
            <v>S</v>
          </cell>
          <cell r="L31" t="str">
            <v>Bussell's Spider Orchid</v>
          </cell>
        </row>
        <row r="32">
          <cell r="G32" t="str">
            <v>Caladenia caesarea</v>
          </cell>
          <cell r="H32">
            <v>422</v>
          </cell>
          <cell r="I32" t="str">
            <v>Caladenia</v>
          </cell>
          <cell r="J32" t="str">
            <v>caesarea</v>
          </cell>
          <cell r="K32" t="str">
            <v>S</v>
          </cell>
          <cell r="L32" t="str">
            <v>_See subspecies</v>
          </cell>
        </row>
        <row r="33">
          <cell r="G33" t="str">
            <v>Caladenia caesarea subsp. caesarea</v>
          </cell>
          <cell r="H33">
            <v>496</v>
          </cell>
          <cell r="I33" t="str">
            <v>Caladenia</v>
          </cell>
          <cell r="J33" t="str">
            <v>caesarea subsp. caesarea</v>
          </cell>
          <cell r="K33" t="str">
            <v>S</v>
          </cell>
          <cell r="L33" t="str">
            <v>Mustard Orchid</v>
          </cell>
        </row>
        <row r="34">
          <cell r="G34" t="str">
            <v>Caladenia caesarea subsp. maritima</v>
          </cell>
          <cell r="H34">
            <v>497</v>
          </cell>
          <cell r="I34" t="str">
            <v>Caladenia</v>
          </cell>
          <cell r="J34" t="str">
            <v>caesarea subsp. maritima</v>
          </cell>
          <cell r="K34" t="str">
            <v>S</v>
          </cell>
          <cell r="L34" t="str">
            <v>Cape Mustard Orchid</v>
          </cell>
        </row>
        <row r="35">
          <cell r="G35" t="str">
            <v>Caladenia caesarea subsp. 'Mooradung'</v>
          </cell>
          <cell r="H35">
            <v>481</v>
          </cell>
          <cell r="I35" t="str">
            <v>Caladenia</v>
          </cell>
          <cell r="J35" t="str">
            <v>caesarea subsp. 'Mooradung'</v>
          </cell>
          <cell r="K35" t="str">
            <v>S</v>
          </cell>
          <cell r="L35" t="str">
            <v>Mooradung Mustard Orchid</v>
          </cell>
        </row>
        <row r="36">
          <cell r="G36" t="str">
            <v>Caladenia caesarea subsp. transiens</v>
          </cell>
          <cell r="H36">
            <v>498</v>
          </cell>
          <cell r="I36" t="str">
            <v>Caladenia</v>
          </cell>
          <cell r="J36" t="str">
            <v>caesarea subsp. transiens</v>
          </cell>
          <cell r="K36" t="str">
            <v>S</v>
          </cell>
          <cell r="L36" t="str">
            <v>Dwarf Mustard Orchid</v>
          </cell>
        </row>
        <row r="37">
          <cell r="G37" t="str">
            <v>Caladenia caesarea x polychroma</v>
          </cell>
          <cell r="H37">
            <v>978</v>
          </cell>
          <cell r="I37" t="str">
            <v>Caladenia</v>
          </cell>
          <cell r="J37" t="str">
            <v>caesarea x polychroma</v>
          </cell>
          <cell r="K37" t="str">
            <v>S</v>
          </cell>
          <cell r="L37" t="str">
            <v>_Unnamed Hybrid</v>
          </cell>
        </row>
        <row r="38">
          <cell r="G38" t="str">
            <v>Caladenia cairnsiana</v>
          </cell>
          <cell r="H38">
            <v>499</v>
          </cell>
          <cell r="I38" t="str">
            <v>Caladenia</v>
          </cell>
          <cell r="J38" t="str">
            <v>cairnsiana</v>
          </cell>
          <cell r="K38" t="str">
            <v>S</v>
          </cell>
          <cell r="L38" t="str">
            <v>Zebra Orchid</v>
          </cell>
        </row>
        <row r="39">
          <cell r="G39" t="str">
            <v>Caladenia cairnsiana x fuscolutescens</v>
          </cell>
          <cell r="H39">
            <v>998</v>
          </cell>
          <cell r="I39" t="str">
            <v>Caladenia</v>
          </cell>
          <cell r="J39" t="str">
            <v>cairnsiana x fuscolutescens</v>
          </cell>
          <cell r="K39" t="str">
            <v>S</v>
          </cell>
          <cell r="L39" t="str">
            <v>_Unnamed Hybrid</v>
          </cell>
        </row>
        <row r="40">
          <cell r="G40" t="str">
            <v>Caladenia cairnsiana x longicauda subsp. eminens</v>
          </cell>
          <cell r="H40">
            <v>999</v>
          </cell>
          <cell r="I40" t="str">
            <v>Caladenia</v>
          </cell>
          <cell r="J40" t="str">
            <v>cairnsiana x longicauda subsp. eminens</v>
          </cell>
          <cell r="K40" t="str">
            <v>S</v>
          </cell>
          <cell r="L40" t="str">
            <v>_Unnamed Hybrid</v>
          </cell>
        </row>
        <row r="41">
          <cell r="G41" t="str">
            <v>Caladenia cairnsiana x polychroma</v>
          </cell>
          <cell r="H41">
            <v>994</v>
          </cell>
          <cell r="I41" t="str">
            <v>Caladenia</v>
          </cell>
          <cell r="J41" t="str">
            <v>cairnsiana x polychroma</v>
          </cell>
          <cell r="K41" t="str">
            <v>S</v>
          </cell>
          <cell r="L41" t="str">
            <v>_Unnamed Hybrid</v>
          </cell>
        </row>
        <row r="42">
          <cell r="G42" t="str">
            <v>Caladenia cairnsiana x pulchra</v>
          </cell>
          <cell r="H42">
            <v>1036</v>
          </cell>
          <cell r="I42" t="str">
            <v>Caladenia</v>
          </cell>
          <cell r="J42" t="str">
            <v>cairnsiana x pulchra</v>
          </cell>
          <cell r="K42" t="str">
            <v>S</v>
          </cell>
          <cell r="L42" t="str">
            <v>_Unnamed Hybrid</v>
          </cell>
        </row>
        <row r="43">
          <cell r="G43" t="str">
            <v>Caladenia chapmanii</v>
          </cell>
          <cell r="H43">
            <v>500</v>
          </cell>
          <cell r="I43" t="str">
            <v>Caladenia</v>
          </cell>
          <cell r="J43" t="str">
            <v>chapmanii</v>
          </cell>
          <cell r="K43" t="str">
            <v>S</v>
          </cell>
          <cell r="L43" t="str">
            <v>Chapman's Spider Orchid</v>
          </cell>
        </row>
        <row r="44">
          <cell r="G44" t="str">
            <v>Caladenia christineae</v>
          </cell>
          <cell r="H44">
            <v>502</v>
          </cell>
          <cell r="I44" t="str">
            <v>Caladenia</v>
          </cell>
          <cell r="J44" t="str">
            <v>christineae</v>
          </cell>
          <cell r="K44" t="str">
            <v>S</v>
          </cell>
          <cell r="L44" t="str">
            <v>Christine's Spider Orchid</v>
          </cell>
        </row>
        <row r="45">
          <cell r="G45" t="str">
            <v>Caladenia christineae x harringtoniae</v>
          </cell>
          <cell r="H45">
            <v>1037</v>
          </cell>
          <cell r="I45" t="str">
            <v>Caladenia</v>
          </cell>
          <cell r="J45" t="str">
            <v>christineae x harringtoniae</v>
          </cell>
          <cell r="K45" t="str">
            <v>S</v>
          </cell>
          <cell r="L45" t="str">
            <v>_Unnamed Hybrid</v>
          </cell>
        </row>
        <row r="46">
          <cell r="G46" t="str">
            <v>Caladenia citrina</v>
          </cell>
          <cell r="H46">
            <v>503</v>
          </cell>
          <cell r="I46" t="str">
            <v>Caladenia</v>
          </cell>
          <cell r="J46" t="str">
            <v>citrina</v>
          </cell>
          <cell r="K46" t="str">
            <v>S</v>
          </cell>
          <cell r="L46" t="str">
            <v>Margaret River Spider Orchid</v>
          </cell>
        </row>
        <row r="47">
          <cell r="G47" t="str">
            <v>Caladenia citrina x infundibularis</v>
          </cell>
          <cell r="H47">
            <v>1004</v>
          </cell>
          <cell r="I47" t="str">
            <v>Caladenia</v>
          </cell>
          <cell r="J47" t="str">
            <v>citrina x infundibularis</v>
          </cell>
          <cell r="K47" t="str">
            <v>S</v>
          </cell>
          <cell r="L47" t="str">
            <v>_Unnamed Hybrid</v>
          </cell>
        </row>
        <row r="48">
          <cell r="G48" t="str">
            <v>Caladenia citrina x rhomboidiformis</v>
          </cell>
          <cell r="H48">
            <v>1005</v>
          </cell>
          <cell r="I48" t="str">
            <v>Caladenia</v>
          </cell>
          <cell r="J48" t="str">
            <v>citrina x rhomboidiformis</v>
          </cell>
          <cell r="K48" t="str">
            <v>S</v>
          </cell>
          <cell r="L48" t="str">
            <v>_Unnamed Hybrid</v>
          </cell>
        </row>
        <row r="49">
          <cell r="G49" t="str">
            <v>Caladenia corynephora</v>
          </cell>
          <cell r="H49">
            <v>504</v>
          </cell>
          <cell r="I49" t="str">
            <v>Caladenia</v>
          </cell>
          <cell r="J49" t="str">
            <v>corynephora</v>
          </cell>
          <cell r="K49" t="str">
            <v>S</v>
          </cell>
          <cell r="L49" t="str">
            <v>Club-lipped Spider Orchid</v>
          </cell>
        </row>
        <row r="50">
          <cell r="G50" t="str">
            <v>Caladenia crebra</v>
          </cell>
          <cell r="H50">
            <v>505</v>
          </cell>
          <cell r="I50" t="str">
            <v>Caladenia</v>
          </cell>
          <cell r="J50" t="str">
            <v>crebra</v>
          </cell>
          <cell r="K50" t="str">
            <v>S</v>
          </cell>
          <cell r="L50" t="str">
            <v>Arrowsmith Spider Orchid</v>
          </cell>
        </row>
        <row r="51">
          <cell r="G51" t="str">
            <v>Caladenia cristata</v>
          </cell>
          <cell r="H51">
            <v>506</v>
          </cell>
          <cell r="I51" t="str">
            <v>Caladenia</v>
          </cell>
          <cell r="J51" t="str">
            <v>cristata</v>
          </cell>
          <cell r="K51" t="str">
            <v>S</v>
          </cell>
          <cell r="L51" t="str">
            <v>Crested Spider Orchid</v>
          </cell>
        </row>
        <row r="52">
          <cell r="G52" t="str">
            <v>Caladenia cruscula</v>
          </cell>
          <cell r="H52">
            <v>507</v>
          </cell>
          <cell r="I52" t="str">
            <v>Caladenia</v>
          </cell>
          <cell r="J52" t="str">
            <v>cruscula</v>
          </cell>
          <cell r="K52" t="str">
            <v>S</v>
          </cell>
          <cell r="L52" t="str">
            <v>Reclining Spider Orchid</v>
          </cell>
        </row>
        <row r="53">
          <cell r="G53" t="str">
            <v>Caladenia decora</v>
          </cell>
          <cell r="H53">
            <v>508</v>
          </cell>
          <cell r="I53" t="str">
            <v>Caladenia</v>
          </cell>
          <cell r="J53" t="str">
            <v>decora</v>
          </cell>
          <cell r="K53" t="str">
            <v>S</v>
          </cell>
          <cell r="L53" t="str">
            <v>Esperance King Spider Orchid</v>
          </cell>
        </row>
        <row r="54">
          <cell r="G54" t="str">
            <v>Caladenia denticulata</v>
          </cell>
          <cell r="H54">
            <v>423</v>
          </cell>
          <cell r="I54" t="str">
            <v>Caladenia</v>
          </cell>
          <cell r="J54" t="str">
            <v>denticulata</v>
          </cell>
          <cell r="K54" t="str">
            <v>S</v>
          </cell>
          <cell r="L54" t="str">
            <v>_See subspecies</v>
          </cell>
        </row>
        <row r="55">
          <cell r="G55" t="str">
            <v>Caladenia denticulata subsp. albicans</v>
          </cell>
          <cell r="H55">
            <v>1140</v>
          </cell>
          <cell r="I55" t="str">
            <v>Caladenia</v>
          </cell>
          <cell r="J55" t="str">
            <v>denticulata subsp. albicans</v>
          </cell>
          <cell r="K55" t="str">
            <v>S</v>
          </cell>
          <cell r="L55" t="str">
            <v>Alabaster Spider Orchid</v>
          </cell>
        </row>
        <row r="56">
          <cell r="G56" t="str">
            <v>Caladenia denticulata subsp. denticulata</v>
          </cell>
          <cell r="H56">
            <v>509</v>
          </cell>
          <cell r="I56" t="str">
            <v>Caladenia</v>
          </cell>
          <cell r="J56" t="str">
            <v>denticulata subsp. denticulata</v>
          </cell>
          <cell r="K56" t="str">
            <v>S</v>
          </cell>
          <cell r="L56" t="str">
            <v>Yellow Spider Orchid</v>
          </cell>
        </row>
        <row r="57">
          <cell r="G57" t="str">
            <v>Caladenia denticulata subsp. rubella</v>
          </cell>
          <cell r="H57">
            <v>1212</v>
          </cell>
          <cell r="I57" t="str">
            <v>Caladenia</v>
          </cell>
          <cell r="J57" t="str">
            <v>denticulata subsp. rubella</v>
          </cell>
          <cell r="K57" t="str">
            <v>S</v>
          </cell>
          <cell r="L57" t="str">
            <v>Clumped Spider Orchid</v>
          </cell>
        </row>
        <row r="58">
          <cell r="G58" t="str">
            <v>Caladenia dimidia</v>
          </cell>
          <cell r="H58">
            <v>510</v>
          </cell>
          <cell r="I58" t="str">
            <v>Caladenia</v>
          </cell>
          <cell r="J58" t="str">
            <v>dimidia</v>
          </cell>
          <cell r="K58" t="str">
            <v>S</v>
          </cell>
          <cell r="L58" t="str">
            <v>Chameleon Spider Orchid</v>
          </cell>
        </row>
        <row r="59">
          <cell r="G59" t="str">
            <v>Caladenia dimidia x doutchiae</v>
          </cell>
          <cell r="H59">
            <v>973</v>
          </cell>
          <cell r="I59" t="str">
            <v>Caladenia</v>
          </cell>
          <cell r="J59" t="str">
            <v>dimidia x doutchiae</v>
          </cell>
          <cell r="K59" t="str">
            <v>S</v>
          </cell>
          <cell r="L59" t="str">
            <v>_Unnamed Hybrid</v>
          </cell>
        </row>
        <row r="60">
          <cell r="G60" t="str">
            <v>Caladenia dimidia x hirta</v>
          </cell>
          <cell r="H60">
            <v>2157</v>
          </cell>
          <cell r="I60" t="str">
            <v>Caladenia</v>
          </cell>
          <cell r="J60" t="str">
            <v>dimidia x hirta</v>
          </cell>
          <cell r="K60" t="str">
            <v>S</v>
          </cell>
          <cell r="L60" t="str">
            <v>_Unnamed Hybrid</v>
          </cell>
        </row>
        <row r="61">
          <cell r="G61" t="str">
            <v>Caladenia dimidia x radialis</v>
          </cell>
          <cell r="H61">
            <v>2158</v>
          </cell>
          <cell r="I61" t="str">
            <v>Caladenia</v>
          </cell>
          <cell r="J61" t="str">
            <v>dimidia x radialis</v>
          </cell>
          <cell r="K61" t="str">
            <v>S</v>
          </cell>
          <cell r="L61" t="str">
            <v>_Unnamed Hybrid</v>
          </cell>
        </row>
        <row r="62">
          <cell r="G62" t="str">
            <v>Caladenia discoidea</v>
          </cell>
          <cell r="H62">
            <v>511</v>
          </cell>
          <cell r="I62" t="str">
            <v>Caladenia</v>
          </cell>
          <cell r="J62" t="str">
            <v>discoidea</v>
          </cell>
          <cell r="K62" t="str">
            <v>S</v>
          </cell>
          <cell r="L62" t="str">
            <v>Dancing Orchid</v>
          </cell>
        </row>
        <row r="63">
          <cell r="G63" t="str">
            <v>Caladenia dorrienii</v>
          </cell>
          <cell r="H63">
            <v>512</v>
          </cell>
          <cell r="I63" t="str">
            <v>Caladenia</v>
          </cell>
          <cell r="J63" t="str">
            <v>dorrienii</v>
          </cell>
          <cell r="K63" t="str">
            <v>S</v>
          </cell>
          <cell r="L63" t="str">
            <v>Cossack Spider Orchid</v>
          </cell>
        </row>
        <row r="64">
          <cell r="G64" t="str">
            <v>Caladenia doutchiae</v>
          </cell>
          <cell r="H64">
            <v>513</v>
          </cell>
          <cell r="I64" t="str">
            <v>Caladenia</v>
          </cell>
          <cell r="J64" t="str">
            <v>doutchiae</v>
          </cell>
          <cell r="K64" t="str">
            <v>S</v>
          </cell>
          <cell r="L64" t="str">
            <v>Purple-veined Spider Orchid</v>
          </cell>
        </row>
        <row r="65">
          <cell r="G65" t="str">
            <v>Caladenia doutchiae x polychroma</v>
          </cell>
          <cell r="H65">
            <v>1133</v>
          </cell>
          <cell r="I65" t="str">
            <v>Caladenia</v>
          </cell>
          <cell r="J65" t="str">
            <v>doutchiae x polychroma</v>
          </cell>
          <cell r="K65" t="str">
            <v>S</v>
          </cell>
          <cell r="L65" t="str">
            <v>_Unnamed Hybrid</v>
          </cell>
        </row>
        <row r="66">
          <cell r="G66" t="str">
            <v>Caladenia drakeoides</v>
          </cell>
          <cell r="H66">
            <v>682</v>
          </cell>
          <cell r="I66" t="str">
            <v>Caladenia</v>
          </cell>
          <cell r="J66" t="str">
            <v>drakeoides</v>
          </cell>
          <cell r="K66" t="str">
            <v>S</v>
          </cell>
          <cell r="L66" t="str">
            <v>Hinged Dragon Orchid</v>
          </cell>
        </row>
        <row r="67">
          <cell r="G67" t="str">
            <v>Caladenia drakeoides x radiata</v>
          </cell>
          <cell r="H67">
            <v>992</v>
          </cell>
          <cell r="I67" t="str">
            <v>Caladenia</v>
          </cell>
          <cell r="J67" t="str">
            <v>drakeoides x radiata</v>
          </cell>
          <cell r="K67" t="str">
            <v>S</v>
          </cell>
          <cell r="L67" t="str">
            <v>_Unnamed Hybrid</v>
          </cell>
        </row>
        <row r="68">
          <cell r="G68" t="str">
            <v>Caladenia drummondii</v>
          </cell>
          <cell r="H68">
            <v>514</v>
          </cell>
          <cell r="I68" t="str">
            <v>Caladenia</v>
          </cell>
          <cell r="J68" t="str">
            <v>drummondii</v>
          </cell>
          <cell r="K68" t="str">
            <v>S</v>
          </cell>
          <cell r="L68" t="str">
            <v>Winter Spider Orchid</v>
          </cell>
        </row>
        <row r="69">
          <cell r="G69" t="str">
            <v>Caladenia dundasiae</v>
          </cell>
          <cell r="H69">
            <v>588</v>
          </cell>
          <cell r="I69" t="str">
            <v>Caladenia</v>
          </cell>
          <cell r="J69" t="str">
            <v>dundasiae</v>
          </cell>
          <cell r="K69" t="str">
            <v>S</v>
          </cell>
          <cell r="L69" t="str">
            <v>Patricia's Spider Orchid</v>
          </cell>
        </row>
        <row r="70">
          <cell r="G70" t="str">
            <v>Caladenia elegans</v>
          </cell>
          <cell r="H70">
            <v>515</v>
          </cell>
          <cell r="I70" t="str">
            <v>Caladenia</v>
          </cell>
          <cell r="J70" t="str">
            <v>elegans</v>
          </cell>
          <cell r="K70" t="str">
            <v>S</v>
          </cell>
          <cell r="L70" t="str">
            <v>Elegant Spider Orchid</v>
          </cell>
        </row>
        <row r="71">
          <cell r="G71" t="str">
            <v>Caladenia eminens x roei</v>
          </cell>
          <cell r="H71">
            <v>1000</v>
          </cell>
          <cell r="I71" t="str">
            <v>Caladenia</v>
          </cell>
          <cell r="J71" t="str">
            <v>eminens x roei</v>
          </cell>
          <cell r="K71" t="str">
            <v>S</v>
          </cell>
          <cell r="L71" t="str">
            <v>_Unnamed Hybrid</v>
          </cell>
        </row>
        <row r="72">
          <cell r="G72" t="str">
            <v>Caladenia ensata</v>
          </cell>
          <cell r="H72">
            <v>516</v>
          </cell>
          <cell r="I72" t="str">
            <v>Caladenia</v>
          </cell>
          <cell r="J72" t="str">
            <v>ensata</v>
          </cell>
          <cell r="K72" t="str">
            <v>S</v>
          </cell>
          <cell r="L72" t="str">
            <v>Stumpy Spider Orchid</v>
          </cell>
        </row>
        <row r="73">
          <cell r="G73" t="str">
            <v>Caladenia erythrochila</v>
          </cell>
          <cell r="H73">
            <v>596</v>
          </cell>
          <cell r="I73" t="str">
            <v>Caladenia</v>
          </cell>
          <cell r="J73" t="str">
            <v>erythrochila</v>
          </cell>
          <cell r="K73" t="str">
            <v>S</v>
          </cell>
          <cell r="L73" t="str">
            <v>Lake Muir Blood Orchid</v>
          </cell>
        </row>
        <row r="74">
          <cell r="G74" t="str">
            <v>Caladenia erythronema</v>
          </cell>
          <cell r="H74">
            <v>1138</v>
          </cell>
          <cell r="I74" t="str">
            <v>Caladenia</v>
          </cell>
          <cell r="J74" t="str">
            <v>erythronema</v>
          </cell>
          <cell r="K74" t="str">
            <v>S</v>
          </cell>
          <cell r="L74" t="str">
            <v>Red Thread Spider Orchid</v>
          </cell>
        </row>
        <row r="75">
          <cell r="G75" t="str">
            <v>Caladenia evanescens</v>
          </cell>
          <cell r="H75">
            <v>517</v>
          </cell>
          <cell r="I75" t="str">
            <v>Caladenia</v>
          </cell>
          <cell r="J75" t="str">
            <v>evanescens</v>
          </cell>
          <cell r="K75" t="str">
            <v>S</v>
          </cell>
          <cell r="L75" t="str">
            <v>Semaphore Spider Orchid</v>
          </cell>
        </row>
        <row r="76">
          <cell r="G76" t="str">
            <v>Caladenia excelsa</v>
          </cell>
          <cell r="H76">
            <v>518</v>
          </cell>
          <cell r="I76" t="str">
            <v>Caladenia</v>
          </cell>
          <cell r="J76" t="str">
            <v>excelsa</v>
          </cell>
          <cell r="K76" t="str">
            <v>S</v>
          </cell>
          <cell r="L76" t="str">
            <v>Giant Spider Orchid</v>
          </cell>
        </row>
        <row r="77">
          <cell r="G77" t="str">
            <v>Caladenia excelsa x rhomboidiformis</v>
          </cell>
          <cell r="H77">
            <v>1006</v>
          </cell>
          <cell r="I77" t="str">
            <v>Caladenia</v>
          </cell>
          <cell r="J77" t="str">
            <v>excelsa x rhomboidiformis</v>
          </cell>
          <cell r="K77" t="str">
            <v>S</v>
          </cell>
          <cell r="L77" t="str">
            <v>_Unnamed Hybrid</v>
          </cell>
        </row>
        <row r="78">
          <cell r="G78" t="str">
            <v>Caladenia exilis</v>
          </cell>
          <cell r="H78">
            <v>424</v>
          </cell>
          <cell r="I78" t="str">
            <v>Caladenia</v>
          </cell>
          <cell r="J78" t="str">
            <v>exilis</v>
          </cell>
          <cell r="K78" t="str">
            <v>S</v>
          </cell>
          <cell r="L78" t="str">
            <v>_See subspecies</v>
          </cell>
        </row>
        <row r="79">
          <cell r="G79" t="str">
            <v>Caladenia exilis subsp. exilis</v>
          </cell>
          <cell r="H79">
            <v>520</v>
          </cell>
          <cell r="I79" t="str">
            <v>Caladenia</v>
          </cell>
          <cell r="J79" t="str">
            <v>exilis subsp. exilis</v>
          </cell>
          <cell r="K79" t="str">
            <v>S</v>
          </cell>
          <cell r="L79" t="str">
            <v>Salt Lake Spider Orchid</v>
          </cell>
        </row>
        <row r="80">
          <cell r="G80" t="str">
            <v>Caladenia exilis subsp. vanleeuwenii</v>
          </cell>
          <cell r="H80">
            <v>519</v>
          </cell>
          <cell r="I80" t="str">
            <v>Caladenia</v>
          </cell>
          <cell r="J80" t="str">
            <v>exilis subsp. vanleeuwenii</v>
          </cell>
          <cell r="K80" t="str">
            <v>S</v>
          </cell>
          <cell r="L80" t="str">
            <v>Moora Spider Orchid</v>
          </cell>
        </row>
        <row r="81">
          <cell r="G81" t="str">
            <v>Caladenia exstans</v>
          </cell>
          <cell r="H81">
            <v>521</v>
          </cell>
          <cell r="I81" t="str">
            <v>Caladenia</v>
          </cell>
          <cell r="J81" t="str">
            <v>exstans</v>
          </cell>
          <cell r="K81" t="str">
            <v>S</v>
          </cell>
          <cell r="L81" t="str">
            <v>Pointing Spider Orchid</v>
          </cell>
        </row>
        <row r="82">
          <cell r="G82" t="str">
            <v>Caladenia falcata</v>
          </cell>
          <cell r="H82">
            <v>522</v>
          </cell>
          <cell r="I82" t="str">
            <v>Caladenia</v>
          </cell>
          <cell r="J82" t="str">
            <v>falcata</v>
          </cell>
          <cell r="K82" t="str">
            <v>S</v>
          </cell>
          <cell r="L82" t="str">
            <v>Fringed Mantis Orchid</v>
          </cell>
        </row>
        <row r="83">
          <cell r="G83" t="str">
            <v>Caladenia falcata x polychroma</v>
          </cell>
          <cell r="H83">
            <v>995</v>
          </cell>
          <cell r="I83" t="str">
            <v>Caladenia</v>
          </cell>
          <cell r="J83" t="str">
            <v>falcata x polychroma</v>
          </cell>
          <cell r="K83" t="str">
            <v>S</v>
          </cell>
          <cell r="L83" t="str">
            <v>_Unnamed Hybrid</v>
          </cell>
        </row>
        <row r="84">
          <cell r="G84" t="str">
            <v>Caladenia ferruginea</v>
          </cell>
          <cell r="H84">
            <v>523</v>
          </cell>
          <cell r="I84" t="str">
            <v>Caladenia</v>
          </cell>
          <cell r="J84" t="str">
            <v>ferruginea</v>
          </cell>
          <cell r="K84" t="str">
            <v>S</v>
          </cell>
          <cell r="L84" t="str">
            <v>Rusty Spider Orchid</v>
          </cell>
        </row>
        <row r="85">
          <cell r="G85" t="str">
            <v>Caladenia ferruginea x longicauda subsp. redacta</v>
          </cell>
          <cell r="H85">
            <v>977</v>
          </cell>
          <cell r="I85" t="str">
            <v>Caladenia</v>
          </cell>
          <cell r="J85" t="str">
            <v>ferruginea x longicauda subsp. redacta</v>
          </cell>
          <cell r="K85" t="str">
            <v>S</v>
          </cell>
          <cell r="L85" t="str">
            <v>_Unnamed Hybrid</v>
          </cell>
        </row>
        <row r="86">
          <cell r="G86" t="str">
            <v>Caladenia ferruginea x pectinata</v>
          </cell>
          <cell r="H86">
            <v>1026</v>
          </cell>
          <cell r="I86" t="str">
            <v>Caladenia</v>
          </cell>
          <cell r="J86" t="str">
            <v>ferruginea x pectinata</v>
          </cell>
          <cell r="K86" t="str">
            <v>S</v>
          </cell>
          <cell r="L86" t="str">
            <v>_Unnamed Hybrid</v>
          </cell>
        </row>
        <row r="87">
          <cell r="G87" t="str">
            <v>Caladenia filifera</v>
          </cell>
          <cell r="H87">
            <v>524</v>
          </cell>
          <cell r="I87" t="str">
            <v>Caladenia</v>
          </cell>
          <cell r="J87" t="str">
            <v>filifera</v>
          </cell>
          <cell r="K87" t="str">
            <v>S</v>
          </cell>
          <cell r="L87" t="str">
            <v>Blood Spider Orchid</v>
          </cell>
        </row>
        <row r="88">
          <cell r="G88" t="str">
            <v>Caladenia filifera x hiemalis</v>
          </cell>
          <cell r="H88">
            <v>1130</v>
          </cell>
          <cell r="I88" t="str">
            <v>Caladenia</v>
          </cell>
          <cell r="J88" t="str">
            <v>filifera x hiemalis</v>
          </cell>
          <cell r="K88" t="str">
            <v>S</v>
          </cell>
          <cell r="L88" t="str">
            <v>_Unnamed Hybrid</v>
          </cell>
        </row>
        <row r="89">
          <cell r="G89" t="str">
            <v>Caladenia flava</v>
          </cell>
          <cell r="H89">
            <v>425</v>
          </cell>
          <cell r="I89" t="str">
            <v>Caladenia</v>
          </cell>
          <cell r="J89" t="str">
            <v>flava</v>
          </cell>
          <cell r="K89" t="str">
            <v>S</v>
          </cell>
          <cell r="L89" t="str">
            <v>_See subspecies</v>
          </cell>
        </row>
        <row r="90">
          <cell r="G90" t="str">
            <v>Caladenia flava subsp. flava</v>
          </cell>
          <cell r="H90">
            <v>526</v>
          </cell>
          <cell r="I90" t="str">
            <v>Caladenia</v>
          </cell>
          <cell r="J90" t="str">
            <v>flava subsp. flava</v>
          </cell>
          <cell r="K90" t="str">
            <v>S</v>
          </cell>
          <cell r="L90" t="str">
            <v>Cowslip Orchid</v>
          </cell>
        </row>
        <row r="91">
          <cell r="G91" t="str">
            <v>Caladenia flava subsp. 'late red'</v>
          </cell>
          <cell r="H91">
            <v>1038</v>
          </cell>
          <cell r="I91" t="str">
            <v>Caladenia</v>
          </cell>
          <cell r="J91" t="str">
            <v>flava subsp. 'late red'</v>
          </cell>
          <cell r="K91" t="str">
            <v>S</v>
          </cell>
          <cell r="L91" t="str">
            <v>Brookton Highway Cowslip Orchid</v>
          </cell>
        </row>
        <row r="92">
          <cell r="G92" t="str">
            <v>Caladenia flava subsp. maculata</v>
          </cell>
          <cell r="H92">
            <v>527</v>
          </cell>
          <cell r="I92" t="str">
            <v>Caladenia</v>
          </cell>
          <cell r="J92" t="str">
            <v>flava subsp. maculata</v>
          </cell>
          <cell r="K92" t="str">
            <v>S</v>
          </cell>
          <cell r="L92" t="str">
            <v>Kalbarri Cowslip Orchid</v>
          </cell>
        </row>
        <row r="93">
          <cell r="G93" t="str">
            <v>Caladenia flava subsp. sylvestris</v>
          </cell>
          <cell r="H93">
            <v>528</v>
          </cell>
          <cell r="I93" t="str">
            <v>Caladenia</v>
          </cell>
          <cell r="J93" t="str">
            <v>flava subsp. sylvestris</v>
          </cell>
          <cell r="K93" t="str">
            <v>S</v>
          </cell>
          <cell r="L93" t="str">
            <v>Karri Cowslip Orchid</v>
          </cell>
        </row>
        <row r="94">
          <cell r="G94" t="str">
            <v>Caladenia flava x hirta</v>
          </cell>
          <cell r="H94">
            <v>1039</v>
          </cell>
          <cell r="I94" t="str">
            <v>Caladenia</v>
          </cell>
          <cell r="J94" t="str">
            <v>flava x hirta</v>
          </cell>
          <cell r="K94" t="str">
            <v>S</v>
          </cell>
          <cell r="L94" t="str">
            <v>_Unnamed Hybrid</v>
          </cell>
        </row>
        <row r="95">
          <cell r="G95" t="str">
            <v>Caladenia flava x nana</v>
          </cell>
          <cell r="H95">
            <v>1040</v>
          </cell>
          <cell r="I95" t="str">
            <v>Caladenia</v>
          </cell>
          <cell r="J95" t="str">
            <v>flava x nana</v>
          </cell>
          <cell r="K95" t="str">
            <v>S</v>
          </cell>
          <cell r="L95" t="str">
            <v>_Unnamed Hybrid</v>
          </cell>
        </row>
        <row r="96">
          <cell r="G96" t="str">
            <v>Caladenia flava x nana subsp. unita</v>
          </cell>
          <cell r="H96">
            <v>1011</v>
          </cell>
          <cell r="I96" t="str">
            <v>Caladenia</v>
          </cell>
          <cell r="J96" t="str">
            <v>flava x nana subsp. unita</v>
          </cell>
          <cell r="K96" t="str">
            <v>S</v>
          </cell>
          <cell r="L96" t="str">
            <v>_Unnamed Hybrid</v>
          </cell>
        </row>
        <row r="97">
          <cell r="G97" t="str">
            <v>Caladenia flava x reptans</v>
          </cell>
          <cell r="H97">
            <v>1041</v>
          </cell>
          <cell r="I97" t="str">
            <v>Caladenia</v>
          </cell>
          <cell r="J97" t="str">
            <v>flava x reptans</v>
          </cell>
          <cell r="K97" t="str">
            <v>S</v>
          </cell>
          <cell r="L97" t="str">
            <v>_Unnamed Hybrid</v>
          </cell>
        </row>
        <row r="98">
          <cell r="G98" t="str">
            <v>Caladenia fluvialis</v>
          </cell>
          <cell r="H98">
            <v>1022</v>
          </cell>
          <cell r="I98" t="str">
            <v>Caladenia</v>
          </cell>
          <cell r="J98" t="str">
            <v>fluvialis</v>
          </cell>
          <cell r="K98" t="str">
            <v>S</v>
          </cell>
          <cell r="L98" t="str">
            <v>Brookton Highway Spider Orchid</v>
          </cell>
        </row>
        <row r="99">
          <cell r="G99" t="str">
            <v>Caladenia footeana</v>
          </cell>
          <cell r="H99">
            <v>529</v>
          </cell>
          <cell r="I99" t="str">
            <v>Caladenia</v>
          </cell>
          <cell r="J99" t="str">
            <v>footeana</v>
          </cell>
          <cell r="K99" t="str">
            <v>S</v>
          </cell>
          <cell r="L99" t="str">
            <v>Crimson Spider Orchid</v>
          </cell>
        </row>
        <row r="100">
          <cell r="G100" t="str">
            <v>Caladenia fuscolutescens</v>
          </cell>
          <cell r="H100">
            <v>530</v>
          </cell>
          <cell r="I100" t="str">
            <v>Caladenia</v>
          </cell>
          <cell r="J100" t="str">
            <v>fuscolutescens</v>
          </cell>
          <cell r="K100" t="str">
            <v>S</v>
          </cell>
          <cell r="L100" t="str">
            <v>Ochre Spider Orchid</v>
          </cell>
        </row>
        <row r="101">
          <cell r="G101" t="str">
            <v>Caladenia gardneri</v>
          </cell>
          <cell r="H101">
            <v>531</v>
          </cell>
          <cell r="I101" t="str">
            <v>Caladenia</v>
          </cell>
          <cell r="J101" t="str">
            <v>gardneri</v>
          </cell>
          <cell r="K101" t="str">
            <v>S</v>
          </cell>
          <cell r="L101" t="str">
            <v>Cherry Spider Orchid</v>
          </cell>
        </row>
        <row r="102">
          <cell r="G102" t="str">
            <v>Caladenia gardneri x interjacens</v>
          </cell>
          <cell r="H102">
            <v>1153</v>
          </cell>
          <cell r="I102" t="str">
            <v>Caladenia</v>
          </cell>
          <cell r="J102" t="str">
            <v>gardneri x interjacens</v>
          </cell>
          <cell r="K102" t="str">
            <v>S</v>
          </cell>
          <cell r="L102" t="str">
            <v>_Unnamed Hybrid</v>
          </cell>
        </row>
        <row r="103">
          <cell r="G103" t="str">
            <v>Caladenia gardneri x latifolia</v>
          </cell>
          <cell r="H103">
            <v>1152</v>
          </cell>
          <cell r="I103" t="str">
            <v>Caladenia</v>
          </cell>
          <cell r="J103" t="str">
            <v>gardneri x latifolia</v>
          </cell>
          <cell r="K103" t="str">
            <v>S</v>
          </cell>
          <cell r="L103" t="str">
            <v>_Unnamed Hybrid</v>
          </cell>
        </row>
        <row r="104">
          <cell r="G104" t="str">
            <v>Caladenia geogei x infundibularis</v>
          </cell>
          <cell r="H104">
            <v>1007</v>
          </cell>
          <cell r="I104" t="str">
            <v>Caladenia</v>
          </cell>
          <cell r="J104" t="str">
            <v>geogei x infundibularis</v>
          </cell>
          <cell r="K104" t="str">
            <v>S</v>
          </cell>
          <cell r="L104" t="str">
            <v>_Unnamed Hybrid</v>
          </cell>
        </row>
        <row r="105">
          <cell r="G105" t="str">
            <v>Caladenia georgei</v>
          </cell>
          <cell r="H105">
            <v>532</v>
          </cell>
          <cell r="I105" t="str">
            <v>Caladenia</v>
          </cell>
          <cell r="J105" t="str">
            <v>georgei</v>
          </cell>
          <cell r="K105" t="str">
            <v>S</v>
          </cell>
          <cell r="L105" t="str">
            <v>Tuart Spider Orchid</v>
          </cell>
        </row>
        <row r="106">
          <cell r="G106" t="str">
            <v>Caladenia graminifolia</v>
          </cell>
          <cell r="H106">
            <v>533</v>
          </cell>
          <cell r="I106" t="str">
            <v>Caladenia</v>
          </cell>
          <cell r="J106" t="str">
            <v>graminifolia</v>
          </cell>
          <cell r="K106" t="str">
            <v>S</v>
          </cell>
          <cell r="L106" t="str">
            <v>Grass-leafed Spider Orchid</v>
          </cell>
        </row>
        <row r="107">
          <cell r="G107" t="str">
            <v>Caladenia graniticola</v>
          </cell>
          <cell r="H107">
            <v>863</v>
          </cell>
          <cell r="I107" t="str">
            <v>Caladenia</v>
          </cell>
          <cell r="J107" t="str">
            <v>graniticola</v>
          </cell>
          <cell r="K107" t="str">
            <v>S</v>
          </cell>
          <cell r="L107" t="str">
            <v>Pingaring Spider Orchid</v>
          </cell>
        </row>
        <row r="108">
          <cell r="G108" t="str">
            <v>Caladenia granitora</v>
          </cell>
          <cell r="H108">
            <v>534</v>
          </cell>
          <cell r="I108" t="str">
            <v>Caladenia</v>
          </cell>
          <cell r="J108" t="str">
            <v>granitora</v>
          </cell>
          <cell r="K108" t="str">
            <v>S</v>
          </cell>
          <cell r="L108" t="str">
            <v>Granite Spider Orchid</v>
          </cell>
        </row>
        <row r="109">
          <cell r="G109" t="str">
            <v>Caladenia harringtoniae</v>
          </cell>
          <cell r="H109">
            <v>535</v>
          </cell>
          <cell r="I109" t="str">
            <v>Caladenia</v>
          </cell>
          <cell r="J109" t="str">
            <v>harringtoniae</v>
          </cell>
          <cell r="K109" t="str">
            <v>S</v>
          </cell>
          <cell r="L109" t="str">
            <v>Pink Spider Orchid</v>
          </cell>
        </row>
        <row r="110">
          <cell r="G110" t="str">
            <v>Caladenia heberleana</v>
          </cell>
          <cell r="H110">
            <v>536</v>
          </cell>
          <cell r="I110" t="str">
            <v>Caladenia</v>
          </cell>
          <cell r="J110" t="str">
            <v>heberleana</v>
          </cell>
          <cell r="K110" t="str">
            <v>S</v>
          </cell>
          <cell r="L110" t="str">
            <v>Heberle's Spider Orchid</v>
          </cell>
        </row>
        <row r="111">
          <cell r="G111" t="str">
            <v>Caladenia hiemalis</v>
          </cell>
          <cell r="H111">
            <v>537</v>
          </cell>
          <cell r="I111" t="str">
            <v>Caladenia</v>
          </cell>
          <cell r="J111" t="str">
            <v>hiemalis</v>
          </cell>
          <cell r="K111" t="str">
            <v>S</v>
          </cell>
          <cell r="L111" t="str">
            <v>Dwarf Common Spider Orchid</v>
          </cell>
        </row>
        <row r="112">
          <cell r="G112" t="str">
            <v>Caladenia hirta</v>
          </cell>
          <cell r="H112">
            <v>426</v>
          </cell>
          <cell r="I112" t="str">
            <v>Caladenia</v>
          </cell>
          <cell r="J112" t="str">
            <v>hirta</v>
          </cell>
          <cell r="K112" t="str">
            <v>S</v>
          </cell>
          <cell r="L112" t="str">
            <v>_See subspecies</v>
          </cell>
        </row>
        <row r="113">
          <cell r="G113" t="str">
            <v>Caladenia hirta subsp. hirta</v>
          </cell>
          <cell r="H113">
            <v>538</v>
          </cell>
          <cell r="I113" t="str">
            <v>Caladenia</v>
          </cell>
          <cell r="J113" t="str">
            <v>hirta subsp. hirta</v>
          </cell>
          <cell r="K113" t="str">
            <v>S</v>
          </cell>
          <cell r="L113" t="str">
            <v>Sugar Candy Orchid</v>
          </cell>
        </row>
        <row r="114">
          <cell r="G114" t="str">
            <v>Caladenia hirta subsp. rosea</v>
          </cell>
          <cell r="H114">
            <v>539</v>
          </cell>
          <cell r="I114" t="str">
            <v>Caladenia</v>
          </cell>
          <cell r="J114" t="str">
            <v>hirta subsp. rosea</v>
          </cell>
          <cell r="K114" t="str">
            <v>S</v>
          </cell>
          <cell r="L114" t="str">
            <v>Pink Candy Orchid</v>
          </cell>
        </row>
        <row r="115">
          <cell r="G115" t="str">
            <v>Caladenia hoffmanii</v>
          </cell>
          <cell r="H115">
            <v>540</v>
          </cell>
          <cell r="I115" t="str">
            <v>Caladenia</v>
          </cell>
          <cell r="J115" t="str">
            <v>hoffmanii</v>
          </cell>
          <cell r="K115" t="str">
            <v>S</v>
          </cell>
          <cell r="L115" t="str">
            <v>Hoffman's Spider Orchid</v>
          </cell>
        </row>
        <row r="116">
          <cell r="G116" t="str">
            <v>Caladenia hoffmanii x longicauda</v>
          </cell>
          <cell r="H116">
            <v>1044</v>
          </cell>
          <cell r="I116" t="str">
            <v>Caladenia</v>
          </cell>
          <cell r="J116" t="str">
            <v>hoffmanii x longicauda</v>
          </cell>
          <cell r="K116" t="str">
            <v>S</v>
          </cell>
          <cell r="L116" t="str">
            <v>_Unnamed Hybrid</v>
          </cell>
        </row>
        <row r="117">
          <cell r="G117" t="str">
            <v>Caladenia hopperiana</v>
          </cell>
          <cell r="H117">
            <v>1028</v>
          </cell>
          <cell r="I117" t="str">
            <v>Caladenia</v>
          </cell>
          <cell r="J117" t="str">
            <v>hopperiana</v>
          </cell>
          <cell r="K117" t="str">
            <v>S</v>
          </cell>
          <cell r="L117" t="str">
            <v>Quindanning Spider Orchid</v>
          </cell>
        </row>
        <row r="118">
          <cell r="G118" t="str">
            <v>Caladenia hopperiana x longicauda subsp. redacta</v>
          </cell>
          <cell r="H118">
            <v>1030</v>
          </cell>
          <cell r="I118" t="str">
            <v>Caladenia</v>
          </cell>
          <cell r="J118" t="str">
            <v>hopperiana x longicauda subsp. redacta</v>
          </cell>
          <cell r="K118" t="str">
            <v>S</v>
          </cell>
          <cell r="L118" t="str">
            <v>_Unnamed Hybrid</v>
          </cell>
        </row>
        <row r="119">
          <cell r="G119" t="str">
            <v>Caladenia horistes</v>
          </cell>
          <cell r="H119">
            <v>541</v>
          </cell>
          <cell r="I119" t="str">
            <v>Caladenia</v>
          </cell>
          <cell r="J119" t="str">
            <v>horistes</v>
          </cell>
          <cell r="K119" t="str">
            <v>S</v>
          </cell>
          <cell r="L119" t="str">
            <v>Cream Spider Orchid</v>
          </cell>
        </row>
        <row r="120">
          <cell r="G120" t="str">
            <v>Caladenia huegelii</v>
          </cell>
          <cell r="H120">
            <v>542</v>
          </cell>
          <cell r="I120" t="str">
            <v>Caladenia</v>
          </cell>
          <cell r="J120" t="str">
            <v>huegelii</v>
          </cell>
          <cell r="K120" t="str">
            <v>S</v>
          </cell>
          <cell r="L120" t="str">
            <v>Grand Spider Orchid</v>
          </cell>
        </row>
        <row r="121">
          <cell r="G121" t="str">
            <v>Caladenia incensum</v>
          </cell>
          <cell r="H121">
            <v>543</v>
          </cell>
          <cell r="I121" t="str">
            <v>Caladenia</v>
          </cell>
          <cell r="J121" t="str">
            <v>incensum</v>
          </cell>
          <cell r="K121" t="str">
            <v>S</v>
          </cell>
          <cell r="L121" t="str">
            <v>Glistening Spider Orchid</v>
          </cell>
        </row>
        <row r="122">
          <cell r="G122" t="str">
            <v>Caladenia incensum x roei</v>
          </cell>
          <cell r="H122">
            <v>1045</v>
          </cell>
          <cell r="I122" t="str">
            <v>Caladenia</v>
          </cell>
          <cell r="J122" t="str">
            <v>incensum x roei</v>
          </cell>
          <cell r="K122" t="str">
            <v>S</v>
          </cell>
          <cell r="L122" t="str">
            <v>_Unnamed Hybrid</v>
          </cell>
        </row>
        <row r="123">
          <cell r="G123" t="str">
            <v>Caladenia incrassata</v>
          </cell>
          <cell r="H123">
            <v>544</v>
          </cell>
          <cell r="I123" t="str">
            <v>Caladenia</v>
          </cell>
          <cell r="J123" t="str">
            <v>incrassata</v>
          </cell>
          <cell r="K123" t="str">
            <v>S</v>
          </cell>
          <cell r="L123" t="str">
            <v>Puppet Orchid</v>
          </cell>
        </row>
        <row r="124">
          <cell r="G124" t="str">
            <v>Caladenia infundibularis</v>
          </cell>
          <cell r="H124">
            <v>545</v>
          </cell>
          <cell r="I124" t="str">
            <v>Caladenia</v>
          </cell>
          <cell r="J124" t="str">
            <v>infundibularis</v>
          </cell>
          <cell r="K124" t="str">
            <v>S</v>
          </cell>
          <cell r="L124" t="str">
            <v>Funnel-tipped Spider Orchid</v>
          </cell>
        </row>
        <row r="125">
          <cell r="G125" t="str">
            <v>Caladenia integra</v>
          </cell>
          <cell r="H125">
            <v>546</v>
          </cell>
          <cell r="I125" t="str">
            <v>Caladenia</v>
          </cell>
          <cell r="J125" t="str">
            <v>integra</v>
          </cell>
          <cell r="K125" t="str">
            <v>S</v>
          </cell>
          <cell r="L125" t="str">
            <v>Smooth-lipped Spider Orchid</v>
          </cell>
        </row>
        <row r="126">
          <cell r="G126" t="str">
            <v>Caladenia interjacens</v>
          </cell>
          <cell r="H126">
            <v>547</v>
          </cell>
          <cell r="I126" t="str">
            <v>Caladenia</v>
          </cell>
          <cell r="J126" t="str">
            <v>interjacens</v>
          </cell>
          <cell r="K126" t="str">
            <v>S</v>
          </cell>
          <cell r="L126" t="str">
            <v>Walpole Spider Orchid</v>
          </cell>
        </row>
        <row r="127">
          <cell r="G127" t="str">
            <v>Caladenia latifolia</v>
          </cell>
          <cell r="H127">
            <v>548</v>
          </cell>
          <cell r="I127" t="str">
            <v>Caladenia</v>
          </cell>
          <cell r="J127" t="str">
            <v>latifolia</v>
          </cell>
          <cell r="K127" t="str">
            <v>S</v>
          </cell>
          <cell r="L127" t="str">
            <v xml:space="preserve">Pink Fairy </v>
          </cell>
        </row>
        <row r="128">
          <cell r="G128" t="str">
            <v>Caladenia latifolia x flava subsp. maculata</v>
          </cell>
          <cell r="H128">
            <v>1135</v>
          </cell>
          <cell r="I128" t="str">
            <v>Caladenia</v>
          </cell>
          <cell r="J128" t="str">
            <v>latifolia x flava subsp. maculata</v>
          </cell>
          <cell r="K128" t="str">
            <v>S</v>
          </cell>
          <cell r="L128" t="str">
            <v>_Unnamed Hybrid</v>
          </cell>
        </row>
        <row r="129">
          <cell r="G129" t="str">
            <v>Caladenia leucochila</v>
          </cell>
          <cell r="H129">
            <v>1213</v>
          </cell>
          <cell r="I129" t="str">
            <v>Caladenia</v>
          </cell>
          <cell r="J129" t="str">
            <v>leucochila</v>
          </cell>
          <cell r="K129" t="str">
            <v>S</v>
          </cell>
          <cell r="L129" t="str">
            <v xml:space="preserve">Collie Spider Orchid </v>
          </cell>
        </row>
        <row r="130">
          <cell r="G130" t="str">
            <v>Caladenia lobata</v>
          </cell>
          <cell r="H130">
            <v>549</v>
          </cell>
          <cell r="I130" t="str">
            <v>Caladenia</v>
          </cell>
          <cell r="J130" t="str">
            <v>lobata</v>
          </cell>
          <cell r="K130" t="str">
            <v>S</v>
          </cell>
          <cell r="L130" t="str">
            <v>Butterfly Orchid</v>
          </cell>
        </row>
        <row r="131">
          <cell r="G131" t="str">
            <v>Caladenia lodgeana</v>
          </cell>
          <cell r="H131">
            <v>550</v>
          </cell>
          <cell r="I131" t="str">
            <v>Caladenia</v>
          </cell>
          <cell r="J131" t="str">
            <v>lodgeana</v>
          </cell>
          <cell r="K131" t="str">
            <v>S</v>
          </cell>
          <cell r="L131" t="str">
            <v>Lodge's Spider Orchid</v>
          </cell>
        </row>
        <row r="132">
          <cell r="G132" t="str">
            <v>Caladenia longicauda</v>
          </cell>
          <cell r="H132">
            <v>427</v>
          </cell>
          <cell r="I132" t="str">
            <v>Caladenia</v>
          </cell>
          <cell r="J132" t="str">
            <v>longicauda</v>
          </cell>
          <cell r="K132" t="str">
            <v>S</v>
          </cell>
          <cell r="L132" t="str">
            <v>_See subspecies</v>
          </cell>
        </row>
        <row r="133">
          <cell r="G133" t="str">
            <v>Caladenia longicauda subsp. albella</v>
          </cell>
          <cell r="H133">
            <v>551</v>
          </cell>
          <cell r="I133" t="str">
            <v>Caladenia</v>
          </cell>
          <cell r="J133" t="str">
            <v>longicauda subsp. albella</v>
          </cell>
          <cell r="K133" t="str">
            <v>S</v>
          </cell>
          <cell r="L133" t="str">
            <v>Small-lipped White Spider Orchid</v>
          </cell>
        </row>
        <row r="134">
          <cell r="G134" t="str">
            <v>Caladenia longicauda subsp. australora</v>
          </cell>
          <cell r="H134">
            <v>552</v>
          </cell>
          <cell r="I134" t="str">
            <v>Caladenia</v>
          </cell>
          <cell r="J134" t="str">
            <v>longicauda subsp. australora</v>
          </cell>
          <cell r="K134" t="str">
            <v>S</v>
          </cell>
          <cell r="L134" t="str">
            <v>Southern White Spider Orchid</v>
          </cell>
        </row>
        <row r="135">
          <cell r="G135" t="str">
            <v>Caladenia longicauda subsp. borealis</v>
          </cell>
          <cell r="H135">
            <v>553</v>
          </cell>
          <cell r="I135" t="str">
            <v>Caladenia</v>
          </cell>
          <cell r="J135" t="str">
            <v>longicauda subsp. borealis</v>
          </cell>
          <cell r="K135" t="str">
            <v>S</v>
          </cell>
          <cell r="L135" t="str">
            <v>Daddy-long-legs White Spider Orchid</v>
          </cell>
        </row>
        <row r="136">
          <cell r="G136" t="str">
            <v>Caladenia longicauda subsp. 'Bulbarnet'</v>
          </cell>
          <cell r="H136">
            <v>1160</v>
          </cell>
          <cell r="I136" t="str">
            <v>Caladenia</v>
          </cell>
          <cell r="J136" t="str">
            <v>longicauda subsp. 'Bulbarnet'</v>
          </cell>
          <cell r="K136" t="str">
            <v>S</v>
          </cell>
          <cell r="L136" t="str">
            <v>Eborall's Spider Orchid</v>
          </cell>
        </row>
        <row r="137">
          <cell r="G137" t="str">
            <v>Caladenia longicauda subsp. calcigena</v>
          </cell>
          <cell r="H137">
            <v>554</v>
          </cell>
          <cell r="I137" t="str">
            <v>Caladenia</v>
          </cell>
          <cell r="J137" t="str">
            <v>longicauda subsp. calcigena</v>
          </cell>
          <cell r="K137" t="str">
            <v>S</v>
          </cell>
          <cell r="L137" t="str">
            <v>Coastal White Spider Orchid</v>
          </cell>
        </row>
        <row r="138">
          <cell r="G138" t="str">
            <v>Caladenia longicauda subsp. clivicola</v>
          </cell>
          <cell r="H138">
            <v>555</v>
          </cell>
          <cell r="I138" t="str">
            <v>Caladenia</v>
          </cell>
          <cell r="J138" t="str">
            <v>longicauda subsp. clivicola</v>
          </cell>
          <cell r="K138" t="str">
            <v>S</v>
          </cell>
          <cell r="L138" t="str">
            <v>Hill's White Spider Orchid</v>
          </cell>
        </row>
        <row r="139">
          <cell r="G139" t="str">
            <v>Caladenia longicauda subsp. crassa</v>
          </cell>
          <cell r="H139">
            <v>556</v>
          </cell>
          <cell r="I139" t="str">
            <v>Caladenia</v>
          </cell>
          <cell r="J139" t="str">
            <v>longicauda subsp. crassa</v>
          </cell>
          <cell r="K139" t="str">
            <v>S</v>
          </cell>
          <cell r="L139" t="str">
            <v>Esperance White Spider Orchid</v>
          </cell>
        </row>
        <row r="140">
          <cell r="G140" t="str">
            <v>Caladenia longicauda subsp. eminens</v>
          </cell>
          <cell r="H140">
            <v>557</v>
          </cell>
          <cell r="I140" t="str">
            <v>Caladenia</v>
          </cell>
          <cell r="J140" t="str">
            <v>longicauda subsp. eminens</v>
          </cell>
          <cell r="K140" t="str">
            <v>S</v>
          </cell>
          <cell r="L140" t="str">
            <v>Stark White Spider Orchid</v>
          </cell>
        </row>
        <row r="141">
          <cell r="G141" t="str">
            <v>Caladenia longicauda subsp. extrema</v>
          </cell>
          <cell r="H141">
            <v>1139</v>
          </cell>
          <cell r="I141" t="str">
            <v>Caladenia</v>
          </cell>
          <cell r="J141" t="str">
            <v>longicauda subsp. extrema</v>
          </cell>
          <cell r="K141" t="str">
            <v>S</v>
          </cell>
          <cell r="L141" t="str">
            <v>Late White Spider Orchid</v>
          </cell>
        </row>
        <row r="142">
          <cell r="G142" t="str">
            <v>Caladenia longicauda subsp. insularis</v>
          </cell>
          <cell r="H142">
            <v>964</v>
          </cell>
          <cell r="I142" t="str">
            <v>Caladenia</v>
          </cell>
          <cell r="J142" t="str">
            <v>longicauda subsp. insularis</v>
          </cell>
          <cell r="K142" t="str">
            <v>S</v>
          </cell>
          <cell r="L142" t="str">
            <v>Island White Spider Orchid</v>
          </cell>
        </row>
        <row r="143">
          <cell r="G143" t="str">
            <v>Caladenia longicauda subsp. longicauda</v>
          </cell>
          <cell r="H143">
            <v>1229</v>
          </cell>
          <cell r="I143" t="str">
            <v>Caladenia</v>
          </cell>
          <cell r="J143" t="str">
            <v>longicauda subsp. longicauda</v>
          </cell>
          <cell r="K143" t="str">
            <v>S</v>
          </cell>
          <cell r="L143" t="str">
            <v>White Spider Orchid</v>
          </cell>
        </row>
        <row r="144">
          <cell r="G144" t="str">
            <v>Caladenia longicauda subsp. merrittii</v>
          </cell>
          <cell r="H144">
            <v>559</v>
          </cell>
          <cell r="I144" t="str">
            <v>Caladenia</v>
          </cell>
          <cell r="J144" t="str">
            <v>longicauda subsp. merrittii</v>
          </cell>
          <cell r="K144" t="str">
            <v>S</v>
          </cell>
          <cell r="L144" t="str">
            <v>Merritt's White Spider Orchid</v>
          </cell>
        </row>
        <row r="145">
          <cell r="G145" t="str">
            <v>Caladenia longicauda subsp. minima</v>
          </cell>
          <cell r="H145">
            <v>1142</v>
          </cell>
          <cell r="I145" t="str">
            <v>Caladenia</v>
          </cell>
          <cell r="J145" t="str">
            <v>longicauda subsp. minima</v>
          </cell>
          <cell r="K145" t="str">
            <v>S</v>
          </cell>
          <cell r="L145" t="str">
            <v>Little White Spider Orchid</v>
          </cell>
        </row>
        <row r="146">
          <cell r="G146" t="str">
            <v>Caladenia longicauda subsp. 'Pallarup Rock'</v>
          </cell>
          <cell r="H146">
            <v>436</v>
          </cell>
          <cell r="I146" t="str">
            <v>Caladenia</v>
          </cell>
          <cell r="J146" t="str">
            <v>longicauda subsp. 'Pallarup Rock'</v>
          </cell>
          <cell r="K146" t="str">
            <v>S</v>
          </cell>
          <cell r="L146" t="str">
            <v>Pallarup White Spider Orchid</v>
          </cell>
        </row>
        <row r="147">
          <cell r="G147" t="str">
            <v>Caladenia longicauda subsp. redacta</v>
          </cell>
          <cell r="H147">
            <v>560</v>
          </cell>
          <cell r="I147" t="str">
            <v>Caladenia</v>
          </cell>
          <cell r="J147" t="str">
            <v>longicauda subsp. redacta</v>
          </cell>
          <cell r="K147" t="str">
            <v>S</v>
          </cell>
          <cell r="L147" t="str">
            <v>Tangled White Spider Orchid</v>
          </cell>
        </row>
        <row r="148">
          <cell r="G148" t="str">
            <v>Caladenia longicauda subsp. redacta x</v>
          </cell>
          <cell r="H148">
            <v>979</v>
          </cell>
          <cell r="I148" t="str">
            <v>Caladenia</v>
          </cell>
          <cell r="J148" t="str">
            <v>longicauda subsp. redacta x</v>
          </cell>
          <cell r="K148" t="str">
            <v>S</v>
          </cell>
          <cell r="L148" t="str">
            <v>_Unnamed Hybrid</v>
          </cell>
        </row>
        <row r="149">
          <cell r="G149" t="str">
            <v>Caladenia longicauda subsp. rigidula</v>
          </cell>
          <cell r="H149">
            <v>561</v>
          </cell>
          <cell r="I149" t="str">
            <v>Caladenia</v>
          </cell>
          <cell r="J149" t="str">
            <v>longicauda subsp. rigidula</v>
          </cell>
          <cell r="K149" t="str">
            <v>S</v>
          </cell>
          <cell r="L149" t="str">
            <v>Rigid White Spider Orchid</v>
          </cell>
        </row>
        <row r="150">
          <cell r="G150" t="str">
            <v>Caladenia longiclavata</v>
          </cell>
          <cell r="H150">
            <v>562</v>
          </cell>
          <cell r="I150" t="str">
            <v>Caladenia</v>
          </cell>
          <cell r="J150" t="str">
            <v>longiclavata</v>
          </cell>
          <cell r="K150" t="str">
            <v>S</v>
          </cell>
          <cell r="L150" t="str">
            <v>Clubbed Spider Orchid</v>
          </cell>
        </row>
        <row r="151">
          <cell r="G151" t="str">
            <v>Caladenia longiclavata x magniclavata</v>
          </cell>
          <cell r="H151">
            <v>987</v>
          </cell>
          <cell r="I151" t="str">
            <v>Caladenia</v>
          </cell>
          <cell r="J151" t="str">
            <v>longiclavata x magniclavata</v>
          </cell>
          <cell r="K151" t="str">
            <v>S</v>
          </cell>
          <cell r="L151" t="str">
            <v>_Unnamed Hybrid</v>
          </cell>
        </row>
        <row r="152">
          <cell r="G152" t="str">
            <v>Caladenia longifimbriata</v>
          </cell>
          <cell r="H152">
            <v>563</v>
          </cell>
          <cell r="I152" t="str">
            <v>Caladenia</v>
          </cell>
          <cell r="J152" t="str">
            <v>longifimbriata</v>
          </cell>
          <cell r="K152" t="str">
            <v>S</v>
          </cell>
          <cell r="L152" t="str">
            <v>Green-comb Spider Orchid</v>
          </cell>
        </row>
        <row r="153">
          <cell r="G153" t="str">
            <v>Caladenia lorea</v>
          </cell>
          <cell r="H153">
            <v>564</v>
          </cell>
          <cell r="I153" t="str">
            <v>Caladenia</v>
          </cell>
          <cell r="J153" t="str">
            <v>lorea</v>
          </cell>
          <cell r="K153" t="str">
            <v>S</v>
          </cell>
          <cell r="L153" t="str">
            <v>Blushing Spider Orchid</v>
          </cell>
        </row>
        <row r="154">
          <cell r="G154" t="str">
            <v>Caladenia luteola</v>
          </cell>
          <cell r="H154">
            <v>565</v>
          </cell>
          <cell r="I154" t="str">
            <v>Caladenia</v>
          </cell>
          <cell r="J154" t="str">
            <v>luteola</v>
          </cell>
          <cell r="K154" t="str">
            <v>S</v>
          </cell>
          <cell r="L154" t="str">
            <v>Lemon Spider Orchid</v>
          </cell>
        </row>
        <row r="155">
          <cell r="G155" t="str">
            <v>Caladenia macrostylis</v>
          </cell>
          <cell r="H155">
            <v>566</v>
          </cell>
          <cell r="I155" t="str">
            <v>Caladenia</v>
          </cell>
          <cell r="J155" t="str">
            <v>macrostylis</v>
          </cell>
          <cell r="K155" t="str">
            <v>S</v>
          </cell>
          <cell r="L155" t="str">
            <v>Leaping Spider Orchid</v>
          </cell>
        </row>
        <row r="156">
          <cell r="G156" t="str">
            <v>Caladenia magniclavata</v>
          </cell>
          <cell r="H156">
            <v>567</v>
          </cell>
          <cell r="I156" t="str">
            <v>Caladenia</v>
          </cell>
          <cell r="J156" t="str">
            <v>magniclavata</v>
          </cell>
          <cell r="K156" t="str">
            <v>S</v>
          </cell>
          <cell r="L156" t="str">
            <v>Big Clubbed Spider Orchid</v>
          </cell>
        </row>
        <row r="157">
          <cell r="G157" t="str">
            <v>Caladenia marginata</v>
          </cell>
          <cell r="H157">
            <v>568</v>
          </cell>
          <cell r="I157" t="str">
            <v>Caladenia</v>
          </cell>
          <cell r="J157" t="str">
            <v>marginata</v>
          </cell>
          <cell r="K157" t="str">
            <v>S</v>
          </cell>
          <cell r="L157" t="str">
            <v>White Fairy Orchid</v>
          </cell>
        </row>
        <row r="158">
          <cell r="G158" t="str">
            <v>Caladenia melanema</v>
          </cell>
          <cell r="H158">
            <v>569</v>
          </cell>
          <cell r="I158" t="str">
            <v>Caladenia</v>
          </cell>
          <cell r="J158" t="str">
            <v>melanema</v>
          </cell>
          <cell r="K158" t="str">
            <v>S</v>
          </cell>
          <cell r="L158" t="str">
            <v>Ballerina Orchid</v>
          </cell>
        </row>
        <row r="159">
          <cell r="G159" t="str">
            <v>Caladenia meridionalis</v>
          </cell>
          <cell r="H159">
            <v>570</v>
          </cell>
          <cell r="I159" t="str">
            <v>Caladenia</v>
          </cell>
          <cell r="J159" t="str">
            <v>meridionalis</v>
          </cell>
          <cell r="K159" t="str">
            <v>S</v>
          </cell>
          <cell r="L159" t="str">
            <v>South Coast Spider Orchid</v>
          </cell>
        </row>
        <row r="160">
          <cell r="G160" t="str">
            <v>Caladenia mesocera</v>
          </cell>
          <cell r="H160">
            <v>683</v>
          </cell>
          <cell r="I160" t="str">
            <v>Caladenia</v>
          </cell>
          <cell r="J160" t="str">
            <v>mesocera</v>
          </cell>
          <cell r="K160" t="str">
            <v>S</v>
          </cell>
          <cell r="L160" t="str">
            <v>Narrow-lipped Dragon Orchid</v>
          </cell>
        </row>
        <row r="161">
          <cell r="G161" t="str">
            <v>Caladenia microchila</v>
          </cell>
          <cell r="H161">
            <v>571</v>
          </cell>
          <cell r="I161" t="str">
            <v>Caladenia</v>
          </cell>
          <cell r="J161" t="str">
            <v>microchila</v>
          </cell>
          <cell r="K161" t="str">
            <v>S</v>
          </cell>
          <cell r="L161" t="str">
            <v>Western Wispy Spider Orchid</v>
          </cell>
        </row>
        <row r="162">
          <cell r="G162" t="str">
            <v>Caladenia multiclavia</v>
          </cell>
          <cell r="H162">
            <v>572</v>
          </cell>
          <cell r="I162" t="str">
            <v>Caladenia</v>
          </cell>
          <cell r="J162" t="str">
            <v>multiclavia</v>
          </cell>
          <cell r="K162" t="str">
            <v>S</v>
          </cell>
          <cell r="L162" t="str">
            <v>Lazy Spider Orchid</v>
          </cell>
        </row>
        <row r="163">
          <cell r="G163" t="str">
            <v>Caladenia multiclavia x pulchra</v>
          </cell>
          <cell r="H163">
            <v>1048</v>
          </cell>
          <cell r="I163" t="str">
            <v>Caladenia</v>
          </cell>
          <cell r="J163" t="str">
            <v>multiclavia x pulchra</v>
          </cell>
          <cell r="K163" t="str">
            <v>S</v>
          </cell>
          <cell r="L163" t="str">
            <v>_Unnamed Hybrid</v>
          </cell>
        </row>
        <row r="164">
          <cell r="G164" t="str">
            <v>Caladenia nana</v>
          </cell>
          <cell r="H164">
            <v>428</v>
          </cell>
          <cell r="I164" t="str">
            <v>Caladenia</v>
          </cell>
          <cell r="J164" t="str">
            <v>nana</v>
          </cell>
          <cell r="K164" t="str">
            <v>S</v>
          </cell>
          <cell r="L164" t="str">
            <v>_See subspecies</v>
          </cell>
        </row>
        <row r="165">
          <cell r="G165" t="str">
            <v>Caladenia nana subsp. nana</v>
          </cell>
          <cell r="H165">
            <v>573</v>
          </cell>
          <cell r="I165" t="str">
            <v>Caladenia</v>
          </cell>
          <cell r="J165" t="str">
            <v>nana subsp. nana</v>
          </cell>
          <cell r="K165" t="str">
            <v>S</v>
          </cell>
          <cell r="L165" t="str">
            <v>Little Pink Fan Orchid</v>
          </cell>
        </row>
        <row r="166">
          <cell r="G166" t="str">
            <v>Caladenia nana subsp. unita</v>
          </cell>
          <cell r="H166">
            <v>574</v>
          </cell>
          <cell r="I166" t="str">
            <v>Caladenia</v>
          </cell>
          <cell r="J166" t="str">
            <v>nana subsp. unita</v>
          </cell>
          <cell r="K166" t="str">
            <v>S</v>
          </cell>
          <cell r="L166" t="str">
            <v>Pink Fan Orchid</v>
          </cell>
        </row>
        <row r="167">
          <cell r="G167" t="str">
            <v>Caladenia nivalis</v>
          </cell>
          <cell r="H167">
            <v>575</v>
          </cell>
          <cell r="I167" t="str">
            <v>Caladenia</v>
          </cell>
          <cell r="J167" t="str">
            <v>nivalis</v>
          </cell>
          <cell r="K167" t="str">
            <v>S</v>
          </cell>
          <cell r="L167" t="str">
            <v>Exotic Spider Orchid</v>
          </cell>
        </row>
        <row r="168">
          <cell r="G168" t="str">
            <v>Caladenia nobilis</v>
          </cell>
          <cell r="H168">
            <v>576</v>
          </cell>
          <cell r="I168" t="str">
            <v>Caladenia</v>
          </cell>
          <cell r="J168" t="str">
            <v>nobilis</v>
          </cell>
          <cell r="K168" t="str">
            <v>S</v>
          </cell>
          <cell r="L168" t="str">
            <v>Noble Spider Orchid</v>
          </cell>
        </row>
        <row r="169">
          <cell r="G169" t="str">
            <v>Caladenia occidentalis</v>
          </cell>
          <cell r="H169">
            <v>577</v>
          </cell>
          <cell r="I169" t="str">
            <v>Caladenia</v>
          </cell>
          <cell r="J169" t="str">
            <v>occidentalis</v>
          </cell>
          <cell r="K169" t="str">
            <v>S</v>
          </cell>
          <cell r="L169" t="str">
            <v>Ruby Spider Orchid</v>
          </cell>
        </row>
        <row r="170">
          <cell r="G170" t="str">
            <v>Caladenia pachychila</v>
          </cell>
          <cell r="H170">
            <v>578</v>
          </cell>
          <cell r="I170" t="str">
            <v>Caladenia</v>
          </cell>
          <cell r="J170" t="str">
            <v>pachychila</v>
          </cell>
          <cell r="K170" t="str">
            <v>S</v>
          </cell>
          <cell r="L170" t="str">
            <v>Dwarf Zebra Orchid</v>
          </cell>
        </row>
        <row r="171">
          <cell r="G171" t="str">
            <v>Caladenia pachychila x vulgata</v>
          </cell>
          <cell r="H171">
            <v>1049</v>
          </cell>
          <cell r="I171" t="str">
            <v>Caladenia</v>
          </cell>
          <cell r="J171" t="str">
            <v>pachychila x vulgata</v>
          </cell>
          <cell r="K171" t="str">
            <v>S</v>
          </cell>
          <cell r="L171" t="str">
            <v>_Unnamed Hybrid</v>
          </cell>
        </row>
        <row r="172">
          <cell r="G172" t="str">
            <v>Caladenia paludosa</v>
          </cell>
          <cell r="H172">
            <v>579</v>
          </cell>
          <cell r="I172" t="str">
            <v>Caladenia</v>
          </cell>
          <cell r="J172" t="str">
            <v>paludosa</v>
          </cell>
          <cell r="K172" t="str">
            <v>S</v>
          </cell>
          <cell r="L172" t="str">
            <v>Swamp Spider Orchid</v>
          </cell>
        </row>
        <row r="173">
          <cell r="G173" t="str">
            <v>Caladenia paradoxa</v>
          </cell>
          <cell r="H173">
            <v>525</v>
          </cell>
          <cell r="I173" t="str">
            <v>Caladenia</v>
          </cell>
          <cell r="J173" t="str">
            <v>paradoxa</v>
          </cell>
          <cell r="K173" t="str">
            <v>S</v>
          </cell>
          <cell r="L173" t="str">
            <v>Ironcaps Spider Orchid</v>
          </cell>
        </row>
        <row r="174">
          <cell r="G174" t="str">
            <v>Caladenia pectinata</v>
          </cell>
          <cell r="H174">
            <v>580</v>
          </cell>
          <cell r="I174" t="str">
            <v>Caladenia</v>
          </cell>
          <cell r="J174" t="str">
            <v>pectinata</v>
          </cell>
          <cell r="K174" t="str">
            <v>S</v>
          </cell>
          <cell r="L174" t="str">
            <v>King Spider Orchid</v>
          </cell>
        </row>
        <row r="175">
          <cell r="G175" t="str">
            <v>Caladenia pendens</v>
          </cell>
          <cell r="H175">
            <v>429</v>
          </cell>
          <cell r="I175" t="str">
            <v>Caladenia</v>
          </cell>
          <cell r="J175" t="str">
            <v>pendens</v>
          </cell>
          <cell r="K175" t="str">
            <v>S</v>
          </cell>
          <cell r="L175" t="str">
            <v>_See subspecies</v>
          </cell>
        </row>
        <row r="176">
          <cell r="G176" t="str">
            <v>Caladenia pendens subsp. pendens</v>
          </cell>
          <cell r="H176">
            <v>582</v>
          </cell>
          <cell r="I176" t="str">
            <v>Caladenia</v>
          </cell>
          <cell r="J176" t="str">
            <v>pendens subsp. pendens</v>
          </cell>
          <cell r="K176" t="str">
            <v>S</v>
          </cell>
          <cell r="L176" t="str">
            <v>Pendant Spider Orchid</v>
          </cell>
        </row>
        <row r="177">
          <cell r="G177" t="str">
            <v>Caladenia pendens subsp. talbotii</v>
          </cell>
          <cell r="H177">
            <v>604</v>
          </cell>
          <cell r="I177" t="str">
            <v>Caladenia</v>
          </cell>
          <cell r="J177" t="str">
            <v>pendens subsp. talbotii</v>
          </cell>
          <cell r="K177" t="str">
            <v>S</v>
          </cell>
          <cell r="L177" t="str">
            <v>Talbot's Spider Orchid</v>
          </cell>
        </row>
        <row r="178">
          <cell r="G178" t="str">
            <v>Caladenia perangusta</v>
          </cell>
          <cell r="H178">
            <v>981</v>
          </cell>
          <cell r="I178" t="str">
            <v>Caladenia</v>
          </cell>
          <cell r="J178" t="str">
            <v>perangusta</v>
          </cell>
          <cell r="K178" t="str">
            <v>S</v>
          </cell>
          <cell r="L178" t="str">
            <v xml:space="preserve">Slender Sepaled Spider Orchid </v>
          </cell>
        </row>
        <row r="179">
          <cell r="G179" t="str">
            <v>Caladenia petrensis</v>
          </cell>
          <cell r="H179">
            <v>1015</v>
          </cell>
          <cell r="I179" t="str">
            <v>Caladenia</v>
          </cell>
          <cell r="J179" t="str">
            <v>petrensis</v>
          </cell>
          <cell r="K179" t="str">
            <v>S</v>
          </cell>
          <cell r="L179" t="str">
            <v>Rock Spider Orchid</v>
          </cell>
        </row>
        <row r="180">
          <cell r="G180" t="str">
            <v>Caladenia pholcoidea</v>
          </cell>
          <cell r="H180">
            <v>430</v>
          </cell>
          <cell r="I180" t="str">
            <v>Caladenia</v>
          </cell>
          <cell r="J180" t="str">
            <v>pholcoidea</v>
          </cell>
          <cell r="K180" t="str">
            <v>S</v>
          </cell>
          <cell r="L180" t="str">
            <v>_See subspecies</v>
          </cell>
        </row>
        <row r="181">
          <cell r="G181" t="str">
            <v>Caladenia pholcoidea subsp. augustensis</v>
          </cell>
          <cell r="H181">
            <v>488</v>
          </cell>
          <cell r="I181" t="str">
            <v>Caladenia</v>
          </cell>
          <cell r="J181" t="str">
            <v>pholcoidea subsp. augustensis</v>
          </cell>
          <cell r="K181" t="str">
            <v>S</v>
          </cell>
          <cell r="L181" t="str">
            <v>Augusta Spider Orchid</v>
          </cell>
        </row>
        <row r="182">
          <cell r="G182" t="str">
            <v>Caladenia pholcoidea subsp. pholcoidea</v>
          </cell>
          <cell r="H182">
            <v>583</v>
          </cell>
          <cell r="I182" t="str">
            <v>Caladenia</v>
          </cell>
          <cell r="J182" t="str">
            <v>pholcoidea subsp. pholcoidea</v>
          </cell>
          <cell r="K182" t="str">
            <v>S</v>
          </cell>
          <cell r="L182" t="str">
            <v>Albany Spider Orchid</v>
          </cell>
        </row>
        <row r="183">
          <cell r="G183" t="str">
            <v>Caladenia plicata</v>
          </cell>
          <cell r="H183">
            <v>584</v>
          </cell>
          <cell r="I183" t="str">
            <v>Caladenia</v>
          </cell>
          <cell r="J183" t="str">
            <v>plicata</v>
          </cell>
          <cell r="K183" t="str">
            <v>S</v>
          </cell>
          <cell r="L183" t="str">
            <v>Crab-lipped Spider Orchid</v>
          </cell>
        </row>
        <row r="184">
          <cell r="G184" t="str">
            <v>Caladenia pluvialis</v>
          </cell>
          <cell r="H184">
            <v>1128</v>
          </cell>
          <cell r="I184" t="str">
            <v>Caladenia</v>
          </cell>
          <cell r="J184" t="str">
            <v>pluvialis</v>
          </cell>
          <cell r="K184" t="str">
            <v>S</v>
          </cell>
          <cell r="L184" t="str">
            <v xml:space="preserve">Yuna Spider Orchid </v>
          </cell>
        </row>
        <row r="185">
          <cell r="G185" t="str">
            <v>Caladenia polychroma</v>
          </cell>
          <cell r="H185">
            <v>585</v>
          </cell>
          <cell r="I185" t="str">
            <v>Caladenia</v>
          </cell>
          <cell r="J185" t="str">
            <v>polychroma</v>
          </cell>
          <cell r="K185" t="str">
            <v>S</v>
          </cell>
          <cell r="L185" t="str">
            <v>Joseph's Spider Orchid</v>
          </cell>
        </row>
        <row r="186">
          <cell r="G186" t="str">
            <v>Caladenia polychroma x vulgata</v>
          </cell>
          <cell r="H186">
            <v>1001</v>
          </cell>
          <cell r="I186" t="str">
            <v>Caladenia</v>
          </cell>
          <cell r="J186" t="str">
            <v>polychroma x vulgata</v>
          </cell>
          <cell r="K186" t="str">
            <v>S</v>
          </cell>
          <cell r="L186" t="str">
            <v>_Unnamed Hybrid</v>
          </cell>
        </row>
        <row r="187">
          <cell r="G187" t="str">
            <v>Caladenia postea</v>
          </cell>
          <cell r="H187">
            <v>586</v>
          </cell>
          <cell r="I187" t="str">
            <v>Caladenia</v>
          </cell>
          <cell r="J187" t="str">
            <v>postea</v>
          </cell>
          <cell r="K187" t="str">
            <v>S</v>
          </cell>
          <cell r="L187" t="str">
            <v>Dark-tipped Spider Orchid</v>
          </cell>
        </row>
        <row r="188">
          <cell r="G188" t="str">
            <v>Caladenia procera</v>
          </cell>
          <cell r="H188">
            <v>581</v>
          </cell>
          <cell r="I188" t="str">
            <v>Caladenia</v>
          </cell>
          <cell r="J188" t="str">
            <v>procera</v>
          </cell>
          <cell r="K188" t="str">
            <v>S</v>
          </cell>
          <cell r="L188" t="str">
            <v>Carbunup King Spider Orchid</v>
          </cell>
        </row>
        <row r="189">
          <cell r="G189" t="str">
            <v>Caladenia pulchra</v>
          </cell>
          <cell r="H189">
            <v>587</v>
          </cell>
          <cell r="I189" t="str">
            <v>Caladenia</v>
          </cell>
          <cell r="J189" t="str">
            <v>pulchra</v>
          </cell>
          <cell r="K189" t="str">
            <v>S</v>
          </cell>
          <cell r="L189" t="str">
            <v>Slender Spider Orchid</v>
          </cell>
        </row>
        <row r="190">
          <cell r="G190" t="str">
            <v>Caladenia radialis</v>
          </cell>
          <cell r="H190">
            <v>589</v>
          </cell>
          <cell r="I190" t="str">
            <v>Caladenia</v>
          </cell>
          <cell r="J190" t="str">
            <v>radialis</v>
          </cell>
          <cell r="K190" t="str">
            <v>S</v>
          </cell>
          <cell r="L190" t="str">
            <v>Drooping Spider Orchid</v>
          </cell>
        </row>
        <row r="191">
          <cell r="G191" t="str">
            <v>Caladenia radiata</v>
          </cell>
          <cell r="H191">
            <v>590</v>
          </cell>
          <cell r="I191" t="str">
            <v>Caladenia</v>
          </cell>
          <cell r="J191" t="str">
            <v>radiata</v>
          </cell>
          <cell r="K191" t="str">
            <v>S</v>
          </cell>
          <cell r="L191" t="str">
            <v>Ray Spider Orchid</v>
          </cell>
        </row>
        <row r="192">
          <cell r="G192" t="str">
            <v>Caladenia radiata x serotina</v>
          </cell>
          <cell r="H192">
            <v>1050</v>
          </cell>
          <cell r="I192" t="str">
            <v>Caladenia</v>
          </cell>
          <cell r="J192" t="str">
            <v>radiata x serotina</v>
          </cell>
          <cell r="K192" t="str">
            <v>S</v>
          </cell>
          <cell r="L192" t="str">
            <v>_Unnamed Hybrid</v>
          </cell>
        </row>
        <row r="193">
          <cell r="G193" t="str">
            <v>Caladenia remota</v>
          </cell>
          <cell r="H193">
            <v>432</v>
          </cell>
          <cell r="I193" t="str">
            <v>Caladenia</v>
          </cell>
          <cell r="J193" t="str">
            <v>remota</v>
          </cell>
          <cell r="K193" t="str">
            <v>S</v>
          </cell>
          <cell r="L193" t="str">
            <v>_See subspecies</v>
          </cell>
        </row>
        <row r="194">
          <cell r="G194" t="str">
            <v>Caladenia remota subsp. parva</v>
          </cell>
          <cell r="H194">
            <v>873</v>
          </cell>
          <cell r="I194" t="str">
            <v>Caladenia</v>
          </cell>
          <cell r="J194" t="str">
            <v>remota subsp. parva</v>
          </cell>
          <cell r="K194" t="str">
            <v>S</v>
          </cell>
          <cell r="L194" t="str">
            <v>Perenjori Spider Orchid</v>
          </cell>
        </row>
        <row r="195">
          <cell r="G195" t="str">
            <v>Caladenia remota subsp. remota</v>
          </cell>
          <cell r="H195">
            <v>591</v>
          </cell>
          <cell r="I195" t="str">
            <v>Caladenia</v>
          </cell>
          <cell r="J195" t="str">
            <v>remota subsp. remota</v>
          </cell>
          <cell r="K195" t="str">
            <v>S</v>
          </cell>
          <cell r="L195" t="str">
            <v>Outback Spider Orchid</v>
          </cell>
        </row>
        <row r="196">
          <cell r="G196" t="str">
            <v>Caladenia remota x roei</v>
          </cell>
          <cell r="H196">
            <v>1051</v>
          </cell>
          <cell r="I196" t="str">
            <v>Caladenia</v>
          </cell>
          <cell r="J196" t="str">
            <v>remota x roei</v>
          </cell>
          <cell r="K196" t="str">
            <v>S</v>
          </cell>
          <cell r="L196" t="str">
            <v>_Unnamed Hybrid</v>
          </cell>
        </row>
        <row r="197">
          <cell r="G197" t="str">
            <v>Caladenia reptans</v>
          </cell>
          <cell r="H197">
            <v>431</v>
          </cell>
          <cell r="I197" t="str">
            <v>Caladenia</v>
          </cell>
          <cell r="J197" t="str">
            <v>reptans</v>
          </cell>
          <cell r="K197" t="str">
            <v>S</v>
          </cell>
          <cell r="L197" t="str">
            <v>_See subspecies</v>
          </cell>
        </row>
        <row r="198">
          <cell r="G198" t="str">
            <v>Caladenia reptans subsp. impensa</v>
          </cell>
          <cell r="H198">
            <v>592</v>
          </cell>
          <cell r="I198" t="str">
            <v>Caladenia</v>
          </cell>
          <cell r="J198" t="str">
            <v>reptans subsp. impensa</v>
          </cell>
          <cell r="K198" t="str">
            <v>S</v>
          </cell>
          <cell r="L198" t="str">
            <v>Pale Pink Fairy</v>
          </cell>
        </row>
        <row r="199">
          <cell r="G199" t="str">
            <v>Caladenia reptans subsp. reptans</v>
          </cell>
          <cell r="H199">
            <v>593</v>
          </cell>
          <cell r="I199" t="str">
            <v>Caladenia</v>
          </cell>
          <cell r="J199" t="str">
            <v>reptans subsp. reptans</v>
          </cell>
          <cell r="K199" t="str">
            <v>S</v>
          </cell>
          <cell r="L199" t="str">
            <v>Little Pink Fairy</v>
          </cell>
        </row>
        <row r="200">
          <cell r="G200" t="str">
            <v>Caladenia rhomboidiformis</v>
          </cell>
          <cell r="H200">
            <v>594</v>
          </cell>
          <cell r="I200" t="str">
            <v>Caladenia</v>
          </cell>
          <cell r="J200" t="str">
            <v>rhomboidiformis</v>
          </cell>
          <cell r="K200" t="str">
            <v>S</v>
          </cell>
          <cell r="L200" t="str">
            <v>Diamond Spider Orchid</v>
          </cell>
        </row>
        <row r="201">
          <cell r="G201" t="str">
            <v>Caladenia roei</v>
          </cell>
          <cell r="H201">
            <v>595</v>
          </cell>
          <cell r="I201" t="str">
            <v>Caladenia</v>
          </cell>
          <cell r="J201" t="str">
            <v>roei</v>
          </cell>
          <cell r="K201" t="str">
            <v>S</v>
          </cell>
          <cell r="L201" t="str">
            <v>Clown Orchid</v>
          </cell>
        </row>
        <row r="202">
          <cell r="G202" t="str">
            <v>Caladenia roei x voigtii</v>
          </cell>
          <cell r="H202">
            <v>2159</v>
          </cell>
          <cell r="I202" t="str">
            <v>Caladenia</v>
          </cell>
          <cell r="J202" t="str">
            <v>roei x voigtii</v>
          </cell>
          <cell r="K202" t="str">
            <v>S</v>
          </cell>
          <cell r="L202" t="str">
            <v>_Unnamed Hybrid</v>
          </cell>
        </row>
        <row r="203">
          <cell r="G203" t="str">
            <v>Caladenia saxicola</v>
          </cell>
          <cell r="H203">
            <v>1016</v>
          </cell>
          <cell r="I203" t="str">
            <v>Caladenia</v>
          </cell>
          <cell r="J203" t="str">
            <v>saxicola</v>
          </cell>
          <cell r="K203" t="str">
            <v>S</v>
          </cell>
          <cell r="L203" t="str">
            <v>Banded Ironstone Spider Orchid</v>
          </cell>
        </row>
        <row r="204">
          <cell r="G204" t="str">
            <v>Caladenia serotina</v>
          </cell>
          <cell r="H204">
            <v>598</v>
          </cell>
          <cell r="I204" t="str">
            <v>Caladenia</v>
          </cell>
          <cell r="J204" t="str">
            <v>serotina</v>
          </cell>
          <cell r="K204" t="str">
            <v>S</v>
          </cell>
          <cell r="L204" t="str">
            <v>Christmas Spider Orchid</v>
          </cell>
        </row>
        <row r="205">
          <cell r="G205" t="str">
            <v>Caladenia sigmoidea</v>
          </cell>
          <cell r="H205">
            <v>599</v>
          </cell>
          <cell r="I205" t="str">
            <v>Caladenia</v>
          </cell>
          <cell r="J205" t="str">
            <v>sigmoidea</v>
          </cell>
          <cell r="K205" t="str">
            <v>S</v>
          </cell>
          <cell r="L205" t="str">
            <v>Sigmoid Spider Orchid</v>
          </cell>
        </row>
        <row r="206">
          <cell r="G206" t="str">
            <v>Caladenia sp.</v>
          </cell>
          <cell r="H206">
            <v>1031</v>
          </cell>
          <cell r="I206" t="str">
            <v>Caladenia</v>
          </cell>
          <cell r="J206" t="str">
            <v>sp.</v>
          </cell>
          <cell r="K206" t="str">
            <v>S</v>
          </cell>
          <cell r="L206" t="str">
            <v>Spider, dragon, zebra, candy, fan, fairy orchids</v>
          </cell>
        </row>
        <row r="207">
          <cell r="G207" t="str">
            <v>Caladenia sp. 'Bindoon'</v>
          </cell>
          <cell r="H207">
            <v>413</v>
          </cell>
          <cell r="I207" t="str">
            <v>Caladenia</v>
          </cell>
          <cell r="J207" t="str">
            <v>sp. 'Bindoon'</v>
          </cell>
          <cell r="K207" t="str">
            <v>S</v>
          </cell>
          <cell r="L207" t="str">
            <v>Bindoon Spider Orchid</v>
          </cell>
        </row>
        <row r="208">
          <cell r="G208" t="str">
            <v>Caladenia sp. 'east of Esperance'</v>
          </cell>
          <cell r="H208">
            <v>416</v>
          </cell>
          <cell r="I208" t="str">
            <v>Caladenia</v>
          </cell>
          <cell r="J208" t="str">
            <v>sp. 'east of Esperance'</v>
          </cell>
          <cell r="K208" t="str">
            <v>S</v>
          </cell>
          <cell r="L208" t="str">
            <v>Scrub Spider Orchid</v>
          </cell>
        </row>
        <row r="209">
          <cell r="G209" t="str">
            <v>Caladenia sp. 'Kellerberrin'</v>
          </cell>
          <cell r="H209">
            <v>437</v>
          </cell>
          <cell r="I209" t="str">
            <v>Caladenia</v>
          </cell>
          <cell r="J209" t="str">
            <v>sp. 'Kellerberrin'</v>
          </cell>
          <cell r="K209" t="str">
            <v>S</v>
          </cell>
          <cell r="L209" t="str">
            <v>Kellerberrin Wispy Spider Orchid</v>
          </cell>
        </row>
        <row r="210">
          <cell r="G210" t="str">
            <v>Caladenia sp. 'Wandoo'</v>
          </cell>
          <cell r="H210">
            <v>1144</v>
          </cell>
          <cell r="I210" t="str">
            <v>Caladenia</v>
          </cell>
          <cell r="J210" t="str">
            <v>sp. 'Wandoo'</v>
          </cell>
          <cell r="K210" t="str">
            <v>S</v>
          </cell>
          <cell r="L210" t="str">
            <v>Wandoo Spider Orchid</v>
          </cell>
        </row>
        <row r="211">
          <cell r="G211" t="str">
            <v>Caladenia sp. 'western Wheatbelt'</v>
          </cell>
          <cell r="H211">
            <v>415</v>
          </cell>
          <cell r="I211" t="str">
            <v>Caladenia</v>
          </cell>
          <cell r="J211" t="str">
            <v>sp. 'western Wheatbelt'</v>
          </cell>
          <cell r="K211" t="str">
            <v>S</v>
          </cell>
          <cell r="L211" t="str">
            <v>Western Wheatbelt Spider Orchid</v>
          </cell>
        </row>
        <row r="212">
          <cell r="G212" t="str">
            <v>Caladenia speciosa</v>
          </cell>
          <cell r="H212">
            <v>600</v>
          </cell>
          <cell r="I212" t="str">
            <v>Caladenia</v>
          </cell>
          <cell r="J212" t="str">
            <v>speciosa</v>
          </cell>
          <cell r="K212" t="str">
            <v>S</v>
          </cell>
          <cell r="L212" t="str">
            <v>Sandplain White Spider Orchid</v>
          </cell>
        </row>
        <row r="213">
          <cell r="G213" t="str">
            <v>Caladenia splendens</v>
          </cell>
          <cell r="H213">
            <v>602</v>
          </cell>
          <cell r="I213" t="str">
            <v>Caladenia</v>
          </cell>
          <cell r="J213" t="str">
            <v>splendens</v>
          </cell>
          <cell r="K213" t="str">
            <v>S</v>
          </cell>
          <cell r="L213" t="str">
            <v>Splendid Spider Orchid</v>
          </cell>
        </row>
        <row r="214">
          <cell r="G214" t="str">
            <v>Caladenia startiorum</v>
          </cell>
          <cell r="H214">
            <v>603</v>
          </cell>
          <cell r="I214" t="str">
            <v>Caladenia</v>
          </cell>
          <cell r="J214" t="str">
            <v>startiorum</v>
          </cell>
          <cell r="K214" t="str">
            <v>S</v>
          </cell>
          <cell r="L214" t="str">
            <v>Start's Spider Orchid</v>
          </cell>
        </row>
        <row r="215">
          <cell r="G215" t="str">
            <v>Caladenia straminichila</v>
          </cell>
          <cell r="H215">
            <v>872</v>
          </cell>
          <cell r="I215" t="str">
            <v>Caladenia</v>
          </cell>
          <cell r="J215" t="str">
            <v>straminichila</v>
          </cell>
          <cell r="K215" t="str">
            <v>S</v>
          </cell>
          <cell r="L215" t="str">
            <v>Tenterden Yellow Spider Orchid</v>
          </cell>
        </row>
        <row r="216">
          <cell r="G216" t="str">
            <v>Caladenia swartsiorum</v>
          </cell>
          <cell r="H216">
            <v>1002</v>
          </cell>
          <cell r="I216" t="str">
            <v>Caladenia</v>
          </cell>
          <cell r="J216" t="str">
            <v>swartsiorum</v>
          </cell>
          <cell r="K216" t="str">
            <v>S</v>
          </cell>
          <cell r="L216" t="str">
            <v>Island Point Spider Orchid</v>
          </cell>
        </row>
        <row r="217">
          <cell r="G217" t="str">
            <v>Caladenia thinicola</v>
          </cell>
          <cell r="H217">
            <v>605</v>
          </cell>
          <cell r="I217" t="str">
            <v>Caladenia</v>
          </cell>
          <cell r="J217" t="str">
            <v>thinicola</v>
          </cell>
          <cell r="K217" t="str">
            <v>S</v>
          </cell>
          <cell r="L217" t="str">
            <v>Scott River Spider Orchid</v>
          </cell>
        </row>
        <row r="218">
          <cell r="G218" t="str">
            <v>Caladenia uliginosa</v>
          </cell>
          <cell r="H218">
            <v>433</v>
          </cell>
          <cell r="I218" t="str">
            <v>Caladenia</v>
          </cell>
          <cell r="J218" t="str">
            <v>uliginosa</v>
          </cell>
          <cell r="K218" t="str">
            <v>S</v>
          </cell>
          <cell r="L218" t="str">
            <v>_See subspecies</v>
          </cell>
        </row>
        <row r="219">
          <cell r="G219" t="str">
            <v>Caladenia uliginosa subsp. candicans</v>
          </cell>
          <cell r="H219">
            <v>606</v>
          </cell>
          <cell r="I219" t="str">
            <v>Caladenia</v>
          </cell>
          <cell r="J219" t="str">
            <v>uliginosa subsp. candicans</v>
          </cell>
          <cell r="K219" t="str">
            <v>S</v>
          </cell>
          <cell r="L219" t="str">
            <v>Northern Darting Spider Orchid</v>
          </cell>
        </row>
        <row r="220">
          <cell r="G220" t="str">
            <v>Caladenia uliginosa subsp. patulens</v>
          </cell>
          <cell r="H220">
            <v>607</v>
          </cell>
          <cell r="I220" t="str">
            <v>Caladenia</v>
          </cell>
          <cell r="J220" t="str">
            <v>uliginosa subsp. patulens</v>
          </cell>
          <cell r="K220" t="str">
            <v>S</v>
          </cell>
          <cell r="L220" t="str">
            <v>Frail Spider Orchid</v>
          </cell>
        </row>
        <row r="221">
          <cell r="G221" t="str">
            <v>Caladenia uliginosa subsp. uliginosa</v>
          </cell>
          <cell r="H221">
            <v>608</v>
          </cell>
          <cell r="I221" t="str">
            <v>Caladenia</v>
          </cell>
          <cell r="J221" t="str">
            <v>uliginosa subsp. uliginosa</v>
          </cell>
          <cell r="K221" t="str">
            <v>S</v>
          </cell>
          <cell r="L221" t="str">
            <v>Darting Spider Orchid</v>
          </cell>
        </row>
        <row r="222">
          <cell r="G222" t="str">
            <v>Caladenia ultima</v>
          </cell>
          <cell r="H222">
            <v>609</v>
          </cell>
          <cell r="I222" t="str">
            <v>Caladenia</v>
          </cell>
          <cell r="J222" t="str">
            <v>ultima</v>
          </cell>
          <cell r="K222" t="str">
            <v>S</v>
          </cell>
          <cell r="L222" t="str">
            <v>Late Spider Orchid</v>
          </cell>
        </row>
        <row r="223">
          <cell r="G223" t="str">
            <v>Caladenia validinervia</v>
          </cell>
          <cell r="H223">
            <v>970</v>
          </cell>
          <cell r="I223" t="str">
            <v>Caladenia</v>
          </cell>
          <cell r="J223" t="str">
            <v>validinervia</v>
          </cell>
          <cell r="K223" t="str">
            <v>S</v>
          </cell>
          <cell r="L223" t="str">
            <v xml:space="preserve">Lake Muir Spider Orchid </v>
          </cell>
        </row>
        <row r="224">
          <cell r="G224" t="str">
            <v>Caladenia viridescens</v>
          </cell>
          <cell r="H224">
            <v>610</v>
          </cell>
          <cell r="I224" t="str">
            <v>Caladenia</v>
          </cell>
          <cell r="J224" t="str">
            <v>viridescens</v>
          </cell>
          <cell r="K224" t="str">
            <v>S</v>
          </cell>
          <cell r="L224" t="str">
            <v>Dunsborough Spider Orchid</v>
          </cell>
        </row>
        <row r="225">
          <cell r="G225" t="str">
            <v>Caladenia voigtii</v>
          </cell>
          <cell r="H225">
            <v>611</v>
          </cell>
          <cell r="I225" t="str">
            <v>Caladenia</v>
          </cell>
          <cell r="J225" t="str">
            <v>voigtii</v>
          </cell>
          <cell r="K225" t="str">
            <v>S</v>
          </cell>
          <cell r="L225" t="str">
            <v>Mohawk Spider Orchid</v>
          </cell>
        </row>
        <row r="226">
          <cell r="G226" t="str">
            <v>Caladenia vulgata</v>
          </cell>
          <cell r="H226">
            <v>612</v>
          </cell>
          <cell r="I226" t="str">
            <v>Caladenia</v>
          </cell>
          <cell r="J226" t="str">
            <v>vulgata</v>
          </cell>
          <cell r="K226" t="str">
            <v>S</v>
          </cell>
          <cell r="L226" t="str">
            <v>Common Spider Orchid</v>
          </cell>
        </row>
        <row r="227">
          <cell r="G227" t="str">
            <v>Caladenia wanosa</v>
          </cell>
          <cell r="H227">
            <v>613</v>
          </cell>
          <cell r="I227" t="str">
            <v>Caladenia</v>
          </cell>
          <cell r="J227" t="str">
            <v>wanosa</v>
          </cell>
          <cell r="K227" t="str">
            <v>S</v>
          </cell>
          <cell r="L227" t="str">
            <v>Kalbarri Spider Orchid</v>
          </cell>
        </row>
        <row r="228">
          <cell r="G228" t="str">
            <v>Caladenia williamsiae</v>
          </cell>
          <cell r="H228">
            <v>501</v>
          </cell>
          <cell r="I228" t="str">
            <v>Caladenia</v>
          </cell>
          <cell r="J228" t="str">
            <v>williamsiae</v>
          </cell>
          <cell r="K228" t="str">
            <v>S</v>
          </cell>
          <cell r="L228" t="str">
            <v>William's Spider Orchid</v>
          </cell>
        </row>
        <row r="229">
          <cell r="G229" t="str">
            <v>Caladenia winfieldii</v>
          </cell>
          <cell r="H229">
            <v>614</v>
          </cell>
          <cell r="I229" t="str">
            <v>Caladenia</v>
          </cell>
          <cell r="J229" t="str">
            <v>winfieldii</v>
          </cell>
          <cell r="K229" t="str">
            <v>S</v>
          </cell>
          <cell r="L229" t="str">
            <v>Majestic Spider Orchid</v>
          </cell>
        </row>
        <row r="230">
          <cell r="G230" t="str">
            <v>Caladenia x aestantha</v>
          </cell>
          <cell r="H230">
            <v>1210</v>
          </cell>
          <cell r="I230" t="str">
            <v>Caladenia</v>
          </cell>
          <cell r="J230" t="str">
            <v>x aestantha</v>
          </cell>
          <cell r="K230" t="str">
            <v>S</v>
          </cell>
          <cell r="L230" t="str">
            <v>Summer Spider Orchid</v>
          </cell>
        </row>
        <row r="231">
          <cell r="G231" t="str">
            <v>Caladenia x cala</v>
          </cell>
          <cell r="H231">
            <v>1053</v>
          </cell>
          <cell r="I231" t="str">
            <v>Caladenia</v>
          </cell>
          <cell r="J231" t="str">
            <v>x cala</v>
          </cell>
          <cell r="K231" t="str">
            <v>S</v>
          </cell>
          <cell r="L231" t="str">
            <v xml:space="preserve">Wheatbelt Spider Orchid </v>
          </cell>
        </row>
        <row r="232">
          <cell r="G232" t="str">
            <v>Caladenia x coactescens</v>
          </cell>
          <cell r="H232">
            <v>1054</v>
          </cell>
          <cell r="I232" t="str">
            <v>Caladenia</v>
          </cell>
          <cell r="J232" t="str">
            <v>x coactescens</v>
          </cell>
          <cell r="K232" t="str">
            <v>S</v>
          </cell>
          <cell r="L232" t="str">
            <v xml:space="preserve">Northern Sandplain Spider Orchid </v>
          </cell>
        </row>
        <row r="233">
          <cell r="G233" t="str">
            <v>Caladenia x eludens</v>
          </cell>
          <cell r="H233">
            <v>1214</v>
          </cell>
          <cell r="I233" t="str">
            <v>Caladenia</v>
          </cell>
          <cell r="J233" t="str">
            <v>x eludens</v>
          </cell>
          <cell r="K233" t="str">
            <v>S</v>
          </cell>
          <cell r="L233" t="str">
            <v>Elusive Spider Orchid</v>
          </cell>
        </row>
        <row r="234">
          <cell r="G234" t="str">
            <v>Caladenia x enigma</v>
          </cell>
          <cell r="H234">
            <v>1029</v>
          </cell>
          <cell r="I234" t="str">
            <v>Caladenia</v>
          </cell>
          <cell r="J234" t="str">
            <v>x enigma</v>
          </cell>
          <cell r="K234" t="str">
            <v>S</v>
          </cell>
          <cell r="L234" t="str">
            <v>Enigmatic Spider Orchid</v>
          </cell>
        </row>
        <row r="235">
          <cell r="G235" t="str">
            <v>Caladenia x ericksoniae</v>
          </cell>
          <cell r="H235">
            <v>1055</v>
          </cell>
          <cell r="I235" t="str">
            <v>Caladenia</v>
          </cell>
          <cell r="J235" t="str">
            <v>x ericksoniae</v>
          </cell>
          <cell r="K235" t="str">
            <v>S</v>
          </cell>
          <cell r="L235" t="str">
            <v xml:space="preserve">Prisoner Orchid </v>
          </cell>
        </row>
        <row r="236">
          <cell r="G236" t="str">
            <v>Caladenia x erminea</v>
          </cell>
          <cell r="H236">
            <v>1154</v>
          </cell>
          <cell r="I236" t="str">
            <v>Caladenia</v>
          </cell>
          <cell r="J236" t="str">
            <v>x erminea</v>
          </cell>
          <cell r="K236" t="str">
            <v>S</v>
          </cell>
          <cell r="L236" t="str">
            <v>Dusky Fairy Orchid</v>
          </cell>
        </row>
        <row r="237">
          <cell r="G237" t="str">
            <v>Caladenia x exoleta</v>
          </cell>
          <cell r="H237">
            <v>1215</v>
          </cell>
          <cell r="I237" t="str">
            <v>Caladenia</v>
          </cell>
          <cell r="J237" t="str">
            <v>x exoleta</v>
          </cell>
          <cell r="K237" t="str">
            <v>S</v>
          </cell>
          <cell r="L237" t="str">
            <v xml:space="preserve">Dark-tipped Spider Orchid </v>
          </cell>
        </row>
        <row r="238">
          <cell r="G238" t="str">
            <v>Caladenia x exserta</v>
          </cell>
          <cell r="H238">
            <v>1216</v>
          </cell>
          <cell r="I238" t="str">
            <v>Caladenia</v>
          </cell>
          <cell r="J238" t="str">
            <v>x exserta</v>
          </cell>
          <cell r="K238" t="str">
            <v>S</v>
          </cell>
          <cell r="L238" t="str">
            <v xml:space="preserve">Protruding Spider Orchid </v>
          </cell>
        </row>
        <row r="239">
          <cell r="G239" t="str">
            <v>Caladenia x hopperi</v>
          </cell>
          <cell r="H239">
            <v>1085</v>
          </cell>
          <cell r="I239" t="str">
            <v>Caladenia</v>
          </cell>
          <cell r="J239" t="str">
            <v>x hopperi</v>
          </cell>
          <cell r="K239" t="str">
            <v>S</v>
          </cell>
          <cell r="L239" t="str">
            <v xml:space="preserve">Ornate Spider Orchid </v>
          </cell>
        </row>
        <row r="240">
          <cell r="G240" t="str">
            <v>Caladenia x hypata</v>
          </cell>
          <cell r="H240">
            <v>1057</v>
          </cell>
          <cell r="I240" t="str">
            <v>Caladenia</v>
          </cell>
          <cell r="J240" t="str">
            <v>x hypata</v>
          </cell>
          <cell r="K240" t="str">
            <v>S</v>
          </cell>
          <cell r="L240" t="str">
            <v xml:space="preserve">Southern Forest Spider Orchid </v>
          </cell>
        </row>
        <row r="241">
          <cell r="G241" t="str">
            <v>Caladenia x idiastes</v>
          </cell>
          <cell r="H241">
            <v>1058</v>
          </cell>
          <cell r="I241" t="str">
            <v>Caladenia</v>
          </cell>
          <cell r="J241" t="str">
            <v>x idiastes</v>
          </cell>
          <cell r="K241" t="str">
            <v>S</v>
          </cell>
          <cell r="L241" t="str">
            <v xml:space="preserve">Cerise Spider Orchid </v>
          </cell>
        </row>
        <row r="242">
          <cell r="G242" t="str">
            <v>Caladenia x lavandulacea</v>
          </cell>
          <cell r="H242">
            <v>1217</v>
          </cell>
          <cell r="I242" t="str">
            <v>Caladenia</v>
          </cell>
          <cell r="J242" t="str">
            <v>x lavandulacea</v>
          </cell>
          <cell r="K242" t="str">
            <v>S</v>
          </cell>
          <cell r="L242" t="str">
            <v xml:space="preserve">Lavender Spider Orchid </v>
          </cell>
        </row>
        <row r="243">
          <cell r="G243" t="str">
            <v>Caladenia x resupina</v>
          </cell>
          <cell r="H243">
            <v>1059</v>
          </cell>
          <cell r="I243" t="str">
            <v>Caladenia</v>
          </cell>
          <cell r="J243" t="str">
            <v>x resupina</v>
          </cell>
          <cell r="K243" t="str">
            <v>S</v>
          </cell>
          <cell r="L243" t="str">
            <v xml:space="preserve">Bent Spider Orchid </v>
          </cell>
        </row>
        <row r="244">
          <cell r="G244" t="str">
            <v>Caladenia x spectabilis</v>
          </cell>
          <cell r="H244">
            <v>1042</v>
          </cell>
          <cell r="I244" t="str">
            <v>Caladenia</v>
          </cell>
          <cell r="J244" t="str">
            <v>x spectabilis</v>
          </cell>
          <cell r="K244" t="str">
            <v>S</v>
          </cell>
          <cell r="L244" t="str">
            <v xml:space="preserve">Spectacular Spider Orchid </v>
          </cell>
        </row>
        <row r="245">
          <cell r="G245" t="str">
            <v>Caladenia x suffusa</v>
          </cell>
          <cell r="H245">
            <v>993</v>
          </cell>
          <cell r="I245" t="str">
            <v>Caladenia</v>
          </cell>
          <cell r="J245" t="str">
            <v>x suffusa</v>
          </cell>
          <cell r="K245" t="str">
            <v>S</v>
          </cell>
          <cell r="L245" t="str">
            <v xml:space="preserve">Tinged Spider Orchid </v>
          </cell>
        </row>
        <row r="246">
          <cell r="G246" t="str">
            <v>Caladenia x triangularis</v>
          </cell>
          <cell r="H246">
            <v>1043</v>
          </cell>
          <cell r="I246" t="str">
            <v>Caladenia</v>
          </cell>
          <cell r="J246" t="str">
            <v>x triangularis</v>
          </cell>
          <cell r="K246" t="str">
            <v>S</v>
          </cell>
          <cell r="L246" t="str">
            <v xml:space="preserve">Shy Spider Orchid </v>
          </cell>
        </row>
        <row r="247">
          <cell r="G247" t="str">
            <v>Caladenia x tryphera</v>
          </cell>
          <cell r="H247">
            <v>1235</v>
          </cell>
          <cell r="I247" t="str">
            <v>Caladenia</v>
          </cell>
          <cell r="J247" t="str">
            <v>x tryphera</v>
          </cell>
          <cell r="K247" t="str">
            <v>S</v>
          </cell>
          <cell r="L247" t="str">
            <v xml:space="preserve">Delicate Spider Orchid </v>
          </cell>
        </row>
        <row r="248">
          <cell r="G248" t="str">
            <v>Caladenia xantha</v>
          </cell>
          <cell r="H248">
            <v>615</v>
          </cell>
          <cell r="I248" t="str">
            <v>Caladenia</v>
          </cell>
          <cell r="J248" t="str">
            <v>xantha</v>
          </cell>
          <cell r="K248" t="str">
            <v>S</v>
          </cell>
          <cell r="L248" t="str">
            <v>Primrose Spider Orchid</v>
          </cell>
        </row>
        <row r="249">
          <cell r="G249" t="str">
            <v>Caladenia z._PREVIOUS NAMES</v>
          </cell>
          <cell r="I249" t="str">
            <v>Caladenia</v>
          </cell>
          <cell r="J249" t="str">
            <v>z._PREVIOUS NAMES</v>
          </cell>
          <cell r="K249" t="str">
            <v>S</v>
          </cell>
          <cell r="L249" t="str">
            <v>_Old species name</v>
          </cell>
        </row>
        <row r="250">
          <cell r="G250" t="str">
            <v>Caladenia z.attingens subsp. ‘granite’</v>
          </cell>
          <cell r="H250">
            <v>1211</v>
          </cell>
          <cell r="I250" t="str">
            <v>Caladenia</v>
          </cell>
          <cell r="J250" t="str">
            <v>z.attingens subsp. ‘granite’</v>
          </cell>
          <cell r="K250" t="str">
            <v>S</v>
          </cell>
          <cell r="L250" t="str">
            <v>_Old species name</v>
          </cell>
        </row>
        <row r="251">
          <cell r="G251" t="str">
            <v>Caladenia z.denticulata subsp. ‘Arrowsmith’</v>
          </cell>
          <cell r="H251">
            <v>1140</v>
          </cell>
          <cell r="I251" t="str">
            <v>Caladenia</v>
          </cell>
          <cell r="J251" t="str">
            <v>z.denticulata subsp. ‘Arrowsmith’</v>
          </cell>
          <cell r="K251" t="str">
            <v>S</v>
          </cell>
          <cell r="L251" t="str">
            <v>_Old species name</v>
          </cell>
        </row>
        <row r="252">
          <cell r="G252" t="str">
            <v>Caladenia z.denticulata subsp. ‘jarrah forest’</v>
          </cell>
          <cell r="H252">
            <v>1212</v>
          </cell>
          <cell r="I252" t="str">
            <v>Caladenia</v>
          </cell>
          <cell r="J252" t="str">
            <v>z.denticulata subsp. ‘jarrah forest’</v>
          </cell>
          <cell r="K252" t="str">
            <v>S</v>
          </cell>
          <cell r="L252" t="str">
            <v>_Old species name</v>
          </cell>
        </row>
        <row r="253">
          <cell r="G253" t="str">
            <v>Caladenia z.denticulata subsp. ‘red’</v>
          </cell>
          <cell r="H253">
            <v>1212</v>
          </cell>
          <cell r="I253" t="str">
            <v>Caladenia</v>
          </cell>
          <cell r="J253" t="str">
            <v>z.denticulata subsp. ‘red’</v>
          </cell>
          <cell r="K253" t="str">
            <v>S</v>
          </cell>
          <cell r="L253" t="str">
            <v>_Old species name</v>
          </cell>
        </row>
        <row r="254">
          <cell r="G254" t="str">
            <v>Caladenia z.flava subsp. 'Brookton Highway'</v>
          </cell>
          <cell r="H254">
            <v>1038</v>
          </cell>
          <cell r="I254" t="str">
            <v>Caladenia</v>
          </cell>
          <cell r="J254" t="str">
            <v>z.flava subsp. 'Brookton Highway'</v>
          </cell>
          <cell r="K254" t="str">
            <v>S</v>
          </cell>
          <cell r="L254" t="str">
            <v>_Old species name</v>
          </cell>
        </row>
        <row r="255">
          <cell r="G255" t="str">
            <v>Caladenia z.longicauda subsp. 'Chapman Valley'</v>
          </cell>
          <cell r="H255">
            <v>1142</v>
          </cell>
          <cell r="I255" t="str">
            <v>Caladenia</v>
          </cell>
          <cell r="J255" t="str">
            <v>z.longicauda subsp. 'Chapman Valley'</v>
          </cell>
          <cell r="K255" t="str">
            <v>S</v>
          </cell>
          <cell r="L255" t="str">
            <v>_Old species name</v>
          </cell>
        </row>
        <row r="256">
          <cell r="G256" t="str">
            <v>Caladenia z.longicauda subsp. 'Duke of Orleans Bay'</v>
          </cell>
          <cell r="H256">
            <v>964</v>
          </cell>
          <cell r="I256" t="str">
            <v>Caladenia</v>
          </cell>
          <cell r="J256" t="str">
            <v>z.longicauda subsp. 'Duke of Orleans Bay'</v>
          </cell>
          <cell r="K256" t="str">
            <v>S</v>
          </cell>
          <cell r="L256" t="str">
            <v>_Old species name</v>
          </cell>
        </row>
        <row r="257">
          <cell r="G257" t="str">
            <v>Caladenia z.longicauda subsp. 'Manjimup'</v>
          </cell>
          <cell r="H257">
            <v>1139</v>
          </cell>
          <cell r="I257" t="str">
            <v>Caladenia</v>
          </cell>
          <cell r="J257" t="str">
            <v>z.longicauda subsp. 'Manjimup'</v>
          </cell>
          <cell r="K257" t="str">
            <v>S</v>
          </cell>
          <cell r="L257" t="str">
            <v>_Old species name</v>
          </cell>
        </row>
        <row r="258">
          <cell r="G258" t="str">
            <v>Caladenia z.longicauda subsp. 'Yuna'</v>
          </cell>
          <cell r="H258">
            <v>1142</v>
          </cell>
          <cell r="I258" t="str">
            <v>Caladenia</v>
          </cell>
          <cell r="J258" t="str">
            <v>z.longicauda subsp. 'Yuna'</v>
          </cell>
          <cell r="K258" t="str">
            <v>S</v>
          </cell>
          <cell r="L258" t="str">
            <v>_Old species name</v>
          </cell>
        </row>
        <row r="259">
          <cell r="G259" t="str">
            <v>Caladenia z.x ornata</v>
          </cell>
          <cell r="H259">
            <v>1085</v>
          </cell>
          <cell r="I259" t="str">
            <v>Caladenia</v>
          </cell>
          <cell r="J259" t="str">
            <v>z.x ornata</v>
          </cell>
          <cell r="K259" t="str">
            <v>S</v>
          </cell>
          <cell r="L259" t="str">
            <v>_Old species name</v>
          </cell>
        </row>
        <row r="260">
          <cell r="G260" t="str">
            <v>Caladenia z.sp.‘Boddington’</v>
          </cell>
          <cell r="H260">
            <v>1028</v>
          </cell>
          <cell r="I260" t="str">
            <v>Caladenia</v>
          </cell>
          <cell r="J260" t="str">
            <v>z.sp.‘Boddington’</v>
          </cell>
          <cell r="K260" t="str">
            <v>S</v>
          </cell>
          <cell r="L260" t="str">
            <v>_Old species name</v>
          </cell>
        </row>
        <row r="261">
          <cell r="G261" t="str">
            <v>Caladenia z.sp.‘Boranup’</v>
          </cell>
          <cell r="H261">
            <v>956</v>
          </cell>
          <cell r="I261" t="str">
            <v>Caladenia</v>
          </cell>
          <cell r="J261" t="str">
            <v>z.sp.‘Boranup’</v>
          </cell>
          <cell r="K261" t="str">
            <v>S</v>
          </cell>
          <cell r="L261" t="str">
            <v>_Old species name</v>
          </cell>
        </row>
        <row r="262">
          <cell r="G262" t="str">
            <v>Caladenia z.sp.‘Boyup Brook’</v>
          </cell>
          <cell r="H262">
            <v>981</v>
          </cell>
          <cell r="I262" t="str">
            <v>Caladenia</v>
          </cell>
          <cell r="J262" t="str">
            <v>z.sp.‘Boyup Brook’</v>
          </cell>
          <cell r="K262" t="str">
            <v>S</v>
          </cell>
          <cell r="L262" t="str">
            <v>_Old species name</v>
          </cell>
        </row>
        <row r="263">
          <cell r="G263" t="str">
            <v>Caladenia z.sp.‘Brookton Highway’</v>
          </cell>
          <cell r="H263">
            <v>1022</v>
          </cell>
          <cell r="I263" t="str">
            <v>Caladenia</v>
          </cell>
          <cell r="J263" t="str">
            <v>z.sp.‘Brookton Highway’</v>
          </cell>
          <cell r="K263" t="str">
            <v>S</v>
          </cell>
          <cell r="L263" t="str">
            <v>_Old species name</v>
          </cell>
        </row>
        <row r="264">
          <cell r="G264" t="str">
            <v>Caladenia z.sp.‘Collie’</v>
          </cell>
          <cell r="H264">
            <v>1213</v>
          </cell>
          <cell r="I264" t="str">
            <v>Caladenia</v>
          </cell>
          <cell r="J264" t="str">
            <v>z.sp.‘Collie’</v>
          </cell>
          <cell r="K264" t="str">
            <v>S</v>
          </cell>
          <cell r="L264" t="str">
            <v>_Old species name</v>
          </cell>
        </row>
        <row r="265">
          <cell r="G265" t="str">
            <v>Caladenia z.sp.‘Island Point’</v>
          </cell>
          <cell r="H265">
            <v>1002</v>
          </cell>
          <cell r="I265" t="str">
            <v>Caladenia</v>
          </cell>
          <cell r="J265" t="str">
            <v>z.sp.‘Island Point’</v>
          </cell>
          <cell r="K265" t="str">
            <v>S</v>
          </cell>
          <cell r="L265" t="str">
            <v>_Old species name</v>
          </cell>
        </row>
        <row r="266">
          <cell r="G266" t="str">
            <v>Caladenia z.sp.‘Kenenup'</v>
          </cell>
          <cell r="H266">
            <v>981</v>
          </cell>
          <cell r="I266" t="str">
            <v>Caladenia</v>
          </cell>
          <cell r="J266" t="str">
            <v>z.sp.‘Kenenup'</v>
          </cell>
          <cell r="K266" t="str">
            <v>S</v>
          </cell>
          <cell r="L266" t="str">
            <v>_Old species name</v>
          </cell>
        </row>
        <row r="267">
          <cell r="G267" t="str">
            <v>Caladenia z.sp.‘Keninup’</v>
          </cell>
          <cell r="H267">
            <v>981</v>
          </cell>
          <cell r="I267" t="str">
            <v>Caladenia</v>
          </cell>
          <cell r="J267" t="str">
            <v>z.sp.‘Keninup’</v>
          </cell>
          <cell r="K267" t="str">
            <v>S</v>
          </cell>
          <cell r="L267" t="str">
            <v>_Old species name</v>
          </cell>
        </row>
        <row r="268">
          <cell r="G268" t="str">
            <v>Caladenia z.sp.‘Lake Muir’</v>
          </cell>
          <cell r="H268">
            <v>970</v>
          </cell>
          <cell r="I268" t="str">
            <v>Caladenia</v>
          </cell>
          <cell r="J268" t="str">
            <v>z.sp.‘Lake Muir’</v>
          </cell>
          <cell r="K268" t="str">
            <v>S</v>
          </cell>
          <cell r="L268" t="str">
            <v>_Old species name</v>
          </cell>
        </row>
        <row r="269">
          <cell r="G269" t="str">
            <v>Caladenia z.sp.‘Moodiarrup’</v>
          </cell>
          <cell r="H269">
            <v>872</v>
          </cell>
          <cell r="I269" t="str">
            <v>Caladenia</v>
          </cell>
          <cell r="J269" t="str">
            <v>z.sp.‘Moodiarrup’</v>
          </cell>
          <cell r="K269" t="str">
            <v>S</v>
          </cell>
          <cell r="L269" t="str">
            <v>_Old species name</v>
          </cell>
        </row>
        <row r="270">
          <cell r="G270" t="str">
            <v>Caladenia z.sp.‘Muir Highway’</v>
          </cell>
          <cell r="H270">
            <v>970</v>
          </cell>
          <cell r="I270" t="str">
            <v>Caladenia</v>
          </cell>
          <cell r="J270" t="str">
            <v>z.sp.‘Muir Highway’</v>
          </cell>
          <cell r="K270" t="str">
            <v>S</v>
          </cell>
          <cell r="L270" t="str">
            <v>_Old species name</v>
          </cell>
        </row>
        <row r="271">
          <cell r="G271" t="str">
            <v>Caladenia z.sp.‘Nyabing’</v>
          </cell>
          <cell r="H271">
            <v>1138</v>
          </cell>
          <cell r="I271" t="str">
            <v>Caladenia</v>
          </cell>
          <cell r="J271" t="str">
            <v>z.sp.‘Nyabing’</v>
          </cell>
          <cell r="K271" t="str">
            <v>S</v>
          </cell>
          <cell r="L271" t="str">
            <v>_Old species name</v>
          </cell>
        </row>
        <row r="272">
          <cell r="G272" t="str">
            <v>Caladenia z.sp.‘Quindanning’</v>
          </cell>
          <cell r="H272">
            <v>1028</v>
          </cell>
          <cell r="I272" t="str">
            <v>Caladenia</v>
          </cell>
          <cell r="J272" t="str">
            <v>z.sp.‘Quindanning’</v>
          </cell>
          <cell r="K272" t="str">
            <v>S</v>
          </cell>
          <cell r="L272" t="str">
            <v>_Old species name</v>
          </cell>
        </row>
        <row r="273">
          <cell r="G273" t="str">
            <v>Caladenia z.sp.‘Tenterden’</v>
          </cell>
          <cell r="H273">
            <v>872</v>
          </cell>
          <cell r="I273" t="str">
            <v>Caladenia</v>
          </cell>
          <cell r="J273" t="str">
            <v>z.sp.‘Tenterden’</v>
          </cell>
          <cell r="K273" t="str">
            <v>S</v>
          </cell>
          <cell r="L273" t="str">
            <v>_Old species name</v>
          </cell>
        </row>
        <row r="274">
          <cell r="G274" t="str">
            <v>Caladenia z.sp.‘Wyalkatchem’</v>
          </cell>
          <cell r="H274">
            <v>1138</v>
          </cell>
          <cell r="I274" t="str">
            <v>Caladenia</v>
          </cell>
          <cell r="J274" t="str">
            <v>z.sp.‘Wyalkatchem’</v>
          </cell>
          <cell r="K274" t="str">
            <v>S</v>
          </cell>
          <cell r="L274" t="str">
            <v>_Old species name</v>
          </cell>
        </row>
        <row r="275">
          <cell r="G275" t="str">
            <v>Caladenia z.sp.‘Yerina Springs’</v>
          </cell>
          <cell r="H275">
            <v>1146</v>
          </cell>
          <cell r="I275" t="str">
            <v>Caladenia</v>
          </cell>
          <cell r="J275" t="str">
            <v>z.sp.‘Yerina Springs’</v>
          </cell>
          <cell r="K275" t="str">
            <v>S</v>
          </cell>
          <cell r="L275" t="str">
            <v>_Old species name</v>
          </cell>
        </row>
        <row r="276">
          <cell r="G276" t="str">
            <v>Caladenia z.sp.‘Yuna’</v>
          </cell>
          <cell r="H276">
            <v>1128</v>
          </cell>
          <cell r="I276" t="str">
            <v>Caladenia</v>
          </cell>
          <cell r="J276" t="str">
            <v>z.sp.‘Yuna’</v>
          </cell>
          <cell r="K276" t="str">
            <v>S</v>
          </cell>
          <cell r="L276" t="str">
            <v>_Old species name</v>
          </cell>
        </row>
        <row r="277">
          <cell r="G277" t="str">
            <v>Caladenia z.sp.'Edison Mill'</v>
          </cell>
          <cell r="H277">
            <v>1022</v>
          </cell>
          <cell r="I277" t="str">
            <v>Caladenia</v>
          </cell>
          <cell r="J277" t="str">
            <v>z.sp.'Edison Mill'</v>
          </cell>
          <cell r="K277" t="str">
            <v>S</v>
          </cell>
          <cell r="L277" t="str">
            <v>_Old species name</v>
          </cell>
        </row>
        <row r="278">
          <cell r="G278" t="str">
            <v>Calochilus caesius</v>
          </cell>
          <cell r="H278">
            <v>1060</v>
          </cell>
          <cell r="I278" t="str">
            <v>Calochilus</v>
          </cell>
          <cell r="J278" t="str">
            <v>caesius</v>
          </cell>
          <cell r="K278" t="str">
            <v>N</v>
          </cell>
          <cell r="L278" t="str">
            <v>Little beard orchid</v>
          </cell>
        </row>
        <row r="279">
          <cell r="G279" t="str">
            <v>Calochilus holtzei</v>
          </cell>
          <cell r="H279">
            <v>921</v>
          </cell>
          <cell r="I279" t="str">
            <v>Calochilus</v>
          </cell>
          <cell r="J279" t="str">
            <v>holtzei</v>
          </cell>
          <cell r="K279" t="str">
            <v>N</v>
          </cell>
          <cell r="L279" t="str">
            <v>Tall beard orchid</v>
          </cell>
        </row>
        <row r="280">
          <cell r="G280" t="str">
            <v>Calochilus pruinosus</v>
          </cell>
          <cell r="H280">
            <v>616</v>
          </cell>
          <cell r="I280" t="str">
            <v>Calochilus</v>
          </cell>
          <cell r="J280" t="str">
            <v>pruinosus</v>
          </cell>
          <cell r="K280" t="str">
            <v>S</v>
          </cell>
          <cell r="L280" t="str">
            <v>Mallee Beard Orchid</v>
          </cell>
        </row>
        <row r="281">
          <cell r="G281" t="str">
            <v>Calochilus sp.</v>
          </cell>
          <cell r="H281">
            <v>1237</v>
          </cell>
          <cell r="I281" t="str">
            <v>Calochilus</v>
          </cell>
          <cell r="J281" t="str">
            <v>sp.</v>
          </cell>
          <cell r="K281" t="str">
            <v>S</v>
          </cell>
          <cell r="L281" t="str">
            <v>Beard orchid</v>
          </cell>
        </row>
        <row r="282">
          <cell r="G282" t="str">
            <v>Calochilus sp. 'Boyup Brook'</v>
          </cell>
          <cell r="H282">
            <v>1062</v>
          </cell>
          <cell r="I282" t="str">
            <v>Calochilus</v>
          </cell>
          <cell r="J282" t="str">
            <v>sp. 'Boyup Brook'</v>
          </cell>
          <cell r="K282" t="str">
            <v>S</v>
          </cell>
          <cell r="L282" t="str">
            <v>Boyup Beard Orchid</v>
          </cell>
        </row>
        <row r="283">
          <cell r="G283" t="str">
            <v>Calochilus sp. 'Theda Station'</v>
          </cell>
          <cell r="H283">
            <v>1061</v>
          </cell>
          <cell r="I283" t="str">
            <v>Calochilus</v>
          </cell>
          <cell r="J283" t="str">
            <v>sp. 'Theda Station'</v>
          </cell>
          <cell r="K283" t="str">
            <v>N</v>
          </cell>
          <cell r="L283" t="str">
            <v>Lady beard orchid</v>
          </cell>
        </row>
        <row r="284">
          <cell r="G284" t="str">
            <v>Calochilus stramenicola</v>
          </cell>
          <cell r="H284">
            <v>618</v>
          </cell>
          <cell r="I284" t="str">
            <v>Calochilus</v>
          </cell>
          <cell r="J284" t="str">
            <v>stramenicola</v>
          </cell>
          <cell r="K284" t="str">
            <v>S</v>
          </cell>
          <cell r="L284" t="str">
            <v>Wandoo Beard Orchid</v>
          </cell>
        </row>
        <row r="285">
          <cell r="G285" t="str">
            <v>Calochilus uliginosus</v>
          </cell>
          <cell r="H285">
            <v>617</v>
          </cell>
          <cell r="I285" t="str">
            <v>Calochilus</v>
          </cell>
          <cell r="J285" t="str">
            <v>uliginosus</v>
          </cell>
          <cell r="K285" t="str">
            <v>S</v>
          </cell>
          <cell r="L285" t="str">
            <v>Swamp Beard Orchid</v>
          </cell>
        </row>
        <row r="286">
          <cell r="G286" t="str">
            <v>Corunastylis fuscoviridis</v>
          </cell>
          <cell r="H286">
            <v>699</v>
          </cell>
          <cell r="I286" t="str">
            <v>Corunastylis</v>
          </cell>
          <cell r="J286" t="str">
            <v>fuscoviridis</v>
          </cell>
          <cell r="K286" t="str">
            <v>S</v>
          </cell>
          <cell r="L286" t="str">
            <v>Pygmy Orchid</v>
          </cell>
        </row>
        <row r="287">
          <cell r="G287" t="str">
            <v>Corunastylis z.tepperi</v>
          </cell>
          <cell r="H287">
            <v>699</v>
          </cell>
          <cell r="I287" t="str">
            <v>Corunastylis</v>
          </cell>
          <cell r="J287" t="str">
            <v>z.tepperi</v>
          </cell>
          <cell r="K287" t="str">
            <v>S</v>
          </cell>
          <cell r="L287" t="str">
            <v>_Old species name</v>
          </cell>
        </row>
        <row r="288">
          <cell r="G288" t="str">
            <v>Corybas abditus</v>
          </cell>
          <cell r="H288">
            <v>619</v>
          </cell>
          <cell r="I288" t="str">
            <v>Corybas</v>
          </cell>
          <cell r="J288" t="str">
            <v>abditus</v>
          </cell>
          <cell r="K288" t="str">
            <v>S</v>
          </cell>
          <cell r="L288" t="str">
            <v>Small Helmet Orchid</v>
          </cell>
        </row>
        <row r="289">
          <cell r="G289" t="str">
            <v>Corybas despectans</v>
          </cell>
          <cell r="H289">
            <v>620</v>
          </cell>
          <cell r="I289" t="str">
            <v>Corybas</v>
          </cell>
          <cell r="J289" t="str">
            <v>despectans</v>
          </cell>
          <cell r="K289" t="str">
            <v>S</v>
          </cell>
          <cell r="L289" t="str">
            <v>Sandhill Helmet Orchid</v>
          </cell>
        </row>
        <row r="290">
          <cell r="G290" t="str">
            <v>Corybas limpidus</v>
          </cell>
          <cell r="H290">
            <v>621</v>
          </cell>
          <cell r="I290" t="str">
            <v>Corybas</v>
          </cell>
          <cell r="J290" t="str">
            <v>limpidus</v>
          </cell>
          <cell r="K290" t="str">
            <v>S</v>
          </cell>
          <cell r="L290" t="str">
            <v>Crystal Helmet Orchid</v>
          </cell>
        </row>
        <row r="291">
          <cell r="G291" t="str">
            <v>Corybas recurvus</v>
          </cell>
          <cell r="H291">
            <v>622</v>
          </cell>
          <cell r="I291" t="str">
            <v>Corybas</v>
          </cell>
          <cell r="J291" t="str">
            <v>recurvus</v>
          </cell>
          <cell r="K291" t="str">
            <v>S</v>
          </cell>
          <cell r="L291" t="str">
            <v>Common Helmet Orchid</v>
          </cell>
        </row>
        <row r="292">
          <cell r="G292" t="str">
            <v>Corybas sp.</v>
          </cell>
          <cell r="H292">
            <v>1238</v>
          </cell>
          <cell r="I292" t="str">
            <v>Corybas</v>
          </cell>
          <cell r="J292" t="str">
            <v>sp.</v>
          </cell>
          <cell r="K292" t="str">
            <v>S</v>
          </cell>
          <cell r="L292" t="str">
            <v>Helmet orchid</v>
          </cell>
        </row>
        <row r="293">
          <cell r="G293" t="str">
            <v>Corybas sp. 'Busselton'</v>
          </cell>
          <cell r="H293">
            <v>874</v>
          </cell>
          <cell r="I293" t="str">
            <v>Corybas</v>
          </cell>
          <cell r="J293" t="str">
            <v>sp. 'Busselton'</v>
          </cell>
          <cell r="K293" t="str">
            <v>S</v>
          </cell>
          <cell r="L293" t="str">
            <v>Busselton Helmet Orchid</v>
          </cell>
        </row>
        <row r="294">
          <cell r="G294" t="str">
            <v>Corybas sp. 'Hamersley Inlet'</v>
          </cell>
          <cell r="H294">
            <v>1064</v>
          </cell>
          <cell r="I294" t="str">
            <v>Corybas</v>
          </cell>
          <cell r="J294" t="str">
            <v>sp. 'Hamersley Inlet'</v>
          </cell>
          <cell r="K294" t="str">
            <v>S</v>
          </cell>
          <cell r="L294" t="str">
            <v>Hamersley Helmet Orchid</v>
          </cell>
        </row>
        <row r="295">
          <cell r="G295" t="str">
            <v>Corybas sp. 'Naturaliste'</v>
          </cell>
          <cell r="H295">
            <v>1063</v>
          </cell>
          <cell r="I295" t="str">
            <v>Corybas</v>
          </cell>
          <cell r="J295" t="str">
            <v>sp. 'Naturaliste'</v>
          </cell>
          <cell r="K295" t="str">
            <v>S</v>
          </cell>
          <cell r="L295" t="str">
            <v>Naturaliste Helmet Orchid</v>
          </cell>
        </row>
        <row r="296">
          <cell r="G296" t="str">
            <v>Corybas sp. 'peat swamps'</v>
          </cell>
          <cell r="H296">
            <v>439</v>
          </cell>
          <cell r="I296" t="str">
            <v>Corybas</v>
          </cell>
          <cell r="J296" t="str">
            <v>sp. 'peat swamps'</v>
          </cell>
          <cell r="K296" t="str">
            <v>S</v>
          </cell>
          <cell r="L296" t="str">
            <v>Peat Helmet Orchid</v>
          </cell>
        </row>
        <row r="297">
          <cell r="G297" t="str">
            <v>Cryptostylis ovata</v>
          </cell>
          <cell r="H297">
            <v>623</v>
          </cell>
          <cell r="I297" t="str">
            <v>Cryptostylis</v>
          </cell>
          <cell r="J297" t="str">
            <v>ovata</v>
          </cell>
          <cell r="K297" t="str">
            <v>S</v>
          </cell>
          <cell r="L297" t="str">
            <v>Slipper Orchid</v>
          </cell>
        </row>
        <row r="298">
          <cell r="G298" t="str">
            <v>Cryptostylis sp.</v>
          </cell>
          <cell r="H298">
            <v>2137</v>
          </cell>
          <cell r="I298" t="str">
            <v>Cryptostylis</v>
          </cell>
          <cell r="J298" t="str">
            <v>sp.</v>
          </cell>
          <cell r="K298" t="str">
            <v>S</v>
          </cell>
          <cell r="L298" t="str">
            <v>Mosquito, midge, gnat orchid</v>
          </cell>
        </row>
        <row r="299">
          <cell r="G299" t="str">
            <v>Cyanicula amplexans</v>
          </cell>
          <cell r="H299">
            <v>624</v>
          </cell>
          <cell r="I299" t="str">
            <v>Cyanicula</v>
          </cell>
          <cell r="J299" t="str">
            <v>amplexans</v>
          </cell>
          <cell r="K299" t="str">
            <v>S</v>
          </cell>
          <cell r="L299" t="str">
            <v>Dainty Blue Orchid</v>
          </cell>
        </row>
        <row r="300">
          <cell r="G300" t="str">
            <v>Cyanicula aperta</v>
          </cell>
          <cell r="H300">
            <v>626</v>
          </cell>
          <cell r="I300" t="str">
            <v>Cyanicula</v>
          </cell>
          <cell r="J300" t="str">
            <v>aperta</v>
          </cell>
          <cell r="K300" t="str">
            <v>S</v>
          </cell>
          <cell r="L300" t="str">
            <v>Western Tiny Blue Orchid</v>
          </cell>
        </row>
        <row r="301">
          <cell r="G301" t="str">
            <v>Cyanicula ashbyae</v>
          </cell>
          <cell r="H301">
            <v>625</v>
          </cell>
          <cell r="I301" t="str">
            <v>Cyanicula</v>
          </cell>
          <cell r="J301" t="str">
            <v>ashbyae</v>
          </cell>
          <cell r="K301" t="str">
            <v>S</v>
          </cell>
          <cell r="L301" t="str">
            <v>Powder-blue China Orchid</v>
          </cell>
        </row>
        <row r="302">
          <cell r="G302" t="str">
            <v>Cyanicula fragrans</v>
          </cell>
          <cell r="H302">
            <v>628</v>
          </cell>
          <cell r="I302" t="str">
            <v>Cyanicula</v>
          </cell>
          <cell r="J302" t="str">
            <v>fragrans</v>
          </cell>
          <cell r="K302" t="str">
            <v>S</v>
          </cell>
          <cell r="L302" t="str">
            <v>Fragrant China Orchid</v>
          </cell>
        </row>
        <row r="303">
          <cell r="G303" t="str">
            <v>Cyanicula gemmata</v>
          </cell>
          <cell r="H303">
            <v>629</v>
          </cell>
          <cell r="I303" t="str">
            <v>Cyanicula</v>
          </cell>
          <cell r="J303" t="str">
            <v>gemmata</v>
          </cell>
          <cell r="K303" t="str">
            <v>S</v>
          </cell>
          <cell r="L303" t="str">
            <v>Blue China Orchid</v>
          </cell>
        </row>
        <row r="304">
          <cell r="G304" t="str">
            <v>Cyanicula gertrudiae</v>
          </cell>
          <cell r="H304">
            <v>630</v>
          </cell>
          <cell r="I304" t="str">
            <v>Cyanicula</v>
          </cell>
          <cell r="J304" t="str">
            <v>gertrudiae</v>
          </cell>
          <cell r="K304" t="str">
            <v>S</v>
          </cell>
          <cell r="L304" t="str">
            <v>Pale China Orchid</v>
          </cell>
        </row>
        <row r="305">
          <cell r="G305" t="str">
            <v>Cyanicula ixioides</v>
          </cell>
          <cell r="H305">
            <v>434</v>
          </cell>
          <cell r="I305" t="str">
            <v>Cyanicula</v>
          </cell>
          <cell r="J305" t="str">
            <v>ixioides</v>
          </cell>
          <cell r="K305" t="str">
            <v>S</v>
          </cell>
          <cell r="L305" t="str">
            <v>_See subspecies</v>
          </cell>
        </row>
        <row r="306">
          <cell r="G306" t="str">
            <v>Cyanicula ixioides subsp. candida</v>
          </cell>
          <cell r="H306">
            <v>631</v>
          </cell>
          <cell r="I306" t="str">
            <v>Cyanicula</v>
          </cell>
          <cell r="J306" t="str">
            <v>ixioides subsp. candida</v>
          </cell>
          <cell r="K306" t="str">
            <v>S</v>
          </cell>
          <cell r="L306" t="str">
            <v>White China Orchid</v>
          </cell>
        </row>
        <row r="307">
          <cell r="G307" t="str">
            <v>Cyanicula ixioides subsp. ixioides</v>
          </cell>
          <cell r="H307">
            <v>632</v>
          </cell>
          <cell r="I307" t="str">
            <v>Cyanicula</v>
          </cell>
          <cell r="J307" t="str">
            <v>ixioides subsp. ixioides</v>
          </cell>
          <cell r="K307" t="str">
            <v>S</v>
          </cell>
          <cell r="L307" t="str">
            <v>Yellow China Orchid</v>
          </cell>
        </row>
        <row r="308">
          <cell r="G308" t="str">
            <v>Cyanicula nikulinskyae</v>
          </cell>
          <cell r="H308">
            <v>875</v>
          </cell>
          <cell r="I308" t="str">
            <v>Cyanicula</v>
          </cell>
          <cell r="J308" t="str">
            <v>nikulinskyae</v>
          </cell>
          <cell r="K308" t="str">
            <v>S</v>
          </cell>
          <cell r="L308" t="str">
            <v>Granite China Orchid</v>
          </cell>
        </row>
        <row r="309">
          <cell r="G309" t="str">
            <v>Cyanicula sericea</v>
          </cell>
          <cell r="H309">
            <v>633</v>
          </cell>
          <cell r="I309" t="str">
            <v>Cyanicula</v>
          </cell>
          <cell r="J309" t="str">
            <v>sericea</v>
          </cell>
          <cell r="K309" t="str">
            <v>S</v>
          </cell>
          <cell r="L309" t="str">
            <v>Silky Blue Orchid</v>
          </cell>
        </row>
        <row r="310">
          <cell r="G310" t="str">
            <v>Cyanicula sp.</v>
          </cell>
          <cell r="H310">
            <v>1240</v>
          </cell>
          <cell r="I310" t="str">
            <v>Cyanicula</v>
          </cell>
          <cell r="J310" t="str">
            <v>sp.</v>
          </cell>
          <cell r="K310" t="str">
            <v>S</v>
          </cell>
          <cell r="L310" t="str">
            <v>China orchid</v>
          </cell>
        </row>
        <row r="311">
          <cell r="G311" t="str">
            <v>Cyanicula sp. 'Dale'</v>
          </cell>
          <cell r="H311">
            <v>1065</v>
          </cell>
          <cell r="I311" t="str">
            <v>Cyanicula</v>
          </cell>
          <cell r="J311" t="str">
            <v>sp. 'Dale'</v>
          </cell>
          <cell r="K311" t="str">
            <v>S</v>
          </cell>
          <cell r="L311" t="str">
            <v>Dale China Orchid</v>
          </cell>
        </row>
        <row r="312">
          <cell r="G312" t="str">
            <v>Cyanicula sp. 'Esperance'</v>
          </cell>
          <cell r="H312">
            <v>1066</v>
          </cell>
          <cell r="I312" t="str">
            <v>Cyanicula</v>
          </cell>
          <cell r="J312" t="str">
            <v>sp. 'Esperance'</v>
          </cell>
          <cell r="K312" t="str">
            <v>S</v>
          </cell>
          <cell r="L312" t="str">
            <v>Esperance China Orchid</v>
          </cell>
        </row>
        <row r="313">
          <cell r="G313" t="str">
            <v>Cyanicula sp. 'northern'</v>
          </cell>
          <cell r="H313">
            <v>440</v>
          </cell>
          <cell r="I313" t="str">
            <v>Cyanicula</v>
          </cell>
          <cell r="J313" t="str">
            <v>sp. 'northern'</v>
          </cell>
          <cell r="K313" t="str">
            <v>S</v>
          </cell>
          <cell r="L313" t="str">
            <v>Northern China Orchid</v>
          </cell>
        </row>
        <row r="314">
          <cell r="G314" t="str">
            <v>Cymbidium canaliculatum</v>
          </cell>
          <cell r="H314">
            <v>1173</v>
          </cell>
          <cell r="I314" t="str">
            <v>Cymbidium</v>
          </cell>
          <cell r="J314" t="str">
            <v>canaliculatum</v>
          </cell>
          <cell r="K314" t="str">
            <v>N</v>
          </cell>
          <cell r="L314" t="str">
            <v>Native cymbidium</v>
          </cell>
        </row>
        <row r="315">
          <cell r="G315" t="str">
            <v>Cymbidium sp.</v>
          </cell>
          <cell r="H315">
            <v>2138</v>
          </cell>
          <cell r="I315" t="str">
            <v>Cymbidium</v>
          </cell>
          <cell r="J315" t="str">
            <v>sp.</v>
          </cell>
          <cell r="K315" t="str">
            <v>N</v>
          </cell>
        </row>
        <row r="316">
          <cell r="G316" t="str">
            <v>Cyrtostylis huegelii</v>
          </cell>
          <cell r="H316">
            <v>634</v>
          </cell>
          <cell r="I316" t="str">
            <v>Cyrtostylis</v>
          </cell>
          <cell r="J316" t="str">
            <v>huegelii</v>
          </cell>
          <cell r="K316" t="str">
            <v>S</v>
          </cell>
          <cell r="L316" t="str">
            <v>Midge Orchid</v>
          </cell>
        </row>
        <row r="317">
          <cell r="G317" t="str">
            <v>Cyrtostylis robusta</v>
          </cell>
          <cell r="H317">
            <v>635</v>
          </cell>
          <cell r="I317" t="str">
            <v>Cyrtostylis</v>
          </cell>
          <cell r="J317" t="str">
            <v>robusta</v>
          </cell>
          <cell r="K317" t="str">
            <v>S</v>
          </cell>
          <cell r="L317" t="str">
            <v>Mosquito Orchid</v>
          </cell>
        </row>
        <row r="318">
          <cell r="G318" t="str">
            <v>Cyrtostylis sp.</v>
          </cell>
          <cell r="H318">
            <v>2156</v>
          </cell>
          <cell r="I318" t="str">
            <v>Cyrtostylis</v>
          </cell>
          <cell r="J318" t="str">
            <v>sp.</v>
          </cell>
          <cell r="K318" t="str">
            <v>S</v>
          </cell>
          <cell r="L318" t="str">
            <v>Mosquito orchid</v>
          </cell>
        </row>
        <row r="319">
          <cell r="G319" t="str">
            <v>Cyrtostylis sp. 'Cape Naturaliste'</v>
          </cell>
          <cell r="H319">
            <v>1067</v>
          </cell>
          <cell r="I319" t="str">
            <v>Cyrtostylis</v>
          </cell>
          <cell r="J319" t="str">
            <v>sp. 'Cape Naturaliste'</v>
          </cell>
          <cell r="K319" t="str">
            <v>S</v>
          </cell>
          <cell r="L319" t="str">
            <v>Cape Mosquito Orchid</v>
          </cell>
        </row>
        <row r="320">
          <cell r="G320" t="str">
            <v>Cyrtostylis tenuissima</v>
          </cell>
          <cell r="H320">
            <v>636</v>
          </cell>
          <cell r="I320" t="str">
            <v>Cyrtostylis</v>
          </cell>
          <cell r="J320" t="str">
            <v>tenuissima</v>
          </cell>
          <cell r="K320" t="str">
            <v>S</v>
          </cell>
          <cell r="L320" t="str">
            <v>Gnat Orchid</v>
          </cell>
        </row>
        <row r="321">
          <cell r="G321" t="str">
            <v>Dendrobium dicuphum</v>
          </cell>
          <cell r="H321">
            <v>1174</v>
          </cell>
          <cell r="I321" t="str">
            <v>Dendrobium</v>
          </cell>
          <cell r="J321" t="str">
            <v>dicuphum</v>
          </cell>
          <cell r="K321" t="str">
            <v>N</v>
          </cell>
          <cell r="L321" t="str">
            <v>Native dendrobium</v>
          </cell>
        </row>
        <row r="322">
          <cell r="G322" t="str">
            <v>Dendrobium sp.</v>
          </cell>
          <cell r="H322">
            <v>2139</v>
          </cell>
          <cell r="I322" t="str">
            <v>Dendrobium</v>
          </cell>
          <cell r="J322" t="str">
            <v>sp.</v>
          </cell>
          <cell r="K322" t="str">
            <v>N</v>
          </cell>
        </row>
        <row r="323">
          <cell r="G323" t="str">
            <v>Didymoplexis pallens</v>
          </cell>
          <cell r="H323">
            <v>1175</v>
          </cell>
          <cell r="I323" t="str">
            <v>Didymoplexis</v>
          </cell>
          <cell r="J323" t="str">
            <v>pallens</v>
          </cell>
          <cell r="K323" t="str">
            <v>N</v>
          </cell>
          <cell r="L323" t="str">
            <v>Lily of the valley orchid</v>
          </cell>
        </row>
        <row r="324">
          <cell r="G324" t="str">
            <v>Didymoplexis sp.</v>
          </cell>
          <cell r="H324">
            <v>2152</v>
          </cell>
          <cell r="I324" t="str">
            <v>Didymoplexis</v>
          </cell>
          <cell r="J324" t="str">
            <v>sp.</v>
          </cell>
          <cell r="K324" t="str">
            <v>N</v>
          </cell>
        </row>
        <row r="325">
          <cell r="G325" t="str">
            <v>Dipodium sp. 'basalt woodland'</v>
          </cell>
          <cell r="H325">
            <v>1177</v>
          </cell>
          <cell r="I325" t="str">
            <v>Dipodium</v>
          </cell>
          <cell r="J325" t="str">
            <v>sp. 'basalt woodland'</v>
          </cell>
          <cell r="K325" t="str">
            <v>N</v>
          </cell>
          <cell r="L325" t="str">
            <v>Basalt hyacinth orchid</v>
          </cell>
        </row>
        <row r="326">
          <cell r="G326" t="str">
            <v>Dipodium sp. 'sandstone'</v>
          </cell>
          <cell r="H326">
            <v>1176</v>
          </cell>
          <cell r="I326" t="str">
            <v>Dipodium</v>
          </cell>
          <cell r="J326" t="str">
            <v>sp. 'sandstone'</v>
          </cell>
          <cell r="K326" t="str">
            <v>N</v>
          </cell>
          <cell r="L326" t="str">
            <v>Sanstone hyacinth orchid</v>
          </cell>
        </row>
        <row r="327">
          <cell r="G327" t="str">
            <v>Dipodium stenochilum</v>
          </cell>
          <cell r="H327">
            <v>441</v>
          </cell>
          <cell r="I327" t="str">
            <v>Dipodium</v>
          </cell>
          <cell r="J327" t="str">
            <v>stenochilum</v>
          </cell>
          <cell r="K327" t="str">
            <v>N</v>
          </cell>
          <cell r="L327" t="str">
            <v>Tropical Hyacinth Orchid</v>
          </cell>
        </row>
        <row r="328">
          <cell r="G328" t="str">
            <v>Disa bracteata</v>
          </cell>
          <cell r="H328">
            <v>968</v>
          </cell>
          <cell r="I328" t="str">
            <v>Disa</v>
          </cell>
          <cell r="J328" t="str">
            <v>bracteata</v>
          </cell>
          <cell r="K328" t="str">
            <v>SA</v>
          </cell>
          <cell r="L328" t="str">
            <v>South African Orchid</v>
          </cell>
        </row>
        <row r="329">
          <cell r="G329" t="str">
            <v>Disa sp.</v>
          </cell>
          <cell r="H329">
            <v>2140</v>
          </cell>
          <cell r="I329" t="str">
            <v>Disa</v>
          </cell>
          <cell r="J329" t="str">
            <v>sp.</v>
          </cell>
          <cell r="K329" t="str">
            <v>SA</v>
          </cell>
        </row>
        <row r="330">
          <cell r="G330" t="str">
            <v>Diuris amplissima</v>
          </cell>
          <cell r="H330">
            <v>637</v>
          </cell>
          <cell r="I330" t="str">
            <v>Diuris</v>
          </cell>
          <cell r="J330" t="str">
            <v>amplissima</v>
          </cell>
          <cell r="K330" t="str">
            <v>S</v>
          </cell>
          <cell r="L330" t="str">
            <v>Giant Donkey Orchid</v>
          </cell>
        </row>
        <row r="331">
          <cell r="G331" t="str">
            <v>Diuris brachyscapa</v>
          </cell>
          <cell r="H331">
            <v>1166</v>
          </cell>
          <cell r="I331" t="str">
            <v>Diuris</v>
          </cell>
          <cell r="J331" t="str">
            <v>brachyscapa</v>
          </cell>
          <cell r="K331" t="str">
            <v>S</v>
          </cell>
          <cell r="L331" t="str">
            <v>Western Wheatbelt Donkey Orchid</v>
          </cell>
        </row>
        <row r="332">
          <cell r="G332" t="str">
            <v>Diuris brevis</v>
          </cell>
          <cell r="H332">
            <v>1167</v>
          </cell>
          <cell r="I332" t="str">
            <v>Diuris</v>
          </cell>
          <cell r="J332" t="str">
            <v>brevis</v>
          </cell>
          <cell r="K332" t="str">
            <v>S</v>
          </cell>
          <cell r="L332" t="str">
            <v>Short-nosed Donkey Orchid</v>
          </cell>
        </row>
        <row r="333">
          <cell r="G333" t="str">
            <v>Diuris brumalis</v>
          </cell>
          <cell r="H333">
            <v>639</v>
          </cell>
          <cell r="I333" t="str">
            <v>Diuris</v>
          </cell>
          <cell r="J333" t="str">
            <v>brumalis</v>
          </cell>
          <cell r="K333" t="str">
            <v>S</v>
          </cell>
          <cell r="L333" t="str">
            <v>Winter Donkey Orchid</v>
          </cell>
        </row>
        <row r="334">
          <cell r="G334" t="str">
            <v>Diuris carecta</v>
          </cell>
          <cell r="H334">
            <v>1168</v>
          </cell>
          <cell r="I334" t="str">
            <v>Diuris</v>
          </cell>
          <cell r="J334" t="str">
            <v>carecta</v>
          </cell>
          <cell r="K334" t="str">
            <v>S</v>
          </cell>
          <cell r="L334" t="str">
            <v>Sedge-loving Donkey Orchid</v>
          </cell>
        </row>
        <row r="335">
          <cell r="G335" t="str">
            <v>Diuris carinata</v>
          </cell>
          <cell r="H335">
            <v>640</v>
          </cell>
          <cell r="I335" t="str">
            <v>Diuris</v>
          </cell>
          <cell r="J335" t="str">
            <v>carinata</v>
          </cell>
          <cell r="K335" t="str">
            <v>S</v>
          </cell>
          <cell r="L335" t="str">
            <v>Tall Bee Orchid</v>
          </cell>
        </row>
        <row r="336">
          <cell r="G336" t="str">
            <v>Diuris concinna</v>
          </cell>
          <cell r="H336">
            <v>641</v>
          </cell>
          <cell r="I336" t="str">
            <v>Diuris</v>
          </cell>
          <cell r="J336" t="str">
            <v>concinna</v>
          </cell>
          <cell r="K336" t="str">
            <v>S</v>
          </cell>
          <cell r="L336" t="str">
            <v>Elegant Donkey Orchid</v>
          </cell>
        </row>
        <row r="337">
          <cell r="G337" t="str">
            <v>Diuris conspicillata</v>
          </cell>
          <cell r="H337">
            <v>642</v>
          </cell>
          <cell r="I337" t="str">
            <v>Diuris</v>
          </cell>
          <cell r="J337" t="str">
            <v>conspicillata</v>
          </cell>
          <cell r="K337" t="str">
            <v>S</v>
          </cell>
          <cell r="L337" t="str">
            <v>Spectacled Donkey Orchid</v>
          </cell>
        </row>
        <row r="338">
          <cell r="G338" t="str">
            <v>Diuris corymbosa</v>
          </cell>
          <cell r="H338">
            <v>643</v>
          </cell>
          <cell r="I338" t="str">
            <v>Diuris</v>
          </cell>
          <cell r="J338" t="str">
            <v>corymbosa</v>
          </cell>
          <cell r="K338" t="str">
            <v>S</v>
          </cell>
          <cell r="L338" t="str">
            <v>Common Donkey Orchid</v>
          </cell>
        </row>
        <row r="339">
          <cell r="G339" t="str">
            <v>Diuris cruenta</v>
          </cell>
          <cell r="H339">
            <v>1164</v>
          </cell>
          <cell r="I339" t="str">
            <v>Diuris</v>
          </cell>
          <cell r="J339" t="str">
            <v>cruenta</v>
          </cell>
          <cell r="K339" t="str">
            <v>S</v>
          </cell>
          <cell r="L339" t="str">
            <v>Kemerton Donkey Orchid</v>
          </cell>
        </row>
        <row r="340">
          <cell r="G340" t="str">
            <v>Diuris decrementa</v>
          </cell>
          <cell r="H340">
            <v>1155</v>
          </cell>
          <cell r="I340" t="str">
            <v>Diuris</v>
          </cell>
          <cell r="J340" t="str">
            <v>decrementa</v>
          </cell>
          <cell r="K340" t="str">
            <v>S</v>
          </cell>
          <cell r="L340" t="str">
            <v xml:space="preserve">Common Bee Orchid </v>
          </cell>
        </row>
        <row r="341">
          <cell r="G341" t="str">
            <v>Diuris drummondii</v>
          </cell>
          <cell r="H341">
            <v>646</v>
          </cell>
          <cell r="I341" t="str">
            <v>Diuris</v>
          </cell>
          <cell r="J341" t="str">
            <v>drummondii</v>
          </cell>
          <cell r="K341" t="str">
            <v>S</v>
          </cell>
          <cell r="L341" t="str">
            <v>Tall Donkey Orchid</v>
          </cell>
        </row>
        <row r="342">
          <cell r="G342" t="str">
            <v>Diuris eburnea</v>
          </cell>
          <cell r="H342">
            <v>882</v>
          </cell>
          <cell r="I342" t="str">
            <v>Diuris</v>
          </cell>
          <cell r="J342" t="str">
            <v>eburnea</v>
          </cell>
          <cell r="K342" t="str">
            <v>S</v>
          </cell>
          <cell r="L342" t="str">
            <v>Arrowsmith Bee Orchid</v>
          </cell>
        </row>
        <row r="343">
          <cell r="G343" t="str">
            <v>Diuris emarginata</v>
          </cell>
          <cell r="H343">
            <v>647</v>
          </cell>
          <cell r="I343" t="str">
            <v>Diuris</v>
          </cell>
          <cell r="J343" t="str">
            <v>emarginata</v>
          </cell>
          <cell r="K343" t="str">
            <v>S</v>
          </cell>
          <cell r="L343" t="str">
            <v>Late Donkey Orchid</v>
          </cell>
        </row>
        <row r="344">
          <cell r="G344" t="str">
            <v>Diuris filifolia</v>
          </cell>
          <cell r="H344">
            <v>648</v>
          </cell>
          <cell r="I344" t="str">
            <v>Diuris</v>
          </cell>
          <cell r="J344" t="str">
            <v>filifolia</v>
          </cell>
          <cell r="K344" t="str">
            <v>S</v>
          </cell>
          <cell r="L344" t="str">
            <v>Cat's Face Orchid</v>
          </cell>
        </row>
        <row r="345">
          <cell r="G345" t="str">
            <v>Diuris hazeliae</v>
          </cell>
          <cell r="H345">
            <v>1162</v>
          </cell>
          <cell r="I345" t="str">
            <v>Diuris</v>
          </cell>
          <cell r="J345" t="str">
            <v>hazeliae</v>
          </cell>
          <cell r="K345" t="str">
            <v>S</v>
          </cell>
          <cell r="L345" t="str">
            <v>Yellow Granite Donkey Orchid</v>
          </cell>
        </row>
        <row r="346">
          <cell r="G346" t="str">
            <v>Diuris heberlei</v>
          </cell>
          <cell r="H346">
            <v>649</v>
          </cell>
          <cell r="I346" t="str">
            <v>Diuris</v>
          </cell>
          <cell r="J346" t="str">
            <v>heberlei</v>
          </cell>
          <cell r="K346" t="str">
            <v>S</v>
          </cell>
          <cell r="L346" t="str">
            <v>Heberle's Donkey Orchid</v>
          </cell>
        </row>
        <row r="347">
          <cell r="G347" t="str">
            <v>Diuris immaculata</v>
          </cell>
          <cell r="H347">
            <v>877</v>
          </cell>
          <cell r="I347" t="str">
            <v>Diuris</v>
          </cell>
          <cell r="J347" t="str">
            <v>immaculata</v>
          </cell>
          <cell r="K347" t="str">
            <v>S</v>
          </cell>
          <cell r="L347" t="str">
            <v>Little Esperance Bee Orchid</v>
          </cell>
        </row>
        <row r="348">
          <cell r="G348" t="str">
            <v>Diuris insignis</v>
          </cell>
          <cell r="H348">
            <v>652</v>
          </cell>
          <cell r="I348" t="str">
            <v>Diuris</v>
          </cell>
          <cell r="J348" t="str">
            <v>insignis</v>
          </cell>
          <cell r="K348" t="str">
            <v>S</v>
          </cell>
          <cell r="L348" t="str">
            <v>Dark Bee Orchid</v>
          </cell>
        </row>
        <row r="349">
          <cell r="G349" t="str">
            <v>Diuris jonesii</v>
          </cell>
          <cell r="H349">
            <v>638</v>
          </cell>
          <cell r="I349" t="str">
            <v>Diuris</v>
          </cell>
          <cell r="J349" t="str">
            <v>jonesii</v>
          </cell>
          <cell r="K349" t="str">
            <v>S</v>
          </cell>
          <cell r="L349" t="str">
            <v>Dunsborough Donkey Orchid</v>
          </cell>
        </row>
        <row r="350">
          <cell r="G350" t="str">
            <v>Diuris laevis</v>
          </cell>
          <cell r="H350">
            <v>650</v>
          </cell>
          <cell r="I350" t="str">
            <v>Diuris</v>
          </cell>
          <cell r="J350" t="str">
            <v>laevis</v>
          </cell>
          <cell r="K350" t="str">
            <v>S</v>
          </cell>
          <cell r="L350" t="str">
            <v>Nanny Goat Orchid</v>
          </cell>
        </row>
        <row r="351">
          <cell r="G351" t="str">
            <v>Diuris laxiflora</v>
          </cell>
          <cell r="H351">
            <v>651</v>
          </cell>
          <cell r="I351" t="str">
            <v>Diuris</v>
          </cell>
          <cell r="J351" t="str">
            <v>laxiflora</v>
          </cell>
          <cell r="K351" t="str">
            <v>S</v>
          </cell>
          <cell r="L351" t="str">
            <v>Bee Orchid</v>
          </cell>
        </row>
        <row r="352">
          <cell r="G352" t="str">
            <v>Diuris littoralis</v>
          </cell>
          <cell r="H352">
            <v>1163</v>
          </cell>
          <cell r="I352" t="str">
            <v>Diuris</v>
          </cell>
          <cell r="J352" t="str">
            <v>littoralis</v>
          </cell>
          <cell r="K352" t="str">
            <v>S</v>
          </cell>
          <cell r="L352" t="str">
            <v>Green Range Donkey Orchid</v>
          </cell>
        </row>
        <row r="353">
          <cell r="G353" t="str">
            <v>Diuris longifolia</v>
          </cell>
          <cell r="H353">
            <v>654</v>
          </cell>
          <cell r="I353" t="str">
            <v>Diuris</v>
          </cell>
          <cell r="J353" t="str">
            <v>longifolia</v>
          </cell>
          <cell r="K353" t="str">
            <v>S</v>
          </cell>
          <cell r="L353" t="str">
            <v>Purple Pansy Orchid</v>
          </cell>
        </row>
        <row r="354">
          <cell r="G354" t="str">
            <v>Diuris magnifica</v>
          </cell>
          <cell r="H354">
            <v>656</v>
          </cell>
          <cell r="I354" t="str">
            <v>Diuris</v>
          </cell>
          <cell r="J354" t="str">
            <v>magnifica</v>
          </cell>
          <cell r="K354" t="str">
            <v>S</v>
          </cell>
          <cell r="L354" t="str">
            <v>Pansy Orchid</v>
          </cell>
        </row>
        <row r="355">
          <cell r="G355" t="str">
            <v>Diuris micrantha</v>
          </cell>
          <cell r="H355">
            <v>658</v>
          </cell>
          <cell r="I355" t="str">
            <v>Diuris</v>
          </cell>
          <cell r="J355" t="str">
            <v>micrantha</v>
          </cell>
          <cell r="K355" t="str">
            <v>S</v>
          </cell>
          <cell r="L355" t="str">
            <v>Dwarf Bee Orchid</v>
          </cell>
        </row>
        <row r="356">
          <cell r="G356" t="str">
            <v>Diuris oraria</v>
          </cell>
          <cell r="H356">
            <v>1171</v>
          </cell>
          <cell r="I356" t="str">
            <v>Diuris</v>
          </cell>
          <cell r="J356" t="str">
            <v>oraria</v>
          </cell>
          <cell r="K356" t="str">
            <v>S</v>
          </cell>
          <cell r="L356" t="str">
            <v>Northern Coastal Donkey Orchid</v>
          </cell>
        </row>
        <row r="357">
          <cell r="G357" t="str">
            <v>Diuris ostrina</v>
          </cell>
          <cell r="H357">
            <v>881</v>
          </cell>
          <cell r="I357" t="str">
            <v>Diuris</v>
          </cell>
          <cell r="J357" t="str">
            <v>ostrina</v>
          </cell>
          <cell r="K357" t="str">
            <v>S</v>
          </cell>
          <cell r="L357" t="str">
            <v>Darling Range Donkey Orchid</v>
          </cell>
        </row>
        <row r="358">
          <cell r="G358" t="str">
            <v>Diuris pallescens</v>
          </cell>
          <cell r="H358">
            <v>1165</v>
          </cell>
          <cell r="I358" t="str">
            <v>Diuris</v>
          </cell>
          <cell r="J358" t="str">
            <v>pallescens</v>
          </cell>
          <cell r="K358" t="str">
            <v>S</v>
          </cell>
          <cell r="L358" t="str">
            <v>Pale Donkey Orchid</v>
          </cell>
        </row>
        <row r="359">
          <cell r="G359" t="str">
            <v>Diuris pauciflora</v>
          </cell>
          <cell r="H359">
            <v>659</v>
          </cell>
          <cell r="I359" t="str">
            <v>Diuris</v>
          </cell>
          <cell r="J359" t="str">
            <v>pauciflora</v>
          </cell>
          <cell r="K359" t="str">
            <v>S</v>
          </cell>
          <cell r="L359" t="str">
            <v>Swamp Bee Orchid</v>
          </cell>
        </row>
        <row r="360">
          <cell r="G360" t="str">
            <v>Diuris perialla</v>
          </cell>
          <cell r="H360">
            <v>1159</v>
          </cell>
          <cell r="I360" t="str">
            <v>Diuris</v>
          </cell>
          <cell r="J360" t="str">
            <v>perialla</v>
          </cell>
          <cell r="K360" t="str">
            <v>S</v>
          </cell>
          <cell r="L360" t="str">
            <v>Early Donkey Orchid</v>
          </cell>
        </row>
        <row r="361">
          <cell r="G361" t="str">
            <v>Diuris picta</v>
          </cell>
          <cell r="H361">
            <v>660</v>
          </cell>
          <cell r="I361" t="str">
            <v>Diuris</v>
          </cell>
          <cell r="J361" t="str">
            <v>picta</v>
          </cell>
          <cell r="K361" t="str">
            <v>S</v>
          </cell>
          <cell r="L361" t="str">
            <v>Granite Bee Orchid</v>
          </cell>
        </row>
        <row r="362">
          <cell r="G362" t="str">
            <v>Diuris porphyrochila</v>
          </cell>
          <cell r="H362">
            <v>1170</v>
          </cell>
          <cell r="I362" t="str">
            <v>Diuris</v>
          </cell>
          <cell r="J362" t="str">
            <v>porphyrochila</v>
          </cell>
          <cell r="K362" t="str">
            <v>S</v>
          </cell>
          <cell r="L362" t="str">
            <v>Yalgorup Donkey Orchid</v>
          </cell>
        </row>
        <row r="363">
          <cell r="G363" t="str">
            <v>Diuris porrifolia</v>
          </cell>
          <cell r="H363">
            <v>809</v>
          </cell>
          <cell r="I363" t="str">
            <v>Diuris</v>
          </cell>
          <cell r="J363" t="str">
            <v>porrifolia</v>
          </cell>
          <cell r="K363" t="str">
            <v>S</v>
          </cell>
          <cell r="L363" t="str">
            <v>Small-flowered Donkey Orchid</v>
          </cell>
        </row>
        <row r="364">
          <cell r="G364" t="str">
            <v>Diuris pulchella</v>
          </cell>
          <cell r="H364">
            <v>663</v>
          </cell>
          <cell r="I364" t="str">
            <v>Diuris</v>
          </cell>
          <cell r="J364" t="str">
            <v>pulchella</v>
          </cell>
          <cell r="K364" t="str">
            <v>S</v>
          </cell>
          <cell r="L364" t="str">
            <v>Beautiful Donkey Orchid</v>
          </cell>
        </row>
        <row r="365">
          <cell r="G365" t="str">
            <v>Diuris purdiei</v>
          </cell>
          <cell r="H365">
            <v>664</v>
          </cell>
          <cell r="I365" t="str">
            <v>Diuris</v>
          </cell>
          <cell r="J365" t="str">
            <v>purdiei</v>
          </cell>
          <cell r="K365" t="str">
            <v>S</v>
          </cell>
          <cell r="L365" t="str">
            <v>Purdie's Donkey Orchid</v>
          </cell>
        </row>
        <row r="366">
          <cell r="G366" t="str">
            <v>Diuris recurva</v>
          </cell>
          <cell r="H366">
            <v>665</v>
          </cell>
          <cell r="I366" t="str">
            <v>Diuris</v>
          </cell>
          <cell r="J366" t="str">
            <v>recurva</v>
          </cell>
          <cell r="K366" t="str">
            <v>S</v>
          </cell>
          <cell r="L366" t="str">
            <v>Mini Donkey Orchid</v>
          </cell>
        </row>
        <row r="367">
          <cell r="G367" t="str">
            <v>Diuris refracta</v>
          </cell>
          <cell r="H367">
            <v>666</v>
          </cell>
          <cell r="I367" t="str">
            <v>Diuris</v>
          </cell>
          <cell r="J367" t="str">
            <v>refracta</v>
          </cell>
          <cell r="K367" t="str">
            <v>S</v>
          </cell>
          <cell r="L367" t="str">
            <v xml:space="preserve">Dainty Donkey Orchid </v>
          </cell>
        </row>
        <row r="368">
          <cell r="G368" t="str">
            <v>Diuris segregata</v>
          </cell>
          <cell r="H368">
            <v>1070</v>
          </cell>
          <cell r="I368" t="str">
            <v>Diuris</v>
          </cell>
          <cell r="J368" t="str">
            <v>segregata</v>
          </cell>
          <cell r="K368" t="str">
            <v>S</v>
          </cell>
          <cell r="L368" t="str">
            <v xml:space="preserve">Northampton Bee Orchid </v>
          </cell>
        </row>
        <row r="369">
          <cell r="G369" t="str">
            <v>Diuris septentrionalis</v>
          </cell>
          <cell r="H369">
            <v>653</v>
          </cell>
          <cell r="I369" t="str">
            <v>Diuris</v>
          </cell>
          <cell r="J369" t="str">
            <v>septentrionalis</v>
          </cell>
          <cell r="K369" t="str">
            <v>S</v>
          </cell>
          <cell r="L369" t="str">
            <v xml:space="preserve">Northern Bee Orchid </v>
          </cell>
        </row>
        <row r="370">
          <cell r="G370" t="str">
            <v>Diuris setacea</v>
          </cell>
          <cell r="H370">
            <v>667</v>
          </cell>
          <cell r="I370" t="str">
            <v>Diuris</v>
          </cell>
          <cell r="J370" t="str">
            <v>setacea</v>
          </cell>
          <cell r="K370" t="str">
            <v>S</v>
          </cell>
          <cell r="L370" t="str">
            <v>Bristly Donkey Orchid</v>
          </cell>
        </row>
        <row r="371">
          <cell r="G371" t="str">
            <v>Diuris sp.</v>
          </cell>
          <cell r="H371">
            <v>1241</v>
          </cell>
          <cell r="I371" t="str">
            <v>Diuris</v>
          </cell>
          <cell r="J371" t="str">
            <v>sp.</v>
          </cell>
          <cell r="K371" t="str">
            <v>S</v>
          </cell>
          <cell r="L371" t="str">
            <v>Donkey orchid</v>
          </cell>
        </row>
        <row r="372">
          <cell r="G372" t="str">
            <v>Diuris sp. 'Augusta'</v>
          </cell>
          <cell r="H372">
            <v>1151</v>
          </cell>
          <cell r="I372" t="str">
            <v>Diuris</v>
          </cell>
          <cell r="J372" t="str">
            <v>sp. 'Augusta'</v>
          </cell>
          <cell r="K372" t="str">
            <v>S</v>
          </cell>
          <cell r="L372" t="str">
            <v>Augusta Bee Orchid</v>
          </cell>
        </row>
        <row r="373">
          <cell r="G373" t="str">
            <v>Diuris sp. 'Scaddan'</v>
          </cell>
          <cell r="H373">
            <v>1071</v>
          </cell>
          <cell r="I373" t="str">
            <v>Diuris</v>
          </cell>
          <cell r="J373" t="str">
            <v>sp. 'Scaddan'</v>
          </cell>
          <cell r="K373" t="str">
            <v>S</v>
          </cell>
          <cell r="L373" t="str">
            <v>Rock-Loving Donkey Orchid</v>
          </cell>
        </row>
        <row r="374">
          <cell r="G374" t="str">
            <v>Diuris sp. 'south coast'</v>
          </cell>
          <cell r="H374">
            <v>1147</v>
          </cell>
          <cell r="I374" t="str">
            <v>Diuris</v>
          </cell>
          <cell r="J374" t="str">
            <v>sp. 'south coast'</v>
          </cell>
          <cell r="K374" t="str">
            <v>S</v>
          </cell>
          <cell r="L374" t="str">
            <v>South Coast Donkey Orchid</v>
          </cell>
        </row>
        <row r="375">
          <cell r="G375" t="str">
            <v>Diuris sp. 'Williams'</v>
          </cell>
          <cell r="H375">
            <v>1074</v>
          </cell>
          <cell r="I375" t="str">
            <v>Diuris</v>
          </cell>
          <cell r="J375" t="str">
            <v>sp. 'Williams'</v>
          </cell>
          <cell r="K375" t="str">
            <v>S</v>
          </cell>
          <cell r="L375" t="str">
            <v>Little Williams Donkey Orchid</v>
          </cell>
        </row>
        <row r="376">
          <cell r="G376" t="str">
            <v>Diuris suffusa</v>
          </cell>
          <cell r="H376">
            <v>1169</v>
          </cell>
          <cell r="I376" t="str">
            <v>Diuris</v>
          </cell>
          <cell r="J376" t="str">
            <v>suffusa</v>
          </cell>
          <cell r="K376" t="str">
            <v>S</v>
          </cell>
          <cell r="L376" t="str">
            <v>Mottled Donkey Orchid</v>
          </cell>
        </row>
        <row r="377">
          <cell r="G377" t="str">
            <v>Diuris tinctoria</v>
          </cell>
          <cell r="H377">
            <v>645</v>
          </cell>
          <cell r="I377" t="str">
            <v>Diuris</v>
          </cell>
          <cell r="J377" t="str">
            <v>tinctoria</v>
          </cell>
          <cell r="K377" t="str">
            <v>S</v>
          </cell>
          <cell r="L377" t="str">
            <v>Sandplain Donkey Orchid</v>
          </cell>
        </row>
        <row r="378">
          <cell r="G378" t="str">
            <v>Diuris tinkeri</v>
          </cell>
          <cell r="H378">
            <v>670</v>
          </cell>
          <cell r="I378" t="str">
            <v>Diuris</v>
          </cell>
          <cell r="J378" t="str">
            <v>tinkeri</v>
          </cell>
          <cell r="K378" t="str">
            <v>S</v>
          </cell>
          <cell r="L378" t="str">
            <v>Arrowsmith Pansy Orchid</v>
          </cell>
        </row>
        <row r="379">
          <cell r="G379" t="str">
            <v>Diuris z._PREVIOUS NAMES</v>
          </cell>
          <cell r="I379" t="str">
            <v>Diuris</v>
          </cell>
          <cell r="J379" t="str">
            <v>z._PREVIOUS NAMES</v>
          </cell>
          <cell r="K379" t="str">
            <v>S</v>
          </cell>
        </row>
        <row r="380">
          <cell r="G380" t="str">
            <v>Diuris z.laxiflora</v>
          </cell>
          <cell r="H380">
            <v>1155</v>
          </cell>
          <cell r="I380" t="str">
            <v>Diuris</v>
          </cell>
          <cell r="J380" t="str">
            <v>z.laxiflora</v>
          </cell>
          <cell r="K380" t="str">
            <v>S</v>
          </cell>
          <cell r="L380" t="str">
            <v>_Old species name</v>
          </cell>
        </row>
        <row r="381">
          <cell r="G381" t="str">
            <v>Diuris z.porrifolia</v>
          </cell>
          <cell r="H381">
            <v>1166</v>
          </cell>
          <cell r="I381" t="str">
            <v>Diuris</v>
          </cell>
          <cell r="J381" t="str">
            <v>z.porrifolia</v>
          </cell>
          <cell r="K381" t="str">
            <v>S</v>
          </cell>
          <cell r="L381" t="str">
            <v>_Old species name</v>
          </cell>
        </row>
        <row r="382">
          <cell r="G382" t="str">
            <v>Diuris z.sp.'Arrowsmith'</v>
          </cell>
          <cell r="H382">
            <v>670</v>
          </cell>
          <cell r="I382" t="str">
            <v>Diuris</v>
          </cell>
          <cell r="J382" t="str">
            <v>z.sp.'Arrowsmith'</v>
          </cell>
          <cell r="K382" t="str">
            <v>S</v>
          </cell>
          <cell r="L382" t="str">
            <v>_Old species name</v>
          </cell>
        </row>
        <row r="383">
          <cell r="G383" t="str">
            <v>Diuris z.sp.'Brookton Highway'</v>
          </cell>
          <cell r="H383">
            <v>651</v>
          </cell>
          <cell r="I383" t="str">
            <v>Diuris</v>
          </cell>
          <cell r="J383" t="str">
            <v>z.sp.'Brookton Highway'</v>
          </cell>
          <cell r="K383" t="str">
            <v>S</v>
          </cell>
          <cell r="L383" t="str">
            <v>_Old species name</v>
          </cell>
        </row>
        <row r="384">
          <cell r="G384" t="str">
            <v>Diuris z.sp.'Canning Vale'</v>
          </cell>
          <cell r="H384">
            <v>651</v>
          </cell>
          <cell r="I384" t="str">
            <v>Diuris</v>
          </cell>
          <cell r="J384" t="str">
            <v>z.sp.'Canning Vale'</v>
          </cell>
          <cell r="K384" t="str">
            <v>S</v>
          </cell>
          <cell r="L384" t="str">
            <v>_Old species name</v>
          </cell>
        </row>
        <row r="385">
          <cell r="G385" t="str">
            <v>Diuris z.sp.'Darling Range'</v>
          </cell>
          <cell r="H385">
            <v>881</v>
          </cell>
          <cell r="I385" t="str">
            <v>Diuris</v>
          </cell>
          <cell r="J385" t="str">
            <v>z.sp.'Darling Range'</v>
          </cell>
          <cell r="K385" t="str">
            <v>S</v>
          </cell>
          <cell r="L385" t="str">
            <v>_Old species name</v>
          </cell>
        </row>
        <row r="386">
          <cell r="G386" t="str">
            <v>Diuris z.sp.'Dunsborough'</v>
          </cell>
          <cell r="H386">
            <v>638</v>
          </cell>
          <cell r="I386" t="str">
            <v>Diuris</v>
          </cell>
          <cell r="J386" t="str">
            <v>z.sp.'Dunsborough'</v>
          </cell>
          <cell r="K386" t="str">
            <v>S</v>
          </cell>
          <cell r="L386" t="str">
            <v>_Old species name</v>
          </cell>
        </row>
        <row r="387">
          <cell r="G387" t="str">
            <v>Diuris z.sp.'eastern wheatbelt'</v>
          </cell>
          <cell r="H387">
            <v>1162</v>
          </cell>
          <cell r="I387" t="str">
            <v>Diuris</v>
          </cell>
          <cell r="J387" t="str">
            <v>z.sp.'eastern wheatbelt'</v>
          </cell>
          <cell r="K387" t="str">
            <v>S</v>
          </cell>
          <cell r="L387" t="str">
            <v>_Old species name</v>
          </cell>
        </row>
        <row r="388">
          <cell r="G388" t="str">
            <v>Diuris z.sp.'Eneabba'</v>
          </cell>
          <cell r="H388">
            <v>670</v>
          </cell>
          <cell r="I388" t="str">
            <v>Diuris</v>
          </cell>
          <cell r="J388" t="str">
            <v>z.sp.'Eneabba'</v>
          </cell>
          <cell r="K388" t="str">
            <v>S</v>
          </cell>
          <cell r="L388" t="str">
            <v>_Old species name</v>
          </cell>
        </row>
        <row r="389">
          <cell r="G389" t="str">
            <v>Diuris z.sp.'Esperance Coast'</v>
          </cell>
          <cell r="H389">
            <v>663</v>
          </cell>
          <cell r="I389" t="str">
            <v>Diuris</v>
          </cell>
          <cell r="J389" t="str">
            <v>z.sp.'Esperance Coast'</v>
          </cell>
          <cell r="K389" t="str">
            <v>S</v>
          </cell>
          <cell r="L389" t="str">
            <v>_Old species name</v>
          </cell>
        </row>
        <row r="390">
          <cell r="G390" t="str">
            <v>Diuris z.sp.'granite'</v>
          </cell>
          <cell r="H390">
            <v>651</v>
          </cell>
          <cell r="I390" t="str">
            <v>Diuris</v>
          </cell>
          <cell r="J390" t="str">
            <v>z.sp.'granite'</v>
          </cell>
          <cell r="K390" t="str">
            <v>S</v>
          </cell>
          <cell r="L390" t="str">
            <v>_Old species name</v>
          </cell>
        </row>
        <row r="391">
          <cell r="G391" t="str">
            <v>Diuris z.sp.'Green Range'</v>
          </cell>
          <cell r="H391">
            <v>1163</v>
          </cell>
          <cell r="I391" t="str">
            <v>Diuris</v>
          </cell>
          <cell r="J391" t="str">
            <v>z.sp.'Green Range'</v>
          </cell>
          <cell r="K391" t="str">
            <v>S</v>
          </cell>
          <cell r="L391" t="str">
            <v>_Old species name</v>
          </cell>
        </row>
        <row r="392">
          <cell r="G392" t="str">
            <v>Diuris z.sp.'Kemerton'</v>
          </cell>
          <cell r="H392">
            <v>1164</v>
          </cell>
          <cell r="I392" t="str">
            <v>Diuris</v>
          </cell>
          <cell r="J392" t="str">
            <v>z.sp.'Kemerton'</v>
          </cell>
          <cell r="K392" t="str">
            <v>S</v>
          </cell>
          <cell r="L392" t="str">
            <v>_Old species name</v>
          </cell>
        </row>
        <row r="393">
          <cell r="G393" t="str">
            <v>Diuris z.sp.'mid-north'</v>
          </cell>
          <cell r="H393">
            <v>1165</v>
          </cell>
          <cell r="I393" t="str">
            <v>Diuris</v>
          </cell>
          <cell r="J393" t="str">
            <v>z.sp.'mid-north'</v>
          </cell>
          <cell r="K393" t="str">
            <v>S</v>
          </cell>
          <cell r="L393" t="str">
            <v>_Old species name</v>
          </cell>
        </row>
        <row r="394">
          <cell r="G394" t="str">
            <v>Diuris z.sp.'Muir Highway'</v>
          </cell>
          <cell r="H394">
            <v>652</v>
          </cell>
          <cell r="I394" t="str">
            <v>Diuris</v>
          </cell>
          <cell r="J394" t="str">
            <v>z.sp.'Muir Highway'</v>
          </cell>
          <cell r="K394" t="str">
            <v>S</v>
          </cell>
          <cell r="L394" t="str">
            <v>_Old species name</v>
          </cell>
        </row>
        <row r="395">
          <cell r="G395" t="str">
            <v>Diuris z.sp.'Murchison River'</v>
          </cell>
          <cell r="H395">
            <v>1168</v>
          </cell>
          <cell r="I395" t="str">
            <v>Diuris</v>
          </cell>
          <cell r="J395" t="str">
            <v>z.sp.'Murchison River'</v>
          </cell>
          <cell r="K395" t="str">
            <v>S</v>
          </cell>
          <cell r="L395" t="str">
            <v>_Old species name</v>
          </cell>
        </row>
        <row r="396">
          <cell r="G396" t="str">
            <v>Diuris z.sp.'north western wheatbelt'</v>
          </cell>
          <cell r="H396">
            <v>666</v>
          </cell>
          <cell r="I396" t="str">
            <v>Diuris</v>
          </cell>
          <cell r="J396" t="str">
            <v>z.sp.'north western wheatbelt'</v>
          </cell>
          <cell r="K396" t="str">
            <v>S</v>
          </cell>
          <cell r="L396" t="str">
            <v>_Old species name</v>
          </cell>
        </row>
        <row r="397">
          <cell r="G397" t="str">
            <v>Diuris z.sp.'Northampton'</v>
          </cell>
          <cell r="H397">
            <v>1070</v>
          </cell>
          <cell r="I397" t="str">
            <v>Diuris</v>
          </cell>
          <cell r="J397" t="str">
            <v>z.sp.'Northampton'</v>
          </cell>
          <cell r="K397" t="str">
            <v>S</v>
          </cell>
          <cell r="L397" t="str">
            <v>_Old species name</v>
          </cell>
        </row>
        <row r="398">
          <cell r="G398" t="str">
            <v>Diuris z.sp.'northern'</v>
          </cell>
          <cell r="H398">
            <v>653</v>
          </cell>
          <cell r="I398" t="str">
            <v>Diuris</v>
          </cell>
          <cell r="J398" t="str">
            <v>z.sp.'northern'</v>
          </cell>
          <cell r="K398" t="str">
            <v>S</v>
          </cell>
          <cell r="L398" t="str">
            <v>_Old species name</v>
          </cell>
        </row>
        <row r="399">
          <cell r="G399" t="str">
            <v>Diuris z.sp.'northern granite'</v>
          </cell>
          <cell r="H399">
            <v>1162</v>
          </cell>
          <cell r="I399" t="str">
            <v>Diuris</v>
          </cell>
          <cell r="J399" t="str">
            <v>z.sp.'northern granite'</v>
          </cell>
          <cell r="K399" t="str">
            <v>S</v>
          </cell>
          <cell r="L399" t="str">
            <v>_Old species name</v>
          </cell>
        </row>
        <row r="400">
          <cell r="G400" t="str">
            <v>Diuris z.sp.'Perth swamps'</v>
          </cell>
          <cell r="H400">
            <v>1167</v>
          </cell>
          <cell r="I400" t="str">
            <v>Diuris</v>
          </cell>
          <cell r="J400" t="str">
            <v>z.sp.'Perth swamps'</v>
          </cell>
          <cell r="K400" t="str">
            <v>S</v>
          </cell>
          <cell r="L400" t="str">
            <v>_Old species name</v>
          </cell>
        </row>
        <row r="401">
          <cell r="G401" t="str">
            <v>Diuris z.sp.'sandplain'</v>
          </cell>
          <cell r="H401">
            <v>645</v>
          </cell>
          <cell r="I401" t="str">
            <v>Diuris</v>
          </cell>
          <cell r="J401" t="str">
            <v>z.sp.'sandplain'</v>
          </cell>
          <cell r="K401" t="str">
            <v>S</v>
          </cell>
          <cell r="L401" t="str">
            <v>_Old species name</v>
          </cell>
        </row>
        <row r="402">
          <cell r="G402" t="str">
            <v>Diuris z.sp.'sandplain = Diuris jonesii in 2011 H&amp;B</v>
          </cell>
          <cell r="H402">
            <v>1170</v>
          </cell>
          <cell r="I402" t="str">
            <v>Diuris</v>
          </cell>
          <cell r="J402" t="str">
            <v>z.sp.'sandplain = Diuris jonesii in 2011 H&amp;B</v>
          </cell>
          <cell r="K402" t="str">
            <v>S</v>
          </cell>
          <cell r="L402" t="str">
            <v>_Old species name</v>
          </cell>
        </row>
        <row r="403">
          <cell r="G403" t="str">
            <v>Diuris z.sp.'Three Springs'</v>
          </cell>
          <cell r="H403">
            <v>1165</v>
          </cell>
          <cell r="I403" t="str">
            <v>Diuris</v>
          </cell>
          <cell r="J403" t="str">
            <v>z.sp.'Three Springs'</v>
          </cell>
          <cell r="K403" t="str">
            <v>S</v>
          </cell>
          <cell r="L403" t="str">
            <v>_Old species name</v>
          </cell>
        </row>
        <row r="404">
          <cell r="G404" t="str">
            <v>Diuris z.sp. 'Torndirrup'</v>
          </cell>
          <cell r="H404">
            <v>1163</v>
          </cell>
          <cell r="I404" t="str">
            <v>Diuris</v>
          </cell>
          <cell r="J404" t="str">
            <v>z.sp. 'Torndirrup'</v>
          </cell>
          <cell r="K404" t="str">
            <v>S</v>
          </cell>
          <cell r="L404" t="str">
            <v>_Old species name</v>
          </cell>
        </row>
        <row r="405">
          <cell r="G405" t="str">
            <v>Diuris z.sp.'Watheroo'</v>
          </cell>
          <cell r="H405">
            <v>666</v>
          </cell>
          <cell r="I405" t="str">
            <v>Diuris</v>
          </cell>
          <cell r="J405" t="str">
            <v>z.sp.'Watheroo'</v>
          </cell>
          <cell r="K405" t="str">
            <v>S</v>
          </cell>
          <cell r="L405" t="str">
            <v>_Old species name</v>
          </cell>
        </row>
        <row r="406">
          <cell r="G406" t="str">
            <v>Diuris z.sp.western wheatbelt</v>
          </cell>
          <cell r="H406">
            <v>1166</v>
          </cell>
          <cell r="I406" t="str">
            <v>Diuris</v>
          </cell>
          <cell r="J406" t="str">
            <v>z.sp.western wheatbelt</v>
          </cell>
          <cell r="K406" t="str">
            <v>S</v>
          </cell>
          <cell r="L406" t="str">
            <v>_Old species name</v>
          </cell>
        </row>
        <row r="407">
          <cell r="G407" t="str">
            <v>Diuris z.sp.'Williams'</v>
          </cell>
          <cell r="H407">
            <v>809</v>
          </cell>
          <cell r="I407" t="str">
            <v>Diuris</v>
          </cell>
          <cell r="J407" t="str">
            <v>z.sp.'Williams'</v>
          </cell>
          <cell r="K407" t="str">
            <v>S</v>
          </cell>
          <cell r="L407" t="str">
            <v>_Old species name</v>
          </cell>
        </row>
        <row r="408">
          <cell r="G408" t="str">
            <v>Diuris z.sp.'Wyalkatchem'</v>
          </cell>
          <cell r="H408">
            <v>1169</v>
          </cell>
          <cell r="I408" t="str">
            <v>Diuris</v>
          </cell>
          <cell r="J408" t="str">
            <v>z.sp.'Wyalkatchem'</v>
          </cell>
          <cell r="K408" t="str">
            <v>S</v>
          </cell>
          <cell r="L408" t="str">
            <v>_Old species name</v>
          </cell>
        </row>
        <row r="409">
          <cell r="G409" t="str">
            <v>Diuris z.sp.'Yalgorup'</v>
          </cell>
          <cell r="H409">
            <v>1170</v>
          </cell>
          <cell r="I409" t="str">
            <v>Diuris</v>
          </cell>
          <cell r="J409" t="str">
            <v>z.sp.'Yalgorup'</v>
          </cell>
          <cell r="K409" t="str">
            <v>S</v>
          </cell>
          <cell r="L409" t="str">
            <v>_Old species name</v>
          </cell>
        </row>
        <row r="410">
          <cell r="G410" t="str">
            <v>Diuris z.sp.'Zuytdorp Cliffs'</v>
          </cell>
          <cell r="H410">
            <v>1171</v>
          </cell>
          <cell r="I410" t="str">
            <v>Diuris</v>
          </cell>
          <cell r="J410" t="str">
            <v>z.sp.'Zuytdorp Cliffs'</v>
          </cell>
          <cell r="K410" t="str">
            <v>S</v>
          </cell>
          <cell r="L410" t="str">
            <v>_Old species name</v>
          </cell>
        </row>
        <row r="411">
          <cell r="G411" t="str">
            <v>Drakaea andrewsiae</v>
          </cell>
          <cell r="H411">
            <v>1018</v>
          </cell>
          <cell r="I411" t="str">
            <v>Drakaea</v>
          </cell>
          <cell r="J411" t="str">
            <v>andrewsiae</v>
          </cell>
          <cell r="K411" t="str">
            <v>S</v>
          </cell>
          <cell r="L411" t="str">
            <v xml:space="preserve">Lost Hammer Orchid </v>
          </cell>
        </row>
        <row r="412">
          <cell r="G412" t="str">
            <v>Drakaea concolor</v>
          </cell>
          <cell r="H412">
            <v>671</v>
          </cell>
          <cell r="I412" t="str">
            <v>Drakaea</v>
          </cell>
          <cell r="J412" t="str">
            <v>concolor</v>
          </cell>
          <cell r="K412" t="str">
            <v>S</v>
          </cell>
          <cell r="L412" t="str">
            <v>Kneeling Hammer Orchid</v>
          </cell>
        </row>
        <row r="413">
          <cell r="G413" t="str">
            <v>Drakaea confluens</v>
          </cell>
          <cell r="H413">
            <v>672</v>
          </cell>
          <cell r="I413" t="str">
            <v>Drakaea</v>
          </cell>
          <cell r="J413" t="str">
            <v>confluens</v>
          </cell>
          <cell r="K413" t="str">
            <v>S</v>
          </cell>
          <cell r="L413" t="str">
            <v>Late Hammer Orchid</v>
          </cell>
        </row>
        <row r="414">
          <cell r="G414" t="str">
            <v>Drakaea elastica</v>
          </cell>
          <cell r="H414">
            <v>673</v>
          </cell>
          <cell r="I414" t="str">
            <v>Drakaea</v>
          </cell>
          <cell r="J414" t="str">
            <v>elastica</v>
          </cell>
          <cell r="K414" t="str">
            <v>S</v>
          </cell>
          <cell r="L414" t="str">
            <v>Glossy-leafed Hammer Orchid</v>
          </cell>
        </row>
        <row r="415">
          <cell r="G415" t="str">
            <v>Drakaea glyptodon</v>
          </cell>
          <cell r="H415">
            <v>674</v>
          </cell>
          <cell r="I415" t="str">
            <v>Drakaea</v>
          </cell>
          <cell r="J415" t="str">
            <v>glyptodon</v>
          </cell>
          <cell r="K415" t="str">
            <v>S</v>
          </cell>
          <cell r="L415" t="str">
            <v>King-in-his-carriage</v>
          </cell>
        </row>
        <row r="416">
          <cell r="G416" t="str">
            <v>Drakaea gracilis</v>
          </cell>
          <cell r="H416">
            <v>675</v>
          </cell>
          <cell r="I416" t="str">
            <v>Drakaea</v>
          </cell>
          <cell r="J416" t="str">
            <v>gracilis</v>
          </cell>
          <cell r="K416" t="str">
            <v>S</v>
          </cell>
          <cell r="L416" t="str">
            <v>Slender Hammer Orchid</v>
          </cell>
        </row>
        <row r="417">
          <cell r="G417" t="str">
            <v>Drakaea isolata</v>
          </cell>
          <cell r="H417">
            <v>676</v>
          </cell>
          <cell r="I417" t="str">
            <v>Drakaea</v>
          </cell>
          <cell r="J417" t="str">
            <v>isolata</v>
          </cell>
          <cell r="K417" t="str">
            <v>S</v>
          </cell>
          <cell r="L417" t="str">
            <v>Lonely Hammer Orchid</v>
          </cell>
        </row>
        <row r="418">
          <cell r="G418" t="str">
            <v>Drakaea livida</v>
          </cell>
          <cell r="H418">
            <v>677</v>
          </cell>
          <cell r="I418" t="str">
            <v>Drakaea</v>
          </cell>
          <cell r="J418" t="str">
            <v>livida</v>
          </cell>
          <cell r="K418" t="str">
            <v>S</v>
          </cell>
          <cell r="L418" t="str">
            <v>Warty Hammer Orchid</v>
          </cell>
        </row>
        <row r="419">
          <cell r="G419" t="str">
            <v>Drakaea micrantha</v>
          </cell>
          <cell r="H419">
            <v>678</v>
          </cell>
          <cell r="I419" t="str">
            <v>Drakaea</v>
          </cell>
          <cell r="J419" t="str">
            <v>micrantha</v>
          </cell>
          <cell r="K419" t="str">
            <v>S</v>
          </cell>
          <cell r="L419" t="str">
            <v>Dwarf Hammer Orchid</v>
          </cell>
        </row>
        <row r="420">
          <cell r="G420" t="str">
            <v>Drakaea sp.</v>
          </cell>
          <cell r="H420">
            <v>1242</v>
          </cell>
          <cell r="I420" t="str">
            <v>Drakaea</v>
          </cell>
          <cell r="J420" t="str">
            <v>sp.</v>
          </cell>
          <cell r="K420" t="str">
            <v>S</v>
          </cell>
          <cell r="L420" t="str">
            <v>Hammer orchid</v>
          </cell>
        </row>
        <row r="421">
          <cell r="G421" t="str">
            <v>Drakaea sp. 'coastal plain'</v>
          </cell>
          <cell r="H421">
            <v>442</v>
          </cell>
          <cell r="I421" t="str">
            <v>Drakaea</v>
          </cell>
          <cell r="J421" t="str">
            <v>sp. 'coastal plain'</v>
          </cell>
          <cell r="K421" t="str">
            <v>S</v>
          </cell>
          <cell r="L421" t="str">
            <v>Enamel orchid</v>
          </cell>
        </row>
        <row r="422">
          <cell r="G422" t="str">
            <v>Drakaea thynniphila</v>
          </cell>
          <cell r="H422">
            <v>679</v>
          </cell>
          <cell r="I422" t="str">
            <v>Drakaea</v>
          </cell>
          <cell r="J422" t="str">
            <v>thynniphila</v>
          </cell>
          <cell r="K422" t="str">
            <v>S</v>
          </cell>
          <cell r="L422" t="str">
            <v>Narrow-lipped Hammer Orchid</v>
          </cell>
        </row>
        <row r="423">
          <cell r="G423" t="str">
            <v>Elythranthera brunonis</v>
          </cell>
          <cell r="H423">
            <v>684</v>
          </cell>
          <cell r="I423" t="str">
            <v>Elythranthera</v>
          </cell>
          <cell r="J423" t="str">
            <v>brunonis</v>
          </cell>
          <cell r="K423" t="str">
            <v>S</v>
          </cell>
          <cell r="L423" t="str">
            <v>Purple Enamel Orchid</v>
          </cell>
        </row>
        <row r="424">
          <cell r="G424" t="str">
            <v>Elythranthera emarginata</v>
          </cell>
          <cell r="H424">
            <v>685</v>
          </cell>
          <cell r="I424" t="str">
            <v>Elythranthera</v>
          </cell>
          <cell r="J424" t="str">
            <v>emarginata</v>
          </cell>
          <cell r="K424" t="str">
            <v>S</v>
          </cell>
          <cell r="L424" t="str">
            <v>Pink Enamel Orchid</v>
          </cell>
        </row>
        <row r="425">
          <cell r="G425" t="str">
            <v>Elythranthera sp.</v>
          </cell>
          <cell r="H425">
            <v>2141</v>
          </cell>
          <cell r="I425" t="str">
            <v>Elythranthera</v>
          </cell>
          <cell r="J425" t="str">
            <v>sp.</v>
          </cell>
          <cell r="K425" t="str">
            <v>S</v>
          </cell>
          <cell r="L425" t="str">
            <v>Enamel orchid</v>
          </cell>
        </row>
        <row r="426">
          <cell r="G426" t="str">
            <v>Elythranthera x intermedia</v>
          </cell>
          <cell r="H426">
            <v>1075</v>
          </cell>
          <cell r="I426" t="str">
            <v>Elythranthera</v>
          </cell>
          <cell r="J426" t="str">
            <v>x intermedia</v>
          </cell>
          <cell r="K426" t="str">
            <v>S</v>
          </cell>
          <cell r="L426" t="str">
            <v xml:space="preserve">Intermediate Enamel Orchid </v>
          </cell>
        </row>
        <row r="427">
          <cell r="G427" t="str">
            <v>Empusa habenarina</v>
          </cell>
          <cell r="H427">
            <v>1184</v>
          </cell>
          <cell r="I427" t="str">
            <v>Empusa</v>
          </cell>
          <cell r="J427" t="str">
            <v>habenarina</v>
          </cell>
          <cell r="K427" t="str">
            <v>N</v>
          </cell>
          <cell r="L427" t="str">
            <v>Common sphinx orchid</v>
          </cell>
        </row>
        <row r="428">
          <cell r="G428" t="str">
            <v>Epiblema grandiflorum</v>
          </cell>
          <cell r="H428">
            <v>687</v>
          </cell>
          <cell r="I428" t="str">
            <v>Epiblema</v>
          </cell>
          <cell r="J428" t="str">
            <v>grandiflorum</v>
          </cell>
          <cell r="K428" t="str">
            <v>S</v>
          </cell>
          <cell r="L428" t="str">
            <v>Babe-in-a-Cradle</v>
          </cell>
        </row>
        <row r="429">
          <cell r="G429" t="str">
            <v>Epiblema sp.</v>
          </cell>
          <cell r="H429">
            <v>1243</v>
          </cell>
          <cell r="I429" t="str">
            <v>Epiblema</v>
          </cell>
          <cell r="J429" t="str">
            <v>sp.</v>
          </cell>
          <cell r="K429" t="str">
            <v>S</v>
          </cell>
        </row>
        <row r="430">
          <cell r="G430" t="str">
            <v>Ericksonella saccharata</v>
          </cell>
          <cell r="H430">
            <v>597</v>
          </cell>
          <cell r="I430" t="str">
            <v>Ericksonella</v>
          </cell>
          <cell r="J430" t="str">
            <v>saccharata</v>
          </cell>
          <cell r="K430" t="str">
            <v>S</v>
          </cell>
          <cell r="L430" t="str">
            <v>Sugar Orchid</v>
          </cell>
        </row>
        <row r="431">
          <cell r="G431" t="str">
            <v>Eriochilus dilatatus</v>
          </cell>
          <cell r="H431">
            <v>1244</v>
          </cell>
          <cell r="I431" t="str">
            <v>Eriochilus</v>
          </cell>
          <cell r="J431" t="str">
            <v>dilatatus</v>
          </cell>
          <cell r="K431" t="str">
            <v>S</v>
          </cell>
          <cell r="L431" t="str">
            <v>_See subspecies</v>
          </cell>
        </row>
        <row r="432">
          <cell r="G432" t="str">
            <v>Eriochilus dilatatus subsp. brevifolius</v>
          </cell>
          <cell r="H432">
            <v>1076</v>
          </cell>
          <cell r="I432" t="str">
            <v>Eriochilus</v>
          </cell>
          <cell r="J432" t="str">
            <v>dilatatus subsp. brevifolius</v>
          </cell>
          <cell r="K432" t="str">
            <v>S</v>
          </cell>
          <cell r="L432" t="str">
            <v>Blunt-leaf Bunny Orchid</v>
          </cell>
        </row>
        <row r="433">
          <cell r="G433" t="str">
            <v>Eriochilus dilatatus subsp. 'Darling Range'</v>
          </cell>
          <cell r="H433">
            <v>443</v>
          </cell>
          <cell r="I433" t="str">
            <v>Eriochilus</v>
          </cell>
          <cell r="J433" t="str">
            <v>dilatatus subsp. 'Darling Range'</v>
          </cell>
          <cell r="K433" t="str">
            <v>S</v>
          </cell>
          <cell r="L433" t="str">
            <v>Darling Range White Bunny Orchid</v>
          </cell>
        </row>
        <row r="434">
          <cell r="G434" t="str">
            <v>Eriochilus dilatatus subsp. dilatatus</v>
          </cell>
          <cell r="H434">
            <v>688</v>
          </cell>
          <cell r="I434" t="str">
            <v>Eriochilus</v>
          </cell>
          <cell r="J434" t="str">
            <v>dilatatus subsp. dilatatus</v>
          </cell>
          <cell r="K434" t="str">
            <v>S</v>
          </cell>
          <cell r="L434" t="str">
            <v>White Bunny Orchid</v>
          </cell>
        </row>
        <row r="435">
          <cell r="G435" t="str">
            <v>Eriochilus dilatatus subsp. magnus</v>
          </cell>
          <cell r="H435">
            <v>689</v>
          </cell>
          <cell r="I435" t="str">
            <v>Eriochilus</v>
          </cell>
          <cell r="J435" t="str">
            <v>dilatatus subsp. magnus</v>
          </cell>
          <cell r="K435" t="str">
            <v>S</v>
          </cell>
          <cell r="L435" t="str">
            <v>Easter Bunny Orchid</v>
          </cell>
        </row>
        <row r="436">
          <cell r="G436" t="str">
            <v>Eriochilus dilatatus subsp. multiflorus</v>
          </cell>
          <cell r="H436">
            <v>690</v>
          </cell>
          <cell r="I436" t="str">
            <v>Eriochilus</v>
          </cell>
          <cell r="J436" t="str">
            <v>dilatatus subsp. multiflorus</v>
          </cell>
          <cell r="K436" t="str">
            <v>S</v>
          </cell>
          <cell r="L436" t="str">
            <v>Common Bunny Orchid</v>
          </cell>
        </row>
        <row r="437">
          <cell r="G437" t="str">
            <v>Eriochilus dilatatus subsp. orientalis</v>
          </cell>
          <cell r="H437">
            <v>1077</v>
          </cell>
          <cell r="I437" t="str">
            <v>Eriochilus</v>
          </cell>
          <cell r="J437" t="str">
            <v>dilatatus subsp. orientalis</v>
          </cell>
          <cell r="K437" t="str">
            <v>S</v>
          </cell>
          <cell r="L437" t="str">
            <v>Eastern Bunny Orchid</v>
          </cell>
        </row>
        <row r="438">
          <cell r="G438" t="str">
            <v>Eriochilus dilatatus subsp. undulatus</v>
          </cell>
          <cell r="H438">
            <v>691</v>
          </cell>
          <cell r="I438" t="str">
            <v>Eriochilus</v>
          </cell>
          <cell r="J438" t="str">
            <v>dilatatus subsp. undulatus</v>
          </cell>
          <cell r="K438" t="str">
            <v>S</v>
          </cell>
          <cell r="L438" t="str">
            <v>Crinkle-leaf Bunny Orchid</v>
          </cell>
        </row>
        <row r="439">
          <cell r="G439" t="str">
            <v>Eriochilus helonomos</v>
          </cell>
          <cell r="H439">
            <v>692</v>
          </cell>
          <cell r="I439" t="str">
            <v>Eriochilus</v>
          </cell>
          <cell r="J439" t="str">
            <v>helonomos</v>
          </cell>
          <cell r="K439" t="str">
            <v>S</v>
          </cell>
          <cell r="L439" t="str">
            <v>Swamp Bunny Orchid</v>
          </cell>
        </row>
        <row r="440">
          <cell r="G440" t="str">
            <v>Eriochilus pulchellus</v>
          </cell>
          <cell r="H440">
            <v>693</v>
          </cell>
          <cell r="I440" t="str">
            <v>Eriochilus</v>
          </cell>
          <cell r="J440" t="str">
            <v>pulchellus</v>
          </cell>
          <cell r="K440" t="str">
            <v>S</v>
          </cell>
          <cell r="L440" t="str">
            <v xml:space="preserve">Granite Bunny Orchid </v>
          </cell>
        </row>
        <row r="441">
          <cell r="G441" t="str">
            <v>Eriochilus scaber</v>
          </cell>
          <cell r="H441">
            <v>1245</v>
          </cell>
          <cell r="I441" t="str">
            <v>Eriochilus</v>
          </cell>
          <cell r="J441" t="str">
            <v>scaber</v>
          </cell>
          <cell r="K441" t="str">
            <v>S</v>
          </cell>
          <cell r="L441" t="str">
            <v>_See subspecies</v>
          </cell>
        </row>
        <row r="442">
          <cell r="G442" t="str">
            <v>Eriochilus scaber subsp. orbifolius</v>
          </cell>
          <cell r="H442">
            <v>694</v>
          </cell>
          <cell r="I442" t="str">
            <v>Eriochilus</v>
          </cell>
          <cell r="J442" t="str">
            <v>scaber subsp. orbifolius</v>
          </cell>
          <cell r="K442" t="str">
            <v>S</v>
          </cell>
          <cell r="L442" t="str">
            <v>Round-leaf Pink Bunny Orchid</v>
          </cell>
        </row>
        <row r="443">
          <cell r="G443" t="str">
            <v>Eriochilus scaber subsp. scaber</v>
          </cell>
          <cell r="H443">
            <v>695</v>
          </cell>
          <cell r="I443" t="str">
            <v>Eriochilus</v>
          </cell>
          <cell r="J443" t="str">
            <v>scaber subsp. scaber</v>
          </cell>
          <cell r="K443" t="str">
            <v>S</v>
          </cell>
          <cell r="L443" t="str">
            <v xml:space="preserve">Pink Bunny Orchid </v>
          </cell>
        </row>
        <row r="444">
          <cell r="G444" t="str">
            <v>Eriochilus sp.</v>
          </cell>
          <cell r="H444">
            <v>1246</v>
          </cell>
          <cell r="I444" t="str">
            <v>Eriochilus</v>
          </cell>
          <cell r="J444" t="str">
            <v>sp.</v>
          </cell>
          <cell r="K444" t="str">
            <v>S</v>
          </cell>
          <cell r="L444" t="str">
            <v>Bunny orchid</v>
          </cell>
        </row>
        <row r="445">
          <cell r="G445" t="str">
            <v>Eriochilus tenuis</v>
          </cell>
          <cell r="H445">
            <v>696</v>
          </cell>
          <cell r="I445" t="str">
            <v>Eriochilus</v>
          </cell>
          <cell r="J445" t="str">
            <v>tenuis</v>
          </cell>
          <cell r="K445" t="str">
            <v>S</v>
          </cell>
          <cell r="L445" t="str">
            <v xml:space="preserve">Slender Bunny Orchid </v>
          </cell>
        </row>
        <row r="446">
          <cell r="G446" t="str">
            <v>Eriochilus valens</v>
          </cell>
          <cell r="H446">
            <v>697</v>
          </cell>
          <cell r="I446" t="str">
            <v>Eriochilus</v>
          </cell>
          <cell r="J446" t="str">
            <v>valens</v>
          </cell>
          <cell r="K446" t="str">
            <v>S</v>
          </cell>
          <cell r="L446" t="str">
            <v>Red-lipped Bunny Orchid</v>
          </cell>
        </row>
        <row r="447">
          <cell r="G447" t="str">
            <v>Eulophia bicallosa</v>
          </cell>
          <cell r="H447">
            <v>1178</v>
          </cell>
          <cell r="I447" t="str">
            <v>Eulophia</v>
          </cell>
          <cell r="J447" t="str">
            <v>bicallosa</v>
          </cell>
          <cell r="K447" t="str">
            <v>N</v>
          </cell>
          <cell r="L447" t="str">
            <v>Kimberley grass orchid</v>
          </cell>
        </row>
        <row r="448">
          <cell r="G448" t="str">
            <v>Eulophia sp.</v>
          </cell>
          <cell r="H448">
            <v>2143</v>
          </cell>
          <cell r="I448" t="str">
            <v>Eulophia</v>
          </cell>
          <cell r="J448" t="str">
            <v>sp.</v>
          </cell>
          <cell r="K448" t="str">
            <v>N</v>
          </cell>
        </row>
        <row r="449">
          <cell r="G449" t="str">
            <v>Gastrodia lacista</v>
          </cell>
          <cell r="H449">
            <v>698</v>
          </cell>
          <cell r="I449" t="str">
            <v>Gastrodia</v>
          </cell>
          <cell r="J449" t="str">
            <v>lacista</v>
          </cell>
          <cell r="K449" t="str">
            <v>S</v>
          </cell>
          <cell r="L449" t="str">
            <v>Potato Orchid</v>
          </cell>
        </row>
        <row r="450">
          <cell r="G450" t="str">
            <v>Geodorum densiflorum</v>
          </cell>
          <cell r="H450">
            <v>1179</v>
          </cell>
          <cell r="I450" t="str">
            <v>Geodorum</v>
          </cell>
          <cell r="J450" t="str">
            <v>densiflorum</v>
          </cell>
          <cell r="K450" t="str">
            <v>N</v>
          </cell>
          <cell r="L450" t="str">
            <v>Bent orchid</v>
          </cell>
        </row>
        <row r="451">
          <cell r="G451" t="str">
            <v>Geodorum sp.</v>
          </cell>
          <cell r="H451">
            <v>2145</v>
          </cell>
          <cell r="I451" t="str">
            <v>Geodorum</v>
          </cell>
          <cell r="J451" t="str">
            <v>sp.</v>
          </cell>
          <cell r="K451" t="str">
            <v>N</v>
          </cell>
        </row>
        <row r="452">
          <cell r="G452" t="str">
            <v>Habenaria hymenophylla</v>
          </cell>
          <cell r="H452">
            <v>1181</v>
          </cell>
          <cell r="I452" t="str">
            <v>Habenaria</v>
          </cell>
          <cell r="J452" t="str">
            <v>hymenophylla</v>
          </cell>
          <cell r="K452" t="str">
            <v>N</v>
          </cell>
          <cell r="L452" t="str">
            <v>Smelly socks habenaria</v>
          </cell>
        </row>
        <row r="453">
          <cell r="G453" t="str">
            <v>Leporella fimbriata</v>
          </cell>
          <cell r="H453">
            <v>700</v>
          </cell>
          <cell r="I453" t="str">
            <v>Leporella</v>
          </cell>
          <cell r="J453" t="str">
            <v>fimbriata</v>
          </cell>
          <cell r="K453" t="str">
            <v>S</v>
          </cell>
          <cell r="L453" t="str">
            <v>Hare Orchid</v>
          </cell>
        </row>
        <row r="454">
          <cell r="G454" t="str">
            <v>Leptoceras menziesii</v>
          </cell>
          <cell r="H454">
            <v>701</v>
          </cell>
          <cell r="I454" t="str">
            <v>Leptoceras</v>
          </cell>
          <cell r="J454" t="str">
            <v>menziesii</v>
          </cell>
          <cell r="K454" t="str">
            <v>S</v>
          </cell>
          <cell r="L454" t="str">
            <v>Rabbit Orchid</v>
          </cell>
        </row>
        <row r="455">
          <cell r="G455" t="str">
            <v>Liparis sp.</v>
          </cell>
          <cell r="H455">
            <v>2146</v>
          </cell>
          <cell r="I455" t="str">
            <v>Liparis</v>
          </cell>
          <cell r="J455" t="str">
            <v>sp.</v>
          </cell>
          <cell r="K455" t="str">
            <v>N</v>
          </cell>
        </row>
        <row r="456">
          <cell r="G456" t="str">
            <v>Lyperanthus serratus</v>
          </cell>
          <cell r="H456">
            <v>702</v>
          </cell>
          <cell r="I456" t="str">
            <v>Lyperanthus</v>
          </cell>
          <cell r="J456" t="str">
            <v>serratus</v>
          </cell>
          <cell r="K456" t="str">
            <v>S</v>
          </cell>
          <cell r="L456" t="str">
            <v>Rattle Beaks</v>
          </cell>
        </row>
        <row r="457">
          <cell r="G457" t="str">
            <v>Microtis alba</v>
          </cell>
          <cell r="H457">
            <v>703</v>
          </cell>
          <cell r="I457" t="str">
            <v>Microtis</v>
          </cell>
          <cell r="J457" t="str">
            <v>alba</v>
          </cell>
          <cell r="K457" t="str">
            <v>S</v>
          </cell>
          <cell r="L457" t="str">
            <v>White Mignonette Orchid</v>
          </cell>
        </row>
        <row r="458">
          <cell r="G458" t="str">
            <v>Microtis alboviridis</v>
          </cell>
          <cell r="H458">
            <v>1125</v>
          </cell>
          <cell r="I458" t="str">
            <v>Microtis</v>
          </cell>
          <cell r="J458" t="str">
            <v>alboviridis</v>
          </cell>
          <cell r="K458" t="str">
            <v>S</v>
          </cell>
          <cell r="L458" t="str">
            <v>Scented Mignonette Orchid</v>
          </cell>
        </row>
        <row r="459">
          <cell r="G459" t="str">
            <v>Microtis atrata</v>
          </cell>
          <cell r="H459">
            <v>705</v>
          </cell>
          <cell r="I459" t="str">
            <v>Microtis</v>
          </cell>
          <cell r="J459" t="str">
            <v>atrata</v>
          </cell>
          <cell r="K459" t="str">
            <v>S</v>
          </cell>
          <cell r="L459" t="str">
            <v>Swamp Mignonette Orchid</v>
          </cell>
        </row>
        <row r="460">
          <cell r="G460" t="str">
            <v>Microtis brownii</v>
          </cell>
          <cell r="H460">
            <v>706</v>
          </cell>
          <cell r="I460" t="str">
            <v>Microtis</v>
          </cell>
          <cell r="J460" t="str">
            <v>brownii</v>
          </cell>
          <cell r="K460" t="str">
            <v>S</v>
          </cell>
          <cell r="L460" t="str">
            <v>Sweet Mignonette Orchid</v>
          </cell>
        </row>
        <row r="461">
          <cell r="G461" t="str">
            <v>Microtis cupularis</v>
          </cell>
          <cell r="H461">
            <v>1092</v>
          </cell>
          <cell r="I461" t="str">
            <v>Microtis</v>
          </cell>
          <cell r="J461" t="str">
            <v>cupularis</v>
          </cell>
          <cell r="K461" t="str">
            <v>S</v>
          </cell>
          <cell r="L461" t="str">
            <v>Cupped Mignonette Orchid</v>
          </cell>
        </row>
        <row r="462">
          <cell r="G462" t="str">
            <v>Microtis eremaea</v>
          </cell>
          <cell r="H462">
            <v>707</v>
          </cell>
          <cell r="I462" t="str">
            <v>Microtis</v>
          </cell>
          <cell r="J462" t="str">
            <v>eremaea</v>
          </cell>
          <cell r="K462" t="str">
            <v>S</v>
          </cell>
          <cell r="L462" t="str">
            <v>Slender Mignonette Orchid</v>
          </cell>
        </row>
        <row r="463">
          <cell r="G463" t="str">
            <v>Microtis eremicola</v>
          </cell>
          <cell r="H463">
            <v>1093</v>
          </cell>
          <cell r="I463" t="str">
            <v>Microtis</v>
          </cell>
          <cell r="J463" t="str">
            <v>eremicola</v>
          </cell>
          <cell r="K463" t="str">
            <v>S</v>
          </cell>
          <cell r="L463" t="str">
            <v>Desert Mignonette Orchid</v>
          </cell>
        </row>
        <row r="464">
          <cell r="G464" t="str">
            <v>Microtis familiaris</v>
          </cell>
          <cell r="H464">
            <v>709</v>
          </cell>
          <cell r="I464" t="str">
            <v>Microtis</v>
          </cell>
          <cell r="J464" t="str">
            <v>familiaris</v>
          </cell>
          <cell r="K464" t="str">
            <v>S</v>
          </cell>
          <cell r="L464" t="str">
            <v>Coastal Mignonette Orchid</v>
          </cell>
        </row>
        <row r="465">
          <cell r="G465" t="str">
            <v>Microtis familiaris x pulchella</v>
          </cell>
          <cell r="H465">
            <v>2155</v>
          </cell>
          <cell r="I465" t="str">
            <v>Microtis</v>
          </cell>
          <cell r="J465" t="str">
            <v>familiaris x pulchella</v>
          </cell>
          <cell r="K465" t="str">
            <v>S</v>
          </cell>
          <cell r="L465" t="str">
            <v>_Unnamed Hybrid</v>
          </cell>
        </row>
        <row r="466">
          <cell r="G466" t="str">
            <v>Microtis globula</v>
          </cell>
          <cell r="H466">
            <v>710</v>
          </cell>
          <cell r="I466" t="str">
            <v>Microtis</v>
          </cell>
          <cell r="J466" t="str">
            <v>globula</v>
          </cell>
          <cell r="K466" t="str">
            <v>S</v>
          </cell>
          <cell r="L466" t="str">
            <v>Globular Mignonette Orchid</v>
          </cell>
        </row>
        <row r="467">
          <cell r="G467" t="str">
            <v>Microtis graniticola</v>
          </cell>
          <cell r="H467">
            <v>711</v>
          </cell>
          <cell r="I467" t="str">
            <v>Microtis</v>
          </cell>
          <cell r="J467" t="str">
            <v>graniticola</v>
          </cell>
          <cell r="K467" t="str">
            <v>S</v>
          </cell>
          <cell r="L467" t="str">
            <v>Granite Mignonette Orchid</v>
          </cell>
        </row>
        <row r="468">
          <cell r="G468" t="str">
            <v>Microtis media</v>
          </cell>
          <cell r="H468">
            <v>435</v>
          </cell>
          <cell r="I468" t="str">
            <v>Microtis</v>
          </cell>
          <cell r="J468" t="str">
            <v>media</v>
          </cell>
          <cell r="K468" t="str">
            <v>S</v>
          </cell>
          <cell r="L468" t="str">
            <v>_See subspecies</v>
          </cell>
        </row>
        <row r="469">
          <cell r="G469" t="str">
            <v>Microtis media subsp. densiflora</v>
          </cell>
          <cell r="H469">
            <v>712</v>
          </cell>
          <cell r="I469" t="str">
            <v>Microtis</v>
          </cell>
          <cell r="J469" t="str">
            <v>media subsp. densiflora</v>
          </cell>
          <cell r="K469" t="str">
            <v>S</v>
          </cell>
          <cell r="L469" t="str">
            <v>Dense Mignonette Orchid</v>
          </cell>
        </row>
        <row r="470">
          <cell r="G470" t="str">
            <v>Microtis media subsp. media</v>
          </cell>
          <cell r="H470">
            <v>714</v>
          </cell>
          <cell r="I470" t="str">
            <v>Microtis</v>
          </cell>
          <cell r="J470" t="str">
            <v>media subsp. media</v>
          </cell>
          <cell r="K470" t="str">
            <v>S</v>
          </cell>
          <cell r="L470" t="str">
            <v>Common Mignonette Orchid</v>
          </cell>
        </row>
        <row r="471">
          <cell r="G471" t="str">
            <v>Microtis orbicularis</v>
          </cell>
          <cell r="H471">
            <v>716</v>
          </cell>
          <cell r="I471" t="str">
            <v>Microtis</v>
          </cell>
          <cell r="J471" t="str">
            <v>orbicularis</v>
          </cell>
          <cell r="K471" t="str">
            <v>S</v>
          </cell>
          <cell r="L471" t="str">
            <v>Dark Mignonette Orchid</v>
          </cell>
        </row>
        <row r="472">
          <cell r="G472" t="str">
            <v>Microtis pulchella</v>
          </cell>
          <cell r="H472">
            <v>717</v>
          </cell>
          <cell r="I472" t="str">
            <v>Microtis</v>
          </cell>
          <cell r="J472" t="str">
            <v>pulchella</v>
          </cell>
          <cell r="K472" t="str">
            <v>S</v>
          </cell>
          <cell r="L472" t="str">
            <v>Beautiful Mignonette Orchid</v>
          </cell>
        </row>
        <row r="473">
          <cell r="G473" t="str">
            <v>Microtis quadrata</v>
          </cell>
          <cell r="H473">
            <v>715</v>
          </cell>
          <cell r="I473" t="str">
            <v>Microtis</v>
          </cell>
          <cell r="J473" t="str">
            <v>quadrata</v>
          </cell>
          <cell r="K473" t="str">
            <v>S</v>
          </cell>
          <cell r="L473" t="str">
            <v>South Coast Mignonette Orchid</v>
          </cell>
        </row>
        <row r="474">
          <cell r="G474" t="str">
            <v>Microtis sp.</v>
          </cell>
          <cell r="H474">
            <v>704</v>
          </cell>
          <cell r="I474" t="str">
            <v>Microtis</v>
          </cell>
          <cell r="J474" t="str">
            <v>sp.</v>
          </cell>
          <cell r="K474" t="str">
            <v>S</v>
          </cell>
          <cell r="L474" t="str">
            <v>Mignonette orchid</v>
          </cell>
        </row>
        <row r="475">
          <cell r="G475" t="str">
            <v>Microtis sp. 'Windy Harbour'</v>
          </cell>
          <cell r="H475">
            <v>1187</v>
          </cell>
          <cell r="I475" t="str">
            <v>Microtis</v>
          </cell>
          <cell r="J475" t="str">
            <v>sp. 'Windy Harbour'</v>
          </cell>
          <cell r="K475" t="str">
            <v>S</v>
          </cell>
          <cell r="L475" t="str">
            <v>Late Cupped Mignonette Orchid</v>
          </cell>
        </row>
        <row r="476">
          <cell r="G476" t="str">
            <v>Microtis z._PREVIOUS NAMES</v>
          </cell>
          <cell r="I476" t="str">
            <v>Microtis</v>
          </cell>
          <cell r="J476" t="str">
            <v>z._PREVIOUS NAMES</v>
          </cell>
          <cell r="K476" t="str">
            <v>S</v>
          </cell>
        </row>
        <row r="477">
          <cell r="G477" t="str">
            <v>Microtis z.sp. 'Helms Arboretum'</v>
          </cell>
          <cell r="H477">
            <v>714</v>
          </cell>
          <cell r="I477" t="str">
            <v>Microtis</v>
          </cell>
          <cell r="J477" t="str">
            <v>z.sp. 'Helms Arboretum'</v>
          </cell>
          <cell r="K477" t="str">
            <v>S</v>
          </cell>
          <cell r="L477" t="str">
            <v>_Old species name</v>
          </cell>
        </row>
        <row r="478">
          <cell r="G478" t="str">
            <v>Nervilia holochila</v>
          </cell>
          <cell r="H478">
            <v>1185</v>
          </cell>
          <cell r="I478" t="str">
            <v>Nervilia</v>
          </cell>
          <cell r="J478" t="str">
            <v>holochila</v>
          </cell>
          <cell r="K478" t="str">
            <v>N</v>
          </cell>
          <cell r="L478" t="str">
            <v>Ribbed shield orchid</v>
          </cell>
        </row>
        <row r="479">
          <cell r="G479" t="str">
            <v>Nervilia sp.</v>
          </cell>
          <cell r="H479">
            <v>2153</v>
          </cell>
          <cell r="I479" t="str">
            <v>Nervilia</v>
          </cell>
          <cell r="J479" t="str">
            <v>sp.</v>
          </cell>
          <cell r="K479" t="str">
            <v>N</v>
          </cell>
        </row>
        <row r="480">
          <cell r="G480" t="str">
            <v>None None</v>
          </cell>
          <cell r="H480">
            <v>971</v>
          </cell>
          <cell r="I480" t="str">
            <v>None</v>
          </cell>
          <cell r="J480" t="str">
            <v>None</v>
          </cell>
          <cell r="K480" t="str">
            <v>N</v>
          </cell>
        </row>
        <row r="481">
          <cell r="G481" t="str">
            <v>Paracaleana alcockii</v>
          </cell>
          <cell r="H481">
            <v>1078</v>
          </cell>
          <cell r="I481" t="str">
            <v>Paracaleana</v>
          </cell>
          <cell r="J481" t="str">
            <v>alcockii</v>
          </cell>
          <cell r="K481" t="str">
            <v>S</v>
          </cell>
          <cell r="L481" t="str">
            <v>Alcock's Duck Orchid</v>
          </cell>
        </row>
        <row r="482">
          <cell r="G482" t="str">
            <v>Paracaleana brockmanii</v>
          </cell>
          <cell r="H482">
            <v>1010</v>
          </cell>
          <cell r="I482" t="str">
            <v>Paracaleana</v>
          </cell>
          <cell r="J482" t="str">
            <v>brockmanii</v>
          </cell>
          <cell r="K482" t="str">
            <v>S</v>
          </cell>
          <cell r="L482" t="str">
            <v>Brockman's Duck Orchid</v>
          </cell>
        </row>
        <row r="483">
          <cell r="G483" t="str">
            <v>Paracaleana disjuncta</v>
          </cell>
          <cell r="H483">
            <v>720</v>
          </cell>
          <cell r="I483" t="str">
            <v>Paracaleana</v>
          </cell>
          <cell r="J483" t="str">
            <v>disjuncta</v>
          </cell>
          <cell r="K483" t="str">
            <v>S</v>
          </cell>
          <cell r="L483" t="str">
            <v>Little Duck Orchid</v>
          </cell>
        </row>
        <row r="484">
          <cell r="G484" t="str">
            <v>Paracaleana dixonii</v>
          </cell>
          <cell r="H484">
            <v>719</v>
          </cell>
          <cell r="I484" t="str">
            <v>Paracaleana</v>
          </cell>
          <cell r="J484" t="str">
            <v>dixonii</v>
          </cell>
          <cell r="K484" t="str">
            <v>S</v>
          </cell>
          <cell r="L484" t="str">
            <v>Sandplain Duck Orchid</v>
          </cell>
        </row>
        <row r="485">
          <cell r="G485" t="str">
            <v>Paracaleana gracilicordata</v>
          </cell>
          <cell r="H485">
            <v>1101</v>
          </cell>
          <cell r="I485" t="str">
            <v>Paracaleana</v>
          </cell>
          <cell r="J485" t="str">
            <v>gracilicordata</v>
          </cell>
          <cell r="K485" t="str">
            <v>S</v>
          </cell>
          <cell r="L485" t="str">
            <v>Slender-leafed Duck Orchid</v>
          </cell>
        </row>
        <row r="486">
          <cell r="G486" t="str">
            <v>Paracaleana granitica</v>
          </cell>
          <cell r="H486">
            <v>1102</v>
          </cell>
          <cell r="I486" t="str">
            <v>Paracaleana</v>
          </cell>
          <cell r="J486" t="str">
            <v>granitica</v>
          </cell>
          <cell r="K486" t="str">
            <v>S</v>
          </cell>
          <cell r="L486" t="str">
            <v>Granite Duck Orchid</v>
          </cell>
        </row>
        <row r="487">
          <cell r="G487" t="str">
            <v>Paracaleana hortiorum</v>
          </cell>
          <cell r="H487">
            <v>867</v>
          </cell>
          <cell r="I487" t="str">
            <v>Paracaleana</v>
          </cell>
          <cell r="J487" t="str">
            <v>hortiorum</v>
          </cell>
          <cell r="K487" t="str">
            <v>S</v>
          </cell>
          <cell r="L487" t="str">
            <v>Hort's Duck Orchid</v>
          </cell>
        </row>
        <row r="488">
          <cell r="G488" t="str">
            <v>Paracaleana lyonsii</v>
          </cell>
          <cell r="H488">
            <v>721</v>
          </cell>
          <cell r="I488" t="str">
            <v>Paracaleana</v>
          </cell>
          <cell r="J488" t="str">
            <v>lyonsii</v>
          </cell>
          <cell r="K488" t="str">
            <v>S</v>
          </cell>
          <cell r="L488" t="str">
            <v>Midget Duck Orchid</v>
          </cell>
        </row>
        <row r="489">
          <cell r="G489" t="str">
            <v>Paracaleana nigrita</v>
          </cell>
          <cell r="H489">
            <v>722</v>
          </cell>
          <cell r="I489" t="str">
            <v>Paracaleana</v>
          </cell>
          <cell r="J489" t="str">
            <v>nigrita</v>
          </cell>
          <cell r="K489" t="str">
            <v>S</v>
          </cell>
          <cell r="L489" t="str">
            <v>Flying Duck Orchid</v>
          </cell>
        </row>
        <row r="490">
          <cell r="G490" t="str">
            <v>Paracaleana parvula</v>
          </cell>
          <cell r="H490">
            <v>723</v>
          </cell>
          <cell r="I490" t="str">
            <v>Paracaleana</v>
          </cell>
          <cell r="J490" t="str">
            <v>parvula</v>
          </cell>
          <cell r="K490" t="str">
            <v>S</v>
          </cell>
          <cell r="L490" t="str">
            <v>Esperance Duck Orchid</v>
          </cell>
        </row>
        <row r="491">
          <cell r="G491" t="str">
            <v>Paracaleana sp.</v>
          </cell>
          <cell r="H491">
            <v>1249</v>
          </cell>
          <cell r="I491" t="str">
            <v>Paracaleana</v>
          </cell>
          <cell r="J491" t="str">
            <v>sp.</v>
          </cell>
          <cell r="K491" t="str">
            <v>S</v>
          </cell>
          <cell r="L491" t="str">
            <v>Duck orchid</v>
          </cell>
        </row>
        <row r="492">
          <cell r="G492" t="str">
            <v>Paracaleana sp. 'laterite'</v>
          </cell>
          <cell r="H492">
            <v>1127</v>
          </cell>
          <cell r="I492" t="str">
            <v>Paracaleana</v>
          </cell>
          <cell r="J492" t="str">
            <v>sp. 'laterite'</v>
          </cell>
          <cell r="K492" t="str">
            <v>S</v>
          </cell>
          <cell r="L492" t="str">
            <v>Darling Range Duck Orchid</v>
          </cell>
        </row>
        <row r="493">
          <cell r="G493" t="str">
            <v>Paracaleana terminalis</v>
          </cell>
          <cell r="H493">
            <v>724</v>
          </cell>
          <cell r="I493" t="str">
            <v>Paracaleana</v>
          </cell>
          <cell r="J493" t="str">
            <v>terminalis</v>
          </cell>
          <cell r="K493" t="str">
            <v>S</v>
          </cell>
          <cell r="L493" t="str">
            <v>Smooth-billed Duck Orchid</v>
          </cell>
        </row>
        <row r="494">
          <cell r="G494" t="str">
            <v>Paracaleana triens</v>
          </cell>
          <cell r="H494">
            <v>725</v>
          </cell>
          <cell r="I494" t="str">
            <v>Paracaleana</v>
          </cell>
          <cell r="J494" t="str">
            <v>triens</v>
          </cell>
          <cell r="K494" t="str">
            <v>S</v>
          </cell>
          <cell r="L494" t="str">
            <v>Broad-billed Duck Orchid</v>
          </cell>
        </row>
        <row r="495">
          <cell r="G495" t="str">
            <v>Paracaleana z._PREVIOUS NAMES</v>
          </cell>
          <cell r="I495" t="str">
            <v>Paracaleana</v>
          </cell>
          <cell r="J495" t="str">
            <v>z._PREVIOUS NAMES</v>
          </cell>
          <cell r="K495" t="str">
            <v>S</v>
          </cell>
        </row>
        <row r="496">
          <cell r="G496" t="str">
            <v>Paracaleana z.sp. Darling Range</v>
          </cell>
          <cell r="H496">
            <v>1127</v>
          </cell>
          <cell r="I496" t="str">
            <v>Paracaleana</v>
          </cell>
          <cell r="J496" t="str">
            <v>z.sp. Darling Range</v>
          </cell>
          <cell r="K496" t="str">
            <v>S</v>
          </cell>
          <cell r="L496" t="str">
            <v>_Old species name</v>
          </cell>
        </row>
        <row r="497">
          <cell r="G497" t="str">
            <v>Pecteilis elongata</v>
          </cell>
          <cell r="H497">
            <v>1180</v>
          </cell>
          <cell r="I497" t="str">
            <v>Pecteilis</v>
          </cell>
          <cell r="J497" t="str">
            <v>elongata</v>
          </cell>
          <cell r="K497" t="str">
            <v>N</v>
          </cell>
          <cell r="L497" t="str">
            <v>Kimberley spider orchid</v>
          </cell>
        </row>
        <row r="498">
          <cell r="G498" t="str">
            <v>Pecteilis eurystoma</v>
          </cell>
          <cell r="H498">
            <v>1182</v>
          </cell>
          <cell r="I498" t="str">
            <v>Pecteilis</v>
          </cell>
          <cell r="J498" t="str">
            <v>eurystoma</v>
          </cell>
          <cell r="K498" t="str">
            <v>N</v>
          </cell>
          <cell r="L498" t="str">
            <v>Smith's habenaria</v>
          </cell>
        </row>
        <row r="499">
          <cell r="G499" t="str">
            <v>Pecteilis ochroleuca</v>
          </cell>
          <cell r="H499">
            <v>1183</v>
          </cell>
          <cell r="I499" t="str">
            <v>Pecteilis</v>
          </cell>
          <cell r="J499" t="str">
            <v>ochroleuca</v>
          </cell>
          <cell r="K499" t="str">
            <v>N</v>
          </cell>
          <cell r="L499" t="str">
            <v>Sickle habenaria</v>
          </cell>
        </row>
        <row r="500">
          <cell r="G500" t="str">
            <v>Pheladenia deformis</v>
          </cell>
          <cell r="H500">
            <v>627</v>
          </cell>
          <cell r="I500" t="str">
            <v>Pheladenia</v>
          </cell>
          <cell r="J500" t="str">
            <v>deformis</v>
          </cell>
          <cell r="K500" t="str">
            <v>S</v>
          </cell>
          <cell r="L500" t="str">
            <v>Blue Fairy Orchid</v>
          </cell>
        </row>
        <row r="501">
          <cell r="G501" t="str">
            <v>Pheladenia deformis x E. saccharata</v>
          </cell>
          <cell r="H501">
            <v>974</v>
          </cell>
          <cell r="I501" t="str">
            <v>Pheladenia</v>
          </cell>
          <cell r="J501" t="str">
            <v>deformis x E. saccharata</v>
          </cell>
          <cell r="K501" t="str">
            <v>S</v>
          </cell>
          <cell r="L501" t="str">
            <v>Intergeneric Hybrid</v>
          </cell>
        </row>
        <row r="502">
          <cell r="G502" t="str">
            <v>Praecoxanthus aphyllus</v>
          </cell>
          <cell r="H502">
            <v>726</v>
          </cell>
          <cell r="I502" t="str">
            <v>Praecoxanthus</v>
          </cell>
          <cell r="J502" t="str">
            <v>aphyllus</v>
          </cell>
          <cell r="K502" t="str">
            <v>S</v>
          </cell>
          <cell r="L502" t="str">
            <v>Leafless Orchid</v>
          </cell>
        </row>
        <row r="503">
          <cell r="G503" t="str">
            <v>Prasophyllum brownii</v>
          </cell>
          <cell r="H503">
            <v>727</v>
          </cell>
          <cell r="I503" t="str">
            <v>Prasophyllum</v>
          </cell>
          <cell r="J503" t="str">
            <v>brownii</v>
          </cell>
          <cell r="K503" t="str">
            <v>S</v>
          </cell>
          <cell r="L503" t="str">
            <v>Christmas Leek Orchid</v>
          </cell>
        </row>
        <row r="504">
          <cell r="G504" t="str">
            <v>Prasophyllum calcicola</v>
          </cell>
          <cell r="H504">
            <v>728</v>
          </cell>
          <cell r="I504" t="str">
            <v>Prasophyllum</v>
          </cell>
          <cell r="J504" t="str">
            <v>calcicola</v>
          </cell>
          <cell r="K504" t="str">
            <v>S</v>
          </cell>
          <cell r="L504" t="str">
            <v>Limestone Leek Orchid</v>
          </cell>
        </row>
        <row r="505">
          <cell r="G505" t="str">
            <v>Prasophyllum cucullatum</v>
          </cell>
          <cell r="H505">
            <v>729</v>
          </cell>
          <cell r="I505" t="str">
            <v>Prasophyllum</v>
          </cell>
          <cell r="J505" t="str">
            <v>cucullatum</v>
          </cell>
          <cell r="K505" t="str">
            <v>S</v>
          </cell>
          <cell r="L505" t="str">
            <v>Hooded Leek Orchid</v>
          </cell>
        </row>
        <row r="506">
          <cell r="G506" t="str">
            <v>Prasophyllum cuneatum</v>
          </cell>
          <cell r="H506">
            <v>1188</v>
          </cell>
          <cell r="I506" t="str">
            <v>Prasophyllum</v>
          </cell>
          <cell r="J506" t="str">
            <v>cuneatum</v>
          </cell>
          <cell r="K506" t="str">
            <v>S</v>
          </cell>
          <cell r="L506" t="str">
            <v>Darling Scarp Leek Orchid</v>
          </cell>
        </row>
        <row r="507">
          <cell r="G507" t="str">
            <v>Prasophyllum cyphochilum</v>
          </cell>
          <cell r="H507">
            <v>730</v>
          </cell>
          <cell r="I507" t="str">
            <v>Prasophyllum</v>
          </cell>
          <cell r="J507" t="str">
            <v>cyphochilum</v>
          </cell>
          <cell r="K507" t="str">
            <v>S</v>
          </cell>
          <cell r="L507" t="str">
            <v>Pouched Leek Orchid</v>
          </cell>
        </row>
        <row r="508">
          <cell r="G508" t="str">
            <v>Prasophyllum drummondii</v>
          </cell>
          <cell r="H508">
            <v>731</v>
          </cell>
          <cell r="I508" t="str">
            <v>Prasophyllum</v>
          </cell>
          <cell r="J508" t="str">
            <v>drummondii</v>
          </cell>
          <cell r="K508" t="str">
            <v>S</v>
          </cell>
          <cell r="L508" t="str">
            <v>Swamp Leek Orchid</v>
          </cell>
        </row>
        <row r="509">
          <cell r="G509" t="str">
            <v>Prasophyllum elatum</v>
          </cell>
          <cell r="H509">
            <v>732</v>
          </cell>
          <cell r="I509" t="str">
            <v>Prasophyllum</v>
          </cell>
          <cell r="J509" t="str">
            <v>elatum</v>
          </cell>
          <cell r="K509" t="str">
            <v>S</v>
          </cell>
          <cell r="L509" t="str">
            <v>Tall Leek Orchid</v>
          </cell>
        </row>
        <row r="510">
          <cell r="G510" t="str">
            <v>Prasophyllum fimbria</v>
          </cell>
          <cell r="H510">
            <v>734</v>
          </cell>
          <cell r="I510" t="str">
            <v>Prasophyllum</v>
          </cell>
          <cell r="J510" t="str">
            <v>fimbria</v>
          </cell>
          <cell r="K510" t="str">
            <v>S</v>
          </cell>
          <cell r="L510" t="str">
            <v>Fringed Leek Orchid</v>
          </cell>
        </row>
        <row r="511">
          <cell r="G511" t="str">
            <v>Prasophyllum gibbosum</v>
          </cell>
          <cell r="H511">
            <v>735</v>
          </cell>
          <cell r="I511" t="str">
            <v>Prasophyllum</v>
          </cell>
          <cell r="J511" t="str">
            <v>gibbosum</v>
          </cell>
          <cell r="K511" t="str">
            <v>S</v>
          </cell>
          <cell r="L511" t="str">
            <v>Humped Leek Orchid</v>
          </cell>
        </row>
        <row r="512">
          <cell r="G512" t="str">
            <v>Prasophyllum giganteum</v>
          </cell>
          <cell r="H512">
            <v>737</v>
          </cell>
          <cell r="I512" t="str">
            <v>Prasophyllum</v>
          </cell>
          <cell r="J512" t="str">
            <v>giganteum</v>
          </cell>
          <cell r="K512" t="str">
            <v>S</v>
          </cell>
          <cell r="L512" t="str">
            <v>Bronze Leek Orchid</v>
          </cell>
        </row>
        <row r="513">
          <cell r="G513" t="str">
            <v>Prasophyllum gracile</v>
          </cell>
          <cell r="H513">
            <v>738</v>
          </cell>
          <cell r="I513" t="str">
            <v>Prasophyllum</v>
          </cell>
          <cell r="J513" t="str">
            <v>gracile</v>
          </cell>
          <cell r="K513" t="str">
            <v>S</v>
          </cell>
          <cell r="L513" t="str">
            <v>Little Laughing Leek Orchid</v>
          </cell>
        </row>
        <row r="514">
          <cell r="G514" t="str">
            <v>Prasophyllum hians</v>
          </cell>
          <cell r="H514">
            <v>740</v>
          </cell>
          <cell r="I514" t="str">
            <v>Prasophyllum</v>
          </cell>
          <cell r="J514" t="str">
            <v>hians</v>
          </cell>
          <cell r="K514" t="str">
            <v>S</v>
          </cell>
          <cell r="L514" t="str">
            <v>Yawning Leek Orchid</v>
          </cell>
        </row>
        <row r="515">
          <cell r="G515" t="str">
            <v>Prasophyllum macrostachyum</v>
          </cell>
          <cell r="H515">
            <v>741</v>
          </cell>
          <cell r="I515" t="str">
            <v>Prasophyllum</v>
          </cell>
          <cell r="J515" t="str">
            <v>macrostachyum</v>
          </cell>
          <cell r="K515" t="str">
            <v>S</v>
          </cell>
          <cell r="L515" t="str">
            <v>Laughing Leek Orchid</v>
          </cell>
        </row>
        <row r="516">
          <cell r="G516" t="str">
            <v>Prasophyllum macrotys</v>
          </cell>
          <cell r="H516">
            <v>742</v>
          </cell>
          <cell r="I516" t="str">
            <v>Prasophyllum</v>
          </cell>
          <cell r="J516" t="str">
            <v>macrotys</v>
          </cell>
          <cell r="K516" t="str">
            <v>S</v>
          </cell>
          <cell r="L516" t="str">
            <v>Inland Leek Orchid</v>
          </cell>
        </row>
        <row r="517">
          <cell r="G517" t="str">
            <v>Prasophyllum odoratissimum</v>
          </cell>
          <cell r="H517">
            <v>743</v>
          </cell>
          <cell r="I517" t="str">
            <v>Prasophyllum</v>
          </cell>
          <cell r="J517" t="str">
            <v>odoratissimum</v>
          </cell>
          <cell r="K517" t="str">
            <v>S</v>
          </cell>
          <cell r="L517" t="str">
            <v>Fragrant Leek Orchid</v>
          </cell>
        </row>
        <row r="518">
          <cell r="G518" t="str">
            <v>Prasophyllum ovale</v>
          </cell>
          <cell r="H518">
            <v>744</v>
          </cell>
          <cell r="I518" t="str">
            <v>Prasophyllum</v>
          </cell>
          <cell r="J518" t="str">
            <v>ovale</v>
          </cell>
          <cell r="K518" t="str">
            <v>S</v>
          </cell>
          <cell r="L518" t="str">
            <v>Little Leek Orchid</v>
          </cell>
        </row>
        <row r="519">
          <cell r="G519" t="str">
            <v>Prasophyllum parvifolium</v>
          </cell>
          <cell r="H519">
            <v>745</v>
          </cell>
          <cell r="I519" t="str">
            <v>Prasophyllum</v>
          </cell>
          <cell r="J519" t="str">
            <v>parvifolium</v>
          </cell>
          <cell r="K519" t="str">
            <v>S</v>
          </cell>
          <cell r="L519" t="str">
            <v>Autumn Leek Orchid</v>
          </cell>
        </row>
        <row r="520">
          <cell r="G520" t="str">
            <v>Prasophyllum paulineae</v>
          </cell>
          <cell r="H520">
            <v>854</v>
          </cell>
          <cell r="I520" t="str">
            <v>Prasophyllum</v>
          </cell>
          <cell r="J520" t="str">
            <v>paulineae</v>
          </cell>
          <cell r="K520" t="str">
            <v>S</v>
          </cell>
          <cell r="L520" t="str">
            <v>Pauline's Laughing Leek Orchid</v>
          </cell>
        </row>
        <row r="521">
          <cell r="G521" t="str">
            <v>Prasophyllum plumiforme</v>
          </cell>
          <cell r="H521">
            <v>747</v>
          </cell>
          <cell r="I521" t="str">
            <v>Prasophyllum</v>
          </cell>
          <cell r="J521" t="str">
            <v>plumiforme</v>
          </cell>
          <cell r="K521" t="str">
            <v>S</v>
          </cell>
          <cell r="L521" t="str">
            <v>Dainty Leek Orchid</v>
          </cell>
        </row>
        <row r="522">
          <cell r="G522" t="str">
            <v>Prasophyllum regium</v>
          </cell>
          <cell r="H522">
            <v>748</v>
          </cell>
          <cell r="I522" t="str">
            <v>Prasophyllum</v>
          </cell>
          <cell r="J522" t="str">
            <v>regium</v>
          </cell>
          <cell r="K522" t="str">
            <v>S</v>
          </cell>
          <cell r="L522" t="str">
            <v>King Leek Orchid</v>
          </cell>
        </row>
        <row r="523">
          <cell r="G523" t="str">
            <v>Prasophyllum sargentii</v>
          </cell>
          <cell r="H523">
            <v>749</v>
          </cell>
          <cell r="I523" t="str">
            <v>Prasophyllum</v>
          </cell>
          <cell r="J523" t="str">
            <v>sargentii</v>
          </cell>
          <cell r="K523" t="str">
            <v>S</v>
          </cell>
          <cell r="L523" t="str">
            <v>Frilled Leek Orchid</v>
          </cell>
        </row>
        <row r="524">
          <cell r="G524" t="str">
            <v>Prasophyllum sp.</v>
          </cell>
          <cell r="H524">
            <v>1250</v>
          </cell>
          <cell r="I524" t="str">
            <v>Prasophyllum</v>
          </cell>
          <cell r="J524" t="str">
            <v>sp.</v>
          </cell>
          <cell r="K524" t="str">
            <v>S</v>
          </cell>
          <cell r="L524" t="str">
            <v>Leek orchid</v>
          </cell>
        </row>
        <row r="525">
          <cell r="G525" t="str">
            <v>Prasophyllum sp. 'Brookton Highway'</v>
          </cell>
          <cell r="H525">
            <v>1095</v>
          </cell>
          <cell r="I525" t="str">
            <v>Prasophyllum</v>
          </cell>
          <cell r="J525" t="str">
            <v>sp. 'Brookton Highway'</v>
          </cell>
          <cell r="K525" t="str">
            <v>S</v>
          </cell>
          <cell r="L525" t="str">
            <v>Rare Leek Orchid</v>
          </cell>
        </row>
        <row r="526">
          <cell r="G526" t="str">
            <v>Prasophyllum sp. 'crowded'</v>
          </cell>
          <cell r="H526">
            <v>733</v>
          </cell>
          <cell r="I526" t="str">
            <v>Prasophyllum</v>
          </cell>
          <cell r="J526" t="str">
            <v>sp. 'crowded'</v>
          </cell>
          <cell r="K526" t="str">
            <v>S</v>
          </cell>
          <cell r="L526" t="str">
            <v>Crowded Leek Orchid</v>
          </cell>
        </row>
        <row r="527">
          <cell r="G527" t="str">
            <v>Prasophyllum sp. 'dwarf'</v>
          </cell>
          <cell r="H527">
            <v>1096</v>
          </cell>
          <cell r="I527" t="str">
            <v>Prasophyllum</v>
          </cell>
          <cell r="J527" t="str">
            <v>sp. 'dwarf'</v>
          </cell>
          <cell r="K527" t="str">
            <v>S</v>
          </cell>
          <cell r="L527" t="str">
            <v>Dwarf Leek Orchid</v>
          </cell>
        </row>
        <row r="528">
          <cell r="G528" t="str">
            <v>Prasophyllum sp. 'early'</v>
          </cell>
          <cell r="H528">
            <v>746</v>
          </cell>
          <cell r="I528" t="str">
            <v>Prasophyllum</v>
          </cell>
          <cell r="J528" t="str">
            <v>sp. 'early'</v>
          </cell>
          <cell r="K528" t="str">
            <v>S</v>
          </cell>
          <cell r="L528" t="str">
            <v>Scented Autumn Leek Orchid</v>
          </cell>
        </row>
        <row r="529">
          <cell r="G529" t="str">
            <v>Prasophyllum sp. 'Eastern wheatbelt'</v>
          </cell>
          <cell r="H529">
            <v>1251</v>
          </cell>
          <cell r="I529" t="str">
            <v>Prasophyllum</v>
          </cell>
          <cell r="J529" t="str">
            <v>sp. 'Eastern wheatbelt'</v>
          </cell>
          <cell r="K529" t="str">
            <v>S</v>
          </cell>
          <cell r="L529" t="str">
            <v>Eastern Wheatbelt Leek Orchid</v>
          </cell>
        </row>
        <row r="530">
          <cell r="G530" t="str">
            <v>Prasophyllum sp. 'late swamps'</v>
          </cell>
          <cell r="H530">
            <v>1098</v>
          </cell>
          <cell r="I530" t="str">
            <v>Prasophyllum</v>
          </cell>
          <cell r="J530" t="str">
            <v>sp. 'late swamps'</v>
          </cell>
          <cell r="K530" t="str">
            <v>S</v>
          </cell>
          <cell r="L530" t="str">
            <v>Late Swamp Leek Orchid</v>
          </cell>
        </row>
        <row r="531">
          <cell r="G531" t="str">
            <v>Prasophyllum sp. 'south coast'</v>
          </cell>
          <cell r="H531">
            <v>406</v>
          </cell>
          <cell r="I531" t="str">
            <v>Prasophyllum</v>
          </cell>
          <cell r="J531" t="str">
            <v>sp. 'south coast'</v>
          </cell>
          <cell r="K531" t="str">
            <v>S</v>
          </cell>
          <cell r="L531" t="str">
            <v>South  Coast  Leek Orchid</v>
          </cell>
        </row>
        <row r="532">
          <cell r="G532" t="str">
            <v>Prasophyllum sp. 'southern'</v>
          </cell>
          <cell r="H532">
            <v>1097</v>
          </cell>
          <cell r="I532" t="str">
            <v>Prasophyllum</v>
          </cell>
          <cell r="J532" t="str">
            <v>sp. 'southern'</v>
          </cell>
          <cell r="K532" t="str">
            <v>S</v>
          </cell>
          <cell r="L532" t="str">
            <v>Southern Fringed Leek Orchid</v>
          </cell>
        </row>
        <row r="533">
          <cell r="G533" t="str">
            <v>Prasophyllum sp. 'striped'</v>
          </cell>
          <cell r="H533">
            <v>736</v>
          </cell>
          <cell r="I533" t="str">
            <v>Prasophyllum</v>
          </cell>
          <cell r="J533" t="str">
            <v>sp. 'striped'</v>
          </cell>
          <cell r="K533" t="str">
            <v>S</v>
          </cell>
          <cell r="L533" t="str">
            <v>Striped Leek Orchid</v>
          </cell>
        </row>
        <row r="534">
          <cell r="G534" t="str">
            <v>Prasophyllum triangulare</v>
          </cell>
          <cell r="H534">
            <v>750</v>
          </cell>
          <cell r="I534" t="str">
            <v>Prasophyllum</v>
          </cell>
          <cell r="J534" t="str">
            <v>triangulare</v>
          </cell>
          <cell r="K534" t="str">
            <v>S</v>
          </cell>
          <cell r="L534" t="str">
            <v>Dark Leek Orchid</v>
          </cell>
        </row>
        <row r="535">
          <cell r="G535" t="str">
            <v>Prasophyllum z._PREVIOUS NAMES</v>
          </cell>
          <cell r="I535" t="str">
            <v>Prasophyllum</v>
          </cell>
          <cell r="J535" t="str">
            <v>z._PREVIOUS NAMES</v>
          </cell>
          <cell r="K535" t="str">
            <v>S</v>
          </cell>
        </row>
        <row r="536">
          <cell r="G536" t="str">
            <v>Prasophyllum z.sp.'Swan region'</v>
          </cell>
          <cell r="H536">
            <v>1188</v>
          </cell>
          <cell r="I536" t="str">
            <v>Prasophyllum</v>
          </cell>
          <cell r="J536" t="str">
            <v>z.sp.'Swan region'</v>
          </cell>
          <cell r="K536" t="str">
            <v>S</v>
          </cell>
          <cell r="L536" t="str">
            <v>_Old species name</v>
          </cell>
        </row>
        <row r="537">
          <cell r="G537" t="str">
            <v>Pterostylis allantoidea</v>
          </cell>
          <cell r="H537">
            <v>751</v>
          </cell>
          <cell r="I537" t="str">
            <v>Pterostylis</v>
          </cell>
          <cell r="J537" t="str">
            <v>allantoidea</v>
          </cell>
          <cell r="K537" t="str">
            <v>S</v>
          </cell>
          <cell r="L537" t="str">
            <v>Shy Greenhood</v>
          </cell>
        </row>
        <row r="538">
          <cell r="G538" t="str">
            <v>Pterostylis angulata</v>
          </cell>
          <cell r="H538">
            <v>411</v>
          </cell>
          <cell r="I538" t="str">
            <v>Pterostylis</v>
          </cell>
          <cell r="J538" t="str">
            <v>angulata</v>
          </cell>
          <cell r="K538" t="str">
            <v>S</v>
          </cell>
          <cell r="L538" t="str">
            <v>Helena River Snail Orchid</v>
          </cell>
        </row>
        <row r="539">
          <cell r="G539" t="str">
            <v>Pterostylis angusta</v>
          </cell>
          <cell r="H539">
            <v>752</v>
          </cell>
          <cell r="I539" t="str">
            <v>Pterostylis</v>
          </cell>
          <cell r="J539" t="str">
            <v>angusta</v>
          </cell>
          <cell r="K539" t="str">
            <v>S</v>
          </cell>
          <cell r="L539" t="str">
            <v>Narrow Hooded Shell Orchid</v>
          </cell>
        </row>
        <row r="540">
          <cell r="G540" t="str">
            <v>Pterostylis arbuscula</v>
          </cell>
          <cell r="H540">
            <v>410</v>
          </cell>
          <cell r="I540" t="str">
            <v>Pterostylis</v>
          </cell>
          <cell r="J540" t="str">
            <v>arbuscula</v>
          </cell>
          <cell r="K540" t="str">
            <v>S</v>
          </cell>
          <cell r="L540" t="str">
            <v>Varicoloured Banded Greenhood</v>
          </cell>
        </row>
        <row r="541">
          <cell r="G541" t="str">
            <v>Pterostylis aspera</v>
          </cell>
          <cell r="H541">
            <v>753</v>
          </cell>
          <cell r="I541" t="str">
            <v>Pterostylis</v>
          </cell>
          <cell r="J541" t="str">
            <v>aspera</v>
          </cell>
          <cell r="K541" t="str">
            <v>S</v>
          </cell>
          <cell r="L541" t="str">
            <v>Brown-veined Shell Orchid</v>
          </cell>
        </row>
        <row r="542">
          <cell r="G542" t="str">
            <v>Pterostylis atrosanguinea</v>
          </cell>
          <cell r="H542">
            <v>791</v>
          </cell>
          <cell r="I542" t="str">
            <v>Pterostylis</v>
          </cell>
          <cell r="J542" t="str">
            <v>atrosanguinea</v>
          </cell>
          <cell r="K542" t="str">
            <v>S</v>
          </cell>
          <cell r="L542" t="str">
            <v>Crowded Banded Greenhood</v>
          </cell>
        </row>
        <row r="543">
          <cell r="G543" t="str">
            <v>Pterostylis barbata</v>
          </cell>
          <cell r="H543">
            <v>754</v>
          </cell>
          <cell r="I543" t="str">
            <v>Pterostylis</v>
          </cell>
          <cell r="J543" t="str">
            <v>barbata</v>
          </cell>
          <cell r="K543" t="str">
            <v>S</v>
          </cell>
          <cell r="L543" t="str">
            <v>Bird Orchid</v>
          </cell>
        </row>
        <row r="544">
          <cell r="G544" t="str">
            <v>Pterostylis brevichila</v>
          </cell>
          <cell r="H544">
            <v>757</v>
          </cell>
          <cell r="I544" t="str">
            <v>Pterostylis</v>
          </cell>
          <cell r="J544" t="str">
            <v>brevichila</v>
          </cell>
          <cell r="K544" t="str">
            <v>S</v>
          </cell>
          <cell r="L544" t="str">
            <v>Dwarf Shell Orchid</v>
          </cell>
        </row>
        <row r="545">
          <cell r="G545" t="str">
            <v>Pterostylis brunneola</v>
          </cell>
          <cell r="H545">
            <v>776</v>
          </cell>
          <cell r="I545" t="str">
            <v>Pterostylis</v>
          </cell>
          <cell r="J545" t="str">
            <v>brunneola</v>
          </cell>
          <cell r="K545" t="str">
            <v>S</v>
          </cell>
          <cell r="L545" t="str">
            <v>Giant Snail Orchid</v>
          </cell>
        </row>
        <row r="546">
          <cell r="G546" t="str">
            <v>Pterostylis ciliata</v>
          </cell>
          <cell r="H546">
            <v>759</v>
          </cell>
          <cell r="I546" t="str">
            <v>Pterostylis</v>
          </cell>
          <cell r="J546" t="str">
            <v>ciliata</v>
          </cell>
          <cell r="K546" t="str">
            <v>S</v>
          </cell>
          <cell r="L546" t="str">
            <v>Hairy Rufous Greenhood</v>
          </cell>
        </row>
        <row r="547">
          <cell r="G547" t="str">
            <v>Pterostylis concava</v>
          </cell>
          <cell r="H547">
            <v>760</v>
          </cell>
          <cell r="I547" t="str">
            <v>Pterostylis</v>
          </cell>
          <cell r="J547" t="str">
            <v>concava</v>
          </cell>
          <cell r="K547" t="str">
            <v>S</v>
          </cell>
          <cell r="L547" t="str">
            <v>Cupped Banded Greenhood</v>
          </cell>
        </row>
        <row r="548">
          <cell r="G548" t="str">
            <v>Pterostylis crebriflora</v>
          </cell>
          <cell r="H548">
            <v>400</v>
          </cell>
          <cell r="I548" t="str">
            <v>Pterostylis</v>
          </cell>
          <cell r="J548" t="str">
            <v>crebriflora</v>
          </cell>
          <cell r="K548" t="str">
            <v>S</v>
          </cell>
          <cell r="L548" t="str">
            <v>Darling Range Banded Greenhood</v>
          </cell>
        </row>
        <row r="549">
          <cell r="G549" t="str">
            <v>Pterostylis crispula</v>
          </cell>
          <cell r="H549">
            <v>778</v>
          </cell>
          <cell r="I549" t="str">
            <v>Pterostylis</v>
          </cell>
          <cell r="J549" t="str">
            <v>crispula</v>
          </cell>
          <cell r="K549" t="str">
            <v>S</v>
          </cell>
          <cell r="L549" t="str">
            <v>Slender Snail Orchid</v>
          </cell>
        </row>
        <row r="550">
          <cell r="G550" t="str">
            <v>Pterostylis dilatata</v>
          </cell>
          <cell r="H550">
            <v>763</v>
          </cell>
          <cell r="I550" t="str">
            <v>Pterostylis</v>
          </cell>
          <cell r="J550" t="str">
            <v>dilatata</v>
          </cell>
          <cell r="K550" t="str">
            <v>S</v>
          </cell>
          <cell r="L550" t="str">
            <v>Robust Snail Orchid</v>
          </cell>
        </row>
        <row r="551">
          <cell r="G551" t="str">
            <v>Pterostylis echinulata</v>
          </cell>
          <cell r="H551">
            <v>1201</v>
          </cell>
          <cell r="I551" t="str">
            <v>Pterostylis</v>
          </cell>
          <cell r="J551" t="str">
            <v>echinulata</v>
          </cell>
          <cell r="K551" t="str">
            <v>S</v>
          </cell>
          <cell r="L551" t="str">
            <v>Hairy-leafed Snail Orchid</v>
          </cell>
        </row>
        <row r="552">
          <cell r="G552" t="str">
            <v>Pterostylis ectypha</v>
          </cell>
          <cell r="H552">
            <v>937</v>
          </cell>
          <cell r="I552" t="str">
            <v>Pterostylis</v>
          </cell>
          <cell r="J552" t="str">
            <v>ectypha</v>
          </cell>
          <cell r="K552" t="str">
            <v>S</v>
          </cell>
          <cell r="L552" t="str">
            <v>Thick-sepaled Snail Orchid</v>
          </cell>
        </row>
        <row r="553">
          <cell r="G553" t="str">
            <v>Pterostylis elegantissima</v>
          </cell>
          <cell r="H553">
            <v>886</v>
          </cell>
          <cell r="I553" t="str">
            <v>Pterostylis</v>
          </cell>
          <cell r="J553" t="str">
            <v>elegantissima</v>
          </cell>
          <cell r="K553" t="str">
            <v>S</v>
          </cell>
          <cell r="L553" t="str">
            <v>Elegant Rufous Greenhood</v>
          </cell>
        </row>
        <row r="554">
          <cell r="G554" t="str">
            <v>Pterostylis eremaea</v>
          </cell>
          <cell r="H554">
            <v>409</v>
          </cell>
          <cell r="I554" t="str">
            <v>Pterostylis</v>
          </cell>
          <cell r="J554" t="str">
            <v>eremaea</v>
          </cell>
          <cell r="K554" t="str">
            <v>S</v>
          </cell>
          <cell r="L554" t="str">
            <v>Salt Lake Rufous Greehood</v>
          </cell>
        </row>
        <row r="555">
          <cell r="G555" t="str">
            <v>Pterostylis erubescens</v>
          </cell>
          <cell r="H555">
            <v>947</v>
          </cell>
          <cell r="I555" t="str">
            <v>Pterostylis</v>
          </cell>
          <cell r="J555" t="str">
            <v>erubescens</v>
          </cell>
          <cell r="K555" t="str">
            <v>S</v>
          </cell>
          <cell r="L555" t="str">
            <v>Red-sepalled Snail Orchid</v>
          </cell>
        </row>
        <row r="556">
          <cell r="G556" t="str">
            <v>Pterostylis exserta</v>
          </cell>
          <cell r="H556">
            <v>844</v>
          </cell>
          <cell r="I556" t="str">
            <v>Pterostylis</v>
          </cell>
          <cell r="J556" t="str">
            <v>exserta</v>
          </cell>
          <cell r="K556" t="str">
            <v>S</v>
          </cell>
          <cell r="L556" t="str">
            <v>Exserted Rufous Greenhood</v>
          </cell>
        </row>
        <row r="557">
          <cell r="G557" t="str">
            <v>Pterostylis faceta</v>
          </cell>
          <cell r="H557">
            <v>784</v>
          </cell>
          <cell r="I557" t="str">
            <v>Pterostylis</v>
          </cell>
          <cell r="J557" t="str">
            <v>faceta</v>
          </cell>
          <cell r="K557" t="str">
            <v>S</v>
          </cell>
          <cell r="L557" t="str">
            <v>Plumed Bird Orchid</v>
          </cell>
        </row>
        <row r="558">
          <cell r="G558" t="str">
            <v>Pterostylis frenchii</v>
          </cell>
          <cell r="H558">
            <v>782</v>
          </cell>
          <cell r="I558" t="str">
            <v>Pterostylis</v>
          </cell>
          <cell r="J558" t="str">
            <v>frenchii</v>
          </cell>
          <cell r="K558" t="str">
            <v>S</v>
          </cell>
          <cell r="L558" t="str">
            <v>Tuart Rufous Greenhood</v>
          </cell>
        </row>
        <row r="559">
          <cell r="G559" t="str">
            <v>Pterostylis fuliginosa</v>
          </cell>
          <cell r="H559">
            <v>408</v>
          </cell>
          <cell r="I559" t="str">
            <v>Pterostylis</v>
          </cell>
          <cell r="J559" t="str">
            <v>fuliginosa</v>
          </cell>
          <cell r="K559" t="str">
            <v>S</v>
          </cell>
          <cell r="L559" t="str">
            <v>Sooty Rufous Greenhood</v>
          </cell>
        </row>
        <row r="560">
          <cell r="G560" t="str">
            <v>Pterostylis galgula</v>
          </cell>
          <cell r="H560">
            <v>755</v>
          </cell>
          <cell r="I560" t="str">
            <v>Pterostylis</v>
          </cell>
          <cell r="J560" t="str">
            <v>galgula</v>
          </cell>
          <cell r="K560" t="str">
            <v>S</v>
          </cell>
          <cell r="L560" t="str">
            <v>Dwarf Bird Orchid</v>
          </cell>
        </row>
        <row r="561">
          <cell r="G561" t="str">
            <v>Pterostylis glebosa</v>
          </cell>
          <cell r="H561">
            <v>885</v>
          </cell>
          <cell r="I561" t="str">
            <v>Pterostylis</v>
          </cell>
          <cell r="J561" t="str">
            <v>glebosa</v>
          </cell>
          <cell r="K561" t="str">
            <v>S</v>
          </cell>
          <cell r="L561" t="str">
            <v>Clubbed Snail Orchid</v>
          </cell>
        </row>
        <row r="562">
          <cell r="G562" t="str">
            <v>Pterostylis gracillima</v>
          </cell>
          <cell r="H562">
            <v>1202</v>
          </cell>
          <cell r="I562" t="str">
            <v>Pterostylis</v>
          </cell>
          <cell r="J562" t="str">
            <v>gracillima</v>
          </cell>
          <cell r="K562" t="str">
            <v>S</v>
          </cell>
          <cell r="L562" t="str">
            <v>Long Sepaled Snail Orchid</v>
          </cell>
        </row>
        <row r="563">
          <cell r="G563" t="str">
            <v>Pterostylis hadra</v>
          </cell>
          <cell r="H563">
            <v>401</v>
          </cell>
          <cell r="I563" t="str">
            <v>Pterostylis</v>
          </cell>
          <cell r="J563" t="str">
            <v>hadra</v>
          </cell>
          <cell r="K563" t="str">
            <v>S</v>
          </cell>
          <cell r="L563" t="str">
            <v>Elusive Rufous Greenhood</v>
          </cell>
        </row>
        <row r="564">
          <cell r="G564" t="str">
            <v>Pterostylis hamiltonii</v>
          </cell>
          <cell r="H564">
            <v>765</v>
          </cell>
          <cell r="I564" t="str">
            <v>Pterostylis</v>
          </cell>
          <cell r="J564" t="str">
            <v>hamiltonii</v>
          </cell>
          <cell r="K564" t="str">
            <v>S</v>
          </cell>
          <cell r="L564" t="str">
            <v>Red-veined Shell Orchid</v>
          </cell>
        </row>
        <row r="565">
          <cell r="G565" t="str">
            <v>Pterostylis heberlei</v>
          </cell>
          <cell r="H565">
            <v>1199</v>
          </cell>
          <cell r="I565" t="str">
            <v>Pterostylis</v>
          </cell>
          <cell r="J565" t="str">
            <v>heberlei</v>
          </cell>
          <cell r="K565" t="str">
            <v>S</v>
          </cell>
          <cell r="L565" t="str">
            <v>Herberle's Bird Orchid</v>
          </cell>
        </row>
        <row r="566">
          <cell r="G566" t="str">
            <v>Pterostylis insectifera</v>
          </cell>
          <cell r="H566">
            <v>767</v>
          </cell>
          <cell r="I566" t="str">
            <v>Pterostylis</v>
          </cell>
          <cell r="J566" t="str">
            <v>insectifera</v>
          </cell>
          <cell r="K566" t="str">
            <v>S</v>
          </cell>
          <cell r="L566" t="str">
            <v>Insect-lipped Rufous Greenhood</v>
          </cell>
        </row>
        <row r="567">
          <cell r="G567" t="str">
            <v>Pterostylis jacksonii</v>
          </cell>
          <cell r="H567">
            <v>1197</v>
          </cell>
          <cell r="I567" t="str">
            <v>Pterostylis</v>
          </cell>
          <cell r="J567" t="str">
            <v>jacksonii</v>
          </cell>
          <cell r="K567" t="str">
            <v>S</v>
          </cell>
          <cell r="L567" t="str">
            <v>Southwest Granite Snail Orchid</v>
          </cell>
        </row>
        <row r="568">
          <cell r="G568" t="str">
            <v>Pterostylis karri</v>
          </cell>
          <cell r="H568">
            <v>961</v>
          </cell>
          <cell r="I568" t="str">
            <v>Pterostylis</v>
          </cell>
          <cell r="J568" t="str">
            <v>karri</v>
          </cell>
          <cell r="K568" t="str">
            <v>S</v>
          </cell>
          <cell r="L568" t="str">
            <v>Karri Snail Orchid</v>
          </cell>
        </row>
        <row r="569">
          <cell r="G569" t="str">
            <v>Pterostylis leptochila</v>
          </cell>
          <cell r="H569">
            <v>768</v>
          </cell>
          <cell r="I569" t="str">
            <v>Pterostylis</v>
          </cell>
          <cell r="J569" t="str">
            <v>leptochila</v>
          </cell>
          <cell r="K569" t="str">
            <v>S</v>
          </cell>
          <cell r="L569" t="str">
            <v>Ravensthorpe Rufous Greenhood</v>
          </cell>
        </row>
        <row r="570">
          <cell r="G570" t="str">
            <v>Pterostylis longicornis</v>
          </cell>
          <cell r="H570">
            <v>1203</v>
          </cell>
          <cell r="I570" t="str">
            <v>Pterostylis</v>
          </cell>
          <cell r="J570" t="str">
            <v>longicornis</v>
          </cell>
          <cell r="K570" t="str">
            <v>S</v>
          </cell>
          <cell r="L570" t="str">
            <v>Muirs Highway Bird Orchid</v>
          </cell>
        </row>
        <row r="571">
          <cell r="G571" t="str">
            <v>Pterostylis lortensis</v>
          </cell>
          <cell r="H571">
            <v>769</v>
          </cell>
          <cell r="I571" t="str">
            <v>Pterostylis</v>
          </cell>
          <cell r="J571" t="str">
            <v>lortensis</v>
          </cell>
          <cell r="K571" t="str">
            <v>S</v>
          </cell>
          <cell r="L571" t="str">
            <v>Lort River Snail Orchid</v>
          </cell>
        </row>
        <row r="572">
          <cell r="G572" t="str">
            <v>Pterostylis macrocalymma</v>
          </cell>
          <cell r="H572">
            <v>770</v>
          </cell>
          <cell r="I572" t="str">
            <v>Pterostylis</v>
          </cell>
          <cell r="J572" t="str">
            <v>macrocalymma</v>
          </cell>
          <cell r="K572" t="str">
            <v>S</v>
          </cell>
          <cell r="L572" t="str">
            <v>Large-hooded Rufous Greenhood</v>
          </cell>
        </row>
        <row r="573">
          <cell r="G573" t="str">
            <v>Pterostylis macrosceles</v>
          </cell>
          <cell r="H573">
            <v>762</v>
          </cell>
          <cell r="I573" t="str">
            <v>Pterostylis</v>
          </cell>
          <cell r="J573" t="str">
            <v>macrosceles</v>
          </cell>
          <cell r="K573" t="str">
            <v>S</v>
          </cell>
          <cell r="L573" t="str">
            <v>Slender Rufous Greenhood</v>
          </cell>
        </row>
        <row r="574">
          <cell r="G574" t="str">
            <v>Pterostylis meridionalis</v>
          </cell>
          <cell r="H574">
            <v>862</v>
          </cell>
          <cell r="I574" t="str">
            <v>Pterostylis</v>
          </cell>
          <cell r="J574" t="str">
            <v>meridionalis</v>
          </cell>
          <cell r="K574" t="str">
            <v>S</v>
          </cell>
          <cell r="L574" t="str">
            <v>Southern Thick-sepalled Snail Orchid</v>
          </cell>
        </row>
        <row r="575">
          <cell r="G575" t="str">
            <v>Pterostylis microglossa</v>
          </cell>
          <cell r="H575">
            <v>841</v>
          </cell>
          <cell r="I575" t="str">
            <v>Pterostylis</v>
          </cell>
          <cell r="J575" t="str">
            <v>microglossa</v>
          </cell>
          <cell r="K575" t="str">
            <v>S</v>
          </cell>
          <cell r="L575" t="str">
            <v>Kalbarri Shell Orchid</v>
          </cell>
        </row>
        <row r="576">
          <cell r="G576" t="str">
            <v>Pterostylis microphylla</v>
          </cell>
          <cell r="H576">
            <v>1207</v>
          </cell>
          <cell r="I576" t="str">
            <v>Pterostylis</v>
          </cell>
          <cell r="J576" t="str">
            <v>microphylla</v>
          </cell>
          <cell r="K576" t="str">
            <v>S</v>
          </cell>
          <cell r="L576" t="str">
            <v>Small Rosette Snail Orchid</v>
          </cell>
        </row>
        <row r="577">
          <cell r="G577" t="str">
            <v>Pterostylis mutica</v>
          </cell>
          <cell r="H577">
            <v>772</v>
          </cell>
          <cell r="I577" t="str">
            <v>Pterostylis</v>
          </cell>
          <cell r="J577" t="str">
            <v>mutica</v>
          </cell>
          <cell r="K577" t="str">
            <v>S</v>
          </cell>
          <cell r="L577" t="str">
            <v>Midget Greenhood</v>
          </cell>
        </row>
        <row r="578">
          <cell r="G578" t="str">
            <v>Pterostylis orbiculata</v>
          </cell>
          <cell r="H578">
            <v>802</v>
          </cell>
          <cell r="I578" t="str">
            <v>Pterostylis</v>
          </cell>
          <cell r="J578" t="str">
            <v>orbiculata</v>
          </cell>
          <cell r="K578" t="str">
            <v>S</v>
          </cell>
          <cell r="L578" t="str">
            <v>Round Sepalled Greenhood</v>
          </cell>
        </row>
        <row r="579">
          <cell r="G579" t="str">
            <v>Pterostylis parva</v>
          </cell>
          <cell r="H579">
            <v>941</v>
          </cell>
          <cell r="I579" t="str">
            <v>Pterostylis</v>
          </cell>
          <cell r="J579" t="str">
            <v>parva</v>
          </cell>
          <cell r="K579" t="str">
            <v>S</v>
          </cell>
          <cell r="L579" t="str">
            <v>Fawn Snail Orchid</v>
          </cell>
        </row>
        <row r="580">
          <cell r="G580" t="str">
            <v>Pterostylis perculta</v>
          </cell>
          <cell r="H580">
            <v>403</v>
          </cell>
          <cell r="I580" t="str">
            <v>Pterostylis</v>
          </cell>
          <cell r="J580" t="str">
            <v>perculta</v>
          </cell>
          <cell r="K580" t="str">
            <v>S</v>
          </cell>
          <cell r="L580" t="str">
            <v>Ruddy Hood</v>
          </cell>
        </row>
        <row r="581">
          <cell r="G581" t="str">
            <v>Pterostylis picta</v>
          </cell>
          <cell r="H581">
            <v>781</v>
          </cell>
          <cell r="I581" t="str">
            <v>Pterostylis</v>
          </cell>
          <cell r="J581" t="str">
            <v>picta</v>
          </cell>
          <cell r="K581" t="str">
            <v>S</v>
          </cell>
          <cell r="L581" t="str">
            <v>Painted Rufous Greenhood</v>
          </cell>
        </row>
        <row r="582">
          <cell r="G582" t="str">
            <v>Pterostylis platypetala</v>
          </cell>
          <cell r="H582">
            <v>1107</v>
          </cell>
          <cell r="I582" t="str">
            <v>Pterostylis</v>
          </cell>
          <cell r="J582" t="str">
            <v>platypetala</v>
          </cell>
          <cell r="K582" t="str">
            <v>S</v>
          </cell>
          <cell r="L582" t="str">
            <v>Broad-petalled Snail Orchid</v>
          </cell>
        </row>
        <row r="583">
          <cell r="G583" t="str">
            <v>Pterostylis precatoria</v>
          </cell>
          <cell r="H583">
            <v>1200</v>
          </cell>
          <cell r="I583" t="str">
            <v>Pterostylis</v>
          </cell>
          <cell r="J583" t="str">
            <v>precatoria</v>
          </cell>
          <cell r="K583" t="str">
            <v>S</v>
          </cell>
          <cell r="L583" t="str">
            <v>Mehinup Bird Orchid</v>
          </cell>
        </row>
        <row r="584">
          <cell r="G584" t="str">
            <v>Pterostylis pyramidalis</v>
          </cell>
          <cell r="H584">
            <v>857</v>
          </cell>
          <cell r="I584" t="str">
            <v>Pterostylis</v>
          </cell>
          <cell r="J584" t="str">
            <v>pyramidalis</v>
          </cell>
          <cell r="K584" t="str">
            <v>S</v>
          </cell>
          <cell r="L584" t="str">
            <v>Tall Snail Orchid</v>
          </cell>
        </row>
        <row r="585">
          <cell r="G585" t="str">
            <v>Pterostylis recurva</v>
          </cell>
          <cell r="H585">
            <v>787</v>
          </cell>
          <cell r="I585" t="str">
            <v>Pterostylis</v>
          </cell>
          <cell r="J585" t="str">
            <v>recurva</v>
          </cell>
          <cell r="K585" t="str">
            <v>S</v>
          </cell>
          <cell r="L585" t="str">
            <v>Jug Orchid</v>
          </cell>
        </row>
        <row r="586">
          <cell r="G586" t="str">
            <v>Pterostylis roensis</v>
          </cell>
          <cell r="H586">
            <v>788</v>
          </cell>
          <cell r="I586" t="str">
            <v>Pterostylis</v>
          </cell>
          <cell r="J586" t="str">
            <v>roensis</v>
          </cell>
          <cell r="K586" t="str">
            <v>S</v>
          </cell>
          <cell r="L586" t="str">
            <v>Rufous Greenhood</v>
          </cell>
        </row>
        <row r="587">
          <cell r="G587" t="str">
            <v>Pterostylis rogersii</v>
          </cell>
          <cell r="H587">
            <v>789</v>
          </cell>
          <cell r="I587" t="str">
            <v>Pterostylis</v>
          </cell>
          <cell r="J587" t="str">
            <v>rogersii</v>
          </cell>
          <cell r="K587" t="str">
            <v>S</v>
          </cell>
          <cell r="L587" t="str">
            <v>Curled-tongue Shell Orchid</v>
          </cell>
        </row>
        <row r="588">
          <cell r="G588" t="str">
            <v>Pterostylis sanguinea</v>
          </cell>
          <cell r="H588">
            <v>790</v>
          </cell>
          <cell r="I588" t="str">
            <v>Pterostylis</v>
          </cell>
          <cell r="J588" t="str">
            <v>sanguinea</v>
          </cell>
          <cell r="K588" t="str">
            <v>S</v>
          </cell>
          <cell r="L588" t="str">
            <v>Dark Banded Greenhood</v>
          </cell>
        </row>
        <row r="589">
          <cell r="G589" t="str">
            <v>Pterostylis sanguineus x concava</v>
          </cell>
          <cell r="H589">
            <v>960</v>
          </cell>
          <cell r="I589" t="str">
            <v>Pterostylis</v>
          </cell>
          <cell r="J589" t="str">
            <v>sanguineus x concava</v>
          </cell>
          <cell r="K589" t="str">
            <v>S</v>
          </cell>
          <cell r="L589" t="str">
            <v>_Unnamed Hybrid</v>
          </cell>
        </row>
        <row r="590">
          <cell r="G590" t="str">
            <v>Pterostylis sargentii</v>
          </cell>
          <cell r="H590">
            <v>793</v>
          </cell>
          <cell r="I590" t="str">
            <v>Pterostylis</v>
          </cell>
          <cell r="J590" t="str">
            <v>sargentii</v>
          </cell>
          <cell r="K590" t="str">
            <v>S</v>
          </cell>
          <cell r="L590" t="str">
            <v>Frog Greenhood</v>
          </cell>
        </row>
        <row r="591">
          <cell r="G591" t="str">
            <v>Pterostylis saxosa</v>
          </cell>
          <cell r="H591">
            <v>1196</v>
          </cell>
          <cell r="I591" t="str">
            <v>Pterostylis</v>
          </cell>
          <cell r="J591" t="str">
            <v>saxosa</v>
          </cell>
          <cell r="K591" t="str">
            <v>S</v>
          </cell>
          <cell r="L591" t="str">
            <v>Granite Bird Orchid</v>
          </cell>
        </row>
        <row r="592">
          <cell r="G592" t="str">
            <v>Pterostylis saxa</v>
          </cell>
          <cell r="H592">
            <v>451</v>
          </cell>
          <cell r="I592" t="str">
            <v>Pterostylis</v>
          </cell>
          <cell r="J592" t="str">
            <v>saxa</v>
          </cell>
          <cell r="K592" t="str">
            <v>S</v>
          </cell>
        </row>
        <row r="593">
          <cell r="G593" t="str">
            <v>Pterostylis scabra</v>
          </cell>
          <cell r="H593">
            <v>794</v>
          </cell>
          <cell r="I593" t="str">
            <v>Pterostylis</v>
          </cell>
          <cell r="J593" t="str">
            <v>scabra</v>
          </cell>
          <cell r="K593" t="str">
            <v>S</v>
          </cell>
          <cell r="L593" t="str">
            <v>Green-veined Shell Orchid</v>
          </cell>
        </row>
        <row r="594">
          <cell r="G594" t="str">
            <v>Pterostylis scabrella</v>
          </cell>
          <cell r="H594">
            <v>452</v>
          </cell>
          <cell r="I594" t="str">
            <v>Pterostylis</v>
          </cell>
          <cell r="J594" t="str">
            <v>scabrella</v>
          </cell>
          <cell r="K594" t="str">
            <v>S</v>
          </cell>
        </row>
        <row r="595">
          <cell r="G595" t="str">
            <v>Pterostylis scitula</v>
          </cell>
          <cell r="H595">
            <v>1193</v>
          </cell>
          <cell r="I595" t="str">
            <v>Pterostylis</v>
          </cell>
          <cell r="J595" t="str">
            <v>scitula</v>
          </cell>
          <cell r="K595" t="str">
            <v>S</v>
          </cell>
          <cell r="L595" t="str">
            <v>Elegant Snail Orchid</v>
          </cell>
        </row>
        <row r="596">
          <cell r="G596" t="str">
            <v>Pterostylis serotina</v>
          </cell>
          <cell r="H596">
            <v>799</v>
          </cell>
          <cell r="I596" t="str">
            <v>Pterostylis</v>
          </cell>
          <cell r="J596" t="str">
            <v>serotina</v>
          </cell>
          <cell r="K596" t="str">
            <v>S</v>
          </cell>
          <cell r="L596" t="str">
            <v>Late Bird Orchid</v>
          </cell>
        </row>
        <row r="597">
          <cell r="G597" t="str">
            <v>Pterostylis setulosa</v>
          </cell>
          <cell r="H597">
            <v>795</v>
          </cell>
          <cell r="I597" t="str">
            <v>Pterostylis</v>
          </cell>
          <cell r="J597" t="str">
            <v>setulosa</v>
          </cell>
          <cell r="K597" t="str">
            <v>S</v>
          </cell>
          <cell r="L597" t="str">
            <v>Hairy Stemmed Snail Orchid</v>
          </cell>
        </row>
        <row r="598">
          <cell r="G598" t="str">
            <v>Pterostylis sigmoidea</v>
          </cell>
          <cell r="H598">
            <v>1198</v>
          </cell>
          <cell r="I598" t="str">
            <v>Pterostylis</v>
          </cell>
          <cell r="J598" t="str">
            <v>sigmoidea</v>
          </cell>
          <cell r="K598" t="str">
            <v>S</v>
          </cell>
          <cell r="L598" t="str">
            <v>Sinuous Bird Orchid</v>
          </cell>
        </row>
        <row r="599">
          <cell r="G599" t="str">
            <v>Pterostylis sinuata</v>
          </cell>
          <cell r="H599">
            <v>1137</v>
          </cell>
          <cell r="I599" t="str">
            <v>Pterostylis</v>
          </cell>
          <cell r="J599" t="str">
            <v>sinuata</v>
          </cell>
          <cell r="K599" t="str">
            <v>S</v>
          </cell>
          <cell r="L599" t="str">
            <v>Northhampton Midget Greenhood</v>
          </cell>
        </row>
        <row r="600">
          <cell r="G600" t="str">
            <v>Pterostylis sp.</v>
          </cell>
          <cell r="H600">
            <v>1254</v>
          </cell>
          <cell r="I600" t="str">
            <v>Pterostylis</v>
          </cell>
          <cell r="J600" t="str">
            <v>sp.</v>
          </cell>
          <cell r="K600" t="str">
            <v>S</v>
          </cell>
          <cell r="L600" t="str">
            <v>Greenhoods, shell, bird, snail orchids</v>
          </cell>
        </row>
        <row r="601">
          <cell r="G601" t="str">
            <v>Pterostylis sp. 'bloated'</v>
          </cell>
          <cell r="H601">
            <v>756</v>
          </cell>
          <cell r="I601" t="str">
            <v>Pterostylis</v>
          </cell>
          <cell r="J601" t="str">
            <v>sp. 'bloated'</v>
          </cell>
          <cell r="K601" t="str">
            <v>S</v>
          </cell>
          <cell r="L601" t="str">
            <v>Bloated Bird Orchid</v>
          </cell>
        </row>
        <row r="602">
          <cell r="G602" t="str">
            <v>Pterostylis sp. 'bloated snail'</v>
          </cell>
          <cell r="H602">
            <v>1106</v>
          </cell>
          <cell r="I602" t="str">
            <v>Pterostylis</v>
          </cell>
          <cell r="J602" t="str">
            <v>sp. 'bloated snail'</v>
          </cell>
          <cell r="K602" t="str">
            <v>S</v>
          </cell>
          <cell r="L602" t="str">
            <v>Bloated Snail Orchid</v>
          </cell>
        </row>
        <row r="603">
          <cell r="G603" t="str">
            <v>Pterostylis sp. 'Boyup'</v>
          </cell>
          <cell r="H603">
            <v>773</v>
          </cell>
          <cell r="I603" t="str">
            <v>Pterostylis</v>
          </cell>
          <cell r="J603" t="str">
            <v>sp. 'Boyup'</v>
          </cell>
          <cell r="K603" t="str">
            <v>S</v>
          </cell>
          <cell r="L603" t="str">
            <v>Boyup Bird Orchid</v>
          </cell>
        </row>
        <row r="604">
          <cell r="G604" t="str">
            <v>Pterostylis sp. 'chocolate'</v>
          </cell>
          <cell r="H604">
            <v>1108</v>
          </cell>
          <cell r="I604" t="str">
            <v>Pterostylis</v>
          </cell>
          <cell r="J604" t="str">
            <v>sp. 'chocolate'</v>
          </cell>
          <cell r="K604" t="str">
            <v>S</v>
          </cell>
          <cell r="L604" t="str">
            <v>Chocolate Flowered Rufous Greenhood</v>
          </cell>
        </row>
        <row r="605">
          <cell r="G605" t="str">
            <v>Pterostylis sp. 'Chudalup'</v>
          </cell>
          <cell r="H605">
            <v>1191</v>
          </cell>
          <cell r="I605" t="str">
            <v>Pterostylis</v>
          </cell>
          <cell r="J605" t="str">
            <v>sp. 'Chudalup'</v>
          </cell>
          <cell r="K605" t="str">
            <v>S</v>
          </cell>
          <cell r="L605" t="str">
            <v xml:space="preserve">Long-leaved Snail Orchid </v>
          </cell>
        </row>
        <row r="606">
          <cell r="G606" t="str">
            <v>Pterostylis sp. 'coastal clubbed sepals'</v>
          </cell>
          <cell r="H606">
            <v>792</v>
          </cell>
          <cell r="I606" t="str">
            <v>Pterostylis</v>
          </cell>
          <cell r="J606" t="str">
            <v>sp. 'coastal clubbed sepals'</v>
          </cell>
          <cell r="K606" t="str">
            <v>S</v>
          </cell>
          <cell r="L606" t="str">
            <v>Coastal Short Eared Snail Orchid</v>
          </cell>
        </row>
        <row r="607">
          <cell r="G607" t="str">
            <v>Pterostylis sp. 'coastal snail'</v>
          </cell>
          <cell r="H607">
            <v>1190</v>
          </cell>
          <cell r="I607" t="str">
            <v>Pterostylis</v>
          </cell>
          <cell r="J607" t="str">
            <v>sp. 'coastal snail'</v>
          </cell>
          <cell r="K607" t="str">
            <v>S</v>
          </cell>
          <cell r="L607" t="str">
            <v>Coastal Snail</v>
          </cell>
        </row>
        <row r="608">
          <cell r="G608" t="str">
            <v>Pterostylis sp. 'Cocklebiddy'</v>
          </cell>
          <cell r="H608">
            <v>445</v>
          </cell>
          <cell r="I608" t="str">
            <v>Pterostylis</v>
          </cell>
          <cell r="J608" t="str">
            <v>sp. 'Cocklebiddy'</v>
          </cell>
          <cell r="K608" t="str">
            <v>S</v>
          </cell>
          <cell r="L608" t="str">
            <v>Cocklebiddy Rufous Greenhood</v>
          </cell>
        </row>
        <row r="609">
          <cell r="G609" t="str">
            <v>Pterostylis sp. 'fine sepals'</v>
          </cell>
          <cell r="H609">
            <v>1195</v>
          </cell>
          <cell r="I609" t="str">
            <v>Pterostylis</v>
          </cell>
          <cell r="J609" t="str">
            <v>sp. 'fine sepals'</v>
          </cell>
          <cell r="K609" t="str">
            <v>S</v>
          </cell>
          <cell r="L609" t="str">
            <v>Fine-Sepaled Snail Orchid</v>
          </cell>
        </row>
        <row r="610">
          <cell r="G610" t="str">
            <v>Pterostylis sp. 'large fawn'</v>
          </cell>
          <cell r="H610">
            <v>1122</v>
          </cell>
          <cell r="I610" t="str">
            <v>Pterostylis</v>
          </cell>
          <cell r="J610" t="str">
            <v>sp. 'large fawn'</v>
          </cell>
          <cell r="K610" t="str">
            <v>S</v>
          </cell>
          <cell r="L610" t="str">
            <v>Fawn Rufous Greenhood</v>
          </cell>
        </row>
        <row r="611">
          <cell r="G611" t="str">
            <v>Pterostylis sp. 'limestone sands'</v>
          </cell>
          <cell r="H611">
            <v>446</v>
          </cell>
          <cell r="I611" t="str">
            <v>Pterostylis</v>
          </cell>
          <cell r="J611" t="str">
            <v>sp. 'limestone sands'</v>
          </cell>
          <cell r="K611" t="str">
            <v>S</v>
          </cell>
          <cell r="L611" t="str">
            <v>Limestone Snail Orchid</v>
          </cell>
        </row>
        <row r="612">
          <cell r="G612" t="str">
            <v>Pterostylis sp. 'Murchison'</v>
          </cell>
          <cell r="H612">
            <v>1118</v>
          </cell>
          <cell r="I612" t="str">
            <v>Pterostylis</v>
          </cell>
          <cell r="J612" t="str">
            <v>sp. 'Murchison'</v>
          </cell>
          <cell r="K612" t="str">
            <v>S</v>
          </cell>
          <cell r="L612" t="str">
            <v>Kalbarri Rufous Greenhood</v>
          </cell>
        </row>
        <row r="613">
          <cell r="G613" t="str">
            <v>Pterostylis sp. 'northern'</v>
          </cell>
          <cell r="H613">
            <v>1111</v>
          </cell>
          <cell r="I613" t="str">
            <v>Pterostylis</v>
          </cell>
          <cell r="J613" t="str">
            <v>sp. 'northern'</v>
          </cell>
          <cell r="K613" t="str">
            <v>S</v>
          </cell>
          <cell r="L613" t="str">
            <v>Northern Banded Greenhood</v>
          </cell>
        </row>
        <row r="614">
          <cell r="G614" t="str">
            <v>Pterostylis sp. 'Nullarbor'</v>
          </cell>
          <cell r="H614">
            <v>447</v>
          </cell>
          <cell r="I614" t="str">
            <v>Pterostylis</v>
          </cell>
          <cell r="J614" t="str">
            <v>sp. 'Nullarbor'</v>
          </cell>
          <cell r="K614" t="str">
            <v>S</v>
          </cell>
          <cell r="L614" t="str">
            <v>Nullabor Rufous Greenhood</v>
          </cell>
        </row>
        <row r="615">
          <cell r="G615" t="str">
            <v>Pterostylis sp. 'Paynes Find'</v>
          </cell>
          <cell r="H615">
            <v>1119</v>
          </cell>
          <cell r="I615" t="str">
            <v>Pterostylis</v>
          </cell>
          <cell r="J615" t="str">
            <v>sp. 'Paynes Find'</v>
          </cell>
          <cell r="K615" t="str">
            <v>S</v>
          </cell>
          <cell r="L615" t="str">
            <v>Paynes Find Rufous Greenhood</v>
          </cell>
        </row>
        <row r="616">
          <cell r="G616" t="str">
            <v>Pterostylis sp. 'Ravensthorpe'</v>
          </cell>
          <cell r="H616">
            <v>1020</v>
          </cell>
          <cell r="I616" t="str">
            <v>Pterostylis</v>
          </cell>
          <cell r="J616" t="str">
            <v>sp. 'Ravensthorpe'</v>
          </cell>
          <cell r="K616" t="str">
            <v>S</v>
          </cell>
          <cell r="L616" t="str">
            <v>Ravensthorpe Snail Orchid</v>
          </cell>
        </row>
        <row r="617">
          <cell r="G617" t="str">
            <v>Pterostylis sp. 'robust'</v>
          </cell>
          <cell r="H617">
            <v>1148</v>
          </cell>
          <cell r="I617" t="str">
            <v>Pterostylis</v>
          </cell>
          <cell r="J617" t="str">
            <v>sp. 'robust'</v>
          </cell>
          <cell r="K617" t="str">
            <v>S</v>
          </cell>
          <cell r="L617" t="str">
            <v>Caldyanup Snail Orchid</v>
          </cell>
        </row>
        <row r="618">
          <cell r="G618" t="str">
            <v>Pterostylis sp. 'short sepals'</v>
          </cell>
          <cell r="H618">
            <v>758</v>
          </cell>
          <cell r="I618" t="str">
            <v>Pterostylis</v>
          </cell>
          <cell r="J618" t="str">
            <v>sp. 'short sepals'</v>
          </cell>
          <cell r="K618" t="str">
            <v>S</v>
          </cell>
          <cell r="L618" t="str">
            <v>Short Eared Snail Orchid</v>
          </cell>
        </row>
        <row r="619">
          <cell r="G619" t="str">
            <v>Pterostylis sp. 'skinny'</v>
          </cell>
          <cell r="H619">
            <v>1206</v>
          </cell>
          <cell r="I619" t="str">
            <v>Pterostylis</v>
          </cell>
          <cell r="J619" t="str">
            <v>sp. 'skinny'</v>
          </cell>
          <cell r="K619" t="str">
            <v>S</v>
          </cell>
          <cell r="L619" t="str">
            <v>Skinny Snail Orchid</v>
          </cell>
        </row>
        <row r="620">
          <cell r="G620" t="str">
            <v>Pterostylis sp. 'southern granites'</v>
          </cell>
          <cell r="H620">
            <v>935</v>
          </cell>
          <cell r="I620" t="str">
            <v>Pterostylis</v>
          </cell>
          <cell r="J620" t="str">
            <v>sp. 'southern granites'</v>
          </cell>
          <cell r="K620" t="str">
            <v>S</v>
          </cell>
          <cell r="L620" t="str">
            <v>Granite Loving Snail Orchid</v>
          </cell>
        </row>
        <row r="621">
          <cell r="G621" t="str">
            <v>Pterostylis sp. 'sparse'</v>
          </cell>
          <cell r="H621">
            <v>796</v>
          </cell>
          <cell r="I621" t="str">
            <v>Pterostylis</v>
          </cell>
          <cell r="J621" t="str">
            <v>sp. 'sparse'</v>
          </cell>
          <cell r="K621" t="str">
            <v>S</v>
          </cell>
          <cell r="L621" t="str">
            <v>Sparse Bird Orchid</v>
          </cell>
        </row>
        <row r="622">
          <cell r="G622" t="str">
            <v>Pterostylis spathulata</v>
          </cell>
          <cell r="H622">
            <v>797</v>
          </cell>
          <cell r="I622" t="str">
            <v>Pterostylis</v>
          </cell>
          <cell r="J622" t="str">
            <v>spathulata</v>
          </cell>
          <cell r="K622" t="str">
            <v>S</v>
          </cell>
          <cell r="L622" t="str">
            <v>Spoon-lipped Rufous Greenhood</v>
          </cell>
        </row>
        <row r="623">
          <cell r="G623" t="str">
            <v>Pterostylis telmata</v>
          </cell>
          <cell r="H623">
            <v>1189</v>
          </cell>
          <cell r="I623" t="str">
            <v>Pterostylis</v>
          </cell>
          <cell r="J623" t="str">
            <v>telmata</v>
          </cell>
          <cell r="K623" t="str">
            <v>S</v>
          </cell>
          <cell r="L623" t="str">
            <v>Eastern Swamp Snail Orchid</v>
          </cell>
        </row>
        <row r="624">
          <cell r="G624" t="str">
            <v>Pterostylis timothyi</v>
          </cell>
          <cell r="H624">
            <v>1105</v>
          </cell>
          <cell r="I624" t="str">
            <v>Pterostylis</v>
          </cell>
          <cell r="J624" t="str">
            <v>timothyi</v>
          </cell>
          <cell r="K624" t="str">
            <v>S</v>
          </cell>
          <cell r="L624" t="str">
            <v>Brittle Snail Orchid</v>
          </cell>
        </row>
        <row r="625">
          <cell r="G625" t="str">
            <v>Pterostylis tryphera</v>
          </cell>
          <cell r="H625">
            <v>888</v>
          </cell>
          <cell r="I625" t="str">
            <v>Pterostylis</v>
          </cell>
          <cell r="J625" t="str">
            <v>tryphera</v>
          </cell>
          <cell r="K625" t="str">
            <v>S</v>
          </cell>
          <cell r="L625" t="str">
            <v>Dainty Brown Rufous Greenhood</v>
          </cell>
        </row>
        <row r="626">
          <cell r="G626" t="str">
            <v>Pterostylis turfosa</v>
          </cell>
          <cell r="H626">
            <v>798</v>
          </cell>
          <cell r="I626" t="str">
            <v>Pterostylis</v>
          </cell>
          <cell r="J626" t="str">
            <v>turfosa</v>
          </cell>
          <cell r="K626" t="str">
            <v>S</v>
          </cell>
          <cell r="L626" t="str">
            <v>Bearded Bird Orchid</v>
          </cell>
        </row>
        <row r="627">
          <cell r="G627" t="str">
            <v>Pterostylis virens</v>
          </cell>
          <cell r="H627">
            <v>1117</v>
          </cell>
          <cell r="I627" t="str">
            <v>Pterostylis</v>
          </cell>
          <cell r="J627" t="str">
            <v>virens</v>
          </cell>
          <cell r="K627" t="str">
            <v>S</v>
          </cell>
          <cell r="L627" t="str">
            <v>Green Spoon-lipped Rufous Greenhood</v>
          </cell>
        </row>
        <row r="628">
          <cell r="G628" t="str">
            <v>Pterostylis vittata</v>
          </cell>
          <cell r="H628">
            <v>800</v>
          </cell>
          <cell r="I628" t="str">
            <v>Pterostylis</v>
          </cell>
          <cell r="J628" t="str">
            <v>vittata</v>
          </cell>
          <cell r="K628" t="str">
            <v>S</v>
          </cell>
          <cell r="L628" t="str">
            <v>Banded Greenhood</v>
          </cell>
        </row>
        <row r="629">
          <cell r="G629" t="str">
            <v>Pterostylis voigtii</v>
          </cell>
          <cell r="H629">
            <v>946</v>
          </cell>
          <cell r="I629" t="str">
            <v>Pterostylis</v>
          </cell>
          <cell r="J629" t="str">
            <v>voigtii</v>
          </cell>
          <cell r="K629" t="str">
            <v>S</v>
          </cell>
          <cell r="L629" t="str">
            <v>Eastern Granite Snail Orchid</v>
          </cell>
        </row>
        <row r="630">
          <cell r="G630" t="str">
            <v>Pterostylis xerampelina</v>
          </cell>
          <cell r="H630">
            <v>404</v>
          </cell>
          <cell r="I630" t="str">
            <v>Pterostylis</v>
          </cell>
          <cell r="J630" t="str">
            <v>xerampelina</v>
          </cell>
          <cell r="K630" t="str">
            <v>S</v>
          </cell>
          <cell r="L630" t="str">
            <v>Eastern Granite Rufous Greenhood</v>
          </cell>
        </row>
        <row r="631">
          <cell r="G631" t="str">
            <v>Pterostylis z. sp. Cape Le Grand</v>
          </cell>
          <cell r="H631">
            <v>862</v>
          </cell>
          <cell r="I631" t="str">
            <v>Pterostylis</v>
          </cell>
          <cell r="J631" t="str">
            <v>z. sp. Cape Le Grand</v>
          </cell>
          <cell r="K631" t="str">
            <v>S</v>
          </cell>
          <cell r="L631" t="str">
            <v>_Old species name</v>
          </cell>
        </row>
        <row r="632">
          <cell r="G632" t="str">
            <v>Pterostylis z. sp. Mehinup</v>
          </cell>
          <cell r="H632">
            <v>1200</v>
          </cell>
          <cell r="I632" t="str">
            <v>Pterostylis</v>
          </cell>
          <cell r="J632" t="str">
            <v>z. sp. Mehinup</v>
          </cell>
          <cell r="K632" t="str">
            <v>S</v>
          </cell>
          <cell r="L632" t="str">
            <v>_Old species name</v>
          </cell>
        </row>
        <row r="633">
          <cell r="G633" t="str">
            <v>Pterostylis z._PREVIOUS NAMES</v>
          </cell>
          <cell r="I633" t="str">
            <v>Pterostylis</v>
          </cell>
          <cell r="J633" t="str">
            <v>z._PREVIOUS NAMES</v>
          </cell>
          <cell r="K633" t="str">
            <v>S</v>
          </cell>
        </row>
        <row r="634">
          <cell r="G634" t="str">
            <v>Pterostylis z.platypus ms</v>
          </cell>
          <cell r="H634">
            <v>403</v>
          </cell>
          <cell r="I634" t="str">
            <v>Pterostylis</v>
          </cell>
          <cell r="J634" t="str">
            <v>z.platypus ms</v>
          </cell>
          <cell r="K634" t="str">
            <v>S</v>
          </cell>
          <cell r="L634" t="str">
            <v>_Old species name</v>
          </cell>
        </row>
        <row r="635">
          <cell r="G635" t="str">
            <v>Pterostylis z.sp. cauline leaves</v>
          </cell>
          <cell r="H635">
            <v>937</v>
          </cell>
          <cell r="I635" t="str">
            <v>Pterostylis</v>
          </cell>
          <cell r="J635" t="str">
            <v>z.sp. cauline leaves</v>
          </cell>
          <cell r="K635" t="str">
            <v>S</v>
          </cell>
          <cell r="L635" t="str">
            <v>_Old species name</v>
          </cell>
        </row>
        <row r="636">
          <cell r="G636" t="str">
            <v>Pterostylis z.sp. 'crinkled leaf'</v>
          </cell>
          <cell r="H636">
            <v>778</v>
          </cell>
          <cell r="I636" t="str">
            <v>Pterostylis</v>
          </cell>
          <cell r="J636" t="str">
            <v>z.sp. 'crinkled leaf'</v>
          </cell>
          <cell r="K636" t="str">
            <v>S</v>
          </cell>
          <cell r="L636" t="str">
            <v>Slender Snail Orchid</v>
          </cell>
        </row>
        <row r="637">
          <cell r="G637" t="str">
            <v>Pterostylis z.sp. dwarf bird</v>
          </cell>
          <cell r="H637">
            <v>755</v>
          </cell>
          <cell r="I637" t="str">
            <v>Pterostylis</v>
          </cell>
          <cell r="J637" t="str">
            <v>z.sp. dwarf bird</v>
          </cell>
          <cell r="K637" t="str">
            <v>S</v>
          </cell>
          <cell r="L637" t="str">
            <v>_Old species name</v>
          </cell>
        </row>
        <row r="638">
          <cell r="G638" t="str">
            <v>Pterostylis z.sp. 'Eyre' rufous</v>
          </cell>
          <cell r="H638">
            <v>781</v>
          </cell>
          <cell r="I638" t="str">
            <v>Pterostylis</v>
          </cell>
          <cell r="J638" t="str">
            <v>z.sp. 'Eyre' rufous</v>
          </cell>
          <cell r="K638" t="str">
            <v>S</v>
          </cell>
          <cell r="L638" t="str">
            <v>_Old species name</v>
          </cell>
        </row>
        <row r="639">
          <cell r="G639" t="str">
            <v>Pterostylis z.sp. granite bird</v>
          </cell>
          <cell r="H639">
            <v>1196</v>
          </cell>
          <cell r="I639" t="str">
            <v>Pterostylis</v>
          </cell>
          <cell r="J639" t="str">
            <v>z.sp. granite bird</v>
          </cell>
          <cell r="K639" t="str">
            <v>S</v>
          </cell>
          <cell r="L639" t="str">
            <v>_Old species name</v>
          </cell>
        </row>
        <row r="640">
          <cell r="G640" t="str">
            <v>Pterostylis z.sp. Greenbushes</v>
          </cell>
          <cell r="H640">
            <v>1198</v>
          </cell>
          <cell r="I640" t="str">
            <v>Pterostylis</v>
          </cell>
          <cell r="J640" t="str">
            <v>z.sp. Greenbushes</v>
          </cell>
          <cell r="K640" t="str">
            <v>S</v>
          </cell>
          <cell r="L640" t="str">
            <v>_Old species name</v>
          </cell>
        </row>
        <row r="641">
          <cell r="G641" t="str">
            <v>Pterostylis z.sp. 'Helena River'</v>
          </cell>
          <cell r="H641">
            <v>411</v>
          </cell>
          <cell r="I641" t="str">
            <v>Pterostylis</v>
          </cell>
          <cell r="J641" t="str">
            <v>z.sp. 'Helena River'</v>
          </cell>
          <cell r="K641" t="str">
            <v>S</v>
          </cell>
          <cell r="L641" t="str">
            <v>_Old species name</v>
          </cell>
        </row>
        <row r="642">
          <cell r="G642" t="str">
            <v>Pterostylis z.sp. Muirs Highway</v>
          </cell>
          <cell r="H642">
            <v>1203</v>
          </cell>
          <cell r="I642" t="str">
            <v>Pterostylis</v>
          </cell>
          <cell r="J642" t="str">
            <v>z.sp. Muirs Highway</v>
          </cell>
          <cell r="K642" t="str">
            <v>S</v>
          </cell>
          <cell r="L642" t="str">
            <v>_Old species name</v>
          </cell>
        </row>
        <row r="643">
          <cell r="G643" t="str">
            <v>Pterostylis z.sp. 'northwest'</v>
          </cell>
          <cell r="H643">
            <v>888</v>
          </cell>
          <cell r="I643" t="str">
            <v>Pterostylis</v>
          </cell>
          <cell r="J643" t="str">
            <v>z.sp. 'northwest'</v>
          </cell>
          <cell r="K643" t="str">
            <v>S</v>
          </cell>
          <cell r="L643" t="str">
            <v>_Old species name</v>
          </cell>
        </row>
        <row r="644">
          <cell r="G644" t="str">
            <v>Pterostylis z.sp. plumed</v>
          </cell>
          <cell r="H644">
            <v>784</v>
          </cell>
          <cell r="I644" t="str">
            <v>Pterostylis</v>
          </cell>
          <cell r="J644" t="str">
            <v>z.sp. plumed</v>
          </cell>
          <cell r="K644" t="str">
            <v>S</v>
          </cell>
          <cell r="L644" t="str">
            <v>_Old species name</v>
          </cell>
        </row>
        <row r="645">
          <cell r="G645" t="str">
            <v>Pterostylis z.sp. small bands</v>
          </cell>
          <cell r="H645">
            <v>802</v>
          </cell>
          <cell r="I645" t="str">
            <v>Pterostylis</v>
          </cell>
          <cell r="J645" t="str">
            <v>z.sp. small bands</v>
          </cell>
          <cell r="K645" t="str">
            <v>S</v>
          </cell>
          <cell r="L645" t="str">
            <v>_Old species name</v>
          </cell>
        </row>
        <row r="646">
          <cell r="G646" t="str">
            <v>Pterostylis z.sp. The Knoll</v>
          </cell>
          <cell r="H646">
            <v>799</v>
          </cell>
          <cell r="I646" t="str">
            <v>Pterostylis</v>
          </cell>
          <cell r="J646" t="str">
            <v>z.sp. The Knoll</v>
          </cell>
          <cell r="K646" t="str">
            <v>S</v>
          </cell>
          <cell r="L646" t="str">
            <v>_Old species name</v>
          </cell>
        </row>
        <row r="647">
          <cell r="G647" t="str">
            <v>Pterostylis z.sp.'Arrowsmith'</v>
          </cell>
          <cell r="H647">
            <v>844</v>
          </cell>
          <cell r="I647" t="str">
            <v>Pterostylis</v>
          </cell>
          <cell r="J647" t="str">
            <v>z.sp.'Arrowsmith'</v>
          </cell>
          <cell r="K647" t="str">
            <v>S</v>
          </cell>
          <cell r="L647" t="str">
            <v>_Old species name</v>
          </cell>
        </row>
        <row r="648">
          <cell r="G648" t="str">
            <v>Pterostylis z.sp.'bloated snail'</v>
          </cell>
          <cell r="H648">
            <v>778</v>
          </cell>
          <cell r="I648" t="str">
            <v>Pterostylis</v>
          </cell>
          <cell r="J648" t="str">
            <v>z.sp.'bloated snail'</v>
          </cell>
          <cell r="K648" t="str">
            <v>S</v>
          </cell>
          <cell r="L648" t="str">
            <v>_Old species name</v>
          </cell>
        </row>
        <row r="649">
          <cell r="G649" t="str">
            <v>Pterostylis z.sp.'brittle'</v>
          </cell>
          <cell r="H649">
            <v>1105</v>
          </cell>
          <cell r="I649" t="str">
            <v>Pterostylis</v>
          </cell>
          <cell r="J649" t="str">
            <v>z.sp.'brittle'</v>
          </cell>
          <cell r="K649" t="str">
            <v>S</v>
          </cell>
          <cell r="L649" t="str">
            <v>_Old species name</v>
          </cell>
        </row>
        <row r="650">
          <cell r="G650" t="str">
            <v>Pterostylis z.sp.'broad petals'</v>
          </cell>
          <cell r="H650">
            <v>1107</v>
          </cell>
          <cell r="I650" t="str">
            <v>Pterostylis</v>
          </cell>
          <cell r="J650" t="str">
            <v>z.sp.'broad petals'</v>
          </cell>
          <cell r="K650" t="str">
            <v>S</v>
          </cell>
          <cell r="L650" t="str">
            <v>_Old species name</v>
          </cell>
        </row>
        <row r="651">
          <cell r="G651" t="str">
            <v>Pterostylis z.sp.'Cape Arid'</v>
          </cell>
          <cell r="H651">
            <v>1189</v>
          </cell>
          <cell r="I651" t="str">
            <v>Pterostylis</v>
          </cell>
          <cell r="J651" t="str">
            <v>z.sp.'Cape Arid'</v>
          </cell>
          <cell r="K651" t="str">
            <v>S</v>
          </cell>
          <cell r="L651" t="str">
            <v>_Old species name</v>
          </cell>
        </row>
        <row r="652">
          <cell r="G652" t="str">
            <v>Pterostylis z.sp.'clubbed'</v>
          </cell>
          <cell r="H652">
            <v>885</v>
          </cell>
          <cell r="I652" t="str">
            <v>Pterostylis</v>
          </cell>
          <cell r="J652" t="str">
            <v>z.sp.'clubbed'</v>
          </cell>
          <cell r="K652" t="str">
            <v>S</v>
          </cell>
          <cell r="L652" t="str">
            <v>_Old species name</v>
          </cell>
        </row>
        <row r="653">
          <cell r="G653" t="str">
            <v>Pterostylis z.sp.'coastal'</v>
          </cell>
          <cell r="H653">
            <v>1190</v>
          </cell>
          <cell r="I653" t="str">
            <v>Pterostylis</v>
          </cell>
          <cell r="J653" t="str">
            <v>z.sp.'coastal'</v>
          </cell>
          <cell r="K653" t="str">
            <v>S</v>
          </cell>
          <cell r="L653" t="str">
            <v>_Old species name</v>
          </cell>
        </row>
        <row r="654">
          <cell r="G654" t="str">
            <v>Pterostylis z.sp.'crowded'</v>
          </cell>
          <cell r="H654">
            <v>791</v>
          </cell>
          <cell r="I654" t="str">
            <v>Pterostylis</v>
          </cell>
          <cell r="J654" t="str">
            <v>z.sp.'crowded'</v>
          </cell>
          <cell r="K654" t="str">
            <v>S</v>
          </cell>
          <cell r="L654" t="str">
            <v>_Old species name</v>
          </cell>
        </row>
        <row r="655">
          <cell r="G655" t="str">
            <v>Pterostylis z.sp.'dainty Brown'</v>
          </cell>
          <cell r="H655">
            <v>888</v>
          </cell>
          <cell r="I655" t="str">
            <v>Pterostylis</v>
          </cell>
          <cell r="J655" t="str">
            <v>z.sp.'dainty Brown'</v>
          </cell>
          <cell r="K655" t="str">
            <v>S</v>
          </cell>
          <cell r="L655" t="str">
            <v>_Old species name</v>
          </cell>
        </row>
        <row r="656">
          <cell r="G656" t="str">
            <v>Pterostylis z.sp.dainty green</v>
          </cell>
          <cell r="H656">
            <v>888</v>
          </cell>
          <cell r="I656" t="str">
            <v>Pterostylis</v>
          </cell>
          <cell r="J656" t="str">
            <v>z.sp.dainty green</v>
          </cell>
          <cell r="K656" t="str">
            <v>S</v>
          </cell>
          <cell r="L656" t="str">
            <v>_Old species name</v>
          </cell>
        </row>
        <row r="657">
          <cell r="G657" t="str">
            <v>Pterostylis z.sp.'Dongara'</v>
          </cell>
          <cell r="H657">
            <v>1111</v>
          </cell>
          <cell r="I657" t="str">
            <v>Pterostylis</v>
          </cell>
          <cell r="J657" t="str">
            <v>z.sp.'Dongara'</v>
          </cell>
          <cell r="K657" t="str">
            <v>S</v>
          </cell>
          <cell r="L657" t="str">
            <v>_Old species name</v>
          </cell>
        </row>
        <row r="658">
          <cell r="G658" t="str">
            <v>Pterostylis z.sp.'dwarf shell'</v>
          </cell>
          <cell r="H658">
            <v>757</v>
          </cell>
          <cell r="I658" t="str">
            <v>Pterostylis</v>
          </cell>
          <cell r="J658" t="str">
            <v>z.sp.'dwarf shell'</v>
          </cell>
          <cell r="K658" t="str">
            <v>S</v>
          </cell>
          <cell r="L658" t="str">
            <v>_Old species name</v>
          </cell>
        </row>
        <row r="659">
          <cell r="G659" t="str">
            <v>Pterostylis z.sp.eastern</v>
          </cell>
          <cell r="H659">
            <v>888</v>
          </cell>
          <cell r="I659" t="str">
            <v>Pterostylis</v>
          </cell>
          <cell r="J659" t="str">
            <v>z.sp.eastern</v>
          </cell>
          <cell r="K659" t="str">
            <v>S</v>
          </cell>
          <cell r="L659" t="str">
            <v>_Old species name</v>
          </cell>
        </row>
        <row r="660">
          <cell r="G660" t="str">
            <v>Pterostylis z.sp.'elegant' (rufous)</v>
          </cell>
          <cell r="H660">
            <v>886</v>
          </cell>
          <cell r="I660" t="str">
            <v>Pterostylis</v>
          </cell>
          <cell r="J660" t="str">
            <v>z.sp.'elegant' (rufous)</v>
          </cell>
          <cell r="K660" t="str">
            <v>S</v>
          </cell>
          <cell r="L660" t="str">
            <v>_Old species name</v>
          </cell>
        </row>
        <row r="661">
          <cell r="G661" t="str">
            <v>Pterostylis z.sp.'elegant snail' (scitula)</v>
          </cell>
          <cell r="H661">
            <v>1193</v>
          </cell>
          <cell r="I661" t="str">
            <v>Pterostylis</v>
          </cell>
          <cell r="J661" t="str">
            <v>z.sp.'elegant snail' (scitula)</v>
          </cell>
          <cell r="K661" t="str">
            <v>S</v>
          </cell>
          <cell r="L661" t="str">
            <v>_Old species name</v>
          </cell>
        </row>
        <row r="662">
          <cell r="G662" t="str">
            <v>Pterostylis z.sp.Esperance</v>
          </cell>
          <cell r="H662">
            <v>798</v>
          </cell>
          <cell r="I662" t="str">
            <v>Pterostylis</v>
          </cell>
          <cell r="J662" t="str">
            <v>z.sp.Esperance</v>
          </cell>
          <cell r="K662" t="str">
            <v>S</v>
          </cell>
          <cell r="L662" t="str">
            <v>_Old species name</v>
          </cell>
        </row>
        <row r="663">
          <cell r="G663" t="str">
            <v>Pterostylis z.sp.'Esperance granite'</v>
          </cell>
          <cell r="H663">
            <v>946</v>
          </cell>
          <cell r="I663" t="str">
            <v>Pterostylis</v>
          </cell>
          <cell r="J663" t="str">
            <v>z.sp.'Esperance granite'</v>
          </cell>
          <cell r="K663" t="str">
            <v>S</v>
          </cell>
          <cell r="L663" t="str">
            <v>_Old species name</v>
          </cell>
        </row>
        <row r="664">
          <cell r="G664" t="str">
            <v>Pterostylis z.sp.'exserted labellum'</v>
          </cell>
          <cell r="H664">
            <v>844</v>
          </cell>
          <cell r="I664" t="str">
            <v>Pterostylis</v>
          </cell>
          <cell r="J664" t="str">
            <v>z.sp.'exserted labellum'</v>
          </cell>
          <cell r="K664" t="str">
            <v>S</v>
          </cell>
          <cell r="L664" t="str">
            <v>_Old species name</v>
          </cell>
        </row>
        <row r="665">
          <cell r="G665" t="str">
            <v>Pterostylis z.sp.'fawn'</v>
          </cell>
          <cell r="H665">
            <v>941</v>
          </cell>
          <cell r="I665" t="str">
            <v>Pterostylis</v>
          </cell>
          <cell r="J665" t="str">
            <v>z.sp.'fawn'</v>
          </cell>
          <cell r="K665" t="str">
            <v>S</v>
          </cell>
          <cell r="L665" t="str">
            <v>_Old species name</v>
          </cell>
        </row>
        <row r="666">
          <cell r="G666" t="str">
            <v>Pterostylis z.sp.'Fitzgerald'</v>
          </cell>
          <cell r="H666">
            <v>1020</v>
          </cell>
          <cell r="I666" t="str">
            <v>Pterostylis</v>
          </cell>
          <cell r="J666" t="str">
            <v>z.sp.'Fitzgerald'</v>
          </cell>
          <cell r="K666" t="str">
            <v>S</v>
          </cell>
          <cell r="L666" t="str">
            <v>_Old species name</v>
          </cell>
        </row>
        <row r="667">
          <cell r="G667" t="str">
            <v>Pterostylis z.sp.giant</v>
          </cell>
          <cell r="H667">
            <v>776</v>
          </cell>
          <cell r="I667" t="str">
            <v>Pterostylis</v>
          </cell>
          <cell r="J667" t="str">
            <v>z.sp.giant</v>
          </cell>
          <cell r="K667" t="str">
            <v>S</v>
          </cell>
          <cell r="L667" t="str">
            <v>_Old species name</v>
          </cell>
        </row>
        <row r="668">
          <cell r="G668" t="str">
            <v>Pterostylis z.sp.'granite'</v>
          </cell>
          <cell r="H668">
            <v>1197</v>
          </cell>
          <cell r="I668" t="str">
            <v>Pterostylis</v>
          </cell>
          <cell r="J668" t="str">
            <v>z.sp.'granite'</v>
          </cell>
          <cell r="K668" t="str">
            <v>S</v>
          </cell>
          <cell r="L668" t="str">
            <v>_Old species name</v>
          </cell>
        </row>
        <row r="669">
          <cell r="G669" t="str">
            <v>Pterostylis z.sp.'green flowers'</v>
          </cell>
          <cell r="H669">
            <v>1117</v>
          </cell>
          <cell r="I669" t="str">
            <v>Pterostylis</v>
          </cell>
          <cell r="J669" t="str">
            <v>z.sp.'green flowers'</v>
          </cell>
          <cell r="K669" t="str">
            <v>S</v>
          </cell>
          <cell r="L669" t="str">
            <v>_Old species name</v>
          </cell>
        </row>
        <row r="670">
          <cell r="G670" t="str">
            <v>Pterostylis z.sp.'grey bands'</v>
          </cell>
          <cell r="H670">
            <v>800</v>
          </cell>
          <cell r="I670" t="str">
            <v>Pterostylis</v>
          </cell>
          <cell r="J670" t="str">
            <v>z.sp.'grey bands'</v>
          </cell>
          <cell r="K670" t="str">
            <v>S</v>
          </cell>
          <cell r="L670" t="str">
            <v>_Old species name</v>
          </cell>
        </row>
        <row r="671">
          <cell r="G671" t="str">
            <v>Pterostylis z.sp.'Gull Rock'</v>
          </cell>
          <cell r="H671">
            <v>1199</v>
          </cell>
          <cell r="I671" t="str">
            <v>Pterostylis</v>
          </cell>
          <cell r="J671" t="str">
            <v>z.sp.'Gull Rock'</v>
          </cell>
          <cell r="K671" t="str">
            <v>S</v>
          </cell>
          <cell r="L671" t="str">
            <v>_Old species name</v>
          </cell>
        </row>
        <row r="672">
          <cell r="G672" t="str">
            <v>Pterostylis z.sp.'hairy' (stem)</v>
          </cell>
          <cell r="H672">
            <v>795</v>
          </cell>
          <cell r="I672" t="str">
            <v>Pterostylis</v>
          </cell>
          <cell r="J672" t="str">
            <v>z.sp.'hairy' (stem)</v>
          </cell>
          <cell r="K672" t="str">
            <v>S</v>
          </cell>
          <cell r="L672" t="str">
            <v>_Old species name</v>
          </cell>
        </row>
        <row r="673">
          <cell r="G673" t="str">
            <v>Pterostylis z.sp.'hairy leaf'</v>
          </cell>
          <cell r="H673">
            <v>1201</v>
          </cell>
          <cell r="I673" t="str">
            <v>Pterostylis</v>
          </cell>
          <cell r="J673" t="str">
            <v>z.sp.'hairy leaf'</v>
          </cell>
          <cell r="K673" t="str">
            <v>S</v>
          </cell>
          <cell r="L673" t="str">
            <v>_Old species name</v>
          </cell>
        </row>
        <row r="674">
          <cell r="G674" t="str">
            <v>Pterostylis z.sp.'inland'</v>
          </cell>
          <cell r="H674">
            <v>795</v>
          </cell>
          <cell r="I674" t="str">
            <v>Pterostylis</v>
          </cell>
          <cell r="J674" t="str">
            <v>z.sp.'inland'</v>
          </cell>
          <cell r="K674" t="str">
            <v>S</v>
          </cell>
          <cell r="L674" t="str">
            <v>_Old species name</v>
          </cell>
        </row>
        <row r="675">
          <cell r="G675" t="str">
            <v>Pterostylis z.sp.'Kalbarri'</v>
          </cell>
          <cell r="H675">
            <v>841</v>
          </cell>
          <cell r="I675" t="str">
            <v>Pterostylis</v>
          </cell>
          <cell r="J675" t="str">
            <v>z.sp.'Kalbarri'</v>
          </cell>
          <cell r="K675" t="str">
            <v>S</v>
          </cell>
          <cell r="L675" t="str">
            <v>_Old species name</v>
          </cell>
        </row>
        <row r="676">
          <cell r="G676" t="str">
            <v>Pterostylis z.sp.'karri forest'</v>
          </cell>
          <cell r="H676">
            <v>961</v>
          </cell>
          <cell r="I676" t="str">
            <v>Pterostylis</v>
          </cell>
          <cell r="J676" t="str">
            <v>z.sp.'karri forest'</v>
          </cell>
          <cell r="K676" t="str">
            <v>S</v>
          </cell>
          <cell r="L676" t="str">
            <v>_Old species name</v>
          </cell>
        </row>
        <row r="677">
          <cell r="G677" t="str">
            <v>Pterostylis z.sp.'late'</v>
          </cell>
          <cell r="H677">
            <v>799</v>
          </cell>
          <cell r="I677" t="str">
            <v>Pterostylis</v>
          </cell>
          <cell r="J677" t="str">
            <v>z.sp.'late'</v>
          </cell>
          <cell r="K677" t="str">
            <v>S</v>
          </cell>
          <cell r="L677" t="str">
            <v>_Old species name</v>
          </cell>
        </row>
        <row r="678">
          <cell r="G678" t="str">
            <v>Pterostylis z.sp.late flowering</v>
          </cell>
          <cell r="H678">
            <v>885</v>
          </cell>
          <cell r="I678" t="str">
            <v>Pterostylis</v>
          </cell>
          <cell r="J678" t="str">
            <v>z.sp.late flowering</v>
          </cell>
          <cell r="K678" t="str">
            <v>S</v>
          </cell>
          <cell r="L678" t="str">
            <v>_Old species name</v>
          </cell>
        </row>
        <row r="679">
          <cell r="G679" t="str">
            <v>Pterostylis z.sp.laterite</v>
          </cell>
          <cell r="H679">
            <v>888</v>
          </cell>
          <cell r="I679" t="str">
            <v>Pterostylis</v>
          </cell>
          <cell r="J679" t="str">
            <v>z.sp.laterite</v>
          </cell>
          <cell r="K679" t="str">
            <v>S</v>
          </cell>
          <cell r="L679" t="str">
            <v>_Old species name</v>
          </cell>
        </row>
        <row r="680">
          <cell r="G680" t="str">
            <v>Pterostylis z.sp.'limestone'</v>
          </cell>
          <cell r="H680">
            <v>411</v>
          </cell>
          <cell r="I680" t="str">
            <v>Pterostylis</v>
          </cell>
          <cell r="J680" t="str">
            <v>z.sp.'limestone'</v>
          </cell>
          <cell r="K680" t="str">
            <v>S</v>
          </cell>
          <cell r="L680" t="str">
            <v>_Old species name</v>
          </cell>
        </row>
        <row r="681">
          <cell r="G681" t="str">
            <v>Pterostylis z.sp.'long beak'</v>
          </cell>
          <cell r="H681">
            <v>1199</v>
          </cell>
          <cell r="I681" t="str">
            <v>Pterostylis</v>
          </cell>
          <cell r="J681" t="str">
            <v>z.sp.'long beak'</v>
          </cell>
          <cell r="K681" t="str">
            <v>S</v>
          </cell>
          <cell r="L681" t="str">
            <v>_Old species name</v>
          </cell>
        </row>
        <row r="682">
          <cell r="G682" t="str">
            <v>Pterostylis z.sp.'long sepals'</v>
          </cell>
          <cell r="H682">
            <v>1202</v>
          </cell>
          <cell r="I682" t="str">
            <v>Pterostylis</v>
          </cell>
          <cell r="J682" t="str">
            <v>z.sp.'long sepals'</v>
          </cell>
          <cell r="K682" t="str">
            <v>S</v>
          </cell>
          <cell r="L682" t="str">
            <v>_Old species name</v>
          </cell>
        </row>
        <row r="683">
          <cell r="G683" t="str">
            <v>Pterostylis z.sp.'Millers Point'</v>
          </cell>
          <cell r="H683">
            <v>769</v>
          </cell>
          <cell r="I683" t="str">
            <v>Pterostylis</v>
          </cell>
          <cell r="J683" t="str">
            <v>z.sp.'Millers Point'</v>
          </cell>
          <cell r="K683" t="str">
            <v>S</v>
          </cell>
          <cell r="L683" t="str">
            <v>_Old species name</v>
          </cell>
        </row>
        <row r="684">
          <cell r="G684" t="str">
            <v>Pterostylis z.sp.'miniature'</v>
          </cell>
          <cell r="H684">
            <v>946</v>
          </cell>
          <cell r="I684" t="str">
            <v>Pterostylis</v>
          </cell>
          <cell r="J684" t="str">
            <v>z.sp.'miniature'</v>
          </cell>
          <cell r="K684" t="str">
            <v>S</v>
          </cell>
          <cell r="L684" t="str">
            <v>_Old species name</v>
          </cell>
        </row>
        <row r="685">
          <cell r="G685" t="str">
            <v>Pterostylis z.sp.'Northampton'</v>
          </cell>
          <cell r="H685">
            <v>1137</v>
          </cell>
          <cell r="I685" t="str">
            <v>Pterostylis</v>
          </cell>
          <cell r="J685" t="str">
            <v>z.sp.'Northampton'</v>
          </cell>
          <cell r="K685" t="str">
            <v>S</v>
          </cell>
          <cell r="L685" t="str">
            <v>_Old species name</v>
          </cell>
        </row>
        <row r="686">
          <cell r="G686" t="str">
            <v>Pterostylis z.sp.'northern'</v>
          </cell>
          <cell r="H686">
            <v>802</v>
          </cell>
          <cell r="I686" t="str">
            <v>Pterostylis</v>
          </cell>
          <cell r="J686" t="str">
            <v>z.sp.'northern'</v>
          </cell>
          <cell r="K686" t="str">
            <v>S</v>
          </cell>
          <cell r="L686" t="str">
            <v>_Old species name</v>
          </cell>
        </row>
        <row r="687">
          <cell r="G687" t="str">
            <v>Pterostylis z.sp.northern thick sepals</v>
          </cell>
          <cell r="H687">
            <v>937</v>
          </cell>
          <cell r="I687" t="str">
            <v>Pterostylis</v>
          </cell>
          <cell r="J687" t="str">
            <v>z.sp.northern thick sepals</v>
          </cell>
          <cell r="K687" t="str">
            <v>S</v>
          </cell>
          <cell r="L687" t="str">
            <v>_Old species name</v>
          </cell>
        </row>
        <row r="688">
          <cell r="G688" t="str">
            <v>Pterostylis z.sp.'northwest'</v>
          </cell>
          <cell r="H688">
            <v>888</v>
          </cell>
          <cell r="I688" t="str">
            <v>Pterostylis</v>
          </cell>
          <cell r="J688" t="str">
            <v>z.sp.'northwest'</v>
          </cell>
          <cell r="K688" t="str">
            <v>S</v>
          </cell>
          <cell r="L688" t="str">
            <v>_Old species name</v>
          </cell>
        </row>
        <row r="689">
          <cell r="G689" t="str">
            <v>Pterostylis z.sp.'Ongerup'</v>
          </cell>
          <cell r="H689">
            <v>403</v>
          </cell>
          <cell r="I689" t="str">
            <v>Pterostylis</v>
          </cell>
          <cell r="J689" t="str">
            <v>z.sp.'Ongerup'</v>
          </cell>
          <cell r="K689" t="str">
            <v>S</v>
          </cell>
          <cell r="L689" t="str">
            <v>_Old species name</v>
          </cell>
        </row>
        <row r="690">
          <cell r="G690" t="str">
            <v>Pterostylis z.sp.'red flowered'</v>
          </cell>
          <cell r="H690">
            <v>947</v>
          </cell>
          <cell r="I690" t="str">
            <v>Pterostylis</v>
          </cell>
          <cell r="J690" t="str">
            <v>z.sp.'red flowered'</v>
          </cell>
          <cell r="K690" t="str">
            <v>S</v>
          </cell>
          <cell r="L690" t="str">
            <v>_Old species name</v>
          </cell>
        </row>
        <row r="691">
          <cell r="G691" t="str">
            <v>Pterostylis z.sp.'robust' (hamiltonii)</v>
          </cell>
          <cell r="H691">
            <v>765</v>
          </cell>
          <cell r="I691" t="str">
            <v>Pterostylis</v>
          </cell>
          <cell r="J691" t="str">
            <v>z.sp.'robust' (hamiltonii)</v>
          </cell>
          <cell r="K691" t="str">
            <v>S</v>
          </cell>
          <cell r="L691" t="str">
            <v>_Old species name</v>
          </cell>
        </row>
        <row r="692">
          <cell r="G692" t="str">
            <v>Pterostylis z.sp.'slender' (crinkled leaf)</v>
          </cell>
          <cell r="H692">
            <v>778</v>
          </cell>
          <cell r="I692" t="str">
            <v>Pterostylis</v>
          </cell>
          <cell r="J692" t="str">
            <v>z.sp.'slender' (crinkled leaf)</v>
          </cell>
          <cell r="K692" t="str">
            <v>S</v>
          </cell>
          <cell r="L692" t="str">
            <v>_Old species name</v>
          </cell>
        </row>
        <row r="693">
          <cell r="G693" t="str">
            <v>Pterostylis z.sp.'slender' (skinny)</v>
          </cell>
          <cell r="H693">
            <v>1206</v>
          </cell>
          <cell r="I693" t="str">
            <v>Pterostylis</v>
          </cell>
          <cell r="J693" t="str">
            <v>z.sp.'slender' (skinny)</v>
          </cell>
          <cell r="K693" t="str">
            <v>S</v>
          </cell>
          <cell r="L693" t="str">
            <v>_Old species name</v>
          </cell>
        </row>
        <row r="694">
          <cell r="G694" t="str">
            <v>Pterostylis z.sp.'slender rufa'</v>
          </cell>
          <cell r="H694">
            <v>762</v>
          </cell>
          <cell r="I694" t="str">
            <v>Pterostylis</v>
          </cell>
          <cell r="J694" t="str">
            <v>z.sp.'slender rufa'</v>
          </cell>
          <cell r="K694" t="str">
            <v>S</v>
          </cell>
          <cell r="L694" t="str">
            <v>_Old species name</v>
          </cell>
        </row>
        <row r="695">
          <cell r="G695" t="str">
            <v>Pterostylis z.sp.'small rosette'</v>
          </cell>
          <cell r="H695">
            <v>961</v>
          </cell>
          <cell r="I695" t="str">
            <v>Pterostylis</v>
          </cell>
          <cell r="J695" t="str">
            <v>z.sp.'small rosette'</v>
          </cell>
          <cell r="K695" t="str">
            <v>S</v>
          </cell>
          <cell r="L695" t="str">
            <v>_Old species name</v>
          </cell>
        </row>
        <row r="696">
          <cell r="G696" t="str">
            <v>Pterostylis z.sp.'south coast clubbed sepals’</v>
          </cell>
          <cell r="H696">
            <v>769</v>
          </cell>
          <cell r="I696" t="str">
            <v>Pterostylis</v>
          </cell>
          <cell r="J696" t="str">
            <v>z.sp.'south coast clubbed sepals’</v>
          </cell>
          <cell r="K696" t="str">
            <v>S</v>
          </cell>
          <cell r="L696" t="str">
            <v>_Old species name</v>
          </cell>
        </row>
        <row r="697">
          <cell r="G697" t="str">
            <v>Pterostylis z.sp.straight tops</v>
          </cell>
          <cell r="H697">
            <v>797</v>
          </cell>
          <cell r="I697" t="str">
            <v>Pterostylis</v>
          </cell>
          <cell r="J697" t="str">
            <v>z.sp.straight tops</v>
          </cell>
          <cell r="K697" t="str">
            <v>S</v>
          </cell>
          <cell r="L697" t="str">
            <v>_Old species name</v>
          </cell>
        </row>
        <row r="698">
          <cell r="G698" t="str">
            <v>Pterostylis z.sp.'striped'</v>
          </cell>
          <cell r="H698">
            <v>890</v>
          </cell>
          <cell r="I698" t="str">
            <v>Pterostylis</v>
          </cell>
          <cell r="J698" t="str">
            <v>z.sp.'striped'</v>
          </cell>
          <cell r="K698" t="str">
            <v>S</v>
          </cell>
          <cell r="L698" t="str">
            <v>_Old species name</v>
          </cell>
        </row>
        <row r="699">
          <cell r="G699" t="str">
            <v>Pterostylis z.sp.'swamps'</v>
          </cell>
          <cell r="H699">
            <v>1207</v>
          </cell>
          <cell r="I699" t="str">
            <v>Pterostylis</v>
          </cell>
          <cell r="J699" t="str">
            <v>z.sp.'swamps'</v>
          </cell>
          <cell r="K699" t="str">
            <v>S</v>
          </cell>
          <cell r="L699" t="str">
            <v>_Old species name</v>
          </cell>
        </row>
        <row r="700">
          <cell r="G700" t="str">
            <v>Pterostylis z.sp.'yellow' (Lort River)</v>
          </cell>
          <cell r="H700">
            <v>769</v>
          </cell>
          <cell r="I700" t="str">
            <v>Pterostylis</v>
          </cell>
          <cell r="J700" t="str">
            <v>z.sp.'yellow' (Lort River)</v>
          </cell>
          <cell r="K700" t="str">
            <v>S</v>
          </cell>
          <cell r="L700" t="str">
            <v>_Old species name</v>
          </cell>
        </row>
        <row r="701">
          <cell r="G701" t="str">
            <v>Pterostylis zebrina</v>
          </cell>
          <cell r="H701">
            <v>890</v>
          </cell>
          <cell r="I701" t="str">
            <v>Pterostylis</v>
          </cell>
          <cell r="J701" t="str">
            <v>zebrina</v>
          </cell>
          <cell r="K701" t="str">
            <v>S</v>
          </cell>
          <cell r="L701" t="str">
            <v>Striped Rufous Greenhood</v>
          </cell>
        </row>
        <row r="702">
          <cell r="G702" t="str">
            <v>Pyrorchis forrestii</v>
          </cell>
          <cell r="H702">
            <v>803</v>
          </cell>
          <cell r="I702" t="str">
            <v>Pyrorchis</v>
          </cell>
          <cell r="J702" t="str">
            <v>forrestii</v>
          </cell>
          <cell r="K702" t="str">
            <v>S</v>
          </cell>
          <cell r="L702" t="str">
            <v>Pink Beaks</v>
          </cell>
        </row>
        <row r="703">
          <cell r="G703" t="str">
            <v>Pyrorchis nigricans</v>
          </cell>
          <cell r="H703">
            <v>804</v>
          </cell>
          <cell r="I703" t="str">
            <v>Pyrorchis</v>
          </cell>
          <cell r="J703" t="str">
            <v>nigricans</v>
          </cell>
          <cell r="K703" t="str">
            <v>S</v>
          </cell>
          <cell r="L703" t="str">
            <v>Red Beaks</v>
          </cell>
        </row>
        <row r="704">
          <cell r="G704" t="str">
            <v>Rhizanthella gardneri</v>
          </cell>
          <cell r="H704">
            <v>805</v>
          </cell>
          <cell r="I704" t="str">
            <v>Rhizanthella</v>
          </cell>
          <cell r="J704" t="str">
            <v>gardneri</v>
          </cell>
          <cell r="K704" t="str">
            <v>S</v>
          </cell>
          <cell r="L704" t="str">
            <v>Underground Orchid</v>
          </cell>
        </row>
        <row r="705">
          <cell r="G705" t="str">
            <v>Rhizanthella johnstonii</v>
          </cell>
          <cell r="H705">
            <v>1208</v>
          </cell>
          <cell r="I705" t="str">
            <v>Rhizanthella</v>
          </cell>
          <cell r="J705" t="str">
            <v>johnstonii</v>
          </cell>
          <cell r="K705" t="str">
            <v>S</v>
          </cell>
          <cell r="L705" t="str">
            <v xml:space="preserve">South Coast Underground Orchid </v>
          </cell>
        </row>
        <row r="706">
          <cell r="G706" t="str">
            <v>Spiculaea ciliata</v>
          </cell>
          <cell r="H706">
            <v>806</v>
          </cell>
          <cell r="I706" t="str">
            <v>Spiculaea</v>
          </cell>
          <cell r="J706" t="str">
            <v>ciliata</v>
          </cell>
          <cell r="K706" t="str">
            <v>S</v>
          </cell>
          <cell r="L706" t="str">
            <v>Elbow Orchid</v>
          </cell>
        </row>
        <row r="707">
          <cell r="G707" t="str">
            <v>Thelymitra antennifera</v>
          </cell>
          <cell r="H707">
            <v>811</v>
          </cell>
          <cell r="I707" t="str">
            <v>Thelymitra</v>
          </cell>
          <cell r="J707" t="str">
            <v>antennifera</v>
          </cell>
          <cell r="K707" t="str">
            <v>S</v>
          </cell>
          <cell r="L707" t="str">
            <v>Lemon-scented Sun Orchid</v>
          </cell>
        </row>
        <row r="708">
          <cell r="G708" t="str">
            <v>Thelymitra antennifera x maculata</v>
          </cell>
          <cell r="H708">
            <v>1087</v>
          </cell>
          <cell r="I708" t="str">
            <v>Thelymitra</v>
          </cell>
          <cell r="J708" t="str">
            <v>antennifera x maculata</v>
          </cell>
          <cell r="K708" t="str">
            <v>S</v>
          </cell>
          <cell r="L708" t="str">
            <v>_Unnamed Hybrid</v>
          </cell>
        </row>
        <row r="709">
          <cell r="G709" t="str">
            <v>Thelymitra antennifera x petrophila</v>
          </cell>
          <cell r="H709">
            <v>1086</v>
          </cell>
          <cell r="I709" t="str">
            <v>Thelymitra</v>
          </cell>
          <cell r="J709" t="str">
            <v>antennifera x petrophila</v>
          </cell>
          <cell r="K709" t="str">
            <v>S</v>
          </cell>
          <cell r="L709" t="str">
            <v>_Unnamed Hybrid</v>
          </cell>
        </row>
        <row r="710">
          <cell r="G710" t="str">
            <v>Thelymitra antennifera x vulgaris</v>
          </cell>
          <cell r="H710">
            <v>1088</v>
          </cell>
          <cell r="I710" t="str">
            <v>Thelymitra</v>
          </cell>
          <cell r="J710" t="str">
            <v>antennifera x vulgaris</v>
          </cell>
          <cell r="K710" t="str">
            <v>S</v>
          </cell>
          <cell r="L710" t="str">
            <v>_Unnamed Hybrid</v>
          </cell>
        </row>
        <row r="711">
          <cell r="G711" t="str">
            <v>Thelymitra apiculata</v>
          </cell>
          <cell r="H711">
            <v>812</v>
          </cell>
          <cell r="I711" t="str">
            <v>Thelymitra</v>
          </cell>
          <cell r="J711" t="str">
            <v>apiculata</v>
          </cell>
          <cell r="K711" t="str">
            <v>S</v>
          </cell>
          <cell r="L711" t="str">
            <v>Cleopatra's Needles</v>
          </cell>
        </row>
        <row r="712">
          <cell r="G712" t="str">
            <v>Thelymitra benthamiana</v>
          </cell>
          <cell r="H712">
            <v>814</v>
          </cell>
          <cell r="I712" t="str">
            <v>Thelymitra</v>
          </cell>
          <cell r="J712" t="str">
            <v>benthamiana</v>
          </cell>
          <cell r="K712" t="str">
            <v>S</v>
          </cell>
          <cell r="L712" t="str">
            <v>Leopard Orchid</v>
          </cell>
        </row>
        <row r="713">
          <cell r="G713" t="str">
            <v>Thelymitra benthaminana x macrophylla</v>
          </cell>
          <cell r="H713">
            <v>1089</v>
          </cell>
          <cell r="I713" t="str">
            <v>Thelymitra</v>
          </cell>
          <cell r="J713" t="str">
            <v>benthaminana x macrophylla</v>
          </cell>
          <cell r="K713" t="str">
            <v>S</v>
          </cell>
          <cell r="L713" t="str">
            <v>_Unnamed Hybrid</v>
          </cell>
        </row>
        <row r="714">
          <cell r="G714" t="str">
            <v>Thelymitra campanulata</v>
          </cell>
          <cell r="H714">
            <v>815</v>
          </cell>
          <cell r="I714" t="str">
            <v>Thelymitra</v>
          </cell>
          <cell r="J714" t="str">
            <v>campanulata</v>
          </cell>
          <cell r="K714" t="str">
            <v>S</v>
          </cell>
          <cell r="L714" t="str">
            <v>Shirt Orchid</v>
          </cell>
        </row>
        <row r="715">
          <cell r="G715" t="str">
            <v>Thelymitra campanulata x spiralis</v>
          </cell>
          <cell r="H715">
            <v>1136</v>
          </cell>
          <cell r="I715" t="str">
            <v>Thelymitra</v>
          </cell>
          <cell r="J715" t="str">
            <v>campanulata x spiralis</v>
          </cell>
          <cell r="K715" t="str">
            <v>S</v>
          </cell>
          <cell r="L715" t="str">
            <v>_Unnamed Hybrid</v>
          </cell>
        </row>
        <row r="716">
          <cell r="G716" t="str">
            <v>Thelymitra canaliculata</v>
          </cell>
          <cell r="H716">
            <v>816</v>
          </cell>
          <cell r="I716" t="str">
            <v>Thelymitra</v>
          </cell>
          <cell r="J716" t="str">
            <v>canaliculata</v>
          </cell>
          <cell r="K716" t="str">
            <v>S</v>
          </cell>
          <cell r="L716" t="str">
            <v>Blue Sun Orchid</v>
          </cell>
        </row>
        <row r="717">
          <cell r="G717" t="str">
            <v>Thelymitra cornicina</v>
          </cell>
          <cell r="H717">
            <v>817</v>
          </cell>
          <cell r="I717" t="str">
            <v>Thelymitra</v>
          </cell>
          <cell r="J717" t="str">
            <v>cornicina</v>
          </cell>
          <cell r="K717" t="str">
            <v>S</v>
          </cell>
          <cell r="L717" t="str">
            <v>Lilac Sun Orchid</v>
          </cell>
        </row>
        <row r="718">
          <cell r="G718" t="str">
            <v>Thelymitra crinita</v>
          </cell>
          <cell r="H718">
            <v>818</v>
          </cell>
          <cell r="I718" t="str">
            <v>Thelymitra</v>
          </cell>
          <cell r="J718" t="str">
            <v>crinita</v>
          </cell>
          <cell r="K718" t="str">
            <v>S</v>
          </cell>
          <cell r="L718" t="str">
            <v>Blue Lady Orchid</v>
          </cell>
        </row>
        <row r="719">
          <cell r="G719" t="str">
            <v>Thelymitra cucullata</v>
          </cell>
          <cell r="H719">
            <v>819</v>
          </cell>
          <cell r="I719" t="str">
            <v>Thelymitra</v>
          </cell>
          <cell r="J719" t="str">
            <v>cucullata</v>
          </cell>
          <cell r="K719" t="str">
            <v>S</v>
          </cell>
          <cell r="L719" t="str">
            <v>Swamp Sun Orchid</v>
          </cell>
        </row>
        <row r="720">
          <cell r="G720" t="str">
            <v>Thelymitra dedmaniarum</v>
          </cell>
          <cell r="H720">
            <v>847</v>
          </cell>
          <cell r="I720" t="str">
            <v>Thelymitra</v>
          </cell>
          <cell r="J720" t="str">
            <v>dedmaniarum</v>
          </cell>
          <cell r="K720" t="str">
            <v>S</v>
          </cell>
          <cell r="L720" t="str">
            <v>Cinnamon Sun Orchid</v>
          </cell>
        </row>
        <row r="721">
          <cell r="G721" t="str">
            <v>Thelymitra flexuosa</v>
          </cell>
          <cell r="H721">
            <v>821</v>
          </cell>
          <cell r="I721" t="str">
            <v>Thelymitra</v>
          </cell>
          <cell r="J721" t="str">
            <v>flexuosa</v>
          </cell>
          <cell r="K721" t="str">
            <v>S</v>
          </cell>
          <cell r="L721" t="str">
            <v>Twisted Sun Orchid</v>
          </cell>
        </row>
        <row r="722">
          <cell r="G722" t="str">
            <v>Thelymitra frenchii</v>
          </cell>
          <cell r="H722">
            <v>1079</v>
          </cell>
          <cell r="I722" t="str">
            <v>Thelymitra</v>
          </cell>
          <cell r="J722" t="str">
            <v>frenchii</v>
          </cell>
          <cell r="K722" t="str">
            <v>S</v>
          </cell>
          <cell r="L722" t="str">
            <v>Scarp Sun Orchid</v>
          </cell>
        </row>
        <row r="723">
          <cell r="G723" t="str">
            <v>Thelymitra fuscolutea</v>
          </cell>
          <cell r="H723">
            <v>822</v>
          </cell>
          <cell r="I723" t="str">
            <v>Thelymitra</v>
          </cell>
          <cell r="J723" t="str">
            <v>fuscolutea</v>
          </cell>
          <cell r="K723" t="str">
            <v>S</v>
          </cell>
          <cell r="L723" t="str">
            <v>Chestnut Sun Orchid</v>
          </cell>
        </row>
        <row r="724">
          <cell r="G724" t="str">
            <v>Thelymitra graminea</v>
          </cell>
          <cell r="H724">
            <v>823</v>
          </cell>
          <cell r="I724" t="str">
            <v>Thelymitra</v>
          </cell>
          <cell r="J724" t="str">
            <v>graminea</v>
          </cell>
          <cell r="K724" t="str">
            <v>S</v>
          </cell>
          <cell r="L724" t="str">
            <v>Shy Sun Orchid</v>
          </cell>
        </row>
        <row r="725">
          <cell r="G725" t="str">
            <v>Thelymitra granitora</v>
          </cell>
          <cell r="H725">
            <v>827</v>
          </cell>
          <cell r="I725" t="str">
            <v>Thelymitra</v>
          </cell>
          <cell r="J725" t="str">
            <v>granitora</v>
          </cell>
          <cell r="K725" t="str">
            <v>S</v>
          </cell>
          <cell r="L725" t="str">
            <v>Coastal Sun Orchid</v>
          </cell>
        </row>
        <row r="726">
          <cell r="G726" t="str">
            <v>Thelymitra jacksonii</v>
          </cell>
          <cell r="H726">
            <v>826</v>
          </cell>
          <cell r="I726" t="str">
            <v>Thelymitra</v>
          </cell>
          <cell r="J726" t="str">
            <v>jacksonii</v>
          </cell>
          <cell r="K726" t="str">
            <v>S</v>
          </cell>
          <cell r="L726" t="str">
            <v>Jackson's Sun Orchid</v>
          </cell>
        </row>
        <row r="727">
          <cell r="G727" t="str">
            <v>Thelymitra latiloba</v>
          </cell>
          <cell r="H727">
            <v>911</v>
          </cell>
          <cell r="I727" t="str">
            <v>Thelymitra</v>
          </cell>
          <cell r="J727" t="str">
            <v>latiloba</v>
          </cell>
          <cell r="K727" t="str">
            <v>S</v>
          </cell>
          <cell r="L727" t="str">
            <v>Wandoo Sun Orchid</v>
          </cell>
        </row>
        <row r="728">
          <cell r="G728" t="str">
            <v>Thelymitra macrophylla</v>
          </cell>
          <cell r="H728">
            <v>966</v>
          </cell>
          <cell r="I728" t="str">
            <v>Thelymitra</v>
          </cell>
          <cell r="J728" t="str">
            <v>macrophylla</v>
          </cell>
          <cell r="K728" t="str">
            <v>S</v>
          </cell>
          <cell r="L728" t="str">
            <v>Scented Sun Orchid</v>
          </cell>
        </row>
        <row r="729">
          <cell r="G729" t="str">
            <v>Thelymitra maculata</v>
          </cell>
          <cell r="H729">
            <v>1021</v>
          </cell>
          <cell r="I729" t="str">
            <v>Thelymitra</v>
          </cell>
          <cell r="J729" t="str">
            <v>maculata</v>
          </cell>
          <cell r="K729" t="str">
            <v>S</v>
          </cell>
          <cell r="L729" t="str">
            <v>Eastern Curly Locks</v>
          </cell>
        </row>
        <row r="730">
          <cell r="G730" t="str">
            <v>Thelymitra magnifica</v>
          </cell>
          <cell r="H730">
            <v>893</v>
          </cell>
          <cell r="I730" t="str">
            <v>Thelymitra</v>
          </cell>
          <cell r="J730" t="str">
            <v>magnifica</v>
          </cell>
          <cell r="K730" t="str">
            <v>S</v>
          </cell>
          <cell r="L730" t="str">
            <v>Crystal Brook Star Orchid</v>
          </cell>
        </row>
        <row r="731">
          <cell r="G731" t="str">
            <v>Thelymitra mucida</v>
          </cell>
          <cell r="H731">
            <v>830</v>
          </cell>
          <cell r="I731" t="str">
            <v>Thelymitra</v>
          </cell>
          <cell r="J731" t="str">
            <v>mucida</v>
          </cell>
          <cell r="K731" t="str">
            <v>S</v>
          </cell>
          <cell r="L731" t="str">
            <v>Plum Orchid</v>
          </cell>
        </row>
        <row r="732">
          <cell r="G732" t="str">
            <v>Thelymitra occidentalis</v>
          </cell>
          <cell r="H732">
            <v>813</v>
          </cell>
          <cell r="I732" t="str">
            <v>Thelymitra</v>
          </cell>
          <cell r="J732" t="str">
            <v>occidentalis</v>
          </cell>
          <cell r="K732" t="str">
            <v>S</v>
          </cell>
          <cell r="L732" t="str">
            <v>Western Azure Sun Orchid</v>
          </cell>
        </row>
        <row r="733">
          <cell r="G733" t="str">
            <v>Thelymitra paludosa</v>
          </cell>
          <cell r="H733">
            <v>825</v>
          </cell>
          <cell r="I733" t="str">
            <v>Thelymitra</v>
          </cell>
          <cell r="J733" t="str">
            <v>paludosa</v>
          </cell>
          <cell r="K733" t="str">
            <v>S</v>
          </cell>
          <cell r="L733" t="str">
            <v>Plain Sun Orchid</v>
          </cell>
        </row>
        <row r="734">
          <cell r="G734" t="str">
            <v>Thelymitra petrophila</v>
          </cell>
          <cell r="H734">
            <v>829</v>
          </cell>
          <cell r="I734" t="str">
            <v>Thelymitra</v>
          </cell>
          <cell r="J734" t="str">
            <v>petrophila</v>
          </cell>
          <cell r="K734" t="str">
            <v>S</v>
          </cell>
          <cell r="L734" t="str">
            <v>Granite Sun Orchid</v>
          </cell>
        </row>
        <row r="735">
          <cell r="G735" t="str">
            <v>Thelymitra psammophila</v>
          </cell>
          <cell r="H735">
            <v>832</v>
          </cell>
          <cell r="I735" t="str">
            <v>Thelymitra</v>
          </cell>
          <cell r="J735" t="str">
            <v>psammophila</v>
          </cell>
          <cell r="K735" t="str">
            <v>S</v>
          </cell>
          <cell r="L735" t="str">
            <v>Sandplain Sun Orchid</v>
          </cell>
        </row>
        <row r="736">
          <cell r="G736" t="str">
            <v>Thelymitra pulcherrima</v>
          </cell>
          <cell r="H736">
            <v>849</v>
          </cell>
          <cell r="I736" t="str">
            <v>Thelymitra</v>
          </cell>
          <cell r="J736" t="str">
            <v>pulcherrima</v>
          </cell>
          <cell r="K736" t="str">
            <v>S</v>
          </cell>
          <cell r="L736" t="str">
            <v>Northern Queen of Sheba</v>
          </cell>
        </row>
        <row r="737">
          <cell r="G737" t="str">
            <v>Thelymitra sargentii</v>
          </cell>
          <cell r="H737">
            <v>833</v>
          </cell>
          <cell r="I737" t="str">
            <v>Thelymitra</v>
          </cell>
          <cell r="J737" t="str">
            <v>sargentii</v>
          </cell>
          <cell r="K737" t="str">
            <v>S</v>
          </cell>
          <cell r="L737" t="str">
            <v>Freckled Sun Orchid</v>
          </cell>
        </row>
        <row r="738">
          <cell r="G738" t="str">
            <v>Thelymitra sp.</v>
          </cell>
          <cell r="H738">
            <v>1255</v>
          </cell>
          <cell r="I738" t="str">
            <v>Thelymitra</v>
          </cell>
          <cell r="J738" t="str">
            <v>sp.</v>
          </cell>
          <cell r="K738" t="str">
            <v>S</v>
          </cell>
          <cell r="L738" t="str">
            <v>Sun Orchid</v>
          </cell>
        </row>
        <row r="739">
          <cell r="G739" t="str">
            <v>Thelymitra sp. 'Denmark'</v>
          </cell>
          <cell r="H739">
            <v>1080</v>
          </cell>
          <cell r="I739" t="str">
            <v>Thelymitra</v>
          </cell>
          <cell r="J739" t="str">
            <v>sp. 'Denmark'</v>
          </cell>
          <cell r="K739" t="str">
            <v>S</v>
          </cell>
          <cell r="L739" t="str">
            <v>Yellow Sun Orchid</v>
          </cell>
        </row>
        <row r="740">
          <cell r="G740" t="str">
            <v>Thelymitra sp. 'late northern'</v>
          </cell>
          <cell r="H740">
            <v>448</v>
          </cell>
          <cell r="I740" t="str">
            <v>Thelymitra</v>
          </cell>
          <cell r="J740" t="str">
            <v>sp. 'late northern'</v>
          </cell>
          <cell r="K740" t="str">
            <v>S</v>
          </cell>
          <cell r="L740" t="str">
            <v>Late Northern Scented Sun Orchid</v>
          </cell>
        </row>
        <row r="741">
          <cell r="G741" t="str">
            <v>Thelymitra sp. 'Murchison'</v>
          </cell>
          <cell r="H741">
            <v>1084</v>
          </cell>
          <cell r="I741" t="str">
            <v>Thelymitra</v>
          </cell>
          <cell r="J741" t="str">
            <v>sp. 'Murchison'</v>
          </cell>
          <cell r="K741" t="str">
            <v>S</v>
          </cell>
          <cell r="L741" t="str">
            <v>Northern Scented Sun Orchid</v>
          </cell>
        </row>
        <row r="742">
          <cell r="G742" t="str">
            <v>Thelymitra sp. 'northern swamps'</v>
          </cell>
          <cell r="H742">
            <v>449</v>
          </cell>
          <cell r="I742" t="str">
            <v>Thelymitra</v>
          </cell>
          <cell r="J742" t="str">
            <v>sp. 'northern swamps'</v>
          </cell>
          <cell r="K742" t="str">
            <v>S</v>
          </cell>
          <cell r="L742" t="str">
            <v>Northern Swamp Scented Sun Orchid</v>
          </cell>
        </row>
        <row r="743">
          <cell r="G743" t="str">
            <v>Thelymitra sp. 'Ongerup'</v>
          </cell>
          <cell r="H743">
            <v>1081</v>
          </cell>
          <cell r="I743" t="str">
            <v>Thelymitra</v>
          </cell>
          <cell r="J743" t="str">
            <v>sp. 'Ongerup'</v>
          </cell>
          <cell r="K743" t="str">
            <v>S</v>
          </cell>
          <cell r="L743" t="str">
            <v>Orange Sun Orchid</v>
          </cell>
        </row>
        <row r="744">
          <cell r="G744" t="str">
            <v>Thelymitra sp. 'reed sun orchid'</v>
          </cell>
          <cell r="H744">
            <v>405</v>
          </cell>
          <cell r="I744" t="str">
            <v>Thelymitra</v>
          </cell>
          <cell r="J744" t="str">
            <v>sp. 'reed sun orchid'</v>
          </cell>
          <cell r="K744" t="str">
            <v>S</v>
          </cell>
          <cell r="L744" t="str">
            <v>Reed sun orchid</v>
          </cell>
        </row>
        <row r="745">
          <cell r="G745" t="str">
            <v>Thelymitra sp. 'south coast'</v>
          </cell>
          <cell r="H745">
            <v>450</v>
          </cell>
          <cell r="I745" t="str">
            <v>Thelymitra</v>
          </cell>
          <cell r="J745" t="str">
            <v>sp. 'south coast'</v>
          </cell>
          <cell r="K745" t="str">
            <v>S</v>
          </cell>
          <cell r="L745" t="str">
            <v>South Coast Sun Orchid</v>
          </cell>
        </row>
        <row r="746">
          <cell r="G746" t="str">
            <v>Thelymitra sp. 'southern granites'</v>
          </cell>
          <cell r="H746">
            <v>407</v>
          </cell>
          <cell r="I746" t="str">
            <v>Thelymitra</v>
          </cell>
          <cell r="J746" t="str">
            <v>sp. 'southern granites'</v>
          </cell>
          <cell r="K746" t="str">
            <v>S</v>
          </cell>
          <cell r="L746" t="str">
            <v>Southern Granites Sun Orchid</v>
          </cell>
        </row>
        <row r="747">
          <cell r="G747" t="str">
            <v>Thelymitra speciosa</v>
          </cell>
          <cell r="H747">
            <v>850</v>
          </cell>
          <cell r="I747" t="str">
            <v>Thelymitra</v>
          </cell>
          <cell r="J747" t="str">
            <v>speciosa</v>
          </cell>
          <cell r="K747" t="str">
            <v>S</v>
          </cell>
          <cell r="L747" t="str">
            <v>Eastern Queen of Sheba</v>
          </cell>
        </row>
        <row r="748">
          <cell r="G748" t="str">
            <v>Thelymitra spiralis</v>
          </cell>
          <cell r="H748">
            <v>810</v>
          </cell>
          <cell r="I748" t="str">
            <v>Thelymitra</v>
          </cell>
          <cell r="J748" t="str">
            <v>spiralis</v>
          </cell>
          <cell r="K748" t="str">
            <v>S</v>
          </cell>
          <cell r="L748" t="str">
            <v>Curly Locks</v>
          </cell>
        </row>
        <row r="749">
          <cell r="G749" t="str">
            <v>Thelymitra stellata</v>
          </cell>
          <cell r="H749">
            <v>835</v>
          </cell>
          <cell r="I749" t="str">
            <v>Thelymitra</v>
          </cell>
          <cell r="J749" t="str">
            <v>stellata</v>
          </cell>
          <cell r="K749" t="str">
            <v>S</v>
          </cell>
          <cell r="L749" t="str">
            <v>Star Orchid</v>
          </cell>
        </row>
        <row r="750">
          <cell r="G750" t="str">
            <v>Thelymitra tigrina</v>
          </cell>
          <cell r="H750">
            <v>836</v>
          </cell>
          <cell r="I750" t="str">
            <v>Thelymitra</v>
          </cell>
          <cell r="J750" t="str">
            <v>tigrina</v>
          </cell>
          <cell r="K750" t="str">
            <v>S</v>
          </cell>
          <cell r="L750" t="str">
            <v>Tiger Orchid</v>
          </cell>
        </row>
        <row r="751">
          <cell r="G751" t="str">
            <v>Thelymitra uliginosa</v>
          </cell>
          <cell r="H751">
            <v>1082</v>
          </cell>
          <cell r="I751" t="str">
            <v>Thelymitra</v>
          </cell>
          <cell r="J751" t="str">
            <v>uliginosa</v>
          </cell>
          <cell r="K751" t="str">
            <v>S</v>
          </cell>
          <cell r="L751" t="str">
            <v>Southern Curly Locks</v>
          </cell>
        </row>
        <row r="752">
          <cell r="G752" t="str">
            <v>Thelymitra variegata</v>
          </cell>
          <cell r="H752">
            <v>837</v>
          </cell>
          <cell r="I752" t="str">
            <v>Thelymitra</v>
          </cell>
          <cell r="J752" t="str">
            <v>variegata</v>
          </cell>
          <cell r="K752" t="str">
            <v>S</v>
          </cell>
          <cell r="L752" t="str">
            <v>Queen of Sheba</v>
          </cell>
        </row>
        <row r="753">
          <cell r="G753" t="str">
            <v>Thelymitra villosa</v>
          </cell>
          <cell r="H753">
            <v>838</v>
          </cell>
          <cell r="I753" t="str">
            <v>Thelymitra</v>
          </cell>
          <cell r="J753" t="str">
            <v>villosa</v>
          </cell>
          <cell r="K753" t="str">
            <v>S</v>
          </cell>
          <cell r="L753" t="str">
            <v>Custard Orchid</v>
          </cell>
        </row>
        <row r="754">
          <cell r="G754" t="str">
            <v>Thelymitra vulgaris</v>
          </cell>
          <cell r="H754">
            <v>831</v>
          </cell>
          <cell r="I754" t="str">
            <v>Thelymitra</v>
          </cell>
          <cell r="J754" t="str">
            <v>vulgaris</v>
          </cell>
          <cell r="K754" t="str">
            <v>S</v>
          </cell>
          <cell r="L754" t="str">
            <v>Slender Sun Orchid</v>
          </cell>
        </row>
        <row r="755">
          <cell r="G755" t="str">
            <v>Thelymitra xanthotricha</v>
          </cell>
          <cell r="H755">
            <v>892</v>
          </cell>
          <cell r="I755" t="str">
            <v>Thelymitra</v>
          </cell>
          <cell r="J755" t="str">
            <v>xanthotricha</v>
          </cell>
          <cell r="K755" t="str">
            <v>S</v>
          </cell>
          <cell r="L755" t="str">
            <v>Yellow Tufted Sun Orchid</v>
          </cell>
        </row>
        <row r="756">
          <cell r="G756" t="str">
            <v>Thelymitra yorkensis</v>
          </cell>
          <cell r="H756">
            <v>820</v>
          </cell>
          <cell r="I756" t="str">
            <v>Thelymitra</v>
          </cell>
          <cell r="J756" t="str">
            <v>yorkensis</v>
          </cell>
          <cell r="K756" t="str">
            <v>S</v>
          </cell>
          <cell r="L756" t="str">
            <v>York Sun Orchid</v>
          </cell>
        </row>
        <row r="757">
          <cell r="G757" t="str">
            <v>Thelymitra z.sp.northern swamps</v>
          </cell>
          <cell r="H757">
            <v>825</v>
          </cell>
          <cell r="I757" t="str">
            <v>Thelymitra</v>
          </cell>
          <cell r="J757" t="str">
            <v>z.sp.northern swamps</v>
          </cell>
          <cell r="K757" t="str">
            <v>S</v>
          </cell>
          <cell r="L757" t="str">
            <v>_Old species name</v>
          </cell>
        </row>
        <row r="758">
          <cell r="G758" t="str">
            <v>xCyanthera glossodiodes</v>
          </cell>
          <cell r="H758">
            <v>1172</v>
          </cell>
          <cell r="I758" t="str">
            <v>xCyanthera</v>
          </cell>
          <cell r="J758" t="str">
            <v>glossodiodes</v>
          </cell>
          <cell r="K758" t="str">
            <v>S</v>
          </cell>
          <cell r="L758" t="str">
            <v>Mauve Rare Orchid</v>
          </cell>
        </row>
        <row r="759">
          <cell r="G759" t="str">
            <v>Zeuxine oblonga</v>
          </cell>
          <cell r="H759">
            <v>1186</v>
          </cell>
          <cell r="I759" t="str">
            <v>Zeuxine</v>
          </cell>
          <cell r="J759" t="str">
            <v>oblonga</v>
          </cell>
          <cell r="K759" t="str">
            <v>N</v>
          </cell>
          <cell r="L759" t="str">
            <v>Common jewel orchid</v>
          </cell>
        </row>
        <row r="760">
          <cell r="G760" t="str">
            <v>Zeuxine sp.</v>
          </cell>
          <cell r="H760">
            <v>2151</v>
          </cell>
          <cell r="I760" t="str">
            <v>Zeuxine</v>
          </cell>
          <cell r="J760" t="str">
            <v>sp.</v>
          </cell>
          <cell r="K760" t="str">
            <v>N</v>
          </cell>
        </row>
        <row r="761">
          <cell r="J761" t="str">
            <v/>
          </cell>
        </row>
      </sheetData>
      <sheetData sheetId="4">
        <row r="3">
          <cell r="M3" t="str">
            <v>Abba River</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refreshError="1">
        <row r="2">
          <cell r="A2" t="str">
            <v>Caladenia × hopperi</v>
          </cell>
          <cell r="B2" t="str">
            <v>Hopper</v>
          </cell>
          <cell r="C2" t="str">
            <v>Steve</v>
          </cell>
          <cell r="D2">
            <v>1978</v>
          </cell>
          <cell r="E2" t="str">
            <v>y</v>
          </cell>
          <cell r="F2" t="str">
            <v>Hopper, Steve</v>
          </cell>
        </row>
        <row r="3">
          <cell r="A3" t="str">
            <v>Caladenia brownii</v>
          </cell>
          <cell r="B3" t="str">
            <v>Brown</v>
          </cell>
          <cell r="C3" t="str">
            <v>Andrew</v>
          </cell>
          <cell r="D3">
            <v>1974</v>
          </cell>
          <cell r="E3" t="str">
            <v>y</v>
          </cell>
          <cell r="F3" t="str">
            <v>Brown, Andrew</v>
          </cell>
        </row>
        <row r="4">
          <cell r="A4" t="str">
            <v>Caladenia busselliana</v>
          </cell>
          <cell r="B4" t="str">
            <v>Bussell</v>
          </cell>
          <cell r="C4" t="str">
            <v>Greg</v>
          </cell>
          <cell r="D4">
            <v>1984</v>
          </cell>
          <cell r="E4" t="str">
            <v>y</v>
          </cell>
          <cell r="F4" t="str">
            <v>Bussell, Greg</v>
          </cell>
        </row>
        <row r="5">
          <cell r="A5" t="str">
            <v>Caladenia dundasiae</v>
          </cell>
          <cell r="B5" t="str">
            <v>Dundas</v>
          </cell>
          <cell r="C5" t="str">
            <v>Patricia</v>
          </cell>
          <cell r="D5">
            <v>1982</v>
          </cell>
          <cell r="E5" t="str">
            <v>y</v>
          </cell>
          <cell r="F5" t="str">
            <v>Dundas, Patricia</v>
          </cell>
        </row>
        <row r="6">
          <cell r="A6" t="str">
            <v>Caladenia exilis subsp. vanleeuwenii</v>
          </cell>
          <cell r="B6" t="str">
            <v>van Leeuwen</v>
          </cell>
          <cell r="C6" t="str">
            <v>Steve</v>
          </cell>
          <cell r="D6">
            <v>1985</v>
          </cell>
          <cell r="E6" t="str">
            <v>y</v>
          </cell>
          <cell r="F6" t="str">
            <v>van Leeuwen, Steve</v>
          </cell>
        </row>
        <row r="7">
          <cell r="A7" t="str">
            <v>Caladenia footeana</v>
          </cell>
          <cell r="B7" t="str">
            <v>Foote</v>
          </cell>
          <cell r="C7" t="str">
            <v>Herb</v>
          </cell>
          <cell r="D7">
            <v>1958</v>
          </cell>
          <cell r="E7" t="str">
            <v>y</v>
          </cell>
          <cell r="F7" t="str">
            <v>Foote, Herb</v>
          </cell>
        </row>
        <row r="8">
          <cell r="A8" t="str">
            <v>Caladenia georgei</v>
          </cell>
          <cell r="B8" t="str">
            <v>George</v>
          </cell>
          <cell r="C8" t="str">
            <v>Alex</v>
          </cell>
          <cell r="D8">
            <v>1974</v>
          </cell>
          <cell r="E8" t="str">
            <v>y</v>
          </cell>
          <cell r="F8" t="str">
            <v>George, Alex</v>
          </cell>
        </row>
        <row r="9">
          <cell r="A9" t="str">
            <v>Caladenia harringtoniae</v>
          </cell>
          <cell r="B9" t="str">
            <v>Harrington</v>
          </cell>
          <cell r="C9" t="str">
            <v>Allison</v>
          </cell>
          <cell r="D9">
            <v>1977</v>
          </cell>
          <cell r="E9" t="str">
            <v>y</v>
          </cell>
          <cell r="F9" t="str">
            <v>Harrington, Allison</v>
          </cell>
        </row>
        <row r="10">
          <cell r="A10" t="str">
            <v>Caladenia heberleana</v>
          </cell>
          <cell r="B10" t="str">
            <v>Heberle</v>
          </cell>
          <cell r="C10" t="str">
            <v>Ron</v>
          </cell>
          <cell r="D10">
            <v>1975</v>
          </cell>
          <cell r="E10" t="str">
            <v>y</v>
          </cell>
          <cell r="F10" t="str">
            <v>Heberle, Ron</v>
          </cell>
        </row>
        <row r="11">
          <cell r="A11" t="str">
            <v>Caladenia hoffmanii</v>
          </cell>
          <cell r="B11" t="str">
            <v>Hoffman</v>
          </cell>
          <cell r="C11" t="str">
            <v>Noel</v>
          </cell>
          <cell r="D11" t="str">
            <v>1976?</v>
          </cell>
          <cell r="E11" t="str">
            <v>y</v>
          </cell>
          <cell r="F11" t="str">
            <v>Hoffman, Noel</v>
          </cell>
        </row>
        <row r="12">
          <cell r="A12" t="str">
            <v>Caladenia hopperiana</v>
          </cell>
          <cell r="B12" t="str">
            <v>Hopper</v>
          </cell>
          <cell r="C12" t="str">
            <v>Steve</v>
          </cell>
          <cell r="D12">
            <v>1978</v>
          </cell>
          <cell r="E12" t="str">
            <v>y</v>
          </cell>
          <cell r="F12" t="str">
            <v>Hopper, Steve</v>
          </cell>
        </row>
        <row r="13">
          <cell r="A13" t="str">
            <v>Caladenia lodgeana</v>
          </cell>
          <cell r="B13" t="str">
            <v>Lodge</v>
          </cell>
          <cell r="C13" t="str">
            <v>Harry</v>
          </cell>
          <cell r="D13">
            <v>1974</v>
          </cell>
          <cell r="E13" t="str">
            <v>y</v>
          </cell>
          <cell r="F13" t="str">
            <v>Lodge, Harry</v>
          </cell>
        </row>
        <row r="14">
          <cell r="A14" t="str">
            <v>Caladenia longicauda subsp. merrittii</v>
          </cell>
          <cell r="B14" t="str">
            <v>Merritt</v>
          </cell>
          <cell r="C14" t="str">
            <v>Wayne</v>
          </cell>
          <cell r="D14">
            <v>1987</v>
          </cell>
          <cell r="E14" t="str">
            <v>y</v>
          </cell>
          <cell r="F14" t="str">
            <v>Merritt, Wayne</v>
          </cell>
        </row>
        <row r="15">
          <cell r="A15" t="str">
            <v>Caladenia startiorum</v>
          </cell>
          <cell r="B15" t="str">
            <v>Start</v>
          </cell>
          <cell r="C15" t="str">
            <v>Family</v>
          </cell>
          <cell r="D15">
            <v>1992</v>
          </cell>
          <cell r="E15" t="str">
            <v>y</v>
          </cell>
          <cell r="F15" t="str">
            <v>Start, Family</v>
          </cell>
        </row>
        <row r="16">
          <cell r="A16" t="str">
            <v>Caladenia swartsiorum</v>
          </cell>
          <cell r="B16" t="str">
            <v>Swarts</v>
          </cell>
          <cell r="C16" t="str">
            <v>Eric</v>
          </cell>
          <cell r="D16">
            <v>1988</v>
          </cell>
          <cell r="E16" t="str">
            <v>y</v>
          </cell>
          <cell r="F16" t="str">
            <v>Swarts, Eric</v>
          </cell>
        </row>
        <row r="17">
          <cell r="A17" t="str">
            <v>Caladenia voigtii</v>
          </cell>
          <cell r="B17" t="str">
            <v>Voigt</v>
          </cell>
          <cell r="C17" t="str">
            <v>Don</v>
          </cell>
          <cell r="D17" t="str">
            <v>1975?</v>
          </cell>
          <cell r="E17" t="str">
            <v>y</v>
          </cell>
          <cell r="F17" t="str">
            <v>Voigt, Don</v>
          </cell>
        </row>
        <row r="18">
          <cell r="A18" t="str">
            <v>Caladenia wanosa</v>
          </cell>
          <cell r="B18" t="str">
            <v>WANOSCG</v>
          </cell>
          <cell r="D18">
            <v>1974</v>
          </cell>
          <cell r="E18" t="str">
            <v>y</v>
          </cell>
          <cell r="F18" t="str">
            <v>WANOSCG</v>
          </cell>
        </row>
        <row r="19">
          <cell r="A19" t="str">
            <v>Caladenia williamsiae</v>
          </cell>
          <cell r="B19" t="str">
            <v>Williams</v>
          </cell>
          <cell r="C19" t="str">
            <v>Judy</v>
          </cell>
          <cell r="D19">
            <v>1987</v>
          </cell>
          <cell r="E19" t="str">
            <v>y</v>
          </cell>
          <cell r="F19" t="str">
            <v>Williams, Judy</v>
          </cell>
        </row>
        <row r="20">
          <cell r="A20" t="str">
            <v>Diuris brockmanii</v>
          </cell>
          <cell r="B20" t="str">
            <v>Brockman</v>
          </cell>
          <cell r="C20" t="str">
            <v>Garry</v>
          </cell>
          <cell r="D20">
            <v>1994</v>
          </cell>
          <cell r="E20" t="str">
            <v>y</v>
          </cell>
          <cell r="F20" t="str">
            <v>Brockman, Garry</v>
          </cell>
        </row>
        <row r="21">
          <cell r="A21" t="str">
            <v>Diuris heberlei</v>
          </cell>
          <cell r="B21" t="str">
            <v>Heberle</v>
          </cell>
          <cell r="C21" t="str">
            <v>Ron</v>
          </cell>
          <cell r="D21">
            <v>1975</v>
          </cell>
          <cell r="E21" t="str">
            <v>y</v>
          </cell>
          <cell r="F21" t="str">
            <v>Heberle, Ron</v>
          </cell>
        </row>
        <row r="22">
          <cell r="A22" t="str">
            <v>Paracaleana brockmanii</v>
          </cell>
          <cell r="B22" t="str">
            <v>Brockman</v>
          </cell>
          <cell r="C22" t="str">
            <v>Garry</v>
          </cell>
          <cell r="D22">
            <v>1994</v>
          </cell>
          <cell r="E22" t="str">
            <v>y</v>
          </cell>
          <cell r="F22" t="str">
            <v>Brockman, Garry</v>
          </cell>
        </row>
        <row r="23">
          <cell r="A23" t="str">
            <v>Paracaleana dixonii</v>
          </cell>
          <cell r="B23" t="str">
            <v>Dixon</v>
          </cell>
          <cell r="C23" t="str">
            <v>Kingsley</v>
          </cell>
          <cell r="D23">
            <v>1985</v>
          </cell>
          <cell r="E23" t="str">
            <v>y</v>
          </cell>
          <cell r="F23" t="str">
            <v>Dixon, Kingsley</v>
          </cell>
        </row>
        <row r="24">
          <cell r="A24" t="str">
            <v>Paracaleana hortiorum</v>
          </cell>
          <cell r="B24" t="str">
            <v>Hort</v>
          </cell>
          <cell r="C24" t="str">
            <v>Fred &amp; Jean</v>
          </cell>
          <cell r="D24" t="str">
            <v>?</v>
          </cell>
          <cell r="E24" t="str">
            <v>y</v>
          </cell>
          <cell r="F24" t="str">
            <v>Hort, Fred &amp; Jean</v>
          </cell>
        </row>
        <row r="25">
          <cell r="A25" t="str">
            <v>Prasophyllum paulinae</v>
          </cell>
          <cell r="B25" t="str">
            <v>Heberle</v>
          </cell>
          <cell r="C25" t="str">
            <v>Pauline</v>
          </cell>
          <cell r="D25">
            <v>1975</v>
          </cell>
          <cell r="E25"/>
          <cell r="F25" t="str">
            <v>Heberle, Pauline</v>
          </cell>
        </row>
        <row r="26">
          <cell r="A26" t="str">
            <v>Pterostylis frenchii</v>
          </cell>
          <cell r="B26" t="str">
            <v>French</v>
          </cell>
          <cell r="C26" t="str">
            <v>Christopher</v>
          </cell>
          <cell r="D26">
            <v>1987</v>
          </cell>
          <cell r="E26" t="str">
            <v>y</v>
          </cell>
          <cell r="F26" t="str">
            <v>French, Christopher</v>
          </cell>
        </row>
        <row r="27">
          <cell r="A27" t="str">
            <v>Pterostylis heberlei</v>
          </cell>
          <cell r="B27" t="str">
            <v>Heberle</v>
          </cell>
          <cell r="C27" t="str">
            <v>Ron</v>
          </cell>
          <cell r="D27">
            <v>1975</v>
          </cell>
          <cell r="E27" t="str">
            <v>y</v>
          </cell>
          <cell r="F27" t="str">
            <v>Heberle, Ron</v>
          </cell>
        </row>
        <row r="28">
          <cell r="A28" t="str">
            <v>Pterostylis jacksonii</v>
          </cell>
          <cell r="B28" t="str">
            <v>Jackson</v>
          </cell>
          <cell r="C28" t="str">
            <v>Bill</v>
          </cell>
          <cell r="D28">
            <v>1986</v>
          </cell>
          <cell r="E28" t="str">
            <v>RSN</v>
          </cell>
          <cell r="F28" t="str">
            <v>Jackson, Bill</v>
          </cell>
        </row>
        <row r="29">
          <cell r="A29" t="str">
            <v>Pterostylis voigtii</v>
          </cell>
          <cell r="B29" t="str">
            <v>Voigt</v>
          </cell>
          <cell r="C29" t="str">
            <v>Don</v>
          </cell>
          <cell r="D29" t="str">
            <v>1975?</v>
          </cell>
          <cell r="E29" t="str">
            <v>y</v>
          </cell>
          <cell r="F29" t="str">
            <v>Voigt, Don</v>
          </cell>
        </row>
        <row r="30">
          <cell r="A30" t="str">
            <v>Thelymitra frenchii</v>
          </cell>
          <cell r="B30" t="str">
            <v>French</v>
          </cell>
          <cell r="C30" t="str">
            <v>Christopher</v>
          </cell>
          <cell r="D30">
            <v>1987</v>
          </cell>
          <cell r="E30" t="str">
            <v>y</v>
          </cell>
          <cell r="F30" t="str">
            <v>French, Christopher</v>
          </cell>
        </row>
        <row r="31">
          <cell r="A31" t="str">
            <v>Thelymitra jacksonii</v>
          </cell>
          <cell r="B31" t="str">
            <v>Jackson</v>
          </cell>
          <cell r="C31" t="str">
            <v>Bill</v>
          </cell>
          <cell r="D31">
            <v>1986</v>
          </cell>
          <cell r="E31" t="str">
            <v>y</v>
          </cell>
          <cell r="F31" t="str">
            <v>Jackson, Bill</v>
          </cell>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hyperlink" Target="https://en.wikipedia.org/wiki/Local_government_areas_of_Western_Australia" TargetMode="External"/><Relationship Id="rId2" Type="http://schemas.openxmlformats.org/officeDocument/2006/relationships/hyperlink" Target="https://en.wikipedia.org/wiki/Local_government_areas_of_Western_Australia" TargetMode="External"/><Relationship Id="rId1" Type="http://schemas.openxmlformats.org/officeDocument/2006/relationships/hyperlink" Target="https://en.wikipedia.org/wiki/Local_government_areas_of_Western_Australia"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174B-BBF2-4C10-B679-E7E3C51EB1B4}">
  <sheetPr codeName="Sheet4"/>
  <dimension ref="A1:A3"/>
  <sheetViews>
    <sheetView zoomScale="85" zoomScaleNormal="85" workbookViewId="0">
      <selection activeCell="A12" sqref="A12"/>
    </sheetView>
  </sheetViews>
  <sheetFormatPr defaultColWidth="9.140625" defaultRowHeight="15" x14ac:dyDescent="0.25"/>
  <cols>
    <col min="1" max="1" width="175.7109375" customWidth="1"/>
  </cols>
  <sheetData>
    <row r="1" spans="1:1" x14ac:dyDescent="0.25">
      <c r="A1" s="94" t="s">
        <v>4600</v>
      </c>
    </row>
    <row r="2" spans="1:1" x14ac:dyDescent="0.25">
      <c r="A2" s="146" t="s">
        <v>7986</v>
      </c>
    </row>
    <row r="3" spans="1:1" ht="300" x14ac:dyDescent="0.25">
      <c r="A3" s="93" t="s">
        <v>7987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CU2007"/>
  <sheetViews>
    <sheetView tabSelected="1" zoomScale="80" zoomScaleNormal="80" workbookViewId="0">
      <pane xSplit="1" ySplit="3" topLeftCell="B4" activePane="bottomRight" state="frozen"/>
      <selection pane="topRight" activeCell="B1" sqref="B1"/>
      <selection pane="bottomLeft" activeCell="A4" sqref="A4"/>
      <selection pane="bottomRight" activeCell="W11" sqref="W11"/>
    </sheetView>
  </sheetViews>
  <sheetFormatPr defaultRowHeight="15" outlineLevelCol="1" x14ac:dyDescent="0.25"/>
  <cols>
    <col min="1" max="1" width="5.5703125" bestFit="1" customWidth="1"/>
    <col min="2" max="2" width="14.5703125" customWidth="1"/>
    <col min="3" max="3" width="16" customWidth="1"/>
    <col min="4" max="4" width="13.85546875" customWidth="1"/>
    <col min="5" max="5" width="17.140625" bestFit="1" customWidth="1"/>
    <col min="6" max="6" width="15.140625" customWidth="1"/>
    <col min="7" max="7" width="19.7109375" customWidth="1"/>
    <col min="8" max="8" width="21.28515625" customWidth="1"/>
    <col min="9" max="9" width="29.7109375" customWidth="1"/>
    <col min="10" max="10" width="15.28515625" bestFit="1" customWidth="1" outlineLevel="1"/>
    <col min="11" max="11" width="9.7109375" customWidth="1"/>
    <col min="12" max="12" width="12.42578125" customWidth="1"/>
    <col min="13" max="13" width="16" customWidth="1"/>
    <col min="14" max="14" width="15.7109375" hidden="1" customWidth="1" outlineLevel="1"/>
    <col min="15" max="16" width="10.85546875" hidden="1" customWidth="1" outlineLevel="1"/>
    <col min="17" max="17" width="14.28515625" hidden="1" customWidth="1" outlineLevel="1"/>
    <col min="18" max="18" width="18.85546875" hidden="1" customWidth="1" outlineLevel="1"/>
    <col min="19" max="19" width="10.85546875" hidden="1" customWidth="1" outlineLevel="1"/>
    <col min="20" max="20" width="12.42578125" hidden="1" customWidth="1" outlineLevel="1"/>
    <col min="21" max="21" width="14" hidden="1" customWidth="1" outlineLevel="1"/>
    <col min="22" max="22" width="14.7109375" customWidth="1" collapsed="1"/>
    <col min="23" max="23" width="27.28515625" customWidth="1"/>
    <col min="24" max="24" width="24.140625" customWidth="1"/>
    <col min="25" max="25" width="27.28515625" customWidth="1"/>
    <col min="26" max="26" width="12.85546875" customWidth="1"/>
    <col min="27" max="27" width="15.28515625" customWidth="1"/>
    <col min="28" max="28" width="13.85546875" hidden="1" customWidth="1" outlineLevel="1"/>
    <col min="29" max="29" width="8.140625" hidden="1" customWidth="1" outlineLevel="1"/>
    <col min="30" max="30" width="9.140625" customWidth="1" collapsed="1"/>
    <col min="31" max="31" width="9.140625" customWidth="1"/>
    <col min="32" max="32" width="9.7109375" customWidth="1"/>
    <col min="33" max="33" width="10.42578125" customWidth="1"/>
    <col min="34" max="34" width="10.7109375" customWidth="1"/>
    <col min="35" max="35" width="13" customWidth="1"/>
    <col min="36" max="36" width="16" customWidth="1"/>
    <col min="37" max="37" width="21" customWidth="1"/>
    <col min="38" max="38" width="11" customWidth="1"/>
    <col min="39" max="39" width="14.85546875" customWidth="1"/>
    <col min="40" max="40" width="13" customWidth="1"/>
    <col min="41" max="41" width="14.42578125" customWidth="1"/>
    <col min="42" max="42" width="28.85546875" customWidth="1"/>
    <col min="43" max="44" width="8.140625" hidden="1" customWidth="1" outlineLevel="1"/>
    <col min="45" max="45" width="6.7109375" hidden="1" customWidth="1" outlineLevel="1"/>
    <col min="46" max="46" width="8.140625" hidden="1" customWidth="1" outlineLevel="1"/>
    <col min="47" max="47" width="5.85546875" hidden="1" customWidth="1" outlineLevel="1"/>
    <col min="48" max="48" width="5.5703125" hidden="1" customWidth="1" outlineLevel="1"/>
    <col min="49" max="49" width="4.7109375" hidden="1" customWidth="1" outlineLevel="1"/>
    <col min="50" max="51" width="9.140625" hidden="1" customWidth="1" outlineLevel="1"/>
    <col min="52" max="52" width="31.28515625" customWidth="1" collapsed="1"/>
    <col min="53" max="53" width="11.28515625" customWidth="1"/>
    <col min="54" max="54" width="12.7109375" customWidth="1"/>
    <col min="55" max="56" width="9.85546875" hidden="1" customWidth="1"/>
    <col min="57" max="57" width="9.7109375" hidden="1" customWidth="1"/>
    <col min="58" max="58" width="20.28515625" customWidth="1"/>
    <col min="59" max="59" width="9.140625" customWidth="1"/>
    <col min="276" max="276" width="4.42578125" bestFit="1" customWidth="1"/>
    <col min="277" max="277" width="14.7109375" customWidth="1"/>
    <col min="278" max="278" width="13.140625" customWidth="1"/>
    <col min="279" max="279" width="13.28515625" customWidth="1"/>
    <col min="280" max="280" width="13.85546875" customWidth="1"/>
    <col min="281" max="281" width="17.42578125" customWidth="1"/>
    <col min="282" max="282" width="21.28515625" customWidth="1"/>
    <col min="283" max="283" width="29.7109375" customWidth="1"/>
    <col min="284" max="284" width="9.7109375" customWidth="1"/>
    <col min="285" max="286" width="10.85546875" customWidth="1"/>
    <col min="287" max="287" width="14.7109375" customWidth="1"/>
    <col min="288" max="288" width="22.42578125" customWidth="1"/>
    <col min="289" max="289" width="25" customWidth="1"/>
    <col min="290" max="290" width="12.85546875" customWidth="1"/>
    <col min="291" max="291" width="9.42578125" customWidth="1"/>
    <col min="292" max="292" width="13.85546875" customWidth="1"/>
    <col min="293" max="293" width="8.140625" customWidth="1"/>
    <col min="294" max="294" width="23.42578125" customWidth="1"/>
    <col min="295" max="296" width="8.140625" bestFit="1" customWidth="1"/>
    <col min="297" max="297" width="8.42578125" bestFit="1" customWidth="1"/>
    <col min="298" max="298" width="6.7109375" bestFit="1" customWidth="1"/>
    <col min="299" max="299" width="8.140625" customWidth="1"/>
    <col min="300" max="300" width="5.85546875" customWidth="1"/>
    <col min="301" max="301" width="5.5703125" bestFit="1" customWidth="1"/>
    <col min="302" max="302" width="4.7109375" bestFit="1" customWidth="1"/>
    <col min="532" max="532" width="4.42578125" bestFit="1" customWidth="1"/>
    <col min="533" max="533" width="14.7109375" customWidth="1"/>
    <col min="534" max="534" width="13.140625" customWidth="1"/>
    <col min="535" max="535" width="13.28515625" customWidth="1"/>
    <col min="536" max="536" width="13.85546875" customWidth="1"/>
    <col min="537" max="537" width="17.42578125" customWidth="1"/>
    <col min="538" max="538" width="21.28515625" customWidth="1"/>
    <col min="539" max="539" width="29.7109375" customWidth="1"/>
    <col min="540" max="540" width="9.7109375" customWidth="1"/>
    <col min="541" max="542" width="10.85546875" customWidth="1"/>
    <col min="543" max="543" width="14.7109375" customWidth="1"/>
    <col min="544" max="544" width="22.42578125" customWidth="1"/>
    <col min="545" max="545" width="25" customWidth="1"/>
    <col min="546" max="546" width="12.85546875" customWidth="1"/>
    <col min="547" max="547" width="9.42578125" customWidth="1"/>
    <col min="548" max="548" width="13.85546875" customWidth="1"/>
    <col min="549" max="549" width="8.140625" customWidth="1"/>
    <col min="550" max="550" width="23.42578125" customWidth="1"/>
    <col min="551" max="552" width="8.140625" bestFit="1" customWidth="1"/>
    <col min="553" max="553" width="8.42578125" bestFit="1" customWidth="1"/>
    <col min="554" max="554" width="6.7109375" bestFit="1" customWidth="1"/>
    <col min="555" max="555" width="8.140625" customWidth="1"/>
    <col min="556" max="556" width="5.85546875" customWidth="1"/>
    <col min="557" max="557" width="5.5703125" bestFit="1" customWidth="1"/>
    <col min="558" max="558" width="4.7109375" bestFit="1" customWidth="1"/>
    <col min="788" max="788" width="4.42578125" bestFit="1" customWidth="1"/>
    <col min="789" max="789" width="14.7109375" customWidth="1"/>
    <col min="790" max="790" width="13.140625" customWidth="1"/>
    <col min="791" max="791" width="13.28515625" customWidth="1"/>
    <col min="792" max="792" width="13.85546875" customWidth="1"/>
    <col min="793" max="793" width="17.42578125" customWidth="1"/>
    <col min="794" max="794" width="21.28515625" customWidth="1"/>
    <col min="795" max="795" width="29.7109375" customWidth="1"/>
    <col min="796" max="796" width="9.7109375" customWidth="1"/>
    <col min="797" max="798" width="10.85546875" customWidth="1"/>
    <col min="799" max="799" width="14.7109375" customWidth="1"/>
    <col min="800" max="800" width="22.42578125" customWidth="1"/>
    <col min="801" max="801" width="25" customWidth="1"/>
    <col min="802" max="802" width="12.85546875" customWidth="1"/>
    <col min="803" max="803" width="9.42578125" customWidth="1"/>
    <col min="804" max="804" width="13.85546875" customWidth="1"/>
    <col min="805" max="805" width="8.140625" customWidth="1"/>
    <col min="806" max="806" width="23.42578125" customWidth="1"/>
    <col min="807" max="808" width="8.140625" bestFit="1" customWidth="1"/>
    <col min="809" max="809" width="8.42578125" bestFit="1" customWidth="1"/>
    <col min="810" max="810" width="6.7109375" bestFit="1" customWidth="1"/>
    <col min="811" max="811" width="8.140625" customWidth="1"/>
    <col min="812" max="812" width="5.85546875" customWidth="1"/>
    <col min="813" max="813" width="5.5703125" bestFit="1" customWidth="1"/>
    <col min="814" max="814" width="4.7109375" bestFit="1" customWidth="1"/>
    <col min="1044" max="1044" width="4.42578125" bestFit="1" customWidth="1"/>
    <col min="1045" max="1045" width="14.7109375" customWidth="1"/>
    <col min="1046" max="1046" width="13.140625" customWidth="1"/>
    <col min="1047" max="1047" width="13.28515625" customWidth="1"/>
    <col min="1048" max="1048" width="13.85546875" customWidth="1"/>
    <col min="1049" max="1049" width="17.42578125" customWidth="1"/>
    <col min="1050" max="1050" width="21.28515625" customWidth="1"/>
    <col min="1051" max="1051" width="29.7109375" customWidth="1"/>
    <col min="1052" max="1052" width="9.7109375" customWidth="1"/>
    <col min="1053" max="1054" width="10.85546875" customWidth="1"/>
    <col min="1055" max="1055" width="14.7109375" customWidth="1"/>
    <col min="1056" max="1056" width="22.42578125" customWidth="1"/>
    <col min="1057" max="1057" width="25" customWidth="1"/>
    <col min="1058" max="1058" width="12.85546875" customWidth="1"/>
    <col min="1059" max="1059" width="9.42578125" customWidth="1"/>
    <col min="1060" max="1060" width="13.85546875" customWidth="1"/>
    <col min="1061" max="1061" width="8.140625" customWidth="1"/>
    <col min="1062" max="1062" width="23.42578125" customWidth="1"/>
    <col min="1063" max="1064" width="8.140625" bestFit="1" customWidth="1"/>
    <col min="1065" max="1065" width="8.42578125" bestFit="1" customWidth="1"/>
    <col min="1066" max="1066" width="6.7109375" bestFit="1" customWidth="1"/>
    <col min="1067" max="1067" width="8.140625" customWidth="1"/>
    <col min="1068" max="1068" width="5.85546875" customWidth="1"/>
    <col min="1069" max="1069" width="5.5703125" bestFit="1" customWidth="1"/>
    <col min="1070" max="1070" width="4.7109375" bestFit="1" customWidth="1"/>
    <col min="1300" max="1300" width="4.42578125" bestFit="1" customWidth="1"/>
    <col min="1301" max="1301" width="14.7109375" customWidth="1"/>
    <col min="1302" max="1302" width="13.140625" customWidth="1"/>
    <col min="1303" max="1303" width="13.28515625" customWidth="1"/>
    <col min="1304" max="1304" width="13.85546875" customWidth="1"/>
    <col min="1305" max="1305" width="17.42578125" customWidth="1"/>
    <col min="1306" max="1306" width="21.28515625" customWidth="1"/>
    <col min="1307" max="1307" width="29.7109375" customWidth="1"/>
    <col min="1308" max="1308" width="9.7109375" customWidth="1"/>
    <col min="1309" max="1310" width="10.85546875" customWidth="1"/>
    <col min="1311" max="1311" width="14.7109375" customWidth="1"/>
    <col min="1312" max="1312" width="22.42578125" customWidth="1"/>
    <col min="1313" max="1313" width="25" customWidth="1"/>
    <col min="1314" max="1314" width="12.85546875" customWidth="1"/>
    <col min="1315" max="1315" width="9.42578125" customWidth="1"/>
    <col min="1316" max="1316" width="13.85546875" customWidth="1"/>
    <col min="1317" max="1317" width="8.140625" customWidth="1"/>
    <col min="1318" max="1318" width="23.42578125" customWidth="1"/>
    <col min="1319" max="1320" width="8.140625" bestFit="1" customWidth="1"/>
    <col min="1321" max="1321" width="8.42578125" bestFit="1" customWidth="1"/>
    <col min="1322" max="1322" width="6.7109375" bestFit="1" customWidth="1"/>
    <col min="1323" max="1323" width="8.140625" customWidth="1"/>
    <col min="1324" max="1324" width="5.85546875" customWidth="1"/>
    <col min="1325" max="1325" width="5.5703125" bestFit="1" customWidth="1"/>
    <col min="1326" max="1326" width="4.7109375" bestFit="1" customWidth="1"/>
    <col min="1556" max="1556" width="4.42578125" bestFit="1" customWidth="1"/>
    <col min="1557" max="1557" width="14.7109375" customWidth="1"/>
    <col min="1558" max="1558" width="13.140625" customWidth="1"/>
    <col min="1559" max="1559" width="13.28515625" customWidth="1"/>
    <col min="1560" max="1560" width="13.85546875" customWidth="1"/>
    <col min="1561" max="1561" width="17.42578125" customWidth="1"/>
    <col min="1562" max="1562" width="21.28515625" customWidth="1"/>
    <col min="1563" max="1563" width="29.7109375" customWidth="1"/>
    <col min="1564" max="1564" width="9.7109375" customWidth="1"/>
    <col min="1565" max="1566" width="10.85546875" customWidth="1"/>
    <col min="1567" max="1567" width="14.7109375" customWidth="1"/>
    <col min="1568" max="1568" width="22.42578125" customWidth="1"/>
    <col min="1569" max="1569" width="25" customWidth="1"/>
    <col min="1570" max="1570" width="12.85546875" customWidth="1"/>
    <col min="1571" max="1571" width="9.42578125" customWidth="1"/>
    <col min="1572" max="1572" width="13.85546875" customWidth="1"/>
    <col min="1573" max="1573" width="8.140625" customWidth="1"/>
    <col min="1574" max="1574" width="23.42578125" customWidth="1"/>
    <col min="1575" max="1576" width="8.140625" bestFit="1" customWidth="1"/>
    <col min="1577" max="1577" width="8.42578125" bestFit="1" customWidth="1"/>
    <col min="1578" max="1578" width="6.7109375" bestFit="1" customWidth="1"/>
    <col min="1579" max="1579" width="8.140625" customWidth="1"/>
    <col min="1580" max="1580" width="5.85546875" customWidth="1"/>
    <col min="1581" max="1581" width="5.5703125" bestFit="1" customWidth="1"/>
    <col min="1582" max="1582" width="4.7109375" bestFit="1" customWidth="1"/>
    <col min="1812" max="1812" width="4.42578125" bestFit="1" customWidth="1"/>
    <col min="1813" max="1813" width="14.7109375" customWidth="1"/>
    <col min="1814" max="1814" width="13.140625" customWidth="1"/>
    <col min="1815" max="1815" width="13.28515625" customWidth="1"/>
    <col min="1816" max="1816" width="13.85546875" customWidth="1"/>
    <col min="1817" max="1817" width="17.42578125" customWidth="1"/>
    <col min="1818" max="1818" width="21.28515625" customWidth="1"/>
    <col min="1819" max="1819" width="29.7109375" customWidth="1"/>
    <col min="1820" max="1820" width="9.7109375" customWidth="1"/>
    <col min="1821" max="1822" width="10.85546875" customWidth="1"/>
    <col min="1823" max="1823" width="14.7109375" customWidth="1"/>
    <col min="1824" max="1824" width="22.42578125" customWidth="1"/>
    <col min="1825" max="1825" width="25" customWidth="1"/>
    <col min="1826" max="1826" width="12.85546875" customWidth="1"/>
    <col min="1827" max="1827" width="9.42578125" customWidth="1"/>
    <col min="1828" max="1828" width="13.85546875" customWidth="1"/>
    <col min="1829" max="1829" width="8.140625" customWidth="1"/>
    <col min="1830" max="1830" width="23.42578125" customWidth="1"/>
    <col min="1831" max="1832" width="8.140625" bestFit="1" customWidth="1"/>
    <col min="1833" max="1833" width="8.42578125" bestFit="1" customWidth="1"/>
    <col min="1834" max="1834" width="6.7109375" bestFit="1" customWidth="1"/>
    <col min="1835" max="1835" width="8.140625" customWidth="1"/>
    <col min="1836" max="1836" width="5.85546875" customWidth="1"/>
    <col min="1837" max="1837" width="5.5703125" bestFit="1" customWidth="1"/>
    <col min="1838" max="1838" width="4.7109375" bestFit="1" customWidth="1"/>
    <col min="2068" max="2068" width="4.42578125" bestFit="1" customWidth="1"/>
    <col min="2069" max="2069" width="14.7109375" customWidth="1"/>
    <col min="2070" max="2070" width="13.140625" customWidth="1"/>
    <col min="2071" max="2071" width="13.28515625" customWidth="1"/>
    <col min="2072" max="2072" width="13.85546875" customWidth="1"/>
    <col min="2073" max="2073" width="17.42578125" customWidth="1"/>
    <col min="2074" max="2074" width="21.28515625" customWidth="1"/>
    <col min="2075" max="2075" width="29.7109375" customWidth="1"/>
    <col min="2076" max="2076" width="9.7109375" customWidth="1"/>
    <col min="2077" max="2078" width="10.85546875" customWidth="1"/>
    <col min="2079" max="2079" width="14.7109375" customWidth="1"/>
    <col min="2080" max="2080" width="22.42578125" customWidth="1"/>
    <col min="2081" max="2081" width="25" customWidth="1"/>
    <col min="2082" max="2082" width="12.85546875" customWidth="1"/>
    <col min="2083" max="2083" width="9.42578125" customWidth="1"/>
    <col min="2084" max="2084" width="13.85546875" customWidth="1"/>
    <col min="2085" max="2085" width="8.140625" customWidth="1"/>
    <col min="2086" max="2086" width="23.42578125" customWidth="1"/>
    <col min="2087" max="2088" width="8.140625" bestFit="1" customWidth="1"/>
    <col min="2089" max="2089" width="8.42578125" bestFit="1" customWidth="1"/>
    <col min="2090" max="2090" width="6.7109375" bestFit="1" customWidth="1"/>
    <col min="2091" max="2091" width="8.140625" customWidth="1"/>
    <col min="2092" max="2092" width="5.85546875" customWidth="1"/>
    <col min="2093" max="2093" width="5.5703125" bestFit="1" customWidth="1"/>
    <col min="2094" max="2094" width="4.7109375" bestFit="1" customWidth="1"/>
    <col min="2324" max="2324" width="4.42578125" bestFit="1" customWidth="1"/>
    <col min="2325" max="2325" width="14.7109375" customWidth="1"/>
    <col min="2326" max="2326" width="13.140625" customWidth="1"/>
    <col min="2327" max="2327" width="13.28515625" customWidth="1"/>
    <col min="2328" max="2328" width="13.85546875" customWidth="1"/>
    <col min="2329" max="2329" width="17.42578125" customWidth="1"/>
    <col min="2330" max="2330" width="21.28515625" customWidth="1"/>
    <col min="2331" max="2331" width="29.7109375" customWidth="1"/>
    <col min="2332" max="2332" width="9.7109375" customWidth="1"/>
    <col min="2333" max="2334" width="10.85546875" customWidth="1"/>
    <col min="2335" max="2335" width="14.7109375" customWidth="1"/>
    <col min="2336" max="2336" width="22.42578125" customWidth="1"/>
    <col min="2337" max="2337" width="25" customWidth="1"/>
    <col min="2338" max="2338" width="12.85546875" customWidth="1"/>
    <col min="2339" max="2339" width="9.42578125" customWidth="1"/>
    <col min="2340" max="2340" width="13.85546875" customWidth="1"/>
    <col min="2341" max="2341" width="8.140625" customWidth="1"/>
    <col min="2342" max="2342" width="23.42578125" customWidth="1"/>
    <col min="2343" max="2344" width="8.140625" bestFit="1" customWidth="1"/>
    <col min="2345" max="2345" width="8.42578125" bestFit="1" customWidth="1"/>
    <col min="2346" max="2346" width="6.7109375" bestFit="1" customWidth="1"/>
    <col min="2347" max="2347" width="8.140625" customWidth="1"/>
    <col min="2348" max="2348" width="5.85546875" customWidth="1"/>
    <col min="2349" max="2349" width="5.5703125" bestFit="1" customWidth="1"/>
    <col min="2350" max="2350" width="4.7109375" bestFit="1" customWidth="1"/>
    <col min="2580" max="2580" width="4.42578125" bestFit="1" customWidth="1"/>
    <col min="2581" max="2581" width="14.7109375" customWidth="1"/>
    <col min="2582" max="2582" width="13.140625" customWidth="1"/>
    <col min="2583" max="2583" width="13.28515625" customWidth="1"/>
    <col min="2584" max="2584" width="13.85546875" customWidth="1"/>
    <col min="2585" max="2585" width="17.42578125" customWidth="1"/>
    <col min="2586" max="2586" width="21.28515625" customWidth="1"/>
    <col min="2587" max="2587" width="29.7109375" customWidth="1"/>
    <col min="2588" max="2588" width="9.7109375" customWidth="1"/>
    <col min="2589" max="2590" width="10.85546875" customWidth="1"/>
    <col min="2591" max="2591" width="14.7109375" customWidth="1"/>
    <col min="2592" max="2592" width="22.42578125" customWidth="1"/>
    <col min="2593" max="2593" width="25" customWidth="1"/>
    <col min="2594" max="2594" width="12.85546875" customWidth="1"/>
    <col min="2595" max="2595" width="9.42578125" customWidth="1"/>
    <col min="2596" max="2596" width="13.85546875" customWidth="1"/>
    <col min="2597" max="2597" width="8.140625" customWidth="1"/>
    <col min="2598" max="2598" width="23.42578125" customWidth="1"/>
    <col min="2599" max="2600" width="8.140625" bestFit="1" customWidth="1"/>
    <col min="2601" max="2601" width="8.42578125" bestFit="1" customWidth="1"/>
    <col min="2602" max="2602" width="6.7109375" bestFit="1" customWidth="1"/>
    <col min="2603" max="2603" width="8.140625" customWidth="1"/>
    <col min="2604" max="2604" width="5.85546875" customWidth="1"/>
    <col min="2605" max="2605" width="5.5703125" bestFit="1" customWidth="1"/>
    <col min="2606" max="2606" width="4.7109375" bestFit="1" customWidth="1"/>
    <col min="2836" max="2836" width="4.42578125" bestFit="1" customWidth="1"/>
    <col min="2837" max="2837" width="14.7109375" customWidth="1"/>
    <col min="2838" max="2838" width="13.140625" customWidth="1"/>
    <col min="2839" max="2839" width="13.28515625" customWidth="1"/>
    <col min="2840" max="2840" width="13.85546875" customWidth="1"/>
    <col min="2841" max="2841" width="17.42578125" customWidth="1"/>
    <col min="2842" max="2842" width="21.28515625" customWidth="1"/>
    <col min="2843" max="2843" width="29.7109375" customWidth="1"/>
    <col min="2844" max="2844" width="9.7109375" customWidth="1"/>
    <col min="2845" max="2846" width="10.85546875" customWidth="1"/>
    <col min="2847" max="2847" width="14.7109375" customWidth="1"/>
    <col min="2848" max="2848" width="22.42578125" customWidth="1"/>
    <col min="2849" max="2849" width="25" customWidth="1"/>
    <col min="2850" max="2850" width="12.85546875" customWidth="1"/>
    <col min="2851" max="2851" width="9.42578125" customWidth="1"/>
    <col min="2852" max="2852" width="13.85546875" customWidth="1"/>
    <col min="2853" max="2853" width="8.140625" customWidth="1"/>
    <col min="2854" max="2854" width="23.42578125" customWidth="1"/>
    <col min="2855" max="2856" width="8.140625" bestFit="1" customWidth="1"/>
    <col min="2857" max="2857" width="8.42578125" bestFit="1" customWidth="1"/>
    <col min="2858" max="2858" width="6.7109375" bestFit="1" customWidth="1"/>
    <col min="2859" max="2859" width="8.140625" customWidth="1"/>
    <col min="2860" max="2860" width="5.85546875" customWidth="1"/>
    <col min="2861" max="2861" width="5.5703125" bestFit="1" customWidth="1"/>
    <col min="2862" max="2862" width="4.7109375" bestFit="1" customWidth="1"/>
    <col min="3092" max="3092" width="4.42578125" bestFit="1" customWidth="1"/>
    <col min="3093" max="3093" width="14.7109375" customWidth="1"/>
    <col min="3094" max="3094" width="13.140625" customWidth="1"/>
    <col min="3095" max="3095" width="13.28515625" customWidth="1"/>
    <col min="3096" max="3096" width="13.85546875" customWidth="1"/>
    <col min="3097" max="3097" width="17.42578125" customWidth="1"/>
    <col min="3098" max="3098" width="21.28515625" customWidth="1"/>
    <col min="3099" max="3099" width="29.7109375" customWidth="1"/>
    <col min="3100" max="3100" width="9.7109375" customWidth="1"/>
    <col min="3101" max="3102" width="10.85546875" customWidth="1"/>
    <col min="3103" max="3103" width="14.7109375" customWidth="1"/>
    <col min="3104" max="3104" width="22.42578125" customWidth="1"/>
    <col min="3105" max="3105" width="25" customWidth="1"/>
    <col min="3106" max="3106" width="12.85546875" customWidth="1"/>
    <col min="3107" max="3107" width="9.42578125" customWidth="1"/>
    <col min="3108" max="3108" width="13.85546875" customWidth="1"/>
    <col min="3109" max="3109" width="8.140625" customWidth="1"/>
    <col min="3110" max="3110" width="23.42578125" customWidth="1"/>
    <col min="3111" max="3112" width="8.140625" bestFit="1" customWidth="1"/>
    <col min="3113" max="3113" width="8.42578125" bestFit="1" customWidth="1"/>
    <col min="3114" max="3114" width="6.7109375" bestFit="1" customWidth="1"/>
    <col min="3115" max="3115" width="8.140625" customWidth="1"/>
    <col min="3116" max="3116" width="5.85546875" customWidth="1"/>
    <col min="3117" max="3117" width="5.5703125" bestFit="1" customWidth="1"/>
    <col min="3118" max="3118" width="4.7109375" bestFit="1" customWidth="1"/>
    <col min="3348" max="3348" width="4.42578125" bestFit="1" customWidth="1"/>
    <col min="3349" max="3349" width="14.7109375" customWidth="1"/>
    <col min="3350" max="3350" width="13.140625" customWidth="1"/>
    <col min="3351" max="3351" width="13.28515625" customWidth="1"/>
    <col min="3352" max="3352" width="13.85546875" customWidth="1"/>
    <col min="3353" max="3353" width="17.42578125" customWidth="1"/>
    <col min="3354" max="3354" width="21.28515625" customWidth="1"/>
    <col min="3355" max="3355" width="29.7109375" customWidth="1"/>
    <col min="3356" max="3356" width="9.7109375" customWidth="1"/>
    <col min="3357" max="3358" width="10.85546875" customWidth="1"/>
    <col min="3359" max="3359" width="14.7109375" customWidth="1"/>
    <col min="3360" max="3360" width="22.42578125" customWidth="1"/>
    <col min="3361" max="3361" width="25" customWidth="1"/>
    <col min="3362" max="3362" width="12.85546875" customWidth="1"/>
    <col min="3363" max="3363" width="9.42578125" customWidth="1"/>
    <col min="3364" max="3364" width="13.85546875" customWidth="1"/>
    <col min="3365" max="3365" width="8.140625" customWidth="1"/>
    <col min="3366" max="3366" width="23.42578125" customWidth="1"/>
    <col min="3367" max="3368" width="8.140625" bestFit="1" customWidth="1"/>
    <col min="3369" max="3369" width="8.42578125" bestFit="1" customWidth="1"/>
    <col min="3370" max="3370" width="6.7109375" bestFit="1" customWidth="1"/>
    <col min="3371" max="3371" width="8.140625" customWidth="1"/>
    <col min="3372" max="3372" width="5.85546875" customWidth="1"/>
    <col min="3373" max="3373" width="5.5703125" bestFit="1" customWidth="1"/>
    <col min="3374" max="3374" width="4.7109375" bestFit="1" customWidth="1"/>
    <col min="3604" max="3604" width="4.42578125" bestFit="1" customWidth="1"/>
    <col min="3605" max="3605" width="14.7109375" customWidth="1"/>
    <col min="3606" max="3606" width="13.140625" customWidth="1"/>
    <col min="3607" max="3607" width="13.28515625" customWidth="1"/>
    <col min="3608" max="3608" width="13.85546875" customWidth="1"/>
    <col min="3609" max="3609" width="17.42578125" customWidth="1"/>
    <col min="3610" max="3610" width="21.28515625" customWidth="1"/>
    <col min="3611" max="3611" width="29.7109375" customWidth="1"/>
    <col min="3612" max="3612" width="9.7109375" customWidth="1"/>
    <col min="3613" max="3614" width="10.85546875" customWidth="1"/>
    <col min="3615" max="3615" width="14.7109375" customWidth="1"/>
    <col min="3616" max="3616" width="22.42578125" customWidth="1"/>
    <col min="3617" max="3617" width="25" customWidth="1"/>
    <col min="3618" max="3618" width="12.85546875" customWidth="1"/>
    <col min="3619" max="3619" width="9.42578125" customWidth="1"/>
    <col min="3620" max="3620" width="13.85546875" customWidth="1"/>
    <col min="3621" max="3621" width="8.140625" customWidth="1"/>
    <col min="3622" max="3622" width="23.42578125" customWidth="1"/>
    <col min="3623" max="3624" width="8.140625" bestFit="1" customWidth="1"/>
    <col min="3625" max="3625" width="8.42578125" bestFit="1" customWidth="1"/>
    <col min="3626" max="3626" width="6.7109375" bestFit="1" customWidth="1"/>
    <col min="3627" max="3627" width="8.140625" customWidth="1"/>
    <col min="3628" max="3628" width="5.85546875" customWidth="1"/>
    <col min="3629" max="3629" width="5.5703125" bestFit="1" customWidth="1"/>
    <col min="3630" max="3630" width="4.7109375" bestFit="1" customWidth="1"/>
    <col min="3860" max="3860" width="4.42578125" bestFit="1" customWidth="1"/>
    <col min="3861" max="3861" width="14.7109375" customWidth="1"/>
    <col min="3862" max="3862" width="13.140625" customWidth="1"/>
    <col min="3863" max="3863" width="13.28515625" customWidth="1"/>
    <col min="3864" max="3864" width="13.85546875" customWidth="1"/>
    <col min="3865" max="3865" width="17.42578125" customWidth="1"/>
    <col min="3866" max="3866" width="21.28515625" customWidth="1"/>
    <col min="3867" max="3867" width="29.7109375" customWidth="1"/>
    <col min="3868" max="3868" width="9.7109375" customWidth="1"/>
    <col min="3869" max="3870" width="10.85546875" customWidth="1"/>
    <col min="3871" max="3871" width="14.7109375" customWidth="1"/>
    <col min="3872" max="3872" width="22.42578125" customWidth="1"/>
    <col min="3873" max="3873" width="25" customWidth="1"/>
    <col min="3874" max="3874" width="12.85546875" customWidth="1"/>
    <col min="3875" max="3875" width="9.42578125" customWidth="1"/>
    <col min="3876" max="3876" width="13.85546875" customWidth="1"/>
    <col min="3877" max="3877" width="8.140625" customWidth="1"/>
    <col min="3878" max="3878" width="23.42578125" customWidth="1"/>
    <col min="3879" max="3880" width="8.140625" bestFit="1" customWidth="1"/>
    <col min="3881" max="3881" width="8.42578125" bestFit="1" customWidth="1"/>
    <col min="3882" max="3882" width="6.7109375" bestFit="1" customWidth="1"/>
    <col min="3883" max="3883" width="8.140625" customWidth="1"/>
    <col min="3884" max="3884" width="5.85546875" customWidth="1"/>
    <col min="3885" max="3885" width="5.5703125" bestFit="1" customWidth="1"/>
    <col min="3886" max="3886" width="4.7109375" bestFit="1" customWidth="1"/>
    <col min="4116" max="4116" width="4.42578125" bestFit="1" customWidth="1"/>
    <col min="4117" max="4117" width="14.7109375" customWidth="1"/>
    <col min="4118" max="4118" width="13.140625" customWidth="1"/>
    <col min="4119" max="4119" width="13.28515625" customWidth="1"/>
    <col min="4120" max="4120" width="13.85546875" customWidth="1"/>
    <col min="4121" max="4121" width="17.42578125" customWidth="1"/>
    <col min="4122" max="4122" width="21.28515625" customWidth="1"/>
    <col min="4123" max="4123" width="29.7109375" customWidth="1"/>
    <col min="4124" max="4124" width="9.7109375" customWidth="1"/>
    <col min="4125" max="4126" width="10.85546875" customWidth="1"/>
    <col min="4127" max="4127" width="14.7109375" customWidth="1"/>
    <col min="4128" max="4128" width="22.42578125" customWidth="1"/>
    <col min="4129" max="4129" width="25" customWidth="1"/>
    <col min="4130" max="4130" width="12.85546875" customWidth="1"/>
    <col min="4131" max="4131" width="9.42578125" customWidth="1"/>
    <col min="4132" max="4132" width="13.85546875" customWidth="1"/>
    <col min="4133" max="4133" width="8.140625" customWidth="1"/>
    <col min="4134" max="4134" width="23.42578125" customWidth="1"/>
    <col min="4135" max="4136" width="8.140625" bestFit="1" customWidth="1"/>
    <col min="4137" max="4137" width="8.42578125" bestFit="1" customWidth="1"/>
    <col min="4138" max="4138" width="6.7109375" bestFit="1" customWidth="1"/>
    <col min="4139" max="4139" width="8.140625" customWidth="1"/>
    <col min="4140" max="4140" width="5.85546875" customWidth="1"/>
    <col min="4141" max="4141" width="5.5703125" bestFit="1" customWidth="1"/>
    <col min="4142" max="4142" width="4.7109375" bestFit="1" customWidth="1"/>
    <col min="4372" max="4372" width="4.42578125" bestFit="1" customWidth="1"/>
    <col min="4373" max="4373" width="14.7109375" customWidth="1"/>
    <col min="4374" max="4374" width="13.140625" customWidth="1"/>
    <col min="4375" max="4375" width="13.28515625" customWidth="1"/>
    <col min="4376" max="4376" width="13.85546875" customWidth="1"/>
    <col min="4377" max="4377" width="17.42578125" customWidth="1"/>
    <col min="4378" max="4378" width="21.28515625" customWidth="1"/>
    <col min="4379" max="4379" width="29.7109375" customWidth="1"/>
    <col min="4380" max="4380" width="9.7109375" customWidth="1"/>
    <col min="4381" max="4382" width="10.85546875" customWidth="1"/>
    <col min="4383" max="4383" width="14.7109375" customWidth="1"/>
    <col min="4384" max="4384" width="22.42578125" customWidth="1"/>
    <col min="4385" max="4385" width="25" customWidth="1"/>
    <col min="4386" max="4386" width="12.85546875" customWidth="1"/>
    <col min="4387" max="4387" width="9.42578125" customWidth="1"/>
    <col min="4388" max="4388" width="13.85546875" customWidth="1"/>
    <col min="4389" max="4389" width="8.140625" customWidth="1"/>
    <col min="4390" max="4390" width="23.42578125" customWidth="1"/>
    <col min="4391" max="4392" width="8.140625" bestFit="1" customWidth="1"/>
    <col min="4393" max="4393" width="8.42578125" bestFit="1" customWidth="1"/>
    <col min="4394" max="4394" width="6.7109375" bestFit="1" customWidth="1"/>
    <col min="4395" max="4395" width="8.140625" customWidth="1"/>
    <col min="4396" max="4396" width="5.85546875" customWidth="1"/>
    <col min="4397" max="4397" width="5.5703125" bestFit="1" customWidth="1"/>
    <col min="4398" max="4398" width="4.7109375" bestFit="1" customWidth="1"/>
    <col min="4628" max="4628" width="4.42578125" bestFit="1" customWidth="1"/>
    <col min="4629" max="4629" width="14.7109375" customWidth="1"/>
    <col min="4630" max="4630" width="13.140625" customWidth="1"/>
    <col min="4631" max="4631" width="13.28515625" customWidth="1"/>
    <col min="4632" max="4632" width="13.85546875" customWidth="1"/>
    <col min="4633" max="4633" width="17.42578125" customWidth="1"/>
    <col min="4634" max="4634" width="21.28515625" customWidth="1"/>
    <col min="4635" max="4635" width="29.7109375" customWidth="1"/>
    <col min="4636" max="4636" width="9.7109375" customWidth="1"/>
    <col min="4637" max="4638" width="10.85546875" customWidth="1"/>
    <col min="4639" max="4639" width="14.7109375" customWidth="1"/>
    <col min="4640" max="4640" width="22.42578125" customWidth="1"/>
    <col min="4641" max="4641" width="25" customWidth="1"/>
    <col min="4642" max="4642" width="12.85546875" customWidth="1"/>
    <col min="4643" max="4643" width="9.42578125" customWidth="1"/>
    <col min="4644" max="4644" width="13.85546875" customWidth="1"/>
    <col min="4645" max="4645" width="8.140625" customWidth="1"/>
    <col min="4646" max="4646" width="23.42578125" customWidth="1"/>
    <col min="4647" max="4648" width="8.140625" bestFit="1" customWidth="1"/>
    <col min="4649" max="4649" width="8.42578125" bestFit="1" customWidth="1"/>
    <col min="4650" max="4650" width="6.7109375" bestFit="1" customWidth="1"/>
    <col min="4651" max="4651" width="8.140625" customWidth="1"/>
    <col min="4652" max="4652" width="5.85546875" customWidth="1"/>
    <col min="4653" max="4653" width="5.5703125" bestFit="1" customWidth="1"/>
    <col min="4654" max="4654" width="4.7109375" bestFit="1" customWidth="1"/>
    <col min="4884" max="4884" width="4.42578125" bestFit="1" customWidth="1"/>
    <col min="4885" max="4885" width="14.7109375" customWidth="1"/>
    <col min="4886" max="4886" width="13.140625" customWidth="1"/>
    <col min="4887" max="4887" width="13.28515625" customWidth="1"/>
    <col min="4888" max="4888" width="13.85546875" customWidth="1"/>
    <col min="4889" max="4889" width="17.42578125" customWidth="1"/>
    <col min="4890" max="4890" width="21.28515625" customWidth="1"/>
    <col min="4891" max="4891" width="29.7109375" customWidth="1"/>
    <col min="4892" max="4892" width="9.7109375" customWidth="1"/>
    <col min="4893" max="4894" width="10.85546875" customWidth="1"/>
    <col min="4895" max="4895" width="14.7109375" customWidth="1"/>
    <col min="4896" max="4896" width="22.42578125" customWidth="1"/>
    <col min="4897" max="4897" width="25" customWidth="1"/>
    <col min="4898" max="4898" width="12.85546875" customWidth="1"/>
    <col min="4899" max="4899" width="9.42578125" customWidth="1"/>
    <col min="4900" max="4900" width="13.85546875" customWidth="1"/>
    <col min="4901" max="4901" width="8.140625" customWidth="1"/>
    <col min="4902" max="4902" width="23.42578125" customWidth="1"/>
    <col min="4903" max="4904" width="8.140625" bestFit="1" customWidth="1"/>
    <col min="4905" max="4905" width="8.42578125" bestFit="1" customWidth="1"/>
    <col min="4906" max="4906" width="6.7109375" bestFit="1" customWidth="1"/>
    <col min="4907" max="4907" width="8.140625" customWidth="1"/>
    <col min="4908" max="4908" width="5.85546875" customWidth="1"/>
    <col min="4909" max="4909" width="5.5703125" bestFit="1" customWidth="1"/>
    <col min="4910" max="4910" width="4.7109375" bestFit="1" customWidth="1"/>
    <col min="5140" max="5140" width="4.42578125" bestFit="1" customWidth="1"/>
    <col min="5141" max="5141" width="14.7109375" customWidth="1"/>
    <col min="5142" max="5142" width="13.140625" customWidth="1"/>
    <col min="5143" max="5143" width="13.28515625" customWidth="1"/>
    <col min="5144" max="5144" width="13.85546875" customWidth="1"/>
    <col min="5145" max="5145" width="17.42578125" customWidth="1"/>
    <col min="5146" max="5146" width="21.28515625" customWidth="1"/>
    <col min="5147" max="5147" width="29.7109375" customWidth="1"/>
    <col min="5148" max="5148" width="9.7109375" customWidth="1"/>
    <col min="5149" max="5150" width="10.85546875" customWidth="1"/>
    <col min="5151" max="5151" width="14.7109375" customWidth="1"/>
    <col min="5152" max="5152" width="22.42578125" customWidth="1"/>
    <col min="5153" max="5153" width="25" customWidth="1"/>
    <col min="5154" max="5154" width="12.85546875" customWidth="1"/>
    <col min="5155" max="5155" width="9.42578125" customWidth="1"/>
    <col min="5156" max="5156" width="13.85546875" customWidth="1"/>
    <col min="5157" max="5157" width="8.140625" customWidth="1"/>
    <col min="5158" max="5158" width="23.42578125" customWidth="1"/>
    <col min="5159" max="5160" width="8.140625" bestFit="1" customWidth="1"/>
    <col min="5161" max="5161" width="8.42578125" bestFit="1" customWidth="1"/>
    <col min="5162" max="5162" width="6.7109375" bestFit="1" customWidth="1"/>
    <col min="5163" max="5163" width="8.140625" customWidth="1"/>
    <col min="5164" max="5164" width="5.85546875" customWidth="1"/>
    <col min="5165" max="5165" width="5.5703125" bestFit="1" customWidth="1"/>
    <col min="5166" max="5166" width="4.7109375" bestFit="1" customWidth="1"/>
    <col min="5396" max="5396" width="4.42578125" bestFit="1" customWidth="1"/>
    <col min="5397" max="5397" width="14.7109375" customWidth="1"/>
    <col min="5398" max="5398" width="13.140625" customWidth="1"/>
    <col min="5399" max="5399" width="13.28515625" customWidth="1"/>
    <col min="5400" max="5400" width="13.85546875" customWidth="1"/>
    <col min="5401" max="5401" width="17.42578125" customWidth="1"/>
    <col min="5402" max="5402" width="21.28515625" customWidth="1"/>
    <col min="5403" max="5403" width="29.7109375" customWidth="1"/>
    <col min="5404" max="5404" width="9.7109375" customWidth="1"/>
    <col min="5405" max="5406" width="10.85546875" customWidth="1"/>
    <col min="5407" max="5407" width="14.7109375" customWidth="1"/>
    <col min="5408" max="5408" width="22.42578125" customWidth="1"/>
    <col min="5409" max="5409" width="25" customWidth="1"/>
    <col min="5410" max="5410" width="12.85546875" customWidth="1"/>
    <col min="5411" max="5411" width="9.42578125" customWidth="1"/>
    <col min="5412" max="5412" width="13.85546875" customWidth="1"/>
    <col min="5413" max="5413" width="8.140625" customWidth="1"/>
    <col min="5414" max="5414" width="23.42578125" customWidth="1"/>
    <col min="5415" max="5416" width="8.140625" bestFit="1" customWidth="1"/>
    <col min="5417" max="5417" width="8.42578125" bestFit="1" customWidth="1"/>
    <col min="5418" max="5418" width="6.7109375" bestFit="1" customWidth="1"/>
    <col min="5419" max="5419" width="8.140625" customWidth="1"/>
    <col min="5420" max="5420" width="5.85546875" customWidth="1"/>
    <col min="5421" max="5421" width="5.5703125" bestFit="1" customWidth="1"/>
    <col min="5422" max="5422" width="4.7109375" bestFit="1" customWidth="1"/>
    <col min="5652" max="5652" width="4.42578125" bestFit="1" customWidth="1"/>
    <col min="5653" max="5653" width="14.7109375" customWidth="1"/>
    <col min="5654" max="5654" width="13.140625" customWidth="1"/>
    <col min="5655" max="5655" width="13.28515625" customWidth="1"/>
    <col min="5656" max="5656" width="13.85546875" customWidth="1"/>
    <col min="5657" max="5657" width="17.42578125" customWidth="1"/>
    <col min="5658" max="5658" width="21.28515625" customWidth="1"/>
    <col min="5659" max="5659" width="29.7109375" customWidth="1"/>
    <col min="5660" max="5660" width="9.7109375" customWidth="1"/>
    <col min="5661" max="5662" width="10.85546875" customWidth="1"/>
    <col min="5663" max="5663" width="14.7109375" customWidth="1"/>
    <col min="5664" max="5664" width="22.42578125" customWidth="1"/>
    <col min="5665" max="5665" width="25" customWidth="1"/>
    <col min="5666" max="5666" width="12.85546875" customWidth="1"/>
    <col min="5667" max="5667" width="9.42578125" customWidth="1"/>
    <col min="5668" max="5668" width="13.85546875" customWidth="1"/>
    <col min="5669" max="5669" width="8.140625" customWidth="1"/>
    <col min="5670" max="5670" width="23.42578125" customWidth="1"/>
    <col min="5671" max="5672" width="8.140625" bestFit="1" customWidth="1"/>
    <col min="5673" max="5673" width="8.42578125" bestFit="1" customWidth="1"/>
    <col min="5674" max="5674" width="6.7109375" bestFit="1" customWidth="1"/>
    <col min="5675" max="5675" width="8.140625" customWidth="1"/>
    <col min="5676" max="5676" width="5.85546875" customWidth="1"/>
    <col min="5677" max="5677" width="5.5703125" bestFit="1" customWidth="1"/>
    <col min="5678" max="5678" width="4.7109375" bestFit="1" customWidth="1"/>
    <col min="5908" max="5908" width="4.42578125" bestFit="1" customWidth="1"/>
    <col min="5909" max="5909" width="14.7109375" customWidth="1"/>
    <col min="5910" max="5910" width="13.140625" customWidth="1"/>
    <col min="5911" max="5911" width="13.28515625" customWidth="1"/>
    <col min="5912" max="5912" width="13.85546875" customWidth="1"/>
    <col min="5913" max="5913" width="17.42578125" customWidth="1"/>
    <col min="5914" max="5914" width="21.28515625" customWidth="1"/>
    <col min="5915" max="5915" width="29.7109375" customWidth="1"/>
    <col min="5916" max="5916" width="9.7109375" customWidth="1"/>
    <col min="5917" max="5918" width="10.85546875" customWidth="1"/>
    <col min="5919" max="5919" width="14.7109375" customWidth="1"/>
    <col min="5920" max="5920" width="22.42578125" customWidth="1"/>
    <col min="5921" max="5921" width="25" customWidth="1"/>
    <col min="5922" max="5922" width="12.85546875" customWidth="1"/>
    <col min="5923" max="5923" width="9.42578125" customWidth="1"/>
    <col min="5924" max="5924" width="13.85546875" customWidth="1"/>
    <col min="5925" max="5925" width="8.140625" customWidth="1"/>
    <col min="5926" max="5926" width="23.42578125" customWidth="1"/>
    <col min="5927" max="5928" width="8.140625" bestFit="1" customWidth="1"/>
    <col min="5929" max="5929" width="8.42578125" bestFit="1" customWidth="1"/>
    <col min="5930" max="5930" width="6.7109375" bestFit="1" customWidth="1"/>
    <col min="5931" max="5931" width="8.140625" customWidth="1"/>
    <col min="5932" max="5932" width="5.85546875" customWidth="1"/>
    <col min="5933" max="5933" width="5.5703125" bestFit="1" customWidth="1"/>
    <col min="5934" max="5934" width="4.7109375" bestFit="1" customWidth="1"/>
    <col min="6164" max="6164" width="4.42578125" bestFit="1" customWidth="1"/>
    <col min="6165" max="6165" width="14.7109375" customWidth="1"/>
    <col min="6166" max="6166" width="13.140625" customWidth="1"/>
    <col min="6167" max="6167" width="13.28515625" customWidth="1"/>
    <col min="6168" max="6168" width="13.85546875" customWidth="1"/>
    <col min="6169" max="6169" width="17.42578125" customWidth="1"/>
    <col min="6170" max="6170" width="21.28515625" customWidth="1"/>
    <col min="6171" max="6171" width="29.7109375" customWidth="1"/>
    <col min="6172" max="6172" width="9.7109375" customWidth="1"/>
    <col min="6173" max="6174" width="10.85546875" customWidth="1"/>
    <col min="6175" max="6175" width="14.7109375" customWidth="1"/>
    <col min="6176" max="6176" width="22.42578125" customWidth="1"/>
    <col min="6177" max="6177" width="25" customWidth="1"/>
    <col min="6178" max="6178" width="12.85546875" customWidth="1"/>
    <col min="6179" max="6179" width="9.42578125" customWidth="1"/>
    <col min="6180" max="6180" width="13.85546875" customWidth="1"/>
    <col min="6181" max="6181" width="8.140625" customWidth="1"/>
    <col min="6182" max="6182" width="23.42578125" customWidth="1"/>
    <col min="6183" max="6184" width="8.140625" bestFit="1" customWidth="1"/>
    <col min="6185" max="6185" width="8.42578125" bestFit="1" customWidth="1"/>
    <col min="6186" max="6186" width="6.7109375" bestFit="1" customWidth="1"/>
    <col min="6187" max="6187" width="8.140625" customWidth="1"/>
    <col min="6188" max="6188" width="5.85546875" customWidth="1"/>
    <col min="6189" max="6189" width="5.5703125" bestFit="1" customWidth="1"/>
    <col min="6190" max="6190" width="4.7109375" bestFit="1" customWidth="1"/>
    <col min="6420" max="6420" width="4.42578125" bestFit="1" customWidth="1"/>
    <col min="6421" max="6421" width="14.7109375" customWidth="1"/>
    <col min="6422" max="6422" width="13.140625" customWidth="1"/>
    <col min="6423" max="6423" width="13.28515625" customWidth="1"/>
    <col min="6424" max="6424" width="13.85546875" customWidth="1"/>
    <col min="6425" max="6425" width="17.42578125" customWidth="1"/>
    <col min="6426" max="6426" width="21.28515625" customWidth="1"/>
    <col min="6427" max="6427" width="29.7109375" customWidth="1"/>
    <col min="6428" max="6428" width="9.7109375" customWidth="1"/>
    <col min="6429" max="6430" width="10.85546875" customWidth="1"/>
    <col min="6431" max="6431" width="14.7109375" customWidth="1"/>
    <col min="6432" max="6432" width="22.42578125" customWidth="1"/>
    <col min="6433" max="6433" width="25" customWidth="1"/>
    <col min="6434" max="6434" width="12.85546875" customWidth="1"/>
    <col min="6435" max="6435" width="9.42578125" customWidth="1"/>
    <col min="6436" max="6436" width="13.85546875" customWidth="1"/>
    <col min="6437" max="6437" width="8.140625" customWidth="1"/>
    <col min="6438" max="6438" width="23.42578125" customWidth="1"/>
    <col min="6439" max="6440" width="8.140625" bestFit="1" customWidth="1"/>
    <col min="6441" max="6441" width="8.42578125" bestFit="1" customWidth="1"/>
    <col min="6442" max="6442" width="6.7109375" bestFit="1" customWidth="1"/>
    <col min="6443" max="6443" width="8.140625" customWidth="1"/>
    <col min="6444" max="6444" width="5.85546875" customWidth="1"/>
    <col min="6445" max="6445" width="5.5703125" bestFit="1" customWidth="1"/>
    <col min="6446" max="6446" width="4.7109375" bestFit="1" customWidth="1"/>
    <col min="6676" max="6676" width="4.42578125" bestFit="1" customWidth="1"/>
    <col min="6677" max="6677" width="14.7109375" customWidth="1"/>
    <col min="6678" max="6678" width="13.140625" customWidth="1"/>
    <col min="6679" max="6679" width="13.28515625" customWidth="1"/>
    <col min="6680" max="6680" width="13.85546875" customWidth="1"/>
    <col min="6681" max="6681" width="17.42578125" customWidth="1"/>
    <col min="6682" max="6682" width="21.28515625" customWidth="1"/>
    <col min="6683" max="6683" width="29.7109375" customWidth="1"/>
    <col min="6684" max="6684" width="9.7109375" customWidth="1"/>
    <col min="6685" max="6686" width="10.85546875" customWidth="1"/>
    <col min="6687" max="6687" width="14.7109375" customWidth="1"/>
    <col min="6688" max="6688" width="22.42578125" customWidth="1"/>
    <col min="6689" max="6689" width="25" customWidth="1"/>
    <col min="6690" max="6690" width="12.85546875" customWidth="1"/>
    <col min="6691" max="6691" width="9.42578125" customWidth="1"/>
    <col min="6692" max="6692" width="13.85546875" customWidth="1"/>
    <col min="6693" max="6693" width="8.140625" customWidth="1"/>
    <col min="6694" max="6694" width="23.42578125" customWidth="1"/>
    <col min="6695" max="6696" width="8.140625" bestFit="1" customWidth="1"/>
    <col min="6697" max="6697" width="8.42578125" bestFit="1" customWidth="1"/>
    <col min="6698" max="6698" width="6.7109375" bestFit="1" customWidth="1"/>
    <col min="6699" max="6699" width="8.140625" customWidth="1"/>
    <col min="6700" max="6700" width="5.85546875" customWidth="1"/>
    <col min="6701" max="6701" width="5.5703125" bestFit="1" customWidth="1"/>
    <col min="6702" max="6702" width="4.7109375" bestFit="1" customWidth="1"/>
    <col min="6932" max="6932" width="4.42578125" bestFit="1" customWidth="1"/>
    <col min="6933" max="6933" width="14.7109375" customWidth="1"/>
    <col min="6934" max="6934" width="13.140625" customWidth="1"/>
    <col min="6935" max="6935" width="13.28515625" customWidth="1"/>
    <col min="6936" max="6936" width="13.85546875" customWidth="1"/>
    <col min="6937" max="6937" width="17.42578125" customWidth="1"/>
    <col min="6938" max="6938" width="21.28515625" customWidth="1"/>
    <col min="6939" max="6939" width="29.7109375" customWidth="1"/>
    <col min="6940" max="6940" width="9.7109375" customWidth="1"/>
    <col min="6941" max="6942" width="10.85546875" customWidth="1"/>
    <col min="6943" max="6943" width="14.7109375" customWidth="1"/>
    <col min="6944" max="6944" width="22.42578125" customWidth="1"/>
    <col min="6945" max="6945" width="25" customWidth="1"/>
    <col min="6946" max="6946" width="12.85546875" customWidth="1"/>
    <col min="6947" max="6947" width="9.42578125" customWidth="1"/>
    <col min="6948" max="6948" width="13.85546875" customWidth="1"/>
    <col min="6949" max="6949" width="8.140625" customWidth="1"/>
    <col min="6950" max="6950" width="23.42578125" customWidth="1"/>
    <col min="6951" max="6952" width="8.140625" bestFit="1" customWidth="1"/>
    <col min="6953" max="6953" width="8.42578125" bestFit="1" customWidth="1"/>
    <col min="6954" max="6954" width="6.7109375" bestFit="1" customWidth="1"/>
    <col min="6955" max="6955" width="8.140625" customWidth="1"/>
    <col min="6956" max="6956" width="5.85546875" customWidth="1"/>
    <col min="6957" max="6957" width="5.5703125" bestFit="1" customWidth="1"/>
    <col min="6958" max="6958" width="4.7109375" bestFit="1" customWidth="1"/>
    <col min="7188" max="7188" width="4.42578125" bestFit="1" customWidth="1"/>
    <col min="7189" max="7189" width="14.7109375" customWidth="1"/>
    <col min="7190" max="7190" width="13.140625" customWidth="1"/>
    <col min="7191" max="7191" width="13.28515625" customWidth="1"/>
    <col min="7192" max="7192" width="13.85546875" customWidth="1"/>
    <col min="7193" max="7193" width="17.42578125" customWidth="1"/>
    <col min="7194" max="7194" width="21.28515625" customWidth="1"/>
    <col min="7195" max="7195" width="29.7109375" customWidth="1"/>
    <col min="7196" max="7196" width="9.7109375" customWidth="1"/>
    <col min="7197" max="7198" width="10.85546875" customWidth="1"/>
    <col min="7199" max="7199" width="14.7109375" customWidth="1"/>
    <col min="7200" max="7200" width="22.42578125" customWidth="1"/>
    <col min="7201" max="7201" width="25" customWidth="1"/>
    <col min="7202" max="7202" width="12.85546875" customWidth="1"/>
    <col min="7203" max="7203" width="9.42578125" customWidth="1"/>
    <col min="7204" max="7204" width="13.85546875" customWidth="1"/>
    <col min="7205" max="7205" width="8.140625" customWidth="1"/>
    <col min="7206" max="7206" width="23.42578125" customWidth="1"/>
    <col min="7207" max="7208" width="8.140625" bestFit="1" customWidth="1"/>
    <col min="7209" max="7209" width="8.42578125" bestFit="1" customWidth="1"/>
    <col min="7210" max="7210" width="6.7109375" bestFit="1" customWidth="1"/>
    <col min="7211" max="7211" width="8.140625" customWidth="1"/>
    <col min="7212" max="7212" width="5.85546875" customWidth="1"/>
    <col min="7213" max="7213" width="5.5703125" bestFit="1" customWidth="1"/>
    <col min="7214" max="7214" width="4.7109375" bestFit="1" customWidth="1"/>
    <col min="7444" max="7444" width="4.42578125" bestFit="1" customWidth="1"/>
    <col min="7445" max="7445" width="14.7109375" customWidth="1"/>
    <col min="7446" max="7446" width="13.140625" customWidth="1"/>
    <col min="7447" max="7447" width="13.28515625" customWidth="1"/>
    <col min="7448" max="7448" width="13.85546875" customWidth="1"/>
    <col min="7449" max="7449" width="17.42578125" customWidth="1"/>
    <col min="7450" max="7450" width="21.28515625" customWidth="1"/>
    <col min="7451" max="7451" width="29.7109375" customWidth="1"/>
    <col min="7452" max="7452" width="9.7109375" customWidth="1"/>
    <col min="7453" max="7454" width="10.85546875" customWidth="1"/>
    <col min="7455" max="7455" width="14.7109375" customWidth="1"/>
    <col min="7456" max="7456" width="22.42578125" customWidth="1"/>
    <col min="7457" max="7457" width="25" customWidth="1"/>
    <col min="7458" max="7458" width="12.85546875" customWidth="1"/>
    <col min="7459" max="7459" width="9.42578125" customWidth="1"/>
    <col min="7460" max="7460" width="13.85546875" customWidth="1"/>
    <col min="7461" max="7461" width="8.140625" customWidth="1"/>
    <col min="7462" max="7462" width="23.42578125" customWidth="1"/>
    <col min="7463" max="7464" width="8.140625" bestFit="1" customWidth="1"/>
    <col min="7465" max="7465" width="8.42578125" bestFit="1" customWidth="1"/>
    <col min="7466" max="7466" width="6.7109375" bestFit="1" customWidth="1"/>
    <col min="7467" max="7467" width="8.140625" customWidth="1"/>
    <col min="7468" max="7468" width="5.85546875" customWidth="1"/>
    <col min="7469" max="7469" width="5.5703125" bestFit="1" customWidth="1"/>
    <col min="7470" max="7470" width="4.7109375" bestFit="1" customWidth="1"/>
    <col min="7700" max="7700" width="4.42578125" bestFit="1" customWidth="1"/>
    <col min="7701" max="7701" width="14.7109375" customWidth="1"/>
    <col min="7702" max="7702" width="13.140625" customWidth="1"/>
    <col min="7703" max="7703" width="13.28515625" customWidth="1"/>
    <col min="7704" max="7704" width="13.85546875" customWidth="1"/>
    <col min="7705" max="7705" width="17.42578125" customWidth="1"/>
    <col min="7706" max="7706" width="21.28515625" customWidth="1"/>
    <col min="7707" max="7707" width="29.7109375" customWidth="1"/>
    <col min="7708" max="7708" width="9.7109375" customWidth="1"/>
    <col min="7709" max="7710" width="10.85546875" customWidth="1"/>
    <col min="7711" max="7711" width="14.7109375" customWidth="1"/>
    <col min="7712" max="7712" width="22.42578125" customWidth="1"/>
    <col min="7713" max="7713" width="25" customWidth="1"/>
    <col min="7714" max="7714" width="12.85546875" customWidth="1"/>
    <col min="7715" max="7715" width="9.42578125" customWidth="1"/>
    <col min="7716" max="7716" width="13.85546875" customWidth="1"/>
    <col min="7717" max="7717" width="8.140625" customWidth="1"/>
    <col min="7718" max="7718" width="23.42578125" customWidth="1"/>
    <col min="7719" max="7720" width="8.140625" bestFit="1" customWidth="1"/>
    <col min="7721" max="7721" width="8.42578125" bestFit="1" customWidth="1"/>
    <col min="7722" max="7722" width="6.7109375" bestFit="1" customWidth="1"/>
    <col min="7723" max="7723" width="8.140625" customWidth="1"/>
    <col min="7724" max="7724" width="5.85546875" customWidth="1"/>
    <col min="7725" max="7725" width="5.5703125" bestFit="1" customWidth="1"/>
    <col min="7726" max="7726" width="4.7109375" bestFit="1" customWidth="1"/>
    <col min="7956" max="7956" width="4.42578125" bestFit="1" customWidth="1"/>
    <col min="7957" max="7957" width="14.7109375" customWidth="1"/>
    <col min="7958" max="7958" width="13.140625" customWidth="1"/>
    <col min="7959" max="7959" width="13.28515625" customWidth="1"/>
    <col min="7960" max="7960" width="13.85546875" customWidth="1"/>
    <col min="7961" max="7961" width="17.42578125" customWidth="1"/>
    <col min="7962" max="7962" width="21.28515625" customWidth="1"/>
    <col min="7963" max="7963" width="29.7109375" customWidth="1"/>
    <col min="7964" max="7964" width="9.7109375" customWidth="1"/>
    <col min="7965" max="7966" width="10.85546875" customWidth="1"/>
    <col min="7967" max="7967" width="14.7109375" customWidth="1"/>
    <col min="7968" max="7968" width="22.42578125" customWidth="1"/>
    <col min="7969" max="7969" width="25" customWidth="1"/>
    <col min="7970" max="7970" width="12.85546875" customWidth="1"/>
    <col min="7971" max="7971" width="9.42578125" customWidth="1"/>
    <col min="7972" max="7972" width="13.85546875" customWidth="1"/>
    <col min="7973" max="7973" width="8.140625" customWidth="1"/>
    <col min="7974" max="7974" width="23.42578125" customWidth="1"/>
    <col min="7975" max="7976" width="8.140625" bestFit="1" customWidth="1"/>
    <col min="7977" max="7977" width="8.42578125" bestFit="1" customWidth="1"/>
    <col min="7978" max="7978" width="6.7109375" bestFit="1" customWidth="1"/>
    <col min="7979" max="7979" width="8.140625" customWidth="1"/>
    <col min="7980" max="7980" width="5.85546875" customWidth="1"/>
    <col min="7981" max="7981" width="5.5703125" bestFit="1" customWidth="1"/>
    <col min="7982" max="7982" width="4.7109375" bestFit="1" customWidth="1"/>
    <col min="8212" max="8212" width="4.42578125" bestFit="1" customWidth="1"/>
    <col min="8213" max="8213" width="14.7109375" customWidth="1"/>
    <col min="8214" max="8214" width="13.140625" customWidth="1"/>
    <col min="8215" max="8215" width="13.28515625" customWidth="1"/>
    <col min="8216" max="8216" width="13.85546875" customWidth="1"/>
    <col min="8217" max="8217" width="17.42578125" customWidth="1"/>
    <col min="8218" max="8218" width="21.28515625" customWidth="1"/>
    <col min="8219" max="8219" width="29.7109375" customWidth="1"/>
    <col min="8220" max="8220" width="9.7109375" customWidth="1"/>
    <col min="8221" max="8222" width="10.85546875" customWidth="1"/>
    <col min="8223" max="8223" width="14.7109375" customWidth="1"/>
    <col min="8224" max="8224" width="22.42578125" customWidth="1"/>
    <col min="8225" max="8225" width="25" customWidth="1"/>
    <col min="8226" max="8226" width="12.85546875" customWidth="1"/>
    <col min="8227" max="8227" width="9.42578125" customWidth="1"/>
    <col min="8228" max="8228" width="13.85546875" customWidth="1"/>
    <col min="8229" max="8229" width="8.140625" customWidth="1"/>
    <col min="8230" max="8230" width="23.42578125" customWidth="1"/>
    <col min="8231" max="8232" width="8.140625" bestFit="1" customWidth="1"/>
    <col min="8233" max="8233" width="8.42578125" bestFit="1" customWidth="1"/>
    <col min="8234" max="8234" width="6.7109375" bestFit="1" customWidth="1"/>
    <col min="8235" max="8235" width="8.140625" customWidth="1"/>
    <col min="8236" max="8236" width="5.85546875" customWidth="1"/>
    <col min="8237" max="8237" width="5.5703125" bestFit="1" customWidth="1"/>
    <col min="8238" max="8238" width="4.7109375" bestFit="1" customWidth="1"/>
    <col min="8468" max="8468" width="4.42578125" bestFit="1" customWidth="1"/>
    <col min="8469" max="8469" width="14.7109375" customWidth="1"/>
    <col min="8470" max="8470" width="13.140625" customWidth="1"/>
    <col min="8471" max="8471" width="13.28515625" customWidth="1"/>
    <col min="8472" max="8472" width="13.85546875" customWidth="1"/>
    <col min="8473" max="8473" width="17.42578125" customWidth="1"/>
    <col min="8474" max="8474" width="21.28515625" customWidth="1"/>
    <col min="8475" max="8475" width="29.7109375" customWidth="1"/>
    <col min="8476" max="8476" width="9.7109375" customWidth="1"/>
    <col min="8477" max="8478" width="10.85546875" customWidth="1"/>
    <col min="8479" max="8479" width="14.7109375" customWidth="1"/>
    <col min="8480" max="8480" width="22.42578125" customWidth="1"/>
    <col min="8481" max="8481" width="25" customWidth="1"/>
    <col min="8482" max="8482" width="12.85546875" customWidth="1"/>
    <col min="8483" max="8483" width="9.42578125" customWidth="1"/>
    <col min="8484" max="8484" width="13.85546875" customWidth="1"/>
    <col min="8485" max="8485" width="8.140625" customWidth="1"/>
    <col min="8486" max="8486" width="23.42578125" customWidth="1"/>
    <col min="8487" max="8488" width="8.140625" bestFit="1" customWidth="1"/>
    <col min="8489" max="8489" width="8.42578125" bestFit="1" customWidth="1"/>
    <col min="8490" max="8490" width="6.7109375" bestFit="1" customWidth="1"/>
    <col min="8491" max="8491" width="8.140625" customWidth="1"/>
    <col min="8492" max="8492" width="5.85546875" customWidth="1"/>
    <col min="8493" max="8493" width="5.5703125" bestFit="1" customWidth="1"/>
    <col min="8494" max="8494" width="4.7109375" bestFit="1" customWidth="1"/>
    <col min="8724" max="8724" width="4.42578125" bestFit="1" customWidth="1"/>
    <col min="8725" max="8725" width="14.7109375" customWidth="1"/>
    <col min="8726" max="8726" width="13.140625" customWidth="1"/>
    <col min="8727" max="8727" width="13.28515625" customWidth="1"/>
    <col min="8728" max="8728" width="13.85546875" customWidth="1"/>
    <col min="8729" max="8729" width="17.42578125" customWidth="1"/>
    <col min="8730" max="8730" width="21.28515625" customWidth="1"/>
    <col min="8731" max="8731" width="29.7109375" customWidth="1"/>
    <col min="8732" max="8732" width="9.7109375" customWidth="1"/>
    <col min="8733" max="8734" width="10.85546875" customWidth="1"/>
    <col min="8735" max="8735" width="14.7109375" customWidth="1"/>
    <col min="8736" max="8736" width="22.42578125" customWidth="1"/>
    <col min="8737" max="8737" width="25" customWidth="1"/>
    <col min="8738" max="8738" width="12.85546875" customWidth="1"/>
    <col min="8739" max="8739" width="9.42578125" customWidth="1"/>
    <col min="8740" max="8740" width="13.85546875" customWidth="1"/>
    <col min="8741" max="8741" width="8.140625" customWidth="1"/>
    <col min="8742" max="8742" width="23.42578125" customWidth="1"/>
    <col min="8743" max="8744" width="8.140625" bestFit="1" customWidth="1"/>
    <col min="8745" max="8745" width="8.42578125" bestFit="1" customWidth="1"/>
    <col min="8746" max="8746" width="6.7109375" bestFit="1" customWidth="1"/>
    <col min="8747" max="8747" width="8.140625" customWidth="1"/>
    <col min="8748" max="8748" width="5.85546875" customWidth="1"/>
    <col min="8749" max="8749" width="5.5703125" bestFit="1" customWidth="1"/>
    <col min="8750" max="8750" width="4.7109375" bestFit="1" customWidth="1"/>
    <col min="8980" max="8980" width="4.42578125" bestFit="1" customWidth="1"/>
    <col min="8981" max="8981" width="14.7109375" customWidth="1"/>
    <col min="8982" max="8982" width="13.140625" customWidth="1"/>
    <col min="8983" max="8983" width="13.28515625" customWidth="1"/>
    <col min="8984" max="8984" width="13.85546875" customWidth="1"/>
    <col min="8985" max="8985" width="17.42578125" customWidth="1"/>
    <col min="8986" max="8986" width="21.28515625" customWidth="1"/>
    <col min="8987" max="8987" width="29.7109375" customWidth="1"/>
    <col min="8988" max="8988" width="9.7109375" customWidth="1"/>
    <col min="8989" max="8990" width="10.85546875" customWidth="1"/>
    <col min="8991" max="8991" width="14.7109375" customWidth="1"/>
    <col min="8992" max="8992" width="22.42578125" customWidth="1"/>
    <col min="8993" max="8993" width="25" customWidth="1"/>
    <col min="8994" max="8994" width="12.85546875" customWidth="1"/>
    <col min="8995" max="8995" width="9.42578125" customWidth="1"/>
    <col min="8996" max="8996" width="13.85546875" customWidth="1"/>
    <col min="8997" max="8997" width="8.140625" customWidth="1"/>
    <col min="8998" max="8998" width="23.42578125" customWidth="1"/>
    <col min="8999" max="9000" width="8.140625" bestFit="1" customWidth="1"/>
    <col min="9001" max="9001" width="8.42578125" bestFit="1" customWidth="1"/>
    <col min="9002" max="9002" width="6.7109375" bestFit="1" customWidth="1"/>
    <col min="9003" max="9003" width="8.140625" customWidth="1"/>
    <col min="9004" max="9004" width="5.85546875" customWidth="1"/>
    <col min="9005" max="9005" width="5.5703125" bestFit="1" customWidth="1"/>
    <col min="9006" max="9006" width="4.7109375" bestFit="1" customWidth="1"/>
    <col min="9236" max="9236" width="4.42578125" bestFit="1" customWidth="1"/>
    <col min="9237" max="9237" width="14.7109375" customWidth="1"/>
    <col min="9238" max="9238" width="13.140625" customWidth="1"/>
    <col min="9239" max="9239" width="13.28515625" customWidth="1"/>
    <col min="9240" max="9240" width="13.85546875" customWidth="1"/>
    <col min="9241" max="9241" width="17.42578125" customWidth="1"/>
    <col min="9242" max="9242" width="21.28515625" customWidth="1"/>
    <col min="9243" max="9243" width="29.7109375" customWidth="1"/>
    <col min="9244" max="9244" width="9.7109375" customWidth="1"/>
    <col min="9245" max="9246" width="10.85546875" customWidth="1"/>
    <col min="9247" max="9247" width="14.7109375" customWidth="1"/>
    <col min="9248" max="9248" width="22.42578125" customWidth="1"/>
    <col min="9249" max="9249" width="25" customWidth="1"/>
    <col min="9250" max="9250" width="12.85546875" customWidth="1"/>
    <col min="9251" max="9251" width="9.42578125" customWidth="1"/>
    <col min="9252" max="9252" width="13.85546875" customWidth="1"/>
    <col min="9253" max="9253" width="8.140625" customWidth="1"/>
    <col min="9254" max="9254" width="23.42578125" customWidth="1"/>
    <col min="9255" max="9256" width="8.140625" bestFit="1" customWidth="1"/>
    <col min="9257" max="9257" width="8.42578125" bestFit="1" customWidth="1"/>
    <col min="9258" max="9258" width="6.7109375" bestFit="1" customWidth="1"/>
    <col min="9259" max="9259" width="8.140625" customWidth="1"/>
    <col min="9260" max="9260" width="5.85546875" customWidth="1"/>
    <col min="9261" max="9261" width="5.5703125" bestFit="1" customWidth="1"/>
    <col min="9262" max="9262" width="4.7109375" bestFit="1" customWidth="1"/>
    <col min="9492" max="9492" width="4.42578125" bestFit="1" customWidth="1"/>
    <col min="9493" max="9493" width="14.7109375" customWidth="1"/>
    <col min="9494" max="9494" width="13.140625" customWidth="1"/>
    <col min="9495" max="9495" width="13.28515625" customWidth="1"/>
    <col min="9496" max="9496" width="13.85546875" customWidth="1"/>
    <col min="9497" max="9497" width="17.42578125" customWidth="1"/>
    <col min="9498" max="9498" width="21.28515625" customWidth="1"/>
    <col min="9499" max="9499" width="29.7109375" customWidth="1"/>
    <col min="9500" max="9500" width="9.7109375" customWidth="1"/>
    <col min="9501" max="9502" width="10.85546875" customWidth="1"/>
    <col min="9503" max="9503" width="14.7109375" customWidth="1"/>
    <col min="9504" max="9504" width="22.42578125" customWidth="1"/>
    <col min="9505" max="9505" width="25" customWidth="1"/>
    <col min="9506" max="9506" width="12.85546875" customWidth="1"/>
    <col min="9507" max="9507" width="9.42578125" customWidth="1"/>
    <col min="9508" max="9508" width="13.85546875" customWidth="1"/>
    <col min="9509" max="9509" width="8.140625" customWidth="1"/>
    <col min="9510" max="9510" width="23.42578125" customWidth="1"/>
    <col min="9511" max="9512" width="8.140625" bestFit="1" customWidth="1"/>
    <col min="9513" max="9513" width="8.42578125" bestFit="1" customWidth="1"/>
    <col min="9514" max="9514" width="6.7109375" bestFit="1" customWidth="1"/>
    <col min="9515" max="9515" width="8.140625" customWidth="1"/>
    <col min="9516" max="9516" width="5.85546875" customWidth="1"/>
    <col min="9517" max="9517" width="5.5703125" bestFit="1" customWidth="1"/>
    <col min="9518" max="9518" width="4.7109375" bestFit="1" customWidth="1"/>
    <col min="9748" max="9748" width="4.42578125" bestFit="1" customWidth="1"/>
    <col min="9749" max="9749" width="14.7109375" customWidth="1"/>
    <col min="9750" max="9750" width="13.140625" customWidth="1"/>
    <col min="9751" max="9751" width="13.28515625" customWidth="1"/>
    <col min="9752" max="9752" width="13.85546875" customWidth="1"/>
    <col min="9753" max="9753" width="17.42578125" customWidth="1"/>
    <col min="9754" max="9754" width="21.28515625" customWidth="1"/>
    <col min="9755" max="9755" width="29.7109375" customWidth="1"/>
    <col min="9756" max="9756" width="9.7109375" customWidth="1"/>
    <col min="9757" max="9758" width="10.85546875" customWidth="1"/>
    <col min="9759" max="9759" width="14.7109375" customWidth="1"/>
    <col min="9760" max="9760" width="22.42578125" customWidth="1"/>
    <col min="9761" max="9761" width="25" customWidth="1"/>
    <col min="9762" max="9762" width="12.85546875" customWidth="1"/>
    <col min="9763" max="9763" width="9.42578125" customWidth="1"/>
    <col min="9764" max="9764" width="13.85546875" customWidth="1"/>
    <col min="9765" max="9765" width="8.140625" customWidth="1"/>
    <col min="9766" max="9766" width="23.42578125" customWidth="1"/>
    <col min="9767" max="9768" width="8.140625" bestFit="1" customWidth="1"/>
    <col min="9769" max="9769" width="8.42578125" bestFit="1" customWidth="1"/>
    <col min="9770" max="9770" width="6.7109375" bestFit="1" customWidth="1"/>
    <col min="9771" max="9771" width="8.140625" customWidth="1"/>
    <col min="9772" max="9772" width="5.85546875" customWidth="1"/>
    <col min="9773" max="9773" width="5.5703125" bestFit="1" customWidth="1"/>
    <col min="9774" max="9774" width="4.7109375" bestFit="1" customWidth="1"/>
    <col min="10004" max="10004" width="4.42578125" bestFit="1" customWidth="1"/>
    <col min="10005" max="10005" width="14.7109375" customWidth="1"/>
    <col min="10006" max="10006" width="13.140625" customWidth="1"/>
    <col min="10007" max="10007" width="13.28515625" customWidth="1"/>
    <col min="10008" max="10008" width="13.85546875" customWidth="1"/>
    <col min="10009" max="10009" width="17.42578125" customWidth="1"/>
    <col min="10010" max="10010" width="21.28515625" customWidth="1"/>
    <col min="10011" max="10011" width="29.7109375" customWidth="1"/>
    <col min="10012" max="10012" width="9.7109375" customWidth="1"/>
    <col min="10013" max="10014" width="10.85546875" customWidth="1"/>
    <col min="10015" max="10015" width="14.7109375" customWidth="1"/>
    <col min="10016" max="10016" width="22.42578125" customWidth="1"/>
    <col min="10017" max="10017" width="25" customWidth="1"/>
    <col min="10018" max="10018" width="12.85546875" customWidth="1"/>
    <col min="10019" max="10019" width="9.42578125" customWidth="1"/>
    <col min="10020" max="10020" width="13.85546875" customWidth="1"/>
    <col min="10021" max="10021" width="8.140625" customWidth="1"/>
    <col min="10022" max="10022" width="23.42578125" customWidth="1"/>
    <col min="10023" max="10024" width="8.140625" bestFit="1" customWidth="1"/>
    <col min="10025" max="10025" width="8.42578125" bestFit="1" customWidth="1"/>
    <col min="10026" max="10026" width="6.7109375" bestFit="1" customWidth="1"/>
    <col min="10027" max="10027" width="8.140625" customWidth="1"/>
    <col min="10028" max="10028" width="5.85546875" customWidth="1"/>
    <col min="10029" max="10029" width="5.5703125" bestFit="1" customWidth="1"/>
    <col min="10030" max="10030" width="4.7109375" bestFit="1" customWidth="1"/>
    <col min="10260" max="10260" width="4.42578125" bestFit="1" customWidth="1"/>
    <col min="10261" max="10261" width="14.7109375" customWidth="1"/>
    <col min="10262" max="10262" width="13.140625" customWidth="1"/>
    <col min="10263" max="10263" width="13.28515625" customWidth="1"/>
    <col min="10264" max="10264" width="13.85546875" customWidth="1"/>
    <col min="10265" max="10265" width="17.42578125" customWidth="1"/>
    <col min="10266" max="10266" width="21.28515625" customWidth="1"/>
    <col min="10267" max="10267" width="29.7109375" customWidth="1"/>
    <col min="10268" max="10268" width="9.7109375" customWidth="1"/>
    <col min="10269" max="10270" width="10.85546875" customWidth="1"/>
    <col min="10271" max="10271" width="14.7109375" customWidth="1"/>
    <col min="10272" max="10272" width="22.42578125" customWidth="1"/>
    <col min="10273" max="10273" width="25" customWidth="1"/>
    <col min="10274" max="10274" width="12.85546875" customWidth="1"/>
    <col min="10275" max="10275" width="9.42578125" customWidth="1"/>
    <col min="10276" max="10276" width="13.85546875" customWidth="1"/>
    <col min="10277" max="10277" width="8.140625" customWidth="1"/>
    <col min="10278" max="10278" width="23.42578125" customWidth="1"/>
    <col min="10279" max="10280" width="8.140625" bestFit="1" customWidth="1"/>
    <col min="10281" max="10281" width="8.42578125" bestFit="1" customWidth="1"/>
    <col min="10282" max="10282" width="6.7109375" bestFit="1" customWidth="1"/>
    <col min="10283" max="10283" width="8.140625" customWidth="1"/>
    <col min="10284" max="10284" width="5.85546875" customWidth="1"/>
    <col min="10285" max="10285" width="5.5703125" bestFit="1" customWidth="1"/>
    <col min="10286" max="10286" width="4.7109375" bestFit="1" customWidth="1"/>
    <col min="10516" max="10516" width="4.42578125" bestFit="1" customWidth="1"/>
    <col min="10517" max="10517" width="14.7109375" customWidth="1"/>
    <col min="10518" max="10518" width="13.140625" customWidth="1"/>
    <col min="10519" max="10519" width="13.28515625" customWidth="1"/>
    <col min="10520" max="10520" width="13.85546875" customWidth="1"/>
    <col min="10521" max="10521" width="17.42578125" customWidth="1"/>
    <col min="10522" max="10522" width="21.28515625" customWidth="1"/>
    <col min="10523" max="10523" width="29.7109375" customWidth="1"/>
    <col min="10524" max="10524" width="9.7109375" customWidth="1"/>
    <col min="10525" max="10526" width="10.85546875" customWidth="1"/>
    <col min="10527" max="10527" width="14.7109375" customWidth="1"/>
    <col min="10528" max="10528" width="22.42578125" customWidth="1"/>
    <col min="10529" max="10529" width="25" customWidth="1"/>
    <col min="10530" max="10530" width="12.85546875" customWidth="1"/>
    <col min="10531" max="10531" width="9.42578125" customWidth="1"/>
    <col min="10532" max="10532" width="13.85546875" customWidth="1"/>
    <col min="10533" max="10533" width="8.140625" customWidth="1"/>
    <col min="10534" max="10534" width="23.42578125" customWidth="1"/>
    <col min="10535" max="10536" width="8.140625" bestFit="1" customWidth="1"/>
    <col min="10537" max="10537" width="8.42578125" bestFit="1" customWidth="1"/>
    <col min="10538" max="10538" width="6.7109375" bestFit="1" customWidth="1"/>
    <col min="10539" max="10539" width="8.140625" customWidth="1"/>
    <col min="10540" max="10540" width="5.85546875" customWidth="1"/>
    <col min="10541" max="10541" width="5.5703125" bestFit="1" customWidth="1"/>
    <col min="10542" max="10542" width="4.7109375" bestFit="1" customWidth="1"/>
    <col min="10772" max="10772" width="4.42578125" bestFit="1" customWidth="1"/>
    <col min="10773" max="10773" width="14.7109375" customWidth="1"/>
    <col min="10774" max="10774" width="13.140625" customWidth="1"/>
    <col min="10775" max="10775" width="13.28515625" customWidth="1"/>
    <col min="10776" max="10776" width="13.85546875" customWidth="1"/>
    <col min="10777" max="10777" width="17.42578125" customWidth="1"/>
    <col min="10778" max="10778" width="21.28515625" customWidth="1"/>
    <col min="10779" max="10779" width="29.7109375" customWidth="1"/>
    <col min="10780" max="10780" width="9.7109375" customWidth="1"/>
    <col min="10781" max="10782" width="10.85546875" customWidth="1"/>
    <col min="10783" max="10783" width="14.7109375" customWidth="1"/>
    <col min="10784" max="10784" width="22.42578125" customWidth="1"/>
    <col min="10785" max="10785" width="25" customWidth="1"/>
    <col min="10786" max="10786" width="12.85546875" customWidth="1"/>
    <col min="10787" max="10787" width="9.42578125" customWidth="1"/>
    <col min="10788" max="10788" width="13.85546875" customWidth="1"/>
    <col min="10789" max="10789" width="8.140625" customWidth="1"/>
    <col min="10790" max="10790" width="23.42578125" customWidth="1"/>
    <col min="10791" max="10792" width="8.140625" bestFit="1" customWidth="1"/>
    <col min="10793" max="10793" width="8.42578125" bestFit="1" customWidth="1"/>
    <col min="10794" max="10794" width="6.7109375" bestFit="1" customWidth="1"/>
    <col min="10795" max="10795" width="8.140625" customWidth="1"/>
    <col min="10796" max="10796" width="5.85546875" customWidth="1"/>
    <col min="10797" max="10797" width="5.5703125" bestFit="1" customWidth="1"/>
    <col min="10798" max="10798" width="4.7109375" bestFit="1" customWidth="1"/>
    <col min="11028" max="11028" width="4.42578125" bestFit="1" customWidth="1"/>
    <col min="11029" max="11029" width="14.7109375" customWidth="1"/>
    <col min="11030" max="11030" width="13.140625" customWidth="1"/>
    <col min="11031" max="11031" width="13.28515625" customWidth="1"/>
    <col min="11032" max="11032" width="13.85546875" customWidth="1"/>
    <col min="11033" max="11033" width="17.42578125" customWidth="1"/>
    <col min="11034" max="11034" width="21.28515625" customWidth="1"/>
    <col min="11035" max="11035" width="29.7109375" customWidth="1"/>
    <col min="11036" max="11036" width="9.7109375" customWidth="1"/>
    <col min="11037" max="11038" width="10.85546875" customWidth="1"/>
    <col min="11039" max="11039" width="14.7109375" customWidth="1"/>
    <col min="11040" max="11040" width="22.42578125" customWidth="1"/>
    <col min="11041" max="11041" width="25" customWidth="1"/>
    <col min="11042" max="11042" width="12.85546875" customWidth="1"/>
    <col min="11043" max="11043" width="9.42578125" customWidth="1"/>
    <col min="11044" max="11044" width="13.85546875" customWidth="1"/>
    <col min="11045" max="11045" width="8.140625" customWidth="1"/>
    <col min="11046" max="11046" width="23.42578125" customWidth="1"/>
    <col min="11047" max="11048" width="8.140625" bestFit="1" customWidth="1"/>
    <col min="11049" max="11049" width="8.42578125" bestFit="1" customWidth="1"/>
    <col min="11050" max="11050" width="6.7109375" bestFit="1" customWidth="1"/>
    <col min="11051" max="11051" width="8.140625" customWidth="1"/>
    <col min="11052" max="11052" width="5.85546875" customWidth="1"/>
    <col min="11053" max="11053" width="5.5703125" bestFit="1" customWidth="1"/>
    <col min="11054" max="11054" width="4.7109375" bestFit="1" customWidth="1"/>
    <col min="11284" max="11284" width="4.42578125" bestFit="1" customWidth="1"/>
    <col min="11285" max="11285" width="14.7109375" customWidth="1"/>
    <col min="11286" max="11286" width="13.140625" customWidth="1"/>
    <col min="11287" max="11287" width="13.28515625" customWidth="1"/>
    <col min="11288" max="11288" width="13.85546875" customWidth="1"/>
    <col min="11289" max="11289" width="17.42578125" customWidth="1"/>
    <col min="11290" max="11290" width="21.28515625" customWidth="1"/>
    <col min="11291" max="11291" width="29.7109375" customWidth="1"/>
    <col min="11292" max="11292" width="9.7109375" customWidth="1"/>
    <col min="11293" max="11294" width="10.85546875" customWidth="1"/>
    <col min="11295" max="11295" width="14.7109375" customWidth="1"/>
    <col min="11296" max="11296" width="22.42578125" customWidth="1"/>
    <col min="11297" max="11297" width="25" customWidth="1"/>
    <col min="11298" max="11298" width="12.85546875" customWidth="1"/>
    <col min="11299" max="11299" width="9.42578125" customWidth="1"/>
    <col min="11300" max="11300" width="13.85546875" customWidth="1"/>
    <col min="11301" max="11301" width="8.140625" customWidth="1"/>
    <col min="11302" max="11302" width="23.42578125" customWidth="1"/>
    <col min="11303" max="11304" width="8.140625" bestFit="1" customWidth="1"/>
    <col min="11305" max="11305" width="8.42578125" bestFit="1" customWidth="1"/>
    <col min="11306" max="11306" width="6.7109375" bestFit="1" customWidth="1"/>
    <col min="11307" max="11307" width="8.140625" customWidth="1"/>
    <col min="11308" max="11308" width="5.85546875" customWidth="1"/>
    <col min="11309" max="11309" width="5.5703125" bestFit="1" customWidth="1"/>
    <col min="11310" max="11310" width="4.7109375" bestFit="1" customWidth="1"/>
    <col min="11540" max="11540" width="4.42578125" bestFit="1" customWidth="1"/>
    <col min="11541" max="11541" width="14.7109375" customWidth="1"/>
    <col min="11542" max="11542" width="13.140625" customWidth="1"/>
    <col min="11543" max="11543" width="13.28515625" customWidth="1"/>
    <col min="11544" max="11544" width="13.85546875" customWidth="1"/>
    <col min="11545" max="11545" width="17.42578125" customWidth="1"/>
    <col min="11546" max="11546" width="21.28515625" customWidth="1"/>
    <col min="11547" max="11547" width="29.7109375" customWidth="1"/>
    <col min="11548" max="11548" width="9.7109375" customWidth="1"/>
    <col min="11549" max="11550" width="10.85546875" customWidth="1"/>
    <col min="11551" max="11551" width="14.7109375" customWidth="1"/>
    <col min="11552" max="11552" width="22.42578125" customWidth="1"/>
    <col min="11553" max="11553" width="25" customWidth="1"/>
    <col min="11554" max="11554" width="12.85546875" customWidth="1"/>
    <col min="11555" max="11555" width="9.42578125" customWidth="1"/>
    <col min="11556" max="11556" width="13.85546875" customWidth="1"/>
    <col min="11557" max="11557" width="8.140625" customWidth="1"/>
    <col min="11558" max="11558" width="23.42578125" customWidth="1"/>
    <col min="11559" max="11560" width="8.140625" bestFit="1" customWidth="1"/>
    <col min="11561" max="11561" width="8.42578125" bestFit="1" customWidth="1"/>
    <col min="11562" max="11562" width="6.7109375" bestFit="1" customWidth="1"/>
    <col min="11563" max="11563" width="8.140625" customWidth="1"/>
    <col min="11564" max="11564" width="5.85546875" customWidth="1"/>
    <col min="11565" max="11565" width="5.5703125" bestFit="1" customWidth="1"/>
    <col min="11566" max="11566" width="4.7109375" bestFit="1" customWidth="1"/>
    <col min="11796" max="11796" width="4.42578125" bestFit="1" customWidth="1"/>
    <col min="11797" max="11797" width="14.7109375" customWidth="1"/>
    <col min="11798" max="11798" width="13.140625" customWidth="1"/>
    <col min="11799" max="11799" width="13.28515625" customWidth="1"/>
    <col min="11800" max="11800" width="13.85546875" customWidth="1"/>
    <col min="11801" max="11801" width="17.42578125" customWidth="1"/>
    <col min="11802" max="11802" width="21.28515625" customWidth="1"/>
    <col min="11803" max="11803" width="29.7109375" customWidth="1"/>
    <col min="11804" max="11804" width="9.7109375" customWidth="1"/>
    <col min="11805" max="11806" width="10.85546875" customWidth="1"/>
    <col min="11807" max="11807" width="14.7109375" customWidth="1"/>
    <col min="11808" max="11808" width="22.42578125" customWidth="1"/>
    <col min="11809" max="11809" width="25" customWidth="1"/>
    <col min="11810" max="11810" width="12.85546875" customWidth="1"/>
    <col min="11811" max="11811" width="9.42578125" customWidth="1"/>
    <col min="11812" max="11812" width="13.85546875" customWidth="1"/>
    <col min="11813" max="11813" width="8.140625" customWidth="1"/>
    <col min="11814" max="11814" width="23.42578125" customWidth="1"/>
    <col min="11815" max="11816" width="8.140625" bestFit="1" customWidth="1"/>
    <col min="11817" max="11817" width="8.42578125" bestFit="1" customWidth="1"/>
    <col min="11818" max="11818" width="6.7109375" bestFit="1" customWidth="1"/>
    <col min="11819" max="11819" width="8.140625" customWidth="1"/>
    <col min="11820" max="11820" width="5.85546875" customWidth="1"/>
    <col min="11821" max="11821" width="5.5703125" bestFit="1" customWidth="1"/>
    <col min="11822" max="11822" width="4.7109375" bestFit="1" customWidth="1"/>
    <col min="12052" max="12052" width="4.42578125" bestFit="1" customWidth="1"/>
    <col min="12053" max="12053" width="14.7109375" customWidth="1"/>
    <col min="12054" max="12054" width="13.140625" customWidth="1"/>
    <col min="12055" max="12055" width="13.28515625" customWidth="1"/>
    <col min="12056" max="12056" width="13.85546875" customWidth="1"/>
    <col min="12057" max="12057" width="17.42578125" customWidth="1"/>
    <col min="12058" max="12058" width="21.28515625" customWidth="1"/>
    <col min="12059" max="12059" width="29.7109375" customWidth="1"/>
    <col min="12060" max="12060" width="9.7109375" customWidth="1"/>
    <col min="12061" max="12062" width="10.85546875" customWidth="1"/>
    <col min="12063" max="12063" width="14.7109375" customWidth="1"/>
    <col min="12064" max="12064" width="22.42578125" customWidth="1"/>
    <col min="12065" max="12065" width="25" customWidth="1"/>
    <col min="12066" max="12066" width="12.85546875" customWidth="1"/>
    <col min="12067" max="12067" width="9.42578125" customWidth="1"/>
    <col min="12068" max="12068" width="13.85546875" customWidth="1"/>
    <col min="12069" max="12069" width="8.140625" customWidth="1"/>
    <col min="12070" max="12070" width="23.42578125" customWidth="1"/>
    <col min="12071" max="12072" width="8.140625" bestFit="1" customWidth="1"/>
    <col min="12073" max="12073" width="8.42578125" bestFit="1" customWidth="1"/>
    <col min="12074" max="12074" width="6.7109375" bestFit="1" customWidth="1"/>
    <col min="12075" max="12075" width="8.140625" customWidth="1"/>
    <col min="12076" max="12076" width="5.85546875" customWidth="1"/>
    <col min="12077" max="12077" width="5.5703125" bestFit="1" customWidth="1"/>
    <col min="12078" max="12078" width="4.7109375" bestFit="1" customWidth="1"/>
    <col min="12308" max="12308" width="4.42578125" bestFit="1" customWidth="1"/>
    <col min="12309" max="12309" width="14.7109375" customWidth="1"/>
    <col min="12310" max="12310" width="13.140625" customWidth="1"/>
    <col min="12311" max="12311" width="13.28515625" customWidth="1"/>
    <col min="12312" max="12312" width="13.85546875" customWidth="1"/>
    <col min="12313" max="12313" width="17.42578125" customWidth="1"/>
    <col min="12314" max="12314" width="21.28515625" customWidth="1"/>
    <col min="12315" max="12315" width="29.7109375" customWidth="1"/>
    <col min="12316" max="12316" width="9.7109375" customWidth="1"/>
    <col min="12317" max="12318" width="10.85546875" customWidth="1"/>
    <col min="12319" max="12319" width="14.7109375" customWidth="1"/>
    <col min="12320" max="12320" width="22.42578125" customWidth="1"/>
    <col min="12321" max="12321" width="25" customWidth="1"/>
    <col min="12322" max="12322" width="12.85546875" customWidth="1"/>
    <col min="12323" max="12323" width="9.42578125" customWidth="1"/>
    <col min="12324" max="12324" width="13.85546875" customWidth="1"/>
    <col min="12325" max="12325" width="8.140625" customWidth="1"/>
    <col min="12326" max="12326" width="23.42578125" customWidth="1"/>
    <col min="12327" max="12328" width="8.140625" bestFit="1" customWidth="1"/>
    <col min="12329" max="12329" width="8.42578125" bestFit="1" customWidth="1"/>
    <col min="12330" max="12330" width="6.7109375" bestFit="1" customWidth="1"/>
    <col min="12331" max="12331" width="8.140625" customWidth="1"/>
    <col min="12332" max="12332" width="5.85546875" customWidth="1"/>
    <col min="12333" max="12333" width="5.5703125" bestFit="1" customWidth="1"/>
    <col min="12334" max="12334" width="4.7109375" bestFit="1" customWidth="1"/>
    <col min="12564" max="12564" width="4.42578125" bestFit="1" customWidth="1"/>
    <col min="12565" max="12565" width="14.7109375" customWidth="1"/>
    <col min="12566" max="12566" width="13.140625" customWidth="1"/>
    <col min="12567" max="12567" width="13.28515625" customWidth="1"/>
    <col min="12568" max="12568" width="13.85546875" customWidth="1"/>
    <col min="12569" max="12569" width="17.42578125" customWidth="1"/>
    <col min="12570" max="12570" width="21.28515625" customWidth="1"/>
    <col min="12571" max="12571" width="29.7109375" customWidth="1"/>
    <col min="12572" max="12572" width="9.7109375" customWidth="1"/>
    <col min="12573" max="12574" width="10.85546875" customWidth="1"/>
    <col min="12575" max="12575" width="14.7109375" customWidth="1"/>
    <col min="12576" max="12576" width="22.42578125" customWidth="1"/>
    <col min="12577" max="12577" width="25" customWidth="1"/>
    <col min="12578" max="12578" width="12.85546875" customWidth="1"/>
    <col min="12579" max="12579" width="9.42578125" customWidth="1"/>
    <col min="12580" max="12580" width="13.85546875" customWidth="1"/>
    <col min="12581" max="12581" width="8.140625" customWidth="1"/>
    <col min="12582" max="12582" width="23.42578125" customWidth="1"/>
    <col min="12583" max="12584" width="8.140625" bestFit="1" customWidth="1"/>
    <col min="12585" max="12585" width="8.42578125" bestFit="1" customWidth="1"/>
    <col min="12586" max="12586" width="6.7109375" bestFit="1" customWidth="1"/>
    <col min="12587" max="12587" width="8.140625" customWidth="1"/>
    <col min="12588" max="12588" width="5.85546875" customWidth="1"/>
    <col min="12589" max="12589" width="5.5703125" bestFit="1" customWidth="1"/>
    <col min="12590" max="12590" width="4.7109375" bestFit="1" customWidth="1"/>
    <col min="12820" max="12820" width="4.42578125" bestFit="1" customWidth="1"/>
    <col min="12821" max="12821" width="14.7109375" customWidth="1"/>
    <col min="12822" max="12822" width="13.140625" customWidth="1"/>
    <col min="12823" max="12823" width="13.28515625" customWidth="1"/>
    <col min="12824" max="12824" width="13.85546875" customWidth="1"/>
    <col min="12825" max="12825" width="17.42578125" customWidth="1"/>
    <col min="12826" max="12826" width="21.28515625" customWidth="1"/>
    <col min="12827" max="12827" width="29.7109375" customWidth="1"/>
    <col min="12828" max="12828" width="9.7109375" customWidth="1"/>
    <col min="12829" max="12830" width="10.85546875" customWidth="1"/>
    <col min="12831" max="12831" width="14.7109375" customWidth="1"/>
    <col min="12832" max="12832" width="22.42578125" customWidth="1"/>
    <col min="12833" max="12833" width="25" customWidth="1"/>
    <col min="12834" max="12834" width="12.85546875" customWidth="1"/>
    <col min="12835" max="12835" width="9.42578125" customWidth="1"/>
    <col min="12836" max="12836" width="13.85546875" customWidth="1"/>
    <col min="12837" max="12837" width="8.140625" customWidth="1"/>
    <col min="12838" max="12838" width="23.42578125" customWidth="1"/>
    <col min="12839" max="12840" width="8.140625" bestFit="1" customWidth="1"/>
    <col min="12841" max="12841" width="8.42578125" bestFit="1" customWidth="1"/>
    <col min="12842" max="12842" width="6.7109375" bestFit="1" customWidth="1"/>
    <col min="12843" max="12843" width="8.140625" customWidth="1"/>
    <col min="12844" max="12844" width="5.85546875" customWidth="1"/>
    <col min="12845" max="12845" width="5.5703125" bestFit="1" customWidth="1"/>
    <col min="12846" max="12846" width="4.7109375" bestFit="1" customWidth="1"/>
    <col min="13076" max="13076" width="4.42578125" bestFit="1" customWidth="1"/>
    <col min="13077" max="13077" width="14.7109375" customWidth="1"/>
    <col min="13078" max="13078" width="13.140625" customWidth="1"/>
    <col min="13079" max="13079" width="13.28515625" customWidth="1"/>
    <col min="13080" max="13080" width="13.85546875" customWidth="1"/>
    <col min="13081" max="13081" width="17.42578125" customWidth="1"/>
    <col min="13082" max="13082" width="21.28515625" customWidth="1"/>
    <col min="13083" max="13083" width="29.7109375" customWidth="1"/>
    <col min="13084" max="13084" width="9.7109375" customWidth="1"/>
    <col min="13085" max="13086" width="10.85546875" customWidth="1"/>
    <col min="13087" max="13087" width="14.7109375" customWidth="1"/>
    <col min="13088" max="13088" width="22.42578125" customWidth="1"/>
    <col min="13089" max="13089" width="25" customWidth="1"/>
    <col min="13090" max="13090" width="12.85546875" customWidth="1"/>
    <col min="13091" max="13091" width="9.42578125" customWidth="1"/>
    <col min="13092" max="13092" width="13.85546875" customWidth="1"/>
    <col min="13093" max="13093" width="8.140625" customWidth="1"/>
    <col min="13094" max="13094" width="23.42578125" customWidth="1"/>
    <col min="13095" max="13096" width="8.140625" bestFit="1" customWidth="1"/>
    <col min="13097" max="13097" width="8.42578125" bestFit="1" customWidth="1"/>
    <col min="13098" max="13098" width="6.7109375" bestFit="1" customWidth="1"/>
    <col min="13099" max="13099" width="8.140625" customWidth="1"/>
    <col min="13100" max="13100" width="5.85546875" customWidth="1"/>
    <col min="13101" max="13101" width="5.5703125" bestFit="1" customWidth="1"/>
    <col min="13102" max="13102" width="4.7109375" bestFit="1" customWidth="1"/>
    <col min="13332" max="13332" width="4.42578125" bestFit="1" customWidth="1"/>
    <col min="13333" max="13333" width="14.7109375" customWidth="1"/>
    <col min="13334" max="13334" width="13.140625" customWidth="1"/>
    <col min="13335" max="13335" width="13.28515625" customWidth="1"/>
    <col min="13336" max="13336" width="13.85546875" customWidth="1"/>
    <col min="13337" max="13337" width="17.42578125" customWidth="1"/>
    <col min="13338" max="13338" width="21.28515625" customWidth="1"/>
    <col min="13339" max="13339" width="29.7109375" customWidth="1"/>
    <col min="13340" max="13340" width="9.7109375" customWidth="1"/>
    <col min="13341" max="13342" width="10.85546875" customWidth="1"/>
    <col min="13343" max="13343" width="14.7109375" customWidth="1"/>
    <col min="13344" max="13344" width="22.42578125" customWidth="1"/>
    <col min="13345" max="13345" width="25" customWidth="1"/>
    <col min="13346" max="13346" width="12.85546875" customWidth="1"/>
    <col min="13347" max="13347" width="9.42578125" customWidth="1"/>
    <col min="13348" max="13348" width="13.85546875" customWidth="1"/>
    <col min="13349" max="13349" width="8.140625" customWidth="1"/>
    <col min="13350" max="13350" width="23.42578125" customWidth="1"/>
    <col min="13351" max="13352" width="8.140625" bestFit="1" customWidth="1"/>
    <col min="13353" max="13353" width="8.42578125" bestFit="1" customWidth="1"/>
    <col min="13354" max="13354" width="6.7109375" bestFit="1" customWidth="1"/>
    <col min="13355" max="13355" width="8.140625" customWidth="1"/>
    <col min="13356" max="13356" width="5.85546875" customWidth="1"/>
    <col min="13357" max="13357" width="5.5703125" bestFit="1" customWidth="1"/>
    <col min="13358" max="13358" width="4.7109375" bestFit="1" customWidth="1"/>
    <col min="13588" max="13588" width="4.42578125" bestFit="1" customWidth="1"/>
    <col min="13589" max="13589" width="14.7109375" customWidth="1"/>
    <col min="13590" max="13590" width="13.140625" customWidth="1"/>
    <col min="13591" max="13591" width="13.28515625" customWidth="1"/>
    <col min="13592" max="13592" width="13.85546875" customWidth="1"/>
    <col min="13593" max="13593" width="17.42578125" customWidth="1"/>
    <col min="13594" max="13594" width="21.28515625" customWidth="1"/>
    <col min="13595" max="13595" width="29.7109375" customWidth="1"/>
    <col min="13596" max="13596" width="9.7109375" customWidth="1"/>
    <col min="13597" max="13598" width="10.85546875" customWidth="1"/>
    <col min="13599" max="13599" width="14.7109375" customWidth="1"/>
    <col min="13600" max="13600" width="22.42578125" customWidth="1"/>
    <col min="13601" max="13601" width="25" customWidth="1"/>
    <col min="13602" max="13602" width="12.85546875" customWidth="1"/>
    <col min="13603" max="13603" width="9.42578125" customWidth="1"/>
    <col min="13604" max="13604" width="13.85546875" customWidth="1"/>
    <col min="13605" max="13605" width="8.140625" customWidth="1"/>
    <col min="13606" max="13606" width="23.42578125" customWidth="1"/>
    <col min="13607" max="13608" width="8.140625" bestFit="1" customWidth="1"/>
    <col min="13609" max="13609" width="8.42578125" bestFit="1" customWidth="1"/>
    <col min="13610" max="13610" width="6.7109375" bestFit="1" customWidth="1"/>
    <col min="13611" max="13611" width="8.140625" customWidth="1"/>
    <col min="13612" max="13612" width="5.85546875" customWidth="1"/>
    <col min="13613" max="13613" width="5.5703125" bestFit="1" customWidth="1"/>
    <col min="13614" max="13614" width="4.7109375" bestFit="1" customWidth="1"/>
    <col min="13844" max="13844" width="4.42578125" bestFit="1" customWidth="1"/>
    <col min="13845" max="13845" width="14.7109375" customWidth="1"/>
    <col min="13846" max="13846" width="13.140625" customWidth="1"/>
    <col min="13847" max="13847" width="13.28515625" customWidth="1"/>
    <col min="13848" max="13848" width="13.85546875" customWidth="1"/>
    <col min="13849" max="13849" width="17.42578125" customWidth="1"/>
    <col min="13850" max="13850" width="21.28515625" customWidth="1"/>
    <col min="13851" max="13851" width="29.7109375" customWidth="1"/>
    <col min="13852" max="13852" width="9.7109375" customWidth="1"/>
    <col min="13853" max="13854" width="10.85546875" customWidth="1"/>
    <col min="13855" max="13855" width="14.7109375" customWidth="1"/>
    <col min="13856" max="13856" width="22.42578125" customWidth="1"/>
    <col min="13857" max="13857" width="25" customWidth="1"/>
    <col min="13858" max="13858" width="12.85546875" customWidth="1"/>
    <col min="13859" max="13859" width="9.42578125" customWidth="1"/>
    <col min="13860" max="13860" width="13.85546875" customWidth="1"/>
    <col min="13861" max="13861" width="8.140625" customWidth="1"/>
    <col min="13862" max="13862" width="23.42578125" customWidth="1"/>
    <col min="13863" max="13864" width="8.140625" bestFit="1" customWidth="1"/>
    <col min="13865" max="13865" width="8.42578125" bestFit="1" customWidth="1"/>
    <col min="13866" max="13866" width="6.7109375" bestFit="1" customWidth="1"/>
    <col min="13867" max="13867" width="8.140625" customWidth="1"/>
    <col min="13868" max="13868" width="5.85546875" customWidth="1"/>
    <col min="13869" max="13869" width="5.5703125" bestFit="1" customWidth="1"/>
    <col min="13870" max="13870" width="4.7109375" bestFit="1" customWidth="1"/>
    <col min="14100" max="14100" width="4.42578125" bestFit="1" customWidth="1"/>
    <col min="14101" max="14101" width="14.7109375" customWidth="1"/>
    <col min="14102" max="14102" width="13.140625" customWidth="1"/>
    <col min="14103" max="14103" width="13.28515625" customWidth="1"/>
    <col min="14104" max="14104" width="13.85546875" customWidth="1"/>
    <col min="14105" max="14105" width="17.42578125" customWidth="1"/>
    <col min="14106" max="14106" width="21.28515625" customWidth="1"/>
    <col min="14107" max="14107" width="29.7109375" customWidth="1"/>
    <col min="14108" max="14108" width="9.7109375" customWidth="1"/>
    <col min="14109" max="14110" width="10.85546875" customWidth="1"/>
    <col min="14111" max="14111" width="14.7109375" customWidth="1"/>
    <col min="14112" max="14112" width="22.42578125" customWidth="1"/>
    <col min="14113" max="14113" width="25" customWidth="1"/>
    <col min="14114" max="14114" width="12.85546875" customWidth="1"/>
    <col min="14115" max="14115" width="9.42578125" customWidth="1"/>
    <col min="14116" max="14116" width="13.85546875" customWidth="1"/>
    <col min="14117" max="14117" width="8.140625" customWidth="1"/>
    <col min="14118" max="14118" width="23.42578125" customWidth="1"/>
    <col min="14119" max="14120" width="8.140625" bestFit="1" customWidth="1"/>
    <col min="14121" max="14121" width="8.42578125" bestFit="1" customWidth="1"/>
    <col min="14122" max="14122" width="6.7109375" bestFit="1" customWidth="1"/>
    <col min="14123" max="14123" width="8.140625" customWidth="1"/>
    <col min="14124" max="14124" width="5.85546875" customWidth="1"/>
    <col min="14125" max="14125" width="5.5703125" bestFit="1" customWidth="1"/>
    <col min="14126" max="14126" width="4.7109375" bestFit="1" customWidth="1"/>
    <col min="14356" max="14356" width="4.42578125" bestFit="1" customWidth="1"/>
    <col min="14357" max="14357" width="14.7109375" customWidth="1"/>
    <col min="14358" max="14358" width="13.140625" customWidth="1"/>
    <col min="14359" max="14359" width="13.28515625" customWidth="1"/>
    <col min="14360" max="14360" width="13.85546875" customWidth="1"/>
    <col min="14361" max="14361" width="17.42578125" customWidth="1"/>
    <col min="14362" max="14362" width="21.28515625" customWidth="1"/>
    <col min="14363" max="14363" width="29.7109375" customWidth="1"/>
    <col min="14364" max="14364" width="9.7109375" customWidth="1"/>
    <col min="14365" max="14366" width="10.85546875" customWidth="1"/>
    <col min="14367" max="14367" width="14.7109375" customWidth="1"/>
    <col min="14368" max="14368" width="22.42578125" customWidth="1"/>
    <col min="14369" max="14369" width="25" customWidth="1"/>
    <col min="14370" max="14370" width="12.85546875" customWidth="1"/>
    <col min="14371" max="14371" width="9.42578125" customWidth="1"/>
    <col min="14372" max="14372" width="13.85546875" customWidth="1"/>
    <col min="14373" max="14373" width="8.140625" customWidth="1"/>
    <col min="14374" max="14374" width="23.42578125" customWidth="1"/>
    <col min="14375" max="14376" width="8.140625" bestFit="1" customWidth="1"/>
    <col min="14377" max="14377" width="8.42578125" bestFit="1" customWidth="1"/>
    <col min="14378" max="14378" width="6.7109375" bestFit="1" customWidth="1"/>
    <col min="14379" max="14379" width="8.140625" customWidth="1"/>
    <col min="14380" max="14380" width="5.85546875" customWidth="1"/>
    <col min="14381" max="14381" width="5.5703125" bestFit="1" customWidth="1"/>
    <col min="14382" max="14382" width="4.7109375" bestFit="1" customWidth="1"/>
    <col min="14612" max="14612" width="4.42578125" bestFit="1" customWidth="1"/>
    <col min="14613" max="14613" width="14.7109375" customWidth="1"/>
    <col min="14614" max="14614" width="13.140625" customWidth="1"/>
    <col min="14615" max="14615" width="13.28515625" customWidth="1"/>
    <col min="14616" max="14616" width="13.85546875" customWidth="1"/>
    <col min="14617" max="14617" width="17.42578125" customWidth="1"/>
    <col min="14618" max="14618" width="21.28515625" customWidth="1"/>
    <col min="14619" max="14619" width="29.7109375" customWidth="1"/>
    <col min="14620" max="14620" width="9.7109375" customWidth="1"/>
    <col min="14621" max="14622" width="10.85546875" customWidth="1"/>
    <col min="14623" max="14623" width="14.7109375" customWidth="1"/>
    <col min="14624" max="14624" width="22.42578125" customWidth="1"/>
    <col min="14625" max="14625" width="25" customWidth="1"/>
    <col min="14626" max="14626" width="12.85546875" customWidth="1"/>
    <col min="14627" max="14627" width="9.42578125" customWidth="1"/>
    <col min="14628" max="14628" width="13.85546875" customWidth="1"/>
    <col min="14629" max="14629" width="8.140625" customWidth="1"/>
    <col min="14630" max="14630" width="23.42578125" customWidth="1"/>
    <col min="14631" max="14632" width="8.140625" bestFit="1" customWidth="1"/>
    <col min="14633" max="14633" width="8.42578125" bestFit="1" customWidth="1"/>
    <col min="14634" max="14634" width="6.7109375" bestFit="1" customWidth="1"/>
    <col min="14635" max="14635" width="8.140625" customWidth="1"/>
    <col min="14636" max="14636" width="5.85546875" customWidth="1"/>
    <col min="14637" max="14637" width="5.5703125" bestFit="1" customWidth="1"/>
    <col min="14638" max="14638" width="4.7109375" bestFit="1" customWidth="1"/>
    <col min="14868" max="14868" width="4.42578125" bestFit="1" customWidth="1"/>
    <col min="14869" max="14869" width="14.7109375" customWidth="1"/>
    <col min="14870" max="14870" width="13.140625" customWidth="1"/>
    <col min="14871" max="14871" width="13.28515625" customWidth="1"/>
    <col min="14872" max="14872" width="13.85546875" customWidth="1"/>
    <col min="14873" max="14873" width="17.42578125" customWidth="1"/>
    <col min="14874" max="14874" width="21.28515625" customWidth="1"/>
    <col min="14875" max="14875" width="29.7109375" customWidth="1"/>
    <col min="14876" max="14876" width="9.7109375" customWidth="1"/>
    <col min="14877" max="14878" width="10.85546875" customWidth="1"/>
    <col min="14879" max="14879" width="14.7109375" customWidth="1"/>
    <col min="14880" max="14880" width="22.42578125" customWidth="1"/>
    <col min="14881" max="14881" width="25" customWidth="1"/>
    <col min="14882" max="14882" width="12.85546875" customWidth="1"/>
    <col min="14883" max="14883" width="9.42578125" customWidth="1"/>
    <col min="14884" max="14884" width="13.85546875" customWidth="1"/>
    <col min="14885" max="14885" width="8.140625" customWidth="1"/>
    <col min="14886" max="14886" width="23.42578125" customWidth="1"/>
    <col min="14887" max="14888" width="8.140625" bestFit="1" customWidth="1"/>
    <col min="14889" max="14889" width="8.42578125" bestFit="1" customWidth="1"/>
    <col min="14890" max="14890" width="6.7109375" bestFit="1" customWidth="1"/>
    <col min="14891" max="14891" width="8.140625" customWidth="1"/>
    <col min="14892" max="14892" width="5.85546875" customWidth="1"/>
    <col min="14893" max="14893" width="5.5703125" bestFit="1" customWidth="1"/>
    <col min="14894" max="14894" width="4.7109375" bestFit="1" customWidth="1"/>
    <col min="15124" max="15124" width="4.42578125" bestFit="1" customWidth="1"/>
    <col min="15125" max="15125" width="14.7109375" customWidth="1"/>
    <col min="15126" max="15126" width="13.140625" customWidth="1"/>
    <col min="15127" max="15127" width="13.28515625" customWidth="1"/>
    <col min="15128" max="15128" width="13.85546875" customWidth="1"/>
    <col min="15129" max="15129" width="17.42578125" customWidth="1"/>
    <col min="15130" max="15130" width="21.28515625" customWidth="1"/>
    <col min="15131" max="15131" width="29.7109375" customWidth="1"/>
    <col min="15132" max="15132" width="9.7109375" customWidth="1"/>
    <col min="15133" max="15134" width="10.85546875" customWidth="1"/>
    <col min="15135" max="15135" width="14.7109375" customWidth="1"/>
    <col min="15136" max="15136" width="22.42578125" customWidth="1"/>
    <col min="15137" max="15137" width="25" customWidth="1"/>
    <col min="15138" max="15138" width="12.85546875" customWidth="1"/>
    <col min="15139" max="15139" width="9.42578125" customWidth="1"/>
    <col min="15140" max="15140" width="13.85546875" customWidth="1"/>
    <col min="15141" max="15141" width="8.140625" customWidth="1"/>
    <col min="15142" max="15142" width="23.42578125" customWidth="1"/>
    <col min="15143" max="15144" width="8.140625" bestFit="1" customWidth="1"/>
    <col min="15145" max="15145" width="8.42578125" bestFit="1" customWidth="1"/>
    <col min="15146" max="15146" width="6.7109375" bestFit="1" customWidth="1"/>
    <col min="15147" max="15147" width="8.140625" customWidth="1"/>
    <col min="15148" max="15148" width="5.85546875" customWidth="1"/>
    <col min="15149" max="15149" width="5.5703125" bestFit="1" customWidth="1"/>
    <col min="15150" max="15150" width="4.7109375" bestFit="1" customWidth="1"/>
    <col min="15380" max="15380" width="4.42578125" bestFit="1" customWidth="1"/>
    <col min="15381" max="15381" width="14.7109375" customWidth="1"/>
    <col min="15382" max="15382" width="13.140625" customWidth="1"/>
    <col min="15383" max="15383" width="13.28515625" customWidth="1"/>
    <col min="15384" max="15384" width="13.85546875" customWidth="1"/>
    <col min="15385" max="15385" width="17.42578125" customWidth="1"/>
    <col min="15386" max="15386" width="21.28515625" customWidth="1"/>
    <col min="15387" max="15387" width="29.7109375" customWidth="1"/>
    <col min="15388" max="15388" width="9.7109375" customWidth="1"/>
    <col min="15389" max="15390" width="10.85546875" customWidth="1"/>
    <col min="15391" max="15391" width="14.7109375" customWidth="1"/>
    <col min="15392" max="15392" width="22.42578125" customWidth="1"/>
    <col min="15393" max="15393" width="25" customWidth="1"/>
    <col min="15394" max="15394" width="12.85546875" customWidth="1"/>
    <col min="15395" max="15395" width="9.42578125" customWidth="1"/>
    <col min="15396" max="15396" width="13.85546875" customWidth="1"/>
    <col min="15397" max="15397" width="8.140625" customWidth="1"/>
    <col min="15398" max="15398" width="23.42578125" customWidth="1"/>
    <col min="15399" max="15400" width="8.140625" bestFit="1" customWidth="1"/>
    <col min="15401" max="15401" width="8.42578125" bestFit="1" customWidth="1"/>
    <col min="15402" max="15402" width="6.7109375" bestFit="1" customWidth="1"/>
    <col min="15403" max="15403" width="8.140625" customWidth="1"/>
    <col min="15404" max="15404" width="5.85546875" customWidth="1"/>
    <col min="15405" max="15405" width="5.5703125" bestFit="1" customWidth="1"/>
    <col min="15406" max="15406" width="4.7109375" bestFit="1" customWidth="1"/>
    <col min="15636" max="15636" width="4.42578125" bestFit="1" customWidth="1"/>
    <col min="15637" max="15637" width="14.7109375" customWidth="1"/>
    <col min="15638" max="15638" width="13.140625" customWidth="1"/>
    <col min="15639" max="15639" width="13.28515625" customWidth="1"/>
    <col min="15640" max="15640" width="13.85546875" customWidth="1"/>
    <col min="15641" max="15641" width="17.42578125" customWidth="1"/>
    <col min="15642" max="15642" width="21.28515625" customWidth="1"/>
    <col min="15643" max="15643" width="29.7109375" customWidth="1"/>
    <col min="15644" max="15644" width="9.7109375" customWidth="1"/>
    <col min="15645" max="15646" width="10.85546875" customWidth="1"/>
    <col min="15647" max="15647" width="14.7109375" customWidth="1"/>
    <col min="15648" max="15648" width="22.42578125" customWidth="1"/>
    <col min="15649" max="15649" width="25" customWidth="1"/>
    <col min="15650" max="15650" width="12.85546875" customWidth="1"/>
    <col min="15651" max="15651" width="9.42578125" customWidth="1"/>
    <col min="15652" max="15652" width="13.85546875" customWidth="1"/>
    <col min="15653" max="15653" width="8.140625" customWidth="1"/>
    <col min="15654" max="15654" width="23.42578125" customWidth="1"/>
    <col min="15655" max="15656" width="8.140625" bestFit="1" customWidth="1"/>
    <col min="15657" max="15657" width="8.42578125" bestFit="1" customWidth="1"/>
    <col min="15658" max="15658" width="6.7109375" bestFit="1" customWidth="1"/>
    <col min="15659" max="15659" width="8.140625" customWidth="1"/>
    <col min="15660" max="15660" width="5.85546875" customWidth="1"/>
    <col min="15661" max="15661" width="5.5703125" bestFit="1" customWidth="1"/>
    <col min="15662" max="15662" width="4.7109375" bestFit="1" customWidth="1"/>
    <col min="15892" max="15892" width="4.42578125" bestFit="1" customWidth="1"/>
    <col min="15893" max="15893" width="14.7109375" customWidth="1"/>
    <col min="15894" max="15894" width="13.140625" customWidth="1"/>
    <col min="15895" max="15895" width="13.28515625" customWidth="1"/>
    <col min="15896" max="15896" width="13.85546875" customWidth="1"/>
    <col min="15897" max="15897" width="17.42578125" customWidth="1"/>
    <col min="15898" max="15898" width="21.28515625" customWidth="1"/>
    <col min="15899" max="15899" width="29.7109375" customWidth="1"/>
    <col min="15900" max="15900" width="9.7109375" customWidth="1"/>
    <col min="15901" max="15902" width="10.85546875" customWidth="1"/>
    <col min="15903" max="15903" width="14.7109375" customWidth="1"/>
    <col min="15904" max="15904" width="22.42578125" customWidth="1"/>
    <col min="15905" max="15905" width="25" customWidth="1"/>
    <col min="15906" max="15906" width="12.85546875" customWidth="1"/>
    <col min="15907" max="15907" width="9.42578125" customWidth="1"/>
    <col min="15908" max="15908" width="13.85546875" customWidth="1"/>
    <col min="15909" max="15909" width="8.140625" customWidth="1"/>
    <col min="15910" max="15910" width="23.42578125" customWidth="1"/>
    <col min="15911" max="15912" width="8.140625" bestFit="1" customWidth="1"/>
    <col min="15913" max="15913" width="8.42578125" bestFit="1" customWidth="1"/>
    <col min="15914" max="15914" width="6.7109375" bestFit="1" customWidth="1"/>
    <col min="15915" max="15915" width="8.140625" customWidth="1"/>
    <col min="15916" max="15916" width="5.85546875" customWidth="1"/>
    <col min="15917" max="15917" width="5.5703125" bestFit="1" customWidth="1"/>
    <col min="15918" max="15918" width="4.7109375" bestFit="1" customWidth="1"/>
    <col min="16148" max="16148" width="4.42578125" bestFit="1" customWidth="1"/>
    <col min="16149" max="16149" width="14.7109375" customWidth="1"/>
    <col min="16150" max="16150" width="13.140625" customWidth="1"/>
    <col min="16151" max="16151" width="13.28515625" customWidth="1"/>
    <col min="16152" max="16152" width="13.85546875" customWidth="1"/>
    <col min="16153" max="16153" width="17.42578125" customWidth="1"/>
    <col min="16154" max="16154" width="21.28515625" customWidth="1"/>
    <col min="16155" max="16155" width="29.7109375" customWidth="1"/>
    <col min="16156" max="16156" width="9.7109375" customWidth="1"/>
    <col min="16157" max="16158" width="10.85546875" customWidth="1"/>
    <col min="16159" max="16159" width="14.7109375" customWidth="1"/>
    <col min="16160" max="16160" width="22.42578125" customWidth="1"/>
    <col min="16161" max="16161" width="25" customWidth="1"/>
    <col min="16162" max="16162" width="12.85546875" customWidth="1"/>
    <col min="16163" max="16163" width="9.42578125" customWidth="1"/>
    <col min="16164" max="16164" width="13.85546875" customWidth="1"/>
    <col min="16165" max="16165" width="8.140625" customWidth="1"/>
    <col min="16166" max="16166" width="23.42578125" customWidth="1"/>
    <col min="16167" max="16168" width="8.140625" bestFit="1" customWidth="1"/>
    <col min="16169" max="16169" width="8.42578125" bestFit="1" customWidth="1"/>
    <col min="16170" max="16170" width="6.7109375" bestFit="1" customWidth="1"/>
    <col min="16171" max="16171" width="8.140625" customWidth="1"/>
    <col min="16172" max="16172" width="5.85546875" customWidth="1"/>
    <col min="16173" max="16173" width="5.5703125" bestFit="1" customWidth="1"/>
    <col min="16174" max="16174" width="4.7109375" bestFit="1" customWidth="1"/>
  </cols>
  <sheetData>
    <row r="1" spans="1:99" ht="81.75" customHeight="1" thickBot="1" x14ac:dyDescent="0.3">
      <c r="A1" s="130"/>
      <c r="B1" s="142"/>
      <c r="C1" s="143" t="s">
        <v>1482</v>
      </c>
      <c r="D1" s="127"/>
      <c r="E1" s="128"/>
      <c r="F1" s="271" t="s">
        <v>7986</v>
      </c>
      <c r="N1" s="145" t="s">
        <v>1483</v>
      </c>
      <c r="V1" s="21"/>
      <c r="W1" s="21"/>
      <c r="Z1" s="3"/>
      <c r="AA1" s="3"/>
      <c r="AD1" s="114" t="s">
        <v>1484</v>
      </c>
      <c r="AE1" s="115" t="s">
        <v>1485</v>
      </c>
      <c r="AF1" s="115" t="s">
        <v>1486</v>
      </c>
      <c r="AG1" s="115" t="s">
        <v>1487</v>
      </c>
      <c r="AH1" s="115" t="s">
        <v>1488</v>
      </c>
      <c r="AI1" s="115" t="s">
        <v>1489</v>
      </c>
      <c r="AJ1" s="113" t="s">
        <v>1490</v>
      </c>
      <c r="AK1" s="113" t="s">
        <v>1491</v>
      </c>
      <c r="AL1" s="113" t="s">
        <v>1492</v>
      </c>
      <c r="AM1" s="116" t="s">
        <v>1493</v>
      </c>
      <c r="AN1" s="113" t="s">
        <v>1494</v>
      </c>
      <c r="AO1" s="113" t="s">
        <v>1495</v>
      </c>
      <c r="AP1" s="110"/>
      <c r="AQ1" s="111"/>
      <c r="AR1" s="111"/>
      <c r="AS1" s="109"/>
      <c r="AT1" s="109"/>
      <c r="AU1" s="109"/>
      <c r="AV1" s="109"/>
      <c r="AW1" s="109"/>
      <c r="AX1" s="109"/>
      <c r="AY1" s="109"/>
      <c r="AZ1" s="112"/>
      <c r="BF1" s="3"/>
    </row>
    <row r="2" spans="1:99" ht="15.75" thickBot="1" x14ac:dyDescent="0.3">
      <c r="A2" s="129"/>
      <c r="B2" s="613" t="s">
        <v>0</v>
      </c>
      <c r="C2" s="614"/>
      <c r="D2" s="614"/>
      <c r="E2" s="614"/>
      <c r="F2" s="615"/>
      <c r="G2" s="117" t="s">
        <v>1496</v>
      </c>
      <c r="H2" s="622" t="s">
        <v>0</v>
      </c>
      <c r="I2" s="623"/>
      <c r="J2" s="623"/>
      <c r="K2" s="623"/>
      <c r="L2" s="623"/>
      <c r="M2" s="623"/>
      <c r="N2" s="623"/>
      <c r="O2" s="623"/>
      <c r="P2" s="623"/>
      <c r="Q2" s="623"/>
      <c r="R2" s="623"/>
      <c r="S2" s="623"/>
      <c r="T2" s="623"/>
      <c r="U2" s="623"/>
      <c r="V2" s="623"/>
      <c r="W2" s="624"/>
      <c r="X2" s="616" t="s">
        <v>1497</v>
      </c>
      <c r="Y2" s="617"/>
      <c r="Z2" s="618"/>
      <c r="AA2" s="625" t="s">
        <v>0</v>
      </c>
      <c r="AB2" s="626"/>
      <c r="AC2" s="626"/>
      <c r="AD2" s="626"/>
      <c r="AE2" s="626"/>
      <c r="AF2" s="626"/>
      <c r="AG2" s="626"/>
      <c r="AH2" s="626"/>
      <c r="AI2" s="626"/>
      <c r="AJ2" s="626"/>
      <c r="AK2" s="626"/>
      <c r="AL2" s="626"/>
      <c r="AM2" s="626"/>
      <c r="AN2" s="626"/>
      <c r="AO2" s="626"/>
      <c r="AP2" s="615"/>
      <c r="AQ2" s="616" t="s">
        <v>1497</v>
      </c>
      <c r="AR2" s="617"/>
      <c r="AS2" s="617"/>
      <c r="AT2" s="617"/>
      <c r="AU2" s="617"/>
      <c r="AV2" s="617"/>
      <c r="AW2" s="617"/>
      <c r="AX2" s="617"/>
      <c r="AY2" s="617"/>
      <c r="AZ2" s="617"/>
      <c r="BA2" s="617"/>
      <c r="BB2" s="617"/>
      <c r="BC2" s="617"/>
      <c r="BD2" s="617"/>
      <c r="BE2" s="617"/>
      <c r="BF2" s="618"/>
    </row>
    <row r="3" spans="1:99" ht="45.75" customHeight="1" thickBot="1" x14ac:dyDescent="0.3">
      <c r="A3" s="131" t="s">
        <v>1</v>
      </c>
      <c r="B3" s="132" t="s">
        <v>1498</v>
      </c>
      <c r="C3" s="133" t="s">
        <v>2</v>
      </c>
      <c r="D3" s="133" t="s">
        <v>3</v>
      </c>
      <c r="E3" s="134" t="s">
        <v>1499</v>
      </c>
      <c r="F3" s="134" t="s">
        <v>1500</v>
      </c>
      <c r="G3" s="135" t="s">
        <v>4</v>
      </c>
      <c r="H3" s="134" t="s">
        <v>5</v>
      </c>
      <c r="I3" s="134" t="s">
        <v>6</v>
      </c>
      <c r="J3" s="134" t="s">
        <v>1501</v>
      </c>
      <c r="K3" s="140" t="s">
        <v>7</v>
      </c>
      <c r="L3" s="134" t="s">
        <v>1502</v>
      </c>
      <c r="M3" s="134" t="s">
        <v>1503</v>
      </c>
      <c r="N3" s="166" t="s">
        <v>1504</v>
      </c>
      <c r="O3" s="167" t="s">
        <v>1505</v>
      </c>
      <c r="P3" s="168" t="s">
        <v>1506</v>
      </c>
      <c r="Q3" s="169" t="s">
        <v>1507</v>
      </c>
      <c r="R3" s="167" t="s">
        <v>1508</v>
      </c>
      <c r="S3" s="168" t="s">
        <v>1509</v>
      </c>
      <c r="T3" s="141" t="s">
        <v>8</v>
      </c>
      <c r="U3" s="136" t="s">
        <v>9</v>
      </c>
      <c r="V3" s="134" t="s">
        <v>10</v>
      </c>
      <c r="W3" s="134" t="s">
        <v>1510</v>
      </c>
      <c r="X3" s="135" t="s">
        <v>1511</v>
      </c>
      <c r="Y3" s="135" t="s">
        <v>1512</v>
      </c>
      <c r="Z3" s="135" t="s">
        <v>12</v>
      </c>
      <c r="AA3" s="207" t="s">
        <v>13</v>
      </c>
      <c r="AB3" s="208" t="s">
        <v>14</v>
      </c>
      <c r="AC3" s="209" t="s">
        <v>15</v>
      </c>
      <c r="AD3" s="207" t="s">
        <v>16</v>
      </c>
      <c r="AE3" s="207" t="s">
        <v>17</v>
      </c>
      <c r="AF3" s="207" t="s">
        <v>18</v>
      </c>
      <c r="AG3" s="207" t="s">
        <v>19</v>
      </c>
      <c r="AH3" s="207" t="s">
        <v>20</v>
      </c>
      <c r="AI3" s="207" t="s">
        <v>21</v>
      </c>
      <c r="AJ3" s="134" t="s">
        <v>22</v>
      </c>
      <c r="AK3" s="134" t="s">
        <v>23</v>
      </c>
      <c r="AL3" s="134" t="s">
        <v>24</v>
      </c>
      <c r="AM3" s="134" t="s">
        <v>25</v>
      </c>
      <c r="AN3" s="134" t="s">
        <v>26</v>
      </c>
      <c r="AO3" s="134" t="s">
        <v>27</v>
      </c>
      <c r="AP3" s="133" t="s">
        <v>28</v>
      </c>
      <c r="AQ3" s="135" t="s">
        <v>29</v>
      </c>
      <c r="AR3" s="135" t="s">
        <v>30</v>
      </c>
      <c r="AS3" s="135" t="s">
        <v>31</v>
      </c>
      <c r="AT3" s="135" t="s">
        <v>32</v>
      </c>
      <c r="AU3" s="135" t="s">
        <v>33</v>
      </c>
      <c r="AV3" s="135" t="s">
        <v>34</v>
      </c>
      <c r="AW3" s="135" t="s">
        <v>35</v>
      </c>
      <c r="AX3" s="137" t="s">
        <v>36</v>
      </c>
      <c r="AY3" s="138" t="s">
        <v>1513</v>
      </c>
      <c r="AZ3" s="139" t="s">
        <v>37</v>
      </c>
      <c r="BA3" s="89" t="s">
        <v>38</v>
      </c>
      <c r="BB3" s="89" t="s">
        <v>39</v>
      </c>
      <c r="BC3" s="89" t="s">
        <v>40</v>
      </c>
      <c r="BD3" s="89" t="s">
        <v>41</v>
      </c>
      <c r="BE3" s="89" t="s">
        <v>42</v>
      </c>
      <c r="BF3" s="90" t="s">
        <v>43</v>
      </c>
    </row>
    <row r="4" spans="1:99" ht="15.75" customHeight="1" x14ac:dyDescent="0.25">
      <c r="A4" s="124"/>
      <c r="B4" s="274" t="s">
        <v>1514</v>
      </c>
      <c r="C4" s="274" t="s">
        <v>1515</v>
      </c>
      <c r="D4" s="274" t="s">
        <v>1516</v>
      </c>
      <c r="E4" s="274" t="s">
        <v>1516</v>
      </c>
      <c r="F4" s="275" t="s">
        <v>1514</v>
      </c>
      <c r="G4" s="276" t="s">
        <v>1517</v>
      </c>
      <c r="H4" s="627" t="s">
        <v>1515</v>
      </c>
      <c r="I4" s="627"/>
      <c r="J4" s="627" t="s">
        <v>1514</v>
      </c>
      <c r="K4" s="627"/>
      <c r="L4" s="274"/>
      <c r="M4" s="277"/>
      <c r="N4" s="630" t="s">
        <v>1515</v>
      </c>
      <c r="O4" s="631"/>
      <c r="P4" s="631"/>
      <c r="Q4" s="631"/>
      <c r="R4" s="631"/>
      <c r="S4" s="632"/>
      <c r="T4" s="629" t="s">
        <v>1517</v>
      </c>
      <c r="U4" s="629"/>
      <c r="V4" s="619" t="s">
        <v>1514</v>
      </c>
      <c r="W4" s="620"/>
      <c r="X4" s="621" t="s">
        <v>1517</v>
      </c>
      <c r="Y4" s="621"/>
      <c r="Z4" s="621"/>
      <c r="AA4" s="633" t="s">
        <v>1514</v>
      </c>
      <c r="AB4" s="633"/>
      <c r="AC4" s="633" t="s">
        <v>1518</v>
      </c>
      <c r="AD4" s="633"/>
      <c r="AE4" s="633"/>
      <c r="AF4" s="633"/>
      <c r="AG4" s="633"/>
      <c r="AH4" s="633"/>
      <c r="AI4" s="633"/>
      <c r="AJ4" s="274" t="s">
        <v>1519</v>
      </c>
      <c r="AK4" s="627" t="s">
        <v>1515</v>
      </c>
      <c r="AL4" s="627"/>
      <c r="AM4" s="274" t="s">
        <v>1520</v>
      </c>
      <c r="AN4" s="627" t="s">
        <v>1515</v>
      </c>
      <c r="AO4" s="627"/>
      <c r="AP4" s="627"/>
      <c r="AQ4" s="628" t="s">
        <v>1517</v>
      </c>
      <c r="AR4" s="628"/>
      <c r="AS4" s="628"/>
      <c r="AT4" s="628"/>
      <c r="AU4" s="628"/>
      <c r="AV4" s="628"/>
      <c r="AW4" s="628"/>
      <c r="AX4" s="628"/>
      <c r="AY4" s="628"/>
      <c r="AZ4" s="628"/>
      <c r="BA4" s="628"/>
      <c r="BB4" s="628"/>
      <c r="BC4" s="628"/>
      <c r="BD4" s="628"/>
      <c r="BE4" s="628"/>
      <c r="BF4" s="628"/>
    </row>
    <row r="5" spans="1:99" x14ac:dyDescent="0.25">
      <c r="A5" s="278" t="s">
        <v>1521</v>
      </c>
      <c r="B5" s="279" t="s">
        <v>46</v>
      </c>
      <c r="C5" s="280" t="s">
        <v>1522</v>
      </c>
      <c r="D5" s="281">
        <v>43853</v>
      </c>
      <c r="E5" s="281">
        <v>43692</v>
      </c>
      <c r="F5" s="282" t="s">
        <v>55</v>
      </c>
      <c r="G5" s="283" t="s">
        <v>1523</v>
      </c>
      <c r="H5" s="280" t="s">
        <v>1335</v>
      </c>
      <c r="I5" s="280" t="s">
        <v>1336</v>
      </c>
      <c r="J5" s="280" t="s">
        <v>1048</v>
      </c>
      <c r="K5" s="280" t="s">
        <v>1010</v>
      </c>
      <c r="L5" s="284" t="s">
        <v>1524</v>
      </c>
      <c r="M5" s="285" t="s">
        <v>1525</v>
      </c>
      <c r="N5" s="286">
        <v>-30</v>
      </c>
      <c r="O5" s="285">
        <v>55.851999999999997</v>
      </c>
      <c r="P5" s="287">
        <v>0</v>
      </c>
      <c r="Q5" s="286">
        <v>116.5123</v>
      </c>
      <c r="R5" s="285"/>
      <c r="S5" s="287"/>
      <c r="T5" s="288">
        <f>N5-O5/60-P5/60/60</f>
        <v>-30.930866666666667</v>
      </c>
      <c r="U5" s="288">
        <f>Q5+R5/60+S5/60/60</f>
        <v>116.5123</v>
      </c>
      <c r="V5" s="282" t="s">
        <v>1526</v>
      </c>
      <c r="W5" s="282" t="s">
        <v>85</v>
      </c>
      <c r="X5" s="289" t="str">
        <f>IFERROR(VLOOKUP(AT5,'#Input Lists#'!$L$3:$AH$825,3,FALSE)," ")</f>
        <v>flava subsp. flava</v>
      </c>
      <c r="Y5" s="289" t="str">
        <f>IFERROR(VLOOKUP(CONCATENATE(V5," ",W5),'#Input Lists#'!$K$3:$P$827,6,FALSE)," ")</f>
        <v>Cowslip Orchid</v>
      </c>
      <c r="Z5" s="290" t="str">
        <f>IFERROR(VLOOKUP(AT5,'#Input Lists#'!$L$3:$AH$825,9,FALSE)," ")</f>
        <v>·</v>
      </c>
      <c r="AA5" s="291" t="s">
        <v>1527</v>
      </c>
      <c r="AB5" s="292" t="s">
        <v>1528</v>
      </c>
      <c r="AC5" s="293" t="s">
        <v>724</v>
      </c>
      <c r="AD5" s="293" t="s">
        <v>1319</v>
      </c>
      <c r="AE5" s="293" t="s">
        <v>1329</v>
      </c>
      <c r="AF5" s="293" t="s">
        <v>988</v>
      </c>
      <c r="AG5" s="293" t="s">
        <v>1324</v>
      </c>
      <c r="AH5" s="293" t="s">
        <v>1027</v>
      </c>
      <c r="AI5" s="293" t="s">
        <v>1328</v>
      </c>
      <c r="AJ5" s="293" t="s">
        <v>1011</v>
      </c>
      <c r="AK5" s="293" t="s">
        <v>1337</v>
      </c>
      <c r="AL5" s="293" t="s">
        <v>1338</v>
      </c>
      <c r="AM5" s="293" t="s">
        <v>1320</v>
      </c>
      <c r="AN5" s="293" t="s">
        <v>1325</v>
      </c>
      <c r="AO5" s="293" t="s">
        <v>1323</v>
      </c>
      <c r="AP5" s="292" t="s">
        <v>1339</v>
      </c>
      <c r="AQ5" s="294" t="str">
        <f>IFERROR(VLOOKUP(G5,'#Location List#'!$C$3:$D$106,2,FALSE),"")</f>
        <v/>
      </c>
      <c r="AR5" s="294" t="str">
        <f>IFERROR(VLOOKUP(F5,'#Location List#'!$Q$3:$R$422,2,FALSE),"")</f>
        <v/>
      </c>
      <c r="AS5" s="294">
        <f>IFERROR(VLOOKUP(V5,'#Input Lists#'!$B$3:$D$54,3,FALSE),"")</f>
        <v>8</v>
      </c>
      <c r="AT5" s="294">
        <f>IFERROR(VLOOKUP(CONCATENATE(V5," ",W5),'#Input Lists#'!$K$3:$L$826,2,FALSE),"")</f>
        <v>526</v>
      </c>
      <c r="AU5" s="294">
        <f>IFERROR(VLOOKUP(AA5,'#Input Lists#'!$BU$3:$BV$9,2,FALSE),"")</f>
        <v>1</v>
      </c>
      <c r="AV5" s="295">
        <f>IFERROR(VLOOKUP(AB5,'#Input Lists#'!$BO$3:$BP$9,2,FALSE),"")</f>
        <v>1</v>
      </c>
      <c r="AW5" s="295">
        <f>IFERROR(VLOOKUP(AC5,'#Input Lists#'!$BL$3:$BM$7,2,FALSE),"")</f>
        <v>2</v>
      </c>
      <c r="AX5" s="296"/>
      <c r="AY5" s="297"/>
      <c r="AZ5" s="298" t="str">
        <f>VLOOKUP($AT5,'#Input Lists#'!$L$3:$S$1033,6,FALSE)</f>
        <v>Geraldton to Israelite Bay</v>
      </c>
      <c r="BA5" s="299">
        <f>VLOOKUP($AT5,'#Input Lists#'!$L$3:$S$1033,7,FALSE)</f>
        <v>42917</v>
      </c>
      <c r="BB5" s="299">
        <f>VLOOKUP($AT5,'#Input Lists#'!$L$3:$S$1033,8,FALSE)</f>
        <v>43070</v>
      </c>
      <c r="BC5" s="300">
        <f>IFERROR(WEEKNUM(BA5,2),0)</f>
        <v>27</v>
      </c>
      <c r="BD5" s="300">
        <f>IFERROR(IF(WEEKNUM(BB5)&lt;WEEKNUM(BA5),WEEKNUM(BB5)+52,WEEKNUM(BB5)),0)</f>
        <v>48</v>
      </c>
      <c r="BE5" s="295">
        <f>IF(WEEKNUM(E5)&lt;9,WEEKNUM(E5)+52, WEEKNUM(E5))</f>
        <v>33</v>
      </c>
      <c r="BF5" s="301" t="str">
        <f>IF(BC5&gt;=BD5,"NO VALID RANGE",IF(BE5&gt;=BC5,IF(BE5&lt;=BD5,"IN RANGE",BE5-BD5),BE5-BC5))</f>
        <v>IN RANGE</v>
      </c>
    </row>
    <row r="6" spans="1:99" x14ac:dyDescent="0.25">
      <c r="A6" s="118">
        <v>1</v>
      </c>
      <c r="B6" s="119"/>
      <c r="C6" s="120"/>
      <c r="D6" s="121"/>
      <c r="E6" s="121"/>
      <c r="F6" s="236"/>
      <c r="G6" s="122" t="str">
        <f>IFERROR(VLOOKUP(F6,'#Location List#'!$U$3:$V$1154,2,FALSE),"")</f>
        <v/>
      </c>
      <c r="H6" s="120"/>
      <c r="I6" s="120"/>
      <c r="J6" s="120"/>
      <c r="K6" s="120"/>
      <c r="L6" s="120"/>
      <c r="M6" s="120"/>
      <c r="N6" s="120"/>
      <c r="O6" s="120"/>
      <c r="P6" s="120"/>
      <c r="Q6" s="120"/>
      <c r="R6" s="120"/>
      <c r="S6" s="120"/>
      <c r="T6" s="205">
        <f>N6-O6/60-P6/60/60</f>
        <v>0</v>
      </c>
      <c r="U6" s="205">
        <f>Q6+R6/60+S6/60/60</f>
        <v>0</v>
      </c>
      <c r="V6" s="210"/>
      <c r="W6" s="210"/>
      <c r="X6" s="23" t="str">
        <f>IFERROR(VLOOKUP(AT6,'#Input Lists#'!$L$3:$AH$833,3,FALSE)," ")</f>
        <v xml:space="preserve"> </v>
      </c>
      <c r="Y6" s="23" t="str">
        <f>IFERROR(VLOOKUP(AT6,'#Input Lists#'!$L$3:$AH$833,5,FALSE)," ")</f>
        <v xml:space="preserve"> </v>
      </c>
      <c r="Z6" s="206" t="str">
        <f>IFERROR(VLOOKUP(AT6,'#Input Lists#'!$L$3:$AH$833,9,FALSE)," ")</f>
        <v xml:space="preserve"> </v>
      </c>
      <c r="AA6" s="119" t="s">
        <v>1527</v>
      </c>
      <c r="AB6" s="120"/>
      <c r="AC6" s="123"/>
      <c r="AD6" s="123"/>
      <c r="AE6" s="123"/>
      <c r="AF6" s="123"/>
      <c r="AG6" s="123"/>
      <c r="AH6" s="123"/>
      <c r="AI6" s="123"/>
      <c r="AJ6" s="123"/>
      <c r="AK6" s="123"/>
      <c r="AL6" s="123"/>
      <c r="AM6" s="123"/>
      <c r="AN6" s="123"/>
      <c r="AO6" s="123"/>
      <c r="AP6" s="120"/>
      <c r="AQ6" s="125" t="str">
        <f>IFERROR(VLOOKUP(G6,'#Location List#'!$C$3:$D$150,2,FALSE),"")</f>
        <v/>
      </c>
      <c r="AR6" s="125" t="str">
        <f>IFERROR(VLOOKUP(F6,'#Location List#'!$Q$3:$R$1154,2,FALSE),"")</f>
        <v/>
      </c>
      <c r="AS6" s="125" t="str">
        <f>IFERROR(VLOOKUP(V6,'#Input Lists#'!$B$3:$D$46,3,FALSE),"")</f>
        <v/>
      </c>
      <c r="AT6" s="125" t="str">
        <f>IFERROR(VLOOKUP(CONCATENATE(V6," ",W6),'#Input Lists#'!$K$3:$L$827,2,FALSE),"")</f>
        <v/>
      </c>
      <c r="AU6" s="125">
        <f>IFERROR(VLOOKUP(AA6,'#Input Lists#'!$BU$3:$BV$8,2,FALSE),"")</f>
        <v>1</v>
      </c>
      <c r="AV6" s="118" t="str">
        <f>IFERROR(VLOOKUP(AB6,'#Input Lists#'!$BO$3:$BP$9,2,FALSE),"")</f>
        <v/>
      </c>
      <c r="AW6" s="118">
        <f>IFERROR(VLOOKUP(AC6,'#Input Lists#'!$BL$3:$BM$7,2,FALSE),"")</f>
        <v>1</v>
      </c>
      <c r="AX6" s="52" t="e">
        <f>VLOOKUP(AQ6,'#Location List#'!$D$3:$K$150,4,FALSE)</f>
        <v>#N/A</v>
      </c>
      <c r="AY6" s="273" t="e">
        <f>VLOOKUP(AX6,'#Location List#'!$Z$3:$AA$13,2,FALSE)</f>
        <v>#N/A</v>
      </c>
      <c r="AZ6" s="126" t="e">
        <f>VLOOKUP($AT6,'#Input Lists#'!$L$3:$S$1033,6,FALSE)</f>
        <v>#N/A</v>
      </c>
      <c r="BA6" s="239" t="e">
        <f>VLOOKUP($AT6,'#Input Lists#'!$L$3:$S$833,7,FALSE)</f>
        <v>#N/A</v>
      </c>
      <c r="BB6" s="239" t="e">
        <f>VLOOKUP($AT6,'#Input Lists#'!$L$3:$S$833,8,FALSE)</f>
        <v>#N/A</v>
      </c>
      <c r="BC6" s="91" t="str">
        <f>IFERROR(WEEKNUM(BA6,2),"")</f>
        <v/>
      </c>
      <c r="BD6" s="91" t="str">
        <f>IFERROR(IF(WEEKNUM(BB6)&lt;WEEKNUM(BA6),WEEKNUM(BB6)+52,WEEKNUM(BB6)),"")</f>
        <v/>
      </c>
      <c r="BE6" s="15" t="str">
        <f>IF(E6="","",IF(WEEKNUM(E6)&lt;9,WEEKNUM(E6)+52, WEEKNUM(E6)))</f>
        <v/>
      </c>
      <c r="BF6" s="92" t="str">
        <f>IF(E6="", "No Sighting Date", IF(BC6&gt;=BD6," ",IF(BE6&gt;=BC6,IF(BE6&lt;=BD6,"IN RANGE",BE6-BD6),BE6-BC6)))</f>
        <v>No Sighting Date</v>
      </c>
    </row>
    <row r="7" spans="1:99" s="244" customFormat="1" ht="18" customHeight="1" x14ac:dyDescent="0.25">
      <c r="A7" s="118">
        <v>2</v>
      </c>
      <c r="B7" s="119"/>
      <c r="C7" s="120"/>
      <c r="D7" s="121"/>
      <c r="E7" s="121"/>
      <c r="F7" s="236"/>
      <c r="G7" s="122" t="str">
        <f>IFERROR(VLOOKUP(F7,'#Location List#'!$U$3:$V$1154,2,FALSE),"")</f>
        <v/>
      </c>
      <c r="H7" s="120"/>
      <c r="I7" s="120"/>
      <c r="J7" s="120"/>
      <c r="K7" s="120"/>
      <c r="L7" s="120"/>
      <c r="M7" s="120"/>
      <c r="N7" s="120"/>
      <c r="O7" s="120"/>
      <c r="P7" s="120"/>
      <c r="Q7" s="120"/>
      <c r="R7" s="120"/>
      <c r="S7" s="120"/>
      <c r="T7" s="205">
        <f>N7-O7/60-P7/60/60</f>
        <v>0</v>
      </c>
      <c r="U7" s="205">
        <f>Q7+R7/60+S7/60/60</f>
        <v>0</v>
      </c>
      <c r="V7" s="210"/>
      <c r="W7" s="210"/>
      <c r="X7" s="23" t="str">
        <f>IFERROR(VLOOKUP(AT7,'#Input Lists#'!$L$3:$AH$833,3,FALSE)," ")</f>
        <v xml:space="preserve"> </v>
      </c>
      <c r="Y7" s="23" t="str">
        <f>IFERROR(VLOOKUP(AT7,'#Input Lists#'!$L$3:$AH$833,5,FALSE)," ")</f>
        <v xml:space="preserve"> </v>
      </c>
      <c r="Z7" s="206" t="str">
        <f>IFERROR(VLOOKUP(AT7,'#Input Lists#'!$L$3:$AH$833,9,FALSE)," ")</f>
        <v xml:space="preserve"> </v>
      </c>
      <c r="AA7" s="119" t="s">
        <v>1527</v>
      </c>
      <c r="AB7" s="120"/>
      <c r="AC7" s="123"/>
      <c r="AD7" s="123"/>
      <c r="AE7" s="123"/>
      <c r="AF7" s="123"/>
      <c r="AG7" s="123"/>
      <c r="AH7" s="123"/>
      <c r="AI7" s="123"/>
      <c r="AJ7" s="123"/>
      <c r="AK7" s="123"/>
      <c r="AL7" s="123"/>
      <c r="AM7" s="123"/>
      <c r="AN7" s="123"/>
      <c r="AO7" s="123"/>
      <c r="AP7" s="120"/>
      <c r="AQ7" s="125" t="str">
        <f>IFERROR(VLOOKUP(G7,'#Location List#'!$C$3:$D$150,2,FALSE),"")</f>
        <v/>
      </c>
      <c r="AR7" s="125" t="str">
        <f>IFERROR(VLOOKUP(F7,'#Location List#'!$Q$3:$R$1154,2,FALSE),"")</f>
        <v/>
      </c>
      <c r="AS7" s="125" t="str">
        <f>IFERROR(VLOOKUP(V7,'#Input Lists#'!$B$3:$D$46,3,FALSE),"")</f>
        <v/>
      </c>
      <c r="AT7" s="125" t="str">
        <f>IFERROR(VLOOKUP(CONCATENATE(V7," ",W7),'#Input Lists#'!$K$3:$L$827,2,FALSE),"")</f>
        <v/>
      </c>
      <c r="AU7" s="125">
        <f>IFERROR(VLOOKUP(AA7,'#Input Lists#'!$BU$3:$BV$8,2,FALSE),"")</f>
        <v>1</v>
      </c>
      <c r="AV7" s="118" t="str">
        <f>IFERROR(VLOOKUP(AB7,'#Input Lists#'!$BO$3:$BP$9,2,FALSE),"")</f>
        <v/>
      </c>
      <c r="AW7" s="118">
        <f>IFERROR(VLOOKUP(AC7,'#Input Lists#'!$BL$3:$BM$7,2,FALSE),"")</f>
        <v>1</v>
      </c>
      <c r="AX7" s="52" t="e">
        <f>VLOOKUP(AQ7,'#Location List#'!$D$3:$K$150,4,FALSE)</f>
        <v>#N/A</v>
      </c>
      <c r="AY7" s="273" t="e">
        <f>VLOOKUP(AX7,'#Location List#'!$Z$3:$AA$13,2,FALSE)</f>
        <v>#N/A</v>
      </c>
      <c r="AZ7" s="126" t="e">
        <f>VLOOKUP($AT7,'#Input Lists#'!$L$3:$S$1033,6,FALSE)</f>
        <v>#N/A</v>
      </c>
      <c r="BA7" s="239" t="e">
        <f>VLOOKUP($AT7,'#Input Lists#'!$L$3:$S$833,7,FALSE)</f>
        <v>#N/A</v>
      </c>
      <c r="BB7" s="239" t="e">
        <f>VLOOKUP($AT7,'#Input Lists#'!$L$3:$S$833,8,FALSE)</f>
        <v>#N/A</v>
      </c>
      <c r="BC7" s="91" t="str">
        <f>IFERROR(WEEKNUM(BA7,2),"")</f>
        <v/>
      </c>
      <c r="BD7" s="91" t="str">
        <f>IFERROR(IF(WEEKNUM(BB7)&lt;WEEKNUM(BA7),WEEKNUM(BB7)+52,WEEKNUM(BB7)),"")</f>
        <v/>
      </c>
      <c r="BE7" s="15" t="str">
        <f>IF(E7="","",IF(WEEKNUM(E7)&lt;9,WEEKNUM(E7)+52, WEEKNUM(E7)))</f>
        <v/>
      </c>
      <c r="BF7" s="92" t="str">
        <f>IF(E7="", "No Sighting Date", IF(BC7&gt;=BD7," ",IF(BE7&gt;=BC7,IF(BE7&lt;=BD7,"IN RANGE",BE7-BD7),BE7-BC7)))</f>
        <v>No Sighting Date</v>
      </c>
      <c r="BG7"/>
      <c r="BH7"/>
      <c r="BI7"/>
      <c r="BM7" s="22"/>
      <c r="BN7" s="22"/>
      <c r="BO7" s="349"/>
      <c r="BS7" s="244" t="str">
        <f>CONCATENATE(LEFT(V7,3),".",X7)</f>
        <v xml:space="preserve">. </v>
      </c>
      <c r="BT7" s="22"/>
      <c r="BU7" s="22"/>
      <c r="BW7" s="343"/>
      <c r="BY7" s="22"/>
      <c r="BZ7" s="22"/>
      <c r="CA7" s="22"/>
      <c r="CB7" s="350"/>
      <c r="CG7" s="351"/>
      <c r="CH7" s="351"/>
      <c r="CI7" s="253"/>
      <c r="CJ7" s="351"/>
      <c r="CK7" s="351"/>
      <c r="CL7" s="253"/>
      <c r="CM7" s="253"/>
      <c r="CQ7" s="22"/>
      <c r="CT7" s="22"/>
      <c r="CU7" s="22"/>
    </row>
    <row r="8" spans="1:99" x14ac:dyDescent="0.25">
      <c r="A8" s="118">
        <v>3</v>
      </c>
      <c r="B8" s="119"/>
      <c r="C8" s="120"/>
      <c r="D8" s="121"/>
      <c r="E8" s="121"/>
      <c r="F8" s="236"/>
      <c r="G8" s="122" t="str">
        <f>IFERROR(VLOOKUP(F8,'#Location List#'!$U$3:$V$1154,2,FALSE),"")</f>
        <v/>
      </c>
      <c r="H8" s="120"/>
      <c r="I8" s="120"/>
      <c r="J8" s="120"/>
      <c r="K8" s="120"/>
      <c r="L8" s="120"/>
      <c r="M8" s="120"/>
      <c r="N8" s="120"/>
      <c r="O8" s="120"/>
      <c r="P8" s="120"/>
      <c r="Q8" s="120"/>
      <c r="R8" s="120"/>
      <c r="S8" s="120"/>
      <c r="T8" s="205">
        <f>N8-O8/60-P8/60/60</f>
        <v>0</v>
      </c>
      <c r="U8" s="205">
        <f>Q8+R8/60+S8/60/60</f>
        <v>0</v>
      </c>
      <c r="V8" s="210"/>
      <c r="W8" s="210"/>
      <c r="X8" s="23" t="str">
        <f>IFERROR(VLOOKUP(AT8,'#Input Lists#'!$L$3:$AH$833,3,FALSE)," ")</f>
        <v xml:space="preserve"> </v>
      </c>
      <c r="Y8" s="23" t="str">
        <f>IFERROR(VLOOKUP(AT8,'#Input Lists#'!$L$3:$AH$833,5,FALSE)," ")</f>
        <v xml:space="preserve"> </v>
      </c>
      <c r="Z8" s="206" t="str">
        <f>IFERROR(VLOOKUP(AT8,'#Input Lists#'!$L$3:$AH$833,9,FALSE)," ")</f>
        <v xml:space="preserve"> </v>
      </c>
      <c r="AA8" s="119" t="s">
        <v>1527</v>
      </c>
      <c r="AB8" s="120"/>
      <c r="AC8" s="123"/>
      <c r="AD8" s="123"/>
      <c r="AE8" s="123"/>
      <c r="AF8" s="123"/>
      <c r="AG8" s="123"/>
      <c r="AH8" s="123"/>
      <c r="AI8" s="123"/>
      <c r="AJ8" s="123"/>
      <c r="AK8" s="123"/>
      <c r="AL8" s="123"/>
      <c r="AM8" s="123"/>
      <c r="AN8" s="123"/>
      <c r="AO8" s="123"/>
      <c r="AP8" s="120"/>
      <c r="AQ8" s="125" t="str">
        <f>IFERROR(VLOOKUP(G8,'#Location List#'!$C$3:$D$150,2,FALSE),"")</f>
        <v/>
      </c>
      <c r="AR8" s="125" t="str">
        <f>IFERROR(VLOOKUP(F8,'#Location List#'!$Q$3:$R$1154,2,FALSE),"")</f>
        <v/>
      </c>
      <c r="AS8" s="125" t="str">
        <f>IFERROR(VLOOKUP(V8,'#Input Lists#'!$B$3:$D$46,3,FALSE),"")</f>
        <v/>
      </c>
      <c r="AT8" s="125" t="str">
        <f>IFERROR(VLOOKUP(CONCATENATE(V8," ",W8),'#Input Lists#'!$K$3:$L$827,2,FALSE),"")</f>
        <v/>
      </c>
      <c r="AU8" s="125">
        <f>IFERROR(VLOOKUP(AA8,'#Input Lists#'!$BU$3:$BV$8,2,FALSE),"")</f>
        <v>1</v>
      </c>
      <c r="AV8" s="118" t="str">
        <f>IFERROR(VLOOKUP(AB8,'#Input Lists#'!$BO$3:$BP$9,2,FALSE),"")</f>
        <v/>
      </c>
      <c r="AW8" s="118">
        <f>IFERROR(VLOOKUP(AC8,'#Input Lists#'!$BL$3:$BM$7,2,FALSE),"")</f>
        <v>1</v>
      </c>
      <c r="AX8" s="52" t="e">
        <f>VLOOKUP(AQ8,'#Location List#'!$D$3:$K$150,4,FALSE)</f>
        <v>#N/A</v>
      </c>
      <c r="AY8" s="273" t="e">
        <f>VLOOKUP(AX8,'#Location List#'!$Z$3:$AA$13,2,FALSE)</f>
        <v>#N/A</v>
      </c>
      <c r="AZ8" s="126" t="e">
        <f>VLOOKUP($AT8,'#Input Lists#'!$L$3:$S$1033,6,FALSE)</f>
        <v>#N/A</v>
      </c>
      <c r="BA8" s="239" t="e">
        <f>VLOOKUP($AT8,'#Input Lists#'!$L$3:$S$833,7,FALSE)</f>
        <v>#N/A</v>
      </c>
      <c r="BB8" s="239" t="e">
        <f>VLOOKUP($AT8,'#Input Lists#'!$L$3:$S$833,8,FALSE)</f>
        <v>#N/A</v>
      </c>
      <c r="BC8" s="91" t="str">
        <f>IFERROR(WEEKNUM(BA8,2),"")</f>
        <v/>
      </c>
      <c r="BD8" s="91" t="str">
        <f>IFERROR(IF(WEEKNUM(BB8)&lt;WEEKNUM(BA8),WEEKNUM(BB8)+52,WEEKNUM(BB8)),"")</f>
        <v/>
      </c>
      <c r="BE8" s="15" t="str">
        <f>IF(E8="","",IF(WEEKNUM(E8)&lt;9,WEEKNUM(E8)+52, WEEKNUM(E8)))</f>
        <v/>
      </c>
      <c r="BF8" s="92" t="str">
        <f>IF(E8="", "No Sighting Date", IF(BC8&gt;=BD8," ",IF(BE8&gt;=BC8,IF(BE8&lt;=BD8,"IN RANGE",BE8-BD8),BE8-BC8)))</f>
        <v>No Sighting Date</v>
      </c>
    </row>
    <row r="9" spans="1:99" x14ac:dyDescent="0.25">
      <c r="A9" s="118">
        <v>4</v>
      </c>
      <c r="B9" s="119"/>
      <c r="C9" s="120"/>
      <c r="D9" s="121"/>
      <c r="E9" s="121"/>
      <c r="F9" s="236"/>
      <c r="G9" s="122" t="str">
        <f>IFERROR(VLOOKUP(F9,'#Location List#'!$U$3:$V$1154,2,FALSE),"")</f>
        <v/>
      </c>
      <c r="H9" s="120"/>
      <c r="I9" s="120"/>
      <c r="J9" s="120"/>
      <c r="K9" s="120"/>
      <c r="L9" s="120"/>
      <c r="M9" s="120"/>
      <c r="N9" s="120"/>
      <c r="O9" s="120"/>
      <c r="P9" s="120"/>
      <c r="Q9" s="120"/>
      <c r="R9" s="120"/>
      <c r="S9" s="120"/>
      <c r="T9" s="205">
        <f t="shared" ref="T9:T19" si="0">N9-O9/60-P9/60/60</f>
        <v>0</v>
      </c>
      <c r="U9" s="205">
        <f t="shared" ref="U9:U19" si="1">Q9+R9/60+S9/60/60</f>
        <v>0</v>
      </c>
      <c r="V9" s="210"/>
      <c r="W9" s="210"/>
      <c r="X9" s="23" t="str">
        <f>IFERROR(VLOOKUP(AT9,'#Input Lists#'!$L$3:$AH$833,3,FALSE)," ")</f>
        <v xml:space="preserve"> </v>
      </c>
      <c r="Y9" s="23" t="str">
        <f>IFERROR(VLOOKUP(AT9,'#Input Lists#'!$L$3:$AH$833,5,FALSE)," ")</f>
        <v xml:space="preserve"> </v>
      </c>
      <c r="Z9" s="206" t="str">
        <f>IFERROR(VLOOKUP(AT9,'#Input Lists#'!$L$3:$AH$833,9,FALSE)," ")</f>
        <v xml:space="preserve"> </v>
      </c>
      <c r="AA9" s="119" t="s">
        <v>1527</v>
      </c>
      <c r="AB9" s="120"/>
      <c r="AC9" s="123"/>
      <c r="AD9" s="123"/>
      <c r="AE9" s="123"/>
      <c r="AF9" s="123"/>
      <c r="AG9" s="123"/>
      <c r="AH9" s="123"/>
      <c r="AI9" s="123"/>
      <c r="AJ9" s="123"/>
      <c r="AK9" s="123"/>
      <c r="AL9" s="123"/>
      <c r="AM9" s="123"/>
      <c r="AN9" s="123"/>
      <c r="AO9" s="123"/>
      <c r="AP9" s="120"/>
      <c r="AQ9" s="125" t="str">
        <f>IFERROR(VLOOKUP(G9,'#Location List#'!$C$3:$D$150,2,FALSE),"")</f>
        <v/>
      </c>
      <c r="AR9" s="125" t="str">
        <f>IFERROR(VLOOKUP(F9,'#Location List#'!$Q$3:$R$1154,2,FALSE),"")</f>
        <v/>
      </c>
      <c r="AS9" s="125" t="str">
        <f>IFERROR(VLOOKUP(V9,'#Input Lists#'!$B$3:$D$46,3,FALSE),"")</f>
        <v/>
      </c>
      <c r="AT9" s="125" t="str">
        <f>IFERROR(VLOOKUP(CONCATENATE(V9," ",W9),'#Input Lists#'!$K$3:$L$827,2,FALSE),"")</f>
        <v/>
      </c>
      <c r="AU9" s="125">
        <f>IFERROR(VLOOKUP(AA9,'#Input Lists#'!$BU$3:$BV$8,2,FALSE),"")</f>
        <v>1</v>
      </c>
      <c r="AV9" s="118" t="str">
        <f>IFERROR(VLOOKUP(AB9,'#Input Lists#'!$BO$3:$BP$9,2,FALSE),"")</f>
        <v/>
      </c>
      <c r="AW9" s="118">
        <f>IFERROR(VLOOKUP(AC9,'#Input Lists#'!$BL$3:$BM$7,2,FALSE),"")</f>
        <v>1</v>
      </c>
      <c r="AX9" s="52" t="e">
        <f>VLOOKUP(AQ9,'#Location List#'!$D$3:$K$150,4,FALSE)</f>
        <v>#N/A</v>
      </c>
      <c r="AY9" s="273" t="e">
        <f>VLOOKUP(AX9,'#Location List#'!$Z$3:$AA$13,2,FALSE)</f>
        <v>#N/A</v>
      </c>
      <c r="AZ9" s="126" t="e">
        <f>VLOOKUP($AT9,'#Input Lists#'!$L$3:$S$1033,6,FALSE)</f>
        <v>#N/A</v>
      </c>
      <c r="BA9" s="239" t="e">
        <f>VLOOKUP($AT9,'#Input Lists#'!$L$3:$S$833,7,FALSE)</f>
        <v>#N/A</v>
      </c>
      <c r="BB9" s="239" t="e">
        <f>VLOOKUP($AT9,'#Input Lists#'!$L$3:$S$833,8,FALSE)</f>
        <v>#N/A</v>
      </c>
      <c r="BC9" s="91" t="str">
        <f t="shared" ref="BC9:BC19" si="2">IFERROR(WEEKNUM(BA9,2),"")</f>
        <v/>
      </c>
      <c r="BD9" s="91" t="str">
        <f t="shared" ref="BD9:BD19" si="3">IFERROR(IF(WEEKNUM(BB9)&lt;WEEKNUM(BA9),WEEKNUM(BB9)+52,WEEKNUM(BB9)),"")</f>
        <v/>
      </c>
      <c r="BE9" s="15" t="str">
        <f t="shared" ref="BE9:BE19" si="4">IF(E9="","",IF(WEEKNUM(E9)&lt;9,WEEKNUM(E9)+52, WEEKNUM(E9)))</f>
        <v/>
      </c>
      <c r="BF9" s="92" t="str">
        <f t="shared" ref="BF9:BF19" si="5">IF(E9="", "No Sighting Date", IF(BC9&gt;=BD9," ",IF(BE9&gt;=BC9,IF(BE9&lt;=BD9,"IN RANGE",BE9-BD9),BE9-BC9)))</f>
        <v>No Sighting Date</v>
      </c>
    </row>
    <row r="10" spans="1:99" x14ac:dyDescent="0.25">
      <c r="A10" s="118">
        <v>5</v>
      </c>
      <c r="B10" s="119"/>
      <c r="C10" s="120"/>
      <c r="D10" s="121"/>
      <c r="E10" s="121"/>
      <c r="F10" s="236"/>
      <c r="G10" s="122" t="str">
        <f>IFERROR(VLOOKUP(F10,'#Location List#'!$U$3:$V$1154,2,FALSE),"")</f>
        <v/>
      </c>
      <c r="H10" s="120"/>
      <c r="I10" s="120"/>
      <c r="J10" s="120"/>
      <c r="K10" s="120"/>
      <c r="L10" s="120"/>
      <c r="M10" s="120"/>
      <c r="N10" s="120"/>
      <c r="O10" s="120"/>
      <c r="P10" s="120"/>
      <c r="Q10" s="120"/>
      <c r="R10" s="120"/>
      <c r="S10" s="120"/>
      <c r="T10" s="205">
        <f t="shared" si="0"/>
        <v>0</v>
      </c>
      <c r="U10" s="205">
        <f t="shared" si="1"/>
        <v>0</v>
      </c>
      <c r="V10" s="210"/>
      <c r="W10" s="210"/>
      <c r="X10" s="23" t="str">
        <f>IFERROR(VLOOKUP(AT10,'#Input Lists#'!$L$3:$AH$833,3,FALSE)," ")</f>
        <v xml:space="preserve"> </v>
      </c>
      <c r="Y10" s="23" t="str">
        <f>IFERROR(VLOOKUP(AT10,'#Input Lists#'!$L$3:$AH$833,5,FALSE)," ")</f>
        <v xml:space="preserve"> </v>
      </c>
      <c r="Z10" s="206" t="str">
        <f>IFERROR(VLOOKUP(AT10,'#Input Lists#'!$L$3:$AH$833,9,FALSE)," ")</f>
        <v xml:space="preserve"> </v>
      </c>
      <c r="AA10" s="119" t="s">
        <v>1527</v>
      </c>
      <c r="AB10" s="120"/>
      <c r="AC10" s="123"/>
      <c r="AD10" s="123"/>
      <c r="AE10" s="123"/>
      <c r="AF10" s="123"/>
      <c r="AG10" s="123"/>
      <c r="AH10" s="123"/>
      <c r="AI10" s="123"/>
      <c r="AJ10" s="123"/>
      <c r="AK10" s="123"/>
      <c r="AL10" s="123"/>
      <c r="AM10" s="123"/>
      <c r="AN10" s="123"/>
      <c r="AO10" s="123"/>
      <c r="AP10" s="120"/>
      <c r="AQ10" s="125" t="str">
        <f>IFERROR(VLOOKUP(G10,'#Location List#'!$C$3:$D$150,2,FALSE),"")</f>
        <v/>
      </c>
      <c r="AR10" s="125" t="str">
        <f>IFERROR(VLOOKUP(F10,'#Location List#'!$Q$3:$R$1154,2,FALSE),"")</f>
        <v/>
      </c>
      <c r="AS10" s="125" t="str">
        <f>IFERROR(VLOOKUP(V10,'#Input Lists#'!$B$3:$D$46,3,FALSE),"")</f>
        <v/>
      </c>
      <c r="AT10" s="125" t="str">
        <f>IFERROR(VLOOKUP(CONCATENATE(V10," ",W10),'#Input Lists#'!$K$3:$L$827,2,FALSE),"")</f>
        <v/>
      </c>
      <c r="AU10" s="125">
        <f>IFERROR(VLOOKUP(AA10,'#Input Lists#'!$BU$3:$BV$8,2,FALSE),"")</f>
        <v>1</v>
      </c>
      <c r="AV10" s="118" t="str">
        <f>IFERROR(VLOOKUP(AB10,'#Input Lists#'!$BO$3:$BP$9,2,FALSE),"")</f>
        <v/>
      </c>
      <c r="AW10" s="118">
        <f>IFERROR(VLOOKUP(AC10,'#Input Lists#'!$BL$3:$BM$7,2,FALSE),"")</f>
        <v>1</v>
      </c>
      <c r="AX10" s="52" t="e">
        <f>VLOOKUP(AQ10,'#Location List#'!$D$3:$K$150,4,FALSE)</f>
        <v>#N/A</v>
      </c>
      <c r="AY10" s="273" t="e">
        <f>VLOOKUP(AX10,'#Location List#'!$Z$3:$AA$13,2,FALSE)</f>
        <v>#N/A</v>
      </c>
      <c r="AZ10" s="126" t="e">
        <f>VLOOKUP($AT10,'#Input Lists#'!$L$3:$S$1033,6,FALSE)</f>
        <v>#N/A</v>
      </c>
      <c r="BA10" s="239" t="e">
        <f>VLOOKUP($AT10,'#Input Lists#'!$L$3:$S$833,7,FALSE)</f>
        <v>#N/A</v>
      </c>
      <c r="BB10" s="239" t="e">
        <f>VLOOKUP($AT10,'#Input Lists#'!$L$3:$S$833,8,FALSE)</f>
        <v>#N/A</v>
      </c>
      <c r="BC10" s="91" t="str">
        <f t="shared" si="2"/>
        <v/>
      </c>
      <c r="BD10" s="91" t="str">
        <f t="shared" si="3"/>
        <v/>
      </c>
      <c r="BE10" s="15" t="str">
        <f t="shared" si="4"/>
        <v/>
      </c>
      <c r="BF10" s="92" t="str">
        <f t="shared" si="5"/>
        <v>No Sighting Date</v>
      </c>
    </row>
    <row r="11" spans="1:99" x14ac:dyDescent="0.25">
      <c r="A11" s="118">
        <v>6</v>
      </c>
      <c r="B11" s="119"/>
      <c r="C11" s="120"/>
      <c r="D11" s="121"/>
      <c r="E11" s="121"/>
      <c r="F11" s="236"/>
      <c r="G11" s="122" t="str">
        <f>IFERROR(VLOOKUP(F11,'#Location List#'!$U$3:$V$1154,2,FALSE),"")</f>
        <v/>
      </c>
      <c r="H11" s="120"/>
      <c r="I11" s="120"/>
      <c r="J11" s="120"/>
      <c r="K11" s="120"/>
      <c r="L11" s="120"/>
      <c r="M11" s="120"/>
      <c r="N11" s="120"/>
      <c r="O11" s="120"/>
      <c r="P11" s="120"/>
      <c r="Q11" s="120"/>
      <c r="R11" s="120"/>
      <c r="S11" s="120"/>
      <c r="T11" s="205">
        <f t="shared" si="0"/>
        <v>0</v>
      </c>
      <c r="U11" s="205">
        <f t="shared" si="1"/>
        <v>0</v>
      </c>
      <c r="V11" s="210"/>
      <c r="W11" s="210"/>
      <c r="X11" s="23" t="str">
        <f>IFERROR(VLOOKUP(AT11,'#Input Lists#'!$L$3:$AH$833,3,FALSE)," ")</f>
        <v xml:space="preserve"> </v>
      </c>
      <c r="Y11" s="23" t="str">
        <f>IFERROR(VLOOKUP(AT11,'#Input Lists#'!$L$3:$AH$833,5,FALSE)," ")</f>
        <v xml:space="preserve"> </v>
      </c>
      <c r="Z11" s="206" t="str">
        <f>IFERROR(VLOOKUP(AT11,'#Input Lists#'!$L$3:$AH$833,9,FALSE)," ")</f>
        <v xml:space="preserve"> </v>
      </c>
      <c r="AA11" s="119" t="s">
        <v>1527</v>
      </c>
      <c r="AB11" s="120"/>
      <c r="AC11" s="123"/>
      <c r="AD11" s="123"/>
      <c r="AE11" s="123"/>
      <c r="AF11" s="123"/>
      <c r="AG11" s="123"/>
      <c r="AH11" s="123"/>
      <c r="AI11" s="123"/>
      <c r="AJ11" s="123"/>
      <c r="AK11" s="123"/>
      <c r="AL11" s="123"/>
      <c r="AM11" s="123"/>
      <c r="AN11" s="123"/>
      <c r="AO11" s="123"/>
      <c r="AP11" s="120"/>
      <c r="AQ11" s="125" t="str">
        <f>IFERROR(VLOOKUP(G11,'#Location List#'!$C$3:$D$150,2,FALSE),"")</f>
        <v/>
      </c>
      <c r="AR11" s="125" t="str">
        <f>IFERROR(VLOOKUP(F11,'#Location List#'!$Q$3:$R$1154,2,FALSE),"")</f>
        <v/>
      </c>
      <c r="AS11" s="125" t="str">
        <f>IFERROR(VLOOKUP(V11,'#Input Lists#'!$B$3:$D$46,3,FALSE),"")</f>
        <v/>
      </c>
      <c r="AT11" s="125" t="str">
        <f>IFERROR(VLOOKUP(CONCATENATE(V11," ",W11),'#Input Lists#'!$K$3:$L$827,2,FALSE),"")</f>
        <v/>
      </c>
      <c r="AU11" s="125">
        <f>IFERROR(VLOOKUP(AA11,'#Input Lists#'!$BU$3:$BV$8,2,FALSE),"")</f>
        <v>1</v>
      </c>
      <c r="AV11" s="118" t="str">
        <f>IFERROR(VLOOKUP(AB11,'#Input Lists#'!$BO$3:$BP$9,2,FALSE),"")</f>
        <v/>
      </c>
      <c r="AW11" s="118">
        <f>IFERROR(VLOOKUP(AC11,'#Input Lists#'!$BL$3:$BM$7,2,FALSE),"")</f>
        <v>1</v>
      </c>
      <c r="AX11" s="52" t="e">
        <f>VLOOKUP(AQ11,'#Location List#'!$D$3:$K$150,4,FALSE)</f>
        <v>#N/A</v>
      </c>
      <c r="AY11" s="273" t="e">
        <f>VLOOKUP(AX11,'#Location List#'!$Z$3:$AA$13,2,FALSE)</f>
        <v>#N/A</v>
      </c>
      <c r="AZ11" s="126" t="e">
        <f>VLOOKUP($AT11,'#Input Lists#'!$L$3:$S$1033,6,FALSE)</f>
        <v>#N/A</v>
      </c>
      <c r="BA11" s="239" t="e">
        <f>VLOOKUP($AT11,'#Input Lists#'!$L$3:$S$833,7,FALSE)</f>
        <v>#N/A</v>
      </c>
      <c r="BB11" s="239" t="e">
        <f>VLOOKUP($AT11,'#Input Lists#'!$L$3:$S$833,8,FALSE)</f>
        <v>#N/A</v>
      </c>
      <c r="BC11" s="91" t="str">
        <f t="shared" si="2"/>
        <v/>
      </c>
      <c r="BD11" s="91" t="str">
        <f t="shared" si="3"/>
        <v/>
      </c>
      <c r="BE11" s="15" t="str">
        <f t="shared" si="4"/>
        <v/>
      </c>
      <c r="BF11" s="92" t="str">
        <f t="shared" si="5"/>
        <v>No Sighting Date</v>
      </c>
    </row>
    <row r="12" spans="1:99" x14ac:dyDescent="0.25">
      <c r="A12" s="118">
        <v>7</v>
      </c>
      <c r="B12" s="119"/>
      <c r="C12" s="120"/>
      <c r="D12" s="121"/>
      <c r="E12" s="121"/>
      <c r="F12" s="236"/>
      <c r="G12" s="122" t="str">
        <f>IFERROR(VLOOKUP(F12,'#Location List#'!$U$3:$V$1154,2,FALSE),"")</f>
        <v/>
      </c>
      <c r="H12" s="120"/>
      <c r="I12" s="120"/>
      <c r="J12" s="120"/>
      <c r="K12" s="120"/>
      <c r="L12" s="120"/>
      <c r="M12" s="120"/>
      <c r="N12" s="120"/>
      <c r="O12" s="120"/>
      <c r="P12" s="120"/>
      <c r="Q12" s="120"/>
      <c r="R12" s="120"/>
      <c r="S12" s="120"/>
      <c r="T12" s="205">
        <f t="shared" si="0"/>
        <v>0</v>
      </c>
      <c r="U12" s="205">
        <f t="shared" si="1"/>
        <v>0</v>
      </c>
      <c r="V12" s="210"/>
      <c r="W12" s="210"/>
      <c r="X12" s="23" t="str">
        <f>IFERROR(VLOOKUP(AT12,'#Input Lists#'!$L$3:$AH$833,3,FALSE)," ")</f>
        <v xml:space="preserve"> </v>
      </c>
      <c r="Y12" s="23" t="str">
        <f>IFERROR(VLOOKUP(AT12,'#Input Lists#'!$L$3:$AH$833,5,FALSE)," ")</f>
        <v xml:space="preserve"> </v>
      </c>
      <c r="Z12" s="206" t="str">
        <f>IFERROR(VLOOKUP(AT12,'#Input Lists#'!$L$3:$AH$833,9,FALSE)," ")</f>
        <v xml:space="preserve"> </v>
      </c>
      <c r="AA12" s="119" t="s">
        <v>1527</v>
      </c>
      <c r="AB12" s="120"/>
      <c r="AC12" s="123"/>
      <c r="AD12" s="123"/>
      <c r="AE12" s="123"/>
      <c r="AF12" s="123"/>
      <c r="AG12" s="123"/>
      <c r="AH12" s="123"/>
      <c r="AI12" s="123"/>
      <c r="AJ12" s="123"/>
      <c r="AK12" s="123"/>
      <c r="AL12" s="123"/>
      <c r="AM12" s="123"/>
      <c r="AN12" s="123"/>
      <c r="AO12" s="123"/>
      <c r="AP12" s="120"/>
      <c r="AQ12" s="125" t="str">
        <f>IFERROR(VLOOKUP(G12,'#Location List#'!$C$3:$D$150,2,FALSE),"")</f>
        <v/>
      </c>
      <c r="AR12" s="125" t="str">
        <f>IFERROR(VLOOKUP(F12,'#Location List#'!$Q$3:$R$1154,2,FALSE),"")</f>
        <v/>
      </c>
      <c r="AS12" s="125" t="str">
        <f>IFERROR(VLOOKUP(V12,'#Input Lists#'!$B$3:$D$46,3,FALSE),"")</f>
        <v/>
      </c>
      <c r="AT12" s="125" t="str">
        <f>IFERROR(VLOOKUP(CONCATENATE(V12," ",W12),'#Input Lists#'!$K$3:$L$827,2,FALSE),"")</f>
        <v/>
      </c>
      <c r="AU12" s="125">
        <f>IFERROR(VLOOKUP(AA12,'#Input Lists#'!$BU$3:$BV$8,2,FALSE),"")</f>
        <v>1</v>
      </c>
      <c r="AV12" s="118" t="str">
        <f>IFERROR(VLOOKUP(AB12,'#Input Lists#'!$BO$3:$BP$9,2,FALSE),"")</f>
        <v/>
      </c>
      <c r="AW12" s="118">
        <f>IFERROR(VLOOKUP(AC12,'#Input Lists#'!$BL$3:$BM$7,2,FALSE),"")</f>
        <v>1</v>
      </c>
      <c r="AX12" s="52" t="e">
        <f>VLOOKUP(AQ12,'#Location List#'!$D$3:$K$150,4,FALSE)</f>
        <v>#N/A</v>
      </c>
      <c r="AY12" s="273" t="e">
        <f>VLOOKUP(AX12,'#Location List#'!$Z$3:$AA$13,2,FALSE)</f>
        <v>#N/A</v>
      </c>
      <c r="AZ12" s="126" t="e">
        <f>VLOOKUP($AT12,'#Input Lists#'!$L$3:$S$1033,6,FALSE)</f>
        <v>#N/A</v>
      </c>
      <c r="BA12" s="239" t="e">
        <f>VLOOKUP($AT12,'#Input Lists#'!$L$3:$S$833,7,FALSE)</f>
        <v>#N/A</v>
      </c>
      <c r="BB12" s="239" t="e">
        <f>VLOOKUP($AT12,'#Input Lists#'!$L$3:$S$833,8,FALSE)</f>
        <v>#N/A</v>
      </c>
      <c r="BC12" s="91" t="str">
        <f t="shared" si="2"/>
        <v/>
      </c>
      <c r="BD12" s="91" t="str">
        <f t="shared" si="3"/>
        <v/>
      </c>
      <c r="BE12" s="15" t="str">
        <f t="shared" si="4"/>
        <v/>
      </c>
      <c r="BF12" s="92" t="str">
        <f t="shared" si="5"/>
        <v>No Sighting Date</v>
      </c>
    </row>
    <row r="13" spans="1:99" x14ac:dyDescent="0.25">
      <c r="A13" s="118">
        <v>8</v>
      </c>
      <c r="B13" s="119"/>
      <c r="C13" s="120"/>
      <c r="D13" s="121"/>
      <c r="E13" s="121"/>
      <c r="F13" s="236"/>
      <c r="G13" s="122" t="str">
        <f>IFERROR(VLOOKUP(F13,'#Location List#'!$U$3:$V$1154,2,FALSE),"")</f>
        <v/>
      </c>
      <c r="H13" s="120"/>
      <c r="I13" s="120"/>
      <c r="J13" s="120"/>
      <c r="K13" s="120"/>
      <c r="L13" s="120"/>
      <c r="M13" s="120"/>
      <c r="N13" s="120"/>
      <c r="O13" s="120"/>
      <c r="P13" s="120"/>
      <c r="Q13" s="120"/>
      <c r="R13" s="120"/>
      <c r="S13" s="120"/>
      <c r="T13" s="205">
        <f t="shared" si="0"/>
        <v>0</v>
      </c>
      <c r="U13" s="205">
        <f t="shared" si="1"/>
        <v>0</v>
      </c>
      <c r="V13" s="210"/>
      <c r="W13" s="210"/>
      <c r="X13" s="23" t="str">
        <f>IFERROR(VLOOKUP(AT13,'#Input Lists#'!$L$3:$AH$833,3,FALSE)," ")</f>
        <v xml:space="preserve"> </v>
      </c>
      <c r="Y13" s="23" t="str">
        <f>IFERROR(VLOOKUP(AT13,'#Input Lists#'!$L$3:$AH$833,5,FALSE)," ")</f>
        <v xml:space="preserve"> </v>
      </c>
      <c r="Z13" s="206" t="str">
        <f>IFERROR(VLOOKUP(AT13,'#Input Lists#'!$L$3:$AH$833,9,FALSE)," ")</f>
        <v xml:space="preserve"> </v>
      </c>
      <c r="AA13" s="119" t="s">
        <v>1527</v>
      </c>
      <c r="AB13" s="120"/>
      <c r="AC13" s="123"/>
      <c r="AD13" s="123"/>
      <c r="AE13" s="123"/>
      <c r="AF13" s="123"/>
      <c r="AG13" s="123"/>
      <c r="AH13" s="123"/>
      <c r="AI13" s="123"/>
      <c r="AJ13" s="123"/>
      <c r="AK13" s="123"/>
      <c r="AL13" s="123"/>
      <c r="AM13" s="123"/>
      <c r="AN13" s="123"/>
      <c r="AO13" s="123"/>
      <c r="AP13" s="120"/>
      <c r="AQ13" s="125" t="str">
        <f>IFERROR(VLOOKUP(G13,'#Location List#'!$C$3:$D$150,2,FALSE),"")</f>
        <v/>
      </c>
      <c r="AR13" s="125" t="str">
        <f>IFERROR(VLOOKUP(F13,'#Location List#'!$Q$3:$R$1154,2,FALSE),"")</f>
        <v/>
      </c>
      <c r="AS13" s="125" t="str">
        <f>IFERROR(VLOOKUP(V13,'#Input Lists#'!$B$3:$D$46,3,FALSE),"")</f>
        <v/>
      </c>
      <c r="AT13" s="125" t="str">
        <f>IFERROR(VLOOKUP(CONCATENATE(V13," ",W13),'#Input Lists#'!$K$3:$L$827,2,FALSE),"")</f>
        <v/>
      </c>
      <c r="AU13" s="125">
        <f>IFERROR(VLOOKUP(AA13,'#Input Lists#'!$BU$3:$BV$8,2,FALSE),"")</f>
        <v>1</v>
      </c>
      <c r="AV13" s="118" t="str">
        <f>IFERROR(VLOOKUP(AB13,'#Input Lists#'!$BO$3:$BP$9,2,FALSE),"")</f>
        <v/>
      </c>
      <c r="AW13" s="118">
        <f>IFERROR(VLOOKUP(AC13,'#Input Lists#'!$BL$3:$BM$7,2,FALSE),"")</f>
        <v>1</v>
      </c>
      <c r="AX13" s="52" t="e">
        <f>VLOOKUP(AQ13,'#Location List#'!$D$3:$K$150,4,FALSE)</f>
        <v>#N/A</v>
      </c>
      <c r="AY13" s="273" t="e">
        <f>VLOOKUP(AX13,'#Location List#'!$Z$3:$AA$13,2,FALSE)</f>
        <v>#N/A</v>
      </c>
      <c r="AZ13" s="126" t="e">
        <f>VLOOKUP($AT13,'#Input Lists#'!$L$3:$S$1033,6,FALSE)</f>
        <v>#N/A</v>
      </c>
      <c r="BA13" s="239" t="e">
        <f>VLOOKUP($AT13,'#Input Lists#'!$L$3:$S$833,7,FALSE)</f>
        <v>#N/A</v>
      </c>
      <c r="BB13" s="239" t="e">
        <f>VLOOKUP($AT13,'#Input Lists#'!$L$3:$S$833,8,FALSE)</f>
        <v>#N/A</v>
      </c>
      <c r="BC13" s="91" t="str">
        <f t="shared" si="2"/>
        <v/>
      </c>
      <c r="BD13" s="91" t="str">
        <f t="shared" si="3"/>
        <v/>
      </c>
      <c r="BE13" s="15" t="str">
        <f t="shared" si="4"/>
        <v/>
      </c>
      <c r="BF13" s="92" t="str">
        <f t="shared" si="5"/>
        <v>No Sighting Date</v>
      </c>
    </row>
    <row r="14" spans="1:99" x14ac:dyDescent="0.25">
      <c r="A14" s="118">
        <v>9</v>
      </c>
      <c r="B14" s="119"/>
      <c r="C14" s="120"/>
      <c r="D14" s="121"/>
      <c r="E14" s="121"/>
      <c r="F14" s="236"/>
      <c r="G14" s="122" t="str">
        <f>IFERROR(VLOOKUP(F14,'#Location List#'!$U$3:$V$1154,2,FALSE),"")</f>
        <v/>
      </c>
      <c r="H14" s="120"/>
      <c r="I14" s="120"/>
      <c r="J14" s="120"/>
      <c r="K14" s="120"/>
      <c r="L14" s="120"/>
      <c r="M14" s="120"/>
      <c r="N14" s="120"/>
      <c r="O14" s="120"/>
      <c r="P14" s="120"/>
      <c r="Q14" s="120"/>
      <c r="R14" s="120"/>
      <c r="S14" s="120"/>
      <c r="T14" s="205">
        <f t="shared" si="0"/>
        <v>0</v>
      </c>
      <c r="U14" s="205">
        <f t="shared" si="1"/>
        <v>0</v>
      </c>
      <c r="V14" s="210"/>
      <c r="W14" s="210"/>
      <c r="X14" s="23" t="str">
        <f>IFERROR(VLOOKUP(AT14,'#Input Lists#'!$L$3:$AH$833,3,FALSE)," ")</f>
        <v xml:space="preserve"> </v>
      </c>
      <c r="Y14" s="23" t="str">
        <f>IFERROR(VLOOKUP(AT14,'#Input Lists#'!$L$3:$AH$833,5,FALSE)," ")</f>
        <v xml:space="preserve"> </v>
      </c>
      <c r="Z14" s="206" t="str">
        <f>IFERROR(VLOOKUP(AT14,'#Input Lists#'!$L$3:$AH$833,9,FALSE)," ")</f>
        <v xml:space="preserve"> </v>
      </c>
      <c r="AA14" s="119" t="s">
        <v>1527</v>
      </c>
      <c r="AB14" s="120"/>
      <c r="AC14" s="123"/>
      <c r="AD14" s="123"/>
      <c r="AE14" s="123"/>
      <c r="AF14" s="123"/>
      <c r="AG14" s="123"/>
      <c r="AH14" s="123"/>
      <c r="AI14" s="123"/>
      <c r="AJ14" s="123"/>
      <c r="AK14" s="123"/>
      <c r="AL14" s="123"/>
      <c r="AM14" s="123"/>
      <c r="AN14" s="123"/>
      <c r="AO14" s="123"/>
      <c r="AP14" s="120"/>
      <c r="AQ14" s="125" t="str">
        <f>IFERROR(VLOOKUP(G14,'#Location List#'!$C$3:$D$150,2,FALSE),"")</f>
        <v/>
      </c>
      <c r="AR14" s="125" t="str">
        <f>IFERROR(VLOOKUP(F14,'#Location List#'!$Q$3:$R$1154,2,FALSE),"")</f>
        <v/>
      </c>
      <c r="AS14" s="125" t="str">
        <f>IFERROR(VLOOKUP(V14,'#Input Lists#'!$B$3:$D$46,3,FALSE),"")</f>
        <v/>
      </c>
      <c r="AT14" s="125" t="str">
        <f>IFERROR(VLOOKUP(CONCATENATE(V14," ",W14),'#Input Lists#'!$K$3:$L$827,2,FALSE),"")</f>
        <v/>
      </c>
      <c r="AU14" s="125">
        <f>IFERROR(VLOOKUP(AA14,'#Input Lists#'!$BU$3:$BV$8,2,FALSE),"")</f>
        <v>1</v>
      </c>
      <c r="AV14" s="118" t="str">
        <f>IFERROR(VLOOKUP(AB14,'#Input Lists#'!$BO$3:$BP$9,2,FALSE),"")</f>
        <v/>
      </c>
      <c r="AW14" s="118">
        <f>IFERROR(VLOOKUP(AC14,'#Input Lists#'!$BL$3:$BM$7,2,FALSE),"")</f>
        <v>1</v>
      </c>
      <c r="AX14" s="52" t="e">
        <f>VLOOKUP(AQ14,'#Location List#'!$D$3:$K$150,4,FALSE)</f>
        <v>#N/A</v>
      </c>
      <c r="AY14" s="273" t="e">
        <f>VLOOKUP(AX14,'#Location List#'!$Z$3:$AA$13,2,FALSE)</f>
        <v>#N/A</v>
      </c>
      <c r="AZ14" s="126" t="e">
        <f>VLOOKUP($AT14,'#Input Lists#'!$L$3:$S$1033,6,FALSE)</f>
        <v>#N/A</v>
      </c>
      <c r="BA14" s="239" t="e">
        <f>VLOOKUP($AT14,'#Input Lists#'!$L$3:$S$833,7,FALSE)</f>
        <v>#N/A</v>
      </c>
      <c r="BB14" s="239" t="e">
        <f>VLOOKUP($AT14,'#Input Lists#'!$L$3:$S$833,8,FALSE)</f>
        <v>#N/A</v>
      </c>
      <c r="BC14" s="91" t="str">
        <f t="shared" si="2"/>
        <v/>
      </c>
      <c r="BD14" s="91" t="str">
        <f t="shared" si="3"/>
        <v/>
      </c>
      <c r="BE14" s="15" t="str">
        <f t="shared" si="4"/>
        <v/>
      </c>
      <c r="BF14" s="92" t="str">
        <f t="shared" si="5"/>
        <v>No Sighting Date</v>
      </c>
    </row>
    <row r="15" spans="1:99" x14ac:dyDescent="0.25">
      <c r="A15" s="118">
        <v>10</v>
      </c>
      <c r="B15" s="119"/>
      <c r="C15" s="120"/>
      <c r="D15" s="121"/>
      <c r="E15" s="121"/>
      <c r="F15" s="236"/>
      <c r="G15" s="122" t="str">
        <f>IFERROR(VLOOKUP(F15,'#Location List#'!$U$3:$V$1154,2,FALSE),"")</f>
        <v/>
      </c>
      <c r="H15" s="120"/>
      <c r="I15" s="120"/>
      <c r="J15" s="120"/>
      <c r="K15" s="120"/>
      <c r="L15" s="120"/>
      <c r="M15" s="120"/>
      <c r="N15" s="120"/>
      <c r="O15" s="120"/>
      <c r="P15" s="120"/>
      <c r="Q15" s="120"/>
      <c r="R15" s="120"/>
      <c r="S15" s="120"/>
      <c r="T15" s="205">
        <f t="shared" si="0"/>
        <v>0</v>
      </c>
      <c r="U15" s="205">
        <f t="shared" si="1"/>
        <v>0</v>
      </c>
      <c r="V15" s="210"/>
      <c r="W15" s="210"/>
      <c r="X15" s="23" t="str">
        <f>IFERROR(VLOOKUP(AT15,'#Input Lists#'!$L$3:$AH$833,3,FALSE)," ")</f>
        <v xml:space="preserve"> </v>
      </c>
      <c r="Y15" s="23" t="str">
        <f>IFERROR(VLOOKUP(AT15,'#Input Lists#'!$L$3:$AH$833,5,FALSE)," ")</f>
        <v xml:space="preserve"> </v>
      </c>
      <c r="Z15" s="206" t="str">
        <f>IFERROR(VLOOKUP(AT15,'#Input Lists#'!$L$3:$AH$833,9,FALSE)," ")</f>
        <v xml:space="preserve"> </v>
      </c>
      <c r="AA15" s="119" t="s">
        <v>1527</v>
      </c>
      <c r="AB15" s="120"/>
      <c r="AC15" s="123"/>
      <c r="AD15" s="123"/>
      <c r="AE15" s="123"/>
      <c r="AF15" s="123"/>
      <c r="AG15" s="123"/>
      <c r="AH15" s="123"/>
      <c r="AI15" s="123"/>
      <c r="AJ15" s="123"/>
      <c r="AK15" s="123"/>
      <c r="AL15" s="123"/>
      <c r="AM15" s="123"/>
      <c r="AN15" s="123"/>
      <c r="AO15" s="123"/>
      <c r="AP15" s="120"/>
      <c r="AQ15" s="125" t="str">
        <f>IFERROR(VLOOKUP(G15,'#Location List#'!$C$3:$D$150,2,FALSE),"")</f>
        <v/>
      </c>
      <c r="AR15" s="125" t="str">
        <f>IFERROR(VLOOKUP(F15,'#Location List#'!$Q$3:$R$1154,2,FALSE),"")</f>
        <v/>
      </c>
      <c r="AS15" s="125" t="str">
        <f>IFERROR(VLOOKUP(V15,'#Input Lists#'!$B$3:$D$46,3,FALSE),"")</f>
        <v/>
      </c>
      <c r="AT15" s="125" t="str">
        <f>IFERROR(VLOOKUP(CONCATENATE(V15," ",W15),'#Input Lists#'!$K$3:$L$827,2,FALSE),"")</f>
        <v/>
      </c>
      <c r="AU15" s="125">
        <f>IFERROR(VLOOKUP(AA15,'#Input Lists#'!$BU$3:$BV$8,2,FALSE),"")</f>
        <v>1</v>
      </c>
      <c r="AV15" s="118" t="str">
        <f>IFERROR(VLOOKUP(AB15,'#Input Lists#'!$BO$3:$BP$9,2,FALSE),"")</f>
        <v/>
      </c>
      <c r="AW15" s="118">
        <f>IFERROR(VLOOKUP(AC15,'#Input Lists#'!$BL$3:$BM$7,2,FALSE),"")</f>
        <v>1</v>
      </c>
      <c r="AX15" s="52" t="e">
        <f>VLOOKUP(AQ15,'#Location List#'!$D$3:$K$150,4,FALSE)</f>
        <v>#N/A</v>
      </c>
      <c r="AY15" s="273" t="e">
        <f>VLOOKUP(AX15,'#Location List#'!$Z$3:$AA$13,2,FALSE)</f>
        <v>#N/A</v>
      </c>
      <c r="AZ15" s="126" t="e">
        <f>VLOOKUP($AT15,'#Input Lists#'!$L$3:$S$1033,6,FALSE)</f>
        <v>#N/A</v>
      </c>
      <c r="BA15" s="239" t="e">
        <f>VLOOKUP($AT15,'#Input Lists#'!$L$3:$S$833,7,FALSE)</f>
        <v>#N/A</v>
      </c>
      <c r="BB15" s="239" t="e">
        <f>VLOOKUP($AT15,'#Input Lists#'!$L$3:$S$833,8,FALSE)</f>
        <v>#N/A</v>
      </c>
      <c r="BC15" s="91" t="str">
        <f t="shared" si="2"/>
        <v/>
      </c>
      <c r="BD15" s="91" t="str">
        <f t="shared" si="3"/>
        <v/>
      </c>
      <c r="BE15" s="15" t="str">
        <f t="shared" si="4"/>
        <v/>
      </c>
      <c r="BF15" s="92" t="str">
        <f t="shared" si="5"/>
        <v>No Sighting Date</v>
      </c>
    </row>
    <row r="16" spans="1:99" x14ac:dyDescent="0.25">
      <c r="A16" s="118">
        <v>11</v>
      </c>
      <c r="B16" s="119"/>
      <c r="C16" s="120"/>
      <c r="D16" s="121"/>
      <c r="E16" s="121"/>
      <c r="F16" s="236"/>
      <c r="G16" s="122" t="str">
        <f>IFERROR(VLOOKUP(F16,'#Location List#'!$U$3:$V$1154,2,FALSE),"")</f>
        <v/>
      </c>
      <c r="H16" s="120"/>
      <c r="I16" s="120"/>
      <c r="J16" s="120"/>
      <c r="K16" s="120"/>
      <c r="L16" s="120"/>
      <c r="M16" s="120"/>
      <c r="N16" s="120"/>
      <c r="O16" s="120"/>
      <c r="P16" s="120"/>
      <c r="Q16" s="120"/>
      <c r="R16" s="120"/>
      <c r="S16" s="120"/>
      <c r="T16" s="205">
        <f t="shared" si="0"/>
        <v>0</v>
      </c>
      <c r="U16" s="205">
        <f t="shared" si="1"/>
        <v>0</v>
      </c>
      <c r="V16" s="210"/>
      <c r="W16" s="210"/>
      <c r="X16" s="23" t="str">
        <f>IFERROR(VLOOKUP(AT16,'#Input Lists#'!$L$3:$AH$833,3,FALSE)," ")</f>
        <v xml:space="preserve"> </v>
      </c>
      <c r="Y16" s="23" t="str">
        <f>IFERROR(VLOOKUP(AT16,'#Input Lists#'!$L$3:$AH$833,5,FALSE)," ")</f>
        <v xml:space="preserve"> </v>
      </c>
      <c r="Z16" s="206" t="str">
        <f>IFERROR(VLOOKUP(AT16,'#Input Lists#'!$L$3:$AH$833,9,FALSE)," ")</f>
        <v xml:space="preserve"> </v>
      </c>
      <c r="AA16" s="119" t="s">
        <v>1527</v>
      </c>
      <c r="AB16" s="120"/>
      <c r="AC16" s="123"/>
      <c r="AD16" s="123"/>
      <c r="AE16" s="123"/>
      <c r="AF16" s="123"/>
      <c r="AG16" s="123"/>
      <c r="AH16" s="123"/>
      <c r="AI16" s="123"/>
      <c r="AJ16" s="123"/>
      <c r="AK16" s="123"/>
      <c r="AL16" s="123"/>
      <c r="AM16" s="123"/>
      <c r="AN16" s="123"/>
      <c r="AO16" s="123"/>
      <c r="AP16" s="120"/>
      <c r="AQ16" s="125" t="str">
        <f>IFERROR(VLOOKUP(G16,'#Location List#'!$C$3:$D$150,2,FALSE),"")</f>
        <v/>
      </c>
      <c r="AR16" s="125" t="str">
        <f>IFERROR(VLOOKUP(F16,'#Location List#'!$Q$3:$R$1154,2,FALSE),"")</f>
        <v/>
      </c>
      <c r="AS16" s="125" t="str">
        <f>IFERROR(VLOOKUP(V16,'#Input Lists#'!$B$3:$D$46,3,FALSE),"")</f>
        <v/>
      </c>
      <c r="AT16" s="125" t="str">
        <f>IFERROR(VLOOKUP(CONCATENATE(V16," ",W16),'#Input Lists#'!$K$3:$L$827,2,FALSE),"")</f>
        <v/>
      </c>
      <c r="AU16" s="125">
        <f>IFERROR(VLOOKUP(AA16,'#Input Lists#'!$BU$3:$BV$8,2,FALSE),"")</f>
        <v>1</v>
      </c>
      <c r="AV16" s="118" t="str">
        <f>IFERROR(VLOOKUP(AB16,'#Input Lists#'!$BO$3:$BP$9,2,FALSE),"")</f>
        <v/>
      </c>
      <c r="AW16" s="118">
        <f>IFERROR(VLOOKUP(AC16,'#Input Lists#'!$BL$3:$BM$7,2,FALSE),"")</f>
        <v>1</v>
      </c>
      <c r="AX16" s="52" t="e">
        <f>VLOOKUP(AQ16,'#Location List#'!$D$3:$K$150,4,FALSE)</f>
        <v>#N/A</v>
      </c>
      <c r="AY16" s="273" t="e">
        <f>VLOOKUP(AX16,'#Location List#'!$Z$3:$AA$13,2,FALSE)</f>
        <v>#N/A</v>
      </c>
      <c r="AZ16" s="126" t="e">
        <f>VLOOKUP($AT16,'#Input Lists#'!$L$3:$S$1033,6,FALSE)</f>
        <v>#N/A</v>
      </c>
      <c r="BA16" s="239" t="e">
        <f>VLOOKUP($AT16,'#Input Lists#'!$L$3:$S$833,7,FALSE)</f>
        <v>#N/A</v>
      </c>
      <c r="BB16" s="239" t="e">
        <f>VLOOKUP($AT16,'#Input Lists#'!$L$3:$S$833,8,FALSE)</f>
        <v>#N/A</v>
      </c>
      <c r="BC16" s="91" t="str">
        <f t="shared" si="2"/>
        <v/>
      </c>
      <c r="BD16" s="91" t="str">
        <f t="shared" si="3"/>
        <v/>
      </c>
      <c r="BE16" s="15" t="str">
        <f t="shared" si="4"/>
        <v/>
      </c>
      <c r="BF16" s="92" t="str">
        <f t="shared" si="5"/>
        <v>No Sighting Date</v>
      </c>
    </row>
    <row r="17" spans="1:58" x14ac:dyDescent="0.25">
      <c r="A17" s="118">
        <v>12</v>
      </c>
      <c r="B17" s="119"/>
      <c r="C17" s="120"/>
      <c r="D17" s="121"/>
      <c r="E17" s="121"/>
      <c r="F17" s="236"/>
      <c r="G17" s="122" t="str">
        <f>IFERROR(VLOOKUP(F17,'#Location List#'!$U$3:$V$1154,2,FALSE),"")</f>
        <v/>
      </c>
      <c r="H17" s="120"/>
      <c r="I17" s="120"/>
      <c r="J17" s="120"/>
      <c r="K17" s="120"/>
      <c r="L17" s="120"/>
      <c r="M17" s="120"/>
      <c r="N17" s="120"/>
      <c r="O17" s="120"/>
      <c r="P17" s="120"/>
      <c r="Q17" s="120"/>
      <c r="R17" s="120"/>
      <c r="S17" s="120"/>
      <c r="T17" s="205">
        <f t="shared" si="0"/>
        <v>0</v>
      </c>
      <c r="U17" s="205">
        <f t="shared" si="1"/>
        <v>0</v>
      </c>
      <c r="V17" s="210"/>
      <c r="W17" s="210"/>
      <c r="X17" s="23" t="str">
        <f>IFERROR(VLOOKUP(AT17,'#Input Lists#'!$L$3:$AH$833,3,FALSE)," ")</f>
        <v xml:space="preserve"> </v>
      </c>
      <c r="Y17" s="23" t="str">
        <f>IFERROR(VLOOKUP(AT17,'#Input Lists#'!$L$3:$AH$833,5,FALSE)," ")</f>
        <v xml:space="preserve"> </v>
      </c>
      <c r="Z17" s="206" t="str">
        <f>IFERROR(VLOOKUP(AT17,'#Input Lists#'!$L$3:$AH$833,9,FALSE)," ")</f>
        <v xml:space="preserve"> </v>
      </c>
      <c r="AA17" s="119" t="s">
        <v>1527</v>
      </c>
      <c r="AB17" s="120"/>
      <c r="AC17" s="123"/>
      <c r="AD17" s="123"/>
      <c r="AE17" s="123"/>
      <c r="AF17" s="123"/>
      <c r="AG17" s="123"/>
      <c r="AH17" s="123"/>
      <c r="AI17" s="123"/>
      <c r="AJ17" s="123"/>
      <c r="AK17" s="123"/>
      <c r="AL17" s="123"/>
      <c r="AM17" s="123"/>
      <c r="AN17" s="123"/>
      <c r="AO17" s="123"/>
      <c r="AP17" s="120"/>
      <c r="AQ17" s="125" t="str">
        <f>IFERROR(VLOOKUP(G17,'#Location List#'!$C$3:$D$150,2,FALSE),"")</f>
        <v/>
      </c>
      <c r="AR17" s="125" t="str">
        <f>IFERROR(VLOOKUP(F17,'#Location List#'!$Q$3:$R$1154,2,FALSE),"")</f>
        <v/>
      </c>
      <c r="AS17" s="125" t="str">
        <f>IFERROR(VLOOKUP(V17,'#Input Lists#'!$B$3:$D$46,3,FALSE),"")</f>
        <v/>
      </c>
      <c r="AT17" s="125" t="str">
        <f>IFERROR(VLOOKUP(CONCATENATE(V17," ",W17),'#Input Lists#'!$K$3:$L$827,2,FALSE),"")</f>
        <v/>
      </c>
      <c r="AU17" s="125">
        <f>IFERROR(VLOOKUP(AA17,'#Input Lists#'!$BU$3:$BV$8,2,FALSE),"")</f>
        <v>1</v>
      </c>
      <c r="AV17" s="118" t="str">
        <f>IFERROR(VLOOKUP(AB17,'#Input Lists#'!$BO$3:$BP$9,2,FALSE),"")</f>
        <v/>
      </c>
      <c r="AW17" s="118">
        <f>IFERROR(VLOOKUP(AC17,'#Input Lists#'!$BL$3:$BM$7,2,FALSE),"")</f>
        <v>1</v>
      </c>
      <c r="AX17" s="52" t="e">
        <f>VLOOKUP(AQ17,'#Location List#'!$D$3:$K$150,4,FALSE)</f>
        <v>#N/A</v>
      </c>
      <c r="AY17" s="273" t="e">
        <f>VLOOKUP(AX17,'#Location List#'!$Z$3:$AA$13,2,FALSE)</f>
        <v>#N/A</v>
      </c>
      <c r="AZ17" s="126" t="e">
        <f>VLOOKUP($AT17,'#Input Lists#'!$L$3:$S$1033,6,FALSE)</f>
        <v>#N/A</v>
      </c>
      <c r="BA17" s="239" t="e">
        <f>VLOOKUP($AT17,'#Input Lists#'!$L$3:$S$833,7,FALSE)</f>
        <v>#N/A</v>
      </c>
      <c r="BB17" s="239" t="e">
        <f>VLOOKUP($AT17,'#Input Lists#'!$L$3:$S$833,8,FALSE)</f>
        <v>#N/A</v>
      </c>
      <c r="BC17" s="91" t="str">
        <f t="shared" si="2"/>
        <v/>
      </c>
      <c r="BD17" s="91" t="str">
        <f t="shared" si="3"/>
        <v/>
      </c>
      <c r="BE17" s="15" t="str">
        <f t="shared" si="4"/>
        <v/>
      </c>
      <c r="BF17" s="92" t="str">
        <f t="shared" si="5"/>
        <v>No Sighting Date</v>
      </c>
    </row>
    <row r="18" spans="1:58" x14ac:dyDescent="0.25">
      <c r="A18" s="118">
        <v>13</v>
      </c>
      <c r="B18" s="119"/>
      <c r="C18" s="120"/>
      <c r="D18" s="121"/>
      <c r="E18" s="121"/>
      <c r="F18" s="236"/>
      <c r="G18" s="122" t="str">
        <f>IFERROR(VLOOKUP(F18,'#Location List#'!$U$3:$V$1154,2,FALSE),"")</f>
        <v/>
      </c>
      <c r="H18" s="120"/>
      <c r="I18" s="120"/>
      <c r="J18" s="120"/>
      <c r="K18" s="120"/>
      <c r="L18" s="120"/>
      <c r="M18" s="120"/>
      <c r="N18" s="120"/>
      <c r="O18" s="120"/>
      <c r="P18" s="120"/>
      <c r="Q18" s="120"/>
      <c r="R18" s="120"/>
      <c r="S18" s="120"/>
      <c r="T18" s="205">
        <f t="shared" si="0"/>
        <v>0</v>
      </c>
      <c r="U18" s="205">
        <f t="shared" si="1"/>
        <v>0</v>
      </c>
      <c r="V18" s="210"/>
      <c r="W18" s="210"/>
      <c r="X18" s="23" t="str">
        <f>IFERROR(VLOOKUP(AT18,'#Input Lists#'!$L$3:$AH$833,3,FALSE)," ")</f>
        <v xml:space="preserve"> </v>
      </c>
      <c r="Y18" s="23" t="str">
        <f>IFERROR(VLOOKUP(AT18,'#Input Lists#'!$L$3:$AH$833,5,FALSE)," ")</f>
        <v xml:space="preserve"> </v>
      </c>
      <c r="Z18" s="206" t="str">
        <f>IFERROR(VLOOKUP(AT18,'#Input Lists#'!$L$3:$AH$833,9,FALSE)," ")</f>
        <v xml:space="preserve"> </v>
      </c>
      <c r="AA18" s="119" t="s">
        <v>1527</v>
      </c>
      <c r="AB18" s="120"/>
      <c r="AC18" s="123"/>
      <c r="AD18" s="123"/>
      <c r="AE18" s="123"/>
      <c r="AF18" s="123"/>
      <c r="AG18" s="123"/>
      <c r="AH18" s="123"/>
      <c r="AI18" s="123"/>
      <c r="AJ18" s="123"/>
      <c r="AK18" s="123"/>
      <c r="AL18" s="123"/>
      <c r="AM18" s="123"/>
      <c r="AN18" s="123"/>
      <c r="AO18" s="123"/>
      <c r="AP18" s="120"/>
      <c r="AQ18" s="125" t="str">
        <f>IFERROR(VLOOKUP(G18,'#Location List#'!$C$3:$D$150,2,FALSE),"")</f>
        <v/>
      </c>
      <c r="AR18" s="125" t="str">
        <f>IFERROR(VLOOKUP(F18,'#Location List#'!$Q$3:$R$1154,2,FALSE),"")</f>
        <v/>
      </c>
      <c r="AS18" s="125" t="str">
        <f>IFERROR(VLOOKUP(V18,'#Input Lists#'!$B$3:$D$46,3,FALSE),"")</f>
        <v/>
      </c>
      <c r="AT18" s="125" t="str">
        <f>IFERROR(VLOOKUP(CONCATENATE(V18," ",W18),'#Input Lists#'!$K$3:$L$827,2,FALSE),"")</f>
        <v/>
      </c>
      <c r="AU18" s="125">
        <f>IFERROR(VLOOKUP(AA18,'#Input Lists#'!$BU$3:$BV$8,2,FALSE),"")</f>
        <v>1</v>
      </c>
      <c r="AV18" s="118" t="str">
        <f>IFERROR(VLOOKUP(AB18,'#Input Lists#'!$BO$3:$BP$9,2,FALSE),"")</f>
        <v/>
      </c>
      <c r="AW18" s="118">
        <f>IFERROR(VLOOKUP(AC18,'#Input Lists#'!$BL$3:$BM$7,2,FALSE),"")</f>
        <v>1</v>
      </c>
      <c r="AX18" s="52" t="e">
        <f>VLOOKUP(AQ18,'#Location List#'!$D$3:$K$150,4,FALSE)</f>
        <v>#N/A</v>
      </c>
      <c r="AY18" s="273" t="e">
        <f>VLOOKUP(AX18,'#Location List#'!$Z$3:$AA$13,2,FALSE)</f>
        <v>#N/A</v>
      </c>
      <c r="AZ18" s="126" t="e">
        <f>VLOOKUP($AT18,'#Input Lists#'!$L$3:$S$1033,6,FALSE)</f>
        <v>#N/A</v>
      </c>
      <c r="BA18" s="239" t="e">
        <f>VLOOKUP($AT18,'#Input Lists#'!$L$3:$S$833,7,FALSE)</f>
        <v>#N/A</v>
      </c>
      <c r="BB18" s="239" t="e">
        <f>VLOOKUP($AT18,'#Input Lists#'!$L$3:$S$833,8,FALSE)</f>
        <v>#N/A</v>
      </c>
      <c r="BC18" s="91" t="str">
        <f t="shared" si="2"/>
        <v/>
      </c>
      <c r="BD18" s="91" t="str">
        <f t="shared" si="3"/>
        <v/>
      </c>
      <c r="BE18" s="15" t="str">
        <f t="shared" si="4"/>
        <v/>
      </c>
      <c r="BF18" s="92" t="str">
        <f t="shared" si="5"/>
        <v>No Sighting Date</v>
      </c>
    </row>
    <row r="19" spans="1:58" x14ac:dyDescent="0.25">
      <c r="A19" s="118">
        <v>14</v>
      </c>
      <c r="B19" s="119"/>
      <c r="C19" s="120"/>
      <c r="D19" s="121"/>
      <c r="E19" s="121"/>
      <c r="F19" s="236"/>
      <c r="G19" s="122" t="str">
        <f>IFERROR(VLOOKUP(F19,'#Location List#'!$U$3:$V$1154,2,FALSE),"")</f>
        <v/>
      </c>
      <c r="H19" s="120"/>
      <c r="I19" s="120"/>
      <c r="J19" s="120"/>
      <c r="K19" s="120"/>
      <c r="L19" s="120"/>
      <c r="M19" s="120"/>
      <c r="N19" s="120"/>
      <c r="O19" s="120"/>
      <c r="P19" s="120"/>
      <c r="Q19" s="120"/>
      <c r="R19" s="120"/>
      <c r="S19" s="120"/>
      <c r="T19" s="205">
        <f t="shared" si="0"/>
        <v>0</v>
      </c>
      <c r="U19" s="205">
        <f t="shared" si="1"/>
        <v>0</v>
      </c>
      <c r="V19" s="210"/>
      <c r="W19" s="210"/>
      <c r="X19" s="23" t="str">
        <f>IFERROR(VLOOKUP(AT19,'#Input Lists#'!$L$3:$AH$833,3,FALSE)," ")</f>
        <v xml:space="preserve"> </v>
      </c>
      <c r="Y19" s="23" t="str">
        <f>IFERROR(VLOOKUP(AT19,'#Input Lists#'!$L$3:$AH$833,5,FALSE)," ")</f>
        <v xml:space="preserve"> </v>
      </c>
      <c r="Z19" s="206" t="str">
        <f>IFERROR(VLOOKUP(AT19,'#Input Lists#'!$L$3:$AH$833,9,FALSE)," ")</f>
        <v xml:space="preserve"> </v>
      </c>
      <c r="AA19" s="119" t="s">
        <v>1527</v>
      </c>
      <c r="AB19" s="120"/>
      <c r="AC19" s="123"/>
      <c r="AD19" s="123"/>
      <c r="AE19" s="123"/>
      <c r="AF19" s="123"/>
      <c r="AG19" s="123"/>
      <c r="AH19" s="123"/>
      <c r="AI19" s="123"/>
      <c r="AJ19" s="123"/>
      <c r="AK19" s="123"/>
      <c r="AL19" s="123"/>
      <c r="AM19" s="123"/>
      <c r="AN19" s="123"/>
      <c r="AO19" s="123"/>
      <c r="AP19" s="120"/>
      <c r="AQ19" s="125" t="str">
        <f>IFERROR(VLOOKUP(G19,'#Location List#'!$C$3:$D$150,2,FALSE),"")</f>
        <v/>
      </c>
      <c r="AR19" s="125" t="str">
        <f>IFERROR(VLOOKUP(F19,'#Location List#'!$Q$3:$R$1154,2,FALSE),"")</f>
        <v/>
      </c>
      <c r="AS19" s="125" t="str">
        <f>IFERROR(VLOOKUP(V19,'#Input Lists#'!$B$3:$D$46,3,FALSE),"")</f>
        <v/>
      </c>
      <c r="AT19" s="125" t="str">
        <f>IFERROR(VLOOKUP(CONCATENATE(V19," ",W19),'#Input Lists#'!$K$3:$L$827,2,FALSE),"")</f>
        <v/>
      </c>
      <c r="AU19" s="125">
        <f>IFERROR(VLOOKUP(AA19,'#Input Lists#'!$BU$3:$BV$8,2,FALSE),"")</f>
        <v>1</v>
      </c>
      <c r="AV19" s="118" t="str">
        <f>IFERROR(VLOOKUP(AB19,'#Input Lists#'!$BO$3:$BP$9,2,FALSE),"")</f>
        <v/>
      </c>
      <c r="AW19" s="118">
        <f>IFERROR(VLOOKUP(AC19,'#Input Lists#'!$BL$3:$BM$7,2,FALSE),"")</f>
        <v>1</v>
      </c>
      <c r="AX19" s="52" t="e">
        <f>VLOOKUP(AQ19,'#Location List#'!$D$3:$K$150,4,FALSE)</f>
        <v>#N/A</v>
      </c>
      <c r="AY19" s="273" t="e">
        <f>VLOOKUP(AX19,'#Location List#'!$Z$3:$AA$13,2,FALSE)</f>
        <v>#N/A</v>
      </c>
      <c r="AZ19" s="126" t="e">
        <f>VLOOKUP($AT19,'#Input Lists#'!$L$3:$S$1033,6,FALSE)</f>
        <v>#N/A</v>
      </c>
      <c r="BA19" s="239" t="e">
        <f>VLOOKUP($AT19,'#Input Lists#'!$L$3:$S$833,7,FALSE)</f>
        <v>#N/A</v>
      </c>
      <c r="BB19" s="239" t="e">
        <f>VLOOKUP($AT19,'#Input Lists#'!$L$3:$S$833,8,FALSE)</f>
        <v>#N/A</v>
      </c>
      <c r="BC19" s="91" t="str">
        <f t="shared" si="2"/>
        <v/>
      </c>
      <c r="BD19" s="91" t="str">
        <f t="shared" si="3"/>
        <v/>
      </c>
      <c r="BE19" s="15" t="str">
        <f t="shared" si="4"/>
        <v/>
      </c>
      <c r="BF19" s="92" t="str">
        <f t="shared" si="5"/>
        <v>No Sighting Date</v>
      </c>
    </row>
    <row r="20" spans="1:58" x14ac:dyDescent="0.25">
      <c r="A20" s="118">
        <v>15</v>
      </c>
      <c r="B20" s="119"/>
      <c r="C20" s="120"/>
      <c r="D20" s="121"/>
      <c r="E20" s="121"/>
      <c r="F20" s="236"/>
      <c r="G20" s="122" t="str">
        <f>IFERROR(VLOOKUP(F20,'#Location List#'!$U$3:$V$1154,2,FALSE),"")</f>
        <v/>
      </c>
      <c r="H20" s="120"/>
      <c r="I20" s="120"/>
      <c r="J20" s="120"/>
      <c r="K20" s="120"/>
      <c r="L20" s="120"/>
      <c r="M20" s="120"/>
      <c r="N20" s="120"/>
      <c r="O20" s="120"/>
      <c r="P20" s="120"/>
      <c r="Q20" s="120"/>
      <c r="R20" s="120"/>
      <c r="S20" s="120"/>
      <c r="T20" s="205">
        <f t="shared" ref="T20:T83" si="6">N20-O20/60-P20/60/60</f>
        <v>0</v>
      </c>
      <c r="U20" s="205">
        <f t="shared" ref="U20:U83" si="7">Q20+R20/60+S20/60/60</f>
        <v>0</v>
      </c>
      <c r="V20" s="210"/>
      <c r="W20" s="210"/>
      <c r="X20" s="23" t="str">
        <f>IFERROR(VLOOKUP(AT20,'#Input Lists#'!$L$3:$AH$833,3,FALSE)," ")</f>
        <v xml:space="preserve"> </v>
      </c>
      <c r="Y20" s="23" t="str">
        <f>IFERROR(VLOOKUP(AT20,'#Input Lists#'!$L$3:$AH$833,5,FALSE)," ")</f>
        <v xml:space="preserve"> </v>
      </c>
      <c r="Z20" s="206" t="str">
        <f>IFERROR(VLOOKUP(AT20,'#Input Lists#'!$L$3:$AH$833,9,FALSE)," ")</f>
        <v xml:space="preserve"> </v>
      </c>
      <c r="AA20" s="119" t="s">
        <v>1527</v>
      </c>
      <c r="AB20" s="120"/>
      <c r="AC20" s="123"/>
      <c r="AD20" s="123"/>
      <c r="AE20" s="123"/>
      <c r="AF20" s="123"/>
      <c r="AG20" s="123"/>
      <c r="AH20" s="123"/>
      <c r="AI20" s="123"/>
      <c r="AJ20" s="123"/>
      <c r="AK20" s="123"/>
      <c r="AL20" s="123"/>
      <c r="AM20" s="123"/>
      <c r="AN20" s="123"/>
      <c r="AO20" s="123"/>
      <c r="AP20" s="120"/>
      <c r="AQ20" s="125" t="str">
        <f>IFERROR(VLOOKUP(G20,'#Location List#'!$C$3:$D$150,2,FALSE),"")</f>
        <v/>
      </c>
      <c r="AR20" s="125" t="str">
        <f>IFERROR(VLOOKUP(F20,'#Location List#'!$Q$3:$R$1154,2,FALSE),"")</f>
        <v/>
      </c>
      <c r="AS20" s="125" t="str">
        <f>IFERROR(VLOOKUP(V20,'#Input Lists#'!$B$3:$D$46,3,FALSE),"")</f>
        <v/>
      </c>
      <c r="AT20" s="125" t="str">
        <f>IFERROR(VLOOKUP(CONCATENATE(V20," ",W20),'#Input Lists#'!$K$3:$L$827,2,FALSE),"")</f>
        <v/>
      </c>
      <c r="AU20" s="125">
        <f>IFERROR(VLOOKUP(AA20,'#Input Lists#'!$BU$3:$BV$8,2,FALSE),"")</f>
        <v>1</v>
      </c>
      <c r="AV20" s="118" t="str">
        <f>IFERROR(VLOOKUP(AB20,'#Input Lists#'!$BO$3:$BP$9,2,FALSE),"")</f>
        <v/>
      </c>
      <c r="AW20" s="118">
        <f>IFERROR(VLOOKUP(AC20,'#Input Lists#'!$BL$3:$BM$7,2,FALSE),"")</f>
        <v>1</v>
      </c>
      <c r="AX20" s="52" t="e">
        <f>VLOOKUP(AQ20,'#Location List#'!$D$3:$K$150,4,FALSE)</f>
        <v>#N/A</v>
      </c>
      <c r="AY20" s="273" t="e">
        <f>VLOOKUP(AX20,'#Location List#'!$Z$3:$AA$13,2,FALSE)</f>
        <v>#N/A</v>
      </c>
      <c r="AZ20" s="126" t="e">
        <f>VLOOKUP($AT20,'#Input Lists#'!$L$3:$S$1033,6,FALSE)</f>
        <v>#N/A</v>
      </c>
      <c r="BA20" s="239" t="e">
        <f>VLOOKUP($AT20,'#Input Lists#'!$L$3:$S$833,7,FALSE)</f>
        <v>#N/A</v>
      </c>
      <c r="BB20" s="239" t="e">
        <f>VLOOKUP($AT20,'#Input Lists#'!$L$3:$S$833,8,FALSE)</f>
        <v>#N/A</v>
      </c>
      <c r="BC20" s="91" t="str">
        <f t="shared" ref="BC20:BC83" si="8">IFERROR(WEEKNUM(BA20,2),"")</f>
        <v/>
      </c>
      <c r="BD20" s="91" t="str">
        <f t="shared" ref="BD20:BD83" si="9">IFERROR(IF(WEEKNUM(BB20)&lt;WEEKNUM(BA20),WEEKNUM(BB20)+52,WEEKNUM(BB20)),"")</f>
        <v/>
      </c>
      <c r="BE20" s="15" t="str">
        <f t="shared" ref="BE20:BE83" si="10">IF(E20="","",IF(WEEKNUM(E20)&lt;9,WEEKNUM(E20)+52, WEEKNUM(E20)))</f>
        <v/>
      </c>
      <c r="BF20" s="92" t="str">
        <f t="shared" ref="BF20:BF83" si="11">IF(E20="", "No Sighting Date", IF(BC20&gt;=BD20," ",IF(BE20&gt;=BC20,IF(BE20&lt;=BD20,"IN RANGE",BE20-BD20),BE20-BC20)))</f>
        <v>No Sighting Date</v>
      </c>
    </row>
    <row r="21" spans="1:58" x14ac:dyDescent="0.25">
      <c r="A21" s="118">
        <v>16</v>
      </c>
      <c r="B21" s="119"/>
      <c r="C21" s="120"/>
      <c r="D21" s="121"/>
      <c r="E21" s="121"/>
      <c r="F21" s="236"/>
      <c r="G21" s="122" t="str">
        <f>IFERROR(VLOOKUP(F21,'#Location List#'!$U$3:$V$1154,2,FALSE),"")</f>
        <v/>
      </c>
      <c r="H21" s="120"/>
      <c r="I21" s="120"/>
      <c r="J21" s="120"/>
      <c r="K21" s="120"/>
      <c r="L21" s="120"/>
      <c r="M21" s="120"/>
      <c r="N21" s="120"/>
      <c r="O21" s="120"/>
      <c r="P21" s="120"/>
      <c r="Q21" s="120"/>
      <c r="R21" s="120"/>
      <c r="S21" s="120"/>
      <c r="T21" s="205">
        <f t="shared" si="6"/>
        <v>0</v>
      </c>
      <c r="U21" s="205">
        <f t="shared" si="7"/>
        <v>0</v>
      </c>
      <c r="V21" s="210"/>
      <c r="W21" s="210"/>
      <c r="X21" s="23" t="str">
        <f>IFERROR(VLOOKUP(AT21,'#Input Lists#'!$L$3:$AH$833,3,FALSE)," ")</f>
        <v xml:space="preserve"> </v>
      </c>
      <c r="Y21" s="23" t="str">
        <f>IFERROR(VLOOKUP(AT21,'#Input Lists#'!$L$3:$AH$833,5,FALSE)," ")</f>
        <v xml:space="preserve"> </v>
      </c>
      <c r="Z21" s="206" t="str">
        <f>IFERROR(VLOOKUP(AT21,'#Input Lists#'!$L$3:$AH$833,9,FALSE)," ")</f>
        <v xml:space="preserve"> </v>
      </c>
      <c r="AA21" s="119" t="s">
        <v>1527</v>
      </c>
      <c r="AB21" s="120"/>
      <c r="AC21" s="123"/>
      <c r="AD21" s="123"/>
      <c r="AE21" s="123"/>
      <c r="AF21" s="123"/>
      <c r="AG21" s="123"/>
      <c r="AH21" s="123"/>
      <c r="AI21" s="123"/>
      <c r="AJ21" s="123"/>
      <c r="AK21" s="123"/>
      <c r="AL21" s="123"/>
      <c r="AM21" s="123"/>
      <c r="AN21" s="123"/>
      <c r="AO21" s="123"/>
      <c r="AP21" s="120"/>
      <c r="AQ21" s="125" t="str">
        <f>IFERROR(VLOOKUP(G21,'#Location List#'!$C$3:$D$150,2,FALSE),"")</f>
        <v/>
      </c>
      <c r="AR21" s="125" t="str">
        <f>IFERROR(VLOOKUP(F21,'#Location List#'!$Q$3:$R$1154,2,FALSE),"")</f>
        <v/>
      </c>
      <c r="AS21" s="125" t="str">
        <f>IFERROR(VLOOKUP(V21,'#Input Lists#'!$B$3:$D$46,3,FALSE),"")</f>
        <v/>
      </c>
      <c r="AT21" s="125" t="str">
        <f>IFERROR(VLOOKUP(CONCATENATE(V21," ",W21),'#Input Lists#'!$K$3:$L$827,2,FALSE),"")</f>
        <v/>
      </c>
      <c r="AU21" s="125">
        <f>IFERROR(VLOOKUP(AA21,'#Input Lists#'!$BU$3:$BV$8,2,FALSE),"")</f>
        <v>1</v>
      </c>
      <c r="AV21" s="118" t="str">
        <f>IFERROR(VLOOKUP(AB21,'#Input Lists#'!$BO$3:$BP$9,2,FALSE),"")</f>
        <v/>
      </c>
      <c r="AW21" s="118">
        <f>IFERROR(VLOOKUP(AC21,'#Input Lists#'!$BL$3:$BM$7,2,FALSE),"")</f>
        <v>1</v>
      </c>
      <c r="AX21" s="52" t="e">
        <f>VLOOKUP(AQ21,'#Location List#'!$D$3:$K$150,4,FALSE)</f>
        <v>#N/A</v>
      </c>
      <c r="AY21" s="273" t="e">
        <f>VLOOKUP(AX21,'#Location List#'!$Z$3:$AA$13,2,FALSE)</f>
        <v>#N/A</v>
      </c>
      <c r="AZ21" s="126" t="e">
        <f>VLOOKUP($AT21,'#Input Lists#'!$L$3:$S$1033,6,FALSE)</f>
        <v>#N/A</v>
      </c>
      <c r="BA21" s="239" t="e">
        <f>VLOOKUP($AT21,'#Input Lists#'!$L$3:$S$833,7,FALSE)</f>
        <v>#N/A</v>
      </c>
      <c r="BB21" s="239" t="e">
        <f>VLOOKUP($AT21,'#Input Lists#'!$L$3:$S$833,8,FALSE)</f>
        <v>#N/A</v>
      </c>
      <c r="BC21" s="91" t="str">
        <f t="shared" si="8"/>
        <v/>
      </c>
      <c r="BD21" s="91" t="str">
        <f t="shared" si="9"/>
        <v/>
      </c>
      <c r="BE21" s="15" t="str">
        <f t="shared" si="10"/>
        <v/>
      </c>
      <c r="BF21" s="92" t="str">
        <f t="shared" si="11"/>
        <v>No Sighting Date</v>
      </c>
    </row>
    <row r="22" spans="1:58" x14ac:dyDescent="0.25">
      <c r="A22" s="118">
        <v>17</v>
      </c>
      <c r="B22" s="119"/>
      <c r="C22" s="120"/>
      <c r="D22" s="121"/>
      <c r="E22" s="121"/>
      <c r="F22" s="236"/>
      <c r="G22" s="122" t="str">
        <f>IFERROR(VLOOKUP(F22,'#Location List#'!$U$3:$V$1154,2,FALSE),"")</f>
        <v/>
      </c>
      <c r="H22" s="120"/>
      <c r="I22" s="120"/>
      <c r="J22" s="120"/>
      <c r="K22" s="120"/>
      <c r="L22" s="120"/>
      <c r="M22" s="120"/>
      <c r="N22" s="120"/>
      <c r="O22" s="120"/>
      <c r="P22" s="120"/>
      <c r="Q22" s="120"/>
      <c r="R22" s="120"/>
      <c r="S22" s="120"/>
      <c r="T22" s="205">
        <f t="shared" si="6"/>
        <v>0</v>
      </c>
      <c r="U22" s="205">
        <f t="shared" si="7"/>
        <v>0</v>
      </c>
      <c r="V22" s="210"/>
      <c r="W22" s="210"/>
      <c r="X22" s="23" t="str">
        <f>IFERROR(VLOOKUP(AT22,'#Input Lists#'!$L$3:$AH$833,3,FALSE)," ")</f>
        <v xml:space="preserve"> </v>
      </c>
      <c r="Y22" s="23" t="str">
        <f>IFERROR(VLOOKUP(AT22,'#Input Lists#'!$L$3:$AH$833,5,FALSE)," ")</f>
        <v xml:space="preserve"> </v>
      </c>
      <c r="Z22" s="206" t="str">
        <f>IFERROR(VLOOKUP(AT22,'#Input Lists#'!$L$3:$AH$833,9,FALSE)," ")</f>
        <v xml:space="preserve"> </v>
      </c>
      <c r="AA22" s="119" t="s">
        <v>1527</v>
      </c>
      <c r="AB22" s="120"/>
      <c r="AC22" s="123"/>
      <c r="AD22" s="123"/>
      <c r="AE22" s="123"/>
      <c r="AF22" s="123"/>
      <c r="AG22" s="123"/>
      <c r="AH22" s="123"/>
      <c r="AI22" s="123"/>
      <c r="AJ22" s="123"/>
      <c r="AK22" s="123"/>
      <c r="AL22" s="123"/>
      <c r="AM22" s="123"/>
      <c r="AN22" s="123"/>
      <c r="AO22" s="123"/>
      <c r="AP22" s="120"/>
      <c r="AQ22" s="125" t="str">
        <f>IFERROR(VLOOKUP(G22,'#Location List#'!$C$3:$D$150,2,FALSE),"")</f>
        <v/>
      </c>
      <c r="AR22" s="125" t="str">
        <f>IFERROR(VLOOKUP(F22,'#Location List#'!$Q$3:$R$1154,2,FALSE),"")</f>
        <v/>
      </c>
      <c r="AS22" s="125" t="str">
        <f>IFERROR(VLOOKUP(V22,'#Input Lists#'!$B$3:$D$46,3,FALSE),"")</f>
        <v/>
      </c>
      <c r="AT22" s="125" t="str">
        <f>IFERROR(VLOOKUP(CONCATENATE(V22," ",W22),'#Input Lists#'!$K$3:$L$827,2,FALSE),"")</f>
        <v/>
      </c>
      <c r="AU22" s="125">
        <f>IFERROR(VLOOKUP(AA22,'#Input Lists#'!$BU$3:$BV$8,2,FALSE),"")</f>
        <v>1</v>
      </c>
      <c r="AV22" s="118" t="str">
        <f>IFERROR(VLOOKUP(AB22,'#Input Lists#'!$BO$3:$BP$9,2,FALSE),"")</f>
        <v/>
      </c>
      <c r="AW22" s="118">
        <f>IFERROR(VLOOKUP(AC22,'#Input Lists#'!$BL$3:$BM$7,2,FALSE),"")</f>
        <v>1</v>
      </c>
      <c r="AX22" s="52" t="e">
        <f>VLOOKUP(AQ22,'#Location List#'!$D$3:$K$150,4,FALSE)</f>
        <v>#N/A</v>
      </c>
      <c r="AY22" s="273" t="e">
        <f>VLOOKUP(AX22,'#Location List#'!$Z$3:$AA$13,2,FALSE)</f>
        <v>#N/A</v>
      </c>
      <c r="AZ22" s="126" t="e">
        <f>VLOOKUP($AT22,'#Input Lists#'!$L$3:$S$1033,6,FALSE)</f>
        <v>#N/A</v>
      </c>
      <c r="BA22" s="239" t="e">
        <f>VLOOKUP($AT22,'#Input Lists#'!$L$3:$S$833,7,FALSE)</f>
        <v>#N/A</v>
      </c>
      <c r="BB22" s="239" t="e">
        <f>VLOOKUP($AT22,'#Input Lists#'!$L$3:$S$833,8,FALSE)</f>
        <v>#N/A</v>
      </c>
      <c r="BC22" s="91" t="str">
        <f t="shared" si="8"/>
        <v/>
      </c>
      <c r="BD22" s="91" t="str">
        <f t="shared" si="9"/>
        <v/>
      </c>
      <c r="BE22" s="15" t="str">
        <f t="shared" si="10"/>
        <v/>
      </c>
      <c r="BF22" s="92" t="str">
        <f t="shared" si="11"/>
        <v>No Sighting Date</v>
      </c>
    </row>
    <row r="23" spans="1:58" x14ac:dyDescent="0.25">
      <c r="A23" s="118">
        <v>18</v>
      </c>
      <c r="B23" s="119"/>
      <c r="C23" s="120"/>
      <c r="D23" s="121"/>
      <c r="E23" s="121"/>
      <c r="F23" s="236"/>
      <c r="G23" s="122" t="str">
        <f>IFERROR(VLOOKUP(F23,'#Location List#'!$U$3:$V$1154,2,FALSE),"")</f>
        <v/>
      </c>
      <c r="H23" s="120"/>
      <c r="I23" s="120"/>
      <c r="J23" s="120"/>
      <c r="K23" s="120"/>
      <c r="L23" s="120"/>
      <c r="M23" s="120"/>
      <c r="N23" s="120"/>
      <c r="O23" s="120"/>
      <c r="P23" s="120"/>
      <c r="Q23" s="120"/>
      <c r="R23" s="120"/>
      <c r="S23" s="120"/>
      <c r="T23" s="205">
        <f t="shared" si="6"/>
        <v>0</v>
      </c>
      <c r="U23" s="205">
        <f t="shared" si="7"/>
        <v>0</v>
      </c>
      <c r="V23" s="210"/>
      <c r="W23" s="210"/>
      <c r="X23" s="23" t="str">
        <f>IFERROR(VLOOKUP(AT23,'#Input Lists#'!$L$3:$AH$833,3,FALSE)," ")</f>
        <v xml:space="preserve"> </v>
      </c>
      <c r="Y23" s="23" t="str">
        <f>IFERROR(VLOOKUP(AT23,'#Input Lists#'!$L$3:$AH$833,5,FALSE)," ")</f>
        <v xml:space="preserve"> </v>
      </c>
      <c r="Z23" s="206" t="str">
        <f>IFERROR(VLOOKUP(AT23,'#Input Lists#'!$L$3:$AH$833,9,FALSE)," ")</f>
        <v xml:space="preserve"> </v>
      </c>
      <c r="AA23" s="119" t="s">
        <v>1527</v>
      </c>
      <c r="AB23" s="120"/>
      <c r="AC23" s="123"/>
      <c r="AD23" s="123"/>
      <c r="AE23" s="123"/>
      <c r="AF23" s="123"/>
      <c r="AG23" s="123"/>
      <c r="AH23" s="123"/>
      <c r="AI23" s="123"/>
      <c r="AJ23" s="123"/>
      <c r="AK23" s="123"/>
      <c r="AL23" s="123"/>
      <c r="AM23" s="123"/>
      <c r="AN23" s="123"/>
      <c r="AO23" s="123"/>
      <c r="AP23" s="120"/>
      <c r="AQ23" s="125" t="str">
        <f>IFERROR(VLOOKUP(G23,'#Location List#'!$C$3:$D$150,2,FALSE),"")</f>
        <v/>
      </c>
      <c r="AR23" s="125" t="str">
        <f>IFERROR(VLOOKUP(F23,'#Location List#'!$Q$3:$R$1154,2,FALSE),"")</f>
        <v/>
      </c>
      <c r="AS23" s="125" t="str">
        <f>IFERROR(VLOOKUP(V23,'#Input Lists#'!$B$3:$D$46,3,FALSE),"")</f>
        <v/>
      </c>
      <c r="AT23" s="125" t="str">
        <f>IFERROR(VLOOKUP(CONCATENATE(V23," ",W23),'#Input Lists#'!$K$3:$L$827,2,FALSE),"")</f>
        <v/>
      </c>
      <c r="AU23" s="125">
        <f>IFERROR(VLOOKUP(AA23,'#Input Lists#'!$BU$3:$BV$8,2,FALSE),"")</f>
        <v>1</v>
      </c>
      <c r="AV23" s="118" t="str">
        <f>IFERROR(VLOOKUP(AB23,'#Input Lists#'!$BO$3:$BP$9,2,FALSE),"")</f>
        <v/>
      </c>
      <c r="AW23" s="118">
        <f>IFERROR(VLOOKUP(AC23,'#Input Lists#'!$BL$3:$BM$7,2,FALSE),"")</f>
        <v>1</v>
      </c>
      <c r="AX23" s="52" t="e">
        <f>VLOOKUP(AQ23,'#Location List#'!$D$3:$K$150,4,FALSE)</f>
        <v>#N/A</v>
      </c>
      <c r="AY23" s="273" t="e">
        <f>VLOOKUP(AX23,'#Location List#'!$Z$3:$AA$13,2,FALSE)</f>
        <v>#N/A</v>
      </c>
      <c r="AZ23" s="126" t="e">
        <f>VLOOKUP($AT23,'#Input Lists#'!$L$3:$S$1033,6,FALSE)</f>
        <v>#N/A</v>
      </c>
      <c r="BA23" s="239" t="e">
        <f>VLOOKUP($AT23,'#Input Lists#'!$L$3:$S$833,7,FALSE)</f>
        <v>#N/A</v>
      </c>
      <c r="BB23" s="239" t="e">
        <f>VLOOKUP($AT23,'#Input Lists#'!$L$3:$S$833,8,FALSE)</f>
        <v>#N/A</v>
      </c>
      <c r="BC23" s="91" t="str">
        <f t="shared" si="8"/>
        <v/>
      </c>
      <c r="BD23" s="91" t="str">
        <f t="shared" si="9"/>
        <v/>
      </c>
      <c r="BE23" s="15" t="str">
        <f t="shared" si="10"/>
        <v/>
      </c>
      <c r="BF23" s="92" t="str">
        <f t="shared" si="11"/>
        <v>No Sighting Date</v>
      </c>
    </row>
    <row r="24" spans="1:58" x14ac:dyDescent="0.25">
      <c r="A24" s="118">
        <v>19</v>
      </c>
      <c r="B24" s="119"/>
      <c r="C24" s="120"/>
      <c r="D24" s="121"/>
      <c r="E24" s="121"/>
      <c r="F24" s="236"/>
      <c r="G24" s="122" t="str">
        <f>IFERROR(VLOOKUP(F24,'#Location List#'!$U$3:$V$1154,2,FALSE),"")</f>
        <v/>
      </c>
      <c r="H24" s="120"/>
      <c r="I24" s="120"/>
      <c r="J24" s="120"/>
      <c r="K24" s="120"/>
      <c r="L24" s="120"/>
      <c r="M24" s="120"/>
      <c r="N24" s="120"/>
      <c r="O24" s="120"/>
      <c r="P24" s="120"/>
      <c r="Q24" s="120"/>
      <c r="R24" s="120"/>
      <c r="S24" s="120"/>
      <c r="T24" s="205">
        <f t="shared" si="6"/>
        <v>0</v>
      </c>
      <c r="U24" s="205">
        <f t="shared" si="7"/>
        <v>0</v>
      </c>
      <c r="V24" s="210"/>
      <c r="W24" s="210"/>
      <c r="X24" s="23" t="str">
        <f>IFERROR(VLOOKUP(AT24,'#Input Lists#'!$L$3:$AH$833,3,FALSE)," ")</f>
        <v xml:space="preserve"> </v>
      </c>
      <c r="Y24" s="23" t="str">
        <f>IFERROR(VLOOKUP(AT24,'#Input Lists#'!$L$3:$AH$833,5,FALSE)," ")</f>
        <v xml:space="preserve"> </v>
      </c>
      <c r="Z24" s="206" t="str">
        <f>IFERROR(VLOOKUP(AT24,'#Input Lists#'!$L$3:$AH$833,9,FALSE)," ")</f>
        <v xml:space="preserve"> </v>
      </c>
      <c r="AA24" s="119" t="s">
        <v>1527</v>
      </c>
      <c r="AB24" s="120"/>
      <c r="AC24" s="123"/>
      <c r="AD24" s="123"/>
      <c r="AE24" s="123"/>
      <c r="AF24" s="123"/>
      <c r="AG24" s="123"/>
      <c r="AH24" s="123"/>
      <c r="AI24" s="123"/>
      <c r="AJ24" s="123"/>
      <c r="AK24" s="123"/>
      <c r="AL24" s="123"/>
      <c r="AM24" s="123"/>
      <c r="AN24" s="123"/>
      <c r="AO24" s="123"/>
      <c r="AP24" s="120"/>
      <c r="AQ24" s="125" t="str">
        <f>IFERROR(VLOOKUP(G24,'#Location List#'!$C$3:$D$150,2,FALSE),"")</f>
        <v/>
      </c>
      <c r="AR24" s="125" t="str">
        <f>IFERROR(VLOOKUP(F24,'#Location List#'!$Q$3:$R$1154,2,FALSE),"")</f>
        <v/>
      </c>
      <c r="AS24" s="125" t="str">
        <f>IFERROR(VLOOKUP(V24,'#Input Lists#'!$B$3:$D$46,3,FALSE),"")</f>
        <v/>
      </c>
      <c r="AT24" s="125" t="str">
        <f>IFERROR(VLOOKUP(CONCATENATE(V24," ",W24),'#Input Lists#'!$K$3:$L$827,2,FALSE),"")</f>
        <v/>
      </c>
      <c r="AU24" s="125">
        <f>IFERROR(VLOOKUP(AA24,'#Input Lists#'!$BU$3:$BV$8,2,FALSE),"")</f>
        <v>1</v>
      </c>
      <c r="AV24" s="118" t="str">
        <f>IFERROR(VLOOKUP(AB24,'#Input Lists#'!$BO$3:$BP$9,2,FALSE),"")</f>
        <v/>
      </c>
      <c r="AW24" s="118">
        <f>IFERROR(VLOOKUP(AC24,'#Input Lists#'!$BL$3:$BM$7,2,FALSE),"")</f>
        <v>1</v>
      </c>
      <c r="AX24" s="52" t="e">
        <f>VLOOKUP(AQ24,'#Location List#'!$D$3:$K$150,4,FALSE)</f>
        <v>#N/A</v>
      </c>
      <c r="AY24" s="273" t="e">
        <f>VLOOKUP(AX24,'#Location List#'!$Z$3:$AA$13,2,FALSE)</f>
        <v>#N/A</v>
      </c>
      <c r="AZ24" s="126" t="e">
        <f>VLOOKUP($AT24,'#Input Lists#'!$L$3:$S$1033,6,FALSE)</f>
        <v>#N/A</v>
      </c>
      <c r="BA24" s="239" t="e">
        <f>VLOOKUP($AT24,'#Input Lists#'!$L$3:$S$833,7,FALSE)</f>
        <v>#N/A</v>
      </c>
      <c r="BB24" s="239" t="e">
        <f>VLOOKUP($AT24,'#Input Lists#'!$L$3:$S$833,8,FALSE)</f>
        <v>#N/A</v>
      </c>
      <c r="BC24" s="91" t="str">
        <f t="shared" si="8"/>
        <v/>
      </c>
      <c r="BD24" s="91" t="str">
        <f t="shared" si="9"/>
        <v/>
      </c>
      <c r="BE24" s="15" t="str">
        <f t="shared" si="10"/>
        <v/>
      </c>
      <c r="BF24" s="92" t="str">
        <f t="shared" si="11"/>
        <v>No Sighting Date</v>
      </c>
    </row>
    <row r="25" spans="1:58" x14ac:dyDescent="0.25">
      <c r="A25" s="118">
        <v>20</v>
      </c>
      <c r="B25" s="119"/>
      <c r="C25" s="120"/>
      <c r="D25" s="121"/>
      <c r="E25" s="121"/>
      <c r="F25" s="236"/>
      <c r="G25" s="122" t="str">
        <f>IFERROR(VLOOKUP(F25,'#Location List#'!$U$3:$V$1154,2,FALSE),"")</f>
        <v/>
      </c>
      <c r="H25" s="120"/>
      <c r="I25" s="120"/>
      <c r="J25" s="120"/>
      <c r="K25" s="120"/>
      <c r="L25" s="120"/>
      <c r="M25" s="120"/>
      <c r="N25" s="120"/>
      <c r="O25" s="120"/>
      <c r="P25" s="120"/>
      <c r="Q25" s="120"/>
      <c r="R25" s="120"/>
      <c r="S25" s="120"/>
      <c r="T25" s="205">
        <f t="shared" si="6"/>
        <v>0</v>
      </c>
      <c r="U25" s="205">
        <f t="shared" si="7"/>
        <v>0</v>
      </c>
      <c r="V25" s="210"/>
      <c r="W25" s="210"/>
      <c r="X25" s="23" t="str">
        <f>IFERROR(VLOOKUP(AT25,'#Input Lists#'!$L$3:$AH$833,3,FALSE)," ")</f>
        <v xml:space="preserve"> </v>
      </c>
      <c r="Y25" s="23" t="str">
        <f>IFERROR(VLOOKUP(AT25,'#Input Lists#'!$L$3:$AH$833,5,FALSE)," ")</f>
        <v xml:space="preserve"> </v>
      </c>
      <c r="Z25" s="206" t="str">
        <f>IFERROR(VLOOKUP(AT25,'#Input Lists#'!$L$3:$AH$833,9,FALSE)," ")</f>
        <v xml:space="preserve"> </v>
      </c>
      <c r="AA25" s="119" t="s">
        <v>1527</v>
      </c>
      <c r="AB25" s="120"/>
      <c r="AC25" s="123"/>
      <c r="AD25" s="123"/>
      <c r="AE25" s="123"/>
      <c r="AF25" s="123"/>
      <c r="AG25" s="123"/>
      <c r="AH25" s="123"/>
      <c r="AI25" s="123"/>
      <c r="AJ25" s="123"/>
      <c r="AK25" s="123"/>
      <c r="AL25" s="123"/>
      <c r="AM25" s="123"/>
      <c r="AN25" s="123"/>
      <c r="AO25" s="123"/>
      <c r="AP25" s="120"/>
      <c r="AQ25" s="125" t="str">
        <f>IFERROR(VLOOKUP(G25,'#Location List#'!$C$3:$D$150,2,FALSE),"")</f>
        <v/>
      </c>
      <c r="AR25" s="125" t="str">
        <f>IFERROR(VLOOKUP(F25,'#Location List#'!$Q$3:$R$1154,2,FALSE),"")</f>
        <v/>
      </c>
      <c r="AS25" s="125" t="str">
        <f>IFERROR(VLOOKUP(V25,'#Input Lists#'!$B$3:$D$46,3,FALSE),"")</f>
        <v/>
      </c>
      <c r="AT25" s="125" t="str">
        <f>IFERROR(VLOOKUP(CONCATENATE(V25," ",W25),'#Input Lists#'!$K$3:$L$827,2,FALSE),"")</f>
        <v/>
      </c>
      <c r="AU25" s="125">
        <f>IFERROR(VLOOKUP(AA25,'#Input Lists#'!$BU$3:$BV$8,2,FALSE),"")</f>
        <v>1</v>
      </c>
      <c r="AV25" s="118" t="str">
        <f>IFERROR(VLOOKUP(AB25,'#Input Lists#'!$BO$3:$BP$9,2,FALSE),"")</f>
        <v/>
      </c>
      <c r="AW25" s="118">
        <f>IFERROR(VLOOKUP(AC25,'#Input Lists#'!$BL$3:$BM$7,2,FALSE),"")</f>
        <v>1</v>
      </c>
      <c r="AX25" s="52" t="e">
        <f>VLOOKUP(AQ25,'#Location List#'!$D$3:$K$150,4,FALSE)</f>
        <v>#N/A</v>
      </c>
      <c r="AY25" s="273" t="e">
        <f>VLOOKUP(AX25,'#Location List#'!$Z$3:$AA$13,2,FALSE)</f>
        <v>#N/A</v>
      </c>
      <c r="AZ25" s="126" t="e">
        <f>VLOOKUP($AT25,'#Input Lists#'!$L$3:$S$1033,6,FALSE)</f>
        <v>#N/A</v>
      </c>
      <c r="BA25" s="239" t="e">
        <f>VLOOKUP($AT25,'#Input Lists#'!$L$3:$S$833,7,FALSE)</f>
        <v>#N/A</v>
      </c>
      <c r="BB25" s="239" t="e">
        <f>VLOOKUP($AT25,'#Input Lists#'!$L$3:$S$833,8,FALSE)</f>
        <v>#N/A</v>
      </c>
      <c r="BC25" s="91" t="str">
        <f t="shared" si="8"/>
        <v/>
      </c>
      <c r="BD25" s="91" t="str">
        <f t="shared" si="9"/>
        <v/>
      </c>
      <c r="BE25" s="15" t="str">
        <f t="shared" si="10"/>
        <v/>
      </c>
      <c r="BF25" s="92" t="str">
        <f t="shared" si="11"/>
        <v>No Sighting Date</v>
      </c>
    </row>
    <row r="26" spans="1:58" x14ac:dyDescent="0.25">
      <c r="A26" s="118">
        <v>21</v>
      </c>
      <c r="B26" s="119"/>
      <c r="C26" s="120"/>
      <c r="D26" s="121"/>
      <c r="E26" s="121"/>
      <c r="F26" s="236"/>
      <c r="G26" s="122" t="str">
        <f>IFERROR(VLOOKUP(F26,'#Location List#'!$U$3:$V$1154,2,FALSE),"")</f>
        <v/>
      </c>
      <c r="H26" s="120"/>
      <c r="I26" s="120"/>
      <c r="J26" s="120"/>
      <c r="K26" s="120"/>
      <c r="L26" s="120"/>
      <c r="M26" s="120"/>
      <c r="N26" s="120"/>
      <c r="O26" s="120"/>
      <c r="P26" s="120"/>
      <c r="Q26" s="120"/>
      <c r="R26" s="120"/>
      <c r="S26" s="120"/>
      <c r="T26" s="205">
        <f t="shared" si="6"/>
        <v>0</v>
      </c>
      <c r="U26" s="205">
        <f t="shared" si="7"/>
        <v>0</v>
      </c>
      <c r="V26" s="210"/>
      <c r="W26" s="210"/>
      <c r="X26" s="23" t="str">
        <f>IFERROR(VLOOKUP(AT26,'#Input Lists#'!$L$3:$AH$833,3,FALSE)," ")</f>
        <v xml:space="preserve"> </v>
      </c>
      <c r="Y26" s="23" t="str">
        <f>IFERROR(VLOOKUP(AT26,'#Input Lists#'!$L$3:$AH$833,5,FALSE)," ")</f>
        <v xml:space="preserve"> </v>
      </c>
      <c r="Z26" s="206" t="str">
        <f>IFERROR(VLOOKUP(AT26,'#Input Lists#'!$L$3:$AH$833,9,FALSE)," ")</f>
        <v xml:space="preserve"> </v>
      </c>
      <c r="AA26" s="119" t="s">
        <v>1527</v>
      </c>
      <c r="AB26" s="120"/>
      <c r="AC26" s="123"/>
      <c r="AD26" s="123"/>
      <c r="AE26" s="123"/>
      <c r="AF26" s="123"/>
      <c r="AG26" s="123"/>
      <c r="AH26" s="123"/>
      <c r="AI26" s="123"/>
      <c r="AJ26" s="123"/>
      <c r="AK26" s="123"/>
      <c r="AL26" s="123"/>
      <c r="AM26" s="123"/>
      <c r="AN26" s="123"/>
      <c r="AO26" s="123"/>
      <c r="AP26" s="120"/>
      <c r="AQ26" s="125" t="str">
        <f>IFERROR(VLOOKUP(G26,'#Location List#'!$C$3:$D$150,2,FALSE),"")</f>
        <v/>
      </c>
      <c r="AR26" s="125" t="str">
        <f>IFERROR(VLOOKUP(F26,'#Location List#'!$Q$3:$R$1154,2,FALSE),"")</f>
        <v/>
      </c>
      <c r="AS26" s="125" t="str">
        <f>IFERROR(VLOOKUP(V26,'#Input Lists#'!$B$3:$D$46,3,FALSE),"")</f>
        <v/>
      </c>
      <c r="AT26" s="125" t="str">
        <f>IFERROR(VLOOKUP(CONCATENATE(V26," ",W26),'#Input Lists#'!$K$3:$L$827,2,FALSE),"")</f>
        <v/>
      </c>
      <c r="AU26" s="125">
        <f>IFERROR(VLOOKUP(AA26,'#Input Lists#'!$BU$3:$BV$8,2,FALSE),"")</f>
        <v>1</v>
      </c>
      <c r="AV26" s="118" t="str">
        <f>IFERROR(VLOOKUP(AB26,'#Input Lists#'!$BO$3:$BP$9,2,FALSE),"")</f>
        <v/>
      </c>
      <c r="AW26" s="118">
        <f>IFERROR(VLOOKUP(AC26,'#Input Lists#'!$BL$3:$BM$7,2,FALSE),"")</f>
        <v>1</v>
      </c>
      <c r="AX26" s="52" t="e">
        <f>VLOOKUP(AQ26,'#Location List#'!$D$3:$K$150,4,FALSE)</f>
        <v>#N/A</v>
      </c>
      <c r="AY26" s="273" t="e">
        <f>VLOOKUP(AX26,'#Location List#'!$Z$3:$AA$13,2,FALSE)</f>
        <v>#N/A</v>
      </c>
      <c r="AZ26" s="126" t="e">
        <f>VLOOKUP($AT26,'#Input Lists#'!$L$3:$S$1033,6,FALSE)</f>
        <v>#N/A</v>
      </c>
      <c r="BA26" s="239" t="e">
        <f>VLOOKUP($AT26,'#Input Lists#'!$L$3:$S$833,7,FALSE)</f>
        <v>#N/A</v>
      </c>
      <c r="BB26" s="239" t="e">
        <f>VLOOKUP($AT26,'#Input Lists#'!$L$3:$S$833,8,FALSE)</f>
        <v>#N/A</v>
      </c>
      <c r="BC26" s="91" t="str">
        <f t="shared" si="8"/>
        <v/>
      </c>
      <c r="BD26" s="91" t="str">
        <f t="shared" si="9"/>
        <v/>
      </c>
      <c r="BE26" s="15" t="str">
        <f t="shared" si="10"/>
        <v/>
      </c>
      <c r="BF26" s="92" t="str">
        <f t="shared" si="11"/>
        <v>No Sighting Date</v>
      </c>
    </row>
    <row r="27" spans="1:58" x14ac:dyDescent="0.25">
      <c r="A27" s="118">
        <v>22</v>
      </c>
      <c r="B27" s="119"/>
      <c r="C27" s="120"/>
      <c r="D27" s="121"/>
      <c r="E27" s="121"/>
      <c r="F27" s="236"/>
      <c r="G27" s="122" t="str">
        <f>IFERROR(VLOOKUP(F27,'#Location List#'!$U$3:$V$1154,2,FALSE),"")</f>
        <v/>
      </c>
      <c r="H27" s="120"/>
      <c r="I27" s="120"/>
      <c r="J27" s="120"/>
      <c r="K27" s="120"/>
      <c r="L27" s="120"/>
      <c r="M27" s="120"/>
      <c r="N27" s="120"/>
      <c r="O27" s="120"/>
      <c r="P27" s="120"/>
      <c r="Q27" s="120"/>
      <c r="R27" s="120"/>
      <c r="S27" s="120"/>
      <c r="T27" s="205">
        <f t="shared" si="6"/>
        <v>0</v>
      </c>
      <c r="U27" s="205">
        <f t="shared" si="7"/>
        <v>0</v>
      </c>
      <c r="V27" s="210"/>
      <c r="W27" s="210"/>
      <c r="X27" s="23" t="str">
        <f>IFERROR(VLOOKUP(AT27,'#Input Lists#'!$L$3:$AH$833,3,FALSE)," ")</f>
        <v xml:space="preserve"> </v>
      </c>
      <c r="Y27" s="23" t="str">
        <f>IFERROR(VLOOKUP(AT27,'#Input Lists#'!$L$3:$AH$833,5,FALSE)," ")</f>
        <v xml:space="preserve"> </v>
      </c>
      <c r="Z27" s="206" t="str">
        <f>IFERROR(VLOOKUP(AT27,'#Input Lists#'!$L$3:$AH$833,9,FALSE)," ")</f>
        <v xml:space="preserve"> </v>
      </c>
      <c r="AA27" s="119" t="s">
        <v>1527</v>
      </c>
      <c r="AB27" s="120"/>
      <c r="AC27" s="123"/>
      <c r="AD27" s="123"/>
      <c r="AE27" s="123"/>
      <c r="AF27" s="123"/>
      <c r="AG27" s="123"/>
      <c r="AH27" s="123"/>
      <c r="AI27" s="123"/>
      <c r="AJ27" s="123"/>
      <c r="AK27" s="123"/>
      <c r="AL27" s="123"/>
      <c r="AM27" s="123"/>
      <c r="AN27" s="123"/>
      <c r="AO27" s="123"/>
      <c r="AP27" s="120"/>
      <c r="AQ27" s="125" t="str">
        <f>IFERROR(VLOOKUP(G27,'#Location List#'!$C$3:$D$150,2,FALSE),"")</f>
        <v/>
      </c>
      <c r="AR27" s="125" t="str">
        <f>IFERROR(VLOOKUP(F27,'#Location List#'!$Q$3:$R$1154,2,FALSE),"")</f>
        <v/>
      </c>
      <c r="AS27" s="125" t="str">
        <f>IFERROR(VLOOKUP(V27,'#Input Lists#'!$B$3:$D$46,3,FALSE),"")</f>
        <v/>
      </c>
      <c r="AT27" s="125" t="str">
        <f>IFERROR(VLOOKUP(CONCATENATE(V27," ",W27),'#Input Lists#'!$K$3:$L$827,2,FALSE),"")</f>
        <v/>
      </c>
      <c r="AU27" s="125">
        <f>IFERROR(VLOOKUP(AA27,'#Input Lists#'!$BU$3:$BV$8,2,FALSE),"")</f>
        <v>1</v>
      </c>
      <c r="AV27" s="118" t="str">
        <f>IFERROR(VLOOKUP(AB27,'#Input Lists#'!$BO$3:$BP$9,2,FALSE),"")</f>
        <v/>
      </c>
      <c r="AW27" s="118">
        <f>IFERROR(VLOOKUP(AC27,'#Input Lists#'!$BL$3:$BM$7,2,FALSE),"")</f>
        <v>1</v>
      </c>
      <c r="AX27" s="52" t="e">
        <f>VLOOKUP(AQ27,'#Location List#'!$D$3:$K$150,4,FALSE)</f>
        <v>#N/A</v>
      </c>
      <c r="AY27" s="273" t="e">
        <f>VLOOKUP(AX27,'#Location List#'!$Z$3:$AA$13,2,FALSE)</f>
        <v>#N/A</v>
      </c>
      <c r="AZ27" s="126" t="e">
        <f>VLOOKUP($AT27,'#Input Lists#'!$L$3:$S$1033,6,FALSE)</f>
        <v>#N/A</v>
      </c>
      <c r="BA27" s="239" t="e">
        <f>VLOOKUP($AT27,'#Input Lists#'!$L$3:$S$833,7,FALSE)</f>
        <v>#N/A</v>
      </c>
      <c r="BB27" s="239" t="e">
        <f>VLOOKUP($AT27,'#Input Lists#'!$L$3:$S$833,8,FALSE)</f>
        <v>#N/A</v>
      </c>
      <c r="BC27" s="91" t="str">
        <f t="shared" si="8"/>
        <v/>
      </c>
      <c r="BD27" s="91" t="str">
        <f t="shared" si="9"/>
        <v/>
      </c>
      <c r="BE27" s="15" t="str">
        <f t="shared" si="10"/>
        <v/>
      </c>
      <c r="BF27" s="92" t="str">
        <f t="shared" si="11"/>
        <v>No Sighting Date</v>
      </c>
    </row>
    <row r="28" spans="1:58" x14ac:dyDescent="0.25">
      <c r="A28" s="118">
        <v>23</v>
      </c>
      <c r="B28" s="119"/>
      <c r="C28" s="120"/>
      <c r="D28" s="121"/>
      <c r="E28" s="121"/>
      <c r="F28" s="236"/>
      <c r="G28" s="122" t="str">
        <f>IFERROR(VLOOKUP(F28,'#Location List#'!$U$3:$V$1154,2,FALSE),"")</f>
        <v/>
      </c>
      <c r="H28" s="120"/>
      <c r="I28" s="120"/>
      <c r="J28" s="120"/>
      <c r="K28" s="120"/>
      <c r="L28" s="120"/>
      <c r="M28" s="120"/>
      <c r="N28" s="120"/>
      <c r="O28" s="120"/>
      <c r="P28" s="120"/>
      <c r="Q28" s="120"/>
      <c r="R28" s="120"/>
      <c r="S28" s="120"/>
      <c r="T28" s="205">
        <f t="shared" si="6"/>
        <v>0</v>
      </c>
      <c r="U28" s="205">
        <f t="shared" si="7"/>
        <v>0</v>
      </c>
      <c r="V28" s="210"/>
      <c r="W28" s="210"/>
      <c r="X28" s="23" t="str">
        <f>IFERROR(VLOOKUP(AT28,'#Input Lists#'!$L$3:$AH$833,3,FALSE)," ")</f>
        <v xml:space="preserve"> </v>
      </c>
      <c r="Y28" s="23" t="str">
        <f>IFERROR(VLOOKUP(AT28,'#Input Lists#'!$L$3:$AH$833,5,FALSE)," ")</f>
        <v xml:space="preserve"> </v>
      </c>
      <c r="Z28" s="206" t="str">
        <f>IFERROR(VLOOKUP(AT28,'#Input Lists#'!$L$3:$AH$833,9,FALSE)," ")</f>
        <v xml:space="preserve"> </v>
      </c>
      <c r="AA28" s="119" t="s">
        <v>1527</v>
      </c>
      <c r="AB28" s="120"/>
      <c r="AC28" s="123"/>
      <c r="AD28" s="123"/>
      <c r="AE28" s="123"/>
      <c r="AF28" s="123"/>
      <c r="AG28" s="123"/>
      <c r="AH28" s="123"/>
      <c r="AI28" s="123"/>
      <c r="AJ28" s="123"/>
      <c r="AK28" s="123"/>
      <c r="AL28" s="123"/>
      <c r="AM28" s="123"/>
      <c r="AN28" s="123"/>
      <c r="AO28" s="123"/>
      <c r="AP28" s="120"/>
      <c r="AQ28" s="125" t="str">
        <f>IFERROR(VLOOKUP(G28,'#Location List#'!$C$3:$D$150,2,FALSE),"")</f>
        <v/>
      </c>
      <c r="AR28" s="125" t="str">
        <f>IFERROR(VLOOKUP(F28,'#Location List#'!$Q$3:$R$1154,2,FALSE),"")</f>
        <v/>
      </c>
      <c r="AS28" s="125" t="str">
        <f>IFERROR(VLOOKUP(V28,'#Input Lists#'!$B$3:$D$46,3,FALSE),"")</f>
        <v/>
      </c>
      <c r="AT28" s="125" t="str">
        <f>IFERROR(VLOOKUP(CONCATENATE(V28," ",W28),'#Input Lists#'!$K$3:$L$827,2,FALSE),"")</f>
        <v/>
      </c>
      <c r="AU28" s="125">
        <f>IFERROR(VLOOKUP(AA28,'#Input Lists#'!$BU$3:$BV$8,2,FALSE),"")</f>
        <v>1</v>
      </c>
      <c r="AV28" s="118" t="str">
        <f>IFERROR(VLOOKUP(AB28,'#Input Lists#'!$BO$3:$BP$9,2,FALSE),"")</f>
        <v/>
      </c>
      <c r="AW28" s="118">
        <f>IFERROR(VLOOKUP(AC28,'#Input Lists#'!$BL$3:$BM$7,2,FALSE),"")</f>
        <v>1</v>
      </c>
      <c r="AX28" s="52" t="e">
        <f>VLOOKUP(AQ28,'#Location List#'!$D$3:$K$150,4,FALSE)</f>
        <v>#N/A</v>
      </c>
      <c r="AY28" s="273" t="e">
        <f>VLOOKUP(AX28,'#Location List#'!$Z$3:$AA$13,2,FALSE)</f>
        <v>#N/A</v>
      </c>
      <c r="AZ28" s="126" t="e">
        <f>VLOOKUP($AT28,'#Input Lists#'!$L$3:$S$1033,6,FALSE)</f>
        <v>#N/A</v>
      </c>
      <c r="BA28" s="239" t="e">
        <f>VLOOKUP($AT28,'#Input Lists#'!$L$3:$S$833,7,FALSE)</f>
        <v>#N/A</v>
      </c>
      <c r="BB28" s="239" t="e">
        <f>VLOOKUP($AT28,'#Input Lists#'!$L$3:$S$833,8,FALSE)</f>
        <v>#N/A</v>
      </c>
      <c r="BC28" s="91" t="str">
        <f t="shared" si="8"/>
        <v/>
      </c>
      <c r="BD28" s="91" t="str">
        <f t="shared" si="9"/>
        <v/>
      </c>
      <c r="BE28" s="15" t="str">
        <f t="shared" si="10"/>
        <v/>
      </c>
      <c r="BF28" s="92" t="str">
        <f t="shared" si="11"/>
        <v>No Sighting Date</v>
      </c>
    </row>
    <row r="29" spans="1:58" x14ac:dyDescent="0.25">
      <c r="A29" s="118">
        <v>24</v>
      </c>
      <c r="B29" s="119"/>
      <c r="C29" s="120"/>
      <c r="D29" s="121"/>
      <c r="E29" s="121"/>
      <c r="F29" s="236"/>
      <c r="G29" s="122" t="str">
        <f>IFERROR(VLOOKUP(F29,'#Location List#'!$U$3:$V$1154,2,FALSE),"")</f>
        <v/>
      </c>
      <c r="H29" s="120"/>
      <c r="I29" s="120"/>
      <c r="J29" s="120"/>
      <c r="K29" s="120"/>
      <c r="L29" s="120"/>
      <c r="M29" s="120"/>
      <c r="N29" s="120"/>
      <c r="O29" s="120"/>
      <c r="P29" s="120"/>
      <c r="Q29" s="120"/>
      <c r="R29" s="120"/>
      <c r="S29" s="120"/>
      <c r="T29" s="205">
        <f t="shared" si="6"/>
        <v>0</v>
      </c>
      <c r="U29" s="205">
        <f t="shared" si="7"/>
        <v>0</v>
      </c>
      <c r="V29" s="210"/>
      <c r="W29" s="210"/>
      <c r="X29" s="23" t="str">
        <f>IFERROR(VLOOKUP(AT29,'#Input Lists#'!$L$3:$AH$833,3,FALSE)," ")</f>
        <v xml:space="preserve"> </v>
      </c>
      <c r="Y29" s="23" t="str">
        <f>IFERROR(VLOOKUP(AT29,'#Input Lists#'!$L$3:$AH$833,5,FALSE)," ")</f>
        <v xml:space="preserve"> </v>
      </c>
      <c r="Z29" s="206" t="str">
        <f>IFERROR(VLOOKUP(AT29,'#Input Lists#'!$L$3:$AH$833,9,FALSE)," ")</f>
        <v xml:space="preserve"> </v>
      </c>
      <c r="AA29" s="119" t="s">
        <v>1527</v>
      </c>
      <c r="AB29" s="120"/>
      <c r="AC29" s="123"/>
      <c r="AD29" s="123"/>
      <c r="AE29" s="123"/>
      <c r="AF29" s="123"/>
      <c r="AG29" s="123"/>
      <c r="AH29" s="123"/>
      <c r="AI29" s="123"/>
      <c r="AJ29" s="123"/>
      <c r="AK29" s="123"/>
      <c r="AL29" s="123"/>
      <c r="AM29" s="123"/>
      <c r="AN29" s="123"/>
      <c r="AO29" s="123"/>
      <c r="AP29" s="120"/>
      <c r="AQ29" s="125" t="str">
        <f>IFERROR(VLOOKUP(G29,'#Location List#'!$C$3:$D$150,2,FALSE),"")</f>
        <v/>
      </c>
      <c r="AR29" s="125" t="str">
        <f>IFERROR(VLOOKUP(F29,'#Location List#'!$Q$3:$R$1154,2,FALSE),"")</f>
        <v/>
      </c>
      <c r="AS29" s="125" t="str">
        <f>IFERROR(VLOOKUP(V29,'#Input Lists#'!$B$3:$D$46,3,FALSE),"")</f>
        <v/>
      </c>
      <c r="AT29" s="125" t="str">
        <f>IFERROR(VLOOKUP(CONCATENATE(V29," ",W29),'#Input Lists#'!$K$3:$L$827,2,FALSE),"")</f>
        <v/>
      </c>
      <c r="AU29" s="125">
        <f>IFERROR(VLOOKUP(AA29,'#Input Lists#'!$BU$3:$BV$8,2,FALSE),"")</f>
        <v>1</v>
      </c>
      <c r="AV29" s="118" t="str">
        <f>IFERROR(VLOOKUP(AB29,'#Input Lists#'!$BO$3:$BP$9,2,FALSE),"")</f>
        <v/>
      </c>
      <c r="AW29" s="118">
        <f>IFERROR(VLOOKUP(AC29,'#Input Lists#'!$BL$3:$BM$7,2,FALSE),"")</f>
        <v>1</v>
      </c>
      <c r="AX29" s="52" t="e">
        <f>VLOOKUP(AQ29,'#Location List#'!$D$3:$K$150,4,FALSE)</f>
        <v>#N/A</v>
      </c>
      <c r="AY29" s="273" t="e">
        <f>VLOOKUP(AX29,'#Location List#'!$Z$3:$AA$13,2,FALSE)</f>
        <v>#N/A</v>
      </c>
      <c r="AZ29" s="126" t="e">
        <f>VLOOKUP($AT29,'#Input Lists#'!$L$3:$S$1033,6,FALSE)</f>
        <v>#N/A</v>
      </c>
      <c r="BA29" s="239" t="e">
        <f>VLOOKUP($AT29,'#Input Lists#'!$L$3:$S$833,7,FALSE)</f>
        <v>#N/A</v>
      </c>
      <c r="BB29" s="239" t="e">
        <f>VLOOKUP($AT29,'#Input Lists#'!$L$3:$S$833,8,FALSE)</f>
        <v>#N/A</v>
      </c>
      <c r="BC29" s="91" t="str">
        <f t="shared" si="8"/>
        <v/>
      </c>
      <c r="BD29" s="91" t="str">
        <f t="shared" si="9"/>
        <v/>
      </c>
      <c r="BE29" s="15" t="str">
        <f t="shared" si="10"/>
        <v/>
      </c>
      <c r="BF29" s="92" t="str">
        <f t="shared" si="11"/>
        <v>No Sighting Date</v>
      </c>
    </row>
    <row r="30" spans="1:58" x14ac:dyDescent="0.25">
      <c r="A30" s="118">
        <v>25</v>
      </c>
      <c r="B30" s="119"/>
      <c r="C30" s="120"/>
      <c r="D30" s="121"/>
      <c r="E30" s="121"/>
      <c r="F30" s="236"/>
      <c r="G30" s="122" t="str">
        <f>IFERROR(VLOOKUP(F30,'#Location List#'!$U$3:$V$1154,2,FALSE),"")</f>
        <v/>
      </c>
      <c r="H30" s="120"/>
      <c r="I30" s="120"/>
      <c r="J30" s="120"/>
      <c r="K30" s="120"/>
      <c r="L30" s="120"/>
      <c r="M30" s="120"/>
      <c r="N30" s="120"/>
      <c r="O30" s="120"/>
      <c r="P30" s="120"/>
      <c r="Q30" s="120"/>
      <c r="R30" s="120"/>
      <c r="S30" s="120"/>
      <c r="T30" s="205">
        <f t="shared" si="6"/>
        <v>0</v>
      </c>
      <c r="U30" s="205">
        <f t="shared" si="7"/>
        <v>0</v>
      </c>
      <c r="V30" s="210"/>
      <c r="W30" s="210"/>
      <c r="X30" s="23" t="str">
        <f>IFERROR(VLOOKUP(AT30,'#Input Lists#'!$L$3:$AH$833,3,FALSE)," ")</f>
        <v xml:space="preserve"> </v>
      </c>
      <c r="Y30" s="23" t="str">
        <f>IFERROR(VLOOKUP(AT30,'#Input Lists#'!$L$3:$AH$833,5,FALSE)," ")</f>
        <v xml:space="preserve"> </v>
      </c>
      <c r="Z30" s="206" t="str">
        <f>IFERROR(VLOOKUP(AT30,'#Input Lists#'!$L$3:$AH$833,9,FALSE)," ")</f>
        <v xml:space="preserve"> </v>
      </c>
      <c r="AA30" s="119" t="s">
        <v>1527</v>
      </c>
      <c r="AB30" s="120"/>
      <c r="AC30" s="123"/>
      <c r="AD30" s="123"/>
      <c r="AE30" s="123"/>
      <c r="AF30" s="123"/>
      <c r="AG30" s="123"/>
      <c r="AH30" s="123"/>
      <c r="AI30" s="123"/>
      <c r="AJ30" s="123"/>
      <c r="AK30" s="123"/>
      <c r="AL30" s="123"/>
      <c r="AM30" s="123"/>
      <c r="AN30" s="123"/>
      <c r="AO30" s="123"/>
      <c r="AP30" s="120"/>
      <c r="AQ30" s="125" t="str">
        <f>IFERROR(VLOOKUP(G30,'#Location List#'!$C$3:$D$150,2,FALSE),"")</f>
        <v/>
      </c>
      <c r="AR30" s="125" t="str">
        <f>IFERROR(VLOOKUP(F30,'#Location List#'!$Q$3:$R$1154,2,FALSE),"")</f>
        <v/>
      </c>
      <c r="AS30" s="125" t="str">
        <f>IFERROR(VLOOKUP(V30,'#Input Lists#'!$B$3:$D$46,3,FALSE),"")</f>
        <v/>
      </c>
      <c r="AT30" s="125" t="str">
        <f>IFERROR(VLOOKUP(CONCATENATE(V30," ",W30),'#Input Lists#'!$K$3:$L$827,2,FALSE),"")</f>
        <v/>
      </c>
      <c r="AU30" s="125">
        <f>IFERROR(VLOOKUP(AA30,'#Input Lists#'!$BU$3:$BV$8,2,FALSE),"")</f>
        <v>1</v>
      </c>
      <c r="AV30" s="118" t="str">
        <f>IFERROR(VLOOKUP(AB30,'#Input Lists#'!$BO$3:$BP$9,2,FALSE),"")</f>
        <v/>
      </c>
      <c r="AW30" s="118">
        <f>IFERROR(VLOOKUP(AC30,'#Input Lists#'!$BL$3:$BM$7,2,FALSE),"")</f>
        <v>1</v>
      </c>
      <c r="AX30" s="52" t="e">
        <f>VLOOKUP(AQ30,'#Location List#'!$D$3:$K$150,4,FALSE)</f>
        <v>#N/A</v>
      </c>
      <c r="AY30" s="273" t="e">
        <f>VLOOKUP(AX30,'#Location List#'!$Z$3:$AA$13,2,FALSE)</f>
        <v>#N/A</v>
      </c>
      <c r="AZ30" s="126" t="e">
        <f>VLOOKUP($AT30,'#Input Lists#'!$L$3:$S$1033,6,FALSE)</f>
        <v>#N/A</v>
      </c>
      <c r="BA30" s="239" t="e">
        <f>VLOOKUP($AT30,'#Input Lists#'!$L$3:$S$833,7,FALSE)</f>
        <v>#N/A</v>
      </c>
      <c r="BB30" s="239" t="e">
        <f>VLOOKUP($AT30,'#Input Lists#'!$L$3:$S$833,8,FALSE)</f>
        <v>#N/A</v>
      </c>
      <c r="BC30" s="91" t="str">
        <f t="shared" si="8"/>
        <v/>
      </c>
      <c r="BD30" s="91" t="str">
        <f t="shared" si="9"/>
        <v/>
      </c>
      <c r="BE30" s="15" t="str">
        <f t="shared" si="10"/>
        <v/>
      </c>
      <c r="BF30" s="92" t="str">
        <f t="shared" si="11"/>
        <v>No Sighting Date</v>
      </c>
    </row>
    <row r="31" spans="1:58" x14ac:dyDescent="0.25">
      <c r="A31" s="118">
        <v>26</v>
      </c>
      <c r="B31" s="119"/>
      <c r="C31" s="120"/>
      <c r="D31" s="121"/>
      <c r="E31" s="121"/>
      <c r="F31" s="236"/>
      <c r="G31" s="122" t="str">
        <f>IFERROR(VLOOKUP(F31,'#Location List#'!$U$3:$V$1154,2,FALSE),"")</f>
        <v/>
      </c>
      <c r="H31" s="120"/>
      <c r="I31" s="120"/>
      <c r="J31" s="120"/>
      <c r="K31" s="120"/>
      <c r="L31" s="120"/>
      <c r="M31" s="120"/>
      <c r="N31" s="120"/>
      <c r="O31" s="120"/>
      <c r="P31" s="120"/>
      <c r="Q31" s="120"/>
      <c r="R31" s="120"/>
      <c r="S31" s="120"/>
      <c r="T31" s="205">
        <f t="shared" si="6"/>
        <v>0</v>
      </c>
      <c r="U31" s="205">
        <f t="shared" si="7"/>
        <v>0</v>
      </c>
      <c r="V31" s="210"/>
      <c r="W31" s="210"/>
      <c r="X31" s="23" t="str">
        <f>IFERROR(VLOOKUP(AT31,'#Input Lists#'!$L$3:$AH$833,3,FALSE)," ")</f>
        <v xml:space="preserve"> </v>
      </c>
      <c r="Y31" s="23" t="str">
        <f>IFERROR(VLOOKUP(AT31,'#Input Lists#'!$L$3:$AH$833,5,FALSE)," ")</f>
        <v xml:space="preserve"> </v>
      </c>
      <c r="Z31" s="206" t="str">
        <f>IFERROR(VLOOKUP(AT31,'#Input Lists#'!$L$3:$AH$833,9,FALSE)," ")</f>
        <v xml:space="preserve"> </v>
      </c>
      <c r="AA31" s="119" t="s">
        <v>1527</v>
      </c>
      <c r="AB31" s="120"/>
      <c r="AC31" s="123"/>
      <c r="AD31" s="123"/>
      <c r="AE31" s="123"/>
      <c r="AF31" s="123"/>
      <c r="AG31" s="123"/>
      <c r="AH31" s="123"/>
      <c r="AI31" s="123"/>
      <c r="AJ31" s="123"/>
      <c r="AK31" s="123"/>
      <c r="AL31" s="123"/>
      <c r="AM31" s="123"/>
      <c r="AN31" s="123"/>
      <c r="AO31" s="123"/>
      <c r="AP31" s="120"/>
      <c r="AQ31" s="125" t="str">
        <f>IFERROR(VLOOKUP(G31,'#Location List#'!$C$3:$D$150,2,FALSE),"")</f>
        <v/>
      </c>
      <c r="AR31" s="125" t="str">
        <f>IFERROR(VLOOKUP(F31,'#Location List#'!$Q$3:$R$1154,2,FALSE),"")</f>
        <v/>
      </c>
      <c r="AS31" s="125" t="str">
        <f>IFERROR(VLOOKUP(V31,'#Input Lists#'!$B$3:$D$46,3,FALSE),"")</f>
        <v/>
      </c>
      <c r="AT31" s="125" t="str">
        <f>IFERROR(VLOOKUP(CONCATENATE(V31," ",W31),'#Input Lists#'!$K$3:$L$827,2,FALSE),"")</f>
        <v/>
      </c>
      <c r="AU31" s="125">
        <f>IFERROR(VLOOKUP(AA31,'#Input Lists#'!$BU$3:$BV$8,2,FALSE),"")</f>
        <v>1</v>
      </c>
      <c r="AV31" s="118" t="str">
        <f>IFERROR(VLOOKUP(AB31,'#Input Lists#'!$BO$3:$BP$9,2,FALSE),"")</f>
        <v/>
      </c>
      <c r="AW31" s="118">
        <f>IFERROR(VLOOKUP(AC31,'#Input Lists#'!$BL$3:$BM$7,2,FALSE),"")</f>
        <v>1</v>
      </c>
      <c r="AX31" s="52" t="e">
        <f>VLOOKUP(AQ31,'#Location List#'!$D$3:$K$150,4,FALSE)</f>
        <v>#N/A</v>
      </c>
      <c r="AY31" s="273" t="e">
        <f>VLOOKUP(AX31,'#Location List#'!$Z$3:$AA$13,2,FALSE)</f>
        <v>#N/A</v>
      </c>
      <c r="AZ31" s="126" t="e">
        <f>VLOOKUP($AT31,'#Input Lists#'!$L$3:$S$1033,6,FALSE)</f>
        <v>#N/A</v>
      </c>
      <c r="BA31" s="239" t="e">
        <f>VLOOKUP($AT31,'#Input Lists#'!$L$3:$S$833,7,FALSE)</f>
        <v>#N/A</v>
      </c>
      <c r="BB31" s="239" t="e">
        <f>VLOOKUP($AT31,'#Input Lists#'!$L$3:$S$833,8,FALSE)</f>
        <v>#N/A</v>
      </c>
      <c r="BC31" s="91" t="str">
        <f t="shared" si="8"/>
        <v/>
      </c>
      <c r="BD31" s="91" t="str">
        <f t="shared" si="9"/>
        <v/>
      </c>
      <c r="BE31" s="15" t="str">
        <f t="shared" si="10"/>
        <v/>
      </c>
      <c r="BF31" s="92" t="str">
        <f t="shared" si="11"/>
        <v>No Sighting Date</v>
      </c>
    </row>
    <row r="32" spans="1:58" x14ac:dyDescent="0.25">
      <c r="A32" s="118">
        <v>27</v>
      </c>
      <c r="B32" s="119"/>
      <c r="C32" s="120"/>
      <c r="D32" s="121"/>
      <c r="E32" s="121"/>
      <c r="F32" s="236"/>
      <c r="G32" s="122" t="str">
        <f>IFERROR(VLOOKUP(F32,'#Location List#'!$U$3:$V$1154,2,FALSE),"")</f>
        <v/>
      </c>
      <c r="H32" s="120"/>
      <c r="I32" s="120"/>
      <c r="J32" s="120"/>
      <c r="K32" s="120"/>
      <c r="L32" s="120"/>
      <c r="M32" s="120"/>
      <c r="N32" s="120"/>
      <c r="O32" s="120"/>
      <c r="P32" s="120"/>
      <c r="Q32" s="120"/>
      <c r="R32" s="120"/>
      <c r="S32" s="120"/>
      <c r="T32" s="205">
        <f t="shared" si="6"/>
        <v>0</v>
      </c>
      <c r="U32" s="205">
        <f t="shared" si="7"/>
        <v>0</v>
      </c>
      <c r="V32" s="210"/>
      <c r="W32" s="210"/>
      <c r="X32" s="23" t="str">
        <f>IFERROR(VLOOKUP(AT32,'#Input Lists#'!$L$3:$AH$833,3,FALSE)," ")</f>
        <v xml:space="preserve"> </v>
      </c>
      <c r="Y32" s="23" t="str">
        <f>IFERROR(VLOOKUP(AT32,'#Input Lists#'!$L$3:$AH$833,5,FALSE)," ")</f>
        <v xml:space="preserve"> </v>
      </c>
      <c r="Z32" s="206" t="str">
        <f>IFERROR(VLOOKUP(AT32,'#Input Lists#'!$L$3:$AH$833,9,FALSE)," ")</f>
        <v xml:space="preserve"> </v>
      </c>
      <c r="AA32" s="119" t="s">
        <v>1527</v>
      </c>
      <c r="AB32" s="120"/>
      <c r="AC32" s="123"/>
      <c r="AD32" s="123"/>
      <c r="AE32" s="123"/>
      <c r="AF32" s="123"/>
      <c r="AG32" s="123"/>
      <c r="AH32" s="123"/>
      <c r="AI32" s="123"/>
      <c r="AJ32" s="123"/>
      <c r="AK32" s="123"/>
      <c r="AL32" s="123"/>
      <c r="AM32" s="123"/>
      <c r="AN32" s="123"/>
      <c r="AO32" s="123"/>
      <c r="AP32" s="120"/>
      <c r="AQ32" s="125" t="str">
        <f>IFERROR(VLOOKUP(G32,'#Location List#'!$C$3:$D$150,2,FALSE),"")</f>
        <v/>
      </c>
      <c r="AR32" s="125" t="str">
        <f>IFERROR(VLOOKUP(F32,'#Location List#'!$Q$3:$R$1154,2,FALSE),"")</f>
        <v/>
      </c>
      <c r="AS32" s="125" t="str">
        <f>IFERROR(VLOOKUP(V32,'#Input Lists#'!$B$3:$D$46,3,FALSE),"")</f>
        <v/>
      </c>
      <c r="AT32" s="125" t="str">
        <f>IFERROR(VLOOKUP(CONCATENATE(V32," ",W32),'#Input Lists#'!$K$3:$L$827,2,FALSE),"")</f>
        <v/>
      </c>
      <c r="AU32" s="125">
        <f>IFERROR(VLOOKUP(AA32,'#Input Lists#'!$BU$3:$BV$8,2,FALSE),"")</f>
        <v>1</v>
      </c>
      <c r="AV32" s="118" t="str">
        <f>IFERROR(VLOOKUP(AB32,'#Input Lists#'!$BO$3:$BP$9,2,FALSE),"")</f>
        <v/>
      </c>
      <c r="AW32" s="118">
        <f>IFERROR(VLOOKUP(AC32,'#Input Lists#'!$BL$3:$BM$7,2,FALSE),"")</f>
        <v>1</v>
      </c>
      <c r="AX32" s="52" t="e">
        <f>VLOOKUP(AQ32,'#Location List#'!$D$3:$K$150,4,FALSE)</f>
        <v>#N/A</v>
      </c>
      <c r="AY32" s="273" t="e">
        <f>VLOOKUP(AX32,'#Location List#'!$Z$3:$AA$13,2,FALSE)</f>
        <v>#N/A</v>
      </c>
      <c r="AZ32" s="126" t="e">
        <f>VLOOKUP($AT32,'#Input Lists#'!$L$3:$S$1033,6,FALSE)</f>
        <v>#N/A</v>
      </c>
      <c r="BA32" s="239" t="e">
        <f>VLOOKUP($AT32,'#Input Lists#'!$L$3:$S$833,7,FALSE)</f>
        <v>#N/A</v>
      </c>
      <c r="BB32" s="239" t="e">
        <f>VLOOKUP($AT32,'#Input Lists#'!$L$3:$S$833,8,FALSE)</f>
        <v>#N/A</v>
      </c>
      <c r="BC32" s="91" t="str">
        <f t="shared" si="8"/>
        <v/>
      </c>
      <c r="BD32" s="91" t="str">
        <f t="shared" si="9"/>
        <v/>
      </c>
      <c r="BE32" s="15" t="str">
        <f t="shared" si="10"/>
        <v/>
      </c>
      <c r="BF32" s="92" t="str">
        <f t="shared" si="11"/>
        <v>No Sighting Date</v>
      </c>
    </row>
    <row r="33" spans="1:58" x14ac:dyDescent="0.25">
      <c r="A33" s="118">
        <v>28</v>
      </c>
      <c r="B33" s="119"/>
      <c r="C33" s="120"/>
      <c r="D33" s="121"/>
      <c r="E33" s="121"/>
      <c r="F33" s="236"/>
      <c r="G33" s="122" t="str">
        <f>IFERROR(VLOOKUP(F33,'#Location List#'!$U$3:$V$1154,2,FALSE),"")</f>
        <v/>
      </c>
      <c r="H33" s="120"/>
      <c r="I33" s="120"/>
      <c r="J33" s="120"/>
      <c r="K33" s="120"/>
      <c r="L33" s="120"/>
      <c r="M33" s="120"/>
      <c r="N33" s="120"/>
      <c r="O33" s="120"/>
      <c r="P33" s="120"/>
      <c r="Q33" s="120"/>
      <c r="R33" s="120"/>
      <c r="S33" s="120"/>
      <c r="T33" s="205">
        <f t="shared" si="6"/>
        <v>0</v>
      </c>
      <c r="U33" s="205">
        <f t="shared" si="7"/>
        <v>0</v>
      </c>
      <c r="V33" s="210"/>
      <c r="W33" s="210"/>
      <c r="X33" s="23" t="str">
        <f>IFERROR(VLOOKUP(AT33,'#Input Lists#'!$L$3:$AH$833,3,FALSE)," ")</f>
        <v xml:space="preserve"> </v>
      </c>
      <c r="Y33" s="23" t="str">
        <f>IFERROR(VLOOKUP(AT33,'#Input Lists#'!$L$3:$AH$833,5,FALSE)," ")</f>
        <v xml:space="preserve"> </v>
      </c>
      <c r="Z33" s="206" t="str">
        <f>IFERROR(VLOOKUP(AT33,'#Input Lists#'!$L$3:$AH$833,9,FALSE)," ")</f>
        <v xml:space="preserve"> </v>
      </c>
      <c r="AA33" s="119" t="s">
        <v>1527</v>
      </c>
      <c r="AB33" s="120"/>
      <c r="AC33" s="123"/>
      <c r="AD33" s="123"/>
      <c r="AE33" s="123"/>
      <c r="AF33" s="123"/>
      <c r="AG33" s="123"/>
      <c r="AH33" s="123"/>
      <c r="AI33" s="123"/>
      <c r="AJ33" s="123"/>
      <c r="AK33" s="123"/>
      <c r="AL33" s="123"/>
      <c r="AM33" s="123"/>
      <c r="AN33" s="123"/>
      <c r="AO33" s="123"/>
      <c r="AP33" s="120"/>
      <c r="AQ33" s="125" t="str">
        <f>IFERROR(VLOOKUP(G33,'#Location List#'!$C$3:$D$150,2,FALSE),"")</f>
        <v/>
      </c>
      <c r="AR33" s="125" t="str">
        <f>IFERROR(VLOOKUP(F33,'#Location List#'!$Q$3:$R$1154,2,FALSE),"")</f>
        <v/>
      </c>
      <c r="AS33" s="125" t="str">
        <f>IFERROR(VLOOKUP(V33,'#Input Lists#'!$B$3:$D$46,3,FALSE),"")</f>
        <v/>
      </c>
      <c r="AT33" s="125" t="str">
        <f>IFERROR(VLOOKUP(CONCATENATE(V33," ",W33),'#Input Lists#'!$K$3:$L$827,2,FALSE),"")</f>
        <v/>
      </c>
      <c r="AU33" s="125">
        <f>IFERROR(VLOOKUP(AA33,'#Input Lists#'!$BU$3:$BV$8,2,FALSE),"")</f>
        <v>1</v>
      </c>
      <c r="AV33" s="118" t="str">
        <f>IFERROR(VLOOKUP(AB33,'#Input Lists#'!$BO$3:$BP$9,2,FALSE),"")</f>
        <v/>
      </c>
      <c r="AW33" s="118">
        <f>IFERROR(VLOOKUP(AC33,'#Input Lists#'!$BL$3:$BM$7,2,FALSE),"")</f>
        <v>1</v>
      </c>
      <c r="AX33" s="52" t="e">
        <f>VLOOKUP(AQ33,'#Location List#'!$D$3:$K$150,4,FALSE)</f>
        <v>#N/A</v>
      </c>
      <c r="AY33" s="273" t="e">
        <f>VLOOKUP(AX33,'#Location List#'!$Z$3:$AA$13,2,FALSE)</f>
        <v>#N/A</v>
      </c>
      <c r="AZ33" s="126" t="e">
        <f>VLOOKUP($AT33,'#Input Lists#'!$L$3:$S$1033,6,FALSE)</f>
        <v>#N/A</v>
      </c>
      <c r="BA33" s="239" t="e">
        <f>VLOOKUP($AT33,'#Input Lists#'!$L$3:$S$833,7,FALSE)</f>
        <v>#N/A</v>
      </c>
      <c r="BB33" s="239" t="e">
        <f>VLOOKUP($AT33,'#Input Lists#'!$L$3:$S$833,8,FALSE)</f>
        <v>#N/A</v>
      </c>
      <c r="BC33" s="91" t="str">
        <f t="shared" si="8"/>
        <v/>
      </c>
      <c r="BD33" s="91" t="str">
        <f t="shared" si="9"/>
        <v/>
      </c>
      <c r="BE33" s="15" t="str">
        <f t="shared" si="10"/>
        <v/>
      </c>
      <c r="BF33" s="92" t="str">
        <f t="shared" si="11"/>
        <v>No Sighting Date</v>
      </c>
    </row>
    <row r="34" spans="1:58" x14ac:dyDescent="0.25">
      <c r="A34" s="118">
        <v>29</v>
      </c>
      <c r="B34" s="119"/>
      <c r="C34" s="120"/>
      <c r="D34" s="121"/>
      <c r="E34" s="121"/>
      <c r="F34" s="236"/>
      <c r="G34" s="122" t="str">
        <f>IFERROR(VLOOKUP(F34,'#Location List#'!$U$3:$V$1154,2,FALSE),"")</f>
        <v/>
      </c>
      <c r="H34" s="120"/>
      <c r="I34" s="120"/>
      <c r="J34" s="120"/>
      <c r="K34" s="120"/>
      <c r="L34" s="120"/>
      <c r="M34" s="120"/>
      <c r="N34" s="120"/>
      <c r="O34" s="120"/>
      <c r="P34" s="120"/>
      <c r="Q34" s="120"/>
      <c r="R34" s="120"/>
      <c r="S34" s="120"/>
      <c r="T34" s="205">
        <f t="shared" si="6"/>
        <v>0</v>
      </c>
      <c r="U34" s="205">
        <f t="shared" si="7"/>
        <v>0</v>
      </c>
      <c r="V34" s="210"/>
      <c r="W34" s="210"/>
      <c r="X34" s="23" t="str">
        <f>IFERROR(VLOOKUP(AT34,'#Input Lists#'!$L$3:$AH$833,3,FALSE)," ")</f>
        <v xml:space="preserve"> </v>
      </c>
      <c r="Y34" s="23" t="str">
        <f>IFERROR(VLOOKUP(AT34,'#Input Lists#'!$L$3:$AH$833,5,FALSE)," ")</f>
        <v xml:space="preserve"> </v>
      </c>
      <c r="Z34" s="206" t="str">
        <f>IFERROR(VLOOKUP(AT34,'#Input Lists#'!$L$3:$AH$833,9,FALSE)," ")</f>
        <v xml:space="preserve"> </v>
      </c>
      <c r="AA34" s="119" t="s">
        <v>1527</v>
      </c>
      <c r="AB34" s="120"/>
      <c r="AC34" s="123"/>
      <c r="AD34" s="123"/>
      <c r="AE34" s="123"/>
      <c r="AF34" s="123"/>
      <c r="AG34" s="123"/>
      <c r="AH34" s="123"/>
      <c r="AI34" s="123"/>
      <c r="AJ34" s="123"/>
      <c r="AK34" s="123"/>
      <c r="AL34" s="123"/>
      <c r="AM34" s="123"/>
      <c r="AN34" s="123"/>
      <c r="AO34" s="123"/>
      <c r="AP34" s="120"/>
      <c r="AQ34" s="125" t="str">
        <f>IFERROR(VLOOKUP(G34,'#Location List#'!$C$3:$D$150,2,FALSE),"")</f>
        <v/>
      </c>
      <c r="AR34" s="125" t="str">
        <f>IFERROR(VLOOKUP(F34,'#Location List#'!$Q$3:$R$1154,2,FALSE),"")</f>
        <v/>
      </c>
      <c r="AS34" s="125" t="str">
        <f>IFERROR(VLOOKUP(V34,'#Input Lists#'!$B$3:$D$46,3,FALSE),"")</f>
        <v/>
      </c>
      <c r="AT34" s="125" t="str">
        <f>IFERROR(VLOOKUP(CONCATENATE(V34," ",W34),'#Input Lists#'!$K$3:$L$827,2,FALSE),"")</f>
        <v/>
      </c>
      <c r="AU34" s="125">
        <f>IFERROR(VLOOKUP(AA34,'#Input Lists#'!$BU$3:$BV$8,2,FALSE),"")</f>
        <v>1</v>
      </c>
      <c r="AV34" s="118" t="str">
        <f>IFERROR(VLOOKUP(AB34,'#Input Lists#'!$BO$3:$BP$9,2,FALSE),"")</f>
        <v/>
      </c>
      <c r="AW34" s="118">
        <f>IFERROR(VLOOKUP(AC34,'#Input Lists#'!$BL$3:$BM$7,2,FALSE),"")</f>
        <v>1</v>
      </c>
      <c r="AX34" s="52" t="e">
        <f>VLOOKUP(AQ34,'#Location List#'!$D$3:$K$150,4,FALSE)</f>
        <v>#N/A</v>
      </c>
      <c r="AY34" s="273" t="e">
        <f>VLOOKUP(AX34,'#Location List#'!$Z$3:$AA$13,2,FALSE)</f>
        <v>#N/A</v>
      </c>
      <c r="AZ34" s="126" t="e">
        <f>VLOOKUP($AT34,'#Input Lists#'!$L$3:$S$1033,6,FALSE)</f>
        <v>#N/A</v>
      </c>
      <c r="BA34" s="239" t="e">
        <f>VLOOKUP($AT34,'#Input Lists#'!$L$3:$S$833,7,FALSE)</f>
        <v>#N/A</v>
      </c>
      <c r="BB34" s="239" t="e">
        <f>VLOOKUP($AT34,'#Input Lists#'!$L$3:$S$833,8,FALSE)</f>
        <v>#N/A</v>
      </c>
      <c r="BC34" s="91" t="str">
        <f t="shared" si="8"/>
        <v/>
      </c>
      <c r="BD34" s="91" t="str">
        <f t="shared" si="9"/>
        <v/>
      </c>
      <c r="BE34" s="15" t="str">
        <f t="shared" si="10"/>
        <v/>
      </c>
      <c r="BF34" s="92" t="str">
        <f t="shared" si="11"/>
        <v>No Sighting Date</v>
      </c>
    </row>
    <row r="35" spans="1:58" x14ac:dyDescent="0.25">
      <c r="A35" s="118">
        <v>30</v>
      </c>
      <c r="B35" s="119"/>
      <c r="C35" s="120"/>
      <c r="D35" s="121"/>
      <c r="E35" s="121"/>
      <c r="F35" s="236"/>
      <c r="G35" s="122" t="str">
        <f>IFERROR(VLOOKUP(F35,'#Location List#'!$U$3:$V$1154,2,FALSE),"")</f>
        <v/>
      </c>
      <c r="H35" s="120"/>
      <c r="I35" s="120"/>
      <c r="J35" s="120"/>
      <c r="K35" s="120"/>
      <c r="L35" s="120"/>
      <c r="M35" s="120"/>
      <c r="N35" s="120"/>
      <c r="O35" s="120"/>
      <c r="P35" s="120"/>
      <c r="Q35" s="120"/>
      <c r="R35" s="120"/>
      <c r="S35" s="120"/>
      <c r="T35" s="205">
        <f t="shared" si="6"/>
        <v>0</v>
      </c>
      <c r="U35" s="205">
        <f t="shared" si="7"/>
        <v>0</v>
      </c>
      <c r="V35" s="210"/>
      <c r="W35" s="210"/>
      <c r="X35" s="23" t="str">
        <f>IFERROR(VLOOKUP(AT35,'#Input Lists#'!$L$3:$AH$833,3,FALSE)," ")</f>
        <v xml:space="preserve"> </v>
      </c>
      <c r="Y35" s="23" t="str">
        <f>IFERROR(VLOOKUP(AT35,'#Input Lists#'!$L$3:$AH$833,5,FALSE)," ")</f>
        <v xml:space="preserve"> </v>
      </c>
      <c r="Z35" s="206" t="str">
        <f>IFERROR(VLOOKUP(AT35,'#Input Lists#'!$L$3:$AH$833,9,FALSE)," ")</f>
        <v xml:space="preserve"> </v>
      </c>
      <c r="AA35" s="119" t="s">
        <v>1527</v>
      </c>
      <c r="AB35" s="120"/>
      <c r="AC35" s="123"/>
      <c r="AD35" s="123"/>
      <c r="AE35" s="123"/>
      <c r="AF35" s="123"/>
      <c r="AG35" s="123"/>
      <c r="AH35" s="123"/>
      <c r="AI35" s="123"/>
      <c r="AJ35" s="123"/>
      <c r="AK35" s="123"/>
      <c r="AL35" s="123"/>
      <c r="AM35" s="123"/>
      <c r="AN35" s="123"/>
      <c r="AO35" s="123"/>
      <c r="AP35" s="120"/>
      <c r="AQ35" s="125" t="str">
        <f>IFERROR(VLOOKUP(G35,'#Location List#'!$C$3:$D$150,2,FALSE),"")</f>
        <v/>
      </c>
      <c r="AR35" s="125" t="str">
        <f>IFERROR(VLOOKUP(F35,'#Location List#'!$Q$3:$R$1154,2,FALSE),"")</f>
        <v/>
      </c>
      <c r="AS35" s="125" t="str">
        <f>IFERROR(VLOOKUP(V35,'#Input Lists#'!$B$3:$D$46,3,FALSE),"")</f>
        <v/>
      </c>
      <c r="AT35" s="125" t="str">
        <f>IFERROR(VLOOKUP(CONCATENATE(V35," ",W35),'#Input Lists#'!$K$3:$L$827,2,FALSE),"")</f>
        <v/>
      </c>
      <c r="AU35" s="125">
        <f>IFERROR(VLOOKUP(AA35,'#Input Lists#'!$BU$3:$BV$8,2,FALSE),"")</f>
        <v>1</v>
      </c>
      <c r="AV35" s="118" t="str">
        <f>IFERROR(VLOOKUP(AB35,'#Input Lists#'!$BO$3:$BP$9,2,FALSE),"")</f>
        <v/>
      </c>
      <c r="AW35" s="118">
        <f>IFERROR(VLOOKUP(AC35,'#Input Lists#'!$BL$3:$BM$7,2,FALSE),"")</f>
        <v>1</v>
      </c>
      <c r="AX35" s="52" t="e">
        <f>VLOOKUP(AQ35,'#Location List#'!$D$3:$K$150,4,FALSE)</f>
        <v>#N/A</v>
      </c>
      <c r="AY35" s="273" t="e">
        <f>VLOOKUP(AX35,'#Location List#'!$Z$3:$AA$13,2,FALSE)</f>
        <v>#N/A</v>
      </c>
      <c r="AZ35" s="126" t="e">
        <f>VLOOKUP($AT35,'#Input Lists#'!$L$3:$S$1033,6,FALSE)</f>
        <v>#N/A</v>
      </c>
      <c r="BA35" s="239" t="e">
        <f>VLOOKUP($AT35,'#Input Lists#'!$L$3:$S$833,7,FALSE)</f>
        <v>#N/A</v>
      </c>
      <c r="BB35" s="239" t="e">
        <f>VLOOKUP($AT35,'#Input Lists#'!$L$3:$S$833,8,FALSE)</f>
        <v>#N/A</v>
      </c>
      <c r="BC35" s="91" t="str">
        <f t="shared" si="8"/>
        <v/>
      </c>
      <c r="BD35" s="91" t="str">
        <f t="shared" si="9"/>
        <v/>
      </c>
      <c r="BE35" s="15" t="str">
        <f t="shared" si="10"/>
        <v/>
      </c>
      <c r="BF35" s="92" t="str">
        <f t="shared" si="11"/>
        <v>No Sighting Date</v>
      </c>
    </row>
    <row r="36" spans="1:58" x14ac:dyDescent="0.25">
      <c r="A36" s="118">
        <v>31</v>
      </c>
      <c r="B36" s="119"/>
      <c r="C36" s="120"/>
      <c r="D36" s="121"/>
      <c r="E36" s="121"/>
      <c r="F36" s="236"/>
      <c r="G36" s="122" t="str">
        <f>IFERROR(VLOOKUP(F36,'#Location List#'!$U$3:$V$1154,2,FALSE),"")</f>
        <v/>
      </c>
      <c r="H36" s="120"/>
      <c r="I36" s="120"/>
      <c r="J36" s="120"/>
      <c r="K36" s="120"/>
      <c r="L36" s="120"/>
      <c r="M36" s="120"/>
      <c r="N36" s="120"/>
      <c r="O36" s="120"/>
      <c r="P36" s="120"/>
      <c r="Q36" s="120"/>
      <c r="R36" s="120"/>
      <c r="S36" s="120"/>
      <c r="T36" s="205">
        <f t="shared" si="6"/>
        <v>0</v>
      </c>
      <c r="U36" s="205">
        <f t="shared" si="7"/>
        <v>0</v>
      </c>
      <c r="V36" s="210"/>
      <c r="W36" s="210"/>
      <c r="X36" s="23" t="str">
        <f>IFERROR(VLOOKUP(AT36,'#Input Lists#'!$L$3:$AH$833,3,FALSE)," ")</f>
        <v xml:space="preserve"> </v>
      </c>
      <c r="Y36" s="23" t="str">
        <f>IFERROR(VLOOKUP(AT36,'#Input Lists#'!$L$3:$AH$833,5,FALSE)," ")</f>
        <v xml:space="preserve"> </v>
      </c>
      <c r="Z36" s="206" t="str">
        <f>IFERROR(VLOOKUP(AT36,'#Input Lists#'!$L$3:$AH$833,9,FALSE)," ")</f>
        <v xml:space="preserve"> </v>
      </c>
      <c r="AA36" s="119" t="s">
        <v>1527</v>
      </c>
      <c r="AB36" s="120"/>
      <c r="AC36" s="123"/>
      <c r="AD36" s="123"/>
      <c r="AE36" s="123"/>
      <c r="AF36" s="123"/>
      <c r="AG36" s="123"/>
      <c r="AH36" s="123"/>
      <c r="AI36" s="123"/>
      <c r="AJ36" s="123"/>
      <c r="AK36" s="123"/>
      <c r="AL36" s="123"/>
      <c r="AM36" s="123"/>
      <c r="AN36" s="123"/>
      <c r="AO36" s="123"/>
      <c r="AP36" s="120"/>
      <c r="AQ36" s="125" t="str">
        <f>IFERROR(VLOOKUP(G36,'#Location List#'!$C$3:$D$150,2,FALSE),"")</f>
        <v/>
      </c>
      <c r="AR36" s="125" t="str">
        <f>IFERROR(VLOOKUP(F36,'#Location List#'!$Q$3:$R$1154,2,FALSE),"")</f>
        <v/>
      </c>
      <c r="AS36" s="125" t="str">
        <f>IFERROR(VLOOKUP(V36,'#Input Lists#'!$B$3:$D$46,3,FALSE),"")</f>
        <v/>
      </c>
      <c r="AT36" s="125" t="str">
        <f>IFERROR(VLOOKUP(CONCATENATE(V36," ",W36),'#Input Lists#'!$K$3:$L$827,2,FALSE),"")</f>
        <v/>
      </c>
      <c r="AU36" s="125">
        <f>IFERROR(VLOOKUP(AA36,'#Input Lists#'!$BU$3:$BV$8,2,FALSE),"")</f>
        <v>1</v>
      </c>
      <c r="AV36" s="118" t="str">
        <f>IFERROR(VLOOKUP(AB36,'#Input Lists#'!$BO$3:$BP$9,2,FALSE),"")</f>
        <v/>
      </c>
      <c r="AW36" s="118">
        <f>IFERROR(VLOOKUP(AC36,'#Input Lists#'!$BL$3:$BM$7,2,FALSE),"")</f>
        <v>1</v>
      </c>
      <c r="AX36" s="52" t="e">
        <f>VLOOKUP(AQ36,'#Location List#'!$D$3:$K$150,4,FALSE)</f>
        <v>#N/A</v>
      </c>
      <c r="AY36" s="273" t="e">
        <f>VLOOKUP(AX36,'#Location List#'!$Z$3:$AA$13,2,FALSE)</f>
        <v>#N/A</v>
      </c>
      <c r="AZ36" s="126" t="e">
        <f>VLOOKUP($AT36,'#Input Lists#'!$L$3:$S$1033,6,FALSE)</f>
        <v>#N/A</v>
      </c>
      <c r="BA36" s="239" t="e">
        <f>VLOOKUP($AT36,'#Input Lists#'!$L$3:$S$833,7,FALSE)</f>
        <v>#N/A</v>
      </c>
      <c r="BB36" s="239" t="e">
        <f>VLOOKUP($AT36,'#Input Lists#'!$L$3:$S$833,8,FALSE)</f>
        <v>#N/A</v>
      </c>
      <c r="BC36" s="91" t="str">
        <f t="shared" si="8"/>
        <v/>
      </c>
      <c r="BD36" s="91" t="str">
        <f t="shared" si="9"/>
        <v/>
      </c>
      <c r="BE36" s="15" t="str">
        <f t="shared" si="10"/>
        <v/>
      </c>
      <c r="BF36" s="92" t="str">
        <f t="shared" si="11"/>
        <v>No Sighting Date</v>
      </c>
    </row>
    <row r="37" spans="1:58" x14ac:dyDescent="0.25">
      <c r="A37" s="118">
        <v>32</v>
      </c>
      <c r="B37" s="119"/>
      <c r="C37" s="120"/>
      <c r="D37" s="121"/>
      <c r="E37" s="121"/>
      <c r="F37" s="236"/>
      <c r="G37" s="122" t="str">
        <f>IFERROR(VLOOKUP(F37,'#Location List#'!$U$3:$V$1154,2,FALSE),"")</f>
        <v/>
      </c>
      <c r="H37" s="120"/>
      <c r="I37" s="120"/>
      <c r="J37" s="120"/>
      <c r="K37" s="120"/>
      <c r="L37" s="120"/>
      <c r="M37" s="120"/>
      <c r="N37" s="120"/>
      <c r="O37" s="120"/>
      <c r="P37" s="120"/>
      <c r="Q37" s="120"/>
      <c r="R37" s="120"/>
      <c r="S37" s="120"/>
      <c r="T37" s="205">
        <f t="shared" si="6"/>
        <v>0</v>
      </c>
      <c r="U37" s="205">
        <f t="shared" si="7"/>
        <v>0</v>
      </c>
      <c r="V37" s="210"/>
      <c r="W37" s="210"/>
      <c r="X37" s="23" t="str">
        <f>IFERROR(VLOOKUP(AT37,'#Input Lists#'!$L$3:$AH$833,3,FALSE)," ")</f>
        <v xml:space="preserve"> </v>
      </c>
      <c r="Y37" s="23" t="str">
        <f>IFERROR(VLOOKUP(AT37,'#Input Lists#'!$L$3:$AH$833,5,FALSE)," ")</f>
        <v xml:space="preserve"> </v>
      </c>
      <c r="Z37" s="206" t="str">
        <f>IFERROR(VLOOKUP(AT37,'#Input Lists#'!$L$3:$AH$833,9,FALSE)," ")</f>
        <v xml:space="preserve"> </v>
      </c>
      <c r="AA37" s="119" t="s">
        <v>1527</v>
      </c>
      <c r="AB37" s="120"/>
      <c r="AC37" s="123"/>
      <c r="AD37" s="123"/>
      <c r="AE37" s="123"/>
      <c r="AF37" s="123"/>
      <c r="AG37" s="123"/>
      <c r="AH37" s="123"/>
      <c r="AI37" s="123"/>
      <c r="AJ37" s="123"/>
      <c r="AK37" s="123"/>
      <c r="AL37" s="123"/>
      <c r="AM37" s="123"/>
      <c r="AN37" s="123"/>
      <c r="AO37" s="123"/>
      <c r="AP37" s="120"/>
      <c r="AQ37" s="125" t="str">
        <f>IFERROR(VLOOKUP(G37,'#Location List#'!$C$3:$D$150,2,FALSE),"")</f>
        <v/>
      </c>
      <c r="AR37" s="125" t="str">
        <f>IFERROR(VLOOKUP(F37,'#Location List#'!$Q$3:$R$1154,2,FALSE),"")</f>
        <v/>
      </c>
      <c r="AS37" s="125" t="str">
        <f>IFERROR(VLOOKUP(V37,'#Input Lists#'!$B$3:$D$46,3,FALSE),"")</f>
        <v/>
      </c>
      <c r="AT37" s="125" t="str">
        <f>IFERROR(VLOOKUP(CONCATENATE(V37," ",W37),'#Input Lists#'!$K$3:$L$827,2,FALSE),"")</f>
        <v/>
      </c>
      <c r="AU37" s="125">
        <f>IFERROR(VLOOKUP(AA37,'#Input Lists#'!$BU$3:$BV$8,2,FALSE),"")</f>
        <v>1</v>
      </c>
      <c r="AV37" s="118" t="str">
        <f>IFERROR(VLOOKUP(AB37,'#Input Lists#'!$BO$3:$BP$9,2,FALSE),"")</f>
        <v/>
      </c>
      <c r="AW37" s="118">
        <f>IFERROR(VLOOKUP(AC37,'#Input Lists#'!$BL$3:$BM$7,2,FALSE),"")</f>
        <v>1</v>
      </c>
      <c r="AX37" s="52" t="e">
        <f>VLOOKUP(AQ37,'#Location List#'!$D$3:$K$150,4,FALSE)</f>
        <v>#N/A</v>
      </c>
      <c r="AY37" s="273" t="e">
        <f>VLOOKUP(AX37,'#Location List#'!$Z$3:$AA$13,2,FALSE)</f>
        <v>#N/A</v>
      </c>
      <c r="AZ37" s="126" t="e">
        <f>VLOOKUP($AT37,'#Input Lists#'!$L$3:$S$1033,6,FALSE)</f>
        <v>#N/A</v>
      </c>
      <c r="BA37" s="239" t="e">
        <f>VLOOKUP($AT37,'#Input Lists#'!$L$3:$S$833,7,FALSE)</f>
        <v>#N/A</v>
      </c>
      <c r="BB37" s="239" t="e">
        <f>VLOOKUP($AT37,'#Input Lists#'!$L$3:$S$833,8,FALSE)</f>
        <v>#N/A</v>
      </c>
      <c r="BC37" s="91" t="str">
        <f t="shared" si="8"/>
        <v/>
      </c>
      <c r="BD37" s="91" t="str">
        <f t="shared" si="9"/>
        <v/>
      </c>
      <c r="BE37" s="15" t="str">
        <f t="shared" si="10"/>
        <v/>
      </c>
      <c r="BF37" s="92" t="str">
        <f t="shared" si="11"/>
        <v>No Sighting Date</v>
      </c>
    </row>
    <row r="38" spans="1:58" x14ac:dyDescent="0.25">
      <c r="A38" s="118">
        <v>33</v>
      </c>
      <c r="B38" s="119"/>
      <c r="C38" s="120"/>
      <c r="D38" s="121"/>
      <c r="E38" s="121"/>
      <c r="F38" s="236"/>
      <c r="G38" s="122" t="str">
        <f>IFERROR(VLOOKUP(F38,'#Location List#'!$U$3:$V$1154,2,FALSE),"")</f>
        <v/>
      </c>
      <c r="H38" s="120"/>
      <c r="I38" s="120"/>
      <c r="J38" s="120"/>
      <c r="K38" s="120"/>
      <c r="L38" s="120"/>
      <c r="M38" s="120"/>
      <c r="N38" s="120"/>
      <c r="O38" s="120"/>
      <c r="P38" s="120"/>
      <c r="Q38" s="120"/>
      <c r="R38" s="120"/>
      <c r="S38" s="120"/>
      <c r="T38" s="205">
        <f t="shared" si="6"/>
        <v>0</v>
      </c>
      <c r="U38" s="205">
        <f t="shared" si="7"/>
        <v>0</v>
      </c>
      <c r="V38" s="210"/>
      <c r="W38" s="210"/>
      <c r="X38" s="23" t="str">
        <f>IFERROR(VLOOKUP(AT38,'#Input Lists#'!$L$3:$AH$833,3,FALSE)," ")</f>
        <v xml:space="preserve"> </v>
      </c>
      <c r="Y38" s="23" t="str">
        <f>IFERROR(VLOOKUP(AT38,'#Input Lists#'!$L$3:$AH$833,5,FALSE)," ")</f>
        <v xml:space="preserve"> </v>
      </c>
      <c r="Z38" s="206" t="str">
        <f>IFERROR(VLOOKUP(AT38,'#Input Lists#'!$L$3:$AH$833,9,FALSE)," ")</f>
        <v xml:space="preserve"> </v>
      </c>
      <c r="AA38" s="119" t="s">
        <v>1527</v>
      </c>
      <c r="AB38" s="120"/>
      <c r="AC38" s="123"/>
      <c r="AD38" s="123"/>
      <c r="AE38" s="123"/>
      <c r="AF38" s="123"/>
      <c r="AG38" s="123"/>
      <c r="AH38" s="123"/>
      <c r="AI38" s="123"/>
      <c r="AJ38" s="123"/>
      <c r="AK38" s="123"/>
      <c r="AL38" s="123"/>
      <c r="AM38" s="123"/>
      <c r="AN38" s="123"/>
      <c r="AO38" s="123"/>
      <c r="AP38" s="120"/>
      <c r="AQ38" s="125" t="str">
        <f>IFERROR(VLOOKUP(G38,'#Location List#'!$C$3:$D$150,2,FALSE),"")</f>
        <v/>
      </c>
      <c r="AR38" s="125" t="str">
        <f>IFERROR(VLOOKUP(F38,'#Location List#'!$Q$3:$R$1154,2,FALSE),"")</f>
        <v/>
      </c>
      <c r="AS38" s="125" t="str">
        <f>IFERROR(VLOOKUP(V38,'#Input Lists#'!$B$3:$D$46,3,FALSE),"")</f>
        <v/>
      </c>
      <c r="AT38" s="125" t="str">
        <f>IFERROR(VLOOKUP(CONCATENATE(V38," ",W38),'#Input Lists#'!$K$3:$L$827,2,FALSE),"")</f>
        <v/>
      </c>
      <c r="AU38" s="125">
        <f>IFERROR(VLOOKUP(AA38,'#Input Lists#'!$BU$3:$BV$8,2,FALSE),"")</f>
        <v>1</v>
      </c>
      <c r="AV38" s="118" t="str">
        <f>IFERROR(VLOOKUP(AB38,'#Input Lists#'!$BO$3:$BP$9,2,FALSE),"")</f>
        <v/>
      </c>
      <c r="AW38" s="118">
        <f>IFERROR(VLOOKUP(AC38,'#Input Lists#'!$BL$3:$BM$7,2,FALSE),"")</f>
        <v>1</v>
      </c>
      <c r="AX38" s="52" t="e">
        <f>VLOOKUP(AQ38,'#Location List#'!$D$3:$K$150,4,FALSE)</f>
        <v>#N/A</v>
      </c>
      <c r="AY38" s="273" t="e">
        <f>VLOOKUP(AX38,'#Location List#'!$Z$3:$AA$13,2,FALSE)</f>
        <v>#N/A</v>
      </c>
      <c r="AZ38" s="126" t="e">
        <f>VLOOKUP($AT38,'#Input Lists#'!$L$3:$S$1033,6,FALSE)</f>
        <v>#N/A</v>
      </c>
      <c r="BA38" s="239" t="e">
        <f>VLOOKUP($AT38,'#Input Lists#'!$L$3:$S$833,7,FALSE)</f>
        <v>#N/A</v>
      </c>
      <c r="BB38" s="239" t="e">
        <f>VLOOKUP($AT38,'#Input Lists#'!$L$3:$S$833,8,FALSE)</f>
        <v>#N/A</v>
      </c>
      <c r="BC38" s="91" t="str">
        <f t="shared" si="8"/>
        <v/>
      </c>
      <c r="BD38" s="91" t="str">
        <f t="shared" si="9"/>
        <v/>
      </c>
      <c r="BE38" s="15" t="str">
        <f t="shared" si="10"/>
        <v/>
      </c>
      <c r="BF38" s="92" t="str">
        <f t="shared" si="11"/>
        <v>No Sighting Date</v>
      </c>
    </row>
    <row r="39" spans="1:58" x14ac:dyDescent="0.25">
      <c r="A39" s="118">
        <v>34</v>
      </c>
      <c r="B39" s="119"/>
      <c r="C39" s="120"/>
      <c r="D39" s="121"/>
      <c r="E39" s="121"/>
      <c r="F39" s="236"/>
      <c r="G39" s="122" t="str">
        <f>IFERROR(VLOOKUP(F39,'#Location List#'!$U$3:$V$1154,2,FALSE),"")</f>
        <v/>
      </c>
      <c r="H39" s="120"/>
      <c r="I39" s="120"/>
      <c r="J39" s="120"/>
      <c r="K39" s="120"/>
      <c r="L39" s="120"/>
      <c r="M39" s="120"/>
      <c r="N39" s="120"/>
      <c r="O39" s="120"/>
      <c r="P39" s="120"/>
      <c r="Q39" s="120"/>
      <c r="R39" s="120"/>
      <c r="S39" s="120"/>
      <c r="T39" s="205">
        <f t="shared" si="6"/>
        <v>0</v>
      </c>
      <c r="U39" s="205">
        <f t="shared" si="7"/>
        <v>0</v>
      </c>
      <c r="V39" s="210"/>
      <c r="W39" s="210"/>
      <c r="X39" s="23" t="str">
        <f>IFERROR(VLOOKUP(AT39,'#Input Lists#'!$L$3:$AH$833,3,FALSE)," ")</f>
        <v xml:space="preserve"> </v>
      </c>
      <c r="Y39" s="23" t="str">
        <f>IFERROR(VLOOKUP(AT39,'#Input Lists#'!$L$3:$AH$833,5,FALSE)," ")</f>
        <v xml:space="preserve"> </v>
      </c>
      <c r="Z39" s="206" t="str">
        <f>IFERROR(VLOOKUP(AT39,'#Input Lists#'!$L$3:$AH$833,9,FALSE)," ")</f>
        <v xml:space="preserve"> </v>
      </c>
      <c r="AA39" s="119" t="s">
        <v>1527</v>
      </c>
      <c r="AB39" s="120"/>
      <c r="AC39" s="123"/>
      <c r="AD39" s="123"/>
      <c r="AE39" s="123"/>
      <c r="AF39" s="123"/>
      <c r="AG39" s="123"/>
      <c r="AH39" s="123"/>
      <c r="AI39" s="123"/>
      <c r="AJ39" s="123"/>
      <c r="AK39" s="123"/>
      <c r="AL39" s="123"/>
      <c r="AM39" s="123"/>
      <c r="AN39" s="123"/>
      <c r="AO39" s="123"/>
      <c r="AP39" s="120"/>
      <c r="AQ39" s="125" t="str">
        <f>IFERROR(VLOOKUP(G39,'#Location List#'!$C$3:$D$150,2,FALSE),"")</f>
        <v/>
      </c>
      <c r="AR39" s="125" t="str">
        <f>IFERROR(VLOOKUP(F39,'#Location List#'!$Q$3:$R$1154,2,FALSE),"")</f>
        <v/>
      </c>
      <c r="AS39" s="125" t="str">
        <f>IFERROR(VLOOKUP(V39,'#Input Lists#'!$B$3:$D$46,3,FALSE),"")</f>
        <v/>
      </c>
      <c r="AT39" s="125" t="str">
        <f>IFERROR(VLOOKUP(CONCATENATE(V39," ",W39),'#Input Lists#'!$K$3:$L$827,2,FALSE),"")</f>
        <v/>
      </c>
      <c r="AU39" s="125">
        <f>IFERROR(VLOOKUP(AA39,'#Input Lists#'!$BU$3:$BV$8,2,FALSE),"")</f>
        <v>1</v>
      </c>
      <c r="AV39" s="118" t="str">
        <f>IFERROR(VLOOKUP(AB39,'#Input Lists#'!$BO$3:$BP$9,2,FALSE),"")</f>
        <v/>
      </c>
      <c r="AW39" s="118">
        <f>IFERROR(VLOOKUP(AC39,'#Input Lists#'!$BL$3:$BM$7,2,FALSE),"")</f>
        <v>1</v>
      </c>
      <c r="AX39" s="52" t="e">
        <f>VLOOKUP(AQ39,'#Location List#'!$D$3:$K$150,4,FALSE)</f>
        <v>#N/A</v>
      </c>
      <c r="AY39" s="273" t="e">
        <f>VLOOKUP(AX39,'#Location List#'!$Z$3:$AA$13,2,FALSE)</f>
        <v>#N/A</v>
      </c>
      <c r="AZ39" s="126" t="e">
        <f>VLOOKUP($AT39,'#Input Lists#'!$L$3:$S$1033,6,FALSE)</f>
        <v>#N/A</v>
      </c>
      <c r="BA39" s="239" t="e">
        <f>VLOOKUP($AT39,'#Input Lists#'!$L$3:$S$833,7,FALSE)</f>
        <v>#N/A</v>
      </c>
      <c r="BB39" s="239" t="e">
        <f>VLOOKUP($AT39,'#Input Lists#'!$L$3:$S$833,8,FALSE)</f>
        <v>#N/A</v>
      </c>
      <c r="BC39" s="91" t="str">
        <f t="shared" si="8"/>
        <v/>
      </c>
      <c r="BD39" s="91" t="str">
        <f t="shared" si="9"/>
        <v/>
      </c>
      <c r="BE39" s="15" t="str">
        <f t="shared" si="10"/>
        <v/>
      </c>
      <c r="BF39" s="92" t="str">
        <f t="shared" si="11"/>
        <v>No Sighting Date</v>
      </c>
    </row>
    <row r="40" spans="1:58" x14ac:dyDescent="0.25">
      <c r="A40" s="118">
        <v>35</v>
      </c>
      <c r="B40" s="119"/>
      <c r="C40" s="120"/>
      <c r="D40" s="121"/>
      <c r="E40" s="121"/>
      <c r="F40" s="236"/>
      <c r="G40" s="122" t="str">
        <f>IFERROR(VLOOKUP(F40,'#Location List#'!$U$3:$V$1154,2,FALSE),"")</f>
        <v/>
      </c>
      <c r="H40" s="120"/>
      <c r="I40" s="120"/>
      <c r="J40" s="120"/>
      <c r="K40" s="120"/>
      <c r="L40" s="120"/>
      <c r="M40" s="120"/>
      <c r="N40" s="120"/>
      <c r="O40" s="120"/>
      <c r="P40" s="120"/>
      <c r="Q40" s="120"/>
      <c r="R40" s="120"/>
      <c r="S40" s="120"/>
      <c r="T40" s="205">
        <f t="shared" si="6"/>
        <v>0</v>
      </c>
      <c r="U40" s="205">
        <f t="shared" si="7"/>
        <v>0</v>
      </c>
      <c r="V40" s="210"/>
      <c r="W40" s="210"/>
      <c r="X40" s="23" t="str">
        <f>IFERROR(VLOOKUP(AT40,'#Input Lists#'!$L$3:$AH$833,3,FALSE)," ")</f>
        <v xml:space="preserve"> </v>
      </c>
      <c r="Y40" s="23" t="str">
        <f>IFERROR(VLOOKUP(AT40,'#Input Lists#'!$L$3:$AH$833,5,FALSE)," ")</f>
        <v xml:space="preserve"> </v>
      </c>
      <c r="Z40" s="206" t="str">
        <f>IFERROR(VLOOKUP(AT40,'#Input Lists#'!$L$3:$AH$833,9,FALSE)," ")</f>
        <v xml:space="preserve"> </v>
      </c>
      <c r="AA40" s="119" t="s">
        <v>1527</v>
      </c>
      <c r="AB40" s="120"/>
      <c r="AC40" s="123"/>
      <c r="AD40" s="123"/>
      <c r="AE40" s="123"/>
      <c r="AF40" s="123"/>
      <c r="AG40" s="123"/>
      <c r="AH40" s="123"/>
      <c r="AI40" s="123"/>
      <c r="AJ40" s="123"/>
      <c r="AK40" s="123"/>
      <c r="AL40" s="123"/>
      <c r="AM40" s="123"/>
      <c r="AN40" s="123"/>
      <c r="AO40" s="123"/>
      <c r="AP40" s="120"/>
      <c r="AQ40" s="125" t="str">
        <f>IFERROR(VLOOKUP(G40,'#Location List#'!$C$3:$D$150,2,FALSE),"")</f>
        <v/>
      </c>
      <c r="AR40" s="125" t="str">
        <f>IFERROR(VLOOKUP(F40,'#Location List#'!$Q$3:$R$1154,2,FALSE),"")</f>
        <v/>
      </c>
      <c r="AS40" s="125" t="str">
        <f>IFERROR(VLOOKUP(V40,'#Input Lists#'!$B$3:$D$46,3,FALSE),"")</f>
        <v/>
      </c>
      <c r="AT40" s="125" t="str">
        <f>IFERROR(VLOOKUP(CONCATENATE(V40," ",W40),'#Input Lists#'!$K$3:$L$827,2,FALSE),"")</f>
        <v/>
      </c>
      <c r="AU40" s="125">
        <f>IFERROR(VLOOKUP(AA40,'#Input Lists#'!$BU$3:$BV$8,2,FALSE),"")</f>
        <v>1</v>
      </c>
      <c r="AV40" s="118" t="str">
        <f>IFERROR(VLOOKUP(AB40,'#Input Lists#'!$BO$3:$BP$9,2,FALSE),"")</f>
        <v/>
      </c>
      <c r="AW40" s="118">
        <f>IFERROR(VLOOKUP(AC40,'#Input Lists#'!$BL$3:$BM$7,2,FALSE),"")</f>
        <v>1</v>
      </c>
      <c r="AX40" s="52" t="e">
        <f>VLOOKUP(AQ40,'#Location List#'!$D$3:$K$150,4,FALSE)</f>
        <v>#N/A</v>
      </c>
      <c r="AY40" s="273" t="e">
        <f>VLOOKUP(AX40,'#Location List#'!$Z$3:$AA$13,2,FALSE)</f>
        <v>#N/A</v>
      </c>
      <c r="AZ40" s="126" t="e">
        <f>VLOOKUP($AT40,'#Input Lists#'!$L$3:$S$1033,6,FALSE)</f>
        <v>#N/A</v>
      </c>
      <c r="BA40" s="239" t="e">
        <f>VLOOKUP($AT40,'#Input Lists#'!$L$3:$S$833,7,FALSE)</f>
        <v>#N/A</v>
      </c>
      <c r="BB40" s="239" t="e">
        <f>VLOOKUP($AT40,'#Input Lists#'!$L$3:$S$833,8,FALSE)</f>
        <v>#N/A</v>
      </c>
      <c r="BC40" s="91" t="str">
        <f t="shared" si="8"/>
        <v/>
      </c>
      <c r="BD40" s="91" t="str">
        <f t="shared" si="9"/>
        <v/>
      </c>
      <c r="BE40" s="15" t="str">
        <f t="shared" si="10"/>
        <v/>
      </c>
      <c r="BF40" s="92" t="str">
        <f t="shared" si="11"/>
        <v>No Sighting Date</v>
      </c>
    </row>
    <row r="41" spans="1:58" x14ac:dyDescent="0.25">
      <c r="A41" s="118">
        <v>36</v>
      </c>
      <c r="B41" s="119"/>
      <c r="C41" s="120"/>
      <c r="D41" s="121"/>
      <c r="E41" s="121"/>
      <c r="F41" s="236"/>
      <c r="G41" s="122" t="str">
        <f>IFERROR(VLOOKUP(F41,'#Location List#'!$U$3:$V$1154,2,FALSE),"")</f>
        <v/>
      </c>
      <c r="H41" s="120"/>
      <c r="I41" s="120"/>
      <c r="J41" s="120"/>
      <c r="K41" s="120"/>
      <c r="L41" s="120"/>
      <c r="M41" s="120"/>
      <c r="N41" s="120"/>
      <c r="O41" s="120"/>
      <c r="P41" s="120"/>
      <c r="Q41" s="120"/>
      <c r="R41" s="120"/>
      <c r="S41" s="120"/>
      <c r="T41" s="205">
        <f t="shared" si="6"/>
        <v>0</v>
      </c>
      <c r="U41" s="205">
        <f t="shared" si="7"/>
        <v>0</v>
      </c>
      <c r="V41" s="210"/>
      <c r="W41" s="210"/>
      <c r="X41" s="23" t="str">
        <f>IFERROR(VLOOKUP(AT41,'#Input Lists#'!$L$3:$AH$833,3,FALSE)," ")</f>
        <v xml:space="preserve"> </v>
      </c>
      <c r="Y41" s="23" t="str">
        <f>IFERROR(VLOOKUP(AT41,'#Input Lists#'!$L$3:$AH$833,5,FALSE)," ")</f>
        <v xml:space="preserve"> </v>
      </c>
      <c r="Z41" s="206" t="str">
        <f>IFERROR(VLOOKUP(AT41,'#Input Lists#'!$L$3:$AH$833,9,FALSE)," ")</f>
        <v xml:space="preserve"> </v>
      </c>
      <c r="AA41" s="119" t="s">
        <v>1527</v>
      </c>
      <c r="AB41" s="120"/>
      <c r="AC41" s="123"/>
      <c r="AD41" s="123"/>
      <c r="AE41" s="123"/>
      <c r="AF41" s="123"/>
      <c r="AG41" s="123"/>
      <c r="AH41" s="123"/>
      <c r="AI41" s="123"/>
      <c r="AJ41" s="123"/>
      <c r="AK41" s="123"/>
      <c r="AL41" s="123"/>
      <c r="AM41" s="123"/>
      <c r="AN41" s="123"/>
      <c r="AO41" s="123"/>
      <c r="AP41" s="120"/>
      <c r="AQ41" s="125" t="str">
        <f>IFERROR(VLOOKUP(G41,'#Location List#'!$C$3:$D$150,2,FALSE),"")</f>
        <v/>
      </c>
      <c r="AR41" s="125" t="str">
        <f>IFERROR(VLOOKUP(F41,'#Location List#'!$Q$3:$R$1154,2,FALSE),"")</f>
        <v/>
      </c>
      <c r="AS41" s="125" t="str">
        <f>IFERROR(VLOOKUP(V41,'#Input Lists#'!$B$3:$D$46,3,FALSE),"")</f>
        <v/>
      </c>
      <c r="AT41" s="125" t="str">
        <f>IFERROR(VLOOKUP(CONCATENATE(V41," ",W41),'#Input Lists#'!$K$3:$L$827,2,FALSE),"")</f>
        <v/>
      </c>
      <c r="AU41" s="125">
        <f>IFERROR(VLOOKUP(AA41,'#Input Lists#'!$BU$3:$BV$8,2,FALSE),"")</f>
        <v>1</v>
      </c>
      <c r="AV41" s="118" t="str">
        <f>IFERROR(VLOOKUP(AB41,'#Input Lists#'!$BO$3:$BP$9,2,FALSE),"")</f>
        <v/>
      </c>
      <c r="AW41" s="118">
        <f>IFERROR(VLOOKUP(AC41,'#Input Lists#'!$BL$3:$BM$7,2,FALSE),"")</f>
        <v>1</v>
      </c>
      <c r="AX41" s="52" t="e">
        <f>VLOOKUP(AQ41,'#Location List#'!$D$3:$K$150,4,FALSE)</f>
        <v>#N/A</v>
      </c>
      <c r="AY41" s="273" t="e">
        <f>VLOOKUP(AX41,'#Location List#'!$Z$3:$AA$13,2,FALSE)</f>
        <v>#N/A</v>
      </c>
      <c r="AZ41" s="126" t="e">
        <f>VLOOKUP($AT41,'#Input Lists#'!$L$3:$S$1033,6,FALSE)</f>
        <v>#N/A</v>
      </c>
      <c r="BA41" s="239" t="e">
        <f>VLOOKUP($AT41,'#Input Lists#'!$L$3:$S$833,7,FALSE)</f>
        <v>#N/A</v>
      </c>
      <c r="BB41" s="239" t="e">
        <f>VLOOKUP($AT41,'#Input Lists#'!$L$3:$S$833,8,FALSE)</f>
        <v>#N/A</v>
      </c>
      <c r="BC41" s="91" t="str">
        <f t="shared" si="8"/>
        <v/>
      </c>
      <c r="BD41" s="91" t="str">
        <f t="shared" si="9"/>
        <v/>
      </c>
      <c r="BE41" s="15" t="str">
        <f t="shared" si="10"/>
        <v/>
      </c>
      <c r="BF41" s="92" t="str">
        <f t="shared" si="11"/>
        <v>No Sighting Date</v>
      </c>
    </row>
    <row r="42" spans="1:58" x14ac:dyDescent="0.25">
      <c r="A42" s="118">
        <v>37</v>
      </c>
      <c r="B42" s="119"/>
      <c r="C42" s="120"/>
      <c r="D42" s="121"/>
      <c r="E42" s="121"/>
      <c r="F42" s="236"/>
      <c r="G42" s="122" t="str">
        <f>IFERROR(VLOOKUP(F42,'#Location List#'!$U$3:$V$1154,2,FALSE),"")</f>
        <v/>
      </c>
      <c r="H42" s="120"/>
      <c r="I42" s="120"/>
      <c r="J42" s="120"/>
      <c r="K42" s="120"/>
      <c r="L42" s="120"/>
      <c r="M42" s="120"/>
      <c r="N42" s="120"/>
      <c r="O42" s="120"/>
      <c r="P42" s="120"/>
      <c r="Q42" s="120"/>
      <c r="R42" s="120"/>
      <c r="S42" s="120"/>
      <c r="T42" s="205">
        <f t="shared" si="6"/>
        <v>0</v>
      </c>
      <c r="U42" s="205">
        <f t="shared" si="7"/>
        <v>0</v>
      </c>
      <c r="V42" s="210"/>
      <c r="W42" s="210"/>
      <c r="X42" s="23" t="str">
        <f>IFERROR(VLOOKUP(AT42,'#Input Lists#'!$L$3:$AH$833,3,FALSE)," ")</f>
        <v xml:space="preserve"> </v>
      </c>
      <c r="Y42" s="23" t="str">
        <f>IFERROR(VLOOKUP(AT42,'#Input Lists#'!$L$3:$AH$833,5,FALSE)," ")</f>
        <v xml:space="preserve"> </v>
      </c>
      <c r="Z42" s="206" t="str">
        <f>IFERROR(VLOOKUP(AT42,'#Input Lists#'!$L$3:$AH$833,9,FALSE)," ")</f>
        <v xml:space="preserve"> </v>
      </c>
      <c r="AA42" s="119" t="s">
        <v>1527</v>
      </c>
      <c r="AB42" s="120"/>
      <c r="AC42" s="123"/>
      <c r="AD42" s="123"/>
      <c r="AE42" s="123"/>
      <c r="AF42" s="123"/>
      <c r="AG42" s="123"/>
      <c r="AH42" s="123"/>
      <c r="AI42" s="123"/>
      <c r="AJ42" s="123"/>
      <c r="AK42" s="123"/>
      <c r="AL42" s="123"/>
      <c r="AM42" s="123"/>
      <c r="AN42" s="123"/>
      <c r="AO42" s="123"/>
      <c r="AP42" s="120"/>
      <c r="AQ42" s="125" t="str">
        <f>IFERROR(VLOOKUP(G42,'#Location List#'!$C$3:$D$150,2,FALSE),"")</f>
        <v/>
      </c>
      <c r="AR42" s="125" t="str">
        <f>IFERROR(VLOOKUP(F42,'#Location List#'!$Q$3:$R$1154,2,FALSE),"")</f>
        <v/>
      </c>
      <c r="AS42" s="125" t="str">
        <f>IFERROR(VLOOKUP(V42,'#Input Lists#'!$B$3:$D$46,3,FALSE),"")</f>
        <v/>
      </c>
      <c r="AT42" s="125" t="str">
        <f>IFERROR(VLOOKUP(CONCATENATE(V42," ",W42),'#Input Lists#'!$K$3:$L$827,2,FALSE),"")</f>
        <v/>
      </c>
      <c r="AU42" s="125">
        <f>IFERROR(VLOOKUP(AA42,'#Input Lists#'!$BU$3:$BV$8,2,FALSE),"")</f>
        <v>1</v>
      </c>
      <c r="AV42" s="118" t="str">
        <f>IFERROR(VLOOKUP(AB42,'#Input Lists#'!$BO$3:$BP$9,2,FALSE),"")</f>
        <v/>
      </c>
      <c r="AW42" s="118">
        <f>IFERROR(VLOOKUP(AC42,'#Input Lists#'!$BL$3:$BM$7,2,FALSE),"")</f>
        <v>1</v>
      </c>
      <c r="AX42" s="52" t="e">
        <f>VLOOKUP(AQ42,'#Location List#'!$D$3:$K$150,4,FALSE)</f>
        <v>#N/A</v>
      </c>
      <c r="AY42" s="273" t="e">
        <f>VLOOKUP(AX42,'#Location List#'!$Z$3:$AA$13,2,FALSE)</f>
        <v>#N/A</v>
      </c>
      <c r="AZ42" s="126" t="e">
        <f>VLOOKUP($AT42,'#Input Lists#'!$L$3:$S$1033,6,FALSE)</f>
        <v>#N/A</v>
      </c>
      <c r="BA42" s="239" t="e">
        <f>VLOOKUP($AT42,'#Input Lists#'!$L$3:$S$833,7,FALSE)</f>
        <v>#N/A</v>
      </c>
      <c r="BB42" s="239" t="e">
        <f>VLOOKUP($AT42,'#Input Lists#'!$L$3:$S$833,8,FALSE)</f>
        <v>#N/A</v>
      </c>
      <c r="BC42" s="91" t="str">
        <f t="shared" si="8"/>
        <v/>
      </c>
      <c r="BD42" s="91" t="str">
        <f t="shared" si="9"/>
        <v/>
      </c>
      <c r="BE42" s="15" t="str">
        <f t="shared" si="10"/>
        <v/>
      </c>
      <c r="BF42" s="92" t="str">
        <f t="shared" si="11"/>
        <v>No Sighting Date</v>
      </c>
    </row>
    <row r="43" spans="1:58" x14ac:dyDescent="0.25">
      <c r="A43" s="118">
        <v>38</v>
      </c>
      <c r="B43" s="119"/>
      <c r="C43" s="120"/>
      <c r="D43" s="121"/>
      <c r="E43" s="121"/>
      <c r="F43" s="236"/>
      <c r="G43" s="122" t="str">
        <f>IFERROR(VLOOKUP(F43,'#Location List#'!$U$3:$V$1154,2,FALSE),"")</f>
        <v/>
      </c>
      <c r="H43" s="120"/>
      <c r="I43" s="120"/>
      <c r="J43" s="120"/>
      <c r="K43" s="120"/>
      <c r="L43" s="120"/>
      <c r="M43" s="120"/>
      <c r="N43" s="120"/>
      <c r="O43" s="120"/>
      <c r="P43" s="120"/>
      <c r="Q43" s="120"/>
      <c r="R43" s="120"/>
      <c r="S43" s="120"/>
      <c r="T43" s="205">
        <f t="shared" si="6"/>
        <v>0</v>
      </c>
      <c r="U43" s="205">
        <f t="shared" si="7"/>
        <v>0</v>
      </c>
      <c r="V43" s="210"/>
      <c r="W43" s="210"/>
      <c r="X43" s="23" t="str">
        <f>IFERROR(VLOOKUP(AT43,'#Input Lists#'!$L$3:$AH$833,3,FALSE)," ")</f>
        <v xml:space="preserve"> </v>
      </c>
      <c r="Y43" s="23" t="str">
        <f>IFERROR(VLOOKUP(AT43,'#Input Lists#'!$L$3:$AH$833,5,FALSE)," ")</f>
        <v xml:space="preserve"> </v>
      </c>
      <c r="Z43" s="206" t="str">
        <f>IFERROR(VLOOKUP(AT43,'#Input Lists#'!$L$3:$AH$833,9,FALSE)," ")</f>
        <v xml:space="preserve"> </v>
      </c>
      <c r="AA43" s="119" t="s">
        <v>1527</v>
      </c>
      <c r="AB43" s="120"/>
      <c r="AC43" s="123"/>
      <c r="AD43" s="123"/>
      <c r="AE43" s="123"/>
      <c r="AF43" s="123"/>
      <c r="AG43" s="123"/>
      <c r="AH43" s="123"/>
      <c r="AI43" s="123"/>
      <c r="AJ43" s="123"/>
      <c r="AK43" s="123"/>
      <c r="AL43" s="123"/>
      <c r="AM43" s="123"/>
      <c r="AN43" s="123"/>
      <c r="AO43" s="123"/>
      <c r="AP43" s="120"/>
      <c r="AQ43" s="125" t="str">
        <f>IFERROR(VLOOKUP(G43,'#Location List#'!$C$3:$D$150,2,FALSE),"")</f>
        <v/>
      </c>
      <c r="AR43" s="125" t="str">
        <f>IFERROR(VLOOKUP(F43,'#Location List#'!$Q$3:$R$1154,2,FALSE),"")</f>
        <v/>
      </c>
      <c r="AS43" s="125" t="str">
        <f>IFERROR(VLOOKUP(V43,'#Input Lists#'!$B$3:$D$46,3,FALSE),"")</f>
        <v/>
      </c>
      <c r="AT43" s="125" t="str">
        <f>IFERROR(VLOOKUP(CONCATENATE(V43," ",W43),'#Input Lists#'!$K$3:$L$827,2,FALSE),"")</f>
        <v/>
      </c>
      <c r="AU43" s="125">
        <f>IFERROR(VLOOKUP(AA43,'#Input Lists#'!$BU$3:$BV$8,2,FALSE),"")</f>
        <v>1</v>
      </c>
      <c r="AV43" s="118" t="str">
        <f>IFERROR(VLOOKUP(AB43,'#Input Lists#'!$BO$3:$BP$9,2,FALSE),"")</f>
        <v/>
      </c>
      <c r="AW43" s="118">
        <f>IFERROR(VLOOKUP(AC43,'#Input Lists#'!$BL$3:$BM$7,2,FALSE),"")</f>
        <v>1</v>
      </c>
      <c r="AX43" s="52" t="e">
        <f>VLOOKUP(AQ43,'#Location List#'!$D$3:$K$150,4,FALSE)</f>
        <v>#N/A</v>
      </c>
      <c r="AY43" s="273" t="e">
        <f>VLOOKUP(AX43,'#Location List#'!$Z$3:$AA$13,2,FALSE)</f>
        <v>#N/A</v>
      </c>
      <c r="AZ43" s="126" t="e">
        <f>VLOOKUP($AT43,'#Input Lists#'!$L$3:$S$1033,6,FALSE)</f>
        <v>#N/A</v>
      </c>
      <c r="BA43" s="239" t="e">
        <f>VLOOKUP($AT43,'#Input Lists#'!$L$3:$S$833,7,FALSE)</f>
        <v>#N/A</v>
      </c>
      <c r="BB43" s="239" t="e">
        <f>VLOOKUP($AT43,'#Input Lists#'!$L$3:$S$833,8,FALSE)</f>
        <v>#N/A</v>
      </c>
      <c r="BC43" s="91" t="str">
        <f t="shared" si="8"/>
        <v/>
      </c>
      <c r="BD43" s="91" t="str">
        <f t="shared" si="9"/>
        <v/>
      </c>
      <c r="BE43" s="15" t="str">
        <f t="shared" si="10"/>
        <v/>
      </c>
      <c r="BF43" s="92" t="str">
        <f t="shared" si="11"/>
        <v>No Sighting Date</v>
      </c>
    </row>
    <row r="44" spans="1:58" x14ac:dyDescent="0.25">
      <c r="A44" s="118">
        <v>39</v>
      </c>
      <c r="B44" s="119"/>
      <c r="C44" s="120"/>
      <c r="D44" s="121"/>
      <c r="E44" s="121"/>
      <c r="F44" s="236"/>
      <c r="G44" s="122" t="str">
        <f>IFERROR(VLOOKUP(F44,'#Location List#'!$U$3:$V$1154,2,FALSE),"")</f>
        <v/>
      </c>
      <c r="H44" s="120"/>
      <c r="I44" s="120"/>
      <c r="J44" s="120"/>
      <c r="K44" s="120"/>
      <c r="L44" s="120"/>
      <c r="M44" s="120"/>
      <c r="N44" s="120"/>
      <c r="O44" s="120"/>
      <c r="P44" s="120"/>
      <c r="Q44" s="120"/>
      <c r="R44" s="120"/>
      <c r="S44" s="120"/>
      <c r="T44" s="205">
        <f t="shared" si="6"/>
        <v>0</v>
      </c>
      <c r="U44" s="205">
        <f t="shared" si="7"/>
        <v>0</v>
      </c>
      <c r="V44" s="210"/>
      <c r="W44" s="210"/>
      <c r="X44" s="23" t="str">
        <f>IFERROR(VLOOKUP(AT44,'#Input Lists#'!$L$3:$AH$833,3,FALSE)," ")</f>
        <v xml:space="preserve"> </v>
      </c>
      <c r="Y44" s="23" t="str">
        <f>IFERROR(VLOOKUP(AT44,'#Input Lists#'!$L$3:$AH$833,5,FALSE)," ")</f>
        <v xml:space="preserve"> </v>
      </c>
      <c r="Z44" s="206" t="str">
        <f>IFERROR(VLOOKUP(AT44,'#Input Lists#'!$L$3:$AH$833,9,FALSE)," ")</f>
        <v xml:space="preserve"> </v>
      </c>
      <c r="AA44" s="119" t="s">
        <v>1527</v>
      </c>
      <c r="AB44" s="120"/>
      <c r="AC44" s="123"/>
      <c r="AD44" s="123"/>
      <c r="AE44" s="123"/>
      <c r="AF44" s="123"/>
      <c r="AG44" s="123"/>
      <c r="AH44" s="123"/>
      <c r="AI44" s="123"/>
      <c r="AJ44" s="123"/>
      <c r="AK44" s="123"/>
      <c r="AL44" s="123"/>
      <c r="AM44" s="123"/>
      <c r="AN44" s="123"/>
      <c r="AO44" s="123"/>
      <c r="AP44" s="120"/>
      <c r="AQ44" s="125" t="str">
        <f>IFERROR(VLOOKUP(G44,'#Location List#'!$C$3:$D$150,2,FALSE),"")</f>
        <v/>
      </c>
      <c r="AR44" s="125" t="str">
        <f>IFERROR(VLOOKUP(F44,'#Location List#'!$Q$3:$R$1154,2,FALSE),"")</f>
        <v/>
      </c>
      <c r="AS44" s="125" t="str">
        <f>IFERROR(VLOOKUP(V44,'#Input Lists#'!$B$3:$D$46,3,FALSE),"")</f>
        <v/>
      </c>
      <c r="AT44" s="125" t="str">
        <f>IFERROR(VLOOKUP(CONCATENATE(V44," ",W44),'#Input Lists#'!$K$3:$L$827,2,FALSE),"")</f>
        <v/>
      </c>
      <c r="AU44" s="125">
        <f>IFERROR(VLOOKUP(AA44,'#Input Lists#'!$BU$3:$BV$8,2,FALSE),"")</f>
        <v>1</v>
      </c>
      <c r="AV44" s="118" t="str">
        <f>IFERROR(VLOOKUP(AB44,'#Input Lists#'!$BO$3:$BP$9,2,FALSE),"")</f>
        <v/>
      </c>
      <c r="AW44" s="118">
        <f>IFERROR(VLOOKUP(AC44,'#Input Lists#'!$BL$3:$BM$7,2,FALSE),"")</f>
        <v>1</v>
      </c>
      <c r="AX44" s="52" t="e">
        <f>VLOOKUP(AQ44,'#Location List#'!$D$3:$K$150,4,FALSE)</f>
        <v>#N/A</v>
      </c>
      <c r="AY44" s="273" t="e">
        <f>VLOOKUP(AX44,'#Location List#'!$Z$3:$AA$13,2,FALSE)</f>
        <v>#N/A</v>
      </c>
      <c r="AZ44" s="126" t="e">
        <f>VLOOKUP($AT44,'#Input Lists#'!$L$3:$S$1033,6,FALSE)</f>
        <v>#N/A</v>
      </c>
      <c r="BA44" s="239" t="e">
        <f>VLOOKUP($AT44,'#Input Lists#'!$L$3:$S$833,7,FALSE)</f>
        <v>#N/A</v>
      </c>
      <c r="BB44" s="239" t="e">
        <f>VLOOKUP($AT44,'#Input Lists#'!$L$3:$S$833,8,FALSE)</f>
        <v>#N/A</v>
      </c>
      <c r="BC44" s="91" t="str">
        <f t="shared" si="8"/>
        <v/>
      </c>
      <c r="BD44" s="91" t="str">
        <f t="shared" si="9"/>
        <v/>
      </c>
      <c r="BE44" s="15" t="str">
        <f t="shared" si="10"/>
        <v/>
      </c>
      <c r="BF44" s="92" t="str">
        <f t="shared" si="11"/>
        <v>No Sighting Date</v>
      </c>
    </row>
    <row r="45" spans="1:58" x14ac:dyDescent="0.25">
      <c r="A45" s="118">
        <v>40</v>
      </c>
      <c r="B45" s="119"/>
      <c r="C45" s="120"/>
      <c r="D45" s="121"/>
      <c r="E45" s="121"/>
      <c r="F45" s="236"/>
      <c r="G45" s="122" t="str">
        <f>IFERROR(VLOOKUP(F45,'#Location List#'!$U$3:$V$1154,2,FALSE),"")</f>
        <v/>
      </c>
      <c r="H45" s="120"/>
      <c r="I45" s="120"/>
      <c r="J45" s="120"/>
      <c r="K45" s="120"/>
      <c r="L45" s="120"/>
      <c r="M45" s="120"/>
      <c r="N45" s="120"/>
      <c r="O45" s="120"/>
      <c r="P45" s="120"/>
      <c r="Q45" s="120"/>
      <c r="R45" s="120"/>
      <c r="S45" s="120"/>
      <c r="T45" s="205">
        <f t="shared" si="6"/>
        <v>0</v>
      </c>
      <c r="U45" s="205">
        <f t="shared" si="7"/>
        <v>0</v>
      </c>
      <c r="V45" s="210"/>
      <c r="W45" s="210"/>
      <c r="X45" s="23" t="str">
        <f>IFERROR(VLOOKUP(AT45,'#Input Lists#'!$L$3:$AH$833,3,FALSE)," ")</f>
        <v xml:space="preserve"> </v>
      </c>
      <c r="Y45" s="23" t="str">
        <f>IFERROR(VLOOKUP(AT45,'#Input Lists#'!$L$3:$AH$833,5,FALSE)," ")</f>
        <v xml:space="preserve"> </v>
      </c>
      <c r="Z45" s="206" t="str">
        <f>IFERROR(VLOOKUP(AT45,'#Input Lists#'!$L$3:$AH$833,9,FALSE)," ")</f>
        <v xml:space="preserve"> </v>
      </c>
      <c r="AA45" s="119" t="s">
        <v>1527</v>
      </c>
      <c r="AB45" s="120"/>
      <c r="AC45" s="123"/>
      <c r="AD45" s="123"/>
      <c r="AE45" s="123"/>
      <c r="AF45" s="123"/>
      <c r="AG45" s="123"/>
      <c r="AH45" s="123"/>
      <c r="AI45" s="123"/>
      <c r="AJ45" s="123"/>
      <c r="AK45" s="123"/>
      <c r="AL45" s="123"/>
      <c r="AM45" s="123"/>
      <c r="AN45" s="123"/>
      <c r="AO45" s="123"/>
      <c r="AP45" s="120"/>
      <c r="AQ45" s="125" t="str">
        <f>IFERROR(VLOOKUP(G45,'#Location List#'!$C$3:$D$150,2,FALSE),"")</f>
        <v/>
      </c>
      <c r="AR45" s="125" t="str">
        <f>IFERROR(VLOOKUP(F45,'#Location List#'!$Q$3:$R$1154,2,FALSE),"")</f>
        <v/>
      </c>
      <c r="AS45" s="125" t="str">
        <f>IFERROR(VLOOKUP(V45,'#Input Lists#'!$B$3:$D$46,3,FALSE),"")</f>
        <v/>
      </c>
      <c r="AT45" s="125" t="str">
        <f>IFERROR(VLOOKUP(CONCATENATE(V45," ",W45),'#Input Lists#'!$K$3:$L$827,2,FALSE),"")</f>
        <v/>
      </c>
      <c r="AU45" s="125">
        <f>IFERROR(VLOOKUP(AA45,'#Input Lists#'!$BU$3:$BV$8,2,FALSE),"")</f>
        <v>1</v>
      </c>
      <c r="AV45" s="118" t="str">
        <f>IFERROR(VLOOKUP(AB45,'#Input Lists#'!$BO$3:$BP$9,2,FALSE),"")</f>
        <v/>
      </c>
      <c r="AW45" s="118">
        <f>IFERROR(VLOOKUP(AC45,'#Input Lists#'!$BL$3:$BM$7,2,FALSE),"")</f>
        <v>1</v>
      </c>
      <c r="AX45" s="52" t="e">
        <f>VLOOKUP(AQ45,'#Location List#'!$D$3:$K$150,4,FALSE)</f>
        <v>#N/A</v>
      </c>
      <c r="AY45" s="273" t="e">
        <f>VLOOKUP(AX45,'#Location List#'!$Z$3:$AA$13,2,FALSE)</f>
        <v>#N/A</v>
      </c>
      <c r="AZ45" s="126" t="e">
        <f>VLOOKUP($AT45,'#Input Lists#'!$L$3:$S$1033,6,FALSE)</f>
        <v>#N/A</v>
      </c>
      <c r="BA45" s="239" t="e">
        <f>VLOOKUP($AT45,'#Input Lists#'!$L$3:$S$833,7,FALSE)</f>
        <v>#N/A</v>
      </c>
      <c r="BB45" s="239" t="e">
        <f>VLOOKUP($AT45,'#Input Lists#'!$L$3:$S$833,8,FALSE)</f>
        <v>#N/A</v>
      </c>
      <c r="BC45" s="91" t="str">
        <f t="shared" si="8"/>
        <v/>
      </c>
      <c r="BD45" s="91" t="str">
        <f t="shared" si="9"/>
        <v/>
      </c>
      <c r="BE45" s="15" t="str">
        <f t="shared" si="10"/>
        <v/>
      </c>
      <c r="BF45" s="92" t="str">
        <f t="shared" si="11"/>
        <v>No Sighting Date</v>
      </c>
    </row>
    <row r="46" spans="1:58" x14ac:dyDescent="0.25">
      <c r="A46" s="118">
        <v>41</v>
      </c>
      <c r="B46" s="119"/>
      <c r="C46" s="120"/>
      <c r="D46" s="121"/>
      <c r="E46" s="121"/>
      <c r="F46" s="236"/>
      <c r="G46" s="122" t="str">
        <f>IFERROR(VLOOKUP(F46,'#Location List#'!$U$3:$V$1154,2,FALSE),"")</f>
        <v/>
      </c>
      <c r="H46" s="120"/>
      <c r="I46" s="120"/>
      <c r="J46" s="120"/>
      <c r="K46" s="120"/>
      <c r="L46" s="120"/>
      <c r="M46" s="120"/>
      <c r="N46" s="120"/>
      <c r="O46" s="120"/>
      <c r="P46" s="120"/>
      <c r="Q46" s="120"/>
      <c r="R46" s="120"/>
      <c r="S46" s="120"/>
      <c r="T46" s="205">
        <f t="shared" si="6"/>
        <v>0</v>
      </c>
      <c r="U46" s="205">
        <f t="shared" si="7"/>
        <v>0</v>
      </c>
      <c r="V46" s="210"/>
      <c r="W46" s="210"/>
      <c r="X46" s="23" t="str">
        <f>IFERROR(VLOOKUP(AT46,'#Input Lists#'!$L$3:$AH$833,3,FALSE)," ")</f>
        <v xml:space="preserve"> </v>
      </c>
      <c r="Y46" s="23" t="str">
        <f>IFERROR(VLOOKUP(AT46,'#Input Lists#'!$L$3:$AH$833,5,FALSE)," ")</f>
        <v xml:space="preserve"> </v>
      </c>
      <c r="Z46" s="206" t="str">
        <f>IFERROR(VLOOKUP(AT46,'#Input Lists#'!$L$3:$AH$833,9,FALSE)," ")</f>
        <v xml:space="preserve"> </v>
      </c>
      <c r="AA46" s="119" t="s">
        <v>1527</v>
      </c>
      <c r="AB46" s="120"/>
      <c r="AC46" s="123"/>
      <c r="AD46" s="123"/>
      <c r="AE46" s="123"/>
      <c r="AF46" s="123"/>
      <c r="AG46" s="123"/>
      <c r="AH46" s="123"/>
      <c r="AI46" s="123"/>
      <c r="AJ46" s="123"/>
      <c r="AK46" s="123"/>
      <c r="AL46" s="123"/>
      <c r="AM46" s="123"/>
      <c r="AN46" s="123"/>
      <c r="AO46" s="123"/>
      <c r="AP46" s="120"/>
      <c r="AQ46" s="125" t="str">
        <f>IFERROR(VLOOKUP(G46,'#Location List#'!$C$3:$D$150,2,FALSE),"")</f>
        <v/>
      </c>
      <c r="AR46" s="125" t="str">
        <f>IFERROR(VLOOKUP(F46,'#Location List#'!$Q$3:$R$1154,2,FALSE),"")</f>
        <v/>
      </c>
      <c r="AS46" s="125" t="str">
        <f>IFERROR(VLOOKUP(V46,'#Input Lists#'!$B$3:$D$46,3,FALSE),"")</f>
        <v/>
      </c>
      <c r="AT46" s="125" t="str">
        <f>IFERROR(VLOOKUP(CONCATENATE(V46," ",W46),'#Input Lists#'!$K$3:$L$827,2,FALSE),"")</f>
        <v/>
      </c>
      <c r="AU46" s="125">
        <f>IFERROR(VLOOKUP(AA46,'#Input Lists#'!$BU$3:$BV$8,2,FALSE),"")</f>
        <v>1</v>
      </c>
      <c r="AV46" s="118" t="str">
        <f>IFERROR(VLOOKUP(AB46,'#Input Lists#'!$BO$3:$BP$9,2,FALSE),"")</f>
        <v/>
      </c>
      <c r="AW46" s="118">
        <f>IFERROR(VLOOKUP(AC46,'#Input Lists#'!$BL$3:$BM$7,2,FALSE),"")</f>
        <v>1</v>
      </c>
      <c r="AX46" s="52" t="e">
        <f>VLOOKUP(AQ46,'#Location List#'!$D$3:$K$150,4,FALSE)</f>
        <v>#N/A</v>
      </c>
      <c r="AY46" s="273" t="e">
        <f>VLOOKUP(AX46,'#Location List#'!$Z$3:$AA$13,2,FALSE)</f>
        <v>#N/A</v>
      </c>
      <c r="AZ46" s="126" t="e">
        <f>VLOOKUP($AT46,'#Input Lists#'!$L$3:$S$1033,6,FALSE)</f>
        <v>#N/A</v>
      </c>
      <c r="BA46" s="239" t="e">
        <f>VLOOKUP($AT46,'#Input Lists#'!$L$3:$S$833,7,FALSE)</f>
        <v>#N/A</v>
      </c>
      <c r="BB46" s="239" t="e">
        <f>VLOOKUP($AT46,'#Input Lists#'!$L$3:$S$833,8,FALSE)</f>
        <v>#N/A</v>
      </c>
      <c r="BC46" s="91" t="str">
        <f t="shared" si="8"/>
        <v/>
      </c>
      <c r="BD46" s="91" t="str">
        <f t="shared" si="9"/>
        <v/>
      </c>
      <c r="BE46" s="15" t="str">
        <f t="shared" si="10"/>
        <v/>
      </c>
      <c r="BF46" s="92" t="str">
        <f t="shared" si="11"/>
        <v>No Sighting Date</v>
      </c>
    </row>
    <row r="47" spans="1:58" x14ac:dyDescent="0.25">
      <c r="A47" s="118">
        <v>42</v>
      </c>
      <c r="B47" s="119"/>
      <c r="C47" s="120"/>
      <c r="D47" s="121"/>
      <c r="E47" s="121"/>
      <c r="F47" s="236"/>
      <c r="G47" s="122" t="str">
        <f>IFERROR(VLOOKUP(F47,'#Location List#'!$U$3:$V$1154,2,FALSE),"")</f>
        <v/>
      </c>
      <c r="H47" s="120"/>
      <c r="I47" s="120"/>
      <c r="J47" s="120"/>
      <c r="K47" s="120"/>
      <c r="L47" s="120"/>
      <c r="M47" s="120"/>
      <c r="N47" s="120"/>
      <c r="O47" s="120"/>
      <c r="P47" s="120"/>
      <c r="Q47" s="120"/>
      <c r="R47" s="120"/>
      <c r="S47" s="120"/>
      <c r="T47" s="205">
        <f t="shared" si="6"/>
        <v>0</v>
      </c>
      <c r="U47" s="205">
        <f t="shared" si="7"/>
        <v>0</v>
      </c>
      <c r="V47" s="210"/>
      <c r="W47" s="210"/>
      <c r="X47" s="23" t="str">
        <f>IFERROR(VLOOKUP(AT47,'#Input Lists#'!$L$3:$AH$833,3,FALSE)," ")</f>
        <v xml:space="preserve"> </v>
      </c>
      <c r="Y47" s="23" t="str">
        <f>IFERROR(VLOOKUP(AT47,'#Input Lists#'!$L$3:$AH$833,5,FALSE)," ")</f>
        <v xml:space="preserve"> </v>
      </c>
      <c r="Z47" s="206" t="str">
        <f>IFERROR(VLOOKUP(AT47,'#Input Lists#'!$L$3:$AH$833,9,FALSE)," ")</f>
        <v xml:space="preserve"> </v>
      </c>
      <c r="AA47" s="119" t="s">
        <v>1527</v>
      </c>
      <c r="AB47" s="120"/>
      <c r="AC47" s="123"/>
      <c r="AD47" s="123"/>
      <c r="AE47" s="123"/>
      <c r="AF47" s="123"/>
      <c r="AG47" s="123"/>
      <c r="AH47" s="123"/>
      <c r="AI47" s="123"/>
      <c r="AJ47" s="123"/>
      <c r="AK47" s="123"/>
      <c r="AL47" s="123"/>
      <c r="AM47" s="123"/>
      <c r="AN47" s="123"/>
      <c r="AO47" s="123"/>
      <c r="AP47" s="120"/>
      <c r="AQ47" s="125" t="str">
        <f>IFERROR(VLOOKUP(G47,'#Location List#'!$C$3:$D$150,2,FALSE),"")</f>
        <v/>
      </c>
      <c r="AR47" s="125" t="str">
        <f>IFERROR(VLOOKUP(F47,'#Location List#'!$Q$3:$R$1154,2,FALSE),"")</f>
        <v/>
      </c>
      <c r="AS47" s="125" t="str">
        <f>IFERROR(VLOOKUP(V47,'#Input Lists#'!$B$3:$D$46,3,FALSE),"")</f>
        <v/>
      </c>
      <c r="AT47" s="125" t="str">
        <f>IFERROR(VLOOKUP(CONCATENATE(V47," ",W47),'#Input Lists#'!$K$3:$L$827,2,FALSE),"")</f>
        <v/>
      </c>
      <c r="AU47" s="125">
        <f>IFERROR(VLOOKUP(AA47,'#Input Lists#'!$BU$3:$BV$8,2,FALSE),"")</f>
        <v>1</v>
      </c>
      <c r="AV47" s="118" t="str">
        <f>IFERROR(VLOOKUP(AB47,'#Input Lists#'!$BO$3:$BP$9,2,FALSE),"")</f>
        <v/>
      </c>
      <c r="AW47" s="118">
        <f>IFERROR(VLOOKUP(AC47,'#Input Lists#'!$BL$3:$BM$7,2,FALSE),"")</f>
        <v>1</v>
      </c>
      <c r="AX47" s="52" t="e">
        <f>VLOOKUP(AQ47,'#Location List#'!$D$3:$K$150,4,FALSE)</f>
        <v>#N/A</v>
      </c>
      <c r="AY47" s="273" t="e">
        <f>VLOOKUP(AX47,'#Location List#'!$Z$3:$AA$13,2,FALSE)</f>
        <v>#N/A</v>
      </c>
      <c r="AZ47" s="126" t="e">
        <f>VLOOKUP($AT47,'#Input Lists#'!$L$3:$S$1033,6,FALSE)</f>
        <v>#N/A</v>
      </c>
      <c r="BA47" s="239" t="e">
        <f>VLOOKUP($AT47,'#Input Lists#'!$L$3:$S$833,7,FALSE)</f>
        <v>#N/A</v>
      </c>
      <c r="BB47" s="239" t="e">
        <f>VLOOKUP($AT47,'#Input Lists#'!$L$3:$S$833,8,FALSE)</f>
        <v>#N/A</v>
      </c>
      <c r="BC47" s="91" t="str">
        <f t="shared" si="8"/>
        <v/>
      </c>
      <c r="BD47" s="91" t="str">
        <f t="shared" si="9"/>
        <v/>
      </c>
      <c r="BE47" s="15" t="str">
        <f t="shared" si="10"/>
        <v/>
      </c>
      <c r="BF47" s="92" t="str">
        <f t="shared" si="11"/>
        <v>No Sighting Date</v>
      </c>
    </row>
    <row r="48" spans="1:58" x14ac:dyDescent="0.25">
      <c r="A48" s="118">
        <v>43</v>
      </c>
      <c r="B48" s="119"/>
      <c r="C48" s="120"/>
      <c r="D48" s="121"/>
      <c r="E48" s="121"/>
      <c r="F48" s="236"/>
      <c r="G48" s="122" t="str">
        <f>IFERROR(VLOOKUP(F48,'#Location List#'!$U$3:$V$1154,2,FALSE),"")</f>
        <v/>
      </c>
      <c r="H48" s="120"/>
      <c r="I48" s="120"/>
      <c r="J48" s="120"/>
      <c r="K48" s="120"/>
      <c r="L48" s="120"/>
      <c r="M48" s="120"/>
      <c r="N48" s="120"/>
      <c r="O48" s="120"/>
      <c r="P48" s="120"/>
      <c r="Q48" s="120"/>
      <c r="R48" s="120"/>
      <c r="S48" s="120"/>
      <c r="T48" s="205">
        <f t="shared" si="6"/>
        <v>0</v>
      </c>
      <c r="U48" s="205">
        <f t="shared" si="7"/>
        <v>0</v>
      </c>
      <c r="V48" s="210"/>
      <c r="W48" s="210"/>
      <c r="X48" s="23" t="str">
        <f>IFERROR(VLOOKUP(AT48,'#Input Lists#'!$L$3:$AH$833,3,FALSE)," ")</f>
        <v xml:space="preserve"> </v>
      </c>
      <c r="Y48" s="23" t="str">
        <f>IFERROR(VLOOKUP(AT48,'#Input Lists#'!$L$3:$AH$833,5,FALSE)," ")</f>
        <v xml:space="preserve"> </v>
      </c>
      <c r="Z48" s="206" t="str">
        <f>IFERROR(VLOOKUP(AT48,'#Input Lists#'!$L$3:$AH$833,9,FALSE)," ")</f>
        <v xml:space="preserve"> </v>
      </c>
      <c r="AA48" s="119" t="s">
        <v>1527</v>
      </c>
      <c r="AB48" s="120"/>
      <c r="AC48" s="123"/>
      <c r="AD48" s="123"/>
      <c r="AE48" s="123"/>
      <c r="AF48" s="123"/>
      <c r="AG48" s="123"/>
      <c r="AH48" s="123"/>
      <c r="AI48" s="123"/>
      <c r="AJ48" s="123"/>
      <c r="AK48" s="123"/>
      <c r="AL48" s="123"/>
      <c r="AM48" s="123"/>
      <c r="AN48" s="123"/>
      <c r="AO48" s="123"/>
      <c r="AP48" s="120"/>
      <c r="AQ48" s="125" t="str">
        <f>IFERROR(VLOOKUP(G48,'#Location List#'!$C$3:$D$150,2,FALSE),"")</f>
        <v/>
      </c>
      <c r="AR48" s="125" t="str">
        <f>IFERROR(VLOOKUP(F48,'#Location List#'!$Q$3:$R$1154,2,FALSE),"")</f>
        <v/>
      </c>
      <c r="AS48" s="125" t="str">
        <f>IFERROR(VLOOKUP(V48,'#Input Lists#'!$B$3:$D$46,3,FALSE),"")</f>
        <v/>
      </c>
      <c r="AT48" s="125" t="str">
        <f>IFERROR(VLOOKUP(CONCATENATE(V48," ",W48),'#Input Lists#'!$K$3:$L$827,2,FALSE),"")</f>
        <v/>
      </c>
      <c r="AU48" s="125">
        <f>IFERROR(VLOOKUP(AA48,'#Input Lists#'!$BU$3:$BV$8,2,FALSE),"")</f>
        <v>1</v>
      </c>
      <c r="AV48" s="118" t="str">
        <f>IFERROR(VLOOKUP(AB48,'#Input Lists#'!$BO$3:$BP$9,2,FALSE),"")</f>
        <v/>
      </c>
      <c r="AW48" s="118">
        <f>IFERROR(VLOOKUP(AC48,'#Input Lists#'!$BL$3:$BM$7,2,FALSE),"")</f>
        <v>1</v>
      </c>
      <c r="AX48" s="52" t="e">
        <f>VLOOKUP(AQ48,'#Location List#'!$D$3:$K$150,4,FALSE)</f>
        <v>#N/A</v>
      </c>
      <c r="AY48" s="273" t="e">
        <f>VLOOKUP(AX48,'#Location List#'!$Z$3:$AA$13,2,FALSE)</f>
        <v>#N/A</v>
      </c>
      <c r="AZ48" s="126" t="e">
        <f>VLOOKUP($AT48,'#Input Lists#'!$L$3:$S$1033,6,FALSE)</f>
        <v>#N/A</v>
      </c>
      <c r="BA48" s="239" t="e">
        <f>VLOOKUP($AT48,'#Input Lists#'!$L$3:$S$833,7,FALSE)</f>
        <v>#N/A</v>
      </c>
      <c r="BB48" s="239" t="e">
        <f>VLOOKUP($AT48,'#Input Lists#'!$L$3:$S$833,8,FALSE)</f>
        <v>#N/A</v>
      </c>
      <c r="BC48" s="91" t="str">
        <f t="shared" si="8"/>
        <v/>
      </c>
      <c r="BD48" s="91" t="str">
        <f t="shared" si="9"/>
        <v/>
      </c>
      <c r="BE48" s="15" t="str">
        <f t="shared" si="10"/>
        <v/>
      </c>
      <c r="BF48" s="92" t="str">
        <f t="shared" si="11"/>
        <v>No Sighting Date</v>
      </c>
    </row>
    <row r="49" spans="1:58" x14ac:dyDescent="0.25">
      <c r="A49" s="118">
        <v>44</v>
      </c>
      <c r="B49" s="119"/>
      <c r="C49" s="120"/>
      <c r="D49" s="121"/>
      <c r="E49" s="121"/>
      <c r="F49" s="236"/>
      <c r="G49" s="122" t="str">
        <f>IFERROR(VLOOKUP(F49,'#Location List#'!$U$3:$V$1154,2,FALSE),"")</f>
        <v/>
      </c>
      <c r="H49" s="120"/>
      <c r="I49" s="120"/>
      <c r="J49" s="120"/>
      <c r="K49" s="120"/>
      <c r="L49" s="120"/>
      <c r="M49" s="120"/>
      <c r="N49" s="120"/>
      <c r="O49" s="120"/>
      <c r="P49" s="120"/>
      <c r="Q49" s="120"/>
      <c r="R49" s="120"/>
      <c r="S49" s="120"/>
      <c r="T49" s="205">
        <f t="shared" si="6"/>
        <v>0</v>
      </c>
      <c r="U49" s="205">
        <f t="shared" si="7"/>
        <v>0</v>
      </c>
      <c r="V49" s="210"/>
      <c r="W49" s="210"/>
      <c r="X49" s="23" t="str">
        <f>IFERROR(VLOOKUP(AT49,'#Input Lists#'!$L$3:$AH$833,3,FALSE)," ")</f>
        <v xml:space="preserve"> </v>
      </c>
      <c r="Y49" s="23" t="str">
        <f>IFERROR(VLOOKUP(AT49,'#Input Lists#'!$L$3:$AH$833,5,FALSE)," ")</f>
        <v xml:space="preserve"> </v>
      </c>
      <c r="Z49" s="206" t="str">
        <f>IFERROR(VLOOKUP(AT49,'#Input Lists#'!$L$3:$AH$833,9,FALSE)," ")</f>
        <v xml:space="preserve"> </v>
      </c>
      <c r="AA49" s="119" t="s">
        <v>1527</v>
      </c>
      <c r="AB49" s="120"/>
      <c r="AC49" s="123"/>
      <c r="AD49" s="123"/>
      <c r="AE49" s="123"/>
      <c r="AF49" s="123"/>
      <c r="AG49" s="123"/>
      <c r="AH49" s="123"/>
      <c r="AI49" s="123"/>
      <c r="AJ49" s="123"/>
      <c r="AK49" s="123"/>
      <c r="AL49" s="123"/>
      <c r="AM49" s="123"/>
      <c r="AN49" s="123"/>
      <c r="AO49" s="123"/>
      <c r="AP49" s="120"/>
      <c r="AQ49" s="125" t="str">
        <f>IFERROR(VLOOKUP(G49,'#Location List#'!$C$3:$D$150,2,FALSE),"")</f>
        <v/>
      </c>
      <c r="AR49" s="125" t="str">
        <f>IFERROR(VLOOKUP(F49,'#Location List#'!$Q$3:$R$1154,2,FALSE),"")</f>
        <v/>
      </c>
      <c r="AS49" s="125" t="str">
        <f>IFERROR(VLOOKUP(V49,'#Input Lists#'!$B$3:$D$46,3,FALSE),"")</f>
        <v/>
      </c>
      <c r="AT49" s="125" t="str">
        <f>IFERROR(VLOOKUP(CONCATENATE(V49," ",W49),'#Input Lists#'!$K$3:$L$827,2,FALSE),"")</f>
        <v/>
      </c>
      <c r="AU49" s="125">
        <f>IFERROR(VLOOKUP(AA49,'#Input Lists#'!$BU$3:$BV$8,2,FALSE),"")</f>
        <v>1</v>
      </c>
      <c r="AV49" s="118" t="str">
        <f>IFERROR(VLOOKUP(AB49,'#Input Lists#'!$BO$3:$BP$9,2,FALSE),"")</f>
        <v/>
      </c>
      <c r="AW49" s="118">
        <f>IFERROR(VLOOKUP(AC49,'#Input Lists#'!$BL$3:$BM$7,2,FALSE),"")</f>
        <v>1</v>
      </c>
      <c r="AX49" s="52" t="e">
        <f>VLOOKUP(AQ49,'#Location List#'!$D$3:$K$150,4,FALSE)</f>
        <v>#N/A</v>
      </c>
      <c r="AY49" s="273" t="e">
        <f>VLOOKUP(AX49,'#Location List#'!$Z$3:$AA$13,2,FALSE)</f>
        <v>#N/A</v>
      </c>
      <c r="AZ49" s="126" t="e">
        <f>VLOOKUP($AT49,'#Input Lists#'!$L$3:$S$1033,6,FALSE)</f>
        <v>#N/A</v>
      </c>
      <c r="BA49" s="239" t="e">
        <f>VLOOKUP($AT49,'#Input Lists#'!$L$3:$S$833,7,FALSE)</f>
        <v>#N/A</v>
      </c>
      <c r="BB49" s="239" t="e">
        <f>VLOOKUP($AT49,'#Input Lists#'!$L$3:$S$833,8,FALSE)</f>
        <v>#N/A</v>
      </c>
      <c r="BC49" s="91" t="str">
        <f t="shared" si="8"/>
        <v/>
      </c>
      <c r="BD49" s="91" t="str">
        <f t="shared" si="9"/>
        <v/>
      </c>
      <c r="BE49" s="15" t="str">
        <f t="shared" si="10"/>
        <v/>
      </c>
      <c r="BF49" s="92" t="str">
        <f t="shared" si="11"/>
        <v>No Sighting Date</v>
      </c>
    </row>
    <row r="50" spans="1:58" x14ac:dyDescent="0.25">
      <c r="A50" s="118">
        <v>45</v>
      </c>
      <c r="B50" s="119"/>
      <c r="C50" s="120"/>
      <c r="D50" s="121"/>
      <c r="E50" s="121"/>
      <c r="F50" s="236"/>
      <c r="G50" s="122" t="str">
        <f>IFERROR(VLOOKUP(F50,'#Location List#'!$U$3:$V$1154,2,FALSE),"")</f>
        <v/>
      </c>
      <c r="H50" s="120"/>
      <c r="I50" s="120"/>
      <c r="J50" s="120"/>
      <c r="K50" s="120"/>
      <c r="L50" s="120"/>
      <c r="M50" s="120"/>
      <c r="N50" s="120"/>
      <c r="O50" s="120"/>
      <c r="P50" s="120"/>
      <c r="Q50" s="120"/>
      <c r="R50" s="120"/>
      <c r="S50" s="120"/>
      <c r="T50" s="205">
        <f t="shared" si="6"/>
        <v>0</v>
      </c>
      <c r="U50" s="205">
        <f t="shared" si="7"/>
        <v>0</v>
      </c>
      <c r="V50" s="210"/>
      <c r="W50" s="210"/>
      <c r="X50" s="23" t="str">
        <f>IFERROR(VLOOKUP(AT50,'#Input Lists#'!$L$3:$AH$833,3,FALSE)," ")</f>
        <v xml:space="preserve"> </v>
      </c>
      <c r="Y50" s="23" t="str">
        <f>IFERROR(VLOOKUP(AT50,'#Input Lists#'!$L$3:$AH$833,5,FALSE)," ")</f>
        <v xml:space="preserve"> </v>
      </c>
      <c r="Z50" s="206" t="str">
        <f>IFERROR(VLOOKUP(AT50,'#Input Lists#'!$L$3:$AH$833,9,FALSE)," ")</f>
        <v xml:space="preserve"> </v>
      </c>
      <c r="AA50" s="119" t="s">
        <v>1527</v>
      </c>
      <c r="AB50" s="120"/>
      <c r="AC50" s="123"/>
      <c r="AD50" s="123"/>
      <c r="AE50" s="123"/>
      <c r="AF50" s="123"/>
      <c r="AG50" s="123"/>
      <c r="AH50" s="123"/>
      <c r="AI50" s="123"/>
      <c r="AJ50" s="123"/>
      <c r="AK50" s="123"/>
      <c r="AL50" s="123"/>
      <c r="AM50" s="123"/>
      <c r="AN50" s="123"/>
      <c r="AO50" s="123"/>
      <c r="AP50" s="120"/>
      <c r="AQ50" s="125" t="str">
        <f>IFERROR(VLOOKUP(G50,'#Location List#'!$C$3:$D$150,2,FALSE),"")</f>
        <v/>
      </c>
      <c r="AR50" s="125" t="str">
        <f>IFERROR(VLOOKUP(F50,'#Location List#'!$Q$3:$R$1154,2,FALSE),"")</f>
        <v/>
      </c>
      <c r="AS50" s="125" t="str">
        <f>IFERROR(VLOOKUP(V50,'#Input Lists#'!$B$3:$D$46,3,FALSE),"")</f>
        <v/>
      </c>
      <c r="AT50" s="125" t="str">
        <f>IFERROR(VLOOKUP(CONCATENATE(V50," ",W50),'#Input Lists#'!$K$3:$L$827,2,FALSE),"")</f>
        <v/>
      </c>
      <c r="AU50" s="125">
        <f>IFERROR(VLOOKUP(AA50,'#Input Lists#'!$BU$3:$BV$8,2,FALSE),"")</f>
        <v>1</v>
      </c>
      <c r="AV50" s="118" t="str">
        <f>IFERROR(VLOOKUP(AB50,'#Input Lists#'!$BO$3:$BP$9,2,FALSE),"")</f>
        <v/>
      </c>
      <c r="AW50" s="118">
        <f>IFERROR(VLOOKUP(AC50,'#Input Lists#'!$BL$3:$BM$7,2,FALSE),"")</f>
        <v>1</v>
      </c>
      <c r="AX50" s="52" t="e">
        <f>VLOOKUP(AQ50,'#Location List#'!$D$3:$K$150,4,FALSE)</f>
        <v>#N/A</v>
      </c>
      <c r="AY50" s="273" t="e">
        <f>VLOOKUP(AX50,'#Location List#'!$Z$3:$AA$13,2,FALSE)</f>
        <v>#N/A</v>
      </c>
      <c r="AZ50" s="126" t="e">
        <f>VLOOKUP($AT50,'#Input Lists#'!$L$3:$S$1033,6,FALSE)</f>
        <v>#N/A</v>
      </c>
      <c r="BA50" s="239" t="e">
        <f>VLOOKUP($AT50,'#Input Lists#'!$L$3:$S$833,7,FALSE)</f>
        <v>#N/A</v>
      </c>
      <c r="BB50" s="239" t="e">
        <f>VLOOKUP($AT50,'#Input Lists#'!$L$3:$S$833,8,FALSE)</f>
        <v>#N/A</v>
      </c>
      <c r="BC50" s="91" t="str">
        <f t="shared" si="8"/>
        <v/>
      </c>
      <c r="BD50" s="91" t="str">
        <f t="shared" si="9"/>
        <v/>
      </c>
      <c r="BE50" s="15" t="str">
        <f t="shared" si="10"/>
        <v/>
      </c>
      <c r="BF50" s="92" t="str">
        <f t="shared" si="11"/>
        <v>No Sighting Date</v>
      </c>
    </row>
    <row r="51" spans="1:58" x14ac:dyDescent="0.25">
      <c r="A51" s="118">
        <v>46</v>
      </c>
      <c r="B51" s="119"/>
      <c r="C51" s="120"/>
      <c r="D51" s="121"/>
      <c r="E51" s="121"/>
      <c r="F51" s="236"/>
      <c r="G51" s="122" t="str">
        <f>IFERROR(VLOOKUP(F51,'#Location List#'!$U$3:$V$1154,2,FALSE),"")</f>
        <v/>
      </c>
      <c r="H51" s="120"/>
      <c r="I51" s="120"/>
      <c r="J51" s="120"/>
      <c r="K51" s="120"/>
      <c r="L51" s="120"/>
      <c r="M51" s="120"/>
      <c r="N51" s="120"/>
      <c r="O51" s="120"/>
      <c r="P51" s="120"/>
      <c r="Q51" s="120"/>
      <c r="R51" s="120"/>
      <c r="S51" s="120"/>
      <c r="T51" s="205">
        <f t="shared" si="6"/>
        <v>0</v>
      </c>
      <c r="U51" s="205">
        <f t="shared" si="7"/>
        <v>0</v>
      </c>
      <c r="V51" s="210"/>
      <c r="W51" s="210"/>
      <c r="X51" s="23" t="str">
        <f>IFERROR(VLOOKUP(AT51,'#Input Lists#'!$L$3:$AH$833,3,FALSE)," ")</f>
        <v xml:space="preserve"> </v>
      </c>
      <c r="Y51" s="23" t="str">
        <f>IFERROR(VLOOKUP(AT51,'#Input Lists#'!$L$3:$AH$833,5,FALSE)," ")</f>
        <v xml:space="preserve"> </v>
      </c>
      <c r="Z51" s="206" t="str">
        <f>IFERROR(VLOOKUP(AT51,'#Input Lists#'!$L$3:$AH$833,9,FALSE)," ")</f>
        <v xml:space="preserve"> </v>
      </c>
      <c r="AA51" s="119" t="s">
        <v>1527</v>
      </c>
      <c r="AB51" s="120"/>
      <c r="AC51" s="123"/>
      <c r="AD51" s="123"/>
      <c r="AE51" s="123"/>
      <c r="AF51" s="123"/>
      <c r="AG51" s="123"/>
      <c r="AH51" s="123"/>
      <c r="AI51" s="123"/>
      <c r="AJ51" s="123"/>
      <c r="AK51" s="123"/>
      <c r="AL51" s="123"/>
      <c r="AM51" s="123"/>
      <c r="AN51" s="123"/>
      <c r="AO51" s="123"/>
      <c r="AP51" s="120"/>
      <c r="AQ51" s="125" t="str">
        <f>IFERROR(VLOOKUP(G51,'#Location List#'!$C$3:$D$150,2,FALSE),"")</f>
        <v/>
      </c>
      <c r="AR51" s="125" t="str">
        <f>IFERROR(VLOOKUP(F51,'#Location List#'!$Q$3:$R$1154,2,FALSE),"")</f>
        <v/>
      </c>
      <c r="AS51" s="125" t="str">
        <f>IFERROR(VLOOKUP(V51,'#Input Lists#'!$B$3:$D$46,3,FALSE),"")</f>
        <v/>
      </c>
      <c r="AT51" s="125" t="str">
        <f>IFERROR(VLOOKUP(CONCATENATE(V51," ",W51),'#Input Lists#'!$K$3:$L$827,2,FALSE),"")</f>
        <v/>
      </c>
      <c r="AU51" s="125">
        <f>IFERROR(VLOOKUP(AA51,'#Input Lists#'!$BU$3:$BV$8,2,FALSE),"")</f>
        <v>1</v>
      </c>
      <c r="AV51" s="118" t="str">
        <f>IFERROR(VLOOKUP(AB51,'#Input Lists#'!$BO$3:$BP$9,2,FALSE),"")</f>
        <v/>
      </c>
      <c r="AW51" s="118">
        <f>IFERROR(VLOOKUP(AC51,'#Input Lists#'!$BL$3:$BM$7,2,FALSE),"")</f>
        <v>1</v>
      </c>
      <c r="AX51" s="52" t="e">
        <f>VLOOKUP(AQ51,'#Location List#'!$D$3:$K$150,4,FALSE)</f>
        <v>#N/A</v>
      </c>
      <c r="AY51" s="273" t="e">
        <f>VLOOKUP(AX51,'#Location List#'!$Z$3:$AA$13,2,FALSE)</f>
        <v>#N/A</v>
      </c>
      <c r="AZ51" s="126" t="e">
        <f>VLOOKUP($AT51,'#Input Lists#'!$L$3:$S$1033,6,FALSE)</f>
        <v>#N/A</v>
      </c>
      <c r="BA51" s="239" t="e">
        <f>VLOOKUP($AT51,'#Input Lists#'!$L$3:$S$833,7,FALSE)</f>
        <v>#N/A</v>
      </c>
      <c r="BB51" s="239" t="e">
        <f>VLOOKUP($AT51,'#Input Lists#'!$L$3:$S$833,8,FALSE)</f>
        <v>#N/A</v>
      </c>
      <c r="BC51" s="91" t="str">
        <f t="shared" si="8"/>
        <v/>
      </c>
      <c r="BD51" s="91" t="str">
        <f t="shared" si="9"/>
        <v/>
      </c>
      <c r="BE51" s="15" t="str">
        <f t="shared" si="10"/>
        <v/>
      </c>
      <c r="BF51" s="92" t="str">
        <f t="shared" si="11"/>
        <v>No Sighting Date</v>
      </c>
    </row>
    <row r="52" spans="1:58" x14ac:dyDescent="0.25">
      <c r="A52" s="118">
        <v>47</v>
      </c>
      <c r="B52" s="119"/>
      <c r="C52" s="120"/>
      <c r="D52" s="121"/>
      <c r="E52" s="121"/>
      <c r="F52" s="236"/>
      <c r="G52" s="122" t="str">
        <f>IFERROR(VLOOKUP(F52,'#Location List#'!$U$3:$V$1154,2,FALSE),"")</f>
        <v/>
      </c>
      <c r="H52" s="120"/>
      <c r="I52" s="120"/>
      <c r="J52" s="120"/>
      <c r="K52" s="120"/>
      <c r="L52" s="120"/>
      <c r="M52" s="120"/>
      <c r="N52" s="120"/>
      <c r="O52" s="120"/>
      <c r="P52" s="120"/>
      <c r="Q52" s="120"/>
      <c r="R52" s="120"/>
      <c r="S52" s="120"/>
      <c r="T52" s="205">
        <f t="shared" si="6"/>
        <v>0</v>
      </c>
      <c r="U52" s="205">
        <f t="shared" si="7"/>
        <v>0</v>
      </c>
      <c r="V52" s="210"/>
      <c r="W52" s="210"/>
      <c r="X52" s="23" t="str">
        <f>IFERROR(VLOOKUP(AT52,'#Input Lists#'!$L$3:$AH$833,3,FALSE)," ")</f>
        <v xml:space="preserve"> </v>
      </c>
      <c r="Y52" s="23" t="str">
        <f>IFERROR(VLOOKUP(AT52,'#Input Lists#'!$L$3:$AH$833,5,FALSE)," ")</f>
        <v xml:space="preserve"> </v>
      </c>
      <c r="Z52" s="206" t="str">
        <f>IFERROR(VLOOKUP(AT52,'#Input Lists#'!$L$3:$AH$833,9,FALSE)," ")</f>
        <v xml:space="preserve"> </v>
      </c>
      <c r="AA52" s="119" t="s">
        <v>1527</v>
      </c>
      <c r="AB52" s="120"/>
      <c r="AC52" s="123"/>
      <c r="AD52" s="123"/>
      <c r="AE52" s="123"/>
      <c r="AF52" s="123"/>
      <c r="AG52" s="123"/>
      <c r="AH52" s="123"/>
      <c r="AI52" s="123"/>
      <c r="AJ52" s="123"/>
      <c r="AK52" s="123"/>
      <c r="AL52" s="123"/>
      <c r="AM52" s="123"/>
      <c r="AN52" s="123"/>
      <c r="AO52" s="123"/>
      <c r="AP52" s="120"/>
      <c r="AQ52" s="125" t="str">
        <f>IFERROR(VLOOKUP(G52,'#Location List#'!$C$3:$D$150,2,FALSE),"")</f>
        <v/>
      </c>
      <c r="AR52" s="125" t="str">
        <f>IFERROR(VLOOKUP(F52,'#Location List#'!$Q$3:$R$1154,2,FALSE),"")</f>
        <v/>
      </c>
      <c r="AS52" s="125" t="str">
        <f>IFERROR(VLOOKUP(V52,'#Input Lists#'!$B$3:$D$46,3,FALSE),"")</f>
        <v/>
      </c>
      <c r="AT52" s="125" t="str">
        <f>IFERROR(VLOOKUP(CONCATENATE(V52," ",W52),'#Input Lists#'!$K$3:$L$827,2,FALSE),"")</f>
        <v/>
      </c>
      <c r="AU52" s="125">
        <f>IFERROR(VLOOKUP(AA52,'#Input Lists#'!$BU$3:$BV$8,2,FALSE),"")</f>
        <v>1</v>
      </c>
      <c r="AV52" s="118" t="str">
        <f>IFERROR(VLOOKUP(AB52,'#Input Lists#'!$BO$3:$BP$9,2,FALSE),"")</f>
        <v/>
      </c>
      <c r="AW52" s="118">
        <f>IFERROR(VLOOKUP(AC52,'#Input Lists#'!$BL$3:$BM$7,2,FALSE),"")</f>
        <v>1</v>
      </c>
      <c r="AX52" s="52" t="e">
        <f>VLOOKUP(AQ52,'#Location List#'!$D$3:$K$150,4,FALSE)</f>
        <v>#N/A</v>
      </c>
      <c r="AY52" s="273" t="e">
        <f>VLOOKUP(AX52,'#Location List#'!$Z$3:$AA$13,2,FALSE)</f>
        <v>#N/A</v>
      </c>
      <c r="AZ52" s="126" t="e">
        <f>VLOOKUP($AT52,'#Input Lists#'!$L$3:$S$1033,6,FALSE)</f>
        <v>#N/A</v>
      </c>
      <c r="BA52" s="239" t="e">
        <f>VLOOKUP($AT52,'#Input Lists#'!$L$3:$S$833,7,FALSE)</f>
        <v>#N/A</v>
      </c>
      <c r="BB52" s="239" t="e">
        <f>VLOOKUP($AT52,'#Input Lists#'!$L$3:$S$833,8,FALSE)</f>
        <v>#N/A</v>
      </c>
      <c r="BC52" s="91" t="str">
        <f t="shared" si="8"/>
        <v/>
      </c>
      <c r="BD52" s="91" t="str">
        <f t="shared" si="9"/>
        <v/>
      </c>
      <c r="BE52" s="15" t="str">
        <f t="shared" si="10"/>
        <v/>
      </c>
      <c r="BF52" s="92" t="str">
        <f t="shared" si="11"/>
        <v>No Sighting Date</v>
      </c>
    </row>
    <row r="53" spans="1:58" x14ac:dyDescent="0.25">
      <c r="A53" s="118">
        <v>48</v>
      </c>
      <c r="B53" s="119"/>
      <c r="C53" s="120"/>
      <c r="D53" s="121"/>
      <c r="E53" s="121"/>
      <c r="F53" s="236"/>
      <c r="G53" s="122" t="str">
        <f>IFERROR(VLOOKUP(F53,'#Location List#'!$U$3:$V$1154,2,FALSE),"")</f>
        <v/>
      </c>
      <c r="H53" s="120"/>
      <c r="I53" s="120"/>
      <c r="J53" s="120"/>
      <c r="K53" s="120"/>
      <c r="L53" s="120"/>
      <c r="M53" s="120"/>
      <c r="N53" s="120"/>
      <c r="O53" s="120"/>
      <c r="P53" s="120"/>
      <c r="Q53" s="120"/>
      <c r="R53" s="120"/>
      <c r="S53" s="120"/>
      <c r="T53" s="205">
        <f t="shared" si="6"/>
        <v>0</v>
      </c>
      <c r="U53" s="205">
        <f t="shared" si="7"/>
        <v>0</v>
      </c>
      <c r="V53" s="210"/>
      <c r="W53" s="210"/>
      <c r="X53" s="23" t="str">
        <f>IFERROR(VLOOKUP(AT53,'#Input Lists#'!$L$3:$AH$833,3,FALSE)," ")</f>
        <v xml:space="preserve"> </v>
      </c>
      <c r="Y53" s="23" t="str">
        <f>IFERROR(VLOOKUP(AT53,'#Input Lists#'!$L$3:$AH$833,5,FALSE)," ")</f>
        <v xml:space="preserve"> </v>
      </c>
      <c r="Z53" s="206" t="str">
        <f>IFERROR(VLOOKUP(AT53,'#Input Lists#'!$L$3:$AH$833,9,FALSE)," ")</f>
        <v xml:space="preserve"> </v>
      </c>
      <c r="AA53" s="119" t="s">
        <v>1527</v>
      </c>
      <c r="AB53" s="120"/>
      <c r="AC53" s="123"/>
      <c r="AD53" s="123"/>
      <c r="AE53" s="123"/>
      <c r="AF53" s="123"/>
      <c r="AG53" s="123"/>
      <c r="AH53" s="123"/>
      <c r="AI53" s="123"/>
      <c r="AJ53" s="123"/>
      <c r="AK53" s="123"/>
      <c r="AL53" s="123"/>
      <c r="AM53" s="123"/>
      <c r="AN53" s="123"/>
      <c r="AO53" s="123"/>
      <c r="AP53" s="120"/>
      <c r="AQ53" s="125" t="str">
        <f>IFERROR(VLOOKUP(G53,'#Location List#'!$C$3:$D$150,2,FALSE),"")</f>
        <v/>
      </c>
      <c r="AR53" s="125" t="str">
        <f>IFERROR(VLOOKUP(F53,'#Location List#'!$Q$3:$R$1154,2,FALSE),"")</f>
        <v/>
      </c>
      <c r="AS53" s="125" t="str">
        <f>IFERROR(VLOOKUP(V53,'#Input Lists#'!$B$3:$D$46,3,FALSE),"")</f>
        <v/>
      </c>
      <c r="AT53" s="125" t="str">
        <f>IFERROR(VLOOKUP(CONCATENATE(V53," ",W53),'#Input Lists#'!$K$3:$L$827,2,FALSE),"")</f>
        <v/>
      </c>
      <c r="AU53" s="125">
        <f>IFERROR(VLOOKUP(AA53,'#Input Lists#'!$BU$3:$BV$8,2,FALSE),"")</f>
        <v>1</v>
      </c>
      <c r="AV53" s="118" t="str">
        <f>IFERROR(VLOOKUP(AB53,'#Input Lists#'!$BO$3:$BP$9,2,FALSE),"")</f>
        <v/>
      </c>
      <c r="AW53" s="118">
        <f>IFERROR(VLOOKUP(AC53,'#Input Lists#'!$BL$3:$BM$7,2,FALSE),"")</f>
        <v>1</v>
      </c>
      <c r="AX53" s="52" t="e">
        <f>VLOOKUP(AQ53,'#Location List#'!$D$3:$K$150,4,FALSE)</f>
        <v>#N/A</v>
      </c>
      <c r="AY53" s="273" t="e">
        <f>VLOOKUP(AX53,'#Location List#'!$Z$3:$AA$13,2,FALSE)</f>
        <v>#N/A</v>
      </c>
      <c r="AZ53" s="126" t="e">
        <f>VLOOKUP($AT53,'#Input Lists#'!$L$3:$S$1033,6,FALSE)</f>
        <v>#N/A</v>
      </c>
      <c r="BA53" s="239" t="e">
        <f>VLOOKUP($AT53,'#Input Lists#'!$L$3:$S$833,7,FALSE)</f>
        <v>#N/A</v>
      </c>
      <c r="BB53" s="239" t="e">
        <f>VLOOKUP($AT53,'#Input Lists#'!$L$3:$S$833,8,FALSE)</f>
        <v>#N/A</v>
      </c>
      <c r="BC53" s="91" t="str">
        <f t="shared" si="8"/>
        <v/>
      </c>
      <c r="BD53" s="91" t="str">
        <f t="shared" si="9"/>
        <v/>
      </c>
      <c r="BE53" s="15" t="str">
        <f t="shared" si="10"/>
        <v/>
      </c>
      <c r="BF53" s="92" t="str">
        <f t="shared" si="11"/>
        <v>No Sighting Date</v>
      </c>
    </row>
    <row r="54" spans="1:58" x14ac:dyDescent="0.25">
      <c r="A54" s="118">
        <v>49</v>
      </c>
      <c r="B54" s="119"/>
      <c r="C54" s="120"/>
      <c r="D54" s="121"/>
      <c r="E54" s="121"/>
      <c r="F54" s="236"/>
      <c r="G54" s="122" t="str">
        <f>IFERROR(VLOOKUP(F54,'#Location List#'!$U$3:$V$1154,2,FALSE),"")</f>
        <v/>
      </c>
      <c r="H54" s="120"/>
      <c r="I54" s="120"/>
      <c r="J54" s="120"/>
      <c r="K54" s="120"/>
      <c r="L54" s="120"/>
      <c r="M54" s="120"/>
      <c r="N54" s="120"/>
      <c r="O54" s="120"/>
      <c r="P54" s="120"/>
      <c r="Q54" s="120"/>
      <c r="R54" s="120"/>
      <c r="S54" s="120"/>
      <c r="T54" s="205">
        <f t="shared" si="6"/>
        <v>0</v>
      </c>
      <c r="U54" s="205">
        <f t="shared" si="7"/>
        <v>0</v>
      </c>
      <c r="V54" s="210"/>
      <c r="W54" s="210"/>
      <c r="X54" s="23" t="str">
        <f>IFERROR(VLOOKUP(AT54,'#Input Lists#'!$L$3:$AH$833,3,FALSE)," ")</f>
        <v xml:space="preserve"> </v>
      </c>
      <c r="Y54" s="23" t="str">
        <f>IFERROR(VLOOKUP(AT54,'#Input Lists#'!$L$3:$AH$833,5,FALSE)," ")</f>
        <v xml:space="preserve"> </v>
      </c>
      <c r="Z54" s="206" t="str">
        <f>IFERROR(VLOOKUP(AT54,'#Input Lists#'!$L$3:$AH$833,9,FALSE)," ")</f>
        <v xml:space="preserve"> </v>
      </c>
      <c r="AA54" s="119" t="s">
        <v>1527</v>
      </c>
      <c r="AB54" s="120"/>
      <c r="AC54" s="123"/>
      <c r="AD54" s="123"/>
      <c r="AE54" s="123"/>
      <c r="AF54" s="123"/>
      <c r="AG54" s="123"/>
      <c r="AH54" s="123"/>
      <c r="AI54" s="123"/>
      <c r="AJ54" s="123"/>
      <c r="AK54" s="123"/>
      <c r="AL54" s="123"/>
      <c r="AM54" s="123"/>
      <c r="AN54" s="123"/>
      <c r="AO54" s="123"/>
      <c r="AP54" s="120"/>
      <c r="AQ54" s="125" t="str">
        <f>IFERROR(VLOOKUP(G54,'#Location List#'!$C$3:$D$150,2,FALSE),"")</f>
        <v/>
      </c>
      <c r="AR54" s="125" t="str">
        <f>IFERROR(VLOOKUP(F54,'#Location List#'!$Q$3:$R$1154,2,FALSE),"")</f>
        <v/>
      </c>
      <c r="AS54" s="125" t="str">
        <f>IFERROR(VLOOKUP(V54,'#Input Lists#'!$B$3:$D$46,3,FALSE),"")</f>
        <v/>
      </c>
      <c r="AT54" s="125" t="str">
        <f>IFERROR(VLOOKUP(CONCATENATE(V54," ",W54),'#Input Lists#'!$K$3:$L$827,2,FALSE),"")</f>
        <v/>
      </c>
      <c r="AU54" s="125">
        <f>IFERROR(VLOOKUP(AA54,'#Input Lists#'!$BU$3:$BV$8,2,FALSE),"")</f>
        <v>1</v>
      </c>
      <c r="AV54" s="118" t="str">
        <f>IFERROR(VLOOKUP(AB54,'#Input Lists#'!$BO$3:$BP$9,2,FALSE),"")</f>
        <v/>
      </c>
      <c r="AW54" s="118">
        <f>IFERROR(VLOOKUP(AC54,'#Input Lists#'!$BL$3:$BM$7,2,FALSE),"")</f>
        <v>1</v>
      </c>
      <c r="AX54" s="52" t="e">
        <f>VLOOKUP(AQ54,'#Location List#'!$D$3:$K$150,4,FALSE)</f>
        <v>#N/A</v>
      </c>
      <c r="AY54" s="273" t="e">
        <f>VLOOKUP(AX54,'#Location List#'!$Z$3:$AA$13,2,FALSE)</f>
        <v>#N/A</v>
      </c>
      <c r="AZ54" s="126" t="e">
        <f>VLOOKUP($AT54,'#Input Lists#'!$L$3:$S$1033,6,FALSE)</f>
        <v>#N/A</v>
      </c>
      <c r="BA54" s="239" t="e">
        <f>VLOOKUP($AT54,'#Input Lists#'!$L$3:$S$833,7,FALSE)</f>
        <v>#N/A</v>
      </c>
      <c r="BB54" s="239" t="e">
        <f>VLOOKUP($AT54,'#Input Lists#'!$L$3:$S$833,8,FALSE)</f>
        <v>#N/A</v>
      </c>
      <c r="BC54" s="91" t="str">
        <f t="shared" si="8"/>
        <v/>
      </c>
      <c r="BD54" s="91" t="str">
        <f t="shared" si="9"/>
        <v/>
      </c>
      <c r="BE54" s="15" t="str">
        <f t="shared" si="10"/>
        <v/>
      </c>
      <c r="BF54" s="92" t="str">
        <f t="shared" si="11"/>
        <v>No Sighting Date</v>
      </c>
    </row>
    <row r="55" spans="1:58" x14ac:dyDescent="0.25">
      <c r="A55" s="118">
        <v>50</v>
      </c>
      <c r="B55" s="119"/>
      <c r="C55" s="120"/>
      <c r="D55" s="121"/>
      <c r="E55" s="121"/>
      <c r="F55" s="236"/>
      <c r="G55" s="122" t="str">
        <f>IFERROR(VLOOKUP(F55,'#Location List#'!$U$3:$V$1154,2,FALSE),"")</f>
        <v/>
      </c>
      <c r="H55" s="120"/>
      <c r="I55" s="120"/>
      <c r="J55" s="120"/>
      <c r="K55" s="120"/>
      <c r="L55" s="120"/>
      <c r="M55" s="120"/>
      <c r="N55" s="120"/>
      <c r="O55" s="120"/>
      <c r="P55" s="120"/>
      <c r="Q55" s="120"/>
      <c r="R55" s="120"/>
      <c r="S55" s="120"/>
      <c r="T55" s="205">
        <f t="shared" si="6"/>
        <v>0</v>
      </c>
      <c r="U55" s="205">
        <f t="shared" si="7"/>
        <v>0</v>
      </c>
      <c r="V55" s="210"/>
      <c r="W55" s="210"/>
      <c r="X55" s="23" t="str">
        <f>IFERROR(VLOOKUP(AT55,'#Input Lists#'!$L$3:$AH$833,3,FALSE)," ")</f>
        <v xml:space="preserve"> </v>
      </c>
      <c r="Y55" s="23" t="str">
        <f>IFERROR(VLOOKUP(AT55,'#Input Lists#'!$L$3:$AH$833,5,FALSE)," ")</f>
        <v xml:space="preserve"> </v>
      </c>
      <c r="Z55" s="206" t="str">
        <f>IFERROR(VLOOKUP(AT55,'#Input Lists#'!$L$3:$AH$833,9,FALSE)," ")</f>
        <v xml:space="preserve"> </v>
      </c>
      <c r="AA55" s="119" t="s">
        <v>1527</v>
      </c>
      <c r="AB55" s="120"/>
      <c r="AC55" s="123"/>
      <c r="AD55" s="123"/>
      <c r="AE55" s="123"/>
      <c r="AF55" s="123"/>
      <c r="AG55" s="123"/>
      <c r="AH55" s="123"/>
      <c r="AI55" s="123"/>
      <c r="AJ55" s="123"/>
      <c r="AK55" s="123"/>
      <c r="AL55" s="123"/>
      <c r="AM55" s="123"/>
      <c r="AN55" s="123"/>
      <c r="AO55" s="123"/>
      <c r="AP55" s="120"/>
      <c r="AQ55" s="125" t="str">
        <f>IFERROR(VLOOKUP(G55,'#Location List#'!$C$3:$D$150,2,FALSE),"")</f>
        <v/>
      </c>
      <c r="AR55" s="125" t="str">
        <f>IFERROR(VLOOKUP(F55,'#Location List#'!$Q$3:$R$1154,2,FALSE),"")</f>
        <v/>
      </c>
      <c r="AS55" s="125" t="str">
        <f>IFERROR(VLOOKUP(V55,'#Input Lists#'!$B$3:$D$46,3,FALSE),"")</f>
        <v/>
      </c>
      <c r="AT55" s="125" t="str">
        <f>IFERROR(VLOOKUP(CONCATENATE(V55," ",W55),'#Input Lists#'!$K$3:$L$827,2,FALSE),"")</f>
        <v/>
      </c>
      <c r="AU55" s="125">
        <f>IFERROR(VLOOKUP(AA55,'#Input Lists#'!$BU$3:$BV$8,2,FALSE),"")</f>
        <v>1</v>
      </c>
      <c r="AV55" s="118" t="str">
        <f>IFERROR(VLOOKUP(AB55,'#Input Lists#'!$BO$3:$BP$9,2,FALSE),"")</f>
        <v/>
      </c>
      <c r="AW55" s="118">
        <f>IFERROR(VLOOKUP(AC55,'#Input Lists#'!$BL$3:$BM$7,2,FALSE),"")</f>
        <v>1</v>
      </c>
      <c r="AX55" s="52" t="e">
        <f>VLOOKUP(AQ55,'#Location List#'!$D$3:$K$150,4,FALSE)</f>
        <v>#N/A</v>
      </c>
      <c r="AY55" s="273" t="e">
        <f>VLOOKUP(AX55,'#Location List#'!$Z$3:$AA$13,2,FALSE)</f>
        <v>#N/A</v>
      </c>
      <c r="AZ55" s="126" t="e">
        <f>VLOOKUP($AT55,'#Input Lists#'!$L$3:$S$1033,6,FALSE)</f>
        <v>#N/A</v>
      </c>
      <c r="BA55" s="239" t="e">
        <f>VLOOKUP($AT55,'#Input Lists#'!$L$3:$S$833,7,FALSE)</f>
        <v>#N/A</v>
      </c>
      <c r="BB55" s="239" t="e">
        <f>VLOOKUP($AT55,'#Input Lists#'!$L$3:$S$833,8,FALSE)</f>
        <v>#N/A</v>
      </c>
      <c r="BC55" s="91" t="str">
        <f t="shared" si="8"/>
        <v/>
      </c>
      <c r="BD55" s="91" t="str">
        <f t="shared" si="9"/>
        <v/>
      </c>
      <c r="BE55" s="15" t="str">
        <f t="shared" si="10"/>
        <v/>
      </c>
      <c r="BF55" s="92" t="str">
        <f t="shared" si="11"/>
        <v>No Sighting Date</v>
      </c>
    </row>
    <row r="56" spans="1:58" x14ac:dyDescent="0.25">
      <c r="A56" s="118">
        <v>51</v>
      </c>
      <c r="B56" s="119"/>
      <c r="C56" s="120"/>
      <c r="D56" s="121"/>
      <c r="E56" s="121"/>
      <c r="F56" s="236"/>
      <c r="G56" s="122" t="str">
        <f>IFERROR(VLOOKUP(F56,'#Location List#'!$U$3:$V$1154,2,FALSE),"")</f>
        <v/>
      </c>
      <c r="H56" s="120"/>
      <c r="I56" s="120"/>
      <c r="J56" s="120"/>
      <c r="K56" s="120"/>
      <c r="L56" s="120"/>
      <c r="M56" s="120"/>
      <c r="N56" s="120"/>
      <c r="O56" s="120"/>
      <c r="P56" s="120"/>
      <c r="Q56" s="120"/>
      <c r="R56" s="120"/>
      <c r="S56" s="120"/>
      <c r="T56" s="205">
        <f t="shared" si="6"/>
        <v>0</v>
      </c>
      <c r="U56" s="205">
        <f t="shared" si="7"/>
        <v>0</v>
      </c>
      <c r="V56" s="210"/>
      <c r="W56" s="210"/>
      <c r="X56" s="23" t="str">
        <f>IFERROR(VLOOKUP(AT56,'#Input Lists#'!$L$3:$AH$833,3,FALSE)," ")</f>
        <v xml:space="preserve"> </v>
      </c>
      <c r="Y56" s="23" t="str">
        <f>IFERROR(VLOOKUP(AT56,'#Input Lists#'!$L$3:$AH$833,5,FALSE)," ")</f>
        <v xml:space="preserve"> </v>
      </c>
      <c r="Z56" s="206" t="str">
        <f>IFERROR(VLOOKUP(AT56,'#Input Lists#'!$L$3:$AH$833,9,FALSE)," ")</f>
        <v xml:space="preserve"> </v>
      </c>
      <c r="AA56" s="119" t="s">
        <v>1527</v>
      </c>
      <c r="AB56" s="120"/>
      <c r="AC56" s="123"/>
      <c r="AD56" s="123"/>
      <c r="AE56" s="123"/>
      <c r="AF56" s="123"/>
      <c r="AG56" s="123"/>
      <c r="AH56" s="123"/>
      <c r="AI56" s="123"/>
      <c r="AJ56" s="123"/>
      <c r="AK56" s="123"/>
      <c r="AL56" s="123"/>
      <c r="AM56" s="123"/>
      <c r="AN56" s="123"/>
      <c r="AO56" s="123"/>
      <c r="AP56" s="120"/>
      <c r="AQ56" s="125" t="str">
        <f>IFERROR(VLOOKUP(G56,'#Location List#'!$C$3:$D$150,2,FALSE),"")</f>
        <v/>
      </c>
      <c r="AR56" s="125" t="str">
        <f>IFERROR(VLOOKUP(F56,'#Location List#'!$Q$3:$R$1154,2,FALSE),"")</f>
        <v/>
      </c>
      <c r="AS56" s="125" t="str">
        <f>IFERROR(VLOOKUP(V56,'#Input Lists#'!$B$3:$D$46,3,FALSE),"")</f>
        <v/>
      </c>
      <c r="AT56" s="125" t="str">
        <f>IFERROR(VLOOKUP(CONCATENATE(V56," ",W56),'#Input Lists#'!$K$3:$L$827,2,FALSE),"")</f>
        <v/>
      </c>
      <c r="AU56" s="125">
        <f>IFERROR(VLOOKUP(AA56,'#Input Lists#'!$BU$3:$BV$8,2,FALSE),"")</f>
        <v>1</v>
      </c>
      <c r="AV56" s="118" t="str">
        <f>IFERROR(VLOOKUP(AB56,'#Input Lists#'!$BO$3:$BP$9,2,FALSE),"")</f>
        <v/>
      </c>
      <c r="AW56" s="118">
        <f>IFERROR(VLOOKUP(AC56,'#Input Lists#'!$BL$3:$BM$7,2,FALSE),"")</f>
        <v>1</v>
      </c>
      <c r="AX56" s="52" t="e">
        <f>VLOOKUP(AQ56,'#Location List#'!$D$3:$K$150,4,FALSE)</f>
        <v>#N/A</v>
      </c>
      <c r="AY56" s="273" t="e">
        <f>VLOOKUP(AX56,'#Location List#'!$Z$3:$AA$13,2,FALSE)</f>
        <v>#N/A</v>
      </c>
      <c r="AZ56" s="126" t="e">
        <f>VLOOKUP($AT56,'#Input Lists#'!$L$3:$S$1033,6,FALSE)</f>
        <v>#N/A</v>
      </c>
      <c r="BA56" s="239" t="e">
        <f>VLOOKUP($AT56,'#Input Lists#'!$L$3:$S$833,7,FALSE)</f>
        <v>#N/A</v>
      </c>
      <c r="BB56" s="239" t="e">
        <f>VLOOKUP($AT56,'#Input Lists#'!$L$3:$S$833,8,FALSE)</f>
        <v>#N/A</v>
      </c>
      <c r="BC56" s="91" t="str">
        <f t="shared" si="8"/>
        <v/>
      </c>
      <c r="BD56" s="91" t="str">
        <f t="shared" si="9"/>
        <v/>
      </c>
      <c r="BE56" s="15" t="str">
        <f t="shared" si="10"/>
        <v/>
      </c>
      <c r="BF56" s="92" t="str">
        <f t="shared" si="11"/>
        <v>No Sighting Date</v>
      </c>
    </row>
    <row r="57" spans="1:58" x14ac:dyDescent="0.25">
      <c r="A57" s="118">
        <v>52</v>
      </c>
      <c r="B57" s="119"/>
      <c r="C57" s="120"/>
      <c r="D57" s="121"/>
      <c r="E57" s="121"/>
      <c r="F57" s="236"/>
      <c r="G57" s="122" t="str">
        <f>IFERROR(VLOOKUP(F57,'#Location List#'!$U$3:$V$1154,2,FALSE),"")</f>
        <v/>
      </c>
      <c r="H57" s="120"/>
      <c r="I57" s="120"/>
      <c r="J57" s="120"/>
      <c r="K57" s="120"/>
      <c r="L57" s="120"/>
      <c r="M57" s="120"/>
      <c r="N57" s="120"/>
      <c r="O57" s="120"/>
      <c r="P57" s="120"/>
      <c r="Q57" s="120"/>
      <c r="R57" s="120"/>
      <c r="S57" s="120"/>
      <c r="T57" s="205">
        <f t="shared" si="6"/>
        <v>0</v>
      </c>
      <c r="U57" s="205">
        <f t="shared" si="7"/>
        <v>0</v>
      </c>
      <c r="V57" s="210"/>
      <c r="W57" s="210"/>
      <c r="X57" s="23" t="str">
        <f>IFERROR(VLOOKUP(AT57,'#Input Lists#'!$L$3:$AH$833,3,FALSE)," ")</f>
        <v xml:space="preserve"> </v>
      </c>
      <c r="Y57" s="23" t="str">
        <f>IFERROR(VLOOKUP(AT57,'#Input Lists#'!$L$3:$AH$833,5,FALSE)," ")</f>
        <v xml:space="preserve"> </v>
      </c>
      <c r="Z57" s="206" t="str">
        <f>IFERROR(VLOOKUP(AT57,'#Input Lists#'!$L$3:$AH$833,9,FALSE)," ")</f>
        <v xml:space="preserve"> </v>
      </c>
      <c r="AA57" s="119" t="s">
        <v>1527</v>
      </c>
      <c r="AB57" s="120"/>
      <c r="AC57" s="123"/>
      <c r="AD57" s="123"/>
      <c r="AE57" s="123"/>
      <c r="AF57" s="123"/>
      <c r="AG57" s="123"/>
      <c r="AH57" s="123"/>
      <c r="AI57" s="123"/>
      <c r="AJ57" s="123"/>
      <c r="AK57" s="123"/>
      <c r="AL57" s="123"/>
      <c r="AM57" s="123"/>
      <c r="AN57" s="123"/>
      <c r="AO57" s="123"/>
      <c r="AP57" s="120"/>
      <c r="AQ57" s="125" t="str">
        <f>IFERROR(VLOOKUP(G57,'#Location List#'!$C$3:$D$150,2,FALSE),"")</f>
        <v/>
      </c>
      <c r="AR57" s="125" t="str">
        <f>IFERROR(VLOOKUP(F57,'#Location List#'!$Q$3:$R$1154,2,FALSE),"")</f>
        <v/>
      </c>
      <c r="AS57" s="125" t="str">
        <f>IFERROR(VLOOKUP(V57,'#Input Lists#'!$B$3:$D$46,3,FALSE),"")</f>
        <v/>
      </c>
      <c r="AT57" s="125" t="str">
        <f>IFERROR(VLOOKUP(CONCATENATE(V57," ",W57),'#Input Lists#'!$K$3:$L$827,2,FALSE),"")</f>
        <v/>
      </c>
      <c r="AU57" s="125">
        <f>IFERROR(VLOOKUP(AA57,'#Input Lists#'!$BU$3:$BV$8,2,FALSE),"")</f>
        <v>1</v>
      </c>
      <c r="AV57" s="118" t="str">
        <f>IFERROR(VLOOKUP(AB57,'#Input Lists#'!$BO$3:$BP$9,2,FALSE),"")</f>
        <v/>
      </c>
      <c r="AW57" s="118">
        <f>IFERROR(VLOOKUP(AC57,'#Input Lists#'!$BL$3:$BM$7,2,FALSE),"")</f>
        <v>1</v>
      </c>
      <c r="AX57" s="52" t="e">
        <f>VLOOKUP(AQ57,'#Location List#'!$D$3:$K$150,4,FALSE)</f>
        <v>#N/A</v>
      </c>
      <c r="AY57" s="273" t="e">
        <f>VLOOKUP(AX57,'#Location List#'!$Z$3:$AA$13,2,FALSE)</f>
        <v>#N/A</v>
      </c>
      <c r="AZ57" s="126" t="e">
        <f>VLOOKUP($AT57,'#Input Lists#'!$L$3:$S$1033,6,FALSE)</f>
        <v>#N/A</v>
      </c>
      <c r="BA57" s="239" t="e">
        <f>VLOOKUP($AT57,'#Input Lists#'!$L$3:$S$833,7,FALSE)</f>
        <v>#N/A</v>
      </c>
      <c r="BB57" s="239" t="e">
        <f>VLOOKUP($AT57,'#Input Lists#'!$L$3:$S$833,8,FALSE)</f>
        <v>#N/A</v>
      </c>
      <c r="BC57" s="91" t="str">
        <f t="shared" si="8"/>
        <v/>
      </c>
      <c r="BD57" s="91" t="str">
        <f t="shared" si="9"/>
        <v/>
      </c>
      <c r="BE57" s="15" t="str">
        <f t="shared" si="10"/>
        <v/>
      </c>
      <c r="BF57" s="92" t="str">
        <f t="shared" si="11"/>
        <v>No Sighting Date</v>
      </c>
    </row>
    <row r="58" spans="1:58" x14ac:dyDescent="0.25">
      <c r="A58" s="118">
        <v>53</v>
      </c>
      <c r="B58" s="119"/>
      <c r="C58" s="120"/>
      <c r="D58" s="121"/>
      <c r="E58" s="121"/>
      <c r="F58" s="236"/>
      <c r="G58" s="122" t="str">
        <f>IFERROR(VLOOKUP(F58,'#Location List#'!$U$3:$V$1154,2,FALSE),"")</f>
        <v/>
      </c>
      <c r="H58" s="120"/>
      <c r="I58" s="120"/>
      <c r="J58" s="120"/>
      <c r="K58" s="120"/>
      <c r="L58" s="120"/>
      <c r="M58" s="120"/>
      <c r="N58" s="120"/>
      <c r="O58" s="120"/>
      <c r="P58" s="120"/>
      <c r="Q58" s="120"/>
      <c r="R58" s="120"/>
      <c r="S58" s="120"/>
      <c r="T58" s="205">
        <f t="shared" si="6"/>
        <v>0</v>
      </c>
      <c r="U58" s="205">
        <f t="shared" si="7"/>
        <v>0</v>
      </c>
      <c r="V58" s="210"/>
      <c r="W58" s="210"/>
      <c r="X58" s="23" t="str">
        <f>IFERROR(VLOOKUP(AT58,'#Input Lists#'!$L$3:$AH$833,3,FALSE)," ")</f>
        <v xml:space="preserve"> </v>
      </c>
      <c r="Y58" s="23" t="str">
        <f>IFERROR(VLOOKUP(AT58,'#Input Lists#'!$L$3:$AH$833,5,FALSE)," ")</f>
        <v xml:space="preserve"> </v>
      </c>
      <c r="Z58" s="206" t="str">
        <f>IFERROR(VLOOKUP(AT58,'#Input Lists#'!$L$3:$AH$833,9,FALSE)," ")</f>
        <v xml:space="preserve"> </v>
      </c>
      <c r="AA58" s="119" t="s">
        <v>1527</v>
      </c>
      <c r="AB58" s="120"/>
      <c r="AC58" s="123"/>
      <c r="AD58" s="123"/>
      <c r="AE58" s="123"/>
      <c r="AF58" s="123"/>
      <c r="AG58" s="123"/>
      <c r="AH58" s="123"/>
      <c r="AI58" s="123"/>
      <c r="AJ58" s="123"/>
      <c r="AK58" s="123"/>
      <c r="AL58" s="123"/>
      <c r="AM58" s="123"/>
      <c r="AN58" s="123"/>
      <c r="AO58" s="123"/>
      <c r="AP58" s="120"/>
      <c r="AQ58" s="125" t="str">
        <f>IFERROR(VLOOKUP(G58,'#Location List#'!$C$3:$D$150,2,FALSE),"")</f>
        <v/>
      </c>
      <c r="AR58" s="125" t="str">
        <f>IFERROR(VLOOKUP(F58,'#Location List#'!$Q$3:$R$1154,2,FALSE),"")</f>
        <v/>
      </c>
      <c r="AS58" s="125" t="str">
        <f>IFERROR(VLOOKUP(V58,'#Input Lists#'!$B$3:$D$46,3,FALSE),"")</f>
        <v/>
      </c>
      <c r="AT58" s="125" t="str">
        <f>IFERROR(VLOOKUP(CONCATENATE(V58," ",W58),'#Input Lists#'!$K$3:$L$827,2,FALSE),"")</f>
        <v/>
      </c>
      <c r="AU58" s="125">
        <f>IFERROR(VLOOKUP(AA58,'#Input Lists#'!$BU$3:$BV$8,2,FALSE),"")</f>
        <v>1</v>
      </c>
      <c r="AV58" s="118" t="str">
        <f>IFERROR(VLOOKUP(AB58,'#Input Lists#'!$BO$3:$BP$9,2,FALSE),"")</f>
        <v/>
      </c>
      <c r="AW58" s="118">
        <f>IFERROR(VLOOKUP(AC58,'#Input Lists#'!$BL$3:$BM$7,2,FALSE),"")</f>
        <v>1</v>
      </c>
      <c r="AX58" s="52" t="e">
        <f>VLOOKUP(AQ58,'#Location List#'!$D$3:$K$150,4,FALSE)</f>
        <v>#N/A</v>
      </c>
      <c r="AY58" s="273" t="e">
        <f>VLOOKUP(AX58,'#Location List#'!$Z$3:$AA$13,2,FALSE)</f>
        <v>#N/A</v>
      </c>
      <c r="AZ58" s="126" t="e">
        <f>VLOOKUP($AT58,'#Input Lists#'!$L$3:$S$1033,6,FALSE)</f>
        <v>#N/A</v>
      </c>
      <c r="BA58" s="239" t="e">
        <f>VLOOKUP($AT58,'#Input Lists#'!$L$3:$S$833,7,FALSE)</f>
        <v>#N/A</v>
      </c>
      <c r="BB58" s="239" t="e">
        <f>VLOOKUP($AT58,'#Input Lists#'!$L$3:$S$833,8,FALSE)</f>
        <v>#N/A</v>
      </c>
      <c r="BC58" s="91" t="str">
        <f t="shared" si="8"/>
        <v/>
      </c>
      <c r="BD58" s="91" t="str">
        <f t="shared" si="9"/>
        <v/>
      </c>
      <c r="BE58" s="15" t="str">
        <f t="shared" si="10"/>
        <v/>
      </c>
      <c r="BF58" s="92" t="str">
        <f t="shared" si="11"/>
        <v>No Sighting Date</v>
      </c>
    </row>
    <row r="59" spans="1:58" x14ac:dyDescent="0.25">
      <c r="A59" s="118">
        <v>54</v>
      </c>
      <c r="B59" s="119"/>
      <c r="C59" s="120"/>
      <c r="D59" s="121"/>
      <c r="E59" s="121"/>
      <c r="F59" s="236"/>
      <c r="G59" s="122" t="str">
        <f>IFERROR(VLOOKUP(F59,'#Location List#'!$U$3:$V$1154,2,FALSE),"")</f>
        <v/>
      </c>
      <c r="H59" s="120"/>
      <c r="I59" s="120"/>
      <c r="J59" s="120"/>
      <c r="K59" s="120"/>
      <c r="L59" s="120"/>
      <c r="M59" s="120"/>
      <c r="N59" s="120"/>
      <c r="O59" s="120"/>
      <c r="P59" s="120"/>
      <c r="Q59" s="120"/>
      <c r="R59" s="120"/>
      <c r="S59" s="120"/>
      <c r="T59" s="205">
        <f t="shared" si="6"/>
        <v>0</v>
      </c>
      <c r="U59" s="205">
        <f t="shared" si="7"/>
        <v>0</v>
      </c>
      <c r="V59" s="210"/>
      <c r="W59" s="210"/>
      <c r="X59" s="23" t="str">
        <f>IFERROR(VLOOKUP(AT59,'#Input Lists#'!$L$3:$AH$833,3,FALSE)," ")</f>
        <v xml:space="preserve"> </v>
      </c>
      <c r="Y59" s="23" t="str">
        <f>IFERROR(VLOOKUP(AT59,'#Input Lists#'!$L$3:$AH$833,5,FALSE)," ")</f>
        <v xml:space="preserve"> </v>
      </c>
      <c r="Z59" s="206" t="str">
        <f>IFERROR(VLOOKUP(AT59,'#Input Lists#'!$L$3:$AH$833,9,FALSE)," ")</f>
        <v xml:space="preserve"> </v>
      </c>
      <c r="AA59" s="119" t="s">
        <v>1527</v>
      </c>
      <c r="AB59" s="120"/>
      <c r="AC59" s="123"/>
      <c r="AD59" s="123"/>
      <c r="AE59" s="123"/>
      <c r="AF59" s="123"/>
      <c r="AG59" s="123"/>
      <c r="AH59" s="123"/>
      <c r="AI59" s="123"/>
      <c r="AJ59" s="123"/>
      <c r="AK59" s="123"/>
      <c r="AL59" s="123"/>
      <c r="AM59" s="123"/>
      <c r="AN59" s="123"/>
      <c r="AO59" s="123"/>
      <c r="AP59" s="120"/>
      <c r="AQ59" s="125" t="str">
        <f>IFERROR(VLOOKUP(G59,'#Location List#'!$C$3:$D$150,2,FALSE),"")</f>
        <v/>
      </c>
      <c r="AR59" s="125" t="str">
        <f>IFERROR(VLOOKUP(F59,'#Location List#'!$Q$3:$R$1154,2,FALSE),"")</f>
        <v/>
      </c>
      <c r="AS59" s="125" t="str">
        <f>IFERROR(VLOOKUP(V59,'#Input Lists#'!$B$3:$D$46,3,FALSE),"")</f>
        <v/>
      </c>
      <c r="AT59" s="125" t="str">
        <f>IFERROR(VLOOKUP(CONCATENATE(V59," ",W59),'#Input Lists#'!$K$3:$L$827,2,FALSE),"")</f>
        <v/>
      </c>
      <c r="AU59" s="125">
        <f>IFERROR(VLOOKUP(AA59,'#Input Lists#'!$BU$3:$BV$8,2,FALSE),"")</f>
        <v>1</v>
      </c>
      <c r="AV59" s="118" t="str">
        <f>IFERROR(VLOOKUP(AB59,'#Input Lists#'!$BO$3:$BP$9,2,FALSE),"")</f>
        <v/>
      </c>
      <c r="AW59" s="118">
        <f>IFERROR(VLOOKUP(AC59,'#Input Lists#'!$BL$3:$BM$7,2,FALSE),"")</f>
        <v>1</v>
      </c>
      <c r="AX59" s="52" t="e">
        <f>VLOOKUP(AQ59,'#Location List#'!$D$3:$K$150,4,FALSE)</f>
        <v>#N/A</v>
      </c>
      <c r="AY59" s="273" t="e">
        <f>VLOOKUP(AX59,'#Location List#'!$Z$3:$AA$13,2,FALSE)</f>
        <v>#N/A</v>
      </c>
      <c r="AZ59" s="126" t="e">
        <f>VLOOKUP($AT59,'#Input Lists#'!$L$3:$S$1033,6,FALSE)</f>
        <v>#N/A</v>
      </c>
      <c r="BA59" s="239" t="e">
        <f>VLOOKUP($AT59,'#Input Lists#'!$L$3:$S$833,7,FALSE)</f>
        <v>#N/A</v>
      </c>
      <c r="BB59" s="239" t="e">
        <f>VLOOKUP($AT59,'#Input Lists#'!$L$3:$S$833,8,FALSE)</f>
        <v>#N/A</v>
      </c>
      <c r="BC59" s="91" t="str">
        <f t="shared" si="8"/>
        <v/>
      </c>
      <c r="BD59" s="91" t="str">
        <f t="shared" si="9"/>
        <v/>
      </c>
      <c r="BE59" s="15" t="str">
        <f t="shared" si="10"/>
        <v/>
      </c>
      <c r="BF59" s="92" t="str">
        <f t="shared" si="11"/>
        <v>No Sighting Date</v>
      </c>
    </row>
    <row r="60" spans="1:58" x14ac:dyDescent="0.25">
      <c r="A60" s="118">
        <v>55</v>
      </c>
      <c r="B60" s="119"/>
      <c r="C60" s="120"/>
      <c r="D60" s="121"/>
      <c r="E60" s="121"/>
      <c r="F60" s="236"/>
      <c r="G60" s="122" t="str">
        <f>IFERROR(VLOOKUP(F60,'#Location List#'!$U$3:$V$1154,2,FALSE),"")</f>
        <v/>
      </c>
      <c r="H60" s="120"/>
      <c r="I60" s="120"/>
      <c r="J60" s="120"/>
      <c r="K60" s="120"/>
      <c r="L60" s="120"/>
      <c r="M60" s="120"/>
      <c r="N60" s="120"/>
      <c r="O60" s="120"/>
      <c r="P60" s="120"/>
      <c r="Q60" s="120"/>
      <c r="R60" s="120"/>
      <c r="S60" s="120"/>
      <c r="T60" s="205">
        <f t="shared" si="6"/>
        <v>0</v>
      </c>
      <c r="U60" s="205">
        <f t="shared" si="7"/>
        <v>0</v>
      </c>
      <c r="V60" s="210"/>
      <c r="W60" s="210"/>
      <c r="X60" s="23" t="str">
        <f>IFERROR(VLOOKUP(AT60,'#Input Lists#'!$L$3:$AH$833,3,FALSE)," ")</f>
        <v xml:space="preserve"> </v>
      </c>
      <c r="Y60" s="23" t="str">
        <f>IFERROR(VLOOKUP(AT60,'#Input Lists#'!$L$3:$AH$833,5,FALSE)," ")</f>
        <v xml:space="preserve"> </v>
      </c>
      <c r="Z60" s="206" t="str">
        <f>IFERROR(VLOOKUP(AT60,'#Input Lists#'!$L$3:$AH$833,9,FALSE)," ")</f>
        <v xml:space="preserve"> </v>
      </c>
      <c r="AA60" s="119" t="s">
        <v>1527</v>
      </c>
      <c r="AB60" s="120"/>
      <c r="AC60" s="123"/>
      <c r="AD60" s="123"/>
      <c r="AE60" s="123"/>
      <c r="AF60" s="123"/>
      <c r="AG60" s="123"/>
      <c r="AH60" s="123"/>
      <c r="AI60" s="123"/>
      <c r="AJ60" s="123"/>
      <c r="AK60" s="123"/>
      <c r="AL60" s="123"/>
      <c r="AM60" s="123"/>
      <c r="AN60" s="123"/>
      <c r="AO60" s="123"/>
      <c r="AP60" s="120"/>
      <c r="AQ60" s="125" t="str">
        <f>IFERROR(VLOOKUP(G60,'#Location List#'!$C$3:$D$150,2,FALSE),"")</f>
        <v/>
      </c>
      <c r="AR60" s="125" t="str">
        <f>IFERROR(VLOOKUP(F60,'#Location List#'!$Q$3:$R$1154,2,FALSE),"")</f>
        <v/>
      </c>
      <c r="AS60" s="125" t="str">
        <f>IFERROR(VLOOKUP(V60,'#Input Lists#'!$B$3:$D$46,3,FALSE),"")</f>
        <v/>
      </c>
      <c r="AT60" s="125" t="str">
        <f>IFERROR(VLOOKUP(CONCATENATE(V60," ",W60),'#Input Lists#'!$K$3:$L$827,2,FALSE),"")</f>
        <v/>
      </c>
      <c r="AU60" s="125">
        <f>IFERROR(VLOOKUP(AA60,'#Input Lists#'!$BU$3:$BV$8,2,FALSE),"")</f>
        <v>1</v>
      </c>
      <c r="AV60" s="118" t="str">
        <f>IFERROR(VLOOKUP(AB60,'#Input Lists#'!$BO$3:$BP$9,2,FALSE),"")</f>
        <v/>
      </c>
      <c r="AW60" s="118">
        <f>IFERROR(VLOOKUP(AC60,'#Input Lists#'!$BL$3:$BM$7,2,FALSE),"")</f>
        <v>1</v>
      </c>
      <c r="AX60" s="52" t="e">
        <f>VLOOKUP(AQ60,'#Location List#'!$D$3:$K$150,4,FALSE)</f>
        <v>#N/A</v>
      </c>
      <c r="AY60" s="273" t="e">
        <f>VLOOKUP(AX60,'#Location List#'!$Z$3:$AA$13,2,FALSE)</f>
        <v>#N/A</v>
      </c>
      <c r="AZ60" s="126" t="e">
        <f>VLOOKUP($AT60,'#Input Lists#'!$L$3:$S$1033,6,FALSE)</f>
        <v>#N/A</v>
      </c>
      <c r="BA60" s="239" t="e">
        <f>VLOOKUP($AT60,'#Input Lists#'!$L$3:$S$833,7,FALSE)</f>
        <v>#N/A</v>
      </c>
      <c r="BB60" s="239" t="e">
        <f>VLOOKUP($AT60,'#Input Lists#'!$L$3:$S$833,8,FALSE)</f>
        <v>#N/A</v>
      </c>
      <c r="BC60" s="91" t="str">
        <f t="shared" si="8"/>
        <v/>
      </c>
      <c r="BD60" s="91" t="str">
        <f t="shared" si="9"/>
        <v/>
      </c>
      <c r="BE60" s="15" t="str">
        <f t="shared" si="10"/>
        <v/>
      </c>
      <c r="BF60" s="92" t="str">
        <f t="shared" si="11"/>
        <v>No Sighting Date</v>
      </c>
    </row>
    <row r="61" spans="1:58" x14ac:dyDescent="0.25">
      <c r="A61" s="118">
        <v>56</v>
      </c>
      <c r="B61" s="119"/>
      <c r="C61" s="120"/>
      <c r="D61" s="121"/>
      <c r="E61" s="121"/>
      <c r="F61" s="236"/>
      <c r="G61" s="122" t="str">
        <f>IFERROR(VLOOKUP(F61,'#Location List#'!$U$3:$V$1154,2,FALSE),"")</f>
        <v/>
      </c>
      <c r="H61" s="120"/>
      <c r="I61" s="120"/>
      <c r="J61" s="120"/>
      <c r="K61" s="120"/>
      <c r="L61" s="120"/>
      <c r="M61" s="120"/>
      <c r="N61" s="120"/>
      <c r="O61" s="120"/>
      <c r="P61" s="120"/>
      <c r="Q61" s="120"/>
      <c r="R61" s="120"/>
      <c r="S61" s="120"/>
      <c r="T61" s="205">
        <f t="shared" si="6"/>
        <v>0</v>
      </c>
      <c r="U61" s="205">
        <f t="shared" si="7"/>
        <v>0</v>
      </c>
      <c r="V61" s="210"/>
      <c r="W61" s="210"/>
      <c r="X61" s="23" t="str">
        <f>IFERROR(VLOOKUP(AT61,'#Input Lists#'!$L$3:$AH$833,3,FALSE)," ")</f>
        <v xml:space="preserve"> </v>
      </c>
      <c r="Y61" s="23" t="str">
        <f>IFERROR(VLOOKUP(AT61,'#Input Lists#'!$L$3:$AH$833,5,FALSE)," ")</f>
        <v xml:space="preserve"> </v>
      </c>
      <c r="Z61" s="206" t="str">
        <f>IFERROR(VLOOKUP(AT61,'#Input Lists#'!$L$3:$AH$833,9,FALSE)," ")</f>
        <v xml:space="preserve"> </v>
      </c>
      <c r="AA61" s="119" t="s">
        <v>1527</v>
      </c>
      <c r="AB61" s="120"/>
      <c r="AC61" s="123"/>
      <c r="AD61" s="123"/>
      <c r="AE61" s="123"/>
      <c r="AF61" s="123"/>
      <c r="AG61" s="123"/>
      <c r="AH61" s="123"/>
      <c r="AI61" s="123"/>
      <c r="AJ61" s="123"/>
      <c r="AK61" s="123"/>
      <c r="AL61" s="123"/>
      <c r="AM61" s="123"/>
      <c r="AN61" s="123"/>
      <c r="AO61" s="123"/>
      <c r="AP61" s="120"/>
      <c r="AQ61" s="125" t="str">
        <f>IFERROR(VLOOKUP(G61,'#Location List#'!$C$3:$D$150,2,FALSE),"")</f>
        <v/>
      </c>
      <c r="AR61" s="125" t="str">
        <f>IFERROR(VLOOKUP(F61,'#Location List#'!$Q$3:$R$1154,2,FALSE),"")</f>
        <v/>
      </c>
      <c r="AS61" s="125" t="str">
        <f>IFERROR(VLOOKUP(V61,'#Input Lists#'!$B$3:$D$46,3,FALSE),"")</f>
        <v/>
      </c>
      <c r="AT61" s="125" t="str">
        <f>IFERROR(VLOOKUP(CONCATENATE(V61," ",W61),'#Input Lists#'!$K$3:$L$827,2,FALSE),"")</f>
        <v/>
      </c>
      <c r="AU61" s="125">
        <f>IFERROR(VLOOKUP(AA61,'#Input Lists#'!$BU$3:$BV$8,2,FALSE),"")</f>
        <v>1</v>
      </c>
      <c r="AV61" s="118" t="str">
        <f>IFERROR(VLOOKUP(AB61,'#Input Lists#'!$BO$3:$BP$9,2,FALSE),"")</f>
        <v/>
      </c>
      <c r="AW61" s="118">
        <f>IFERROR(VLOOKUP(AC61,'#Input Lists#'!$BL$3:$BM$7,2,FALSE),"")</f>
        <v>1</v>
      </c>
      <c r="AX61" s="52" t="e">
        <f>VLOOKUP(AQ61,'#Location List#'!$D$3:$K$150,4,FALSE)</f>
        <v>#N/A</v>
      </c>
      <c r="AY61" s="273" t="e">
        <f>VLOOKUP(AX61,'#Location List#'!$Z$3:$AA$13,2,FALSE)</f>
        <v>#N/A</v>
      </c>
      <c r="AZ61" s="126" t="e">
        <f>VLOOKUP($AT61,'#Input Lists#'!$L$3:$S$1033,6,FALSE)</f>
        <v>#N/A</v>
      </c>
      <c r="BA61" s="239" t="e">
        <f>VLOOKUP($AT61,'#Input Lists#'!$L$3:$S$833,7,FALSE)</f>
        <v>#N/A</v>
      </c>
      <c r="BB61" s="239" t="e">
        <f>VLOOKUP($AT61,'#Input Lists#'!$L$3:$S$833,8,FALSE)</f>
        <v>#N/A</v>
      </c>
      <c r="BC61" s="91" t="str">
        <f t="shared" si="8"/>
        <v/>
      </c>
      <c r="BD61" s="91" t="str">
        <f t="shared" si="9"/>
        <v/>
      </c>
      <c r="BE61" s="15" t="str">
        <f t="shared" si="10"/>
        <v/>
      </c>
      <c r="BF61" s="92" t="str">
        <f t="shared" si="11"/>
        <v>No Sighting Date</v>
      </c>
    </row>
    <row r="62" spans="1:58" x14ac:dyDescent="0.25">
      <c r="A62" s="118">
        <v>57</v>
      </c>
      <c r="B62" s="119"/>
      <c r="C62" s="120"/>
      <c r="D62" s="121"/>
      <c r="E62" s="121"/>
      <c r="F62" s="236"/>
      <c r="G62" s="122" t="str">
        <f>IFERROR(VLOOKUP(F62,'#Location List#'!$U$3:$V$1154,2,FALSE),"")</f>
        <v/>
      </c>
      <c r="H62" s="120"/>
      <c r="I62" s="120"/>
      <c r="J62" s="120"/>
      <c r="K62" s="120"/>
      <c r="L62" s="120"/>
      <c r="M62" s="120"/>
      <c r="N62" s="120"/>
      <c r="O62" s="120"/>
      <c r="P62" s="120"/>
      <c r="Q62" s="120"/>
      <c r="R62" s="120"/>
      <c r="S62" s="120"/>
      <c r="T62" s="205">
        <f t="shared" si="6"/>
        <v>0</v>
      </c>
      <c r="U62" s="205">
        <f t="shared" si="7"/>
        <v>0</v>
      </c>
      <c r="V62" s="210"/>
      <c r="W62" s="210"/>
      <c r="X62" s="23" t="str">
        <f>IFERROR(VLOOKUP(AT62,'#Input Lists#'!$L$3:$AH$833,3,FALSE)," ")</f>
        <v xml:space="preserve"> </v>
      </c>
      <c r="Y62" s="23" t="str">
        <f>IFERROR(VLOOKUP(AT62,'#Input Lists#'!$L$3:$AH$833,5,FALSE)," ")</f>
        <v xml:space="preserve"> </v>
      </c>
      <c r="Z62" s="206" t="str">
        <f>IFERROR(VLOOKUP(AT62,'#Input Lists#'!$L$3:$AH$833,9,FALSE)," ")</f>
        <v xml:space="preserve"> </v>
      </c>
      <c r="AA62" s="119" t="s">
        <v>1527</v>
      </c>
      <c r="AB62" s="120"/>
      <c r="AC62" s="123"/>
      <c r="AD62" s="123"/>
      <c r="AE62" s="123"/>
      <c r="AF62" s="123"/>
      <c r="AG62" s="123"/>
      <c r="AH62" s="123"/>
      <c r="AI62" s="123"/>
      <c r="AJ62" s="123"/>
      <c r="AK62" s="123"/>
      <c r="AL62" s="123"/>
      <c r="AM62" s="123"/>
      <c r="AN62" s="123"/>
      <c r="AO62" s="123"/>
      <c r="AP62" s="120"/>
      <c r="AQ62" s="125" t="str">
        <f>IFERROR(VLOOKUP(G62,'#Location List#'!$C$3:$D$150,2,FALSE),"")</f>
        <v/>
      </c>
      <c r="AR62" s="125" t="str">
        <f>IFERROR(VLOOKUP(F62,'#Location List#'!$Q$3:$R$1154,2,FALSE),"")</f>
        <v/>
      </c>
      <c r="AS62" s="125" t="str">
        <f>IFERROR(VLOOKUP(V62,'#Input Lists#'!$B$3:$D$46,3,FALSE),"")</f>
        <v/>
      </c>
      <c r="AT62" s="125" t="str">
        <f>IFERROR(VLOOKUP(CONCATENATE(V62," ",W62),'#Input Lists#'!$K$3:$L$827,2,FALSE),"")</f>
        <v/>
      </c>
      <c r="AU62" s="125">
        <f>IFERROR(VLOOKUP(AA62,'#Input Lists#'!$BU$3:$BV$8,2,FALSE),"")</f>
        <v>1</v>
      </c>
      <c r="AV62" s="118" t="str">
        <f>IFERROR(VLOOKUP(AB62,'#Input Lists#'!$BO$3:$BP$9,2,FALSE),"")</f>
        <v/>
      </c>
      <c r="AW62" s="118">
        <f>IFERROR(VLOOKUP(AC62,'#Input Lists#'!$BL$3:$BM$7,2,FALSE),"")</f>
        <v>1</v>
      </c>
      <c r="AX62" s="52" t="e">
        <f>VLOOKUP(AQ62,'#Location List#'!$D$3:$K$150,4,FALSE)</f>
        <v>#N/A</v>
      </c>
      <c r="AY62" s="273" t="e">
        <f>VLOOKUP(AX62,'#Location List#'!$Z$3:$AA$13,2,FALSE)</f>
        <v>#N/A</v>
      </c>
      <c r="AZ62" s="126" t="e">
        <f>VLOOKUP($AT62,'#Input Lists#'!$L$3:$S$1033,6,FALSE)</f>
        <v>#N/A</v>
      </c>
      <c r="BA62" s="239" t="e">
        <f>VLOOKUP($AT62,'#Input Lists#'!$L$3:$S$833,7,FALSE)</f>
        <v>#N/A</v>
      </c>
      <c r="BB62" s="239" t="e">
        <f>VLOOKUP($AT62,'#Input Lists#'!$L$3:$S$833,8,FALSE)</f>
        <v>#N/A</v>
      </c>
      <c r="BC62" s="91" t="str">
        <f t="shared" si="8"/>
        <v/>
      </c>
      <c r="BD62" s="91" t="str">
        <f t="shared" si="9"/>
        <v/>
      </c>
      <c r="BE62" s="15" t="str">
        <f t="shared" si="10"/>
        <v/>
      </c>
      <c r="BF62" s="92" t="str">
        <f t="shared" si="11"/>
        <v>No Sighting Date</v>
      </c>
    </row>
    <row r="63" spans="1:58" x14ac:dyDescent="0.25">
      <c r="A63" s="118">
        <v>58</v>
      </c>
      <c r="B63" s="119"/>
      <c r="C63" s="120"/>
      <c r="D63" s="121"/>
      <c r="E63" s="121"/>
      <c r="F63" s="236"/>
      <c r="G63" s="122" t="str">
        <f>IFERROR(VLOOKUP(F63,'#Location List#'!$U$3:$V$1154,2,FALSE),"")</f>
        <v/>
      </c>
      <c r="H63" s="120"/>
      <c r="I63" s="120"/>
      <c r="J63" s="120"/>
      <c r="K63" s="120"/>
      <c r="L63" s="120"/>
      <c r="M63" s="120"/>
      <c r="N63" s="120"/>
      <c r="O63" s="120"/>
      <c r="P63" s="120"/>
      <c r="Q63" s="120"/>
      <c r="R63" s="120"/>
      <c r="S63" s="120"/>
      <c r="T63" s="205">
        <f t="shared" si="6"/>
        <v>0</v>
      </c>
      <c r="U63" s="205">
        <f t="shared" si="7"/>
        <v>0</v>
      </c>
      <c r="V63" s="210"/>
      <c r="W63" s="210"/>
      <c r="X63" s="23" t="str">
        <f>IFERROR(VLOOKUP(AT63,'#Input Lists#'!$L$3:$AH$833,3,FALSE)," ")</f>
        <v xml:space="preserve"> </v>
      </c>
      <c r="Y63" s="23" t="str">
        <f>IFERROR(VLOOKUP(AT63,'#Input Lists#'!$L$3:$AH$833,5,FALSE)," ")</f>
        <v xml:space="preserve"> </v>
      </c>
      <c r="Z63" s="206" t="str">
        <f>IFERROR(VLOOKUP(AT63,'#Input Lists#'!$L$3:$AH$833,9,FALSE)," ")</f>
        <v xml:space="preserve"> </v>
      </c>
      <c r="AA63" s="119" t="s">
        <v>1527</v>
      </c>
      <c r="AB63" s="120"/>
      <c r="AC63" s="123"/>
      <c r="AD63" s="123"/>
      <c r="AE63" s="123"/>
      <c r="AF63" s="123"/>
      <c r="AG63" s="123"/>
      <c r="AH63" s="123"/>
      <c r="AI63" s="123"/>
      <c r="AJ63" s="123"/>
      <c r="AK63" s="123"/>
      <c r="AL63" s="123"/>
      <c r="AM63" s="123"/>
      <c r="AN63" s="123"/>
      <c r="AO63" s="123"/>
      <c r="AP63" s="120"/>
      <c r="AQ63" s="125" t="str">
        <f>IFERROR(VLOOKUP(G63,'#Location List#'!$C$3:$D$150,2,FALSE),"")</f>
        <v/>
      </c>
      <c r="AR63" s="125" t="str">
        <f>IFERROR(VLOOKUP(F63,'#Location List#'!$Q$3:$R$1154,2,FALSE),"")</f>
        <v/>
      </c>
      <c r="AS63" s="125" t="str">
        <f>IFERROR(VLOOKUP(V63,'#Input Lists#'!$B$3:$D$46,3,FALSE),"")</f>
        <v/>
      </c>
      <c r="AT63" s="125" t="str">
        <f>IFERROR(VLOOKUP(CONCATENATE(V63," ",W63),'#Input Lists#'!$K$3:$L$827,2,FALSE),"")</f>
        <v/>
      </c>
      <c r="AU63" s="125">
        <f>IFERROR(VLOOKUP(AA63,'#Input Lists#'!$BU$3:$BV$8,2,FALSE),"")</f>
        <v>1</v>
      </c>
      <c r="AV63" s="118" t="str">
        <f>IFERROR(VLOOKUP(AB63,'#Input Lists#'!$BO$3:$BP$9,2,FALSE),"")</f>
        <v/>
      </c>
      <c r="AW63" s="118">
        <f>IFERROR(VLOOKUP(AC63,'#Input Lists#'!$BL$3:$BM$7,2,FALSE),"")</f>
        <v>1</v>
      </c>
      <c r="AX63" s="52" t="e">
        <f>VLOOKUP(AQ63,'#Location List#'!$D$3:$K$150,4,FALSE)</f>
        <v>#N/A</v>
      </c>
      <c r="AY63" s="273" t="e">
        <f>VLOOKUP(AX63,'#Location List#'!$Z$3:$AA$13,2,FALSE)</f>
        <v>#N/A</v>
      </c>
      <c r="AZ63" s="126" t="e">
        <f>VLOOKUP($AT63,'#Input Lists#'!$L$3:$S$1033,6,FALSE)</f>
        <v>#N/A</v>
      </c>
      <c r="BA63" s="239" t="e">
        <f>VLOOKUP($AT63,'#Input Lists#'!$L$3:$S$833,7,FALSE)</f>
        <v>#N/A</v>
      </c>
      <c r="BB63" s="239" t="e">
        <f>VLOOKUP($AT63,'#Input Lists#'!$L$3:$S$833,8,FALSE)</f>
        <v>#N/A</v>
      </c>
      <c r="BC63" s="91" t="str">
        <f t="shared" si="8"/>
        <v/>
      </c>
      <c r="BD63" s="91" t="str">
        <f t="shared" si="9"/>
        <v/>
      </c>
      <c r="BE63" s="15" t="str">
        <f t="shared" si="10"/>
        <v/>
      </c>
      <c r="BF63" s="92" t="str">
        <f t="shared" si="11"/>
        <v>No Sighting Date</v>
      </c>
    </row>
    <row r="64" spans="1:58" x14ac:dyDescent="0.25">
      <c r="A64" s="118">
        <v>59</v>
      </c>
      <c r="B64" s="119"/>
      <c r="C64" s="120"/>
      <c r="D64" s="121"/>
      <c r="E64" s="121"/>
      <c r="F64" s="236"/>
      <c r="G64" s="122" t="str">
        <f>IFERROR(VLOOKUP(F64,'#Location List#'!$U$3:$V$1154,2,FALSE),"")</f>
        <v/>
      </c>
      <c r="H64" s="120"/>
      <c r="I64" s="120"/>
      <c r="J64" s="120"/>
      <c r="K64" s="120"/>
      <c r="L64" s="120"/>
      <c r="M64" s="120"/>
      <c r="N64" s="120"/>
      <c r="O64" s="120"/>
      <c r="P64" s="120"/>
      <c r="Q64" s="120"/>
      <c r="R64" s="120"/>
      <c r="S64" s="120"/>
      <c r="T64" s="205">
        <f t="shared" si="6"/>
        <v>0</v>
      </c>
      <c r="U64" s="205">
        <f t="shared" si="7"/>
        <v>0</v>
      </c>
      <c r="V64" s="210"/>
      <c r="W64" s="210"/>
      <c r="X64" s="23" t="str">
        <f>IFERROR(VLOOKUP(AT64,'#Input Lists#'!$L$3:$AH$833,3,FALSE)," ")</f>
        <v xml:space="preserve"> </v>
      </c>
      <c r="Y64" s="23" t="str">
        <f>IFERROR(VLOOKUP(AT64,'#Input Lists#'!$L$3:$AH$833,5,FALSE)," ")</f>
        <v xml:space="preserve"> </v>
      </c>
      <c r="Z64" s="206" t="str">
        <f>IFERROR(VLOOKUP(AT64,'#Input Lists#'!$L$3:$AH$833,9,FALSE)," ")</f>
        <v xml:space="preserve"> </v>
      </c>
      <c r="AA64" s="119" t="s">
        <v>1527</v>
      </c>
      <c r="AB64" s="120"/>
      <c r="AC64" s="123"/>
      <c r="AD64" s="123"/>
      <c r="AE64" s="123"/>
      <c r="AF64" s="123"/>
      <c r="AG64" s="123"/>
      <c r="AH64" s="123"/>
      <c r="AI64" s="123"/>
      <c r="AJ64" s="123"/>
      <c r="AK64" s="123"/>
      <c r="AL64" s="123"/>
      <c r="AM64" s="123"/>
      <c r="AN64" s="123"/>
      <c r="AO64" s="123"/>
      <c r="AP64" s="120"/>
      <c r="AQ64" s="125" t="str">
        <f>IFERROR(VLOOKUP(G64,'#Location List#'!$C$3:$D$150,2,FALSE),"")</f>
        <v/>
      </c>
      <c r="AR64" s="125" t="str">
        <f>IFERROR(VLOOKUP(F64,'#Location List#'!$Q$3:$R$1154,2,FALSE),"")</f>
        <v/>
      </c>
      <c r="AS64" s="125" t="str">
        <f>IFERROR(VLOOKUP(V64,'#Input Lists#'!$B$3:$D$46,3,FALSE),"")</f>
        <v/>
      </c>
      <c r="AT64" s="125" t="str">
        <f>IFERROR(VLOOKUP(CONCATENATE(V64," ",W64),'#Input Lists#'!$K$3:$L$827,2,FALSE),"")</f>
        <v/>
      </c>
      <c r="AU64" s="125">
        <f>IFERROR(VLOOKUP(AA64,'#Input Lists#'!$BU$3:$BV$8,2,FALSE),"")</f>
        <v>1</v>
      </c>
      <c r="AV64" s="118" t="str">
        <f>IFERROR(VLOOKUP(AB64,'#Input Lists#'!$BO$3:$BP$9,2,FALSE),"")</f>
        <v/>
      </c>
      <c r="AW64" s="118">
        <f>IFERROR(VLOOKUP(AC64,'#Input Lists#'!$BL$3:$BM$7,2,FALSE),"")</f>
        <v>1</v>
      </c>
      <c r="AX64" s="52" t="e">
        <f>VLOOKUP(AQ64,'#Location List#'!$D$3:$K$150,4,FALSE)</f>
        <v>#N/A</v>
      </c>
      <c r="AY64" s="273" t="e">
        <f>VLOOKUP(AX64,'#Location List#'!$Z$3:$AA$13,2,FALSE)</f>
        <v>#N/A</v>
      </c>
      <c r="AZ64" s="126" t="e">
        <f>VLOOKUP($AT64,'#Input Lists#'!$L$3:$S$1033,6,FALSE)</f>
        <v>#N/A</v>
      </c>
      <c r="BA64" s="239" t="e">
        <f>VLOOKUP($AT64,'#Input Lists#'!$L$3:$S$833,7,FALSE)</f>
        <v>#N/A</v>
      </c>
      <c r="BB64" s="239" t="e">
        <f>VLOOKUP($AT64,'#Input Lists#'!$L$3:$S$833,8,FALSE)</f>
        <v>#N/A</v>
      </c>
      <c r="BC64" s="91" t="str">
        <f t="shared" si="8"/>
        <v/>
      </c>
      <c r="BD64" s="91" t="str">
        <f t="shared" si="9"/>
        <v/>
      </c>
      <c r="BE64" s="15" t="str">
        <f t="shared" si="10"/>
        <v/>
      </c>
      <c r="BF64" s="92" t="str">
        <f t="shared" si="11"/>
        <v>No Sighting Date</v>
      </c>
    </row>
    <row r="65" spans="1:58" x14ac:dyDescent="0.25">
      <c r="A65" s="118">
        <v>60</v>
      </c>
      <c r="B65" s="119"/>
      <c r="C65" s="120"/>
      <c r="D65" s="121"/>
      <c r="E65" s="121"/>
      <c r="F65" s="236"/>
      <c r="G65" s="122" t="str">
        <f>IFERROR(VLOOKUP(F65,'#Location List#'!$U$3:$V$1154,2,FALSE),"")</f>
        <v/>
      </c>
      <c r="H65" s="120"/>
      <c r="I65" s="120"/>
      <c r="J65" s="120"/>
      <c r="K65" s="120"/>
      <c r="L65" s="120"/>
      <c r="M65" s="120"/>
      <c r="N65" s="120"/>
      <c r="O65" s="120"/>
      <c r="P65" s="120"/>
      <c r="Q65" s="120"/>
      <c r="R65" s="120"/>
      <c r="S65" s="120"/>
      <c r="T65" s="205">
        <f t="shared" si="6"/>
        <v>0</v>
      </c>
      <c r="U65" s="205">
        <f t="shared" si="7"/>
        <v>0</v>
      </c>
      <c r="V65" s="210"/>
      <c r="W65" s="210"/>
      <c r="X65" s="23" t="str">
        <f>IFERROR(VLOOKUP(AT65,'#Input Lists#'!$L$3:$AH$833,3,FALSE)," ")</f>
        <v xml:space="preserve"> </v>
      </c>
      <c r="Y65" s="23" t="str">
        <f>IFERROR(VLOOKUP(AT65,'#Input Lists#'!$L$3:$AH$833,5,FALSE)," ")</f>
        <v xml:space="preserve"> </v>
      </c>
      <c r="Z65" s="206" t="str">
        <f>IFERROR(VLOOKUP(AT65,'#Input Lists#'!$L$3:$AH$833,9,FALSE)," ")</f>
        <v xml:space="preserve"> </v>
      </c>
      <c r="AA65" s="119" t="s">
        <v>1527</v>
      </c>
      <c r="AB65" s="120"/>
      <c r="AC65" s="123"/>
      <c r="AD65" s="123"/>
      <c r="AE65" s="123"/>
      <c r="AF65" s="123"/>
      <c r="AG65" s="123"/>
      <c r="AH65" s="123"/>
      <c r="AI65" s="123"/>
      <c r="AJ65" s="123"/>
      <c r="AK65" s="123"/>
      <c r="AL65" s="123"/>
      <c r="AM65" s="123"/>
      <c r="AN65" s="123"/>
      <c r="AO65" s="123"/>
      <c r="AP65" s="120"/>
      <c r="AQ65" s="125" t="str">
        <f>IFERROR(VLOOKUP(G65,'#Location List#'!$C$3:$D$150,2,FALSE),"")</f>
        <v/>
      </c>
      <c r="AR65" s="125" t="str">
        <f>IFERROR(VLOOKUP(F65,'#Location List#'!$Q$3:$R$1154,2,FALSE),"")</f>
        <v/>
      </c>
      <c r="AS65" s="125" t="str">
        <f>IFERROR(VLOOKUP(V65,'#Input Lists#'!$B$3:$D$46,3,FALSE),"")</f>
        <v/>
      </c>
      <c r="AT65" s="125" t="str">
        <f>IFERROR(VLOOKUP(CONCATENATE(V65," ",W65),'#Input Lists#'!$K$3:$L$827,2,FALSE),"")</f>
        <v/>
      </c>
      <c r="AU65" s="125">
        <f>IFERROR(VLOOKUP(AA65,'#Input Lists#'!$BU$3:$BV$8,2,FALSE),"")</f>
        <v>1</v>
      </c>
      <c r="AV65" s="118" t="str">
        <f>IFERROR(VLOOKUP(AB65,'#Input Lists#'!$BO$3:$BP$9,2,FALSE),"")</f>
        <v/>
      </c>
      <c r="AW65" s="118">
        <f>IFERROR(VLOOKUP(AC65,'#Input Lists#'!$BL$3:$BM$7,2,FALSE),"")</f>
        <v>1</v>
      </c>
      <c r="AX65" s="52" t="e">
        <f>VLOOKUP(AQ65,'#Location List#'!$D$3:$K$150,4,FALSE)</f>
        <v>#N/A</v>
      </c>
      <c r="AY65" s="273" t="e">
        <f>VLOOKUP(AX65,'#Location List#'!$Z$3:$AA$13,2,FALSE)</f>
        <v>#N/A</v>
      </c>
      <c r="AZ65" s="126" t="e">
        <f>VLOOKUP($AT65,'#Input Lists#'!$L$3:$S$1033,6,FALSE)</f>
        <v>#N/A</v>
      </c>
      <c r="BA65" s="239" t="e">
        <f>VLOOKUP($AT65,'#Input Lists#'!$L$3:$S$833,7,FALSE)</f>
        <v>#N/A</v>
      </c>
      <c r="BB65" s="239" t="e">
        <f>VLOOKUP($AT65,'#Input Lists#'!$L$3:$S$833,8,FALSE)</f>
        <v>#N/A</v>
      </c>
      <c r="BC65" s="91" t="str">
        <f t="shared" si="8"/>
        <v/>
      </c>
      <c r="BD65" s="91" t="str">
        <f t="shared" si="9"/>
        <v/>
      </c>
      <c r="BE65" s="15" t="str">
        <f t="shared" si="10"/>
        <v/>
      </c>
      <c r="BF65" s="92" t="str">
        <f t="shared" si="11"/>
        <v>No Sighting Date</v>
      </c>
    </row>
    <row r="66" spans="1:58" x14ac:dyDescent="0.25">
      <c r="A66" s="118">
        <v>61</v>
      </c>
      <c r="B66" s="119"/>
      <c r="C66" s="120"/>
      <c r="D66" s="121"/>
      <c r="E66" s="121"/>
      <c r="F66" s="236"/>
      <c r="G66" s="122" t="str">
        <f>IFERROR(VLOOKUP(F66,'#Location List#'!$U$3:$V$1154,2,FALSE),"")</f>
        <v/>
      </c>
      <c r="H66" s="120"/>
      <c r="I66" s="120"/>
      <c r="J66" s="120"/>
      <c r="K66" s="120"/>
      <c r="L66" s="120"/>
      <c r="M66" s="120"/>
      <c r="N66" s="120"/>
      <c r="O66" s="120"/>
      <c r="P66" s="120"/>
      <c r="Q66" s="120"/>
      <c r="R66" s="120"/>
      <c r="S66" s="120"/>
      <c r="T66" s="205">
        <f t="shared" si="6"/>
        <v>0</v>
      </c>
      <c r="U66" s="205">
        <f t="shared" si="7"/>
        <v>0</v>
      </c>
      <c r="V66" s="210"/>
      <c r="W66" s="210"/>
      <c r="X66" s="23" t="str">
        <f>IFERROR(VLOOKUP(AT66,'#Input Lists#'!$L$3:$AH$833,3,FALSE)," ")</f>
        <v xml:space="preserve"> </v>
      </c>
      <c r="Y66" s="23" t="str">
        <f>IFERROR(VLOOKUP(AT66,'#Input Lists#'!$L$3:$AH$833,5,FALSE)," ")</f>
        <v xml:space="preserve"> </v>
      </c>
      <c r="Z66" s="206" t="str">
        <f>IFERROR(VLOOKUP(AT66,'#Input Lists#'!$L$3:$AH$833,9,FALSE)," ")</f>
        <v xml:space="preserve"> </v>
      </c>
      <c r="AA66" s="119" t="s">
        <v>1527</v>
      </c>
      <c r="AB66" s="120"/>
      <c r="AC66" s="123"/>
      <c r="AD66" s="123"/>
      <c r="AE66" s="123"/>
      <c r="AF66" s="123"/>
      <c r="AG66" s="123"/>
      <c r="AH66" s="123"/>
      <c r="AI66" s="123"/>
      <c r="AJ66" s="123"/>
      <c r="AK66" s="123"/>
      <c r="AL66" s="123"/>
      <c r="AM66" s="123"/>
      <c r="AN66" s="123"/>
      <c r="AO66" s="123"/>
      <c r="AP66" s="120"/>
      <c r="AQ66" s="125" t="str">
        <f>IFERROR(VLOOKUP(G66,'#Location List#'!$C$3:$D$150,2,FALSE),"")</f>
        <v/>
      </c>
      <c r="AR66" s="125" t="str">
        <f>IFERROR(VLOOKUP(F66,'#Location List#'!$Q$3:$R$1154,2,FALSE),"")</f>
        <v/>
      </c>
      <c r="AS66" s="125" t="str">
        <f>IFERROR(VLOOKUP(V66,'#Input Lists#'!$B$3:$D$46,3,FALSE),"")</f>
        <v/>
      </c>
      <c r="AT66" s="125" t="str">
        <f>IFERROR(VLOOKUP(CONCATENATE(V66," ",W66),'#Input Lists#'!$K$3:$L$827,2,FALSE),"")</f>
        <v/>
      </c>
      <c r="AU66" s="125">
        <f>IFERROR(VLOOKUP(AA66,'#Input Lists#'!$BU$3:$BV$8,2,FALSE),"")</f>
        <v>1</v>
      </c>
      <c r="AV66" s="118" t="str">
        <f>IFERROR(VLOOKUP(AB66,'#Input Lists#'!$BO$3:$BP$9,2,FALSE),"")</f>
        <v/>
      </c>
      <c r="AW66" s="118">
        <f>IFERROR(VLOOKUP(AC66,'#Input Lists#'!$BL$3:$BM$7,2,FALSE),"")</f>
        <v>1</v>
      </c>
      <c r="AX66" s="52" t="e">
        <f>VLOOKUP(AQ66,'#Location List#'!$D$3:$K$150,4,FALSE)</f>
        <v>#N/A</v>
      </c>
      <c r="AY66" s="273" t="e">
        <f>VLOOKUP(AX66,'#Location List#'!$Z$3:$AA$13,2,FALSE)</f>
        <v>#N/A</v>
      </c>
      <c r="AZ66" s="126" t="e">
        <f>VLOOKUP($AT66,'#Input Lists#'!$L$3:$S$1033,6,FALSE)</f>
        <v>#N/A</v>
      </c>
      <c r="BA66" s="239" t="e">
        <f>VLOOKUP($AT66,'#Input Lists#'!$L$3:$S$833,7,FALSE)</f>
        <v>#N/A</v>
      </c>
      <c r="BB66" s="239" t="e">
        <f>VLOOKUP($AT66,'#Input Lists#'!$L$3:$S$833,8,FALSE)</f>
        <v>#N/A</v>
      </c>
      <c r="BC66" s="91" t="str">
        <f t="shared" si="8"/>
        <v/>
      </c>
      <c r="BD66" s="91" t="str">
        <f t="shared" si="9"/>
        <v/>
      </c>
      <c r="BE66" s="15" t="str">
        <f t="shared" si="10"/>
        <v/>
      </c>
      <c r="BF66" s="92" t="str">
        <f t="shared" si="11"/>
        <v>No Sighting Date</v>
      </c>
    </row>
    <row r="67" spans="1:58" x14ac:dyDescent="0.25">
      <c r="A67" s="118">
        <v>62</v>
      </c>
      <c r="B67" s="119"/>
      <c r="C67" s="120"/>
      <c r="D67" s="121"/>
      <c r="E67" s="121"/>
      <c r="F67" s="236"/>
      <c r="G67" s="122" t="str">
        <f>IFERROR(VLOOKUP(F67,'#Location List#'!$U$3:$V$1154,2,FALSE),"")</f>
        <v/>
      </c>
      <c r="H67" s="120"/>
      <c r="I67" s="120"/>
      <c r="J67" s="120"/>
      <c r="K67" s="120"/>
      <c r="L67" s="120"/>
      <c r="M67" s="120"/>
      <c r="N67" s="120"/>
      <c r="O67" s="120"/>
      <c r="P67" s="120"/>
      <c r="Q67" s="120"/>
      <c r="R67" s="120"/>
      <c r="S67" s="120"/>
      <c r="T67" s="205">
        <f t="shared" si="6"/>
        <v>0</v>
      </c>
      <c r="U67" s="205">
        <f t="shared" si="7"/>
        <v>0</v>
      </c>
      <c r="V67" s="210"/>
      <c r="W67" s="210"/>
      <c r="X67" s="23" t="str">
        <f>IFERROR(VLOOKUP(AT67,'#Input Lists#'!$L$3:$AH$833,3,FALSE)," ")</f>
        <v xml:space="preserve"> </v>
      </c>
      <c r="Y67" s="23" t="str">
        <f>IFERROR(VLOOKUP(AT67,'#Input Lists#'!$L$3:$AH$833,5,FALSE)," ")</f>
        <v xml:space="preserve"> </v>
      </c>
      <c r="Z67" s="206" t="str">
        <f>IFERROR(VLOOKUP(AT67,'#Input Lists#'!$L$3:$AH$833,9,FALSE)," ")</f>
        <v xml:space="preserve"> </v>
      </c>
      <c r="AA67" s="119" t="s">
        <v>1527</v>
      </c>
      <c r="AB67" s="120"/>
      <c r="AC67" s="123"/>
      <c r="AD67" s="123"/>
      <c r="AE67" s="123"/>
      <c r="AF67" s="123"/>
      <c r="AG67" s="123"/>
      <c r="AH67" s="123"/>
      <c r="AI67" s="123"/>
      <c r="AJ67" s="123"/>
      <c r="AK67" s="123"/>
      <c r="AL67" s="123"/>
      <c r="AM67" s="123"/>
      <c r="AN67" s="123"/>
      <c r="AO67" s="123"/>
      <c r="AP67" s="120"/>
      <c r="AQ67" s="125" t="str">
        <f>IFERROR(VLOOKUP(G67,'#Location List#'!$C$3:$D$150,2,FALSE),"")</f>
        <v/>
      </c>
      <c r="AR67" s="125" t="str">
        <f>IFERROR(VLOOKUP(F67,'#Location List#'!$Q$3:$R$1154,2,FALSE),"")</f>
        <v/>
      </c>
      <c r="AS67" s="125" t="str">
        <f>IFERROR(VLOOKUP(V67,'#Input Lists#'!$B$3:$D$46,3,FALSE),"")</f>
        <v/>
      </c>
      <c r="AT67" s="125" t="str">
        <f>IFERROR(VLOOKUP(CONCATENATE(V67," ",W67),'#Input Lists#'!$K$3:$L$827,2,FALSE),"")</f>
        <v/>
      </c>
      <c r="AU67" s="125">
        <f>IFERROR(VLOOKUP(AA67,'#Input Lists#'!$BU$3:$BV$8,2,FALSE),"")</f>
        <v>1</v>
      </c>
      <c r="AV67" s="118" t="str">
        <f>IFERROR(VLOOKUP(AB67,'#Input Lists#'!$BO$3:$BP$9,2,FALSE),"")</f>
        <v/>
      </c>
      <c r="AW67" s="118">
        <f>IFERROR(VLOOKUP(AC67,'#Input Lists#'!$BL$3:$BM$7,2,FALSE),"")</f>
        <v>1</v>
      </c>
      <c r="AX67" s="52" t="e">
        <f>VLOOKUP(AQ67,'#Location List#'!$D$3:$K$150,4,FALSE)</f>
        <v>#N/A</v>
      </c>
      <c r="AY67" s="273" t="e">
        <f>VLOOKUP(AX67,'#Location List#'!$Z$3:$AA$13,2,FALSE)</f>
        <v>#N/A</v>
      </c>
      <c r="AZ67" s="126" t="e">
        <f>VLOOKUP($AT67,'#Input Lists#'!$L$3:$S$1033,6,FALSE)</f>
        <v>#N/A</v>
      </c>
      <c r="BA67" s="239" t="e">
        <f>VLOOKUP($AT67,'#Input Lists#'!$L$3:$S$833,7,FALSE)</f>
        <v>#N/A</v>
      </c>
      <c r="BB67" s="239" t="e">
        <f>VLOOKUP($AT67,'#Input Lists#'!$L$3:$S$833,8,FALSE)</f>
        <v>#N/A</v>
      </c>
      <c r="BC67" s="91" t="str">
        <f t="shared" si="8"/>
        <v/>
      </c>
      <c r="BD67" s="91" t="str">
        <f t="shared" si="9"/>
        <v/>
      </c>
      <c r="BE67" s="15" t="str">
        <f t="shared" si="10"/>
        <v/>
      </c>
      <c r="BF67" s="92" t="str">
        <f t="shared" si="11"/>
        <v>No Sighting Date</v>
      </c>
    </row>
    <row r="68" spans="1:58" x14ac:dyDescent="0.25">
      <c r="A68" s="118">
        <v>63</v>
      </c>
      <c r="B68" s="119"/>
      <c r="C68" s="120"/>
      <c r="D68" s="121"/>
      <c r="E68" s="121"/>
      <c r="F68" s="236"/>
      <c r="G68" s="122" t="str">
        <f>IFERROR(VLOOKUP(F68,'#Location List#'!$U$3:$V$1154,2,FALSE),"")</f>
        <v/>
      </c>
      <c r="H68" s="120"/>
      <c r="I68" s="120"/>
      <c r="J68" s="120"/>
      <c r="K68" s="120"/>
      <c r="L68" s="120"/>
      <c r="M68" s="120"/>
      <c r="N68" s="120"/>
      <c r="O68" s="120"/>
      <c r="P68" s="120"/>
      <c r="Q68" s="120"/>
      <c r="R68" s="120"/>
      <c r="S68" s="120"/>
      <c r="T68" s="205">
        <f t="shared" si="6"/>
        <v>0</v>
      </c>
      <c r="U68" s="205">
        <f t="shared" si="7"/>
        <v>0</v>
      </c>
      <c r="V68" s="210"/>
      <c r="W68" s="210"/>
      <c r="X68" s="23" t="str">
        <f>IFERROR(VLOOKUP(AT68,'#Input Lists#'!$L$3:$AH$833,3,FALSE)," ")</f>
        <v xml:space="preserve"> </v>
      </c>
      <c r="Y68" s="23" t="str">
        <f>IFERROR(VLOOKUP(AT68,'#Input Lists#'!$L$3:$AH$833,5,FALSE)," ")</f>
        <v xml:space="preserve"> </v>
      </c>
      <c r="Z68" s="206" t="str">
        <f>IFERROR(VLOOKUP(AT68,'#Input Lists#'!$L$3:$AH$833,9,FALSE)," ")</f>
        <v xml:space="preserve"> </v>
      </c>
      <c r="AA68" s="119" t="s">
        <v>1527</v>
      </c>
      <c r="AB68" s="120"/>
      <c r="AC68" s="123"/>
      <c r="AD68" s="123"/>
      <c r="AE68" s="123"/>
      <c r="AF68" s="123"/>
      <c r="AG68" s="123"/>
      <c r="AH68" s="123"/>
      <c r="AI68" s="123"/>
      <c r="AJ68" s="123"/>
      <c r="AK68" s="123"/>
      <c r="AL68" s="123"/>
      <c r="AM68" s="123"/>
      <c r="AN68" s="123"/>
      <c r="AO68" s="123"/>
      <c r="AP68" s="120"/>
      <c r="AQ68" s="125" t="str">
        <f>IFERROR(VLOOKUP(G68,'#Location List#'!$C$3:$D$150,2,FALSE),"")</f>
        <v/>
      </c>
      <c r="AR68" s="125" t="str">
        <f>IFERROR(VLOOKUP(F68,'#Location List#'!$Q$3:$R$1154,2,FALSE),"")</f>
        <v/>
      </c>
      <c r="AS68" s="125" t="str">
        <f>IFERROR(VLOOKUP(V68,'#Input Lists#'!$B$3:$D$46,3,FALSE),"")</f>
        <v/>
      </c>
      <c r="AT68" s="125" t="str">
        <f>IFERROR(VLOOKUP(CONCATENATE(V68," ",W68),'#Input Lists#'!$K$3:$L$827,2,FALSE),"")</f>
        <v/>
      </c>
      <c r="AU68" s="125">
        <f>IFERROR(VLOOKUP(AA68,'#Input Lists#'!$BU$3:$BV$8,2,FALSE),"")</f>
        <v>1</v>
      </c>
      <c r="AV68" s="118" t="str">
        <f>IFERROR(VLOOKUP(AB68,'#Input Lists#'!$BO$3:$BP$9,2,FALSE),"")</f>
        <v/>
      </c>
      <c r="AW68" s="118">
        <f>IFERROR(VLOOKUP(AC68,'#Input Lists#'!$BL$3:$BM$7,2,FALSE),"")</f>
        <v>1</v>
      </c>
      <c r="AX68" s="52" t="e">
        <f>VLOOKUP(AQ68,'#Location List#'!$D$3:$K$150,4,FALSE)</f>
        <v>#N/A</v>
      </c>
      <c r="AY68" s="273" t="e">
        <f>VLOOKUP(AX68,'#Location List#'!$Z$3:$AA$13,2,FALSE)</f>
        <v>#N/A</v>
      </c>
      <c r="AZ68" s="126" t="e">
        <f>VLOOKUP($AT68,'#Input Lists#'!$L$3:$S$1033,6,FALSE)</f>
        <v>#N/A</v>
      </c>
      <c r="BA68" s="239" t="e">
        <f>VLOOKUP($AT68,'#Input Lists#'!$L$3:$S$833,7,FALSE)</f>
        <v>#N/A</v>
      </c>
      <c r="BB68" s="239" t="e">
        <f>VLOOKUP($AT68,'#Input Lists#'!$L$3:$S$833,8,FALSE)</f>
        <v>#N/A</v>
      </c>
      <c r="BC68" s="91" t="str">
        <f t="shared" si="8"/>
        <v/>
      </c>
      <c r="BD68" s="91" t="str">
        <f t="shared" si="9"/>
        <v/>
      </c>
      <c r="BE68" s="15" t="str">
        <f t="shared" si="10"/>
        <v/>
      </c>
      <c r="BF68" s="92" t="str">
        <f t="shared" si="11"/>
        <v>No Sighting Date</v>
      </c>
    </row>
    <row r="69" spans="1:58" x14ac:dyDescent="0.25">
      <c r="A69" s="118">
        <v>64</v>
      </c>
      <c r="B69" s="119"/>
      <c r="C69" s="120"/>
      <c r="D69" s="121"/>
      <c r="E69" s="121"/>
      <c r="F69" s="236"/>
      <c r="G69" s="122" t="str">
        <f>IFERROR(VLOOKUP(F69,'#Location List#'!$U$3:$V$1154,2,FALSE),"")</f>
        <v/>
      </c>
      <c r="H69" s="120"/>
      <c r="I69" s="120"/>
      <c r="J69" s="120"/>
      <c r="K69" s="120"/>
      <c r="L69" s="120"/>
      <c r="M69" s="120"/>
      <c r="N69" s="120"/>
      <c r="O69" s="120"/>
      <c r="P69" s="120"/>
      <c r="Q69" s="120"/>
      <c r="R69" s="120"/>
      <c r="S69" s="120"/>
      <c r="T69" s="205">
        <f t="shared" si="6"/>
        <v>0</v>
      </c>
      <c r="U69" s="205">
        <f t="shared" si="7"/>
        <v>0</v>
      </c>
      <c r="V69" s="210"/>
      <c r="W69" s="210"/>
      <c r="X69" s="23" t="str">
        <f>IFERROR(VLOOKUP(AT69,'#Input Lists#'!$L$3:$AH$833,3,FALSE)," ")</f>
        <v xml:space="preserve"> </v>
      </c>
      <c r="Y69" s="23" t="str">
        <f>IFERROR(VLOOKUP(AT69,'#Input Lists#'!$L$3:$AH$833,5,FALSE)," ")</f>
        <v xml:space="preserve"> </v>
      </c>
      <c r="Z69" s="206" t="str">
        <f>IFERROR(VLOOKUP(AT69,'#Input Lists#'!$L$3:$AH$833,9,FALSE)," ")</f>
        <v xml:space="preserve"> </v>
      </c>
      <c r="AA69" s="119" t="s">
        <v>1527</v>
      </c>
      <c r="AB69" s="120"/>
      <c r="AC69" s="123"/>
      <c r="AD69" s="123"/>
      <c r="AE69" s="123"/>
      <c r="AF69" s="123"/>
      <c r="AG69" s="123"/>
      <c r="AH69" s="123"/>
      <c r="AI69" s="123"/>
      <c r="AJ69" s="123"/>
      <c r="AK69" s="123"/>
      <c r="AL69" s="123"/>
      <c r="AM69" s="123"/>
      <c r="AN69" s="123"/>
      <c r="AO69" s="123"/>
      <c r="AP69" s="120"/>
      <c r="AQ69" s="125" t="str">
        <f>IFERROR(VLOOKUP(G69,'#Location List#'!$C$3:$D$150,2,FALSE),"")</f>
        <v/>
      </c>
      <c r="AR69" s="125" t="str">
        <f>IFERROR(VLOOKUP(F69,'#Location List#'!$Q$3:$R$1154,2,FALSE),"")</f>
        <v/>
      </c>
      <c r="AS69" s="125" t="str">
        <f>IFERROR(VLOOKUP(V69,'#Input Lists#'!$B$3:$D$46,3,FALSE),"")</f>
        <v/>
      </c>
      <c r="AT69" s="125" t="str">
        <f>IFERROR(VLOOKUP(CONCATENATE(V69," ",W69),'#Input Lists#'!$K$3:$L$827,2,FALSE),"")</f>
        <v/>
      </c>
      <c r="AU69" s="125">
        <f>IFERROR(VLOOKUP(AA69,'#Input Lists#'!$BU$3:$BV$8,2,FALSE),"")</f>
        <v>1</v>
      </c>
      <c r="AV69" s="118" t="str">
        <f>IFERROR(VLOOKUP(AB69,'#Input Lists#'!$BO$3:$BP$9,2,FALSE),"")</f>
        <v/>
      </c>
      <c r="AW69" s="118">
        <f>IFERROR(VLOOKUP(AC69,'#Input Lists#'!$BL$3:$BM$7,2,FALSE),"")</f>
        <v>1</v>
      </c>
      <c r="AX69" s="52" t="e">
        <f>VLOOKUP(AQ69,'#Location List#'!$D$3:$K$150,4,FALSE)</f>
        <v>#N/A</v>
      </c>
      <c r="AY69" s="273" t="e">
        <f>VLOOKUP(AX69,'#Location List#'!$Z$3:$AA$13,2,FALSE)</f>
        <v>#N/A</v>
      </c>
      <c r="AZ69" s="126" t="e">
        <f>VLOOKUP($AT69,'#Input Lists#'!$L$3:$S$1033,6,FALSE)</f>
        <v>#N/A</v>
      </c>
      <c r="BA69" s="239" t="e">
        <f>VLOOKUP($AT69,'#Input Lists#'!$L$3:$S$833,7,FALSE)</f>
        <v>#N/A</v>
      </c>
      <c r="BB69" s="239" t="e">
        <f>VLOOKUP($AT69,'#Input Lists#'!$L$3:$S$833,8,FALSE)</f>
        <v>#N/A</v>
      </c>
      <c r="BC69" s="91" t="str">
        <f t="shared" si="8"/>
        <v/>
      </c>
      <c r="BD69" s="91" t="str">
        <f t="shared" si="9"/>
        <v/>
      </c>
      <c r="BE69" s="15" t="str">
        <f t="shared" si="10"/>
        <v/>
      </c>
      <c r="BF69" s="92" t="str">
        <f t="shared" si="11"/>
        <v>No Sighting Date</v>
      </c>
    </row>
    <row r="70" spans="1:58" x14ac:dyDescent="0.25">
      <c r="A70" s="118">
        <v>65</v>
      </c>
      <c r="B70" s="119"/>
      <c r="C70" s="120"/>
      <c r="D70" s="121"/>
      <c r="E70" s="121"/>
      <c r="F70" s="236"/>
      <c r="G70" s="122" t="str">
        <f>IFERROR(VLOOKUP(F70,'#Location List#'!$U$3:$V$1154,2,FALSE),"")</f>
        <v/>
      </c>
      <c r="H70" s="120"/>
      <c r="I70" s="120"/>
      <c r="J70" s="120"/>
      <c r="K70" s="120"/>
      <c r="L70" s="120"/>
      <c r="M70" s="120"/>
      <c r="N70" s="120"/>
      <c r="O70" s="120"/>
      <c r="P70" s="120"/>
      <c r="Q70" s="120"/>
      <c r="R70" s="120"/>
      <c r="S70" s="120"/>
      <c r="T70" s="205">
        <f t="shared" si="6"/>
        <v>0</v>
      </c>
      <c r="U70" s="205">
        <f t="shared" si="7"/>
        <v>0</v>
      </c>
      <c r="V70" s="210"/>
      <c r="W70" s="210"/>
      <c r="X70" s="23" t="str">
        <f>IFERROR(VLOOKUP(AT70,'#Input Lists#'!$L$3:$AH$833,3,FALSE)," ")</f>
        <v xml:space="preserve"> </v>
      </c>
      <c r="Y70" s="23" t="str">
        <f>IFERROR(VLOOKUP(AT70,'#Input Lists#'!$L$3:$AH$833,5,FALSE)," ")</f>
        <v xml:space="preserve"> </v>
      </c>
      <c r="Z70" s="206" t="str">
        <f>IFERROR(VLOOKUP(AT70,'#Input Lists#'!$L$3:$AH$833,9,FALSE)," ")</f>
        <v xml:space="preserve"> </v>
      </c>
      <c r="AA70" s="119" t="s">
        <v>1527</v>
      </c>
      <c r="AB70" s="120"/>
      <c r="AC70" s="123"/>
      <c r="AD70" s="123"/>
      <c r="AE70" s="123"/>
      <c r="AF70" s="123"/>
      <c r="AG70" s="123"/>
      <c r="AH70" s="123"/>
      <c r="AI70" s="123"/>
      <c r="AJ70" s="123"/>
      <c r="AK70" s="123"/>
      <c r="AL70" s="123"/>
      <c r="AM70" s="123"/>
      <c r="AN70" s="123"/>
      <c r="AO70" s="123"/>
      <c r="AP70" s="120"/>
      <c r="AQ70" s="125" t="str">
        <f>IFERROR(VLOOKUP(G70,'#Location List#'!$C$3:$D$150,2,FALSE),"")</f>
        <v/>
      </c>
      <c r="AR70" s="125" t="str">
        <f>IFERROR(VLOOKUP(F70,'#Location List#'!$Q$3:$R$1154,2,FALSE),"")</f>
        <v/>
      </c>
      <c r="AS70" s="125" t="str">
        <f>IFERROR(VLOOKUP(V70,'#Input Lists#'!$B$3:$D$46,3,FALSE),"")</f>
        <v/>
      </c>
      <c r="AT70" s="125" t="str">
        <f>IFERROR(VLOOKUP(CONCATENATE(V70," ",W70),'#Input Lists#'!$K$3:$L$827,2,FALSE),"")</f>
        <v/>
      </c>
      <c r="AU70" s="125">
        <f>IFERROR(VLOOKUP(AA70,'#Input Lists#'!$BU$3:$BV$8,2,FALSE),"")</f>
        <v>1</v>
      </c>
      <c r="AV70" s="118" t="str">
        <f>IFERROR(VLOOKUP(AB70,'#Input Lists#'!$BO$3:$BP$9,2,FALSE),"")</f>
        <v/>
      </c>
      <c r="AW70" s="118">
        <f>IFERROR(VLOOKUP(AC70,'#Input Lists#'!$BL$3:$BM$7,2,FALSE),"")</f>
        <v>1</v>
      </c>
      <c r="AX70" s="52" t="e">
        <f>VLOOKUP(AQ70,'#Location List#'!$D$3:$K$150,4,FALSE)</f>
        <v>#N/A</v>
      </c>
      <c r="AY70" s="273" t="e">
        <f>VLOOKUP(AX70,'#Location List#'!$Z$3:$AA$13,2,FALSE)</f>
        <v>#N/A</v>
      </c>
      <c r="AZ70" s="126" t="e">
        <f>VLOOKUP($AT70,'#Input Lists#'!$L$3:$S$1033,6,FALSE)</f>
        <v>#N/A</v>
      </c>
      <c r="BA70" s="239" t="e">
        <f>VLOOKUP($AT70,'#Input Lists#'!$L$3:$S$833,7,FALSE)</f>
        <v>#N/A</v>
      </c>
      <c r="BB70" s="239" t="e">
        <f>VLOOKUP($AT70,'#Input Lists#'!$L$3:$S$833,8,FALSE)</f>
        <v>#N/A</v>
      </c>
      <c r="BC70" s="91" t="str">
        <f t="shared" si="8"/>
        <v/>
      </c>
      <c r="BD70" s="91" t="str">
        <f t="shared" si="9"/>
        <v/>
      </c>
      <c r="BE70" s="15" t="str">
        <f t="shared" si="10"/>
        <v/>
      </c>
      <c r="BF70" s="92" t="str">
        <f t="shared" si="11"/>
        <v>No Sighting Date</v>
      </c>
    </row>
    <row r="71" spans="1:58" x14ac:dyDescent="0.25">
      <c r="A71" s="118">
        <v>66</v>
      </c>
      <c r="B71" s="119"/>
      <c r="C71" s="120"/>
      <c r="D71" s="121"/>
      <c r="E71" s="121"/>
      <c r="F71" s="236"/>
      <c r="G71" s="122" t="str">
        <f>IFERROR(VLOOKUP(F71,'#Location List#'!$U$3:$V$1154,2,FALSE),"")</f>
        <v/>
      </c>
      <c r="H71" s="120"/>
      <c r="I71" s="120"/>
      <c r="J71" s="120"/>
      <c r="K71" s="120"/>
      <c r="L71" s="120"/>
      <c r="M71" s="120"/>
      <c r="N71" s="120"/>
      <c r="O71" s="120"/>
      <c r="P71" s="120"/>
      <c r="Q71" s="120"/>
      <c r="R71" s="120"/>
      <c r="S71" s="120"/>
      <c r="T71" s="205">
        <f t="shared" si="6"/>
        <v>0</v>
      </c>
      <c r="U71" s="205">
        <f t="shared" si="7"/>
        <v>0</v>
      </c>
      <c r="V71" s="210"/>
      <c r="W71" s="210"/>
      <c r="X71" s="23" t="str">
        <f>IFERROR(VLOOKUP(AT71,'#Input Lists#'!$L$3:$AH$833,3,FALSE)," ")</f>
        <v xml:space="preserve"> </v>
      </c>
      <c r="Y71" s="23" t="str">
        <f>IFERROR(VLOOKUP(AT71,'#Input Lists#'!$L$3:$AH$833,5,FALSE)," ")</f>
        <v xml:space="preserve"> </v>
      </c>
      <c r="Z71" s="206" t="str">
        <f>IFERROR(VLOOKUP(AT71,'#Input Lists#'!$L$3:$AH$833,9,FALSE)," ")</f>
        <v xml:space="preserve"> </v>
      </c>
      <c r="AA71" s="119" t="s">
        <v>1527</v>
      </c>
      <c r="AB71" s="120"/>
      <c r="AC71" s="123"/>
      <c r="AD71" s="123"/>
      <c r="AE71" s="123"/>
      <c r="AF71" s="123"/>
      <c r="AG71" s="123"/>
      <c r="AH71" s="123"/>
      <c r="AI71" s="123"/>
      <c r="AJ71" s="123"/>
      <c r="AK71" s="123"/>
      <c r="AL71" s="123"/>
      <c r="AM71" s="123"/>
      <c r="AN71" s="123"/>
      <c r="AO71" s="123"/>
      <c r="AP71" s="120"/>
      <c r="AQ71" s="125" t="str">
        <f>IFERROR(VLOOKUP(G71,'#Location List#'!$C$3:$D$150,2,FALSE),"")</f>
        <v/>
      </c>
      <c r="AR71" s="125" t="str">
        <f>IFERROR(VLOOKUP(F71,'#Location List#'!$Q$3:$R$1154,2,FALSE),"")</f>
        <v/>
      </c>
      <c r="AS71" s="125" t="str">
        <f>IFERROR(VLOOKUP(V71,'#Input Lists#'!$B$3:$D$46,3,FALSE),"")</f>
        <v/>
      </c>
      <c r="AT71" s="125" t="str">
        <f>IFERROR(VLOOKUP(CONCATENATE(V71," ",W71),'#Input Lists#'!$K$3:$L$827,2,FALSE),"")</f>
        <v/>
      </c>
      <c r="AU71" s="125">
        <f>IFERROR(VLOOKUP(AA71,'#Input Lists#'!$BU$3:$BV$8,2,FALSE),"")</f>
        <v>1</v>
      </c>
      <c r="AV71" s="118" t="str">
        <f>IFERROR(VLOOKUP(AB71,'#Input Lists#'!$BO$3:$BP$9,2,FALSE),"")</f>
        <v/>
      </c>
      <c r="AW71" s="118">
        <f>IFERROR(VLOOKUP(AC71,'#Input Lists#'!$BL$3:$BM$7,2,FALSE),"")</f>
        <v>1</v>
      </c>
      <c r="AX71" s="52" t="e">
        <f>VLOOKUP(AQ71,'#Location List#'!$D$3:$K$150,4,FALSE)</f>
        <v>#N/A</v>
      </c>
      <c r="AY71" s="273" t="e">
        <f>VLOOKUP(AX71,'#Location List#'!$Z$3:$AA$13,2,FALSE)</f>
        <v>#N/A</v>
      </c>
      <c r="AZ71" s="126" t="e">
        <f>VLOOKUP($AT71,'#Input Lists#'!$L$3:$S$1033,6,FALSE)</f>
        <v>#N/A</v>
      </c>
      <c r="BA71" s="239" t="e">
        <f>VLOOKUP($AT71,'#Input Lists#'!$L$3:$S$833,7,FALSE)</f>
        <v>#N/A</v>
      </c>
      <c r="BB71" s="239" t="e">
        <f>VLOOKUP($AT71,'#Input Lists#'!$L$3:$S$833,8,FALSE)</f>
        <v>#N/A</v>
      </c>
      <c r="BC71" s="91" t="str">
        <f t="shared" si="8"/>
        <v/>
      </c>
      <c r="BD71" s="91" t="str">
        <f t="shared" si="9"/>
        <v/>
      </c>
      <c r="BE71" s="15" t="str">
        <f t="shared" si="10"/>
        <v/>
      </c>
      <c r="BF71" s="92" t="str">
        <f t="shared" si="11"/>
        <v>No Sighting Date</v>
      </c>
    </row>
    <row r="72" spans="1:58" x14ac:dyDescent="0.25">
      <c r="A72" s="118">
        <v>67</v>
      </c>
      <c r="B72" s="119"/>
      <c r="C72" s="120"/>
      <c r="D72" s="121"/>
      <c r="E72" s="121"/>
      <c r="F72" s="236"/>
      <c r="G72" s="122" t="str">
        <f>IFERROR(VLOOKUP(F72,'#Location List#'!$U$3:$V$1154,2,FALSE),"")</f>
        <v/>
      </c>
      <c r="H72" s="120"/>
      <c r="I72" s="120"/>
      <c r="J72" s="120"/>
      <c r="K72" s="120"/>
      <c r="L72" s="120"/>
      <c r="M72" s="120"/>
      <c r="N72" s="120"/>
      <c r="O72" s="120"/>
      <c r="P72" s="120"/>
      <c r="Q72" s="120"/>
      <c r="R72" s="120"/>
      <c r="S72" s="120"/>
      <c r="T72" s="205">
        <f t="shared" si="6"/>
        <v>0</v>
      </c>
      <c r="U72" s="205">
        <f t="shared" si="7"/>
        <v>0</v>
      </c>
      <c r="V72" s="210"/>
      <c r="W72" s="210"/>
      <c r="X72" s="23" t="str">
        <f>IFERROR(VLOOKUP(AT72,'#Input Lists#'!$L$3:$AH$833,3,FALSE)," ")</f>
        <v xml:space="preserve"> </v>
      </c>
      <c r="Y72" s="23" t="str">
        <f>IFERROR(VLOOKUP(AT72,'#Input Lists#'!$L$3:$AH$833,5,FALSE)," ")</f>
        <v xml:space="preserve"> </v>
      </c>
      <c r="Z72" s="206" t="str">
        <f>IFERROR(VLOOKUP(AT72,'#Input Lists#'!$L$3:$AH$833,9,FALSE)," ")</f>
        <v xml:space="preserve"> </v>
      </c>
      <c r="AA72" s="119" t="s">
        <v>1527</v>
      </c>
      <c r="AB72" s="120"/>
      <c r="AC72" s="123"/>
      <c r="AD72" s="123"/>
      <c r="AE72" s="123"/>
      <c r="AF72" s="123"/>
      <c r="AG72" s="123"/>
      <c r="AH72" s="123"/>
      <c r="AI72" s="123"/>
      <c r="AJ72" s="123"/>
      <c r="AK72" s="123"/>
      <c r="AL72" s="123"/>
      <c r="AM72" s="123"/>
      <c r="AN72" s="123"/>
      <c r="AO72" s="123"/>
      <c r="AP72" s="120"/>
      <c r="AQ72" s="125" t="str">
        <f>IFERROR(VLOOKUP(G72,'#Location List#'!$C$3:$D$150,2,FALSE),"")</f>
        <v/>
      </c>
      <c r="AR72" s="125" t="str">
        <f>IFERROR(VLOOKUP(F72,'#Location List#'!$Q$3:$R$1154,2,FALSE),"")</f>
        <v/>
      </c>
      <c r="AS72" s="125" t="str">
        <f>IFERROR(VLOOKUP(V72,'#Input Lists#'!$B$3:$D$46,3,FALSE),"")</f>
        <v/>
      </c>
      <c r="AT72" s="125" t="str">
        <f>IFERROR(VLOOKUP(CONCATENATE(V72," ",W72),'#Input Lists#'!$K$3:$L$827,2,FALSE),"")</f>
        <v/>
      </c>
      <c r="AU72" s="125">
        <f>IFERROR(VLOOKUP(AA72,'#Input Lists#'!$BU$3:$BV$8,2,FALSE),"")</f>
        <v>1</v>
      </c>
      <c r="AV72" s="118" t="str">
        <f>IFERROR(VLOOKUP(AB72,'#Input Lists#'!$BO$3:$BP$9,2,FALSE),"")</f>
        <v/>
      </c>
      <c r="AW72" s="118">
        <f>IFERROR(VLOOKUP(AC72,'#Input Lists#'!$BL$3:$BM$7,2,FALSE),"")</f>
        <v>1</v>
      </c>
      <c r="AX72" s="52" t="e">
        <f>VLOOKUP(AQ72,'#Location List#'!$D$3:$K$150,4,FALSE)</f>
        <v>#N/A</v>
      </c>
      <c r="AY72" s="273" t="e">
        <f>VLOOKUP(AX72,'#Location List#'!$Z$3:$AA$13,2,FALSE)</f>
        <v>#N/A</v>
      </c>
      <c r="AZ72" s="126" t="e">
        <f>VLOOKUP($AT72,'#Input Lists#'!$L$3:$S$1033,6,FALSE)</f>
        <v>#N/A</v>
      </c>
      <c r="BA72" s="239" t="e">
        <f>VLOOKUP($AT72,'#Input Lists#'!$L$3:$S$833,7,FALSE)</f>
        <v>#N/A</v>
      </c>
      <c r="BB72" s="239" t="e">
        <f>VLOOKUP($AT72,'#Input Lists#'!$L$3:$S$833,8,FALSE)</f>
        <v>#N/A</v>
      </c>
      <c r="BC72" s="91" t="str">
        <f t="shared" si="8"/>
        <v/>
      </c>
      <c r="BD72" s="91" t="str">
        <f t="shared" si="9"/>
        <v/>
      </c>
      <c r="BE72" s="15" t="str">
        <f t="shared" si="10"/>
        <v/>
      </c>
      <c r="BF72" s="92" t="str">
        <f t="shared" si="11"/>
        <v>No Sighting Date</v>
      </c>
    </row>
    <row r="73" spans="1:58" x14ac:dyDescent="0.25">
      <c r="A73" s="118">
        <v>68</v>
      </c>
      <c r="B73" s="119"/>
      <c r="C73" s="120"/>
      <c r="D73" s="121"/>
      <c r="E73" s="121"/>
      <c r="F73" s="236"/>
      <c r="G73" s="122" t="str">
        <f>IFERROR(VLOOKUP(F73,'#Location List#'!$U$3:$V$1154,2,FALSE),"")</f>
        <v/>
      </c>
      <c r="H73" s="120"/>
      <c r="I73" s="120"/>
      <c r="J73" s="120"/>
      <c r="K73" s="120"/>
      <c r="L73" s="120"/>
      <c r="M73" s="120"/>
      <c r="N73" s="120"/>
      <c r="O73" s="120"/>
      <c r="P73" s="120"/>
      <c r="Q73" s="120"/>
      <c r="R73" s="120"/>
      <c r="S73" s="120"/>
      <c r="T73" s="205">
        <f t="shared" si="6"/>
        <v>0</v>
      </c>
      <c r="U73" s="205">
        <f t="shared" si="7"/>
        <v>0</v>
      </c>
      <c r="V73" s="210"/>
      <c r="W73" s="210"/>
      <c r="X73" s="23" t="str">
        <f>IFERROR(VLOOKUP(AT73,'#Input Lists#'!$L$3:$AH$833,3,FALSE)," ")</f>
        <v xml:space="preserve"> </v>
      </c>
      <c r="Y73" s="23" t="str">
        <f>IFERROR(VLOOKUP(AT73,'#Input Lists#'!$L$3:$AH$833,5,FALSE)," ")</f>
        <v xml:space="preserve"> </v>
      </c>
      <c r="Z73" s="206" t="str">
        <f>IFERROR(VLOOKUP(AT73,'#Input Lists#'!$L$3:$AH$833,9,FALSE)," ")</f>
        <v xml:space="preserve"> </v>
      </c>
      <c r="AA73" s="119" t="s">
        <v>1527</v>
      </c>
      <c r="AB73" s="120"/>
      <c r="AC73" s="123"/>
      <c r="AD73" s="123"/>
      <c r="AE73" s="123"/>
      <c r="AF73" s="123"/>
      <c r="AG73" s="123"/>
      <c r="AH73" s="123"/>
      <c r="AI73" s="123"/>
      <c r="AJ73" s="123"/>
      <c r="AK73" s="123"/>
      <c r="AL73" s="123"/>
      <c r="AM73" s="123"/>
      <c r="AN73" s="123"/>
      <c r="AO73" s="123"/>
      <c r="AP73" s="120"/>
      <c r="AQ73" s="125" t="str">
        <f>IFERROR(VLOOKUP(G73,'#Location List#'!$C$3:$D$150,2,FALSE),"")</f>
        <v/>
      </c>
      <c r="AR73" s="125" t="str">
        <f>IFERROR(VLOOKUP(F73,'#Location List#'!$Q$3:$R$1154,2,FALSE),"")</f>
        <v/>
      </c>
      <c r="AS73" s="125" t="str">
        <f>IFERROR(VLOOKUP(V73,'#Input Lists#'!$B$3:$D$46,3,FALSE),"")</f>
        <v/>
      </c>
      <c r="AT73" s="125" t="str">
        <f>IFERROR(VLOOKUP(CONCATENATE(V73," ",W73),'#Input Lists#'!$K$3:$L$827,2,FALSE),"")</f>
        <v/>
      </c>
      <c r="AU73" s="125">
        <f>IFERROR(VLOOKUP(AA73,'#Input Lists#'!$BU$3:$BV$8,2,FALSE),"")</f>
        <v>1</v>
      </c>
      <c r="AV73" s="118" t="str">
        <f>IFERROR(VLOOKUP(AB73,'#Input Lists#'!$BO$3:$BP$9,2,FALSE),"")</f>
        <v/>
      </c>
      <c r="AW73" s="118">
        <f>IFERROR(VLOOKUP(AC73,'#Input Lists#'!$BL$3:$BM$7,2,FALSE),"")</f>
        <v>1</v>
      </c>
      <c r="AX73" s="52" t="e">
        <f>VLOOKUP(AQ73,'#Location List#'!$D$3:$K$150,4,FALSE)</f>
        <v>#N/A</v>
      </c>
      <c r="AY73" s="273" t="e">
        <f>VLOOKUP(AX73,'#Location List#'!$Z$3:$AA$13,2,FALSE)</f>
        <v>#N/A</v>
      </c>
      <c r="AZ73" s="126" t="e">
        <f>VLOOKUP($AT73,'#Input Lists#'!$L$3:$S$1033,6,FALSE)</f>
        <v>#N/A</v>
      </c>
      <c r="BA73" s="239" t="e">
        <f>VLOOKUP($AT73,'#Input Lists#'!$L$3:$S$833,7,FALSE)</f>
        <v>#N/A</v>
      </c>
      <c r="BB73" s="239" t="e">
        <f>VLOOKUP($AT73,'#Input Lists#'!$L$3:$S$833,8,FALSE)</f>
        <v>#N/A</v>
      </c>
      <c r="BC73" s="91" t="str">
        <f t="shared" si="8"/>
        <v/>
      </c>
      <c r="BD73" s="91" t="str">
        <f t="shared" si="9"/>
        <v/>
      </c>
      <c r="BE73" s="15" t="str">
        <f t="shared" si="10"/>
        <v/>
      </c>
      <c r="BF73" s="92" t="str">
        <f t="shared" si="11"/>
        <v>No Sighting Date</v>
      </c>
    </row>
    <row r="74" spans="1:58" x14ac:dyDescent="0.25">
      <c r="A74" s="118">
        <v>69</v>
      </c>
      <c r="B74" s="119"/>
      <c r="C74" s="120"/>
      <c r="D74" s="121"/>
      <c r="E74" s="121"/>
      <c r="F74" s="236"/>
      <c r="G74" s="122" t="str">
        <f>IFERROR(VLOOKUP(F74,'#Location List#'!$U$3:$V$1154,2,FALSE),"")</f>
        <v/>
      </c>
      <c r="H74" s="120"/>
      <c r="I74" s="120"/>
      <c r="J74" s="120"/>
      <c r="K74" s="120"/>
      <c r="L74" s="120"/>
      <c r="M74" s="120"/>
      <c r="N74" s="120"/>
      <c r="O74" s="120"/>
      <c r="P74" s="120"/>
      <c r="Q74" s="120"/>
      <c r="R74" s="120"/>
      <c r="S74" s="120"/>
      <c r="T74" s="205">
        <f t="shared" si="6"/>
        <v>0</v>
      </c>
      <c r="U74" s="205">
        <f t="shared" si="7"/>
        <v>0</v>
      </c>
      <c r="V74" s="210"/>
      <c r="W74" s="210"/>
      <c r="X74" s="23" t="str">
        <f>IFERROR(VLOOKUP(AT74,'#Input Lists#'!$L$3:$AH$833,3,FALSE)," ")</f>
        <v xml:space="preserve"> </v>
      </c>
      <c r="Y74" s="23" t="str">
        <f>IFERROR(VLOOKUP(AT74,'#Input Lists#'!$L$3:$AH$833,5,FALSE)," ")</f>
        <v xml:space="preserve"> </v>
      </c>
      <c r="Z74" s="206" t="str">
        <f>IFERROR(VLOOKUP(AT74,'#Input Lists#'!$L$3:$AH$833,9,FALSE)," ")</f>
        <v xml:space="preserve"> </v>
      </c>
      <c r="AA74" s="119" t="s">
        <v>1527</v>
      </c>
      <c r="AB74" s="120"/>
      <c r="AC74" s="123"/>
      <c r="AD74" s="123"/>
      <c r="AE74" s="123"/>
      <c r="AF74" s="123"/>
      <c r="AG74" s="123"/>
      <c r="AH74" s="123"/>
      <c r="AI74" s="123"/>
      <c r="AJ74" s="123"/>
      <c r="AK74" s="123"/>
      <c r="AL74" s="123"/>
      <c r="AM74" s="123"/>
      <c r="AN74" s="123"/>
      <c r="AO74" s="123"/>
      <c r="AP74" s="120"/>
      <c r="AQ74" s="125" t="str">
        <f>IFERROR(VLOOKUP(G74,'#Location List#'!$C$3:$D$150,2,FALSE),"")</f>
        <v/>
      </c>
      <c r="AR74" s="125" t="str">
        <f>IFERROR(VLOOKUP(F74,'#Location List#'!$Q$3:$R$1154,2,FALSE),"")</f>
        <v/>
      </c>
      <c r="AS74" s="125" t="str">
        <f>IFERROR(VLOOKUP(V74,'#Input Lists#'!$B$3:$D$46,3,FALSE),"")</f>
        <v/>
      </c>
      <c r="AT74" s="125" t="str">
        <f>IFERROR(VLOOKUP(CONCATENATE(V74," ",W74),'#Input Lists#'!$K$3:$L$827,2,FALSE),"")</f>
        <v/>
      </c>
      <c r="AU74" s="125">
        <f>IFERROR(VLOOKUP(AA74,'#Input Lists#'!$BU$3:$BV$8,2,FALSE),"")</f>
        <v>1</v>
      </c>
      <c r="AV74" s="118" t="str">
        <f>IFERROR(VLOOKUP(AB74,'#Input Lists#'!$BO$3:$BP$9,2,FALSE),"")</f>
        <v/>
      </c>
      <c r="AW74" s="118">
        <f>IFERROR(VLOOKUP(AC74,'#Input Lists#'!$BL$3:$BM$7,2,FALSE),"")</f>
        <v>1</v>
      </c>
      <c r="AX74" s="52" t="e">
        <f>VLOOKUP(AQ74,'#Location List#'!$D$3:$K$150,4,FALSE)</f>
        <v>#N/A</v>
      </c>
      <c r="AY74" s="273" t="e">
        <f>VLOOKUP(AX74,'#Location List#'!$Z$3:$AA$13,2,FALSE)</f>
        <v>#N/A</v>
      </c>
      <c r="AZ74" s="126" t="e">
        <f>VLOOKUP($AT74,'#Input Lists#'!$L$3:$S$1033,6,FALSE)</f>
        <v>#N/A</v>
      </c>
      <c r="BA74" s="239" t="e">
        <f>VLOOKUP($AT74,'#Input Lists#'!$L$3:$S$833,7,FALSE)</f>
        <v>#N/A</v>
      </c>
      <c r="BB74" s="239" t="e">
        <f>VLOOKUP($AT74,'#Input Lists#'!$L$3:$S$833,8,FALSE)</f>
        <v>#N/A</v>
      </c>
      <c r="BC74" s="91" t="str">
        <f t="shared" si="8"/>
        <v/>
      </c>
      <c r="BD74" s="91" t="str">
        <f t="shared" si="9"/>
        <v/>
      </c>
      <c r="BE74" s="15" t="str">
        <f t="shared" si="10"/>
        <v/>
      </c>
      <c r="BF74" s="92" t="str">
        <f t="shared" si="11"/>
        <v>No Sighting Date</v>
      </c>
    </row>
    <row r="75" spans="1:58" x14ac:dyDescent="0.25">
      <c r="A75" s="118">
        <v>70</v>
      </c>
      <c r="B75" s="119"/>
      <c r="C75" s="120"/>
      <c r="D75" s="121"/>
      <c r="E75" s="121"/>
      <c r="F75" s="236"/>
      <c r="G75" s="122" t="str">
        <f>IFERROR(VLOOKUP(F75,'#Location List#'!$U$3:$V$1154,2,FALSE),"")</f>
        <v/>
      </c>
      <c r="H75" s="120"/>
      <c r="I75" s="120"/>
      <c r="J75" s="120"/>
      <c r="K75" s="120"/>
      <c r="L75" s="120"/>
      <c r="M75" s="120"/>
      <c r="N75" s="120"/>
      <c r="O75" s="120"/>
      <c r="P75" s="120"/>
      <c r="Q75" s="120"/>
      <c r="R75" s="120"/>
      <c r="S75" s="120"/>
      <c r="T75" s="205">
        <f t="shared" si="6"/>
        <v>0</v>
      </c>
      <c r="U75" s="205">
        <f t="shared" si="7"/>
        <v>0</v>
      </c>
      <c r="V75" s="210"/>
      <c r="W75" s="210"/>
      <c r="X75" s="23" t="str">
        <f>IFERROR(VLOOKUP(AT75,'#Input Lists#'!$L$3:$AH$833,3,FALSE)," ")</f>
        <v xml:space="preserve"> </v>
      </c>
      <c r="Y75" s="23" t="str">
        <f>IFERROR(VLOOKUP(AT75,'#Input Lists#'!$L$3:$AH$833,5,FALSE)," ")</f>
        <v xml:space="preserve"> </v>
      </c>
      <c r="Z75" s="206" t="str">
        <f>IFERROR(VLOOKUP(AT75,'#Input Lists#'!$L$3:$AH$833,9,FALSE)," ")</f>
        <v xml:space="preserve"> </v>
      </c>
      <c r="AA75" s="119" t="s">
        <v>1527</v>
      </c>
      <c r="AB75" s="120"/>
      <c r="AC75" s="123"/>
      <c r="AD75" s="123"/>
      <c r="AE75" s="123"/>
      <c r="AF75" s="123"/>
      <c r="AG75" s="123"/>
      <c r="AH75" s="123"/>
      <c r="AI75" s="123"/>
      <c r="AJ75" s="123"/>
      <c r="AK75" s="123"/>
      <c r="AL75" s="123"/>
      <c r="AM75" s="123"/>
      <c r="AN75" s="123"/>
      <c r="AO75" s="123"/>
      <c r="AP75" s="120"/>
      <c r="AQ75" s="125" t="str">
        <f>IFERROR(VLOOKUP(G75,'#Location List#'!$C$3:$D$150,2,FALSE),"")</f>
        <v/>
      </c>
      <c r="AR75" s="125" t="str">
        <f>IFERROR(VLOOKUP(F75,'#Location List#'!$Q$3:$R$1154,2,FALSE),"")</f>
        <v/>
      </c>
      <c r="AS75" s="125" t="str">
        <f>IFERROR(VLOOKUP(V75,'#Input Lists#'!$B$3:$D$46,3,FALSE),"")</f>
        <v/>
      </c>
      <c r="AT75" s="125" t="str">
        <f>IFERROR(VLOOKUP(CONCATENATE(V75," ",W75),'#Input Lists#'!$K$3:$L$827,2,FALSE),"")</f>
        <v/>
      </c>
      <c r="AU75" s="125">
        <f>IFERROR(VLOOKUP(AA75,'#Input Lists#'!$BU$3:$BV$8,2,FALSE),"")</f>
        <v>1</v>
      </c>
      <c r="AV75" s="118" t="str">
        <f>IFERROR(VLOOKUP(AB75,'#Input Lists#'!$BO$3:$BP$9,2,FALSE),"")</f>
        <v/>
      </c>
      <c r="AW75" s="118">
        <f>IFERROR(VLOOKUP(AC75,'#Input Lists#'!$BL$3:$BM$7,2,FALSE),"")</f>
        <v>1</v>
      </c>
      <c r="AX75" s="52" t="e">
        <f>VLOOKUP(AQ75,'#Location List#'!$D$3:$K$150,4,FALSE)</f>
        <v>#N/A</v>
      </c>
      <c r="AY75" s="273" t="e">
        <f>VLOOKUP(AX75,'#Location List#'!$Z$3:$AA$13,2,FALSE)</f>
        <v>#N/A</v>
      </c>
      <c r="AZ75" s="126" t="e">
        <f>VLOOKUP($AT75,'#Input Lists#'!$L$3:$S$1033,6,FALSE)</f>
        <v>#N/A</v>
      </c>
      <c r="BA75" s="239" t="e">
        <f>VLOOKUP($AT75,'#Input Lists#'!$L$3:$S$833,7,FALSE)</f>
        <v>#N/A</v>
      </c>
      <c r="BB75" s="239" t="e">
        <f>VLOOKUP($AT75,'#Input Lists#'!$L$3:$S$833,8,FALSE)</f>
        <v>#N/A</v>
      </c>
      <c r="BC75" s="91" t="str">
        <f t="shared" si="8"/>
        <v/>
      </c>
      <c r="BD75" s="91" t="str">
        <f t="shared" si="9"/>
        <v/>
      </c>
      <c r="BE75" s="15" t="str">
        <f t="shared" si="10"/>
        <v/>
      </c>
      <c r="BF75" s="92" t="str">
        <f t="shared" si="11"/>
        <v>No Sighting Date</v>
      </c>
    </row>
    <row r="76" spans="1:58" x14ac:dyDescent="0.25">
      <c r="A76" s="118">
        <v>71</v>
      </c>
      <c r="B76" s="119"/>
      <c r="C76" s="120"/>
      <c r="D76" s="121"/>
      <c r="E76" s="121"/>
      <c r="F76" s="236"/>
      <c r="G76" s="122" t="str">
        <f>IFERROR(VLOOKUP(F76,'#Location List#'!$U$3:$V$1154,2,FALSE),"")</f>
        <v/>
      </c>
      <c r="H76" s="120"/>
      <c r="I76" s="120"/>
      <c r="J76" s="120"/>
      <c r="K76" s="120"/>
      <c r="L76" s="120"/>
      <c r="M76" s="120"/>
      <c r="N76" s="120"/>
      <c r="O76" s="120"/>
      <c r="P76" s="120"/>
      <c r="Q76" s="120"/>
      <c r="R76" s="120"/>
      <c r="S76" s="120"/>
      <c r="T76" s="205">
        <f t="shared" si="6"/>
        <v>0</v>
      </c>
      <c r="U76" s="205">
        <f t="shared" si="7"/>
        <v>0</v>
      </c>
      <c r="V76" s="210"/>
      <c r="W76" s="210"/>
      <c r="X76" s="23" t="str">
        <f>IFERROR(VLOOKUP(AT76,'#Input Lists#'!$L$3:$AH$833,3,FALSE)," ")</f>
        <v xml:space="preserve"> </v>
      </c>
      <c r="Y76" s="23" t="str">
        <f>IFERROR(VLOOKUP(AT76,'#Input Lists#'!$L$3:$AH$833,5,FALSE)," ")</f>
        <v xml:space="preserve"> </v>
      </c>
      <c r="Z76" s="206" t="str">
        <f>IFERROR(VLOOKUP(AT76,'#Input Lists#'!$L$3:$AH$833,9,FALSE)," ")</f>
        <v xml:space="preserve"> </v>
      </c>
      <c r="AA76" s="119" t="s">
        <v>1527</v>
      </c>
      <c r="AB76" s="120"/>
      <c r="AC76" s="123"/>
      <c r="AD76" s="123"/>
      <c r="AE76" s="123"/>
      <c r="AF76" s="123"/>
      <c r="AG76" s="123"/>
      <c r="AH76" s="123"/>
      <c r="AI76" s="123"/>
      <c r="AJ76" s="123"/>
      <c r="AK76" s="123"/>
      <c r="AL76" s="123"/>
      <c r="AM76" s="123"/>
      <c r="AN76" s="123"/>
      <c r="AO76" s="123"/>
      <c r="AP76" s="120"/>
      <c r="AQ76" s="125" t="str">
        <f>IFERROR(VLOOKUP(G76,'#Location List#'!$C$3:$D$150,2,FALSE),"")</f>
        <v/>
      </c>
      <c r="AR76" s="125" t="str">
        <f>IFERROR(VLOOKUP(F76,'#Location List#'!$Q$3:$R$1154,2,FALSE),"")</f>
        <v/>
      </c>
      <c r="AS76" s="125" t="str">
        <f>IFERROR(VLOOKUP(V76,'#Input Lists#'!$B$3:$D$46,3,FALSE),"")</f>
        <v/>
      </c>
      <c r="AT76" s="125" t="str">
        <f>IFERROR(VLOOKUP(CONCATENATE(V76," ",W76),'#Input Lists#'!$K$3:$L$827,2,FALSE),"")</f>
        <v/>
      </c>
      <c r="AU76" s="125">
        <f>IFERROR(VLOOKUP(AA76,'#Input Lists#'!$BU$3:$BV$8,2,FALSE),"")</f>
        <v>1</v>
      </c>
      <c r="AV76" s="118" t="str">
        <f>IFERROR(VLOOKUP(AB76,'#Input Lists#'!$BO$3:$BP$9,2,FALSE),"")</f>
        <v/>
      </c>
      <c r="AW76" s="118">
        <f>IFERROR(VLOOKUP(AC76,'#Input Lists#'!$BL$3:$BM$7,2,FALSE),"")</f>
        <v>1</v>
      </c>
      <c r="AX76" s="52" t="e">
        <f>VLOOKUP(AQ76,'#Location List#'!$D$3:$K$150,4,FALSE)</f>
        <v>#N/A</v>
      </c>
      <c r="AY76" s="273" t="e">
        <f>VLOOKUP(AX76,'#Location List#'!$Z$3:$AA$13,2,FALSE)</f>
        <v>#N/A</v>
      </c>
      <c r="AZ76" s="126" t="e">
        <f>VLOOKUP($AT76,'#Input Lists#'!$L$3:$S$1033,6,FALSE)</f>
        <v>#N/A</v>
      </c>
      <c r="BA76" s="239" t="e">
        <f>VLOOKUP($AT76,'#Input Lists#'!$L$3:$S$833,7,FALSE)</f>
        <v>#N/A</v>
      </c>
      <c r="BB76" s="239" t="e">
        <f>VLOOKUP($AT76,'#Input Lists#'!$L$3:$S$833,8,FALSE)</f>
        <v>#N/A</v>
      </c>
      <c r="BC76" s="91" t="str">
        <f t="shared" si="8"/>
        <v/>
      </c>
      <c r="BD76" s="91" t="str">
        <f t="shared" si="9"/>
        <v/>
      </c>
      <c r="BE76" s="15" t="str">
        <f t="shared" si="10"/>
        <v/>
      </c>
      <c r="BF76" s="92" t="str">
        <f t="shared" si="11"/>
        <v>No Sighting Date</v>
      </c>
    </row>
    <row r="77" spans="1:58" x14ac:dyDescent="0.25">
      <c r="A77" s="118">
        <v>72</v>
      </c>
      <c r="B77" s="119"/>
      <c r="C77" s="120"/>
      <c r="D77" s="121"/>
      <c r="E77" s="121"/>
      <c r="F77" s="236"/>
      <c r="G77" s="122" t="str">
        <f>IFERROR(VLOOKUP(F77,'#Location List#'!$U$3:$V$1154,2,FALSE),"")</f>
        <v/>
      </c>
      <c r="H77" s="120"/>
      <c r="I77" s="120"/>
      <c r="J77" s="120"/>
      <c r="K77" s="120"/>
      <c r="L77" s="120"/>
      <c r="M77" s="120"/>
      <c r="N77" s="120"/>
      <c r="O77" s="120"/>
      <c r="P77" s="120"/>
      <c r="Q77" s="120"/>
      <c r="R77" s="120"/>
      <c r="S77" s="120"/>
      <c r="T77" s="205">
        <f t="shared" si="6"/>
        <v>0</v>
      </c>
      <c r="U77" s="205">
        <f t="shared" si="7"/>
        <v>0</v>
      </c>
      <c r="V77" s="210"/>
      <c r="W77" s="210"/>
      <c r="X77" s="23" t="str">
        <f>IFERROR(VLOOKUP(AT77,'#Input Lists#'!$L$3:$AH$833,3,FALSE)," ")</f>
        <v xml:space="preserve"> </v>
      </c>
      <c r="Y77" s="23" t="str">
        <f>IFERROR(VLOOKUP(AT77,'#Input Lists#'!$L$3:$AH$833,5,FALSE)," ")</f>
        <v xml:space="preserve"> </v>
      </c>
      <c r="Z77" s="206" t="str">
        <f>IFERROR(VLOOKUP(AT77,'#Input Lists#'!$L$3:$AH$833,9,FALSE)," ")</f>
        <v xml:space="preserve"> </v>
      </c>
      <c r="AA77" s="119" t="s">
        <v>1527</v>
      </c>
      <c r="AB77" s="120"/>
      <c r="AC77" s="123"/>
      <c r="AD77" s="123"/>
      <c r="AE77" s="123"/>
      <c r="AF77" s="123"/>
      <c r="AG77" s="123"/>
      <c r="AH77" s="123"/>
      <c r="AI77" s="123"/>
      <c r="AJ77" s="123"/>
      <c r="AK77" s="123"/>
      <c r="AL77" s="123"/>
      <c r="AM77" s="123"/>
      <c r="AN77" s="123"/>
      <c r="AO77" s="123"/>
      <c r="AP77" s="120"/>
      <c r="AQ77" s="125" t="str">
        <f>IFERROR(VLOOKUP(G77,'#Location List#'!$C$3:$D$150,2,FALSE),"")</f>
        <v/>
      </c>
      <c r="AR77" s="125" t="str">
        <f>IFERROR(VLOOKUP(F77,'#Location List#'!$Q$3:$R$1154,2,FALSE),"")</f>
        <v/>
      </c>
      <c r="AS77" s="125" t="str">
        <f>IFERROR(VLOOKUP(V77,'#Input Lists#'!$B$3:$D$46,3,FALSE),"")</f>
        <v/>
      </c>
      <c r="AT77" s="125" t="str">
        <f>IFERROR(VLOOKUP(CONCATENATE(V77," ",W77),'#Input Lists#'!$K$3:$L$827,2,FALSE),"")</f>
        <v/>
      </c>
      <c r="AU77" s="125">
        <f>IFERROR(VLOOKUP(AA77,'#Input Lists#'!$BU$3:$BV$8,2,FALSE),"")</f>
        <v>1</v>
      </c>
      <c r="AV77" s="118" t="str">
        <f>IFERROR(VLOOKUP(AB77,'#Input Lists#'!$BO$3:$BP$9,2,FALSE),"")</f>
        <v/>
      </c>
      <c r="AW77" s="118">
        <f>IFERROR(VLOOKUP(AC77,'#Input Lists#'!$BL$3:$BM$7,2,FALSE),"")</f>
        <v>1</v>
      </c>
      <c r="AX77" s="52" t="e">
        <f>VLOOKUP(AQ77,'#Location List#'!$D$3:$K$150,4,FALSE)</f>
        <v>#N/A</v>
      </c>
      <c r="AY77" s="273" t="e">
        <f>VLOOKUP(AX77,'#Location List#'!$Z$3:$AA$13,2,FALSE)</f>
        <v>#N/A</v>
      </c>
      <c r="AZ77" s="126" t="e">
        <f>VLOOKUP($AT77,'#Input Lists#'!$L$3:$S$1033,6,FALSE)</f>
        <v>#N/A</v>
      </c>
      <c r="BA77" s="239" t="e">
        <f>VLOOKUP($AT77,'#Input Lists#'!$L$3:$S$833,7,FALSE)</f>
        <v>#N/A</v>
      </c>
      <c r="BB77" s="239" t="e">
        <f>VLOOKUP($AT77,'#Input Lists#'!$L$3:$S$833,8,FALSE)</f>
        <v>#N/A</v>
      </c>
      <c r="BC77" s="91" t="str">
        <f t="shared" si="8"/>
        <v/>
      </c>
      <c r="BD77" s="91" t="str">
        <f t="shared" si="9"/>
        <v/>
      </c>
      <c r="BE77" s="15" t="str">
        <f t="shared" si="10"/>
        <v/>
      </c>
      <c r="BF77" s="92" t="str">
        <f t="shared" si="11"/>
        <v>No Sighting Date</v>
      </c>
    </row>
    <row r="78" spans="1:58" x14ac:dyDescent="0.25">
      <c r="A78" s="118">
        <v>73</v>
      </c>
      <c r="B78" s="119"/>
      <c r="C78" s="120"/>
      <c r="D78" s="121"/>
      <c r="E78" s="121"/>
      <c r="F78" s="236"/>
      <c r="G78" s="122" t="str">
        <f>IFERROR(VLOOKUP(F78,'#Location List#'!$U$3:$V$1154,2,FALSE),"")</f>
        <v/>
      </c>
      <c r="H78" s="120"/>
      <c r="I78" s="120"/>
      <c r="J78" s="120"/>
      <c r="K78" s="120"/>
      <c r="L78" s="120"/>
      <c r="M78" s="120"/>
      <c r="N78" s="120"/>
      <c r="O78" s="120"/>
      <c r="P78" s="120"/>
      <c r="Q78" s="120"/>
      <c r="R78" s="120"/>
      <c r="S78" s="120"/>
      <c r="T78" s="205">
        <f t="shared" si="6"/>
        <v>0</v>
      </c>
      <c r="U78" s="205">
        <f t="shared" si="7"/>
        <v>0</v>
      </c>
      <c r="V78" s="210"/>
      <c r="W78" s="210"/>
      <c r="X78" s="23" t="str">
        <f>IFERROR(VLOOKUP(AT78,'#Input Lists#'!$L$3:$AH$833,3,FALSE)," ")</f>
        <v xml:space="preserve"> </v>
      </c>
      <c r="Y78" s="23" t="str">
        <f>IFERROR(VLOOKUP(AT78,'#Input Lists#'!$L$3:$AH$833,5,FALSE)," ")</f>
        <v xml:space="preserve"> </v>
      </c>
      <c r="Z78" s="206" t="str">
        <f>IFERROR(VLOOKUP(AT78,'#Input Lists#'!$L$3:$AH$833,9,FALSE)," ")</f>
        <v xml:space="preserve"> </v>
      </c>
      <c r="AA78" s="119" t="s">
        <v>1527</v>
      </c>
      <c r="AB78" s="120"/>
      <c r="AC78" s="123"/>
      <c r="AD78" s="123"/>
      <c r="AE78" s="123"/>
      <c r="AF78" s="123"/>
      <c r="AG78" s="123"/>
      <c r="AH78" s="123"/>
      <c r="AI78" s="123"/>
      <c r="AJ78" s="123"/>
      <c r="AK78" s="123"/>
      <c r="AL78" s="123"/>
      <c r="AM78" s="123"/>
      <c r="AN78" s="123"/>
      <c r="AO78" s="123"/>
      <c r="AP78" s="120"/>
      <c r="AQ78" s="125" t="str">
        <f>IFERROR(VLOOKUP(G78,'#Location List#'!$C$3:$D$150,2,FALSE),"")</f>
        <v/>
      </c>
      <c r="AR78" s="125" t="str">
        <f>IFERROR(VLOOKUP(F78,'#Location List#'!$Q$3:$R$1154,2,FALSE),"")</f>
        <v/>
      </c>
      <c r="AS78" s="125" t="str">
        <f>IFERROR(VLOOKUP(V78,'#Input Lists#'!$B$3:$D$46,3,FALSE),"")</f>
        <v/>
      </c>
      <c r="AT78" s="125" t="str">
        <f>IFERROR(VLOOKUP(CONCATENATE(V78," ",W78),'#Input Lists#'!$K$3:$L$827,2,FALSE),"")</f>
        <v/>
      </c>
      <c r="AU78" s="125">
        <f>IFERROR(VLOOKUP(AA78,'#Input Lists#'!$BU$3:$BV$8,2,FALSE),"")</f>
        <v>1</v>
      </c>
      <c r="AV78" s="118" t="str">
        <f>IFERROR(VLOOKUP(AB78,'#Input Lists#'!$BO$3:$BP$9,2,FALSE),"")</f>
        <v/>
      </c>
      <c r="AW78" s="118">
        <f>IFERROR(VLOOKUP(AC78,'#Input Lists#'!$BL$3:$BM$7,2,FALSE),"")</f>
        <v>1</v>
      </c>
      <c r="AX78" s="52" t="e">
        <f>VLOOKUP(AQ78,'#Location List#'!$D$3:$K$150,4,FALSE)</f>
        <v>#N/A</v>
      </c>
      <c r="AY78" s="273" t="e">
        <f>VLOOKUP(AX78,'#Location List#'!$Z$3:$AA$13,2,FALSE)</f>
        <v>#N/A</v>
      </c>
      <c r="AZ78" s="126" t="e">
        <f>VLOOKUP($AT78,'#Input Lists#'!$L$3:$S$1033,6,FALSE)</f>
        <v>#N/A</v>
      </c>
      <c r="BA78" s="239" t="e">
        <f>VLOOKUP($AT78,'#Input Lists#'!$L$3:$S$833,7,FALSE)</f>
        <v>#N/A</v>
      </c>
      <c r="BB78" s="239" t="e">
        <f>VLOOKUP($AT78,'#Input Lists#'!$L$3:$S$833,8,FALSE)</f>
        <v>#N/A</v>
      </c>
      <c r="BC78" s="91" t="str">
        <f t="shared" si="8"/>
        <v/>
      </c>
      <c r="BD78" s="91" t="str">
        <f t="shared" si="9"/>
        <v/>
      </c>
      <c r="BE78" s="15" t="str">
        <f t="shared" si="10"/>
        <v/>
      </c>
      <c r="BF78" s="92" t="str">
        <f t="shared" si="11"/>
        <v>No Sighting Date</v>
      </c>
    </row>
    <row r="79" spans="1:58" x14ac:dyDescent="0.25">
      <c r="A79" s="118">
        <v>74</v>
      </c>
      <c r="B79" s="119"/>
      <c r="C79" s="120"/>
      <c r="D79" s="121"/>
      <c r="E79" s="121"/>
      <c r="F79" s="236"/>
      <c r="G79" s="122" t="str">
        <f>IFERROR(VLOOKUP(F79,'#Location List#'!$U$3:$V$1154,2,FALSE),"")</f>
        <v/>
      </c>
      <c r="H79" s="120"/>
      <c r="I79" s="120"/>
      <c r="J79" s="120"/>
      <c r="K79" s="120"/>
      <c r="L79" s="120"/>
      <c r="M79" s="120"/>
      <c r="N79" s="120"/>
      <c r="O79" s="120"/>
      <c r="P79" s="120"/>
      <c r="Q79" s="120"/>
      <c r="R79" s="120"/>
      <c r="S79" s="120"/>
      <c r="T79" s="205">
        <f t="shared" si="6"/>
        <v>0</v>
      </c>
      <c r="U79" s="205">
        <f t="shared" si="7"/>
        <v>0</v>
      </c>
      <c r="V79" s="210"/>
      <c r="W79" s="210"/>
      <c r="X79" s="23" t="str">
        <f>IFERROR(VLOOKUP(AT79,'#Input Lists#'!$L$3:$AH$833,3,FALSE)," ")</f>
        <v xml:space="preserve"> </v>
      </c>
      <c r="Y79" s="23" t="str">
        <f>IFERROR(VLOOKUP(AT79,'#Input Lists#'!$L$3:$AH$833,5,FALSE)," ")</f>
        <v xml:space="preserve"> </v>
      </c>
      <c r="Z79" s="206" t="str">
        <f>IFERROR(VLOOKUP(AT79,'#Input Lists#'!$L$3:$AH$833,9,FALSE)," ")</f>
        <v xml:space="preserve"> </v>
      </c>
      <c r="AA79" s="119" t="s">
        <v>1527</v>
      </c>
      <c r="AB79" s="120"/>
      <c r="AC79" s="123"/>
      <c r="AD79" s="123"/>
      <c r="AE79" s="123"/>
      <c r="AF79" s="123"/>
      <c r="AG79" s="123"/>
      <c r="AH79" s="123"/>
      <c r="AI79" s="123"/>
      <c r="AJ79" s="123"/>
      <c r="AK79" s="123"/>
      <c r="AL79" s="123"/>
      <c r="AM79" s="123"/>
      <c r="AN79" s="123"/>
      <c r="AO79" s="123"/>
      <c r="AP79" s="120"/>
      <c r="AQ79" s="125" t="str">
        <f>IFERROR(VLOOKUP(G79,'#Location List#'!$C$3:$D$150,2,FALSE),"")</f>
        <v/>
      </c>
      <c r="AR79" s="125" t="str">
        <f>IFERROR(VLOOKUP(F79,'#Location List#'!$Q$3:$R$1154,2,FALSE),"")</f>
        <v/>
      </c>
      <c r="AS79" s="125" t="str">
        <f>IFERROR(VLOOKUP(V79,'#Input Lists#'!$B$3:$D$46,3,FALSE),"")</f>
        <v/>
      </c>
      <c r="AT79" s="125" t="str">
        <f>IFERROR(VLOOKUP(CONCATENATE(V79," ",W79),'#Input Lists#'!$K$3:$L$827,2,FALSE),"")</f>
        <v/>
      </c>
      <c r="AU79" s="125">
        <f>IFERROR(VLOOKUP(AA79,'#Input Lists#'!$BU$3:$BV$8,2,FALSE),"")</f>
        <v>1</v>
      </c>
      <c r="AV79" s="118" t="str">
        <f>IFERROR(VLOOKUP(AB79,'#Input Lists#'!$BO$3:$BP$9,2,FALSE),"")</f>
        <v/>
      </c>
      <c r="AW79" s="118">
        <f>IFERROR(VLOOKUP(AC79,'#Input Lists#'!$BL$3:$BM$7,2,FALSE),"")</f>
        <v>1</v>
      </c>
      <c r="AX79" s="52" t="e">
        <f>VLOOKUP(AQ79,'#Location List#'!$D$3:$K$150,4,FALSE)</f>
        <v>#N/A</v>
      </c>
      <c r="AY79" s="273" t="e">
        <f>VLOOKUP(AX79,'#Location List#'!$Z$3:$AA$13,2,FALSE)</f>
        <v>#N/A</v>
      </c>
      <c r="AZ79" s="126" t="e">
        <f>VLOOKUP($AT79,'#Input Lists#'!$L$3:$S$1033,6,FALSE)</f>
        <v>#N/A</v>
      </c>
      <c r="BA79" s="239" t="e">
        <f>VLOOKUP($AT79,'#Input Lists#'!$L$3:$S$833,7,FALSE)</f>
        <v>#N/A</v>
      </c>
      <c r="BB79" s="239" t="e">
        <f>VLOOKUP($AT79,'#Input Lists#'!$L$3:$S$833,8,FALSE)</f>
        <v>#N/A</v>
      </c>
      <c r="BC79" s="91" t="str">
        <f t="shared" si="8"/>
        <v/>
      </c>
      <c r="BD79" s="91" t="str">
        <f t="shared" si="9"/>
        <v/>
      </c>
      <c r="BE79" s="15" t="str">
        <f t="shared" si="10"/>
        <v/>
      </c>
      <c r="BF79" s="92" t="str">
        <f t="shared" si="11"/>
        <v>No Sighting Date</v>
      </c>
    </row>
    <row r="80" spans="1:58" x14ac:dyDescent="0.25">
      <c r="A80" s="118">
        <v>75</v>
      </c>
      <c r="B80" s="119"/>
      <c r="C80" s="120"/>
      <c r="D80" s="121"/>
      <c r="E80" s="121"/>
      <c r="F80" s="236"/>
      <c r="G80" s="122" t="str">
        <f>IFERROR(VLOOKUP(F80,'#Location List#'!$U$3:$V$1154,2,FALSE),"")</f>
        <v/>
      </c>
      <c r="H80" s="120"/>
      <c r="I80" s="120"/>
      <c r="J80" s="120"/>
      <c r="K80" s="120"/>
      <c r="L80" s="120"/>
      <c r="M80" s="120"/>
      <c r="N80" s="120"/>
      <c r="O80" s="120"/>
      <c r="P80" s="120"/>
      <c r="Q80" s="120"/>
      <c r="R80" s="120"/>
      <c r="S80" s="120"/>
      <c r="T80" s="205">
        <f t="shared" si="6"/>
        <v>0</v>
      </c>
      <c r="U80" s="205">
        <f t="shared" si="7"/>
        <v>0</v>
      </c>
      <c r="V80" s="210"/>
      <c r="W80" s="210"/>
      <c r="X80" s="23" t="str">
        <f>IFERROR(VLOOKUP(AT80,'#Input Lists#'!$L$3:$AH$833,3,FALSE)," ")</f>
        <v xml:space="preserve"> </v>
      </c>
      <c r="Y80" s="23" t="str">
        <f>IFERROR(VLOOKUP(AT80,'#Input Lists#'!$L$3:$AH$833,5,FALSE)," ")</f>
        <v xml:space="preserve"> </v>
      </c>
      <c r="Z80" s="206" t="str">
        <f>IFERROR(VLOOKUP(AT80,'#Input Lists#'!$L$3:$AH$833,9,FALSE)," ")</f>
        <v xml:space="preserve"> </v>
      </c>
      <c r="AA80" s="119" t="s">
        <v>1527</v>
      </c>
      <c r="AB80" s="120"/>
      <c r="AC80" s="123"/>
      <c r="AD80" s="123"/>
      <c r="AE80" s="123"/>
      <c r="AF80" s="123"/>
      <c r="AG80" s="123"/>
      <c r="AH80" s="123"/>
      <c r="AI80" s="123"/>
      <c r="AJ80" s="123"/>
      <c r="AK80" s="123"/>
      <c r="AL80" s="123"/>
      <c r="AM80" s="123"/>
      <c r="AN80" s="123"/>
      <c r="AO80" s="123"/>
      <c r="AP80" s="120"/>
      <c r="AQ80" s="125" t="str">
        <f>IFERROR(VLOOKUP(G80,'#Location List#'!$C$3:$D$150,2,FALSE),"")</f>
        <v/>
      </c>
      <c r="AR80" s="125" t="str">
        <f>IFERROR(VLOOKUP(F80,'#Location List#'!$Q$3:$R$1154,2,FALSE),"")</f>
        <v/>
      </c>
      <c r="AS80" s="125" t="str">
        <f>IFERROR(VLOOKUP(V80,'#Input Lists#'!$B$3:$D$46,3,FALSE),"")</f>
        <v/>
      </c>
      <c r="AT80" s="125" t="str">
        <f>IFERROR(VLOOKUP(CONCATENATE(V80," ",W80),'#Input Lists#'!$K$3:$L$827,2,FALSE),"")</f>
        <v/>
      </c>
      <c r="AU80" s="125">
        <f>IFERROR(VLOOKUP(AA80,'#Input Lists#'!$BU$3:$BV$8,2,FALSE),"")</f>
        <v>1</v>
      </c>
      <c r="AV80" s="118" t="str">
        <f>IFERROR(VLOOKUP(AB80,'#Input Lists#'!$BO$3:$BP$9,2,FALSE),"")</f>
        <v/>
      </c>
      <c r="AW80" s="118">
        <f>IFERROR(VLOOKUP(AC80,'#Input Lists#'!$BL$3:$BM$7,2,FALSE),"")</f>
        <v>1</v>
      </c>
      <c r="AX80" s="52" t="e">
        <f>VLOOKUP(AQ80,'#Location List#'!$D$3:$K$150,4,FALSE)</f>
        <v>#N/A</v>
      </c>
      <c r="AY80" s="273" t="e">
        <f>VLOOKUP(AX80,'#Location List#'!$Z$3:$AA$13,2,FALSE)</f>
        <v>#N/A</v>
      </c>
      <c r="AZ80" s="126" t="e">
        <f>VLOOKUP($AT80,'#Input Lists#'!$L$3:$S$1033,6,FALSE)</f>
        <v>#N/A</v>
      </c>
      <c r="BA80" s="239" t="e">
        <f>VLOOKUP($AT80,'#Input Lists#'!$L$3:$S$833,7,FALSE)</f>
        <v>#N/A</v>
      </c>
      <c r="BB80" s="239" t="e">
        <f>VLOOKUP($AT80,'#Input Lists#'!$L$3:$S$833,8,FALSE)</f>
        <v>#N/A</v>
      </c>
      <c r="BC80" s="91" t="str">
        <f t="shared" si="8"/>
        <v/>
      </c>
      <c r="BD80" s="91" t="str">
        <f t="shared" si="9"/>
        <v/>
      </c>
      <c r="BE80" s="15" t="str">
        <f t="shared" si="10"/>
        <v/>
      </c>
      <c r="BF80" s="92" t="str">
        <f t="shared" si="11"/>
        <v>No Sighting Date</v>
      </c>
    </row>
    <row r="81" spans="1:58" x14ac:dyDescent="0.25">
      <c r="A81" s="118">
        <v>76</v>
      </c>
      <c r="B81" s="119"/>
      <c r="C81" s="120"/>
      <c r="D81" s="121"/>
      <c r="E81" s="121"/>
      <c r="F81" s="236"/>
      <c r="G81" s="122" t="str">
        <f>IFERROR(VLOOKUP(F81,'#Location List#'!$U$3:$V$1154,2,FALSE),"")</f>
        <v/>
      </c>
      <c r="H81" s="120"/>
      <c r="I81" s="120"/>
      <c r="J81" s="120"/>
      <c r="K81" s="120"/>
      <c r="L81" s="120"/>
      <c r="M81" s="120"/>
      <c r="N81" s="120"/>
      <c r="O81" s="120"/>
      <c r="P81" s="120"/>
      <c r="Q81" s="120"/>
      <c r="R81" s="120"/>
      <c r="S81" s="120"/>
      <c r="T81" s="205">
        <f t="shared" si="6"/>
        <v>0</v>
      </c>
      <c r="U81" s="205">
        <f t="shared" si="7"/>
        <v>0</v>
      </c>
      <c r="V81" s="210"/>
      <c r="W81" s="210"/>
      <c r="X81" s="23" t="str">
        <f>IFERROR(VLOOKUP(AT81,'#Input Lists#'!$L$3:$AH$833,3,FALSE)," ")</f>
        <v xml:space="preserve"> </v>
      </c>
      <c r="Y81" s="23" t="str">
        <f>IFERROR(VLOOKUP(AT81,'#Input Lists#'!$L$3:$AH$833,5,FALSE)," ")</f>
        <v xml:space="preserve"> </v>
      </c>
      <c r="Z81" s="206" t="str">
        <f>IFERROR(VLOOKUP(AT81,'#Input Lists#'!$L$3:$AH$833,9,FALSE)," ")</f>
        <v xml:space="preserve"> </v>
      </c>
      <c r="AA81" s="119" t="s">
        <v>1527</v>
      </c>
      <c r="AB81" s="120"/>
      <c r="AC81" s="123"/>
      <c r="AD81" s="123"/>
      <c r="AE81" s="123"/>
      <c r="AF81" s="123"/>
      <c r="AG81" s="123"/>
      <c r="AH81" s="123"/>
      <c r="AI81" s="123"/>
      <c r="AJ81" s="123"/>
      <c r="AK81" s="123"/>
      <c r="AL81" s="123"/>
      <c r="AM81" s="123"/>
      <c r="AN81" s="123"/>
      <c r="AO81" s="123"/>
      <c r="AP81" s="120"/>
      <c r="AQ81" s="125" t="str">
        <f>IFERROR(VLOOKUP(G81,'#Location List#'!$C$3:$D$150,2,FALSE),"")</f>
        <v/>
      </c>
      <c r="AR81" s="125" t="str">
        <f>IFERROR(VLOOKUP(F81,'#Location List#'!$Q$3:$R$1154,2,FALSE),"")</f>
        <v/>
      </c>
      <c r="AS81" s="125" t="str">
        <f>IFERROR(VLOOKUP(V81,'#Input Lists#'!$B$3:$D$46,3,FALSE),"")</f>
        <v/>
      </c>
      <c r="AT81" s="125" t="str">
        <f>IFERROR(VLOOKUP(CONCATENATE(V81," ",W81),'#Input Lists#'!$K$3:$L$827,2,FALSE),"")</f>
        <v/>
      </c>
      <c r="AU81" s="125">
        <f>IFERROR(VLOOKUP(AA81,'#Input Lists#'!$BU$3:$BV$8,2,FALSE),"")</f>
        <v>1</v>
      </c>
      <c r="AV81" s="118" t="str">
        <f>IFERROR(VLOOKUP(AB81,'#Input Lists#'!$BO$3:$BP$9,2,FALSE),"")</f>
        <v/>
      </c>
      <c r="AW81" s="118">
        <f>IFERROR(VLOOKUP(AC81,'#Input Lists#'!$BL$3:$BM$7,2,FALSE),"")</f>
        <v>1</v>
      </c>
      <c r="AX81" s="52" t="e">
        <f>VLOOKUP(AQ81,'#Location List#'!$D$3:$K$150,4,FALSE)</f>
        <v>#N/A</v>
      </c>
      <c r="AY81" s="273" t="e">
        <f>VLOOKUP(AX81,'#Location List#'!$Z$3:$AA$13,2,FALSE)</f>
        <v>#N/A</v>
      </c>
      <c r="AZ81" s="126" t="e">
        <f>VLOOKUP($AT81,'#Input Lists#'!$L$3:$S$1033,6,FALSE)</f>
        <v>#N/A</v>
      </c>
      <c r="BA81" s="239" t="e">
        <f>VLOOKUP($AT81,'#Input Lists#'!$L$3:$S$833,7,FALSE)</f>
        <v>#N/A</v>
      </c>
      <c r="BB81" s="239" t="e">
        <f>VLOOKUP($AT81,'#Input Lists#'!$L$3:$S$833,8,FALSE)</f>
        <v>#N/A</v>
      </c>
      <c r="BC81" s="91" t="str">
        <f t="shared" si="8"/>
        <v/>
      </c>
      <c r="BD81" s="91" t="str">
        <f t="shared" si="9"/>
        <v/>
      </c>
      <c r="BE81" s="15" t="str">
        <f t="shared" si="10"/>
        <v/>
      </c>
      <c r="BF81" s="92" t="str">
        <f t="shared" si="11"/>
        <v>No Sighting Date</v>
      </c>
    </row>
    <row r="82" spans="1:58" x14ac:dyDescent="0.25">
      <c r="A82" s="118">
        <v>77</v>
      </c>
      <c r="B82" s="119"/>
      <c r="C82" s="120"/>
      <c r="D82" s="121"/>
      <c r="E82" s="121"/>
      <c r="F82" s="236"/>
      <c r="G82" s="122" t="str">
        <f>IFERROR(VLOOKUP(F82,'#Location List#'!$U$3:$V$1154,2,FALSE),"")</f>
        <v/>
      </c>
      <c r="H82" s="120"/>
      <c r="I82" s="120"/>
      <c r="J82" s="120"/>
      <c r="K82" s="120"/>
      <c r="L82" s="120"/>
      <c r="M82" s="120"/>
      <c r="N82" s="120"/>
      <c r="O82" s="120"/>
      <c r="P82" s="120"/>
      <c r="Q82" s="120"/>
      <c r="R82" s="120"/>
      <c r="S82" s="120"/>
      <c r="T82" s="205">
        <f t="shared" si="6"/>
        <v>0</v>
      </c>
      <c r="U82" s="205">
        <f t="shared" si="7"/>
        <v>0</v>
      </c>
      <c r="V82" s="210"/>
      <c r="W82" s="210"/>
      <c r="X82" s="23" t="str">
        <f>IFERROR(VLOOKUP(AT82,'#Input Lists#'!$L$3:$AH$833,3,FALSE)," ")</f>
        <v xml:space="preserve"> </v>
      </c>
      <c r="Y82" s="23" t="str">
        <f>IFERROR(VLOOKUP(AT82,'#Input Lists#'!$L$3:$AH$833,5,FALSE)," ")</f>
        <v xml:space="preserve"> </v>
      </c>
      <c r="Z82" s="206" t="str">
        <f>IFERROR(VLOOKUP(AT82,'#Input Lists#'!$L$3:$AH$833,9,FALSE)," ")</f>
        <v xml:space="preserve"> </v>
      </c>
      <c r="AA82" s="119" t="s">
        <v>1527</v>
      </c>
      <c r="AB82" s="120"/>
      <c r="AC82" s="123"/>
      <c r="AD82" s="123"/>
      <c r="AE82" s="123"/>
      <c r="AF82" s="123"/>
      <c r="AG82" s="123"/>
      <c r="AH82" s="123"/>
      <c r="AI82" s="123"/>
      <c r="AJ82" s="123"/>
      <c r="AK82" s="123"/>
      <c r="AL82" s="123"/>
      <c r="AM82" s="123"/>
      <c r="AN82" s="123"/>
      <c r="AO82" s="123"/>
      <c r="AP82" s="120"/>
      <c r="AQ82" s="125" t="str">
        <f>IFERROR(VLOOKUP(G82,'#Location List#'!$C$3:$D$150,2,FALSE),"")</f>
        <v/>
      </c>
      <c r="AR82" s="125" t="str">
        <f>IFERROR(VLOOKUP(F82,'#Location List#'!$Q$3:$R$1154,2,FALSE),"")</f>
        <v/>
      </c>
      <c r="AS82" s="125" t="str">
        <f>IFERROR(VLOOKUP(V82,'#Input Lists#'!$B$3:$D$46,3,FALSE),"")</f>
        <v/>
      </c>
      <c r="AT82" s="125" t="str">
        <f>IFERROR(VLOOKUP(CONCATENATE(V82," ",W82),'#Input Lists#'!$K$3:$L$827,2,FALSE),"")</f>
        <v/>
      </c>
      <c r="AU82" s="125">
        <f>IFERROR(VLOOKUP(AA82,'#Input Lists#'!$BU$3:$BV$8,2,FALSE),"")</f>
        <v>1</v>
      </c>
      <c r="AV82" s="118" t="str">
        <f>IFERROR(VLOOKUP(AB82,'#Input Lists#'!$BO$3:$BP$9,2,FALSE),"")</f>
        <v/>
      </c>
      <c r="AW82" s="118">
        <f>IFERROR(VLOOKUP(AC82,'#Input Lists#'!$BL$3:$BM$7,2,FALSE),"")</f>
        <v>1</v>
      </c>
      <c r="AX82" s="52" t="e">
        <f>VLOOKUP(AQ82,'#Location List#'!$D$3:$K$150,4,FALSE)</f>
        <v>#N/A</v>
      </c>
      <c r="AY82" s="273" t="e">
        <f>VLOOKUP(AX82,'#Location List#'!$Z$3:$AA$13,2,FALSE)</f>
        <v>#N/A</v>
      </c>
      <c r="AZ82" s="126" t="e">
        <f>VLOOKUP($AT82,'#Input Lists#'!$L$3:$S$1033,6,FALSE)</f>
        <v>#N/A</v>
      </c>
      <c r="BA82" s="239" t="e">
        <f>VLOOKUP($AT82,'#Input Lists#'!$L$3:$S$833,7,FALSE)</f>
        <v>#N/A</v>
      </c>
      <c r="BB82" s="239" t="e">
        <f>VLOOKUP($AT82,'#Input Lists#'!$L$3:$S$833,8,FALSE)</f>
        <v>#N/A</v>
      </c>
      <c r="BC82" s="91" t="str">
        <f t="shared" si="8"/>
        <v/>
      </c>
      <c r="BD82" s="91" t="str">
        <f t="shared" si="9"/>
        <v/>
      </c>
      <c r="BE82" s="15" t="str">
        <f t="shared" si="10"/>
        <v/>
      </c>
      <c r="BF82" s="92" t="str">
        <f t="shared" si="11"/>
        <v>No Sighting Date</v>
      </c>
    </row>
    <row r="83" spans="1:58" x14ac:dyDescent="0.25">
      <c r="A83" s="118">
        <v>78</v>
      </c>
      <c r="B83" s="119"/>
      <c r="C83" s="120"/>
      <c r="D83" s="121"/>
      <c r="E83" s="121"/>
      <c r="F83" s="236"/>
      <c r="G83" s="122" t="str">
        <f>IFERROR(VLOOKUP(F83,'#Location List#'!$U$3:$V$1154,2,FALSE),"")</f>
        <v/>
      </c>
      <c r="H83" s="120"/>
      <c r="I83" s="120"/>
      <c r="J83" s="120"/>
      <c r="K83" s="120"/>
      <c r="L83" s="120"/>
      <c r="M83" s="120"/>
      <c r="N83" s="120"/>
      <c r="O83" s="120"/>
      <c r="P83" s="120"/>
      <c r="Q83" s="120"/>
      <c r="R83" s="120"/>
      <c r="S83" s="120"/>
      <c r="T83" s="205">
        <f t="shared" si="6"/>
        <v>0</v>
      </c>
      <c r="U83" s="205">
        <f t="shared" si="7"/>
        <v>0</v>
      </c>
      <c r="V83" s="210"/>
      <c r="W83" s="210"/>
      <c r="X83" s="23" t="str">
        <f>IFERROR(VLOOKUP(AT83,'#Input Lists#'!$L$3:$AH$833,3,FALSE)," ")</f>
        <v xml:space="preserve"> </v>
      </c>
      <c r="Y83" s="23" t="str">
        <f>IFERROR(VLOOKUP(AT83,'#Input Lists#'!$L$3:$AH$833,5,FALSE)," ")</f>
        <v xml:space="preserve"> </v>
      </c>
      <c r="Z83" s="206" t="str">
        <f>IFERROR(VLOOKUP(AT83,'#Input Lists#'!$L$3:$AH$833,9,FALSE)," ")</f>
        <v xml:space="preserve"> </v>
      </c>
      <c r="AA83" s="119" t="s">
        <v>1527</v>
      </c>
      <c r="AB83" s="120"/>
      <c r="AC83" s="123"/>
      <c r="AD83" s="123"/>
      <c r="AE83" s="123"/>
      <c r="AF83" s="123"/>
      <c r="AG83" s="123"/>
      <c r="AH83" s="123"/>
      <c r="AI83" s="123"/>
      <c r="AJ83" s="123"/>
      <c r="AK83" s="123"/>
      <c r="AL83" s="123"/>
      <c r="AM83" s="123"/>
      <c r="AN83" s="123"/>
      <c r="AO83" s="123"/>
      <c r="AP83" s="120"/>
      <c r="AQ83" s="125" t="str">
        <f>IFERROR(VLOOKUP(G83,'#Location List#'!$C$3:$D$150,2,FALSE),"")</f>
        <v/>
      </c>
      <c r="AR83" s="125" t="str">
        <f>IFERROR(VLOOKUP(F83,'#Location List#'!$Q$3:$R$1154,2,FALSE),"")</f>
        <v/>
      </c>
      <c r="AS83" s="125" t="str">
        <f>IFERROR(VLOOKUP(V83,'#Input Lists#'!$B$3:$D$46,3,FALSE),"")</f>
        <v/>
      </c>
      <c r="AT83" s="125" t="str">
        <f>IFERROR(VLOOKUP(CONCATENATE(V83," ",W83),'#Input Lists#'!$K$3:$L$827,2,FALSE),"")</f>
        <v/>
      </c>
      <c r="AU83" s="125">
        <f>IFERROR(VLOOKUP(AA83,'#Input Lists#'!$BU$3:$BV$8,2,FALSE),"")</f>
        <v>1</v>
      </c>
      <c r="AV83" s="118" t="str">
        <f>IFERROR(VLOOKUP(AB83,'#Input Lists#'!$BO$3:$BP$9,2,FALSE),"")</f>
        <v/>
      </c>
      <c r="AW83" s="118">
        <f>IFERROR(VLOOKUP(AC83,'#Input Lists#'!$BL$3:$BM$7,2,FALSE),"")</f>
        <v>1</v>
      </c>
      <c r="AX83" s="52" t="e">
        <f>VLOOKUP(AQ83,'#Location List#'!$D$3:$K$150,4,FALSE)</f>
        <v>#N/A</v>
      </c>
      <c r="AY83" s="273" t="e">
        <f>VLOOKUP(AX83,'#Location List#'!$Z$3:$AA$13,2,FALSE)</f>
        <v>#N/A</v>
      </c>
      <c r="AZ83" s="126" t="e">
        <f>VLOOKUP($AT83,'#Input Lists#'!$L$3:$S$1033,6,FALSE)</f>
        <v>#N/A</v>
      </c>
      <c r="BA83" s="239" t="e">
        <f>VLOOKUP($AT83,'#Input Lists#'!$L$3:$S$833,7,FALSE)</f>
        <v>#N/A</v>
      </c>
      <c r="BB83" s="239" t="e">
        <f>VLOOKUP($AT83,'#Input Lists#'!$L$3:$S$833,8,FALSE)</f>
        <v>#N/A</v>
      </c>
      <c r="BC83" s="91" t="str">
        <f t="shared" si="8"/>
        <v/>
      </c>
      <c r="BD83" s="91" t="str">
        <f t="shared" si="9"/>
        <v/>
      </c>
      <c r="BE83" s="15" t="str">
        <f t="shared" si="10"/>
        <v/>
      </c>
      <c r="BF83" s="92" t="str">
        <f t="shared" si="11"/>
        <v>No Sighting Date</v>
      </c>
    </row>
    <row r="84" spans="1:58" x14ac:dyDescent="0.25">
      <c r="A84" s="118">
        <v>79</v>
      </c>
      <c r="B84" s="119"/>
      <c r="C84" s="120"/>
      <c r="D84" s="121"/>
      <c r="E84" s="121"/>
      <c r="F84" s="236"/>
      <c r="G84" s="122" t="str">
        <f>IFERROR(VLOOKUP(F84,'#Location List#'!$U$3:$V$1154,2,FALSE),"")</f>
        <v/>
      </c>
      <c r="H84" s="120"/>
      <c r="I84" s="120"/>
      <c r="J84" s="120"/>
      <c r="K84" s="120"/>
      <c r="L84" s="120"/>
      <c r="M84" s="120"/>
      <c r="N84" s="120"/>
      <c r="O84" s="120"/>
      <c r="P84" s="120"/>
      <c r="Q84" s="120"/>
      <c r="R84" s="120"/>
      <c r="S84" s="120"/>
      <c r="T84" s="205">
        <f t="shared" ref="T84:T147" si="12">N84-O84/60-P84/60/60</f>
        <v>0</v>
      </c>
      <c r="U84" s="205">
        <f t="shared" ref="U84:U147" si="13">Q84+R84/60+S84/60/60</f>
        <v>0</v>
      </c>
      <c r="V84" s="210"/>
      <c r="W84" s="210"/>
      <c r="X84" s="23" t="str">
        <f>IFERROR(VLOOKUP(AT84,'#Input Lists#'!$L$3:$AH$833,3,FALSE)," ")</f>
        <v xml:space="preserve"> </v>
      </c>
      <c r="Y84" s="23" t="str">
        <f>IFERROR(VLOOKUP(AT84,'#Input Lists#'!$L$3:$AH$833,5,FALSE)," ")</f>
        <v xml:space="preserve"> </v>
      </c>
      <c r="Z84" s="206" t="str">
        <f>IFERROR(VLOOKUP(AT84,'#Input Lists#'!$L$3:$AH$833,9,FALSE)," ")</f>
        <v xml:space="preserve"> </v>
      </c>
      <c r="AA84" s="119" t="s">
        <v>1527</v>
      </c>
      <c r="AB84" s="120"/>
      <c r="AC84" s="123"/>
      <c r="AD84" s="123"/>
      <c r="AE84" s="123"/>
      <c r="AF84" s="123"/>
      <c r="AG84" s="123"/>
      <c r="AH84" s="123"/>
      <c r="AI84" s="123"/>
      <c r="AJ84" s="123"/>
      <c r="AK84" s="123"/>
      <c r="AL84" s="123"/>
      <c r="AM84" s="123"/>
      <c r="AN84" s="123"/>
      <c r="AO84" s="123"/>
      <c r="AP84" s="120"/>
      <c r="AQ84" s="125" t="str">
        <f>IFERROR(VLOOKUP(G84,'#Location List#'!$C$3:$D$150,2,FALSE),"")</f>
        <v/>
      </c>
      <c r="AR84" s="125" t="str">
        <f>IFERROR(VLOOKUP(F84,'#Location List#'!$Q$3:$R$1154,2,FALSE),"")</f>
        <v/>
      </c>
      <c r="AS84" s="125" t="str">
        <f>IFERROR(VLOOKUP(V84,'#Input Lists#'!$B$3:$D$46,3,FALSE),"")</f>
        <v/>
      </c>
      <c r="AT84" s="125" t="str">
        <f>IFERROR(VLOOKUP(CONCATENATE(V84," ",W84),'#Input Lists#'!$K$3:$L$827,2,FALSE),"")</f>
        <v/>
      </c>
      <c r="AU84" s="125">
        <f>IFERROR(VLOOKUP(AA84,'#Input Lists#'!$BU$3:$BV$8,2,FALSE),"")</f>
        <v>1</v>
      </c>
      <c r="AV84" s="118" t="str">
        <f>IFERROR(VLOOKUP(AB84,'#Input Lists#'!$BO$3:$BP$9,2,FALSE),"")</f>
        <v/>
      </c>
      <c r="AW84" s="118">
        <f>IFERROR(VLOOKUP(AC84,'#Input Lists#'!$BL$3:$BM$7,2,FALSE),"")</f>
        <v>1</v>
      </c>
      <c r="AX84" s="52" t="e">
        <f>VLOOKUP(AQ84,'#Location List#'!$D$3:$K$150,4,FALSE)</f>
        <v>#N/A</v>
      </c>
      <c r="AY84" s="273" t="e">
        <f>VLOOKUP(AX84,'#Location List#'!$Z$3:$AA$13,2,FALSE)</f>
        <v>#N/A</v>
      </c>
      <c r="AZ84" s="126" t="e">
        <f>VLOOKUP($AT84,'#Input Lists#'!$L$3:$S$1033,6,FALSE)</f>
        <v>#N/A</v>
      </c>
      <c r="BA84" s="239" t="e">
        <f>VLOOKUP($AT84,'#Input Lists#'!$L$3:$S$833,7,FALSE)</f>
        <v>#N/A</v>
      </c>
      <c r="BB84" s="239" t="e">
        <f>VLOOKUP($AT84,'#Input Lists#'!$L$3:$S$833,8,FALSE)</f>
        <v>#N/A</v>
      </c>
      <c r="BC84" s="91" t="str">
        <f t="shared" ref="BC84:BC147" si="14">IFERROR(WEEKNUM(BA84,2),"")</f>
        <v/>
      </c>
      <c r="BD84" s="91" t="str">
        <f t="shared" ref="BD84:BD147" si="15">IFERROR(IF(WEEKNUM(BB84)&lt;WEEKNUM(BA84),WEEKNUM(BB84)+52,WEEKNUM(BB84)),"")</f>
        <v/>
      </c>
      <c r="BE84" s="15" t="str">
        <f t="shared" ref="BE84:BE147" si="16">IF(E84="","",IF(WEEKNUM(E84)&lt;9,WEEKNUM(E84)+52, WEEKNUM(E84)))</f>
        <v/>
      </c>
      <c r="BF84" s="92" t="str">
        <f t="shared" ref="BF84:BF147" si="17">IF(E84="", "No Sighting Date", IF(BC84&gt;=BD84," ",IF(BE84&gt;=BC84,IF(BE84&lt;=BD84,"IN RANGE",BE84-BD84),BE84-BC84)))</f>
        <v>No Sighting Date</v>
      </c>
    </row>
    <row r="85" spans="1:58" x14ac:dyDescent="0.25">
      <c r="A85" s="118">
        <v>80</v>
      </c>
      <c r="B85" s="119"/>
      <c r="C85" s="120"/>
      <c r="D85" s="121"/>
      <c r="E85" s="121"/>
      <c r="F85" s="236"/>
      <c r="G85" s="122" t="str">
        <f>IFERROR(VLOOKUP(F85,'#Location List#'!$U$3:$V$1154,2,FALSE),"")</f>
        <v/>
      </c>
      <c r="H85" s="120"/>
      <c r="I85" s="120"/>
      <c r="J85" s="120"/>
      <c r="K85" s="120"/>
      <c r="L85" s="120"/>
      <c r="M85" s="120"/>
      <c r="N85" s="120"/>
      <c r="O85" s="120"/>
      <c r="P85" s="120"/>
      <c r="Q85" s="120"/>
      <c r="R85" s="120"/>
      <c r="S85" s="120"/>
      <c r="T85" s="205">
        <f t="shared" si="12"/>
        <v>0</v>
      </c>
      <c r="U85" s="205">
        <f t="shared" si="13"/>
        <v>0</v>
      </c>
      <c r="V85" s="210"/>
      <c r="W85" s="210"/>
      <c r="X85" s="23" t="str">
        <f>IFERROR(VLOOKUP(AT85,'#Input Lists#'!$L$3:$AH$833,3,FALSE)," ")</f>
        <v xml:space="preserve"> </v>
      </c>
      <c r="Y85" s="23" t="str">
        <f>IFERROR(VLOOKUP(AT85,'#Input Lists#'!$L$3:$AH$833,5,FALSE)," ")</f>
        <v xml:space="preserve"> </v>
      </c>
      <c r="Z85" s="206" t="str">
        <f>IFERROR(VLOOKUP(AT85,'#Input Lists#'!$L$3:$AH$833,9,FALSE)," ")</f>
        <v xml:space="preserve"> </v>
      </c>
      <c r="AA85" s="119" t="s">
        <v>1527</v>
      </c>
      <c r="AB85" s="120"/>
      <c r="AC85" s="123"/>
      <c r="AD85" s="123"/>
      <c r="AE85" s="123"/>
      <c r="AF85" s="123"/>
      <c r="AG85" s="123"/>
      <c r="AH85" s="123"/>
      <c r="AI85" s="123"/>
      <c r="AJ85" s="123"/>
      <c r="AK85" s="123"/>
      <c r="AL85" s="123"/>
      <c r="AM85" s="123"/>
      <c r="AN85" s="123"/>
      <c r="AO85" s="123"/>
      <c r="AP85" s="120"/>
      <c r="AQ85" s="125" t="str">
        <f>IFERROR(VLOOKUP(G85,'#Location List#'!$C$3:$D$150,2,FALSE),"")</f>
        <v/>
      </c>
      <c r="AR85" s="125" t="str">
        <f>IFERROR(VLOOKUP(F85,'#Location List#'!$Q$3:$R$1154,2,FALSE),"")</f>
        <v/>
      </c>
      <c r="AS85" s="125" t="str">
        <f>IFERROR(VLOOKUP(V85,'#Input Lists#'!$B$3:$D$46,3,FALSE),"")</f>
        <v/>
      </c>
      <c r="AT85" s="125" t="str">
        <f>IFERROR(VLOOKUP(CONCATENATE(V85," ",W85),'#Input Lists#'!$K$3:$L$827,2,FALSE),"")</f>
        <v/>
      </c>
      <c r="AU85" s="125">
        <f>IFERROR(VLOOKUP(AA85,'#Input Lists#'!$BU$3:$BV$8,2,FALSE),"")</f>
        <v>1</v>
      </c>
      <c r="AV85" s="118" t="str">
        <f>IFERROR(VLOOKUP(AB85,'#Input Lists#'!$BO$3:$BP$9,2,FALSE),"")</f>
        <v/>
      </c>
      <c r="AW85" s="118">
        <f>IFERROR(VLOOKUP(AC85,'#Input Lists#'!$BL$3:$BM$7,2,FALSE),"")</f>
        <v>1</v>
      </c>
      <c r="AX85" s="52" t="e">
        <f>VLOOKUP(AQ85,'#Location List#'!$D$3:$K$150,4,FALSE)</f>
        <v>#N/A</v>
      </c>
      <c r="AY85" s="273" t="e">
        <f>VLOOKUP(AX85,'#Location List#'!$Z$3:$AA$13,2,FALSE)</f>
        <v>#N/A</v>
      </c>
      <c r="AZ85" s="126" t="e">
        <f>VLOOKUP($AT85,'#Input Lists#'!$L$3:$S$1033,6,FALSE)</f>
        <v>#N/A</v>
      </c>
      <c r="BA85" s="239" t="e">
        <f>VLOOKUP($AT85,'#Input Lists#'!$L$3:$S$833,7,FALSE)</f>
        <v>#N/A</v>
      </c>
      <c r="BB85" s="239" t="e">
        <f>VLOOKUP($AT85,'#Input Lists#'!$L$3:$S$833,8,FALSE)</f>
        <v>#N/A</v>
      </c>
      <c r="BC85" s="91" t="str">
        <f t="shared" si="14"/>
        <v/>
      </c>
      <c r="BD85" s="91" t="str">
        <f t="shared" si="15"/>
        <v/>
      </c>
      <c r="BE85" s="15" t="str">
        <f t="shared" si="16"/>
        <v/>
      </c>
      <c r="BF85" s="92" t="str">
        <f t="shared" si="17"/>
        <v>No Sighting Date</v>
      </c>
    </row>
    <row r="86" spans="1:58" x14ac:dyDescent="0.25">
      <c r="A86" s="118">
        <v>81</v>
      </c>
      <c r="B86" s="119"/>
      <c r="C86" s="120"/>
      <c r="D86" s="121"/>
      <c r="E86" s="121"/>
      <c r="F86" s="236"/>
      <c r="G86" s="122" t="str">
        <f>IFERROR(VLOOKUP(F86,'#Location List#'!$U$3:$V$1154,2,FALSE),"")</f>
        <v/>
      </c>
      <c r="H86" s="120"/>
      <c r="I86" s="120"/>
      <c r="J86" s="120"/>
      <c r="K86" s="120"/>
      <c r="L86" s="120"/>
      <c r="M86" s="120"/>
      <c r="N86" s="120"/>
      <c r="O86" s="120"/>
      <c r="P86" s="120"/>
      <c r="Q86" s="120"/>
      <c r="R86" s="120"/>
      <c r="S86" s="120"/>
      <c r="T86" s="205">
        <f t="shared" si="12"/>
        <v>0</v>
      </c>
      <c r="U86" s="205">
        <f t="shared" si="13"/>
        <v>0</v>
      </c>
      <c r="V86" s="210"/>
      <c r="W86" s="210"/>
      <c r="X86" s="23" t="str">
        <f>IFERROR(VLOOKUP(AT86,'#Input Lists#'!$L$3:$AH$833,3,FALSE)," ")</f>
        <v xml:space="preserve"> </v>
      </c>
      <c r="Y86" s="23" t="str">
        <f>IFERROR(VLOOKUP(AT86,'#Input Lists#'!$L$3:$AH$833,5,FALSE)," ")</f>
        <v xml:space="preserve"> </v>
      </c>
      <c r="Z86" s="206" t="str">
        <f>IFERROR(VLOOKUP(AT86,'#Input Lists#'!$L$3:$AH$833,9,FALSE)," ")</f>
        <v xml:space="preserve"> </v>
      </c>
      <c r="AA86" s="119" t="s">
        <v>1527</v>
      </c>
      <c r="AB86" s="120"/>
      <c r="AC86" s="123"/>
      <c r="AD86" s="123"/>
      <c r="AE86" s="123"/>
      <c r="AF86" s="123"/>
      <c r="AG86" s="123"/>
      <c r="AH86" s="123"/>
      <c r="AI86" s="123"/>
      <c r="AJ86" s="123"/>
      <c r="AK86" s="123"/>
      <c r="AL86" s="123"/>
      <c r="AM86" s="123"/>
      <c r="AN86" s="123"/>
      <c r="AO86" s="123"/>
      <c r="AP86" s="120"/>
      <c r="AQ86" s="125" t="str">
        <f>IFERROR(VLOOKUP(G86,'#Location List#'!$C$3:$D$150,2,FALSE),"")</f>
        <v/>
      </c>
      <c r="AR86" s="125" t="str">
        <f>IFERROR(VLOOKUP(F86,'#Location List#'!$Q$3:$R$1154,2,FALSE),"")</f>
        <v/>
      </c>
      <c r="AS86" s="125" t="str">
        <f>IFERROR(VLOOKUP(V86,'#Input Lists#'!$B$3:$D$46,3,FALSE),"")</f>
        <v/>
      </c>
      <c r="AT86" s="125" t="str">
        <f>IFERROR(VLOOKUP(CONCATENATE(V86," ",W86),'#Input Lists#'!$K$3:$L$827,2,FALSE),"")</f>
        <v/>
      </c>
      <c r="AU86" s="125">
        <f>IFERROR(VLOOKUP(AA86,'#Input Lists#'!$BU$3:$BV$8,2,FALSE),"")</f>
        <v>1</v>
      </c>
      <c r="AV86" s="118" t="str">
        <f>IFERROR(VLOOKUP(AB86,'#Input Lists#'!$BO$3:$BP$9,2,FALSE),"")</f>
        <v/>
      </c>
      <c r="AW86" s="118">
        <f>IFERROR(VLOOKUP(AC86,'#Input Lists#'!$BL$3:$BM$7,2,FALSE),"")</f>
        <v>1</v>
      </c>
      <c r="AX86" s="52" t="e">
        <f>VLOOKUP(AQ86,'#Location List#'!$D$3:$K$150,4,FALSE)</f>
        <v>#N/A</v>
      </c>
      <c r="AY86" s="273" t="e">
        <f>VLOOKUP(AX86,'#Location List#'!$Z$3:$AA$13,2,FALSE)</f>
        <v>#N/A</v>
      </c>
      <c r="AZ86" s="126" t="e">
        <f>VLOOKUP($AT86,'#Input Lists#'!$L$3:$S$1033,6,FALSE)</f>
        <v>#N/A</v>
      </c>
      <c r="BA86" s="239" t="e">
        <f>VLOOKUP($AT86,'#Input Lists#'!$L$3:$S$833,7,FALSE)</f>
        <v>#N/A</v>
      </c>
      <c r="BB86" s="239" t="e">
        <f>VLOOKUP($AT86,'#Input Lists#'!$L$3:$S$833,8,FALSE)</f>
        <v>#N/A</v>
      </c>
      <c r="BC86" s="91" t="str">
        <f t="shared" si="14"/>
        <v/>
      </c>
      <c r="BD86" s="91" t="str">
        <f t="shared" si="15"/>
        <v/>
      </c>
      <c r="BE86" s="15" t="str">
        <f t="shared" si="16"/>
        <v/>
      </c>
      <c r="BF86" s="92" t="str">
        <f t="shared" si="17"/>
        <v>No Sighting Date</v>
      </c>
    </row>
    <row r="87" spans="1:58" x14ac:dyDescent="0.25">
      <c r="A87" s="118">
        <v>82</v>
      </c>
      <c r="B87" s="119"/>
      <c r="C87" s="120"/>
      <c r="D87" s="121"/>
      <c r="E87" s="121"/>
      <c r="F87" s="236"/>
      <c r="G87" s="122" t="str">
        <f>IFERROR(VLOOKUP(F87,'#Location List#'!$U$3:$V$1154,2,FALSE),"")</f>
        <v/>
      </c>
      <c r="H87" s="120"/>
      <c r="I87" s="120"/>
      <c r="J87" s="120"/>
      <c r="K87" s="120"/>
      <c r="L87" s="120"/>
      <c r="M87" s="120"/>
      <c r="N87" s="120"/>
      <c r="O87" s="120"/>
      <c r="P87" s="120"/>
      <c r="Q87" s="120"/>
      <c r="R87" s="120"/>
      <c r="S87" s="120"/>
      <c r="T87" s="205">
        <f t="shared" si="12"/>
        <v>0</v>
      </c>
      <c r="U87" s="205">
        <f t="shared" si="13"/>
        <v>0</v>
      </c>
      <c r="V87" s="210"/>
      <c r="W87" s="210"/>
      <c r="X87" s="23" t="str">
        <f>IFERROR(VLOOKUP(AT87,'#Input Lists#'!$L$3:$AH$833,3,FALSE)," ")</f>
        <v xml:space="preserve"> </v>
      </c>
      <c r="Y87" s="23" t="str">
        <f>IFERROR(VLOOKUP(AT87,'#Input Lists#'!$L$3:$AH$833,5,FALSE)," ")</f>
        <v xml:space="preserve"> </v>
      </c>
      <c r="Z87" s="206" t="str">
        <f>IFERROR(VLOOKUP(AT87,'#Input Lists#'!$L$3:$AH$833,9,FALSE)," ")</f>
        <v xml:space="preserve"> </v>
      </c>
      <c r="AA87" s="119" t="s">
        <v>1527</v>
      </c>
      <c r="AB87" s="120"/>
      <c r="AC87" s="123"/>
      <c r="AD87" s="123"/>
      <c r="AE87" s="123"/>
      <c r="AF87" s="123"/>
      <c r="AG87" s="123"/>
      <c r="AH87" s="123"/>
      <c r="AI87" s="123"/>
      <c r="AJ87" s="123"/>
      <c r="AK87" s="123"/>
      <c r="AL87" s="123"/>
      <c r="AM87" s="123"/>
      <c r="AN87" s="123"/>
      <c r="AO87" s="123"/>
      <c r="AP87" s="120"/>
      <c r="AQ87" s="125" t="str">
        <f>IFERROR(VLOOKUP(G87,'#Location List#'!$C$3:$D$150,2,FALSE),"")</f>
        <v/>
      </c>
      <c r="AR87" s="125" t="str">
        <f>IFERROR(VLOOKUP(F87,'#Location List#'!$Q$3:$R$1154,2,FALSE),"")</f>
        <v/>
      </c>
      <c r="AS87" s="125" t="str">
        <f>IFERROR(VLOOKUP(V87,'#Input Lists#'!$B$3:$D$46,3,FALSE),"")</f>
        <v/>
      </c>
      <c r="AT87" s="125" t="str">
        <f>IFERROR(VLOOKUP(CONCATENATE(V87," ",W87),'#Input Lists#'!$K$3:$L$827,2,FALSE),"")</f>
        <v/>
      </c>
      <c r="AU87" s="125">
        <f>IFERROR(VLOOKUP(AA87,'#Input Lists#'!$BU$3:$BV$8,2,FALSE),"")</f>
        <v>1</v>
      </c>
      <c r="AV87" s="118" t="str">
        <f>IFERROR(VLOOKUP(AB87,'#Input Lists#'!$BO$3:$BP$9,2,FALSE),"")</f>
        <v/>
      </c>
      <c r="AW87" s="118">
        <f>IFERROR(VLOOKUP(AC87,'#Input Lists#'!$BL$3:$BM$7,2,FALSE),"")</f>
        <v>1</v>
      </c>
      <c r="AX87" s="52" t="e">
        <f>VLOOKUP(AQ87,'#Location List#'!$D$3:$K$150,4,FALSE)</f>
        <v>#N/A</v>
      </c>
      <c r="AY87" s="273" t="e">
        <f>VLOOKUP(AX87,'#Location List#'!$Z$3:$AA$13,2,FALSE)</f>
        <v>#N/A</v>
      </c>
      <c r="AZ87" s="126" t="e">
        <f>VLOOKUP($AT87,'#Input Lists#'!$L$3:$S$1033,6,FALSE)</f>
        <v>#N/A</v>
      </c>
      <c r="BA87" s="239" t="e">
        <f>VLOOKUP($AT87,'#Input Lists#'!$L$3:$S$833,7,FALSE)</f>
        <v>#N/A</v>
      </c>
      <c r="BB87" s="239" t="e">
        <f>VLOOKUP($AT87,'#Input Lists#'!$L$3:$S$833,8,FALSE)</f>
        <v>#N/A</v>
      </c>
      <c r="BC87" s="91" t="str">
        <f t="shared" si="14"/>
        <v/>
      </c>
      <c r="BD87" s="91" t="str">
        <f t="shared" si="15"/>
        <v/>
      </c>
      <c r="BE87" s="15" t="str">
        <f t="shared" si="16"/>
        <v/>
      </c>
      <c r="BF87" s="92" t="str">
        <f t="shared" si="17"/>
        <v>No Sighting Date</v>
      </c>
    </row>
    <row r="88" spans="1:58" x14ac:dyDescent="0.25">
      <c r="A88" s="118">
        <v>83</v>
      </c>
      <c r="B88" s="119"/>
      <c r="C88" s="120"/>
      <c r="D88" s="121"/>
      <c r="E88" s="121"/>
      <c r="F88" s="236"/>
      <c r="G88" s="122" t="str">
        <f>IFERROR(VLOOKUP(F88,'#Location List#'!$U$3:$V$1154,2,FALSE),"")</f>
        <v/>
      </c>
      <c r="H88" s="120"/>
      <c r="I88" s="120"/>
      <c r="J88" s="120"/>
      <c r="K88" s="120"/>
      <c r="L88" s="120"/>
      <c r="M88" s="120"/>
      <c r="N88" s="120"/>
      <c r="O88" s="120"/>
      <c r="P88" s="120"/>
      <c r="Q88" s="120"/>
      <c r="R88" s="120"/>
      <c r="S88" s="120"/>
      <c r="T88" s="205">
        <f t="shared" si="12"/>
        <v>0</v>
      </c>
      <c r="U88" s="205">
        <f t="shared" si="13"/>
        <v>0</v>
      </c>
      <c r="V88" s="210"/>
      <c r="W88" s="210"/>
      <c r="X88" s="23" t="str">
        <f>IFERROR(VLOOKUP(AT88,'#Input Lists#'!$L$3:$AH$833,3,FALSE)," ")</f>
        <v xml:space="preserve"> </v>
      </c>
      <c r="Y88" s="23" t="str">
        <f>IFERROR(VLOOKUP(AT88,'#Input Lists#'!$L$3:$AH$833,5,FALSE)," ")</f>
        <v xml:space="preserve"> </v>
      </c>
      <c r="Z88" s="206" t="str">
        <f>IFERROR(VLOOKUP(AT88,'#Input Lists#'!$L$3:$AH$833,9,FALSE)," ")</f>
        <v xml:space="preserve"> </v>
      </c>
      <c r="AA88" s="119" t="s">
        <v>1527</v>
      </c>
      <c r="AB88" s="120"/>
      <c r="AC88" s="123"/>
      <c r="AD88" s="123"/>
      <c r="AE88" s="123"/>
      <c r="AF88" s="123"/>
      <c r="AG88" s="123"/>
      <c r="AH88" s="123"/>
      <c r="AI88" s="123"/>
      <c r="AJ88" s="123"/>
      <c r="AK88" s="123"/>
      <c r="AL88" s="123"/>
      <c r="AM88" s="123"/>
      <c r="AN88" s="123"/>
      <c r="AO88" s="123"/>
      <c r="AP88" s="120"/>
      <c r="AQ88" s="125" t="str">
        <f>IFERROR(VLOOKUP(G88,'#Location List#'!$C$3:$D$150,2,FALSE),"")</f>
        <v/>
      </c>
      <c r="AR88" s="125" t="str">
        <f>IFERROR(VLOOKUP(F88,'#Location List#'!$Q$3:$R$1154,2,FALSE),"")</f>
        <v/>
      </c>
      <c r="AS88" s="125" t="str">
        <f>IFERROR(VLOOKUP(V88,'#Input Lists#'!$B$3:$D$46,3,FALSE),"")</f>
        <v/>
      </c>
      <c r="AT88" s="125" t="str">
        <f>IFERROR(VLOOKUP(CONCATENATE(V88," ",W88),'#Input Lists#'!$K$3:$L$827,2,FALSE),"")</f>
        <v/>
      </c>
      <c r="AU88" s="125">
        <f>IFERROR(VLOOKUP(AA88,'#Input Lists#'!$BU$3:$BV$8,2,FALSE),"")</f>
        <v>1</v>
      </c>
      <c r="AV88" s="118" t="str">
        <f>IFERROR(VLOOKUP(AB88,'#Input Lists#'!$BO$3:$BP$9,2,FALSE),"")</f>
        <v/>
      </c>
      <c r="AW88" s="118">
        <f>IFERROR(VLOOKUP(AC88,'#Input Lists#'!$BL$3:$BM$7,2,FALSE),"")</f>
        <v>1</v>
      </c>
      <c r="AX88" s="52" t="e">
        <f>VLOOKUP(AQ88,'#Location List#'!$D$3:$K$150,4,FALSE)</f>
        <v>#N/A</v>
      </c>
      <c r="AY88" s="273" t="e">
        <f>VLOOKUP(AX88,'#Location List#'!$Z$3:$AA$13,2,FALSE)</f>
        <v>#N/A</v>
      </c>
      <c r="AZ88" s="126" t="e">
        <f>VLOOKUP($AT88,'#Input Lists#'!$L$3:$S$1033,6,FALSE)</f>
        <v>#N/A</v>
      </c>
      <c r="BA88" s="239" t="e">
        <f>VLOOKUP($AT88,'#Input Lists#'!$L$3:$S$833,7,FALSE)</f>
        <v>#N/A</v>
      </c>
      <c r="BB88" s="239" t="e">
        <f>VLOOKUP($AT88,'#Input Lists#'!$L$3:$S$833,8,FALSE)</f>
        <v>#N/A</v>
      </c>
      <c r="BC88" s="91" t="str">
        <f t="shared" si="14"/>
        <v/>
      </c>
      <c r="BD88" s="91" t="str">
        <f t="shared" si="15"/>
        <v/>
      </c>
      <c r="BE88" s="15" t="str">
        <f t="shared" si="16"/>
        <v/>
      </c>
      <c r="BF88" s="92" t="str">
        <f t="shared" si="17"/>
        <v>No Sighting Date</v>
      </c>
    </row>
    <row r="89" spans="1:58" x14ac:dyDescent="0.25">
      <c r="A89" s="118">
        <v>84</v>
      </c>
      <c r="B89" s="119"/>
      <c r="C89" s="120"/>
      <c r="D89" s="121"/>
      <c r="E89" s="121"/>
      <c r="F89" s="236"/>
      <c r="G89" s="122" t="str">
        <f>IFERROR(VLOOKUP(F89,'#Location List#'!$U$3:$V$1154,2,FALSE),"")</f>
        <v/>
      </c>
      <c r="H89" s="120"/>
      <c r="I89" s="120"/>
      <c r="J89" s="120"/>
      <c r="K89" s="120"/>
      <c r="L89" s="120"/>
      <c r="M89" s="120"/>
      <c r="N89" s="120"/>
      <c r="O89" s="120"/>
      <c r="P89" s="120"/>
      <c r="Q89" s="120"/>
      <c r="R89" s="120"/>
      <c r="S89" s="120"/>
      <c r="T89" s="205">
        <f t="shared" si="12"/>
        <v>0</v>
      </c>
      <c r="U89" s="205">
        <f t="shared" si="13"/>
        <v>0</v>
      </c>
      <c r="V89" s="210"/>
      <c r="W89" s="210"/>
      <c r="X89" s="23" t="str">
        <f>IFERROR(VLOOKUP(AT89,'#Input Lists#'!$L$3:$AH$833,3,FALSE)," ")</f>
        <v xml:space="preserve"> </v>
      </c>
      <c r="Y89" s="23" t="str">
        <f>IFERROR(VLOOKUP(AT89,'#Input Lists#'!$L$3:$AH$833,5,FALSE)," ")</f>
        <v xml:space="preserve"> </v>
      </c>
      <c r="Z89" s="206" t="str">
        <f>IFERROR(VLOOKUP(AT89,'#Input Lists#'!$L$3:$AH$833,9,FALSE)," ")</f>
        <v xml:space="preserve"> </v>
      </c>
      <c r="AA89" s="119" t="s">
        <v>1527</v>
      </c>
      <c r="AB89" s="120"/>
      <c r="AC89" s="123"/>
      <c r="AD89" s="123"/>
      <c r="AE89" s="123"/>
      <c r="AF89" s="123"/>
      <c r="AG89" s="123"/>
      <c r="AH89" s="123"/>
      <c r="AI89" s="123"/>
      <c r="AJ89" s="123"/>
      <c r="AK89" s="123"/>
      <c r="AL89" s="123"/>
      <c r="AM89" s="123"/>
      <c r="AN89" s="123"/>
      <c r="AO89" s="123"/>
      <c r="AP89" s="120"/>
      <c r="AQ89" s="125" t="str">
        <f>IFERROR(VLOOKUP(G89,'#Location List#'!$C$3:$D$150,2,FALSE),"")</f>
        <v/>
      </c>
      <c r="AR89" s="125" t="str">
        <f>IFERROR(VLOOKUP(F89,'#Location List#'!$Q$3:$R$1154,2,FALSE),"")</f>
        <v/>
      </c>
      <c r="AS89" s="125" t="str">
        <f>IFERROR(VLOOKUP(V89,'#Input Lists#'!$B$3:$D$46,3,FALSE),"")</f>
        <v/>
      </c>
      <c r="AT89" s="125" t="str">
        <f>IFERROR(VLOOKUP(CONCATENATE(V89," ",W89),'#Input Lists#'!$K$3:$L$827,2,FALSE),"")</f>
        <v/>
      </c>
      <c r="AU89" s="125">
        <f>IFERROR(VLOOKUP(AA89,'#Input Lists#'!$BU$3:$BV$8,2,FALSE),"")</f>
        <v>1</v>
      </c>
      <c r="AV89" s="118" t="str">
        <f>IFERROR(VLOOKUP(AB89,'#Input Lists#'!$BO$3:$BP$9,2,FALSE),"")</f>
        <v/>
      </c>
      <c r="AW89" s="118">
        <f>IFERROR(VLOOKUP(AC89,'#Input Lists#'!$BL$3:$BM$7,2,FALSE),"")</f>
        <v>1</v>
      </c>
      <c r="AX89" s="52" t="e">
        <f>VLOOKUP(AQ89,'#Location List#'!$D$3:$K$150,4,FALSE)</f>
        <v>#N/A</v>
      </c>
      <c r="AY89" s="273" t="e">
        <f>VLOOKUP(AX89,'#Location List#'!$Z$3:$AA$13,2,FALSE)</f>
        <v>#N/A</v>
      </c>
      <c r="AZ89" s="126" t="e">
        <f>VLOOKUP($AT89,'#Input Lists#'!$L$3:$S$1033,6,FALSE)</f>
        <v>#N/A</v>
      </c>
      <c r="BA89" s="239" t="e">
        <f>VLOOKUP($AT89,'#Input Lists#'!$L$3:$S$833,7,FALSE)</f>
        <v>#N/A</v>
      </c>
      <c r="BB89" s="239" t="e">
        <f>VLOOKUP($AT89,'#Input Lists#'!$L$3:$S$833,8,FALSE)</f>
        <v>#N/A</v>
      </c>
      <c r="BC89" s="91" t="str">
        <f t="shared" si="14"/>
        <v/>
      </c>
      <c r="BD89" s="91" t="str">
        <f t="shared" si="15"/>
        <v/>
      </c>
      <c r="BE89" s="15" t="str">
        <f t="shared" si="16"/>
        <v/>
      </c>
      <c r="BF89" s="92" t="str">
        <f t="shared" si="17"/>
        <v>No Sighting Date</v>
      </c>
    </row>
    <row r="90" spans="1:58" x14ac:dyDescent="0.25">
      <c r="A90" s="118">
        <v>85</v>
      </c>
      <c r="B90" s="119"/>
      <c r="C90" s="120"/>
      <c r="D90" s="121"/>
      <c r="E90" s="121"/>
      <c r="F90" s="236"/>
      <c r="G90" s="122" t="str">
        <f>IFERROR(VLOOKUP(F90,'#Location List#'!$U$3:$V$1154,2,FALSE),"")</f>
        <v/>
      </c>
      <c r="H90" s="120"/>
      <c r="I90" s="120"/>
      <c r="J90" s="120"/>
      <c r="K90" s="120"/>
      <c r="L90" s="120"/>
      <c r="M90" s="120"/>
      <c r="N90" s="120"/>
      <c r="O90" s="120"/>
      <c r="P90" s="120"/>
      <c r="Q90" s="120"/>
      <c r="R90" s="120"/>
      <c r="S90" s="120"/>
      <c r="T90" s="205">
        <f t="shared" si="12"/>
        <v>0</v>
      </c>
      <c r="U90" s="205">
        <f t="shared" si="13"/>
        <v>0</v>
      </c>
      <c r="V90" s="210"/>
      <c r="W90" s="210"/>
      <c r="X90" s="23" t="str">
        <f>IFERROR(VLOOKUP(AT90,'#Input Lists#'!$L$3:$AH$833,3,FALSE)," ")</f>
        <v xml:space="preserve"> </v>
      </c>
      <c r="Y90" s="23" t="str">
        <f>IFERROR(VLOOKUP(AT90,'#Input Lists#'!$L$3:$AH$833,5,FALSE)," ")</f>
        <v xml:space="preserve"> </v>
      </c>
      <c r="Z90" s="206" t="str">
        <f>IFERROR(VLOOKUP(AT90,'#Input Lists#'!$L$3:$AH$833,9,FALSE)," ")</f>
        <v xml:space="preserve"> </v>
      </c>
      <c r="AA90" s="119" t="s">
        <v>1527</v>
      </c>
      <c r="AB90" s="120"/>
      <c r="AC90" s="123"/>
      <c r="AD90" s="123"/>
      <c r="AE90" s="123"/>
      <c r="AF90" s="123"/>
      <c r="AG90" s="123"/>
      <c r="AH90" s="123"/>
      <c r="AI90" s="123"/>
      <c r="AJ90" s="123"/>
      <c r="AK90" s="123"/>
      <c r="AL90" s="123"/>
      <c r="AM90" s="123"/>
      <c r="AN90" s="123"/>
      <c r="AO90" s="123"/>
      <c r="AP90" s="120"/>
      <c r="AQ90" s="125" t="str">
        <f>IFERROR(VLOOKUP(G90,'#Location List#'!$C$3:$D$150,2,FALSE),"")</f>
        <v/>
      </c>
      <c r="AR90" s="125" t="str">
        <f>IFERROR(VLOOKUP(F90,'#Location List#'!$Q$3:$R$1154,2,FALSE),"")</f>
        <v/>
      </c>
      <c r="AS90" s="125" t="str">
        <f>IFERROR(VLOOKUP(V90,'#Input Lists#'!$B$3:$D$46,3,FALSE),"")</f>
        <v/>
      </c>
      <c r="AT90" s="125" t="str">
        <f>IFERROR(VLOOKUP(CONCATENATE(V90," ",W90),'#Input Lists#'!$K$3:$L$827,2,FALSE),"")</f>
        <v/>
      </c>
      <c r="AU90" s="125">
        <f>IFERROR(VLOOKUP(AA90,'#Input Lists#'!$BU$3:$BV$8,2,FALSE),"")</f>
        <v>1</v>
      </c>
      <c r="AV90" s="118" t="str">
        <f>IFERROR(VLOOKUP(AB90,'#Input Lists#'!$BO$3:$BP$9,2,FALSE),"")</f>
        <v/>
      </c>
      <c r="AW90" s="118">
        <f>IFERROR(VLOOKUP(AC90,'#Input Lists#'!$BL$3:$BM$7,2,FALSE),"")</f>
        <v>1</v>
      </c>
      <c r="AX90" s="52" t="e">
        <f>VLOOKUP(AQ90,'#Location List#'!$D$3:$K$150,4,FALSE)</f>
        <v>#N/A</v>
      </c>
      <c r="AY90" s="273" t="e">
        <f>VLOOKUP(AX90,'#Location List#'!$Z$3:$AA$13,2,FALSE)</f>
        <v>#N/A</v>
      </c>
      <c r="AZ90" s="126" t="e">
        <f>VLOOKUP($AT90,'#Input Lists#'!$L$3:$S$1033,6,FALSE)</f>
        <v>#N/A</v>
      </c>
      <c r="BA90" s="239" t="e">
        <f>VLOOKUP($AT90,'#Input Lists#'!$L$3:$S$833,7,FALSE)</f>
        <v>#N/A</v>
      </c>
      <c r="BB90" s="239" t="e">
        <f>VLOOKUP($AT90,'#Input Lists#'!$L$3:$S$833,8,FALSE)</f>
        <v>#N/A</v>
      </c>
      <c r="BC90" s="91" t="str">
        <f t="shared" si="14"/>
        <v/>
      </c>
      <c r="BD90" s="91" t="str">
        <f t="shared" si="15"/>
        <v/>
      </c>
      <c r="BE90" s="15" t="str">
        <f t="shared" si="16"/>
        <v/>
      </c>
      <c r="BF90" s="92" t="str">
        <f t="shared" si="17"/>
        <v>No Sighting Date</v>
      </c>
    </row>
    <row r="91" spans="1:58" x14ac:dyDescent="0.25">
      <c r="A91" s="118">
        <v>86</v>
      </c>
      <c r="B91" s="119"/>
      <c r="C91" s="120"/>
      <c r="D91" s="121"/>
      <c r="E91" s="121"/>
      <c r="F91" s="236"/>
      <c r="G91" s="122" t="str">
        <f>IFERROR(VLOOKUP(F91,'#Location List#'!$U$3:$V$1154,2,FALSE),"")</f>
        <v/>
      </c>
      <c r="H91" s="120"/>
      <c r="I91" s="120"/>
      <c r="J91" s="120"/>
      <c r="K91" s="120"/>
      <c r="L91" s="120"/>
      <c r="M91" s="120"/>
      <c r="N91" s="120"/>
      <c r="O91" s="120"/>
      <c r="P91" s="120"/>
      <c r="Q91" s="120"/>
      <c r="R91" s="120"/>
      <c r="S91" s="120"/>
      <c r="T91" s="205">
        <f t="shared" si="12"/>
        <v>0</v>
      </c>
      <c r="U91" s="205">
        <f t="shared" si="13"/>
        <v>0</v>
      </c>
      <c r="V91" s="210"/>
      <c r="W91" s="210"/>
      <c r="X91" s="23" t="str">
        <f>IFERROR(VLOOKUP(AT91,'#Input Lists#'!$L$3:$AH$833,3,FALSE)," ")</f>
        <v xml:space="preserve"> </v>
      </c>
      <c r="Y91" s="23" t="str">
        <f>IFERROR(VLOOKUP(AT91,'#Input Lists#'!$L$3:$AH$833,5,FALSE)," ")</f>
        <v xml:space="preserve"> </v>
      </c>
      <c r="Z91" s="206" t="str">
        <f>IFERROR(VLOOKUP(AT91,'#Input Lists#'!$L$3:$AH$833,9,FALSE)," ")</f>
        <v xml:space="preserve"> </v>
      </c>
      <c r="AA91" s="119" t="s">
        <v>1527</v>
      </c>
      <c r="AB91" s="120"/>
      <c r="AC91" s="123"/>
      <c r="AD91" s="123"/>
      <c r="AE91" s="123"/>
      <c r="AF91" s="123"/>
      <c r="AG91" s="123"/>
      <c r="AH91" s="123"/>
      <c r="AI91" s="123"/>
      <c r="AJ91" s="123"/>
      <c r="AK91" s="123"/>
      <c r="AL91" s="123"/>
      <c r="AM91" s="123"/>
      <c r="AN91" s="123"/>
      <c r="AO91" s="123"/>
      <c r="AP91" s="120"/>
      <c r="AQ91" s="125" t="str">
        <f>IFERROR(VLOOKUP(G91,'#Location List#'!$C$3:$D$150,2,FALSE),"")</f>
        <v/>
      </c>
      <c r="AR91" s="125" t="str">
        <f>IFERROR(VLOOKUP(F91,'#Location List#'!$Q$3:$R$1154,2,FALSE),"")</f>
        <v/>
      </c>
      <c r="AS91" s="125" t="str">
        <f>IFERROR(VLOOKUP(V91,'#Input Lists#'!$B$3:$D$46,3,FALSE),"")</f>
        <v/>
      </c>
      <c r="AT91" s="125" t="str">
        <f>IFERROR(VLOOKUP(CONCATENATE(V91," ",W91),'#Input Lists#'!$K$3:$L$827,2,FALSE),"")</f>
        <v/>
      </c>
      <c r="AU91" s="125">
        <f>IFERROR(VLOOKUP(AA91,'#Input Lists#'!$BU$3:$BV$8,2,FALSE),"")</f>
        <v>1</v>
      </c>
      <c r="AV91" s="118" t="str">
        <f>IFERROR(VLOOKUP(AB91,'#Input Lists#'!$BO$3:$BP$9,2,FALSE),"")</f>
        <v/>
      </c>
      <c r="AW91" s="118">
        <f>IFERROR(VLOOKUP(AC91,'#Input Lists#'!$BL$3:$BM$7,2,FALSE),"")</f>
        <v>1</v>
      </c>
      <c r="AX91" s="52" t="e">
        <f>VLOOKUP(AQ91,'#Location List#'!$D$3:$K$150,4,FALSE)</f>
        <v>#N/A</v>
      </c>
      <c r="AY91" s="273" t="e">
        <f>VLOOKUP(AX91,'#Location List#'!$Z$3:$AA$13,2,FALSE)</f>
        <v>#N/A</v>
      </c>
      <c r="AZ91" s="126" t="e">
        <f>VLOOKUP($AT91,'#Input Lists#'!$L$3:$S$1033,6,FALSE)</f>
        <v>#N/A</v>
      </c>
      <c r="BA91" s="239" t="e">
        <f>VLOOKUP($AT91,'#Input Lists#'!$L$3:$S$833,7,FALSE)</f>
        <v>#N/A</v>
      </c>
      <c r="BB91" s="239" t="e">
        <f>VLOOKUP($AT91,'#Input Lists#'!$L$3:$S$833,8,FALSE)</f>
        <v>#N/A</v>
      </c>
      <c r="BC91" s="91" t="str">
        <f t="shared" si="14"/>
        <v/>
      </c>
      <c r="BD91" s="91" t="str">
        <f t="shared" si="15"/>
        <v/>
      </c>
      <c r="BE91" s="15" t="str">
        <f t="shared" si="16"/>
        <v/>
      </c>
      <c r="BF91" s="92" t="str">
        <f t="shared" si="17"/>
        <v>No Sighting Date</v>
      </c>
    </row>
    <row r="92" spans="1:58" x14ac:dyDescent="0.25">
      <c r="A92" s="118">
        <v>87</v>
      </c>
      <c r="B92" s="119"/>
      <c r="C92" s="120"/>
      <c r="D92" s="121"/>
      <c r="E92" s="121"/>
      <c r="F92" s="236"/>
      <c r="G92" s="122" t="str">
        <f>IFERROR(VLOOKUP(F92,'#Location List#'!$U$3:$V$1154,2,FALSE),"")</f>
        <v/>
      </c>
      <c r="H92" s="120"/>
      <c r="I92" s="120"/>
      <c r="J92" s="120"/>
      <c r="K92" s="120"/>
      <c r="L92" s="120"/>
      <c r="M92" s="120"/>
      <c r="N92" s="120"/>
      <c r="O92" s="120"/>
      <c r="P92" s="120"/>
      <c r="Q92" s="120"/>
      <c r="R92" s="120"/>
      <c r="S92" s="120"/>
      <c r="T92" s="205">
        <f t="shared" si="12"/>
        <v>0</v>
      </c>
      <c r="U92" s="205">
        <f t="shared" si="13"/>
        <v>0</v>
      </c>
      <c r="V92" s="210"/>
      <c r="W92" s="210"/>
      <c r="X92" s="23" t="str">
        <f>IFERROR(VLOOKUP(AT92,'#Input Lists#'!$L$3:$AH$833,3,FALSE)," ")</f>
        <v xml:space="preserve"> </v>
      </c>
      <c r="Y92" s="23" t="str">
        <f>IFERROR(VLOOKUP(AT92,'#Input Lists#'!$L$3:$AH$833,5,FALSE)," ")</f>
        <v xml:space="preserve"> </v>
      </c>
      <c r="Z92" s="206" t="str">
        <f>IFERROR(VLOOKUP(AT92,'#Input Lists#'!$L$3:$AH$833,9,FALSE)," ")</f>
        <v xml:space="preserve"> </v>
      </c>
      <c r="AA92" s="119" t="s">
        <v>1527</v>
      </c>
      <c r="AB92" s="120"/>
      <c r="AC92" s="123"/>
      <c r="AD92" s="123"/>
      <c r="AE92" s="123"/>
      <c r="AF92" s="123"/>
      <c r="AG92" s="123"/>
      <c r="AH92" s="123"/>
      <c r="AI92" s="123"/>
      <c r="AJ92" s="123"/>
      <c r="AK92" s="123"/>
      <c r="AL92" s="123"/>
      <c r="AM92" s="123"/>
      <c r="AN92" s="123"/>
      <c r="AO92" s="123"/>
      <c r="AP92" s="120"/>
      <c r="AQ92" s="125" t="str">
        <f>IFERROR(VLOOKUP(G92,'#Location List#'!$C$3:$D$150,2,FALSE),"")</f>
        <v/>
      </c>
      <c r="AR92" s="125" t="str">
        <f>IFERROR(VLOOKUP(F92,'#Location List#'!$Q$3:$R$1154,2,FALSE),"")</f>
        <v/>
      </c>
      <c r="AS92" s="125" t="str">
        <f>IFERROR(VLOOKUP(V92,'#Input Lists#'!$B$3:$D$46,3,FALSE),"")</f>
        <v/>
      </c>
      <c r="AT92" s="125" t="str">
        <f>IFERROR(VLOOKUP(CONCATENATE(V92," ",W92),'#Input Lists#'!$K$3:$L$827,2,FALSE),"")</f>
        <v/>
      </c>
      <c r="AU92" s="125">
        <f>IFERROR(VLOOKUP(AA92,'#Input Lists#'!$BU$3:$BV$8,2,FALSE),"")</f>
        <v>1</v>
      </c>
      <c r="AV92" s="118" t="str">
        <f>IFERROR(VLOOKUP(AB92,'#Input Lists#'!$BO$3:$BP$9,2,FALSE),"")</f>
        <v/>
      </c>
      <c r="AW92" s="118">
        <f>IFERROR(VLOOKUP(AC92,'#Input Lists#'!$BL$3:$BM$7,2,FALSE),"")</f>
        <v>1</v>
      </c>
      <c r="AX92" s="52" t="e">
        <f>VLOOKUP(AQ92,'#Location List#'!$D$3:$K$150,4,FALSE)</f>
        <v>#N/A</v>
      </c>
      <c r="AY92" s="273" t="e">
        <f>VLOOKUP(AX92,'#Location List#'!$Z$3:$AA$13,2,FALSE)</f>
        <v>#N/A</v>
      </c>
      <c r="AZ92" s="126" t="e">
        <f>VLOOKUP($AT92,'#Input Lists#'!$L$3:$S$1033,6,FALSE)</f>
        <v>#N/A</v>
      </c>
      <c r="BA92" s="239" t="e">
        <f>VLOOKUP($AT92,'#Input Lists#'!$L$3:$S$833,7,FALSE)</f>
        <v>#N/A</v>
      </c>
      <c r="BB92" s="239" t="e">
        <f>VLOOKUP($AT92,'#Input Lists#'!$L$3:$S$833,8,FALSE)</f>
        <v>#N/A</v>
      </c>
      <c r="BC92" s="91" t="str">
        <f t="shared" si="14"/>
        <v/>
      </c>
      <c r="BD92" s="91" t="str">
        <f t="shared" si="15"/>
        <v/>
      </c>
      <c r="BE92" s="15" t="str">
        <f t="shared" si="16"/>
        <v/>
      </c>
      <c r="BF92" s="92" t="str">
        <f t="shared" si="17"/>
        <v>No Sighting Date</v>
      </c>
    </row>
    <row r="93" spans="1:58" x14ac:dyDescent="0.25">
      <c r="A93" s="118">
        <v>88</v>
      </c>
      <c r="B93" s="119"/>
      <c r="C93" s="120"/>
      <c r="D93" s="121"/>
      <c r="E93" s="121"/>
      <c r="F93" s="236"/>
      <c r="G93" s="122" t="str">
        <f>IFERROR(VLOOKUP(F93,'#Location List#'!$U$3:$V$1154,2,FALSE),"")</f>
        <v/>
      </c>
      <c r="H93" s="120"/>
      <c r="I93" s="120"/>
      <c r="J93" s="120"/>
      <c r="K93" s="120"/>
      <c r="L93" s="120"/>
      <c r="M93" s="120"/>
      <c r="N93" s="120"/>
      <c r="O93" s="120"/>
      <c r="P93" s="120"/>
      <c r="Q93" s="120"/>
      <c r="R93" s="120"/>
      <c r="S93" s="120"/>
      <c r="T93" s="205">
        <f t="shared" si="12"/>
        <v>0</v>
      </c>
      <c r="U93" s="205">
        <f t="shared" si="13"/>
        <v>0</v>
      </c>
      <c r="V93" s="210"/>
      <c r="W93" s="210"/>
      <c r="X93" s="23" t="str">
        <f>IFERROR(VLOOKUP(AT93,'#Input Lists#'!$L$3:$AH$833,3,FALSE)," ")</f>
        <v xml:space="preserve"> </v>
      </c>
      <c r="Y93" s="23" t="str">
        <f>IFERROR(VLOOKUP(AT93,'#Input Lists#'!$L$3:$AH$833,5,FALSE)," ")</f>
        <v xml:space="preserve"> </v>
      </c>
      <c r="Z93" s="206" t="str">
        <f>IFERROR(VLOOKUP(AT93,'#Input Lists#'!$L$3:$AH$833,9,FALSE)," ")</f>
        <v xml:space="preserve"> </v>
      </c>
      <c r="AA93" s="119" t="s">
        <v>1527</v>
      </c>
      <c r="AB93" s="120"/>
      <c r="AC93" s="123"/>
      <c r="AD93" s="123"/>
      <c r="AE93" s="123"/>
      <c r="AF93" s="123"/>
      <c r="AG93" s="123"/>
      <c r="AH93" s="123"/>
      <c r="AI93" s="123"/>
      <c r="AJ93" s="123"/>
      <c r="AK93" s="123"/>
      <c r="AL93" s="123"/>
      <c r="AM93" s="123"/>
      <c r="AN93" s="123"/>
      <c r="AO93" s="123"/>
      <c r="AP93" s="120"/>
      <c r="AQ93" s="125" t="str">
        <f>IFERROR(VLOOKUP(G93,'#Location List#'!$C$3:$D$150,2,FALSE),"")</f>
        <v/>
      </c>
      <c r="AR93" s="125" t="str">
        <f>IFERROR(VLOOKUP(F93,'#Location List#'!$Q$3:$R$1154,2,FALSE),"")</f>
        <v/>
      </c>
      <c r="AS93" s="125" t="str">
        <f>IFERROR(VLOOKUP(V93,'#Input Lists#'!$B$3:$D$46,3,FALSE),"")</f>
        <v/>
      </c>
      <c r="AT93" s="125" t="str">
        <f>IFERROR(VLOOKUP(CONCATENATE(V93," ",W93),'#Input Lists#'!$K$3:$L$827,2,FALSE),"")</f>
        <v/>
      </c>
      <c r="AU93" s="125">
        <f>IFERROR(VLOOKUP(AA93,'#Input Lists#'!$BU$3:$BV$8,2,FALSE),"")</f>
        <v>1</v>
      </c>
      <c r="AV93" s="118" t="str">
        <f>IFERROR(VLOOKUP(AB93,'#Input Lists#'!$BO$3:$BP$9,2,FALSE),"")</f>
        <v/>
      </c>
      <c r="AW93" s="118">
        <f>IFERROR(VLOOKUP(AC93,'#Input Lists#'!$BL$3:$BM$7,2,FALSE),"")</f>
        <v>1</v>
      </c>
      <c r="AX93" s="52" t="e">
        <f>VLOOKUP(AQ93,'#Location List#'!$D$3:$K$150,4,FALSE)</f>
        <v>#N/A</v>
      </c>
      <c r="AY93" s="273" t="e">
        <f>VLOOKUP(AX93,'#Location List#'!$Z$3:$AA$13,2,FALSE)</f>
        <v>#N/A</v>
      </c>
      <c r="AZ93" s="126" t="e">
        <f>VLOOKUP($AT93,'#Input Lists#'!$L$3:$S$1033,6,FALSE)</f>
        <v>#N/A</v>
      </c>
      <c r="BA93" s="239" t="e">
        <f>VLOOKUP($AT93,'#Input Lists#'!$L$3:$S$833,7,FALSE)</f>
        <v>#N/A</v>
      </c>
      <c r="BB93" s="239" t="e">
        <f>VLOOKUP($AT93,'#Input Lists#'!$L$3:$S$833,8,FALSE)</f>
        <v>#N/A</v>
      </c>
      <c r="BC93" s="91" t="str">
        <f t="shared" si="14"/>
        <v/>
      </c>
      <c r="BD93" s="91" t="str">
        <f t="shared" si="15"/>
        <v/>
      </c>
      <c r="BE93" s="15" t="str">
        <f t="shared" si="16"/>
        <v/>
      </c>
      <c r="BF93" s="92" t="str">
        <f t="shared" si="17"/>
        <v>No Sighting Date</v>
      </c>
    </row>
    <row r="94" spans="1:58" x14ac:dyDescent="0.25">
      <c r="A94" s="118">
        <v>89</v>
      </c>
      <c r="B94" s="119"/>
      <c r="C94" s="120"/>
      <c r="D94" s="121"/>
      <c r="E94" s="121"/>
      <c r="F94" s="236"/>
      <c r="G94" s="122" t="str">
        <f>IFERROR(VLOOKUP(F94,'#Location List#'!$U$3:$V$1154,2,FALSE),"")</f>
        <v/>
      </c>
      <c r="H94" s="120"/>
      <c r="I94" s="120"/>
      <c r="J94" s="120"/>
      <c r="K94" s="120"/>
      <c r="L94" s="120"/>
      <c r="M94" s="120"/>
      <c r="N94" s="120"/>
      <c r="O94" s="120"/>
      <c r="P94" s="120"/>
      <c r="Q94" s="120"/>
      <c r="R94" s="120"/>
      <c r="S94" s="120"/>
      <c r="T94" s="205">
        <f t="shared" si="12"/>
        <v>0</v>
      </c>
      <c r="U94" s="205">
        <f t="shared" si="13"/>
        <v>0</v>
      </c>
      <c r="V94" s="210"/>
      <c r="W94" s="210"/>
      <c r="X94" s="23" t="str">
        <f>IFERROR(VLOOKUP(AT94,'#Input Lists#'!$L$3:$AH$833,3,FALSE)," ")</f>
        <v xml:space="preserve"> </v>
      </c>
      <c r="Y94" s="23" t="str">
        <f>IFERROR(VLOOKUP(AT94,'#Input Lists#'!$L$3:$AH$833,5,FALSE)," ")</f>
        <v xml:space="preserve"> </v>
      </c>
      <c r="Z94" s="206" t="str">
        <f>IFERROR(VLOOKUP(AT94,'#Input Lists#'!$L$3:$AH$833,9,FALSE)," ")</f>
        <v xml:space="preserve"> </v>
      </c>
      <c r="AA94" s="119" t="s">
        <v>1527</v>
      </c>
      <c r="AB94" s="120"/>
      <c r="AC94" s="123"/>
      <c r="AD94" s="123"/>
      <c r="AE94" s="123"/>
      <c r="AF94" s="123"/>
      <c r="AG94" s="123"/>
      <c r="AH94" s="123"/>
      <c r="AI94" s="123"/>
      <c r="AJ94" s="123"/>
      <c r="AK94" s="123"/>
      <c r="AL94" s="123"/>
      <c r="AM94" s="123"/>
      <c r="AN94" s="123"/>
      <c r="AO94" s="123"/>
      <c r="AP94" s="120"/>
      <c r="AQ94" s="125" t="str">
        <f>IFERROR(VLOOKUP(G94,'#Location List#'!$C$3:$D$150,2,FALSE),"")</f>
        <v/>
      </c>
      <c r="AR94" s="125" t="str">
        <f>IFERROR(VLOOKUP(F94,'#Location List#'!$Q$3:$R$1154,2,FALSE),"")</f>
        <v/>
      </c>
      <c r="AS94" s="125" t="str">
        <f>IFERROR(VLOOKUP(V94,'#Input Lists#'!$B$3:$D$46,3,FALSE),"")</f>
        <v/>
      </c>
      <c r="AT94" s="125" t="str">
        <f>IFERROR(VLOOKUP(CONCATENATE(V94," ",W94),'#Input Lists#'!$K$3:$L$827,2,FALSE),"")</f>
        <v/>
      </c>
      <c r="AU94" s="125">
        <f>IFERROR(VLOOKUP(AA94,'#Input Lists#'!$BU$3:$BV$8,2,FALSE),"")</f>
        <v>1</v>
      </c>
      <c r="AV94" s="118" t="str">
        <f>IFERROR(VLOOKUP(AB94,'#Input Lists#'!$BO$3:$BP$9,2,FALSE),"")</f>
        <v/>
      </c>
      <c r="AW94" s="118">
        <f>IFERROR(VLOOKUP(AC94,'#Input Lists#'!$BL$3:$BM$7,2,FALSE),"")</f>
        <v>1</v>
      </c>
      <c r="AX94" s="52" t="e">
        <f>VLOOKUP(AQ94,'#Location List#'!$D$3:$K$150,4,FALSE)</f>
        <v>#N/A</v>
      </c>
      <c r="AY94" s="273" t="e">
        <f>VLOOKUP(AX94,'#Location List#'!$Z$3:$AA$13,2,FALSE)</f>
        <v>#N/A</v>
      </c>
      <c r="AZ94" s="126" t="e">
        <f>VLOOKUP($AT94,'#Input Lists#'!$L$3:$S$1033,6,FALSE)</f>
        <v>#N/A</v>
      </c>
      <c r="BA94" s="239" t="e">
        <f>VLOOKUP($AT94,'#Input Lists#'!$L$3:$S$833,7,FALSE)</f>
        <v>#N/A</v>
      </c>
      <c r="BB94" s="239" t="e">
        <f>VLOOKUP($AT94,'#Input Lists#'!$L$3:$S$833,8,FALSE)</f>
        <v>#N/A</v>
      </c>
      <c r="BC94" s="91" t="str">
        <f t="shared" si="14"/>
        <v/>
      </c>
      <c r="BD94" s="91" t="str">
        <f t="shared" si="15"/>
        <v/>
      </c>
      <c r="BE94" s="15" t="str">
        <f t="shared" si="16"/>
        <v/>
      </c>
      <c r="BF94" s="92" t="str">
        <f t="shared" si="17"/>
        <v>No Sighting Date</v>
      </c>
    </row>
    <row r="95" spans="1:58" x14ac:dyDescent="0.25">
      <c r="A95" s="118">
        <v>90</v>
      </c>
      <c r="B95" s="119"/>
      <c r="C95" s="120"/>
      <c r="D95" s="121"/>
      <c r="E95" s="121"/>
      <c r="F95" s="236"/>
      <c r="G95" s="122" t="str">
        <f>IFERROR(VLOOKUP(F95,'#Location List#'!$U$3:$V$1154,2,FALSE),"")</f>
        <v/>
      </c>
      <c r="H95" s="120"/>
      <c r="I95" s="120"/>
      <c r="J95" s="120"/>
      <c r="K95" s="120"/>
      <c r="L95" s="120"/>
      <c r="M95" s="120"/>
      <c r="N95" s="120"/>
      <c r="O95" s="120"/>
      <c r="P95" s="120"/>
      <c r="Q95" s="120"/>
      <c r="R95" s="120"/>
      <c r="S95" s="120"/>
      <c r="T95" s="205">
        <f t="shared" si="12"/>
        <v>0</v>
      </c>
      <c r="U95" s="205">
        <f t="shared" si="13"/>
        <v>0</v>
      </c>
      <c r="V95" s="210"/>
      <c r="W95" s="210"/>
      <c r="X95" s="23" t="str">
        <f>IFERROR(VLOOKUP(AT95,'#Input Lists#'!$L$3:$AH$833,3,FALSE)," ")</f>
        <v xml:space="preserve"> </v>
      </c>
      <c r="Y95" s="23" t="str">
        <f>IFERROR(VLOOKUP(AT95,'#Input Lists#'!$L$3:$AH$833,5,FALSE)," ")</f>
        <v xml:space="preserve"> </v>
      </c>
      <c r="Z95" s="206" t="str">
        <f>IFERROR(VLOOKUP(AT95,'#Input Lists#'!$L$3:$AH$833,9,FALSE)," ")</f>
        <v xml:space="preserve"> </v>
      </c>
      <c r="AA95" s="119" t="s">
        <v>1527</v>
      </c>
      <c r="AB95" s="120"/>
      <c r="AC95" s="123"/>
      <c r="AD95" s="123"/>
      <c r="AE95" s="123"/>
      <c r="AF95" s="123"/>
      <c r="AG95" s="123"/>
      <c r="AH95" s="123"/>
      <c r="AI95" s="123"/>
      <c r="AJ95" s="123"/>
      <c r="AK95" s="123"/>
      <c r="AL95" s="123"/>
      <c r="AM95" s="123"/>
      <c r="AN95" s="123"/>
      <c r="AO95" s="123"/>
      <c r="AP95" s="120"/>
      <c r="AQ95" s="125" t="str">
        <f>IFERROR(VLOOKUP(G95,'#Location List#'!$C$3:$D$150,2,FALSE),"")</f>
        <v/>
      </c>
      <c r="AR95" s="125" t="str">
        <f>IFERROR(VLOOKUP(F95,'#Location List#'!$Q$3:$R$1154,2,FALSE),"")</f>
        <v/>
      </c>
      <c r="AS95" s="125" t="str">
        <f>IFERROR(VLOOKUP(V95,'#Input Lists#'!$B$3:$D$46,3,FALSE),"")</f>
        <v/>
      </c>
      <c r="AT95" s="125" t="str">
        <f>IFERROR(VLOOKUP(CONCATENATE(V95," ",W95),'#Input Lists#'!$K$3:$L$827,2,FALSE),"")</f>
        <v/>
      </c>
      <c r="AU95" s="125">
        <f>IFERROR(VLOOKUP(AA95,'#Input Lists#'!$BU$3:$BV$8,2,FALSE),"")</f>
        <v>1</v>
      </c>
      <c r="AV95" s="118" t="str">
        <f>IFERROR(VLOOKUP(AB95,'#Input Lists#'!$BO$3:$BP$9,2,FALSE),"")</f>
        <v/>
      </c>
      <c r="AW95" s="118">
        <f>IFERROR(VLOOKUP(AC95,'#Input Lists#'!$BL$3:$BM$7,2,FALSE),"")</f>
        <v>1</v>
      </c>
      <c r="AX95" s="52" t="e">
        <f>VLOOKUP(AQ95,'#Location List#'!$D$3:$K$150,4,FALSE)</f>
        <v>#N/A</v>
      </c>
      <c r="AY95" s="273" t="e">
        <f>VLOOKUP(AX95,'#Location List#'!$Z$3:$AA$13,2,FALSE)</f>
        <v>#N/A</v>
      </c>
      <c r="AZ95" s="126" t="e">
        <f>VLOOKUP($AT95,'#Input Lists#'!$L$3:$S$1033,6,FALSE)</f>
        <v>#N/A</v>
      </c>
      <c r="BA95" s="239" t="e">
        <f>VLOOKUP($AT95,'#Input Lists#'!$L$3:$S$833,7,FALSE)</f>
        <v>#N/A</v>
      </c>
      <c r="BB95" s="239" t="e">
        <f>VLOOKUP($AT95,'#Input Lists#'!$L$3:$S$833,8,FALSE)</f>
        <v>#N/A</v>
      </c>
      <c r="BC95" s="91" t="str">
        <f t="shared" si="14"/>
        <v/>
      </c>
      <c r="BD95" s="91" t="str">
        <f t="shared" si="15"/>
        <v/>
      </c>
      <c r="BE95" s="15" t="str">
        <f t="shared" si="16"/>
        <v/>
      </c>
      <c r="BF95" s="92" t="str">
        <f t="shared" si="17"/>
        <v>No Sighting Date</v>
      </c>
    </row>
    <row r="96" spans="1:58" x14ac:dyDescent="0.25">
      <c r="A96" s="118">
        <v>91</v>
      </c>
      <c r="B96" s="119"/>
      <c r="C96" s="120"/>
      <c r="D96" s="121"/>
      <c r="E96" s="121"/>
      <c r="F96" s="236"/>
      <c r="G96" s="122" t="str">
        <f>IFERROR(VLOOKUP(F96,'#Location List#'!$U$3:$V$1154,2,FALSE),"")</f>
        <v/>
      </c>
      <c r="H96" s="120"/>
      <c r="I96" s="120"/>
      <c r="J96" s="120"/>
      <c r="K96" s="120"/>
      <c r="L96" s="120"/>
      <c r="M96" s="120"/>
      <c r="N96" s="120"/>
      <c r="O96" s="120"/>
      <c r="P96" s="120"/>
      <c r="Q96" s="120"/>
      <c r="R96" s="120"/>
      <c r="S96" s="120"/>
      <c r="T96" s="205">
        <f t="shared" si="12"/>
        <v>0</v>
      </c>
      <c r="U96" s="205">
        <f t="shared" si="13"/>
        <v>0</v>
      </c>
      <c r="V96" s="210"/>
      <c r="W96" s="210"/>
      <c r="X96" s="23" t="str">
        <f>IFERROR(VLOOKUP(AT96,'#Input Lists#'!$L$3:$AH$833,3,FALSE)," ")</f>
        <v xml:space="preserve"> </v>
      </c>
      <c r="Y96" s="23" t="str">
        <f>IFERROR(VLOOKUP(AT96,'#Input Lists#'!$L$3:$AH$833,5,FALSE)," ")</f>
        <v xml:space="preserve"> </v>
      </c>
      <c r="Z96" s="206" t="str">
        <f>IFERROR(VLOOKUP(AT96,'#Input Lists#'!$L$3:$AH$833,9,FALSE)," ")</f>
        <v xml:space="preserve"> </v>
      </c>
      <c r="AA96" s="119" t="s">
        <v>1527</v>
      </c>
      <c r="AB96" s="120"/>
      <c r="AC96" s="123"/>
      <c r="AD96" s="123"/>
      <c r="AE96" s="123"/>
      <c r="AF96" s="123"/>
      <c r="AG96" s="123"/>
      <c r="AH96" s="123"/>
      <c r="AI96" s="123"/>
      <c r="AJ96" s="123"/>
      <c r="AK96" s="123"/>
      <c r="AL96" s="123"/>
      <c r="AM96" s="123"/>
      <c r="AN96" s="123"/>
      <c r="AO96" s="123"/>
      <c r="AP96" s="120"/>
      <c r="AQ96" s="125" t="str">
        <f>IFERROR(VLOOKUP(G96,'#Location List#'!$C$3:$D$150,2,FALSE),"")</f>
        <v/>
      </c>
      <c r="AR96" s="125" t="str">
        <f>IFERROR(VLOOKUP(F96,'#Location List#'!$Q$3:$R$1154,2,FALSE),"")</f>
        <v/>
      </c>
      <c r="AS96" s="125" t="str">
        <f>IFERROR(VLOOKUP(V96,'#Input Lists#'!$B$3:$D$46,3,FALSE),"")</f>
        <v/>
      </c>
      <c r="AT96" s="125" t="str">
        <f>IFERROR(VLOOKUP(CONCATENATE(V96," ",W96),'#Input Lists#'!$K$3:$L$827,2,FALSE),"")</f>
        <v/>
      </c>
      <c r="AU96" s="125">
        <f>IFERROR(VLOOKUP(AA96,'#Input Lists#'!$BU$3:$BV$8,2,FALSE),"")</f>
        <v>1</v>
      </c>
      <c r="AV96" s="118" t="str">
        <f>IFERROR(VLOOKUP(AB96,'#Input Lists#'!$BO$3:$BP$9,2,FALSE),"")</f>
        <v/>
      </c>
      <c r="AW96" s="118">
        <f>IFERROR(VLOOKUP(AC96,'#Input Lists#'!$BL$3:$BM$7,2,FALSE),"")</f>
        <v>1</v>
      </c>
      <c r="AX96" s="52" t="e">
        <f>VLOOKUP(AQ96,'#Location List#'!$D$3:$K$150,4,FALSE)</f>
        <v>#N/A</v>
      </c>
      <c r="AY96" s="273" t="e">
        <f>VLOOKUP(AX96,'#Location List#'!$Z$3:$AA$13,2,FALSE)</f>
        <v>#N/A</v>
      </c>
      <c r="AZ96" s="126" t="e">
        <f>VLOOKUP($AT96,'#Input Lists#'!$L$3:$S$1033,6,FALSE)</f>
        <v>#N/A</v>
      </c>
      <c r="BA96" s="239" t="e">
        <f>VLOOKUP($AT96,'#Input Lists#'!$L$3:$S$833,7,FALSE)</f>
        <v>#N/A</v>
      </c>
      <c r="BB96" s="239" t="e">
        <f>VLOOKUP($AT96,'#Input Lists#'!$L$3:$S$833,8,FALSE)</f>
        <v>#N/A</v>
      </c>
      <c r="BC96" s="91" t="str">
        <f t="shared" si="14"/>
        <v/>
      </c>
      <c r="BD96" s="91" t="str">
        <f t="shared" si="15"/>
        <v/>
      </c>
      <c r="BE96" s="15" t="str">
        <f t="shared" si="16"/>
        <v/>
      </c>
      <c r="BF96" s="92" t="str">
        <f t="shared" si="17"/>
        <v>No Sighting Date</v>
      </c>
    </row>
    <row r="97" spans="1:58" x14ac:dyDescent="0.25">
      <c r="A97" s="118">
        <v>92</v>
      </c>
      <c r="B97" s="119"/>
      <c r="C97" s="120"/>
      <c r="D97" s="121"/>
      <c r="E97" s="121"/>
      <c r="F97" s="236"/>
      <c r="G97" s="122" t="str">
        <f>IFERROR(VLOOKUP(F97,'#Location List#'!$U$3:$V$1154,2,FALSE),"")</f>
        <v/>
      </c>
      <c r="H97" s="120"/>
      <c r="I97" s="120"/>
      <c r="J97" s="120"/>
      <c r="K97" s="120"/>
      <c r="L97" s="120"/>
      <c r="M97" s="120"/>
      <c r="N97" s="120"/>
      <c r="O97" s="120"/>
      <c r="P97" s="120"/>
      <c r="Q97" s="120"/>
      <c r="R97" s="120"/>
      <c r="S97" s="120"/>
      <c r="T97" s="205">
        <f t="shared" si="12"/>
        <v>0</v>
      </c>
      <c r="U97" s="205">
        <f t="shared" si="13"/>
        <v>0</v>
      </c>
      <c r="V97" s="210"/>
      <c r="W97" s="210"/>
      <c r="X97" s="23" t="str">
        <f>IFERROR(VLOOKUP(AT97,'#Input Lists#'!$L$3:$AH$833,3,FALSE)," ")</f>
        <v xml:space="preserve"> </v>
      </c>
      <c r="Y97" s="23" t="str">
        <f>IFERROR(VLOOKUP(AT97,'#Input Lists#'!$L$3:$AH$833,5,FALSE)," ")</f>
        <v xml:space="preserve"> </v>
      </c>
      <c r="Z97" s="206" t="str">
        <f>IFERROR(VLOOKUP(AT97,'#Input Lists#'!$L$3:$AH$833,9,FALSE)," ")</f>
        <v xml:space="preserve"> </v>
      </c>
      <c r="AA97" s="119" t="s">
        <v>1527</v>
      </c>
      <c r="AB97" s="120"/>
      <c r="AC97" s="123"/>
      <c r="AD97" s="123"/>
      <c r="AE97" s="123"/>
      <c r="AF97" s="123"/>
      <c r="AG97" s="123"/>
      <c r="AH97" s="123"/>
      <c r="AI97" s="123"/>
      <c r="AJ97" s="123"/>
      <c r="AK97" s="123"/>
      <c r="AL97" s="123"/>
      <c r="AM97" s="123"/>
      <c r="AN97" s="123"/>
      <c r="AO97" s="123"/>
      <c r="AP97" s="120"/>
      <c r="AQ97" s="125" t="str">
        <f>IFERROR(VLOOKUP(G97,'#Location List#'!$C$3:$D$150,2,FALSE),"")</f>
        <v/>
      </c>
      <c r="AR97" s="125" t="str">
        <f>IFERROR(VLOOKUP(F97,'#Location List#'!$Q$3:$R$1154,2,FALSE),"")</f>
        <v/>
      </c>
      <c r="AS97" s="125" t="str">
        <f>IFERROR(VLOOKUP(V97,'#Input Lists#'!$B$3:$D$46,3,FALSE),"")</f>
        <v/>
      </c>
      <c r="AT97" s="125" t="str">
        <f>IFERROR(VLOOKUP(CONCATENATE(V97," ",W97),'#Input Lists#'!$K$3:$L$827,2,FALSE),"")</f>
        <v/>
      </c>
      <c r="AU97" s="125">
        <f>IFERROR(VLOOKUP(AA97,'#Input Lists#'!$BU$3:$BV$8,2,FALSE),"")</f>
        <v>1</v>
      </c>
      <c r="AV97" s="118" t="str">
        <f>IFERROR(VLOOKUP(AB97,'#Input Lists#'!$BO$3:$BP$9,2,FALSE),"")</f>
        <v/>
      </c>
      <c r="AW97" s="118">
        <f>IFERROR(VLOOKUP(AC97,'#Input Lists#'!$BL$3:$BM$7,2,FALSE),"")</f>
        <v>1</v>
      </c>
      <c r="AX97" s="52" t="e">
        <f>VLOOKUP(AQ97,'#Location List#'!$D$3:$K$150,4,FALSE)</f>
        <v>#N/A</v>
      </c>
      <c r="AY97" s="273" t="e">
        <f>VLOOKUP(AX97,'#Location List#'!$Z$3:$AA$13,2,FALSE)</f>
        <v>#N/A</v>
      </c>
      <c r="AZ97" s="126" t="e">
        <f>VLOOKUP($AT97,'#Input Lists#'!$L$3:$S$1033,6,FALSE)</f>
        <v>#N/A</v>
      </c>
      <c r="BA97" s="239" t="e">
        <f>VLOOKUP($AT97,'#Input Lists#'!$L$3:$S$833,7,FALSE)</f>
        <v>#N/A</v>
      </c>
      <c r="BB97" s="239" t="e">
        <f>VLOOKUP($AT97,'#Input Lists#'!$L$3:$S$833,8,FALSE)</f>
        <v>#N/A</v>
      </c>
      <c r="BC97" s="91" t="str">
        <f t="shared" si="14"/>
        <v/>
      </c>
      <c r="BD97" s="91" t="str">
        <f t="shared" si="15"/>
        <v/>
      </c>
      <c r="BE97" s="15" t="str">
        <f t="shared" si="16"/>
        <v/>
      </c>
      <c r="BF97" s="92" t="str">
        <f t="shared" si="17"/>
        <v>No Sighting Date</v>
      </c>
    </row>
    <row r="98" spans="1:58" x14ac:dyDescent="0.25">
      <c r="A98" s="118">
        <v>93</v>
      </c>
      <c r="B98" s="119"/>
      <c r="C98" s="120"/>
      <c r="D98" s="121"/>
      <c r="E98" s="121"/>
      <c r="F98" s="236"/>
      <c r="G98" s="122" t="str">
        <f>IFERROR(VLOOKUP(F98,'#Location List#'!$U$3:$V$1154,2,FALSE),"")</f>
        <v/>
      </c>
      <c r="H98" s="120"/>
      <c r="I98" s="120"/>
      <c r="J98" s="120"/>
      <c r="K98" s="120"/>
      <c r="L98" s="120"/>
      <c r="M98" s="120"/>
      <c r="N98" s="120"/>
      <c r="O98" s="120"/>
      <c r="P98" s="120"/>
      <c r="Q98" s="120"/>
      <c r="R98" s="120"/>
      <c r="S98" s="120"/>
      <c r="T98" s="205">
        <f t="shared" si="12"/>
        <v>0</v>
      </c>
      <c r="U98" s="205">
        <f t="shared" si="13"/>
        <v>0</v>
      </c>
      <c r="V98" s="210"/>
      <c r="W98" s="210"/>
      <c r="X98" s="23" t="str">
        <f>IFERROR(VLOOKUP(AT98,'#Input Lists#'!$L$3:$AH$833,3,FALSE)," ")</f>
        <v xml:space="preserve"> </v>
      </c>
      <c r="Y98" s="23" t="str">
        <f>IFERROR(VLOOKUP(AT98,'#Input Lists#'!$L$3:$AH$833,5,FALSE)," ")</f>
        <v xml:space="preserve"> </v>
      </c>
      <c r="Z98" s="206" t="str">
        <f>IFERROR(VLOOKUP(AT98,'#Input Lists#'!$L$3:$AH$833,9,FALSE)," ")</f>
        <v xml:space="preserve"> </v>
      </c>
      <c r="AA98" s="119" t="s">
        <v>1527</v>
      </c>
      <c r="AB98" s="120"/>
      <c r="AC98" s="123"/>
      <c r="AD98" s="123"/>
      <c r="AE98" s="123"/>
      <c r="AF98" s="123"/>
      <c r="AG98" s="123"/>
      <c r="AH98" s="123"/>
      <c r="AI98" s="123"/>
      <c r="AJ98" s="123"/>
      <c r="AK98" s="123"/>
      <c r="AL98" s="123"/>
      <c r="AM98" s="123"/>
      <c r="AN98" s="123"/>
      <c r="AO98" s="123"/>
      <c r="AP98" s="120"/>
      <c r="AQ98" s="125" t="str">
        <f>IFERROR(VLOOKUP(G98,'#Location List#'!$C$3:$D$150,2,FALSE),"")</f>
        <v/>
      </c>
      <c r="AR98" s="125" t="str">
        <f>IFERROR(VLOOKUP(F98,'#Location List#'!$Q$3:$R$1154,2,FALSE),"")</f>
        <v/>
      </c>
      <c r="AS98" s="125" t="str">
        <f>IFERROR(VLOOKUP(V98,'#Input Lists#'!$B$3:$D$46,3,FALSE),"")</f>
        <v/>
      </c>
      <c r="AT98" s="125" t="str">
        <f>IFERROR(VLOOKUP(CONCATENATE(V98," ",W98),'#Input Lists#'!$K$3:$L$827,2,FALSE),"")</f>
        <v/>
      </c>
      <c r="AU98" s="125">
        <f>IFERROR(VLOOKUP(AA98,'#Input Lists#'!$BU$3:$BV$8,2,FALSE),"")</f>
        <v>1</v>
      </c>
      <c r="AV98" s="118" t="str">
        <f>IFERROR(VLOOKUP(AB98,'#Input Lists#'!$BO$3:$BP$9,2,FALSE),"")</f>
        <v/>
      </c>
      <c r="AW98" s="118">
        <f>IFERROR(VLOOKUP(AC98,'#Input Lists#'!$BL$3:$BM$7,2,FALSE),"")</f>
        <v>1</v>
      </c>
      <c r="AX98" s="52" t="e">
        <f>VLOOKUP(AQ98,'#Location List#'!$D$3:$K$150,4,FALSE)</f>
        <v>#N/A</v>
      </c>
      <c r="AY98" s="273" t="e">
        <f>VLOOKUP(AX98,'#Location List#'!$Z$3:$AA$13,2,FALSE)</f>
        <v>#N/A</v>
      </c>
      <c r="AZ98" s="126" t="e">
        <f>VLOOKUP($AT98,'#Input Lists#'!$L$3:$S$1033,6,FALSE)</f>
        <v>#N/A</v>
      </c>
      <c r="BA98" s="239" t="e">
        <f>VLOOKUP($AT98,'#Input Lists#'!$L$3:$S$833,7,FALSE)</f>
        <v>#N/A</v>
      </c>
      <c r="BB98" s="239" t="e">
        <f>VLOOKUP($AT98,'#Input Lists#'!$L$3:$S$833,8,FALSE)</f>
        <v>#N/A</v>
      </c>
      <c r="BC98" s="91" t="str">
        <f t="shared" si="14"/>
        <v/>
      </c>
      <c r="BD98" s="91" t="str">
        <f t="shared" si="15"/>
        <v/>
      </c>
      <c r="BE98" s="15" t="str">
        <f t="shared" si="16"/>
        <v/>
      </c>
      <c r="BF98" s="92" t="str">
        <f t="shared" si="17"/>
        <v>No Sighting Date</v>
      </c>
    </row>
    <row r="99" spans="1:58" x14ac:dyDescent="0.25">
      <c r="A99" s="118">
        <v>94</v>
      </c>
      <c r="B99" s="119"/>
      <c r="C99" s="120"/>
      <c r="D99" s="121"/>
      <c r="E99" s="121"/>
      <c r="F99" s="236"/>
      <c r="G99" s="122" t="str">
        <f>IFERROR(VLOOKUP(F99,'#Location List#'!$U$3:$V$1154,2,FALSE),"")</f>
        <v/>
      </c>
      <c r="H99" s="120"/>
      <c r="I99" s="120"/>
      <c r="J99" s="120"/>
      <c r="K99" s="120"/>
      <c r="L99" s="120"/>
      <c r="M99" s="120"/>
      <c r="N99" s="120"/>
      <c r="O99" s="120"/>
      <c r="P99" s="120"/>
      <c r="Q99" s="120"/>
      <c r="R99" s="120"/>
      <c r="S99" s="120"/>
      <c r="T99" s="205">
        <f t="shared" si="12"/>
        <v>0</v>
      </c>
      <c r="U99" s="205">
        <f t="shared" si="13"/>
        <v>0</v>
      </c>
      <c r="V99" s="210"/>
      <c r="W99" s="210"/>
      <c r="X99" s="23" t="str">
        <f>IFERROR(VLOOKUP(AT99,'#Input Lists#'!$L$3:$AH$833,3,FALSE)," ")</f>
        <v xml:space="preserve"> </v>
      </c>
      <c r="Y99" s="23" t="str">
        <f>IFERROR(VLOOKUP(AT99,'#Input Lists#'!$L$3:$AH$833,5,FALSE)," ")</f>
        <v xml:space="preserve"> </v>
      </c>
      <c r="Z99" s="206" t="str">
        <f>IFERROR(VLOOKUP(AT99,'#Input Lists#'!$L$3:$AH$833,9,FALSE)," ")</f>
        <v xml:space="preserve"> </v>
      </c>
      <c r="AA99" s="119" t="s">
        <v>1527</v>
      </c>
      <c r="AB99" s="120"/>
      <c r="AC99" s="123"/>
      <c r="AD99" s="123"/>
      <c r="AE99" s="123"/>
      <c r="AF99" s="123"/>
      <c r="AG99" s="123"/>
      <c r="AH99" s="123"/>
      <c r="AI99" s="123"/>
      <c r="AJ99" s="123"/>
      <c r="AK99" s="123"/>
      <c r="AL99" s="123"/>
      <c r="AM99" s="123"/>
      <c r="AN99" s="123"/>
      <c r="AO99" s="123"/>
      <c r="AP99" s="120"/>
      <c r="AQ99" s="125" t="str">
        <f>IFERROR(VLOOKUP(G99,'#Location List#'!$C$3:$D$150,2,FALSE),"")</f>
        <v/>
      </c>
      <c r="AR99" s="125" t="str">
        <f>IFERROR(VLOOKUP(F99,'#Location List#'!$Q$3:$R$1154,2,FALSE),"")</f>
        <v/>
      </c>
      <c r="AS99" s="125" t="str">
        <f>IFERROR(VLOOKUP(V99,'#Input Lists#'!$B$3:$D$46,3,FALSE),"")</f>
        <v/>
      </c>
      <c r="AT99" s="125" t="str">
        <f>IFERROR(VLOOKUP(CONCATENATE(V99," ",W99),'#Input Lists#'!$K$3:$L$827,2,FALSE),"")</f>
        <v/>
      </c>
      <c r="AU99" s="125">
        <f>IFERROR(VLOOKUP(AA99,'#Input Lists#'!$BU$3:$BV$8,2,FALSE),"")</f>
        <v>1</v>
      </c>
      <c r="AV99" s="118" t="str">
        <f>IFERROR(VLOOKUP(AB99,'#Input Lists#'!$BO$3:$BP$9,2,FALSE),"")</f>
        <v/>
      </c>
      <c r="AW99" s="118">
        <f>IFERROR(VLOOKUP(AC99,'#Input Lists#'!$BL$3:$BM$7,2,FALSE),"")</f>
        <v>1</v>
      </c>
      <c r="AX99" s="52" t="e">
        <f>VLOOKUP(AQ99,'#Location List#'!$D$3:$K$150,4,FALSE)</f>
        <v>#N/A</v>
      </c>
      <c r="AY99" s="273" t="e">
        <f>VLOOKUP(AX99,'#Location List#'!$Z$3:$AA$13,2,FALSE)</f>
        <v>#N/A</v>
      </c>
      <c r="AZ99" s="126" t="e">
        <f>VLOOKUP($AT99,'#Input Lists#'!$L$3:$S$1033,6,FALSE)</f>
        <v>#N/A</v>
      </c>
      <c r="BA99" s="239" t="e">
        <f>VLOOKUP($AT99,'#Input Lists#'!$L$3:$S$833,7,FALSE)</f>
        <v>#N/A</v>
      </c>
      <c r="BB99" s="239" t="e">
        <f>VLOOKUP($AT99,'#Input Lists#'!$L$3:$S$833,8,FALSE)</f>
        <v>#N/A</v>
      </c>
      <c r="BC99" s="91" t="str">
        <f t="shared" si="14"/>
        <v/>
      </c>
      <c r="BD99" s="91" t="str">
        <f t="shared" si="15"/>
        <v/>
      </c>
      <c r="BE99" s="15" t="str">
        <f t="shared" si="16"/>
        <v/>
      </c>
      <c r="BF99" s="92" t="str">
        <f t="shared" si="17"/>
        <v>No Sighting Date</v>
      </c>
    </row>
    <row r="100" spans="1:58" x14ac:dyDescent="0.25">
      <c r="A100" s="118">
        <v>95</v>
      </c>
      <c r="B100" s="119"/>
      <c r="C100" s="120"/>
      <c r="D100" s="121"/>
      <c r="E100" s="121"/>
      <c r="F100" s="236"/>
      <c r="G100" s="122" t="str">
        <f>IFERROR(VLOOKUP(F100,'#Location List#'!$U$3:$V$1154,2,FALSE),"")</f>
        <v/>
      </c>
      <c r="H100" s="120"/>
      <c r="I100" s="120"/>
      <c r="J100" s="120"/>
      <c r="K100" s="120"/>
      <c r="L100" s="120"/>
      <c r="M100" s="120"/>
      <c r="N100" s="120"/>
      <c r="O100" s="120"/>
      <c r="P100" s="120"/>
      <c r="Q100" s="120"/>
      <c r="R100" s="120"/>
      <c r="S100" s="120"/>
      <c r="T100" s="205">
        <f t="shared" si="12"/>
        <v>0</v>
      </c>
      <c r="U100" s="205">
        <f t="shared" si="13"/>
        <v>0</v>
      </c>
      <c r="V100" s="210"/>
      <c r="W100" s="210"/>
      <c r="X100" s="23" t="str">
        <f>IFERROR(VLOOKUP(AT100,'#Input Lists#'!$L$3:$AH$833,3,FALSE)," ")</f>
        <v xml:space="preserve"> </v>
      </c>
      <c r="Y100" s="23" t="str">
        <f>IFERROR(VLOOKUP(AT100,'#Input Lists#'!$L$3:$AH$833,5,FALSE)," ")</f>
        <v xml:space="preserve"> </v>
      </c>
      <c r="Z100" s="206" t="str">
        <f>IFERROR(VLOOKUP(AT100,'#Input Lists#'!$L$3:$AH$833,9,FALSE)," ")</f>
        <v xml:space="preserve"> </v>
      </c>
      <c r="AA100" s="119" t="s">
        <v>1527</v>
      </c>
      <c r="AB100" s="120"/>
      <c r="AC100" s="123"/>
      <c r="AD100" s="123"/>
      <c r="AE100" s="123"/>
      <c r="AF100" s="123"/>
      <c r="AG100" s="123"/>
      <c r="AH100" s="123"/>
      <c r="AI100" s="123"/>
      <c r="AJ100" s="123"/>
      <c r="AK100" s="123"/>
      <c r="AL100" s="123"/>
      <c r="AM100" s="123"/>
      <c r="AN100" s="123"/>
      <c r="AO100" s="123"/>
      <c r="AP100" s="120"/>
      <c r="AQ100" s="125" t="str">
        <f>IFERROR(VLOOKUP(G100,'#Location List#'!$C$3:$D$150,2,FALSE),"")</f>
        <v/>
      </c>
      <c r="AR100" s="125" t="str">
        <f>IFERROR(VLOOKUP(F100,'#Location List#'!$Q$3:$R$1154,2,FALSE),"")</f>
        <v/>
      </c>
      <c r="AS100" s="125" t="str">
        <f>IFERROR(VLOOKUP(V100,'#Input Lists#'!$B$3:$D$46,3,FALSE),"")</f>
        <v/>
      </c>
      <c r="AT100" s="125" t="str">
        <f>IFERROR(VLOOKUP(CONCATENATE(V100," ",W100),'#Input Lists#'!$K$3:$L$827,2,FALSE),"")</f>
        <v/>
      </c>
      <c r="AU100" s="125">
        <f>IFERROR(VLOOKUP(AA100,'#Input Lists#'!$BU$3:$BV$8,2,FALSE),"")</f>
        <v>1</v>
      </c>
      <c r="AV100" s="118" t="str">
        <f>IFERROR(VLOOKUP(AB100,'#Input Lists#'!$BO$3:$BP$9,2,FALSE),"")</f>
        <v/>
      </c>
      <c r="AW100" s="118">
        <f>IFERROR(VLOOKUP(AC100,'#Input Lists#'!$BL$3:$BM$7,2,FALSE),"")</f>
        <v>1</v>
      </c>
      <c r="AX100" s="52" t="e">
        <f>VLOOKUP(AQ100,'#Location List#'!$D$3:$K$150,4,FALSE)</f>
        <v>#N/A</v>
      </c>
      <c r="AY100" s="273" t="e">
        <f>VLOOKUP(AX100,'#Location List#'!$Z$3:$AA$13,2,FALSE)</f>
        <v>#N/A</v>
      </c>
      <c r="AZ100" s="126" t="e">
        <f>VLOOKUP($AT100,'#Input Lists#'!$L$3:$S$1033,6,FALSE)</f>
        <v>#N/A</v>
      </c>
      <c r="BA100" s="239" t="e">
        <f>VLOOKUP($AT100,'#Input Lists#'!$L$3:$S$833,7,FALSE)</f>
        <v>#N/A</v>
      </c>
      <c r="BB100" s="239" t="e">
        <f>VLOOKUP($AT100,'#Input Lists#'!$L$3:$S$833,8,FALSE)</f>
        <v>#N/A</v>
      </c>
      <c r="BC100" s="91" t="str">
        <f t="shared" si="14"/>
        <v/>
      </c>
      <c r="BD100" s="91" t="str">
        <f t="shared" si="15"/>
        <v/>
      </c>
      <c r="BE100" s="15" t="str">
        <f t="shared" si="16"/>
        <v/>
      </c>
      <c r="BF100" s="92" t="str">
        <f t="shared" si="17"/>
        <v>No Sighting Date</v>
      </c>
    </row>
    <row r="101" spans="1:58" x14ac:dyDescent="0.25">
      <c r="A101" s="118">
        <v>96</v>
      </c>
      <c r="B101" s="119"/>
      <c r="C101" s="120"/>
      <c r="D101" s="121"/>
      <c r="E101" s="121"/>
      <c r="F101" s="236"/>
      <c r="G101" s="122" t="str">
        <f>IFERROR(VLOOKUP(F101,'#Location List#'!$U$3:$V$1154,2,FALSE),"")</f>
        <v/>
      </c>
      <c r="H101" s="120"/>
      <c r="I101" s="120"/>
      <c r="J101" s="120"/>
      <c r="K101" s="120"/>
      <c r="L101" s="120"/>
      <c r="M101" s="120"/>
      <c r="N101" s="120"/>
      <c r="O101" s="120"/>
      <c r="P101" s="120"/>
      <c r="Q101" s="120"/>
      <c r="R101" s="120"/>
      <c r="S101" s="120"/>
      <c r="T101" s="205">
        <f t="shared" si="12"/>
        <v>0</v>
      </c>
      <c r="U101" s="205">
        <f t="shared" si="13"/>
        <v>0</v>
      </c>
      <c r="V101" s="210"/>
      <c r="W101" s="210"/>
      <c r="X101" s="23" t="str">
        <f>IFERROR(VLOOKUP(AT101,'#Input Lists#'!$L$3:$AH$833,3,FALSE)," ")</f>
        <v xml:space="preserve"> </v>
      </c>
      <c r="Y101" s="23" t="str">
        <f>IFERROR(VLOOKUP(AT101,'#Input Lists#'!$L$3:$AH$833,5,FALSE)," ")</f>
        <v xml:space="preserve"> </v>
      </c>
      <c r="Z101" s="206" t="str">
        <f>IFERROR(VLOOKUP(AT101,'#Input Lists#'!$L$3:$AH$833,9,FALSE)," ")</f>
        <v xml:space="preserve"> </v>
      </c>
      <c r="AA101" s="119" t="s">
        <v>1527</v>
      </c>
      <c r="AB101" s="120"/>
      <c r="AC101" s="123"/>
      <c r="AD101" s="123"/>
      <c r="AE101" s="123"/>
      <c r="AF101" s="123"/>
      <c r="AG101" s="123"/>
      <c r="AH101" s="123"/>
      <c r="AI101" s="123"/>
      <c r="AJ101" s="123"/>
      <c r="AK101" s="123"/>
      <c r="AL101" s="123"/>
      <c r="AM101" s="123"/>
      <c r="AN101" s="123"/>
      <c r="AO101" s="123"/>
      <c r="AP101" s="120"/>
      <c r="AQ101" s="125" t="str">
        <f>IFERROR(VLOOKUP(G101,'#Location List#'!$C$3:$D$150,2,FALSE),"")</f>
        <v/>
      </c>
      <c r="AR101" s="125" t="str">
        <f>IFERROR(VLOOKUP(F101,'#Location List#'!$Q$3:$R$1154,2,FALSE),"")</f>
        <v/>
      </c>
      <c r="AS101" s="125" t="str">
        <f>IFERROR(VLOOKUP(V101,'#Input Lists#'!$B$3:$D$46,3,FALSE),"")</f>
        <v/>
      </c>
      <c r="AT101" s="125" t="str">
        <f>IFERROR(VLOOKUP(CONCATENATE(V101," ",W101),'#Input Lists#'!$K$3:$L$827,2,FALSE),"")</f>
        <v/>
      </c>
      <c r="AU101" s="125">
        <f>IFERROR(VLOOKUP(AA101,'#Input Lists#'!$BU$3:$BV$8,2,FALSE),"")</f>
        <v>1</v>
      </c>
      <c r="AV101" s="118" t="str">
        <f>IFERROR(VLOOKUP(AB101,'#Input Lists#'!$BO$3:$BP$9,2,FALSE),"")</f>
        <v/>
      </c>
      <c r="AW101" s="118">
        <f>IFERROR(VLOOKUP(AC101,'#Input Lists#'!$BL$3:$BM$7,2,FALSE),"")</f>
        <v>1</v>
      </c>
      <c r="AX101" s="52" t="e">
        <f>VLOOKUP(AQ101,'#Location List#'!$D$3:$K$150,4,FALSE)</f>
        <v>#N/A</v>
      </c>
      <c r="AY101" s="273" t="e">
        <f>VLOOKUP(AX101,'#Location List#'!$Z$3:$AA$13,2,FALSE)</f>
        <v>#N/A</v>
      </c>
      <c r="AZ101" s="126" t="e">
        <f>VLOOKUP($AT101,'#Input Lists#'!$L$3:$S$1033,6,FALSE)</f>
        <v>#N/A</v>
      </c>
      <c r="BA101" s="239" t="e">
        <f>VLOOKUP($AT101,'#Input Lists#'!$L$3:$S$833,7,FALSE)</f>
        <v>#N/A</v>
      </c>
      <c r="BB101" s="239" t="e">
        <f>VLOOKUP($AT101,'#Input Lists#'!$L$3:$S$833,8,FALSE)</f>
        <v>#N/A</v>
      </c>
      <c r="BC101" s="91" t="str">
        <f t="shared" si="14"/>
        <v/>
      </c>
      <c r="BD101" s="91" t="str">
        <f t="shared" si="15"/>
        <v/>
      </c>
      <c r="BE101" s="15" t="str">
        <f t="shared" si="16"/>
        <v/>
      </c>
      <c r="BF101" s="92" t="str">
        <f t="shared" si="17"/>
        <v>No Sighting Date</v>
      </c>
    </row>
    <row r="102" spans="1:58" x14ac:dyDescent="0.25">
      <c r="A102" s="118">
        <v>97</v>
      </c>
      <c r="B102" s="119"/>
      <c r="C102" s="120"/>
      <c r="D102" s="121"/>
      <c r="E102" s="121"/>
      <c r="F102" s="236"/>
      <c r="G102" s="122" t="str">
        <f>IFERROR(VLOOKUP(F102,'#Location List#'!$U$3:$V$1154,2,FALSE),"")</f>
        <v/>
      </c>
      <c r="H102" s="120"/>
      <c r="I102" s="120"/>
      <c r="J102" s="120"/>
      <c r="K102" s="120"/>
      <c r="L102" s="120"/>
      <c r="M102" s="120"/>
      <c r="N102" s="120"/>
      <c r="O102" s="120"/>
      <c r="P102" s="120"/>
      <c r="Q102" s="120"/>
      <c r="R102" s="120"/>
      <c r="S102" s="120"/>
      <c r="T102" s="205">
        <f t="shared" si="12"/>
        <v>0</v>
      </c>
      <c r="U102" s="205">
        <f t="shared" si="13"/>
        <v>0</v>
      </c>
      <c r="V102" s="210"/>
      <c r="W102" s="210"/>
      <c r="X102" s="23" t="str">
        <f>IFERROR(VLOOKUP(AT102,'#Input Lists#'!$L$3:$AH$833,3,FALSE)," ")</f>
        <v xml:space="preserve"> </v>
      </c>
      <c r="Y102" s="23" t="str">
        <f>IFERROR(VLOOKUP(AT102,'#Input Lists#'!$L$3:$AH$833,5,FALSE)," ")</f>
        <v xml:space="preserve"> </v>
      </c>
      <c r="Z102" s="206" t="str">
        <f>IFERROR(VLOOKUP(AT102,'#Input Lists#'!$L$3:$AH$833,9,FALSE)," ")</f>
        <v xml:space="preserve"> </v>
      </c>
      <c r="AA102" s="119" t="s">
        <v>1527</v>
      </c>
      <c r="AB102" s="120"/>
      <c r="AC102" s="123"/>
      <c r="AD102" s="123"/>
      <c r="AE102" s="123"/>
      <c r="AF102" s="123"/>
      <c r="AG102" s="123"/>
      <c r="AH102" s="123"/>
      <c r="AI102" s="123"/>
      <c r="AJ102" s="123"/>
      <c r="AK102" s="123"/>
      <c r="AL102" s="123"/>
      <c r="AM102" s="123"/>
      <c r="AN102" s="123"/>
      <c r="AO102" s="123"/>
      <c r="AP102" s="120"/>
      <c r="AQ102" s="125" t="str">
        <f>IFERROR(VLOOKUP(G102,'#Location List#'!$C$3:$D$150,2,FALSE),"")</f>
        <v/>
      </c>
      <c r="AR102" s="125" t="str">
        <f>IFERROR(VLOOKUP(F102,'#Location List#'!$Q$3:$R$1154,2,FALSE),"")</f>
        <v/>
      </c>
      <c r="AS102" s="125" t="str">
        <f>IFERROR(VLOOKUP(V102,'#Input Lists#'!$B$3:$D$46,3,FALSE),"")</f>
        <v/>
      </c>
      <c r="AT102" s="125" t="str">
        <f>IFERROR(VLOOKUP(CONCATENATE(V102," ",W102),'#Input Lists#'!$K$3:$L$827,2,FALSE),"")</f>
        <v/>
      </c>
      <c r="AU102" s="125">
        <f>IFERROR(VLOOKUP(AA102,'#Input Lists#'!$BU$3:$BV$8,2,FALSE),"")</f>
        <v>1</v>
      </c>
      <c r="AV102" s="118" t="str">
        <f>IFERROR(VLOOKUP(AB102,'#Input Lists#'!$BO$3:$BP$9,2,FALSE),"")</f>
        <v/>
      </c>
      <c r="AW102" s="118">
        <f>IFERROR(VLOOKUP(AC102,'#Input Lists#'!$BL$3:$BM$7,2,FALSE),"")</f>
        <v>1</v>
      </c>
      <c r="AX102" s="52" t="e">
        <f>VLOOKUP(AQ102,'#Location List#'!$D$3:$K$150,4,FALSE)</f>
        <v>#N/A</v>
      </c>
      <c r="AY102" s="273" t="e">
        <f>VLOOKUP(AX102,'#Location List#'!$Z$3:$AA$13,2,FALSE)</f>
        <v>#N/A</v>
      </c>
      <c r="AZ102" s="126" t="e">
        <f>VLOOKUP($AT102,'#Input Lists#'!$L$3:$S$1033,6,FALSE)</f>
        <v>#N/A</v>
      </c>
      <c r="BA102" s="239" t="e">
        <f>VLOOKUP($AT102,'#Input Lists#'!$L$3:$S$833,7,FALSE)</f>
        <v>#N/A</v>
      </c>
      <c r="BB102" s="239" t="e">
        <f>VLOOKUP($AT102,'#Input Lists#'!$L$3:$S$833,8,FALSE)</f>
        <v>#N/A</v>
      </c>
      <c r="BC102" s="91" t="str">
        <f t="shared" si="14"/>
        <v/>
      </c>
      <c r="BD102" s="91" t="str">
        <f t="shared" si="15"/>
        <v/>
      </c>
      <c r="BE102" s="15" t="str">
        <f t="shared" si="16"/>
        <v/>
      </c>
      <c r="BF102" s="92" t="str">
        <f t="shared" si="17"/>
        <v>No Sighting Date</v>
      </c>
    </row>
    <row r="103" spans="1:58" x14ac:dyDescent="0.25">
      <c r="A103" s="118">
        <v>98</v>
      </c>
      <c r="B103" s="119"/>
      <c r="C103" s="120"/>
      <c r="D103" s="121"/>
      <c r="E103" s="121"/>
      <c r="F103" s="236"/>
      <c r="G103" s="122" t="str">
        <f>IFERROR(VLOOKUP(F103,'#Location List#'!$U$3:$V$1154,2,FALSE),"")</f>
        <v/>
      </c>
      <c r="H103" s="120"/>
      <c r="I103" s="120"/>
      <c r="J103" s="120"/>
      <c r="K103" s="120"/>
      <c r="L103" s="120"/>
      <c r="M103" s="120"/>
      <c r="N103" s="120"/>
      <c r="O103" s="120"/>
      <c r="P103" s="120"/>
      <c r="Q103" s="120"/>
      <c r="R103" s="120"/>
      <c r="S103" s="120"/>
      <c r="T103" s="205">
        <f t="shared" si="12"/>
        <v>0</v>
      </c>
      <c r="U103" s="205">
        <f t="shared" si="13"/>
        <v>0</v>
      </c>
      <c r="V103" s="210"/>
      <c r="W103" s="210"/>
      <c r="X103" s="23" t="str">
        <f>IFERROR(VLOOKUP(AT103,'#Input Lists#'!$L$3:$AH$833,3,FALSE)," ")</f>
        <v xml:space="preserve"> </v>
      </c>
      <c r="Y103" s="23" t="str">
        <f>IFERROR(VLOOKUP(AT103,'#Input Lists#'!$L$3:$AH$833,5,FALSE)," ")</f>
        <v xml:space="preserve"> </v>
      </c>
      <c r="Z103" s="206" t="str">
        <f>IFERROR(VLOOKUP(AT103,'#Input Lists#'!$L$3:$AH$833,9,FALSE)," ")</f>
        <v xml:space="preserve"> </v>
      </c>
      <c r="AA103" s="119" t="s">
        <v>1527</v>
      </c>
      <c r="AB103" s="120"/>
      <c r="AC103" s="123"/>
      <c r="AD103" s="123"/>
      <c r="AE103" s="123"/>
      <c r="AF103" s="123"/>
      <c r="AG103" s="123"/>
      <c r="AH103" s="123"/>
      <c r="AI103" s="123"/>
      <c r="AJ103" s="123"/>
      <c r="AK103" s="123"/>
      <c r="AL103" s="123"/>
      <c r="AM103" s="123"/>
      <c r="AN103" s="123"/>
      <c r="AO103" s="123"/>
      <c r="AP103" s="120"/>
      <c r="AQ103" s="125" t="str">
        <f>IFERROR(VLOOKUP(G103,'#Location List#'!$C$3:$D$150,2,FALSE),"")</f>
        <v/>
      </c>
      <c r="AR103" s="125" t="str">
        <f>IFERROR(VLOOKUP(F103,'#Location List#'!$Q$3:$R$1154,2,FALSE),"")</f>
        <v/>
      </c>
      <c r="AS103" s="125" t="str">
        <f>IFERROR(VLOOKUP(V103,'#Input Lists#'!$B$3:$D$46,3,FALSE),"")</f>
        <v/>
      </c>
      <c r="AT103" s="125" t="str">
        <f>IFERROR(VLOOKUP(CONCATENATE(V103," ",W103),'#Input Lists#'!$K$3:$L$827,2,FALSE),"")</f>
        <v/>
      </c>
      <c r="AU103" s="125">
        <f>IFERROR(VLOOKUP(AA103,'#Input Lists#'!$BU$3:$BV$8,2,FALSE),"")</f>
        <v>1</v>
      </c>
      <c r="AV103" s="118" t="str">
        <f>IFERROR(VLOOKUP(AB103,'#Input Lists#'!$BO$3:$BP$9,2,FALSE),"")</f>
        <v/>
      </c>
      <c r="AW103" s="118">
        <f>IFERROR(VLOOKUP(AC103,'#Input Lists#'!$BL$3:$BM$7,2,FALSE),"")</f>
        <v>1</v>
      </c>
      <c r="AX103" s="52" t="e">
        <f>VLOOKUP(AQ103,'#Location List#'!$D$3:$K$150,4,FALSE)</f>
        <v>#N/A</v>
      </c>
      <c r="AY103" s="273" t="e">
        <f>VLOOKUP(AX103,'#Location List#'!$Z$3:$AA$13,2,FALSE)</f>
        <v>#N/A</v>
      </c>
      <c r="AZ103" s="126" t="e">
        <f>VLOOKUP($AT103,'#Input Lists#'!$L$3:$S$1033,6,FALSE)</f>
        <v>#N/A</v>
      </c>
      <c r="BA103" s="239" t="e">
        <f>VLOOKUP($AT103,'#Input Lists#'!$L$3:$S$833,7,FALSE)</f>
        <v>#N/A</v>
      </c>
      <c r="BB103" s="239" t="e">
        <f>VLOOKUP($AT103,'#Input Lists#'!$L$3:$S$833,8,FALSE)</f>
        <v>#N/A</v>
      </c>
      <c r="BC103" s="91" t="str">
        <f t="shared" si="14"/>
        <v/>
      </c>
      <c r="BD103" s="91" t="str">
        <f t="shared" si="15"/>
        <v/>
      </c>
      <c r="BE103" s="15" t="str">
        <f t="shared" si="16"/>
        <v/>
      </c>
      <c r="BF103" s="92" t="str">
        <f t="shared" si="17"/>
        <v>No Sighting Date</v>
      </c>
    </row>
    <row r="104" spans="1:58" x14ac:dyDescent="0.25">
      <c r="A104" s="118">
        <v>99</v>
      </c>
      <c r="B104" s="119"/>
      <c r="C104" s="120"/>
      <c r="D104" s="121"/>
      <c r="E104" s="121"/>
      <c r="F104" s="236"/>
      <c r="G104" s="122" t="str">
        <f>IFERROR(VLOOKUP(F104,'#Location List#'!$U$3:$V$1154,2,FALSE),"")</f>
        <v/>
      </c>
      <c r="H104" s="120"/>
      <c r="I104" s="120"/>
      <c r="J104" s="120"/>
      <c r="K104" s="120"/>
      <c r="L104" s="120"/>
      <c r="M104" s="120"/>
      <c r="N104" s="120"/>
      <c r="O104" s="120"/>
      <c r="P104" s="120"/>
      <c r="Q104" s="120"/>
      <c r="R104" s="120"/>
      <c r="S104" s="120"/>
      <c r="T104" s="205">
        <f t="shared" si="12"/>
        <v>0</v>
      </c>
      <c r="U104" s="205">
        <f t="shared" si="13"/>
        <v>0</v>
      </c>
      <c r="V104" s="210"/>
      <c r="W104" s="210"/>
      <c r="X104" s="23" t="str">
        <f>IFERROR(VLOOKUP(AT104,'#Input Lists#'!$L$3:$AH$833,3,FALSE)," ")</f>
        <v xml:space="preserve"> </v>
      </c>
      <c r="Y104" s="23" t="str">
        <f>IFERROR(VLOOKUP(AT104,'#Input Lists#'!$L$3:$AH$833,5,FALSE)," ")</f>
        <v xml:space="preserve"> </v>
      </c>
      <c r="Z104" s="206" t="str">
        <f>IFERROR(VLOOKUP(AT104,'#Input Lists#'!$L$3:$AH$833,9,FALSE)," ")</f>
        <v xml:space="preserve"> </v>
      </c>
      <c r="AA104" s="119" t="s">
        <v>1527</v>
      </c>
      <c r="AB104" s="120"/>
      <c r="AC104" s="123"/>
      <c r="AD104" s="123"/>
      <c r="AE104" s="123"/>
      <c r="AF104" s="123"/>
      <c r="AG104" s="123"/>
      <c r="AH104" s="123"/>
      <c r="AI104" s="123"/>
      <c r="AJ104" s="123"/>
      <c r="AK104" s="123"/>
      <c r="AL104" s="123"/>
      <c r="AM104" s="123"/>
      <c r="AN104" s="123"/>
      <c r="AO104" s="123"/>
      <c r="AP104" s="120"/>
      <c r="AQ104" s="125" t="str">
        <f>IFERROR(VLOOKUP(G104,'#Location List#'!$C$3:$D$150,2,FALSE),"")</f>
        <v/>
      </c>
      <c r="AR104" s="125" t="str">
        <f>IFERROR(VLOOKUP(F104,'#Location List#'!$Q$3:$R$1154,2,FALSE),"")</f>
        <v/>
      </c>
      <c r="AS104" s="125" t="str">
        <f>IFERROR(VLOOKUP(V104,'#Input Lists#'!$B$3:$D$46,3,FALSE),"")</f>
        <v/>
      </c>
      <c r="AT104" s="125" t="str">
        <f>IFERROR(VLOOKUP(CONCATENATE(V104," ",W104),'#Input Lists#'!$K$3:$L$827,2,FALSE),"")</f>
        <v/>
      </c>
      <c r="AU104" s="125">
        <f>IFERROR(VLOOKUP(AA104,'#Input Lists#'!$BU$3:$BV$8,2,FALSE),"")</f>
        <v>1</v>
      </c>
      <c r="AV104" s="118" t="str">
        <f>IFERROR(VLOOKUP(AB104,'#Input Lists#'!$BO$3:$BP$9,2,FALSE),"")</f>
        <v/>
      </c>
      <c r="AW104" s="118">
        <f>IFERROR(VLOOKUP(AC104,'#Input Lists#'!$BL$3:$BM$7,2,FALSE),"")</f>
        <v>1</v>
      </c>
      <c r="AX104" s="52" t="e">
        <f>VLOOKUP(AQ104,'#Location List#'!$D$3:$K$150,4,FALSE)</f>
        <v>#N/A</v>
      </c>
      <c r="AY104" s="273" t="e">
        <f>VLOOKUP(AX104,'#Location List#'!$Z$3:$AA$13,2,FALSE)</f>
        <v>#N/A</v>
      </c>
      <c r="AZ104" s="126" t="e">
        <f>VLOOKUP($AT104,'#Input Lists#'!$L$3:$S$1033,6,FALSE)</f>
        <v>#N/A</v>
      </c>
      <c r="BA104" s="239" t="e">
        <f>VLOOKUP($AT104,'#Input Lists#'!$L$3:$S$833,7,FALSE)</f>
        <v>#N/A</v>
      </c>
      <c r="BB104" s="239" t="e">
        <f>VLOOKUP($AT104,'#Input Lists#'!$L$3:$S$833,8,FALSE)</f>
        <v>#N/A</v>
      </c>
      <c r="BC104" s="91" t="str">
        <f t="shared" si="14"/>
        <v/>
      </c>
      <c r="BD104" s="91" t="str">
        <f t="shared" si="15"/>
        <v/>
      </c>
      <c r="BE104" s="15" t="str">
        <f t="shared" si="16"/>
        <v/>
      </c>
      <c r="BF104" s="92" t="str">
        <f t="shared" si="17"/>
        <v>No Sighting Date</v>
      </c>
    </row>
    <row r="105" spans="1:58" x14ac:dyDescent="0.25">
      <c r="A105" s="118">
        <v>100</v>
      </c>
      <c r="B105" s="119"/>
      <c r="C105" s="120"/>
      <c r="D105" s="121"/>
      <c r="E105" s="121"/>
      <c r="F105" s="236"/>
      <c r="G105" s="122" t="str">
        <f>IFERROR(VLOOKUP(F105,'#Location List#'!$U$3:$V$1154,2,FALSE),"")</f>
        <v/>
      </c>
      <c r="H105" s="120"/>
      <c r="I105" s="120"/>
      <c r="J105" s="120"/>
      <c r="K105" s="120"/>
      <c r="L105" s="120"/>
      <c r="M105" s="120"/>
      <c r="N105" s="120"/>
      <c r="O105" s="120"/>
      <c r="P105" s="120"/>
      <c r="Q105" s="120"/>
      <c r="R105" s="120"/>
      <c r="S105" s="120"/>
      <c r="T105" s="205">
        <f t="shared" si="12"/>
        <v>0</v>
      </c>
      <c r="U105" s="205">
        <f t="shared" si="13"/>
        <v>0</v>
      </c>
      <c r="V105" s="210"/>
      <c r="W105" s="210"/>
      <c r="X105" s="23" t="str">
        <f>IFERROR(VLOOKUP(AT105,'#Input Lists#'!$L$3:$AH$833,3,FALSE)," ")</f>
        <v xml:space="preserve"> </v>
      </c>
      <c r="Y105" s="23" t="str">
        <f>IFERROR(VLOOKUP(AT105,'#Input Lists#'!$L$3:$AH$833,5,FALSE)," ")</f>
        <v xml:space="preserve"> </v>
      </c>
      <c r="Z105" s="206" t="str">
        <f>IFERROR(VLOOKUP(AT105,'#Input Lists#'!$L$3:$AH$833,9,FALSE)," ")</f>
        <v xml:space="preserve"> </v>
      </c>
      <c r="AA105" s="119" t="s">
        <v>1527</v>
      </c>
      <c r="AB105" s="120"/>
      <c r="AC105" s="123"/>
      <c r="AD105" s="123"/>
      <c r="AE105" s="123"/>
      <c r="AF105" s="123"/>
      <c r="AG105" s="123"/>
      <c r="AH105" s="123"/>
      <c r="AI105" s="123"/>
      <c r="AJ105" s="123"/>
      <c r="AK105" s="123"/>
      <c r="AL105" s="123"/>
      <c r="AM105" s="123"/>
      <c r="AN105" s="123"/>
      <c r="AO105" s="123"/>
      <c r="AP105" s="120"/>
      <c r="AQ105" s="125" t="str">
        <f>IFERROR(VLOOKUP(G105,'#Location List#'!$C$3:$D$150,2,FALSE),"")</f>
        <v/>
      </c>
      <c r="AR105" s="125" t="str">
        <f>IFERROR(VLOOKUP(F105,'#Location List#'!$Q$3:$R$1154,2,FALSE),"")</f>
        <v/>
      </c>
      <c r="AS105" s="125" t="str">
        <f>IFERROR(VLOOKUP(V105,'#Input Lists#'!$B$3:$D$46,3,FALSE),"")</f>
        <v/>
      </c>
      <c r="AT105" s="125" t="str">
        <f>IFERROR(VLOOKUP(CONCATENATE(V105," ",W105),'#Input Lists#'!$K$3:$L$827,2,FALSE),"")</f>
        <v/>
      </c>
      <c r="AU105" s="125">
        <f>IFERROR(VLOOKUP(AA105,'#Input Lists#'!$BU$3:$BV$8,2,FALSE),"")</f>
        <v>1</v>
      </c>
      <c r="AV105" s="118" t="str">
        <f>IFERROR(VLOOKUP(AB105,'#Input Lists#'!$BO$3:$BP$9,2,FALSE),"")</f>
        <v/>
      </c>
      <c r="AW105" s="118">
        <f>IFERROR(VLOOKUP(AC105,'#Input Lists#'!$BL$3:$BM$7,2,FALSE),"")</f>
        <v>1</v>
      </c>
      <c r="AX105" s="52" t="e">
        <f>VLOOKUP(AQ105,'#Location List#'!$D$3:$K$150,4,FALSE)</f>
        <v>#N/A</v>
      </c>
      <c r="AY105" s="273" t="e">
        <f>VLOOKUP(AX105,'#Location List#'!$Z$3:$AA$13,2,FALSE)</f>
        <v>#N/A</v>
      </c>
      <c r="AZ105" s="126" t="e">
        <f>VLOOKUP($AT105,'#Input Lists#'!$L$3:$S$1033,6,FALSE)</f>
        <v>#N/A</v>
      </c>
      <c r="BA105" s="239" t="e">
        <f>VLOOKUP($AT105,'#Input Lists#'!$L$3:$S$833,7,FALSE)</f>
        <v>#N/A</v>
      </c>
      <c r="BB105" s="239" t="e">
        <f>VLOOKUP($AT105,'#Input Lists#'!$L$3:$S$833,8,FALSE)</f>
        <v>#N/A</v>
      </c>
      <c r="BC105" s="91" t="str">
        <f t="shared" si="14"/>
        <v/>
      </c>
      <c r="BD105" s="91" t="str">
        <f t="shared" si="15"/>
        <v/>
      </c>
      <c r="BE105" s="15" t="str">
        <f t="shared" si="16"/>
        <v/>
      </c>
      <c r="BF105" s="92" t="str">
        <f t="shared" si="17"/>
        <v>No Sighting Date</v>
      </c>
    </row>
    <row r="106" spans="1:58" x14ac:dyDescent="0.25">
      <c r="A106" s="118">
        <v>101</v>
      </c>
      <c r="B106" s="119"/>
      <c r="C106" s="120"/>
      <c r="D106" s="121"/>
      <c r="E106" s="121"/>
      <c r="F106" s="236"/>
      <c r="G106" s="122" t="str">
        <f>IFERROR(VLOOKUP(F106,'#Location List#'!$U$3:$V$1154,2,FALSE),"")</f>
        <v/>
      </c>
      <c r="H106" s="120"/>
      <c r="I106" s="120"/>
      <c r="J106" s="120"/>
      <c r="K106" s="120"/>
      <c r="L106" s="120"/>
      <c r="M106" s="120"/>
      <c r="N106" s="120"/>
      <c r="O106" s="120"/>
      <c r="P106" s="120"/>
      <c r="Q106" s="120"/>
      <c r="R106" s="120"/>
      <c r="S106" s="120"/>
      <c r="T106" s="205">
        <f t="shared" si="12"/>
        <v>0</v>
      </c>
      <c r="U106" s="205">
        <f t="shared" si="13"/>
        <v>0</v>
      </c>
      <c r="V106" s="210"/>
      <c r="W106" s="210"/>
      <c r="X106" s="23" t="str">
        <f>IFERROR(VLOOKUP(AT106,'#Input Lists#'!$L$3:$AH$833,3,FALSE)," ")</f>
        <v xml:space="preserve"> </v>
      </c>
      <c r="Y106" s="23" t="str">
        <f>IFERROR(VLOOKUP(AT106,'#Input Lists#'!$L$3:$AH$833,5,FALSE)," ")</f>
        <v xml:space="preserve"> </v>
      </c>
      <c r="Z106" s="206" t="str">
        <f>IFERROR(VLOOKUP(AT106,'#Input Lists#'!$L$3:$AH$833,9,FALSE)," ")</f>
        <v xml:space="preserve"> </v>
      </c>
      <c r="AA106" s="119" t="s">
        <v>1527</v>
      </c>
      <c r="AB106" s="120"/>
      <c r="AC106" s="123"/>
      <c r="AD106" s="123"/>
      <c r="AE106" s="123"/>
      <c r="AF106" s="123"/>
      <c r="AG106" s="123"/>
      <c r="AH106" s="123"/>
      <c r="AI106" s="123"/>
      <c r="AJ106" s="123"/>
      <c r="AK106" s="123"/>
      <c r="AL106" s="123"/>
      <c r="AM106" s="123"/>
      <c r="AN106" s="123"/>
      <c r="AO106" s="123"/>
      <c r="AP106" s="120"/>
      <c r="AQ106" s="125" t="str">
        <f>IFERROR(VLOOKUP(G106,'#Location List#'!$C$3:$D$150,2,FALSE),"")</f>
        <v/>
      </c>
      <c r="AR106" s="125" t="str">
        <f>IFERROR(VLOOKUP(F106,'#Location List#'!$Q$3:$R$1154,2,FALSE),"")</f>
        <v/>
      </c>
      <c r="AS106" s="125" t="str">
        <f>IFERROR(VLOOKUP(V106,'#Input Lists#'!$B$3:$D$46,3,FALSE),"")</f>
        <v/>
      </c>
      <c r="AT106" s="125" t="str">
        <f>IFERROR(VLOOKUP(CONCATENATE(V106," ",W106),'#Input Lists#'!$K$3:$L$827,2,FALSE),"")</f>
        <v/>
      </c>
      <c r="AU106" s="125">
        <f>IFERROR(VLOOKUP(AA106,'#Input Lists#'!$BU$3:$BV$8,2,FALSE),"")</f>
        <v>1</v>
      </c>
      <c r="AV106" s="118" t="str">
        <f>IFERROR(VLOOKUP(AB106,'#Input Lists#'!$BO$3:$BP$9,2,FALSE),"")</f>
        <v/>
      </c>
      <c r="AW106" s="118">
        <f>IFERROR(VLOOKUP(AC106,'#Input Lists#'!$BL$3:$BM$7,2,FALSE),"")</f>
        <v>1</v>
      </c>
      <c r="AX106" s="52" t="e">
        <f>VLOOKUP(AQ106,'#Location List#'!$D$3:$K$150,4,FALSE)</f>
        <v>#N/A</v>
      </c>
      <c r="AY106" s="273" t="e">
        <f>VLOOKUP(AX106,'#Location List#'!$Z$3:$AA$13,2,FALSE)</f>
        <v>#N/A</v>
      </c>
      <c r="AZ106" s="126" t="e">
        <f>VLOOKUP($AT106,'#Input Lists#'!$L$3:$S$1033,6,FALSE)</f>
        <v>#N/A</v>
      </c>
      <c r="BA106" s="239" t="e">
        <f>VLOOKUP($AT106,'#Input Lists#'!$L$3:$S$833,7,FALSE)</f>
        <v>#N/A</v>
      </c>
      <c r="BB106" s="239" t="e">
        <f>VLOOKUP($AT106,'#Input Lists#'!$L$3:$S$833,8,FALSE)</f>
        <v>#N/A</v>
      </c>
      <c r="BC106" s="91" t="str">
        <f t="shared" si="14"/>
        <v/>
      </c>
      <c r="BD106" s="91" t="str">
        <f t="shared" si="15"/>
        <v/>
      </c>
      <c r="BE106" s="15" t="str">
        <f t="shared" si="16"/>
        <v/>
      </c>
      <c r="BF106" s="92" t="str">
        <f t="shared" si="17"/>
        <v>No Sighting Date</v>
      </c>
    </row>
    <row r="107" spans="1:58" x14ac:dyDescent="0.25">
      <c r="A107" s="118">
        <v>102</v>
      </c>
      <c r="B107" s="119"/>
      <c r="C107" s="120"/>
      <c r="D107" s="121"/>
      <c r="E107" s="121"/>
      <c r="F107" s="236"/>
      <c r="G107" s="122" t="str">
        <f>IFERROR(VLOOKUP(F107,'#Location List#'!$U$3:$V$1154,2,FALSE),"")</f>
        <v/>
      </c>
      <c r="H107" s="120"/>
      <c r="I107" s="120"/>
      <c r="J107" s="120"/>
      <c r="K107" s="120"/>
      <c r="L107" s="120"/>
      <c r="M107" s="120"/>
      <c r="N107" s="120"/>
      <c r="O107" s="120"/>
      <c r="P107" s="120"/>
      <c r="Q107" s="120"/>
      <c r="R107" s="120"/>
      <c r="S107" s="120"/>
      <c r="T107" s="205">
        <f t="shared" si="12"/>
        <v>0</v>
      </c>
      <c r="U107" s="205">
        <f t="shared" si="13"/>
        <v>0</v>
      </c>
      <c r="V107" s="210"/>
      <c r="W107" s="210"/>
      <c r="X107" s="23" t="str">
        <f>IFERROR(VLOOKUP(AT107,'#Input Lists#'!$L$3:$AH$833,3,FALSE)," ")</f>
        <v xml:space="preserve"> </v>
      </c>
      <c r="Y107" s="23" t="str">
        <f>IFERROR(VLOOKUP(AT107,'#Input Lists#'!$L$3:$AH$833,5,FALSE)," ")</f>
        <v xml:space="preserve"> </v>
      </c>
      <c r="Z107" s="206" t="str">
        <f>IFERROR(VLOOKUP(AT107,'#Input Lists#'!$L$3:$AH$833,9,FALSE)," ")</f>
        <v xml:space="preserve"> </v>
      </c>
      <c r="AA107" s="119" t="s">
        <v>1527</v>
      </c>
      <c r="AB107" s="120"/>
      <c r="AC107" s="123"/>
      <c r="AD107" s="123"/>
      <c r="AE107" s="123"/>
      <c r="AF107" s="123"/>
      <c r="AG107" s="123"/>
      <c r="AH107" s="123"/>
      <c r="AI107" s="123"/>
      <c r="AJ107" s="123"/>
      <c r="AK107" s="123"/>
      <c r="AL107" s="123"/>
      <c r="AM107" s="123"/>
      <c r="AN107" s="123"/>
      <c r="AO107" s="123"/>
      <c r="AP107" s="120"/>
      <c r="AQ107" s="125" t="str">
        <f>IFERROR(VLOOKUP(G107,'#Location List#'!$C$3:$D$150,2,FALSE),"")</f>
        <v/>
      </c>
      <c r="AR107" s="125" t="str">
        <f>IFERROR(VLOOKUP(F107,'#Location List#'!$Q$3:$R$1154,2,FALSE),"")</f>
        <v/>
      </c>
      <c r="AS107" s="125" t="str">
        <f>IFERROR(VLOOKUP(V107,'#Input Lists#'!$B$3:$D$46,3,FALSE),"")</f>
        <v/>
      </c>
      <c r="AT107" s="125" t="str">
        <f>IFERROR(VLOOKUP(CONCATENATE(V107," ",W107),'#Input Lists#'!$K$3:$L$827,2,FALSE),"")</f>
        <v/>
      </c>
      <c r="AU107" s="125">
        <f>IFERROR(VLOOKUP(AA107,'#Input Lists#'!$BU$3:$BV$8,2,FALSE),"")</f>
        <v>1</v>
      </c>
      <c r="AV107" s="118" t="str">
        <f>IFERROR(VLOOKUP(AB107,'#Input Lists#'!$BO$3:$BP$9,2,FALSE),"")</f>
        <v/>
      </c>
      <c r="AW107" s="118">
        <f>IFERROR(VLOOKUP(AC107,'#Input Lists#'!$BL$3:$BM$7,2,FALSE),"")</f>
        <v>1</v>
      </c>
      <c r="AX107" s="52" t="e">
        <f>VLOOKUP(AQ107,'#Location List#'!$D$3:$K$150,4,FALSE)</f>
        <v>#N/A</v>
      </c>
      <c r="AY107" s="273" t="e">
        <f>VLOOKUP(AX107,'#Location List#'!$Z$3:$AA$13,2,FALSE)</f>
        <v>#N/A</v>
      </c>
      <c r="AZ107" s="126" t="e">
        <f>VLOOKUP($AT107,'#Input Lists#'!$L$3:$S$1033,6,FALSE)</f>
        <v>#N/A</v>
      </c>
      <c r="BA107" s="239" t="e">
        <f>VLOOKUP($AT107,'#Input Lists#'!$L$3:$S$833,7,FALSE)</f>
        <v>#N/A</v>
      </c>
      <c r="BB107" s="239" t="e">
        <f>VLOOKUP($AT107,'#Input Lists#'!$L$3:$S$833,8,FALSE)</f>
        <v>#N/A</v>
      </c>
      <c r="BC107" s="91" t="str">
        <f t="shared" si="14"/>
        <v/>
      </c>
      <c r="BD107" s="91" t="str">
        <f t="shared" si="15"/>
        <v/>
      </c>
      <c r="BE107" s="15" t="str">
        <f t="shared" si="16"/>
        <v/>
      </c>
      <c r="BF107" s="92" t="str">
        <f t="shared" si="17"/>
        <v>No Sighting Date</v>
      </c>
    </row>
    <row r="108" spans="1:58" x14ac:dyDescent="0.25">
      <c r="A108" s="118">
        <v>103</v>
      </c>
      <c r="B108" s="119"/>
      <c r="C108" s="120"/>
      <c r="D108" s="121"/>
      <c r="E108" s="121"/>
      <c r="F108" s="236"/>
      <c r="G108" s="122" t="str">
        <f>IFERROR(VLOOKUP(F108,'#Location List#'!$U$3:$V$1154,2,FALSE),"")</f>
        <v/>
      </c>
      <c r="H108" s="120"/>
      <c r="I108" s="120"/>
      <c r="J108" s="120"/>
      <c r="K108" s="120"/>
      <c r="L108" s="120"/>
      <c r="M108" s="120"/>
      <c r="N108" s="120"/>
      <c r="O108" s="120"/>
      <c r="P108" s="120"/>
      <c r="Q108" s="120"/>
      <c r="R108" s="120"/>
      <c r="S108" s="120"/>
      <c r="T108" s="205">
        <f t="shared" si="12"/>
        <v>0</v>
      </c>
      <c r="U108" s="205">
        <f t="shared" si="13"/>
        <v>0</v>
      </c>
      <c r="V108" s="210"/>
      <c r="W108" s="210"/>
      <c r="X108" s="23" t="str">
        <f>IFERROR(VLOOKUP(AT108,'#Input Lists#'!$L$3:$AH$833,3,FALSE)," ")</f>
        <v xml:space="preserve"> </v>
      </c>
      <c r="Y108" s="23" t="str">
        <f>IFERROR(VLOOKUP(AT108,'#Input Lists#'!$L$3:$AH$833,5,FALSE)," ")</f>
        <v xml:space="preserve"> </v>
      </c>
      <c r="Z108" s="206" t="str">
        <f>IFERROR(VLOOKUP(AT108,'#Input Lists#'!$L$3:$AH$833,9,FALSE)," ")</f>
        <v xml:space="preserve"> </v>
      </c>
      <c r="AA108" s="119" t="s">
        <v>1527</v>
      </c>
      <c r="AB108" s="120"/>
      <c r="AC108" s="123"/>
      <c r="AD108" s="123"/>
      <c r="AE108" s="123"/>
      <c r="AF108" s="123"/>
      <c r="AG108" s="123"/>
      <c r="AH108" s="123"/>
      <c r="AI108" s="123"/>
      <c r="AJ108" s="123"/>
      <c r="AK108" s="123"/>
      <c r="AL108" s="123"/>
      <c r="AM108" s="123"/>
      <c r="AN108" s="123"/>
      <c r="AO108" s="123"/>
      <c r="AP108" s="120"/>
      <c r="AQ108" s="125" t="str">
        <f>IFERROR(VLOOKUP(G108,'#Location List#'!$C$3:$D$150,2,FALSE),"")</f>
        <v/>
      </c>
      <c r="AR108" s="125" t="str">
        <f>IFERROR(VLOOKUP(F108,'#Location List#'!$Q$3:$R$1154,2,FALSE),"")</f>
        <v/>
      </c>
      <c r="AS108" s="125" t="str">
        <f>IFERROR(VLOOKUP(V108,'#Input Lists#'!$B$3:$D$46,3,FALSE),"")</f>
        <v/>
      </c>
      <c r="AT108" s="125" t="str">
        <f>IFERROR(VLOOKUP(CONCATENATE(V108," ",W108),'#Input Lists#'!$K$3:$L$827,2,FALSE),"")</f>
        <v/>
      </c>
      <c r="AU108" s="125">
        <f>IFERROR(VLOOKUP(AA108,'#Input Lists#'!$BU$3:$BV$8,2,FALSE),"")</f>
        <v>1</v>
      </c>
      <c r="AV108" s="118" t="str">
        <f>IFERROR(VLOOKUP(AB108,'#Input Lists#'!$BO$3:$BP$9,2,FALSE),"")</f>
        <v/>
      </c>
      <c r="AW108" s="118">
        <f>IFERROR(VLOOKUP(AC108,'#Input Lists#'!$BL$3:$BM$7,2,FALSE),"")</f>
        <v>1</v>
      </c>
      <c r="AX108" s="52" t="e">
        <f>VLOOKUP(AQ108,'#Location List#'!$D$3:$K$150,4,FALSE)</f>
        <v>#N/A</v>
      </c>
      <c r="AY108" s="273" t="e">
        <f>VLOOKUP(AX108,'#Location List#'!$Z$3:$AA$13,2,FALSE)</f>
        <v>#N/A</v>
      </c>
      <c r="AZ108" s="126" t="e">
        <f>VLOOKUP($AT108,'#Input Lists#'!$L$3:$S$1033,6,FALSE)</f>
        <v>#N/A</v>
      </c>
      <c r="BA108" s="239" t="e">
        <f>VLOOKUP($AT108,'#Input Lists#'!$L$3:$S$833,7,FALSE)</f>
        <v>#N/A</v>
      </c>
      <c r="BB108" s="239" t="e">
        <f>VLOOKUP($AT108,'#Input Lists#'!$L$3:$S$833,8,FALSE)</f>
        <v>#N/A</v>
      </c>
      <c r="BC108" s="91" t="str">
        <f t="shared" si="14"/>
        <v/>
      </c>
      <c r="BD108" s="91" t="str">
        <f t="shared" si="15"/>
        <v/>
      </c>
      <c r="BE108" s="15" t="str">
        <f t="shared" si="16"/>
        <v/>
      </c>
      <c r="BF108" s="92" t="str">
        <f t="shared" si="17"/>
        <v>No Sighting Date</v>
      </c>
    </row>
    <row r="109" spans="1:58" x14ac:dyDescent="0.25">
      <c r="A109" s="118">
        <v>104</v>
      </c>
      <c r="B109" s="119"/>
      <c r="C109" s="120"/>
      <c r="D109" s="121"/>
      <c r="E109" s="121"/>
      <c r="F109" s="236"/>
      <c r="G109" s="122" t="str">
        <f>IFERROR(VLOOKUP(F109,'#Location List#'!$U$3:$V$1154,2,FALSE),"")</f>
        <v/>
      </c>
      <c r="H109" s="120"/>
      <c r="I109" s="120"/>
      <c r="J109" s="120"/>
      <c r="K109" s="120"/>
      <c r="L109" s="120"/>
      <c r="M109" s="120"/>
      <c r="N109" s="120"/>
      <c r="O109" s="120"/>
      <c r="P109" s="120"/>
      <c r="Q109" s="120"/>
      <c r="R109" s="120"/>
      <c r="S109" s="120"/>
      <c r="T109" s="205">
        <f t="shared" si="12"/>
        <v>0</v>
      </c>
      <c r="U109" s="205">
        <f t="shared" si="13"/>
        <v>0</v>
      </c>
      <c r="V109" s="210"/>
      <c r="W109" s="210"/>
      <c r="X109" s="23" t="str">
        <f>IFERROR(VLOOKUP(AT109,'#Input Lists#'!$L$3:$AH$833,3,FALSE)," ")</f>
        <v xml:space="preserve"> </v>
      </c>
      <c r="Y109" s="23" t="str">
        <f>IFERROR(VLOOKUP(AT109,'#Input Lists#'!$L$3:$AH$833,5,FALSE)," ")</f>
        <v xml:space="preserve"> </v>
      </c>
      <c r="Z109" s="206" t="str">
        <f>IFERROR(VLOOKUP(AT109,'#Input Lists#'!$L$3:$AH$833,9,FALSE)," ")</f>
        <v xml:space="preserve"> </v>
      </c>
      <c r="AA109" s="119" t="s">
        <v>1527</v>
      </c>
      <c r="AB109" s="120"/>
      <c r="AC109" s="123"/>
      <c r="AD109" s="123"/>
      <c r="AE109" s="123"/>
      <c r="AF109" s="123"/>
      <c r="AG109" s="123"/>
      <c r="AH109" s="123"/>
      <c r="AI109" s="123"/>
      <c r="AJ109" s="123"/>
      <c r="AK109" s="123"/>
      <c r="AL109" s="123"/>
      <c r="AM109" s="123"/>
      <c r="AN109" s="123"/>
      <c r="AO109" s="123"/>
      <c r="AP109" s="120"/>
      <c r="AQ109" s="125" t="str">
        <f>IFERROR(VLOOKUP(G109,'#Location List#'!$C$3:$D$150,2,FALSE),"")</f>
        <v/>
      </c>
      <c r="AR109" s="125" t="str">
        <f>IFERROR(VLOOKUP(F109,'#Location List#'!$Q$3:$R$1154,2,FALSE),"")</f>
        <v/>
      </c>
      <c r="AS109" s="125" t="str">
        <f>IFERROR(VLOOKUP(V109,'#Input Lists#'!$B$3:$D$46,3,FALSE),"")</f>
        <v/>
      </c>
      <c r="AT109" s="125" t="str">
        <f>IFERROR(VLOOKUP(CONCATENATE(V109," ",W109),'#Input Lists#'!$K$3:$L$827,2,FALSE),"")</f>
        <v/>
      </c>
      <c r="AU109" s="125">
        <f>IFERROR(VLOOKUP(AA109,'#Input Lists#'!$BU$3:$BV$8,2,FALSE),"")</f>
        <v>1</v>
      </c>
      <c r="AV109" s="118" t="str">
        <f>IFERROR(VLOOKUP(AB109,'#Input Lists#'!$BO$3:$BP$9,2,FALSE),"")</f>
        <v/>
      </c>
      <c r="AW109" s="118">
        <f>IFERROR(VLOOKUP(AC109,'#Input Lists#'!$BL$3:$BM$7,2,FALSE),"")</f>
        <v>1</v>
      </c>
      <c r="AX109" s="52" t="e">
        <f>VLOOKUP(AQ109,'#Location List#'!$D$3:$K$150,4,FALSE)</f>
        <v>#N/A</v>
      </c>
      <c r="AY109" s="273" t="e">
        <f>VLOOKUP(AX109,'#Location List#'!$Z$3:$AA$13,2,FALSE)</f>
        <v>#N/A</v>
      </c>
      <c r="AZ109" s="126" t="e">
        <f>VLOOKUP($AT109,'#Input Lists#'!$L$3:$S$1033,6,FALSE)</f>
        <v>#N/A</v>
      </c>
      <c r="BA109" s="239" t="e">
        <f>VLOOKUP($AT109,'#Input Lists#'!$L$3:$S$833,7,FALSE)</f>
        <v>#N/A</v>
      </c>
      <c r="BB109" s="239" t="e">
        <f>VLOOKUP($AT109,'#Input Lists#'!$L$3:$S$833,8,FALSE)</f>
        <v>#N/A</v>
      </c>
      <c r="BC109" s="91" t="str">
        <f t="shared" si="14"/>
        <v/>
      </c>
      <c r="BD109" s="91" t="str">
        <f t="shared" si="15"/>
        <v/>
      </c>
      <c r="BE109" s="15" t="str">
        <f t="shared" si="16"/>
        <v/>
      </c>
      <c r="BF109" s="92" t="str">
        <f t="shared" si="17"/>
        <v>No Sighting Date</v>
      </c>
    </row>
    <row r="110" spans="1:58" x14ac:dyDescent="0.25">
      <c r="A110" s="118">
        <v>105</v>
      </c>
      <c r="B110" s="119"/>
      <c r="C110" s="120"/>
      <c r="D110" s="121"/>
      <c r="E110" s="121"/>
      <c r="F110" s="236"/>
      <c r="G110" s="122" t="str">
        <f>IFERROR(VLOOKUP(F110,'#Location List#'!$U$3:$V$1154,2,FALSE),"")</f>
        <v/>
      </c>
      <c r="H110" s="120"/>
      <c r="I110" s="120"/>
      <c r="J110" s="120"/>
      <c r="K110" s="120"/>
      <c r="L110" s="120"/>
      <c r="M110" s="120"/>
      <c r="N110" s="120"/>
      <c r="O110" s="120"/>
      <c r="P110" s="120"/>
      <c r="Q110" s="120"/>
      <c r="R110" s="120"/>
      <c r="S110" s="120"/>
      <c r="T110" s="205">
        <f t="shared" si="12"/>
        <v>0</v>
      </c>
      <c r="U110" s="205">
        <f t="shared" si="13"/>
        <v>0</v>
      </c>
      <c r="V110" s="210"/>
      <c r="W110" s="210"/>
      <c r="X110" s="23" t="str">
        <f>IFERROR(VLOOKUP(AT110,'#Input Lists#'!$L$3:$AH$833,3,FALSE)," ")</f>
        <v xml:space="preserve"> </v>
      </c>
      <c r="Y110" s="23" t="str">
        <f>IFERROR(VLOOKUP(AT110,'#Input Lists#'!$L$3:$AH$833,5,FALSE)," ")</f>
        <v xml:space="preserve"> </v>
      </c>
      <c r="Z110" s="206" t="str">
        <f>IFERROR(VLOOKUP(AT110,'#Input Lists#'!$L$3:$AH$833,9,FALSE)," ")</f>
        <v xml:space="preserve"> </v>
      </c>
      <c r="AA110" s="119" t="s">
        <v>1527</v>
      </c>
      <c r="AB110" s="120"/>
      <c r="AC110" s="123"/>
      <c r="AD110" s="123"/>
      <c r="AE110" s="123"/>
      <c r="AF110" s="123"/>
      <c r="AG110" s="123"/>
      <c r="AH110" s="123"/>
      <c r="AI110" s="123"/>
      <c r="AJ110" s="123"/>
      <c r="AK110" s="123"/>
      <c r="AL110" s="123"/>
      <c r="AM110" s="123"/>
      <c r="AN110" s="123"/>
      <c r="AO110" s="123"/>
      <c r="AP110" s="120"/>
      <c r="AQ110" s="125" t="str">
        <f>IFERROR(VLOOKUP(G110,'#Location List#'!$C$3:$D$150,2,FALSE),"")</f>
        <v/>
      </c>
      <c r="AR110" s="125" t="str">
        <f>IFERROR(VLOOKUP(F110,'#Location List#'!$Q$3:$R$1154,2,FALSE),"")</f>
        <v/>
      </c>
      <c r="AS110" s="125" t="str">
        <f>IFERROR(VLOOKUP(V110,'#Input Lists#'!$B$3:$D$46,3,FALSE),"")</f>
        <v/>
      </c>
      <c r="AT110" s="125" t="str">
        <f>IFERROR(VLOOKUP(CONCATENATE(V110," ",W110),'#Input Lists#'!$K$3:$L$827,2,FALSE),"")</f>
        <v/>
      </c>
      <c r="AU110" s="125">
        <f>IFERROR(VLOOKUP(AA110,'#Input Lists#'!$BU$3:$BV$8,2,FALSE),"")</f>
        <v>1</v>
      </c>
      <c r="AV110" s="118" t="str">
        <f>IFERROR(VLOOKUP(AB110,'#Input Lists#'!$BO$3:$BP$9,2,FALSE),"")</f>
        <v/>
      </c>
      <c r="AW110" s="118">
        <f>IFERROR(VLOOKUP(AC110,'#Input Lists#'!$BL$3:$BM$7,2,FALSE),"")</f>
        <v>1</v>
      </c>
      <c r="AX110" s="52" t="e">
        <f>VLOOKUP(AQ110,'#Location List#'!$D$3:$K$150,4,FALSE)</f>
        <v>#N/A</v>
      </c>
      <c r="AY110" s="273" t="e">
        <f>VLOOKUP(AX110,'#Location List#'!$Z$3:$AA$13,2,FALSE)</f>
        <v>#N/A</v>
      </c>
      <c r="AZ110" s="126" t="e">
        <f>VLOOKUP($AT110,'#Input Lists#'!$L$3:$S$1033,6,FALSE)</f>
        <v>#N/A</v>
      </c>
      <c r="BA110" s="239" t="e">
        <f>VLOOKUP($AT110,'#Input Lists#'!$L$3:$S$833,7,FALSE)</f>
        <v>#N/A</v>
      </c>
      <c r="BB110" s="239" t="e">
        <f>VLOOKUP($AT110,'#Input Lists#'!$L$3:$S$833,8,FALSE)</f>
        <v>#N/A</v>
      </c>
      <c r="BC110" s="91" t="str">
        <f t="shared" si="14"/>
        <v/>
      </c>
      <c r="BD110" s="91" t="str">
        <f t="shared" si="15"/>
        <v/>
      </c>
      <c r="BE110" s="15" t="str">
        <f t="shared" si="16"/>
        <v/>
      </c>
      <c r="BF110" s="92" t="str">
        <f t="shared" si="17"/>
        <v>No Sighting Date</v>
      </c>
    </row>
    <row r="111" spans="1:58" x14ac:dyDescent="0.25">
      <c r="A111" s="118">
        <v>106</v>
      </c>
      <c r="B111" s="119"/>
      <c r="C111" s="120"/>
      <c r="D111" s="121"/>
      <c r="E111" s="121"/>
      <c r="F111" s="236"/>
      <c r="G111" s="122" t="str">
        <f>IFERROR(VLOOKUP(F111,'#Location List#'!$U$3:$V$1154,2,FALSE),"")</f>
        <v/>
      </c>
      <c r="H111" s="120"/>
      <c r="I111" s="120"/>
      <c r="J111" s="120"/>
      <c r="K111" s="120"/>
      <c r="L111" s="120"/>
      <c r="M111" s="120"/>
      <c r="N111" s="120"/>
      <c r="O111" s="120"/>
      <c r="P111" s="120"/>
      <c r="Q111" s="120"/>
      <c r="R111" s="120"/>
      <c r="S111" s="120"/>
      <c r="T111" s="205">
        <f t="shared" si="12"/>
        <v>0</v>
      </c>
      <c r="U111" s="205">
        <f t="shared" si="13"/>
        <v>0</v>
      </c>
      <c r="V111" s="210"/>
      <c r="W111" s="210"/>
      <c r="X111" s="23" t="str">
        <f>IFERROR(VLOOKUP(AT111,'#Input Lists#'!$L$3:$AH$833,3,FALSE)," ")</f>
        <v xml:space="preserve"> </v>
      </c>
      <c r="Y111" s="23" t="str">
        <f>IFERROR(VLOOKUP(AT111,'#Input Lists#'!$L$3:$AH$833,5,FALSE)," ")</f>
        <v xml:space="preserve"> </v>
      </c>
      <c r="Z111" s="206" t="str">
        <f>IFERROR(VLOOKUP(AT111,'#Input Lists#'!$L$3:$AH$833,9,FALSE)," ")</f>
        <v xml:space="preserve"> </v>
      </c>
      <c r="AA111" s="119" t="s">
        <v>1527</v>
      </c>
      <c r="AB111" s="120"/>
      <c r="AC111" s="123"/>
      <c r="AD111" s="123"/>
      <c r="AE111" s="123"/>
      <c r="AF111" s="123"/>
      <c r="AG111" s="123"/>
      <c r="AH111" s="123"/>
      <c r="AI111" s="123"/>
      <c r="AJ111" s="123"/>
      <c r="AK111" s="123"/>
      <c r="AL111" s="123"/>
      <c r="AM111" s="123"/>
      <c r="AN111" s="123"/>
      <c r="AO111" s="123"/>
      <c r="AP111" s="120"/>
      <c r="AQ111" s="125" t="str">
        <f>IFERROR(VLOOKUP(G111,'#Location List#'!$C$3:$D$150,2,FALSE),"")</f>
        <v/>
      </c>
      <c r="AR111" s="125" t="str">
        <f>IFERROR(VLOOKUP(F111,'#Location List#'!$Q$3:$R$1154,2,FALSE),"")</f>
        <v/>
      </c>
      <c r="AS111" s="125" t="str">
        <f>IFERROR(VLOOKUP(V111,'#Input Lists#'!$B$3:$D$46,3,FALSE),"")</f>
        <v/>
      </c>
      <c r="AT111" s="125" t="str">
        <f>IFERROR(VLOOKUP(CONCATENATE(V111," ",W111),'#Input Lists#'!$K$3:$L$827,2,FALSE),"")</f>
        <v/>
      </c>
      <c r="AU111" s="125">
        <f>IFERROR(VLOOKUP(AA111,'#Input Lists#'!$BU$3:$BV$8,2,FALSE),"")</f>
        <v>1</v>
      </c>
      <c r="AV111" s="118" t="str">
        <f>IFERROR(VLOOKUP(AB111,'#Input Lists#'!$BO$3:$BP$9,2,FALSE),"")</f>
        <v/>
      </c>
      <c r="AW111" s="118">
        <f>IFERROR(VLOOKUP(AC111,'#Input Lists#'!$BL$3:$BM$7,2,FALSE),"")</f>
        <v>1</v>
      </c>
      <c r="AX111" s="52" t="e">
        <f>VLOOKUP(AQ111,'#Location List#'!$D$3:$K$150,4,FALSE)</f>
        <v>#N/A</v>
      </c>
      <c r="AY111" s="273" t="e">
        <f>VLOOKUP(AX111,'#Location List#'!$Z$3:$AA$13,2,FALSE)</f>
        <v>#N/A</v>
      </c>
      <c r="AZ111" s="126" t="e">
        <f>VLOOKUP($AT111,'#Input Lists#'!$L$3:$S$1033,6,FALSE)</f>
        <v>#N/A</v>
      </c>
      <c r="BA111" s="239" t="e">
        <f>VLOOKUP($AT111,'#Input Lists#'!$L$3:$S$833,7,FALSE)</f>
        <v>#N/A</v>
      </c>
      <c r="BB111" s="239" t="e">
        <f>VLOOKUP($AT111,'#Input Lists#'!$L$3:$S$833,8,FALSE)</f>
        <v>#N/A</v>
      </c>
      <c r="BC111" s="91" t="str">
        <f t="shared" si="14"/>
        <v/>
      </c>
      <c r="BD111" s="91" t="str">
        <f t="shared" si="15"/>
        <v/>
      </c>
      <c r="BE111" s="15" t="str">
        <f t="shared" si="16"/>
        <v/>
      </c>
      <c r="BF111" s="92" t="str">
        <f t="shared" si="17"/>
        <v>No Sighting Date</v>
      </c>
    </row>
    <row r="112" spans="1:58" x14ac:dyDescent="0.25">
      <c r="A112" s="118">
        <v>107</v>
      </c>
      <c r="B112" s="119"/>
      <c r="C112" s="120"/>
      <c r="D112" s="121"/>
      <c r="E112" s="121"/>
      <c r="F112" s="236"/>
      <c r="G112" s="122" t="str">
        <f>IFERROR(VLOOKUP(F112,'#Location List#'!$U$3:$V$1154,2,FALSE),"")</f>
        <v/>
      </c>
      <c r="H112" s="120"/>
      <c r="I112" s="120"/>
      <c r="J112" s="120"/>
      <c r="K112" s="120"/>
      <c r="L112" s="120"/>
      <c r="M112" s="120"/>
      <c r="N112" s="120"/>
      <c r="O112" s="120"/>
      <c r="P112" s="120"/>
      <c r="Q112" s="120"/>
      <c r="R112" s="120"/>
      <c r="S112" s="120"/>
      <c r="T112" s="205">
        <f t="shared" si="12"/>
        <v>0</v>
      </c>
      <c r="U112" s="205">
        <f t="shared" si="13"/>
        <v>0</v>
      </c>
      <c r="V112" s="210"/>
      <c r="W112" s="210"/>
      <c r="X112" s="23" t="str">
        <f>IFERROR(VLOOKUP(AT112,'#Input Lists#'!$L$3:$AH$833,3,FALSE)," ")</f>
        <v xml:space="preserve"> </v>
      </c>
      <c r="Y112" s="23" t="str">
        <f>IFERROR(VLOOKUP(AT112,'#Input Lists#'!$L$3:$AH$833,5,FALSE)," ")</f>
        <v xml:space="preserve"> </v>
      </c>
      <c r="Z112" s="206" t="str">
        <f>IFERROR(VLOOKUP(AT112,'#Input Lists#'!$L$3:$AH$833,9,FALSE)," ")</f>
        <v xml:space="preserve"> </v>
      </c>
      <c r="AA112" s="119" t="s">
        <v>1527</v>
      </c>
      <c r="AB112" s="120"/>
      <c r="AC112" s="123"/>
      <c r="AD112" s="123"/>
      <c r="AE112" s="123"/>
      <c r="AF112" s="123"/>
      <c r="AG112" s="123"/>
      <c r="AH112" s="123"/>
      <c r="AI112" s="123"/>
      <c r="AJ112" s="123"/>
      <c r="AK112" s="123"/>
      <c r="AL112" s="123"/>
      <c r="AM112" s="123"/>
      <c r="AN112" s="123"/>
      <c r="AO112" s="123"/>
      <c r="AP112" s="120"/>
      <c r="AQ112" s="125" t="str">
        <f>IFERROR(VLOOKUP(G112,'#Location List#'!$C$3:$D$150,2,FALSE),"")</f>
        <v/>
      </c>
      <c r="AR112" s="125" t="str">
        <f>IFERROR(VLOOKUP(F112,'#Location List#'!$Q$3:$R$1154,2,FALSE),"")</f>
        <v/>
      </c>
      <c r="AS112" s="125" t="str">
        <f>IFERROR(VLOOKUP(V112,'#Input Lists#'!$B$3:$D$46,3,FALSE),"")</f>
        <v/>
      </c>
      <c r="AT112" s="125" t="str">
        <f>IFERROR(VLOOKUP(CONCATENATE(V112," ",W112),'#Input Lists#'!$K$3:$L$827,2,FALSE),"")</f>
        <v/>
      </c>
      <c r="AU112" s="125">
        <f>IFERROR(VLOOKUP(AA112,'#Input Lists#'!$BU$3:$BV$8,2,FALSE),"")</f>
        <v>1</v>
      </c>
      <c r="AV112" s="118" t="str">
        <f>IFERROR(VLOOKUP(AB112,'#Input Lists#'!$BO$3:$BP$9,2,FALSE),"")</f>
        <v/>
      </c>
      <c r="AW112" s="118">
        <f>IFERROR(VLOOKUP(AC112,'#Input Lists#'!$BL$3:$BM$7,2,FALSE),"")</f>
        <v>1</v>
      </c>
      <c r="AX112" s="52" t="e">
        <f>VLOOKUP(AQ112,'#Location List#'!$D$3:$K$150,4,FALSE)</f>
        <v>#N/A</v>
      </c>
      <c r="AY112" s="273" t="e">
        <f>VLOOKUP(AX112,'#Location List#'!$Z$3:$AA$13,2,FALSE)</f>
        <v>#N/A</v>
      </c>
      <c r="AZ112" s="126" t="e">
        <f>VLOOKUP($AT112,'#Input Lists#'!$L$3:$S$1033,6,FALSE)</f>
        <v>#N/A</v>
      </c>
      <c r="BA112" s="239" t="e">
        <f>VLOOKUP($AT112,'#Input Lists#'!$L$3:$S$833,7,FALSE)</f>
        <v>#N/A</v>
      </c>
      <c r="BB112" s="239" t="e">
        <f>VLOOKUP($AT112,'#Input Lists#'!$L$3:$S$833,8,FALSE)</f>
        <v>#N/A</v>
      </c>
      <c r="BC112" s="91" t="str">
        <f t="shared" si="14"/>
        <v/>
      </c>
      <c r="BD112" s="91" t="str">
        <f t="shared" si="15"/>
        <v/>
      </c>
      <c r="BE112" s="15" t="str">
        <f t="shared" si="16"/>
        <v/>
      </c>
      <c r="BF112" s="92" t="str">
        <f t="shared" si="17"/>
        <v>No Sighting Date</v>
      </c>
    </row>
    <row r="113" spans="1:58" x14ac:dyDescent="0.25">
      <c r="A113" s="118">
        <v>108</v>
      </c>
      <c r="B113" s="119"/>
      <c r="C113" s="120"/>
      <c r="D113" s="121"/>
      <c r="E113" s="121"/>
      <c r="F113" s="236"/>
      <c r="G113" s="122" t="str">
        <f>IFERROR(VLOOKUP(F113,'#Location List#'!$U$3:$V$1154,2,FALSE),"")</f>
        <v/>
      </c>
      <c r="H113" s="120"/>
      <c r="I113" s="120"/>
      <c r="J113" s="120"/>
      <c r="K113" s="120"/>
      <c r="L113" s="120"/>
      <c r="M113" s="120"/>
      <c r="N113" s="120"/>
      <c r="O113" s="120"/>
      <c r="P113" s="120"/>
      <c r="Q113" s="120"/>
      <c r="R113" s="120"/>
      <c r="S113" s="120"/>
      <c r="T113" s="205">
        <f t="shared" si="12"/>
        <v>0</v>
      </c>
      <c r="U113" s="205">
        <f t="shared" si="13"/>
        <v>0</v>
      </c>
      <c r="V113" s="210"/>
      <c r="W113" s="210"/>
      <c r="X113" s="23" t="str">
        <f>IFERROR(VLOOKUP(AT113,'#Input Lists#'!$L$3:$AH$833,3,FALSE)," ")</f>
        <v xml:space="preserve"> </v>
      </c>
      <c r="Y113" s="23" t="str">
        <f>IFERROR(VLOOKUP(AT113,'#Input Lists#'!$L$3:$AH$833,5,FALSE)," ")</f>
        <v xml:space="preserve"> </v>
      </c>
      <c r="Z113" s="206" t="str">
        <f>IFERROR(VLOOKUP(AT113,'#Input Lists#'!$L$3:$AH$833,9,FALSE)," ")</f>
        <v xml:space="preserve"> </v>
      </c>
      <c r="AA113" s="119" t="s">
        <v>1527</v>
      </c>
      <c r="AB113" s="120"/>
      <c r="AC113" s="123"/>
      <c r="AD113" s="123"/>
      <c r="AE113" s="123"/>
      <c r="AF113" s="123"/>
      <c r="AG113" s="123"/>
      <c r="AH113" s="123"/>
      <c r="AI113" s="123"/>
      <c r="AJ113" s="123"/>
      <c r="AK113" s="123"/>
      <c r="AL113" s="123"/>
      <c r="AM113" s="123"/>
      <c r="AN113" s="123"/>
      <c r="AO113" s="123"/>
      <c r="AP113" s="120"/>
      <c r="AQ113" s="125" t="str">
        <f>IFERROR(VLOOKUP(G113,'#Location List#'!$C$3:$D$150,2,FALSE),"")</f>
        <v/>
      </c>
      <c r="AR113" s="125" t="str">
        <f>IFERROR(VLOOKUP(F113,'#Location List#'!$Q$3:$R$1154,2,FALSE),"")</f>
        <v/>
      </c>
      <c r="AS113" s="125" t="str">
        <f>IFERROR(VLOOKUP(V113,'#Input Lists#'!$B$3:$D$46,3,FALSE),"")</f>
        <v/>
      </c>
      <c r="AT113" s="125" t="str">
        <f>IFERROR(VLOOKUP(CONCATENATE(V113," ",W113),'#Input Lists#'!$K$3:$L$827,2,FALSE),"")</f>
        <v/>
      </c>
      <c r="AU113" s="125">
        <f>IFERROR(VLOOKUP(AA113,'#Input Lists#'!$BU$3:$BV$8,2,FALSE),"")</f>
        <v>1</v>
      </c>
      <c r="AV113" s="118" t="str">
        <f>IFERROR(VLOOKUP(AB113,'#Input Lists#'!$BO$3:$BP$9,2,FALSE),"")</f>
        <v/>
      </c>
      <c r="AW113" s="118">
        <f>IFERROR(VLOOKUP(AC113,'#Input Lists#'!$BL$3:$BM$7,2,FALSE),"")</f>
        <v>1</v>
      </c>
      <c r="AX113" s="52" t="e">
        <f>VLOOKUP(AQ113,'#Location List#'!$D$3:$K$150,4,FALSE)</f>
        <v>#N/A</v>
      </c>
      <c r="AY113" s="273" t="e">
        <f>VLOOKUP(AX113,'#Location List#'!$Z$3:$AA$13,2,FALSE)</f>
        <v>#N/A</v>
      </c>
      <c r="AZ113" s="126" t="e">
        <f>VLOOKUP($AT113,'#Input Lists#'!$L$3:$S$1033,6,FALSE)</f>
        <v>#N/A</v>
      </c>
      <c r="BA113" s="239" t="e">
        <f>VLOOKUP($AT113,'#Input Lists#'!$L$3:$S$833,7,FALSE)</f>
        <v>#N/A</v>
      </c>
      <c r="BB113" s="239" t="e">
        <f>VLOOKUP($AT113,'#Input Lists#'!$L$3:$S$833,8,FALSE)</f>
        <v>#N/A</v>
      </c>
      <c r="BC113" s="91" t="str">
        <f t="shared" si="14"/>
        <v/>
      </c>
      <c r="BD113" s="91" t="str">
        <f t="shared" si="15"/>
        <v/>
      </c>
      <c r="BE113" s="15" t="str">
        <f t="shared" si="16"/>
        <v/>
      </c>
      <c r="BF113" s="92" t="str">
        <f t="shared" si="17"/>
        <v>No Sighting Date</v>
      </c>
    </row>
    <row r="114" spans="1:58" x14ac:dyDescent="0.25">
      <c r="A114" s="118">
        <v>109</v>
      </c>
      <c r="B114" s="119"/>
      <c r="C114" s="120"/>
      <c r="D114" s="121"/>
      <c r="E114" s="121"/>
      <c r="F114" s="236"/>
      <c r="G114" s="122" t="str">
        <f>IFERROR(VLOOKUP(F114,'#Location List#'!$U$3:$V$1154,2,FALSE),"")</f>
        <v/>
      </c>
      <c r="H114" s="120"/>
      <c r="I114" s="120"/>
      <c r="J114" s="120"/>
      <c r="K114" s="120"/>
      <c r="L114" s="120"/>
      <c r="M114" s="120"/>
      <c r="N114" s="120"/>
      <c r="O114" s="120"/>
      <c r="P114" s="120"/>
      <c r="Q114" s="120"/>
      <c r="R114" s="120"/>
      <c r="S114" s="120"/>
      <c r="T114" s="205">
        <f t="shared" si="12"/>
        <v>0</v>
      </c>
      <c r="U114" s="205">
        <f t="shared" si="13"/>
        <v>0</v>
      </c>
      <c r="V114" s="210"/>
      <c r="W114" s="210"/>
      <c r="X114" s="23" t="str">
        <f>IFERROR(VLOOKUP(AT114,'#Input Lists#'!$L$3:$AH$833,3,FALSE)," ")</f>
        <v xml:space="preserve"> </v>
      </c>
      <c r="Y114" s="23" t="str">
        <f>IFERROR(VLOOKUP(AT114,'#Input Lists#'!$L$3:$AH$833,5,FALSE)," ")</f>
        <v xml:space="preserve"> </v>
      </c>
      <c r="Z114" s="206" t="str">
        <f>IFERROR(VLOOKUP(AT114,'#Input Lists#'!$L$3:$AH$833,9,FALSE)," ")</f>
        <v xml:space="preserve"> </v>
      </c>
      <c r="AA114" s="119" t="s">
        <v>1527</v>
      </c>
      <c r="AB114" s="120"/>
      <c r="AC114" s="123"/>
      <c r="AD114" s="123"/>
      <c r="AE114" s="123"/>
      <c r="AF114" s="123"/>
      <c r="AG114" s="123"/>
      <c r="AH114" s="123"/>
      <c r="AI114" s="123"/>
      <c r="AJ114" s="123"/>
      <c r="AK114" s="123"/>
      <c r="AL114" s="123"/>
      <c r="AM114" s="123"/>
      <c r="AN114" s="123"/>
      <c r="AO114" s="123"/>
      <c r="AP114" s="120"/>
      <c r="AQ114" s="125" t="str">
        <f>IFERROR(VLOOKUP(G114,'#Location List#'!$C$3:$D$150,2,FALSE),"")</f>
        <v/>
      </c>
      <c r="AR114" s="125" t="str">
        <f>IFERROR(VLOOKUP(F114,'#Location List#'!$Q$3:$R$1154,2,FALSE),"")</f>
        <v/>
      </c>
      <c r="AS114" s="125" t="str">
        <f>IFERROR(VLOOKUP(V114,'#Input Lists#'!$B$3:$D$46,3,FALSE),"")</f>
        <v/>
      </c>
      <c r="AT114" s="125" t="str">
        <f>IFERROR(VLOOKUP(CONCATENATE(V114," ",W114),'#Input Lists#'!$K$3:$L$827,2,FALSE),"")</f>
        <v/>
      </c>
      <c r="AU114" s="125">
        <f>IFERROR(VLOOKUP(AA114,'#Input Lists#'!$BU$3:$BV$8,2,FALSE),"")</f>
        <v>1</v>
      </c>
      <c r="AV114" s="118" t="str">
        <f>IFERROR(VLOOKUP(AB114,'#Input Lists#'!$BO$3:$BP$9,2,FALSE),"")</f>
        <v/>
      </c>
      <c r="AW114" s="118">
        <f>IFERROR(VLOOKUP(AC114,'#Input Lists#'!$BL$3:$BM$7,2,FALSE),"")</f>
        <v>1</v>
      </c>
      <c r="AX114" s="52" t="e">
        <f>VLOOKUP(AQ114,'#Location List#'!$D$3:$K$150,4,FALSE)</f>
        <v>#N/A</v>
      </c>
      <c r="AY114" s="273" t="e">
        <f>VLOOKUP(AX114,'#Location List#'!$Z$3:$AA$13,2,FALSE)</f>
        <v>#N/A</v>
      </c>
      <c r="AZ114" s="126" t="e">
        <f>VLOOKUP($AT114,'#Input Lists#'!$L$3:$S$1033,6,FALSE)</f>
        <v>#N/A</v>
      </c>
      <c r="BA114" s="239" t="e">
        <f>VLOOKUP($AT114,'#Input Lists#'!$L$3:$S$833,7,FALSE)</f>
        <v>#N/A</v>
      </c>
      <c r="BB114" s="239" t="e">
        <f>VLOOKUP($AT114,'#Input Lists#'!$L$3:$S$833,8,FALSE)</f>
        <v>#N/A</v>
      </c>
      <c r="BC114" s="91" t="str">
        <f t="shared" si="14"/>
        <v/>
      </c>
      <c r="BD114" s="91" t="str">
        <f t="shared" si="15"/>
        <v/>
      </c>
      <c r="BE114" s="15" t="str">
        <f t="shared" si="16"/>
        <v/>
      </c>
      <c r="BF114" s="92" t="str">
        <f t="shared" si="17"/>
        <v>No Sighting Date</v>
      </c>
    </row>
    <row r="115" spans="1:58" x14ac:dyDescent="0.25">
      <c r="A115" s="118">
        <v>110</v>
      </c>
      <c r="B115" s="119"/>
      <c r="C115" s="120"/>
      <c r="D115" s="121"/>
      <c r="E115" s="121"/>
      <c r="F115" s="236"/>
      <c r="G115" s="122" t="str">
        <f>IFERROR(VLOOKUP(F115,'#Location List#'!$U$3:$V$1154,2,FALSE),"")</f>
        <v/>
      </c>
      <c r="H115" s="120"/>
      <c r="I115" s="120"/>
      <c r="J115" s="120"/>
      <c r="K115" s="120"/>
      <c r="L115" s="120"/>
      <c r="M115" s="120"/>
      <c r="N115" s="120"/>
      <c r="O115" s="120"/>
      <c r="P115" s="120"/>
      <c r="Q115" s="120"/>
      <c r="R115" s="120"/>
      <c r="S115" s="120"/>
      <c r="T115" s="205">
        <f t="shared" si="12"/>
        <v>0</v>
      </c>
      <c r="U115" s="205">
        <f t="shared" si="13"/>
        <v>0</v>
      </c>
      <c r="V115" s="210"/>
      <c r="W115" s="210"/>
      <c r="X115" s="23" t="str">
        <f>IFERROR(VLOOKUP(AT115,'#Input Lists#'!$L$3:$AH$833,3,FALSE)," ")</f>
        <v xml:space="preserve"> </v>
      </c>
      <c r="Y115" s="23" t="str">
        <f>IFERROR(VLOOKUP(AT115,'#Input Lists#'!$L$3:$AH$833,5,FALSE)," ")</f>
        <v xml:space="preserve"> </v>
      </c>
      <c r="Z115" s="206" t="str">
        <f>IFERROR(VLOOKUP(AT115,'#Input Lists#'!$L$3:$AH$833,9,FALSE)," ")</f>
        <v xml:space="preserve"> </v>
      </c>
      <c r="AA115" s="119" t="s">
        <v>1527</v>
      </c>
      <c r="AB115" s="120"/>
      <c r="AC115" s="123"/>
      <c r="AD115" s="123"/>
      <c r="AE115" s="123"/>
      <c r="AF115" s="123"/>
      <c r="AG115" s="123"/>
      <c r="AH115" s="123"/>
      <c r="AI115" s="123"/>
      <c r="AJ115" s="123"/>
      <c r="AK115" s="123"/>
      <c r="AL115" s="123"/>
      <c r="AM115" s="123"/>
      <c r="AN115" s="123"/>
      <c r="AO115" s="123"/>
      <c r="AP115" s="120"/>
      <c r="AQ115" s="125" t="str">
        <f>IFERROR(VLOOKUP(G115,'#Location List#'!$C$3:$D$150,2,FALSE),"")</f>
        <v/>
      </c>
      <c r="AR115" s="125" t="str">
        <f>IFERROR(VLOOKUP(F115,'#Location List#'!$Q$3:$R$1154,2,FALSE),"")</f>
        <v/>
      </c>
      <c r="AS115" s="125" t="str">
        <f>IFERROR(VLOOKUP(V115,'#Input Lists#'!$B$3:$D$46,3,FALSE),"")</f>
        <v/>
      </c>
      <c r="AT115" s="125" t="str">
        <f>IFERROR(VLOOKUP(CONCATENATE(V115," ",W115),'#Input Lists#'!$K$3:$L$827,2,FALSE),"")</f>
        <v/>
      </c>
      <c r="AU115" s="125">
        <f>IFERROR(VLOOKUP(AA115,'#Input Lists#'!$BU$3:$BV$8,2,FALSE),"")</f>
        <v>1</v>
      </c>
      <c r="AV115" s="118" t="str">
        <f>IFERROR(VLOOKUP(AB115,'#Input Lists#'!$BO$3:$BP$9,2,FALSE),"")</f>
        <v/>
      </c>
      <c r="AW115" s="118">
        <f>IFERROR(VLOOKUP(AC115,'#Input Lists#'!$BL$3:$BM$7,2,FALSE),"")</f>
        <v>1</v>
      </c>
      <c r="AX115" s="52" t="e">
        <f>VLOOKUP(AQ115,'#Location List#'!$D$3:$K$150,4,FALSE)</f>
        <v>#N/A</v>
      </c>
      <c r="AY115" s="273" t="e">
        <f>VLOOKUP(AX115,'#Location List#'!$Z$3:$AA$13,2,FALSE)</f>
        <v>#N/A</v>
      </c>
      <c r="AZ115" s="126" t="e">
        <f>VLOOKUP($AT115,'#Input Lists#'!$L$3:$S$1033,6,FALSE)</f>
        <v>#N/A</v>
      </c>
      <c r="BA115" s="239" t="e">
        <f>VLOOKUP($AT115,'#Input Lists#'!$L$3:$S$833,7,FALSE)</f>
        <v>#N/A</v>
      </c>
      <c r="BB115" s="239" t="e">
        <f>VLOOKUP($AT115,'#Input Lists#'!$L$3:$S$833,8,FALSE)</f>
        <v>#N/A</v>
      </c>
      <c r="BC115" s="91" t="str">
        <f t="shared" si="14"/>
        <v/>
      </c>
      <c r="BD115" s="91" t="str">
        <f t="shared" si="15"/>
        <v/>
      </c>
      <c r="BE115" s="15" t="str">
        <f t="shared" si="16"/>
        <v/>
      </c>
      <c r="BF115" s="92" t="str">
        <f t="shared" si="17"/>
        <v>No Sighting Date</v>
      </c>
    </row>
    <row r="116" spans="1:58" x14ac:dyDescent="0.25">
      <c r="A116" s="118">
        <v>111</v>
      </c>
      <c r="B116" s="119"/>
      <c r="C116" s="120"/>
      <c r="D116" s="121"/>
      <c r="E116" s="121"/>
      <c r="F116" s="236"/>
      <c r="G116" s="122" t="str">
        <f>IFERROR(VLOOKUP(F116,'#Location List#'!$U$3:$V$1154,2,FALSE),"")</f>
        <v/>
      </c>
      <c r="H116" s="120"/>
      <c r="I116" s="120"/>
      <c r="J116" s="120"/>
      <c r="K116" s="120"/>
      <c r="L116" s="120"/>
      <c r="M116" s="120"/>
      <c r="N116" s="120"/>
      <c r="O116" s="120"/>
      <c r="P116" s="120"/>
      <c r="Q116" s="120"/>
      <c r="R116" s="120"/>
      <c r="S116" s="120"/>
      <c r="T116" s="205">
        <f t="shared" si="12"/>
        <v>0</v>
      </c>
      <c r="U116" s="205">
        <f t="shared" si="13"/>
        <v>0</v>
      </c>
      <c r="V116" s="210"/>
      <c r="W116" s="210"/>
      <c r="X116" s="23" t="str">
        <f>IFERROR(VLOOKUP(AT116,'#Input Lists#'!$L$3:$AH$833,3,FALSE)," ")</f>
        <v xml:space="preserve"> </v>
      </c>
      <c r="Y116" s="23" t="str">
        <f>IFERROR(VLOOKUP(AT116,'#Input Lists#'!$L$3:$AH$833,5,FALSE)," ")</f>
        <v xml:space="preserve"> </v>
      </c>
      <c r="Z116" s="206" t="str">
        <f>IFERROR(VLOOKUP(AT116,'#Input Lists#'!$L$3:$AH$833,9,FALSE)," ")</f>
        <v xml:space="preserve"> </v>
      </c>
      <c r="AA116" s="119" t="s">
        <v>1527</v>
      </c>
      <c r="AB116" s="120"/>
      <c r="AC116" s="123"/>
      <c r="AD116" s="123"/>
      <c r="AE116" s="123"/>
      <c r="AF116" s="123"/>
      <c r="AG116" s="123"/>
      <c r="AH116" s="123"/>
      <c r="AI116" s="123"/>
      <c r="AJ116" s="123"/>
      <c r="AK116" s="123"/>
      <c r="AL116" s="123"/>
      <c r="AM116" s="123"/>
      <c r="AN116" s="123"/>
      <c r="AO116" s="123"/>
      <c r="AP116" s="120"/>
      <c r="AQ116" s="125" t="str">
        <f>IFERROR(VLOOKUP(G116,'#Location List#'!$C$3:$D$150,2,FALSE),"")</f>
        <v/>
      </c>
      <c r="AR116" s="125" t="str">
        <f>IFERROR(VLOOKUP(F116,'#Location List#'!$Q$3:$R$1154,2,FALSE),"")</f>
        <v/>
      </c>
      <c r="AS116" s="125" t="str">
        <f>IFERROR(VLOOKUP(V116,'#Input Lists#'!$B$3:$D$46,3,FALSE),"")</f>
        <v/>
      </c>
      <c r="AT116" s="125" t="str">
        <f>IFERROR(VLOOKUP(CONCATENATE(V116," ",W116),'#Input Lists#'!$K$3:$L$827,2,FALSE),"")</f>
        <v/>
      </c>
      <c r="AU116" s="125">
        <f>IFERROR(VLOOKUP(AA116,'#Input Lists#'!$BU$3:$BV$8,2,FALSE),"")</f>
        <v>1</v>
      </c>
      <c r="AV116" s="118" t="str">
        <f>IFERROR(VLOOKUP(AB116,'#Input Lists#'!$BO$3:$BP$9,2,FALSE),"")</f>
        <v/>
      </c>
      <c r="AW116" s="118">
        <f>IFERROR(VLOOKUP(AC116,'#Input Lists#'!$BL$3:$BM$7,2,FALSE),"")</f>
        <v>1</v>
      </c>
      <c r="AX116" s="52" t="e">
        <f>VLOOKUP(AQ116,'#Location List#'!$D$3:$K$150,4,FALSE)</f>
        <v>#N/A</v>
      </c>
      <c r="AY116" s="273" t="e">
        <f>VLOOKUP(AX116,'#Location List#'!$Z$3:$AA$13,2,FALSE)</f>
        <v>#N/A</v>
      </c>
      <c r="AZ116" s="126" t="e">
        <f>VLOOKUP($AT116,'#Input Lists#'!$L$3:$S$1033,6,FALSE)</f>
        <v>#N/A</v>
      </c>
      <c r="BA116" s="239" t="e">
        <f>VLOOKUP($AT116,'#Input Lists#'!$L$3:$S$833,7,FALSE)</f>
        <v>#N/A</v>
      </c>
      <c r="BB116" s="239" t="e">
        <f>VLOOKUP($AT116,'#Input Lists#'!$L$3:$S$833,8,FALSE)</f>
        <v>#N/A</v>
      </c>
      <c r="BC116" s="91" t="str">
        <f t="shared" si="14"/>
        <v/>
      </c>
      <c r="BD116" s="91" t="str">
        <f t="shared" si="15"/>
        <v/>
      </c>
      <c r="BE116" s="15" t="str">
        <f t="shared" si="16"/>
        <v/>
      </c>
      <c r="BF116" s="92" t="str">
        <f t="shared" si="17"/>
        <v>No Sighting Date</v>
      </c>
    </row>
    <row r="117" spans="1:58" x14ac:dyDescent="0.25">
      <c r="A117" s="118">
        <v>112</v>
      </c>
      <c r="B117" s="119"/>
      <c r="C117" s="120"/>
      <c r="D117" s="121"/>
      <c r="E117" s="121"/>
      <c r="F117" s="236"/>
      <c r="G117" s="122" t="str">
        <f>IFERROR(VLOOKUP(F117,'#Location List#'!$U$3:$V$1154,2,FALSE),"")</f>
        <v/>
      </c>
      <c r="H117" s="120"/>
      <c r="I117" s="120"/>
      <c r="J117" s="120"/>
      <c r="K117" s="120"/>
      <c r="L117" s="120"/>
      <c r="M117" s="120"/>
      <c r="N117" s="120"/>
      <c r="O117" s="120"/>
      <c r="P117" s="120"/>
      <c r="Q117" s="120"/>
      <c r="R117" s="120"/>
      <c r="S117" s="120"/>
      <c r="T117" s="205">
        <f t="shared" si="12"/>
        <v>0</v>
      </c>
      <c r="U117" s="205">
        <f t="shared" si="13"/>
        <v>0</v>
      </c>
      <c r="V117" s="210"/>
      <c r="W117" s="210"/>
      <c r="X117" s="23" t="str">
        <f>IFERROR(VLOOKUP(AT117,'#Input Lists#'!$L$3:$AH$833,3,FALSE)," ")</f>
        <v xml:space="preserve"> </v>
      </c>
      <c r="Y117" s="23" t="str">
        <f>IFERROR(VLOOKUP(AT117,'#Input Lists#'!$L$3:$AH$833,5,FALSE)," ")</f>
        <v xml:space="preserve"> </v>
      </c>
      <c r="Z117" s="206" t="str">
        <f>IFERROR(VLOOKUP(AT117,'#Input Lists#'!$L$3:$AH$833,9,FALSE)," ")</f>
        <v xml:space="preserve"> </v>
      </c>
      <c r="AA117" s="119" t="s">
        <v>1527</v>
      </c>
      <c r="AB117" s="120"/>
      <c r="AC117" s="123"/>
      <c r="AD117" s="123"/>
      <c r="AE117" s="123"/>
      <c r="AF117" s="123"/>
      <c r="AG117" s="123"/>
      <c r="AH117" s="123"/>
      <c r="AI117" s="123"/>
      <c r="AJ117" s="123"/>
      <c r="AK117" s="123"/>
      <c r="AL117" s="123"/>
      <c r="AM117" s="123"/>
      <c r="AN117" s="123"/>
      <c r="AO117" s="123"/>
      <c r="AP117" s="120"/>
      <c r="AQ117" s="125" t="str">
        <f>IFERROR(VLOOKUP(G117,'#Location List#'!$C$3:$D$150,2,FALSE),"")</f>
        <v/>
      </c>
      <c r="AR117" s="125" t="str">
        <f>IFERROR(VLOOKUP(F117,'#Location List#'!$Q$3:$R$1154,2,FALSE),"")</f>
        <v/>
      </c>
      <c r="AS117" s="125" t="str">
        <f>IFERROR(VLOOKUP(V117,'#Input Lists#'!$B$3:$D$46,3,FALSE),"")</f>
        <v/>
      </c>
      <c r="AT117" s="125" t="str">
        <f>IFERROR(VLOOKUP(CONCATENATE(V117," ",W117),'#Input Lists#'!$K$3:$L$827,2,FALSE),"")</f>
        <v/>
      </c>
      <c r="AU117" s="125">
        <f>IFERROR(VLOOKUP(AA117,'#Input Lists#'!$BU$3:$BV$8,2,FALSE),"")</f>
        <v>1</v>
      </c>
      <c r="AV117" s="118" t="str">
        <f>IFERROR(VLOOKUP(AB117,'#Input Lists#'!$BO$3:$BP$9,2,FALSE),"")</f>
        <v/>
      </c>
      <c r="AW117" s="118">
        <f>IFERROR(VLOOKUP(AC117,'#Input Lists#'!$BL$3:$BM$7,2,FALSE),"")</f>
        <v>1</v>
      </c>
      <c r="AX117" s="52" t="e">
        <f>VLOOKUP(AQ117,'#Location List#'!$D$3:$K$150,4,FALSE)</f>
        <v>#N/A</v>
      </c>
      <c r="AY117" s="273" t="e">
        <f>VLOOKUP(AX117,'#Location List#'!$Z$3:$AA$13,2,FALSE)</f>
        <v>#N/A</v>
      </c>
      <c r="AZ117" s="126" t="e">
        <f>VLOOKUP($AT117,'#Input Lists#'!$L$3:$S$1033,6,FALSE)</f>
        <v>#N/A</v>
      </c>
      <c r="BA117" s="239" t="e">
        <f>VLOOKUP($AT117,'#Input Lists#'!$L$3:$S$833,7,FALSE)</f>
        <v>#N/A</v>
      </c>
      <c r="BB117" s="239" t="e">
        <f>VLOOKUP($AT117,'#Input Lists#'!$L$3:$S$833,8,FALSE)</f>
        <v>#N/A</v>
      </c>
      <c r="BC117" s="91" t="str">
        <f t="shared" si="14"/>
        <v/>
      </c>
      <c r="BD117" s="91" t="str">
        <f t="shared" si="15"/>
        <v/>
      </c>
      <c r="BE117" s="15" t="str">
        <f t="shared" si="16"/>
        <v/>
      </c>
      <c r="BF117" s="92" t="str">
        <f t="shared" si="17"/>
        <v>No Sighting Date</v>
      </c>
    </row>
    <row r="118" spans="1:58" x14ac:dyDescent="0.25">
      <c r="A118" s="118">
        <v>113</v>
      </c>
      <c r="B118" s="119"/>
      <c r="C118" s="120"/>
      <c r="D118" s="121"/>
      <c r="E118" s="121"/>
      <c r="F118" s="236"/>
      <c r="G118" s="122" t="str">
        <f>IFERROR(VLOOKUP(F118,'#Location List#'!$U$3:$V$1154,2,FALSE),"")</f>
        <v/>
      </c>
      <c r="H118" s="120"/>
      <c r="I118" s="120"/>
      <c r="J118" s="120"/>
      <c r="K118" s="120"/>
      <c r="L118" s="120"/>
      <c r="M118" s="120"/>
      <c r="N118" s="120"/>
      <c r="O118" s="120"/>
      <c r="P118" s="120"/>
      <c r="Q118" s="120"/>
      <c r="R118" s="120"/>
      <c r="S118" s="120"/>
      <c r="T118" s="205">
        <f t="shared" si="12"/>
        <v>0</v>
      </c>
      <c r="U118" s="205">
        <f t="shared" si="13"/>
        <v>0</v>
      </c>
      <c r="V118" s="210"/>
      <c r="W118" s="210"/>
      <c r="X118" s="23" t="str">
        <f>IFERROR(VLOOKUP(AT118,'#Input Lists#'!$L$3:$AH$833,3,FALSE)," ")</f>
        <v xml:space="preserve"> </v>
      </c>
      <c r="Y118" s="23" t="str">
        <f>IFERROR(VLOOKUP(AT118,'#Input Lists#'!$L$3:$AH$833,5,FALSE)," ")</f>
        <v xml:space="preserve"> </v>
      </c>
      <c r="Z118" s="206" t="str">
        <f>IFERROR(VLOOKUP(AT118,'#Input Lists#'!$L$3:$AH$833,9,FALSE)," ")</f>
        <v xml:space="preserve"> </v>
      </c>
      <c r="AA118" s="119" t="s">
        <v>1527</v>
      </c>
      <c r="AB118" s="120"/>
      <c r="AC118" s="123"/>
      <c r="AD118" s="123"/>
      <c r="AE118" s="123"/>
      <c r="AF118" s="123"/>
      <c r="AG118" s="123"/>
      <c r="AH118" s="123"/>
      <c r="AI118" s="123"/>
      <c r="AJ118" s="123"/>
      <c r="AK118" s="123"/>
      <c r="AL118" s="123"/>
      <c r="AM118" s="123"/>
      <c r="AN118" s="123"/>
      <c r="AO118" s="123"/>
      <c r="AP118" s="120"/>
      <c r="AQ118" s="125" t="str">
        <f>IFERROR(VLOOKUP(G118,'#Location List#'!$C$3:$D$150,2,FALSE),"")</f>
        <v/>
      </c>
      <c r="AR118" s="125" t="str">
        <f>IFERROR(VLOOKUP(F118,'#Location List#'!$Q$3:$R$1154,2,FALSE),"")</f>
        <v/>
      </c>
      <c r="AS118" s="125" t="str">
        <f>IFERROR(VLOOKUP(V118,'#Input Lists#'!$B$3:$D$46,3,FALSE),"")</f>
        <v/>
      </c>
      <c r="AT118" s="125" t="str">
        <f>IFERROR(VLOOKUP(CONCATENATE(V118," ",W118),'#Input Lists#'!$K$3:$L$827,2,FALSE),"")</f>
        <v/>
      </c>
      <c r="AU118" s="125">
        <f>IFERROR(VLOOKUP(AA118,'#Input Lists#'!$BU$3:$BV$8,2,FALSE),"")</f>
        <v>1</v>
      </c>
      <c r="AV118" s="118" t="str">
        <f>IFERROR(VLOOKUP(AB118,'#Input Lists#'!$BO$3:$BP$9,2,FALSE),"")</f>
        <v/>
      </c>
      <c r="AW118" s="118">
        <f>IFERROR(VLOOKUP(AC118,'#Input Lists#'!$BL$3:$BM$7,2,FALSE),"")</f>
        <v>1</v>
      </c>
      <c r="AX118" s="52" t="e">
        <f>VLOOKUP(AQ118,'#Location List#'!$D$3:$K$150,4,FALSE)</f>
        <v>#N/A</v>
      </c>
      <c r="AY118" s="273" t="e">
        <f>VLOOKUP(AX118,'#Location List#'!$Z$3:$AA$13,2,FALSE)</f>
        <v>#N/A</v>
      </c>
      <c r="AZ118" s="126" t="e">
        <f>VLOOKUP($AT118,'#Input Lists#'!$L$3:$S$1033,6,FALSE)</f>
        <v>#N/A</v>
      </c>
      <c r="BA118" s="239" t="e">
        <f>VLOOKUP($AT118,'#Input Lists#'!$L$3:$S$833,7,FALSE)</f>
        <v>#N/A</v>
      </c>
      <c r="BB118" s="239" t="e">
        <f>VLOOKUP($AT118,'#Input Lists#'!$L$3:$S$833,8,FALSE)</f>
        <v>#N/A</v>
      </c>
      <c r="BC118" s="91" t="str">
        <f t="shared" si="14"/>
        <v/>
      </c>
      <c r="BD118" s="91" t="str">
        <f t="shared" si="15"/>
        <v/>
      </c>
      <c r="BE118" s="15" t="str">
        <f t="shared" si="16"/>
        <v/>
      </c>
      <c r="BF118" s="92" t="str">
        <f t="shared" si="17"/>
        <v>No Sighting Date</v>
      </c>
    </row>
    <row r="119" spans="1:58" x14ac:dyDescent="0.25">
      <c r="A119" s="118">
        <v>114</v>
      </c>
      <c r="B119" s="119"/>
      <c r="C119" s="120"/>
      <c r="D119" s="121"/>
      <c r="E119" s="121"/>
      <c r="F119" s="236"/>
      <c r="G119" s="122" t="str">
        <f>IFERROR(VLOOKUP(F119,'#Location List#'!$U$3:$V$1154,2,FALSE),"")</f>
        <v/>
      </c>
      <c r="H119" s="120"/>
      <c r="I119" s="120"/>
      <c r="J119" s="120"/>
      <c r="K119" s="120"/>
      <c r="L119" s="120"/>
      <c r="M119" s="120"/>
      <c r="N119" s="120"/>
      <c r="O119" s="120"/>
      <c r="P119" s="120"/>
      <c r="Q119" s="120"/>
      <c r="R119" s="120"/>
      <c r="S119" s="120"/>
      <c r="T119" s="205">
        <f t="shared" si="12"/>
        <v>0</v>
      </c>
      <c r="U119" s="205">
        <f t="shared" si="13"/>
        <v>0</v>
      </c>
      <c r="V119" s="210"/>
      <c r="W119" s="210"/>
      <c r="X119" s="23" t="str">
        <f>IFERROR(VLOOKUP(AT119,'#Input Lists#'!$L$3:$AH$833,3,FALSE)," ")</f>
        <v xml:space="preserve"> </v>
      </c>
      <c r="Y119" s="23" t="str">
        <f>IFERROR(VLOOKUP(AT119,'#Input Lists#'!$L$3:$AH$833,5,FALSE)," ")</f>
        <v xml:space="preserve"> </v>
      </c>
      <c r="Z119" s="206" t="str">
        <f>IFERROR(VLOOKUP(AT119,'#Input Lists#'!$L$3:$AH$833,9,FALSE)," ")</f>
        <v xml:space="preserve"> </v>
      </c>
      <c r="AA119" s="119" t="s">
        <v>1527</v>
      </c>
      <c r="AB119" s="120"/>
      <c r="AC119" s="123"/>
      <c r="AD119" s="123"/>
      <c r="AE119" s="123"/>
      <c r="AF119" s="123"/>
      <c r="AG119" s="123"/>
      <c r="AH119" s="123"/>
      <c r="AI119" s="123"/>
      <c r="AJ119" s="123"/>
      <c r="AK119" s="123"/>
      <c r="AL119" s="123"/>
      <c r="AM119" s="123"/>
      <c r="AN119" s="123"/>
      <c r="AO119" s="123"/>
      <c r="AP119" s="120"/>
      <c r="AQ119" s="125" t="str">
        <f>IFERROR(VLOOKUP(G119,'#Location List#'!$C$3:$D$150,2,FALSE),"")</f>
        <v/>
      </c>
      <c r="AR119" s="125" t="str">
        <f>IFERROR(VLOOKUP(F119,'#Location List#'!$Q$3:$R$1154,2,FALSE),"")</f>
        <v/>
      </c>
      <c r="AS119" s="125" t="str">
        <f>IFERROR(VLOOKUP(V119,'#Input Lists#'!$B$3:$D$46,3,FALSE),"")</f>
        <v/>
      </c>
      <c r="AT119" s="125" t="str">
        <f>IFERROR(VLOOKUP(CONCATENATE(V119," ",W119),'#Input Lists#'!$K$3:$L$827,2,FALSE),"")</f>
        <v/>
      </c>
      <c r="AU119" s="125">
        <f>IFERROR(VLOOKUP(AA119,'#Input Lists#'!$BU$3:$BV$8,2,FALSE),"")</f>
        <v>1</v>
      </c>
      <c r="AV119" s="118" t="str">
        <f>IFERROR(VLOOKUP(AB119,'#Input Lists#'!$BO$3:$BP$9,2,FALSE),"")</f>
        <v/>
      </c>
      <c r="AW119" s="118">
        <f>IFERROR(VLOOKUP(AC119,'#Input Lists#'!$BL$3:$BM$7,2,FALSE),"")</f>
        <v>1</v>
      </c>
      <c r="AX119" s="52" t="e">
        <f>VLOOKUP(AQ119,'#Location List#'!$D$3:$K$150,4,FALSE)</f>
        <v>#N/A</v>
      </c>
      <c r="AY119" s="273" t="e">
        <f>VLOOKUP(AX119,'#Location List#'!$Z$3:$AA$13,2,FALSE)</f>
        <v>#N/A</v>
      </c>
      <c r="AZ119" s="126" t="e">
        <f>VLOOKUP($AT119,'#Input Lists#'!$L$3:$S$1033,6,FALSE)</f>
        <v>#N/A</v>
      </c>
      <c r="BA119" s="239" t="e">
        <f>VLOOKUP($AT119,'#Input Lists#'!$L$3:$S$833,7,FALSE)</f>
        <v>#N/A</v>
      </c>
      <c r="BB119" s="239" t="e">
        <f>VLOOKUP($AT119,'#Input Lists#'!$L$3:$S$833,8,FALSE)</f>
        <v>#N/A</v>
      </c>
      <c r="BC119" s="91" t="str">
        <f t="shared" si="14"/>
        <v/>
      </c>
      <c r="BD119" s="91" t="str">
        <f t="shared" si="15"/>
        <v/>
      </c>
      <c r="BE119" s="15" t="str">
        <f t="shared" si="16"/>
        <v/>
      </c>
      <c r="BF119" s="92" t="str">
        <f t="shared" si="17"/>
        <v>No Sighting Date</v>
      </c>
    </row>
    <row r="120" spans="1:58" x14ac:dyDescent="0.25">
      <c r="A120" s="118">
        <v>115</v>
      </c>
      <c r="B120" s="119"/>
      <c r="C120" s="120"/>
      <c r="D120" s="121"/>
      <c r="E120" s="121"/>
      <c r="F120" s="236"/>
      <c r="G120" s="122" t="str">
        <f>IFERROR(VLOOKUP(F120,'#Location List#'!$U$3:$V$1154,2,FALSE),"")</f>
        <v/>
      </c>
      <c r="H120" s="120"/>
      <c r="I120" s="120"/>
      <c r="J120" s="120"/>
      <c r="K120" s="120"/>
      <c r="L120" s="120"/>
      <c r="M120" s="120"/>
      <c r="N120" s="120"/>
      <c r="O120" s="120"/>
      <c r="P120" s="120"/>
      <c r="Q120" s="120"/>
      <c r="R120" s="120"/>
      <c r="S120" s="120"/>
      <c r="T120" s="205">
        <f t="shared" si="12"/>
        <v>0</v>
      </c>
      <c r="U120" s="205">
        <f t="shared" si="13"/>
        <v>0</v>
      </c>
      <c r="V120" s="210"/>
      <c r="W120" s="210"/>
      <c r="X120" s="23" t="str">
        <f>IFERROR(VLOOKUP(AT120,'#Input Lists#'!$L$3:$AH$833,3,FALSE)," ")</f>
        <v xml:space="preserve"> </v>
      </c>
      <c r="Y120" s="23" t="str">
        <f>IFERROR(VLOOKUP(AT120,'#Input Lists#'!$L$3:$AH$833,5,FALSE)," ")</f>
        <v xml:space="preserve"> </v>
      </c>
      <c r="Z120" s="206" t="str">
        <f>IFERROR(VLOOKUP(AT120,'#Input Lists#'!$L$3:$AH$833,9,FALSE)," ")</f>
        <v xml:space="preserve"> </v>
      </c>
      <c r="AA120" s="119" t="s">
        <v>1527</v>
      </c>
      <c r="AB120" s="120"/>
      <c r="AC120" s="123"/>
      <c r="AD120" s="123"/>
      <c r="AE120" s="123"/>
      <c r="AF120" s="123"/>
      <c r="AG120" s="123"/>
      <c r="AH120" s="123"/>
      <c r="AI120" s="123"/>
      <c r="AJ120" s="123"/>
      <c r="AK120" s="123"/>
      <c r="AL120" s="123"/>
      <c r="AM120" s="123"/>
      <c r="AN120" s="123"/>
      <c r="AO120" s="123"/>
      <c r="AP120" s="120"/>
      <c r="AQ120" s="125" t="str">
        <f>IFERROR(VLOOKUP(G120,'#Location List#'!$C$3:$D$150,2,FALSE),"")</f>
        <v/>
      </c>
      <c r="AR120" s="125" t="str">
        <f>IFERROR(VLOOKUP(F120,'#Location List#'!$Q$3:$R$1154,2,FALSE),"")</f>
        <v/>
      </c>
      <c r="AS120" s="125" t="str">
        <f>IFERROR(VLOOKUP(V120,'#Input Lists#'!$B$3:$D$46,3,FALSE),"")</f>
        <v/>
      </c>
      <c r="AT120" s="125" t="str">
        <f>IFERROR(VLOOKUP(CONCATENATE(V120," ",W120),'#Input Lists#'!$K$3:$L$827,2,FALSE),"")</f>
        <v/>
      </c>
      <c r="AU120" s="125">
        <f>IFERROR(VLOOKUP(AA120,'#Input Lists#'!$BU$3:$BV$8,2,FALSE),"")</f>
        <v>1</v>
      </c>
      <c r="AV120" s="118" t="str">
        <f>IFERROR(VLOOKUP(AB120,'#Input Lists#'!$BO$3:$BP$9,2,FALSE),"")</f>
        <v/>
      </c>
      <c r="AW120" s="118">
        <f>IFERROR(VLOOKUP(AC120,'#Input Lists#'!$BL$3:$BM$7,2,FALSE),"")</f>
        <v>1</v>
      </c>
      <c r="AX120" s="52" t="e">
        <f>VLOOKUP(AQ120,'#Location List#'!$D$3:$K$150,4,FALSE)</f>
        <v>#N/A</v>
      </c>
      <c r="AY120" s="273" t="e">
        <f>VLOOKUP(AX120,'#Location List#'!$Z$3:$AA$13,2,FALSE)</f>
        <v>#N/A</v>
      </c>
      <c r="AZ120" s="126" t="e">
        <f>VLOOKUP($AT120,'#Input Lists#'!$L$3:$S$1033,6,FALSE)</f>
        <v>#N/A</v>
      </c>
      <c r="BA120" s="239" t="e">
        <f>VLOOKUP($AT120,'#Input Lists#'!$L$3:$S$833,7,FALSE)</f>
        <v>#N/A</v>
      </c>
      <c r="BB120" s="239" t="e">
        <f>VLOOKUP($AT120,'#Input Lists#'!$L$3:$S$833,8,FALSE)</f>
        <v>#N/A</v>
      </c>
      <c r="BC120" s="91" t="str">
        <f t="shared" si="14"/>
        <v/>
      </c>
      <c r="BD120" s="91" t="str">
        <f t="shared" si="15"/>
        <v/>
      </c>
      <c r="BE120" s="15" t="str">
        <f t="shared" si="16"/>
        <v/>
      </c>
      <c r="BF120" s="92" t="str">
        <f t="shared" si="17"/>
        <v>No Sighting Date</v>
      </c>
    </row>
    <row r="121" spans="1:58" x14ac:dyDescent="0.25">
      <c r="A121" s="118">
        <v>116</v>
      </c>
      <c r="B121" s="119"/>
      <c r="C121" s="120"/>
      <c r="D121" s="121"/>
      <c r="E121" s="121"/>
      <c r="F121" s="236"/>
      <c r="G121" s="122" t="str">
        <f>IFERROR(VLOOKUP(F121,'#Location List#'!$U$3:$V$1154,2,FALSE),"")</f>
        <v/>
      </c>
      <c r="H121" s="120"/>
      <c r="I121" s="120"/>
      <c r="J121" s="120"/>
      <c r="K121" s="120"/>
      <c r="L121" s="120"/>
      <c r="M121" s="120"/>
      <c r="N121" s="120"/>
      <c r="O121" s="120"/>
      <c r="P121" s="120"/>
      <c r="Q121" s="120"/>
      <c r="R121" s="120"/>
      <c r="S121" s="120"/>
      <c r="T121" s="205">
        <f t="shared" si="12"/>
        <v>0</v>
      </c>
      <c r="U121" s="205">
        <f t="shared" si="13"/>
        <v>0</v>
      </c>
      <c r="V121" s="210"/>
      <c r="W121" s="210"/>
      <c r="X121" s="23" t="str">
        <f>IFERROR(VLOOKUP(AT121,'#Input Lists#'!$L$3:$AH$833,3,FALSE)," ")</f>
        <v xml:space="preserve"> </v>
      </c>
      <c r="Y121" s="23" t="str">
        <f>IFERROR(VLOOKUP(AT121,'#Input Lists#'!$L$3:$AH$833,5,FALSE)," ")</f>
        <v xml:space="preserve"> </v>
      </c>
      <c r="Z121" s="206" t="str">
        <f>IFERROR(VLOOKUP(AT121,'#Input Lists#'!$L$3:$AH$833,9,FALSE)," ")</f>
        <v xml:space="preserve"> </v>
      </c>
      <c r="AA121" s="119" t="s">
        <v>1527</v>
      </c>
      <c r="AB121" s="120"/>
      <c r="AC121" s="123"/>
      <c r="AD121" s="123"/>
      <c r="AE121" s="123"/>
      <c r="AF121" s="123"/>
      <c r="AG121" s="123"/>
      <c r="AH121" s="123"/>
      <c r="AI121" s="123"/>
      <c r="AJ121" s="123"/>
      <c r="AK121" s="123"/>
      <c r="AL121" s="123"/>
      <c r="AM121" s="123"/>
      <c r="AN121" s="123"/>
      <c r="AO121" s="123"/>
      <c r="AP121" s="120"/>
      <c r="AQ121" s="125" t="str">
        <f>IFERROR(VLOOKUP(G121,'#Location List#'!$C$3:$D$150,2,FALSE),"")</f>
        <v/>
      </c>
      <c r="AR121" s="125" t="str">
        <f>IFERROR(VLOOKUP(F121,'#Location List#'!$Q$3:$R$1154,2,FALSE),"")</f>
        <v/>
      </c>
      <c r="AS121" s="125" t="str">
        <f>IFERROR(VLOOKUP(V121,'#Input Lists#'!$B$3:$D$46,3,FALSE),"")</f>
        <v/>
      </c>
      <c r="AT121" s="125" t="str">
        <f>IFERROR(VLOOKUP(CONCATENATE(V121," ",W121),'#Input Lists#'!$K$3:$L$827,2,FALSE),"")</f>
        <v/>
      </c>
      <c r="AU121" s="125">
        <f>IFERROR(VLOOKUP(AA121,'#Input Lists#'!$BU$3:$BV$8,2,FALSE),"")</f>
        <v>1</v>
      </c>
      <c r="AV121" s="118" t="str">
        <f>IFERROR(VLOOKUP(AB121,'#Input Lists#'!$BO$3:$BP$9,2,FALSE),"")</f>
        <v/>
      </c>
      <c r="AW121" s="118">
        <f>IFERROR(VLOOKUP(AC121,'#Input Lists#'!$BL$3:$BM$7,2,FALSE),"")</f>
        <v>1</v>
      </c>
      <c r="AX121" s="52" t="e">
        <f>VLOOKUP(AQ121,'#Location List#'!$D$3:$K$150,4,FALSE)</f>
        <v>#N/A</v>
      </c>
      <c r="AY121" s="273" t="e">
        <f>VLOOKUP(AX121,'#Location List#'!$Z$3:$AA$13,2,FALSE)</f>
        <v>#N/A</v>
      </c>
      <c r="AZ121" s="126" t="e">
        <f>VLOOKUP($AT121,'#Input Lists#'!$L$3:$S$1033,6,FALSE)</f>
        <v>#N/A</v>
      </c>
      <c r="BA121" s="239" t="e">
        <f>VLOOKUP($AT121,'#Input Lists#'!$L$3:$S$833,7,FALSE)</f>
        <v>#N/A</v>
      </c>
      <c r="BB121" s="239" t="e">
        <f>VLOOKUP($AT121,'#Input Lists#'!$L$3:$S$833,8,FALSE)</f>
        <v>#N/A</v>
      </c>
      <c r="BC121" s="91" t="str">
        <f t="shared" si="14"/>
        <v/>
      </c>
      <c r="BD121" s="91" t="str">
        <f t="shared" si="15"/>
        <v/>
      </c>
      <c r="BE121" s="15" t="str">
        <f t="shared" si="16"/>
        <v/>
      </c>
      <c r="BF121" s="92" t="str">
        <f t="shared" si="17"/>
        <v>No Sighting Date</v>
      </c>
    </row>
    <row r="122" spans="1:58" x14ac:dyDescent="0.25">
      <c r="A122" s="118">
        <v>117</v>
      </c>
      <c r="B122" s="119"/>
      <c r="C122" s="120"/>
      <c r="D122" s="121"/>
      <c r="E122" s="121"/>
      <c r="F122" s="236"/>
      <c r="G122" s="122" t="str">
        <f>IFERROR(VLOOKUP(F122,'#Location List#'!$U$3:$V$1154,2,FALSE),"")</f>
        <v/>
      </c>
      <c r="H122" s="120"/>
      <c r="I122" s="120"/>
      <c r="J122" s="120"/>
      <c r="K122" s="120"/>
      <c r="L122" s="120"/>
      <c r="M122" s="120"/>
      <c r="N122" s="120"/>
      <c r="O122" s="120"/>
      <c r="P122" s="120"/>
      <c r="Q122" s="120"/>
      <c r="R122" s="120"/>
      <c r="S122" s="120"/>
      <c r="T122" s="205">
        <f t="shared" si="12"/>
        <v>0</v>
      </c>
      <c r="U122" s="205">
        <f t="shared" si="13"/>
        <v>0</v>
      </c>
      <c r="V122" s="210"/>
      <c r="W122" s="210"/>
      <c r="X122" s="23" t="str">
        <f>IFERROR(VLOOKUP(AT122,'#Input Lists#'!$L$3:$AH$833,3,FALSE)," ")</f>
        <v xml:space="preserve"> </v>
      </c>
      <c r="Y122" s="23" t="str">
        <f>IFERROR(VLOOKUP(AT122,'#Input Lists#'!$L$3:$AH$833,5,FALSE)," ")</f>
        <v xml:space="preserve"> </v>
      </c>
      <c r="Z122" s="206" t="str">
        <f>IFERROR(VLOOKUP(AT122,'#Input Lists#'!$L$3:$AH$833,9,FALSE)," ")</f>
        <v xml:space="preserve"> </v>
      </c>
      <c r="AA122" s="119" t="s">
        <v>1527</v>
      </c>
      <c r="AB122" s="120"/>
      <c r="AC122" s="123"/>
      <c r="AD122" s="123"/>
      <c r="AE122" s="123"/>
      <c r="AF122" s="123"/>
      <c r="AG122" s="123"/>
      <c r="AH122" s="123"/>
      <c r="AI122" s="123"/>
      <c r="AJ122" s="123"/>
      <c r="AK122" s="123"/>
      <c r="AL122" s="123"/>
      <c r="AM122" s="123"/>
      <c r="AN122" s="123"/>
      <c r="AO122" s="123"/>
      <c r="AP122" s="120"/>
      <c r="AQ122" s="125" t="str">
        <f>IFERROR(VLOOKUP(G122,'#Location List#'!$C$3:$D$150,2,FALSE),"")</f>
        <v/>
      </c>
      <c r="AR122" s="125" t="str">
        <f>IFERROR(VLOOKUP(F122,'#Location List#'!$Q$3:$R$1154,2,FALSE),"")</f>
        <v/>
      </c>
      <c r="AS122" s="125" t="str">
        <f>IFERROR(VLOOKUP(V122,'#Input Lists#'!$B$3:$D$46,3,FALSE),"")</f>
        <v/>
      </c>
      <c r="AT122" s="125" t="str">
        <f>IFERROR(VLOOKUP(CONCATENATE(V122," ",W122),'#Input Lists#'!$K$3:$L$827,2,FALSE),"")</f>
        <v/>
      </c>
      <c r="AU122" s="125">
        <f>IFERROR(VLOOKUP(AA122,'#Input Lists#'!$BU$3:$BV$8,2,FALSE),"")</f>
        <v>1</v>
      </c>
      <c r="AV122" s="118" t="str">
        <f>IFERROR(VLOOKUP(AB122,'#Input Lists#'!$BO$3:$BP$9,2,FALSE),"")</f>
        <v/>
      </c>
      <c r="AW122" s="118">
        <f>IFERROR(VLOOKUP(AC122,'#Input Lists#'!$BL$3:$BM$7,2,FALSE),"")</f>
        <v>1</v>
      </c>
      <c r="AX122" s="52" t="e">
        <f>VLOOKUP(AQ122,'#Location List#'!$D$3:$K$150,4,FALSE)</f>
        <v>#N/A</v>
      </c>
      <c r="AY122" s="273" t="e">
        <f>VLOOKUP(AX122,'#Location List#'!$Z$3:$AA$13,2,FALSE)</f>
        <v>#N/A</v>
      </c>
      <c r="AZ122" s="126" t="e">
        <f>VLOOKUP($AT122,'#Input Lists#'!$L$3:$S$1033,6,FALSE)</f>
        <v>#N/A</v>
      </c>
      <c r="BA122" s="239" t="e">
        <f>VLOOKUP($AT122,'#Input Lists#'!$L$3:$S$833,7,FALSE)</f>
        <v>#N/A</v>
      </c>
      <c r="BB122" s="239" t="e">
        <f>VLOOKUP($AT122,'#Input Lists#'!$L$3:$S$833,8,FALSE)</f>
        <v>#N/A</v>
      </c>
      <c r="BC122" s="91" t="str">
        <f t="shared" si="14"/>
        <v/>
      </c>
      <c r="BD122" s="91" t="str">
        <f t="shared" si="15"/>
        <v/>
      </c>
      <c r="BE122" s="15" t="str">
        <f t="shared" si="16"/>
        <v/>
      </c>
      <c r="BF122" s="92" t="str">
        <f t="shared" si="17"/>
        <v>No Sighting Date</v>
      </c>
    </row>
    <row r="123" spans="1:58" x14ac:dyDescent="0.25">
      <c r="A123" s="118">
        <v>118</v>
      </c>
      <c r="B123" s="119"/>
      <c r="C123" s="120"/>
      <c r="D123" s="121"/>
      <c r="E123" s="121"/>
      <c r="F123" s="236"/>
      <c r="G123" s="122" t="str">
        <f>IFERROR(VLOOKUP(F123,'#Location List#'!$U$3:$V$1154,2,FALSE),"")</f>
        <v/>
      </c>
      <c r="H123" s="120"/>
      <c r="I123" s="120"/>
      <c r="J123" s="120"/>
      <c r="K123" s="120"/>
      <c r="L123" s="120"/>
      <c r="M123" s="120"/>
      <c r="N123" s="120"/>
      <c r="O123" s="120"/>
      <c r="P123" s="120"/>
      <c r="Q123" s="120"/>
      <c r="R123" s="120"/>
      <c r="S123" s="120"/>
      <c r="T123" s="205">
        <f t="shared" si="12"/>
        <v>0</v>
      </c>
      <c r="U123" s="205">
        <f t="shared" si="13"/>
        <v>0</v>
      </c>
      <c r="V123" s="210"/>
      <c r="W123" s="210"/>
      <c r="X123" s="23" t="str">
        <f>IFERROR(VLOOKUP(AT123,'#Input Lists#'!$L$3:$AH$833,3,FALSE)," ")</f>
        <v xml:space="preserve"> </v>
      </c>
      <c r="Y123" s="23" t="str">
        <f>IFERROR(VLOOKUP(AT123,'#Input Lists#'!$L$3:$AH$833,5,FALSE)," ")</f>
        <v xml:space="preserve"> </v>
      </c>
      <c r="Z123" s="206" t="str">
        <f>IFERROR(VLOOKUP(AT123,'#Input Lists#'!$L$3:$AH$833,9,FALSE)," ")</f>
        <v xml:space="preserve"> </v>
      </c>
      <c r="AA123" s="119" t="s">
        <v>1527</v>
      </c>
      <c r="AB123" s="120"/>
      <c r="AC123" s="123"/>
      <c r="AD123" s="123"/>
      <c r="AE123" s="123"/>
      <c r="AF123" s="123"/>
      <c r="AG123" s="123"/>
      <c r="AH123" s="123"/>
      <c r="AI123" s="123"/>
      <c r="AJ123" s="123"/>
      <c r="AK123" s="123"/>
      <c r="AL123" s="123"/>
      <c r="AM123" s="123"/>
      <c r="AN123" s="123"/>
      <c r="AO123" s="123"/>
      <c r="AP123" s="120"/>
      <c r="AQ123" s="125" t="str">
        <f>IFERROR(VLOOKUP(G123,'#Location List#'!$C$3:$D$150,2,FALSE),"")</f>
        <v/>
      </c>
      <c r="AR123" s="125" t="str">
        <f>IFERROR(VLOOKUP(F123,'#Location List#'!$Q$3:$R$1154,2,FALSE),"")</f>
        <v/>
      </c>
      <c r="AS123" s="125" t="str">
        <f>IFERROR(VLOOKUP(V123,'#Input Lists#'!$B$3:$D$46,3,FALSE),"")</f>
        <v/>
      </c>
      <c r="AT123" s="125" t="str">
        <f>IFERROR(VLOOKUP(CONCATENATE(V123," ",W123),'#Input Lists#'!$K$3:$L$827,2,FALSE),"")</f>
        <v/>
      </c>
      <c r="AU123" s="125">
        <f>IFERROR(VLOOKUP(AA123,'#Input Lists#'!$BU$3:$BV$8,2,FALSE),"")</f>
        <v>1</v>
      </c>
      <c r="AV123" s="118" t="str">
        <f>IFERROR(VLOOKUP(AB123,'#Input Lists#'!$BO$3:$BP$9,2,FALSE),"")</f>
        <v/>
      </c>
      <c r="AW123" s="118">
        <f>IFERROR(VLOOKUP(AC123,'#Input Lists#'!$BL$3:$BM$7,2,FALSE),"")</f>
        <v>1</v>
      </c>
      <c r="AX123" s="52" t="e">
        <f>VLOOKUP(AQ123,'#Location List#'!$D$3:$K$150,4,FALSE)</f>
        <v>#N/A</v>
      </c>
      <c r="AY123" s="273" t="e">
        <f>VLOOKUP(AX123,'#Location List#'!$Z$3:$AA$13,2,FALSE)</f>
        <v>#N/A</v>
      </c>
      <c r="AZ123" s="126" t="e">
        <f>VLOOKUP($AT123,'#Input Lists#'!$L$3:$S$1033,6,FALSE)</f>
        <v>#N/A</v>
      </c>
      <c r="BA123" s="239" t="e">
        <f>VLOOKUP($AT123,'#Input Lists#'!$L$3:$S$833,7,FALSE)</f>
        <v>#N/A</v>
      </c>
      <c r="BB123" s="239" t="e">
        <f>VLOOKUP($AT123,'#Input Lists#'!$L$3:$S$833,8,FALSE)</f>
        <v>#N/A</v>
      </c>
      <c r="BC123" s="91" t="str">
        <f t="shared" si="14"/>
        <v/>
      </c>
      <c r="BD123" s="91" t="str">
        <f t="shared" si="15"/>
        <v/>
      </c>
      <c r="BE123" s="15" t="str">
        <f t="shared" si="16"/>
        <v/>
      </c>
      <c r="BF123" s="92" t="str">
        <f t="shared" si="17"/>
        <v>No Sighting Date</v>
      </c>
    </row>
    <row r="124" spans="1:58" x14ac:dyDescent="0.25">
      <c r="A124" s="118">
        <v>119</v>
      </c>
      <c r="B124" s="119"/>
      <c r="C124" s="120"/>
      <c r="D124" s="121"/>
      <c r="E124" s="121"/>
      <c r="F124" s="236"/>
      <c r="G124" s="122" t="str">
        <f>IFERROR(VLOOKUP(F124,'#Location List#'!$U$3:$V$1154,2,FALSE),"")</f>
        <v/>
      </c>
      <c r="H124" s="120"/>
      <c r="I124" s="120"/>
      <c r="J124" s="120"/>
      <c r="K124" s="120"/>
      <c r="L124" s="120"/>
      <c r="M124" s="120"/>
      <c r="N124" s="120"/>
      <c r="O124" s="120"/>
      <c r="P124" s="120"/>
      <c r="Q124" s="120"/>
      <c r="R124" s="120"/>
      <c r="S124" s="120"/>
      <c r="T124" s="205">
        <f t="shared" si="12"/>
        <v>0</v>
      </c>
      <c r="U124" s="205">
        <f t="shared" si="13"/>
        <v>0</v>
      </c>
      <c r="V124" s="210"/>
      <c r="W124" s="210"/>
      <c r="X124" s="23" t="str">
        <f>IFERROR(VLOOKUP(AT124,'#Input Lists#'!$L$3:$AH$833,3,FALSE)," ")</f>
        <v xml:space="preserve"> </v>
      </c>
      <c r="Y124" s="23" t="str">
        <f>IFERROR(VLOOKUP(AT124,'#Input Lists#'!$L$3:$AH$833,5,FALSE)," ")</f>
        <v xml:space="preserve"> </v>
      </c>
      <c r="Z124" s="206" t="str">
        <f>IFERROR(VLOOKUP(AT124,'#Input Lists#'!$L$3:$AH$833,9,FALSE)," ")</f>
        <v xml:space="preserve"> </v>
      </c>
      <c r="AA124" s="119" t="s">
        <v>1527</v>
      </c>
      <c r="AB124" s="120"/>
      <c r="AC124" s="123"/>
      <c r="AD124" s="123"/>
      <c r="AE124" s="123"/>
      <c r="AF124" s="123"/>
      <c r="AG124" s="123"/>
      <c r="AH124" s="123"/>
      <c r="AI124" s="123"/>
      <c r="AJ124" s="123"/>
      <c r="AK124" s="123"/>
      <c r="AL124" s="123"/>
      <c r="AM124" s="123"/>
      <c r="AN124" s="123"/>
      <c r="AO124" s="123"/>
      <c r="AP124" s="120"/>
      <c r="AQ124" s="125" t="str">
        <f>IFERROR(VLOOKUP(G124,'#Location List#'!$C$3:$D$150,2,FALSE),"")</f>
        <v/>
      </c>
      <c r="AR124" s="125" t="str">
        <f>IFERROR(VLOOKUP(F124,'#Location List#'!$Q$3:$R$1154,2,FALSE),"")</f>
        <v/>
      </c>
      <c r="AS124" s="125" t="str">
        <f>IFERROR(VLOOKUP(V124,'#Input Lists#'!$B$3:$D$46,3,FALSE),"")</f>
        <v/>
      </c>
      <c r="AT124" s="125" t="str">
        <f>IFERROR(VLOOKUP(CONCATENATE(V124," ",W124),'#Input Lists#'!$K$3:$L$827,2,FALSE),"")</f>
        <v/>
      </c>
      <c r="AU124" s="125">
        <f>IFERROR(VLOOKUP(AA124,'#Input Lists#'!$BU$3:$BV$8,2,FALSE),"")</f>
        <v>1</v>
      </c>
      <c r="AV124" s="118" t="str">
        <f>IFERROR(VLOOKUP(AB124,'#Input Lists#'!$BO$3:$BP$9,2,FALSE),"")</f>
        <v/>
      </c>
      <c r="AW124" s="118">
        <f>IFERROR(VLOOKUP(AC124,'#Input Lists#'!$BL$3:$BM$7,2,FALSE),"")</f>
        <v>1</v>
      </c>
      <c r="AX124" s="52" t="e">
        <f>VLOOKUP(AQ124,'#Location List#'!$D$3:$K$150,4,FALSE)</f>
        <v>#N/A</v>
      </c>
      <c r="AY124" s="273" t="e">
        <f>VLOOKUP(AX124,'#Location List#'!$Z$3:$AA$13,2,FALSE)</f>
        <v>#N/A</v>
      </c>
      <c r="AZ124" s="126" t="e">
        <f>VLOOKUP($AT124,'#Input Lists#'!$L$3:$S$1033,6,FALSE)</f>
        <v>#N/A</v>
      </c>
      <c r="BA124" s="239" t="e">
        <f>VLOOKUP($AT124,'#Input Lists#'!$L$3:$S$833,7,FALSE)</f>
        <v>#N/A</v>
      </c>
      <c r="BB124" s="239" t="e">
        <f>VLOOKUP($AT124,'#Input Lists#'!$L$3:$S$833,8,FALSE)</f>
        <v>#N/A</v>
      </c>
      <c r="BC124" s="91" t="str">
        <f t="shared" si="14"/>
        <v/>
      </c>
      <c r="BD124" s="91" t="str">
        <f t="shared" si="15"/>
        <v/>
      </c>
      <c r="BE124" s="15" t="str">
        <f t="shared" si="16"/>
        <v/>
      </c>
      <c r="BF124" s="92" t="str">
        <f t="shared" si="17"/>
        <v>No Sighting Date</v>
      </c>
    </row>
    <row r="125" spans="1:58" x14ac:dyDescent="0.25">
      <c r="A125" s="118">
        <v>120</v>
      </c>
      <c r="B125" s="119"/>
      <c r="C125" s="120"/>
      <c r="D125" s="121"/>
      <c r="E125" s="121"/>
      <c r="F125" s="236"/>
      <c r="G125" s="122" t="str">
        <f>IFERROR(VLOOKUP(F125,'#Location List#'!$U$3:$V$1154,2,FALSE),"")</f>
        <v/>
      </c>
      <c r="H125" s="120"/>
      <c r="I125" s="120"/>
      <c r="J125" s="120"/>
      <c r="K125" s="120"/>
      <c r="L125" s="120"/>
      <c r="M125" s="120"/>
      <c r="N125" s="120"/>
      <c r="O125" s="120"/>
      <c r="P125" s="120"/>
      <c r="Q125" s="120"/>
      <c r="R125" s="120"/>
      <c r="S125" s="120"/>
      <c r="T125" s="205">
        <f t="shared" si="12"/>
        <v>0</v>
      </c>
      <c r="U125" s="205">
        <f t="shared" si="13"/>
        <v>0</v>
      </c>
      <c r="V125" s="210"/>
      <c r="W125" s="210"/>
      <c r="X125" s="23" t="str">
        <f>IFERROR(VLOOKUP(AT125,'#Input Lists#'!$L$3:$AH$833,3,FALSE)," ")</f>
        <v xml:space="preserve"> </v>
      </c>
      <c r="Y125" s="23" t="str">
        <f>IFERROR(VLOOKUP(AT125,'#Input Lists#'!$L$3:$AH$833,5,FALSE)," ")</f>
        <v xml:space="preserve"> </v>
      </c>
      <c r="Z125" s="206" t="str">
        <f>IFERROR(VLOOKUP(AT125,'#Input Lists#'!$L$3:$AH$833,9,FALSE)," ")</f>
        <v xml:space="preserve"> </v>
      </c>
      <c r="AA125" s="119" t="s">
        <v>1527</v>
      </c>
      <c r="AB125" s="120"/>
      <c r="AC125" s="123"/>
      <c r="AD125" s="123"/>
      <c r="AE125" s="123"/>
      <c r="AF125" s="123"/>
      <c r="AG125" s="123"/>
      <c r="AH125" s="123"/>
      <c r="AI125" s="123"/>
      <c r="AJ125" s="123"/>
      <c r="AK125" s="123"/>
      <c r="AL125" s="123"/>
      <c r="AM125" s="123"/>
      <c r="AN125" s="123"/>
      <c r="AO125" s="123"/>
      <c r="AP125" s="120"/>
      <c r="AQ125" s="125" t="str">
        <f>IFERROR(VLOOKUP(G125,'#Location List#'!$C$3:$D$150,2,FALSE),"")</f>
        <v/>
      </c>
      <c r="AR125" s="125" t="str">
        <f>IFERROR(VLOOKUP(F125,'#Location List#'!$Q$3:$R$1154,2,FALSE),"")</f>
        <v/>
      </c>
      <c r="AS125" s="125" t="str">
        <f>IFERROR(VLOOKUP(V125,'#Input Lists#'!$B$3:$D$46,3,FALSE),"")</f>
        <v/>
      </c>
      <c r="AT125" s="125" t="str">
        <f>IFERROR(VLOOKUP(CONCATENATE(V125," ",W125),'#Input Lists#'!$K$3:$L$827,2,FALSE),"")</f>
        <v/>
      </c>
      <c r="AU125" s="125">
        <f>IFERROR(VLOOKUP(AA125,'#Input Lists#'!$BU$3:$BV$8,2,FALSE),"")</f>
        <v>1</v>
      </c>
      <c r="AV125" s="118" t="str">
        <f>IFERROR(VLOOKUP(AB125,'#Input Lists#'!$BO$3:$BP$9,2,FALSE),"")</f>
        <v/>
      </c>
      <c r="AW125" s="118">
        <f>IFERROR(VLOOKUP(AC125,'#Input Lists#'!$BL$3:$BM$7,2,FALSE),"")</f>
        <v>1</v>
      </c>
      <c r="AX125" s="52" t="e">
        <f>VLOOKUP(AQ125,'#Location List#'!$D$3:$K$150,4,FALSE)</f>
        <v>#N/A</v>
      </c>
      <c r="AY125" s="273" t="e">
        <f>VLOOKUP(AX125,'#Location List#'!$Z$3:$AA$13,2,FALSE)</f>
        <v>#N/A</v>
      </c>
      <c r="AZ125" s="126" t="e">
        <f>VLOOKUP($AT125,'#Input Lists#'!$L$3:$S$1033,6,FALSE)</f>
        <v>#N/A</v>
      </c>
      <c r="BA125" s="239" t="e">
        <f>VLOOKUP($AT125,'#Input Lists#'!$L$3:$S$833,7,FALSE)</f>
        <v>#N/A</v>
      </c>
      <c r="BB125" s="239" t="e">
        <f>VLOOKUP($AT125,'#Input Lists#'!$L$3:$S$833,8,FALSE)</f>
        <v>#N/A</v>
      </c>
      <c r="BC125" s="91" t="str">
        <f t="shared" si="14"/>
        <v/>
      </c>
      <c r="BD125" s="91" t="str">
        <f t="shared" si="15"/>
        <v/>
      </c>
      <c r="BE125" s="15" t="str">
        <f t="shared" si="16"/>
        <v/>
      </c>
      <c r="BF125" s="92" t="str">
        <f t="shared" si="17"/>
        <v>No Sighting Date</v>
      </c>
    </row>
    <row r="126" spans="1:58" x14ac:dyDescent="0.25">
      <c r="A126" s="118">
        <v>121</v>
      </c>
      <c r="B126" s="119"/>
      <c r="C126" s="120"/>
      <c r="D126" s="121"/>
      <c r="E126" s="121"/>
      <c r="F126" s="236"/>
      <c r="G126" s="122" t="str">
        <f>IFERROR(VLOOKUP(F126,'#Location List#'!$U$3:$V$1154,2,FALSE),"")</f>
        <v/>
      </c>
      <c r="H126" s="120"/>
      <c r="I126" s="120"/>
      <c r="J126" s="120"/>
      <c r="K126" s="120"/>
      <c r="L126" s="120"/>
      <c r="M126" s="120"/>
      <c r="N126" s="120"/>
      <c r="O126" s="120"/>
      <c r="P126" s="120"/>
      <c r="Q126" s="120"/>
      <c r="R126" s="120"/>
      <c r="S126" s="120"/>
      <c r="T126" s="205">
        <f t="shared" si="12"/>
        <v>0</v>
      </c>
      <c r="U126" s="205">
        <f t="shared" si="13"/>
        <v>0</v>
      </c>
      <c r="V126" s="210"/>
      <c r="W126" s="210"/>
      <c r="X126" s="23" t="str">
        <f>IFERROR(VLOOKUP(AT126,'#Input Lists#'!$L$3:$AH$833,3,FALSE)," ")</f>
        <v xml:space="preserve"> </v>
      </c>
      <c r="Y126" s="23" t="str">
        <f>IFERROR(VLOOKUP(AT126,'#Input Lists#'!$L$3:$AH$833,5,FALSE)," ")</f>
        <v xml:space="preserve"> </v>
      </c>
      <c r="Z126" s="206" t="str">
        <f>IFERROR(VLOOKUP(AT126,'#Input Lists#'!$L$3:$AH$833,9,FALSE)," ")</f>
        <v xml:space="preserve"> </v>
      </c>
      <c r="AA126" s="119" t="s">
        <v>1527</v>
      </c>
      <c r="AB126" s="120"/>
      <c r="AC126" s="123"/>
      <c r="AD126" s="123"/>
      <c r="AE126" s="123"/>
      <c r="AF126" s="123"/>
      <c r="AG126" s="123"/>
      <c r="AH126" s="123"/>
      <c r="AI126" s="123"/>
      <c r="AJ126" s="123"/>
      <c r="AK126" s="123"/>
      <c r="AL126" s="123"/>
      <c r="AM126" s="123"/>
      <c r="AN126" s="123"/>
      <c r="AO126" s="123"/>
      <c r="AP126" s="120"/>
      <c r="AQ126" s="125" t="str">
        <f>IFERROR(VLOOKUP(G126,'#Location List#'!$C$3:$D$150,2,FALSE),"")</f>
        <v/>
      </c>
      <c r="AR126" s="125" t="str">
        <f>IFERROR(VLOOKUP(F126,'#Location List#'!$Q$3:$R$1154,2,FALSE),"")</f>
        <v/>
      </c>
      <c r="AS126" s="125" t="str">
        <f>IFERROR(VLOOKUP(V126,'#Input Lists#'!$B$3:$D$46,3,FALSE),"")</f>
        <v/>
      </c>
      <c r="AT126" s="125" t="str">
        <f>IFERROR(VLOOKUP(CONCATENATE(V126," ",W126),'#Input Lists#'!$K$3:$L$827,2,FALSE),"")</f>
        <v/>
      </c>
      <c r="AU126" s="125">
        <f>IFERROR(VLOOKUP(AA126,'#Input Lists#'!$BU$3:$BV$8,2,FALSE),"")</f>
        <v>1</v>
      </c>
      <c r="AV126" s="118" t="str">
        <f>IFERROR(VLOOKUP(AB126,'#Input Lists#'!$BO$3:$BP$9,2,FALSE),"")</f>
        <v/>
      </c>
      <c r="AW126" s="118">
        <f>IFERROR(VLOOKUP(AC126,'#Input Lists#'!$BL$3:$BM$7,2,FALSE),"")</f>
        <v>1</v>
      </c>
      <c r="AX126" s="52" t="e">
        <f>VLOOKUP(AQ126,'#Location List#'!$D$3:$K$150,4,FALSE)</f>
        <v>#N/A</v>
      </c>
      <c r="AY126" s="273" t="e">
        <f>VLOOKUP(AX126,'#Location List#'!$Z$3:$AA$13,2,FALSE)</f>
        <v>#N/A</v>
      </c>
      <c r="AZ126" s="126" t="e">
        <f>VLOOKUP($AT126,'#Input Lists#'!$L$3:$S$1033,6,FALSE)</f>
        <v>#N/A</v>
      </c>
      <c r="BA126" s="239" t="e">
        <f>VLOOKUP($AT126,'#Input Lists#'!$L$3:$S$833,7,FALSE)</f>
        <v>#N/A</v>
      </c>
      <c r="BB126" s="239" t="e">
        <f>VLOOKUP($AT126,'#Input Lists#'!$L$3:$S$833,8,FALSE)</f>
        <v>#N/A</v>
      </c>
      <c r="BC126" s="91" t="str">
        <f t="shared" si="14"/>
        <v/>
      </c>
      <c r="BD126" s="91" t="str">
        <f t="shared" si="15"/>
        <v/>
      </c>
      <c r="BE126" s="15" t="str">
        <f t="shared" si="16"/>
        <v/>
      </c>
      <c r="BF126" s="92" t="str">
        <f t="shared" si="17"/>
        <v>No Sighting Date</v>
      </c>
    </row>
    <row r="127" spans="1:58" x14ac:dyDescent="0.25">
      <c r="A127" s="118">
        <v>122</v>
      </c>
      <c r="B127" s="119"/>
      <c r="C127" s="120"/>
      <c r="D127" s="121"/>
      <c r="E127" s="121"/>
      <c r="F127" s="236"/>
      <c r="G127" s="122" t="str">
        <f>IFERROR(VLOOKUP(F127,'#Location List#'!$U$3:$V$1154,2,FALSE),"")</f>
        <v/>
      </c>
      <c r="H127" s="120"/>
      <c r="I127" s="120"/>
      <c r="J127" s="120"/>
      <c r="K127" s="120"/>
      <c r="L127" s="120"/>
      <c r="M127" s="120"/>
      <c r="N127" s="120"/>
      <c r="O127" s="120"/>
      <c r="P127" s="120"/>
      <c r="Q127" s="120"/>
      <c r="R127" s="120"/>
      <c r="S127" s="120"/>
      <c r="T127" s="205">
        <f t="shared" si="12"/>
        <v>0</v>
      </c>
      <c r="U127" s="205">
        <f t="shared" si="13"/>
        <v>0</v>
      </c>
      <c r="V127" s="210"/>
      <c r="W127" s="210"/>
      <c r="X127" s="23" t="str">
        <f>IFERROR(VLOOKUP(AT127,'#Input Lists#'!$L$3:$AH$833,3,FALSE)," ")</f>
        <v xml:space="preserve"> </v>
      </c>
      <c r="Y127" s="23" t="str">
        <f>IFERROR(VLOOKUP(AT127,'#Input Lists#'!$L$3:$AH$833,5,FALSE)," ")</f>
        <v xml:space="preserve"> </v>
      </c>
      <c r="Z127" s="206" t="str">
        <f>IFERROR(VLOOKUP(AT127,'#Input Lists#'!$L$3:$AH$833,9,FALSE)," ")</f>
        <v xml:space="preserve"> </v>
      </c>
      <c r="AA127" s="119" t="s">
        <v>1527</v>
      </c>
      <c r="AB127" s="120"/>
      <c r="AC127" s="123"/>
      <c r="AD127" s="123"/>
      <c r="AE127" s="123"/>
      <c r="AF127" s="123"/>
      <c r="AG127" s="123"/>
      <c r="AH127" s="123"/>
      <c r="AI127" s="123"/>
      <c r="AJ127" s="123"/>
      <c r="AK127" s="123"/>
      <c r="AL127" s="123"/>
      <c r="AM127" s="123"/>
      <c r="AN127" s="123"/>
      <c r="AO127" s="123"/>
      <c r="AP127" s="120"/>
      <c r="AQ127" s="125" t="str">
        <f>IFERROR(VLOOKUP(G127,'#Location List#'!$C$3:$D$150,2,FALSE),"")</f>
        <v/>
      </c>
      <c r="AR127" s="125" t="str">
        <f>IFERROR(VLOOKUP(F127,'#Location List#'!$Q$3:$R$1154,2,FALSE),"")</f>
        <v/>
      </c>
      <c r="AS127" s="125" t="str">
        <f>IFERROR(VLOOKUP(V127,'#Input Lists#'!$B$3:$D$46,3,FALSE),"")</f>
        <v/>
      </c>
      <c r="AT127" s="125" t="str">
        <f>IFERROR(VLOOKUP(CONCATENATE(V127," ",W127),'#Input Lists#'!$K$3:$L$827,2,FALSE),"")</f>
        <v/>
      </c>
      <c r="AU127" s="125">
        <f>IFERROR(VLOOKUP(AA127,'#Input Lists#'!$BU$3:$BV$8,2,FALSE),"")</f>
        <v>1</v>
      </c>
      <c r="AV127" s="118" t="str">
        <f>IFERROR(VLOOKUP(AB127,'#Input Lists#'!$BO$3:$BP$9,2,FALSE),"")</f>
        <v/>
      </c>
      <c r="AW127" s="118">
        <f>IFERROR(VLOOKUP(AC127,'#Input Lists#'!$BL$3:$BM$7,2,FALSE),"")</f>
        <v>1</v>
      </c>
      <c r="AX127" s="52" t="e">
        <f>VLOOKUP(AQ127,'#Location List#'!$D$3:$K$150,4,FALSE)</f>
        <v>#N/A</v>
      </c>
      <c r="AY127" s="273" t="e">
        <f>VLOOKUP(AX127,'#Location List#'!$Z$3:$AA$13,2,FALSE)</f>
        <v>#N/A</v>
      </c>
      <c r="AZ127" s="126" t="e">
        <f>VLOOKUP($AT127,'#Input Lists#'!$L$3:$S$1033,6,FALSE)</f>
        <v>#N/A</v>
      </c>
      <c r="BA127" s="239" t="e">
        <f>VLOOKUP($AT127,'#Input Lists#'!$L$3:$S$833,7,FALSE)</f>
        <v>#N/A</v>
      </c>
      <c r="BB127" s="239" t="e">
        <f>VLOOKUP($AT127,'#Input Lists#'!$L$3:$S$833,8,FALSE)</f>
        <v>#N/A</v>
      </c>
      <c r="BC127" s="91" t="str">
        <f t="shared" si="14"/>
        <v/>
      </c>
      <c r="BD127" s="91" t="str">
        <f t="shared" si="15"/>
        <v/>
      </c>
      <c r="BE127" s="15" t="str">
        <f t="shared" si="16"/>
        <v/>
      </c>
      <c r="BF127" s="92" t="str">
        <f t="shared" si="17"/>
        <v>No Sighting Date</v>
      </c>
    </row>
    <row r="128" spans="1:58" x14ac:dyDescent="0.25">
      <c r="A128" s="118">
        <v>123</v>
      </c>
      <c r="B128" s="119"/>
      <c r="C128" s="120"/>
      <c r="D128" s="121"/>
      <c r="E128" s="121"/>
      <c r="F128" s="236"/>
      <c r="G128" s="122" t="str">
        <f>IFERROR(VLOOKUP(F128,'#Location List#'!$U$3:$V$1154,2,FALSE),"")</f>
        <v/>
      </c>
      <c r="H128" s="120"/>
      <c r="I128" s="120"/>
      <c r="J128" s="120"/>
      <c r="K128" s="120"/>
      <c r="L128" s="120"/>
      <c r="M128" s="120"/>
      <c r="N128" s="120"/>
      <c r="O128" s="120"/>
      <c r="P128" s="120"/>
      <c r="Q128" s="120"/>
      <c r="R128" s="120"/>
      <c r="S128" s="120"/>
      <c r="T128" s="205">
        <f t="shared" si="12"/>
        <v>0</v>
      </c>
      <c r="U128" s="205">
        <f t="shared" si="13"/>
        <v>0</v>
      </c>
      <c r="V128" s="210"/>
      <c r="W128" s="210"/>
      <c r="X128" s="23" t="str">
        <f>IFERROR(VLOOKUP(AT128,'#Input Lists#'!$L$3:$AH$833,3,FALSE)," ")</f>
        <v xml:space="preserve"> </v>
      </c>
      <c r="Y128" s="23" t="str">
        <f>IFERROR(VLOOKUP(AT128,'#Input Lists#'!$L$3:$AH$833,5,FALSE)," ")</f>
        <v xml:space="preserve"> </v>
      </c>
      <c r="Z128" s="206" t="str">
        <f>IFERROR(VLOOKUP(AT128,'#Input Lists#'!$L$3:$AH$833,9,FALSE)," ")</f>
        <v xml:space="preserve"> </v>
      </c>
      <c r="AA128" s="119" t="s">
        <v>1527</v>
      </c>
      <c r="AB128" s="120"/>
      <c r="AC128" s="123"/>
      <c r="AD128" s="123"/>
      <c r="AE128" s="123"/>
      <c r="AF128" s="123"/>
      <c r="AG128" s="123"/>
      <c r="AH128" s="123"/>
      <c r="AI128" s="123"/>
      <c r="AJ128" s="123"/>
      <c r="AK128" s="123"/>
      <c r="AL128" s="123"/>
      <c r="AM128" s="123"/>
      <c r="AN128" s="123"/>
      <c r="AO128" s="123"/>
      <c r="AP128" s="120"/>
      <c r="AQ128" s="125" t="str">
        <f>IFERROR(VLOOKUP(G128,'#Location List#'!$C$3:$D$150,2,FALSE),"")</f>
        <v/>
      </c>
      <c r="AR128" s="125" t="str">
        <f>IFERROR(VLOOKUP(F128,'#Location List#'!$Q$3:$R$1154,2,FALSE),"")</f>
        <v/>
      </c>
      <c r="AS128" s="125" t="str">
        <f>IFERROR(VLOOKUP(V128,'#Input Lists#'!$B$3:$D$46,3,FALSE),"")</f>
        <v/>
      </c>
      <c r="AT128" s="125" t="str">
        <f>IFERROR(VLOOKUP(CONCATENATE(V128," ",W128),'#Input Lists#'!$K$3:$L$827,2,FALSE),"")</f>
        <v/>
      </c>
      <c r="AU128" s="125">
        <f>IFERROR(VLOOKUP(AA128,'#Input Lists#'!$BU$3:$BV$8,2,FALSE),"")</f>
        <v>1</v>
      </c>
      <c r="AV128" s="118" t="str">
        <f>IFERROR(VLOOKUP(AB128,'#Input Lists#'!$BO$3:$BP$9,2,FALSE),"")</f>
        <v/>
      </c>
      <c r="AW128" s="118">
        <f>IFERROR(VLOOKUP(AC128,'#Input Lists#'!$BL$3:$BM$7,2,FALSE),"")</f>
        <v>1</v>
      </c>
      <c r="AX128" s="52" t="e">
        <f>VLOOKUP(AQ128,'#Location List#'!$D$3:$K$150,4,FALSE)</f>
        <v>#N/A</v>
      </c>
      <c r="AY128" s="273" t="e">
        <f>VLOOKUP(AX128,'#Location List#'!$Z$3:$AA$13,2,FALSE)</f>
        <v>#N/A</v>
      </c>
      <c r="AZ128" s="126" t="e">
        <f>VLOOKUP($AT128,'#Input Lists#'!$L$3:$S$1033,6,FALSE)</f>
        <v>#N/A</v>
      </c>
      <c r="BA128" s="239" t="e">
        <f>VLOOKUP($AT128,'#Input Lists#'!$L$3:$S$833,7,FALSE)</f>
        <v>#N/A</v>
      </c>
      <c r="BB128" s="239" t="e">
        <f>VLOOKUP($AT128,'#Input Lists#'!$L$3:$S$833,8,FALSE)</f>
        <v>#N/A</v>
      </c>
      <c r="BC128" s="91" t="str">
        <f t="shared" si="14"/>
        <v/>
      </c>
      <c r="BD128" s="91" t="str">
        <f t="shared" si="15"/>
        <v/>
      </c>
      <c r="BE128" s="15" t="str">
        <f t="shared" si="16"/>
        <v/>
      </c>
      <c r="BF128" s="92" t="str">
        <f t="shared" si="17"/>
        <v>No Sighting Date</v>
      </c>
    </row>
    <row r="129" spans="1:58" x14ac:dyDescent="0.25">
      <c r="A129" s="118">
        <v>124</v>
      </c>
      <c r="B129" s="119"/>
      <c r="C129" s="120"/>
      <c r="D129" s="121"/>
      <c r="E129" s="121"/>
      <c r="F129" s="236"/>
      <c r="G129" s="122" t="str">
        <f>IFERROR(VLOOKUP(F129,'#Location List#'!$U$3:$V$1154,2,FALSE),"")</f>
        <v/>
      </c>
      <c r="H129" s="120"/>
      <c r="I129" s="120"/>
      <c r="J129" s="120"/>
      <c r="K129" s="120"/>
      <c r="L129" s="120"/>
      <c r="M129" s="120"/>
      <c r="N129" s="120"/>
      <c r="O129" s="120"/>
      <c r="P129" s="120"/>
      <c r="Q129" s="120"/>
      <c r="R129" s="120"/>
      <c r="S129" s="120"/>
      <c r="T129" s="205">
        <f t="shared" si="12"/>
        <v>0</v>
      </c>
      <c r="U129" s="205">
        <f t="shared" si="13"/>
        <v>0</v>
      </c>
      <c r="V129" s="210"/>
      <c r="W129" s="210"/>
      <c r="X129" s="23" t="str">
        <f>IFERROR(VLOOKUP(AT129,'#Input Lists#'!$L$3:$AH$833,3,FALSE)," ")</f>
        <v xml:space="preserve"> </v>
      </c>
      <c r="Y129" s="23" t="str">
        <f>IFERROR(VLOOKUP(AT129,'#Input Lists#'!$L$3:$AH$833,5,FALSE)," ")</f>
        <v xml:space="preserve"> </v>
      </c>
      <c r="Z129" s="206" t="str">
        <f>IFERROR(VLOOKUP(AT129,'#Input Lists#'!$L$3:$AH$833,9,FALSE)," ")</f>
        <v xml:space="preserve"> </v>
      </c>
      <c r="AA129" s="119" t="s">
        <v>1527</v>
      </c>
      <c r="AB129" s="120"/>
      <c r="AC129" s="123"/>
      <c r="AD129" s="123"/>
      <c r="AE129" s="123"/>
      <c r="AF129" s="123"/>
      <c r="AG129" s="123"/>
      <c r="AH129" s="123"/>
      <c r="AI129" s="123"/>
      <c r="AJ129" s="123"/>
      <c r="AK129" s="123"/>
      <c r="AL129" s="123"/>
      <c r="AM129" s="123"/>
      <c r="AN129" s="123"/>
      <c r="AO129" s="123"/>
      <c r="AP129" s="120"/>
      <c r="AQ129" s="125" t="str">
        <f>IFERROR(VLOOKUP(G129,'#Location List#'!$C$3:$D$150,2,FALSE),"")</f>
        <v/>
      </c>
      <c r="AR129" s="125" t="str">
        <f>IFERROR(VLOOKUP(F129,'#Location List#'!$Q$3:$R$1154,2,FALSE),"")</f>
        <v/>
      </c>
      <c r="AS129" s="125" t="str">
        <f>IFERROR(VLOOKUP(V129,'#Input Lists#'!$B$3:$D$46,3,FALSE),"")</f>
        <v/>
      </c>
      <c r="AT129" s="125" t="str">
        <f>IFERROR(VLOOKUP(CONCATENATE(V129," ",W129),'#Input Lists#'!$K$3:$L$827,2,FALSE),"")</f>
        <v/>
      </c>
      <c r="AU129" s="125">
        <f>IFERROR(VLOOKUP(AA129,'#Input Lists#'!$BU$3:$BV$8,2,FALSE),"")</f>
        <v>1</v>
      </c>
      <c r="AV129" s="118" t="str">
        <f>IFERROR(VLOOKUP(AB129,'#Input Lists#'!$BO$3:$BP$9,2,FALSE),"")</f>
        <v/>
      </c>
      <c r="AW129" s="118">
        <f>IFERROR(VLOOKUP(AC129,'#Input Lists#'!$BL$3:$BM$7,2,FALSE),"")</f>
        <v>1</v>
      </c>
      <c r="AX129" s="52" t="e">
        <f>VLOOKUP(AQ129,'#Location List#'!$D$3:$K$150,4,FALSE)</f>
        <v>#N/A</v>
      </c>
      <c r="AY129" s="273" t="e">
        <f>VLOOKUP(AX129,'#Location List#'!$Z$3:$AA$13,2,FALSE)</f>
        <v>#N/A</v>
      </c>
      <c r="AZ129" s="126" t="e">
        <f>VLOOKUP($AT129,'#Input Lists#'!$L$3:$S$1033,6,FALSE)</f>
        <v>#N/A</v>
      </c>
      <c r="BA129" s="239" t="e">
        <f>VLOOKUP($AT129,'#Input Lists#'!$L$3:$S$833,7,FALSE)</f>
        <v>#N/A</v>
      </c>
      <c r="BB129" s="239" t="e">
        <f>VLOOKUP($AT129,'#Input Lists#'!$L$3:$S$833,8,FALSE)</f>
        <v>#N/A</v>
      </c>
      <c r="BC129" s="91" t="str">
        <f t="shared" si="14"/>
        <v/>
      </c>
      <c r="BD129" s="91" t="str">
        <f t="shared" si="15"/>
        <v/>
      </c>
      <c r="BE129" s="15" t="str">
        <f t="shared" si="16"/>
        <v/>
      </c>
      <c r="BF129" s="92" t="str">
        <f t="shared" si="17"/>
        <v>No Sighting Date</v>
      </c>
    </row>
    <row r="130" spans="1:58" x14ac:dyDescent="0.25">
      <c r="A130" s="118">
        <v>125</v>
      </c>
      <c r="B130" s="119"/>
      <c r="C130" s="120"/>
      <c r="D130" s="121"/>
      <c r="E130" s="121"/>
      <c r="F130" s="236"/>
      <c r="G130" s="122" t="str">
        <f>IFERROR(VLOOKUP(F130,'#Location List#'!$U$3:$V$1154,2,FALSE),"")</f>
        <v/>
      </c>
      <c r="H130" s="120"/>
      <c r="I130" s="120"/>
      <c r="J130" s="120"/>
      <c r="K130" s="120"/>
      <c r="L130" s="120"/>
      <c r="M130" s="120"/>
      <c r="N130" s="120"/>
      <c r="O130" s="120"/>
      <c r="P130" s="120"/>
      <c r="Q130" s="120"/>
      <c r="R130" s="120"/>
      <c r="S130" s="120"/>
      <c r="T130" s="205">
        <f t="shared" si="12"/>
        <v>0</v>
      </c>
      <c r="U130" s="205">
        <f t="shared" si="13"/>
        <v>0</v>
      </c>
      <c r="V130" s="210"/>
      <c r="W130" s="210"/>
      <c r="X130" s="23" t="str">
        <f>IFERROR(VLOOKUP(AT130,'#Input Lists#'!$L$3:$AH$833,3,FALSE)," ")</f>
        <v xml:space="preserve"> </v>
      </c>
      <c r="Y130" s="23" t="str">
        <f>IFERROR(VLOOKUP(AT130,'#Input Lists#'!$L$3:$AH$833,5,FALSE)," ")</f>
        <v xml:space="preserve"> </v>
      </c>
      <c r="Z130" s="206" t="str">
        <f>IFERROR(VLOOKUP(AT130,'#Input Lists#'!$L$3:$AH$833,9,FALSE)," ")</f>
        <v xml:space="preserve"> </v>
      </c>
      <c r="AA130" s="119" t="s">
        <v>1527</v>
      </c>
      <c r="AB130" s="120"/>
      <c r="AC130" s="123"/>
      <c r="AD130" s="123"/>
      <c r="AE130" s="123"/>
      <c r="AF130" s="123"/>
      <c r="AG130" s="123"/>
      <c r="AH130" s="123"/>
      <c r="AI130" s="123"/>
      <c r="AJ130" s="123"/>
      <c r="AK130" s="123"/>
      <c r="AL130" s="123"/>
      <c r="AM130" s="123"/>
      <c r="AN130" s="123"/>
      <c r="AO130" s="123"/>
      <c r="AP130" s="120"/>
      <c r="AQ130" s="125" t="str">
        <f>IFERROR(VLOOKUP(G130,'#Location List#'!$C$3:$D$150,2,FALSE),"")</f>
        <v/>
      </c>
      <c r="AR130" s="125" t="str">
        <f>IFERROR(VLOOKUP(F130,'#Location List#'!$Q$3:$R$1154,2,FALSE),"")</f>
        <v/>
      </c>
      <c r="AS130" s="125" t="str">
        <f>IFERROR(VLOOKUP(V130,'#Input Lists#'!$B$3:$D$46,3,FALSE),"")</f>
        <v/>
      </c>
      <c r="AT130" s="125" t="str">
        <f>IFERROR(VLOOKUP(CONCATENATE(V130," ",W130),'#Input Lists#'!$K$3:$L$827,2,FALSE),"")</f>
        <v/>
      </c>
      <c r="AU130" s="125">
        <f>IFERROR(VLOOKUP(AA130,'#Input Lists#'!$BU$3:$BV$8,2,FALSE),"")</f>
        <v>1</v>
      </c>
      <c r="AV130" s="118" t="str">
        <f>IFERROR(VLOOKUP(AB130,'#Input Lists#'!$BO$3:$BP$9,2,FALSE),"")</f>
        <v/>
      </c>
      <c r="AW130" s="118">
        <f>IFERROR(VLOOKUP(AC130,'#Input Lists#'!$BL$3:$BM$7,2,FALSE),"")</f>
        <v>1</v>
      </c>
      <c r="AX130" s="52" t="e">
        <f>VLOOKUP(AQ130,'#Location List#'!$D$3:$K$150,4,FALSE)</f>
        <v>#N/A</v>
      </c>
      <c r="AY130" s="273" t="e">
        <f>VLOOKUP(AX130,'#Location List#'!$Z$3:$AA$13,2,FALSE)</f>
        <v>#N/A</v>
      </c>
      <c r="AZ130" s="126" t="e">
        <f>VLOOKUP($AT130,'#Input Lists#'!$L$3:$S$1033,6,FALSE)</f>
        <v>#N/A</v>
      </c>
      <c r="BA130" s="239" t="e">
        <f>VLOOKUP($AT130,'#Input Lists#'!$L$3:$S$833,7,FALSE)</f>
        <v>#N/A</v>
      </c>
      <c r="BB130" s="239" t="e">
        <f>VLOOKUP($AT130,'#Input Lists#'!$L$3:$S$833,8,FALSE)</f>
        <v>#N/A</v>
      </c>
      <c r="BC130" s="91" t="str">
        <f t="shared" si="14"/>
        <v/>
      </c>
      <c r="BD130" s="91" t="str">
        <f t="shared" si="15"/>
        <v/>
      </c>
      <c r="BE130" s="15" t="str">
        <f t="shared" si="16"/>
        <v/>
      </c>
      <c r="BF130" s="92" t="str">
        <f t="shared" si="17"/>
        <v>No Sighting Date</v>
      </c>
    </row>
    <row r="131" spans="1:58" x14ac:dyDescent="0.25">
      <c r="A131" s="118">
        <v>126</v>
      </c>
      <c r="B131" s="119"/>
      <c r="C131" s="120"/>
      <c r="D131" s="121"/>
      <c r="E131" s="121"/>
      <c r="F131" s="236"/>
      <c r="G131" s="122" t="str">
        <f>IFERROR(VLOOKUP(F131,'#Location List#'!$U$3:$V$1154,2,FALSE),"")</f>
        <v/>
      </c>
      <c r="H131" s="120"/>
      <c r="I131" s="120"/>
      <c r="J131" s="120"/>
      <c r="K131" s="120"/>
      <c r="L131" s="120"/>
      <c r="M131" s="120"/>
      <c r="N131" s="120"/>
      <c r="O131" s="120"/>
      <c r="P131" s="120"/>
      <c r="Q131" s="120"/>
      <c r="R131" s="120"/>
      <c r="S131" s="120"/>
      <c r="T131" s="205">
        <f t="shared" si="12"/>
        <v>0</v>
      </c>
      <c r="U131" s="205">
        <f t="shared" si="13"/>
        <v>0</v>
      </c>
      <c r="V131" s="210"/>
      <c r="W131" s="210"/>
      <c r="X131" s="23" t="str">
        <f>IFERROR(VLOOKUP(AT131,'#Input Lists#'!$L$3:$AH$833,3,FALSE)," ")</f>
        <v xml:space="preserve"> </v>
      </c>
      <c r="Y131" s="23" t="str">
        <f>IFERROR(VLOOKUP(AT131,'#Input Lists#'!$L$3:$AH$833,5,FALSE)," ")</f>
        <v xml:space="preserve"> </v>
      </c>
      <c r="Z131" s="206" t="str">
        <f>IFERROR(VLOOKUP(AT131,'#Input Lists#'!$L$3:$AH$833,9,FALSE)," ")</f>
        <v xml:space="preserve"> </v>
      </c>
      <c r="AA131" s="119" t="s">
        <v>1527</v>
      </c>
      <c r="AB131" s="120"/>
      <c r="AC131" s="123"/>
      <c r="AD131" s="123"/>
      <c r="AE131" s="123"/>
      <c r="AF131" s="123"/>
      <c r="AG131" s="123"/>
      <c r="AH131" s="123"/>
      <c r="AI131" s="123"/>
      <c r="AJ131" s="123"/>
      <c r="AK131" s="123"/>
      <c r="AL131" s="123"/>
      <c r="AM131" s="123"/>
      <c r="AN131" s="123"/>
      <c r="AO131" s="123"/>
      <c r="AP131" s="120"/>
      <c r="AQ131" s="125" t="str">
        <f>IFERROR(VLOOKUP(G131,'#Location List#'!$C$3:$D$150,2,FALSE),"")</f>
        <v/>
      </c>
      <c r="AR131" s="125" t="str">
        <f>IFERROR(VLOOKUP(F131,'#Location List#'!$Q$3:$R$1154,2,FALSE),"")</f>
        <v/>
      </c>
      <c r="AS131" s="125" t="str">
        <f>IFERROR(VLOOKUP(V131,'#Input Lists#'!$B$3:$D$46,3,FALSE),"")</f>
        <v/>
      </c>
      <c r="AT131" s="125" t="str">
        <f>IFERROR(VLOOKUP(CONCATENATE(V131," ",W131),'#Input Lists#'!$K$3:$L$827,2,FALSE),"")</f>
        <v/>
      </c>
      <c r="AU131" s="125">
        <f>IFERROR(VLOOKUP(AA131,'#Input Lists#'!$BU$3:$BV$8,2,FALSE),"")</f>
        <v>1</v>
      </c>
      <c r="AV131" s="118" t="str">
        <f>IFERROR(VLOOKUP(AB131,'#Input Lists#'!$BO$3:$BP$9,2,FALSE),"")</f>
        <v/>
      </c>
      <c r="AW131" s="118">
        <f>IFERROR(VLOOKUP(AC131,'#Input Lists#'!$BL$3:$BM$7,2,FALSE),"")</f>
        <v>1</v>
      </c>
      <c r="AX131" s="52" t="e">
        <f>VLOOKUP(AQ131,'#Location List#'!$D$3:$K$150,4,FALSE)</f>
        <v>#N/A</v>
      </c>
      <c r="AY131" s="273" t="e">
        <f>VLOOKUP(AX131,'#Location List#'!$Z$3:$AA$13,2,FALSE)</f>
        <v>#N/A</v>
      </c>
      <c r="AZ131" s="126" t="e">
        <f>VLOOKUP($AT131,'#Input Lists#'!$L$3:$S$1033,6,FALSE)</f>
        <v>#N/A</v>
      </c>
      <c r="BA131" s="239" t="e">
        <f>VLOOKUP($AT131,'#Input Lists#'!$L$3:$S$833,7,FALSE)</f>
        <v>#N/A</v>
      </c>
      <c r="BB131" s="239" t="e">
        <f>VLOOKUP($AT131,'#Input Lists#'!$L$3:$S$833,8,FALSE)</f>
        <v>#N/A</v>
      </c>
      <c r="BC131" s="91" t="str">
        <f t="shared" si="14"/>
        <v/>
      </c>
      <c r="BD131" s="91" t="str">
        <f t="shared" si="15"/>
        <v/>
      </c>
      <c r="BE131" s="15" t="str">
        <f t="shared" si="16"/>
        <v/>
      </c>
      <c r="BF131" s="92" t="str">
        <f t="shared" si="17"/>
        <v>No Sighting Date</v>
      </c>
    </row>
    <row r="132" spans="1:58" x14ac:dyDescent="0.25">
      <c r="A132" s="118">
        <v>127</v>
      </c>
      <c r="B132" s="119"/>
      <c r="C132" s="120"/>
      <c r="D132" s="121"/>
      <c r="E132" s="121"/>
      <c r="F132" s="236"/>
      <c r="G132" s="122" t="str">
        <f>IFERROR(VLOOKUP(F132,'#Location List#'!$U$3:$V$1154,2,FALSE),"")</f>
        <v/>
      </c>
      <c r="H132" s="120"/>
      <c r="I132" s="120"/>
      <c r="J132" s="120"/>
      <c r="K132" s="120"/>
      <c r="L132" s="120"/>
      <c r="M132" s="120"/>
      <c r="N132" s="120"/>
      <c r="O132" s="120"/>
      <c r="P132" s="120"/>
      <c r="Q132" s="120"/>
      <c r="R132" s="120"/>
      <c r="S132" s="120"/>
      <c r="T132" s="205">
        <f t="shared" si="12"/>
        <v>0</v>
      </c>
      <c r="U132" s="205">
        <f t="shared" si="13"/>
        <v>0</v>
      </c>
      <c r="V132" s="210"/>
      <c r="W132" s="210"/>
      <c r="X132" s="23" t="str">
        <f>IFERROR(VLOOKUP(AT132,'#Input Lists#'!$L$3:$AH$833,3,FALSE)," ")</f>
        <v xml:space="preserve"> </v>
      </c>
      <c r="Y132" s="23" t="str">
        <f>IFERROR(VLOOKUP(AT132,'#Input Lists#'!$L$3:$AH$833,5,FALSE)," ")</f>
        <v xml:space="preserve"> </v>
      </c>
      <c r="Z132" s="206" t="str">
        <f>IFERROR(VLOOKUP(AT132,'#Input Lists#'!$L$3:$AH$833,9,FALSE)," ")</f>
        <v xml:space="preserve"> </v>
      </c>
      <c r="AA132" s="119" t="s">
        <v>1527</v>
      </c>
      <c r="AB132" s="120"/>
      <c r="AC132" s="123"/>
      <c r="AD132" s="123"/>
      <c r="AE132" s="123"/>
      <c r="AF132" s="123"/>
      <c r="AG132" s="123"/>
      <c r="AH132" s="123"/>
      <c r="AI132" s="123"/>
      <c r="AJ132" s="123"/>
      <c r="AK132" s="123"/>
      <c r="AL132" s="123"/>
      <c r="AM132" s="123"/>
      <c r="AN132" s="123"/>
      <c r="AO132" s="123"/>
      <c r="AP132" s="120"/>
      <c r="AQ132" s="125" t="str">
        <f>IFERROR(VLOOKUP(G132,'#Location List#'!$C$3:$D$150,2,FALSE),"")</f>
        <v/>
      </c>
      <c r="AR132" s="125" t="str">
        <f>IFERROR(VLOOKUP(F132,'#Location List#'!$Q$3:$R$1154,2,FALSE),"")</f>
        <v/>
      </c>
      <c r="AS132" s="125" t="str">
        <f>IFERROR(VLOOKUP(V132,'#Input Lists#'!$B$3:$D$46,3,FALSE),"")</f>
        <v/>
      </c>
      <c r="AT132" s="125" t="str">
        <f>IFERROR(VLOOKUP(CONCATENATE(V132," ",W132),'#Input Lists#'!$K$3:$L$827,2,FALSE),"")</f>
        <v/>
      </c>
      <c r="AU132" s="125">
        <f>IFERROR(VLOOKUP(AA132,'#Input Lists#'!$BU$3:$BV$8,2,FALSE),"")</f>
        <v>1</v>
      </c>
      <c r="AV132" s="118" t="str">
        <f>IFERROR(VLOOKUP(AB132,'#Input Lists#'!$BO$3:$BP$9,2,FALSE),"")</f>
        <v/>
      </c>
      <c r="AW132" s="118">
        <f>IFERROR(VLOOKUP(AC132,'#Input Lists#'!$BL$3:$BM$7,2,FALSE),"")</f>
        <v>1</v>
      </c>
      <c r="AX132" s="52" t="e">
        <f>VLOOKUP(AQ132,'#Location List#'!$D$3:$K$150,4,FALSE)</f>
        <v>#N/A</v>
      </c>
      <c r="AY132" s="273" t="e">
        <f>VLOOKUP(AX132,'#Location List#'!$Z$3:$AA$13,2,FALSE)</f>
        <v>#N/A</v>
      </c>
      <c r="AZ132" s="126" t="e">
        <f>VLOOKUP($AT132,'#Input Lists#'!$L$3:$S$1033,6,FALSE)</f>
        <v>#N/A</v>
      </c>
      <c r="BA132" s="239" t="e">
        <f>VLOOKUP($AT132,'#Input Lists#'!$L$3:$S$833,7,FALSE)</f>
        <v>#N/A</v>
      </c>
      <c r="BB132" s="239" t="e">
        <f>VLOOKUP($AT132,'#Input Lists#'!$L$3:$S$833,8,FALSE)</f>
        <v>#N/A</v>
      </c>
      <c r="BC132" s="91" t="str">
        <f t="shared" si="14"/>
        <v/>
      </c>
      <c r="BD132" s="91" t="str">
        <f t="shared" si="15"/>
        <v/>
      </c>
      <c r="BE132" s="15" t="str">
        <f t="shared" si="16"/>
        <v/>
      </c>
      <c r="BF132" s="92" t="str">
        <f t="shared" si="17"/>
        <v>No Sighting Date</v>
      </c>
    </row>
    <row r="133" spans="1:58" x14ac:dyDescent="0.25">
      <c r="A133" s="118">
        <v>128</v>
      </c>
      <c r="B133" s="119"/>
      <c r="C133" s="120"/>
      <c r="D133" s="121"/>
      <c r="E133" s="121"/>
      <c r="F133" s="236"/>
      <c r="G133" s="122" t="str">
        <f>IFERROR(VLOOKUP(F133,'#Location List#'!$U$3:$V$1154,2,FALSE),"")</f>
        <v/>
      </c>
      <c r="H133" s="120"/>
      <c r="I133" s="120"/>
      <c r="J133" s="120"/>
      <c r="K133" s="120"/>
      <c r="L133" s="120"/>
      <c r="M133" s="120"/>
      <c r="N133" s="120"/>
      <c r="O133" s="120"/>
      <c r="P133" s="120"/>
      <c r="Q133" s="120"/>
      <c r="R133" s="120"/>
      <c r="S133" s="120"/>
      <c r="T133" s="205">
        <f t="shared" si="12"/>
        <v>0</v>
      </c>
      <c r="U133" s="205">
        <f t="shared" si="13"/>
        <v>0</v>
      </c>
      <c r="V133" s="210"/>
      <c r="W133" s="210"/>
      <c r="X133" s="23" t="str">
        <f>IFERROR(VLOOKUP(AT133,'#Input Lists#'!$L$3:$AH$833,3,FALSE)," ")</f>
        <v xml:space="preserve"> </v>
      </c>
      <c r="Y133" s="23" t="str">
        <f>IFERROR(VLOOKUP(AT133,'#Input Lists#'!$L$3:$AH$833,5,FALSE)," ")</f>
        <v xml:space="preserve"> </v>
      </c>
      <c r="Z133" s="206" t="str">
        <f>IFERROR(VLOOKUP(AT133,'#Input Lists#'!$L$3:$AH$833,9,FALSE)," ")</f>
        <v xml:space="preserve"> </v>
      </c>
      <c r="AA133" s="119" t="s">
        <v>1527</v>
      </c>
      <c r="AB133" s="120"/>
      <c r="AC133" s="123"/>
      <c r="AD133" s="123"/>
      <c r="AE133" s="123"/>
      <c r="AF133" s="123"/>
      <c r="AG133" s="123"/>
      <c r="AH133" s="123"/>
      <c r="AI133" s="123"/>
      <c r="AJ133" s="123"/>
      <c r="AK133" s="123"/>
      <c r="AL133" s="123"/>
      <c r="AM133" s="123"/>
      <c r="AN133" s="123"/>
      <c r="AO133" s="123"/>
      <c r="AP133" s="120"/>
      <c r="AQ133" s="125" t="str">
        <f>IFERROR(VLOOKUP(G133,'#Location List#'!$C$3:$D$150,2,FALSE),"")</f>
        <v/>
      </c>
      <c r="AR133" s="125" t="str">
        <f>IFERROR(VLOOKUP(F133,'#Location List#'!$Q$3:$R$1154,2,FALSE),"")</f>
        <v/>
      </c>
      <c r="AS133" s="125" t="str">
        <f>IFERROR(VLOOKUP(V133,'#Input Lists#'!$B$3:$D$46,3,FALSE),"")</f>
        <v/>
      </c>
      <c r="AT133" s="125" t="str">
        <f>IFERROR(VLOOKUP(CONCATENATE(V133," ",W133),'#Input Lists#'!$K$3:$L$827,2,FALSE),"")</f>
        <v/>
      </c>
      <c r="AU133" s="125">
        <f>IFERROR(VLOOKUP(AA133,'#Input Lists#'!$BU$3:$BV$8,2,FALSE),"")</f>
        <v>1</v>
      </c>
      <c r="AV133" s="118" t="str">
        <f>IFERROR(VLOOKUP(AB133,'#Input Lists#'!$BO$3:$BP$9,2,FALSE),"")</f>
        <v/>
      </c>
      <c r="AW133" s="118">
        <f>IFERROR(VLOOKUP(AC133,'#Input Lists#'!$BL$3:$BM$7,2,FALSE),"")</f>
        <v>1</v>
      </c>
      <c r="AX133" s="52" t="e">
        <f>VLOOKUP(AQ133,'#Location List#'!$D$3:$K$150,4,FALSE)</f>
        <v>#N/A</v>
      </c>
      <c r="AY133" s="273" t="e">
        <f>VLOOKUP(AX133,'#Location List#'!$Z$3:$AA$13,2,FALSE)</f>
        <v>#N/A</v>
      </c>
      <c r="AZ133" s="126" t="e">
        <f>VLOOKUP($AT133,'#Input Lists#'!$L$3:$S$1033,6,FALSE)</f>
        <v>#N/A</v>
      </c>
      <c r="BA133" s="239" t="e">
        <f>VLOOKUP($AT133,'#Input Lists#'!$L$3:$S$833,7,FALSE)</f>
        <v>#N/A</v>
      </c>
      <c r="BB133" s="239" t="e">
        <f>VLOOKUP($AT133,'#Input Lists#'!$L$3:$S$833,8,FALSE)</f>
        <v>#N/A</v>
      </c>
      <c r="BC133" s="91" t="str">
        <f t="shared" si="14"/>
        <v/>
      </c>
      <c r="BD133" s="91" t="str">
        <f t="shared" si="15"/>
        <v/>
      </c>
      <c r="BE133" s="15" t="str">
        <f t="shared" si="16"/>
        <v/>
      </c>
      <c r="BF133" s="92" t="str">
        <f t="shared" si="17"/>
        <v>No Sighting Date</v>
      </c>
    </row>
    <row r="134" spans="1:58" x14ac:dyDescent="0.25">
      <c r="A134" s="118">
        <v>129</v>
      </c>
      <c r="B134" s="119"/>
      <c r="C134" s="120"/>
      <c r="D134" s="121"/>
      <c r="E134" s="121"/>
      <c r="F134" s="236"/>
      <c r="G134" s="122" t="str">
        <f>IFERROR(VLOOKUP(F134,'#Location List#'!$U$3:$V$1154,2,FALSE),"")</f>
        <v/>
      </c>
      <c r="H134" s="120"/>
      <c r="I134" s="120"/>
      <c r="J134" s="120"/>
      <c r="K134" s="120"/>
      <c r="L134" s="120"/>
      <c r="M134" s="120"/>
      <c r="N134" s="120"/>
      <c r="O134" s="120"/>
      <c r="P134" s="120"/>
      <c r="Q134" s="120"/>
      <c r="R134" s="120"/>
      <c r="S134" s="120"/>
      <c r="T134" s="205">
        <f t="shared" si="12"/>
        <v>0</v>
      </c>
      <c r="U134" s="205">
        <f t="shared" si="13"/>
        <v>0</v>
      </c>
      <c r="V134" s="210"/>
      <c r="W134" s="210"/>
      <c r="X134" s="23" t="str">
        <f>IFERROR(VLOOKUP(AT134,'#Input Lists#'!$L$3:$AH$833,3,FALSE)," ")</f>
        <v xml:space="preserve"> </v>
      </c>
      <c r="Y134" s="23" t="str">
        <f>IFERROR(VLOOKUP(AT134,'#Input Lists#'!$L$3:$AH$833,5,FALSE)," ")</f>
        <v xml:space="preserve"> </v>
      </c>
      <c r="Z134" s="206" t="str">
        <f>IFERROR(VLOOKUP(AT134,'#Input Lists#'!$L$3:$AH$833,9,FALSE)," ")</f>
        <v xml:space="preserve"> </v>
      </c>
      <c r="AA134" s="119" t="s">
        <v>1527</v>
      </c>
      <c r="AB134" s="120"/>
      <c r="AC134" s="123"/>
      <c r="AD134" s="123"/>
      <c r="AE134" s="123"/>
      <c r="AF134" s="123"/>
      <c r="AG134" s="123"/>
      <c r="AH134" s="123"/>
      <c r="AI134" s="123"/>
      <c r="AJ134" s="123"/>
      <c r="AK134" s="123"/>
      <c r="AL134" s="123"/>
      <c r="AM134" s="123"/>
      <c r="AN134" s="123"/>
      <c r="AO134" s="123"/>
      <c r="AP134" s="120"/>
      <c r="AQ134" s="125" t="str">
        <f>IFERROR(VLOOKUP(G134,'#Location List#'!$C$3:$D$150,2,FALSE),"")</f>
        <v/>
      </c>
      <c r="AR134" s="125" t="str">
        <f>IFERROR(VLOOKUP(F134,'#Location List#'!$Q$3:$R$1154,2,FALSE),"")</f>
        <v/>
      </c>
      <c r="AS134" s="125" t="str">
        <f>IFERROR(VLOOKUP(V134,'#Input Lists#'!$B$3:$D$46,3,FALSE),"")</f>
        <v/>
      </c>
      <c r="AT134" s="125" t="str">
        <f>IFERROR(VLOOKUP(CONCATENATE(V134," ",W134),'#Input Lists#'!$K$3:$L$827,2,FALSE),"")</f>
        <v/>
      </c>
      <c r="AU134" s="125">
        <f>IFERROR(VLOOKUP(AA134,'#Input Lists#'!$BU$3:$BV$8,2,FALSE),"")</f>
        <v>1</v>
      </c>
      <c r="AV134" s="118" t="str">
        <f>IFERROR(VLOOKUP(AB134,'#Input Lists#'!$BO$3:$BP$9,2,FALSE),"")</f>
        <v/>
      </c>
      <c r="AW134" s="118">
        <f>IFERROR(VLOOKUP(AC134,'#Input Lists#'!$BL$3:$BM$7,2,FALSE),"")</f>
        <v>1</v>
      </c>
      <c r="AX134" s="52" t="e">
        <f>VLOOKUP(AQ134,'#Location List#'!$D$3:$K$150,4,FALSE)</f>
        <v>#N/A</v>
      </c>
      <c r="AY134" s="273" t="e">
        <f>VLOOKUP(AX134,'#Location List#'!$Z$3:$AA$13,2,FALSE)</f>
        <v>#N/A</v>
      </c>
      <c r="AZ134" s="126" t="e">
        <f>VLOOKUP($AT134,'#Input Lists#'!$L$3:$S$1033,6,FALSE)</f>
        <v>#N/A</v>
      </c>
      <c r="BA134" s="239" t="e">
        <f>VLOOKUP($AT134,'#Input Lists#'!$L$3:$S$833,7,FALSE)</f>
        <v>#N/A</v>
      </c>
      <c r="BB134" s="239" t="e">
        <f>VLOOKUP($AT134,'#Input Lists#'!$L$3:$S$833,8,FALSE)</f>
        <v>#N/A</v>
      </c>
      <c r="BC134" s="91" t="str">
        <f t="shared" si="14"/>
        <v/>
      </c>
      <c r="BD134" s="91" t="str">
        <f t="shared" si="15"/>
        <v/>
      </c>
      <c r="BE134" s="15" t="str">
        <f t="shared" si="16"/>
        <v/>
      </c>
      <c r="BF134" s="92" t="str">
        <f t="shared" si="17"/>
        <v>No Sighting Date</v>
      </c>
    </row>
    <row r="135" spans="1:58" x14ac:dyDescent="0.25">
      <c r="A135" s="118">
        <v>130</v>
      </c>
      <c r="B135" s="119"/>
      <c r="C135" s="120"/>
      <c r="D135" s="121"/>
      <c r="E135" s="121"/>
      <c r="F135" s="236"/>
      <c r="G135" s="122" t="str">
        <f>IFERROR(VLOOKUP(F135,'#Location List#'!$U$3:$V$1154,2,FALSE),"")</f>
        <v/>
      </c>
      <c r="H135" s="120"/>
      <c r="I135" s="120"/>
      <c r="J135" s="120"/>
      <c r="K135" s="120"/>
      <c r="L135" s="120"/>
      <c r="M135" s="120"/>
      <c r="N135" s="120"/>
      <c r="O135" s="120"/>
      <c r="P135" s="120"/>
      <c r="Q135" s="120"/>
      <c r="R135" s="120"/>
      <c r="S135" s="120"/>
      <c r="T135" s="205">
        <f t="shared" si="12"/>
        <v>0</v>
      </c>
      <c r="U135" s="205">
        <f t="shared" si="13"/>
        <v>0</v>
      </c>
      <c r="V135" s="210"/>
      <c r="W135" s="210"/>
      <c r="X135" s="23" t="str">
        <f>IFERROR(VLOOKUP(AT135,'#Input Lists#'!$L$3:$AH$833,3,FALSE)," ")</f>
        <v xml:space="preserve"> </v>
      </c>
      <c r="Y135" s="23" t="str">
        <f>IFERROR(VLOOKUP(AT135,'#Input Lists#'!$L$3:$AH$833,5,FALSE)," ")</f>
        <v xml:space="preserve"> </v>
      </c>
      <c r="Z135" s="206" t="str">
        <f>IFERROR(VLOOKUP(AT135,'#Input Lists#'!$L$3:$AH$833,9,FALSE)," ")</f>
        <v xml:space="preserve"> </v>
      </c>
      <c r="AA135" s="119" t="s">
        <v>1527</v>
      </c>
      <c r="AB135" s="120"/>
      <c r="AC135" s="123"/>
      <c r="AD135" s="123"/>
      <c r="AE135" s="123"/>
      <c r="AF135" s="123"/>
      <c r="AG135" s="123"/>
      <c r="AH135" s="123"/>
      <c r="AI135" s="123"/>
      <c r="AJ135" s="123"/>
      <c r="AK135" s="123"/>
      <c r="AL135" s="123"/>
      <c r="AM135" s="123"/>
      <c r="AN135" s="123"/>
      <c r="AO135" s="123"/>
      <c r="AP135" s="120"/>
      <c r="AQ135" s="125" t="str">
        <f>IFERROR(VLOOKUP(G135,'#Location List#'!$C$3:$D$150,2,FALSE),"")</f>
        <v/>
      </c>
      <c r="AR135" s="125" t="str">
        <f>IFERROR(VLOOKUP(F135,'#Location List#'!$Q$3:$R$1154,2,FALSE),"")</f>
        <v/>
      </c>
      <c r="AS135" s="125" t="str">
        <f>IFERROR(VLOOKUP(V135,'#Input Lists#'!$B$3:$D$46,3,FALSE),"")</f>
        <v/>
      </c>
      <c r="AT135" s="125" t="str">
        <f>IFERROR(VLOOKUP(CONCATENATE(V135," ",W135),'#Input Lists#'!$K$3:$L$827,2,FALSE),"")</f>
        <v/>
      </c>
      <c r="AU135" s="125">
        <f>IFERROR(VLOOKUP(AA135,'#Input Lists#'!$BU$3:$BV$8,2,FALSE),"")</f>
        <v>1</v>
      </c>
      <c r="AV135" s="118" t="str">
        <f>IFERROR(VLOOKUP(AB135,'#Input Lists#'!$BO$3:$BP$9,2,FALSE),"")</f>
        <v/>
      </c>
      <c r="AW135" s="118">
        <f>IFERROR(VLOOKUP(AC135,'#Input Lists#'!$BL$3:$BM$7,2,FALSE),"")</f>
        <v>1</v>
      </c>
      <c r="AX135" s="52" t="e">
        <f>VLOOKUP(AQ135,'#Location List#'!$D$3:$K$150,4,FALSE)</f>
        <v>#N/A</v>
      </c>
      <c r="AY135" s="273" t="e">
        <f>VLOOKUP(AX135,'#Location List#'!$Z$3:$AA$13,2,FALSE)</f>
        <v>#N/A</v>
      </c>
      <c r="AZ135" s="126" t="e">
        <f>VLOOKUP($AT135,'#Input Lists#'!$L$3:$S$1033,6,FALSE)</f>
        <v>#N/A</v>
      </c>
      <c r="BA135" s="239" t="e">
        <f>VLOOKUP($AT135,'#Input Lists#'!$L$3:$S$833,7,FALSE)</f>
        <v>#N/A</v>
      </c>
      <c r="BB135" s="239" t="e">
        <f>VLOOKUP($AT135,'#Input Lists#'!$L$3:$S$833,8,FALSE)</f>
        <v>#N/A</v>
      </c>
      <c r="BC135" s="91" t="str">
        <f t="shared" si="14"/>
        <v/>
      </c>
      <c r="BD135" s="91" t="str">
        <f t="shared" si="15"/>
        <v/>
      </c>
      <c r="BE135" s="15" t="str">
        <f t="shared" si="16"/>
        <v/>
      </c>
      <c r="BF135" s="92" t="str">
        <f t="shared" si="17"/>
        <v>No Sighting Date</v>
      </c>
    </row>
    <row r="136" spans="1:58" x14ac:dyDescent="0.25">
      <c r="A136" s="118">
        <v>131</v>
      </c>
      <c r="B136" s="119"/>
      <c r="C136" s="120"/>
      <c r="D136" s="121"/>
      <c r="E136" s="121"/>
      <c r="F136" s="236"/>
      <c r="G136" s="122" t="str">
        <f>IFERROR(VLOOKUP(F136,'#Location List#'!$U$3:$V$1154,2,FALSE),"")</f>
        <v/>
      </c>
      <c r="H136" s="120"/>
      <c r="I136" s="120"/>
      <c r="J136" s="120"/>
      <c r="K136" s="120"/>
      <c r="L136" s="120"/>
      <c r="M136" s="120"/>
      <c r="N136" s="120"/>
      <c r="O136" s="120"/>
      <c r="P136" s="120"/>
      <c r="Q136" s="120"/>
      <c r="R136" s="120"/>
      <c r="S136" s="120"/>
      <c r="T136" s="205">
        <f t="shared" si="12"/>
        <v>0</v>
      </c>
      <c r="U136" s="205">
        <f t="shared" si="13"/>
        <v>0</v>
      </c>
      <c r="V136" s="210"/>
      <c r="W136" s="210"/>
      <c r="X136" s="23" t="str">
        <f>IFERROR(VLOOKUP(AT136,'#Input Lists#'!$L$3:$AH$833,3,FALSE)," ")</f>
        <v xml:space="preserve"> </v>
      </c>
      <c r="Y136" s="23" t="str">
        <f>IFERROR(VLOOKUP(AT136,'#Input Lists#'!$L$3:$AH$833,5,FALSE)," ")</f>
        <v xml:space="preserve"> </v>
      </c>
      <c r="Z136" s="206" t="str">
        <f>IFERROR(VLOOKUP(AT136,'#Input Lists#'!$L$3:$AH$833,9,FALSE)," ")</f>
        <v xml:space="preserve"> </v>
      </c>
      <c r="AA136" s="119" t="s">
        <v>1527</v>
      </c>
      <c r="AB136" s="120"/>
      <c r="AC136" s="123"/>
      <c r="AD136" s="123"/>
      <c r="AE136" s="123"/>
      <c r="AF136" s="123"/>
      <c r="AG136" s="123"/>
      <c r="AH136" s="123"/>
      <c r="AI136" s="123"/>
      <c r="AJ136" s="123"/>
      <c r="AK136" s="123"/>
      <c r="AL136" s="123"/>
      <c r="AM136" s="123"/>
      <c r="AN136" s="123"/>
      <c r="AO136" s="123"/>
      <c r="AP136" s="120"/>
      <c r="AQ136" s="125" t="str">
        <f>IFERROR(VLOOKUP(G136,'#Location List#'!$C$3:$D$150,2,FALSE),"")</f>
        <v/>
      </c>
      <c r="AR136" s="125" t="str">
        <f>IFERROR(VLOOKUP(F136,'#Location List#'!$Q$3:$R$1154,2,FALSE),"")</f>
        <v/>
      </c>
      <c r="AS136" s="125" t="str">
        <f>IFERROR(VLOOKUP(V136,'#Input Lists#'!$B$3:$D$46,3,FALSE),"")</f>
        <v/>
      </c>
      <c r="AT136" s="125" t="str">
        <f>IFERROR(VLOOKUP(CONCATENATE(V136," ",W136),'#Input Lists#'!$K$3:$L$827,2,FALSE),"")</f>
        <v/>
      </c>
      <c r="AU136" s="125">
        <f>IFERROR(VLOOKUP(AA136,'#Input Lists#'!$BU$3:$BV$8,2,FALSE),"")</f>
        <v>1</v>
      </c>
      <c r="AV136" s="118" t="str">
        <f>IFERROR(VLOOKUP(AB136,'#Input Lists#'!$BO$3:$BP$9,2,FALSE),"")</f>
        <v/>
      </c>
      <c r="AW136" s="118">
        <f>IFERROR(VLOOKUP(AC136,'#Input Lists#'!$BL$3:$BM$7,2,FALSE),"")</f>
        <v>1</v>
      </c>
      <c r="AX136" s="52" t="e">
        <f>VLOOKUP(AQ136,'#Location List#'!$D$3:$K$150,4,FALSE)</f>
        <v>#N/A</v>
      </c>
      <c r="AY136" s="273" t="e">
        <f>VLOOKUP(AX136,'#Location List#'!$Z$3:$AA$13,2,FALSE)</f>
        <v>#N/A</v>
      </c>
      <c r="AZ136" s="126" t="e">
        <f>VLOOKUP($AT136,'#Input Lists#'!$L$3:$S$1033,6,FALSE)</f>
        <v>#N/A</v>
      </c>
      <c r="BA136" s="239" t="e">
        <f>VLOOKUP($AT136,'#Input Lists#'!$L$3:$S$833,7,FALSE)</f>
        <v>#N/A</v>
      </c>
      <c r="BB136" s="239" t="e">
        <f>VLOOKUP($AT136,'#Input Lists#'!$L$3:$S$833,8,FALSE)</f>
        <v>#N/A</v>
      </c>
      <c r="BC136" s="91" t="str">
        <f t="shared" si="14"/>
        <v/>
      </c>
      <c r="BD136" s="91" t="str">
        <f t="shared" si="15"/>
        <v/>
      </c>
      <c r="BE136" s="15" t="str">
        <f t="shared" si="16"/>
        <v/>
      </c>
      <c r="BF136" s="92" t="str">
        <f t="shared" si="17"/>
        <v>No Sighting Date</v>
      </c>
    </row>
    <row r="137" spans="1:58" x14ac:dyDescent="0.25">
      <c r="A137" s="118">
        <v>132</v>
      </c>
      <c r="B137" s="119"/>
      <c r="C137" s="120"/>
      <c r="D137" s="121"/>
      <c r="E137" s="121"/>
      <c r="F137" s="236"/>
      <c r="G137" s="122" t="str">
        <f>IFERROR(VLOOKUP(F137,'#Location List#'!$U$3:$V$1154,2,FALSE),"")</f>
        <v/>
      </c>
      <c r="H137" s="120"/>
      <c r="I137" s="120"/>
      <c r="J137" s="120"/>
      <c r="K137" s="120"/>
      <c r="L137" s="120"/>
      <c r="M137" s="120"/>
      <c r="N137" s="120"/>
      <c r="O137" s="120"/>
      <c r="P137" s="120"/>
      <c r="Q137" s="120"/>
      <c r="R137" s="120"/>
      <c r="S137" s="120"/>
      <c r="T137" s="205">
        <f t="shared" si="12"/>
        <v>0</v>
      </c>
      <c r="U137" s="205">
        <f t="shared" si="13"/>
        <v>0</v>
      </c>
      <c r="V137" s="210"/>
      <c r="W137" s="210"/>
      <c r="X137" s="23" t="str">
        <f>IFERROR(VLOOKUP(AT137,'#Input Lists#'!$L$3:$AH$833,3,FALSE)," ")</f>
        <v xml:space="preserve"> </v>
      </c>
      <c r="Y137" s="23" t="str">
        <f>IFERROR(VLOOKUP(AT137,'#Input Lists#'!$L$3:$AH$833,5,FALSE)," ")</f>
        <v xml:space="preserve"> </v>
      </c>
      <c r="Z137" s="206" t="str">
        <f>IFERROR(VLOOKUP(AT137,'#Input Lists#'!$L$3:$AH$833,9,FALSE)," ")</f>
        <v xml:space="preserve"> </v>
      </c>
      <c r="AA137" s="119" t="s">
        <v>1527</v>
      </c>
      <c r="AB137" s="120"/>
      <c r="AC137" s="123"/>
      <c r="AD137" s="123"/>
      <c r="AE137" s="123"/>
      <c r="AF137" s="123"/>
      <c r="AG137" s="123"/>
      <c r="AH137" s="123"/>
      <c r="AI137" s="123"/>
      <c r="AJ137" s="123"/>
      <c r="AK137" s="123"/>
      <c r="AL137" s="123"/>
      <c r="AM137" s="123"/>
      <c r="AN137" s="123"/>
      <c r="AO137" s="123"/>
      <c r="AP137" s="120"/>
      <c r="AQ137" s="125" t="str">
        <f>IFERROR(VLOOKUP(G137,'#Location List#'!$C$3:$D$150,2,FALSE),"")</f>
        <v/>
      </c>
      <c r="AR137" s="125" t="str">
        <f>IFERROR(VLOOKUP(F137,'#Location List#'!$Q$3:$R$1154,2,FALSE),"")</f>
        <v/>
      </c>
      <c r="AS137" s="125" t="str">
        <f>IFERROR(VLOOKUP(V137,'#Input Lists#'!$B$3:$D$46,3,FALSE),"")</f>
        <v/>
      </c>
      <c r="AT137" s="125" t="str">
        <f>IFERROR(VLOOKUP(CONCATENATE(V137," ",W137),'#Input Lists#'!$K$3:$L$827,2,FALSE),"")</f>
        <v/>
      </c>
      <c r="AU137" s="125">
        <f>IFERROR(VLOOKUP(AA137,'#Input Lists#'!$BU$3:$BV$8,2,FALSE),"")</f>
        <v>1</v>
      </c>
      <c r="AV137" s="118" t="str">
        <f>IFERROR(VLOOKUP(AB137,'#Input Lists#'!$BO$3:$BP$9,2,FALSE),"")</f>
        <v/>
      </c>
      <c r="AW137" s="118">
        <f>IFERROR(VLOOKUP(AC137,'#Input Lists#'!$BL$3:$BM$7,2,FALSE),"")</f>
        <v>1</v>
      </c>
      <c r="AX137" s="52" t="e">
        <f>VLOOKUP(AQ137,'#Location List#'!$D$3:$K$150,4,FALSE)</f>
        <v>#N/A</v>
      </c>
      <c r="AY137" s="273" t="e">
        <f>VLOOKUP(AX137,'#Location List#'!$Z$3:$AA$13,2,FALSE)</f>
        <v>#N/A</v>
      </c>
      <c r="AZ137" s="126" t="e">
        <f>VLOOKUP($AT137,'#Input Lists#'!$L$3:$S$1033,6,FALSE)</f>
        <v>#N/A</v>
      </c>
      <c r="BA137" s="239" t="e">
        <f>VLOOKUP($AT137,'#Input Lists#'!$L$3:$S$833,7,FALSE)</f>
        <v>#N/A</v>
      </c>
      <c r="BB137" s="239" t="e">
        <f>VLOOKUP($AT137,'#Input Lists#'!$L$3:$S$833,8,FALSE)</f>
        <v>#N/A</v>
      </c>
      <c r="BC137" s="91" t="str">
        <f t="shared" si="14"/>
        <v/>
      </c>
      <c r="BD137" s="91" t="str">
        <f t="shared" si="15"/>
        <v/>
      </c>
      <c r="BE137" s="15" t="str">
        <f t="shared" si="16"/>
        <v/>
      </c>
      <c r="BF137" s="92" t="str">
        <f t="shared" si="17"/>
        <v>No Sighting Date</v>
      </c>
    </row>
    <row r="138" spans="1:58" x14ac:dyDescent="0.25">
      <c r="A138" s="118">
        <v>133</v>
      </c>
      <c r="B138" s="119"/>
      <c r="C138" s="120"/>
      <c r="D138" s="121"/>
      <c r="E138" s="121"/>
      <c r="F138" s="236"/>
      <c r="G138" s="122" t="str">
        <f>IFERROR(VLOOKUP(F138,'#Location List#'!$U$3:$V$1154,2,FALSE),"")</f>
        <v/>
      </c>
      <c r="H138" s="120"/>
      <c r="I138" s="120"/>
      <c r="J138" s="120"/>
      <c r="K138" s="120"/>
      <c r="L138" s="120"/>
      <c r="M138" s="120"/>
      <c r="N138" s="120"/>
      <c r="O138" s="120"/>
      <c r="P138" s="120"/>
      <c r="Q138" s="120"/>
      <c r="R138" s="120"/>
      <c r="S138" s="120"/>
      <c r="T138" s="205">
        <f t="shared" si="12"/>
        <v>0</v>
      </c>
      <c r="U138" s="205">
        <f t="shared" si="13"/>
        <v>0</v>
      </c>
      <c r="V138" s="210"/>
      <c r="W138" s="210"/>
      <c r="X138" s="23" t="str">
        <f>IFERROR(VLOOKUP(AT138,'#Input Lists#'!$L$3:$AH$833,3,FALSE)," ")</f>
        <v xml:space="preserve"> </v>
      </c>
      <c r="Y138" s="23" t="str">
        <f>IFERROR(VLOOKUP(AT138,'#Input Lists#'!$L$3:$AH$833,5,FALSE)," ")</f>
        <v xml:space="preserve"> </v>
      </c>
      <c r="Z138" s="206" t="str">
        <f>IFERROR(VLOOKUP(AT138,'#Input Lists#'!$L$3:$AH$833,9,FALSE)," ")</f>
        <v xml:space="preserve"> </v>
      </c>
      <c r="AA138" s="119" t="s">
        <v>1527</v>
      </c>
      <c r="AB138" s="120"/>
      <c r="AC138" s="123"/>
      <c r="AD138" s="123"/>
      <c r="AE138" s="123"/>
      <c r="AF138" s="123"/>
      <c r="AG138" s="123"/>
      <c r="AH138" s="123"/>
      <c r="AI138" s="123"/>
      <c r="AJ138" s="123"/>
      <c r="AK138" s="123"/>
      <c r="AL138" s="123"/>
      <c r="AM138" s="123"/>
      <c r="AN138" s="123"/>
      <c r="AO138" s="123"/>
      <c r="AP138" s="120"/>
      <c r="AQ138" s="125" t="str">
        <f>IFERROR(VLOOKUP(G138,'#Location List#'!$C$3:$D$150,2,FALSE),"")</f>
        <v/>
      </c>
      <c r="AR138" s="125" t="str">
        <f>IFERROR(VLOOKUP(F138,'#Location List#'!$Q$3:$R$1154,2,FALSE),"")</f>
        <v/>
      </c>
      <c r="AS138" s="125" t="str">
        <f>IFERROR(VLOOKUP(V138,'#Input Lists#'!$B$3:$D$46,3,FALSE),"")</f>
        <v/>
      </c>
      <c r="AT138" s="125" t="str">
        <f>IFERROR(VLOOKUP(CONCATENATE(V138," ",W138),'#Input Lists#'!$K$3:$L$827,2,FALSE),"")</f>
        <v/>
      </c>
      <c r="AU138" s="125">
        <f>IFERROR(VLOOKUP(AA138,'#Input Lists#'!$BU$3:$BV$8,2,FALSE),"")</f>
        <v>1</v>
      </c>
      <c r="AV138" s="118" t="str">
        <f>IFERROR(VLOOKUP(AB138,'#Input Lists#'!$BO$3:$BP$9,2,FALSE),"")</f>
        <v/>
      </c>
      <c r="AW138" s="118">
        <f>IFERROR(VLOOKUP(AC138,'#Input Lists#'!$BL$3:$BM$7,2,FALSE),"")</f>
        <v>1</v>
      </c>
      <c r="AX138" s="52" t="e">
        <f>VLOOKUP(AQ138,'#Location List#'!$D$3:$K$150,4,FALSE)</f>
        <v>#N/A</v>
      </c>
      <c r="AY138" s="273" t="e">
        <f>VLOOKUP(AX138,'#Location List#'!$Z$3:$AA$13,2,FALSE)</f>
        <v>#N/A</v>
      </c>
      <c r="AZ138" s="126" t="e">
        <f>VLOOKUP($AT138,'#Input Lists#'!$L$3:$S$1033,6,FALSE)</f>
        <v>#N/A</v>
      </c>
      <c r="BA138" s="239" t="e">
        <f>VLOOKUP($AT138,'#Input Lists#'!$L$3:$S$833,7,FALSE)</f>
        <v>#N/A</v>
      </c>
      <c r="BB138" s="239" t="e">
        <f>VLOOKUP($AT138,'#Input Lists#'!$L$3:$S$833,8,FALSE)</f>
        <v>#N/A</v>
      </c>
      <c r="BC138" s="91" t="str">
        <f t="shared" si="14"/>
        <v/>
      </c>
      <c r="BD138" s="91" t="str">
        <f t="shared" si="15"/>
        <v/>
      </c>
      <c r="BE138" s="15" t="str">
        <f t="shared" si="16"/>
        <v/>
      </c>
      <c r="BF138" s="92" t="str">
        <f t="shared" si="17"/>
        <v>No Sighting Date</v>
      </c>
    </row>
    <row r="139" spans="1:58" x14ac:dyDescent="0.25">
      <c r="A139" s="118">
        <v>134</v>
      </c>
      <c r="B139" s="119"/>
      <c r="C139" s="120"/>
      <c r="D139" s="121"/>
      <c r="E139" s="121"/>
      <c r="F139" s="236"/>
      <c r="G139" s="122" t="str">
        <f>IFERROR(VLOOKUP(F139,'#Location List#'!$U$3:$V$1154,2,FALSE),"")</f>
        <v/>
      </c>
      <c r="H139" s="120"/>
      <c r="I139" s="120"/>
      <c r="J139" s="120"/>
      <c r="K139" s="120"/>
      <c r="L139" s="120"/>
      <c r="M139" s="120"/>
      <c r="N139" s="120"/>
      <c r="O139" s="120"/>
      <c r="P139" s="120"/>
      <c r="Q139" s="120"/>
      <c r="R139" s="120"/>
      <c r="S139" s="120"/>
      <c r="T139" s="205">
        <f t="shared" si="12"/>
        <v>0</v>
      </c>
      <c r="U139" s="205">
        <f t="shared" si="13"/>
        <v>0</v>
      </c>
      <c r="V139" s="210"/>
      <c r="W139" s="210"/>
      <c r="X139" s="23" t="str">
        <f>IFERROR(VLOOKUP(AT139,'#Input Lists#'!$L$3:$AH$833,3,FALSE)," ")</f>
        <v xml:space="preserve"> </v>
      </c>
      <c r="Y139" s="23" t="str">
        <f>IFERROR(VLOOKUP(AT139,'#Input Lists#'!$L$3:$AH$833,5,FALSE)," ")</f>
        <v xml:space="preserve"> </v>
      </c>
      <c r="Z139" s="206" t="str">
        <f>IFERROR(VLOOKUP(AT139,'#Input Lists#'!$L$3:$AH$833,9,FALSE)," ")</f>
        <v xml:space="preserve"> </v>
      </c>
      <c r="AA139" s="119" t="s">
        <v>1527</v>
      </c>
      <c r="AB139" s="120"/>
      <c r="AC139" s="123"/>
      <c r="AD139" s="123"/>
      <c r="AE139" s="123"/>
      <c r="AF139" s="123"/>
      <c r="AG139" s="123"/>
      <c r="AH139" s="123"/>
      <c r="AI139" s="123"/>
      <c r="AJ139" s="123"/>
      <c r="AK139" s="123"/>
      <c r="AL139" s="123"/>
      <c r="AM139" s="123"/>
      <c r="AN139" s="123"/>
      <c r="AO139" s="123"/>
      <c r="AP139" s="120"/>
      <c r="AQ139" s="125" t="str">
        <f>IFERROR(VLOOKUP(G139,'#Location List#'!$C$3:$D$150,2,FALSE),"")</f>
        <v/>
      </c>
      <c r="AR139" s="125" t="str">
        <f>IFERROR(VLOOKUP(F139,'#Location List#'!$Q$3:$R$1154,2,FALSE),"")</f>
        <v/>
      </c>
      <c r="AS139" s="125" t="str">
        <f>IFERROR(VLOOKUP(V139,'#Input Lists#'!$B$3:$D$46,3,FALSE),"")</f>
        <v/>
      </c>
      <c r="AT139" s="125" t="str">
        <f>IFERROR(VLOOKUP(CONCATENATE(V139," ",W139),'#Input Lists#'!$K$3:$L$827,2,FALSE),"")</f>
        <v/>
      </c>
      <c r="AU139" s="125">
        <f>IFERROR(VLOOKUP(AA139,'#Input Lists#'!$BU$3:$BV$8,2,FALSE),"")</f>
        <v>1</v>
      </c>
      <c r="AV139" s="118" t="str">
        <f>IFERROR(VLOOKUP(AB139,'#Input Lists#'!$BO$3:$BP$9,2,FALSE),"")</f>
        <v/>
      </c>
      <c r="AW139" s="118">
        <f>IFERROR(VLOOKUP(AC139,'#Input Lists#'!$BL$3:$BM$7,2,FALSE),"")</f>
        <v>1</v>
      </c>
      <c r="AX139" s="52" t="e">
        <f>VLOOKUP(AQ139,'#Location List#'!$D$3:$K$150,4,FALSE)</f>
        <v>#N/A</v>
      </c>
      <c r="AY139" s="273" t="e">
        <f>VLOOKUP(AX139,'#Location List#'!$Z$3:$AA$13,2,FALSE)</f>
        <v>#N/A</v>
      </c>
      <c r="AZ139" s="126" t="e">
        <f>VLOOKUP($AT139,'#Input Lists#'!$L$3:$S$1033,6,FALSE)</f>
        <v>#N/A</v>
      </c>
      <c r="BA139" s="239" t="e">
        <f>VLOOKUP($AT139,'#Input Lists#'!$L$3:$S$833,7,FALSE)</f>
        <v>#N/A</v>
      </c>
      <c r="BB139" s="239" t="e">
        <f>VLOOKUP($AT139,'#Input Lists#'!$L$3:$S$833,8,FALSE)</f>
        <v>#N/A</v>
      </c>
      <c r="BC139" s="91" t="str">
        <f t="shared" si="14"/>
        <v/>
      </c>
      <c r="BD139" s="91" t="str">
        <f t="shared" si="15"/>
        <v/>
      </c>
      <c r="BE139" s="15" t="str">
        <f t="shared" si="16"/>
        <v/>
      </c>
      <c r="BF139" s="92" t="str">
        <f t="shared" si="17"/>
        <v>No Sighting Date</v>
      </c>
    </row>
    <row r="140" spans="1:58" x14ac:dyDescent="0.25">
      <c r="A140" s="118">
        <v>135</v>
      </c>
      <c r="B140" s="119"/>
      <c r="C140" s="120"/>
      <c r="D140" s="121"/>
      <c r="E140" s="121"/>
      <c r="F140" s="236"/>
      <c r="G140" s="122" t="str">
        <f>IFERROR(VLOOKUP(F140,'#Location List#'!$U$3:$V$1154,2,FALSE),"")</f>
        <v/>
      </c>
      <c r="H140" s="120"/>
      <c r="I140" s="120"/>
      <c r="J140" s="120"/>
      <c r="K140" s="120"/>
      <c r="L140" s="120"/>
      <c r="M140" s="120"/>
      <c r="N140" s="120"/>
      <c r="O140" s="120"/>
      <c r="P140" s="120"/>
      <c r="Q140" s="120"/>
      <c r="R140" s="120"/>
      <c r="S140" s="120"/>
      <c r="T140" s="205">
        <f t="shared" si="12"/>
        <v>0</v>
      </c>
      <c r="U140" s="205">
        <f t="shared" si="13"/>
        <v>0</v>
      </c>
      <c r="V140" s="210"/>
      <c r="W140" s="210"/>
      <c r="X140" s="23" t="str">
        <f>IFERROR(VLOOKUP(AT140,'#Input Lists#'!$L$3:$AH$833,3,FALSE)," ")</f>
        <v xml:space="preserve"> </v>
      </c>
      <c r="Y140" s="23" t="str">
        <f>IFERROR(VLOOKUP(AT140,'#Input Lists#'!$L$3:$AH$833,5,FALSE)," ")</f>
        <v xml:space="preserve"> </v>
      </c>
      <c r="Z140" s="206" t="str">
        <f>IFERROR(VLOOKUP(AT140,'#Input Lists#'!$L$3:$AH$833,9,FALSE)," ")</f>
        <v xml:space="preserve"> </v>
      </c>
      <c r="AA140" s="119" t="s">
        <v>1527</v>
      </c>
      <c r="AB140" s="120"/>
      <c r="AC140" s="123"/>
      <c r="AD140" s="123"/>
      <c r="AE140" s="123"/>
      <c r="AF140" s="123"/>
      <c r="AG140" s="123"/>
      <c r="AH140" s="123"/>
      <c r="AI140" s="123"/>
      <c r="AJ140" s="123"/>
      <c r="AK140" s="123"/>
      <c r="AL140" s="123"/>
      <c r="AM140" s="123"/>
      <c r="AN140" s="123"/>
      <c r="AO140" s="123"/>
      <c r="AP140" s="120"/>
      <c r="AQ140" s="125" t="str">
        <f>IFERROR(VLOOKUP(G140,'#Location List#'!$C$3:$D$150,2,FALSE),"")</f>
        <v/>
      </c>
      <c r="AR140" s="125" t="str">
        <f>IFERROR(VLOOKUP(F140,'#Location List#'!$Q$3:$R$1154,2,FALSE),"")</f>
        <v/>
      </c>
      <c r="AS140" s="125" t="str">
        <f>IFERROR(VLOOKUP(V140,'#Input Lists#'!$B$3:$D$46,3,FALSE),"")</f>
        <v/>
      </c>
      <c r="AT140" s="125" t="str">
        <f>IFERROR(VLOOKUP(CONCATENATE(V140," ",W140),'#Input Lists#'!$K$3:$L$827,2,FALSE),"")</f>
        <v/>
      </c>
      <c r="AU140" s="125">
        <f>IFERROR(VLOOKUP(AA140,'#Input Lists#'!$BU$3:$BV$8,2,FALSE),"")</f>
        <v>1</v>
      </c>
      <c r="AV140" s="118" t="str">
        <f>IFERROR(VLOOKUP(AB140,'#Input Lists#'!$BO$3:$BP$9,2,FALSE),"")</f>
        <v/>
      </c>
      <c r="AW140" s="118">
        <f>IFERROR(VLOOKUP(AC140,'#Input Lists#'!$BL$3:$BM$7,2,FALSE),"")</f>
        <v>1</v>
      </c>
      <c r="AX140" s="52" t="e">
        <f>VLOOKUP(AQ140,'#Location List#'!$D$3:$K$150,4,FALSE)</f>
        <v>#N/A</v>
      </c>
      <c r="AY140" s="273" t="e">
        <f>VLOOKUP(AX140,'#Location List#'!$Z$3:$AA$13,2,FALSE)</f>
        <v>#N/A</v>
      </c>
      <c r="AZ140" s="126" t="e">
        <f>VLOOKUP($AT140,'#Input Lists#'!$L$3:$S$1033,6,FALSE)</f>
        <v>#N/A</v>
      </c>
      <c r="BA140" s="239" t="e">
        <f>VLOOKUP($AT140,'#Input Lists#'!$L$3:$S$833,7,FALSE)</f>
        <v>#N/A</v>
      </c>
      <c r="BB140" s="239" t="e">
        <f>VLOOKUP($AT140,'#Input Lists#'!$L$3:$S$833,8,FALSE)</f>
        <v>#N/A</v>
      </c>
      <c r="BC140" s="91" t="str">
        <f t="shared" si="14"/>
        <v/>
      </c>
      <c r="BD140" s="91" t="str">
        <f t="shared" si="15"/>
        <v/>
      </c>
      <c r="BE140" s="15" t="str">
        <f t="shared" si="16"/>
        <v/>
      </c>
      <c r="BF140" s="92" t="str">
        <f t="shared" si="17"/>
        <v>No Sighting Date</v>
      </c>
    </row>
    <row r="141" spans="1:58" x14ac:dyDescent="0.25">
      <c r="A141" s="118">
        <v>136</v>
      </c>
      <c r="B141" s="119"/>
      <c r="C141" s="120"/>
      <c r="D141" s="121"/>
      <c r="E141" s="121"/>
      <c r="F141" s="236"/>
      <c r="G141" s="122" t="str">
        <f>IFERROR(VLOOKUP(F141,'#Location List#'!$U$3:$V$1154,2,FALSE),"")</f>
        <v/>
      </c>
      <c r="H141" s="120"/>
      <c r="I141" s="120"/>
      <c r="J141" s="120"/>
      <c r="K141" s="120"/>
      <c r="L141" s="120"/>
      <c r="M141" s="120"/>
      <c r="N141" s="120"/>
      <c r="O141" s="120"/>
      <c r="P141" s="120"/>
      <c r="Q141" s="120"/>
      <c r="R141" s="120"/>
      <c r="S141" s="120"/>
      <c r="T141" s="205">
        <f t="shared" si="12"/>
        <v>0</v>
      </c>
      <c r="U141" s="205">
        <f t="shared" si="13"/>
        <v>0</v>
      </c>
      <c r="V141" s="210"/>
      <c r="W141" s="210"/>
      <c r="X141" s="23" t="str">
        <f>IFERROR(VLOOKUP(AT141,'#Input Lists#'!$L$3:$AH$833,3,FALSE)," ")</f>
        <v xml:space="preserve"> </v>
      </c>
      <c r="Y141" s="23" t="str">
        <f>IFERROR(VLOOKUP(AT141,'#Input Lists#'!$L$3:$AH$833,5,FALSE)," ")</f>
        <v xml:space="preserve"> </v>
      </c>
      <c r="Z141" s="206" t="str">
        <f>IFERROR(VLOOKUP(AT141,'#Input Lists#'!$L$3:$AH$833,9,FALSE)," ")</f>
        <v xml:space="preserve"> </v>
      </c>
      <c r="AA141" s="119" t="s">
        <v>1527</v>
      </c>
      <c r="AB141" s="120"/>
      <c r="AC141" s="123"/>
      <c r="AD141" s="123"/>
      <c r="AE141" s="123"/>
      <c r="AF141" s="123"/>
      <c r="AG141" s="123"/>
      <c r="AH141" s="123"/>
      <c r="AI141" s="123"/>
      <c r="AJ141" s="123"/>
      <c r="AK141" s="123"/>
      <c r="AL141" s="123"/>
      <c r="AM141" s="123"/>
      <c r="AN141" s="123"/>
      <c r="AO141" s="123"/>
      <c r="AP141" s="120"/>
      <c r="AQ141" s="125" t="str">
        <f>IFERROR(VLOOKUP(G141,'#Location List#'!$C$3:$D$150,2,FALSE),"")</f>
        <v/>
      </c>
      <c r="AR141" s="125" t="str">
        <f>IFERROR(VLOOKUP(F141,'#Location List#'!$Q$3:$R$1154,2,FALSE),"")</f>
        <v/>
      </c>
      <c r="AS141" s="125" t="str">
        <f>IFERROR(VLOOKUP(V141,'#Input Lists#'!$B$3:$D$46,3,FALSE),"")</f>
        <v/>
      </c>
      <c r="AT141" s="125" t="str">
        <f>IFERROR(VLOOKUP(CONCATENATE(V141," ",W141),'#Input Lists#'!$K$3:$L$827,2,FALSE),"")</f>
        <v/>
      </c>
      <c r="AU141" s="125">
        <f>IFERROR(VLOOKUP(AA141,'#Input Lists#'!$BU$3:$BV$8,2,FALSE),"")</f>
        <v>1</v>
      </c>
      <c r="AV141" s="118" t="str">
        <f>IFERROR(VLOOKUP(AB141,'#Input Lists#'!$BO$3:$BP$9,2,FALSE),"")</f>
        <v/>
      </c>
      <c r="AW141" s="118">
        <f>IFERROR(VLOOKUP(AC141,'#Input Lists#'!$BL$3:$BM$7,2,FALSE),"")</f>
        <v>1</v>
      </c>
      <c r="AX141" s="52" t="e">
        <f>VLOOKUP(AQ141,'#Location List#'!$D$3:$K$150,4,FALSE)</f>
        <v>#N/A</v>
      </c>
      <c r="AY141" s="273" t="e">
        <f>VLOOKUP(AX141,'#Location List#'!$Z$3:$AA$13,2,FALSE)</f>
        <v>#N/A</v>
      </c>
      <c r="AZ141" s="126" t="e">
        <f>VLOOKUP($AT141,'#Input Lists#'!$L$3:$S$1033,6,FALSE)</f>
        <v>#N/A</v>
      </c>
      <c r="BA141" s="239" t="e">
        <f>VLOOKUP($AT141,'#Input Lists#'!$L$3:$S$833,7,FALSE)</f>
        <v>#N/A</v>
      </c>
      <c r="BB141" s="239" t="e">
        <f>VLOOKUP($AT141,'#Input Lists#'!$L$3:$S$833,8,FALSE)</f>
        <v>#N/A</v>
      </c>
      <c r="BC141" s="91" t="str">
        <f t="shared" si="14"/>
        <v/>
      </c>
      <c r="BD141" s="91" t="str">
        <f t="shared" si="15"/>
        <v/>
      </c>
      <c r="BE141" s="15" t="str">
        <f t="shared" si="16"/>
        <v/>
      </c>
      <c r="BF141" s="92" t="str">
        <f t="shared" si="17"/>
        <v>No Sighting Date</v>
      </c>
    </row>
    <row r="142" spans="1:58" x14ac:dyDescent="0.25">
      <c r="A142" s="118">
        <v>137</v>
      </c>
      <c r="B142" s="119"/>
      <c r="C142" s="120"/>
      <c r="D142" s="121"/>
      <c r="E142" s="121"/>
      <c r="F142" s="236"/>
      <c r="G142" s="122" t="str">
        <f>IFERROR(VLOOKUP(F142,'#Location List#'!$U$3:$V$1154,2,FALSE),"")</f>
        <v/>
      </c>
      <c r="H142" s="120"/>
      <c r="I142" s="120"/>
      <c r="J142" s="120"/>
      <c r="K142" s="120"/>
      <c r="L142" s="120"/>
      <c r="M142" s="120"/>
      <c r="N142" s="120"/>
      <c r="O142" s="120"/>
      <c r="P142" s="120"/>
      <c r="Q142" s="120"/>
      <c r="R142" s="120"/>
      <c r="S142" s="120"/>
      <c r="T142" s="205">
        <f t="shared" si="12"/>
        <v>0</v>
      </c>
      <c r="U142" s="205">
        <f t="shared" si="13"/>
        <v>0</v>
      </c>
      <c r="V142" s="210"/>
      <c r="W142" s="210"/>
      <c r="X142" s="23" t="str">
        <f>IFERROR(VLOOKUP(AT142,'#Input Lists#'!$L$3:$AH$833,3,FALSE)," ")</f>
        <v xml:space="preserve"> </v>
      </c>
      <c r="Y142" s="23" t="str">
        <f>IFERROR(VLOOKUP(AT142,'#Input Lists#'!$L$3:$AH$833,5,FALSE)," ")</f>
        <v xml:space="preserve"> </v>
      </c>
      <c r="Z142" s="206" t="str">
        <f>IFERROR(VLOOKUP(AT142,'#Input Lists#'!$L$3:$AH$833,9,FALSE)," ")</f>
        <v xml:space="preserve"> </v>
      </c>
      <c r="AA142" s="119" t="s">
        <v>1527</v>
      </c>
      <c r="AB142" s="120"/>
      <c r="AC142" s="123"/>
      <c r="AD142" s="123"/>
      <c r="AE142" s="123"/>
      <c r="AF142" s="123"/>
      <c r="AG142" s="123"/>
      <c r="AH142" s="123"/>
      <c r="AI142" s="123"/>
      <c r="AJ142" s="123"/>
      <c r="AK142" s="123"/>
      <c r="AL142" s="123"/>
      <c r="AM142" s="123"/>
      <c r="AN142" s="123"/>
      <c r="AO142" s="123"/>
      <c r="AP142" s="120"/>
      <c r="AQ142" s="125" t="str">
        <f>IFERROR(VLOOKUP(G142,'#Location List#'!$C$3:$D$150,2,FALSE),"")</f>
        <v/>
      </c>
      <c r="AR142" s="125" t="str">
        <f>IFERROR(VLOOKUP(F142,'#Location List#'!$Q$3:$R$1154,2,FALSE),"")</f>
        <v/>
      </c>
      <c r="AS142" s="125" t="str">
        <f>IFERROR(VLOOKUP(V142,'#Input Lists#'!$B$3:$D$46,3,FALSE),"")</f>
        <v/>
      </c>
      <c r="AT142" s="125" t="str">
        <f>IFERROR(VLOOKUP(CONCATENATE(V142," ",W142),'#Input Lists#'!$K$3:$L$827,2,FALSE),"")</f>
        <v/>
      </c>
      <c r="AU142" s="125">
        <f>IFERROR(VLOOKUP(AA142,'#Input Lists#'!$BU$3:$BV$8,2,FALSE),"")</f>
        <v>1</v>
      </c>
      <c r="AV142" s="118" t="str">
        <f>IFERROR(VLOOKUP(AB142,'#Input Lists#'!$BO$3:$BP$9,2,FALSE),"")</f>
        <v/>
      </c>
      <c r="AW142" s="118">
        <f>IFERROR(VLOOKUP(AC142,'#Input Lists#'!$BL$3:$BM$7,2,FALSE),"")</f>
        <v>1</v>
      </c>
      <c r="AX142" s="52" t="e">
        <f>VLOOKUP(AQ142,'#Location List#'!$D$3:$K$150,4,FALSE)</f>
        <v>#N/A</v>
      </c>
      <c r="AY142" s="273" t="e">
        <f>VLOOKUP(AX142,'#Location List#'!$Z$3:$AA$13,2,FALSE)</f>
        <v>#N/A</v>
      </c>
      <c r="AZ142" s="126" t="e">
        <f>VLOOKUP($AT142,'#Input Lists#'!$L$3:$S$1033,6,FALSE)</f>
        <v>#N/A</v>
      </c>
      <c r="BA142" s="239" t="e">
        <f>VLOOKUP($AT142,'#Input Lists#'!$L$3:$S$833,7,FALSE)</f>
        <v>#N/A</v>
      </c>
      <c r="BB142" s="239" t="e">
        <f>VLOOKUP($AT142,'#Input Lists#'!$L$3:$S$833,8,FALSE)</f>
        <v>#N/A</v>
      </c>
      <c r="BC142" s="91" t="str">
        <f t="shared" si="14"/>
        <v/>
      </c>
      <c r="BD142" s="91" t="str">
        <f t="shared" si="15"/>
        <v/>
      </c>
      <c r="BE142" s="15" t="str">
        <f t="shared" si="16"/>
        <v/>
      </c>
      <c r="BF142" s="92" t="str">
        <f t="shared" si="17"/>
        <v>No Sighting Date</v>
      </c>
    </row>
    <row r="143" spans="1:58" x14ac:dyDescent="0.25">
      <c r="A143" s="118">
        <v>138</v>
      </c>
      <c r="B143" s="119"/>
      <c r="C143" s="120"/>
      <c r="D143" s="121"/>
      <c r="E143" s="121"/>
      <c r="F143" s="236"/>
      <c r="G143" s="122" t="str">
        <f>IFERROR(VLOOKUP(F143,'#Location List#'!$U$3:$V$1154,2,FALSE),"")</f>
        <v/>
      </c>
      <c r="H143" s="120"/>
      <c r="I143" s="120"/>
      <c r="J143" s="120"/>
      <c r="K143" s="120"/>
      <c r="L143" s="120"/>
      <c r="M143" s="120"/>
      <c r="N143" s="120"/>
      <c r="O143" s="120"/>
      <c r="P143" s="120"/>
      <c r="Q143" s="120"/>
      <c r="R143" s="120"/>
      <c r="S143" s="120"/>
      <c r="T143" s="205">
        <f t="shared" si="12"/>
        <v>0</v>
      </c>
      <c r="U143" s="205">
        <f t="shared" si="13"/>
        <v>0</v>
      </c>
      <c r="V143" s="210"/>
      <c r="W143" s="210"/>
      <c r="X143" s="23" t="str">
        <f>IFERROR(VLOOKUP(AT143,'#Input Lists#'!$L$3:$AH$833,3,FALSE)," ")</f>
        <v xml:space="preserve"> </v>
      </c>
      <c r="Y143" s="23" t="str">
        <f>IFERROR(VLOOKUP(AT143,'#Input Lists#'!$L$3:$AH$833,5,FALSE)," ")</f>
        <v xml:space="preserve"> </v>
      </c>
      <c r="Z143" s="206" t="str">
        <f>IFERROR(VLOOKUP(AT143,'#Input Lists#'!$L$3:$AH$833,9,FALSE)," ")</f>
        <v xml:space="preserve"> </v>
      </c>
      <c r="AA143" s="119" t="s">
        <v>1527</v>
      </c>
      <c r="AB143" s="120"/>
      <c r="AC143" s="123"/>
      <c r="AD143" s="123"/>
      <c r="AE143" s="123"/>
      <c r="AF143" s="123"/>
      <c r="AG143" s="123"/>
      <c r="AH143" s="123"/>
      <c r="AI143" s="123"/>
      <c r="AJ143" s="123"/>
      <c r="AK143" s="123"/>
      <c r="AL143" s="123"/>
      <c r="AM143" s="123"/>
      <c r="AN143" s="123"/>
      <c r="AO143" s="123"/>
      <c r="AP143" s="120"/>
      <c r="AQ143" s="125" t="str">
        <f>IFERROR(VLOOKUP(G143,'#Location List#'!$C$3:$D$150,2,FALSE),"")</f>
        <v/>
      </c>
      <c r="AR143" s="125" t="str">
        <f>IFERROR(VLOOKUP(F143,'#Location List#'!$Q$3:$R$1154,2,FALSE),"")</f>
        <v/>
      </c>
      <c r="AS143" s="125" t="str">
        <f>IFERROR(VLOOKUP(V143,'#Input Lists#'!$B$3:$D$46,3,FALSE),"")</f>
        <v/>
      </c>
      <c r="AT143" s="125" t="str">
        <f>IFERROR(VLOOKUP(CONCATENATE(V143," ",W143),'#Input Lists#'!$K$3:$L$827,2,FALSE),"")</f>
        <v/>
      </c>
      <c r="AU143" s="125">
        <f>IFERROR(VLOOKUP(AA143,'#Input Lists#'!$BU$3:$BV$8,2,FALSE),"")</f>
        <v>1</v>
      </c>
      <c r="AV143" s="118" t="str">
        <f>IFERROR(VLOOKUP(AB143,'#Input Lists#'!$BO$3:$BP$9,2,FALSE),"")</f>
        <v/>
      </c>
      <c r="AW143" s="118">
        <f>IFERROR(VLOOKUP(AC143,'#Input Lists#'!$BL$3:$BM$7,2,FALSE),"")</f>
        <v>1</v>
      </c>
      <c r="AX143" s="52" t="e">
        <f>VLOOKUP(AQ143,'#Location List#'!$D$3:$K$150,4,FALSE)</f>
        <v>#N/A</v>
      </c>
      <c r="AY143" s="273" t="e">
        <f>VLOOKUP(AX143,'#Location List#'!$Z$3:$AA$13,2,FALSE)</f>
        <v>#N/A</v>
      </c>
      <c r="AZ143" s="126" t="e">
        <f>VLOOKUP($AT143,'#Input Lists#'!$L$3:$S$1033,6,FALSE)</f>
        <v>#N/A</v>
      </c>
      <c r="BA143" s="239" t="e">
        <f>VLOOKUP($AT143,'#Input Lists#'!$L$3:$S$833,7,FALSE)</f>
        <v>#N/A</v>
      </c>
      <c r="BB143" s="239" t="e">
        <f>VLOOKUP($AT143,'#Input Lists#'!$L$3:$S$833,8,FALSE)</f>
        <v>#N/A</v>
      </c>
      <c r="BC143" s="91" t="str">
        <f t="shared" si="14"/>
        <v/>
      </c>
      <c r="BD143" s="91" t="str">
        <f t="shared" si="15"/>
        <v/>
      </c>
      <c r="BE143" s="15" t="str">
        <f t="shared" si="16"/>
        <v/>
      </c>
      <c r="BF143" s="92" t="str">
        <f t="shared" si="17"/>
        <v>No Sighting Date</v>
      </c>
    </row>
    <row r="144" spans="1:58" x14ac:dyDescent="0.25">
      <c r="A144" s="118">
        <v>139</v>
      </c>
      <c r="B144" s="119"/>
      <c r="C144" s="120"/>
      <c r="D144" s="121"/>
      <c r="E144" s="121"/>
      <c r="F144" s="236"/>
      <c r="G144" s="122" t="str">
        <f>IFERROR(VLOOKUP(F144,'#Location List#'!$U$3:$V$1154,2,FALSE),"")</f>
        <v/>
      </c>
      <c r="H144" s="120"/>
      <c r="I144" s="120"/>
      <c r="J144" s="120"/>
      <c r="K144" s="120"/>
      <c r="L144" s="120"/>
      <c r="M144" s="120"/>
      <c r="N144" s="120"/>
      <c r="O144" s="120"/>
      <c r="P144" s="120"/>
      <c r="Q144" s="120"/>
      <c r="R144" s="120"/>
      <c r="S144" s="120"/>
      <c r="T144" s="205">
        <f t="shared" si="12"/>
        <v>0</v>
      </c>
      <c r="U144" s="205">
        <f t="shared" si="13"/>
        <v>0</v>
      </c>
      <c r="V144" s="210"/>
      <c r="W144" s="210"/>
      <c r="X144" s="23" t="str">
        <f>IFERROR(VLOOKUP(AT144,'#Input Lists#'!$L$3:$AH$833,3,FALSE)," ")</f>
        <v xml:space="preserve"> </v>
      </c>
      <c r="Y144" s="23" t="str">
        <f>IFERROR(VLOOKUP(AT144,'#Input Lists#'!$L$3:$AH$833,5,FALSE)," ")</f>
        <v xml:space="preserve"> </v>
      </c>
      <c r="Z144" s="206" t="str">
        <f>IFERROR(VLOOKUP(AT144,'#Input Lists#'!$L$3:$AH$833,9,FALSE)," ")</f>
        <v xml:space="preserve"> </v>
      </c>
      <c r="AA144" s="119" t="s">
        <v>1527</v>
      </c>
      <c r="AB144" s="120"/>
      <c r="AC144" s="123"/>
      <c r="AD144" s="123"/>
      <c r="AE144" s="123"/>
      <c r="AF144" s="123"/>
      <c r="AG144" s="123"/>
      <c r="AH144" s="123"/>
      <c r="AI144" s="123"/>
      <c r="AJ144" s="123"/>
      <c r="AK144" s="123"/>
      <c r="AL144" s="123"/>
      <c r="AM144" s="123"/>
      <c r="AN144" s="123"/>
      <c r="AO144" s="123"/>
      <c r="AP144" s="120"/>
      <c r="AQ144" s="125" t="str">
        <f>IFERROR(VLOOKUP(G144,'#Location List#'!$C$3:$D$150,2,FALSE),"")</f>
        <v/>
      </c>
      <c r="AR144" s="125" t="str">
        <f>IFERROR(VLOOKUP(F144,'#Location List#'!$Q$3:$R$1154,2,FALSE),"")</f>
        <v/>
      </c>
      <c r="AS144" s="125" t="str">
        <f>IFERROR(VLOOKUP(V144,'#Input Lists#'!$B$3:$D$46,3,FALSE),"")</f>
        <v/>
      </c>
      <c r="AT144" s="125" t="str">
        <f>IFERROR(VLOOKUP(CONCATENATE(V144," ",W144),'#Input Lists#'!$K$3:$L$827,2,FALSE),"")</f>
        <v/>
      </c>
      <c r="AU144" s="125">
        <f>IFERROR(VLOOKUP(AA144,'#Input Lists#'!$BU$3:$BV$8,2,FALSE),"")</f>
        <v>1</v>
      </c>
      <c r="AV144" s="118" t="str">
        <f>IFERROR(VLOOKUP(AB144,'#Input Lists#'!$BO$3:$BP$9,2,FALSE),"")</f>
        <v/>
      </c>
      <c r="AW144" s="118">
        <f>IFERROR(VLOOKUP(AC144,'#Input Lists#'!$BL$3:$BM$7,2,FALSE),"")</f>
        <v>1</v>
      </c>
      <c r="AX144" s="52" t="e">
        <f>VLOOKUP(AQ144,'#Location List#'!$D$3:$K$150,4,FALSE)</f>
        <v>#N/A</v>
      </c>
      <c r="AY144" s="273" t="e">
        <f>VLOOKUP(AX144,'#Location List#'!$Z$3:$AA$13,2,FALSE)</f>
        <v>#N/A</v>
      </c>
      <c r="AZ144" s="126" t="e">
        <f>VLOOKUP($AT144,'#Input Lists#'!$L$3:$S$1033,6,FALSE)</f>
        <v>#N/A</v>
      </c>
      <c r="BA144" s="239" t="e">
        <f>VLOOKUP($AT144,'#Input Lists#'!$L$3:$S$833,7,FALSE)</f>
        <v>#N/A</v>
      </c>
      <c r="BB144" s="239" t="e">
        <f>VLOOKUP($AT144,'#Input Lists#'!$L$3:$S$833,8,FALSE)</f>
        <v>#N/A</v>
      </c>
      <c r="BC144" s="91" t="str">
        <f t="shared" si="14"/>
        <v/>
      </c>
      <c r="BD144" s="91" t="str">
        <f t="shared" si="15"/>
        <v/>
      </c>
      <c r="BE144" s="15" t="str">
        <f t="shared" si="16"/>
        <v/>
      </c>
      <c r="BF144" s="92" t="str">
        <f t="shared" si="17"/>
        <v>No Sighting Date</v>
      </c>
    </row>
    <row r="145" spans="1:58" x14ac:dyDescent="0.25">
      <c r="A145" s="118">
        <v>140</v>
      </c>
      <c r="B145" s="119"/>
      <c r="C145" s="120"/>
      <c r="D145" s="121"/>
      <c r="E145" s="121"/>
      <c r="F145" s="236"/>
      <c r="G145" s="122" t="str">
        <f>IFERROR(VLOOKUP(F145,'#Location List#'!$U$3:$V$1154,2,FALSE),"")</f>
        <v/>
      </c>
      <c r="H145" s="120"/>
      <c r="I145" s="120"/>
      <c r="J145" s="120"/>
      <c r="K145" s="120"/>
      <c r="L145" s="120"/>
      <c r="M145" s="120"/>
      <c r="N145" s="120"/>
      <c r="O145" s="120"/>
      <c r="P145" s="120"/>
      <c r="Q145" s="120"/>
      <c r="R145" s="120"/>
      <c r="S145" s="120"/>
      <c r="T145" s="205">
        <f t="shared" si="12"/>
        <v>0</v>
      </c>
      <c r="U145" s="205">
        <f t="shared" si="13"/>
        <v>0</v>
      </c>
      <c r="V145" s="210"/>
      <c r="W145" s="210"/>
      <c r="X145" s="23" t="str">
        <f>IFERROR(VLOOKUP(AT145,'#Input Lists#'!$L$3:$AH$833,3,FALSE)," ")</f>
        <v xml:space="preserve"> </v>
      </c>
      <c r="Y145" s="23" t="str">
        <f>IFERROR(VLOOKUP(AT145,'#Input Lists#'!$L$3:$AH$833,5,FALSE)," ")</f>
        <v xml:space="preserve"> </v>
      </c>
      <c r="Z145" s="206" t="str">
        <f>IFERROR(VLOOKUP(AT145,'#Input Lists#'!$L$3:$AH$833,9,FALSE)," ")</f>
        <v xml:space="preserve"> </v>
      </c>
      <c r="AA145" s="119" t="s">
        <v>1527</v>
      </c>
      <c r="AB145" s="120"/>
      <c r="AC145" s="123"/>
      <c r="AD145" s="123"/>
      <c r="AE145" s="123"/>
      <c r="AF145" s="123"/>
      <c r="AG145" s="123"/>
      <c r="AH145" s="123"/>
      <c r="AI145" s="123"/>
      <c r="AJ145" s="123"/>
      <c r="AK145" s="123"/>
      <c r="AL145" s="123"/>
      <c r="AM145" s="123"/>
      <c r="AN145" s="123"/>
      <c r="AO145" s="123"/>
      <c r="AP145" s="120"/>
      <c r="AQ145" s="125" t="str">
        <f>IFERROR(VLOOKUP(G145,'#Location List#'!$C$3:$D$150,2,FALSE),"")</f>
        <v/>
      </c>
      <c r="AR145" s="125" t="str">
        <f>IFERROR(VLOOKUP(F145,'#Location List#'!$Q$3:$R$1154,2,FALSE),"")</f>
        <v/>
      </c>
      <c r="AS145" s="125" t="str">
        <f>IFERROR(VLOOKUP(V145,'#Input Lists#'!$B$3:$D$46,3,FALSE),"")</f>
        <v/>
      </c>
      <c r="AT145" s="125" t="str">
        <f>IFERROR(VLOOKUP(CONCATENATE(V145," ",W145),'#Input Lists#'!$K$3:$L$827,2,FALSE),"")</f>
        <v/>
      </c>
      <c r="AU145" s="125">
        <f>IFERROR(VLOOKUP(AA145,'#Input Lists#'!$BU$3:$BV$8,2,FALSE),"")</f>
        <v>1</v>
      </c>
      <c r="AV145" s="118" t="str">
        <f>IFERROR(VLOOKUP(AB145,'#Input Lists#'!$BO$3:$BP$9,2,FALSE),"")</f>
        <v/>
      </c>
      <c r="AW145" s="118">
        <f>IFERROR(VLOOKUP(AC145,'#Input Lists#'!$BL$3:$BM$7,2,FALSE),"")</f>
        <v>1</v>
      </c>
      <c r="AX145" s="52" t="e">
        <f>VLOOKUP(AQ145,'#Location List#'!$D$3:$K$150,4,FALSE)</f>
        <v>#N/A</v>
      </c>
      <c r="AY145" s="273" t="e">
        <f>VLOOKUP(AX145,'#Location List#'!$Z$3:$AA$13,2,FALSE)</f>
        <v>#N/A</v>
      </c>
      <c r="AZ145" s="126" t="e">
        <f>VLOOKUP($AT145,'#Input Lists#'!$L$3:$S$1033,6,FALSE)</f>
        <v>#N/A</v>
      </c>
      <c r="BA145" s="239" t="e">
        <f>VLOOKUP($AT145,'#Input Lists#'!$L$3:$S$833,7,FALSE)</f>
        <v>#N/A</v>
      </c>
      <c r="BB145" s="239" t="e">
        <f>VLOOKUP($AT145,'#Input Lists#'!$L$3:$S$833,8,FALSE)</f>
        <v>#N/A</v>
      </c>
      <c r="BC145" s="91" t="str">
        <f t="shared" si="14"/>
        <v/>
      </c>
      <c r="BD145" s="91" t="str">
        <f t="shared" si="15"/>
        <v/>
      </c>
      <c r="BE145" s="15" t="str">
        <f t="shared" si="16"/>
        <v/>
      </c>
      <c r="BF145" s="92" t="str">
        <f t="shared" si="17"/>
        <v>No Sighting Date</v>
      </c>
    </row>
    <row r="146" spans="1:58" x14ac:dyDescent="0.25">
      <c r="A146" s="118">
        <v>141</v>
      </c>
      <c r="B146" s="119"/>
      <c r="C146" s="120"/>
      <c r="D146" s="121"/>
      <c r="E146" s="121"/>
      <c r="F146" s="236"/>
      <c r="G146" s="122" t="str">
        <f>IFERROR(VLOOKUP(F146,'#Location List#'!$U$3:$V$1154,2,FALSE),"")</f>
        <v/>
      </c>
      <c r="H146" s="120"/>
      <c r="I146" s="120"/>
      <c r="J146" s="120"/>
      <c r="K146" s="120"/>
      <c r="L146" s="120"/>
      <c r="M146" s="120"/>
      <c r="N146" s="120"/>
      <c r="O146" s="120"/>
      <c r="P146" s="120"/>
      <c r="Q146" s="120"/>
      <c r="R146" s="120"/>
      <c r="S146" s="120"/>
      <c r="T146" s="205">
        <f t="shared" si="12"/>
        <v>0</v>
      </c>
      <c r="U146" s="205">
        <f t="shared" si="13"/>
        <v>0</v>
      </c>
      <c r="V146" s="210"/>
      <c r="W146" s="210"/>
      <c r="X146" s="23" t="str">
        <f>IFERROR(VLOOKUP(AT146,'#Input Lists#'!$L$3:$AH$833,3,FALSE)," ")</f>
        <v xml:space="preserve"> </v>
      </c>
      <c r="Y146" s="23" t="str">
        <f>IFERROR(VLOOKUP(AT146,'#Input Lists#'!$L$3:$AH$833,5,FALSE)," ")</f>
        <v xml:space="preserve"> </v>
      </c>
      <c r="Z146" s="206" t="str">
        <f>IFERROR(VLOOKUP(AT146,'#Input Lists#'!$L$3:$AH$833,9,FALSE)," ")</f>
        <v xml:space="preserve"> </v>
      </c>
      <c r="AA146" s="119" t="s">
        <v>1527</v>
      </c>
      <c r="AB146" s="120"/>
      <c r="AC146" s="123"/>
      <c r="AD146" s="123"/>
      <c r="AE146" s="123"/>
      <c r="AF146" s="123"/>
      <c r="AG146" s="123"/>
      <c r="AH146" s="123"/>
      <c r="AI146" s="123"/>
      <c r="AJ146" s="123"/>
      <c r="AK146" s="123"/>
      <c r="AL146" s="123"/>
      <c r="AM146" s="123"/>
      <c r="AN146" s="123"/>
      <c r="AO146" s="123"/>
      <c r="AP146" s="120"/>
      <c r="AQ146" s="125" t="str">
        <f>IFERROR(VLOOKUP(G146,'#Location List#'!$C$3:$D$150,2,FALSE),"")</f>
        <v/>
      </c>
      <c r="AR146" s="125" t="str">
        <f>IFERROR(VLOOKUP(F146,'#Location List#'!$Q$3:$R$1154,2,FALSE),"")</f>
        <v/>
      </c>
      <c r="AS146" s="125" t="str">
        <f>IFERROR(VLOOKUP(V146,'#Input Lists#'!$B$3:$D$46,3,FALSE),"")</f>
        <v/>
      </c>
      <c r="AT146" s="125" t="str">
        <f>IFERROR(VLOOKUP(CONCATENATE(V146," ",W146),'#Input Lists#'!$K$3:$L$827,2,FALSE),"")</f>
        <v/>
      </c>
      <c r="AU146" s="125">
        <f>IFERROR(VLOOKUP(AA146,'#Input Lists#'!$BU$3:$BV$8,2,FALSE),"")</f>
        <v>1</v>
      </c>
      <c r="AV146" s="118" t="str">
        <f>IFERROR(VLOOKUP(AB146,'#Input Lists#'!$BO$3:$BP$9,2,FALSE),"")</f>
        <v/>
      </c>
      <c r="AW146" s="118">
        <f>IFERROR(VLOOKUP(AC146,'#Input Lists#'!$BL$3:$BM$7,2,FALSE),"")</f>
        <v>1</v>
      </c>
      <c r="AX146" s="52" t="e">
        <f>VLOOKUP(AQ146,'#Location List#'!$D$3:$K$150,4,FALSE)</f>
        <v>#N/A</v>
      </c>
      <c r="AY146" s="273" t="e">
        <f>VLOOKUP(AX146,'#Location List#'!$Z$3:$AA$13,2,FALSE)</f>
        <v>#N/A</v>
      </c>
      <c r="AZ146" s="126" t="e">
        <f>VLOOKUP($AT146,'#Input Lists#'!$L$3:$S$1033,6,FALSE)</f>
        <v>#N/A</v>
      </c>
      <c r="BA146" s="239" t="e">
        <f>VLOOKUP($AT146,'#Input Lists#'!$L$3:$S$833,7,FALSE)</f>
        <v>#N/A</v>
      </c>
      <c r="BB146" s="239" t="e">
        <f>VLOOKUP($AT146,'#Input Lists#'!$L$3:$S$833,8,FALSE)</f>
        <v>#N/A</v>
      </c>
      <c r="BC146" s="91" t="str">
        <f t="shared" si="14"/>
        <v/>
      </c>
      <c r="BD146" s="91" t="str">
        <f t="shared" si="15"/>
        <v/>
      </c>
      <c r="BE146" s="15" t="str">
        <f t="shared" si="16"/>
        <v/>
      </c>
      <c r="BF146" s="92" t="str">
        <f t="shared" si="17"/>
        <v>No Sighting Date</v>
      </c>
    </row>
    <row r="147" spans="1:58" x14ac:dyDescent="0.25">
      <c r="A147" s="118">
        <v>142</v>
      </c>
      <c r="B147" s="119"/>
      <c r="C147" s="120"/>
      <c r="D147" s="121"/>
      <c r="E147" s="121"/>
      <c r="F147" s="236"/>
      <c r="G147" s="122" t="str">
        <f>IFERROR(VLOOKUP(F147,'#Location List#'!$U$3:$V$1154,2,FALSE),"")</f>
        <v/>
      </c>
      <c r="H147" s="120"/>
      <c r="I147" s="120"/>
      <c r="J147" s="120"/>
      <c r="K147" s="120"/>
      <c r="L147" s="120"/>
      <c r="M147" s="120"/>
      <c r="N147" s="120"/>
      <c r="O147" s="120"/>
      <c r="P147" s="120"/>
      <c r="Q147" s="120"/>
      <c r="R147" s="120"/>
      <c r="S147" s="120"/>
      <c r="T147" s="205">
        <f t="shared" si="12"/>
        <v>0</v>
      </c>
      <c r="U147" s="205">
        <f t="shared" si="13"/>
        <v>0</v>
      </c>
      <c r="V147" s="210"/>
      <c r="W147" s="210"/>
      <c r="X147" s="23" t="str">
        <f>IFERROR(VLOOKUP(AT147,'#Input Lists#'!$L$3:$AH$833,3,FALSE)," ")</f>
        <v xml:space="preserve"> </v>
      </c>
      <c r="Y147" s="23" t="str">
        <f>IFERROR(VLOOKUP(AT147,'#Input Lists#'!$L$3:$AH$833,5,FALSE)," ")</f>
        <v xml:space="preserve"> </v>
      </c>
      <c r="Z147" s="206" t="str">
        <f>IFERROR(VLOOKUP(AT147,'#Input Lists#'!$L$3:$AH$833,9,FALSE)," ")</f>
        <v xml:space="preserve"> </v>
      </c>
      <c r="AA147" s="119" t="s">
        <v>1527</v>
      </c>
      <c r="AB147" s="120"/>
      <c r="AC147" s="123"/>
      <c r="AD147" s="123"/>
      <c r="AE147" s="123"/>
      <c r="AF147" s="123"/>
      <c r="AG147" s="123"/>
      <c r="AH147" s="123"/>
      <c r="AI147" s="123"/>
      <c r="AJ147" s="123"/>
      <c r="AK147" s="123"/>
      <c r="AL147" s="123"/>
      <c r="AM147" s="123"/>
      <c r="AN147" s="123"/>
      <c r="AO147" s="123"/>
      <c r="AP147" s="120"/>
      <c r="AQ147" s="125" t="str">
        <f>IFERROR(VLOOKUP(G147,'#Location List#'!$C$3:$D$150,2,FALSE),"")</f>
        <v/>
      </c>
      <c r="AR147" s="125" t="str">
        <f>IFERROR(VLOOKUP(F147,'#Location List#'!$Q$3:$R$1154,2,FALSE),"")</f>
        <v/>
      </c>
      <c r="AS147" s="125" t="str">
        <f>IFERROR(VLOOKUP(V147,'#Input Lists#'!$B$3:$D$46,3,FALSE),"")</f>
        <v/>
      </c>
      <c r="AT147" s="125" t="str">
        <f>IFERROR(VLOOKUP(CONCATENATE(V147," ",W147),'#Input Lists#'!$K$3:$L$827,2,FALSE),"")</f>
        <v/>
      </c>
      <c r="AU147" s="125">
        <f>IFERROR(VLOOKUP(AA147,'#Input Lists#'!$BU$3:$BV$8,2,FALSE),"")</f>
        <v>1</v>
      </c>
      <c r="AV147" s="118" t="str">
        <f>IFERROR(VLOOKUP(AB147,'#Input Lists#'!$BO$3:$BP$9,2,FALSE),"")</f>
        <v/>
      </c>
      <c r="AW147" s="118">
        <f>IFERROR(VLOOKUP(AC147,'#Input Lists#'!$BL$3:$BM$7,2,FALSE),"")</f>
        <v>1</v>
      </c>
      <c r="AX147" s="52" t="e">
        <f>VLOOKUP(AQ147,'#Location List#'!$D$3:$K$150,4,FALSE)</f>
        <v>#N/A</v>
      </c>
      <c r="AY147" s="273" t="e">
        <f>VLOOKUP(AX147,'#Location List#'!$Z$3:$AA$13,2,FALSE)</f>
        <v>#N/A</v>
      </c>
      <c r="AZ147" s="126" t="e">
        <f>VLOOKUP($AT147,'#Input Lists#'!$L$3:$S$1033,6,FALSE)</f>
        <v>#N/A</v>
      </c>
      <c r="BA147" s="239" t="e">
        <f>VLOOKUP($AT147,'#Input Lists#'!$L$3:$S$833,7,FALSE)</f>
        <v>#N/A</v>
      </c>
      <c r="BB147" s="239" t="e">
        <f>VLOOKUP($AT147,'#Input Lists#'!$L$3:$S$833,8,FALSE)</f>
        <v>#N/A</v>
      </c>
      <c r="BC147" s="91" t="str">
        <f t="shared" si="14"/>
        <v/>
      </c>
      <c r="BD147" s="91" t="str">
        <f t="shared" si="15"/>
        <v/>
      </c>
      <c r="BE147" s="15" t="str">
        <f t="shared" si="16"/>
        <v/>
      </c>
      <c r="BF147" s="92" t="str">
        <f t="shared" si="17"/>
        <v>No Sighting Date</v>
      </c>
    </row>
    <row r="148" spans="1:58" x14ac:dyDescent="0.25">
      <c r="A148" s="118">
        <v>143</v>
      </c>
      <c r="B148" s="119"/>
      <c r="C148" s="120"/>
      <c r="D148" s="121"/>
      <c r="E148" s="121"/>
      <c r="F148" s="236"/>
      <c r="G148" s="122" t="str">
        <f>IFERROR(VLOOKUP(F148,'#Location List#'!$U$3:$V$1154,2,FALSE),"")</f>
        <v/>
      </c>
      <c r="H148" s="120"/>
      <c r="I148" s="120"/>
      <c r="J148" s="120"/>
      <c r="K148" s="120"/>
      <c r="L148" s="120"/>
      <c r="M148" s="120"/>
      <c r="N148" s="120"/>
      <c r="O148" s="120"/>
      <c r="P148" s="120"/>
      <c r="Q148" s="120"/>
      <c r="R148" s="120"/>
      <c r="S148" s="120"/>
      <c r="T148" s="205">
        <f t="shared" ref="T148:T211" si="18">N148-O148/60-P148/60/60</f>
        <v>0</v>
      </c>
      <c r="U148" s="205">
        <f t="shared" ref="U148:U211" si="19">Q148+R148/60+S148/60/60</f>
        <v>0</v>
      </c>
      <c r="V148" s="210"/>
      <c r="W148" s="210"/>
      <c r="X148" s="23" t="str">
        <f>IFERROR(VLOOKUP(AT148,'#Input Lists#'!$L$3:$AH$833,3,FALSE)," ")</f>
        <v xml:space="preserve"> </v>
      </c>
      <c r="Y148" s="23" t="str">
        <f>IFERROR(VLOOKUP(AT148,'#Input Lists#'!$L$3:$AH$833,5,FALSE)," ")</f>
        <v xml:space="preserve"> </v>
      </c>
      <c r="Z148" s="206" t="str">
        <f>IFERROR(VLOOKUP(AT148,'#Input Lists#'!$L$3:$AH$833,9,FALSE)," ")</f>
        <v xml:space="preserve"> </v>
      </c>
      <c r="AA148" s="119" t="s">
        <v>1527</v>
      </c>
      <c r="AB148" s="120"/>
      <c r="AC148" s="123"/>
      <c r="AD148" s="123"/>
      <c r="AE148" s="123"/>
      <c r="AF148" s="123"/>
      <c r="AG148" s="123"/>
      <c r="AH148" s="123"/>
      <c r="AI148" s="123"/>
      <c r="AJ148" s="123"/>
      <c r="AK148" s="123"/>
      <c r="AL148" s="123"/>
      <c r="AM148" s="123"/>
      <c r="AN148" s="123"/>
      <c r="AO148" s="123"/>
      <c r="AP148" s="120"/>
      <c r="AQ148" s="125" t="str">
        <f>IFERROR(VLOOKUP(G148,'#Location List#'!$C$3:$D$150,2,FALSE),"")</f>
        <v/>
      </c>
      <c r="AR148" s="125" t="str">
        <f>IFERROR(VLOOKUP(F148,'#Location List#'!$Q$3:$R$1154,2,FALSE),"")</f>
        <v/>
      </c>
      <c r="AS148" s="125" t="str">
        <f>IFERROR(VLOOKUP(V148,'#Input Lists#'!$B$3:$D$46,3,FALSE),"")</f>
        <v/>
      </c>
      <c r="AT148" s="125" t="str">
        <f>IFERROR(VLOOKUP(CONCATENATE(V148," ",W148),'#Input Lists#'!$K$3:$L$827,2,FALSE),"")</f>
        <v/>
      </c>
      <c r="AU148" s="125">
        <f>IFERROR(VLOOKUP(AA148,'#Input Lists#'!$BU$3:$BV$8,2,FALSE),"")</f>
        <v>1</v>
      </c>
      <c r="AV148" s="118" t="str">
        <f>IFERROR(VLOOKUP(AB148,'#Input Lists#'!$BO$3:$BP$9,2,FALSE),"")</f>
        <v/>
      </c>
      <c r="AW148" s="118">
        <f>IFERROR(VLOOKUP(AC148,'#Input Lists#'!$BL$3:$BM$7,2,FALSE),"")</f>
        <v>1</v>
      </c>
      <c r="AX148" s="52" t="e">
        <f>VLOOKUP(AQ148,'#Location List#'!$D$3:$K$150,4,FALSE)</f>
        <v>#N/A</v>
      </c>
      <c r="AY148" s="273" t="e">
        <f>VLOOKUP(AX148,'#Location List#'!$Z$3:$AA$13,2,FALSE)</f>
        <v>#N/A</v>
      </c>
      <c r="AZ148" s="126" t="e">
        <f>VLOOKUP($AT148,'#Input Lists#'!$L$3:$S$1033,6,FALSE)</f>
        <v>#N/A</v>
      </c>
      <c r="BA148" s="239" t="e">
        <f>VLOOKUP($AT148,'#Input Lists#'!$L$3:$S$833,7,FALSE)</f>
        <v>#N/A</v>
      </c>
      <c r="BB148" s="239" t="e">
        <f>VLOOKUP($AT148,'#Input Lists#'!$L$3:$S$833,8,FALSE)</f>
        <v>#N/A</v>
      </c>
      <c r="BC148" s="91" t="str">
        <f t="shared" ref="BC148:BC211" si="20">IFERROR(WEEKNUM(BA148,2),"")</f>
        <v/>
      </c>
      <c r="BD148" s="91" t="str">
        <f t="shared" ref="BD148:BD211" si="21">IFERROR(IF(WEEKNUM(BB148)&lt;WEEKNUM(BA148),WEEKNUM(BB148)+52,WEEKNUM(BB148)),"")</f>
        <v/>
      </c>
      <c r="BE148" s="15" t="str">
        <f t="shared" ref="BE148:BE211" si="22">IF(E148="","",IF(WEEKNUM(E148)&lt;9,WEEKNUM(E148)+52, WEEKNUM(E148)))</f>
        <v/>
      </c>
      <c r="BF148" s="92" t="str">
        <f t="shared" ref="BF148:BF211" si="23">IF(E148="", "No Sighting Date", IF(BC148&gt;=BD148," ",IF(BE148&gt;=BC148,IF(BE148&lt;=BD148,"IN RANGE",BE148-BD148),BE148-BC148)))</f>
        <v>No Sighting Date</v>
      </c>
    </row>
    <row r="149" spans="1:58" x14ac:dyDescent="0.25">
      <c r="A149" s="118">
        <v>144</v>
      </c>
      <c r="B149" s="119"/>
      <c r="C149" s="120"/>
      <c r="D149" s="121"/>
      <c r="E149" s="121"/>
      <c r="F149" s="236"/>
      <c r="G149" s="122" t="str">
        <f>IFERROR(VLOOKUP(F149,'#Location List#'!$U$3:$V$1154,2,FALSE),"")</f>
        <v/>
      </c>
      <c r="H149" s="120"/>
      <c r="I149" s="120"/>
      <c r="J149" s="120"/>
      <c r="K149" s="120"/>
      <c r="L149" s="120"/>
      <c r="M149" s="120"/>
      <c r="N149" s="120"/>
      <c r="O149" s="120"/>
      <c r="P149" s="120"/>
      <c r="Q149" s="120"/>
      <c r="R149" s="120"/>
      <c r="S149" s="120"/>
      <c r="T149" s="205">
        <f t="shared" si="18"/>
        <v>0</v>
      </c>
      <c r="U149" s="205">
        <f t="shared" si="19"/>
        <v>0</v>
      </c>
      <c r="V149" s="210"/>
      <c r="W149" s="210"/>
      <c r="X149" s="23" t="str">
        <f>IFERROR(VLOOKUP(AT149,'#Input Lists#'!$L$3:$AH$833,3,FALSE)," ")</f>
        <v xml:space="preserve"> </v>
      </c>
      <c r="Y149" s="23" t="str">
        <f>IFERROR(VLOOKUP(AT149,'#Input Lists#'!$L$3:$AH$833,5,FALSE)," ")</f>
        <v xml:space="preserve"> </v>
      </c>
      <c r="Z149" s="206" t="str">
        <f>IFERROR(VLOOKUP(AT149,'#Input Lists#'!$L$3:$AH$833,9,FALSE)," ")</f>
        <v xml:space="preserve"> </v>
      </c>
      <c r="AA149" s="119" t="s">
        <v>1527</v>
      </c>
      <c r="AB149" s="120"/>
      <c r="AC149" s="123"/>
      <c r="AD149" s="123"/>
      <c r="AE149" s="123"/>
      <c r="AF149" s="123"/>
      <c r="AG149" s="123"/>
      <c r="AH149" s="123"/>
      <c r="AI149" s="123"/>
      <c r="AJ149" s="123"/>
      <c r="AK149" s="123"/>
      <c r="AL149" s="123"/>
      <c r="AM149" s="123"/>
      <c r="AN149" s="123"/>
      <c r="AO149" s="123"/>
      <c r="AP149" s="120"/>
      <c r="AQ149" s="125" t="str">
        <f>IFERROR(VLOOKUP(G149,'#Location List#'!$C$3:$D$150,2,FALSE),"")</f>
        <v/>
      </c>
      <c r="AR149" s="125" t="str">
        <f>IFERROR(VLOOKUP(F149,'#Location List#'!$Q$3:$R$1154,2,FALSE),"")</f>
        <v/>
      </c>
      <c r="AS149" s="125" t="str">
        <f>IFERROR(VLOOKUP(V149,'#Input Lists#'!$B$3:$D$46,3,FALSE),"")</f>
        <v/>
      </c>
      <c r="AT149" s="125" t="str">
        <f>IFERROR(VLOOKUP(CONCATENATE(V149," ",W149),'#Input Lists#'!$K$3:$L$827,2,FALSE),"")</f>
        <v/>
      </c>
      <c r="AU149" s="125">
        <f>IFERROR(VLOOKUP(AA149,'#Input Lists#'!$BU$3:$BV$8,2,FALSE),"")</f>
        <v>1</v>
      </c>
      <c r="AV149" s="118" t="str">
        <f>IFERROR(VLOOKUP(AB149,'#Input Lists#'!$BO$3:$BP$9,2,FALSE),"")</f>
        <v/>
      </c>
      <c r="AW149" s="118">
        <f>IFERROR(VLOOKUP(AC149,'#Input Lists#'!$BL$3:$BM$7,2,FALSE),"")</f>
        <v>1</v>
      </c>
      <c r="AX149" s="52" t="e">
        <f>VLOOKUP(AQ149,'#Location List#'!$D$3:$K$150,4,FALSE)</f>
        <v>#N/A</v>
      </c>
      <c r="AY149" s="273" t="e">
        <f>VLOOKUP(AX149,'#Location List#'!$Z$3:$AA$13,2,FALSE)</f>
        <v>#N/A</v>
      </c>
      <c r="AZ149" s="126" t="e">
        <f>VLOOKUP($AT149,'#Input Lists#'!$L$3:$S$1033,6,FALSE)</f>
        <v>#N/A</v>
      </c>
      <c r="BA149" s="239" t="e">
        <f>VLOOKUP($AT149,'#Input Lists#'!$L$3:$S$833,7,FALSE)</f>
        <v>#N/A</v>
      </c>
      <c r="BB149" s="239" t="e">
        <f>VLOOKUP($AT149,'#Input Lists#'!$L$3:$S$833,8,FALSE)</f>
        <v>#N/A</v>
      </c>
      <c r="BC149" s="91" t="str">
        <f t="shared" si="20"/>
        <v/>
      </c>
      <c r="BD149" s="91" t="str">
        <f t="shared" si="21"/>
        <v/>
      </c>
      <c r="BE149" s="15" t="str">
        <f t="shared" si="22"/>
        <v/>
      </c>
      <c r="BF149" s="92" t="str">
        <f t="shared" si="23"/>
        <v>No Sighting Date</v>
      </c>
    </row>
    <row r="150" spans="1:58" x14ac:dyDescent="0.25">
      <c r="A150" s="118">
        <v>145</v>
      </c>
      <c r="B150" s="119"/>
      <c r="C150" s="120"/>
      <c r="D150" s="121"/>
      <c r="E150" s="121"/>
      <c r="F150" s="236"/>
      <c r="G150" s="122" t="str">
        <f>IFERROR(VLOOKUP(F150,'#Location List#'!$U$3:$V$1154,2,FALSE),"")</f>
        <v/>
      </c>
      <c r="H150" s="120"/>
      <c r="I150" s="120"/>
      <c r="J150" s="120"/>
      <c r="K150" s="120"/>
      <c r="L150" s="120"/>
      <c r="M150" s="120"/>
      <c r="N150" s="120"/>
      <c r="O150" s="120"/>
      <c r="P150" s="120"/>
      <c r="Q150" s="120"/>
      <c r="R150" s="120"/>
      <c r="S150" s="120"/>
      <c r="T150" s="205">
        <f t="shared" si="18"/>
        <v>0</v>
      </c>
      <c r="U150" s="205">
        <f t="shared" si="19"/>
        <v>0</v>
      </c>
      <c r="V150" s="210"/>
      <c r="W150" s="210"/>
      <c r="X150" s="23" t="str">
        <f>IFERROR(VLOOKUP(AT150,'#Input Lists#'!$L$3:$AH$833,3,FALSE)," ")</f>
        <v xml:space="preserve"> </v>
      </c>
      <c r="Y150" s="23" t="str">
        <f>IFERROR(VLOOKUP(AT150,'#Input Lists#'!$L$3:$AH$833,5,FALSE)," ")</f>
        <v xml:space="preserve"> </v>
      </c>
      <c r="Z150" s="206" t="str">
        <f>IFERROR(VLOOKUP(AT150,'#Input Lists#'!$L$3:$AH$833,9,FALSE)," ")</f>
        <v xml:space="preserve"> </v>
      </c>
      <c r="AA150" s="119" t="s">
        <v>1527</v>
      </c>
      <c r="AB150" s="120"/>
      <c r="AC150" s="123"/>
      <c r="AD150" s="123"/>
      <c r="AE150" s="123"/>
      <c r="AF150" s="123"/>
      <c r="AG150" s="123"/>
      <c r="AH150" s="123"/>
      <c r="AI150" s="123"/>
      <c r="AJ150" s="123"/>
      <c r="AK150" s="123"/>
      <c r="AL150" s="123"/>
      <c r="AM150" s="123"/>
      <c r="AN150" s="123"/>
      <c r="AO150" s="123"/>
      <c r="AP150" s="120"/>
      <c r="AQ150" s="125" t="str">
        <f>IFERROR(VLOOKUP(G150,'#Location List#'!$C$3:$D$150,2,FALSE),"")</f>
        <v/>
      </c>
      <c r="AR150" s="125" t="str">
        <f>IFERROR(VLOOKUP(F150,'#Location List#'!$Q$3:$R$1154,2,FALSE),"")</f>
        <v/>
      </c>
      <c r="AS150" s="125" t="str">
        <f>IFERROR(VLOOKUP(V150,'#Input Lists#'!$B$3:$D$46,3,FALSE),"")</f>
        <v/>
      </c>
      <c r="AT150" s="125" t="str">
        <f>IFERROR(VLOOKUP(CONCATENATE(V150," ",W150),'#Input Lists#'!$K$3:$L$827,2,FALSE),"")</f>
        <v/>
      </c>
      <c r="AU150" s="125">
        <f>IFERROR(VLOOKUP(AA150,'#Input Lists#'!$BU$3:$BV$8,2,FALSE),"")</f>
        <v>1</v>
      </c>
      <c r="AV150" s="118" t="str">
        <f>IFERROR(VLOOKUP(AB150,'#Input Lists#'!$BO$3:$BP$9,2,FALSE),"")</f>
        <v/>
      </c>
      <c r="AW150" s="118">
        <f>IFERROR(VLOOKUP(AC150,'#Input Lists#'!$BL$3:$BM$7,2,FALSE),"")</f>
        <v>1</v>
      </c>
      <c r="AX150" s="52" t="e">
        <f>VLOOKUP(AQ150,'#Location List#'!$D$3:$K$150,4,FALSE)</f>
        <v>#N/A</v>
      </c>
      <c r="AY150" s="273" t="e">
        <f>VLOOKUP(AX150,'#Location List#'!$Z$3:$AA$13,2,FALSE)</f>
        <v>#N/A</v>
      </c>
      <c r="AZ150" s="126" t="e">
        <f>VLOOKUP($AT150,'#Input Lists#'!$L$3:$S$1033,6,FALSE)</f>
        <v>#N/A</v>
      </c>
      <c r="BA150" s="239" t="e">
        <f>VLOOKUP($AT150,'#Input Lists#'!$L$3:$S$833,7,FALSE)</f>
        <v>#N/A</v>
      </c>
      <c r="BB150" s="239" t="e">
        <f>VLOOKUP($AT150,'#Input Lists#'!$L$3:$S$833,8,FALSE)</f>
        <v>#N/A</v>
      </c>
      <c r="BC150" s="91" t="str">
        <f t="shared" si="20"/>
        <v/>
      </c>
      <c r="BD150" s="91" t="str">
        <f t="shared" si="21"/>
        <v/>
      </c>
      <c r="BE150" s="15" t="str">
        <f t="shared" si="22"/>
        <v/>
      </c>
      <c r="BF150" s="92" t="str">
        <f t="shared" si="23"/>
        <v>No Sighting Date</v>
      </c>
    </row>
    <row r="151" spans="1:58" x14ac:dyDescent="0.25">
      <c r="A151" s="118">
        <v>146</v>
      </c>
      <c r="B151" s="119"/>
      <c r="C151" s="120"/>
      <c r="D151" s="121"/>
      <c r="E151" s="121"/>
      <c r="F151" s="236"/>
      <c r="G151" s="122" t="str">
        <f>IFERROR(VLOOKUP(F151,'#Location List#'!$U$3:$V$1154,2,FALSE),"")</f>
        <v/>
      </c>
      <c r="H151" s="120"/>
      <c r="I151" s="120"/>
      <c r="J151" s="120"/>
      <c r="K151" s="120"/>
      <c r="L151" s="120"/>
      <c r="M151" s="120"/>
      <c r="N151" s="120"/>
      <c r="O151" s="120"/>
      <c r="P151" s="120"/>
      <c r="Q151" s="120"/>
      <c r="R151" s="120"/>
      <c r="S151" s="120"/>
      <c r="T151" s="205">
        <f t="shared" si="18"/>
        <v>0</v>
      </c>
      <c r="U151" s="205">
        <f t="shared" si="19"/>
        <v>0</v>
      </c>
      <c r="V151" s="210"/>
      <c r="W151" s="210"/>
      <c r="X151" s="23" t="str">
        <f>IFERROR(VLOOKUP(AT151,'#Input Lists#'!$L$3:$AH$833,3,FALSE)," ")</f>
        <v xml:space="preserve"> </v>
      </c>
      <c r="Y151" s="23" t="str">
        <f>IFERROR(VLOOKUP(AT151,'#Input Lists#'!$L$3:$AH$833,5,FALSE)," ")</f>
        <v xml:space="preserve"> </v>
      </c>
      <c r="Z151" s="206" t="str">
        <f>IFERROR(VLOOKUP(AT151,'#Input Lists#'!$L$3:$AH$833,9,FALSE)," ")</f>
        <v xml:space="preserve"> </v>
      </c>
      <c r="AA151" s="119" t="s">
        <v>1527</v>
      </c>
      <c r="AB151" s="120"/>
      <c r="AC151" s="123"/>
      <c r="AD151" s="123"/>
      <c r="AE151" s="123"/>
      <c r="AF151" s="123"/>
      <c r="AG151" s="123"/>
      <c r="AH151" s="123"/>
      <c r="AI151" s="123"/>
      <c r="AJ151" s="123"/>
      <c r="AK151" s="123"/>
      <c r="AL151" s="123"/>
      <c r="AM151" s="123"/>
      <c r="AN151" s="123"/>
      <c r="AO151" s="123"/>
      <c r="AP151" s="120"/>
      <c r="AQ151" s="125" t="str">
        <f>IFERROR(VLOOKUP(G151,'#Location List#'!$C$3:$D$150,2,FALSE),"")</f>
        <v/>
      </c>
      <c r="AR151" s="125" t="str">
        <f>IFERROR(VLOOKUP(F151,'#Location List#'!$Q$3:$R$1154,2,FALSE),"")</f>
        <v/>
      </c>
      <c r="AS151" s="125" t="str">
        <f>IFERROR(VLOOKUP(V151,'#Input Lists#'!$B$3:$D$46,3,FALSE),"")</f>
        <v/>
      </c>
      <c r="AT151" s="125" t="str">
        <f>IFERROR(VLOOKUP(CONCATENATE(V151," ",W151),'#Input Lists#'!$K$3:$L$827,2,FALSE),"")</f>
        <v/>
      </c>
      <c r="AU151" s="125">
        <f>IFERROR(VLOOKUP(AA151,'#Input Lists#'!$BU$3:$BV$8,2,FALSE),"")</f>
        <v>1</v>
      </c>
      <c r="AV151" s="118" t="str">
        <f>IFERROR(VLOOKUP(AB151,'#Input Lists#'!$BO$3:$BP$9,2,FALSE),"")</f>
        <v/>
      </c>
      <c r="AW151" s="118">
        <f>IFERROR(VLOOKUP(AC151,'#Input Lists#'!$BL$3:$BM$7,2,FALSE),"")</f>
        <v>1</v>
      </c>
      <c r="AX151" s="52" t="e">
        <f>VLOOKUP(AQ151,'#Location List#'!$D$3:$K$150,4,FALSE)</f>
        <v>#N/A</v>
      </c>
      <c r="AY151" s="273" t="e">
        <f>VLOOKUP(AX151,'#Location List#'!$Z$3:$AA$13,2,FALSE)</f>
        <v>#N/A</v>
      </c>
      <c r="AZ151" s="126" t="e">
        <f>VLOOKUP($AT151,'#Input Lists#'!$L$3:$S$1033,6,FALSE)</f>
        <v>#N/A</v>
      </c>
      <c r="BA151" s="239" t="e">
        <f>VLOOKUP($AT151,'#Input Lists#'!$L$3:$S$833,7,FALSE)</f>
        <v>#N/A</v>
      </c>
      <c r="BB151" s="239" t="e">
        <f>VLOOKUP($AT151,'#Input Lists#'!$L$3:$S$833,8,FALSE)</f>
        <v>#N/A</v>
      </c>
      <c r="BC151" s="91" t="str">
        <f t="shared" si="20"/>
        <v/>
      </c>
      <c r="BD151" s="91" t="str">
        <f t="shared" si="21"/>
        <v/>
      </c>
      <c r="BE151" s="15" t="str">
        <f t="shared" si="22"/>
        <v/>
      </c>
      <c r="BF151" s="92" t="str">
        <f t="shared" si="23"/>
        <v>No Sighting Date</v>
      </c>
    </row>
    <row r="152" spans="1:58" x14ac:dyDescent="0.25">
      <c r="A152" s="118">
        <v>147</v>
      </c>
      <c r="B152" s="119"/>
      <c r="C152" s="120"/>
      <c r="D152" s="121"/>
      <c r="E152" s="121"/>
      <c r="F152" s="236"/>
      <c r="G152" s="122" t="str">
        <f>IFERROR(VLOOKUP(F152,'#Location List#'!$U$3:$V$1154,2,FALSE),"")</f>
        <v/>
      </c>
      <c r="H152" s="120"/>
      <c r="I152" s="120"/>
      <c r="J152" s="120"/>
      <c r="K152" s="120"/>
      <c r="L152" s="120"/>
      <c r="M152" s="120"/>
      <c r="N152" s="120"/>
      <c r="O152" s="120"/>
      <c r="P152" s="120"/>
      <c r="Q152" s="120"/>
      <c r="R152" s="120"/>
      <c r="S152" s="120"/>
      <c r="T152" s="205">
        <f t="shared" si="18"/>
        <v>0</v>
      </c>
      <c r="U152" s="205">
        <f t="shared" si="19"/>
        <v>0</v>
      </c>
      <c r="V152" s="210"/>
      <c r="W152" s="210"/>
      <c r="X152" s="23" t="str">
        <f>IFERROR(VLOOKUP(AT152,'#Input Lists#'!$L$3:$AH$833,3,FALSE)," ")</f>
        <v xml:space="preserve"> </v>
      </c>
      <c r="Y152" s="23" t="str">
        <f>IFERROR(VLOOKUP(AT152,'#Input Lists#'!$L$3:$AH$833,5,FALSE)," ")</f>
        <v xml:space="preserve"> </v>
      </c>
      <c r="Z152" s="206" t="str">
        <f>IFERROR(VLOOKUP(AT152,'#Input Lists#'!$L$3:$AH$833,9,FALSE)," ")</f>
        <v xml:space="preserve"> </v>
      </c>
      <c r="AA152" s="119" t="s">
        <v>1527</v>
      </c>
      <c r="AB152" s="120"/>
      <c r="AC152" s="123"/>
      <c r="AD152" s="123"/>
      <c r="AE152" s="123"/>
      <c r="AF152" s="123"/>
      <c r="AG152" s="123"/>
      <c r="AH152" s="123"/>
      <c r="AI152" s="123"/>
      <c r="AJ152" s="123"/>
      <c r="AK152" s="123"/>
      <c r="AL152" s="123"/>
      <c r="AM152" s="123"/>
      <c r="AN152" s="123"/>
      <c r="AO152" s="123"/>
      <c r="AP152" s="120"/>
      <c r="AQ152" s="125" t="str">
        <f>IFERROR(VLOOKUP(G152,'#Location List#'!$C$3:$D$150,2,FALSE),"")</f>
        <v/>
      </c>
      <c r="AR152" s="125" t="str">
        <f>IFERROR(VLOOKUP(F152,'#Location List#'!$Q$3:$R$1154,2,FALSE),"")</f>
        <v/>
      </c>
      <c r="AS152" s="125" t="str">
        <f>IFERROR(VLOOKUP(V152,'#Input Lists#'!$B$3:$D$46,3,FALSE),"")</f>
        <v/>
      </c>
      <c r="AT152" s="125" t="str">
        <f>IFERROR(VLOOKUP(CONCATENATE(V152," ",W152),'#Input Lists#'!$K$3:$L$827,2,FALSE),"")</f>
        <v/>
      </c>
      <c r="AU152" s="125">
        <f>IFERROR(VLOOKUP(AA152,'#Input Lists#'!$BU$3:$BV$8,2,FALSE),"")</f>
        <v>1</v>
      </c>
      <c r="AV152" s="118" t="str">
        <f>IFERROR(VLOOKUP(AB152,'#Input Lists#'!$BO$3:$BP$9,2,FALSE),"")</f>
        <v/>
      </c>
      <c r="AW152" s="118">
        <f>IFERROR(VLOOKUP(AC152,'#Input Lists#'!$BL$3:$BM$7,2,FALSE),"")</f>
        <v>1</v>
      </c>
      <c r="AX152" s="52" t="e">
        <f>VLOOKUP(AQ152,'#Location List#'!$D$3:$K$150,4,FALSE)</f>
        <v>#N/A</v>
      </c>
      <c r="AY152" s="273" t="e">
        <f>VLOOKUP(AX152,'#Location List#'!$Z$3:$AA$13,2,FALSE)</f>
        <v>#N/A</v>
      </c>
      <c r="AZ152" s="126" t="e">
        <f>VLOOKUP($AT152,'#Input Lists#'!$L$3:$S$1033,6,FALSE)</f>
        <v>#N/A</v>
      </c>
      <c r="BA152" s="239" t="e">
        <f>VLOOKUP($AT152,'#Input Lists#'!$L$3:$S$833,7,FALSE)</f>
        <v>#N/A</v>
      </c>
      <c r="BB152" s="239" t="e">
        <f>VLOOKUP($AT152,'#Input Lists#'!$L$3:$S$833,8,FALSE)</f>
        <v>#N/A</v>
      </c>
      <c r="BC152" s="91" t="str">
        <f t="shared" si="20"/>
        <v/>
      </c>
      <c r="BD152" s="91" t="str">
        <f t="shared" si="21"/>
        <v/>
      </c>
      <c r="BE152" s="15" t="str">
        <f t="shared" si="22"/>
        <v/>
      </c>
      <c r="BF152" s="92" t="str">
        <f t="shared" si="23"/>
        <v>No Sighting Date</v>
      </c>
    </row>
    <row r="153" spans="1:58" x14ac:dyDescent="0.25">
      <c r="A153" s="118">
        <v>148</v>
      </c>
      <c r="B153" s="119"/>
      <c r="C153" s="120"/>
      <c r="D153" s="121"/>
      <c r="E153" s="121"/>
      <c r="F153" s="236"/>
      <c r="G153" s="122" t="str">
        <f>IFERROR(VLOOKUP(F153,'#Location List#'!$U$3:$V$1154,2,FALSE),"")</f>
        <v/>
      </c>
      <c r="H153" s="120"/>
      <c r="I153" s="120"/>
      <c r="J153" s="120"/>
      <c r="K153" s="120"/>
      <c r="L153" s="120"/>
      <c r="M153" s="120"/>
      <c r="N153" s="120"/>
      <c r="O153" s="120"/>
      <c r="P153" s="120"/>
      <c r="Q153" s="120"/>
      <c r="R153" s="120"/>
      <c r="S153" s="120"/>
      <c r="T153" s="205">
        <f t="shared" si="18"/>
        <v>0</v>
      </c>
      <c r="U153" s="205">
        <f t="shared" si="19"/>
        <v>0</v>
      </c>
      <c r="V153" s="210"/>
      <c r="W153" s="210"/>
      <c r="X153" s="23" t="str">
        <f>IFERROR(VLOOKUP(AT153,'#Input Lists#'!$L$3:$AH$833,3,FALSE)," ")</f>
        <v xml:space="preserve"> </v>
      </c>
      <c r="Y153" s="23" t="str">
        <f>IFERROR(VLOOKUP(AT153,'#Input Lists#'!$L$3:$AH$833,5,FALSE)," ")</f>
        <v xml:space="preserve"> </v>
      </c>
      <c r="Z153" s="206" t="str">
        <f>IFERROR(VLOOKUP(AT153,'#Input Lists#'!$L$3:$AH$833,9,FALSE)," ")</f>
        <v xml:space="preserve"> </v>
      </c>
      <c r="AA153" s="119" t="s">
        <v>1527</v>
      </c>
      <c r="AB153" s="120"/>
      <c r="AC153" s="123"/>
      <c r="AD153" s="123"/>
      <c r="AE153" s="123"/>
      <c r="AF153" s="123"/>
      <c r="AG153" s="123"/>
      <c r="AH153" s="123"/>
      <c r="AI153" s="123"/>
      <c r="AJ153" s="123"/>
      <c r="AK153" s="123"/>
      <c r="AL153" s="123"/>
      <c r="AM153" s="123"/>
      <c r="AN153" s="123"/>
      <c r="AO153" s="123"/>
      <c r="AP153" s="120"/>
      <c r="AQ153" s="125" t="str">
        <f>IFERROR(VLOOKUP(G153,'#Location List#'!$C$3:$D$150,2,FALSE),"")</f>
        <v/>
      </c>
      <c r="AR153" s="125" t="str">
        <f>IFERROR(VLOOKUP(F153,'#Location List#'!$Q$3:$R$1154,2,FALSE),"")</f>
        <v/>
      </c>
      <c r="AS153" s="125" t="str">
        <f>IFERROR(VLOOKUP(V153,'#Input Lists#'!$B$3:$D$46,3,FALSE),"")</f>
        <v/>
      </c>
      <c r="AT153" s="125" t="str">
        <f>IFERROR(VLOOKUP(CONCATENATE(V153," ",W153),'#Input Lists#'!$K$3:$L$827,2,FALSE),"")</f>
        <v/>
      </c>
      <c r="AU153" s="125">
        <f>IFERROR(VLOOKUP(AA153,'#Input Lists#'!$BU$3:$BV$8,2,FALSE),"")</f>
        <v>1</v>
      </c>
      <c r="AV153" s="118" t="str">
        <f>IFERROR(VLOOKUP(AB153,'#Input Lists#'!$BO$3:$BP$9,2,FALSE),"")</f>
        <v/>
      </c>
      <c r="AW153" s="118">
        <f>IFERROR(VLOOKUP(AC153,'#Input Lists#'!$BL$3:$BM$7,2,FALSE),"")</f>
        <v>1</v>
      </c>
      <c r="AX153" s="52" t="e">
        <f>VLOOKUP(AQ153,'#Location List#'!$D$3:$K$150,4,FALSE)</f>
        <v>#N/A</v>
      </c>
      <c r="AY153" s="273" t="e">
        <f>VLOOKUP(AX153,'#Location List#'!$Z$3:$AA$13,2,FALSE)</f>
        <v>#N/A</v>
      </c>
      <c r="AZ153" s="126" t="e">
        <f>VLOOKUP($AT153,'#Input Lists#'!$L$3:$S$1033,6,FALSE)</f>
        <v>#N/A</v>
      </c>
      <c r="BA153" s="239" t="e">
        <f>VLOOKUP($AT153,'#Input Lists#'!$L$3:$S$833,7,FALSE)</f>
        <v>#N/A</v>
      </c>
      <c r="BB153" s="239" t="e">
        <f>VLOOKUP($AT153,'#Input Lists#'!$L$3:$S$833,8,FALSE)</f>
        <v>#N/A</v>
      </c>
      <c r="BC153" s="91" t="str">
        <f t="shared" si="20"/>
        <v/>
      </c>
      <c r="BD153" s="91" t="str">
        <f t="shared" si="21"/>
        <v/>
      </c>
      <c r="BE153" s="15" t="str">
        <f t="shared" si="22"/>
        <v/>
      </c>
      <c r="BF153" s="92" t="str">
        <f t="shared" si="23"/>
        <v>No Sighting Date</v>
      </c>
    </row>
    <row r="154" spans="1:58" x14ac:dyDescent="0.25">
      <c r="A154" s="118">
        <v>149</v>
      </c>
      <c r="B154" s="119"/>
      <c r="C154" s="120"/>
      <c r="D154" s="121"/>
      <c r="E154" s="121"/>
      <c r="F154" s="236"/>
      <c r="G154" s="122" t="str">
        <f>IFERROR(VLOOKUP(F154,'#Location List#'!$U$3:$V$1154,2,FALSE),"")</f>
        <v/>
      </c>
      <c r="H154" s="120"/>
      <c r="I154" s="120"/>
      <c r="J154" s="120"/>
      <c r="K154" s="120"/>
      <c r="L154" s="120"/>
      <c r="M154" s="120"/>
      <c r="N154" s="120"/>
      <c r="O154" s="120"/>
      <c r="P154" s="120"/>
      <c r="Q154" s="120"/>
      <c r="R154" s="120"/>
      <c r="S154" s="120"/>
      <c r="T154" s="205">
        <f t="shared" si="18"/>
        <v>0</v>
      </c>
      <c r="U154" s="205">
        <f t="shared" si="19"/>
        <v>0</v>
      </c>
      <c r="V154" s="210"/>
      <c r="W154" s="210"/>
      <c r="X154" s="23" t="str">
        <f>IFERROR(VLOOKUP(AT154,'#Input Lists#'!$L$3:$AH$833,3,FALSE)," ")</f>
        <v xml:space="preserve"> </v>
      </c>
      <c r="Y154" s="23" t="str">
        <f>IFERROR(VLOOKUP(AT154,'#Input Lists#'!$L$3:$AH$833,5,FALSE)," ")</f>
        <v xml:space="preserve"> </v>
      </c>
      <c r="Z154" s="206" t="str">
        <f>IFERROR(VLOOKUP(AT154,'#Input Lists#'!$L$3:$AH$833,9,FALSE)," ")</f>
        <v xml:space="preserve"> </v>
      </c>
      <c r="AA154" s="119" t="s">
        <v>1527</v>
      </c>
      <c r="AB154" s="120"/>
      <c r="AC154" s="123"/>
      <c r="AD154" s="123"/>
      <c r="AE154" s="123"/>
      <c r="AF154" s="123"/>
      <c r="AG154" s="123"/>
      <c r="AH154" s="123"/>
      <c r="AI154" s="123"/>
      <c r="AJ154" s="123"/>
      <c r="AK154" s="123"/>
      <c r="AL154" s="123"/>
      <c r="AM154" s="123"/>
      <c r="AN154" s="123"/>
      <c r="AO154" s="123"/>
      <c r="AP154" s="120"/>
      <c r="AQ154" s="125" t="str">
        <f>IFERROR(VLOOKUP(G154,'#Location List#'!$C$3:$D$150,2,FALSE),"")</f>
        <v/>
      </c>
      <c r="AR154" s="125" t="str">
        <f>IFERROR(VLOOKUP(F154,'#Location List#'!$Q$3:$R$1154,2,FALSE),"")</f>
        <v/>
      </c>
      <c r="AS154" s="125" t="str">
        <f>IFERROR(VLOOKUP(V154,'#Input Lists#'!$B$3:$D$46,3,FALSE),"")</f>
        <v/>
      </c>
      <c r="AT154" s="125" t="str">
        <f>IFERROR(VLOOKUP(CONCATENATE(V154," ",W154),'#Input Lists#'!$K$3:$L$827,2,FALSE),"")</f>
        <v/>
      </c>
      <c r="AU154" s="125">
        <f>IFERROR(VLOOKUP(AA154,'#Input Lists#'!$BU$3:$BV$8,2,FALSE),"")</f>
        <v>1</v>
      </c>
      <c r="AV154" s="118" t="str">
        <f>IFERROR(VLOOKUP(AB154,'#Input Lists#'!$BO$3:$BP$9,2,FALSE),"")</f>
        <v/>
      </c>
      <c r="AW154" s="118">
        <f>IFERROR(VLOOKUP(AC154,'#Input Lists#'!$BL$3:$BM$7,2,FALSE),"")</f>
        <v>1</v>
      </c>
      <c r="AX154" s="52" t="e">
        <f>VLOOKUP(AQ154,'#Location List#'!$D$3:$K$150,4,FALSE)</f>
        <v>#N/A</v>
      </c>
      <c r="AY154" s="273" t="e">
        <f>VLOOKUP(AX154,'#Location List#'!$Z$3:$AA$13,2,FALSE)</f>
        <v>#N/A</v>
      </c>
      <c r="AZ154" s="126" t="e">
        <f>VLOOKUP($AT154,'#Input Lists#'!$L$3:$S$1033,6,FALSE)</f>
        <v>#N/A</v>
      </c>
      <c r="BA154" s="239" t="e">
        <f>VLOOKUP($AT154,'#Input Lists#'!$L$3:$S$833,7,FALSE)</f>
        <v>#N/A</v>
      </c>
      <c r="BB154" s="239" t="e">
        <f>VLOOKUP($AT154,'#Input Lists#'!$L$3:$S$833,8,FALSE)</f>
        <v>#N/A</v>
      </c>
      <c r="BC154" s="91" t="str">
        <f t="shared" si="20"/>
        <v/>
      </c>
      <c r="BD154" s="91" t="str">
        <f t="shared" si="21"/>
        <v/>
      </c>
      <c r="BE154" s="15" t="str">
        <f t="shared" si="22"/>
        <v/>
      </c>
      <c r="BF154" s="92" t="str">
        <f t="shared" si="23"/>
        <v>No Sighting Date</v>
      </c>
    </row>
    <row r="155" spans="1:58" x14ac:dyDescent="0.25">
      <c r="A155" s="118">
        <v>150</v>
      </c>
      <c r="B155" s="119"/>
      <c r="C155" s="120"/>
      <c r="D155" s="121"/>
      <c r="E155" s="121"/>
      <c r="F155" s="236"/>
      <c r="G155" s="122" t="str">
        <f>IFERROR(VLOOKUP(F155,'#Location List#'!$U$3:$V$1154,2,FALSE),"")</f>
        <v/>
      </c>
      <c r="H155" s="120"/>
      <c r="I155" s="120"/>
      <c r="J155" s="120"/>
      <c r="K155" s="120"/>
      <c r="L155" s="120"/>
      <c r="M155" s="120"/>
      <c r="N155" s="120"/>
      <c r="O155" s="120"/>
      <c r="P155" s="120"/>
      <c r="Q155" s="120"/>
      <c r="R155" s="120"/>
      <c r="S155" s="120"/>
      <c r="T155" s="205">
        <f t="shared" si="18"/>
        <v>0</v>
      </c>
      <c r="U155" s="205">
        <f t="shared" si="19"/>
        <v>0</v>
      </c>
      <c r="V155" s="210"/>
      <c r="W155" s="210"/>
      <c r="X155" s="23" t="str">
        <f>IFERROR(VLOOKUP(AT155,'#Input Lists#'!$L$3:$AH$833,3,FALSE)," ")</f>
        <v xml:space="preserve"> </v>
      </c>
      <c r="Y155" s="23" t="str">
        <f>IFERROR(VLOOKUP(AT155,'#Input Lists#'!$L$3:$AH$833,5,FALSE)," ")</f>
        <v xml:space="preserve"> </v>
      </c>
      <c r="Z155" s="206" t="str">
        <f>IFERROR(VLOOKUP(AT155,'#Input Lists#'!$L$3:$AH$833,9,FALSE)," ")</f>
        <v xml:space="preserve"> </v>
      </c>
      <c r="AA155" s="119" t="s">
        <v>1527</v>
      </c>
      <c r="AB155" s="120"/>
      <c r="AC155" s="123"/>
      <c r="AD155" s="123"/>
      <c r="AE155" s="123"/>
      <c r="AF155" s="123"/>
      <c r="AG155" s="123"/>
      <c r="AH155" s="123"/>
      <c r="AI155" s="123"/>
      <c r="AJ155" s="123"/>
      <c r="AK155" s="123"/>
      <c r="AL155" s="123"/>
      <c r="AM155" s="123"/>
      <c r="AN155" s="123"/>
      <c r="AO155" s="123"/>
      <c r="AP155" s="120"/>
      <c r="AQ155" s="125" t="str">
        <f>IFERROR(VLOOKUP(G155,'#Location List#'!$C$3:$D$150,2,FALSE),"")</f>
        <v/>
      </c>
      <c r="AR155" s="125" t="str">
        <f>IFERROR(VLOOKUP(F155,'#Location List#'!$Q$3:$R$1154,2,FALSE),"")</f>
        <v/>
      </c>
      <c r="AS155" s="125" t="str">
        <f>IFERROR(VLOOKUP(V155,'#Input Lists#'!$B$3:$D$46,3,FALSE),"")</f>
        <v/>
      </c>
      <c r="AT155" s="125" t="str">
        <f>IFERROR(VLOOKUP(CONCATENATE(V155," ",W155),'#Input Lists#'!$K$3:$L$827,2,FALSE),"")</f>
        <v/>
      </c>
      <c r="AU155" s="125">
        <f>IFERROR(VLOOKUP(AA155,'#Input Lists#'!$BU$3:$BV$8,2,FALSE),"")</f>
        <v>1</v>
      </c>
      <c r="AV155" s="118" t="str">
        <f>IFERROR(VLOOKUP(AB155,'#Input Lists#'!$BO$3:$BP$9,2,FALSE),"")</f>
        <v/>
      </c>
      <c r="AW155" s="118">
        <f>IFERROR(VLOOKUP(AC155,'#Input Lists#'!$BL$3:$BM$7,2,FALSE),"")</f>
        <v>1</v>
      </c>
      <c r="AX155" s="52" t="e">
        <f>VLOOKUP(AQ155,'#Location List#'!$D$3:$K$150,4,FALSE)</f>
        <v>#N/A</v>
      </c>
      <c r="AY155" s="273" t="e">
        <f>VLOOKUP(AX155,'#Location List#'!$Z$3:$AA$13,2,FALSE)</f>
        <v>#N/A</v>
      </c>
      <c r="AZ155" s="126" t="e">
        <f>VLOOKUP($AT155,'#Input Lists#'!$L$3:$S$1033,6,FALSE)</f>
        <v>#N/A</v>
      </c>
      <c r="BA155" s="239" t="e">
        <f>VLOOKUP($AT155,'#Input Lists#'!$L$3:$S$833,7,FALSE)</f>
        <v>#N/A</v>
      </c>
      <c r="BB155" s="239" t="e">
        <f>VLOOKUP($AT155,'#Input Lists#'!$L$3:$S$833,8,FALSE)</f>
        <v>#N/A</v>
      </c>
      <c r="BC155" s="91" t="str">
        <f t="shared" si="20"/>
        <v/>
      </c>
      <c r="BD155" s="91" t="str">
        <f t="shared" si="21"/>
        <v/>
      </c>
      <c r="BE155" s="15" t="str">
        <f t="shared" si="22"/>
        <v/>
      </c>
      <c r="BF155" s="92" t="str">
        <f t="shared" si="23"/>
        <v>No Sighting Date</v>
      </c>
    </row>
    <row r="156" spans="1:58" x14ac:dyDescent="0.25">
      <c r="A156" s="118">
        <v>151</v>
      </c>
      <c r="B156" s="119"/>
      <c r="C156" s="120"/>
      <c r="D156" s="121"/>
      <c r="E156" s="121"/>
      <c r="F156" s="236"/>
      <c r="G156" s="122" t="str">
        <f>IFERROR(VLOOKUP(F156,'#Location List#'!$U$3:$V$1154,2,FALSE),"")</f>
        <v/>
      </c>
      <c r="H156" s="120"/>
      <c r="I156" s="120"/>
      <c r="J156" s="120"/>
      <c r="K156" s="120"/>
      <c r="L156" s="120"/>
      <c r="M156" s="120"/>
      <c r="N156" s="120"/>
      <c r="O156" s="120"/>
      <c r="P156" s="120"/>
      <c r="Q156" s="120"/>
      <c r="R156" s="120"/>
      <c r="S156" s="120"/>
      <c r="T156" s="205">
        <f t="shared" si="18"/>
        <v>0</v>
      </c>
      <c r="U156" s="205">
        <f t="shared" si="19"/>
        <v>0</v>
      </c>
      <c r="V156" s="210"/>
      <c r="W156" s="210"/>
      <c r="X156" s="23" t="str">
        <f>IFERROR(VLOOKUP(AT156,'#Input Lists#'!$L$3:$AH$833,3,FALSE)," ")</f>
        <v xml:space="preserve"> </v>
      </c>
      <c r="Y156" s="23" t="str">
        <f>IFERROR(VLOOKUP(AT156,'#Input Lists#'!$L$3:$AH$833,5,FALSE)," ")</f>
        <v xml:space="preserve"> </v>
      </c>
      <c r="Z156" s="206" t="str">
        <f>IFERROR(VLOOKUP(AT156,'#Input Lists#'!$L$3:$AH$833,9,FALSE)," ")</f>
        <v xml:space="preserve"> </v>
      </c>
      <c r="AA156" s="119" t="s">
        <v>1527</v>
      </c>
      <c r="AB156" s="120"/>
      <c r="AC156" s="123"/>
      <c r="AD156" s="123"/>
      <c r="AE156" s="123"/>
      <c r="AF156" s="123"/>
      <c r="AG156" s="123"/>
      <c r="AH156" s="123"/>
      <c r="AI156" s="123"/>
      <c r="AJ156" s="123"/>
      <c r="AK156" s="123"/>
      <c r="AL156" s="123"/>
      <c r="AM156" s="123"/>
      <c r="AN156" s="123"/>
      <c r="AO156" s="123"/>
      <c r="AP156" s="120"/>
      <c r="AQ156" s="125" t="str">
        <f>IFERROR(VLOOKUP(G156,'#Location List#'!$C$3:$D$150,2,FALSE),"")</f>
        <v/>
      </c>
      <c r="AR156" s="125" t="str">
        <f>IFERROR(VLOOKUP(F156,'#Location List#'!$Q$3:$R$1154,2,FALSE),"")</f>
        <v/>
      </c>
      <c r="AS156" s="125" t="str">
        <f>IFERROR(VLOOKUP(V156,'#Input Lists#'!$B$3:$D$46,3,FALSE),"")</f>
        <v/>
      </c>
      <c r="AT156" s="125" t="str">
        <f>IFERROR(VLOOKUP(CONCATENATE(V156," ",W156),'#Input Lists#'!$K$3:$L$827,2,FALSE),"")</f>
        <v/>
      </c>
      <c r="AU156" s="125">
        <f>IFERROR(VLOOKUP(AA156,'#Input Lists#'!$BU$3:$BV$8,2,FALSE),"")</f>
        <v>1</v>
      </c>
      <c r="AV156" s="118" t="str">
        <f>IFERROR(VLOOKUP(AB156,'#Input Lists#'!$BO$3:$BP$9,2,FALSE),"")</f>
        <v/>
      </c>
      <c r="AW156" s="118">
        <f>IFERROR(VLOOKUP(AC156,'#Input Lists#'!$BL$3:$BM$7,2,FALSE),"")</f>
        <v>1</v>
      </c>
      <c r="AX156" s="52" t="e">
        <f>VLOOKUP(AQ156,'#Location List#'!$D$3:$K$150,4,FALSE)</f>
        <v>#N/A</v>
      </c>
      <c r="AY156" s="273" t="e">
        <f>VLOOKUP(AX156,'#Location List#'!$Z$3:$AA$13,2,FALSE)</f>
        <v>#N/A</v>
      </c>
      <c r="AZ156" s="126" t="e">
        <f>VLOOKUP($AT156,'#Input Lists#'!$L$3:$S$1033,6,FALSE)</f>
        <v>#N/A</v>
      </c>
      <c r="BA156" s="239" t="e">
        <f>VLOOKUP($AT156,'#Input Lists#'!$L$3:$S$833,7,FALSE)</f>
        <v>#N/A</v>
      </c>
      <c r="BB156" s="239" t="e">
        <f>VLOOKUP($AT156,'#Input Lists#'!$L$3:$S$833,8,FALSE)</f>
        <v>#N/A</v>
      </c>
      <c r="BC156" s="91" t="str">
        <f t="shared" si="20"/>
        <v/>
      </c>
      <c r="BD156" s="91" t="str">
        <f t="shared" si="21"/>
        <v/>
      </c>
      <c r="BE156" s="15" t="str">
        <f t="shared" si="22"/>
        <v/>
      </c>
      <c r="BF156" s="92" t="str">
        <f t="shared" si="23"/>
        <v>No Sighting Date</v>
      </c>
    </row>
    <row r="157" spans="1:58" x14ac:dyDescent="0.25">
      <c r="A157" s="118">
        <v>152</v>
      </c>
      <c r="B157" s="119"/>
      <c r="C157" s="120"/>
      <c r="D157" s="121"/>
      <c r="E157" s="121"/>
      <c r="F157" s="236"/>
      <c r="G157" s="122" t="str">
        <f>IFERROR(VLOOKUP(F157,'#Location List#'!$U$3:$V$1154,2,FALSE),"")</f>
        <v/>
      </c>
      <c r="H157" s="120"/>
      <c r="I157" s="120"/>
      <c r="J157" s="120"/>
      <c r="K157" s="120"/>
      <c r="L157" s="120"/>
      <c r="M157" s="120"/>
      <c r="N157" s="120"/>
      <c r="O157" s="120"/>
      <c r="P157" s="120"/>
      <c r="Q157" s="120"/>
      <c r="R157" s="120"/>
      <c r="S157" s="120"/>
      <c r="T157" s="205">
        <f t="shared" si="18"/>
        <v>0</v>
      </c>
      <c r="U157" s="205">
        <f t="shared" si="19"/>
        <v>0</v>
      </c>
      <c r="V157" s="210"/>
      <c r="W157" s="210"/>
      <c r="X157" s="23" t="str">
        <f>IFERROR(VLOOKUP(AT157,'#Input Lists#'!$L$3:$AH$833,3,FALSE)," ")</f>
        <v xml:space="preserve"> </v>
      </c>
      <c r="Y157" s="23" t="str">
        <f>IFERROR(VLOOKUP(AT157,'#Input Lists#'!$L$3:$AH$833,5,FALSE)," ")</f>
        <v xml:space="preserve"> </v>
      </c>
      <c r="Z157" s="206" t="str">
        <f>IFERROR(VLOOKUP(AT157,'#Input Lists#'!$L$3:$AH$833,9,FALSE)," ")</f>
        <v xml:space="preserve"> </v>
      </c>
      <c r="AA157" s="119" t="s">
        <v>1527</v>
      </c>
      <c r="AB157" s="120"/>
      <c r="AC157" s="123"/>
      <c r="AD157" s="123"/>
      <c r="AE157" s="123"/>
      <c r="AF157" s="123"/>
      <c r="AG157" s="123"/>
      <c r="AH157" s="123"/>
      <c r="AI157" s="123"/>
      <c r="AJ157" s="123"/>
      <c r="AK157" s="123"/>
      <c r="AL157" s="123"/>
      <c r="AM157" s="123"/>
      <c r="AN157" s="123"/>
      <c r="AO157" s="123"/>
      <c r="AP157" s="120"/>
      <c r="AQ157" s="125" t="str">
        <f>IFERROR(VLOOKUP(G157,'#Location List#'!$C$3:$D$150,2,FALSE),"")</f>
        <v/>
      </c>
      <c r="AR157" s="125" t="str">
        <f>IFERROR(VLOOKUP(F157,'#Location List#'!$Q$3:$R$1154,2,FALSE),"")</f>
        <v/>
      </c>
      <c r="AS157" s="125" t="str">
        <f>IFERROR(VLOOKUP(V157,'#Input Lists#'!$B$3:$D$46,3,FALSE),"")</f>
        <v/>
      </c>
      <c r="AT157" s="125" t="str">
        <f>IFERROR(VLOOKUP(CONCATENATE(V157," ",W157),'#Input Lists#'!$K$3:$L$827,2,FALSE),"")</f>
        <v/>
      </c>
      <c r="AU157" s="125">
        <f>IFERROR(VLOOKUP(AA157,'#Input Lists#'!$BU$3:$BV$8,2,FALSE),"")</f>
        <v>1</v>
      </c>
      <c r="AV157" s="118" t="str">
        <f>IFERROR(VLOOKUP(AB157,'#Input Lists#'!$BO$3:$BP$9,2,FALSE),"")</f>
        <v/>
      </c>
      <c r="AW157" s="118">
        <f>IFERROR(VLOOKUP(AC157,'#Input Lists#'!$BL$3:$BM$7,2,FALSE),"")</f>
        <v>1</v>
      </c>
      <c r="AX157" s="52" t="e">
        <f>VLOOKUP(AQ157,'#Location List#'!$D$3:$K$150,4,FALSE)</f>
        <v>#N/A</v>
      </c>
      <c r="AY157" s="273" t="e">
        <f>VLOOKUP(AX157,'#Location List#'!$Z$3:$AA$13,2,FALSE)</f>
        <v>#N/A</v>
      </c>
      <c r="AZ157" s="126" t="e">
        <f>VLOOKUP($AT157,'#Input Lists#'!$L$3:$S$1033,6,FALSE)</f>
        <v>#N/A</v>
      </c>
      <c r="BA157" s="239" t="e">
        <f>VLOOKUP($AT157,'#Input Lists#'!$L$3:$S$833,7,FALSE)</f>
        <v>#N/A</v>
      </c>
      <c r="BB157" s="239" t="e">
        <f>VLOOKUP($AT157,'#Input Lists#'!$L$3:$S$833,8,FALSE)</f>
        <v>#N/A</v>
      </c>
      <c r="BC157" s="91" t="str">
        <f t="shared" si="20"/>
        <v/>
      </c>
      <c r="BD157" s="91" t="str">
        <f t="shared" si="21"/>
        <v/>
      </c>
      <c r="BE157" s="15" t="str">
        <f t="shared" si="22"/>
        <v/>
      </c>
      <c r="BF157" s="92" t="str">
        <f t="shared" si="23"/>
        <v>No Sighting Date</v>
      </c>
    </row>
    <row r="158" spans="1:58" x14ac:dyDescent="0.25">
      <c r="A158" s="118">
        <v>153</v>
      </c>
      <c r="B158" s="119"/>
      <c r="C158" s="120"/>
      <c r="D158" s="121"/>
      <c r="E158" s="121"/>
      <c r="F158" s="236"/>
      <c r="G158" s="122" t="str">
        <f>IFERROR(VLOOKUP(F158,'#Location List#'!$U$3:$V$1154,2,FALSE),"")</f>
        <v/>
      </c>
      <c r="H158" s="120"/>
      <c r="I158" s="120"/>
      <c r="J158" s="120"/>
      <c r="K158" s="120"/>
      <c r="L158" s="120"/>
      <c r="M158" s="120"/>
      <c r="N158" s="120"/>
      <c r="O158" s="120"/>
      <c r="P158" s="120"/>
      <c r="Q158" s="120"/>
      <c r="R158" s="120"/>
      <c r="S158" s="120"/>
      <c r="T158" s="205">
        <f t="shared" si="18"/>
        <v>0</v>
      </c>
      <c r="U158" s="205">
        <f t="shared" si="19"/>
        <v>0</v>
      </c>
      <c r="V158" s="210"/>
      <c r="W158" s="210"/>
      <c r="X158" s="23" t="str">
        <f>IFERROR(VLOOKUP(AT158,'#Input Lists#'!$L$3:$AH$833,3,FALSE)," ")</f>
        <v xml:space="preserve"> </v>
      </c>
      <c r="Y158" s="23" t="str">
        <f>IFERROR(VLOOKUP(AT158,'#Input Lists#'!$L$3:$AH$833,5,FALSE)," ")</f>
        <v xml:space="preserve"> </v>
      </c>
      <c r="Z158" s="206" t="str">
        <f>IFERROR(VLOOKUP(AT158,'#Input Lists#'!$L$3:$AH$833,9,FALSE)," ")</f>
        <v xml:space="preserve"> </v>
      </c>
      <c r="AA158" s="119" t="s">
        <v>1527</v>
      </c>
      <c r="AB158" s="120"/>
      <c r="AC158" s="123"/>
      <c r="AD158" s="123"/>
      <c r="AE158" s="123"/>
      <c r="AF158" s="123"/>
      <c r="AG158" s="123"/>
      <c r="AH158" s="123"/>
      <c r="AI158" s="123"/>
      <c r="AJ158" s="123"/>
      <c r="AK158" s="123"/>
      <c r="AL158" s="123"/>
      <c r="AM158" s="123"/>
      <c r="AN158" s="123"/>
      <c r="AO158" s="123"/>
      <c r="AP158" s="120"/>
      <c r="AQ158" s="125" t="str">
        <f>IFERROR(VLOOKUP(G158,'#Location List#'!$C$3:$D$150,2,FALSE),"")</f>
        <v/>
      </c>
      <c r="AR158" s="125" t="str">
        <f>IFERROR(VLOOKUP(F158,'#Location List#'!$Q$3:$R$1154,2,FALSE),"")</f>
        <v/>
      </c>
      <c r="AS158" s="125" t="str">
        <f>IFERROR(VLOOKUP(V158,'#Input Lists#'!$B$3:$D$46,3,FALSE),"")</f>
        <v/>
      </c>
      <c r="AT158" s="125" t="str">
        <f>IFERROR(VLOOKUP(CONCATENATE(V158," ",W158),'#Input Lists#'!$K$3:$L$827,2,FALSE),"")</f>
        <v/>
      </c>
      <c r="AU158" s="125">
        <f>IFERROR(VLOOKUP(AA158,'#Input Lists#'!$BU$3:$BV$8,2,FALSE),"")</f>
        <v>1</v>
      </c>
      <c r="AV158" s="118" t="str">
        <f>IFERROR(VLOOKUP(AB158,'#Input Lists#'!$BO$3:$BP$9,2,FALSE),"")</f>
        <v/>
      </c>
      <c r="AW158" s="118">
        <f>IFERROR(VLOOKUP(AC158,'#Input Lists#'!$BL$3:$BM$7,2,FALSE),"")</f>
        <v>1</v>
      </c>
      <c r="AX158" s="52" t="e">
        <f>VLOOKUP(AQ158,'#Location List#'!$D$3:$K$150,4,FALSE)</f>
        <v>#N/A</v>
      </c>
      <c r="AY158" s="273" t="e">
        <f>VLOOKUP(AX158,'#Location List#'!$Z$3:$AA$13,2,FALSE)</f>
        <v>#N/A</v>
      </c>
      <c r="AZ158" s="126" t="e">
        <f>VLOOKUP($AT158,'#Input Lists#'!$L$3:$S$1033,6,FALSE)</f>
        <v>#N/A</v>
      </c>
      <c r="BA158" s="239" t="e">
        <f>VLOOKUP($AT158,'#Input Lists#'!$L$3:$S$833,7,FALSE)</f>
        <v>#N/A</v>
      </c>
      <c r="BB158" s="239" t="e">
        <f>VLOOKUP($AT158,'#Input Lists#'!$L$3:$S$833,8,FALSE)</f>
        <v>#N/A</v>
      </c>
      <c r="BC158" s="91" t="str">
        <f t="shared" si="20"/>
        <v/>
      </c>
      <c r="BD158" s="91" t="str">
        <f t="shared" si="21"/>
        <v/>
      </c>
      <c r="BE158" s="15" t="str">
        <f t="shared" si="22"/>
        <v/>
      </c>
      <c r="BF158" s="92" t="str">
        <f t="shared" si="23"/>
        <v>No Sighting Date</v>
      </c>
    </row>
    <row r="159" spans="1:58" x14ac:dyDescent="0.25">
      <c r="A159" s="118">
        <v>154</v>
      </c>
      <c r="B159" s="119"/>
      <c r="C159" s="120"/>
      <c r="D159" s="121"/>
      <c r="E159" s="121"/>
      <c r="F159" s="236"/>
      <c r="G159" s="122" t="str">
        <f>IFERROR(VLOOKUP(F159,'#Location List#'!$U$3:$V$1154,2,FALSE),"")</f>
        <v/>
      </c>
      <c r="H159" s="120"/>
      <c r="I159" s="120"/>
      <c r="J159" s="120"/>
      <c r="K159" s="120"/>
      <c r="L159" s="120"/>
      <c r="M159" s="120"/>
      <c r="N159" s="120"/>
      <c r="O159" s="120"/>
      <c r="P159" s="120"/>
      <c r="Q159" s="120"/>
      <c r="R159" s="120"/>
      <c r="S159" s="120"/>
      <c r="T159" s="205">
        <f t="shared" si="18"/>
        <v>0</v>
      </c>
      <c r="U159" s="205">
        <f t="shared" si="19"/>
        <v>0</v>
      </c>
      <c r="V159" s="210"/>
      <c r="W159" s="210"/>
      <c r="X159" s="23" t="str">
        <f>IFERROR(VLOOKUP(AT159,'#Input Lists#'!$L$3:$AH$833,3,FALSE)," ")</f>
        <v xml:space="preserve"> </v>
      </c>
      <c r="Y159" s="23" t="str">
        <f>IFERROR(VLOOKUP(AT159,'#Input Lists#'!$L$3:$AH$833,5,FALSE)," ")</f>
        <v xml:space="preserve"> </v>
      </c>
      <c r="Z159" s="206" t="str">
        <f>IFERROR(VLOOKUP(AT159,'#Input Lists#'!$L$3:$AH$833,9,FALSE)," ")</f>
        <v xml:space="preserve"> </v>
      </c>
      <c r="AA159" s="119" t="s">
        <v>1527</v>
      </c>
      <c r="AB159" s="120"/>
      <c r="AC159" s="123"/>
      <c r="AD159" s="123"/>
      <c r="AE159" s="123"/>
      <c r="AF159" s="123"/>
      <c r="AG159" s="123"/>
      <c r="AH159" s="123"/>
      <c r="AI159" s="123"/>
      <c r="AJ159" s="123"/>
      <c r="AK159" s="123"/>
      <c r="AL159" s="123"/>
      <c r="AM159" s="123"/>
      <c r="AN159" s="123"/>
      <c r="AO159" s="123"/>
      <c r="AP159" s="120"/>
      <c r="AQ159" s="125" t="str">
        <f>IFERROR(VLOOKUP(G159,'#Location List#'!$C$3:$D$150,2,FALSE),"")</f>
        <v/>
      </c>
      <c r="AR159" s="125" t="str">
        <f>IFERROR(VLOOKUP(F159,'#Location List#'!$Q$3:$R$1154,2,FALSE),"")</f>
        <v/>
      </c>
      <c r="AS159" s="125" t="str">
        <f>IFERROR(VLOOKUP(V159,'#Input Lists#'!$B$3:$D$46,3,FALSE),"")</f>
        <v/>
      </c>
      <c r="AT159" s="125" t="str">
        <f>IFERROR(VLOOKUP(CONCATENATE(V159," ",W159),'#Input Lists#'!$K$3:$L$827,2,FALSE),"")</f>
        <v/>
      </c>
      <c r="AU159" s="125">
        <f>IFERROR(VLOOKUP(AA159,'#Input Lists#'!$BU$3:$BV$8,2,FALSE),"")</f>
        <v>1</v>
      </c>
      <c r="AV159" s="118" t="str">
        <f>IFERROR(VLOOKUP(AB159,'#Input Lists#'!$BO$3:$BP$9,2,FALSE),"")</f>
        <v/>
      </c>
      <c r="AW159" s="118">
        <f>IFERROR(VLOOKUP(AC159,'#Input Lists#'!$BL$3:$BM$7,2,FALSE),"")</f>
        <v>1</v>
      </c>
      <c r="AX159" s="52" t="e">
        <f>VLOOKUP(AQ159,'#Location List#'!$D$3:$K$150,4,FALSE)</f>
        <v>#N/A</v>
      </c>
      <c r="AY159" s="273" t="e">
        <f>VLOOKUP(AX159,'#Location List#'!$Z$3:$AA$13,2,FALSE)</f>
        <v>#N/A</v>
      </c>
      <c r="AZ159" s="126" t="e">
        <f>VLOOKUP($AT159,'#Input Lists#'!$L$3:$S$1033,6,FALSE)</f>
        <v>#N/A</v>
      </c>
      <c r="BA159" s="239" t="e">
        <f>VLOOKUP($AT159,'#Input Lists#'!$L$3:$S$833,7,FALSE)</f>
        <v>#N/A</v>
      </c>
      <c r="BB159" s="239" t="e">
        <f>VLOOKUP($AT159,'#Input Lists#'!$L$3:$S$833,8,FALSE)</f>
        <v>#N/A</v>
      </c>
      <c r="BC159" s="91" t="str">
        <f t="shared" si="20"/>
        <v/>
      </c>
      <c r="BD159" s="91" t="str">
        <f t="shared" si="21"/>
        <v/>
      </c>
      <c r="BE159" s="15" t="str">
        <f t="shared" si="22"/>
        <v/>
      </c>
      <c r="BF159" s="92" t="str">
        <f t="shared" si="23"/>
        <v>No Sighting Date</v>
      </c>
    </row>
    <row r="160" spans="1:58" x14ac:dyDescent="0.25">
      <c r="A160" s="118">
        <v>155</v>
      </c>
      <c r="B160" s="119"/>
      <c r="C160" s="120"/>
      <c r="D160" s="121"/>
      <c r="E160" s="121"/>
      <c r="F160" s="236"/>
      <c r="G160" s="122" t="str">
        <f>IFERROR(VLOOKUP(F160,'#Location List#'!$U$3:$V$1154,2,FALSE),"")</f>
        <v/>
      </c>
      <c r="H160" s="120"/>
      <c r="I160" s="120"/>
      <c r="J160" s="120"/>
      <c r="K160" s="120"/>
      <c r="L160" s="120"/>
      <c r="M160" s="120"/>
      <c r="N160" s="120"/>
      <c r="O160" s="120"/>
      <c r="P160" s="120"/>
      <c r="Q160" s="120"/>
      <c r="R160" s="120"/>
      <c r="S160" s="120"/>
      <c r="T160" s="205">
        <f t="shared" si="18"/>
        <v>0</v>
      </c>
      <c r="U160" s="205">
        <f t="shared" si="19"/>
        <v>0</v>
      </c>
      <c r="V160" s="210"/>
      <c r="W160" s="210"/>
      <c r="X160" s="23" t="str">
        <f>IFERROR(VLOOKUP(AT160,'#Input Lists#'!$L$3:$AH$833,3,FALSE)," ")</f>
        <v xml:space="preserve"> </v>
      </c>
      <c r="Y160" s="23" t="str">
        <f>IFERROR(VLOOKUP(AT160,'#Input Lists#'!$L$3:$AH$833,5,FALSE)," ")</f>
        <v xml:space="preserve"> </v>
      </c>
      <c r="Z160" s="206" t="str">
        <f>IFERROR(VLOOKUP(AT160,'#Input Lists#'!$L$3:$AH$833,9,FALSE)," ")</f>
        <v xml:space="preserve"> </v>
      </c>
      <c r="AA160" s="119" t="s">
        <v>1527</v>
      </c>
      <c r="AB160" s="120"/>
      <c r="AC160" s="123"/>
      <c r="AD160" s="123"/>
      <c r="AE160" s="123"/>
      <c r="AF160" s="123"/>
      <c r="AG160" s="123"/>
      <c r="AH160" s="123"/>
      <c r="AI160" s="123"/>
      <c r="AJ160" s="123"/>
      <c r="AK160" s="123"/>
      <c r="AL160" s="123"/>
      <c r="AM160" s="123"/>
      <c r="AN160" s="123"/>
      <c r="AO160" s="123"/>
      <c r="AP160" s="120"/>
      <c r="AQ160" s="125" t="str">
        <f>IFERROR(VLOOKUP(G160,'#Location List#'!$C$3:$D$150,2,FALSE),"")</f>
        <v/>
      </c>
      <c r="AR160" s="125" t="str">
        <f>IFERROR(VLOOKUP(F160,'#Location List#'!$Q$3:$R$1154,2,FALSE),"")</f>
        <v/>
      </c>
      <c r="AS160" s="125" t="str">
        <f>IFERROR(VLOOKUP(V160,'#Input Lists#'!$B$3:$D$46,3,FALSE),"")</f>
        <v/>
      </c>
      <c r="AT160" s="125" t="str">
        <f>IFERROR(VLOOKUP(CONCATENATE(V160," ",W160),'#Input Lists#'!$K$3:$L$827,2,FALSE),"")</f>
        <v/>
      </c>
      <c r="AU160" s="125">
        <f>IFERROR(VLOOKUP(AA160,'#Input Lists#'!$BU$3:$BV$8,2,FALSE),"")</f>
        <v>1</v>
      </c>
      <c r="AV160" s="118" t="str">
        <f>IFERROR(VLOOKUP(AB160,'#Input Lists#'!$BO$3:$BP$9,2,FALSE),"")</f>
        <v/>
      </c>
      <c r="AW160" s="118">
        <f>IFERROR(VLOOKUP(AC160,'#Input Lists#'!$BL$3:$BM$7,2,FALSE),"")</f>
        <v>1</v>
      </c>
      <c r="AX160" s="52" t="e">
        <f>VLOOKUP(AQ160,'#Location List#'!$D$3:$K$150,4,FALSE)</f>
        <v>#N/A</v>
      </c>
      <c r="AY160" s="273" t="e">
        <f>VLOOKUP(AX160,'#Location List#'!$Z$3:$AA$13,2,FALSE)</f>
        <v>#N/A</v>
      </c>
      <c r="AZ160" s="126" t="e">
        <f>VLOOKUP($AT160,'#Input Lists#'!$L$3:$S$1033,6,FALSE)</f>
        <v>#N/A</v>
      </c>
      <c r="BA160" s="239" t="e">
        <f>VLOOKUP($AT160,'#Input Lists#'!$L$3:$S$833,7,FALSE)</f>
        <v>#N/A</v>
      </c>
      <c r="BB160" s="239" t="e">
        <f>VLOOKUP($AT160,'#Input Lists#'!$L$3:$S$833,8,FALSE)</f>
        <v>#N/A</v>
      </c>
      <c r="BC160" s="91" t="str">
        <f t="shared" si="20"/>
        <v/>
      </c>
      <c r="BD160" s="91" t="str">
        <f t="shared" si="21"/>
        <v/>
      </c>
      <c r="BE160" s="15" t="str">
        <f t="shared" si="22"/>
        <v/>
      </c>
      <c r="BF160" s="92" t="str">
        <f t="shared" si="23"/>
        <v>No Sighting Date</v>
      </c>
    </row>
    <row r="161" spans="1:58" x14ac:dyDescent="0.25">
      <c r="A161" s="118">
        <v>156</v>
      </c>
      <c r="B161" s="119"/>
      <c r="C161" s="120"/>
      <c r="D161" s="121"/>
      <c r="E161" s="121"/>
      <c r="F161" s="236"/>
      <c r="G161" s="122" t="str">
        <f>IFERROR(VLOOKUP(F161,'#Location List#'!$U$3:$V$1154,2,FALSE),"")</f>
        <v/>
      </c>
      <c r="H161" s="120"/>
      <c r="I161" s="120"/>
      <c r="J161" s="120"/>
      <c r="K161" s="120"/>
      <c r="L161" s="120"/>
      <c r="M161" s="120"/>
      <c r="N161" s="120"/>
      <c r="O161" s="120"/>
      <c r="P161" s="120"/>
      <c r="Q161" s="120"/>
      <c r="R161" s="120"/>
      <c r="S161" s="120"/>
      <c r="T161" s="205">
        <f t="shared" si="18"/>
        <v>0</v>
      </c>
      <c r="U161" s="205">
        <f t="shared" si="19"/>
        <v>0</v>
      </c>
      <c r="V161" s="210"/>
      <c r="W161" s="210"/>
      <c r="X161" s="23" t="str">
        <f>IFERROR(VLOOKUP(AT161,'#Input Lists#'!$L$3:$AH$833,3,FALSE)," ")</f>
        <v xml:space="preserve"> </v>
      </c>
      <c r="Y161" s="23" t="str">
        <f>IFERROR(VLOOKUP(AT161,'#Input Lists#'!$L$3:$AH$833,5,FALSE)," ")</f>
        <v xml:space="preserve"> </v>
      </c>
      <c r="Z161" s="206" t="str">
        <f>IFERROR(VLOOKUP(AT161,'#Input Lists#'!$L$3:$AH$833,9,FALSE)," ")</f>
        <v xml:space="preserve"> </v>
      </c>
      <c r="AA161" s="119" t="s">
        <v>1527</v>
      </c>
      <c r="AB161" s="120"/>
      <c r="AC161" s="123"/>
      <c r="AD161" s="123"/>
      <c r="AE161" s="123"/>
      <c r="AF161" s="123"/>
      <c r="AG161" s="123"/>
      <c r="AH161" s="123"/>
      <c r="AI161" s="123"/>
      <c r="AJ161" s="123"/>
      <c r="AK161" s="123"/>
      <c r="AL161" s="123"/>
      <c r="AM161" s="123"/>
      <c r="AN161" s="123"/>
      <c r="AO161" s="123"/>
      <c r="AP161" s="120"/>
      <c r="AQ161" s="125" t="str">
        <f>IFERROR(VLOOKUP(G161,'#Location List#'!$C$3:$D$150,2,FALSE),"")</f>
        <v/>
      </c>
      <c r="AR161" s="125" t="str">
        <f>IFERROR(VLOOKUP(F161,'#Location List#'!$Q$3:$R$1154,2,FALSE),"")</f>
        <v/>
      </c>
      <c r="AS161" s="125" t="str">
        <f>IFERROR(VLOOKUP(V161,'#Input Lists#'!$B$3:$D$46,3,FALSE),"")</f>
        <v/>
      </c>
      <c r="AT161" s="125" t="str">
        <f>IFERROR(VLOOKUP(CONCATENATE(V161," ",W161),'#Input Lists#'!$K$3:$L$827,2,FALSE),"")</f>
        <v/>
      </c>
      <c r="AU161" s="125">
        <f>IFERROR(VLOOKUP(AA161,'#Input Lists#'!$BU$3:$BV$8,2,FALSE),"")</f>
        <v>1</v>
      </c>
      <c r="AV161" s="118" t="str">
        <f>IFERROR(VLOOKUP(AB161,'#Input Lists#'!$BO$3:$BP$9,2,FALSE),"")</f>
        <v/>
      </c>
      <c r="AW161" s="118">
        <f>IFERROR(VLOOKUP(AC161,'#Input Lists#'!$BL$3:$BM$7,2,FALSE),"")</f>
        <v>1</v>
      </c>
      <c r="AX161" s="52" t="e">
        <f>VLOOKUP(AQ161,'#Location List#'!$D$3:$K$150,4,FALSE)</f>
        <v>#N/A</v>
      </c>
      <c r="AY161" s="273" t="e">
        <f>VLOOKUP(AX161,'#Location List#'!$Z$3:$AA$13,2,FALSE)</f>
        <v>#N/A</v>
      </c>
      <c r="AZ161" s="126" t="e">
        <f>VLOOKUP($AT161,'#Input Lists#'!$L$3:$S$1033,6,FALSE)</f>
        <v>#N/A</v>
      </c>
      <c r="BA161" s="239" t="e">
        <f>VLOOKUP($AT161,'#Input Lists#'!$L$3:$S$833,7,FALSE)</f>
        <v>#N/A</v>
      </c>
      <c r="BB161" s="239" t="e">
        <f>VLOOKUP($AT161,'#Input Lists#'!$L$3:$S$833,8,FALSE)</f>
        <v>#N/A</v>
      </c>
      <c r="BC161" s="91" t="str">
        <f t="shared" si="20"/>
        <v/>
      </c>
      <c r="BD161" s="91" t="str">
        <f t="shared" si="21"/>
        <v/>
      </c>
      <c r="BE161" s="15" t="str">
        <f t="shared" si="22"/>
        <v/>
      </c>
      <c r="BF161" s="92" t="str">
        <f t="shared" si="23"/>
        <v>No Sighting Date</v>
      </c>
    </row>
    <row r="162" spans="1:58" x14ac:dyDescent="0.25">
      <c r="A162" s="118">
        <v>157</v>
      </c>
      <c r="B162" s="119"/>
      <c r="C162" s="120"/>
      <c r="D162" s="121"/>
      <c r="E162" s="121"/>
      <c r="F162" s="236"/>
      <c r="G162" s="122" t="str">
        <f>IFERROR(VLOOKUP(F162,'#Location List#'!$U$3:$V$1154,2,FALSE),"")</f>
        <v/>
      </c>
      <c r="H162" s="120"/>
      <c r="I162" s="120"/>
      <c r="J162" s="120"/>
      <c r="K162" s="120"/>
      <c r="L162" s="120"/>
      <c r="M162" s="120"/>
      <c r="N162" s="120"/>
      <c r="O162" s="120"/>
      <c r="P162" s="120"/>
      <c r="Q162" s="120"/>
      <c r="R162" s="120"/>
      <c r="S162" s="120"/>
      <c r="T162" s="205">
        <f t="shared" si="18"/>
        <v>0</v>
      </c>
      <c r="U162" s="205">
        <f t="shared" si="19"/>
        <v>0</v>
      </c>
      <c r="V162" s="210"/>
      <c r="W162" s="210"/>
      <c r="X162" s="23" t="str">
        <f>IFERROR(VLOOKUP(AT162,'#Input Lists#'!$L$3:$AH$833,3,FALSE)," ")</f>
        <v xml:space="preserve"> </v>
      </c>
      <c r="Y162" s="23" t="str">
        <f>IFERROR(VLOOKUP(AT162,'#Input Lists#'!$L$3:$AH$833,5,FALSE)," ")</f>
        <v xml:space="preserve"> </v>
      </c>
      <c r="Z162" s="206" t="str">
        <f>IFERROR(VLOOKUP(AT162,'#Input Lists#'!$L$3:$AH$833,9,FALSE)," ")</f>
        <v xml:space="preserve"> </v>
      </c>
      <c r="AA162" s="119" t="s">
        <v>1527</v>
      </c>
      <c r="AB162" s="120"/>
      <c r="AC162" s="123"/>
      <c r="AD162" s="123"/>
      <c r="AE162" s="123"/>
      <c r="AF162" s="123"/>
      <c r="AG162" s="123"/>
      <c r="AH162" s="123"/>
      <c r="AI162" s="123"/>
      <c r="AJ162" s="123"/>
      <c r="AK162" s="123"/>
      <c r="AL162" s="123"/>
      <c r="AM162" s="123"/>
      <c r="AN162" s="123"/>
      <c r="AO162" s="123"/>
      <c r="AP162" s="120"/>
      <c r="AQ162" s="125" t="str">
        <f>IFERROR(VLOOKUP(G162,'#Location List#'!$C$3:$D$150,2,FALSE),"")</f>
        <v/>
      </c>
      <c r="AR162" s="125" t="str">
        <f>IFERROR(VLOOKUP(F162,'#Location List#'!$Q$3:$R$1154,2,FALSE),"")</f>
        <v/>
      </c>
      <c r="AS162" s="125" t="str">
        <f>IFERROR(VLOOKUP(V162,'#Input Lists#'!$B$3:$D$46,3,FALSE),"")</f>
        <v/>
      </c>
      <c r="AT162" s="125" t="str">
        <f>IFERROR(VLOOKUP(CONCATENATE(V162," ",W162),'#Input Lists#'!$K$3:$L$827,2,FALSE),"")</f>
        <v/>
      </c>
      <c r="AU162" s="125">
        <f>IFERROR(VLOOKUP(AA162,'#Input Lists#'!$BU$3:$BV$8,2,FALSE),"")</f>
        <v>1</v>
      </c>
      <c r="AV162" s="118" t="str">
        <f>IFERROR(VLOOKUP(AB162,'#Input Lists#'!$BO$3:$BP$9,2,FALSE),"")</f>
        <v/>
      </c>
      <c r="AW162" s="118">
        <f>IFERROR(VLOOKUP(AC162,'#Input Lists#'!$BL$3:$BM$7,2,FALSE),"")</f>
        <v>1</v>
      </c>
      <c r="AX162" s="52" t="e">
        <f>VLOOKUP(AQ162,'#Location List#'!$D$3:$K$150,4,FALSE)</f>
        <v>#N/A</v>
      </c>
      <c r="AY162" s="273" t="e">
        <f>VLOOKUP(AX162,'#Location List#'!$Z$3:$AA$13,2,FALSE)</f>
        <v>#N/A</v>
      </c>
      <c r="AZ162" s="126" t="e">
        <f>VLOOKUP($AT162,'#Input Lists#'!$L$3:$S$1033,6,FALSE)</f>
        <v>#N/A</v>
      </c>
      <c r="BA162" s="239" t="e">
        <f>VLOOKUP($AT162,'#Input Lists#'!$L$3:$S$833,7,FALSE)</f>
        <v>#N/A</v>
      </c>
      <c r="BB162" s="239" t="e">
        <f>VLOOKUP($AT162,'#Input Lists#'!$L$3:$S$833,8,FALSE)</f>
        <v>#N/A</v>
      </c>
      <c r="BC162" s="91" t="str">
        <f t="shared" si="20"/>
        <v/>
      </c>
      <c r="BD162" s="91" t="str">
        <f t="shared" si="21"/>
        <v/>
      </c>
      <c r="BE162" s="15" t="str">
        <f t="shared" si="22"/>
        <v/>
      </c>
      <c r="BF162" s="92" t="str">
        <f t="shared" si="23"/>
        <v>No Sighting Date</v>
      </c>
    </row>
    <row r="163" spans="1:58" x14ac:dyDescent="0.25">
      <c r="A163" s="118">
        <v>158</v>
      </c>
      <c r="B163" s="119"/>
      <c r="C163" s="120"/>
      <c r="D163" s="121"/>
      <c r="E163" s="121"/>
      <c r="F163" s="236"/>
      <c r="G163" s="122" t="str">
        <f>IFERROR(VLOOKUP(F163,'#Location List#'!$U$3:$V$1154,2,FALSE),"")</f>
        <v/>
      </c>
      <c r="H163" s="120"/>
      <c r="I163" s="120"/>
      <c r="J163" s="120"/>
      <c r="K163" s="120"/>
      <c r="L163" s="120"/>
      <c r="M163" s="120"/>
      <c r="N163" s="120"/>
      <c r="O163" s="120"/>
      <c r="P163" s="120"/>
      <c r="Q163" s="120"/>
      <c r="R163" s="120"/>
      <c r="S163" s="120"/>
      <c r="T163" s="205">
        <f t="shared" si="18"/>
        <v>0</v>
      </c>
      <c r="U163" s="205">
        <f t="shared" si="19"/>
        <v>0</v>
      </c>
      <c r="V163" s="210"/>
      <c r="W163" s="210"/>
      <c r="X163" s="23" t="str">
        <f>IFERROR(VLOOKUP(AT163,'#Input Lists#'!$L$3:$AH$833,3,FALSE)," ")</f>
        <v xml:space="preserve"> </v>
      </c>
      <c r="Y163" s="23" t="str">
        <f>IFERROR(VLOOKUP(AT163,'#Input Lists#'!$L$3:$AH$833,5,FALSE)," ")</f>
        <v xml:space="preserve"> </v>
      </c>
      <c r="Z163" s="206" t="str">
        <f>IFERROR(VLOOKUP(AT163,'#Input Lists#'!$L$3:$AH$833,9,FALSE)," ")</f>
        <v xml:space="preserve"> </v>
      </c>
      <c r="AA163" s="119" t="s">
        <v>1527</v>
      </c>
      <c r="AB163" s="120"/>
      <c r="AC163" s="123"/>
      <c r="AD163" s="123"/>
      <c r="AE163" s="123"/>
      <c r="AF163" s="123"/>
      <c r="AG163" s="123"/>
      <c r="AH163" s="123"/>
      <c r="AI163" s="123"/>
      <c r="AJ163" s="123"/>
      <c r="AK163" s="123"/>
      <c r="AL163" s="123"/>
      <c r="AM163" s="123"/>
      <c r="AN163" s="123"/>
      <c r="AO163" s="123"/>
      <c r="AP163" s="120"/>
      <c r="AQ163" s="125" t="str">
        <f>IFERROR(VLOOKUP(G163,'#Location List#'!$C$3:$D$150,2,FALSE),"")</f>
        <v/>
      </c>
      <c r="AR163" s="125" t="str">
        <f>IFERROR(VLOOKUP(F163,'#Location List#'!$Q$3:$R$1154,2,FALSE),"")</f>
        <v/>
      </c>
      <c r="AS163" s="125" t="str">
        <f>IFERROR(VLOOKUP(V163,'#Input Lists#'!$B$3:$D$46,3,FALSE),"")</f>
        <v/>
      </c>
      <c r="AT163" s="125" t="str">
        <f>IFERROR(VLOOKUP(CONCATENATE(V163," ",W163),'#Input Lists#'!$K$3:$L$827,2,FALSE),"")</f>
        <v/>
      </c>
      <c r="AU163" s="125">
        <f>IFERROR(VLOOKUP(AA163,'#Input Lists#'!$BU$3:$BV$8,2,FALSE),"")</f>
        <v>1</v>
      </c>
      <c r="AV163" s="118" t="str">
        <f>IFERROR(VLOOKUP(AB163,'#Input Lists#'!$BO$3:$BP$9,2,FALSE),"")</f>
        <v/>
      </c>
      <c r="AW163" s="118">
        <f>IFERROR(VLOOKUP(AC163,'#Input Lists#'!$BL$3:$BM$7,2,FALSE),"")</f>
        <v>1</v>
      </c>
      <c r="AX163" s="52" t="e">
        <f>VLOOKUP(AQ163,'#Location List#'!$D$3:$K$150,4,FALSE)</f>
        <v>#N/A</v>
      </c>
      <c r="AY163" s="273" t="e">
        <f>VLOOKUP(AX163,'#Location List#'!$Z$3:$AA$13,2,FALSE)</f>
        <v>#N/A</v>
      </c>
      <c r="AZ163" s="126" t="e">
        <f>VLOOKUP($AT163,'#Input Lists#'!$L$3:$S$1033,6,FALSE)</f>
        <v>#N/A</v>
      </c>
      <c r="BA163" s="239" t="e">
        <f>VLOOKUP($AT163,'#Input Lists#'!$L$3:$S$833,7,FALSE)</f>
        <v>#N/A</v>
      </c>
      <c r="BB163" s="239" t="e">
        <f>VLOOKUP($AT163,'#Input Lists#'!$L$3:$S$833,8,FALSE)</f>
        <v>#N/A</v>
      </c>
      <c r="BC163" s="91" t="str">
        <f t="shared" si="20"/>
        <v/>
      </c>
      <c r="BD163" s="91" t="str">
        <f t="shared" si="21"/>
        <v/>
      </c>
      <c r="BE163" s="15" t="str">
        <f t="shared" si="22"/>
        <v/>
      </c>
      <c r="BF163" s="92" t="str">
        <f t="shared" si="23"/>
        <v>No Sighting Date</v>
      </c>
    </row>
    <row r="164" spans="1:58" x14ac:dyDescent="0.25">
      <c r="A164" s="118">
        <v>159</v>
      </c>
      <c r="B164" s="119"/>
      <c r="C164" s="120"/>
      <c r="D164" s="121"/>
      <c r="E164" s="121"/>
      <c r="F164" s="236"/>
      <c r="G164" s="122" t="str">
        <f>IFERROR(VLOOKUP(F164,'#Location List#'!$U$3:$V$1154,2,FALSE),"")</f>
        <v/>
      </c>
      <c r="H164" s="120"/>
      <c r="I164" s="120"/>
      <c r="J164" s="120"/>
      <c r="K164" s="120"/>
      <c r="L164" s="120"/>
      <c r="M164" s="120"/>
      <c r="N164" s="120"/>
      <c r="O164" s="120"/>
      <c r="P164" s="120"/>
      <c r="Q164" s="120"/>
      <c r="R164" s="120"/>
      <c r="S164" s="120"/>
      <c r="T164" s="205">
        <f t="shared" si="18"/>
        <v>0</v>
      </c>
      <c r="U164" s="205">
        <f t="shared" si="19"/>
        <v>0</v>
      </c>
      <c r="V164" s="210"/>
      <c r="W164" s="210"/>
      <c r="X164" s="23" t="str">
        <f>IFERROR(VLOOKUP(AT164,'#Input Lists#'!$L$3:$AH$833,3,FALSE)," ")</f>
        <v xml:space="preserve"> </v>
      </c>
      <c r="Y164" s="23" t="str">
        <f>IFERROR(VLOOKUP(AT164,'#Input Lists#'!$L$3:$AH$833,5,FALSE)," ")</f>
        <v xml:space="preserve"> </v>
      </c>
      <c r="Z164" s="206" t="str">
        <f>IFERROR(VLOOKUP(AT164,'#Input Lists#'!$L$3:$AH$833,9,FALSE)," ")</f>
        <v xml:space="preserve"> </v>
      </c>
      <c r="AA164" s="119" t="s">
        <v>1527</v>
      </c>
      <c r="AB164" s="120"/>
      <c r="AC164" s="123"/>
      <c r="AD164" s="123"/>
      <c r="AE164" s="123"/>
      <c r="AF164" s="123"/>
      <c r="AG164" s="123"/>
      <c r="AH164" s="123"/>
      <c r="AI164" s="123"/>
      <c r="AJ164" s="123"/>
      <c r="AK164" s="123"/>
      <c r="AL164" s="123"/>
      <c r="AM164" s="123"/>
      <c r="AN164" s="123"/>
      <c r="AO164" s="123"/>
      <c r="AP164" s="120"/>
      <c r="AQ164" s="125" t="str">
        <f>IFERROR(VLOOKUP(G164,'#Location List#'!$C$3:$D$150,2,FALSE),"")</f>
        <v/>
      </c>
      <c r="AR164" s="125" t="str">
        <f>IFERROR(VLOOKUP(F164,'#Location List#'!$Q$3:$R$1154,2,FALSE),"")</f>
        <v/>
      </c>
      <c r="AS164" s="125" t="str">
        <f>IFERROR(VLOOKUP(V164,'#Input Lists#'!$B$3:$D$46,3,FALSE),"")</f>
        <v/>
      </c>
      <c r="AT164" s="125" t="str">
        <f>IFERROR(VLOOKUP(CONCATENATE(V164," ",W164),'#Input Lists#'!$K$3:$L$827,2,FALSE),"")</f>
        <v/>
      </c>
      <c r="AU164" s="125">
        <f>IFERROR(VLOOKUP(AA164,'#Input Lists#'!$BU$3:$BV$8,2,FALSE),"")</f>
        <v>1</v>
      </c>
      <c r="AV164" s="118" t="str">
        <f>IFERROR(VLOOKUP(AB164,'#Input Lists#'!$BO$3:$BP$9,2,FALSE),"")</f>
        <v/>
      </c>
      <c r="AW164" s="118">
        <f>IFERROR(VLOOKUP(AC164,'#Input Lists#'!$BL$3:$BM$7,2,FALSE),"")</f>
        <v>1</v>
      </c>
      <c r="AX164" s="52" t="e">
        <f>VLOOKUP(AQ164,'#Location List#'!$D$3:$K$150,4,FALSE)</f>
        <v>#N/A</v>
      </c>
      <c r="AY164" s="273" t="e">
        <f>VLOOKUP(AX164,'#Location List#'!$Z$3:$AA$13,2,FALSE)</f>
        <v>#N/A</v>
      </c>
      <c r="AZ164" s="126" t="e">
        <f>VLOOKUP($AT164,'#Input Lists#'!$L$3:$S$1033,6,FALSE)</f>
        <v>#N/A</v>
      </c>
      <c r="BA164" s="239" t="e">
        <f>VLOOKUP($AT164,'#Input Lists#'!$L$3:$S$833,7,FALSE)</f>
        <v>#N/A</v>
      </c>
      <c r="BB164" s="239" t="e">
        <f>VLOOKUP($AT164,'#Input Lists#'!$L$3:$S$833,8,FALSE)</f>
        <v>#N/A</v>
      </c>
      <c r="BC164" s="91" t="str">
        <f t="shared" si="20"/>
        <v/>
      </c>
      <c r="BD164" s="91" t="str">
        <f t="shared" si="21"/>
        <v/>
      </c>
      <c r="BE164" s="15" t="str">
        <f t="shared" si="22"/>
        <v/>
      </c>
      <c r="BF164" s="92" t="str">
        <f t="shared" si="23"/>
        <v>No Sighting Date</v>
      </c>
    </row>
    <row r="165" spans="1:58" x14ac:dyDescent="0.25">
      <c r="A165" s="118">
        <v>160</v>
      </c>
      <c r="B165" s="119"/>
      <c r="C165" s="120"/>
      <c r="D165" s="121"/>
      <c r="E165" s="121"/>
      <c r="F165" s="236"/>
      <c r="G165" s="122" t="str">
        <f>IFERROR(VLOOKUP(F165,'#Location List#'!$U$3:$V$1154,2,FALSE),"")</f>
        <v/>
      </c>
      <c r="H165" s="120"/>
      <c r="I165" s="120"/>
      <c r="J165" s="120"/>
      <c r="K165" s="120"/>
      <c r="L165" s="120"/>
      <c r="M165" s="120"/>
      <c r="N165" s="120"/>
      <c r="O165" s="120"/>
      <c r="P165" s="120"/>
      <c r="Q165" s="120"/>
      <c r="R165" s="120"/>
      <c r="S165" s="120"/>
      <c r="T165" s="205">
        <f t="shared" si="18"/>
        <v>0</v>
      </c>
      <c r="U165" s="205">
        <f t="shared" si="19"/>
        <v>0</v>
      </c>
      <c r="V165" s="210"/>
      <c r="W165" s="210"/>
      <c r="X165" s="23" t="str">
        <f>IFERROR(VLOOKUP(AT165,'#Input Lists#'!$L$3:$AH$833,3,FALSE)," ")</f>
        <v xml:space="preserve"> </v>
      </c>
      <c r="Y165" s="23" t="str">
        <f>IFERROR(VLOOKUP(AT165,'#Input Lists#'!$L$3:$AH$833,5,FALSE)," ")</f>
        <v xml:space="preserve"> </v>
      </c>
      <c r="Z165" s="206" t="str">
        <f>IFERROR(VLOOKUP(AT165,'#Input Lists#'!$L$3:$AH$833,9,FALSE)," ")</f>
        <v xml:space="preserve"> </v>
      </c>
      <c r="AA165" s="119" t="s">
        <v>1527</v>
      </c>
      <c r="AB165" s="120"/>
      <c r="AC165" s="123"/>
      <c r="AD165" s="123"/>
      <c r="AE165" s="123"/>
      <c r="AF165" s="123"/>
      <c r="AG165" s="123"/>
      <c r="AH165" s="123"/>
      <c r="AI165" s="123"/>
      <c r="AJ165" s="123"/>
      <c r="AK165" s="123"/>
      <c r="AL165" s="123"/>
      <c r="AM165" s="123"/>
      <c r="AN165" s="123"/>
      <c r="AO165" s="123"/>
      <c r="AP165" s="120"/>
      <c r="AQ165" s="125" t="str">
        <f>IFERROR(VLOOKUP(G165,'#Location List#'!$C$3:$D$150,2,FALSE),"")</f>
        <v/>
      </c>
      <c r="AR165" s="125" t="str">
        <f>IFERROR(VLOOKUP(F165,'#Location List#'!$Q$3:$R$1154,2,FALSE),"")</f>
        <v/>
      </c>
      <c r="AS165" s="125" t="str">
        <f>IFERROR(VLOOKUP(V165,'#Input Lists#'!$B$3:$D$46,3,FALSE),"")</f>
        <v/>
      </c>
      <c r="AT165" s="125" t="str">
        <f>IFERROR(VLOOKUP(CONCATENATE(V165," ",W165),'#Input Lists#'!$K$3:$L$827,2,FALSE),"")</f>
        <v/>
      </c>
      <c r="AU165" s="125">
        <f>IFERROR(VLOOKUP(AA165,'#Input Lists#'!$BU$3:$BV$8,2,FALSE),"")</f>
        <v>1</v>
      </c>
      <c r="AV165" s="118" t="str">
        <f>IFERROR(VLOOKUP(AB165,'#Input Lists#'!$BO$3:$BP$9,2,FALSE),"")</f>
        <v/>
      </c>
      <c r="AW165" s="118">
        <f>IFERROR(VLOOKUP(AC165,'#Input Lists#'!$BL$3:$BM$7,2,FALSE),"")</f>
        <v>1</v>
      </c>
      <c r="AX165" s="52" t="e">
        <f>VLOOKUP(AQ165,'#Location List#'!$D$3:$K$150,4,FALSE)</f>
        <v>#N/A</v>
      </c>
      <c r="AY165" s="273" t="e">
        <f>VLOOKUP(AX165,'#Location List#'!$Z$3:$AA$13,2,FALSE)</f>
        <v>#N/A</v>
      </c>
      <c r="AZ165" s="126" t="e">
        <f>VLOOKUP($AT165,'#Input Lists#'!$L$3:$S$1033,6,FALSE)</f>
        <v>#N/A</v>
      </c>
      <c r="BA165" s="239" t="e">
        <f>VLOOKUP($AT165,'#Input Lists#'!$L$3:$S$833,7,FALSE)</f>
        <v>#N/A</v>
      </c>
      <c r="BB165" s="239" t="e">
        <f>VLOOKUP($AT165,'#Input Lists#'!$L$3:$S$833,8,FALSE)</f>
        <v>#N/A</v>
      </c>
      <c r="BC165" s="91" t="str">
        <f t="shared" si="20"/>
        <v/>
      </c>
      <c r="BD165" s="91" t="str">
        <f t="shared" si="21"/>
        <v/>
      </c>
      <c r="BE165" s="15" t="str">
        <f t="shared" si="22"/>
        <v/>
      </c>
      <c r="BF165" s="92" t="str">
        <f t="shared" si="23"/>
        <v>No Sighting Date</v>
      </c>
    </row>
    <row r="166" spans="1:58" x14ac:dyDescent="0.25">
      <c r="A166" s="118">
        <v>161</v>
      </c>
      <c r="B166" s="119"/>
      <c r="C166" s="120"/>
      <c r="D166" s="121"/>
      <c r="E166" s="121"/>
      <c r="F166" s="236"/>
      <c r="G166" s="122" t="str">
        <f>IFERROR(VLOOKUP(F166,'#Location List#'!$U$3:$V$1154,2,FALSE),"")</f>
        <v/>
      </c>
      <c r="H166" s="120"/>
      <c r="I166" s="120"/>
      <c r="J166" s="120"/>
      <c r="K166" s="120"/>
      <c r="L166" s="120"/>
      <c r="M166" s="120"/>
      <c r="N166" s="120"/>
      <c r="O166" s="120"/>
      <c r="P166" s="120"/>
      <c r="Q166" s="120"/>
      <c r="R166" s="120"/>
      <c r="S166" s="120"/>
      <c r="T166" s="205">
        <f t="shared" si="18"/>
        <v>0</v>
      </c>
      <c r="U166" s="205">
        <f t="shared" si="19"/>
        <v>0</v>
      </c>
      <c r="V166" s="210"/>
      <c r="W166" s="210"/>
      <c r="X166" s="23" t="str">
        <f>IFERROR(VLOOKUP(AT166,'#Input Lists#'!$L$3:$AH$833,3,FALSE)," ")</f>
        <v xml:space="preserve"> </v>
      </c>
      <c r="Y166" s="23" t="str">
        <f>IFERROR(VLOOKUP(AT166,'#Input Lists#'!$L$3:$AH$833,5,FALSE)," ")</f>
        <v xml:space="preserve"> </v>
      </c>
      <c r="Z166" s="206" t="str">
        <f>IFERROR(VLOOKUP(AT166,'#Input Lists#'!$L$3:$AH$833,9,FALSE)," ")</f>
        <v xml:space="preserve"> </v>
      </c>
      <c r="AA166" s="119" t="s">
        <v>1527</v>
      </c>
      <c r="AB166" s="120"/>
      <c r="AC166" s="123"/>
      <c r="AD166" s="123"/>
      <c r="AE166" s="123"/>
      <c r="AF166" s="123"/>
      <c r="AG166" s="123"/>
      <c r="AH166" s="123"/>
      <c r="AI166" s="123"/>
      <c r="AJ166" s="123"/>
      <c r="AK166" s="123"/>
      <c r="AL166" s="123"/>
      <c r="AM166" s="123"/>
      <c r="AN166" s="123"/>
      <c r="AO166" s="123"/>
      <c r="AP166" s="120"/>
      <c r="AQ166" s="125" t="str">
        <f>IFERROR(VLOOKUP(G166,'#Location List#'!$C$3:$D$150,2,FALSE),"")</f>
        <v/>
      </c>
      <c r="AR166" s="125" t="str">
        <f>IFERROR(VLOOKUP(F166,'#Location List#'!$Q$3:$R$1154,2,FALSE),"")</f>
        <v/>
      </c>
      <c r="AS166" s="125" t="str">
        <f>IFERROR(VLOOKUP(V166,'#Input Lists#'!$B$3:$D$46,3,FALSE),"")</f>
        <v/>
      </c>
      <c r="AT166" s="125" t="str">
        <f>IFERROR(VLOOKUP(CONCATENATE(V166," ",W166),'#Input Lists#'!$K$3:$L$827,2,FALSE),"")</f>
        <v/>
      </c>
      <c r="AU166" s="125">
        <f>IFERROR(VLOOKUP(AA166,'#Input Lists#'!$BU$3:$BV$8,2,FALSE),"")</f>
        <v>1</v>
      </c>
      <c r="AV166" s="118" t="str">
        <f>IFERROR(VLOOKUP(AB166,'#Input Lists#'!$BO$3:$BP$9,2,FALSE),"")</f>
        <v/>
      </c>
      <c r="AW166" s="118">
        <f>IFERROR(VLOOKUP(AC166,'#Input Lists#'!$BL$3:$BM$7,2,FALSE),"")</f>
        <v>1</v>
      </c>
      <c r="AX166" s="52" t="e">
        <f>VLOOKUP(AQ166,'#Location List#'!$D$3:$K$150,4,FALSE)</f>
        <v>#N/A</v>
      </c>
      <c r="AY166" s="273" t="e">
        <f>VLOOKUP(AX166,'#Location List#'!$Z$3:$AA$13,2,FALSE)</f>
        <v>#N/A</v>
      </c>
      <c r="AZ166" s="126" t="e">
        <f>VLOOKUP($AT166,'#Input Lists#'!$L$3:$S$1033,6,FALSE)</f>
        <v>#N/A</v>
      </c>
      <c r="BA166" s="239" t="e">
        <f>VLOOKUP($AT166,'#Input Lists#'!$L$3:$S$833,7,FALSE)</f>
        <v>#N/A</v>
      </c>
      <c r="BB166" s="239" t="e">
        <f>VLOOKUP($AT166,'#Input Lists#'!$L$3:$S$833,8,FALSE)</f>
        <v>#N/A</v>
      </c>
      <c r="BC166" s="91" t="str">
        <f t="shared" si="20"/>
        <v/>
      </c>
      <c r="BD166" s="91" t="str">
        <f t="shared" si="21"/>
        <v/>
      </c>
      <c r="BE166" s="15" t="str">
        <f t="shared" si="22"/>
        <v/>
      </c>
      <c r="BF166" s="92" t="str">
        <f t="shared" si="23"/>
        <v>No Sighting Date</v>
      </c>
    </row>
    <row r="167" spans="1:58" x14ac:dyDescent="0.25">
      <c r="A167" s="118">
        <v>162</v>
      </c>
      <c r="B167" s="119"/>
      <c r="C167" s="120"/>
      <c r="D167" s="121"/>
      <c r="E167" s="121"/>
      <c r="F167" s="236"/>
      <c r="G167" s="122" t="str">
        <f>IFERROR(VLOOKUP(F167,'#Location List#'!$U$3:$V$1154,2,FALSE),"")</f>
        <v/>
      </c>
      <c r="H167" s="120"/>
      <c r="I167" s="120"/>
      <c r="J167" s="120"/>
      <c r="K167" s="120"/>
      <c r="L167" s="120"/>
      <c r="M167" s="120"/>
      <c r="N167" s="120"/>
      <c r="O167" s="120"/>
      <c r="P167" s="120"/>
      <c r="Q167" s="120"/>
      <c r="R167" s="120"/>
      <c r="S167" s="120"/>
      <c r="T167" s="205">
        <f t="shared" si="18"/>
        <v>0</v>
      </c>
      <c r="U167" s="205">
        <f t="shared" si="19"/>
        <v>0</v>
      </c>
      <c r="V167" s="210"/>
      <c r="W167" s="210"/>
      <c r="X167" s="23" t="str">
        <f>IFERROR(VLOOKUP(AT167,'#Input Lists#'!$L$3:$AH$833,3,FALSE)," ")</f>
        <v xml:space="preserve"> </v>
      </c>
      <c r="Y167" s="23" t="str">
        <f>IFERROR(VLOOKUP(AT167,'#Input Lists#'!$L$3:$AH$833,5,FALSE)," ")</f>
        <v xml:space="preserve"> </v>
      </c>
      <c r="Z167" s="206" t="str">
        <f>IFERROR(VLOOKUP(AT167,'#Input Lists#'!$L$3:$AH$833,9,FALSE)," ")</f>
        <v xml:space="preserve"> </v>
      </c>
      <c r="AA167" s="119" t="s">
        <v>1527</v>
      </c>
      <c r="AB167" s="120"/>
      <c r="AC167" s="123"/>
      <c r="AD167" s="123"/>
      <c r="AE167" s="123"/>
      <c r="AF167" s="123"/>
      <c r="AG167" s="123"/>
      <c r="AH167" s="123"/>
      <c r="AI167" s="123"/>
      <c r="AJ167" s="123"/>
      <c r="AK167" s="123"/>
      <c r="AL167" s="123"/>
      <c r="AM167" s="123"/>
      <c r="AN167" s="123"/>
      <c r="AO167" s="123"/>
      <c r="AP167" s="120"/>
      <c r="AQ167" s="125" t="str">
        <f>IFERROR(VLOOKUP(G167,'#Location List#'!$C$3:$D$150,2,FALSE),"")</f>
        <v/>
      </c>
      <c r="AR167" s="125" t="str">
        <f>IFERROR(VLOOKUP(F167,'#Location List#'!$Q$3:$R$1154,2,FALSE),"")</f>
        <v/>
      </c>
      <c r="AS167" s="125" t="str">
        <f>IFERROR(VLOOKUP(V167,'#Input Lists#'!$B$3:$D$46,3,FALSE),"")</f>
        <v/>
      </c>
      <c r="AT167" s="125" t="str">
        <f>IFERROR(VLOOKUP(CONCATENATE(V167," ",W167),'#Input Lists#'!$K$3:$L$827,2,FALSE),"")</f>
        <v/>
      </c>
      <c r="AU167" s="125">
        <f>IFERROR(VLOOKUP(AA167,'#Input Lists#'!$BU$3:$BV$8,2,FALSE),"")</f>
        <v>1</v>
      </c>
      <c r="AV167" s="118" t="str">
        <f>IFERROR(VLOOKUP(AB167,'#Input Lists#'!$BO$3:$BP$9,2,FALSE),"")</f>
        <v/>
      </c>
      <c r="AW167" s="118">
        <f>IFERROR(VLOOKUP(AC167,'#Input Lists#'!$BL$3:$BM$7,2,FALSE),"")</f>
        <v>1</v>
      </c>
      <c r="AX167" s="52" t="e">
        <f>VLOOKUP(AQ167,'#Location List#'!$D$3:$K$150,4,FALSE)</f>
        <v>#N/A</v>
      </c>
      <c r="AY167" s="273" t="e">
        <f>VLOOKUP(AX167,'#Location List#'!$Z$3:$AA$13,2,FALSE)</f>
        <v>#N/A</v>
      </c>
      <c r="AZ167" s="126" t="e">
        <f>VLOOKUP($AT167,'#Input Lists#'!$L$3:$S$1033,6,FALSE)</f>
        <v>#N/A</v>
      </c>
      <c r="BA167" s="239" t="e">
        <f>VLOOKUP($AT167,'#Input Lists#'!$L$3:$S$833,7,FALSE)</f>
        <v>#N/A</v>
      </c>
      <c r="BB167" s="239" t="e">
        <f>VLOOKUP($AT167,'#Input Lists#'!$L$3:$S$833,8,FALSE)</f>
        <v>#N/A</v>
      </c>
      <c r="BC167" s="91" t="str">
        <f t="shared" si="20"/>
        <v/>
      </c>
      <c r="BD167" s="91" t="str">
        <f t="shared" si="21"/>
        <v/>
      </c>
      <c r="BE167" s="15" t="str">
        <f t="shared" si="22"/>
        <v/>
      </c>
      <c r="BF167" s="92" t="str">
        <f t="shared" si="23"/>
        <v>No Sighting Date</v>
      </c>
    </row>
    <row r="168" spans="1:58" x14ac:dyDescent="0.25">
      <c r="A168" s="118">
        <v>163</v>
      </c>
      <c r="B168" s="119"/>
      <c r="C168" s="120"/>
      <c r="D168" s="121"/>
      <c r="E168" s="121"/>
      <c r="F168" s="236"/>
      <c r="G168" s="122" t="str">
        <f>IFERROR(VLOOKUP(F168,'#Location List#'!$U$3:$V$1154,2,FALSE),"")</f>
        <v/>
      </c>
      <c r="H168" s="120"/>
      <c r="I168" s="120"/>
      <c r="J168" s="120"/>
      <c r="K168" s="120"/>
      <c r="L168" s="120"/>
      <c r="M168" s="120"/>
      <c r="N168" s="120"/>
      <c r="O168" s="120"/>
      <c r="P168" s="120"/>
      <c r="Q168" s="120"/>
      <c r="R168" s="120"/>
      <c r="S168" s="120"/>
      <c r="T168" s="205">
        <f t="shared" si="18"/>
        <v>0</v>
      </c>
      <c r="U168" s="205">
        <f t="shared" si="19"/>
        <v>0</v>
      </c>
      <c r="V168" s="210"/>
      <c r="W168" s="210"/>
      <c r="X168" s="23" t="str">
        <f>IFERROR(VLOOKUP(AT168,'#Input Lists#'!$L$3:$AH$833,3,FALSE)," ")</f>
        <v xml:space="preserve"> </v>
      </c>
      <c r="Y168" s="23" t="str">
        <f>IFERROR(VLOOKUP(AT168,'#Input Lists#'!$L$3:$AH$833,5,FALSE)," ")</f>
        <v xml:space="preserve"> </v>
      </c>
      <c r="Z168" s="206" t="str">
        <f>IFERROR(VLOOKUP(AT168,'#Input Lists#'!$L$3:$AH$833,9,FALSE)," ")</f>
        <v xml:space="preserve"> </v>
      </c>
      <c r="AA168" s="119" t="s">
        <v>1527</v>
      </c>
      <c r="AB168" s="120"/>
      <c r="AC168" s="123"/>
      <c r="AD168" s="123"/>
      <c r="AE168" s="123"/>
      <c r="AF168" s="123"/>
      <c r="AG168" s="123"/>
      <c r="AH168" s="123"/>
      <c r="AI168" s="123"/>
      <c r="AJ168" s="123"/>
      <c r="AK168" s="123"/>
      <c r="AL168" s="123"/>
      <c r="AM168" s="123"/>
      <c r="AN168" s="123"/>
      <c r="AO168" s="123"/>
      <c r="AP168" s="120"/>
      <c r="AQ168" s="125" t="str">
        <f>IFERROR(VLOOKUP(G168,'#Location List#'!$C$3:$D$150,2,FALSE),"")</f>
        <v/>
      </c>
      <c r="AR168" s="125" t="str">
        <f>IFERROR(VLOOKUP(F168,'#Location List#'!$Q$3:$R$1154,2,FALSE),"")</f>
        <v/>
      </c>
      <c r="AS168" s="125" t="str">
        <f>IFERROR(VLOOKUP(V168,'#Input Lists#'!$B$3:$D$46,3,FALSE),"")</f>
        <v/>
      </c>
      <c r="AT168" s="125" t="str">
        <f>IFERROR(VLOOKUP(CONCATENATE(V168," ",W168),'#Input Lists#'!$K$3:$L$827,2,FALSE),"")</f>
        <v/>
      </c>
      <c r="AU168" s="125">
        <f>IFERROR(VLOOKUP(AA168,'#Input Lists#'!$BU$3:$BV$8,2,FALSE),"")</f>
        <v>1</v>
      </c>
      <c r="AV168" s="118" t="str">
        <f>IFERROR(VLOOKUP(AB168,'#Input Lists#'!$BO$3:$BP$9,2,FALSE),"")</f>
        <v/>
      </c>
      <c r="AW168" s="118">
        <f>IFERROR(VLOOKUP(AC168,'#Input Lists#'!$BL$3:$BM$7,2,FALSE),"")</f>
        <v>1</v>
      </c>
      <c r="AX168" s="52" t="e">
        <f>VLOOKUP(AQ168,'#Location List#'!$D$3:$K$150,4,FALSE)</f>
        <v>#N/A</v>
      </c>
      <c r="AY168" s="273" t="e">
        <f>VLOOKUP(AX168,'#Location List#'!$Z$3:$AA$13,2,FALSE)</f>
        <v>#N/A</v>
      </c>
      <c r="AZ168" s="126" t="e">
        <f>VLOOKUP($AT168,'#Input Lists#'!$L$3:$S$1033,6,FALSE)</f>
        <v>#N/A</v>
      </c>
      <c r="BA168" s="239" t="e">
        <f>VLOOKUP($AT168,'#Input Lists#'!$L$3:$S$833,7,FALSE)</f>
        <v>#N/A</v>
      </c>
      <c r="BB168" s="239" t="e">
        <f>VLOOKUP($AT168,'#Input Lists#'!$L$3:$S$833,8,FALSE)</f>
        <v>#N/A</v>
      </c>
      <c r="BC168" s="91" t="str">
        <f t="shared" si="20"/>
        <v/>
      </c>
      <c r="BD168" s="91" t="str">
        <f t="shared" si="21"/>
        <v/>
      </c>
      <c r="BE168" s="15" t="str">
        <f t="shared" si="22"/>
        <v/>
      </c>
      <c r="BF168" s="92" t="str">
        <f t="shared" si="23"/>
        <v>No Sighting Date</v>
      </c>
    </row>
    <row r="169" spans="1:58" x14ac:dyDescent="0.25">
      <c r="A169" s="118">
        <v>164</v>
      </c>
      <c r="B169" s="119"/>
      <c r="C169" s="120"/>
      <c r="D169" s="121"/>
      <c r="E169" s="121"/>
      <c r="F169" s="236"/>
      <c r="G169" s="122" t="str">
        <f>IFERROR(VLOOKUP(F169,'#Location List#'!$U$3:$V$1154,2,FALSE),"")</f>
        <v/>
      </c>
      <c r="H169" s="120"/>
      <c r="I169" s="120"/>
      <c r="J169" s="120"/>
      <c r="K169" s="120"/>
      <c r="L169" s="120"/>
      <c r="M169" s="120"/>
      <c r="N169" s="120"/>
      <c r="O169" s="120"/>
      <c r="P169" s="120"/>
      <c r="Q169" s="120"/>
      <c r="R169" s="120"/>
      <c r="S169" s="120"/>
      <c r="T169" s="205">
        <f t="shared" si="18"/>
        <v>0</v>
      </c>
      <c r="U169" s="205">
        <f t="shared" si="19"/>
        <v>0</v>
      </c>
      <c r="V169" s="210"/>
      <c r="W169" s="210"/>
      <c r="X169" s="23" t="str">
        <f>IFERROR(VLOOKUP(AT169,'#Input Lists#'!$L$3:$AH$833,3,FALSE)," ")</f>
        <v xml:space="preserve"> </v>
      </c>
      <c r="Y169" s="23" t="str">
        <f>IFERROR(VLOOKUP(AT169,'#Input Lists#'!$L$3:$AH$833,5,FALSE)," ")</f>
        <v xml:space="preserve"> </v>
      </c>
      <c r="Z169" s="206" t="str">
        <f>IFERROR(VLOOKUP(AT169,'#Input Lists#'!$L$3:$AH$833,9,FALSE)," ")</f>
        <v xml:space="preserve"> </v>
      </c>
      <c r="AA169" s="119" t="s">
        <v>1527</v>
      </c>
      <c r="AB169" s="120"/>
      <c r="AC169" s="123"/>
      <c r="AD169" s="123"/>
      <c r="AE169" s="123"/>
      <c r="AF169" s="123"/>
      <c r="AG169" s="123"/>
      <c r="AH169" s="123"/>
      <c r="AI169" s="123"/>
      <c r="AJ169" s="123"/>
      <c r="AK169" s="123"/>
      <c r="AL169" s="123"/>
      <c r="AM169" s="123"/>
      <c r="AN169" s="123"/>
      <c r="AO169" s="123"/>
      <c r="AP169" s="120"/>
      <c r="AQ169" s="125" t="str">
        <f>IFERROR(VLOOKUP(G169,'#Location List#'!$C$3:$D$150,2,FALSE),"")</f>
        <v/>
      </c>
      <c r="AR169" s="125" t="str">
        <f>IFERROR(VLOOKUP(F169,'#Location List#'!$Q$3:$R$1154,2,FALSE),"")</f>
        <v/>
      </c>
      <c r="AS169" s="125" t="str">
        <f>IFERROR(VLOOKUP(V169,'#Input Lists#'!$B$3:$D$46,3,FALSE),"")</f>
        <v/>
      </c>
      <c r="AT169" s="125" t="str">
        <f>IFERROR(VLOOKUP(CONCATENATE(V169," ",W169),'#Input Lists#'!$K$3:$L$827,2,FALSE),"")</f>
        <v/>
      </c>
      <c r="AU169" s="125">
        <f>IFERROR(VLOOKUP(AA169,'#Input Lists#'!$BU$3:$BV$8,2,FALSE),"")</f>
        <v>1</v>
      </c>
      <c r="AV169" s="118" t="str">
        <f>IFERROR(VLOOKUP(AB169,'#Input Lists#'!$BO$3:$BP$9,2,FALSE),"")</f>
        <v/>
      </c>
      <c r="AW169" s="118">
        <f>IFERROR(VLOOKUP(AC169,'#Input Lists#'!$BL$3:$BM$7,2,FALSE),"")</f>
        <v>1</v>
      </c>
      <c r="AX169" s="52" t="e">
        <f>VLOOKUP(AQ169,'#Location List#'!$D$3:$K$150,4,FALSE)</f>
        <v>#N/A</v>
      </c>
      <c r="AY169" s="273" t="e">
        <f>VLOOKUP(AX169,'#Location List#'!$Z$3:$AA$13,2,FALSE)</f>
        <v>#N/A</v>
      </c>
      <c r="AZ169" s="126" t="e">
        <f>VLOOKUP($AT169,'#Input Lists#'!$L$3:$S$1033,6,FALSE)</f>
        <v>#N/A</v>
      </c>
      <c r="BA169" s="239" t="e">
        <f>VLOOKUP($AT169,'#Input Lists#'!$L$3:$S$833,7,FALSE)</f>
        <v>#N/A</v>
      </c>
      <c r="BB169" s="239" t="e">
        <f>VLOOKUP($AT169,'#Input Lists#'!$L$3:$S$833,8,FALSE)</f>
        <v>#N/A</v>
      </c>
      <c r="BC169" s="91" t="str">
        <f t="shared" si="20"/>
        <v/>
      </c>
      <c r="BD169" s="91" t="str">
        <f t="shared" si="21"/>
        <v/>
      </c>
      <c r="BE169" s="15" t="str">
        <f t="shared" si="22"/>
        <v/>
      </c>
      <c r="BF169" s="92" t="str">
        <f t="shared" si="23"/>
        <v>No Sighting Date</v>
      </c>
    </row>
    <row r="170" spans="1:58" x14ac:dyDescent="0.25">
      <c r="A170" s="118">
        <v>165</v>
      </c>
      <c r="B170" s="119"/>
      <c r="C170" s="120"/>
      <c r="D170" s="121"/>
      <c r="E170" s="121"/>
      <c r="F170" s="236"/>
      <c r="G170" s="122" t="str">
        <f>IFERROR(VLOOKUP(F170,'#Location List#'!$U$3:$V$1154,2,FALSE),"")</f>
        <v/>
      </c>
      <c r="H170" s="120"/>
      <c r="I170" s="120"/>
      <c r="J170" s="120"/>
      <c r="K170" s="120"/>
      <c r="L170" s="120"/>
      <c r="M170" s="120"/>
      <c r="N170" s="120"/>
      <c r="O170" s="120"/>
      <c r="P170" s="120"/>
      <c r="Q170" s="120"/>
      <c r="R170" s="120"/>
      <c r="S170" s="120"/>
      <c r="T170" s="205">
        <f t="shared" si="18"/>
        <v>0</v>
      </c>
      <c r="U170" s="205">
        <f t="shared" si="19"/>
        <v>0</v>
      </c>
      <c r="V170" s="210"/>
      <c r="W170" s="210"/>
      <c r="X170" s="23" t="str">
        <f>IFERROR(VLOOKUP(AT170,'#Input Lists#'!$L$3:$AH$833,3,FALSE)," ")</f>
        <v xml:space="preserve"> </v>
      </c>
      <c r="Y170" s="23" t="str">
        <f>IFERROR(VLOOKUP(AT170,'#Input Lists#'!$L$3:$AH$833,5,FALSE)," ")</f>
        <v xml:space="preserve"> </v>
      </c>
      <c r="Z170" s="206" t="str">
        <f>IFERROR(VLOOKUP(AT170,'#Input Lists#'!$L$3:$AH$833,9,FALSE)," ")</f>
        <v xml:space="preserve"> </v>
      </c>
      <c r="AA170" s="119" t="s">
        <v>1527</v>
      </c>
      <c r="AB170" s="120"/>
      <c r="AC170" s="123"/>
      <c r="AD170" s="123"/>
      <c r="AE170" s="123"/>
      <c r="AF170" s="123"/>
      <c r="AG170" s="123"/>
      <c r="AH170" s="123"/>
      <c r="AI170" s="123"/>
      <c r="AJ170" s="123"/>
      <c r="AK170" s="123"/>
      <c r="AL170" s="123"/>
      <c r="AM170" s="123"/>
      <c r="AN170" s="123"/>
      <c r="AO170" s="123"/>
      <c r="AP170" s="120"/>
      <c r="AQ170" s="125" t="str">
        <f>IFERROR(VLOOKUP(G170,'#Location List#'!$C$3:$D$150,2,FALSE),"")</f>
        <v/>
      </c>
      <c r="AR170" s="125" t="str">
        <f>IFERROR(VLOOKUP(F170,'#Location List#'!$Q$3:$R$1154,2,FALSE),"")</f>
        <v/>
      </c>
      <c r="AS170" s="125" t="str">
        <f>IFERROR(VLOOKUP(V170,'#Input Lists#'!$B$3:$D$46,3,FALSE),"")</f>
        <v/>
      </c>
      <c r="AT170" s="125" t="str">
        <f>IFERROR(VLOOKUP(CONCATENATE(V170," ",W170),'#Input Lists#'!$K$3:$L$827,2,FALSE),"")</f>
        <v/>
      </c>
      <c r="AU170" s="125">
        <f>IFERROR(VLOOKUP(AA170,'#Input Lists#'!$BU$3:$BV$8,2,FALSE),"")</f>
        <v>1</v>
      </c>
      <c r="AV170" s="118" t="str">
        <f>IFERROR(VLOOKUP(AB170,'#Input Lists#'!$BO$3:$BP$9,2,FALSE),"")</f>
        <v/>
      </c>
      <c r="AW170" s="118">
        <f>IFERROR(VLOOKUP(AC170,'#Input Lists#'!$BL$3:$BM$7,2,FALSE),"")</f>
        <v>1</v>
      </c>
      <c r="AX170" s="52" t="e">
        <f>VLOOKUP(AQ170,'#Location List#'!$D$3:$K$150,4,FALSE)</f>
        <v>#N/A</v>
      </c>
      <c r="AY170" s="273" t="e">
        <f>VLOOKUP(AX170,'#Location List#'!$Z$3:$AA$13,2,FALSE)</f>
        <v>#N/A</v>
      </c>
      <c r="AZ170" s="126" t="e">
        <f>VLOOKUP($AT170,'#Input Lists#'!$L$3:$S$1033,6,FALSE)</f>
        <v>#N/A</v>
      </c>
      <c r="BA170" s="239" t="e">
        <f>VLOOKUP($AT170,'#Input Lists#'!$L$3:$S$833,7,FALSE)</f>
        <v>#N/A</v>
      </c>
      <c r="BB170" s="239" t="e">
        <f>VLOOKUP($AT170,'#Input Lists#'!$L$3:$S$833,8,FALSE)</f>
        <v>#N/A</v>
      </c>
      <c r="BC170" s="91" t="str">
        <f t="shared" si="20"/>
        <v/>
      </c>
      <c r="BD170" s="91" t="str">
        <f t="shared" si="21"/>
        <v/>
      </c>
      <c r="BE170" s="15" t="str">
        <f t="shared" si="22"/>
        <v/>
      </c>
      <c r="BF170" s="92" t="str">
        <f t="shared" si="23"/>
        <v>No Sighting Date</v>
      </c>
    </row>
    <row r="171" spans="1:58" x14ac:dyDescent="0.25">
      <c r="A171" s="118">
        <v>166</v>
      </c>
      <c r="B171" s="119"/>
      <c r="C171" s="120"/>
      <c r="D171" s="121"/>
      <c r="E171" s="121"/>
      <c r="F171" s="236"/>
      <c r="G171" s="122" t="str">
        <f>IFERROR(VLOOKUP(F171,'#Location List#'!$U$3:$V$1154,2,FALSE),"")</f>
        <v/>
      </c>
      <c r="H171" s="120"/>
      <c r="I171" s="120"/>
      <c r="J171" s="120"/>
      <c r="K171" s="120"/>
      <c r="L171" s="120"/>
      <c r="M171" s="120"/>
      <c r="N171" s="120"/>
      <c r="O171" s="120"/>
      <c r="P171" s="120"/>
      <c r="Q171" s="120"/>
      <c r="R171" s="120"/>
      <c r="S171" s="120"/>
      <c r="T171" s="205">
        <f t="shared" si="18"/>
        <v>0</v>
      </c>
      <c r="U171" s="205">
        <f t="shared" si="19"/>
        <v>0</v>
      </c>
      <c r="V171" s="210"/>
      <c r="W171" s="210"/>
      <c r="X171" s="23" t="str">
        <f>IFERROR(VLOOKUP(AT171,'#Input Lists#'!$L$3:$AH$833,3,FALSE)," ")</f>
        <v xml:space="preserve"> </v>
      </c>
      <c r="Y171" s="23" t="str">
        <f>IFERROR(VLOOKUP(AT171,'#Input Lists#'!$L$3:$AH$833,5,FALSE)," ")</f>
        <v xml:space="preserve"> </v>
      </c>
      <c r="Z171" s="206" t="str">
        <f>IFERROR(VLOOKUP(AT171,'#Input Lists#'!$L$3:$AH$833,9,FALSE)," ")</f>
        <v xml:space="preserve"> </v>
      </c>
      <c r="AA171" s="119" t="s">
        <v>1527</v>
      </c>
      <c r="AB171" s="120"/>
      <c r="AC171" s="123"/>
      <c r="AD171" s="123"/>
      <c r="AE171" s="123"/>
      <c r="AF171" s="123"/>
      <c r="AG171" s="123"/>
      <c r="AH171" s="123"/>
      <c r="AI171" s="123"/>
      <c r="AJ171" s="123"/>
      <c r="AK171" s="123"/>
      <c r="AL171" s="123"/>
      <c r="AM171" s="123"/>
      <c r="AN171" s="123"/>
      <c r="AO171" s="123"/>
      <c r="AP171" s="120"/>
      <c r="AQ171" s="125" t="str">
        <f>IFERROR(VLOOKUP(G171,'#Location List#'!$C$3:$D$150,2,FALSE),"")</f>
        <v/>
      </c>
      <c r="AR171" s="125" t="str">
        <f>IFERROR(VLOOKUP(F171,'#Location List#'!$Q$3:$R$1154,2,FALSE),"")</f>
        <v/>
      </c>
      <c r="AS171" s="125" t="str">
        <f>IFERROR(VLOOKUP(V171,'#Input Lists#'!$B$3:$D$46,3,FALSE),"")</f>
        <v/>
      </c>
      <c r="AT171" s="125" t="str">
        <f>IFERROR(VLOOKUP(CONCATENATE(V171," ",W171),'#Input Lists#'!$K$3:$L$827,2,FALSE),"")</f>
        <v/>
      </c>
      <c r="AU171" s="125">
        <f>IFERROR(VLOOKUP(AA171,'#Input Lists#'!$BU$3:$BV$8,2,FALSE),"")</f>
        <v>1</v>
      </c>
      <c r="AV171" s="118" t="str">
        <f>IFERROR(VLOOKUP(AB171,'#Input Lists#'!$BO$3:$BP$9,2,FALSE),"")</f>
        <v/>
      </c>
      <c r="AW171" s="118">
        <f>IFERROR(VLOOKUP(AC171,'#Input Lists#'!$BL$3:$BM$7,2,FALSE),"")</f>
        <v>1</v>
      </c>
      <c r="AX171" s="52" t="e">
        <f>VLOOKUP(AQ171,'#Location List#'!$D$3:$K$150,4,FALSE)</f>
        <v>#N/A</v>
      </c>
      <c r="AY171" s="273" t="e">
        <f>VLOOKUP(AX171,'#Location List#'!$Z$3:$AA$13,2,FALSE)</f>
        <v>#N/A</v>
      </c>
      <c r="AZ171" s="126" t="e">
        <f>VLOOKUP($AT171,'#Input Lists#'!$L$3:$S$1033,6,FALSE)</f>
        <v>#N/A</v>
      </c>
      <c r="BA171" s="239" t="e">
        <f>VLOOKUP($AT171,'#Input Lists#'!$L$3:$S$833,7,FALSE)</f>
        <v>#N/A</v>
      </c>
      <c r="BB171" s="239" t="e">
        <f>VLOOKUP($AT171,'#Input Lists#'!$L$3:$S$833,8,FALSE)</f>
        <v>#N/A</v>
      </c>
      <c r="BC171" s="91" t="str">
        <f t="shared" si="20"/>
        <v/>
      </c>
      <c r="BD171" s="91" t="str">
        <f t="shared" si="21"/>
        <v/>
      </c>
      <c r="BE171" s="15" t="str">
        <f t="shared" si="22"/>
        <v/>
      </c>
      <c r="BF171" s="92" t="str">
        <f t="shared" si="23"/>
        <v>No Sighting Date</v>
      </c>
    </row>
    <row r="172" spans="1:58" x14ac:dyDescent="0.25">
      <c r="A172" s="118">
        <v>167</v>
      </c>
      <c r="B172" s="119"/>
      <c r="C172" s="120"/>
      <c r="D172" s="121"/>
      <c r="E172" s="121"/>
      <c r="F172" s="236"/>
      <c r="G172" s="122" t="str">
        <f>IFERROR(VLOOKUP(F172,'#Location List#'!$U$3:$V$1154,2,FALSE),"")</f>
        <v/>
      </c>
      <c r="H172" s="120"/>
      <c r="I172" s="120"/>
      <c r="J172" s="120"/>
      <c r="K172" s="120"/>
      <c r="L172" s="120"/>
      <c r="M172" s="120"/>
      <c r="N172" s="120"/>
      <c r="O172" s="120"/>
      <c r="P172" s="120"/>
      <c r="Q172" s="120"/>
      <c r="R172" s="120"/>
      <c r="S172" s="120"/>
      <c r="T172" s="205">
        <f t="shared" si="18"/>
        <v>0</v>
      </c>
      <c r="U172" s="205">
        <f t="shared" si="19"/>
        <v>0</v>
      </c>
      <c r="V172" s="210"/>
      <c r="W172" s="210"/>
      <c r="X172" s="23" t="str">
        <f>IFERROR(VLOOKUP(AT172,'#Input Lists#'!$L$3:$AH$833,3,FALSE)," ")</f>
        <v xml:space="preserve"> </v>
      </c>
      <c r="Y172" s="23" t="str">
        <f>IFERROR(VLOOKUP(AT172,'#Input Lists#'!$L$3:$AH$833,5,FALSE)," ")</f>
        <v xml:space="preserve"> </v>
      </c>
      <c r="Z172" s="206" t="str">
        <f>IFERROR(VLOOKUP(AT172,'#Input Lists#'!$L$3:$AH$833,9,FALSE)," ")</f>
        <v xml:space="preserve"> </v>
      </c>
      <c r="AA172" s="119" t="s">
        <v>1527</v>
      </c>
      <c r="AB172" s="120"/>
      <c r="AC172" s="123"/>
      <c r="AD172" s="123"/>
      <c r="AE172" s="123"/>
      <c r="AF172" s="123"/>
      <c r="AG172" s="123"/>
      <c r="AH172" s="123"/>
      <c r="AI172" s="123"/>
      <c r="AJ172" s="123"/>
      <c r="AK172" s="123"/>
      <c r="AL172" s="123"/>
      <c r="AM172" s="123"/>
      <c r="AN172" s="123"/>
      <c r="AO172" s="123"/>
      <c r="AP172" s="120"/>
      <c r="AQ172" s="125" t="str">
        <f>IFERROR(VLOOKUP(G172,'#Location List#'!$C$3:$D$150,2,FALSE),"")</f>
        <v/>
      </c>
      <c r="AR172" s="125" t="str">
        <f>IFERROR(VLOOKUP(F172,'#Location List#'!$Q$3:$R$1154,2,FALSE),"")</f>
        <v/>
      </c>
      <c r="AS172" s="125" t="str">
        <f>IFERROR(VLOOKUP(V172,'#Input Lists#'!$B$3:$D$46,3,FALSE),"")</f>
        <v/>
      </c>
      <c r="AT172" s="125" t="str">
        <f>IFERROR(VLOOKUP(CONCATENATE(V172," ",W172),'#Input Lists#'!$K$3:$L$827,2,FALSE),"")</f>
        <v/>
      </c>
      <c r="AU172" s="125">
        <f>IFERROR(VLOOKUP(AA172,'#Input Lists#'!$BU$3:$BV$8,2,FALSE),"")</f>
        <v>1</v>
      </c>
      <c r="AV172" s="118" t="str">
        <f>IFERROR(VLOOKUP(AB172,'#Input Lists#'!$BO$3:$BP$9,2,FALSE),"")</f>
        <v/>
      </c>
      <c r="AW172" s="118">
        <f>IFERROR(VLOOKUP(AC172,'#Input Lists#'!$BL$3:$BM$7,2,FALSE),"")</f>
        <v>1</v>
      </c>
      <c r="AX172" s="52" t="e">
        <f>VLOOKUP(AQ172,'#Location List#'!$D$3:$K$150,4,FALSE)</f>
        <v>#N/A</v>
      </c>
      <c r="AY172" s="273" t="e">
        <f>VLOOKUP(AX172,'#Location List#'!$Z$3:$AA$13,2,FALSE)</f>
        <v>#N/A</v>
      </c>
      <c r="AZ172" s="126" t="e">
        <f>VLOOKUP($AT172,'#Input Lists#'!$L$3:$S$1033,6,FALSE)</f>
        <v>#N/A</v>
      </c>
      <c r="BA172" s="239" t="e">
        <f>VLOOKUP($AT172,'#Input Lists#'!$L$3:$S$833,7,FALSE)</f>
        <v>#N/A</v>
      </c>
      <c r="BB172" s="239" t="e">
        <f>VLOOKUP($AT172,'#Input Lists#'!$L$3:$S$833,8,FALSE)</f>
        <v>#N/A</v>
      </c>
      <c r="BC172" s="91" t="str">
        <f t="shared" si="20"/>
        <v/>
      </c>
      <c r="BD172" s="91" t="str">
        <f t="shared" si="21"/>
        <v/>
      </c>
      <c r="BE172" s="15" t="str">
        <f t="shared" si="22"/>
        <v/>
      </c>
      <c r="BF172" s="92" t="str">
        <f t="shared" si="23"/>
        <v>No Sighting Date</v>
      </c>
    </row>
    <row r="173" spans="1:58" x14ac:dyDescent="0.25">
      <c r="A173" s="118">
        <v>168</v>
      </c>
      <c r="B173" s="119"/>
      <c r="C173" s="120"/>
      <c r="D173" s="121"/>
      <c r="E173" s="121"/>
      <c r="F173" s="236"/>
      <c r="G173" s="122" t="str">
        <f>IFERROR(VLOOKUP(F173,'#Location List#'!$U$3:$V$1154,2,FALSE),"")</f>
        <v/>
      </c>
      <c r="H173" s="120"/>
      <c r="I173" s="120"/>
      <c r="J173" s="120"/>
      <c r="K173" s="120"/>
      <c r="L173" s="120"/>
      <c r="M173" s="120"/>
      <c r="N173" s="120"/>
      <c r="O173" s="120"/>
      <c r="P173" s="120"/>
      <c r="Q173" s="120"/>
      <c r="R173" s="120"/>
      <c r="S173" s="120"/>
      <c r="T173" s="205">
        <f t="shared" si="18"/>
        <v>0</v>
      </c>
      <c r="U173" s="205">
        <f t="shared" si="19"/>
        <v>0</v>
      </c>
      <c r="V173" s="210"/>
      <c r="W173" s="210"/>
      <c r="X173" s="23" t="str">
        <f>IFERROR(VLOOKUP(AT173,'#Input Lists#'!$L$3:$AH$833,3,FALSE)," ")</f>
        <v xml:space="preserve"> </v>
      </c>
      <c r="Y173" s="23" t="str">
        <f>IFERROR(VLOOKUP(AT173,'#Input Lists#'!$L$3:$AH$833,5,FALSE)," ")</f>
        <v xml:space="preserve"> </v>
      </c>
      <c r="Z173" s="206" t="str">
        <f>IFERROR(VLOOKUP(AT173,'#Input Lists#'!$L$3:$AH$833,9,FALSE)," ")</f>
        <v xml:space="preserve"> </v>
      </c>
      <c r="AA173" s="119" t="s">
        <v>1527</v>
      </c>
      <c r="AB173" s="120"/>
      <c r="AC173" s="123"/>
      <c r="AD173" s="123"/>
      <c r="AE173" s="123"/>
      <c r="AF173" s="123"/>
      <c r="AG173" s="123"/>
      <c r="AH173" s="123"/>
      <c r="AI173" s="123"/>
      <c r="AJ173" s="123"/>
      <c r="AK173" s="123"/>
      <c r="AL173" s="123"/>
      <c r="AM173" s="123"/>
      <c r="AN173" s="123"/>
      <c r="AO173" s="123"/>
      <c r="AP173" s="120"/>
      <c r="AQ173" s="125" t="str">
        <f>IFERROR(VLOOKUP(G173,'#Location List#'!$C$3:$D$150,2,FALSE),"")</f>
        <v/>
      </c>
      <c r="AR173" s="125" t="str">
        <f>IFERROR(VLOOKUP(F173,'#Location List#'!$Q$3:$R$1154,2,FALSE),"")</f>
        <v/>
      </c>
      <c r="AS173" s="125" t="str">
        <f>IFERROR(VLOOKUP(V173,'#Input Lists#'!$B$3:$D$46,3,FALSE),"")</f>
        <v/>
      </c>
      <c r="AT173" s="125" t="str">
        <f>IFERROR(VLOOKUP(CONCATENATE(V173," ",W173),'#Input Lists#'!$K$3:$L$827,2,FALSE),"")</f>
        <v/>
      </c>
      <c r="AU173" s="125">
        <f>IFERROR(VLOOKUP(AA173,'#Input Lists#'!$BU$3:$BV$8,2,FALSE),"")</f>
        <v>1</v>
      </c>
      <c r="AV173" s="118" t="str">
        <f>IFERROR(VLOOKUP(AB173,'#Input Lists#'!$BO$3:$BP$9,2,FALSE),"")</f>
        <v/>
      </c>
      <c r="AW173" s="118">
        <f>IFERROR(VLOOKUP(AC173,'#Input Lists#'!$BL$3:$BM$7,2,FALSE),"")</f>
        <v>1</v>
      </c>
      <c r="AX173" s="52" t="e">
        <f>VLOOKUP(AQ173,'#Location List#'!$D$3:$K$150,4,FALSE)</f>
        <v>#N/A</v>
      </c>
      <c r="AY173" s="273" t="e">
        <f>VLOOKUP(AX173,'#Location List#'!$Z$3:$AA$13,2,FALSE)</f>
        <v>#N/A</v>
      </c>
      <c r="AZ173" s="126" t="e">
        <f>VLOOKUP($AT173,'#Input Lists#'!$L$3:$S$1033,6,FALSE)</f>
        <v>#N/A</v>
      </c>
      <c r="BA173" s="239" t="e">
        <f>VLOOKUP($AT173,'#Input Lists#'!$L$3:$S$833,7,FALSE)</f>
        <v>#N/A</v>
      </c>
      <c r="BB173" s="239" t="e">
        <f>VLOOKUP($AT173,'#Input Lists#'!$L$3:$S$833,8,FALSE)</f>
        <v>#N/A</v>
      </c>
      <c r="BC173" s="91" t="str">
        <f t="shared" si="20"/>
        <v/>
      </c>
      <c r="BD173" s="91" t="str">
        <f t="shared" si="21"/>
        <v/>
      </c>
      <c r="BE173" s="15" t="str">
        <f t="shared" si="22"/>
        <v/>
      </c>
      <c r="BF173" s="92" t="str">
        <f t="shared" si="23"/>
        <v>No Sighting Date</v>
      </c>
    </row>
    <row r="174" spans="1:58" x14ac:dyDescent="0.25">
      <c r="A174" s="118">
        <v>169</v>
      </c>
      <c r="B174" s="119"/>
      <c r="C174" s="120"/>
      <c r="D174" s="121"/>
      <c r="E174" s="121"/>
      <c r="F174" s="236"/>
      <c r="G174" s="122" t="str">
        <f>IFERROR(VLOOKUP(F174,'#Location List#'!$U$3:$V$1154,2,FALSE),"")</f>
        <v/>
      </c>
      <c r="H174" s="120"/>
      <c r="I174" s="120"/>
      <c r="J174" s="120"/>
      <c r="K174" s="120"/>
      <c r="L174" s="120"/>
      <c r="M174" s="120"/>
      <c r="N174" s="120"/>
      <c r="O174" s="120"/>
      <c r="P174" s="120"/>
      <c r="Q174" s="120"/>
      <c r="R174" s="120"/>
      <c r="S174" s="120"/>
      <c r="T174" s="205">
        <f t="shared" si="18"/>
        <v>0</v>
      </c>
      <c r="U174" s="205">
        <f t="shared" si="19"/>
        <v>0</v>
      </c>
      <c r="V174" s="210"/>
      <c r="W174" s="210"/>
      <c r="X174" s="23" t="str">
        <f>IFERROR(VLOOKUP(AT174,'#Input Lists#'!$L$3:$AH$833,3,FALSE)," ")</f>
        <v xml:space="preserve"> </v>
      </c>
      <c r="Y174" s="23" t="str">
        <f>IFERROR(VLOOKUP(AT174,'#Input Lists#'!$L$3:$AH$833,5,FALSE)," ")</f>
        <v xml:space="preserve"> </v>
      </c>
      <c r="Z174" s="206" t="str">
        <f>IFERROR(VLOOKUP(AT174,'#Input Lists#'!$L$3:$AH$833,9,FALSE)," ")</f>
        <v xml:space="preserve"> </v>
      </c>
      <c r="AA174" s="119" t="s">
        <v>1527</v>
      </c>
      <c r="AB174" s="120"/>
      <c r="AC174" s="123"/>
      <c r="AD174" s="123"/>
      <c r="AE174" s="123"/>
      <c r="AF174" s="123"/>
      <c r="AG174" s="123"/>
      <c r="AH174" s="123"/>
      <c r="AI174" s="123"/>
      <c r="AJ174" s="123"/>
      <c r="AK174" s="123"/>
      <c r="AL174" s="123"/>
      <c r="AM174" s="123"/>
      <c r="AN174" s="123"/>
      <c r="AO174" s="123"/>
      <c r="AP174" s="120"/>
      <c r="AQ174" s="125" t="str">
        <f>IFERROR(VLOOKUP(G174,'#Location List#'!$C$3:$D$150,2,FALSE),"")</f>
        <v/>
      </c>
      <c r="AR174" s="125" t="str">
        <f>IFERROR(VLOOKUP(F174,'#Location List#'!$Q$3:$R$1154,2,FALSE),"")</f>
        <v/>
      </c>
      <c r="AS174" s="125" t="str">
        <f>IFERROR(VLOOKUP(V174,'#Input Lists#'!$B$3:$D$46,3,FALSE),"")</f>
        <v/>
      </c>
      <c r="AT174" s="125" t="str">
        <f>IFERROR(VLOOKUP(CONCATENATE(V174," ",W174),'#Input Lists#'!$K$3:$L$827,2,FALSE),"")</f>
        <v/>
      </c>
      <c r="AU174" s="125">
        <f>IFERROR(VLOOKUP(AA174,'#Input Lists#'!$BU$3:$BV$8,2,FALSE),"")</f>
        <v>1</v>
      </c>
      <c r="AV174" s="118" t="str">
        <f>IFERROR(VLOOKUP(AB174,'#Input Lists#'!$BO$3:$BP$9,2,FALSE),"")</f>
        <v/>
      </c>
      <c r="AW174" s="118">
        <f>IFERROR(VLOOKUP(AC174,'#Input Lists#'!$BL$3:$BM$7,2,FALSE),"")</f>
        <v>1</v>
      </c>
      <c r="AX174" s="52" t="e">
        <f>VLOOKUP(AQ174,'#Location List#'!$D$3:$K$150,4,FALSE)</f>
        <v>#N/A</v>
      </c>
      <c r="AY174" s="273" t="e">
        <f>VLOOKUP(AX174,'#Location List#'!$Z$3:$AA$13,2,FALSE)</f>
        <v>#N/A</v>
      </c>
      <c r="AZ174" s="126" t="e">
        <f>VLOOKUP($AT174,'#Input Lists#'!$L$3:$S$1033,6,FALSE)</f>
        <v>#N/A</v>
      </c>
      <c r="BA174" s="239" t="e">
        <f>VLOOKUP($AT174,'#Input Lists#'!$L$3:$S$833,7,FALSE)</f>
        <v>#N/A</v>
      </c>
      <c r="BB174" s="239" t="e">
        <f>VLOOKUP($AT174,'#Input Lists#'!$L$3:$S$833,8,FALSE)</f>
        <v>#N/A</v>
      </c>
      <c r="BC174" s="91" t="str">
        <f t="shared" si="20"/>
        <v/>
      </c>
      <c r="BD174" s="91" t="str">
        <f t="shared" si="21"/>
        <v/>
      </c>
      <c r="BE174" s="15" t="str">
        <f t="shared" si="22"/>
        <v/>
      </c>
      <c r="BF174" s="92" t="str">
        <f t="shared" si="23"/>
        <v>No Sighting Date</v>
      </c>
    </row>
    <row r="175" spans="1:58" x14ac:dyDescent="0.25">
      <c r="A175" s="118">
        <v>170</v>
      </c>
      <c r="B175" s="119"/>
      <c r="C175" s="120"/>
      <c r="D175" s="121"/>
      <c r="E175" s="121"/>
      <c r="F175" s="236"/>
      <c r="G175" s="122" t="str">
        <f>IFERROR(VLOOKUP(F175,'#Location List#'!$U$3:$V$1154,2,FALSE),"")</f>
        <v/>
      </c>
      <c r="H175" s="120"/>
      <c r="I175" s="120"/>
      <c r="J175" s="120"/>
      <c r="K175" s="120"/>
      <c r="L175" s="120"/>
      <c r="M175" s="120"/>
      <c r="N175" s="120"/>
      <c r="O175" s="120"/>
      <c r="P175" s="120"/>
      <c r="Q175" s="120"/>
      <c r="R175" s="120"/>
      <c r="S175" s="120"/>
      <c r="T175" s="205">
        <f t="shared" si="18"/>
        <v>0</v>
      </c>
      <c r="U175" s="205">
        <f t="shared" si="19"/>
        <v>0</v>
      </c>
      <c r="V175" s="210"/>
      <c r="W175" s="210"/>
      <c r="X175" s="23" t="str">
        <f>IFERROR(VLOOKUP(AT175,'#Input Lists#'!$L$3:$AH$833,3,FALSE)," ")</f>
        <v xml:space="preserve"> </v>
      </c>
      <c r="Y175" s="23" t="str">
        <f>IFERROR(VLOOKUP(AT175,'#Input Lists#'!$L$3:$AH$833,5,FALSE)," ")</f>
        <v xml:space="preserve"> </v>
      </c>
      <c r="Z175" s="206" t="str">
        <f>IFERROR(VLOOKUP(AT175,'#Input Lists#'!$L$3:$AH$833,9,FALSE)," ")</f>
        <v xml:space="preserve"> </v>
      </c>
      <c r="AA175" s="119" t="s">
        <v>1527</v>
      </c>
      <c r="AB175" s="120"/>
      <c r="AC175" s="123"/>
      <c r="AD175" s="123"/>
      <c r="AE175" s="123"/>
      <c r="AF175" s="123"/>
      <c r="AG175" s="123"/>
      <c r="AH175" s="123"/>
      <c r="AI175" s="123"/>
      <c r="AJ175" s="123"/>
      <c r="AK175" s="123"/>
      <c r="AL175" s="123"/>
      <c r="AM175" s="123"/>
      <c r="AN175" s="123"/>
      <c r="AO175" s="123"/>
      <c r="AP175" s="120"/>
      <c r="AQ175" s="125" t="str">
        <f>IFERROR(VLOOKUP(G175,'#Location List#'!$C$3:$D$150,2,FALSE),"")</f>
        <v/>
      </c>
      <c r="AR175" s="125" t="str">
        <f>IFERROR(VLOOKUP(F175,'#Location List#'!$Q$3:$R$1154,2,FALSE),"")</f>
        <v/>
      </c>
      <c r="AS175" s="125" t="str">
        <f>IFERROR(VLOOKUP(V175,'#Input Lists#'!$B$3:$D$46,3,FALSE),"")</f>
        <v/>
      </c>
      <c r="AT175" s="125" t="str">
        <f>IFERROR(VLOOKUP(CONCATENATE(V175," ",W175),'#Input Lists#'!$K$3:$L$827,2,FALSE),"")</f>
        <v/>
      </c>
      <c r="AU175" s="125">
        <f>IFERROR(VLOOKUP(AA175,'#Input Lists#'!$BU$3:$BV$8,2,FALSE),"")</f>
        <v>1</v>
      </c>
      <c r="AV175" s="118" t="str">
        <f>IFERROR(VLOOKUP(AB175,'#Input Lists#'!$BO$3:$BP$9,2,FALSE),"")</f>
        <v/>
      </c>
      <c r="AW175" s="118">
        <f>IFERROR(VLOOKUP(AC175,'#Input Lists#'!$BL$3:$BM$7,2,FALSE),"")</f>
        <v>1</v>
      </c>
      <c r="AX175" s="52" t="e">
        <f>VLOOKUP(AQ175,'#Location List#'!$D$3:$K$150,4,FALSE)</f>
        <v>#N/A</v>
      </c>
      <c r="AY175" s="273" t="e">
        <f>VLOOKUP(AX175,'#Location List#'!$Z$3:$AA$13,2,FALSE)</f>
        <v>#N/A</v>
      </c>
      <c r="AZ175" s="126" t="e">
        <f>VLOOKUP($AT175,'#Input Lists#'!$L$3:$S$1033,6,FALSE)</f>
        <v>#N/A</v>
      </c>
      <c r="BA175" s="239" t="e">
        <f>VLOOKUP($AT175,'#Input Lists#'!$L$3:$S$833,7,FALSE)</f>
        <v>#N/A</v>
      </c>
      <c r="BB175" s="239" t="e">
        <f>VLOOKUP($AT175,'#Input Lists#'!$L$3:$S$833,8,FALSE)</f>
        <v>#N/A</v>
      </c>
      <c r="BC175" s="91" t="str">
        <f t="shared" si="20"/>
        <v/>
      </c>
      <c r="BD175" s="91" t="str">
        <f t="shared" si="21"/>
        <v/>
      </c>
      <c r="BE175" s="15" t="str">
        <f t="shared" si="22"/>
        <v/>
      </c>
      <c r="BF175" s="92" t="str">
        <f t="shared" si="23"/>
        <v>No Sighting Date</v>
      </c>
    </row>
    <row r="176" spans="1:58" x14ac:dyDescent="0.25">
      <c r="A176" s="118">
        <v>171</v>
      </c>
      <c r="B176" s="119"/>
      <c r="C176" s="120"/>
      <c r="D176" s="121"/>
      <c r="E176" s="121"/>
      <c r="F176" s="236"/>
      <c r="G176" s="122" t="str">
        <f>IFERROR(VLOOKUP(F176,'#Location List#'!$U$3:$V$1154,2,FALSE),"")</f>
        <v/>
      </c>
      <c r="H176" s="120"/>
      <c r="I176" s="120"/>
      <c r="J176" s="120"/>
      <c r="K176" s="120"/>
      <c r="L176" s="120"/>
      <c r="M176" s="120"/>
      <c r="N176" s="120"/>
      <c r="O176" s="120"/>
      <c r="P176" s="120"/>
      <c r="Q176" s="120"/>
      <c r="R176" s="120"/>
      <c r="S176" s="120"/>
      <c r="T176" s="205">
        <f t="shared" si="18"/>
        <v>0</v>
      </c>
      <c r="U176" s="205">
        <f t="shared" si="19"/>
        <v>0</v>
      </c>
      <c r="V176" s="210"/>
      <c r="W176" s="210"/>
      <c r="X176" s="23" t="str">
        <f>IFERROR(VLOOKUP(AT176,'#Input Lists#'!$L$3:$AH$833,3,FALSE)," ")</f>
        <v xml:space="preserve"> </v>
      </c>
      <c r="Y176" s="23" t="str">
        <f>IFERROR(VLOOKUP(AT176,'#Input Lists#'!$L$3:$AH$833,5,FALSE)," ")</f>
        <v xml:space="preserve"> </v>
      </c>
      <c r="Z176" s="206" t="str">
        <f>IFERROR(VLOOKUP(AT176,'#Input Lists#'!$L$3:$AH$833,9,FALSE)," ")</f>
        <v xml:space="preserve"> </v>
      </c>
      <c r="AA176" s="119" t="s">
        <v>1527</v>
      </c>
      <c r="AB176" s="120"/>
      <c r="AC176" s="123"/>
      <c r="AD176" s="123"/>
      <c r="AE176" s="123"/>
      <c r="AF176" s="123"/>
      <c r="AG176" s="123"/>
      <c r="AH176" s="123"/>
      <c r="AI176" s="123"/>
      <c r="AJ176" s="123"/>
      <c r="AK176" s="123"/>
      <c r="AL176" s="123"/>
      <c r="AM176" s="123"/>
      <c r="AN176" s="123"/>
      <c r="AO176" s="123"/>
      <c r="AP176" s="120"/>
      <c r="AQ176" s="125" t="str">
        <f>IFERROR(VLOOKUP(G176,'#Location List#'!$C$3:$D$150,2,FALSE),"")</f>
        <v/>
      </c>
      <c r="AR176" s="125" t="str">
        <f>IFERROR(VLOOKUP(F176,'#Location List#'!$Q$3:$R$1154,2,FALSE),"")</f>
        <v/>
      </c>
      <c r="AS176" s="125" t="str">
        <f>IFERROR(VLOOKUP(V176,'#Input Lists#'!$B$3:$D$46,3,FALSE),"")</f>
        <v/>
      </c>
      <c r="AT176" s="125" t="str">
        <f>IFERROR(VLOOKUP(CONCATENATE(V176," ",W176),'#Input Lists#'!$K$3:$L$827,2,FALSE),"")</f>
        <v/>
      </c>
      <c r="AU176" s="125">
        <f>IFERROR(VLOOKUP(AA176,'#Input Lists#'!$BU$3:$BV$8,2,FALSE),"")</f>
        <v>1</v>
      </c>
      <c r="AV176" s="118" t="str">
        <f>IFERROR(VLOOKUP(AB176,'#Input Lists#'!$BO$3:$BP$9,2,FALSE),"")</f>
        <v/>
      </c>
      <c r="AW176" s="118">
        <f>IFERROR(VLOOKUP(AC176,'#Input Lists#'!$BL$3:$BM$7,2,FALSE),"")</f>
        <v>1</v>
      </c>
      <c r="AX176" s="52" t="e">
        <f>VLOOKUP(AQ176,'#Location List#'!$D$3:$K$150,4,FALSE)</f>
        <v>#N/A</v>
      </c>
      <c r="AY176" s="273" t="e">
        <f>VLOOKUP(AX176,'#Location List#'!$Z$3:$AA$13,2,FALSE)</f>
        <v>#N/A</v>
      </c>
      <c r="AZ176" s="126" t="e">
        <f>VLOOKUP($AT176,'#Input Lists#'!$L$3:$S$1033,6,FALSE)</f>
        <v>#N/A</v>
      </c>
      <c r="BA176" s="239" t="e">
        <f>VLOOKUP($AT176,'#Input Lists#'!$L$3:$S$833,7,FALSE)</f>
        <v>#N/A</v>
      </c>
      <c r="BB176" s="239" t="e">
        <f>VLOOKUP($AT176,'#Input Lists#'!$L$3:$S$833,8,FALSE)</f>
        <v>#N/A</v>
      </c>
      <c r="BC176" s="91" t="str">
        <f t="shared" si="20"/>
        <v/>
      </c>
      <c r="BD176" s="91" t="str">
        <f t="shared" si="21"/>
        <v/>
      </c>
      <c r="BE176" s="15" t="str">
        <f t="shared" si="22"/>
        <v/>
      </c>
      <c r="BF176" s="92" t="str">
        <f t="shared" si="23"/>
        <v>No Sighting Date</v>
      </c>
    </row>
    <row r="177" spans="1:58" x14ac:dyDescent="0.25">
      <c r="A177" s="118">
        <v>172</v>
      </c>
      <c r="B177" s="119"/>
      <c r="C177" s="120"/>
      <c r="D177" s="121"/>
      <c r="E177" s="121"/>
      <c r="F177" s="236"/>
      <c r="G177" s="122" t="str">
        <f>IFERROR(VLOOKUP(F177,'#Location List#'!$U$3:$V$1154,2,FALSE),"")</f>
        <v/>
      </c>
      <c r="H177" s="120"/>
      <c r="I177" s="120"/>
      <c r="J177" s="120"/>
      <c r="K177" s="120"/>
      <c r="L177" s="120"/>
      <c r="M177" s="120"/>
      <c r="N177" s="120"/>
      <c r="O177" s="120"/>
      <c r="P177" s="120"/>
      <c r="Q177" s="120"/>
      <c r="R177" s="120"/>
      <c r="S177" s="120"/>
      <c r="T177" s="205">
        <f t="shared" si="18"/>
        <v>0</v>
      </c>
      <c r="U177" s="205">
        <f t="shared" si="19"/>
        <v>0</v>
      </c>
      <c r="V177" s="210"/>
      <c r="W177" s="210"/>
      <c r="X177" s="23" t="str">
        <f>IFERROR(VLOOKUP(AT177,'#Input Lists#'!$L$3:$AH$833,3,FALSE)," ")</f>
        <v xml:space="preserve"> </v>
      </c>
      <c r="Y177" s="23" t="str">
        <f>IFERROR(VLOOKUP(AT177,'#Input Lists#'!$L$3:$AH$833,5,FALSE)," ")</f>
        <v xml:space="preserve"> </v>
      </c>
      <c r="Z177" s="206" t="str">
        <f>IFERROR(VLOOKUP(AT177,'#Input Lists#'!$L$3:$AH$833,9,FALSE)," ")</f>
        <v xml:space="preserve"> </v>
      </c>
      <c r="AA177" s="119" t="s">
        <v>1527</v>
      </c>
      <c r="AB177" s="120"/>
      <c r="AC177" s="123"/>
      <c r="AD177" s="123"/>
      <c r="AE177" s="123"/>
      <c r="AF177" s="123"/>
      <c r="AG177" s="123"/>
      <c r="AH177" s="123"/>
      <c r="AI177" s="123"/>
      <c r="AJ177" s="123"/>
      <c r="AK177" s="123"/>
      <c r="AL177" s="123"/>
      <c r="AM177" s="123"/>
      <c r="AN177" s="123"/>
      <c r="AO177" s="123"/>
      <c r="AP177" s="120"/>
      <c r="AQ177" s="125" t="str">
        <f>IFERROR(VLOOKUP(G177,'#Location List#'!$C$3:$D$150,2,FALSE),"")</f>
        <v/>
      </c>
      <c r="AR177" s="125" t="str">
        <f>IFERROR(VLOOKUP(F177,'#Location List#'!$Q$3:$R$1154,2,FALSE),"")</f>
        <v/>
      </c>
      <c r="AS177" s="125" t="str">
        <f>IFERROR(VLOOKUP(V177,'#Input Lists#'!$B$3:$D$46,3,FALSE),"")</f>
        <v/>
      </c>
      <c r="AT177" s="125" t="str">
        <f>IFERROR(VLOOKUP(CONCATENATE(V177," ",W177),'#Input Lists#'!$K$3:$L$827,2,FALSE),"")</f>
        <v/>
      </c>
      <c r="AU177" s="125">
        <f>IFERROR(VLOOKUP(AA177,'#Input Lists#'!$BU$3:$BV$8,2,FALSE),"")</f>
        <v>1</v>
      </c>
      <c r="AV177" s="118" t="str">
        <f>IFERROR(VLOOKUP(AB177,'#Input Lists#'!$BO$3:$BP$9,2,FALSE),"")</f>
        <v/>
      </c>
      <c r="AW177" s="118">
        <f>IFERROR(VLOOKUP(AC177,'#Input Lists#'!$BL$3:$BM$7,2,FALSE),"")</f>
        <v>1</v>
      </c>
      <c r="AX177" s="52" t="e">
        <f>VLOOKUP(AQ177,'#Location List#'!$D$3:$K$150,4,FALSE)</f>
        <v>#N/A</v>
      </c>
      <c r="AY177" s="273" t="e">
        <f>VLOOKUP(AX177,'#Location List#'!$Z$3:$AA$13,2,FALSE)</f>
        <v>#N/A</v>
      </c>
      <c r="AZ177" s="126" t="e">
        <f>VLOOKUP($AT177,'#Input Lists#'!$L$3:$S$1033,6,FALSE)</f>
        <v>#N/A</v>
      </c>
      <c r="BA177" s="239" t="e">
        <f>VLOOKUP($AT177,'#Input Lists#'!$L$3:$S$833,7,FALSE)</f>
        <v>#N/A</v>
      </c>
      <c r="BB177" s="239" t="e">
        <f>VLOOKUP($AT177,'#Input Lists#'!$L$3:$S$833,8,FALSE)</f>
        <v>#N/A</v>
      </c>
      <c r="BC177" s="91" t="str">
        <f t="shared" si="20"/>
        <v/>
      </c>
      <c r="BD177" s="91" t="str">
        <f t="shared" si="21"/>
        <v/>
      </c>
      <c r="BE177" s="15" t="str">
        <f t="shared" si="22"/>
        <v/>
      </c>
      <c r="BF177" s="92" t="str">
        <f t="shared" si="23"/>
        <v>No Sighting Date</v>
      </c>
    </row>
    <row r="178" spans="1:58" x14ac:dyDescent="0.25">
      <c r="A178" s="118">
        <v>173</v>
      </c>
      <c r="B178" s="119"/>
      <c r="C178" s="120"/>
      <c r="D178" s="121"/>
      <c r="E178" s="121"/>
      <c r="F178" s="236"/>
      <c r="G178" s="122" t="str">
        <f>IFERROR(VLOOKUP(F178,'#Location List#'!$U$3:$V$1154,2,FALSE),"")</f>
        <v/>
      </c>
      <c r="H178" s="120"/>
      <c r="I178" s="120"/>
      <c r="J178" s="120"/>
      <c r="K178" s="120"/>
      <c r="L178" s="120"/>
      <c r="M178" s="120"/>
      <c r="N178" s="120"/>
      <c r="O178" s="120"/>
      <c r="P178" s="120"/>
      <c r="Q178" s="120"/>
      <c r="R178" s="120"/>
      <c r="S178" s="120"/>
      <c r="T178" s="205">
        <f t="shared" si="18"/>
        <v>0</v>
      </c>
      <c r="U178" s="205">
        <f t="shared" si="19"/>
        <v>0</v>
      </c>
      <c r="V178" s="210"/>
      <c r="W178" s="210"/>
      <c r="X178" s="23" t="str">
        <f>IFERROR(VLOOKUP(AT178,'#Input Lists#'!$L$3:$AH$833,3,FALSE)," ")</f>
        <v xml:space="preserve"> </v>
      </c>
      <c r="Y178" s="23" t="str">
        <f>IFERROR(VLOOKUP(AT178,'#Input Lists#'!$L$3:$AH$833,5,FALSE)," ")</f>
        <v xml:space="preserve"> </v>
      </c>
      <c r="Z178" s="206" t="str">
        <f>IFERROR(VLOOKUP(AT178,'#Input Lists#'!$L$3:$AH$833,9,FALSE)," ")</f>
        <v xml:space="preserve"> </v>
      </c>
      <c r="AA178" s="119" t="s">
        <v>1527</v>
      </c>
      <c r="AB178" s="120"/>
      <c r="AC178" s="123"/>
      <c r="AD178" s="123"/>
      <c r="AE178" s="123"/>
      <c r="AF178" s="123"/>
      <c r="AG178" s="123"/>
      <c r="AH178" s="123"/>
      <c r="AI178" s="123"/>
      <c r="AJ178" s="123"/>
      <c r="AK178" s="123"/>
      <c r="AL178" s="123"/>
      <c r="AM178" s="123"/>
      <c r="AN178" s="123"/>
      <c r="AO178" s="123"/>
      <c r="AP178" s="120"/>
      <c r="AQ178" s="125" t="str">
        <f>IFERROR(VLOOKUP(G178,'#Location List#'!$C$3:$D$150,2,FALSE),"")</f>
        <v/>
      </c>
      <c r="AR178" s="125" t="str">
        <f>IFERROR(VLOOKUP(F178,'#Location List#'!$Q$3:$R$1154,2,FALSE),"")</f>
        <v/>
      </c>
      <c r="AS178" s="125" t="str">
        <f>IFERROR(VLOOKUP(V178,'#Input Lists#'!$B$3:$D$46,3,FALSE),"")</f>
        <v/>
      </c>
      <c r="AT178" s="125" t="str">
        <f>IFERROR(VLOOKUP(CONCATENATE(V178," ",W178),'#Input Lists#'!$K$3:$L$827,2,FALSE),"")</f>
        <v/>
      </c>
      <c r="AU178" s="125">
        <f>IFERROR(VLOOKUP(AA178,'#Input Lists#'!$BU$3:$BV$8,2,FALSE),"")</f>
        <v>1</v>
      </c>
      <c r="AV178" s="118" t="str">
        <f>IFERROR(VLOOKUP(AB178,'#Input Lists#'!$BO$3:$BP$9,2,FALSE),"")</f>
        <v/>
      </c>
      <c r="AW178" s="118">
        <f>IFERROR(VLOOKUP(AC178,'#Input Lists#'!$BL$3:$BM$7,2,FALSE),"")</f>
        <v>1</v>
      </c>
      <c r="AX178" s="52" t="e">
        <f>VLOOKUP(AQ178,'#Location List#'!$D$3:$K$150,4,FALSE)</f>
        <v>#N/A</v>
      </c>
      <c r="AY178" s="273" t="e">
        <f>VLOOKUP(AX178,'#Location List#'!$Z$3:$AA$13,2,FALSE)</f>
        <v>#N/A</v>
      </c>
      <c r="AZ178" s="126" t="e">
        <f>VLOOKUP($AT178,'#Input Lists#'!$L$3:$S$1033,6,FALSE)</f>
        <v>#N/A</v>
      </c>
      <c r="BA178" s="239" t="e">
        <f>VLOOKUP($AT178,'#Input Lists#'!$L$3:$S$833,7,FALSE)</f>
        <v>#N/A</v>
      </c>
      <c r="BB178" s="239" t="e">
        <f>VLOOKUP($AT178,'#Input Lists#'!$L$3:$S$833,8,FALSE)</f>
        <v>#N/A</v>
      </c>
      <c r="BC178" s="91" t="str">
        <f t="shared" si="20"/>
        <v/>
      </c>
      <c r="BD178" s="91" t="str">
        <f t="shared" si="21"/>
        <v/>
      </c>
      <c r="BE178" s="15" t="str">
        <f t="shared" si="22"/>
        <v/>
      </c>
      <c r="BF178" s="92" t="str">
        <f t="shared" si="23"/>
        <v>No Sighting Date</v>
      </c>
    </row>
    <row r="179" spans="1:58" x14ac:dyDescent="0.25">
      <c r="A179" s="118">
        <v>174</v>
      </c>
      <c r="B179" s="119"/>
      <c r="C179" s="120"/>
      <c r="D179" s="121"/>
      <c r="E179" s="121"/>
      <c r="F179" s="236"/>
      <c r="G179" s="122" t="str">
        <f>IFERROR(VLOOKUP(F179,'#Location List#'!$U$3:$V$1154,2,FALSE),"")</f>
        <v/>
      </c>
      <c r="H179" s="120"/>
      <c r="I179" s="120"/>
      <c r="J179" s="120"/>
      <c r="K179" s="120"/>
      <c r="L179" s="120"/>
      <c r="M179" s="120"/>
      <c r="N179" s="120"/>
      <c r="O179" s="120"/>
      <c r="P179" s="120"/>
      <c r="Q179" s="120"/>
      <c r="R179" s="120"/>
      <c r="S179" s="120"/>
      <c r="T179" s="205">
        <f t="shared" si="18"/>
        <v>0</v>
      </c>
      <c r="U179" s="205">
        <f t="shared" si="19"/>
        <v>0</v>
      </c>
      <c r="V179" s="210"/>
      <c r="W179" s="210"/>
      <c r="X179" s="23" t="str">
        <f>IFERROR(VLOOKUP(AT179,'#Input Lists#'!$L$3:$AH$833,3,FALSE)," ")</f>
        <v xml:space="preserve"> </v>
      </c>
      <c r="Y179" s="23" t="str">
        <f>IFERROR(VLOOKUP(AT179,'#Input Lists#'!$L$3:$AH$833,5,FALSE)," ")</f>
        <v xml:space="preserve"> </v>
      </c>
      <c r="Z179" s="206" t="str">
        <f>IFERROR(VLOOKUP(AT179,'#Input Lists#'!$L$3:$AH$833,9,FALSE)," ")</f>
        <v xml:space="preserve"> </v>
      </c>
      <c r="AA179" s="119" t="s">
        <v>1527</v>
      </c>
      <c r="AB179" s="120"/>
      <c r="AC179" s="123"/>
      <c r="AD179" s="123"/>
      <c r="AE179" s="123"/>
      <c r="AF179" s="123"/>
      <c r="AG179" s="123"/>
      <c r="AH179" s="123"/>
      <c r="AI179" s="123"/>
      <c r="AJ179" s="123"/>
      <c r="AK179" s="123"/>
      <c r="AL179" s="123"/>
      <c r="AM179" s="123"/>
      <c r="AN179" s="123"/>
      <c r="AO179" s="123"/>
      <c r="AP179" s="120"/>
      <c r="AQ179" s="125" t="str">
        <f>IFERROR(VLOOKUP(G179,'#Location List#'!$C$3:$D$150,2,FALSE),"")</f>
        <v/>
      </c>
      <c r="AR179" s="125" t="str">
        <f>IFERROR(VLOOKUP(F179,'#Location List#'!$Q$3:$R$1154,2,FALSE),"")</f>
        <v/>
      </c>
      <c r="AS179" s="125" t="str">
        <f>IFERROR(VLOOKUP(V179,'#Input Lists#'!$B$3:$D$46,3,FALSE),"")</f>
        <v/>
      </c>
      <c r="AT179" s="125" t="str">
        <f>IFERROR(VLOOKUP(CONCATENATE(V179," ",W179),'#Input Lists#'!$K$3:$L$827,2,FALSE),"")</f>
        <v/>
      </c>
      <c r="AU179" s="125">
        <f>IFERROR(VLOOKUP(AA179,'#Input Lists#'!$BU$3:$BV$8,2,FALSE),"")</f>
        <v>1</v>
      </c>
      <c r="AV179" s="118" t="str">
        <f>IFERROR(VLOOKUP(AB179,'#Input Lists#'!$BO$3:$BP$9,2,FALSE),"")</f>
        <v/>
      </c>
      <c r="AW179" s="118">
        <f>IFERROR(VLOOKUP(AC179,'#Input Lists#'!$BL$3:$BM$7,2,FALSE),"")</f>
        <v>1</v>
      </c>
      <c r="AX179" s="52" t="e">
        <f>VLOOKUP(AQ179,'#Location List#'!$D$3:$K$150,4,FALSE)</f>
        <v>#N/A</v>
      </c>
      <c r="AY179" s="273" t="e">
        <f>VLOOKUP(AX179,'#Location List#'!$Z$3:$AA$13,2,FALSE)</f>
        <v>#N/A</v>
      </c>
      <c r="AZ179" s="126" t="e">
        <f>VLOOKUP($AT179,'#Input Lists#'!$L$3:$S$1033,6,FALSE)</f>
        <v>#N/A</v>
      </c>
      <c r="BA179" s="239" t="e">
        <f>VLOOKUP($AT179,'#Input Lists#'!$L$3:$S$833,7,FALSE)</f>
        <v>#N/A</v>
      </c>
      <c r="BB179" s="239" t="e">
        <f>VLOOKUP($AT179,'#Input Lists#'!$L$3:$S$833,8,FALSE)</f>
        <v>#N/A</v>
      </c>
      <c r="BC179" s="91" t="str">
        <f t="shared" si="20"/>
        <v/>
      </c>
      <c r="BD179" s="91" t="str">
        <f t="shared" si="21"/>
        <v/>
      </c>
      <c r="BE179" s="15" t="str">
        <f t="shared" si="22"/>
        <v/>
      </c>
      <c r="BF179" s="92" t="str">
        <f t="shared" si="23"/>
        <v>No Sighting Date</v>
      </c>
    </row>
    <row r="180" spans="1:58" x14ac:dyDescent="0.25">
      <c r="A180" s="118">
        <v>175</v>
      </c>
      <c r="B180" s="119"/>
      <c r="C180" s="120"/>
      <c r="D180" s="121"/>
      <c r="E180" s="121"/>
      <c r="F180" s="236"/>
      <c r="G180" s="122" t="str">
        <f>IFERROR(VLOOKUP(F180,'#Location List#'!$U$3:$V$1154,2,FALSE),"")</f>
        <v/>
      </c>
      <c r="H180" s="120"/>
      <c r="I180" s="120"/>
      <c r="J180" s="120"/>
      <c r="K180" s="120"/>
      <c r="L180" s="120"/>
      <c r="M180" s="120"/>
      <c r="N180" s="120"/>
      <c r="O180" s="120"/>
      <c r="P180" s="120"/>
      <c r="Q180" s="120"/>
      <c r="R180" s="120"/>
      <c r="S180" s="120"/>
      <c r="T180" s="205">
        <f t="shared" si="18"/>
        <v>0</v>
      </c>
      <c r="U180" s="205">
        <f t="shared" si="19"/>
        <v>0</v>
      </c>
      <c r="V180" s="210"/>
      <c r="W180" s="210"/>
      <c r="X180" s="23" t="str">
        <f>IFERROR(VLOOKUP(AT180,'#Input Lists#'!$L$3:$AH$833,3,FALSE)," ")</f>
        <v xml:space="preserve"> </v>
      </c>
      <c r="Y180" s="23" t="str">
        <f>IFERROR(VLOOKUP(AT180,'#Input Lists#'!$L$3:$AH$833,5,FALSE)," ")</f>
        <v xml:space="preserve"> </v>
      </c>
      <c r="Z180" s="206" t="str">
        <f>IFERROR(VLOOKUP(AT180,'#Input Lists#'!$L$3:$AH$833,9,FALSE)," ")</f>
        <v xml:space="preserve"> </v>
      </c>
      <c r="AA180" s="119" t="s">
        <v>1527</v>
      </c>
      <c r="AB180" s="120"/>
      <c r="AC180" s="123"/>
      <c r="AD180" s="123"/>
      <c r="AE180" s="123"/>
      <c r="AF180" s="123"/>
      <c r="AG180" s="123"/>
      <c r="AH180" s="123"/>
      <c r="AI180" s="123"/>
      <c r="AJ180" s="123"/>
      <c r="AK180" s="123"/>
      <c r="AL180" s="123"/>
      <c r="AM180" s="123"/>
      <c r="AN180" s="123"/>
      <c r="AO180" s="123"/>
      <c r="AP180" s="120"/>
      <c r="AQ180" s="125" t="str">
        <f>IFERROR(VLOOKUP(G180,'#Location List#'!$C$3:$D$150,2,FALSE),"")</f>
        <v/>
      </c>
      <c r="AR180" s="125" t="str">
        <f>IFERROR(VLOOKUP(F180,'#Location List#'!$Q$3:$R$1154,2,FALSE),"")</f>
        <v/>
      </c>
      <c r="AS180" s="125" t="str">
        <f>IFERROR(VLOOKUP(V180,'#Input Lists#'!$B$3:$D$46,3,FALSE),"")</f>
        <v/>
      </c>
      <c r="AT180" s="125" t="str">
        <f>IFERROR(VLOOKUP(CONCATENATE(V180," ",W180),'#Input Lists#'!$K$3:$L$827,2,FALSE),"")</f>
        <v/>
      </c>
      <c r="AU180" s="125">
        <f>IFERROR(VLOOKUP(AA180,'#Input Lists#'!$BU$3:$BV$8,2,FALSE),"")</f>
        <v>1</v>
      </c>
      <c r="AV180" s="118" t="str">
        <f>IFERROR(VLOOKUP(AB180,'#Input Lists#'!$BO$3:$BP$9,2,FALSE),"")</f>
        <v/>
      </c>
      <c r="AW180" s="118">
        <f>IFERROR(VLOOKUP(AC180,'#Input Lists#'!$BL$3:$BM$7,2,FALSE),"")</f>
        <v>1</v>
      </c>
      <c r="AX180" s="52" t="e">
        <f>VLOOKUP(AQ180,'#Location List#'!$D$3:$K$150,4,FALSE)</f>
        <v>#N/A</v>
      </c>
      <c r="AY180" s="273" t="e">
        <f>VLOOKUP(AX180,'#Location List#'!$Z$3:$AA$13,2,FALSE)</f>
        <v>#N/A</v>
      </c>
      <c r="AZ180" s="126" t="e">
        <f>VLOOKUP($AT180,'#Input Lists#'!$L$3:$S$1033,6,FALSE)</f>
        <v>#N/A</v>
      </c>
      <c r="BA180" s="239" t="e">
        <f>VLOOKUP($AT180,'#Input Lists#'!$L$3:$S$833,7,FALSE)</f>
        <v>#N/A</v>
      </c>
      <c r="BB180" s="239" t="e">
        <f>VLOOKUP($AT180,'#Input Lists#'!$L$3:$S$833,8,FALSE)</f>
        <v>#N/A</v>
      </c>
      <c r="BC180" s="91" t="str">
        <f t="shared" si="20"/>
        <v/>
      </c>
      <c r="BD180" s="91" t="str">
        <f t="shared" si="21"/>
        <v/>
      </c>
      <c r="BE180" s="15" t="str">
        <f t="shared" si="22"/>
        <v/>
      </c>
      <c r="BF180" s="92" t="str">
        <f t="shared" si="23"/>
        <v>No Sighting Date</v>
      </c>
    </row>
    <row r="181" spans="1:58" x14ac:dyDescent="0.25">
      <c r="A181" s="118">
        <v>176</v>
      </c>
      <c r="B181" s="119"/>
      <c r="C181" s="120"/>
      <c r="D181" s="121"/>
      <c r="E181" s="121"/>
      <c r="F181" s="236"/>
      <c r="G181" s="122" t="str">
        <f>IFERROR(VLOOKUP(F181,'#Location List#'!$U$3:$V$1154,2,FALSE),"")</f>
        <v/>
      </c>
      <c r="H181" s="120"/>
      <c r="I181" s="120"/>
      <c r="J181" s="120"/>
      <c r="K181" s="120"/>
      <c r="L181" s="120"/>
      <c r="M181" s="120"/>
      <c r="N181" s="120"/>
      <c r="O181" s="120"/>
      <c r="P181" s="120"/>
      <c r="Q181" s="120"/>
      <c r="R181" s="120"/>
      <c r="S181" s="120"/>
      <c r="T181" s="205">
        <f t="shared" si="18"/>
        <v>0</v>
      </c>
      <c r="U181" s="205">
        <f t="shared" si="19"/>
        <v>0</v>
      </c>
      <c r="V181" s="210"/>
      <c r="W181" s="210"/>
      <c r="X181" s="23" t="str">
        <f>IFERROR(VLOOKUP(AT181,'#Input Lists#'!$L$3:$AH$833,3,FALSE)," ")</f>
        <v xml:space="preserve"> </v>
      </c>
      <c r="Y181" s="23" t="str">
        <f>IFERROR(VLOOKUP(AT181,'#Input Lists#'!$L$3:$AH$833,5,FALSE)," ")</f>
        <v xml:space="preserve"> </v>
      </c>
      <c r="Z181" s="206" t="str">
        <f>IFERROR(VLOOKUP(AT181,'#Input Lists#'!$L$3:$AH$833,9,FALSE)," ")</f>
        <v xml:space="preserve"> </v>
      </c>
      <c r="AA181" s="119" t="s">
        <v>1527</v>
      </c>
      <c r="AB181" s="120"/>
      <c r="AC181" s="123"/>
      <c r="AD181" s="123"/>
      <c r="AE181" s="123"/>
      <c r="AF181" s="123"/>
      <c r="AG181" s="123"/>
      <c r="AH181" s="123"/>
      <c r="AI181" s="123"/>
      <c r="AJ181" s="123"/>
      <c r="AK181" s="123"/>
      <c r="AL181" s="123"/>
      <c r="AM181" s="123"/>
      <c r="AN181" s="123"/>
      <c r="AO181" s="123"/>
      <c r="AP181" s="120"/>
      <c r="AQ181" s="125" t="str">
        <f>IFERROR(VLOOKUP(G181,'#Location List#'!$C$3:$D$150,2,FALSE),"")</f>
        <v/>
      </c>
      <c r="AR181" s="125" t="str">
        <f>IFERROR(VLOOKUP(F181,'#Location List#'!$Q$3:$R$1154,2,FALSE),"")</f>
        <v/>
      </c>
      <c r="AS181" s="125" t="str">
        <f>IFERROR(VLOOKUP(V181,'#Input Lists#'!$B$3:$D$46,3,FALSE),"")</f>
        <v/>
      </c>
      <c r="AT181" s="125" t="str">
        <f>IFERROR(VLOOKUP(CONCATENATE(V181," ",W181),'#Input Lists#'!$K$3:$L$827,2,FALSE),"")</f>
        <v/>
      </c>
      <c r="AU181" s="125">
        <f>IFERROR(VLOOKUP(AA181,'#Input Lists#'!$BU$3:$BV$8,2,FALSE),"")</f>
        <v>1</v>
      </c>
      <c r="AV181" s="118" t="str">
        <f>IFERROR(VLOOKUP(AB181,'#Input Lists#'!$BO$3:$BP$9,2,FALSE),"")</f>
        <v/>
      </c>
      <c r="AW181" s="118">
        <f>IFERROR(VLOOKUP(AC181,'#Input Lists#'!$BL$3:$BM$7,2,FALSE),"")</f>
        <v>1</v>
      </c>
      <c r="AX181" s="52" t="e">
        <f>VLOOKUP(AQ181,'#Location List#'!$D$3:$K$150,4,FALSE)</f>
        <v>#N/A</v>
      </c>
      <c r="AY181" s="273" t="e">
        <f>VLOOKUP(AX181,'#Location List#'!$Z$3:$AA$13,2,FALSE)</f>
        <v>#N/A</v>
      </c>
      <c r="AZ181" s="126" t="e">
        <f>VLOOKUP($AT181,'#Input Lists#'!$L$3:$S$1033,6,FALSE)</f>
        <v>#N/A</v>
      </c>
      <c r="BA181" s="239" t="e">
        <f>VLOOKUP($AT181,'#Input Lists#'!$L$3:$S$833,7,FALSE)</f>
        <v>#N/A</v>
      </c>
      <c r="BB181" s="239" t="e">
        <f>VLOOKUP($AT181,'#Input Lists#'!$L$3:$S$833,8,FALSE)</f>
        <v>#N/A</v>
      </c>
      <c r="BC181" s="91" t="str">
        <f t="shared" si="20"/>
        <v/>
      </c>
      <c r="BD181" s="91" t="str">
        <f t="shared" si="21"/>
        <v/>
      </c>
      <c r="BE181" s="15" t="str">
        <f t="shared" si="22"/>
        <v/>
      </c>
      <c r="BF181" s="92" t="str">
        <f t="shared" si="23"/>
        <v>No Sighting Date</v>
      </c>
    </row>
    <row r="182" spans="1:58" x14ac:dyDescent="0.25">
      <c r="A182" s="118">
        <v>177</v>
      </c>
      <c r="B182" s="119"/>
      <c r="C182" s="120"/>
      <c r="D182" s="121"/>
      <c r="E182" s="121"/>
      <c r="F182" s="236"/>
      <c r="G182" s="122" t="str">
        <f>IFERROR(VLOOKUP(F182,'#Location List#'!$U$3:$V$1154,2,FALSE),"")</f>
        <v/>
      </c>
      <c r="H182" s="120"/>
      <c r="I182" s="120"/>
      <c r="J182" s="120"/>
      <c r="K182" s="120"/>
      <c r="L182" s="120"/>
      <c r="M182" s="120"/>
      <c r="N182" s="120"/>
      <c r="O182" s="120"/>
      <c r="P182" s="120"/>
      <c r="Q182" s="120"/>
      <c r="R182" s="120"/>
      <c r="S182" s="120"/>
      <c r="T182" s="205">
        <f t="shared" si="18"/>
        <v>0</v>
      </c>
      <c r="U182" s="205">
        <f t="shared" si="19"/>
        <v>0</v>
      </c>
      <c r="V182" s="210"/>
      <c r="W182" s="210"/>
      <c r="X182" s="23" t="str">
        <f>IFERROR(VLOOKUP(AT182,'#Input Lists#'!$L$3:$AH$833,3,FALSE)," ")</f>
        <v xml:space="preserve"> </v>
      </c>
      <c r="Y182" s="23" t="str">
        <f>IFERROR(VLOOKUP(AT182,'#Input Lists#'!$L$3:$AH$833,5,FALSE)," ")</f>
        <v xml:space="preserve"> </v>
      </c>
      <c r="Z182" s="206" t="str">
        <f>IFERROR(VLOOKUP(AT182,'#Input Lists#'!$L$3:$AH$833,9,FALSE)," ")</f>
        <v xml:space="preserve"> </v>
      </c>
      <c r="AA182" s="119" t="s">
        <v>1527</v>
      </c>
      <c r="AB182" s="120"/>
      <c r="AC182" s="123"/>
      <c r="AD182" s="123"/>
      <c r="AE182" s="123"/>
      <c r="AF182" s="123"/>
      <c r="AG182" s="123"/>
      <c r="AH182" s="123"/>
      <c r="AI182" s="123"/>
      <c r="AJ182" s="123"/>
      <c r="AK182" s="123"/>
      <c r="AL182" s="123"/>
      <c r="AM182" s="123"/>
      <c r="AN182" s="123"/>
      <c r="AO182" s="123"/>
      <c r="AP182" s="120"/>
      <c r="AQ182" s="125" t="str">
        <f>IFERROR(VLOOKUP(G182,'#Location List#'!$C$3:$D$150,2,FALSE),"")</f>
        <v/>
      </c>
      <c r="AR182" s="125" t="str">
        <f>IFERROR(VLOOKUP(F182,'#Location List#'!$Q$3:$R$1154,2,FALSE),"")</f>
        <v/>
      </c>
      <c r="AS182" s="125" t="str">
        <f>IFERROR(VLOOKUP(V182,'#Input Lists#'!$B$3:$D$46,3,FALSE),"")</f>
        <v/>
      </c>
      <c r="AT182" s="125" t="str">
        <f>IFERROR(VLOOKUP(CONCATENATE(V182," ",W182),'#Input Lists#'!$K$3:$L$827,2,FALSE),"")</f>
        <v/>
      </c>
      <c r="AU182" s="125">
        <f>IFERROR(VLOOKUP(AA182,'#Input Lists#'!$BU$3:$BV$8,2,FALSE),"")</f>
        <v>1</v>
      </c>
      <c r="AV182" s="118" t="str">
        <f>IFERROR(VLOOKUP(AB182,'#Input Lists#'!$BO$3:$BP$9,2,FALSE),"")</f>
        <v/>
      </c>
      <c r="AW182" s="118">
        <f>IFERROR(VLOOKUP(AC182,'#Input Lists#'!$BL$3:$BM$7,2,FALSE),"")</f>
        <v>1</v>
      </c>
      <c r="AX182" s="52" t="e">
        <f>VLOOKUP(AQ182,'#Location List#'!$D$3:$K$150,4,FALSE)</f>
        <v>#N/A</v>
      </c>
      <c r="AY182" s="273" t="e">
        <f>VLOOKUP(AX182,'#Location List#'!$Z$3:$AA$13,2,FALSE)</f>
        <v>#N/A</v>
      </c>
      <c r="AZ182" s="126" t="e">
        <f>VLOOKUP($AT182,'#Input Lists#'!$L$3:$S$1033,6,FALSE)</f>
        <v>#N/A</v>
      </c>
      <c r="BA182" s="239" t="e">
        <f>VLOOKUP($AT182,'#Input Lists#'!$L$3:$S$833,7,FALSE)</f>
        <v>#N/A</v>
      </c>
      <c r="BB182" s="239" t="e">
        <f>VLOOKUP($AT182,'#Input Lists#'!$L$3:$S$833,8,FALSE)</f>
        <v>#N/A</v>
      </c>
      <c r="BC182" s="91" t="str">
        <f t="shared" si="20"/>
        <v/>
      </c>
      <c r="BD182" s="91" t="str">
        <f t="shared" si="21"/>
        <v/>
      </c>
      <c r="BE182" s="15" t="str">
        <f t="shared" si="22"/>
        <v/>
      </c>
      <c r="BF182" s="92" t="str">
        <f t="shared" si="23"/>
        <v>No Sighting Date</v>
      </c>
    </row>
    <row r="183" spans="1:58" x14ac:dyDescent="0.25">
      <c r="A183" s="118">
        <v>178</v>
      </c>
      <c r="B183" s="119"/>
      <c r="C183" s="120"/>
      <c r="D183" s="121"/>
      <c r="E183" s="121"/>
      <c r="F183" s="236"/>
      <c r="G183" s="122" t="str">
        <f>IFERROR(VLOOKUP(F183,'#Location List#'!$U$3:$V$1154,2,FALSE),"")</f>
        <v/>
      </c>
      <c r="H183" s="120"/>
      <c r="I183" s="120"/>
      <c r="J183" s="120"/>
      <c r="K183" s="120"/>
      <c r="L183" s="120"/>
      <c r="M183" s="120"/>
      <c r="N183" s="120"/>
      <c r="O183" s="120"/>
      <c r="P183" s="120"/>
      <c r="Q183" s="120"/>
      <c r="R183" s="120"/>
      <c r="S183" s="120"/>
      <c r="T183" s="205">
        <f t="shared" si="18"/>
        <v>0</v>
      </c>
      <c r="U183" s="205">
        <f t="shared" si="19"/>
        <v>0</v>
      </c>
      <c r="V183" s="210"/>
      <c r="W183" s="210"/>
      <c r="X183" s="23" t="str">
        <f>IFERROR(VLOOKUP(AT183,'#Input Lists#'!$L$3:$AH$833,3,FALSE)," ")</f>
        <v xml:space="preserve"> </v>
      </c>
      <c r="Y183" s="23" t="str">
        <f>IFERROR(VLOOKUP(AT183,'#Input Lists#'!$L$3:$AH$833,5,FALSE)," ")</f>
        <v xml:space="preserve"> </v>
      </c>
      <c r="Z183" s="206" t="str">
        <f>IFERROR(VLOOKUP(AT183,'#Input Lists#'!$L$3:$AH$833,9,FALSE)," ")</f>
        <v xml:space="preserve"> </v>
      </c>
      <c r="AA183" s="119" t="s">
        <v>1527</v>
      </c>
      <c r="AB183" s="120"/>
      <c r="AC183" s="123"/>
      <c r="AD183" s="123"/>
      <c r="AE183" s="123"/>
      <c r="AF183" s="123"/>
      <c r="AG183" s="123"/>
      <c r="AH183" s="123"/>
      <c r="AI183" s="123"/>
      <c r="AJ183" s="123"/>
      <c r="AK183" s="123"/>
      <c r="AL183" s="123"/>
      <c r="AM183" s="123"/>
      <c r="AN183" s="123"/>
      <c r="AO183" s="123"/>
      <c r="AP183" s="120"/>
      <c r="AQ183" s="125" t="str">
        <f>IFERROR(VLOOKUP(G183,'#Location List#'!$C$3:$D$150,2,FALSE),"")</f>
        <v/>
      </c>
      <c r="AR183" s="125" t="str">
        <f>IFERROR(VLOOKUP(F183,'#Location List#'!$Q$3:$R$1154,2,FALSE),"")</f>
        <v/>
      </c>
      <c r="AS183" s="125" t="str">
        <f>IFERROR(VLOOKUP(V183,'#Input Lists#'!$B$3:$D$46,3,FALSE),"")</f>
        <v/>
      </c>
      <c r="AT183" s="125" t="str">
        <f>IFERROR(VLOOKUP(CONCATENATE(V183," ",W183),'#Input Lists#'!$K$3:$L$827,2,FALSE),"")</f>
        <v/>
      </c>
      <c r="AU183" s="125">
        <f>IFERROR(VLOOKUP(AA183,'#Input Lists#'!$BU$3:$BV$8,2,FALSE),"")</f>
        <v>1</v>
      </c>
      <c r="AV183" s="118" t="str">
        <f>IFERROR(VLOOKUP(AB183,'#Input Lists#'!$BO$3:$BP$9,2,FALSE),"")</f>
        <v/>
      </c>
      <c r="AW183" s="118">
        <f>IFERROR(VLOOKUP(AC183,'#Input Lists#'!$BL$3:$BM$7,2,FALSE),"")</f>
        <v>1</v>
      </c>
      <c r="AX183" s="52" t="e">
        <f>VLOOKUP(AQ183,'#Location List#'!$D$3:$K$150,4,FALSE)</f>
        <v>#N/A</v>
      </c>
      <c r="AY183" s="273" t="e">
        <f>VLOOKUP(AX183,'#Location List#'!$Z$3:$AA$13,2,FALSE)</f>
        <v>#N/A</v>
      </c>
      <c r="AZ183" s="126" t="e">
        <f>VLOOKUP($AT183,'#Input Lists#'!$L$3:$S$1033,6,FALSE)</f>
        <v>#N/A</v>
      </c>
      <c r="BA183" s="239" t="e">
        <f>VLOOKUP($AT183,'#Input Lists#'!$L$3:$S$833,7,FALSE)</f>
        <v>#N/A</v>
      </c>
      <c r="BB183" s="239" t="e">
        <f>VLOOKUP($AT183,'#Input Lists#'!$L$3:$S$833,8,FALSE)</f>
        <v>#N/A</v>
      </c>
      <c r="BC183" s="91" t="str">
        <f t="shared" si="20"/>
        <v/>
      </c>
      <c r="BD183" s="91" t="str">
        <f t="shared" si="21"/>
        <v/>
      </c>
      <c r="BE183" s="15" t="str">
        <f t="shared" si="22"/>
        <v/>
      </c>
      <c r="BF183" s="92" t="str">
        <f t="shared" si="23"/>
        <v>No Sighting Date</v>
      </c>
    </row>
    <row r="184" spans="1:58" x14ac:dyDescent="0.25">
      <c r="A184" s="118">
        <v>179</v>
      </c>
      <c r="B184" s="119"/>
      <c r="C184" s="120"/>
      <c r="D184" s="121"/>
      <c r="E184" s="121"/>
      <c r="F184" s="236"/>
      <c r="G184" s="122" t="str">
        <f>IFERROR(VLOOKUP(F184,'#Location List#'!$U$3:$V$1154,2,FALSE),"")</f>
        <v/>
      </c>
      <c r="H184" s="120"/>
      <c r="I184" s="120"/>
      <c r="J184" s="120"/>
      <c r="K184" s="120"/>
      <c r="L184" s="120"/>
      <c r="M184" s="120"/>
      <c r="N184" s="120"/>
      <c r="O184" s="120"/>
      <c r="P184" s="120"/>
      <c r="Q184" s="120"/>
      <c r="R184" s="120"/>
      <c r="S184" s="120"/>
      <c r="T184" s="205">
        <f t="shared" si="18"/>
        <v>0</v>
      </c>
      <c r="U184" s="205">
        <f t="shared" si="19"/>
        <v>0</v>
      </c>
      <c r="V184" s="210"/>
      <c r="W184" s="210"/>
      <c r="X184" s="23" t="str">
        <f>IFERROR(VLOOKUP(AT184,'#Input Lists#'!$L$3:$AH$833,3,FALSE)," ")</f>
        <v xml:space="preserve"> </v>
      </c>
      <c r="Y184" s="23" t="str">
        <f>IFERROR(VLOOKUP(AT184,'#Input Lists#'!$L$3:$AH$833,5,FALSE)," ")</f>
        <v xml:space="preserve"> </v>
      </c>
      <c r="Z184" s="206" t="str">
        <f>IFERROR(VLOOKUP(AT184,'#Input Lists#'!$L$3:$AH$833,9,FALSE)," ")</f>
        <v xml:space="preserve"> </v>
      </c>
      <c r="AA184" s="119" t="s">
        <v>1527</v>
      </c>
      <c r="AB184" s="120"/>
      <c r="AC184" s="123"/>
      <c r="AD184" s="123"/>
      <c r="AE184" s="123"/>
      <c r="AF184" s="123"/>
      <c r="AG184" s="123"/>
      <c r="AH184" s="123"/>
      <c r="AI184" s="123"/>
      <c r="AJ184" s="123"/>
      <c r="AK184" s="123"/>
      <c r="AL184" s="123"/>
      <c r="AM184" s="123"/>
      <c r="AN184" s="123"/>
      <c r="AO184" s="123"/>
      <c r="AP184" s="120"/>
      <c r="AQ184" s="125" t="str">
        <f>IFERROR(VLOOKUP(G184,'#Location List#'!$C$3:$D$150,2,FALSE),"")</f>
        <v/>
      </c>
      <c r="AR184" s="125" t="str">
        <f>IFERROR(VLOOKUP(F184,'#Location List#'!$Q$3:$R$1154,2,FALSE),"")</f>
        <v/>
      </c>
      <c r="AS184" s="125" t="str">
        <f>IFERROR(VLOOKUP(V184,'#Input Lists#'!$B$3:$D$46,3,FALSE),"")</f>
        <v/>
      </c>
      <c r="AT184" s="125" t="str">
        <f>IFERROR(VLOOKUP(CONCATENATE(V184," ",W184),'#Input Lists#'!$K$3:$L$827,2,FALSE),"")</f>
        <v/>
      </c>
      <c r="AU184" s="125">
        <f>IFERROR(VLOOKUP(AA184,'#Input Lists#'!$BU$3:$BV$8,2,FALSE),"")</f>
        <v>1</v>
      </c>
      <c r="AV184" s="118" t="str">
        <f>IFERROR(VLOOKUP(AB184,'#Input Lists#'!$BO$3:$BP$9,2,FALSE),"")</f>
        <v/>
      </c>
      <c r="AW184" s="118">
        <f>IFERROR(VLOOKUP(AC184,'#Input Lists#'!$BL$3:$BM$7,2,FALSE),"")</f>
        <v>1</v>
      </c>
      <c r="AX184" s="52" t="e">
        <f>VLOOKUP(AQ184,'#Location List#'!$D$3:$K$150,4,FALSE)</f>
        <v>#N/A</v>
      </c>
      <c r="AY184" s="273" t="e">
        <f>VLOOKUP(AX184,'#Location List#'!$Z$3:$AA$13,2,FALSE)</f>
        <v>#N/A</v>
      </c>
      <c r="AZ184" s="126" t="e">
        <f>VLOOKUP($AT184,'#Input Lists#'!$L$3:$S$1033,6,FALSE)</f>
        <v>#N/A</v>
      </c>
      <c r="BA184" s="239" t="e">
        <f>VLOOKUP($AT184,'#Input Lists#'!$L$3:$S$833,7,FALSE)</f>
        <v>#N/A</v>
      </c>
      <c r="BB184" s="239" t="e">
        <f>VLOOKUP($AT184,'#Input Lists#'!$L$3:$S$833,8,FALSE)</f>
        <v>#N/A</v>
      </c>
      <c r="BC184" s="91" t="str">
        <f t="shared" si="20"/>
        <v/>
      </c>
      <c r="BD184" s="91" t="str">
        <f t="shared" si="21"/>
        <v/>
      </c>
      <c r="BE184" s="15" t="str">
        <f t="shared" si="22"/>
        <v/>
      </c>
      <c r="BF184" s="92" t="str">
        <f t="shared" si="23"/>
        <v>No Sighting Date</v>
      </c>
    </row>
    <row r="185" spans="1:58" x14ac:dyDescent="0.25">
      <c r="A185" s="118">
        <v>180</v>
      </c>
      <c r="B185" s="119"/>
      <c r="C185" s="120"/>
      <c r="D185" s="121"/>
      <c r="E185" s="121"/>
      <c r="F185" s="236"/>
      <c r="G185" s="122" t="str">
        <f>IFERROR(VLOOKUP(F185,'#Location List#'!$U$3:$V$1154,2,FALSE),"")</f>
        <v/>
      </c>
      <c r="H185" s="120"/>
      <c r="I185" s="120"/>
      <c r="J185" s="120"/>
      <c r="K185" s="120"/>
      <c r="L185" s="120"/>
      <c r="M185" s="120"/>
      <c r="N185" s="120"/>
      <c r="O185" s="120"/>
      <c r="P185" s="120"/>
      <c r="Q185" s="120"/>
      <c r="R185" s="120"/>
      <c r="S185" s="120"/>
      <c r="T185" s="205">
        <f t="shared" si="18"/>
        <v>0</v>
      </c>
      <c r="U185" s="205">
        <f t="shared" si="19"/>
        <v>0</v>
      </c>
      <c r="V185" s="210"/>
      <c r="W185" s="210"/>
      <c r="X185" s="23" t="str">
        <f>IFERROR(VLOOKUP(AT185,'#Input Lists#'!$L$3:$AH$833,3,FALSE)," ")</f>
        <v xml:space="preserve"> </v>
      </c>
      <c r="Y185" s="23" t="str">
        <f>IFERROR(VLOOKUP(AT185,'#Input Lists#'!$L$3:$AH$833,5,FALSE)," ")</f>
        <v xml:space="preserve"> </v>
      </c>
      <c r="Z185" s="206" t="str">
        <f>IFERROR(VLOOKUP(AT185,'#Input Lists#'!$L$3:$AH$833,9,FALSE)," ")</f>
        <v xml:space="preserve"> </v>
      </c>
      <c r="AA185" s="119" t="s">
        <v>1527</v>
      </c>
      <c r="AB185" s="120"/>
      <c r="AC185" s="123"/>
      <c r="AD185" s="123"/>
      <c r="AE185" s="123"/>
      <c r="AF185" s="123"/>
      <c r="AG185" s="123"/>
      <c r="AH185" s="123"/>
      <c r="AI185" s="123"/>
      <c r="AJ185" s="123"/>
      <c r="AK185" s="123"/>
      <c r="AL185" s="123"/>
      <c r="AM185" s="123"/>
      <c r="AN185" s="123"/>
      <c r="AO185" s="123"/>
      <c r="AP185" s="120"/>
      <c r="AQ185" s="125" t="str">
        <f>IFERROR(VLOOKUP(G185,'#Location List#'!$C$3:$D$150,2,FALSE),"")</f>
        <v/>
      </c>
      <c r="AR185" s="125" t="str">
        <f>IFERROR(VLOOKUP(F185,'#Location List#'!$Q$3:$R$1154,2,FALSE),"")</f>
        <v/>
      </c>
      <c r="AS185" s="125" t="str">
        <f>IFERROR(VLOOKUP(V185,'#Input Lists#'!$B$3:$D$46,3,FALSE),"")</f>
        <v/>
      </c>
      <c r="AT185" s="125" t="str">
        <f>IFERROR(VLOOKUP(CONCATENATE(V185," ",W185),'#Input Lists#'!$K$3:$L$827,2,FALSE),"")</f>
        <v/>
      </c>
      <c r="AU185" s="125">
        <f>IFERROR(VLOOKUP(AA185,'#Input Lists#'!$BU$3:$BV$8,2,FALSE),"")</f>
        <v>1</v>
      </c>
      <c r="AV185" s="118" t="str">
        <f>IFERROR(VLOOKUP(AB185,'#Input Lists#'!$BO$3:$BP$9,2,FALSE),"")</f>
        <v/>
      </c>
      <c r="AW185" s="118">
        <f>IFERROR(VLOOKUP(AC185,'#Input Lists#'!$BL$3:$BM$7,2,FALSE),"")</f>
        <v>1</v>
      </c>
      <c r="AX185" s="52" t="e">
        <f>VLOOKUP(AQ185,'#Location List#'!$D$3:$K$150,4,FALSE)</f>
        <v>#N/A</v>
      </c>
      <c r="AY185" s="273" t="e">
        <f>VLOOKUP(AX185,'#Location List#'!$Z$3:$AA$13,2,FALSE)</f>
        <v>#N/A</v>
      </c>
      <c r="AZ185" s="126" t="e">
        <f>VLOOKUP($AT185,'#Input Lists#'!$L$3:$S$1033,6,FALSE)</f>
        <v>#N/A</v>
      </c>
      <c r="BA185" s="239" t="e">
        <f>VLOOKUP($AT185,'#Input Lists#'!$L$3:$S$833,7,FALSE)</f>
        <v>#N/A</v>
      </c>
      <c r="BB185" s="239" t="e">
        <f>VLOOKUP($AT185,'#Input Lists#'!$L$3:$S$833,8,FALSE)</f>
        <v>#N/A</v>
      </c>
      <c r="BC185" s="91" t="str">
        <f t="shared" si="20"/>
        <v/>
      </c>
      <c r="BD185" s="91" t="str">
        <f t="shared" si="21"/>
        <v/>
      </c>
      <c r="BE185" s="15" t="str">
        <f t="shared" si="22"/>
        <v/>
      </c>
      <c r="BF185" s="92" t="str">
        <f t="shared" si="23"/>
        <v>No Sighting Date</v>
      </c>
    </row>
    <row r="186" spans="1:58" x14ac:dyDescent="0.25">
      <c r="A186" s="118">
        <v>181</v>
      </c>
      <c r="B186" s="119"/>
      <c r="C186" s="120"/>
      <c r="D186" s="121"/>
      <c r="E186" s="121"/>
      <c r="F186" s="236"/>
      <c r="G186" s="122" t="str">
        <f>IFERROR(VLOOKUP(F186,'#Location List#'!$U$3:$V$1154,2,FALSE),"")</f>
        <v/>
      </c>
      <c r="H186" s="120"/>
      <c r="I186" s="120"/>
      <c r="J186" s="120"/>
      <c r="K186" s="120"/>
      <c r="L186" s="120"/>
      <c r="M186" s="120"/>
      <c r="N186" s="120"/>
      <c r="O186" s="120"/>
      <c r="P186" s="120"/>
      <c r="Q186" s="120"/>
      <c r="R186" s="120"/>
      <c r="S186" s="120"/>
      <c r="T186" s="205">
        <f t="shared" si="18"/>
        <v>0</v>
      </c>
      <c r="U186" s="205">
        <f t="shared" si="19"/>
        <v>0</v>
      </c>
      <c r="V186" s="210"/>
      <c r="W186" s="210"/>
      <c r="X186" s="23" t="str">
        <f>IFERROR(VLOOKUP(AT186,'#Input Lists#'!$L$3:$AH$833,3,FALSE)," ")</f>
        <v xml:space="preserve"> </v>
      </c>
      <c r="Y186" s="23" t="str">
        <f>IFERROR(VLOOKUP(AT186,'#Input Lists#'!$L$3:$AH$833,5,FALSE)," ")</f>
        <v xml:space="preserve"> </v>
      </c>
      <c r="Z186" s="206" t="str">
        <f>IFERROR(VLOOKUP(AT186,'#Input Lists#'!$L$3:$AH$833,9,FALSE)," ")</f>
        <v xml:space="preserve"> </v>
      </c>
      <c r="AA186" s="119" t="s">
        <v>1527</v>
      </c>
      <c r="AB186" s="120"/>
      <c r="AC186" s="123"/>
      <c r="AD186" s="123"/>
      <c r="AE186" s="123"/>
      <c r="AF186" s="123"/>
      <c r="AG186" s="123"/>
      <c r="AH186" s="123"/>
      <c r="AI186" s="123"/>
      <c r="AJ186" s="123"/>
      <c r="AK186" s="123"/>
      <c r="AL186" s="123"/>
      <c r="AM186" s="123"/>
      <c r="AN186" s="123"/>
      <c r="AO186" s="123"/>
      <c r="AP186" s="120"/>
      <c r="AQ186" s="125" t="str">
        <f>IFERROR(VLOOKUP(G186,'#Location List#'!$C$3:$D$150,2,FALSE),"")</f>
        <v/>
      </c>
      <c r="AR186" s="125" t="str">
        <f>IFERROR(VLOOKUP(F186,'#Location List#'!$Q$3:$R$1154,2,FALSE),"")</f>
        <v/>
      </c>
      <c r="AS186" s="125" t="str">
        <f>IFERROR(VLOOKUP(V186,'#Input Lists#'!$B$3:$D$46,3,FALSE),"")</f>
        <v/>
      </c>
      <c r="AT186" s="125" t="str">
        <f>IFERROR(VLOOKUP(CONCATENATE(V186," ",W186),'#Input Lists#'!$K$3:$L$827,2,FALSE),"")</f>
        <v/>
      </c>
      <c r="AU186" s="125">
        <f>IFERROR(VLOOKUP(AA186,'#Input Lists#'!$BU$3:$BV$8,2,FALSE),"")</f>
        <v>1</v>
      </c>
      <c r="AV186" s="118" t="str">
        <f>IFERROR(VLOOKUP(AB186,'#Input Lists#'!$BO$3:$BP$9,2,FALSE),"")</f>
        <v/>
      </c>
      <c r="AW186" s="118">
        <f>IFERROR(VLOOKUP(AC186,'#Input Lists#'!$BL$3:$BM$7,2,FALSE),"")</f>
        <v>1</v>
      </c>
      <c r="AX186" s="52" t="e">
        <f>VLOOKUP(AQ186,'#Location List#'!$D$3:$K$150,4,FALSE)</f>
        <v>#N/A</v>
      </c>
      <c r="AY186" s="273" t="e">
        <f>VLOOKUP(AX186,'#Location List#'!$Z$3:$AA$13,2,FALSE)</f>
        <v>#N/A</v>
      </c>
      <c r="AZ186" s="126" t="e">
        <f>VLOOKUP($AT186,'#Input Lists#'!$L$3:$S$1033,6,FALSE)</f>
        <v>#N/A</v>
      </c>
      <c r="BA186" s="239" t="e">
        <f>VLOOKUP($AT186,'#Input Lists#'!$L$3:$S$833,7,FALSE)</f>
        <v>#N/A</v>
      </c>
      <c r="BB186" s="239" t="e">
        <f>VLOOKUP($AT186,'#Input Lists#'!$L$3:$S$833,8,FALSE)</f>
        <v>#N/A</v>
      </c>
      <c r="BC186" s="91" t="str">
        <f t="shared" si="20"/>
        <v/>
      </c>
      <c r="BD186" s="91" t="str">
        <f t="shared" si="21"/>
        <v/>
      </c>
      <c r="BE186" s="15" t="str">
        <f t="shared" si="22"/>
        <v/>
      </c>
      <c r="BF186" s="92" t="str">
        <f t="shared" si="23"/>
        <v>No Sighting Date</v>
      </c>
    </row>
    <row r="187" spans="1:58" x14ac:dyDescent="0.25">
      <c r="A187" s="118">
        <v>182</v>
      </c>
      <c r="B187" s="119"/>
      <c r="C187" s="120"/>
      <c r="D187" s="121"/>
      <c r="E187" s="121"/>
      <c r="F187" s="236"/>
      <c r="G187" s="122" t="str">
        <f>IFERROR(VLOOKUP(F187,'#Location List#'!$U$3:$V$1154,2,FALSE),"")</f>
        <v/>
      </c>
      <c r="H187" s="120"/>
      <c r="I187" s="120"/>
      <c r="J187" s="120"/>
      <c r="K187" s="120"/>
      <c r="L187" s="120"/>
      <c r="M187" s="120"/>
      <c r="N187" s="120"/>
      <c r="O187" s="120"/>
      <c r="P187" s="120"/>
      <c r="Q187" s="120"/>
      <c r="R187" s="120"/>
      <c r="S187" s="120"/>
      <c r="T187" s="205">
        <f t="shared" si="18"/>
        <v>0</v>
      </c>
      <c r="U187" s="205">
        <f t="shared" si="19"/>
        <v>0</v>
      </c>
      <c r="V187" s="210"/>
      <c r="W187" s="210"/>
      <c r="X187" s="23" t="str">
        <f>IFERROR(VLOOKUP(AT187,'#Input Lists#'!$L$3:$AH$833,3,FALSE)," ")</f>
        <v xml:space="preserve"> </v>
      </c>
      <c r="Y187" s="23" t="str">
        <f>IFERROR(VLOOKUP(AT187,'#Input Lists#'!$L$3:$AH$833,5,FALSE)," ")</f>
        <v xml:space="preserve"> </v>
      </c>
      <c r="Z187" s="206" t="str">
        <f>IFERROR(VLOOKUP(AT187,'#Input Lists#'!$L$3:$AH$833,9,FALSE)," ")</f>
        <v xml:space="preserve"> </v>
      </c>
      <c r="AA187" s="119" t="s">
        <v>1527</v>
      </c>
      <c r="AB187" s="120"/>
      <c r="AC187" s="123"/>
      <c r="AD187" s="123"/>
      <c r="AE187" s="123"/>
      <c r="AF187" s="123"/>
      <c r="AG187" s="123"/>
      <c r="AH187" s="123"/>
      <c r="AI187" s="123"/>
      <c r="AJ187" s="123"/>
      <c r="AK187" s="123"/>
      <c r="AL187" s="123"/>
      <c r="AM187" s="123"/>
      <c r="AN187" s="123"/>
      <c r="AO187" s="123"/>
      <c r="AP187" s="120"/>
      <c r="AQ187" s="125" t="str">
        <f>IFERROR(VLOOKUP(G187,'#Location List#'!$C$3:$D$150,2,FALSE),"")</f>
        <v/>
      </c>
      <c r="AR187" s="125" t="str">
        <f>IFERROR(VLOOKUP(F187,'#Location List#'!$Q$3:$R$1154,2,FALSE),"")</f>
        <v/>
      </c>
      <c r="AS187" s="125" t="str">
        <f>IFERROR(VLOOKUP(V187,'#Input Lists#'!$B$3:$D$46,3,FALSE),"")</f>
        <v/>
      </c>
      <c r="AT187" s="125" t="str">
        <f>IFERROR(VLOOKUP(CONCATENATE(V187," ",W187),'#Input Lists#'!$K$3:$L$827,2,FALSE),"")</f>
        <v/>
      </c>
      <c r="AU187" s="125">
        <f>IFERROR(VLOOKUP(AA187,'#Input Lists#'!$BU$3:$BV$8,2,FALSE),"")</f>
        <v>1</v>
      </c>
      <c r="AV187" s="118" t="str">
        <f>IFERROR(VLOOKUP(AB187,'#Input Lists#'!$BO$3:$BP$9,2,FALSE),"")</f>
        <v/>
      </c>
      <c r="AW187" s="118">
        <f>IFERROR(VLOOKUP(AC187,'#Input Lists#'!$BL$3:$BM$7,2,FALSE),"")</f>
        <v>1</v>
      </c>
      <c r="AX187" s="52" t="e">
        <f>VLOOKUP(AQ187,'#Location List#'!$D$3:$K$150,4,FALSE)</f>
        <v>#N/A</v>
      </c>
      <c r="AY187" s="273" t="e">
        <f>VLOOKUP(AX187,'#Location List#'!$Z$3:$AA$13,2,FALSE)</f>
        <v>#N/A</v>
      </c>
      <c r="AZ187" s="126" t="e">
        <f>VLOOKUP($AT187,'#Input Lists#'!$L$3:$S$1033,6,FALSE)</f>
        <v>#N/A</v>
      </c>
      <c r="BA187" s="239" t="e">
        <f>VLOOKUP($AT187,'#Input Lists#'!$L$3:$S$833,7,FALSE)</f>
        <v>#N/A</v>
      </c>
      <c r="BB187" s="239" t="e">
        <f>VLOOKUP($AT187,'#Input Lists#'!$L$3:$S$833,8,FALSE)</f>
        <v>#N/A</v>
      </c>
      <c r="BC187" s="91" t="str">
        <f t="shared" si="20"/>
        <v/>
      </c>
      <c r="BD187" s="91" t="str">
        <f t="shared" si="21"/>
        <v/>
      </c>
      <c r="BE187" s="15" t="str">
        <f t="shared" si="22"/>
        <v/>
      </c>
      <c r="BF187" s="92" t="str">
        <f t="shared" si="23"/>
        <v>No Sighting Date</v>
      </c>
    </row>
    <row r="188" spans="1:58" x14ac:dyDescent="0.25">
      <c r="A188" s="118">
        <v>183</v>
      </c>
      <c r="B188" s="119"/>
      <c r="C188" s="120"/>
      <c r="D188" s="121"/>
      <c r="E188" s="121"/>
      <c r="F188" s="236"/>
      <c r="G188" s="122" t="str">
        <f>IFERROR(VLOOKUP(F188,'#Location List#'!$U$3:$V$1154,2,FALSE),"")</f>
        <v/>
      </c>
      <c r="H188" s="120"/>
      <c r="I188" s="120"/>
      <c r="J188" s="120"/>
      <c r="K188" s="120"/>
      <c r="L188" s="120"/>
      <c r="M188" s="120"/>
      <c r="N188" s="120"/>
      <c r="O188" s="120"/>
      <c r="P188" s="120"/>
      <c r="Q188" s="120"/>
      <c r="R188" s="120"/>
      <c r="S188" s="120"/>
      <c r="T188" s="205">
        <f t="shared" si="18"/>
        <v>0</v>
      </c>
      <c r="U188" s="205">
        <f t="shared" si="19"/>
        <v>0</v>
      </c>
      <c r="V188" s="210"/>
      <c r="W188" s="210"/>
      <c r="X188" s="23" t="str">
        <f>IFERROR(VLOOKUP(AT188,'#Input Lists#'!$L$3:$AH$833,3,FALSE)," ")</f>
        <v xml:space="preserve"> </v>
      </c>
      <c r="Y188" s="23" t="str">
        <f>IFERROR(VLOOKUP(AT188,'#Input Lists#'!$L$3:$AH$833,5,FALSE)," ")</f>
        <v xml:space="preserve"> </v>
      </c>
      <c r="Z188" s="206" t="str">
        <f>IFERROR(VLOOKUP(AT188,'#Input Lists#'!$L$3:$AH$833,9,FALSE)," ")</f>
        <v xml:space="preserve"> </v>
      </c>
      <c r="AA188" s="119" t="s">
        <v>1527</v>
      </c>
      <c r="AB188" s="120"/>
      <c r="AC188" s="123"/>
      <c r="AD188" s="123"/>
      <c r="AE188" s="123"/>
      <c r="AF188" s="123"/>
      <c r="AG188" s="123"/>
      <c r="AH188" s="123"/>
      <c r="AI188" s="123"/>
      <c r="AJ188" s="123"/>
      <c r="AK188" s="123"/>
      <c r="AL188" s="123"/>
      <c r="AM188" s="123"/>
      <c r="AN188" s="123"/>
      <c r="AO188" s="123"/>
      <c r="AP188" s="120"/>
      <c r="AQ188" s="125" t="str">
        <f>IFERROR(VLOOKUP(G188,'#Location List#'!$C$3:$D$150,2,FALSE),"")</f>
        <v/>
      </c>
      <c r="AR188" s="125" t="str">
        <f>IFERROR(VLOOKUP(F188,'#Location List#'!$Q$3:$R$1154,2,FALSE),"")</f>
        <v/>
      </c>
      <c r="AS188" s="125" t="str">
        <f>IFERROR(VLOOKUP(V188,'#Input Lists#'!$B$3:$D$46,3,FALSE),"")</f>
        <v/>
      </c>
      <c r="AT188" s="125" t="str">
        <f>IFERROR(VLOOKUP(CONCATENATE(V188," ",W188),'#Input Lists#'!$K$3:$L$827,2,FALSE),"")</f>
        <v/>
      </c>
      <c r="AU188" s="125">
        <f>IFERROR(VLOOKUP(AA188,'#Input Lists#'!$BU$3:$BV$8,2,FALSE),"")</f>
        <v>1</v>
      </c>
      <c r="AV188" s="118" t="str">
        <f>IFERROR(VLOOKUP(AB188,'#Input Lists#'!$BO$3:$BP$9,2,FALSE),"")</f>
        <v/>
      </c>
      <c r="AW188" s="118">
        <f>IFERROR(VLOOKUP(AC188,'#Input Lists#'!$BL$3:$BM$7,2,FALSE),"")</f>
        <v>1</v>
      </c>
      <c r="AX188" s="52" t="e">
        <f>VLOOKUP(AQ188,'#Location List#'!$D$3:$K$150,4,FALSE)</f>
        <v>#N/A</v>
      </c>
      <c r="AY188" s="273" t="e">
        <f>VLOOKUP(AX188,'#Location List#'!$Z$3:$AA$13,2,FALSE)</f>
        <v>#N/A</v>
      </c>
      <c r="AZ188" s="126" t="e">
        <f>VLOOKUP($AT188,'#Input Lists#'!$L$3:$S$1033,6,FALSE)</f>
        <v>#N/A</v>
      </c>
      <c r="BA188" s="239" t="e">
        <f>VLOOKUP($AT188,'#Input Lists#'!$L$3:$S$833,7,FALSE)</f>
        <v>#N/A</v>
      </c>
      <c r="BB188" s="239" t="e">
        <f>VLOOKUP($AT188,'#Input Lists#'!$L$3:$S$833,8,FALSE)</f>
        <v>#N/A</v>
      </c>
      <c r="BC188" s="91" t="str">
        <f t="shared" si="20"/>
        <v/>
      </c>
      <c r="BD188" s="91" t="str">
        <f t="shared" si="21"/>
        <v/>
      </c>
      <c r="BE188" s="15" t="str">
        <f t="shared" si="22"/>
        <v/>
      </c>
      <c r="BF188" s="92" t="str">
        <f t="shared" si="23"/>
        <v>No Sighting Date</v>
      </c>
    </row>
    <row r="189" spans="1:58" x14ac:dyDescent="0.25">
      <c r="A189" s="118">
        <v>184</v>
      </c>
      <c r="B189" s="119"/>
      <c r="C189" s="120"/>
      <c r="D189" s="121"/>
      <c r="E189" s="121"/>
      <c r="F189" s="236"/>
      <c r="G189" s="122" t="str">
        <f>IFERROR(VLOOKUP(F189,'#Location List#'!$U$3:$V$1154,2,FALSE),"")</f>
        <v/>
      </c>
      <c r="H189" s="120"/>
      <c r="I189" s="120"/>
      <c r="J189" s="120"/>
      <c r="K189" s="120"/>
      <c r="L189" s="120"/>
      <c r="M189" s="120"/>
      <c r="N189" s="120"/>
      <c r="O189" s="120"/>
      <c r="P189" s="120"/>
      <c r="Q189" s="120"/>
      <c r="R189" s="120"/>
      <c r="S189" s="120"/>
      <c r="T189" s="205">
        <f t="shared" si="18"/>
        <v>0</v>
      </c>
      <c r="U189" s="205">
        <f t="shared" si="19"/>
        <v>0</v>
      </c>
      <c r="V189" s="210"/>
      <c r="W189" s="210"/>
      <c r="X189" s="23" t="str">
        <f>IFERROR(VLOOKUP(AT189,'#Input Lists#'!$L$3:$AH$833,3,FALSE)," ")</f>
        <v xml:space="preserve"> </v>
      </c>
      <c r="Y189" s="23" t="str">
        <f>IFERROR(VLOOKUP(AT189,'#Input Lists#'!$L$3:$AH$833,5,FALSE)," ")</f>
        <v xml:space="preserve"> </v>
      </c>
      <c r="Z189" s="206" t="str">
        <f>IFERROR(VLOOKUP(AT189,'#Input Lists#'!$L$3:$AH$833,9,FALSE)," ")</f>
        <v xml:space="preserve"> </v>
      </c>
      <c r="AA189" s="119" t="s">
        <v>1527</v>
      </c>
      <c r="AB189" s="120"/>
      <c r="AC189" s="123"/>
      <c r="AD189" s="123"/>
      <c r="AE189" s="123"/>
      <c r="AF189" s="123"/>
      <c r="AG189" s="123"/>
      <c r="AH189" s="123"/>
      <c r="AI189" s="123"/>
      <c r="AJ189" s="123"/>
      <c r="AK189" s="123"/>
      <c r="AL189" s="123"/>
      <c r="AM189" s="123"/>
      <c r="AN189" s="123"/>
      <c r="AO189" s="123"/>
      <c r="AP189" s="120"/>
      <c r="AQ189" s="125" t="str">
        <f>IFERROR(VLOOKUP(G189,'#Location List#'!$C$3:$D$150,2,FALSE),"")</f>
        <v/>
      </c>
      <c r="AR189" s="125" t="str">
        <f>IFERROR(VLOOKUP(F189,'#Location List#'!$Q$3:$R$1154,2,FALSE),"")</f>
        <v/>
      </c>
      <c r="AS189" s="125" t="str">
        <f>IFERROR(VLOOKUP(V189,'#Input Lists#'!$B$3:$D$46,3,FALSE),"")</f>
        <v/>
      </c>
      <c r="AT189" s="125" t="str">
        <f>IFERROR(VLOOKUP(CONCATENATE(V189," ",W189),'#Input Lists#'!$K$3:$L$827,2,FALSE),"")</f>
        <v/>
      </c>
      <c r="AU189" s="125">
        <f>IFERROR(VLOOKUP(AA189,'#Input Lists#'!$BU$3:$BV$8,2,FALSE),"")</f>
        <v>1</v>
      </c>
      <c r="AV189" s="118" t="str">
        <f>IFERROR(VLOOKUP(AB189,'#Input Lists#'!$BO$3:$BP$9,2,FALSE),"")</f>
        <v/>
      </c>
      <c r="AW189" s="118">
        <f>IFERROR(VLOOKUP(AC189,'#Input Lists#'!$BL$3:$BM$7,2,FALSE),"")</f>
        <v>1</v>
      </c>
      <c r="AX189" s="52" t="e">
        <f>VLOOKUP(AQ189,'#Location List#'!$D$3:$K$150,4,FALSE)</f>
        <v>#N/A</v>
      </c>
      <c r="AY189" s="273" t="e">
        <f>VLOOKUP(AX189,'#Location List#'!$Z$3:$AA$13,2,FALSE)</f>
        <v>#N/A</v>
      </c>
      <c r="AZ189" s="126" t="e">
        <f>VLOOKUP($AT189,'#Input Lists#'!$L$3:$S$1033,6,FALSE)</f>
        <v>#N/A</v>
      </c>
      <c r="BA189" s="239" t="e">
        <f>VLOOKUP($AT189,'#Input Lists#'!$L$3:$S$833,7,FALSE)</f>
        <v>#N/A</v>
      </c>
      <c r="BB189" s="239" t="e">
        <f>VLOOKUP($AT189,'#Input Lists#'!$L$3:$S$833,8,FALSE)</f>
        <v>#N/A</v>
      </c>
      <c r="BC189" s="91" t="str">
        <f t="shared" si="20"/>
        <v/>
      </c>
      <c r="BD189" s="91" t="str">
        <f t="shared" si="21"/>
        <v/>
      </c>
      <c r="BE189" s="15" t="str">
        <f t="shared" si="22"/>
        <v/>
      </c>
      <c r="BF189" s="92" t="str">
        <f t="shared" si="23"/>
        <v>No Sighting Date</v>
      </c>
    </row>
    <row r="190" spans="1:58" x14ac:dyDescent="0.25">
      <c r="A190" s="118">
        <v>185</v>
      </c>
      <c r="B190" s="119"/>
      <c r="C190" s="120"/>
      <c r="D190" s="121"/>
      <c r="E190" s="121"/>
      <c r="F190" s="236"/>
      <c r="G190" s="122" t="str">
        <f>IFERROR(VLOOKUP(F190,'#Location List#'!$U$3:$V$1154,2,FALSE),"")</f>
        <v/>
      </c>
      <c r="H190" s="120"/>
      <c r="I190" s="120"/>
      <c r="J190" s="120"/>
      <c r="K190" s="120"/>
      <c r="L190" s="120"/>
      <c r="M190" s="120"/>
      <c r="N190" s="120"/>
      <c r="O190" s="120"/>
      <c r="P190" s="120"/>
      <c r="Q190" s="120"/>
      <c r="R190" s="120"/>
      <c r="S190" s="120"/>
      <c r="T190" s="205">
        <f t="shared" si="18"/>
        <v>0</v>
      </c>
      <c r="U190" s="205">
        <f t="shared" si="19"/>
        <v>0</v>
      </c>
      <c r="V190" s="210"/>
      <c r="W190" s="210"/>
      <c r="X190" s="23" t="str">
        <f>IFERROR(VLOOKUP(AT190,'#Input Lists#'!$L$3:$AH$833,3,FALSE)," ")</f>
        <v xml:space="preserve"> </v>
      </c>
      <c r="Y190" s="23" t="str">
        <f>IFERROR(VLOOKUP(AT190,'#Input Lists#'!$L$3:$AH$833,5,FALSE)," ")</f>
        <v xml:space="preserve"> </v>
      </c>
      <c r="Z190" s="206" t="str">
        <f>IFERROR(VLOOKUP(AT190,'#Input Lists#'!$L$3:$AH$833,9,FALSE)," ")</f>
        <v xml:space="preserve"> </v>
      </c>
      <c r="AA190" s="119" t="s">
        <v>1527</v>
      </c>
      <c r="AB190" s="120"/>
      <c r="AC190" s="123"/>
      <c r="AD190" s="123"/>
      <c r="AE190" s="123"/>
      <c r="AF190" s="123"/>
      <c r="AG190" s="123"/>
      <c r="AH190" s="123"/>
      <c r="AI190" s="123"/>
      <c r="AJ190" s="123"/>
      <c r="AK190" s="123"/>
      <c r="AL190" s="123"/>
      <c r="AM190" s="123"/>
      <c r="AN190" s="123"/>
      <c r="AO190" s="123"/>
      <c r="AP190" s="120"/>
      <c r="AQ190" s="125" t="str">
        <f>IFERROR(VLOOKUP(G190,'#Location List#'!$C$3:$D$150,2,FALSE),"")</f>
        <v/>
      </c>
      <c r="AR190" s="125" t="str">
        <f>IFERROR(VLOOKUP(F190,'#Location List#'!$Q$3:$R$1154,2,FALSE),"")</f>
        <v/>
      </c>
      <c r="AS190" s="125" t="str">
        <f>IFERROR(VLOOKUP(V190,'#Input Lists#'!$B$3:$D$46,3,FALSE),"")</f>
        <v/>
      </c>
      <c r="AT190" s="125" t="str">
        <f>IFERROR(VLOOKUP(CONCATENATE(V190," ",W190),'#Input Lists#'!$K$3:$L$827,2,FALSE),"")</f>
        <v/>
      </c>
      <c r="AU190" s="125">
        <f>IFERROR(VLOOKUP(AA190,'#Input Lists#'!$BU$3:$BV$8,2,FALSE),"")</f>
        <v>1</v>
      </c>
      <c r="AV190" s="118" t="str">
        <f>IFERROR(VLOOKUP(AB190,'#Input Lists#'!$BO$3:$BP$9,2,FALSE),"")</f>
        <v/>
      </c>
      <c r="AW190" s="118">
        <f>IFERROR(VLOOKUP(AC190,'#Input Lists#'!$BL$3:$BM$7,2,FALSE),"")</f>
        <v>1</v>
      </c>
      <c r="AX190" s="52" t="e">
        <f>VLOOKUP(AQ190,'#Location List#'!$D$3:$K$150,4,FALSE)</f>
        <v>#N/A</v>
      </c>
      <c r="AY190" s="273" t="e">
        <f>VLOOKUP(AX190,'#Location List#'!$Z$3:$AA$13,2,FALSE)</f>
        <v>#N/A</v>
      </c>
      <c r="AZ190" s="126" t="e">
        <f>VLOOKUP($AT190,'#Input Lists#'!$L$3:$S$1033,6,FALSE)</f>
        <v>#N/A</v>
      </c>
      <c r="BA190" s="239" t="e">
        <f>VLOOKUP($AT190,'#Input Lists#'!$L$3:$S$833,7,FALSE)</f>
        <v>#N/A</v>
      </c>
      <c r="BB190" s="239" t="e">
        <f>VLOOKUP($AT190,'#Input Lists#'!$L$3:$S$833,8,FALSE)</f>
        <v>#N/A</v>
      </c>
      <c r="BC190" s="91" t="str">
        <f t="shared" si="20"/>
        <v/>
      </c>
      <c r="BD190" s="91" t="str">
        <f t="shared" si="21"/>
        <v/>
      </c>
      <c r="BE190" s="15" t="str">
        <f t="shared" si="22"/>
        <v/>
      </c>
      <c r="BF190" s="92" t="str">
        <f t="shared" si="23"/>
        <v>No Sighting Date</v>
      </c>
    </row>
    <row r="191" spans="1:58" x14ac:dyDescent="0.25">
      <c r="A191" s="118">
        <v>186</v>
      </c>
      <c r="B191" s="119"/>
      <c r="C191" s="120"/>
      <c r="D191" s="121"/>
      <c r="E191" s="121"/>
      <c r="F191" s="236"/>
      <c r="G191" s="122" t="str">
        <f>IFERROR(VLOOKUP(F191,'#Location List#'!$U$3:$V$1154,2,FALSE),"")</f>
        <v/>
      </c>
      <c r="H191" s="120"/>
      <c r="I191" s="120"/>
      <c r="J191" s="120"/>
      <c r="K191" s="120"/>
      <c r="L191" s="120"/>
      <c r="M191" s="120"/>
      <c r="N191" s="120"/>
      <c r="O191" s="120"/>
      <c r="P191" s="120"/>
      <c r="Q191" s="120"/>
      <c r="R191" s="120"/>
      <c r="S191" s="120"/>
      <c r="T191" s="205">
        <f t="shared" si="18"/>
        <v>0</v>
      </c>
      <c r="U191" s="205">
        <f t="shared" si="19"/>
        <v>0</v>
      </c>
      <c r="V191" s="210"/>
      <c r="W191" s="210"/>
      <c r="X191" s="23" t="str">
        <f>IFERROR(VLOOKUP(AT191,'#Input Lists#'!$L$3:$AH$833,3,FALSE)," ")</f>
        <v xml:space="preserve"> </v>
      </c>
      <c r="Y191" s="23" t="str">
        <f>IFERROR(VLOOKUP(AT191,'#Input Lists#'!$L$3:$AH$833,5,FALSE)," ")</f>
        <v xml:space="preserve"> </v>
      </c>
      <c r="Z191" s="206" t="str">
        <f>IFERROR(VLOOKUP(AT191,'#Input Lists#'!$L$3:$AH$833,9,FALSE)," ")</f>
        <v xml:space="preserve"> </v>
      </c>
      <c r="AA191" s="119" t="s">
        <v>1527</v>
      </c>
      <c r="AB191" s="120"/>
      <c r="AC191" s="123"/>
      <c r="AD191" s="123"/>
      <c r="AE191" s="123"/>
      <c r="AF191" s="123"/>
      <c r="AG191" s="123"/>
      <c r="AH191" s="123"/>
      <c r="AI191" s="123"/>
      <c r="AJ191" s="123"/>
      <c r="AK191" s="123"/>
      <c r="AL191" s="123"/>
      <c r="AM191" s="123"/>
      <c r="AN191" s="123"/>
      <c r="AO191" s="123"/>
      <c r="AP191" s="120"/>
      <c r="AQ191" s="125" t="str">
        <f>IFERROR(VLOOKUP(G191,'#Location List#'!$C$3:$D$150,2,FALSE),"")</f>
        <v/>
      </c>
      <c r="AR191" s="125" t="str">
        <f>IFERROR(VLOOKUP(F191,'#Location List#'!$Q$3:$R$1154,2,FALSE),"")</f>
        <v/>
      </c>
      <c r="AS191" s="125" t="str">
        <f>IFERROR(VLOOKUP(V191,'#Input Lists#'!$B$3:$D$46,3,FALSE),"")</f>
        <v/>
      </c>
      <c r="AT191" s="125" t="str">
        <f>IFERROR(VLOOKUP(CONCATENATE(V191," ",W191),'#Input Lists#'!$K$3:$L$827,2,FALSE),"")</f>
        <v/>
      </c>
      <c r="AU191" s="125">
        <f>IFERROR(VLOOKUP(AA191,'#Input Lists#'!$BU$3:$BV$8,2,FALSE),"")</f>
        <v>1</v>
      </c>
      <c r="AV191" s="118" t="str">
        <f>IFERROR(VLOOKUP(AB191,'#Input Lists#'!$BO$3:$BP$9,2,FALSE),"")</f>
        <v/>
      </c>
      <c r="AW191" s="118">
        <f>IFERROR(VLOOKUP(AC191,'#Input Lists#'!$BL$3:$BM$7,2,FALSE),"")</f>
        <v>1</v>
      </c>
      <c r="AX191" s="52" t="e">
        <f>VLOOKUP(AQ191,'#Location List#'!$D$3:$K$150,4,FALSE)</f>
        <v>#N/A</v>
      </c>
      <c r="AY191" s="273" t="e">
        <f>VLOOKUP(AX191,'#Location List#'!$Z$3:$AA$13,2,FALSE)</f>
        <v>#N/A</v>
      </c>
      <c r="AZ191" s="126" t="e">
        <f>VLOOKUP($AT191,'#Input Lists#'!$L$3:$S$1033,6,FALSE)</f>
        <v>#N/A</v>
      </c>
      <c r="BA191" s="239" t="e">
        <f>VLOOKUP($AT191,'#Input Lists#'!$L$3:$S$833,7,FALSE)</f>
        <v>#N/A</v>
      </c>
      <c r="BB191" s="239" t="e">
        <f>VLOOKUP($AT191,'#Input Lists#'!$L$3:$S$833,8,FALSE)</f>
        <v>#N/A</v>
      </c>
      <c r="BC191" s="91" t="str">
        <f t="shared" si="20"/>
        <v/>
      </c>
      <c r="BD191" s="91" t="str">
        <f t="shared" si="21"/>
        <v/>
      </c>
      <c r="BE191" s="15" t="str">
        <f t="shared" si="22"/>
        <v/>
      </c>
      <c r="BF191" s="92" t="str">
        <f t="shared" si="23"/>
        <v>No Sighting Date</v>
      </c>
    </row>
    <row r="192" spans="1:58" x14ac:dyDescent="0.25">
      <c r="A192" s="118">
        <v>187</v>
      </c>
      <c r="B192" s="119"/>
      <c r="C192" s="120"/>
      <c r="D192" s="121"/>
      <c r="E192" s="121"/>
      <c r="F192" s="236"/>
      <c r="G192" s="122" t="str">
        <f>IFERROR(VLOOKUP(F192,'#Location List#'!$U$3:$V$1154,2,FALSE),"")</f>
        <v/>
      </c>
      <c r="H192" s="120"/>
      <c r="I192" s="120"/>
      <c r="J192" s="120"/>
      <c r="K192" s="120"/>
      <c r="L192" s="120"/>
      <c r="M192" s="120"/>
      <c r="N192" s="120"/>
      <c r="O192" s="120"/>
      <c r="P192" s="120"/>
      <c r="Q192" s="120"/>
      <c r="R192" s="120"/>
      <c r="S192" s="120"/>
      <c r="T192" s="205">
        <f t="shared" si="18"/>
        <v>0</v>
      </c>
      <c r="U192" s="205">
        <f t="shared" si="19"/>
        <v>0</v>
      </c>
      <c r="V192" s="210"/>
      <c r="W192" s="210"/>
      <c r="X192" s="23" t="str">
        <f>IFERROR(VLOOKUP(AT192,'#Input Lists#'!$L$3:$AH$833,3,FALSE)," ")</f>
        <v xml:space="preserve"> </v>
      </c>
      <c r="Y192" s="23" t="str">
        <f>IFERROR(VLOOKUP(AT192,'#Input Lists#'!$L$3:$AH$833,5,FALSE)," ")</f>
        <v xml:space="preserve"> </v>
      </c>
      <c r="Z192" s="206" t="str">
        <f>IFERROR(VLOOKUP(AT192,'#Input Lists#'!$L$3:$AH$833,9,FALSE)," ")</f>
        <v xml:space="preserve"> </v>
      </c>
      <c r="AA192" s="119" t="s">
        <v>1527</v>
      </c>
      <c r="AB192" s="120"/>
      <c r="AC192" s="123"/>
      <c r="AD192" s="123"/>
      <c r="AE192" s="123"/>
      <c r="AF192" s="123"/>
      <c r="AG192" s="123"/>
      <c r="AH192" s="123"/>
      <c r="AI192" s="123"/>
      <c r="AJ192" s="123"/>
      <c r="AK192" s="123"/>
      <c r="AL192" s="123"/>
      <c r="AM192" s="123"/>
      <c r="AN192" s="123"/>
      <c r="AO192" s="123"/>
      <c r="AP192" s="120"/>
      <c r="AQ192" s="125" t="str">
        <f>IFERROR(VLOOKUP(G192,'#Location List#'!$C$3:$D$150,2,FALSE),"")</f>
        <v/>
      </c>
      <c r="AR192" s="125" t="str">
        <f>IFERROR(VLOOKUP(F192,'#Location List#'!$Q$3:$R$1154,2,FALSE),"")</f>
        <v/>
      </c>
      <c r="AS192" s="125" t="str">
        <f>IFERROR(VLOOKUP(V192,'#Input Lists#'!$B$3:$D$46,3,FALSE),"")</f>
        <v/>
      </c>
      <c r="AT192" s="125" t="str">
        <f>IFERROR(VLOOKUP(CONCATENATE(V192," ",W192),'#Input Lists#'!$K$3:$L$827,2,FALSE),"")</f>
        <v/>
      </c>
      <c r="AU192" s="125">
        <f>IFERROR(VLOOKUP(AA192,'#Input Lists#'!$BU$3:$BV$8,2,FALSE),"")</f>
        <v>1</v>
      </c>
      <c r="AV192" s="118" t="str">
        <f>IFERROR(VLOOKUP(AB192,'#Input Lists#'!$BO$3:$BP$9,2,FALSE),"")</f>
        <v/>
      </c>
      <c r="AW192" s="118">
        <f>IFERROR(VLOOKUP(AC192,'#Input Lists#'!$BL$3:$BM$7,2,FALSE),"")</f>
        <v>1</v>
      </c>
      <c r="AX192" s="52" t="e">
        <f>VLOOKUP(AQ192,'#Location List#'!$D$3:$K$150,4,FALSE)</f>
        <v>#N/A</v>
      </c>
      <c r="AY192" s="273" t="e">
        <f>VLOOKUP(AX192,'#Location List#'!$Z$3:$AA$13,2,FALSE)</f>
        <v>#N/A</v>
      </c>
      <c r="AZ192" s="126" t="e">
        <f>VLOOKUP($AT192,'#Input Lists#'!$L$3:$S$1033,6,FALSE)</f>
        <v>#N/A</v>
      </c>
      <c r="BA192" s="239" t="e">
        <f>VLOOKUP($AT192,'#Input Lists#'!$L$3:$S$833,7,FALSE)</f>
        <v>#N/A</v>
      </c>
      <c r="BB192" s="239" t="e">
        <f>VLOOKUP($AT192,'#Input Lists#'!$L$3:$S$833,8,FALSE)</f>
        <v>#N/A</v>
      </c>
      <c r="BC192" s="91" t="str">
        <f t="shared" si="20"/>
        <v/>
      </c>
      <c r="BD192" s="91" t="str">
        <f t="shared" si="21"/>
        <v/>
      </c>
      <c r="BE192" s="15" t="str">
        <f t="shared" si="22"/>
        <v/>
      </c>
      <c r="BF192" s="92" t="str">
        <f t="shared" si="23"/>
        <v>No Sighting Date</v>
      </c>
    </row>
    <row r="193" spans="1:58" x14ac:dyDescent="0.25">
      <c r="A193" s="118">
        <v>188</v>
      </c>
      <c r="B193" s="119"/>
      <c r="C193" s="120"/>
      <c r="D193" s="121"/>
      <c r="E193" s="121"/>
      <c r="F193" s="236"/>
      <c r="G193" s="122" t="str">
        <f>IFERROR(VLOOKUP(F193,'#Location List#'!$U$3:$V$1154,2,FALSE),"")</f>
        <v/>
      </c>
      <c r="H193" s="120"/>
      <c r="I193" s="120"/>
      <c r="J193" s="120"/>
      <c r="K193" s="120"/>
      <c r="L193" s="120"/>
      <c r="M193" s="120"/>
      <c r="N193" s="120"/>
      <c r="O193" s="120"/>
      <c r="P193" s="120"/>
      <c r="Q193" s="120"/>
      <c r="R193" s="120"/>
      <c r="S193" s="120"/>
      <c r="T193" s="205">
        <f t="shared" si="18"/>
        <v>0</v>
      </c>
      <c r="U193" s="205">
        <f t="shared" si="19"/>
        <v>0</v>
      </c>
      <c r="V193" s="210"/>
      <c r="W193" s="210"/>
      <c r="X193" s="23" t="str">
        <f>IFERROR(VLOOKUP(AT193,'#Input Lists#'!$L$3:$AH$833,3,FALSE)," ")</f>
        <v xml:space="preserve"> </v>
      </c>
      <c r="Y193" s="23" t="str">
        <f>IFERROR(VLOOKUP(AT193,'#Input Lists#'!$L$3:$AH$833,5,FALSE)," ")</f>
        <v xml:space="preserve"> </v>
      </c>
      <c r="Z193" s="206" t="str">
        <f>IFERROR(VLOOKUP(AT193,'#Input Lists#'!$L$3:$AH$833,9,FALSE)," ")</f>
        <v xml:space="preserve"> </v>
      </c>
      <c r="AA193" s="119" t="s">
        <v>1527</v>
      </c>
      <c r="AB193" s="120"/>
      <c r="AC193" s="123"/>
      <c r="AD193" s="123"/>
      <c r="AE193" s="123"/>
      <c r="AF193" s="123"/>
      <c r="AG193" s="123"/>
      <c r="AH193" s="123"/>
      <c r="AI193" s="123"/>
      <c r="AJ193" s="123"/>
      <c r="AK193" s="123"/>
      <c r="AL193" s="123"/>
      <c r="AM193" s="123"/>
      <c r="AN193" s="123"/>
      <c r="AO193" s="123"/>
      <c r="AP193" s="120"/>
      <c r="AQ193" s="125" t="str">
        <f>IFERROR(VLOOKUP(G193,'#Location List#'!$C$3:$D$150,2,FALSE),"")</f>
        <v/>
      </c>
      <c r="AR193" s="125" t="str">
        <f>IFERROR(VLOOKUP(F193,'#Location List#'!$Q$3:$R$1154,2,FALSE),"")</f>
        <v/>
      </c>
      <c r="AS193" s="125" t="str">
        <f>IFERROR(VLOOKUP(V193,'#Input Lists#'!$B$3:$D$46,3,FALSE),"")</f>
        <v/>
      </c>
      <c r="AT193" s="125" t="str">
        <f>IFERROR(VLOOKUP(CONCATENATE(V193," ",W193),'#Input Lists#'!$K$3:$L$827,2,FALSE),"")</f>
        <v/>
      </c>
      <c r="AU193" s="125">
        <f>IFERROR(VLOOKUP(AA193,'#Input Lists#'!$BU$3:$BV$8,2,FALSE),"")</f>
        <v>1</v>
      </c>
      <c r="AV193" s="118" t="str">
        <f>IFERROR(VLOOKUP(AB193,'#Input Lists#'!$BO$3:$BP$9,2,FALSE),"")</f>
        <v/>
      </c>
      <c r="AW193" s="118">
        <f>IFERROR(VLOOKUP(AC193,'#Input Lists#'!$BL$3:$BM$7,2,FALSE),"")</f>
        <v>1</v>
      </c>
      <c r="AX193" s="52" t="e">
        <f>VLOOKUP(AQ193,'#Location List#'!$D$3:$K$150,4,FALSE)</f>
        <v>#N/A</v>
      </c>
      <c r="AY193" s="273" t="e">
        <f>VLOOKUP(AX193,'#Location List#'!$Z$3:$AA$13,2,FALSE)</f>
        <v>#N/A</v>
      </c>
      <c r="AZ193" s="126" t="e">
        <f>VLOOKUP($AT193,'#Input Lists#'!$L$3:$S$1033,6,FALSE)</f>
        <v>#N/A</v>
      </c>
      <c r="BA193" s="239" t="e">
        <f>VLOOKUP($AT193,'#Input Lists#'!$L$3:$S$833,7,FALSE)</f>
        <v>#N/A</v>
      </c>
      <c r="BB193" s="239" t="e">
        <f>VLOOKUP($AT193,'#Input Lists#'!$L$3:$S$833,8,FALSE)</f>
        <v>#N/A</v>
      </c>
      <c r="BC193" s="91" t="str">
        <f t="shared" si="20"/>
        <v/>
      </c>
      <c r="BD193" s="91" t="str">
        <f t="shared" si="21"/>
        <v/>
      </c>
      <c r="BE193" s="15" t="str">
        <f t="shared" si="22"/>
        <v/>
      </c>
      <c r="BF193" s="92" t="str">
        <f t="shared" si="23"/>
        <v>No Sighting Date</v>
      </c>
    </row>
    <row r="194" spans="1:58" x14ac:dyDescent="0.25">
      <c r="A194" s="118">
        <v>189</v>
      </c>
      <c r="B194" s="119"/>
      <c r="C194" s="120"/>
      <c r="D194" s="121"/>
      <c r="E194" s="121"/>
      <c r="F194" s="236"/>
      <c r="G194" s="122" t="str">
        <f>IFERROR(VLOOKUP(F194,'#Location List#'!$U$3:$V$1154,2,FALSE),"")</f>
        <v/>
      </c>
      <c r="H194" s="120"/>
      <c r="I194" s="120"/>
      <c r="J194" s="120"/>
      <c r="K194" s="120"/>
      <c r="L194" s="120"/>
      <c r="M194" s="120"/>
      <c r="N194" s="120"/>
      <c r="O194" s="120"/>
      <c r="P194" s="120"/>
      <c r="Q194" s="120"/>
      <c r="R194" s="120"/>
      <c r="S194" s="120"/>
      <c r="T194" s="205">
        <f t="shared" si="18"/>
        <v>0</v>
      </c>
      <c r="U194" s="205">
        <f t="shared" si="19"/>
        <v>0</v>
      </c>
      <c r="V194" s="210"/>
      <c r="W194" s="210"/>
      <c r="X194" s="23" t="str">
        <f>IFERROR(VLOOKUP(AT194,'#Input Lists#'!$L$3:$AH$833,3,FALSE)," ")</f>
        <v xml:space="preserve"> </v>
      </c>
      <c r="Y194" s="23" t="str">
        <f>IFERROR(VLOOKUP(AT194,'#Input Lists#'!$L$3:$AH$833,5,FALSE)," ")</f>
        <v xml:space="preserve"> </v>
      </c>
      <c r="Z194" s="206" t="str">
        <f>IFERROR(VLOOKUP(AT194,'#Input Lists#'!$L$3:$AH$833,9,FALSE)," ")</f>
        <v xml:space="preserve"> </v>
      </c>
      <c r="AA194" s="119" t="s">
        <v>1527</v>
      </c>
      <c r="AB194" s="120"/>
      <c r="AC194" s="123"/>
      <c r="AD194" s="123"/>
      <c r="AE194" s="123"/>
      <c r="AF194" s="123"/>
      <c r="AG194" s="123"/>
      <c r="AH194" s="123"/>
      <c r="AI194" s="123"/>
      <c r="AJ194" s="123"/>
      <c r="AK194" s="123"/>
      <c r="AL194" s="123"/>
      <c r="AM194" s="123"/>
      <c r="AN194" s="123"/>
      <c r="AO194" s="123"/>
      <c r="AP194" s="120"/>
      <c r="AQ194" s="125" t="str">
        <f>IFERROR(VLOOKUP(G194,'#Location List#'!$C$3:$D$150,2,FALSE),"")</f>
        <v/>
      </c>
      <c r="AR194" s="125" t="str">
        <f>IFERROR(VLOOKUP(F194,'#Location List#'!$Q$3:$R$1154,2,FALSE),"")</f>
        <v/>
      </c>
      <c r="AS194" s="125" t="str">
        <f>IFERROR(VLOOKUP(V194,'#Input Lists#'!$B$3:$D$46,3,FALSE),"")</f>
        <v/>
      </c>
      <c r="AT194" s="125" t="str">
        <f>IFERROR(VLOOKUP(CONCATENATE(V194," ",W194),'#Input Lists#'!$K$3:$L$827,2,FALSE),"")</f>
        <v/>
      </c>
      <c r="AU194" s="125">
        <f>IFERROR(VLOOKUP(AA194,'#Input Lists#'!$BU$3:$BV$8,2,FALSE),"")</f>
        <v>1</v>
      </c>
      <c r="AV194" s="118" t="str">
        <f>IFERROR(VLOOKUP(AB194,'#Input Lists#'!$BO$3:$BP$9,2,FALSE),"")</f>
        <v/>
      </c>
      <c r="AW194" s="118">
        <f>IFERROR(VLOOKUP(AC194,'#Input Lists#'!$BL$3:$BM$7,2,FALSE),"")</f>
        <v>1</v>
      </c>
      <c r="AX194" s="52" t="e">
        <f>VLOOKUP(AQ194,'#Location List#'!$D$3:$K$150,4,FALSE)</f>
        <v>#N/A</v>
      </c>
      <c r="AY194" s="273" t="e">
        <f>VLOOKUP(AX194,'#Location List#'!$Z$3:$AA$13,2,FALSE)</f>
        <v>#N/A</v>
      </c>
      <c r="AZ194" s="126" t="e">
        <f>VLOOKUP($AT194,'#Input Lists#'!$L$3:$S$1033,6,FALSE)</f>
        <v>#N/A</v>
      </c>
      <c r="BA194" s="239" t="e">
        <f>VLOOKUP($AT194,'#Input Lists#'!$L$3:$S$833,7,FALSE)</f>
        <v>#N/A</v>
      </c>
      <c r="BB194" s="239" t="e">
        <f>VLOOKUP($AT194,'#Input Lists#'!$L$3:$S$833,8,FALSE)</f>
        <v>#N/A</v>
      </c>
      <c r="BC194" s="91" t="str">
        <f t="shared" si="20"/>
        <v/>
      </c>
      <c r="BD194" s="91" t="str">
        <f t="shared" si="21"/>
        <v/>
      </c>
      <c r="BE194" s="15" t="str">
        <f t="shared" si="22"/>
        <v/>
      </c>
      <c r="BF194" s="92" t="str">
        <f t="shared" si="23"/>
        <v>No Sighting Date</v>
      </c>
    </row>
    <row r="195" spans="1:58" x14ac:dyDescent="0.25">
      <c r="A195" s="118">
        <v>190</v>
      </c>
      <c r="B195" s="119"/>
      <c r="C195" s="120"/>
      <c r="D195" s="121"/>
      <c r="E195" s="121"/>
      <c r="F195" s="236"/>
      <c r="G195" s="122" t="str">
        <f>IFERROR(VLOOKUP(F195,'#Location List#'!$U$3:$V$1154,2,FALSE),"")</f>
        <v/>
      </c>
      <c r="H195" s="120"/>
      <c r="I195" s="120"/>
      <c r="J195" s="120"/>
      <c r="K195" s="120"/>
      <c r="L195" s="120"/>
      <c r="M195" s="120"/>
      <c r="N195" s="120"/>
      <c r="O195" s="120"/>
      <c r="P195" s="120"/>
      <c r="Q195" s="120"/>
      <c r="R195" s="120"/>
      <c r="S195" s="120"/>
      <c r="T195" s="205">
        <f t="shared" si="18"/>
        <v>0</v>
      </c>
      <c r="U195" s="205">
        <f t="shared" si="19"/>
        <v>0</v>
      </c>
      <c r="V195" s="210"/>
      <c r="W195" s="210"/>
      <c r="X195" s="23" t="str">
        <f>IFERROR(VLOOKUP(AT195,'#Input Lists#'!$L$3:$AH$833,3,FALSE)," ")</f>
        <v xml:space="preserve"> </v>
      </c>
      <c r="Y195" s="23" t="str">
        <f>IFERROR(VLOOKUP(AT195,'#Input Lists#'!$L$3:$AH$833,5,FALSE)," ")</f>
        <v xml:space="preserve"> </v>
      </c>
      <c r="Z195" s="206" t="str">
        <f>IFERROR(VLOOKUP(AT195,'#Input Lists#'!$L$3:$AH$833,9,FALSE)," ")</f>
        <v xml:space="preserve"> </v>
      </c>
      <c r="AA195" s="119" t="s">
        <v>1527</v>
      </c>
      <c r="AB195" s="120"/>
      <c r="AC195" s="123"/>
      <c r="AD195" s="123"/>
      <c r="AE195" s="123"/>
      <c r="AF195" s="123"/>
      <c r="AG195" s="123"/>
      <c r="AH195" s="123"/>
      <c r="AI195" s="123"/>
      <c r="AJ195" s="123"/>
      <c r="AK195" s="123"/>
      <c r="AL195" s="123"/>
      <c r="AM195" s="123"/>
      <c r="AN195" s="123"/>
      <c r="AO195" s="123"/>
      <c r="AP195" s="120"/>
      <c r="AQ195" s="125" t="str">
        <f>IFERROR(VLOOKUP(G195,'#Location List#'!$C$3:$D$150,2,FALSE),"")</f>
        <v/>
      </c>
      <c r="AR195" s="125" t="str">
        <f>IFERROR(VLOOKUP(F195,'#Location List#'!$Q$3:$R$1154,2,FALSE),"")</f>
        <v/>
      </c>
      <c r="AS195" s="125" t="str">
        <f>IFERROR(VLOOKUP(V195,'#Input Lists#'!$B$3:$D$46,3,FALSE),"")</f>
        <v/>
      </c>
      <c r="AT195" s="125" t="str">
        <f>IFERROR(VLOOKUP(CONCATENATE(V195," ",W195),'#Input Lists#'!$K$3:$L$827,2,FALSE),"")</f>
        <v/>
      </c>
      <c r="AU195" s="125">
        <f>IFERROR(VLOOKUP(AA195,'#Input Lists#'!$BU$3:$BV$8,2,FALSE),"")</f>
        <v>1</v>
      </c>
      <c r="AV195" s="118" t="str">
        <f>IFERROR(VLOOKUP(AB195,'#Input Lists#'!$BO$3:$BP$9,2,FALSE),"")</f>
        <v/>
      </c>
      <c r="AW195" s="118">
        <f>IFERROR(VLOOKUP(AC195,'#Input Lists#'!$BL$3:$BM$7,2,FALSE),"")</f>
        <v>1</v>
      </c>
      <c r="AX195" s="52" t="e">
        <f>VLOOKUP(AQ195,'#Location List#'!$D$3:$K$150,4,FALSE)</f>
        <v>#N/A</v>
      </c>
      <c r="AY195" s="273" t="e">
        <f>VLOOKUP(AX195,'#Location List#'!$Z$3:$AA$13,2,FALSE)</f>
        <v>#N/A</v>
      </c>
      <c r="AZ195" s="126" t="e">
        <f>VLOOKUP($AT195,'#Input Lists#'!$L$3:$S$1033,6,FALSE)</f>
        <v>#N/A</v>
      </c>
      <c r="BA195" s="239" t="e">
        <f>VLOOKUP($AT195,'#Input Lists#'!$L$3:$S$833,7,FALSE)</f>
        <v>#N/A</v>
      </c>
      <c r="BB195" s="239" t="e">
        <f>VLOOKUP($AT195,'#Input Lists#'!$L$3:$S$833,8,FALSE)</f>
        <v>#N/A</v>
      </c>
      <c r="BC195" s="91" t="str">
        <f t="shared" si="20"/>
        <v/>
      </c>
      <c r="BD195" s="91" t="str">
        <f t="shared" si="21"/>
        <v/>
      </c>
      <c r="BE195" s="15" t="str">
        <f t="shared" si="22"/>
        <v/>
      </c>
      <c r="BF195" s="92" t="str">
        <f t="shared" si="23"/>
        <v>No Sighting Date</v>
      </c>
    </row>
    <row r="196" spans="1:58" x14ac:dyDescent="0.25">
      <c r="A196" s="118">
        <v>191</v>
      </c>
      <c r="B196" s="119"/>
      <c r="C196" s="120"/>
      <c r="D196" s="121"/>
      <c r="E196" s="121"/>
      <c r="F196" s="236"/>
      <c r="G196" s="122" t="str">
        <f>IFERROR(VLOOKUP(F196,'#Location List#'!$U$3:$V$1154,2,FALSE),"")</f>
        <v/>
      </c>
      <c r="H196" s="120"/>
      <c r="I196" s="120"/>
      <c r="J196" s="120"/>
      <c r="K196" s="120"/>
      <c r="L196" s="120"/>
      <c r="M196" s="120"/>
      <c r="N196" s="120"/>
      <c r="O196" s="120"/>
      <c r="P196" s="120"/>
      <c r="Q196" s="120"/>
      <c r="R196" s="120"/>
      <c r="S196" s="120"/>
      <c r="T196" s="205">
        <f t="shared" si="18"/>
        <v>0</v>
      </c>
      <c r="U196" s="205">
        <f t="shared" si="19"/>
        <v>0</v>
      </c>
      <c r="V196" s="210"/>
      <c r="W196" s="210"/>
      <c r="X196" s="23" t="str">
        <f>IFERROR(VLOOKUP(AT196,'#Input Lists#'!$L$3:$AH$833,3,FALSE)," ")</f>
        <v xml:space="preserve"> </v>
      </c>
      <c r="Y196" s="23" t="str">
        <f>IFERROR(VLOOKUP(AT196,'#Input Lists#'!$L$3:$AH$833,5,FALSE)," ")</f>
        <v xml:space="preserve"> </v>
      </c>
      <c r="Z196" s="206" t="str">
        <f>IFERROR(VLOOKUP(AT196,'#Input Lists#'!$L$3:$AH$833,9,FALSE)," ")</f>
        <v xml:space="preserve"> </v>
      </c>
      <c r="AA196" s="119" t="s">
        <v>1527</v>
      </c>
      <c r="AB196" s="120"/>
      <c r="AC196" s="123"/>
      <c r="AD196" s="123"/>
      <c r="AE196" s="123"/>
      <c r="AF196" s="123"/>
      <c r="AG196" s="123"/>
      <c r="AH196" s="123"/>
      <c r="AI196" s="123"/>
      <c r="AJ196" s="123"/>
      <c r="AK196" s="123"/>
      <c r="AL196" s="123"/>
      <c r="AM196" s="123"/>
      <c r="AN196" s="123"/>
      <c r="AO196" s="123"/>
      <c r="AP196" s="120"/>
      <c r="AQ196" s="125" t="str">
        <f>IFERROR(VLOOKUP(G196,'#Location List#'!$C$3:$D$150,2,FALSE),"")</f>
        <v/>
      </c>
      <c r="AR196" s="125" t="str">
        <f>IFERROR(VLOOKUP(F196,'#Location List#'!$Q$3:$R$1154,2,FALSE),"")</f>
        <v/>
      </c>
      <c r="AS196" s="125" t="str">
        <f>IFERROR(VLOOKUP(V196,'#Input Lists#'!$B$3:$D$46,3,FALSE),"")</f>
        <v/>
      </c>
      <c r="AT196" s="125" t="str">
        <f>IFERROR(VLOOKUP(CONCATENATE(V196," ",W196),'#Input Lists#'!$K$3:$L$827,2,FALSE),"")</f>
        <v/>
      </c>
      <c r="AU196" s="125">
        <f>IFERROR(VLOOKUP(AA196,'#Input Lists#'!$BU$3:$BV$8,2,FALSE),"")</f>
        <v>1</v>
      </c>
      <c r="AV196" s="118" t="str">
        <f>IFERROR(VLOOKUP(AB196,'#Input Lists#'!$BO$3:$BP$9,2,FALSE),"")</f>
        <v/>
      </c>
      <c r="AW196" s="118">
        <f>IFERROR(VLOOKUP(AC196,'#Input Lists#'!$BL$3:$BM$7,2,FALSE),"")</f>
        <v>1</v>
      </c>
      <c r="AX196" s="52" t="e">
        <f>VLOOKUP(AQ196,'#Location List#'!$D$3:$K$150,4,FALSE)</f>
        <v>#N/A</v>
      </c>
      <c r="AY196" s="273" t="e">
        <f>VLOOKUP(AX196,'#Location List#'!$Z$3:$AA$13,2,FALSE)</f>
        <v>#N/A</v>
      </c>
      <c r="AZ196" s="126" t="e">
        <f>VLOOKUP($AT196,'#Input Lists#'!$L$3:$S$1033,6,FALSE)</f>
        <v>#N/A</v>
      </c>
      <c r="BA196" s="239" t="e">
        <f>VLOOKUP($AT196,'#Input Lists#'!$L$3:$S$833,7,FALSE)</f>
        <v>#N/A</v>
      </c>
      <c r="BB196" s="239" t="e">
        <f>VLOOKUP($AT196,'#Input Lists#'!$L$3:$S$833,8,FALSE)</f>
        <v>#N/A</v>
      </c>
      <c r="BC196" s="91" t="str">
        <f t="shared" si="20"/>
        <v/>
      </c>
      <c r="BD196" s="91" t="str">
        <f t="shared" si="21"/>
        <v/>
      </c>
      <c r="BE196" s="15" t="str">
        <f t="shared" si="22"/>
        <v/>
      </c>
      <c r="BF196" s="92" t="str">
        <f t="shared" si="23"/>
        <v>No Sighting Date</v>
      </c>
    </row>
    <row r="197" spans="1:58" x14ac:dyDescent="0.25">
      <c r="A197" s="118">
        <v>192</v>
      </c>
      <c r="B197" s="119"/>
      <c r="C197" s="120"/>
      <c r="D197" s="121"/>
      <c r="E197" s="121"/>
      <c r="F197" s="236"/>
      <c r="G197" s="122" t="str">
        <f>IFERROR(VLOOKUP(F197,'#Location List#'!$U$3:$V$1154,2,FALSE),"")</f>
        <v/>
      </c>
      <c r="H197" s="120"/>
      <c r="I197" s="120"/>
      <c r="J197" s="120"/>
      <c r="K197" s="120"/>
      <c r="L197" s="120"/>
      <c r="M197" s="120"/>
      <c r="N197" s="120"/>
      <c r="O197" s="120"/>
      <c r="P197" s="120"/>
      <c r="Q197" s="120"/>
      <c r="R197" s="120"/>
      <c r="S197" s="120"/>
      <c r="T197" s="205">
        <f t="shared" si="18"/>
        <v>0</v>
      </c>
      <c r="U197" s="205">
        <f t="shared" si="19"/>
        <v>0</v>
      </c>
      <c r="V197" s="210"/>
      <c r="W197" s="210"/>
      <c r="X197" s="23" t="str">
        <f>IFERROR(VLOOKUP(AT197,'#Input Lists#'!$L$3:$AH$833,3,FALSE)," ")</f>
        <v xml:space="preserve"> </v>
      </c>
      <c r="Y197" s="23" t="str">
        <f>IFERROR(VLOOKUP(AT197,'#Input Lists#'!$L$3:$AH$833,5,FALSE)," ")</f>
        <v xml:space="preserve"> </v>
      </c>
      <c r="Z197" s="206" t="str">
        <f>IFERROR(VLOOKUP(AT197,'#Input Lists#'!$L$3:$AH$833,9,FALSE)," ")</f>
        <v xml:space="preserve"> </v>
      </c>
      <c r="AA197" s="119" t="s">
        <v>1527</v>
      </c>
      <c r="AB197" s="120"/>
      <c r="AC197" s="123"/>
      <c r="AD197" s="123"/>
      <c r="AE197" s="123"/>
      <c r="AF197" s="123"/>
      <c r="AG197" s="123"/>
      <c r="AH197" s="123"/>
      <c r="AI197" s="123"/>
      <c r="AJ197" s="123"/>
      <c r="AK197" s="123"/>
      <c r="AL197" s="123"/>
      <c r="AM197" s="123"/>
      <c r="AN197" s="123"/>
      <c r="AO197" s="123"/>
      <c r="AP197" s="120"/>
      <c r="AQ197" s="125" t="str">
        <f>IFERROR(VLOOKUP(G197,'#Location List#'!$C$3:$D$150,2,FALSE),"")</f>
        <v/>
      </c>
      <c r="AR197" s="125" t="str">
        <f>IFERROR(VLOOKUP(F197,'#Location List#'!$Q$3:$R$1154,2,FALSE),"")</f>
        <v/>
      </c>
      <c r="AS197" s="125" t="str">
        <f>IFERROR(VLOOKUP(V197,'#Input Lists#'!$B$3:$D$46,3,FALSE),"")</f>
        <v/>
      </c>
      <c r="AT197" s="125" t="str">
        <f>IFERROR(VLOOKUP(CONCATENATE(V197," ",W197),'#Input Lists#'!$K$3:$L$827,2,FALSE),"")</f>
        <v/>
      </c>
      <c r="AU197" s="125">
        <f>IFERROR(VLOOKUP(AA197,'#Input Lists#'!$BU$3:$BV$8,2,FALSE),"")</f>
        <v>1</v>
      </c>
      <c r="AV197" s="118" t="str">
        <f>IFERROR(VLOOKUP(AB197,'#Input Lists#'!$BO$3:$BP$9,2,FALSE),"")</f>
        <v/>
      </c>
      <c r="AW197" s="118">
        <f>IFERROR(VLOOKUP(AC197,'#Input Lists#'!$BL$3:$BM$7,2,FALSE),"")</f>
        <v>1</v>
      </c>
      <c r="AX197" s="52" t="e">
        <f>VLOOKUP(AQ197,'#Location List#'!$D$3:$K$150,4,FALSE)</f>
        <v>#N/A</v>
      </c>
      <c r="AY197" s="273" t="e">
        <f>VLOOKUP(AX197,'#Location List#'!$Z$3:$AA$13,2,FALSE)</f>
        <v>#N/A</v>
      </c>
      <c r="AZ197" s="126" t="e">
        <f>VLOOKUP($AT197,'#Input Lists#'!$L$3:$S$1033,6,FALSE)</f>
        <v>#N/A</v>
      </c>
      <c r="BA197" s="239" t="e">
        <f>VLOOKUP($AT197,'#Input Lists#'!$L$3:$S$833,7,FALSE)</f>
        <v>#N/A</v>
      </c>
      <c r="BB197" s="239" t="e">
        <f>VLOOKUP($AT197,'#Input Lists#'!$L$3:$S$833,8,FALSE)</f>
        <v>#N/A</v>
      </c>
      <c r="BC197" s="91" t="str">
        <f t="shared" si="20"/>
        <v/>
      </c>
      <c r="BD197" s="91" t="str">
        <f t="shared" si="21"/>
        <v/>
      </c>
      <c r="BE197" s="15" t="str">
        <f t="shared" si="22"/>
        <v/>
      </c>
      <c r="BF197" s="92" t="str">
        <f t="shared" si="23"/>
        <v>No Sighting Date</v>
      </c>
    </row>
    <row r="198" spans="1:58" x14ac:dyDescent="0.25">
      <c r="A198" s="118">
        <v>193</v>
      </c>
      <c r="B198" s="119"/>
      <c r="C198" s="120"/>
      <c r="D198" s="121"/>
      <c r="E198" s="121"/>
      <c r="F198" s="236"/>
      <c r="G198" s="122" t="str">
        <f>IFERROR(VLOOKUP(F198,'#Location List#'!$U$3:$V$1154,2,FALSE),"")</f>
        <v/>
      </c>
      <c r="H198" s="120"/>
      <c r="I198" s="120"/>
      <c r="J198" s="120"/>
      <c r="K198" s="120"/>
      <c r="L198" s="120"/>
      <c r="M198" s="120"/>
      <c r="N198" s="120"/>
      <c r="O198" s="120"/>
      <c r="P198" s="120"/>
      <c r="Q198" s="120"/>
      <c r="R198" s="120"/>
      <c r="S198" s="120"/>
      <c r="T198" s="205">
        <f t="shared" si="18"/>
        <v>0</v>
      </c>
      <c r="U198" s="205">
        <f t="shared" si="19"/>
        <v>0</v>
      </c>
      <c r="V198" s="210"/>
      <c r="W198" s="210"/>
      <c r="X198" s="23" t="str">
        <f>IFERROR(VLOOKUP(AT198,'#Input Lists#'!$L$3:$AH$833,3,FALSE)," ")</f>
        <v xml:space="preserve"> </v>
      </c>
      <c r="Y198" s="23" t="str">
        <f>IFERROR(VLOOKUP(AT198,'#Input Lists#'!$L$3:$AH$833,5,FALSE)," ")</f>
        <v xml:space="preserve"> </v>
      </c>
      <c r="Z198" s="206" t="str">
        <f>IFERROR(VLOOKUP(AT198,'#Input Lists#'!$L$3:$AH$833,9,FALSE)," ")</f>
        <v xml:space="preserve"> </v>
      </c>
      <c r="AA198" s="119" t="s">
        <v>1527</v>
      </c>
      <c r="AB198" s="120"/>
      <c r="AC198" s="123"/>
      <c r="AD198" s="123"/>
      <c r="AE198" s="123"/>
      <c r="AF198" s="123"/>
      <c r="AG198" s="123"/>
      <c r="AH198" s="123"/>
      <c r="AI198" s="123"/>
      <c r="AJ198" s="123"/>
      <c r="AK198" s="123"/>
      <c r="AL198" s="123"/>
      <c r="AM198" s="123"/>
      <c r="AN198" s="123"/>
      <c r="AO198" s="123"/>
      <c r="AP198" s="120"/>
      <c r="AQ198" s="125" t="str">
        <f>IFERROR(VLOOKUP(G198,'#Location List#'!$C$3:$D$150,2,FALSE),"")</f>
        <v/>
      </c>
      <c r="AR198" s="125" t="str">
        <f>IFERROR(VLOOKUP(F198,'#Location List#'!$Q$3:$R$1154,2,FALSE),"")</f>
        <v/>
      </c>
      <c r="AS198" s="125" t="str">
        <f>IFERROR(VLOOKUP(V198,'#Input Lists#'!$B$3:$D$46,3,FALSE),"")</f>
        <v/>
      </c>
      <c r="AT198" s="125" t="str">
        <f>IFERROR(VLOOKUP(CONCATENATE(V198," ",W198),'#Input Lists#'!$K$3:$L$827,2,FALSE),"")</f>
        <v/>
      </c>
      <c r="AU198" s="125">
        <f>IFERROR(VLOOKUP(AA198,'#Input Lists#'!$BU$3:$BV$8,2,FALSE),"")</f>
        <v>1</v>
      </c>
      <c r="AV198" s="118" t="str">
        <f>IFERROR(VLOOKUP(AB198,'#Input Lists#'!$BO$3:$BP$9,2,FALSE),"")</f>
        <v/>
      </c>
      <c r="AW198" s="118">
        <f>IFERROR(VLOOKUP(AC198,'#Input Lists#'!$BL$3:$BM$7,2,FALSE),"")</f>
        <v>1</v>
      </c>
      <c r="AX198" s="52" t="e">
        <f>VLOOKUP(AQ198,'#Location List#'!$D$3:$K$150,4,FALSE)</f>
        <v>#N/A</v>
      </c>
      <c r="AY198" s="273" t="e">
        <f>VLOOKUP(AX198,'#Location List#'!$Z$3:$AA$13,2,FALSE)</f>
        <v>#N/A</v>
      </c>
      <c r="AZ198" s="126" t="e">
        <f>VLOOKUP($AT198,'#Input Lists#'!$L$3:$S$1033,6,FALSE)</f>
        <v>#N/A</v>
      </c>
      <c r="BA198" s="239" t="e">
        <f>VLOOKUP($AT198,'#Input Lists#'!$L$3:$S$833,7,FALSE)</f>
        <v>#N/A</v>
      </c>
      <c r="BB198" s="239" t="e">
        <f>VLOOKUP($AT198,'#Input Lists#'!$L$3:$S$833,8,FALSE)</f>
        <v>#N/A</v>
      </c>
      <c r="BC198" s="91" t="str">
        <f t="shared" si="20"/>
        <v/>
      </c>
      <c r="BD198" s="91" t="str">
        <f t="shared" si="21"/>
        <v/>
      </c>
      <c r="BE198" s="15" t="str">
        <f t="shared" si="22"/>
        <v/>
      </c>
      <c r="BF198" s="92" t="str">
        <f t="shared" si="23"/>
        <v>No Sighting Date</v>
      </c>
    </row>
    <row r="199" spans="1:58" x14ac:dyDescent="0.25">
      <c r="A199" s="118">
        <v>194</v>
      </c>
      <c r="B199" s="119"/>
      <c r="C199" s="120"/>
      <c r="D199" s="121"/>
      <c r="E199" s="121"/>
      <c r="F199" s="236"/>
      <c r="G199" s="122" t="str">
        <f>IFERROR(VLOOKUP(F199,'#Location List#'!$U$3:$V$1154,2,FALSE),"")</f>
        <v/>
      </c>
      <c r="H199" s="120"/>
      <c r="I199" s="120"/>
      <c r="J199" s="120"/>
      <c r="K199" s="120"/>
      <c r="L199" s="120"/>
      <c r="M199" s="120"/>
      <c r="N199" s="120"/>
      <c r="O199" s="120"/>
      <c r="P199" s="120"/>
      <c r="Q199" s="120"/>
      <c r="R199" s="120"/>
      <c r="S199" s="120"/>
      <c r="T199" s="205">
        <f t="shared" si="18"/>
        <v>0</v>
      </c>
      <c r="U199" s="205">
        <f t="shared" si="19"/>
        <v>0</v>
      </c>
      <c r="V199" s="210"/>
      <c r="W199" s="210"/>
      <c r="X199" s="23" t="str">
        <f>IFERROR(VLOOKUP(AT199,'#Input Lists#'!$L$3:$AH$833,3,FALSE)," ")</f>
        <v xml:space="preserve"> </v>
      </c>
      <c r="Y199" s="23" t="str">
        <f>IFERROR(VLOOKUP(AT199,'#Input Lists#'!$L$3:$AH$833,5,FALSE)," ")</f>
        <v xml:space="preserve"> </v>
      </c>
      <c r="Z199" s="206" t="str">
        <f>IFERROR(VLOOKUP(AT199,'#Input Lists#'!$L$3:$AH$833,9,FALSE)," ")</f>
        <v xml:space="preserve"> </v>
      </c>
      <c r="AA199" s="119" t="s">
        <v>1527</v>
      </c>
      <c r="AB199" s="120"/>
      <c r="AC199" s="123"/>
      <c r="AD199" s="123"/>
      <c r="AE199" s="123"/>
      <c r="AF199" s="123"/>
      <c r="AG199" s="123"/>
      <c r="AH199" s="123"/>
      <c r="AI199" s="123"/>
      <c r="AJ199" s="123"/>
      <c r="AK199" s="123"/>
      <c r="AL199" s="123"/>
      <c r="AM199" s="123"/>
      <c r="AN199" s="123"/>
      <c r="AO199" s="123"/>
      <c r="AP199" s="120"/>
      <c r="AQ199" s="125" t="str">
        <f>IFERROR(VLOOKUP(G199,'#Location List#'!$C$3:$D$150,2,FALSE),"")</f>
        <v/>
      </c>
      <c r="AR199" s="125" t="str">
        <f>IFERROR(VLOOKUP(F199,'#Location List#'!$Q$3:$R$1154,2,FALSE),"")</f>
        <v/>
      </c>
      <c r="AS199" s="125" t="str">
        <f>IFERROR(VLOOKUP(V199,'#Input Lists#'!$B$3:$D$46,3,FALSE),"")</f>
        <v/>
      </c>
      <c r="AT199" s="125" t="str">
        <f>IFERROR(VLOOKUP(CONCATENATE(V199," ",W199),'#Input Lists#'!$K$3:$L$827,2,FALSE),"")</f>
        <v/>
      </c>
      <c r="AU199" s="125">
        <f>IFERROR(VLOOKUP(AA199,'#Input Lists#'!$BU$3:$BV$8,2,FALSE),"")</f>
        <v>1</v>
      </c>
      <c r="AV199" s="118" t="str">
        <f>IFERROR(VLOOKUP(AB199,'#Input Lists#'!$BO$3:$BP$9,2,FALSE),"")</f>
        <v/>
      </c>
      <c r="AW199" s="118">
        <f>IFERROR(VLOOKUP(AC199,'#Input Lists#'!$BL$3:$BM$7,2,FALSE),"")</f>
        <v>1</v>
      </c>
      <c r="AX199" s="52" t="e">
        <f>VLOOKUP(AQ199,'#Location List#'!$D$3:$K$150,4,FALSE)</f>
        <v>#N/A</v>
      </c>
      <c r="AY199" s="273" t="e">
        <f>VLOOKUP(AX199,'#Location List#'!$Z$3:$AA$13,2,FALSE)</f>
        <v>#N/A</v>
      </c>
      <c r="AZ199" s="126" t="e">
        <f>VLOOKUP($AT199,'#Input Lists#'!$L$3:$S$1033,6,FALSE)</f>
        <v>#N/A</v>
      </c>
      <c r="BA199" s="239" t="e">
        <f>VLOOKUP($AT199,'#Input Lists#'!$L$3:$S$833,7,FALSE)</f>
        <v>#N/A</v>
      </c>
      <c r="BB199" s="239" t="e">
        <f>VLOOKUP($AT199,'#Input Lists#'!$L$3:$S$833,8,FALSE)</f>
        <v>#N/A</v>
      </c>
      <c r="BC199" s="91" t="str">
        <f t="shared" si="20"/>
        <v/>
      </c>
      <c r="BD199" s="91" t="str">
        <f t="shared" si="21"/>
        <v/>
      </c>
      <c r="BE199" s="15" t="str">
        <f t="shared" si="22"/>
        <v/>
      </c>
      <c r="BF199" s="92" t="str">
        <f t="shared" si="23"/>
        <v>No Sighting Date</v>
      </c>
    </row>
    <row r="200" spans="1:58" x14ac:dyDescent="0.25">
      <c r="A200" s="118">
        <v>195</v>
      </c>
      <c r="B200" s="119"/>
      <c r="C200" s="120"/>
      <c r="D200" s="121"/>
      <c r="E200" s="121"/>
      <c r="F200" s="236"/>
      <c r="G200" s="122" t="str">
        <f>IFERROR(VLOOKUP(F200,'#Location List#'!$U$3:$V$1154,2,FALSE),"")</f>
        <v/>
      </c>
      <c r="H200" s="120"/>
      <c r="I200" s="120"/>
      <c r="J200" s="120"/>
      <c r="K200" s="120"/>
      <c r="L200" s="120"/>
      <c r="M200" s="120"/>
      <c r="N200" s="120"/>
      <c r="O200" s="120"/>
      <c r="P200" s="120"/>
      <c r="Q200" s="120"/>
      <c r="R200" s="120"/>
      <c r="S200" s="120"/>
      <c r="T200" s="205">
        <f t="shared" si="18"/>
        <v>0</v>
      </c>
      <c r="U200" s="205">
        <f t="shared" si="19"/>
        <v>0</v>
      </c>
      <c r="V200" s="210"/>
      <c r="W200" s="210"/>
      <c r="X200" s="23" t="str">
        <f>IFERROR(VLOOKUP(AT200,'#Input Lists#'!$L$3:$AH$833,3,FALSE)," ")</f>
        <v xml:space="preserve"> </v>
      </c>
      <c r="Y200" s="23" t="str">
        <f>IFERROR(VLOOKUP(AT200,'#Input Lists#'!$L$3:$AH$833,5,FALSE)," ")</f>
        <v xml:space="preserve"> </v>
      </c>
      <c r="Z200" s="206" t="str">
        <f>IFERROR(VLOOKUP(AT200,'#Input Lists#'!$L$3:$AH$833,9,FALSE)," ")</f>
        <v xml:space="preserve"> </v>
      </c>
      <c r="AA200" s="119" t="s">
        <v>1527</v>
      </c>
      <c r="AB200" s="120"/>
      <c r="AC200" s="123"/>
      <c r="AD200" s="123"/>
      <c r="AE200" s="123"/>
      <c r="AF200" s="123"/>
      <c r="AG200" s="123"/>
      <c r="AH200" s="123"/>
      <c r="AI200" s="123"/>
      <c r="AJ200" s="123"/>
      <c r="AK200" s="123"/>
      <c r="AL200" s="123"/>
      <c r="AM200" s="123"/>
      <c r="AN200" s="123"/>
      <c r="AO200" s="123"/>
      <c r="AP200" s="120"/>
      <c r="AQ200" s="125" t="str">
        <f>IFERROR(VLOOKUP(G200,'#Location List#'!$C$3:$D$150,2,FALSE),"")</f>
        <v/>
      </c>
      <c r="AR200" s="125" t="str">
        <f>IFERROR(VLOOKUP(F200,'#Location List#'!$Q$3:$R$1154,2,FALSE),"")</f>
        <v/>
      </c>
      <c r="AS200" s="125" t="str">
        <f>IFERROR(VLOOKUP(V200,'#Input Lists#'!$B$3:$D$46,3,FALSE),"")</f>
        <v/>
      </c>
      <c r="AT200" s="125" t="str">
        <f>IFERROR(VLOOKUP(CONCATENATE(V200," ",W200),'#Input Lists#'!$K$3:$L$827,2,FALSE),"")</f>
        <v/>
      </c>
      <c r="AU200" s="125">
        <f>IFERROR(VLOOKUP(AA200,'#Input Lists#'!$BU$3:$BV$8,2,FALSE),"")</f>
        <v>1</v>
      </c>
      <c r="AV200" s="118" t="str">
        <f>IFERROR(VLOOKUP(AB200,'#Input Lists#'!$BO$3:$BP$9,2,FALSE),"")</f>
        <v/>
      </c>
      <c r="AW200" s="118">
        <f>IFERROR(VLOOKUP(AC200,'#Input Lists#'!$BL$3:$BM$7,2,FALSE),"")</f>
        <v>1</v>
      </c>
      <c r="AX200" s="52" t="e">
        <f>VLOOKUP(AQ200,'#Location List#'!$D$3:$K$150,4,FALSE)</f>
        <v>#N/A</v>
      </c>
      <c r="AY200" s="273" t="e">
        <f>VLOOKUP(AX200,'#Location List#'!$Z$3:$AA$13,2,FALSE)</f>
        <v>#N/A</v>
      </c>
      <c r="AZ200" s="126" t="e">
        <f>VLOOKUP($AT200,'#Input Lists#'!$L$3:$S$1033,6,FALSE)</f>
        <v>#N/A</v>
      </c>
      <c r="BA200" s="239" t="e">
        <f>VLOOKUP($AT200,'#Input Lists#'!$L$3:$S$833,7,FALSE)</f>
        <v>#N/A</v>
      </c>
      <c r="BB200" s="239" t="e">
        <f>VLOOKUP($AT200,'#Input Lists#'!$L$3:$S$833,8,FALSE)</f>
        <v>#N/A</v>
      </c>
      <c r="BC200" s="91" t="str">
        <f t="shared" si="20"/>
        <v/>
      </c>
      <c r="BD200" s="91" t="str">
        <f t="shared" si="21"/>
        <v/>
      </c>
      <c r="BE200" s="15" t="str">
        <f t="shared" si="22"/>
        <v/>
      </c>
      <c r="BF200" s="92" t="str">
        <f t="shared" si="23"/>
        <v>No Sighting Date</v>
      </c>
    </row>
    <row r="201" spans="1:58" x14ac:dyDescent="0.25">
      <c r="A201" s="118">
        <v>196</v>
      </c>
      <c r="B201" s="119"/>
      <c r="C201" s="120"/>
      <c r="D201" s="121"/>
      <c r="E201" s="121"/>
      <c r="F201" s="236"/>
      <c r="G201" s="122" t="str">
        <f>IFERROR(VLOOKUP(F201,'#Location List#'!$U$3:$V$1154,2,FALSE),"")</f>
        <v/>
      </c>
      <c r="H201" s="120"/>
      <c r="I201" s="120"/>
      <c r="J201" s="120"/>
      <c r="K201" s="120"/>
      <c r="L201" s="120"/>
      <c r="M201" s="120"/>
      <c r="N201" s="120"/>
      <c r="O201" s="120"/>
      <c r="P201" s="120"/>
      <c r="Q201" s="120"/>
      <c r="R201" s="120"/>
      <c r="S201" s="120"/>
      <c r="T201" s="205">
        <f t="shared" si="18"/>
        <v>0</v>
      </c>
      <c r="U201" s="205">
        <f t="shared" si="19"/>
        <v>0</v>
      </c>
      <c r="V201" s="210"/>
      <c r="W201" s="210"/>
      <c r="X201" s="23" t="str">
        <f>IFERROR(VLOOKUP(AT201,'#Input Lists#'!$L$3:$AH$833,3,FALSE)," ")</f>
        <v xml:space="preserve"> </v>
      </c>
      <c r="Y201" s="23" t="str">
        <f>IFERROR(VLOOKUP(AT201,'#Input Lists#'!$L$3:$AH$833,5,FALSE)," ")</f>
        <v xml:space="preserve"> </v>
      </c>
      <c r="Z201" s="206" t="str">
        <f>IFERROR(VLOOKUP(AT201,'#Input Lists#'!$L$3:$AH$833,9,FALSE)," ")</f>
        <v xml:space="preserve"> </v>
      </c>
      <c r="AA201" s="119" t="s">
        <v>1527</v>
      </c>
      <c r="AB201" s="120"/>
      <c r="AC201" s="123"/>
      <c r="AD201" s="123"/>
      <c r="AE201" s="123"/>
      <c r="AF201" s="123"/>
      <c r="AG201" s="123"/>
      <c r="AH201" s="123"/>
      <c r="AI201" s="123"/>
      <c r="AJ201" s="123"/>
      <c r="AK201" s="123"/>
      <c r="AL201" s="123"/>
      <c r="AM201" s="123"/>
      <c r="AN201" s="123"/>
      <c r="AO201" s="123"/>
      <c r="AP201" s="120"/>
      <c r="AQ201" s="125" t="str">
        <f>IFERROR(VLOOKUP(G201,'#Location List#'!$C$3:$D$150,2,FALSE),"")</f>
        <v/>
      </c>
      <c r="AR201" s="125" t="str">
        <f>IFERROR(VLOOKUP(F201,'#Location List#'!$Q$3:$R$1154,2,FALSE),"")</f>
        <v/>
      </c>
      <c r="AS201" s="125" t="str">
        <f>IFERROR(VLOOKUP(V201,'#Input Lists#'!$B$3:$D$46,3,FALSE),"")</f>
        <v/>
      </c>
      <c r="AT201" s="125" t="str">
        <f>IFERROR(VLOOKUP(CONCATENATE(V201," ",W201),'#Input Lists#'!$K$3:$L$827,2,FALSE),"")</f>
        <v/>
      </c>
      <c r="AU201" s="125">
        <f>IFERROR(VLOOKUP(AA201,'#Input Lists#'!$BU$3:$BV$8,2,FALSE),"")</f>
        <v>1</v>
      </c>
      <c r="AV201" s="118" t="str">
        <f>IFERROR(VLOOKUP(AB201,'#Input Lists#'!$BO$3:$BP$9,2,FALSE),"")</f>
        <v/>
      </c>
      <c r="AW201" s="118">
        <f>IFERROR(VLOOKUP(AC201,'#Input Lists#'!$BL$3:$BM$7,2,FALSE),"")</f>
        <v>1</v>
      </c>
      <c r="AX201" s="52" t="e">
        <f>VLOOKUP(AQ201,'#Location List#'!$D$3:$K$150,4,FALSE)</f>
        <v>#N/A</v>
      </c>
      <c r="AY201" s="273" t="e">
        <f>VLOOKUP(AX201,'#Location List#'!$Z$3:$AA$13,2,FALSE)</f>
        <v>#N/A</v>
      </c>
      <c r="AZ201" s="126" t="e">
        <f>VLOOKUP($AT201,'#Input Lists#'!$L$3:$S$1033,6,FALSE)</f>
        <v>#N/A</v>
      </c>
      <c r="BA201" s="239" t="e">
        <f>VLOOKUP($AT201,'#Input Lists#'!$L$3:$S$833,7,FALSE)</f>
        <v>#N/A</v>
      </c>
      <c r="BB201" s="239" t="e">
        <f>VLOOKUP($AT201,'#Input Lists#'!$L$3:$S$833,8,FALSE)</f>
        <v>#N/A</v>
      </c>
      <c r="BC201" s="91" t="str">
        <f t="shared" si="20"/>
        <v/>
      </c>
      <c r="BD201" s="91" t="str">
        <f t="shared" si="21"/>
        <v/>
      </c>
      <c r="BE201" s="15" t="str">
        <f t="shared" si="22"/>
        <v/>
      </c>
      <c r="BF201" s="92" t="str">
        <f t="shared" si="23"/>
        <v>No Sighting Date</v>
      </c>
    </row>
    <row r="202" spans="1:58" x14ac:dyDescent="0.25">
      <c r="A202" s="118">
        <v>197</v>
      </c>
      <c r="B202" s="119"/>
      <c r="C202" s="120"/>
      <c r="D202" s="121"/>
      <c r="E202" s="121"/>
      <c r="F202" s="236"/>
      <c r="G202" s="122" t="str">
        <f>IFERROR(VLOOKUP(F202,'#Location List#'!$U$3:$V$1154,2,FALSE),"")</f>
        <v/>
      </c>
      <c r="H202" s="120"/>
      <c r="I202" s="120"/>
      <c r="J202" s="120"/>
      <c r="K202" s="120"/>
      <c r="L202" s="120"/>
      <c r="M202" s="120"/>
      <c r="N202" s="120"/>
      <c r="O202" s="120"/>
      <c r="P202" s="120"/>
      <c r="Q202" s="120"/>
      <c r="R202" s="120"/>
      <c r="S202" s="120"/>
      <c r="T202" s="205">
        <f t="shared" si="18"/>
        <v>0</v>
      </c>
      <c r="U202" s="205">
        <f t="shared" si="19"/>
        <v>0</v>
      </c>
      <c r="V202" s="210"/>
      <c r="W202" s="210"/>
      <c r="X202" s="23" t="str">
        <f>IFERROR(VLOOKUP(AT202,'#Input Lists#'!$L$3:$AH$833,3,FALSE)," ")</f>
        <v xml:space="preserve"> </v>
      </c>
      <c r="Y202" s="23" t="str">
        <f>IFERROR(VLOOKUP(AT202,'#Input Lists#'!$L$3:$AH$833,5,FALSE)," ")</f>
        <v xml:space="preserve"> </v>
      </c>
      <c r="Z202" s="206" t="str">
        <f>IFERROR(VLOOKUP(AT202,'#Input Lists#'!$L$3:$AH$833,9,FALSE)," ")</f>
        <v xml:space="preserve"> </v>
      </c>
      <c r="AA202" s="119" t="s">
        <v>1527</v>
      </c>
      <c r="AB202" s="120"/>
      <c r="AC202" s="123"/>
      <c r="AD202" s="123"/>
      <c r="AE202" s="123"/>
      <c r="AF202" s="123"/>
      <c r="AG202" s="123"/>
      <c r="AH202" s="123"/>
      <c r="AI202" s="123"/>
      <c r="AJ202" s="123"/>
      <c r="AK202" s="123"/>
      <c r="AL202" s="123"/>
      <c r="AM202" s="123"/>
      <c r="AN202" s="123"/>
      <c r="AO202" s="123"/>
      <c r="AP202" s="120"/>
      <c r="AQ202" s="125" t="str">
        <f>IFERROR(VLOOKUP(G202,'#Location List#'!$C$3:$D$150,2,FALSE),"")</f>
        <v/>
      </c>
      <c r="AR202" s="125" t="str">
        <f>IFERROR(VLOOKUP(F202,'#Location List#'!$Q$3:$R$1154,2,FALSE),"")</f>
        <v/>
      </c>
      <c r="AS202" s="125" t="str">
        <f>IFERROR(VLOOKUP(V202,'#Input Lists#'!$B$3:$D$46,3,FALSE),"")</f>
        <v/>
      </c>
      <c r="AT202" s="125" t="str">
        <f>IFERROR(VLOOKUP(CONCATENATE(V202," ",W202),'#Input Lists#'!$K$3:$L$827,2,FALSE),"")</f>
        <v/>
      </c>
      <c r="AU202" s="125">
        <f>IFERROR(VLOOKUP(AA202,'#Input Lists#'!$BU$3:$BV$8,2,FALSE),"")</f>
        <v>1</v>
      </c>
      <c r="AV202" s="118" t="str">
        <f>IFERROR(VLOOKUP(AB202,'#Input Lists#'!$BO$3:$BP$9,2,FALSE),"")</f>
        <v/>
      </c>
      <c r="AW202" s="118">
        <f>IFERROR(VLOOKUP(AC202,'#Input Lists#'!$BL$3:$BM$7,2,FALSE),"")</f>
        <v>1</v>
      </c>
      <c r="AX202" s="52" t="e">
        <f>VLOOKUP(AQ202,'#Location List#'!$D$3:$K$150,4,FALSE)</f>
        <v>#N/A</v>
      </c>
      <c r="AY202" s="273" t="e">
        <f>VLOOKUP(AX202,'#Location List#'!$Z$3:$AA$13,2,FALSE)</f>
        <v>#N/A</v>
      </c>
      <c r="AZ202" s="126" t="e">
        <f>VLOOKUP($AT202,'#Input Lists#'!$L$3:$S$1033,6,FALSE)</f>
        <v>#N/A</v>
      </c>
      <c r="BA202" s="239" t="e">
        <f>VLOOKUP($AT202,'#Input Lists#'!$L$3:$S$833,7,FALSE)</f>
        <v>#N/A</v>
      </c>
      <c r="BB202" s="239" t="e">
        <f>VLOOKUP($AT202,'#Input Lists#'!$L$3:$S$833,8,FALSE)</f>
        <v>#N/A</v>
      </c>
      <c r="BC202" s="91" t="str">
        <f t="shared" si="20"/>
        <v/>
      </c>
      <c r="BD202" s="91" t="str">
        <f t="shared" si="21"/>
        <v/>
      </c>
      <c r="BE202" s="15" t="str">
        <f t="shared" si="22"/>
        <v/>
      </c>
      <c r="BF202" s="92" t="str">
        <f t="shared" si="23"/>
        <v>No Sighting Date</v>
      </c>
    </row>
    <row r="203" spans="1:58" x14ac:dyDescent="0.25">
      <c r="A203" s="118">
        <v>198</v>
      </c>
      <c r="B203" s="119"/>
      <c r="C203" s="120"/>
      <c r="D203" s="121"/>
      <c r="E203" s="121"/>
      <c r="F203" s="236"/>
      <c r="G203" s="122" t="str">
        <f>IFERROR(VLOOKUP(F203,'#Location List#'!$U$3:$V$1154,2,FALSE),"")</f>
        <v/>
      </c>
      <c r="H203" s="120"/>
      <c r="I203" s="120"/>
      <c r="J203" s="120"/>
      <c r="K203" s="120"/>
      <c r="L203" s="120"/>
      <c r="M203" s="120"/>
      <c r="N203" s="120"/>
      <c r="O203" s="120"/>
      <c r="P203" s="120"/>
      <c r="Q203" s="120"/>
      <c r="R203" s="120"/>
      <c r="S203" s="120"/>
      <c r="T203" s="205">
        <f t="shared" si="18"/>
        <v>0</v>
      </c>
      <c r="U203" s="205">
        <f t="shared" si="19"/>
        <v>0</v>
      </c>
      <c r="V203" s="210"/>
      <c r="W203" s="210"/>
      <c r="X203" s="23" t="str">
        <f>IFERROR(VLOOKUP(AT203,'#Input Lists#'!$L$3:$AH$833,3,FALSE)," ")</f>
        <v xml:space="preserve"> </v>
      </c>
      <c r="Y203" s="23" t="str">
        <f>IFERROR(VLOOKUP(AT203,'#Input Lists#'!$L$3:$AH$833,5,FALSE)," ")</f>
        <v xml:space="preserve"> </v>
      </c>
      <c r="Z203" s="206" t="str">
        <f>IFERROR(VLOOKUP(AT203,'#Input Lists#'!$L$3:$AH$833,9,FALSE)," ")</f>
        <v xml:space="preserve"> </v>
      </c>
      <c r="AA203" s="119" t="s">
        <v>1527</v>
      </c>
      <c r="AB203" s="120"/>
      <c r="AC203" s="123"/>
      <c r="AD203" s="123"/>
      <c r="AE203" s="123"/>
      <c r="AF203" s="123"/>
      <c r="AG203" s="123"/>
      <c r="AH203" s="123"/>
      <c r="AI203" s="123"/>
      <c r="AJ203" s="123"/>
      <c r="AK203" s="123"/>
      <c r="AL203" s="123"/>
      <c r="AM203" s="123"/>
      <c r="AN203" s="123"/>
      <c r="AO203" s="123"/>
      <c r="AP203" s="120"/>
      <c r="AQ203" s="125" t="str">
        <f>IFERROR(VLOOKUP(G203,'#Location List#'!$C$3:$D$150,2,FALSE),"")</f>
        <v/>
      </c>
      <c r="AR203" s="125" t="str">
        <f>IFERROR(VLOOKUP(F203,'#Location List#'!$Q$3:$R$1154,2,FALSE),"")</f>
        <v/>
      </c>
      <c r="AS203" s="125" t="str">
        <f>IFERROR(VLOOKUP(V203,'#Input Lists#'!$B$3:$D$46,3,FALSE),"")</f>
        <v/>
      </c>
      <c r="AT203" s="125" t="str">
        <f>IFERROR(VLOOKUP(CONCATENATE(V203," ",W203),'#Input Lists#'!$K$3:$L$827,2,FALSE),"")</f>
        <v/>
      </c>
      <c r="AU203" s="125">
        <f>IFERROR(VLOOKUP(AA203,'#Input Lists#'!$BU$3:$BV$8,2,FALSE),"")</f>
        <v>1</v>
      </c>
      <c r="AV203" s="118" t="str">
        <f>IFERROR(VLOOKUP(AB203,'#Input Lists#'!$BO$3:$BP$9,2,FALSE),"")</f>
        <v/>
      </c>
      <c r="AW203" s="118">
        <f>IFERROR(VLOOKUP(AC203,'#Input Lists#'!$BL$3:$BM$7,2,FALSE),"")</f>
        <v>1</v>
      </c>
      <c r="AX203" s="52" t="e">
        <f>VLOOKUP(AQ203,'#Location List#'!$D$3:$K$150,4,FALSE)</f>
        <v>#N/A</v>
      </c>
      <c r="AY203" s="273" t="e">
        <f>VLOOKUP(AX203,'#Location List#'!$Z$3:$AA$13,2,FALSE)</f>
        <v>#N/A</v>
      </c>
      <c r="AZ203" s="126" t="e">
        <f>VLOOKUP($AT203,'#Input Lists#'!$L$3:$S$1033,6,FALSE)</f>
        <v>#N/A</v>
      </c>
      <c r="BA203" s="239" t="e">
        <f>VLOOKUP($AT203,'#Input Lists#'!$L$3:$S$833,7,FALSE)</f>
        <v>#N/A</v>
      </c>
      <c r="BB203" s="239" t="e">
        <f>VLOOKUP($AT203,'#Input Lists#'!$L$3:$S$833,8,FALSE)</f>
        <v>#N/A</v>
      </c>
      <c r="BC203" s="91" t="str">
        <f t="shared" si="20"/>
        <v/>
      </c>
      <c r="BD203" s="91" t="str">
        <f t="shared" si="21"/>
        <v/>
      </c>
      <c r="BE203" s="15" t="str">
        <f t="shared" si="22"/>
        <v/>
      </c>
      <c r="BF203" s="92" t="str">
        <f t="shared" si="23"/>
        <v>No Sighting Date</v>
      </c>
    </row>
    <row r="204" spans="1:58" x14ac:dyDescent="0.25">
      <c r="A204" s="118">
        <v>199</v>
      </c>
      <c r="B204" s="119"/>
      <c r="C204" s="120"/>
      <c r="D204" s="121"/>
      <c r="E204" s="121"/>
      <c r="F204" s="236"/>
      <c r="G204" s="122" t="str">
        <f>IFERROR(VLOOKUP(F204,'#Location List#'!$U$3:$V$1154,2,FALSE),"")</f>
        <v/>
      </c>
      <c r="H204" s="120"/>
      <c r="I204" s="120"/>
      <c r="J204" s="120"/>
      <c r="K204" s="120"/>
      <c r="L204" s="120"/>
      <c r="M204" s="120"/>
      <c r="N204" s="120"/>
      <c r="O204" s="120"/>
      <c r="P204" s="120"/>
      <c r="Q204" s="120"/>
      <c r="R204" s="120"/>
      <c r="S204" s="120"/>
      <c r="T204" s="205">
        <f t="shared" si="18"/>
        <v>0</v>
      </c>
      <c r="U204" s="205">
        <f t="shared" si="19"/>
        <v>0</v>
      </c>
      <c r="V204" s="210"/>
      <c r="W204" s="210"/>
      <c r="X204" s="23" t="str">
        <f>IFERROR(VLOOKUP(AT204,'#Input Lists#'!$L$3:$AH$833,3,FALSE)," ")</f>
        <v xml:space="preserve"> </v>
      </c>
      <c r="Y204" s="23" t="str">
        <f>IFERROR(VLOOKUP(AT204,'#Input Lists#'!$L$3:$AH$833,5,FALSE)," ")</f>
        <v xml:space="preserve"> </v>
      </c>
      <c r="Z204" s="206" t="str">
        <f>IFERROR(VLOOKUP(AT204,'#Input Lists#'!$L$3:$AH$833,9,FALSE)," ")</f>
        <v xml:space="preserve"> </v>
      </c>
      <c r="AA204" s="119" t="s">
        <v>1527</v>
      </c>
      <c r="AB204" s="120"/>
      <c r="AC204" s="123"/>
      <c r="AD204" s="123"/>
      <c r="AE204" s="123"/>
      <c r="AF204" s="123"/>
      <c r="AG204" s="123"/>
      <c r="AH204" s="123"/>
      <c r="AI204" s="123"/>
      <c r="AJ204" s="123"/>
      <c r="AK204" s="123"/>
      <c r="AL204" s="123"/>
      <c r="AM204" s="123"/>
      <c r="AN204" s="123"/>
      <c r="AO204" s="123"/>
      <c r="AP204" s="120"/>
      <c r="AQ204" s="125" t="str">
        <f>IFERROR(VLOOKUP(G204,'#Location List#'!$C$3:$D$150,2,FALSE),"")</f>
        <v/>
      </c>
      <c r="AR204" s="125" t="str">
        <f>IFERROR(VLOOKUP(F204,'#Location List#'!$Q$3:$R$1154,2,FALSE),"")</f>
        <v/>
      </c>
      <c r="AS204" s="125" t="str">
        <f>IFERROR(VLOOKUP(V204,'#Input Lists#'!$B$3:$D$46,3,FALSE),"")</f>
        <v/>
      </c>
      <c r="AT204" s="125" t="str">
        <f>IFERROR(VLOOKUP(CONCATENATE(V204," ",W204),'#Input Lists#'!$K$3:$L$827,2,FALSE),"")</f>
        <v/>
      </c>
      <c r="AU204" s="125">
        <f>IFERROR(VLOOKUP(AA204,'#Input Lists#'!$BU$3:$BV$8,2,FALSE),"")</f>
        <v>1</v>
      </c>
      <c r="AV204" s="118" t="str">
        <f>IFERROR(VLOOKUP(AB204,'#Input Lists#'!$BO$3:$BP$9,2,FALSE),"")</f>
        <v/>
      </c>
      <c r="AW204" s="118">
        <f>IFERROR(VLOOKUP(AC204,'#Input Lists#'!$BL$3:$BM$7,2,FALSE),"")</f>
        <v>1</v>
      </c>
      <c r="AX204" s="52" t="e">
        <f>VLOOKUP(AQ204,'#Location List#'!$D$3:$K$150,4,FALSE)</f>
        <v>#N/A</v>
      </c>
      <c r="AY204" s="273" t="e">
        <f>VLOOKUP(AX204,'#Location List#'!$Z$3:$AA$13,2,FALSE)</f>
        <v>#N/A</v>
      </c>
      <c r="AZ204" s="126" t="e">
        <f>VLOOKUP($AT204,'#Input Lists#'!$L$3:$S$1033,6,FALSE)</f>
        <v>#N/A</v>
      </c>
      <c r="BA204" s="239" t="e">
        <f>VLOOKUP($AT204,'#Input Lists#'!$L$3:$S$833,7,FALSE)</f>
        <v>#N/A</v>
      </c>
      <c r="BB204" s="239" t="e">
        <f>VLOOKUP($AT204,'#Input Lists#'!$L$3:$S$833,8,FALSE)</f>
        <v>#N/A</v>
      </c>
      <c r="BC204" s="91" t="str">
        <f t="shared" si="20"/>
        <v/>
      </c>
      <c r="BD204" s="91" t="str">
        <f t="shared" si="21"/>
        <v/>
      </c>
      <c r="BE204" s="15" t="str">
        <f t="shared" si="22"/>
        <v/>
      </c>
      <c r="BF204" s="92" t="str">
        <f t="shared" si="23"/>
        <v>No Sighting Date</v>
      </c>
    </row>
    <row r="205" spans="1:58" x14ac:dyDescent="0.25">
      <c r="A205" s="118">
        <v>200</v>
      </c>
      <c r="B205" s="119"/>
      <c r="C205" s="120"/>
      <c r="D205" s="121"/>
      <c r="E205" s="121"/>
      <c r="F205" s="236"/>
      <c r="G205" s="122" t="str">
        <f>IFERROR(VLOOKUP(F205,'#Location List#'!$U$3:$V$1154,2,FALSE),"")</f>
        <v/>
      </c>
      <c r="H205" s="120"/>
      <c r="I205" s="120"/>
      <c r="J205" s="120"/>
      <c r="K205" s="120"/>
      <c r="L205" s="120"/>
      <c r="M205" s="120"/>
      <c r="N205" s="120"/>
      <c r="O205" s="120"/>
      <c r="P205" s="120"/>
      <c r="Q205" s="120"/>
      <c r="R205" s="120"/>
      <c r="S205" s="120"/>
      <c r="T205" s="205">
        <f t="shared" si="18"/>
        <v>0</v>
      </c>
      <c r="U205" s="205">
        <f t="shared" si="19"/>
        <v>0</v>
      </c>
      <c r="V205" s="210"/>
      <c r="W205" s="210"/>
      <c r="X205" s="23" t="str">
        <f>IFERROR(VLOOKUP(AT205,'#Input Lists#'!$L$3:$AH$833,3,FALSE)," ")</f>
        <v xml:space="preserve"> </v>
      </c>
      <c r="Y205" s="23" t="str">
        <f>IFERROR(VLOOKUP(AT205,'#Input Lists#'!$L$3:$AH$833,5,FALSE)," ")</f>
        <v xml:space="preserve"> </v>
      </c>
      <c r="Z205" s="206" t="str">
        <f>IFERROR(VLOOKUP(AT205,'#Input Lists#'!$L$3:$AH$833,9,FALSE)," ")</f>
        <v xml:space="preserve"> </v>
      </c>
      <c r="AA205" s="119" t="s">
        <v>1527</v>
      </c>
      <c r="AB205" s="120"/>
      <c r="AC205" s="123"/>
      <c r="AD205" s="123"/>
      <c r="AE205" s="123"/>
      <c r="AF205" s="123"/>
      <c r="AG205" s="123"/>
      <c r="AH205" s="123"/>
      <c r="AI205" s="123"/>
      <c r="AJ205" s="123"/>
      <c r="AK205" s="123"/>
      <c r="AL205" s="123"/>
      <c r="AM205" s="123"/>
      <c r="AN205" s="123"/>
      <c r="AO205" s="123"/>
      <c r="AP205" s="120"/>
      <c r="AQ205" s="125" t="str">
        <f>IFERROR(VLOOKUP(G205,'#Location List#'!$C$3:$D$150,2,FALSE),"")</f>
        <v/>
      </c>
      <c r="AR205" s="125" t="str">
        <f>IFERROR(VLOOKUP(F205,'#Location List#'!$Q$3:$R$1154,2,FALSE),"")</f>
        <v/>
      </c>
      <c r="AS205" s="125" t="str">
        <f>IFERROR(VLOOKUP(V205,'#Input Lists#'!$B$3:$D$46,3,FALSE),"")</f>
        <v/>
      </c>
      <c r="AT205" s="125" t="str">
        <f>IFERROR(VLOOKUP(CONCATENATE(V205," ",W205),'#Input Lists#'!$K$3:$L$827,2,FALSE),"")</f>
        <v/>
      </c>
      <c r="AU205" s="125">
        <f>IFERROR(VLOOKUP(AA205,'#Input Lists#'!$BU$3:$BV$8,2,FALSE),"")</f>
        <v>1</v>
      </c>
      <c r="AV205" s="118" t="str">
        <f>IFERROR(VLOOKUP(AB205,'#Input Lists#'!$BO$3:$BP$9,2,FALSE),"")</f>
        <v/>
      </c>
      <c r="AW205" s="118">
        <f>IFERROR(VLOOKUP(AC205,'#Input Lists#'!$BL$3:$BM$7,2,FALSE),"")</f>
        <v>1</v>
      </c>
      <c r="AX205" s="52" t="e">
        <f>VLOOKUP(AQ205,'#Location List#'!$D$3:$K$150,4,FALSE)</f>
        <v>#N/A</v>
      </c>
      <c r="AY205" s="273" t="e">
        <f>VLOOKUP(AX205,'#Location List#'!$Z$3:$AA$13,2,FALSE)</f>
        <v>#N/A</v>
      </c>
      <c r="AZ205" s="126" t="e">
        <f>VLOOKUP($AT205,'#Input Lists#'!$L$3:$S$1033,6,FALSE)</f>
        <v>#N/A</v>
      </c>
      <c r="BA205" s="239" t="e">
        <f>VLOOKUP($AT205,'#Input Lists#'!$L$3:$S$833,7,FALSE)</f>
        <v>#N/A</v>
      </c>
      <c r="BB205" s="239" t="e">
        <f>VLOOKUP($AT205,'#Input Lists#'!$L$3:$S$833,8,FALSE)</f>
        <v>#N/A</v>
      </c>
      <c r="BC205" s="91" t="str">
        <f t="shared" si="20"/>
        <v/>
      </c>
      <c r="BD205" s="91" t="str">
        <f t="shared" si="21"/>
        <v/>
      </c>
      <c r="BE205" s="15" t="str">
        <f t="shared" si="22"/>
        <v/>
      </c>
      <c r="BF205" s="92" t="str">
        <f t="shared" si="23"/>
        <v>No Sighting Date</v>
      </c>
    </row>
    <row r="206" spans="1:58" x14ac:dyDescent="0.25">
      <c r="A206" s="118">
        <v>201</v>
      </c>
      <c r="B206" s="119"/>
      <c r="C206" s="120"/>
      <c r="D206" s="121"/>
      <c r="E206" s="121"/>
      <c r="F206" s="236"/>
      <c r="G206" s="122" t="str">
        <f>IFERROR(VLOOKUP(F206,'#Location List#'!$U$3:$V$1154,2,FALSE),"")</f>
        <v/>
      </c>
      <c r="H206" s="120"/>
      <c r="I206" s="120"/>
      <c r="J206" s="120"/>
      <c r="K206" s="120"/>
      <c r="L206" s="120"/>
      <c r="M206" s="120"/>
      <c r="N206" s="120"/>
      <c r="O206" s="120"/>
      <c r="P206" s="120"/>
      <c r="Q206" s="120"/>
      <c r="R206" s="120"/>
      <c r="S206" s="120"/>
      <c r="T206" s="205">
        <f t="shared" si="18"/>
        <v>0</v>
      </c>
      <c r="U206" s="205">
        <f t="shared" si="19"/>
        <v>0</v>
      </c>
      <c r="V206" s="210"/>
      <c r="W206" s="210"/>
      <c r="X206" s="23" t="str">
        <f>IFERROR(VLOOKUP(AT206,'#Input Lists#'!$L$3:$AH$833,3,FALSE)," ")</f>
        <v xml:space="preserve"> </v>
      </c>
      <c r="Y206" s="23" t="str">
        <f>IFERROR(VLOOKUP(AT206,'#Input Lists#'!$L$3:$AH$833,5,FALSE)," ")</f>
        <v xml:space="preserve"> </v>
      </c>
      <c r="Z206" s="206" t="str">
        <f>IFERROR(VLOOKUP(AT206,'#Input Lists#'!$L$3:$AH$833,9,FALSE)," ")</f>
        <v xml:space="preserve"> </v>
      </c>
      <c r="AA206" s="119" t="s">
        <v>1527</v>
      </c>
      <c r="AB206" s="120"/>
      <c r="AC206" s="123"/>
      <c r="AD206" s="123"/>
      <c r="AE206" s="123"/>
      <c r="AF206" s="123"/>
      <c r="AG206" s="123"/>
      <c r="AH206" s="123"/>
      <c r="AI206" s="123"/>
      <c r="AJ206" s="123"/>
      <c r="AK206" s="123"/>
      <c r="AL206" s="123"/>
      <c r="AM206" s="123"/>
      <c r="AN206" s="123"/>
      <c r="AO206" s="123"/>
      <c r="AP206" s="120"/>
      <c r="AQ206" s="125" t="str">
        <f>IFERROR(VLOOKUP(G206,'#Location List#'!$C$3:$D$150,2,FALSE),"")</f>
        <v/>
      </c>
      <c r="AR206" s="125" t="str">
        <f>IFERROR(VLOOKUP(F206,'#Location List#'!$Q$3:$R$1154,2,FALSE),"")</f>
        <v/>
      </c>
      <c r="AS206" s="125" t="str">
        <f>IFERROR(VLOOKUP(V206,'#Input Lists#'!$B$3:$D$46,3,FALSE),"")</f>
        <v/>
      </c>
      <c r="AT206" s="125" t="str">
        <f>IFERROR(VLOOKUP(CONCATENATE(V206," ",W206),'#Input Lists#'!$K$3:$L$827,2,FALSE),"")</f>
        <v/>
      </c>
      <c r="AU206" s="125">
        <f>IFERROR(VLOOKUP(AA206,'#Input Lists#'!$BU$3:$BV$8,2,FALSE),"")</f>
        <v>1</v>
      </c>
      <c r="AV206" s="118" t="str">
        <f>IFERROR(VLOOKUP(AB206,'#Input Lists#'!$BO$3:$BP$9,2,FALSE),"")</f>
        <v/>
      </c>
      <c r="AW206" s="118">
        <f>IFERROR(VLOOKUP(AC206,'#Input Lists#'!$BL$3:$BM$7,2,FALSE),"")</f>
        <v>1</v>
      </c>
      <c r="AX206" s="52" t="e">
        <f>VLOOKUP(AQ206,'#Location List#'!$D$3:$K$150,4,FALSE)</f>
        <v>#N/A</v>
      </c>
      <c r="AY206" s="273" t="e">
        <f>VLOOKUP(AX206,'#Location List#'!$Z$3:$AA$13,2,FALSE)</f>
        <v>#N/A</v>
      </c>
      <c r="AZ206" s="126" t="e">
        <f>VLOOKUP($AT206,'#Input Lists#'!$L$3:$S$1033,6,FALSE)</f>
        <v>#N/A</v>
      </c>
      <c r="BA206" s="239" t="e">
        <f>VLOOKUP($AT206,'#Input Lists#'!$L$3:$S$833,7,FALSE)</f>
        <v>#N/A</v>
      </c>
      <c r="BB206" s="239" t="e">
        <f>VLOOKUP($AT206,'#Input Lists#'!$L$3:$S$833,8,FALSE)</f>
        <v>#N/A</v>
      </c>
      <c r="BC206" s="91" t="str">
        <f t="shared" si="20"/>
        <v/>
      </c>
      <c r="BD206" s="91" t="str">
        <f t="shared" si="21"/>
        <v/>
      </c>
      <c r="BE206" s="15" t="str">
        <f t="shared" si="22"/>
        <v/>
      </c>
      <c r="BF206" s="92" t="str">
        <f t="shared" si="23"/>
        <v>No Sighting Date</v>
      </c>
    </row>
    <row r="207" spans="1:58" x14ac:dyDescent="0.25">
      <c r="A207" s="118">
        <v>202</v>
      </c>
      <c r="B207" s="119"/>
      <c r="C207" s="120"/>
      <c r="D207" s="121"/>
      <c r="E207" s="121"/>
      <c r="F207" s="236"/>
      <c r="G207" s="122" t="str">
        <f>IFERROR(VLOOKUP(F207,'#Location List#'!$U$3:$V$1154,2,FALSE),"")</f>
        <v/>
      </c>
      <c r="H207" s="120"/>
      <c r="I207" s="120"/>
      <c r="J207" s="120"/>
      <c r="K207" s="120"/>
      <c r="L207" s="120"/>
      <c r="M207" s="120"/>
      <c r="N207" s="120"/>
      <c r="O207" s="120"/>
      <c r="P207" s="120"/>
      <c r="Q207" s="120"/>
      <c r="R207" s="120"/>
      <c r="S207" s="120"/>
      <c r="T207" s="205">
        <f t="shared" si="18"/>
        <v>0</v>
      </c>
      <c r="U207" s="205">
        <f t="shared" si="19"/>
        <v>0</v>
      </c>
      <c r="V207" s="210"/>
      <c r="W207" s="210"/>
      <c r="X207" s="23" t="str">
        <f>IFERROR(VLOOKUP(AT207,'#Input Lists#'!$L$3:$AH$833,3,FALSE)," ")</f>
        <v xml:space="preserve"> </v>
      </c>
      <c r="Y207" s="23" t="str">
        <f>IFERROR(VLOOKUP(AT207,'#Input Lists#'!$L$3:$AH$833,5,FALSE)," ")</f>
        <v xml:space="preserve"> </v>
      </c>
      <c r="Z207" s="206" t="str">
        <f>IFERROR(VLOOKUP(AT207,'#Input Lists#'!$L$3:$AH$833,9,FALSE)," ")</f>
        <v xml:space="preserve"> </v>
      </c>
      <c r="AA207" s="119" t="s">
        <v>1527</v>
      </c>
      <c r="AB207" s="120"/>
      <c r="AC207" s="123"/>
      <c r="AD207" s="123"/>
      <c r="AE207" s="123"/>
      <c r="AF207" s="123"/>
      <c r="AG207" s="123"/>
      <c r="AH207" s="123"/>
      <c r="AI207" s="123"/>
      <c r="AJ207" s="123"/>
      <c r="AK207" s="123"/>
      <c r="AL207" s="123"/>
      <c r="AM207" s="123"/>
      <c r="AN207" s="123"/>
      <c r="AO207" s="123"/>
      <c r="AP207" s="120"/>
      <c r="AQ207" s="125" t="str">
        <f>IFERROR(VLOOKUP(G207,'#Location List#'!$C$3:$D$150,2,FALSE),"")</f>
        <v/>
      </c>
      <c r="AR207" s="125" t="str">
        <f>IFERROR(VLOOKUP(F207,'#Location List#'!$Q$3:$R$1154,2,FALSE),"")</f>
        <v/>
      </c>
      <c r="AS207" s="125" t="str">
        <f>IFERROR(VLOOKUP(V207,'#Input Lists#'!$B$3:$D$46,3,FALSE),"")</f>
        <v/>
      </c>
      <c r="AT207" s="125" t="str">
        <f>IFERROR(VLOOKUP(CONCATENATE(V207," ",W207),'#Input Lists#'!$K$3:$L$827,2,FALSE),"")</f>
        <v/>
      </c>
      <c r="AU207" s="125">
        <f>IFERROR(VLOOKUP(AA207,'#Input Lists#'!$BU$3:$BV$8,2,FALSE),"")</f>
        <v>1</v>
      </c>
      <c r="AV207" s="118" t="str">
        <f>IFERROR(VLOOKUP(AB207,'#Input Lists#'!$BO$3:$BP$9,2,FALSE),"")</f>
        <v/>
      </c>
      <c r="AW207" s="118">
        <f>IFERROR(VLOOKUP(AC207,'#Input Lists#'!$BL$3:$BM$7,2,FALSE),"")</f>
        <v>1</v>
      </c>
      <c r="AX207" s="52" t="e">
        <f>VLOOKUP(AQ207,'#Location List#'!$D$3:$K$150,4,FALSE)</f>
        <v>#N/A</v>
      </c>
      <c r="AY207" s="273" t="e">
        <f>VLOOKUP(AX207,'#Location List#'!$Z$3:$AA$13,2,FALSE)</f>
        <v>#N/A</v>
      </c>
      <c r="AZ207" s="126" t="e">
        <f>VLOOKUP($AT207,'#Input Lists#'!$L$3:$S$1033,6,FALSE)</f>
        <v>#N/A</v>
      </c>
      <c r="BA207" s="239" t="e">
        <f>VLOOKUP($AT207,'#Input Lists#'!$L$3:$S$833,7,FALSE)</f>
        <v>#N/A</v>
      </c>
      <c r="BB207" s="239" t="e">
        <f>VLOOKUP($AT207,'#Input Lists#'!$L$3:$S$833,8,FALSE)</f>
        <v>#N/A</v>
      </c>
      <c r="BC207" s="91" t="str">
        <f t="shared" si="20"/>
        <v/>
      </c>
      <c r="BD207" s="91" t="str">
        <f t="shared" si="21"/>
        <v/>
      </c>
      <c r="BE207" s="15" t="str">
        <f t="shared" si="22"/>
        <v/>
      </c>
      <c r="BF207" s="92" t="str">
        <f t="shared" si="23"/>
        <v>No Sighting Date</v>
      </c>
    </row>
    <row r="208" spans="1:58" x14ac:dyDescent="0.25">
      <c r="A208" s="118">
        <v>203</v>
      </c>
      <c r="B208" s="119"/>
      <c r="C208" s="120"/>
      <c r="D208" s="121"/>
      <c r="E208" s="121"/>
      <c r="F208" s="236"/>
      <c r="G208" s="122" t="str">
        <f>IFERROR(VLOOKUP(F208,'#Location List#'!$U$3:$V$1154,2,FALSE),"")</f>
        <v/>
      </c>
      <c r="H208" s="120"/>
      <c r="I208" s="120"/>
      <c r="J208" s="120"/>
      <c r="K208" s="120"/>
      <c r="L208" s="120"/>
      <c r="M208" s="120"/>
      <c r="N208" s="120"/>
      <c r="O208" s="120"/>
      <c r="P208" s="120"/>
      <c r="Q208" s="120"/>
      <c r="R208" s="120"/>
      <c r="S208" s="120"/>
      <c r="T208" s="205">
        <f t="shared" si="18"/>
        <v>0</v>
      </c>
      <c r="U208" s="205">
        <f t="shared" si="19"/>
        <v>0</v>
      </c>
      <c r="V208" s="210"/>
      <c r="W208" s="210"/>
      <c r="X208" s="23" t="str">
        <f>IFERROR(VLOOKUP(AT208,'#Input Lists#'!$L$3:$AH$833,3,FALSE)," ")</f>
        <v xml:space="preserve"> </v>
      </c>
      <c r="Y208" s="23" t="str">
        <f>IFERROR(VLOOKUP(AT208,'#Input Lists#'!$L$3:$AH$833,5,FALSE)," ")</f>
        <v xml:space="preserve"> </v>
      </c>
      <c r="Z208" s="206" t="str">
        <f>IFERROR(VLOOKUP(AT208,'#Input Lists#'!$L$3:$AH$833,9,FALSE)," ")</f>
        <v xml:space="preserve"> </v>
      </c>
      <c r="AA208" s="119" t="s">
        <v>1527</v>
      </c>
      <c r="AB208" s="120"/>
      <c r="AC208" s="123"/>
      <c r="AD208" s="123"/>
      <c r="AE208" s="123"/>
      <c r="AF208" s="123"/>
      <c r="AG208" s="123"/>
      <c r="AH208" s="123"/>
      <c r="AI208" s="123"/>
      <c r="AJ208" s="123"/>
      <c r="AK208" s="123"/>
      <c r="AL208" s="123"/>
      <c r="AM208" s="123"/>
      <c r="AN208" s="123"/>
      <c r="AO208" s="123"/>
      <c r="AP208" s="120"/>
      <c r="AQ208" s="125" t="str">
        <f>IFERROR(VLOOKUP(G208,'#Location List#'!$C$3:$D$150,2,FALSE),"")</f>
        <v/>
      </c>
      <c r="AR208" s="125" t="str">
        <f>IFERROR(VLOOKUP(F208,'#Location List#'!$Q$3:$R$1154,2,FALSE),"")</f>
        <v/>
      </c>
      <c r="AS208" s="125" t="str">
        <f>IFERROR(VLOOKUP(V208,'#Input Lists#'!$B$3:$D$46,3,FALSE),"")</f>
        <v/>
      </c>
      <c r="AT208" s="125" t="str">
        <f>IFERROR(VLOOKUP(CONCATENATE(V208," ",W208),'#Input Lists#'!$K$3:$L$827,2,FALSE),"")</f>
        <v/>
      </c>
      <c r="AU208" s="125">
        <f>IFERROR(VLOOKUP(AA208,'#Input Lists#'!$BU$3:$BV$8,2,FALSE),"")</f>
        <v>1</v>
      </c>
      <c r="AV208" s="118" t="str">
        <f>IFERROR(VLOOKUP(AB208,'#Input Lists#'!$BO$3:$BP$9,2,FALSE),"")</f>
        <v/>
      </c>
      <c r="AW208" s="118">
        <f>IFERROR(VLOOKUP(AC208,'#Input Lists#'!$BL$3:$BM$7,2,FALSE),"")</f>
        <v>1</v>
      </c>
      <c r="AX208" s="52" t="e">
        <f>VLOOKUP(AQ208,'#Location List#'!$D$3:$K$150,4,FALSE)</f>
        <v>#N/A</v>
      </c>
      <c r="AY208" s="273" t="e">
        <f>VLOOKUP(AX208,'#Location List#'!$Z$3:$AA$13,2,FALSE)</f>
        <v>#N/A</v>
      </c>
      <c r="AZ208" s="126" t="e">
        <f>VLOOKUP($AT208,'#Input Lists#'!$L$3:$S$1033,6,FALSE)</f>
        <v>#N/A</v>
      </c>
      <c r="BA208" s="239" t="e">
        <f>VLOOKUP($AT208,'#Input Lists#'!$L$3:$S$833,7,FALSE)</f>
        <v>#N/A</v>
      </c>
      <c r="BB208" s="239" t="e">
        <f>VLOOKUP($AT208,'#Input Lists#'!$L$3:$S$833,8,FALSE)</f>
        <v>#N/A</v>
      </c>
      <c r="BC208" s="91" t="str">
        <f t="shared" si="20"/>
        <v/>
      </c>
      <c r="BD208" s="91" t="str">
        <f t="shared" si="21"/>
        <v/>
      </c>
      <c r="BE208" s="15" t="str">
        <f t="shared" si="22"/>
        <v/>
      </c>
      <c r="BF208" s="92" t="str">
        <f t="shared" si="23"/>
        <v>No Sighting Date</v>
      </c>
    </row>
    <row r="209" spans="1:58" x14ac:dyDescent="0.25">
      <c r="A209" s="118">
        <v>204</v>
      </c>
      <c r="B209" s="119"/>
      <c r="C209" s="120"/>
      <c r="D209" s="121"/>
      <c r="E209" s="121"/>
      <c r="F209" s="236"/>
      <c r="G209" s="122" t="str">
        <f>IFERROR(VLOOKUP(F209,'#Location List#'!$U$3:$V$1154,2,FALSE),"")</f>
        <v/>
      </c>
      <c r="H209" s="120"/>
      <c r="I209" s="120"/>
      <c r="J209" s="120"/>
      <c r="K209" s="120"/>
      <c r="L209" s="120"/>
      <c r="M209" s="120"/>
      <c r="N209" s="120"/>
      <c r="O209" s="120"/>
      <c r="P209" s="120"/>
      <c r="Q209" s="120"/>
      <c r="R209" s="120"/>
      <c r="S209" s="120"/>
      <c r="T209" s="205">
        <f t="shared" si="18"/>
        <v>0</v>
      </c>
      <c r="U209" s="205">
        <f t="shared" si="19"/>
        <v>0</v>
      </c>
      <c r="V209" s="210"/>
      <c r="W209" s="210"/>
      <c r="X209" s="23" t="str">
        <f>IFERROR(VLOOKUP(AT209,'#Input Lists#'!$L$3:$AH$833,3,FALSE)," ")</f>
        <v xml:space="preserve"> </v>
      </c>
      <c r="Y209" s="23" t="str">
        <f>IFERROR(VLOOKUP(AT209,'#Input Lists#'!$L$3:$AH$833,5,FALSE)," ")</f>
        <v xml:space="preserve"> </v>
      </c>
      <c r="Z209" s="206" t="str">
        <f>IFERROR(VLOOKUP(AT209,'#Input Lists#'!$L$3:$AH$833,9,FALSE)," ")</f>
        <v xml:space="preserve"> </v>
      </c>
      <c r="AA209" s="119" t="s">
        <v>1527</v>
      </c>
      <c r="AB209" s="120"/>
      <c r="AC209" s="123"/>
      <c r="AD209" s="123"/>
      <c r="AE209" s="123"/>
      <c r="AF209" s="123"/>
      <c r="AG209" s="123"/>
      <c r="AH209" s="123"/>
      <c r="AI209" s="123"/>
      <c r="AJ209" s="123"/>
      <c r="AK209" s="123"/>
      <c r="AL209" s="123"/>
      <c r="AM209" s="123"/>
      <c r="AN209" s="123"/>
      <c r="AO209" s="123"/>
      <c r="AP209" s="120"/>
      <c r="AQ209" s="125" t="str">
        <f>IFERROR(VLOOKUP(G209,'#Location List#'!$C$3:$D$150,2,FALSE),"")</f>
        <v/>
      </c>
      <c r="AR209" s="125" t="str">
        <f>IFERROR(VLOOKUP(F209,'#Location List#'!$Q$3:$R$1154,2,FALSE),"")</f>
        <v/>
      </c>
      <c r="AS209" s="125" t="str">
        <f>IFERROR(VLOOKUP(V209,'#Input Lists#'!$B$3:$D$46,3,FALSE),"")</f>
        <v/>
      </c>
      <c r="AT209" s="125" t="str">
        <f>IFERROR(VLOOKUP(CONCATENATE(V209," ",W209),'#Input Lists#'!$K$3:$L$827,2,FALSE),"")</f>
        <v/>
      </c>
      <c r="AU209" s="125">
        <f>IFERROR(VLOOKUP(AA209,'#Input Lists#'!$BU$3:$BV$8,2,FALSE),"")</f>
        <v>1</v>
      </c>
      <c r="AV209" s="118" t="str">
        <f>IFERROR(VLOOKUP(AB209,'#Input Lists#'!$BO$3:$BP$9,2,FALSE),"")</f>
        <v/>
      </c>
      <c r="AW209" s="118">
        <f>IFERROR(VLOOKUP(AC209,'#Input Lists#'!$BL$3:$BM$7,2,FALSE),"")</f>
        <v>1</v>
      </c>
      <c r="AX209" s="52" t="e">
        <f>VLOOKUP(AQ209,'#Location List#'!$D$3:$K$150,4,FALSE)</f>
        <v>#N/A</v>
      </c>
      <c r="AY209" s="273" t="e">
        <f>VLOOKUP(AX209,'#Location List#'!$Z$3:$AA$13,2,FALSE)</f>
        <v>#N/A</v>
      </c>
      <c r="AZ209" s="126" t="e">
        <f>VLOOKUP($AT209,'#Input Lists#'!$L$3:$S$1033,6,FALSE)</f>
        <v>#N/A</v>
      </c>
      <c r="BA209" s="239" t="e">
        <f>VLOOKUP($AT209,'#Input Lists#'!$L$3:$S$833,7,FALSE)</f>
        <v>#N/A</v>
      </c>
      <c r="BB209" s="239" t="e">
        <f>VLOOKUP($AT209,'#Input Lists#'!$L$3:$S$833,8,FALSE)</f>
        <v>#N/A</v>
      </c>
      <c r="BC209" s="91" t="str">
        <f t="shared" si="20"/>
        <v/>
      </c>
      <c r="BD209" s="91" t="str">
        <f t="shared" si="21"/>
        <v/>
      </c>
      <c r="BE209" s="15" t="str">
        <f t="shared" si="22"/>
        <v/>
      </c>
      <c r="BF209" s="92" t="str">
        <f t="shared" si="23"/>
        <v>No Sighting Date</v>
      </c>
    </row>
    <row r="210" spans="1:58" x14ac:dyDescent="0.25">
      <c r="A210" s="118">
        <v>205</v>
      </c>
      <c r="B210" s="119"/>
      <c r="C210" s="120"/>
      <c r="D210" s="121"/>
      <c r="E210" s="121"/>
      <c r="F210" s="236"/>
      <c r="G210" s="122" t="str">
        <f>IFERROR(VLOOKUP(F210,'#Location List#'!$U$3:$V$1154,2,FALSE),"")</f>
        <v/>
      </c>
      <c r="H210" s="120"/>
      <c r="I210" s="120"/>
      <c r="J210" s="120"/>
      <c r="K210" s="120"/>
      <c r="L210" s="120"/>
      <c r="M210" s="120"/>
      <c r="N210" s="120"/>
      <c r="O210" s="120"/>
      <c r="P210" s="120"/>
      <c r="Q210" s="120"/>
      <c r="R210" s="120"/>
      <c r="S210" s="120"/>
      <c r="T210" s="205">
        <f t="shared" si="18"/>
        <v>0</v>
      </c>
      <c r="U210" s="205">
        <f t="shared" si="19"/>
        <v>0</v>
      </c>
      <c r="V210" s="210"/>
      <c r="W210" s="210"/>
      <c r="X210" s="23" t="str">
        <f>IFERROR(VLOOKUP(AT210,'#Input Lists#'!$L$3:$AH$833,3,FALSE)," ")</f>
        <v xml:space="preserve"> </v>
      </c>
      <c r="Y210" s="23" t="str">
        <f>IFERROR(VLOOKUP(AT210,'#Input Lists#'!$L$3:$AH$833,5,FALSE)," ")</f>
        <v xml:space="preserve"> </v>
      </c>
      <c r="Z210" s="206" t="str">
        <f>IFERROR(VLOOKUP(AT210,'#Input Lists#'!$L$3:$AH$833,9,FALSE)," ")</f>
        <v xml:space="preserve"> </v>
      </c>
      <c r="AA210" s="119" t="s">
        <v>1527</v>
      </c>
      <c r="AB210" s="120"/>
      <c r="AC210" s="123"/>
      <c r="AD210" s="123"/>
      <c r="AE210" s="123"/>
      <c r="AF210" s="123"/>
      <c r="AG210" s="123"/>
      <c r="AH210" s="123"/>
      <c r="AI210" s="123"/>
      <c r="AJ210" s="123"/>
      <c r="AK210" s="123"/>
      <c r="AL210" s="123"/>
      <c r="AM210" s="123"/>
      <c r="AN210" s="123"/>
      <c r="AO210" s="123"/>
      <c r="AP210" s="120"/>
      <c r="AQ210" s="125" t="str">
        <f>IFERROR(VLOOKUP(G210,'#Location List#'!$C$3:$D$150,2,FALSE),"")</f>
        <v/>
      </c>
      <c r="AR210" s="125" t="str">
        <f>IFERROR(VLOOKUP(F210,'#Location List#'!$Q$3:$R$1154,2,FALSE),"")</f>
        <v/>
      </c>
      <c r="AS210" s="125" t="str">
        <f>IFERROR(VLOOKUP(V210,'#Input Lists#'!$B$3:$D$46,3,FALSE),"")</f>
        <v/>
      </c>
      <c r="AT210" s="125" t="str">
        <f>IFERROR(VLOOKUP(CONCATENATE(V210," ",W210),'#Input Lists#'!$K$3:$L$827,2,FALSE),"")</f>
        <v/>
      </c>
      <c r="AU210" s="125">
        <f>IFERROR(VLOOKUP(AA210,'#Input Lists#'!$BU$3:$BV$8,2,FALSE),"")</f>
        <v>1</v>
      </c>
      <c r="AV210" s="118" t="str">
        <f>IFERROR(VLOOKUP(AB210,'#Input Lists#'!$BO$3:$BP$9,2,FALSE),"")</f>
        <v/>
      </c>
      <c r="AW210" s="118">
        <f>IFERROR(VLOOKUP(AC210,'#Input Lists#'!$BL$3:$BM$7,2,FALSE),"")</f>
        <v>1</v>
      </c>
      <c r="AX210" s="52" t="e">
        <f>VLOOKUP(AQ210,'#Location List#'!$D$3:$K$150,4,FALSE)</f>
        <v>#N/A</v>
      </c>
      <c r="AY210" s="273" t="e">
        <f>VLOOKUP(AX210,'#Location List#'!$Z$3:$AA$13,2,FALSE)</f>
        <v>#N/A</v>
      </c>
      <c r="AZ210" s="126" t="e">
        <f>VLOOKUP($AT210,'#Input Lists#'!$L$3:$S$1033,6,FALSE)</f>
        <v>#N/A</v>
      </c>
      <c r="BA210" s="239" t="e">
        <f>VLOOKUP($AT210,'#Input Lists#'!$L$3:$S$833,7,FALSE)</f>
        <v>#N/A</v>
      </c>
      <c r="BB210" s="239" t="e">
        <f>VLOOKUP($AT210,'#Input Lists#'!$L$3:$S$833,8,FALSE)</f>
        <v>#N/A</v>
      </c>
      <c r="BC210" s="91" t="str">
        <f t="shared" si="20"/>
        <v/>
      </c>
      <c r="BD210" s="91" t="str">
        <f t="shared" si="21"/>
        <v/>
      </c>
      <c r="BE210" s="15" t="str">
        <f t="shared" si="22"/>
        <v/>
      </c>
      <c r="BF210" s="92" t="str">
        <f t="shared" si="23"/>
        <v>No Sighting Date</v>
      </c>
    </row>
    <row r="211" spans="1:58" x14ac:dyDescent="0.25">
      <c r="A211" s="118">
        <v>206</v>
      </c>
      <c r="B211" s="119"/>
      <c r="C211" s="120"/>
      <c r="D211" s="121"/>
      <c r="E211" s="121"/>
      <c r="F211" s="236"/>
      <c r="G211" s="122" t="str">
        <f>IFERROR(VLOOKUP(F211,'#Location List#'!$U$3:$V$1154,2,FALSE),"")</f>
        <v/>
      </c>
      <c r="H211" s="120"/>
      <c r="I211" s="120"/>
      <c r="J211" s="120"/>
      <c r="K211" s="120"/>
      <c r="L211" s="120"/>
      <c r="M211" s="120"/>
      <c r="N211" s="120"/>
      <c r="O211" s="120"/>
      <c r="P211" s="120"/>
      <c r="Q211" s="120"/>
      <c r="R211" s="120"/>
      <c r="S211" s="120"/>
      <c r="T211" s="205">
        <f t="shared" si="18"/>
        <v>0</v>
      </c>
      <c r="U211" s="205">
        <f t="shared" si="19"/>
        <v>0</v>
      </c>
      <c r="V211" s="210"/>
      <c r="W211" s="210"/>
      <c r="X211" s="23" t="str">
        <f>IFERROR(VLOOKUP(AT211,'#Input Lists#'!$L$3:$AH$833,3,FALSE)," ")</f>
        <v xml:space="preserve"> </v>
      </c>
      <c r="Y211" s="23" t="str">
        <f>IFERROR(VLOOKUP(AT211,'#Input Lists#'!$L$3:$AH$833,5,FALSE)," ")</f>
        <v xml:space="preserve"> </v>
      </c>
      <c r="Z211" s="206" t="str">
        <f>IFERROR(VLOOKUP(AT211,'#Input Lists#'!$L$3:$AH$833,9,FALSE)," ")</f>
        <v xml:space="preserve"> </v>
      </c>
      <c r="AA211" s="119" t="s">
        <v>1527</v>
      </c>
      <c r="AB211" s="120"/>
      <c r="AC211" s="123"/>
      <c r="AD211" s="123"/>
      <c r="AE211" s="123"/>
      <c r="AF211" s="123"/>
      <c r="AG211" s="123"/>
      <c r="AH211" s="123"/>
      <c r="AI211" s="123"/>
      <c r="AJ211" s="123"/>
      <c r="AK211" s="123"/>
      <c r="AL211" s="123"/>
      <c r="AM211" s="123"/>
      <c r="AN211" s="123"/>
      <c r="AO211" s="123"/>
      <c r="AP211" s="120"/>
      <c r="AQ211" s="125" t="str">
        <f>IFERROR(VLOOKUP(G211,'#Location List#'!$C$3:$D$150,2,FALSE),"")</f>
        <v/>
      </c>
      <c r="AR211" s="125" t="str">
        <f>IFERROR(VLOOKUP(F211,'#Location List#'!$Q$3:$R$1154,2,FALSE),"")</f>
        <v/>
      </c>
      <c r="AS211" s="125" t="str">
        <f>IFERROR(VLOOKUP(V211,'#Input Lists#'!$B$3:$D$46,3,FALSE),"")</f>
        <v/>
      </c>
      <c r="AT211" s="125" t="str">
        <f>IFERROR(VLOOKUP(CONCATENATE(V211," ",W211),'#Input Lists#'!$K$3:$L$827,2,FALSE),"")</f>
        <v/>
      </c>
      <c r="AU211" s="125">
        <f>IFERROR(VLOOKUP(AA211,'#Input Lists#'!$BU$3:$BV$8,2,FALSE),"")</f>
        <v>1</v>
      </c>
      <c r="AV211" s="118" t="str">
        <f>IFERROR(VLOOKUP(AB211,'#Input Lists#'!$BO$3:$BP$9,2,FALSE),"")</f>
        <v/>
      </c>
      <c r="AW211" s="118">
        <f>IFERROR(VLOOKUP(AC211,'#Input Lists#'!$BL$3:$BM$7,2,FALSE),"")</f>
        <v>1</v>
      </c>
      <c r="AX211" s="52" t="e">
        <f>VLOOKUP(AQ211,'#Location List#'!$D$3:$K$150,4,FALSE)</f>
        <v>#N/A</v>
      </c>
      <c r="AY211" s="273" t="e">
        <f>VLOOKUP(AX211,'#Location List#'!$Z$3:$AA$13,2,FALSE)</f>
        <v>#N/A</v>
      </c>
      <c r="AZ211" s="126" t="e">
        <f>VLOOKUP($AT211,'#Input Lists#'!$L$3:$S$1033,6,FALSE)</f>
        <v>#N/A</v>
      </c>
      <c r="BA211" s="239" t="e">
        <f>VLOOKUP($AT211,'#Input Lists#'!$L$3:$S$833,7,FALSE)</f>
        <v>#N/A</v>
      </c>
      <c r="BB211" s="239" t="e">
        <f>VLOOKUP($AT211,'#Input Lists#'!$L$3:$S$833,8,FALSE)</f>
        <v>#N/A</v>
      </c>
      <c r="BC211" s="91" t="str">
        <f t="shared" si="20"/>
        <v/>
      </c>
      <c r="BD211" s="91" t="str">
        <f t="shared" si="21"/>
        <v/>
      </c>
      <c r="BE211" s="15" t="str">
        <f t="shared" si="22"/>
        <v/>
      </c>
      <c r="BF211" s="92" t="str">
        <f t="shared" si="23"/>
        <v>No Sighting Date</v>
      </c>
    </row>
    <row r="212" spans="1:58" x14ac:dyDescent="0.25">
      <c r="A212" s="118">
        <v>207</v>
      </c>
      <c r="B212" s="119"/>
      <c r="C212" s="120"/>
      <c r="D212" s="121"/>
      <c r="E212" s="121"/>
      <c r="F212" s="236"/>
      <c r="G212" s="122" t="str">
        <f>IFERROR(VLOOKUP(F212,'#Location List#'!$U$3:$V$1154,2,FALSE),"")</f>
        <v/>
      </c>
      <c r="H212" s="120"/>
      <c r="I212" s="120"/>
      <c r="J212" s="120"/>
      <c r="K212" s="120"/>
      <c r="L212" s="120"/>
      <c r="M212" s="120"/>
      <c r="N212" s="120"/>
      <c r="O212" s="120"/>
      <c r="P212" s="120"/>
      <c r="Q212" s="120"/>
      <c r="R212" s="120"/>
      <c r="S212" s="120"/>
      <c r="T212" s="205">
        <f t="shared" ref="T212:T275" si="24">N212-O212/60-P212/60/60</f>
        <v>0</v>
      </c>
      <c r="U212" s="205">
        <f t="shared" ref="U212:U275" si="25">Q212+R212/60+S212/60/60</f>
        <v>0</v>
      </c>
      <c r="V212" s="210"/>
      <c r="W212" s="210"/>
      <c r="X212" s="23" t="str">
        <f>IFERROR(VLOOKUP(AT212,'#Input Lists#'!$L$3:$AH$833,3,FALSE)," ")</f>
        <v xml:space="preserve"> </v>
      </c>
      <c r="Y212" s="23" t="str">
        <f>IFERROR(VLOOKUP(AT212,'#Input Lists#'!$L$3:$AH$833,5,FALSE)," ")</f>
        <v xml:space="preserve"> </v>
      </c>
      <c r="Z212" s="206" t="str">
        <f>IFERROR(VLOOKUP(AT212,'#Input Lists#'!$L$3:$AH$833,9,FALSE)," ")</f>
        <v xml:space="preserve"> </v>
      </c>
      <c r="AA212" s="119" t="s">
        <v>1527</v>
      </c>
      <c r="AB212" s="120"/>
      <c r="AC212" s="123"/>
      <c r="AD212" s="123"/>
      <c r="AE212" s="123"/>
      <c r="AF212" s="123"/>
      <c r="AG212" s="123"/>
      <c r="AH212" s="123"/>
      <c r="AI212" s="123"/>
      <c r="AJ212" s="123"/>
      <c r="AK212" s="123"/>
      <c r="AL212" s="123"/>
      <c r="AM212" s="123"/>
      <c r="AN212" s="123"/>
      <c r="AO212" s="123"/>
      <c r="AP212" s="120"/>
      <c r="AQ212" s="125" t="str">
        <f>IFERROR(VLOOKUP(G212,'#Location List#'!$C$3:$D$150,2,FALSE),"")</f>
        <v/>
      </c>
      <c r="AR212" s="125" t="str">
        <f>IFERROR(VLOOKUP(F212,'#Location List#'!$Q$3:$R$1154,2,FALSE),"")</f>
        <v/>
      </c>
      <c r="AS212" s="125" t="str">
        <f>IFERROR(VLOOKUP(V212,'#Input Lists#'!$B$3:$D$46,3,FALSE),"")</f>
        <v/>
      </c>
      <c r="AT212" s="125" t="str">
        <f>IFERROR(VLOOKUP(CONCATENATE(V212," ",W212),'#Input Lists#'!$K$3:$L$827,2,FALSE),"")</f>
        <v/>
      </c>
      <c r="AU212" s="125">
        <f>IFERROR(VLOOKUP(AA212,'#Input Lists#'!$BU$3:$BV$8,2,FALSE),"")</f>
        <v>1</v>
      </c>
      <c r="AV212" s="118" t="str">
        <f>IFERROR(VLOOKUP(AB212,'#Input Lists#'!$BO$3:$BP$9,2,FALSE),"")</f>
        <v/>
      </c>
      <c r="AW212" s="118">
        <f>IFERROR(VLOOKUP(AC212,'#Input Lists#'!$BL$3:$BM$7,2,FALSE),"")</f>
        <v>1</v>
      </c>
      <c r="AX212" s="52" t="e">
        <f>VLOOKUP(AQ212,'#Location List#'!$D$3:$K$150,4,FALSE)</f>
        <v>#N/A</v>
      </c>
      <c r="AY212" s="273" t="e">
        <f>VLOOKUP(AX212,'#Location List#'!$Z$3:$AA$13,2,FALSE)</f>
        <v>#N/A</v>
      </c>
      <c r="AZ212" s="126" t="e">
        <f>VLOOKUP($AT212,'#Input Lists#'!$L$3:$S$1033,6,FALSE)</f>
        <v>#N/A</v>
      </c>
      <c r="BA212" s="239" t="e">
        <f>VLOOKUP($AT212,'#Input Lists#'!$L$3:$S$833,7,FALSE)</f>
        <v>#N/A</v>
      </c>
      <c r="BB212" s="239" t="e">
        <f>VLOOKUP($AT212,'#Input Lists#'!$L$3:$S$833,8,FALSE)</f>
        <v>#N/A</v>
      </c>
      <c r="BC212" s="91" t="str">
        <f t="shared" ref="BC212:BC275" si="26">IFERROR(WEEKNUM(BA212,2),"")</f>
        <v/>
      </c>
      <c r="BD212" s="91" t="str">
        <f t="shared" ref="BD212:BD275" si="27">IFERROR(IF(WEEKNUM(BB212)&lt;WEEKNUM(BA212),WEEKNUM(BB212)+52,WEEKNUM(BB212)),"")</f>
        <v/>
      </c>
      <c r="BE212" s="15" t="str">
        <f t="shared" ref="BE212:BE275" si="28">IF(E212="","",IF(WEEKNUM(E212)&lt;9,WEEKNUM(E212)+52, WEEKNUM(E212)))</f>
        <v/>
      </c>
      <c r="BF212" s="92" t="str">
        <f t="shared" ref="BF212:BF275" si="29">IF(E212="", "No Sighting Date", IF(BC212&gt;=BD212," ",IF(BE212&gt;=BC212,IF(BE212&lt;=BD212,"IN RANGE",BE212-BD212),BE212-BC212)))</f>
        <v>No Sighting Date</v>
      </c>
    </row>
    <row r="213" spans="1:58" x14ac:dyDescent="0.25">
      <c r="A213" s="118">
        <v>208</v>
      </c>
      <c r="B213" s="119"/>
      <c r="C213" s="120"/>
      <c r="D213" s="121"/>
      <c r="E213" s="121"/>
      <c r="F213" s="236"/>
      <c r="G213" s="122" t="str">
        <f>IFERROR(VLOOKUP(F213,'#Location List#'!$U$3:$V$1154,2,FALSE),"")</f>
        <v/>
      </c>
      <c r="H213" s="120"/>
      <c r="I213" s="120"/>
      <c r="J213" s="120"/>
      <c r="K213" s="120"/>
      <c r="L213" s="120"/>
      <c r="M213" s="120"/>
      <c r="N213" s="120"/>
      <c r="O213" s="120"/>
      <c r="P213" s="120"/>
      <c r="Q213" s="120"/>
      <c r="R213" s="120"/>
      <c r="S213" s="120"/>
      <c r="T213" s="205">
        <f t="shared" si="24"/>
        <v>0</v>
      </c>
      <c r="U213" s="205">
        <f t="shared" si="25"/>
        <v>0</v>
      </c>
      <c r="V213" s="210"/>
      <c r="W213" s="210"/>
      <c r="X213" s="23" t="str">
        <f>IFERROR(VLOOKUP(AT213,'#Input Lists#'!$L$3:$AH$833,3,FALSE)," ")</f>
        <v xml:space="preserve"> </v>
      </c>
      <c r="Y213" s="23" t="str">
        <f>IFERROR(VLOOKUP(AT213,'#Input Lists#'!$L$3:$AH$833,5,FALSE)," ")</f>
        <v xml:space="preserve"> </v>
      </c>
      <c r="Z213" s="206" t="str">
        <f>IFERROR(VLOOKUP(AT213,'#Input Lists#'!$L$3:$AH$833,9,FALSE)," ")</f>
        <v xml:space="preserve"> </v>
      </c>
      <c r="AA213" s="119" t="s">
        <v>1527</v>
      </c>
      <c r="AB213" s="120"/>
      <c r="AC213" s="123"/>
      <c r="AD213" s="123"/>
      <c r="AE213" s="123"/>
      <c r="AF213" s="123"/>
      <c r="AG213" s="123"/>
      <c r="AH213" s="123"/>
      <c r="AI213" s="123"/>
      <c r="AJ213" s="123"/>
      <c r="AK213" s="123"/>
      <c r="AL213" s="123"/>
      <c r="AM213" s="123"/>
      <c r="AN213" s="123"/>
      <c r="AO213" s="123"/>
      <c r="AP213" s="120"/>
      <c r="AQ213" s="125" t="str">
        <f>IFERROR(VLOOKUP(G213,'#Location List#'!$C$3:$D$150,2,FALSE),"")</f>
        <v/>
      </c>
      <c r="AR213" s="125" t="str">
        <f>IFERROR(VLOOKUP(F213,'#Location List#'!$Q$3:$R$1154,2,FALSE),"")</f>
        <v/>
      </c>
      <c r="AS213" s="125" t="str">
        <f>IFERROR(VLOOKUP(V213,'#Input Lists#'!$B$3:$D$46,3,FALSE),"")</f>
        <v/>
      </c>
      <c r="AT213" s="125" t="str">
        <f>IFERROR(VLOOKUP(CONCATENATE(V213," ",W213),'#Input Lists#'!$K$3:$L$827,2,FALSE),"")</f>
        <v/>
      </c>
      <c r="AU213" s="125">
        <f>IFERROR(VLOOKUP(AA213,'#Input Lists#'!$BU$3:$BV$8,2,FALSE),"")</f>
        <v>1</v>
      </c>
      <c r="AV213" s="118" t="str">
        <f>IFERROR(VLOOKUP(AB213,'#Input Lists#'!$BO$3:$BP$9,2,FALSE),"")</f>
        <v/>
      </c>
      <c r="AW213" s="118">
        <f>IFERROR(VLOOKUP(AC213,'#Input Lists#'!$BL$3:$BM$7,2,FALSE),"")</f>
        <v>1</v>
      </c>
      <c r="AX213" s="52" t="e">
        <f>VLOOKUP(AQ213,'#Location List#'!$D$3:$K$150,4,FALSE)</f>
        <v>#N/A</v>
      </c>
      <c r="AY213" s="273" t="e">
        <f>VLOOKUP(AX213,'#Location List#'!$Z$3:$AA$13,2,FALSE)</f>
        <v>#N/A</v>
      </c>
      <c r="AZ213" s="126" t="e">
        <f>VLOOKUP($AT213,'#Input Lists#'!$L$3:$S$1033,6,FALSE)</f>
        <v>#N/A</v>
      </c>
      <c r="BA213" s="239" t="e">
        <f>VLOOKUP($AT213,'#Input Lists#'!$L$3:$S$833,7,FALSE)</f>
        <v>#N/A</v>
      </c>
      <c r="BB213" s="239" t="e">
        <f>VLOOKUP($AT213,'#Input Lists#'!$L$3:$S$833,8,FALSE)</f>
        <v>#N/A</v>
      </c>
      <c r="BC213" s="91" t="str">
        <f t="shared" si="26"/>
        <v/>
      </c>
      <c r="BD213" s="91" t="str">
        <f t="shared" si="27"/>
        <v/>
      </c>
      <c r="BE213" s="15" t="str">
        <f t="shared" si="28"/>
        <v/>
      </c>
      <c r="BF213" s="92" t="str">
        <f t="shared" si="29"/>
        <v>No Sighting Date</v>
      </c>
    </row>
    <row r="214" spans="1:58" x14ac:dyDescent="0.25">
      <c r="A214" s="118">
        <v>209</v>
      </c>
      <c r="B214" s="119"/>
      <c r="C214" s="120"/>
      <c r="D214" s="121"/>
      <c r="E214" s="121"/>
      <c r="F214" s="236"/>
      <c r="G214" s="122" t="str">
        <f>IFERROR(VLOOKUP(F214,'#Location List#'!$U$3:$V$1154,2,FALSE),"")</f>
        <v/>
      </c>
      <c r="H214" s="120"/>
      <c r="I214" s="120"/>
      <c r="J214" s="120"/>
      <c r="K214" s="120"/>
      <c r="L214" s="120"/>
      <c r="M214" s="120"/>
      <c r="N214" s="120"/>
      <c r="O214" s="120"/>
      <c r="P214" s="120"/>
      <c r="Q214" s="120"/>
      <c r="R214" s="120"/>
      <c r="S214" s="120"/>
      <c r="T214" s="205">
        <f t="shared" si="24"/>
        <v>0</v>
      </c>
      <c r="U214" s="205">
        <f t="shared" si="25"/>
        <v>0</v>
      </c>
      <c r="V214" s="210"/>
      <c r="W214" s="210"/>
      <c r="X214" s="23" t="str">
        <f>IFERROR(VLOOKUP(AT214,'#Input Lists#'!$L$3:$AH$833,3,FALSE)," ")</f>
        <v xml:space="preserve"> </v>
      </c>
      <c r="Y214" s="23" t="str">
        <f>IFERROR(VLOOKUP(AT214,'#Input Lists#'!$L$3:$AH$833,5,FALSE)," ")</f>
        <v xml:space="preserve"> </v>
      </c>
      <c r="Z214" s="206" t="str">
        <f>IFERROR(VLOOKUP(AT214,'#Input Lists#'!$L$3:$AH$833,9,FALSE)," ")</f>
        <v xml:space="preserve"> </v>
      </c>
      <c r="AA214" s="119" t="s">
        <v>1527</v>
      </c>
      <c r="AB214" s="120"/>
      <c r="AC214" s="123"/>
      <c r="AD214" s="123"/>
      <c r="AE214" s="123"/>
      <c r="AF214" s="123"/>
      <c r="AG214" s="123"/>
      <c r="AH214" s="123"/>
      <c r="AI214" s="123"/>
      <c r="AJ214" s="123"/>
      <c r="AK214" s="123"/>
      <c r="AL214" s="123"/>
      <c r="AM214" s="123"/>
      <c r="AN214" s="123"/>
      <c r="AO214" s="123"/>
      <c r="AP214" s="120"/>
      <c r="AQ214" s="125" t="str">
        <f>IFERROR(VLOOKUP(G214,'#Location List#'!$C$3:$D$150,2,FALSE),"")</f>
        <v/>
      </c>
      <c r="AR214" s="125" t="str">
        <f>IFERROR(VLOOKUP(F214,'#Location List#'!$Q$3:$R$1154,2,FALSE),"")</f>
        <v/>
      </c>
      <c r="AS214" s="125" t="str">
        <f>IFERROR(VLOOKUP(V214,'#Input Lists#'!$B$3:$D$46,3,FALSE),"")</f>
        <v/>
      </c>
      <c r="AT214" s="125" t="str">
        <f>IFERROR(VLOOKUP(CONCATENATE(V214," ",W214),'#Input Lists#'!$K$3:$L$827,2,FALSE),"")</f>
        <v/>
      </c>
      <c r="AU214" s="125">
        <f>IFERROR(VLOOKUP(AA214,'#Input Lists#'!$BU$3:$BV$8,2,FALSE),"")</f>
        <v>1</v>
      </c>
      <c r="AV214" s="118" t="str">
        <f>IFERROR(VLOOKUP(AB214,'#Input Lists#'!$BO$3:$BP$9,2,FALSE),"")</f>
        <v/>
      </c>
      <c r="AW214" s="118">
        <f>IFERROR(VLOOKUP(AC214,'#Input Lists#'!$BL$3:$BM$7,2,FALSE),"")</f>
        <v>1</v>
      </c>
      <c r="AX214" s="52" t="e">
        <f>VLOOKUP(AQ214,'#Location List#'!$D$3:$K$150,4,FALSE)</f>
        <v>#N/A</v>
      </c>
      <c r="AY214" s="273" t="e">
        <f>VLOOKUP(AX214,'#Location List#'!$Z$3:$AA$13,2,FALSE)</f>
        <v>#N/A</v>
      </c>
      <c r="AZ214" s="126" t="e">
        <f>VLOOKUP($AT214,'#Input Lists#'!$L$3:$S$1033,6,FALSE)</f>
        <v>#N/A</v>
      </c>
      <c r="BA214" s="239" t="e">
        <f>VLOOKUP($AT214,'#Input Lists#'!$L$3:$S$833,7,FALSE)</f>
        <v>#N/A</v>
      </c>
      <c r="BB214" s="239" t="e">
        <f>VLOOKUP($AT214,'#Input Lists#'!$L$3:$S$833,8,FALSE)</f>
        <v>#N/A</v>
      </c>
      <c r="BC214" s="91" t="str">
        <f t="shared" si="26"/>
        <v/>
      </c>
      <c r="BD214" s="91" t="str">
        <f t="shared" si="27"/>
        <v/>
      </c>
      <c r="BE214" s="15" t="str">
        <f t="shared" si="28"/>
        <v/>
      </c>
      <c r="BF214" s="92" t="str">
        <f t="shared" si="29"/>
        <v>No Sighting Date</v>
      </c>
    </row>
    <row r="215" spans="1:58" x14ac:dyDescent="0.25">
      <c r="A215" s="118">
        <v>210</v>
      </c>
      <c r="B215" s="119"/>
      <c r="C215" s="120"/>
      <c r="D215" s="121"/>
      <c r="E215" s="121"/>
      <c r="F215" s="236"/>
      <c r="G215" s="122" t="str">
        <f>IFERROR(VLOOKUP(F215,'#Location List#'!$U$3:$V$1154,2,FALSE),"")</f>
        <v/>
      </c>
      <c r="H215" s="120"/>
      <c r="I215" s="120"/>
      <c r="J215" s="120"/>
      <c r="K215" s="120"/>
      <c r="L215" s="120"/>
      <c r="M215" s="120"/>
      <c r="N215" s="120"/>
      <c r="O215" s="120"/>
      <c r="P215" s="120"/>
      <c r="Q215" s="120"/>
      <c r="R215" s="120"/>
      <c r="S215" s="120"/>
      <c r="T215" s="205">
        <f t="shared" si="24"/>
        <v>0</v>
      </c>
      <c r="U215" s="205">
        <f t="shared" si="25"/>
        <v>0</v>
      </c>
      <c r="V215" s="210"/>
      <c r="W215" s="210"/>
      <c r="X215" s="23" t="str">
        <f>IFERROR(VLOOKUP(AT215,'#Input Lists#'!$L$3:$AH$833,3,FALSE)," ")</f>
        <v xml:space="preserve"> </v>
      </c>
      <c r="Y215" s="23" t="str">
        <f>IFERROR(VLOOKUP(AT215,'#Input Lists#'!$L$3:$AH$833,5,FALSE)," ")</f>
        <v xml:space="preserve"> </v>
      </c>
      <c r="Z215" s="206" t="str">
        <f>IFERROR(VLOOKUP(AT215,'#Input Lists#'!$L$3:$AH$833,9,FALSE)," ")</f>
        <v xml:space="preserve"> </v>
      </c>
      <c r="AA215" s="119" t="s">
        <v>1527</v>
      </c>
      <c r="AB215" s="120"/>
      <c r="AC215" s="123"/>
      <c r="AD215" s="123"/>
      <c r="AE215" s="123"/>
      <c r="AF215" s="123"/>
      <c r="AG215" s="123"/>
      <c r="AH215" s="123"/>
      <c r="AI215" s="123"/>
      <c r="AJ215" s="123"/>
      <c r="AK215" s="123"/>
      <c r="AL215" s="123"/>
      <c r="AM215" s="123"/>
      <c r="AN215" s="123"/>
      <c r="AO215" s="123"/>
      <c r="AP215" s="120"/>
      <c r="AQ215" s="125" t="str">
        <f>IFERROR(VLOOKUP(G215,'#Location List#'!$C$3:$D$150,2,FALSE),"")</f>
        <v/>
      </c>
      <c r="AR215" s="125" t="str">
        <f>IFERROR(VLOOKUP(F215,'#Location List#'!$Q$3:$R$1154,2,FALSE),"")</f>
        <v/>
      </c>
      <c r="AS215" s="125" t="str">
        <f>IFERROR(VLOOKUP(V215,'#Input Lists#'!$B$3:$D$46,3,FALSE),"")</f>
        <v/>
      </c>
      <c r="AT215" s="125" t="str">
        <f>IFERROR(VLOOKUP(CONCATENATE(V215," ",W215),'#Input Lists#'!$K$3:$L$827,2,FALSE),"")</f>
        <v/>
      </c>
      <c r="AU215" s="125">
        <f>IFERROR(VLOOKUP(AA215,'#Input Lists#'!$BU$3:$BV$8,2,FALSE),"")</f>
        <v>1</v>
      </c>
      <c r="AV215" s="118" t="str">
        <f>IFERROR(VLOOKUP(AB215,'#Input Lists#'!$BO$3:$BP$9,2,FALSE),"")</f>
        <v/>
      </c>
      <c r="AW215" s="118">
        <f>IFERROR(VLOOKUP(AC215,'#Input Lists#'!$BL$3:$BM$7,2,FALSE),"")</f>
        <v>1</v>
      </c>
      <c r="AX215" s="52" t="e">
        <f>VLOOKUP(AQ215,'#Location List#'!$D$3:$K$150,4,FALSE)</f>
        <v>#N/A</v>
      </c>
      <c r="AY215" s="273" t="e">
        <f>VLOOKUP(AX215,'#Location List#'!$Z$3:$AA$13,2,FALSE)</f>
        <v>#N/A</v>
      </c>
      <c r="AZ215" s="126" t="e">
        <f>VLOOKUP($AT215,'#Input Lists#'!$L$3:$S$1033,6,FALSE)</f>
        <v>#N/A</v>
      </c>
      <c r="BA215" s="239" t="e">
        <f>VLOOKUP($AT215,'#Input Lists#'!$L$3:$S$833,7,FALSE)</f>
        <v>#N/A</v>
      </c>
      <c r="BB215" s="239" t="e">
        <f>VLOOKUP($AT215,'#Input Lists#'!$L$3:$S$833,8,FALSE)</f>
        <v>#N/A</v>
      </c>
      <c r="BC215" s="91" t="str">
        <f t="shared" si="26"/>
        <v/>
      </c>
      <c r="BD215" s="91" t="str">
        <f t="shared" si="27"/>
        <v/>
      </c>
      <c r="BE215" s="15" t="str">
        <f t="shared" si="28"/>
        <v/>
      </c>
      <c r="BF215" s="92" t="str">
        <f t="shared" si="29"/>
        <v>No Sighting Date</v>
      </c>
    </row>
    <row r="216" spans="1:58" x14ac:dyDescent="0.25">
      <c r="A216" s="118">
        <v>211</v>
      </c>
      <c r="B216" s="119"/>
      <c r="C216" s="120"/>
      <c r="D216" s="121"/>
      <c r="E216" s="121"/>
      <c r="F216" s="236"/>
      <c r="G216" s="122" t="str">
        <f>IFERROR(VLOOKUP(F216,'#Location List#'!$U$3:$V$1154,2,FALSE),"")</f>
        <v/>
      </c>
      <c r="H216" s="120"/>
      <c r="I216" s="120"/>
      <c r="J216" s="120"/>
      <c r="K216" s="120"/>
      <c r="L216" s="120"/>
      <c r="M216" s="120"/>
      <c r="N216" s="120"/>
      <c r="O216" s="120"/>
      <c r="P216" s="120"/>
      <c r="Q216" s="120"/>
      <c r="R216" s="120"/>
      <c r="S216" s="120"/>
      <c r="T216" s="205">
        <f t="shared" si="24"/>
        <v>0</v>
      </c>
      <c r="U216" s="205">
        <f t="shared" si="25"/>
        <v>0</v>
      </c>
      <c r="V216" s="210"/>
      <c r="W216" s="210"/>
      <c r="X216" s="23" t="str">
        <f>IFERROR(VLOOKUP(AT216,'#Input Lists#'!$L$3:$AH$833,3,FALSE)," ")</f>
        <v xml:space="preserve"> </v>
      </c>
      <c r="Y216" s="23" t="str">
        <f>IFERROR(VLOOKUP(AT216,'#Input Lists#'!$L$3:$AH$833,5,FALSE)," ")</f>
        <v xml:space="preserve"> </v>
      </c>
      <c r="Z216" s="206" t="str">
        <f>IFERROR(VLOOKUP(AT216,'#Input Lists#'!$L$3:$AH$833,9,FALSE)," ")</f>
        <v xml:space="preserve"> </v>
      </c>
      <c r="AA216" s="119" t="s">
        <v>1527</v>
      </c>
      <c r="AB216" s="120"/>
      <c r="AC216" s="123"/>
      <c r="AD216" s="123"/>
      <c r="AE216" s="123"/>
      <c r="AF216" s="123"/>
      <c r="AG216" s="123"/>
      <c r="AH216" s="123"/>
      <c r="AI216" s="123"/>
      <c r="AJ216" s="123"/>
      <c r="AK216" s="123"/>
      <c r="AL216" s="123"/>
      <c r="AM216" s="123"/>
      <c r="AN216" s="123"/>
      <c r="AO216" s="123"/>
      <c r="AP216" s="120"/>
      <c r="AQ216" s="125" t="str">
        <f>IFERROR(VLOOKUP(G216,'#Location List#'!$C$3:$D$150,2,FALSE),"")</f>
        <v/>
      </c>
      <c r="AR216" s="125" t="str">
        <f>IFERROR(VLOOKUP(F216,'#Location List#'!$Q$3:$R$1154,2,FALSE),"")</f>
        <v/>
      </c>
      <c r="AS216" s="125" t="str">
        <f>IFERROR(VLOOKUP(V216,'#Input Lists#'!$B$3:$D$46,3,FALSE),"")</f>
        <v/>
      </c>
      <c r="AT216" s="125" t="str">
        <f>IFERROR(VLOOKUP(CONCATENATE(V216," ",W216),'#Input Lists#'!$K$3:$L$827,2,FALSE),"")</f>
        <v/>
      </c>
      <c r="AU216" s="125">
        <f>IFERROR(VLOOKUP(AA216,'#Input Lists#'!$BU$3:$BV$8,2,FALSE),"")</f>
        <v>1</v>
      </c>
      <c r="AV216" s="118" t="str">
        <f>IFERROR(VLOOKUP(AB216,'#Input Lists#'!$BO$3:$BP$9,2,FALSE),"")</f>
        <v/>
      </c>
      <c r="AW216" s="118">
        <f>IFERROR(VLOOKUP(AC216,'#Input Lists#'!$BL$3:$BM$7,2,FALSE),"")</f>
        <v>1</v>
      </c>
      <c r="AX216" s="52" t="e">
        <f>VLOOKUP(AQ216,'#Location List#'!$D$3:$K$150,4,FALSE)</f>
        <v>#N/A</v>
      </c>
      <c r="AY216" s="273" t="e">
        <f>VLOOKUP(AX216,'#Location List#'!$Z$3:$AA$13,2,FALSE)</f>
        <v>#N/A</v>
      </c>
      <c r="AZ216" s="126" t="e">
        <f>VLOOKUP($AT216,'#Input Lists#'!$L$3:$S$1033,6,FALSE)</f>
        <v>#N/A</v>
      </c>
      <c r="BA216" s="239" t="e">
        <f>VLOOKUP($AT216,'#Input Lists#'!$L$3:$S$833,7,FALSE)</f>
        <v>#N/A</v>
      </c>
      <c r="BB216" s="239" t="e">
        <f>VLOOKUP($AT216,'#Input Lists#'!$L$3:$S$833,8,FALSE)</f>
        <v>#N/A</v>
      </c>
      <c r="BC216" s="91" t="str">
        <f t="shared" si="26"/>
        <v/>
      </c>
      <c r="BD216" s="91" t="str">
        <f t="shared" si="27"/>
        <v/>
      </c>
      <c r="BE216" s="15" t="str">
        <f t="shared" si="28"/>
        <v/>
      </c>
      <c r="BF216" s="92" t="str">
        <f t="shared" si="29"/>
        <v>No Sighting Date</v>
      </c>
    </row>
    <row r="217" spans="1:58" x14ac:dyDescent="0.25">
      <c r="A217" s="118">
        <v>212</v>
      </c>
      <c r="B217" s="119"/>
      <c r="C217" s="120"/>
      <c r="D217" s="121"/>
      <c r="E217" s="121"/>
      <c r="F217" s="236"/>
      <c r="G217" s="122" t="str">
        <f>IFERROR(VLOOKUP(F217,'#Location List#'!$U$3:$V$1154,2,FALSE),"")</f>
        <v/>
      </c>
      <c r="H217" s="120"/>
      <c r="I217" s="120"/>
      <c r="J217" s="120"/>
      <c r="K217" s="120"/>
      <c r="L217" s="120"/>
      <c r="M217" s="120"/>
      <c r="N217" s="120"/>
      <c r="O217" s="120"/>
      <c r="P217" s="120"/>
      <c r="Q217" s="120"/>
      <c r="R217" s="120"/>
      <c r="S217" s="120"/>
      <c r="T217" s="205">
        <f t="shared" si="24"/>
        <v>0</v>
      </c>
      <c r="U217" s="205">
        <f t="shared" si="25"/>
        <v>0</v>
      </c>
      <c r="V217" s="210"/>
      <c r="W217" s="210"/>
      <c r="X217" s="23" t="str">
        <f>IFERROR(VLOOKUP(AT217,'#Input Lists#'!$L$3:$AH$833,3,FALSE)," ")</f>
        <v xml:space="preserve"> </v>
      </c>
      <c r="Y217" s="23" t="str">
        <f>IFERROR(VLOOKUP(AT217,'#Input Lists#'!$L$3:$AH$833,5,FALSE)," ")</f>
        <v xml:space="preserve"> </v>
      </c>
      <c r="Z217" s="206" t="str">
        <f>IFERROR(VLOOKUP(AT217,'#Input Lists#'!$L$3:$AH$833,9,FALSE)," ")</f>
        <v xml:space="preserve"> </v>
      </c>
      <c r="AA217" s="119" t="s">
        <v>1527</v>
      </c>
      <c r="AB217" s="120"/>
      <c r="AC217" s="123"/>
      <c r="AD217" s="123"/>
      <c r="AE217" s="123"/>
      <c r="AF217" s="123"/>
      <c r="AG217" s="123"/>
      <c r="AH217" s="123"/>
      <c r="AI217" s="123"/>
      <c r="AJ217" s="123"/>
      <c r="AK217" s="123"/>
      <c r="AL217" s="123"/>
      <c r="AM217" s="123"/>
      <c r="AN217" s="123"/>
      <c r="AO217" s="123"/>
      <c r="AP217" s="120"/>
      <c r="AQ217" s="125" t="str">
        <f>IFERROR(VLOOKUP(G217,'#Location List#'!$C$3:$D$150,2,FALSE),"")</f>
        <v/>
      </c>
      <c r="AR217" s="125" t="str">
        <f>IFERROR(VLOOKUP(F217,'#Location List#'!$Q$3:$R$1154,2,FALSE),"")</f>
        <v/>
      </c>
      <c r="AS217" s="125" t="str">
        <f>IFERROR(VLOOKUP(V217,'#Input Lists#'!$B$3:$D$46,3,FALSE),"")</f>
        <v/>
      </c>
      <c r="AT217" s="125" t="str">
        <f>IFERROR(VLOOKUP(CONCATENATE(V217," ",W217),'#Input Lists#'!$K$3:$L$827,2,FALSE),"")</f>
        <v/>
      </c>
      <c r="AU217" s="125">
        <f>IFERROR(VLOOKUP(AA217,'#Input Lists#'!$BU$3:$BV$8,2,FALSE),"")</f>
        <v>1</v>
      </c>
      <c r="AV217" s="118" t="str">
        <f>IFERROR(VLOOKUP(AB217,'#Input Lists#'!$BO$3:$BP$9,2,FALSE),"")</f>
        <v/>
      </c>
      <c r="AW217" s="118">
        <f>IFERROR(VLOOKUP(AC217,'#Input Lists#'!$BL$3:$BM$7,2,FALSE),"")</f>
        <v>1</v>
      </c>
      <c r="AX217" s="52" t="e">
        <f>VLOOKUP(AQ217,'#Location List#'!$D$3:$K$150,4,FALSE)</f>
        <v>#N/A</v>
      </c>
      <c r="AY217" s="273" t="e">
        <f>VLOOKUP(AX217,'#Location List#'!$Z$3:$AA$13,2,FALSE)</f>
        <v>#N/A</v>
      </c>
      <c r="AZ217" s="126" t="e">
        <f>VLOOKUP($AT217,'#Input Lists#'!$L$3:$S$1033,6,FALSE)</f>
        <v>#N/A</v>
      </c>
      <c r="BA217" s="239" t="e">
        <f>VLOOKUP($AT217,'#Input Lists#'!$L$3:$S$833,7,FALSE)</f>
        <v>#N/A</v>
      </c>
      <c r="BB217" s="239" t="e">
        <f>VLOOKUP($AT217,'#Input Lists#'!$L$3:$S$833,8,FALSE)</f>
        <v>#N/A</v>
      </c>
      <c r="BC217" s="91" t="str">
        <f t="shared" si="26"/>
        <v/>
      </c>
      <c r="BD217" s="91" t="str">
        <f t="shared" si="27"/>
        <v/>
      </c>
      <c r="BE217" s="15" t="str">
        <f t="shared" si="28"/>
        <v/>
      </c>
      <c r="BF217" s="92" t="str">
        <f t="shared" si="29"/>
        <v>No Sighting Date</v>
      </c>
    </row>
    <row r="218" spans="1:58" x14ac:dyDescent="0.25">
      <c r="A218" s="118">
        <v>213</v>
      </c>
      <c r="B218" s="119"/>
      <c r="C218" s="120"/>
      <c r="D218" s="121"/>
      <c r="E218" s="121"/>
      <c r="F218" s="236"/>
      <c r="G218" s="122" t="str">
        <f>IFERROR(VLOOKUP(F218,'#Location List#'!$U$3:$V$1154,2,FALSE),"")</f>
        <v/>
      </c>
      <c r="H218" s="120"/>
      <c r="I218" s="120"/>
      <c r="J218" s="120"/>
      <c r="K218" s="120"/>
      <c r="L218" s="120"/>
      <c r="M218" s="120"/>
      <c r="N218" s="120"/>
      <c r="O218" s="120"/>
      <c r="P218" s="120"/>
      <c r="Q218" s="120"/>
      <c r="R218" s="120"/>
      <c r="S218" s="120"/>
      <c r="T218" s="205">
        <f t="shared" si="24"/>
        <v>0</v>
      </c>
      <c r="U218" s="205">
        <f t="shared" si="25"/>
        <v>0</v>
      </c>
      <c r="V218" s="210"/>
      <c r="W218" s="210"/>
      <c r="X218" s="23" t="str">
        <f>IFERROR(VLOOKUP(AT218,'#Input Lists#'!$L$3:$AH$833,3,FALSE)," ")</f>
        <v xml:space="preserve"> </v>
      </c>
      <c r="Y218" s="23" t="str">
        <f>IFERROR(VLOOKUP(AT218,'#Input Lists#'!$L$3:$AH$833,5,FALSE)," ")</f>
        <v xml:space="preserve"> </v>
      </c>
      <c r="Z218" s="206" t="str">
        <f>IFERROR(VLOOKUP(AT218,'#Input Lists#'!$L$3:$AH$833,9,FALSE)," ")</f>
        <v xml:space="preserve"> </v>
      </c>
      <c r="AA218" s="119" t="s">
        <v>1527</v>
      </c>
      <c r="AB218" s="120"/>
      <c r="AC218" s="123"/>
      <c r="AD218" s="123"/>
      <c r="AE218" s="123"/>
      <c r="AF218" s="123"/>
      <c r="AG218" s="123"/>
      <c r="AH218" s="123"/>
      <c r="AI218" s="123"/>
      <c r="AJ218" s="123"/>
      <c r="AK218" s="123"/>
      <c r="AL218" s="123"/>
      <c r="AM218" s="123"/>
      <c r="AN218" s="123"/>
      <c r="AO218" s="123"/>
      <c r="AP218" s="120"/>
      <c r="AQ218" s="125" t="str">
        <f>IFERROR(VLOOKUP(G218,'#Location List#'!$C$3:$D$150,2,FALSE),"")</f>
        <v/>
      </c>
      <c r="AR218" s="125" t="str">
        <f>IFERROR(VLOOKUP(F218,'#Location List#'!$Q$3:$R$1154,2,FALSE),"")</f>
        <v/>
      </c>
      <c r="AS218" s="125" t="str">
        <f>IFERROR(VLOOKUP(V218,'#Input Lists#'!$B$3:$D$46,3,FALSE),"")</f>
        <v/>
      </c>
      <c r="AT218" s="125" t="str">
        <f>IFERROR(VLOOKUP(CONCATENATE(V218," ",W218),'#Input Lists#'!$K$3:$L$827,2,FALSE),"")</f>
        <v/>
      </c>
      <c r="AU218" s="125">
        <f>IFERROR(VLOOKUP(AA218,'#Input Lists#'!$BU$3:$BV$8,2,FALSE),"")</f>
        <v>1</v>
      </c>
      <c r="AV218" s="118" t="str">
        <f>IFERROR(VLOOKUP(AB218,'#Input Lists#'!$BO$3:$BP$9,2,FALSE),"")</f>
        <v/>
      </c>
      <c r="AW218" s="118">
        <f>IFERROR(VLOOKUP(AC218,'#Input Lists#'!$BL$3:$BM$7,2,FALSE),"")</f>
        <v>1</v>
      </c>
      <c r="AX218" s="52" t="e">
        <f>VLOOKUP(AQ218,'#Location List#'!$D$3:$K$150,4,FALSE)</f>
        <v>#N/A</v>
      </c>
      <c r="AY218" s="273" t="e">
        <f>VLOOKUP(AX218,'#Location List#'!$Z$3:$AA$13,2,FALSE)</f>
        <v>#N/A</v>
      </c>
      <c r="AZ218" s="126" t="e">
        <f>VLOOKUP($AT218,'#Input Lists#'!$L$3:$S$1033,6,FALSE)</f>
        <v>#N/A</v>
      </c>
      <c r="BA218" s="239" t="e">
        <f>VLOOKUP($AT218,'#Input Lists#'!$L$3:$S$833,7,FALSE)</f>
        <v>#N/A</v>
      </c>
      <c r="BB218" s="239" t="e">
        <f>VLOOKUP($AT218,'#Input Lists#'!$L$3:$S$833,8,FALSE)</f>
        <v>#N/A</v>
      </c>
      <c r="BC218" s="91" t="str">
        <f t="shared" si="26"/>
        <v/>
      </c>
      <c r="BD218" s="91" t="str">
        <f t="shared" si="27"/>
        <v/>
      </c>
      <c r="BE218" s="15" t="str">
        <f t="shared" si="28"/>
        <v/>
      </c>
      <c r="BF218" s="92" t="str">
        <f t="shared" si="29"/>
        <v>No Sighting Date</v>
      </c>
    </row>
    <row r="219" spans="1:58" x14ac:dyDescent="0.25">
      <c r="A219" s="118">
        <v>214</v>
      </c>
      <c r="B219" s="119"/>
      <c r="C219" s="120"/>
      <c r="D219" s="121"/>
      <c r="E219" s="121"/>
      <c r="F219" s="236"/>
      <c r="G219" s="122" t="str">
        <f>IFERROR(VLOOKUP(F219,'#Location List#'!$U$3:$V$1154,2,FALSE),"")</f>
        <v/>
      </c>
      <c r="H219" s="120"/>
      <c r="I219" s="120"/>
      <c r="J219" s="120"/>
      <c r="K219" s="120"/>
      <c r="L219" s="120"/>
      <c r="M219" s="120"/>
      <c r="N219" s="120"/>
      <c r="O219" s="120"/>
      <c r="P219" s="120"/>
      <c r="Q219" s="120"/>
      <c r="R219" s="120"/>
      <c r="S219" s="120"/>
      <c r="T219" s="205">
        <f t="shared" si="24"/>
        <v>0</v>
      </c>
      <c r="U219" s="205">
        <f t="shared" si="25"/>
        <v>0</v>
      </c>
      <c r="V219" s="210"/>
      <c r="W219" s="210"/>
      <c r="X219" s="23" t="str">
        <f>IFERROR(VLOOKUP(AT219,'#Input Lists#'!$L$3:$AH$833,3,FALSE)," ")</f>
        <v xml:space="preserve"> </v>
      </c>
      <c r="Y219" s="23" t="str">
        <f>IFERROR(VLOOKUP(AT219,'#Input Lists#'!$L$3:$AH$833,5,FALSE)," ")</f>
        <v xml:space="preserve"> </v>
      </c>
      <c r="Z219" s="206" t="str">
        <f>IFERROR(VLOOKUP(AT219,'#Input Lists#'!$L$3:$AH$833,9,FALSE)," ")</f>
        <v xml:space="preserve"> </v>
      </c>
      <c r="AA219" s="119" t="s">
        <v>1527</v>
      </c>
      <c r="AB219" s="120"/>
      <c r="AC219" s="123"/>
      <c r="AD219" s="123"/>
      <c r="AE219" s="123"/>
      <c r="AF219" s="123"/>
      <c r="AG219" s="123"/>
      <c r="AH219" s="123"/>
      <c r="AI219" s="123"/>
      <c r="AJ219" s="123"/>
      <c r="AK219" s="123"/>
      <c r="AL219" s="123"/>
      <c r="AM219" s="123"/>
      <c r="AN219" s="123"/>
      <c r="AO219" s="123"/>
      <c r="AP219" s="120"/>
      <c r="AQ219" s="125" t="str">
        <f>IFERROR(VLOOKUP(G219,'#Location List#'!$C$3:$D$150,2,FALSE),"")</f>
        <v/>
      </c>
      <c r="AR219" s="125" t="str">
        <f>IFERROR(VLOOKUP(F219,'#Location List#'!$Q$3:$R$1154,2,FALSE),"")</f>
        <v/>
      </c>
      <c r="AS219" s="125" t="str">
        <f>IFERROR(VLOOKUP(V219,'#Input Lists#'!$B$3:$D$46,3,FALSE),"")</f>
        <v/>
      </c>
      <c r="AT219" s="125" t="str">
        <f>IFERROR(VLOOKUP(CONCATENATE(V219," ",W219),'#Input Lists#'!$K$3:$L$827,2,FALSE),"")</f>
        <v/>
      </c>
      <c r="AU219" s="125">
        <f>IFERROR(VLOOKUP(AA219,'#Input Lists#'!$BU$3:$BV$8,2,FALSE),"")</f>
        <v>1</v>
      </c>
      <c r="AV219" s="118" t="str">
        <f>IFERROR(VLOOKUP(AB219,'#Input Lists#'!$BO$3:$BP$9,2,FALSE),"")</f>
        <v/>
      </c>
      <c r="AW219" s="118">
        <f>IFERROR(VLOOKUP(AC219,'#Input Lists#'!$BL$3:$BM$7,2,FALSE),"")</f>
        <v>1</v>
      </c>
      <c r="AX219" s="52" t="e">
        <f>VLOOKUP(AQ219,'#Location List#'!$D$3:$K$150,4,FALSE)</f>
        <v>#N/A</v>
      </c>
      <c r="AY219" s="273" t="e">
        <f>VLOOKUP(AX219,'#Location List#'!$Z$3:$AA$13,2,FALSE)</f>
        <v>#N/A</v>
      </c>
      <c r="AZ219" s="126" t="e">
        <f>VLOOKUP($AT219,'#Input Lists#'!$L$3:$S$1033,6,FALSE)</f>
        <v>#N/A</v>
      </c>
      <c r="BA219" s="239" t="e">
        <f>VLOOKUP($AT219,'#Input Lists#'!$L$3:$S$833,7,FALSE)</f>
        <v>#N/A</v>
      </c>
      <c r="BB219" s="239" t="e">
        <f>VLOOKUP($AT219,'#Input Lists#'!$L$3:$S$833,8,FALSE)</f>
        <v>#N/A</v>
      </c>
      <c r="BC219" s="91" t="str">
        <f t="shared" si="26"/>
        <v/>
      </c>
      <c r="BD219" s="91" t="str">
        <f t="shared" si="27"/>
        <v/>
      </c>
      <c r="BE219" s="15" t="str">
        <f t="shared" si="28"/>
        <v/>
      </c>
      <c r="BF219" s="92" t="str">
        <f t="shared" si="29"/>
        <v>No Sighting Date</v>
      </c>
    </row>
    <row r="220" spans="1:58" x14ac:dyDescent="0.25">
      <c r="A220" s="118">
        <v>215</v>
      </c>
      <c r="B220" s="119"/>
      <c r="C220" s="120"/>
      <c r="D220" s="121"/>
      <c r="E220" s="121"/>
      <c r="F220" s="236"/>
      <c r="G220" s="122" t="str">
        <f>IFERROR(VLOOKUP(F220,'#Location List#'!$U$3:$V$1154,2,FALSE),"")</f>
        <v/>
      </c>
      <c r="H220" s="120"/>
      <c r="I220" s="120"/>
      <c r="J220" s="120"/>
      <c r="K220" s="120"/>
      <c r="L220" s="120"/>
      <c r="M220" s="120"/>
      <c r="N220" s="120"/>
      <c r="O220" s="120"/>
      <c r="P220" s="120"/>
      <c r="Q220" s="120"/>
      <c r="R220" s="120"/>
      <c r="S220" s="120"/>
      <c r="T220" s="205">
        <f t="shared" si="24"/>
        <v>0</v>
      </c>
      <c r="U220" s="205">
        <f t="shared" si="25"/>
        <v>0</v>
      </c>
      <c r="V220" s="210"/>
      <c r="W220" s="210"/>
      <c r="X220" s="23" t="str">
        <f>IFERROR(VLOOKUP(AT220,'#Input Lists#'!$L$3:$AH$833,3,FALSE)," ")</f>
        <v xml:space="preserve"> </v>
      </c>
      <c r="Y220" s="23" t="str">
        <f>IFERROR(VLOOKUP(AT220,'#Input Lists#'!$L$3:$AH$833,5,FALSE)," ")</f>
        <v xml:space="preserve"> </v>
      </c>
      <c r="Z220" s="206" t="str">
        <f>IFERROR(VLOOKUP(AT220,'#Input Lists#'!$L$3:$AH$833,9,FALSE)," ")</f>
        <v xml:space="preserve"> </v>
      </c>
      <c r="AA220" s="119" t="s">
        <v>1527</v>
      </c>
      <c r="AB220" s="120"/>
      <c r="AC220" s="123"/>
      <c r="AD220" s="123"/>
      <c r="AE220" s="123"/>
      <c r="AF220" s="123"/>
      <c r="AG220" s="123"/>
      <c r="AH220" s="123"/>
      <c r="AI220" s="123"/>
      <c r="AJ220" s="123"/>
      <c r="AK220" s="123"/>
      <c r="AL220" s="123"/>
      <c r="AM220" s="123"/>
      <c r="AN220" s="123"/>
      <c r="AO220" s="123"/>
      <c r="AP220" s="120"/>
      <c r="AQ220" s="125" t="str">
        <f>IFERROR(VLOOKUP(G220,'#Location List#'!$C$3:$D$150,2,FALSE),"")</f>
        <v/>
      </c>
      <c r="AR220" s="125" t="str">
        <f>IFERROR(VLOOKUP(F220,'#Location List#'!$Q$3:$R$1154,2,FALSE),"")</f>
        <v/>
      </c>
      <c r="AS220" s="125" t="str">
        <f>IFERROR(VLOOKUP(V220,'#Input Lists#'!$B$3:$D$46,3,FALSE),"")</f>
        <v/>
      </c>
      <c r="AT220" s="125" t="str">
        <f>IFERROR(VLOOKUP(CONCATENATE(V220," ",W220),'#Input Lists#'!$K$3:$L$827,2,FALSE),"")</f>
        <v/>
      </c>
      <c r="AU220" s="125">
        <f>IFERROR(VLOOKUP(AA220,'#Input Lists#'!$BU$3:$BV$8,2,FALSE),"")</f>
        <v>1</v>
      </c>
      <c r="AV220" s="118" t="str">
        <f>IFERROR(VLOOKUP(AB220,'#Input Lists#'!$BO$3:$BP$9,2,FALSE),"")</f>
        <v/>
      </c>
      <c r="AW220" s="118">
        <f>IFERROR(VLOOKUP(AC220,'#Input Lists#'!$BL$3:$BM$7,2,FALSE),"")</f>
        <v>1</v>
      </c>
      <c r="AX220" s="52" t="e">
        <f>VLOOKUP(AQ220,'#Location List#'!$D$3:$K$150,4,FALSE)</f>
        <v>#N/A</v>
      </c>
      <c r="AY220" s="273" t="e">
        <f>VLOOKUP(AX220,'#Location List#'!$Z$3:$AA$13,2,FALSE)</f>
        <v>#N/A</v>
      </c>
      <c r="AZ220" s="126" t="e">
        <f>VLOOKUP($AT220,'#Input Lists#'!$L$3:$S$1033,6,FALSE)</f>
        <v>#N/A</v>
      </c>
      <c r="BA220" s="239" t="e">
        <f>VLOOKUP($AT220,'#Input Lists#'!$L$3:$S$833,7,FALSE)</f>
        <v>#N/A</v>
      </c>
      <c r="BB220" s="239" t="e">
        <f>VLOOKUP($AT220,'#Input Lists#'!$L$3:$S$833,8,FALSE)</f>
        <v>#N/A</v>
      </c>
      <c r="BC220" s="91" t="str">
        <f t="shared" si="26"/>
        <v/>
      </c>
      <c r="BD220" s="91" t="str">
        <f t="shared" si="27"/>
        <v/>
      </c>
      <c r="BE220" s="15" t="str">
        <f t="shared" si="28"/>
        <v/>
      </c>
      <c r="BF220" s="92" t="str">
        <f t="shared" si="29"/>
        <v>No Sighting Date</v>
      </c>
    </row>
    <row r="221" spans="1:58" x14ac:dyDescent="0.25">
      <c r="A221" s="118">
        <v>216</v>
      </c>
      <c r="B221" s="119"/>
      <c r="C221" s="120"/>
      <c r="D221" s="121"/>
      <c r="E221" s="121"/>
      <c r="F221" s="236"/>
      <c r="G221" s="122" t="str">
        <f>IFERROR(VLOOKUP(F221,'#Location List#'!$U$3:$V$1154,2,FALSE),"")</f>
        <v/>
      </c>
      <c r="H221" s="120"/>
      <c r="I221" s="120"/>
      <c r="J221" s="120"/>
      <c r="K221" s="120"/>
      <c r="L221" s="120"/>
      <c r="M221" s="120"/>
      <c r="N221" s="120"/>
      <c r="O221" s="120"/>
      <c r="P221" s="120"/>
      <c r="Q221" s="120"/>
      <c r="R221" s="120"/>
      <c r="S221" s="120"/>
      <c r="T221" s="205">
        <f t="shared" si="24"/>
        <v>0</v>
      </c>
      <c r="U221" s="205">
        <f t="shared" si="25"/>
        <v>0</v>
      </c>
      <c r="V221" s="210"/>
      <c r="W221" s="210"/>
      <c r="X221" s="23" t="str">
        <f>IFERROR(VLOOKUP(AT221,'#Input Lists#'!$L$3:$AH$833,3,FALSE)," ")</f>
        <v xml:space="preserve"> </v>
      </c>
      <c r="Y221" s="23" t="str">
        <f>IFERROR(VLOOKUP(AT221,'#Input Lists#'!$L$3:$AH$833,5,FALSE)," ")</f>
        <v xml:space="preserve"> </v>
      </c>
      <c r="Z221" s="206" t="str">
        <f>IFERROR(VLOOKUP(AT221,'#Input Lists#'!$L$3:$AH$833,9,FALSE)," ")</f>
        <v xml:space="preserve"> </v>
      </c>
      <c r="AA221" s="119" t="s">
        <v>1527</v>
      </c>
      <c r="AB221" s="120"/>
      <c r="AC221" s="123"/>
      <c r="AD221" s="123"/>
      <c r="AE221" s="123"/>
      <c r="AF221" s="123"/>
      <c r="AG221" s="123"/>
      <c r="AH221" s="123"/>
      <c r="AI221" s="123"/>
      <c r="AJ221" s="123"/>
      <c r="AK221" s="123"/>
      <c r="AL221" s="123"/>
      <c r="AM221" s="123"/>
      <c r="AN221" s="123"/>
      <c r="AO221" s="123"/>
      <c r="AP221" s="120"/>
      <c r="AQ221" s="125" t="str">
        <f>IFERROR(VLOOKUP(G221,'#Location List#'!$C$3:$D$150,2,FALSE),"")</f>
        <v/>
      </c>
      <c r="AR221" s="125" t="str">
        <f>IFERROR(VLOOKUP(F221,'#Location List#'!$Q$3:$R$1154,2,FALSE),"")</f>
        <v/>
      </c>
      <c r="AS221" s="125" t="str">
        <f>IFERROR(VLOOKUP(V221,'#Input Lists#'!$B$3:$D$46,3,FALSE),"")</f>
        <v/>
      </c>
      <c r="AT221" s="125" t="str">
        <f>IFERROR(VLOOKUP(CONCATENATE(V221," ",W221),'#Input Lists#'!$K$3:$L$827,2,FALSE),"")</f>
        <v/>
      </c>
      <c r="AU221" s="125">
        <f>IFERROR(VLOOKUP(AA221,'#Input Lists#'!$BU$3:$BV$8,2,FALSE),"")</f>
        <v>1</v>
      </c>
      <c r="AV221" s="118" t="str">
        <f>IFERROR(VLOOKUP(AB221,'#Input Lists#'!$BO$3:$BP$9,2,FALSE),"")</f>
        <v/>
      </c>
      <c r="AW221" s="118">
        <f>IFERROR(VLOOKUP(AC221,'#Input Lists#'!$BL$3:$BM$7,2,FALSE),"")</f>
        <v>1</v>
      </c>
      <c r="AX221" s="52" t="e">
        <f>VLOOKUP(AQ221,'#Location List#'!$D$3:$K$150,4,FALSE)</f>
        <v>#N/A</v>
      </c>
      <c r="AY221" s="273" t="e">
        <f>VLOOKUP(AX221,'#Location List#'!$Z$3:$AA$13,2,FALSE)</f>
        <v>#N/A</v>
      </c>
      <c r="AZ221" s="126" t="e">
        <f>VLOOKUP($AT221,'#Input Lists#'!$L$3:$S$1033,6,FALSE)</f>
        <v>#N/A</v>
      </c>
      <c r="BA221" s="239" t="e">
        <f>VLOOKUP($AT221,'#Input Lists#'!$L$3:$S$833,7,FALSE)</f>
        <v>#N/A</v>
      </c>
      <c r="BB221" s="239" t="e">
        <f>VLOOKUP($AT221,'#Input Lists#'!$L$3:$S$833,8,FALSE)</f>
        <v>#N/A</v>
      </c>
      <c r="BC221" s="91" t="str">
        <f t="shared" si="26"/>
        <v/>
      </c>
      <c r="BD221" s="91" t="str">
        <f t="shared" si="27"/>
        <v/>
      </c>
      <c r="BE221" s="15" t="str">
        <f t="shared" si="28"/>
        <v/>
      </c>
      <c r="BF221" s="92" t="str">
        <f t="shared" si="29"/>
        <v>No Sighting Date</v>
      </c>
    </row>
    <row r="222" spans="1:58" x14ac:dyDescent="0.25">
      <c r="A222" s="118">
        <v>217</v>
      </c>
      <c r="B222" s="119"/>
      <c r="C222" s="120"/>
      <c r="D222" s="121"/>
      <c r="E222" s="121"/>
      <c r="F222" s="236"/>
      <c r="G222" s="122" t="str">
        <f>IFERROR(VLOOKUP(F222,'#Location List#'!$U$3:$V$1154,2,FALSE),"")</f>
        <v/>
      </c>
      <c r="H222" s="120"/>
      <c r="I222" s="120"/>
      <c r="J222" s="120"/>
      <c r="K222" s="120"/>
      <c r="L222" s="120"/>
      <c r="M222" s="120"/>
      <c r="N222" s="120"/>
      <c r="O222" s="120"/>
      <c r="P222" s="120"/>
      <c r="Q222" s="120"/>
      <c r="R222" s="120"/>
      <c r="S222" s="120"/>
      <c r="T222" s="205">
        <f t="shared" si="24"/>
        <v>0</v>
      </c>
      <c r="U222" s="205">
        <f t="shared" si="25"/>
        <v>0</v>
      </c>
      <c r="V222" s="210"/>
      <c r="W222" s="210"/>
      <c r="X222" s="23" t="str">
        <f>IFERROR(VLOOKUP(AT222,'#Input Lists#'!$L$3:$AH$833,3,FALSE)," ")</f>
        <v xml:space="preserve"> </v>
      </c>
      <c r="Y222" s="23" t="str">
        <f>IFERROR(VLOOKUP(AT222,'#Input Lists#'!$L$3:$AH$833,5,FALSE)," ")</f>
        <v xml:space="preserve"> </v>
      </c>
      <c r="Z222" s="206" t="str">
        <f>IFERROR(VLOOKUP(AT222,'#Input Lists#'!$L$3:$AH$833,9,FALSE)," ")</f>
        <v xml:space="preserve"> </v>
      </c>
      <c r="AA222" s="119" t="s">
        <v>1527</v>
      </c>
      <c r="AB222" s="120"/>
      <c r="AC222" s="123"/>
      <c r="AD222" s="123"/>
      <c r="AE222" s="123"/>
      <c r="AF222" s="123"/>
      <c r="AG222" s="123"/>
      <c r="AH222" s="123"/>
      <c r="AI222" s="123"/>
      <c r="AJ222" s="123"/>
      <c r="AK222" s="123"/>
      <c r="AL222" s="123"/>
      <c r="AM222" s="123"/>
      <c r="AN222" s="123"/>
      <c r="AO222" s="123"/>
      <c r="AP222" s="120"/>
      <c r="AQ222" s="125" t="str">
        <f>IFERROR(VLOOKUP(G222,'#Location List#'!$C$3:$D$150,2,FALSE),"")</f>
        <v/>
      </c>
      <c r="AR222" s="125" t="str">
        <f>IFERROR(VLOOKUP(F222,'#Location List#'!$Q$3:$R$1154,2,FALSE),"")</f>
        <v/>
      </c>
      <c r="AS222" s="125" t="str">
        <f>IFERROR(VLOOKUP(V222,'#Input Lists#'!$B$3:$D$46,3,FALSE),"")</f>
        <v/>
      </c>
      <c r="AT222" s="125" t="str">
        <f>IFERROR(VLOOKUP(CONCATENATE(V222," ",W222),'#Input Lists#'!$K$3:$L$827,2,FALSE),"")</f>
        <v/>
      </c>
      <c r="AU222" s="125">
        <f>IFERROR(VLOOKUP(AA222,'#Input Lists#'!$BU$3:$BV$8,2,FALSE),"")</f>
        <v>1</v>
      </c>
      <c r="AV222" s="118" t="str">
        <f>IFERROR(VLOOKUP(AB222,'#Input Lists#'!$BO$3:$BP$9,2,FALSE),"")</f>
        <v/>
      </c>
      <c r="AW222" s="118">
        <f>IFERROR(VLOOKUP(AC222,'#Input Lists#'!$BL$3:$BM$7,2,FALSE),"")</f>
        <v>1</v>
      </c>
      <c r="AX222" s="52" t="e">
        <f>VLOOKUP(AQ222,'#Location List#'!$D$3:$K$150,4,FALSE)</f>
        <v>#N/A</v>
      </c>
      <c r="AY222" s="273" t="e">
        <f>VLOOKUP(AX222,'#Location List#'!$Z$3:$AA$13,2,FALSE)</f>
        <v>#N/A</v>
      </c>
      <c r="AZ222" s="126" t="e">
        <f>VLOOKUP($AT222,'#Input Lists#'!$L$3:$S$1033,6,FALSE)</f>
        <v>#N/A</v>
      </c>
      <c r="BA222" s="239" t="e">
        <f>VLOOKUP($AT222,'#Input Lists#'!$L$3:$S$833,7,FALSE)</f>
        <v>#N/A</v>
      </c>
      <c r="BB222" s="239" t="e">
        <f>VLOOKUP($AT222,'#Input Lists#'!$L$3:$S$833,8,FALSE)</f>
        <v>#N/A</v>
      </c>
      <c r="BC222" s="91" t="str">
        <f t="shared" si="26"/>
        <v/>
      </c>
      <c r="BD222" s="91" t="str">
        <f t="shared" si="27"/>
        <v/>
      </c>
      <c r="BE222" s="15" t="str">
        <f t="shared" si="28"/>
        <v/>
      </c>
      <c r="BF222" s="92" t="str">
        <f t="shared" si="29"/>
        <v>No Sighting Date</v>
      </c>
    </row>
    <row r="223" spans="1:58" x14ac:dyDescent="0.25">
      <c r="A223" s="118">
        <v>218</v>
      </c>
      <c r="B223" s="119"/>
      <c r="C223" s="120"/>
      <c r="D223" s="121"/>
      <c r="E223" s="121"/>
      <c r="F223" s="236"/>
      <c r="G223" s="122" t="str">
        <f>IFERROR(VLOOKUP(F223,'#Location List#'!$U$3:$V$1154,2,FALSE),"")</f>
        <v/>
      </c>
      <c r="H223" s="120"/>
      <c r="I223" s="120"/>
      <c r="J223" s="120"/>
      <c r="K223" s="120"/>
      <c r="L223" s="120"/>
      <c r="M223" s="120"/>
      <c r="N223" s="120"/>
      <c r="O223" s="120"/>
      <c r="P223" s="120"/>
      <c r="Q223" s="120"/>
      <c r="R223" s="120"/>
      <c r="S223" s="120"/>
      <c r="T223" s="205">
        <f t="shared" si="24"/>
        <v>0</v>
      </c>
      <c r="U223" s="205">
        <f t="shared" si="25"/>
        <v>0</v>
      </c>
      <c r="V223" s="210"/>
      <c r="W223" s="210"/>
      <c r="X223" s="23" t="str">
        <f>IFERROR(VLOOKUP(AT223,'#Input Lists#'!$L$3:$AH$833,3,FALSE)," ")</f>
        <v xml:space="preserve"> </v>
      </c>
      <c r="Y223" s="23" t="str">
        <f>IFERROR(VLOOKUP(AT223,'#Input Lists#'!$L$3:$AH$833,5,FALSE)," ")</f>
        <v xml:space="preserve"> </v>
      </c>
      <c r="Z223" s="206" t="str">
        <f>IFERROR(VLOOKUP(AT223,'#Input Lists#'!$L$3:$AH$833,9,FALSE)," ")</f>
        <v xml:space="preserve"> </v>
      </c>
      <c r="AA223" s="119" t="s">
        <v>1527</v>
      </c>
      <c r="AB223" s="120"/>
      <c r="AC223" s="123"/>
      <c r="AD223" s="123"/>
      <c r="AE223" s="123"/>
      <c r="AF223" s="123"/>
      <c r="AG223" s="123"/>
      <c r="AH223" s="123"/>
      <c r="AI223" s="123"/>
      <c r="AJ223" s="123"/>
      <c r="AK223" s="123"/>
      <c r="AL223" s="123"/>
      <c r="AM223" s="123"/>
      <c r="AN223" s="123"/>
      <c r="AO223" s="123"/>
      <c r="AP223" s="120"/>
      <c r="AQ223" s="125" t="str">
        <f>IFERROR(VLOOKUP(G223,'#Location List#'!$C$3:$D$150,2,FALSE),"")</f>
        <v/>
      </c>
      <c r="AR223" s="125" t="str">
        <f>IFERROR(VLOOKUP(F223,'#Location List#'!$Q$3:$R$1154,2,FALSE),"")</f>
        <v/>
      </c>
      <c r="AS223" s="125" t="str">
        <f>IFERROR(VLOOKUP(V223,'#Input Lists#'!$B$3:$D$46,3,FALSE),"")</f>
        <v/>
      </c>
      <c r="AT223" s="125" t="str">
        <f>IFERROR(VLOOKUP(CONCATENATE(V223," ",W223),'#Input Lists#'!$K$3:$L$827,2,FALSE),"")</f>
        <v/>
      </c>
      <c r="AU223" s="125">
        <f>IFERROR(VLOOKUP(AA223,'#Input Lists#'!$BU$3:$BV$8,2,FALSE),"")</f>
        <v>1</v>
      </c>
      <c r="AV223" s="118" t="str">
        <f>IFERROR(VLOOKUP(AB223,'#Input Lists#'!$BO$3:$BP$9,2,FALSE),"")</f>
        <v/>
      </c>
      <c r="AW223" s="118">
        <f>IFERROR(VLOOKUP(AC223,'#Input Lists#'!$BL$3:$BM$7,2,FALSE),"")</f>
        <v>1</v>
      </c>
      <c r="AX223" s="52" t="e">
        <f>VLOOKUP(AQ223,'#Location List#'!$D$3:$K$150,4,FALSE)</f>
        <v>#N/A</v>
      </c>
      <c r="AY223" s="273" t="e">
        <f>VLOOKUP(AX223,'#Location List#'!$Z$3:$AA$13,2,FALSE)</f>
        <v>#N/A</v>
      </c>
      <c r="AZ223" s="126" t="e">
        <f>VLOOKUP($AT223,'#Input Lists#'!$L$3:$S$1033,6,FALSE)</f>
        <v>#N/A</v>
      </c>
      <c r="BA223" s="239" t="e">
        <f>VLOOKUP($AT223,'#Input Lists#'!$L$3:$S$833,7,FALSE)</f>
        <v>#N/A</v>
      </c>
      <c r="BB223" s="239" t="e">
        <f>VLOOKUP($AT223,'#Input Lists#'!$L$3:$S$833,8,FALSE)</f>
        <v>#N/A</v>
      </c>
      <c r="BC223" s="91" t="str">
        <f t="shared" si="26"/>
        <v/>
      </c>
      <c r="BD223" s="91" t="str">
        <f t="shared" si="27"/>
        <v/>
      </c>
      <c r="BE223" s="15" t="str">
        <f t="shared" si="28"/>
        <v/>
      </c>
      <c r="BF223" s="92" t="str">
        <f t="shared" si="29"/>
        <v>No Sighting Date</v>
      </c>
    </row>
    <row r="224" spans="1:58" x14ac:dyDescent="0.25">
      <c r="A224" s="118">
        <v>219</v>
      </c>
      <c r="B224" s="119"/>
      <c r="C224" s="120"/>
      <c r="D224" s="121"/>
      <c r="E224" s="121"/>
      <c r="F224" s="236"/>
      <c r="G224" s="122" t="str">
        <f>IFERROR(VLOOKUP(F224,'#Location List#'!$U$3:$V$1154,2,FALSE),"")</f>
        <v/>
      </c>
      <c r="H224" s="120"/>
      <c r="I224" s="120"/>
      <c r="J224" s="120"/>
      <c r="K224" s="120"/>
      <c r="L224" s="120"/>
      <c r="M224" s="120"/>
      <c r="N224" s="120"/>
      <c r="O224" s="120"/>
      <c r="P224" s="120"/>
      <c r="Q224" s="120"/>
      <c r="R224" s="120"/>
      <c r="S224" s="120"/>
      <c r="T224" s="205">
        <f t="shared" si="24"/>
        <v>0</v>
      </c>
      <c r="U224" s="205">
        <f t="shared" si="25"/>
        <v>0</v>
      </c>
      <c r="V224" s="210"/>
      <c r="W224" s="210"/>
      <c r="X224" s="23" t="str">
        <f>IFERROR(VLOOKUP(AT224,'#Input Lists#'!$L$3:$AH$833,3,FALSE)," ")</f>
        <v xml:space="preserve"> </v>
      </c>
      <c r="Y224" s="23" t="str">
        <f>IFERROR(VLOOKUP(AT224,'#Input Lists#'!$L$3:$AH$833,5,FALSE)," ")</f>
        <v xml:space="preserve"> </v>
      </c>
      <c r="Z224" s="206" t="str">
        <f>IFERROR(VLOOKUP(AT224,'#Input Lists#'!$L$3:$AH$833,9,FALSE)," ")</f>
        <v xml:space="preserve"> </v>
      </c>
      <c r="AA224" s="119" t="s">
        <v>1527</v>
      </c>
      <c r="AB224" s="120"/>
      <c r="AC224" s="123"/>
      <c r="AD224" s="123"/>
      <c r="AE224" s="123"/>
      <c r="AF224" s="123"/>
      <c r="AG224" s="123"/>
      <c r="AH224" s="123"/>
      <c r="AI224" s="123"/>
      <c r="AJ224" s="123"/>
      <c r="AK224" s="123"/>
      <c r="AL224" s="123"/>
      <c r="AM224" s="123"/>
      <c r="AN224" s="123"/>
      <c r="AO224" s="123"/>
      <c r="AP224" s="120"/>
      <c r="AQ224" s="125" t="str">
        <f>IFERROR(VLOOKUP(G224,'#Location List#'!$C$3:$D$150,2,FALSE),"")</f>
        <v/>
      </c>
      <c r="AR224" s="125" t="str">
        <f>IFERROR(VLOOKUP(F224,'#Location List#'!$Q$3:$R$1154,2,FALSE),"")</f>
        <v/>
      </c>
      <c r="AS224" s="125" t="str">
        <f>IFERROR(VLOOKUP(V224,'#Input Lists#'!$B$3:$D$46,3,FALSE),"")</f>
        <v/>
      </c>
      <c r="AT224" s="125" t="str">
        <f>IFERROR(VLOOKUP(CONCATENATE(V224," ",W224),'#Input Lists#'!$K$3:$L$827,2,FALSE),"")</f>
        <v/>
      </c>
      <c r="AU224" s="125">
        <f>IFERROR(VLOOKUP(AA224,'#Input Lists#'!$BU$3:$BV$8,2,FALSE),"")</f>
        <v>1</v>
      </c>
      <c r="AV224" s="118" t="str">
        <f>IFERROR(VLOOKUP(AB224,'#Input Lists#'!$BO$3:$BP$9,2,FALSE),"")</f>
        <v/>
      </c>
      <c r="AW224" s="118">
        <f>IFERROR(VLOOKUP(AC224,'#Input Lists#'!$BL$3:$BM$7,2,FALSE),"")</f>
        <v>1</v>
      </c>
      <c r="AX224" s="52" t="e">
        <f>VLOOKUP(AQ224,'#Location List#'!$D$3:$K$150,4,FALSE)</f>
        <v>#N/A</v>
      </c>
      <c r="AY224" s="273" t="e">
        <f>VLOOKUP(AX224,'#Location List#'!$Z$3:$AA$13,2,FALSE)</f>
        <v>#N/A</v>
      </c>
      <c r="AZ224" s="126" t="e">
        <f>VLOOKUP($AT224,'#Input Lists#'!$L$3:$S$1033,6,FALSE)</f>
        <v>#N/A</v>
      </c>
      <c r="BA224" s="239" t="e">
        <f>VLOOKUP($AT224,'#Input Lists#'!$L$3:$S$833,7,FALSE)</f>
        <v>#N/A</v>
      </c>
      <c r="BB224" s="239" t="e">
        <f>VLOOKUP($AT224,'#Input Lists#'!$L$3:$S$833,8,FALSE)</f>
        <v>#N/A</v>
      </c>
      <c r="BC224" s="91" t="str">
        <f t="shared" si="26"/>
        <v/>
      </c>
      <c r="BD224" s="91" t="str">
        <f t="shared" si="27"/>
        <v/>
      </c>
      <c r="BE224" s="15" t="str">
        <f t="shared" si="28"/>
        <v/>
      </c>
      <c r="BF224" s="92" t="str">
        <f t="shared" si="29"/>
        <v>No Sighting Date</v>
      </c>
    </row>
    <row r="225" spans="1:58" x14ac:dyDescent="0.25">
      <c r="A225" s="118">
        <v>220</v>
      </c>
      <c r="B225" s="119"/>
      <c r="C225" s="120"/>
      <c r="D225" s="121"/>
      <c r="E225" s="121"/>
      <c r="F225" s="236"/>
      <c r="G225" s="122" t="str">
        <f>IFERROR(VLOOKUP(F225,'#Location List#'!$U$3:$V$1154,2,FALSE),"")</f>
        <v/>
      </c>
      <c r="H225" s="120"/>
      <c r="I225" s="120"/>
      <c r="J225" s="120"/>
      <c r="K225" s="120"/>
      <c r="L225" s="120"/>
      <c r="M225" s="120"/>
      <c r="N225" s="120"/>
      <c r="O225" s="120"/>
      <c r="P225" s="120"/>
      <c r="Q225" s="120"/>
      <c r="R225" s="120"/>
      <c r="S225" s="120"/>
      <c r="T225" s="205">
        <f t="shared" si="24"/>
        <v>0</v>
      </c>
      <c r="U225" s="205">
        <f t="shared" si="25"/>
        <v>0</v>
      </c>
      <c r="V225" s="210"/>
      <c r="W225" s="210"/>
      <c r="X225" s="23" t="str">
        <f>IFERROR(VLOOKUP(AT225,'#Input Lists#'!$L$3:$AH$833,3,FALSE)," ")</f>
        <v xml:space="preserve"> </v>
      </c>
      <c r="Y225" s="23" t="str">
        <f>IFERROR(VLOOKUP(AT225,'#Input Lists#'!$L$3:$AH$833,5,FALSE)," ")</f>
        <v xml:space="preserve"> </v>
      </c>
      <c r="Z225" s="206" t="str">
        <f>IFERROR(VLOOKUP(AT225,'#Input Lists#'!$L$3:$AH$833,9,FALSE)," ")</f>
        <v xml:space="preserve"> </v>
      </c>
      <c r="AA225" s="119" t="s">
        <v>1527</v>
      </c>
      <c r="AB225" s="120"/>
      <c r="AC225" s="123"/>
      <c r="AD225" s="123"/>
      <c r="AE225" s="123"/>
      <c r="AF225" s="123"/>
      <c r="AG225" s="123"/>
      <c r="AH225" s="123"/>
      <c r="AI225" s="123"/>
      <c r="AJ225" s="123"/>
      <c r="AK225" s="123"/>
      <c r="AL225" s="123"/>
      <c r="AM225" s="123"/>
      <c r="AN225" s="123"/>
      <c r="AO225" s="123"/>
      <c r="AP225" s="120"/>
      <c r="AQ225" s="125" t="str">
        <f>IFERROR(VLOOKUP(G225,'#Location List#'!$C$3:$D$150,2,FALSE),"")</f>
        <v/>
      </c>
      <c r="AR225" s="125" t="str">
        <f>IFERROR(VLOOKUP(F225,'#Location List#'!$Q$3:$R$1154,2,FALSE),"")</f>
        <v/>
      </c>
      <c r="AS225" s="125" t="str">
        <f>IFERROR(VLOOKUP(V225,'#Input Lists#'!$B$3:$D$46,3,FALSE),"")</f>
        <v/>
      </c>
      <c r="AT225" s="125" t="str">
        <f>IFERROR(VLOOKUP(CONCATENATE(V225," ",W225),'#Input Lists#'!$K$3:$L$827,2,FALSE),"")</f>
        <v/>
      </c>
      <c r="AU225" s="125">
        <f>IFERROR(VLOOKUP(AA225,'#Input Lists#'!$BU$3:$BV$8,2,FALSE),"")</f>
        <v>1</v>
      </c>
      <c r="AV225" s="118" t="str">
        <f>IFERROR(VLOOKUP(AB225,'#Input Lists#'!$BO$3:$BP$9,2,FALSE),"")</f>
        <v/>
      </c>
      <c r="AW225" s="118">
        <f>IFERROR(VLOOKUP(AC225,'#Input Lists#'!$BL$3:$BM$7,2,FALSE),"")</f>
        <v>1</v>
      </c>
      <c r="AX225" s="52" t="e">
        <f>VLOOKUP(AQ225,'#Location List#'!$D$3:$K$150,4,FALSE)</f>
        <v>#N/A</v>
      </c>
      <c r="AY225" s="273" t="e">
        <f>VLOOKUP(AX225,'#Location List#'!$Z$3:$AA$13,2,FALSE)</f>
        <v>#N/A</v>
      </c>
      <c r="AZ225" s="126" t="e">
        <f>VLOOKUP($AT225,'#Input Lists#'!$L$3:$S$1033,6,FALSE)</f>
        <v>#N/A</v>
      </c>
      <c r="BA225" s="239" t="e">
        <f>VLOOKUP($AT225,'#Input Lists#'!$L$3:$S$833,7,FALSE)</f>
        <v>#N/A</v>
      </c>
      <c r="BB225" s="239" t="e">
        <f>VLOOKUP($AT225,'#Input Lists#'!$L$3:$S$833,8,FALSE)</f>
        <v>#N/A</v>
      </c>
      <c r="BC225" s="91" t="str">
        <f t="shared" si="26"/>
        <v/>
      </c>
      <c r="BD225" s="91" t="str">
        <f t="shared" si="27"/>
        <v/>
      </c>
      <c r="BE225" s="15" t="str">
        <f t="shared" si="28"/>
        <v/>
      </c>
      <c r="BF225" s="92" t="str">
        <f t="shared" si="29"/>
        <v>No Sighting Date</v>
      </c>
    </row>
    <row r="226" spans="1:58" x14ac:dyDescent="0.25">
      <c r="A226" s="118">
        <v>221</v>
      </c>
      <c r="B226" s="119"/>
      <c r="C226" s="120"/>
      <c r="D226" s="121"/>
      <c r="E226" s="121"/>
      <c r="F226" s="236"/>
      <c r="G226" s="122" t="str">
        <f>IFERROR(VLOOKUP(F226,'#Location List#'!$U$3:$V$1154,2,FALSE),"")</f>
        <v/>
      </c>
      <c r="H226" s="120"/>
      <c r="I226" s="120"/>
      <c r="J226" s="120"/>
      <c r="K226" s="120"/>
      <c r="L226" s="120"/>
      <c r="M226" s="120"/>
      <c r="N226" s="120"/>
      <c r="O226" s="120"/>
      <c r="P226" s="120"/>
      <c r="Q226" s="120"/>
      <c r="R226" s="120"/>
      <c r="S226" s="120"/>
      <c r="T226" s="205">
        <f t="shared" si="24"/>
        <v>0</v>
      </c>
      <c r="U226" s="205">
        <f t="shared" si="25"/>
        <v>0</v>
      </c>
      <c r="V226" s="210"/>
      <c r="W226" s="210"/>
      <c r="X226" s="23" t="str">
        <f>IFERROR(VLOOKUP(AT226,'#Input Lists#'!$L$3:$AH$833,3,FALSE)," ")</f>
        <v xml:space="preserve"> </v>
      </c>
      <c r="Y226" s="23" t="str">
        <f>IFERROR(VLOOKUP(AT226,'#Input Lists#'!$L$3:$AH$833,5,FALSE)," ")</f>
        <v xml:space="preserve"> </v>
      </c>
      <c r="Z226" s="206" t="str">
        <f>IFERROR(VLOOKUP(AT226,'#Input Lists#'!$L$3:$AH$833,9,FALSE)," ")</f>
        <v xml:space="preserve"> </v>
      </c>
      <c r="AA226" s="119" t="s">
        <v>1527</v>
      </c>
      <c r="AB226" s="120"/>
      <c r="AC226" s="123"/>
      <c r="AD226" s="123"/>
      <c r="AE226" s="123"/>
      <c r="AF226" s="123"/>
      <c r="AG226" s="123"/>
      <c r="AH226" s="123"/>
      <c r="AI226" s="123"/>
      <c r="AJ226" s="123"/>
      <c r="AK226" s="123"/>
      <c r="AL226" s="123"/>
      <c r="AM226" s="123"/>
      <c r="AN226" s="123"/>
      <c r="AO226" s="123"/>
      <c r="AP226" s="120"/>
      <c r="AQ226" s="125" t="str">
        <f>IFERROR(VLOOKUP(G226,'#Location List#'!$C$3:$D$150,2,FALSE),"")</f>
        <v/>
      </c>
      <c r="AR226" s="125" t="str">
        <f>IFERROR(VLOOKUP(F226,'#Location List#'!$Q$3:$R$1154,2,FALSE),"")</f>
        <v/>
      </c>
      <c r="AS226" s="125" t="str">
        <f>IFERROR(VLOOKUP(V226,'#Input Lists#'!$B$3:$D$46,3,FALSE),"")</f>
        <v/>
      </c>
      <c r="AT226" s="125" t="str">
        <f>IFERROR(VLOOKUP(CONCATENATE(V226," ",W226),'#Input Lists#'!$K$3:$L$827,2,FALSE),"")</f>
        <v/>
      </c>
      <c r="AU226" s="125">
        <f>IFERROR(VLOOKUP(AA226,'#Input Lists#'!$BU$3:$BV$8,2,FALSE),"")</f>
        <v>1</v>
      </c>
      <c r="AV226" s="118" t="str">
        <f>IFERROR(VLOOKUP(AB226,'#Input Lists#'!$BO$3:$BP$9,2,FALSE),"")</f>
        <v/>
      </c>
      <c r="AW226" s="118">
        <f>IFERROR(VLOOKUP(AC226,'#Input Lists#'!$BL$3:$BM$7,2,FALSE),"")</f>
        <v>1</v>
      </c>
      <c r="AX226" s="52" t="e">
        <f>VLOOKUP(AQ226,'#Location List#'!$D$3:$K$150,4,FALSE)</f>
        <v>#N/A</v>
      </c>
      <c r="AY226" s="273" t="e">
        <f>VLOOKUP(AX226,'#Location List#'!$Z$3:$AA$13,2,FALSE)</f>
        <v>#N/A</v>
      </c>
      <c r="AZ226" s="126" t="e">
        <f>VLOOKUP($AT226,'#Input Lists#'!$L$3:$S$1033,6,FALSE)</f>
        <v>#N/A</v>
      </c>
      <c r="BA226" s="239" t="e">
        <f>VLOOKUP($AT226,'#Input Lists#'!$L$3:$S$833,7,FALSE)</f>
        <v>#N/A</v>
      </c>
      <c r="BB226" s="239" t="e">
        <f>VLOOKUP($AT226,'#Input Lists#'!$L$3:$S$833,8,FALSE)</f>
        <v>#N/A</v>
      </c>
      <c r="BC226" s="91" t="str">
        <f t="shared" si="26"/>
        <v/>
      </c>
      <c r="BD226" s="91" t="str">
        <f t="shared" si="27"/>
        <v/>
      </c>
      <c r="BE226" s="15" t="str">
        <f t="shared" si="28"/>
        <v/>
      </c>
      <c r="BF226" s="92" t="str">
        <f t="shared" si="29"/>
        <v>No Sighting Date</v>
      </c>
    </row>
    <row r="227" spans="1:58" x14ac:dyDescent="0.25">
      <c r="A227" s="118">
        <v>222</v>
      </c>
      <c r="B227" s="119"/>
      <c r="C227" s="120"/>
      <c r="D227" s="121"/>
      <c r="E227" s="121"/>
      <c r="F227" s="236"/>
      <c r="G227" s="122" t="str">
        <f>IFERROR(VLOOKUP(F227,'#Location List#'!$U$3:$V$1154,2,FALSE),"")</f>
        <v/>
      </c>
      <c r="H227" s="120"/>
      <c r="I227" s="120"/>
      <c r="J227" s="120"/>
      <c r="K227" s="120"/>
      <c r="L227" s="120"/>
      <c r="M227" s="120"/>
      <c r="N227" s="120"/>
      <c r="O227" s="120"/>
      <c r="P227" s="120"/>
      <c r="Q227" s="120"/>
      <c r="R227" s="120"/>
      <c r="S227" s="120"/>
      <c r="T227" s="205">
        <f t="shared" si="24"/>
        <v>0</v>
      </c>
      <c r="U227" s="205">
        <f t="shared" si="25"/>
        <v>0</v>
      </c>
      <c r="V227" s="210"/>
      <c r="W227" s="210"/>
      <c r="X227" s="23" t="str">
        <f>IFERROR(VLOOKUP(AT227,'#Input Lists#'!$L$3:$AH$833,3,FALSE)," ")</f>
        <v xml:space="preserve"> </v>
      </c>
      <c r="Y227" s="23" t="str">
        <f>IFERROR(VLOOKUP(AT227,'#Input Lists#'!$L$3:$AH$833,5,FALSE)," ")</f>
        <v xml:space="preserve"> </v>
      </c>
      <c r="Z227" s="206" t="str">
        <f>IFERROR(VLOOKUP(AT227,'#Input Lists#'!$L$3:$AH$833,9,FALSE)," ")</f>
        <v xml:space="preserve"> </v>
      </c>
      <c r="AA227" s="119" t="s">
        <v>1527</v>
      </c>
      <c r="AB227" s="120"/>
      <c r="AC227" s="123"/>
      <c r="AD227" s="123"/>
      <c r="AE227" s="123"/>
      <c r="AF227" s="123"/>
      <c r="AG227" s="123"/>
      <c r="AH227" s="123"/>
      <c r="AI227" s="123"/>
      <c r="AJ227" s="123"/>
      <c r="AK227" s="123"/>
      <c r="AL227" s="123"/>
      <c r="AM227" s="123"/>
      <c r="AN227" s="123"/>
      <c r="AO227" s="123"/>
      <c r="AP227" s="120"/>
      <c r="AQ227" s="125" t="str">
        <f>IFERROR(VLOOKUP(G227,'#Location List#'!$C$3:$D$150,2,FALSE),"")</f>
        <v/>
      </c>
      <c r="AR227" s="125" t="str">
        <f>IFERROR(VLOOKUP(F227,'#Location List#'!$Q$3:$R$1154,2,FALSE),"")</f>
        <v/>
      </c>
      <c r="AS227" s="125" t="str">
        <f>IFERROR(VLOOKUP(V227,'#Input Lists#'!$B$3:$D$46,3,FALSE),"")</f>
        <v/>
      </c>
      <c r="AT227" s="125" t="str">
        <f>IFERROR(VLOOKUP(CONCATENATE(V227," ",W227),'#Input Lists#'!$K$3:$L$827,2,FALSE),"")</f>
        <v/>
      </c>
      <c r="AU227" s="125">
        <f>IFERROR(VLOOKUP(AA227,'#Input Lists#'!$BU$3:$BV$8,2,FALSE),"")</f>
        <v>1</v>
      </c>
      <c r="AV227" s="118" t="str">
        <f>IFERROR(VLOOKUP(AB227,'#Input Lists#'!$BO$3:$BP$9,2,FALSE),"")</f>
        <v/>
      </c>
      <c r="AW227" s="118">
        <f>IFERROR(VLOOKUP(AC227,'#Input Lists#'!$BL$3:$BM$7,2,FALSE),"")</f>
        <v>1</v>
      </c>
      <c r="AX227" s="52" t="e">
        <f>VLOOKUP(AQ227,'#Location List#'!$D$3:$K$150,4,FALSE)</f>
        <v>#N/A</v>
      </c>
      <c r="AY227" s="273" t="e">
        <f>VLOOKUP(AX227,'#Location List#'!$Z$3:$AA$13,2,FALSE)</f>
        <v>#N/A</v>
      </c>
      <c r="AZ227" s="126" t="e">
        <f>VLOOKUP($AT227,'#Input Lists#'!$L$3:$S$1033,6,FALSE)</f>
        <v>#N/A</v>
      </c>
      <c r="BA227" s="239" t="e">
        <f>VLOOKUP($AT227,'#Input Lists#'!$L$3:$S$833,7,FALSE)</f>
        <v>#N/A</v>
      </c>
      <c r="BB227" s="239" t="e">
        <f>VLOOKUP($AT227,'#Input Lists#'!$L$3:$S$833,8,FALSE)</f>
        <v>#N/A</v>
      </c>
      <c r="BC227" s="91" t="str">
        <f t="shared" si="26"/>
        <v/>
      </c>
      <c r="BD227" s="91" t="str">
        <f t="shared" si="27"/>
        <v/>
      </c>
      <c r="BE227" s="15" t="str">
        <f t="shared" si="28"/>
        <v/>
      </c>
      <c r="BF227" s="92" t="str">
        <f t="shared" si="29"/>
        <v>No Sighting Date</v>
      </c>
    </row>
    <row r="228" spans="1:58" x14ac:dyDescent="0.25">
      <c r="A228" s="118">
        <v>223</v>
      </c>
      <c r="B228" s="119"/>
      <c r="C228" s="120"/>
      <c r="D228" s="121"/>
      <c r="E228" s="121"/>
      <c r="F228" s="236"/>
      <c r="G228" s="122" t="str">
        <f>IFERROR(VLOOKUP(F228,'#Location List#'!$U$3:$V$1154,2,FALSE),"")</f>
        <v/>
      </c>
      <c r="H228" s="120"/>
      <c r="I228" s="120"/>
      <c r="J228" s="120"/>
      <c r="K228" s="120"/>
      <c r="L228" s="120"/>
      <c r="M228" s="120"/>
      <c r="N228" s="120"/>
      <c r="O228" s="120"/>
      <c r="P228" s="120"/>
      <c r="Q228" s="120"/>
      <c r="R228" s="120"/>
      <c r="S228" s="120"/>
      <c r="T228" s="205">
        <f t="shared" si="24"/>
        <v>0</v>
      </c>
      <c r="U228" s="205">
        <f t="shared" si="25"/>
        <v>0</v>
      </c>
      <c r="V228" s="210"/>
      <c r="W228" s="210"/>
      <c r="X228" s="23" t="str">
        <f>IFERROR(VLOOKUP(AT228,'#Input Lists#'!$L$3:$AH$833,3,FALSE)," ")</f>
        <v xml:space="preserve"> </v>
      </c>
      <c r="Y228" s="23" t="str">
        <f>IFERROR(VLOOKUP(AT228,'#Input Lists#'!$L$3:$AH$833,5,FALSE)," ")</f>
        <v xml:space="preserve"> </v>
      </c>
      <c r="Z228" s="206" t="str">
        <f>IFERROR(VLOOKUP(AT228,'#Input Lists#'!$L$3:$AH$833,9,FALSE)," ")</f>
        <v xml:space="preserve"> </v>
      </c>
      <c r="AA228" s="119" t="s">
        <v>1527</v>
      </c>
      <c r="AB228" s="120"/>
      <c r="AC228" s="123"/>
      <c r="AD228" s="123"/>
      <c r="AE228" s="123"/>
      <c r="AF228" s="123"/>
      <c r="AG228" s="123"/>
      <c r="AH228" s="123"/>
      <c r="AI228" s="123"/>
      <c r="AJ228" s="123"/>
      <c r="AK228" s="123"/>
      <c r="AL228" s="123"/>
      <c r="AM228" s="123"/>
      <c r="AN228" s="123"/>
      <c r="AO228" s="123"/>
      <c r="AP228" s="120"/>
      <c r="AQ228" s="125" t="str">
        <f>IFERROR(VLOOKUP(G228,'#Location List#'!$C$3:$D$150,2,FALSE),"")</f>
        <v/>
      </c>
      <c r="AR228" s="125" t="str">
        <f>IFERROR(VLOOKUP(F228,'#Location List#'!$Q$3:$R$1154,2,FALSE),"")</f>
        <v/>
      </c>
      <c r="AS228" s="125" t="str">
        <f>IFERROR(VLOOKUP(V228,'#Input Lists#'!$B$3:$D$46,3,FALSE),"")</f>
        <v/>
      </c>
      <c r="AT228" s="125" t="str">
        <f>IFERROR(VLOOKUP(CONCATENATE(V228," ",W228),'#Input Lists#'!$K$3:$L$827,2,FALSE),"")</f>
        <v/>
      </c>
      <c r="AU228" s="125">
        <f>IFERROR(VLOOKUP(AA228,'#Input Lists#'!$BU$3:$BV$8,2,FALSE),"")</f>
        <v>1</v>
      </c>
      <c r="AV228" s="118" t="str">
        <f>IFERROR(VLOOKUP(AB228,'#Input Lists#'!$BO$3:$BP$9,2,FALSE),"")</f>
        <v/>
      </c>
      <c r="AW228" s="118">
        <f>IFERROR(VLOOKUP(AC228,'#Input Lists#'!$BL$3:$BM$7,2,FALSE),"")</f>
        <v>1</v>
      </c>
      <c r="AX228" s="52" t="e">
        <f>VLOOKUP(AQ228,'#Location List#'!$D$3:$K$150,4,FALSE)</f>
        <v>#N/A</v>
      </c>
      <c r="AY228" s="273" t="e">
        <f>VLOOKUP(AX228,'#Location List#'!$Z$3:$AA$13,2,FALSE)</f>
        <v>#N/A</v>
      </c>
      <c r="AZ228" s="126" t="e">
        <f>VLOOKUP($AT228,'#Input Lists#'!$L$3:$S$1033,6,FALSE)</f>
        <v>#N/A</v>
      </c>
      <c r="BA228" s="239" t="e">
        <f>VLOOKUP($AT228,'#Input Lists#'!$L$3:$S$833,7,FALSE)</f>
        <v>#N/A</v>
      </c>
      <c r="BB228" s="239" t="e">
        <f>VLOOKUP($AT228,'#Input Lists#'!$L$3:$S$833,8,FALSE)</f>
        <v>#N/A</v>
      </c>
      <c r="BC228" s="91" t="str">
        <f t="shared" si="26"/>
        <v/>
      </c>
      <c r="BD228" s="91" t="str">
        <f t="shared" si="27"/>
        <v/>
      </c>
      <c r="BE228" s="15" t="str">
        <f t="shared" si="28"/>
        <v/>
      </c>
      <c r="BF228" s="92" t="str">
        <f t="shared" si="29"/>
        <v>No Sighting Date</v>
      </c>
    </row>
    <row r="229" spans="1:58" x14ac:dyDescent="0.25">
      <c r="A229" s="118">
        <v>224</v>
      </c>
      <c r="B229" s="119"/>
      <c r="C229" s="120"/>
      <c r="D229" s="121"/>
      <c r="E229" s="121"/>
      <c r="F229" s="236"/>
      <c r="G229" s="122" t="str">
        <f>IFERROR(VLOOKUP(F229,'#Location List#'!$U$3:$V$1154,2,FALSE),"")</f>
        <v/>
      </c>
      <c r="H229" s="120"/>
      <c r="I229" s="120"/>
      <c r="J229" s="120"/>
      <c r="K229" s="120"/>
      <c r="L229" s="120"/>
      <c r="M229" s="120"/>
      <c r="N229" s="120"/>
      <c r="O229" s="120"/>
      <c r="P229" s="120"/>
      <c r="Q229" s="120"/>
      <c r="R229" s="120"/>
      <c r="S229" s="120"/>
      <c r="T229" s="205">
        <f t="shared" si="24"/>
        <v>0</v>
      </c>
      <c r="U229" s="205">
        <f t="shared" si="25"/>
        <v>0</v>
      </c>
      <c r="V229" s="210"/>
      <c r="W229" s="210"/>
      <c r="X229" s="23" t="str">
        <f>IFERROR(VLOOKUP(AT229,'#Input Lists#'!$L$3:$AH$833,3,FALSE)," ")</f>
        <v xml:space="preserve"> </v>
      </c>
      <c r="Y229" s="23" t="str">
        <f>IFERROR(VLOOKUP(AT229,'#Input Lists#'!$L$3:$AH$833,5,FALSE)," ")</f>
        <v xml:space="preserve"> </v>
      </c>
      <c r="Z229" s="206" t="str">
        <f>IFERROR(VLOOKUP(AT229,'#Input Lists#'!$L$3:$AH$833,9,FALSE)," ")</f>
        <v xml:space="preserve"> </v>
      </c>
      <c r="AA229" s="119" t="s">
        <v>1527</v>
      </c>
      <c r="AB229" s="120"/>
      <c r="AC229" s="123"/>
      <c r="AD229" s="123"/>
      <c r="AE229" s="123"/>
      <c r="AF229" s="123"/>
      <c r="AG229" s="123"/>
      <c r="AH229" s="123"/>
      <c r="AI229" s="123"/>
      <c r="AJ229" s="123"/>
      <c r="AK229" s="123"/>
      <c r="AL229" s="123"/>
      <c r="AM229" s="123"/>
      <c r="AN229" s="123"/>
      <c r="AO229" s="123"/>
      <c r="AP229" s="120"/>
      <c r="AQ229" s="125" t="str">
        <f>IFERROR(VLOOKUP(G229,'#Location List#'!$C$3:$D$150,2,FALSE),"")</f>
        <v/>
      </c>
      <c r="AR229" s="125" t="str">
        <f>IFERROR(VLOOKUP(F229,'#Location List#'!$Q$3:$R$1154,2,FALSE),"")</f>
        <v/>
      </c>
      <c r="AS229" s="125" t="str">
        <f>IFERROR(VLOOKUP(V229,'#Input Lists#'!$B$3:$D$46,3,FALSE),"")</f>
        <v/>
      </c>
      <c r="AT229" s="125" t="str">
        <f>IFERROR(VLOOKUP(CONCATENATE(V229," ",W229),'#Input Lists#'!$K$3:$L$827,2,FALSE),"")</f>
        <v/>
      </c>
      <c r="AU229" s="125">
        <f>IFERROR(VLOOKUP(AA229,'#Input Lists#'!$BU$3:$BV$8,2,FALSE),"")</f>
        <v>1</v>
      </c>
      <c r="AV229" s="118" t="str">
        <f>IFERROR(VLOOKUP(AB229,'#Input Lists#'!$BO$3:$BP$9,2,FALSE),"")</f>
        <v/>
      </c>
      <c r="AW229" s="118">
        <f>IFERROR(VLOOKUP(AC229,'#Input Lists#'!$BL$3:$BM$7,2,FALSE),"")</f>
        <v>1</v>
      </c>
      <c r="AX229" s="52" t="e">
        <f>VLOOKUP(AQ229,'#Location List#'!$D$3:$K$150,4,FALSE)</f>
        <v>#N/A</v>
      </c>
      <c r="AY229" s="273" t="e">
        <f>VLOOKUP(AX229,'#Location List#'!$Z$3:$AA$13,2,FALSE)</f>
        <v>#N/A</v>
      </c>
      <c r="AZ229" s="126" t="e">
        <f>VLOOKUP($AT229,'#Input Lists#'!$L$3:$S$1033,6,FALSE)</f>
        <v>#N/A</v>
      </c>
      <c r="BA229" s="239" t="e">
        <f>VLOOKUP($AT229,'#Input Lists#'!$L$3:$S$833,7,FALSE)</f>
        <v>#N/A</v>
      </c>
      <c r="BB229" s="239" t="e">
        <f>VLOOKUP($AT229,'#Input Lists#'!$L$3:$S$833,8,FALSE)</f>
        <v>#N/A</v>
      </c>
      <c r="BC229" s="91" t="str">
        <f t="shared" si="26"/>
        <v/>
      </c>
      <c r="BD229" s="91" t="str">
        <f t="shared" si="27"/>
        <v/>
      </c>
      <c r="BE229" s="15" t="str">
        <f t="shared" si="28"/>
        <v/>
      </c>
      <c r="BF229" s="92" t="str">
        <f t="shared" si="29"/>
        <v>No Sighting Date</v>
      </c>
    </row>
    <row r="230" spans="1:58" x14ac:dyDescent="0.25">
      <c r="A230" s="118">
        <v>225</v>
      </c>
      <c r="B230" s="119"/>
      <c r="C230" s="120"/>
      <c r="D230" s="121"/>
      <c r="E230" s="121"/>
      <c r="F230" s="236"/>
      <c r="G230" s="122" t="str">
        <f>IFERROR(VLOOKUP(F230,'#Location List#'!$U$3:$V$1154,2,FALSE),"")</f>
        <v/>
      </c>
      <c r="H230" s="120"/>
      <c r="I230" s="120"/>
      <c r="J230" s="120"/>
      <c r="K230" s="120"/>
      <c r="L230" s="120"/>
      <c r="M230" s="120"/>
      <c r="N230" s="120"/>
      <c r="O230" s="120"/>
      <c r="P230" s="120"/>
      <c r="Q230" s="120"/>
      <c r="R230" s="120"/>
      <c r="S230" s="120"/>
      <c r="T230" s="205">
        <f t="shared" si="24"/>
        <v>0</v>
      </c>
      <c r="U230" s="205">
        <f t="shared" si="25"/>
        <v>0</v>
      </c>
      <c r="V230" s="210"/>
      <c r="W230" s="210"/>
      <c r="X230" s="23" t="str">
        <f>IFERROR(VLOOKUP(AT230,'#Input Lists#'!$L$3:$AH$833,3,FALSE)," ")</f>
        <v xml:space="preserve"> </v>
      </c>
      <c r="Y230" s="23" t="str">
        <f>IFERROR(VLOOKUP(AT230,'#Input Lists#'!$L$3:$AH$833,5,FALSE)," ")</f>
        <v xml:space="preserve"> </v>
      </c>
      <c r="Z230" s="206" t="str">
        <f>IFERROR(VLOOKUP(AT230,'#Input Lists#'!$L$3:$AH$833,9,FALSE)," ")</f>
        <v xml:space="preserve"> </v>
      </c>
      <c r="AA230" s="119" t="s">
        <v>1527</v>
      </c>
      <c r="AB230" s="120"/>
      <c r="AC230" s="123"/>
      <c r="AD230" s="123"/>
      <c r="AE230" s="123"/>
      <c r="AF230" s="123"/>
      <c r="AG230" s="123"/>
      <c r="AH230" s="123"/>
      <c r="AI230" s="123"/>
      <c r="AJ230" s="123"/>
      <c r="AK230" s="123"/>
      <c r="AL230" s="123"/>
      <c r="AM230" s="123"/>
      <c r="AN230" s="123"/>
      <c r="AO230" s="123"/>
      <c r="AP230" s="120"/>
      <c r="AQ230" s="125" t="str">
        <f>IFERROR(VLOOKUP(G230,'#Location List#'!$C$3:$D$150,2,FALSE),"")</f>
        <v/>
      </c>
      <c r="AR230" s="125" t="str">
        <f>IFERROR(VLOOKUP(F230,'#Location List#'!$Q$3:$R$1154,2,FALSE),"")</f>
        <v/>
      </c>
      <c r="AS230" s="125" t="str">
        <f>IFERROR(VLOOKUP(V230,'#Input Lists#'!$B$3:$D$46,3,FALSE),"")</f>
        <v/>
      </c>
      <c r="AT230" s="125" t="str">
        <f>IFERROR(VLOOKUP(CONCATENATE(V230," ",W230),'#Input Lists#'!$K$3:$L$827,2,FALSE),"")</f>
        <v/>
      </c>
      <c r="AU230" s="125">
        <f>IFERROR(VLOOKUP(AA230,'#Input Lists#'!$BU$3:$BV$8,2,FALSE),"")</f>
        <v>1</v>
      </c>
      <c r="AV230" s="118" t="str">
        <f>IFERROR(VLOOKUP(AB230,'#Input Lists#'!$BO$3:$BP$9,2,FALSE),"")</f>
        <v/>
      </c>
      <c r="AW230" s="118">
        <f>IFERROR(VLOOKUP(AC230,'#Input Lists#'!$BL$3:$BM$7,2,FALSE),"")</f>
        <v>1</v>
      </c>
      <c r="AX230" s="52" t="e">
        <f>VLOOKUP(AQ230,'#Location List#'!$D$3:$K$150,4,FALSE)</f>
        <v>#N/A</v>
      </c>
      <c r="AY230" s="273" t="e">
        <f>VLOOKUP(AX230,'#Location List#'!$Z$3:$AA$13,2,FALSE)</f>
        <v>#N/A</v>
      </c>
      <c r="AZ230" s="126" t="e">
        <f>VLOOKUP($AT230,'#Input Lists#'!$L$3:$S$1033,6,FALSE)</f>
        <v>#N/A</v>
      </c>
      <c r="BA230" s="239" t="e">
        <f>VLOOKUP($AT230,'#Input Lists#'!$L$3:$S$833,7,FALSE)</f>
        <v>#N/A</v>
      </c>
      <c r="BB230" s="239" t="e">
        <f>VLOOKUP($AT230,'#Input Lists#'!$L$3:$S$833,8,FALSE)</f>
        <v>#N/A</v>
      </c>
      <c r="BC230" s="91" t="str">
        <f t="shared" si="26"/>
        <v/>
      </c>
      <c r="BD230" s="91" t="str">
        <f t="shared" si="27"/>
        <v/>
      </c>
      <c r="BE230" s="15" t="str">
        <f t="shared" si="28"/>
        <v/>
      </c>
      <c r="BF230" s="92" t="str">
        <f t="shared" si="29"/>
        <v>No Sighting Date</v>
      </c>
    </row>
    <row r="231" spans="1:58" x14ac:dyDescent="0.25">
      <c r="A231" s="118">
        <v>226</v>
      </c>
      <c r="B231" s="119"/>
      <c r="C231" s="120"/>
      <c r="D231" s="121"/>
      <c r="E231" s="121"/>
      <c r="F231" s="236"/>
      <c r="G231" s="122" t="str">
        <f>IFERROR(VLOOKUP(F231,'#Location List#'!$U$3:$V$1154,2,FALSE),"")</f>
        <v/>
      </c>
      <c r="H231" s="120"/>
      <c r="I231" s="120"/>
      <c r="J231" s="120"/>
      <c r="K231" s="120"/>
      <c r="L231" s="120"/>
      <c r="M231" s="120"/>
      <c r="N231" s="120"/>
      <c r="O231" s="120"/>
      <c r="P231" s="120"/>
      <c r="Q231" s="120"/>
      <c r="R231" s="120"/>
      <c r="S231" s="120"/>
      <c r="T231" s="205">
        <f t="shared" si="24"/>
        <v>0</v>
      </c>
      <c r="U231" s="205">
        <f t="shared" si="25"/>
        <v>0</v>
      </c>
      <c r="V231" s="210"/>
      <c r="W231" s="210"/>
      <c r="X231" s="23" t="str">
        <f>IFERROR(VLOOKUP(AT231,'#Input Lists#'!$L$3:$AH$833,3,FALSE)," ")</f>
        <v xml:space="preserve"> </v>
      </c>
      <c r="Y231" s="23" t="str">
        <f>IFERROR(VLOOKUP(AT231,'#Input Lists#'!$L$3:$AH$833,5,FALSE)," ")</f>
        <v xml:space="preserve"> </v>
      </c>
      <c r="Z231" s="206" t="str">
        <f>IFERROR(VLOOKUP(AT231,'#Input Lists#'!$L$3:$AH$833,9,FALSE)," ")</f>
        <v xml:space="preserve"> </v>
      </c>
      <c r="AA231" s="119" t="s">
        <v>1527</v>
      </c>
      <c r="AB231" s="120"/>
      <c r="AC231" s="123"/>
      <c r="AD231" s="123"/>
      <c r="AE231" s="123"/>
      <c r="AF231" s="123"/>
      <c r="AG231" s="123"/>
      <c r="AH231" s="123"/>
      <c r="AI231" s="123"/>
      <c r="AJ231" s="123"/>
      <c r="AK231" s="123"/>
      <c r="AL231" s="123"/>
      <c r="AM231" s="123"/>
      <c r="AN231" s="123"/>
      <c r="AO231" s="123"/>
      <c r="AP231" s="120"/>
      <c r="AQ231" s="125" t="str">
        <f>IFERROR(VLOOKUP(G231,'#Location List#'!$C$3:$D$150,2,FALSE),"")</f>
        <v/>
      </c>
      <c r="AR231" s="125" t="str">
        <f>IFERROR(VLOOKUP(F231,'#Location List#'!$Q$3:$R$1154,2,FALSE),"")</f>
        <v/>
      </c>
      <c r="AS231" s="125" t="str">
        <f>IFERROR(VLOOKUP(V231,'#Input Lists#'!$B$3:$D$46,3,FALSE),"")</f>
        <v/>
      </c>
      <c r="AT231" s="125" t="str">
        <f>IFERROR(VLOOKUP(CONCATENATE(V231," ",W231),'#Input Lists#'!$K$3:$L$827,2,FALSE),"")</f>
        <v/>
      </c>
      <c r="AU231" s="125">
        <f>IFERROR(VLOOKUP(AA231,'#Input Lists#'!$BU$3:$BV$8,2,FALSE),"")</f>
        <v>1</v>
      </c>
      <c r="AV231" s="118" t="str">
        <f>IFERROR(VLOOKUP(AB231,'#Input Lists#'!$BO$3:$BP$9,2,FALSE),"")</f>
        <v/>
      </c>
      <c r="AW231" s="118">
        <f>IFERROR(VLOOKUP(AC231,'#Input Lists#'!$BL$3:$BM$7,2,FALSE),"")</f>
        <v>1</v>
      </c>
      <c r="AX231" s="52" t="e">
        <f>VLOOKUP(AQ231,'#Location List#'!$D$3:$K$150,4,FALSE)</f>
        <v>#N/A</v>
      </c>
      <c r="AY231" s="273" t="e">
        <f>VLOOKUP(AX231,'#Location List#'!$Z$3:$AA$13,2,FALSE)</f>
        <v>#N/A</v>
      </c>
      <c r="AZ231" s="126" t="e">
        <f>VLOOKUP($AT231,'#Input Lists#'!$L$3:$S$1033,6,FALSE)</f>
        <v>#N/A</v>
      </c>
      <c r="BA231" s="239" t="e">
        <f>VLOOKUP($AT231,'#Input Lists#'!$L$3:$S$833,7,FALSE)</f>
        <v>#N/A</v>
      </c>
      <c r="BB231" s="239" t="e">
        <f>VLOOKUP($AT231,'#Input Lists#'!$L$3:$S$833,8,FALSE)</f>
        <v>#N/A</v>
      </c>
      <c r="BC231" s="91" t="str">
        <f t="shared" si="26"/>
        <v/>
      </c>
      <c r="BD231" s="91" t="str">
        <f t="shared" si="27"/>
        <v/>
      </c>
      <c r="BE231" s="15" t="str">
        <f t="shared" si="28"/>
        <v/>
      </c>
      <c r="BF231" s="92" t="str">
        <f t="shared" si="29"/>
        <v>No Sighting Date</v>
      </c>
    </row>
    <row r="232" spans="1:58" x14ac:dyDescent="0.25">
      <c r="A232" s="118">
        <v>227</v>
      </c>
      <c r="B232" s="119"/>
      <c r="C232" s="120"/>
      <c r="D232" s="121"/>
      <c r="E232" s="121"/>
      <c r="F232" s="236"/>
      <c r="G232" s="122" t="str">
        <f>IFERROR(VLOOKUP(F232,'#Location List#'!$U$3:$V$1154,2,FALSE),"")</f>
        <v/>
      </c>
      <c r="H232" s="120"/>
      <c r="I232" s="120"/>
      <c r="J232" s="120"/>
      <c r="K232" s="120"/>
      <c r="L232" s="120"/>
      <c r="M232" s="120"/>
      <c r="N232" s="120"/>
      <c r="O232" s="120"/>
      <c r="P232" s="120"/>
      <c r="Q232" s="120"/>
      <c r="R232" s="120"/>
      <c r="S232" s="120"/>
      <c r="T232" s="205">
        <f t="shared" si="24"/>
        <v>0</v>
      </c>
      <c r="U232" s="205">
        <f t="shared" si="25"/>
        <v>0</v>
      </c>
      <c r="V232" s="210"/>
      <c r="W232" s="210"/>
      <c r="X232" s="23" t="str">
        <f>IFERROR(VLOOKUP(AT232,'#Input Lists#'!$L$3:$AH$833,3,FALSE)," ")</f>
        <v xml:space="preserve"> </v>
      </c>
      <c r="Y232" s="23" t="str">
        <f>IFERROR(VLOOKUP(AT232,'#Input Lists#'!$L$3:$AH$833,5,FALSE)," ")</f>
        <v xml:space="preserve"> </v>
      </c>
      <c r="Z232" s="206" t="str">
        <f>IFERROR(VLOOKUP(AT232,'#Input Lists#'!$L$3:$AH$833,9,FALSE)," ")</f>
        <v xml:space="preserve"> </v>
      </c>
      <c r="AA232" s="119" t="s">
        <v>1527</v>
      </c>
      <c r="AB232" s="120"/>
      <c r="AC232" s="123"/>
      <c r="AD232" s="123"/>
      <c r="AE232" s="123"/>
      <c r="AF232" s="123"/>
      <c r="AG232" s="123"/>
      <c r="AH232" s="123"/>
      <c r="AI232" s="123"/>
      <c r="AJ232" s="123"/>
      <c r="AK232" s="123"/>
      <c r="AL232" s="123"/>
      <c r="AM232" s="123"/>
      <c r="AN232" s="123"/>
      <c r="AO232" s="123"/>
      <c r="AP232" s="120"/>
      <c r="AQ232" s="125" t="str">
        <f>IFERROR(VLOOKUP(G232,'#Location List#'!$C$3:$D$150,2,FALSE),"")</f>
        <v/>
      </c>
      <c r="AR232" s="125" t="str">
        <f>IFERROR(VLOOKUP(F232,'#Location List#'!$Q$3:$R$1154,2,FALSE),"")</f>
        <v/>
      </c>
      <c r="AS232" s="125" t="str">
        <f>IFERROR(VLOOKUP(V232,'#Input Lists#'!$B$3:$D$46,3,FALSE),"")</f>
        <v/>
      </c>
      <c r="AT232" s="125" t="str">
        <f>IFERROR(VLOOKUP(CONCATENATE(V232," ",W232),'#Input Lists#'!$K$3:$L$827,2,FALSE),"")</f>
        <v/>
      </c>
      <c r="AU232" s="125">
        <f>IFERROR(VLOOKUP(AA232,'#Input Lists#'!$BU$3:$BV$8,2,FALSE),"")</f>
        <v>1</v>
      </c>
      <c r="AV232" s="118" t="str">
        <f>IFERROR(VLOOKUP(AB232,'#Input Lists#'!$BO$3:$BP$9,2,FALSE),"")</f>
        <v/>
      </c>
      <c r="AW232" s="118">
        <f>IFERROR(VLOOKUP(AC232,'#Input Lists#'!$BL$3:$BM$7,2,FALSE),"")</f>
        <v>1</v>
      </c>
      <c r="AX232" s="52" t="e">
        <f>VLOOKUP(AQ232,'#Location List#'!$D$3:$K$150,4,FALSE)</f>
        <v>#N/A</v>
      </c>
      <c r="AY232" s="273" t="e">
        <f>VLOOKUP(AX232,'#Location List#'!$Z$3:$AA$13,2,FALSE)</f>
        <v>#N/A</v>
      </c>
      <c r="AZ232" s="126" t="e">
        <f>VLOOKUP($AT232,'#Input Lists#'!$L$3:$S$1033,6,FALSE)</f>
        <v>#N/A</v>
      </c>
      <c r="BA232" s="239" t="e">
        <f>VLOOKUP($AT232,'#Input Lists#'!$L$3:$S$833,7,FALSE)</f>
        <v>#N/A</v>
      </c>
      <c r="BB232" s="239" t="e">
        <f>VLOOKUP($AT232,'#Input Lists#'!$L$3:$S$833,8,FALSE)</f>
        <v>#N/A</v>
      </c>
      <c r="BC232" s="91" t="str">
        <f t="shared" si="26"/>
        <v/>
      </c>
      <c r="BD232" s="91" t="str">
        <f t="shared" si="27"/>
        <v/>
      </c>
      <c r="BE232" s="15" t="str">
        <f t="shared" si="28"/>
        <v/>
      </c>
      <c r="BF232" s="92" t="str">
        <f t="shared" si="29"/>
        <v>No Sighting Date</v>
      </c>
    </row>
    <row r="233" spans="1:58" x14ac:dyDescent="0.25">
      <c r="A233" s="118">
        <v>228</v>
      </c>
      <c r="B233" s="119"/>
      <c r="C233" s="120"/>
      <c r="D233" s="121"/>
      <c r="E233" s="121"/>
      <c r="F233" s="236"/>
      <c r="G233" s="122" t="str">
        <f>IFERROR(VLOOKUP(F233,'#Location List#'!$U$3:$V$1154,2,FALSE),"")</f>
        <v/>
      </c>
      <c r="H233" s="120"/>
      <c r="I233" s="120"/>
      <c r="J233" s="120"/>
      <c r="K233" s="120"/>
      <c r="L233" s="120"/>
      <c r="M233" s="120"/>
      <c r="N233" s="120"/>
      <c r="O233" s="120"/>
      <c r="P233" s="120"/>
      <c r="Q233" s="120"/>
      <c r="R233" s="120"/>
      <c r="S233" s="120"/>
      <c r="T233" s="205">
        <f t="shared" si="24"/>
        <v>0</v>
      </c>
      <c r="U233" s="205">
        <f t="shared" si="25"/>
        <v>0</v>
      </c>
      <c r="V233" s="210"/>
      <c r="W233" s="210"/>
      <c r="X233" s="23" t="str">
        <f>IFERROR(VLOOKUP(AT233,'#Input Lists#'!$L$3:$AH$833,3,FALSE)," ")</f>
        <v xml:space="preserve"> </v>
      </c>
      <c r="Y233" s="23" t="str">
        <f>IFERROR(VLOOKUP(AT233,'#Input Lists#'!$L$3:$AH$833,5,FALSE)," ")</f>
        <v xml:space="preserve"> </v>
      </c>
      <c r="Z233" s="206" t="str">
        <f>IFERROR(VLOOKUP(AT233,'#Input Lists#'!$L$3:$AH$833,9,FALSE)," ")</f>
        <v xml:space="preserve"> </v>
      </c>
      <c r="AA233" s="119" t="s">
        <v>1527</v>
      </c>
      <c r="AB233" s="120"/>
      <c r="AC233" s="123"/>
      <c r="AD233" s="123"/>
      <c r="AE233" s="123"/>
      <c r="AF233" s="123"/>
      <c r="AG233" s="123"/>
      <c r="AH233" s="123"/>
      <c r="AI233" s="123"/>
      <c r="AJ233" s="123"/>
      <c r="AK233" s="123"/>
      <c r="AL233" s="123"/>
      <c r="AM233" s="123"/>
      <c r="AN233" s="123"/>
      <c r="AO233" s="123"/>
      <c r="AP233" s="120"/>
      <c r="AQ233" s="125" t="str">
        <f>IFERROR(VLOOKUP(G233,'#Location List#'!$C$3:$D$150,2,FALSE),"")</f>
        <v/>
      </c>
      <c r="AR233" s="125" t="str">
        <f>IFERROR(VLOOKUP(F233,'#Location List#'!$Q$3:$R$1154,2,FALSE),"")</f>
        <v/>
      </c>
      <c r="AS233" s="125" t="str">
        <f>IFERROR(VLOOKUP(V233,'#Input Lists#'!$B$3:$D$46,3,FALSE),"")</f>
        <v/>
      </c>
      <c r="AT233" s="125" t="str">
        <f>IFERROR(VLOOKUP(CONCATENATE(V233," ",W233),'#Input Lists#'!$K$3:$L$827,2,FALSE),"")</f>
        <v/>
      </c>
      <c r="AU233" s="125">
        <f>IFERROR(VLOOKUP(AA233,'#Input Lists#'!$BU$3:$BV$8,2,FALSE),"")</f>
        <v>1</v>
      </c>
      <c r="AV233" s="118" t="str">
        <f>IFERROR(VLOOKUP(AB233,'#Input Lists#'!$BO$3:$BP$9,2,FALSE),"")</f>
        <v/>
      </c>
      <c r="AW233" s="118">
        <f>IFERROR(VLOOKUP(AC233,'#Input Lists#'!$BL$3:$BM$7,2,FALSE),"")</f>
        <v>1</v>
      </c>
      <c r="AX233" s="52" t="e">
        <f>VLOOKUP(AQ233,'#Location List#'!$D$3:$K$150,4,FALSE)</f>
        <v>#N/A</v>
      </c>
      <c r="AY233" s="273" t="e">
        <f>VLOOKUP(AX233,'#Location List#'!$Z$3:$AA$13,2,FALSE)</f>
        <v>#N/A</v>
      </c>
      <c r="AZ233" s="126" t="e">
        <f>VLOOKUP($AT233,'#Input Lists#'!$L$3:$S$1033,6,FALSE)</f>
        <v>#N/A</v>
      </c>
      <c r="BA233" s="239" t="e">
        <f>VLOOKUP($AT233,'#Input Lists#'!$L$3:$S$833,7,FALSE)</f>
        <v>#N/A</v>
      </c>
      <c r="BB233" s="239" t="e">
        <f>VLOOKUP($AT233,'#Input Lists#'!$L$3:$S$833,8,FALSE)</f>
        <v>#N/A</v>
      </c>
      <c r="BC233" s="91" t="str">
        <f t="shared" si="26"/>
        <v/>
      </c>
      <c r="BD233" s="91" t="str">
        <f t="shared" si="27"/>
        <v/>
      </c>
      <c r="BE233" s="15" t="str">
        <f t="shared" si="28"/>
        <v/>
      </c>
      <c r="BF233" s="92" t="str">
        <f t="shared" si="29"/>
        <v>No Sighting Date</v>
      </c>
    </row>
    <row r="234" spans="1:58" x14ac:dyDescent="0.25">
      <c r="A234" s="118">
        <v>229</v>
      </c>
      <c r="B234" s="119"/>
      <c r="C234" s="120"/>
      <c r="D234" s="121"/>
      <c r="E234" s="121"/>
      <c r="F234" s="236"/>
      <c r="G234" s="122" t="str">
        <f>IFERROR(VLOOKUP(F234,'#Location List#'!$U$3:$V$1154,2,FALSE),"")</f>
        <v/>
      </c>
      <c r="H234" s="120"/>
      <c r="I234" s="120"/>
      <c r="J234" s="120"/>
      <c r="K234" s="120"/>
      <c r="L234" s="120"/>
      <c r="M234" s="120"/>
      <c r="N234" s="120"/>
      <c r="O234" s="120"/>
      <c r="P234" s="120"/>
      <c r="Q234" s="120"/>
      <c r="R234" s="120"/>
      <c r="S234" s="120"/>
      <c r="T234" s="205">
        <f t="shared" si="24"/>
        <v>0</v>
      </c>
      <c r="U234" s="205">
        <f t="shared" si="25"/>
        <v>0</v>
      </c>
      <c r="V234" s="210"/>
      <c r="W234" s="210"/>
      <c r="X234" s="23" t="str">
        <f>IFERROR(VLOOKUP(AT234,'#Input Lists#'!$L$3:$AH$833,3,FALSE)," ")</f>
        <v xml:space="preserve"> </v>
      </c>
      <c r="Y234" s="23" t="str">
        <f>IFERROR(VLOOKUP(AT234,'#Input Lists#'!$L$3:$AH$833,5,FALSE)," ")</f>
        <v xml:space="preserve"> </v>
      </c>
      <c r="Z234" s="206" t="str">
        <f>IFERROR(VLOOKUP(AT234,'#Input Lists#'!$L$3:$AH$833,9,FALSE)," ")</f>
        <v xml:space="preserve"> </v>
      </c>
      <c r="AA234" s="119" t="s">
        <v>1527</v>
      </c>
      <c r="AB234" s="120"/>
      <c r="AC234" s="123"/>
      <c r="AD234" s="123"/>
      <c r="AE234" s="123"/>
      <c r="AF234" s="123"/>
      <c r="AG234" s="123"/>
      <c r="AH234" s="123"/>
      <c r="AI234" s="123"/>
      <c r="AJ234" s="123"/>
      <c r="AK234" s="123"/>
      <c r="AL234" s="123"/>
      <c r="AM234" s="123"/>
      <c r="AN234" s="123"/>
      <c r="AO234" s="123"/>
      <c r="AP234" s="120"/>
      <c r="AQ234" s="125" t="str">
        <f>IFERROR(VLOOKUP(G234,'#Location List#'!$C$3:$D$150,2,FALSE),"")</f>
        <v/>
      </c>
      <c r="AR234" s="125" t="str">
        <f>IFERROR(VLOOKUP(F234,'#Location List#'!$Q$3:$R$1154,2,FALSE),"")</f>
        <v/>
      </c>
      <c r="AS234" s="125" t="str">
        <f>IFERROR(VLOOKUP(V234,'#Input Lists#'!$B$3:$D$46,3,FALSE),"")</f>
        <v/>
      </c>
      <c r="AT234" s="125" t="str">
        <f>IFERROR(VLOOKUP(CONCATENATE(V234," ",W234),'#Input Lists#'!$K$3:$L$827,2,FALSE),"")</f>
        <v/>
      </c>
      <c r="AU234" s="125">
        <f>IFERROR(VLOOKUP(AA234,'#Input Lists#'!$BU$3:$BV$8,2,FALSE),"")</f>
        <v>1</v>
      </c>
      <c r="AV234" s="118" t="str">
        <f>IFERROR(VLOOKUP(AB234,'#Input Lists#'!$BO$3:$BP$9,2,FALSE),"")</f>
        <v/>
      </c>
      <c r="AW234" s="118">
        <f>IFERROR(VLOOKUP(AC234,'#Input Lists#'!$BL$3:$BM$7,2,FALSE),"")</f>
        <v>1</v>
      </c>
      <c r="AX234" s="52" t="e">
        <f>VLOOKUP(AQ234,'#Location List#'!$D$3:$K$150,4,FALSE)</f>
        <v>#N/A</v>
      </c>
      <c r="AY234" s="273" t="e">
        <f>VLOOKUP(AX234,'#Location List#'!$Z$3:$AA$13,2,FALSE)</f>
        <v>#N/A</v>
      </c>
      <c r="AZ234" s="126" t="e">
        <f>VLOOKUP($AT234,'#Input Lists#'!$L$3:$S$1033,6,FALSE)</f>
        <v>#N/A</v>
      </c>
      <c r="BA234" s="239" t="e">
        <f>VLOOKUP($AT234,'#Input Lists#'!$L$3:$S$833,7,FALSE)</f>
        <v>#N/A</v>
      </c>
      <c r="BB234" s="239" t="e">
        <f>VLOOKUP($AT234,'#Input Lists#'!$L$3:$S$833,8,FALSE)</f>
        <v>#N/A</v>
      </c>
      <c r="BC234" s="91" t="str">
        <f t="shared" si="26"/>
        <v/>
      </c>
      <c r="BD234" s="91" t="str">
        <f t="shared" si="27"/>
        <v/>
      </c>
      <c r="BE234" s="15" t="str">
        <f t="shared" si="28"/>
        <v/>
      </c>
      <c r="BF234" s="92" t="str">
        <f t="shared" si="29"/>
        <v>No Sighting Date</v>
      </c>
    </row>
    <row r="235" spans="1:58" x14ac:dyDescent="0.25">
      <c r="A235" s="118">
        <v>230</v>
      </c>
      <c r="B235" s="119"/>
      <c r="C235" s="120"/>
      <c r="D235" s="121"/>
      <c r="E235" s="121"/>
      <c r="F235" s="236"/>
      <c r="G235" s="122" t="str">
        <f>IFERROR(VLOOKUP(F235,'#Location List#'!$U$3:$V$1154,2,FALSE),"")</f>
        <v/>
      </c>
      <c r="H235" s="120"/>
      <c r="I235" s="120"/>
      <c r="J235" s="120"/>
      <c r="K235" s="120"/>
      <c r="L235" s="120"/>
      <c r="M235" s="120"/>
      <c r="N235" s="120"/>
      <c r="O235" s="120"/>
      <c r="P235" s="120"/>
      <c r="Q235" s="120"/>
      <c r="R235" s="120"/>
      <c r="S235" s="120"/>
      <c r="T235" s="205">
        <f t="shared" si="24"/>
        <v>0</v>
      </c>
      <c r="U235" s="205">
        <f t="shared" si="25"/>
        <v>0</v>
      </c>
      <c r="V235" s="210"/>
      <c r="W235" s="210"/>
      <c r="X235" s="23" t="str">
        <f>IFERROR(VLOOKUP(AT235,'#Input Lists#'!$L$3:$AH$833,3,FALSE)," ")</f>
        <v xml:space="preserve"> </v>
      </c>
      <c r="Y235" s="23" t="str">
        <f>IFERROR(VLOOKUP(AT235,'#Input Lists#'!$L$3:$AH$833,5,FALSE)," ")</f>
        <v xml:space="preserve"> </v>
      </c>
      <c r="Z235" s="206" t="str">
        <f>IFERROR(VLOOKUP(AT235,'#Input Lists#'!$L$3:$AH$833,9,FALSE)," ")</f>
        <v xml:space="preserve"> </v>
      </c>
      <c r="AA235" s="119" t="s">
        <v>1527</v>
      </c>
      <c r="AB235" s="120"/>
      <c r="AC235" s="123"/>
      <c r="AD235" s="123"/>
      <c r="AE235" s="123"/>
      <c r="AF235" s="123"/>
      <c r="AG235" s="123"/>
      <c r="AH235" s="123"/>
      <c r="AI235" s="123"/>
      <c r="AJ235" s="123"/>
      <c r="AK235" s="123"/>
      <c r="AL235" s="123"/>
      <c r="AM235" s="123"/>
      <c r="AN235" s="123"/>
      <c r="AO235" s="123"/>
      <c r="AP235" s="120"/>
      <c r="AQ235" s="125" t="str">
        <f>IFERROR(VLOOKUP(G235,'#Location List#'!$C$3:$D$150,2,FALSE),"")</f>
        <v/>
      </c>
      <c r="AR235" s="125" t="str">
        <f>IFERROR(VLOOKUP(F235,'#Location List#'!$Q$3:$R$1154,2,FALSE),"")</f>
        <v/>
      </c>
      <c r="AS235" s="125" t="str">
        <f>IFERROR(VLOOKUP(V235,'#Input Lists#'!$B$3:$D$46,3,FALSE),"")</f>
        <v/>
      </c>
      <c r="AT235" s="125" t="str">
        <f>IFERROR(VLOOKUP(CONCATENATE(V235," ",W235),'#Input Lists#'!$K$3:$L$827,2,FALSE),"")</f>
        <v/>
      </c>
      <c r="AU235" s="125">
        <f>IFERROR(VLOOKUP(AA235,'#Input Lists#'!$BU$3:$BV$8,2,FALSE),"")</f>
        <v>1</v>
      </c>
      <c r="AV235" s="118" t="str">
        <f>IFERROR(VLOOKUP(AB235,'#Input Lists#'!$BO$3:$BP$9,2,FALSE),"")</f>
        <v/>
      </c>
      <c r="AW235" s="118">
        <f>IFERROR(VLOOKUP(AC235,'#Input Lists#'!$BL$3:$BM$7,2,FALSE),"")</f>
        <v>1</v>
      </c>
      <c r="AX235" s="52" t="e">
        <f>VLOOKUP(AQ235,'#Location List#'!$D$3:$K$150,4,FALSE)</f>
        <v>#N/A</v>
      </c>
      <c r="AY235" s="273" t="e">
        <f>VLOOKUP(AX235,'#Location List#'!$Z$3:$AA$13,2,FALSE)</f>
        <v>#N/A</v>
      </c>
      <c r="AZ235" s="126" t="e">
        <f>VLOOKUP($AT235,'#Input Lists#'!$L$3:$S$1033,6,FALSE)</f>
        <v>#N/A</v>
      </c>
      <c r="BA235" s="239" t="e">
        <f>VLOOKUP($AT235,'#Input Lists#'!$L$3:$S$833,7,FALSE)</f>
        <v>#N/A</v>
      </c>
      <c r="BB235" s="239" t="e">
        <f>VLOOKUP($AT235,'#Input Lists#'!$L$3:$S$833,8,FALSE)</f>
        <v>#N/A</v>
      </c>
      <c r="BC235" s="91" t="str">
        <f t="shared" si="26"/>
        <v/>
      </c>
      <c r="BD235" s="91" t="str">
        <f t="shared" si="27"/>
        <v/>
      </c>
      <c r="BE235" s="15" t="str">
        <f t="shared" si="28"/>
        <v/>
      </c>
      <c r="BF235" s="92" t="str">
        <f t="shared" si="29"/>
        <v>No Sighting Date</v>
      </c>
    </row>
    <row r="236" spans="1:58" x14ac:dyDescent="0.25">
      <c r="A236" s="118">
        <v>231</v>
      </c>
      <c r="B236" s="119"/>
      <c r="C236" s="120"/>
      <c r="D236" s="121"/>
      <c r="E236" s="121"/>
      <c r="F236" s="236"/>
      <c r="G236" s="122" t="str">
        <f>IFERROR(VLOOKUP(F236,'#Location List#'!$U$3:$V$1154,2,FALSE),"")</f>
        <v/>
      </c>
      <c r="H236" s="120"/>
      <c r="I236" s="120"/>
      <c r="J236" s="120"/>
      <c r="K236" s="120"/>
      <c r="L236" s="120"/>
      <c r="M236" s="120"/>
      <c r="N236" s="120"/>
      <c r="O236" s="120"/>
      <c r="P236" s="120"/>
      <c r="Q236" s="120"/>
      <c r="R236" s="120"/>
      <c r="S236" s="120"/>
      <c r="T236" s="205">
        <f t="shared" si="24"/>
        <v>0</v>
      </c>
      <c r="U236" s="205">
        <f t="shared" si="25"/>
        <v>0</v>
      </c>
      <c r="V236" s="210"/>
      <c r="W236" s="210"/>
      <c r="X236" s="23" t="str">
        <f>IFERROR(VLOOKUP(AT236,'#Input Lists#'!$L$3:$AH$833,3,FALSE)," ")</f>
        <v xml:space="preserve"> </v>
      </c>
      <c r="Y236" s="23" t="str">
        <f>IFERROR(VLOOKUP(AT236,'#Input Lists#'!$L$3:$AH$833,5,FALSE)," ")</f>
        <v xml:space="preserve"> </v>
      </c>
      <c r="Z236" s="206" t="str">
        <f>IFERROR(VLOOKUP(AT236,'#Input Lists#'!$L$3:$AH$833,9,FALSE)," ")</f>
        <v xml:space="preserve"> </v>
      </c>
      <c r="AA236" s="119" t="s">
        <v>1527</v>
      </c>
      <c r="AB236" s="120"/>
      <c r="AC236" s="123"/>
      <c r="AD236" s="123"/>
      <c r="AE236" s="123"/>
      <c r="AF236" s="123"/>
      <c r="AG236" s="123"/>
      <c r="AH236" s="123"/>
      <c r="AI236" s="123"/>
      <c r="AJ236" s="123"/>
      <c r="AK236" s="123"/>
      <c r="AL236" s="123"/>
      <c r="AM236" s="123"/>
      <c r="AN236" s="123"/>
      <c r="AO236" s="123"/>
      <c r="AP236" s="120"/>
      <c r="AQ236" s="125" t="str">
        <f>IFERROR(VLOOKUP(G236,'#Location List#'!$C$3:$D$150,2,FALSE),"")</f>
        <v/>
      </c>
      <c r="AR236" s="125" t="str">
        <f>IFERROR(VLOOKUP(F236,'#Location List#'!$Q$3:$R$1154,2,FALSE),"")</f>
        <v/>
      </c>
      <c r="AS236" s="125" t="str">
        <f>IFERROR(VLOOKUP(V236,'#Input Lists#'!$B$3:$D$46,3,FALSE),"")</f>
        <v/>
      </c>
      <c r="AT236" s="125" t="str">
        <f>IFERROR(VLOOKUP(CONCATENATE(V236," ",W236),'#Input Lists#'!$K$3:$L$827,2,FALSE),"")</f>
        <v/>
      </c>
      <c r="AU236" s="125">
        <f>IFERROR(VLOOKUP(AA236,'#Input Lists#'!$BU$3:$BV$8,2,FALSE),"")</f>
        <v>1</v>
      </c>
      <c r="AV236" s="118" t="str">
        <f>IFERROR(VLOOKUP(AB236,'#Input Lists#'!$BO$3:$BP$9,2,FALSE),"")</f>
        <v/>
      </c>
      <c r="AW236" s="118">
        <f>IFERROR(VLOOKUP(AC236,'#Input Lists#'!$BL$3:$BM$7,2,FALSE),"")</f>
        <v>1</v>
      </c>
      <c r="AX236" s="52" t="e">
        <f>VLOOKUP(AQ236,'#Location List#'!$D$3:$K$150,4,FALSE)</f>
        <v>#N/A</v>
      </c>
      <c r="AY236" s="273" t="e">
        <f>VLOOKUP(AX236,'#Location List#'!$Z$3:$AA$13,2,FALSE)</f>
        <v>#N/A</v>
      </c>
      <c r="AZ236" s="126" t="e">
        <f>VLOOKUP($AT236,'#Input Lists#'!$L$3:$S$1033,6,FALSE)</f>
        <v>#N/A</v>
      </c>
      <c r="BA236" s="239" t="e">
        <f>VLOOKUP($AT236,'#Input Lists#'!$L$3:$S$833,7,FALSE)</f>
        <v>#N/A</v>
      </c>
      <c r="BB236" s="239" t="e">
        <f>VLOOKUP($AT236,'#Input Lists#'!$L$3:$S$833,8,FALSE)</f>
        <v>#N/A</v>
      </c>
      <c r="BC236" s="91" t="str">
        <f t="shared" si="26"/>
        <v/>
      </c>
      <c r="BD236" s="91" t="str">
        <f t="shared" si="27"/>
        <v/>
      </c>
      <c r="BE236" s="15" t="str">
        <f t="shared" si="28"/>
        <v/>
      </c>
      <c r="BF236" s="92" t="str">
        <f t="shared" si="29"/>
        <v>No Sighting Date</v>
      </c>
    </row>
    <row r="237" spans="1:58" x14ac:dyDescent="0.25">
      <c r="A237" s="118">
        <v>232</v>
      </c>
      <c r="B237" s="119"/>
      <c r="C237" s="120"/>
      <c r="D237" s="121"/>
      <c r="E237" s="121"/>
      <c r="F237" s="236"/>
      <c r="G237" s="122" t="str">
        <f>IFERROR(VLOOKUP(F237,'#Location List#'!$U$3:$V$1154,2,FALSE),"")</f>
        <v/>
      </c>
      <c r="H237" s="120"/>
      <c r="I237" s="120"/>
      <c r="J237" s="120"/>
      <c r="K237" s="120"/>
      <c r="L237" s="120"/>
      <c r="M237" s="120"/>
      <c r="N237" s="120"/>
      <c r="O237" s="120"/>
      <c r="P237" s="120"/>
      <c r="Q237" s="120"/>
      <c r="R237" s="120"/>
      <c r="S237" s="120"/>
      <c r="T237" s="205">
        <f t="shared" si="24"/>
        <v>0</v>
      </c>
      <c r="U237" s="205">
        <f t="shared" si="25"/>
        <v>0</v>
      </c>
      <c r="V237" s="210"/>
      <c r="W237" s="210"/>
      <c r="X237" s="23" t="str">
        <f>IFERROR(VLOOKUP(AT237,'#Input Lists#'!$L$3:$AH$833,3,FALSE)," ")</f>
        <v xml:space="preserve"> </v>
      </c>
      <c r="Y237" s="23" t="str">
        <f>IFERROR(VLOOKUP(AT237,'#Input Lists#'!$L$3:$AH$833,5,FALSE)," ")</f>
        <v xml:space="preserve"> </v>
      </c>
      <c r="Z237" s="206" t="str">
        <f>IFERROR(VLOOKUP(AT237,'#Input Lists#'!$L$3:$AH$833,9,FALSE)," ")</f>
        <v xml:space="preserve"> </v>
      </c>
      <c r="AA237" s="119" t="s">
        <v>1527</v>
      </c>
      <c r="AB237" s="120"/>
      <c r="AC237" s="123"/>
      <c r="AD237" s="123"/>
      <c r="AE237" s="123"/>
      <c r="AF237" s="123"/>
      <c r="AG237" s="123"/>
      <c r="AH237" s="123"/>
      <c r="AI237" s="123"/>
      <c r="AJ237" s="123"/>
      <c r="AK237" s="123"/>
      <c r="AL237" s="123"/>
      <c r="AM237" s="123"/>
      <c r="AN237" s="123"/>
      <c r="AO237" s="123"/>
      <c r="AP237" s="120"/>
      <c r="AQ237" s="125" t="str">
        <f>IFERROR(VLOOKUP(G237,'#Location List#'!$C$3:$D$150,2,FALSE),"")</f>
        <v/>
      </c>
      <c r="AR237" s="125" t="str">
        <f>IFERROR(VLOOKUP(F237,'#Location List#'!$Q$3:$R$1154,2,FALSE),"")</f>
        <v/>
      </c>
      <c r="AS237" s="125" t="str">
        <f>IFERROR(VLOOKUP(V237,'#Input Lists#'!$B$3:$D$46,3,FALSE),"")</f>
        <v/>
      </c>
      <c r="AT237" s="125" t="str">
        <f>IFERROR(VLOOKUP(CONCATENATE(V237," ",W237),'#Input Lists#'!$K$3:$L$827,2,FALSE),"")</f>
        <v/>
      </c>
      <c r="AU237" s="125">
        <f>IFERROR(VLOOKUP(AA237,'#Input Lists#'!$BU$3:$BV$8,2,FALSE),"")</f>
        <v>1</v>
      </c>
      <c r="AV237" s="118" t="str">
        <f>IFERROR(VLOOKUP(AB237,'#Input Lists#'!$BO$3:$BP$9,2,FALSE),"")</f>
        <v/>
      </c>
      <c r="AW237" s="118">
        <f>IFERROR(VLOOKUP(AC237,'#Input Lists#'!$BL$3:$BM$7,2,FALSE),"")</f>
        <v>1</v>
      </c>
      <c r="AX237" s="52" t="e">
        <f>VLOOKUP(AQ237,'#Location List#'!$D$3:$K$150,4,FALSE)</f>
        <v>#N/A</v>
      </c>
      <c r="AY237" s="273" t="e">
        <f>VLOOKUP(AX237,'#Location List#'!$Z$3:$AA$13,2,FALSE)</f>
        <v>#N/A</v>
      </c>
      <c r="AZ237" s="126" t="e">
        <f>VLOOKUP($AT237,'#Input Lists#'!$L$3:$S$1033,6,FALSE)</f>
        <v>#N/A</v>
      </c>
      <c r="BA237" s="239" t="e">
        <f>VLOOKUP($AT237,'#Input Lists#'!$L$3:$S$833,7,FALSE)</f>
        <v>#N/A</v>
      </c>
      <c r="BB237" s="239" t="e">
        <f>VLOOKUP($AT237,'#Input Lists#'!$L$3:$S$833,8,FALSE)</f>
        <v>#N/A</v>
      </c>
      <c r="BC237" s="91" t="str">
        <f t="shared" si="26"/>
        <v/>
      </c>
      <c r="BD237" s="91" t="str">
        <f t="shared" si="27"/>
        <v/>
      </c>
      <c r="BE237" s="15" t="str">
        <f t="shared" si="28"/>
        <v/>
      </c>
      <c r="BF237" s="92" t="str">
        <f t="shared" si="29"/>
        <v>No Sighting Date</v>
      </c>
    </row>
    <row r="238" spans="1:58" x14ac:dyDescent="0.25">
      <c r="A238" s="118">
        <v>233</v>
      </c>
      <c r="B238" s="119"/>
      <c r="C238" s="120"/>
      <c r="D238" s="121"/>
      <c r="E238" s="121"/>
      <c r="F238" s="236"/>
      <c r="G238" s="122" t="str">
        <f>IFERROR(VLOOKUP(F238,'#Location List#'!$U$3:$V$1154,2,FALSE),"")</f>
        <v/>
      </c>
      <c r="H238" s="120"/>
      <c r="I238" s="120"/>
      <c r="J238" s="120"/>
      <c r="K238" s="120"/>
      <c r="L238" s="120"/>
      <c r="M238" s="120"/>
      <c r="N238" s="120"/>
      <c r="O238" s="120"/>
      <c r="P238" s="120"/>
      <c r="Q238" s="120"/>
      <c r="R238" s="120"/>
      <c r="S238" s="120"/>
      <c r="T238" s="205">
        <f t="shared" si="24"/>
        <v>0</v>
      </c>
      <c r="U238" s="205">
        <f t="shared" si="25"/>
        <v>0</v>
      </c>
      <c r="V238" s="210"/>
      <c r="W238" s="210"/>
      <c r="X238" s="23" t="str">
        <f>IFERROR(VLOOKUP(AT238,'#Input Lists#'!$L$3:$AH$833,3,FALSE)," ")</f>
        <v xml:space="preserve"> </v>
      </c>
      <c r="Y238" s="23" t="str">
        <f>IFERROR(VLOOKUP(AT238,'#Input Lists#'!$L$3:$AH$833,5,FALSE)," ")</f>
        <v xml:space="preserve"> </v>
      </c>
      <c r="Z238" s="206" t="str">
        <f>IFERROR(VLOOKUP(AT238,'#Input Lists#'!$L$3:$AH$833,9,FALSE)," ")</f>
        <v xml:space="preserve"> </v>
      </c>
      <c r="AA238" s="119" t="s">
        <v>1527</v>
      </c>
      <c r="AB238" s="120"/>
      <c r="AC238" s="123"/>
      <c r="AD238" s="123"/>
      <c r="AE238" s="123"/>
      <c r="AF238" s="123"/>
      <c r="AG238" s="123"/>
      <c r="AH238" s="123"/>
      <c r="AI238" s="123"/>
      <c r="AJ238" s="123"/>
      <c r="AK238" s="123"/>
      <c r="AL238" s="123"/>
      <c r="AM238" s="123"/>
      <c r="AN238" s="123"/>
      <c r="AO238" s="123"/>
      <c r="AP238" s="120"/>
      <c r="AQ238" s="125" t="str">
        <f>IFERROR(VLOOKUP(G238,'#Location List#'!$C$3:$D$150,2,FALSE),"")</f>
        <v/>
      </c>
      <c r="AR238" s="125" t="str">
        <f>IFERROR(VLOOKUP(F238,'#Location List#'!$Q$3:$R$1154,2,FALSE),"")</f>
        <v/>
      </c>
      <c r="AS238" s="125" t="str">
        <f>IFERROR(VLOOKUP(V238,'#Input Lists#'!$B$3:$D$46,3,FALSE),"")</f>
        <v/>
      </c>
      <c r="AT238" s="125" t="str">
        <f>IFERROR(VLOOKUP(CONCATENATE(V238," ",W238),'#Input Lists#'!$K$3:$L$827,2,FALSE),"")</f>
        <v/>
      </c>
      <c r="AU238" s="125">
        <f>IFERROR(VLOOKUP(AA238,'#Input Lists#'!$BU$3:$BV$8,2,FALSE),"")</f>
        <v>1</v>
      </c>
      <c r="AV238" s="118" t="str">
        <f>IFERROR(VLOOKUP(AB238,'#Input Lists#'!$BO$3:$BP$9,2,FALSE),"")</f>
        <v/>
      </c>
      <c r="AW238" s="118">
        <f>IFERROR(VLOOKUP(AC238,'#Input Lists#'!$BL$3:$BM$7,2,FALSE),"")</f>
        <v>1</v>
      </c>
      <c r="AX238" s="52" t="e">
        <f>VLOOKUP(AQ238,'#Location List#'!$D$3:$K$150,4,FALSE)</f>
        <v>#N/A</v>
      </c>
      <c r="AY238" s="273" t="e">
        <f>VLOOKUP(AX238,'#Location List#'!$Z$3:$AA$13,2,FALSE)</f>
        <v>#N/A</v>
      </c>
      <c r="AZ238" s="126" t="e">
        <f>VLOOKUP($AT238,'#Input Lists#'!$L$3:$S$1033,6,FALSE)</f>
        <v>#N/A</v>
      </c>
      <c r="BA238" s="239" t="e">
        <f>VLOOKUP($AT238,'#Input Lists#'!$L$3:$S$833,7,FALSE)</f>
        <v>#N/A</v>
      </c>
      <c r="BB238" s="239" t="e">
        <f>VLOOKUP($AT238,'#Input Lists#'!$L$3:$S$833,8,FALSE)</f>
        <v>#N/A</v>
      </c>
      <c r="BC238" s="91" t="str">
        <f t="shared" si="26"/>
        <v/>
      </c>
      <c r="BD238" s="91" t="str">
        <f t="shared" si="27"/>
        <v/>
      </c>
      <c r="BE238" s="15" t="str">
        <f t="shared" si="28"/>
        <v/>
      </c>
      <c r="BF238" s="92" t="str">
        <f t="shared" si="29"/>
        <v>No Sighting Date</v>
      </c>
    </row>
    <row r="239" spans="1:58" x14ac:dyDescent="0.25">
      <c r="A239" s="118">
        <v>234</v>
      </c>
      <c r="B239" s="119"/>
      <c r="C239" s="120"/>
      <c r="D239" s="121"/>
      <c r="E239" s="121"/>
      <c r="F239" s="236"/>
      <c r="G239" s="122" t="str">
        <f>IFERROR(VLOOKUP(F239,'#Location List#'!$U$3:$V$1154,2,FALSE),"")</f>
        <v/>
      </c>
      <c r="H239" s="120"/>
      <c r="I239" s="120"/>
      <c r="J239" s="120"/>
      <c r="K239" s="120"/>
      <c r="L239" s="120"/>
      <c r="M239" s="120"/>
      <c r="N239" s="120"/>
      <c r="O239" s="120"/>
      <c r="P239" s="120"/>
      <c r="Q239" s="120"/>
      <c r="R239" s="120"/>
      <c r="S239" s="120"/>
      <c r="T239" s="205">
        <f t="shared" si="24"/>
        <v>0</v>
      </c>
      <c r="U239" s="205">
        <f t="shared" si="25"/>
        <v>0</v>
      </c>
      <c r="V239" s="210"/>
      <c r="W239" s="210"/>
      <c r="X239" s="23" t="str">
        <f>IFERROR(VLOOKUP(AT239,'#Input Lists#'!$L$3:$AH$833,3,FALSE)," ")</f>
        <v xml:space="preserve"> </v>
      </c>
      <c r="Y239" s="23" t="str">
        <f>IFERROR(VLOOKUP(AT239,'#Input Lists#'!$L$3:$AH$833,5,FALSE)," ")</f>
        <v xml:space="preserve"> </v>
      </c>
      <c r="Z239" s="206" t="str">
        <f>IFERROR(VLOOKUP(AT239,'#Input Lists#'!$L$3:$AH$833,9,FALSE)," ")</f>
        <v xml:space="preserve"> </v>
      </c>
      <c r="AA239" s="119" t="s">
        <v>1527</v>
      </c>
      <c r="AB239" s="120"/>
      <c r="AC239" s="123"/>
      <c r="AD239" s="123"/>
      <c r="AE239" s="123"/>
      <c r="AF239" s="123"/>
      <c r="AG239" s="123"/>
      <c r="AH239" s="123"/>
      <c r="AI239" s="123"/>
      <c r="AJ239" s="123"/>
      <c r="AK239" s="123"/>
      <c r="AL239" s="123"/>
      <c r="AM239" s="123"/>
      <c r="AN239" s="123"/>
      <c r="AO239" s="123"/>
      <c r="AP239" s="120"/>
      <c r="AQ239" s="125" t="str">
        <f>IFERROR(VLOOKUP(G239,'#Location List#'!$C$3:$D$150,2,FALSE),"")</f>
        <v/>
      </c>
      <c r="AR239" s="125" t="str">
        <f>IFERROR(VLOOKUP(F239,'#Location List#'!$Q$3:$R$1154,2,FALSE),"")</f>
        <v/>
      </c>
      <c r="AS239" s="125" t="str">
        <f>IFERROR(VLOOKUP(V239,'#Input Lists#'!$B$3:$D$46,3,FALSE),"")</f>
        <v/>
      </c>
      <c r="AT239" s="125" t="str">
        <f>IFERROR(VLOOKUP(CONCATENATE(V239," ",W239),'#Input Lists#'!$K$3:$L$827,2,FALSE),"")</f>
        <v/>
      </c>
      <c r="AU239" s="125">
        <f>IFERROR(VLOOKUP(AA239,'#Input Lists#'!$BU$3:$BV$8,2,FALSE),"")</f>
        <v>1</v>
      </c>
      <c r="AV239" s="118" t="str">
        <f>IFERROR(VLOOKUP(AB239,'#Input Lists#'!$BO$3:$BP$9,2,FALSE),"")</f>
        <v/>
      </c>
      <c r="AW239" s="118">
        <f>IFERROR(VLOOKUP(AC239,'#Input Lists#'!$BL$3:$BM$7,2,FALSE),"")</f>
        <v>1</v>
      </c>
      <c r="AX239" s="52" t="e">
        <f>VLOOKUP(AQ239,'#Location List#'!$D$3:$K$150,4,FALSE)</f>
        <v>#N/A</v>
      </c>
      <c r="AY239" s="273" t="e">
        <f>VLOOKUP(AX239,'#Location List#'!$Z$3:$AA$13,2,FALSE)</f>
        <v>#N/A</v>
      </c>
      <c r="AZ239" s="126" t="e">
        <f>VLOOKUP($AT239,'#Input Lists#'!$L$3:$S$1033,6,FALSE)</f>
        <v>#N/A</v>
      </c>
      <c r="BA239" s="239" t="e">
        <f>VLOOKUP($AT239,'#Input Lists#'!$L$3:$S$833,7,FALSE)</f>
        <v>#N/A</v>
      </c>
      <c r="BB239" s="239" t="e">
        <f>VLOOKUP($AT239,'#Input Lists#'!$L$3:$S$833,8,FALSE)</f>
        <v>#N/A</v>
      </c>
      <c r="BC239" s="91" t="str">
        <f t="shared" si="26"/>
        <v/>
      </c>
      <c r="BD239" s="91" t="str">
        <f t="shared" si="27"/>
        <v/>
      </c>
      <c r="BE239" s="15" t="str">
        <f t="shared" si="28"/>
        <v/>
      </c>
      <c r="BF239" s="92" t="str">
        <f t="shared" si="29"/>
        <v>No Sighting Date</v>
      </c>
    </row>
    <row r="240" spans="1:58" x14ac:dyDescent="0.25">
      <c r="A240" s="118">
        <v>235</v>
      </c>
      <c r="B240" s="119"/>
      <c r="C240" s="120"/>
      <c r="D240" s="121"/>
      <c r="E240" s="121"/>
      <c r="F240" s="236"/>
      <c r="G240" s="122" t="str">
        <f>IFERROR(VLOOKUP(F240,'#Location List#'!$U$3:$V$1154,2,FALSE),"")</f>
        <v/>
      </c>
      <c r="H240" s="120"/>
      <c r="I240" s="120"/>
      <c r="J240" s="120"/>
      <c r="K240" s="120"/>
      <c r="L240" s="120"/>
      <c r="M240" s="120"/>
      <c r="N240" s="120"/>
      <c r="O240" s="120"/>
      <c r="P240" s="120"/>
      <c r="Q240" s="120"/>
      <c r="R240" s="120"/>
      <c r="S240" s="120"/>
      <c r="T240" s="205">
        <f t="shared" si="24"/>
        <v>0</v>
      </c>
      <c r="U240" s="205">
        <f t="shared" si="25"/>
        <v>0</v>
      </c>
      <c r="V240" s="210"/>
      <c r="W240" s="210"/>
      <c r="X240" s="23" t="str">
        <f>IFERROR(VLOOKUP(AT240,'#Input Lists#'!$L$3:$AH$833,3,FALSE)," ")</f>
        <v xml:space="preserve"> </v>
      </c>
      <c r="Y240" s="23" t="str">
        <f>IFERROR(VLOOKUP(AT240,'#Input Lists#'!$L$3:$AH$833,5,FALSE)," ")</f>
        <v xml:space="preserve"> </v>
      </c>
      <c r="Z240" s="206" t="str">
        <f>IFERROR(VLOOKUP(AT240,'#Input Lists#'!$L$3:$AH$833,9,FALSE)," ")</f>
        <v xml:space="preserve"> </v>
      </c>
      <c r="AA240" s="119" t="s">
        <v>1527</v>
      </c>
      <c r="AB240" s="120"/>
      <c r="AC240" s="123"/>
      <c r="AD240" s="123"/>
      <c r="AE240" s="123"/>
      <c r="AF240" s="123"/>
      <c r="AG240" s="123"/>
      <c r="AH240" s="123"/>
      <c r="AI240" s="123"/>
      <c r="AJ240" s="123"/>
      <c r="AK240" s="123"/>
      <c r="AL240" s="123"/>
      <c r="AM240" s="123"/>
      <c r="AN240" s="123"/>
      <c r="AO240" s="123"/>
      <c r="AP240" s="120"/>
      <c r="AQ240" s="125" t="str">
        <f>IFERROR(VLOOKUP(G240,'#Location List#'!$C$3:$D$150,2,FALSE),"")</f>
        <v/>
      </c>
      <c r="AR240" s="125" t="str">
        <f>IFERROR(VLOOKUP(F240,'#Location List#'!$Q$3:$R$1154,2,FALSE),"")</f>
        <v/>
      </c>
      <c r="AS240" s="125" t="str">
        <f>IFERROR(VLOOKUP(V240,'#Input Lists#'!$B$3:$D$46,3,FALSE),"")</f>
        <v/>
      </c>
      <c r="AT240" s="125" t="str">
        <f>IFERROR(VLOOKUP(CONCATENATE(V240," ",W240),'#Input Lists#'!$K$3:$L$827,2,FALSE),"")</f>
        <v/>
      </c>
      <c r="AU240" s="125">
        <f>IFERROR(VLOOKUP(AA240,'#Input Lists#'!$BU$3:$BV$8,2,FALSE),"")</f>
        <v>1</v>
      </c>
      <c r="AV240" s="118" t="str">
        <f>IFERROR(VLOOKUP(AB240,'#Input Lists#'!$BO$3:$BP$9,2,FALSE),"")</f>
        <v/>
      </c>
      <c r="AW240" s="118">
        <f>IFERROR(VLOOKUP(AC240,'#Input Lists#'!$BL$3:$BM$7,2,FALSE),"")</f>
        <v>1</v>
      </c>
      <c r="AX240" s="52" t="e">
        <f>VLOOKUP(AQ240,'#Location List#'!$D$3:$K$150,4,FALSE)</f>
        <v>#N/A</v>
      </c>
      <c r="AY240" s="273" t="e">
        <f>VLOOKUP(AX240,'#Location List#'!$Z$3:$AA$13,2,FALSE)</f>
        <v>#N/A</v>
      </c>
      <c r="AZ240" s="126" t="e">
        <f>VLOOKUP($AT240,'#Input Lists#'!$L$3:$S$1033,6,FALSE)</f>
        <v>#N/A</v>
      </c>
      <c r="BA240" s="239" t="e">
        <f>VLOOKUP($AT240,'#Input Lists#'!$L$3:$S$833,7,FALSE)</f>
        <v>#N/A</v>
      </c>
      <c r="BB240" s="239" t="e">
        <f>VLOOKUP($AT240,'#Input Lists#'!$L$3:$S$833,8,FALSE)</f>
        <v>#N/A</v>
      </c>
      <c r="BC240" s="91" t="str">
        <f t="shared" si="26"/>
        <v/>
      </c>
      <c r="BD240" s="91" t="str">
        <f t="shared" si="27"/>
        <v/>
      </c>
      <c r="BE240" s="15" t="str">
        <f t="shared" si="28"/>
        <v/>
      </c>
      <c r="BF240" s="92" t="str">
        <f t="shared" si="29"/>
        <v>No Sighting Date</v>
      </c>
    </row>
    <row r="241" spans="1:58" x14ac:dyDescent="0.25">
      <c r="A241" s="118">
        <v>236</v>
      </c>
      <c r="B241" s="119"/>
      <c r="C241" s="120"/>
      <c r="D241" s="121"/>
      <c r="E241" s="121"/>
      <c r="F241" s="236"/>
      <c r="G241" s="122" t="str">
        <f>IFERROR(VLOOKUP(F241,'#Location List#'!$U$3:$V$1154,2,FALSE),"")</f>
        <v/>
      </c>
      <c r="H241" s="120"/>
      <c r="I241" s="120"/>
      <c r="J241" s="120"/>
      <c r="K241" s="120"/>
      <c r="L241" s="120"/>
      <c r="M241" s="120"/>
      <c r="N241" s="120"/>
      <c r="O241" s="120"/>
      <c r="P241" s="120"/>
      <c r="Q241" s="120"/>
      <c r="R241" s="120"/>
      <c r="S241" s="120"/>
      <c r="T241" s="205">
        <f t="shared" si="24"/>
        <v>0</v>
      </c>
      <c r="U241" s="205">
        <f t="shared" si="25"/>
        <v>0</v>
      </c>
      <c r="V241" s="210"/>
      <c r="W241" s="210"/>
      <c r="X241" s="23" t="str">
        <f>IFERROR(VLOOKUP(AT241,'#Input Lists#'!$L$3:$AH$833,3,FALSE)," ")</f>
        <v xml:space="preserve"> </v>
      </c>
      <c r="Y241" s="23" t="str">
        <f>IFERROR(VLOOKUP(AT241,'#Input Lists#'!$L$3:$AH$833,5,FALSE)," ")</f>
        <v xml:space="preserve"> </v>
      </c>
      <c r="Z241" s="206" t="str">
        <f>IFERROR(VLOOKUP(AT241,'#Input Lists#'!$L$3:$AH$833,9,FALSE)," ")</f>
        <v xml:space="preserve"> </v>
      </c>
      <c r="AA241" s="119" t="s">
        <v>1527</v>
      </c>
      <c r="AB241" s="120"/>
      <c r="AC241" s="123"/>
      <c r="AD241" s="123"/>
      <c r="AE241" s="123"/>
      <c r="AF241" s="123"/>
      <c r="AG241" s="123"/>
      <c r="AH241" s="123"/>
      <c r="AI241" s="123"/>
      <c r="AJ241" s="123"/>
      <c r="AK241" s="123"/>
      <c r="AL241" s="123"/>
      <c r="AM241" s="123"/>
      <c r="AN241" s="123"/>
      <c r="AO241" s="123"/>
      <c r="AP241" s="120"/>
      <c r="AQ241" s="125" t="str">
        <f>IFERROR(VLOOKUP(G241,'#Location List#'!$C$3:$D$150,2,FALSE),"")</f>
        <v/>
      </c>
      <c r="AR241" s="125" t="str">
        <f>IFERROR(VLOOKUP(F241,'#Location List#'!$Q$3:$R$1154,2,FALSE),"")</f>
        <v/>
      </c>
      <c r="AS241" s="125" t="str">
        <f>IFERROR(VLOOKUP(V241,'#Input Lists#'!$B$3:$D$46,3,FALSE),"")</f>
        <v/>
      </c>
      <c r="AT241" s="125" t="str">
        <f>IFERROR(VLOOKUP(CONCATENATE(V241," ",W241),'#Input Lists#'!$K$3:$L$827,2,FALSE),"")</f>
        <v/>
      </c>
      <c r="AU241" s="125">
        <f>IFERROR(VLOOKUP(AA241,'#Input Lists#'!$BU$3:$BV$8,2,FALSE),"")</f>
        <v>1</v>
      </c>
      <c r="AV241" s="118" t="str">
        <f>IFERROR(VLOOKUP(AB241,'#Input Lists#'!$BO$3:$BP$9,2,FALSE),"")</f>
        <v/>
      </c>
      <c r="AW241" s="118">
        <f>IFERROR(VLOOKUP(AC241,'#Input Lists#'!$BL$3:$BM$7,2,FALSE),"")</f>
        <v>1</v>
      </c>
      <c r="AX241" s="52" t="e">
        <f>VLOOKUP(AQ241,'#Location List#'!$D$3:$K$150,4,FALSE)</f>
        <v>#N/A</v>
      </c>
      <c r="AY241" s="273" t="e">
        <f>VLOOKUP(AX241,'#Location List#'!$Z$3:$AA$13,2,FALSE)</f>
        <v>#N/A</v>
      </c>
      <c r="AZ241" s="126" t="e">
        <f>VLOOKUP($AT241,'#Input Lists#'!$L$3:$S$1033,6,FALSE)</f>
        <v>#N/A</v>
      </c>
      <c r="BA241" s="239" t="e">
        <f>VLOOKUP($AT241,'#Input Lists#'!$L$3:$S$833,7,FALSE)</f>
        <v>#N/A</v>
      </c>
      <c r="BB241" s="239" t="e">
        <f>VLOOKUP($AT241,'#Input Lists#'!$L$3:$S$833,8,FALSE)</f>
        <v>#N/A</v>
      </c>
      <c r="BC241" s="91" t="str">
        <f t="shared" si="26"/>
        <v/>
      </c>
      <c r="BD241" s="91" t="str">
        <f t="shared" si="27"/>
        <v/>
      </c>
      <c r="BE241" s="15" t="str">
        <f t="shared" si="28"/>
        <v/>
      </c>
      <c r="BF241" s="92" t="str">
        <f t="shared" si="29"/>
        <v>No Sighting Date</v>
      </c>
    </row>
    <row r="242" spans="1:58" x14ac:dyDescent="0.25">
      <c r="A242" s="118">
        <v>237</v>
      </c>
      <c r="B242" s="119"/>
      <c r="C242" s="120"/>
      <c r="D242" s="121"/>
      <c r="E242" s="121"/>
      <c r="F242" s="236"/>
      <c r="G242" s="122" t="str">
        <f>IFERROR(VLOOKUP(F242,'#Location List#'!$U$3:$V$1154,2,FALSE),"")</f>
        <v/>
      </c>
      <c r="H242" s="120"/>
      <c r="I242" s="120"/>
      <c r="J242" s="120"/>
      <c r="K242" s="120"/>
      <c r="L242" s="120"/>
      <c r="M242" s="120"/>
      <c r="N242" s="120"/>
      <c r="O242" s="120"/>
      <c r="P242" s="120"/>
      <c r="Q242" s="120"/>
      <c r="R242" s="120"/>
      <c r="S242" s="120"/>
      <c r="T242" s="205">
        <f t="shared" si="24"/>
        <v>0</v>
      </c>
      <c r="U242" s="205">
        <f t="shared" si="25"/>
        <v>0</v>
      </c>
      <c r="V242" s="210"/>
      <c r="W242" s="210"/>
      <c r="X242" s="23" t="str">
        <f>IFERROR(VLOOKUP(AT242,'#Input Lists#'!$L$3:$AH$833,3,FALSE)," ")</f>
        <v xml:space="preserve"> </v>
      </c>
      <c r="Y242" s="23" t="str">
        <f>IFERROR(VLOOKUP(AT242,'#Input Lists#'!$L$3:$AH$833,5,FALSE)," ")</f>
        <v xml:space="preserve"> </v>
      </c>
      <c r="Z242" s="206" t="str">
        <f>IFERROR(VLOOKUP(AT242,'#Input Lists#'!$L$3:$AH$833,9,FALSE)," ")</f>
        <v xml:space="preserve"> </v>
      </c>
      <c r="AA242" s="119" t="s">
        <v>1527</v>
      </c>
      <c r="AB242" s="120"/>
      <c r="AC242" s="123"/>
      <c r="AD242" s="123"/>
      <c r="AE242" s="123"/>
      <c r="AF242" s="123"/>
      <c r="AG242" s="123"/>
      <c r="AH242" s="123"/>
      <c r="AI242" s="123"/>
      <c r="AJ242" s="123"/>
      <c r="AK242" s="123"/>
      <c r="AL242" s="123"/>
      <c r="AM242" s="123"/>
      <c r="AN242" s="123"/>
      <c r="AO242" s="123"/>
      <c r="AP242" s="120"/>
      <c r="AQ242" s="125" t="str">
        <f>IFERROR(VLOOKUP(G242,'#Location List#'!$C$3:$D$150,2,FALSE),"")</f>
        <v/>
      </c>
      <c r="AR242" s="125" t="str">
        <f>IFERROR(VLOOKUP(F242,'#Location List#'!$Q$3:$R$1154,2,FALSE),"")</f>
        <v/>
      </c>
      <c r="AS242" s="125" t="str">
        <f>IFERROR(VLOOKUP(V242,'#Input Lists#'!$B$3:$D$46,3,FALSE),"")</f>
        <v/>
      </c>
      <c r="AT242" s="125" t="str">
        <f>IFERROR(VLOOKUP(CONCATENATE(V242," ",W242),'#Input Lists#'!$K$3:$L$827,2,FALSE),"")</f>
        <v/>
      </c>
      <c r="AU242" s="125">
        <f>IFERROR(VLOOKUP(AA242,'#Input Lists#'!$BU$3:$BV$8,2,FALSE),"")</f>
        <v>1</v>
      </c>
      <c r="AV242" s="118" t="str">
        <f>IFERROR(VLOOKUP(AB242,'#Input Lists#'!$BO$3:$BP$9,2,FALSE),"")</f>
        <v/>
      </c>
      <c r="AW242" s="118">
        <f>IFERROR(VLOOKUP(AC242,'#Input Lists#'!$BL$3:$BM$7,2,FALSE),"")</f>
        <v>1</v>
      </c>
      <c r="AX242" s="52" t="e">
        <f>VLOOKUP(AQ242,'#Location List#'!$D$3:$K$150,4,FALSE)</f>
        <v>#N/A</v>
      </c>
      <c r="AY242" s="273" t="e">
        <f>VLOOKUP(AX242,'#Location List#'!$Z$3:$AA$13,2,FALSE)</f>
        <v>#N/A</v>
      </c>
      <c r="AZ242" s="126" t="e">
        <f>VLOOKUP($AT242,'#Input Lists#'!$L$3:$S$1033,6,FALSE)</f>
        <v>#N/A</v>
      </c>
      <c r="BA242" s="239" t="e">
        <f>VLOOKUP($AT242,'#Input Lists#'!$L$3:$S$833,7,FALSE)</f>
        <v>#N/A</v>
      </c>
      <c r="BB242" s="239" t="e">
        <f>VLOOKUP($AT242,'#Input Lists#'!$L$3:$S$833,8,FALSE)</f>
        <v>#N/A</v>
      </c>
      <c r="BC242" s="91" t="str">
        <f t="shared" si="26"/>
        <v/>
      </c>
      <c r="BD242" s="91" t="str">
        <f t="shared" si="27"/>
        <v/>
      </c>
      <c r="BE242" s="15" t="str">
        <f t="shared" si="28"/>
        <v/>
      </c>
      <c r="BF242" s="92" t="str">
        <f t="shared" si="29"/>
        <v>No Sighting Date</v>
      </c>
    </row>
    <row r="243" spans="1:58" x14ac:dyDescent="0.25">
      <c r="A243" s="118">
        <v>238</v>
      </c>
      <c r="B243" s="119"/>
      <c r="C243" s="120"/>
      <c r="D243" s="121"/>
      <c r="E243" s="121"/>
      <c r="F243" s="236"/>
      <c r="G243" s="122" t="str">
        <f>IFERROR(VLOOKUP(F243,'#Location List#'!$U$3:$V$1154,2,FALSE),"")</f>
        <v/>
      </c>
      <c r="H243" s="120"/>
      <c r="I243" s="120"/>
      <c r="J243" s="120"/>
      <c r="K243" s="120"/>
      <c r="L243" s="120"/>
      <c r="M243" s="120"/>
      <c r="N243" s="120"/>
      <c r="O243" s="120"/>
      <c r="P243" s="120"/>
      <c r="Q243" s="120"/>
      <c r="R243" s="120"/>
      <c r="S243" s="120"/>
      <c r="T243" s="205">
        <f t="shared" si="24"/>
        <v>0</v>
      </c>
      <c r="U243" s="205">
        <f t="shared" si="25"/>
        <v>0</v>
      </c>
      <c r="V243" s="210"/>
      <c r="W243" s="210"/>
      <c r="X243" s="23" t="str">
        <f>IFERROR(VLOOKUP(AT243,'#Input Lists#'!$L$3:$AH$833,3,FALSE)," ")</f>
        <v xml:space="preserve"> </v>
      </c>
      <c r="Y243" s="23" t="str">
        <f>IFERROR(VLOOKUP(AT243,'#Input Lists#'!$L$3:$AH$833,5,FALSE)," ")</f>
        <v xml:space="preserve"> </v>
      </c>
      <c r="Z243" s="206" t="str">
        <f>IFERROR(VLOOKUP(AT243,'#Input Lists#'!$L$3:$AH$833,9,FALSE)," ")</f>
        <v xml:space="preserve"> </v>
      </c>
      <c r="AA243" s="119" t="s">
        <v>1527</v>
      </c>
      <c r="AB243" s="120"/>
      <c r="AC243" s="123"/>
      <c r="AD243" s="123"/>
      <c r="AE243" s="123"/>
      <c r="AF243" s="123"/>
      <c r="AG243" s="123"/>
      <c r="AH243" s="123"/>
      <c r="AI243" s="123"/>
      <c r="AJ243" s="123"/>
      <c r="AK243" s="123"/>
      <c r="AL243" s="123"/>
      <c r="AM243" s="123"/>
      <c r="AN243" s="123"/>
      <c r="AO243" s="123"/>
      <c r="AP243" s="120"/>
      <c r="AQ243" s="125" t="str">
        <f>IFERROR(VLOOKUP(G243,'#Location List#'!$C$3:$D$150,2,FALSE),"")</f>
        <v/>
      </c>
      <c r="AR243" s="125" t="str">
        <f>IFERROR(VLOOKUP(F243,'#Location List#'!$Q$3:$R$1154,2,FALSE),"")</f>
        <v/>
      </c>
      <c r="AS243" s="125" t="str">
        <f>IFERROR(VLOOKUP(V243,'#Input Lists#'!$B$3:$D$46,3,FALSE),"")</f>
        <v/>
      </c>
      <c r="AT243" s="125" t="str">
        <f>IFERROR(VLOOKUP(CONCATENATE(V243," ",W243),'#Input Lists#'!$K$3:$L$827,2,FALSE),"")</f>
        <v/>
      </c>
      <c r="AU243" s="125">
        <f>IFERROR(VLOOKUP(AA243,'#Input Lists#'!$BU$3:$BV$8,2,FALSE),"")</f>
        <v>1</v>
      </c>
      <c r="AV243" s="118" t="str">
        <f>IFERROR(VLOOKUP(AB243,'#Input Lists#'!$BO$3:$BP$9,2,FALSE),"")</f>
        <v/>
      </c>
      <c r="AW243" s="118">
        <f>IFERROR(VLOOKUP(AC243,'#Input Lists#'!$BL$3:$BM$7,2,FALSE),"")</f>
        <v>1</v>
      </c>
      <c r="AX243" s="52" t="e">
        <f>VLOOKUP(AQ243,'#Location List#'!$D$3:$K$150,4,FALSE)</f>
        <v>#N/A</v>
      </c>
      <c r="AY243" s="273" t="e">
        <f>VLOOKUP(AX243,'#Location List#'!$Z$3:$AA$13,2,FALSE)</f>
        <v>#N/A</v>
      </c>
      <c r="AZ243" s="126" t="e">
        <f>VLOOKUP($AT243,'#Input Lists#'!$L$3:$S$1033,6,FALSE)</f>
        <v>#N/A</v>
      </c>
      <c r="BA243" s="239" t="e">
        <f>VLOOKUP($AT243,'#Input Lists#'!$L$3:$S$833,7,FALSE)</f>
        <v>#N/A</v>
      </c>
      <c r="BB243" s="239" t="e">
        <f>VLOOKUP($AT243,'#Input Lists#'!$L$3:$S$833,8,FALSE)</f>
        <v>#N/A</v>
      </c>
      <c r="BC243" s="91" t="str">
        <f t="shared" si="26"/>
        <v/>
      </c>
      <c r="BD243" s="91" t="str">
        <f t="shared" si="27"/>
        <v/>
      </c>
      <c r="BE243" s="15" t="str">
        <f t="shared" si="28"/>
        <v/>
      </c>
      <c r="BF243" s="92" t="str">
        <f t="shared" si="29"/>
        <v>No Sighting Date</v>
      </c>
    </row>
    <row r="244" spans="1:58" x14ac:dyDescent="0.25">
      <c r="A244" s="118">
        <v>239</v>
      </c>
      <c r="B244" s="119"/>
      <c r="C244" s="120"/>
      <c r="D244" s="121"/>
      <c r="E244" s="121"/>
      <c r="F244" s="236"/>
      <c r="G244" s="122" t="str">
        <f>IFERROR(VLOOKUP(F244,'#Location List#'!$U$3:$V$1154,2,FALSE),"")</f>
        <v/>
      </c>
      <c r="H244" s="120"/>
      <c r="I244" s="120"/>
      <c r="J244" s="120"/>
      <c r="K244" s="120"/>
      <c r="L244" s="120"/>
      <c r="M244" s="120"/>
      <c r="N244" s="120"/>
      <c r="O244" s="120"/>
      <c r="P244" s="120"/>
      <c r="Q244" s="120"/>
      <c r="R244" s="120"/>
      <c r="S244" s="120"/>
      <c r="T244" s="205">
        <f t="shared" si="24"/>
        <v>0</v>
      </c>
      <c r="U244" s="205">
        <f t="shared" si="25"/>
        <v>0</v>
      </c>
      <c r="V244" s="210"/>
      <c r="W244" s="210"/>
      <c r="X244" s="23" t="str">
        <f>IFERROR(VLOOKUP(AT244,'#Input Lists#'!$L$3:$AH$833,3,FALSE)," ")</f>
        <v xml:space="preserve"> </v>
      </c>
      <c r="Y244" s="23" t="str">
        <f>IFERROR(VLOOKUP(AT244,'#Input Lists#'!$L$3:$AH$833,5,FALSE)," ")</f>
        <v xml:space="preserve"> </v>
      </c>
      <c r="Z244" s="206" t="str">
        <f>IFERROR(VLOOKUP(AT244,'#Input Lists#'!$L$3:$AH$833,9,FALSE)," ")</f>
        <v xml:space="preserve"> </v>
      </c>
      <c r="AA244" s="119" t="s">
        <v>1527</v>
      </c>
      <c r="AB244" s="120"/>
      <c r="AC244" s="123"/>
      <c r="AD244" s="123"/>
      <c r="AE244" s="123"/>
      <c r="AF244" s="123"/>
      <c r="AG244" s="123"/>
      <c r="AH244" s="123"/>
      <c r="AI244" s="123"/>
      <c r="AJ244" s="123"/>
      <c r="AK244" s="123"/>
      <c r="AL244" s="123"/>
      <c r="AM244" s="123"/>
      <c r="AN244" s="123"/>
      <c r="AO244" s="123"/>
      <c r="AP244" s="120"/>
      <c r="AQ244" s="125" t="str">
        <f>IFERROR(VLOOKUP(G244,'#Location List#'!$C$3:$D$150,2,FALSE),"")</f>
        <v/>
      </c>
      <c r="AR244" s="125" t="str">
        <f>IFERROR(VLOOKUP(F244,'#Location List#'!$Q$3:$R$1154,2,FALSE),"")</f>
        <v/>
      </c>
      <c r="AS244" s="125" t="str">
        <f>IFERROR(VLOOKUP(V244,'#Input Lists#'!$B$3:$D$46,3,FALSE),"")</f>
        <v/>
      </c>
      <c r="AT244" s="125" t="str">
        <f>IFERROR(VLOOKUP(CONCATENATE(V244," ",W244),'#Input Lists#'!$K$3:$L$827,2,FALSE),"")</f>
        <v/>
      </c>
      <c r="AU244" s="125">
        <f>IFERROR(VLOOKUP(AA244,'#Input Lists#'!$BU$3:$BV$8,2,FALSE),"")</f>
        <v>1</v>
      </c>
      <c r="AV244" s="118" t="str">
        <f>IFERROR(VLOOKUP(AB244,'#Input Lists#'!$BO$3:$BP$9,2,FALSE),"")</f>
        <v/>
      </c>
      <c r="AW244" s="118">
        <f>IFERROR(VLOOKUP(AC244,'#Input Lists#'!$BL$3:$BM$7,2,FALSE),"")</f>
        <v>1</v>
      </c>
      <c r="AX244" s="52" t="e">
        <f>VLOOKUP(AQ244,'#Location List#'!$D$3:$K$150,4,FALSE)</f>
        <v>#N/A</v>
      </c>
      <c r="AY244" s="273" t="e">
        <f>VLOOKUP(AX244,'#Location List#'!$Z$3:$AA$13,2,FALSE)</f>
        <v>#N/A</v>
      </c>
      <c r="AZ244" s="126" t="e">
        <f>VLOOKUP($AT244,'#Input Lists#'!$L$3:$S$1033,6,FALSE)</f>
        <v>#N/A</v>
      </c>
      <c r="BA244" s="239" t="e">
        <f>VLOOKUP($AT244,'#Input Lists#'!$L$3:$S$833,7,FALSE)</f>
        <v>#N/A</v>
      </c>
      <c r="BB244" s="239" t="e">
        <f>VLOOKUP($AT244,'#Input Lists#'!$L$3:$S$833,8,FALSE)</f>
        <v>#N/A</v>
      </c>
      <c r="BC244" s="91" t="str">
        <f t="shared" si="26"/>
        <v/>
      </c>
      <c r="BD244" s="91" t="str">
        <f t="shared" si="27"/>
        <v/>
      </c>
      <c r="BE244" s="15" t="str">
        <f t="shared" si="28"/>
        <v/>
      </c>
      <c r="BF244" s="92" t="str">
        <f t="shared" si="29"/>
        <v>No Sighting Date</v>
      </c>
    </row>
    <row r="245" spans="1:58" x14ac:dyDescent="0.25">
      <c r="A245" s="118">
        <v>240</v>
      </c>
      <c r="B245" s="119"/>
      <c r="C245" s="120"/>
      <c r="D245" s="121"/>
      <c r="E245" s="121"/>
      <c r="F245" s="236"/>
      <c r="G245" s="122" t="str">
        <f>IFERROR(VLOOKUP(F245,'#Location List#'!$U$3:$V$1154,2,FALSE),"")</f>
        <v/>
      </c>
      <c r="H245" s="120"/>
      <c r="I245" s="120"/>
      <c r="J245" s="120"/>
      <c r="K245" s="120"/>
      <c r="L245" s="120"/>
      <c r="M245" s="120"/>
      <c r="N245" s="120"/>
      <c r="O245" s="120"/>
      <c r="P245" s="120"/>
      <c r="Q245" s="120"/>
      <c r="R245" s="120"/>
      <c r="S245" s="120"/>
      <c r="T245" s="205">
        <f t="shared" si="24"/>
        <v>0</v>
      </c>
      <c r="U245" s="205">
        <f t="shared" si="25"/>
        <v>0</v>
      </c>
      <c r="V245" s="210"/>
      <c r="W245" s="210"/>
      <c r="X245" s="23" t="str">
        <f>IFERROR(VLOOKUP(AT245,'#Input Lists#'!$L$3:$AH$833,3,FALSE)," ")</f>
        <v xml:space="preserve"> </v>
      </c>
      <c r="Y245" s="23" t="str">
        <f>IFERROR(VLOOKUP(AT245,'#Input Lists#'!$L$3:$AH$833,5,FALSE)," ")</f>
        <v xml:space="preserve"> </v>
      </c>
      <c r="Z245" s="206" t="str">
        <f>IFERROR(VLOOKUP(AT245,'#Input Lists#'!$L$3:$AH$833,9,FALSE)," ")</f>
        <v xml:space="preserve"> </v>
      </c>
      <c r="AA245" s="119" t="s">
        <v>1527</v>
      </c>
      <c r="AB245" s="120"/>
      <c r="AC245" s="123"/>
      <c r="AD245" s="123"/>
      <c r="AE245" s="123"/>
      <c r="AF245" s="123"/>
      <c r="AG245" s="123"/>
      <c r="AH245" s="123"/>
      <c r="AI245" s="123"/>
      <c r="AJ245" s="123"/>
      <c r="AK245" s="123"/>
      <c r="AL245" s="123"/>
      <c r="AM245" s="123"/>
      <c r="AN245" s="123"/>
      <c r="AO245" s="123"/>
      <c r="AP245" s="120"/>
      <c r="AQ245" s="125" t="str">
        <f>IFERROR(VLOOKUP(G245,'#Location List#'!$C$3:$D$150,2,FALSE),"")</f>
        <v/>
      </c>
      <c r="AR245" s="125" t="str">
        <f>IFERROR(VLOOKUP(F245,'#Location List#'!$Q$3:$R$1154,2,FALSE),"")</f>
        <v/>
      </c>
      <c r="AS245" s="125" t="str">
        <f>IFERROR(VLOOKUP(V245,'#Input Lists#'!$B$3:$D$46,3,FALSE),"")</f>
        <v/>
      </c>
      <c r="AT245" s="125" t="str">
        <f>IFERROR(VLOOKUP(CONCATENATE(V245," ",W245),'#Input Lists#'!$K$3:$L$827,2,FALSE),"")</f>
        <v/>
      </c>
      <c r="AU245" s="125">
        <f>IFERROR(VLOOKUP(AA245,'#Input Lists#'!$BU$3:$BV$8,2,FALSE),"")</f>
        <v>1</v>
      </c>
      <c r="AV245" s="118" t="str">
        <f>IFERROR(VLOOKUP(AB245,'#Input Lists#'!$BO$3:$BP$9,2,FALSE),"")</f>
        <v/>
      </c>
      <c r="AW245" s="118">
        <f>IFERROR(VLOOKUP(AC245,'#Input Lists#'!$BL$3:$BM$7,2,FALSE),"")</f>
        <v>1</v>
      </c>
      <c r="AX245" s="52" t="e">
        <f>VLOOKUP(AQ245,'#Location List#'!$D$3:$K$150,4,FALSE)</f>
        <v>#N/A</v>
      </c>
      <c r="AY245" s="273" t="e">
        <f>VLOOKUP(AX245,'#Location List#'!$Z$3:$AA$13,2,FALSE)</f>
        <v>#N/A</v>
      </c>
      <c r="AZ245" s="126" t="e">
        <f>VLOOKUP($AT245,'#Input Lists#'!$L$3:$S$1033,6,FALSE)</f>
        <v>#N/A</v>
      </c>
      <c r="BA245" s="239" t="e">
        <f>VLOOKUP($AT245,'#Input Lists#'!$L$3:$S$833,7,FALSE)</f>
        <v>#N/A</v>
      </c>
      <c r="BB245" s="239" t="e">
        <f>VLOOKUP($AT245,'#Input Lists#'!$L$3:$S$833,8,FALSE)</f>
        <v>#N/A</v>
      </c>
      <c r="BC245" s="91" t="str">
        <f t="shared" si="26"/>
        <v/>
      </c>
      <c r="BD245" s="91" t="str">
        <f t="shared" si="27"/>
        <v/>
      </c>
      <c r="BE245" s="15" t="str">
        <f t="shared" si="28"/>
        <v/>
      </c>
      <c r="BF245" s="92" t="str">
        <f t="shared" si="29"/>
        <v>No Sighting Date</v>
      </c>
    </row>
    <row r="246" spans="1:58" x14ac:dyDescent="0.25">
      <c r="A246" s="118">
        <v>241</v>
      </c>
      <c r="B246" s="119"/>
      <c r="C246" s="120"/>
      <c r="D246" s="121"/>
      <c r="E246" s="121"/>
      <c r="F246" s="236"/>
      <c r="G246" s="122" t="str">
        <f>IFERROR(VLOOKUP(F246,'#Location List#'!$U$3:$V$1154,2,FALSE),"")</f>
        <v/>
      </c>
      <c r="H246" s="120"/>
      <c r="I246" s="120"/>
      <c r="J246" s="120"/>
      <c r="K246" s="120"/>
      <c r="L246" s="120"/>
      <c r="M246" s="120"/>
      <c r="N246" s="120"/>
      <c r="O246" s="120"/>
      <c r="P246" s="120"/>
      <c r="Q246" s="120"/>
      <c r="R246" s="120"/>
      <c r="S246" s="120"/>
      <c r="T246" s="205">
        <f t="shared" si="24"/>
        <v>0</v>
      </c>
      <c r="U246" s="205">
        <f t="shared" si="25"/>
        <v>0</v>
      </c>
      <c r="V246" s="210"/>
      <c r="W246" s="210"/>
      <c r="X246" s="23" t="str">
        <f>IFERROR(VLOOKUP(AT246,'#Input Lists#'!$L$3:$AH$833,3,FALSE)," ")</f>
        <v xml:space="preserve"> </v>
      </c>
      <c r="Y246" s="23" t="str">
        <f>IFERROR(VLOOKUP(AT246,'#Input Lists#'!$L$3:$AH$833,5,FALSE)," ")</f>
        <v xml:space="preserve"> </v>
      </c>
      <c r="Z246" s="206" t="str">
        <f>IFERROR(VLOOKUP(AT246,'#Input Lists#'!$L$3:$AH$833,9,FALSE)," ")</f>
        <v xml:space="preserve"> </v>
      </c>
      <c r="AA246" s="119" t="s">
        <v>1527</v>
      </c>
      <c r="AB246" s="120"/>
      <c r="AC246" s="123"/>
      <c r="AD246" s="123"/>
      <c r="AE246" s="123"/>
      <c r="AF246" s="123"/>
      <c r="AG246" s="123"/>
      <c r="AH246" s="123"/>
      <c r="AI246" s="123"/>
      <c r="AJ246" s="123"/>
      <c r="AK246" s="123"/>
      <c r="AL246" s="123"/>
      <c r="AM246" s="123"/>
      <c r="AN246" s="123"/>
      <c r="AO246" s="123"/>
      <c r="AP246" s="120"/>
      <c r="AQ246" s="125" t="str">
        <f>IFERROR(VLOOKUP(G246,'#Location List#'!$C$3:$D$150,2,FALSE),"")</f>
        <v/>
      </c>
      <c r="AR246" s="125" t="str">
        <f>IFERROR(VLOOKUP(F246,'#Location List#'!$Q$3:$R$1154,2,FALSE),"")</f>
        <v/>
      </c>
      <c r="AS246" s="125" t="str">
        <f>IFERROR(VLOOKUP(V246,'#Input Lists#'!$B$3:$D$46,3,FALSE),"")</f>
        <v/>
      </c>
      <c r="AT246" s="125" t="str">
        <f>IFERROR(VLOOKUP(CONCATENATE(V246," ",W246),'#Input Lists#'!$K$3:$L$827,2,FALSE),"")</f>
        <v/>
      </c>
      <c r="AU246" s="125">
        <f>IFERROR(VLOOKUP(AA246,'#Input Lists#'!$BU$3:$BV$8,2,FALSE),"")</f>
        <v>1</v>
      </c>
      <c r="AV246" s="118" t="str">
        <f>IFERROR(VLOOKUP(AB246,'#Input Lists#'!$BO$3:$BP$9,2,FALSE),"")</f>
        <v/>
      </c>
      <c r="AW246" s="118">
        <f>IFERROR(VLOOKUP(AC246,'#Input Lists#'!$BL$3:$BM$7,2,FALSE),"")</f>
        <v>1</v>
      </c>
      <c r="AX246" s="52" t="e">
        <f>VLOOKUP(AQ246,'#Location List#'!$D$3:$K$150,4,FALSE)</f>
        <v>#N/A</v>
      </c>
      <c r="AY246" s="273" t="e">
        <f>VLOOKUP(AX246,'#Location List#'!$Z$3:$AA$13,2,FALSE)</f>
        <v>#N/A</v>
      </c>
      <c r="AZ246" s="126" t="e">
        <f>VLOOKUP($AT246,'#Input Lists#'!$L$3:$S$1033,6,FALSE)</f>
        <v>#N/A</v>
      </c>
      <c r="BA246" s="239" t="e">
        <f>VLOOKUP($AT246,'#Input Lists#'!$L$3:$S$833,7,FALSE)</f>
        <v>#N/A</v>
      </c>
      <c r="BB246" s="239" t="e">
        <f>VLOOKUP($AT246,'#Input Lists#'!$L$3:$S$833,8,FALSE)</f>
        <v>#N/A</v>
      </c>
      <c r="BC246" s="91" t="str">
        <f t="shared" si="26"/>
        <v/>
      </c>
      <c r="BD246" s="91" t="str">
        <f t="shared" si="27"/>
        <v/>
      </c>
      <c r="BE246" s="15" t="str">
        <f t="shared" si="28"/>
        <v/>
      </c>
      <c r="BF246" s="92" t="str">
        <f t="shared" si="29"/>
        <v>No Sighting Date</v>
      </c>
    </row>
    <row r="247" spans="1:58" x14ac:dyDescent="0.25">
      <c r="A247" s="118">
        <v>242</v>
      </c>
      <c r="B247" s="119"/>
      <c r="C247" s="120"/>
      <c r="D247" s="121"/>
      <c r="E247" s="121"/>
      <c r="F247" s="236"/>
      <c r="G247" s="122" t="str">
        <f>IFERROR(VLOOKUP(F247,'#Location List#'!$U$3:$V$1154,2,FALSE),"")</f>
        <v/>
      </c>
      <c r="H247" s="120"/>
      <c r="I247" s="120"/>
      <c r="J247" s="120"/>
      <c r="K247" s="120"/>
      <c r="L247" s="120"/>
      <c r="M247" s="120"/>
      <c r="N247" s="120"/>
      <c r="O247" s="120"/>
      <c r="P247" s="120"/>
      <c r="Q247" s="120"/>
      <c r="R247" s="120"/>
      <c r="S247" s="120"/>
      <c r="T247" s="205">
        <f t="shared" si="24"/>
        <v>0</v>
      </c>
      <c r="U247" s="205">
        <f t="shared" si="25"/>
        <v>0</v>
      </c>
      <c r="V247" s="210"/>
      <c r="W247" s="210"/>
      <c r="X247" s="23" t="str">
        <f>IFERROR(VLOOKUP(AT247,'#Input Lists#'!$L$3:$AH$833,3,FALSE)," ")</f>
        <v xml:space="preserve"> </v>
      </c>
      <c r="Y247" s="23" t="str">
        <f>IFERROR(VLOOKUP(AT247,'#Input Lists#'!$L$3:$AH$833,5,FALSE)," ")</f>
        <v xml:space="preserve"> </v>
      </c>
      <c r="Z247" s="206" t="str">
        <f>IFERROR(VLOOKUP(AT247,'#Input Lists#'!$L$3:$AH$833,9,FALSE)," ")</f>
        <v xml:space="preserve"> </v>
      </c>
      <c r="AA247" s="119" t="s">
        <v>1527</v>
      </c>
      <c r="AB247" s="120"/>
      <c r="AC247" s="123"/>
      <c r="AD247" s="123"/>
      <c r="AE247" s="123"/>
      <c r="AF247" s="123"/>
      <c r="AG247" s="123"/>
      <c r="AH247" s="123"/>
      <c r="AI247" s="123"/>
      <c r="AJ247" s="123"/>
      <c r="AK247" s="123"/>
      <c r="AL247" s="123"/>
      <c r="AM247" s="123"/>
      <c r="AN247" s="123"/>
      <c r="AO247" s="123"/>
      <c r="AP247" s="120"/>
      <c r="AQ247" s="125" t="str">
        <f>IFERROR(VLOOKUP(G247,'#Location List#'!$C$3:$D$150,2,FALSE),"")</f>
        <v/>
      </c>
      <c r="AR247" s="125" t="str">
        <f>IFERROR(VLOOKUP(F247,'#Location List#'!$Q$3:$R$1154,2,FALSE),"")</f>
        <v/>
      </c>
      <c r="AS247" s="125" t="str">
        <f>IFERROR(VLOOKUP(V247,'#Input Lists#'!$B$3:$D$46,3,FALSE),"")</f>
        <v/>
      </c>
      <c r="AT247" s="125" t="str">
        <f>IFERROR(VLOOKUP(CONCATENATE(V247," ",W247),'#Input Lists#'!$K$3:$L$827,2,FALSE),"")</f>
        <v/>
      </c>
      <c r="AU247" s="125">
        <f>IFERROR(VLOOKUP(AA247,'#Input Lists#'!$BU$3:$BV$8,2,FALSE),"")</f>
        <v>1</v>
      </c>
      <c r="AV247" s="118" t="str">
        <f>IFERROR(VLOOKUP(AB247,'#Input Lists#'!$BO$3:$BP$9,2,FALSE),"")</f>
        <v/>
      </c>
      <c r="AW247" s="118">
        <f>IFERROR(VLOOKUP(AC247,'#Input Lists#'!$BL$3:$BM$7,2,FALSE),"")</f>
        <v>1</v>
      </c>
      <c r="AX247" s="52" t="e">
        <f>VLOOKUP(AQ247,'#Location List#'!$D$3:$K$150,4,FALSE)</f>
        <v>#N/A</v>
      </c>
      <c r="AY247" s="273" t="e">
        <f>VLOOKUP(AX247,'#Location List#'!$Z$3:$AA$13,2,FALSE)</f>
        <v>#N/A</v>
      </c>
      <c r="AZ247" s="126" t="e">
        <f>VLOOKUP($AT247,'#Input Lists#'!$L$3:$S$1033,6,FALSE)</f>
        <v>#N/A</v>
      </c>
      <c r="BA247" s="239" t="e">
        <f>VLOOKUP($AT247,'#Input Lists#'!$L$3:$S$833,7,FALSE)</f>
        <v>#N/A</v>
      </c>
      <c r="BB247" s="239" t="e">
        <f>VLOOKUP($AT247,'#Input Lists#'!$L$3:$S$833,8,FALSE)</f>
        <v>#N/A</v>
      </c>
      <c r="BC247" s="91" t="str">
        <f t="shared" si="26"/>
        <v/>
      </c>
      <c r="BD247" s="91" t="str">
        <f t="shared" si="27"/>
        <v/>
      </c>
      <c r="BE247" s="15" t="str">
        <f t="shared" si="28"/>
        <v/>
      </c>
      <c r="BF247" s="92" t="str">
        <f t="shared" si="29"/>
        <v>No Sighting Date</v>
      </c>
    </row>
    <row r="248" spans="1:58" x14ac:dyDescent="0.25">
      <c r="A248" s="118">
        <v>243</v>
      </c>
      <c r="B248" s="119"/>
      <c r="C248" s="120"/>
      <c r="D248" s="121"/>
      <c r="E248" s="121"/>
      <c r="F248" s="236"/>
      <c r="G248" s="122" t="str">
        <f>IFERROR(VLOOKUP(F248,'#Location List#'!$U$3:$V$1154,2,FALSE),"")</f>
        <v/>
      </c>
      <c r="H248" s="120"/>
      <c r="I248" s="120"/>
      <c r="J248" s="120"/>
      <c r="K248" s="120"/>
      <c r="L248" s="120"/>
      <c r="M248" s="120"/>
      <c r="N248" s="120"/>
      <c r="O248" s="120"/>
      <c r="P248" s="120"/>
      <c r="Q248" s="120"/>
      <c r="R248" s="120"/>
      <c r="S248" s="120"/>
      <c r="T248" s="205">
        <f t="shared" si="24"/>
        <v>0</v>
      </c>
      <c r="U248" s="205">
        <f t="shared" si="25"/>
        <v>0</v>
      </c>
      <c r="V248" s="210"/>
      <c r="W248" s="210"/>
      <c r="X248" s="23" t="str">
        <f>IFERROR(VLOOKUP(AT248,'#Input Lists#'!$L$3:$AH$833,3,FALSE)," ")</f>
        <v xml:space="preserve"> </v>
      </c>
      <c r="Y248" s="23" t="str">
        <f>IFERROR(VLOOKUP(AT248,'#Input Lists#'!$L$3:$AH$833,5,FALSE)," ")</f>
        <v xml:space="preserve"> </v>
      </c>
      <c r="Z248" s="206" t="str">
        <f>IFERROR(VLOOKUP(AT248,'#Input Lists#'!$L$3:$AH$833,9,FALSE)," ")</f>
        <v xml:space="preserve"> </v>
      </c>
      <c r="AA248" s="119" t="s">
        <v>1527</v>
      </c>
      <c r="AB248" s="120"/>
      <c r="AC248" s="123"/>
      <c r="AD248" s="123"/>
      <c r="AE248" s="123"/>
      <c r="AF248" s="123"/>
      <c r="AG248" s="123"/>
      <c r="AH248" s="123"/>
      <c r="AI248" s="123"/>
      <c r="AJ248" s="123"/>
      <c r="AK248" s="123"/>
      <c r="AL248" s="123"/>
      <c r="AM248" s="123"/>
      <c r="AN248" s="123"/>
      <c r="AO248" s="123"/>
      <c r="AP248" s="120"/>
      <c r="AQ248" s="125" t="str">
        <f>IFERROR(VLOOKUP(G248,'#Location List#'!$C$3:$D$150,2,FALSE),"")</f>
        <v/>
      </c>
      <c r="AR248" s="125" t="str">
        <f>IFERROR(VLOOKUP(F248,'#Location List#'!$Q$3:$R$1154,2,FALSE),"")</f>
        <v/>
      </c>
      <c r="AS248" s="125" t="str">
        <f>IFERROR(VLOOKUP(V248,'#Input Lists#'!$B$3:$D$46,3,FALSE),"")</f>
        <v/>
      </c>
      <c r="AT248" s="125" t="str">
        <f>IFERROR(VLOOKUP(CONCATENATE(V248," ",W248),'#Input Lists#'!$K$3:$L$827,2,FALSE),"")</f>
        <v/>
      </c>
      <c r="AU248" s="125">
        <f>IFERROR(VLOOKUP(AA248,'#Input Lists#'!$BU$3:$BV$8,2,FALSE),"")</f>
        <v>1</v>
      </c>
      <c r="AV248" s="118" t="str">
        <f>IFERROR(VLOOKUP(AB248,'#Input Lists#'!$BO$3:$BP$9,2,FALSE),"")</f>
        <v/>
      </c>
      <c r="AW248" s="118">
        <f>IFERROR(VLOOKUP(AC248,'#Input Lists#'!$BL$3:$BM$7,2,FALSE),"")</f>
        <v>1</v>
      </c>
      <c r="AX248" s="52" t="e">
        <f>VLOOKUP(AQ248,'#Location List#'!$D$3:$K$150,4,FALSE)</f>
        <v>#N/A</v>
      </c>
      <c r="AY248" s="273" t="e">
        <f>VLOOKUP(AX248,'#Location List#'!$Z$3:$AA$13,2,FALSE)</f>
        <v>#N/A</v>
      </c>
      <c r="AZ248" s="126" t="e">
        <f>VLOOKUP($AT248,'#Input Lists#'!$L$3:$S$1033,6,FALSE)</f>
        <v>#N/A</v>
      </c>
      <c r="BA248" s="239" t="e">
        <f>VLOOKUP($AT248,'#Input Lists#'!$L$3:$S$833,7,FALSE)</f>
        <v>#N/A</v>
      </c>
      <c r="BB248" s="239" t="e">
        <f>VLOOKUP($AT248,'#Input Lists#'!$L$3:$S$833,8,FALSE)</f>
        <v>#N/A</v>
      </c>
      <c r="BC248" s="91" t="str">
        <f t="shared" si="26"/>
        <v/>
      </c>
      <c r="BD248" s="91" t="str">
        <f t="shared" si="27"/>
        <v/>
      </c>
      <c r="BE248" s="15" t="str">
        <f t="shared" si="28"/>
        <v/>
      </c>
      <c r="BF248" s="92" t="str">
        <f t="shared" si="29"/>
        <v>No Sighting Date</v>
      </c>
    </row>
    <row r="249" spans="1:58" x14ac:dyDescent="0.25">
      <c r="A249" s="118">
        <v>244</v>
      </c>
      <c r="B249" s="119"/>
      <c r="C249" s="120"/>
      <c r="D249" s="121"/>
      <c r="E249" s="121"/>
      <c r="F249" s="236"/>
      <c r="G249" s="122" t="str">
        <f>IFERROR(VLOOKUP(F249,'#Location List#'!$U$3:$V$1154,2,FALSE),"")</f>
        <v/>
      </c>
      <c r="H249" s="120"/>
      <c r="I249" s="120"/>
      <c r="J249" s="120"/>
      <c r="K249" s="120"/>
      <c r="L249" s="120"/>
      <c r="M249" s="120"/>
      <c r="N249" s="120"/>
      <c r="O249" s="120"/>
      <c r="P249" s="120"/>
      <c r="Q249" s="120"/>
      <c r="R249" s="120"/>
      <c r="S249" s="120"/>
      <c r="T249" s="205">
        <f t="shared" si="24"/>
        <v>0</v>
      </c>
      <c r="U249" s="205">
        <f t="shared" si="25"/>
        <v>0</v>
      </c>
      <c r="V249" s="210"/>
      <c r="W249" s="210"/>
      <c r="X249" s="23" t="str">
        <f>IFERROR(VLOOKUP(AT249,'#Input Lists#'!$L$3:$AH$833,3,FALSE)," ")</f>
        <v xml:space="preserve"> </v>
      </c>
      <c r="Y249" s="23" t="str">
        <f>IFERROR(VLOOKUP(AT249,'#Input Lists#'!$L$3:$AH$833,5,FALSE)," ")</f>
        <v xml:space="preserve"> </v>
      </c>
      <c r="Z249" s="206" t="str">
        <f>IFERROR(VLOOKUP(AT249,'#Input Lists#'!$L$3:$AH$833,9,FALSE)," ")</f>
        <v xml:space="preserve"> </v>
      </c>
      <c r="AA249" s="119" t="s">
        <v>1527</v>
      </c>
      <c r="AB249" s="120"/>
      <c r="AC249" s="123"/>
      <c r="AD249" s="123"/>
      <c r="AE249" s="123"/>
      <c r="AF249" s="123"/>
      <c r="AG249" s="123"/>
      <c r="AH249" s="123"/>
      <c r="AI249" s="123"/>
      <c r="AJ249" s="123"/>
      <c r="AK249" s="123"/>
      <c r="AL249" s="123"/>
      <c r="AM249" s="123"/>
      <c r="AN249" s="123"/>
      <c r="AO249" s="123"/>
      <c r="AP249" s="120"/>
      <c r="AQ249" s="125" t="str">
        <f>IFERROR(VLOOKUP(G249,'#Location List#'!$C$3:$D$150,2,FALSE),"")</f>
        <v/>
      </c>
      <c r="AR249" s="125" t="str">
        <f>IFERROR(VLOOKUP(F249,'#Location List#'!$Q$3:$R$1154,2,FALSE),"")</f>
        <v/>
      </c>
      <c r="AS249" s="125" t="str">
        <f>IFERROR(VLOOKUP(V249,'#Input Lists#'!$B$3:$D$46,3,FALSE),"")</f>
        <v/>
      </c>
      <c r="AT249" s="125" t="str">
        <f>IFERROR(VLOOKUP(CONCATENATE(V249," ",W249),'#Input Lists#'!$K$3:$L$827,2,FALSE),"")</f>
        <v/>
      </c>
      <c r="AU249" s="125">
        <f>IFERROR(VLOOKUP(AA249,'#Input Lists#'!$BU$3:$BV$8,2,FALSE),"")</f>
        <v>1</v>
      </c>
      <c r="AV249" s="118" t="str">
        <f>IFERROR(VLOOKUP(AB249,'#Input Lists#'!$BO$3:$BP$9,2,FALSE),"")</f>
        <v/>
      </c>
      <c r="AW249" s="118">
        <f>IFERROR(VLOOKUP(AC249,'#Input Lists#'!$BL$3:$BM$7,2,FALSE),"")</f>
        <v>1</v>
      </c>
      <c r="AX249" s="52" t="e">
        <f>VLOOKUP(AQ249,'#Location List#'!$D$3:$K$150,4,FALSE)</f>
        <v>#N/A</v>
      </c>
      <c r="AY249" s="273" t="e">
        <f>VLOOKUP(AX249,'#Location List#'!$Z$3:$AA$13,2,FALSE)</f>
        <v>#N/A</v>
      </c>
      <c r="AZ249" s="126" t="e">
        <f>VLOOKUP($AT249,'#Input Lists#'!$L$3:$S$1033,6,FALSE)</f>
        <v>#N/A</v>
      </c>
      <c r="BA249" s="239" t="e">
        <f>VLOOKUP($AT249,'#Input Lists#'!$L$3:$S$833,7,FALSE)</f>
        <v>#N/A</v>
      </c>
      <c r="BB249" s="239" t="e">
        <f>VLOOKUP($AT249,'#Input Lists#'!$L$3:$S$833,8,FALSE)</f>
        <v>#N/A</v>
      </c>
      <c r="BC249" s="91" t="str">
        <f t="shared" si="26"/>
        <v/>
      </c>
      <c r="BD249" s="91" t="str">
        <f t="shared" si="27"/>
        <v/>
      </c>
      <c r="BE249" s="15" t="str">
        <f t="shared" si="28"/>
        <v/>
      </c>
      <c r="BF249" s="92" t="str">
        <f t="shared" si="29"/>
        <v>No Sighting Date</v>
      </c>
    </row>
    <row r="250" spans="1:58" x14ac:dyDescent="0.25">
      <c r="A250" s="118">
        <v>245</v>
      </c>
      <c r="B250" s="119"/>
      <c r="C250" s="120"/>
      <c r="D250" s="121"/>
      <c r="E250" s="121"/>
      <c r="F250" s="236"/>
      <c r="G250" s="122" t="str">
        <f>IFERROR(VLOOKUP(F250,'#Location List#'!$U$3:$V$1154,2,FALSE),"")</f>
        <v/>
      </c>
      <c r="H250" s="120"/>
      <c r="I250" s="120"/>
      <c r="J250" s="120"/>
      <c r="K250" s="120"/>
      <c r="L250" s="120"/>
      <c r="M250" s="120"/>
      <c r="N250" s="120"/>
      <c r="O250" s="120"/>
      <c r="P250" s="120"/>
      <c r="Q250" s="120"/>
      <c r="R250" s="120"/>
      <c r="S250" s="120"/>
      <c r="T250" s="205">
        <f t="shared" si="24"/>
        <v>0</v>
      </c>
      <c r="U250" s="205">
        <f t="shared" si="25"/>
        <v>0</v>
      </c>
      <c r="V250" s="210"/>
      <c r="W250" s="210"/>
      <c r="X250" s="23" t="str">
        <f>IFERROR(VLOOKUP(AT250,'#Input Lists#'!$L$3:$AH$833,3,FALSE)," ")</f>
        <v xml:space="preserve"> </v>
      </c>
      <c r="Y250" s="23" t="str">
        <f>IFERROR(VLOOKUP(AT250,'#Input Lists#'!$L$3:$AH$833,5,FALSE)," ")</f>
        <v xml:space="preserve"> </v>
      </c>
      <c r="Z250" s="206" t="str">
        <f>IFERROR(VLOOKUP(AT250,'#Input Lists#'!$L$3:$AH$833,9,FALSE)," ")</f>
        <v xml:space="preserve"> </v>
      </c>
      <c r="AA250" s="119" t="s">
        <v>1527</v>
      </c>
      <c r="AB250" s="120"/>
      <c r="AC250" s="123"/>
      <c r="AD250" s="123"/>
      <c r="AE250" s="123"/>
      <c r="AF250" s="123"/>
      <c r="AG250" s="123"/>
      <c r="AH250" s="123"/>
      <c r="AI250" s="123"/>
      <c r="AJ250" s="123"/>
      <c r="AK250" s="123"/>
      <c r="AL250" s="123"/>
      <c r="AM250" s="123"/>
      <c r="AN250" s="123"/>
      <c r="AO250" s="123"/>
      <c r="AP250" s="120"/>
      <c r="AQ250" s="125" t="str">
        <f>IFERROR(VLOOKUP(G250,'#Location List#'!$C$3:$D$150,2,FALSE),"")</f>
        <v/>
      </c>
      <c r="AR250" s="125" t="str">
        <f>IFERROR(VLOOKUP(F250,'#Location List#'!$Q$3:$R$1154,2,FALSE),"")</f>
        <v/>
      </c>
      <c r="AS250" s="125" t="str">
        <f>IFERROR(VLOOKUP(V250,'#Input Lists#'!$B$3:$D$46,3,FALSE),"")</f>
        <v/>
      </c>
      <c r="AT250" s="125" t="str">
        <f>IFERROR(VLOOKUP(CONCATENATE(V250," ",W250),'#Input Lists#'!$K$3:$L$827,2,FALSE),"")</f>
        <v/>
      </c>
      <c r="AU250" s="125">
        <f>IFERROR(VLOOKUP(AA250,'#Input Lists#'!$BU$3:$BV$8,2,FALSE),"")</f>
        <v>1</v>
      </c>
      <c r="AV250" s="118" t="str">
        <f>IFERROR(VLOOKUP(AB250,'#Input Lists#'!$BO$3:$BP$9,2,FALSE),"")</f>
        <v/>
      </c>
      <c r="AW250" s="118">
        <f>IFERROR(VLOOKUP(AC250,'#Input Lists#'!$BL$3:$BM$7,2,FALSE),"")</f>
        <v>1</v>
      </c>
      <c r="AX250" s="52" t="e">
        <f>VLOOKUP(AQ250,'#Location List#'!$D$3:$K$150,4,FALSE)</f>
        <v>#N/A</v>
      </c>
      <c r="AY250" s="273" t="e">
        <f>VLOOKUP(AX250,'#Location List#'!$Z$3:$AA$13,2,FALSE)</f>
        <v>#N/A</v>
      </c>
      <c r="AZ250" s="126" t="e">
        <f>VLOOKUP($AT250,'#Input Lists#'!$L$3:$S$1033,6,FALSE)</f>
        <v>#N/A</v>
      </c>
      <c r="BA250" s="239" t="e">
        <f>VLOOKUP($AT250,'#Input Lists#'!$L$3:$S$833,7,FALSE)</f>
        <v>#N/A</v>
      </c>
      <c r="BB250" s="239" t="e">
        <f>VLOOKUP($AT250,'#Input Lists#'!$L$3:$S$833,8,FALSE)</f>
        <v>#N/A</v>
      </c>
      <c r="BC250" s="91" t="str">
        <f t="shared" si="26"/>
        <v/>
      </c>
      <c r="BD250" s="91" t="str">
        <f t="shared" si="27"/>
        <v/>
      </c>
      <c r="BE250" s="15" t="str">
        <f t="shared" si="28"/>
        <v/>
      </c>
      <c r="BF250" s="92" t="str">
        <f t="shared" si="29"/>
        <v>No Sighting Date</v>
      </c>
    </row>
    <row r="251" spans="1:58" x14ac:dyDescent="0.25">
      <c r="A251" s="118">
        <v>246</v>
      </c>
      <c r="B251" s="119"/>
      <c r="C251" s="120"/>
      <c r="D251" s="121"/>
      <c r="E251" s="121"/>
      <c r="F251" s="236"/>
      <c r="G251" s="122" t="str">
        <f>IFERROR(VLOOKUP(F251,'#Location List#'!$U$3:$V$1154,2,FALSE),"")</f>
        <v/>
      </c>
      <c r="H251" s="120"/>
      <c r="I251" s="120"/>
      <c r="J251" s="120"/>
      <c r="K251" s="120"/>
      <c r="L251" s="120"/>
      <c r="M251" s="120"/>
      <c r="N251" s="120"/>
      <c r="O251" s="120"/>
      <c r="P251" s="120"/>
      <c r="Q251" s="120"/>
      <c r="R251" s="120"/>
      <c r="S251" s="120"/>
      <c r="T251" s="205">
        <f t="shared" si="24"/>
        <v>0</v>
      </c>
      <c r="U251" s="205">
        <f t="shared" si="25"/>
        <v>0</v>
      </c>
      <c r="V251" s="210"/>
      <c r="W251" s="210"/>
      <c r="X251" s="23" t="str">
        <f>IFERROR(VLOOKUP(AT251,'#Input Lists#'!$L$3:$AH$833,3,FALSE)," ")</f>
        <v xml:space="preserve"> </v>
      </c>
      <c r="Y251" s="23" t="str">
        <f>IFERROR(VLOOKUP(AT251,'#Input Lists#'!$L$3:$AH$833,5,FALSE)," ")</f>
        <v xml:space="preserve"> </v>
      </c>
      <c r="Z251" s="206" t="str">
        <f>IFERROR(VLOOKUP(AT251,'#Input Lists#'!$L$3:$AH$833,9,FALSE)," ")</f>
        <v xml:space="preserve"> </v>
      </c>
      <c r="AA251" s="119" t="s">
        <v>1527</v>
      </c>
      <c r="AB251" s="120"/>
      <c r="AC251" s="123"/>
      <c r="AD251" s="123"/>
      <c r="AE251" s="123"/>
      <c r="AF251" s="123"/>
      <c r="AG251" s="123"/>
      <c r="AH251" s="123"/>
      <c r="AI251" s="123"/>
      <c r="AJ251" s="123"/>
      <c r="AK251" s="123"/>
      <c r="AL251" s="123"/>
      <c r="AM251" s="123"/>
      <c r="AN251" s="123"/>
      <c r="AO251" s="123"/>
      <c r="AP251" s="120"/>
      <c r="AQ251" s="125" t="str">
        <f>IFERROR(VLOOKUP(G251,'#Location List#'!$C$3:$D$150,2,FALSE),"")</f>
        <v/>
      </c>
      <c r="AR251" s="125" t="str">
        <f>IFERROR(VLOOKUP(F251,'#Location List#'!$Q$3:$R$1154,2,FALSE),"")</f>
        <v/>
      </c>
      <c r="AS251" s="125" t="str">
        <f>IFERROR(VLOOKUP(V251,'#Input Lists#'!$B$3:$D$46,3,FALSE),"")</f>
        <v/>
      </c>
      <c r="AT251" s="125" t="str">
        <f>IFERROR(VLOOKUP(CONCATENATE(V251," ",W251),'#Input Lists#'!$K$3:$L$827,2,FALSE),"")</f>
        <v/>
      </c>
      <c r="AU251" s="125">
        <f>IFERROR(VLOOKUP(AA251,'#Input Lists#'!$BU$3:$BV$8,2,FALSE),"")</f>
        <v>1</v>
      </c>
      <c r="AV251" s="118" t="str">
        <f>IFERROR(VLOOKUP(AB251,'#Input Lists#'!$BO$3:$BP$9,2,FALSE),"")</f>
        <v/>
      </c>
      <c r="AW251" s="118">
        <f>IFERROR(VLOOKUP(AC251,'#Input Lists#'!$BL$3:$BM$7,2,FALSE),"")</f>
        <v>1</v>
      </c>
      <c r="AX251" s="52" t="e">
        <f>VLOOKUP(AQ251,'#Location List#'!$D$3:$K$150,4,FALSE)</f>
        <v>#N/A</v>
      </c>
      <c r="AY251" s="273" t="e">
        <f>VLOOKUP(AX251,'#Location List#'!$Z$3:$AA$13,2,FALSE)</f>
        <v>#N/A</v>
      </c>
      <c r="AZ251" s="126" t="e">
        <f>VLOOKUP($AT251,'#Input Lists#'!$L$3:$S$1033,6,FALSE)</f>
        <v>#N/A</v>
      </c>
      <c r="BA251" s="239" t="e">
        <f>VLOOKUP($AT251,'#Input Lists#'!$L$3:$S$833,7,FALSE)</f>
        <v>#N/A</v>
      </c>
      <c r="BB251" s="239" t="e">
        <f>VLOOKUP($AT251,'#Input Lists#'!$L$3:$S$833,8,FALSE)</f>
        <v>#N/A</v>
      </c>
      <c r="BC251" s="91" t="str">
        <f t="shared" si="26"/>
        <v/>
      </c>
      <c r="BD251" s="91" t="str">
        <f t="shared" si="27"/>
        <v/>
      </c>
      <c r="BE251" s="15" t="str">
        <f t="shared" si="28"/>
        <v/>
      </c>
      <c r="BF251" s="92" t="str">
        <f t="shared" si="29"/>
        <v>No Sighting Date</v>
      </c>
    </row>
    <row r="252" spans="1:58" x14ac:dyDescent="0.25">
      <c r="A252" s="118">
        <v>247</v>
      </c>
      <c r="B252" s="119"/>
      <c r="C252" s="120"/>
      <c r="D252" s="121"/>
      <c r="E252" s="121"/>
      <c r="F252" s="236"/>
      <c r="G252" s="122" t="str">
        <f>IFERROR(VLOOKUP(F252,'#Location List#'!$U$3:$V$1154,2,FALSE),"")</f>
        <v/>
      </c>
      <c r="H252" s="120"/>
      <c r="I252" s="120"/>
      <c r="J252" s="120"/>
      <c r="K252" s="120"/>
      <c r="L252" s="120"/>
      <c r="M252" s="120"/>
      <c r="N252" s="120"/>
      <c r="O252" s="120"/>
      <c r="P252" s="120"/>
      <c r="Q252" s="120"/>
      <c r="R252" s="120"/>
      <c r="S252" s="120"/>
      <c r="T252" s="205">
        <f t="shared" si="24"/>
        <v>0</v>
      </c>
      <c r="U252" s="205">
        <f t="shared" si="25"/>
        <v>0</v>
      </c>
      <c r="V252" s="210"/>
      <c r="W252" s="210"/>
      <c r="X252" s="23" t="str">
        <f>IFERROR(VLOOKUP(AT252,'#Input Lists#'!$L$3:$AH$833,3,FALSE)," ")</f>
        <v xml:space="preserve"> </v>
      </c>
      <c r="Y252" s="23" t="str">
        <f>IFERROR(VLOOKUP(AT252,'#Input Lists#'!$L$3:$AH$833,5,FALSE)," ")</f>
        <v xml:space="preserve"> </v>
      </c>
      <c r="Z252" s="206" t="str">
        <f>IFERROR(VLOOKUP(AT252,'#Input Lists#'!$L$3:$AH$833,9,FALSE)," ")</f>
        <v xml:space="preserve"> </v>
      </c>
      <c r="AA252" s="119" t="s">
        <v>1527</v>
      </c>
      <c r="AB252" s="120"/>
      <c r="AC252" s="123"/>
      <c r="AD252" s="123"/>
      <c r="AE252" s="123"/>
      <c r="AF252" s="123"/>
      <c r="AG252" s="123"/>
      <c r="AH252" s="123"/>
      <c r="AI252" s="123"/>
      <c r="AJ252" s="123"/>
      <c r="AK252" s="123"/>
      <c r="AL252" s="123"/>
      <c r="AM252" s="123"/>
      <c r="AN252" s="123"/>
      <c r="AO252" s="123"/>
      <c r="AP252" s="120"/>
      <c r="AQ252" s="125" t="str">
        <f>IFERROR(VLOOKUP(G252,'#Location List#'!$C$3:$D$150,2,FALSE),"")</f>
        <v/>
      </c>
      <c r="AR252" s="125" t="str">
        <f>IFERROR(VLOOKUP(F252,'#Location List#'!$Q$3:$R$1154,2,FALSE),"")</f>
        <v/>
      </c>
      <c r="AS252" s="125" t="str">
        <f>IFERROR(VLOOKUP(V252,'#Input Lists#'!$B$3:$D$46,3,FALSE),"")</f>
        <v/>
      </c>
      <c r="AT252" s="125" t="str">
        <f>IFERROR(VLOOKUP(CONCATENATE(V252," ",W252),'#Input Lists#'!$K$3:$L$827,2,FALSE),"")</f>
        <v/>
      </c>
      <c r="AU252" s="125">
        <f>IFERROR(VLOOKUP(AA252,'#Input Lists#'!$BU$3:$BV$8,2,FALSE),"")</f>
        <v>1</v>
      </c>
      <c r="AV252" s="118" t="str">
        <f>IFERROR(VLOOKUP(AB252,'#Input Lists#'!$BO$3:$BP$9,2,FALSE),"")</f>
        <v/>
      </c>
      <c r="AW252" s="118">
        <f>IFERROR(VLOOKUP(AC252,'#Input Lists#'!$BL$3:$BM$7,2,FALSE),"")</f>
        <v>1</v>
      </c>
      <c r="AX252" s="52" t="e">
        <f>VLOOKUP(AQ252,'#Location List#'!$D$3:$K$150,4,FALSE)</f>
        <v>#N/A</v>
      </c>
      <c r="AY252" s="273" t="e">
        <f>VLOOKUP(AX252,'#Location List#'!$Z$3:$AA$13,2,FALSE)</f>
        <v>#N/A</v>
      </c>
      <c r="AZ252" s="126" t="e">
        <f>VLOOKUP($AT252,'#Input Lists#'!$L$3:$S$1033,6,FALSE)</f>
        <v>#N/A</v>
      </c>
      <c r="BA252" s="239" t="e">
        <f>VLOOKUP($AT252,'#Input Lists#'!$L$3:$S$833,7,FALSE)</f>
        <v>#N/A</v>
      </c>
      <c r="BB252" s="239" t="e">
        <f>VLOOKUP($AT252,'#Input Lists#'!$L$3:$S$833,8,FALSE)</f>
        <v>#N/A</v>
      </c>
      <c r="BC252" s="91" t="str">
        <f t="shared" si="26"/>
        <v/>
      </c>
      <c r="BD252" s="91" t="str">
        <f t="shared" si="27"/>
        <v/>
      </c>
      <c r="BE252" s="15" t="str">
        <f t="shared" si="28"/>
        <v/>
      </c>
      <c r="BF252" s="92" t="str">
        <f t="shared" si="29"/>
        <v>No Sighting Date</v>
      </c>
    </row>
    <row r="253" spans="1:58" x14ac:dyDescent="0.25">
      <c r="A253" s="118">
        <v>248</v>
      </c>
      <c r="B253" s="119"/>
      <c r="C253" s="120"/>
      <c r="D253" s="121"/>
      <c r="E253" s="121"/>
      <c r="F253" s="236"/>
      <c r="G253" s="122" t="str">
        <f>IFERROR(VLOOKUP(F253,'#Location List#'!$U$3:$V$1154,2,FALSE),"")</f>
        <v/>
      </c>
      <c r="H253" s="120"/>
      <c r="I253" s="120"/>
      <c r="J253" s="120"/>
      <c r="K253" s="120"/>
      <c r="L253" s="120"/>
      <c r="M253" s="120"/>
      <c r="N253" s="120"/>
      <c r="O253" s="120"/>
      <c r="P253" s="120"/>
      <c r="Q253" s="120"/>
      <c r="R253" s="120"/>
      <c r="S253" s="120"/>
      <c r="T253" s="205">
        <f t="shared" si="24"/>
        <v>0</v>
      </c>
      <c r="U253" s="205">
        <f t="shared" si="25"/>
        <v>0</v>
      </c>
      <c r="V253" s="210"/>
      <c r="W253" s="210"/>
      <c r="X253" s="23" t="str">
        <f>IFERROR(VLOOKUP(AT253,'#Input Lists#'!$L$3:$AH$833,3,FALSE)," ")</f>
        <v xml:space="preserve"> </v>
      </c>
      <c r="Y253" s="23" t="str">
        <f>IFERROR(VLOOKUP(AT253,'#Input Lists#'!$L$3:$AH$833,5,FALSE)," ")</f>
        <v xml:space="preserve"> </v>
      </c>
      <c r="Z253" s="206" t="str">
        <f>IFERROR(VLOOKUP(AT253,'#Input Lists#'!$L$3:$AH$833,9,FALSE)," ")</f>
        <v xml:space="preserve"> </v>
      </c>
      <c r="AA253" s="119" t="s">
        <v>1527</v>
      </c>
      <c r="AB253" s="120"/>
      <c r="AC253" s="123"/>
      <c r="AD253" s="123"/>
      <c r="AE253" s="123"/>
      <c r="AF253" s="123"/>
      <c r="AG253" s="123"/>
      <c r="AH253" s="123"/>
      <c r="AI253" s="123"/>
      <c r="AJ253" s="123"/>
      <c r="AK253" s="123"/>
      <c r="AL253" s="123"/>
      <c r="AM253" s="123"/>
      <c r="AN253" s="123"/>
      <c r="AO253" s="123"/>
      <c r="AP253" s="120"/>
      <c r="AQ253" s="125" t="str">
        <f>IFERROR(VLOOKUP(G253,'#Location List#'!$C$3:$D$150,2,FALSE),"")</f>
        <v/>
      </c>
      <c r="AR253" s="125" t="str">
        <f>IFERROR(VLOOKUP(F253,'#Location List#'!$Q$3:$R$1154,2,FALSE),"")</f>
        <v/>
      </c>
      <c r="AS253" s="125" t="str">
        <f>IFERROR(VLOOKUP(V253,'#Input Lists#'!$B$3:$D$46,3,FALSE),"")</f>
        <v/>
      </c>
      <c r="AT253" s="125" t="str">
        <f>IFERROR(VLOOKUP(CONCATENATE(V253," ",W253),'#Input Lists#'!$K$3:$L$827,2,FALSE),"")</f>
        <v/>
      </c>
      <c r="AU253" s="125">
        <f>IFERROR(VLOOKUP(AA253,'#Input Lists#'!$BU$3:$BV$8,2,FALSE),"")</f>
        <v>1</v>
      </c>
      <c r="AV253" s="118" t="str">
        <f>IFERROR(VLOOKUP(AB253,'#Input Lists#'!$BO$3:$BP$9,2,FALSE),"")</f>
        <v/>
      </c>
      <c r="AW253" s="118">
        <f>IFERROR(VLOOKUP(AC253,'#Input Lists#'!$BL$3:$BM$7,2,FALSE),"")</f>
        <v>1</v>
      </c>
      <c r="AX253" s="52" t="e">
        <f>VLOOKUP(AQ253,'#Location List#'!$D$3:$K$150,4,FALSE)</f>
        <v>#N/A</v>
      </c>
      <c r="AY253" s="273" t="e">
        <f>VLOOKUP(AX253,'#Location List#'!$Z$3:$AA$13,2,FALSE)</f>
        <v>#N/A</v>
      </c>
      <c r="AZ253" s="126" t="e">
        <f>VLOOKUP($AT253,'#Input Lists#'!$L$3:$S$1033,6,FALSE)</f>
        <v>#N/A</v>
      </c>
      <c r="BA253" s="239" t="e">
        <f>VLOOKUP($AT253,'#Input Lists#'!$L$3:$S$833,7,FALSE)</f>
        <v>#N/A</v>
      </c>
      <c r="BB253" s="239" t="e">
        <f>VLOOKUP($AT253,'#Input Lists#'!$L$3:$S$833,8,FALSE)</f>
        <v>#N/A</v>
      </c>
      <c r="BC253" s="91" t="str">
        <f t="shared" si="26"/>
        <v/>
      </c>
      <c r="BD253" s="91" t="str">
        <f t="shared" si="27"/>
        <v/>
      </c>
      <c r="BE253" s="15" t="str">
        <f t="shared" si="28"/>
        <v/>
      </c>
      <c r="BF253" s="92" t="str">
        <f t="shared" si="29"/>
        <v>No Sighting Date</v>
      </c>
    </row>
    <row r="254" spans="1:58" x14ac:dyDescent="0.25">
      <c r="A254" s="118">
        <v>249</v>
      </c>
      <c r="B254" s="119"/>
      <c r="C254" s="120"/>
      <c r="D254" s="121"/>
      <c r="E254" s="121"/>
      <c r="F254" s="236"/>
      <c r="G254" s="122" t="str">
        <f>IFERROR(VLOOKUP(F254,'#Location List#'!$U$3:$V$1154,2,FALSE),"")</f>
        <v/>
      </c>
      <c r="H254" s="120"/>
      <c r="I254" s="120"/>
      <c r="J254" s="120"/>
      <c r="K254" s="120"/>
      <c r="L254" s="120"/>
      <c r="M254" s="120"/>
      <c r="N254" s="120"/>
      <c r="O254" s="120"/>
      <c r="P254" s="120"/>
      <c r="Q254" s="120"/>
      <c r="R254" s="120"/>
      <c r="S254" s="120"/>
      <c r="T254" s="205">
        <f t="shared" si="24"/>
        <v>0</v>
      </c>
      <c r="U254" s="205">
        <f t="shared" si="25"/>
        <v>0</v>
      </c>
      <c r="V254" s="210"/>
      <c r="W254" s="210"/>
      <c r="X254" s="23" t="str">
        <f>IFERROR(VLOOKUP(AT254,'#Input Lists#'!$L$3:$AH$833,3,FALSE)," ")</f>
        <v xml:space="preserve"> </v>
      </c>
      <c r="Y254" s="23" t="str">
        <f>IFERROR(VLOOKUP(AT254,'#Input Lists#'!$L$3:$AH$833,5,FALSE)," ")</f>
        <v xml:space="preserve"> </v>
      </c>
      <c r="Z254" s="206" t="str">
        <f>IFERROR(VLOOKUP(AT254,'#Input Lists#'!$L$3:$AH$833,9,FALSE)," ")</f>
        <v xml:space="preserve"> </v>
      </c>
      <c r="AA254" s="119" t="s">
        <v>1527</v>
      </c>
      <c r="AB254" s="120"/>
      <c r="AC254" s="123"/>
      <c r="AD254" s="123"/>
      <c r="AE254" s="123"/>
      <c r="AF254" s="123"/>
      <c r="AG254" s="123"/>
      <c r="AH254" s="123"/>
      <c r="AI254" s="123"/>
      <c r="AJ254" s="123"/>
      <c r="AK254" s="123"/>
      <c r="AL254" s="123"/>
      <c r="AM254" s="123"/>
      <c r="AN254" s="123"/>
      <c r="AO254" s="123"/>
      <c r="AP254" s="120"/>
      <c r="AQ254" s="125" t="str">
        <f>IFERROR(VLOOKUP(G254,'#Location List#'!$C$3:$D$150,2,FALSE),"")</f>
        <v/>
      </c>
      <c r="AR254" s="125" t="str">
        <f>IFERROR(VLOOKUP(F254,'#Location List#'!$Q$3:$R$1154,2,FALSE),"")</f>
        <v/>
      </c>
      <c r="AS254" s="125" t="str">
        <f>IFERROR(VLOOKUP(V254,'#Input Lists#'!$B$3:$D$46,3,FALSE),"")</f>
        <v/>
      </c>
      <c r="AT254" s="125" t="str">
        <f>IFERROR(VLOOKUP(CONCATENATE(V254," ",W254),'#Input Lists#'!$K$3:$L$827,2,FALSE),"")</f>
        <v/>
      </c>
      <c r="AU254" s="125">
        <f>IFERROR(VLOOKUP(AA254,'#Input Lists#'!$BU$3:$BV$8,2,FALSE),"")</f>
        <v>1</v>
      </c>
      <c r="AV254" s="118" t="str">
        <f>IFERROR(VLOOKUP(AB254,'#Input Lists#'!$BO$3:$BP$9,2,FALSE),"")</f>
        <v/>
      </c>
      <c r="AW254" s="118">
        <f>IFERROR(VLOOKUP(AC254,'#Input Lists#'!$BL$3:$BM$7,2,FALSE),"")</f>
        <v>1</v>
      </c>
      <c r="AX254" s="52" t="e">
        <f>VLOOKUP(AQ254,'#Location List#'!$D$3:$K$150,4,FALSE)</f>
        <v>#N/A</v>
      </c>
      <c r="AY254" s="273" t="e">
        <f>VLOOKUP(AX254,'#Location List#'!$Z$3:$AA$13,2,FALSE)</f>
        <v>#N/A</v>
      </c>
      <c r="AZ254" s="126" t="e">
        <f>VLOOKUP($AT254,'#Input Lists#'!$L$3:$S$1033,6,FALSE)</f>
        <v>#N/A</v>
      </c>
      <c r="BA254" s="239" t="e">
        <f>VLOOKUP($AT254,'#Input Lists#'!$L$3:$S$833,7,FALSE)</f>
        <v>#N/A</v>
      </c>
      <c r="BB254" s="239" t="e">
        <f>VLOOKUP($AT254,'#Input Lists#'!$L$3:$S$833,8,FALSE)</f>
        <v>#N/A</v>
      </c>
      <c r="BC254" s="91" t="str">
        <f t="shared" si="26"/>
        <v/>
      </c>
      <c r="BD254" s="91" t="str">
        <f t="shared" si="27"/>
        <v/>
      </c>
      <c r="BE254" s="15" t="str">
        <f t="shared" si="28"/>
        <v/>
      </c>
      <c r="BF254" s="92" t="str">
        <f t="shared" si="29"/>
        <v>No Sighting Date</v>
      </c>
    </row>
    <row r="255" spans="1:58" x14ac:dyDescent="0.25">
      <c r="A255" s="118">
        <v>250</v>
      </c>
      <c r="B255" s="119"/>
      <c r="C255" s="120"/>
      <c r="D255" s="121"/>
      <c r="E255" s="121"/>
      <c r="F255" s="236"/>
      <c r="G255" s="122" t="str">
        <f>IFERROR(VLOOKUP(F255,'#Location List#'!$U$3:$V$1154,2,FALSE),"")</f>
        <v/>
      </c>
      <c r="H255" s="120"/>
      <c r="I255" s="120"/>
      <c r="J255" s="120"/>
      <c r="K255" s="120"/>
      <c r="L255" s="120"/>
      <c r="M255" s="120"/>
      <c r="N255" s="120"/>
      <c r="O255" s="120"/>
      <c r="P255" s="120"/>
      <c r="Q255" s="120"/>
      <c r="R255" s="120"/>
      <c r="S255" s="120"/>
      <c r="T255" s="205">
        <f t="shared" si="24"/>
        <v>0</v>
      </c>
      <c r="U255" s="205">
        <f t="shared" si="25"/>
        <v>0</v>
      </c>
      <c r="V255" s="210"/>
      <c r="W255" s="210"/>
      <c r="X255" s="23" t="str">
        <f>IFERROR(VLOOKUP(AT255,'#Input Lists#'!$L$3:$AH$833,3,FALSE)," ")</f>
        <v xml:space="preserve"> </v>
      </c>
      <c r="Y255" s="23" t="str">
        <f>IFERROR(VLOOKUP(AT255,'#Input Lists#'!$L$3:$AH$833,5,FALSE)," ")</f>
        <v xml:space="preserve"> </v>
      </c>
      <c r="Z255" s="206" t="str">
        <f>IFERROR(VLOOKUP(AT255,'#Input Lists#'!$L$3:$AH$833,9,FALSE)," ")</f>
        <v xml:space="preserve"> </v>
      </c>
      <c r="AA255" s="119" t="s">
        <v>1527</v>
      </c>
      <c r="AB255" s="120"/>
      <c r="AC255" s="123"/>
      <c r="AD255" s="123"/>
      <c r="AE255" s="123"/>
      <c r="AF255" s="123"/>
      <c r="AG255" s="123"/>
      <c r="AH255" s="123"/>
      <c r="AI255" s="123"/>
      <c r="AJ255" s="123"/>
      <c r="AK255" s="123"/>
      <c r="AL255" s="123"/>
      <c r="AM255" s="123"/>
      <c r="AN255" s="123"/>
      <c r="AO255" s="123"/>
      <c r="AP255" s="120"/>
      <c r="AQ255" s="125" t="str">
        <f>IFERROR(VLOOKUP(G255,'#Location List#'!$C$3:$D$150,2,FALSE),"")</f>
        <v/>
      </c>
      <c r="AR255" s="125" t="str">
        <f>IFERROR(VLOOKUP(F255,'#Location List#'!$Q$3:$R$1154,2,FALSE),"")</f>
        <v/>
      </c>
      <c r="AS255" s="125" t="str">
        <f>IFERROR(VLOOKUP(V255,'#Input Lists#'!$B$3:$D$46,3,FALSE),"")</f>
        <v/>
      </c>
      <c r="AT255" s="125" t="str">
        <f>IFERROR(VLOOKUP(CONCATENATE(V255," ",W255),'#Input Lists#'!$K$3:$L$827,2,FALSE),"")</f>
        <v/>
      </c>
      <c r="AU255" s="125">
        <f>IFERROR(VLOOKUP(AA255,'#Input Lists#'!$BU$3:$BV$8,2,FALSE),"")</f>
        <v>1</v>
      </c>
      <c r="AV255" s="118" t="str">
        <f>IFERROR(VLOOKUP(AB255,'#Input Lists#'!$BO$3:$BP$9,2,FALSE),"")</f>
        <v/>
      </c>
      <c r="AW255" s="118">
        <f>IFERROR(VLOOKUP(AC255,'#Input Lists#'!$BL$3:$BM$7,2,FALSE),"")</f>
        <v>1</v>
      </c>
      <c r="AX255" s="52" t="e">
        <f>VLOOKUP(AQ255,'#Location List#'!$D$3:$K$150,4,FALSE)</f>
        <v>#N/A</v>
      </c>
      <c r="AY255" s="273" t="e">
        <f>VLOOKUP(AX255,'#Location List#'!$Z$3:$AA$13,2,FALSE)</f>
        <v>#N/A</v>
      </c>
      <c r="AZ255" s="126" t="e">
        <f>VLOOKUP($AT255,'#Input Lists#'!$L$3:$S$1033,6,FALSE)</f>
        <v>#N/A</v>
      </c>
      <c r="BA255" s="239" t="e">
        <f>VLOOKUP($AT255,'#Input Lists#'!$L$3:$S$833,7,FALSE)</f>
        <v>#N/A</v>
      </c>
      <c r="BB255" s="239" t="e">
        <f>VLOOKUP($AT255,'#Input Lists#'!$L$3:$S$833,8,FALSE)</f>
        <v>#N/A</v>
      </c>
      <c r="BC255" s="91" t="str">
        <f t="shared" si="26"/>
        <v/>
      </c>
      <c r="BD255" s="91" t="str">
        <f t="shared" si="27"/>
        <v/>
      </c>
      <c r="BE255" s="15" t="str">
        <f t="shared" si="28"/>
        <v/>
      </c>
      <c r="BF255" s="92" t="str">
        <f t="shared" si="29"/>
        <v>No Sighting Date</v>
      </c>
    </row>
    <row r="256" spans="1:58" x14ac:dyDescent="0.25">
      <c r="A256" s="118">
        <v>251</v>
      </c>
      <c r="B256" s="119"/>
      <c r="C256" s="120"/>
      <c r="D256" s="121"/>
      <c r="E256" s="121"/>
      <c r="F256" s="236"/>
      <c r="G256" s="122" t="str">
        <f>IFERROR(VLOOKUP(F256,'#Location List#'!$U$3:$V$1154,2,FALSE),"")</f>
        <v/>
      </c>
      <c r="H256" s="120"/>
      <c r="I256" s="120"/>
      <c r="J256" s="120"/>
      <c r="K256" s="120"/>
      <c r="L256" s="120"/>
      <c r="M256" s="120"/>
      <c r="N256" s="120"/>
      <c r="O256" s="120"/>
      <c r="P256" s="120"/>
      <c r="Q256" s="120"/>
      <c r="R256" s="120"/>
      <c r="S256" s="120"/>
      <c r="T256" s="205">
        <f t="shared" si="24"/>
        <v>0</v>
      </c>
      <c r="U256" s="205">
        <f t="shared" si="25"/>
        <v>0</v>
      </c>
      <c r="V256" s="210"/>
      <c r="W256" s="210"/>
      <c r="X256" s="23" t="str">
        <f>IFERROR(VLOOKUP(AT256,'#Input Lists#'!$L$3:$AH$833,3,FALSE)," ")</f>
        <v xml:space="preserve"> </v>
      </c>
      <c r="Y256" s="23" t="str">
        <f>IFERROR(VLOOKUP(AT256,'#Input Lists#'!$L$3:$AH$833,5,FALSE)," ")</f>
        <v xml:space="preserve"> </v>
      </c>
      <c r="Z256" s="206" t="str">
        <f>IFERROR(VLOOKUP(AT256,'#Input Lists#'!$L$3:$AH$833,9,FALSE)," ")</f>
        <v xml:space="preserve"> </v>
      </c>
      <c r="AA256" s="119" t="s">
        <v>1527</v>
      </c>
      <c r="AB256" s="120"/>
      <c r="AC256" s="123"/>
      <c r="AD256" s="123"/>
      <c r="AE256" s="123"/>
      <c r="AF256" s="123"/>
      <c r="AG256" s="123"/>
      <c r="AH256" s="123"/>
      <c r="AI256" s="123"/>
      <c r="AJ256" s="123"/>
      <c r="AK256" s="123"/>
      <c r="AL256" s="123"/>
      <c r="AM256" s="123"/>
      <c r="AN256" s="123"/>
      <c r="AO256" s="123"/>
      <c r="AP256" s="120"/>
      <c r="AQ256" s="125" t="str">
        <f>IFERROR(VLOOKUP(G256,'#Location List#'!$C$3:$D$150,2,FALSE),"")</f>
        <v/>
      </c>
      <c r="AR256" s="125" t="str">
        <f>IFERROR(VLOOKUP(F256,'#Location List#'!$Q$3:$R$1154,2,FALSE),"")</f>
        <v/>
      </c>
      <c r="AS256" s="125" t="str">
        <f>IFERROR(VLOOKUP(V256,'#Input Lists#'!$B$3:$D$46,3,FALSE),"")</f>
        <v/>
      </c>
      <c r="AT256" s="125" t="str">
        <f>IFERROR(VLOOKUP(CONCATENATE(V256," ",W256),'#Input Lists#'!$K$3:$L$827,2,FALSE),"")</f>
        <v/>
      </c>
      <c r="AU256" s="125">
        <f>IFERROR(VLOOKUP(AA256,'#Input Lists#'!$BU$3:$BV$8,2,FALSE),"")</f>
        <v>1</v>
      </c>
      <c r="AV256" s="118" t="str">
        <f>IFERROR(VLOOKUP(AB256,'#Input Lists#'!$BO$3:$BP$9,2,FALSE),"")</f>
        <v/>
      </c>
      <c r="AW256" s="118">
        <f>IFERROR(VLOOKUP(AC256,'#Input Lists#'!$BL$3:$BM$7,2,FALSE),"")</f>
        <v>1</v>
      </c>
      <c r="AX256" s="52" t="e">
        <f>VLOOKUP(AQ256,'#Location List#'!$D$3:$K$150,4,FALSE)</f>
        <v>#N/A</v>
      </c>
      <c r="AY256" s="273" t="e">
        <f>VLOOKUP(AX256,'#Location List#'!$Z$3:$AA$13,2,FALSE)</f>
        <v>#N/A</v>
      </c>
      <c r="AZ256" s="126" t="e">
        <f>VLOOKUP($AT256,'#Input Lists#'!$L$3:$S$1033,6,FALSE)</f>
        <v>#N/A</v>
      </c>
      <c r="BA256" s="239" t="e">
        <f>VLOOKUP($AT256,'#Input Lists#'!$L$3:$S$833,7,FALSE)</f>
        <v>#N/A</v>
      </c>
      <c r="BB256" s="239" t="e">
        <f>VLOOKUP($AT256,'#Input Lists#'!$L$3:$S$833,8,FALSE)</f>
        <v>#N/A</v>
      </c>
      <c r="BC256" s="91" t="str">
        <f t="shared" si="26"/>
        <v/>
      </c>
      <c r="BD256" s="91" t="str">
        <f t="shared" si="27"/>
        <v/>
      </c>
      <c r="BE256" s="15" t="str">
        <f t="shared" si="28"/>
        <v/>
      </c>
      <c r="BF256" s="92" t="str">
        <f t="shared" si="29"/>
        <v>No Sighting Date</v>
      </c>
    </row>
    <row r="257" spans="1:58" x14ac:dyDescent="0.25">
      <c r="A257" s="118">
        <v>252</v>
      </c>
      <c r="B257" s="119"/>
      <c r="C257" s="120"/>
      <c r="D257" s="121"/>
      <c r="E257" s="121"/>
      <c r="F257" s="236"/>
      <c r="G257" s="122" t="str">
        <f>IFERROR(VLOOKUP(F257,'#Location List#'!$U$3:$V$1154,2,FALSE),"")</f>
        <v/>
      </c>
      <c r="H257" s="120"/>
      <c r="I257" s="120"/>
      <c r="J257" s="120"/>
      <c r="K257" s="120"/>
      <c r="L257" s="120"/>
      <c r="M257" s="120"/>
      <c r="N257" s="120"/>
      <c r="O257" s="120"/>
      <c r="P257" s="120"/>
      <c r="Q257" s="120"/>
      <c r="R257" s="120"/>
      <c r="S257" s="120"/>
      <c r="T257" s="205">
        <f t="shared" si="24"/>
        <v>0</v>
      </c>
      <c r="U257" s="205">
        <f t="shared" si="25"/>
        <v>0</v>
      </c>
      <c r="V257" s="210"/>
      <c r="W257" s="210"/>
      <c r="X257" s="23" t="str">
        <f>IFERROR(VLOOKUP(AT257,'#Input Lists#'!$L$3:$AH$833,3,FALSE)," ")</f>
        <v xml:space="preserve"> </v>
      </c>
      <c r="Y257" s="23" t="str">
        <f>IFERROR(VLOOKUP(AT257,'#Input Lists#'!$L$3:$AH$833,5,FALSE)," ")</f>
        <v xml:space="preserve"> </v>
      </c>
      <c r="Z257" s="206" t="str">
        <f>IFERROR(VLOOKUP(AT257,'#Input Lists#'!$L$3:$AH$833,9,FALSE)," ")</f>
        <v xml:space="preserve"> </v>
      </c>
      <c r="AA257" s="119" t="s">
        <v>1527</v>
      </c>
      <c r="AB257" s="120"/>
      <c r="AC257" s="123"/>
      <c r="AD257" s="123"/>
      <c r="AE257" s="123"/>
      <c r="AF257" s="123"/>
      <c r="AG257" s="123"/>
      <c r="AH257" s="123"/>
      <c r="AI257" s="123"/>
      <c r="AJ257" s="123"/>
      <c r="AK257" s="123"/>
      <c r="AL257" s="123"/>
      <c r="AM257" s="123"/>
      <c r="AN257" s="123"/>
      <c r="AO257" s="123"/>
      <c r="AP257" s="120"/>
      <c r="AQ257" s="125" t="str">
        <f>IFERROR(VLOOKUP(G257,'#Location List#'!$C$3:$D$150,2,FALSE),"")</f>
        <v/>
      </c>
      <c r="AR257" s="125" t="str">
        <f>IFERROR(VLOOKUP(F257,'#Location List#'!$Q$3:$R$1154,2,FALSE),"")</f>
        <v/>
      </c>
      <c r="AS257" s="125" t="str">
        <f>IFERROR(VLOOKUP(V257,'#Input Lists#'!$B$3:$D$46,3,FALSE),"")</f>
        <v/>
      </c>
      <c r="AT257" s="125" t="str">
        <f>IFERROR(VLOOKUP(CONCATENATE(V257," ",W257),'#Input Lists#'!$K$3:$L$827,2,FALSE),"")</f>
        <v/>
      </c>
      <c r="AU257" s="125">
        <f>IFERROR(VLOOKUP(AA257,'#Input Lists#'!$BU$3:$BV$8,2,FALSE),"")</f>
        <v>1</v>
      </c>
      <c r="AV257" s="118" t="str">
        <f>IFERROR(VLOOKUP(AB257,'#Input Lists#'!$BO$3:$BP$9,2,FALSE),"")</f>
        <v/>
      </c>
      <c r="AW257" s="118">
        <f>IFERROR(VLOOKUP(AC257,'#Input Lists#'!$BL$3:$BM$7,2,FALSE),"")</f>
        <v>1</v>
      </c>
      <c r="AX257" s="52" t="e">
        <f>VLOOKUP(AQ257,'#Location List#'!$D$3:$K$150,4,FALSE)</f>
        <v>#N/A</v>
      </c>
      <c r="AY257" s="273" t="e">
        <f>VLOOKUP(AX257,'#Location List#'!$Z$3:$AA$13,2,FALSE)</f>
        <v>#N/A</v>
      </c>
      <c r="AZ257" s="126" t="e">
        <f>VLOOKUP($AT257,'#Input Lists#'!$L$3:$S$1033,6,FALSE)</f>
        <v>#N/A</v>
      </c>
      <c r="BA257" s="239" t="e">
        <f>VLOOKUP($AT257,'#Input Lists#'!$L$3:$S$833,7,FALSE)</f>
        <v>#N/A</v>
      </c>
      <c r="BB257" s="239" t="e">
        <f>VLOOKUP($AT257,'#Input Lists#'!$L$3:$S$833,8,FALSE)</f>
        <v>#N/A</v>
      </c>
      <c r="BC257" s="91" t="str">
        <f t="shared" si="26"/>
        <v/>
      </c>
      <c r="BD257" s="91" t="str">
        <f t="shared" si="27"/>
        <v/>
      </c>
      <c r="BE257" s="15" t="str">
        <f t="shared" si="28"/>
        <v/>
      </c>
      <c r="BF257" s="92" t="str">
        <f t="shared" si="29"/>
        <v>No Sighting Date</v>
      </c>
    </row>
    <row r="258" spans="1:58" x14ac:dyDescent="0.25">
      <c r="A258" s="118">
        <v>253</v>
      </c>
      <c r="B258" s="119"/>
      <c r="C258" s="120"/>
      <c r="D258" s="121"/>
      <c r="E258" s="121"/>
      <c r="F258" s="236"/>
      <c r="G258" s="122" t="str">
        <f>IFERROR(VLOOKUP(F258,'#Location List#'!$U$3:$V$1154,2,FALSE),"")</f>
        <v/>
      </c>
      <c r="H258" s="120"/>
      <c r="I258" s="120"/>
      <c r="J258" s="120"/>
      <c r="K258" s="120"/>
      <c r="L258" s="120"/>
      <c r="M258" s="120"/>
      <c r="N258" s="120"/>
      <c r="O258" s="120"/>
      <c r="P258" s="120"/>
      <c r="Q258" s="120"/>
      <c r="R258" s="120"/>
      <c r="S258" s="120"/>
      <c r="T258" s="205">
        <f t="shared" si="24"/>
        <v>0</v>
      </c>
      <c r="U258" s="205">
        <f t="shared" si="25"/>
        <v>0</v>
      </c>
      <c r="V258" s="210"/>
      <c r="W258" s="210"/>
      <c r="X258" s="23" t="str">
        <f>IFERROR(VLOOKUP(AT258,'#Input Lists#'!$L$3:$AH$833,3,FALSE)," ")</f>
        <v xml:space="preserve"> </v>
      </c>
      <c r="Y258" s="23" t="str">
        <f>IFERROR(VLOOKUP(AT258,'#Input Lists#'!$L$3:$AH$833,5,FALSE)," ")</f>
        <v xml:space="preserve"> </v>
      </c>
      <c r="Z258" s="206" t="str">
        <f>IFERROR(VLOOKUP(AT258,'#Input Lists#'!$L$3:$AH$833,9,FALSE)," ")</f>
        <v xml:space="preserve"> </v>
      </c>
      <c r="AA258" s="119" t="s">
        <v>1527</v>
      </c>
      <c r="AB258" s="120"/>
      <c r="AC258" s="123"/>
      <c r="AD258" s="123"/>
      <c r="AE258" s="123"/>
      <c r="AF258" s="123"/>
      <c r="AG258" s="123"/>
      <c r="AH258" s="123"/>
      <c r="AI258" s="123"/>
      <c r="AJ258" s="123"/>
      <c r="AK258" s="123"/>
      <c r="AL258" s="123"/>
      <c r="AM258" s="123"/>
      <c r="AN258" s="123"/>
      <c r="AO258" s="123"/>
      <c r="AP258" s="120"/>
      <c r="AQ258" s="125" t="str">
        <f>IFERROR(VLOOKUP(G258,'#Location List#'!$C$3:$D$150,2,FALSE),"")</f>
        <v/>
      </c>
      <c r="AR258" s="125" t="str">
        <f>IFERROR(VLOOKUP(F258,'#Location List#'!$Q$3:$R$1154,2,FALSE),"")</f>
        <v/>
      </c>
      <c r="AS258" s="125" t="str">
        <f>IFERROR(VLOOKUP(V258,'#Input Lists#'!$B$3:$D$46,3,FALSE),"")</f>
        <v/>
      </c>
      <c r="AT258" s="125" t="str">
        <f>IFERROR(VLOOKUP(CONCATENATE(V258," ",W258),'#Input Lists#'!$K$3:$L$827,2,FALSE),"")</f>
        <v/>
      </c>
      <c r="AU258" s="125">
        <f>IFERROR(VLOOKUP(AA258,'#Input Lists#'!$BU$3:$BV$8,2,FALSE),"")</f>
        <v>1</v>
      </c>
      <c r="AV258" s="118" t="str">
        <f>IFERROR(VLOOKUP(AB258,'#Input Lists#'!$BO$3:$BP$9,2,FALSE),"")</f>
        <v/>
      </c>
      <c r="AW258" s="118">
        <f>IFERROR(VLOOKUP(AC258,'#Input Lists#'!$BL$3:$BM$7,2,FALSE),"")</f>
        <v>1</v>
      </c>
      <c r="AX258" s="52" t="e">
        <f>VLOOKUP(AQ258,'#Location List#'!$D$3:$K$150,4,FALSE)</f>
        <v>#N/A</v>
      </c>
      <c r="AY258" s="273" t="e">
        <f>VLOOKUP(AX258,'#Location List#'!$Z$3:$AA$13,2,FALSE)</f>
        <v>#N/A</v>
      </c>
      <c r="AZ258" s="126" t="e">
        <f>VLOOKUP($AT258,'#Input Lists#'!$L$3:$S$1033,6,FALSE)</f>
        <v>#N/A</v>
      </c>
      <c r="BA258" s="239" t="e">
        <f>VLOOKUP($AT258,'#Input Lists#'!$L$3:$S$833,7,FALSE)</f>
        <v>#N/A</v>
      </c>
      <c r="BB258" s="239" t="e">
        <f>VLOOKUP($AT258,'#Input Lists#'!$L$3:$S$833,8,FALSE)</f>
        <v>#N/A</v>
      </c>
      <c r="BC258" s="91" t="str">
        <f t="shared" si="26"/>
        <v/>
      </c>
      <c r="BD258" s="91" t="str">
        <f t="shared" si="27"/>
        <v/>
      </c>
      <c r="BE258" s="15" t="str">
        <f t="shared" si="28"/>
        <v/>
      </c>
      <c r="BF258" s="92" t="str">
        <f t="shared" si="29"/>
        <v>No Sighting Date</v>
      </c>
    </row>
    <row r="259" spans="1:58" x14ac:dyDescent="0.25">
      <c r="A259" s="118">
        <v>254</v>
      </c>
      <c r="B259" s="119"/>
      <c r="C259" s="120"/>
      <c r="D259" s="121"/>
      <c r="E259" s="121"/>
      <c r="F259" s="236"/>
      <c r="G259" s="122" t="str">
        <f>IFERROR(VLOOKUP(F259,'#Location List#'!$U$3:$V$1154,2,FALSE),"")</f>
        <v/>
      </c>
      <c r="H259" s="120"/>
      <c r="I259" s="120"/>
      <c r="J259" s="120"/>
      <c r="K259" s="120"/>
      <c r="L259" s="120"/>
      <c r="M259" s="120"/>
      <c r="N259" s="120"/>
      <c r="O259" s="120"/>
      <c r="P259" s="120"/>
      <c r="Q259" s="120"/>
      <c r="R259" s="120"/>
      <c r="S259" s="120"/>
      <c r="T259" s="205">
        <f t="shared" si="24"/>
        <v>0</v>
      </c>
      <c r="U259" s="205">
        <f t="shared" si="25"/>
        <v>0</v>
      </c>
      <c r="V259" s="210"/>
      <c r="W259" s="210"/>
      <c r="X259" s="23" t="str">
        <f>IFERROR(VLOOKUP(AT259,'#Input Lists#'!$L$3:$AH$833,3,FALSE)," ")</f>
        <v xml:space="preserve"> </v>
      </c>
      <c r="Y259" s="23" t="str">
        <f>IFERROR(VLOOKUP(AT259,'#Input Lists#'!$L$3:$AH$833,5,FALSE)," ")</f>
        <v xml:space="preserve"> </v>
      </c>
      <c r="Z259" s="206" t="str">
        <f>IFERROR(VLOOKUP(AT259,'#Input Lists#'!$L$3:$AH$833,9,FALSE)," ")</f>
        <v xml:space="preserve"> </v>
      </c>
      <c r="AA259" s="119" t="s">
        <v>1527</v>
      </c>
      <c r="AB259" s="120"/>
      <c r="AC259" s="123"/>
      <c r="AD259" s="123"/>
      <c r="AE259" s="123"/>
      <c r="AF259" s="123"/>
      <c r="AG259" s="123"/>
      <c r="AH259" s="123"/>
      <c r="AI259" s="123"/>
      <c r="AJ259" s="123"/>
      <c r="AK259" s="123"/>
      <c r="AL259" s="123"/>
      <c r="AM259" s="123"/>
      <c r="AN259" s="123"/>
      <c r="AO259" s="123"/>
      <c r="AP259" s="120"/>
      <c r="AQ259" s="125" t="str">
        <f>IFERROR(VLOOKUP(G259,'#Location List#'!$C$3:$D$150,2,FALSE),"")</f>
        <v/>
      </c>
      <c r="AR259" s="125" t="str">
        <f>IFERROR(VLOOKUP(F259,'#Location List#'!$Q$3:$R$1154,2,FALSE),"")</f>
        <v/>
      </c>
      <c r="AS259" s="125" t="str">
        <f>IFERROR(VLOOKUP(V259,'#Input Lists#'!$B$3:$D$46,3,FALSE),"")</f>
        <v/>
      </c>
      <c r="AT259" s="125" t="str">
        <f>IFERROR(VLOOKUP(CONCATENATE(V259," ",W259),'#Input Lists#'!$K$3:$L$827,2,FALSE),"")</f>
        <v/>
      </c>
      <c r="AU259" s="125">
        <f>IFERROR(VLOOKUP(AA259,'#Input Lists#'!$BU$3:$BV$8,2,FALSE),"")</f>
        <v>1</v>
      </c>
      <c r="AV259" s="118" t="str">
        <f>IFERROR(VLOOKUP(AB259,'#Input Lists#'!$BO$3:$BP$9,2,FALSE),"")</f>
        <v/>
      </c>
      <c r="AW259" s="118">
        <f>IFERROR(VLOOKUP(AC259,'#Input Lists#'!$BL$3:$BM$7,2,FALSE),"")</f>
        <v>1</v>
      </c>
      <c r="AX259" s="52" t="e">
        <f>VLOOKUP(AQ259,'#Location List#'!$D$3:$K$150,4,FALSE)</f>
        <v>#N/A</v>
      </c>
      <c r="AY259" s="273" t="e">
        <f>VLOOKUP(AX259,'#Location List#'!$Z$3:$AA$13,2,FALSE)</f>
        <v>#N/A</v>
      </c>
      <c r="AZ259" s="126" t="e">
        <f>VLOOKUP($AT259,'#Input Lists#'!$L$3:$S$1033,6,FALSE)</f>
        <v>#N/A</v>
      </c>
      <c r="BA259" s="239" t="e">
        <f>VLOOKUP($AT259,'#Input Lists#'!$L$3:$S$833,7,FALSE)</f>
        <v>#N/A</v>
      </c>
      <c r="BB259" s="239" t="e">
        <f>VLOOKUP($AT259,'#Input Lists#'!$L$3:$S$833,8,FALSE)</f>
        <v>#N/A</v>
      </c>
      <c r="BC259" s="91" t="str">
        <f t="shared" si="26"/>
        <v/>
      </c>
      <c r="BD259" s="91" t="str">
        <f t="shared" si="27"/>
        <v/>
      </c>
      <c r="BE259" s="15" t="str">
        <f t="shared" si="28"/>
        <v/>
      </c>
      <c r="BF259" s="92" t="str">
        <f t="shared" si="29"/>
        <v>No Sighting Date</v>
      </c>
    </row>
    <row r="260" spans="1:58" x14ac:dyDescent="0.25">
      <c r="A260" s="118">
        <v>255</v>
      </c>
      <c r="B260" s="119"/>
      <c r="C260" s="120"/>
      <c r="D260" s="121"/>
      <c r="E260" s="121"/>
      <c r="F260" s="236"/>
      <c r="G260" s="122" t="str">
        <f>IFERROR(VLOOKUP(F260,'#Location List#'!$U$3:$V$1154,2,FALSE),"")</f>
        <v/>
      </c>
      <c r="H260" s="120"/>
      <c r="I260" s="120"/>
      <c r="J260" s="120"/>
      <c r="K260" s="120"/>
      <c r="L260" s="120"/>
      <c r="M260" s="120"/>
      <c r="N260" s="120"/>
      <c r="O260" s="120"/>
      <c r="P260" s="120"/>
      <c r="Q260" s="120"/>
      <c r="R260" s="120"/>
      <c r="S260" s="120"/>
      <c r="T260" s="205">
        <f t="shared" si="24"/>
        <v>0</v>
      </c>
      <c r="U260" s="205">
        <f t="shared" si="25"/>
        <v>0</v>
      </c>
      <c r="V260" s="210"/>
      <c r="W260" s="210"/>
      <c r="X260" s="23" t="str">
        <f>IFERROR(VLOOKUP(AT260,'#Input Lists#'!$L$3:$AH$833,3,FALSE)," ")</f>
        <v xml:space="preserve"> </v>
      </c>
      <c r="Y260" s="23" t="str">
        <f>IFERROR(VLOOKUP(AT260,'#Input Lists#'!$L$3:$AH$833,5,FALSE)," ")</f>
        <v xml:space="preserve"> </v>
      </c>
      <c r="Z260" s="206" t="str">
        <f>IFERROR(VLOOKUP(AT260,'#Input Lists#'!$L$3:$AH$833,9,FALSE)," ")</f>
        <v xml:space="preserve"> </v>
      </c>
      <c r="AA260" s="119" t="s">
        <v>1527</v>
      </c>
      <c r="AB260" s="120"/>
      <c r="AC260" s="123"/>
      <c r="AD260" s="123"/>
      <c r="AE260" s="123"/>
      <c r="AF260" s="123"/>
      <c r="AG260" s="123"/>
      <c r="AH260" s="123"/>
      <c r="AI260" s="123"/>
      <c r="AJ260" s="123"/>
      <c r="AK260" s="123"/>
      <c r="AL260" s="123"/>
      <c r="AM260" s="123"/>
      <c r="AN260" s="123"/>
      <c r="AO260" s="123"/>
      <c r="AP260" s="120"/>
      <c r="AQ260" s="125" t="str">
        <f>IFERROR(VLOOKUP(G260,'#Location List#'!$C$3:$D$150,2,FALSE),"")</f>
        <v/>
      </c>
      <c r="AR260" s="125" t="str">
        <f>IFERROR(VLOOKUP(F260,'#Location List#'!$Q$3:$R$1154,2,FALSE),"")</f>
        <v/>
      </c>
      <c r="AS260" s="125" t="str">
        <f>IFERROR(VLOOKUP(V260,'#Input Lists#'!$B$3:$D$46,3,FALSE),"")</f>
        <v/>
      </c>
      <c r="AT260" s="125" t="str">
        <f>IFERROR(VLOOKUP(CONCATENATE(V260," ",W260),'#Input Lists#'!$K$3:$L$827,2,FALSE),"")</f>
        <v/>
      </c>
      <c r="AU260" s="125">
        <f>IFERROR(VLOOKUP(AA260,'#Input Lists#'!$BU$3:$BV$8,2,FALSE),"")</f>
        <v>1</v>
      </c>
      <c r="AV260" s="118" t="str">
        <f>IFERROR(VLOOKUP(AB260,'#Input Lists#'!$BO$3:$BP$9,2,FALSE),"")</f>
        <v/>
      </c>
      <c r="AW260" s="118">
        <f>IFERROR(VLOOKUP(AC260,'#Input Lists#'!$BL$3:$BM$7,2,FALSE),"")</f>
        <v>1</v>
      </c>
      <c r="AX260" s="52" t="e">
        <f>VLOOKUP(AQ260,'#Location List#'!$D$3:$K$150,4,FALSE)</f>
        <v>#N/A</v>
      </c>
      <c r="AY260" s="273" t="e">
        <f>VLOOKUP(AX260,'#Location List#'!$Z$3:$AA$13,2,FALSE)</f>
        <v>#N/A</v>
      </c>
      <c r="AZ260" s="126" t="e">
        <f>VLOOKUP($AT260,'#Input Lists#'!$L$3:$S$1033,6,FALSE)</f>
        <v>#N/A</v>
      </c>
      <c r="BA260" s="239" t="e">
        <f>VLOOKUP($AT260,'#Input Lists#'!$L$3:$S$833,7,FALSE)</f>
        <v>#N/A</v>
      </c>
      <c r="BB260" s="239" t="e">
        <f>VLOOKUP($AT260,'#Input Lists#'!$L$3:$S$833,8,FALSE)</f>
        <v>#N/A</v>
      </c>
      <c r="BC260" s="91" t="str">
        <f t="shared" si="26"/>
        <v/>
      </c>
      <c r="BD260" s="91" t="str">
        <f t="shared" si="27"/>
        <v/>
      </c>
      <c r="BE260" s="15" t="str">
        <f t="shared" si="28"/>
        <v/>
      </c>
      <c r="BF260" s="92" t="str">
        <f t="shared" si="29"/>
        <v>No Sighting Date</v>
      </c>
    </row>
    <row r="261" spans="1:58" x14ac:dyDescent="0.25">
      <c r="A261" s="118">
        <v>256</v>
      </c>
      <c r="B261" s="119"/>
      <c r="C261" s="120"/>
      <c r="D261" s="121"/>
      <c r="E261" s="121"/>
      <c r="F261" s="236"/>
      <c r="G261" s="122" t="str">
        <f>IFERROR(VLOOKUP(F261,'#Location List#'!$U$3:$V$1154,2,FALSE),"")</f>
        <v/>
      </c>
      <c r="H261" s="120"/>
      <c r="I261" s="120"/>
      <c r="J261" s="120"/>
      <c r="K261" s="120"/>
      <c r="L261" s="120"/>
      <c r="M261" s="120"/>
      <c r="N261" s="120"/>
      <c r="O261" s="120"/>
      <c r="P261" s="120"/>
      <c r="Q261" s="120"/>
      <c r="R261" s="120"/>
      <c r="S261" s="120"/>
      <c r="T261" s="205">
        <f t="shared" si="24"/>
        <v>0</v>
      </c>
      <c r="U261" s="205">
        <f t="shared" si="25"/>
        <v>0</v>
      </c>
      <c r="V261" s="210"/>
      <c r="W261" s="210"/>
      <c r="X261" s="23" t="str">
        <f>IFERROR(VLOOKUP(AT261,'#Input Lists#'!$L$3:$AH$833,3,FALSE)," ")</f>
        <v xml:space="preserve"> </v>
      </c>
      <c r="Y261" s="23" t="str">
        <f>IFERROR(VLOOKUP(AT261,'#Input Lists#'!$L$3:$AH$833,5,FALSE)," ")</f>
        <v xml:space="preserve"> </v>
      </c>
      <c r="Z261" s="206" t="str">
        <f>IFERROR(VLOOKUP(AT261,'#Input Lists#'!$L$3:$AH$833,9,FALSE)," ")</f>
        <v xml:space="preserve"> </v>
      </c>
      <c r="AA261" s="119" t="s">
        <v>1527</v>
      </c>
      <c r="AB261" s="120"/>
      <c r="AC261" s="123"/>
      <c r="AD261" s="123"/>
      <c r="AE261" s="123"/>
      <c r="AF261" s="123"/>
      <c r="AG261" s="123"/>
      <c r="AH261" s="123"/>
      <c r="AI261" s="123"/>
      <c r="AJ261" s="123"/>
      <c r="AK261" s="123"/>
      <c r="AL261" s="123"/>
      <c r="AM261" s="123"/>
      <c r="AN261" s="123"/>
      <c r="AO261" s="123"/>
      <c r="AP261" s="120"/>
      <c r="AQ261" s="125" t="str">
        <f>IFERROR(VLOOKUP(G261,'#Location List#'!$C$3:$D$150,2,FALSE),"")</f>
        <v/>
      </c>
      <c r="AR261" s="125" t="str">
        <f>IFERROR(VLOOKUP(F261,'#Location List#'!$Q$3:$R$1154,2,FALSE),"")</f>
        <v/>
      </c>
      <c r="AS261" s="125" t="str">
        <f>IFERROR(VLOOKUP(V261,'#Input Lists#'!$B$3:$D$46,3,FALSE),"")</f>
        <v/>
      </c>
      <c r="AT261" s="125" t="str">
        <f>IFERROR(VLOOKUP(CONCATENATE(V261," ",W261),'#Input Lists#'!$K$3:$L$827,2,FALSE),"")</f>
        <v/>
      </c>
      <c r="AU261" s="125">
        <f>IFERROR(VLOOKUP(AA261,'#Input Lists#'!$BU$3:$BV$8,2,FALSE),"")</f>
        <v>1</v>
      </c>
      <c r="AV261" s="118" t="str">
        <f>IFERROR(VLOOKUP(AB261,'#Input Lists#'!$BO$3:$BP$9,2,FALSE),"")</f>
        <v/>
      </c>
      <c r="AW261" s="118">
        <f>IFERROR(VLOOKUP(AC261,'#Input Lists#'!$BL$3:$BM$7,2,FALSE),"")</f>
        <v>1</v>
      </c>
      <c r="AX261" s="52" t="e">
        <f>VLOOKUP(AQ261,'#Location List#'!$D$3:$K$150,4,FALSE)</f>
        <v>#N/A</v>
      </c>
      <c r="AY261" s="273" t="e">
        <f>VLOOKUP(AX261,'#Location List#'!$Z$3:$AA$13,2,FALSE)</f>
        <v>#N/A</v>
      </c>
      <c r="AZ261" s="126" t="e">
        <f>VLOOKUP($AT261,'#Input Lists#'!$L$3:$S$1033,6,FALSE)</f>
        <v>#N/A</v>
      </c>
      <c r="BA261" s="239" t="e">
        <f>VLOOKUP($AT261,'#Input Lists#'!$L$3:$S$833,7,FALSE)</f>
        <v>#N/A</v>
      </c>
      <c r="BB261" s="239" t="e">
        <f>VLOOKUP($AT261,'#Input Lists#'!$L$3:$S$833,8,FALSE)</f>
        <v>#N/A</v>
      </c>
      <c r="BC261" s="91" t="str">
        <f t="shared" si="26"/>
        <v/>
      </c>
      <c r="BD261" s="91" t="str">
        <f t="shared" si="27"/>
        <v/>
      </c>
      <c r="BE261" s="15" t="str">
        <f t="shared" si="28"/>
        <v/>
      </c>
      <c r="BF261" s="92" t="str">
        <f t="shared" si="29"/>
        <v>No Sighting Date</v>
      </c>
    </row>
    <row r="262" spans="1:58" x14ac:dyDescent="0.25">
      <c r="A262" s="118">
        <v>257</v>
      </c>
      <c r="B262" s="119"/>
      <c r="C262" s="120"/>
      <c r="D262" s="121"/>
      <c r="E262" s="121"/>
      <c r="F262" s="236"/>
      <c r="G262" s="122" t="str">
        <f>IFERROR(VLOOKUP(F262,'#Location List#'!$U$3:$V$1154,2,FALSE),"")</f>
        <v/>
      </c>
      <c r="H262" s="120"/>
      <c r="I262" s="120"/>
      <c r="J262" s="120"/>
      <c r="K262" s="120"/>
      <c r="L262" s="120"/>
      <c r="M262" s="120"/>
      <c r="N262" s="120"/>
      <c r="O262" s="120"/>
      <c r="P262" s="120"/>
      <c r="Q262" s="120"/>
      <c r="R262" s="120"/>
      <c r="S262" s="120"/>
      <c r="T262" s="205">
        <f t="shared" si="24"/>
        <v>0</v>
      </c>
      <c r="U262" s="205">
        <f t="shared" si="25"/>
        <v>0</v>
      </c>
      <c r="V262" s="210"/>
      <c r="W262" s="210"/>
      <c r="X262" s="23" t="str">
        <f>IFERROR(VLOOKUP(AT262,'#Input Lists#'!$L$3:$AH$833,3,FALSE)," ")</f>
        <v xml:space="preserve"> </v>
      </c>
      <c r="Y262" s="23" t="str">
        <f>IFERROR(VLOOKUP(AT262,'#Input Lists#'!$L$3:$AH$833,5,FALSE)," ")</f>
        <v xml:space="preserve"> </v>
      </c>
      <c r="Z262" s="206" t="str">
        <f>IFERROR(VLOOKUP(AT262,'#Input Lists#'!$L$3:$AH$833,9,FALSE)," ")</f>
        <v xml:space="preserve"> </v>
      </c>
      <c r="AA262" s="119" t="s">
        <v>1527</v>
      </c>
      <c r="AB262" s="120"/>
      <c r="AC262" s="123"/>
      <c r="AD262" s="123"/>
      <c r="AE262" s="123"/>
      <c r="AF262" s="123"/>
      <c r="AG262" s="123"/>
      <c r="AH262" s="123"/>
      <c r="AI262" s="123"/>
      <c r="AJ262" s="123"/>
      <c r="AK262" s="123"/>
      <c r="AL262" s="123"/>
      <c r="AM262" s="123"/>
      <c r="AN262" s="123"/>
      <c r="AO262" s="123"/>
      <c r="AP262" s="120"/>
      <c r="AQ262" s="125" t="str">
        <f>IFERROR(VLOOKUP(G262,'#Location List#'!$C$3:$D$150,2,FALSE),"")</f>
        <v/>
      </c>
      <c r="AR262" s="125" t="str">
        <f>IFERROR(VLOOKUP(F262,'#Location List#'!$Q$3:$R$1154,2,FALSE),"")</f>
        <v/>
      </c>
      <c r="AS262" s="125" t="str">
        <f>IFERROR(VLOOKUP(V262,'#Input Lists#'!$B$3:$D$46,3,FALSE),"")</f>
        <v/>
      </c>
      <c r="AT262" s="125" t="str">
        <f>IFERROR(VLOOKUP(CONCATENATE(V262," ",W262),'#Input Lists#'!$K$3:$L$827,2,FALSE),"")</f>
        <v/>
      </c>
      <c r="AU262" s="125">
        <f>IFERROR(VLOOKUP(AA262,'#Input Lists#'!$BU$3:$BV$8,2,FALSE),"")</f>
        <v>1</v>
      </c>
      <c r="AV262" s="118" t="str">
        <f>IFERROR(VLOOKUP(AB262,'#Input Lists#'!$BO$3:$BP$9,2,FALSE),"")</f>
        <v/>
      </c>
      <c r="AW262" s="118">
        <f>IFERROR(VLOOKUP(AC262,'#Input Lists#'!$BL$3:$BM$7,2,FALSE),"")</f>
        <v>1</v>
      </c>
      <c r="AX262" s="52" t="e">
        <f>VLOOKUP(AQ262,'#Location List#'!$D$3:$K$150,4,FALSE)</f>
        <v>#N/A</v>
      </c>
      <c r="AY262" s="273" t="e">
        <f>VLOOKUP(AX262,'#Location List#'!$Z$3:$AA$13,2,FALSE)</f>
        <v>#N/A</v>
      </c>
      <c r="AZ262" s="126" t="e">
        <f>VLOOKUP($AT262,'#Input Lists#'!$L$3:$S$1033,6,FALSE)</f>
        <v>#N/A</v>
      </c>
      <c r="BA262" s="239" t="e">
        <f>VLOOKUP($AT262,'#Input Lists#'!$L$3:$S$833,7,FALSE)</f>
        <v>#N/A</v>
      </c>
      <c r="BB262" s="239" t="e">
        <f>VLOOKUP($AT262,'#Input Lists#'!$L$3:$S$833,8,FALSE)</f>
        <v>#N/A</v>
      </c>
      <c r="BC262" s="91" t="str">
        <f t="shared" si="26"/>
        <v/>
      </c>
      <c r="BD262" s="91" t="str">
        <f t="shared" si="27"/>
        <v/>
      </c>
      <c r="BE262" s="15" t="str">
        <f t="shared" si="28"/>
        <v/>
      </c>
      <c r="BF262" s="92" t="str">
        <f t="shared" si="29"/>
        <v>No Sighting Date</v>
      </c>
    </row>
    <row r="263" spans="1:58" x14ac:dyDescent="0.25">
      <c r="A263" s="118">
        <v>258</v>
      </c>
      <c r="B263" s="119"/>
      <c r="C263" s="120"/>
      <c r="D263" s="121"/>
      <c r="E263" s="121"/>
      <c r="F263" s="236"/>
      <c r="G263" s="122" t="str">
        <f>IFERROR(VLOOKUP(F263,'#Location List#'!$U$3:$V$1154,2,FALSE),"")</f>
        <v/>
      </c>
      <c r="H263" s="120"/>
      <c r="I263" s="120"/>
      <c r="J263" s="120"/>
      <c r="K263" s="120"/>
      <c r="L263" s="120"/>
      <c r="M263" s="120"/>
      <c r="N263" s="120"/>
      <c r="O263" s="120"/>
      <c r="P263" s="120"/>
      <c r="Q263" s="120"/>
      <c r="R263" s="120"/>
      <c r="S263" s="120"/>
      <c r="T263" s="205">
        <f t="shared" si="24"/>
        <v>0</v>
      </c>
      <c r="U263" s="205">
        <f t="shared" si="25"/>
        <v>0</v>
      </c>
      <c r="V263" s="210"/>
      <c r="W263" s="210"/>
      <c r="X263" s="23" t="str">
        <f>IFERROR(VLOOKUP(AT263,'#Input Lists#'!$L$3:$AH$833,3,FALSE)," ")</f>
        <v xml:space="preserve"> </v>
      </c>
      <c r="Y263" s="23" t="str">
        <f>IFERROR(VLOOKUP(AT263,'#Input Lists#'!$L$3:$AH$833,5,FALSE)," ")</f>
        <v xml:space="preserve"> </v>
      </c>
      <c r="Z263" s="206" t="str">
        <f>IFERROR(VLOOKUP(AT263,'#Input Lists#'!$L$3:$AH$833,9,FALSE)," ")</f>
        <v xml:space="preserve"> </v>
      </c>
      <c r="AA263" s="119" t="s">
        <v>1527</v>
      </c>
      <c r="AB263" s="120"/>
      <c r="AC263" s="123"/>
      <c r="AD263" s="123"/>
      <c r="AE263" s="123"/>
      <c r="AF263" s="123"/>
      <c r="AG263" s="123"/>
      <c r="AH263" s="123"/>
      <c r="AI263" s="123"/>
      <c r="AJ263" s="123"/>
      <c r="AK263" s="123"/>
      <c r="AL263" s="123"/>
      <c r="AM263" s="123"/>
      <c r="AN263" s="123"/>
      <c r="AO263" s="123"/>
      <c r="AP263" s="120"/>
      <c r="AQ263" s="125" t="str">
        <f>IFERROR(VLOOKUP(G263,'#Location List#'!$C$3:$D$150,2,FALSE),"")</f>
        <v/>
      </c>
      <c r="AR263" s="125" t="str">
        <f>IFERROR(VLOOKUP(F263,'#Location List#'!$Q$3:$R$1154,2,FALSE),"")</f>
        <v/>
      </c>
      <c r="AS263" s="125" t="str">
        <f>IFERROR(VLOOKUP(V263,'#Input Lists#'!$B$3:$D$46,3,FALSE),"")</f>
        <v/>
      </c>
      <c r="AT263" s="125" t="str">
        <f>IFERROR(VLOOKUP(CONCATENATE(V263," ",W263),'#Input Lists#'!$K$3:$L$827,2,FALSE),"")</f>
        <v/>
      </c>
      <c r="AU263" s="125">
        <f>IFERROR(VLOOKUP(AA263,'#Input Lists#'!$BU$3:$BV$8,2,FALSE),"")</f>
        <v>1</v>
      </c>
      <c r="AV263" s="118" t="str">
        <f>IFERROR(VLOOKUP(AB263,'#Input Lists#'!$BO$3:$BP$9,2,FALSE),"")</f>
        <v/>
      </c>
      <c r="AW263" s="118">
        <f>IFERROR(VLOOKUP(AC263,'#Input Lists#'!$BL$3:$BM$7,2,FALSE),"")</f>
        <v>1</v>
      </c>
      <c r="AX263" s="52" t="e">
        <f>VLOOKUP(AQ263,'#Location List#'!$D$3:$K$150,4,FALSE)</f>
        <v>#N/A</v>
      </c>
      <c r="AY263" s="273" t="e">
        <f>VLOOKUP(AX263,'#Location List#'!$Z$3:$AA$13,2,FALSE)</f>
        <v>#N/A</v>
      </c>
      <c r="AZ263" s="126" t="e">
        <f>VLOOKUP($AT263,'#Input Lists#'!$L$3:$S$1033,6,FALSE)</f>
        <v>#N/A</v>
      </c>
      <c r="BA263" s="239" t="e">
        <f>VLOOKUP($AT263,'#Input Lists#'!$L$3:$S$833,7,FALSE)</f>
        <v>#N/A</v>
      </c>
      <c r="BB263" s="239" t="e">
        <f>VLOOKUP($AT263,'#Input Lists#'!$L$3:$S$833,8,FALSE)</f>
        <v>#N/A</v>
      </c>
      <c r="BC263" s="91" t="str">
        <f t="shared" si="26"/>
        <v/>
      </c>
      <c r="BD263" s="91" t="str">
        <f t="shared" si="27"/>
        <v/>
      </c>
      <c r="BE263" s="15" t="str">
        <f t="shared" si="28"/>
        <v/>
      </c>
      <c r="BF263" s="92" t="str">
        <f t="shared" si="29"/>
        <v>No Sighting Date</v>
      </c>
    </row>
    <row r="264" spans="1:58" x14ac:dyDescent="0.25">
      <c r="A264" s="118">
        <v>259</v>
      </c>
      <c r="B264" s="119"/>
      <c r="C264" s="120"/>
      <c r="D264" s="121"/>
      <c r="E264" s="121"/>
      <c r="F264" s="236"/>
      <c r="G264" s="122" t="str">
        <f>IFERROR(VLOOKUP(F264,'#Location List#'!$U$3:$V$1154,2,FALSE),"")</f>
        <v/>
      </c>
      <c r="H264" s="120"/>
      <c r="I264" s="120"/>
      <c r="J264" s="120"/>
      <c r="K264" s="120"/>
      <c r="L264" s="120"/>
      <c r="M264" s="120"/>
      <c r="N264" s="120"/>
      <c r="O264" s="120"/>
      <c r="P264" s="120"/>
      <c r="Q264" s="120"/>
      <c r="R264" s="120"/>
      <c r="S264" s="120"/>
      <c r="T264" s="205">
        <f t="shared" si="24"/>
        <v>0</v>
      </c>
      <c r="U264" s="205">
        <f t="shared" si="25"/>
        <v>0</v>
      </c>
      <c r="V264" s="210"/>
      <c r="W264" s="210"/>
      <c r="X264" s="23" t="str">
        <f>IFERROR(VLOOKUP(AT264,'#Input Lists#'!$L$3:$AH$833,3,FALSE)," ")</f>
        <v xml:space="preserve"> </v>
      </c>
      <c r="Y264" s="23" t="str">
        <f>IFERROR(VLOOKUP(AT264,'#Input Lists#'!$L$3:$AH$833,5,FALSE)," ")</f>
        <v xml:space="preserve"> </v>
      </c>
      <c r="Z264" s="206" t="str">
        <f>IFERROR(VLOOKUP(AT264,'#Input Lists#'!$L$3:$AH$833,9,FALSE)," ")</f>
        <v xml:space="preserve"> </v>
      </c>
      <c r="AA264" s="119" t="s">
        <v>1527</v>
      </c>
      <c r="AB264" s="120"/>
      <c r="AC264" s="123"/>
      <c r="AD264" s="123"/>
      <c r="AE264" s="123"/>
      <c r="AF264" s="123"/>
      <c r="AG264" s="123"/>
      <c r="AH264" s="123"/>
      <c r="AI264" s="123"/>
      <c r="AJ264" s="123"/>
      <c r="AK264" s="123"/>
      <c r="AL264" s="123"/>
      <c r="AM264" s="123"/>
      <c r="AN264" s="123"/>
      <c r="AO264" s="123"/>
      <c r="AP264" s="120"/>
      <c r="AQ264" s="125" t="str">
        <f>IFERROR(VLOOKUP(G264,'#Location List#'!$C$3:$D$150,2,FALSE),"")</f>
        <v/>
      </c>
      <c r="AR264" s="125" t="str">
        <f>IFERROR(VLOOKUP(F264,'#Location List#'!$Q$3:$R$1154,2,FALSE),"")</f>
        <v/>
      </c>
      <c r="AS264" s="125" t="str">
        <f>IFERROR(VLOOKUP(V264,'#Input Lists#'!$B$3:$D$46,3,FALSE),"")</f>
        <v/>
      </c>
      <c r="AT264" s="125" t="str">
        <f>IFERROR(VLOOKUP(CONCATENATE(V264," ",W264),'#Input Lists#'!$K$3:$L$827,2,FALSE),"")</f>
        <v/>
      </c>
      <c r="AU264" s="125">
        <f>IFERROR(VLOOKUP(AA264,'#Input Lists#'!$BU$3:$BV$8,2,FALSE),"")</f>
        <v>1</v>
      </c>
      <c r="AV264" s="118" t="str">
        <f>IFERROR(VLOOKUP(AB264,'#Input Lists#'!$BO$3:$BP$9,2,FALSE),"")</f>
        <v/>
      </c>
      <c r="AW264" s="118">
        <f>IFERROR(VLOOKUP(AC264,'#Input Lists#'!$BL$3:$BM$7,2,FALSE),"")</f>
        <v>1</v>
      </c>
      <c r="AX264" s="52" t="e">
        <f>VLOOKUP(AQ264,'#Location List#'!$D$3:$K$150,4,FALSE)</f>
        <v>#N/A</v>
      </c>
      <c r="AY264" s="273" t="e">
        <f>VLOOKUP(AX264,'#Location List#'!$Z$3:$AA$13,2,FALSE)</f>
        <v>#N/A</v>
      </c>
      <c r="AZ264" s="126" t="e">
        <f>VLOOKUP($AT264,'#Input Lists#'!$L$3:$S$1033,6,FALSE)</f>
        <v>#N/A</v>
      </c>
      <c r="BA264" s="239" t="e">
        <f>VLOOKUP($AT264,'#Input Lists#'!$L$3:$S$833,7,FALSE)</f>
        <v>#N/A</v>
      </c>
      <c r="BB264" s="239" t="e">
        <f>VLOOKUP($AT264,'#Input Lists#'!$L$3:$S$833,8,FALSE)</f>
        <v>#N/A</v>
      </c>
      <c r="BC264" s="91" t="str">
        <f t="shared" si="26"/>
        <v/>
      </c>
      <c r="BD264" s="91" t="str">
        <f t="shared" si="27"/>
        <v/>
      </c>
      <c r="BE264" s="15" t="str">
        <f t="shared" si="28"/>
        <v/>
      </c>
      <c r="BF264" s="92" t="str">
        <f t="shared" si="29"/>
        <v>No Sighting Date</v>
      </c>
    </row>
    <row r="265" spans="1:58" x14ac:dyDescent="0.25">
      <c r="A265" s="118">
        <v>260</v>
      </c>
      <c r="B265" s="119"/>
      <c r="C265" s="120"/>
      <c r="D265" s="121"/>
      <c r="E265" s="121"/>
      <c r="F265" s="236"/>
      <c r="G265" s="122" t="str">
        <f>IFERROR(VLOOKUP(F265,'#Location List#'!$U$3:$V$1154,2,FALSE),"")</f>
        <v/>
      </c>
      <c r="H265" s="120"/>
      <c r="I265" s="120"/>
      <c r="J265" s="120"/>
      <c r="K265" s="120"/>
      <c r="L265" s="120"/>
      <c r="M265" s="120"/>
      <c r="N265" s="120"/>
      <c r="O265" s="120"/>
      <c r="P265" s="120"/>
      <c r="Q265" s="120"/>
      <c r="R265" s="120"/>
      <c r="S265" s="120"/>
      <c r="T265" s="205">
        <f t="shared" si="24"/>
        <v>0</v>
      </c>
      <c r="U265" s="205">
        <f t="shared" si="25"/>
        <v>0</v>
      </c>
      <c r="V265" s="210"/>
      <c r="W265" s="210"/>
      <c r="X265" s="23" t="str">
        <f>IFERROR(VLOOKUP(AT265,'#Input Lists#'!$L$3:$AH$833,3,FALSE)," ")</f>
        <v xml:space="preserve"> </v>
      </c>
      <c r="Y265" s="23" t="str">
        <f>IFERROR(VLOOKUP(AT265,'#Input Lists#'!$L$3:$AH$833,5,FALSE)," ")</f>
        <v xml:space="preserve"> </v>
      </c>
      <c r="Z265" s="206" t="str">
        <f>IFERROR(VLOOKUP(AT265,'#Input Lists#'!$L$3:$AH$833,9,FALSE)," ")</f>
        <v xml:space="preserve"> </v>
      </c>
      <c r="AA265" s="119" t="s">
        <v>1527</v>
      </c>
      <c r="AB265" s="120"/>
      <c r="AC265" s="123"/>
      <c r="AD265" s="123"/>
      <c r="AE265" s="123"/>
      <c r="AF265" s="123"/>
      <c r="AG265" s="123"/>
      <c r="AH265" s="123"/>
      <c r="AI265" s="123"/>
      <c r="AJ265" s="123"/>
      <c r="AK265" s="123"/>
      <c r="AL265" s="123"/>
      <c r="AM265" s="123"/>
      <c r="AN265" s="123"/>
      <c r="AO265" s="123"/>
      <c r="AP265" s="120"/>
      <c r="AQ265" s="125" t="str">
        <f>IFERROR(VLOOKUP(G265,'#Location List#'!$C$3:$D$150,2,FALSE),"")</f>
        <v/>
      </c>
      <c r="AR265" s="125" t="str">
        <f>IFERROR(VLOOKUP(F265,'#Location List#'!$Q$3:$R$1154,2,FALSE),"")</f>
        <v/>
      </c>
      <c r="AS265" s="125" t="str">
        <f>IFERROR(VLOOKUP(V265,'#Input Lists#'!$B$3:$D$46,3,FALSE),"")</f>
        <v/>
      </c>
      <c r="AT265" s="125" t="str">
        <f>IFERROR(VLOOKUP(CONCATENATE(V265," ",W265),'#Input Lists#'!$K$3:$L$827,2,FALSE),"")</f>
        <v/>
      </c>
      <c r="AU265" s="125">
        <f>IFERROR(VLOOKUP(AA265,'#Input Lists#'!$BU$3:$BV$8,2,FALSE),"")</f>
        <v>1</v>
      </c>
      <c r="AV265" s="118" t="str">
        <f>IFERROR(VLOOKUP(AB265,'#Input Lists#'!$BO$3:$BP$9,2,FALSE),"")</f>
        <v/>
      </c>
      <c r="AW265" s="118">
        <f>IFERROR(VLOOKUP(AC265,'#Input Lists#'!$BL$3:$BM$7,2,FALSE),"")</f>
        <v>1</v>
      </c>
      <c r="AX265" s="52" t="e">
        <f>VLOOKUP(AQ265,'#Location List#'!$D$3:$K$150,4,FALSE)</f>
        <v>#N/A</v>
      </c>
      <c r="AY265" s="273" t="e">
        <f>VLOOKUP(AX265,'#Location List#'!$Z$3:$AA$13,2,FALSE)</f>
        <v>#N/A</v>
      </c>
      <c r="AZ265" s="126" t="e">
        <f>VLOOKUP($AT265,'#Input Lists#'!$L$3:$S$1033,6,FALSE)</f>
        <v>#N/A</v>
      </c>
      <c r="BA265" s="239" t="e">
        <f>VLOOKUP($AT265,'#Input Lists#'!$L$3:$S$833,7,FALSE)</f>
        <v>#N/A</v>
      </c>
      <c r="BB265" s="239" t="e">
        <f>VLOOKUP($AT265,'#Input Lists#'!$L$3:$S$833,8,FALSE)</f>
        <v>#N/A</v>
      </c>
      <c r="BC265" s="91" t="str">
        <f t="shared" si="26"/>
        <v/>
      </c>
      <c r="BD265" s="91" t="str">
        <f t="shared" si="27"/>
        <v/>
      </c>
      <c r="BE265" s="15" t="str">
        <f t="shared" si="28"/>
        <v/>
      </c>
      <c r="BF265" s="92" t="str">
        <f t="shared" si="29"/>
        <v>No Sighting Date</v>
      </c>
    </row>
    <row r="266" spans="1:58" x14ac:dyDescent="0.25">
      <c r="A266" s="118">
        <v>261</v>
      </c>
      <c r="B266" s="119"/>
      <c r="C266" s="120"/>
      <c r="D266" s="121"/>
      <c r="E266" s="121"/>
      <c r="F266" s="236"/>
      <c r="G266" s="122" t="str">
        <f>IFERROR(VLOOKUP(F266,'#Location List#'!$U$3:$V$1154,2,FALSE),"")</f>
        <v/>
      </c>
      <c r="H266" s="120"/>
      <c r="I266" s="120"/>
      <c r="J266" s="120"/>
      <c r="K266" s="120"/>
      <c r="L266" s="120"/>
      <c r="M266" s="120"/>
      <c r="N266" s="120"/>
      <c r="O266" s="120"/>
      <c r="P266" s="120"/>
      <c r="Q266" s="120"/>
      <c r="R266" s="120"/>
      <c r="S266" s="120"/>
      <c r="T266" s="205">
        <f t="shared" si="24"/>
        <v>0</v>
      </c>
      <c r="U266" s="205">
        <f t="shared" si="25"/>
        <v>0</v>
      </c>
      <c r="V266" s="210"/>
      <c r="W266" s="210"/>
      <c r="X266" s="23" t="str">
        <f>IFERROR(VLOOKUP(AT266,'#Input Lists#'!$L$3:$AH$833,3,FALSE)," ")</f>
        <v xml:space="preserve"> </v>
      </c>
      <c r="Y266" s="23" t="str">
        <f>IFERROR(VLOOKUP(AT266,'#Input Lists#'!$L$3:$AH$833,5,FALSE)," ")</f>
        <v xml:space="preserve"> </v>
      </c>
      <c r="Z266" s="206" t="str">
        <f>IFERROR(VLOOKUP(AT266,'#Input Lists#'!$L$3:$AH$833,9,FALSE)," ")</f>
        <v xml:space="preserve"> </v>
      </c>
      <c r="AA266" s="119" t="s">
        <v>1527</v>
      </c>
      <c r="AB266" s="120"/>
      <c r="AC266" s="123"/>
      <c r="AD266" s="123"/>
      <c r="AE266" s="123"/>
      <c r="AF266" s="123"/>
      <c r="AG266" s="123"/>
      <c r="AH266" s="123"/>
      <c r="AI266" s="123"/>
      <c r="AJ266" s="123"/>
      <c r="AK266" s="123"/>
      <c r="AL266" s="123"/>
      <c r="AM266" s="123"/>
      <c r="AN266" s="123"/>
      <c r="AO266" s="123"/>
      <c r="AP266" s="120"/>
      <c r="AQ266" s="125" t="str">
        <f>IFERROR(VLOOKUP(G266,'#Location List#'!$C$3:$D$150,2,FALSE),"")</f>
        <v/>
      </c>
      <c r="AR266" s="125" t="str">
        <f>IFERROR(VLOOKUP(F266,'#Location List#'!$Q$3:$R$1154,2,FALSE),"")</f>
        <v/>
      </c>
      <c r="AS266" s="125" t="str">
        <f>IFERROR(VLOOKUP(V266,'#Input Lists#'!$B$3:$D$46,3,FALSE),"")</f>
        <v/>
      </c>
      <c r="AT266" s="125" t="str">
        <f>IFERROR(VLOOKUP(CONCATENATE(V266," ",W266),'#Input Lists#'!$K$3:$L$827,2,FALSE),"")</f>
        <v/>
      </c>
      <c r="AU266" s="125">
        <f>IFERROR(VLOOKUP(AA266,'#Input Lists#'!$BU$3:$BV$8,2,FALSE),"")</f>
        <v>1</v>
      </c>
      <c r="AV266" s="118" t="str">
        <f>IFERROR(VLOOKUP(AB266,'#Input Lists#'!$BO$3:$BP$9,2,FALSE),"")</f>
        <v/>
      </c>
      <c r="AW266" s="118">
        <f>IFERROR(VLOOKUP(AC266,'#Input Lists#'!$BL$3:$BM$7,2,FALSE),"")</f>
        <v>1</v>
      </c>
      <c r="AX266" s="52" t="e">
        <f>VLOOKUP(AQ266,'#Location List#'!$D$3:$K$150,4,FALSE)</f>
        <v>#N/A</v>
      </c>
      <c r="AY266" s="273" t="e">
        <f>VLOOKUP(AX266,'#Location List#'!$Z$3:$AA$13,2,FALSE)</f>
        <v>#N/A</v>
      </c>
      <c r="AZ266" s="126" t="e">
        <f>VLOOKUP($AT266,'#Input Lists#'!$L$3:$S$1033,6,FALSE)</f>
        <v>#N/A</v>
      </c>
      <c r="BA266" s="239" t="e">
        <f>VLOOKUP($AT266,'#Input Lists#'!$L$3:$S$833,7,FALSE)</f>
        <v>#N/A</v>
      </c>
      <c r="BB266" s="239" t="e">
        <f>VLOOKUP($AT266,'#Input Lists#'!$L$3:$S$833,8,FALSE)</f>
        <v>#N/A</v>
      </c>
      <c r="BC266" s="91" t="str">
        <f t="shared" si="26"/>
        <v/>
      </c>
      <c r="BD266" s="91" t="str">
        <f t="shared" si="27"/>
        <v/>
      </c>
      <c r="BE266" s="15" t="str">
        <f t="shared" si="28"/>
        <v/>
      </c>
      <c r="BF266" s="92" t="str">
        <f t="shared" si="29"/>
        <v>No Sighting Date</v>
      </c>
    </row>
    <row r="267" spans="1:58" x14ac:dyDescent="0.25">
      <c r="A267" s="118">
        <v>262</v>
      </c>
      <c r="B267" s="119"/>
      <c r="C267" s="120"/>
      <c r="D267" s="121"/>
      <c r="E267" s="121"/>
      <c r="F267" s="236"/>
      <c r="G267" s="122" t="str">
        <f>IFERROR(VLOOKUP(F267,'#Location List#'!$U$3:$V$1154,2,FALSE),"")</f>
        <v/>
      </c>
      <c r="H267" s="120"/>
      <c r="I267" s="120"/>
      <c r="J267" s="120"/>
      <c r="K267" s="120"/>
      <c r="L267" s="120"/>
      <c r="M267" s="120"/>
      <c r="N267" s="120"/>
      <c r="O267" s="120"/>
      <c r="P267" s="120"/>
      <c r="Q267" s="120"/>
      <c r="R267" s="120"/>
      <c r="S267" s="120"/>
      <c r="T267" s="205">
        <f t="shared" si="24"/>
        <v>0</v>
      </c>
      <c r="U267" s="205">
        <f t="shared" si="25"/>
        <v>0</v>
      </c>
      <c r="V267" s="210"/>
      <c r="W267" s="210"/>
      <c r="X267" s="23" t="str">
        <f>IFERROR(VLOOKUP(AT267,'#Input Lists#'!$L$3:$AH$833,3,FALSE)," ")</f>
        <v xml:space="preserve"> </v>
      </c>
      <c r="Y267" s="23" t="str">
        <f>IFERROR(VLOOKUP(AT267,'#Input Lists#'!$L$3:$AH$833,5,FALSE)," ")</f>
        <v xml:space="preserve"> </v>
      </c>
      <c r="Z267" s="206" t="str">
        <f>IFERROR(VLOOKUP(AT267,'#Input Lists#'!$L$3:$AH$833,9,FALSE)," ")</f>
        <v xml:space="preserve"> </v>
      </c>
      <c r="AA267" s="119" t="s">
        <v>1527</v>
      </c>
      <c r="AB267" s="120"/>
      <c r="AC267" s="123"/>
      <c r="AD267" s="123"/>
      <c r="AE267" s="123"/>
      <c r="AF267" s="123"/>
      <c r="AG267" s="123"/>
      <c r="AH267" s="123"/>
      <c r="AI267" s="123"/>
      <c r="AJ267" s="123"/>
      <c r="AK267" s="123"/>
      <c r="AL267" s="123"/>
      <c r="AM267" s="123"/>
      <c r="AN267" s="123"/>
      <c r="AO267" s="123"/>
      <c r="AP267" s="120"/>
      <c r="AQ267" s="125" t="str">
        <f>IFERROR(VLOOKUP(G267,'#Location List#'!$C$3:$D$150,2,FALSE),"")</f>
        <v/>
      </c>
      <c r="AR267" s="125" t="str">
        <f>IFERROR(VLOOKUP(F267,'#Location List#'!$Q$3:$R$1154,2,FALSE),"")</f>
        <v/>
      </c>
      <c r="AS267" s="125" t="str">
        <f>IFERROR(VLOOKUP(V267,'#Input Lists#'!$B$3:$D$46,3,FALSE),"")</f>
        <v/>
      </c>
      <c r="AT267" s="125" t="str">
        <f>IFERROR(VLOOKUP(CONCATENATE(V267," ",W267),'#Input Lists#'!$K$3:$L$827,2,FALSE),"")</f>
        <v/>
      </c>
      <c r="AU267" s="125">
        <f>IFERROR(VLOOKUP(AA267,'#Input Lists#'!$BU$3:$BV$8,2,FALSE),"")</f>
        <v>1</v>
      </c>
      <c r="AV267" s="118" t="str">
        <f>IFERROR(VLOOKUP(AB267,'#Input Lists#'!$BO$3:$BP$9,2,FALSE),"")</f>
        <v/>
      </c>
      <c r="AW267" s="118">
        <f>IFERROR(VLOOKUP(AC267,'#Input Lists#'!$BL$3:$BM$7,2,FALSE),"")</f>
        <v>1</v>
      </c>
      <c r="AX267" s="52" t="e">
        <f>VLOOKUP(AQ267,'#Location List#'!$D$3:$K$150,4,FALSE)</f>
        <v>#N/A</v>
      </c>
      <c r="AY267" s="273" t="e">
        <f>VLOOKUP(AX267,'#Location List#'!$Z$3:$AA$13,2,FALSE)</f>
        <v>#N/A</v>
      </c>
      <c r="AZ267" s="126" t="e">
        <f>VLOOKUP($AT267,'#Input Lists#'!$L$3:$S$1033,6,FALSE)</f>
        <v>#N/A</v>
      </c>
      <c r="BA267" s="239" t="e">
        <f>VLOOKUP($AT267,'#Input Lists#'!$L$3:$S$833,7,FALSE)</f>
        <v>#N/A</v>
      </c>
      <c r="BB267" s="239" t="e">
        <f>VLOOKUP($AT267,'#Input Lists#'!$L$3:$S$833,8,FALSE)</f>
        <v>#N/A</v>
      </c>
      <c r="BC267" s="91" t="str">
        <f t="shared" si="26"/>
        <v/>
      </c>
      <c r="BD267" s="91" t="str">
        <f t="shared" si="27"/>
        <v/>
      </c>
      <c r="BE267" s="15" t="str">
        <f t="shared" si="28"/>
        <v/>
      </c>
      <c r="BF267" s="92" t="str">
        <f t="shared" si="29"/>
        <v>No Sighting Date</v>
      </c>
    </row>
    <row r="268" spans="1:58" x14ac:dyDescent="0.25">
      <c r="A268" s="118">
        <v>263</v>
      </c>
      <c r="B268" s="119"/>
      <c r="C268" s="120"/>
      <c r="D268" s="121"/>
      <c r="E268" s="121"/>
      <c r="F268" s="236"/>
      <c r="G268" s="122" t="str">
        <f>IFERROR(VLOOKUP(F268,'#Location List#'!$U$3:$V$1154,2,FALSE),"")</f>
        <v/>
      </c>
      <c r="H268" s="120"/>
      <c r="I268" s="120"/>
      <c r="J268" s="120"/>
      <c r="K268" s="120"/>
      <c r="L268" s="120"/>
      <c r="M268" s="120"/>
      <c r="N268" s="120"/>
      <c r="O268" s="120"/>
      <c r="P268" s="120"/>
      <c r="Q268" s="120"/>
      <c r="R268" s="120"/>
      <c r="S268" s="120"/>
      <c r="T268" s="205">
        <f t="shared" si="24"/>
        <v>0</v>
      </c>
      <c r="U268" s="205">
        <f t="shared" si="25"/>
        <v>0</v>
      </c>
      <c r="V268" s="210"/>
      <c r="W268" s="210"/>
      <c r="X268" s="23" t="str">
        <f>IFERROR(VLOOKUP(AT268,'#Input Lists#'!$L$3:$AH$833,3,FALSE)," ")</f>
        <v xml:space="preserve"> </v>
      </c>
      <c r="Y268" s="23" t="str">
        <f>IFERROR(VLOOKUP(AT268,'#Input Lists#'!$L$3:$AH$833,5,FALSE)," ")</f>
        <v xml:space="preserve"> </v>
      </c>
      <c r="Z268" s="206" t="str">
        <f>IFERROR(VLOOKUP(AT268,'#Input Lists#'!$L$3:$AH$833,9,FALSE)," ")</f>
        <v xml:space="preserve"> </v>
      </c>
      <c r="AA268" s="119" t="s">
        <v>1527</v>
      </c>
      <c r="AB268" s="120"/>
      <c r="AC268" s="123"/>
      <c r="AD268" s="123"/>
      <c r="AE268" s="123"/>
      <c r="AF268" s="123"/>
      <c r="AG268" s="123"/>
      <c r="AH268" s="123"/>
      <c r="AI268" s="123"/>
      <c r="AJ268" s="123"/>
      <c r="AK268" s="123"/>
      <c r="AL268" s="123"/>
      <c r="AM268" s="123"/>
      <c r="AN268" s="123"/>
      <c r="AO268" s="123"/>
      <c r="AP268" s="120"/>
      <c r="AQ268" s="125" t="str">
        <f>IFERROR(VLOOKUP(G268,'#Location List#'!$C$3:$D$150,2,FALSE),"")</f>
        <v/>
      </c>
      <c r="AR268" s="125" t="str">
        <f>IFERROR(VLOOKUP(F268,'#Location List#'!$Q$3:$R$1154,2,FALSE),"")</f>
        <v/>
      </c>
      <c r="AS268" s="125" t="str">
        <f>IFERROR(VLOOKUP(V268,'#Input Lists#'!$B$3:$D$46,3,FALSE),"")</f>
        <v/>
      </c>
      <c r="AT268" s="125" t="str">
        <f>IFERROR(VLOOKUP(CONCATENATE(V268," ",W268),'#Input Lists#'!$K$3:$L$827,2,FALSE),"")</f>
        <v/>
      </c>
      <c r="AU268" s="125">
        <f>IFERROR(VLOOKUP(AA268,'#Input Lists#'!$BU$3:$BV$8,2,FALSE),"")</f>
        <v>1</v>
      </c>
      <c r="AV268" s="118" t="str">
        <f>IFERROR(VLOOKUP(AB268,'#Input Lists#'!$BO$3:$BP$9,2,FALSE),"")</f>
        <v/>
      </c>
      <c r="AW268" s="118">
        <f>IFERROR(VLOOKUP(AC268,'#Input Lists#'!$BL$3:$BM$7,2,FALSE),"")</f>
        <v>1</v>
      </c>
      <c r="AX268" s="52" t="e">
        <f>VLOOKUP(AQ268,'#Location List#'!$D$3:$K$150,4,FALSE)</f>
        <v>#N/A</v>
      </c>
      <c r="AY268" s="273" t="e">
        <f>VLOOKUP(AX268,'#Location List#'!$Z$3:$AA$13,2,FALSE)</f>
        <v>#N/A</v>
      </c>
      <c r="AZ268" s="126" t="e">
        <f>VLOOKUP($AT268,'#Input Lists#'!$L$3:$S$1033,6,FALSE)</f>
        <v>#N/A</v>
      </c>
      <c r="BA268" s="239" t="e">
        <f>VLOOKUP($AT268,'#Input Lists#'!$L$3:$S$833,7,FALSE)</f>
        <v>#N/A</v>
      </c>
      <c r="BB268" s="239" t="e">
        <f>VLOOKUP($AT268,'#Input Lists#'!$L$3:$S$833,8,FALSE)</f>
        <v>#N/A</v>
      </c>
      <c r="BC268" s="91" t="str">
        <f t="shared" si="26"/>
        <v/>
      </c>
      <c r="BD268" s="91" t="str">
        <f t="shared" si="27"/>
        <v/>
      </c>
      <c r="BE268" s="15" t="str">
        <f t="shared" si="28"/>
        <v/>
      </c>
      <c r="BF268" s="92" t="str">
        <f t="shared" si="29"/>
        <v>No Sighting Date</v>
      </c>
    </row>
    <row r="269" spans="1:58" x14ac:dyDescent="0.25">
      <c r="A269" s="118">
        <v>264</v>
      </c>
      <c r="B269" s="119"/>
      <c r="C269" s="120"/>
      <c r="D269" s="121"/>
      <c r="E269" s="121"/>
      <c r="F269" s="236"/>
      <c r="G269" s="122" t="str">
        <f>IFERROR(VLOOKUP(F269,'#Location List#'!$U$3:$V$1154,2,FALSE),"")</f>
        <v/>
      </c>
      <c r="H269" s="120"/>
      <c r="I269" s="120"/>
      <c r="J269" s="120"/>
      <c r="K269" s="120"/>
      <c r="L269" s="120"/>
      <c r="M269" s="120"/>
      <c r="N269" s="120"/>
      <c r="O269" s="120"/>
      <c r="P269" s="120"/>
      <c r="Q269" s="120"/>
      <c r="R269" s="120"/>
      <c r="S269" s="120"/>
      <c r="T269" s="205">
        <f t="shared" si="24"/>
        <v>0</v>
      </c>
      <c r="U269" s="205">
        <f t="shared" si="25"/>
        <v>0</v>
      </c>
      <c r="V269" s="210"/>
      <c r="W269" s="210"/>
      <c r="X269" s="23" t="str">
        <f>IFERROR(VLOOKUP(AT269,'#Input Lists#'!$L$3:$AH$833,3,FALSE)," ")</f>
        <v xml:space="preserve"> </v>
      </c>
      <c r="Y269" s="23" t="str">
        <f>IFERROR(VLOOKUP(AT269,'#Input Lists#'!$L$3:$AH$833,5,FALSE)," ")</f>
        <v xml:space="preserve"> </v>
      </c>
      <c r="Z269" s="206" t="str">
        <f>IFERROR(VLOOKUP(AT269,'#Input Lists#'!$L$3:$AH$833,9,FALSE)," ")</f>
        <v xml:space="preserve"> </v>
      </c>
      <c r="AA269" s="119" t="s">
        <v>1527</v>
      </c>
      <c r="AB269" s="120"/>
      <c r="AC269" s="123"/>
      <c r="AD269" s="123"/>
      <c r="AE269" s="123"/>
      <c r="AF269" s="123"/>
      <c r="AG269" s="123"/>
      <c r="AH269" s="123"/>
      <c r="AI269" s="123"/>
      <c r="AJ269" s="123"/>
      <c r="AK269" s="123"/>
      <c r="AL269" s="123"/>
      <c r="AM269" s="123"/>
      <c r="AN269" s="123"/>
      <c r="AO269" s="123"/>
      <c r="AP269" s="120"/>
      <c r="AQ269" s="125" t="str">
        <f>IFERROR(VLOOKUP(G269,'#Location List#'!$C$3:$D$150,2,FALSE),"")</f>
        <v/>
      </c>
      <c r="AR269" s="125" t="str">
        <f>IFERROR(VLOOKUP(F269,'#Location List#'!$Q$3:$R$1154,2,FALSE),"")</f>
        <v/>
      </c>
      <c r="AS269" s="125" t="str">
        <f>IFERROR(VLOOKUP(V269,'#Input Lists#'!$B$3:$D$46,3,FALSE),"")</f>
        <v/>
      </c>
      <c r="AT269" s="125" t="str">
        <f>IFERROR(VLOOKUP(CONCATENATE(V269," ",W269),'#Input Lists#'!$K$3:$L$827,2,FALSE),"")</f>
        <v/>
      </c>
      <c r="AU269" s="125">
        <f>IFERROR(VLOOKUP(AA269,'#Input Lists#'!$BU$3:$BV$8,2,FALSE),"")</f>
        <v>1</v>
      </c>
      <c r="AV269" s="118" t="str">
        <f>IFERROR(VLOOKUP(AB269,'#Input Lists#'!$BO$3:$BP$9,2,FALSE),"")</f>
        <v/>
      </c>
      <c r="AW269" s="118">
        <f>IFERROR(VLOOKUP(AC269,'#Input Lists#'!$BL$3:$BM$7,2,FALSE),"")</f>
        <v>1</v>
      </c>
      <c r="AX269" s="52" t="e">
        <f>VLOOKUP(AQ269,'#Location List#'!$D$3:$K$150,4,FALSE)</f>
        <v>#N/A</v>
      </c>
      <c r="AY269" s="273" t="e">
        <f>VLOOKUP(AX269,'#Location List#'!$Z$3:$AA$13,2,FALSE)</f>
        <v>#N/A</v>
      </c>
      <c r="AZ269" s="126" t="e">
        <f>VLOOKUP($AT269,'#Input Lists#'!$L$3:$S$1033,6,FALSE)</f>
        <v>#N/A</v>
      </c>
      <c r="BA269" s="239" t="e">
        <f>VLOOKUP($AT269,'#Input Lists#'!$L$3:$S$833,7,FALSE)</f>
        <v>#N/A</v>
      </c>
      <c r="BB269" s="239" t="e">
        <f>VLOOKUP($AT269,'#Input Lists#'!$L$3:$S$833,8,FALSE)</f>
        <v>#N/A</v>
      </c>
      <c r="BC269" s="91" t="str">
        <f t="shared" si="26"/>
        <v/>
      </c>
      <c r="BD269" s="91" t="str">
        <f t="shared" si="27"/>
        <v/>
      </c>
      <c r="BE269" s="15" t="str">
        <f t="shared" si="28"/>
        <v/>
      </c>
      <c r="BF269" s="92" t="str">
        <f t="shared" si="29"/>
        <v>No Sighting Date</v>
      </c>
    </row>
    <row r="270" spans="1:58" x14ac:dyDescent="0.25">
      <c r="A270" s="118">
        <v>265</v>
      </c>
      <c r="B270" s="119"/>
      <c r="C270" s="120"/>
      <c r="D270" s="121"/>
      <c r="E270" s="121"/>
      <c r="F270" s="236"/>
      <c r="G270" s="122" t="str">
        <f>IFERROR(VLOOKUP(F270,'#Location List#'!$U$3:$V$1154,2,FALSE),"")</f>
        <v/>
      </c>
      <c r="H270" s="120"/>
      <c r="I270" s="120"/>
      <c r="J270" s="120"/>
      <c r="K270" s="120"/>
      <c r="L270" s="120"/>
      <c r="M270" s="120"/>
      <c r="N270" s="120"/>
      <c r="O270" s="120"/>
      <c r="P270" s="120"/>
      <c r="Q270" s="120"/>
      <c r="R270" s="120"/>
      <c r="S270" s="120"/>
      <c r="T270" s="205">
        <f t="shared" si="24"/>
        <v>0</v>
      </c>
      <c r="U270" s="205">
        <f t="shared" si="25"/>
        <v>0</v>
      </c>
      <c r="V270" s="210"/>
      <c r="W270" s="210"/>
      <c r="X270" s="23" t="str">
        <f>IFERROR(VLOOKUP(AT270,'#Input Lists#'!$L$3:$AH$833,3,FALSE)," ")</f>
        <v xml:space="preserve"> </v>
      </c>
      <c r="Y270" s="23" t="str">
        <f>IFERROR(VLOOKUP(AT270,'#Input Lists#'!$L$3:$AH$833,5,FALSE)," ")</f>
        <v xml:space="preserve"> </v>
      </c>
      <c r="Z270" s="206" t="str">
        <f>IFERROR(VLOOKUP(AT270,'#Input Lists#'!$L$3:$AH$833,9,FALSE)," ")</f>
        <v xml:space="preserve"> </v>
      </c>
      <c r="AA270" s="119" t="s">
        <v>1527</v>
      </c>
      <c r="AB270" s="120"/>
      <c r="AC270" s="123"/>
      <c r="AD270" s="123"/>
      <c r="AE270" s="123"/>
      <c r="AF270" s="123"/>
      <c r="AG270" s="123"/>
      <c r="AH270" s="123"/>
      <c r="AI270" s="123"/>
      <c r="AJ270" s="123"/>
      <c r="AK270" s="123"/>
      <c r="AL270" s="123"/>
      <c r="AM270" s="123"/>
      <c r="AN270" s="123"/>
      <c r="AO270" s="123"/>
      <c r="AP270" s="120"/>
      <c r="AQ270" s="125" t="str">
        <f>IFERROR(VLOOKUP(G270,'#Location List#'!$C$3:$D$150,2,FALSE),"")</f>
        <v/>
      </c>
      <c r="AR270" s="125" t="str">
        <f>IFERROR(VLOOKUP(F270,'#Location List#'!$Q$3:$R$1154,2,FALSE),"")</f>
        <v/>
      </c>
      <c r="AS270" s="125" t="str">
        <f>IFERROR(VLOOKUP(V270,'#Input Lists#'!$B$3:$D$46,3,FALSE),"")</f>
        <v/>
      </c>
      <c r="AT270" s="125" t="str">
        <f>IFERROR(VLOOKUP(CONCATENATE(V270," ",W270),'#Input Lists#'!$K$3:$L$827,2,FALSE),"")</f>
        <v/>
      </c>
      <c r="AU270" s="125">
        <f>IFERROR(VLOOKUP(AA270,'#Input Lists#'!$BU$3:$BV$8,2,FALSE),"")</f>
        <v>1</v>
      </c>
      <c r="AV270" s="118" t="str">
        <f>IFERROR(VLOOKUP(AB270,'#Input Lists#'!$BO$3:$BP$9,2,FALSE),"")</f>
        <v/>
      </c>
      <c r="AW270" s="118">
        <f>IFERROR(VLOOKUP(AC270,'#Input Lists#'!$BL$3:$BM$7,2,FALSE),"")</f>
        <v>1</v>
      </c>
      <c r="AX270" s="52" t="e">
        <f>VLOOKUP(AQ270,'#Location List#'!$D$3:$K$150,4,FALSE)</f>
        <v>#N/A</v>
      </c>
      <c r="AY270" s="273" t="e">
        <f>VLOOKUP(AX270,'#Location List#'!$Z$3:$AA$13,2,FALSE)</f>
        <v>#N/A</v>
      </c>
      <c r="AZ270" s="126" t="e">
        <f>VLOOKUP($AT270,'#Input Lists#'!$L$3:$S$1033,6,FALSE)</f>
        <v>#N/A</v>
      </c>
      <c r="BA270" s="239" t="e">
        <f>VLOOKUP($AT270,'#Input Lists#'!$L$3:$S$833,7,FALSE)</f>
        <v>#N/A</v>
      </c>
      <c r="BB270" s="239" t="e">
        <f>VLOOKUP($AT270,'#Input Lists#'!$L$3:$S$833,8,FALSE)</f>
        <v>#N/A</v>
      </c>
      <c r="BC270" s="91" t="str">
        <f t="shared" si="26"/>
        <v/>
      </c>
      <c r="BD270" s="91" t="str">
        <f t="shared" si="27"/>
        <v/>
      </c>
      <c r="BE270" s="15" t="str">
        <f t="shared" si="28"/>
        <v/>
      </c>
      <c r="BF270" s="92" t="str">
        <f t="shared" si="29"/>
        <v>No Sighting Date</v>
      </c>
    </row>
    <row r="271" spans="1:58" x14ac:dyDescent="0.25">
      <c r="A271" s="118">
        <v>266</v>
      </c>
      <c r="B271" s="119"/>
      <c r="C271" s="120"/>
      <c r="D271" s="121"/>
      <c r="E271" s="121"/>
      <c r="F271" s="236"/>
      <c r="G271" s="122" t="str">
        <f>IFERROR(VLOOKUP(F271,'#Location List#'!$U$3:$V$1154,2,FALSE),"")</f>
        <v/>
      </c>
      <c r="H271" s="120"/>
      <c r="I271" s="120"/>
      <c r="J271" s="120"/>
      <c r="K271" s="120"/>
      <c r="L271" s="120"/>
      <c r="M271" s="120"/>
      <c r="N271" s="120"/>
      <c r="O271" s="120"/>
      <c r="P271" s="120"/>
      <c r="Q271" s="120"/>
      <c r="R271" s="120"/>
      <c r="S271" s="120"/>
      <c r="T271" s="205">
        <f t="shared" si="24"/>
        <v>0</v>
      </c>
      <c r="U271" s="205">
        <f t="shared" si="25"/>
        <v>0</v>
      </c>
      <c r="V271" s="210"/>
      <c r="W271" s="210"/>
      <c r="X271" s="23" t="str">
        <f>IFERROR(VLOOKUP(AT271,'#Input Lists#'!$L$3:$AH$833,3,FALSE)," ")</f>
        <v xml:space="preserve"> </v>
      </c>
      <c r="Y271" s="23" t="str">
        <f>IFERROR(VLOOKUP(AT271,'#Input Lists#'!$L$3:$AH$833,5,FALSE)," ")</f>
        <v xml:space="preserve"> </v>
      </c>
      <c r="Z271" s="206" t="str">
        <f>IFERROR(VLOOKUP(AT271,'#Input Lists#'!$L$3:$AH$833,9,FALSE)," ")</f>
        <v xml:space="preserve"> </v>
      </c>
      <c r="AA271" s="119" t="s">
        <v>1527</v>
      </c>
      <c r="AB271" s="120"/>
      <c r="AC271" s="123"/>
      <c r="AD271" s="123"/>
      <c r="AE271" s="123"/>
      <c r="AF271" s="123"/>
      <c r="AG271" s="123"/>
      <c r="AH271" s="123"/>
      <c r="AI271" s="123"/>
      <c r="AJ271" s="123"/>
      <c r="AK271" s="123"/>
      <c r="AL271" s="123"/>
      <c r="AM271" s="123"/>
      <c r="AN271" s="123"/>
      <c r="AO271" s="123"/>
      <c r="AP271" s="120"/>
      <c r="AQ271" s="125" t="str">
        <f>IFERROR(VLOOKUP(G271,'#Location List#'!$C$3:$D$150,2,FALSE),"")</f>
        <v/>
      </c>
      <c r="AR271" s="125" t="str">
        <f>IFERROR(VLOOKUP(F271,'#Location List#'!$Q$3:$R$1154,2,FALSE),"")</f>
        <v/>
      </c>
      <c r="AS271" s="125" t="str">
        <f>IFERROR(VLOOKUP(V271,'#Input Lists#'!$B$3:$D$46,3,FALSE),"")</f>
        <v/>
      </c>
      <c r="AT271" s="125" t="str">
        <f>IFERROR(VLOOKUP(CONCATENATE(V271," ",W271),'#Input Lists#'!$K$3:$L$827,2,FALSE),"")</f>
        <v/>
      </c>
      <c r="AU271" s="125">
        <f>IFERROR(VLOOKUP(AA271,'#Input Lists#'!$BU$3:$BV$8,2,FALSE),"")</f>
        <v>1</v>
      </c>
      <c r="AV271" s="118" t="str">
        <f>IFERROR(VLOOKUP(AB271,'#Input Lists#'!$BO$3:$BP$9,2,FALSE),"")</f>
        <v/>
      </c>
      <c r="AW271" s="118">
        <f>IFERROR(VLOOKUP(AC271,'#Input Lists#'!$BL$3:$BM$7,2,FALSE),"")</f>
        <v>1</v>
      </c>
      <c r="AX271" s="52" t="e">
        <f>VLOOKUP(AQ271,'#Location List#'!$D$3:$K$150,4,FALSE)</f>
        <v>#N/A</v>
      </c>
      <c r="AY271" s="273" t="e">
        <f>VLOOKUP(AX271,'#Location List#'!$Z$3:$AA$13,2,FALSE)</f>
        <v>#N/A</v>
      </c>
      <c r="AZ271" s="126" t="e">
        <f>VLOOKUP($AT271,'#Input Lists#'!$L$3:$S$1033,6,FALSE)</f>
        <v>#N/A</v>
      </c>
      <c r="BA271" s="239" t="e">
        <f>VLOOKUP($AT271,'#Input Lists#'!$L$3:$S$833,7,FALSE)</f>
        <v>#N/A</v>
      </c>
      <c r="BB271" s="239" t="e">
        <f>VLOOKUP($AT271,'#Input Lists#'!$L$3:$S$833,8,FALSE)</f>
        <v>#N/A</v>
      </c>
      <c r="BC271" s="91" t="str">
        <f t="shared" si="26"/>
        <v/>
      </c>
      <c r="BD271" s="91" t="str">
        <f t="shared" si="27"/>
        <v/>
      </c>
      <c r="BE271" s="15" t="str">
        <f t="shared" si="28"/>
        <v/>
      </c>
      <c r="BF271" s="92" t="str">
        <f t="shared" si="29"/>
        <v>No Sighting Date</v>
      </c>
    </row>
    <row r="272" spans="1:58" x14ac:dyDescent="0.25">
      <c r="A272" s="118">
        <v>267</v>
      </c>
      <c r="B272" s="119"/>
      <c r="C272" s="120"/>
      <c r="D272" s="121"/>
      <c r="E272" s="121"/>
      <c r="F272" s="236"/>
      <c r="G272" s="122" t="str">
        <f>IFERROR(VLOOKUP(F272,'#Location List#'!$U$3:$V$1154,2,FALSE),"")</f>
        <v/>
      </c>
      <c r="H272" s="120"/>
      <c r="I272" s="120"/>
      <c r="J272" s="120"/>
      <c r="K272" s="120"/>
      <c r="L272" s="120"/>
      <c r="M272" s="120"/>
      <c r="N272" s="120"/>
      <c r="O272" s="120"/>
      <c r="P272" s="120"/>
      <c r="Q272" s="120"/>
      <c r="R272" s="120"/>
      <c r="S272" s="120"/>
      <c r="T272" s="205">
        <f t="shared" si="24"/>
        <v>0</v>
      </c>
      <c r="U272" s="205">
        <f t="shared" si="25"/>
        <v>0</v>
      </c>
      <c r="V272" s="210"/>
      <c r="W272" s="210"/>
      <c r="X272" s="23" t="str">
        <f>IFERROR(VLOOKUP(AT272,'#Input Lists#'!$L$3:$AH$833,3,FALSE)," ")</f>
        <v xml:space="preserve"> </v>
      </c>
      <c r="Y272" s="23" t="str">
        <f>IFERROR(VLOOKUP(AT272,'#Input Lists#'!$L$3:$AH$833,5,FALSE)," ")</f>
        <v xml:space="preserve"> </v>
      </c>
      <c r="Z272" s="206" t="str">
        <f>IFERROR(VLOOKUP(AT272,'#Input Lists#'!$L$3:$AH$833,9,FALSE)," ")</f>
        <v xml:space="preserve"> </v>
      </c>
      <c r="AA272" s="119" t="s">
        <v>1527</v>
      </c>
      <c r="AB272" s="120"/>
      <c r="AC272" s="123"/>
      <c r="AD272" s="123"/>
      <c r="AE272" s="123"/>
      <c r="AF272" s="123"/>
      <c r="AG272" s="123"/>
      <c r="AH272" s="123"/>
      <c r="AI272" s="123"/>
      <c r="AJ272" s="123"/>
      <c r="AK272" s="123"/>
      <c r="AL272" s="123"/>
      <c r="AM272" s="123"/>
      <c r="AN272" s="123"/>
      <c r="AO272" s="123"/>
      <c r="AP272" s="120"/>
      <c r="AQ272" s="125" t="str">
        <f>IFERROR(VLOOKUP(G272,'#Location List#'!$C$3:$D$150,2,FALSE),"")</f>
        <v/>
      </c>
      <c r="AR272" s="125" t="str">
        <f>IFERROR(VLOOKUP(F272,'#Location List#'!$Q$3:$R$1154,2,FALSE),"")</f>
        <v/>
      </c>
      <c r="AS272" s="125" t="str">
        <f>IFERROR(VLOOKUP(V272,'#Input Lists#'!$B$3:$D$46,3,FALSE),"")</f>
        <v/>
      </c>
      <c r="AT272" s="125" t="str">
        <f>IFERROR(VLOOKUP(CONCATENATE(V272," ",W272),'#Input Lists#'!$K$3:$L$827,2,FALSE),"")</f>
        <v/>
      </c>
      <c r="AU272" s="125">
        <f>IFERROR(VLOOKUP(AA272,'#Input Lists#'!$BU$3:$BV$8,2,FALSE),"")</f>
        <v>1</v>
      </c>
      <c r="AV272" s="118" t="str">
        <f>IFERROR(VLOOKUP(AB272,'#Input Lists#'!$BO$3:$BP$9,2,FALSE),"")</f>
        <v/>
      </c>
      <c r="AW272" s="118">
        <f>IFERROR(VLOOKUP(AC272,'#Input Lists#'!$BL$3:$BM$7,2,FALSE),"")</f>
        <v>1</v>
      </c>
      <c r="AX272" s="52" t="e">
        <f>VLOOKUP(AQ272,'#Location List#'!$D$3:$K$150,4,FALSE)</f>
        <v>#N/A</v>
      </c>
      <c r="AY272" s="273" t="e">
        <f>VLOOKUP(AX272,'#Location List#'!$Z$3:$AA$13,2,FALSE)</f>
        <v>#N/A</v>
      </c>
      <c r="AZ272" s="126" t="e">
        <f>VLOOKUP($AT272,'#Input Lists#'!$L$3:$S$1033,6,FALSE)</f>
        <v>#N/A</v>
      </c>
      <c r="BA272" s="239" t="e">
        <f>VLOOKUP($AT272,'#Input Lists#'!$L$3:$S$833,7,FALSE)</f>
        <v>#N/A</v>
      </c>
      <c r="BB272" s="239" t="e">
        <f>VLOOKUP($AT272,'#Input Lists#'!$L$3:$S$833,8,FALSE)</f>
        <v>#N/A</v>
      </c>
      <c r="BC272" s="91" t="str">
        <f t="shared" si="26"/>
        <v/>
      </c>
      <c r="BD272" s="91" t="str">
        <f t="shared" si="27"/>
        <v/>
      </c>
      <c r="BE272" s="15" t="str">
        <f t="shared" si="28"/>
        <v/>
      </c>
      <c r="BF272" s="92" t="str">
        <f t="shared" si="29"/>
        <v>No Sighting Date</v>
      </c>
    </row>
    <row r="273" spans="1:58" x14ac:dyDescent="0.25">
      <c r="A273" s="118">
        <v>268</v>
      </c>
      <c r="B273" s="119"/>
      <c r="C273" s="120"/>
      <c r="D273" s="121"/>
      <c r="E273" s="121"/>
      <c r="F273" s="236"/>
      <c r="G273" s="122" t="str">
        <f>IFERROR(VLOOKUP(F273,'#Location List#'!$U$3:$V$1154,2,FALSE),"")</f>
        <v/>
      </c>
      <c r="H273" s="120"/>
      <c r="I273" s="120"/>
      <c r="J273" s="120"/>
      <c r="K273" s="120"/>
      <c r="L273" s="120"/>
      <c r="M273" s="120"/>
      <c r="N273" s="120"/>
      <c r="O273" s="120"/>
      <c r="P273" s="120"/>
      <c r="Q273" s="120"/>
      <c r="R273" s="120"/>
      <c r="S273" s="120"/>
      <c r="T273" s="205">
        <f t="shared" si="24"/>
        <v>0</v>
      </c>
      <c r="U273" s="205">
        <f t="shared" si="25"/>
        <v>0</v>
      </c>
      <c r="V273" s="210"/>
      <c r="W273" s="210"/>
      <c r="X273" s="23" t="str">
        <f>IFERROR(VLOOKUP(AT273,'#Input Lists#'!$L$3:$AH$833,3,FALSE)," ")</f>
        <v xml:space="preserve"> </v>
      </c>
      <c r="Y273" s="23" t="str">
        <f>IFERROR(VLOOKUP(AT273,'#Input Lists#'!$L$3:$AH$833,5,FALSE)," ")</f>
        <v xml:space="preserve"> </v>
      </c>
      <c r="Z273" s="206" t="str">
        <f>IFERROR(VLOOKUP(AT273,'#Input Lists#'!$L$3:$AH$833,9,FALSE)," ")</f>
        <v xml:space="preserve"> </v>
      </c>
      <c r="AA273" s="119" t="s">
        <v>1527</v>
      </c>
      <c r="AB273" s="120"/>
      <c r="AC273" s="123"/>
      <c r="AD273" s="123"/>
      <c r="AE273" s="123"/>
      <c r="AF273" s="123"/>
      <c r="AG273" s="123"/>
      <c r="AH273" s="123"/>
      <c r="AI273" s="123"/>
      <c r="AJ273" s="123"/>
      <c r="AK273" s="123"/>
      <c r="AL273" s="123"/>
      <c r="AM273" s="123"/>
      <c r="AN273" s="123"/>
      <c r="AO273" s="123"/>
      <c r="AP273" s="120"/>
      <c r="AQ273" s="125" t="str">
        <f>IFERROR(VLOOKUP(G273,'#Location List#'!$C$3:$D$150,2,FALSE),"")</f>
        <v/>
      </c>
      <c r="AR273" s="125" t="str">
        <f>IFERROR(VLOOKUP(F273,'#Location List#'!$Q$3:$R$1154,2,FALSE),"")</f>
        <v/>
      </c>
      <c r="AS273" s="125" t="str">
        <f>IFERROR(VLOOKUP(V273,'#Input Lists#'!$B$3:$D$46,3,FALSE),"")</f>
        <v/>
      </c>
      <c r="AT273" s="125" t="str">
        <f>IFERROR(VLOOKUP(CONCATENATE(V273," ",W273),'#Input Lists#'!$K$3:$L$827,2,FALSE),"")</f>
        <v/>
      </c>
      <c r="AU273" s="125">
        <f>IFERROR(VLOOKUP(AA273,'#Input Lists#'!$BU$3:$BV$8,2,FALSE),"")</f>
        <v>1</v>
      </c>
      <c r="AV273" s="118" t="str">
        <f>IFERROR(VLOOKUP(AB273,'#Input Lists#'!$BO$3:$BP$9,2,FALSE),"")</f>
        <v/>
      </c>
      <c r="AW273" s="118">
        <f>IFERROR(VLOOKUP(AC273,'#Input Lists#'!$BL$3:$BM$7,2,FALSE),"")</f>
        <v>1</v>
      </c>
      <c r="AX273" s="52" t="e">
        <f>VLOOKUP(AQ273,'#Location List#'!$D$3:$K$150,4,FALSE)</f>
        <v>#N/A</v>
      </c>
      <c r="AY273" s="273" t="e">
        <f>VLOOKUP(AX273,'#Location List#'!$Z$3:$AA$13,2,FALSE)</f>
        <v>#N/A</v>
      </c>
      <c r="AZ273" s="126" t="e">
        <f>VLOOKUP($AT273,'#Input Lists#'!$L$3:$S$1033,6,FALSE)</f>
        <v>#N/A</v>
      </c>
      <c r="BA273" s="239" t="e">
        <f>VLOOKUP($AT273,'#Input Lists#'!$L$3:$S$833,7,FALSE)</f>
        <v>#N/A</v>
      </c>
      <c r="BB273" s="239" t="e">
        <f>VLOOKUP($AT273,'#Input Lists#'!$L$3:$S$833,8,FALSE)</f>
        <v>#N/A</v>
      </c>
      <c r="BC273" s="91" t="str">
        <f t="shared" si="26"/>
        <v/>
      </c>
      <c r="BD273" s="91" t="str">
        <f t="shared" si="27"/>
        <v/>
      </c>
      <c r="BE273" s="15" t="str">
        <f t="shared" si="28"/>
        <v/>
      </c>
      <c r="BF273" s="92" t="str">
        <f t="shared" si="29"/>
        <v>No Sighting Date</v>
      </c>
    </row>
    <row r="274" spans="1:58" x14ac:dyDescent="0.25">
      <c r="A274" s="118">
        <v>269</v>
      </c>
      <c r="B274" s="119"/>
      <c r="C274" s="120"/>
      <c r="D274" s="121"/>
      <c r="E274" s="121"/>
      <c r="F274" s="236"/>
      <c r="G274" s="122" t="str">
        <f>IFERROR(VLOOKUP(F274,'#Location List#'!$U$3:$V$1154,2,FALSE),"")</f>
        <v/>
      </c>
      <c r="H274" s="120"/>
      <c r="I274" s="120"/>
      <c r="J274" s="120"/>
      <c r="K274" s="120"/>
      <c r="L274" s="120"/>
      <c r="M274" s="120"/>
      <c r="N274" s="120"/>
      <c r="O274" s="120"/>
      <c r="P274" s="120"/>
      <c r="Q274" s="120"/>
      <c r="R274" s="120"/>
      <c r="S274" s="120"/>
      <c r="T274" s="205">
        <f t="shared" si="24"/>
        <v>0</v>
      </c>
      <c r="U274" s="205">
        <f t="shared" si="25"/>
        <v>0</v>
      </c>
      <c r="V274" s="210"/>
      <c r="W274" s="210"/>
      <c r="X274" s="23" t="str">
        <f>IFERROR(VLOOKUP(AT274,'#Input Lists#'!$L$3:$AH$833,3,FALSE)," ")</f>
        <v xml:space="preserve"> </v>
      </c>
      <c r="Y274" s="23" t="str">
        <f>IFERROR(VLOOKUP(AT274,'#Input Lists#'!$L$3:$AH$833,5,FALSE)," ")</f>
        <v xml:space="preserve"> </v>
      </c>
      <c r="Z274" s="206" t="str">
        <f>IFERROR(VLOOKUP(AT274,'#Input Lists#'!$L$3:$AH$833,9,FALSE)," ")</f>
        <v xml:space="preserve"> </v>
      </c>
      <c r="AA274" s="119" t="s">
        <v>1527</v>
      </c>
      <c r="AB274" s="120"/>
      <c r="AC274" s="123"/>
      <c r="AD274" s="123"/>
      <c r="AE274" s="123"/>
      <c r="AF274" s="123"/>
      <c r="AG274" s="123"/>
      <c r="AH274" s="123"/>
      <c r="AI274" s="123"/>
      <c r="AJ274" s="123"/>
      <c r="AK274" s="123"/>
      <c r="AL274" s="123"/>
      <c r="AM274" s="123"/>
      <c r="AN274" s="123"/>
      <c r="AO274" s="123"/>
      <c r="AP274" s="120"/>
      <c r="AQ274" s="125" t="str">
        <f>IFERROR(VLOOKUP(G274,'#Location List#'!$C$3:$D$150,2,FALSE),"")</f>
        <v/>
      </c>
      <c r="AR274" s="125" t="str">
        <f>IFERROR(VLOOKUP(F274,'#Location List#'!$Q$3:$R$1154,2,FALSE),"")</f>
        <v/>
      </c>
      <c r="AS274" s="125" t="str">
        <f>IFERROR(VLOOKUP(V274,'#Input Lists#'!$B$3:$D$46,3,FALSE),"")</f>
        <v/>
      </c>
      <c r="AT274" s="125" t="str">
        <f>IFERROR(VLOOKUP(CONCATENATE(V274," ",W274),'#Input Lists#'!$K$3:$L$827,2,FALSE),"")</f>
        <v/>
      </c>
      <c r="AU274" s="125">
        <f>IFERROR(VLOOKUP(AA274,'#Input Lists#'!$BU$3:$BV$8,2,FALSE),"")</f>
        <v>1</v>
      </c>
      <c r="AV274" s="118" t="str">
        <f>IFERROR(VLOOKUP(AB274,'#Input Lists#'!$BO$3:$BP$9,2,FALSE),"")</f>
        <v/>
      </c>
      <c r="AW274" s="118">
        <f>IFERROR(VLOOKUP(AC274,'#Input Lists#'!$BL$3:$BM$7,2,FALSE),"")</f>
        <v>1</v>
      </c>
      <c r="AX274" s="52" t="e">
        <f>VLOOKUP(AQ274,'#Location List#'!$D$3:$K$150,4,FALSE)</f>
        <v>#N/A</v>
      </c>
      <c r="AY274" s="273" t="e">
        <f>VLOOKUP(AX274,'#Location List#'!$Z$3:$AA$13,2,FALSE)</f>
        <v>#N/A</v>
      </c>
      <c r="AZ274" s="126" t="e">
        <f>VLOOKUP($AT274,'#Input Lists#'!$L$3:$S$1033,6,FALSE)</f>
        <v>#N/A</v>
      </c>
      <c r="BA274" s="239" t="e">
        <f>VLOOKUP($AT274,'#Input Lists#'!$L$3:$S$833,7,FALSE)</f>
        <v>#N/A</v>
      </c>
      <c r="BB274" s="239" t="e">
        <f>VLOOKUP($AT274,'#Input Lists#'!$L$3:$S$833,8,FALSE)</f>
        <v>#N/A</v>
      </c>
      <c r="BC274" s="91" t="str">
        <f t="shared" si="26"/>
        <v/>
      </c>
      <c r="BD274" s="91" t="str">
        <f t="shared" si="27"/>
        <v/>
      </c>
      <c r="BE274" s="15" t="str">
        <f t="shared" si="28"/>
        <v/>
      </c>
      <c r="BF274" s="92" t="str">
        <f t="shared" si="29"/>
        <v>No Sighting Date</v>
      </c>
    </row>
    <row r="275" spans="1:58" x14ac:dyDescent="0.25">
      <c r="A275" s="118">
        <v>270</v>
      </c>
      <c r="B275" s="119"/>
      <c r="C275" s="120"/>
      <c r="D275" s="121"/>
      <c r="E275" s="121"/>
      <c r="F275" s="236"/>
      <c r="G275" s="122" t="str">
        <f>IFERROR(VLOOKUP(F275,'#Location List#'!$U$3:$V$1154,2,FALSE),"")</f>
        <v/>
      </c>
      <c r="H275" s="120"/>
      <c r="I275" s="120"/>
      <c r="J275" s="120"/>
      <c r="K275" s="120"/>
      <c r="L275" s="120"/>
      <c r="M275" s="120"/>
      <c r="N275" s="120"/>
      <c r="O275" s="120"/>
      <c r="P275" s="120"/>
      <c r="Q275" s="120"/>
      <c r="R275" s="120"/>
      <c r="S275" s="120"/>
      <c r="T275" s="205">
        <f t="shared" si="24"/>
        <v>0</v>
      </c>
      <c r="U275" s="205">
        <f t="shared" si="25"/>
        <v>0</v>
      </c>
      <c r="V275" s="210"/>
      <c r="W275" s="210"/>
      <c r="X275" s="23" t="str">
        <f>IFERROR(VLOOKUP(AT275,'#Input Lists#'!$L$3:$AH$833,3,FALSE)," ")</f>
        <v xml:space="preserve"> </v>
      </c>
      <c r="Y275" s="23" t="str">
        <f>IFERROR(VLOOKUP(AT275,'#Input Lists#'!$L$3:$AH$833,5,FALSE)," ")</f>
        <v xml:space="preserve"> </v>
      </c>
      <c r="Z275" s="206" t="str">
        <f>IFERROR(VLOOKUP(AT275,'#Input Lists#'!$L$3:$AH$833,9,FALSE)," ")</f>
        <v xml:space="preserve"> </v>
      </c>
      <c r="AA275" s="119" t="s">
        <v>1527</v>
      </c>
      <c r="AB275" s="120"/>
      <c r="AC275" s="123"/>
      <c r="AD275" s="123"/>
      <c r="AE275" s="123"/>
      <c r="AF275" s="123"/>
      <c r="AG275" s="123"/>
      <c r="AH275" s="123"/>
      <c r="AI275" s="123"/>
      <c r="AJ275" s="123"/>
      <c r="AK275" s="123"/>
      <c r="AL275" s="123"/>
      <c r="AM275" s="123"/>
      <c r="AN275" s="123"/>
      <c r="AO275" s="123"/>
      <c r="AP275" s="120"/>
      <c r="AQ275" s="125" t="str">
        <f>IFERROR(VLOOKUP(G275,'#Location List#'!$C$3:$D$150,2,FALSE),"")</f>
        <v/>
      </c>
      <c r="AR275" s="125" t="str">
        <f>IFERROR(VLOOKUP(F275,'#Location List#'!$Q$3:$R$1154,2,FALSE),"")</f>
        <v/>
      </c>
      <c r="AS275" s="125" t="str">
        <f>IFERROR(VLOOKUP(V275,'#Input Lists#'!$B$3:$D$46,3,FALSE),"")</f>
        <v/>
      </c>
      <c r="AT275" s="125" t="str">
        <f>IFERROR(VLOOKUP(CONCATENATE(V275," ",W275),'#Input Lists#'!$K$3:$L$827,2,FALSE),"")</f>
        <v/>
      </c>
      <c r="AU275" s="125">
        <f>IFERROR(VLOOKUP(AA275,'#Input Lists#'!$BU$3:$BV$8,2,FALSE),"")</f>
        <v>1</v>
      </c>
      <c r="AV275" s="118" t="str">
        <f>IFERROR(VLOOKUP(AB275,'#Input Lists#'!$BO$3:$BP$9,2,FALSE),"")</f>
        <v/>
      </c>
      <c r="AW275" s="118">
        <f>IFERROR(VLOOKUP(AC275,'#Input Lists#'!$BL$3:$BM$7,2,FALSE),"")</f>
        <v>1</v>
      </c>
      <c r="AX275" s="52" t="e">
        <f>VLOOKUP(AQ275,'#Location List#'!$D$3:$K$150,4,FALSE)</f>
        <v>#N/A</v>
      </c>
      <c r="AY275" s="273" t="e">
        <f>VLOOKUP(AX275,'#Location List#'!$Z$3:$AA$13,2,FALSE)</f>
        <v>#N/A</v>
      </c>
      <c r="AZ275" s="126" t="e">
        <f>VLOOKUP($AT275,'#Input Lists#'!$L$3:$S$1033,6,FALSE)</f>
        <v>#N/A</v>
      </c>
      <c r="BA275" s="239" t="e">
        <f>VLOOKUP($AT275,'#Input Lists#'!$L$3:$S$833,7,FALSE)</f>
        <v>#N/A</v>
      </c>
      <c r="BB275" s="239" t="e">
        <f>VLOOKUP($AT275,'#Input Lists#'!$L$3:$S$833,8,FALSE)</f>
        <v>#N/A</v>
      </c>
      <c r="BC275" s="91" t="str">
        <f t="shared" si="26"/>
        <v/>
      </c>
      <c r="BD275" s="91" t="str">
        <f t="shared" si="27"/>
        <v/>
      </c>
      <c r="BE275" s="15" t="str">
        <f t="shared" si="28"/>
        <v/>
      </c>
      <c r="BF275" s="92" t="str">
        <f t="shared" si="29"/>
        <v>No Sighting Date</v>
      </c>
    </row>
    <row r="276" spans="1:58" x14ac:dyDescent="0.25">
      <c r="A276" s="118">
        <v>271</v>
      </c>
      <c r="B276" s="119"/>
      <c r="C276" s="120"/>
      <c r="D276" s="121"/>
      <c r="E276" s="121"/>
      <c r="F276" s="236"/>
      <c r="G276" s="122" t="str">
        <f>IFERROR(VLOOKUP(F276,'#Location List#'!$U$3:$V$1154,2,FALSE),"")</f>
        <v/>
      </c>
      <c r="H276" s="120"/>
      <c r="I276" s="120"/>
      <c r="J276" s="120"/>
      <c r="K276" s="120"/>
      <c r="L276" s="120"/>
      <c r="M276" s="120"/>
      <c r="N276" s="120"/>
      <c r="O276" s="120"/>
      <c r="P276" s="120"/>
      <c r="Q276" s="120"/>
      <c r="R276" s="120"/>
      <c r="S276" s="120"/>
      <c r="T276" s="205">
        <f t="shared" ref="T276:T339" si="30">N276-O276/60-P276/60/60</f>
        <v>0</v>
      </c>
      <c r="U276" s="205">
        <f t="shared" ref="U276:U339" si="31">Q276+R276/60+S276/60/60</f>
        <v>0</v>
      </c>
      <c r="V276" s="210"/>
      <c r="W276" s="210"/>
      <c r="X276" s="23" t="str">
        <f>IFERROR(VLOOKUP(AT276,'#Input Lists#'!$L$3:$AH$833,3,FALSE)," ")</f>
        <v xml:space="preserve"> </v>
      </c>
      <c r="Y276" s="23" t="str">
        <f>IFERROR(VLOOKUP(AT276,'#Input Lists#'!$L$3:$AH$833,5,FALSE)," ")</f>
        <v xml:space="preserve"> </v>
      </c>
      <c r="Z276" s="206" t="str">
        <f>IFERROR(VLOOKUP(AT276,'#Input Lists#'!$L$3:$AH$833,9,FALSE)," ")</f>
        <v xml:space="preserve"> </v>
      </c>
      <c r="AA276" s="119" t="s">
        <v>1527</v>
      </c>
      <c r="AB276" s="120"/>
      <c r="AC276" s="123"/>
      <c r="AD276" s="123"/>
      <c r="AE276" s="123"/>
      <c r="AF276" s="123"/>
      <c r="AG276" s="123"/>
      <c r="AH276" s="123"/>
      <c r="AI276" s="123"/>
      <c r="AJ276" s="123"/>
      <c r="AK276" s="123"/>
      <c r="AL276" s="123"/>
      <c r="AM276" s="123"/>
      <c r="AN276" s="123"/>
      <c r="AO276" s="123"/>
      <c r="AP276" s="120"/>
      <c r="AQ276" s="125" t="str">
        <f>IFERROR(VLOOKUP(G276,'#Location List#'!$C$3:$D$150,2,FALSE),"")</f>
        <v/>
      </c>
      <c r="AR276" s="125" t="str">
        <f>IFERROR(VLOOKUP(F276,'#Location List#'!$Q$3:$R$1154,2,FALSE),"")</f>
        <v/>
      </c>
      <c r="AS276" s="125" t="str">
        <f>IFERROR(VLOOKUP(V276,'#Input Lists#'!$B$3:$D$46,3,FALSE),"")</f>
        <v/>
      </c>
      <c r="AT276" s="125" t="str">
        <f>IFERROR(VLOOKUP(CONCATENATE(V276," ",W276),'#Input Lists#'!$K$3:$L$827,2,FALSE),"")</f>
        <v/>
      </c>
      <c r="AU276" s="125">
        <f>IFERROR(VLOOKUP(AA276,'#Input Lists#'!$BU$3:$BV$8,2,FALSE),"")</f>
        <v>1</v>
      </c>
      <c r="AV276" s="118" t="str">
        <f>IFERROR(VLOOKUP(AB276,'#Input Lists#'!$BO$3:$BP$9,2,FALSE),"")</f>
        <v/>
      </c>
      <c r="AW276" s="118">
        <f>IFERROR(VLOOKUP(AC276,'#Input Lists#'!$BL$3:$BM$7,2,FALSE),"")</f>
        <v>1</v>
      </c>
      <c r="AX276" s="52" t="e">
        <f>VLOOKUP(AQ276,'#Location List#'!$D$3:$K$150,4,FALSE)</f>
        <v>#N/A</v>
      </c>
      <c r="AY276" s="273" t="e">
        <f>VLOOKUP(AX276,'#Location List#'!$Z$3:$AA$13,2,FALSE)</f>
        <v>#N/A</v>
      </c>
      <c r="AZ276" s="126" t="e">
        <f>VLOOKUP($AT276,'#Input Lists#'!$L$3:$S$1033,6,FALSE)</f>
        <v>#N/A</v>
      </c>
      <c r="BA276" s="239" t="e">
        <f>VLOOKUP($AT276,'#Input Lists#'!$L$3:$S$833,7,FALSE)</f>
        <v>#N/A</v>
      </c>
      <c r="BB276" s="239" t="e">
        <f>VLOOKUP($AT276,'#Input Lists#'!$L$3:$S$833,8,FALSE)</f>
        <v>#N/A</v>
      </c>
      <c r="BC276" s="91" t="str">
        <f t="shared" ref="BC276:BC339" si="32">IFERROR(WEEKNUM(BA276,2),"")</f>
        <v/>
      </c>
      <c r="BD276" s="91" t="str">
        <f t="shared" ref="BD276:BD339" si="33">IFERROR(IF(WEEKNUM(BB276)&lt;WEEKNUM(BA276),WEEKNUM(BB276)+52,WEEKNUM(BB276)),"")</f>
        <v/>
      </c>
      <c r="BE276" s="15" t="str">
        <f t="shared" ref="BE276:BE339" si="34">IF(E276="","",IF(WEEKNUM(E276)&lt;9,WEEKNUM(E276)+52, WEEKNUM(E276)))</f>
        <v/>
      </c>
      <c r="BF276" s="92" t="str">
        <f t="shared" ref="BF276:BF339" si="35">IF(E276="", "No Sighting Date", IF(BC276&gt;=BD276," ",IF(BE276&gt;=BC276,IF(BE276&lt;=BD276,"IN RANGE",BE276-BD276),BE276-BC276)))</f>
        <v>No Sighting Date</v>
      </c>
    </row>
    <row r="277" spans="1:58" x14ac:dyDescent="0.25">
      <c r="A277" s="118">
        <v>272</v>
      </c>
      <c r="B277" s="119"/>
      <c r="C277" s="120"/>
      <c r="D277" s="121"/>
      <c r="E277" s="121"/>
      <c r="F277" s="236"/>
      <c r="G277" s="122" t="str">
        <f>IFERROR(VLOOKUP(F277,'#Location List#'!$U$3:$V$1154,2,FALSE),"")</f>
        <v/>
      </c>
      <c r="H277" s="120"/>
      <c r="I277" s="120"/>
      <c r="J277" s="120"/>
      <c r="K277" s="120"/>
      <c r="L277" s="120"/>
      <c r="M277" s="120"/>
      <c r="N277" s="120"/>
      <c r="O277" s="120"/>
      <c r="P277" s="120"/>
      <c r="Q277" s="120"/>
      <c r="R277" s="120"/>
      <c r="S277" s="120"/>
      <c r="T277" s="205">
        <f t="shared" si="30"/>
        <v>0</v>
      </c>
      <c r="U277" s="205">
        <f t="shared" si="31"/>
        <v>0</v>
      </c>
      <c r="V277" s="210"/>
      <c r="W277" s="210"/>
      <c r="X277" s="23" t="str">
        <f>IFERROR(VLOOKUP(AT277,'#Input Lists#'!$L$3:$AH$833,3,FALSE)," ")</f>
        <v xml:space="preserve"> </v>
      </c>
      <c r="Y277" s="23" t="str">
        <f>IFERROR(VLOOKUP(AT277,'#Input Lists#'!$L$3:$AH$833,5,FALSE)," ")</f>
        <v xml:space="preserve"> </v>
      </c>
      <c r="Z277" s="206" t="str">
        <f>IFERROR(VLOOKUP(AT277,'#Input Lists#'!$L$3:$AH$833,9,FALSE)," ")</f>
        <v xml:space="preserve"> </v>
      </c>
      <c r="AA277" s="119" t="s">
        <v>1527</v>
      </c>
      <c r="AB277" s="120"/>
      <c r="AC277" s="123"/>
      <c r="AD277" s="123"/>
      <c r="AE277" s="123"/>
      <c r="AF277" s="123"/>
      <c r="AG277" s="123"/>
      <c r="AH277" s="123"/>
      <c r="AI277" s="123"/>
      <c r="AJ277" s="123"/>
      <c r="AK277" s="123"/>
      <c r="AL277" s="123"/>
      <c r="AM277" s="123"/>
      <c r="AN277" s="123"/>
      <c r="AO277" s="123"/>
      <c r="AP277" s="120"/>
      <c r="AQ277" s="125" t="str">
        <f>IFERROR(VLOOKUP(G277,'#Location List#'!$C$3:$D$150,2,FALSE),"")</f>
        <v/>
      </c>
      <c r="AR277" s="125" t="str">
        <f>IFERROR(VLOOKUP(F277,'#Location List#'!$Q$3:$R$1154,2,FALSE),"")</f>
        <v/>
      </c>
      <c r="AS277" s="125" t="str">
        <f>IFERROR(VLOOKUP(V277,'#Input Lists#'!$B$3:$D$46,3,FALSE),"")</f>
        <v/>
      </c>
      <c r="AT277" s="125" t="str">
        <f>IFERROR(VLOOKUP(CONCATENATE(V277," ",W277),'#Input Lists#'!$K$3:$L$827,2,FALSE),"")</f>
        <v/>
      </c>
      <c r="AU277" s="125">
        <f>IFERROR(VLOOKUP(AA277,'#Input Lists#'!$BU$3:$BV$8,2,FALSE),"")</f>
        <v>1</v>
      </c>
      <c r="AV277" s="118" t="str">
        <f>IFERROR(VLOOKUP(AB277,'#Input Lists#'!$BO$3:$BP$9,2,FALSE),"")</f>
        <v/>
      </c>
      <c r="AW277" s="118">
        <f>IFERROR(VLOOKUP(AC277,'#Input Lists#'!$BL$3:$BM$7,2,FALSE),"")</f>
        <v>1</v>
      </c>
      <c r="AX277" s="52" t="e">
        <f>VLOOKUP(AQ277,'#Location List#'!$D$3:$K$150,4,FALSE)</f>
        <v>#N/A</v>
      </c>
      <c r="AY277" s="273" t="e">
        <f>VLOOKUP(AX277,'#Location List#'!$Z$3:$AA$13,2,FALSE)</f>
        <v>#N/A</v>
      </c>
      <c r="AZ277" s="126" t="e">
        <f>VLOOKUP($AT277,'#Input Lists#'!$L$3:$S$1033,6,FALSE)</f>
        <v>#N/A</v>
      </c>
      <c r="BA277" s="239" t="e">
        <f>VLOOKUP($AT277,'#Input Lists#'!$L$3:$S$833,7,FALSE)</f>
        <v>#N/A</v>
      </c>
      <c r="BB277" s="239" t="e">
        <f>VLOOKUP($AT277,'#Input Lists#'!$L$3:$S$833,8,FALSE)</f>
        <v>#N/A</v>
      </c>
      <c r="BC277" s="91" t="str">
        <f t="shared" si="32"/>
        <v/>
      </c>
      <c r="BD277" s="91" t="str">
        <f t="shared" si="33"/>
        <v/>
      </c>
      <c r="BE277" s="15" t="str">
        <f t="shared" si="34"/>
        <v/>
      </c>
      <c r="BF277" s="92" t="str">
        <f t="shared" si="35"/>
        <v>No Sighting Date</v>
      </c>
    </row>
    <row r="278" spans="1:58" x14ac:dyDescent="0.25">
      <c r="A278" s="118">
        <v>273</v>
      </c>
      <c r="B278" s="119"/>
      <c r="C278" s="120"/>
      <c r="D278" s="121"/>
      <c r="E278" s="121"/>
      <c r="F278" s="236"/>
      <c r="G278" s="122" t="str">
        <f>IFERROR(VLOOKUP(F278,'#Location List#'!$U$3:$V$1154,2,FALSE),"")</f>
        <v/>
      </c>
      <c r="H278" s="120"/>
      <c r="I278" s="120"/>
      <c r="J278" s="120"/>
      <c r="K278" s="120"/>
      <c r="L278" s="120"/>
      <c r="M278" s="120"/>
      <c r="N278" s="120"/>
      <c r="O278" s="120"/>
      <c r="P278" s="120"/>
      <c r="Q278" s="120"/>
      <c r="R278" s="120"/>
      <c r="S278" s="120"/>
      <c r="T278" s="205">
        <f t="shared" si="30"/>
        <v>0</v>
      </c>
      <c r="U278" s="205">
        <f t="shared" si="31"/>
        <v>0</v>
      </c>
      <c r="V278" s="210"/>
      <c r="W278" s="210"/>
      <c r="X278" s="23" t="str">
        <f>IFERROR(VLOOKUP(AT278,'#Input Lists#'!$L$3:$AH$833,3,FALSE)," ")</f>
        <v xml:space="preserve"> </v>
      </c>
      <c r="Y278" s="23" t="str">
        <f>IFERROR(VLOOKUP(AT278,'#Input Lists#'!$L$3:$AH$833,5,FALSE)," ")</f>
        <v xml:space="preserve"> </v>
      </c>
      <c r="Z278" s="206" t="str">
        <f>IFERROR(VLOOKUP(AT278,'#Input Lists#'!$L$3:$AH$833,9,FALSE)," ")</f>
        <v xml:space="preserve"> </v>
      </c>
      <c r="AA278" s="119" t="s">
        <v>1527</v>
      </c>
      <c r="AB278" s="120"/>
      <c r="AC278" s="123"/>
      <c r="AD278" s="123"/>
      <c r="AE278" s="123"/>
      <c r="AF278" s="123"/>
      <c r="AG278" s="123"/>
      <c r="AH278" s="123"/>
      <c r="AI278" s="123"/>
      <c r="AJ278" s="123"/>
      <c r="AK278" s="123"/>
      <c r="AL278" s="123"/>
      <c r="AM278" s="123"/>
      <c r="AN278" s="123"/>
      <c r="AO278" s="123"/>
      <c r="AP278" s="120"/>
      <c r="AQ278" s="125" t="str">
        <f>IFERROR(VLOOKUP(G278,'#Location List#'!$C$3:$D$150,2,FALSE),"")</f>
        <v/>
      </c>
      <c r="AR278" s="125" t="str">
        <f>IFERROR(VLOOKUP(F278,'#Location List#'!$Q$3:$R$1154,2,FALSE),"")</f>
        <v/>
      </c>
      <c r="AS278" s="125" t="str">
        <f>IFERROR(VLOOKUP(V278,'#Input Lists#'!$B$3:$D$46,3,FALSE),"")</f>
        <v/>
      </c>
      <c r="AT278" s="125" t="str">
        <f>IFERROR(VLOOKUP(CONCATENATE(V278," ",W278),'#Input Lists#'!$K$3:$L$827,2,FALSE),"")</f>
        <v/>
      </c>
      <c r="AU278" s="125">
        <f>IFERROR(VLOOKUP(AA278,'#Input Lists#'!$BU$3:$BV$8,2,FALSE),"")</f>
        <v>1</v>
      </c>
      <c r="AV278" s="118" t="str">
        <f>IFERROR(VLOOKUP(AB278,'#Input Lists#'!$BO$3:$BP$9,2,FALSE),"")</f>
        <v/>
      </c>
      <c r="AW278" s="118">
        <f>IFERROR(VLOOKUP(AC278,'#Input Lists#'!$BL$3:$BM$7,2,FALSE),"")</f>
        <v>1</v>
      </c>
      <c r="AX278" s="52" t="e">
        <f>VLOOKUP(AQ278,'#Location List#'!$D$3:$K$150,4,FALSE)</f>
        <v>#N/A</v>
      </c>
      <c r="AY278" s="273" t="e">
        <f>VLOOKUP(AX278,'#Location List#'!$Z$3:$AA$13,2,FALSE)</f>
        <v>#N/A</v>
      </c>
      <c r="AZ278" s="126" t="e">
        <f>VLOOKUP($AT278,'#Input Lists#'!$L$3:$S$1033,6,FALSE)</f>
        <v>#N/A</v>
      </c>
      <c r="BA278" s="239" t="e">
        <f>VLOOKUP($AT278,'#Input Lists#'!$L$3:$S$833,7,FALSE)</f>
        <v>#N/A</v>
      </c>
      <c r="BB278" s="239" t="e">
        <f>VLOOKUP($AT278,'#Input Lists#'!$L$3:$S$833,8,FALSE)</f>
        <v>#N/A</v>
      </c>
      <c r="BC278" s="91" t="str">
        <f t="shared" si="32"/>
        <v/>
      </c>
      <c r="BD278" s="91" t="str">
        <f t="shared" si="33"/>
        <v/>
      </c>
      <c r="BE278" s="15" t="str">
        <f t="shared" si="34"/>
        <v/>
      </c>
      <c r="BF278" s="92" t="str">
        <f t="shared" si="35"/>
        <v>No Sighting Date</v>
      </c>
    </row>
    <row r="279" spans="1:58" x14ac:dyDescent="0.25">
      <c r="A279" s="118">
        <v>274</v>
      </c>
      <c r="B279" s="119"/>
      <c r="C279" s="120"/>
      <c r="D279" s="121"/>
      <c r="E279" s="121"/>
      <c r="F279" s="236"/>
      <c r="G279" s="122" t="str">
        <f>IFERROR(VLOOKUP(F279,'#Location List#'!$U$3:$V$1154,2,FALSE),"")</f>
        <v/>
      </c>
      <c r="H279" s="120"/>
      <c r="I279" s="120"/>
      <c r="J279" s="120"/>
      <c r="K279" s="120"/>
      <c r="L279" s="120"/>
      <c r="M279" s="120"/>
      <c r="N279" s="120"/>
      <c r="O279" s="120"/>
      <c r="P279" s="120"/>
      <c r="Q279" s="120"/>
      <c r="R279" s="120"/>
      <c r="S279" s="120"/>
      <c r="T279" s="205">
        <f t="shared" si="30"/>
        <v>0</v>
      </c>
      <c r="U279" s="205">
        <f t="shared" si="31"/>
        <v>0</v>
      </c>
      <c r="V279" s="210"/>
      <c r="W279" s="210"/>
      <c r="X279" s="23" t="str">
        <f>IFERROR(VLOOKUP(AT279,'#Input Lists#'!$L$3:$AH$833,3,FALSE)," ")</f>
        <v xml:space="preserve"> </v>
      </c>
      <c r="Y279" s="23" t="str">
        <f>IFERROR(VLOOKUP(AT279,'#Input Lists#'!$L$3:$AH$833,5,FALSE)," ")</f>
        <v xml:space="preserve"> </v>
      </c>
      <c r="Z279" s="206" t="str">
        <f>IFERROR(VLOOKUP(AT279,'#Input Lists#'!$L$3:$AH$833,9,FALSE)," ")</f>
        <v xml:space="preserve"> </v>
      </c>
      <c r="AA279" s="119" t="s">
        <v>1527</v>
      </c>
      <c r="AB279" s="120"/>
      <c r="AC279" s="123"/>
      <c r="AD279" s="123"/>
      <c r="AE279" s="123"/>
      <c r="AF279" s="123"/>
      <c r="AG279" s="123"/>
      <c r="AH279" s="123"/>
      <c r="AI279" s="123"/>
      <c r="AJ279" s="123"/>
      <c r="AK279" s="123"/>
      <c r="AL279" s="123"/>
      <c r="AM279" s="123"/>
      <c r="AN279" s="123"/>
      <c r="AO279" s="123"/>
      <c r="AP279" s="120"/>
      <c r="AQ279" s="125" t="str">
        <f>IFERROR(VLOOKUP(G279,'#Location List#'!$C$3:$D$150,2,FALSE),"")</f>
        <v/>
      </c>
      <c r="AR279" s="125" t="str">
        <f>IFERROR(VLOOKUP(F279,'#Location List#'!$Q$3:$R$1154,2,FALSE),"")</f>
        <v/>
      </c>
      <c r="AS279" s="125" t="str">
        <f>IFERROR(VLOOKUP(V279,'#Input Lists#'!$B$3:$D$46,3,FALSE),"")</f>
        <v/>
      </c>
      <c r="AT279" s="125" t="str">
        <f>IFERROR(VLOOKUP(CONCATENATE(V279," ",W279),'#Input Lists#'!$K$3:$L$827,2,FALSE),"")</f>
        <v/>
      </c>
      <c r="AU279" s="125">
        <f>IFERROR(VLOOKUP(AA279,'#Input Lists#'!$BU$3:$BV$8,2,FALSE),"")</f>
        <v>1</v>
      </c>
      <c r="AV279" s="118" t="str">
        <f>IFERROR(VLOOKUP(AB279,'#Input Lists#'!$BO$3:$BP$9,2,FALSE),"")</f>
        <v/>
      </c>
      <c r="AW279" s="118">
        <f>IFERROR(VLOOKUP(AC279,'#Input Lists#'!$BL$3:$BM$7,2,FALSE),"")</f>
        <v>1</v>
      </c>
      <c r="AX279" s="52" t="e">
        <f>VLOOKUP(AQ279,'#Location List#'!$D$3:$K$150,4,FALSE)</f>
        <v>#N/A</v>
      </c>
      <c r="AY279" s="273" t="e">
        <f>VLOOKUP(AX279,'#Location List#'!$Z$3:$AA$13,2,FALSE)</f>
        <v>#N/A</v>
      </c>
      <c r="AZ279" s="126" t="e">
        <f>VLOOKUP($AT279,'#Input Lists#'!$L$3:$S$1033,6,FALSE)</f>
        <v>#N/A</v>
      </c>
      <c r="BA279" s="239" t="e">
        <f>VLOOKUP($AT279,'#Input Lists#'!$L$3:$S$833,7,FALSE)</f>
        <v>#N/A</v>
      </c>
      <c r="BB279" s="239" t="e">
        <f>VLOOKUP($AT279,'#Input Lists#'!$L$3:$S$833,8,FALSE)</f>
        <v>#N/A</v>
      </c>
      <c r="BC279" s="91" t="str">
        <f t="shared" si="32"/>
        <v/>
      </c>
      <c r="BD279" s="91" t="str">
        <f t="shared" si="33"/>
        <v/>
      </c>
      <c r="BE279" s="15" t="str">
        <f t="shared" si="34"/>
        <v/>
      </c>
      <c r="BF279" s="92" t="str">
        <f t="shared" si="35"/>
        <v>No Sighting Date</v>
      </c>
    </row>
    <row r="280" spans="1:58" x14ac:dyDescent="0.25">
      <c r="A280" s="118">
        <v>275</v>
      </c>
      <c r="B280" s="119"/>
      <c r="C280" s="120"/>
      <c r="D280" s="121"/>
      <c r="E280" s="121"/>
      <c r="F280" s="236"/>
      <c r="G280" s="122" t="str">
        <f>IFERROR(VLOOKUP(F280,'#Location List#'!$U$3:$V$1154,2,FALSE),"")</f>
        <v/>
      </c>
      <c r="H280" s="120"/>
      <c r="I280" s="120"/>
      <c r="J280" s="120"/>
      <c r="K280" s="120"/>
      <c r="L280" s="120"/>
      <c r="M280" s="120"/>
      <c r="N280" s="120"/>
      <c r="O280" s="120"/>
      <c r="P280" s="120"/>
      <c r="Q280" s="120"/>
      <c r="R280" s="120"/>
      <c r="S280" s="120"/>
      <c r="T280" s="205">
        <f t="shared" si="30"/>
        <v>0</v>
      </c>
      <c r="U280" s="205">
        <f t="shared" si="31"/>
        <v>0</v>
      </c>
      <c r="V280" s="210"/>
      <c r="W280" s="210"/>
      <c r="X280" s="23" t="str">
        <f>IFERROR(VLOOKUP(AT280,'#Input Lists#'!$L$3:$AH$833,3,FALSE)," ")</f>
        <v xml:space="preserve"> </v>
      </c>
      <c r="Y280" s="23" t="str">
        <f>IFERROR(VLOOKUP(AT280,'#Input Lists#'!$L$3:$AH$833,5,FALSE)," ")</f>
        <v xml:space="preserve"> </v>
      </c>
      <c r="Z280" s="206" t="str">
        <f>IFERROR(VLOOKUP(AT280,'#Input Lists#'!$L$3:$AH$833,9,FALSE)," ")</f>
        <v xml:space="preserve"> </v>
      </c>
      <c r="AA280" s="119" t="s">
        <v>1527</v>
      </c>
      <c r="AB280" s="120"/>
      <c r="AC280" s="123"/>
      <c r="AD280" s="123"/>
      <c r="AE280" s="123"/>
      <c r="AF280" s="123"/>
      <c r="AG280" s="123"/>
      <c r="AH280" s="123"/>
      <c r="AI280" s="123"/>
      <c r="AJ280" s="123"/>
      <c r="AK280" s="123"/>
      <c r="AL280" s="123"/>
      <c r="AM280" s="123"/>
      <c r="AN280" s="123"/>
      <c r="AO280" s="123"/>
      <c r="AP280" s="120"/>
      <c r="AQ280" s="125" t="str">
        <f>IFERROR(VLOOKUP(G280,'#Location List#'!$C$3:$D$150,2,FALSE),"")</f>
        <v/>
      </c>
      <c r="AR280" s="125" t="str">
        <f>IFERROR(VLOOKUP(F280,'#Location List#'!$Q$3:$R$1154,2,FALSE),"")</f>
        <v/>
      </c>
      <c r="AS280" s="125" t="str">
        <f>IFERROR(VLOOKUP(V280,'#Input Lists#'!$B$3:$D$46,3,FALSE),"")</f>
        <v/>
      </c>
      <c r="AT280" s="125" t="str">
        <f>IFERROR(VLOOKUP(CONCATENATE(V280," ",W280),'#Input Lists#'!$K$3:$L$827,2,FALSE),"")</f>
        <v/>
      </c>
      <c r="AU280" s="125">
        <f>IFERROR(VLOOKUP(AA280,'#Input Lists#'!$BU$3:$BV$8,2,FALSE),"")</f>
        <v>1</v>
      </c>
      <c r="AV280" s="118" t="str">
        <f>IFERROR(VLOOKUP(AB280,'#Input Lists#'!$BO$3:$BP$9,2,FALSE),"")</f>
        <v/>
      </c>
      <c r="AW280" s="118">
        <f>IFERROR(VLOOKUP(AC280,'#Input Lists#'!$BL$3:$BM$7,2,FALSE),"")</f>
        <v>1</v>
      </c>
      <c r="AX280" s="52" t="e">
        <f>VLOOKUP(AQ280,'#Location List#'!$D$3:$K$150,4,FALSE)</f>
        <v>#N/A</v>
      </c>
      <c r="AY280" s="273" t="e">
        <f>VLOOKUP(AX280,'#Location List#'!$Z$3:$AA$13,2,FALSE)</f>
        <v>#N/A</v>
      </c>
      <c r="AZ280" s="126" t="e">
        <f>VLOOKUP($AT280,'#Input Lists#'!$L$3:$S$1033,6,FALSE)</f>
        <v>#N/A</v>
      </c>
      <c r="BA280" s="239" t="e">
        <f>VLOOKUP($AT280,'#Input Lists#'!$L$3:$S$833,7,FALSE)</f>
        <v>#N/A</v>
      </c>
      <c r="BB280" s="239" t="e">
        <f>VLOOKUP($AT280,'#Input Lists#'!$L$3:$S$833,8,FALSE)</f>
        <v>#N/A</v>
      </c>
      <c r="BC280" s="91" t="str">
        <f t="shared" si="32"/>
        <v/>
      </c>
      <c r="BD280" s="91" t="str">
        <f t="shared" si="33"/>
        <v/>
      </c>
      <c r="BE280" s="15" t="str">
        <f t="shared" si="34"/>
        <v/>
      </c>
      <c r="BF280" s="92" t="str">
        <f t="shared" si="35"/>
        <v>No Sighting Date</v>
      </c>
    </row>
    <row r="281" spans="1:58" x14ac:dyDescent="0.25">
      <c r="A281" s="118">
        <v>276</v>
      </c>
      <c r="B281" s="119"/>
      <c r="C281" s="120"/>
      <c r="D281" s="121"/>
      <c r="E281" s="121"/>
      <c r="F281" s="236"/>
      <c r="G281" s="122" t="str">
        <f>IFERROR(VLOOKUP(F281,'#Location List#'!$U$3:$V$1154,2,FALSE),"")</f>
        <v/>
      </c>
      <c r="H281" s="120"/>
      <c r="I281" s="120"/>
      <c r="J281" s="120"/>
      <c r="K281" s="120"/>
      <c r="L281" s="120"/>
      <c r="M281" s="120"/>
      <c r="N281" s="120"/>
      <c r="O281" s="120"/>
      <c r="P281" s="120"/>
      <c r="Q281" s="120"/>
      <c r="R281" s="120"/>
      <c r="S281" s="120"/>
      <c r="T281" s="205">
        <f t="shared" si="30"/>
        <v>0</v>
      </c>
      <c r="U281" s="205">
        <f t="shared" si="31"/>
        <v>0</v>
      </c>
      <c r="V281" s="210"/>
      <c r="W281" s="210"/>
      <c r="X281" s="23" t="str">
        <f>IFERROR(VLOOKUP(AT281,'#Input Lists#'!$L$3:$AH$833,3,FALSE)," ")</f>
        <v xml:space="preserve"> </v>
      </c>
      <c r="Y281" s="23" t="str">
        <f>IFERROR(VLOOKUP(AT281,'#Input Lists#'!$L$3:$AH$833,5,FALSE)," ")</f>
        <v xml:space="preserve"> </v>
      </c>
      <c r="Z281" s="206" t="str">
        <f>IFERROR(VLOOKUP(AT281,'#Input Lists#'!$L$3:$AH$833,9,FALSE)," ")</f>
        <v xml:space="preserve"> </v>
      </c>
      <c r="AA281" s="119" t="s">
        <v>1527</v>
      </c>
      <c r="AB281" s="120"/>
      <c r="AC281" s="123"/>
      <c r="AD281" s="123"/>
      <c r="AE281" s="123"/>
      <c r="AF281" s="123"/>
      <c r="AG281" s="123"/>
      <c r="AH281" s="123"/>
      <c r="AI281" s="123"/>
      <c r="AJ281" s="123"/>
      <c r="AK281" s="123"/>
      <c r="AL281" s="123"/>
      <c r="AM281" s="123"/>
      <c r="AN281" s="123"/>
      <c r="AO281" s="123"/>
      <c r="AP281" s="120"/>
      <c r="AQ281" s="125" t="str">
        <f>IFERROR(VLOOKUP(G281,'#Location List#'!$C$3:$D$150,2,FALSE),"")</f>
        <v/>
      </c>
      <c r="AR281" s="125" t="str">
        <f>IFERROR(VLOOKUP(F281,'#Location List#'!$Q$3:$R$1154,2,FALSE),"")</f>
        <v/>
      </c>
      <c r="AS281" s="125" t="str">
        <f>IFERROR(VLOOKUP(V281,'#Input Lists#'!$B$3:$D$46,3,FALSE),"")</f>
        <v/>
      </c>
      <c r="AT281" s="125" t="str">
        <f>IFERROR(VLOOKUP(CONCATENATE(V281," ",W281),'#Input Lists#'!$K$3:$L$827,2,FALSE),"")</f>
        <v/>
      </c>
      <c r="AU281" s="125">
        <f>IFERROR(VLOOKUP(AA281,'#Input Lists#'!$BU$3:$BV$8,2,FALSE),"")</f>
        <v>1</v>
      </c>
      <c r="AV281" s="118" t="str">
        <f>IFERROR(VLOOKUP(AB281,'#Input Lists#'!$BO$3:$BP$9,2,FALSE),"")</f>
        <v/>
      </c>
      <c r="AW281" s="118">
        <f>IFERROR(VLOOKUP(AC281,'#Input Lists#'!$BL$3:$BM$7,2,FALSE),"")</f>
        <v>1</v>
      </c>
      <c r="AX281" s="52" t="e">
        <f>VLOOKUP(AQ281,'#Location List#'!$D$3:$K$150,4,FALSE)</f>
        <v>#N/A</v>
      </c>
      <c r="AY281" s="273" t="e">
        <f>VLOOKUP(AX281,'#Location List#'!$Z$3:$AA$13,2,FALSE)</f>
        <v>#N/A</v>
      </c>
      <c r="AZ281" s="126" t="e">
        <f>VLOOKUP($AT281,'#Input Lists#'!$L$3:$S$1033,6,FALSE)</f>
        <v>#N/A</v>
      </c>
      <c r="BA281" s="239" t="e">
        <f>VLOOKUP($AT281,'#Input Lists#'!$L$3:$S$833,7,FALSE)</f>
        <v>#N/A</v>
      </c>
      <c r="BB281" s="239" t="e">
        <f>VLOOKUP($AT281,'#Input Lists#'!$L$3:$S$833,8,FALSE)</f>
        <v>#N/A</v>
      </c>
      <c r="BC281" s="91" t="str">
        <f t="shared" si="32"/>
        <v/>
      </c>
      <c r="BD281" s="91" t="str">
        <f t="shared" si="33"/>
        <v/>
      </c>
      <c r="BE281" s="15" t="str">
        <f t="shared" si="34"/>
        <v/>
      </c>
      <c r="BF281" s="92" t="str">
        <f t="shared" si="35"/>
        <v>No Sighting Date</v>
      </c>
    </row>
    <row r="282" spans="1:58" x14ac:dyDescent="0.25">
      <c r="A282" s="118">
        <v>277</v>
      </c>
      <c r="B282" s="119"/>
      <c r="C282" s="120"/>
      <c r="D282" s="121"/>
      <c r="E282" s="121"/>
      <c r="F282" s="236"/>
      <c r="G282" s="122" t="str">
        <f>IFERROR(VLOOKUP(F282,'#Location List#'!$U$3:$V$1154,2,FALSE),"")</f>
        <v/>
      </c>
      <c r="H282" s="120"/>
      <c r="I282" s="120"/>
      <c r="J282" s="120"/>
      <c r="K282" s="120"/>
      <c r="L282" s="120"/>
      <c r="M282" s="120"/>
      <c r="N282" s="120"/>
      <c r="O282" s="120"/>
      <c r="P282" s="120"/>
      <c r="Q282" s="120"/>
      <c r="R282" s="120"/>
      <c r="S282" s="120"/>
      <c r="T282" s="205">
        <f t="shared" si="30"/>
        <v>0</v>
      </c>
      <c r="U282" s="205">
        <f t="shared" si="31"/>
        <v>0</v>
      </c>
      <c r="V282" s="210"/>
      <c r="W282" s="210"/>
      <c r="X282" s="23" t="str">
        <f>IFERROR(VLOOKUP(AT282,'#Input Lists#'!$L$3:$AH$833,3,FALSE)," ")</f>
        <v xml:space="preserve"> </v>
      </c>
      <c r="Y282" s="23" t="str">
        <f>IFERROR(VLOOKUP(AT282,'#Input Lists#'!$L$3:$AH$833,5,FALSE)," ")</f>
        <v xml:space="preserve"> </v>
      </c>
      <c r="Z282" s="206" t="str">
        <f>IFERROR(VLOOKUP(AT282,'#Input Lists#'!$L$3:$AH$833,9,FALSE)," ")</f>
        <v xml:space="preserve"> </v>
      </c>
      <c r="AA282" s="119" t="s">
        <v>1527</v>
      </c>
      <c r="AB282" s="120"/>
      <c r="AC282" s="123"/>
      <c r="AD282" s="123"/>
      <c r="AE282" s="123"/>
      <c r="AF282" s="123"/>
      <c r="AG282" s="123"/>
      <c r="AH282" s="123"/>
      <c r="AI282" s="123"/>
      <c r="AJ282" s="123"/>
      <c r="AK282" s="123"/>
      <c r="AL282" s="123"/>
      <c r="AM282" s="123"/>
      <c r="AN282" s="123"/>
      <c r="AO282" s="123"/>
      <c r="AP282" s="120"/>
      <c r="AQ282" s="125" t="str">
        <f>IFERROR(VLOOKUP(G282,'#Location List#'!$C$3:$D$150,2,FALSE),"")</f>
        <v/>
      </c>
      <c r="AR282" s="125" t="str">
        <f>IFERROR(VLOOKUP(F282,'#Location List#'!$Q$3:$R$1154,2,FALSE),"")</f>
        <v/>
      </c>
      <c r="AS282" s="125" t="str">
        <f>IFERROR(VLOOKUP(V282,'#Input Lists#'!$B$3:$D$46,3,FALSE),"")</f>
        <v/>
      </c>
      <c r="AT282" s="125" t="str">
        <f>IFERROR(VLOOKUP(CONCATENATE(V282," ",W282),'#Input Lists#'!$K$3:$L$827,2,FALSE),"")</f>
        <v/>
      </c>
      <c r="AU282" s="125">
        <f>IFERROR(VLOOKUP(AA282,'#Input Lists#'!$BU$3:$BV$8,2,FALSE),"")</f>
        <v>1</v>
      </c>
      <c r="AV282" s="118" t="str">
        <f>IFERROR(VLOOKUP(AB282,'#Input Lists#'!$BO$3:$BP$9,2,FALSE),"")</f>
        <v/>
      </c>
      <c r="AW282" s="118">
        <f>IFERROR(VLOOKUP(AC282,'#Input Lists#'!$BL$3:$BM$7,2,FALSE),"")</f>
        <v>1</v>
      </c>
      <c r="AX282" s="52" t="e">
        <f>VLOOKUP(AQ282,'#Location List#'!$D$3:$K$150,4,FALSE)</f>
        <v>#N/A</v>
      </c>
      <c r="AY282" s="273" t="e">
        <f>VLOOKUP(AX282,'#Location List#'!$Z$3:$AA$13,2,FALSE)</f>
        <v>#N/A</v>
      </c>
      <c r="AZ282" s="126" t="e">
        <f>VLOOKUP($AT282,'#Input Lists#'!$L$3:$S$1033,6,FALSE)</f>
        <v>#N/A</v>
      </c>
      <c r="BA282" s="239" t="e">
        <f>VLOOKUP($AT282,'#Input Lists#'!$L$3:$S$833,7,FALSE)</f>
        <v>#N/A</v>
      </c>
      <c r="BB282" s="239" t="e">
        <f>VLOOKUP($AT282,'#Input Lists#'!$L$3:$S$833,8,FALSE)</f>
        <v>#N/A</v>
      </c>
      <c r="BC282" s="91" t="str">
        <f t="shared" si="32"/>
        <v/>
      </c>
      <c r="BD282" s="91" t="str">
        <f t="shared" si="33"/>
        <v/>
      </c>
      <c r="BE282" s="15" t="str">
        <f t="shared" si="34"/>
        <v/>
      </c>
      <c r="BF282" s="92" t="str">
        <f t="shared" si="35"/>
        <v>No Sighting Date</v>
      </c>
    </row>
    <row r="283" spans="1:58" x14ac:dyDescent="0.25">
      <c r="A283" s="118">
        <v>278</v>
      </c>
      <c r="B283" s="119"/>
      <c r="C283" s="120"/>
      <c r="D283" s="121"/>
      <c r="E283" s="121"/>
      <c r="F283" s="236"/>
      <c r="G283" s="122" t="str">
        <f>IFERROR(VLOOKUP(F283,'#Location List#'!$U$3:$V$1154,2,FALSE),"")</f>
        <v/>
      </c>
      <c r="H283" s="120"/>
      <c r="I283" s="120"/>
      <c r="J283" s="120"/>
      <c r="K283" s="120"/>
      <c r="L283" s="120"/>
      <c r="M283" s="120"/>
      <c r="N283" s="120"/>
      <c r="O283" s="120"/>
      <c r="P283" s="120"/>
      <c r="Q283" s="120"/>
      <c r="R283" s="120"/>
      <c r="S283" s="120"/>
      <c r="T283" s="205">
        <f t="shared" si="30"/>
        <v>0</v>
      </c>
      <c r="U283" s="205">
        <f t="shared" si="31"/>
        <v>0</v>
      </c>
      <c r="V283" s="210"/>
      <c r="W283" s="210"/>
      <c r="X283" s="23" t="str">
        <f>IFERROR(VLOOKUP(AT283,'#Input Lists#'!$L$3:$AH$833,3,FALSE)," ")</f>
        <v xml:space="preserve"> </v>
      </c>
      <c r="Y283" s="23" t="str">
        <f>IFERROR(VLOOKUP(AT283,'#Input Lists#'!$L$3:$AH$833,5,FALSE)," ")</f>
        <v xml:space="preserve"> </v>
      </c>
      <c r="Z283" s="206" t="str">
        <f>IFERROR(VLOOKUP(AT283,'#Input Lists#'!$L$3:$AH$833,9,FALSE)," ")</f>
        <v xml:space="preserve"> </v>
      </c>
      <c r="AA283" s="119" t="s">
        <v>1527</v>
      </c>
      <c r="AB283" s="120"/>
      <c r="AC283" s="123"/>
      <c r="AD283" s="123"/>
      <c r="AE283" s="123"/>
      <c r="AF283" s="123"/>
      <c r="AG283" s="123"/>
      <c r="AH283" s="123"/>
      <c r="AI283" s="123"/>
      <c r="AJ283" s="123"/>
      <c r="AK283" s="123"/>
      <c r="AL283" s="123"/>
      <c r="AM283" s="123"/>
      <c r="AN283" s="123"/>
      <c r="AO283" s="123"/>
      <c r="AP283" s="120"/>
      <c r="AQ283" s="125" t="str">
        <f>IFERROR(VLOOKUP(G283,'#Location List#'!$C$3:$D$150,2,FALSE),"")</f>
        <v/>
      </c>
      <c r="AR283" s="125" t="str">
        <f>IFERROR(VLOOKUP(F283,'#Location List#'!$Q$3:$R$1154,2,FALSE),"")</f>
        <v/>
      </c>
      <c r="AS283" s="125" t="str">
        <f>IFERROR(VLOOKUP(V283,'#Input Lists#'!$B$3:$D$46,3,FALSE),"")</f>
        <v/>
      </c>
      <c r="AT283" s="125" t="str">
        <f>IFERROR(VLOOKUP(CONCATENATE(V283," ",W283),'#Input Lists#'!$K$3:$L$827,2,FALSE),"")</f>
        <v/>
      </c>
      <c r="AU283" s="125">
        <f>IFERROR(VLOOKUP(AA283,'#Input Lists#'!$BU$3:$BV$8,2,FALSE),"")</f>
        <v>1</v>
      </c>
      <c r="AV283" s="118" t="str">
        <f>IFERROR(VLOOKUP(AB283,'#Input Lists#'!$BO$3:$BP$9,2,FALSE),"")</f>
        <v/>
      </c>
      <c r="AW283" s="118">
        <f>IFERROR(VLOOKUP(AC283,'#Input Lists#'!$BL$3:$BM$7,2,FALSE),"")</f>
        <v>1</v>
      </c>
      <c r="AX283" s="52" t="e">
        <f>VLOOKUP(AQ283,'#Location List#'!$D$3:$K$150,4,FALSE)</f>
        <v>#N/A</v>
      </c>
      <c r="AY283" s="273" t="e">
        <f>VLOOKUP(AX283,'#Location List#'!$Z$3:$AA$13,2,FALSE)</f>
        <v>#N/A</v>
      </c>
      <c r="AZ283" s="126" t="e">
        <f>VLOOKUP($AT283,'#Input Lists#'!$L$3:$S$1033,6,FALSE)</f>
        <v>#N/A</v>
      </c>
      <c r="BA283" s="239" t="e">
        <f>VLOOKUP($AT283,'#Input Lists#'!$L$3:$S$833,7,FALSE)</f>
        <v>#N/A</v>
      </c>
      <c r="BB283" s="239" t="e">
        <f>VLOOKUP($AT283,'#Input Lists#'!$L$3:$S$833,8,FALSE)</f>
        <v>#N/A</v>
      </c>
      <c r="BC283" s="91" t="str">
        <f t="shared" si="32"/>
        <v/>
      </c>
      <c r="BD283" s="91" t="str">
        <f t="shared" si="33"/>
        <v/>
      </c>
      <c r="BE283" s="15" t="str">
        <f t="shared" si="34"/>
        <v/>
      </c>
      <c r="BF283" s="92" t="str">
        <f t="shared" si="35"/>
        <v>No Sighting Date</v>
      </c>
    </row>
    <row r="284" spans="1:58" x14ac:dyDescent="0.25">
      <c r="A284" s="118">
        <v>279</v>
      </c>
      <c r="B284" s="119"/>
      <c r="C284" s="120"/>
      <c r="D284" s="121"/>
      <c r="E284" s="121"/>
      <c r="F284" s="236"/>
      <c r="G284" s="122" t="str">
        <f>IFERROR(VLOOKUP(F284,'#Location List#'!$U$3:$V$1154,2,FALSE),"")</f>
        <v/>
      </c>
      <c r="H284" s="120"/>
      <c r="I284" s="120"/>
      <c r="J284" s="120"/>
      <c r="K284" s="120"/>
      <c r="L284" s="120"/>
      <c r="M284" s="120"/>
      <c r="N284" s="120"/>
      <c r="O284" s="120"/>
      <c r="P284" s="120"/>
      <c r="Q284" s="120"/>
      <c r="R284" s="120"/>
      <c r="S284" s="120"/>
      <c r="T284" s="205">
        <f t="shared" si="30"/>
        <v>0</v>
      </c>
      <c r="U284" s="205">
        <f t="shared" si="31"/>
        <v>0</v>
      </c>
      <c r="V284" s="210"/>
      <c r="W284" s="210"/>
      <c r="X284" s="23" t="str">
        <f>IFERROR(VLOOKUP(AT284,'#Input Lists#'!$L$3:$AH$833,3,FALSE)," ")</f>
        <v xml:space="preserve"> </v>
      </c>
      <c r="Y284" s="23" t="str">
        <f>IFERROR(VLOOKUP(AT284,'#Input Lists#'!$L$3:$AH$833,5,FALSE)," ")</f>
        <v xml:space="preserve"> </v>
      </c>
      <c r="Z284" s="206" t="str">
        <f>IFERROR(VLOOKUP(AT284,'#Input Lists#'!$L$3:$AH$833,9,FALSE)," ")</f>
        <v xml:space="preserve"> </v>
      </c>
      <c r="AA284" s="119" t="s">
        <v>1527</v>
      </c>
      <c r="AB284" s="120"/>
      <c r="AC284" s="123"/>
      <c r="AD284" s="123"/>
      <c r="AE284" s="123"/>
      <c r="AF284" s="123"/>
      <c r="AG284" s="123"/>
      <c r="AH284" s="123"/>
      <c r="AI284" s="123"/>
      <c r="AJ284" s="123"/>
      <c r="AK284" s="123"/>
      <c r="AL284" s="123"/>
      <c r="AM284" s="123"/>
      <c r="AN284" s="123"/>
      <c r="AO284" s="123"/>
      <c r="AP284" s="120"/>
      <c r="AQ284" s="125" t="str">
        <f>IFERROR(VLOOKUP(G284,'#Location List#'!$C$3:$D$150,2,FALSE),"")</f>
        <v/>
      </c>
      <c r="AR284" s="125" t="str">
        <f>IFERROR(VLOOKUP(F284,'#Location List#'!$Q$3:$R$1154,2,FALSE),"")</f>
        <v/>
      </c>
      <c r="AS284" s="125" t="str">
        <f>IFERROR(VLOOKUP(V284,'#Input Lists#'!$B$3:$D$46,3,FALSE),"")</f>
        <v/>
      </c>
      <c r="AT284" s="125" t="str">
        <f>IFERROR(VLOOKUP(CONCATENATE(V284," ",W284),'#Input Lists#'!$K$3:$L$827,2,FALSE),"")</f>
        <v/>
      </c>
      <c r="AU284" s="125">
        <f>IFERROR(VLOOKUP(AA284,'#Input Lists#'!$BU$3:$BV$8,2,FALSE),"")</f>
        <v>1</v>
      </c>
      <c r="AV284" s="118" t="str">
        <f>IFERROR(VLOOKUP(AB284,'#Input Lists#'!$BO$3:$BP$9,2,FALSE),"")</f>
        <v/>
      </c>
      <c r="AW284" s="118">
        <f>IFERROR(VLOOKUP(AC284,'#Input Lists#'!$BL$3:$BM$7,2,FALSE),"")</f>
        <v>1</v>
      </c>
      <c r="AX284" s="52" t="e">
        <f>VLOOKUP(AQ284,'#Location List#'!$D$3:$K$150,4,FALSE)</f>
        <v>#N/A</v>
      </c>
      <c r="AY284" s="273" t="e">
        <f>VLOOKUP(AX284,'#Location List#'!$Z$3:$AA$13,2,FALSE)</f>
        <v>#N/A</v>
      </c>
      <c r="AZ284" s="126" t="e">
        <f>VLOOKUP($AT284,'#Input Lists#'!$L$3:$S$1033,6,FALSE)</f>
        <v>#N/A</v>
      </c>
      <c r="BA284" s="239" t="e">
        <f>VLOOKUP($AT284,'#Input Lists#'!$L$3:$S$833,7,FALSE)</f>
        <v>#N/A</v>
      </c>
      <c r="BB284" s="239" t="e">
        <f>VLOOKUP($AT284,'#Input Lists#'!$L$3:$S$833,8,FALSE)</f>
        <v>#N/A</v>
      </c>
      <c r="BC284" s="91" t="str">
        <f t="shared" si="32"/>
        <v/>
      </c>
      <c r="BD284" s="91" t="str">
        <f t="shared" si="33"/>
        <v/>
      </c>
      <c r="BE284" s="15" t="str">
        <f t="shared" si="34"/>
        <v/>
      </c>
      <c r="BF284" s="92" t="str">
        <f t="shared" si="35"/>
        <v>No Sighting Date</v>
      </c>
    </row>
    <row r="285" spans="1:58" x14ac:dyDescent="0.25">
      <c r="A285" s="118">
        <v>280</v>
      </c>
      <c r="B285" s="119"/>
      <c r="C285" s="120"/>
      <c r="D285" s="121"/>
      <c r="E285" s="121"/>
      <c r="F285" s="236"/>
      <c r="G285" s="122" t="str">
        <f>IFERROR(VLOOKUP(F285,'#Location List#'!$U$3:$V$1154,2,FALSE),"")</f>
        <v/>
      </c>
      <c r="H285" s="120"/>
      <c r="I285" s="120"/>
      <c r="J285" s="120"/>
      <c r="K285" s="120"/>
      <c r="L285" s="120"/>
      <c r="M285" s="120"/>
      <c r="N285" s="120"/>
      <c r="O285" s="120"/>
      <c r="P285" s="120"/>
      <c r="Q285" s="120"/>
      <c r="R285" s="120"/>
      <c r="S285" s="120"/>
      <c r="T285" s="205">
        <f t="shared" si="30"/>
        <v>0</v>
      </c>
      <c r="U285" s="205">
        <f t="shared" si="31"/>
        <v>0</v>
      </c>
      <c r="V285" s="210"/>
      <c r="W285" s="210"/>
      <c r="X285" s="23" t="str">
        <f>IFERROR(VLOOKUP(AT285,'#Input Lists#'!$L$3:$AH$833,3,FALSE)," ")</f>
        <v xml:space="preserve"> </v>
      </c>
      <c r="Y285" s="23" t="str">
        <f>IFERROR(VLOOKUP(AT285,'#Input Lists#'!$L$3:$AH$833,5,FALSE)," ")</f>
        <v xml:space="preserve"> </v>
      </c>
      <c r="Z285" s="206" t="str">
        <f>IFERROR(VLOOKUP(AT285,'#Input Lists#'!$L$3:$AH$833,9,FALSE)," ")</f>
        <v xml:space="preserve"> </v>
      </c>
      <c r="AA285" s="119" t="s">
        <v>1527</v>
      </c>
      <c r="AB285" s="120"/>
      <c r="AC285" s="123"/>
      <c r="AD285" s="123"/>
      <c r="AE285" s="123"/>
      <c r="AF285" s="123"/>
      <c r="AG285" s="123"/>
      <c r="AH285" s="123"/>
      <c r="AI285" s="123"/>
      <c r="AJ285" s="123"/>
      <c r="AK285" s="123"/>
      <c r="AL285" s="123"/>
      <c r="AM285" s="123"/>
      <c r="AN285" s="123"/>
      <c r="AO285" s="123"/>
      <c r="AP285" s="120"/>
      <c r="AQ285" s="125" t="str">
        <f>IFERROR(VLOOKUP(G285,'#Location List#'!$C$3:$D$150,2,FALSE),"")</f>
        <v/>
      </c>
      <c r="AR285" s="125" t="str">
        <f>IFERROR(VLOOKUP(F285,'#Location List#'!$Q$3:$R$1154,2,FALSE),"")</f>
        <v/>
      </c>
      <c r="AS285" s="125" t="str">
        <f>IFERROR(VLOOKUP(V285,'#Input Lists#'!$B$3:$D$46,3,FALSE),"")</f>
        <v/>
      </c>
      <c r="AT285" s="125" t="str">
        <f>IFERROR(VLOOKUP(CONCATENATE(V285," ",W285),'#Input Lists#'!$K$3:$L$827,2,FALSE),"")</f>
        <v/>
      </c>
      <c r="AU285" s="125">
        <f>IFERROR(VLOOKUP(AA285,'#Input Lists#'!$BU$3:$BV$8,2,FALSE),"")</f>
        <v>1</v>
      </c>
      <c r="AV285" s="118" t="str">
        <f>IFERROR(VLOOKUP(AB285,'#Input Lists#'!$BO$3:$BP$9,2,FALSE),"")</f>
        <v/>
      </c>
      <c r="AW285" s="118">
        <f>IFERROR(VLOOKUP(AC285,'#Input Lists#'!$BL$3:$BM$7,2,FALSE),"")</f>
        <v>1</v>
      </c>
      <c r="AX285" s="52" t="e">
        <f>VLOOKUP(AQ285,'#Location List#'!$D$3:$K$150,4,FALSE)</f>
        <v>#N/A</v>
      </c>
      <c r="AY285" s="273" t="e">
        <f>VLOOKUP(AX285,'#Location List#'!$Z$3:$AA$13,2,FALSE)</f>
        <v>#N/A</v>
      </c>
      <c r="AZ285" s="126" t="e">
        <f>VLOOKUP($AT285,'#Input Lists#'!$L$3:$S$1033,6,FALSE)</f>
        <v>#N/A</v>
      </c>
      <c r="BA285" s="239" t="e">
        <f>VLOOKUP($AT285,'#Input Lists#'!$L$3:$S$833,7,FALSE)</f>
        <v>#N/A</v>
      </c>
      <c r="BB285" s="239" t="e">
        <f>VLOOKUP($AT285,'#Input Lists#'!$L$3:$S$833,8,FALSE)</f>
        <v>#N/A</v>
      </c>
      <c r="BC285" s="91" t="str">
        <f t="shared" si="32"/>
        <v/>
      </c>
      <c r="BD285" s="91" t="str">
        <f t="shared" si="33"/>
        <v/>
      </c>
      <c r="BE285" s="15" t="str">
        <f t="shared" si="34"/>
        <v/>
      </c>
      <c r="BF285" s="92" t="str">
        <f t="shared" si="35"/>
        <v>No Sighting Date</v>
      </c>
    </row>
    <row r="286" spans="1:58" x14ac:dyDescent="0.25">
      <c r="A286" s="118">
        <v>281</v>
      </c>
      <c r="B286" s="119"/>
      <c r="C286" s="120"/>
      <c r="D286" s="121"/>
      <c r="E286" s="121"/>
      <c r="F286" s="236"/>
      <c r="G286" s="122" t="str">
        <f>IFERROR(VLOOKUP(F286,'#Location List#'!$U$3:$V$1154,2,FALSE),"")</f>
        <v/>
      </c>
      <c r="H286" s="120"/>
      <c r="I286" s="120"/>
      <c r="J286" s="120"/>
      <c r="K286" s="120"/>
      <c r="L286" s="120"/>
      <c r="M286" s="120"/>
      <c r="N286" s="120"/>
      <c r="O286" s="120"/>
      <c r="P286" s="120"/>
      <c r="Q286" s="120"/>
      <c r="R286" s="120"/>
      <c r="S286" s="120"/>
      <c r="T286" s="205">
        <f t="shared" si="30"/>
        <v>0</v>
      </c>
      <c r="U286" s="205">
        <f t="shared" si="31"/>
        <v>0</v>
      </c>
      <c r="V286" s="210"/>
      <c r="W286" s="210"/>
      <c r="X286" s="23" t="str">
        <f>IFERROR(VLOOKUP(AT286,'#Input Lists#'!$L$3:$AH$833,3,FALSE)," ")</f>
        <v xml:space="preserve"> </v>
      </c>
      <c r="Y286" s="23" t="str">
        <f>IFERROR(VLOOKUP(AT286,'#Input Lists#'!$L$3:$AH$833,5,FALSE)," ")</f>
        <v xml:space="preserve"> </v>
      </c>
      <c r="Z286" s="206" t="str">
        <f>IFERROR(VLOOKUP(AT286,'#Input Lists#'!$L$3:$AH$833,9,FALSE)," ")</f>
        <v xml:space="preserve"> </v>
      </c>
      <c r="AA286" s="119" t="s">
        <v>1527</v>
      </c>
      <c r="AB286" s="120"/>
      <c r="AC286" s="123"/>
      <c r="AD286" s="123"/>
      <c r="AE286" s="123"/>
      <c r="AF286" s="123"/>
      <c r="AG286" s="123"/>
      <c r="AH286" s="123"/>
      <c r="AI286" s="123"/>
      <c r="AJ286" s="123"/>
      <c r="AK286" s="123"/>
      <c r="AL286" s="123"/>
      <c r="AM286" s="123"/>
      <c r="AN286" s="123"/>
      <c r="AO286" s="123"/>
      <c r="AP286" s="120"/>
      <c r="AQ286" s="125" t="str">
        <f>IFERROR(VLOOKUP(G286,'#Location List#'!$C$3:$D$150,2,FALSE),"")</f>
        <v/>
      </c>
      <c r="AR286" s="125" t="str">
        <f>IFERROR(VLOOKUP(F286,'#Location List#'!$Q$3:$R$1154,2,FALSE),"")</f>
        <v/>
      </c>
      <c r="AS286" s="125" t="str">
        <f>IFERROR(VLOOKUP(V286,'#Input Lists#'!$B$3:$D$46,3,FALSE),"")</f>
        <v/>
      </c>
      <c r="AT286" s="125" t="str">
        <f>IFERROR(VLOOKUP(CONCATENATE(V286," ",W286),'#Input Lists#'!$K$3:$L$827,2,FALSE),"")</f>
        <v/>
      </c>
      <c r="AU286" s="125">
        <f>IFERROR(VLOOKUP(AA286,'#Input Lists#'!$BU$3:$BV$8,2,FALSE),"")</f>
        <v>1</v>
      </c>
      <c r="AV286" s="118" t="str">
        <f>IFERROR(VLOOKUP(AB286,'#Input Lists#'!$BO$3:$BP$9,2,FALSE),"")</f>
        <v/>
      </c>
      <c r="AW286" s="118">
        <f>IFERROR(VLOOKUP(AC286,'#Input Lists#'!$BL$3:$BM$7,2,FALSE),"")</f>
        <v>1</v>
      </c>
      <c r="AX286" s="52" t="e">
        <f>VLOOKUP(AQ286,'#Location List#'!$D$3:$K$150,4,FALSE)</f>
        <v>#N/A</v>
      </c>
      <c r="AY286" s="273" t="e">
        <f>VLOOKUP(AX286,'#Location List#'!$Z$3:$AA$13,2,FALSE)</f>
        <v>#N/A</v>
      </c>
      <c r="AZ286" s="126" t="e">
        <f>VLOOKUP($AT286,'#Input Lists#'!$L$3:$S$1033,6,FALSE)</f>
        <v>#N/A</v>
      </c>
      <c r="BA286" s="239" t="e">
        <f>VLOOKUP($AT286,'#Input Lists#'!$L$3:$S$833,7,FALSE)</f>
        <v>#N/A</v>
      </c>
      <c r="BB286" s="239" t="e">
        <f>VLOOKUP($AT286,'#Input Lists#'!$L$3:$S$833,8,FALSE)</f>
        <v>#N/A</v>
      </c>
      <c r="BC286" s="91" t="str">
        <f t="shared" si="32"/>
        <v/>
      </c>
      <c r="BD286" s="91" t="str">
        <f t="shared" si="33"/>
        <v/>
      </c>
      <c r="BE286" s="15" t="str">
        <f t="shared" si="34"/>
        <v/>
      </c>
      <c r="BF286" s="92" t="str">
        <f t="shared" si="35"/>
        <v>No Sighting Date</v>
      </c>
    </row>
    <row r="287" spans="1:58" x14ac:dyDescent="0.25">
      <c r="A287" s="118">
        <v>282</v>
      </c>
      <c r="B287" s="119"/>
      <c r="C287" s="120"/>
      <c r="D287" s="121"/>
      <c r="E287" s="121"/>
      <c r="F287" s="236"/>
      <c r="G287" s="122" t="str">
        <f>IFERROR(VLOOKUP(F287,'#Location List#'!$U$3:$V$1154,2,FALSE),"")</f>
        <v/>
      </c>
      <c r="H287" s="120"/>
      <c r="I287" s="120"/>
      <c r="J287" s="120"/>
      <c r="K287" s="120"/>
      <c r="L287" s="120"/>
      <c r="M287" s="120"/>
      <c r="N287" s="120"/>
      <c r="O287" s="120"/>
      <c r="P287" s="120"/>
      <c r="Q287" s="120"/>
      <c r="R287" s="120"/>
      <c r="S287" s="120"/>
      <c r="T287" s="205">
        <f t="shared" si="30"/>
        <v>0</v>
      </c>
      <c r="U287" s="205">
        <f t="shared" si="31"/>
        <v>0</v>
      </c>
      <c r="V287" s="210"/>
      <c r="W287" s="210"/>
      <c r="X287" s="23" t="str">
        <f>IFERROR(VLOOKUP(AT287,'#Input Lists#'!$L$3:$AH$833,3,FALSE)," ")</f>
        <v xml:space="preserve"> </v>
      </c>
      <c r="Y287" s="23" t="str">
        <f>IFERROR(VLOOKUP(AT287,'#Input Lists#'!$L$3:$AH$833,5,FALSE)," ")</f>
        <v xml:space="preserve"> </v>
      </c>
      <c r="Z287" s="206" t="str">
        <f>IFERROR(VLOOKUP(AT287,'#Input Lists#'!$L$3:$AH$833,9,FALSE)," ")</f>
        <v xml:space="preserve"> </v>
      </c>
      <c r="AA287" s="119" t="s">
        <v>1527</v>
      </c>
      <c r="AB287" s="120"/>
      <c r="AC287" s="123"/>
      <c r="AD287" s="123"/>
      <c r="AE287" s="123"/>
      <c r="AF287" s="123"/>
      <c r="AG287" s="123"/>
      <c r="AH287" s="123"/>
      <c r="AI287" s="123"/>
      <c r="AJ287" s="123"/>
      <c r="AK287" s="123"/>
      <c r="AL287" s="123"/>
      <c r="AM287" s="123"/>
      <c r="AN287" s="123"/>
      <c r="AO287" s="123"/>
      <c r="AP287" s="120"/>
      <c r="AQ287" s="125" t="str">
        <f>IFERROR(VLOOKUP(G287,'#Location List#'!$C$3:$D$150,2,FALSE),"")</f>
        <v/>
      </c>
      <c r="AR287" s="125" t="str">
        <f>IFERROR(VLOOKUP(F287,'#Location List#'!$Q$3:$R$1154,2,FALSE),"")</f>
        <v/>
      </c>
      <c r="AS287" s="125" t="str">
        <f>IFERROR(VLOOKUP(V287,'#Input Lists#'!$B$3:$D$46,3,FALSE),"")</f>
        <v/>
      </c>
      <c r="AT287" s="125" t="str">
        <f>IFERROR(VLOOKUP(CONCATENATE(V287," ",W287),'#Input Lists#'!$K$3:$L$827,2,FALSE),"")</f>
        <v/>
      </c>
      <c r="AU287" s="125">
        <f>IFERROR(VLOOKUP(AA287,'#Input Lists#'!$BU$3:$BV$8,2,FALSE),"")</f>
        <v>1</v>
      </c>
      <c r="AV287" s="118" t="str">
        <f>IFERROR(VLOOKUP(AB287,'#Input Lists#'!$BO$3:$BP$9,2,FALSE),"")</f>
        <v/>
      </c>
      <c r="AW287" s="118">
        <f>IFERROR(VLOOKUP(AC287,'#Input Lists#'!$BL$3:$BM$7,2,FALSE),"")</f>
        <v>1</v>
      </c>
      <c r="AX287" s="52" t="e">
        <f>VLOOKUP(AQ287,'#Location List#'!$D$3:$K$150,4,FALSE)</f>
        <v>#N/A</v>
      </c>
      <c r="AY287" s="273" t="e">
        <f>VLOOKUP(AX287,'#Location List#'!$Z$3:$AA$13,2,FALSE)</f>
        <v>#N/A</v>
      </c>
      <c r="AZ287" s="126" t="e">
        <f>VLOOKUP($AT287,'#Input Lists#'!$L$3:$S$1033,6,FALSE)</f>
        <v>#N/A</v>
      </c>
      <c r="BA287" s="239" t="e">
        <f>VLOOKUP($AT287,'#Input Lists#'!$L$3:$S$833,7,FALSE)</f>
        <v>#N/A</v>
      </c>
      <c r="BB287" s="239" t="e">
        <f>VLOOKUP($AT287,'#Input Lists#'!$L$3:$S$833,8,FALSE)</f>
        <v>#N/A</v>
      </c>
      <c r="BC287" s="91" t="str">
        <f t="shared" si="32"/>
        <v/>
      </c>
      <c r="BD287" s="91" t="str">
        <f t="shared" si="33"/>
        <v/>
      </c>
      <c r="BE287" s="15" t="str">
        <f t="shared" si="34"/>
        <v/>
      </c>
      <c r="BF287" s="92" t="str">
        <f t="shared" si="35"/>
        <v>No Sighting Date</v>
      </c>
    </row>
    <row r="288" spans="1:58" x14ac:dyDescent="0.25">
      <c r="A288" s="118">
        <v>283</v>
      </c>
      <c r="B288" s="119"/>
      <c r="C288" s="120"/>
      <c r="D288" s="121"/>
      <c r="E288" s="121"/>
      <c r="F288" s="236"/>
      <c r="G288" s="122" t="str">
        <f>IFERROR(VLOOKUP(F288,'#Location List#'!$U$3:$V$1154,2,FALSE),"")</f>
        <v/>
      </c>
      <c r="H288" s="120"/>
      <c r="I288" s="120"/>
      <c r="J288" s="120"/>
      <c r="K288" s="120"/>
      <c r="L288" s="120"/>
      <c r="M288" s="120"/>
      <c r="N288" s="120"/>
      <c r="O288" s="120"/>
      <c r="P288" s="120"/>
      <c r="Q288" s="120"/>
      <c r="R288" s="120"/>
      <c r="S288" s="120"/>
      <c r="T288" s="205">
        <f t="shared" si="30"/>
        <v>0</v>
      </c>
      <c r="U288" s="205">
        <f t="shared" si="31"/>
        <v>0</v>
      </c>
      <c r="V288" s="210"/>
      <c r="W288" s="210"/>
      <c r="X288" s="23" t="str">
        <f>IFERROR(VLOOKUP(AT288,'#Input Lists#'!$L$3:$AH$833,3,FALSE)," ")</f>
        <v xml:space="preserve"> </v>
      </c>
      <c r="Y288" s="23" t="str">
        <f>IFERROR(VLOOKUP(AT288,'#Input Lists#'!$L$3:$AH$833,5,FALSE)," ")</f>
        <v xml:space="preserve"> </v>
      </c>
      <c r="Z288" s="206" t="str">
        <f>IFERROR(VLOOKUP(AT288,'#Input Lists#'!$L$3:$AH$833,9,FALSE)," ")</f>
        <v xml:space="preserve"> </v>
      </c>
      <c r="AA288" s="119" t="s">
        <v>1527</v>
      </c>
      <c r="AB288" s="120"/>
      <c r="AC288" s="123"/>
      <c r="AD288" s="123"/>
      <c r="AE288" s="123"/>
      <c r="AF288" s="123"/>
      <c r="AG288" s="123"/>
      <c r="AH288" s="123"/>
      <c r="AI288" s="123"/>
      <c r="AJ288" s="123"/>
      <c r="AK288" s="123"/>
      <c r="AL288" s="123"/>
      <c r="AM288" s="123"/>
      <c r="AN288" s="123"/>
      <c r="AO288" s="123"/>
      <c r="AP288" s="120"/>
      <c r="AQ288" s="125" t="str">
        <f>IFERROR(VLOOKUP(G288,'#Location List#'!$C$3:$D$150,2,FALSE),"")</f>
        <v/>
      </c>
      <c r="AR288" s="125" t="str">
        <f>IFERROR(VLOOKUP(F288,'#Location List#'!$Q$3:$R$1154,2,FALSE),"")</f>
        <v/>
      </c>
      <c r="AS288" s="125" t="str">
        <f>IFERROR(VLOOKUP(V288,'#Input Lists#'!$B$3:$D$46,3,FALSE),"")</f>
        <v/>
      </c>
      <c r="AT288" s="125" t="str">
        <f>IFERROR(VLOOKUP(CONCATENATE(V288," ",W288),'#Input Lists#'!$K$3:$L$827,2,FALSE),"")</f>
        <v/>
      </c>
      <c r="AU288" s="125">
        <f>IFERROR(VLOOKUP(AA288,'#Input Lists#'!$BU$3:$BV$8,2,FALSE),"")</f>
        <v>1</v>
      </c>
      <c r="AV288" s="118" t="str">
        <f>IFERROR(VLOOKUP(AB288,'#Input Lists#'!$BO$3:$BP$9,2,FALSE),"")</f>
        <v/>
      </c>
      <c r="AW288" s="118">
        <f>IFERROR(VLOOKUP(AC288,'#Input Lists#'!$BL$3:$BM$7,2,FALSE),"")</f>
        <v>1</v>
      </c>
      <c r="AX288" s="52" t="e">
        <f>VLOOKUP(AQ288,'#Location List#'!$D$3:$K$150,4,FALSE)</f>
        <v>#N/A</v>
      </c>
      <c r="AY288" s="273" t="e">
        <f>VLOOKUP(AX288,'#Location List#'!$Z$3:$AA$13,2,FALSE)</f>
        <v>#N/A</v>
      </c>
      <c r="AZ288" s="126" t="e">
        <f>VLOOKUP($AT288,'#Input Lists#'!$L$3:$S$1033,6,FALSE)</f>
        <v>#N/A</v>
      </c>
      <c r="BA288" s="239" t="e">
        <f>VLOOKUP($AT288,'#Input Lists#'!$L$3:$S$833,7,FALSE)</f>
        <v>#N/A</v>
      </c>
      <c r="BB288" s="239" t="e">
        <f>VLOOKUP($AT288,'#Input Lists#'!$L$3:$S$833,8,FALSE)</f>
        <v>#N/A</v>
      </c>
      <c r="BC288" s="91" t="str">
        <f t="shared" si="32"/>
        <v/>
      </c>
      <c r="BD288" s="91" t="str">
        <f t="shared" si="33"/>
        <v/>
      </c>
      <c r="BE288" s="15" t="str">
        <f t="shared" si="34"/>
        <v/>
      </c>
      <c r="BF288" s="92" t="str">
        <f t="shared" si="35"/>
        <v>No Sighting Date</v>
      </c>
    </row>
    <row r="289" spans="1:58" x14ac:dyDescent="0.25">
      <c r="A289" s="118">
        <v>284</v>
      </c>
      <c r="B289" s="119"/>
      <c r="C289" s="120"/>
      <c r="D289" s="121"/>
      <c r="E289" s="121"/>
      <c r="F289" s="236"/>
      <c r="G289" s="122" t="str">
        <f>IFERROR(VLOOKUP(F289,'#Location List#'!$U$3:$V$1154,2,FALSE),"")</f>
        <v/>
      </c>
      <c r="H289" s="120"/>
      <c r="I289" s="120"/>
      <c r="J289" s="120"/>
      <c r="K289" s="120"/>
      <c r="L289" s="120"/>
      <c r="M289" s="120"/>
      <c r="N289" s="120"/>
      <c r="O289" s="120"/>
      <c r="P289" s="120"/>
      <c r="Q289" s="120"/>
      <c r="R289" s="120"/>
      <c r="S289" s="120"/>
      <c r="T289" s="205">
        <f t="shared" si="30"/>
        <v>0</v>
      </c>
      <c r="U289" s="205">
        <f t="shared" si="31"/>
        <v>0</v>
      </c>
      <c r="V289" s="210"/>
      <c r="W289" s="210"/>
      <c r="X289" s="23" t="str">
        <f>IFERROR(VLOOKUP(AT289,'#Input Lists#'!$L$3:$AH$833,3,FALSE)," ")</f>
        <v xml:space="preserve"> </v>
      </c>
      <c r="Y289" s="23" t="str">
        <f>IFERROR(VLOOKUP(AT289,'#Input Lists#'!$L$3:$AH$833,5,FALSE)," ")</f>
        <v xml:space="preserve"> </v>
      </c>
      <c r="Z289" s="206" t="str">
        <f>IFERROR(VLOOKUP(AT289,'#Input Lists#'!$L$3:$AH$833,9,FALSE)," ")</f>
        <v xml:space="preserve"> </v>
      </c>
      <c r="AA289" s="119" t="s">
        <v>1527</v>
      </c>
      <c r="AB289" s="120"/>
      <c r="AC289" s="123"/>
      <c r="AD289" s="123"/>
      <c r="AE289" s="123"/>
      <c r="AF289" s="123"/>
      <c r="AG289" s="123"/>
      <c r="AH289" s="123"/>
      <c r="AI289" s="123"/>
      <c r="AJ289" s="123"/>
      <c r="AK289" s="123"/>
      <c r="AL289" s="123"/>
      <c r="AM289" s="123"/>
      <c r="AN289" s="123"/>
      <c r="AO289" s="123"/>
      <c r="AP289" s="120"/>
      <c r="AQ289" s="125" t="str">
        <f>IFERROR(VLOOKUP(G289,'#Location List#'!$C$3:$D$150,2,FALSE),"")</f>
        <v/>
      </c>
      <c r="AR289" s="125" t="str">
        <f>IFERROR(VLOOKUP(F289,'#Location List#'!$Q$3:$R$1154,2,FALSE),"")</f>
        <v/>
      </c>
      <c r="AS289" s="125" t="str">
        <f>IFERROR(VLOOKUP(V289,'#Input Lists#'!$B$3:$D$46,3,FALSE),"")</f>
        <v/>
      </c>
      <c r="AT289" s="125" t="str">
        <f>IFERROR(VLOOKUP(CONCATENATE(V289," ",W289),'#Input Lists#'!$K$3:$L$827,2,FALSE),"")</f>
        <v/>
      </c>
      <c r="AU289" s="125">
        <f>IFERROR(VLOOKUP(AA289,'#Input Lists#'!$BU$3:$BV$8,2,FALSE),"")</f>
        <v>1</v>
      </c>
      <c r="AV289" s="118" t="str">
        <f>IFERROR(VLOOKUP(AB289,'#Input Lists#'!$BO$3:$BP$9,2,FALSE),"")</f>
        <v/>
      </c>
      <c r="AW289" s="118">
        <f>IFERROR(VLOOKUP(AC289,'#Input Lists#'!$BL$3:$BM$7,2,FALSE),"")</f>
        <v>1</v>
      </c>
      <c r="AX289" s="52" t="e">
        <f>VLOOKUP(AQ289,'#Location List#'!$D$3:$K$150,4,FALSE)</f>
        <v>#N/A</v>
      </c>
      <c r="AY289" s="273" t="e">
        <f>VLOOKUP(AX289,'#Location List#'!$Z$3:$AA$13,2,FALSE)</f>
        <v>#N/A</v>
      </c>
      <c r="AZ289" s="126" t="e">
        <f>VLOOKUP($AT289,'#Input Lists#'!$L$3:$S$1033,6,FALSE)</f>
        <v>#N/A</v>
      </c>
      <c r="BA289" s="239" t="e">
        <f>VLOOKUP($AT289,'#Input Lists#'!$L$3:$S$833,7,FALSE)</f>
        <v>#N/A</v>
      </c>
      <c r="BB289" s="239" t="e">
        <f>VLOOKUP($AT289,'#Input Lists#'!$L$3:$S$833,8,FALSE)</f>
        <v>#N/A</v>
      </c>
      <c r="BC289" s="91" t="str">
        <f t="shared" si="32"/>
        <v/>
      </c>
      <c r="BD289" s="91" t="str">
        <f t="shared" si="33"/>
        <v/>
      </c>
      <c r="BE289" s="15" t="str">
        <f t="shared" si="34"/>
        <v/>
      </c>
      <c r="BF289" s="92" t="str">
        <f t="shared" si="35"/>
        <v>No Sighting Date</v>
      </c>
    </row>
    <row r="290" spans="1:58" x14ac:dyDescent="0.25">
      <c r="A290" s="118">
        <v>285</v>
      </c>
      <c r="B290" s="119"/>
      <c r="C290" s="120"/>
      <c r="D290" s="121"/>
      <c r="E290" s="121"/>
      <c r="F290" s="236"/>
      <c r="G290" s="122" t="str">
        <f>IFERROR(VLOOKUP(F290,'#Location List#'!$U$3:$V$1154,2,FALSE),"")</f>
        <v/>
      </c>
      <c r="H290" s="120"/>
      <c r="I290" s="120"/>
      <c r="J290" s="120"/>
      <c r="K290" s="120"/>
      <c r="L290" s="120"/>
      <c r="M290" s="120"/>
      <c r="N290" s="120"/>
      <c r="O290" s="120"/>
      <c r="P290" s="120"/>
      <c r="Q290" s="120"/>
      <c r="R290" s="120"/>
      <c r="S290" s="120"/>
      <c r="T290" s="205">
        <f t="shared" si="30"/>
        <v>0</v>
      </c>
      <c r="U290" s="205">
        <f t="shared" si="31"/>
        <v>0</v>
      </c>
      <c r="V290" s="210"/>
      <c r="W290" s="210"/>
      <c r="X290" s="23" t="str">
        <f>IFERROR(VLOOKUP(AT290,'#Input Lists#'!$L$3:$AH$833,3,FALSE)," ")</f>
        <v xml:space="preserve"> </v>
      </c>
      <c r="Y290" s="23" t="str">
        <f>IFERROR(VLOOKUP(AT290,'#Input Lists#'!$L$3:$AH$833,5,FALSE)," ")</f>
        <v xml:space="preserve"> </v>
      </c>
      <c r="Z290" s="206" t="str">
        <f>IFERROR(VLOOKUP(AT290,'#Input Lists#'!$L$3:$AH$833,9,FALSE)," ")</f>
        <v xml:space="preserve"> </v>
      </c>
      <c r="AA290" s="119" t="s">
        <v>1527</v>
      </c>
      <c r="AB290" s="120"/>
      <c r="AC290" s="123"/>
      <c r="AD290" s="123"/>
      <c r="AE290" s="123"/>
      <c r="AF290" s="123"/>
      <c r="AG290" s="123"/>
      <c r="AH290" s="123"/>
      <c r="AI290" s="123"/>
      <c r="AJ290" s="123"/>
      <c r="AK290" s="123"/>
      <c r="AL290" s="123"/>
      <c r="AM290" s="123"/>
      <c r="AN290" s="123"/>
      <c r="AO290" s="123"/>
      <c r="AP290" s="120"/>
      <c r="AQ290" s="125" t="str">
        <f>IFERROR(VLOOKUP(G290,'#Location List#'!$C$3:$D$150,2,FALSE),"")</f>
        <v/>
      </c>
      <c r="AR290" s="125" t="str">
        <f>IFERROR(VLOOKUP(F290,'#Location List#'!$Q$3:$R$1154,2,FALSE),"")</f>
        <v/>
      </c>
      <c r="AS290" s="125" t="str">
        <f>IFERROR(VLOOKUP(V290,'#Input Lists#'!$B$3:$D$46,3,FALSE),"")</f>
        <v/>
      </c>
      <c r="AT290" s="125" t="str">
        <f>IFERROR(VLOOKUP(CONCATENATE(V290," ",W290),'#Input Lists#'!$K$3:$L$827,2,FALSE),"")</f>
        <v/>
      </c>
      <c r="AU290" s="125">
        <f>IFERROR(VLOOKUP(AA290,'#Input Lists#'!$BU$3:$BV$8,2,FALSE),"")</f>
        <v>1</v>
      </c>
      <c r="AV290" s="118" t="str">
        <f>IFERROR(VLOOKUP(AB290,'#Input Lists#'!$BO$3:$BP$9,2,FALSE),"")</f>
        <v/>
      </c>
      <c r="AW290" s="118">
        <f>IFERROR(VLOOKUP(AC290,'#Input Lists#'!$BL$3:$BM$7,2,FALSE),"")</f>
        <v>1</v>
      </c>
      <c r="AX290" s="52" t="e">
        <f>VLOOKUP(AQ290,'#Location List#'!$D$3:$K$150,4,FALSE)</f>
        <v>#N/A</v>
      </c>
      <c r="AY290" s="273" t="e">
        <f>VLOOKUP(AX290,'#Location List#'!$Z$3:$AA$13,2,FALSE)</f>
        <v>#N/A</v>
      </c>
      <c r="AZ290" s="126" t="e">
        <f>VLOOKUP($AT290,'#Input Lists#'!$L$3:$S$1033,6,FALSE)</f>
        <v>#N/A</v>
      </c>
      <c r="BA290" s="239" t="e">
        <f>VLOOKUP($AT290,'#Input Lists#'!$L$3:$S$833,7,FALSE)</f>
        <v>#N/A</v>
      </c>
      <c r="BB290" s="239" t="e">
        <f>VLOOKUP($AT290,'#Input Lists#'!$L$3:$S$833,8,FALSE)</f>
        <v>#N/A</v>
      </c>
      <c r="BC290" s="91" t="str">
        <f t="shared" si="32"/>
        <v/>
      </c>
      <c r="BD290" s="91" t="str">
        <f t="shared" si="33"/>
        <v/>
      </c>
      <c r="BE290" s="15" t="str">
        <f t="shared" si="34"/>
        <v/>
      </c>
      <c r="BF290" s="92" t="str">
        <f t="shared" si="35"/>
        <v>No Sighting Date</v>
      </c>
    </row>
    <row r="291" spans="1:58" x14ac:dyDescent="0.25">
      <c r="A291" s="118">
        <v>286</v>
      </c>
      <c r="B291" s="119"/>
      <c r="C291" s="120"/>
      <c r="D291" s="121"/>
      <c r="E291" s="121"/>
      <c r="F291" s="236"/>
      <c r="G291" s="122" t="str">
        <f>IFERROR(VLOOKUP(F291,'#Location List#'!$U$3:$V$1154,2,FALSE),"")</f>
        <v/>
      </c>
      <c r="H291" s="120"/>
      <c r="I291" s="120"/>
      <c r="J291" s="120"/>
      <c r="K291" s="120"/>
      <c r="L291" s="120"/>
      <c r="M291" s="120"/>
      <c r="N291" s="120"/>
      <c r="O291" s="120"/>
      <c r="P291" s="120"/>
      <c r="Q291" s="120"/>
      <c r="R291" s="120"/>
      <c r="S291" s="120"/>
      <c r="T291" s="205">
        <f t="shared" si="30"/>
        <v>0</v>
      </c>
      <c r="U291" s="205">
        <f t="shared" si="31"/>
        <v>0</v>
      </c>
      <c r="V291" s="210"/>
      <c r="W291" s="210"/>
      <c r="X291" s="23" t="str">
        <f>IFERROR(VLOOKUP(AT291,'#Input Lists#'!$L$3:$AH$833,3,FALSE)," ")</f>
        <v xml:space="preserve"> </v>
      </c>
      <c r="Y291" s="23" t="str">
        <f>IFERROR(VLOOKUP(AT291,'#Input Lists#'!$L$3:$AH$833,5,FALSE)," ")</f>
        <v xml:space="preserve"> </v>
      </c>
      <c r="Z291" s="206" t="str">
        <f>IFERROR(VLOOKUP(AT291,'#Input Lists#'!$L$3:$AH$833,9,FALSE)," ")</f>
        <v xml:space="preserve"> </v>
      </c>
      <c r="AA291" s="119" t="s">
        <v>1527</v>
      </c>
      <c r="AB291" s="120"/>
      <c r="AC291" s="123"/>
      <c r="AD291" s="123"/>
      <c r="AE291" s="123"/>
      <c r="AF291" s="123"/>
      <c r="AG291" s="123"/>
      <c r="AH291" s="123"/>
      <c r="AI291" s="123"/>
      <c r="AJ291" s="123"/>
      <c r="AK291" s="123"/>
      <c r="AL291" s="123"/>
      <c r="AM291" s="123"/>
      <c r="AN291" s="123"/>
      <c r="AO291" s="123"/>
      <c r="AP291" s="120"/>
      <c r="AQ291" s="125" t="str">
        <f>IFERROR(VLOOKUP(G291,'#Location List#'!$C$3:$D$150,2,FALSE),"")</f>
        <v/>
      </c>
      <c r="AR291" s="125" t="str">
        <f>IFERROR(VLOOKUP(F291,'#Location List#'!$Q$3:$R$1154,2,FALSE),"")</f>
        <v/>
      </c>
      <c r="AS291" s="125" t="str">
        <f>IFERROR(VLOOKUP(V291,'#Input Lists#'!$B$3:$D$46,3,FALSE),"")</f>
        <v/>
      </c>
      <c r="AT291" s="125" t="str">
        <f>IFERROR(VLOOKUP(CONCATENATE(V291," ",W291),'#Input Lists#'!$K$3:$L$827,2,FALSE),"")</f>
        <v/>
      </c>
      <c r="AU291" s="125">
        <f>IFERROR(VLOOKUP(AA291,'#Input Lists#'!$BU$3:$BV$8,2,FALSE),"")</f>
        <v>1</v>
      </c>
      <c r="AV291" s="118" t="str">
        <f>IFERROR(VLOOKUP(AB291,'#Input Lists#'!$BO$3:$BP$9,2,FALSE),"")</f>
        <v/>
      </c>
      <c r="AW291" s="118">
        <f>IFERROR(VLOOKUP(AC291,'#Input Lists#'!$BL$3:$BM$7,2,FALSE),"")</f>
        <v>1</v>
      </c>
      <c r="AX291" s="52" t="e">
        <f>VLOOKUP(AQ291,'#Location List#'!$D$3:$K$150,4,FALSE)</f>
        <v>#N/A</v>
      </c>
      <c r="AY291" s="273" t="e">
        <f>VLOOKUP(AX291,'#Location List#'!$Z$3:$AA$13,2,FALSE)</f>
        <v>#N/A</v>
      </c>
      <c r="AZ291" s="126" t="e">
        <f>VLOOKUP($AT291,'#Input Lists#'!$L$3:$S$1033,6,FALSE)</f>
        <v>#N/A</v>
      </c>
      <c r="BA291" s="239" t="e">
        <f>VLOOKUP($AT291,'#Input Lists#'!$L$3:$S$833,7,FALSE)</f>
        <v>#N/A</v>
      </c>
      <c r="BB291" s="239" t="e">
        <f>VLOOKUP($AT291,'#Input Lists#'!$L$3:$S$833,8,FALSE)</f>
        <v>#N/A</v>
      </c>
      <c r="BC291" s="91" t="str">
        <f t="shared" si="32"/>
        <v/>
      </c>
      <c r="BD291" s="91" t="str">
        <f t="shared" si="33"/>
        <v/>
      </c>
      <c r="BE291" s="15" t="str">
        <f t="shared" si="34"/>
        <v/>
      </c>
      <c r="BF291" s="92" t="str">
        <f t="shared" si="35"/>
        <v>No Sighting Date</v>
      </c>
    </row>
    <row r="292" spans="1:58" x14ac:dyDescent="0.25">
      <c r="A292" s="118">
        <v>287</v>
      </c>
      <c r="B292" s="119"/>
      <c r="C292" s="120"/>
      <c r="D292" s="121"/>
      <c r="E292" s="121"/>
      <c r="F292" s="236"/>
      <c r="G292" s="122" t="str">
        <f>IFERROR(VLOOKUP(F292,'#Location List#'!$U$3:$V$1154,2,FALSE),"")</f>
        <v/>
      </c>
      <c r="H292" s="120"/>
      <c r="I292" s="120"/>
      <c r="J292" s="120"/>
      <c r="K292" s="120"/>
      <c r="L292" s="120"/>
      <c r="M292" s="120"/>
      <c r="N292" s="120"/>
      <c r="O292" s="120"/>
      <c r="P292" s="120"/>
      <c r="Q292" s="120"/>
      <c r="R292" s="120"/>
      <c r="S292" s="120"/>
      <c r="T292" s="205">
        <f t="shared" si="30"/>
        <v>0</v>
      </c>
      <c r="U292" s="205">
        <f t="shared" si="31"/>
        <v>0</v>
      </c>
      <c r="V292" s="210"/>
      <c r="W292" s="210"/>
      <c r="X292" s="23" t="str">
        <f>IFERROR(VLOOKUP(AT292,'#Input Lists#'!$L$3:$AH$833,3,FALSE)," ")</f>
        <v xml:space="preserve"> </v>
      </c>
      <c r="Y292" s="23" t="str">
        <f>IFERROR(VLOOKUP(AT292,'#Input Lists#'!$L$3:$AH$833,5,FALSE)," ")</f>
        <v xml:space="preserve"> </v>
      </c>
      <c r="Z292" s="206" t="str">
        <f>IFERROR(VLOOKUP(AT292,'#Input Lists#'!$L$3:$AH$833,9,FALSE)," ")</f>
        <v xml:space="preserve"> </v>
      </c>
      <c r="AA292" s="119" t="s">
        <v>1527</v>
      </c>
      <c r="AB292" s="120"/>
      <c r="AC292" s="123"/>
      <c r="AD292" s="123"/>
      <c r="AE292" s="123"/>
      <c r="AF292" s="123"/>
      <c r="AG292" s="123"/>
      <c r="AH292" s="123"/>
      <c r="AI292" s="123"/>
      <c r="AJ292" s="123"/>
      <c r="AK292" s="123"/>
      <c r="AL292" s="123"/>
      <c r="AM292" s="123"/>
      <c r="AN292" s="123"/>
      <c r="AO292" s="123"/>
      <c r="AP292" s="120"/>
      <c r="AQ292" s="125" t="str">
        <f>IFERROR(VLOOKUP(G292,'#Location List#'!$C$3:$D$150,2,FALSE),"")</f>
        <v/>
      </c>
      <c r="AR292" s="125" t="str">
        <f>IFERROR(VLOOKUP(F292,'#Location List#'!$Q$3:$R$1154,2,FALSE),"")</f>
        <v/>
      </c>
      <c r="AS292" s="125" t="str">
        <f>IFERROR(VLOOKUP(V292,'#Input Lists#'!$B$3:$D$46,3,FALSE),"")</f>
        <v/>
      </c>
      <c r="AT292" s="125" t="str">
        <f>IFERROR(VLOOKUP(CONCATENATE(V292," ",W292),'#Input Lists#'!$K$3:$L$827,2,FALSE),"")</f>
        <v/>
      </c>
      <c r="AU292" s="125">
        <f>IFERROR(VLOOKUP(AA292,'#Input Lists#'!$BU$3:$BV$8,2,FALSE),"")</f>
        <v>1</v>
      </c>
      <c r="AV292" s="118" t="str">
        <f>IFERROR(VLOOKUP(AB292,'#Input Lists#'!$BO$3:$BP$9,2,FALSE),"")</f>
        <v/>
      </c>
      <c r="AW292" s="118">
        <f>IFERROR(VLOOKUP(AC292,'#Input Lists#'!$BL$3:$BM$7,2,FALSE),"")</f>
        <v>1</v>
      </c>
      <c r="AX292" s="52" t="e">
        <f>VLOOKUP(AQ292,'#Location List#'!$D$3:$K$150,4,FALSE)</f>
        <v>#N/A</v>
      </c>
      <c r="AY292" s="273" t="e">
        <f>VLOOKUP(AX292,'#Location List#'!$Z$3:$AA$13,2,FALSE)</f>
        <v>#N/A</v>
      </c>
      <c r="AZ292" s="126" t="e">
        <f>VLOOKUP($AT292,'#Input Lists#'!$L$3:$S$1033,6,FALSE)</f>
        <v>#N/A</v>
      </c>
      <c r="BA292" s="239" t="e">
        <f>VLOOKUP($AT292,'#Input Lists#'!$L$3:$S$833,7,FALSE)</f>
        <v>#N/A</v>
      </c>
      <c r="BB292" s="239" t="e">
        <f>VLOOKUP($AT292,'#Input Lists#'!$L$3:$S$833,8,FALSE)</f>
        <v>#N/A</v>
      </c>
      <c r="BC292" s="91" t="str">
        <f t="shared" si="32"/>
        <v/>
      </c>
      <c r="BD292" s="91" t="str">
        <f t="shared" si="33"/>
        <v/>
      </c>
      <c r="BE292" s="15" t="str">
        <f t="shared" si="34"/>
        <v/>
      </c>
      <c r="BF292" s="92" t="str">
        <f t="shared" si="35"/>
        <v>No Sighting Date</v>
      </c>
    </row>
    <row r="293" spans="1:58" x14ac:dyDescent="0.25">
      <c r="A293" s="118">
        <v>288</v>
      </c>
      <c r="B293" s="119"/>
      <c r="C293" s="120"/>
      <c r="D293" s="121"/>
      <c r="E293" s="121"/>
      <c r="F293" s="236"/>
      <c r="G293" s="122" t="str">
        <f>IFERROR(VLOOKUP(F293,'#Location List#'!$U$3:$V$1154,2,FALSE),"")</f>
        <v/>
      </c>
      <c r="H293" s="120"/>
      <c r="I293" s="120"/>
      <c r="J293" s="120"/>
      <c r="K293" s="120"/>
      <c r="L293" s="120"/>
      <c r="M293" s="120"/>
      <c r="N293" s="120"/>
      <c r="O293" s="120"/>
      <c r="P293" s="120"/>
      <c r="Q293" s="120"/>
      <c r="R293" s="120"/>
      <c r="S293" s="120"/>
      <c r="T293" s="205">
        <f t="shared" si="30"/>
        <v>0</v>
      </c>
      <c r="U293" s="205">
        <f t="shared" si="31"/>
        <v>0</v>
      </c>
      <c r="V293" s="210"/>
      <c r="W293" s="210"/>
      <c r="X293" s="23" t="str">
        <f>IFERROR(VLOOKUP(AT293,'#Input Lists#'!$L$3:$AH$833,3,FALSE)," ")</f>
        <v xml:space="preserve"> </v>
      </c>
      <c r="Y293" s="23" t="str">
        <f>IFERROR(VLOOKUP(AT293,'#Input Lists#'!$L$3:$AH$833,5,FALSE)," ")</f>
        <v xml:space="preserve"> </v>
      </c>
      <c r="Z293" s="206" t="str">
        <f>IFERROR(VLOOKUP(AT293,'#Input Lists#'!$L$3:$AH$833,9,FALSE)," ")</f>
        <v xml:space="preserve"> </v>
      </c>
      <c r="AA293" s="119" t="s">
        <v>1527</v>
      </c>
      <c r="AB293" s="120"/>
      <c r="AC293" s="123"/>
      <c r="AD293" s="123"/>
      <c r="AE293" s="123"/>
      <c r="AF293" s="123"/>
      <c r="AG293" s="123"/>
      <c r="AH293" s="123"/>
      <c r="AI293" s="123"/>
      <c r="AJ293" s="123"/>
      <c r="AK293" s="123"/>
      <c r="AL293" s="123"/>
      <c r="AM293" s="123"/>
      <c r="AN293" s="123"/>
      <c r="AO293" s="123"/>
      <c r="AP293" s="120"/>
      <c r="AQ293" s="125" t="str">
        <f>IFERROR(VLOOKUP(G293,'#Location List#'!$C$3:$D$150,2,FALSE),"")</f>
        <v/>
      </c>
      <c r="AR293" s="125" t="str">
        <f>IFERROR(VLOOKUP(F293,'#Location List#'!$Q$3:$R$1154,2,FALSE),"")</f>
        <v/>
      </c>
      <c r="AS293" s="125" t="str">
        <f>IFERROR(VLOOKUP(V293,'#Input Lists#'!$B$3:$D$46,3,FALSE),"")</f>
        <v/>
      </c>
      <c r="AT293" s="125" t="str">
        <f>IFERROR(VLOOKUP(CONCATENATE(V293," ",W293),'#Input Lists#'!$K$3:$L$827,2,FALSE),"")</f>
        <v/>
      </c>
      <c r="AU293" s="125">
        <f>IFERROR(VLOOKUP(AA293,'#Input Lists#'!$BU$3:$BV$8,2,FALSE),"")</f>
        <v>1</v>
      </c>
      <c r="AV293" s="118" t="str">
        <f>IFERROR(VLOOKUP(AB293,'#Input Lists#'!$BO$3:$BP$9,2,FALSE),"")</f>
        <v/>
      </c>
      <c r="AW293" s="118">
        <f>IFERROR(VLOOKUP(AC293,'#Input Lists#'!$BL$3:$BM$7,2,FALSE),"")</f>
        <v>1</v>
      </c>
      <c r="AX293" s="52" t="e">
        <f>VLOOKUP(AQ293,'#Location List#'!$D$3:$K$150,4,FALSE)</f>
        <v>#N/A</v>
      </c>
      <c r="AY293" s="273" t="e">
        <f>VLOOKUP(AX293,'#Location List#'!$Z$3:$AA$13,2,FALSE)</f>
        <v>#N/A</v>
      </c>
      <c r="AZ293" s="126" t="e">
        <f>VLOOKUP($AT293,'#Input Lists#'!$L$3:$S$1033,6,FALSE)</f>
        <v>#N/A</v>
      </c>
      <c r="BA293" s="239" t="e">
        <f>VLOOKUP($AT293,'#Input Lists#'!$L$3:$S$833,7,FALSE)</f>
        <v>#N/A</v>
      </c>
      <c r="BB293" s="239" t="e">
        <f>VLOOKUP($AT293,'#Input Lists#'!$L$3:$S$833,8,FALSE)</f>
        <v>#N/A</v>
      </c>
      <c r="BC293" s="91" t="str">
        <f t="shared" si="32"/>
        <v/>
      </c>
      <c r="BD293" s="91" t="str">
        <f t="shared" si="33"/>
        <v/>
      </c>
      <c r="BE293" s="15" t="str">
        <f t="shared" si="34"/>
        <v/>
      </c>
      <c r="BF293" s="92" t="str">
        <f t="shared" si="35"/>
        <v>No Sighting Date</v>
      </c>
    </row>
    <row r="294" spans="1:58" x14ac:dyDescent="0.25">
      <c r="A294" s="118">
        <v>289</v>
      </c>
      <c r="B294" s="119"/>
      <c r="C294" s="120"/>
      <c r="D294" s="121"/>
      <c r="E294" s="121"/>
      <c r="F294" s="236"/>
      <c r="G294" s="122" t="str">
        <f>IFERROR(VLOOKUP(F294,'#Location List#'!$U$3:$V$1154,2,FALSE),"")</f>
        <v/>
      </c>
      <c r="H294" s="120"/>
      <c r="I294" s="120"/>
      <c r="J294" s="120"/>
      <c r="K294" s="120"/>
      <c r="L294" s="120"/>
      <c r="M294" s="120"/>
      <c r="N294" s="120"/>
      <c r="O294" s="120"/>
      <c r="P294" s="120"/>
      <c r="Q294" s="120"/>
      <c r="R294" s="120"/>
      <c r="S294" s="120"/>
      <c r="T294" s="205">
        <f t="shared" si="30"/>
        <v>0</v>
      </c>
      <c r="U294" s="205">
        <f t="shared" si="31"/>
        <v>0</v>
      </c>
      <c r="V294" s="210"/>
      <c r="W294" s="210"/>
      <c r="X294" s="23" t="str">
        <f>IFERROR(VLOOKUP(AT294,'#Input Lists#'!$L$3:$AH$833,3,FALSE)," ")</f>
        <v xml:space="preserve"> </v>
      </c>
      <c r="Y294" s="23" t="str">
        <f>IFERROR(VLOOKUP(AT294,'#Input Lists#'!$L$3:$AH$833,5,FALSE)," ")</f>
        <v xml:space="preserve"> </v>
      </c>
      <c r="Z294" s="206" t="str">
        <f>IFERROR(VLOOKUP(AT294,'#Input Lists#'!$L$3:$AH$833,9,FALSE)," ")</f>
        <v xml:space="preserve"> </v>
      </c>
      <c r="AA294" s="119" t="s">
        <v>1527</v>
      </c>
      <c r="AB294" s="120"/>
      <c r="AC294" s="123"/>
      <c r="AD294" s="123"/>
      <c r="AE294" s="123"/>
      <c r="AF294" s="123"/>
      <c r="AG294" s="123"/>
      <c r="AH294" s="123"/>
      <c r="AI294" s="123"/>
      <c r="AJ294" s="123"/>
      <c r="AK294" s="123"/>
      <c r="AL294" s="123"/>
      <c r="AM294" s="123"/>
      <c r="AN294" s="123"/>
      <c r="AO294" s="123"/>
      <c r="AP294" s="120"/>
      <c r="AQ294" s="125" t="str">
        <f>IFERROR(VLOOKUP(G294,'#Location List#'!$C$3:$D$150,2,FALSE),"")</f>
        <v/>
      </c>
      <c r="AR294" s="125" t="str">
        <f>IFERROR(VLOOKUP(F294,'#Location List#'!$Q$3:$R$1154,2,FALSE),"")</f>
        <v/>
      </c>
      <c r="AS294" s="125" t="str">
        <f>IFERROR(VLOOKUP(V294,'#Input Lists#'!$B$3:$D$46,3,FALSE),"")</f>
        <v/>
      </c>
      <c r="AT294" s="125" t="str">
        <f>IFERROR(VLOOKUP(CONCATENATE(V294," ",W294),'#Input Lists#'!$K$3:$L$827,2,FALSE),"")</f>
        <v/>
      </c>
      <c r="AU294" s="125">
        <f>IFERROR(VLOOKUP(AA294,'#Input Lists#'!$BU$3:$BV$8,2,FALSE),"")</f>
        <v>1</v>
      </c>
      <c r="AV294" s="118" t="str">
        <f>IFERROR(VLOOKUP(AB294,'#Input Lists#'!$BO$3:$BP$9,2,FALSE),"")</f>
        <v/>
      </c>
      <c r="AW294" s="118">
        <f>IFERROR(VLOOKUP(AC294,'#Input Lists#'!$BL$3:$BM$7,2,FALSE),"")</f>
        <v>1</v>
      </c>
      <c r="AX294" s="52" t="e">
        <f>VLOOKUP(AQ294,'#Location List#'!$D$3:$K$150,4,FALSE)</f>
        <v>#N/A</v>
      </c>
      <c r="AY294" s="273" t="e">
        <f>VLOOKUP(AX294,'#Location List#'!$Z$3:$AA$13,2,FALSE)</f>
        <v>#N/A</v>
      </c>
      <c r="AZ294" s="126" t="e">
        <f>VLOOKUP($AT294,'#Input Lists#'!$L$3:$S$1033,6,FALSE)</f>
        <v>#N/A</v>
      </c>
      <c r="BA294" s="239" t="e">
        <f>VLOOKUP($AT294,'#Input Lists#'!$L$3:$S$833,7,FALSE)</f>
        <v>#N/A</v>
      </c>
      <c r="BB294" s="239" t="e">
        <f>VLOOKUP($AT294,'#Input Lists#'!$L$3:$S$833,8,FALSE)</f>
        <v>#N/A</v>
      </c>
      <c r="BC294" s="91" t="str">
        <f t="shared" si="32"/>
        <v/>
      </c>
      <c r="BD294" s="91" t="str">
        <f t="shared" si="33"/>
        <v/>
      </c>
      <c r="BE294" s="15" t="str">
        <f t="shared" si="34"/>
        <v/>
      </c>
      <c r="BF294" s="92" t="str">
        <f t="shared" si="35"/>
        <v>No Sighting Date</v>
      </c>
    </row>
    <row r="295" spans="1:58" x14ac:dyDescent="0.25">
      <c r="A295" s="118">
        <v>290</v>
      </c>
      <c r="B295" s="119"/>
      <c r="C295" s="120"/>
      <c r="D295" s="121"/>
      <c r="E295" s="121"/>
      <c r="F295" s="236"/>
      <c r="G295" s="122" t="str">
        <f>IFERROR(VLOOKUP(F295,'#Location List#'!$U$3:$V$1154,2,FALSE),"")</f>
        <v/>
      </c>
      <c r="H295" s="120"/>
      <c r="I295" s="120"/>
      <c r="J295" s="120"/>
      <c r="K295" s="120"/>
      <c r="L295" s="120"/>
      <c r="M295" s="120"/>
      <c r="N295" s="120"/>
      <c r="O295" s="120"/>
      <c r="P295" s="120"/>
      <c r="Q295" s="120"/>
      <c r="R295" s="120"/>
      <c r="S295" s="120"/>
      <c r="T295" s="205">
        <f t="shared" si="30"/>
        <v>0</v>
      </c>
      <c r="U295" s="205">
        <f t="shared" si="31"/>
        <v>0</v>
      </c>
      <c r="V295" s="210"/>
      <c r="W295" s="210"/>
      <c r="X295" s="23" t="str">
        <f>IFERROR(VLOOKUP(AT295,'#Input Lists#'!$L$3:$AH$833,3,FALSE)," ")</f>
        <v xml:space="preserve"> </v>
      </c>
      <c r="Y295" s="23" t="str">
        <f>IFERROR(VLOOKUP(AT295,'#Input Lists#'!$L$3:$AH$833,5,FALSE)," ")</f>
        <v xml:space="preserve"> </v>
      </c>
      <c r="Z295" s="206" t="str">
        <f>IFERROR(VLOOKUP(AT295,'#Input Lists#'!$L$3:$AH$833,9,FALSE)," ")</f>
        <v xml:space="preserve"> </v>
      </c>
      <c r="AA295" s="119" t="s">
        <v>1527</v>
      </c>
      <c r="AB295" s="120"/>
      <c r="AC295" s="123"/>
      <c r="AD295" s="123"/>
      <c r="AE295" s="123"/>
      <c r="AF295" s="123"/>
      <c r="AG295" s="123"/>
      <c r="AH295" s="123"/>
      <c r="AI295" s="123"/>
      <c r="AJ295" s="123"/>
      <c r="AK295" s="123"/>
      <c r="AL295" s="123"/>
      <c r="AM295" s="123"/>
      <c r="AN295" s="123"/>
      <c r="AO295" s="123"/>
      <c r="AP295" s="120"/>
      <c r="AQ295" s="125" t="str">
        <f>IFERROR(VLOOKUP(G295,'#Location List#'!$C$3:$D$150,2,FALSE),"")</f>
        <v/>
      </c>
      <c r="AR295" s="125" t="str">
        <f>IFERROR(VLOOKUP(F295,'#Location List#'!$Q$3:$R$1154,2,FALSE),"")</f>
        <v/>
      </c>
      <c r="AS295" s="125" t="str">
        <f>IFERROR(VLOOKUP(V295,'#Input Lists#'!$B$3:$D$46,3,FALSE),"")</f>
        <v/>
      </c>
      <c r="AT295" s="125" t="str">
        <f>IFERROR(VLOOKUP(CONCATENATE(V295," ",W295),'#Input Lists#'!$K$3:$L$827,2,FALSE),"")</f>
        <v/>
      </c>
      <c r="AU295" s="125">
        <f>IFERROR(VLOOKUP(AA295,'#Input Lists#'!$BU$3:$BV$8,2,FALSE),"")</f>
        <v>1</v>
      </c>
      <c r="AV295" s="118" t="str">
        <f>IFERROR(VLOOKUP(AB295,'#Input Lists#'!$BO$3:$BP$9,2,FALSE),"")</f>
        <v/>
      </c>
      <c r="AW295" s="118">
        <f>IFERROR(VLOOKUP(AC295,'#Input Lists#'!$BL$3:$BM$7,2,FALSE),"")</f>
        <v>1</v>
      </c>
      <c r="AX295" s="52" t="e">
        <f>VLOOKUP(AQ295,'#Location List#'!$D$3:$K$150,4,FALSE)</f>
        <v>#N/A</v>
      </c>
      <c r="AY295" s="273" t="e">
        <f>VLOOKUP(AX295,'#Location List#'!$Z$3:$AA$13,2,FALSE)</f>
        <v>#N/A</v>
      </c>
      <c r="AZ295" s="126" t="e">
        <f>VLOOKUP($AT295,'#Input Lists#'!$L$3:$S$1033,6,FALSE)</f>
        <v>#N/A</v>
      </c>
      <c r="BA295" s="239" t="e">
        <f>VLOOKUP($AT295,'#Input Lists#'!$L$3:$S$833,7,FALSE)</f>
        <v>#N/A</v>
      </c>
      <c r="BB295" s="239" t="e">
        <f>VLOOKUP($AT295,'#Input Lists#'!$L$3:$S$833,8,FALSE)</f>
        <v>#N/A</v>
      </c>
      <c r="BC295" s="91" t="str">
        <f t="shared" si="32"/>
        <v/>
      </c>
      <c r="BD295" s="91" t="str">
        <f t="shared" si="33"/>
        <v/>
      </c>
      <c r="BE295" s="15" t="str">
        <f t="shared" si="34"/>
        <v/>
      </c>
      <c r="BF295" s="92" t="str">
        <f t="shared" si="35"/>
        <v>No Sighting Date</v>
      </c>
    </row>
    <row r="296" spans="1:58" x14ac:dyDescent="0.25">
      <c r="A296" s="118">
        <v>291</v>
      </c>
      <c r="B296" s="119"/>
      <c r="C296" s="120"/>
      <c r="D296" s="121"/>
      <c r="E296" s="121"/>
      <c r="F296" s="236"/>
      <c r="G296" s="122" t="str">
        <f>IFERROR(VLOOKUP(F296,'#Location List#'!$U$3:$V$1154,2,FALSE),"")</f>
        <v/>
      </c>
      <c r="H296" s="120"/>
      <c r="I296" s="120"/>
      <c r="J296" s="120"/>
      <c r="K296" s="120"/>
      <c r="L296" s="120"/>
      <c r="M296" s="120"/>
      <c r="N296" s="120"/>
      <c r="O296" s="120"/>
      <c r="P296" s="120"/>
      <c r="Q296" s="120"/>
      <c r="R296" s="120"/>
      <c r="S296" s="120"/>
      <c r="T296" s="205">
        <f t="shared" si="30"/>
        <v>0</v>
      </c>
      <c r="U296" s="205">
        <f t="shared" si="31"/>
        <v>0</v>
      </c>
      <c r="V296" s="210"/>
      <c r="W296" s="210"/>
      <c r="X296" s="23" t="str">
        <f>IFERROR(VLOOKUP(AT296,'#Input Lists#'!$L$3:$AH$833,3,FALSE)," ")</f>
        <v xml:space="preserve"> </v>
      </c>
      <c r="Y296" s="23" t="str">
        <f>IFERROR(VLOOKUP(AT296,'#Input Lists#'!$L$3:$AH$833,5,FALSE)," ")</f>
        <v xml:space="preserve"> </v>
      </c>
      <c r="Z296" s="206" t="str">
        <f>IFERROR(VLOOKUP(AT296,'#Input Lists#'!$L$3:$AH$833,9,FALSE)," ")</f>
        <v xml:space="preserve"> </v>
      </c>
      <c r="AA296" s="119" t="s">
        <v>1527</v>
      </c>
      <c r="AB296" s="120"/>
      <c r="AC296" s="123"/>
      <c r="AD296" s="123"/>
      <c r="AE296" s="123"/>
      <c r="AF296" s="123"/>
      <c r="AG296" s="123"/>
      <c r="AH296" s="123"/>
      <c r="AI296" s="123"/>
      <c r="AJ296" s="123"/>
      <c r="AK296" s="123"/>
      <c r="AL296" s="123"/>
      <c r="AM296" s="123"/>
      <c r="AN296" s="123"/>
      <c r="AO296" s="123"/>
      <c r="AP296" s="120"/>
      <c r="AQ296" s="125" t="str">
        <f>IFERROR(VLOOKUP(G296,'#Location List#'!$C$3:$D$150,2,FALSE),"")</f>
        <v/>
      </c>
      <c r="AR296" s="125" t="str">
        <f>IFERROR(VLOOKUP(F296,'#Location List#'!$Q$3:$R$1154,2,FALSE),"")</f>
        <v/>
      </c>
      <c r="AS296" s="125" t="str">
        <f>IFERROR(VLOOKUP(V296,'#Input Lists#'!$B$3:$D$46,3,FALSE),"")</f>
        <v/>
      </c>
      <c r="AT296" s="125" t="str">
        <f>IFERROR(VLOOKUP(CONCATENATE(V296," ",W296),'#Input Lists#'!$K$3:$L$827,2,FALSE),"")</f>
        <v/>
      </c>
      <c r="AU296" s="125">
        <f>IFERROR(VLOOKUP(AA296,'#Input Lists#'!$BU$3:$BV$8,2,FALSE),"")</f>
        <v>1</v>
      </c>
      <c r="AV296" s="118" t="str">
        <f>IFERROR(VLOOKUP(AB296,'#Input Lists#'!$BO$3:$BP$9,2,FALSE),"")</f>
        <v/>
      </c>
      <c r="AW296" s="118">
        <f>IFERROR(VLOOKUP(AC296,'#Input Lists#'!$BL$3:$BM$7,2,FALSE),"")</f>
        <v>1</v>
      </c>
      <c r="AX296" s="52" t="e">
        <f>VLOOKUP(AQ296,'#Location List#'!$D$3:$K$150,4,FALSE)</f>
        <v>#N/A</v>
      </c>
      <c r="AY296" s="273" t="e">
        <f>VLOOKUP(AX296,'#Location List#'!$Z$3:$AA$13,2,FALSE)</f>
        <v>#N/A</v>
      </c>
      <c r="AZ296" s="126" t="e">
        <f>VLOOKUP($AT296,'#Input Lists#'!$L$3:$S$1033,6,FALSE)</f>
        <v>#N/A</v>
      </c>
      <c r="BA296" s="239" t="e">
        <f>VLOOKUP($AT296,'#Input Lists#'!$L$3:$S$833,7,FALSE)</f>
        <v>#N/A</v>
      </c>
      <c r="BB296" s="239" t="e">
        <f>VLOOKUP($AT296,'#Input Lists#'!$L$3:$S$833,8,FALSE)</f>
        <v>#N/A</v>
      </c>
      <c r="BC296" s="91" t="str">
        <f t="shared" si="32"/>
        <v/>
      </c>
      <c r="BD296" s="91" t="str">
        <f t="shared" si="33"/>
        <v/>
      </c>
      <c r="BE296" s="15" t="str">
        <f t="shared" si="34"/>
        <v/>
      </c>
      <c r="BF296" s="92" t="str">
        <f t="shared" si="35"/>
        <v>No Sighting Date</v>
      </c>
    </row>
    <row r="297" spans="1:58" x14ac:dyDescent="0.25">
      <c r="A297" s="118">
        <v>292</v>
      </c>
      <c r="B297" s="119"/>
      <c r="C297" s="120"/>
      <c r="D297" s="121"/>
      <c r="E297" s="121"/>
      <c r="F297" s="236"/>
      <c r="G297" s="122" t="str">
        <f>IFERROR(VLOOKUP(F297,'#Location List#'!$U$3:$V$1154,2,FALSE),"")</f>
        <v/>
      </c>
      <c r="H297" s="120"/>
      <c r="I297" s="120"/>
      <c r="J297" s="120"/>
      <c r="K297" s="120"/>
      <c r="L297" s="120"/>
      <c r="M297" s="120"/>
      <c r="N297" s="120"/>
      <c r="O297" s="120"/>
      <c r="P297" s="120"/>
      <c r="Q297" s="120"/>
      <c r="R297" s="120"/>
      <c r="S297" s="120"/>
      <c r="T297" s="205">
        <f t="shared" si="30"/>
        <v>0</v>
      </c>
      <c r="U297" s="205">
        <f t="shared" si="31"/>
        <v>0</v>
      </c>
      <c r="V297" s="210"/>
      <c r="W297" s="210"/>
      <c r="X297" s="23" t="str">
        <f>IFERROR(VLOOKUP(AT297,'#Input Lists#'!$L$3:$AH$833,3,FALSE)," ")</f>
        <v xml:space="preserve"> </v>
      </c>
      <c r="Y297" s="23" t="str">
        <f>IFERROR(VLOOKUP(AT297,'#Input Lists#'!$L$3:$AH$833,5,FALSE)," ")</f>
        <v xml:space="preserve"> </v>
      </c>
      <c r="Z297" s="206" t="str">
        <f>IFERROR(VLOOKUP(AT297,'#Input Lists#'!$L$3:$AH$833,9,FALSE)," ")</f>
        <v xml:space="preserve"> </v>
      </c>
      <c r="AA297" s="119" t="s">
        <v>1527</v>
      </c>
      <c r="AB297" s="120"/>
      <c r="AC297" s="123"/>
      <c r="AD297" s="123"/>
      <c r="AE297" s="123"/>
      <c r="AF297" s="123"/>
      <c r="AG297" s="123"/>
      <c r="AH297" s="123"/>
      <c r="AI297" s="123"/>
      <c r="AJ297" s="123"/>
      <c r="AK297" s="123"/>
      <c r="AL297" s="123"/>
      <c r="AM297" s="123"/>
      <c r="AN297" s="123"/>
      <c r="AO297" s="123"/>
      <c r="AP297" s="120"/>
      <c r="AQ297" s="125" t="str">
        <f>IFERROR(VLOOKUP(G297,'#Location List#'!$C$3:$D$150,2,FALSE),"")</f>
        <v/>
      </c>
      <c r="AR297" s="125" t="str">
        <f>IFERROR(VLOOKUP(F297,'#Location List#'!$Q$3:$R$1154,2,FALSE),"")</f>
        <v/>
      </c>
      <c r="AS297" s="125" t="str">
        <f>IFERROR(VLOOKUP(V297,'#Input Lists#'!$B$3:$D$46,3,FALSE),"")</f>
        <v/>
      </c>
      <c r="AT297" s="125" t="str">
        <f>IFERROR(VLOOKUP(CONCATENATE(V297," ",W297),'#Input Lists#'!$K$3:$L$827,2,FALSE),"")</f>
        <v/>
      </c>
      <c r="AU297" s="125">
        <f>IFERROR(VLOOKUP(AA297,'#Input Lists#'!$BU$3:$BV$8,2,FALSE),"")</f>
        <v>1</v>
      </c>
      <c r="AV297" s="118" t="str">
        <f>IFERROR(VLOOKUP(AB297,'#Input Lists#'!$BO$3:$BP$9,2,FALSE),"")</f>
        <v/>
      </c>
      <c r="AW297" s="118">
        <f>IFERROR(VLOOKUP(AC297,'#Input Lists#'!$BL$3:$BM$7,2,FALSE),"")</f>
        <v>1</v>
      </c>
      <c r="AX297" s="52" t="e">
        <f>VLOOKUP(AQ297,'#Location List#'!$D$3:$K$150,4,FALSE)</f>
        <v>#N/A</v>
      </c>
      <c r="AY297" s="273" t="e">
        <f>VLOOKUP(AX297,'#Location List#'!$Z$3:$AA$13,2,FALSE)</f>
        <v>#N/A</v>
      </c>
      <c r="AZ297" s="126" t="e">
        <f>VLOOKUP($AT297,'#Input Lists#'!$L$3:$S$1033,6,FALSE)</f>
        <v>#N/A</v>
      </c>
      <c r="BA297" s="239" t="e">
        <f>VLOOKUP($AT297,'#Input Lists#'!$L$3:$S$833,7,FALSE)</f>
        <v>#N/A</v>
      </c>
      <c r="BB297" s="239" t="e">
        <f>VLOOKUP($AT297,'#Input Lists#'!$L$3:$S$833,8,FALSE)</f>
        <v>#N/A</v>
      </c>
      <c r="BC297" s="91" t="str">
        <f t="shared" si="32"/>
        <v/>
      </c>
      <c r="BD297" s="91" t="str">
        <f t="shared" si="33"/>
        <v/>
      </c>
      <c r="BE297" s="15" t="str">
        <f t="shared" si="34"/>
        <v/>
      </c>
      <c r="BF297" s="92" t="str">
        <f t="shared" si="35"/>
        <v>No Sighting Date</v>
      </c>
    </row>
    <row r="298" spans="1:58" x14ac:dyDescent="0.25">
      <c r="A298" s="118">
        <v>293</v>
      </c>
      <c r="B298" s="119"/>
      <c r="C298" s="120"/>
      <c r="D298" s="121"/>
      <c r="E298" s="121"/>
      <c r="F298" s="236"/>
      <c r="G298" s="122" t="str">
        <f>IFERROR(VLOOKUP(F298,'#Location List#'!$U$3:$V$1154,2,FALSE),"")</f>
        <v/>
      </c>
      <c r="H298" s="120"/>
      <c r="I298" s="120"/>
      <c r="J298" s="120"/>
      <c r="K298" s="120"/>
      <c r="L298" s="120"/>
      <c r="M298" s="120"/>
      <c r="N298" s="120"/>
      <c r="O298" s="120"/>
      <c r="P298" s="120"/>
      <c r="Q298" s="120"/>
      <c r="R298" s="120"/>
      <c r="S298" s="120"/>
      <c r="T298" s="205">
        <f t="shared" si="30"/>
        <v>0</v>
      </c>
      <c r="U298" s="205">
        <f t="shared" si="31"/>
        <v>0</v>
      </c>
      <c r="V298" s="210"/>
      <c r="W298" s="210"/>
      <c r="X298" s="23" t="str">
        <f>IFERROR(VLOOKUP(AT298,'#Input Lists#'!$L$3:$AH$833,3,FALSE)," ")</f>
        <v xml:space="preserve"> </v>
      </c>
      <c r="Y298" s="23" t="str">
        <f>IFERROR(VLOOKUP(AT298,'#Input Lists#'!$L$3:$AH$833,5,FALSE)," ")</f>
        <v xml:space="preserve"> </v>
      </c>
      <c r="Z298" s="206" t="str">
        <f>IFERROR(VLOOKUP(AT298,'#Input Lists#'!$L$3:$AH$833,9,FALSE)," ")</f>
        <v xml:space="preserve"> </v>
      </c>
      <c r="AA298" s="119" t="s">
        <v>1527</v>
      </c>
      <c r="AB298" s="120"/>
      <c r="AC298" s="123"/>
      <c r="AD298" s="123"/>
      <c r="AE298" s="123"/>
      <c r="AF298" s="123"/>
      <c r="AG298" s="123"/>
      <c r="AH298" s="123"/>
      <c r="AI298" s="123"/>
      <c r="AJ298" s="123"/>
      <c r="AK298" s="123"/>
      <c r="AL298" s="123"/>
      <c r="AM298" s="123"/>
      <c r="AN298" s="123"/>
      <c r="AO298" s="123"/>
      <c r="AP298" s="120"/>
      <c r="AQ298" s="125" t="str">
        <f>IFERROR(VLOOKUP(G298,'#Location List#'!$C$3:$D$150,2,FALSE),"")</f>
        <v/>
      </c>
      <c r="AR298" s="125" t="str">
        <f>IFERROR(VLOOKUP(F298,'#Location List#'!$Q$3:$R$1154,2,FALSE),"")</f>
        <v/>
      </c>
      <c r="AS298" s="125" t="str">
        <f>IFERROR(VLOOKUP(V298,'#Input Lists#'!$B$3:$D$46,3,FALSE),"")</f>
        <v/>
      </c>
      <c r="AT298" s="125" t="str">
        <f>IFERROR(VLOOKUP(CONCATENATE(V298," ",W298),'#Input Lists#'!$K$3:$L$827,2,FALSE),"")</f>
        <v/>
      </c>
      <c r="AU298" s="125">
        <f>IFERROR(VLOOKUP(AA298,'#Input Lists#'!$BU$3:$BV$8,2,FALSE),"")</f>
        <v>1</v>
      </c>
      <c r="AV298" s="118" t="str">
        <f>IFERROR(VLOOKUP(AB298,'#Input Lists#'!$BO$3:$BP$9,2,FALSE),"")</f>
        <v/>
      </c>
      <c r="AW298" s="118">
        <f>IFERROR(VLOOKUP(AC298,'#Input Lists#'!$BL$3:$BM$7,2,FALSE),"")</f>
        <v>1</v>
      </c>
      <c r="AX298" s="52" t="e">
        <f>VLOOKUP(AQ298,'#Location List#'!$D$3:$K$150,4,FALSE)</f>
        <v>#N/A</v>
      </c>
      <c r="AY298" s="273" t="e">
        <f>VLOOKUP(AX298,'#Location List#'!$Z$3:$AA$13,2,FALSE)</f>
        <v>#N/A</v>
      </c>
      <c r="AZ298" s="126" t="e">
        <f>VLOOKUP($AT298,'#Input Lists#'!$L$3:$S$1033,6,FALSE)</f>
        <v>#N/A</v>
      </c>
      <c r="BA298" s="239" t="e">
        <f>VLOOKUP($AT298,'#Input Lists#'!$L$3:$S$833,7,FALSE)</f>
        <v>#N/A</v>
      </c>
      <c r="BB298" s="239" t="e">
        <f>VLOOKUP($AT298,'#Input Lists#'!$L$3:$S$833,8,FALSE)</f>
        <v>#N/A</v>
      </c>
      <c r="BC298" s="91" t="str">
        <f t="shared" si="32"/>
        <v/>
      </c>
      <c r="BD298" s="91" t="str">
        <f t="shared" si="33"/>
        <v/>
      </c>
      <c r="BE298" s="15" t="str">
        <f t="shared" si="34"/>
        <v/>
      </c>
      <c r="BF298" s="92" t="str">
        <f t="shared" si="35"/>
        <v>No Sighting Date</v>
      </c>
    </row>
    <row r="299" spans="1:58" x14ac:dyDescent="0.25">
      <c r="A299" s="118">
        <v>294</v>
      </c>
      <c r="B299" s="119"/>
      <c r="C299" s="120"/>
      <c r="D299" s="121"/>
      <c r="E299" s="121"/>
      <c r="F299" s="236"/>
      <c r="G299" s="122" t="str">
        <f>IFERROR(VLOOKUP(F299,'#Location List#'!$U$3:$V$1154,2,FALSE),"")</f>
        <v/>
      </c>
      <c r="H299" s="120"/>
      <c r="I299" s="120"/>
      <c r="J299" s="120"/>
      <c r="K299" s="120"/>
      <c r="L299" s="120"/>
      <c r="M299" s="120"/>
      <c r="N299" s="120"/>
      <c r="O299" s="120"/>
      <c r="P299" s="120"/>
      <c r="Q299" s="120"/>
      <c r="R299" s="120"/>
      <c r="S299" s="120"/>
      <c r="T299" s="205">
        <f t="shared" si="30"/>
        <v>0</v>
      </c>
      <c r="U299" s="205">
        <f t="shared" si="31"/>
        <v>0</v>
      </c>
      <c r="V299" s="210"/>
      <c r="W299" s="210"/>
      <c r="X299" s="23" t="str">
        <f>IFERROR(VLOOKUP(AT299,'#Input Lists#'!$L$3:$AH$833,3,FALSE)," ")</f>
        <v xml:space="preserve"> </v>
      </c>
      <c r="Y299" s="23" t="str">
        <f>IFERROR(VLOOKUP(AT299,'#Input Lists#'!$L$3:$AH$833,5,FALSE)," ")</f>
        <v xml:space="preserve"> </v>
      </c>
      <c r="Z299" s="206" t="str">
        <f>IFERROR(VLOOKUP(AT299,'#Input Lists#'!$L$3:$AH$833,9,FALSE)," ")</f>
        <v xml:space="preserve"> </v>
      </c>
      <c r="AA299" s="119" t="s">
        <v>1527</v>
      </c>
      <c r="AB299" s="120"/>
      <c r="AC299" s="123"/>
      <c r="AD299" s="123"/>
      <c r="AE299" s="123"/>
      <c r="AF299" s="123"/>
      <c r="AG299" s="123"/>
      <c r="AH299" s="123"/>
      <c r="AI299" s="123"/>
      <c r="AJ299" s="123"/>
      <c r="AK299" s="123"/>
      <c r="AL299" s="123"/>
      <c r="AM299" s="123"/>
      <c r="AN299" s="123"/>
      <c r="AO299" s="123"/>
      <c r="AP299" s="120"/>
      <c r="AQ299" s="125" t="str">
        <f>IFERROR(VLOOKUP(G299,'#Location List#'!$C$3:$D$150,2,FALSE),"")</f>
        <v/>
      </c>
      <c r="AR299" s="125" t="str">
        <f>IFERROR(VLOOKUP(F299,'#Location List#'!$Q$3:$R$1154,2,FALSE),"")</f>
        <v/>
      </c>
      <c r="AS299" s="125" t="str">
        <f>IFERROR(VLOOKUP(V299,'#Input Lists#'!$B$3:$D$46,3,FALSE),"")</f>
        <v/>
      </c>
      <c r="AT299" s="125" t="str">
        <f>IFERROR(VLOOKUP(CONCATENATE(V299," ",W299),'#Input Lists#'!$K$3:$L$827,2,FALSE),"")</f>
        <v/>
      </c>
      <c r="AU299" s="125">
        <f>IFERROR(VLOOKUP(AA299,'#Input Lists#'!$BU$3:$BV$8,2,FALSE),"")</f>
        <v>1</v>
      </c>
      <c r="AV299" s="118" t="str">
        <f>IFERROR(VLOOKUP(AB299,'#Input Lists#'!$BO$3:$BP$9,2,FALSE),"")</f>
        <v/>
      </c>
      <c r="AW299" s="118">
        <f>IFERROR(VLOOKUP(AC299,'#Input Lists#'!$BL$3:$BM$7,2,FALSE),"")</f>
        <v>1</v>
      </c>
      <c r="AX299" s="52" t="e">
        <f>VLOOKUP(AQ299,'#Location List#'!$D$3:$K$150,4,FALSE)</f>
        <v>#N/A</v>
      </c>
      <c r="AY299" s="273" t="e">
        <f>VLOOKUP(AX299,'#Location List#'!$Z$3:$AA$13,2,FALSE)</f>
        <v>#N/A</v>
      </c>
      <c r="AZ299" s="126" t="e">
        <f>VLOOKUP($AT299,'#Input Lists#'!$L$3:$S$1033,6,FALSE)</f>
        <v>#N/A</v>
      </c>
      <c r="BA299" s="239" t="e">
        <f>VLOOKUP($AT299,'#Input Lists#'!$L$3:$S$833,7,FALSE)</f>
        <v>#N/A</v>
      </c>
      <c r="BB299" s="239" t="e">
        <f>VLOOKUP($AT299,'#Input Lists#'!$L$3:$S$833,8,FALSE)</f>
        <v>#N/A</v>
      </c>
      <c r="BC299" s="91" t="str">
        <f t="shared" si="32"/>
        <v/>
      </c>
      <c r="BD299" s="91" t="str">
        <f t="shared" si="33"/>
        <v/>
      </c>
      <c r="BE299" s="15" t="str">
        <f t="shared" si="34"/>
        <v/>
      </c>
      <c r="BF299" s="92" t="str">
        <f t="shared" si="35"/>
        <v>No Sighting Date</v>
      </c>
    </row>
    <row r="300" spans="1:58" x14ac:dyDescent="0.25">
      <c r="A300" s="118">
        <v>295</v>
      </c>
      <c r="B300" s="119"/>
      <c r="C300" s="120"/>
      <c r="D300" s="121"/>
      <c r="E300" s="121"/>
      <c r="F300" s="236"/>
      <c r="G300" s="122" t="str">
        <f>IFERROR(VLOOKUP(F300,'#Location List#'!$U$3:$V$1154,2,FALSE),"")</f>
        <v/>
      </c>
      <c r="H300" s="120"/>
      <c r="I300" s="120"/>
      <c r="J300" s="120"/>
      <c r="K300" s="120"/>
      <c r="L300" s="120"/>
      <c r="M300" s="120"/>
      <c r="N300" s="120"/>
      <c r="O300" s="120"/>
      <c r="P300" s="120"/>
      <c r="Q300" s="120"/>
      <c r="R300" s="120"/>
      <c r="S300" s="120"/>
      <c r="T300" s="205">
        <f t="shared" si="30"/>
        <v>0</v>
      </c>
      <c r="U300" s="205">
        <f t="shared" si="31"/>
        <v>0</v>
      </c>
      <c r="V300" s="210"/>
      <c r="W300" s="210"/>
      <c r="X300" s="23" t="str">
        <f>IFERROR(VLOOKUP(AT300,'#Input Lists#'!$L$3:$AH$833,3,FALSE)," ")</f>
        <v xml:space="preserve"> </v>
      </c>
      <c r="Y300" s="23" t="str">
        <f>IFERROR(VLOOKUP(AT300,'#Input Lists#'!$L$3:$AH$833,5,FALSE)," ")</f>
        <v xml:space="preserve"> </v>
      </c>
      <c r="Z300" s="206" t="str">
        <f>IFERROR(VLOOKUP(AT300,'#Input Lists#'!$L$3:$AH$833,9,FALSE)," ")</f>
        <v xml:space="preserve"> </v>
      </c>
      <c r="AA300" s="119" t="s">
        <v>1527</v>
      </c>
      <c r="AB300" s="120"/>
      <c r="AC300" s="123"/>
      <c r="AD300" s="123"/>
      <c r="AE300" s="123"/>
      <c r="AF300" s="123"/>
      <c r="AG300" s="123"/>
      <c r="AH300" s="123"/>
      <c r="AI300" s="123"/>
      <c r="AJ300" s="123"/>
      <c r="AK300" s="123"/>
      <c r="AL300" s="123"/>
      <c r="AM300" s="123"/>
      <c r="AN300" s="123"/>
      <c r="AO300" s="123"/>
      <c r="AP300" s="120"/>
      <c r="AQ300" s="125" t="str">
        <f>IFERROR(VLOOKUP(G300,'#Location List#'!$C$3:$D$150,2,FALSE),"")</f>
        <v/>
      </c>
      <c r="AR300" s="125" t="str">
        <f>IFERROR(VLOOKUP(F300,'#Location List#'!$Q$3:$R$1154,2,FALSE),"")</f>
        <v/>
      </c>
      <c r="AS300" s="125" t="str">
        <f>IFERROR(VLOOKUP(V300,'#Input Lists#'!$B$3:$D$46,3,FALSE),"")</f>
        <v/>
      </c>
      <c r="AT300" s="125" t="str">
        <f>IFERROR(VLOOKUP(CONCATENATE(V300," ",W300),'#Input Lists#'!$K$3:$L$827,2,FALSE),"")</f>
        <v/>
      </c>
      <c r="AU300" s="125">
        <f>IFERROR(VLOOKUP(AA300,'#Input Lists#'!$BU$3:$BV$8,2,FALSE),"")</f>
        <v>1</v>
      </c>
      <c r="AV300" s="118" t="str">
        <f>IFERROR(VLOOKUP(AB300,'#Input Lists#'!$BO$3:$BP$9,2,FALSE),"")</f>
        <v/>
      </c>
      <c r="AW300" s="118">
        <f>IFERROR(VLOOKUP(AC300,'#Input Lists#'!$BL$3:$BM$7,2,FALSE),"")</f>
        <v>1</v>
      </c>
      <c r="AX300" s="52" t="e">
        <f>VLOOKUP(AQ300,'#Location List#'!$D$3:$K$150,4,FALSE)</f>
        <v>#N/A</v>
      </c>
      <c r="AY300" s="273" t="e">
        <f>VLOOKUP(AX300,'#Location List#'!$Z$3:$AA$13,2,FALSE)</f>
        <v>#N/A</v>
      </c>
      <c r="AZ300" s="126" t="e">
        <f>VLOOKUP($AT300,'#Input Lists#'!$L$3:$S$1033,6,FALSE)</f>
        <v>#N/A</v>
      </c>
      <c r="BA300" s="239" t="e">
        <f>VLOOKUP($AT300,'#Input Lists#'!$L$3:$S$833,7,FALSE)</f>
        <v>#N/A</v>
      </c>
      <c r="BB300" s="239" t="e">
        <f>VLOOKUP($AT300,'#Input Lists#'!$L$3:$S$833,8,FALSE)</f>
        <v>#N/A</v>
      </c>
      <c r="BC300" s="91" t="str">
        <f t="shared" si="32"/>
        <v/>
      </c>
      <c r="BD300" s="91" t="str">
        <f t="shared" si="33"/>
        <v/>
      </c>
      <c r="BE300" s="15" t="str">
        <f t="shared" si="34"/>
        <v/>
      </c>
      <c r="BF300" s="92" t="str">
        <f t="shared" si="35"/>
        <v>No Sighting Date</v>
      </c>
    </row>
    <row r="301" spans="1:58" x14ac:dyDescent="0.25">
      <c r="A301" s="118">
        <v>296</v>
      </c>
      <c r="B301" s="119"/>
      <c r="C301" s="120"/>
      <c r="D301" s="121"/>
      <c r="E301" s="121"/>
      <c r="F301" s="236"/>
      <c r="G301" s="122" t="str">
        <f>IFERROR(VLOOKUP(F301,'#Location List#'!$U$3:$V$1154,2,FALSE),"")</f>
        <v/>
      </c>
      <c r="H301" s="120"/>
      <c r="I301" s="120"/>
      <c r="J301" s="120"/>
      <c r="K301" s="120"/>
      <c r="L301" s="120"/>
      <c r="M301" s="120"/>
      <c r="N301" s="120"/>
      <c r="O301" s="120"/>
      <c r="P301" s="120"/>
      <c r="Q301" s="120"/>
      <c r="R301" s="120"/>
      <c r="S301" s="120"/>
      <c r="T301" s="205">
        <f t="shared" si="30"/>
        <v>0</v>
      </c>
      <c r="U301" s="205">
        <f t="shared" si="31"/>
        <v>0</v>
      </c>
      <c r="V301" s="210"/>
      <c r="W301" s="210"/>
      <c r="X301" s="23" t="str">
        <f>IFERROR(VLOOKUP(AT301,'#Input Lists#'!$L$3:$AH$833,3,FALSE)," ")</f>
        <v xml:space="preserve"> </v>
      </c>
      <c r="Y301" s="23" t="str">
        <f>IFERROR(VLOOKUP(AT301,'#Input Lists#'!$L$3:$AH$833,5,FALSE)," ")</f>
        <v xml:space="preserve"> </v>
      </c>
      <c r="Z301" s="206" t="str">
        <f>IFERROR(VLOOKUP(AT301,'#Input Lists#'!$L$3:$AH$833,9,FALSE)," ")</f>
        <v xml:space="preserve"> </v>
      </c>
      <c r="AA301" s="119" t="s">
        <v>1527</v>
      </c>
      <c r="AB301" s="120"/>
      <c r="AC301" s="123"/>
      <c r="AD301" s="123"/>
      <c r="AE301" s="123"/>
      <c r="AF301" s="123"/>
      <c r="AG301" s="123"/>
      <c r="AH301" s="123"/>
      <c r="AI301" s="123"/>
      <c r="AJ301" s="123"/>
      <c r="AK301" s="123"/>
      <c r="AL301" s="123"/>
      <c r="AM301" s="123"/>
      <c r="AN301" s="123"/>
      <c r="AO301" s="123"/>
      <c r="AP301" s="120"/>
      <c r="AQ301" s="125" t="str">
        <f>IFERROR(VLOOKUP(G301,'#Location List#'!$C$3:$D$150,2,FALSE),"")</f>
        <v/>
      </c>
      <c r="AR301" s="125" t="str">
        <f>IFERROR(VLOOKUP(F301,'#Location List#'!$Q$3:$R$1154,2,FALSE),"")</f>
        <v/>
      </c>
      <c r="AS301" s="125" t="str">
        <f>IFERROR(VLOOKUP(V301,'#Input Lists#'!$B$3:$D$46,3,FALSE),"")</f>
        <v/>
      </c>
      <c r="AT301" s="125" t="str">
        <f>IFERROR(VLOOKUP(CONCATENATE(V301," ",W301),'#Input Lists#'!$K$3:$L$827,2,FALSE),"")</f>
        <v/>
      </c>
      <c r="AU301" s="125">
        <f>IFERROR(VLOOKUP(AA301,'#Input Lists#'!$BU$3:$BV$8,2,FALSE),"")</f>
        <v>1</v>
      </c>
      <c r="AV301" s="118" t="str">
        <f>IFERROR(VLOOKUP(AB301,'#Input Lists#'!$BO$3:$BP$9,2,FALSE),"")</f>
        <v/>
      </c>
      <c r="AW301" s="118">
        <f>IFERROR(VLOOKUP(AC301,'#Input Lists#'!$BL$3:$BM$7,2,FALSE),"")</f>
        <v>1</v>
      </c>
      <c r="AX301" s="52" t="e">
        <f>VLOOKUP(AQ301,'#Location List#'!$D$3:$K$150,4,FALSE)</f>
        <v>#N/A</v>
      </c>
      <c r="AY301" s="273" t="e">
        <f>VLOOKUP(AX301,'#Location List#'!$Z$3:$AA$13,2,FALSE)</f>
        <v>#N/A</v>
      </c>
      <c r="AZ301" s="126" t="e">
        <f>VLOOKUP($AT301,'#Input Lists#'!$L$3:$S$1033,6,FALSE)</f>
        <v>#N/A</v>
      </c>
      <c r="BA301" s="239" t="e">
        <f>VLOOKUP($AT301,'#Input Lists#'!$L$3:$S$833,7,FALSE)</f>
        <v>#N/A</v>
      </c>
      <c r="BB301" s="239" t="e">
        <f>VLOOKUP($AT301,'#Input Lists#'!$L$3:$S$833,8,FALSE)</f>
        <v>#N/A</v>
      </c>
      <c r="BC301" s="91" t="str">
        <f t="shared" si="32"/>
        <v/>
      </c>
      <c r="BD301" s="91" t="str">
        <f t="shared" si="33"/>
        <v/>
      </c>
      <c r="BE301" s="15" t="str">
        <f t="shared" si="34"/>
        <v/>
      </c>
      <c r="BF301" s="92" t="str">
        <f t="shared" si="35"/>
        <v>No Sighting Date</v>
      </c>
    </row>
    <row r="302" spans="1:58" x14ac:dyDescent="0.25">
      <c r="A302" s="118">
        <v>297</v>
      </c>
      <c r="B302" s="119"/>
      <c r="C302" s="120"/>
      <c r="D302" s="121"/>
      <c r="E302" s="121"/>
      <c r="F302" s="236"/>
      <c r="G302" s="122" t="str">
        <f>IFERROR(VLOOKUP(F302,'#Location List#'!$U$3:$V$1154,2,FALSE),"")</f>
        <v/>
      </c>
      <c r="H302" s="120"/>
      <c r="I302" s="120"/>
      <c r="J302" s="120"/>
      <c r="K302" s="120"/>
      <c r="L302" s="120"/>
      <c r="M302" s="120"/>
      <c r="N302" s="120"/>
      <c r="O302" s="120"/>
      <c r="P302" s="120"/>
      <c r="Q302" s="120"/>
      <c r="R302" s="120"/>
      <c r="S302" s="120"/>
      <c r="T302" s="205">
        <f t="shared" si="30"/>
        <v>0</v>
      </c>
      <c r="U302" s="205">
        <f t="shared" si="31"/>
        <v>0</v>
      </c>
      <c r="V302" s="210"/>
      <c r="W302" s="210"/>
      <c r="X302" s="23" t="str">
        <f>IFERROR(VLOOKUP(AT302,'#Input Lists#'!$L$3:$AH$833,3,FALSE)," ")</f>
        <v xml:space="preserve"> </v>
      </c>
      <c r="Y302" s="23" t="str">
        <f>IFERROR(VLOOKUP(AT302,'#Input Lists#'!$L$3:$AH$833,5,FALSE)," ")</f>
        <v xml:space="preserve"> </v>
      </c>
      <c r="Z302" s="206" t="str">
        <f>IFERROR(VLOOKUP(AT302,'#Input Lists#'!$L$3:$AH$833,9,FALSE)," ")</f>
        <v xml:space="preserve"> </v>
      </c>
      <c r="AA302" s="119" t="s">
        <v>1527</v>
      </c>
      <c r="AB302" s="120"/>
      <c r="AC302" s="123"/>
      <c r="AD302" s="123"/>
      <c r="AE302" s="123"/>
      <c r="AF302" s="123"/>
      <c r="AG302" s="123"/>
      <c r="AH302" s="123"/>
      <c r="AI302" s="123"/>
      <c r="AJ302" s="123"/>
      <c r="AK302" s="123"/>
      <c r="AL302" s="123"/>
      <c r="AM302" s="123"/>
      <c r="AN302" s="123"/>
      <c r="AO302" s="123"/>
      <c r="AP302" s="120"/>
      <c r="AQ302" s="125" t="str">
        <f>IFERROR(VLOOKUP(G302,'#Location List#'!$C$3:$D$150,2,FALSE),"")</f>
        <v/>
      </c>
      <c r="AR302" s="125" t="str">
        <f>IFERROR(VLOOKUP(F302,'#Location List#'!$Q$3:$R$1154,2,FALSE),"")</f>
        <v/>
      </c>
      <c r="AS302" s="125" t="str">
        <f>IFERROR(VLOOKUP(V302,'#Input Lists#'!$B$3:$D$46,3,FALSE),"")</f>
        <v/>
      </c>
      <c r="AT302" s="125" t="str">
        <f>IFERROR(VLOOKUP(CONCATENATE(V302," ",W302),'#Input Lists#'!$K$3:$L$827,2,FALSE),"")</f>
        <v/>
      </c>
      <c r="AU302" s="125">
        <f>IFERROR(VLOOKUP(AA302,'#Input Lists#'!$BU$3:$BV$8,2,FALSE),"")</f>
        <v>1</v>
      </c>
      <c r="AV302" s="118" t="str">
        <f>IFERROR(VLOOKUP(AB302,'#Input Lists#'!$BO$3:$BP$9,2,FALSE),"")</f>
        <v/>
      </c>
      <c r="AW302" s="118">
        <f>IFERROR(VLOOKUP(AC302,'#Input Lists#'!$BL$3:$BM$7,2,FALSE),"")</f>
        <v>1</v>
      </c>
      <c r="AX302" s="52" t="e">
        <f>VLOOKUP(AQ302,'#Location List#'!$D$3:$K$150,4,FALSE)</f>
        <v>#N/A</v>
      </c>
      <c r="AY302" s="273" t="e">
        <f>VLOOKUP(AX302,'#Location List#'!$Z$3:$AA$13,2,FALSE)</f>
        <v>#N/A</v>
      </c>
      <c r="AZ302" s="126" t="e">
        <f>VLOOKUP($AT302,'#Input Lists#'!$L$3:$S$1033,6,FALSE)</f>
        <v>#N/A</v>
      </c>
      <c r="BA302" s="239" t="e">
        <f>VLOOKUP($AT302,'#Input Lists#'!$L$3:$S$833,7,FALSE)</f>
        <v>#N/A</v>
      </c>
      <c r="BB302" s="239" t="e">
        <f>VLOOKUP($AT302,'#Input Lists#'!$L$3:$S$833,8,FALSE)</f>
        <v>#N/A</v>
      </c>
      <c r="BC302" s="91" t="str">
        <f t="shared" si="32"/>
        <v/>
      </c>
      <c r="BD302" s="91" t="str">
        <f t="shared" si="33"/>
        <v/>
      </c>
      <c r="BE302" s="15" t="str">
        <f t="shared" si="34"/>
        <v/>
      </c>
      <c r="BF302" s="92" t="str">
        <f t="shared" si="35"/>
        <v>No Sighting Date</v>
      </c>
    </row>
    <row r="303" spans="1:58" x14ac:dyDescent="0.25">
      <c r="A303" s="118">
        <v>298</v>
      </c>
      <c r="B303" s="119"/>
      <c r="C303" s="120"/>
      <c r="D303" s="121"/>
      <c r="E303" s="121"/>
      <c r="F303" s="236"/>
      <c r="G303" s="122" t="str">
        <f>IFERROR(VLOOKUP(F303,'#Location List#'!$U$3:$V$1154,2,FALSE),"")</f>
        <v/>
      </c>
      <c r="H303" s="120"/>
      <c r="I303" s="120"/>
      <c r="J303" s="120"/>
      <c r="K303" s="120"/>
      <c r="L303" s="120"/>
      <c r="M303" s="120"/>
      <c r="N303" s="120"/>
      <c r="O303" s="120"/>
      <c r="P303" s="120"/>
      <c r="Q303" s="120"/>
      <c r="R303" s="120"/>
      <c r="S303" s="120"/>
      <c r="T303" s="205">
        <f t="shared" si="30"/>
        <v>0</v>
      </c>
      <c r="U303" s="205">
        <f t="shared" si="31"/>
        <v>0</v>
      </c>
      <c r="V303" s="210"/>
      <c r="W303" s="210"/>
      <c r="X303" s="23" t="str">
        <f>IFERROR(VLOOKUP(AT303,'#Input Lists#'!$L$3:$AH$833,3,FALSE)," ")</f>
        <v xml:space="preserve"> </v>
      </c>
      <c r="Y303" s="23" t="str">
        <f>IFERROR(VLOOKUP(AT303,'#Input Lists#'!$L$3:$AH$833,5,FALSE)," ")</f>
        <v xml:space="preserve"> </v>
      </c>
      <c r="Z303" s="206" t="str">
        <f>IFERROR(VLOOKUP(AT303,'#Input Lists#'!$L$3:$AH$833,9,FALSE)," ")</f>
        <v xml:space="preserve"> </v>
      </c>
      <c r="AA303" s="119" t="s">
        <v>1527</v>
      </c>
      <c r="AB303" s="120"/>
      <c r="AC303" s="123"/>
      <c r="AD303" s="123"/>
      <c r="AE303" s="123"/>
      <c r="AF303" s="123"/>
      <c r="AG303" s="123"/>
      <c r="AH303" s="123"/>
      <c r="AI303" s="123"/>
      <c r="AJ303" s="123"/>
      <c r="AK303" s="123"/>
      <c r="AL303" s="123"/>
      <c r="AM303" s="123"/>
      <c r="AN303" s="123"/>
      <c r="AO303" s="123"/>
      <c r="AP303" s="120"/>
      <c r="AQ303" s="125" t="str">
        <f>IFERROR(VLOOKUP(G303,'#Location List#'!$C$3:$D$150,2,FALSE),"")</f>
        <v/>
      </c>
      <c r="AR303" s="125" t="str">
        <f>IFERROR(VLOOKUP(F303,'#Location List#'!$Q$3:$R$1154,2,FALSE),"")</f>
        <v/>
      </c>
      <c r="AS303" s="125" t="str">
        <f>IFERROR(VLOOKUP(V303,'#Input Lists#'!$B$3:$D$46,3,FALSE),"")</f>
        <v/>
      </c>
      <c r="AT303" s="125" t="str">
        <f>IFERROR(VLOOKUP(CONCATENATE(V303," ",W303),'#Input Lists#'!$K$3:$L$827,2,FALSE),"")</f>
        <v/>
      </c>
      <c r="AU303" s="125">
        <f>IFERROR(VLOOKUP(AA303,'#Input Lists#'!$BU$3:$BV$8,2,FALSE),"")</f>
        <v>1</v>
      </c>
      <c r="AV303" s="118" t="str">
        <f>IFERROR(VLOOKUP(AB303,'#Input Lists#'!$BO$3:$BP$9,2,FALSE),"")</f>
        <v/>
      </c>
      <c r="AW303" s="118">
        <f>IFERROR(VLOOKUP(AC303,'#Input Lists#'!$BL$3:$BM$7,2,FALSE),"")</f>
        <v>1</v>
      </c>
      <c r="AX303" s="52" t="e">
        <f>VLOOKUP(AQ303,'#Location List#'!$D$3:$K$150,4,FALSE)</f>
        <v>#N/A</v>
      </c>
      <c r="AY303" s="273" t="e">
        <f>VLOOKUP(AX303,'#Location List#'!$Z$3:$AA$13,2,FALSE)</f>
        <v>#N/A</v>
      </c>
      <c r="AZ303" s="126" t="e">
        <f>VLOOKUP($AT303,'#Input Lists#'!$L$3:$S$1033,6,FALSE)</f>
        <v>#N/A</v>
      </c>
      <c r="BA303" s="239" t="e">
        <f>VLOOKUP($AT303,'#Input Lists#'!$L$3:$S$833,7,FALSE)</f>
        <v>#N/A</v>
      </c>
      <c r="BB303" s="239" t="e">
        <f>VLOOKUP($AT303,'#Input Lists#'!$L$3:$S$833,8,FALSE)</f>
        <v>#N/A</v>
      </c>
      <c r="BC303" s="91" t="str">
        <f t="shared" si="32"/>
        <v/>
      </c>
      <c r="BD303" s="91" t="str">
        <f t="shared" si="33"/>
        <v/>
      </c>
      <c r="BE303" s="15" t="str">
        <f t="shared" si="34"/>
        <v/>
      </c>
      <c r="BF303" s="92" t="str">
        <f t="shared" si="35"/>
        <v>No Sighting Date</v>
      </c>
    </row>
    <row r="304" spans="1:58" x14ac:dyDescent="0.25">
      <c r="A304" s="118">
        <v>299</v>
      </c>
      <c r="B304" s="119"/>
      <c r="C304" s="120"/>
      <c r="D304" s="121"/>
      <c r="E304" s="121"/>
      <c r="F304" s="236"/>
      <c r="G304" s="122" t="str">
        <f>IFERROR(VLOOKUP(F304,'#Location List#'!$U$3:$V$1154,2,FALSE),"")</f>
        <v/>
      </c>
      <c r="H304" s="120"/>
      <c r="I304" s="120"/>
      <c r="J304" s="120"/>
      <c r="K304" s="120"/>
      <c r="L304" s="120"/>
      <c r="M304" s="120"/>
      <c r="N304" s="120"/>
      <c r="O304" s="120"/>
      <c r="P304" s="120"/>
      <c r="Q304" s="120"/>
      <c r="R304" s="120"/>
      <c r="S304" s="120"/>
      <c r="T304" s="205">
        <f t="shared" si="30"/>
        <v>0</v>
      </c>
      <c r="U304" s="205">
        <f t="shared" si="31"/>
        <v>0</v>
      </c>
      <c r="V304" s="210"/>
      <c r="W304" s="210"/>
      <c r="X304" s="23" t="str">
        <f>IFERROR(VLOOKUP(AT304,'#Input Lists#'!$L$3:$AH$833,3,FALSE)," ")</f>
        <v xml:space="preserve"> </v>
      </c>
      <c r="Y304" s="23" t="str">
        <f>IFERROR(VLOOKUP(AT304,'#Input Lists#'!$L$3:$AH$833,5,FALSE)," ")</f>
        <v xml:space="preserve"> </v>
      </c>
      <c r="Z304" s="206" t="str">
        <f>IFERROR(VLOOKUP(AT304,'#Input Lists#'!$L$3:$AH$833,9,FALSE)," ")</f>
        <v xml:space="preserve"> </v>
      </c>
      <c r="AA304" s="119" t="s">
        <v>1527</v>
      </c>
      <c r="AB304" s="120"/>
      <c r="AC304" s="123"/>
      <c r="AD304" s="123"/>
      <c r="AE304" s="123"/>
      <c r="AF304" s="123"/>
      <c r="AG304" s="123"/>
      <c r="AH304" s="123"/>
      <c r="AI304" s="123"/>
      <c r="AJ304" s="123"/>
      <c r="AK304" s="123"/>
      <c r="AL304" s="123"/>
      <c r="AM304" s="123"/>
      <c r="AN304" s="123"/>
      <c r="AO304" s="123"/>
      <c r="AP304" s="120"/>
      <c r="AQ304" s="125" t="str">
        <f>IFERROR(VLOOKUP(G304,'#Location List#'!$C$3:$D$150,2,FALSE),"")</f>
        <v/>
      </c>
      <c r="AR304" s="125" t="str">
        <f>IFERROR(VLOOKUP(F304,'#Location List#'!$Q$3:$R$1154,2,FALSE),"")</f>
        <v/>
      </c>
      <c r="AS304" s="125" t="str">
        <f>IFERROR(VLOOKUP(V304,'#Input Lists#'!$B$3:$D$46,3,FALSE),"")</f>
        <v/>
      </c>
      <c r="AT304" s="125" t="str">
        <f>IFERROR(VLOOKUP(CONCATENATE(V304," ",W304),'#Input Lists#'!$K$3:$L$827,2,FALSE),"")</f>
        <v/>
      </c>
      <c r="AU304" s="125">
        <f>IFERROR(VLOOKUP(AA304,'#Input Lists#'!$BU$3:$BV$8,2,FALSE),"")</f>
        <v>1</v>
      </c>
      <c r="AV304" s="118" t="str">
        <f>IFERROR(VLOOKUP(AB304,'#Input Lists#'!$BO$3:$BP$9,2,FALSE),"")</f>
        <v/>
      </c>
      <c r="AW304" s="118">
        <f>IFERROR(VLOOKUP(AC304,'#Input Lists#'!$BL$3:$BM$7,2,FALSE),"")</f>
        <v>1</v>
      </c>
      <c r="AX304" s="52" t="e">
        <f>VLOOKUP(AQ304,'#Location List#'!$D$3:$K$150,4,FALSE)</f>
        <v>#N/A</v>
      </c>
      <c r="AY304" s="273" t="e">
        <f>VLOOKUP(AX304,'#Location List#'!$Z$3:$AA$13,2,FALSE)</f>
        <v>#N/A</v>
      </c>
      <c r="AZ304" s="126" t="e">
        <f>VLOOKUP($AT304,'#Input Lists#'!$L$3:$S$1033,6,FALSE)</f>
        <v>#N/A</v>
      </c>
      <c r="BA304" s="239" t="e">
        <f>VLOOKUP($AT304,'#Input Lists#'!$L$3:$S$833,7,FALSE)</f>
        <v>#N/A</v>
      </c>
      <c r="BB304" s="239" t="e">
        <f>VLOOKUP($AT304,'#Input Lists#'!$L$3:$S$833,8,FALSE)</f>
        <v>#N/A</v>
      </c>
      <c r="BC304" s="91" t="str">
        <f t="shared" si="32"/>
        <v/>
      </c>
      <c r="BD304" s="91" t="str">
        <f t="shared" si="33"/>
        <v/>
      </c>
      <c r="BE304" s="15" t="str">
        <f t="shared" si="34"/>
        <v/>
      </c>
      <c r="BF304" s="92" t="str">
        <f t="shared" si="35"/>
        <v>No Sighting Date</v>
      </c>
    </row>
    <row r="305" spans="1:58" x14ac:dyDescent="0.25">
      <c r="A305" s="118">
        <v>300</v>
      </c>
      <c r="B305" s="119"/>
      <c r="C305" s="120"/>
      <c r="D305" s="121"/>
      <c r="E305" s="121"/>
      <c r="F305" s="236"/>
      <c r="G305" s="122" t="str">
        <f>IFERROR(VLOOKUP(F305,'#Location List#'!$U$3:$V$1154,2,FALSE),"")</f>
        <v/>
      </c>
      <c r="H305" s="120"/>
      <c r="I305" s="120"/>
      <c r="J305" s="120"/>
      <c r="K305" s="120"/>
      <c r="L305" s="120"/>
      <c r="M305" s="120"/>
      <c r="N305" s="120"/>
      <c r="O305" s="120"/>
      <c r="P305" s="120"/>
      <c r="Q305" s="120"/>
      <c r="R305" s="120"/>
      <c r="S305" s="120"/>
      <c r="T305" s="205">
        <f t="shared" si="30"/>
        <v>0</v>
      </c>
      <c r="U305" s="205">
        <f t="shared" si="31"/>
        <v>0</v>
      </c>
      <c r="V305" s="210"/>
      <c r="W305" s="210"/>
      <c r="X305" s="23" t="str">
        <f>IFERROR(VLOOKUP(AT305,'#Input Lists#'!$L$3:$AH$833,3,FALSE)," ")</f>
        <v xml:space="preserve"> </v>
      </c>
      <c r="Y305" s="23" t="str">
        <f>IFERROR(VLOOKUP(AT305,'#Input Lists#'!$L$3:$AH$833,5,FALSE)," ")</f>
        <v xml:space="preserve"> </v>
      </c>
      <c r="Z305" s="206" t="str">
        <f>IFERROR(VLOOKUP(AT305,'#Input Lists#'!$L$3:$AH$833,9,FALSE)," ")</f>
        <v xml:space="preserve"> </v>
      </c>
      <c r="AA305" s="119" t="s">
        <v>1527</v>
      </c>
      <c r="AB305" s="120"/>
      <c r="AC305" s="123"/>
      <c r="AD305" s="123"/>
      <c r="AE305" s="123"/>
      <c r="AF305" s="123"/>
      <c r="AG305" s="123"/>
      <c r="AH305" s="123"/>
      <c r="AI305" s="123"/>
      <c r="AJ305" s="123"/>
      <c r="AK305" s="123"/>
      <c r="AL305" s="123"/>
      <c r="AM305" s="123"/>
      <c r="AN305" s="123"/>
      <c r="AO305" s="123"/>
      <c r="AP305" s="120"/>
      <c r="AQ305" s="125" t="str">
        <f>IFERROR(VLOOKUP(G305,'#Location List#'!$C$3:$D$150,2,FALSE),"")</f>
        <v/>
      </c>
      <c r="AR305" s="125" t="str">
        <f>IFERROR(VLOOKUP(F305,'#Location List#'!$Q$3:$R$1154,2,FALSE),"")</f>
        <v/>
      </c>
      <c r="AS305" s="125" t="str">
        <f>IFERROR(VLOOKUP(V305,'#Input Lists#'!$B$3:$D$46,3,FALSE),"")</f>
        <v/>
      </c>
      <c r="AT305" s="125" t="str">
        <f>IFERROR(VLOOKUP(CONCATENATE(V305," ",W305),'#Input Lists#'!$K$3:$L$827,2,FALSE),"")</f>
        <v/>
      </c>
      <c r="AU305" s="125">
        <f>IFERROR(VLOOKUP(AA305,'#Input Lists#'!$BU$3:$BV$8,2,FALSE),"")</f>
        <v>1</v>
      </c>
      <c r="AV305" s="118" t="str">
        <f>IFERROR(VLOOKUP(AB305,'#Input Lists#'!$BO$3:$BP$9,2,FALSE),"")</f>
        <v/>
      </c>
      <c r="AW305" s="118">
        <f>IFERROR(VLOOKUP(AC305,'#Input Lists#'!$BL$3:$BM$7,2,FALSE),"")</f>
        <v>1</v>
      </c>
      <c r="AX305" s="52" t="e">
        <f>VLOOKUP(AQ305,'#Location List#'!$D$3:$K$150,4,FALSE)</f>
        <v>#N/A</v>
      </c>
      <c r="AY305" s="273" t="e">
        <f>VLOOKUP(AX305,'#Location List#'!$Z$3:$AA$13,2,FALSE)</f>
        <v>#N/A</v>
      </c>
      <c r="AZ305" s="126" t="e">
        <f>VLOOKUP($AT305,'#Input Lists#'!$L$3:$S$1033,6,FALSE)</f>
        <v>#N/A</v>
      </c>
      <c r="BA305" s="239" t="e">
        <f>VLOOKUP($AT305,'#Input Lists#'!$L$3:$S$833,7,FALSE)</f>
        <v>#N/A</v>
      </c>
      <c r="BB305" s="239" t="e">
        <f>VLOOKUP($AT305,'#Input Lists#'!$L$3:$S$833,8,FALSE)</f>
        <v>#N/A</v>
      </c>
      <c r="BC305" s="91" t="str">
        <f t="shared" si="32"/>
        <v/>
      </c>
      <c r="BD305" s="91" t="str">
        <f t="shared" si="33"/>
        <v/>
      </c>
      <c r="BE305" s="15" t="str">
        <f t="shared" si="34"/>
        <v/>
      </c>
      <c r="BF305" s="92" t="str">
        <f t="shared" si="35"/>
        <v>No Sighting Date</v>
      </c>
    </row>
    <row r="306" spans="1:58" x14ac:dyDescent="0.25">
      <c r="A306" s="118">
        <v>301</v>
      </c>
      <c r="B306" s="119"/>
      <c r="C306" s="120"/>
      <c r="D306" s="121"/>
      <c r="E306" s="121"/>
      <c r="F306" s="236"/>
      <c r="G306" s="122" t="str">
        <f>IFERROR(VLOOKUP(F306,'#Location List#'!$U$3:$V$1154,2,FALSE),"")</f>
        <v/>
      </c>
      <c r="H306" s="120"/>
      <c r="I306" s="120"/>
      <c r="J306" s="120"/>
      <c r="K306" s="120"/>
      <c r="L306" s="120"/>
      <c r="M306" s="120"/>
      <c r="N306" s="120"/>
      <c r="O306" s="120"/>
      <c r="P306" s="120"/>
      <c r="Q306" s="120"/>
      <c r="R306" s="120"/>
      <c r="S306" s="120"/>
      <c r="T306" s="205">
        <f t="shared" si="30"/>
        <v>0</v>
      </c>
      <c r="U306" s="205">
        <f t="shared" si="31"/>
        <v>0</v>
      </c>
      <c r="V306" s="210"/>
      <c r="W306" s="210"/>
      <c r="X306" s="23" t="str">
        <f>IFERROR(VLOOKUP(AT306,'#Input Lists#'!$L$3:$AH$833,3,FALSE)," ")</f>
        <v xml:space="preserve"> </v>
      </c>
      <c r="Y306" s="23" t="str">
        <f>IFERROR(VLOOKUP(AT306,'#Input Lists#'!$L$3:$AH$833,5,FALSE)," ")</f>
        <v xml:space="preserve"> </v>
      </c>
      <c r="Z306" s="206" t="str">
        <f>IFERROR(VLOOKUP(AT306,'#Input Lists#'!$L$3:$AH$833,9,FALSE)," ")</f>
        <v xml:space="preserve"> </v>
      </c>
      <c r="AA306" s="119" t="s">
        <v>1527</v>
      </c>
      <c r="AB306" s="120"/>
      <c r="AC306" s="123"/>
      <c r="AD306" s="123"/>
      <c r="AE306" s="123"/>
      <c r="AF306" s="123"/>
      <c r="AG306" s="123"/>
      <c r="AH306" s="123"/>
      <c r="AI306" s="123"/>
      <c r="AJ306" s="123"/>
      <c r="AK306" s="123"/>
      <c r="AL306" s="123"/>
      <c r="AM306" s="123"/>
      <c r="AN306" s="123"/>
      <c r="AO306" s="123"/>
      <c r="AP306" s="120"/>
      <c r="AQ306" s="125" t="str">
        <f>IFERROR(VLOOKUP(G306,'#Location List#'!$C$3:$D$150,2,FALSE),"")</f>
        <v/>
      </c>
      <c r="AR306" s="125" t="str">
        <f>IFERROR(VLOOKUP(F306,'#Location List#'!$Q$3:$R$1154,2,FALSE),"")</f>
        <v/>
      </c>
      <c r="AS306" s="125" t="str">
        <f>IFERROR(VLOOKUP(V306,'#Input Lists#'!$B$3:$D$46,3,FALSE),"")</f>
        <v/>
      </c>
      <c r="AT306" s="125" t="str">
        <f>IFERROR(VLOOKUP(CONCATENATE(V306," ",W306),'#Input Lists#'!$K$3:$L$827,2,FALSE),"")</f>
        <v/>
      </c>
      <c r="AU306" s="125">
        <f>IFERROR(VLOOKUP(AA306,'#Input Lists#'!$BU$3:$BV$8,2,FALSE),"")</f>
        <v>1</v>
      </c>
      <c r="AV306" s="118" t="str">
        <f>IFERROR(VLOOKUP(AB306,'#Input Lists#'!$BO$3:$BP$9,2,FALSE),"")</f>
        <v/>
      </c>
      <c r="AW306" s="118">
        <f>IFERROR(VLOOKUP(AC306,'#Input Lists#'!$BL$3:$BM$7,2,FALSE),"")</f>
        <v>1</v>
      </c>
      <c r="AX306" s="52" t="e">
        <f>VLOOKUP(AQ306,'#Location List#'!$D$3:$K$150,4,FALSE)</f>
        <v>#N/A</v>
      </c>
      <c r="AY306" s="273" t="e">
        <f>VLOOKUP(AX306,'#Location List#'!$Z$3:$AA$13,2,FALSE)</f>
        <v>#N/A</v>
      </c>
      <c r="AZ306" s="126" t="e">
        <f>VLOOKUP($AT306,'#Input Lists#'!$L$3:$S$1033,6,FALSE)</f>
        <v>#N/A</v>
      </c>
      <c r="BA306" s="239" t="e">
        <f>VLOOKUP($AT306,'#Input Lists#'!$L$3:$S$833,7,FALSE)</f>
        <v>#N/A</v>
      </c>
      <c r="BB306" s="239" t="e">
        <f>VLOOKUP($AT306,'#Input Lists#'!$L$3:$S$833,8,FALSE)</f>
        <v>#N/A</v>
      </c>
      <c r="BC306" s="91" t="str">
        <f t="shared" si="32"/>
        <v/>
      </c>
      <c r="BD306" s="91" t="str">
        <f t="shared" si="33"/>
        <v/>
      </c>
      <c r="BE306" s="15" t="str">
        <f t="shared" si="34"/>
        <v/>
      </c>
      <c r="BF306" s="92" t="str">
        <f t="shared" si="35"/>
        <v>No Sighting Date</v>
      </c>
    </row>
    <row r="307" spans="1:58" x14ac:dyDescent="0.25">
      <c r="A307" s="118">
        <v>302</v>
      </c>
      <c r="B307" s="119"/>
      <c r="C307" s="120"/>
      <c r="D307" s="121"/>
      <c r="E307" s="121"/>
      <c r="F307" s="236"/>
      <c r="G307" s="122" t="str">
        <f>IFERROR(VLOOKUP(F307,'#Location List#'!$U$3:$V$1154,2,FALSE),"")</f>
        <v/>
      </c>
      <c r="H307" s="120"/>
      <c r="I307" s="120"/>
      <c r="J307" s="120"/>
      <c r="K307" s="120"/>
      <c r="L307" s="120"/>
      <c r="M307" s="120"/>
      <c r="N307" s="120"/>
      <c r="O307" s="120"/>
      <c r="P307" s="120"/>
      <c r="Q307" s="120"/>
      <c r="R307" s="120"/>
      <c r="S307" s="120"/>
      <c r="T307" s="205">
        <f t="shared" si="30"/>
        <v>0</v>
      </c>
      <c r="U307" s="205">
        <f t="shared" si="31"/>
        <v>0</v>
      </c>
      <c r="V307" s="210"/>
      <c r="W307" s="210"/>
      <c r="X307" s="23" t="str">
        <f>IFERROR(VLOOKUP(AT307,'#Input Lists#'!$L$3:$AH$833,3,FALSE)," ")</f>
        <v xml:space="preserve"> </v>
      </c>
      <c r="Y307" s="23" t="str">
        <f>IFERROR(VLOOKUP(AT307,'#Input Lists#'!$L$3:$AH$833,5,FALSE)," ")</f>
        <v xml:space="preserve"> </v>
      </c>
      <c r="Z307" s="206" t="str">
        <f>IFERROR(VLOOKUP(AT307,'#Input Lists#'!$L$3:$AH$833,9,FALSE)," ")</f>
        <v xml:space="preserve"> </v>
      </c>
      <c r="AA307" s="119" t="s">
        <v>1527</v>
      </c>
      <c r="AB307" s="120"/>
      <c r="AC307" s="123"/>
      <c r="AD307" s="123"/>
      <c r="AE307" s="123"/>
      <c r="AF307" s="123"/>
      <c r="AG307" s="123"/>
      <c r="AH307" s="123"/>
      <c r="AI307" s="123"/>
      <c r="AJ307" s="123"/>
      <c r="AK307" s="123"/>
      <c r="AL307" s="123"/>
      <c r="AM307" s="123"/>
      <c r="AN307" s="123"/>
      <c r="AO307" s="123"/>
      <c r="AP307" s="120"/>
      <c r="AQ307" s="125" t="str">
        <f>IFERROR(VLOOKUP(G307,'#Location List#'!$C$3:$D$150,2,FALSE),"")</f>
        <v/>
      </c>
      <c r="AR307" s="125" t="str">
        <f>IFERROR(VLOOKUP(F307,'#Location List#'!$Q$3:$R$1154,2,FALSE),"")</f>
        <v/>
      </c>
      <c r="AS307" s="125" t="str">
        <f>IFERROR(VLOOKUP(V307,'#Input Lists#'!$B$3:$D$46,3,FALSE),"")</f>
        <v/>
      </c>
      <c r="AT307" s="125" t="str">
        <f>IFERROR(VLOOKUP(CONCATENATE(V307," ",W307),'#Input Lists#'!$K$3:$L$827,2,FALSE),"")</f>
        <v/>
      </c>
      <c r="AU307" s="125">
        <f>IFERROR(VLOOKUP(AA307,'#Input Lists#'!$BU$3:$BV$8,2,FALSE),"")</f>
        <v>1</v>
      </c>
      <c r="AV307" s="118" t="str">
        <f>IFERROR(VLOOKUP(AB307,'#Input Lists#'!$BO$3:$BP$9,2,FALSE),"")</f>
        <v/>
      </c>
      <c r="AW307" s="118">
        <f>IFERROR(VLOOKUP(AC307,'#Input Lists#'!$BL$3:$BM$7,2,FALSE),"")</f>
        <v>1</v>
      </c>
      <c r="AX307" s="52" t="e">
        <f>VLOOKUP(AQ307,'#Location List#'!$D$3:$K$150,4,FALSE)</f>
        <v>#N/A</v>
      </c>
      <c r="AY307" s="273" t="e">
        <f>VLOOKUP(AX307,'#Location List#'!$Z$3:$AA$13,2,FALSE)</f>
        <v>#N/A</v>
      </c>
      <c r="AZ307" s="126" t="e">
        <f>VLOOKUP($AT307,'#Input Lists#'!$L$3:$S$1033,6,FALSE)</f>
        <v>#N/A</v>
      </c>
      <c r="BA307" s="239" t="e">
        <f>VLOOKUP($AT307,'#Input Lists#'!$L$3:$S$833,7,FALSE)</f>
        <v>#N/A</v>
      </c>
      <c r="BB307" s="239" t="e">
        <f>VLOOKUP($AT307,'#Input Lists#'!$L$3:$S$833,8,FALSE)</f>
        <v>#N/A</v>
      </c>
      <c r="BC307" s="91" t="str">
        <f t="shared" si="32"/>
        <v/>
      </c>
      <c r="BD307" s="91" t="str">
        <f t="shared" si="33"/>
        <v/>
      </c>
      <c r="BE307" s="15" t="str">
        <f t="shared" si="34"/>
        <v/>
      </c>
      <c r="BF307" s="92" t="str">
        <f t="shared" si="35"/>
        <v>No Sighting Date</v>
      </c>
    </row>
    <row r="308" spans="1:58" x14ac:dyDescent="0.25">
      <c r="A308" s="118">
        <v>303</v>
      </c>
      <c r="B308" s="119"/>
      <c r="C308" s="120"/>
      <c r="D308" s="121"/>
      <c r="E308" s="121"/>
      <c r="F308" s="236"/>
      <c r="G308" s="122" t="str">
        <f>IFERROR(VLOOKUP(F308,'#Location List#'!$U$3:$V$1154,2,FALSE),"")</f>
        <v/>
      </c>
      <c r="H308" s="120"/>
      <c r="I308" s="120"/>
      <c r="J308" s="120"/>
      <c r="K308" s="120"/>
      <c r="L308" s="120"/>
      <c r="M308" s="120"/>
      <c r="N308" s="120"/>
      <c r="O308" s="120"/>
      <c r="P308" s="120"/>
      <c r="Q308" s="120"/>
      <c r="R308" s="120"/>
      <c r="S308" s="120"/>
      <c r="T308" s="205">
        <f t="shared" si="30"/>
        <v>0</v>
      </c>
      <c r="U308" s="205">
        <f t="shared" si="31"/>
        <v>0</v>
      </c>
      <c r="V308" s="210"/>
      <c r="W308" s="210"/>
      <c r="X308" s="23" t="str">
        <f>IFERROR(VLOOKUP(AT308,'#Input Lists#'!$L$3:$AH$833,3,FALSE)," ")</f>
        <v xml:space="preserve"> </v>
      </c>
      <c r="Y308" s="23" t="str">
        <f>IFERROR(VLOOKUP(AT308,'#Input Lists#'!$L$3:$AH$833,5,FALSE)," ")</f>
        <v xml:space="preserve"> </v>
      </c>
      <c r="Z308" s="206" t="str">
        <f>IFERROR(VLOOKUP(AT308,'#Input Lists#'!$L$3:$AH$833,9,FALSE)," ")</f>
        <v xml:space="preserve"> </v>
      </c>
      <c r="AA308" s="119" t="s">
        <v>1527</v>
      </c>
      <c r="AB308" s="120"/>
      <c r="AC308" s="123"/>
      <c r="AD308" s="123"/>
      <c r="AE308" s="123"/>
      <c r="AF308" s="123"/>
      <c r="AG308" s="123"/>
      <c r="AH308" s="123"/>
      <c r="AI308" s="123"/>
      <c r="AJ308" s="123"/>
      <c r="AK308" s="123"/>
      <c r="AL308" s="123"/>
      <c r="AM308" s="123"/>
      <c r="AN308" s="123"/>
      <c r="AO308" s="123"/>
      <c r="AP308" s="120"/>
      <c r="AQ308" s="125" t="str">
        <f>IFERROR(VLOOKUP(G308,'#Location List#'!$C$3:$D$150,2,FALSE),"")</f>
        <v/>
      </c>
      <c r="AR308" s="125" t="str">
        <f>IFERROR(VLOOKUP(F308,'#Location List#'!$Q$3:$R$1154,2,FALSE),"")</f>
        <v/>
      </c>
      <c r="AS308" s="125" t="str">
        <f>IFERROR(VLOOKUP(V308,'#Input Lists#'!$B$3:$D$46,3,FALSE),"")</f>
        <v/>
      </c>
      <c r="AT308" s="125" t="str">
        <f>IFERROR(VLOOKUP(CONCATENATE(V308," ",W308),'#Input Lists#'!$K$3:$L$827,2,FALSE),"")</f>
        <v/>
      </c>
      <c r="AU308" s="125">
        <f>IFERROR(VLOOKUP(AA308,'#Input Lists#'!$BU$3:$BV$8,2,FALSE),"")</f>
        <v>1</v>
      </c>
      <c r="AV308" s="118" t="str">
        <f>IFERROR(VLOOKUP(AB308,'#Input Lists#'!$BO$3:$BP$9,2,FALSE),"")</f>
        <v/>
      </c>
      <c r="AW308" s="118">
        <f>IFERROR(VLOOKUP(AC308,'#Input Lists#'!$BL$3:$BM$7,2,FALSE),"")</f>
        <v>1</v>
      </c>
      <c r="AX308" s="52" t="e">
        <f>VLOOKUP(AQ308,'#Location List#'!$D$3:$K$150,4,FALSE)</f>
        <v>#N/A</v>
      </c>
      <c r="AY308" s="273" t="e">
        <f>VLOOKUP(AX308,'#Location List#'!$Z$3:$AA$13,2,FALSE)</f>
        <v>#N/A</v>
      </c>
      <c r="AZ308" s="126" t="e">
        <f>VLOOKUP($AT308,'#Input Lists#'!$L$3:$S$1033,6,FALSE)</f>
        <v>#N/A</v>
      </c>
      <c r="BA308" s="239" t="e">
        <f>VLOOKUP($AT308,'#Input Lists#'!$L$3:$S$833,7,FALSE)</f>
        <v>#N/A</v>
      </c>
      <c r="BB308" s="239" t="e">
        <f>VLOOKUP($AT308,'#Input Lists#'!$L$3:$S$833,8,FALSE)</f>
        <v>#N/A</v>
      </c>
      <c r="BC308" s="91" t="str">
        <f t="shared" si="32"/>
        <v/>
      </c>
      <c r="BD308" s="91" t="str">
        <f t="shared" si="33"/>
        <v/>
      </c>
      <c r="BE308" s="15" t="str">
        <f t="shared" si="34"/>
        <v/>
      </c>
      <c r="BF308" s="92" t="str">
        <f t="shared" si="35"/>
        <v>No Sighting Date</v>
      </c>
    </row>
    <row r="309" spans="1:58" x14ac:dyDescent="0.25">
      <c r="A309" s="118">
        <v>304</v>
      </c>
      <c r="B309" s="119"/>
      <c r="C309" s="120"/>
      <c r="D309" s="121"/>
      <c r="E309" s="121"/>
      <c r="F309" s="236"/>
      <c r="G309" s="122" t="str">
        <f>IFERROR(VLOOKUP(F309,'#Location List#'!$U$3:$V$1154,2,FALSE),"")</f>
        <v/>
      </c>
      <c r="H309" s="120"/>
      <c r="I309" s="120"/>
      <c r="J309" s="120"/>
      <c r="K309" s="120"/>
      <c r="L309" s="120"/>
      <c r="M309" s="120"/>
      <c r="N309" s="120"/>
      <c r="O309" s="120"/>
      <c r="P309" s="120"/>
      <c r="Q309" s="120"/>
      <c r="R309" s="120"/>
      <c r="S309" s="120"/>
      <c r="T309" s="205">
        <f t="shared" si="30"/>
        <v>0</v>
      </c>
      <c r="U309" s="205">
        <f t="shared" si="31"/>
        <v>0</v>
      </c>
      <c r="V309" s="210"/>
      <c r="W309" s="210"/>
      <c r="X309" s="23" t="str">
        <f>IFERROR(VLOOKUP(AT309,'#Input Lists#'!$L$3:$AH$833,3,FALSE)," ")</f>
        <v xml:space="preserve"> </v>
      </c>
      <c r="Y309" s="23" t="str">
        <f>IFERROR(VLOOKUP(AT309,'#Input Lists#'!$L$3:$AH$833,5,FALSE)," ")</f>
        <v xml:space="preserve"> </v>
      </c>
      <c r="Z309" s="206" t="str">
        <f>IFERROR(VLOOKUP(AT309,'#Input Lists#'!$L$3:$AH$833,9,FALSE)," ")</f>
        <v xml:space="preserve"> </v>
      </c>
      <c r="AA309" s="119" t="s">
        <v>1527</v>
      </c>
      <c r="AB309" s="120"/>
      <c r="AC309" s="123"/>
      <c r="AD309" s="123"/>
      <c r="AE309" s="123"/>
      <c r="AF309" s="123"/>
      <c r="AG309" s="123"/>
      <c r="AH309" s="123"/>
      <c r="AI309" s="123"/>
      <c r="AJ309" s="123"/>
      <c r="AK309" s="123"/>
      <c r="AL309" s="123"/>
      <c r="AM309" s="123"/>
      <c r="AN309" s="123"/>
      <c r="AO309" s="123"/>
      <c r="AP309" s="120"/>
      <c r="AQ309" s="125" t="str">
        <f>IFERROR(VLOOKUP(G309,'#Location List#'!$C$3:$D$150,2,FALSE),"")</f>
        <v/>
      </c>
      <c r="AR309" s="125" t="str">
        <f>IFERROR(VLOOKUP(F309,'#Location List#'!$Q$3:$R$1154,2,FALSE),"")</f>
        <v/>
      </c>
      <c r="AS309" s="125" t="str">
        <f>IFERROR(VLOOKUP(V309,'#Input Lists#'!$B$3:$D$46,3,FALSE),"")</f>
        <v/>
      </c>
      <c r="AT309" s="125" t="str">
        <f>IFERROR(VLOOKUP(CONCATENATE(V309," ",W309),'#Input Lists#'!$K$3:$L$827,2,FALSE),"")</f>
        <v/>
      </c>
      <c r="AU309" s="125">
        <f>IFERROR(VLOOKUP(AA309,'#Input Lists#'!$BU$3:$BV$8,2,FALSE),"")</f>
        <v>1</v>
      </c>
      <c r="AV309" s="118" t="str">
        <f>IFERROR(VLOOKUP(AB309,'#Input Lists#'!$BO$3:$BP$9,2,FALSE),"")</f>
        <v/>
      </c>
      <c r="AW309" s="118">
        <f>IFERROR(VLOOKUP(AC309,'#Input Lists#'!$BL$3:$BM$7,2,FALSE),"")</f>
        <v>1</v>
      </c>
      <c r="AX309" s="52" t="e">
        <f>VLOOKUP(AQ309,'#Location List#'!$D$3:$K$150,4,FALSE)</f>
        <v>#N/A</v>
      </c>
      <c r="AY309" s="273" t="e">
        <f>VLOOKUP(AX309,'#Location List#'!$Z$3:$AA$13,2,FALSE)</f>
        <v>#N/A</v>
      </c>
      <c r="AZ309" s="126" t="e">
        <f>VLOOKUP($AT309,'#Input Lists#'!$L$3:$S$1033,6,FALSE)</f>
        <v>#N/A</v>
      </c>
      <c r="BA309" s="239" t="e">
        <f>VLOOKUP($AT309,'#Input Lists#'!$L$3:$S$833,7,FALSE)</f>
        <v>#N/A</v>
      </c>
      <c r="BB309" s="239" t="e">
        <f>VLOOKUP($AT309,'#Input Lists#'!$L$3:$S$833,8,FALSE)</f>
        <v>#N/A</v>
      </c>
      <c r="BC309" s="91" t="str">
        <f t="shared" si="32"/>
        <v/>
      </c>
      <c r="BD309" s="91" t="str">
        <f t="shared" si="33"/>
        <v/>
      </c>
      <c r="BE309" s="15" t="str">
        <f t="shared" si="34"/>
        <v/>
      </c>
      <c r="BF309" s="92" t="str">
        <f t="shared" si="35"/>
        <v>No Sighting Date</v>
      </c>
    </row>
    <row r="310" spans="1:58" x14ac:dyDescent="0.25">
      <c r="A310" s="118">
        <v>305</v>
      </c>
      <c r="B310" s="119"/>
      <c r="C310" s="120"/>
      <c r="D310" s="121"/>
      <c r="E310" s="121"/>
      <c r="F310" s="236"/>
      <c r="G310" s="122" t="str">
        <f>IFERROR(VLOOKUP(F310,'#Location List#'!$U$3:$V$1154,2,FALSE),"")</f>
        <v/>
      </c>
      <c r="H310" s="120"/>
      <c r="I310" s="120"/>
      <c r="J310" s="120"/>
      <c r="K310" s="120"/>
      <c r="L310" s="120"/>
      <c r="M310" s="120"/>
      <c r="N310" s="120"/>
      <c r="O310" s="120"/>
      <c r="P310" s="120"/>
      <c r="Q310" s="120"/>
      <c r="R310" s="120"/>
      <c r="S310" s="120"/>
      <c r="T310" s="205">
        <f t="shared" si="30"/>
        <v>0</v>
      </c>
      <c r="U310" s="205">
        <f t="shared" si="31"/>
        <v>0</v>
      </c>
      <c r="V310" s="210"/>
      <c r="W310" s="210"/>
      <c r="X310" s="23" t="str">
        <f>IFERROR(VLOOKUP(AT310,'#Input Lists#'!$L$3:$AH$833,3,FALSE)," ")</f>
        <v xml:space="preserve"> </v>
      </c>
      <c r="Y310" s="23" t="str">
        <f>IFERROR(VLOOKUP(AT310,'#Input Lists#'!$L$3:$AH$833,5,FALSE)," ")</f>
        <v xml:space="preserve"> </v>
      </c>
      <c r="Z310" s="206" t="str">
        <f>IFERROR(VLOOKUP(AT310,'#Input Lists#'!$L$3:$AH$833,9,FALSE)," ")</f>
        <v xml:space="preserve"> </v>
      </c>
      <c r="AA310" s="119" t="s">
        <v>1527</v>
      </c>
      <c r="AB310" s="120"/>
      <c r="AC310" s="123"/>
      <c r="AD310" s="123"/>
      <c r="AE310" s="123"/>
      <c r="AF310" s="123"/>
      <c r="AG310" s="123"/>
      <c r="AH310" s="123"/>
      <c r="AI310" s="123"/>
      <c r="AJ310" s="123"/>
      <c r="AK310" s="123"/>
      <c r="AL310" s="123"/>
      <c r="AM310" s="123"/>
      <c r="AN310" s="123"/>
      <c r="AO310" s="123"/>
      <c r="AP310" s="120"/>
      <c r="AQ310" s="125" t="str">
        <f>IFERROR(VLOOKUP(G310,'#Location List#'!$C$3:$D$150,2,FALSE),"")</f>
        <v/>
      </c>
      <c r="AR310" s="125" t="str">
        <f>IFERROR(VLOOKUP(F310,'#Location List#'!$Q$3:$R$1154,2,FALSE),"")</f>
        <v/>
      </c>
      <c r="AS310" s="125" t="str">
        <f>IFERROR(VLOOKUP(V310,'#Input Lists#'!$B$3:$D$46,3,FALSE),"")</f>
        <v/>
      </c>
      <c r="AT310" s="125" t="str">
        <f>IFERROR(VLOOKUP(CONCATENATE(V310," ",W310),'#Input Lists#'!$K$3:$L$827,2,FALSE),"")</f>
        <v/>
      </c>
      <c r="AU310" s="125">
        <f>IFERROR(VLOOKUP(AA310,'#Input Lists#'!$BU$3:$BV$8,2,FALSE),"")</f>
        <v>1</v>
      </c>
      <c r="AV310" s="118" t="str">
        <f>IFERROR(VLOOKUP(AB310,'#Input Lists#'!$BO$3:$BP$9,2,FALSE),"")</f>
        <v/>
      </c>
      <c r="AW310" s="118">
        <f>IFERROR(VLOOKUP(AC310,'#Input Lists#'!$BL$3:$BM$7,2,FALSE),"")</f>
        <v>1</v>
      </c>
      <c r="AX310" s="52" t="e">
        <f>VLOOKUP(AQ310,'#Location List#'!$D$3:$K$150,4,FALSE)</f>
        <v>#N/A</v>
      </c>
      <c r="AY310" s="273" t="e">
        <f>VLOOKUP(AX310,'#Location List#'!$Z$3:$AA$13,2,FALSE)</f>
        <v>#N/A</v>
      </c>
      <c r="AZ310" s="126" t="e">
        <f>VLOOKUP($AT310,'#Input Lists#'!$L$3:$S$1033,6,FALSE)</f>
        <v>#N/A</v>
      </c>
      <c r="BA310" s="239" t="e">
        <f>VLOOKUP($AT310,'#Input Lists#'!$L$3:$S$833,7,FALSE)</f>
        <v>#N/A</v>
      </c>
      <c r="BB310" s="239" t="e">
        <f>VLOOKUP($AT310,'#Input Lists#'!$L$3:$S$833,8,FALSE)</f>
        <v>#N/A</v>
      </c>
      <c r="BC310" s="91" t="str">
        <f t="shared" si="32"/>
        <v/>
      </c>
      <c r="BD310" s="91" t="str">
        <f t="shared" si="33"/>
        <v/>
      </c>
      <c r="BE310" s="15" t="str">
        <f t="shared" si="34"/>
        <v/>
      </c>
      <c r="BF310" s="92" t="str">
        <f t="shared" si="35"/>
        <v>No Sighting Date</v>
      </c>
    </row>
    <row r="311" spans="1:58" x14ac:dyDescent="0.25">
      <c r="A311" s="118">
        <v>306</v>
      </c>
      <c r="B311" s="119"/>
      <c r="C311" s="120"/>
      <c r="D311" s="121"/>
      <c r="E311" s="121"/>
      <c r="F311" s="236"/>
      <c r="G311" s="122" t="str">
        <f>IFERROR(VLOOKUP(F311,'#Location List#'!$U$3:$V$1154,2,FALSE),"")</f>
        <v/>
      </c>
      <c r="H311" s="120"/>
      <c r="I311" s="120"/>
      <c r="J311" s="120"/>
      <c r="K311" s="120"/>
      <c r="L311" s="120"/>
      <c r="M311" s="120"/>
      <c r="N311" s="120"/>
      <c r="O311" s="120"/>
      <c r="P311" s="120"/>
      <c r="Q311" s="120"/>
      <c r="R311" s="120"/>
      <c r="S311" s="120"/>
      <c r="T311" s="205">
        <f t="shared" si="30"/>
        <v>0</v>
      </c>
      <c r="U311" s="205">
        <f t="shared" si="31"/>
        <v>0</v>
      </c>
      <c r="V311" s="210"/>
      <c r="W311" s="210"/>
      <c r="X311" s="23" t="str">
        <f>IFERROR(VLOOKUP(AT311,'#Input Lists#'!$L$3:$AH$833,3,FALSE)," ")</f>
        <v xml:space="preserve"> </v>
      </c>
      <c r="Y311" s="23" t="str">
        <f>IFERROR(VLOOKUP(AT311,'#Input Lists#'!$L$3:$AH$833,5,FALSE)," ")</f>
        <v xml:space="preserve"> </v>
      </c>
      <c r="Z311" s="206" t="str">
        <f>IFERROR(VLOOKUP(AT311,'#Input Lists#'!$L$3:$AH$833,9,FALSE)," ")</f>
        <v xml:space="preserve"> </v>
      </c>
      <c r="AA311" s="119" t="s">
        <v>1527</v>
      </c>
      <c r="AB311" s="120"/>
      <c r="AC311" s="123"/>
      <c r="AD311" s="123"/>
      <c r="AE311" s="123"/>
      <c r="AF311" s="123"/>
      <c r="AG311" s="123"/>
      <c r="AH311" s="123"/>
      <c r="AI311" s="123"/>
      <c r="AJ311" s="123"/>
      <c r="AK311" s="123"/>
      <c r="AL311" s="123"/>
      <c r="AM311" s="123"/>
      <c r="AN311" s="123"/>
      <c r="AO311" s="123"/>
      <c r="AP311" s="120"/>
      <c r="AQ311" s="125" t="str">
        <f>IFERROR(VLOOKUP(G311,'#Location List#'!$C$3:$D$150,2,FALSE),"")</f>
        <v/>
      </c>
      <c r="AR311" s="125" t="str">
        <f>IFERROR(VLOOKUP(F311,'#Location List#'!$Q$3:$R$1154,2,FALSE),"")</f>
        <v/>
      </c>
      <c r="AS311" s="125" t="str">
        <f>IFERROR(VLOOKUP(V311,'#Input Lists#'!$B$3:$D$46,3,FALSE),"")</f>
        <v/>
      </c>
      <c r="AT311" s="125" t="str">
        <f>IFERROR(VLOOKUP(CONCATENATE(V311," ",W311),'#Input Lists#'!$K$3:$L$827,2,FALSE),"")</f>
        <v/>
      </c>
      <c r="AU311" s="125">
        <f>IFERROR(VLOOKUP(AA311,'#Input Lists#'!$BU$3:$BV$8,2,FALSE),"")</f>
        <v>1</v>
      </c>
      <c r="AV311" s="118" t="str">
        <f>IFERROR(VLOOKUP(AB311,'#Input Lists#'!$BO$3:$BP$9,2,FALSE),"")</f>
        <v/>
      </c>
      <c r="AW311" s="118">
        <f>IFERROR(VLOOKUP(AC311,'#Input Lists#'!$BL$3:$BM$7,2,FALSE),"")</f>
        <v>1</v>
      </c>
      <c r="AX311" s="52" t="e">
        <f>VLOOKUP(AQ311,'#Location List#'!$D$3:$K$150,4,FALSE)</f>
        <v>#N/A</v>
      </c>
      <c r="AY311" s="273" t="e">
        <f>VLOOKUP(AX311,'#Location List#'!$Z$3:$AA$13,2,FALSE)</f>
        <v>#N/A</v>
      </c>
      <c r="AZ311" s="126" t="e">
        <f>VLOOKUP($AT311,'#Input Lists#'!$L$3:$S$1033,6,FALSE)</f>
        <v>#N/A</v>
      </c>
      <c r="BA311" s="239" t="e">
        <f>VLOOKUP($AT311,'#Input Lists#'!$L$3:$S$833,7,FALSE)</f>
        <v>#N/A</v>
      </c>
      <c r="BB311" s="239" t="e">
        <f>VLOOKUP($AT311,'#Input Lists#'!$L$3:$S$833,8,FALSE)</f>
        <v>#N/A</v>
      </c>
      <c r="BC311" s="91" t="str">
        <f t="shared" si="32"/>
        <v/>
      </c>
      <c r="BD311" s="91" t="str">
        <f t="shared" si="33"/>
        <v/>
      </c>
      <c r="BE311" s="15" t="str">
        <f t="shared" si="34"/>
        <v/>
      </c>
      <c r="BF311" s="92" t="str">
        <f t="shared" si="35"/>
        <v>No Sighting Date</v>
      </c>
    </row>
    <row r="312" spans="1:58" x14ac:dyDescent="0.25">
      <c r="A312" s="118">
        <v>307</v>
      </c>
      <c r="B312" s="119"/>
      <c r="C312" s="120"/>
      <c r="D312" s="121"/>
      <c r="E312" s="121"/>
      <c r="F312" s="236"/>
      <c r="G312" s="122" t="str">
        <f>IFERROR(VLOOKUP(F312,'#Location List#'!$U$3:$V$1154,2,FALSE),"")</f>
        <v/>
      </c>
      <c r="H312" s="120"/>
      <c r="I312" s="120"/>
      <c r="J312" s="120"/>
      <c r="K312" s="120"/>
      <c r="L312" s="120"/>
      <c r="M312" s="120"/>
      <c r="N312" s="120"/>
      <c r="O312" s="120"/>
      <c r="P312" s="120"/>
      <c r="Q312" s="120"/>
      <c r="R312" s="120"/>
      <c r="S312" s="120"/>
      <c r="T312" s="205">
        <f t="shared" si="30"/>
        <v>0</v>
      </c>
      <c r="U312" s="205">
        <f t="shared" si="31"/>
        <v>0</v>
      </c>
      <c r="V312" s="210"/>
      <c r="W312" s="210"/>
      <c r="X312" s="23" t="str">
        <f>IFERROR(VLOOKUP(AT312,'#Input Lists#'!$L$3:$AH$833,3,FALSE)," ")</f>
        <v xml:space="preserve"> </v>
      </c>
      <c r="Y312" s="23" t="str">
        <f>IFERROR(VLOOKUP(AT312,'#Input Lists#'!$L$3:$AH$833,5,FALSE)," ")</f>
        <v xml:space="preserve"> </v>
      </c>
      <c r="Z312" s="206" t="str">
        <f>IFERROR(VLOOKUP(AT312,'#Input Lists#'!$L$3:$AH$833,9,FALSE)," ")</f>
        <v xml:space="preserve"> </v>
      </c>
      <c r="AA312" s="119" t="s">
        <v>1527</v>
      </c>
      <c r="AB312" s="120"/>
      <c r="AC312" s="123"/>
      <c r="AD312" s="123"/>
      <c r="AE312" s="123"/>
      <c r="AF312" s="123"/>
      <c r="AG312" s="123"/>
      <c r="AH312" s="123"/>
      <c r="AI312" s="123"/>
      <c r="AJ312" s="123"/>
      <c r="AK312" s="123"/>
      <c r="AL312" s="123"/>
      <c r="AM312" s="123"/>
      <c r="AN312" s="123"/>
      <c r="AO312" s="123"/>
      <c r="AP312" s="120"/>
      <c r="AQ312" s="125" t="str">
        <f>IFERROR(VLOOKUP(G312,'#Location List#'!$C$3:$D$150,2,FALSE),"")</f>
        <v/>
      </c>
      <c r="AR312" s="125" t="str">
        <f>IFERROR(VLOOKUP(F312,'#Location List#'!$Q$3:$R$1154,2,FALSE),"")</f>
        <v/>
      </c>
      <c r="AS312" s="125" t="str">
        <f>IFERROR(VLOOKUP(V312,'#Input Lists#'!$B$3:$D$46,3,FALSE),"")</f>
        <v/>
      </c>
      <c r="AT312" s="125" t="str">
        <f>IFERROR(VLOOKUP(CONCATENATE(V312," ",W312),'#Input Lists#'!$K$3:$L$827,2,FALSE),"")</f>
        <v/>
      </c>
      <c r="AU312" s="125">
        <f>IFERROR(VLOOKUP(AA312,'#Input Lists#'!$BU$3:$BV$8,2,FALSE),"")</f>
        <v>1</v>
      </c>
      <c r="AV312" s="118" t="str">
        <f>IFERROR(VLOOKUP(AB312,'#Input Lists#'!$BO$3:$BP$9,2,FALSE),"")</f>
        <v/>
      </c>
      <c r="AW312" s="118">
        <f>IFERROR(VLOOKUP(AC312,'#Input Lists#'!$BL$3:$BM$7,2,FALSE),"")</f>
        <v>1</v>
      </c>
      <c r="AX312" s="52" t="e">
        <f>VLOOKUP(AQ312,'#Location List#'!$D$3:$K$150,4,FALSE)</f>
        <v>#N/A</v>
      </c>
      <c r="AY312" s="273" t="e">
        <f>VLOOKUP(AX312,'#Location List#'!$Z$3:$AA$13,2,FALSE)</f>
        <v>#N/A</v>
      </c>
      <c r="AZ312" s="126" t="e">
        <f>VLOOKUP($AT312,'#Input Lists#'!$L$3:$S$1033,6,FALSE)</f>
        <v>#N/A</v>
      </c>
      <c r="BA312" s="239" t="e">
        <f>VLOOKUP($AT312,'#Input Lists#'!$L$3:$S$833,7,FALSE)</f>
        <v>#N/A</v>
      </c>
      <c r="BB312" s="239" t="e">
        <f>VLOOKUP($AT312,'#Input Lists#'!$L$3:$S$833,8,FALSE)</f>
        <v>#N/A</v>
      </c>
      <c r="BC312" s="91" t="str">
        <f t="shared" si="32"/>
        <v/>
      </c>
      <c r="BD312" s="91" t="str">
        <f t="shared" si="33"/>
        <v/>
      </c>
      <c r="BE312" s="15" t="str">
        <f t="shared" si="34"/>
        <v/>
      </c>
      <c r="BF312" s="92" t="str">
        <f t="shared" si="35"/>
        <v>No Sighting Date</v>
      </c>
    </row>
    <row r="313" spans="1:58" x14ac:dyDescent="0.25">
      <c r="A313" s="118">
        <v>308</v>
      </c>
      <c r="B313" s="119"/>
      <c r="C313" s="120"/>
      <c r="D313" s="121"/>
      <c r="E313" s="121"/>
      <c r="F313" s="236"/>
      <c r="G313" s="122" t="str">
        <f>IFERROR(VLOOKUP(F313,'#Location List#'!$U$3:$V$1154,2,FALSE),"")</f>
        <v/>
      </c>
      <c r="H313" s="120"/>
      <c r="I313" s="120"/>
      <c r="J313" s="120"/>
      <c r="K313" s="120"/>
      <c r="L313" s="120"/>
      <c r="M313" s="120"/>
      <c r="N313" s="120"/>
      <c r="O313" s="120"/>
      <c r="P313" s="120"/>
      <c r="Q313" s="120"/>
      <c r="R313" s="120"/>
      <c r="S313" s="120"/>
      <c r="T313" s="205">
        <f t="shared" si="30"/>
        <v>0</v>
      </c>
      <c r="U313" s="205">
        <f t="shared" si="31"/>
        <v>0</v>
      </c>
      <c r="V313" s="210"/>
      <c r="W313" s="210"/>
      <c r="X313" s="23" t="str">
        <f>IFERROR(VLOOKUP(AT313,'#Input Lists#'!$L$3:$AH$833,3,FALSE)," ")</f>
        <v xml:space="preserve"> </v>
      </c>
      <c r="Y313" s="23" t="str">
        <f>IFERROR(VLOOKUP(AT313,'#Input Lists#'!$L$3:$AH$833,5,FALSE)," ")</f>
        <v xml:space="preserve"> </v>
      </c>
      <c r="Z313" s="206" t="str">
        <f>IFERROR(VLOOKUP(AT313,'#Input Lists#'!$L$3:$AH$833,9,FALSE)," ")</f>
        <v xml:space="preserve"> </v>
      </c>
      <c r="AA313" s="119" t="s">
        <v>1527</v>
      </c>
      <c r="AB313" s="120"/>
      <c r="AC313" s="123"/>
      <c r="AD313" s="123"/>
      <c r="AE313" s="123"/>
      <c r="AF313" s="123"/>
      <c r="AG313" s="123"/>
      <c r="AH313" s="123"/>
      <c r="AI313" s="123"/>
      <c r="AJ313" s="123"/>
      <c r="AK313" s="123"/>
      <c r="AL313" s="123"/>
      <c r="AM313" s="123"/>
      <c r="AN313" s="123"/>
      <c r="AO313" s="123"/>
      <c r="AP313" s="120"/>
      <c r="AQ313" s="125" t="str">
        <f>IFERROR(VLOOKUP(G313,'#Location List#'!$C$3:$D$150,2,FALSE),"")</f>
        <v/>
      </c>
      <c r="AR313" s="125" t="str">
        <f>IFERROR(VLOOKUP(F313,'#Location List#'!$Q$3:$R$1154,2,FALSE),"")</f>
        <v/>
      </c>
      <c r="AS313" s="125" t="str">
        <f>IFERROR(VLOOKUP(V313,'#Input Lists#'!$B$3:$D$46,3,FALSE),"")</f>
        <v/>
      </c>
      <c r="AT313" s="125" t="str">
        <f>IFERROR(VLOOKUP(CONCATENATE(V313," ",W313),'#Input Lists#'!$K$3:$L$827,2,FALSE),"")</f>
        <v/>
      </c>
      <c r="AU313" s="125">
        <f>IFERROR(VLOOKUP(AA313,'#Input Lists#'!$BU$3:$BV$8,2,FALSE),"")</f>
        <v>1</v>
      </c>
      <c r="AV313" s="118" t="str">
        <f>IFERROR(VLOOKUP(AB313,'#Input Lists#'!$BO$3:$BP$9,2,FALSE),"")</f>
        <v/>
      </c>
      <c r="AW313" s="118">
        <f>IFERROR(VLOOKUP(AC313,'#Input Lists#'!$BL$3:$BM$7,2,FALSE),"")</f>
        <v>1</v>
      </c>
      <c r="AX313" s="52" t="e">
        <f>VLOOKUP(AQ313,'#Location List#'!$D$3:$K$150,4,FALSE)</f>
        <v>#N/A</v>
      </c>
      <c r="AY313" s="273" t="e">
        <f>VLOOKUP(AX313,'#Location List#'!$Z$3:$AA$13,2,FALSE)</f>
        <v>#N/A</v>
      </c>
      <c r="AZ313" s="126" t="e">
        <f>VLOOKUP($AT313,'#Input Lists#'!$L$3:$S$1033,6,FALSE)</f>
        <v>#N/A</v>
      </c>
      <c r="BA313" s="239" t="e">
        <f>VLOOKUP($AT313,'#Input Lists#'!$L$3:$S$833,7,FALSE)</f>
        <v>#N/A</v>
      </c>
      <c r="BB313" s="239" t="e">
        <f>VLOOKUP($AT313,'#Input Lists#'!$L$3:$S$833,8,FALSE)</f>
        <v>#N/A</v>
      </c>
      <c r="BC313" s="91" t="str">
        <f t="shared" si="32"/>
        <v/>
      </c>
      <c r="BD313" s="91" t="str">
        <f t="shared" si="33"/>
        <v/>
      </c>
      <c r="BE313" s="15" t="str">
        <f t="shared" si="34"/>
        <v/>
      </c>
      <c r="BF313" s="92" t="str">
        <f t="shared" si="35"/>
        <v>No Sighting Date</v>
      </c>
    </row>
    <row r="314" spans="1:58" x14ac:dyDescent="0.25">
      <c r="A314" s="118">
        <v>309</v>
      </c>
      <c r="B314" s="119"/>
      <c r="C314" s="120"/>
      <c r="D314" s="121"/>
      <c r="E314" s="121"/>
      <c r="F314" s="236"/>
      <c r="G314" s="122" t="str">
        <f>IFERROR(VLOOKUP(F314,'#Location List#'!$U$3:$V$1154,2,FALSE),"")</f>
        <v/>
      </c>
      <c r="H314" s="120"/>
      <c r="I314" s="120"/>
      <c r="J314" s="120"/>
      <c r="K314" s="120"/>
      <c r="L314" s="120"/>
      <c r="M314" s="120"/>
      <c r="N314" s="120"/>
      <c r="O314" s="120"/>
      <c r="P314" s="120"/>
      <c r="Q314" s="120"/>
      <c r="R314" s="120"/>
      <c r="S314" s="120"/>
      <c r="T314" s="205">
        <f t="shared" si="30"/>
        <v>0</v>
      </c>
      <c r="U314" s="205">
        <f t="shared" si="31"/>
        <v>0</v>
      </c>
      <c r="V314" s="210"/>
      <c r="W314" s="210"/>
      <c r="X314" s="23" t="str">
        <f>IFERROR(VLOOKUP(AT314,'#Input Lists#'!$L$3:$AH$833,3,FALSE)," ")</f>
        <v xml:space="preserve"> </v>
      </c>
      <c r="Y314" s="23" t="str">
        <f>IFERROR(VLOOKUP(AT314,'#Input Lists#'!$L$3:$AH$833,5,FALSE)," ")</f>
        <v xml:space="preserve"> </v>
      </c>
      <c r="Z314" s="206" t="str">
        <f>IFERROR(VLOOKUP(AT314,'#Input Lists#'!$L$3:$AH$833,9,FALSE)," ")</f>
        <v xml:space="preserve"> </v>
      </c>
      <c r="AA314" s="119" t="s">
        <v>1527</v>
      </c>
      <c r="AB314" s="120"/>
      <c r="AC314" s="123"/>
      <c r="AD314" s="123"/>
      <c r="AE314" s="123"/>
      <c r="AF314" s="123"/>
      <c r="AG314" s="123"/>
      <c r="AH314" s="123"/>
      <c r="AI314" s="123"/>
      <c r="AJ314" s="123"/>
      <c r="AK314" s="123"/>
      <c r="AL314" s="123"/>
      <c r="AM314" s="123"/>
      <c r="AN314" s="123"/>
      <c r="AO314" s="123"/>
      <c r="AP314" s="120"/>
      <c r="AQ314" s="125" t="str">
        <f>IFERROR(VLOOKUP(G314,'#Location List#'!$C$3:$D$150,2,FALSE),"")</f>
        <v/>
      </c>
      <c r="AR314" s="125" t="str">
        <f>IFERROR(VLOOKUP(F314,'#Location List#'!$Q$3:$R$1154,2,FALSE),"")</f>
        <v/>
      </c>
      <c r="AS314" s="125" t="str">
        <f>IFERROR(VLOOKUP(V314,'#Input Lists#'!$B$3:$D$46,3,FALSE),"")</f>
        <v/>
      </c>
      <c r="AT314" s="125" t="str">
        <f>IFERROR(VLOOKUP(CONCATENATE(V314," ",W314),'#Input Lists#'!$K$3:$L$827,2,FALSE),"")</f>
        <v/>
      </c>
      <c r="AU314" s="125">
        <f>IFERROR(VLOOKUP(AA314,'#Input Lists#'!$BU$3:$BV$8,2,FALSE),"")</f>
        <v>1</v>
      </c>
      <c r="AV314" s="118" t="str">
        <f>IFERROR(VLOOKUP(AB314,'#Input Lists#'!$BO$3:$BP$9,2,FALSE),"")</f>
        <v/>
      </c>
      <c r="AW314" s="118">
        <f>IFERROR(VLOOKUP(AC314,'#Input Lists#'!$BL$3:$BM$7,2,FALSE),"")</f>
        <v>1</v>
      </c>
      <c r="AX314" s="52" t="e">
        <f>VLOOKUP(AQ314,'#Location List#'!$D$3:$K$150,4,FALSE)</f>
        <v>#N/A</v>
      </c>
      <c r="AY314" s="273" t="e">
        <f>VLOOKUP(AX314,'#Location List#'!$Z$3:$AA$13,2,FALSE)</f>
        <v>#N/A</v>
      </c>
      <c r="AZ314" s="126" t="e">
        <f>VLOOKUP($AT314,'#Input Lists#'!$L$3:$S$1033,6,FALSE)</f>
        <v>#N/A</v>
      </c>
      <c r="BA314" s="239" t="e">
        <f>VLOOKUP($AT314,'#Input Lists#'!$L$3:$S$833,7,FALSE)</f>
        <v>#N/A</v>
      </c>
      <c r="BB314" s="239" t="e">
        <f>VLOOKUP($AT314,'#Input Lists#'!$L$3:$S$833,8,FALSE)</f>
        <v>#N/A</v>
      </c>
      <c r="BC314" s="91" t="str">
        <f t="shared" si="32"/>
        <v/>
      </c>
      <c r="BD314" s="91" t="str">
        <f t="shared" si="33"/>
        <v/>
      </c>
      <c r="BE314" s="15" t="str">
        <f t="shared" si="34"/>
        <v/>
      </c>
      <c r="BF314" s="92" t="str">
        <f t="shared" si="35"/>
        <v>No Sighting Date</v>
      </c>
    </row>
    <row r="315" spans="1:58" x14ac:dyDescent="0.25">
      <c r="A315" s="118">
        <v>310</v>
      </c>
      <c r="B315" s="119"/>
      <c r="C315" s="120"/>
      <c r="D315" s="121"/>
      <c r="E315" s="121"/>
      <c r="F315" s="236"/>
      <c r="G315" s="122" t="str">
        <f>IFERROR(VLOOKUP(F315,'#Location List#'!$U$3:$V$1154,2,FALSE),"")</f>
        <v/>
      </c>
      <c r="H315" s="120"/>
      <c r="I315" s="120"/>
      <c r="J315" s="120"/>
      <c r="K315" s="120"/>
      <c r="L315" s="120"/>
      <c r="M315" s="120"/>
      <c r="N315" s="120"/>
      <c r="O315" s="120"/>
      <c r="P315" s="120"/>
      <c r="Q315" s="120"/>
      <c r="R315" s="120"/>
      <c r="S315" s="120"/>
      <c r="T315" s="205">
        <f t="shared" si="30"/>
        <v>0</v>
      </c>
      <c r="U315" s="205">
        <f t="shared" si="31"/>
        <v>0</v>
      </c>
      <c r="V315" s="210"/>
      <c r="W315" s="210"/>
      <c r="X315" s="23" t="str">
        <f>IFERROR(VLOOKUP(AT315,'#Input Lists#'!$L$3:$AH$833,3,FALSE)," ")</f>
        <v xml:space="preserve"> </v>
      </c>
      <c r="Y315" s="23" t="str">
        <f>IFERROR(VLOOKUP(AT315,'#Input Lists#'!$L$3:$AH$833,5,FALSE)," ")</f>
        <v xml:space="preserve"> </v>
      </c>
      <c r="Z315" s="206" t="str">
        <f>IFERROR(VLOOKUP(AT315,'#Input Lists#'!$L$3:$AH$833,9,FALSE)," ")</f>
        <v xml:space="preserve"> </v>
      </c>
      <c r="AA315" s="119" t="s">
        <v>1527</v>
      </c>
      <c r="AB315" s="120"/>
      <c r="AC315" s="123"/>
      <c r="AD315" s="123"/>
      <c r="AE315" s="123"/>
      <c r="AF315" s="123"/>
      <c r="AG315" s="123"/>
      <c r="AH315" s="123"/>
      <c r="AI315" s="123"/>
      <c r="AJ315" s="123"/>
      <c r="AK315" s="123"/>
      <c r="AL315" s="123"/>
      <c r="AM315" s="123"/>
      <c r="AN315" s="123"/>
      <c r="AO315" s="123"/>
      <c r="AP315" s="120"/>
      <c r="AQ315" s="125" t="str">
        <f>IFERROR(VLOOKUP(G315,'#Location List#'!$C$3:$D$150,2,FALSE),"")</f>
        <v/>
      </c>
      <c r="AR315" s="125" t="str">
        <f>IFERROR(VLOOKUP(F315,'#Location List#'!$Q$3:$R$1154,2,FALSE),"")</f>
        <v/>
      </c>
      <c r="AS315" s="125" t="str">
        <f>IFERROR(VLOOKUP(V315,'#Input Lists#'!$B$3:$D$46,3,FALSE),"")</f>
        <v/>
      </c>
      <c r="AT315" s="125" t="str">
        <f>IFERROR(VLOOKUP(CONCATENATE(V315," ",W315),'#Input Lists#'!$K$3:$L$827,2,FALSE),"")</f>
        <v/>
      </c>
      <c r="AU315" s="125">
        <f>IFERROR(VLOOKUP(AA315,'#Input Lists#'!$BU$3:$BV$8,2,FALSE),"")</f>
        <v>1</v>
      </c>
      <c r="AV315" s="118" t="str">
        <f>IFERROR(VLOOKUP(AB315,'#Input Lists#'!$BO$3:$BP$9,2,FALSE),"")</f>
        <v/>
      </c>
      <c r="AW315" s="118">
        <f>IFERROR(VLOOKUP(AC315,'#Input Lists#'!$BL$3:$BM$7,2,FALSE),"")</f>
        <v>1</v>
      </c>
      <c r="AX315" s="52" t="e">
        <f>VLOOKUP(AQ315,'#Location List#'!$D$3:$K$150,4,FALSE)</f>
        <v>#N/A</v>
      </c>
      <c r="AY315" s="273" t="e">
        <f>VLOOKUP(AX315,'#Location List#'!$Z$3:$AA$13,2,FALSE)</f>
        <v>#N/A</v>
      </c>
      <c r="AZ315" s="126" t="e">
        <f>VLOOKUP($AT315,'#Input Lists#'!$L$3:$S$1033,6,FALSE)</f>
        <v>#N/A</v>
      </c>
      <c r="BA315" s="239" t="e">
        <f>VLOOKUP($AT315,'#Input Lists#'!$L$3:$S$833,7,FALSE)</f>
        <v>#N/A</v>
      </c>
      <c r="BB315" s="239" t="e">
        <f>VLOOKUP($AT315,'#Input Lists#'!$L$3:$S$833,8,FALSE)</f>
        <v>#N/A</v>
      </c>
      <c r="BC315" s="91" t="str">
        <f t="shared" si="32"/>
        <v/>
      </c>
      <c r="BD315" s="91" t="str">
        <f t="shared" si="33"/>
        <v/>
      </c>
      <c r="BE315" s="15" t="str">
        <f t="shared" si="34"/>
        <v/>
      </c>
      <c r="BF315" s="92" t="str">
        <f t="shared" si="35"/>
        <v>No Sighting Date</v>
      </c>
    </row>
    <row r="316" spans="1:58" x14ac:dyDescent="0.25">
      <c r="A316" s="118">
        <v>311</v>
      </c>
      <c r="B316" s="119"/>
      <c r="C316" s="120"/>
      <c r="D316" s="121"/>
      <c r="E316" s="121"/>
      <c r="F316" s="236"/>
      <c r="G316" s="122" t="str">
        <f>IFERROR(VLOOKUP(F316,'#Location List#'!$U$3:$V$1154,2,FALSE),"")</f>
        <v/>
      </c>
      <c r="H316" s="120"/>
      <c r="I316" s="120"/>
      <c r="J316" s="120"/>
      <c r="K316" s="120"/>
      <c r="L316" s="120"/>
      <c r="M316" s="120"/>
      <c r="N316" s="120"/>
      <c r="O316" s="120"/>
      <c r="P316" s="120"/>
      <c r="Q316" s="120"/>
      <c r="R316" s="120"/>
      <c r="S316" s="120"/>
      <c r="T316" s="205">
        <f t="shared" si="30"/>
        <v>0</v>
      </c>
      <c r="U316" s="205">
        <f t="shared" si="31"/>
        <v>0</v>
      </c>
      <c r="V316" s="210"/>
      <c r="W316" s="210"/>
      <c r="X316" s="23" t="str">
        <f>IFERROR(VLOOKUP(AT316,'#Input Lists#'!$L$3:$AH$833,3,FALSE)," ")</f>
        <v xml:space="preserve"> </v>
      </c>
      <c r="Y316" s="23" t="str">
        <f>IFERROR(VLOOKUP(AT316,'#Input Lists#'!$L$3:$AH$833,5,FALSE)," ")</f>
        <v xml:space="preserve"> </v>
      </c>
      <c r="Z316" s="206" t="str">
        <f>IFERROR(VLOOKUP(AT316,'#Input Lists#'!$L$3:$AH$833,9,FALSE)," ")</f>
        <v xml:space="preserve"> </v>
      </c>
      <c r="AA316" s="119" t="s">
        <v>1527</v>
      </c>
      <c r="AB316" s="120"/>
      <c r="AC316" s="123"/>
      <c r="AD316" s="123"/>
      <c r="AE316" s="123"/>
      <c r="AF316" s="123"/>
      <c r="AG316" s="123"/>
      <c r="AH316" s="123"/>
      <c r="AI316" s="123"/>
      <c r="AJ316" s="123"/>
      <c r="AK316" s="123"/>
      <c r="AL316" s="123"/>
      <c r="AM316" s="123"/>
      <c r="AN316" s="123"/>
      <c r="AO316" s="123"/>
      <c r="AP316" s="120"/>
      <c r="AQ316" s="125" t="str">
        <f>IFERROR(VLOOKUP(G316,'#Location List#'!$C$3:$D$150,2,FALSE),"")</f>
        <v/>
      </c>
      <c r="AR316" s="125" t="str">
        <f>IFERROR(VLOOKUP(F316,'#Location List#'!$Q$3:$R$1154,2,FALSE),"")</f>
        <v/>
      </c>
      <c r="AS316" s="125" t="str">
        <f>IFERROR(VLOOKUP(V316,'#Input Lists#'!$B$3:$D$46,3,FALSE),"")</f>
        <v/>
      </c>
      <c r="AT316" s="125" t="str">
        <f>IFERROR(VLOOKUP(CONCATENATE(V316," ",W316),'#Input Lists#'!$K$3:$L$827,2,FALSE),"")</f>
        <v/>
      </c>
      <c r="AU316" s="125">
        <f>IFERROR(VLOOKUP(AA316,'#Input Lists#'!$BU$3:$BV$8,2,FALSE),"")</f>
        <v>1</v>
      </c>
      <c r="AV316" s="118" t="str">
        <f>IFERROR(VLOOKUP(AB316,'#Input Lists#'!$BO$3:$BP$9,2,FALSE),"")</f>
        <v/>
      </c>
      <c r="AW316" s="118">
        <f>IFERROR(VLOOKUP(AC316,'#Input Lists#'!$BL$3:$BM$7,2,FALSE),"")</f>
        <v>1</v>
      </c>
      <c r="AX316" s="52" t="e">
        <f>VLOOKUP(AQ316,'#Location List#'!$D$3:$K$150,4,FALSE)</f>
        <v>#N/A</v>
      </c>
      <c r="AY316" s="273" t="e">
        <f>VLOOKUP(AX316,'#Location List#'!$Z$3:$AA$13,2,FALSE)</f>
        <v>#N/A</v>
      </c>
      <c r="AZ316" s="126" t="e">
        <f>VLOOKUP($AT316,'#Input Lists#'!$L$3:$S$1033,6,FALSE)</f>
        <v>#N/A</v>
      </c>
      <c r="BA316" s="239" t="e">
        <f>VLOOKUP($AT316,'#Input Lists#'!$L$3:$S$833,7,FALSE)</f>
        <v>#N/A</v>
      </c>
      <c r="BB316" s="239" t="e">
        <f>VLOOKUP($AT316,'#Input Lists#'!$L$3:$S$833,8,FALSE)</f>
        <v>#N/A</v>
      </c>
      <c r="BC316" s="91" t="str">
        <f t="shared" si="32"/>
        <v/>
      </c>
      <c r="BD316" s="91" t="str">
        <f t="shared" si="33"/>
        <v/>
      </c>
      <c r="BE316" s="15" t="str">
        <f t="shared" si="34"/>
        <v/>
      </c>
      <c r="BF316" s="92" t="str">
        <f t="shared" si="35"/>
        <v>No Sighting Date</v>
      </c>
    </row>
    <row r="317" spans="1:58" x14ac:dyDescent="0.25">
      <c r="A317" s="118">
        <v>312</v>
      </c>
      <c r="B317" s="119"/>
      <c r="C317" s="120"/>
      <c r="D317" s="121"/>
      <c r="E317" s="121"/>
      <c r="F317" s="236"/>
      <c r="G317" s="122" t="str">
        <f>IFERROR(VLOOKUP(F317,'#Location List#'!$U$3:$V$1154,2,FALSE),"")</f>
        <v/>
      </c>
      <c r="H317" s="120"/>
      <c r="I317" s="120"/>
      <c r="J317" s="120"/>
      <c r="K317" s="120"/>
      <c r="L317" s="120"/>
      <c r="M317" s="120"/>
      <c r="N317" s="120"/>
      <c r="O317" s="120"/>
      <c r="P317" s="120"/>
      <c r="Q317" s="120"/>
      <c r="R317" s="120"/>
      <c r="S317" s="120"/>
      <c r="T317" s="205">
        <f t="shared" si="30"/>
        <v>0</v>
      </c>
      <c r="U317" s="205">
        <f t="shared" si="31"/>
        <v>0</v>
      </c>
      <c r="V317" s="210"/>
      <c r="W317" s="210"/>
      <c r="X317" s="23" t="str">
        <f>IFERROR(VLOOKUP(AT317,'#Input Lists#'!$L$3:$AH$833,3,FALSE)," ")</f>
        <v xml:space="preserve"> </v>
      </c>
      <c r="Y317" s="23" t="str">
        <f>IFERROR(VLOOKUP(AT317,'#Input Lists#'!$L$3:$AH$833,5,FALSE)," ")</f>
        <v xml:space="preserve"> </v>
      </c>
      <c r="Z317" s="206" t="str">
        <f>IFERROR(VLOOKUP(AT317,'#Input Lists#'!$L$3:$AH$833,9,FALSE)," ")</f>
        <v xml:space="preserve"> </v>
      </c>
      <c r="AA317" s="119" t="s">
        <v>1527</v>
      </c>
      <c r="AB317" s="120"/>
      <c r="AC317" s="123"/>
      <c r="AD317" s="123"/>
      <c r="AE317" s="123"/>
      <c r="AF317" s="123"/>
      <c r="AG317" s="123"/>
      <c r="AH317" s="123"/>
      <c r="AI317" s="123"/>
      <c r="AJ317" s="123"/>
      <c r="AK317" s="123"/>
      <c r="AL317" s="123"/>
      <c r="AM317" s="123"/>
      <c r="AN317" s="123"/>
      <c r="AO317" s="123"/>
      <c r="AP317" s="120"/>
      <c r="AQ317" s="125" t="str">
        <f>IFERROR(VLOOKUP(G317,'#Location List#'!$C$3:$D$150,2,FALSE),"")</f>
        <v/>
      </c>
      <c r="AR317" s="125" t="str">
        <f>IFERROR(VLOOKUP(F317,'#Location List#'!$Q$3:$R$1154,2,FALSE),"")</f>
        <v/>
      </c>
      <c r="AS317" s="125" t="str">
        <f>IFERROR(VLOOKUP(V317,'#Input Lists#'!$B$3:$D$46,3,FALSE),"")</f>
        <v/>
      </c>
      <c r="AT317" s="125" t="str">
        <f>IFERROR(VLOOKUP(CONCATENATE(V317," ",W317),'#Input Lists#'!$K$3:$L$827,2,FALSE),"")</f>
        <v/>
      </c>
      <c r="AU317" s="125">
        <f>IFERROR(VLOOKUP(AA317,'#Input Lists#'!$BU$3:$BV$8,2,FALSE),"")</f>
        <v>1</v>
      </c>
      <c r="AV317" s="118" t="str">
        <f>IFERROR(VLOOKUP(AB317,'#Input Lists#'!$BO$3:$BP$9,2,FALSE),"")</f>
        <v/>
      </c>
      <c r="AW317" s="118">
        <f>IFERROR(VLOOKUP(AC317,'#Input Lists#'!$BL$3:$BM$7,2,FALSE),"")</f>
        <v>1</v>
      </c>
      <c r="AX317" s="52" t="e">
        <f>VLOOKUP(AQ317,'#Location List#'!$D$3:$K$150,4,FALSE)</f>
        <v>#N/A</v>
      </c>
      <c r="AY317" s="273" t="e">
        <f>VLOOKUP(AX317,'#Location List#'!$Z$3:$AA$13,2,FALSE)</f>
        <v>#N/A</v>
      </c>
      <c r="AZ317" s="126" t="e">
        <f>VLOOKUP($AT317,'#Input Lists#'!$L$3:$S$1033,6,FALSE)</f>
        <v>#N/A</v>
      </c>
      <c r="BA317" s="239" t="e">
        <f>VLOOKUP($AT317,'#Input Lists#'!$L$3:$S$833,7,FALSE)</f>
        <v>#N/A</v>
      </c>
      <c r="BB317" s="239" t="e">
        <f>VLOOKUP($AT317,'#Input Lists#'!$L$3:$S$833,8,FALSE)</f>
        <v>#N/A</v>
      </c>
      <c r="BC317" s="91" t="str">
        <f t="shared" si="32"/>
        <v/>
      </c>
      <c r="BD317" s="91" t="str">
        <f t="shared" si="33"/>
        <v/>
      </c>
      <c r="BE317" s="15" t="str">
        <f t="shared" si="34"/>
        <v/>
      </c>
      <c r="BF317" s="92" t="str">
        <f t="shared" si="35"/>
        <v>No Sighting Date</v>
      </c>
    </row>
    <row r="318" spans="1:58" x14ac:dyDescent="0.25">
      <c r="A318" s="118">
        <v>313</v>
      </c>
      <c r="B318" s="119"/>
      <c r="C318" s="120"/>
      <c r="D318" s="121"/>
      <c r="E318" s="121"/>
      <c r="F318" s="236"/>
      <c r="G318" s="122" t="str">
        <f>IFERROR(VLOOKUP(F318,'#Location List#'!$U$3:$V$1154,2,FALSE),"")</f>
        <v/>
      </c>
      <c r="H318" s="120"/>
      <c r="I318" s="120"/>
      <c r="J318" s="120"/>
      <c r="K318" s="120"/>
      <c r="L318" s="120"/>
      <c r="M318" s="120"/>
      <c r="N318" s="120"/>
      <c r="O318" s="120"/>
      <c r="P318" s="120"/>
      <c r="Q318" s="120"/>
      <c r="R318" s="120"/>
      <c r="S318" s="120"/>
      <c r="T318" s="205">
        <f t="shared" si="30"/>
        <v>0</v>
      </c>
      <c r="U318" s="205">
        <f t="shared" si="31"/>
        <v>0</v>
      </c>
      <c r="V318" s="210"/>
      <c r="W318" s="210"/>
      <c r="X318" s="23" t="str">
        <f>IFERROR(VLOOKUP(AT318,'#Input Lists#'!$L$3:$AH$833,3,FALSE)," ")</f>
        <v xml:space="preserve"> </v>
      </c>
      <c r="Y318" s="23" t="str">
        <f>IFERROR(VLOOKUP(AT318,'#Input Lists#'!$L$3:$AH$833,5,FALSE)," ")</f>
        <v xml:space="preserve"> </v>
      </c>
      <c r="Z318" s="206" t="str">
        <f>IFERROR(VLOOKUP(AT318,'#Input Lists#'!$L$3:$AH$833,9,FALSE)," ")</f>
        <v xml:space="preserve"> </v>
      </c>
      <c r="AA318" s="119" t="s">
        <v>1527</v>
      </c>
      <c r="AB318" s="120"/>
      <c r="AC318" s="123"/>
      <c r="AD318" s="123"/>
      <c r="AE318" s="123"/>
      <c r="AF318" s="123"/>
      <c r="AG318" s="123"/>
      <c r="AH318" s="123"/>
      <c r="AI318" s="123"/>
      <c r="AJ318" s="123"/>
      <c r="AK318" s="123"/>
      <c r="AL318" s="123"/>
      <c r="AM318" s="123"/>
      <c r="AN318" s="123"/>
      <c r="AO318" s="123"/>
      <c r="AP318" s="120"/>
      <c r="AQ318" s="125" t="str">
        <f>IFERROR(VLOOKUP(G318,'#Location List#'!$C$3:$D$150,2,FALSE),"")</f>
        <v/>
      </c>
      <c r="AR318" s="125" t="str">
        <f>IFERROR(VLOOKUP(F318,'#Location List#'!$Q$3:$R$1154,2,FALSE),"")</f>
        <v/>
      </c>
      <c r="AS318" s="125" t="str">
        <f>IFERROR(VLOOKUP(V318,'#Input Lists#'!$B$3:$D$46,3,FALSE),"")</f>
        <v/>
      </c>
      <c r="AT318" s="125" t="str">
        <f>IFERROR(VLOOKUP(CONCATENATE(V318," ",W318),'#Input Lists#'!$K$3:$L$827,2,FALSE),"")</f>
        <v/>
      </c>
      <c r="AU318" s="125">
        <f>IFERROR(VLOOKUP(AA318,'#Input Lists#'!$BU$3:$BV$8,2,FALSE),"")</f>
        <v>1</v>
      </c>
      <c r="AV318" s="118" t="str">
        <f>IFERROR(VLOOKUP(AB318,'#Input Lists#'!$BO$3:$BP$9,2,FALSE),"")</f>
        <v/>
      </c>
      <c r="AW318" s="118">
        <f>IFERROR(VLOOKUP(AC318,'#Input Lists#'!$BL$3:$BM$7,2,FALSE),"")</f>
        <v>1</v>
      </c>
      <c r="AX318" s="52" t="e">
        <f>VLOOKUP(AQ318,'#Location List#'!$D$3:$K$150,4,FALSE)</f>
        <v>#N/A</v>
      </c>
      <c r="AY318" s="273" t="e">
        <f>VLOOKUP(AX318,'#Location List#'!$Z$3:$AA$13,2,FALSE)</f>
        <v>#N/A</v>
      </c>
      <c r="AZ318" s="126" t="e">
        <f>VLOOKUP($AT318,'#Input Lists#'!$L$3:$S$1033,6,FALSE)</f>
        <v>#N/A</v>
      </c>
      <c r="BA318" s="239" t="e">
        <f>VLOOKUP($AT318,'#Input Lists#'!$L$3:$S$833,7,FALSE)</f>
        <v>#N/A</v>
      </c>
      <c r="BB318" s="239" t="e">
        <f>VLOOKUP($AT318,'#Input Lists#'!$L$3:$S$833,8,FALSE)</f>
        <v>#N/A</v>
      </c>
      <c r="BC318" s="91" t="str">
        <f t="shared" si="32"/>
        <v/>
      </c>
      <c r="BD318" s="91" t="str">
        <f t="shared" si="33"/>
        <v/>
      </c>
      <c r="BE318" s="15" t="str">
        <f t="shared" si="34"/>
        <v/>
      </c>
      <c r="BF318" s="92" t="str">
        <f t="shared" si="35"/>
        <v>No Sighting Date</v>
      </c>
    </row>
    <row r="319" spans="1:58" x14ac:dyDescent="0.25">
      <c r="A319" s="118">
        <v>314</v>
      </c>
      <c r="B319" s="119"/>
      <c r="C319" s="120"/>
      <c r="D319" s="121"/>
      <c r="E319" s="121"/>
      <c r="F319" s="236"/>
      <c r="G319" s="122" t="str">
        <f>IFERROR(VLOOKUP(F319,'#Location List#'!$U$3:$V$1154,2,FALSE),"")</f>
        <v/>
      </c>
      <c r="H319" s="120"/>
      <c r="I319" s="120"/>
      <c r="J319" s="120"/>
      <c r="K319" s="120"/>
      <c r="L319" s="120"/>
      <c r="M319" s="120"/>
      <c r="N319" s="120"/>
      <c r="O319" s="120"/>
      <c r="P319" s="120"/>
      <c r="Q319" s="120"/>
      <c r="R319" s="120"/>
      <c r="S319" s="120"/>
      <c r="T319" s="205">
        <f t="shared" si="30"/>
        <v>0</v>
      </c>
      <c r="U319" s="205">
        <f t="shared" si="31"/>
        <v>0</v>
      </c>
      <c r="V319" s="210"/>
      <c r="W319" s="210"/>
      <c r="X319" s="23" t="str">
        <f>IFERROR(VLOOKUP(AT319,'#Input Lists#'!$L$3:$AH$833,3,FALSE)," ")</f>
        <v xml:space="preserve"> </v>
      </c>
      <c r="Y319" s="23" t="str">
        <f>IFERROR(VLOOKUP(AT319,'#Input Lists#'!$L$3:$AH$833,5,FALSE)," ")</f>
        <v xml:space="preserve"> </v>
      </c>
      <c r="Z319" s="206" t="str">
        <f>IFERROR(VLOOKUP(AT319,'#Input Lists#'!$L$3:$AH$833,9,FALSE)," ")</f>
        <v xml:space="preserve"> </v>
      </c>
      <c r="AA319" s="119" t="s">
        <v>1527</v>
      </c>
      <c r="AB319" s="120"/>
      <c r="AC319" s="123"/>
      <c r="AD319" s="123"/>
      <c r="AE319" s="123"/>
      <c r="AF319" s="123"/>
      <c r="AG319" s="123"/>
      <c r="AH319" s="123"/>
      <c r="AI319" s="123"/>
      <c r="AJ319" s="123"/>
      <c r="AK319" s="123"/>
      <c r="AL319" s="123"/>
      <c r="AM319" s="123"/>
      <c r="AN319" s="123"/>
      <c r="AO319" s="123"/>
      <c r="AP319" s="120"/>
      <c r="AQ319" s="125" t="str">
        <f>IFERROR(VLOOKUP(G319,'#Location List#'!$C$3:$D$150,2,FALSE),"")</f>
        <v/>
      </c>
      <c r="AR319" s="125" t="str">
        <f>IFERROR(VLOOKUP(F319,'#Location List#'!$Q$3:$R$1154,2,FALSE),"")</f>
        <v/>
      </c>
      <c r="AS319" s="125" t="str">
        <f>IFERROR(VLOOKUP(V319,'#Input Lists#'!$B$3:$D$46,3,FALSE),"")</f>
        <v/>
      </c>
      <c r="AT319" s="125" t="str">
        <f>IFERROR(VLOOKUP(CONCATENATE(V319," ",W319),'#Input Lists#'!$K$3:$L$827,2,FALSE),"")</f>
        <v/>
      </c>
      <c r="AU319" s="125">
        <f>IFERROR(VLOOKUP(AA319,'#Input Lists#'!$BU$3:$BV$8,2,FALSE),"")</f>
        <v>1</v>
      </c>
      <c r="AV319" s="118" t="str">
        <f>IFERROR(VLOOKUP(AB319,'#Input Lists#'!$BO$3:$BP$9,2,FALSE),"")</f>
        <v/>
      </c>
      <c r="AW319" s="118">
        <f>IFERROR(VLOOKUP(AC319,'#Input Lists#'!$BL$3:$BM$7,2,FALSE),"")</f>
        <v>1</v>
      </c>
      <c r="AX319" s="52" t="e">
        <f>VLOOKUP(AQ319,'#Location List#'!$D$3:$K$150,4,FALSE)</f>
        <v>#N/A</v>
      </c>
      <c r="AY319" s="273" t="e">
        <f>VLOOKUP(AX319,'#Location List#'!$Z$3:$AA$13,2,FALSE)</f>
        <v>#N/A</v>
      </c>
      <c r="AZ319" s="126" t="e">
        <f>VLOOKUP($AT319,'#Input Lists#'!$L$3:$S$1033,6,FALSE)</f>
        <v>#N/A</v>
      </c>
      <c r="BA319" s="239" t="e">
        <f>VLOOKUP($AT319,'#Input Lists#'!$L$3:$S$833,7,FALSE)</f>
        <v>#N/A</v>
      </c>
      <c r="BB319" s="239" t="e">
        <f>VLOOKUP($AT319,'#Input Lists#'!$L$3:$S$833,8,FALSE)</f>
        <v>#N/A</v>
      </c>
      <c r="BC319" s="91" t="str">
        <f t="shared" si="32"/>
        <v/>
      </c>
      <c r="BD319" s="91" t="str">
        <f t="shared" si="33"/>
        <v/>
      </c>
      <c r="BE319" s="15" t="str">
        <f t="shared" si="34"/>
        <v/>
      </c>
      <c r="BF319" s="92" t="str">
        <f t="shared" si="35"/>
        <v>No Sighting Date</v>
      </c>
    </row>
    <row r="320" spans="1:58" x14ac:dyDescent="0.25">
      <c r="A320" s="118">
        <v>315</v>
      </c>
      <c r="B320" s="119"/>
      <c r="C320" s="120"/>
      <c r="D320" s="121"/>
      <c r="E320" s="121"/>
      <c r="F320" s="236"/>
      <c r="G320" s="122" t="str">
        <f>IFERROR(VLOOKUP(F320,'#Location List#'!$U$3:$V$1154,2,FALSE),"")</f>
        <v/>
      </c>
      <c r="H320" s="120"/>
      <c r="I320" s="120"/>
      <c r="J320" s="120"/>
      <c r="K320" s="120"/>
      <c r="L320" s="120"/>
      <c r="M320" s="120"/>
      <c r="N320" s="120"/>
      <c r="O320" s="120"/>
      <c r="P320" s="120"/>
      <c r="Q320" s="120"/>
      <c r="R320" s="120"/>
      <c r="S320" s="120"/>
      <c r="T320" s="205">
        <f t="shared" si="30"/>
        <v>0</v>
      </c>
      <c r="U320" s="205">
        <f t="shared" si="31"/>
        <v>0</v>
      </c>
      <c r="V320" s="210"/>
      <c r="W320" s="210"/>
      <c r="X320" s="23" t="str">
        <f>IFERROR(VLOOKUP(AT320,'#Input Lists#'!$L$3:$AH$833,3,FALSE)," ")</f>
        <v xml:space="preserve"> </v>
      </c>
      <c r="Y320" s="23" t="str">
        <f>IFERROR(VLOOKUP(AT320,'#Input Lists#'!$L$3:$AH$833,5,FALSE)," ")</f>
        <v xml:space="preserve"> </v>
      </c>
      <c r="Z320" s="206" t="str">
        <f>IFERROR(VLOOKUP(AT320,'#Input Lists#'!$L$3:$AH$833,9,FALSE)," ")</f>
        <v xml:space="preserve"> </v>
      </c>
      <c r="AA320" s="119" t="s">
        <v>1527</v>
      </c>
      <c r="AB320" s="120"/>
      <c r="AC320" s="123"/>
      <c r="AD320" s="123"/>
      <c r="AE320" s="123"/>
      <c r="AF320" s="123"/>
      <c r="AG320" s="123"/>
      <c r="AH320" s="123"/>
      <c r="AI320" s="123"/>
      <c r="AJ320" s="123"/>
      <c r="AK320" s="123"/>
      <c r="AL320" s="123"/>
      <c r="AM320" s="123"/>
      <c r="AN320" s="123"/>
      <c r="AO320" s="123"/>
      <c r="AP320" s="120"/>
      <c r="AQ320" s="125" t="str">
        <f>IFERROR(VLOOKUP(G320,'#Location List#'!$C$3:$D$150,2,FALSE),"")</f>
        <v/>
      </c>
      <c r="AR320" s="125" t="str">
        <f>IFERROR(VLOOKUP(F320,'#Location List#'!$Q$3:$R$1154,2,FALSE),"")</f>
        <v/>
      </c>
      <c r="AS320" s="125" t="str">
        <f>IFERROR(VLOOKUP(V320,'#Input Lists#'!$B$3:$D$46,3,FALSE),"")</f>
        <v/>
      </c>
      <c r="AT320" s="125" t="str">
        <f>IFERROR(VLOOKUP(CONCATENATE(V320," ",W320),'#Input Lists#'!$K$3:$L$827,2,FALSE),"")</f>
        <v/>
      </c>
      <c r="AU320" s="125">
        <f>IFERROR(VLOOKUP(AA320,'#Input Lists#'!$BU$3:$BV$8,2,FALSE),"")</f>
        <v>1</v>
      </c>
      <c r="AV320" s="118" t="str">
        <f>IFERROR(VLOOKUP(AB320,'#Input Lists#'!$BO$3:$BP$9,2,FALSE),"")</f>
        <v/>
      </c>
      <c r="AW320" s="118">
        <f>IFERROR(VLOOKUP(AC320,'#Input Lists#'!$BL$3:$BM$7,2,FALSE),"")</f>
        <v>1</v>
      </c>
      <c r="AX320" s="52" t="e">
        <f>VLOOKUP(AQ320,'#Location List#'!$D$3:$K$150,4,FALSE)</f>
        <v>#N/A</v>
      </c>
      <c r="AY320" s="273" t="e">
        <f>VLOOKUP(AX320,'#Location List#'!$Z$3:$AA$13,2,FALSE)</f>
        <v>#N/A</v>
      </c>
      <c r="AZ320" s="126" t="e">
        <f>VLOOKUP($AT320,'#Input Lists#'!$L$3:$S$1033,6,FALSE)</f>
        <v>#N/A</v>
      </c>
      <c r="BA320" s="239" t="e">
        <f>VLOOKUP($AT320,'#Input Lists#'!$L$3:$S$833,7,FALSE)</f>
        <v>#N/A</v>
      </c>
      <c r="BB320" s="239" t="e">
        <f>VLOOKUP($AT320,'#Input Lists#'!$L$3:$S$833,8,FALSE)</f>
        <v>#N/A</v>
      </c>
      <c r="BC320" s="91" t="str">
        <f t="shared" si="32"/>
        <v/>
      </c>
      <c r="BD320" s="91" t="str">
        <f t="shared" si="33"/>
        <v/>
      </c>
      <c r="BE320" s="15" t="str">
        <f t="shared" si="34"/>
        <v/>
      </c>
      <c r="BF320" s="92" t="str">
        <f t="shared" si="35"/>
        <v>No Sighting Date</v>
      </c>
    </row>
    <row r="321" spans="1:58" x14ac:dyDescent="0.25">
      <c r="A321" s="118">
        <v>316</v>
      </c>
      <c r="B321" s="119"/>
      <c r="C321" s="120"/>
      <c r="D321" s="121"/>
      <c r="E321" s="121"/>
      <c r="F321" s="236"/>
      <c r="G321" s="122" t="str">
        <f>IFERROR(VLOOKUP(F321,'#Location List#'!$U$3:$V$1154,2,FALSE),"")</f>
        <v/>
      </c>
      <c r="H321" s="120"/>
      <c r="I321" s="120"/>
      <c r="J321" s="120"/>
      <c r="K321" s="120"/>
      <c r="L321" s="120"/>
      <c r="M321" s="120"/>
      <c r="N321" s="120"/>
      <c r="O321" s="120"/>
      <c r="P321" s="120"/>
      <c r="Q321" s="120"/>
      <c r="R321" s="120"/>
      <c r="S321" s="120"/>
      <c r="T321" s="205">
        <f t="shared" si="30"/>
        <v>0</v>
      </c>
      <c r="U321" s="205">
        <f t="shared" si="31"/>
        <v>0</v>
      </c>
      <c r="V321" s="210"/>
      <c r="W321" s="210"/>
      <c r="X321" s="23" t="str">
        <f>IFERROR(VLOOKUP(AT321,'#Input Lists#'!$L$3:$AH$833,3,FALSE)," ")</f>
        <v xml:space="preserve"> </v>
      </c>
      <c r="Y321" s="23" t="str">
        <f>IFERROR(VLOOKUP(AT321,'#Input Lists#'!$L$3:$AH$833,5,FALSE)," ")</f>
        <v xml:space="preserve"> </v>
      </c>
      <c r="Z321" s="206" t="str">
        <f>IFERROR(VLOOKUP(AT321,'#Input Lists#'!$L$3:$AH$833,9,FALSE)," ")</f>
        <v xml:space="preserve"> </v>
      </c>
      <c r="AA321" s="119" t="s">
        <v>1527</v>
      </c>
      <c r="AB321" s="120"/>
      <c r="AC321" s="123"/>
      <c r="AD321" s="123"/>
      <c r="AE321" s="123"/>
      <c r="AF321" s="123"/>
      <c r="AG321" s="123"/>
      <c r="AH321" s="123"/>
      <c r="AI321" s="123"/>
      <c r="AJ321" s="123"/>
      <c r="AK321" s="123"/>
      <c r="AL321" s="123"/>
      <c r="AM321" s="123"/>
      <c r="AN321" s="123"/>
      <c r="AO321" s="123"/>
      <c r="AP321" s="120"/>
      <c r="AQ321" s="125" t="str">
        <f>IFERROR(VLOOKUP(G321,'#Location List#'!$C$3:$D$150,2,FALSE),"")</f>
        <v/>
      </c>
      <c r="AR321" s="125" t="str">
        <f>IFERROR(VLOOKUP(F321,'#Location List#'!$Q$3:$R$1154,2,FALSE),"")</f>
        <v/>
      </c>
      <c r="AS321" s="125" t="str">
        <f>IFERROR(VLOOKUP(V321,'#Input Lists#'!$B$3:$D$46,3,FALSE),"")</f>
        <v/>
      </c>
      <c r="AT321" s="125" t="str">
        <f>IFERROR(VLOOKUP(CONCATENATE(V321," ",W321),'#Input Lists#'!$K$3:$L$827,2,FALSE),"")</f>
        <v/>
      </c>
      <c r="AU321" s="125">
        <f>IFERROR(VLOOKUP(AA321,'#Input Lists#'!$BU$3:$BV$8,2,FALSE),"")</f>
        <v>1</v>
      </c>
      <c r="AV321" s="118" t="str">
        <f>IFERROR(VLOOKUP(AB321,'#Input Lists#'!$BO$3:$BP$9,2,FALSE),"")</f>
        <v/>
      </c>
      <c r="AW321" s="118">
        <f>IFERROR(VLOOKUP(AC321,'#Input Lists#'!$BL$3:$BM$7,2,FALSE),"")</f>
        <v>1</v>
      </c>
      <c r="AX321" s="52" t="e">
        <f>VLOOKUP(AQ321,'#Location List#'!$D$3:$K$150,4,FALSE)</f>
        <v>#N/A</v>
      </c>
      <c r="AY321" s="273" t="e">
        <f>VLOOKUP(AX321,'#Location List#'!$Z$3:$AA$13,2,FALSE)</f>
        <v>#N/A</v>
      </c>
      <c r="AZ321" s="126" t="e">
        <f>VLOOKUP($AT321,'#Input Lists#'!$L$3:$S$1033,6,FALSE)</f>
        <v>#N/A</v>
      </c>
      <c r="BA321" s="239" t="e">
        <f>VLOOKUP($AT321,'#Input Lists#'!$L$3:$S$833,7,FALSE)</f>
        <v>#N/A</v>
      </c>
      <c r="BB321" s="239" t="e">
        <f>VLOOKUP($AT321,'#Input Lists#'!$L$3:$S$833,8,FALSE)</f>
        <v>#N/A</v>
      </c>
      <c r="BC321" s="91" t="str">
        <f t="shared" si="32"/>
        <v/>
      </c>
      <c r="BD321" s="91" t="str">
        <f t="shared" si="33"/>
        <v/>
      </c>
      <c r="BE321" s="15" t="str">
        <f t="shared" si="34"/>
        <v/>
      </c>
      <c r="BF321" s="92" t="str">
        <f t="shared" si="35"/>
        <v>No Sighting Date</v>
      </c>
    </row>
    <row r="322" spans="1:58" x14ac:dyDescent="0.25">
      <c r="A322" s="118">
        <v>317</v>
      </c>
      <c r="B322" s="119"/>
      <c r="C322" s="120"/>
      <c r="D322" s="121"/>
      <c r="E322" s="121"/>
      <c r="F322" s="236"/>
      <c r="G322" s="122" t="str">
        <f>IFERROR(VLOOKUP(F322,'#Location List#'!$U$3:$V$1154,2,FALSE),"")</f>
        <v/>
      </c>
      <c r="H322" s="120"/>
      <c r="I322" s="120"/>
      <c r="J322" s="120"/>
      <c r="K322" s="120"/>
      <c r="L322" s="120"/>
      <c r="M322" s="120"/>
      <c r="N322" s="120"/>
      <c r="O322" s="120"/>
      <c r="P322" s="120"/>
      <c r="Q322" s="120"/>
      <c r="R322" s="120"/>
      <c r="S322" s="120"/>
      <c r="T322" s="205">
        <f t="shared" si="30"/>
        <v>0</v>
      </c>
      <c r="U322" s="205">
        <f t="shared" si="31"/>
        <v>0</v>
      </c>
      <c r="V322" s="210"/>
      <c r="W322" s="210"/>
      <c r="X322" s="23" t="str">
        <f>IFERROR(VLOOKUP(AT322,'#Input Lists#'!$L$3:$AH$833,3,FALSE)," ")</f>
        <v xml:space="preserve"> </v>
      </c>
      <c r="Y322" s="23" t="str">
        <f>IFERROR(VLOOKUP(AT322,'#Input Lists#'!$L$3:$AH$833,5,FALSE)," ")</f>
        <v xml:space="preserve"> </v>
      </c>
      <c r="Z322" s="206" t="str">
        <f>IFERROR(VLOOKUP(AT322,'#Input Lists#'!$L$3:$AH$833,9,FALSE)," ")</f>
        <v xml:space="preserve"> </v>
      </c>
      <c r="AA322" s="119" t="s">
        <v>1527</v>
      </c>
      <c r="AB322" s="120"/>
      <c r="AC322" s="123"/>
      <c r="AD322" s="123"/>
      <c r="AE322" s="123"/>
      <c r="AF322" s="123"/>
      <c r="AG322" s="123"/>
      <c r="AH322" s="123"/>
      <c r="AI322" s="123"/>
      <c r="AJ322" s="123"/>
      <c r="AK322" s="123"/>
      <c r="AL322" s="123"/>
      <c r="AM322" s="123"/>
      <c r="AN322" s="123"/>
      <c r="AO322" s="123"/>
      <c r="AP322" s="120"/>
      <c r="AQ322" s="125" t="str">
        <f>IFERROR(VLOOKUP(G322,'#Location List#'!$C$3:$D$150,2,FALSE),"")</f>
        <v/>
      </c>
      <c r="AR322" s="125" t="str">
        <f>IFERROR(VLOOKUP(F322,'#Location List#'!$Q$3:$R$1154,2,FALSE),"")</f>
        <v/>
      </c>
      <c r="AS322" s="125" t="str">
        <f>IFERROR(VLOOKUP(V322,'#Input Lists#'!$B$3:$D$46,3,FALSE),"")</f>
        <v/>
      </c>
      <c r="AT322" s="125" t="str">
        <f>IFERROR(VLOOKUP(CONCATENATE(V322," ",W322),'#Input Lists#'!$K$3:$L$827,2,FALSE),"")</f>
        <v/>
      </c>
      <c r="AU322" s="125">
        <f>IFERROR(VLOOKUP(AA322,'#Input Lists#'!$BU$3:$BV$8,2,FALSE),"")</f>
        <v>1</v>
      </c>
      <c r="AV322" s="118" t="str">
        <f>IFERROR(VLOOKUP(AB322,'#Input Lists#'!$BO$3:$BP$9,2,FALSE),"")</f>
        <v/>
      </c>
      <c r="AW322" s="118">
        <f>IFERROR(VLOOKUP(AC322,'#Input Lists#'!$BL$3:$BM$7,2,FALSE),"")</f>
        <v>1</v>
      </c>
      <c r="AX322" s="52" t="e">
        <f>VLOOKUP(AQ322,'#Location List#'!$D$3:$K$150,4,FALSE)</f>
        <v>#N/A</v>
      </c>
      <c r="AY322" s="273" t="e">
        <f>VLOOKUP(AX322,'#Location List#'!$Z$3:$AA$13,2,FALSE)</f>
        <v>#N/A</v>
      </c>
      <c r="AZ322" s="126" t="e">
        <f>VLOOKUP($AT322,'#Input Lists#'!$L$3:$S$1033,6,FALSE)</f>
        <v>#N/A</v>
      </c>
      <c r="BA322" s="239" t="e">
        <f>VLOOKUP($AT322,'#Input Lists#'!$L$3:$S$833,7,FALSE)</f>
        <v>#N/A</v>
      </c>
      <c r="BB322" s="239" t="e">
        <f>VLOOKUP($AT322,'#Input Lists#'!$L$3:$S$833,8,FALSE)</f>
        <v>#N/A</v>
      </c>
      <c r="BC322" s="91" t="str">
        <f t="shared" si="32"/>
        <v/>
      </c>
      <c r="BD322" s="91" t="str">
        <f t="shared" si="33"/>
        <v/>
      </c>
      <c r="BE322" s="15" t="str">
        <f t="shared" si="34"/>
        <v/>
      </c>
      <c r="BF322" s="92" t="str">
        <f t="shared" si="35"/>
        <v>No Sighting Date</v>
      </c>
    </row>
    <row r="323" spans="1:58" x14ac:dyDescent="0.25">
      <c r="A323" s="118">
        <v>318</v>
      </c>
      <c r="B323" s="119"/>
      <c r="C323" s="120"/>
      <c r="D323" s="121"/>
      <c r="E323" s="121"/>
      <c r="F323" s="236"/>
      <c r="G323" s="122" t="str">
        <f>IFERROR(VLOOKUP(F323,'#Location List#'!$U$3:$V$1154,2,FALSE),"")</f>
        <v/>
      </c>
      <c r="H323" s="120"/>
      <c r="I323" s="120"/>
      <c r="J323" s="120"/>
      <c r="K323" s="120"/>
      <c r="L323" s="120"/>
      <c r="M323" s="120"/>
      <c r="N323" s="120"/>
      <c r="O323" s="120"/>
      <c r="P323" s="120"/>
      <c r="Q323" s="120"/>
      <c r="R323" s="120"/>
      <c r="S323" s="120"/>
      <c r="T323" s="205">
        <f t="shared" si="30"/>
        <v>0</v>
      </c>
      <c r="U323" s="205">
        <f t="shared" si="31"/>
        <v>0</v>
      </c>
      <c r="V323" s="210"/>
      <c r="W323" s="210"/>
      <c r="X323" s="23" t="str">
        <f>IFERROR(VLOOKUP(AT323,'#Input Lists#'!$L$3:$AH$833,3,FALSE)," ")</f>
        <v xml:space="preserve"> </v>
      </c>
      <c r="Y323" s="23" t="str">
        <f>IFERROR(VLOOKUP(AT323,'#Input Lists#'!$L$3:$AH$833,5,FALSE)," ")</f>
        <v xml:space="preserve"> </v>
      </c>
      <c r="Z323" s="206" t="str">
        <f>IFERROR(VLOOKUP(AT323,'#Input Lists#'!$L$3:$AH$833,9,FALSE)," ")</f>
        <v xml:space="preserve"> </v>
      </c>
      <c r="AA323" s="119" t="s">
        <v>1527</v>
      </c>
      <c r="AB323" s="120"/>
      <c r="AC323" s="123"/>
      <c r="AD323" s="123"/>
      <c r="AE323" s="123"/>
      <c r="AF323" s="123"/>
      <c r="AG323" s="123"/>
      <c r="AH323" s="123"/>
      <c r="AI323" s="123"/>
      <c r="AJ323" s="123"/>
      <c r="AK323" s="123"/>
      <c r="AL323" s="123"/>
      <c r="AM323" s="123"/>
      <c r="AN323" s="123"/>
      <c r="AO323" s="123"/>
      <c r="AP323" s="120"/>
      <c r="AQ323" s="125" t="str">
        <f>IFERROR(VLOOKUP(G323,'#Location List#'!$C$3:$D$150,2,FALSE),"")</f>
        <v/>
      </c>
      <c r="AR323" s="125" t="str">
        <f>IFERROR(VLOOKUP(F323,'#Location List#'!$Q$3:$R$1154,2,FALSE),"")</f>
        <v/>
      </c>
      <c r="AS323" s="125" t="str">
        <f>IFERROR(VLOOKUP(V323,'#Input Lists#'!$B$3:$D$46,3,FALSE),"")</f>
        <v/>
      </c>
      <c r="AT323" s="125" t="str">
        <f>IFERROR(VLOOKUP(CONCATENATE(V323," ",W323),'#Input Lists#'!$K$3:$L$827,2,FALSE),"")</f>
        <v/>
      </c>
      <c r="AU323" s="125">
        <f>IFERROR(VLOOKUP(AA323,'#Input Lists#'!$BU$3:$BV$8,2,FALSE),"")</f>
        <v>1</v>
      </c>
      <c r="AV323" s="118" t="str">
        <f>IFERROR(VLOOKUP(AB323,'#Input Lists#'!$BO$3:$BP$9,2,FALSE),"")</f>
        <v/>
      </c>
      <c r="AW323" s="118">
        <f>IFERROR(VLOOKUP(AC323,'#Input Lists#'!$BL$3:$BM$7,2,FALSE),"")</f>
        <v>1</v>
      </c>
      <c r="AX323" s="52" t="e">
        <f>VLOOKUP(AQ323,'#Location List#'!$D$3:$K$150,4,FALSE)</f>
        <v>#N/A</v>
      </c>
      <c r="AY323" s="273" t="e">
        <f>VLOOKUP(AX323,'#Location List#'!$Z$3:$AA$13,2,FALSE)</f>
        <v>#N/A</v>
      </c>
      <c r="AZ323" s="126" t="e">
        <f>VLOOKUP($AT323,'#Input Lists#'!$L$3:$S$1033,6,FALSE)</f>
        <v>#N/A</v>
      </c>
      <c r="BA323" s="239" t="e">
        <f>VLOOKUP($AT323,'#Input Lists#'!$L$3:$S$833,7,FALSE)</f>
        <v>#N/A</v>
      </c>
      <c r="BB323" s="239" t="e">
        <f>VLOOKUP($AT323,'#Input Lists#'!$L$3:$S$833,8,FALSE)</f>
        <v>#N/A</v>
      </c>
      <c r="BC323" s="91" t="str">
        <f t="shared" si="32"/>
        <v/>
      </c>
      <c r="BD323" s="91" t="str">
        <f t="shared" si="33"/>
        <v/>
      </c>
      <c r="BE323" s="15" t="str">
        <f t="shared" si="34"/>
        <v/>
      </c>
      <c r="BF323" s="92" t="str">
        <f t="shared" si="35"/>
        <v>No Sighting Date</v>
      </c>
    </row>
    <row r="324" spans="1:58" x14ac:dyDescent="0.25">
      <c r="A324" s="118">
        <v>319</v>
      </c>
      <c r="B324" s="119"/>
      <c r="C324" s="120"/>
      <c r="D324" s="121"/>
      <c r="E324" s="121"/>
      <c r="F324" s="236"/>
      <c r="G324" s="122" t="str">
        <f>IFERROR(VLOOKUP(F324,'#Location List#'!$U$3:$V$1154,2,FALSE),"")</f>
        <v/>
      </c>
      <c r="H324" s="120"/>
      <c r="I324" s="120"/>
      <c r="J324" s="120"/>
      <c r="K324" s="120"/>
      <c r="L324" s="120"/>
      <c r="M324" s="120"/>
      <c r="N324" s="120"/>
      <c r="O324" s="120"/>
      <c r="P324" s="120"/>
      <c r="Q324" s="120"/>
      <c r="R324" s="120"/>
      <c r="S324" s="120"/>
      <c r="T324" s="205">
        <f t="shared" si="30"/>
        <v>0</v>
      </c>
      <c r="U324" s="205">
        <f t="shared" si="31"/>
        <v>0</v>
      </c>
      <c r="V324" s="210"/>
      <c r="W324" s="210"/>
      <c r="X324" s="23" t="str">
        <f>IFERROR(VLOOKUP(AT324,'#Input Lists#'!$L$3:$AH$833,3,FALSE)," ")</f>
        <v xml:space="preserve"> </v>
      </c>
      <c r="Y324" s="23" t="str">
        <f>IFERROR(VLOOKUP(AT324,'#Input Lists#'!$L$3:$AH$833,5,FALSE)," ")</f>
        <v xml:space="preserve"> </v>
      </c>
      <c r="Z324" s="206" t="str">
        <f>IFERROR(VLOOKUP(AT324,'#Input Lists#'!$L$3:$AH$833,9,FALSE)," ")</f>
        <v xml:space="preserve"> </v>
      </c>
      <c r="AA324" s="119" t="s">
        <v>1527</v>
      </c>
      <c r="AB324" s="120"/>
      <c r="AC324" s="123"/>
      <c r="AD324" s="123"/>
      <c r="AE324" s="123"/>
      <c r="AF324" s="123"/>
      <c r="AG324" s="123"/>
      <c r="AH324" s="123"/>
      <c r="AI324" s="123"/>
      <c r="AJ324" s="123"/>
      <c r="AK324" s="123"/>
      <c r="AL324" s="123"/>
      <c r="AM324" s="123"/>
      <c r="AN324" s="123"/>
      <c r="AO324" s="123"/>
      <c r="AP324" s="120"/>
      <c r="AQ324" s="125" t="str">
        <f>IFERROR(VLOOKUP(G324,'#Location List#'!$C$3:$D$150,2,FALSE),"")</f>
        <v/>
      </c>
      <c r="AR324" s="125" t="str">
        <f>IFERROR(VLOOKUP(F324,'#Location List#'!$Q$3:$R$1154,2,FALSE),"")</f>
        <v/>
      </c>
      <c r="AS324" s="125" t="str">
        <f>IFERROR(VLOOKUP(V324,'#Input Lists#'!$B$3:$D$46,3,FALSE),"")</f>
        <v/>
      </c>
      <c r="AT324" s="125" t="str">
        <f>IFERROR(VLOOKUP(CONCATENATE(V324," ",W324),'#Input Lists#'!$K$3:$L$827,2,FALSE),"")</f>
        <v/>
      </c>
      <c r="AU324" s="125">
        <f>IFERROR(VLOOKUP(AA324,'#Input Lists#'!$BU$3:$BV$8,2,FALSE),"")</f>
        <v>1</v>
      </c>
      <c r="AV324" s="118" t="str">
        <f>IFERROR(VLOOKUP(AB324,'#Input Lists#'!$BO$3:$BP$9,2,FALSE),"")</f>
        <v/>
      </c>
      <c r="AW324" s="118">
        <f>IFERROR(VLOOKUP(AC324,'#Input Lists#'!$BL$3:$BM$7,2,FALSE),"")</f>
        <v>1</v>
      </c>
      <c r="AX324" s="52" t="e">
        <f>VLOOKUP(AQ324,'#Location List#'!$D$3:$K$150,4,FALSE)</f>
        <v>#N/A</v>
      </c>
      <c r="AY324" s="273" t="e">
        <f>VLOOKUP(AX324,'#Location List#'!$Z$3:$AA$13,2,FALSE)</f>
        <v>#N/A</v>
      </c>
      <c r="AZ324" s="126" t="e">
        <f>VLOOKUP($AT324,'#Input Lists#'!$L$3:$S$1033,6,FALSE)</f>
        <v>#N/A</v>
      </c>
      <c r="BA324" s="239" t="e">
        <f>VLOOKUP($AT324,'#Input Lists#'!$L$3:$S$833,7,FALSE)</f>
        <v>#N/A</v>
      </c>
      <c r="BB324" s="239" t="e">
        <f>VLOOKUP($AT324,'#Input Lists#'!$L$3:$S$833,8,FALSE)</f>
        <v>#N/A</v>
      </c>
      <c r="BC324" s="91" t="str">
        <f t="shared" si="32"/>
        <v/>
      </c>
      <c r="BD324" s="91" t="str">
        <f t="shared" si="33"/>
        <v/>
      </c>
      <c r="BE324" s="15" t="str">
        <f t="shared" si="34"/>
        <v/>
      </c>
      <c r="BF324" s="92" t="str">
        <f t="shared" si="35"/>
        <v>No Sighting Date</v>
      </c>
    </row>
    <row r="325" spans="1:58" x14ac:dyDescent="0.25">
      <c r="A325" s="118">
        <v>320</v>
      </c>
      <c r="B325" s="119"/>
      <c r="C325" s="120"/>
      <c r="D325" s="121"/>
      <c r="E325" s="121"/>
      <c r="F325" s="236"/>
      <c r="G325" s="122" t="str">
        <f>IFERROR(VLOOKUP(F325,'#Location List#'!$U$3:$V$1154,2,FALSE),"")</f>
        <v/>
      </c>
      <c r="H325" s="120"/>
      <c r="I325" s="120"/>
      <c r="J325" s="120"/>
      <c r="K325" s="120"/>
      <c r="L325" s="120"/>
      <c r="M325" s="120"/>
      <c r="N325" s="120"/>
      <c r="O325" s="120"/>
      <c r="P325" s="120"/>
      <c r="Q325" s="120"/>
      <c r="R325" s="120"/>
      <c r="S325" s="120"/>
      <c r="T325" s="205">
        <f t="shared" si="30"/>
        <v>0</v>
      </c>
      <c r="U325" s="205">
        <f t="shared" si="31"/>
        <v>0</v>
      </c>
      <c r="V325" s="210"/>
      <c r="W325" s="210"/>
      <c r="X325" s="23" t="str">
        <f>IFERROR(VLOOKUP(AT325,'#Input Lists#'!$L$3:$AH$833,3,FALSE)," ")</f>
        <v xml:space="preserve"> </v>
      </c>
      <c r="Y325" s="23" t="str">
        <f>IFERROR(VLOOKUP(AT325,'#Input Lists#'!$L$3:$AH$833,5,FALSE)," ")</f>
        <v xml:space="preserve"> </v>
      </c>
      <c r="Z325" s="206" t="str">
        <f>IFERROR(VLOOKUP(AT325,'#Input Lists#'!$L$3:$AH$833,9,FALSE)," ")</f>
        <v xml:space="preserve"> </v>
      </c>
      <c r="AA325" s="119" t="s">
        <v>1527</v>
      </c>
      <c r="AB325" s="120"/>
      <c r="AC325" s="123"/>
      <c r="AD325" s="123"/>
      <c r="AE325" s="123"/>
      <c r="AF325" s="123"/>
      <c r="AG325" s="123"/>
      <c r="AH325" s="123"/>
      <c r="AI325" s="123"/>
      <c r="AJ325" s="123"/>
      <c r="AK325" s="123"/>
      <c r="AL325" s="123"/>
      <c r="AM325" s="123"/>
      <c r="AN325" s="123"/>
      <c r="AO325" s="123"/>
      <c r="AP325" s="120"/>
      <c r="AQ325" s="125" t="str">
        <f>IFERROR(VLOOKUP(G325,'#Location List#'!$C$3:$D$150,2,FALSE),"")</f>
        <v/>
      </c>
      <c r="AR325" s="125" t="str">
        <f>IFERROR(VLOOKUP(F325,'#Location List#'!$Q$3:$R$1154,2,FALSE),"")</f>
        <v/>
      </c>
      <c r="AS325" s="125" t="str">
        <f>IFERROR(VLOOKUP(V325,'#Input Lists#'!$B$3:$D$46,3,FALSE),"")</f>
        <v/>
      </c>
      <c r="AT325" s="125" t="str">
        <f>IFERROR(VLOOKUP(CONCATENATE(V325," ",W325),'#Input Lists#'!$K$3:$L$827,2,FALSE),"")</f>
        <v/>
      </c>
      <c r="AU325" s="125">
        <f>IFERROR(VLOOKUP(AA325,'#Input Lists#'!$BU$3:$BV$8,2,FALSE),"")</f>
        <v>1</v>
      </c>
      <c r="AV325" s="118" t="str">
        <f>IFERROR(VLOOKUP(AB325,'#Input Lists#'!$BO$3:$BP$9,2,FALSE),"")</f>
        <v/>
      </c>
      <c r="AW325" s="118">
        <f>IFERROR(VLOOKUP(AC325,'#Input Lists#'!$BL$3:$BM$7,2,FALSE),"")</f>
        <v>1</v>
      </c>
      <c r="AX325" s="52" t="e">
        <f>VLOOKUP(AQ325,'#Location List#'!$D$3:$K$150,4,FALSE)</f>
        <v>#N/A</v>
      </c>
      <c r="AY325" s="273" t="e">
        <f>VLOOKUP(AX325,'#Location List#'!$Z$3:$AA$13,2,FALSE)</f>
        <v>#N/A</v>
      </c>
      <c r="AZ325" s="126" t="e">
        <f>VLOOKUP($AT325,'#Input Lists#'!$L$3:$S$1033,6,FALSE)</f>
        <v>#N/A</v>
      </c>
      <c r="BA325" s="239" t="e">
        <f>VLOOKUP($AT325,'#Input Lists#'!$L$3:$S$833,7,FALSE)</f>
        <v>#N/A</v>
      </c>
      <c r="BB325" s="239" t="e">
        <f>VLOOKUP($AT325,'#Input Lists#'!$L$3:$S$833,8,FALSE)</f>
        <v>#N/A</v>
      </c>
      <c r="BC325" s="91" t="str">
        <f t="shared" si="32"/>
        <v/>
      </c>
      <c r="BD325" s="91" t="str">
        <f t="shared" si="33"/>
        <v/>
      </c>
      <c r="BE325" s="15" t="str">
        <f t="shared" si="34"/>
        <v/>
      </c>
      <c r="BF325" s="92" t="str">
        <f t="shared" si="35"/>
        <v>No Sighting Date</v>
      </c>
    </row>
    <row r="326" spans="1:58" x14ac:dyDescent="0.25">
      <c r="A326" s="118">
        <v>321</v>
      </c>
      <c r="B326" s="119"/>
      <c r="C326" s="120"/>
      <c r="D326" s="121"/>
      <c r="E326" s="121"/>
      <c r="F326" s="236"/>
      <c r="G326" s="122" t="str">
        <f>IFERROR(VLOOKUP(F326,'#Location List#'!$U$3:$V$1154,2,FALSE),"")</f>
        <v/>
      </c>
      <c r="H326" s="120"/>
      <c r="I326" s="120"/>
      <c r="J326" s="120"/>
      <c r="K326" s="120"/>
      <c r="L326" s="120"/>
      <c r="M326" s="120"/>
      <c r="N326" s="120"/>
      <c r="O326" s="120"/>
      <c r="P326" s="120"/>
      <c r="Q326" s="120"/>
      <c r="R326" s="120"/>
      <c r="S326" s="120"/>
      <c r="T326" s="205">
        <f t="shared" si="30"/>
        <v>0</v>
      </c>
      <c r="U326" s="205">
        <f t="shared" si="31"/>
        <v>0</v>
      </c>
      <c r="V326" s="210"/>
      <c r="W326" s="210"/>
      <c r="X326" s="23" t="str">
        <f>IFERROR(VLOOKUP(AT326,'#Input Lists#'!$L$3:$AH$833,3,FALSE)," ")</f>
        <v xml:space="preserve"> </v>
      </c>
      <c r="Y326" s="23" t="str">
        <f>IFERROR(VLOOKUP(AT326,'#Input Lists#'!$L$3:$AH$833,5,FALSE)," ")</f>
        <v xml:space="preserve"> </v>
      </c>
      <c r="Z326" s="206" t="str">
        <f>IFERROR(VLOOKUP(AT326,'#Input Lists#'!$L$3:$AH$833,9,FALSE)," ")</f>
        <v xml:space="preserve"> </v>
      </c>
      <c r="AA326" s="119" t="s">
        <v>1527</v>
      </c>
      <c r="AB326" s="120"/>
      <c r="AC326" s="123"/>
      <c r="AD326" s="123"/>
      <c r="AE326" s="123"/>
      <c r="AF326" s="123"/>
      <c r="AG326" s="123"/>
      <c r="AH326" s="123"/>
      <c r="AI326" s="123"/>
      <c r="AJ326" s="123"/>
      <c r="AK326" s="123"/>
      <c r="AL326" s="123"/>
      <c r="AM326" s="123"/>
      <c r="AN326" s="123"/>
      <c r="AO326" s="123"/>
      <c r="AP326" s="120"/>
      <c r="AQ326" s="125" t="str">
        <f>IFERROR(VLOOKUP(G326,'#Location List#'!$C$3:$D$150,2,FALSE),"")</f>
        <v/>
      </c>
      <c r="AR326" s="125" t="str">
        <f>IFERROR(VLOOKUP(F326,'#Location List#'!$Q$3:$R$1154,2,FALSE),"")</f>
        <v/>
      </c>
      <c r="AS326" s="125" t="str">
        <f>IFERROR(VLOOKUP(V326,'#Input Lists#'!$B$3:$D$46,3,FALSE),"")</f>
        <v/>
      </c>
      <c r="AT326" s="125" t="str">
        <f>IFERROR(VLOOKUP(CONCATENATE(V326," ",W326),'#Input Lists#'!$K$3:$L$827,2,FALSE),"")</f>
        <v/>
      </c>
      <c r="AU326" s="125">
        <f>IFERROR(VLOOKUP(AA326,'#Input Lists#'!$BU$3:$BV$8,2,FALSE),"")</f>
        <v>1</v>
      </c>
      <c r="AV326" s="118" t="str">
        <f>IFERROR(VLOOKUP(AB326,'#Input Lists#'!$BO$3:$BP$9,2,FALSE),"")</f>
        <v/>
      </c>
      <c r="AW326" s="118">
        <f>IFERROR(VLOOKUP(AC326,'#Input Lists#'!$BL$3:$BM$7,2,FALSE),"")</f>
        <v>1</v>
      </c>
      <c r="AX326" s="52" t="e">
        <f>VLOOKUP(AQ326,'#Location List#'!$D$3:$K$150,4,FALSE)</f>
        <v>#N/A</v>
      </c>
      <c r="AY326" s="273" t="e">
        <f>VLOOKUP(AX326,'#Location List#'!$Z$3:$AA$13,2,FALSE)</f>
        <v>#N/A</v>
      </c>
      <c r="AZ326" s="126" t="e">
        <f>VLOOKUP($AT326,'#Input Lists#'!$L$3:$S$1033,6,FALSE)</f>
        <v>#N/A</v>
      </c>
      <c r="BA326" s="239" t="e">
        <f>VLOOKUP($AT326,'#Input Lists#'!$L$3:$S$833,7,FALSE)</f>
        <v>#N/A</v>
      </c>
      <c r="BB326" s="239" t="e">
        <f>VLOOKUP($AT326,'#Input Lists#'!$L$3:$S$833,8,FALSE)</f>
        <v>#N/A</v>
      </c>
      <c r="BC326" s="91" t="str">
        <f t="shared" si="32"/>
        <v/>
      </c>
      <c r="BD326" s="91" t="str">
        <f t="shared" si="33"/>
        <v/>
      </c>
      <c r="BE326" s="15" t="str">
        <f t="shared" si="34"/>
        <v/>
      </c>
      <c r="BF326" s="92" t="str">
        <f t="shared" si="35"/>
        <v>No Sighting Date</v>
      </c>
    </row>
    <row r="327" spans="1:58" x14ac:dyDescent="0.25">
      <c r="A327" s="118">
        <v>322</v>
      </c>
      <c r="B327" s="119"/>
      <c r="C327" s="120"/>
      <c r="D327" s="121"/>
      <c r="E327" s="121"/>
      <c r="F327" s="236"/>
      <c r="G327" s="122" t="str">
        <f>IFERROR(VLOOKUP(F327,'#Location List#'!$U$3:$V$1154,2,FALSE),"")</f>
        <v/>
      </c>
      <c r="H327" s="120"/>
      <c r="I327" s="120"/>
      <c r="J327" s="120"/>
      <c r="K327" s="120"/>
      <c r="L327" s="120"/>
      <c r="M327" s="120"/>
      <c r="N327" s="120"/>
      <c r="O327" s="120"/>
      <c r="P327" s="120"/>
      <c r="Q327" s="120"/>
      <c r="R327" s="120"/>
      <c r="S327" s="120"/>
      <c r="T327" s="205">
        <f t="shared" si="30"/>
        <v>0</v>
      </c>
      <c r="U327" s="205">
        <f t="shared" si="31"/>
        <v>0</v>
      </c>
      <c r="V327" s="210"/>
      <c r="W327" s="210"/>
      <c r="X327" s="23" t="str">
        <f>IFERROR(VLOOKUP(AT327,'#Input Lists#'!$L$3:$AH$833,3,FALSE)," ")</f>
        <v xml:space="preserve"> </v>
      </c>
      <c r="Y327" s="23" t="str">
        <f>IFERROR(VLOOKUP(AT327,'#Input Lists#'!$L$3:$AH$833,5,FALSE)," ")</f>
        <v xml:space="preserve"> </v>
      </c>
      <c r="Z327" s="206" t="str">
        <f>IFERROR(VLOOKUP(AT327,'#Input Lists#'!$L$3:$AH$833,9,FALSE)," ")</f>
        <v xml:space="preserve"> </v>
      </c>
      <c r="AA327" s="119" t="s">
        <v>1527</v>
      </c>
      <c r="AB327" s="120"/>
      <c r="AC327" s="123"/>
      <c r="AD327" s="123"/>
      <c r="AE327" s="123"/>
      <c r="AF327" s="123"/>
      <c r="AG327" s="123"/>
      <c r="AH327" s="123"/>
      <c r="AI327" s="123"/>
      <c r="AJ327" s="123"/>
      <c r="AK327" s="123"/>
      <c r="AL327" s="123"/>
      <c r="AM327" s="123"/>
      <c r="AN327" s="123"/>
      <c r="AO327" s="123"/>
      <c r="AP327" s="120"/>
      <c r="AQ327" s="125" t="str">
        <f>IFERROR(VLOOKUP(G327,'#Location List#'!$C$3:$D$150,2,FALSE),"")</f>
        <v/>
      </c>
      <c r="AR327" s="125" t="str">
        <f>IFERROR(VLOOKUP(F327,'#Location List#'!$Q$3:$R$1154,2,FALSE),"")</f>
        <v/>
      </c>
      <c r="AS327" s="125" t="str">
        <f>IFERROR(VLOOKUP(V327,'#Input Lists#'!$B$3:$D$46,3,FALSE),"")</f>
        <v/>
      </c>
      <c r="AT327" s="125" t="str">
        <f>IFERROR(VLOOKUP(CONCATENATE(V327," ",W327),'#Input Lists#'!$K$3:$L$827,2,FALSE),"")</f>
        <v/>
      </c>
      <c r="AU327" s="125">
        <f>IFERROR(VLOOKUP(AA327,'#Input Lists#'!$BU$3:$BV$8,2,FALSE),"")</f>
        <v>1</v>
      </c>
      <c r="AV327" s="118" t="str">
        <f>IFERROR(VLOOKUP(AB327,'#Input Lists#'!$BO$3:$BP$9,2,FALSE),"")</f>
        <v/>
      </c>
      <c r="AW327" s="118">
        <f>IFERROR(VLOOKUP(AC327,'#Input Lists#'!$BL$3:$BM$7,2,FALSE),"")</f>
        <v>1</v>
      </c>
      <c r="AX327" s="52" t="e">
        <f>VLOOKUP(AQ327,'#Location List#'!$D$3:$K$150,4,FALSE)</f>
        <v>#N/A</v>
      </c>
      <c r="AY327" s="273" t="e">
        <f>VLOOKUP(AX327,'#Location List#'!$Z$3:$AA$13,2,FALSE)</f>
        <v>#N/A</v>
      </c>
      <c r="AZ327" s="126" t="e">
        <f>VLOOKUP($AT327,'#Input Lists#'!$L$3:$S$1033,6,FALSE)</f>
        <v>#N/A</v>
      </c>
      <c r="BA327" s="239" t="e">
        <f>VLOOKUP($AT327,'#Input Lists#'!$L$3:$S$833,7,FALSE)</f>
        <v>#N/A</v>
      </c>
      <c r="BB327" s="239" t="e">
        <f>VLOOKUP($AT327,'#Input Lists#'!$L$3:$S$833,8,FALSE)</f>
        <v>#N/A</v>
      </c>
      <c r="BC327" s="91" t="str">
        <f t="shared" si="32"/>
        <v/>
      </c>
      <c r="BD327" s="91" t="str">
        <f t="shared" si="33"/>
        <v/>
      </c>
      <c r="BE327" s="15" t="str">
        <f t="shared" si="34"/>
        <v/>
      </c>
      <c r="BF327" s="92" t="str">
        <f t="shared" si="35"/>
        <v>No Sighting Date</v>
      </c>
    </row>
    <row r="328" spans="1:58" x14ac:dyDescent="0.25">
      <c r="A328" s="118">
        <v>323</v>
      </c>
      <c r="B328" s="119"/>
      <c r="C328" s="120"/>
      <c r="D328" s="121"/>
      <c r="E328" s="121"/>
      <c r="F328" s="236"/>
      <c r="G328" s="122" t="str">
        <f>IFERROR(VLOOKUP(F328,'#Location List#'!$U$3:$V$1154,2,FALSE),"")</f>
        <v/>
      </c>
      <c r="H328" s="120"/>
      <c r="I328" s="120"/>
      <c r="J328" s="120"/>
      <c r="K328" s="120"/>
      <c r="L328" s="120"/>
      <c r="M328" s="120"/>
      <c r="N328" s="120"/>
      <c r="O328" s="120"/>
      <c r="P328" s="120"/>
      <c r="Q328" s="120"/>
      <c r="R328" s="120"/>
      <c r="S328" s="120"/>
      <c r="T328" s="205">
        <f t="shared" si="30"/>
        <v>0</v>
      </c>
      <c r="U328" s="205">
        <f t="shared" si="31"/>
        <v>0</v>
      </c>
      <c r="V328" s="210"/>
      <c r="W328" s="210"/>
      <c r="X328" s="23" t="str">
        <f>IFERROR(VLOOKUP(AT328,'#Input Lists#'!$L$3:$AH$833,3,FALSE)," ")</f>
        <v xml:space="preserve"> </v>
      </c>
      <c r="Y328" s="23" t="str">
        <f>IFERROR(VLOOKUP(AT328,'#Input Lists#'!$L$3:$AH$833,5,FALSE)," ")</f>
        <v xml:space="preserve"> </v>
      </c>
      <c r="Z328" s="206" t="str">
        <f>IFERROR(VLOOKUP(AT328,'#Input Lists#'!$L$3:$AH$833,9,FALSE)," ")</f>
        <v xml:space="preserve"> </v>
      </c>
      <c r="AA328" s="119" t="s">
        <v>1527</v>
      </c>
      <c r="AB328" s="120"/>
      <c r="AC328" s="123"/>
      <c r="AD328" s="123"/>
      <c r="AE328" s="123"/>
      <c r="AF328" s="123"/>
      <c r="AG328" s="123"/>
      <c r="AH328" s="123"/>
      <c r="AI328" s="123"/>
      <c r="AJ328" s="123"/>
      <c r="AK328" s="123"/>
      <c r="AL328" s="123"/>
      <c r="AM328" s="123"/>
      <c r="AN328" s="123"/>
      <c r="AO328" s="123"/>
      <c r="AP328" s="120"/>
      <c r="AQ328" s="125" t="str">
        <f>IFERROR(VLOOKUP(G328,'#Location List#'!$C$3:$D$150,2,FALSE),"")</f>
        <v/>
      </c>
      <c r="AR328" s="125" t="str">
        <f>IFERROR(VLOOKUP(F328,'#Location List#'!$Q$3:$R$1154,2,FALSE),"")</f>
        <v/>
      </c>
      <c r="AS328" s="125" t="str">
        <f>IFERROR(VLOOKUP(V328,'#Input Lists#'!$B$3:$D$46,3,FALSE),"")</f>
        <v/>
      </c>
      <c r="AT328" s="125" t="str">
        <f>IFERROR(VLOOKUP(CONCATENATE(V328," ",W328),'#Input Lists#'!$K$3:$L$827,2,FALSE),"")</f>
        <v/>
      </c>
      <c r="AU328" s="125">
        <f>IFERROR(VLOOKUP(AA328,'#Input Lists#'!$BU$3:$BV$8,2,FALSE),"")</f>
        <v>1</v>
      </c>
      <c r="AV328" s="118" t="str">
        <f>IFERROR(VLOOKUP(AB328,'#Input Lists#'!$BO$3:$BP$9,2,FALSE),"")</f>
        <v/>
      </c>
      <c r="AW328" s="118">
        <f>IFERROR(VLOOKUP(AC328,'#Input Lists#'!$BL$3:$BM$7,2,FALSE),"")</f>
        <v>1</v>
      </c>
      <c r="AX328" s="52" t="e">
        <f>VLOOKUP(AQ328,'#Location List#'!$D$3:$K$150,4,FALSE)</f>
        <v>#N/A</v>
      </c>
      <c r="AY328" s="273" t="e">
        <f>VLOOKUP(AX328,'#Location List#'!$Z$3:$AA$13,2,FALSE)</f>
        <v>#N/A</v>
      </c>
      <c r="AZ328" s="126" t="e">
        <f>VLOOKUP($AT328,'#Input Lists#'!$L$3:$S$1033,6,FALSE)</f>
        <v>#N/A</v>
      </c>
      <c r="BA328" s="239" t="e">
        <f>VLOOKUP($AT328,'#Input Lists#'!$L$3:$S$833,7,FALSE)</f>
        <v>#N/A</v>
      </c>
      <c r="BB328" s="239" t="e">
        <f>VLOOKUP($AT328,'#Input Lists#'!$L$3:$S$833,8,FALSE)</f>
        <v>#N/A</v>
      </c>
      <c r="BC328" s="91" t="str">
        <f t="shared" si="32"/>
        <v/>
      </c>
      <c r="BD328" s="91" t="str">
        <f t="shared" si="33"/>
        <v/>
      </c>
      <c r="BE328" s="15" t="str">
        <f t="shared" si="34"/>
        <v/>
      </c>
      <c r="BF328" s="92" t="str">
        <f t="shared" si="35"/>
        <v>No Sighting Date</v>
      </c>
    </row>
    <row r="329" spans="1:58" x14ac:dyDescent="0.25">
      <c r="A329" s="118">
        <v>324</v>
      </c>
      <c r="B329" s="119"/>
      <c r="C329" s="120"/>
      <c r="D329" s="121"/>
      <c r="E329" s="121"/>
      <c r="F329" s="236"/>
      <c r="G329" s="122" t="str">
        <f>IFERROR(VLOOKUP(F329,'#Location List#'!$U$3:$V$1154,2,FALSE),"")</f>
        <v/>
      </c>
      <c r="H329" s="120"/>
      <c r="I329" s="120"/>
      <c r="J329" s="120"/>
      <c r="K329" s="120"/>
      <c r="L329" s="120"/>
      <c r="M329" s="120"/>
      <c r="N329" s="120"/>
      <c r="O329" s="120"/>
      <c r="P329" s="120"/>
      <c r="Q329" s="120"/>
      <c r="R329" s="120"/>
      <c r="S329" s="120"/>
      <c r="T329" s="205">
        <f t="shared" si="30"/>
        <v>0</v>
      </c>
      <c r="U329" s="205">
        <f t="shared" si="31"/>
        <v>0</v>
      </c>
      <c r="V329" s="210"/>
      <c r="W329" s="210"/>
      <c r="X329" s="23" t="str">
        <f>IFERROR(VLOOKUP(AT329,'#Input Lists#'!$L$3:$AH$833,3,FALSE)," ")</f>
        <v xml:space="preserve"> </v>
      </c>
      <c r="Y329" s="23" t="str">
        <f>IFERROR(VLOOKUP(AT329,'#Input Lists#'!$L$3:$AH$833,5,FALSE)," ")</f>
        <v xml:space="preserve"> </v>
      </c>
      <c r="Z329" s="206" t="str">
        <f>IFERROR(VLOOKUP(AT329,'#Input Lists#'!$L$3:$AH$833,9,FALSE)," ")</f>
        <v xml:space="preserve"> </v>
      </c>
      <c r="AA329" s="119" t="s">
        <v>1527</v>
      </c>
      <c r="AB329" s="120"/>
      <c r="AC329" s="123"/>
      <c r="AD329" s="123"/>
      <c r="AE329" s="123"/>
      <c r="AF329" s="123"/>
      <c r="AG329" s="123"/>
      <c r="AH329" s="123"/>
      <c r="AI329" s="123"/>
      <c r="AJ329" s="123"/>
      <c r="AK329" s="123"/>
      <c r="AL329" s="123"/>
      <c r="AM329" s="123"/>
      <c r="AN329" s="123"/>
      <c r="AO329" s="123"/>
      <c r="AP329" s="120"/>
      <c r="AQ329" s="125" t="str">
        <f>IFERROR(VLOOKUP(G329,'#Location List#'!$C$3:$D$150,2,FALSE),"")</f>
        <v/>
      </c>
      <c r="AR329" s="125" t="str">
        <f>IFERROR(VLOOKUP(F329,'#Location List#'!$Q$3:$R$1154,2,FALSE),"")</f>
        <v/>
      </c>
      <c r="AS329" s="125" t="str">
        <f>IFERROR(VLOOKUP(V329,'#Input Lists#'!$B$3:$D$46,3,FALSE),"")</f>
        <v/>
      </c>
      <c r="AT329" s="125" t="str">
        <f>IFERROR(VLOOKUP(CONCATENATE(V329," ",W329),'#Input Lists#'!$K$3:$L$827,2,FALSE),"")</f>
        <v/>
      </c>
      <c r="AU329" s="125">
        <f>IFERROR(VLOOKUP(AA329,'#Input Lists#'!$BU$3:$BV$8,2,FALSE),"")</f>
        <v>1</v>
      </c>
      <c r="AV329" s="118" t="str">
        <f>IFERROR(VLOOKUP(AB329,'#Input Lists#'!$BO$3:$BP$9,2,FALSE),"")</f>
        <v/>
      </c>
      <c r="AW329" s="118">
        <f>IFERROR(VLOOKUP(AC329,'#Input Lists#'!$BL$3:$BM$7,2,FALSE),"")</f>
        <v>1</v>
      </c>
      <c r="AX329" s="52" t="e">
        <f>VLOOKUP(AQ329,'#Location List#'!$D$3:$K$150,4,FALSE)</f>
        <v>#N/A</v>
      </c>
      <c r="AY329" s="273" t="e">
        <f>VLOOKUP(AX329,'#Location List#'!$Z$3:$AA$13,2,FALSE)</f>
        <v>#N/A</v>
      </c>
      <c r="AZ329" s="126" t="e">
        <f>VLOOKUP($AT329,'#Input Lists#'!$L$3:$S$1033,6,FALSE)</f>
        <v>#N/A</v>
      </c>
      <c r="BA329" s="239" t="e">
        <f>VLOOKUP($AT329,'#Input Lists#'!$L$3:$S$833,7,FALSE)</f>
        <v>#N/A</v>
      </c>
      <c r="BB329" s="239" t="e">
        <f>VLOOKUP($AT329,'#Input Lists#'!$L$3:$S$833,8,FALSE)</f>
        <v>#N/A</v>
      </c>
      <c r="BC329" s="91" t="str">
        <f t="shared" si="32"/>
        <v/>
      </c>
      <c r="BD329" s="91" t="str">
        <f t="shared" si="33"/>
        <v/>
      </c>
      <c r="BE329" s="15" t="str">
        <f t="shared" si="34"/>
        <v/>
      </c>
      <c r="BF329" s="92" t="str">
        <f t="shared" si="35"/>
        <v>No Sighting Date</v>
      </c>
    </row>
    <row r="330" spans="1:58" x14ac:dyDescent="0.25">
      <c r="A330" s="118">
        <v>325</v>
      </c>
      <c r="B330" s="119"/>
      <c r="C330" s="120"/>
      <c r="D330" s="121"/>
      <c r="E330" s="121"/>
      <c r="F330" s="236"/>
      <c r="G330" s="122" t="str">
        <f>IFERROR(VLOOKUP(F330,'#Location List#'!$U$3:$V$1154,2,FALSE),"")</f>
        <v/>
      </c>
      <c r="H330" s="120"/>
      <c r="I330" s="120"/>
      <c r="J330" s="120"/>
      <c r="K330" s="120"/>
      <c r="L330" s="120"/>
      <c r="M330" s="120"/>
      <c r="N330" s="120"/>
      <c r="O330" s="120"/>
      <c r="P330" s="120"/>
      <c r="Q330" s="120"/>
      <c r="R330" s="120"/>
      <c r="S330" s="120"/>
      <c r="T330" s="205">
        <f t="shared" si="30"/>
        <v>0</v>
      </c>
      <c r="U330" s="205">
        <f t="shared" si="31"/>
        <v>0</v>
      </c>
      <c r="V330" s="210"/>
      <c r="W330" s="210"/>
      <c r="X330" s="23" t="str">
        <f>IFERROR(VLOOKUP(AT330,'#Input Lists#'!$L$3:$AH$833,3,FALSE)," ")</f>
        <v xml:space="preserve"> </v>
      </c>
      <c r="Y330" s="23" t="str">
        <f>IFERROR(VLOOKUP(AT330,'#Input Lists#'!$L$3:$AH$833,5,FALSE)," ")</f>
        <v xml:space="preserve"> </v>
      </c>
      <c r="Z330" s="206" t="str">
        <f>IFERROR(VLOOKUP(AT330,'#Input Lists#'!$L$3:$AH$833,9,FALSE)," ")</f>
        <v xml:space="preserve"> </v>
      </c>
      <c r="AA330" s="119" t="s">
        <v>1527</v>
      </c>
      <c r="AB330" s="120"/>
      <c r="AC330" s="123"/>
      <c r="AD330" s="123"/>
      <c r="AE330" s="123"/>
      <c r="AF330" s="123"/>
      <c r="AG330" s="123"/>
      <c r="AH330" s="123"/>
      <c r="AI330" s="123"/>
      <c r="AJ330" s="123"/>
      <c r="AK330" s="123"/>
      <c r="AL330" s="123"/>
      <c r="AM330" s="123"/>
      <c r="AN330" s="123"/>
      <c r="AO330" s="123"/>
      <c r="AP330" s="120"/>
      <c r="AQ330" s="125" t="str">
        <f>IFERROR(VLOOKUP(G330,'#Location List#'!$C$3:$D$150,2,FALSE),"")</f>
        <v/>
      </c>
      <c r="AR330" s="125" t="str">
        <f>IFERROR(VLOOKUP(F330,'#Location List#'!$Q$3:$R$1154,2,FALSE),"")</f>
        <v/>
      </c>
      <c r="AS330" s="125" t="str">
        <f>IFERROR(VLOOKUP(V330,'#Input Lists#'!$B$3:$D$46,3,FALSE),"")</f>
        <v/>
      </c>
      <c r="AT330" s="125" t="str">
        <f>IFERROR(VLOOKUP(CONCATENATE(V330," ",W330),'#Input Lists#'!$K$3:$L$827,2,FALSE),"")</f>
        <v/>
      </c>
      <c r="AU330" s="125">
        <f>IFERROR(VLOOKUP(AA330,'#Input Lists#'!$BU$3:$BV$8,2,FALSE),"")</f>
        <v>1</v>
      </c>
      <c r="AV330" s="118" t="str">
        <f>IFERROR(VLOOKUP(AB330,'#Input Lists#'!$BO$3:$BP$9,2,FALSE),"")</f>
        <v/>
      </c>
      <c r="AW330" s="118">
        <f>IFERROR(VLOOKUP(AC330,'#Input Lists#'!$BL$3:$BM$7,2,FALSE),"")</f>
        <v>1</v>
      </c>
      <c r="AX330" s="52" t="e">
        <f>VLOOKUP(AQ330,'#Location List#'!$D$3:$K$150,4,FALSE)</f>
        <v>#N/A</v>
      </c>
      <c r="AY330" s="273" t="e">
        <f>VLOOKUP(AX330,'#Location List#'!$Z$3:$AA$13,2,FALSE)</f>
        <v>#N/A</v>
      </c>
      <c r="AZ330" s="126" t="e">
        <f>VLOOKUP($AT330,'#Input Lists#'!$L$3:$S$1033,6,FALSE)</f>
        <v>#N/A</v>
      </c>
      <c r="BA330" s="239" t="e">
        <f>VLOOKUP($AT330,'#Input Lists#'!$L$3:$S$833,7,FALSE)</f>
        <v>#N/A</v>
      </c>
      <c r="BB330" s="239" t="e">
        <f>VLOOKUP($AT330,'#Input Lists#'!$L$3:$S$833,8,FALSE)</f>
        <v>#N/A</v>
      </c>
      <c r="BC330" s="91" t="str">
        <f t="shared" si="32"/>
        <v/>
      </c>
      <c r="BD330" s="91" t="str">
        <f t="shared" si="33"/>
        <v/>
      </c>
      <c r="BE330" s="15" t="str">
        <f t="shared" si="34"/>
        <v/>
      </c>
      <c r="BF330" s="92" t="str">
        <f t="shared" si="35"/>
        <v>No Sighting Date</v>
      </c>
    </row>
    <row r="331" spans="1:58" x14ac:dyDescent="0.25">
      <c r="A331" s="118">
        <v>326</v>
      </c>
      <c r="B331" s="119"/>
      <c r="C331" s="120"/>
      <c r="D331" s="121"/>
      <c r="E331" s="121"/>
      <c r="F331" s="236"/>
      <c r="G331" s="122" t="str">
        <f>IFERROR(VLOOKUP(F331,'#Location List#'!$U$3:$V$1154,2,FALSE),"")</f>
        <v/>
      </c>
      <c r="H331" s="120"/>
      <c r="I331" s="120"/>
      <c r="J331" s="120"/>
      <c r="K331" s="120"/>
      <c r="L331" s="120"/>
      <c r="M331" s="120"/>
      <c r="N331" s="120"/>
      <c r="O331" s="120"/>
      <c r="P331" s="120"/>
      <c r="Q331" s="120"/>
      <c r="R331" s="120"/>
      <c r="S331" s="120"/>
      <c r="T331" s="205">
        <f t="shared" si="30"/>
        <v>0</v>
      </c>
      <c r="U331" s="205">
        <f t="shared" si="31"/>
        <v>0</v>
      </c>
      <c r="V331" s="210"/>
      <c r="W331" s="210"/>
      <c r="X331" s="23" t="str">
        <f>IFERROR(VLOOKUP(AT331,'#Input Lists#'!$L$3:$AH$833,3,FALSE)," ")</f>
        <v xml:space="preserve"> </v>
      </c>
      <c r="Y331" s="23" t="str">
        <f>IFERROR(VLOOKUP(AT331,'#Input Lists#'!$L$3:$AH$833,5,FALSE)," ")</f>
        <v xml:space="preserve"> </v>
      </c>
      <c r="Z331" s="206" t="str">
        <f>IFERROR(VLOOKUP(AT331,'#Input Lists#'!$L$3:$AH$833,9,FALSE)," ")</f>
        <v xml:space="preserve"> </v>
      </c>
      <c r="AA331" s="119" t="s">
        <v>1527</v>
      </c>
      <c r="AB331" s="120"/>
      <c r="AC331" s="123"/>
      <c r="AD331" s="123"/>
      <c r="AE331" s="123"/>
      <c r="AF331" s="123"/>
      <c r="AG331" s="123"/>
      <c r="AH331" s="123"/>
      <c r="AI331" s="123"/>
      <c r="AJ331" s="123"/>
      <c r="AK331" s="123"/>
      <c r="AL331" s="123"/>
      <c r="AM331" s="123"/>
      <c r="AN331" s="123"/>
      <c r="AO331" s="123"/>
      <c r="AP331" s="120"/>
      <c r="AQ331" s="125" t="str">
        <f>IFERROR(VLOOKUP(G331,'#Location List#'!$C$3:$D$150,2,FALSE),"")</f>
        <v/>
      </c>
      <c r="AR331" s="125" t="str">
        <f>IFERROR(VLOOKUP(F331,'#Location List#'!$Q$3:$R$1154,2,FALSE),"")</f>
        <v/>
      </c>
      <c r="AS331" s="125" t="str">
        <f>IFERROR(VLOOKUP(V331,'#Input Lists#'!$B$3:$D$46,3,FALSE),"")</f>
        <v/>
      </c>
      <c r="AT331" s="125" t="str">
        <f>IFERROR(VLOOKUP(CONCATENATE(V331," ",W331),'#Input Lists#'!$K$3:$L$827,2,FALSE),"")</f>
        <v/>
      </c>
      <c r="AU331" s="125">
        <f>IFERROR(VLOOKUP(AA331,'#Input Lists#'!$BU$3:$BV$8,2,FALSE),"")</f>
        <v>1</v>
      </c>
      <c r="AV331" s="118" t="str">
        <f>IFERROR(VLOOKUP(AB331,'#Input Lists#'!$BO$3:$BP$9,2,FALSE),"")</f>
        <v/>
      </c>
      <c r="AW331" s="118">
        <f>IFERROR(VLOOKUP(AC331,'#Input Lists#'!$BL$3:$BM$7,2,FALSE),"")</f>
        <v>1</v>
      </c>
      <c r="AX331" s="52" t="e">
        <f>VLOOKUP(AQ331,'#Location List#'!$D$3:$K$150,4,FALSE)</f>
        <v>#N/A</v>
      </c>
      <c r="AY331" s="273" t="e">
        <f>VLOOKUP(AX331,'#Location List#'!$Z$3:$AA$13,2,FALSE)</f>
        <v>#N/A</v>
      </c>
      <c r="AZ331" s="126" t="e">
        <f>VLOOKUP($AT331,'#Input Lists#'!$L$3:$S$1033,6,FALSE)</f>
        <v>#N/A</v>
      </c>
      <c r="BA331" s="239" t="e">
        <f>VLOOKUP($AT331,'#Input Lists#'!$L$3:$S$833,7,FALSE)</f>
        <v>#N/A</v>
      </c>
      <c r="BB331" s="239" t="e">
        <f>VLOOKUP($AT331,'#Input Lists#'!$L$3:$S$833,8,FALSE)</f>
        <v>#N/A</v>
      </c>
      <c r="BC331" s="91" t="str">
        <f t="shared" si="32"/>
        <v/>
      </c>
      <c r="BD331" s="91" t="str">
        <f t="shared" si="33"/>
        <v/>
      </c>
      <c r="BE331" s="15" t="str">
        <f t="shared" si="34"/>
        <v/>
      </c>
      <c r="BF331" s="92" t="str">
        <f t="shared" si="35"/>
        <v>No Sighting Date</v>
      </c>
    </row>
    <row r="332" spans="1:58" x14ac:dyDescent="0.25">
      <c r="A332" s="118">
        <v>327</v>
      </c>
      <c r="B332" s="119"/>
      <c r="C332" s="120"/>
      <c r="D332" s="121"/>
      <c r="E332" s="121"/>
      <c r="F332" s="236"/>
      <c r="G332" s="122" t="str">
        <f>IFERROR(VLOOKUP(F332,'#Location List#'!$U$3:$V$1154,2,FALSE),"")</f>
        <v/>
      </c>
      <c r="H332" s="120"/>
      <c r="I332" s="120"/>
      <c r="J332" s="120"/>
      <c r="K332" s="120"/>
      <c r="L332" s="120"/>
      <c r="M332" s="120"/>
      <c r="N332" s="120"/>
      <c r="O332" s="120"/>
      <c r="P332" s="120"/>
      <c r="Q332" s="120"/>
      <c r="R332" s="120"/>
      <c r="S332" s="120"/>
      <c r="T332" s="205">
        <f t="shared" si="30"/>
        <v>0</v>
      </c>
      <c r="U332" s="205">
        <f t="shared" si="31"/>
        <v>0</v>
      </c>
      <c r="V332" s="210"/>
      <c r="W332" s="210"/>
      <c r="X332" s="23" t="str">
        <f>IFERROR(VLOOKUP(AT332,'#Input Lists#'!$L$3:$AH$833,3,FALSE)," ")</f>
        <v xml:space="preserve"> </v>
      </c>
      <c r="Y332" s="23" t="str">
        <f>IFERROR(VLOOKUP(AT332,'#Input Lists#'!$L$3:$AH$833,5,FALSE)," ")</f>
        <v xml:space="preserve"> </v>
      </c>
      <c r="Z332" s="206" t="str">
        <f>IFERROR(VLOOKUP(AT332,'#Input Lists#'!$L$3:$AH$833,9,FALSE)," ")</f>
        <v xml:space="preserve"> </v>
      </c>
      <c r="AA332" s="119" t="s">
        <v>1527</v>
      </c>
      <c r="AB332" s="120"/>
      <c r="AC332" s="123"/>
      <c r="AD332" s="123"/>
      <c r="AE332" s="123"/>
      <c r="AF332" s="123"/>
      <c r="AG332" s="123"/>
      <c r="AH332" s="123"/>
      <c r="AI332" s="123"/>
      <c r="AJ332" s="123"/>
      <c r="AK332" s="123"/>
      <c r="AL332" s="123"/>
      <c r="AM332" s="123"/>
      <c r="AN332" s="123"/>
      <c r="AO332" s="123"/>
      <c r="AP332" s="120"/>
      <c r="AQ332" s="125" t="str">
        <f>IFERROR(VLOOKUP(G332,'#Location List#'!$C$3:$D$150,2,FALSE),"")</f>
        <v/>
      </c>
      <c r="AR332" s="125" t="str">
        <f>IFERROR(VLOOKUP(F332,'#Location List#'!$Q$3:$R$1154,2,FALSE),"")</f>
        <v/>
      </c>
      <c r="AS332" s="125" t="str">
        <f>IFERROR(VLOOKUP(V332,'#Input Lists#'!$B$3:$D$46,3,FALSE),"")</f>
        <v/>
      </c>
      <c r="AT332" s="125" t="str">
        <f>IFERROR(VLOOKUP(CONCATENATE(V332," ",W332),'#Input Lists#'!$K$3:$L$827,2,FALSE),"")</f>
        <v/>
      </c>
      <c r="AU332" s="125">
        <f>IFERROR(VLOOKUP(AA332,'#Input Lists#'!$BU$3:$BV$8,2,FALSE),"")</f>
        <v>1</v>
      </c>
      <c r="AV332" s="118" t="str">
        <f>IFERROR(VLOOKUP(AB332,'#Input Lists#'!$BO$3:$BP$9,2,FALSE),"")</f>
        <v/>
      </c>
      <c r="AW332" s="118">
        <f>IFERROR(VLOOKUP(AC332,'#Input Lists#'!$BL$3:$BM$7,2,FALSE),"")</f>
        <v>1</v>
      </c>
      <c r="AX332" s="52" t="e">
        <f>VLOOKUP(AQ332,'#Location List#'!$D$3:$K$150,4,FALSE)</f>
        <v>#N/A</v>
      </c>
      <c r="AY332" s="273" t="e">
        <f>VLOOKUP(AX332,'#Location List#'!$Z$3:$AA$13,2,FALSE)</f>
        <v>#N/A</v>
      </c>
      <c r="AZ332" s="126" t="e">
        <f>VLOOKUP($AT332,'#Input Lists#'!$L$3:$S$1033,6,FALSE)</f>
        <v>#N/A</v>
      </c>
      <c r="BA332" s="239" t="e">
        <f>VLOOKUP($AT332,'#Input Lists#'!$L$3:$S$833,7,FALSE)</f>
        <v>#N/A</v>
      </c>
      <c r="BB332" s="239" t="e">
        <f>VLOOKUP($AT332,'#Input Lists#'!$L$3:$S$833,8,FALSE)</f>
        <v>#N/A</v>
      </c>
      <c r="BC332" s="91" t="str">
        <f t="shared" si="32"/>
        <v/>
      </c>
      <c r="BD332" s="91" t="str">
        <f t="shared" si="33"/>
        <v/>
      </c>
      <c r="BE332" s="15" t="str">
        <f t="shared" si="34"/>
        <v/>
      </c>
      <c r="BF332" s="92" t="str">
        <f t="shared" si="35"/>
        <v>No Sighting Date</v>
      </c>
    </row>
    <row r="333" spans="1:58" x14ac:dyDescent="0.25">
      <c r="A333" s="118">
        <v>328</v>
      </c>
      <c r="B333" s="119"/>
      <c r="C333" s="120"/>
      <c r="D333" s="121"/>
      <c r="E333" s="121"/>
      <c r="F333" s="236"/>
      <c r="G333" s="122" t="str">
        <f>IFERROR(VLOOKUP(F333,'#Location List#'!$U$3:$V$1154,2,FALSE),"")</f>
        <v/>
      </c>
      <c r="H333" s="120"/>
      <c r="I333" s="120"/>
      <c r="J333" s="120"/>
      <c r="K333" s="120"/>
      <c r="L333" s="120"/>
      <c r="M333" s="120"/>
      <c r="N333" s="120"/>
      <c r="O333" s="120"/>
      <c r="P333" s="120"/>
      <c r="Q333" s="120"/>
      <c r="R333" s="120"/>
      <c r="S333" s="120"/>
      <c r="T333" s="205">
        <f t="shared" si="30"/>
        <v>0</v>
      </c>
      <c r="U333" s="205">
        <f t="shared" si="31"/>
        <v>0</v>
      </c>
      <c r="V333" s="210"/>
      <c r="W333" s="210"/>
      <c r="X333" s="23" t="str">
        <f>IFERROR(VLOOKUP(AT333,'#Input Lists#'!$L$3:$AH$833,3,FALSE)," ")</f>
        <v xml:space="preserve"> </v>
      </c>
      <c r="Y333" s="23" t="str">
        <f>IFERROR(VLOOKUP(AT333,'#Input Lists#'!$L$3:$AH$833,5,FALSE)," ")</f>
        <v xml:space="preserve"> </v>
      </c>
      <c r="Z333" s="206" t="str">
        <f>IFERROR(VLOOKUP(AT333,'#Input Lists#'!$L$3:$AH$833,9,FALSE)," ")</f>
        <v xml:space="preserve"> </v>
      </c>
      <c r="AA333" s="119" t="s">
        <v>1527</v>
      </c>
      <c r="AB333" s="120"/>
      <c r="AC333" s="123"/>
      <c r="AD333" s="123"/>
      <c r="AE333" s="123"/>
      <c r="AF333" s="123"/>
      <c r="AG333" s="123"/>
      <c r="AH333" s="123"/>
      <c r="AI333" s="123"/>
      <c r="AJ333" s="123"/>
      <c r="AK333" s="123"/>
      <c r="AL333" s="123"/>
      <c r="AM333" s="123"/>
      <c r="AN333" s="123"/>
      <c r="AO333" s="123"/>
      <c r="AP333" s="120"/>
      <c r="AQ333" s="125" t="str">
        <f>IFERROR(VLOOKUP(G333,'#Location List#'!$C$3:$D$150,2,FALSE),"")</f>
        <v/>
      </c>
      <c r="AR333" s="125" t="str">
        <f>IFERROR(VLOOKUP(F333,'#Location List#'!$Q$3:$R$1154,2,FALSE),"")</f>
        <v/>
      </c>
      <c r="AS333" s="125" t="str">
        <f>IFERROR(VLOOKUP(V333,'#Input Lists#'!$B$3:$D$46,3,FALSE),"")</f>
        <v/>
      </c>
      <c r="AT333" s="125" t="str">
        <f>IFERROR(VLOOKUP(CONCATENATE(V333," ",W333),'#Input Lists#'!$K$3:$L$827,2,FALSE),"")</f>
        <v/>
      </c>
      <c r="AU333" s="125">
        <f>IFERROR(VLOOKUP(AA333,'#Input Lists#'!$BU$3:$BV$8,2,FALSE),"")</f>
        <v>1</v>
      </c>
      <c r="AV333" s="118" t="str">
        <f>IFERROR(VLOOKUP(AB333,'#Input Lists#'!$BO$3:$BP$9,2,FALSE),"")</f>
        <v/>
      </c>
      <c r="AW333" s="118">
        <f>IFERROR(VLOOKUP(AC333,'#Input Lists#'!$BL$3:$BM$7,2,FALSE),"")</f>
        <v>1</v>
      </c>
      <c r="AX333" s="52" t="e">
        <f>VLOOKUP(AQ333,'#Location List#'!$D$3:$K$150,4,FALSE)</f>
        <v>#N/A</v>
      </c>
      <c r="AY333" s="273" t="e">
        <f>VLOOKUP(AX333,'#Location List#'!$Z$3:$AA$13,2,FALSE)</f>
        <v>#N/A</v>
      </c>
      <c r="AZ333" s="126" t="e">
        <f>VLOOKUP($AT333,'#Input Lists#'!$L$3:$S$1033,6,FALSE)</f>
        <v>#N/A</v>
      </c>
      <c r="BA333" s="239" t="e">
        <f>VLOOKUP($AT333,'#Input Lists#'!$L$3:$S$833,7,FALSE)</f>
        <v>#N/A</v>
      </c>
      <c r="BB333" s="239" t="e">
        <f>VLOOKUP($AT333,'#Input Lists#'!$L$3:$S$833,8,FALSE)</f>
        <v>#N/A</v>
      </c>
      <c r="BC333" s="91" t="str">
        <f t="shared" si="32"/>
        <v/>
      </c>
      <c r="BD333" s="91" t="str">
        <f t="shared" si="33"/>
        <v/>
      </c>
      <c r="BE333" s="15" t="str">
        <f t="shared" si="34"/>
        <v/>
      </c>
      <c r="BF333" s="92" t="str">
        <f t="shared" si="35"/>
        <v>No Sighting Date</v>
      </c>
    </row>
    <row r="334" spans="1:58" x14ac:dyDescent="0.25">
      <c r="A334" s="118">
        <v>329</v>
      </c>
      <c r="B334" s="119"/>
      <c r="C334" s="120"/>
      <c r="D334" s="121"/>
      <c r="E334" s="121"/>
      <c r="F334" s="236"/>
      <c r="G334" s="122" t="str">
        <f>IFERROR(VLOOKUP(F334,'#Location List#'!$U$3:$V$1154,2,FALSE),"")</f>
        <v/>
      </c>
      <c r="H334" s="120"/>
      <c r="I334" s="120"/>
      <c r="J334" s="120"/>
      <c r="K334" s="120"/>
      <c r="L334" s="120"/>
      <c r="M334" s="120"/>
      <c r="N334" s="120"/>
      <c r="O334" s="120"/>
      <c r="P334" s="120"/>
      <c r="Q334" s="120"/>
      <c r="R334" s="120"/>
      <c r="S334" s="120"/>
      <c r="T334" s="205">
        <f t="shared" si="30"/>
        <v>0</v>
      </c>
      <c r="U334" s="205">
        <f t="shared" si="31"/>
        <v>0</v>
      </c>
      <c r="V334" s="210"/>
      <c r="W334" s="210"/>
      <c r="X334" s="23" t="str">
        <f>IFERROR(VLOOKUP(AT334,'#Input Lists#'!$L$3:$AH$833,3,FALSE)," ")</f>
        <v xml:space="preserve"> </v>
      </c>
      <c r="Y334" s="23" t="str">
        <f>IFERROR(VLOOKUP(AT334,'#Input Lists#'!$L$3:$AH$833,5,FALSE)," ")</f>
        <v xml:space="preserve"> </v>
      </c>
      <c r="Z334" s="206" t="str">
        <f>IFERROR(VLOOKUP(AT334,'#Input Lists#'!$L$3:$AH$833,9,FALSE)," ")</f>
        <v xml:space="preserve"> </v>
      </c>
      <c r="AA334" s="119" t="s">
        <v>1527</v>
      </c>
      <c r="AB334" s="120"/>
      <c r="AC334" s="123"/>
      <c r="AD334" s="123"/>
      <c r="AE334" s="123"/>
      <c r="AF334" s="123"/>
      <c r="AG334" s="123"/>
      <c r="AH334" s="123"/>
      <c r="AI334" s="123"/>
      <c r="AJ334" s="123"/>
      <c r="AK334" s="123"/>
      <c r="AL334" s="123"/>
      <c r="AM334" s="123"/>
      <c r="AN334" s="123"/>
      <c r="AO334" s="123"/>
      <c r="AP334" s="120"/>
      <c r="AQ334" s="125" t="str">
        <f>IFERROR(VLOOKUP(G334,'#Location List#'!$C$3:$D$150,2,FALSE),"")</f>
        <v/>
      </c>
      <c r="AR334" s="125" t="str">
        <f>IFERROR(VLOOKUP(F334,'#Location List#'!$Q$3:$R$1154,2,FALSE),"")</f>
        <v/>
      </c>
      <c r="AS334" s="125" t="str">
        <f>IFERROR(VLOOKUP(V334,'#Input Lists#'!$B$3:$D$46,3,FALSE),"")</f>
        <v/>
      </c>
      <c r="AT334" s="125" t="str">
        <f>IFERROR(VLOOKUP(CONCATENATE(V334," ",W334),'#Input Lists#'!$K$3:$L$827,2,FALSE),"")</f>
        <v/>
      </c>
      <c r="AU334" s="125">
        <f>IFERROR(VLOOKUP(AA334,'#Input Lists#'!$BU$3:$BV$8,2,FALSE),"")</f>
        <v>1</v>
      </c>
      <c r="AV334" s="118" t="str">
        <f>IFERROR(VLOOKUP(AB334,'#Input Lists#'!$BO$3:$BP$9,2,FALSE),"")</f>
        <v/>
      </c>
      <c r="AW334" s="118">
        <f>IFERROR(VLOOKUP(AC334,'#Input Lists#'!$BL$3:$BM$7,2,FALSE),"")</f>
        <v>1</v>
      </c>
      <c r="AX334" s="52" t="e">
        <f>VLOOKUP(AQ334,'#Location List#'!$D$3:$K$150,4,FALSE)</f>
        <v>#N/A</v>
      </c>
      <c r="AY334" s="273" t="e">
        <f>VLOOKUP(AX334,'#Location List#'!$Z$3:$AA$13,2,FALSE)</f>
        <v>#N/A</v>
      </c>
      <c r="AZ334" s="126" t="e">
        <f>VLOOKUP($AT334,'#Input Lists#'!$L$3:$S$1033,6,FALSE)</f>
        <v>#N/A</v>
      </c>
      <c r="BA334" s="239" t="e">
        <f>VLOOKUP($AT334,'#Input Lists#'!$L$3:$S$833,7,FALSE)</f>
        <v>#N/A</v>
      </c>
      <c r="BB334" s="239" t="e">
        <f>VLOOKUP($AT334,'#Input Lists#'!$L$3:$S$833,8,FALSE)</f>
        <v>#N/A</v>
      </c>
      <c r="BC334" s="91" t="str">
        <f t="shared" si="32"/>
        <v/>
      </c>
      <c r="BD334" s="91" t="str">
        <f t="shared" si="33"/>
        <v/>
      </c>
      <c r="BE334" s="15" t="str">
        <f t="shared" si="34"/>
        <v/>
      </c>
      <c r="BF334" s="92" t="str">
        <f t="shared" si="35"/>
        <v>No Sighting Date</v>
      </c>
    </row>
    <row r="335" spans="1:58" x14ac:dyDescent="0.25">
      <c r="A335" s="118">
        <v>330</v>
      </c>
      <c r="B335" s="119"/>
      <c r="C335" s="120"/>
      <c r="D335" s="121"/>
      <c r="E335" s="121"/>
      <c r="F335" s="236"/>
      <c r="G335" s="122" t="str">
        <f>IFERROR(VLOOKUP(F335,'#Location List#'!$U$3:$V$1154,2,FALSE),"")</f>
        <v/>
      </c>
      <c r="H335" s="120"/>
      <c r="I335" s="120"/>
      <c r="J335" s="120"/>
      <c r="K335" s="120"/>
      <c r="L335" s="120"/>
      <c r="M335" s="120"/>
      <c r="N335" s="120"/>
      <c r="O335" s="120"/>
      <c r="P335" s="120"/>
      <c r="Q335" s="120"/>
      <c r="R335" s="120"/>
      <c r="S335" s="120"/>
      <c r="T335" s="205">
        <f t="shared" si="30"/>
        <v>0</v>
      </c>
      <c r="U335" s="205">
        <f t="shared" si="31"/>
        <v>0</v>
      </c>
      <c r="V335" s="210"/>
      <c r="W335" s="210"/>
      <c r="X335" s="23" t="str">
        <f>IFERROR(VLOOKUP(AT335,'#Input Lists#'!$L$3:$AH$833,3,FALSE)," ")</f>
        <v xml:space="preserve"> </v>
      </c>
      <c r="Y335" s="23" t="str">
        <f>IFERROR(VLOOKUP(AT335,'#Input Lists#'!$L$3:$AH$833,5,FALSE)," ")</f>
        <v xml:space="preserve"> </v>
      </c>
      <c r="Z335" s="206" t="str">
        <f>IFERROR(VLOOKUP(AT335,'#Input Lists#'!$L$3:$AH$833,9,FALSE)," ")</f>
        <v xml:space="preserve"> </v>
      </c>
      <c r="AA335" s="119" t="s">
        <v>1527</v>
      </c>
      <c r="AB335" s="120"/>
      <c r="AC335" s="123"/>
      <c r="AD335" s="123"/>
      <c r="AE335" s="123"/>
      <c r="AF335" s="123"/>
      <c r="AG335" s="123"/>
      <c r="AH335" s="123"/>
      <c r="AI335" s="123"/>
      <c r="AJ335" s="123"/>
      <c r="AK335" s="123"/>
      <c r="AL335" s="123"/>
      <c r="AM335" s="123"/>
      <c r="AN335" s="123"/>
      <c r="AO335" s="123"/>
      <c r="AP335" s="120"/>
      <c r="AQ335" s="125" t="str">
        <f>IFERROR(VLOOKUP(G335,'#Location List#'!$C$3:$D$150,2,FALSE),"")</f>
        <v/>
      </c>
      <c r="AR335" s="125" t="str">
        <f>IFERROR(VLOOKUP(F335,'#Location List#'!$Q$3:$R$1154,2,FALSE),"")</f>
        <v/>
      </c>
      <c r="AS335" s="125" t="str">
        <f>IFERROR(VLOOKUP(V335,'#Input Lists#'!$B$3:$D$46,3,FALSE),"")</f>
        <v/>
      </c>
      <c r="AT335" s="125" t="str">
        <f>IFERROR(VLOOKUP(CONCATENATE(V335," ",W335),'#Input Lists#'!$K$3:$L$827,2,FALSE),"")</f>
        <v/>
      </c>
      <c r="AU335" s="125">
        <f>IFERROR(VLOOKUP(AA335,'#Input Lists#'!$BU$3:$BV$8,2,FALSE),"")</f>
        <v>1</v>
      </c>
      <c r="AV335" s="118" t="str">
        <f>IFERROR(VLOOKUP(AB335,'#Input Lists#'!$BO$3:$BP$9,2,FALSE),"")</f>
        <v/>
      </c>
      <c r="AW335" s="118">
        <f>IFERROR(VLOOKUP(AC335,'#Input Lists#'!$BL$3:$BM$7,2,FALSE),"")</f>
        <v>1</v>
      </c>
      <c r="AX335" s="52" t="e">
        <f>VLOOKUP(AQ335,'#Location List#'!$D$3:$K$150,4,FALSE)</f>
        <v>#N/A</v>
      </c>
      <c r="AY335" s="273" t="e">
        <f>VLOOKUP(AX335,'#Location List#'!$Z$3:$AA$13,2,FALSE)</f>
        <v>#N/A</v>
      </c>
      <c r="AZ335" s="126" t="e">
        <f>VLOOKUP($AT335,'#Input Lists#'!$L$3:$S$1033,6,FALSE)</f>
        <v>#N/A</v>
      </c>
      <c r="BA335" s="239" t="e">
        <f>VLOOKUP($AT335,'#Input Lists#'!$L$3:$S$833,7,FALSE)</f>
        <v>#N/A</v>
      </c>
      <c r="BB335" s="239" t="e">
        <f>VLOOKUP($AT335,'#Input Lists#'!$L$3:$S$833,8,FALSE)</f>
        <v>#N/A</v>
      </c>
      <c r="BC335" s="91" t="str">
        <f t="shared" si="32"/>
        <v/>
      </c>
      <c r="BD335" s="91" t="str">
        <f t="shared" si="33"/>
        <v/>
      </c>
      <c r="BE335" s="15" t="str">
        <f t="shared" si="34"/>
        <v/>
      </c>
      <c r="BF335" s="92" t="str">
        <f t="shared" si="35"/>
        <v>No Sighting Date</v>
      </c>
    </row>
    <row r="336" spans="1:58" x14ac:dyDescent="0.25">
      <c r="A336" s="118">
        <v>331</v>
      </c>
      <c r="B336" s="119"/>
      <c r="C336" s="120"/>
      <c r="D336" s="121"/>
      <c r="E336" s="121"/>
      <c r="F336" s="236"/>
      <c r="G336" s="122" t="str">
        <f>IFERROR(VLOOKUP(F336,'#Location List#'!$U$3:$V$1154,2,FALSE),"")</f>
        <v/>
      </c>
      <c r="H336" s="120"/>
      <c r="I336" s="120"/>
      <c r="J336" s="120"/>
      <c r="K336" s="120"/>
      <c r="L336" s="120"/>
      <c r="M336" s="120"/>
      <c r="N336" s="120"/>
      <c r="O336" s="120"/>
      <c r="P336" s="120"/>
      <c r="Q336" s="120"/>
      <c r="R336" s="120"/>
      <c r="S336" s="120"/>
      <c r="T336" s="205">
        <f t="shared" si="30"/>
        <v>0</v>
      </c>
      <c r="U336" s="205">
        <f t="shared" si="31"/>
        <v>0</v>
      </c>
      <c r="V336" s="210"/>
      <c r="W336" s="210"/>
      <c r="X336" s="23" t="str">
        <f>IFERROR(VLOOKUP(AT336,'#Input Lists#'!$L$3:$AH$833,3,FALSE)," ")</f>
        <v xml:space="preserve"> </v>
      </c>
      <c r="Y336" s="23" t="str">
        <f>IFERROR(VLOOKUP(AT336,'#Input Lists#'!$L$3:$AH$833,5,FALSE)," ")</f>
        <v xml:space="preserve"> </v>
      </c>
      <c r="Z336" s="206" t="str">
        <f>IFERROR(VLOOKUP(AT336,'#Input Lists#'!$L$3:$AH$833,9,FALSE)," ")</f>
        <v xml:space="preserve"> </v>
      </c>
      <c r="AA336" s="119" t="s">
        <v>1527</v>
      </c>
      <c r="AB336" s="120"/>
      <c r="AC336" s="123"/>
      <c r="AD336" s="123"/>
      <c r="AE336" s="123"/>
      <c r="AF336" s="123"/>
      <c r="AG336" s="123"/>
      <c r="AH336" s="123"/>
      <c r="AI336" s="123"/>
      <c r="AJ336" s="123"/>
      <c r="AK336" s="123"/>
      <c r="AL336" s="123"/>
      <c r="AM336" s="123"/>
      <c r="AN336" s="123"/>
      <c r="AO336" s="123"/>
      <c r="AP336" s="120"/>
      <c r="AQ336" s="125" t="str">
        <f>IFERROR(VLOOKUP(G336,'#Location List#'!$C$3:$D$150,2,FALSE),"")</f>
        <v/>
      </c>
      <c r="AR336" s="125" t="str">
        <f>IFERROR(VLOOKUP(F336,'#Location List#'!$Q$3:$R$1154,2,FALSE),"")</f>
        <v/>
      </c>
      <c r="AS336" s="125" t="str">
        <f>IFERROR(VLOOKUP(V336,'#Input Lists#'!$B$3:$D$46,3,FALSE),"")</f>
        <v/>
      </c>
      <c r="AT336" s="125" t="str">
        <f>IFERROR(VLOOKUP(CONCATENATE(V336," ",W336),'#Input Lists#'!$K$3:$L$827,2,FALSE),"")</f>
        <v/>
      </c>
      <c r="AU336" s="125">
        <f>IFERROR(VLOOKUP(AA336,'#Input Lists#'!$BU$3:$BV$8,2,FALSE),"")</f>
        <v>1</v>
      </c>
      <c r="AV336" s="118" t="str">
        <f>IFERROR(VLOOKUP(AB336,'#Input Lists#'!$BO$3:$BP$9,2,FALSE),"")</f>
        <v/>
      </c>
      <c r="AW336" s="118">
        <f>IFERROR(VLOOKUP(AC336,'#Input Lists#'!$BL$3:$BM$7,2,FALSE),"")</f>
        <v>1</v>
      </c>
      <c r="AX336" s="52" t="e">
        <f>VLOOKUP(AQ336,'#Location List#'!$D$3:$K$150,4,FALSE)</f>
        <v>#N/A</v>
      </c>
      <c r="AY336" s="273" t="e">
        <f>VLOOKUP(AX336,'#Location List#'!$Z$3:$AA$13,2,FALSE)</f>
        <v>#N/A</v>
      </c>
      <c r="AZ336" s="126" t="e">
        <f>VLOOKUP($AT336,'#Input Lists#'!$L$3:$S$1033,6,FALSE)</f>
        <v>#N/A</v>
      </c>
      <c r="BA336" s="239" t="e">
        <f>VLOOKUP($AT336,'#Input Lists#'!$L$3:$S$833,7,FALSE)</f>
        <v>#N/A</v>
      </c>
      <c r="BB336" s="239" t="e">
        <f>VLOOKUP($AT336,'#Input Lists#'!$L$3:$S$833,8,FALSE)</f>
        <v>#N/A</v>
      </c>
      <c r="BC336" s="91" t="str">
        <f t="shared" si="32"/>
        <v/>
      </c>
      <c r="BD336" s="91" t="str">
        <f t="shared" si="33"/>
        <v/>
      </c>
      <c r="BE336" s="15" t="str">
        <f t="shared" si="34"/>
        <v/>
      </c>
      <c r="BF336" s="92" t="str">
        <f t="shared" si="35"/>
        <v>No Sighting Date</v>
      </c>
    </row>
    <row r="337" spans="1:58" x14ac:dyDescent="0.25">
      <c r="A337" s="118">
        <v>332</v>
      </c>
      <c r="B337" s="119"/>
      <c r="C337" s="120"/>
      <c r="D337" s="121"/>
      <c r="E337" s="121"/>
      <c r="F337" s="236"/>
      <c r="G337" s="122" t="str">
        <f>IFERROR(VLOOKUP(F337,'#Location List#'!$U$3:$V$1154,2,FALSE),"")</f>
        <v/>
      </c>
      <c r="H337" s="120"/>
      <c r="I337" s="120"/>
      <c r="J337" s="120"/>
      <c r="K337" s="120"/>
      <c r="L337" s="120"/>
      <c r="M337" s="120"/>
      <c r="N337" s="120"/>
      <c r="O337" s="120"/>
      <c r="P337" s="120"/>
      <c r="Q337" s="120"/>
      <c r="R337" s="120"/>
      <c r="S337" s="120"/>
      <c r="T337" s="205">
        <f t="shared" si="30"/>
        <v>0</v>
      </c>
      <c r="U337" s="205">
        <f t="shared" si="31"/>
        <v>0</v>
      </c>
      <c r="V337" s="210"/>
      <c r="W337" s="210"/>
      <c r="X337" s="23" t="str">
        <f>IFERROR(VLOOKUP(AT337,'#Input Lists#'!$L$3:$AH$833,3,FALSE)," ")</f>
        <v xml:space="preserve"> </v>
      </c>
      <c r="Y337" s="23" t="str">
        <f>IFERROR(VLOOKUP(AT337,'#Input Lists#'!$L$3:$AH$833,5,FALSE)," ")</f>
        <v xml:space="preserve"> </v>
      </c>
      <c r="Z337" s="206" t="str">
        <f>IFERROR(VLOOKUP(AT337,'#Input Lists#'!$L$3:$AH$833,9,FALSE)," ")</f>
        <v xml:space="preserve"> </v>
      </c>
      <c r="AA337" s="119" t="s">
        <v>1527</v>
      </c>
      <c r="AB337" s="120"/>
      <c r="AC337" s="123"/>
      <c r="AD337" s="123"/>
      <c r="AE337" s="123"/>
      <c r="AF337" s="123"/>
      <c r="AG337" s="123"/>
      <c r="AH337" s="123"/>
      <c r="AI337" s="123"/>
      <c r="AJ337" s="123"/>
      <c r="AK337" s="123"/>
      <c r="AL337" s="123"/>
      <c r="AM337" s="123"/>
      <c r="AN337" s="123"/>
      <c r="AO337" s="123"/>
      <c r="AP337" s="120"/>
      <c r="AQ337" s="125" t="str">
        <f>IFERROR(VLOOKUP(G337,'#Location List#'!$C$3:$D$150,2,FALSE),"")</f>
        <v/>
      </c>
      <c r="AR337" s="125" t="str">
        <f>IFERROR(VLOOKUP(F337,'#Location List#'!$Q$3:$R$1154,2,FALSE),"")</f>
        <v/>
      </c>
      <c r="AS337" s="125" t="str">
        <f>IFERROR(VLOOKUP(V337,'#Input Lists#'!$B$3:$D$46,3,FALSE),"")</f>
        <v/>
      </c>
      <c r="AT337" s="125" t="str">
        <f>IFERROR(VLOOKUP(CONCATENATE(V337," ",W337),'#Input Lists#'!$K$3:$L$827,2,FALSE),"")</f>
        <v/>
      </c>
      <c r="AU337" s="125">
        <f>IFERROR(VLOOKUP(AA337,'#Input Lists#'!$BU$3:$BV$8,2,FALSE),"")</f>
        <v>1</v>
      </c>
      <c r="AV337" s="118" t="str">
        <f>IFERROR(VLOOKUP(AB337,'#Input Lists#'!$BO$3:$BP$9,2,FALSE),"")</f>
        <v/>
      </c>
      <c r="AW337" s="118">
        <f>IFERROR(VLOOKUP(AC337,'#Input Lists#'!$BL$3:$BM$7,2,FALSE),"")</f>
        <v>1</v>
      </c>
      <c r="AX337" s="52" t="e">
        <f>VLOOKUP(AQ337,'#Location List#'!$D$3:$K$150,4,FALSE)</f>
        <v>#N/A</v>
      </c>
      <c r="AY337" s="273" t="e">
        <f>VLOOKUP(AX337,'#Location List#'!$Z$3:$AA$13,2,FALSE)</f>
        <v>#N/A</v>
      </c>
      <c r="AZ337" s="126" t="e">
        <f>VLOOKUP($AT337,'#Input Lists#'!$L$3:$S$1033,6,FALSE)</f>
        <v>#N/A</v>
      </c>
      <c r="BA337" s="239" t="e">
        <f>VLOOKUP($AT337,'#Input Lists#'!$L$3:$S$833,7,FALSE)</f>
        <v>#N/A</v>
      </c>
      <c r="BB337" s="239" t="e">
        <f>VLOOKUP($AT337,'#Input Lists#'!$L$3:$S$833,8,FALSE)</f>
        <v>#N/A</v>
      </c>
      <c r="BC337" s="91" t="str">
        <f t="shared" si="32"/>
        <v/>
      </c>
      <c r="BD337" s="91" t="str">
        <f t="shared" si="33"/>
        <v/>
      </c>
      <c r="BE337" s="15" t="str">
        <f t="shared" si="34"/>
        <v/>
      </c>
      <c r="BF337" s="92" t="str">
        <f t="shared" si="35"/>
        <v>No Sighting Date</v>
      </c>
    </row>
    <row r="338" spans="1:58" x14ac:dyDescent="0.25">
      <c r="A338" s="118">
        <v>333</v>
      </c>
      <c r="B338" s="119"/>
      <c r="C338" s="120"/>
      <c r="D338" s="121"/>
      <c r="E338" s="121"/>
      <c r="F338" s="236"/>
      <c r="G338" s="122" t="str">
        <f>IFERROR(VLOOKUP(F338,'#Location List#'!$U$3:$V$1154,2,FALSE),"")</f>
        <v/>
      </c>
      <c r="H338" s="120"/>
      <c r="I338" s="120"/>
      <c r="J338" s="120"/>
      <c r="K338" s="120"/>
      <c r="L338" s="120"/>
      <c r="M338" s="120"/>
      <c r="N338" s="120"/>
      <c r="O338" s="120"/>
      <c r="P338" s="120"/>
      <c r="Q338" s="120"/>
      <c r="R338" s="120"/>
      <c r="S338" s="120"/>
      <c r="T338" s="205">
        <f t="shared" si="30"/>
        <v>0</v>
      </c>
      <c r="U338" s="205">
        <f t="shared" si="31"/>
        <v>0</v>
      </c>
      <c r="V338" s="210"/>
      <c r="W338" s="210"/>
      <c r="X338" s="23" t="str">
        <f>IFERROR(VLOOKUP(AT338,'#Input Lists#'!$L$3:$AH$833,3,FALSE)," ")</f>
        <v xml:space="preserve"> </v>
      </c>
      <c r="Y338" s="23" t="str">
        <f>IFERROR(VLOOKUP(AT338,'#Input Lists#'!$L$3:$AH$833,5,FALSE)," ")</f>
        <v xml:space="preserve"> </v>
      </c>
      <c r="Z338" s="206" t="str">
        <f>IFERROR(VLOOKUP(AT338,'#Input Lists#'!$L$3:$AH$833,9,FALSE)," ")</f>
        <v xml:space="preserve"> </v>
      </c>
      <c r="AA338" s="119" t="s">
        <v>1527</v>
      </c>
      <c r="AB338" s="120"/>
      <c r="AC338" s="123"/>
      <c r="AD338" s="123"/>
      <c r="AE338" s="123"/>
      <c r="AF338" s="123"/>
      <c r="AG338" s="123"/>
      <c r="AH338" s="123"/>
      <c r="AI338" s="123"/>
      <c r="AJ338" s="123"/>
      <c r="AK338" s="123"/>
      <c r="AL338" s="123"/>
      <c r="AM338" s="123"/>
      <c r="AN338" s="123"/>
      <c r="AO338" s="123"/>
      <c r="AP338" s="120"/>
      <c r="AQ338" s="125" t="str">
        <f>IFERROR(VLOOKUP(G338,'#Location List#'!$C$3:$D$150,2,FALSE),"")</f>
        <v/>
      </c>
      <c r="AR338" s="125" t="str">
        <f>IFERROR(VLOOKUP(F338,'#Location List#'!$Q$3:$R$1154,2,FALSE),"")</f>
        <v/>
      </c>
      <c r="AS338" s="125" t="str">
        <f>IFERROR(VLOOKUP(V338,'#Input Lists#'!$B$3:$D$46,3,FALSE),"")</f>
        <v/>
      </c>
      <c r="AT338" s="125" t="str">
        <f>IFERROR(VLOOKUP(CONCATENATE(V338," ",W338),'#Input Lists#'!$K$3:$L$827,2,FALSE),"")</f>
        <v/>
      </c>
      <c r="AU338" s="125">
        <f>IFERROR(VLOOKUP(AA338,'#Input Lists#'!$BU$3:$BV$8,2,FALSE),"")</f>
        <v>1</v>
      </c>
      <c r="AV338" s="118" t="str">
        <f>IFERROR(VLOOKUP(AB338,'#Input Lists#'!$BO$3:$BP$9,2,FALSE),"")</f>
        <v/>
      </c>
      <c r="AW338" s="118">
        <f>IFERROR(VLOOKUP(AC338,'#Input Lists#'!$BL$3:$BM$7,2,FALSE),"")</f>
        <v>1</v>
      </c>
      <c r="AX338" s="52" t="e">
        <f>VLOOKUP(AQ338,'#Location List#'!$D$3:$K$150,4,FALSE)</f>
        <v>#N/A</v>
      </c>
      <c r="AY338" s="273" t="e">
        <f>VLOOKUP(AX338,'#Location List#'!$Z$3:$AA$13,2,FALSE)</f>
        <v>#N/A</v>
      </c>
      <c r="AZ338" s="126" t="e">
        <f>VLOOKUP($AT338,'#Input Lists#'!$L$3:$S$1033,6,FALSE)</f>
        <v>#N/A</v>
      </c>
      <c r="BA338" s="239" t="e">
        <f>VLOOKUP($AT338,'#Input Lists#'!$L$3:$S$833,7,FALSE)</f>
        <v>#N/A</v>
      </c>
      <c r="BB338" s="239" t="e">
        <f>VLOOKUP($AT338,'#Input Lists#'!$L$3:$S$833,8,FALSE)</f>
        <v>#N/A</v>
      </c>
      <c r="BC338" s="91" t="str">
        <f t="shared" si="32"/>
        <v/>
      </c>
      <c r="BD338" s="91" t="str">
        <f t="shared" si="33"/>
        <v/>
      </c>
      <c r="BE338" s="15" t="str">
        <f t="shared" si="34"/>
        <v/>
      </c>
      <c r="BF338" s="92" t="str">
        <f t="shared" si="35"/>
        <v>No Sighting Date</v>
      </c>
    </row>
    <row r="339" spans="1:58" x14ac:dyDescent="0.25">
      <c r="A339" s="118">
        <v>334</v>
      </c>
      <c r="B339" s="119"/>
      <c r="C339" s="120"/>
      <c r="D339" s="121"/>
      <c r="E339" s="121"/>
      <c r="F339" s="236"/>
      <c r="G339" s="122" t="str">
        <f>IFERROR(VLOOKUP(F339,'#Location List#'!$U$3:$V$1154,2,FALSE),"")</f>
        <v/>
      </c>
      <c r="H339" s="120"/>
      <c r="I339" s="120"/>
      <c r="J339" s="120"/>
      <c r="K339" s="120"/>
      <c r="L339" s="120"/>
      <c r="M339" s="120"/>
      <c r="N339" s="120"/>
      <c r="O339" s="120"/>
      <c r="P339" s="120"/>
      <c r="Q339" s="120"/>
      <c r="R339" s="120"/>
      <c r="S339" s="120"/>
      <c r="T339" s="205">
        <f t="shared" si="30"/>
        <v>0</v>
      </c>
      <c r="U339" s="205">
        <f t="shared" si="31"/>
        <v>0</v>
      </c>
      <c r="V339" s="210"/>
      <c r="W339" s="210"/>
      <c r="X339" s="23" t="str">
        <f>IFERROR(VLOOKUP(AT339,'#Input Lists#'!$L$3:$AH$833,3,FALSE)," ")</f>
        <v xml:space="preserve"> </v>
      </c>
      <c r="Y339" s="23" t="str">
        <f>IFERROR(VLOOKUP(AT339,'#Input Lists#'!$L$3:$AH$833,5,FALSE)," ")</f>
        <v xml:space="preserve"> </v>
      </c>
      <c r="Z339" s="206" t="str">
        <f>IFERROR(VLOOKUP(AT339,'#Input Lists#'!$L$3:$AH$833,9,FALSE)," ")</f>
        <v xml:space="preserve"> </v>
      </c>
      <c r="AA339" s="119" t="s">
        <v>1527</v>
      </c>
      <c r="AB339" s="120"/>
      <c r="AC339" s="123"/>
      <c r="AD339" s="123"/>
      <c r="AE339" s="123"/>
      <c r="AF339" s="123"/>
      <c r="AG339" s="123"/>
      <c r="AH339" s="123"/>
      <c r="AI339" s="123"/>
      <c r="AJ339" s="123"/>
      <c r="AK339" s="123"/>
      <c r="AL339" s="123"/>
      <c r="AM339" s="123"/>
      <c r="AN339" s="123"/>
      <c r="AO339" s="123"/>
      <c r="AP339" s="120"/>
      <c r="AQ339" s="125" t="str">
        <f>IFERROR(VLOOKUP(G339,'#Location List#'!$C$3:$D$150,2,FALSE),"")</f>
        <v/>
      </c>
      <c r="AR339" s="125" t="str">
        <f>IFERROR(VLOOKUP(F339,'#Location List#'!$Q$3:$R$1154,2,FALSE),"")</f>
        <v/>
      </c>
      <c r="AS339" s="125" t="str">
        <f>IFERROR(VLOOKUP(V339,'#Input Lists#'!$B$3:$D$46,3,FALSE),"")</f>
        <v/>
      </c>
      <c r="AT339" s="125" t="str">
        <f>IFERROR(VLOOKUP(CONCATENATE(V339," ",W339),'#Input Lists#'!$K$3:$L$827,2,FALSE),"")</f>
        <v/>
      </c>
      <c r="AU339" s="125">
        <f>IFERROR(VLOOKUP(AA339,'#Input Lists#'!$BU$3:$BV$8,2,FALSE),"")</f>
        <v>1</v>
      </c>
      <c r="AV339" s="118" t="str">
        <f>IFERROR(VLOOKUP(AB339,'#Input Lists#'!$BO$3:$BP$9,2,FALSE),"")</f>
        <v/>
      </c>
      <c r="AW339" s="118">
        <f>IFERROR(VLOOKUP(AC339,'#Input Lists#'!$BL$3:$BM$7,2,FALSE),"")</f>
        <v>1</v>
      </c>
      <c r="AX339" s="52" t="e">
        <f>VLOOKUP(AQ339,'#Location List#'!$D$3:$K$150,4,FALSE)</f>
        <v>#N/A</v>
      </c>
      <c r="AY339" s="273" t="e">
        <f>VLOOKUP(AX339,'#Location List#'!$Z$3:$AA$13,2,FALSE)</f>
        <v>#N/A</v>
      </c>
      <c r="AZ339" s="126" t="e">
        <f>VLOOKUP($AT339,'#Input Lists#'!$L$3:$S$1033,6,FALSE)</f>
        <v>#N/A</v>
      </c>
      <c r="BA339" s="239" t="e">
        <f>VLOOKUP($AT339,'#Input Lists#'!$L$3:$S$833,7,FALSE)</f>
        <v>#N/A</v>
      </c>
      <c r="BB339" s="239" t="e">
        <f>VLOOKUP($AT339,'#Input Lists#'!$L$3:$S$833,8,FALSE)</f>
        <v>#N/A</v>
      </c>
      <c r="BC339" s="91" t="str">
        <f t="shared" si="32"/>
        <v/>
      </c>
      <c r="BD339" s="91" t="str">
        <f t="shared" si="33"/>
        <v/>
      </c>
      <c r="BE339" s="15" t="str">
        <f t="shared" si="34"/>
        <v/>
      </c>
      <c r="BF339" s="92" t="str">
        <f t="shared" si="35"/>
        <v>No Sighting Date</v>
      </c>
    </row>
    <row r="340" spans="1:58" x14ac:dyDescent="0.25">
      <c r="A340" s="118">
        <v>335</v>
      </c>
      <c r="B340" s="119"/>
      <c r="C340" s="120"/>
      <c r="D340" s="121"/>
      <c r="E340" s="121"/>
      <c r="F340" s="236"/>
      <c r="G340" s="122" t="str">
        <f>IFERROR(VLOOKUP(F340,'#Location List#'!$U$3:$V$1154,2,FALSE),"")</f>
        <v/>
      </c>
      <c r="H340" s="120"/>
      <c r="I340" s="120"/>
      <c r="J340" s="120"/>
      <c r="K340" s="120"/>
      <c r="L340" s="120"/>
      <c r="M340" s="120"/>
      <c r="N340" s="120"/>
      <c r="O340" s="120"/>
      <c r="P340" s="120"/>
      <c r="Q340" s="120"/>
      <c r="R340" s="120"/>
      <c r="S340" s="120"/>
      <c r="T340" s="205">
        <f t="shared" ref="T340:T403" si="36">N340-O340/60-P340/60/60</f>
        <v>0</v>
      </c>
      <c r="U340" s="205">
        <f t="shared" ref="U340:U403" si="37">Q340+R340/60+S340/60/60</f>
        <v>0</v>
      </c>
      <c r="V340" s="210"/>
      <c r="W340" s="210"/>
      <c r="X340" s="23" t="str">
        <f>IFERROR(VLOOKUP(AT340,'#Input Lists#'!$L$3:$AH$833,3,FALSE)," ")</f>
        <v xml:space="preserve"> </v>
      </c>
      <c r="Y340" s="23" t="str">
        <f>IFERROR(VLOOKUP(AT340,'#Input Lists#'!$L$3:$AH$833,5,FALSE)," ")</f>
        <v xml:space="preserve"> </v>
      </c>
      <c r="Z340" s="206" t="str">
        <f>IFERROR(VLOOKUP(AT340,'#Input Lists#'!$L$3:$AH$833,9,FALSE)," ")</f>
        <v xml:space="preserve"> </v>
      </c>
      <c r="AA340" s="119" t="s">
        <v>1527</v>
      </c>
      <c r="AB340" s="120"/>
      <c r="AC340" s="123"/>
      <c r="AD340" s="123"/>
      <c r="AE340" s="123"/>
      <c r="AF340" s="123"/>
      <c r="AG340" s="123"/>
      <c r="AH340" s="123"/>
      <c r="AI340" s="123"/>
      <c r="AJ340" s="123"/>
      <c r="AK340" s="123"/>
      <c r="AL340" s="123"/>
      <c r="AM340" s="123"/>
      <c r="AN340" s="123"/>
      <c r="AO340" s="123"/>
      <c r="AP340" s="120"/>
      <c r="AQ340" s="125" t="str">
        <f>IFERROR(VLOOKUP(G340,'#Location List#'!$C$3:$D$150,2,FALSE),"")</f>
        <v/>
      </c>
      <c r="AR340" s="125" t="str">
        <f>IFERROR(VLOOKUP(F340,'#Location List#'!$Q$3:$R$1154,2,FALSE),"")</f>
        <v/>
      </c>
      <c r="AS340" s="125" t="str">
        <f>IFERROR(VLOOKUP(V340,'#Input Lists#'!$B$3:$D$46,3,FALSE),"")</f>
        <v/>
      </c>
      <c r="AT340" s="125" t="str">
        <f>IFERROR(VLOOKUP(CONCATENATE(V340," ",W340),'#Input Lists#'!$K$3:$L$827,2,FALSE),"")</f>
        <v/>
      </c>
      <c r="AU340" s="125">
        <f>IFERROR(VLOOKUP(AA340,'#Input Lists#'!$BU$3:$BV$8,2,FALSE),"")</f>
        <v>1</v>
      </c>
      <c r="AV340" s="118" t="str">
        <f>IFERROR(VLOOKUP(AB340,'#Input Lists#'!$BO$3:$BP$9,2,FALSE),"")</f>
        <v/>
      </c>
      <c r="AW340" s="118">
        <f>IFERROR(VLOOKUP(AC340,'#Input Lists#'!$BL$3:$BM$7,2,FALSE),"")</f>
        <v>1</v>
      </c>
      <c r="AX340" s="52" t="e">
        <f>VLOOKUP(AQ340,'#Location List#'!$D$3:$K$150,4,FALSE)</f>
        <v>#N/A</v>
      </c>
      <c r="AY340" s="273" t="e">
        <f>VLOOKUP(AX340,'#Location List#'!$Z$3:$AA$13,2,FALSE)</f>
        <v>#N/A</v>
      </c>
      <c r="AZ340" s="126" t="e">
        <f>VLOOKUP($AT340,'#Input Lists#'!$L$3:$S$1033,6,FALSE)</f>
        <v>#N/A</v>
      </c>
      <c r="BA340" s="239" t="e">
        <f>VLOOKUP($AT340,'#Input Lists#'!$L$3:$S$833,7,FALSE)</f>
        <v>#N/A</v>
      </c>
      <c r="BB340" s="239" t="e">
        <f>VLOOKUP($AT340,'#Input Lists#'!$L$3:$S$833,8,FALSE)</f>
        <v>#N/A</v>
      </c>
      <c r="BC340" s="91" t="str">
        <f t="shared" ref="BC340:BC403" si="38">IFERROR(WEEKNUM(BA340,2),"")</f>
        <v/>
      </c>
      <c r="BD340" s="91" t="str">
        <f t="shared" ref="BD340:BD403" si="39">IFERROR(IF(WEEKNUM(BB340)&lt;WEEKNUM(BA340),WEEKNUM(BB340)+52,WEEKNUM(BB340)),"")</f>
        <v/>
      </c>
      <c r="BE340" s="15" t="str">
        <f t="shared" ref="BE340:BE403" si="40">IF(E340="","",IF(WEEKNUM(E340)&lt;9,WEEKNUM(E340)+52, WEEKNUM(E340)))</f>
        <v/>
      </c>
      <c r="BF340" s="92" t="str">
        <f t="shared" ref="BF340:BF403" si="41">IF(E340="", "No Sighting Date", IF(BC340&gt;=BD340," ",IF(BE340&gt;=BC340,IF(BE340&lt;=BD340,"IN RANGE",BE340-BD340),BE340-BC340)))</f>
        <v>No Sighting Date</v>
      </c>
    </row>
    <row r="341" spans="1:58" x14ac:dyDescent="0.25">
      <c r="A341" s="118">
        <v>336</v>
      </c>
      <c r="B341" s="119"/>
      <c r="C341" s="120"/>
      <c r="D341" s="121"/>
      <c r="E341" s="121"/>
      <c r="F341" s="236"/>
      <c r="G341" s="122" t="str">
        <f>IFERROR(VLOOKUP(F341,'#Location List#'!$U$3:$V$1154,2,FALSE),"")</f>
        <v/>
      </c>
      <c r="H341" s="120"/>
      <c r="I341" s="120"/>
      <c r="J341" s="120"/>
      <c r="K341" s="120"/>
      <c r="L341" s="120"/>
      <c r="M341" s="120"/>
      <c r="N341" s="120"/>
      <c r="O341" s="120"/>
      <c r="P341" s="120"/>
      <c r="Q341" s="120"/>
      <c r="R341" s="120"/>
      <c r="S341" s="120"/>
      <c r="T341" s="205">
        <f t="shared" si="36"/>
        <v>0</v>
      </c>
      <c r="U341" s="205">
        <f t="shared" si="37"/>
        <v>0</v>
      </c>
      <c r="V341" s="210"/>
      <c r="W341" s="210"/>
      <c r="X341" s="23" t="str">
        <f>IFERROR(VLOOKUP(AT341,'#Input Lists#'!$L$3:$AH$833,3,FALSE)," ")</f>
        <v xml:space="preserve"> </v>
      </c>
      <c r="Y341" s="23" t="str">
        <f>IFERROR(VLOOKUP(AT341,'#Input Lists#'!$L$3:$AH$833,5,FALSE)," ")</f>
        <v xml:space="preserve"> </v>
      </c>
      <c r="Z341" s="206" t="str">
        <f>IFERROR(VLOOKUP(AT341,'#Input Lists#'!$L$3:$AH$833,9,FALSE)," ")</f>
        <v xml:space="preserve"> </v>
      </c>
      <c r="AA341" s="119" t="s">
        <v>1527</v>
      </c>
      <c r="AB341" s="120"/>
      <c r="AC341" s="123"/>
      <c r="AD341" s="123"/>
      <c r="AE341" s="123"/>
      <c r="AF341" s="123"/>
      <c r="AG341" s="123"/>
      <c r="AH341" s="123"/>
      <c r="AI341" s="123"/>
      <c r="AJ341" s="123"/>
      <c r="AK341" s="123"/>
      <c r="AL341" s="123"/>
      <c r="AM341" s="123"/>
      <c r="AN341" s="123"/>
      <c r="AO341" s="123"/>
      <c r="AP341" s="120"/>
      <c r="AQ341" s="125" t="str">
        <f>IFERROR(VLOOKUP(G341,'#Location List#'!$C$3:$D$150,2,FALSE),"")</f>
        <v/>
      </c>
      <c r="AR341" s="125" t="str">
        <f>IFERROR(VLOOKUP(F341,'#Location List#'!$Q$3:$R$1154,2,FALSE),"")</f>
        <v/>
      </c>
      <c r="AS341" s="125" t="str">
        <f>IFERROR(VLOOKUP(V341,'#Input Lists#'!$B$3:$D$46,3,FALSE),"")</f>
        <v/>
      </c>
      <c r="AT341" s="125" t="str">
        <f>IFERROR(VLOOKUP(CONCATENATE(V341," ",W341),'#Input Lists#'!$K$3:$L$827,2,FALSE),"")</f>
        <v/>
      </c>
      <c r="AU341" s="125">
        <f>IFERROR(VLOOKUP(AA341,'#Input Lists#'!$BU$3:$BV$8,2,FALSE),"")</f>
        <v>1</v>
      </c>
      <c r="AV341" s="118" t="str">
        <f>IFERROR(VLOOKUP(AB341,'#Input Lists#'!$BO$3:$BP$9,2,FALSE),"")</f>
        <v/>
      </c>
      <c r="AW341" s="118">
        <f>IFERROR(VLOOKUP(AC341,'#Input Lists#'!$BL$3:$BM$7,2,FALSE),"")</f>
        <v>1</v>
      </c>
      <c r="AX341" s="52" t="e">
        <f>VLOOKUP(AQ341,'#Location List#'!$D$3:$K$150,4,FALSE)</f>
        <v>#N/A</v>
      </c>
      <c r="AY341" s="273" t="e">
        <f>VLOOKUP(AX341,'#Location List#'!$Z$3:$AA$13,2,FALSE)</f>
        <v>#N/A</v>
      </c>
      <c r="AZ341" s="126" t="e">
        <f>VLOOKUP($AT341,'#Input Lists#'!$L$3:$S$1033,6,FALSE)</f>
        <v>#N/A</v>
      </c>
      <c r="BA341" s="239" t="e">
        <f>VLOOKUP($AT341,'#Input Lists#'!$L$3:$S$833,7,FALSE)</f>
        <v>#N/A</v>
      </c>
      <c r="BB341" s="239" t="e">
        <f>VLOOKUP($AT341,'#Input Lists#'!$L$3:$S$833,8,FALSE)</f>
        <v>#N/A</v>
      </c>
      <c r="BC341" s="91" t="str">
        <f t="shared" si="38"/>
        <v/>
      </c>
      <c r="BD341" s="91" t="str">
        <f t="shared" si="39"/>
        <v/>
      </c>
      <c r="BE341" s="15" t="str">
        <f t="shared" si="40"/>
        <v/>
      </c>
      <c r="BF341" s="92" t="str">
        <f t="shared" si="41"/>
        <v>No Sighting Date</v>
      </c>
    </row>
    <row r="342" spans="1:58" x14ac:dyDescent="0.25">
      <c r="A342" s="118">
        <v>337</v>
      </c>
      <c r="B342" s="119"/>
      <c r="C342" s="120"/>
      <c r="D342" s="121"/>
      <c r="E342" s="121"/>
      <c r="F342" s="236"/>
      <c r="G342" s="122" t="str">
        <f>IFERROR(VLOOKUP(F342,'#Location List#'!$U$3:$V$1154,2,FALSE),"")</f>
        <v/>
      </c>
      <c r="H342" s="120"/>
      <c r="I342" s="120"/>
      <c r="J342" s="120"/>
      <c r="K342" s="120"/>
      <c r="L342" s="120"/>
      <c r="M342" s="120"/>
      <c r="N342" s="120"/>
      <c r="O342" s="120"/>
      <c r="P342" s="120"/>
      <c r="Q342" s="120"/>
      <c r="R342" s="120"/>
      <c r="S342" s="120"/>
      <c r="T342" s="205">
        <f t="shared" si="36"/>
        <v>0</v>
      </c>
      <c r="U342" s="205">
        <f t="shared" si="37"/>
        <v>0</v>
      </c>
      <c r="V342" s="210"/>
      <c r="W342" s="210"/>
      <c r="X342" s="23" t="str">
        <f>IFERROR(VLOOKUP(AT342,'#Input Lists#'!$L$3:$AH$833,3,FALSE)," ")</f>
        <v xml:space="preserve"> </v>
      </c>
      <c r="Y342" s="23" t="str">
        <f>IFERROR(VLOOKUP(AT342,'#Input Lists#'!$L$3:$AH$833,5,FALSE)," ")</f>
        <v xml:space="preserve"> </v>
      </c>
      <c r="Z342" s="206" t="str">
        <f>IFERROR(VLOOKUP(AT342,'#Input Lists#'!$L$3:$AH$833,9,FALSE)," ")</f>
        <v xml:space="preserve"> </v>
      </c>
      <c r="AA342" s="119" t="s">
        <v>1527</v>
      </c>
      <c r="AB342" s="120"/>
      <c r="AC342" s="123"/>
      <c r="AD342" s="123"/>
      <c r="AE342" s="123"/>
      <c r="AF342" s="123"/>
      <c r="AG342" s="123"/>
      <c r="AH342" s="123"/>
      <c r="AI342" s="123"/>
      <c r="AJ342" s="123"/>
      <c r="AK342" s="123"/>
      <c r="AL342" s="123"/>
      <c r="AM342" s="123"/>
      <c r="AN342" s="123"/>
      <c r="AO342" s="123"/>
      <c r="AP342" s="120"/>
      <c r="AQ342" s="125" t="str">
        <f>IFERROR(VLOOKUP(G342,'#Location List#'!$C$3:$D$150,2,FALSE),"")</f>
        <v/>
      </c>
      <c r="AR342" s="125" t="str">
        <f>IFERROR(VLOOKUP(F342,'#Location List#'!$Q$3:$R$1154,2,FALSE),"")</f>
        <v/>
      </c>
      <c r="AS342" s="125" t="str">
        <f>IFERROR(VLOOKUP(V342,'#Input Lists#'!$B$3:$D$46,3,FALSE),"")</f>
        <v/>
      </c>
      <c r="AT342" s="125" t="str">
        <f>IFERROR(VLOOKUP(CONCATENATE(V342," ",W342),'#Input Lists#'!$K$3:$L$827,2,FALSE),"")</f>
        <v/>
      </c>
      <c r="AU342" s="125">
        <f>IFERROR(VLOOKUP(AA342,'#Input Lists#'!$BU$3:$BV$8,2,FALSE),"")</f>
        <v>1</v>
      </c>
      <c r="AV342" s="118" t="str">
        <f>IFERROR(VLOOKUP(AB342,'#Input Lists#'!$BO$3:$BP$9,2,FALSE),"")</f>
        <v/>
      </c>
      <c r="AW342" s="118">
        <f>IFERROR(VLOOKUP(AC342,'#Input Lists#'!$BL$3:$BM$7,2,FALSE),"")</f>
        <v>1</v>
      </c>
      <c r="AX342" s="52" t="e">
        <f>VLOOKUP(AQ342,'#Location List#'!$D$3:$K$150,4,FALSE)</f>
        <v>#N/A</v>
      </c>
      <c r="AY342" s="273" t="e">
        <f>VLOOKUP(AX342,'#Location List#'!$Z$3:$AA$13,2,FALSE)</f>
        <v>#N/A</v>
      </c>
      <c r="AZ342" s="126" t="e">
        <f>VLOOKUP($AT342,'#Input Lists#'!$L$3:$S$1033,6,FALSE)</f>
        <v>#N/A</v>
      </c>
      <c r="BA342" s="239" t="e">
        <f>VLOOKUP($AT342,'#Input Lists#'!$L$3:$S$833,7,FALSE)</f>
        <v>#N/A</v>
      </c>
      <c r="BB342" s="239" t="e">
        <f>VLOOKUP($AT342,'#Input Lists#'!$L$3:$S$833,8,FALSE)</f>
        <v>#N/A</v>
      </c>
      <c r="BC342" s="91" t="str">
        <f t="shared" si="38"/>
        <v/>
      </c>
      <c r="BD342" s="91" t="str">
        <f t="shared" si="39"/>
        <v/>
      </c>
      <c r="BE342" s="15" t="str">
        <f t="shared" si="40"/>
        <v/>
      </c>
      <c r="BF342" s="92" t="str">
        <f t="shared" si="41"/>
        <v>No Sighting Date</v>
      </c>
    </row>
    <row r="343" spans="1:58" x14ac:dyDescent="0.25">
      <c r="A343" s="118">
        <v>338</v>
      </c>
      <c r="B343" s="119"/>
      <c r="C343" s="120"/>
      <c r="D343" s="121"/>
      <c r="E343" s="121"/>
      <c r="F343" s="236"/>
      <c r="G343" s="122" t="str">
        <f>IFERROR(VLOOKUP(F343,'#Location List#'!$U$3:$V$1154,2,FALSE),"")</f>
        <v/>
      </c>
      <c r="H343" s="120"/>
      <c r="I343" s="120"/>
      <c r="J343" s="120"/>
      <c r="K343" s="120"/>
      <c r="L343" s="120"/>
      <c r="M343" s="120"/>
      <c r="N343" s="120"/>
      <c r="O343" s="120"/>
      <c r="P343" s="120"/>
      <c r="Q343" s="120"/>
      <c r="R343" s="120"/>
      <c r="S343" s="120"/>
      <c r="T343" s="205">
        <f t="shared" si="36"/>
        <v>0</v>
      </c>
      <c r="U343" s="205">
        <f t="shared" si="37"/>
        <v>0</v>
      </c>
      <c r="V343" s="210"/>
      <c r="W343" s="210"/>
      <c r="X343" s="23" t="str">
        <f>IFERROR(VLOOKUP(AT343,'#Input Lists#'!$L$3:$AH$833,3,FALSE)," ")</f>
        <v xml:space="preserve"> </v>
      </c>
      <c r="Y343" s="23" t="str">
        <f>IFERROR(VLOOKUP(AT343,'#Input Lists#'!$L$3:$AH$833,5,FALSE)," ")</f>
        <v xml:space="preserve"> </v>
      </c>
      <c r="Z343" s="206" t="str">
        <f>IFERROR(VLOOKUP(AT343,'#Input Lists#'!$L$3:$AH$833,9,FALSE)," ")</f>
        <v xml:space="preserve"> </v>
      </c>
      <c r="AA343" s="119" t="s">
        <v>1527</v>
      </c>
      <c r="AB343" s="120"/>
      <c r="AC343" s="123"/>
      <c r="AD343" s="123"/>
      <c r="AE343" s="123"/>
      <c r="AF343" s="123"/>
      <c r="AG343" s="123"/>
      <c r="AH343" s="123"/>
      <c r="AI343" s="123"/>
      <c r="AJ343" s="123"/>
      <c r="AK343" s="123"/>
      <c r="AL343" s="123"/>
      <c r="AM343" s="123"/>
      <c r="AN343" s="123"/>
      <c r="AO343" s="123"/>
      <c r="AP343" s="120"/>
      <c r="AQ343" s="125" t="str">
        <f>IFERROR(VLOOKUP(G343,'#Location List#'!$C$3:$D$150,2,FALSE),"")</f>
        <v/>
      </c>
      <c r="AR343" s="125" t="str">
        <f>IFERROR(VLOOKUP(F343,'#Location List#'!$Q$3:$R$1154,2,FALSE),"")</f>
        <v/>
      </c>
      <c r="AS343" s="125" t="str">
        <f>IFERROR(VLOOKUP(V343,'#Input Lists#'!$B$3:$D$46,3,FALSE),"")</f>
        <v/>
      </c>
      <c r="AT343" s="125" t="str">
        <f>IFERROR(VLOOKUP(CONCATENATE(V343," ",W343),'#Input Lists#'!$K$3:$L$827,2,FALSE),"")</f>
        <v/>
      </c>
      <c r="AU343" s="125">
        <f>IFERROR(VLOOKUP(AA343,'#Input Lists#'!$BU$3:$BV$8,2,FALSE),"")</f>
        <v>1</v>
      </c>
      <c r="AV343" s="118" t="str">
        <f>IFERROR(VLOOKUP(AB343,'#Input Lists#'!$BO$3:$BP$9,2,FALSE),"")</f>
        <v/>
      </c>
      <c r="AW343" s="118">
        <f>IFERROR(VLOOKUP(AC343,'#Input Lists#'!$BL$3:$BM$7,2,FALSE),"")</f>
        <v>1</v>
      </c>
      <c r="AX343" s="52" t="e">
        <f>VLOOKUP(AQ343,'#Location List#'!$D$3:$K$150,4,FALSE)</f>
        <v>#N/A</v>
      </c>
      <c r="AY343" s="273" t="e">
        <f>VLOOKUP(AX343,'#Location List#'!$Z$3:$AA$13,2,FALSE)</f>
        <v>#N/A</v>
      </c>
      <c r="AZ343" s="126" t="e">
        <f>VLOOKUP($AT343,'#Input Lists#'!$L$3:$S$1033,6,FALSE)</f>
        <v>#N/A</v>
      </c>
      <c r="BA343" s="239" t="e">
        <f>VLOOKUP($AT343,'#Input Lists#'!$L$3:$S$833,7,FALSE)</f>
        <v>#N/A</v>
      </c>
      <c r="BB343" s="239" t="e">
        <f>VLOOKUP($AT343,'#Input Lists#'!$L$3:$S$833,8,FALSE)</f>
        <v>#N/A</v>
      </c>
      <c r="BC343" s="91" t="str">
        <f t="shared" si="38"/>
        <v/>
      </c>
      <c r="BD343" s="91" t="str">
        <f t="shared" si="39"/>
        <v/>
      </c>
      <c r="BE343" s="15" t="str">
        <f t="shared" si="40"/>
        <v/>
      </c>
      <c r="BF343" s="92" t="str">
        <f t="shared" si="41"/>
        <v>No Sighting Date</v>
      </c>
    </row>
    <row r="344" spans="1:58" x14ac:dyDescent="0.25">
      <c r="A344" s="118">
        <v>339</v>
      </c>
      <c r="B344" s="119"/>
      <c r="C344" s="120"/>
      <c r="D344" s="121"/>
      <c r="E344" s="121"/>
      <c r="F344" s="236"/>
      <c r="G344" s="122" t="str">
        <f>IFERROR(VLOOKUP(F344,'#Location List#'!$U$3:$V$1154,2,FALSE),"")</f>
        <v/>
      </c>
      <c r="H344" s="120"/>
      <c r="I344" s="120"/>
      <c r="J344" s="120"/>
      <c r="K344" s="120"/>
      <c r="L344" s="120"/>
      <c r="M344" s="120"/>
      <c r="N344" s="120"/>
      <c r="O344" s="120"/>
      <c r="P344" s="120"/>
      <c r="Q344" s="120"/>
      <c r="R344" s="120"/>
      <c r="S344" s="120"/>
      <c r="T344" s="205">
        <f t="shared" si="36"/>
        <v>0</v>
      </c>
      <c r="U344" s="205">
        <f t="shared" si="37"/>
        <v>0</v>
      </c>
      <c r="V344" s="210"/>
      <c r="W344" s="210"/>
      <c r="X344" s="23" t="str">
        <f>IFERROR(VLOOKUP(AT344,'#Input Lists#'!$L$3:$AH$833,3,FALSE)," ")</f>
        <v xml:space="preserve"> </v>
      </c>
      <c r="Y344" s="23" t="str">
        <f>IFERROR(VLOOKUP(AT344,'#Input Lists#'!$L$3:$AH$833,5,FALSE)," ")</f>
        <v xml:space="preserve"> </v>
      </c>
      <c r="Z344" s="206" t="str">
        <f>IFERROR(VLOOKUP(AT344,'#Input Lists#'!$L$3:$AH$833,9,FALSE)," ")</f>
        <v xml:space="preserve"> </v>
      </c>
      <c r="AA344" s="119" t="s">
        <v>1527</v>
      </c>
      <c r="AB344" s="120"/>
      <c r="AC344" s="123"/>
      <c r="AD344" s="123"/>
      <c r="AE344" s="123"/>
      <c r="AF344" s="123"/>
      <c r="AG344" s="123"/>
      <c r="AH344" s="123"/>
      <c r="AI344" s="123"/>
      <c r="AJ344" s="123"/>
      <c r="AK344" s="123"/>
      <c r="AL344" s="123"/>
      <c r="AM344" s="123"/>
      <c r="AN344" s="123"/>
      <c r="AO344" s="123"/>
      <c r="AP344" s="120"/>
      <c r="AQ344" s="125" t="str">
        <f>IFERROR(VLOOKUP(G344,'#Location List#'!$C$3:$D$150,2,FALSE),"")</f>
        <v/>
      </c>
      <c r="AR344" s="125" t="str">
        <f>IFERROR(VLOOKUP(F344,'#Location List#'!$Q$3:$R$1154,2,FALSE),"")</f>
        <v/>
      </c>
      <c r="AS344" s="125" t="str">
        <f>IFERROR(VLOOKUP(V344,'#Input Lists#'!$B$3:$D$46,3,FALSE),"")</f>
        <v/>
      </c>
      <c r="AT344" s="125" t="str">
        <f>IFERROR(VLOOKUP(CONCATENATE(V344," ",W344),'#Input Lists#'!$K$3:$L$827,2,FALSE),"")</f>
        <v/>
      </c>
      <c r="AU344" s="125">
        <f>IFERROR(VLOOKUP(AA344,'#Input Lists#'!$BU$3:$BV$8,2,FALSE),"")</f>
        <v>1</v>
      </c>
      <c r="AV344" s="118" t="str">
        <f>IFERROR(VLOOKUP(AB344,'#Input Lists#'!$BO$3:$BP$9,2,FALSE),"")</f>
        <v/>
      </c>
      <c r="AW344" s="118">
        <f>IFERROR(VLOOKUP(AC344,'#Input Lists#'!$BL$3:$BM$7,2,FALSE),"")</f>
        <v>1</v>
      </c>
      <c r="AX344" s="52" t="e">
        <f>VLOOKUP(AQ344,'#Location List#'!$D$3:$K$150,4,FALSE)</f>
        <v>#N/A</v>
      </c>
      <c r="AY344" s="273" t="e">
        <f>VLOOKUP(AX344,'#Location List#'!$Z$3:$AA$13,2,FALSE)</f>
        <v>#N/A</v>
      </c>
      <c r="AZ344" s="126" t="e">
        <f>VLOOKUP($AT344,'#Input Lists#'!$L$3:$S$1033,6,FALSE)</f>
        <v>#N/A</v>
      </c>
      <c r="BA344" s="239" t="e">
        <f>VLOOKUP($AT344,'#Input Lists#'!$L$3:$S$833,7,FALSE)</f>
        <v>#N/A</v>
      </c>
      <c r="BB344" s="239" t="e">
        <f>VLOOKUP($AT344,'#Input Lists#'!$L$3:$S$833,8,FALSE)</f>
        <v>#N/A</v>
      </c>
      <c r="BC344" s="91" t="str">
        <f t="shared" si="38"/>
        <v/>
      </c>
      <c r="BD344" s="91" t="str">
        <f t="shared" si="39"/>
        <v/>
      </c>
      <c r="BE344" s="15" t="str">
        <f t="shared" si="40"/>
        <v/>
      </c>
      <c r="BF344" s="92" t="str">
        <f t="shared" si="41"/>
        <v>No Sighting Date</v>
      </c>
    </row>
    <row r="345" spans="1:58" x14ac:dyDescent="0.25">
      <c r="A345" s="118">
        <v>340</v>
      </c>
      <c r="B345" s="119"/>
      <c r="C345" s="120"/>
      <c r="D345" s="121"/>
      <c r="E345" s="121"/>
      <c r="F345" s="236"/>
      <c r="G345" s="122" t="str">
        <f>IFERROR(VLOOKUP(F345,'#Location List#'!$U$3:$V$1154,2,FALSE),"")</f>
        <v/>
      </c>
      <c r="H345" s="120"/>
      <c r="I345" s="120"/>
      <c r="J345" s="120"/>
      <c r="K345" s="120"/>
      <c r="L345" s="120"/>
      <c r="M345" s="120"/>
      <c r="N345" s="120"/>
      <c r="O345" s="120"/>
      <c r="P345" s="120"/>
      <c r="Q345" s="120"/>
      <c r="R345" s="120"/>
      <c r="S345" s="120"/>
      <c r="T345" s="205">
        <f t="shared" si="36"/>
        <v>0</v>
      </c>
      <c r="U345" s="205">
        <f t="shared" si="37"/>
        <v>0</v>
      </c>
      <c r="V345" s="210"/>
      <c r="W345" s="210"/>
      <c r="X345" s="23" t="str">
        <f>IFERROR(VLOOKUP(AT345,'#Input Lists#'!$L$3:$AH$833,3,FALSE)," ")</f>
        <v xml:space="preserve"> </v>
      </c>
      <c r="Y345" s="23" t="str">
        <f>IFERROR(VLOOKUP(AT345,'#Input Lists#'!$L$3:$AH$833,5,FALSE)," ")</f>
        <v xml:space="preserve"> </v>
      </c>
      <c r="Z345" s="206" t="str">
        <f>IFERROR(VLOOKUP(AT345,'#Input Lists#'!$L$3:$AH$833,9,FALSE)," ")</f>
        <v xml:space="preserve"> </v>
      </c>
      <c r="AA345" s="119" t="s">
        <v>1527</v>
      </c>
      <c r="AB345" s="120"/>
      <c r="AC345" s="123"/>
      <c r="AD345" s="123"/>
      <c r="AE345" s="123"/>
      <c r="AF345" s="123"/>
      <c r="AG345" s="123"/>
      <c r="AH345" s="123"/>
      <c r="AI345" s="123"/>
      <c r="AJ345" s="123"/>
      <c r="AK345" s="123"/>
      <c r="AL345" s="123"/>
      <c r="AM345" s="123"/>
      <c r="AN345" s="123"/>
      <c r="AO345" s="123"/>
      <c r="AP345" s="120"/>
      <c r="AQ345" s="125" t="str">
        <f>IFERROR(VLOOKUP(G345,'#Location List#'!$C$3:$D$150,2,FALSE),"")</f>
        <v/>
      </c>
      <c r="AR345" s="125" t="str">
        <f>IFERROR(VLOOKUP(F345,'#Location List#'!$Q$3:$R$1154,2,FALSE),"")</f>
        <v/>
      </c>
      <c r="AS345" s="125" t="str">
        <f>IFERROR(VLOOKUP(V345,'#Input Lists#'!$B$3:$D$46,3,FALSE),"")</f>
        <v/>
      </c>
      <c r="AT345" s="125" t="str">
        <f>IFERROR(VLOOKUP(CONCATENATE(V345," ",W345),'#Input Lists#'!$K$3:$L$827,2,FALSE),"")</f>
        <v/>
      </c>
      <c r="AU345" s="125">
        <f>IFERROR(VLOOKUP(AA345,'#Input Lists#'!$BU$3:$BV$8,2,FALSE),"")</f>
        <v>1</v>
      </c>
      <c r="AV345" s="118" t="str">
        <f>IFERROR(VLOOKUP(AB345,'#Input Lists#'!$BO$3:$BP$9,2,FALSE),"")</f>
        <v/>
      </c>
      <c r="AW345" s="118">
        <f>IFERROR(VLOOKUP(AC345,'#Input Lists#'!$BL$3:$BM$7,2,FALSE),"")</f>
        <v>1</v>
      </c>
      <c r="AX345" s="52" t="e">
        <f>VLOOKUP(AQ345,'#Location List#'!$D$3:$K$150,4,FALSE)</f>
        <v>#N/A</v>
      </c>
      <c r="AY345" s="273" t="e">
        <f>VLOOKUP(AX345,'#Location List#'!$Z$3:$AA$13,2,FALSE)</f>
        <v>#N/A</v>
      </c>
      <c r="AZ345" s="126" t="e">
        <f>VLOOKUP($AT345,'#Input Lists#'!$L$3:$S$1033,6,FALSE)</f>
        <v>#N/A</v>
      </c>
      <c r="BA345" s="239" t="e">
        <f>VLOOKUP($AT345,'#Input Lists#'!$L$3:$S$833,7,FALSE)</f>
        <v>#N/A</v>
      </c>
      <c r="BB345" s="239" t="e">
        <f>VLOOKUP($AT345,'#Input Lists#'!$L$3:$S$833,8,FALSE)</f>
        <v>#N/A</v>
      </c>
      <c r="BC345" s="91" t="str">
        <f t="shared" si="38"/>
        <v/>
      </c>
      <c r="BD345" s="91" t="str">
        <f t="shared" si="39"/>
        <v/>
      </c>
      <c r="BE345" s="15" t="str">
        <f t="shared" si="40"/>
        <v/>
      </c>
      <c r="BF345" s="92" t="str">
        <f t="shared" si="41"/>
        <v>No Sighting Date</v>
      </c>
    </row>
    <row r="346" spans="1:58" x14ac:dyDescent="0.25">
      <c r="A346" s="118">
        <v>341</v>
      </c>
      <c r="B346" s="119"/>
      <c r="C346" s="120"/>
      <c r="D346" s="121"/>
      <c r="E346" s="121"/>
      <c r="F346" s="236"/>
      <c r="G346" s="122" t="str">
        <f>IFERROR(VLOOKUP(F346,'#Location List#'!$U$3:$V$1154,2,FALSE),"")</f>
        <v/>
      </c>
      <c r="H346" s="120"/>
      <c r="I346" s="120"/>
      <c r="J346" s="120"/>
      <c r="K346" s="120"/>
      <c r="L346" s="120"/>
      <c r="M346" s="120"/>
      <c r="N346" s="120"/>
      <c r="O346" s="120"/>
      <c r="P346" s="120"/>
      <c r="Q346" s="120"/>
      <c r="R346" s="120"/>
      <c r="S346" s="120"/>
      <c r="T346" s="205">
        <f t="shared" si="36"/>
        <v>0</v>
      </c>
      <c r="U346" s="205">
        <f t="shared" si="37"/>
        <v>0</v>
      </c>
      <c r="V346" s="210"/>
      <c r="W346" s="210"/>
      <c r="X346" s="23" t="str">
        <f>IFERROR(VLOOKUP(AT346,'#Input Lists#'!$L$3:$AH$833,3,FALSE)," ")</f>
        <v xml:space="preserve"> </v>
      </c>
      <c r="Y346" s="23" t="str">
        <f>IFERROR(VLOOKUP(AT346,'#Input Lists#'!$L$3:$AH$833,5,FALSE)," ")</f>
        <v xml:space="preserve"> </v>
      </c>
      <c r="Z346" s="206" t="str">
        <f>IFERROR(VLOOKUP(AT346,'#Input Lists#'!$L$3:$AH$833,9,FALSE)," ")</f>
        <v xml:space="preserve"> </v>
      </c>
      <c r="AA346" s="119" t="s">
        <v>1527</v>
      </c>
      <c r="AB346" s="120"/>
      <c r="AC346" s="123"/>
      <c r="AD346" s="123"/>
      <c r="AE346" s="123"/>
      <c r="AF346" s="123"/>
      <c r="AG346" s="123"/>
      <c r="AH346" s="123"/>
      <c r="AI346" s="123"/>
      <c r="AJ346" s="123"/>
      <c r="AK346" s="123"/>
      <c r="AL346" s="123"/>
      <c r="AM346" s="123"/>
      <c r="AN346" s="123"/>
      <c r="AO346" s="123"/>
      <c r="AP346" s="120"/>
      <c r="AQ346" s="125" t="str">
        <f>IFERROR(VLOOKUP(G346,'#Location List#'!$C$3:$D$150,2,FALSE),"")</f>
        <v/>
      </c>
      <c r="AR346" s="125" t="str">
        <f>IFERROR(VLOOKUP(F346,'#Location List#'!$Q$3:$R$1154,2,FALSE),"")</f>
        <v/>
      </c>
      <c r="AS346" s="125" t="str">
        <f>IFERROR(VLOOKUP(V346,'#Input Lists#'!$B$3:$D$46,3,FALSE),"")</f>
        <v/>
      </c>
      <c r="AT346" s="125" t="str">
        <f>IFERROR(VLOOKUP(CONCATENATE(V346," ",W346),'#Input Lists#'!$K$3:$L$827,2,FALSE),"")</f>
        <v/>
      </c>
      <c r="AU346" s="125">
        <f>IFERROR(VLOOKUP(AA346,'#Input Lists#'!$BU$3:$BV$8,2,FALSE),"")</f>
        <v>1</v>
      </c>
      <c r="AV346" s="118" t="str">
        <f>IFERROR(VLOOKUP(AB346,'#Input Lists#'!$BO$3:$BP$9,2,FALSE),"")</f>
        <v/>
      </c>
      <c r="AW346" s="118">
        <f>IFERROR(VLOOKUP(AC346,'#Input Lists#'!$BL$3:$BM$7,2,FALSE),"")</f>
        <v>1</v>
      </c>
      <c r="AX346" s="52" t="e">
        <f>VLOOKUP(AQ346,'#Location List#'!$D$3:$K$150,4,FALSE)</f>
        <v>#N/A</v>
      </c>
      <c r="AY346" s="273" t="e">
        <f>VLOOKUP(AX346,'#Location List#'!$Z$3:$AA$13,2,FALSE)</f>
        <v>#N/A</v>
      </c>
      <c r="AZ346" s="126" t="e">
        <f>VLOOKUP($AT346,'#Input Lists#'!$L$3:$S$1033,6,FALSE)</f>
        <v>#N/A</v>
      </c>
      <c r="BA346" s="239" t="e">
        <f>VLOOKUP($AT346,'#Input Lists#'!$L$3:$S$833,7,FALSE)</f>
        <v>#N/A</v>
      </c>
      <c r="BB346" s="239" t="e">
        <f>VLOOKUP($AT346,'#Input Lists#'!$L$3:$S$833,8,FALSE)</f>
        <v>#N/A</v>
      </c>
      <c r="BC346" s="91" t="str">
        <f t="shared" si="38"/>
        <v/>
      </c>
      <c r="BD346" s="91" t="str">
        <f t="shared" si="39"/>
        <v/>
      </c>
      <c r="BE346" s="15" t="str">
        <f t="shared" si="40"/>
        <v/>
      </c>
      <c r="BF346" s="92" t="str">
        <f t="shared" si="41"/>
        <v>No Sighting Date</v>
      </c>
    </row>
    <row r="347" spans="1:58" x14ac:dyDescent="0.25">
      <c r="A347" s="118">
        <v>342</v>
      </c>
      <c r="B347" s="119"/>
      <c r="C347" s="120"/>
      <c r="D347" s="121"/>
      <c r="E347" s="121"/>
      <c r="F347" s="236"/>
      <c r="G347" s="122" t="str">
        <f>IFERROR(VLOOKUP(F347,'#Location List#'!$U$3:$V$1154,2,FALSE),"")</f>
        <v/>
      </c>
      <c r="H347" s="120"/>
      <c r="I347" s="120"/>
      <c r="J347" s="120"/>
      <c r="K347" s="120"/>
      <c r="L347" s="120"/>
      <c r="M347" s="120"/>
      <c r="N347" s="120"/>
      <c r="O347" s="120"/>
      <c r="P347" s="120"/>
      <c r="Q347" s="120"/>
      <c r="R347" s="120"/>
      <c r="S347" s="120"/>
      <c r="T347" s="205">
        <f t="shared" si="36"/>
        <v>0</v>
      </c>
      <c r="U347" s="205">
        <f t="shared" si="37"/>
        <v>0</v>
      </c>
      <c r="V347" s="210"/>
      <c r="W347" s="210"/>
      <c r="X347" s="23" t="str">
        <f>IFERROR(VLOOKUP(AT347,'#Input Lists#'!$L$3:$AH$833,3,FALSE)," ")</f>
        <v xml:space="preserve"> </v>
      </c>
      <c r="Y347" s="23" t="str">
        <f>IFERROR(VLOOKUP(AT347,'#Input Lists#'!$L$3:$AH$833,5,FALSE)," ")</f>
        <v xml:space="preserve"> </v>
      </c>
      <c r="Z347" s="206" t="str">
        <f>IFERROR(VLOOKUP(AT347,'#Input Lists#'!$L$3:$AH$833,9,FALSE)," ")</f>
        <v xml:space="preserve"> </v>
      </c>
      <c r="AA347" s="119" t="s">
        <v>1527</v>
      </c>
      <c r="AB347" s="120"/>
      <c r="AC347" s="123"/>
      <c r="AD347" s="123"/>
      <c r="AE347" s="123"/>
      <c r="AF347" s="123"/>
      <c r="AG347" s="123"/>
      <c r="AH347" s="123"/>
      <c r="AI347" s="123"/>
      <c r="AJ347" s="123"/>
      <c r="AK347" s="123"/>
      <c r="AL347" s="123"/>
      <c r="AM347" s="123"/>
      <c r="AN347" s="123"/>
      <c r="AO347" s="123"/>
      <c r="AP347" s="120"/>
      <c r="AQ347" s="125" t="str">
        <f>IFERROR(VLOOKUP(G347,'#Location List#'!$C$3:$D$150,2,FALSE),"")</f>
        <v/>
      </c>
      <c r="AR347" s="125" t="str">
        <f>IFERROR(VLOOKUP(F347,'#Location List#'!$Q$3:$R$1154,2,FALSE),"")</f>
        <v/>
      </c>
      <c r="AS347" s="125" t="str">
        <f>IFERROR(VLOOKUP(V347,'#Input Lists#'!$B$3:$D$46,3,FALSE),"")</f>
        <v/>
      </c>
      <c r="AT347" s="125" t="str">
        <f>IFERROR(VLOOKUP(CONCATENATE(V347," ",W347),'#Input Lists#'!$K$3:$L$827,2,FALSE),"")</f>
        <v/>
      </c>
      <c r="AU347" s="125">
        <f>IFERROR(VLOOKUP(AA347,'#Input Lists#'!$BU$3:$BV$8,2,FALSE),"")</f>
        <v>1</v>
      </c>
      <c r="AV347" s="118" t="str">
        <f>IFERROR(VLOOKUP(AB347,'#Input Lists#'!$BO$3:$BP$9,2,FALSE),"")</f>
        <v/>
      </c>
      <c r="AW347" s="118">
        <f>IFERROR(VLOOKUP(AC347,'#Input Lists#'!$BL$3:$BM$7,2,FALSE),"")</f>
        <v>1</v>
      </c>
      <c r="AX347" s="52" t="e">
        <f>VLOOKUP(AQ347,'#Location List#'!$D$3:$K$150,4,FALSE)</f>
        <v>#N/A</v>
      </c>
      <c r="AY347" s="273" t="e">
        <f>VLOOKUP(AX347,'#Location List#'!$Z$3:$AA$13,2,FALSE)</f>
        <v>#N/A</v>
      </c>
      <c r="AZ347" s="126" t="e">
        <f>VLOOKUP($AT347,'#Input Lists#'!$L$3:$S$1033,6,FALSE)</f>
        <v>#N/A</v>
      </c>
      <c r="BA347" s="239" t="e">
        <f>VLOOKUP($AT347,'#Input Lists#'!$L$3:$S$833,7,FALSE)</f>
        <v>#N/A</v>
      </c>
      <c r="BB347" s="239" t="e">
        <f>VLOOKUP($AT347,'#Input Lists#'!$L$3:$S$833,8,FALSE)</f>
        <v>#N/A</v>
      </c>
      <c r="BC347" s="91" t="str">
        <f t="shared" si="38"/>
        <v/>
      </c>
      <c r="BD347" s="91" t="str">
        <f t="shared" si="39"/>
        <v/>
      </c>
      <c r="BE347" s="15" t="str">
        <f t="shared" si="40"/>
        <v/>
      </c>
      <c r="BF347" s="92" t="str">
        <f t="shared" si="41"/>
        <v>No Sighting Date</v>
      </c>
    </row>
    <row r="348" spans="1:58" x14ac:dyDescent="0.25">
      <c r="A348" s="118">
        <v>343</v>
      </c>
      <c r="B348" s="119"/>
      <c r="C348" s="120"/>
      <c r="D348" s="121"/>
      <c r="E348" s="121"/>
      <c r="F348" s="236"/>
      <c r="G348" s="122" t="str">
        <f>IFERROR(VLOOKUP(F348,'#Location List#'!$U$3:$V$1154,2,FALSE),"")</f>
        <v/>
      </c>
      <c r="H348" s="120"/>
      <c r="I348" s="120"/>
      <c r="J348" s="120"/>
      <c r="K348" s="120"/>
      <c r="L348" s="120"/>
      <c r="M348" s="120"/>
      <c r="N348" s="120"/>
      <c r="O348" s="120"/>
      <c r="P348" s="120"/>
      <c r="Q348" s="120"/>
      <c r="R348" s="120"/>
      <c r="S348" s="120"/>
      <c r="T348" s="205">
        <f t="shared" si="36"/>
        <v>0</v>
      </c>
      <c r="U348" s="205">
        <f t="shared" si="37"/>
        <v>0</v>
      </c>
      <c r="V348" s="210"/>
      <c r="W348" s="210"/>
      <c r="X348" s="23" t="str">
        <f>IFERROR(VLOOKUP(AT348,'#Input Lists#'!$L$3:$AH$833,3,FALSE)," ")</f>
        <v xml:space="preserve"> </v>
      </c>
      <c r="Y348" s="23" t="str">
        <f>IFERROR(VLOOKUP(AT348,'#Input Lists#'!$L$3:$AH$833,5,FALSE)," ")</f>
        <v xml:space="preserve"> </v>
      </c>
      <c r="Z348" s="206" t="str">
        <f>IFERROR(VLOOKUP(AT348,'#Input Lists#'!$L$3:$AH$833,9,FALSE)," ")</f>
        <v xml:space="preserve"> </v>
      </c>
      <c r="AA348" s="119" t="s">
        <v>1527</v>
      </c>
      <c r="AB348" s="120"/>
      <c r="AC348" s="123"/>
      <c r="AD348" s="123"/>
      <c r="AE348" s="123"/>
      <c r="AF348" s="123"/>
      <c r="AG348" s="123"/>
      <c r="AH348" s="123"/>
      <c r="AI348" s="123"/>
      <c r="AJ348" s="123"/>
      <c r="AK348" s="123"/>
      <c r="AL348" s="123"/>
      <c r="AM348" s="123"/>
      <c r="AN348" s="123"/>
      <c r="AO348" s="123"/>
      <c r="AP348" s="120"/>
      <c r="AQ348" s="125" t="str">
        <f>IFERROR(VLOOKUP(G348,'#Location List#'!$C$3:$D$150,2,FALSE),"")</f>
        <v/>
      </c>
      <c r="AR348" s="125" t="str">
        <f>IFERROR(VLOOKUP(F348,'#Location List#'!$Q$3:$R$1154,2,FALSE),"")</f>
        <v/>
      </c>
      <c r="AS348" s="125" t="str">
        <f>IFERROR(VLOOKUP(V348,'#Input Lists#'!$B$3:$D$46,3,FALSE),"")</f>
        <v/>
      </c>
      <c r="AT348" s="125" t="str">
        <f>IFERROR(VLOOKUP(CONCATENATE(V348," ",W348),'#Input Lists#'!$K$3:$L$827,2,FALSE),"")</f>
        <v/>
      </c>
      <c r="AU348" s="125">
        <f>IFERROR(VLOOKUP(AA348,'#Input Lists#'!$BU$3:$BV$8,2,FALSE),"")</f>
        <v>1</v>
      </c>
      <c r="AV348" s="118" t="str">
        <f>IFERROR(VLOOKUP(AB348,'#Input Lists#'!$BO$3:$BP$9,2,FALSE),"")</f>
        <v/>
      </c>
      <c r="AW348" s="118">
        <f>IFERROR(VLOOKUP(AC348,'#Input Lists#'!$BL$3:$BM$7,2,FALSE),"")</f>
        <v>1</v>
      </c>
      <c r="AX348" s="52" t="e">
        <f>VLOOKUP(AQ348,'#Location List#'!$D$3:$K$150,4,FALSE)</f>
        <v>#N/A</v>
      </c>
      <c r="AY348" s="273" t="e">
        <f>VLOOKUP(AX348,'#Location List#'!$Z$3:$AA$13,2,FALSE)</f>
        <v>#N/A</v>
      </c>
      <c r="AZ348" s="126" t="e">
        <f>VLOOKUP($AT348,'#Input Lists#'!$L$3:$S$1033,6,FALSE)</f>
        <v>#N/A</v>
      </c>
      <c r="BA348" s="239" t="e">
        <f>VLOOKUP($AT348,'#Input Lists#'!$L$3:$S$833,7,FALSE)</f>
        <v>#N/A</v>
      </c>
      <c r="BB348" s="239" t="e">
        <f>VLOOKUP($AT348,'#Input Lists#'!$L$3:$S$833,8,FALSE)</f>
        <v>#N/A</v>
      </c>
      <c r="BC348" s="91" t="str">
        <f t="shared" si="38"/>
        <v/>
      </c>
      <c r="BD348" s="91" t="str">
        <f t="shared" si="39"/>
        <v/>
      </c>
      <c r="BE348" s="15" t="str">
        <f t="shared" si="40"/>
        <v/>
      </c>
      <c r="BF348" s="92" t="str">
        <f t="shared" si="41"/>
        <v>No Sighting Date</v>
      </c>
    </row>
    <row r="349" spans="1:58" x14ac:dyDescent="0.25">
      <c r="A349" s="118">
        <v>344</v>
      </c>
      <c r="B349" s="119"/>
      <c r="C349" s="120"/>
      <c r="D349" s="121"/>
      <c r="E349" s="121"/>
      <c r="F349" s="236"/>
      <c r="G349" s="122" t="str">
        <f>IFERROR(VLOOKUP(F349,'#Location List#'!$U$3:$V$1154,2,FALSE),"")</f>
        <v/>
      </c>
      <c r="H349" s="120"/>
      <c r="I349" s="120"/>
      <c r="J349" s="120"/>
      <c r="K349" s="120"/>
      <c r="L349" s="120"/>
      <c r="M349" s="120"/>
      <c r="N349" s="120"/>
      <c r="O349" s="120"/>
      <c r="P349" s="120"/>
      <c r="Q349" s="120"/>
      <c r="R349" s="120"/>
      <c r="S349" s="120"/>
      <c r="T349" s="205">
        <f t="shared" si="36"/>
        <v>0</v>
      </c>
      <c r="U349" s="205">
        <f t="shared" si="37"/>
        <v>0</v>
      </c>
      <c r="V349" s="210"/>
      <c r="W349" s="210"/>
      <c r="X349" s="23" t="str">
        <f>IFERROR(VLOOKUP(AT349,'#Input Lists#'!$L$3:$AH$833,3,FALSE)," ")</f>
        <v xml:space="preserve"> </v>
      </c>
      <c r="Y349" s="23" t="str">
        <f>IFERROR(VLOOKUP(AT349,'#Input Lists#'!$L$3:$AH$833,5,FALSE)," ")</f>
        <v xml:space="preserve"> </v>
      </c>
      <c r="Z349" s="206" t="str">
        <f>IFERROR(VLOOKUP(AT349,'#Input Lists#'!$L$3:$AH$833,9,FALSE)," ")</f>
        <v xml:space="preserve"> </v>
      </c>
      <c r="AA349" s="119" t="s">
        <v>1527</v>
      </c>
      <c r="AB349" s="120"/>
      <c r="AC349" s="123"/>
      <c r="AD349" s="123"/>
      <c r="AE349" s="123"/>
      <c r="AF349" s="123"/>
      <c r="AG349" s="123"/>
      <c r="AH349" s="123"/>
      <c r="AI349" s="123"/>
      <c r="AJ349" s="123"/>
      <c r="AK349" s="123"/>
      <c r="AL349" s="123"/>
      <c r="AM349" s="123"/>
      <c r="AN349" s="123"/>
      <c r="AO349" s="123"/>
      <c r="AP349" s="120"/>
      <c r="AQ349" s="125" t="str">
        <f>IFERROR(VLOOKUP(G349,'#Location List#'!$C$3:$D$150,2,FALSE),"")</f>
        <v/>
      </c>
      <c r="AR349" s="125" t="str">
        <f>IFERROR(VLOOKUP(F349,'#Location List#'!$Q$3:$R$1154,2,FALSE),"")</f>
        <v/>
      </c>
      <c r="AS349" s="125" t="str">
        <f>IFERROR(VLOOKUP(V349,'#Input Lists#'!$B$3:$D$46,3,FALSE),"")</f>
        <v/>
      </c>
      <c r="AT349" s="125" t="str">
        <f>IFERROR(VLOOKUP(CONCATENATE(V349," ",W349),'#Input Lists#'!$K$3:$L$827,2,FALSE),"")</f>
        <v/>
      </c>
      <c r="AU349" s="125">
        <f>IFERROR(VLOOKUP(AA349,'#Input Lists#'!$BU$3:$BV$8,2,FALSE),"")</f>
        <v>1</v>
      </c>
      <c r="AV349" s="118" t="str">
        <f>IFERROR(VLOOKUP(AB349,'#Input Lists#'!$BO$3:$BP$9,2,FALSE),"")</f>
        <v/>
      </c>
      <c r="AW349" s="118">
        <f>IFERROR(VLOOKUP(AC349,'#Input Lists#'!$BL$3:$BM$7,2,FALSE),"")</f>
        <v>1</v>
      </c>
      <c r="AX349" s="52" t="e">
        <f>VLOOKUP(AQ349,'#Location List#'!$D$3:$K$150,4,FALSE)</f>
        <v>#N/A</v>
      </c>
      <c r="AY349" s="273" t="e">
        <f>VLOOKUP(AX349,'#Location List#'!$Z$3:$AA$13,2,FALSE)</f>
        <v>#N/A</v>
      </c>
      <c r="AZ349" s="126" t="e">
        <f>VLOOKUP($AT349,'#Input Lists#'!$L$3:$S$1033,6,FALSE)</f>
        <v>#N/A</v>
      </c>
      <c r="BA349" s="239" t="e">
        <f>VLOOKUP($AT349,'#Input Lists#'!$L$3:$S$833,7,FALSE)</f>
        <v>#N/A</v>
      </c>
      <c r="BB349" s="239" t="e">
        <f>VLOOKUP($AT349,'#Input Lists#'!$L$3:$S$833,8,FALSE)</f>
        <v>#N/A</v>
      </c>
      <c r="BC349" s="91" t="str">
        <f t="shared" si="38"/>
        <v/>
      </c>
      <c r="BD349" s="91" t="str">
        <f t="shared" si="39"/>
        <v/>
      </c>
      <c r="BE349" s="15" t="str">
        <f t="shared" si="40"/>
        <v/>
      </c>
      <c r="BF349" s="92" t="str">
        <f t="shared" si="41"/>
        <v>No Sighting Date</v>
      </c>
    </row>
    <row r="350" spans="1:58" x14ac:dyDescent="0.25">
      <c r="A350" s="118">
        <v>345</v>
      </c>
      <c r="B350" s="119"/>
      <c r="C350" s="120"/>
      <c r="D350" s="121"/>
      <c r="E350" s="121"/>
      <c r="F350" s="236"/>
      <c r="G350" s="122" t="str">
        <f>IFERROR(VLOOKUP(F350,'#Location List#'!$U$3:$V$1154,2,FALSE),"")</f>
        <v/>
      </c>
      <c r="H350" s="120"/>
      <c r="I350" s="120"/>
      <c r="J350" s="120"/>
      <c r="K350" s="120"/>
      <c r="L350" s="120"/>
      <c r="M350" s="120"/>
      <c r="N350" s="120"/>
      <c r="O350" s="120"/>
      <c r="P350" s="120"/>
      <c r="Q350" s="120"/>
      <c r="R350" s="120"/>
      <c r="S350" s="120"/>
      <c r="T350" s="205">
        <f t="shared" si="36"/>
        <v>0</v>
      </c>
      <c r="U350" s="205">
        <f t="shared" si="37"/>
        <v>0</v>
      </c>
      <c r="V350" s="210"/>
      <c r="W350" s="210"/>
      <c r="X350" s="23" t="str">
        <f>IFERROR(VLOOKUP(AT350,'#Input Lists#'!$L$3:$AH$833,3,FALSE)," ")</f>
        <v xml:space="preserve"> </v>
      </c>
      <c r="Y350" s="23" t="str">
        <f>IFERROR(VLOOKUP(AT350,'#Input Lists#'!$L$3:$AH$833,5,FALSE)," ")</f>
        <v xml:space="preserve"> </v>
      </c>
      <c r="Z350" s="206" t="str">
        <f>IFERROR(VLOOKUP(AT350,'#Input Lists#'!$L$3:$AH$833,9,FALSE)," ")</f>
        <v xml:space="preserve"> </v>
      </c>
      <c r="AA350" s="119" t="s">
        <v>1527</v>
      </c>
      <c r="AB350" s="120"/>
      <c r="AC350" s="123"/>
      <c r="AD350" s="123"/>
      <c r="AE350" s="123"/>
      <c r="AF350" s="123"/>
      <c r="AG350" s="123"/>
      <c r="AH350" s="123"/>
      <c r="AI350" s="123"/>
      <c r="AJ350" s="123"/>
      <c r="AK350" s="123"/>
      <c r="AL350" s="123"/>
      <c r="AM350" s="123"/>
      <c r="AN350" s="123"/>
      <c r="AO350" s="123"/>
      <c r="AP350" s="120"/>
      <c r="AQ350" s="125" t="str">
        <f>IFERROR(VLOOKUP(G350,'#Location List#'!$C$3:$D$150,2,FALSE),"")</f>
        <v/>
      </c>
      <c r="AR350" s="125" t="str">
        <f>IFERROR(VLOOKUP(F350,'#Location List#'!$Q$3:$R$1154,2,FALSE),"")</f>
        <v/>
      </c>
      <c r="AS350" s="125" t="str">
        <f>IFERROR(VLOOKUP(V350,'#Input Lists#'!$B$3:$D$46,3,FALSE),"")</f>
        <v/>
      </c>
      <c r="AT350" s="125" t="str">
        <f>IFERROR(VLOOKUP(CONCATENATE(V350," ",W350),'#Input Lists#'!$K$3:$L$827,2,FALSE),"")</f>
        <v/>
      </c>
      <c r="AU350" s="125">
        <f>IFERROR(VLOOKUP(AA350,'#Input Lists#'!$BU$3:$BV$8,2,FALSE),"")</f>
        <v>1</v>
      </c>
      <c r="AV350" s="118" t="str">
        <f>IFERROR(VLOOKUP(AB350,'#Input Lists#'!$BO$3:$BP$9,2,FALSE),"")</f>
        <v/>
      </c>
      <c r="AW350" s="118">
        <f>IFERROR(VLOOKUP(AC350,'#Input Lists#'!$BL$3:$BM$7,2,FALSE),"")</f>
        <v>1</v>
      </c>
      <c r="AX350" s="52" t="e">
        <f>VLOOKUP(AQ350,'#Location List#'!$D$3:$K$150,4,FALSE)</f>
        <v>#N/A</v>
      </c>
      <c r="AY350" s="273" t="e">
        <f>VLOOKUP(AX350,'#Location List#'!$Z$3:$AA$13,2,FALSE)</f>
        <v>#N/A</v>
      </c>
      <c r="AZ350" s="126" t="e">
        <f>VLOOKUP($AT350,'#Input Lists#'!$L$3:$S$1033,6,FALSE)</f>
        <v>#N/A</v>
      </c>
      <c r="BA350" s="239" t="e">
        <f>VLOOKUP($AT350,'#Input Lists#'!$L$3:$S$833,7,FALSE)</f>
        <v>#N/A</v>
      </c>
      <c r="BB350" s="239" t="e">
        <f>VLOOKUP($AT350,'#Input Lists#'!$L$3:$S$833,8,FALSE)</f>
        <v>#N/A</v>
      </c>
      <c r="BC350" s="91" t="str">
        <f t="shared" si="38"/>
        <v/>
      </c>
      <c r="BD350" s="91" t="str">
        <f t="shared" si="39"/>
        <v/>
      </c>
      <c r="BE350" s="15" t="str">
        <f t="shared" si="40"/>
        <v/>
      </c>
      <c r="BF350" s="92" t="str">
        <f t="shared" si="41"/>
        <v>No Sighting Date</v>
      </c>
    </row>
    <row r="351" spans="1:58" x14ac:dyDescent="0.25">
      <c r="A351" s="118">
        <v>346</v>
      </c>
      <c r="B351" s="119"/>
      <c r="C351" s="120"/>
      <c r="D351" s="121"/>
      <c r="E351" s="121"/>
      <c r="F351" s="236"/>
      <c r="G351" s="122" t="str">
        <f>IFERROR(VLOOKUP(F351,'#Location List#'!$U$3:$V$1154,2,FALSE),"")</f>
        <v/>
      </c>
      <c r="H351" s="120"/>
      <c r="I351" s="120"/>
      <c r="J351" s="120"/>
      <c r="K351" s="120"/>
      <c r="L351" s="120"/>
      <c r="M351" s="120"/>
      <c r="N351" s="120"/>
      <c r="O351" s="120"/>
      <c r="P351" s="120"/>
      <c r="Q351" s="120"/>
      <c r="R351" s="120"/>
      <c r="S351" s="120"/>
      <c r="T351" s="205">
        <f t="shared" si="36"/>
        <v>0</v>
      </c>
      <c r="U351" s="205">
        <f t="shared" si="37"/>
        <v>0</v>
      </c>
      <c r="V351" s="210"/>
      <c r="W351" s="210"/>
      <c r="X351" s="23" t="str">
        <f>IFERROR(VLOOKUP(AT351,'#Input Lists#'!$L$3:$AH$833,3,FALSE)," ")</f>
        <v xml:space="preserve"> </v>
      </c>
      <c r="Y351" s="23" t="str">
        <f>IFERROR(VLOOKUP(AT351,'#Input Lists#'!$L$3:$AH$833,5,FALSE)," ")</f>
        <v xml:space="preserve"> </v>
      </c>
      <c r="Z351" s="206" t="str">
        <f>IFERROR(VLOOKUP(AT351,'#Input Lists#'!$L$3:$AH$833,9,FALSE)," ")</f>
        <v xml:space="preserve"> </v>
      </c>
      <c r="AA351" s="119" t="s">
        <v>1527</v>
      </c>
      <c r="AB351" s="120"/>
      <c r="AC351" s="123"/>
      <c r="AD351" s="123"/>
      <c r="AE351" s="123"/>
      <c r="AF351" s="123"/>
      <c r="AG351" s="123"/>
      <c r="AH351" s="123"/>
      <c r="AI351" s="123"/>
      <c r="AJ351" s="123"/>
      <c r="AK351" s="123"/>
      <c r="AL351" s="123"/>
      <c r="AM351" s="123"/>
      <c r="AN351" s="123"/>
      <c r="AO351" s="123"/>
      <c r="AP351" s="120"/>
      <c r="AQ351" s="125" t="str">
        <f>IFERROR(VLOOKUP(G351,'#Location List#'!$C$3:$D$150,2,FALSE),"")</f>
        <v/>
      </c>
      <c r="AR351" s="125" t="str">
        <f>IFERROR(VLOOKUP(F351,'#Location List#'!$Q$3:$R$1154,2,FALSE),"")</f>
        <v/>
      </c>
      <c r="AS351" s="125" t="str">
        <f>IFERROR(VLOOKUP(V351,'#Input Lists#'!$B$3:$D$46,3,FALSE),"")</f>
        <v/>
      </c>
      <c r="AT351" s="125" t="str">
        <f>IFERROR(VLOOKUP(CONCATENATE(V351," ",W351),'#Input Lists#'!$K$3:$L$827,2,FALSE),"")</f>
        <v/>
      </c>
      <c r="AU351" s="125">
        <f>IFERROR(VLOOKUP(AA351,'#Input Lists#'!$BU$3:$BV$8,2,FALSE),"")</f>
        <v>1</v>
      </c>
      <c r="AV351" s="118" t="str">
        <f>IFERROR(VLOOKUP(AB351,'#Input Lists#'!$BO$3:$BP$9,2,FALSE),"")</f>
        <v/>
      </c>
      <c r="AW351" s="118">
        <f>IFERROR(VLOOKUP(AC351,'#Input Lists#'!$BL$3:$BM$7,2,FALSE),"")</f>
        <v>1</v>
      </c>
      <c r="AX351" s="52" t="e">
        <f>VLOOKUP(AQ351,'#Location List#'!$D$3:$K$150,4,FALSE)</f>
        <v>#N/A</v>
      </c>
      <c r="AY351" s="273" t="e">
        <f>VLOOKUP(AX351,'#Location List#'!$Z$3:$AA$13,2,FALSE)</f>
        <v>#N/A</v>
      </c>
      <c r="AZ351" s="126" t="e">
        <f>VLOOKUP($AT351,'#Input Lists#'!$L$3:$S$1033,6,FALSE)</f>
        <v>#N/A</v>
      </c>
      <c r="BA351" s="239" t="e">
        <f>VLOOKUP($AT351,'#Input Lists#'!$L$3:$S$833,7,FALSE)</f>
        <v>#N/A</v>
      </c>
      <c r="BB351" s="239" t="e">
        <f>VLOOKUP($AT351,'#Input Lists#'!$L$3:$S$833,8,FALSE)</f>
        <v>#N/A</v>
      </c>
      <c r="BC351" s="91" t="str">
        <f t="shared" si="38"/>
        <v/>
      </c>
      <c r="BD351" s="91" t="str">
        <f t="shared" si="39"/>
        <v/>
      </c>
      <c r="BE351" s="15" t="str">
        <f t="shared" si="40"/>
        <v/>
      </c>
      <c r="BF351" s="92" t="str">
        <f t="shared" si="41"/>
        <v>No Sighting Date</v>
      </c>
    </row>
    <row r="352" spans="1:58" x14ac:dyDescent="0.25">
      <c r="A352" s="118">
        <v>347</v>
      </c>
      <c r="B352" s="119"/>
      <c r="C352" s="120"/>
      <c r="D352" s="121"/>
      <c r="E352" s="121"/>
      <c r="F352" s="236"/>
      <c r="G352" s="122" t="str">
        <f>IFERROR(VLOOKUP(F352,'#Location List#'!$U$3:$V$1154,2,FALSE),"")</f>
        <v/>
      </c>
      <c r="H352" s="120"/>
      <c r="I352" s="120"/>
      <c r="J352" s="120"/>
      <c r="K352" s="120"/>
      <c r="L352" s="120"/>
      <c r="M352" s="120"/>
      <c r="N352" s="120"/>
      <c r="O352" s="120"/>
      <c r="P352" s="120"/>
      <c r="Q352" s="120"/>
      <c r="R352" s="120"/>
      <c r="S352" s="120"/>
      <c r="T352" s="205">
        <f t="shared" si="36"/>
        <v>0</v>
      </c>
      <c r="U352" s="205">
        <f t="shared" si="37"/>
        <v>0</v>
      </c>
      <c r="V352" s="210"/>
      <c r="W352" s="210"/>
      <c r="X352" s="23" t="str">
        <f>IFERROR(VLOOKUP(AT352,'#Input Lists#'!$L$3:$AH$833,3,FALSE)," ")</f>
        <v xml:space="preserve"> </v>
      </c>
      <c r="Y352" s="23" t="str">
        <f>IFERROR(VLOOKUP(AT352,'#Input Lists#'!$L$3:$AH$833,5,FALSE)," ")</f>
        <v xml:space="preserve"> </v>
      </c>
      <c r="Z352" s="206" t="str">
        <f>IFERROR(VLOOKUP(AT352,'#Input Lists#'!$L$3:$AH$833,9,FALSE)," ")</f>
        <v xml:space="preserve"> </v>
      </c>
      <c r="AA352" s="119" t="s">
        <v>1527</v>
      </c>
      <c r="AB352" s="120"/>
      <c r="AC352" s="123"/>
      <c r="AD352" s="123"/>
      <c r="AE352" s="123"/>
      <c r="AF352" s="123"/>
      <c r="AG352" s="123"/>
      <c r="AH352" s="123"/>
      <c r="AI352" s="123"/>
      <c r="AJ352" s="123"/>
      <c r="AK352" s="123"/>
      <c r="AL352" s="123"/>
      <c r="AM352" s="123"/>
      <c r="AN352" s="123"/>
      <c r="AO352" s="123"/>
      <c r="AP352" s="120"/>
      <c r="AQ352" s="125" t="str">
        <f>IFERROR(VLOOKUP(G352,'#Location List#'!$C$3:$D$150,2,FALSE),"")</f>
        <v/>
      </c>
      <c r="AR352" s="125" t="str">
        <f>IFERROR(VLOOKUP(F352,'#Location List#'!$Q$3:$R$1154,2,FALSE),"")</f>
        <v/>
      </c>
      <c r="AS352" s="125" t="str">
        <f>IFERROR(VLOOKUP(V352,'#Input Lists#'!$B$3:$D$46,3,FALSE),"")</f>
        <v/>
      </c>
      <c r="AT352" s="125" t="str">
        <f>IFERROR(VLOOKUP(CONCATENATE(V352," ",W352),'#Input Lists#'!$K$3:$L$827,2,FALSE),"")</f>
        <v/>
      </c>
      <c r="AU352" s="125">
        <f>IFERROR(VLOOKUP(AA352,'#Input Lists#'!$BU$3:$BV$8,2,FALSE),"")</f>
        <v>1</v>
      </c>
      <c r="AV352" s="118" t="str">
        <f>IFERROR(VLOOKUP(AB352,'#Input Lists#'!$BO$3:$BP$9,2,FALSE),"")</f>
        <v/>
      </c>
      <c r="AW352" s="118">
        <f>IFERROR(VLOOKUP(AC352,'#Input Lists#'!$BL$3:$BM$7,2,FALSE),"")</f>
        <v>1</v>
      </c>
      <c r="AX352" s="52" t="e">
        <f>VLOOKUP(AQ352,'#Location List#'!$D$3:$K$150,4,FALSE)</f>
        <v>#N/A</v>
      </c>
      <c r="AY352" s="273" t="e">
        <f>VLOOKUP(AX352,'#Location List#'!$Z$3:$AA$13,2,FALSE)</f>
        <v>#N/A</v>
      </c>
      <c r="AZ352" s="126" t="e">
        <f>VLOOKUP($AT352,'#Input Lists#'!$L$3:$S$1033,6,FALSE)</f>
        <v>#N/A</v>
      </c>
      <c r="BA352" s="239" t="e">
        <f>VLOOKUP($AT352,'#Input Lists#'!$L$3:$S$833,7,FALSE)</f>
        <v>#N/A</v>
      </c>
      <c r="BB352" s="239" t="e">
        <f>VLOOKUP($AT352,'#Input Lists#'!$L$3:$S$833,8,FALSE)</f>
        <v>#N/A</v>
      </c>
      <c r="BC352" s="91" t="str">
        <f t="shared" si="38"/>
        <v/>
      </c>
      <c r="BD352" s="91" t="str">
        <f t="shared" si="39"/>
        <v/>
      </c>
      <c r="BE352" s="15" t="str">
        <f t="shared" si="40"/>
        <v/>
      </c>
      <c r="BF352" s="92" t="str">
        <f t="shared" si="41"/>
        <v>No Sighting Date</v>
      </c>
    </row>
    <row r="353" spans="1:58" x14ac:dyDescent="0.25">
      <c r="A353" s="118">
        <v>348</v>
      </c>
      <c r="B353" s="119"/>
      <c r="C353" s="120"/>
      <c r="D353" s="121"/>
      <c r="E353" s="121"/>
      <c r="F353" s="236"/>
      <c r="G353" s="122" t="str">
        <f>IFERROR(VLOOKUP(F353,'#Location List#'!$U$3:$V$1154,2,FALSE),"")</f>
        <v/>
      </c>
      <c r="H353" s="120"/>
      <c r="I353" s="120"/>
      <c r="J353" s="120"/>
      <c r="K353" s="120"/>
      <c r="L353" s="120"/>
      <c r="M353" s="120"/>
      <c r="N353" s="120"/>
      <c r="O353" s="120"/>
      <c r="P353" s="120"/>
      <c r="Q353" s="120"/>
      <c r="R353" s="120"/>
      <c r="S353" s="120"/>
      <c r="T353" s="205">
        <f t="shared" si="36"/>
        <v>0</v>
      </c>
      <c r="U353" s="205">
        <f t="shared" si="37"/>
        <v>0</v>
      </c>
      <c r="V353" s="210"/>
      <c r="W353" s="210"/>
      <c r="X353" s="23" t="str">
        <f>IFERROR(VLOOKUP(AT353,'#Input Lists#'!$L$3:$AH$833,3,FALSE)," ")</f>
        <v xml:space="preserve"> </v>
      </c>
      <c r="Y353" s="23" t="str">
        <f>IFERROR(VLOOKUP(AT353,'#Input Lists#'!$L$3:$AH$833,5,FALSE)," ")</f>
        <v xml:space="preserve"> </v>
      </c>
      <c r="Z353" s="206" t="str">
        <f>IFERROR(VLOOKUP(AT353,'#Input Lists#'!$L$3:$AH$833,9,FALSE)," ")</f>
        <v xml:space="preserve"> </v>
      </c>
      <c r="AA353" s="119" t="s">
        <v>1527</v>
      </c>
      <c r="AB353" s="120"/>
      <c r="AC353" s="123"/>
      <c r="AD353" s="123"/>
      <c r="AE353" s="123"/>
      <c r="AF353" s="123"/>
      <c r="AG353" s="123"/>
      <c r="AH353" s="123"/>
      <c r="AI353" s="123"/>
      <c r="AJ353" s="123"/>
      <c r="AK353" s="123"/>
      <c r="AL353" s="123"/>
      <c r="AM353" s="123"/>
      <c r="AN353" s="123"/>
      <c r="AO353" s="123"/>
      <c r="AP353" s="120"/>
      <c r="AQ353" s="125" t="str">
        <f>IFERROR(VLOOKUP(G353,'#Location List#'!$C$3:$D$150,2,FALSE),"")</f>
        <v/>
      </c>
      <c r="AR353" s="125" t="str">
        <f>IFERROR(VLOOKUP(F353,'#Location List#'!$Q$3:$R$1154,2,FALSE),"")</f>
        <v/>
      </c>
      <c r="AS353" s="125" t="str">
        <f>IFERROR(VLOOKUP(V353,'#Input Lists#'!$B$3:$D$46,3,FALSE),"")</f>
        <v/>
      </c>
      <c r="AT353" s="125" t="str">
        <f>IFERROR(VLOOKUP(CONCATENATE(V353," ",W353),'#Input Lists#'!$K$3:$L$827,2,FALSE),"")</f>
        <v/>
      </c>
      <c r="AU353" s="125">
        <f>IFERROR(VLOOKUP(AA353,'#Input Lists#'!$BU$3:$BV$8,2,FALSE),"")</f>
        <v>1</v>
      </c>
      <c r="AV353" s="118" t="str">
        <f>IFERROR(VLOOKUP(AB353,'#Input Lists#'!$BO$3:$BP$9,2,FALSE),"")</f>
        <v/>
      </c>
      <c r="AW353" s="118">
        <f>IFERROR(VLOOKUP(AC353,'#Input Lists#'!$BL$3:$BM$7,2,FALSE),"")</f>
        <v>1</v>
      </c>
      <c r="AX353" s="52" t="e">
        <f>VLOOKUP(AQ353,'#Location List#'!$D$3:$K$150,4,FALSE)</f>
        <v>#N/A</v>
      </c>
      <c r="AY353" s="273" t="e">
        <f>VLOOKUP(AX353,'#Location List#'!$Z$3:$AA$13,2,FALSE)</f>
        <v>#N/A</v>
      </c>
      <c r="AZ353" s="126" t="e">
        <f>VLOOKUP($AT353,'#Input Lists#'!$L$3:$S$1033,6,FALSE)</f>
        <v>#N/A</v>
      </c>
      <c r="BA353" s="239" t="e">
        <f>VLOOKUP($AT353,'#Input Lists#'!$L$3:$S$833,7,FALSE)</f>
        <v>#N/A</v>
      </c>
      <c r="BB353" s="239" t="e">
        <f>VLOOKUP($AT353,'#Input Lists#'!$L$3:$S$833,8,FALSE)</f>
        <v>#N/A</v>
      </c>
      <c r="BC353" s="91" t="str">
        <f t="shared" si="38"/>
        <v/>
      </c>
      <c r="BD353" s="91" t="str">
        <f t="shared" si="39"/>
        <v/>
      </c>
      <c r="BE353" s="15" t="str">
        <f t="shared" si="40"/>
        <v/>
      </c>
      <c r="BF353" s="92" t="str">
        <f t="shared" si="41"/>
        <v>No Sighting Date</v>
      </c>
    </row>
    <row r="354" spans="1:58" x14ac:dyDescent="0.25">
      <c r="A354" s="118">
        <v>349</v>
      </c>
      <c r="B354" s="119"/>
      <c r="C354" s="120"/>
      <c r="D354" s="121"/>
      <c r="E354" s="121"/>
      <c r="F354" s="236"/>
      <c r="G354" s="122" t="str">
        <f>IFERROR(VLOOKUP(F354,'#Location List#'!$U$3:$V$1154,2,FALSE),"")</f>
        <v/>
      </c>
      <c r="H354" s="120"/>
      <c r="I354" s="120"/>
      <c r="J354" s="120"/>
      <c r="K354" s="120"/>
      <c r="L354" s="120"/>
      <c r="M354" s="120"/>
      <c r="N354" s="120"/>
      <c r="O354" s="120"/>
      <c r="P354" s="120"/>
      <c r="Q354" s="120"/>
      <c r="R354" s="120"/>
      <c r="S354" s="120"/>
      <c r="T354" s="205">
        <f t="shared" si="36"/>
        <v>0</v>
      </c>
      <c r="U354" s="205">
        <f t="shared" si="37"/>
        <v>0</v>
      </c>
      <c r="V354" s="210"/>
      <c r="W354" s="210"/>
      <c r="X354" s="23" t="str">
        <f>IFERROR(VLOOKUP(AT354,'#Input Lists#'!$L$3:$AH$833,3,FALSE)," ")</f>
        <v xml:space="preserve"> </v>
      </c>
      <c r="Y354" s="23" t="str">
        <f>IFERROR(VLOOKUP(AT354,'#Input Lists#'!$L$3:$AH$833,5,FALSE)," ")</f>
        <v xml:space="preserve"> </v>
      </c>
      <c r="Z354" s="206" t="str">
        <f>IFERROR(VLOOKUP(AT354,'#Input Lists#'!$L$3:$AH$833,9,FALSE)," ")</f>
        <v xml:space="preserve"> </v>
      </c>
      <c r="AA354" s="119" t="s">
        <v>1527</v>
      </c>
      <c r="AB354" s="120"/>
      <c r="AC354" s="123"/>
      <c r="AD354" s="123"/>
      <c r="AE354" s="123"/>
      <c r="AF354" s="123"/>
      <c r="AG354" s="123"/>
      <c r="AH354" s="123"/>
      <c r="AI354" s="123"/>
      <c r="AJ354" s="123"/>
      <c r="AK354" s="123"/>
      <c r="AL354" s="123"/>
      <c r="AM354" s="123"/>
      <c r="AN354" s="123"/>
      <c r="AO354" s="123"/>
      <c r="AP354" s="120"/>
      <c r="AQ354" s="125" t="str">
        <f>IFERROR(VLOOKUP(G354,'#Location List#'!$C$3:$D$150,2,FALSE),"")</f>
        <v/>
      </c>
      <c r="AR354" s="125" t="str">
        <f>IFERROR(VLOOKUP(F354,'#Location List#'!$Q$3:$R$1154,2,FALSE),"")</f>
        <v/>
      </c>
      <c r="AS354" s="125" t="str">
        <f>IFERROR(VLOOKUP(V354,'#Input Lists#'!$B$3:$D$46,3,FALSE),"")</f>
        <v/>
      </c>
      <c r="AT354" s="125" t="str">
        <f>IFERROR(VLOOKUP(CONCATENATE(V354," ",W354),'#Input Lists#'!$K$3:$L$827,2,FALSE),"")</f>
        <v/>
      </c>
      <c r="AU354" s="125">
        <f>IFERROR(VLOOKUP(AA354,'#Input Lists#'!$BU$3:$BV$8,2,FALSE),"")</f>
        <v>1</v>
      </c>
      <c r="AV354" s="118" t="str">
        <f>IFERROR(VLOOKUP(AB354,'#Input Lists#'!$BO$3:$BP$9,2,FALSE),"")</f>
        <v/>
      </c>
      <c r="AW354" s="118">
        <f>IFERROR(VLOOKUP(AC354,'#Input Lists#'!$BL$3:$BM$7,2,FALSE),"")</f>
        <v>1</v>
      </c>
      <c r="AX354" s="52" t="e">
        <f>VLOOKUP(AQ354,'#Location List#'!$D$3:$K$150,4,FALSE)</f>
        <v>#N/A</v>
      </c>
      <c r="AY354" s="273" t="e">
        <f>VLOOKUP(AX354,'#Location List#'!$Z$3:$AA$13,2,FALSE)</f>
        <v>#N/A</v>
      </c>
      <c r="AZ354" s="126" t="e">
        <f>VLOOKUP($AT354,'#Input Lists#'!$L$3:$S$1033,6,FALSE)</f>
        <v>#N/A</v>
      </c>
      <c r="BA354" s="239" t="e">
        <f>VLOOKUP($AT354,'#Input Lists#'!$L$3:$S$833,7,FALSE)</f>
        <v>#N/A</v>
      </c>
      <c r="BB354" s="239" t="e">
        <f>VLOOKUP($AT354,'#Input Lists#'!$L$3:$S$833,8,FALSE)</f>
        <v>#N/A</v>
      </c>
      <c r="BC354" s="91" t="str">
        <f t="shared" si="38"/>
        <v/>
      </c>
      <c r="BD354" s="91" t="str">
        <f t="shared" si="39"/>
        <v/>
      </c>
      <c r="BE354" s="15" t="str">
        <f t="shared" si="40"/>
        <v/>
      </c>
      <c r="BF354" s="92" t="str">
        <f t="shared" si="41"/>
        <v>No Sighting Date</v>
      </c>
    </row>
    <row r="355" spans="1:58" x14ac:dyDescent="0.25">
      <c r="A355" s="118">
        <v>350</v>
      </c>
      <c r="B355" s="119"/>
      <c r="C355" s="120"/>
      <c r="D355" s="121"/>
      <c r="E355" s="121"/>
      <c r="F355" s="236"/>
      <c r="G355" s="122" t="str">
        <f>IFERROR(VLOOKUP(F355,'#Location List#'!$U$3:$V$1154,2,FALSE),"")</f>
        <v/>
      </c>
      <c r="H355" s="120"/>
      <c r="I355" s="120"/>
      <c r="J355" s="120"/>
      <c r="K355" s="120"/>
      <c r="L355" s="120"/>
      <c r="M355" s="120"/>
      <c r="N355" s="120"/>
      <c r="O355" s="120"/>
      <c r="P355" s="120"/>
      <c r="Q355" s="120"/>
      <c r="R355" s="120"/>
      <c r="S355" s="120"/>
      <c r="T355" s="205">
        <f t="shared" si="36"/>
        <v>0</v>
      </c>
      <c r="U355" s="205">
        <f t="shared" si="37"/>
        <v>0</v>
      </c>
      <c r="V355" s="210"/>
      <c r="W355" s="210"/>
      <c r="X355" s="23" t="str">
        <f>IFERROR(VLOOKUP(AT355,'#Input Lists#'!$L$3:$AH$833,3,FALSE)," ")</f>
        <v xml:space="preserve"> </v>
      </c>
      <c r="Y355" s="23" t="str">
        <f>IFERROR(VLOOKUP(AT355,'#Input Lists#'!$L$3:$AH$833,5,FALSE)," ")</f>
        <v xml:space="preserve"> </v>
      </c>
      <c r="Z355" s="206" t="str">
        <f>IFERROR(VLOOKUP(AT355,'#Input Lists#'!$L$3:$AH$833,9,FALSE)," ")</f>
        <v xml:space="preserve"> </v>
      </c>
      <c r="AA355" s="119" t="s">
        <v>1527</v>
      </c>
      <c r="AB355" s="120"/>
      <c r="AC355" s="123"/>
      <c r="AD355" s="123"/>
      <c r="AE355" s="123"/>
      <c r="AF355" s="123"/>
      <c r="AG355" s="123"/>
      <c r="AH355" s="123"/>
      <c r="AI355" s="123"/>
      <c r="AJ355" s="123"/>
      <c r="AK355" s="123"/>
      <c r="AL355" s="123"/>
      <c r="AM355" s="123"/>
      <c r="AN355" s="123"/>
      <c r="AO355" s="123"/>
      <c r="AP355" s="120"/>
      <c r="AQ355" s="125" t="str">
        <f>IFERROR(VLOOKUP(G355,'#Location List#'!$C$3:$D$150,2,FALSE),"")</f>
        <v/>
      </c>
      <c r="AR355" s="125" t="str">
        <f>IFERROR(VLOOKUP(F355,'#Location List#'!$Q$3:$R$1154,2,FALSE),"")</f>
        <v/>
      </c>
      <c r="AS355" s="125" t="str">
        <f>IFERROR(VLOOKUP(V355,'#Input Lists#'!$B$3:$D$46,3,FALSE),"")</f>
        <v/>
      </c>
      <c r="AT355" s="125" t="str">
        <f>IFERROR(VLOOKUP(CONCATENATE(V355," ",W355),'#Input Lists#'!$K$3:$L$827,2,FALSE),"")</f>
        <v/>
      </c>
      <c r="AU355" s="125">
        <f>IFERROR(VLOOKUP(AA355,'#Input Lists#'!$BU$3:$BV$8,2,FALSE),"")</f>
        <v>1</v>
      </c>
      <c r="AV355" s="118" t="str">
        <f>IFERROR(VLOOKUP(AB355,'#Input Lists#'!$BO$3:$BP$9,2,FALSE),"")</f>
        <v/>
      </c>
      <c r="AW355" s="118">
        <f>IFERROR(VLOOKUP(AC355,'#Input Lists#'!$BL$3:$BM$7,2,FALSE),"")</f>
        <v>1</v>
      </c>
      <c r="AX355" s="52" t="e">
        <f>VLOOKUP(AQ355,'#Location List#'!$D$3:$K$150,4,FALSE)</f>
        <v>#N/A</v>
      </c>
      <c r="AY355" s="273" t="e">
        <f>VLOOKUP(AX355,'#Location List#'!$Z$3:$AA$13,2,FALSE)</f>
        <v>#N/A</v>
      </c>
      <c r="AZ355" s="126" t="e">
        <f>VLOOKUP($AT355,'#Input Lists#'!$L$3:$S$1033,6,FALSE)</f>
        <v>#N/A</v>
      </c>
      <c r="BA355" s="239" t="e">
        <f>VLOOKUP($AT355,'#Input Lists#'!$L$3:$S$833,7,FALSE)</f>
        <v>#N/A</v>
      </c>
      <c r="BB355" s="239" t="e">
        <f>VLOOKUP($AT355,'#Input Lists#'!$L$3:$S$833,8,FALSE)</f>
        <v>#N/A</v>
      </c>
      <c r="BC355" s="91" t="str">
        <f t="shared" si="38"/>
        <v/>
      </c>
      <c r="BD355" s="91" t="str">
        <f t="shared" si="39"/>
        <v/>
      </c>
      <c r="BE355" s="15" t="str">
        <f t="shared" si="40"/>
        <v/>
      </c>
      <c r="BF355" s="92" t="str">
        <f t="shared" si="41"/>
        <v>No Sighting Date</v>
      </c>
    </row>
    <row r="356" spans="1:58" x14ac:dyDescent="0.25">
      <c r="A356" s="118">
        <v>351</v>
      </c>
      <c r="B356" s="119"/>
      <c r="C356" s="120"/>
      <c r="D356" s="121"/>
      <c r="E356" s="121"/>
      <c r="F356" s="236"/>
      <c r="G356" s="122" t="str">
        <f>IFERROR(VLOOKUP(F356,'#Location List#'!$U$3:$V$1154,2,FALSE),"")</f>
        <v/>
      </c>
      <c r="H356" s="120"/>
      <c r="I356" s="120"/>
      <c r="J356" s="120"/>
      <c r="K356" s="120"/>
      <c r="L356" s="120"/>
      <c r="M356" s="120"/>
      <c r="N356" s="120"/>
      <c r="O356" s="120"/>
      <c r="P356" s="120"/>
      <c r="Q356" s="120"/>
      <c r="R356" s="120"/>
      <c r="S356" s="120"/>
      <c r="T356" s="205">
        <f t="shared" si="36"/>
        <v>0</v>
      </c>
      <c r="U356" s="205">
        <f t="shared" si="37"/>
        <v>0</v>
      </c>
      <c r="V356" s="210"/>
      <c r="W356" s="210"/>
      <c r="X356" s="23" t="str">
        <f>IFERROR(VLOOKUP(AT356,'#Input Lists#'!$L$3:$AH$833,3,FALSE)," ")</f>
        <v xml:space="preserve"> </v>
      </c>
      <c r="Y356" s="23" t="str">
        <f>IFERROR(VLOOKUP(AT356,'#Input Lists#'!$L$3:$AH$833,5,FALSE)," ")</f>
        <v xml:space="preserve"> </v>
      </c>
      <c r="Z356" s="206" t="str">
        <f>IFERROR(VLOOKUP(AT356,'#Input Lists#'!$L$3:$AH$833,9,FALSE)," ")</f>
        <v xml:space="preserve"> </v>
      </c>
      <c r="AA356" s="119" t="s">
        <v>1527</v>
      </c>
      <c r="AB356" s="120"/>
      <c r="AC356" s="123"/>
      <c r="AD356" s="123"/>
      <c r="AE356" s="123"/>
      <c r="AF356" s="123"/>
      <c r="AG356" s="123"/>
      <c r="AH356" s="123"/>
      <c r="AI356" s="123"/>
      <c r="AJ356" s="123"/>
      <c r="AK356" s="123"/>
      <c r="AL356" s="123"/>
      <c r="AM356" s="123"/>
      <c r="AN356" s="123"/>
      <c r="AO356" s="123"/>
      <c r="AP356" s="120"/>
      <c r="AQ356" s="125" t="str">
        <f>IFERROR(VLOOKUP(G356,'#Location List#'!$C$3:$D$150,2,FALSE),"")</f>
        <v/>
      </c>
      <c r="AR356" s="125" t="str">
        <f>IFERROR(VLOOKUP(F356,'#Location List#'!$Q$3:$R$1154,2,FALSE),"")</f>
        <v/>
      </c>
      <c r="AS356" s="125" t="str">
        <f>IFERROR(VLOOKUP(V356,'#Input Lists#'!$B$3:$D$46,3,FALSE),"")</f>
        <v/>
      </c>
      <c r="AT356" s="125" t="str">
        <f>IFERROR(VLOOKUP(CONCATENATE(V356," ",W356),'#Input Lists#'!$K$3:$L$827,2,FALSE),"")</f>
        <v/>
      </c>
      <c r="AU356" s="125">
        <f>IFERROR(VLOOKUP(AA356,'#Input Lists#'!$BU$3:$BV$8,2,FALSE),"")</f>
        <v>1</v>
      </c>
      <c r="AV356" s="118" t="str">
        <f>IFERROR(VLOOKUP(AB356,'#Input Lists#'!$BO$3:$BP$9,2,FALSE),"")</f>
        <v/>
      </c>
      <c r="AW356" s="118">
        <f>IFERROR(VLOOKUP(AC356,'#Input Lists#'!$BL$3:$BM$7,2,FALSE),"")</f>
        <v>1</v>
      </c>
      <c r="AX356" s="52" t="e">
        <f>VLOOKUP(AQ356,'#Location List#'!$D$3:$K$150,4,FALSE)</f>
        <v>#N/A</v>
      </c>
      <c r="AY356" s="273" t="e">
        <f>VLOOKUP(AX356,'#Location List#'!$Z$3:$AA$13,2,FALSE)</f>
        <v>#N/A</v>
      </c>
      <c r="AZ356" s="126" t="e">
        <f>VLOOKUP($AT356,'#Input Lists#'!$L$3:$S$1033,6,FALSE)</f>
        <v>#N/A</v>
      </c>
      <c r="BA356" s="239" t="e">
        <f>VLOOKUP($AT356,'#Input Lists#'!$L$3:$S$833,7,FALSE)</f>
        <v>#N/A</v>
      </c>
      <c r="BB356" s="239" t="e">
        <f>VLOOKUP($AT356,'#Input Lists#'!$L$3:$S$833,8,FALSE)</f>
        <v>#N/A</v>
      </c>
      <c r="BC356" s="91" t="str">
        <f t="shared" si="38"/>
        <v/>
      </c>
      <c r="BD356" s="91" t="str">
        <f t="shared" si="39"/>
        <v/>
      </c>
      <c r="BE356" s="15" t="str">
        <f t="shared" si="40"/>
        <v/>
      </c>
      <c r="BF356" s="92" t="str">
        <f t="shared" si="41"/>
        <v>No Sighting Date</v>
      </c>
    </row>
    <row r="357" spans="1:58" x14ac:dyDescent="0.25">
      <c r="A357" s="118">
        <v>352</v>
      </c>
      <c r="B357" s="119"/>
      <c r="C357" s="120"/>
      <c r="D357" s="121"/>
      <c r="E357" s="121"/>
      <c r="F357" s="236"/>
      <c r="G357" s="122" t="str">
        <f>IFERROR(VLOOKUP(F357,'#Location List#'!$U$3:$V$1154,2,FALSE),"")</f>
        <v/>
      </c>
      <c r="H357" s="120"/>
      <c r="I357" s="120"/>
      <c r="J357" s="120"/>
      <c r="K357" s="120"/>
      <c r="L357" s="120"/>
      <c r="M357" s="120"/>
      <c r="N357" s="120"/>
      <c r="O357" s="120"/>
      <c r="P357" s="120"/>
      <c r="Q357" s="120"/>
      <c r="R357" s="120"/>
      <c r="S357" s="120"/>
      <c r="T357" s="205">
        <f t="shared" si="36"/>
        <v>0</v>
      </c>
      <c r="U357" s="205">
        <f t="shared" si="37"/>
        <v>0</v>
      </c>
      <c r="V357" s="210"/>
      <c r="W357" s="210"/>
      <c r="X357" s="23" t="str">
        <f>IFERROR(VLOOKUP(AT357,'#Input Lists#'!$L$3:$AH$833,3,FALSE)," ")</f>
        <v xml:space="preserve"> </v>
      </c>
      <c r="Y357" s="23" t="str">
        <f>IFERROR(VLOOKUP(AT357,'#Input Lists#'!$L$3:$AH$833,5,FALSE)," ")</f>
        <v xml:space="preserve"> </v>
      </c>
      <c r="Z357" s="206" t="str">
        <f>IFERROR(VLOOKUP(AT357,'#Input Lists#'!$L$3:$AH$833,9,FALSE)," ")</f>
        <v xml:space="preserve"> </v>
      </c>
      <c r="AA357" s="119" t="s">
        <v>1527</v>
      </c>
      <c r="AB357" s="120"/>
      <c r="AC357" s="123"/>
      <c r="AD357" s="123"/>
      <c r="AE357" s="123"/>
      <c r="AF357" s="123"/>
      <c r="AG357" s="123"/>
      <c r="AH357" s="123"/>
      <c r="AI357" s="123"/>
      <c r="AJ357" s="123"/>
      <c r="AK357" s="123"/>
      <c r="AL357" s="123"/>
      <c r="AM357" s="123"/>
      <c r="AN357" s="123"/>
      <c r="AO357" s="123"/>
      <c r="AP357" s="120"/>
      <c r="AQ357" s="125" t="str">
        <f>IFERROR(VLOOKUP(G357,'#Location List#'!$C$3:$D$150,2,FALSE),"")</f>
        <v/>
      </c>
      <c r="AR357" s="125" t="str">
        <f>IFERROR(VLOOKUP(F357,'#Location List#'!$Q$3:$R$1154,2,FALSE),"")</f>
        <v/>
      </c>
      <c r="AS357" s="125" t="str">
        <f>IFERROR(VLOOKUP(V357,'#Input Lists#'!$B$3:$D$46,3,FALSE),"")</f>
        <v/>
      </c>
      <c r="AT357" s="125" t="str">
        <f>IFERROR(VLOOKUP(CONCATENATE(V357," ",W357),'#Input Lists#'!$K$3:$L$827,2,FALSE),"")</f>
        <v/>
      </c>
      <c r="AU357" s="125">
        <f>IFERROR(VLOOKUP(AA357,'#Input Lists#'!$BU$3:$BV$8,2,FALSE),"")</f>
        <v>1</v>
      </c>
      <c r="AV357" s="118" t="str">
        <f>IFERROR(VLOOKUP(AB357,'#Input Lists#'!$BO$3:$BP$9,2,FALSE),"")</f>
        <v/>
      </c>
      <c r="AW357" s="118">
        <f>IFERROR(VLOOKUP(AC357,'#Input Lists#'!$BL$3:$BM$7,2,FALSE),"")</f>
        <v>1</v>
      </c>
      <c r="AX357" s="52" t="e">
        <f>VLOOKUP(AQ357,'#Location List#'!$D$3:$K$150,4,FALSE)</f>
        <v>#N/A</v>
      </c>
      <c r="AY357" s="273" t="e">
        <f>VLOOKUP(AX357,'#Location List#'!$Z$3:$AA$13,2,FALSE)</f>
        <v>#N/A</v>
      </c>
      <c r="AZ357" s="126" t="e">
        <f>VLOOKUP($AT357,'#Input Lists#'!$L$3:$S$1033,6,FALSE)</f>
        <v>#N/A</v>
      </c>
      <c r="BA357" s="239" t="e">
        <f>VLOOKUP($AT357,'#Input Lists#'!$L$3:$S$833,7,FALSE)</f>
        <v>#N/A</v>
      </c>
      <c r="BB357" s="239" t="e">
        <f>VLOOKUP($AT357,'#Input Lists#'!$L$3:$S$833,8,FALSE)</f>
        <v>#N/A</v>
      </c>
      <c r="BC357" s="91" t="str">
        <f t="shared" si="38"/>
        <v/>
      </c>
      <c r="BD357" s="91" t="str">
        <f t="shared" si="39"/>
        <v/>
      </c>
      <c r="BE357" s="15" t="str">
        <f t="shared" si="40"/>
        <v/>
      </c>
      <c r="BF357" s="92" t="str">
        <f t="shared" si="41"/>
        <v>No Sighting Date</v>
      </c>
    </row>
    <row r="358" spans="1:58" x14ac:dyDescent="0.25">
      <c r="A358" s="118">
        <v>353</v>
      </c>
      <c r="B358" s="119"/>
      <c r="C358" s="120"/>
      <c r="D358" s="121"/>
      <c r="E358" s="121"/>
      <c r="F358" s="236"/>
      <c r="G358" s="122" t="str">
        <f>IFERROR(VLOOKUP(F358,'#Location List#'!$U$3:$V$1154,2,FALSE),"")</f>
        <v/>
      </c>
      <c r="H358" s="120"/>
      <c r="I358" s="120"/>
      <c r="J358" s="120"/>
      <c r="K358" s="120"/>
      <c r="L358" s="120"/>
      <c r="M358" s="120"/>
      <c r="N358" s="120"/>
      <c r="O358" s="120"/>
      <c r="P358" s="120"/>
      <c r="Q358" s="120"/>
      <c r="R358" s="120"/>
      <c r="S358" s="120"/>
      <c r="T358" s="205">
        <f t="shared" si="36"/>
        <v>0</v>
      </c>
      <c r="U358" s="205">
        <f t="shared" si="37"/>
        <v>0</v>
      </c>
      <c r="V358" s="210"/>
      <c r="W358" s="210"/>
      <c r="X358" s="23" t="str">
        <f>IFERROR(VLOOKUP(AT358,'#Input Lists#'!$L$3:$AH$833,3,FALSE)," ")</f>
        <v xml:space="preserve"> </v>
      </c>
      <c r="Y358" s="23" t="str">
        <f>IFERROR(VLOOKUP(AT358,'#Input Lists#'!$L$3:$AH$833,5,FALSE)," ")</f>
        <v xml:space="preserve"> </v>
      </c>
      <c r="Z358" s="206" t="str">
        <f>IFERROR(VLOOKUP(AT358,'#Input Lists#'!$L$3:$AH$833,9,FALSE)," ")</f>
        <v xml:space="preserve"> </v>
      </c>
      <c r="AA358" s="119" t="s">
        <v>1527</v>
      </c>
      <c r="AB358" s="120"/>
      <c r="AC358" s="123"/>
      <c r="AD358" s="123"/>
      <c r="AE358" s="123"/>
      <c r="AF358" s="123"/>
      <c r="AG358" s="123"/>
      <c r="AH358" s="123"/>
      <c r="AI358" s="123"/>
      <c r="AJ358" s="123"/>
      <c r="AK358" s="123"/>
      <c r="AL358" s="123"/>
      <c r="AM358" s="123"/>
      <c r="AN358" s="123"/>
      <c r="AO358" s="123"/>
      <c r="AP358" s="120"/>
      <c r="AQ358" s="125" t="str">
        <f>IFERROR(VLOOKUP(G358,'#Location List#'!$C$3:$D$150,2,FALSE),"")</f>
        <v/>
      </c>
      <c r="AR358" s="125" t="str">
        <f>IFERROR(VLOOKUP(F358,'#Location List#'!$Q$3:$R$1154,2,FALSE),"")</f>
        <v/>
      </c>
      <c r="AS358" s="125" t="str">
        <f>IFERROR(VLOOKUP(V358,'#Input Lists#'!$B$3:$D$46,3,FALSE),"")</f>
        <v/>
      </c>
      <c r="AT358" s="125" t="str">
        <f>IFERROR(VLOOKUP(CONCATENATE(V358," ",W358),'#Input Lists#'!$K$3:$L$827,2,FALSE),"")</f>
        <v/>
      </c>
      <c r="AU358" s="125">
        <f>IFERROR(VLOOKUP(AA358,'#Input Lists#'!$BU$3:$BV$8,2,FALSE),"")</f>
        <v>1</v>
      </c>
      <c r="AV358" s="118" t="str">
        <f>IFERROR(VLOOKUP(AB358,'#Input Lists#'!$BO$3:$BP$9,2,FALSE),"")</f>
        <v/>
      </c>
      <c r="AW358" s="118">
        <f>IFERROR(VLOOKUP(AC358,'#Input Lists#'!$BL$3:$BM$7,2,FALSE),"")</f>
        <v>1</v>
      </c>
      <c r="AX358" s="52" t="e">
        <f>VLOOKUP(AQ358,'#Location List#'!$D$3:$K$150,4,FALSE)</f>
        <v>#N/A</v>
      </c>
      <c r="AY358" s="273" t="e">
        <f>VLOOKUP(AX358,'#Location List#'!$Z$3:$AA$13,2,FALSE)</f>
        <v>#N/A</v>
      </c>
      <c r="AZ358" s="126" t="e">
        <f>VLOOKUP($AT358,'#Input Lists#'!$L$3:$S$1033,6,FALSE)</f>
        <v>#N/A</v>
      </c>
      <c r="BA358" s="239" t="e">
        <f>VLOOKUP($AT358,'#Input Lists#'!$L$3:$S$833,7,FALSE)</f>
        <v>#N/A</v>
      </c>
      <c r="BB358" s="239" t="e">
        <f>VLOOKUP($AT358,'#Input Lists#'!$L$3:$S$833,8,FALSE)</f>
        <v>#N/A</v>
      </c>
      <c r="BC358" s="91" t="str">
        <f t="shared" si="38"/>
        <v/>
      </c>
      <c r="BD358" s="91" t="str">
        <f t="shared" si="39"/>
        <v/>
      </c>
      <c r="BE358" s="15" t="str">
        <f t="shared" si="40"/>
        <v/>
      </c>
      <c r="BF358" s="92" t="str">
        <f t="shared" si="41"/>
        <v>No Sighting Date</v>
      </c>
    </row>
    <row r="359" spans="1:58" x14ac:dyDescent="0.25">
      <c r="A359" s="118">
        <v>354</v>
      </c>
      <c r="B359" s="119"/>
      <c r="C359" s="120"/>
      <c r="D359" s="121"/>
      <c r="E359" s="121"/>
      <c r="F359" s="236"/>
      <c r="G359" s="122" t="str">
        <f>IFERROR(VLOOKUP(F359,'#Location List#'!$U$3:$V$1154,2,FALSE),"")</f>
        <v/>
      </c>
      <c r="H359" s="120"/>
      <c r="I359" s="120"/>
      <c r="J359" s="120"/>
      <c r="K359" s="120"/>
      <c r="L359" s="120"/>
      <c r="M359" s="120"/>
      <c r="N359" s="120"/>
      <c r="O359" s="120"/>
      <c r="P359" s="120"/>
      <c r="Q359" s="120"/>
      <c r="R359" s="120"/>
      <c r="S359" s="120"/>
      <c r="T359" s="205">
        <f t="shared" si="36"/>
        <v>0</v>
      </c>
      <c r="U359" s="205">
        <f t="shared" si="37"/>
        <v>0</v>
      </c>
      <c r="V359" s="210"/>
      <c r="W359" s="210"/>
      <c r="X359" s="23" t="str">
        <f>IFERROR(VLOOKUP(AT359,'#Input Lists#'!$L$3:$AH$833,3,FALSE)," ")</f>
        <v xml:space="preserve"> </v>
      </c>
      <c r="Y359" s="23" t="str">
        <f>IFERROR(VLOOKUP(AT359,'#Input Lists#'!$L$3:$AH$833,5,FALSE)," ")</f>
        <v xml:space="preserve"> </v>
      </c>
      <c r="Z359" s="206" t="str">
        <f>IFERROR(VLOOKUP(AT359,'#Input Lists#'!$L$3:$AH$833,9,FALSE)," ")</f>
        <v xml:space="preserve"> </v>
      </c>
      <c r="AA359" s="119" t="s">
        <v>1527</v>
      </c>
      <c r="AB359" s="120"/>
      <c r="AC359" s="123"/>
      <c r="AD359" s="123"/>
      <c r="AE359" s="123"/>
      <c r="AF359" s="123"/>
      <c r="AG359" s="123"/>
      <c r="AH359" s="123"/>
      <c r="AI359" s="123"/>
      <c r="AJ359" s="123"/>
      <c r="AK359" s="123"/>
      <c r="AL359" s="123"/>
      <c r="AM359" s="123"/>
      <c r="AN359" s="123"/>
      <c r="AO359" s="123"/>
      <c r="AP359" s="120"/>
      <c r="AQ359" s="125" t="str">
        <f>IFERROR(VLOOKUP(G359,'#Location List#'!$C$3:$D$150,2,FALSE),"")</f>
        <v/>
      </c>
      <c r="AR359" s="125" t="str">
        <f>IFERROR(VLOOKUP(F359,'#Location List#'!$Q$3:$R$1154,2,FALSE),"")</f>
        <v/>
      </c>
      <c r="AS359" s="125" t="str">
        <f>IFERROR(VLOOKUP(V359,'#Input Lists#'!$B$3:$D$46,3,FALSE),"")</f>
        <v/>
      </c>
      <c r="AT359" s="125" t="str">
        <f>IFERROR(VLOOKUP(CONCATENATE(V359," ",W359),'#Input Lists#'!$K$3:$L$827,2,FALSE),"")</f>
        <v/>
      </c>
      <c r="AU359" s="125">
        <f>IFERROR(VLOOKUP(AA359,'#Input Lists#'!$BU$3:$BV$8,2,FALSE),"")</f>
        <v>1</v>
      </c>
      <c r="AV359" s="118" t="str">
        <f>IFERROR(VLOOKUP(AB359,'#Input Lists#'!$BO$3:$BP$9,2,FALSE),"")</f>
        <v/>
      </c>
      <c r="AW359" s="118">
        <f>IFERROR(VLOOKUP(AC359,'#Input Lists#'!$BL$3:$BM$7,2,FALSE),"")</f>
        <v>1</v>
      </c>
      <c r="AX359" s="52" t="e">
        <f>VLOOKUP(AQ359,'#Location List#'!$D$3:$K$150,4,FALSE)</f>
        <v>#N/A</v>
      </c>
      <c r="AY359" s="273" t="e">
        <f>VLOOKUP(AX359,'#Location List#'!$Z$3:$AA$13,2,FALSE)</f>
        <v>#N/A</v>
      </c>
      <c r="AZ359" s="126" t="e">
        <f>VLOOKUP($AT359,'#Input Lists#'!$L$3:$S$1033,6,FALSE)</f>
        <v>#N/A</v>
      </c>
      <c r="BA359" s="239" t="e">
        <f>VLOOKUP($AT359,'#Input Lists#'!$L$3:$S$833,7,FALSE)</f>
        <v>#N/A</v>
      </c>
      <c r="BB359" s="239" t="e">
        <f>VLOOKUP($AT359,'#Input Lists#'!$L$3:$S$833,8,FALSE)</f>
        <v>#N/A</v>
      </c>
      <c r="BC359" s="91" t="str">
        <f t="shared" si="38"/>
        <v/>
      </c>
      <c r="BD359" s="91" t="str">
        <f t="shared" si="39"/>
        <v/>
      </c>
      <c r="BE359" s="15" t="str">
        <f t="shared" si="40"/>
        <v/>
      </c>
      <c r="BF359" s="92" t="str">
        <f t="shared" si="41"/>
        <v>No Sighting Date</v>
      </c>
    </row>
    <row r="360" spans="1:58" x14ac:dyDescent="0.25">
      <c r="A360" s="118">
        <v>355</v>
      </c>
      <c r="B360" s="119"/>
      <c r="C360" s="120"/>
      <c r="D360" s="121"/>
      <c r="E360" s="121"/>
      <c r="F360" s="236"/>
      <c r="G360" s="122" t="str">
        <f>IFERROR(VLOOKUP(F360,'#Location List#'!$U$3:$V$1154,2,FALSE),"")</f>
        <v/>
      </c>
      <c r="H360" s="120"/>
      <c r="I360" s="120"/>
      <c r="J360" s="120"/>
      <c r="K360" s="120"/>
      <c r="L360" s="120"/>
      <c r="M360" s="120"/>
      <c r="N360" s="120"/>
      <c r="O360" s="120"/>
      <c r="P360" s="120"/>
      <c r="Q360" s="120"/>
      <c r="R360" s="120"/>
      <c r="S360" s="120"/>
      <c r="T360" s="205">
        <f t="shared" si="36"/>
        <v>0</v>
      </c>
      <c r="U360" s="205">
        <f t="shared" si="37"/>
        <v>0</v>
      </c>
      <c r="V360" s="210"/>
      <c r="W360" s="210"/>
      <c r="X360" s="23" t="str">
        <f>IFERROR(VLOOKUP(AT360,'#Input Lists#'!$L$3:$AH$833,3,FALSE)," ")</f>
        <v xml:space="preserve"> </v>
      </c>
      <c r="Y360" s="23" t="str">
        <f>IFERROR(VLOOKUP(AT360,'#Input Lists#'!$L$3:$AH$833,5,FALSE)," ")</f>
        <v xml:space="preserve"> </v>
      </c>
      <c r="Z360" s="206" t="str">
        <f>IFERROR(VLOOKUP(AT360,'#Input Lists#'!$L$3:$AH$833,9,FALSE)," ")</f>
        <v xml:space="preserve"> </v>
      </c>
      <c r="AA360" s="119" t="s">
        <v>1527</v>
      </c>
      <c r="AB360" s="120"/>
      <c r="AC360" s="123"/>
      <c r="AD360" s="123"/>
      <c r="AE360" s="123"/>
      <c r="AF360" s="123"/>
      <c r="AG360" s="123"/>
      <c r="AH360" s="123"/>
      <c r="AI360" s="123"/>
      <c r="AJ360" s="123"/>
      <c r="AK360" s="123"/>
      <c r="AL360" s="123"/>
      <c r="AM360" s="123"/>
      <c r="AN360" s="123"/>
      <c r="AO360" s="123"/>
      <c r="AP360" s="120"/>
      <c r="AQ360" s="125" t="str">
        <f>IFERROR(VLOOKUP(G360,'#Location List#'!$C$3:$D$150,2,FALSE),"")</f>
        <v/>
      </c>
      <c r="AR360" s="125" t="str">
        <f>IFERROR(VLOOKUP(F360,'#Location List#'!$Q$3:$R$1154,2,FALSE),"")</f>
        <v/>
      </c>
      <c r="AS360" s="125" t="str">
        <f>IFERROR(VLOOKUP(V360,'#Input Lists#'!$B$3:$D$46,3,FALSE),"")</f>
        <v/>
      </c>
      <c r="AT360" s="125" t="str">
        <f>IFERROR(VLOOKUP(CONCATENATE(V360," ",W360),'#Input Lists#'!$K$3:$L$827,2,FALSE),"")</f>
        <v/>
      </c>
      <c r="AU360" s="125">
        <f>IFERROR(VLOOKUP(AA360,'#Input Lists#'!$BU$3:$BV$8,2,FALSE),"")</f>
        <v>1</v>
      </c>
      <c r="AV360" s="118" t="str">
        <f>IFERROR(VLOOKUP(AB360,'#Input Lists#'!$BO$3:$BP$9,2,FALSE),"")</f>
        <v/>
      </c>
      <c r="AW360" s="118">
        <f>IFERROR(VLOOKUP(AC360,'#Input Lists#'!$BL$3:$BM$7,2,FALSE),"")</f>
        <v>1</v>
      </c>
      <c r="AX360" s="52" t="e">
        <f>VLOOKUP(AQ360,'#Location List#'!$D$3:$K$150,4,FALSE)</f>
        <v>#N/A</v>
      </c>
      <c r="AY360" s="273" t="e">
        <f>VLOOKUP(AX360,'#Location List#'!$Z$3:$AA$13,2,FALSE)</f>
        <v>#N/A</v>
      </c>
      <c r="AZ360" s="126" t="e">
        <f>VLOOKUP($AT360,'#Input Lists#'!$L$3:$S$1033,6,FALSE)</f>
        <v>#N/A</v>
      </c>
      <c r="BA360" s="239" t="e">
        <f>VLOOKUP($AT360,'#Input Lists#'!$L$3:$S$833,7,FALSE)</f>
        <v>#N/A</v>
      </c>
      <c r="BB360" s="239" t="e">
        <f>VLOOKUP($AT360,'#Input Lists#'!$L$3:$S$833,8,FALSE)</f>
        <v>#N/A</v>
      </c>
      <c r="BC360" s="91" t="str">
        <f t="shared" si="38"/>
        <v/>
      </c>
      <c r="BD360" s="91" t="str">
        <f t="shared" si="39"/>
        <v/>
      </c>
      <c r="BE360" s="15" t="str">
        <f t="shared" si="40"/>
        <v/>
      </c>
      <c r="BF360" s="92" t="str">
        <f t="shared" si="41"/>
        <v>No Sighting Date</v>
      </c>
    </row>
    <row r="361" spans="1:58" x14ac:dyDescent="0.25">
      <c r="A361" s="118">
        <v>356</v>
      </c>
      <c r="B361" s="119"/>
      <c r="C361" s="120"/>
      <c r="D361" s="121"/>
      <c r="E361" s="121"/>
      <c r="F361" s="236"/>
      <c r="G361" s="122" t="str">
        <f>IFERROR(VLOOKUP(F361,'#Location List#'!$U$3:$V$1154,2,FALSE),"")</f>
        <v/>
      </c>
      <c r="H361" s="120"/>
      <c r="I361" s="120"/>
      <c r="J361" s="120"/>
      <c r="K361" s="120"/>
      <c r="L361" s="120"/>
      <c r="M361" s="120"/>
      <c r="N361" s="120"/>
      <c r="O361" s="120"/>
      <c r="P361" s="120"/>
      <c r="Q361" s="120"/>
      <c r="R361" s="120"/>
      <c r="S361" s="120"/>
      <c r="T361" s="205">
        <f t="shared" si="36"/>
        <v>0</v>
      </c>
      <c r="U361" s="205">
        <f t="shared" si="37"/>
        <v>0</v>
      </c>
      <c r="V361" s="210"/>
      <c r="W361" s="210"/>
      <c r="X361" s="23" t="str">
        <f>IFERROR(VLOOKUP(AT361,'#Input Lists#'!$L$3:$AH$833,3,FALSE)," ")</f>
        <v xml:space="preserve"> </v>
      </c>
      <c r="Y361" s="23" t="str">
        <f>IFERROR(VLOOKUP(AT361,'#Input Lists#'!$L$3:$AH$833,5,FALSE)," ")</f>
        <v xml:space="preserve"> </v>
      </c>
      <c r="Z361" s="206" t="str">
        <f>IFERROR(VLOOKUP(AT361,'#Input Lists#'!$L$3:$AH$833,9,FALSE)," ")</f>
        <v xml:space="preserve"> </v>
      </c>
      <c r="AA361" s="119" t="s">
        <v>1527</v>
      </c>
      <c r="AB361" s="120"/>
      <c r="AC361" s="123"/>
      <c r="AD361" s="123"/>
      <c r="AE361" s="123"/>
      <c r="AF361" s="123"/>
      <c r="AG361" s="123"/>
      <c r="AH361" s="123"/>
      <c r="AI361" s="123"/>
      <c r="AJ361" s="123"/>
      <c r="AK361" s="123"/>
      <c r="AL361" s="123"/>
      <c r="AM361" s="123"/>
      <c r="AN361" s="123"/>
      <c r="AO361" s="123"/>
      <c r="AP361" s="120"/>
      <c r="AQ361" s="125" t="str">
        <f>IFERROR(VLOOKUP(G361,'#Location List#'!$C$3:$D$150,2,FALSE),"")</f>
        <v/>
      </c>
      <c r="AR361" s="125" t="str">
        <f>IFERROR(VLOOKUP(F361,'#Location List#'!$Q$3:$R$1154,2,FALSE),"")</f>
        <v/>
      </c>
      <c r="AS361" s="125" t="str">
        <f>IFERROR(VLOOKUP(V361,'#Input Lists#'!$B$3:$D$46,3,FALSE),"")</f>
        <v/>
      </c>
      <c r="AT361" s="125" t="str">
        <f>IFERROR(VLOOKUP(CONCATENATE(V361," ",W361),'#Input Lists#'!$K$3:$L$827,2,FALSE),"")</f>
        <v/>
      </c>
      <c r="AU361" s="125">
        <f>IFERROR(VLOOKUP(AA361,'#Input Lists#'!$BU$3:$BV$8,2,FALSE),"")</f>
        <v>1</v>
      </c>
      <c r="AV361" s="118" t="str">
        <f>IFERROR(VLOOKUP(AB361,'#Input Lists#'!$BO$3:$BP$9,2,FALSE),"")</f>
        <v/>
      </c>
      <c r="AW361" s="118">
        <f>IFERROR(VLOOKUP(AC361,'#Input Lists#'!$BL$3:$BM$7,2,FALSE),"")</f>
        <v>1</v>
      </c>
      <c r="AX361" s="52" t="e">
        <f>VLOOKUP(AQ361,'#Location List#'!$D$3:$K$150,4,FALSE)</f>
        <v>#N/A</v>
      </c>
      <c r="AY361" s="273" t="e">
        <f>VLOOKUP(AX361,'#Location List#'!$Z$3:$AA$13,2,FALSE)</f>
        <v>#N/A</v>
      </c>
      <c r="AZ361" s="126" t="e">
        <f>VLOOKUP($AT361,'#Input Lists#'!$L$3:$S$1033,6,FALSE)</f>
        <v>#N/A</v>
      </c>
      <c r="BA361" s="239" t="e">
        <f>VLOOKUP($AT361,'#Input Lists#'!$L$3:$S$833,7,FALSE)</f>
        <v>#N/A</v>
      </c>
      <c r="BB361" s="239" t="e">
        <f>VLOOKUP($AT361,'#Input Lists#'!$L$3:$S$833,8,FALSE)</f>
        <v>#N/A</v>
      </c>
      <c r="BC361" s="91" t="str">
        <f t="shared" si="38"/>
        <v/>
      </c>
      <c r="BD361" s="91" t="str">
        <f t="shared" si="39"/>
        <v/>
      </c>
      <c r="BE361" s="15" t="str">
        <f t="shared" si="40"/>
        <v/>
      </c>
      <c r="BF361" s="92" t="str">
        <f t="shared" si="41"/>
        <v>No Sighting Date</v>
      </c>
    </row>
    <row r="362" spans="1:58" x14ac:dyDescent="0.25">
      <c r="A362" s="118">
        <v>357</v>
      </c>
      <c r="B362" s="119"/>
      <c r="C362" s="120"/>
      <c r="D362" s="121"/>
      <c r="E362" s="121"/>
      <c r="F362" s="236"/>
      <c r="G362" s="122" t="str">
        <f>IFERROR(VLOOKUP(F362,'#Location List#'!$U$3:$V$1154,2,FALSE),"")</f>
        <v/>
      </c>
      <c r="H362" s="120"/>
      <c r="I362" s="120"/>
      <c r="J362" s="120"/>
      <c r="K362" s="120"/>
      <c r="L362" s="120"/>
      <c r="M362" s="120"/>
      <c r="N362" s="120"/>
      <c r="O362" s="120"/>
      <c r="P362" s="120"/>
      <c r="Q362" s="120"/>
      <c r="R362" s="120"/>
      <c r="S362" s="120"/>
      <c r="T362" s="205">
        <f t="shared" si="36"/>
        <v>0</v>
      </c>
      <c r="U362" s="205">
        <f t="shared" si="37"/>
        <v>0</v>
      </c>
      <c r="V362" s="210"/>
      <c r="W362" s="210"/>
      <c r="X362" s="23" t="str">
        <f>IFERROR(VLOOKUP(AT362,'#Input Lists#'!$L$3:$AH$833,3,FALSE)," ")</f>
        <v xml:space="preserve"> </v>
      </c>
      <c r="Y362" s="23" t="str">
        <f>IFERROR(VLOOKUP(AT362,'#Input Lists#'!$L$3:$AH$833,5,FALSE)," ")</f>
        <v xml:space="preserve"> </v>
      </c>
      <c r="Z362" s="206" t="str">
        <f>IFERROR(VLOOKUP(AT362,'#Input Lists#'!$L$3:$AH$833,9,FALSE)," ")</f>
        <v xml:space="preserve"> </v>
      </c>
      <c r="AA362" s="119" t="s">
        <v>1527</v>
      </c>
      <c r="AB362" s="120"/>
      <c r="AC362" s="123"/>
      <c r="AD362" s="123"/>
      <c r="AE362" s="123"/>
      <c r="AF362" s="123"/>
      <c r="AG362" s="123"/>
      <c r="AH362" s="123"/>
      <c r="AI362" s="123"/>
      <c r="AJ362" s="123"/>
      <c r="AK362" s="123"/>
      <c r="AL362" s="123"/>
      <c r="AM362" s="123"/>
      <c r="AN362" s="123"/>
      <c r="AO362" s="123"/>
      <c r="AP362" s="120"/>
      <c r="AQ362" s="125" t="str">
        <f>IFERROR(VLOOKUP(G362,'#Location List#'!$C$3:$D$150,2,FALSE),"")</f>
        <v/>
      </c>
      <c r="AR362" s="125" t="str">
        <f>IFERROR(VLOOKUP(F362,'#Location List#'!$Q$3:$R$1154,2,FALSE),"")</f>
        <v/>
      </c>
      <c r="AS362" s="125" t="str">
        <f>IFERROR(VLOOKUP(V362,'#Input Lists#'!$B$3:$D$46,3,FALSE),"")</f>
        <v/>
      </c>
      <c r="AT362" s="125" t="str">
        <f>IFERROR(VLOOKUP(CONCATENATE(V362," ",W362),'#Input Lists#'!$K$3:$L$827,2,FALSE),"")</f>
        <v/>
      </c>
      <c r="AU362" s="125">
        <f>IFERROR(VLOOKUP(AA362,'#Input Lists#'!$BU$3:$BV$8,2,FALSE),"")</f>
        <v>1</v>
      </c>
      <c r="AV362" s="118" t="str">
        <f>IFERROR(VLOOKUP(AB362,'#Input Lists#'!$BO$3:$BP$9,2,FALSE),"")</f>
        <v/>
      </c>
      <c r="AW362" s="118">
        <f>IFERROR(VLOOKUP(AC362,'#Input Lists#'!$BL$3:$BM$7,2,FALSE),"")</f>
        <v>1</v>
      </c>
      <c r="AX362" s="52" t="e">
        <f>VLOOKUP(AQ362,'#Location List#'!$D$3:$K$150,4,FALSE)</f>
        <v>#N/A</v>
      </c>
      <c r="AY362" s="273" t="e">
        <f>VLOOKUP(AX362,'#Location List#'!$Z$3:$AA$13,2,FALSE)</f>
        <v>#N/A</v>
      </c>
      <c r="AZ362" s="126" t="e">
        <f>VLOOKUP($AT362,'#Input Lists#'!$L$3:$S$1033,6,FALSE)</f>
        <v>#N/A</v>
      </c>
      <c r="BA362" s="239" t="e">
        <f>VLOOKUP($AT362,'#Input Lists#'!$L$3:$S$833,7,FALSE)</f>
        <v>#N/A</v>
      </c>
      <c r="BB362" s="239" t="e">
        <f>VLOOKUP($AT362,'#Input Lists#'!$L$3:$S$833,8,FALSE)</f>
        <v>#N/A</v>
      </c>
      <c r="BC362" s="91" t="str">
        <f t="shared" si="38"/>
        <v/>
      </c>
      <c r="BD362" s="91" t="str">
        <f t="shared" si="39"/>
        <v/>
      </c>
      <c r="BE362" s="15" t="str">
        <f t="shared" si="40"/>
        <v/>
      </c>
      <c r="BF362" s="92" t="str">
        <f t="shared" si="41"/>
        <v>No Sighting Date</v>
      </c>
    </row>
    <row r="363" spans="1:58" x14ac:dyDescent="0.25">
      <c r="A363" s="118">
        <v>358</v>
      </c>
      <c r="B363" s="119"/>
      <c r="C363" s="120"/>
      <c r="D363" s="121"/>
      <c r="E363" s="121"/>
      <c r="F363" s="236"/>
      <c r="G363" s="122" t="str">
        <f>IFERROR(VLOOKUP(F363,'#Location List#'!$U$3:$V$1154,2,FALSE),"")</f>
        <v/>
      </c>
      <c r="H363" s="120"/>
      <c r="I363" s="120"/>
      <c r="J363" s="120"/>
      <c r="K363" s="120"/>
      <c r="L363" s="120"/>
      <c r="M363" s="120"/>
      <c r="N363" s="120"/>
      <c r="O363" s="120"/>
      <c r="P363" s="120"/>
      <c r="Q363" s="120"/>
      <c r="R363" s="120"/>
      <c r="S363" s="120"/>
      <c r="T363" s="205">
        <f t="shared" si="36"/>
        <v>0</v>
      </c>
      <c r="U363" s="205">
        <f t="shared" si="37"/>
        <v>0</v>
      </c>
      <c r="V363" s="210"/>
      <c r="W363" s="210"/>
      <c r="X363" s="23" t="str">
        <f>IFERROR(VLOOKUP(AT363,'#Input Lists#'!$L$3:$AH$833,3,FALSE)," ")</f>
        <v xml:space="preserve"> </v>
      </c>
      <c r="Y363" s="23" t="str">
        <f>IFERROR(VLOOKUP(AT363,'#Input Lists#'!$L$3:$AH$833,5,FALSE)," ")</f>
        <v xml:space="preserve"> </v>
      </c>
      <c r="Z363" s="206" t="str">
        <f>IFERROR(VLOOKUP(AT363,'#Input Lists#'!$L$3:$AH$833,9,FALSE)," ")</f>
        <v xml:space="preserve"> </v>
      </c>
      <c r="AA363" s="119" t="s">
        <v>1527</v>
      </c>
      <c r="AB363" s="120"/>
      <c r="AC363" s="123"/>
      <c r="AD363" s="123"/>
      <c r="AE363" s="123"/>
      <c r="AF363" s="123"/>
      <c r="AG363" s="123"/>
      <c r="AH363" s="123"/>
      <c r="AI363" s="123"/>
      <c r="AJ363" s="123"/>
      <c r="AK363" s="123"/>
      <c r="AL363" s="123"/>
      <c r="AM363" s="123"/>
      <c r="AN363" s="123"/>
      <c r="AO363" s="123"/>
      <c r="AP363" s="120"/>
      <c r="AQ363" s="125" t="str">
        <f>IFERROR(VLOOKUP(G363,'#Location List#'!$C$3:$D$150,2,FALSE),"")</f>
        <v/>
      </c>
      <c r="AR363" s="125" t="str">
        <f>IFERROR(VLOOKUP(F363,'#Location List#'!$Q$3:$R$1154,2,FALSE),"")</f>
        <v/>
      </c>
      <c r="AS363" s="125" t="str">
        <f>IFERROR(VLOOKUP(V363,'#Input Lists#'!$B$3:$D$46,3,FALSE),"")</f>
        <v/>
      </c>
      <c r="AT363" s="125" t="str">
        <f>IFERROR(VLOOKUP(CONCATENATE(V363," ",W363),'#Input Lists#'!$K$3:$L$827,2,FALSE),"")</f>
        <v/>
      </c>
      <c r="AU363" s="125">
        <f>IFERROR(VLOOKUP(AA363,'#Input Lists#'!$BU$3:$BV$8,2,FALSE),"")</f>
        <v>1</v>
      </c>
      <c r="AV363" s="118" t="str">
        <f>IFERROR(VLOOKUP(AB363,'#Input Lists#'!$BO$3:$BP$9,2,FALSE),"")</f>
        <v/>
      </c>
      <c r="AW363" s="118">
        <f>IFERROR(VLOOKUP(AC363,'#Input Lists#'!$BL$3:$BM$7,2,FALSE),"")</f>
        <v>1</v>
      </c>
      <c r="AX363" s="52" t="e">
        <f>VLOOKUP(AQ363,'#Location List#'!$D$3:$K$150,4,FALSE)</f>
        <v>#N/A</v>
      </c>
      <c r="AY363" s="273" t="e">
        <f>VLOOKUP(AX363,'#Location List#'!$Z$3:$AA$13,2,FALSE)</f>
        <v>#N/A</v>
      </c>
      <c r="AZ363" s="126" t="e">
        <f>VLOOKUP($AT363,'#Input Lists#'!$L$3:$S$1033,6,FALSE)</f>
        <v>#N/A</v>
      </c>
      <c r="BA363" s="239" t="e">
        <f>VLOOKUP($AT363,'#Input Lists#'!$L$3:$S$833,7,FALSE)</f>
        <v>#N/A</v>
      </c>
      <c r="BB363" s="239" t="e">
        <f>VLOOKUP($AT363,'#Input Lists#'!$L$3:$S$833,8,FALSE)</f>
        <v>#N/A</v>
      </c>
      <c r="BC363" s="91" t="str">
        <f t="shared" si="38"/>
        <v/>
      </c>
      <c r="BD363" s="91" t="str">
        <f t="shared" si="39"/>
        <v/>
      </c>
      <c r="BE363" s="15" t="str">
        <f t="shared" si="40"/>
        <v/>
      </c>
      <c r="BF363" s="92" t="str">
        <f t="shared" si="41"/>
        <v>No Sighting Date</v>
      </c>
    </row>
    <row r="364" spans="1:58" x14ac:dyDescent="0.25">
      <c r="A364" s="118">
        <v>359</v>
      </c>
      <c r="B364" s="119"/>
      <c r="C364" s="120"/>
      <c r="D364" s="121"/>
      <c r="E364" s="121"/>
      <c r="F364" s="236"/>
      <c r="G364" s="122" t="str">
        <f>IFERROR(VLOOKUP(F364,'#Location List#'!$U$3:$V$1154,2,FALSE),"")</f>
        <v/>
      </c>
      <c r="H364" s="120"/>
      <c r="I364" s="120"/>
      <c r="J364" s="120"/>
      <c r="K364" s="120"/>
      <c r="L364" s="120"/>
      <c r="M364" s="120"/>
      <c r="N364" s="120"/>
      <c r="O364" s="120"/>
      <c r="P364" s="120"/>
      <c r="Q364" s="120"/>
      <c r="R364" s="120"/>
      <c r="S364" s="120"/>
      <c r="T364" s="205">
        <f t="shared" si="36"/>
        <v>0</v>
      </c>
      <c r="U364" s="205">
        <f t="shared" si="37"/>
        <v>0</v>
      </c>
      <c r="V364" s="210"/>
      <c r="W364" s="210"/>
      <c r="X364" s="23" t="str">
        <f>IFERROR(VLOOKUP(AT364,'#Input Lists#'!$L$3:$AH$833,3,FALSE)," ")</f>
        <v xml:space="preserve"> </v>
      </c>
      <c r="Y364" s="23" t="str">
        <f>IFERROR(VLOOKUP(AT364,'#Input Lists#'!$L$3:$AH$833,5,FALSE)," ")</f>
        <v xml:space="preserve"> </v>
      </c>
      <c r="Z364" s="206" t="str">
        <f>IFERROR(VLOOKUP(AT364,'#Input Lists#'!$L$3:$AH$833,9,FALSE)," ")</f>
        <v xml:space="preserve"> </v>
      </c>
      <c r="AA364" s="119" t="s">
        <v>1527</v>
      </c>
      <c r="AB364" s="120"/>
      <c r="AC364" s="123"/>
      <c r="AD364" s="123"/>
      <c r="AE364" s="123"/>
      <c r="AF364" s="123"/>
      <c r="AG364" s="123"/>
      <c r="AH364" s="123"/>
      <c r="AI364" s="123"/>
      <c r="AJ364" s="123"/>
      <c r="AK364" s="123"/>
      <c r="AL364" s="123"/>
      <c r="AM364" s="123"/>
      <c r="AN364" s="123"/>
      <c r="AO364" s="123"/>
      <c r="AP364" s="120"/>
      <c r="AQ364" s="125" t="str">
        <f>IFERROR(VLOOKUP(G364,'#Location List#'!$C$3:$D$150,2,FALSE),"")</f>
        <v/>
      </c>
      <c r="AR364" s="125" t="str">
        <f>IFERROR(VLOOKUP(F364,'#Location List#'!$Q$3:$R$1154,2,FALSE),"")</f>
        <v/>
      </c>
      <c r="AS364" s="125" t="str">
        <f>IFERROR(VLOOKUP(V364,'#Input Lists#'!$B$3:$D$46,3,FALSE),"")</f>
        <v/>
      </c>
      <c r="AT364" s="125" t="str">
        <f>IFERROR(VLOOKUP(CONCATENATE(V364," ",W364),'#Input Lists#'!$K$3:$L$827,2,FALSE),"")</f>
        <v/>
      </c>
      <c r="AU364" s="125">
        <f>IFERROR(VLOOKUP(AA364,'#Input Lists#'!$BU$3:$BV$8,2,FALSE),"")</f>
        <v>1</v>
      </c>
      <c r="AV364" s="118" t="str">
        <f>IFERROR(VLOOKUP(AB364,'#Input Lists#'!$BO$3:$BP$9,2,FALSE),"")</f>
        <v/>
      </c>
      <c r="AW364" s="118">
        <f>IFERROR(VLOOKUP(AC364,'#Input Lists#'!$BL$3:$BM$7,2,FALSE),"")</f>
        <v>1</v>
      </c>
      <c r="AX364" s="52" t="e">
        <f>VLOOKUP(AQ364,'#Location List#'!$D$3:$K$150,4,FALSE)</f>
        <v>#N/A</v>
      </c>
      <c r="AY364" s="273" t="e">
        <f>VLOOKUP(AX364,'#Location List#'!$Z$3:$AA$13,2,FALSE)</f>
        <v>#N/A</v>
      </c>
      <c r="AZ364" s="126" t="e">
        <f>VLOOKUP($AT364,'#Input Lists#'!$L$3:$S$1033,6,FALSE)</f>
        <v>#N/A</v>
      </c>
      <c r="BA364" s="239" t="e">
        <f>VLOOKUP($AT364,'#Input Lists#'!$L$3:$S$833,7,FALSE)</f>
        <v>#N/A</v>
      </c>
      <c r="BB364" s="239" t="e">
        <f>VLOOKUP($AT364,'#Input Lists#'!$L$3:$S$833,8,FALSE)</f>
        <v>#N/A</v>
      </c>
      <c r="BC364" s="91" t="str">
        <f t="shared" si="38"/>
        <v/>
      </c>
      <c r="BD364" s="91" t="str">
        <f t="shared" si="39"/>
        <v/>
      </c>
      <c r="BE364" s="15" t="str">
        <f t="shared" si="40"/>
        <v/>
      </c>
      <c r="BF364" s="92" t="str">
        <f t="shared" si="41"/>
        <v>No Sighting Date</v>
      </c>
    </row>
    <row r="365" spans="1:58" x14ac:dyDescent="0.25">
      <c r="A365" s="118">
        <v>360</v>
      </c>
      <c r="B365" s="119"/>
      <c r="C365" s="120"/>
      <c r="D365" s="121"/>
      <c r="E365" s="121"/>
      <c r="F365" s="236"/>
      <c r="G365" s="122" t="str">
        <f>IFERROR(VLOOKUP(F365,'#Location List#'!$U$3:$V$1154,2,FALSE),"")</f>
        <v/>
      </c>
      <c r="H365" s="120"/>
      <c r="I365" s="120"/>
      <c r="J365" s="120"/>
      <c r="K365" s="120"/>
      <c r="L365" s="120"/>
      <c r="M365" s="120"/>
      <c r="N365" s="120"/>
      <c r="O365" s="120"/>
      <c r="P365" s="120"/>
      <c r="Q365" s="120"/>
      <c r="R365" s="120"/>
      <c r="S365" s="120"/>
      <c r="T365" s="205">
        <f t="shared" si="36"/>
        <v>0</v>
      </c>
      <c r="U365" s="205">
        <f t="shared" si="37"/>
        <v>0</v>
      </c>
      <c r="V365" s="210"/>
      <c r="W365" s="210"/>
      <c r="X365" s="23" t="str">
        <f>IFERROR(VLOOKUP(AT365,'#Input Lists#'!$L$3:$AH$833,3,FALSE)," ")</f>
        <v xml:space="preserve"> </v>
      </c>
      <c r="Y365" s="23" t="str">
        <f>IFERROR(VLOOKUP(AT365,'#Input Lists#'!$L$3:$AH$833,5,FALSE)," ")</f>
        <v xml:space="preserve"> </v>
      </c>
      <c r="Z365" s="206" t="str">
        <f>IFERROR(VLOOKUP(AT365,'#Input Lists#'!$L$3:$AH$833,9,FALSE)," ")</f>
        <v xml:space="preserve"> </v>
      </c>
      <c r="AA365" s="119" t="s">
        <v>1527</v>
      </c>
      <c r="AB365" s="120"/>
      <c r="AC365" s="123"/>
      <c r="AD365" s="123"/>
      <c r="AE365" s="123"/>
      <c r="AF365" s="123"/>
      <c r="AG365" s="123"/>
      <c r="AH365" s="123"/>
      <c r="AI365" s="123"/>
      <c r="AJ365" s="123"/>
      <c r="AK365" s="123"/>
      <c r="AL365" s="123"/>
      <c r="AM365" s="123"/>
      <c r="AN365" s="123"/>
      <c r="AO365" s="123"/>
      <c r="AP365" s="120"/>
      <c r="AQ365" s="125" t="str">
        <f>IFERROR(VLOOKUP(G365,'#Location List#'!$C$3:$D$150,2,FALSE),"")</f>
        <v/>
      </c>
      <c r="AR365" s="125" t="str">
        <f>IFERROR(VLOOKUP(F365,'#Location List#'!$Q$3:$R$1154,2,FALSE),"")</f>
        <v/>
      </c>
      <c r="AS365" s="125" t="str">
        <f>IFERROR(VLOOKUP(V365,'#Input Lists#'!$B$3:$D$46,3,FALSE),"")</f>
        <v/>
      </c>
      <c r="AT365" s="125" t="str">
        <f>IFERROR(VLOOKUP(CONCATENATE(V365," ",W365),'#Input Lists#'!$K$3:$L$827,2,FALSE),"")</f>
        <v/>
      </c>
      <c r="AU365" s="125">
        <f>IFERROR(VLOOKUP(AA365,'#Input Lists#'!$BU$3:$BV$8,2,FALSE),"")</f>
        <v>1</v>
      </c>
      <c r="AV365" s="118" t="str">
        <f>IFERROR(VLOOKUP(AB365,'#Input Lists#'!$BO$3:$BP$9,2,FALSE),"")</f>
        <v/>
      </c>
      <c r="AW365" s="118">
        <f>IFERROR(VLOOKUP(AC365,'#Input Lists#'!$BL$3:$BM$7,2,FALSE),"")</f>
        <v>1</v>
      </c>
      <c r="AX365" s="52" t="e">
        <f>VLOOKUP(AQ365,'#Location List#'!$D$3:$K$150,4,FALSE)</f>
        <v>#N/A</v>
      </c>
      <c r="AY365" s="273" t="e">
        <f>VLOOKUP(AX365,'#Location List#'!$Z$3:$AA$13,2,FALSE)</f>
        <v>#N/A</v>
      </c>
      <c r="AZ365" s="126" t="e">
        <f>VLOOKUP($AT365,'#Input Lists#'!$L$3:$S$1033,6,FALSE)</f>
        <v>#N/A</v>
      </c>
      <c r="BA365" s="239" t="e">
        <f>VLOOKUP($AT365,'#Input Lists#'!$L$3:$S$833,7,FALSE)</f>
        <v>#N/A</v>
      </c>
      <c r="BB365" s="239" t="e">
        <f>VLOOKUP($AT365,'#Input Lists#'!$L$3:$S$833,8,FALSE)</f>
        <v>#N/A</v>
      </c>
      <c r="BC365" s="91" t="str">
        <f t="shared" si="38"/>
        <v/>
      </c>
      <c r="BD365" s="91" t="str">
        <f t="shared" si="39"/>
        <v/>
      </c>
      <c r="BE365" s="15" t="str">
        <f t="shared" si="40"/>
        <v/>
      </c>
      <c r="BF365" s="92" t="str">
        <f t="shared" si="41"/>
        <v>No Sighting Date</v>
      </c>
    </row>
    <row r="366" spans="1:58" x14ac:dyDescent="0.25">
      <c r="A366" s="118">
        <v>361</v>
      </c>
      <c r="B366" s="119"/>
      <c r="C366" s="120"/>
      <c r="D366" s="121"/>
      <c r="E366" s="121"/>
      <c r="F366" s="236"/>
      <c r="G366" s="122" t="str">
        <f>IFERROR(VLOOKUP(F366,'#Location List#'!$U$3:$V$1154,2,FALSE),"")</f>
        <v/>
      </c>
      <c r="H366" s="120"/>
      <c r="I366" s="120"/>
      <c r="J366" s="120"/>
      <c r="K366" s="120"/>
      <c r="L366" s="120"/>
      <c r="M366" s="120"/>
      <c r="N366" s="120"/>
      <c r="O366" s="120"/>
      <c r="P366" s="120"/>
      <c r="Q366" s="120"/>
      <c r="R366" s="120"/>
      <c r="S366" s="120"/>
      <c r="T366" s="205">
        <f t="shared" si="36"/>
        <v>0</v>
      </c>
      <c r="U366" s="205">
        <f t="shared" si="37"/>
        <v>0</v>
      </c>
      <c r="V366" s="210"/>
      <c r="W366" s="210"/>
      <c r="X366" s="23" t="str">
        <f>IFERROR(VLOOKUP(AT366,'#Input Lists#'!$L$3:$AH$833,3,FALSE)," ")</f>
        <v xml:space="preserve"> </v>
      </c>
      <c r="Y366" s="23" t="str">
        <f>IFERROR(VLOOKUP(AT366,'#Input Lists#'!$L$3:$AH$833,5,FALSE)," ")</f>
        <v xml:space="preserve"> </v>
      </c>
      <c r="Z366" s="206" t="str">
        <f>IFERROR(VLOOKUP(AT366,'#Input Lists#'!$L$3:$AH$833,9,FALSE)," ")</f>
        <v xml:space="preserve"> </v>
      </c>
      <c r="AA366" s="119" t="s">
        <v>1527</v>
      </c>
      <c r="AB366" s="120"/>
      <c r="AC366" s="123"/>
      <c r="AD366" s="123"/>
      <c r="AE366" s="123"/>
      <c r="AF366" s="123"/>
      <c r="AG366" s="123"/>
      <c r="AH366" s="123"/>
      <c r="AI366" s="123"/>
      <c r="AJ366" s="123"/>
      <c r="AK366" s="123"/>
      <c r="AL366" s="123"/>
      <c r="AM366" s="123"/>
      <c r="AN366" s="123"/>
      <c r="AO366" s="123"/>
      <c r="AP366" s="120"/>
      <c r="AQ366" s="125" t="str">
        <f>IFERROR(VLOOKUP(G366,'#Location List#'!$C$3:$D$150,2,FALSE),"")</f>
        <v/>
      </c>
      <c r="AR366" s="125" t="str">
        <f>IFERROR(VLOOKUP(F366,'#Location List#'!$Q$3:$R$1154,2,FALSE),"")</f>
        <v/>
      </c>
      <c r="AS366" s="125" t="str">
        <f>IFERROR(VLOOKUP(V366,'#Input Lists#'!$B$3:$D$46,3,FALSE),"")</f>
        <v/>
      </c>
      <c r="AT366" s="125" t="str">
        <f>IFERROR(VLOOKUP(CONCATENATE(V366," ",W366),'#Input Lists#'!$K$3:$L$827,2,FALSE),"")</f>
        <v/>
      </c>
      <c r="AU366" s="125">
        <f>IFERROR(VLOOKUP(AA366,'#Input Lists#'!$BU$3:$BV$8,2,FALSE),"")</f>
        <v>1</v>
      </c>
      <c r="AV366" s="118" t="str">
        <f>IFERROR(VLOOKUP(AB366,'#Input Lists#'!$BO$3:$BP$9,2,FALSE),"")</f>
        <v/>
      </c>
      <c r="AW366" s="118">
        <f>IFERROR(VLOOKUP(AC366,'#Input Lists#'!$BL$3:$BM$7,2,FALSE),"")</f>
        <v>1</v>
      </c>
      <c r="AX366" s="52" t="e">
        <f>VLOOKUP(AQ366,'#Location List#'!$D$3:$K$150,4,FALSE)</f>
        <v>#N/A</v>
      </c>
      <c r="AY366" s="273" t="e">
        <f>VLOOKUP(AX366,'#Location List#'!$Z$3:$AA$13,2,FALSE)</f>
        <v>#N/A</v>
      </c>
      <c r="AZ366" s="126" t="e">
        <f>VLOOKUP($AT366,'#Input Lists#'!$L$3:$S$1033,6,FALSE)</f>
        <v>#N/A</v>
      </c>
      <c r="BA366" s="239" t="e">
        <f>VLOOKUP($AT366,'#Input Lists#'!$L$3:$S$833,7,FALSE)</f>
        <v>#N/A</v>
      </c>
      <c r="BB366" s="239" t="e">
        <f>VLOOKUP($AT366,'#Input Lists#'!$L$3:$S$833,8,FALSE)</f>
        <v>#N/A</v>
      </c>
      <c r="BC366" s="91" t="str">
        <f t="shared" si="38"/>
        <v/>
      </c>
      <c r="BD366" s="91" t="str">
        <f t="shared" si="39"/>
        <v/>
      </c>
      <c r="BE366" s="15" t="str">
        <f t="shared" si="40"/>
        <v/>
      </c>
      <c r="BF366" s="92" t="str">
        <f t="shared" si="41"/>
        <v>No Sighting Date</v>
      </c>
    </row>
    <row r="367" spans="1:58" x14ac:dyDescent="0.25">
      <c r="A367" s="118">
        <v>362</v>
      </c>
      <c r="B367" s="119"/>
      <c r="C367" s="120"/>
      <c r="D367" s="121"/>
      <c r="E367" s="121"/>
      <c r="F367" s="236"/>
      <c r="G367" s="122" t="str">
        <f>IFERROR(VLOOKUP(F367,'#Location List#'!$U$3:$V$1154,2,FALSE),"")</f>
        <v/>
      </c>
      <c r="H367" s="120"/>
      <c r="I367" s="120"/>
      <c r="J367" s="120"/>
      <c r="K367" s="120"/>
      <c r="L367" s="120"/>
      <c r="M367" s="120"/>
      <c r="N367" s="120"/>
      <c r="O367" s="120"/>
      <c r="P367" s="120"/>
      <c r="Q367" s="120"/>
      <c r="R367" s="120"/>
      <c r="S367" s="120"/>
      <c r="T367" s="205">
        <f t="shared" si="36"/>
        <v>0</v>
      </c>
      <c r="U367" s="205">
        <f t="shared" si="37"/>
        <v>0</v>
      </c>
      <c r="V367" s="210"/>
      <c r="W367" s="210"/>
      <c r="X367" s="23" t="str">
        <f>IFERROR(VLOOKUP(AT367,'#Input Lists#'!$L$3:$AH$833,3,FALSE)," ")</f>
        <v xml:space="preserve"> </v>
      </c>
      <c r="Y367" s="23" t="str">
        <f>IFERROR(VLOOKUP(AT367,'#Input Lists#'!$L$3:$AH$833,5,FALSE)," ")</f>
        <v xml:space="preserve"> </v>
      </c>
      <c r="Z367" s="206" t="str">
        <f>IFERROR(VLOOKUP(AT367,'#Input Lists#'!$L$3:$AH$833,9,FALSE)," ")</f>
        <v xml:space="preserve"> </v>
      </c>
      <c r="AA367" s="119" t="s">
        <v>1527</v>
      </c>
      <c r="AB367" s="120"/>
      <c r="AC367" s="123"/>
      <c r="AD367" s="123"/>
      <c r="AE367" s="123"/>
      <c r="AF367" s="123"/>
      <c r="AG367" s="123"/>
      <c r="AH367" s="123"/>
      <c r="AI367" s="123"/>
      <c r="AJ367" s="123"/>
      <c r="AK367" s="123"/>
      <c r="AL367" s="123"/>
      <c r="AM367" s="123"/>
      <c r="AN367" s="123"/>
      <c r="AO367" s="123"/>
      <c r="AP367" s="120"/>
      <c r="AQ367" s="125" t="str">
        <f>IFERROR(VLOOKUP(G367,'#Location List#'!$C$3:$D$150,2,FALSE),"")</f>
        <v/>
      </c>
      <c r="AR367" s="125" t="str">
        <f>IFERROR(VLOOKUP(F367,'#Location List#'!$Q$3:$R$1154,2,FALSE),"")</f>
        <v/>
      </c>
      <c r="AS367" s="125" t="str">
        <f>IFERROR(VLOOKUP(V367,'#Input Lists#'!$B$3:$D$46,3,FALSE),"")</f>
        <v/>
      </c>
      <c r="AT367" s="125" t="str">
        <f>IFERROR(VLOOKUP(CONCATENATE(V367," ",W367),'#Input Lists#'!$K$3:$L$827,2,FALSE),"")</f>
        <v/>
      </c>
      <c r="AU367" s="125">
        <f>IFERROR(VLOOKUP(AA367,'#Input Lists#'!$BU$3:$BV$8,2,FALSE),"")</f>
        <v>1</v>
      </c>
      <c r="AV367" s="118" t="str">
        <f>IFERROR(VLOOKUP(AB367,'#Input Lists#'!$BO$3:$BP$9,2,FALSE),"")</f>
        <v/>
      </c>
      <c r="AW367" s="118">
        <f>IFERROR(VLOOKUP(AC367,'#Input Lists#'!$BL$3:$BM$7,2,FALSE),"")</f>
        <v>1</v>
      </c>
      <c r="AX367" s="52" t="e">
        <f>VLOOKUP(AQ367,'#Location List#'!$D$3:$K$150,4,FALSE)</f>
        <v>#N/A</v>
      </c>
      <c r="AY367" s="273" t="e">
        <f>VLOOKUP(AX367,'#Location List#'!$Z$3:$AA$13,2,FALSE)</f>
        <v>#N/A</v>
      </c>
      <c r="AZ367" s="126" t="e">
        <f>VLOOKUP($AT367,'#Input Lists#'!$L$3:$S$1033,6,FALSE)</f>
        <v>#N/A</v>
      </c>
      <c r="BA367" s="239" t="e">
        <f>VLOOKUP($AT367,'#Input Lists#'!$L$3:$S$833,7,FALSE)</f>
        <v>#N/A</v>
      </c>
      <c r="BB367" s="239" t="e">
        <f>VLOOKUP($AT367,'#Input Lists#'!$L$3:$S$833,8,FALSE)</f>
        <v>#N/A</v>
      </c>
      <c r="BC367" s="91" t="str">
        <f t="shared" si="38"/>
        <v/>
      </c>
      <c r="BD367" s="91" t="str">
        <f t="shared" si="39"/>
        <v/>
      </c>
      <c r="BE367" s="15" t="str">
        <f t="shared" si="40"/>
        <v/>
      </c>
      <c r="BF367" s="92" t="str">
        <f t="shared" si="41"/>
        <v>No Sighting Date</v>
      </c>
    </row>
    <row r="368" spans="1:58" x14ac:dyDescent="0.25">
      <c r="A368" s="118">
        <v>363</v>
      </c>
      <c r="B368" s="119"/>
      <c r="C368" s="120"/>
      <c r="D368" s="121"/>
      <c r="E368" s="121"/>
      <c r="F368" s="236"/>
      <c r="G368" s="122" t="str">
        <f>IFERROR(VLOOKUP(F368,'#Location List#'!$U$3:$V$1154,2,FALSE),"")</f>
        <v/>
      </c>
      <c r="H368" s="120"/>
      <c r="I368" s="120"/>
      <c r="J368" s="120"/>
      <c r="K368" s="120"/>
      <c r="L368" s="120"/>
      <c r="M368" s="120"/>
      <c r="N368" s="120"/>
      <c r="O368" s="120"/>
      <c r="P368" s="120"/>
      <c r="Q368" s="120"/>
      <c r="R368" s="120"/>
      <c r="S368" s="120"/>
      <c r="T368" s="205">
        <f t="shared" si="36"/>
        <v>0</v>
      </c>
      <c r="U368" s="205">
        <f t="shared" si="37"/>
        <v>0</v>
      </c>
      <c r="V368" s="210"/>
      <c r="W368" s="210"/>
      <c r="X368" s="23" t="str">
        <f>IFERROR(VLOOKUP(AT368,'#Input Lists#'!$L$3:$AH$833,3,FALSE)," ")</f>
        <v xml:space="preserve"> </v>
      </c>
      <c r="Y368" s="23" t="str">
        <f>IFERROR(VLOOKUP(AT368,'#Input Lists#'!$L$3:$AH$833,5,FALSE)," ")</f>
        <v xml:space="preserve"> </v>
      </c>
      <c r="Z368" s="206" t="str">
        <f>IFERROR(VLOOKUP(AT368,'#Input Lists#'!$L$3:$AH$833,9,FALSE)," ")</f>
        <v xml:space="preserve"> </v>
      </c>
      <c r="AA368" s="119" t="s">
        <v>1527</v>
      </c>
      <c r="AB368" s="120"/>
      <c r="AC368" s="123"/>
      <c r="AD368" s="123"/>
      <c r="AE368" s="123"/>
      <c r="AF368" s="123"/>
      <c r="AG368" s="123"/>
      <c r="AH368" s="123"/>
      <c r="AI368" s="123"/>
      <c r="AJ368" s="123"/>
      <c r="AK368" s="123"/>
      <c r="AL368" s="123"/>
      <c r="AM368" s="123"/>
      <c r="AN368" s="123"/>
      <c r="AO368" s="123"/>
      <c r="AP368" s="120"/>
      <c r="AQ368" s="125" t="str">
        <f>IFERROR(VLOOKUP(G368,'#Location List#'!$C$3:$D$150,2,FALSE),"")</f>
        <v/>
      </c>
      <c r="AR368" s="125" t="str">
        <f>IFERROR(VLOOKUP(F368,'#Location List#'!$Q$3:$R$1154,2,FALSE),"")</f>
        <v/>
      </c>
      <c r="AS368" s="125" t="str">
        <f>IFERROR(VLOOKUP(V368,'#Input Lists#'!$B$3:$D$46,3,FALSE),"")</f>
        <v/>
      </c>
      <c r="AT368" s="125" t="str">
        <f>IFERROR(VLOOKUP(CONCATENATE(V368," ",W368),'#Input Lists#'!$K$3:$L$827,2,FALSE),"")</f>
        <v/>
      </c>
      <c r="AU368" s="125">
        <f>IFERROR(VLOOKUP(AA368,'#Input Lists#'!$BU$3:$BV$8,2,FALSE),"")</f>
        <v>1</v>
      </c>
      <c r="AV368" s="118" t="str">
        <f>IFERROR(VLOOKUP(AB368,'#Input Lists#'!$BO$3:$BP$9,2,FALSE),"")</f>
        <v/>
      </c>
      <c r="AW368" s="118">
        <f>IFERROR(VLOOKUP(AC368,'#Input Lists#'!$BL$3:$BM$7,2,FALSE),"")</f>
        <v>1</v>
      </c>
      <c r="AX368" s="52" t="e">
        <f>VLOOKUP(AQ368,'#Location List#'!$D$3:$K$150,4,FALSE)</f>
        <v>#N/A</v>
      </c>
      <c r="AY368" s="273" t="e">
        <f>VLOOKUP(AX368,'#Location List#'!$Z$3:$AA$13,2,FALSE)</f>
        <v>#N/A</v>
      </c>
      <c r="AZ368" s="126" t="e">
        <f>VLOOKUP($AT368,'#Input Lists#'!$L$3:$S$1033,6,FALSE)</f>
        <v>#N/A</v>
      </c>
      <c r="BA368" s="239" t="e">
        <f>VLOOKUP($AT368,'#Input Lists#'!$L$3:$S$833,7,FALSE)</f>
        <v>#N/A</v>
      </c>
      <c r="BB368" s="239" t="e">
        <f>VLOOKUP($AT368,'#Input Lists#'!$L$3:$S$833,8,FALSE)</f>
        <v>#N/A</v>
      </c>
      <c r="BC368" s="91" t="str">
        <f t="shared" si="38"/>
        <v/>
      </c>
      <c r="BD368" s="91" t="str">
        <f t="shared" si="39"/>
        <v/>
      </c>
      <c r="BE368" s="15" t="str">
        <f t="shared" si="40"/>
        <v/>
      </c>
      <c r="BF368" s="92" t="str">
        <f t="shared" si="41"/>
        <v>No Sighting Date</v>
      </c>
    </row>
    <row r="369" spans="1:58" x14ac:dyDescent="0.25">
      <c r="A369" s="118">
        <v>364</v>
      </c>
      <c r="B369" s="119"/>
      <c r="C369" s="120"/>
      <c r="D369" s="121"/>
      <c r="E369" s="121"/>
      <c r="F369" s="236"/>
      <c r="G369" s="122" t="str">
        <f>IFERROR(VLOOKUP(F369,'#Location List#'!$U$3:$V$1154,2,FALSE),"")</f>
        <v/>
      </c>
      <c r="H369" s="120"/>
      <c r="I369" s="120"/>
      <c r="J369" s="120"/>
      <c r="K369" s="120"/>
      <c r="L369" s="120"/>
      <c r="M369" s="120"/>
      <c r="N369" s="120"/>
      <c r="O369" s="120"/>
      <c r="P369" s="120"/>
      <c r="Q369" s="120"/>
      <c r="R369" s="120"/>
      <c r="S369" s="120"/>
      <c r="T369" s="205">
        <f t="shared" si="36"/>
        <v>0</v>
      </c>
      <c r="U369" s="205">
        <f t="shared" si="37"/>
        <v>0</v>
      </c>
      <c r="V369" s="210"/>
      <c r="W369" s="210"/>
      <c r="X369" s="23" t="str">
        <f>IFERROR(VLOOKUP(AT369,'#Input Lists#'!$L$3:$AH$833,3,FALSE)," ")</f>
        <v xml:space="preserve"> </v>
      </c>
      <c r="Y369" s="23" t="str">
        <f>IFERROR(VLOOKUP(AT369,'#Input Lists#'!$L$3:$AH$833,5,FALSE)," ")</f>
        <v xml:space="preserve"> </v>
      </c>
      <c r="Z369" s="206" t="str">
        <f>IFERROR(VLOOKUP(AT369,'#Input Lists#'!$L$3:$AH$833,9,FALSE)," ")</f>
        <v xml:space="preserve"> </v>
      </c>
      <c r="AA369" s="119" t="s">
        <v>1527</v>
      </c>
      <c r="AB369" s="120"/>
      <c r="AC369" s="123"/>
      <c r="AD369" s="123"/>
      <c r="AE369" s="123"/>
      <c r="AF369" s="123"/>
      <c r="AG369" s="123"/>
      <c r="AH369" s="123"/>
      <c r="AI369" s="123"/>
      <c r="AJ369" s="123"/>
      <c r="AK369" s="123"/>
      <c r="AL369" s="123"/>
      <c r="AM369" s="123"/>
      <c r="AN369" s="123"/>
      <c r="AO369" s="123"/>
      <c r="AP369" s="120"/>
      <c r="AQ369" s="125" t="str">
        <f>IFERROR(VLOOKUP(G369,'#Location List#'!$C$3:$D$150,2,FALSE),"")</f>
        <v/>
      </c>
      <c r="AR369" s="125" t="str">
        <f>IFERROR(VLOOKUP(F369,'#Location List#'!$Q$3:$R$1154,2,FALSE),"")</f>
        <v/>
      </c>
      <c r="AS369" s="125" t="str">
        <f>IFERROR(VLOOKUP(V369,'#Input Lists#'!$B$3:$D$46,3,FALSE),"")</f>
        <v/>
      </c>
      <c r="AT369" s="125" t="str">
        <f>IFERROR(VLOOKUP(CONCATENATE(V369," ",W369),'#Input Lists#'!$K$3:$L$827,2,FALSE),"")</f>
        <v/>
      </c>
      <c r="AU369" s="125">
        <f>IFERROR(VLOOKUP(AA369,'#Input Lists#'!$BU$3:$BV$8,2,FALSE),"")</f>
        <v>1</v>
      </c>
      <c r="AV369" s="118" t="str">
        <f>IFERROR(VLOOKUP(AB369,'#Input Lists#'!$BO$3:$BP$9,2,FALSE),"")</f>
        <v/>
      </c>
      <c r="AW369" s="118">
        <f>IFERROR(VLOOKUP(AC369,'#Input Lists#'!$BL$3:$BM$7,2,FALSE),"")</f>
        <v>1</v>
      </c>
      <c r="AX369" s="52" t="e">
        <f>VLOOKUP(AQ369,'#Location List#'!$D$3:$K$150,4,FALSE)</f>
        <v>#N/A</v>
      </c>
      <c r="AY369" s="273" t="e">
        <f>VLOOKUP(AX369,'#Location List#'!$Z$3:$AA$13,2,FALSE)</f>
        <v>#N/A</v>
      </c>
      <c r="AZ369" s="126" t="e">
        <f>VLOOKUP($AT369,'#Input Lists#'!$L$3:$S$1033,6,FALSE)</f>
        <v>#N/A</v>
      </c>
      <c r="BA369" s="239" t="e">
        <f>VLOOKUP($AT369,'#Input Lists#'!$L$3:$S$833,7,FALSE)</f>
        <v>#N/A</v>
      </c>
      <c r="BB369" s="239" t="e">
        <f>VLOOKUP($AT369,'#Input Lists#'!$L$3:$S$833,8,FALSE)</f>
        <v>#N/A</v>
      </c>
      <c r="BC369" s="91" t="str">
        <f t="shared" si="38"/>
        <v/>
      </c>
      <c r="BD369" s="91" t="str">
        <f t="shared" si="39"/>
        <v/>
      </c>
      <c r="BE369" s="15" t="str">
        <f t="shared" si="40"/>
        <v/>
      </c>
      <c r="BF369" s="92" t="str">
        <f t="shared" si="41"/>
        <v>No Sighting Date</v>
      </c>
    </row>
    <row r="370" spans="1:58" x14ac:dyDescent="0.25">
      <c r="A370" s="118">
        <v>365</v>
      </c>
      <c r="B370" s="119"/>
      <c r="C370" s="120"/>
      <c r="D370" s="121"/>
      <c r="E370" s="121"/>
      <c r="F370" s="236"/>
      <c r="G370" s="122" t="str">
        <f>IFERROR(VLOOKUP(F370,'#Location List#'!$U$3:$V$1154,2,FALSE),"")</f>
        <v/>
      </c>
      <c r="H370" s="120"/>
      <c r="I370" s="120"/>
      <c r="J370" s="120"/>
      <c r="K370" s="120"/>
      <c r="L370" s="120"/>
      <c r="M370" s="120"/>
      <c r="N370" s="120"/>
      <c r="O370" s="120"/>
      <c r="P370" s="120"/>
      <c r="Q370" s="120"/>
      <c r="R370" s="120"/>
      <c r="S370" s="120"/>
      <c r="T370" s="205">
        <f t="shared" si="36"/>
        <v>0</v>
      </c>
      <c r="U370" s="205">
        <f t="shared" si="37"/>
        <v>0</v>
      </c>
      <c r="V370" s="210"/>
      <c r="W370" s="210"/>
      <c r="X370" s="23" t="str">
        <f>IFERROR(VLOOKUP(AT370,'#Input Lists#'!$L$3:$AH$833,3,FALSE)," ")</f>
        <v xml:space="preserve"> </v>
      </c>
      <c r="Y370" s="23" t="str">
        <f>IFERROR(VLOOKUP(AT370,'#Input Lists#'!$L$3:$AH$833,5,FALSE)," ")</f>
        <v xml:space="preserve"> </v>
      </c>
      <c r="Z370" s="206" t="str">
        <f>IFERROR(VLOOKUP(AT370,'#Input Lists#'!$L$3:$AH$833,9,FALSE)," ")</f>
        <v xml:space="preserve"> </v>
      </c>
      <c r="AA370" s="119" t="s">
        <v>1527</v>
      </c>
      <c r="AB370" s="120"/>
      <c r="AC370" s="123"/>
      <c r="AD370" s="123"/>
      <c r="AE370" s="123"/>
      <c r="AF370" s="123"/>
      <c r="AG370" s="123"/>
      <c r="AH370" s="123"/>
      <c r="AI370" s="123"/>
      <c r="AJ370" s="123"/>
      <c r="AK370" s="123"/>
      <c r="AL370" s="123"/>
      <c r="AM370" s="123"/>
      <c r="AN370" s="123"/>
      <c r="AO370" s="123"/>
      <c r="AP370" s="120"/>
      <c r="AQ370" s="125" t="str">
        <f>IFERROR(VLOOKUP(G370,'#Location List#'!$C$3:$D$150,2,FALSE),"")</f>
        <v/>
      </c>
      <c r="AR370" s="125" t="str">
        <f>IFERROR(VLOOKUP(F370,'#Location List#'!$Q$3:$R$1154,2,FALSE),"")</f>
        <v/>
      </c>
      <c r="AS370" s="125" t="str">
        <f>IFERROR(VLOOKUP(V370,'#Input Lists#'!$B$3:$D$46,3,FALSE),"")</f>
        <v/>
      </c>
      <c r="AT370" s="125" t="str">
        <f>IFERROR(VLOOKUP(CONCATENATE(V370," ",W370),'#Input Lists#'!$K$3:$L$827,2,FALSE),"")</f>
        <v/>
      </c>
      <c r="AU370" s="125">
        <f>IFERROR(VLOOKUP(AA370,'#Input Lists#'!$BU$3:$BV$8,2,FALSE),"")</f>
        <v>1</v>
      </c>
      <c r="AV370" s="118" t="str">
        <f>IFERROR(VLOOKUP(AB370,'#Input Lists#'!$BO$3:$BP$9,2,FALSE),"")</f>
        <v/>
      </c>
      <c r="AW370" s="118">
        <f>IFERROR(VLOOKUP(AC370,'#Input Lists#'!$BL$3:$BM$7,2,FALSE),"")</f>
        <v>1</v>
      </c>
      <c r="AX370" s="52" t="e">
        <f>VLOOKUP(AQ370,'#Location List#'!$D$3:$K$150,4,FALSE)</f>
        <v>#N/A</v>
      </c>
      <c r="AY370" s="273" t="e">
        <f>VLOOKUP(AX370,'#Location List#'!$Z$3:$AA$13,2,FALSE)</f>
        <v>#N/A</v>
      </c>
      <c r="AZ370" s="126" t="e">
        <f>VLOOKUP($AT370,'#Input Lists#'!$L$3:$S$1033,6,FALSE)</f>
        <v>#N/A</v>
      </c>
      <c r="BA370" s="239" t="e">
        <f>VLOOKUP($AT370,'#Input Lists#'!$L$3:$S$833,7,FALSE)</f>
        <v>#N/A</v>
      </c>
      <c r="BB370" s="239" t="e">
        <f>VLOOKUP($AT370,'#Input Lists#'!$L$3:$S$833,8,FALSE)</f>
        <v>#N/A</v>
      </c>
      <c r="BC370" s="91" t="str">
        <f t="shared" si="38"/>
        <v/>
      </c>
      <c r="BD370" s="91" t="str">
        <f t="shared" si="39"/>
        <v/>
      </c>
      <c r="BE370" s="15" t="str">
        <f t="shared" si="40"/>
        <v/>
      </c>
      <c r="BF370" s="92" t="str">
        <f t="shared" si="41"/>
        <v>No Sighting Date</v>
      </c>
    </row>
    <row r="371" spans="1:58" x14ac:dyDescent="0.25">
      <c r="A371" s="118">
        <v>366</v>
      </c>
      <c r="B371" s="119"/>
      <c r="C371" s="120"/>
      <c r="D371" s="121"/>
      <c r="E371" s="121"/>
      <c r="F371" s="236"/>
      <c r="G371" s="122" t="str">
        <f>IFERROR(VLOOKUP(F371,'#Location List#'!$U$3:$V$1154,2,FALSE),"")</f>
        <v/>
      </c>
      <c r="H371" s="120"/>
      <c r="I371" s="120"/>
      <c r="J371" s="120"/>
      <c r="K371" s="120"/>
      <c r="L371" s="120"/>
      <c r="M371" s="120"/>
      <c r="N371" s="120"/>
      <c r="O371" s="120"/>
      <c r="P371" s="120"/>
      <c r="Q371" s="120"/>
      <c r="R371" s="120"/>
      <c r="S371" s="120"/>
      <c r="T371" s="205">
        <f t="shared" si="36"/>
        <v>0</v>
      </c>
      <c r="U371" s="205">
        <f t="shared" si="37"/>
        <v>0</v>
      </c>
      <c r="V371" s="210"/>
      <c r="W371" s="210"/>
      <c r="X371" s="23" t="str">
        <f>IFERROR(VLOOKUP(AT371,'#Input Lists#'!$L$3:$AH$833,3,FALSE)," ")</f>
        <v xml:space="preserve"> </v>
      </c>
      <c r="Y371" s="23" t="str">
        <f>IFERROR(VLOOKUP(AT371,'#Input Lists#'!$L$3:$AH$833,5,FALSE)," ")</f>
        <v xml:space="preserve"> </v>
      </c>
      <c r="Z371" s="206" t="str">
        <f>IFERROR(VLOOKUP(AT371,'#Input Lists#'!$L$3:$AH$833,9,FALSE)," ")</f>
        <v xml:space="preserve"> </v>
      </c>
      <c r="AA371" s="119" t="s">
        <v>1527</v>
      </c>
      <c r="AB371" s="120"/>
      <c r="AC371" s="123"/>
      <c r="AD371" s="123"/>
      <c r="AE371" s="123"/>
      <c r="AF371" s="123"/>
      <c r="AG371" s="123"/>
      <c r="AH371" s="123"/>
      <c r="AI371" s="123"/>
      <c r="AJ371" s="123"/>
      <c r="AK371" s="123"/>
      <c r="AL371" s="123"/>
      <c r="AM371" s="123"/>
      <c r="AN371" s="123"/>
      <c r="AO371" s="123"/>
      <c r="AP371" s="120"/>
      <c r="AQ371" s="125" t="str">
        <f>IFERROR(VLOOKUP(G371,'#Location List#'!$C$3:$D$150,2,FALSE),"")</f>
        <v/>
      </c>
      <c r="AR371" s="125" t="str">
        <f>IFERROR(VLOOKUP(F371,'#Location List#'!$Q$3:$R$1154,2,FALSE),"")</f>
        <v/>
      </c>
      <c r="AS371" s="125" t="str">
        <f>IFERROR(VLOOKUP(V371,'#Input Lists#'!$B$3:$D$46,3,FALSE),"")</f>
        <v/>
      </c>
      <c r="AT371" s="125" t="str">
        <f>IFERROR(VLOOKUP(CONCATENATE(V371," ",W371),'#Input Lists#'!$K$3:$L$827,2,FALSE),"")</f>
        <v/>
      </c>
      <c r="AU371" s="125">
        <f>IFERROR(VLOOKUP(AA371,'#Input Lists#'!$BU$3:$BV$8,2,FALSE),"")</f>
        <v>1</v>
      </c>
      <c r="AV371" s="118" t="str">
        <f>IFERROR(VLOOKUP(AB371,'#Input Lists#'!$BO$3:$BP$9,2,FALSE),"")</f>
        <v/>
      </c>
      <c r="AW371" s="118">
        <f>IFERROR(VLOOKUP(AC371,'#Input Lists#'!$BL$3:$BM$7,2,FALSE),"")</f>
        <v>1</v>
      </c>
      <c r="AX371" s="52" t="e">
        <f>VLOOKUP(AQ371,'#Location List#'!$D$3:$K$150,4,FALSE)</f>
        <v>#N/A</v>
      </c>
      <c r="AY371" s="273" t="e">
        <f>VLOOKUP(AX371,'#Location List#'!$Z$3:$AA$13,2,FALSE)</f>
        <v>#N/A</v>
      </c>
      <c r="AZ371" s="126" t="e">
        <f>VLOOKUP($AT371,'#Input Lists#'!$L$3:$S$1033,6,FALSE)</f>
        <v>#N/A</v>
      </c>
      <c r="BA371" s="239" t="e">
        <f>VLOOKUP($AT371,'#Input Lists#'!$L$3:$S$833,7,FALSE)</f>
        <v>#N/A</v>
      </c>
      <c r="BB371" s="239" t="e">
        <f>VLOOKUP($AT371,'#Input Lists#'!$L$3:$S$833,8,FALSE)</f>
        <v>#N/A</v>
      </c>
      <c r="BC371" s="91" t="str">
        <f t="shared" si="38"/>
        <v/>
      </c>
      <c r="BD371" s="91" t="str">
        <f t="shared" si="39"/>
        <v/>
      </c>
      <c r="BE371" s="15" t="str">
        <f t="shared" si="40"/>
        <v/>
      </c>
      <c r="BF371" s="92" t="str">
        <f t="shared" si="41"/>
        <v>No Sighting Date</v>
      </c>
    </row>
    <row r="372" spans="1:58" x14ac:dyDescent="0.25">
      <c r="A372" s="118">
        <v>367</v>
      </c>
      <c r="B372" s="119"/>
      <c r="C372" s="120"/>
      <c r="D372" s="121"/>
      <c r="E372" s="121"/>
      <c r="F372" s="236"/>
      <c r="G372" s="122" t="str">
        <f>IFERROR(VLOOKUP(F372,'#Location List#'!$U$3:$V$1154,2,FALSE),"")</f>
        <v/>
      </c>
      <c r="H372" s="120"/>
      <c r="I372" s="120"/>
      <c r="J372" s="120"/>
      <c r="K372" s="120"/>
      <c r="L372" s="120"/>
      <c r="M372" s="120"/>
      <c r="N372" s="120"/>
      <c r="O372" s="120"/>
      <c r="P372" s="120"/>
      <c r="Q372" s="120"/>
      <c r="R372" s="120"/>
      <c r="S372" s="120"/>
      <c r="T372" s="205">
        <f t="shared" si="36"/>
        <v>0</v>
      </c>
      <c r="U372" s="205">
        <f t="shared" si="37"/>
        <v>0</v>
      </c>
      <c r="V372" s="210"/>
      <c r="W372" s="210"/>
      <c r="X372" s="23" t="str">
        <f>IFERROR(VLOOKUP(AT372,'#Input Lists#'!$L$3:$AH$833,3,FALSE)," ")</f>
        <v xml:space="preserve"> </v>
      </c>
      <c r="Y372" s="23" t="str">
        <f>IFERROR(VLOOKUP(AT372,'#Input Lists#'!$L$3:$AH$833,5,FALSE)," ")</f>
        <v xml:space="preserve"> </v>
      </c>
      <c r="Z372" s="206" t="str">
        <f>IFERROR(VLOOKUP(AT372,'#Input Lists#'!$L$3:$AH$833,9,FALSE)," ")</f>
        <v xml:space="preserve"> </v>
      </c>
      <c r="AA372" s="119" t="s">
        <v>1527</v>
      </c>
      <c r="AB372" s="120"/>
      <c r="AC372" s="123"/>
      <c r="AD372" s="123"/>
      <c r="AE372" s="123"/>
      <c r="AF372" s="123"/>
      <c r="AG372" s="123"/>
      <c r="AH372" s="123"/>
      <c r="AI372" s="123"/>
      <c r="AJ372" s="123"/>
      <c r="AK372" s="123"/>
      <c r="AL372" s="123"/>
      <c r="AM372" s="123"/>
      <c r="AN372" s="123"/>
      <c r="AO372" s="123"/>
      <c r="AP372" s="120"/>
      <c r="AQ372" s="125" t="str">
        <f>IFERROR(VLOOKUP(G372,'#Location List#'!$C$3:$D$150,2,FALSE),"")</f>
        <v/>
      </c>
      <c r="AR372" s="125" t="str">
        <f>IFERROR(VLOOKUP(F372,'#Location List#'!$Q$3:$R$1154,2,FALSE),"")</f>
        <v/>
      </c>
      <c r="AS372" s="125" t="str">
        <f>IFERROR(VLOOKUP(V372,'#Input Lists#'!$B$3:$D$46,3,FALSE),"")</f>
        <v/>
      </c>
      <c r="AT372" s="125" t="str">
        <f>IFERROR(VLOOKUP(CONCATENATE(V372," ",W372),'#Input Lists#'!$K$3:$L$827,2,FALSE),"")</f>
        <v/>
      </c>
      <c r="AU372" s="125">
        <f>IFERROR(VLOOKUP(AA372,'#Input Lists#'!$BU$3:$BV$8,2,FALSE),"")</f>
        <v>1</v>
      </c>
      <c r="AV372" s="118" t="str">
        <f>IFERROR(VLOOKUP(AB372,'#Input Lists#'!$BO$3:$BP$9,2,FALSE),"")</f>
        <v/>
      </c>
      <c r="AW372" s="118">
        <f>IFERROR(VLOOKUP(AC372,'#Input Lists#'!$BL$3:$BM$7,2,FALSE),"")</f>
        <v>1</v>
      </c>
      <c r="AX372" s="52" t="e">
        <f>VLOOKUP(AQ372,'#Location List#'!$D$3:$K$150,4,FALSE)</f>
        <v>#N/A</v>
      </c>
      <c r="AY372" s="273" t="e">
        <f>VLOOKUP(AX372,'#Location List#'!$Z$3:$AA$13,2,FALSE)</f>
        <v>#N/A</v>
      </c>
      <c r="AZ372" s="126" t="e">
        <f>VLOOKUP($AT372,'#Input Lists#'!$L$3:$S$1033,6,FALSE)</f>
        <v>#N/A</v>
      </c>
      <c r="BA372" s="239" t="e">
        <f>VLOOKUP($AT372,'#Input Lists#'!$L$3:$S$833,7,FALSE)</f>
        <v>#N/A</v>
      </c>
      <c r="BB372" s="239" t="e">
        <f>VLOOKUP($AT372,'#Input Lists#'!$L$3:$S$833,8,FALSE)</f>
        <v>#N/A</v>
      </c>
      <c r="BC372" s="91" t="str">
        <f t="shared" si="38"/>
        <v/>
      </c>
      <c r="BD372" s="91" t="str">
        <f t="shared" si="39"/>
        <v/>
      </c>
      <c r="BE372" s="15" t="str">
        <f t="shared" si="40"/>
        <v/>
      </c>
      <c r="BF372" s="92" t="str">
        <f t="shared" si="41"/>
        <v>No Sighting Date</v>
      </c>
    </row>
    <row r="373" spans="1:58" x14ac:dyDescent="0.25">
      <c r="A373" s="118">
        <v>368</v>
      </c>
      <c r="B373" s="119"/>
      <c r="C373" s="120"/>
      <c r="D373" s="121"/>
      <c r="E373" s="121"/>
      <c r="F373" s="236"/>
      <c r="G373" s="122" t="str">
        <f>IFERROR(VLOOKUP(F373,'#Location List#'!$U$3:$V$1154,2,FALSE),"")</f>
        <v/>
      </c>
      <c r="H373" s="120"/>
      <c r="I373" s="120"/>
      <c r="J373" s="120"/>
      <c r="K373" s="120"/>
      <c r="L373" s="120"/>
      <c r="M373" s="120"/>
      <c r="N373" s="120"/>
      <c r="O373" s="120"/>
      <c r="P373" s="120"/>
      <c r="Q373" s="120"/>
      <c r="R373" s="120"/>
      <c r="S373" s="120"/>
      <c r="T373" s="205">
        <f t="shared" si="36"/>
        <v>0</v>
      </c>
      <c r="U373" s="205">
        <f t="shared" si="37"/>
        <v>0</v>
      </c>
      <c r="V373" s="210"/>
      <c r="W373" s="210"/>
      <c r="X373" s="23" t="str">
        <f>IFERROR(VLOOKUP(AT373,'#Input Lists#'!$L$3:$AH$833,3,FALSE)," ")</f>
        <v xml:space="preserve"> </v>
      </c>
      <c r="Y373" s="23" t="str">
        <f>IFERROR(VLOOKUP(AT373,'#Input Lists#'!$L$3:$AH$833,5,FALSE)," ")</f>
        <v xml:space="preserve"> </v>
      </c>
      <c r="Z373" s="206" t="str">
        <f>IFERROR(VLOOKUP(AT373,'#Input Lists#'!$L$3:$AH$833,9,FALSE)," ")</f>
        <v xml:space="preserve"> </v>
      </c>
      <c r="AA373" s="119" t="s">
        <v>1527</v>
      </c>
      <c r="AB373" s="120"/>
      <c r="AC373" s="123"/>
      <c r="AD373" s="123"/>
      <c r="AE373" s="123"/>
      <c r="AF373" s="123"/>
      <c r="AG373" s="123"/>
      <c r="AH373" s="123"/>
      <c r="AI373" s="123"/>
      <c r="AJ373" s="123"/>
      <c r="AK373" s="123"/>
      <c r="AL373" s="123"/>
      <c r="AM373" s="123"/>
      <c r="AN373" s="123"/>
      <c r="AO373" s="123"/>
      <c r="AP373" s="120"/>
      <c r="AQ373" s="125" t="str">
        <f>IFERROR(VLOOKUP(G373,'#Location List#'!$C$3:$D$150,2,FALSE),"")</f>
        <v/>
      </c>
      <c r="AR373" s="125" t="str">
        <f>IFERROR(VLOOKUP(F373,'#Location List#'!$Q$3:$R$1154,2,FALSE),"")</f>
        <v/>
      </c>
      <c r="AS373" s="125" t="str">
        <f>IFERROR(VLOOKUP(V373,'#Input Lists#'!$B$3:$D$46,3,FALSE),"")</f>
        <v/>
      </c>
      <c r="AT373" s="125" t="str">
        <f>IFERROR(VLOOKUP(CONCATENATE(V373," ",W373),'#Input Lists#'!$K$3:$L$827,2,FALSE),"")</f>
        <v/>
      </c>
      <c r="AU373" s="125">
        <f>IFERROR(VLOOKUP(AA373,'#Input Lists#'!$BU$3:$BV$8,2,FALSE),"")</f>
        <v>1</v>
      </c>
      <c r="AV373" s="118" t="str">
        <f>IFERROR(VLOOKUP(AB373,'#Input Lists#'!$BO$3:$BP$9,2,FALSE),"")</f>
        <v/>
      </c>
      <c r="AW373" s="118">
        <f>IFERROR(VLOOKUP(AC373,'#Input Lists#'!$BL$3:$BM$7,2,FALSE),"")</f>
        <v>1</v>
      </c>
      <c r="AX373" s="52" t="e">
        <f>VLOOKUP(AQ373,'#Location List#'!$D$3:$K$150,4,FALSE)</f>
        <v>#N/A</v>
      </c>
      <c r="AY373" s="273" t="e">
        <f>VLOOKUP(AX373,'#Location List#'!$Z$3:$AA$13,2,FALSE)</f>
        <v>#N/A</v>
      </c>
      <c r="AZ373" s="126" t="e">
        <f>VLOOKUP($AT373,'#Input Lists#'!$L$3:$S$1033,6,FALSE)</f>
        <v>#N/A</v>
      </c>
      <c r="BA373" s="239" t="e">
        <f>VLOOKUP($AT373,'#Input Lists#'!$L$3:$S$833,7,FALSE)</f>
        <v>#N/A</v>
      </c>
      <c r="BB373" s="239" t="e">
        <f>VLOOKUP($AT373,'#Input Lists#'!$L$3:$S$833,8,FALSE)</f>
        <v>#N/A</v>
      </c>
      <c r="BC373" s="91" t="str">
        <f t="shared" si="38"/>
        <v/>
      </c>
      <c r="BD373" s="91" t="str">
        <f t="shared" si="39"/>
        <v/>
      </c>
      <c r="BE373" s="15" t="str">
        <f t="shared" si="40"/>
        <v/>
      </c>
      <c r="BF373" s="92" t="str">
        <f t="shared" si="41"/>
        <v>No Sighting Date</v>
      </c>
    </row>
    <row r="374" spans="1:58" x14ac:dyDescent="0.25">
      <c r="A374" s="118">
        <v>369</v>
      </c>
      <c r="B374" s="119"/>
      <c r="C374" s="120"/>
      <c r="D374" s="121"/>
      <c r="E374" s="121"/>
      <c r="F374" s="236"/>
      <c r="G374" s="122" t="str">
        <f>IFERROR(VLOOKUP(F374,'#Location List#'!$U$3:$V$1154,2,FALSE),"")</f>
        <v/>
      </c>
      <c r="H374" s="120"/>
      <c r="I374" s="120"/>
      <c r="J374" s="120"/>
      <c r="K374" s="120"/>
      <c r="L374" s="120"/>
      <c r="M374" s="120"/>
      <c r="N374" s="120"/>
      <c r="O374" s="120"/>
      <c r="P374" s="120"/>
      <c r="Q374" s="120"/>
      <c r="R374" s="120"/>
      <c r="S374" s="120"/>
      <c r="T374" s="205">
        <f t="shared" si="36"/>
        <v>0</v>
      </c>
      <c r="U374" s="205">
        <f t="shared" si="37"/>
        <v>0</v>
      </c>
      <c r="V374" s="210"/>
      <c r="W374" s="210"/>
      <c r="X374" s="23" t="str">
        <f>IFERROR(VLOOKUP(AT374,'#Input Lists#'!$L$3:$AH$833,3,FALSE)," ")</f>
        <v xml:space="preserve"> </v>
      </c>
      <c r="Y374" s="23" t="str">
        <f>IFERROR(VLOOKUP(AT374,'#Input Lists#'!$L$3:$AH$833,5,FALSE)," ")</f>
        <v xml:space="preserve"> </v>
      </c>
      <c r="Z374" s="206" t="str">
        <f>IFERROR(VLOOKUP(AT374,'#Input Lists#'!$L$3:$AH$833,9,FALSE)," ")</f>
        <v xml:space="preserve"> </v>
      </c>
      <c r="AA374" s="119" t="s">
        <v>1527</v>
      </c>
      <c r="AB374" s="120"/>
      <c r="AC374" s="123"/>
      <c r="AD374" s="123"/>
      <c r="AE374" s="123"/>
      <c r="AF374" s="123"/>
      <c r="AG374" s="123"/>
      <c r="AH374" s="123"/>
      <c r="AI374" s="123"/>
      <c r="AJ374" s="123"/>
      <c r="AK374" s="123"/>
      <c r="AL374" s="123"/>
      <c r="AM374" s="123"/>
      <c r="AN374" s="123"/>
      <c r="AO374" s="123"/>
      <c r="AP374" s="120"/>
      <c r="AQ374" s="125" t="str">
        <f>IFERROR(VLOOKUP(G374,'#Location List#'!$C$3:$D$150,2,FALSE),"")</f>
        <v/>
      </c>
      <c r="AR374" s="125" t="str">
        <f>IFERROR(VLOOKUP(F374,'#Location List#'!$Q$3:$R$1154,2,FALSE),"")</f>
        <v/>
      </c>
      <c r="AS374" s="125" t="str">
        <f>IFERROR(VLOOKUP(V374,'#Input Lists#'!$B$3:$D$46,3,FALSE),"")</f>
        <v/>
      </c>
      <c r="AT374" s="125" t="str">
        <f>IFERROR(VLOOKUP(CONCATENATE(V374," ",W374),'#Input Lists#'!$K$3:$L$827,2,FALSE),"")</f>
        <v/>
      </c>
      <c r="AU374" s="125">
        <f>IFERROR(VLOOKUP(AA374,'#Input Lists#'!$BU$3:$BV$8,2,FALSE),"")</f>
        <v>1</v>
      </c>
      <c r="AV374" s="118" t="str">
        <f>IFERROR(VLOOKUP(AB374,'#Input Lists#'!$BO$3:$BP$9,2,FALSE),"")</f>
        <v/>
      </c>
      <c r="AW374" s="118">
        <f>IFERROR(VLOOKUP(AC374,'#Input Lists#'!$BL$3:$BM$7,2,FALSE),"")</f>
        <v>1</v>
      </c>
      <c r="AX374" s="52" t="e">
        <f>VLOOKUP(AQ374,'#Location List#'!$D$3:$K$150,4,FALSE)</f>
        <v>#N/A</v>
      </c>
      <c r="AY374" s="273" t="e">
        <f>VLOOKUP(AX374,'#Location List#'!$Z$3:$AA$13,2,FALSE)</f>
        <v>#N/A</v>
      </c>
      <c r="AZ374" s="126" t="e">
        <f>VLOOKUP($AT374,'#Input Lists#'!$L$3:$S$1033,6,FALSE)</f>
        <v>#N/A</v>
      </c>
      <c r="BA374" s="239" t="e">
        <f>VLOOKUP($AT374,'#Input Lists#'!$L$3:$S$833,7,FALSE)</f>
        <v>#N/A</v>
      </c>
      <c r="BB374" s="239" t="e">
        <f>VLOOKUP($AT374,'#Input Lists#'!$L$3:$S$833,8,FALSE)</f>
        <v>#N/A</v>
      </c>
      <c r="BC374" s="91" t="str">
        <f t="shared" si="38"/>
        <v/>
      </c>
      <c r="BD374" s="91" t="str">
        <f t="shared" si="39"/>
        <v/>
      </c>
      <c r="BE374" s="15" t="str">
        <f t="shared" si="40"/>
        <v/>
      </c>
      <c r="BF374" s="92" t="str">
        <f t="shared" si="41"/>
        <v>No Sighting Date</v>
      </c>
    </row>
    <row r="375" spans="1:58" x14ac:dyDescent="0.25">
      <c r="A375" s="118">
        <v>370</v>
      </c>
      <c r="B375" s="119"/>
      <c r="C375" s="120"/>
      <c r="D375" s="121"/>
      <c r="E375" s="121"/>
      <c r="F375" s="236"/>
      <c r="G375" s="122" t="str">
        <f>IFERROR(VLOOKUP(F375,'#Location List#'!$U$3:$V$1154,2,FALSE),"")</f>
        <v/>
      </c>
      <c r="H375" s="120"/>
      <c r="I375" s="120"/>
      <c r="J375" s="120"/>
      <c r="K375" s="120"/>
      <c r="L375" s="120"/>
      <c r="M375" s="120"/>
      <c r="N375" s="120"/>
      <c r="O375" s="120"/>
      <c r="P375" s="120"/>
      <c r="Q375" s="120"/>
      <c r="R375" s="120"/>
      <c r="S375" s="120"/>
      <c r="T375" s="205">
        <f t="shared" si="36"/>
        <v>0</v>
      </c>
      <c r="U375" s="205">
        <f t="shared" si="37"/>
        <v>0</v>
      </c>
      <c r="V375" s="210"/>
      <c r="W375" s="210"/>
      <c r="X375" s="23" t="str">
        <f>IFERROR(VLOOKUP(AT375,'#Input Lists#'!$L$3:$AH$833,3,FALSE)," ")</f>
        <v xml:space="preserve"> </v>
      </c>
      <c r="Y375" s="23" t="str">
        <f>IFERROR(VLOOKUP(AT375,'#Input Lists#'!$L$3:$AH$833,5,FALSE)," ")</f>
        <v xml:space="preserve"> </v>
      </c>
      <c r="Z375" s="206" t="str">
        <f>IFERROR(VLOOKUP(AT375,'#Input Lists#'!$L$3:$AH$833,9,FALSE)," ")</f>
        <v xml:space="preserve"> </v>
      </c>
      <c r="AA375" s="119" t="s">
        <v>1527</v>
      </c>
      <c r="AB375" s="120"/>
      <c r="AC375" s="123"/>
      <c r="AD375" s="123"/>
      <c r="AE375" s="123"/>
      <c r="AF375" s="123"/>
      <c r="AG375" s="123"/>
      <c r="AH375" s="123"/>
      <c r="AI375" s="123"/>
      <c r="AJ375" s="123"/>
      <c r="AK375" s="123"/>
      <c r="AL375" s="123"/>
      <c r="AM375" s="123"/>
      <c r="AN375" s="123"/>
      <c r="AO375" s="123"/>
      <c r="AP375" s="120"/>
      <c r="AQ375" s="125" t="str">
        <f>IFERROR(VLOOKUP(G375,'#Location List#'!$C$3:$D$150,2,FALSE),"")</f>
        <v/>
      </c>
      <c r="AR375" s="125" t="str">
        <f>IFERROR(VLOOKUP(F375,'#Location List#'!$Q$3:$R$1154,2,FALSE),"")</f>
        <v/>
      </c>
      <c r="AS375" s="125" t="str">
        <f>IFERROR(VLOOKUP(V375,'#Input Lists#'!$B$3:$D$46,3,FALSE),"")</f>
        <v/>
      </c>
      <c r="AT375" s="125" t="str">
        <f>IFERROR(VLOOKUP(CONCATENATE(V375," ",W375),'#Input Lists#'!$K$3:$L$827,2,FALSE),"")</f>
        <v/>
      </c>
      <c r="AU375" s="125">
        <f>IFERROR(VLOOKUP(AA375,'#Input Lists#'!$BU$3:$BV$8,2,FALSE),"")</f>
        <v>1</v>
      </c>
      <c r="AV375" s="118" t="str">
        <f>IFERROR(VLOOKUP(AB375,'#Input Lists#'!$BO$3:$BP$9,2,FALSE),"")</f>
        <v/>
      </c>
      <c r="AW375" s="118">
        <f>IFERROR(VLOOKUP(AC375,'#Input Lists#'!$BL$3:$BM$7,2,FALSE),"")</f>
        <v>1</v>
      </c>
      <c r="AX375" s="52" t="e">
        <f>VLOOKUP(AQ375,'#Location List#'!$D$3:$K$150,4,FALSE)</f>
        <v>#N/A</v>
      </c>
      <c r="AY375" s="273" t="e">
        <f>VLOOKUP(AX375,'#Location List#'!$Z$3:$AA$13,2,FALSE)</f>
        <v>#N/A</v>
      </c>
      <c r="AZ375" s="126" t="e">
        <f>VLOOKUP($AT375,'#Input Lists#'!$L$3:$S$1033,6,FALSE)</f>
        <v>#N/A</v>
      </c>
      <c r="BA375" s="239" t="e">
        <f>VLOOKUP($AT375,'#Input Lists#'!$L$3:$S$833,7,FALSE)</f>
        <v>#N/A</v>
      </c>
      <c r="BB375" s="239" t="e">
        <f>VLOOKUP($AT375,'#Input Lists#'!$L$3:$S$833,8,FALSE)</f>
        <v>#N/A</v>
      </c>
      <c r="BC375" s="91" t="str">
        <f t="shared" si="38"/>
        <v/>
      </c>
      <c r="BD375" s="91" t="str">
        <f t="shared" si="39"/>
        <v/>
      </c>
      <c r="BE375" s="15" t="str">
        <f t="shared" si="40"/>
        <v/>
      </c>
      <c r="BF375" s="92" t="str">
        <f t="shared" si="41"/>
        <v>No Sighting Date</v>
      </c>
    </row>
    <row r="376" spans="1:58" x14ac:dyDescent="0.25">
      <c r="A376" s="118">
        <v>371</v>
      </c>
      <c r="B376" s="119"/>
      <c r="C376" s="120"/>
      <c r="D376" s="121"/>
      <c r="E376" s="121"/>
      <c r="F376" s="236"/>
      <c r="G376" s="122" t="str">
        <f>IFERROR(VLOOKUP(F376,'#Location List#'!$U$3:$V$1154,2,FALSE),"")</f>
        <v/>
      </c>
      <c r="H376" s="120"/>
      <c r="I376" s="120"/>
      <c r="J376" s="120"/>
      <c r="K376" s="120"/>
      <c r="L376" s="120"/>
      <c r="M376" s="120"/>
      <c r="N376" s="120"/>
      <c r="O376" s="120"/>
      <c r="P376" s="120"/>
      <c r="Q376" s="120"/>
      <c r="R376" s="120"/>
      <c r="S376" s="120"/>
      <c r="T376" s="205">
        <f t="shared" si="36"/>
        <v>0</v>
      </c>
      <c r="U376" s="205">
        <f t="shared" si="37"/>
        <v>0</v>
      </c>
      <c r="V376" s="210"/>
      <c r="W376" s="210"/>
      <c r="X376" s="23" t="str">
        <f>IFERROR(VLOOKUP(AT376,'#Input Lists#'!$L$3:$AH$833,3,FALSE)," ")</f>
        <v xml:space="preserve"> </v>
      </c>
      <c r="Y376" s="23" t="str">
        <f>IFERROR(VLOOKUP(AT376,'#Input Lists#'!$L$3:$AH$833,5,FALSE)," ")</f>
        <v xml:space="preserve"> </v>
      </c>
      <c r="Z376" s="206" t="str">
        <f>IFERROR(VLOOKUP(AT376,'#Input Lists#'!$L$3:$AH$833,9,FALSE)," ")</f>
        <v xml:space="preserve"> </v>
      </c>
      <c r="AA376" s="119" t="s">
        <v>1527</v>
      </c>
      <c r="AB376" s="120"/>
      <c r="AC376" s="123"/>
      <c r="AD376" s="123"/>
      <c r="AE376" s="123"/>
      <c r="AF376" s="123"/>
      <c r="AG376" s="123"/>
      <c r="AH376" s="123"/>
      <c r="AI376" s="123"/>
      <c r="AJ376" s="123"/>
      <c r="AK376" s="123"/>
      <c r="AL376" s="123"/>
      <c r="AM376" s="123"/>
      <c r="AN376" s="123"/>
      <c r="AO376" s="123"/>
      <c r="AP376" s="120"/>
      <c r="AQ376" s="125" t="str">
        <f>IFERROR(VLOOKUP(G376,'#Location List#'!$C$3:$D$150,2,FALSE),"")</f>
        <v/>
      </c>
      <c r="AR376" s="125" t="str">
        <f>IFERROR(VLOOKUP(F376,'#Location List#'!$Q$3:$R$1154,2,FALSE),"")</f>
        <v/>
      </c>
      <c r="AS376" s="125" t="str">
        <f>IFERROR(VLOOKUP(V376,'#Input Lists#'!$B$3:$D$46,3,FALSE),"")</f>
        <v/>
      </c>
      <c r="AT376" s="125" t="str">
        <f>IFERROR(VLOOKUP(CONCATENATE(V376," ",W376),'#Input Lists#'!$K$3:$L$827,2,FALSE),"")</f>
        <v/>
      </c>
      <c r="AU376" s="125">
        <f>IFERROR(VLOOKUP(AA376,'#Input Lists#'!$BU$3:$BV$8,2,FALSE),"")</f>
        <v>1</v>
      </c>
      <c r="AV376" s="118" t="str">
        <f>IFERROR(VLOOKUP(AB376,'#Input Lists#'!$BO$3:$BP$9,2,FALSE),"")</f>
        <v/>
      </c>
      <c r="AW376" s="118">
        <f>IFERROR(VLOOKUP(AC376,'#Input Lists#'!$BL$3:$BM$7,2,FALSE),"")</f>
        <v>1</v>
      </c>
      <c r="AX376" s="52" t="e">
        <f>VLOOKUP(AQ376,'#Location List#'!$D$3:$K$150,4,FALSE)</f>
        <v>#N/A</v>
      </c>
      <c r="AY376" s="273" t="e">
        <f>VLOOKUP(AX376,'#Location List#'!$Z$3:$AA$13,2,FALSE)</f>
        <v>#N/A</v>
      </c>
      <c r="AZ376" s="126" t="e">
        <f>VLOOKUP($AT376,'#Input Lists#'!$L$3:$S$1033,6,FALSE)</f>
        <v>#N/A</v>
      </c>
      <c r="BA376" s="239" t="e">
        <f>VLOOKUP($AT376,'#Input Lists#'!$L$3:$S$833,7,FALSE)</f>
        <v>#N/A</v>
      </c>
      <c r="BB376" s="239" t="e">
        <f>VLOOKUP($AT376,'#Input Lists#'!$L$3:$S$833,8,FALSE)</f>
        <v>#N/A</v>
      </c>
      <c r="BC376" s="91" t="str">
        <f t="shared" si="38"/>
        <v/>
      </c>
      <c r="BD376" s="91" t="str">
        <f t="shared" si="39"/>
        <v/>
      </c>
      <c r="BE376" s="15" t="str">
        <f t="shared" si="40"/>
        <v/>
      </c>
      <c r="BF376" s="92" t="str">
        <f t="shared" si="41"/>
        <v>No Sighting Date</v>
      </c>
    </row>
    <row r="377" spans="1:58" x14ac:dyDescent="0.25">
      <c r="A377" s="118">
        <v>372</v>
      </c>
      <c r="B377" s="119"/>
      <c r="C377" s="120"/>
      <c r="D377" s="121"/>
      <c r="E377" s="121"/>
      <c r="F377" s="236"/>
      <c r="G377" s="122" t="str">
        <f>IFERROR(VLOOKUP(F377,'#Location List#'!$U$3:$V$1154,2,FALSE),"")</f>
        <v/>
      </c>
      <c r="H377" s="120"/>
      <c r="I377" s="120"/>
      <c r="J377" s="120"/>
      <c r="K377" s="120"/>
      <c r="L377" s="120"/>
      <c r="M377" s="120"/>
      <c r="N377" s="120"/>
      <c r="O377" s="120"/>
      <c r="P377" s="120"/>
      <c r="Q377" s="120"/>
      <c r="R377" s="120"/>
      <c r="S377" s="120"/>
      <c r="T377" s="205">
        <f t="shared" si="36"/>
        <v>0</v>
      </c>
      <c r="U377" s="205">
        <f t="shared" si="37"/>
        <v>0</v>
      </c>
      <c r="V377" s="210"/>
      <c r="W377" s="210"/>
      <c r="X377" s="23" t="str">
        <f>IFERROR(VLOOKUP(AT377,'#Input Lists#'!$L$3:$AH$833,3,FALSE)," ")</f>
        <v xml:space="preserve"> </v>
      </c>
      <c r="Y377" s="23" t="str">
        <f>IFERROR(VLOOKUP(AT377,'#Input Lists#'!$L$3:$AH$833,5,FALSE)," ")</f>
        <v xml:space="preserve"> </v>
      </c>
      <c r="Z377" s="206" t="str">
        <f>IFERROR(VLOOKUP(AT377,'#Input Lists#'!$L$3:$AH$833,9,FALSE)," ")</f>
        <v xml:space="preserve"> </v>
      </c>
      <c r="AA377" s="119" t="s">
        <v>1527</v>
      </c>
      <c r="AB377" s="120"/>
      <c r="AC377" s="123"/>
      <c r="AD377" s="123"/>
      <c r="AE377" s="123"/>
      <c r="AF377" s="123"/>
      <c r="AG377" s="123"/>
      <c r="AH377" s="123"/>
      <c r="AI377" s="123"/>
      <c r="AJ377" s="123"/>
      <c r="AK377" s="123"/>
      <c r="AL377" s="123"/>
      <c r="AM377" s="123"/>
      <c r="AN377" s="123"/>
      <c r="AO377" s="123"/>
      <c r="AP377" s="120"/>
      <c r="AQ377" s="125" t="str">
        <f>IFERROR(VLOOKUP(G377,'#Location List#'!$C$3:$D$150,2,FALSE),"")</f>
        <v/>
      </c>
      <c r="AR377" s="125" t="str">
        <f>IFERROR(VLOOKUP(F377,'#Location List#'!$Q$3:$R$1154,2,FALSE),"")</f>
        <v/>
      </c>
      <c r="AS377" s="125" t="str">
        <f>IFERROR(VLOOKUP(V377,'#Input Lists#'!$B$3:$D$46,3,FALSE),"")</f>
        <v/>
      </c>
      <c r="AT377" s="125" t="str">
        <f>IFERROR(VLOOKUP(CONCATENATE(V377," ",W377),'#Input Lists#'!$K$3:$L$827,2,FALSE),"")</f>
        <v/>
      </c>
      <c r="AU377" s="125">
        <f>IFERROR(VLOOKUP(AA377,'#Input Lists#'!$BU$3:$BV$8,2,FALSE),"")</f>
        <v>1</v>
      </c>
      <c r="AV377" s="118" t="str">
        <f>IFERROR(VLOOKUP(AB377,'#Input Lists#'!$BO$3:$BP$9,2,FALSE),"")</f>
        <v/>
      </c>
      <c r="AW377" s="118">
        <f>IFERROR(VLOOKUP(AC377,'#Input Lists#'!$BL$3:$BM$7,2,FALSE),"")</f>
        <v>1</v>
      </c>
      <c r="AX377" s="52" t="e">
        <f>VLOOKUP(AQ377,'#Location List#'!$D$3:$K$150,4,FALSE)</f>
        <v>#N/A</v>
      </c>
      <c r="AY377" s="273" t="e">
        <f>VLOOKUP(AX377,'#Location List#'!$Z$3:$AA$13,2,FALSE)</f>
        <v>#N/A</v>
      </c>
      <c r="AZ377" s="126" t="e">
        <f>VLOOKUP($AT377,'#Input Lists#'!$L$3:$S$1033,6,FALSE)</f>
        <v>#N/A</v>
      </c>
      <c r="BA377" s="239" t="e">
        <f>VLOOKUP($AT377,'#Input Lists#'!$L$3:$S$833,7,FALSE)</f>
        <v>#N/A</v>
      </c>
      <c r="BB377" s="239" t="e">
        <f>VLOOKUP($AT377,'#Input Lists#'!$L$3:$S$833,8,FALSE)</f>
        <v>#N/A</v>
      </c>
      <c r="BC377" s="91" t="str">
        <f t="shared" si="38"/>
        <v/>
      </c>
      <c r="BD377" s="91" t="str">
        <f t="shared" si="39"/>
        <v/>
      </c>
      <c r="BE377" s="15" t="str">
        <f t="shared" si="40"/>
        <v/>
      </c>
      <c r="BF377" s="92" t="str">
        <f t="shared" si="41"/>
        <v>No Sighting Date</v>
      </c>
    </row>
    <row r="378" spans="1:58" x14ac:dyDescent="0.25">
      <c r="A378" s="118">
        <v>373</v>
      </c>
      <c r="B378" s="119"/>
      <c r="C378" s="120"/>
      <c r="D378" s="121"/>
      <c r="E378" s="121"/>
      <c r="F378" s="236"/>
      <c r="G378" s="122" t="str">
        <f>IFERROR(VLOOKUP(F378,'#Location List#'!$U$3:$V$1154,2,FALSE),"")</f>
        <v/>
      </c>
      <c r="H378" s="120"/>
      <c r="I378" s="120"/>
      <c r="J378" s="120"/>
      <c r="K378" s="120"/>
      <c r="L378" s="120"/>
      <c r="M378" s="120"/>
      <c r="N378" s="120"/>
      <c r="O378" s="120"/>
      <c r="P378" s="120"/>
      <c r="Q378" s="120"/>
      <c r="R378" s="120"/>
      <c r="S378" s="120"/>
      <c r="T378" s="205">
        <f t="shared" si="36"/>
        <v>0</v>
      </c>
      <c r="U378" s="205">
        <f t="shared" si="37"/>
        <v>0</v>
      </c>
      <c r="V378" s="210"/>
      <c r="W378" s="210"/>
      <c r="X378" s="23" t="str">
        <f>IFERROR(VLOOKUP(AT378,'#Input Lists#'!$L$3:$AH$833,3,FALSE)," ")</f>
        <v xml:space="preserve"> </v>
      </c>
      <c r="Y378" s="23" t="str">
        <f>IFERROR(VLOOKUP(AT378,'#Input Lists#'!$L$3:$AH$833,5,FALSE)," ")</f>
        <v xml:space="preserve"> </v>
      </c>
      <c r="Z378" s="206" t="str">
        <f>IFERROR(VLOOKUP(AT378,'#Input Lists#'!$L$3:$AH$833,9,FALSE)," ")</f>
        <v xml:space="preserve"> </v>
      </c>
      <c r="AA378" s="119" t="s">
        <v>1527</v>
      </c>
      <c r="AB378" s="120"/>
      <c r="AC378" s="123"/>
      <c r="AD378" s="123"/>
      <c r="AE378" s="123"/>
      <c r="AF378" s="123"/>
      <c r="AG378" s="123"/>
      <c r="AH378" s="123"/>
      <c r="AI378" s="123"/>
      <c r="AJ378" s="123"/>
      <c r="AK378" s="123"/>
      <c r="AL378" s="123"/>
      <c r="AM378" s="123"/>
      <c r="AN378" s="123"/>
      <c r="AO378" s="123"/>
      <c r="AP378" s="120"/>
      <c r="AQ378" s="125" t="str">
        <f>IFERROR(VLOOKUP(G378,'#Location List#'!$C$3:$D$150,2,FALSE),"")</f>
        <v/>
      </c>
      <c r="AR378" s="125" t="str">
        <f>IFERROR(VLOOKUP(F378,'#Location List#'!$Q$3:$R$1154,2,FALSE),"")</f>
        <v/>
      </c>
      <c r="AS378" s="125" t="str">
        <f>IFERROR(VLOOKUP(V378,'#Input Lists#'!$B$3:$D$46,3,FALSE),"")</f>
        <v/>
      </c>
      <c r="AT378" s="125" t="str">
        <f>IFERROR(VLOOKUP(CONCATENATE(V378," ",W378),'#Input Lists#'!$K$3:$L$827,2,FALSE),"")</f>
        <v/>
      </c>
      <c r="AU378" s="125">
        <f>IFERROR(VLOOKUP(AA378,'#Input Lists#'!$BU$3:$BV$8,2,FALSE),"")</f>
        <v>1</v>
      </c>
      <c r="AV378" s="118" t="str">
        <f>IFERROR(VLOOKUP(AB378,'#Input Lists#'!$BO$3:$BP$9,2,FALSE),"")</f>
        <v/>
      </c>
      <c r="AW378" s="118">
        <f>IFERROR(VLOOKUP(AC378,'#Input Lists#'!$BL$3:$BM$7,2,FALSE),"")</f>
        <v>1</v>
      </c>
      <c r="AX378" s="52" t="e">
        <f>VLOOKUP(AQ378,'#Location List#'!$D$3:$K$150,4,FALSE)</f>
        <v>#N/A</v>
      </c>
      <c r="AY378" s="273" t="e">
        <f>VLOOKUP(AX378,'#Location List#'!$Z$3:$AA$13,2,FALSE)</f>
        <v>#N/A</v>
      </c>
      <c r="AZ378" s="126" t="e">
        <f>VLOOKUP($AT378,'#Input Lists#'!$L$3:$S$1033,6,FALSE)</f>
        <v>#N/A</v>
      </c>
      <c r="BA378" s="239" t="e">
        <f>VLOOKUP($AT378,'#Input Lists#'!$L$3:$S$833,7,FALSE)</f>
        <v>#N/A</v>
      </c>
      <c r="BB378" s="239" t="e">
        <f>VLOOKUP($AT378,'#Input Lists#'!$L$3:$S$833,8,FALSE)</f>
        <v>#N/A</v>
      </c>
      <c r="BC378" s="91" t="str">
        <f t="shared" si="38"/>
        <v/>
      </c>
      <c r="BD378" s="91" t="str">
        <f t="shared" si="39"/>
        <v/>
      </c>
      <c r="BE378" s="15" t="str">
        <f t="shared" si="40"/>
        <v/>
      </c>
      <c r="BF378" s="92" t="str">
        <f t="shared" si="41"/>
        <v>No Sighting Date</v>
      </c>
    </row>
    <row r="379" spans="1:58" x14ac:dyDescent="0.25">
      <c r="A379" s="118">
        <v>374</v>
      </c>
      <c r="B379" s="119"/>
      <c r="C379" s="120"/>
      <c r="D379" s="121"/>
      <c r="E379" s="121"/>
      <c r="F379" s="236"/>
      <c r="G379" s="122" t="str">
        <f>IFERROR(VLOOKUP(F379,'#Location List#'!$U$3:$V$1154,2,FALSE),"")</f>
        <v/>
      </c>
      <c r="H379" s="120"/>
      <c r="I379" s="120"/>
      <c r="J379" s="120"/>
      <c r="K379" s="120"/>
      <c r="L379" s="120"/>
      <c r="M379" s="120"/>
      <c r="N379" s="120"/>
      <c r="O379" s="120"/>
      <c r="P379" s="120"/>
      <c r="Q379" s="120"/>
      <c r="R379" s="120"/>
      <c r="S379" s="120"/>
      <c r="T379" s="205">
        <f t="shared" si="36"/>
        <v>0</v>
      </c>
      <c r="U379" s="205">
        <f t="shared" si="37"/>
        <v>0</v>
      </c>
      <c r="V379" s="210"/>
      <c r="W379" s="210"/>
      <c r="X379" s="23" t="str">
        <f>IFERROR(VLOOKUP(AT379,'#Input Lists#'!$L$3:$AH$833,3,FALSE)," ")</f>
        <v xml:space="preserve"> </v>
      </c>
      <c r="Y379" s="23" t="str">
        <f>IFERROR(VLOOKUP(AT379,'#Input Lists#'!$L$3:$AH$833,5,FALSE)," ")</f>
        <v xml:space="preserve"> </v>
      </c>
      <c r="Z379" s="206" t="str">
        <f>IFERROR(VLOOKUP(AT379,'#Input Lists#'!$L$3:$AH$833,9,FALSE)," ")</f>
        <v xml:space="preserve"> </v>
      </c>
      <c r="AA379" s="119" t="s">
        <v>1527</v>
      </c>
      <c r="AB379" s="120"/>
      <c r="AC379" s="123"/>
      <c r="AD379" s="123"/>
      <c r="AE379" s="123"/>
      <c r="AF379" s="123"/>
      <c r="AG379" s="123"/>
      <c r="AH379" s="123"/>
      <c r="AI379" s="123"/>
      <c r="AJ379" s="123"/>
      <c r="AK379" s="123"/>
      <c r="AL379" s="123"/>
      <c r="AM379" s="123"/>
      <c r="AN379" s="123"/>
      <c r="AO379" s="123"/>
      <c r="AP379" s="120"/>
      <c r="AQ379" s="125" t="str">
        <f>IFERROR(VLOOKUP(G379,'#Location List#'!$C$3:$D$150,2,FALSE),"")</f>
        <v/>
      </c>
      <c r="AR379" s="125" t="str">
        <f>IFERROR(VLOOKUP(F379,'#Location List#'!$Q$3:$R$1154,2,FALSE),"")</f>
        <v/>
      </c>
      <c r="AS379" s="125" t="str">
        <f>IFERROR(VLOOKUP(V379,'#Input Lists#'!$B$3:$D$46,3,FALSE),"")</f>
        <v/>
      </c>
      <c r="AT379" s="125" t="str">
        <f>IFERROR(VLOOKUP(CONCATENATE(V379," ",W379),'#Input Lists#'!$K$3:$L$827,2,FALSE),"")</f>
        <v/>
      </c>
      <c r="AU379" s="125">
        <f>IFERROR(VLOOKUP(AA379,'#Input Lists#'!$BU$3:$BV$8,2,FALSE),"")</f>
        <v>1</v>
      </c>
      <c r="AV379" s="118" t="str">
        <f>IFERROR(VLOOKUP(AB379,'#Input Lists#'!$BO$3:$BP$9,2,FALSE),"")</f>
        <v/>
      </c>
      <c r="AW379" s="118">
        <f>IFERROR(VLOOKUP(AC379,'#Input Lists#'!$BL$3:$BM$7,2,FALSE),"")</f>
        <v>1</v>
      </c>
      <c r="AX379" s="52" t="e">
        <f>VLOOKUP(AQ379,'#Location List#'!$D$3:$K$150,4,FALSE)</f>
        <v>#N/A</v>
      </c>
      <c r="AY379" s="273" t="e">
        <f>VLOOKUP(AX379,'#Location List#'!$Z$3:$AA$13,2,FALSE)</f>
        <v>#N/A</v>
      </c>
      <c r="AZ379" s="126" t="e">
        <f>VLOOKUP($AT379,'#Input Lists#'!$L$3:$S$1033,6,FALSE)</f>
        <v>#N/A</v>
      </c>
      <c r="BA379" s="239" t="e">
        <f>VLOOKUP($AT379,'#Input Lists#'!$L$3:$S$833,7,FALSE)</f>
        <v>#N/A</v>
      </c>
      <c r="BB379" s="239" t="e">
        <f>VLOOKUP($AT379,'#Input Lists#'!$L$3:$S$833,8,FALSE)</f>
        <v>#N/A</v>
      </c>
      <c r="BC379" s="91" t="str">
        <f t="shared" si="38"/>
        <v/>
      </c>
      <c r="BD379" s="91" t="str">
        <f t="shared" si="39"/>
        <v/>
      </c>
      <c r="BE379" s="15" t="str">
        <f t="shared" si="40"/>
        <v/>
      </c>
      <c r="BF379" s="92" t="str">
        <f t="shared" si="41"/>
        <v>No Sighting Date</v>
      </c>
    </row>
    <row r="380" spans="1:58" x14ac:dyDescent="0.25">
      <c r="A380" s="118">
        <v>375</v>
      </c>
      <c r="B380" s="119"/>
      <c r="C380" s="120"/>
      <c r="D380" s="121"/>
      <c r="E380" s="121"/>
      <c r="F380" s="236"/>
      <c r="G380" s="122" t="str">
        <f>IFERROR(VLOOKUP(F380,'#Location List#'!$U$3:$V$1154,2,FALSE),"")</f>
        <v/>
      </c>
      <c r="H380" s="120"/>
      <c r="I380" s="120"/>
      <c r="J380" s="120"/>
      <c r="K380" s="120"/>
      <c r="L380" s="120"/>
      <c r="M380" s="120"/>
      <c r="N380" s="120"/>
      <c r="O380" s="120"/>
      <c r="P380" s="120"/>
      <c r="Q380" s="120"/>
      <c r="R380" s="120"/>
      <c r="S380" s="120"/>
      <c r="T380" s="205">
        <f t="shared" si="36"/>
        <v>0</v>
      </c>
      <c r="U380" s="205">
        <f t="shared" si="37"/>
        <v>0</v>
      </c>
      <c r="V380" s="210"/>
      <c r="W380" s="210"/>
      <c r="X380" s="23" t="str">
        <f>IFERROR(VLOOKUP(AT380,'#Input Lists#'!$L$3:$AH$833,3,FALSE)," ")</f>
        <v xml:space="preserve"> </v>
      </c>
      <c r="Y380" s="23" t="str">
        <f>IFERROR(VLOOKUP(AT380,'#Input Lists#'!$L$3:$AH$833,5,FALSE)," ")</f>
        <v xml:space="preserve"> </v>
      </c>
      <c r="Z380" s="206" t="str">
        <f>IFERROR(VLOOKUP(AT380,'#Input Lists#'!$L$3:$AH$833,9,FALSE)," ")</f>
        <v xml:space="preserve"> </v>
      </c>
      <c r="AA380" s="119" t="s">
        <v>1527</v>
      </c>
      <c r="AB380" s="120"/>
      <c r="AC380" s="123"/>
      <c r="AD380" s="123"/>
      <c r="AE380" s="123"/>
      <c r="AF380" s="123"/>
      <c r="AG380" s="123"/>
      <c r="AH380" s="123"/>
      <c r="AI380" s="123"/>
      <c r="AJ380" s="123"/>
      <c r="AK380" s="123"/>
      <c r="AL380" s="123"/>
      <c r="AM380" s="123"/>
      <c r="AN380" s="123"/>
      <c r="AO380" s="123"/>
      <c r="AP380" s="120"/>
      <c r="AQ380" s="125" t="str">
        <f>IFERROR(VLOOKUP(G380,'#Location List#'!$C$3:$D$150,2,FALSE),"")</f>
        <v/>
      </c>
      <c r="AR380" s="125" t="str">
        <f>IFERROR(VLOOKUP(F380,'#Location List#'!$Q$3:$R$1154,2,FALSE),"")</f>
        <v/>
      </c>
      <c r="AS380" s="125" t="str">
        <f>IFERROR(VLOOKUP(V380,'#Input Lists#'!$B$3:$D$46,3,FALSE),"")</f>
        <v/>
      </c>
      <c r="AT380" s="125" t="str">
        <f>IFERROR(VLOOKUP(CONCATENATE(V380," ",W380),'#Input Lists#'!$K$3:$L$827,2,FALSE),"")</f>
        <v/>
      </c>
      <c r="AU380" s="125">
        <f>IFERROR(VLOOKUP(AA380,'#Input Lists#'!$BU$3:$BV$8,2,FALSE),"")</f>
        <v>1</v>
      </c>
      <c r="AV380" s="118" t="str">
        <f>IFERROR(VLOOKUP(AB380,'#Input Lists#'!$BO$3:$BP$9,2,FALSE),"")</f>
        <v/>
      </c>
      <c r="AW380" s="118">
        <f>IFERROR(VLOOKUP(AC380,'#Input Lists#'!$BL$3:$BM$7,2,FALSE),"")</f>
        <v>1</v>
      </c>
      <c r="AX380" s="52" t="e">
        <f>VLOOKUP(AQ380,'#Location List#'!$D$3:$K$150,4,FALSE)</f>
        <v>#N/A</v>
      </c>
      <c r="AY380" s="273" t="e">
        <f>VLOOKUP(AX380,'#Location List#'!$Z$3:$AA$13,2,FALSE)</f>
        <v>#N/A</v>
      </c>
      <c r="AZ380" s="126" t="e">
        <f>VLOOKUP($AT380,'#Input Lists#'!$L$3:$S$1033,6,FALSE)</f>
        <v>#N/A</v>
      </c>
      <c r="BA380" s="239" t="e">
        <f>VLOOKUP($AT380,'#Input Lists#'!$L$3:$S$833,7,FALSE)</f>
        <v>#N/A</v>
      </c>
      <c r="BB380" s="239" t="e">
        <f>VLOOKUP($AT380,'#Input Lists#'!$L$3:$S$833,8,FALSE)</f>
        <v>#N/A</v>
      </c>
      <c r="BC380" s="91" t="str">
        <f t="shared" si="38"/>
        <v/>
      </c>
      <c r="BD380" s="91" t="str">
        <f t="shared" si="39"/>
        <v/>
      </c>
      <c r="BE380" s="15" t="str">
        <f t="shared" si="40"/>
        <v/>
      </c>
      <c r="BF380" s="92" t="str">
        <f t="shared" si="41"/>
        <v>No Sighting Date</v>
      </c>
    </row>
    <row r="381" spans="1:58" x14ac:dyDescent="0.25">
      <c r="A381" s="118">
        <v>376</v>
      </c>
      <c r="B381" s="119"/>
      <c r="C381" s="120"/>
      <c r="D381" s="121"/>
      <c r="E381" s="121"/>
      <c r="F381" s="236"/>
      <c r="G381" s="122" t="str">
        <f>IFERROR(VLOOKUP(F381,'#Location List#'!$U$3:$V$1154,2,FALSE),"")</f>
        <v/>
      </c>
      <c r="H381" s="120"/>
      <c r="I381" s="120"/>
      <c r="J381" s="120"/>
      <c r="K381" s="120"/>
      <c r="L381" s="120"/>
      <c r="M381" s="120"/>
      <c r="N381" s="120"/>
      <c r="O381" s="120"/>
      <c r="P381" s="120"/>
      <c r="Q381" s="120"/>
      <c r="R381" s="120"/>
      <c r="S381" s="120"/>
      <c r="T381" s="205">
        <f t="shared" si="36"/>
        <v>0</v>
      </c>
      <c r="U381" s="205">
        <f t="shared" si="37"/>
        <v>0</v>
      </c>
      <c r="V381" s="210"/>
      <c r="W381" s="210"/>
      <c r="X381" s="23" t="str">
        <f>IFERROR(VLOOKUP(AT381,'#Input Lists#'!$L$3:$AH$833,3,FALSE)," ")</f>
        <v xml:space="preserve"> </v>
      </c>
      <c r="Y381" s="23" t="str">
        <f>IFERROR(VLOOKUP(AT381,'#Input Lists#'!$L$3:$AH$833,5,FALSE)," ")</f>
        <v xml:space="preserve"> </v>
      </c>
      <c r="Z381" s="206" t="str">
        <f>IFERROR(VLOOKUP(AT381,'#Input Lists#'!$L$3:$AH$833,9,FALSE)," ")</f>
        <v xml:space="preserve"> </v>
      </c>
      <c r="AA381" s="119" t="s">
        <v>1527</v>
      </c>
      <c r="AB381" s="120"/>
      <c r="AC381" s="123"/>
      <c r="AD381" s="123"/>
      <c r="AE381" s="123"/>
      <c r="AF381" s="123"/>
      <c r="AG381" s="123"/>
      <c r="AH381" s="123"/>
      <c r="AI381" s="123"/>
      <c r="AJ381" s="123"/>
      <c r="AK381" s="123"/>
      <c r="AL381" s="123"/>
      <c r="AM381" s="123"/>
      <c r="AN381" s="123"/>
      <c r="AO381" s="123"/>
      <c r="AP381" s="120"/>
      <c r="AQ381" s="125" t="str">
        <f>IFERROR(VLOOKUP(G381,'#Location List#'!$C$3:$D$150,2,FALSE),"")</f>
        <v/>
      </c>
      <c r="AR381" s="125" t="str">
        <f>IFERROR(VLOOKUP(F381,'#Location List#'!$Q$3:$R$1154,2,FALSE),"")</f>
        <v/>
      </c>
      <c r="AS381" s="125" t="str">
        <f>IFERROR(VLOOKUP(V381,'#Input Lists#'!$B$3:$D$46,3,FALSE),"")</f>
        <v/>
      </c>
      <c r="AT381" s="125" t="str">
        <f>IFERROR(VLOOKUP(CONCATENATE(V381," ",W381),'#Input Lists#'!$K$3:$L$827,2,FALSE),"")</f>
        <v/>
      </c>
      <c r="AU381" s="125">
        <f>IFERROR(VLOOKUP(AA381,'#Input Lists#'!$BU$3:$BV$8,2,FALSE),"")</f>
        <v>1</v>
      </c>
      <c r="AV381" s="118" t="str">
        <f>IFERROR(VLOOKUP(AB381,'#Input Lists#'!$BO$3:$BP$9,2,FALSE),"")</f>
        <v/>
      </c>
      <c r="AW381" s="118">
        <f>IFERROR(VLOOKUP(AC381,'#Input Lists#'!$BL$3:$BM$7,2,FALSE),"")</f>
        <v>1</v>
      </c>
      <c r="AX381" s="52" t="e">
        <f>VLOOKUP(AQ381,'#Location List#'!$D$3:$K$150,4,FALSE)</f>
        <v>#N/A</v>
      </c>
      <c r="AY381" s="273" t="e">
        <f>VLOOKUP(AX381,'#Location List#'!$Z$3:$AA$13,2,FALSE)</f>
        <v>#N/A</v>
      </c>
      <c r="AZ381" s="126" t="e">
        <f>VLOOKUP($AT381,'#Input Lists#'!$L$3:$S$1033,6,FALSE)</f>
        <v>#N/A</v>
      </c>
      <c r="BA381" s="239" t="e">
        <f>VLOOKUP($AT381,'#Input Lists#'!$L$3:$S$833,7,FALSE)</f>
        <v>#N/A</v>
      </c>
      <c r="BB381" s="239" t="e">
        <f>VLOOKUP($AT381,'#Input Lists#'!$L$3:$S$833,8,FALSE)</f>
        <v>#N/A</v>
      </c>
      <c r="BC381" s="91" t="str">
        <f t="shared" si="38"/>
        <v/>
      </c>
      <c r="BD381" s="91" t="str">
        <f t="shared" si="39"/>
        <v/>
      </c>
      <c r="BE381" s="15" t="str">
        <f t="shared" si="40"/>
        <v/>
      </c>
      <c r="BF381" s="92" t="str">
        <f t="shared" si="41"/>
        <v>No Sighting Date</v>
      </c>
    </row>
    <row r="382" spans="1:58" x14ac:dyDescent="0.25">
      <c r="A382" s="118">
        <v>377</v>
      </c>
      <c r="B382" s="119"/>
      <c r="C382" s="120"/>
      <c r="D382" s="121"/>
      <c r="E382" s="121"/>
      <c r="F382" s="236"/>
      <c r="G382" s="122" t="str">
        <f>IFERROR(VLOOKUP(F382,'#Location List#'!$U$3:$V$1154,2,FALSE),"")</f>
        <v/>
      </c>
      <c r="H382" s="120"/>
      <c r="I382" s="120"/>
      <c r="J382" s="120"/>
      <c r="K382" s="120"/>
      <c r="L382" s="120"/>
      <c r="M382" s="120"/>
      <c r="N382" s="120"/>
      <c r="O382" s="120"/>
      <c r="P382" s="120"/>
      <c r="Q382" s="120"/>
      <c r="R382" s="120"/>
      <c r="S382" s="120"/>
      <c r="T382" s="205">
        <f t="shared" si="36"/>
        <v>0</v>
      </c>
      <c r="U382" s="205">
        <f t="shared" si="37"/>
        <v>0</v>
      </c>
      <c r="V382" s="210"/>
      <c r="W382" s="210"/>
      <c r="X382" s="23" t="str">
        <f>IFERROR(VLOOKUP(AT382,'#Input Lists#'!$L$3:$AH$833,3,FALSE)," ")</f>
        <v xml:space="preserve"> </v>
      </c>
      <c r="Y382" s="23" t="str">
        <f>IFERROR(VLOOKUP(AT382,'#Input Lists#'!$L$3:$AH$833,5,FALSE)," ")</f>
        <v xml:space="preserve"> </v>
      </c>
      <c r="Z382" s="206" t="str">
        <f>IFERROR(VLOOKUP(AT382,'#Input Lists#'!$L$3:$AH$833,9,FALSE)," ")</f>
        <v xml:space="preserve"> </v>
      </c>
      <c r="AA382" s="119" t="s">
        <v>1527</v>
      </c>
      <c r="AB382" s="120"/>
      <c r="AC382" s="123"/>
      <c r="AD382" s="123"/>
      <c r="AE382" s="123"/>
      <c r="AF382" s="123"/>
      <c r="AG382" s="123"/>
      <c r="AH382" s="123"/>
      <c r="AI382" s="123"/>
      <c r="AJ382" s="123"/>
      <c r="AK382" s="123"/>
      <c r="AL382" s="123"/>
      <c r="AM382" s="123"/>
      <c r="AN382" s="123"/>
      <c r="AO382" s="123"/>
      <c r="AP382" s="120"/>
      <c r="AQ382" s="125" t="str">
        <f>IFERROR(VLOOKUP(G382,'#Location List#'!$C$3:$D$150,2,FALSE),"")</f>
        <v/>
      </c>
      <c r="AR382" s="125" t="str">
        <f>IFERROR(VLOOKUP(F382,'#Location List#'!$Q$3:$R$1154,2,FALSE),"")</f>
        <v/>
      </c>
      <c r="AS382" s="125" t="str">
        <f>IFERROR(VLOOKUP(V382,'#Input Lists#'!$B$3:$D$46,3,FALSE),"")</f>
        <v/>
      </c>
      <c r="AT382" s="125" t="str">
        <f>IFERROR(VLOOKUP(CONCATENATE(V382," ",W382),'#Input Lists#'!$K$3:$L$827,2,FALSE),"")</f>
        <v/>
      </c>
      <c r="AU382" s="125">
        <f>IFERROR(VLOOKUP(AA382,'#Input Lists#'!$BU$3:$BV$8,2,FALSE),"")</f>
        <v>1</v>
      </c>
      <c r="AV382" s="118" t="str">
        <f>IFERROR(VLOOKUP(AB382,'#Input Lists#'!$BO$3:$BP$9,2,FALSE),"")</f>
        <v/>
      </c>
      <c r="AW382" s="118">
        <f>IFERROR(VLOOKUP(AC382,'#Input Lists#'!$BL$3:$BM$7,2,FALSE),"")</f>
        <v>1</v>
      </c>
      <c r="AX382" s="52" t="e">
        <f>VLOOKUP(AQ382,'#Location List#'!$D$3:$K$150,4,FALSE)</f>
        <v>#N/A</v>
      </c>
      <c r="AY382" s="273" t="e">
        <f>VLOOKUP(AX382,'#Location List#'!$Z$3:$AA$13,2,FALSE)</f>
        <v>#N/A</v>
      </c>
      <c r="AZ382" s="126" t="e">
        <f>VLOOKUP($AT382,'#Input Lists#'!$L$3:$S$1033,6,FALSE)</f>
        <v>#N/A</v>
      </c>
      <c r="BA382" s="239" t="e">
        <f>VLOOKUP($AT382,'#Input Lists#'!$L$3:$S$833,7,FALSE)</f>
        <v>#N/A</v>
      </c>
      <c r="BB382" s="239" t="e">
        <f>VLOOKUP($AT382,'#Input Lists#'!$L$3:$S$833,8,FALSE)</f>
        <v>#N/A</v>
      </c>
      <c r="BC382" s="91" t="str">
        <f t="shared" si="38"/>
        <v/>
      </c>
      <c r="BD382" s="91" t="str">
        <f t="shared" si="39"/>
        <v/>
      </c>
      <c r="BE382" s="15" t="str">
        <f t="shared" si="40"/>
        <v/>
      </c>
      <c r="BF382" s="92" t="str">
        <f t="shared" si="41"/>
        <v>No Sighting Date</v>
      </c>
    </row>
    <row r="383" spans="1:58" x14ac:dyDescent="0.25">
      <c r="A383" s="118">
        <v>378</v>
      </c>
      <c r="B383" s="119"/>
      <c r="C383" s="120"/>
      <c r="D383" s="121"/>
      <c r="E383" s="121"/>
      <c r="F383" s="236"/>
      <c r="G383" s="122" t="str">
        <f>IFERROR(VLOOKUP(F383,'#Location List#'!$U$3:$V$1154,2,FALSE),"")</f>
        <v/>
      </c>
      <c r="H383" s="120"/>
      <c r="I383" s="120"/>
      <c r="J383" s="120"/>
      <c r="K383" s="120"/>
      <c r="L383" s="120"/>
      <c r="M383" s="120"/>
      <c r="N383" s="120"/>
      <c r="O383" s="120"/>
      <c r="P383" s="120"/>
      <c r="Q383" s="120"/>
      <c r="R383" s="120"/>
      <c r="S383" s="120"/>
      <c r="T383" s="205">
        <f t="shared" si="36"/>
        <v>0</v>
      </c>
      <c r="U383" s="205">
        <f t="shared" si="37"/>
        <v>0</v>
      </c>
      <c r="V383" s="210"/>
      <c r="W383" s="210"/>
      <c r="X383" s="23" t="str">
        <f>IFERROR(VLOOKUP(AT383,'#Input Lists#'!$L$3:$AH$833,3,FALSE)," ")</f>
        <v xml:space="preserve"> </v>
      </c>
      <c r="Y383" s="23" t="str">
        <f>IFERROR(VLOOKUP(AT383,'#Input Lists#'!$L$3:$AH$833,5,FALSE)," ")</f>
        <v xml:space="preserve"> </v>
      </c>
      <c r="Z383" s="206" t="str">
        <f>IFERROR(VLOOKUP(AT383,'#Input Lists#'!$L$3:$AH$833,9,FALSE)," ")</f>
        <v xml:space="preserve"> </v>
      </c>
      <c r="AA383" s="119" t="s">
        <v>1527</v>
      </c>
      <c r="AB383" s="120"/>
      <c r="AC383" s="123"/>
      <c r="AD383" s="123"/>
      <c r="AE383" s="123"/>
      <c r="AF383" s="123"/>
      <c r="AG383" s="123"/>
      <c r="AH383" s="123"/>
      <c r="AI383" s="123"/>
      <c r="AJ383" s="123"/>
      <c r="AK383" s="123"/>
      <c r="AL383" s="123"/>
      <c r="AM383" s="123"/>
      <c r="AN383" s="123"/>
      <c r="AO383" s="123"/>
      <c r="AP383" s="120"/>
      <c r="AQ383" s="125" t="str">
        <f>IFERROR(VLOOKUP(G383,'#Location List#'!$C$3:$D$150,2,FALSE),"")</f>
        <v/>
      </c>
      <c r="AR383" s="125" t="str">
        <f>IFERROR(VLOOKUP(F383,'#Location List#'!$Q$3:$R$1154,2,FALSE),"")</f>
        <v/>
      </c>
      <c r="AS383" s="125" t="str">
        <f>IFERROR(VLOOKUP(V383,'#Input Lists#'!$B$3:$D$46,3,FALSE),"")</f>
        <v/>
      </c>
      <c r="AT383" s="125" t="str">
        <f>IFERROR(VLOOKUP(CONCATENATE(V383," ",W383),'#Input Lists#'!$K$3:$L$827,2,FALSE),"")</f>
        <v/>
      </c>
      <c r="AU383" s="125">
        <f>IFERROR(VLOOKUP(AA383,'#Input Lists#'!$BU$3:$BV$8,2,FALSE),"")</f>
        <v>1</v>
      </c>
      <c r="AV383" s="118" t="str">
        <f>IFERROR(VLOOKUP(AB383,'#Input Lists#'!$BO$3:$BP$9,2,FALSE),"")</f>
        <v/>
      </c>
      <c r="AW383" s="118">
        <f>IFERROR(VLOOKUP(AC383,'#Input Lists#'!$BL$3:$BM$7,2,FALSE),"")</f>
        <v>1</v>
      </c>
      <c r="AX383" s="52" t="e">
        <f>VLOOKUP(AQ383,'#Location List#'!$D$3:$K$150,4,FALSE)</f>
        <v>#N/A</v>
      </c>
      <c r="AY383" s="273" t="e">
        <f>VLOOKUP(AX383,'#Location List#'!$Z$3:$AA$13,2,FALSE)</f>
        <v>#N/A</v>
      </c>
      <c r="AZ383" s="126" t="e">
        <f>VLOOKUP($AT383,'#Input Lists#'!$L$3:$S$1033,6,FALSE)</f>
        <v>#N/A</v>
      </c>
      <c r="BA383" s="239" t="e">
        <f>VLOOKUP($AT383,'#Input Lists#'!$L$3:$S$833,7,FALSE)</f>
        <v>#N/A</v>
      </c>
      <c r="BB383" s="239" t="e">
        <f>VLOOKUP($AT383,'#Input Lists#'!$L$3:$S$833,8,FALSE)</f>
        <v>#N/A</v>
      </c>
      <c r="BC383" s="91" t="str">
        <f t="shared" si="38"/>
        <v/>
      </c>
      <c r="BD383" s="91" t="str">
        <f t="shared" si="39"/>
        <v/>
      </c>
      <c r="BE383" s="15" t="str">
        <f t="shared" si="40"/>
        <v/>
      </c>
      <c r="BF383" s="92" t="str">
        <f t="shared" si="41"/>
        <v>No Sighting Date</v>
      </c>
    </row>
    <row r="384" spans="1:58" x14ac:dyDescent="0.25">
      <c r="A384" s="118">
        <v>379</v>
      </c>
      <c r="B384" s="119"/>
      <c r="C384" s="120"/>
      <c r="D384" s="121"/>
      <c r="E384" s="121"/>
      <c r="F384" s="236"/>
      <c r="G384" s="122" t="str">
        <f>IFERROR(VLOOKUP(F384,'#Location List#'!$U$3:$V$1154,2,FALSE),"")</f>
        <v/>
      </c>
      <c r="H384" s="120"/>
      <c r="I384" s="120"/>
      <c r="J384" s="120"/>
      <c r="K384" s="120"/>
      <c r="L384" s="120"/>
      <c r="M384" s="120"/>
      <c r="N384" s="120"/>
      <c r="O384" s="120"/>
      <c r="P384" s="120"/>
      <c r="Q384" s="120"/>
      <c r="R384" s="120"/>
      <c r="S384" s="120"/>
      <c r="T384" s="205">
        <f t="shared" si="36"/>
        <v>0</v>
      </c>
      <c r="U384" s="205">
        <f t="shared" si="37"/>
        <v>0</v>
      </c>
      <c r="V384" s="210"/>
      <c r="W384" s="210"/>
      <c r="X384" s="23" t="str">
        <f>IFERROR(VLOOKUP(AT384,'#Input Lists#'!$L$3:$AH$833,3,FALSE)," ")</f>
        <v xml:space="preserve"> </v>
      </c>
      <c r="Y384" s="23" t="str">
        <f>IFERROR(VLOOKUP(AT384,'#Input Lists#'!$L$3:$AH$833,5,FALSE)," ")</f>
        <v xml:space="preserve"> </v>
      </c>
      <c r="Z384" s="206" t="str">
        <f>IFERROR(VLOOKUP(AT384,'#Input Lists#'!$L$3:$AH$833,9,FALSE)," ")</f>
        <v xml:space="preserve"> </v>
      </c>
      <c r="AA384" s="119" t="s">
        <v>1527</v>
      </c>
      <c r="AB384" s="120"/>
      <c r="AC384" s="123"/>
      <c r="AD384" s="123"/>
      <c r="AE384" s="123"/>
      <c r="AF384" s="123"/>
      <c r="AG384" s="123"/>
      <c r="AH384" s="123"/>
      <c r="AI384" s="123"/>
      <c r="AJ384" s="123"/>
      <c r="AK384" s="123"/>
      <c r="AL384" s="123"/>
      <c r="AM384" s="123"/>
      <c r="AN384" s="123"/>
      <c r="AO384" s="123"/>
      <c r="AP384" s="120"/>
      <c r="AQ384" s="125" t="str">
        <f>IFERROR(VLOOKUP(G384,'#Location List#'!$C$3:$D$150,2,FALSE),"")</f>
        <v/>
      </c>
      <c r="AR384" s="125" t="str">
        <f>IFERROR(VLOOKUP(F384,'#Location List#'!$Q$3:$R$1154,2,FALSE),"")</f>
        <v/>
      </c>
      <c r="AS384" s="125" t="str">
        <f>IFERROR(VLOOKUP(V384,'#Input Lists#'!$B$3:$D$46,3,FALSE),"")</f>
        <v/>
      </c>
      <c r="AT384" s="125" t="str">
        <f>IFERROR(VLOOKUP(CONCATENATE(V384," ",W384),'#Input Lists#'!$K$3:$L$827,2,FALSE),"")</f>
        <v/>
      </c>
      <c r="AU384" s="125">
        <f>IFERROR(VLOOKUP(AA384,'#Input Lists#'!$BU$3:$BV$8,2,FALSE),"")</f>
        <v>1</v>
      </c>
      <c r="AV384" s="118" t="str">
        <f>IFERROR(VLOOKUP(AB384,'#Input Lists#'!$BO$3:$BP$9,2,FALSE),"")</f>
        <v/>
      </c>
      <c r="AW384" s="118">
        <f>IFERROR(VLOOKUP(AC384,'#Input Lists#'!$BL$3:$BM$7,2,FALSE),"")</f>
        <v>1</v>
      </c>
      <c r="AX384" s="52" t="e">
        <f>VLOOKUP(AQ384,'#Location List#'!$D$3:$K$150,4,FALSE)</f>
        <v>#N/A</v>
      </c>
      <c r="AY384" s="273" t="e">
        <f>VLOOKUP(AX384,'#Location List#'!$Z$3:$AA$13,2,FALSE)</f>
        <v>#N/A</v>
      </c>
      <c r="AZ384" s="126" t="e">
        <f>VLOOKUP($AT384,'#Input Lists#'!$L$3:$S$1033,6,FALSE)</f>
        <v>#N/A</v>
      </c>
      <c r="BA384" s="239" t="e">
        <f>VLOOKUP($AT384,'#Input Lists#'!$L$3:$S$833,7,FALSE)</f>
        <v>#N/A</v>
      </c>
      <c r="BB384" s="239" t="e">
        <f>VLOOKUP($AT384,'#Input Lists#'!$L$3:$S$833,8,FALSE)</f>
        <v>#N/A</v>
      </c>
      <c r="BC384" s="91" t="str">
        <f t="shared" si="38"/>
        <v/>
      </c>
      <c r="BD384" s="91" t="str">
        <f t="shared" si="39"/>
        <v/>
      </c>
      <c r="BE384" s="15" t="str">
        <f t="shared" si="40"/>
        <v/>
      </c>
      <c r="BF384" s="92" t="str">
        <f t="shared" si="41"/>
        <v>No Sighting Date</v>
      </c>
    </row>
    <row r="385" spans="1:58" x14ac:dyDescent="0.25">
      <c r="A385" s="118">
        <v>380</v>
      </c>
      <c r="B385" s="119"/>
      <c r="C385" s="120"/>
      <c r="D385" s="121"/>
      <c r="E385" s="121"/>
      <c r="F385" s="236"/>
      <c r="G385" s="122" t="str">
        <f>IFERROR(VLOOKUP(F385,'#Location List#'!$U$3:$V$1154,2,FALSE),"")</f>
        <v/>
      </c>
      <c r="H385" s="120"/>
      <c r="I385" s="120"/>
      <c r="J385" s="120"/>
      <c r="K385" s="120"/>
      <c r="L385" s="120"/>
      <c r="M385" s="120"/>
      <c r="N385" s="120"/>
      <c r="O385" s="120"/>
      <c r="P385" s="120"/>
      <c r="Q385" s="120"/>
      <c r="R385" s="120"/>
      <c r="S385" s="120"/>
      <c r="T385" s="205">
        <f t="shared" si="36"/>
        <v>0</v>
      </c>
      <c r="U385" s="205">
        <f t="shared" si="37"/>
        <v>0</v>
      </c>
      <c r="V385" s="210"/>
      <c r="W385" s="210"/>
      <c r="X385" s="23" t="str">
        <f>IFERROR(VLOOKUP(AT385,'#Input Lists#'!$L$3:$AH$833,3,FALSE)," ")</f>
        <v xml:space="preserve"> </v>
      </c>
      <c r="Y385" s="23" t="str">
        <f>IFERROR(VLOOKUP(AT385,'#Input Lists#'!$L$3:$AH$833,5,FALSE)," ")</f>
        <v xml:space="preserve"> </v>
      </c>
      <c r="Z385" s="206" t="str">
        <f>IFERROR(VLOOKUP(AT385,'#Input Lists#'!$L$3:$AH$833,9,FALSE)," ")</f>
        <v xml:space="preserve"> </v>
      </c>
      <c r="AA385" s="119" t="s">
        <v>1527</v>
      </c>
      <c r="AB385" s="120"/>
      <c r="AC385" s="123"/>
      <c r="AD385" s="123"/>
      <c r="AE385" s="123"/>
      <c r="AF385" s="123"/>
      <c r="AG385" s="123"/>
      <c r="AH385" s="123"/>
      <c r="AI385" s="123"/>
      <c r="AJ385" s="123"/>
      <c r="AK385" s="123"/>
      <c r="AL385" s="123"/>
      <c r="AM385" s="123"/>
      <c r="AN385" s="123"/>
      <c r="AO385" s="123"/>
      <c r="AP385" s="120"/>
      <c r="AQ385" s="125" t="str">
        <f>IFERROR(VLOOKUP(G385,'#Location List#'!$C$3:$D$150,2,FALSE),"")</f>
        <v/>
      </c>
      <c r="AR385" s="125" t="str">
        <f>IFERROR(VLOOKUP(F385,'#Location List#'!$Q$3:$R$1154,2,FALSE),"")</f>
        <v/>
      </c>
      <c r="AS385" s="125" t="str">
        <f>IFERROR(VLOOKUP(V385,'#Input Lists#'!$B$3:$D$46,3,FALSE),"")</f>
        <v/>
      </c>
      <c r="AT385" s="125" t="str">
        <f>IFERROR(VLOOKUP(CONCATENATE(V385," ",W385),'#Input Lists#'!$K$3:$L$827,2,FALSE),"")</f>
        <v/>
      </c>
      <c r="AU385" s="125">
        <f>IFERROR(VLOOKUP(AA385,'#Input Lists#'!$BU$3:$BV$8,2,FALSE),"")</f>
        <v>1</v>
      </c>
      <c r="AV385" s="118" t="str">
        <f>IFERROR(VLOOKUP(AB385,'#Input Lists#'!$BO$3:$BP$9,2,FALSE),"")</f>
        <v/>
      </c>
      <c r="AW385" s="118">
        <f>IFERROR(VLOOKUP(AC385,'#Input Lists#'!$BL$3:$BM$7,2,FALSE),"")</f>
        <v>1</v>
      </c>
      <c r="AX385" s="52" t="e">
        <f>VLOOKUP(AQ385,'#Location List#'!$D$3:$K$150,4,FALSE)</f>
        <v>#N/A</v>
      </c>
      <c r="AY385" s="273" t="e">
        <f>VLOOKUP(AX385,'#Location List#'!$Z$3:$AA$13,2,FALSE)</f>
        <v>#N/A</v>
      </c>
      <c r="AZ385" s="126" t="e">
        <f>VLOOKUP($AT385,'#Input Lists#'!$L$3:$S$1033,6,FALSE)</f>
        <v>#N/A</v>
      </c>
      <c r="BA385" s="239" t="e">
        <f>VLOOKUP($AT385,'#Input Lists#'!$L$3:$S$833,7,FALSE)</f>
        <v>#N/A</v>
      </c>
      <c r="BB385" s="239" t="e">
        <f>VLOOKUP($AT385,'#Input Lists#'!$L$3:$S$833,8,FALSE)</f>
        <v>#N/A</v>
      </c>
      <c r="BC385" s="91" t="str">
        <f t="shared" si="38"/>
        <v/>
      </c>
      <c r="BD385" s="91" t="str">
        <f t="shared" si="39"/>
        <v/>
      </c>
      <c r="BE385" s="15" t="str">
        <f t="shared" si="40"/>
        <v/>
      </c>
      <c r="BF385" s="92" t="str">
        <f t="shared" si="41"/>
        <v>No Sighting Date</v>
      </c>
    </row>
    <row r="386" spans="1:58" x14ac:dyDescent="0.25">
      <c r="A386" s="118">
        <v>381</v>
      </c>
      <c r="B386" s="119"/>
      <c r="C386" s="120"/>
      <c r="D386" s="121"/>
      <c r="E386" s="121"/>
      <c r="F386" s="236"/>
      <c r="G386" s="122" t="str">
        <f>IFERROR(VLOOKUP(F386,'#Location List#'!$U$3:$V$1154,2,FALSE),"")</f>
        <v/>
      </c>
      <c r="H386" s="120"/>
      <c r="I386" s="120"/>
      <c r="J386" s="120"/>
      <c r="K386" s="120"/>
      <c r="L386" s="120"/>
      <c r="M386" s="120"/>
      <c r="N386" s="120"/>
      <c r="O386" s="120"/>
      <c r="P386" s="120"/>
      <c r="Q386" s="120"/>
      <c r="R386" s="120"/>
      <c r="S386" s="120"/>
      <c r="T386" s="205">
        <f t="shared" si="36"/>
        <v>0</v>
      </c>
      <c r="U386" s="205">
        <f t="shared" si="37"/>
        <v>0</v>
      </c>
      <c r="V386" s="210"/>
      <c r="W386" s="210"/>
      <c r="X386" s="23" t="str">
        <f>IFERROR(VLOOKUP(AT386,'#Input Lists#'!$L$3:$AH$833,3,FALSE)," ")</f>
        <v xml:space="preserve"> </v>
      </c>
      <c r="Y386" s="23" t="str">
        <f>IFERROR(VLOOKUP(AT386,'#Input Lists#'!$L$3:$AH$833,5,FALSE)," ")</f>
        <v xml:space="preserve"> </v>
      </c>
      <c r="Z386" s="206" t="str">
        <f>IFERROR(VLOOKUP(AT386,'#Input Lists#'!$L$3:$AH$833,9,FALSE)," ")</f>
        <v xml:space="preserve"> </v>
      </c>
      <c r="AA386" s="119" t="s">
        <v>1527</v>
      </c>
      <c r="AB386" s="120"/>
      <c r="AC386" s="123"/>
      <c r="AD386" s="123"/>
      <c r="AE386" s="123"/>
      <c r="AF386" s="123"/>
      <c r="AG386" s="123"/>
      <c r="AH386" s="123"/>
      <c r="AI386" s="123"/>
      <c r="AJ386" s="123"/>
      <c r="AK386" s="123"/>
      <c r="AL386" s="123"/>
      <c r="AM386" s="123"/>
      <c r="AN386" s="123"/>
      <c r="AO386" s="123"/>
      <c r="AP386" s="120"/>
      <c r="AQ386" s="125" t="str">
        <f>IFERROR(VLOOKUP(G386,'#Location List#'!$C$3:$D$150,2,FALSE),"")</f>
        <v/>
      </c>
      <c r="AR386" s="125" t="str">
        <f>IFERROR(VLOOKUP(F386,'#Location List#'!$Q$3:$R$1154,2,FALSE),"")</f>
        <v/>
      </c>
      <c r="AS386" s="125" t="str">
        <f>IFERROR(VLOOKUP(V386,'#Input Lists#'!$B$3:$D$46,3,FALSE),"")</f>
        <v/>
      </c>
      <c r="AT386" s="125" t="str">
        <f>IFERROR(VLOOKUP(CONCATENATE(V386," ",W386),'#Input Lists#'!$K$3:$L$827,2,FALSE),"")</f>
        <v/>
      </c>
      <c r="AU386" s="125">
        <f>IFERROR(VLOOKUP(AA386,'#Input Lists#'!$BU$3:$BV$8,2,FALSE),"")</f>
        <v>1</v>
      </c>
      <c r="AV386" s="118" t="str">
        <f>IFERROR(VLOOKUP(AB386,'#Input Lists#'!$BO$3:$BP$9,2,FALSE),"")</f>
        <v/>
      </c>
      <c r="AW386" s="118">
        <f>IFERROR(VLOOKUP(AC386,'#Input Lists#'!$BL$3:$BM$7,2,FALSE),"")</f>
        <v>1</v>
      </c>
      <c r="AX386" s="52" t="e">
        <f>VLOOKUP(AQ386,'#Location List#'!$D$3:$K$150,4,FALSE)</f>
        <v>#N/A</v>
      </c>
      <c r="AY386" s="273" t="e">
        <f>VLOOKUP(AX386,'#Location List#'!$Z$3:$AA$13,2,FALSE)</f>
        <v>#N/A</v>
      </c>
      <c r="AZ386" s="126" t="e">
        <f>VLOOKUP($AT386,'#Input Lists#'!$L$3:$S$1033,6,FALSE)</f>
        <v>#N/A</v>
      </c>
      <c r="BA386" s="239" t="e">
        <f>VLOOKUP($AT386,'#Input Lists#'!$L$3:$S$833,7,FALSE)</f>
        <v>#N/A</v>
      </c>
      <c r="BB386" s="239" t="e">
        <f>VLOOKUP($AT386,'#Input Lists#'!$L$3:$S$833,8,FALSE)</f>
        <v>#N/A</v>
      </c>
      <c r="BC386" s="91" t="str">
        <f t="shared" si="38"/>
        <v/>
      </c>
      <c r="BD386" s="91" t="str">
        <f t="shared" si="39"/>
        <v/>
      </c>
      <c r="BE386" s="15" t="str">
        <f t="shared" si="40"/>
        <v/>
      </c>
      <c r="BF386" s="92" t="str">
        <f t="shared" si="41"/>
        <v>No Sighting Date</v>
      </c>
    </row>
    <row r="387" spans="1:58" x14ac:dyDescent="0.25">
      <c r="A387" s="118">
        <v>382</v>
      </c>
      <c r="B387" s="119"/>
      <c r="C387" s="120"/>
      <c r="D387" s="121"/>
      <c r="E387" s="121"/>
      <c r="F387" s="236"/>
      <c r="G387" s="122" t="str">
        <f>IFERROR(VLOOKUP(F387,'#Location List#'!$U$3:$V$1154,2,FALSE),"")</f>
        <v/>
      </c>
      <c r="H387" s="120"/>
      <c r="I387" s="120"/>
      <c r="J387" s="120"/>
      <c r="K387" s="120"/>
      <c r="L387" s="120"/>
      <c r="M387" s="120"/>
      <c r="N387" s="120"/>
      <c r="O387" s="120"/>
      <c r="P387" s="120"/>
      <c r="Q387" s="120"/>
      <c r="R387" s="120"/>
      <c r="S387" s="120"/>
      <c r="T387" s="205">
        <f t="shared" si="36"/>
        <v>0</v>
      </c>
      <c r="U387" s="205">
        <f t="shared" si="37"/>
        <v>0</v>
      </c>
      <c r="V387" s="210"/>
      <c r="W387" s="210"/>
      <c r="X387" s="23" t="str">
        <f>IFERROR(VLOOKUP(AT387,'#Input Lists#'!$L$3:$AH$833,3,FALSE)," ")</f>
        <v xml:space="preserve"> </v>
      </c>
      <c r="Y387" s="23" t="str">
        <f>IFERROR(VLOOKUP(AT387,'#Input Lists#'!$L$3:$AH$833,5,FALSE)," ")</f>
        <v xml:space="preserve"> </v>
      </c>
      <c r="Z387" s="206" t="str">
        <f>IFERROR(VLOOKUP(AT387,'#Input Lists#'!$L$3:$AH$833,9,FALSE)," ")</f>
        <v xml:space="preserve"> </v>
      </c>
      <c r="AA387" s="119" t="s">
        <v>1527</v>
      </c>
      <c r="AB387" s="120"/>
      <c r="AC387" s="123"/>
      <c r="AD387" s="123"/>
      <c r="AE387" s="123"/>
      <c r="AF387" s="123"/>
      <c r="AG387" s="123"/>
      <c r="AH387" s="123"/>
      <c r="AI387" s="123"/>
      <c r="AJ387" s="123"/>
      <c r="AK387" s="123"/>
      <c r="AL387" s="123"/>
      <c r="AM387" s="123"/>
      <c r="AN387" s="123"/>
      <c r="AO387" s="123"/>
      <c r="AP387" s="120"/>
      <c r="AQ387" s="125" t="str">
        <f>IFERROR(VLOOKUP(G387,'#Location List#'!$C$3:$D$150,2,FALSE),"")</f>
        <v/>
      </c>
      <c r="AR387" s="125" t="str">
        <f>IFERROR(VLOOKUP(F387,'#Location List#'!$Q$3:$R$1154,2,FALSE),"")</f>
        <v/>
      </c>
      <c r="AS387" s="125" t="str">
        <f>IFERROR(VLOOKUP(V387,'#Input Lists#'!$B$3:$D$46,3,FALSE),"")</f>
        <v/>
      </c>
      <c r="AT387" s="125" t="str">
        <f>IFERROR(VLOOKUP(CONCATENATE(V387," ",W387),'#Input Lists#'!$K$3:$L$827,2,FALSE),"")</f>
        <v/>
      </c>
      <c r="AU387" s="125">
        <f>IFERROR(VLOOKUP(AA387,'#Input Lists#'!$BU$3:$BV$8,2,FALSE),"")</f>
        <v>1</v>
      </c>
      <c r="AV387" s="118" t="str">
        <f>IFERROR(VLOOKUP(AB387,'#Input Lists#'!$BO$3:$BP$9,2,FALSE),"")</f>
        <v/>
      </c>
      <c r="AW387" s="118">
        <f>IFERROR(VLOOKUP(AC387,'#Input Lists#'!$BL$3:$BM$7,2,FALSE),"")</f>
        <v>1</v>
      </c>
      <c r="AX387" s="52" t="e">
        <f>VLOOKUP(AQ387,'#Location List#'!$D$3:$K$150,4,FALSE)</f>
        <v>#N/A</v>
      </c>
      <c r="AY387" s="273" t="e">
        <f>VLOOKUP(AX387,'#Location List#'!$Z$3:$AA$13,2,FALSE)</f>
        <v>#N/A</v>
      </c>
      <c r="AZ387" s="126" t="e">
        <f>VLOOKUP($AT387,'#Input Lists#'!$L$3:$S$1033,6,FALSE)</f>
        <v>#N/A</v>
      </c>
      <c r="BA387" s="239" t="e">
        <f>VLOOKUP($AT387,'#Input Lists#'!$L$3:$S$833,7,FALSE)</f>
        <v>#N/A</v>
      </c>
      <c r="BB387" s="239" t="e">
        <f>VLOOKUP($AT387,'#Input Lists#'!$L$3:$S$833,8,FALSE)</f>
        <v>#N/A</v>
      </c>
      <c r="BC387" s="91" t="str">
        <f t="shared" si="38"/>
        <v/>
      </c>
      <c r="BD387" s="91" t="str">
        <f t="shared" si="39"/>
        <v/>
      </c>
      <c r="BE387" s="15" t="str">
        <f t="shared" si="40"/>
        <v/>
      </c>
      <c r="BF387" s="92" t="str">
        <f t="shared" si="41"/>
        <v>No Sighting Date</v>
      </c>
    </row>
    <row r="388" spans="1:58" x14ac:dyDescent="0.25">
      <c r="A388" s="118">
        <v>383</v>
      </c>
      <c r="B388" s="119"/>
      <c r="C388" s="120"/>
      <c r="D388" s="121"/>
      <c r="E388" s="121"/>
      <c r="F388" s="236"/>
      <c r="G388" s="122" t="str">
        <f>IFERROR(VLOOKUP(F388,'#Location List#'!$U$3:$V$1154,2,FALSE),"")</f>
        <v/>
      </c>
      <c r="H388" s="120"/>
      <c r="I388" s="120"/>
      <c r="J388" s="120"/>
      <c r="K388" s="120"/>
      <c r="L388" s="120"/>
      <c r="M388" s="120"/>
      <c r="N388" s="120"/>
      <c r="O388" s="120"/>
      <c r="P388" s="120"/>
      <c r="Q388" s="120"/>
      <c r="R388" s="120"/>
      <c r="S388" s="120"/>
      <c r="T388" s="205">
        <f t="shared" si="36"/>
        <v>0</v>
      </c>
      <c r="U388" s="205">
        <f t="shared" si="37"/>
        <v>0</v>
      </c>
      <c r="V388" s="210"/>
      <c r="W388" s="210"/>
      <c r="X388" s="23" t="str">
        <f>IFERROR(VLOOKUP(AT388,'#Input Lists#'!$L$3:$AH$833,3,FALSE)," ")</f>
        <v xml:space="preserve"> </v>
      </c>
      <c r="Y388" s="23" t="str">
        <f>IFERROR(VLOOKUP(AT388,'#Input Lists#'!$L$3:$AH$833,5,FALSE)," ")</f>
        <v xml:space="preserve"> </v>
      </c>
      <c r="Z388" s="206" t="str">
        <f>IFERROR(VLOOKUP(AT388,'#Input Lists#'!$L$3:$AH$833,9,FALSE)," ")</f>
        <v xml:space="preserve"> </v>
      </c>
      <c r="AA388" s="119" t="s">
        <v>1527</v>
      </c>
      <c r="AB388" s="120"/>
      <c r="AC388" s="123"/>
      <c r="AD388" s="123"/>
      <c r="AE388" s="123"/>
      <c r="AF388" s="123"/>
      <c r="AG388" s="123"/>
      <c r="AH388" s="123"/>
      <c r="AI388" s="123"/>
      <c r="AJ388" s="123"/>
      <c r="AK388" s="123"/>
      <c r="AL388" s="123"/>
      <c r="AM388" s="123"/>
      <c r="AN388" s="123"/>
      <c r="AO388" s="123"/>
      <c r="AP388" s="120"/>
      <c r="AQ388" s="125" t="str">
        <f>IFERROR(VLOOKUP(G388,'#Location List#'!$C$3:$D$150,2,FALSE),"")</f>
        <v/>
      </c>
      <c r="AR388" s="125" t="str">
        <f>IFERROR(VLOOKUP(F388,'#Location List#'!$Q$3:$R$1154,2,FALSE),"")</f>
        <v/>
      </c>
      <c r="AS388" s="125" t="str">
        <f>IFERROR(VLOOKUP(V388,'#Input Lists#'!$B$3:$D$46,3,FALSE),"")</f>
        <v/>
      </c>
      <c r="AT388" s="125" t="str">
        <f>IFERROR(VLOOKUP(CONCATENATE(V388," ",W388),'#Input Lists#'!$K$3:$L$827,2,FALSE),"")</f>
        <v/>
      </c>
      <c r="AU388" s="125">
        <f>IFERROR(VLOOKUP(AA388,'#Input Lists#'!$BU$3:$BV$8,2,FALSE),"")</f>
        <v>1</v>
      </c>
      <c r="AV388" s="118" t="str">
        <f>IFERROR(VLOOKUP(AB388,'#Input Lists#'!$BO$3:$BP$9,2,FALSE),"")</f>
        <v/>
      </c>
      <c r="AW388" s="118">
        <f>IFERROR(VLOOKUP(AC388,'#Input Lists#'!$BL$3:$BM$7,2,FALSE),"")</f>
        <v>1</v>
      </c>
      <c r="AX388" s="52" t="e">
        <f>VLOOKUP(AQ388,'#Location List#'!$D$3:$K$150,4,FALSE)</f>
        <v>#N/A</v>
      </c>
      <c r="AY388" s="273" t="e">
        <f>VLOOKUP(AX388,'#Location List#'!$Z$3:$AA$13,2,FALSE)</f>
        <v>#N/A</v>
      </c>
      <c r="AZ388" s="126" t="e">
        <f>VLOOKUP($AT388,'#Input Lists#'!$L$3:$S$1033,6,FALSE)</f>
        <v>#N/A</v>
      </c>
      <c r="BA388" s="239" t="e">
        <f>VLOOKUP($AT388,'#Input Lists#'!$L$3:$S$833,7,FALSE)</f>
        <v>#N/A</v>
      </c>
      <c r="BB388" s="239" t="e">
        <f>VLOOKUP($AT388,'#Input Lists#'!$L$3:$S$833,8,FALSE)</f>
        <v>#N/A</v>
      </c>
      <c r="BC388" s="91" t="str">
        <f t="shared" si="38"/>
        <v/>
      </c>
      <c r="BD388" s="91" t="str">
        <f t="shared" si="39"/>
        <v/>
      </c>
      <c r="BE388" s="15" t="str">
        <f t="shared" si="40"/>
        <v/>
      </c>
      <c r="BF388" s="92" t="str">
        <f t="shared" si="41"/>
        <v>No Sighting Date</v>
      </c>
    </row>
    <row r="389" spans="1:58" x14ac:dyDescent="0.25">
      <c r="A389" s="118">
        <v>384</v>
      </c>
      <c r="B389" s="119"/>
      <c r="C389" s="120"/>
      <c r="D389" s="121"/>
      <c r="E389" s="121"/>
      <c r="F389" s="236"/>
      <c r="G389" s="122" t="str">
        <f>IFERROR(VLOOKUP(F389,'#Location List#'!$U$3:$V$1154,2,FALSE),"")</f>
        <v/>
      </c>
      <c r="H389" s="120"/>
      <c r="I389" s="120"/>
      <c r="J389" s="120"/>
      <c r="K389" s="120"/>
      <c r="L389" s="120"/>
      <c r="M389" s="120"/>
      <c r="N389" s="120"/>
      <c r="O389" s="120"/>
      <c r="P389" s="120"/>
      <c r="Q389" s="120"/>
      <c r="R389" s="120"/>
      <c r="S389" s="120"/>
      <c r="T389" s="205">
        <f t="shared" si="36"/>
        <v>0</v>
      </c>
      <c r="U389" s="205">
        <f t="shared" si="37"/>
        <v>0</v>
      </c>
      <c r="V389" s="210"/>
      <c r="W389" s="210"/>
      <c r="X389" s="23" t="str">
        <f>IFERROR(VLOOKUP(AT389,'#Input Lists#'!$L$3:$AH$833,3,FALSE)," ")</f>
        <v xml:space="preserve"> </v>
      </c>
      <c r="Y389" s="23" t="str">
        <f>IFERROR(VLOOKUP(AT389,'#Input Lists#'!$L$3:$AH$833,5,FALSE)," ")</f>
        <v xml:space="preserve"> </v>
      </c>
      <c r="Z389" s="206" t="str">
        <f>IFERROR(VLOOKUP(AT389,'#Input Lists#'!$L$3:$AH$833,9,FALSE)," ")</f>
        <v xml:space="preserve"> </v>
      </c>
      <c r="AA389" s="119" t="s">
        <v>1527</v>
      </c>
      <c r="AB389" s="120"/>
      <c r="AC389" s="123"/>
      <c r="AD389" s="123"/>
      <c r="AE389" s="123"/>
      <c r="AF389" s="123"/>
      <c r="AG389" s="123"/>
      <c r="AH389" s="123"/>
      <c r="AI389" s="123"/>
      <c r="AJ389" s="123"/>
      <c r="AK389" s="123"/>
      <c r="AL389" s="123"/>
      <c r="AM389" s="123"/>
      <c r="AN389" s="123"/>
      <c r="AO389" s="123"/>
      <c r="AP389" s="120"/>
      <c r="AQ389" s="125" t="str">
        <f>IFERROR(VLOOKUP(G389,'#Location List#'!$C$3:$D$150,2,FALSE),"")</f>
        <v/>
      </c>
      <c r="AR389" s="125" t="str">
        <f>IFERROR(VLOOKUP(F389,'#Location List#'!$Q$3:$R$1154,2,FALSE),"")</f>
        <v/>
      </c>
      <c r="AS389" s="125" t="str">
        <f>IFERROR(VLOOKUP(V389,'#Input Lists#'!$B$3:$D$46,3,FALSE),"")</f>
        <v/>
      </c>
      <c r="AT389" s="125" t="str">
        <f>IFERROR(VLOOKUP(CONCATENATE(V389," ",W389),'#Input Lists#'!$K$3:$L$827,2,FALSE),"")</f>
        <v/>
      </c>
      <c r="AU389" s="125">
        <f>IFERROR(VLOOKUP(AA389,'#Input Lists#'!$BU$3:$BV$8,2,FALSE),"")</f>
        <v>1</v>
      </c>
      <c r="AV389" s="118" t="str">
        <f>IFERROR(VLOOKUP(AB389,'#Input Lists#'!$BO$3:$BP$9,2,FALSE),"")</f>
        <v/>
      </c>
      <c r="AW389" s="118">
        <f>IFERROR(VLOOKUP(AC389,'#Input Lists#'!$BL$3:$BM$7,2,FALSE),"")</f>
        <v>1</v>
      </c>
      <c r="AX389" s="52" t="e">
        <f>VLOOKUP(AQ389,'#Location List#'!$D$3:$K$150,4,FALSE)</f>
        <v>#N/A</v>
      </c>
      <c r="AY389" s="273" t="e">
        <f>VLOOKUP(AX389,'#Location List#'!$Z$3:$AA$13,2,FALSE)</f>
        <v>#N/A</v>
      </c>
      <c r="AZ389" s="126" t="e">
        <f>VLOOKUP($AT389,'#Input Lists#'!$L$3:$S$1033,6,FALSE)</f>
        <v>#N/A</v>
      </c>
      <c r="BA389" s="239" t="e">
        <f>VLOOKUP($AT389,'#Input Lists#'!$L$3:$S$833,7,FALSE)</f>
        <v>#N/A</v>
      </c>
      <c r="BB389" s="239" t="e">
        <f>VLOOKUP($AT389,'#Input Lists#'!$L$3:$S$833,8,FALSE)</f>
        <v>#N/A</v>
      </c>
      <c r="BC389" s="91" t="str">
        <f t="shared" si="38"/>
        <v/>
      </c>
      <c r="BD389" s="91" t="str">
        <f t="shared" si="39"/>
        <v/>
      </c>
      <c r="BE389" s="15" t="str">
        <f t="shared" si="40"/>
        <v/>
      </c>
      <c r="BF389" s="92" t="str">
        <f t="shared" si="41"/>
        <v>No Sighting Date</v>
      </c>
    </row>
    <row r="390" spans="1:58" x14ac:dyDescent="0.25">
      <c r="A390" s="118">
        <v>385</v>
      </c>
      <c r="B390" s="119"/>
      <c r="C390" s="120"/>
      <c r="D390" s="121"/>
      <c r="E390" s="121"/>
      <c r="F390" s="236"/>
      <c r="G390" s="122" t="str">
        <f>IFERROR(VLOOKUP(F390,'#Location List#'!$U$3:$V$1154,2,FALSE),"")</f>
        <v/>
      </c>
      <c r="H390" s="120"/>
      <c r="I390" s="120"/>
      <c r="J390" s="120"/>
      <c r="K390" s="120"/>
      <c r="L390" s="120"/>
      <c r="M390" s="120"/>
      <c r="N390" s="120"/>
      <c r="O390" s="120"/>
      <c r="P390" s="120"/>
      <c r="Q390" s="120"/>
      <c r="R390" s="120"/>
      <c r="S390" s="120"/>
      <c r="T390" s="205">
        <f t="shared" si="36"/>
        <v>0</v>
      </c>
      <c r="U390" s="205">
        <f t="shared" si="37"/>
        <v>0</v>
      </c>
      <c r="V390" s="210"/>
      <c r="W390" s="210"/>
      <c r="X390" s="23" t="str">
        <f>IFERROR(VLOOKUP(AT390,'#Input Lists#'!$L$3:$AH$833,3,FALSE)," ")</f>
        <v xml:space="preserve"> </v>
      </c>
      <c r="Y390" s="23" t="str">
        <f>IFERROR(VLOOKUP(AT390,'#Input Lists#'!$L$3:$AH$833,5,FALSE)," ")</f>
        <v xml:space="preserve"> </v>
      </c>
      <c r="Z390" s="206" t="str">
        <f>IFERROR(VLOOKUP(AT390,'#Input Lists#'!$L$3:$AH$833,9,FALSE)," ")</f>
        <v xml:space="preserve"> </v>
      </c>
      <c r="AA390" s="119" t="s">
        <v>1527</v>
      </c>
      <c r="AB390" s="120"/>
      <c r="AC390" s="123"/>
      <c r="AD390" s="123"/>
      <c r="AE390" s="123"/>
      <c r="AF390" s="123"/>
      <c r="AG390" s="123"/>
      <c r="AH390" s="123"/>
      <c r="AI390" s="123"/>
      <c r="AJ390" s="123"/>
      <c r="AK390" s="123"/>
      <c r="AL390" s="123"/>
      <c r="AM390" s="123"/>
      <c r="AN390" s="123"/>
      <c r="AO390" s="123"/>
      <c r="AP390" s="120"/>
      <c r="AQ390" s="125" t="str">
        <f>IFERROR(VLOOKUP(G390,'#Location List#'!$C$3:$D$150,2,FALSE),"")</f>
        <v/>
      </c>
      <c r="AR390" s="125" t="str">
        <f>IFERROR(VLOOKUP(F390,'#Location List#'!$Q$3:$R$1154,2,FALSE),"")</f>
        <v/>
      </c>
      <c r="AS390" s="125" t="str">
        <f>IFERROR(VLOOKUP(V390,'#Input Lists#'!$B$3:$D$46,3,FALSE),"")</f>
        <v/>
      </c>
      <c r="AT390" s="125" t="str">
        <f>IFERROR(VLOOKUP(CONCATENATE(V390," ",W390),'#Input Lists#'!$K$3:$L$827,2,FALSE),"")</f>
        <v/>
      </c>
      <c r="AU390" s="125">
        <f>IFERROR(VLOOKUP(AA390,'#Input Lists#'!$BU$3:$BV$8,2,FALSE),"")</f>
        <v>1</v>
      </c>
      <c r="AV390" s="118" t="str">
        <f>IFERROR(VLOOKUP(AB390,'#Input Lists#'!$BO$3:$BP$9,2,FALSE),"")</f>
        <v/>
      </c>
      <c r="AW390" s="118">
        <f>IFERROR(VLOOKUP(AC390,'#Input Lists#'!$BL$3:$BM$7,2,FALSE),"")</f>
        <v>1</v>
      </c>
      <c r="AX390" s="52" t="e">
        <f>VLOOKUP(AQ390,'#Location List#'!$D$3:$K$150,4,FALSE)</f>
        <v>#N/A</v>
      </c>
      <c r="AY390" s="273" t="e">
        <f>VLOOKUP(AX390,'#Location List#'!$Z$3:$AA$13,2,FALSE)</f>
        <v>#N/A</v>
      </c>
      <c r="AZ390" s="126" t="e">
        <f>VLOOKUP($AT390,'#Input Lists#'!$L$3:$S$1033,6,FALSE)</f>
        <v>#N/A</v>
      </c>
      <c r="BA390" s="239" t="e">
        <f>VLOOKUP($AT390,'#Input Lists#'!$L$3:$S$833,7,FALSE)</f>
        <v>#N/A</v>
      </c>
      <c r="BB390" s="239" t="e">
        <f>VLOOKUP($AT390,'#Input Lists#'!$L$3:$S$833,8,FALSE)</f>
        <v>#N/A</v>
      </c>
      <c r="BC390" s="91" t="str">
        <f t="shared" si="38"/>
        <v/>
      </c>
      <c r="BD390" s="91" t="str">
        <f t="shared" si="39"/>
        <v/>
      </c>
      <c r="BE390" s="15" t="str">
        <f t="shared" si="40"/>
        <v/>
      </c>
      <c r="BF390" s="92" t="str">
        <f t="shared" si="41"/>
        <v>No Sighting Date</v>
      </c>
    </row>
    <row r="391" spans="1:58" x14ac:dyDescent="0.25">
      <c r="A391" s="118">
        <v>386</v>
      </c>
      <c r="B391" s="119"/>
      <c r="C391" s="120"/>
      <c r="D391" s="121"/>
      <c r="E391" s="121"/>
      <c r="F391" s="236"/>
      <c r="G391" s="122" t="str">
        <f>IFERROR(VLOOKUP(F391,'#Location List#'!$U$3:$V$1154,2,FALSE),"")</f>
        <v/>
      </c>
      <c r="H391" s="120"/>
      <c r="I391" s="120"/>
      <c r="J391" s="120"/>
      <c r="K391" s="120"/>
      <c r="L391" s="120"/>
      <c r="M391" s="120"/>
      <c r="N391" s="120"/>
      <c r="O391" s="120"/>
      <c r="P391" s="120"/>
      <c r="Q391" s="120"/>
      <c r="R391" s="120"/>
      <c r="S391" s="120"/>
      <c r="T391" s="205">
        <f t="shared" si="36"/>
        <v>0</v>
      </c>
      <c r="U391" s="205">
        <f t="shared" si="37"/>
        <v>0</v>
      </c>
      <c r="V391" s="210"/>
      <c r="W391" s="210"/>
      <c r="X391" s="23" t="str">
        <f>IFERROR(VLOOKUP(AT391,'#Input Lists#'!$L$3:$AH$833,3,FALSE)," ")</f>
        <v xml:space="preserve"> </v>
      </c>
      <c r="Y391" s="23" t="str">
        <f>IFERROR(VLOOKUP(AT391,'#Input Lists#'!$L$3:$AH$833,5,FALSE)," ")</f>
        <v xml:space="preserve"> </v>
      </c>
      <c r="Z391" s="206" t="str">
        <f>IFERROR(VLOOKUP(AT391,'#Input Lists#'!$L$3:$AH$833,9,FALSE)," ")</f>
        <v xml:space="preserve"> </v>
      </c>
      <c r="AA391" s="119" t="s">
        <v>1527</v>
      </c>
      <c r="AB391" s="120"/>
      <c r="AC391" s="123"/>
      <c r="AD391" s="123"/>
      <c r="AE391" s="123"/>
      <c r="AF391" s="123"/>
      <c r="AG391" s="123"/>
      <c r="AH391" s="123"/>
      <c r="AI391" s="123"/>
      <c r="AJ391" s="123"/>
      <c r="AK391" s="123"/>
      <c r="AL391" s="123"/>
      <c r="AM391" s="123"/>
      <c r="AN391" s="123"/>
      <c r="AO391" s="123"/>
      <c r="AP391" s="120"/>
      <c r="AQ391" s="125" t="str">
        <f>IFERROR(VLOOKUP(G391,'#Location List#'!$C$3:$D$150,2,FALSE),"")</f>
        <v/>
      </c>
      <c r="AR391" s="125" t="str">
        <f>IFERROR(VLOOKUP(F391,'#Location List#'!$Q$3:$R$1154,2,FALSE),"")</f>
        <v/>
      </c>
      <c r="AS391" s="125" t="str">
        <f>IFERROR(VLOOKUP(V391,'#Input Lists#'!$B$3:$D$46,3,FALSE),"")</f>
        <v/>
      </c>
      <c r="AT391" s="125" t="str">
        <f>IFERROR(VLOOKUP(CONCATENATE(V391," ",W391),'#Input Lists#'!$K$3:$L$827,2,FALSE),"")</f>
        <v/>
      </c>
      <c r="AU391" s="125">
        <f>IFERROR(VLOOKUP(AA391,'#Input Lists#'!$BU$3:$BV$8,2,FALSE),"")</f>
        <v>1</v>
      </c>
      <c r="AV391" s="118" t="str">
        <f>IFERROR(VLOOKUP(AB391,'#Input Lists#'!$BO$3:$BP$9,2,FALSE),"")</f>
        <v/>
      </c>
      <c r="AW391" s="118">
        <f>IFERROR(VLOOKUP(AC391,'#Input Lists#'!$BL$3:$BM$7,2,FALSE),"")</f>
        <v>1</v>
      </c>
      <c r="AX391" s="52" t="e">
        <f>VLOOKUP(AQ391,'#Location List#'!$D$3:$K$150,4,FALSE)</f>
        <v>#N/A</v>
      </c>
      <c r="AY391" s="273" t="e">
        <f>VLOOKUP(AX391,'#Location List#'!$Z$3:$AA$13,2,FALSE)</f>
        <v>#N/A</v>
      </c>
      <c r="AZ391" s="126" t="e">
        <f>VLOOKUP($AT391,'#Input Lists#'!$L$3:$S$1033,6,FALSE)</f>
        <v>#N/A</v>
      </c>
      <c r="BA391" s="239" t="e">
        <f>VLOOKUP($AT391,'#Input Lists#'!$L$3:$S$833,7,FALSE)</f>
        <v>#N/A</v>
      </c>
      <c r="BB391" s="239" t="e">
        <f>VLOOKUP($AT391,'#Input Lists#'!$L$3:$S$833,8,FALSE)</f>
        <v>#N/A</v>
      </c>
      <c r="BC391" s="91" t="str">
        <f t="shared" si="38"/>
        <v/>
      </c>
      <c r="BD391" s="91" t="str">
        <f t="shared" si="39"/>
        <v/>
      </c>
      <c r="BE391" s="15" t="str">
        <f t="shared" si="40"/>
        <v/>
      </c>
      <c r="BF391" s="92" t="str">
        <f t="shared" si="41"/>
        <v>No Sighting Date</v>
      </c>
    </row>
    <row r="392" spans="1:58" x14ac:dyDescent="0.25">
      <c r="A392" s="118">
        <v>387</v>
      </c>
      <c r="B392" s="119"/>
      <c r="C392" s="120"/>
      <c r="D392" s="121"/>
      <c r="E392" s="121"/>
      <c r="F392" s="236"/>
      <c r="G392" s="122" t="str">
        <f>IFERROR(VLOOKUP(F392,'#Location List#'!$U$3:$V$1154,2,FALSE),"")</f>
        <v/>
      </c>
      <c r="H392" s="120"/>
      <c r="I392" s="120"/>
      <c r="J392" s="120"/>
      <c r="K392" s="120"/>
      <c r="L392" s="120"/>
      <c r="M392" s="120"/>
      <c r="N392" s="120"/>
      <c r="O392" s="120"/>
      <c r="P392" s="120"/>
      <c r="Q392" s="120"/>
      <c r="R392" s="120"/>
      <c r="S392" s="120"/>
      <c r="T392" s="205">
        <f t="shared" si="36"/>
        <v>0</v>
      </c>
      <c r="U392" s="205">
        <f t="shared" si="37"/>
        <v>0</v>
      </c>
      <c r="V392" s="210"/>
      <c r="W392" s="210"/>
      <c r="X392" s="23" t="str">
        <f>IFERROR(VLOOKUP(AT392,'#Input Lists#'!$L$3:$AH$833,3,FALSE)," ")</f>
        <v xml:space="preserve"> </v>
      </c>
      <c r="Y392" s="23" t="str">
        <f>IFERROR(VLOOKUP(AT392,'#Input Lists#'!$L$3:$AH$833,5,FALSE)," ")</f>
        <v xml:space="preserve"> </v>
      </c>
      <c r="Z392" s="206" t="str">
        <f>IFERROR(VLOOKUP(AT392,'#Input Lists#'!$L$3:$AH$833,9,FALSE)," ")</f>
        <v xml:space="preserve"> </v>
      </c>
      <c r="AA392" s="119" t="s">
        <v>1527</v>
      </c>
      <c r="AB392" s="120"/>
      <c r="AC392" s="123"/>
      <c r="AD392" s="123"/>
      <c r="AE392" s="123"/>
      <c r="AF392" s="123"/>
      <c r="AG392" s="123"/>
      <c r="AH392" s="123"/>
      <c r="AI392" s="123"/>
      <c r="AJ392" s="123"/>
      <c r="AK392" s="123"/>
      <c r="AL392" s="123"/>
      <c r="AM392" s="123"/>
      <c r="AN392" s="123"/>
      <c r="AO392" s="123"/>
      <c r="AP392" s="120"/>
      <c r="AQ392" s="125" t="str">
        <f>IFERROR(VLOOKUP(G392,'#Location List#'!$C$3:$D$150,2,FALSE),"")</f>
        <v/>
      </c>
      <c r="AR392" s="125" t="str">
        <f>IFERROR(VLOOKUP(F392,'#Location List#'!$Q$3:$R$1154,2,FALSE),"")</f>
        <v/>
      </c>
      <c r="AS392" s="125" t="str">
        <f>IFERROR(VLOOKUP(V392,'#Input Lists#'!$B$3:$D$46,3,FALSE),"")</f>
        <v/>
      </c>
      <c r="AT392" s="125" t="str">
        <f>IFERROR(VLOOKUP(CONCATENATE(V392," ",W392),'#Input Lists#'!$K$3:$L$827,2,FALSE),"")</f>
        <v/>
      </c>
      <c r="AU392" s="125">
        <f>IFERROR(VLOOKUP(AA392,'#Input Lists#'!$BU$3:$BV$8,2,FALSE),"")</f>
        <v>1</v>
      </c>
      <c r="AV392" s="118" t="str">
        <f>IFERROR(VLOOKUP(AB392,'#Input Lists#'!$BO$3:$BP$9,2,FALSE),"")</f>
        <v/>
      </c>
      <c r="AW392" s="118">
        <f>IFERROR(VLOOKUP(AC392,'#Input Lists#'!$BL$3:$BM$7,2,FALSE),"")</f>
        <v>1</v>
      </c>
      <c r="AX392" s="52" t="e">
        <f>VLOOKUP(AQ392,'#Location List#'!$D$3:$K$150,4,FALSE)</f>
        <v>#N/A</v>
      </c>
      <c r="AY392" s="273" t="e">
        <f>VLOOKUP(AX392,'#Location List#'!$Z$3:$AA$13,2,FALSE)</f>
        <v>#N/A</v>
      </c>
      <c r="AZ392" s="126" t="e">
        <f>VLOOKUP($AT392,'#Input Lists#'!$L$3:$S$1033,6,FALSE)</f>
        <v>#N/A</v>
      </c>
      <c r="BA392" s="239" t="e">
        <f>VLOOKUP($AT392,'#Input Lists#'!$L$3:$S$833,7,FALSE)</f>
        <v>#N/A</v>
      </c>
      <c r="BB392" s="239" t="e">
        <f>VLOOKUP($AT392,'#Input Lists#'!$L$3:$S$833,8,FALSE)</f>
        <v>#N/A</v>
      </c>
      <c r="BC392" s="91" t="str">
        <f t="shared" si="38"/>
        <v/>
      </c>
      <c r="BD392" s="91" t="str">
        <f t="shared" si="39"/>
        <v/>
      </c>
      <c r="BE392" s="15" t="str">
        <f t="shared" si="40"/>
        <v/>
      </c>
      <c r="BF392" s="92" t="str">
        <f t="shared" si="41"/>
        <v>No Sighting Date</v>
      </c>
    </row>
    <row r="393" spans="1:58" x14ac:dyDescent="0.25">
      <c r="A393" s="118">
        <v>388</v>
      </c>
      <c r="B393" s="119"/>
      <c r="C393" s="120"/>
      <c r="D393" s="121"/>
      <c r="E393" s="121"/>
      <c r="F393" s="236"/>
      <c r="G393" s="122" t="str">
        <f>IFERROR(VLOOKUP(F393,'#Location List#'!$U$3:$V$1154,2,FALSE),"")</f>
        <v/>
      </c>
      <c r="H393" s="120"/>
      <c r="I393" s="120"/>
      <c r="J393" s="120"/>
      <c r="K393" s="120"/>
      <c r="L393" s="120"/>
      <c r="M393" s="120"/>
      <c r="N393" s="120"/>
      <c r="O393" s="120"/>
      <c r="P393" s="120"/>
      <c r="Q393" s="120"/>
      <c r="R393" s="120"/>
      <c r="S393" s="120"/>
      <c r="T393" s="205">
        <f t="shared" si="36"/>
        <v>0</v>
      </c>
      <c r="U393" s="205">
        <f t="shared" si="37"/>
        <v>0</v>
      </c>
      <c r="V393" s="210"/>
      <c r="W393" s="210"/>
      <c r="X393" s="23" t="str">
        <f>IFERROR(VLOOKUP(AT393,'#Input Lists#'!$L$3:$AH$833,3,FALSE)," ")</f>
        <v xml:space="preserve"> </v>
      </c>
      <c r="Y393" s="23" t="str">
        <f>IFERROR(VLOOKUP(AT393,'#Input Lists#'!$L$3:$AH$833,5,FALSE)," ")</f>
        <v xml:space="preserve"> </v>
      </c>
      <c r="Z393" s="206" t="str">
        <f>IFERROR(VLOOKUP(AT393,'#Input Lists#'!$L$3:$AH$833,9,FALSE)," ")</f>
        <v xml:space="preserve"> </v>
      </c>
      <c r="AA393" s="119" t="s">
        <v>1527</v>
      </c>
      <c r="AB393" s="120"/>
      <c r="AC393" s="123"/>
      <c r="AD393" s="123"/>
      <c r="AE393" s="123"/>
      <c r="AF393" s="123"/>
      <c r="AG393" s="123"/>
      <c r="AH393" s="123"/>
      <c r="AI393" s="123"/>
      <c r="AJ393" s="123"/>
      <c r="AK393" s="123"/>
      <c r="AL393" s="123"/>
      <c r="AM393" s="123"/>
      <c r="AN393" s="123"/>
      <c r="AO393" s="123"/>
      <c r="AP393" s="120"/>
      <c r="AQ393" s="125" t="str">
        <f>IFERROR(VLOOKUP(G393,'#Location List#'!$C$3:$D$150,2,FALSE),"")</f>
        <v/>
      </c>
      <c r="AR393" s="125" t="str">
        <f>IFERROR(VLOOKUP(F393,'#Location List#'!$Q$3:$R$1154,2,FALSE),"")</f>
        <v/>
      </c>
      <c r="AS393" s="125" t="str">
        <f>IFERROR(VLOOKUP(V393,'#Input Lists#'!$B$3:$D$46,3,FALSE),"")</f>
        <v/>
      </c>
      <c r="AT393" s="125" t="str">
        <f>IFERROR(VLOOKUP(CONCATENATE(V393," ",W393),'#Input Lists#'!$K$3:$L$827,2,FALSE),"")</f>
        <v/>
      </c>
      <c r="AU393" s="125">
        <f>IFERROR(VLOOKUP(AA393,'#Input Lists#'!$BU$3:$BV$8,2,FALSE),"")</f>
        <v>1</v>
      </c>
      <c r="AV393" s="118" t="str">
        <f>IFERROR(VLOOKUP(AB393,'#Input Lists#'!$BO$3:$BP$9,2,FALSE),"")</f>
        <v/>
      </c>
      <c r="AW393" s="118">
        <f>IFERROR(VLOOKUP(AC393,'#Input Lists#'!$BL$3:$BM$7,2,FALSE),"")</f>
        <v>1</v>
      </c>
      <c r="AX393" s="52" t="e">
        <f>VLOOKUP(AQ393,'#Location List#'!$D$3:$K$150,4,FALSE)</f>
        <v>#N/A</v>
      </c>
      <c r="AY393" s="273" t="e">
        <f>VLOOKUP(AX393,'#Location List#'!$Z$3:$AA$13,2,FALSE)</f>
        <v>#N/A</v>
      </c>
      <c r="AZ393" s="126" t="e">
        <f>VLOOKUP($AT393,'#Input Lists#'!$L$3:$S$1033,6,FALSE)</f>
        <v>#N/A</v>
      </c>
      <c r="BA393" s="239" t="e">
        <f>VLOOKUP($AT393,'#Input Lists#'!$L$3:$S$833,7,FALSE)</f>
        <v>#N/A</v>
      </c>
      <c r="BB393" s="239" t="e">
        <f>VLOOKUP($AT393,'#Input Lists#'!$L$3:$S$833,8,FALSE)</f>
        <v>#N/A</v>
      </c>
      <c r="BC393" s="91" t="str">
        <f t="shared" si="38"/>
        <v/>
      </c>
      <c r="BD393" s="91" t="str">
        <f t="shared" si="39"/>
        <v/>
      </c>
      <c r="BE393" s="15" t="str">
        <f t="shared" si="40"/>
        <v/>
      </c>
      <c r="BF393" s="92" t="str">
        <f t="shared" si="41"/>
        <v>No Sighting Date</v>
      </c>
    </row>
    <row r="394" spans="1:58" x14ac:dyDescent="0.25">
      <c r="A394" s="118">
        <v>389</v>
      </c>
      <c r="B394" s="119"/>
      <c r="C394" s="120"/>
      <c r="D394" s="121"/>
      <c r="E394" s="121"/>
      <c r="F394" s="236"/>
      <c r="G394" s="122" t="str">
        <f>IFERROR(VLOOKUP(F394,'#Location List#'!$U$3:$V$1154,2,FALSE),"")</f>
        <v/>
      </c>
      <c r="H394" s="120"/>
      <c r="I394" s="120"/>
      <c r="J394" s="120"/>
      <c r="K394" s="120"/>
      <c r="L394" s="120"/>
      <c r="M394" s="120"/>
      <c r="N394" s="120"/>
      <c r="O394" s="120"/>
      <c r="P394" s="120"/>
      <c r="Q394" s="120"/>
      <c r="R394" s="120"/>
      <c r="S394" s="120"/>
      <c r="T394" s="205">
        <f t="shared" si="36"/>
        <v>0</v>
      </c>
      <c r="U394" s="205">
        <f t="shared" si="37"/>
        <v>0</v>
      </c>
      <c r="V394" s="210"/>
      <c r="W394" s="210"/>
      <c r="X394" s="23" t="str">
        <f>IFERROR(VLOOKUP(AT394,'#Input Lists#'!$L$3:$AH$833,3,FALSE)," ")</f>
        <v xml:space="preserve"> </v>
      </c>
      <c r="Y394" s="23" t="str">
        <f>IFERROR(VLOOKUP(AT394,'#Input Lists#'!$L$3:$AH$833,5,FALSE)," ")</f>
        <v xml:space="preserve"> </v>
      </c>
      <c r="Z394" s="206" t="str">
        <f>IFERROR(VLOOKUP(AT394,'#Input Lists#'!$L$3:$AH$833,9,FALSE)," ")</f>
        <v xml:space="preserve"> </v>
      </c>
      <c r="AA394" s="119" t="s">
        <v>1527</v>
      </c>
      <c r="AB394" s="120"/>
      <c r="AC394" s="123"/>
      <c r="AD394" s="123"/>
      <c r="AE394" s="123"/>
      <c r="AF394" s="123"/>
      <c r="AG394" s="123"/>
      <c r="AH394" s="123"/>
      <c r="AI394" s="123"/>
      <c r="AJ394" s="123"/>
      <c r="AK394" s="123"/>
      <c r="AL394" s="123"/>
      <c r="AM394" s="123"/>
      <c r="AN394" s="123"/>
      <c r="AO394" s="123"/>
      <c r="AP394" s="120"/>
      <c r="AQ394" s="125" t="str">
        <f>IFERROR(VLOOKUP(G394,'#Location List#'!$C$3:$D$150,2,FALSE),"")</f>
        <v/>
      </c>
      <c r="AR394" s="125" t="str">
        <f>IFERROR(VLOOKUP(F394,'#Location List#'!$Q$3:$R$1154,2,FALSE),"")</f>
        <v/>
      </c>
      <c r="AS394" s="125" t="str">
        <f>IFERROR(VLOOKUP(V394,'#Input Lists#'!$B$3:$D$46,3,FALSE),"")</f>
        <v/>
      </c>
      <c r="AT394" s="125" t="str">
        <f>IFERROR(VLOOKUP(CONCATENATE(V394," ",W394),'#Input Lists#'!$K$3:$L$827,2,FALSE),"")</f>
        <v/>
      </c>
      <c r="AU394" s="125">
        <f>IFERROR(VLOOKUP(AA394,'#Input Lists#'!$BU$3:$BV$8,2,FALSE),"")</f>
        <v>1</v>
      </c>
      <c r="AV394" s="118" t="str">
        <f>IFERROR(VLOOKUP(AB394,'#Input Lists#'!$BO$3:$BP$9,2,FALSE),"")</f>
        <v/>
      </c>
      <c r="AW394" s="118">
        <f>IFERROR(VLOOKUP(AC394,'#Input Lists#'!$BL$3:$BM$7,2,FALSE),"")</f>
        <v>1</v>
      </c>
      <c r="AX394" s="52" t="e">
        <f>VLOOKUP(AQ394,'#Location List#'!$D$3:$K$150,4,FALSE)</f>
        <v>#N/A</v>
      </c>
      <c r="AY394" s="273" t="e">
        <f>VLOOKUP(AX394,'#Location List#'!$Z$3:$AA$13,2,FALSE)</f>
        <v>#N/A</v>
      </c>
      <c r="AZ394" s="126" t="e">
        <f>VLOOKUP($AT394,'#Input Lists#'!$L$3:$S$1033,6,FALSE)</f>
        <v>#N/A</v>
      </c>
      <c r="BA394" s="239" t="e">
        <f>VLOOKUP($AT394,'#Input Lists#'!$L$3:$S$833,7,FALSE)</f>
        <v>#N/A</v>
      </c>
      <c r="BB394" s="239" t="e">
        <f>VLOOKUP($AT394,'#Input Lists#'!$L$3:$S$833,8,FALSE)</f>
        <v>#N/A</v>
      </c>
      <c r="BC394" s="91" t="str">
        <f t="shared" si="38"/>
        <v/>
      </c>
      <c r="BD394" s="91" t="str">
        <f t="shared" si="39"/>
        <v/>
      </c>
      <c r="BE394" s="15" t="str">
        <f t="shared" si="40"/>
        <v/>
      </c>
      <c r="BF394" s="92" t="str">
        <f t="shared" si="41"/>
        <v>No Sighting Date</v>
      </c>
    </row>
    <row r="395" spans="1:58" x14ac:dyDescent="0.25">
      <c r="A395" s="118">
        <v>390</v>
      </c>
      <c r="B395" s="119"/>
      <c r="C395" s="120"/>
      <c r="D395" s="121"/>
      <c r="E395" s="121"/>
      <c r="F395" s="236"/>
      <c r="G395" s="122" t="str">
        <f>IFERROR(VLOOKUP(F395,'#Location List#'!$U$3:$V$1154,2,FALSE),"")</f>
        <v/>
      </c>
      <c r="H395" s="120"/>
      <c r="I395" s="120"/>
      <c r="J395" s="120"/>
      <c r="K395" s="120"/>
      <c r="L395" s="120"/>
      <c r="M395" s="120"/>
      <c r="N395" s="120"/>
      <c r="O395" s="120"/>
      <c r="P395" s="120"/>
      <c r="Q395" s="120"/>
      <c r="R395" s="120"/>
      <c r="S395" s="120"/>
      <c r="T395" s="205">
        <f t="shared" si="36"/>
        <v>0</v>
      </c>
      <c r="U395" s="205">
        <f t="shared" si="37"/>
        <v>0</v>
      </c>
      <c r="V395" s="210"/>
      <c r="W395" s="210"/>
      <c r="X395" s="23" t="str">
        <f>IFERROR(VLOOKUP(AT395,'#Input Lists#'!$L$3:$AH$833,3,FALSE)," ")</f>
        <v xml:space="preserve"> </v>
      </c>
      <c r="Y395" s="23" t="str">
        <f>IFERROR(VLOOKUP(AT395,'#Input Lists#'!$L$3:$AH$833,5,FALSE)," ")</f>
        <v xml:space="preserve"> </v>
      </c>
      <c r="Z395" s="206" t="str">
        <f>IFERROR(VLOOKUP(AT395,'#Input Lists#'!$L$3:$AH$833,9,FALSE)," ")</f>
        <v xml:space="preserve"> </v>
      </c>
      <c r="AA395" s="119" t="s">
        <v>1527</v>
      </c>
      <c r="AB395" s="120"/>
      <c r="AC395" s="123"/>
      <c r="AD395" s="123"/>
      <c r="AE395" s="123"/>
      <c r="AF395" s="123"/>
      <c r="AG395" s="123"/>
      <c r="AH395" s="123"/>
      <c r="AI395" s="123"/>
      <c r="AJ395" s="123"/>
      <c r="AK395" s="123"/>
      <c r="AL395" s="123"/>
      <c r="AM395" s="123"/>
      <c r="AN395" s="123"/>
      <c r="AO395" s="123"/>
      <c r="AP395" s="120"/>
      <c r="AQ395" s="125" t="str">
        <f>IFERROR(VLOOKUP(G395,'#Location List#'!$C$3:$D$150,2,FALSE),"")</f>
        <v/>
      </c>
      <c r="AR395" s="125" t="str">
        <f>IFERROR(VLOOKUP(F395,'#Location List#'!$Q$3:$R$1154,2,FALSE),"")</f>
        <v/>
      </c>
      <c r="AS395" s="125" t="str">
        <f>IFERROR(VLOOKUP(V395,'#Input Lists#'!$B$3:$D$46,3,FALSE),"")</f>
        <v/>
      </c>
      <c r="AT395" s="125" t="str">
        <f>IFERROR(VLOOKUP(CONCATENATE(V395," ",W395),'#Input Lists#'!$K$3:$L$827,2,FALSE),"")</f>
        <v/>
      </c>
      <c r="AU395" s="125">
        <f>IFERROR(VLOOKUP(AA395,'#Input Lists#'!$BU$3:$BV$8,2,FALSE),"")</f>
        <v>1</v>
      </c>
      <c r="AV395" s="118" t="str">
        <f>IFERROR(VLOOKUP(AB395,'#Input Lists#'!$BO$3:$BP$9,2,FALSE),"")</f>
        <v/>
      </c>
      <c r="AW395" s="118">
        <f>IFERROR(VLOOKUP(AC395,'#Input Lists#'!$BL$3:$BM$7,2,FALSE),"")</f>
        <v>1</v>
      </c>
      <c r="AX395" s="52" t="e">
        <f>VLOOKUP(AQ395,'#Location List#'!$D$3:$K$150,4,FALSE)</f>
        <v>#N/A</v>
      </c>
      <c r="AY395" s="273" t="e">
        <f>VLOOKUP(AX395,'#Location List#'!$Z$3:$AA$13,2,FALSE)</f>
        <v>#N/A</v>
      </c>
      <c r="AZ395" s="126" t="e">
        <f>VLOOKUP($AT395,'#Input Lists#'!$L$3:$S$1033,6,FALSE)</f>
        <v>#N/A</v>
      </c>
      <c r="BA395" s="239" t="e">
        <f>VLOOKUP($AT395,'#Input Lists#'!$L$3:$S$833,7,FALSE)</f>
        <v>#N/A</v>
      </c>
      <c r="BB395" s="239" t="e">
        <f>VLOOKUP($AT395,'#Input Lists#'!$L$3:$S$833,8,FALSE)</f>
        <v>#N/A</v>
      </c>
      <c r="BC395" s="91" t="str">
        <f t="shared" si="38"/>
        <v/>
      </c>
      <c r="BD395" s="91" t="str">
        <f t="shared" si="39"/>
        <v/>
      </c>
      <c r="BE395" s="15" t="str">
        <f t="shared" si="40"/>
        <v/>
      </c>
      <c r="BF395" s="92" t="str">
        <f t="shared" si="41"/>
        <v>No Sighting Date</v>
      </c>
    </row>
    <row r="396" spans="1:58" x14ac:dyDescent="0.25">
      <c r="A396" s="118">
        <v>391</v>
      </c>
      <c r="B396" s="119"/>
      <c r="C396" s="120"/>
      <c r="D396" s="121"/>
      <c r="E396" s="121"/>
      <c r="F396" s="236"/>
      <c r="G396" s="122" t="str">
        <f>IFERROR(VLOOKUP(F396,'#Location List#'!$U$3:$V$1154,2,FALSE),"")</f>
        <v/>
      </c>
      <c r="H396" s="120"/>
      <c r="I396" s="120"/>
      <c r="J396" s="120"/>
      <c r="K396" s="120"/>
      <c r="L396" s="120"/>
      <c r="M396" s="120"/>
      <c r="N396" s="120"/>
      <c r="O396" s="120"/>
      <c r="P396" s="120"/>
      <c r="Q396" s="120"/>
      <c r="R396" s="120"/>
      <c r="S396" s="120"/>
      <c r="T396" s="205">
        <f t="shared" si="36"/>
        <v>0</v>
      </c>
      <c r="U396" s="205">
        <f t="shared" si="37"/>
        <v>0</v>
      </c>
      <c r="V396" s="210"/>
      <c r="W396" s="210"/>
      <c r="X396" s="23" t="str">
        <f>IFERROR(VLOOKUP(AT396,'#Input Lists#'!$L$3:$AH$833,3,FALSE)," ")</f>
        <v xml:space="preserve"> </v>
      </c>
      <c r="Y396" s="23" t="str">
        <f>IFERROR(VLOOKUP(AT396,'#Input Lists#'!$L$3:$AH$833,5,FALSE)," ")</f>
        <v xml:space="preserve"> </v>
      </c>
      <c r="Z396" s="206" t="str">
        <f>IFERROR(VLOOKUP(AT396,'#Input Lists#'!$L$3:$AH$833,9,FALSE)," ")</f>
        <v xml:space="preserve"> </v>
      </c>
      <c r="AA396" s="119" t="s">
        <v>1527</v>
      </c>
      <c r="AB396" s="120"/>
      <c r="AC396" s="123"/>
      <c r="AD396" s="123"/>
      <c r="AE396" s="123"/>
      <c r="AF396" s="123"/>
      <c r="AG396" s="123"/>
      <c r="AH396" s="123"/>
      <c r="AI396" s="123"/>
      <c r="AJ396" s="123"/>
      <c r="AK396" s="123"/>
      <c r="AL396" s="123"/>
      <c r="AM396" s="123"/>
      <c r="AN396" s="123"/>
      <c r="AO396" s="123"/>
      <c r="AP396" s="120"/>
      <c r="AQ396" s="125" t="str">
        <f>IFERROR(VLOOKUP(G396,'#Location List#'!$C$3:$D$150,2,FALSE),"")</f>
        <v/>
      </c>
      <c r="AR396" s="125" t="str">
        <f>IFERROR(VLOOKUP(F396,'#Location List#'!$Q$3:$R$1154,2,FALSE),"")</f>
        <v/>
      </c>
      <c r="AS396" s="125" t="str">
        <f>IFERROR(VLOOKUP(V396,'#Input Lists#'!$B$3:$D$46,3,FALSE),"")</f>
        <v/>
      </c>
      <c r="AT396" s="125" t="str">
        <f>IFERROR(VLOOKUP(CONCATENATE(V396," ",W396),'#Input Lists#'!$K$3:$L$827,2,FALSE),"")</f>
        <v/>
      </c>
      <c r="AU396" s="125">
        <f>IFERROR(VLOOKUP(AA396,'#Input Lists#'!$BU$3:$BV$8,2,FALSE),"")</f>
        <v>1</v>
      </c>
      <c r="AV396" s="118" t="str">
        <f>IFERROR(VLOOKUP(AB396,'#Input Lists#'!$BO$3:$BP$9,2,FALSE),"")</f>
        <v/>
      </c>
      <c r="AW396" s="118">
        <f>IFERROR(VLOOKUP(AC396,'#Input Lists#'!$BL$3:$BM$7,2,FALSE),"")</f>
        <v>1</v>
      </c>
      <c r="AX396" s="52" t="e">
        <f>VLOOKUP(AQ396,'#Location List#'!$D$3:$K$150,4,FALSE)</f>
        <v>#N/A</v>
      </c>
      <c r="AY396" s="273" t="e">
        <f>VLOOKUP(AX396,'#Location List#'!$Z$3:$AA$13,2,FALSE)</f>
        <v>#N/A</v>
      </c>
      <c r="AZ396" s="126" t="e">
        <f>VLOOKUP($AT396,'#Input Lists#'!$L$3:$S$1033,6,FALSE)</f>
        <v>#N/A</v>
      </c>
      <c r="BA396" s="239" t="e">
        <f>VLOOKUP($AT396,'#Input Lists#'!$L$3:$S$833,7,FALSE)</f>
        <v>#N/A</v>
      </c>
      <c r="BB396" s="239" t="e">
        <f>VLOOKUP($AT396,'#Input Lists#'!$L$3:$S$833,8,FALSE)</f>
        <v>#N/A</v>
      </c>
      <c r="BC396" s="91" t="str">
        <f t="shared" si="38"/>
        <v/>
      </c>
      <c r="BD396" s="91" t="str">
        <f t="shared" si="39"/>
        <v/>
      </c>
      <c r="BE396" s="15" t="str">
        <f t="shared" si="40"/>
        <v/>
      </c>
      <c r="BF396" s="92" t="str">
        <f t="shared" si="41"/>
        <v>No Sighting Date</v>
      </c>
    </row>
    <row r="397" spans="1:58" x14ac:dyDescent="0.25">
      <c r="A397" s="118">
        <v>392</v>
      </c>
      <c r="B397" s="119"/>
      <c r="C397" s="120"/>
      <c r="D397" s="121"/>
      <c r="E397" s="121"/>
      <c r="F397" s="236"/>
      <c r="G397" s="122" t="str">
        <f>IFERROR(VLOOKUP(F397,'#Location List#'!$U$3:$V$1154,2,FALSE),"")</f>
        <v/>
      </c>
      <c r="H397" s="120"/>
      <c r="I397" s="120"/>
      <c r="J397" s="120"/>
      <c r="K397" s="120"/>
      <c r="L397" s="120"/>
      <c r="M397" s="120"/>
      <c r="N397" s="120"/>
      <c r="O397" s="120"/>
      <c r="P397" s="120"/>
      <c r="Q397" s="120"/>
      <c r="R397" s="120"/>
      <c r="S397" s="120"/>
      <c r="T397" s="205">
        <f t="shared" si="36"/>
        <v>0</v>
      </c>
      <c r="U397" s="205">
        <f t="shared" si="37"/>
        <v>0</v>
      </c>
      <c r="V397" s="210"/>
      <c r="W397" s="210"/>
      <c r="X397" s="23" t="str">
        <f>IFERROR(VLOOKUP(AT397,'#Input Lists#'!$L$3:$AH$833,3,FALSE)," ")</f>
        <v xml:space="preserve"> </v>
      </c>
      <c r="Y397" s="23" t="str">
        <f>IFERROR(VLOOKUP(AT397,'#Input Lists#'!$L$3:$AH$833,5,FALSE)," ")</f>
        <v xml:space="preserve"> </v>
      </c>
      <c r="Z397" s="206" t="str">
        <f>IFERROR(VLOOKUP(AT397,'#Input Lists#'!$L$3:$AH$833,9,FALSE)," ")</f>
        <v xml:space="preserve"> </v>
      </c>
      <c r="AA397" s="119" t="s">
        <v>1527</v>
      </c>
      <c r="AB397" s="120"/>
      <c r="AC397" s="123"/>
      <c r="AD397" s="123"/>
      <c r="AE397" s="123"/>
      <c r="AF397" s="123"/>
      <c r="AG397" s="123"/>
      <c r="AH397" s="123"/>
      <c r="AI397" s="123"/>
      <c r="AJ397" s="123"/>
      <c r="AK397" s="123"/>
      <c r="AL397" s="123"/>
      <c r="AM397" s="123"/>
      <c r="AN397" s="123"/>
      <c r="AO397" s="123"/>
      <c r="AP397" s="120"/>
      <c r="AQ397" s="125" t="str">
        <f>IFERROR(VLOOKUP(G397,'#Location List#'!$C$3:$D$150,2,FALSE),"")</f>
        <v/>
      </c>
      <c r="AR397" s="125" t="str">
        <f>IFERROR(VLOOKUP(F397,'#Location List#'!$Q$3:$R$1154,2,FALSE),"")</f>
        <v/>
      </c>
      <c r="AS397" s="125" t="str">
        <f>IFERROR(VLOOKUP(V397,'#Input Lists#'!$B$3:$D$46,3,FALSE),"")</f>
        <v/>
      </c>
      <c r="AT397" s="125" t="str">
        <f>IFERROR(VLOOKUP(CONCATENATE(V397," ",W397),'#Input Lists#'!$K$3:$L$827,2,FALSE),"")</f>
        <v/>
      </c>
      <c r="AU397" s="125">
        <f>IFERROR(VLOOKUP(AA397,'#Input Lists#'!$BU$3:$BV$8,2,FALSE),"")</f>
        <v>1</v>
      </c>
      <c r="AV397" s="118" t="str">
        <f>IFERROR(VLOOKUP(AB397,'#Input Lists#'!$BO$3:$BP$9,2,FALSE),"")</f>
        <v/>
      </c>
      <c r="AW397" s="118">
        <f>IFERROR(VLOOKUP(AC397,'#Input Lists#'!$BL$3:$BM$7,2,FALSE),"")</f>
        <v>1</v>
      </c>
      <c r="AX397" s="52" t="e">
        <f>VLOOKUP(AQ397,'#Location List#'!$D$3:$K$150,4,FALSE)</f>
        <v>#N/A</v>
      </c>
      <c r="AY397" s="273" t="e">
        <f>VLOOKUP(AX397,'#Location List#'!$Z$3:$AA$13,2,FALSE)</f>
        <v>#N/A</v>
      </c>
      <c r="AZ397" s="126" t="e">
        <f>VLOOKUP($AT397,'#Input Lists#'!$L$3:$S$1033,6,FALSE)</f>
        <v>#N/A</v>
      </c>
      <c r="BA397" s="239" t="e">
        <f>VLOOKUP($AT397,'#Input Lists#'!$L$3:$S$833,7,FALSE)</f>
        <v>#N/A</v>
      </c>
      <c r="BB397" s="239" t="e">
        <f>VLOOKUP($AT397,'#Input Lists#'!$L$3:$S$833,8,FALSE)</f>
        <v>#N/A</v>
      </c>
      <c r="BC397" s="91" t="str">
        <f t="shared" si="38"/>
        <v/>
      </c>
      <c r="BD397" s="91" t="str">
        <f t="shared" si="39"/>
        <v/>
      </c>
      <c r="BE397" s="15" t="str">
        <f t="shared" si="40"/>
        <v/>
      </c>
      <c r="BF397" s="92" t="str">
        <f t="shared" si="41"/>
        <v>No Sighting Date</v>
      </c>
    </row>
    <row r="398" spans="1:58" x14ac:dyDescent="0.25">
      <c r="A398" s="118">
        <v>393</v>
      </c>
      <c r="B398" s="119"/>
      <c r="C398" s="120"/>
      <c r="D398" s="121"/>
      <c r="E398" s="121"/>
      <c r="F398" s="236"/>
      <c r="G398" s="122" t="str">
        <f>IFERROR(VLOOKUP(F398,'#Location List#'!$U$3:$V$1154,2,FALSE),"")</f>
        <v/>
      </c>
      <c r="H398" s="120"/>
      <c r="I398" s="120"/>
      <c r="J398" s="120"/>
      <c r="K398" s="120"/>
      <c r="L398" s="120"/>
      <c r="M398" s="120"/>
      <c r="N398" s="120"/>
      <c r="O398" s="120"/>
      <c r="P398" s="120"/>
      <c r="Q398" s="120"/>
      <c r="R398" s="120"/>
      <c r="S398" s="120"/>
      <c r="T398" s="205">
        <f t="shared" si="36"/>
        <v>0</v>
      </c>
      <c r="U398" s="205">
        <f t="shared" si="37"/>
        <v>0</v>
      </c>
      <c r="V398" s="210"/>
      <c r="W398" s="210"/>
      <c r="X398" s="23" t="str">
        <f>IFERROR(VLOOKUP(AT398,'#Input Lists#'!$L$3:$AH$833,3,FALSE)," ")</f>
        <v xml:space="preserve"> </v>
      </c>
      <c r="Y398" s="23" t="str">
        <f>IFERROR(VLOOKUP(AT398,'#Input Lists#'!$L$3:$AH$833,5,FALSE)," ")</f>
        <v xml:space="preserve"> </v>
      </c>
      <c r="Z398" s="206" t="str">
        <f>IFERROR(VLOOKUP(AT398,'#Input Lists#'!$L$3:$AH$833,9,FALSE)," ")</f>
        <v xml:space="preserve"> </v>
      </c>
      <c r="AA398" s="119" t="s">
        <v>1527</v>
      </c>
      <c r="AB398" s="120"/>
      <c r="AC398" s="123"/>
      <c r="AD398" s="123"/>
      <c r="AE398" s="123"/>
      <c r="AF398" s="123"/>
      <c r="AG398" s="123"/>
      <c r="AH398" s="123"/>
      <c r="AI398" s="123"/>
      <c r="AJ398" s="123"/>
      <c r="AK398" s="123"/>
      <c r="AL398" s="123"/>
      <c r="AM398" s="123"/>
      <c r="AN398" s="123"/>
      <c r="AO398" s="123"/>
      <c r="AP398" s="120"/>
      <c r="AQ398" s="125" t="str">
        <f>IFERROR(VLOOKUP(G398,'#Location List#'!$C$3:$D$150,2,FALSE),"")</f>
        <v/>
      </c>
      <c r="AR398" s="125" t="str">
        <f>IFERROR(VLOOKUP(F398,'#Location List#'!$Q$3:$R$1154,2,FALSE),"")</f>
        <v/>
      </c>
      <c r="AS398" s="125" t="str">
        <f>IFERROR(VLOOKUP(V398,'#Input Lists#'!$B$3:$D$46,3,FALSE),"")</f>
        <v/>
      </c>
      <c r="AT398" s="125" t="str">
        <f>IFERROR(VLOOKUP(CONCATENATE(V398," ",W398),'#Input Lists#'!$K$3:$L$827,2,FALSE),"")</f>
        <v/>
      </c>
      <c r="AU398" s="125">
        <f>IFERROR(VLOOKUP(AA398,'#Input Lists#'!$BU$3:$BV$8,2,FALSE),"")</f>
        <v>1</v>
      </c>
      <c r="AV398" s="118" t="str">
        <f>IFERROR(VLOOKUP(AB398,'#Input Lists#'!$BO$3:$BP$9,2,FALSE),"")</f>
        <v/>
      </c>
      <c r="AW398" s="118">
        <f>IFERROR(VLOOKUP(AC398,'#Input Lists#'!$BL$3:$BM$7,2,FALSE),"")</f>
        <v>1</v>
      </c>
      <c r="AX398" s="52" t="e">
        <f>VLOOKUP(AQ398,'#Location List#'!$D$3:$K$150,4,FALSE)</f>
        <v>#N/A</v>
      </c>
      <c r="AY398" s="273" t="e">
        <f>VLOOKUP(AX398,'#Location List#'!$Z$3:$AA$13,2,FALSE)</f>
        <v>#N/A</v>
      </c>
      <c r="AZ398" s="126" t="e">
        <f>VLOOKUP($AT398,'#Input Lists#'!$L$3:$S$1033,6,FALSE)</f>
        <v>#N/A</v>
      </c>
      <c r="BA398" s="239" t="e">
        <f>VLOOKUP($AT398,'#Input Lists#'!$L$3:$S$833,7,FALSE)</f>
        <v>#N/A</v>
      </c>
      <c r="BB398" s="239" t="e">
        <f>VLOOKUP($AT398,'#Input Lists#'!$L$3:$S$833,8,FALSE)</f>
        <v>#N/A</v>
      </c>
      <c r="BC398" s="91" t="str">
        <f t="shared" si="38"/>
        <v/>
      </c>
      <c r="BD398" s="91" t="str">
        <f t="shared" si="39"/>
        <v/>
      </c>
      <c r="BE398" s="15" t="str">
        <f t="shared" si="40"/>
        <v/>
      </c>
      <c r="BF398" s="92" t="str">
        <f t="shared" si="41"/>
        <v>No Sighting Date</v>
      </c>
    </row>
    <row r="399" spans="1:58" x14ac:dyDescent="0.25">
      <c r="A399" s="118">
        <v>394</v>
      </c>
      <c r="B399" s="119"/>
      <c r="C399" s="120"/>
      <c r="D399" s="121"/>
      <c r="E399" s="121"/>
      <c r="F399" s="236"/>
      <c r="G399" s="122" t="str">
        <f>IFERROR(VLOOKUP(F399,'#Location List#'!$U$3:$V$1154,2,FALSE),"")</f>
        <v/>
      </c>
      <c r="H399" s="120"/>
      <c r="I399" s="120"/>
      <c r="J399" s="120"/>
      <c r="K399" s="120"/>
      <c r="L399" s="120"/>
      <c r="M399" s="120"/>
      <c r="N399" s="120"/>
      <c r="O399" s="120"/>
      <c r="P399" s="120"/>
      <c r="Q399" s="120"/>
      <c r="R399" s="120"/>
      <c r="S399" s="120"/>
      <c r="T399" s="205">
        <f t="shared" si="36"/>
        <v>0</v>
      </c>
      <c r="U399" s="205">
        <f t="shared" si="37"/>
        <v>0</v>
      </c>
      <c r="V399" s="210"/>
      <c r="W399" s="210"/>
      <c r="X399" s="23" t="str">
        <f>IFERROR(VLOOKUP(AT399,'#Input Lists#'!$L$3:$AH$833,3,FALSE)," ")</f>
        <v xml:space="preserve"> </v>
      </c>
      <c r="Y399" s="23" t="str">
        <f>IFERROR(VLOOKUP(AT399,'#Input Lists#'!$L$3:$AH$833,5,FALSE)," ")</f>
        <v xml:space="preserve"> </v>
      </c>
      <c r="Z399" s="206" t="str">
        <f>IFERROR(VLOOKUP(AT399,'#Input Lists#'!$L$3:$AH$833,9,FALSE)," ")</f>
        <v xml:space="preserve"> </v>
      </c>
      <c r="AA399" s="119" t="s">
        <v>1527</v>
      </c>
      <c r="AB399" s="120"/>
      <c r="AC399" s="123"/>
      <c r="AD399" s="123"/>
      <c r="AE399" s="123"/>
      <c r="AF399" s="123"/>
      <c r="AG399" s="123"/>
      <c r="AH399" s="123"/>
      <c r="AI399" s="123"/>
      <c r="AJ399" s="123"/>
      <c r="AK399" s="123"/>
      <c r="AL399" s="123"/>
      <c r="AM399" s="123"/>
      <c r="AN399" s="123"/>
      <c r="AO399" s="123"/>
      <c r="AP399" s="120"/>
      <c r="AQ399" s="125" t="str">
        <f>IFERROR(VLOOKUP(G399,'#Location List#'!$C$3:$D$150,2,FALSE),"")</f>
        <v/>
      </c>
      <c r="AR399" s="125" t="str">
        <f>IFERROR(VLOOKUP(F399,'#Location List#'!$Q$3:$R$1154,2,FALSE),"")</f>
        <v/>
      </c>
      <c r="AS399" s="125" t="str">
        <f>IFERROR(VLOOKUP(V399,'#Input Lists#'!$B$3:$D$46,3,FALSE),"")</f>
        <v/>
      </c>
      <c r="AT399" s="125" t="str">
        <f>IFERROR(VLOOKUP(CONCATENATE(V399," ",W399),'#Input Lists#'!$K$3:$L$827,2,FALSE),"")</f>
        <v/>
      </c>
      <c r="AU399" s="125">
        <f>IFERROR(VLOOKUP(AA399,'#Input Lists#'!$BU$3:$BV$8,2,FALSE),"")</f>
        <v>1</v>
      </c>
      <c r="AV399" s="118" t="str">
        <f>IFERROR(VLOOKUP(AB399,'#Input Lists#'!$BO$3:$BP$9,2,FALSE),"")</f>
        <v/>
      </c>
      <c r="AW399" s="118">
        <f>IFERROR(VLOOKUP(AC399,'#Input Lists#'!$BL$3:$BM$7,2,FALSE),"")</f>
        <v>1</v>
      </c>
      <c r="AX399" s="52" t="e">
        <f>VLOOKUP(AQ399,'#Location List#'!$D$3:$K$150,4,FALSE)</f>
        <v>#N/A</v>
      </c>
      <c r="AY399" s="273" t="e">
        <f>VLOOKUP(AX399,'#Location List#'!$Z$3:$AA$13,2,FALSE)</f>
        <v>#N/A</v>
      </c>
      <c r="AZ399" s="126" t="e">
        <f>VLOOKUP($AT399,'#Input Lists#'!$L$3:$S$1033,6,FALSE)</f>
        <v>#N/A</v>
      </c>
      <c r="BA399" s="239" t="e">
        <f>VLOOKUP($AT399,'#Input Lists#'!$L$3:$S$833,7,FALSE)</f>
        <v>#N/A</v>
      </c>
      <c r="BB399" s="239" t="e">
        <f>VLOOKUP($AT399,'#Input Lists#'!$L$3:$S$833,8,FALSE)</f>
        <v>#N/A</v>
      </c>
      <c r="BC399" s="91" t="str">
        <f t="shared" si="38"/>
        <v/>
      </c>
      <c r="BD399" s="91" t="str">
        <f t="shared" si="39"/>
        <v/>
      </c>
      <c r="BE399" s="15" t="str">
        <f t="shared" si="40"/>
        <v/>
      </c>
      <c r="BF399" s="92" t="str">
        <f t="shared" si="41"/>
        <v>No Sighting Date</v>
      </c>
    </row>
    <row r="400" spans="1:58" x14ac:dyDescent="0.25">
      <c r="A400" s="118">
        <v>395</v>
      </c>
      <c r="B400" s="119"/>
      <c r="C400" s="120"/>
      <c r="D400" s="121"/>
      <c r="E400" s="121"/>
      <c r="F400" s="236"/>
      <c r="G400" s="122" t="str">
        <f>IFERROR(VLOOKUP(F400,'#Location List#'!$U$3:$V$1154,2,FALSE),"")</f>
        <v/>
      </c>
      <c r="H400" s="120"/>
      <c r="I400" s="120"/>
      <c r="J400" s="120"/>
      <c r="K400" s="120"/>
      <c r="L400" s="120"/>
      <c r="M400" s="120"/>
      <c r="N400" s="120"/>
      <c r="O400" s="120"/>
      <c r="P400" s="120"/>
      <c r="Q400" s="120"/>
      <c r="R400" s="120"/>
      <c r="S400" s="120"/>
      <c r="T400" s="205">
        <f t="shared" si="36"/>
        <v>0</v>
      </c>
      <c r="U400" s="205">
        <f t="shared" si="37"/>
        <v>0</v>
      </c>
      <c r="V400" s="210"/>
      <c r="W400" s="210"/>
      <c r="X400" s="23" t="str">
        <f>IFERROR(VLOOKUP(AT400,'#Input Lists#'!$L$3:$AH$833,3,FALSE)," ")</f>
        <v xml:space="preserve"> </v>
      </c>
      <c r="Y400" s="23" t="str">
        <f>IFERROR(VLOOKUP(AT400,'#Input Lists#'!$L$3:$AH$833,5,FALSE)," ")</f>
        <v xml:space="preserve"> </v>
      </c>
      <c r="Z400" s="206" t="str">
        <f>IFERROR(VLOOKUP(AT400,'#Input Lists#'!$L$3:$AH$833,9,FALSE)," ")</f>
        <v xml:space="preserve"> </v>
      </c>
      <c r="AA400" s="119" t="s">
        <v>1527</v>
      </c>
      <c r="AB400" s="120"/>
      <c r="AC400" s="123"/>
      <c r="AD400" s="123"/>
      <c r="AE400" s="123"/>
      <c r="AF400" s="123"/>
      <c r="AG400" s="123"/>
      <c r="AH400" s="123"/>
      <c r="AI400" s="123"/>
      <c r="AJ400" s="123"/>
      <c r="AK400" s="123"/>
      <c r="AL400" s="123"/>
      <c r="AM400" s="123"/>
      <c r="AN400" s="123"/>
      <c r="AO400" s="123"/>
      <c r="AP400" s="120"/>
      <c r="AQ400" s="125" t="str">
        <f>IFERROR(VLOOKUP(G400,'#Location List#'!$C$3:$D$150,2,FALSE),"")</f>
        <v/>
      </c>
      <c r="AR400" s="125" t="str">
        <f>IFERROR(VLOOKUP(F400,'#Location List#'!$Q$3:$R$1154,2,FALSE),"")</f>
        <v/>
      </c>
      <c r="AS400" s="125" t="str">
        <f>IFERROR(VLOOKUP(V400,'#Input Lists#'!$B$3:$D$46,3,FALSE),"")</f>
        <v/>
      </c>
      <c r="AT400" s="125" t="str">
        <f>IFERROR(VLOOKUP(CONCATENATE(V400," ",W400),'#Input Lists#'!$K$3:$L$827,2,FALSE),"")</f>
        <v/>
      </c>
      <c r="AU400" s="125">
        <f>IFERROR(VLOOKUP(AA400,'#Input Lists#'!$BU$3:$BV$8,2,FALSE),"")</f>
        <v>1</v>
      </c>
      <c r="AV400" s="118" t="str">
        <f>IFERROR(VLOOKUP(AB400,'#Input Lists#'!$BO$3:$BP$9,2,FALSE),"")</f>
        <v/>
      </c>
      <c r="AW400" s="118">
        <f>IFERROR(VLOOKUP(AC400,'#Input Lists#'!$BL$3:$BM$7,2,FALSE),"")</f>
        <v>1</v>
      </c>
      <c r="AX400" s="52" t="e">
        <f>VLOOKUP(AQ400,'#Location List#'!$D$3:$K$150,4,FALSE)</f>
        <v>#N/A</v>
      </c>
      <c r="AY400" s="273" t="e">
        <f>VLOOKUP(AX400,'#Location List#'!$Z$3:$AA$13,2,FALSE)</f>
        <v>#N/A</v>
      </c>
      <c r="AZ400" s="126" t="e">
        <f>VLOOKUP($AT400,'#Input Lists#'!$L$3:$S$1033,6,FALSE)</f>
        <v>#N/A</v>
      </c>
      <c r="BA400" s="239" t="e">
        <f>VLOOKUP($AT400,'#Input Lists#'!$L$3:$S$833,7,FALSE)</f>
        <v>#N/A</v>
      </c>
      <c r="BB400" s="239" t="e">
        <f>VLOOKUP($AT400,'#Input Lists#'!$L$3:$S$833,8,FALSE)</f>
        <v>#N/A</v>
      </c>
      <c r="BC400" s="91" t="str">
        <f t="shared" si="38"/>
        <v/>
      </c>
      <c r="BD400" s="91" t="str">
        <f t="shared" si="39"/>
        <v/>
      </c>
      <c r="BE400" s="15" t="str">
        <f t="shared" si="40"/>
        <v/>
      </c>
      <c r="BF400" s="92" t="str">
        <f t="shared" si="41"/>
        <v>No Sighting Date</v>
      </c>
    </row>
    <row r="401" spans="1:58" x14ac:dyDescent="0.25">
      <c r="A401" s="118">
        <v>396</v>
      </c>
      <c r="B401" s="119"/>
      <c r="C401" s="120"/>
      <c r="D401" s="121"/>
      <c r="E401" s="121"/>
      <c r="F401" s="236"/>
      <c r="G401" s="122" t="str">
        <f>IFERROR(VLOOKUP(F401,'#Location List#'!$U$3:$V$1154,2,FALSE),"")</f>
        <v/>
      </c>
      <c r="H401" s="120"/>
      <c r="I401" s="120"/>
      <c r="J401" s="120"/>
      <c r="K401" s="120"/>
      <c r="L401" s="120"/>
      <c r="M401" s="120"/>
      <c r="N401" s="120"/>
      <c r="O401" s="120"/>
      <c r="P401" s="120"/>
      <c r="Q401" s="120"/>
      <c r="R401" s="120"/>
      <c r="S401" s="120"/>
      <c r="T401" s="205">
        <f t="shared" si="36"/>
        <v>0</v>
      </c>
      <c r="U401" s="205">
        <f t="shared" si="37"/>
        <v>0</v>
      </c>
      <c r="V401" s="210"/>
      <c r="W401" s="210"/>
      <c r="X401" s="23" t="str">
        <f>IFERROR(VLOOKUP(AT401,'#Input Lists#'!$L$3:$AH$833,3,FALSE)," ")</f>
        <v xml:space="preserve"> </v>
      </c>
      <c r="Y401" s="23" t="str">
        <f>IFERROR(VLOOKUP(AT401,'#Input Lists#'!$L$3:$AH$833,5,FALSE)," ")</f>
        <v xml:space="preserve"> </v>
      </c>
      <c r="Z401" s="206" t="str">
        <f>IFERROR(VLOOKUP(AT401,'#Input Lists#'!$L$3:$AH$833,9,FALSE)," ")</f>
        <v xml:space="preserve"> </v>
      </c>
      <c r="AA401" s="119" t="s">
        <v>1527</v>
      </c>
      <c r="AB401" s="120"/>
      <c r="AC401" s="123"/>
      <c r="AD401" s="123"/>
      <c r="AE401" s="123"/>
      <c r="AF401" s="123"/>
      <c r="AG401" s="123"/>
      <c r="AH401" s="123"/>
      <c r="AI401" s="123"/>
      <c r="AJ401" s="123"/>
      <c r="AK401" s="123"/>
      <c r="AL401" s="123"/>
      <c r="AM401" s="123"/>
      <c r="AN401" s="123"/>
      <c r="AO401" s="123"/>
      <c r="AP401" s="120"/>
      <c r="AQ401" s="125" t="str">
        <f>IFERROR(VLOOKUP(G401,'#Location List#'!$C$3:$D$150,2,FALSE),"")</f>
        <v/>
      </c>
      <c r="AR401" s="125" t="str">
        <f>IFERROR(VLOOKUP(F401,'#Location List#'!$Q$3:$R$1154,2,FALSE),"")</f>
        <v/>
      </c>
      <c r="AS401" s="125" t="str">
        <f>IFERROR(VLOOKUP(V401,'#Input Lists#'!$B$3:$D$46,3,FALSE),"")</f>
        <v/>
      </c>
      <c r="AT401" s="125" t="str">
        <f>IFERROR(VLOOKUP(CONCATENATE(V401," ",W401),'#Input Lists#'!$K$3:$L$827,2,FALSE),"")</f>
        <v/>
      </c>
      <c r="AU401" s="125">
        <f>IFERROR(VLOOKUP(AA401,'#Input Lists#'!$BU$3:$BV$8,2,FALSE),"")</f>
        <v>1</v>
      </c>
      <c r="AV401" s="118" t="str">
        <f>IFERROR(VLOOKUP(AB401,'#Input Lists#'!$BO$3:$BP$9,2,FALSE),"")</f>
        <v/>
      </c>
      <c r="AW401" s="118">
        <f>IFERROR(VLOOKUP(AC401,'#Input Lists#'!$BL$3:$BM$7,2,FALSE),"")</f>
        <v>1</v>
      </c>
      <c r="AX401" s="52" t="e">
        <f>VLOOKUP(AQ401,'#Location List#'!$D$3:$K$150,4,FALSE)</f>
        <v>#N/A</v>
      </c>
      <c r="AY401" s="273" t="e">
        <f>VLOOKUP(AX401,'#Location List#'!$Z$3:$AA$13,2,FALSE)</f>
        <v>#N/A</v>
      </c>
      <c r="AZ401" s="126" t="e">
        <f>VLOOKUP($AT401,'#Input Lists#'!$L$3:$S$1033,6,FALSE)</f>
        <v>#N/A</v>
      </c>
      <c r="BA401" s="239" t="e">
        <f>VLOOKUP($AT401,'#Input Lists#'!$L$3:$S$833,7,FALSE)</f>
        <v>#N/A</v>
      </c>
      <c r="BB401" s="239" t="e">
        <f>VLOOKUP($AT401,'#Input Lists#'!$L$3:$S$833,8,FALSE)</f>
        <v>#N/A</v>
      </c>
      <c r="BC401" s="91" t="str">
        <f t="shared" si="38"/>
        <v/>
      </c>
      <c r="BD401" s="91" t="str">
        <f t="shared" si="39"/>
        <v/>
      </c>
      <c r="BE401" s="15" t="str">
        <f t="shared" si="40"/>
        <v/>
      </c>
      <c r="BF401" s="92" t="str">
        <f t="shared" si="41"/>
        <v>No Sighting Date</v>
      </c>
    </row>
    <row r="402" spans="1:58" x14ac:dyDescent="0.25">
      <c r="A402" s="118">
        <v>397</v>
      </c>
      <c r="B402" s="119"/>
      <c r="C402" s="120"/>
      <c r="D402" s="121"/>
      <c r="E402" s="121"/>
      <c r="F402" s="236"/>
      <c r="G402" s="122" t="str">
        <f>IFERROR(VLOOKUP(F402,'#Location List#'!$U$3:$V$1154,2,FALSE),"")</f>
        <v/>
      </c>
      <c r="H402" s="120"/>
      <c r="I402" s="120"/>
      <c r="J402" s="120"/>
      <c r="K402" s="120"/>
      <c r="L402" s="120"/>
      <c r="M402" s="120"/>
      <c r="N402" s="120"/>
      <c r="O402" s="120"/>
      <c r="P402" s="120"/>
      <c r="Q402" s="120"/>
      <c r="R402" s="120"/>
      <c r="S402" s="120"/>
      <c r="T402" s="205">
        <f t="shared" si="36"/>
        <v>0</v>
      </c>
      <c r="U402" s="205">
        <f t="shared" si="37"/>
        <v>0</v>
      </c>
      <c r="V402" s="210"/>
      <c r="W402" s="210"/>
      <c r="X402" s="23" t="str">
        <f>IFERROR(VLOOKUP(AT402,'#Input Lists#'!$L$3:$AH$833,3,FALSE)," ")</f>
        <v xml:space="preserve"> </v>
      </c>
      <c r="Y402" s="23" t="str">
        <f>IFERROR(VLOOKUP(AT402,'#Input Lists#'!$L$3:$AH$833,5,FALSE)," ")</f>
        <v xml:space="preserve"> </v>
      </c>
      <c r="Z402" s="206" t="str">
        <f>IFERROR(VLOOKUP(AT402,'#Input Lists#'!$L$3:$AH$833,9,FALSE)," ")</f>
        <v xml:space="preserve"> </v>
      </c>
      <c r="AA402" s="119" t="s">
        <v>1527</v>
      </c>
      <c r="AB402" s="120"/>
      <c r="AC402" s="123"/>
      <c r="AD402" s="123"/>
      <c r="AE402" s="123"/>
      <c r="AF402" s="123"/>
      <c r="AG402" s="123"/>
      <c r="AH402" s="123"/>
      <c r="AI402" s="123"/>
      <c r="AJ402" s="123"/>
      <c r="AK402" s="123"/>
      <c r="AL402" s="123"/>
      <c r="AM402" s="123"/>
      <c r="AN402" s="123"/>
      <c r="AO402" s="123"/>
      <c r="AP402" s="120"/>
      <c r="AQ402" s="125" t="str">
        <f>IFERROR(VLOOKUP(G402,'#Location List#'!$C$3:$D$150,2,FALSE),"")</f>
        <v/>
      </c>
      <c r="AR402" s="125" t="str">
        <f>IFERROR(VLOOKUP(F402,'#Location List#'!$Q$3:$R$1154,2,FALSE),"")</f>
        <v/>
      </c>
      <c r="AS402" s="125" t="str">
        <f>IFERROR(VLOOKUP(V402,'#Input Lists#'!$B$3:$D$46,3,FALSE),"")</f>
        <v/>
      </c>
      <c r="AT402" s="125" t="str">
        <f>IFERROR(VLOOKUP(CONCATENATE(V402," ",W402),'#Input Lists#'!$K$3:$L$827,2,FALSE),"")</f>
        <v/>
      </c>
      <c r="AU402" s="125">
        <f>IFERROR(VLOOKUP(AA402,'#Input Lists#'!$BU$3:$BV$8,2,FALSE),"")</f>
        <v>1</v>
      </c>
      <c r="AV402" s="118" t="str">
        <f>IFERROR(VLOOKUP(AB402,'#Input Lists#'!$BO$3:$BP$9,2,FALSE),"")</f>
        <v/>
      </c>
      <c r="AW402" s="118">
        <f>IFERROR(VLOOKUP(AC402,'#Input Lists#'!$BL$3:$BM$7,2,FALSE),"")</f>
        <v>1</v>
      </c>
      <c r="AX402" s="52" t="e">
        <f>VLOOKUP(AQ402,'#Location List#'!$D$3:$K$150,4,FALSE)</f>
        <v>#N/A</v>
      </c>
      <c r="AY402" s="273" t="e">
        <f>VLOOKUP(AX402,'#Location List#'!$Z$3:$AA$13,2,FALSE)</f>
        <v>#N/A</v>
      </c>
      <c r="AZ402" s="126" t="e">
        <f>VLOOKUP($AT402,'#Input Lists#'!$L$3:$S$1033,6,FALSE)</f>
        <v>#N/A</v>
      </c>
      <c r="BA402" s="239" t="e">
        <f>VLOOKUP($AT402,'#Input Lists#'!$L$3:$S$833,7,FALSE)</f>
        <v>#N/A</v>
      </c>
      <c r="BB402" s="239" t="e">
        <f>VLOOKUP($AT402,'#Input Lists#'!$L$3:$S$833,8,FALSE)</f>
        <v>#N/A</v>
      </c>
      <c r="BC402" s="91" t="str">
        <f t="shared" si="38"/>
        <v/>
      </c>
      <c r="BD402" s="91" t="str">
        <f t="shared" si="39"/>
        <v/>
      </c>
      <c r="BE402" s="15" t="str">
        <f t="shared" si="40"/>
        <v/>
      </c>
      <c r="BF402" s="92" t="str">
        <f t="shared" si="41"/>
        <v>No Sighting Date</v>
      </c>
    </row>
    <row r="403" spans="1:58" x14ac:dyDescent="0.25">
      <c r="A403" s="118">
        <v>398</v>
      </c>
      <c r="B403" s="119"/>
      <c r="C403" s="120"/>
      <c r="D403" s="121"/>
      <c r="E403" s="121"/>
      <c r="F403" s="236"/>
      <c r="G403" s="122" t="str">
        <f>IFERROR(VLOOKUP(F403,'#Location List#'!$U$3:$V$1154,2,FALSE),"")</f>
        <v/>
      </c>
      <c r="H403" s="120"/>
      <c r="I403" s="120"/>
      <c r="J403" s="120"/>
      <c r="K403" s="120"/>
      <c r="L403" s="120"/>
      <c r="M403" s="120"/>
      <c r="N403" s="120"/>
      <c r="O403" s="120"/>
      <c r="P403" s="120"/>
      <c r="Q403" s="120"/>
      <c r="R403" s="120"/>
      <c r="S403" s="120"/>
      <c r="T403" s="205">
        <f t="shared" si="36"/>
        <v>0</v>
      </c>
      <c r="U403" s="205">
        <f t="shared" si="37"/>
        <v>0</v>
      </c>
      <c r="V403" s="210"/>
      <c r="W403" s="210"/>
      <c r="X403" s="23" t="str">
        <f>IFERROR(VLOOKUP(AT403,'#Input Lists#'!$L$3:$AH$833,3,FALSE)," ")</f>
        <v xml:space="preserve"> </v>
      </c>
      <c r="Y403" s="23" t="str">
        <f>IFERROR(VLOOKUP(AT403,'#Input Lists#'!$L$3:$AH$833,5,FALSE)," ")</f>
        <v xml:space="preserve"> </v>
      </c>
      <c r="Z403" s="206" t="str">
        <f>IFERROR(VLOOKUP(AT403,'#Input Lists#'!$L$3:$AH$833,9,FALSE)," ")</f>
        <v xml:space="preserve"> </v>
      </c>
      <c r="AA403" s="119" t="s">
        <v>1527</v>
      </c>
      <c r="AB403" s="120"/>
      <c r="AC403" s="123"/>
      <c r="AD403" s="123"/>
      <c r="AE403" s="123"/>
      <c r="AF403" s="123"/>
      <c r="AG403" s="123"/>
      <c r="AH403" s="123"/>
      <c r="AI403" s="123"/>
      <c r="AJ403" s="123"/>
      <c r="AK403" s="123"/>
      <c r="AL403" s="123"/>
      <c r="AM403" s="123"/>
      <c r="AN403" s="123"/>
      <c r="AO403" s="123"/>
      <c r="AP403" s="120"/>
      <c r="AQ403" s="125" t="str">
        <f>IFERROR(VLOOKUP(G403,'#Location List#'!$C$3:$D$150,2,FALSE),"")</f>
        <v/>
      </c>
      <c r="AR403" s="125" t="str">
        <f>IFERROR(VLOOKUP(F403,'#Location List#'!$Q$3:$R$1154,2,FALSE),"")</f>
        <v/>
      </c>
      <c r="AS403" s="125" t="str">
        <f>IFERROR(VLOOKUP(V403,'#Input Lists#'!$B$3:$D$46,3,FALSE),"")</f>
        <v/>
      </c>
      <c r="AT403" s="125" t="str">
        <f>IFERROR(VLOOKUP(CONCATENATE(V403," ",W403),'#Input Lists#'!$K$3:$L$827,2,FALSE),"")</f>
        <v/>
      </c>
      <c r="AU403" s="125">
        <f>IFERROR(VLOOKUP(AA403,'#Input Lists#'!$BU$3:$BV$8,2,FALSE),"")</f>
        <v>1</v>
      </c>
      <c r="AV403" s="118" t="str">
        <f>IFERROR(VLOOKUP(AB403,'#Input Lists#'!$BO$3:$BP$9,2,FALSE),"")</f>
        <v/>
      </c>
      <c r="AW403" s="118">
        <f>IFERROR(VLOOKUP(AC403,'#Input Lists#'!$BL$3:$BM$7,2,FALSE),"")</f>
        <v>1</v>
      </c>
      <c r="AX403" s="52" t="e">
        <f>VLOOKUP(AQ403,'#Location List#'!$D$3:$K$150,4,FALSE)</f>
        <v>#N/A</v>
      </c>
      <c r="AY403" s="273" t="e">
        <f>VLOOKUP(AX403,'#Location List#'!$Z$3:$AA$13,2,FALSE)</f>
        <v>#N/A</v>
      </c>
      <c r="AZ403" s="126" t="e">
        <f>VLOOKUP($AT403,'#Input Lists#'!$L$3:$S$1033,6,FALSE)</f>
        <v>#N/A</v>
      </c>
      <c r="BA403" s="239" t="e">
        <f>VLOOKUP($AT403,'#Input Lists#'!$L$3:$S$833,7,FALSE)</f>
        <v>#N/A</v>
      </c>
      <c r="BB403" s="239" t="e">
        <f>VLOOKUP($AT403,'#Input Lists#'!$L$3:$S$833,8,FALSE)</f>
        <v>#N/A</v>
      </c>
      <c r="BC403" s="91" t="str">
        <f t="shared" si="38"/>
        <v/>
      </c>
      <c r="BD403" s="91" t="str">
        <f t="shared" si="39"/>
        <v/>
      </c>
      <c r="BE403" s="15" t="str">
        <f t="shared" si="40"/>
        <v/>
      </c>
      <c r="BF403" s="92" t="str">
        <f t="shared" si="41"/>
        <v>No Sighting Date</v>
      </c>
    </row>
    <row r="404" spans="1:58" x14ac:dyDescent="0.25">
      <c r="A404" s="118">
        <v>399</v>
      </c>
      <c r="B404" s="119"/>
      <c r="C404" s="120"/>
      <c r="D404" s="121"/>
      <c r="E404" s="121"/>
      <c r="F404" s="236"/>
      <c r="G404" s="122" t="str">
        <f>IFERROR(VLOOKUP(F404,'#Location List#'!$U$3:$V$1154,2,FALSE),"")</f>
        <v/>
      </c>
      <c r="H404" s="120"/>
      <c r="I404" s="120"/>
      <c r="J404" s="120"/>
      <c r="K404" s="120"/>
      <c r="L404" s="120"/>
      <c r="M404" s="120"/>
      <c r="N404" s="120"/>
      <c r="O404" s="120"/>
      <c r="P404" s="120"/>
      <c r="Q404" s="120"/>
      <c r="R404" s="120"/>
      <c r="S404" s="120"/>
      <c r="T404" s="205">
        <f t="shared" ref="T404:T467" si="42">N404-O404/60-P404/60/60</f>
        <v>0</v>
      </c>
      <c r="U404" s="205">
        <f t="shared" ref="U404:U467" si="43">Q404+R404/60+S404/60/60</f>
        <v>0</v>
      </c>
      <c r="V404" s="210"/>
      <c r="W404" s="210"/>
      <c r="X404" s="23" t="str">
        <f>IFERROR(VLOOKUP(AT404,'#Input Lists#'!$L$3:$AH$833,3,FALSE)," ")</f>
        <v xml:space="preserve"> </v>
      </c>
      <c r="Y404" s="23" t="str">
        <f>IFERROR(VLOOKUP(AT404,'#Input Lists#'!$L$3:$AH$833,5,FALSE)," ")</f>
        <v xml:space="preserve"> </v>
      </c>
      <c r="Z404" s="206" t="str">
        <f>IFERROR(VLOOKUP(AT404,'#Input Lists#'!$L$3:$AH$833,9,FALSE)," ")</f>
        <v xml:space="preserve"> </v>
      </c>
      <c r="AA404" s="119" t="s">
        <v>1527</v>
      </c>
      <c r="AB404" s="120"/>
      <c r="AC404" s="123"/>
      <c r="AD404" s="123"/>
      <c r="AE404" s="123"/>
      <c r="AF404" s="123"/>
      <c r="AG404" s="123"/>
      <c r="AH404" s="123"/>
      <c r="AI404" s="123"/>
      <c r="AJ404" s="123"/>
      <c r="AK404" s="123"/>
      <c r="AL404" s="123"/>
      <c r="AM404" s="123"/>
      <c r="AN404" s="123"/>
      <c r="AO404" s="123"/>
      <c r="AP404" s="120"/>
      <c r="AQ404" s="125" t="str">
        <f>IFERROR(VLOOKUP(G404,'#Location List#'!$C$3:$D$150,2,FALSE),"")</f>
        <v/>
      </c>
      <c r="AR404" s="125" t="str">
        <f>IFERROR(VLOOKUP(F404,'#Location List#'!$Q$3:$R$1154,2,FALSE),"")</f>
        <v/>
      </c>
      <c r="AS404" s="125" t="str">
        <f>IFERROR(VLOOKUP(V404,'#Input Lists#'!$B$3:$D$46,3,FALSE),"")</f>
        <v/>
      </c>
      <c r="AT404" s="125" t="str">
        <f>IFERROR(VLOOKUP(CONCATENATE(V404," ",W404),'#Input Lists#'!$K$3:$L$827,2,FALSE),"")</f>
        <v/>
      </c>
      <c r="AU404" s="125">
        <f>IFERROR(VLOOKUP(AA404,'#Input Lists#'!$BU$3:$BV$8,2,FALSE),"")</f>
        <v>1</v>
      </c>
      <c r="AV404" s="118" t="str">
        <f>IFERROR(VLOOKUP(AB404,'#Input Lists#'!$BO$3:$BP$9,2,FALSE),"")</f>
        <v/>
      </c>
      <c r="AW404" s="118">
        <f>IFERROR(VLOOKUP(AC404,'#Input Lists#'!$BL$3:$BM$7,2,FALSE),"")</f>
        <v>1</v>
      </c>
      <c r="AX404" s="52" t="e">
        <f>VLOOKUP(AQ404,'#Location List#'!$D$3:$K$150,4,FALSE)</f>
        <v>#N/A</v>
      </c>
      <c r="AY404" s="273" t="e">
        <f>VLOOKUP(AX404,'#Location List#'!$Z$3:$AA$13,2,FALSE)</f>
        <v>#N/A</v>
      </c>
      <c r="AZ404" s="126" t="e">
        <f>VLOOKUP($AT404,'#Input Lists#'!$L$3:$S$1033,6,FALSE)</f>
        <v>#N/A</v>
      </c>
      <c r="BA404" s="239" t="e">
        <f>VLOOKUP($AT404,'#Input Lists#'!$L$3:$S$833,7,FALSE)</f>
        <v>#N/A</v>
      </c>
      <c r="BB404" s="239" t="e">
        <f>VLOOKUP($AT404,'#Input Lists#'!$L$3:$S$833,8,FALSE)</f>
        <v>#N/A</v>
      </c>
      <c r="BC404" s="91" t="str">
        <f t="shared" ref="BC404:BC467" si="44">IFERROR(WEEKNUM(BA404,2),"")</f>
        <v/>
      </c>
      <c r="BD404" s="91" t="str">
        <f t="shared" ref="BD404:BD467" si="45">IFERROR(IF(WEEKNUM(BB404)&lt;WEEKNUM(BA404),WEEKNUM(BB404)+52,WEEKNUM(BB404)),"")</f>
        <v/>
      </c>
      <c r="BE404" s="15" t="str">
        <f t="shared" ref="BE404:BE467" si="46">IF(E404="","",IF(WEEKNUM(E404)&lt;9,WEEKNUM(E404)+52, WEEKNUM(E404)))</f>
        <v/>
      </c>
      <c r="BF404" s="92" t="str">
        <f t="shared" ref="BF404:BF467" si="47">IF(E404="", "No Sighting Date", IF(BC404&gt;=BD404," ",IF(BE404&gt;=BC404,IF(BE404&lt;=BD404,"IN RANGE",BE404-BD404),BE404-BC404)))</f>
        <v>No Sighting Date</v>
      </c>
    </row>
    <row r="405" spans="1:58" x14ac:dyDescent="0.25">
      <c r="A405" s="118">
        <v>400</v>
      </c>
      <c r="B405" s="119"/>
      <c r="C405" s="120"/>
      <c r="D405" s="121"/>
      <c r="E405" s="121"/>
      <c r="F405" s="236"/>
      <c r="G405" s="122" t="str">
        <f>IFERROR(VLOOKUP(F405,'#Location List#'!$U$3:$V$1154,2,FALSE),"")</f>
        <v/>
      </c>
      <c r="H405" s="120"/>
      <c r="I405" s="120"/>
      <c r="J405" s="120"/>
      <c r="K405" s="120"/>
      <c r="L405" s="120"/>
      <c r="M405" s="120"/>
      <c r="N405" s="120"/>
      <c r="O405" s="120"/>
      <c r="P405" s="120"/>
      <c r="Q405" s="120"/>
      <c r="R405" s="120"/>
      <c r="S405" s="120"/>
      <c r="T405" s="205">
        <f t="shared" si="42"/>
        <v>0</v>
      </c>
      <c r="U405" s="205">
        <f t="shared" si="43"/>
        <v>0</v>
      </c>
      <c r="V405" s="210"/>
      <c r="W405" s="210"/>
      <c r="X405" s="23" t="str">
        <f>IFERROR(VLOOKUP(AT405,'#Input Lists#'!$L$3:$AH$833,3,FALSE)," ")</f>
        <v xml:space="preserve"> </v>
      </c>
      <c r="Y405" s="23" t="str">
        <f>IFERROR(VLOOKUP(AT405,'#Input Lists#'!$L$3:$AH$833,5,FALSE)," ")</f>
        <v xml:space="preserve"> </v>
      </c>
      <c r="Z405" s="206" t="str">
        <f>IFERROR(VLOOKUP(AT405,'#Input Lists#'!$L$3:$AH$833,9,FALSE)," ")</f>
        <v xml:space="preserve"> </v>
      </c>
      <c r="AA405" s="119" t="s">
        <v>1527</v>
      </c>
      <c r="AB405" s="120"/>
      <c r="AC405" s="123"/>
      <c r="AD405" s="123"/>
      <c r="AE405" s="123"/>
      <c r="AF405" s="123"/>
      <c r="AG405" s="123"/>
      <c r="AH405" s="123"/>
      <c r="AI405" s="123"/>
      <c r="AJ405" s="123"/>
      <c r="AK405" s="123"/>
      <c r="AL405" s="123"/>
      <c r="AM405" s="123"/>
      <c r="AN405" s="123"/>
      <c r="AO405" s="123"/>
      <c r="AP405" s="120"/>
      <c r="AQ405" s="125" t="str">
        <f>IFERROR(VLOOKUP(G405,'#Location List#'!$C$3:$D$150,2,FALSE),"")</f>
        <v/>
      </c>
      <c r="AR405" s="125" t="str">
        <f>IFERROR(VLOOKUP(F405,'#Location List#'!$Q$3:$R$1154,2,FALSE),"")</f>
        <v/>
      </c>
      <c r="AS405" s="125" t="str">
        <f>IFERROR(VLOOKUP(V405,'#Input Lists#'!$B$3:$D$46,3,FALSE),"")</f>
        <v/>
      </c>
      <c r="AT405" s="125" t="str">
        <f>IFERROR(VLOOKUP(CONCATENATE(V405," ",W405),'#Input Lists#'!$K$3:$L$827,2,FALSE),"")</f>
        <v/>
      </c>
      <c r="AU405" s="125">
        <f>IFERROR(VLOOKUP(AA405,'#Input Lists#'!$BU$3:$BV$8,2,FALSE),"")</f>
        <v>1</v>
      </c>
      <c r="AV405" s="118" t="str">
        <f>IFERROR(VLOOKUP(AB405,'#Input Lists#'!$BO$3:$BP$9,2,FALSE),"")</f>
        <v/>
      </c>
      <c r="AW405" s="118">
        <f>IFERROR(VLOOKUP(AC405,'#Input Lists#'!$BL$3:$BM$7,2,FALSE),"")</f>
        <v>1</v>
      </c>
      <c r="AX405" s="52" t="e">
        <f>VLOOKUP(AQ405,'#Location List#'!$D$3:$K$150,4,FALSE)</f>
        <v>#N/A</v>
      </c>
      <c r="AY405" s="273" t="e">
        <f>VLOOKUP(AX405,'#Location List#'!$Z$3:$AA$13,2,FALSE)</f>
        <v>#N/A</v>
      </c>
      <c r="AZ405" s="126" t="e">
        <f>VLOOKUP($AT405,'#Input Lists#'!$L$3:$S$1033,6,FALSE)</f>
        <v>#N/A</v>
      </c>
      <c r="BA405" s="239" t="e">
        <f>VLOOKUP($AT405,'#Input Lists#'!$L$3:$S$833,7,FALSE)</f>
        <v>#N/A</v>
      </c>
      <c r="BB405" s="239" t="e">
        <f>VLOOKUP($AT405,'#Input Lists#'!$L$3:$S$833,8,FALSE)</f>
        <v>#N/A</v>
      </c>
      <c r="BC405" s="91" t="str">
        <f t="shared" si="44"/>
        <v/>
      </c>
      <c r="BD405" s="91" t="str">
        <f t="shared" si="45"/>
        <v/>
      </c>
      <c r="BE405" s="15" t="str">
        <f t="shared" si="46"/>
        <v/>
      </c>
      <c r="BF405" s="92" t="str">
        <f t="shared" si="47"/>
        <v>No Sighting Date</v>
      </c>
    </row>
    <row r="406" spans="1:58" x14ac:dyDescent="0.25">
      <c r="A406" s="118">
        <v>401</v>
      </c>
      <c r="B406" s="119"/>
      <c r="C406" s="120"/>
      <c r="D406" s="121"/>
      <c r="E406" s="121"/>
      <c r="F406" s="236"/>
      <c r="G406" s="122" t="str">
        <f>IFERROR(VLOOKUP(F406,'#Location List#'!$U$3:$V$1154,2,FALSE),"")</f>
        <v/>
      </c>
      <c r="H406" s="120"/>
      <c r="I406" s="120"/>
      <c r="J406" s="120"/>
      <c r="K406" s="120"/>
      <c r="L406" s="120"/>
      <c r="M406" s="120"/>
      <c r="N406" s="120"/>
      <c r="O406" s="120"/>
      <c r="P406" s="120"/>
      <c r="Q406" s="120"/>
      <c r="R406" s="120"/>
      <c r="S406" s="120"/>
      <c r="T406" s="205">
        <f t="shared" si="42"/>
        <v>0</v>
      </c>
      <c r="U406" s="205">
        <f t="shared" si="43"/>
        <v>0</v>
      </c>
      <c r="V406" s="210"/>
      <c r="W406" s="210"/>
      <c r="X406" s="23" t="str">
        <f>IFERROR(VLOOKUP(AT406,'#Input Lists#'!$L$3:$AH$833,3,FALSE)," ")</f>
        <v xml:space="preserve"> </v>
      </c>
      <c r="Y406" s="23" t="str">
        <f>IFERROR(VLOOKUP(AT406,'#Input Lists#'!$L$3:$AH$833,5,FALSE)," ")</f>
        <v xml:space="preserve"> </v>
      </c>
      <c r="Z406" s="206" t="str">
        <f>IFERROR(VLOOKUP(AT406,'#Input Lists#'!$L$3:$AH$833,9,FALSE)," ")</f>
        <v xml:space="preserve"> </v>
      </c>
      <c r="AA406" s="119" t="s">
        <v>1527</v>
      </c>
      <c r="AB406" s="120"/>
      <c r="AC406" s="123"/>
      <c r="AD406" s="123"/>
      <c r="AE406" s="123"/>
      <c r="AF406" s="123"/>
      <c r="AG406" s="123"/>
      <c r="AH406" s="123"/>
      <c r="AI406" s="123"/>
      <c r="AJ406" s="123"/>
      <c r="AK406" s="123"/>
      <c r="AL406" s="123"/>
      <c r="AM406" s="123"/>
      <c r="AN406" s="123"/>
      <c r="AO406" s="123"/>
      <c r="AP406" s="120"/>
      <c r="AQ406" s="125" t="str">
        <f>IFERROR(VLOOKUP(G406,'#Location List#'!$C$3:$D$150,2,FALSE),"")</f>
        <v/>
      </c>
      <c r="AR406" s="125" t="str">
        <f>IFERROR(VLOOKUP(F406,'#Location List#'!$Q$3:$R$1154,2,FALSE),"")</f>
        <v/>
      </c>
      <c r="AS406" s="125" t="str">
        <f>IFERROR(VLOOKUP(V406,'#Input Lists#'!$B$3:$D$46,3,FALSE),"")</f>
        <v/>
      </c>
      <c r="AT406" s="125" t="str">
        <f>IFERROR(VLOOKUP(CONCATENATE(V406," ",W406),'#Input Lists#'!$K$3:$L$827,2,FALSE),"")</f>
        <v/>
      </c>
      <c r="AU406" s="125">
        <f>IFERROR(VLOOKUP(AA406,'#Input Lists#'!$BU$3:$BV$8,2,FALSE),"")</f>
        <v>1</v>
      </c>
      <c r="AV406" s="118" t="str">
        <f>IFERROR(VLOOKUP(AB406,'#Input Lists#'!$BO$3:$BP$9,2,FALSE),"")</f>
        <v/>
      </c>
      <c r="AW406" s="118">
        <f>IFERROR(VLOOKUP(AC406,'#Input Lists#'!$BL$3:$BM$7,2,FALSE),"")</f>
        <v>1</v>
      </c>
      <c r="AX406" s="52" t="e">
        <f>VLOOKUP(AQ406,'#Location List#'!$D$3:$K$150,4,FALSE)</f>
        <v>#N/A</v>
      </c>
      <c r="AY406" s="273" t="e">
        <f>VLOOKUP(AX406,'#Location List#'!$Z$3:$AA$13,2,FALSE)</f>
        <v>#N/A</v>
      </c>
      <c r="AZ406" s="126" t="e">
        <f>VLOOKUP($AT406,'#Input Lists#'!$L$3:$S$1033,6,FALSE)</f>
        <v>#N/A</v>
      </c>
      <c r="BA406" s="239" t="e">
        <f>VLOOKUP($AT406,'#Input Lists#'!$L$3:$S$833,7,FALSE)</f>
        <v>#N/A</v>
      </c>
      <c r="BB406" s="239" t="e">
        <f>VLOOKUP($AT406,'#Input Lists#'!$L$3:$S$833,8,FALSE)</f>
        <v>#N/A</v>
      </c>
      <c r="BC406" s="91" t="str">
        <f t="shared" si="44"/>
        <v/>
      </c>
      <c r="BD406" s="91" t="str">
        <f t="shared" si="45"/>
        <v/>
      </c>
      <c r="BE406" s="15" t="str">
        <f t="shared" si="46"/>
        <v/>
      </c>
      <c r="BF406" s="92" t="str">
        <f t="shared" si="47"/>
        <v>No Sighting Date</v>
      </c>
    </row>
    <row r="407" spans="1:58" x14ac:dyDescent="0.25">
      <c r="A407" s="118">
        <v>402</v>
      </c>
      <c r="B407" s="119"/>
      <c r="C407" s="120"/>
      <c r="D407" s="121"/>
      <c r="E407" s="121"/>
      <c r="F407" s="236"/>
      <c r="G407" s="122" t="str">
        <f>IFERROR(VLOOKUP(F407,'#Location List#'!$U$3:$V$1154,2,FALSE),"")</f>
        <v/>
      </c>
      <c r="H407" s="120"/>
      <c r="I407" s="120"/>
      <c r="J407" s="120"/>
      <c r="K407" s="120"/>
      <c r="L407" s="120"/>
      <c r="M407" s="120"/>
      <c r="N407" s="120"/>
      <c r="O407" s="120"/>
      <c r="P407" s="120"/>
      <c r="Q407" s="120"/>
      <c r="R407" s="120"/>
      <c r="S407" s="120"/>
      <c r="T407" s="205">
        <f t="shared" si="42"/>
        <v>0</v>
      </c>
      <c r="U407" s="205">
        <f t="shared" si="43"/>
        <v>0</v>
      </c>
      <c r="V407" s="210"/>
      <c r="W407" s="210"/>
      <c r="X407" s="23" t="str">
        <f>IFERROR(VLOOKUP(AT407,'#Input Lists#'!$L$3:$AH$833,3,FALSE)," ")</f>
        <v xml:space="preserve"> </v>
      </c>
      <c r="Y407" s="23" t="str">
        <f>IFERROR(VLOOKUP(AT407,'#Input Lists#'!$L$3:$AH$833,5,FALSE)," ")</f>
        <v xml:space="preserve"> </v>
      </c>
      <c r="Z407" s="206" t="str">
        <f>IFERROR(VLOOKUP(AT407,'#Input Lists#'!$L$3:$AH$833,9,FALSE)," ")</f>
        <v xml:space="preserve"> </v>
      </c>
      <c r="AA407" s="119" t="s">
        <v>1527</v>
      </c>
      <c r="AB407" s="120"/>
      <c r="AC407" s="123"/>
      <c r="AD407" s="123"/>
      <c r="AE407" s="123"/>
      <c r="AF407" s="123"/>
      <c r="AG407" s="123"/>
      <c r="AH407" s="123"/>
      <c r="AI407" s="123"/>
      <c r="AJ407" s="123"/>
      <c r="AK407" s="123"/>
      <c r="AL407" s="123"/>
      <c r="AM407" s="123"/>
      <c r="AN407" s="123"/>
      <c r="AO407" s="123"/>
      <c r="AP407" s="120"/>
      <c r="AQ407" s="125" t="str">
        <f>IFERROR(VLOOKUP(G407,'#Location List#'!$C$3:$D$150,2,FALSE),"")</f>
        <v/>
      </c>
      <c r="AR407" s="125" t="str">
        <f>IFERROR(VLOOKUP(F407,'#Location List#'!$Q$3:$R$1154,2,FALSE),"")</f>
        <v/>
      </c>
      <c r="AS407" s="125" t="str">
        <f>IFERROR(VLOOKUP(V407,'#Input Lists#'!$B$3:$D$46,3,FALSE),"")</f>
        <v/>
      </c>
      <c r="AT407" s="125" t="str">
        <f>IFERROR(VLOOKUP(CONCATENATE(V407," ",W407),'#Input Lists#'!$K$3:$L$827,2,FALSE),"")</f>
        <v/>
      </c>
      <c r="AU407" s="125">
        <f>IFERROR(VLOOKUP(AA407,'#Input Lists#'!$BU$3:$BV$8,2,FALSE),"")</f>
        <v>1</v>
      </c>
      <c r="AV407" s="118" t="str">
        <f>IFERROR(VLOOKUP(AB407,'#Input Lists#'!$BO$3:$BP$9,2,FALSE),"")</f>
        <v/>
      </c>
      <c r="AW407" s="118">
        <f>IFERROR(VLOOKUP(AC407,'#Input Lists#'!$BL$3:$BM$7,2,FALSE),"")</f>
        <v>1</v>
      </c>
      <c r="AX407" s="52" t="e">
        <f>VLOOKUP(AQ407,'#Location List#'!$D$3:$K$150,4,FALSE)</f>
        <v>#N/A</v>
      </c>
      <c r="AY407" s="273" t="e">
        <f>VLOOKUP(AX407,'#Location List#'!$Z$3:$AA$13,2,FALSE)</f>
        <v>#N/A</v>
      </c>
      <c r="AZ407" s="126" t="e">
        <f>VLOOKUP($AT407,'#Input Lists#'!$L$3:$S$1033,6,FALSE)</f>
        <v>#N/A</v>
      </c>
      <c r="BA407" s="239" t="e">
        <f>VLOOKUP($AT407,'#Input Lists#'!$L$3:$S$833,7,FALSE)</f>
        <v>#N/A</v>
      </c>
      <c r="BB407" s="239" t="e">
        <f>VLOOKUP($AT407,'#Input Lists#'!$L$3:$S$833,8,FALSE)</f>
        <v>#N/A</v>
      </c>
      <c r="BC407" s="91" t="str">
        <f t="shared" si="44"/>
        <v/>
      </c>
      <c r="BD407" s="91" t="str">
        <f t="shared" si="45"/>
        <v/>
      </c>
      <c r="BE407" s="15" t="str">
        <f t="shared" si="46"/>
        <v/>
      </c>
      <c r="BF407" s="92" t="str">
        <f t="shared" si="47"/>
        <v>No Sighting Date</v>
      </c>
    </row>
    <row r="408" spans="1:58" x14ac:dyDescent="0.25">
      <c r="A408" s="118">
        <v>403</v>
      </c>
      <c r="B408" s="119"/>
      <c r="C408" s="120"/>
      <c r="D408" s="121"/>
      <c r="E408" s="121"/>
      <c r="F408" s="236"/>
      <c r="G408" s="122" t="str">
        <f>IFERROR(VLOOKUP(F408,'#Location List#'!$U$3:$V$1154,2,FALSE),"")</f>
        <v/>
      </c>
      <c r="H408" s="120"/>
      <c r="I408" s="120"/>
      <c r="J408" s="120"/>
      <c r="K408" s="120"/>
      <c r="L408" s="120"/>
      <c r="M408" s="120"/>
      <c r="N408" s="120"/>
      <c r="O408" s="120"/>
      <c r="P408" s="120"/>
      <c r="Q408" s="120"/>
      <c r="R408" s="120"/>
      <c r="S408" s="120"/>
      <c r="T408" s="205">
        <f t="shared" si="42"/>
        <v>0</v>
      </c>
      <c r="U408" s="205">
        <f t="shared" si="43"/>
        <v>0</v>
      </c>
      <c r="V408" s="210"/>
      <c r="W408" s="210"/>
      <c r="X408" s="23" t="str">
        <f>IFERROR(VLOOKUP(AT408,'#Input Lists#'!$L$3:$AH$833,3,FALSE)," ")</f>
        <v xml:space="preserve"> </v>
      </c>
      <c r="Y408" s="23" t="str">
        <f>IFERROR(VLOOKUP(AT408,'#Input Lists#'!$L$3:$AH$833,5,FALSE)," ")</f>
        <v xml:space="preserve"> </v>
      </c>
      <c r="Z408" s="206" t="str">
        <f>IFERROR(VLOOKUP(AT408,'#Input Lists#'!$L$3:$AH$833,9,FALSE)," ")</f>
        <v xml:space="preserve"> </v>
      </c>
      <c r="AA408" s="119" t="s">
        <v>1527</v>
      </c>
      <c r="AB408" s="120"/>
      <c r="AC408" s="123"/>
      <c r="AD408" s="123"/>
      <c r="AE408" s="123"/>
      <c r="AF408" s="123"/>
      <c r="AG408" s="123"/>
      <c r="AH408" s="123"/>
      <c r="AI408" s="123"/>
      <c r="AJ408" s="123"/>
      <c r="AK408" s="123"/>
      <c r="AL408" s="123"/>
      <c r="AM408" s="123"/>
      <c r="AN408" s="123"/>
      <c r="AO408" s="123"/>
      <c r="AP408" s="120"/>
      <c r="AQ408" s="125" t="str">
        <f>IFERROR(VLOOKUP(G408,'#Location List#'!$C$3:$D$150,2,FALSE),"")</f>
        <v/>
      </c>
      <c r="AR408" s="125" t="str">
        <f>IFERROR(VLOOKUP(F408,'#Location List#'!$Q$3:$R$1154,2,FALSE),"")</f>
        <v/>
      </c>
      <c r="AS408" s="125" t="str">
        <f>IFERROR(VLOOKUP(V408,'#Input Lists#'!$B$3:$D$46,3,FALSE),"")</f>
        <v/>
      </c>
      <c r="AT408" s="125" t="str">
        <f>IFERROR(VLOOKUP(CONCATENATE(V408," ",W408),'#Input Lists#'!$K$3:$L$827,2,FALSE),"")</f>
        <v/>
      </c>
      <c r="AU408" s="125">
        <f>IFERROR(VLOOKUP(AA408,'#Input Lists#'!$BU$3:$BV$8,2,FALSE),"")</f>
        <v>1</v>
      </c>
      <c r="AV408" s="118" t="str">
        <f>IFERROR(VLOOKUP(AB408,'#Input Lists#'!$BO$3:$BP$9,2,FALSE),"")</f>
        <v/>
      </c>
      <c r="AW408" s="118">
        <f>IFERROR(VLOOKUP(AC408,'#Input Lists#'!$BL$3:$BM$7,2,FALSE),"")</f>
        <v>1</v>
      </c>
      <c r="AX408" s="52" t="e">
        <f>VLOOKUP(AQ408,'#Location List#'!$D$3:$K$150,4,FALSE)</f>
        <v>#N/A</v>
      </c>
      <c r="AY408" s="273" t="e">
        <f>VLOOKUP(AX408,'#Location List#'!$Z$3:$AA$13,2,FALSE)</f>
        <v>#N/A</v>
      </c>
      <c r="AZ408" s="126" t="e">
        <f>VLOOKUP($AT408,'#Input Lists#'!$L$3:$S$1033,6,FALSE)</f>
        <v>#N/A</v>
      </c>
      <c r="BA408" s="239" t="e">
        <f>VLOOKUP($AT408,'#Input Lists#'!$L$3:$S$833,7,FALSE)</f>
        <v>#N/A</v>
      </c>
      <c r="BB408" s="239" t="e">
        <f>VLOOKUP($AT408,'#Input Lists#'!$L$3:$S$833,8,FALSE)</f>
        <v>#N/A</v>
      </c>
      <c r="BC408" s="91" t="str">
        <f t="shared" si="44"/>
        <v/>
      </c>
      <c r="BD408" s="91" t="str">
        <f t="shared" si="45"/>
        <v/>
      </c>
      <c r="BE408" s="15" t="str">
        <f t="shared" si="46"/>
        <v/>
      </c>
      <c r="BF408" s="92" t="str">
        <f t="shared" si="47"/>
        <v>No Sighting Date</v>
      </c>
    </row>
    <row r="409" spans="1:58" x14ac:dyDescent="0.25">
      <c r="A409" s="118">
        <v>404</v>
      </c>
      <c r="B409" s="119"/>
      <c r="C409" s="120"/>
      <c r="D409" s="121"/>
      <c r="E409" s="121"/>
      <c r="F409" s="236"/>
      <c r="G409" s="122" t="str">
        <f>IFERROR(VLOOKUP(F409,'#Location List#'!$U$3:$V$1154,2,FALSE),"")</f>
        <v/>
      </c>
      <c r="H409" s="120"/>
      <c r="I409" s="120"/>
      <c r="J409" s="120"/>
      <c r="K409" s="120"/>
      <c r="L409" s="120"/>
      <c r="M409" s="120"/>
      <c r="N409" s="120"/>
      <c r="O409" s="120"/>
      <c r="P409" s="120"/>
      <c r="Q409" s="120"/>
      <c r="R409" s="120"/>
      <c r="S409" s="120"/>
      <c r="T409" s="205">
        <f t="shared" si="42"/>
        <v>0</v>
      </c>
      <c r="U409" s="205">
        <f t="shared" si="43"/>
        <v>0</v>
      </c>
      <c r="V409" s="210"/>
      <c r="W409" s="210"/>
      <c r="X409" s="23" t="str">
        <f>IFERROR(VLOOKUP(AT409,'#Input Lists#'!$L$3:$AH$833,3,FALSE)," ")</f>
        <v xml:space="preserve"> </v>
      </c>
      <c r="Y409" s="23" t="str">
        <f>IFERROR(VLOOKUP(AT409,'#Input Lists#'!$L$3:$AH$833,5,FALSE)," ")</f>
        <v xml:space="preserve"> </v>
      </c>
      <c r="Z409" s="206" t="str">
        <f>IFERROR(VLOOKUP(AT409,'#Input Lists#'!$L$3:$AH$833,9,FALSE)," ")</f>
        <v xml:space="preserve"> </v>
      </c>
      <c r="AA409" s="119" t="s">
        <v>1527</v>
      </c>
      <c r="AB409" s="120"/>
      <c r="AC409" s="123"/>
      <c r="AD409" s="123"/>
      <c r="AE409" s="123"/>
      <c r="AF409" s="123"/>
      <c r="AG409" s="123"/>
      <c r="AH409" s="123"/>
      <c r="AI409" s="123"/>
      <c r="AJ409" s="123"/>
      <c r="AK409" s="123"/>
      <c r="AL409" s="123"/>
      <c r="AM409" s="123"/>
      <c r="AN409" s="123"/>
      <c r="AO409" s="123"/>
      <c r="AP409" s="120"/>
      <c r="AQ409" s="125" t="str">
        <f>IFERROR(VLOOKUP(G409,'#Location List#'!$C$3:$D$150,2,FALSE),"")</f>
        <v/>
      </c>
      <c r="AR409" s="125" t="str">
        <f>IFERROR(VLOOKUP(F409,'#Location List#'!$Q$3:$R$1154,2,FALSE),"")</f>
        <v/>
      </c>
      <c r="AS409" s="125" t="str">
        <f>IFERROR(VLOOKUP(V409,'#Input Lists#'!$B$3:$D$46,3,FALSE),"")</f>
        <v/>
      </c>
      <c r="AT409" s="125" t="str">
        <f>IFERROR(VLOOKUP(CONCATENATE(V409," ",W409),'#Input Lists#'!$K$3:$L$827,2,FALSE),"")</f>
        <v/>
      </c>
      <c r="AU409" s="125">
        <f>IFERROR(VLOOKUP(AA409,'#Input Lists#'!$BU$3:$BV$8,2,FALSE),"")</f>
        <v>1</v>
      </c>
      <c r="AV409" s="118" t="str">
        <f>IFERROR(VLOOKUP(AB409,'#Input Lists#'!$BO$3:$BP$9,2,FALSE),"")</f>
        <v/>
      </c>
      <c r="AW409" s="118">
        <f>IFERROR(VLOOKUP(AC409,'#Input Lists#'!$BL$3:$BM$7,2,FALSE),"")</f>
        <v>1</v>
      </c>
      <c r="AX409" s="52" t="e">
        <f>VLOOKUP(AQ409,'#Location List#'!$D$3:$K$150,4,FALSE)</f>
        <v>#N/A</v>
      </c>
      <c r="AY409" s="273" t="e">
        <f>VLOOKUP(AX409,'#Location List#'!$Z$3:$AA$13,2,FALSE)</f>
        <v>#N/A</v>
      </c>
      <c r="AZ409" s="126" t="e">
        <f>VLOOKUP($AT409,'#Input Lists#'!$L$3:$S$1033,6,FALSE)</f>
        <v>#N/A</v>
      </c>
      <c r="BA409" s="239" t="e">
        <f>VLOOKUP($AT409,'#Input Lists#'!$L$3:$S$833,7,FALSE)</f>
        <v>#N/A</v>
      </c>
      <c r="BB409" s="239" t="e">
        <f>VLOOKUP($AT409,'#Input Lists#'!$L$3:$S$833,8,FALSE)</f>
        <v>#N/A</v>
      </c>
      <c r="BC409" s="91" t="str">
        <f t="shared" si="44"/>
        <v/>
      </c>
      <c r="BD409" s="91" t="str">
        <f t="shared" si="45"/>
        <v/>
      </c>
      <c r="BE409" s="15" t="str">
        <f t="shared" si="46"/>
        <v/>
      </c>
      <c r="BF409" s="92" t="str">
        <f t="shared" si="47"/>
        <v>No Sighting Date</v>
      </c>
    </row>
    <row r="410" spans="1:58" x14ac:dyDescent="0.25">
      <c r="A410" s="118">
        <v>405</v>
      </c>
      <c r="B410" s="119"/>
      <c r="C410" s="120"/>
      <c r="D410" s="121"/>
      <c r="E410" s="121"/>
      <c r="F410" s="236"/>
      <c r="G410" s="122" t="str">
        <f>IFERROR(VLOOKUP(F410,'#Location List#'!$U$3:$V$1154,2,FALSE),"")</f>
        <v/>
      </c>
      <c r="H410" s="120"/>
      <c r="I410" s="120"/>
      <c r="J410" s="120"/>
      <c r="K410" s="120"/>
      <c r="L410" s="120"/>
      <c r="M410" s="120"/>
      <c r="N410" s="120"/>
      <c r="O410" s="120"/>
      <c r="P410" s="120"/>
      <c r="Q410" s="120"/>
      <c r="R410" s="120"/>
      <c r="S410" s="120"/>
      <c r="T410" s="205">
        <f t="shared" si="42"/>
        <v>0</v>
      </c>
      <c r="U410" s="205">
        <f t="shared" si="43"/>
        <v>0</v>
      </c>
      <c r="V410" s="210"/>
      <c r="W410" s="210"/>
      <c r="X410" s="23" t="str">
        <f>IFERROR(VLOOKUP(AT410,'#Input Lists#'!$L$3:$AH$833,3,FALSE)," ")</f>
        <v xml:space="preserve"> </v>
      </c>
      <c r="Y410" s="23" t="str">
        <f>IFERROR(VLOOKUP(AT410,'#Input Lists#'!$L$3:$AH$833,5,FALSE)," ")</f>
        <v xml:space="preserve"> </v>
      </c>
      <c r="Z410" s="206" t="str">
        <f>IFERROR(VLOOKUP(AT410,'#Input Lists#'!$L$3:$AH$833,9,FALSE)," ")</f>
        <v xml:space="preserve"> </v>
      </c>
      <c r="AA410" s="119" t="s">
        <v>1527</v>
      </c>
      <c r="AB410" s="120"/>
      <c r="AC410" s="123"/>
      <c r="AD410" s="123"/>
      <c r="AE410" s="123"/>
      <c r="AF410" s="123"/>
      <c r="AG410" s="123"/>
      <c r="AH410" s="123"/>
      <c r="AI410" s="123"/>
      <c r="AJ410" s="123"/>
      <c r="AK410" s="123"/>
      <c r="AL410" s="123"/>
      <c r="AM410" s="123"/>
      <c r="AN410" s="123"/>
      <c r="AO410" s="123"/>
      <c r="AP410" s="120"/>
      <c r="AQ410" s="125" t="str">
        <f>IFERROR(VLOOKUP(G410,'#Location List#'!$C$3:$D$150,2,FALSE),"")</f>
        <v/>
      </c>
      <c r="AR410" s="125" t="str">
        <f>IFERROR(VLOOKUP(F410,'#Location List#'!$Q$3:$R$1154,2,FALSE),"")</f>
        <v/>
      </c>
      <c r="AS410" s="125" t="str">
        <f>IFERROR(VLOOKUP(V410,'#Input Lists#'!$B$3:$D$46,3,FALSE),"")</f>
        <v/>
      </c>
      <c r="AT410" s="125" t="str">
        <f>IFERROR(VLOOKUP(CONCATENATE(V410," ",W410),'#Input Lists#'!$K$3:$L$827,2,FALSE),"")</f>
        <v/>
      </c>
      <c r="AU410" s="125">
        <f>IFERROR(VLOOKUP(AA410,'#Input Lists#'!$BU$3:$BV$8,2,FALSE),"")</f>
        <v>1</v>
      </c>
      <c r="AV410" s="118" t="str">
        <f>IFERROR(VLOOKUP(AB410,'#Input Lists#'!$BO$3:$BP$9,2,FALSE),"")</f>
        <v/>
      </c>
      <c r="AW410" s="118">
        <f>IFERROR(VLOOKUP(AC410,'#Input Lists#'!$BL$3:$BM$7,2,FALSE),"")</f>
        <v>1</v>
      </c>
      <c r="AX410" s="52" t="e">
        <f>VLOOKUP(AQ410,'#Location List#'!$D$3:$K$150,4,FALSE)</f>
        <v>#N/A</v>
      </c>
      <c r="AY410" s="273" t="e">
        <f>VLOOKUP(AX410,'#Location List#'!$Z$3:$AA$13,2,FALSE)</f>
        <v>#N/A</v>
      </c>
      <c r="AZ410" s="126" t="e">
        <f>VLOOKUP($AT410,'#Input Lists#'!$L$3:$S$1033,6,FALSE)</f>
        <v>#N/A</v>
      </c>
      <c r="BA410" s="239" t="e">
        <f>VLOOKUP($AT410,'#Input Lists#'!$L$3:$S$833,7,FALSE)</f>
        <v>#N/A</v>
      </c>
      <c r="BB410" s="239" t="e">
        <f>VLOOKUP($AT410,'#Input Lists#'!$L$3:$S$833,8,FALSE)</f>
        <v>#N/A</v>
      </c>
      <c r="BC410" s="91" t="str">
        <f t="shared" si="44"/>
        <v/>
      </c>
      <c r="BD410" s="91" t="str">
        <f t="shared" si="45"/>
        <v/>
      </c>
      <c r="BE410" s="15" t="str">
        <f t="shared" si="46"/>
        <v/>
      </c>
      <c r="BF410" s="92" t="str">
        <f t="shared" si="47"/>
        <v>No Sighting Date</v>
      </c>
    </row>
    <row r="411" spans="1:58" x14ac:dyDescent="0.25">
      <c r="A411" s="118">
        <v>406</v>
      </c>
      <c r="B411" s="119"/>
      <c r="C411" s="120"/>
      <c r="D411" s="121"/>
      <c r="E411" s="121"/>
      <c r="F411" s="236"/>
      <c r="G411" s="122" t="str">
        <f>IFERROR(VLOOKUP(F411,'#Location List#'!$U$3:$V$1154,2,FALSE),"")</f>
        <v/>
      </c>
      <c r="H411" s="120"/>
      <c r="I411" s="120"/>
      <c r="J411" s="120"/>
      <c r="K411" s="120"/>
      <c r="L411" s="120"/>
      <c r="M411" s="120"/>
      <c r="N411" s="120"/>
      <c r="O411" s="120"/>
      <c r="P411" s="120"/>
      <c r="Q411" s="120"/>
      <c r="R411" s="120"/>
      <c r="S411" s="120"/>
      <c r="T411" s="205">
        <f t="shared" si="42"/>
        <v>0</v>
      </c>
      <c r="U411" s="205">
        <f t="shared" si="43"/>
        <v>0</v>
      </c>
      <c r="V411" s="210"/>
      <c r="W411" s="210"/>
      <c r="X411" s="23" t="str">
        <f>IFERROR(VLOOKUP(AT411,'#Input Lists#'!$L$3:$AH$833,3,FALSE)," ")</f>
        <v xml:space="preserve"> </v>
      </c>
      <c r="Y411" s="23" t="str">
        <f>IFERROR(VLOOKUP(AT411,'#Input Lists#'!$L$3:$AH$833,5,FALSE)," ")</f>
        <v xml:space="preserve"> </v>
      </c>
      <c r="Z411" s="206" t="str">
        <f>IFERROR(VLOOKUP(AT411,'#Input Lists#'!$L$3:$AH$833,9,FALSE)," ")</f>
        <v xml:space="preserve"> </v>
      </c>
      <c r="AA411" s="119" t="s">
        <v>1527</v>
      </c>
      <c r="AB411" s="120"/>
      <c r="AC411" s="123"/>
      <c r="AD411" s="123"/>
      <c r="AE411" s="123"/>
      <c r="AF411" s="123"/>
      <c r="AG411" s="123"/>
      <c r="AH411" s="123"/>
      <c r="AI411" s="123"/>
      <c r="AJ411" s="123"/>
      <c r="AK411" s="123"/>
      <c r="AL411" s="123"/>
      <c r="AM411" s="123"/>
      <c r="AN411" s="123"/>
      <c r="AO411" s="123"/>
      <c r="AP411" s="120"/>
      <c r="AQ411" s="125" t="str">
        <f>IFERROR(VLOOKUP(G411,'#Location List#'!$C$3:$D$150,2,FALSE),"")</f>
        <v/>
      </c>
      <c r="AR411" s="125" t="str">
        <f>IFERROR(VLOOKUP(F411,'#Location List#'!$Q$3:$R$1154,2,FALSE),"")</f>
        <v/>
      </c>
      <c r="AS411" s="125" t="str">
        <f>IFERROR(VLOOKUP(V411,'#Input Lists#'!$B$3:$D$46,3,FALSE),"")</f>
        <v/>
      </c>
      <c r="AT411" s="125" t="str">
        <f>IFERROR(VLOOKUP(CONCATENATE(V411," ",W411),'#Input Lists#'!$K$3:$L$827,2,FALSE),"")</f>
        <v/>
      </c>
      <c r="AU411" s="125">
        <f>IFERROR(VLOOKUP(AA411,'#Input Lists#'!$BU$3:$BV$8,2,FALSE),"")</f>
        <v>1</v>
      </c>
      <c r="AV411" s="118" t="str">
        <f>IFERROR(VLOOKUP(AB411,'#Input Lists#'!$BO$3:$BP$9,2,FALSE),"")</f>
        <v/>
      </c>
      <c r="AW411" s="118">
        <f>IFERROR(VLOOKUP(AC411,'#Input Lists#'!$BL$3:$BM$7,2,FALSE),"")</f>
        <v>1</v>
      </c>
      <c r="AX411" s="52" t="e">
        <f>VLOOKUP(AQ411,'#Location List#'!$D$3:$K$150,4,FALSE)</f>
        <v>#N/A</v>
      </c>
      <c r="AY411" s="273" t="e">
        <f>VLOOKUP(AX411,'#Location List#'!$Z$3:$AA$13,2,FALSE)</f>
        <v>#N/A</v>
      </c>
      <c r="AZ411" s="126" t="e">
        <f>VLOOKUP($AT411,'#Input Lists#'!$L$3:$S$1033,6,FALSE)</f>
        <v>#N/A</v>
      </c>
      <c r="BA411" s="239" t="e">
        <f>VLOOKUP($AT411,'#Input Lists#'!$L$3:$S$833,7,FALSE)</f>
        <v>#N/A</v>
      </c>
      <c r="BB411" s="239" t="e">
        <f>VLOOKUP($AT411,'#Input Lists#'!$L$3:$S$833,8,FALSE)</f>
        <v>#N/A</v>
      </c>
      <c r="BC411" s="91" t="str">
        <f t="shared" si="44"/>
        <v/>
      </c>
      <c r="BD411" s="91" t="str">
        <f t="shared" si="45"/>
        <v/>
      </c>
      <c r="BE411" s="15" t="str">
        <f t="shared" si="46"/>
        <v/>
      </c>
      <c r="BF411" s="92" t="str">
        <f t="shared" si="47"/>
        <v>No Sighting Date</v>
      </c>
    </row>
    <row r="412" spans="1:58" x14ac:dyDescent="0.25">
      <c r="A412" s="118">
        <v>407</v>
      </c>
      <c r="B412" s="119"/>
      <c r="C412" s="120"/>
      <c r="D412" s="121"/>
      <c r="E412" s="121"/>
      <c r="F412" s="236"/>
      <c r="G412" s="122" t="str">
        <f>IFERROR(VLOOKUP(F412,'#Location List#'!$U$3:$V$1154,2,FALSE),"")</f>
        <v/>
      </c>
      <c r="H412" s="120"/>
      <c r="I412" s="120"/>
      <c r="J412" s="120"/>
      <c r="K412" s="120"/>
      <c r="L412" s="120"/>
      <c r="M412" s="120"/>
      <c r="N412" s="120"/>
      <c r="O412" s="120"/>
      <c r="P412" s="120"/>
      <c r="Q412" s="120"/>
      <c r="R412" s="120"/>
      <c r="S412" s="120"/>
      <c r="T412" s="205">
        <f t="shared" si="42"/>
        <v>0</v>
      </c>
      <c r="U412" s="205">
        <f t="shared" si="43"/>
        <v>0</v>
      </c>
      <c r="V412" s="210"/>
      <c r="W412" s="210"/>
      <c r="X412" s="23" t="str">
        <f>IFERROR(VLOOKUP(AT412,'#Input Lists#'!$L$3:$AH$833,3,FALSE)," ")</f>
        <v xml:space="preserve"> </v>
      </c>
      <c r="Y412" s="23" t="str">
        <f>IFERROR(VLOOKUP(AT412,'#Input Lists#'!$L$3:$AH$833,5,FALSE)," ")</f>
        <v xml:space="preserve"> </v>
      </c>
      <c r="Z412" s="206" t="str">
        <f>IFERROR(VLOOKUP(AT412,'#Input Lists#'!$L$3:$AH$833,9,FALSE)," ")</f>
        <v xml:space="preserve"> </v>
      </c>
      <c r="AA412" s="119" t="s">
        <v>1527</v>
      </c>
      <c r="AB412" s="120"/>
      <c r="AC412" s="123"/>
      <c r="AD412" s="123"/>
      <c r="AE412" s="123"/>
      <c r="AF412" s="123"/>
      <c r="AG412" s="123"/>
      <c r="AH412" s="123"/>
      <c r="AI412" s="123"/>
      <c r="AJ412" s="123"/>
      <c r="AK412" s="123"/>
      <c r="AL412" s="123"/>
      <c r="AM412" s="123"/>
      <c r="AN412" s="123"/>
      <c r="AO412" s="123"/>
      <c r="AP412" s="120"/>
      <c r="AQ412" s="125" t="str">
        <f>IFERROR(VLOOKUP(G412,'#Location List#'!$C$3:$D$150,2,FALSE),"")</f>
        <v/>
      </c>
      <c r="AR412" s="125" t="str">
        <f>IFERROR(VLOOKUP(F412,'#Location List#'!$Q$3:$R$1154,2,FALSE),"")</f>
        <v/>
      </c>
      <c r="AS412" s="125" t="str">
        <f>IFERROR(VLOOKUP(V412,'#Input Lists#'!$B$3:$D$46,3,FALSE),"")</f>
        <v/>
      </c>
      <c r="AT412" s="125" t="str">
        <f>IFERROR(VLOOKUP(CONCATENATE(V412," ",W412),'#Input Lists#'!$K$3:$L$827,2,FALSE),"")</f>
        <v/>
      </c>
      <c r="AU412" s="125">
        <f>IFERROR(VLOOKUP(AA412,'#Input Lists#'!$BU$3:$BV$8,2,FALSE),"")</f>
        <v>1</v>
      </c>
      <c r="AV412" s="118" t="str">
        <f>IFERROR(VLOOKUP(AB412,'#Input Lists#'!$BO$3:$BP$9,2,FALSE),"")</f>
        <v/>
      </c>
      <c r="AW412" s="118">
        <f>IFERROR(VLOOKUP(AC412,'#Input Lists#'!$BL$3:$BM$7,2,FALSE),"")</f>
        <v>1</v>
      </c>
      <c r="AX412" s="52" t="e">
        <f>VLOOKUP(AQ412,'#Location List#'!$D$3:$K$150,4,FALSE)</f>
        <v>#N/A</v>
      </c>
      <c r="AY412" s="273" t="e">
        <f>VLOOKUP(AX412,'#Location List#'!$Z$3:$AA$13,2,FALSE)</f>
        <v>#N/A</v>
      </c>
      <c r="AZ412" s="126" t="e">
        <f>VLOOKUP($AT412,'#Input Lists#'!$L$3:$S$1033,6,FALSE)</f>
        <v>#N/A</v>
      </c>
      <c r="BA412" s="239" t="e">
        <f>VLOOKUP($AT412,'#Input Lists#'!$L$3:$S$833,7,FALSE)</f>
        <v>#N/A</v>
      </c>
      <c r="BB412" s="239" t="e">
        <f>VLOOKUP($AT412,'#Input Lists#'!$L$3:$S$833,8,FALSE)</f>
        <v>#N/A</v>
      </c>
      <c r="BC412" s="91" t="str">
        <f t="shared" si="44"/>
        <v/>
      </c>
      <c r="BD412" s="91" t="str">
        <f t="shared" si="45"/>
        <v/>
      </c>
      <c r="BE412" s="15" t="str">
        <f t="shared" si="46"/>
        <v/>
      </c>
      <c r="BF412" s="92" t="str">
        <f t="shared" si="47"/>
        <v>No Sighting Date</v>
      </c>
    </row>
    <row r="413" spans="1:58" x14ac:dyDescent="0.25">
      <c r="A413" s="118">
        <v>408</v>
      </c>
      <c r="B413" s="119"/>
      <c r="C413" s="120"/>
      <c r="D413" s="121"/>
      <c r="E413" s="121"/>
      <c r="F413" s="236"/>
      <c r="G413" s="122" t="str">
        <f>IFERROR(VLOOKUP(F413,'#Location List#'!$U$3:$V$1154,2,FALSE),"")</f>
        <v/>
      </c>
      <c r="H413" s="120"/>
      <c r="I413" s="120"/>
      <c r="J413" s="120"/>
      <c r="K413" s="120"/>
      <c r="L413" s="120"/>
      <c r="M413" s="120"/>
      <c r="N413" s="120"/>
      <c r="O413" s="120"/>
      <c r="P413" s="120"/>
      <c r="Q413" s="120"/>
      <c r="R413" s="120"/>
      <c r="S413" s="120"/>
      <c r="T413" s="205">
        <f t="shared" si="42"/>
        <v>0</v>
      </c>
      <c r="U413" s="205">
        <f t="shared" si="43"/>
        <v>0</v>
      </c>
      <c r="V413" s="210"/>
      <c r="W413" s="210"/>
      <c r="X413" s="23" t="str">
        <f>IFERROR(VLOOKUP(AT413,'#Input Lists#'!$L$3:$AH$833,3,FALSE)," ")</f>
        <v xml:space="preserve"> </v>
      </c>
      <c r="Y413" s="23" t="str">
        <f>IFERROR(VLOOKUP(AT413,'#Input Lists#'!$L$3:$AH$833,5,FALSE)," ")</f>
        <v xml:space="preserve"> </v>
      </c>
      <c r="Z413" s="206" t="str">
        <f>IFERROR(VLOOKUP(AT413,'#Input Lists#'!$L$3:$AH$833,9,FALSE)," ")</f>
        <v xml:space="preserve"> </v>
      </c>
      <c r="AA413" s="119" t="s">
        <v>1527</v>
      </c>
      <c r="AB413" s="120"/>
      <c r="AC413" s="123"/>
      <c r="AD413" s="123"/>
      <c r="AE413" s="123"/>
      <c r="AF413" s="123"/>
      <c r="AG413" s="123"/>
      <c r="AH413" s="123"/>
      <c r="AI413" s="123"/>
      <c r="AJ413" s="123"/>
      <c r="AK413" s="123"/>
      <c r="AL413" s="123"/>
      <c r="AM413" s="123"/>
      <c r="AN413" s="123"/>
      <c r="AO413" s="123"/>
      <c r="AP413" s="120"/>
      <c r="AQ413" s="125" t="str">
        <f>IFERROR(VLOOKUP(G413,'#Location List#'!$C$3:$D$150,2,FALSE),"")</f>
        <v/>
      </c>
      <c r="AR413" s="125" t="str">
        <f>IFERROR(VLOOKUP(F413,'#Location List#'!$Q$3:$R$1154,2,FALSE),"")</f>
        <v/>
      </c>
      <c r="AS413" s="125" t="str">
        <f>IFERROR(VLOOKUP(V413,'#Input Lists#'!$B$3:$D$46,3,FALSE),"")</f>
        <v/>
      </c>
      <c r="AT413" s="125" t="str">
        <f>IFERROR(VLOOKUP(CONCATENATE(V413," ",W413),'#Input Lists#'!$K$3:$L$827,2,FALSE),"")</f>
        <v/>
      </c>
      <c r="AU413" s="125">
        <f>IFERROR(VLOOKUP(AA413,'#Input Lists#'!$BU$3:$BV$8,2,FALSE),"")</f>
        <v>1</v>
      </c>
      <c r="AV413" s="118" t="str">
        <f>IFERROR(VLOOKUP(AB413,'#Input Lists#'!$BO$3:$BP$9,2,FALSE),"")</f>
        <v/>
      </c>
      <c r="AW413" s="118">
        <f>IFERROR(VLOOKUP(AC413,'#Input Lists#'!$BL$3:$BM$7,2,FALSE),"")</f>
        <v>1</v>
      </c>
      <c r="AX413" s="52" t="e">
        <f>VLOOKUP(AQ413,'#Location List#'!$D$3:$K$150,4,FALSE)</f>
        <v>#N/A</v>
      </c>
      <c r="AY413" s="273" t="e">
        <f>VLOOKUP(AX413,'#Location List#'!$Z$3:$AA$13,2,FALSE)</f>
        <v>#N/A</v>
      </c>
      <c r="AZ413" s="126" t="e">
        <f>VLOOKUP($AT413,'#Input Lists#'!$L$3:$S$1033,6,FALSE)</f>
        <v>#N/A</v>
      </c>
      <c r="BA413" s="239" t="e">
        <f>VLOOKUP($AT413,'#Input Lists#'!$L$3:$S$833,7,FALSE)</f>
        <v>#N/A</v>
      </c>
      <c r="BB413" s="239" t="e">
        <f>VLOOKUP($AT413,'#Input Lists#'!$L$3:$S$833,8,FALSE)</f>
        <v>#N/A</v>
      </c>
      <c r="BC413" s="91" t="str">
        <f t="shared" si="44"/>
        <v/>
      </c>
      <c r="BD413" s="91" t="str">
        <f t="shared" si="45"/>
        <v/>
      </c>
      <c r="BE413" s="15" t="str">
        <f t="shared" si="46"/>
        <v/>
      </c>
      <c r="BF413" s="92" t="str">
        <f t="shared" si="47"/>
        <v>No Sighting Date</v>
      </c>
    </row>
    <row r="414" spans="1:58" x14ac:dyDescent="0.25">
      <c r="A414" s="118">
        <v>409</v>
      </c>
      <c r="B414" s="119"/>
      <c r="C414" s="120"/>
      <c r="D414" s="121"/>
      <c r="E414" s="121"/>
      <c r="F414" s="236"/>
      <c r="G414" s="122" t="str">
        <f>IFERROR(VLOOKUP(F414,'#Location List#'!$U$3:$V$1154,2,FALSE),"")</f>
        <v/>
      </c>
      <c r="H414" s="120"/>
      <c r="I414" s="120"/>
      <c r="J414" s="120"/>
      <c r="K414" s="120"/>
      <c r="L414" s="120"/>
      <c r="M414" s="120"/>
      <c r="N414" s="120"/>
      <c r="O414" s="120"/>
      <c r="P414" s="120"/>
      <c r="Q414" s="120"/>
      <c r="R414" s="120"/>
      <c r="S414" s="120"/>
      <c r="T414" s="205">
        <f t="shared" si="42"/>
        <v>0</v>
      </c>
      <c r="U414" s="205">
        <f t="shared" si="43"/>
        <v>0</v>
      </c>
      <c r="V414" s="210"/>
      <c r="W414" s="210"/>
      <c r="X414" s="23" t="str">
        <f>IFERROR(VLOOKUP(AT414,'#Input Lists#'!$L$3:$AH$833,3,FALSE)," ")</f>
        <v xml:space="preserve"> </v>
      </c>
      <c r="Y414" s="23" t="str">
        <f>IFERROR(VLOOKUP(AT414,'#Input Lists#'!$L$3:$AH$833,5,FALSE)," ")</f>
        <v xml:space="preserve"> </v>
      </c>
      <c r="Z414" s="206" t="str">
        <f>IFERROR(VLOOKUP(AT414,'#Input Lists#'!$L$3:$AH$833,9,FALSE)," ")</f>
        <v xml:space="preserve"> </v>
      </c>
      <c r="AA414" s="119" t="s">
        <v>1527</v>
      </c>
      <c r="AB414" s="120"/>
      <c r="AC414" s="123"/>
      <c r="AD414" s="123"/>
      <c r="AE414" s="123"/>
      <c r="AF414" s="123"/>
      <c r="AG414" s="123"/>
      <c r="AH414" s="123"/>
      <c r="AI414" s="123"/>
      <c r="AJ414" s="123"/>
      <c r="AK414" s="123"/>
      <c r="AL414" s="123"/>
      <c r="AM414" s="123"/>
      <c r="AN414" s="123"/>
      <c r="AO414" s="123"/>
      <c r="AP414" s="120"/>
      <c r="AQ414" s="125" t="str">
        <f>IFERROR(VLOOKUP(G414,'#Location List#'!$C$3:$D$150,2,FALSE),"")</f>
        <v/>
      </c>
      <c r="AR414" s="125" t="str">
        <f>IFERROR(VLOOKUP(F414,'#Location List#'!$Q$3:$R$1154,2,FALSE),"")</f>
        <v/>
      </c>
      <c r="AS414" s="125" t="str">
        <f>IFERROR(VLOOKUP(V414,'#Input Lists#'!$B$3:$D$46,3,FALSE),"")</f>
        <v/>
      </c>
      <c r="AT414" s="125" t="str">
        <f>IFERROR(VLOOKUP(CONCATENATE(V414," ",W414),'#Input Lists#'!$K$3:$L$827,2,FALSE),"")</f>
        <v/>
      </c>
      <c r="AU414" s="125">
        <f>IFERROR(VLOOKUP(AA414,'#Input Lists#'!$BU$3:$BV$8,2,FALSE),"")</f>
        <v>1</v>
      </c>
      <c r="AV414" s="118" t="str">
        <f>IFERROR(VLOOKUP(AB414,'#Input Lists#'!$BO$3:$BP$9,2,FALSE),"")</f>
        <v/>
      </c>
      <c r="AW414" s="118">
        <f>IFERROR(VLOOKUP(AC414,'#Input Lists#'!$BL$3:$BM$7,2,FALSE),"")</f>
        <v>1</v>
      </c>
      <c r="AX414" s="52" t="e">
        <f>VLOOKUP(AQ414,'#Location List#'!$D$3:$K$150,4,FALSE)</f>
        <v>#N/A</v>
      </c>
      <c r="AY414" s="273" t="e">
        <f>VLOOKUP(AX414,'#Location List#'!$Z$3:$AA$13,2,FALSE)</f>
        <v>#N/A</v>
      </c>
      <c r="AZ414" s="126" t="e">
        <f>VLOOKUP($AT414,'#Input Lists#'!$L$3:$S$1033,6,FALSE)</f>
        <v>#N/A</v>
      </c>
      <c r="BA414" s="239" t="e">
        <f>VLOOKUP($AT414,'#Input Lists#'!$L$3:$S$833,7,FALSE)</f>
        <v>#N/A</v>
      </c>
      <c r="BB414" s="239" t="e">
        <f>VLOOKUP($AT414,'#Input Lists#'!$L$3:$S$833,8,FALSE)</f>
        <v>#N/A</v>
      </c>
      <c r="BC414" s="91" t="str">
        <f t="shared" si="44"/>
        <v/>
      </c>
      <c r="BD414" s="91" t="str">
        <f t="shared" si="45"/>
        <v/>
      </c>
      <c r="BE414" s="15" t="str">
        <f t="shared" si="46"/>
        <v/>
      </c>
      <c r="BF414" s="92" t="str">
        <f t="shared" si="47"/>
        <v>No Sighting Date</v>
      </c>
    </row>
    <row r="415" spans="1:58" x14ac:dyDescent="0.25">
      <c r="A415" s="118">
        <v>410</v>
      </c>
      <c r="B415" s="119"/>
      <c r="C415" s="120"/>
      <c r="D415" s="121"/>
      <c r="E415" s="121"/>
      <c r="F415" s="236"/>
      <c r="G415" s="122" t="str">
        <f>IFERROR(VLOOKUP(F415,'#Location List#'!$U$3:$V$1154,2,FALSE),"")</f>
        <v/>
      </c>
      <c r="H415" s="120"/>
      <c r="I415" s="120"/>
      <c r="J415" s="120"/>
      <c r="K415" s="120"/>
      <c r="L415" s="120"/>
      <c r="M415" s="120"/>
      <c r="N415" s="120"/>
      <c r="O415" s="120"/>
      <c r="P415" s="120"/>
      <c r="Q415" s="120"/>
      <c r="R415" s="120"/>
      <c r="S415" s="120"/>
      <c r="T415" s="205">
        <f t="shared" si="42"/>
        <v>0</v>
      </c>
      <c r="U415" s="205">
        <f t="shared" si="43"/>
        <v>0</v>
      </c>
      <c r="V415" s="210"/>
      <c r="W415" s="210"/>
      <c r="X415" s="23" t="str">
        <f>IFERROR(VLOOKUP(AT415,'#Input Lists#'!$L$3:$AH$833,3,FALSE)," ")</f>
        <v xml:space="preserve"> </v>
      </c>
      <c r="Y415" s="23" t="str">
        <f>IFERROR(VLOOKUP(AT415,'#Input Lists#'!$L$3:$AH$833,5,FALSE)," ")</f>
        <v xml:space="preserve"> </v>
      </c>
      <c r="Z415" s="206" t="str">
        <f>IFERROR(VLOOKUP(AT415,'#Input Lists#'!$L$3:$AH$833,9,FALSE)," ")</f>
        <v xml:space="preserve"> </v>
      </c>
      <c r="AA415" s="119" t="s">
        <v>1527</v>
      </c>
      <c r="AB415" s="120"/>
      <c r="AC415" s="123"/>
      <c r="AD415" s="123"/>
      <c r="AE415" s="123"/>
      <c r="AF415" s="123"/>
      <c r="AG415" s="123"/>
      <c r="AH415" s="123"/>
      <c r="AI415" s="123"/>
      <c r="AJ415" s="123"/>
      <c r="AK415" s="123"/>
      <c r="AL415" s="123"/>
      <c r="AM415" s="123"/>
      <c r="AN415" s="123"/>
      <c r="AO415" s="123"/>
      <c r="AP415" s="120"/>
      <c r="AQ415" s="125" t="str">
        <f>IFERROR(VLOOKUP(G415,'#Location List#'!$C$3:$D$150,2,FALSE),"")</f>
        <v/>
      </c>
      <c r="AR415" s="125" t="str">
        <f>IFERROR(VLOOKUP(F415,'#Location List#'!$Q$3:$R$1154,2,FALSE),"")</f>
        <v/>
      </c>
      <c r="AS415" s="125" t="str">
        <f>IFERROR(VLOOKUP(V415,'#Input Lists#'!$B$3:$D$46,3,FALSE),"")</f>
        <v/>
      </c>
      <c r="AT415" s="125" t="str">
        <f>IFERROR(VLOOKUP(CONCATENATE(V415," ",W415),'#Input Lists#'!$K$3:$L$827,2,FALSE),"")</f>
        <v/>
      </c>
      <c r="AU415" s="125">
        <f>IFERROR(VLOOKUP(AA415,'#Input Lists#'!$BU$3:$BV$8,2,FALSE),"")</f>
        <v>1</v>
      </c>
      <c r="AV415" s="118" t="str">
        <f>IFERROR(VLOOKUP(AB415,'#Input Lists#'!$BO$3:$BP$9,2,FALSE),"")</f>
        <v/>
      </c>
      <c r="AW415" s="118">
        <f>IFERROR(VLOOKUP(AC415,'#Input Lists#'!$BL$3:$BM$7,2,FALSE),"")</f>
        <v>1</v>
      </c>
      <c r="AX415" s="52" t="e">
        <f>VLOOKUP(AQ415,'#Location List#'!$D$3:$K$150,4,FALSE)</f>
        <v>#N/A</v>
      </c>
      <c r="AY415" s="273" t="e">
        <f>VLOOKUP(AX415,'#Location List#'!$Z$3:$AA$13,2,FALSE)</f>
        <v>#N/A</v>
      </c>
      <c r="AZ415" s="126" t="e">
        <f>VLOOKUP($AT415,'#Input Lists#'!$L$3:$S$1033,6,FALSE)</f>
        <v>#N/A</v>
      </c>
      <c r="BA415" s="239" t="e">
        <f>VLOOKUP($AT415,'#Input Lists#'!$L$3:$S$833,7,FALSE)</f>
        <v>#N/A</v>
      </c>
      <c r="BB415" s="239" t="e">
        <f>VLOOKUP($AT415,'#Input Lists#'!$L$3:$S$833,8,FALSE)</f>
        <v>#N/A</v>
      </c>
      <c r="BC415" s="91" t="str">
        <f t="shared" si="44"/>
        <v/>
      </c>
      <c r="BD415" s="91" t="str">
        <f t="shared" si="45"/>
        <v/>
      </c>
      <c r="BE415" s="15" t="str">
        <f t="shared" si="46"/>
        <v/>
      </c>
      <c r="BF415" s="92" t="str">
        <f t="shared" si="47"/>
        <v>No Sighting Date</v>
      </c>
    </row>
    <row r="416" spans="1:58" x14ac:dyDescent="0.25">
      <c r="A416" s="118">
        <v>411</v>
      </c>
      <c r="B416" s="119"/>
      <c r="C416" s="120"/>
      <c r="D416" s="121"/>
      <c r="E416" s="121"/>
      <c r="F416" s="236"/>
      <c r="G416" s="122" t="str">
        <f>IFERROR(VLOOKUP(F416,'#Location List#'!$U$3:$V$1154,2,FALSE),"")</f>
        <v/>
      </c>
      <c r="H416" s="120"/>
      <c r="I416" s="120"/>
      <c r="J416" s="120"/>
      <c r="K416" s="120"/>
      <c r="L416" s="120"/>
      <c r="M416" s="120"/>
      <c r="N416" s="120"/>
      <c r="O416" s="120"/>
      <c r="P416" s="120"/>
      <c r="Q416" s="120"/>
      <c r="R416" s="120"/>
      <c r="S416" s="120"/>
      <c r="T416" s="205">
        <f t="shared" si="42"/>
        <v>0</v>
      </c>
      <c r="U416" s="205">
        <f t="shared" si="43"/>
        <v>0</v>
      </c>
      <c r="V416" s="210"/>
      <c r="W416" s="210"/>
      <c r="X416" s="23" t="str">
        <f>IFERROR(VLOOKUP(AT416,'#Input Lists#'!$L$3:$AH$833,3,FALSE)," ")</f>
        <v xml:space="preserve"> </v>
      </c>
      <c r="Y416" s="23" t="str">
        <f>IFERROR(VLOOKUP(AT416,'#Input Lists#'!$L$3:$AH$833,5,FALSE)," ")</f>
        <v xml:space="preserve"> </v>
      </c>
      <c r="Z416" s="206" t="str">
        <f>IFERROR(VLOOKUP(AT416,'#Input Lists#'!$L$3:$AH$833,9,FALSE)," ")</f>
        <v xml:space="preserve"> </v>
      </c>
      <c r="AA416" s="119" t="s">
        <v>1527</v>
      </c>
      <c r="AB416" s="120"/>
      <c r="AC416" s="123"/>
      <c r="AD416" s="123"/>
      <c r="AE416" s="123"/>
      <c r="AF416" s="123"/>
      <c r="AG416" s="123"/>
      <c r="AH416" s="123"/>
      <c r="AI416" s="123"/>
      <c r="AJ416" s="123"/>
      <c r="AK416" s="123"/>
      <c r="AL416" s="123"/>
      <c r="AM416" s="123"/>
      <c r="AN416" s="123"/>
      <c r="AO416" s="123"/>
      <c r="AP416" s="120"/>
      <c r="AQ416" s="125" t="str">
        <f>IFERROR(VLOOKUP(G416,'#Location List#'!$C$3:$D$150,2,FALSE),"")</f>
        <v/>
      </c>
      <c r="AR416" s="125" t="str">
        <f>IFERROR(VLOOKUP(F416,'#Location List#'!$Q$3:$R$1154,2,FALSE),"")</f>
        <v/>
      </c>
      <c r="AS416" s="125" t="str">
        <f>IFERROR(VLOOKUP(V416,'#Input Lists#'!$B$3:$D$46,3,FALSE),"")</f>
        <v/>
      </c>
      <c r="AT416" s="125" t="str">
        <f>IFERROR(VLOOKUP(CONCATENATE(V416," ",W416),'#Input Lists#'!$K$3:$L$827,2,FALSE),"")</f>
        <v/>
      </c>
      <c r="AU416" s="125">
        <f>IFERROR(VLOOKUP(AA416,'#Input Lists#'!$BU$3:$BV$8,2,FALSE),"")</f>
        <v>1</v>
      </c>
      <c r="AV416" s="118" t="str">
        <f>IFERROR(VLOOKUP(AB416,'#Input Lists#'!$BO$3:$BP$9,2,FALSE),"")</f>
        <v/>
      </c>
      <c r="AW416" s="118">
        <f>IFERROR(VLOOKUP(AC416,'#Input Lists#'!$BL$3:$BM$7,2,FALSE),"")</f>
        <v>1</v>
      </c>
      <c r="AX416" s="52" t="e">
        <f>VLOOKUP(AQ416,'#Location List#'!$D$3:$K$150,4,FALSE)</f>
        <v>#N/A</v>
      </c>
      <c r="AY416" s="273" t="e">
        <f>VLOOKUP(AX416,'#Location List#'!$Z$3:$AA$13,2,FALSE)</f>
        <v>#N/A</v>
      </c>
      <c r="AZ416" s="126" t="e">
        <f>VLOOKUP($AT416,'#Input Lists#'!$L$3:$S$1033,6,FALSE)</f>
        <v>#N/A</v>
      </c>
      <c r="BA416" s="239" t="e">
        <f>VLOOKUP($AT416,'#Input Lists#'!$L$3:$S$833,7,FALSE)</f>
        <v>#N/A</v>
      </c>
      <c r="BB416" s="239" t="e">
        <f>VLOOKUP($AT416,'#Input Lists#'!$L$3:$S$833,8,FALSE)</f>
        <v>#N/A</v>
      </c>
      <c r="BC416" s="91" t="str">
        <f t="shared" si="44"/>
        <v/>
      </c>
      <c r="BD416" s="91" t="str">
        <f t="shared" si="45"/>
        <v/>
      </c>
      <c r="BE416" s="15" t="str">
        <f t="shared" si="46"/>
        <v/>
      </c>
      <c r="BF416" s="92" t="str">
        <f t="shared" si="47"/>
        <v>No Sighting Date</v>
      </c>
    </row>
    <row r="417" spans="1:58" x14ac:dyDescent="0.25">
      <c r="A417" s="118">
        <v>412</v>
      </c>
      <c r="B417" s="119"/>
      <c r="C417" s="120"/>
      <c r="D417" s="121"/>
      <c r="E417" s="121"/>
      <c r="F417" s="236"/>
      <c r="G417" s="122" t="str">
        <f>IFERROR(VLOOKUP(F417,'#Location List#'!$U$3:$V$1154,2,FALSE),"")</f>
        <v/>
      </c>
      <c r="H417" s="120"/>
      <c r="I417" s="120"/>
      <c r="J417" s="120"/>
      <c r="K417" s="120"/>
      <c r="L417" s="120"/>
      <c r="M417" s="120"/>
      <c r="N417" s="120"/>
      <c r="O417" s="120"/>
      <c r="P417" s="120"/>
      <c r="Q417" s="120"/>
      <c r="R417" s="120"/>
      <c r="S417" s="120"/>
      <c r="T417" s="205">
        <f t="shared" si="42"/>
        <v>0</v>
      </c>
      <c r="U417" s="205">
        <f t="shared" si="43"/>
        <v>0</v>
      </c>
      <c r="V417" s="210"/>
      <c r="W417" s="210"/>
      <c r="X417" s="23" t="str">
        <f>IFERROR(VLOOKUP(AT417,'#Input Lists#'!$L$3:$AH$833,3,FALSE)," ")</f>
        <v xml:space="preserve"> </v>
      </c>
      <c r="Y417" s="23" t="str">
        <f>IFERROR(VLOOKUP(AT417,'#Input Lists#'!$L$3:$AH$833,5,FALSE)," ")</f>
        <v xml:space="preserve"> </v>
      </c>
      <c r="Z417" s="206" t="str">
        <f>IFERROR(VLOOKUP(AT417,'#Input Lists#'!$L$3:$AH$833,9,FALSE)," ")</f>
        <v xml:space="preserve"> </v>
      </c>
      <c r="AA417" s="119" t="s">
        <v>1527</v>
      </c>
      <c r="AB417" s="120"/>
      <c r="AC417" s="123"/>
      <c r="AD417" s="123"/>
      <c r="AE417" s="123"/>
      <c r="AF417" s="123"/>
      <c r="AG417" s="123"/>
      <c r="AH417" s="123"/>
      <c r="AI417" s="123"/>
      <c r="AJ417" s="123"/>
      <c r="AK417" s="123"/>
      <c r="AL417" s="123"/>
      <c r="AM417" s="123"/>
      <c r="AN417" s="123"/>
      <c r="AO417" s="123"/>
      <c r="AP417" s="120"/>
      <c r="AQ417" s="125" t="str">
        <f>IFERROR(VLOOKUP(G417,'#Location List#'!$C$3:$D$150,2,FALSE),"")</f>
        <v/>
      </c>
      <c r="AR417" s="125" t="str">
        <f>IFERROR(VLOOKUP(F417,'#Location List#'!$Q$3:$R$1154,2,FALSE),"")</f>
        <v/>
      </c>
      <c r="AS417" s="125" t="str">
        <f>IFERROR(VLOOKUP(V417,'#Input Lists#'!$B$3:$D$46,3,FALSE),"")</f>
        <v/>
      </c>
      <c r="AT417" s="125" t="str">
        <f>IFERROR(VLOOKUP(CONCATENATE(V417," ",W417),'#Input Lists#'!$K$3:$L$827,2,FALSE),"")</f>
        <v/>
      </c>
      <c r="AU417" s="125">
        <f>IFERROR(VLOOKUP(AA417,'#Input Lists#'!$BU$3:$BV$8,2,FALSE),"")</f>
        <v>1</v>
      </c>
      <c r="AV417" s="118" t="str">
        <f>IFERROR(VLOOKUP(AB417,'#Input Lists#'!$BO$3:$BP$9,2,FALSE),"")</f>
        <v/>
      </c>
      <c r="AW417" s="118">
        <f>IFERROR(VLOOKUP(AC417,'#Input Lists#'!$BL$3:$BM$7,2,FALSE),"")</f>
        <v>1</v>
      </c>
      <c r="AX417" s="52" t="e">
        <f>VLOOKUP(AQ417,'#Location List#'!$D$3:$K$150,4,FALSE)</f>
        <v>#N/A</v>
      </c>
      <c r="AY417" s="273" t="e">
        <f>VLOOKUP(AX417,'#Location List#'!$Z$3:$AA$13,2,FALSE)</f>
        <v>#N/A</v>
      </c>
      <c r="AZ417" s="126" t="e">
        <f>VLOOKUP($AT417,'#Input Lists#'!$L$3:$S$1033,6,FALSE)</f>
        <v>#N/A</v>
      </c>
      <c r="BA417" s="239" t="e">
        <f>VLOOKUP($AT417,'#Input Lists#'!$L$3:$S$833,7,FALSE)</f>
        <v>#N/A</v>
      </c>
      <c r="BB417" s="239" t="e">
        <f>VLOOKUP($AT417,'#Input Lists#'!$L$3:$S$833,8,FALSE)</f>
        <v>#N/A</v>
      </c>
      <c r="BC417" s="91" t="str">
        <f t="shared" si="44"/>
        <v/>
      </c>
      <c r="BD417" s="91" t="str">
        <f t="shared" si="45"/>
        <v/>
      </c>
      <c r="BE417" s="15" t="str">
        <f t="shared" si="46"/>
        <v/>
      </c>
      <c r="BF417" s="92" t="str">
        <f t="shared" si="47"/>
        <v>No Sighting Date</v>
      </c>
    </row>
    <row r="418" spans="1:58" x14ac:dyDescent="0.25">
      <c r="A418" s="118">
        <v>413</v>
      </c>
      <c r="B418" s="119"/>
      <c r="C418" s="120"/>
      <c r="D418" s="121"/>
      <c r="E418" s="121"/>
      <c r="F418" s="236"/>
      <c r="G418" s="122" t="str">
        <f>IFERROR(VLOOKUP(F418,'#Location List#'!$U$3:$V$1154,2,FALSE),"")</f>
        <v/>
      </c>
      <c r="H418" s="120"/>
      <c r="I418" s="120"/>
      <c r="J418" s="120"/>
      <c r="K418" s="120"/>
      <c r="L418" s="120"/>
      <c r="M418" s="120"/>
      <c r="N418" s="120"/>
      <c r="O418" s="120"/>
      <c r="P418" s="120"/>
      <c r="Q418" s="120"/>
      <c r="R418" s="120"/>
      <c r="S418" s="120"/>
      <c r="T418" s="205">
        <f t="shared" si="42"/>
        <v>0</v>
      </c>
      <c r="U418" s="205">
        <f t="shared" si="43"/>
        <v>0</v>
      </c>
      <c r="V418" s="210"/>
      <c r="W418" s="210"/>
      <c r="X418" s="23" t="str">
        <f>IFERROR(VLOOKUP(AT418,'#Input Lists#'!$L$3:$AH$833,3,FALSE)," ")</f>
        <v xml:space="preserve"> </v>
      </c>
      <c r="Y418" s="23" t="str">
        <f>IFERROR(VLOOKUP(AT418,'#Input Lists#'!$L$3:$AH$833,5,FALSE)," ")</f>
        <v xml:space="preserve"> </v>
      </c>
      <c r="Z418" s="206" t="str">
        <f>IFERROR(VLOOKUP(AT418,'#Input Lists#'!$L$3:$AH$833,9,FALSE)," ")</f>
        <v xml:space="preserve"> </v>
      </c>
      <c r="AA418" s="119" t="s">
        <v>1527</v>
      </c>
      <c r="AB418" s="120"/>
      <c r="AC418" s="123"/>
      <c r="AD418" s="123"/>
      <c r="AE418" s="123"/>
      <c r="AF418" s="123"/>
      <c r="AG418" s="123"/>
      <c r="AH418" s="123"/>
      <c r="AI418" s="123"/>
      <c r="AJ418" s="123"/>
      <c r="AK418" s="123"/>
      <c r="AL418" s="123"/>
      <c r="AM418" s="123"/>
      <c r="AN418" s="123"/>
      <c r="AO418" s="123"/>
      <c r="AP418" s="120"/>
      <c r="AQ418" s="125" t="str">
        <f>IFERROR(VLOOKUP(G418,'#Location List#'!$C$3:$D$150,2,FALSE),"")</f>
        <v/>
      </c>
      <c r="AR418" s="125" t="str">
        <f>IFERROR(VLOOKUP(F418,'#Location List#'!$Q$3:$R$1154,2,FALSE),"")</f>
        <v/>
      </c>
      <c r="AS418" s="125" t="str">
        <f>IFERROR(VLOOKUP(V418,'#Input Lists#'!$B$3:$D$46,3,FALSE),"")</f>
        <v/>
      </c>
      <c r="AT418" s="125" t="str">
        <f>IFERROR(VLOOKUP(CONCATENATE(V418," ",W418),'#Input Lists#'!$K$3:$L$827,2,FALSE),"")</f>
        <v/>
      </c>
      <c r="AU418" s="125">
        <f>IFERROR(VLOOKUP(AA418,'#Input Lists#'!$BU$3:$BV$8,2,FALSE),"")</f>
        <v>1</v>
      </c>
      <c r="AV418" s="118" t="str">
        <f>IFERROR(VLOOKUP(AB418,'#Input Lists#'!$BO$3:$BP$9,2,FALSE),"")</f>
        <v/>
      </c>
      <c r="AW418" s="118">
        <f>IFERROR(VLOOKUP(AC418,'#Input Lists#'!$BL$3:$BM$7,2,FALSE),"")</f>
        <v>1</v>
      </c>
      <c r="AX418" s="52" t="e">
        <f>VLOOKUP(AQ418,'#Location List#'!$D$3:$K$150,4,FALSE)</f>
        <v>#N/A</v>
      </c>
      <c r="AY418" s="273" t="e">
        <f>VLOOKUP(AX418,'#Location List#'!$Z$3:$AA$13,2,FALSE)</f>
        <v>#N/A</v>
      </c>
      <c r="AZ418" s="126" t="e">
        <f>VLOOKUP($AT418,'#Input Lists#'!$L$3:$S$1033,6,FALSE)</f>
        <v>#N/A</v>
      </c>
      <c r="BA418" s="239" t="e">
        <f>VLOOKUP($AT418,'#Input Lists#'!$L$3:$S$833,7,FALSE)</f>
        <v>#N/A</v>
      </c>
      <c r="BB418" s="239" t="e">
        <f>VLOOKUP($AT418,'#Input Lists#'!$L$3:$S$833,8,FALSE)</f>
        <v>#N/A</v>
      </c>
      <c r="BC418" s="91" t="str">
        <f t="shared" si="44"/>
        <v/>
      </c>
      <c r="BD418" s="91" t="str">
        <f t="shared" si="45"/>
        <v/>
      </c>
      <c r="BE418" s="15" t="str">
        <f t="shared" si="46"/>
        <v/>
      </c>
      <c r="BF418" s="92" t="str">
        <f t="shared" si="47"/>
        <v>No Sighting Date</v>
      </c>
    </row>
    <row r="419" spans="1:58" x14ac:dyDescent="0.25">
      <c r="A419" s="118">
        <v>414</v>
      </c>
      <c r="B419" s="119"/>
      <c r="C419" s="120"/>
      <c r="D419" s="121"/>
      <c r="E419" s="121"/>
      <c r="F419" s="236"/>
      <c r="G419" s="122" t="str">
        <f>IFERROR(VLOOKUP(F419,'#Location List#'!$U$3:$V$1154,2,FALSE),"")</f>
        <v/>
      </c>
      <c r="H419" s="120"/>
      <c r="I419" s="120"/>
      <c r="J419" s="120"/>
      <c r="K419" s="120"/>
      <c r="L419" s="120"/>
      <c r="M419" s="120"/>
      <c r="N419" s="120"/>
      <c r="O419" s="120"/>
      <c r="P419" s="120"/>
      <c r="Q419" s="120"/>
      <c r="R419" s="120"/>
      <c r="S419" s="120"/>
      <c r="T419" s="205">
        <f t="shared" si="42"/>
        <v>0</v>
      </c>
      <c r="U419" s="205">
        <f t="shared" si="43"/>
        <v>0</v>
      </c>
      <c r="V419" s="210"/>
      <c r="W419" s="210"/>
      <c r="X419" s="23" t="str">
        <f>IFERROR(VLOOKUP(AT419,'#Input Lists#'!$L$3:$AH$833,3,FALSE)," ")</f>
        <v xml:space="preserve"> </v>
      </c>
      <c r="Y419" s="23" t="str">
        <f>IFERROR(VLOOKUP(AT419,'#Input Lists#'!$L$3:$AH$833,5,FALSE)," ")</f>
        <v xml:space="preserve"> </v>
      </c>
      <c r="Z419" s="206" t="str">
        <f>IFERROR(VLOOKUP(AT419,'#Input Lists#'!$L$3:$AH$833,9,FALSE)," ")</f>
        <v xml:space="preserve"> </v>
      </c>
      <c r="AA419" s="119" t="s">
        <v>1527</v>
      </c>
      <c r="AB419" s="120"/>
      <c r="AC419" s="123"/>
      <c r="AD419" s="123"/>
      <c r="AE419" s="123"/>
      <c r="AF419" s="123"/>
      <c r="AG419" s="123"/>
      <c r="AH419" s="123"/>
      <c r="AI419" s="123"/>
      <c r="AJ419" s="123"/>
      <c r="AK419" s="123"/>
      <c r="AL419" s="123"/>
      <c r="AM419" s="123"/>
      <c r="AN419" s="123"/>
      <c r="AO419" s="123"/>
      <c r="AP419" s="120"/>
      <c r="AQ419" s="125" t="str">
        <f>IFERROR(VLOOKUP(G419,'#Location List#'!$C$3:$D$150,2,FALSE),"")</f>
        <v/>
      </c>
      <c r="AR419" s="125" t="str">
        <f>IFERROR(VLOOKUP(F419,'#Location List#'!$Q$3:$R$1154,2,FALSE),"")</f>
        <v/>
      </c>
      <c r="AS419" s="125" t="str">
        <f>IFERROR(VLOOKUP(V419,'#Input Lists#'!$B$3:$D$46,3,FALSE),"")</f>
        <v/>
      </c>
      <c r="AT419" s="125" t="str">
        <f>IFERROR(VLOOKUP(CONCATENATE(V419," ",W419),'#Input Lists#'!$K$3:$L$827,2,FALSE),"")</f>
        <v/>
      </c>
      <c r="AU419" s="125">
        <f>IFERROR(VLOOKUP(AA419,'#Input Lists#'!$BU$3:$BV$8,2,FALSE),"")</f>
        <v>1</v>
      </c>
      <c r="AV419" s="118" t="str">
        <f>IFERROR(VLOOKUP(AB419,'#Input Lists#'!$BO$3:$BP$9,2,FALSE),"")</f>
        <v/>
      </c>
      <c r="AW419" s="118">
        <f>IFERROR(VLOOKUP(AC419,'#Input Lists#'!$BL$3:$BM$7,2,FALSE),"")</f>
        <v>1</v>
      </c>
      <c r="AX419" s="52" t="e">
        <f>VLOOKUP(AQ419,'#Location List#'!$D$3:$K$150,4,FALSE)</f>
        <v>#N/A</v>
      </c>
      <c r="AY419" s="273" t="e">
        <f>VLOOKUP(AX419,'#Location List#'!$Z$3:$AA$13,2,FALSE)</f>
        <v>#N/A</v>
      </c>
      <c r="AZ419" s="126" t="e">
        <f>VLOOKUP($AT419,'#Input Lists#'!$L$3:$S$1033,6,FALSE)</f>
        <v>#N/A</v>
      </c>
      <c r="BA419" s="239" t="e">
        <f>VLOOKUP($AT419,'#Input Lists#'!$L$3:$S$833,7,FALSE)</f>
        <v>#N/A</v>
      </c>
      <c r="BB419" s="239" t="e">
        <f>VLOOKUP($AT419,'#Input Lists#'!$L$3:$S$833,8,FALSE)</f>
        <v>#N/A</v>
      </c>
      <c r="BC419" s="91" t="str">
        <f t="shared" si="44"/>
        <v/>
      </c>
      <c r="BD419" s="91" t="str">
        <f t="shared" si="45"/>
        <v/>
      </c>
      <c r="BE419" s="15" t="str">
        <f t="shared" si="46"/>
        <v/>
      </c>
      <c r="BF419" s="92" t="str">
        <f t="shared" si="47"/>
        <v>No Sighting Date</v>
      </c>
    </row>
    <row r="420" spans="1:58" x14ac:dyDescent="0.25">
      <c r="A420" s="118">
        <v>415</v>
      </c>
      <c r="B420" s="119"/>
      <c r="C420" s="120"/>
      <c r="D420" s="121"/>
      <c r="E420" s="121"/>
      <c r="F420" s="236"/>
      <c r="G420" s="122" t="str">
        <f>IFERROR(VLOOKUP(F420,'#Location List#'!$U$3:$V$1154,2,FALSE),"")</f>
        <v/>
      </c>
      <c r="H420" s="120"/>
      <c r="I420" s="120"/>
      <c r="J420" s="120"/>
      <c r="K420" s="120"/>
      <c r="L420" s="120"/>
      <c r="M420" s="120"/>
      <c r="N420" s="120"/>
      <c r="O420" s="120"/>
      <c r="P420" s="120"/>
      <c r="Q420" s="120"/>
      <c r="R420" s="120"/>
      <c r="S420" s="120"/>
      <c r="T420" s="205">
        <f t="shared" si="42"/>
        <v>0</v>
      </c>
      <c r="U420" s="205">
        <f t="shared" si="43"/>
        <v>0</v>
      </c>
      <c r="V420" s="210"/>
      <c r="W420" s="210"/>
      <c r="X420" s="23" t="str">
        <f>IFERROR(VLOOKUP(AT420,'#Input Lists#'!$L$3:$AH$833,3,FALSE)," ")</f>
        <v xml:space="preserve"> </v>
      </c>
      <c r="Y420" s="23" t="str">
        <f>IFERROR(VLOOKUP(AT420,'#Input Lists#'!$L$3:$AH$833,5,FALSE)," ")</f>
        <v xml:space="preserve"> </v>
      </c>
      <c r="Z420" s="206" t="str">
        <f>IFERROR(VLOOKUP(AT420,'#Input Lists#'!$L$3:$AH$833,9,FALSE)," ")</f>
        <v xml:space="preserve"> </v>
      </c>
      <c r="AA420" s="119" t="s">
        <v>1527</v>
      </c>
      <c r="AB420" s="120"/>
      <c r="AC420" s="123"/>
      <c r="AD420" s="123"/>
      <c r="AE420" s="123"/>
      <c r="AF420" s="123"/>
      <c r="AG420" s="123"/>
      <c r="AH420" s="123"/>
      <c r="AI420" s="123"/>
      <c r="AJ420" s="123"/>
      <c r="AK420" s="123"/>
      <c r="AL420" s="123"/>
      <c r="AM420" s="123"/>
      <c r="AN420" s="123"/>
      <c r="AO420" s="123"/>
      <c r="AP420" s="120"/>
      <c r="AQ420" s="125" t="str">
        <f>IFERROR(VLOOKUP(G420,'#Location List#'!$C$3:$D$150,2,FALSE),"")</f>
        <v/>
      </c>
      <c r="AR420" s="125" t="str">
        <f>IFERROR(VLOOKUP(F420,'#Location List#'!$Q$3:$R$1154,2,FALSE),"")</f>
        <v/>
      </c>
      <c r="AS420" s="125" t="str">
        <f>IFERROR(VLOOKUP(V420,'#Input Lists#'!$B$3:$D$46,3,FALSE),"")</f>
        <v/>
      </c>
      <c r="AT420" s="125" t="str">
        <f>IFERROR(VLOOKUP(CONCATENATE(V420," ",W420),'#Input Lists#'!$K$3:$L$827,2,FALSE),"")</f>
        <v/>
      </c>
      <c r="AU420" s="125">
        <f>IFERROR(VLOOKUP(AA420,'#Input Lists#'!$BU$3:$BV$8,2,FALSE),"")</f>
        <v>1</v>
      </c>
      <c r="AV420" s="118" t="str">
        <f>IFERROR(VLOOKUP(AB420,'#Input Lists#'!$BO$3:$BP$9,2,FALSE),"")</f>
        <v/>
      </c>
      <c r="AW420" s="118">
        <f>IFERROR(VLOOKUP(AC420,'#Input Lists#'!$BL$3:$BM$7,2,FALSE),"")</f>
        <v>1</v>
      </c>
      <c r="AX420" s="52" t="e">
        <f>VLOOKUP(AQ420,'#Location List#'!$D$3:$K$150,4,FALSE)</f>
        <v>#N/A</v>
      </c>
      <c r="AY420" s="273" t="e">
        <f>VLOOKUP(AX420,'#Location List#'!$Z$3:$AA$13,2,FALSE)</f>
        <v>#N/A</v>
      </c>
      <c r="AZ420" s="126" t="e">
        <f>VLOOKUP($AT420,'#Input Lists#'!$L$3:$S$1033,6,FALSE)</f>
        <v>#N/A</v>
      </c>
      <c r="BA420" s="239" t="e">
        <f>VLOOKUP($AT420,'#Input Lists#'!$L$3:$S$833,7,FALSE)</f>
        <v>#N/A</v>
      </c>
      <c r="BB420" s="239" t="e">
        <f>VLOOKUP($AT420,'#Input Lists#'!$L$3:$S$833,8,FALSE)</f>
        <v>#N/A</v>
      </c>
      <c r="BC420" s="91" t="str">
        <f t="shared" si="44"/>
        <v/>
      </c>
      <c r="BD420" s="91" t="str">
        <f t="shared" si="45"/>
        <v/>
      </c>
      <c r="BE420" s="15" t="str">
        <f t="shared" si="46"/>
        <v/>
      </c>
      <c r="BF420" s="92" t="str">
        <f t="shared" si="47"/>
        <v>No Sighting Date</v>
      </c>
    </row>
    <row r="421" spans="1:58" x14ac:dyDescent="0.25">
      <c r="A421" s="118">
        <v>416</v>
      </c>
      <c r="B421" s="119"/>
      <c r="C421" s="120"/>
      <c r="D421" s="121"/>
      <c r="E421" s="121"/>
      <c r="F421" s="236"/>
      <c r="G421" s="122" t="str">
        <f>IFERROR(VLOOKUP(F421,'#Location List#'!$U$3:$V$1154,2,FALSE),"")</f>
        <v/>
      </c>
      <c r="H421" s="120"/>
      <c r="I421" s="120"/>
      <c r="J421" s="120"/>
      <c r="K421" s="120"/>
      <c r="L421" s="120"/>
      <c r="M421" s="120"/>
      <c r="N421" s="120"/>
      <c r="O421" s="120"/>
      <c r="P421" s="120"/>
      <c r="Q421" s="120"/>
      <c r="R421" s="120"/>
      <c r="S421" s="120"/>
      <c r="T421" s="205">
        <f t="shared" si="42"/>
        <v>0</v>
      </c>
      <c r="U421" s="205">
        <f t="shared" si="43"/>
        <v>0</v>
      </c>
      <c r="V421" s="210"/>
      <c r="W421" s="210"/>
      <c r="X421" s="23" t="str">
        <f>IFERROR(VLOOKUP(AT421,'#Input Lists#'!$L$3:$AH$833,3,FALSE)," ")</f>
        <v xml:space="preserve"> </v>
      </c>
      <c r="Y421" s="23" t="str">
        <f>IFERROR(VLOOKUP(AT421,'#Input Lists#'!$L$3:$AH$833,5,FALSE)," ")</f>
        <v xml:space="preserve"> </v>
      </c>
      <c r="Z421" s="206" t="str">
        <f>IFERROR(VLOOKUP(AT421,'#Input Lists#'!$L$3:$AH$833,9,FALSE)," ")</f>
        <v xml:space="preserve"> </v>
      </c>
      <c r="AA421" s="119" t="s">
        <v>1527</v>
      </c>
      <c r="AB421" s="120"/>
      <c r="AC421" s="123"/>
      <c r="AD421" s="123"/>
      <c r="AE421" s="123"/>
      <c r="AF421" s="123"/>
      <c r="AG421" s="123"/>
      <c r="AH421" s="123"/>
      <c r="AI421" s="123"/>
      <c r="AJ421" s="123"/>
      <c r="AK421" s="123"/>
      <c r="AL421" s="123"/>
      <c r="AM421" s="123"/>
      <c r="AN421" s="123"/>
      <c r="AO421" s="123"/>
      <c r="AP421" s="120"/>
      <c r="AQ421" s="125" t="str">
        <f>IFERROR(VLOOKUP(G421,'#Location List#'!$C$3:$D$150,2,FALSE),"")</f>
        <v/>
      </c>
      <c r="AR421" s="125" t="str">
        <f>IFERROR(VLOOKUP(F421,'#Location List#'!$Q$3:$R$1154,2,FALSE),"")</f>
        <v/>
      </c>
      <c r="AS421" s="125" t="str">
        <f>IFERROR(VLOOKUP(V421,'#Input Lists#'!$B$3:$D$46,3,FALSE),"")</f>
        <v/>
      </c>
      <c r="AT421" s="125" t="str">
        <f>IFERROR(VLOOKUP(CONCATENATE(V421," ",W421),'#Input Lists#'!$K$3:$L$827,2,FALSE),"")</f>
        <v/>
      </c>
      <c r="AU421" s="125">
        <f>IFERROR(VLOOKUP(AA421,'#Input Lists#'!$BU$3:$BV$8,2,FALSE),"")</f>
        <v>1</v>
      </c>
      <c r="AV421" s="118" t="str">
        <f>IFERROR(VLOOKUP(AB421,'#Input Lists#'!$BO$3:$BP$9,2,FALSE),"")</f>
        <v/>
      </c>
      <c r="AW421" s="118">
        <f>IFERROR(VLOOKUP(AC421,'#Input Lists#'!$BL$3:$BM$7,2,FALSE),"")</f>
        <v>1</v>
      </c>
      <c r="AX421" s="52" t="e">
        <f>VLOOKUP(AQ421,'#Location List#'!$D$3:$K$150,4,FALSE)</f>
        <v>#N/A</v>
      </c>
      <c r="AY421" s="273" t="e">
        <f>VLOOKUP(AX421,'#Location List#'!$Z$3:$AA$13,2,FALSE)</f>
        <v>#N/A</v>
      </c>
      <c r="AZ421" s="126" t="e">
        <f>VLOOKUP($AT421,'#Input Lists#'!$L$3:$S$1033,6,FALSE)</f>
        <v>#N/A</v>
      </c>
      <c r="BA421" s="239" t="e">
        <f>VLOOKUP($AT421,'#Input Lists#'!$L$3:$S$833,7,FALSE)</f>
        <v>#N/A</v>
      </c>
      <c r="BB421" s="239" t="e">
        <f>VLOOKUP($AT421,'#Input Lists#'!$L$3:$S$833,8,FALSE)</f>
        <v>#N/A</v>
      </c>
      <c r="BC421" s="91" t="str">
        <f t="shared" si="44"/>
        <v/>
      </c>
      <c r="BD421" s="91" t="str">
        <f t="shared" si="45"/>
        <v/>
      </c>
      <c r="BE421" s="15" t="str">
        <f t="shared" si="46"/>
        <v/>
      </c>
      <c r="BF421" s="92" t="str">
        <f t="shared" si="47"/>
        <v>No Sighting Date</v>
      </c>
    </row>
    <row r="422" spans="1:58" x14ac:dyDescent="0.25">
      <c r="A422" s="118">
        <v>417</v>
      </c>
      <c r="B422" s="119"/>
      <c r="C422" s="120"/>
      <c r="D422" s="121"/>
      <c r="E422" s="121"/>
      <c r="F422" s="236"/>
      <c r="G422" s="122" t="str">
        <f>IFERROR(VLOOKUP(F422,'#Location List#'!$U$3:$V$1154,2,FALSE),"")</f>
        <v/>
      </c>
      <c r="H422" s="120"/>
      <c r="I422" s="120"/>
      <c r="J422" s="120"/>
      <c r="K422" s="120"/>
      <c r="L422" s="120"/>
      <c r="M422" s="120"/>
      <c r="N422" s="120"/>
      <c r="O422" s="120"/>
      <c r="P422" s="120"/>
      <c r="Q422" s="120"/>
      <c r="R422" s="120"/>
      <c r="S422" s="120"/>
      <c r="T422" s="205">
        <f t="shared" si="42"/>
        <v>0</v>
      </c>
      <c r="U422" s="205">
        <f t="shared" si="43"/>
        <v>0</v>
      </c>
      <c r="V422" s="210"/>
      <c r="W422" s="210"/>
      <c r="X422" s="23" t="str">
        <f>IFERROR(VLOOKUP(AT422,'#Input Lists#'!$L$3:$AH$833,3,FALSE)," ")</f>
        <v xml:space="preserve"> </v>
      </c>
      <c r="Y422" s="23" t="str">
        <f>IFERROR(VLOOKUP(AT422,'#Input Lists#'!$L$3:$AH$833,5,FALSE)," ")</f>
        <v xml:space="preserve"> </v>
      </c>
      <c r="Z422" s="206" t="str">
        <f>IFERROR(VLOOKUP(AT422,'#Input Lists#'!$L$3:$AH$833,9,FALSE)," ")</f>
        <v xml:space="preserve"> </v>
      </c>
      <c r="AA422" s="119" t="s">
        <v>1527</v>
      </c>
      <c r="AB422" s="120"/>
      <c r="AC422" s="123"/>
      <c r="AD422" s="123"/>
      <c r="AE422" s="123"/>
      <c r="AF422" s="123"/>
      <c r="AG422" s="123"/>
      <c r="AH422" s="123"/>
      <c r="AI422" s="123"/>
      <c r="AJ422" s="123"/>
      <c r="AK422" s="123"/>
      <c r="AL422" s="123"/>
      <c r="AM422" s="123"/>
      <c r="AN422" s="123"/>
      <c r="AO422" s="123"/>
      <c r="AP422" s="120"/>
      <c r="AQ422" s="125" t="str">
        <f>IFERROR(VLOOKUP(G422,'#Location List#'!$C$3:$D$150,2,FALSE),"")</f>
        <v/>
      </c>
      <c r="AR422" s="125" t="str">
        <f>IFERROR(VLOOKUP(F422,'#Location List#'!$Q$3:$R$1154,2,FALSE),"")</f>
        <v/>
      </c>
      <c r="AS422" s="125" t="str">
        <f>IFERROR(VLOOKUP(V422,'#Input Lists#'!$B$3:$D$46,3,FALSE),"")</f>
        <v/>
      </c>
      <c r="AT422" s="125" t="str">
        <f>IFERROR(VLOOKUP(CONCATENATE(V422," ",W422),'#Input Lists#'!$K$3:$L$827,2,FALSE),"")</f>
        <v/>
      </c>
      <c r="AU422" s="125">
        <f>IFERROR(VLOOKUP(AA422,'#Input Lists#'!$BU$3:$BV$8,2,FALSE),"")</f>
        <v>1</v>
      </c>
      <c r="AV422" s="118" t="str">
        <f>IFERROR(VLOOKUP(AB422,'#Input Lists#'!$BO$3:$BP$9,2,FALSE),"")</f>
        <v/>
      </c>
      <c r="AW422" s="118">
        <f>IFERROR(VLOOKUP(AC422,'#Input Lists#'!$BL$3:$BM$7,2,FALSE),"")</f>
        <v>1</v>
      </c>
      <c r="AX422" s="52" t="e">
        <f>VLOOKUP(AQ422,'#Location List#'!$D$3:$K$150,4,FALSE)</f>
        <v>#N/A</v>
      </c>
      <c r="AY422" s="273" t="e">
        <f>VLOOKUP(AX422,'#Location List#'!$Z$3:$AA$13,2,FALSE)</f>
        <v>#N/A</v>
      </c>
      <c r="AZ422" s="126" t="e">
        <f>VLOOKUP($AT422,'#Input Lists#'!$L$3:$S$1033,6,FALSE)</f>
        <v>#N/A</v>
      </c>
      <c r="BA422" s="239" t="e">
        <f>VLOOKUP($AT422,'#Input Lists#'!$L$3:$S$833,7,FALSE)</f>
        <v>#N/A</v>
      </c>
      <c r="BB422" s="239" t="e">
        <f>VLOOKUP($AT422,'#Input Lists#'!$L$3:$S$833,8,FALSE)</f>
        <v>#N/A</v>
      </c>
      <c r="BC422" s="91" t="str">
        <f t="shared" si="44"/>
        <v/>
      </c>
      <c r="BD422" s="91" t="str">
        <f t="shared" si="45"/>
        <v/>
      </c>
      <c r="BE422" s="15" t="str">
        <f t="shared" si="46"/>
        <v/>
      </c>
      <c r="BF422" s="92" t="str">
        <f t="shared" si="47"/>
        <v>No Sighting Date</v>
      </c>
    </row>
    <row r="423" spans="1:58" x14ac:dyDescent="0.25">
      <c r="A423" s="118">
        <v>418</v>
      </c>
      <c r="B423" s="119"/>
      <c r="C423" s="120"/>
      <c r="D423" s="121"/>
      <c r="E423" s="121"/>
      <c r="F423" s="236"/>
      <c r="G423" s="122" t="str">
        <f>IFERROR(VLOOKUP(F423,'#Location List#'!$U$3:$V$1154,2,FALSE),"")</f>
        <v/>
      </c>
      <c r="H423" s="120"/>
      <c r="I423" s="120"/>
      <c r="J423" s="120"/>
      <c r="K423" s="120"/>
      <c r="L423" s="120"/>
      <c r="M423" s="120"/>
      <c r="N423" s="120"/>
      <c r="O423" s="120"/>
      <c r="P423" s="120"/>
      <c r="Q423" s="120"/>
      <c r="R423" s="120"/>
      <c r="S423" s="120"/>
      <c r="T423" s="205">
        <f t="shared" si="42"/>
        <v>0</v>
      </c>
      <c r="U423" s="205">
        <f t="shared" si="43"/>
        <v>0</v>
      </c>
      <c r="V423" s="210"/>
      <c r="W423" s="210"/>
      <c r="X423" s="23" t="str">
        <f>IFERROR(VLOOKUP(AT423,'#Input Lists#'!$L$3:$AH$833,3,FALSE)," ")</f>
        <v xml:space="preserve"> </v>
      </c>
      <c r="Y423" s="23" t="str">
        <f>IFERROR(VLOOKUP(AT423,'#Input Lists#'!$L$3:$AH$833,5,FALSE)," ")</f>
        <v xml:space="preserve"> </v>
      </c>
      <c r="Z423" s="206" t="str">
        <f>IFERROR(VLOOKUP(AT423,'#Input Lists#'!$L$3:$AH$833,9,FALSE)," ")</f>
        <v xml:space="preserve"> </v>
      </c>
      <c r="AA423" s="119" t="s">
        <v>1527</v>
      </c>
      <c r="AB423" s="120"/>
      <c r="AC423" s="123"/>
      <c r="AD423" s="123"/>
      <c r="AE423" s="123"/>
      <c r="AF423" s="123"/>
      <c r="AG423" s="123"/>
      <c r="AH423" s="123"/>
      <c r="AI423" s="123"/>
      <c r="AJ423" s="123"/>
      <c r="AK423" s="123"/>
      <c r="AL423" s="123"/>
      <c r="AM423" s="123"/>
      <c r="AN423" s="123"/>
      <c r="AO423" s="123"/>
      <c r="AP423" s="120"/>
      <c r="AQ423" s="125" t="str">
        <f>IFERROR(VLOOKUP(G423,'#Location List#'!$C$3:$D$150,2,FALSE),"")</f>
        <v/>
      </c>
      <c r="AR423" s="125" t="str">
        <f>IFERROR(VLOOKUP(F423,'#Location List#'!$Q$3:$R$1154,2,FALSE),"")</f>
        <v/>
      </c>
      <c r="AS423" s="125" t="str">
        <f>IFERROR(VLOOKUP(V423,'#Input Lists#'!$B$3:$D$46,3,FALSE),"")</f>
        <v/>
      </c>
      <c r="AT423" s="125" t="str">
        <f>IFERROR(VLOOKUP(CONCATENATE(V423," ",W423),'#Input Lists#'!$K$3:$L$827,2,FALSE),"")</f>
        <v/>
      </c>
      <c r="AU423" s="125">
        <f>IFERROR(VLOOKUP(AA423,'#Input Lists#'!$BU$3:$BV$8,2,FALSE),"")</f>
        <v>1</v>
      </c>
      <c r="AV423" s="118" t="str">
        <f>IFERROR(VLOOKUP(AB423,'#Input Lists#'!$BO$3:$BP$9,2,FALSE),"")</f>
        <v/>
      </c>
      <c r="AW423" s="118">
        <f>IFERROR(VLOOKUP(AC423,'#Input Lists#'!$BL$3:$BM$7,2,FALSE),"")</f>
        <v>1</v>
      </c>
      <c r="AX423" s="52" t="e">
        <f>VLOOKUP(AQ423,'#Location List#'!$D$3:$K$150,4,FALSE)</f>
        <v>#N/A</v>
      </c>
      <c r="AY423" s="273" t="e">
        <f>VLOOKUP(AX423,'#Location List#'!$Z$3:$AA$13,2,FALSE)</f>
        <v>#N/A</v>
      </c>
      <c r="AZ423" s="126" t="e">
        <f>VLOOKUP($AT423,'#Input Lists#'!$L$3:$S$1033,6,FALSE)</f>
        <v>#N/A</v>
      </c>
      <c r="BA423" s="239" t="e">
        <f>VLOOKUP($AT423,'#Input Lists#'!$L$3:$S$833,7,FALSE)</f>
        <v>#N/A</v>
      </c>
      <c r="BB423" s="239" t="e">
        <f>VLOOKUP($AT423,'#Input Lists#'!$L$3:$S$833,8,FALSE)</f>
        <v>#N/A</v>
      </c>
      <c r="BC423" s="91" t="str">
        <f t="shared" si="44"/>
        <v/>
      </c>
      <c r="BD423" s="91" t="str">
        <f t="shared" si="45"/>
        <v/>
      </c>
      <c r="BE423" s="15" t="str">
        <f t="shared" si="46"/>
        <v/>
      </c>
      <c r="BF423" s="92" t="str">
        <f t="shared" si="47"/>
        <v>No Sighting Date</v>
      </c>
    </row>
    <row r="424" spans="1:58" x14ac:dyDescent="0.25">
      <c r="A424" s="118">
        <v>419</v>
      </c>
      <c r="B424" s="119"/>
      <c r="C424" s="120"/>
      <c r="D424" s="121"/>
      <c r="E424" s="121"/>
      <c r="F424" s="236"/>
      <c r="G424" s="122" t="str">
        <f>IFERROR(VLOOKUP(F424,'#Location List#'!$U$3:$V$1154,2,FALSE),"")</f>
        <v/>
      </c>
      <c r="H424" s="120"/>
      <c r="I424" s="120"/>
      <c r="J424" s="120"/>
      <c r="K424" s="120"/>
      <c r="L424" s="120"/>
      <c r="M424" s="120"/>
      <c r="N424" s="120"/>
      <c r="O424" s="120"/>
      <c r="P424" s="120"/>
      <c r="Q424" s="120"/>
      <c r="R424" s="120"/>
      <c r="S424" s="120"/>
      <c r="T424" s="205">
        <f t="shared" si="42"/>
        <v>0</v>
      </c>
      <c r="U424" s="205">
        <f t="shared" si="43"/>
        <v>0</v>
      </c>
      <c r="V424" s="210"/>
      <c r="W424" s="210"/>
      <c r="X424" s="23" t="str">
        <f>IFERROR(VLOOKUP(AT424,'#Input Lists#'!$L$3:$AH$833,3,FALSE)," ")</f>
        <v xml:space="preserve"> </v>
      </c>
      <c r="Y424" s="23" t="str">
        <f>IFERROR(VLOOKUP(AT424,'#Input Lists#'!$L$3:$AH$833,5,FALSE)," ")</f>
        <v xml:space="preserve"> </v>
      </c>
      <c r="Z424" s="206" t="str">
        <f>IFERROR(VLOOKUP(AT424,'#Input Lists#'!$L$3:$AH$833,9,FALSE)," ")</f>
        <v xml:space="preserve"> </v>
      </c>
      <c r="AA424" s="119" t="s">
        <v>1527</v>
      </c>
      <c r="AB424" s="120"/>
      <c r="AC424" s="123"/>
      <c r="AD424" s="123"/>
      <c r="AE424" s="123"/>
      <c r="AF424" s="123"/>
      <c r="AG424" s="123"/>
      <c r="AH424" s="123"/>
      <c r="AI424" s="123"/>
      <c r="AJ424" s="123"/>
      <c r="AK424" s="123"/>
      <c r="AL424" s="123"/>
      <c r="AM424" s="123"/>
      <c r="AN424" s="123"/>
      <c r="AO424" s="123"/>
      <c r="AP424" s="120"/>
      <c r="AQ424" s="125" t="str">
        <f>IFERROR(VLOOKUP(G424,'#Location List#'!$C$3:$D$150,2,FALSE),"")</f>
        <v/>
      </c>
      <c r="AR424" s="125" t="str">
        <f>IFERROR(VLOOKUP(F424,'#Location List#'!$Q$3:$R$1154,2,FALSE),"")</f>
        <v/>
      </c>
      <c r="AS424" s="125" t="str">
        <f>IFERROR(VLOOKUP(V424,'#Input Lists#'!$B$3:$D$46,3,FALSE),"")</f>
        <v/>
      </c>
      <c r="AT424" s="125" t="str">
        <f>IFERROR(VLOOKUP(CONCATENATE(V424," ",W424),'#Input Lists#'!$K$3:$L$827,2,FALSE),"")</f>
        <v/>
      </c>
      <c r="AU424" s="125">
        <f>IFERROR(VLOOKUP(AA424,'#Input Lists#'!$BU$3:$BV$8,2,FALSE),"")</f>
        <v>1</v>
      </c>
      <c r="AV424" s="118" t="str">
        <f>IFERROR(VLOOKUP(AB424,'#Input Lists#'!$BO$3:$BP$9,2,FALSE),"")</f>
        <v/>
      </c>
      <c r="AW424" s="118">
        <f>IFERROR(VLOOKUP(AC424,'#Input Lists#'!$BL$3:$BM$7,2,FALSE),"")</f>
        <v>1</v>
      </c>
      <c r="AX424" s="52" t="e">
        <f>VLOOKUP(AQ424,'#Location List#'!$D$3:$K$150,4,FALSE)</f>
        <v>#N/A</v>
      </c>
      <c r="AY424" s="273" t="e">
        <f>VLOOKUP(AX424,'#Location List#'!$Z$3:$AA$13,2,FALSE)</f>
        <v>#N/A</v>
      </c>
      <c r="AZ424" s="126" t="e">
        <f>VLOOKUP($AT424,'#Input Lists#'!$L$3:$S$1033,6,FALSE)</f>
        <v>#N/A</v>
      </c>
      <c r="BA424" s="239" t="e">
        <f>VLOOKUP($AT424,'#Input Lists#'!$L$3:$S$833,7,FALSE)</f>
        <v>#N/A</v>
      </c>
      <c r="BB424" s="239" t="e">
        <f>VLOOKUP($AT424,'#Input Lists#'!$L$3:$S$833,8,FALSE)</f>
        <v>#N/A</v>
      </c>
      <c r="BC424" s="91" t="str">
        <f t="shared" si="44"/>
        <v/>
      </c>
      <c r="BD424" s="91" t="str">
        <f t="shared" si="45"/>
        <v/>
      </c>
      <c r="BE424" s="15" t="str">
        <f t="shared" si="46"/>
        <v/>
      </c>
      <c r="BF424" s="92" t="str">
        <f t="shared" si="47"/>
        <v>No Sighting Date</v>
      </c>
    </row>
    <row r="425" spans="1:58" x14ac:dyDescent="0.25">
      <c r="A425" s="118">
        <v>420</v>
      </c>
      <c r="B425" s="119"/>
      <c r="C425" s="120"/>
      <c r="D425" s="121"/>
      <c r="E425" s="121"/>
      <c r="F425" s="236"/>
      <c r="G425" s="122" t="str">
        <f>IFERROR(VLOOKUP(F425,'#Location List#'!$U$3:$V$1154,2,FALSE),"")</f>
        <v/>
      </c>
      <c r="H425" s="120"/>
      <c r="I425" s="120"/>
      <c r="J425" s="120"/>
      <c r="K425" s="120"/>
      <c r="L425" s="120"/>
      <c r="M425" s="120"/>
      <c r="N425" s="120"/>
      <c r="O425" s="120"/>
      <c r="P425" s="120"/>
      <c r="Q425" s="120"/>
      <c r="R425" s="120"/>
      <c r="S425" s="120"/>
      <c r="T425" s="205">
        <f t="shared" si="42"/>
        <v>0</v>
      </c>
      <c r="U425" s="205">
        <f t="shared" si="43"/>
        <v>0</v>
      </c>
      <c r="V425" s="210"/>
      <c r="W425" s="210"/>
      <c r="X425" s="23" t="str">
        <f>IFERROR(VLOOKUP(AT425,'#Input Lists#'!$L$3:$AH$833,3,FALSE)," ")</f>
        <v xml:space="preserve"> </v>
      </c>
      <c r="Y425" s="23" t="str">
        <f>IFERROR(VLOOKUP(AT425,'#Input Lists#'!$L$3:$AH$833,5,FALSE)," ")</f>
        <v xml:space="preserve"> </v>
      </c>
      <c r="Z425" s="206" t="str">
        <f>IFERROR(VLOOKUP(AT425,'#Input Lists#'!$L$3:$AH$833,9,FALSE)," ")</f>
        <v xml:space="preserve"> </v>
      </c>
      <c r="AA425" s="119" t="s">
        <v>1527</v>
      </c>
      <c r="AB425" s="120"/>
      <c r="AC425" s="123"/>
      <c r="AD425" s="123"/>
      <c r="AE425" s="123"/>
      <c r="AF425" s="123"/>
      <c r="AG425" s="123"/>
      <c r="AH425" s="123"/>
      <c r="AI425" s="123"/>
      <c r="AJ425" s="123"/>
      <c r="AK425" s="123"/>
      <c r="AL425" s="123"/>
      <c r="AM425" s="123"/>
      <c r="AN425" s="123"/>
      <c r="AO425" s="123"/>
      <c r="AP425" s="120"/>
      <c r="AQ425" s="125" t="str">
        <f>IFERROR(VLOOKUP(G425,'#Location List#'!$C$3:$D$150,2,FALSE),"")</f>
        <v/>
      </c>
      <c r="AR425" s="125" t="str">
        <f>IFERROR(VLOOKUP(F425,'#Location List#'!$Q$3:$R$1154,2,FALSE),"")</f>
        <v/>
      </c>
      <c r="AS425" s="125" t="str">
        <f>IFERROR(VLOOKUP(V425,'#Input Lists#'!$B$3:$D$46,3,FALSE),"")</f>
        <v/>
      </c>
      <c r="AT425" s="125" t="str">
        <f>IFERROR(VLOOKUP(CONCATENATE(V425," ",W425),'#Input Lists#'!$K$3:$L$827,2,FALSE),"")</f>
        <v/>
      </c>
      <c r="AU425" s="125">
        <f>IFERROR(VLOOKUP(AA425,'#Input Lists#'!$BU$3:$BV$8,2,FALSE),"")</f>
        <v>1</v>
      </c>
      <c r="AV425" s="118" t="str">
        <f>IFERROR(VLOOKUP(AB425,'#Input Lists#'!$BO$3:$BP$9,2,FALSE),"")</f>
        <v/>
      </c>
      <c r="AW425" s="118">
        <f>IFERROR(VLOOKUP(AC425,'#Input Lists#'!$BL$3:$BM$7,2,FALSE),"")</f>
        <v>1</v>
      </c>
      <c r="AX425" s="52" t="e">
        <f>VLOOKUP(AQ425,'#Location List#'!$D$3:$K$150,4,FALSE)</f>
        <v>#N/A</v>
      </c>
      <c r="AY425" s="273" t="e">
        <f>VLOOKUP(AX425,'#Location List#'!$Z$3:$AA$13,2,FALSE)</f>
        <v>#N/A</v>
      </c>
      <c r="AZ425" s="126" t="e">
        <f>VLOOKUP($AT425,'#Input Lists#'!$L$3:$S$1033,6,FALSE)</f>
        <v>#N/A</v>
      </c>
      <c r="BA425" s="239" t="e">
        <f>VLOOKUP($AT425,'#Input Lists#'!$L$3:$S$833,7,FALSE)</f>
        <v>#N/A</v>
      </c>
      <c r="BB425" s="239" t="e">
        <f>VLOOKUP($AT425,'#Input Lists#'!$L$3:$S$833,8,FALSE)</f>
        <v>#N/A</v>
      </c>
      <c r="BC425" s="91" t="str">
        <f t="shared" si="44"/>
        <v/>
      </c>
      <c r="BD425" s="91" t="str">
        <f t="shared" si="45"/>
        <v/>
      </c>
      <c r="BE425" s="15" t="str">
        <f t="shared" si="46"/>
        <v/>
      </c>
      <c r="BF425" s="92" t="str">
        <f t="shared" si="47"/>
        <v>No Sighting Date</v>
      </c>
    </row>
    <row r="426" spans="1:58" x14ac:dyDescent="0.25">
      <c r="A426" s="118">
        <v>421</v>
      </c>
      <c r="B426" s="119"/>
      <c r="C426" s="120"/>
      <c r="D426" s="121"/>
      <c r="E426" s="121"/>
      <c r="F426" s="236"/>
      <c r="G426" s="122" t="str">
        <f>IFERROR(VLOOKUP(F426,'#Location List#'!$U$3:$V$1154,2,FALSE),"")</f>
        <v/>
      </c>
      <c r="H426" s="120"/>
      <c r="I426" s="120"/>
      <c r="J426" s="120"/>
      <c r="K426" s="120"/>
      <c r="L426" s="120"/>
      <c r="M426" s="120"/>
      <c r="N426" s="120"/>
      <c r="O426" s="120"/>
      <c r="P426" s="120"/>
      <c r="Q426" s="120"/>
      <c r="R426" s="120"/>
      <c r="S426" s="120"/>
      <c r="T426" s="205">
        <f t="shared" si="42"/>
        <v>0</v>
      </c>
      <c r="U426" s="205">
        <f t="shared" si="43"/>
        <v>0</v>
      </c>
      <c r="V426" s="210"/>
      <c r="W426" s="210"/>
      <c r="X426" s="23" t="str">
        <f>IFERROR(VLOOKUP(AT426,'#Input Lists#'!$L$3:$AH$833,3,FALSE)," ")</f>
        <v xml:space="preserve"> </v>
      </c>
      <c r="Y426" s="23" t="str">
        <f>IFERROR(VLOOKUP(AT426,'#Input Lists#'!$L$3:$AH$833,5,FALSE)," ")</f>
        <v xml:space="preserve"> </v>
      </c>
      <c r="Z426" s="206" t="str">
        <f>IFERROR(VLOOKUP(AT426,'#Input Lists#'!$L$3:$AH$833,9,FALSE)," ")</f>
        <v xml:space="preserve"> </v>
      </c>
      <c r="AA426" s="119" t="s">
        <v>1527</v>
      </c>
      <c r="AB426" s="120"/>
      <c r="AC426" s="123"/>
      <c r="AD426" s="123"/>
      <c r="AE426" s="123"/>
      <c r="AF426" s="123"/>
      <c r="AG426" s="123"/>
      <c r="AH426" s="123"/>
      <c r="AI426" s="123"/>
      <c r="AJ426" s="123"/>
      <c r="AK426" s="123"/>
      <c r="AL426" s="123"/>
      <c r="AM426" s="123"/>
      <c r="AN426" s="123"/>
      <c r="AO426" s="123"/>
      <c r="AP426" s="120"/>
      <c r="AQ426" s="125" t="str">
        <f>IFERROR(VLOOKUP(G426,'#Location List#'!$C$3:$D$150,2,FALSE),"")</f>
        <v/>
      </c>
      <c r="AR426" s="125" t="str">
        <f>IFERROR(VLOOKUP(F426,'#Location List#'!$Q$3:$R$1154,2,FALSE),"")</f>
        <v/>
      </c>
      <c r="AS426" s="125" t="str">
        <f>IFERROR(VLOOKUP(V426,'#Input Lists#'!$B$3:$D$46,3,FALSE),"")</f>
        <v/>
      </c>
      <c r="AT426" s="125" t="str">
        <f>IFERROR(VLOOKUP(CONCATENATE(V426," ",W426),'#Input Lists#'!$K$3:$L$827,2,FALSE),"")</f>
        <v/>
      </c>
      <c r="AU426" s="125">
        <f>IFERROR(VLOOKUP(AA426,'#Input Lists#'!$BU$3:$BV$8,2,FALSE),"")</f>
        <v>1</v>
      </c>
      <c r="AV426" s="118" t="str">
        <f>IFERROR(VLOOKUP(AB426,'#Input Lists#'!$BO$3:$BP$9,2,FALSE),"")</f>
        <v/>
      </c>
      <c r="AW426" s="118">
        <f>IFERROR(VLOOKUP(AC426,'#Input Lists#'!$BL$3:$BM$7,2,FALSE),"")</f>
        <v>1</v>
      </c>
      <c r="AX426" s="52" t="e">
        <f>VLOOKUP(AQ426,'#Location List#'!$D$3:$K$150,4,FALSE)</f>
        <v>#N/A</v>
      </c>
      <c r="AY426" s="273" t="e">
        <f>VLOOKUP(AX426,'#Location List#'!$Z$3:$AA$13,2,FALSE)</f>
        <v>#N/A</v>
      </c>
      <c r="AZ426" s="126" t="e">
        <f>VLOOKUP($AT426,'#Input Lists#'!$L$3:$S$1033,6,FALSE)</f>
        <v>#N/A</v>
      </c>
      <c r="BA426" s="239" t="e">
        <f>VLOOKUP($AT426,'#Input Lists#'!$L$3:$S$833,7,FALSE)</f>
        <v>#N/A</v>
      </c>
      <c r="BB426" s="239" t="e">
        <f>VLOOKUP($AT426,'#Input Lists#'!$L$3:$S$833,8,FALSE)</f>
        <v>#N/A</v>
      </c>
      <c r="BC426" s="91" t="str">
        <f t="shared" si="44"/>
        <v/>
      </c>
      <c r="BD426" s="91" t="str">
        <f t="shared" si="45"/>
        <v/>
      </c>
      <c r="BE426" s="15" t="str">
        <f t="shared" si="46"/>
        <v/>
      </c>
      <c r="BF426" s="92" t="str">
        <f t="shared" si="47"/>
        <v>No Sighting Date</v>
      </c>
    </row>
    <row r="427" spans="1:58" x14ac:dyDescent="0.25">
      <c r="A427" s="118">
        <v>422</v>
      </c>
      <c r="B427" s="119"/>
      <c r="C427" s="120"/>
      <c r="D427" s="121"/>
      <c r="E427" s="121"/>
      <c r="F427" s="236"/>
      <c r="G427" s="122" t="str">
        <f>IFERROR(VLOOKUP(F427,'#Location List#'!$U$3:$V$1154,2,FALSE),"")</f>
        <v/>
      </c>
      <c r="H427" s="120"/>
      <c r="I427" s="120"/>
      <c r="J427" s="120"/>
      <c r="K427" s="120"/>
      <c r="L427" s="120"/>
      <c r="M427" s="120"/>
      <c r="N427" s="120"/>
      <c r="O427" s="120"/>
      <c r="P427" s="120"/>
      <c r="Q427" s="120"/>
      <c r="R427" s="120"/>
      <c r="S427" s="120"/>
      <c r="T427" s="205">
        <f t="shared" si="42"/>
        <v>0</v>
      </c>
      <c r="U427" s="205">
        <f t="shared" si="43"/>
        <v>0</v>
      </c>
      <c r="V427" s="210"/>
      <c r="W427" s="210"/>
      <c r="X427" s="23" t="str">
        <f>IFERROR(VLOOKUP(AT427,'#Input Lists#'!$L$3:$AH$833,3,FALSE)," ")</f>
        <v xml:space="preserve"> </v>
      </c>
      <c r="Y427" s="23" t="str">
        <f>IFERROR(VLOOKUP(AT427,'#Input Lists#'!$L$3:$AH$833,5,FALSE)," ")</f>
        <v xml:space="preserve"> </v>
      </c>
      <c r="Z427" s="206" t="str">
        <f>IFERROR(VLOOKUP(AT427,'#Input Lists#'!$L$3:$AH$833,9,FALSE)," ")</f>
        <v xml:space="preserve"> </v>
      </c>
      <c r="AA427" s="119" t="s">
        <v>1527</v>
      </c>
      <c r="AB427" s="120"/>
      <c r="AC427" s="123"/>
      <c r="AD427" s="123"/>
      <c r="AE427" s="123"/>
      <c r="AF427" s="123"/>
      <c r="AG427" s="123"/>
      <c r="AH427" s="123"/>
      <c r="AI427" s="123"/>
      <c r="AJ427" s="123"/>
      <c r="AK427" s="123"/>
      <c r="AL427" s="123"/>
      <c r="AM427" s="123"/>
      <c r="AN427" s="123"/>
      <c r="AO427" s="123"/>
      <c r="AP427" s="120"/>
      <c r="AQ427" s="125" t="str">
        <f>IFERROR(VLOOKUP(G427,'#Location List#'!$C$3:$D$150,2,FALSE),"")</f>
        <v/>
      </c>
      <c r="AR427" s="125" t="str">
        <f>IFERROR(VLOOKUP(F427,'#Location List#'!$Q$3:$R$1154,2,FALSE),"")</f>
        <v/>
      </c>
      <c r="AS427" s="125" t="str">
        <f>IFERROR(VLOOKUP(V427,'#Input Lists#'!$B$3:$D$46,3,FALSE),"")</f>
        <v/>
      </c>
      <c r="AT427" s="125" t="str">
        <f>IFERROR(VLOOKUP(CONCATENATE(V427," ",W427),'#Input Lists#'!$K$3:$L$827,2,FALSE),"")</f>
        <v/>
      </c>
      <c r="AU427" s="125">
        <f>IFERROR(VLOOKUP(AA427,'#Input Lists#'!$BU$3:$BV$8,2,FALSE),"")</f>
        <v>1</v>
      </c>
      <c r="AV427" s="118" t="str">
        <f>IFERROR(VLOOKUP(AB427,'#Input Lists#'!$BO$3:$BP$9,2,FALSE),"")</f>
        <v/>
      </c>
      <c r="AW427" s="118">
        <f>IFERROR(VLOOKUP(AC427,'#Input Lists#'!$BL$3:$BM$7,2,FALSE),"")</f>
        <v>1</v>
      </c>
      <c r="AX427" s="52" t="e">
        <f>VLOOKUP(AQ427,'#Location List#'!$D$3:$K$150,4,FALSE)</f>
        <v>#N/A</v>
      </c>
      <c r="AY427" s="273" t="e">
        <f>VLOOKUP(AX427,'#Location List#'!$Z$3:$AA$13,2,FALSE)</f>
        <v>#N/A</v>
      </c>
      <c r="AZ427" s="126" t="e">
        <f>VLOOKUP($AT427,'#Input Lists#'!$L$3:$S$1033,6,FALSE)</f>
        <v>#N/A</v>
      </c>
      <c r="BA427" s="239" t="e">
        <f>VLOOKUP($AT427,'#Input Lists#'!$L$3:$S$833,7,FALSE)</f>
        <v>#N/A</v>
      </c>
      <c r="BB427" s="239" t="e">
        <f>VLOOKUP($AT427,'#Input Lists#'!$L$3:$S$833,8,FALSE)</f>
        <v>#N/A</v>
      </c>
      <c r="BC427" s="91" t="str">
        <f t="shared" si="44"/>
        <v/>
      </c>
      <c r="BD427" s="91" t="str">
        <f t="shared" si="45"/>
        <v/>
      </c>
      <c r="BE427" s="15" t="str">
        <f t="shared" si="46"/>
        <v/>
      </c>
      <c r="BF427" s="92" t="str">
        <f t="shared" si="47"/>
        <v>No Sighting Date</v>
      </c>
    </row>
    <row r="428" spans="1:58" x14ac:dyDescent="0.25">
      <c r="A428" s="118">
        <v>423</v>
      </c>
      <c r="B428" s="119"/>
      <c r="C428" s="120"/>
      <c r="D428" s="121"/>
      <c r="E428" s="121"/>
      <c r="F428" s="236"/>
      <c r="G428" s="122" t="str">
        <f>IFERROR(VLOOKUP(F428,'#Location List#'!$U$3:$V$1154,2,FALSE),"")</f>
        <v/>
      </c>
      <c r="H428" s="120"/>
      <c r="I428" s="120"/>
      <c r="J428" s="120"/>
      <c r="K428" s="120"/>
      <c r="L428" s="120"/>
      <c r="M428" s="120"/>
      <c r="N428" s="120"/>
      <c r="O428" s="120"/>
      <c r="P428" s="120"/>
      <c r="Q428" s="120"/>
      <c r="R428" s="120"/>
      <c r="S428" s="120"/>
      <c r="T428" s="205">
        <f t="shared" si="42"/>
        <v>0</v>
      </c>
      <c r="U428" s="205">
        <f t="shared" si="43"/>
        <v>0</v>
      </c>
      <c r="V428" s="210"/>
      <c r="W428" s="210"/>
      <c r="X428" s="23" t="str">
        <f>IFERROR(VLOOKUP(AT428,'#Input Lists#'!$L$3:$AH$833,3,FALSE)," ")</f>
        <v xml:space="preserve"> </v>
      </c>
      <c r="Y428" s="23" t="str">
        <f>IFERROR(VLOOKUP(AT428,'#Input Lists#'!$L$3:$AH$833,5,FALSE)," ")</f>
        <v xml:space="preserve"> </v>
      </c>
      <c r="Z428" s="206" t="str">
        <f>IFERROR(VLOOKUP(AT428,'#Input Lists#'!$L$3:$AH$833,9,FALSE)," ")</f>
        <v xml:space="preserve"> </v>
      </c>
      <c r="AA428" s="119" t="s">
        <v>1527</v>
      </c>
      <c r="AB428" s="120"/>
      <c r="AC428" s="123"/>
      <c r="AD428" s="123"/>
      <c r="AE428" s="123"/>
      <c r="AF428" s="123"/>
      <c r="AG428" s="123"/>
      <c r="AH428" s="123"/>
      <c r="AI428" s="123"/>
      <c r="AJ428" s="123"/>
      <c r="AK428" s="123"/>
      <c r="AL428" s="123"/>
      <c r="AM428" s="123"/>
      <c r="AN428" s="123"/>
      <c r="AO428" s="123"/>
      <c r="AP428" s="120"/>
      <c r="AQ428" s="125" t="str">
        <f>IFERROR(VLOOKUP(G428,'#Location List#'!$C$3:$D$150,2,FALSE),"")</f>
        <v/>
      </c>
      <c r="AR428" s="125" t="str">
        <f>IFERROR(VLOOKUP(F428,'#Location List#'!$Q$3:$R$1154,2,FALSE),"")</f>
        <v/>
      </c>
      <c r="AS428" s="125" t="str">
        <f>IFERROR(VLOOKUP(V428,'#Input Lists#'!$B$3:$D$46,3,FALSE),"")</f>
        <v/>
      </c>
      <c r="AT428" s="125" t="str">
        <f>IFERROR(VLOOKUP(CONCATENATE(V428," ",W428),'#Input Lists#'!$K$3:$L$827,2,FALSE),"")</f>
        <v/>
      </c>
      <c r="AU428" s="125">
        <f>IFERROR(VLOOKUP(AA428,'#Input Lists#'!$BU$3:$BV$8,2,FALSE),"")</f>
        <v>1</v>
      </c>
      <c r="AV428" s="118" t="str">
        <f>IFERROR(VLOOKUP(AB428,'#Input Lists#'!$BO$3:$BP$9,2,FALSE),"")</f>
        <v/>
      </c>
      <c r="AW428" s="118">
        <f>IFERROR(VLOOKUP(AC428,'#Input Lists#'!$BL$3:$BM$7,2,FALSE),"")</f>
        <v>1</v>
      </c>
      <c r="AX428" s="52" t="e">
        <f>VLOOKUP(AQ428,'#Location List#'!$D$3:$K$150,4,FALSE)</f>
        <v>#N/A</v>
      </c>
      <c r="AY428" s="273" t="e">
        <f>VLOOKUP(AX428,'#Location List#'!$Z$3:$AA$13,2,FALSE)</f>
        <v>#N/A</v>
      </c>
      <c r="AZ428" s="126" t="e">
        <f>VLOOKUP($AT428,'#Input Lists#'!$L$3:$S$1033,6,FALSE)</f>
        <v>#N/A</v>
      </c>
      <c r="BA428" s="239" t="e">
        <f>VLOOKUP($AT428,'#Input Lists#'!$L$3:$S$833,7,FALSE)</f>
        <v>#N/A</v>
      </c>
      <c r="BB428" s="239" t="e">
        <f>VLOOKUP($AT428,'#Input Lists#'!$L$3:$S$833,8,FALSE)</f>
        <v>#N/A</v>
      </c>
      <c r="BC428" s="91" t="str">
        <f t="shared" si="44"/>
        <v/>
      </c>
      <c r="BD428" s="91" t="str">
        <f t="shared" si="45"/>
        <v/>
      </c>
      <c r="BE428" s="15" t="str">
        <f t="shared" si="46"/>
        <v/>
      </c>
      <c r="BF428" s="92" t="str">
        <f t="shared" si="47"/>
        <v>No Sighting Date</v>
      </c>
    </row>
    <row r="429" spans="1:58" x14ac:dyDescent="0.25">
      <c r="A429" s="118">
        <v>424</v>
      </c>
      <c r="B429" s="119"/>
      <c r="C429" s="120"/>
      <c r="D429" s="121"/>
      <c r="E429" s="121"/>
      <c r="F429" s="236"/>
      <c r="G429" s="122" t="str">
        <f>IFERROR(VLOOKUP(F429,'#Location List#'!$U$3:$V$1154,2,FALSE),"")</f>
        <v/>
      </c>
      <c r="H429" s="120"/>
      <c r="I429" s="120"/>
      <c r="J429" s="120"/>
      <c r="K429" s="120"/>
      <c r="L429" s="120"/>
      <c r="M429" s="120"/>
      <c r="N429" s="120"/>
      <c r="O429" s="120"/>
      <c r="P429" s="120"/>
      <c r="Q429" s="120"/>
      <c r="R429" s="120"/>
      <c r="S429" s="120"/>
      <c r="T429" s="205">
        <f t="shared" si="42"/>
        <v>0</v>
      </c>
      <c r="U429" s="205">
        <f t="shared" si="43"/>
        <v>0</v>
      </c>
      <c r="V429" s="210"/>
      <c r="W429" s="210"/>
      <c r="X429" s="23" t="str">
        <f>IFERROR(VLOOKUP(AT429,'#Input Lists#'!$L$3:$AH$833,3,FALSE)," ")</f>
        <v xml:space="preserve"> </v>
      </c>
      <c r="Y429" s="23" t="str">
        <f>IFERROR(VLOOKUP(AT429,'#Input Lists#'!$L$3:$AH$833,5,FALSE)," ")</f>
        <v xml:space="preserve"> </v>
      </c>
      <c r="Z429" s="206" t="str">
        <f>IFERROR(VLOOKUP(AT429,'#Input Lists#'!$L$3:$AH$833,9,FALSE)," ")</f>
        <v xml:space="preserve"> </v>
      </c>
      <c r="AA429" s="119" t="s">
        <v>1527</v>
      </c>
      <c r="AB429" s="120"/>
      <c r="AC429" s="123"/>
      <c r="AD429" s="123"/>
      <c r="AE429" s="123"/>
      <c r="AF429" s="123"/>
      <c r="AG429" s="123"/>
      <c r="AH429" s="123"/>
      <c r="AI429" s="123"/>
      <c r="AJ429" s="123"/>
      <c r="AK429" s="123"/>
      <c r="AL429" s="123"/>
      <c r="AM429" s="123"/>
      <c r="AN429" s="123"/>
      <c r="AO429" s="123"/>
      <c r="AP429" s="120"/>
      <c r="AQ429" s="125" t="str">
        <f>IFERROR(VLOOKUP(G429,'#Location List#'!$C$3:$D$150,2,FALSE),"")</f>
        <v/>
      </c>
      <c r="AR429" s="125" t="str">
        <f>IFERROR(VLOOKUP(F429,'#Location List#'!$Q$3:$R$1154,2,FALSE),"")</f>
        <v/>
      </c>
      <c r="AS429" s="125" t="str">
        <f>IFERROR(VLOOKUP(V429,'#Input Lists#'!$B$3:$D$46,3,FALSE),"")</f>
        <v/>
      </c>
      <c r="AT429" s="125" t="str">
        <f>IFERROR(VLOOKUP(CONCATENATE(V429," ",W429),'#Input Lists#'!$K$3:$L$827,2,FALSE),"")</f>
        <v/>
      </c>
      <c r="AU429" s="125">
        <f>IFERROR(VLOOKUP(AA429,'#Input Lists#'!$BU$3:$BV$8,2,FALSE),"")</f>
        <v>1</v>
      </c>
      <c r="AV429" s="118" t="str">
        <f>IFERROR(VLOOKUP(AB429,'#Input Lists#'!$BO$3:$BP$9,2,FALSE),"")</f>
        <v/>
      </c>
      <c r="AW429" s="118">
        <f>IFERROR(VLOOKUP(AC429,'#Input Lists#'!$BL$3:$BM$7,2,FALSE),"")</f>
        <v>1</v>
      </c>
      <c r="AX429" s="52" t="e">
        <f>VLOOKUP(AQ429,'#Location List#'!$D$3:$K$150,4,FALSE)</f>
        <v>#N/A</v>
      </c>
      <c r="AY429" s="273" t="e">
        <f>VLOOKUP(AX429,'#Location List#'!$Z$3:$AA$13,2,FALSE)</f>
        <v>#N/A</v>
      </c>
      <c r="AZ429" s="126" t="e">
        <f>VLOOKUP($AT429,'#Input Lists#'!$L$3:$S$1033,6,FALSE)</f>
        <v>#N/A</v>
      </c>
      <c r="BA429" s="239" t="e">
        <f>VLOOKUP($AT429,'#Input Lists#'!$L$3:$S$833,7,FALSE)</f>
        <v>#N/A</v>
      </c>
      <c r="BB429" s="239" t="e">
        <f>VLOOKUP($AT429,'#Input Lists#'!$L$3:$S$833,8,FALSE)</f>
        <v>#N/A</v>
      </c>
      <c r="BC429" s="91" t="str">
        <f t="shared" si="44"/>
        <v/>
      </c>
      <c r="BD429" s="91" t="str">
        <f t="shared" si="45"/>
        <v/>
      </c>
      <c r="BE429" s="15" t="str">
        <f t="shared" si="46"/>
        <v/>
      </c>
      <c r="BF429" s="92" t="str">
        <f t="shared" si="47"/>
        <v>No Sighting Date</v>
      </c>
    </row>
    <row r="430" spans="1:58" x14ac:dyDescent="0.25">
      <c r="A430" s="118">
        <v>425</v>
      </c>
      <c r="B430" s="119"/>
      <c r="C430" s="120"/>
      <c r="D430" s="121"/>
      <c r="E430" s="121"/>
      <c r="F430" s="236"/>
      <c r="G430" s="122" t="str">
        <f>IFERROR(VLOOKUP(F430,'#Location List#'!$U$3:$V$1154,2,FALSE),"")</f>
        <v/>
      </c>
      <c r="H430" s="120"/>
      <c r="I430" s="120"/>
      <c r="J430" s="120"/>
      <c r="K430" s="120"/>
      <c r="L430" s="120"/>
      <c r="M430" s="120"/>
      <c r="N430" s="120"/>
      <c r="O430" s="120"/>
      <c r="P430" s="120"/>
      <c r="Q430" s="120"/>
      <c r="R430" s="120"/>
      <c r="S430" s="120"/>
      <c r="T430" s="205">
        <f t="shared" si="42"/>
        <v>0</v>
      </c>
      <c r="U430" s="205">
        <f t="shared" si="43"/>
        <v>0</v>
      </c>
      <c r="V430" s="210"/>
      <c r="W430" s="210"/>
      <c r="X430" s="23" t="str">
        <f>IFERROR(VLOOKUP(AT430,'#Input Lists#'!$L$3:$AH$833,3,FALSE)," ")</f>
        <v xml:space="preserve"> </v>
      </c>
      <c r="Y430" s="23" t="str">
        <f>IFERROR(VLOOKUP(AT430,'#Input Lists#'!$L$3:$AH$833,5,FALSE)," ")</f>
        <v xml:space="preserve"> </v>
      </c>
      <c r="Z430" s="206" t="str">
        <f>IFERROR(VLOOKUP(AT430,'#Input Lists#'!$L$3:$AH$833,9,FALSE)," ")</f>
        <v xml:space="preserve"> </v>
      </c>
      <c r="AA430" s="119" t="s">
        <v>1527</v>
      </c>
      <c r="AB430" s="120"/>
      <c r="AC430" s="123"/>
      <c r="AD430" s="123"/>
      <c r="AE430" s="123"/>
      <c r="AF430" s="123"/>
      <c r="AG430" s="123"/>
      <c r="AH430" s="123"/>
      <c r="AI430" s="123"/>
      <c r="AJ430" s="123"/>
      <c r="AK430" s="123"/>
      <c r="AL430" s="123"/>
      <c r="AM430" s="123"/>
      <c r="AN430" s="123"/>
      <c r="AO430" s="123"/>
      <c r="AP430" s="120"/>
      <c r="AQ430" s="125" t="str">
        <f>IFERROR(VLOOKUP(G430,'#Location List#'!$C$3:$D$150,2,FALSE),"")</f>
        <v/>
      </c>
      <c r="AR430" s="125" t="str">
        <f>IFERROR(VLOOKUP(F430,'#Location List#'!$Q$3:$R$1154,2,FALSE),"")</f>
        <v/>
      </c>
      <c r="AS430" s="125" t="str">
        <f>IFERROR(VLOOKUP(V430,'#Input Lists#'!$B$3:$D$46,3,FALSE),"")</f>
        <v/>
      </c>
      <c r="AT430" s="125" t="str">
        <f>IFERROR(VLOOKUP(CONCATENATE(V430," ",W430),'#Input Lists#'!$K$3:$L$827,2,FALSE),"")</f>
        <v/>
      </c>
      <c r="AU430" s="125">
        <f>IFERROR(VLOOKUP(AA430,'#Input Lists#'!$BU$3:$BV$8,2,FALSE),"")</f>
        <v>1</v>
      </c>
      <c r="AV430" s="118" t="str">
        <f>IFERROR(VLOOKUP(AB430,'#Input Lists#'!$BO$3:$BP$9,2,FALSE),"")</f>
        <v/>
      </c>
      <c r="AW430" s="118">
        <f>IFERROR(VLOOKUP(AC430,'#Input Lists#'!$BL$3:$BM$7,2,FALSE),"")</f>
        <v>1</v>
      </c>
      <c r="AX430" s="52" t="e">
        <f>VLOOKUP(AQ430,'#Location List#'!$D$3:$K$150,4,FALSE)</f>
        <v>#N/A</v>
      </c>
      <c r="AY430" s="273" t="e">
        <f>VLOOKUP(AX430,'#Location List#'!$Z$3:$AA$13,2,FALSE)</f>
        <v>#N/A</v>
      </c>
      <c r="AZ430" s="126" t="e">
        <f>VLOOKUP($AT430,'#Input Lists#'!$L$3:$S$1033,6,FALSE)</f>
        <v>#N/A</v>
      </c>
      <c r="BA430" s="239" t="e">
        <f>VLOOKUP($AT430,'#Input Lists#'!$L$3:$S$833,7,FALSE)</f>
        <v>#N/A</v>
      </c>
      <c r="BB430" s="239" t="e">
        <f>VLOOKUP($AT430,'#Input Lists#'!$L$3:$S$833,8,FALSE)</f>
        <v>#N/A</v>
      </c>
      <c r="BC430" s="91" t="str">
        <f t="shared" si="44"/>
        <v/>
      </c>
      <c r="BD430" s="91" t="str">
        <f t="shared" si="45"/>
        <v/>
      </c>
      <c r="BE430" s="15" t="str">
        <f t="shared" si="46"/>
        <v/>
      </c>
      <c r="BF430" s="92" t="str">
        <f t="shared" si="47"/>
        <v>No Sighting Date</v>
      </c>
    </row>
    <row r="431" spans="1:58" x14ac:dyDescent="0.25">
      <c r="A431" s="118">
        <v>426</v>
      </c>
      <c r="B431" s="119"/>
      <c r="C431" s="120"/>
      <c r="D431" s="121"/>
      <c r="E431" s="121"/>
      <c r="F431" s="236"/>
      <c r="G431" s="122" t="str">
        <f>IFERROR(VLOOKUP(F431,'#Location List#'!$U$3:$V$1154,2,FALSE),"")</f>
        <v/>
      </c>
      <c r="H431" s="120"/>
      <c r="I431" s="120"/>
      <c r="J431" s="120"/>
      <c r="K431" s="120"/>
      <c r="L431" s="120"/>
      <c r="M431" s="120"/>
      <c r="N431" s="120"/>
      <c r="O431" s="120"/>
      <c r="P431" s="120"/>
      <c r="Q431" s="120"/>
      <c r="R431" s="120"/>
      <c r="S431" s="120"/>
      <c r="T431" s="205">
        <f t="shared" si="42"/>
        <v>0</v>
      </c>
      <c r="U431" s="205">
        <f t="shared" si="43"/>
        <v>0</v>
      </c>
      <c r="V431" s="210"/>
      <c r="W431" s="210"/>
      <c r="X431" s="23" t="str">
        <f>IFERROR(VLOOKUP(AT431,'#Input Lists#'!$L$3:$AH$833,3,FALSE)," ")</f>
        <v xml:space="preserve"> </v>
      </c>
      <c r="Y431" s="23" t="str">
        <f>IFERROR(VLOOKUP(AT431,'#Input Lists#'!$L$3:$AH$833,5,FALSE)," ")</f>
        <v xml:space="preserve"> </v>
      </c>
      <c r="Z431" s="206" t="str">
        <f>IFERROR(VLOOKUP(AT431,'#Input Lists#'!$L$3:$AH$833,9,FALSE)," ")</f>
        <v xml:space="preserve"> </v>
      </c>
      <c r="AA431" s="119" t="s">
        <v>1527</v>
      </c>
      <c r="AB431" s="120"/>
      <c r="AC431" s="123"/>
      <c r="AD431" s="123"/>
      <c r="AE431" s="123"/>
      <c r="AF431" s="123"/>
      <c r="AG431" s="123"/>
      <c r="AH431" s="123"/>
      <c r="AI431" s="123"/>
      <c r="AJ431" s="123"/>
      <c r="AK431" s="123"/>
      <c r="AL431" s="123"/>
      <c r="AM431" s="123"/>
      <c r="AN431" s="123"/>
      <c r="AO431" s="123"/>
      <c r="AP431" s="120"/>
      <c r="AQ431" s="125" t="str">
        <f>IFERROR(VLOOKUP(G431,'#Location List#'!$C$3:$D$150,2,FALSE),"")</f>
        <v/>
      </c>
      <c r="AR431" s="125" t="str">
        <f>IFERROR(VLOOKUP(F431,'#Location List#'!$Q$3:$R$1154,2,FALSE),"")</f>
        <v/>
      </c>
      <c r="AS431" s="125" t="str">
        <f>IFERROR(VLOOKUP(V431,'#Input Lists#'!$B$3:$D$46,3,FALSE),"")</f>
        <v/>
      </c>
      <c r="AT431" s="125" t="str">
        <f>IFERROR(VLOOKUP(CONCATENATE(V431," ",W431),'#Input Lists#'!$K$3:$L$827,2,FALSE),"")</f>
        <v/>
      </c>
      <c r="AU431" s="125">
        <f>IFERROR(VLOOKUP(AA431,'#Input Lists#'!$BU$3:$BV$8,2,FALSE),"")</f>
        <v>1</v>
      </c>
      <c r="AV431" s="118" t="str">
        <f>IFERROR(VLOOKUP(AB431,'#Input Lists#'!$BO$3:$BP$9,2,FALSE),"")</f>
        <v/>
      </c>
      <c r="AW431" s="118">
        <f>IFERROR(VLOOKUP(AC431,'#Input Lists#'!$BL$3:$BM$7,2,FALSE),"")</f>
        <v>1</v>
      </c>
      <c r="AX431" s="52" t="e">
        <f>VLOOKUP(AQ431,'#Location List#'!$D$3:$K$150,4,FALSE)</f>
        <v>#N/A</v>
      </c>
      <c r="AY431" s="273" t="e">
        <f>VLOOKUP(AX431,'#Location List#'!$Z$3:$AA$13,2,FALSE)</f>
        <v>#N/A</v>
      </c>
      <c r="AZ431" s="126" t="e">
        <f>VLOOKUP($AT431,'#Input Lists#'!$L$3:$S$1033,6,FALSE)</f>
        <v>#N/A</v>
      </c>
      <c r="BA431" s="239" t="e">
        <f>VLOOKUP($AT431,'#Input Lists#'!$L$3:$S$833,7,FALSE)</f>
        <v>#N/A</v>
      </c>
      <c r="BB431" s="239" t="e">
        <f>VLOOKUP($AT431,'#Input Lists#'!$L$3:$S$833,8,FALSE)</f>
        <v>#N/A</v>
      </c>
      <c r="BC431" s="91" t="str">
        <f t="shared" si="44"/>
        <v/>
      </c>
      <c r="BD431" s="91" t="str">
        <f t="shared" si="45"/>
        <v/>
      </c>
      <c r="BE431" s="15" t="str">
        <f t="shared" si="46"/>
        <v/>
      </c>
      <c r="BF431" s="92" t="str">
        <f t="shared" si="47"/>
        <v>No Sighting Date</v>
      </c>
    </row>
    <row r="432" spans="1:58" x14ac:dyDescent="0.25">
      <c r="A432" s="118">
        <v>427</v>
      </c>
      <c r="B432" s="119"/>
      <c r="C432" s="120"/>
      <c r="D432" s="121"/>
      <c r="E432" s="121"/>
      <c r="F432" s="236"/>
      <c r="G432" s="122" t="str">
        <f>IFERROR(VLOOKUP(F432,'#Location List#'!$U$3:$V$1154,2,FALSE),"")</f>
        <v/>
      </c>
      <c r="H432" s="120"/>
      <c r="I432" s="120"/>
      <c r="J432" s="120"/>
      <c r="K432" s="120"/>
      <c r="L432" s="120"/>
      <c r="M432" s="120"/>
      <c r="N432" s="120"/>
      <c r="O432" s="120"/>
      <c r="P432" s="120"/>
      <c r="Q432" s="120"/>
      <c r="R432" s="120"/>
      <c r="S432" s="120"/>
      <c r="T432" s="205">
        <f t="shared" si="42"/>
        <v>0</v>
      </c>
      <c r="U432" s="205">
        <f t="shared" si="43"/>
        <v>0</v>
      </c>
      <c r="V432" s="210"/>
      <c r="W432" s="210"/>
      <c r="X432" s="23" t="str">
        <f>IFERROR(VLOOKUP(AT432,'#Input Lists#'!$L$3:$AH$833,3,FALSE)," ")</f>
        <v xml:space="preserve"> </v>
      </c>
      <c r="Y432" s="23" t="str">
        <f>IFERROR(VLOOKUP(AT432,'#Input Lists#'!$L$3:$AH$833,5,FALSE)," ")</f>
        <v xml:space="preserve"> </v>
      </c>
      <c r="Z432" s="206" t="str">
        <f>IFERROR(VLOOKUP(AT432,'#Input Lists#'!$L$3:$AH$833,9,FALSE)," ")</f>
        <v xml:space="preserve"> </v>
      </c>
      <c r="AA432" s="119" t="s">
        <v>1527</v>
      </c>
      <c r="AB432" s="120"/>
      <c r="AC432" s="123"/>
      <c r="AD432" s="123"/>
      <c r="AE432" s="123"/>
      <c r="AF432" s="123"/>
      <c r="AG432" s="123"/>
      <c r="AH432" s="123"/>
      <c r="AI432" s="123"/>
      <c r="AJ432" s="123"/>
      <c r="AK432" s="123"/>
      <c r="AL432" s="123"/>
      <c r="AM432" s="123"/>
      <c r="AN432" s="123"/>
      <c r="AO432" s="123"/>
      <c r="AP432" s="120"/>
      <c r="AQ432" s="125" t="str">
        <f>IFERROR(VLOOKUP(G432,'#Location List#'!$C$3:$D$150,2,FALSE),"")</f>
        <v/>
      </c>
      <c r="AR432" s="125" t="str">
        <f>IFERROR(VLOOKUP(F432,'#Location List#'!$Q$3:$R$1154,2,FALSE),"")</f>
        <v/>
      </c>
      <c r="AS432" s="125" t="str">
        <f>IFERROR(VLOOKUP(V432,'#Input Lists#'!$B$3:$D$46,3,FALSE),"")</f>
        <v/>
      </c>
      <c r="AT432" s="125" t="str">
        <f>IFERROR(VLOOKUP(CONCATENATE(V432," ",W432),'#Input Lists#'!$K$3:$L$827,2,FALSE),"")</f>
        <v/>
      </c>
      <c r="AU432" s="125">
        <f>IFERROR(VLOOKUP(AA432,'#Input Lists#'!$BU$3:$BV$8,2,FALSE),"")</f>
        <v>1</v>
      </c>
      <c r="AV432" s="118" t="str">
        <f>IFERROR(VLOOKUP(AB432,'#Input Lists#'!$BO$3:$BP$9,2,FALSE),"")</f>
        <v/>
      </c>
      <c r="AW432" s="118">
        <f>IFERROR(VLOOKUP(AC432,'#Input Lists#'!$BL$3:$BM$7,2,FALSE),"")</f>
        <v>1</v>
      </c>
      <c r="AX432" s="52" t="e">
        <f>VLOOKUP(AQ432,'#Location List#'!$D$3:$K$150,4,FALSE)</f>
        <v>#N/A</v>
      </c>
      <c r="AY432" s="273" t="e">
        <f>VLOOKUP(AX432,'#Location List#'!$Z$3:$AA$13,2,FALSE)</f>
        <v>#N/A</v>
      </c>
      <c r="AZ432" s="126" t="e">
        <f>VLOOKUP($AT432,'#Input Lists#'!$L$3:$S$1033,6,FALSE)</f>
        <v>#N/A</v>
      </c>
      <c r="BA432" s="239" t="e">
        <f>VLOOKUP($AT432,'#Input Lists#'!$L$3:$S$833,7,FALSE)</f>
        <v>#N/A</v>
      </c>
      <c r="BB432" s="239" t="e">
        <f>VLOOKUP($AT432,'#Input Lists#'!$L$3:$S$833,8,FALSE)</f>
        <v>#N/A</v>
      </c>
      <c r="BC432" s="91" t="str">
        <f t="shared" si="44"/>
        <v/>
      </c>
      <c r="BD432" s="91" t="str">
        <f t="shared" si="45"/>
        <v/>
      </c>
      <c r="BE432" s="15" t="str">
        <f t="shared" si="46"/>
        <v/>
      </c>
      <c r="BF432" s="92" t="str">
        <f t="shared" si="47"/>
        <v>No Sighting Date</v>
      </c>
    </row>
    <row r="433" spans="1:58" x14ac:dyDescent="0.25">
      <c r="A433" s="118">
        <v>428</v>
      </c>
      <c r="B433" s="119"/>
      <c r="C433" s="120"/>
      <c r="D433" s="121"/>
      <c r="E433" s="121"/>
      <c r="F433" s="236"/>
      <c r="G433" s="122" t="str">
        <f>IFERROR(VLOOKUP(F433,'#Location List#'!$U$3:$V$1154,2,FALSE),"")</f>
        <v/>
      </c>
      <c r="H433" s="120"/>
      <c r="I433" s="120"/>
      <c r="J433" s="120"/>
      <c r="K433" s="120"/>
      <c r="L433" s="120"/>
      <c r="M433" s="120"/>
      <c r="N433" s="120"/>
      <c r="O433" s="120"/>
      <c r="P433" s="120"/>
      <c r="Q433" s="120"/>
      <c r="R433" s="120"/>
      <c r="S433" s="120"/>
      <c r="T433" s="205">
        <f t="shared" si="42"/>
        <v>0</v>
      </c>
      <c r="U433" s="205">
        <f t="shared" si="43"/>
        <v>0</v>
      </c>
      <c r="V433" s="210"/>
      <c r="W433" s="210"/>
      <c r="X433" s="23" t="str">
        <f>IFERROR(VLOOKUP(AT433,'#Input Lists#'!$L$3:$AH$833,3,FALSE)," ")</f>
        <v xml:space="preserve"> </v>
      </c>
      <c r="Y433" s="23" t="str">
        <f>IFERROR(VLOOKUP(AT433,'#Input Lists#'!$L$3:$AH$833,5,FALSE)," ")</f>
        <v xml:space="preserve"> </v>
      </c>
      <c r="Z433" s="206" t="str">
        <f>IFERROR(VLOOKUP(AT433,'#Input Lists#'!$L$3:$AH$833,9,FALSE)," ")</f>
        <v xml:space="preserve"> </v>
      </c>
      <c r="AA433" s="119" t="s">
        <v>1527</v>
      </c>
      <c r="AB433" s="120"/>
      <c r="AC433" s="123"/>
      <c r="AD433" s="123"/>
      <c r="AE433" s="123"/>
      <c r="AF433" s="123"/>
      <c r="AG433" s="123"/>
      <c r="AH433" s="123"/>
      <c r="AI433" s="123"/>
      <c r="AJ433" s="123"/>
      <c r="AK433" s="123"/>
      <c r="AL433" s="123"/>
      <c r="AM433" s="123"/>
      <c r="AN433" s="123"/>
      <c r="AO433" s="123"/>
      <c r="AP433" s="120"/>
      <c r="AQ433" s="125" t="str">
        <f>IFERROR(VLOOKUP(G433,'#Location List#'!$C$3:$D$150,2,FALSE),"")</f>
        <v/>
      </c>
      <c r="AR433" s="125" t="str">
        <f>IFERROR(VLOOKUP(F433,'#Location List#'!$Q$3:$R$1154,2,FALSE),"")</f>
        <v/>
      </c>
      <c r="AS433" s="125" t="str">
        <f>IFERROR(VLOOKUP(V433,'#Input Lists#'!$B$3:$D$46,3,FALSE),"")</f>
        <v/>
      </c>
      <c r="AT433" s="125" t="str">
        <f>IFERROR(VLOOKUP(CONCATENATE(V433," ",W433),'#Input Lists#'!$K$3:$L$827,2,FALSE),"")</f>
        <v/>
      </c>
      <c r="AU433" s="125">
        <f>IFERROR(VLOOKUP(AA433,'#Input Lists#'!$BU$3:$BV$8,2,FALSE),"")</f>
        <v>1</v>
      </c>
      <c r="AV433" s="118" t="str">
        <f>IFERROR(VLOOKUP(AB433,'#Input Lists#'!$BO$3:$BP$9,2,FALSE),"")</f>
        <v/>
      </c>
      <c r="AW433" s="118">
        <f>IFERROR(VLOOKUP(AC433,'#Input Lists#'!$BL$3:$BM$7,2,FALSE),"")</f>
        <v>1</v>
      </c>
      <c r="AX433" s="52" t="e">
        <f>VLOOKUP(AQ433,'#Location List#'!$D$3:$K$150,4,FALSE)</f>
        <v>#N/A</v>
      </c>
      <c r="AY433" s="273" t="e">
        <f>VLOOKUP(AX433,'#Location List#'!$Z$3:$AA$13,2,FALSE)</f>
        <v>#N/A</v>
      </c>
      <c r="AZ433" s="126" t="e">
        <f>VLOOKUP($AT433,'#Input Lists#'!$L$3:$S$1033,6,FALSE)</f>
        <v>#N/A</v>
      </c>
      <c r="BA433" s="239" t="e">
        <f>VLOOKUP($AT433,'#Input Lists#'!$L$3:$S$833,7,FALSE)</f>
        <v>#N/A</v>
      </c>
      <c r="BB433" s="239" t="e">
        <f>VLOOKUP($AT433,'#Input Lists#'!$L$3:$S$833,8,FALSE)</f>
        <v>#N/A</v>
      </c>
      <c r="BC433" s="91" t="str">
        <f t="shared" si="44"/>
        <v/>
      </c>
      <c r="BD433" s="91" t="str">
        <f t="shared" si="45"/>
        <v/>
      </c>
      <c r="BE433" s="15" t="str">
        <f t="shared" si="46"/>
        <v/>
      </c>
      <c r="BF433" s="92" t="str">
        <f t="shared" si="47"/>
        <v>No Sighting Date</v>
      </c>
    </row>
    <row r="434" spans="1:58" x14ac:dyDescent="0.25">
      <c r="A434" s="118">
        <v>429</v>
      </c>
      <c r="B434" s="119"/>
      <c r="C434" s="120"/>
      <c r="D434" s="121"/>
      <c r="E434" s="121"/>
      <c r="F434" s="236"/>
      <c r="G434" s="122" t="str">
        <f>IFERROR(VLOOKUP(F434,'#Location List#'!$U$3:$V$1154,2,FALSE),"")</f>
        <v/>
      </c>
      <c r="H434" s="120"/>
      <c r="I434" s="120"/>
      <c r="J434" s="120"/>
      <c r="K434" s="120"/>
      <c r="L434" s="120"/>
      <c r="M434" s="120"/>
      <c r="N434" s="120"/>
      <c r="O434" s="120"/>
      <c r="P434" s="120"/>
      <c r="Q434" s="120"/>
      <c r="R434" s="120"/>
      <c r="S434" s="120"/>
      <c r="T434" s="205">
        <f t="shared" si="42"/>
        <v>0</v>
      </c>
      <c r="U434" s="205">
        <f t="shared" si="43"/>
        <v>0</v>
      </c>
      <c r="V434" s="210"/>
      <c r="W434" s="210"/>
      <c r="X434" s="23" t="str">
        <f>IFERROR(VLOOKUP(AT434,'#Input Lists#'!$L$3:$AH$833,3,FALSE)," ")</f>
        <v xml:space="preserve"> </v>
      </c>
      <c r="Y434" s="23" t="str">
        <f>IFERROR(VLOOKUP(AT434,'#Input Lists#'!$L$3:$AH$833,5,FALSE)," ")</f>
        <v xml:space="preserve"> </v>
      </c>
      <c r="Z434" s="206" t="str">
        <f>IFERROR(VLOOKUP(AT434,'#Input Lists#'!$L$3:$AH$833,9,FALSE)," ")</f>
        <v xml:space="preserve"> </v>
      </c>
      <c r="AA434" s="119" t="s">
        <v>1527</v>
      </c>
      <c r="AB434" s="120"/>
      <c r="AC434" s="123"/>
      <c r="AD434" s="123"/>
      <c r="AE434" s="123"/>
      <c r="AF434" s="123"/>
      <c r="AG434" s="123"/>
      <c r="AH434" s="123"/>
      <c r="AI434" s="123"/>
      <c r="AJ434" s="123"/>
      <c r="AK434" s="123"/>
      <c r="AL434" s="123"/>
      <c r="AM434" s="123"/>
      <c r="AN434" s="123"/>
      <c r="AO434" s="123"/>
      <c r="AP434" s="120"/>
      <c r="AQ434" s="125" t="str">
        <f>IFERROR(VLOOKUP(G434,'#Location List#'!$C$3:$D$150,2,FALSE),"")</f>
        <v/>
      </c>
      <c r="AR434" s="125" t="str">
        <f>IFERROR(VLOOKUP(F434,'#Location List#'!$Q$3:$R$1154,2,FALSE),"")</f>
        <v/>
      </c>
      <c r="AS434" s="125" t="str">
        <f>IFERROR(VLOOKUP(V434,'#Input Lists#'!$B$3:$D$46,3,FALSE),"")</f>
        <v/>
      </c>
      <c r="AT434" s="125" t="str">
        <f>IFERROR(VLOOKUP(CONCATENATE(V434," ",W434),'#Input Lists#'!$K$3:$L$827,2,FALSE),"")</f>
        <v/>
      </c>
      <c r="AU434" s="125">
        <f>IFERROR(VLOOKUP(AA434,'#Input Lists#'!$BU$3:$BV$8,2,FALSE),"")</f>
        <v>1</v>
      </c>
      <c r="AV434" s="118" t="str">
        <f>IFERROR(VLOOKUP(AB434,'#Input Lists#'!$BO$3:$BP$9,2,FALSE),"")</f>
        <v/>
      </c>
      <c r="AW434" s="118">
        <f>IFERROR(VLOOKUP(AC434,'#Input Lists#'!$BL$3:$BM$7,2,FALSE),"")</f>
        <v>1</v>
      </c>
      <c r="AX434" s="52" t="e">
        <f>VLOOKUP(AQ434,'#Location List#'!$D$3:$K$150,4,FALSE)</f>
        <v>#N/A</v>
      </c>
      <c r="AY434" s="273" t="e">
        <f>VLOOKUP(AX434,'#Location List#'!$Z$3:$AA$13,2,FALSE)</f>
        <v>#N/A</v>
      </c>
      <c r="AZ434" s="126" t="e">
        <f>VLOOKUP($AT434,'#Input Lists#'!$L$3:$S$1033,6,FALSE)</f>
        <v>#N/A</v>
      </c>
      <c r="BA434" s="239" t="e">
        <f>VLOOKUP($AT434,'#Input Lists#'!$L$3:$S$833,7,FALSE)</f>
        <v>#N/A</v>
      </c>
      <c r="BB434" s="239" t="e">
        <f>VLOOKUP($AT434,'#Input Lists#'!$L$3:$S$833,8,FALSE)</f>
        <v>#N/A</v>
      </c>
      <c r="BC434" s="91" t="str">
        <f t="shared" si="44"/>
        <v/>
      </c>
      <c r="BD434" s="91" t="str">
        <f t="shared" si="45"/>
        <v/>
      </c>
      <c r="BE434" s="15" t="str">
        <f t="shared" si="46"/>
        <v/>
      </c>
      <c r="BF434" s="92" t="str">
        <f t="shared" si="47"/>
        <v>No Sighting Date</v>
      </c>
    </row>
    <row r="435" spans="1:58" x14ac:dyDescent="0.25">
      <c r="A435" s="118">
        <v>430</v>
      </c>
      <c r="B435" s="119"/>
      <c r="C435" s="120"/>
      <c r="D435" s="121"/>
      <c r="E435" s="121"/>
      <c r="F435" s="236"/>
      <c r="G435" s="122" t="str">
        <f>IFERROR(VLOOKUP(F435,'#Location List#'!$U$3:$V$1154,2,FALSE),"")</f>
        <v/>
      </c>
      <c r="H435" s="120"/>
      <c r="I435" s="120"/>
      <c r="J435" s="120"/>
      <c r="K435" s="120"/>
      <c r="L435" s="120"/>
      <c r="M435" s="120"/>
      <c r="N435" s="120"/>
      <c r="O435" s="120"/>
      <c r="P435" s="120"/>
      <c r="Q435" s="120"/>
      <c r="R435" s="120"/>
      <c r="S435" s="120"/>
      <c r="T435" s="205">
        <f t="shared" si="42"/>
        <v>0</v>
      </c>
      <c r="U435" s="205">
        <f t="shared" si="43"/>
        <v>0</v>
      </c>
      <c r="V435" s="210"/>
      <c r="W435" s="210"/>
      <c r="X435" s="23" t="str">
        <f>IFERROR(VLOOKUP(AT435,'#Input Lists#'!$L$3:$AH$833,3,FALSE)," ")</f>
        <v xml:space="preserve"> </v>
      </c>
      <c r="Y435" s="23" t="str">
        <f>IFERROR(VLOOKUP(AT435,'#Input Lists#'!$L$3:$AH$833,5,FALSE)," ")</f>
        <v xml:space="preserve"> </v>
      </c>
      <c r="Z435" s="206" t="str">
        <f>IFERROR(VLOOKUP(AT435,'#Input Lists#'!$L$3:$AH$833,9,FALSE)," ")</f>
        <v xml:space="preserve"> </v>
      </c>
      <c r="AA435" s="119" t="s">
        <v>1527</v>
      </c>
      <c r="AB435" s="120"/>
      <c r="AC435" s="123"/>
      <c r="AD435" s="123"/>
      <c r="AE435" s="123"/>
      <c r="AF435" s="123"/>
      <c r="AG435" s="123"/>
      <c r="AH435" s="123"/>
      <c r="AI435" s="123"/>
      <c r="AJ435" s="123"/>
      <c r="AK435" s="123"/>
      <c r="AL435" s="123"/>
      <c r="AM435" s="123"/>
      <c r="AN435" s="123"/>
      <c r="AO435" s="123"/>
      <c r="AP435" s="120"/>
      <c r="AQ435" s="125" t="str">
        <f>IFERROR(VLOOKUP(G435,'#Location List#'!$C$3:$D$150,2,FALSE),"")</f>
        <v/>
      </c>
      <c r="AR435" s="125" t="str">
        <f>IFERROR(VLOOKUP(F435,'#Location List#'!$Q$3:$R$1154,2,FALSE),"")</f>
        <v/>
      </c>
      <c r="AS435" s="125" t="str">
        <f>IFERROR(VLOOKUP(V435,'#Input Lists#'!$B$3:$D$46,3,FALSE),"")</f>
        <v/>
      </c>
      <c r="AT435" s="125" t="str">
        <f>IFERROR(VLOOKUP(CONCATENATE(V435," ",W435),'#Input Lists#'!$K$3:$L$827,2,FALSE),"")</f>
        <v/>
      </c>
      <c r="AU435" s="125">
        <f>IFERROR(VLOOKUP(AA435,'#Input Lists#'!$BU$3:$BV$8,2,FALSE),"")</f>
        <v>1</v>
      </c>
      <c r="AV435" s="118" t="str">
        <f>IFERROR(VLOOKUP(AB435,'#Input Lists#'!$BO$3:$BP$9,2,FALSE),"")</f>
        <v/>
      </c>
      <c r="AW435" s="118">
        <f>IFERROR(VLOOKUP(AC435,'#Input Lists#'!$BL$3:$BM$7,2,FALSE),"")</f>
        <v>1</v>
      </c>
      <c r="AX435" s="52" t="e">
        <f>VLOOKUP(AQ435,'#Location List#'!$D$3:$K$150,4,FALSE)</f>
        <v>#N/A</v>
      </c>
      <c r="AY435" s="273" t="e">
        <f>VLOOKUP(AX435,'#Location List#'!$Z$3:$AA$13,2,FALSE)</f>
        <v>#N/A</v>
      </c>
      <c r="AZ435" s="126" t="e">
        <f>VLOOKUP($AT435,'#Input Lists#'!$L$3:$S$1033,6,FALSE)</f>
        <v>#N/A</v>
      </c>
      <c r="BA435" s="239" t="e">
        <f>VLOOKUP($AT435,'#Input Lists#'!$L$3:$S$833,7,FALSE)</f>
        <v>#N/A</v>
      </c>
      <c r="BB435" s="239" t="e">
        <f>VLOOKUP($AT435,'#Input Lists#'!$L$3:$S$833,8,FALSE)</f>
        <v>#N/A</v>
      </c>
      <c r="BC435" s="91" t="str">
        <f t="shared" si="44"/>
        <v/>
      </c>
      <c r="BD435" s="91" t="str">
        <f t="shared" si="45"/>
        <v/>
      </c>
      <c r="BE435" s="15" t="str">
        <f t="shared" si="46"/>
        <v/>
      </c>
      <c r="BF435" s="92" t="str">
        <f t="shared" si="47"/>
        <v>No Sighting Date</v>
      </c>
    </row>
    <row r="436" spans="1:58" x14ac:dyDescent="0.25">
      <c r="A436" s="118">
        <v>431</v>
      </c>
      <c r="B436" s="119"/>
      <c r="C436" s="120"/>
      <c r="D436" s="121"/>
      <c r="E436" s="121"/>
      <c r="F436" s="236"/>
      <c r="G436" s="122" t="str">
        <f>IFERROR(VLOOKUP(F436,'#Location List#'!$U$3:$V$1154,2,FALSE),"")</f>
        <v/>
      </c>
      <c r="H436" s="120"/>
      <c r="I436" s="120"/>
      <c r="J436" s="120"/>
      <c r="K436" s="120"/>
      <c r="L436" s="120"/>
      <c r="M436" s="120"/>
      <c r="N436" s="120"/>
      <c r="O436" s="120"/>
      <c r="P436" s="120"/>
      <c r="Q436" s="120"/>
      <c r="R436" s="120"/>
      <c r="S436" s="120"/>
      <c r="T436" s="205">
        <f t="shared" si="42"/>
        <v>0</v>
      </c>
      <c r="U436" s="205">
        <f t="shared" si="43"/>
        <v>0</v>
      </c>
      <c r="V436" s="210"/>
      <c r="W436" s="210"/>
      <c r="X436" s="23" t="str">
        <f>IFERROR(VLOOKUP(AT436,'#Input Lists#'!$L$3:$AH$833,3,FALSE)," ")</f>
        <v xml:space="preserve"> </v>
      </c>
      <c r="Y436" s="23" t="str">
        <f>IFERROR(VLOOKUP(AT436,'#Input Lists#'!$L$3:$AH$833,5,FALSE)," ")</f>
        <v xml:space="preserve"> </v>
      </c>
      <c r="Z436" s="206" t="str">
        <f>IFERROR(VLOOKUP(AT436,'#Input Lists#'!$L$3:$AH$833,9,FALSE)," ")</f>
        <v xml:space="preserve"> </v>
      </c>
      <c r="AA436" s="119" t="s">
        <v>1527</v>
      </c>
      <c r="AB436" s="120"/>
      <c r="AC436" s="123"/>
      <c r="AD436" s="123"/>
      <c r="AE436" s="123"/>
      <c r="AF436" s="123"/>
      <c r="AG436" s="123"/>
      <c r="AH436" s="123"/>
      <c r="AI436" s="123"/>
      <c r="AJ436" s="123"/>
      <c r="AK436" s="123"/>
      <c r="AL436" s="123"/>
      <c r="AM436" s="123"/>
      <c r="AN436" s="123"/>
      <c r="AO436" s="123"/>
      <c r="AP436" s="120"/>
      <c r="AQ436" s="125" t="str">
        <f>IFERROR(VLOOKUP(G436,'#Location List#'!$C$3:$D$150,2,FALSE),"")</f>
        <v/>
      </c>
      <c r="AR436" s="125" t="str">
        <f>IFERROR(VLOOKUP(F436,'#Location List#'!$Q$3:$R$1154,2,FALSE),"")</f>
        <v/>
      </c>
      <c r="AS436" s="125" t="str">
        <f>IFERROR(VLOOKUP(V436,'#Input Lists#'!$B$3:$D$46,3,FALSE),"")</f>
        <v/>
      </c>
      <c r="AT436" s="125" t="str">
        <f>IFERROR(VLOOKUP(CONCATENATE(V436," ",W436),'#Input Lists#'!$K$3:$L$827,2,FALSE),"")</f>
        <v/>
      </c>
      <c r="AU436" s="125">
        <f>IFERROR(VLOOKUP(AA436,'#Input Lists#'!$BU$3:$BV$8,2,FALSE),"")</f>
        <v>1</v>
      </c>
      <c r="AV436" s="118" t="str">
        <f>IFERROR(VLOOKUP(AB436,'#Input Lists#'!$BO$3:$BP$9,2,FALSE),"")</f>
        <v/>
      </c>
      <c r="AW436" s="118">
        <f>IFERROR(VLOOKUP(AC436,'#Input Lists#'!$BL$3:$BM$7,2,FALSE),"")</f>
        <v>1</v>
      </c>
      <c r="AX436" s="52" t="e">
        <f>VLOOKUP(AQ436,'#Location List#'!$D$3:$K$150,4,FALSE)</f>
        <v>#N/A</v>
      </c>
      <c r="AY436" s="273" t="e">
        <f>VLOOKUP(AX436,'#Location List#'!$Z$3:$AA$13,2,FALSE)</f>
        <v>#N/A</v>
      </c>
      <c r="AZ436" s="126" t="e">
        <f>VLOOKUP($AT436,'#Input Lists#'!$L$3:$S$1033,6,FALSE)</f>
        <v>#N/A</v>
      </c>
      <c r="BA436" s="239" t="e">
        <f>VLOOKUP($AT436,'#Input Lists#'!$L$3:$S$833,7,FALSE)</f>
        <v>#N/A</v>
      </c>
      <c r="BB436" s="239" t="e">
        <f>VLOOKUP($AT436,'#Input Lists#'!$L$3:$S$833,8,FALSE)</f>
        <v>#N/A</v>
      </c>
      <c r="BC436" s="91" t="str">
        <f t="shared" si="44"/>
        <v/>
      </c>
      <c r="BD436" s="91" t="str">
        <f t="shared" si="45"/>
        <v/>
      </c>
      <c r="BE436" s="15" t="str">
        <f t="shared" si="46"/>
        <v/>
      </c>
      <c r="BF436" s="92" t="str">
        <f t="shared" si="47"/>
        <v>No Sighting Date</v>
      </c>
    </row>
    <row r="437" spans="1:58" x14ac:dyDescent="0.25">
      <c r="A437" s="118">
        <v>432</v>
      </c>
      <c r="B437" s="119"/>
      <c r="C437" s="120"/>
      <c r="D437" s="121"/>
      <c r="E437" s="121"/>
      <c r="F437" s="236"/>
      <c r="G437" s="122" t="str">
        <f>IFERROR(VLOOKUP(F437,'#Location List#'!$U$3:$V$1154,2,FALSE),"")</f>
        <v/>
      </c>
      <c r="H437" s="120"/>
      <c r="I437" s="120"/>
      <c r="J437" s="120"/>
      <c r="K437" s="120"/>
      <c r="L437" s="120"/>
      <c r="M437" s="120"/>
      <c r="N437" s="120"/>
      <c r="O437" s="120"/>
      <c r="P437" s="120"/>
      <c r="Q437" s="120"/>
      <c r="R437" s="120"/>
      <c r="S437" s="120"/>
      <c r="T437" s="205">
        <f t="shared" si="42"/>
        <v>0</v>
      </c>
      <c r="U437" s="205">
        <f t="shared" si="43"/>
        <v>0</v>
      </c>
      <c r="V437" s="210"/>
      <c r="W437" s="210"/>
      <c r="X437" s="23" t="str">
        <f>IFERROR(VLOOKUP(AT437,'#Input Lists#'!$L$3:$AH$833,3,FALSE)," ")</f>
        <v xml:space="preserve"> </v>
      </c>
      <c r="Y437" s="23" t="str">
        <f>IFERROR(VLOOKUP(AT437,'#Input Lists#'!$L$3:$AH$833,5,FALSE)," ")</f>
        <v xml:space="preserve"> </v>
      </c>
      <c r="Z437" s="206" t="str">
        <f>IFERROR(VLOOKUP(AT437,'#Input Lists#'!$L$3:$AH$833,9,FALSE)," ")</f>
        <v xml:space="preserve"> </v>
      </c>
      <c r="AA437" s="119" t="s">
        <v>1527</v>
      </c>
      <c r="AB437" s="120"/>
      <c r="AC437" s="123"/>
      <c r="AD437" s="123"/>
      <c r="AE437" s="123"/>
      <c r="AF437" s="123"/>
      <c r="AG437" s="123"/>
      <c r="AH437" s="123"/>
      <c r="AI437" s="123"/>
      <c r="AJ437" s="123"/>
      <c r="AK437" s="123"/>
      <c r="AL437" s="123"/>
      <c r="AM437" s="123"/>
      <c r="AN437" s="123"/>
      <c r="AO437" s="123"/>
      <c r="AP437" s="120"/>
      <c r="AQ437" s="125" t="str">
        <f>IFERROR(VLOOKUP(G437,'#Location List#'!$C$3:$D$150,2,FALSE),"")</f>
        <v/>
      </c>
      <c r="AR437" s="125" t="str">
        <f>IFERROR(VLOOKUP(F437,'#Location List#'!$Q$3:$R$1154,2,FALSE),"")</f>
        <v/>
      </c>
      <c r="AS437" s="125" t="str">
        <f>IFERROR(VLOOKUP(V437,'#Input Lists#'!$B$3:$D$46,3,FALSE),"")</f>
        <v/>
      </c>
      <c r="AT437" s="125" t="str">
        <f>IFERROR(VLOOKUP(CONCATENATE(V437," ",W437),'#Input Lists#'!$K$3:$L$827,2,FALSE),"")</f>
        <v/>
      </c>
      <c r="AU437" s="125">
        <f>IFERROR(VLOOKUP(AA437,'#Input Lists#'!$BU$3:$BV$8,2,FALSE),"")</f>
        <v>1</v>
      </c>
      <c r="AV437" s="118" t="str">
        <f>IFERROR(VLOOKUP(AB437,'#Input Lists#'!$BO$3:$BP$9,2,FALSE),"")</f>
        <v/>
      </c>
      <c r="AW437" s="118">
        <f>IFERROR(VLOOKUP(AC437,'#Input Lists#'!$BL$3:$BM$7,2,FALSE),"")</f>
        <v>1</v>
      </c>
      <c r="AX437" s="52" t="e">
        <f>VLOOKUP(AQ437,'#Location List#'!$D$3:$K$150,4,FALSE)</f>
        <v>#N/A</v>
      </c>
      <c r="AY437" s="273" t="e">
        <f>VLOOKUP(AX437,'#Location List#'!$Z$3:$AA$13,2,FALSE)</f>
        <v>#N/A</v>
      </c>
      <c r="AZ437" s="126" t="e">
        <f>VLOOKUP($AT437,'#Input Lists#'!$L$3:$S$1033,6,FALSE)</f>
        <v>#N/A</v>
      </c>
      <c r="BA437" s="239" t="e">
        <f>VLOOKUP($AT437,'#Input Lists#'!$L$3:$S$833,7,FALSE)</f>
        <v>#N/A</v>
      </c>
      <c r="BB437" s="239" t="e">
        <f>VLOOKUP($AT437,'#Input Lists#'!$L$3:$S$833,8,FALSE)</f>
        <v>#N/A</v>
      </c>
      <c r="BC437" s="91" t="str">
        <f t="shared" si="44"/>
        <v/>
      </c>
      <c r="BD437" s="91" t="str">
        <f t="shared" si="45"/>
        <v/>
      </c>
      <c r="BE437" s="15" t="str">
        <f t="shared" si="46"/>
        <v/>
      </c>
      <c r="BF437" s="92" t="str">
        <f t="shared" si="47"/>
        <v>No Sighting Date</v>
      </c>
    </row>
    <row r="438" spans="1:58" x14ac:dyDescent="0.25">
      <c r="A438" s="118">
        <v>433</v>
      </c>
      <c r="B438" s="119"/>
      <c r="C438" s="120"/>
      <c r="D438" s="121"/>
      <c r="E438" s="121"/>
      <c r="F438" s="236"/>
      <c r="G438" s="122" t="str">
        <f>IFERROR(VLOOKUP(F438,'#Location List#'!$U$3:$V$1154,2,FALSE),"")</f>
        <v/>
      </c>
      <c r="H438" s="120"/>
      <c r="I438" s="120"/>
      <c r="J438" s="120"/>
      <c r="K438" s="120"/>
      <c r="L438" s="120"/>
      <c r="M438" s="120"/>
      <c r="N438" s="120"/>
      <c r="O438" s="120"/>
      <c r="P438" s="120"/>
      <c r="Q438" s="120"/>
      <c r="R438" s="120"/>
      <c r="S438" s="120"/>
      <c r="T438" s="205">
        <f t="shared" si="42"/>
        <v>0</v>
      </c>
      <c r="U438" s="205">
        <f t="shared" si="43"/>
        <v>0</v>
      </c>
      <c r="V438" s="210"/>
      <c r="W438" s="210"/>
      <c r="X438" s="23" t="str">
        <f>IFERROR(VLOOKUP(AT438,'#Input Lists#'!$L$3:$AH$833,3,FALSE)," ")</f>
        <v xml:space="preserve"> </v>
      </c>
      <c r="Y438" s="23" t="str">
        <f>IFERROR(VLOOKUP(AT438,'#Input Lists#'!$L$3:$AH$833,5,FALSE)," ")</f>
        <v xml:space="preserve"> </v>
      </c>
      <c r="Z438" s="206" t="str">
        <f>IFERROR(VLOOKUP(AT438,'#Input Lists#'!$L$3:$AH$833,9,FALSE)," ")</f>
        <v xml:space="preserve"> </v>
      </c>
      <c r="AA438" s="119" t="s">
        <v>1527</v>
      </c>
      <c r="AB438" s="120"/>
      <c r="AC438" s="123"/>
      <c r="AD438" s="123"/>
      <c r="AE438" s="123"/>
      <c r="AF438" s="123"/>
      <c r="AG438" s="123"/>
      <c r="AH438" s="123"/>
      <c r="AI438" s="123"/>
      <c r="AJ438" s="123"/>
      <c r="AK438" s="123"/>
      <c r="AL438" s="123"/>
      <c r="AM438" s="123"/>
      <c r="AN438" s="123"/>
      <c r="AO438" s="123"/>
      <c r="AP438" s="120"/>
      <c r="AQ438" s="125" t="str">
        <f>IFERROR(VLOOKUP(G438,'#Location List#'!$C$3:$D$150,2,FALSE),"")</f>
        <v/>
      </c>
      <c r="AR438" s="125" t="str">
        <f>IFERROR(VLOOKUP(F438,'#Location List#'!$Q$3:$R$1154,2,FALSE),"")</f>
        <v/>
      </c>
      <c r="AS438" s="125" t="str">
        <f>IFERROR(VLOOKUP(V438,'#Input Lists#'!$B$3:$D$46,3,FALSE),"")</f>
        <v/>
      </c>
      <c r="AT438" s="125" t="str">
        <f>IFERROR(VLOOKUP(CONCATENATE(V438," ",W438),'#Input Lists#'!$K$3:$L$827,2,FALSE),"")</f>
        <v/>
      </c>
      <c r="AU438" s="125">
        <f>IFERROR(VLOOKUP(AA438,'#Input Lists#'!$BU$3:$BV$8,2,FALSE),"")</f>
        <v>1</v>
      </c>
      <c r="AV438" s="118" t="str">
        <f>IFERROR(VLOOKUP(AB438,'#Input Lists#'!$BO$3:$BP$9,2,FALSE),"")</f>
        <v/>
      </c>
      <c r="AW438" s="118">
        <f>IFERROR(VLOOKUP(AC438,'#Input Lists#'!$BL$3:$BM$7,2,FALSE),"")</f>
        <v>1</v>
      </c>
      <c r="AX438" s="52" t="e">
        <f>VLOOKUP(AQ438,'#Location List#'!$D$3:$K$150,4,FALSE)</f>
        <v>#N/A</v>
      </c>
      <c r="AY438" s="273" t="e">
        <f>VLOOKUP(AX438,'#Location List#'!$Z$3:$AA$13,2,FALSE)</f>
        <v>#N/A</v>
      </c>
      <c r="AZ438" s="126" t="e">
        <f>VLOOKUP($AT438,'#Input Lists#'!$L$3:$S$1033,6,FALSE)</f>
        <v>#N/A</v>
      </c>
      <c r="BA438" s="239" t="e">
        <f>VLOOKUP($AT438,'#Input Lists#'!$L$3:$S$833,7,FALSE)</f>
        <v>#N/A</v>
      </c>
      <c r="BB438" s="239" t="e">
        <f>VLOOKUP($AT438,'#Input Lists#'!$L$3:$S$833,8,FALSE)</f>
        <v>#N/A</v>
      </c>
      <c r="BC438" s="91" t="str">
        <f t="shared" si="44"/>
        <v/>
      </c>
      <c r="BD438" s="91" t="str">
        <f t="shared" si="45"/>
        <v/>
      </c>
      <c r="BE438" s="15" t="str">
        <f t="shared" si="46"/>
        <v/>
      </c>
      <c r="BF438" s="92" t="str">
        <f t="shared" si="47"/>
        <v>No Sighting Date</v>
      </c>
    </row>
    <row r="439" spans="1:58" x14ac:dyDescent="0.25">
      <c r="A439" s="118">
        <v>434</v>
      </c>
      <c r="B439" s="119"/>
      <c r="C439" s="120"/>
      <c r="D439" s="121"/>
      <c r="E439" s="121"/>
      <c r="F439" s="236"/>
      <c r="G439" s="122" t="str">
        <f>IFERROR(VLOOKUP(F439,'#Location List#'!$U$3:$V$1154,2,FALSE),"")</f>
        <v/>
      </c>
      <c r="H439" s="120"/>
      <c r="I439" s="120"/>
      <c r="J439" s="120"/>
      <c r="K439" s="120"/>
      <c r="L439" s="120"/>
      <c r="M439" s="120"/>
      <c r="N439" s="120"/>
      <c r="O439" s="120"/>
      <c r="P439" s="120"/>
      <c r="Q439" s="120"/>
      <c r="R439" s="120"/>
      <c r="S439" s="120"/>
      <c r="T439" s="205">
        <f t="shared" si="42"/>
        <v>0</v>
      </c>
      <c r="U439" s="205">
        <f t="shared" si="43"/>
        <v>0</v>
      </c>
      <c r="V439" s="210"/>
      <c r="W439" s="210"/>
      <c r="X439" s="23" t="str">
        <f>IFERROR(VLOOKUP(AT439,'#Input Lists#'!$L$3:$AH$833,3,FALSE)," ")</f>
        <v xml:space="preserve"> </v>
      </c>
      <c r="Y439" s="23" t="str">
        <f>IFERROR(VLOOKUP(AT439,'#Input Lists#'!$L$3:$AH$833,5,FALSE)," ")</f>
        <v xml:space="preserve"> </v>
      </c>
      <c r="Z439" s="206" t="str">
        <f>IFERROR(VLOOKUP(AT439,'#Input Lists#'!$L$3:$AH$833,9,FALSE)," ")</f>
        <v xml:space="preserve"> </v>
      </c>
      <c r="AA439" s="119" t="s">
        <v>1527</v>
      </c>
      <c r="AB439" s="120"/>
      <c r="AC439" s="123"/>
      <c r="AD439" s="123"/>
      <c r="AE439" s="123"/>
      <c r="AF439" s="123"/>
      <c r="AG439" s="123"/>
      <c r="AH439" s="123"/>
      <c r="AI439" s="123"/>
      <c r="AJ439" s="123"/>
      <c r="AK439" s="123"/>
      <c r="AL439" s="123"/>
      <c r="AM439" s="123"/>
      <c r="AN439" s="123"/>
      <c r="AO439" s="123"/>
      <c r="AP439" s="120"/>
      <c r="AQ439" s="125" t="str">
        <f>IFERROR(VLOOKUP(G439,'#Location List#'!$C$3:$D$150,2,FALSE),"")</f>
        <v/>
      </c>
      <c r="AR439" s="125" t="str">
        <f>IFERROR(VLOOKUP(F439,'#Location List#'!$Q$3:$R$1154,2,FALSE),"")</f>
        <v/>
      </c>
      <c r="AS439" s="125" t="str">
        <f>IFERROR(VLOOKUP(V439,'#Input Lists#'!$B$3:$D$46,3,FALSE),"")</f>
        <v/>
      </c>
      <c r="AT439" s="125" t="str">
        <f>IFERROR(VLOOKUP(CONCATENATE(V439," ",W439),'#Input Lists#'!$K$3:$L$827,2,FALSE),"")</f>
        <v/>
      </c>
      <c r="AU439" s="125">
        <f>IFERROR(VLOOKUP(AA439,'#Input Lists#'!$BU$3:$BV$8,2,FALSE),"")</f>
        <v>1</v>
      </c>
      <c r="AV439" s="118" t="str">
        <f>IFERROR(VLOOKUP(AB439,'#Input Lists#'!$BO$3:$BP$9,2,FALSE),"")</f>
        <v/>
      </c>
      <c r="AW439" s="118">
        <f>IFERROR(VLOOKUP(AC439,'#Input Lists#'!$BL$3:$BM$7,2,FALSE),"")</f>
        <v>1</v>
      </c>
      <c r="AX439" s="52" t="e">
        <f>VLOOKUP(AQ439,'#Location List#'!$D$3:$K$150,4,FALSE)</f>
        <v>#N/A</v>
      </c>
      <c r="AY439" s="273" t="e">
        <f>VLOOKUP(AX439,'#Location List#'!$Z$3:$AA$13,2,FALSE)</f>
        <v>#N/A</v>
      </c>
      <c r="AZ439" s="126" t="e">
        <f>VLOOKUP($AT439,'#Input Lists#'!$L$3:$S$1033,6,FALSE)</f>
        <v>#N/A</v>
      </c>
      <c r="BA439" s="239" t="e">
        <f>VLOOKUP($AT439,'#Input Lists#'!$L$3:$S$833,7,FALSE)</f>
        <v>#N/A</v>
      </c>
      <c r="BB439" s="239" t="e">
        <f>VLOOKUP($AT439,'#Input Lists#'!$L$3:$S$833,8,FALSE)</f>
        <v>#N/A</v>
      </c>
      <c r="BC439" s="91" t="str">
        <f t="shared" si="44"/>
        <v/>
      </c>
      <c r="BD439" s="91" t="str">
        <f t="shared" si="45"/>
        <v/>
      </c>
      <c r="BE439" s="15" t="str">
        <f t="shared" si="46"/>
        <v/>
      </c>
      <c r="BF439" s="92" t="str">
        <f t="shared" si="47"/>
        <v>No Sighting Date</v>
      </c>
    </row>
    <row r="440" spans="1:58" x14ac:dyDescent="0.25">
      <c r="A440" s="118">
        <v>435</v>
      </c>
      <c r="B440" s="119"/>
      <c r="C440" s="120"/>
      <c r="D440" s="121"/>
      <c r="E440" s="121"/>
      <c r="F440" s="236"/>
      <c r="G440" s="122" t="str">
        <f>IFERROR(VLOOKUP(F440,'#Location List#'!$U$3:$V$1154,2,FALSE),"")</f>
        <v/>
      </c>
      <c r="H440" s="120"/>
      <c r="I440" s="120"/>
      <c r="J440" s="120"/>
      <c r="K440" s="120"/>
      <c r="L440" s="120"/>
      <c r="M440" s="120"/>
      <c r="N440" s="120"/>
      <c r="O440" s="120"/>
      <c r="P440" s="120"/>
      <c r="Q440" s="120"/>
      <c r="R440" s="120"/>
      <c r="S440" s="120"/>
      <c r="T440" s="205">
        <f t="shared" si="42"/>
        <v>0</v>
      </c>
      <c r="U440" s="205">
        <f t="shared" si="43"/>
        <v>0</v>
      </c>
      <c r="V440" s="210"/>
      <c r="W440" s="210"/>
      <c r="X440" s="23" t="str">
        <f>IFERROR(VLOOKUP(AT440,'#Input Lists#'!$L$3:$AH$833,3,FALSE)," ")</f>
        <v xml:space="preserve"> </v>
      </c>
      <c r="Y440" s="23" t="str">
        <f>IFERROR(VLOOKUP(AT440,'#Input Lists#'!$L$3:$AH$833,5,FALSE)," ")</f>
        <v xml:space="preserve"> </v>
      </c>
      <c r="Z440" s="206" t="str">
        <f>IFERROR(VLOOKUP(AT440,'#Input Lists#'!$L$3:$AH$833,9,FALSE)," ")</f>
        <v xml:space="preserve"> </v>
      </c>
      <c r="AA440" s="119" t="s">
        <v>1527</v>
      </c>
      <c r="AB440" s="120"/>
      <c r="AC440" s="123"/>
      <c r="AD440" s="123"/>
      <c r="AE440" s="123"/>
      <c r="AF440" s="123"/>
      <c r="AG440" s="123"/>
      <c r="AH440" s="123"/>
      <c r="AI440" s="123"/>
      <c r="AJ440" s="123"/>
      <c r="AK440" s="123"/>
      <c r="AL440" s="123"/>
      <c r="AM440" s="123"/>
      <c r="AN440" s="123"/>
      <c r="AO440" s="123"/>
      <c r="AP440" s="120"/>
      <c r="AQ440" s="125" t="str">
        <f>IFERROR(VLOOKUP(G440,'#Location List#'!$C$3:$D$150,2,FALSE),"")</f>
        <v/>
      </c>
      <c r="AR440" s="125" t="str">
        <f>IFERROR(VLOOKUP(F440,'#Location List#'!$Q$3:$R$1154,2,FALSE),"")</f>
        <v/>
      </c>
      <c r="AS440" s="125" t="str">
        <f>IFERROR(VLOOKUP(V440,'#Input Lists#'!$B$3:$D$46,3,FALSE),"")</f>
        <v/>
      </c>
      <c r="AT440" s="125" t="str">
        <f>IFERROR(VLOOKUP(CONCATENATE(V440," ",W440),'#Input Lists#'!$K$3:$L$827,2,FALSE),"")</f>
        <v/>
      </c>
      <c r="AU440" s="125">
        <f>IFERROR(VLOOKUP(AA440,'#Input Lists#'!$BU$3:$BV$8,2,FALSE),"")</f>
        <v>1</v>
      </c>
      <c r="AV440" s="118" t="str">
        <f>IFERROR(VLOOKUP(AB440,'#Input Lists#'!$BO$3:$BP$9,2,FALSE),"")</f>
        <v/>
      </c>
      <c r="AW440" s="118">
        <f>IFERROR(VLOOKUP(AC440,'#Input Lists#'!$BL$3:$BM$7,2,FALSE),"")</f>
        <v>1</v>
      </c>
      <c r="AX440" s="52" t="e">
        <f>VLOOKUP(AQ440,'#Location List#'!$D$3:$K$150,4,FALSE)</f>
        <v>#N/A</v>
      </c>
      <c r="AY440" s="273" t="e">
        <f>VLOOKUP(AX440,'#Location List#'!$Z$3:$AA$13,2,FALSE)</f>
        <v>#N/A</v>
      </c>
      <c r="AZ440" s="126" t="e">
        <f>VLOOKUP($AT440,'#Input Lists#'!$L$3:$S$1033,6,FALSE)</f>
        <v>#N/A</v>
      </c>
      <c r="BA440" s="239" t="e">
        <f>VLOOKUP($AT440,'#Input Lists#'!$L$3:$S$833,7,FALSE)</f>
        <v>#N/A</v>
      </c>
      <c r="BB440" s="239" t="e">
        <f>VLOOKUP($AT440,'#Input Lists#'!$L$3:$S$833,8,FALSE)</f>
        <v>#N/A</v>
      </c>
      <c r="BC440" s="91" t="str">
        <f t="shared" si="44"/>
        <v/>
      </c>
      <c r="BD440" s="91" t="str">
        <f t="shared" si="45"/>
        <v/>
      </c>
      <c r="BE440" s="15" t="str">
        <f t="shared" si="46"/>
        <v/>
      </c>
      <c r="BF440" s="92" t="str">
        <f t="shared" si="47"/>
        <v>No Sighting Date</v>
      </c>
    </row>
    <row r="441" spans="1:58" x14ac:dyDescent="0.25">
      <c r="A441" s="118">
        <v>436</v>
      </c>
      <c r="B441" s="119"/>
      <c r="C441" s="120"/>
      <c r="D441" s="121"/>
      <c r="E441" s="121"/>
      <c r="F441" s="236"/>
      <c r="G441" s="122" t="str">
        <f>IFERROR(VLOOKUP(F441,'#Location List#'!$U$3:$V$1154,2,FALSE),"")</f>
        <v/>
      </c>
      <c r="H441" s="120"/>
      <c r="I441" s="120"/>
      <c r="J441" s="120"/>
      <c r="K441" s="120"/>
      <c r="L441" s="120"/>
      <c r="M441" s="120"/>
      <c r="N441" s="120"/>
      <c r="O441" s="120"/>
      <c r="P441" s="120"/>
      <c r="Q441" s="120"/>
      <c r="R441" s="120"/>
      <c r="S441" s="120"/>
      <c r="T441" s="205">
        <f t="shared" si="42"/>
        <v>0</v>
      </c>
      <c r="U441" s="205">
        <f t="shared" si="43"/>
        <v>0</v>
      </c>
      <c r="V441" s="210"/>
      <c r="W441" s="210"/>
      <c r="X441" s="23" t="str">
        <f>IFERROR(VLOOKUP(AT441,'#Input Lists#'!$L$3:$AH$833,3,FALSE)," ")</f>
        <v xml:space="preserve"> </v>
      </c>
      <c r="Y441" s="23" t="str">
        <f>IFERROR(VLOOKUP(AT441,'#Input Lists#'!$L$3:$AH$833,5,FALSE)," ")</f>
        <v xml:space="preserve"> </v>
      </c>
      <c r="Z441" s="206" t="str">
        <f>IFERROR(VLOOKUP(AT441,'#Input Lists#'!$L$3:$AH$833,9,FALSE)," ")</f>
        <v xml:space="preserve"> </v>
      </c>
      <c r="AA441" s="119" t="s">
        <v>1527</v>
      </c>
      <c r="AB441" s="120"/>
      <c r="AC441" s="123"/>
      <c r="AD441" s="123"/>
      <c r="AE441" s="123"/>
      <c r="AF441" s="123"/>
      <c r="AG441" s="123"/>
      <c r="AH441" s="123"/>
      <c r="AI441" s="123"/>
      <c r="AJ441" s="123"/>
      <c r="AK441" s="123"/>
      <c r="AL441" s="123"/>
      <c r="AM441" s="123"/>
      <c r="AN441" s="123"/>
      <c r="AO441" s="123"/>
      <c r="AP441" s="120"/>
      <c r="AQ441" s="125" t="str">
        <f>IFERROR(VLOOKUP(G441,'#Location List#'!$C$3:$D$150,2,FALSE),"")</f>
        <v/>
      </c>
      <c r="AR441" s="125" t="str">
        <f>IFERROR(VLOOKUP(F441,'#Location List#'!$Q$3:$R$1154,2,FALSE),"")</f>
        <v/>
      </c>
      <c r="AS441" s="125" t="str">
        <f>IFERROR(VLOOKUP(V441,'#Input Lists#'!$B$3:$D$46,3,FALSE),"")</f>
        <v/>
      </c>
      <c r="AT441" s="125" t="str">
        <f>IFERROR(VLOOKUP(CONCATENATE(V441," ",W441),'#Input Lists#'!$K$3:$L$827,2,FALSE),"")</f>
        <v/>
      </c>
      <c r="AU441" s="125">
        <f>IFERROR(VLOOKUP(AA441,'#Input Lists#'!$BU$3:$BV$8,2,FALSE),"")</f>
        <v>1</v>
      </c>
      <c r="AV441" s="118" t="str">
        <f>IFERROR(VLOOKUP(AB441,'#Input Lists#'!$BO$3:$BP$9,2,FALSE),"")</f>
        <v/>
      </c>
      <c r="AW441" s="118">
        <f>IFERROR(VLOOKUP(AC441,'#Input Lists#'!$BL$3:$BM$7,2,FALSE),"")</f>
        <v>1</v>
      </c>
      <c r="AX441" s="52" t="e">
        <f>VLOOKUP(AQ441,'#Location List#'!$D$3:$K$150,4,FALSE)</f>
        <v>#N/A</v>
      </c>
      <c r="AY441" s="273" t="e">
        <f>VLOOKUP(AX441,'#Location List#'!$Z$3:$AA$13,2,FALSE)</f>
        <v>#N/A</v>
      </c>
      <c r="AZ441" s="126" t="e">
        <f>VLOOKUP($AT441,'#Input Lists#'!$L$3:$S$1033,6,FALSE)</f>
        <v>#N/A</v>
      </c>
      <c r="BA441" s="239" t="e">
        <f>VLOOKUP($AT441,'#Input Lists#'!$L$3:$S$833,7,FALSE)</f>
        <v>#N/A</v>
      </c>
      <c r="BB441" s="239" t="e">
        <f>VLOOKUP($AT441,'#Input Lists#'!$L$3:$S$833,8,FALSE)</f>
        <v>#N/A</v>
      </c>
      <c r="BC441" s="91" t="str">
        <f t="shared" si="44"/>
        <v/>
      </c>
      <c r="BD441" s="91" t="str">
        <f t="shared" si="45"/>
        <v/>
      </c>
      <c r="BE441" s="15" t="str">
        <f t="shared" si="46"/>
        <v/>
      </c>
      <c r="BF441" s="92" t="str">
        <f t="shared" si="47"/>
        <v>No Sighting Date</v>
      </c>
    </row>
    <row r="442" spans="1:58" x14ac:dyDescent="0.25">
      <c r="A442" s="118">
        <v>437</v>
      </c>
      <c r="B442" s="119"/>
      <c r="C442" s="120"/>
      <c r="D442" s="121"/>
      <c r="E442" s="121"/>
      <c r="F442" s="236"/>
      <c r="G442" s="122" t="str">
        <f>IFERROR(VLOOKUP(F442,'#Location List#'!$U$3:$V$1154,2,FALSE),"")</f>
        <v/>
      </c>
      <c r="H442" s="120"/>
      <c r="I442" s="120"/>
      <c r="J442" s="120"/>
      <c r="K442" s="120"/>
      <c r="L442" s="120"/>
      <c r="M442" s="120"/>
      <c r="N442" s="120"/>
      <c r="O442" s="120"/>
      <c r="P442" s="120"/>
      <c r="Q442" s="120"/>
      <c r="R442" s="120"/>
      <c r="S442" s="120"/>
      <c r="T442" s="205">
        <f t="shared" si="42"/>
        <v>0</v>
      </c>
      <c r="U442" s="205">
        <f t="shared" si="43"/>
        <v>0</v>
      </c>
      <c r="V442" s="210"/>
      <c r="W442" s="210"/>
      <c r="X442" s="23" t="str">
        <f>IFERROR(VLOOKUP(AT442,'#Input Lists#'!$L$3:$AH$833,3,FALSE)," ")</f>
        <v xml:space="preserve"> </v>
      </c>
      <c r="Y442" s="23" t="str">
        <f>IFERROR(VLOOKUP(AT442,'#Input Lists#'!$L$3:$AH$833,5,FALSE)," ")</f>
        <v xml:space="preserve"> </v>
      </c>
      <c r="Z442" s="206" t="str">
        <f>IFERROR(VLOOKUP(AT442,'#Input Lists#'!$L$3:$AH$833,9,FALSE)," ")</f>
        <v xml:space="preserve"> </v>
      </c>
      <c r="AA442" s="119" t="s">
        <v>1527</v>
      </c>
      <c r="AB442" s="120"/>
      <c r="AC442" s="123"/>
      <c r="AD442" s="123"/>
      <c r="AE442" s="123"/>
      <c r="AF442" s="123"/>
      <c r="AG442" s="123"/>
      <c r="AH442" s="123"/>
      <c r="AI442" s="123"/>
      <c r="AJ442" s="123"/>
      <c r="AK442" s="123"/>
      <c r="AL442" s="123"/>
      <c r="AM442" s="123"/>
      <c r="AN442" s="123"/>
      <c r="AO442" s="123"/>
      <c r="AP442" s="120"/>
      <c r="AQ442" s="125" t="str">
        <f>IFERROR(VLOOKUP(G442,'#Location List#'!$C$3:$D$150,2,FALSE),"")</f>
        <v/>
      </c>
      <c r="AR442" s="125" t="str">
        <f>IFERROR(VLOOKUP(F442,'#Location List#'!$Q$3:$R$1154,2,FALSE),"")</f>
        <v/>
      </c>
      <c r="AS442" s="125" t="str">
        <f>IFERROR(VLOOKUP(V442,'#Input Lists#'!$B$3:$D$46,3,FALSE),"")</f>
        <v/>
      </c>
      <c r="AT442" s="125" t="str">
        <f>IFERROR(VLOOKUP(CONCATENATE(V442," ",W442),'#Input Lists#'!$K$3:$L$827,2,FALSE),"")</f>
        <v/>
      </c>
      <c r="AU442" s="125">
        <f>IFERROR(VLOOKUP(AA442,'#Input Lists#'!$BU$3:$BV$8,2,FALSE),"")</f>
        <v>1</v>
      </c>
      <c r="AV442" s="118" t="str">
        <f>IFERROR(VLOOKUP(AB442,'#Input Lists#'!$BO$3:$BP$9,2,FALSE),"")</f>
        <v/>
      </c>
      <c r="AW442" s="118">
        <f>IFERROR(VLOOKUP(AC442,'#Input Lists#'!$BL$3:$BM$7,2,FALSE),"")</f>
        <v>1</v>
      </c>
      <c r="AX442" s="52" t="e">
        <f>VLOOKUP(AQ442,'#Location List#'!$D$3:$K$150,4,FALSE)</f>
        <v>#N/A</v>
      </c>
      <c r="AY442" s="273" t="e">
        <f>VLOOKUP(AX442,'#Location List#'!$Z$3:$AA$13,2,FALSE)</f>
        <v>#N/A</v>
      </c>
      <c r="AZ442" s="126" t="e">
        <f>VLOOKUP($AT442,'#Input Lists#'!$L$3:$S$1033,6,FALSE)</f>
        <v>#N/A</v>
      </c>
      <c r="BA442" s="239" t="e">
        <f>VLOOKUP($AT442,'#Input Lists#'!$L$3:$S$833,7,FALSE)</f>
        <v>#N/A</v>
      </c>
      <c r="BB442" s="239" t="e">
        <f>VLOOKUP($AT442,'#Input Lists#'!$L$3:$S$833,8,FALSE)</f>
        <v>#N/A</v>
      </c>
      <c r="BC442" s="91" t="str">
        <f t="shared" si="44"/>
        <v/>
      </c>
      <c r="BD442" s="91" t="str">
        <f t="shared" si="45"/>
        <v/>
      </c>
      <c r="BE442" s="15" t="str">
        <f t="shared" si="46"/>
        <v/>
      </c>
      <c r="BF442" s="92" t="str">
        <f t="shared" si="47"/>
        <v>No Sighting Date</v>
      </c>
    </row>
    <row r="443" spans="1:58" x14ac:dyDescent="0.25">
      <c r="A443" s="118">
        <v>438</v>
      </c>
      <c r="B443" s="119"/>
      <c r="C443" s="120"/>
      <c r="D443" s="121"/>
      <c r="E443" s="121"/>
      <c r="F443" s="236"/>
      <c r="G443" s="122" t="str">
        <f>IFERROR(VLOOKUP(F443,'#Location List#'!$U$3:$V$1154,2,FALSE),"")</f>
        <v/>
      </c>
      <c r="H443" s="120"/>
      <c r="I443" s="120"/>
      <c r="J443" s="120"/>
      <c r="K443" s="120"/>
      <c r="L443" s="120"/>
      <c r="M443" s="120"/>
      <c r="N443" s="120"/>
      <c r="O443" s="120"/>
      <c r="P443" s="120"/>
      <c r="Q443" s="120"/>
      <c r="R443" s="120"/>
      <c r="S443" s="120"/>
      <c r="T443" s="205">
        <f t="shared" si="42"/>
        <v>0</v>
      </c>
      <c r="U443" s="205">
        <f t="shared" si="43"/>
        <v>0</v>
      </c>
      <c r="V443" s="210"/>
      <c r="W443" s="210"/>
      <c r="X443" s="23" t="str">
        <f>IFERROR(VLOOKUP(AT443,'#Input Lists#'!$L$3:$AH$833,3,FALSE)," ")</f>
        <v xml:space="preserve"> </v>
      </c>
      <c r="Y443" s="23" t="str">
        <f>IFERROR(VLOOKUP(AT443,'#Input Lists#'!$L$3:$AH$833,5,FALSE)," ")</f>
        <v xml:space="preserve"> </v>
      </c>
      <c r="Z443" s="206" t="str">
        <f>IFERROR(VLOOKUP(AT443,'#Input Lists#'!$L$3:$AH$833,9,FALSE)," ")</f>
        <v xml:space="preserve"> </v>
      </c>
      <c r="AA443" s="119" t="s">
        <v>1527</v>
      </c>
      <c r="AB443" s="120"/>
      <c r="AC443" s="123"/>
      <c r="AD443" s="123"/>
      <c r="AE443" s="123"/>
      <c r="AF443" s="123"/>
      <c r="AG443" s="123"/>
      <c r="AH443" s="123"/>
      <c r="AI443" s="123"/>
      <c r="AJ443" s="123"/>
      <c r="AK443" s="123"/>
      <c r="AL443" s="123"/>
      <c r="AM443" s="123"/>
      <c r="AN443" s="123"/>
      <c r="AO443" s="123"/>
      <c r="AP443" s="120"/>
      <c r="AQ443" s="125" t="str">
        <f>IFERROR(VLOOKUP(G443,'#Location List#'!$C$3:$D$150,2,FALSE),"")</f>
        <v/>
      </c>
      <c r="AR443" s="125" t="str">
        <f>IFERROR(VLOOKUP(F443,'#Location List#'!$Q$3:$R$1154,2,FALSE),"")</f>
        <v/>
      </c>
      <c r="AS443" s="125" t="str">
        <f>IFERROR(VLOOKUP(V443,'#Input Lists#'!$B$3:$D$46,3,FALSE),"")</f>
        <v/>
      </c>
      <c r="AT443" s="125" t="str">
        <f>IFERROR(VLOOKUP(CONCATENATE(V443," ",W443),'#Input Lists#'!$K$3:$L$827,2,FALSE),"")</f>
        <v/>
      </c>
      <c r="AU443" s="125">
        <f>IFERROR(VLOOKUP(AA443,'#Input Lists#'!$BU$3:$BV$8,2,FALSE),"")</f>
        <v>1</v>
      </c>
      <c r="AV443" s="118" t="str">
        <f>IFERROR(VLOOKUP(AB443,'#Input Lists#'!$BO$3:$BP$9,2,FALSE),"")</f>
        <v/>
      </c>
      <c r="AW443" s="118">
        <f>IFERROR(VLOOKUP(AC443,'#Input Lists#'!$BL$3:$BM$7,2,FALSE),"")</f>
        <v>1</v>
      </c>
      <c r="AX443" s="52" t="e">
        <f>VLOOKUP(AQ443,'#Location List#'!$D$3:$K$150,4,FALSE)</f>
        <v>#N/A</v>
      </c>
      <c r="AY443" s="273" t="e">
        <f>VLOOKUP(AX443,'#Location List#'!$Z$3:$AA$13,2,FALSE)</f>
        <v>#N/A</v>
      </c>
      <c r="AZ443" s="126" t="e">
        <f>VLOOKUP($AT443,'#Input Lists#'!$L$3:$S$1033,6,FALSE)</f>
        <v>#N/A</v>
      </c>
      <c r="BA443" s="239" t="e">
        <f>VLOOKUP($AT443,'#Input Lists#'!$L$3:$S$833,7,FALSE)</f>
        <v>#N/A</v>
      </c>
      <c r="BB443" s="239" t="e">
        <f>VLOOKUP($AT443,'#Input Lists#'!$L$3:$S$833,8,FALSE)</f>
        <v>#N/A</v>
      </c>
      <c r="BC443" s="91" t="str">
        <f t="shared" si="44"/>
        <v/>
      </c>
      <c r="BD443" s="91" t="str">
        <f t="shared" si="45"/>
        <v/>
      </c>
      <c r="BE443" s="15" t="str">
        <f t="shared" si="46"/>
        <v/>
      </c>
      <c r="BF443" s="92" t="str">
        <f t="shared" si="47"/>
        <v>No Sighting Date</v>
      </c>
    </row>
    <row r="444" spans="1:58" x14ac:dyDescent="0.25">
      <c r="A444" s="118">
        <v>439</v>
      </c>
      <c r="B444" s="119"/>
      <c r="C444" s="120"/>
      <c r="D444" s="121"/>
      <c r="E444" s="121"/>
      <c r="F444" s="236"/>
      <c r="G444" s="122" t="str">
        <f>IFERROR(VLOOKUP(F444,'#Location List#'!$U$3:$V$1154,2,FALSE),"")</f>
        <v/>
      </c>
      <c r="H444" s="120"/>
      <c r="I444" s="120"/>
      <c r="J444" s="120"/>
      <c r="K444" s="120"/>
      <c r="L444" s="120"/>
      <c r="M444" s="120"/>
      <c r="N444" s="120"/>
      <c r="O444" s="120"/>
      <c r="P444" s="120"/>
      <c r="Q444" s="120"/>
      <c r="R444" s="120"/>
      <c r="S444" s="120"/>
      <c r="T444" s="205">
        <f t="shared" si="42"/>
        <v>0</v>
      </c>
      <c r="U444" s="205">
        <f t="shared" si="43"/>
        <v>0</v>
      </c>
      <c r="V444" s="210"/>
      <c r="W444" s="210"/>
      <c r="X444" s="23" t="str">
        <f>IFERROR(VLOOKUP(AT444,'#Input Lists#'!$L$3:$AH$833,3,FALSE)," ")</f>
        <v xml:space="preserve"> </v>
      </c>
      <c r="Y444" s="23" t="str">
        <f>IFERROR(VLOOKUP(AT444,'#Input Lists#'!$L$3:$AH$833,5,FALSE)," ")</f>
        <v xml:space="preserve"> </v>
      </c>
      <c r="Z444" s="206" t="str">
        <f>IFERROR(VLOOKUP(AT444,'#Input Lists#'!$L$3:$AH$833,9,FALSE)," ")</f>
        <v xml:space="preserve"> </v>
      </c>
      <c r="AA444" s="119" t="s">
        <v>1527</v>
      </c>
      <c r="AB444" s="120"/>
      <c r="AC444" s="123"/>
      <c r="AD444" s="123"/>
      <c r="AE444" s="123"/>
      <c r="AF444" s="123"/>
      <c r="AG444" s="123"/>
      <c r="AH444" s="123"/>
      <c r="AI444" s="123"/>
      <c r="AJ444" s="123"/>
      <c r="AK444" s="123"/>
      <c r="AL444" s="123"/>
      <c r="AM444" s="123"/>
      <c r="AN444" s="123"/>
      <c r="AO444" s="123"/>
      <c r="AP444" s="120"/>
      <c r="AQ444" s="125" t="str">
        <f>IFERROR(VLOOKUP(G444,'#Location List#'!$C$3:$D$150,2,FALSE),"")</f>
        <v/>
      </c>
      <c r="AR444" s="125" t="str">
        <f>IFERROR(VLOOKUP(F444,'#Location List#'!$Q$3:$R$1154,2,FALSE),"")</f>
        <v/>
      </c>
      <c r="AS444" s="125" t="str">
        <f>IFERROR(VLOOKUP(V444,'#Input Lists#'!$B$3:$D$46,3,FALSE),"")</f>
        <v/>
      </c>
      <c r="AT444" s="125" t="str">
        <f>IFERROR(VLOOKUP(CONCATENATE(V444," ",W444),'#Input Lists#'!$K$3:$L$827,2,FALSE),"")</f>
        <v/>
      </c>
      <c r="AU444" s="125">
        <f>IFERROR(VLOOKUP(AA444,'#Input Lists#'!$BU$3:$BV$8,2,FALSE),"")</f>
        <v>1</v>
      </c>
      <c r="AV444" s="118" t="str">
        <f>IFERROR(VLOOKUP(AB444,'#Input Lists#'!$BO$3:$BP$9,2,FALSE),"")</f>
        <v/>
      </c>
      <c r="AW444" s="118">
        <f>IFERROR(VLOOKUP(AC444,'#Input Lists#'!$BL$3:$BM$7,2,FALSE),"")</f>
        <v>1</v>
      </c>
      <c r="AX444" s="52" t="e">
        <f>VLOOKUP(AQ444,'#Location List#'!$D$3:$K$150,4,FALSE)</f>
        <v>#N/A</v>
      </c>
      <c r="AY444" s="273" t="e">
        <f>VLOOKUP(AX444,'#Location List#'!$Z$3:$AA$13,2,FALSE)</f>
        <v>#N/A</v>
      </c>
      <c r="AZ444" s="126" t="e">
        <f>VLOOKUP($AT444,'#Input Lists#'!$L$3:$S$1033,6,FALSE)</f>
        <v>#N/A</v>
      </c>
      <c r="BA444" s="239" t="e">
        <f>VLOOKUP($AT444,'#Input Lists#'!$L$3:$S$833,7,FALSE)</f>
        <v>#N/A</v>
      </c>
      <c r="BB444" s="239" t="e">
        <f>VLOOKUP($AT444,'#Input Lists#'!$L$3:$S$833,8,FALSE)</f>
        <v>#N/A</v>
      </c>
      <c r="BC444" s="91" t="str">
        <f t="shared" si="44"/>
        <v/>
      </c>
      <c r="BD444" s="91" t="str">
        <f t="shared" si="45"/>
        <v/>
      </c>
      <c r="BE444" s="15" t="str">
        <f t="shared" si="46"/>
        <v/>
      </c>
      <c r="BF444" s="92" t="str">
        <f t="shared" si="47"/>
        <v>No Sighting Date</v>
      </c>
    </row>
    <row r="445" spans="1:58" x14ac:dyDescent="0.25">
      <c r="A445" s="118">
        <v>440</v>
      </c>
      <c r="B445" s="119"/>
      <c r="C445" s="120"/>
      <c r="D445" s="121"/>
      <c r="E445" s="121"/>
      <c r="F445" s="236"/>
      <c r="G445" s="122" t="str">
        <f>IFERROR(VLOOKUP(F445,'#Location List#'!$U$3:$V$1154,2,FALSE),"")</f>
        <v/>
      </c>
      <c r="H445" s="120"/>
      <c r="I445" s="120"/>
      <c r="J445" s="120"/>
      <c r="K445" s="120"/>
      <c r="L445" s="120"/>
      <c r="M445" s="120"/>
      <c r="N445" s="120"/>
      <c r="O445" s="120"/>
      <c r="P445" s="120"/>
      <c r="Q445" s="120"/>
      <c r="R445" s="120"/>
      <c r="S445" s="120"/>
      <c r="T445" s="205">
        <f t="shared" si="42"/>
        <v>0</v>
      </c>
      <c r="U445" s="205">
        <f t="shared" si="43"/>
        <v>0</v>
      </c>
      <c r="V445" s="210"/>
      <c r="W445" s="210"/>
      <c r="X445" s="23" t="str">
        <f>IFERROR(VLOOKUP(AT445,'#Input Lists#'!$L$3:$AH$833,3,FALSE)," ")</f>
        <v xml:space="preserve"> </v>
      </c>
      <c r="Y445" s="23" t="str">
        <f>IFERROR(VLOOKUP(AT445,'#Input Lists#'!$L$3:$AH$833,5,FALSE)," ")</f>
        <v xml:space="preserve"> </v>
      </c>
      <c r="Z445" s="206" t="str">
        <f>IFERROR(VLOOKUP(AT445,'#Input Lists#'!$L$3:$AH$833,9,FALSE)," ")</f>
        <v xml:space="preserve"> </v>
      </c>
      <c r="AA445" s="119" t="s">
        <v>1527</v>
      </c>
      <c r="AB445" s="120"/>
      <c r="AC445" s="123"/>
      <c r="AD445" s="123"/>
      <c r="AE445" s="123"/>
      <c r="AF445" s="123"/>
      <c r="AG445" s="123"/>
      <c r="AH445" s="123"/>
      <c r="AI445" s="123"/>
      <c r="AJ445" s="123"/>
      <c r="AK445" s="123"/>
      <c r="AL445" s="123"/>
      <c r="AM445" s="123"/>
      <c r="AN445" s="123"/>
      <c r="AO445" s="123"/>
      <c r="AP445" s="120"/>
      <c r="AQ445" s="125" t="str">
        <f>IFERROR(VLOOKUP(G445,'#Location List#'!$C$3:$D$150,2,FALSE),"")</f>
        <v/>
      </c>
      <c r="AR445" s="125" t="str">
        <f>IFERROR(VLOOKUP(F445,'#Location List#'!$Q$3:$R$1154,2,FALSE),"")</f>
        <v/>
      </c>
      <c r="AS445" s="125" t="str">
        <f>IFERROR(VLOOKUP(V445,'#Input Lists#'!$B$3:$D$46,3,FALSE),"")</f>
        <v/>
      </c>
      <c r="AT445" s="125" t="str">
        <f>IFERROR(VLOOKUP(CONCATENATE(V445," ",W445),'#Input Lists#'!$K$3:$L$827,2,FALSE),"")</f>
        <v/>
      </c>
      <c r="AU445" s="125">
        <f>IFERROR(VLOOKUP(AA445,'#Input Lists#'!$BU$3:$BV$8,2,FALSE),"")</f>
        <v>1</v>
      </c>
      <c r="AV445" s="118" t="str">
        <f>IFERROR(VLOOKUP(AB445,'#Input Lists#'!$BO$3:$BP$9,2,FALSE),"")</f>
        <v/>
      </c>
      <c r="AW445" s="118">
        <f>IFERROR(VLOOKUP(AC445,'#Input Lists#'!$BL$3:$BM$7,2,FALSE),"")</f>
        <v>1</v>
      </c>
      <c r="AX445" s="52" t="e">
        <f>VLOOKUP(AQ445,'#Location List#'!$D$3:$K$150,4,FALSE)</f>
        <v>#N/A</v>
      </c>
      <c r="AY445" s="273" t="e">
        <f>VLOOKUP(AX445,'#Location List#'!$Z$3:$AA$13,2,FALSE)</f>
        <v>#N/A</v>
      </c>
      <c r="AZ445" s="126" t="e">
        <f>VLOOKUP($AT445,'#Input Lists#'!$L$3:$S$1033,6,FALSE)</f>
        <v>#N/A</v>
      </c>
      <c r="BA445" s="239" t="e">
        <f>VLOOKUP($AT445,'#Input Lists#'!$L$3:$S$833,7,FALSE)</f>
        <v>#N/A</v>
      </c>
      <c r="BB445" s="239" t="e">
        <f>VLOOKUP($AT445,'#Input Lists#'!$L$3:$S$833,8,FALSE)</f>
        <v>#N/A</v>
      </c>
      <c r="BC445" s="91" t="str">
        <f t="shared" si="44"/>
        <v/>
      </c>
      <c r="BD445" s="91" t="str">
        <f t="shared" si="45"/>
        <v/>
      </c>
      <c r="BE445" s="15" t="str">
        <f t="shared" si="46"/>
        <v/>
      </c>
      <c r="BF445" s="92" t="str">
        <f t="shared" si="47"/>
        <v>No Sighting Date</v>
      </c>
    </row>
    <row r="446" spans="1:58" x14ac:dyDescent="0.25">
      <c r="A446" s="118">
        <v>441</v>
      </c>
      <c r="B446" s="119"/>
      <c r="C446" s="120"/>
      <c r="D446" s="121"/>
      <c r="E446" s="121"/>
      <c r="F446" s="236"/>
      <c r="G446" s="122" t="str">
        <f>IFERROR(VLOOKUP(F446,'#Location List#'!$U$3:$V$1154,2,FALSE),"")</f>
        <v/>
      </c>
      <c r="H446" s="120"/>
      <c r="I446" s="120"/>
      <c r="J446" s="120"/>
      <c r="K446" s="120"/>
      <c r="L446" s="120"/>
      <c r="M446" s="120"/>
      <c r="N446" s="120"/>
      <c r="O446" s="120"/>
      <c r="P446" s="120"/>
      <c r="Q446" s="120"/>
      <c r="R446" s="120"/>
      <c r="S446" s="120"/>
      <c r="T446" s="205">
        <f t="shared" si="42"/>
        <v>0</v>
      </c>
      <c r="U446" s="205">
        <f t="shared" si="43"/>
        <v>0</v>
      </c>
      <c r="V446" s="210"/>
      <c r="W446" s="210"/>
      <c r="X446" s="23" t="str">
        <f>IFERROR(VLOOKUP(AT446,'#Input Lists#'!$L$3:$AH$833,3,FALSE)," ")</f>
        <v xml:space="preserve"> </v>
      </c>
      <c r="Y446" s="23" t="str">
        <f>IFERROR(VLOOKUP(AT446,'#Input Lists#'!$L$3:$AH$833,5,FALSE)," ")</f>
        <v xml:space="preserve"> </v>
      </c>
      <c r="Z446" s="206" t="str">
        <f>IFERROR(VLOOKUP(AT446,'#Input Lists#'!$L$3:$AH$833,9,FALSE)," ")</f>
        <v xml:space="preserve"> </v>
      </c>
      <c r="AA446" s="119" t="s">
        <v>1527</v>
      </c>
      <c r="AB446" s="120"/>
      <c r="AC446" s="123"/>
      <c r="AD446" s="123"/>
      <c r="AE446" s="123"/>
      <c r="AF446" s="123"/>
      <c r="AG446" s="123"/>
      <c r="AH446" s="123"/>
      <c r="AI446" s="123"/>
      <c r="AJ446" s="123"/>
      <c r="AK446" s="123"/>
      <c r="AL446" s="123"/>
      <c r="AM446" s="123"/>
      <c r="AN446" s="123"/>
      <c r="AO446" s="123"/>
      <c r="AP446" s="120"/>
      <c r="AQ446" s="125" t="str">
        <f>IFERROR(VLOOKUP(G446,'#Location List#'!$C$3:$D$150,2,FALSE),"")</f>
        <v/>
      </c>
      <c r="AR446" s="125" t="str">
        <f>IFERROR(VLOOKUP(F446,'#Location List#'!$Q$3:$R$1154,2,FALSE),"")</f>
        <v/>
      </c>
      <c r="AS446" s="125" t="str">
        <f>IFERROR(VLOOKUP(V446,'#Input Lists#'!$B$3:$D$46,3,FALSE),"")</f>
        <v/>
      </c>
      <c r="AT446" s="125" t="str">
        <f>IFERROR(VLOOKUP(CONCATENATE(V446," ",W446),'#Input Lists#'!$K$3:$L$827,2,FALSE),"")</f>
        <v/>
      </c>
      <c r="AU446" s="125">
        <f>IFERROR(VLOOKUP(AA446,'#Input Lists#'!$BU$3:$BV$8,2,FALSE),"")</f>
        <v>1</v>
      </c>
      <c r="AV446" s="118" t="str">
        <f>IFERROR(VLOOKUP(AB446,'#Input Lists#'!$BO$3:$BP$9,2,FALSE),"")</f>
        <v/>
      </c>
      <c r="AW446" s="118">
        <f>IFERROR(VLOOKUP(AC446,'#Input Lists#'!$BL$3:$BM$7,2,FALSE),"")</f>
        <v>1</v>
      </c>
      <c r="AX446" s="52" t="e">
        <f>VLOOKUP(AQ446,'#Location List#'!$D$3:$K$150,4,FALSE)</f>
        <v>#N/A</v>
      </c>
      <c r="AY446" s="273" t="e">
        <f>VLOOKUP(AX446,'#Location List#'!$Z$3:$AA$13,2,FALSE)</f>
        <v>#N/A</v>
      </c>
      <c r="AZ446" s="126" t="e">
        <f>VLOOKUP($AT446,'#Input Lists#'!$L$3:$S$1033,6,FALSE)</f>
        <v>#N/A</v>
      </c>
      <c r="BA446" s="239" t="e">
        <f>VLOOKUP($AT446,'#Input Lists#'!$L$3:$S$833,7,FALSE)</f>
        <v>#N/A</v>
      </c>
      <c r="BB446" s="239" t="e">
        <f>VLOOKUP($AT446,'#Input Lists#'!$L$3:$S$833,8,FALSE)</f>
        <v>#N/A</v>
      </c>
      <c r="BC446" s="91" t="str">
        <f t="shared" si="44"/>
        <v/>
      </c>
      <c r="BD446" s="91" t="str">
        <f t="shared" si="45"/>
        <v/>
      </c>
      <c r="BE446" s="15" t="str">
        <f t="shared" si="46"/>
        <v/>
      </c>
      <c r="BF446" s="92" t="str">
        <f t="shared" si="47"/>
        <v>No Sighting Date</v>
      </c>
    </row>
    <row r="447" spans="1:58" x14ac:dyDescent="0.25">
      <c r="A447" s="118">
        <v>442</v>
      </c>
      <c r="B447" s="119"/>
      <c r="C447" s="120"/>
      <c r="D447" s="121"/>
      <c r="E447" s="121"/>
      <c r="F447" s="236"/>
      <c r="G447" s="122" t="str">
        <f>IFERROR(VLOOKUP(F447,'#Location List#'!$U$3:$V$1154,2,FALSE),"")</f>
        <v/>
      </c>
      <c r="H447" s="120"/>
      <c r="I447" s="120"/>
      <c r="J447" s="120"/>
      <c r="K447" s="120"/>
      <c r="L447" s="120"/>
      <c r="M447" s="120"/>
      <c r="N447" s="120"/>
      <c r="O447" s="120"/>
      <c r="P447" s="120"/>
      <c r="Q447" s="120"/>
      <c r="R447" s="120"/>
      <c r="S447" s="120"/>
      <c r="T447" s="205">
        <f t="shared" si="42"/>
        <v>0</v>
      </c>
      <c r="U447" s="205">
        <f t="shared" si="43"/>
        <v>0</v>
      </c>
      <c r="V447" s="210"/>
      <c r="W447" s="210"/>
      <c r="X447" s="23" t="str">
        <f>IFERROR(VLOOKUP(AT447,'#Input Lists#'!$L$3:$AH$833,3,FALSE)," ")</f>
        <v xml:space="preserve"> </v>
      </c>
      <c r="Y447" s="23" t="str">
        <f>IFERROR(VLOOKUP(AT447,'#Input Lists#'!$L$3:$AH$833,5,FALSE)," ")</f>
        <v xml:space="preserve"> </v>
      </c>
      <c r="Z447" s="206" t="str">
        <f>IFERROR(VLOOKUP(AT447,'#Input Lists#'!$L$3:$AH$833,9,FALSE)," ")</f>
        <v xml:space="preserve"> </v>
      </c>
      <c r="AA447" s="119" t="s">
        <v>1527</v>
      </c>
      <c r="AB447" s="120"/>
      <c r="AC447" s="123"/>
      <c r="AD447" s="123"/>
      <c r="AE447" s="123"/>
      <c r="AF447" s="123"/>
      <c r="AG447" s="123"/>
      <c r="AH447" s="123"/>
      <c r="AI447" s="123"/>
      <c r="AJ447" s="123"/>
      <c r="AK447" s="123"/>
      <c r="AL447" s="123"/>
      <c r="AM447" s="123"/>
      <c r="AN447" s="123"/>
      <c r="AO447" s="123"/>
      <c r="AP447" s="120"/>
      <c r="AQ447" s="125" t="str">
        <f>IFERROR(VLOOKUP(G447,'#Location List#'!$C$3:$D$150,2,FALSE),"")</f>
        <v/>
      </c>
      <c r="AR447" s="125" t="str">
        <f>IFERROR(VLOOKUP(F447,'#Location List#'!$Q$3:$R$1154,2,FALSE),"")</f>
        <v/>
      </c>
      <c r="AS447" s="125" t="str">
        <f>IFERROR(VLOOKUP(V447,'#Input Lists#'!$B$3:$D$46,3,FALSE),"")</f>
        <v/>
      </c>
      <c r="AT447" s="125" t="str">
        <f>IFERROR(VLOOKUP(CONCATENATE(V447," ",W447),'#Input Lists#'!$K$3:$L$827,2,FALSE),"")</f>
        <v/>
      </c>
      <c r="AU447" s="125">
        <f>IFERROR(VLOOKUP(AA447,'#Input Lists#'!$BU$3:$BV$8,2,FALSE),"")</f>
        <v>1</v>
      </c>
      <c r="AV447" s="118" t="str">
        <f>IFERROR(VLOOKUP(AB447,'#Input Lists#'!$BO$3:$BP$9,2,FALSE),"")</f>
        <v/>
      </c>
      <c r="AW447" s="118">
        <f>IFERROR(VLOOKUP(AC447,'#Input Lists#'!$BL$3:$BM$7,2,FALSE),"")</f>
        <v>1</v>
      </c>
      <c r="AX447" s="52" t="e">
        <f>VLOOKUP(AQ447,'#Location List#'!$D$3:$K$150,4,FALSE)</f>
        <v>#N/A</v>
      </c>
      <c r="AY447" s="273" t="e">
        <f>VLOOKUP(AX447,'#Location List#'!$Z$3:$AA$13,2,FALSE)</f>
        <v>#N/A</v>
      </c>
      <c r="AZ447" s="126" t="e">
        <f>VLOOKUP($AT447,'#Input Lists#'!$L$3:$S$1033,6,FALSE)</f>
        <v>#N/A</v>
      </c>
      <c r="BA447" s="239" t="e">
        <f>VLOOKUP($AT447,'#Input Lists#'!$L$3:$S$833,7,FALSE)</f>
        <v>#N/A</v>
      </c>
      <c r="BB447" s="239" t="e">
        <f>VLOOKUP($AT447,'#Input Lists#'!$L$3:$S$833,8,FALSE)</f>
        <v>#N/A</v>
      </c>
      <c r="BC447" s="91" t="str">
        <f t="shared" si="44"/>
        <v/>
      </c>
      <c r="BD447" s="91" t="str">
        <f t="shared" si="45"/>
        <v/>
      </c>
      <c r="BE447" s="15" t="str">
        <f t="shared" si="46"/>
        <v/>
      </c>
      <c r="BF447" s="92" t="str">
        <f t="shared" si="47"/>
        <v>No Sighting Date</v>
      </c>
    </row>
    <row r="448" spans="1:58" x14ac:dyDescent="0.25">
      <c r="A448" s="118">
        <v>443</v>
      </c>
      <c r="B448" s="119"/>
      <c r="C448" s="120"/>
      <c r="D448" s="121"/>
      <c r="E448" s="121"/>
      <c r="F448" s="236"/>
      <c r="G448" s="122" t="str">
        <f>IFERROR(VLOOKUP(F448,'#Location List#'!$U$3:$V$1154,2,FALSE),"")</f>
        <v/>
      </c>
      <c r="H448" s="120"/>
      <c r="I448" s="120"/>
      <c r="J448" s="120"/>
      <c r="K448" s="120"/>
      <c r="L448" s="120"/>
      <c r="M448" s="120"/>
      <c r="N448" s="120"/>
      <c r="O448" s="120"/>
      <c r="P448" s="120"/>
      <c r="Q448" s="120"/>
      <c r="R448" s="120"/>
      <c r="S448" s="120"/>
      <c r="T448" s="205">
        <f t="shared" si="42"/>
        <v>0</v>
      </c>
      <c r="U448" s="205">
        <f t="shared" si="43"/>
        <v>0</v>
      </c>
      <c r="V448" s="210"/>
      <c r="W448" s="210"/>
      <c r="X448" s="23" t="str">
        <f>IFERROR(VLOOKUP(AT448,'#Input Lists#'!$L$3:$AH$833,3,FALSE)," ")</f>
        <v xml:space="preserve"> </v>
      </c>
      <c r="Y448" s="23" t="str">
        <f>IFERROR(VLOOKUP(AT448,'#Input Lists#'!$L$3:$AH$833,5,FALSE)," ")</f>
        <v xml:space="preserve"> </v>
      </c>
      <c r="Z448" s="206" t="str">
        <f>IFERROR(VLOOKUP(AT448,'#Input Lists#'!$L$3:$AH$833,9,FALSE)," ")</f>
        <v xml:space="preserve"> </v>
      </c>
      <c r="AA448" s="119" t="s">
        <v>1527</v>
      </c>
      <c r="AB448" s="120"/>
      <c r="AC448" s="123"/>
      <c r="AD448" s="123"/>
      <c r="AE448" s="123"/>
      <c r="AF448" s="123"/>
      <c r="AG448" s="123"/>
      <c r="AH448" s="123"/>
      <c r="AI448" s="123"/>
      <c r="AJ448" s="123"/>
      <c r="AK448" s="123"/>
      <c r="AL448" s="123"/>
      <c r="AM448" s="123"/>
      <c r="AN448" s="123"/>
      <c r="AO448" s="123"/>
      <c r="AP448" s="120"/>
      <c r="AQ448" s="125" t="str">
        <f>IFERROR(VLOOKUP(G448,'#Location List#'!$C$3:$D$150,2,FALSE),"")</f>
        <v/>
      </c>
      <c r="AR448" s="125" t="str">
        <f>IFERROR(VLOOKUP(F448,'#Location List#'!$Q$3:$R$1154,2,FALSE),"")</f>
        <v/>
      </c>
      <c r="AS448" s="125" t="str">
        <f>IFERROR(VLOOKUP(V448,'#Input Lists#'!$B$3:$D$46,3,FALSE),"")</f>
        <v/>
      </c>
      <c r="AT448" s="125" t="str">
        <f>IFERROR(VLOOKUP(CONCATENATE(V448," ",W448),'#Input Lists#'!$K$3:$L$827,2,FALSE),"")</f>
        <v/>
      </c>
      <c r="AU448" s="125">
        <f>IFERROR(VLOOKUP(AA448,'#Input Lists#'!$BU$3:$BV$8,2,FALSE),"")</f>
        <v>1</v>
      </c>
      <c r="AV448" s="118" t="str">
        <f>IFERROR(VLOOKUP(AB448,'#Input Lists#'!$BO$3:$BP$9,2,FALSE),"")</f>
        <v/>
      </c>
      <c r="AW448" s="118">
        <f>IFERROR(VLOOKUP(AC448,'#Input Lists#'!$BL$3:$BM$7,2,FALSE),"")</f>
        <v>1</v>
      </c>
      <c r="AX448" s="52" t="e">
        <f>VLOOKUP(AQ448,'#Location List#'!$D$3:$K$150,4,FALSE)</f>
        <v>#N/A</v>
      </c>
      <c r="AY448" s="273" t="e">
        <f>VLOOKUP(AX448,'#Location List#'!$Z$3:$AA$13,2,FALSE)</f>
        <v>#N/A</v>
      </c>
      <c r="AZ448" s="126" t="e">
        <f>VLOOKUP($AT448,'#Input Lists#'!$L$3:$S$1033,6,FALSE)</f>
        <v>#N/A</v>
      </c>
      <c r="BA448" s="239" t="e">
        <f>VLOOKUP($AT448,'#Input Lists#'!$L$3:$S$833,7,FALSE)</f>
        <v>#N/A</v>
      </c>
      <c r="BB448" s="239" t="e">
        <f>VLOOKUP($AT448,'#Input Lists#'!$L$3:$S$833,8,FALSE)</f>
        <v>#N/A</v>
      </c>
      <c r="BC448" s="91" t="str">
        <f t="shared" si="44"/>
        <v/>
      </c>
      <c r="BD448" s="91" t="str">
        <f t="shared" si="45"/>
        <v/>
      </c>
      <c r="BE448" s="15" t="str">
        <f t="shared" si="46"/>
        <v/>
      </c>
      <c r="BF448" s="92" t="str">
        <f t="shared" si="47"/>
        <v>No Sighting Date</v>
      </c>
    </row>
    <row r="449" spans="1:58" x14ac:dyDescent="0.25">
      <c r="A449" s="118">
        <v>444</v>
      </c>
      <c r="B449" s="119"/>
      <c r="C449" s="120"/>
      <c r="D449" s="121"/>
      <c r="E449" s="121"/>
      <c r="F449" s="236"/>
      <c r="G449" s="122" t="str">
        <f>IFERROR(VLOOKUP(F449,'#Location List#'!$U$3:$V$1154,2,FALSE),"")</f>
        <v/>
      </c>
      <c r="H449" s="120"/>
      <c r="I449" s="120"/>
      <c r="J449" s="120"/>
      <c r="K449" s="120"/>
      <c r="L449" s="120"/>
      <c r="M449" s="120"/>
      <c r="N449" s="120"/>
      <c r="O449" s="120"/>
      <c r="P449" s="120"/>
      <c r="Q449" s="120"/>
      <c r="R449" s="120"/>
      <c r="S449" s="120"/>
      <c r="T449" s="205">
        <f t="shared" si="42"/>
        <v>0</v>
      </c>
      <c r="U449" s="205">
        <f t="shared" si="43"/>
        <v>0</v>
      </c>
      <c r="V449" s="210"/>
      <c r="W449" s="210"/>
      <c r="X449" s="23" t="str">
        <f>IFERROR(VLOOKUP(AT449,'#Input Lists#'!$L$3:$AH$833,3,FALSE)," ")</f>
        <v xml:space="preserve"> </v>
      </c>
      <c r="Y449" s="23" t="str">
        <f>IFERROR(VLOOKUP(AT449,'#Input Lists#'!$L$3:$AH$833,5,FALSE)," ")</f>
        <v xml:space="preserve"> </v>
      </c>
      <c r="Z449" s="206" t="str">
        <f>IFERROR(VLOOKUP(AT449,'#Input Lists#'!$L$3:$AH$833,9,FALSE)," ")</f>
        <v xml:space="preserve"> </v>
      </c>
      <c r="AA449" s="119" t="s">
        <v>1527</v>
      </c>
      <c r="AB449" s="120"/>
      <c r="AC449" s="123"/>
      <c r="AD449" s="123"/>
      <c r="AE449" s="123"/>
      <c r="AF449" s="123"/>
      <c r="AG449" s="123"/>
      <c r="AH449" s="123"/>
      <c r="AI449" s="123"/>
      <c r="AJ449" s="123"/>
      <c r="AK449" s="123"/>
      <c r="AL449" s="123"/>
      <c r="AM449" s="123"/>
      <c r="AN449" s="123"/>
      <c r="AO449" s="123"/>
      <c r="AP449" s="120"/>
      <c r="AQ449" s="125" t="str">
        <f>IFERROR(VLOOKUP(G449,'#Location List#'!$C$3:$D$150,2,FALSE),"")</f>
        <v/>
      </c>
      <c r="AR449" s="125" t="str">
        <f>IFERROR(VLOOKUP(F449,'#Location List#'!$Q$3:$R$1154,2,FALSE),"")</f>
        <v/>
      </c>
      <c r="AS449" s="125" t="str">
        <f>IFERROR(VLOOKUP(V449,'#Input Lists#'!$B$3:$D$46,3,FALSE),"")</f>
        <v/>
      </c>
      <c r="AT449" s="125" t="str">
        <f>IFERROR(VLOOKUP(CONCATENATE(V449," ",W449),'#Input Lists#'!$K$3:$L$827,2,FALSE),"")</f>
        <v/>
      </c>
      <c r="AU449" s="125">
        <f>IFERROR(VLOOKUP(AA449,'#Input Lists#'!$BU$3:$BV$8,2,FALSE),"")</f>
        <v>1</v>
      </c>
      <c r="AV449" s="118" t="str">
        <f>IFERROR(VLOOKUP(AB449,'#Input Lists#'!$BO$3:$BP$9,2,FALSE),"")</f>
        <v/>
      </c>
      <c r="AW449" s="118">
        <f>IFERROR(VLOOKUP(AC449,'#Input Lists#'!$BL$3:$BM$7,2,FALSE),"")</f>
        <v>1</v>
      </c>
      <c r="AX449" s="52" t="e">
        <f>VLOOKUP(AQ449,'#Location List#'!$D$3:$K$150,4,FALSE)</f>
        <v>#N/A</v>
      </c>
      <c r="AY449" s="273" t="e">
        <f>VLOOKUP(AX449,'#Location List#'!$Z$3:$AA$13,2,FALSE)</f>
        <v>#N/A</v>
      </c>
      <c r="AZ449" s="126" t="e">
        <f>VLOOKUP($AT449,'#Input Lists#'!$L$3:$S$1033,6,FALSE)</f>
        <v>#N/A</v>
      </c>
      <c r="BA449" s="239" t="e">
        <f>VLOOKUP($AT449,'#Input Lists#'!$L$3:$S$833,7,FALSE)</f>
        <v>#N/A</v>
      </c>
      <c r="BB449" s="239" t="e">
        <f>VLOOKUP($AT449,'#Input Lists#'!$L$3:$S$833,8,FALSE)</f>
        <v>#N/A</v>
      </c>
      <c r="BC449" s="91" t="str">
        <f t="shared" si="44"/>
        <v/>
      </c>
      <c r="BD449" s="91" t="str">
        <f t="shared" si="45"/>
        <v/>
      </c>
      <c r="BE449" s="15" t="str">
        <f t="shared" si="46"/>
        <v/>
      </c>
      <c r="BF449" s="92" t="str">
        <f t="shared" si="47"/>
        <v>No Sighting Date</v>
      </c>
    </row>
    <row r="450" spans="1:58" x14ac:dyDescent="0.25">
      <c r="A450" s="118">
        <v>445</v>
      </c>
      <c r="B450" s="119"/>
      <c r="C450" s="120"/>
      <c r="D450" s="121"/>
      <c r="E450" s="121"/>
      <c r="F450" s="236"/>
      <c r="G450" s="122" t="str">
        <f>IFERROR(VLOOKUP(F450,'#Location List#'!$U$3:$V$1154,2,FALSE),"")</f>
        <v/>
      </c>
      <c r="H450" s="120"/>
      <c r="I450" s="120"/>
      <c r="J450" s="120"/>
      <c r="K450" s="120"/>
      <c r="L450" s="120"/>
      <c r="M450" s="120"/>
      <c r="N450" s="120"/>
      <c r="O450" s="120"/>
      <c r="P450" s="120"/>
      <c r="Q450" s="120"/>
      <c r="R450" s="120"/>
      <c r="S450" s="120"/>
      <c r="T450" s="205">
        <f t="shared" si="42"/>
        <v>0</v>
      </c>
      <c r="U450" s="205">
        <f t="shared" si="43"/>
        <v>0</v>
      </c>
      <c r="V450" s="210"/>
      <c r="W450" s="210"/>
      <c r="X450" s="23" t="str">
        <f>IFERROR(VLOOKUP(AT450,'#Input Lists#'!$L$3:$AH$833,3,FALSE)," ")</f>
        <v xml:space="preserve"> </v>
      </c>
      <c r="Y450" s="23" t="str">
        <f>IFERROR(VLOOKUP(AT450,'#Input Lists#'!$L$3:$AH$833,5,FALSE)," ")</f>
        <v xml:space="preserve"> </v>
      </c>
      <c r="Z450" s="206" t="str">
        <f>IFERROR(VLOOKUP(AT450,'#Input Lists#'!$L$3:$AH$833,9,FALSE)," ")</f>
        <v xml:space="preserve"> </v>
      </c>
      <c r="AA450" s="119" t="s">
        <v>1527</v>
      </c>
      <c r="AB450" s="120"/>
      <c r="AC450" s="123"/>
      <c r="AD450" s="123"/>
      <c r="AE450" s="123"/>
      <c r="AF450" s="123"/>
      <c r="AG450" s="123"/>
      <c r="AH450" s="123"/>
      <c r="AI450" s="123"/>
      <c r="AJ450" s="123"/>
      <c r="AK450" s="123"/>
      <c r="AL450" s="123"/>
      <c r="AM450" s="123"/>
      <c r="AN450" s="123"/>
      <c r="AO450" s="123"/>
      <c r="AP450" s="120"/>
      <c r="AQ450" s="125" t="str">
        <f>IFERROR(VLOOKUP(G450,'#Location List#'!$C$3:$D$150,2,FALSE),"")</f>
        <v/>
      </c>
      <c r="AR450" s="125" t="str">
        <f>IFERROR(VLOOKUP(F450,'#Location List#'!$Q$3:$R$1154,2,FALSE),"")</f>
        <v/>
      </c>
      <c r="AS450" s="125" t="str">
        <f>IFERROR(VLOOKUP(V450,'#Input Lists#'!$B$3:$D$46,3,FALSE),"")</f>
        <v/>
      </c>
      <c r="AT450" s="125" t="str">
        <f>IFERROR(VLOOKUP(CONCATENATE(V450," ",W450),'#Input Lists#'!$K$3:$L$827,2,FALSE),"")</f>
        <v/>
      </c>
      <c r="AU450" s="125">
        <f>IFERROR(VLOOKUP(AA450,'#Input Lists#'!$BU$3:$BV$8,2,FALSE),"")</f>
        <v>1</v>
      </c>
      <c r="AV450" s="118" t="str">
        <f>IFERROR(VLOOKUP(AB450,'#Input Lists#'!$BO$3:$BP$9,2,FALSE),"")</f>
        <v/>
      </c>
      <c r="AW450" s="118">
        <f>IFERROR(VLOOKUP(AC450,'#Input Lists#'!$BL$3:$BM$7,2,FALSE),"")</f>
        <v>1</v>
      </c>
      <c r="AX450" s="52" t="e">
        <f>VLOOKUP(AQ450,'#Location List#'!$D$3:$K$150,4,FALSE)</f>
        <v>#N/A</v>
      </c>
      <c r="AY450" s="273" t="e">
        <f>VLOOKUP(AX450,'#Location List#'!$Z$3:$AA$13,2,FALSE)</f>
        <v>#N/A</v>
      </c>
      <c r="AZ450" s="126" t="e">
        <f>VLOOKUP($AT450,'#Input Lists#'!$L$3:$S$1033,6,FALSE)</f>
        <v>#N/A</v>
      </c>
      <c r="BA450" s="239" t="e">
        <f>VLOOKUP($AT450,'#Input Lists#'!$L$3:$S$833,7,FALSE)</f>
        <v>#N/A</v>
      </c>
      <c r="BB450" s="239" t="e">
        <f>VLOOKUP($AT450,'#Input Lists#'!$L$3:$S$833,8,FALSE)</f>
        <v>#N/A</v>
      </c>
      <c r="BC450" s="91" t="str">
        <f t="shared" si="44"/>
        <v/>
      </c>
      <c r="BD450" s="91" t="str">
        <f t="shared" si="45"/>
        <v/>
      </c>
      <c r="BE450" s="15" t="str">
        <f t="shared" si="46"/>
        <v/>
      </c>
      <c r="BF450" s="92" t="str">
        <f t="shared" si="47"/>
        <v>No Sighting Date</v>
      </c>
    </row>
    <row r="451" spans="1:58" x14ac:dyDescent="0.25">
      <c r="A451" s="118">
        <v>446</v>
      </c>
      <c r="B451" s="119"/>
      <c r="C451" s="120"/>
      <c r="D451" s="121"/>
      <c r="E451" s="121"/>
      <c r="F451" s="236"/>
      <c r="G451" s="122" t="str">
        <f>IFERROR(VLOOKUP(F451,'#Location List#'!$U$3:$V$1154,2,FALSE),"")</f>
        <v/>
      </c>
      <c r="H451" s="120"/>
      <c r="I451" s="120"/>
      <c r="J451" s="120"/>
      <c r="K451" s="120"/>
      <c r="L451" s="120"/>
      <c r="M451" s="120"/>
      <c r="N451" s="120"/>
      <c r="O451" s="120"/>
      <c r="P451" s="120"/>
      <c r="Q451" s="120"/>
      <c r="R451" s="120"/>
      <c r="S451" s="120"/>
      <c r="T451" s="205">
        <f t="shared" si="42"/>
        <v>0</v>
      </c>
      <c r="U451" s="205">
        <f t="shared" si="43"/>
        <v>0</v>
      </c>
      <c r="V451" s="210"/>
      <c r="W451" s="210"/>
      <c r="X451" s="23" t="str">
        <f>IFERROR(VLOOKUP(AT451,'#Input Lists#'!$L$3:$AH$833,3,FALSE)," ")</f>
        <v xml:space="preserve"> </v>
      </c>
      <c r="Y451" s="23" t="str">
        <f>IFERROR(VLOOKUP(AT451,'#Input Lists#'!$L$3:$AH$833,5,FALSE)," ")</f>
        <v xml:space="preserve"> </v>
      </c>
      <c r="Z451" s="206" t="str">
        <f>IFERROR(VLOOKUP(AT451,'#Input Lists#'!$L$3:$AH$833,9,FALSE)," ")</f>
        <v xml:space="preserve"> </v>
      </c>
      <c r="AA451" s="119" t="s">
        <v>1527</v>
      </c>
      <c r="AB451" s="120"/>
      <c r="AC451" s="123"/>
      <c r="AD451" s="123"/>
      <c r="AE451" s="123"/>
      <c r="AF451" s="123"/>
      <c r="AG451" s="123"/>
      <c r="AH451" s="123"/>
      <c r="AI451" s="123"/>
      <c r="AJ451" s="123"/>
      <c r="AK451" s="123"/>
      <c r="AL451" s="123"/>
      <c r="AM451" s="123"/>
      <c r="AN451" s="123"/>
      <c r="AO451" s="123"/>
      <c r="AP451" s="120"/>
      <c r="AQ451" s="125" t="str">
        <f>IFERROR(VLOOKUP(G451,'#Location List#'!$C$3:$D$150,2,FALSE),"")</f>
        <v/>
      </c>
      <c r="AR451" s="125" t="str">
        <f>IFERROR(VLOOKUP(F451,'#Location List#'!$Q$3:$R$1154,2,FALSE),"")</f>
        <v/>
      </c>
      <c r="AS451" s="125" t="str">
        <f>IFERROR(VLOOKUP(V451,'#Input Lists#'!$B$3:$D$46,3,FALSE),"")</f>
        <v/>
      </c>
      <c r="AT451" s="125" t="str">
        <f>IFERROR(VLOOKUP(CONCATENATE(V451," ",W451),'#Input Lists#'!$K$3:$L$827,2,FALSE),"")</f>
        <v/>
      </c>
      <c r="AU451" s="125">
        <f>IFERROR(VLOOKUP(AA451,'#Input Lists#'!$BU$3:$BV$8,2,FALSE),"")</f>
        <v>1</v>
      </c>
      <c r="AV451" s="118" t="str">
        <f>IFERROR(VLOOKUP(AB451,'#Input Lists#'!$BO$3:$BP$9,2,FALSE),"")</f>
        <v/>
      </c>
      <c r="AW451" s="118">
        <f>IFERROR(VLOOKUP(AC451,'#Input Lists#'!$BL$3:$BM$7,2,FALSE),"")</f>
        <v>1</v>
      </c>
      <c r="AX451" s="52" t="e">
        <f>VLOOKUP(AQ451,'#Location List#'!$D$3:$K$150,4,FALSE)</f>
        <v>#N/A</v>
      </c>
      <c r="AY451" s="273" t="e">
        <f>VLOOKUP(AX451,'#Location List#'!$Z$3:$AA$13,2,FALSE)</f>
        <v>#N/A</v>
      </c>
      <c r="AZ451" s="126" t="e">
        <f>VLOOKUP($AT451,'#Input Lists#'!$L$3:$S$1033,6,FALSE)</f>
        <v>#N/A</v>
      </c>
      <c r="BA451" s="239" t="e">
        <f>VLOOKUP($AT451,'#Input Lists#'!$L$3:$S$833,7,FALSE)</f>
        <v>#N/A</v>
      </c>
      <c r="BB451" s="239" t="e">
        <f>VLOOKUP($AT451,'#Input Lists#'!$L$3:$S$833,8,FALSE)</f>
        <v>#N/A</v>
      </c>
      <c r="BC451" s="91" t="str">
        <f t="shared" si="44"/>
        <v/>
      </c>
      <c r="BD451" s="91" t="str">
        <f t="shared" si="45"/>
        <v/>
      </c>
      <c r="BE451" s="15" t="str">
        <f t="shared" si="46"/>
        <v/>
      </c>
      <c r="BF451" s="92" t="str">
        <f t="shared" si="47"/>
        <v>No Sighting Date</v>
      </c>
    </row>
    <row r="452" spans="1:58" x14ac:dyDescent="0.25">
      <c r="A452" s="118">
        <v>447</v>
      </c>
      <c r="B452" s="119"/>
      <c r="C452" s="120"/>
      <c r="D452" s="121"/>
      <c r="E452" s="121"/>
      <c r="F452" s="236"/>
      <c r="G452" s="122" t="str">
        <f>IFERROR(VLOOKUP(F452,'#Location List#'!$U$3:$V$1154,2,FALSE),"")</f>
        <v/>
      </c>
      <c r="H452" s="120"/>
      <c r="I452" s="120"/>
      <c r="J452" s="120"/>
      <c r="K452" s="120"/>
      <c r="L452" s="120"/>
      <c r="M452" s="120"/>
      <c r="N452" s="120"/>
      <c r="O452" s="120"/>
      <c r="P452" s="120"/>
      <c r="Q452" s="120"/>
      <c r="R452" s="120"/>
      <c r="S452" s="120"/>
      <c r="T452" s="205">
        <f t="shared" si="42"/>
        <v>0</v>
      </c>
      <c r="U452" s="205">
        <f t="shared" si="43"/>
        <v>0</v>
      </c>
      <c r="V452" s="210"/>
      <c r="W452" s="210"/>
      <c r="X452" s="23" t="str">
        <f>IFERROR(VLOOKUP(AT452,'#Input Lists#'!$L$3:$AH$833,3,FALSE)," ")</f>
        <v xml:space="preserve"> </v>
      </c>
      <c r="Y452" s="23" t="str">
        <f>IFERROR(VLOOKUP(AT452,'#Input Lists#'!$L$3:$AH$833,5,FALSE)," ")</f>
        <v xml:space="preserve"> </v>
      </c>
      <c r="Z452" s="206" t="str">
        <f>IFERROR(VLOOKUP(AT452,'#Input Lists#'!$L$3:$AH$833,9,FALSE)," ")</f>
        <v xml:space="preserve"> </v>
      </c>
      <c r="AA452" s="119" t="s">
        <v>1527</v>
      </c>
      <c r="AB452" s="120"/>
      <c r="AC452" s="123"/>
      <c r="AD452" s="123"/>
      <c r="AE452" s="123"/>
      <c r="AF452" s="123"/>
      <c r="AG452" s="123"/>
      <c r="AH452" s="123"/>
      <c r="AI452" s="123"/>
      <c r="AJ452" s="123"/>
      <c r="AK452" s="123"/>
      <c r="AL452" s="123"/>
      <c r="AM452" s="123"/>
      <c r="AN452" s="123"/>
      <c r="AO452" s="123"/>
      <c r="AP452" s="120"/>
      <c r="AQ452" s="125" t="str">
        <f>IFERROR(VLOOKUP(G452,'#Location List#'!$C$3:$D$150,2,FALSE),"")</f>
        <v/>
      </c>
      <c r="AR452" s="125" t="str">
        <f>IFERROR(VLOOKUP(F452,'#Location List#'!$Q$3:$R$1154,2,FALSE),"")</f>
        <v/>
      </c>
      <c r="AS452" s="125" t="str">
        <f>IFERROR(VLOOKUP(V452,'#Input Lists#'!$B$3:$D$46,3,FALSE),"")</f>
        <v/>
      </c>
      <c r="AT452" s="125" t="str">
        <f>IFERROR(VLOOKUP(CONCATENATE(V452," ",W452),'#Input Lists#'!$K$3:$L$827,2,FALSE),"")</f>
        <v/>
      </c>
      <c r="AU452" s="125">
        <f>IFERROR(VLOOKUP(AA452,'#Input Lists#'!$BU$3:$BV$8,2,FALSE),"")</f>
        <v>1</v>
      </c>
      <c r="AV452" s="118" t="str">
        <f>IFERROR(VLOOKUP(AB452,'#Input Lists#'!$BO$3:$BP$9,2,FALSE),"")</f>
        <v/>
      </c>
      <c r="AW452" s="118">
        <f>IFERROR(VLOOKUP(AC452,'#Input Lists#'!$BL$3:$BM$7,2,FALSE),"")</f>
        <v>1</v>
      </c>
      <c r="AX452" s="52" t="e">
        <f>VLOOKUP(AQ452,'#Location List#'!$D$3:$K$150,4,FALSE)</f>
        <v>#N/A</v>
      </c>
      <c r="AY452" s="273" t="e">
        <f>VLOOKUP(AX452,'#Location List#'!$Z$3:$AA$13,2,FALSE)</f>
        <v>#N/A</v>
      </c>
      <c r="AZ452" s="126" t="e">
        <f>VLOOKUP($AT452,'#Input Lists#'!$L$3:$S$1033,6,FALSE)</f>
        <v>#N/A</v>
      </c>
      <c r="BA452" s="239" t="e">
        <f>VLOOKUP($AT452,'#Input Lists#'!$L$3:$S$833,7,FALSE)</f>
        <v>#N/A</v>
      </c>
      <c r="BB452" s="239" t="e">
        <f>VLOOKUP($AT452,'#Input Lists#'!$L$3:$S$833,8,FALSE)</f>
        <v>#N/A</v>
      </c>
      <c r="BC452" s="91" t="str">
        <f t="shared" si="44"/>
        <v/>
      </c>
      <c r="BD452" s="91" t="str">
        <f t="shared" si="45"/>
        <v/>
      </c>
      <c r="BE452" s="15" t="str">
        <f t="shared" si="46"/>
        <v/>
      </c>
      <c r="BF452" s="92" t="str">
        <f t="shared" si="47"/>
        <v>No Sighting Date</v>
      </c>
    </row>
    <row r="453" spans="1:58" x14ac:dyDescent="0.25">
      <c r="A453" s="118">
        <v>448</v>
      </c>
      <c r="B453" s="119"/>
      <c r="C453" s="120"/>
      <c r="D453" s="121"/>
      <c r="E453" s="121"/>
      <c r="F453" s="236"/>
      <c r="G453" s="122" t="str">
        <f>IFERROR(VLOOKUP(F453,'#Location List#'!$U$3:$V$1154,2,FALSE),"")</f>
        <v/>
      </c>
      <c r="H453" s="120"/>
      <c r="I453" s="120"/>
      <c r="J453" s="120"/>
      <c r="K453" s="120"/>
      <c r="L453" s="120"/>
      <c r="M453" s="120"/>
      <c r="N453" s="120"/>
      <c r="O453" s="120"/>
      <c r="P453" s="120"/>
      <c r="Q453" s="120"/>
      <c r="R453" s="120"/>
      <c r="S453" s="120"/>
      <c r="T453" s="205">
        <f t="shared" si="42"/>
        <v>0</v>
      </c>
      <c r="U453" s="205">
        <f t="shared" si="43"/>
        <v>0</v>
      </c>
      <c r="V453" s="210"/>
      <c r="W453" s="210"/>
      <c r="X453" s="23" t="str">
        <f>IFERROR(VLOOKUP(AT453,'#Input Lists#'!$L$3:$AH$833,3,FALSE)," ")</f>
        <v xml:space="preserve"> </v>
      </c>
      <c r="Y453" s="23" t="str">
        <f>IFERROR(VLOOKUP(AT453,'#Input Lists#'!$L$3:$AH$833,5,FALSE)," ")</f>
        <v xml:space="preserve"> </v>
      </c>
      <c r="Z453" s="206" t="str">
        <f>IFERROR(VLOOKUP(AT453,'#Input Lists#'!$L$3:$AH$833,9,FALSE)," ")</f>
        <v xml:space="preserve"> </v>
      </c>
      <c r="AA453" s="119" t="s">
        <v>1527</v>
      </c>
      <c r="AB453" s="120"/>
      <c r="AC453" s="123"/>
      <c r="AD453" s="123"/>
      <c r="AE453" s="123"/>
      <c r="AF453" s="123"/>
      <c r="AG453" s="123"/>
      <c r="AH453" s="123"/>
      <c r="AI453" s="123"/>
      <c r="AJ453" s="123"/>
      <c r="AK453" s="123"/>
      <c r="AL453" s="123"/>
      <c r="AM453" s="123"/>
      <c r="AN453" s="123"/>
      <c r="AO453" s="123"/>
      <c r="AP453" s="120"/>
      <c r="AQ453" s="125" t="str">
        <f>IFERROR(VLOOKUP(G453,'#Location List#'!$C$3:$D$150,2,FALSE),"")</f>
        <v/>
      </c>
      <c r="AR453" s="125" t="str">
        <f>IFERROR(VLOOKUP(F453,'#Location List#'!$Q$3:$R$1154,2,FALSE),"")</f>
        <v/>
      </c>
      <c r="AS453" s="125" t="str">
        <f>IFERROR(VLOOKUP(V453,'#Input Lists#'!$B$3:$D$46,3,FALSE),"")</f>
        <v/>
      </c>
      <c r="AT453" s="125" t="str">
        <f>IFERROR(VLOOKUP(CONCATENATE(V453," ",W453),'#Input Lists#'!$K$3:$L$827,2,FALSE),"")</f>
        <v/>
      </c>
      <c r="AU453" s="125">
        <f>IFERROR(VLOOKUP(AA453,'#Input Lists#'!$BU$3:$BV$8,2,FALSE),"")</f>
        <v>1</v>
      </c>
      <c r="AV453" s="118" t="str">
        <f>IFERROR(VLOOKUP(AB453,'#Input Lists#'!$BO$3:$BP$9,2,FALSE),"")</f>
        <v/>
      </c>
      <c r="AW453" s="118">
        <f>IFERROR(VLOOKUP(AC453,'#Input Lists#'!$BL$3:$BM$7,2,FALSE),"")</f>
        <v>1</v>
      </c>
      <c r="AX453" s="52" t="e">
        <f>VLOOKUP(AQ453,'#Location List#'!$D$3:$K$150,4,FALSE)</f>
        <v>#N/A</v>
      </c>
      <c r="AY453" s="273" t="e">
        <f>VLOOKUP(AX453,'#Location List#'!$Z$3:$AA$13,2,FALSE)</f>
        <v>#N/A</v>
      </c>
      <c r="AZ453" s="126" t="e">
        <f>VLOOKUP($AT453,'#Input Lists#'!$L$3:$S$1033,6,FALSE)</f>
        <v>#N/A</v>
      </c>
      <c r="BA453" s="239" t="e">
        <f>VLOOKUP($AT453,'#Input Lists#'!$L$3:$S$833,7,FALSE)</f>
        <v>#N/A</v>
      </c>
      <c r="BB453" s="239" t="e">
        <f>VLOOKUP($AT453,'#Input Lists#'!$L$3:$S$833,8,FALSE)</f>
        <v>#N/A</v>
      </c>
      <c r="BC453" s="91" t="str">
        <f t="shared" si="44"/>
        <v/>
      </c>
      <c r="BD453" s="91" t="str">
        <f t="shared" si="45"/>
        <v/>
      </c>
      <c r="BE453" s="15" t="str">
        <f t="shared" si="46"/>
        <v/>
      </c>
      <c r="BF453" s="92" t="str">
        <f t="shared" si="47"/>
        <v>No Sighting Date</v>
      </c>
    </row>
    <row r="454" spans="1:58" x14ac:dyDescent="0.25">
      <c r="A454" s="118">
        <v>449</v>
      </c>
      <c r="B454" s="119"/>
      <c r="C454" s="120"/>
      <c r="D454" s="121"/>
      <c r="E454" s="121"/>
      <c r="F454" s="236"/>
      <c r="G454" s="122" t="str">
        <f>IFERROR(VLOOKUP(F454,'#Location List#'!$U$3:$V$1154,2,FALSE),"")</f>
        <v/>
      </c>
      <c r="H454" s="120"/>
      <c r="I454" s="120"/>
      <c r="J454" s="120"/>
      <c r="K454" s="120"/>
      <c r="L454" s="120"/>
      <c r="M454" s="120"/>
      <c r="N454" s="120"/>
      <c r="O454" s="120"/>
      <c r="P454" s="120"/>
      <c r="Q454" s="120"/>
      <c r="R454" s="120"/>
      <c r="S454" s="120"/>
      <c r="T454" s="205">
        <f t="shared" si="42"/>
        <v>0</v>
      </c>
      <c r="U454" s="205">
        <f t="shared" si="43"/>
        <v>0</v>
      </c>
      <c r="V454" s="210"/>
      <c r="W454" s="210"/>
      <c r="X454" s="23" t="str">
        <f>IFERROR(VLOOKUP(AT454,'#Input Lists#'!$L$3:$AH$833,3,FALSE)," ")</f>
        <v xml:space="preserve"> </v>
      </c>
      <c r="Y454" s="23" t="str">
        <f>IFERROR(VLOOKUP(AT454,'#Input Lists#'!$L$3:$AH$833,5,FALSE)," ")</f>
        <v xml:space="preserve"> </v>
      </c>
      <c r="Z454" s="206" t="str">
        <f>IFERROR(VLOOKUP(AT454,'#Input Lists#'!$L$3:$AH$833,9,FALSE)," ")</f>
        <v xml:space="preserve"> </v>
      </c>
      <c r="AA454" s="119" t="s">
        <v>1527</v>
      </c>
      <c r="AB454" s="120"/>
      <c r="AC454" s="123"/>
      <c r="AD454" s="123"/>
      <c r="AE454" s="123"/>
      <c r="AF454" s="123"/>
      <c r="AG454" s="123"/>
      <c r="AH454" s="123"/>
      <c r="AI454" s="123"/>
      <c r="AJ454" s="123"/>
      <c r="AK454" s="123"/>
      <c r="AL454" s="123"/>
      <c r="AM454" s="123"/>
      <c r="AN454" s="123"/>
      <c r="AO454" s="123"/>
      <c r="AP454" s="120"/>
      <c r="AQ454" s="125" t="str">
        <f>IFERROR(VLOOKUP(G454,'#Location List#'!$C$3:$D$150,2,FALSE),"")</f>
        <v/>
      </c>
      <c r="AR454" s="125" t="str">
        <f>IFERROR(VLOOKUP(F454,'#Location List#'!$Q$3:$R$1154,2,FALSE),"")</f>
        <v/>
      </c>
      <c r="AS454" s="125" t="str">
        <f>IFERROR(VLOOKUP(V454,'#Input Lists#'!$B$3:$D$46,3,FALSE),"")</f>
        <v/>
      </c>
      <c r="AT454" s="125" t="str">
        <f>IFERROR(VLOOKUP(CONCATENATE(V454," ",W454),'#Input Lists#'!$K$3:$L$827,2,FALSE),"")</f>
        <v/>
      </c>
      <c r="AU454" s="125">
        <f>IFERROR(VLOOKUP(AA454,'#Input Lists#'!$BU$3:$BV$8,2,FALSE),"")</f>
        <v>1</v>
      </c>
      <c r="AV454" s="118" t="str">
        <f>IFERROR(VLOOKUP(AB454,'#Input Lists#'!$BO$3:$BP$9,2,FALSE),"")</f>
        <v/>
      </c>
      <c r="AW454" s="118">
        <f>IFERROR(VLOOKUP(AC454,'#Input Lists#'!$BL$3:$BM$7,2,FALSE),"")</f>
        <v>1</v>
      </c>
      <c r="AX454" s="52" t="e">
        <f>VLOOKUP(AQ454,'#Location List#'!$D$3:$K$150,4,FALSE)</f>
        <v>#N/A</v>
      </c>
      <c r="AY454" s="273" t="e">
        <f>VLOOKUP(AX454,'#Location List#'!$Z$3:$AA$13,2,FALSE)</f>
        <v>#N/A</v>
      </c>
      <c r="AZ454" s="126" t="e">
        <f>VLOOKUP($AT454,'#Input Lists#'!$L$3:$S$1033,6,FALSE)</f>
        <v>#N/A</v>
      </c>
      <c r="BA454" s="239" t="e">
        <f>VLOOKUP($AT454,'#Input Lists#'!$L$3:$S$833,7,FALSE)</f>
        <v>#N/A</v>
      </c>
      <c r="BB454" s="239" t="e">
        <f>VLOOKUP($AT454,'#Input Lists#'!$L$3:$S$833,8,FALSE)</f>
        <v>#N/A</v>
      </c>
      <c r="BC454" s="91" t="str">
        <f t="shared" si="44"/>
        <v/>
      </c>
      <c r="BD454" s="91" t="str">
        <f t="shared" si="45"/>
        <v/>
      </c>
      <c r="BE454" s="15" t="str">
        <f t="shared" si="46"/>
        <v/>
      </c>
      <c r="BF454" s="92" t="str">
        <f t="shared" si="47"/>
        <v>No Sighting Date</v>
      </c>
    </row>
    <row r="455" spans="1:58" x14ac:dyDescent="0.25">
      <c r="A455" s="118">
        <v>450</v>
      </c>
      <c r="B455" s="119"/>
      <c r="C455" s="120"/>
      <c r="D455" s="121"/>
      <c r="E455" s="121"/>
      <c r="F455" s="236"/>
      <c r="G455" s="122" t="str">
        <f>IFERROR(VLOOKUP(F455,'#Location List#'!$U$3:$V$1154,2,FALSE),"")</f>
        <v/>
      </c>
      <c r="H455" s="120"/>
      <c r="I455" s="120"/>
      <c r="J455" s="120"/>
      <c r="K455" s="120"/>
      <c r="L455" s="120"/>
      <c r="M455" s="120"/>
      <c r="N455" s="120"/>
      <c r="O455" s="120"/>
      <c r="P455" s="120"/>
      <c r="Q455" s="120"/>
      <c r="R455" s="120"/>
      <c r="S455" s="120"/>
      <c r="T455" s="205">
        <f t="shared" si="42"/>
        <v>0</v>
      </c>
      <c r="U455" s="205">
        <f t="shared" si="43"/>
        <v>0</v>
      </c>
      <c r="V455" s="210"/>
      <c r="W455" s="210"/>
      <c r="X455" s="23" t="str">
        <f>IFERROR(VLOOKUP(AT455,'#Input Lists#'!$L$3:$AH$833,3,FALSE)," ")</f>
        <v xml:space="preserve"> </v>
      </c>
      <c r="Y455" s="23" t="str">
        <f>IFERROR(VLOOKUP(AT455,'#Input Lists#'!$L$3:$AH$833,5,FALSE)," ")</f>
        <v xml:space="preserve"> </v>
      </c>
      <c r="Z455" s="206" t="str">
        <f>IFERROR(VLOOKUP(AT455,'#Input Lists#'!$L$3:$AH$833,9,FALSE)," ")</f>
        <v xml:space="preserve"> </v>
      </c>
      <c r="AA455" s="119" t="s">
        <v>1527</v>
      </c>
      <c r="AB455" s="120"/>
      <c r="AC455" s="123"/>
      <c r="AD455" s="123"/>
      <c r="AE455" s="123"/>
      <c r="AF455" s="123"/>
      <c r="AG455" s="123"/>
      <c r="AH455" s="123"/>
      <c r="AI455" s="123"/>
      <c r="AJ455" s="123"/>
      <c r="AK455" s="123"/>
      <c r="AL455" s="123"/>
      <c r="AM455" s="123"/>
      <c r="AN455" s="123"/>
      <c r="AO455" s="123"/>
      <c r="AP455" s="120"/>
      <c r="AQ455" s="125" t="str">
        <f>IFERROR(VLOOKUP(G455,'#Location List#'!$C$3:$D$150,2,FALSE),"")</f>
        <v/>
      </c>
      <c r="AR455" s="125" t="str">
        <f>IFERROR(VLOOKUP(F455,'#Location List#'!$Q$3:$R$1154,2,FALSE),"")</f>
        <v/>
      </c>
      <c r="AS455" s="125" t="str">
        <f>IFERROR(VLOOKUP(V455,'#Input Lists#'!$B$3:$D$46,3,FALSE),"")</f>
        <v/>
      </c>
      <c r="AT455" s="125" t="str">
        <f>IFERROR(VLOOKUP(CONCATENATE(V455," ",W455),'#Input Lists#'!$K$3:$L$827,2,FALSE),"")</f>
        <v/>
      </c>
      <c r="AU455" s="125">
        <f>IFERROR(VLOOKUP(AA455,'#Input Lists#'!$BU$3:$BV$8,2,FALSE),"")</f>
        <v>1</v>
      </c>
      <c r="AV455" s="118" t="str">
        <f>IFERROR(VLOOKUP(AB455,'#Input Lists#'!$BO$3:$BP$9,2,FALSE),"")</f>
        <v/>
      </c>
      <c r="AW455" s="118">
        <f>IFERROR(VLOOKUP(AC455,'#Input Lists#'!$BL$3:$BM$7,2,FALSE),"")</f>
        <v>1</v>
      </c>
      <c r="AX455" s="52" t="e">
        <f>VLOOKUP(AQ455,'#Location List#'!$D$3:$K$150,4,FALSE)</f>
        <v>#N/A</v>
      </c>
      <c r="AY455" s="273" t="e">
        <f>VLOOKUP(AX455,'#Location List#'!$Z$3:$AA$13,2,FALSE)</f>
        <v>#N/A</v>
      </c>
      <c r="AZ455" s="126" t="e">
        <f>VLOOKUP($AT455,'#Input Lists#'!$L$3:$S$1033,6,FALSE)</f>
        <v>#N/A</v>
      </c>
      <c r="BA455" s="239" t="e">
        <f>VLOOKUP($AT455,'#Input Lists#'!$L$3:$S$833,7,FALSE)</f>
        <v>#N/A</v>
      </c>
      <c r="BB455" s="239" t="e">
        <f>VLOOKUP($AT455,'#Input Lists#'!$L$3:$S$833,8,FALSE)</f>
        <v>#N/A</v>
      </c>
      <c r="BC455" s="91" t="str">
        <f t="shared" si="44"/>
        <v/>
      </c>
      <c r="BD455" s="91" t="str">
        <f t="shared" si="45"/>
        <v/>
      </c>
      <c r="BE455" s="15" t="str">
        <f t="shared" si="46"/>
        <v/>
      </c>
      <c r="BF455" s="92" t="str">
        <f t="shared" si="47"/>
        <v>No Sighting Date</v>
      </c>
    </row>
    <row r="456" spans="1:58" x14ac:dyDescent="0.25">
      <c r="A456" s="118">
        <v>451</v>
      </c>
      <c r="B456" s="119"/>
      <c r="C456" s="120"/>
      <c r="D456" s="121"/>
      <c r="E456" s="121"/>
      <c r="F456" s="236"/>
      <c r="G456" s="122" t="str">
        <f>IFERROR(VLOOKUP(F456,'#Location List#'!$U$3:$V$1154,2,FALSE),"")</f>
        <v/>
      </c>
      <c r="H456" s="120"/>
      <c r="I456" s="120"/>
      <c r="J456" s="120"/>
      <c r="K456" s="120"/>
      <c r="L456" s="120"/>
      <c r="M456" s="120"/>
      <c r="N456" s="120"/>
      <c r="O456" s="120"/>
      <c r="P456" s="120"/>
      <c r="Q456" s="120"/>
      <c r="R456" s="120"/>
      <c r="S456" s="120"/>
      <c r="T456" s="205">
        <f t="shared" si="42"/>
        <v>0</v>
      </c>
      <c r="U456" s="205">
        <f t="shared" si="43"/>
        <v>0</v>
      </c>
      <c r="V456" s="210"/>
      <c r="W456" s="210"/>
      <c r="X456" s="23" t="str">
        <f>IFERROR(VLOOKUP(AT456,'#Input Lists#'!$L$3:$AH$833,3,FALSE)," ")</f>
        <v xml:space="preserve"> </v>
      </c>
      <c r="Y456" s="23" t="str">
        <f>IFERROR(VLOOKUP(AT456,'#Input Lists#'!$L$3:$AH$833,5,FALSE)," ")</f>
        <v xml:space="preserve"> </v>
      </c>
      <c r="Z456" s="206" t="str">
        <f>IFERROR(VLOOKUP(AT456,'#Input Lists#'!$L$3:$AH$833,9,FALSE)," ")</f>
        <v xml:space="preserve"> </v>
      </c>
      <c r="AA456" s="119" t="s">
        <v>1527</v>
      </c>
      <c r="AB456" s="120"/>
      <c r="AC456" s="123"/>
      <c r="AD456" s="123"/>
      <c r="AE456" s="123"/>
      <c r="AF456" s="123"/>
      <c r="AG456" s="123"/>
      <c r="AH456" s="123"/>
      <c r="AI456" s="123"/>
      <c r="AJ456" s="123"/>
      <c r="AK456" s="123"/>
      <c r="AL456" s="123"/>
      <c r="AM456" s="123"/>
      <c r="AN456" s="123"/>
      <c r="AO456" s="123"/>
      <c r="AP456" s="120"/>
      <c r="AQ456" s="125" t="str">
        <f>IFERROR(VLOOKUP(G456,'#Location List#'!$C$3:$D$150,2,FALSE),"")</f>
        <v/>
      </c>
      <c r="AR456" s="125" t="str">
        <f>IFERROR(VLOOKUP(F456,'#Location List#'!$Q$3:$R$1154,2,FALSE),"")</f>
        <v/>
      </c>
      <c r="AS456" s="125" t="str">
        <f>IFERROR(VLOOKUP(V456,'#Input Lists#'!$B$3:$D$46,3,FALSE),"")</f>
        <v/>
      </c>
      <c r="AT456" s="125" t="str">
        <f>IFERROR(VLOOKUP(CONCATENATE(V456," ",W456),'#Input Lists#'!$K$3:$L$827,2,FALSE),"")</f>
        <v/>
      </c>
      <c r="AU456" s="125">
        <f>IFERROR(VLOOKUP(AA456,'#Input Lists#'!$BU$3:$BV$8,2,FALSE),"")</f>
        <v>1</v>
      </c>
      <c r="AV456" s="118" t="str">
        <f>IFERROR(VLOOKUP(AB456,'#Input Lists#'!$BO$3:$BP$9,2,FALSE),"")</f>
        <v/>
      </c>
      <c r="AW456" s="118">
        <f>IFERROR(VLOOKUP(AC456,'#Input Lists#'!$BL$3:$BM$7,2,FALSE),"")</f>
        <v>1</v>
      </c>
      <c r="AX456" s="52" t="e">
        <f>VLOOKUP(AQ456,'#Location List#'!$D$3:$K$150,4,FALSE)</f>
        <v>#N/A</v>
      </c>
      <c r="AY456" s="273" t="e">
        <f>VLOOKUP(AX456,'#Location List#'!$Z$3:$AA$13,2,FALSE)</f>
        <v>#N/A</v>
      </c>
      <c r="AZ456" s="126" t="e">
        <f>VLOOKUP($AT456,'#Input Lists#'!$L$3:$S$1033,6,FALSE)</f>
        <v>#N/A</v>
      </c>
      <c r="BA456" s="239" t="e">
        <f>VLOOKUP($AT456,'#Input Lists#'!$L$3:$S$833,7,FALSE)</f>
        <v>#N/A</v>
      </c>
      <c r="BB456" s="239" t="e">
        <f>VLOOKUP($AT456,'#Input Lists#'!$L$3:$S$833,8,FALSE)</f>
        <v>#N/A</v>
      </c>
      <c r="BC456" s="91" t="str">
        <f t="shared" si="44"/>
        <v/>
      </c>
      <c r="BD456" s="91" t="str">
        <f t="shared" si="45"/>
        <v/>
      </c>
      <c r="BE456" s="15" t="str">
        <f t="shared" si="46"/>
        <v/>
      </c>
      <c r="BF456" s="92" t="str">
        <f t="shared" si="47"/>
        <v>No Sighting Date</v>
      </c>
    </row>
    <row r="457" spans="1:58" x14ac:dyDescent="0.25">
      <c r="A457" s="118">
        <v>452</v>
      </c>
      <c r="B457" s="119"/>
      <c r="C457" s="120"/>
      <c r="D457" s="121"/>
      <c r="E457" s="121"/>
      <c r="F457" s="236"/>
      <c r="G457" s="122" t="str">
        <f>IFERROR(VLOOKUP(F457,'#Location List#'!$U$3:$V$1154,2,FALSE),"")</f>
        <v/>
      </c>
      <c r="H457" s="120"/>
      <c r="I457" s="120"/>
      <c r="J457" s="120"/>
      <c r="K457" s="120"/>
      <c r="L457" s="120"/>
      <c r="M457" s="120"/>
      <c r="N457" s="120"/>
      <c r="O457" s="120"/>
      <c r="P457" s="120"/>
      <c r="Q457" s="120"/>
      <c r="R457" s="120"/>
      <c r="S457" s="120"/>
      <c r="T457" s="205">
        <f t="shared" si="42"/>
        <v>0</v>
      </c>
      <c r="U457" s="205">
        <f t="shared" si="43"/>
        <v>0</v>
      </c>
      <c r="V457" s="210"/>
      <c r="W457" s="210"/>
      <c r="X457" s="23" t="str">
        <f>IFERROR(VLOOKUP(AT457,'#Input Lists#'!$L$3:$AH$833,3,FALSE)," ")</f>
        <v xml:space="preserve"> </v>
      </c>
      <c r="Y457" s="23" t="str">
        <f>IFERROR(VLOOKUP(AT457,'#Input Lists#'!$L$3:$AH$833,5,FALSE)," ")</f>
        <v xml:space="preserve"> </v>
      </c>
      <c r="Z457" s="206" t="str">
        <f>IFERROR(VLOOKUP(AT457,'#Input Lists#'!$L$3:$AH$833,9,FALSE)," ")</f>
        <v xml:space="preserve"> </v>
      </c>
      <c r="AA457" s="119" t="s">
        <v>1527</v>
      </c>
      <c r="AB457" s="120"/>
      <c r="AC457" s="123"/>
      <c r="AD457" s="123"/>
      <c r="AE457" s="123"/>
      <c r="AF457" s="123"/>
      <c r="AG457" s="123"/>
      <c r="AH457" s="123"/>
      <c r="AI457" s="123"/>
      <c r="AJ457" s="123"/>
      <c r="AK457" s="123"/>
      <c r="AL457" s="123"/>
      <c r="AM457" s="123"/>
      <c r="AN457" s="123"/>
      <c r="AO457" s="123"/>
      <c r="AP457" s="120"/>
      <c r="AQ457" s="125" t="str">
        <f>IFERROR(VLOOKUP(G457,'#Location List#'!$C$3:$D$150,2,FALSE),"")</f>
        <v/>
      </c>
      <c r="AR457" s="125" t="str">
        <f>IFERROR(VLOOKUP(F457,'#Location List#'!$Q$3:$R$1154,2,FALSE),"")</f>
        <v/>
      </c>
      <c r="AS457" s="125" t="str">
        <f>IFERROR(VLOOKUP(V457,'#Input Lists#'!$B$3:$D$46,3,FALSE),"")</f>
        <v/>
      </c>
      <c r="AT457" s="125" t="str">
        <f>IFERROR(VLOOKUP(CONCATENATE(V457," ",W457),'#Input Lists#'!$K$3:$L$827,2,FALSE),"")</f>
        <v/>
      </c>
      <c r="AU457" s="125">
        <f>IFERROR(VLOOKUP(AA457,'#Input Lists#'!$BU$3:$BV$8,2,FALSE),"")</f>
        <v>1</v>
      </c>
      <c r="AV457" s="118" t="str">
        <f>IFERROR(VLOOKUP(AB457,'#Input Lists#'!$BO$3:$BP$9,2,FALSE),"")</f>
        <v/>
      </c>
      <c r="AW457" s="118">
        <f>IFERROR(VLOOKUP(AC457,'#Input Lists#'!$BL$3:$BM$7,2,FALSE),"")</f>
        <v>1</v>
      </c>
      <c r="AX457" s="52" t="e">
        <f>VLOOKUP(AQ457,'#Location List#'!$D$3:$K$150,4,FALSE)</f>
        <v>#N/A</v>
      </c>
      <c r="AY457" s="273" t="e">
        <f>VLOOKUP(AX457,'#Location List#'!$Z$3:$AA$13,2,FALSE)</f>
        <v>#N/A</v>
      </c>
      <c r="AZ457" s="126" t="e">
        <f>VLOOKUP($AT457,'#Input Lists#'!$L$3:$S$1033,6,FALSE)</f>
        <v>#N/A</v>
      </c>
      <c r="BA457" s="239" t="e">
        <f>VLOOKUP($AT457,'#Input Lists#'!$L$3:$S$833,7,FALSE)</f>
        <v>#N/A</v>
      </c>
      <c r="BB457" s="239" t="e">
        <f>VLOOKUP($AT457,'#Input Lists#'!$L$3:$S$833,8,FALSE)</f>
        <v>#N/A</v>
      </c>
      <c r="BC457" s="91" t="str">
        <f t="shared" si="44"/>
        <v/>
      </c>
      <c r="BD457" s="91" t="str">
        <f t="shared" si="45"/>
        <v/>
      </c>
      <c r="BE457" s="15" t="str">
        <f t="shared" si="46"/>
        <v/>
      </c>
      <c r="BF457" s="92" t="str">
        <f t="shared" si="47"/>
        <v>No Sighting Date</v>
      </c>
    </row>
    <row r="458" spans="1:58" x14ac:dyDescent="0.25">
      <c r="A458" s="118">
        <v>453</v>
      </c>
      <c r="B458" s="119"/>
      <c r="C458" s="120"/>
      <c r="D458" s="121"/>
      <c r="E458" s="121"/>
      <c r="F458" s="236"/>
      <c r="G458" s="122" t="str">
        <f>IFERROR(VLOOKUP(F458,'#Location List#'!$U$3:$V$1154,2,FALSE),"")</f>
        <v/>
      </c>
      <c r="H458" s="120"/>
      <c r="I458" s="120"/>
      <c r="J458" s="120"/>
      <c r="K458" s="120"/>
      <c r="L458" s="120"/>
      <c r="M458" s="120"/>
      <c r="N458" s="120"/>
      <c r="O458" s="120"/>
      <c r="P458" s="120"/>
      <c r="Q458" s="120"/>
      <c r="R458" s="120"/>
      <c r="S458" s="120"/>
      <c r="T458" s="205">
        <f t="shared" si="42"/>
        <v>0</v>
      </c>
      <c r="U458" s="205">
        <f t="shared" si="43"/>
        <v>0</v>
      </c>
      <c r="V458" s="210"/>
      <c r="W458" s="210"/>
      <c r="X458" s="23" t="str">
        <f>IFERROR(VLOOKUP(AT458,'#Input Lists#'!$L$3:$AH$833,3,FALSE)," ")</f>
        <v xml:space="preserve"> </v>
      </c>
      <c r="Y458" s="23" t="str">
        <f>IFERROR(VLOOKUP(AT458,'#Input Lists#'!$L$3:$AH$833,5,FALSE)," ")</f>
        <v xml:space="preserve"> </v>
      </c>
      <c r="Z458" s="206" t="str">
        <f>IFERROR(VLOOKUP(AT458,'#Input Lists#'!$L$3:$AH$833,9,FALSE)," ")</f>
        <v xml:space="preserve"> </v>
      </c>
      <c r="AA458" s="119" t="s">
        <v>1527</v>
      </c>
      <c r="AB458" s="120"/>
      <c r="AC458" s="123"/>
      <c r="AD458" s="123"/>
      <c r="AE458" s="123"/>
      <c r="AF458" s="123"/>
      <c r="AG458" s="123"/>
      <c r="AH458" s="123"/>
      <c r="AI458" s="123"/>
      <c r="AJ458" s="123"/>
      <c r="AK458" s="123"/>
      <c r="AL458" s="123"/>
      <c r="AM458" s="123"/>
      <c r="AN458" s="123"/>
      <c r="AO458" s="123"/>
      <c r="AP458" s="120"/>
      <c r="AQ458" s="125" t="str">
        <f>IFERROR(VLOOKUP(G458,'#Location List#'!$C$3:$D$150,2,FALSE),"")</f>
        <v/>
      </c>
      <c r="AR458" s="125" t="str">
        <f>IFERROR(VLOOKUP(F458,'#Location List#'!$Q$3:$R$1154,2,FALSE),"")</f>
        <v/>
      </c>
      <c r="AS458" s="125" t="str">
        <f>IFERROR(VLOOKUP(V458,'#Input Lists#'!$B$3:$D$46,3,FALSE),"")</f>
        <v/>
      </c>
      <c r="AT458" s="125" t="str">
        <f>IFERROR(VLOOKUP(CONCATENATE(V458," ",W458),'#Input Lists#'!$K$3:$L$827,2,FALSE),"")</f>
        <v/>
      </c>
      <c r="AU458" s="125">
        <f>IFERROR(VLOOKUP(AA458,'#Input Lists#'!$BU$3:$BV$8,2,FALSE),"")</f>
        <v>1</v>
      </c>
      <c r="AV458" s="118" t="str">
        <f>IFERROR(VLOOKUP(AB458,'#Input Lists#'!$BO$3:$BP$9,2,FALSE),"")</f>
        <v/>
      </c>
      <c r="AW458" s="118">
        <f>IFERROR(VLOOKUP(AC458,'#Input Lists#'!$BL$3:$BM$7,2,FALSE),"")</f>
        <v>1</v>
      </c>
      <c r="AX458" s="52" t="e">
        <f>VLOOKUP(AQ458,'#Location List#'!$D$3:$K$150,4,FALSE)</f>
        <v>#N/A</v>
      </c>
      <c r="AY458" s="273" t="e">
        <f>VLOOKUP(AX458,'#Location List#'!$Z$3:$AA$13,2,FALSE)</f>
        <v>#N/A</v>
      </c>
      <c r="AZ458" s="126" t="e">
        <f>VLOOKUP($AT458,'#Input Lists#'!$L$3:$S$1033,6,FALSE)</f>
        <v>#N/A</v>
      </c>
      <c r="BA458" s="239" t="e">
        <f>VLOOKUP($AT458,'#Input Lists#'!$L$3:$S$833,7,FALSE)</f>
        <v>#N/A</v>
      </c>
      <c r="BB458" s="239" t="e">
        <f>VLOOKUP($AT458,'#Input Lists#'!$L$3:$S$833,8,FALSE)</f>
        <v>#N/A</v>
      </c>
      <c r="BC458" s="91" t="str">
        <f t="shared" si="44"/>
        <v/>
      </c>
      <c r="BD458" s="91" t="str">
        <f t="shared" si="45"/>
        <v/>
      </c>
      <c r="BE458" s="15" t="str">
        <f t="shared" si="46"/>
        <v/>
      </c>
      <c r="BF458" s="92" t="str">
        <f t="shared" si="47"/>
        <v>No Sighting Date</v>
      </c>
    </row>
    <row r="459" spans="1:58" x14ac:dyDescent="0.25">
      <c r="A459" s="118">
        <v>454</v>
      </c>
      <c r="B459" s="119"/>
      <c r="C459" s="120"/>
      <c r="D459" s="121"/>
      <c r="E459" s="121"/>
      <c r="F459" s="236"/>
      <c r="G459" s="122" t="str">
        <f>IFERROR(VLOOKUP(F459,'#Location List#'!$U$3:$V$1154,2,FALSE),"")</f>
        <v/>
      </c>
      <c r="H459" s="120"/>
      <c r="I459" s="120"/>
      <c r="J459" s="120"/>
      <c r="K459" s="120"/>
      <c r="L459" s="120"/>
      <c r="M459" s="120"/>
      <c r="N459" s="120"/>
      <c r="O459" s="120"/>
      <c r="P459" s="120"/>
      <c r="Q459" s="120"/>
      <c r="R459" s="120"/>
      <c r="S459" s="120"/>
      <c r="T459" s="205">
        <f t="shared" si="42"/>
        <v>0</v>
      </c>
      <c r="U459" s="205">
        <f t="shared" si="43"/>
        <v>0</v>
      </c>
      <c r="V459" s="210"/>
      <c r="W459" s="210"/>
      <c r="X459" s="23" t="str">
        <f>IFERROR(VLOOKUP(AT459,'#Input Lists#'!$L$3:$AH$833,3,FALSE)," ")</f>
        <v xml:space="preserve"> </v>
      </c>
      <c r="Y459" s="23" t="str">
        <f>IFERROR(VLOOKUP(AT459,'#Input Lists#'!$L$3:$AH$833,5,FALSE)," ")</f>
        <v xml:space="preserve"> </v>
      </c>
      <c r="Z459" s="206" t="str">
        <f>IFERROR(VLOOKUP(AT459,'#Input Lists#'!$L$3:$AH$833,9,FALSE)," ")</f>
        <v xml:space="preserve"> </v>
      </c>
      <c r="AA459" s="119" t="s">
        <v>1527</v>
      </c>
      <c r="AB459" s="120"/>
      <c r="AC459" s="123"/>
      <c r="AD459" s="123"/>
      <c r="AE459" s="123"/>
      <c r="AF459" s="123"/>
      <c r="AG459" s="123"/>
      <c r="AH459" s="123"/>
      <c r="AI459" s="123"/>
      <c r="AJ459" s="123"/>
      <c r="AK459" s="123"/>
      <c r="AL459" s="123"/>
      <c r="AM459" s="123"/>
      <c r="AN459" s="123"/>
      <c r="AO459" s="123"/>
      <c r="AP459" s="120"/>
      <c r="AQ459" s="125" t="str">
        <f>IFERROR(VLOOKUP(G459,'#Location List#'!$C$3:$D$150,2,FALSE),"")</f>
        <v/>
      </c>
      <c r="AR459" s="125" t="str">
        <f>IFERROR(VLOOKUP(F459,'#Location List#'!$Q$3:$R$1154,2,FALSE),"")</f>
        <v/>
      </c>
      <c r="AS459" s="125" t="str">
        <f>IFERROR(VLOOKUP(V459,'#Input Lists#'!$B$3:$D$46,3,FALSE),"")</f>
        <v/>
      </c>
      <c r="AT459" s="125" t="str">
        <f>IFERROR(VLOOKUP(CONCATENATE(V459," ",W459),'#Input Lists#'!$K$3:$L$827,2,FALSE),"")</f>
        <v/>
      </c>
      <c r="AU459" s="125">
        <f>IFERROR(VLOOKUP(AA459,'#Input Lists#'!$BU$3:$BV$8,2,FALSE),"")</f>
        <v>1</v>
      </c>
      <c r="AV459" s="118" t="str">
        <f>IFERROR(VLOOKUP(AB459,'#Input Lists#'!$BO$3:$BP$9,2,FALSE),"")</f>
        <v/>
      </c>
      <c r="AW459" s="118">
        <f>IFERROR(VLOOKUP(AC459,'#Input Lists#'!$BL$3:$BM$7,2,FALSE),"")</f>
        <v>1</v>
      </c>
      <c r="AX459" s="52" t="e">
        <f>VLOOKUP(AQ459,'#Location List#'!$D$3:$K$150,4,FALSE)</f>
        <v>#N/A</v>
      </c>
      <c r="AY459" s="273" t="e">
        <f>VLOOKUP(AX459,'#Location List#'!$Z$3:$AA$13,2,FALSE)</f>
        <v>#N/A</v>
      </c>
      <c r="AZ459" s="126" t="e">
        <f>VLOOKUP($AT459,'#Input Lists#'!$L$3:$S$1033,6,FALSE)</f>
        <v>#N/A</v>
      </c>
      <c r="BA459" s="239" t="e">
        <f>VLOOKUP($AT459,'#Input Lists#'!$L$3:$S$833,7,FALSE)</f>
        <v>#N/A</v>
      </c>
      <c r="BB459" s="239" t="e">
        <f>VLOOKUP($AT459,'#Input Lists#'!$L$3:$S$833,8,FALSE)</f>
        <v>#N/A</v>
      </c>
      <c r="BC459" s="91" t="str">
        <f t="shared" si="44"/>
        <v/>
      </c>
      <c r="BD459" s="91" t="str">
        <f t="shared" si="45"/>
        <v/>
      </c>
      <c r="BE459" s="15" t="str">
        <f t="shared" si="46"/>
        <v/>
      </c>
      <c r="BF459" s="92" t="str">
        <f t="shared" si="47"/>
        <v>No Sighting Date</v>
      </c>
    </row>
    <row r="460" spans="1:58" x14ac:dyDescent="0.25">
      <c r="A460" s="118">
        <v>455</v>
      </c>
      <c r="B460" s="119"/>
      <c r="C460" s="120"/>
      <c r="D460" s="121"/>
      <c r="E460" s="121"/>
      <c r="F460" s="236"/>
      <c r="G460" s="122" t="str">
        <f>IFERROR(VLOOKUP(F460,'#Location List#'!$U$3:$V$1154,2,FALSE),"")</f>
        <v/>
      </c>
      <c r="H460" s="120"/>
      <c r="I460" s="120"/>
      <c r="J460" s="120"/>
      <c r="K460" s="120"/>
      <c r="L460" s="120"/>
      <c r="M460" s="120"/>
      <c r="N460" s="120"/>
      <c r="O460" s="120"/>
      <c r="P460" s="120"/>
      <c r="Q460" s="120"/>
      <c r="R460" s="120"/>
      <c r="S460" s="120"/>
      <c r="T460" s="205">
        <f t="shared" si="42"/>
        <v>0</v>
      </c>
      <c r="U460" s="205">
        <f t="shared" si="43"/>
        <v>0</v>
      </c>
      <c r="V460" s="210"/>
      <c r="W460" s="210"/>
      <c r="X460" s="23" t="str">
        <f>IFERROR(VLOOKUP(AT460,'#Input Lists#'!$L$3:$AH$833,3,FALSE)," ")</f>
        <v xml:space="preserve"> </v>
      </c>
      <c r="Y460" s="23" t="str">
        <f>IFERROR(VLOOKUP(AT460,'#Input Lists#'!$L$3:$AH$833,5,FALSE)," ")</f>
        <v xml:space="preserve"> </v>
      </c>
      <c r="Z460" s="206" t="str">
        <f>IFERROR(VLOOKUP(AT460,'#Input Lists#'!$L$3:$AH$833,9,FALSE)," ")</f>
        <v xml:space="preserve"> </v>
      </c>
      <c r="AA460" s="119" t="s">
        <v>1527</v>
      </c>
      <c r="AB460" s="120"/>
      <c r="AC460" s="123"/>
      <c r="AD460" s="123"/>
      <c r="AE460" s="123"/>
      <c r="AF460" s="123"/>
      <c r="AG460" s="123"/>
      <c r="AH460" s="123"/>
      <c r="AI460" s="123"/>
      <c r="AJ460" s="123"/>
      <c r="AK460" s="123"/>
      <c r="AL460" s="123"/>
      <c r="AM460" s="123"/>
      <c r="AN460" s="123"/>
      <c r="AO460" s="123"/>
      <c r="AP460" s="120"/>
      <c r="AQ460" s="125" t="str">
        <f>IFERROR(VLOOKUP(G460,'#Location List#'!$C$3:$D$150,2,FALSE),"")</f>
        <v/>
      </c>
      <c r="AR460" s="125" t="str">
        <f>IFERROR(VLOOKUP(F460,'#Location List#'!$Q$3:$R$1154,2,FALSE),"")</f>
        <v/>
      </c>
      <c r="AS460" s="125" t="str">
        <f>IFERROR(VLOOKUP(V460,'#Input Lists#'!$B$3:$D$46,3,FALSE),"")</f>
        <v/>
      </c>
      <c r="AT460" s="125" t="str">
        <f>IFERROR(VLOOKUP(CONCATENATE(V460," ",W460),'#Input Lists#'!$K$3:$L$827,2,FALSE),"")</f>
        <v/>
      </c>
      <c r="AU460" s="125">
        <f>IFERROR(VLOOKUP(AA460,'#Input Lists#'!$BU$3:$BV$8,2,FALSE),"")</f>
        <v>1</v>
      </c>
      <c r="AV460" s="118" t="str">
        <f>IFERROR(VLOOKUP(AB460,'#Input Lists#'!$BO$3:$BP$9,2,FALSE),"")</f>
        <v/>
      </c>
      <c r="AW460" s="118">
        <f>IFERROR(VLOOKUP(AC460,'#Input Lists#'!$BL$3:$BM$7,2,FALSE),"")</f>
        <v>1</v>
      </c>
      <c r="AX460" s="52" t="e">
        <f>VLOOKUP(AQ460,'#Location List#'!$D$3:$K$150,4,FALSE)</f>
        <v>#N/A</v>
      </c>
      <c r="AY460" s="273" t="e">
        <f>VLOOKUP(AX460,'#Location List#'!$Z$3:$AA$13,2,FALSE)</f>
        <v>#N/A</v>
      </c>
      <c r="AZ460" s="126" t="e">
        <f>VLOOKUP($AT460,'#Input Lists#'!$L$3:$S$1033,6,FALSE)</f>
        <v>#N/A</v>
      </c>
      <c r="BA460" s="239" t="e">
        <f>VLOOKUP($AT460,'#Input Lists#'!$L$3:$S$833,7,FALSE)</f>
        <v>#N/A</v>
      </c>
      <c r="BB460" s="239" t="e">
        <f>VLOOKUP($AT460,'#Input Lists#'!$L$3:$S$833,8,FALSE)</f>
        <v>#N/A</v>
      </c>
      <c r="BC460" s="91" t="str">
        <f t="shared" si="44"/>
        <v/>
      </c>
      <c r="BD460" s="91" t="str">
        <f t="shared" si="45"/>
        <v/>
      </c>
      <c r="BE460" s="15" t="str">
        <f t="shared" si="46"/>
        <v/>
      </c>
      <c r="BF460" s="92" t="str">
        <f t="shared" si="47"/>
        <v>No Sighting Date</v>
      </c>
    </row>
    <row r="461" spans="1:58" x14ac:dyDescent="0.25">
      <c r="A461" s="118">
        <v>456</v>
      </c>
      <c r="B461" s="119"/>
      <c r="C461" s="120"/>
      <c r="D461" s="121"/>
      <c r="E461" s="121"/>
      <c r="F461" s="236"/>
      <c r="G461" s="122" t="str">
        <f>IFERROR(VLOOKUP(F461,'#Location List#'!$U$3:$V$1154,2,FALSE),"")</f>
        <v/>
      </c>
      <c r="H461" s="120"/>
      <c r="I461" s="120"/>
      <c r="J461" s="120"/>
      <c r="K461" s="120"/>
      <c r="L461" s="120"/>
      <c r="M461" s="120"/>
      <c r="N461" s="120"/>
      <c r="O461" s="120"/>
      <c r="P461" s="120"/>
      <c r="Q461" s="120"/>
      <c r="R461" s="120"/>
      <c r="S461" s="120"/>
      <c r="T461" s="205">
        <f t="shared" si="42"/>
        <v>0</v>
      </c>
      <c r="U461" s="205">
        <f t="shared" si="43"/>
        <v>0</v>
      </c>
      <c r="V461" s="210"/>
      <c r="W461" s="210"/>
      <c r="X461" s="23" t="str">
        <f>IFERROR(VLOOKUP(AT461,'#Input Lists#'!$L$3:$AH$833,3,FALSE)," ")</f>
        <v xml:space="preserve"> </v>
      </c>
      <c r="Y461" s="23" t="str">
        <f>IFERROR(VLOOKUP(AT461,'#Input Lists#'!$L$3:$AH$833,5,FALSE)," ")</f>
        <v xml:space="preserve"> </v>
      </c>
      <c r="Z461" s="206" t="str">
        <f>IFERROR(VLOOKUP(AT461,'#Input Lists#'!$L$3:$AH$833,9,FALSE)," ")</f>
        <v xml:space="preserve"> </v>
      </c>
      <c r="AA461" s="119" t="s">
        <v>1527</v>
      </c>
      <c r="AB461" s="120"/>
      <c r="AC461" s="123"/>
      <c r="AD461" s="123"/>
      <c r="AE461" s="123"/>
      <c r="AF461" s="123"/>
      <c r="AG461" s="123"/>
      <c r="AH461" s="123"/>
      <c r="AI461" s="123"/>
      <c r="AJ461" s="123"/>
      <c r="AK461" s="123"/>
      <c r="AL461" s="123"/>
      <c r="AM461" s="123"/>
      <c r="AN461" s="123"/>
      <c r="AO461" s="123"/>
      <c r="AP461" s="120"/>
      <c r="AQ461" s="125" t="str">
        <f>IFERROR(VLOOKUP(G461,'#Location List#'!$C$3:$D$150,2,FALSE),"")</f>
        <v/>
      </c>
      <c r="AR461" s="125" t="str">
        <f>IFERROR(VLOOKUP(F461,'#Location List#'!$Q$3:$R$1154,2,FALSE),"")</f>
        <v/>
      </c>
      <c r="AS461" s="125" t="str">
        <f>IFERROR(VLOOKUP(V461,'#Input Lists#'!$B$3:$D$46,3,FALSE),"")</f>
        <v/>
      </c>
      <c r="AT461" s="125" t="str">
        <f>IFERROR(VLOOKUP(CONCATENATE(V461," ",W461),'#Input Lists#'!$K$3:$L$827,2,FALSE),"")</f>
        <v/>
      </c>
      <c r="AU461" s="125">
        <f>IFERROR(VLOOKUP(AA461,'#Input Lists#'!$BU$3:$BV$8,2,FALSE),"")</f>
        <v>1</v>
      </c>
      <c r="AV461" s="118" t="str">
        <f>IFERROR(VLOOKUP(AB461,'#Input Lists#'!$BO$3:$BP$9,2,FALSE),"")</f>
        <v/>
      </c>
      <c r="AW461" s="118">
        <f>IFERROR(VLOOKUP(AC461,'#Input Lists#'!$BL$3:$BM$7,2,FALSE),"")</f>
        <v>1</v>
      </c>
      <c r="AX461" s="52" t="e">
        <f>VLOOKUP(AQ461,'#Location List#'!$D$3:$K$150,4,FALSE)</f>
        <v>#N/A</v>
      </c>
      <c r="AY461" s="273" t="e">
        <f>VLOOKUP(AX461,'#Location List#'!$Z$3:$AA$13,2,FALSE)</f>
        <v>#N/A</v>
      </c>
      <c r="AZ461" s="126" t="e">
        <f>VLOOKUP($AT461,'#Input Lists#'!$L$3:$S$1033,6,FALSE)</f>
        <v>#N/A</v>
      </c>
      <c r="BA461" s="239" t="e">
        <f>VLOOKUP($AT461,'#Input Lists#'!$L$3:$S$833,7,FALSE)</f>
        <v>#N/A</v>
      </c>
      <c r="BB461" s="239" t="e">
        <f>VLOOKUP($AT461,'#Input Lists#'!$L$3:$S$833,8,FALSE)</f>
        <v>#N/A</v>
      </c>
      <c r="BC461" s="91" t="str">
        <f t="shared" si="44"/>
        <v/>
      </c>
      <c r="BD461" s="91" t="str">
        <f t="shared" si="45"/>
        <v/>
      </c>
      <c r="BE461" s="15" t="str">
        <f t="shared" si="46"/>
        <v/>
      </c>
      <c r="BF461" s="92" t="str">
        <f t="shared" si="47"/>
        <v>No Sighting Date</v>
      </c>
    </row>
    <row r="462" spans="1:58" x14ac:dyDescent="0.25">
      <c r="A462" s="118">
        <v>457</v>
      </c>
      <c r="B462" s="119"/>
      <c r="C462" s="120"/>
      <c r="D462" s="121"/>
      <c r="E462" s="121"/>
      <c r="F462" s="236"/>
      <c r="G462" s="122" t="str">
        <f>IFERROR(VLOOKUP(F462,'#Location List#'!$U$3:$V$1154,2,FALSE),"")</f>
        <v/>
      </c>
      <c r="H462" s="120"/>
      <c r="I462" s="120"/>
      <c r="J462" s="120"/>
      <c r="K462" s="120"/>
      <c r="L462" s="120"/>
      <c r="M462" s="120"/>
      <c r="N462" s="120"/>
      <c r="O462" s="120"/>
      <c r="P462" s="120"/>
      <c r="Q462" s="120"/>
      <c r="R462" s="120"/>
      <c r="S462" s="120"/>
      <c r="T462" s="205">
        <f t="shared" si="42"/>
        <v>0</v>
      </c>
      <c r="U462" s="205">
        <f t="shared" si="43"/>
        <v>0</v>
      </c>
      <c r="V462" s="210"/>
      <c r="W462" s="210"/>
      <c r="X462" s="23" t="str">
        <f>IFERROR(VLOOKUP(AT462,'#Input Lists#'!$L$3:$AH$833,3,FALSE)," ")</f>
        <v xml:space="preserve"> </v>
      </c>
      <c r="Y462" s="23" t="str">
        <f>IFERROR(VLOOKUP(AT462,'#Input Lists#'!$L$3:$AH$833,5,FALSE)," ")</f>
        <v xml:space="preserve"> </v>
      </c>
      <c r="Z462" s="206" t="str">
        <f>IFERROR(VLOOKUP(AT462,'#Input Lists#'!$L$3:$AH$833,9,FALSE)," ")</f>
        <v xml:space="preserve"> </v>
      </c>
      <c r="AA462" s="119" t="s">
        <v>1527</v>
      </c>
      <c r="AB462" s="120"/>
      <c r="AC462" s="123"/>
      <c r="AD462" s="123"/>
      <c r="AE462" s="123"/>
      <c r="AF462" s="123"/>
      <c r="AG462" s="123"/>
      <c r="AH462" s="123"/>
      <c r="AI462" s="123"/>
      <c r="AJ462" s="123"/>
      <c r="AK462" s="123"/>
      <c r="AL462" s="123"/>
      <c r="AM462" s="123"/>
      <c r="AN462" s="123"/>
      <c r="AO462" s="123"/>
      <c r="AP462" s="120"/>
      <c r="AQ462" s="125" t="str">
        <f>IFERROR(VLOOKUP(G462,'#Location List#'!$C$3:$D$150,2,FALSE),"")</f>
        <v/>
      </c>
      <c r="AR462" s="125" t="str">
        <f>IFERROR(VLOOKUP(F462,'#Location List#'!$Q$3:$R$1154,2,FALSE),"")</f>
        <v/>
      </c>
      <c r="AS462" s="125" t="str">
        <f>IFERROR(VLOOKUP(V462,'#Input Lists#'!$B$3:$D$46,3,FALSE),"")</f>
        <v/>
      </c>
      <c r="AT462" s="125" t="str">
        <f>IFERROR(VLOOKUP(CONCATENATE(V462," ",W462),'#Input Lists#'!$K$3:$L$827,2,FALSE),"")</f>
        <v/>
      </c>
      <c r="AU462" s="125">
        <f>IFERROR(VLOOKUP(AA462,'#Input Lists#'!$BU$3:$BV$8,2,FALSE),"")</f>
        <v>1</v>
      </c>
      <c r="AV462" s="118" t="str">
        <f>IFERROR(VLOOKUP(AB462,'#Input Lists#'!$BO$3:$BP$9,2,FALSE),"")</f>
        <v/>
      </c>
      <c r="AW462" s="118">
        <f>IFERROR(VLOOKUP(AC462,'#Input Lists#'!$BL$3:$BM$7,2,FALSE),"")</f>
        <v>1</v>
      </c>
      <c r="AX462" s="52" t="e">
        <f>VLOOKUP(AQ462,'#Location List#'!$D$3:$K$150,4,FALSE)</f>
        <v>#N/A</v>
      </c>
      <c r="AY462" s="273" t="e">
        <f>VLOOKUP(AX462,'#Location List#'!$Z$3:$AA$13,2,FALSE)</f>
        <v>#N/A</v>
      </c>
      <c r="AZ462" s="126" t="e">
        <f>VLOOKUP($AT462,'#Input Lists#'!$L$3:$S$1033,6,FALSE)</f>
        <v>#N/A</v>
      </c>
      <c r="BA462" s="239" t="e">
        <f>VLOOKUP($AT462,'#Input Lists#'!$L$3:$S$833,7,FALSE)</f>
        <v>#N/A</v>
      </c>
      <c r="BB462" s="239" t="e">
        <f>VLOOKUP($AT462,'#Input Lists#'!$L$3:$S$833,8,FALSE)</f>
        <v>#N/A</v>
      </c>
      <c r="BC462" s="91" t="str">
        <f t="shared" si="44"/>
        <v/>
      </c>
      <c r="BD462" s="91" t="str">
        <f t="shared" si="45"/>
        <v/>
      </c>
      <c r="BE462" s="15" t="str">
        <f t="shared" si="46"/>
        <v/>
      </c>
      <c r="BF462" s="92" t="str">
        <f t="shared" si="47"/>
        <v>No Sighting Date</v>
      </c>
    </row>
    <row r="463" spans="1:58" x14ac:dyDescent="0.25">
      <c r="A463" s="118">
        <v>458</v>
      </c>
      <c r="B463" s="119"/>
      <c r="C463" s="120"/>
      <c r="D463" s="121"/>
      <c r="E463" s="121"/>
      <c r="F463" s="236"/>
      <c r="G463" s="122" t="str">
        <f>IFERROR(VLOOKUP(F463,'#Location List#'!$U$3:$V$1154,2,FALSE),"")</f>
        <v/>
      </c>
      <c r="H463" s="120"/>
      <c r="I463" s="120"/>
      <c r="J463" s="120"/>
      <c r="K463" s="120"/>
      <c r="L463" s="120"/>
      <c r="M463" s="120"/>
      <c r="N463" s="120"/>
      <c r="O463" s="120"/>
      <c r="P463" s="120"/>
      <c r="Q463" s="120"/>
      <c r="R463" s="120"/>
      <c r="S463" s="120"/>
      <c r="T463" s="205">
        <f t="shared" si="42"/>
        <v>0</v>
      </c>
      <c r="U463" s="205">
        <f t="shared" si="43"/>
        <v>0</v>
      </c>
      <c r="V463" s="210"/>
      <c r="W463" s="210"/>
      <c r="X463" s="23" t="str">
        <f>IFERROR(VLOOKUP(AT463,'#Input Lists#'!$L$3:$AH$833,3,FALSE)," ")</f>
        <v xml:space="preserve"> </v>
      </c>
      <c r="Y463" s="23" t="str">
        <f>IFERROR(VLOOKUP(AT463,'#Input Lists#'!$L$3:$AH$833,5,FALSE)," ")</f>
        <v xml:space="preserve"> </v>
      </c>
      <c r="Z463" s="206" t="str">
        <f>IFERROR(VLOOKUP(AT463,'#Input Lists#'!$L$3:$AH$833,9,FALSE)," ")</f>
        <v xml:space="preserve"> </v>
      </c>
      <c r="AA463" s="119" t="s">
        <v>1527</v>
      </c>
      <c r="AB463" s="120"/>
      <c r="AC463" s="123"/>
      <c r="AD463" s="123"/>
      <c r="AE463" s="123"/>
      <c r="AF463" s="123"/>
      <c r="AG463" s="123"/>
      <c r="AH463" s="123"/>
      <c r="AI463" s="123"/>
      <c r="AJ463" s="123"/>
      <c r="AK463" s="123"/>
      <c r="AL463" s="123"/>
      <c r="AM463" s="123"/>
      <c r="AN463" s="123"/>
      <c r="AO463" s="123"/>
      <c r="AP463" s="120"/>
      <c r="AQ463" s="125" t="str">
        <f>IFERROR(VLOOKUP(G463,'#Location List#'!$C$3:$D$150,2,FALSE),"")</f>
        <v/>
      </c>
      <c r="AR463" s="125" t="str">
        <f>IFERROR(VLOOKUP(F463,'#Location List#'!$Q$3:$R$1154,2,FALSE),"")</f>
        <v/>
      </c>
      <c r="AS463" s="125" t="str">
        <f>IFERROR(VLOOKUP(V463,'#Input Lists#'!$B$3:$D$46,3,FALSE),"")</f>
        <v/>
      </c>
      <c r="AT463" s="125" t="str">
        <f>IFERROR(VLOOKUP(CONCATENATE(V463," ",W463),'#Input Lists#'!$K$3:$L$827,2,FALSE),"")</f>
        <v/>
      </c>
      <c r="AU463" s="125">
        <f>IFERROR(VLOOKUP(AA463,'#Input Lists#'!$BU$3:$BV$8,2,FALSE),"")</f>
        <v>1</v>
      </c>
      <c r="AV463" s="118" t="str">
        <f>IFERROR(VLOOKUP(AB463,'#Input Lists#'!$BO$3:$BP$9,2,FALSE),"")</f>
        <v/>
      </c>
      <c r="AW463" s="118">
        <f>IFERROR(VLOOKUP(AC463,'#Input Lists#'!$BL$3:$BM$7,2,FALSE),"")</f>
        <v>1</v>
      </c>
      <c r="AX463" s="52" t="e">
        <f>VLOOKUP(AQ463,'#Location List#'!$D$3:$K$150,4,FALSE)</f>
        <v>#N/A</v>
      </c>
      <c r="AY463" s="273" t="e">
        <f>VLOOKUP(AX463,'#Location List#'!$Z$3:$AA$13,2,FALSE)</f>
        <v>#N/A</v>
      </c>
      <c r="AZ463" s="126" t="e">
        <f>VLOOKUP($AT463,'#Input Lists#'!$L$3:$S$1033,6,FALSE)</f>
        <v>#N/A</v>
      </c>
      <c r="BA463" s="239" t="e">
        <f>VLOOKUP($AT463,'#Input Lists#'!$L$3:$S$833,7,FALSE)</f>
        <v>#N/A</v>
      </c>
      <c r="BB463" s="239" t="e">
        <f>VLOOKUP($AT463,'#Input Lists#'!$L$3:$S$833,8,FALSE)</f>
        <v>#N/A</v>
      </c>
      <c r="BC463" s="91" t="str">
        <f t="shared" si="44"/>
        <v/>
      </c>
      <c r="BD463" s="91" t="str">
        <f t="shared" si="45"/>
        <v/>
      </c>
      <c r="BE463" s="15" t="str">
        <f t="shared" si="46"/>
        <v/>
      </c>
      <c r="BF463" s="92" t="str">
        <f t="shared" si="47"/>
        <v>No Sighting Date</v>
      </c>
    </row>
    <row r="464" spans="1:58" x14ac:dyDescent="0.25">
      <c r="A464" s="118">
        <v>459</v>
      </c>
      <c r="B464" s="119"/>
      <c r="C464" s="120"/>
      <c r="D464" s="121"/>
      <c r="E464" s="121"/>
      <c r="F464" s="236"/>
      <c r="G464" s="122" t="str">
        <f>IFERROR(VLOOKUP(F464,'#Location List#'!$U$3:$V$1154,2,FALSE),"")</f>
        <v/>
      </c>
      <c r="H464" s="120"/>
      <c r="I464" s="120"/>
      <c r="J464" s="120"/>
      <c r="K464" s="120"/>
      <c r="L464" s="120"/>
      <c r="M464" s="120"/>
      <c r="N464" s="120"/>
      <c r="O464" s="120"/>
      <c r="P464" s="120"/>
      <c r="Q464" s="120"/>
      <c r="R464" s="120"/>
      <c r="S464" s="120"/>
      <c r="T464" s="205">
        <f t="shared" si="42"/>
        <v>0</v>
      </c>
      <c r="U464" s="205">
        <f t="shared" si="43"/>
        <v>0</v>
      </c>
      <c r="V464" s="210"/>
      <c r="W464" s="210"/>
      <c r="X464" s="23" t="str">
        <f>IFERROR(VLOOKUP(AT464,'#Input Lists#'!$L$3:$AH$833,3,FALSE)," ")</f>
        <v xml:space="preserve"> </v>
      </c>
      <c r="Y464" s="23" t="str">
        <f>IFERROR(VLOOKUP(AT464,'#Input Lists#'!$L$3:$AH$833,5,FALSE)," ")</f>
        <v xml:space="preserve"> </v>
      </c>
      <c r="Z464" s="206" t="str">
        <f>IFERROR(VLOOKUP(AT464,'#Input Lists#'!$L$3:$AH$833,9,FALSE)," ")</f>
        <v xml:space="preserve"> </v>
      </c>
      <c r="AA464" s="119" t="s">
        <v>1527</v>
      </c>
      <c r="AB464" s="120"/>
      <c r="AC464" s="123"/>
      <c r="AD464" s="123"/>
      <c r="AE464" s="123"/>
      <c r="AF464" s="123"/>
      <c r="AG464" s="123"/>
      <c r="AH464" s="123"/>
      <c r="AI464" s="123"/>
      <c r="AJ464" s="123"/>
      <c r="AK464" s="123"/>
      <c r="AL464" s="123"/>
      <c r="AM464" s="123"/>
      <c r="AN464" s="123"/>
      <c r="AO464" s="123"/>
      <c r="AP464" s="120"/>
      <c r="AQ464" s="125" t="str">
        <f>IFERROR(VLOOKUP(G464,'#Location List#'!$C$3:$D$150,2,FALSE),"")</f>
        <v/>
      </c>
      <c r="AR464" s="125" t="str">
        <f>IFERROR(VLOOKUP(F464,'#Location List#'!$Q$3:$R$1154,2,FALSE),"")</f>
        <v/>
      </c>
      <c r="AS464" s="125" t="str">
        <f>IFERROR(VLOOKUP(V464,'#Input Lists#'!$B$3:$D$46,3,FALSE),"")</f>
        <v/>
      </c>
      <c r="AT464" s="125" t="str">
        <f>IFERROR(VLOOKUP(CONCATENATE(V464," ",W464),'#Input Lists#'!$K$3:$L$827,2,FALSE),"")</f>
        <v/>
      </c>
      <c r="AU464" s="125">
        <f>IFERROR(VLOOKUP(AA464,'#Input Lists#'!$BU$3:$BV$8,2,FALSE),"")</f>
        <v>1</v>
      </c>
      <c r="AV464" s="118" t="str">
        <f>IFERROR(VLOOKUP(AB464,'#Input Lists#'!$BO$3:$BP$9,2,FALSE),"")</f>
        <v/>
      </c>
      <c r="AW464" s="118">
        <f>IFERROR(VLOOKUP(AC464,'#Input Lists#'!$BL$3:$BM$7,2,FALSE),"")</f>
        <v>1</v>
      </c>
      <c r="AX464" s="52" t="e">
        <f>VLOOKUP(AQ464,'#Location List#'!$D$3:$K$150,4,FALSE)</f>
        <v>#N/A</v>
      </c>
      <c r="AY464" s="273" t="e">
        <f>VLOOKUP(AX464,'#Location List#'!$Z$3:$AA$13,2,FALSE)</f>
        <v>#N/A</v>
      </c>
      <c r="AZ464" s="126" t="e">
        <f>VLOOKUP($AT464,'#Input Lists#'!$L$3:$S$1033,6,FALSE)</f>
        <v>#N/A</v>
      </c>
      <c r="BA464" s="239" t="e">
        <f>VLOOKUP($AT464,'#Input Lists#'!$L$3:$S$833,7,FALSE)</f>
        <v>#N/A</v>
      </c>
      <c r="BB464" s="239" t="e">
        <f>VLOOKUP($AT464,'#Input Lists#'!$L$3:$S$833,8,FALSE)</f>
        <v>#N/A</v>
      </c>
      <c r="BC464" s="91" t="str">
        <f t="shared" si="44"/>
        <v/>
      </c>
      <c r="BD464" s="91" t="str">
        <f t="shared" si="45"/>
        <v/>
      </c>
      <c r="BE464" s="15" t="str">
        <f t="shared" si="46"/>
        <v/>
      </c>
      <c r="BF464" s="92" t="str">
        <f t="shared" si="47"/>
        <v>No Sighting Date</v>
      </c>
    </row>
    <row r="465" spans="1:58" x14ac:dyDescent="0.25">
      <c r="A465" s="118">
        <v>460</v>
      </c>
      <c r="B465" s="119"/>
      <c r="C465" s="120"/>
      <c r="D465" s="121"/>
      <c r="E465" s="121"/>
      <c r="F465" s="236"/>
      <c r="G465" s="122" t="str">
        <f>IFERROR(VLOOKUP(F465,'#Location List#'!$U$3:$V$1154,2,FALSE),"")</f>
        <v/>
      </c>
      <c r="H465" s="120"/>
      <c r="I465" s="120"/>
      <c r="J465" s="120"/>
      <c r="K465" s="120"/>
      <c r="L465" s="120"/>
      <c r="M465" s="120"/>
      <c r="N465" s="120"/>
      <c r="O465" s="120"/>
      <c r="P465" s="120"/>
      <c r="Q465" s="120"/>
      <c r="R465" s="120"/>
      <c r="S465" s="120"/>
      <c r="T465" s="205">
        <f t="shared" si="42"/>
        <v>0</v>
      </c>
      <c r="U465" s="205">
        <f t="shared" si="43"/>
        <v>0</v>
      </c>
      <c r="V465" s="210"/>
      <c r="W465" s="210"/>
      <c r="X465" s="23" t="str">
        <f>IFERROR(VLOOKUP(AT465,'#Input Lists#'!$L$3:$AH$833,3,FALSE)," ")</f>
        <v xml:space="preserve"> </v>
      </c>
      <c r="Y465" s="23" t="str">
        <f>IFERROR(VLOOKUP(AT465,'#Input Lists#'!$L$3:$AH$833,5,FALSE)," ")</f>
        <v xml:space="preserve"> </v>
      </c>
      <c r="Z465" s="206" t="str">
        <f>IFERROR(VLOOKUP(AT465,'#Input Lists#'!$L$3:$AH$833,9,FALSE)," ")</f>
        <v xml:space="preserve"> </v>
      </c>
      <c r="AA465" s="119" t="s">
        <v>1527</v>
      </c>
      <c r="AB465" s="120"/>
      <c r="AC465" s="123"/>
      <c r="AD465" s="123"/>
      <c r="AE465" s="123"/>
      <c r="AF465" s="123"/>
      <c r="AG465" s="123"/>
      <c r="AH465" s="123"/>
      <c r="AI465" s="123"/>
      <c r="AJ465" s="123"/>
      <c r="AK465" s="123"/>
      <c r="AL465" s="123"/>
      <c r="AM465" s="123"/>
      <c r="AN465" s="123"/>
      <c r="AO465" s="123"/>
      <c r="AP465" s="120"/>
      <c r="AQ465" s="125" t="str">
        <f>IFERROR(VLOOKUP(G465,'#Location List#'!$C$3:$D$150,2,FALSE),"")</f>
        <v/>
      </c>
      <c r="AR465" s="125" t="str">
        <f>IFERROR(VLOOKUP(F465,'#Location List#'!$Q$3:$R$1154,2,FALSE),"")</f>
        <v/>
      </c>
      <c r="AS465" s="125" t="str">
        <f>IFERROR(VLOOKUP(V465,'#Input Lists#'!$B$3:$D$46,3,FALSE),"")</f>
        <v/>
      </c>
      <c r="AT465" s="125" t="str">
        <f>IFERROR(VLOOKUP(CONCATENATE(V465," ",W465),'#Input Lists#'!$K$3:$L$827,2,FALSE),"")</f>
        <v/>
      </c>
      <c r="AU465" s="125">
        <f>IFERROR(VLOOKUP(AA465,'#Input Lists#'!$BU$3:$BV$8,2,FALSE),"")</f>
        <v>1</v>
      </c>
      <c r="AV465" s="118" t="str">
        <f>IFERROR(VLOOKUP(AB465,'#Input Lists#'!$BO$3:$BP$9,2,FALSE),"")</f>
        <v/>
      </c>
      <c r="AW465" s="118">
        <f>IFERROR(VLOOKUP(AC465,'#Input Lists#'!$BL$3:$BM$7,2,FALSE),"")</f>
        <v>1</v>
      </c>
      <c r="AX465" s="52" t="e">
        <f>VLOOKUP(AQ465,'#Location List#'!$D$3:$K$150,4,FALSE)</f>
        <v>#N/A</v>
      </c>
      <c r="AY465" s="273" t="e">
        <f>VLOOKUP(AX465,'#Location List#'!$Z$3:$AA$13,2,FALSE)</f>
        <v>#N/A</v>
      </c>
      <c r="AZ465" s="126" t="e">
        <f>VLOOKUP($AT465,'#Input Lists#'!$L$3:$S$1033,6,FALSE)</f>
        <v>#N/A</v>
      </c>
      <c r="BA465" s="239" t="e">
        <f>VLOOKUP($AT465,'#Input Lists#'!$L$3:$S$833,7,FALSE)</f>
        <v>#N/A</v>
      </c>
      <c r="BB465" s="239" t="e">
        <f>VLOOKUP($AT465,'#Input Lists#'!$L$3:$S$833,8,FALSE)</f>
        <v>#N/A</v>
      </c>
      <c r="BC465" s="91" t="str">
        <f t="shared" si="44"/>
        <v/>
      </c>
      <c r="BD465" s="91" t="str">
        <f t="shared" si="45"/>
        <v/>
      </c>
      <c r="BE465" s="15" t="str">
        <f t="shared" si="46"/>
        <v/>
      </c>
      <c r="BF465" s="92" t="str">
        <f t="shared" si="47"/>
        <v>No Sighting Date</v>
      </c>
    </row>
    <row r="466" spans="1:58" x14ac:dyDescent="0.25">
      <c r="A466" s="118">
        <v>461</v>
      </c>
      <c r="B466" s="119"/>
      <c r="C466" s="120"/>
      <c r="D466" s="121"/>
      <c r="E466" s="121"/>
      <c r="F466" s="236"/>
      <c r="G466" s="122" t="str">
        <f>IFERROR(VLOOKUP(F466,'#Location List#'!$U$3:$V$1154,2,FALSE),"")</f>
        <v/>
      </c>
      <c r="H466" s="120"/>
      <c r="I466" s="120"/>
      <c r="J466" s="120"/>
      <c r="K466" s="120"/>
      <c r="L466" s="120"/>
      <c r="M466" s="120"/>
      <c r="N466" s="120"/>
      <c r="O466" s="120"/>
      <c r="P466" s="120"/>
      <c r="Q466" s="120"/>
      <c r="R466" s="120"/>
      <c r="S466" s="120"/>
      <c r="T466" s="205">
        <f t="shared" si="42"/>
        <v>0</v>
      </c>
      <c r="U466" s="205">
        <f t="shared" si="43"/>
        <v>0</v>
      </c>
      <c r="V466" s="210"/>
      <c r="W466" s="210"/>
      <c r="X466" s="23" t="str">
        <f>IFERROR(VLOOKUP(AT466,'#Input Lists#'!$L$3:$AH$833,3,FALSE)," ")</f>
        <v xml:space="preserve"> </v>
      </c>
      <c r="Y466" s="23" t="str">
        <f>IFERROR(VLOOKUP(AT466,'#Input Lists#'!$L$3:$AH$833,5,FALSE)," ")</f>
        <v xml:space="preserve"> </v>
      </c>
      <c r="Z466" s="206" t="str">
        <f>IFERROR(VLOOKUP(AT466,'#Input Lists#'!$L$3:$AH$833,9,FALSE)," ")</f>
        <v xml:space="preserve"> </v>
      </c>
      <c r="AA466" s="119" t="s">
        <v>1527</v>
      </c>
      <c r="AB466" s="120"/>
      <c r="AC466" s="123"/>
      <c r="AD466" s="123"/>
      <c r="AE466" s="123"/>
      <c r="AF466" s="123"/>
      <c r="AG466" s="123"/>
      <c r="AH466" s="123"/>
      <c r="AI466" s="123"/>
      <c r="AJ466" s="123"/>
      <c r="AK466" s="123"/>
      <c r="AL466" s="123"/>
      <c r="AM466" s="123"/>
      <c r="AN466" s="123"/>
      <c r="AO466" s="123"/>
      <c r="AP466" s="120"/>
      <c r="AQ466" s="125" t="str">
        <f>IFERROR(VLOOKUP(G466,'#Location List#'!$C$3:$D$150,2,FALSE),"")</f>
        <v/>
      </c>
      <c r="AR466" s="125" t="str">
        <f>IFERROR(VLOOKUP(F466,'#Location List#'!$Q$3:$R$1154,2,FALSE),"")</f>
        <v/>
      </c>
      <c r="AS466" s="125" t="str">
        <f>IFERROR(VLOOKUP(V466,'#Input Lists#'!$B$3:$D$46,3,FALSE),"")</f>
        <v/>
      </c>
      <c r="AT466" s="125" t="str">
        <f>IFERROR(VLOOKUP(CONCATENATE(V466," ",W466),'#Input Lists#'!$K$3:$L$827,2,FALSE),"")</f>
        <v/>
      </c>
      <c r="AU466" s="125">
        <f>IFERROR(VLOOKUP(AA466,'#Input Lists#'!$BU$3:$BV$8,2,FALSE),"")</f>
        <v>1</v>
      </c>
      <c r="AV466" s="118" t="str">
        <f>IFERROR(VLOOKUP(AB466,'#Input Lists#'!$BO$3:$BP$9,2,FALSE),"")</f>
        <v/>
      </c>
      <c r="AW466" s="118">
        <f>IFERROR(VLOOKUP(AC466,'#Input Lists#'!$BL$3:$BM$7,2,FALSE),"")</f>
        <v>1</v>
      </c>
      <c r="AX466" s="52" t="e">
        <f>VLOOKUP(AQ466,'#Location List#'!$D$3:$K$150,4,FALSE)</f>
        <v>#N/A</v>
      </c>
      <c r="AY466" s="273" t="e">
        <f>VLOOKUP(AX466,'#Location List#'!$Z$3:$AA$13,2,FALSE)</f>
        <v>#N/A</v>
      </c>
      <c r="AZ466" s="126" t="e">
        <f>VLOOKUP($AT466,'#Input Lists#'!$L$3:$S$1033,6,FALSE)</f>
        <v>#N/A</v>
      </c>
      <c r="BA466" s="239" t="e">
        <f>VLOOKUP($AT466,'#Input Lists#'!$L$3:$S$833,7,FALSE)</f>
        <v>#N/A</v>
      </c>
      <c r="BB466" s="239" t="e">
        <f>VLOOKUP($AT466,'#Input Lists#'!$L$3:$S$833,8,FALSE)</f>
        <v>#N/A</v>
      </c>
      <c r="BC466" s="91" t="str">
        <f t="shared" si="44"/>
        <v/>
      </c>
      <c r="BD466" s="91" t="str">
        <f t="shared" si="45"/>
        <v/>
      </c>
      <c r="BE466" s="15" t="str">
        <f t="shared" si="46"/>
        <v/>
      </c>
      <c r="BF466" s="92" t="str">
        <f t="shared" si="47"/>
        <v>No Sighting Date</v>
      </c>
    </row>
    <row r="467" spans="1:58" x14ac:dyDescent="0.25">
      <c r="A467" s="118">
        <v>462</v>
      </c>
      <c r="B467" s="119"/>
      <c r="C467" s="120"/>
      <c r="D467" s="121"/>
      <c r="E467" s="121"/>
      <c r="F467" s="236"/>
      <c r="G467" s="122" t="str">
        <f>IFERROR(VLOOKUP(F467,'#Location List#'!$U$3:$V$1154,2,FALSE),"")</f>
        <v/>
      </c>
      <c r="H467" s="120"/>
      <c r="I467" s="120"/>
      <c r="J467" s="120"/>
      <c r="K467" s="120"/>
      <c r="L467" s="120"/>
      <c r="M467" s="120"/>
      <c r="N467" s="120"/>
      <c r="O467" s="120"/>
      <c r="P467" s="120"/>
      <c r="Q467" s="120"/>
      <c r="R467" s="120"/>
      <c r="S467" s="120"/>
      <c r="T467" s="205">
        <f t="shared" si="42"/>
        <v>0</v>
      </c>
      <c r="U467" s="205">
        <f t="shared" si="43"/>
        <v>0</v>
      </c>
      <c r="V467" s="210"/>
      <c r="W467" s="210"/>
      <c r="X467" s="23" t="str">
        <f>IFERROR(VLOOKUP(AT467,'#Input Lists#'!$L$3:$AH$833,3,FALSE)," ")</f>
        <v xml:space="preserve"> </v>
      </c>
      <c r="Y467" s="23" t="str">
        <f>IFERROR(VLOOKUP(AT467,'#Input Lists#'!$L$3:$AH$833,5,FALSE)," ")</f>
        <v xml:space="preserve"> </v>
      </c>
      <c r="Z467" s="206" t="str">
        <f>IFERROR(VLOOKUP(AT467,'#Input Lists#'!$L$3:$AH$833,9,FALSE)," ")</f>
        <v xml:space="preserve"> </v>
      </c>
      <c r="AA467" s="119" t="s">
        <v>1527</v>
      </c>
      <c r="AB467" s="120"/>
      <c r="AC467" s="123"/>
      <c r="AD467" s="123"/>
      <c r="AE467" s="123"/>
      <c r="AF467" s="123"/>
      <c r="AG467" s="123"/>
      <c r="AH467" s="123"/>
      <c r="AI467" s="123"/>
      <c r="AJ467" s="123"/>
      <c r="AK467" s="123"/>
      <c r="AL467" s="123"/>
      <c r="AM467" s="123"/>
      <c r="AN467" s="123"/>
      <c r="AO467" s="123"/>
      <c r="AP467" s="120"/>
      <c r="AQ467" s="125" t="str">
        <f>IFERROR(VLOOKUP(G467,'#Location List#'!$C$3:$D$150,2,FALSE),"")</f>
        <v/>
      </c>
      <c r="AR467" s="125" t="str">
        <f>IFERROR(VLOOKUP(F467,'#Location List#'!$Q$3:$R$1154,2,FALSE),"")</f>
        <v/>
      </c>
      <c r="AS467" s="125" t="str">
        <f>IFERROR(VLOOKUP(V467,'#Input Lists#'!$B$3:$D$46,3,FALSE),"")</f>
        <v/>
      </c>
      <c r="AT467" s="125" t="str">
        <f>IFERROR(VLOOKUP(CONCATENATE(V467," ",W467),'#Input Lists#'!$K$3:$L$827,2,FALSE),"")</f>
        <v/>
      </c>
      <c r="AU467" s="125">
        <f>IFERROR(VLOOKUP(AA467,'#Input Lists#'!$BU$3:$BV$8,2,FALSE),"")</f>
        <v>1</v>
      </c>
      <c r="AV467" s="118" t="str">
        <f>IFERROR(VLOOKUP(AB467,'#Input Lists#'!$BO$3:$BP$9,2,FALSE),"")</f>
        <v/>
      </c>
      <c r="AW467" s="118">
        <f>IFERROR(VLOOKUP(AC467,'#Input Lists#'!$BL$3:$BM$7,2,FALSE),"")</f>
        <v>1</v>
      </c>
      <c r="AX467" s="52" t="e">
        <f>VLOOKUP(AQ467,'#Location List#'!$D$3:$K$150,4,FALSE)</f>
        <v>#N/A</v>
      </c>
      <c r="AY467" s="273" t="e">
        <f>VLOOKUP(AX467,'#Location List#'!$Z$3:$AA$13,2,FALSE)</f>
        <v>#N/A</v>
      </c>
      <c r="AZ467" s="126" t="e">
        <f>VLOOKUP($AT467,'#Input Lists#'!$L$3:$S$1033,6,FALSE)</f>
        <v>#N/A</v>
      </c>
      <c r="BA467" s="239" t="e">
        <f>VLOOKUP($AT467,'#Input Lists#'!$L$3:$S$833,7,FALSE)</f>
        <v>#N/A</v>
      </c>
      <c r="BB467" s="239" t="e">
        <f>VLOOKUP($AT467,'#Input Lists#'!$L$3:$S$833,8,FALSE)</f>
        <v>#N/A</v>
      </c>
      <c r="BC467" s="91" t="str">
        <f t="shared" si="44"/>
        <v/>
      </c>
      <c r="BD467" s="91" t="str">
        <f t="shared" si="45"/>
        <v/>
      </c>
      <c r="BE467" s="15" t="str">
        <f t="shared" si="46"/>
        <v/>
      </c>
      <c r="BF467" s="92" t="str">
        <f t="shared" si="47"/>
        <v>No Sighting Date</v>
      </c>
    </row>
    <row r="468" spans="1:58" x14ac:dyDescent="0.25">
      <c r="A468" s="118">
        <v>463</v>
      </c>
      <c r="B468" s="119"/>
      <c r="C468" s="120"/>
      <c r="D468" s="121"/>
      <c r="E468" s="121"/>
      <c r="F468" s="236"/>
      <c r="G468" s="122" t="str">
        <f>IFERROR(VLOOKUP(F468,'#Location List#'!$U$3:$V$1154,2,FALSE),"")</f>
        <v/>
      </c>
      <c r="H468" s="120"/>
      <c r="I468" s="120"/>
      <c r="J468" s="120"/>
      <c r="K468" s="120"/>
      <c r="L468" s="120"/>
      <c r="M468" s="120"/>
      <c r="N468" s="120"/>
      <c r="O468" s="120"/>
      <c r="P468" s="120"/>
      <c r="Q468" s="120"/>
      <c r="R468" s="120"/>
      <c r="S468" s="120"/>
      <c r="T468" s="205">
        <f t="shared" ref="T468:T531" si="48">N468-O468/60-P468/60/60</f>
        <v>0</v>
      </c>
      <c r="U468" s="205">
        <f t="shared" ref="U468:U531" si="49">Q468+R468/60+S468/60/60</f>
        <v>0</v>
      </c>
      <c r="V468" s="210"/>
      <c r="W468" s="210"/>
      <c r="X468" s="23" t="str">
        <f>IFERROR(VLOOKUP(AT468,'#Input Lists#'!$L$3:$AH$833,3,FALSE)," ")</f>
        <v xml:space="preserve"> </v>
      </c>
      <c r="Y468" s="23" t="str">
        <f>IFERROR(VLOOKUP(AT468,'#Input Lists#'!$L$3:$AH$833,5,FALSE)," ")</f>
        <v xml:space="preserve"> </v>
      </c>
      <c r="Z468" s="206" t="str">
        <f>IFERROR(VLOOKUP(AT468,'#Input Lists#'!$L$3:$AH$833,9,FALSE)," ")</f>
        <v xml:space="preserve"> </v>
      </c>
      <c r="AA468" s="119" t="s">
        <v>1527</v>
      </c>
      <c r="AB468" s="120"/>
      <c r="AC468" s="123"/>
      <c r="AD468" s="123"/>
      <c r="AE468" s="123"/>
      <c r="AF468" s="123"/>
      <c r="AG468" s="123"/>
      <c r="AH468" s="123"/>
      <c r="AI468" s="123"/>
      <c r="AJ468" s="123"/>
      <c r="AK468" s="123"/>
      <c r="AL468" s="123"/>
      <c r="AM468" s="123"/>
      <c r="AN468" s="123"/>
      <c r="AO468" s="123"/>
      <c r="AP468" s="120"/>
      <c r="AQ468" s="125" t="str">
        <f>IFERROR(VLOOKUP(G468,'#Location List#'!$C$3:$D$150,2,FALSE),"")</f>
        <v/>
      </c>
      <c r="AR468" s="125" t="str">
        <f>IFERROR(VLOOKUP(F468,'#Location List#'!$Q$3:$R$1154,2,FALSE),"")</f>
        <v/>
      </c>
      <c r="AS468" s="125" t="str">
        <f>IFERROR(VLOOKUP(V468,'#Input Lists#'!$B$3:$D$46,3,FALSE),"")</f>
        <v/>
      </c>
      <c r="AT468" s="125" t="str">
        <f>IFERROR(VLOOKUP(CONCATENATE(V468," ",W468),'#Input Lists#'!$K$3:$L$827,2,FALSE),"")</f>
        <v/>
      </c>
      <c r="AU468" s="125">
        <f>IFERROR(VLOOKUP(AA468,'#Input Lists#'!$BU$3:$BV$8,2,FALSE),"")</f>
        <v>1</v>
      </c>
      <c r="AV468" s="118" t="str">
        <f>IFERROR(VLOOKUP(AB468,'#Input Lists#'!$BO$3:$BP$9,2,FALSE),"")</f>
        <v/>
      </c>
      <c r="AW468" s="118">
        <f>IFERROR(VLOOKUP(AC468,'#Input Lists#'!$BL$3:$BM$7,2,FALSE),"")</f>
        <v>1</v>
      </c>
      <c r="AX468" s="52" t="e">
        <f>VLOOKUP(AQ468,'#Location List#'!$D$3:$K$150,4,FALSE)</f>
        <v>#N/A</v>
      </c>
      <c r="AY468" s="273" t="e">
        <f>VLOOKUP(AX468,'#Location List#'!$Z$3:$AA$13,2,FALSE)</f>
        <v>#N/A</v>
      </c>
      <c r="AZ468" s="126" t="e">
        <f>VLOOKUP($AT468,'#Input Lists#'!$L$3:$S$1033,6,FALSE)</f>
        <v>#N/A</v>
      </c>
      <c r="BA468" s="239" t="e">
        <f>VLOOKUP($AT468,'#Input Lists#'!$L$3:$S$833,7,FALSE)</f>
        <v>#N/A</v>
      </c>
      <c r="BB468" s="239" t="e">
        <f>VLOOKUP($AT468,'#Input Lists#'!$L$3:$S$833,8,FALSE)</f>
        <v>#N/A</v>
      </c>
      <c r="BC468" s="91" t="str">
        <f t="shared" ref="BC468:BC531" si="50">IFERROR(WEEKNUM(BA468,2),"")</f>
        <v/>
      </c>
      <c r="BD468" s="91" t="str">
        <f t="shared" ref="BD468:BD531" si="51">IFERROR(IF(WEEKNUM(BB468)&lt;WEEKNUM(BA468),WEEKNUM(BB468)+52,WEEKNUM(BB468)),"")</f>
        <v/>
      </c>
      <c r="BE468" s="15" t="str">
        <f t="shared" ref="BE468:BE531" si="52">IF(E468="","",IF(WEEKNUM(E468)&lt;9,WEEKNUM(E468)+52, WEEKNUM(E468)))</f>
        <v/>
      </c>
      <c r="BF468" s="92" t="str">
        <f t="shared" ref="BF468:BF531" si="53">IF(E468="", "No Sighting Date", IF(BC468&gt;=BD468," ",IF(BE468&gt;=BC468,IF(BE468&lt;=BD468,"IN RANGE",BE468-BD468),BE468-BC468)))</f>
        <v>No Sighting Date</v>
      </c>
    </row>
    <row r="469" spans="1:58" x14ac:dyDescent="0.25">
      <c r="A469" s="118">
        <v>464</v>
      </c>
      <c r="B469" s="119"/>
      <c r="C469" s="120"/>
      <c r="D469" s="121"/>
      <c r="E469" s="121"/>
      <c r="F469" s="236"/>
      <c r="G469" s="122" t="str">
        <f>IFERROR(VLOOKUP(F469,'#Location List#'!$U$3:$V$1154,2,FALSE),"")</f>
        <v/>
      </c>
      <c r="H469" s="120"/>
      <c r="I469" s="120"/>
      <c r="J469" s="120"/>
      <c r="K469" s="120"/>
      <c r="L469" s="120"/>
      <c r="M469" s="120"/>
      <c r="N469" s="120"/>
      <c r="O469" s="120"/>
      <c r="P469" s="120"/>
      <c r="Q469" s="120"/>
      <c r="R469" s="120"/>
      <c r="S469" s="120"/>
      <c r="T469" s="205">
        <f t="shared" si="48"/>
        <v>0</v>
      </c>
      <c r="U469" s="205">
        <f t="shared" si="49"/>
        <v>0</v>
      </c>
      <c r="V469" s="210"/>
      <c r="W469" s="210"/>
      <c r="X469" s="23" t="str">
        <f>IFERROR(VLOOKUP(AT469,'#Input Lists#'!$L$3:$AH$833,3,FALSE)," ")</f>
        <v xml:space="preserve"> </v>
      </c>
      <c r="Y469" s="23" t="str">
        <f>IFERROR(VLOOKUP(AT469,'#Input Lists#'!$L$3:$AH$833,5,FALSE)," ")</f>
        <v xml:space="preserve"> </v>
      </c>
      <c r="Z469" s="206" t="str">
        <f>IFERROR(VLOOKUP(AT469,'#Input Lists#'!$L$3:$AH$833,9,FALSE)," ")</f>
        <v xml:space="preserve"> </v>
      </c>
      <c r="AA469" s="119" t="s">
        <v>1527</v>
      </c>
      <c r="AB469" s="120"/>
      <c r="AC469" s="123"/>
      <c r="AD469" s="123"/>
      <c r="AE469" s="123"/>
      <c r="AF469" s="123"/>
      <c r="AG469" s="123"/>
      <c r="AH469" s="123"/>
      <c r="AI469" s="123"/>
      <c r="AJ469" s="123"/>
      <c r="AK469" s="123"/>
      <c r="AL469" s="123"/>
      <c r="AM469" s="123"/>
      <c r="AN469" s="123"/>
      <c r="AO469" s="123"/>
      <c r="AP469" s="120"/>
      <c r="AQ469" s="125" t="str">
        <f>IFERROR(VLOOKUP(G469,'#Location List#'!$C$3:$D$150,2,FALSE),"")</f>
        <v/>
      </c>
      <c r="AR469" s="125" t="str">
        <f>IFERROR(VLOOKUP(F469,'#Location List#'!$Q$3:$R$1154,2,FALSE),"")</f>
        <v/>
      </c>
      <c r="AS469" s="125" t="str">
        <f>IFERROR(VLOOKUP(V469,'#Input Lists#'!$B$3:$D$46,3,FALSE),"")</f>
        <v/>
      </c>
      <c r="AT469" s="125" t="str">
        <f>IFERROR(VLOOKUP(CONCATENATE(V469," ",W469),'#Input Lists#'!$K$3:$L$827,2,FALSE),"")</f>
        <v/>
      </c>
      <c r="AU469" s="125">
        <f>IFERROR(VLOOKUP(AA469,'#Input Lists#'!$BU$3:$BV$8,2,FALSE),"")</f>
        <v>1</v>
      </c>
      <c r="AV469" s="118" t="str">
        <f>IFERROR(VLOOKUP(AB469,'#Input Lists#'!$BO$3:$BP$9,2,FALSE),"")</f>
        <v/>
      </c>
      <c r="AW469" s="118">
        <f>IFERROR(VLOOKUP(AC469,'#Input Lists#'!$BL$3:$BM$7,2,FALSE),"")</f>
        <v>1</v>
      </c>
      <c r="AX469" s="52" t="e">
        <f>VLOOKUP(AQ469,'#Location List#'!$D$3:$K$150,4,FALSE)</f>
        <v>#N/A</v>
      </c>
      <c r="AY469" s="273" t="e">
        <f>VLOOKUP(AX469,'#Location List#'!$Z$3:$AA$13,2,FALSE)</f>
        <v>#N/A</v>
      </c>
      <c r="AZ469" s="126" t="e">
        <f>VLOOKUP($AT469,'#Input Lists#'!$L$3:$S$1033,6,FALSE)</f>
        <v>#N/A</v>
      </c>
      <c r="BA469" s="239" t="e">
        <f>VLOOKUP($AT469,'#Input Lists#'!$L$3:$S$833,7,FALSE)</f>
        <v>#N/A</v>
      </c>
      <c r="BB469" s="239" t="e">
        <f>VLOOKUP($AT469,'#Input Lists#'!$L$3:$S$833,8,FALSE)</f>
        <v>#N/A</v>
      </c>
      <c r="BC469" s="91" t="str">
        <f t="shared" si="50"/>
        <v/>
      </c>
      <c r="BD469" s="91" t="str">
        <f t="shared" si="51"/>
        <v/>
      </c>
      <c r="BE469" s="15" t="str">
        <f t="shared" si="52"/>
        <v/>
      </c>
      <c r="BF469" s="92" t="str">
        <f t="shared" si="53"/>
        <v>No Sighting Date</v>
      </c>
    </row>
    <row r="470" spans="1:58" x14ac:dyDescent="0.25">
      <c r="A470" s="118">
        <v>465</v>
      </c>
      <c r="B470" s="119"/>
      <c r="C470" s="120"/>
      <c r="D470" s="121"/>
      <c r="E470" s="121"/>
      <c r="F470" s="236"/>
      <c r="G470" s="122" t="str">
        <f>IFERROR(VLOOKUP(F470,'#Location List#'!$U$3:$V$1154,2,FALSE),"")</f>
        <v/>
      </c>
      <c r="H470" s="120"/>
      <c r="I470" s="120"/>
      <c r="J470" s="120"/>
      <c r="K470" s="120"/>
      <c r="L470" s="120"/>
      <c r="M470" s="120"/>
      <c r="N470" s="120"/>
      <c r="O470" s="120"/>
      <c r="P470" s="120"/>
      <c r="Q470" s="120"/>
      <c r="R470" s="120"/>
      <c r="S470" s="120"/>
      <c r="T470" s="205">
        <f t="shared" si="48"/>
        <v>0</v>
      </c>
      <c r="U470" s="205">
        <f t="shared" si="49"/>
        <v>0</v>
      </c>
      <c r="V470" s="210"/>
      <c r="W470" s="210"/>
      <c r="X470" s="23" t="str">
        <f>IFERROR(VLOOKUP(AT470,'#Input Lists#'!$L$3:$AH$833,3,FALSE)," ")</f>
        <v xml:space="preserve"> </v>
      </c>
      <c r="Y470" s="23" t="str">
        <f>IFERROR(VLOOKUP(AT470,'#Input Lists#'!$L$3:$AH$833,5,FALSE)," ")</f>
        <v xml:space="preserve"> </v>
      </c>
      <c r="Z470" s="206" t="str">
        <f>IFERROR(VLOOKUP(AT470,'#Input Lists#'!$L$3:$AH$833,9,FALSE)," ")</f>
        <v xml:space="preserve"> </v>
      </c>
      <c r="AA470" s="119" t="s">
        <v>1527</v>
      </c>
      <c r="AB470" s="120"/>
      <c r="AC470" s="123"/>
      <c r="AD470" s="123"/>
      <c r="AE470" s="123"/>
      <c r="AF470" s="123"/>
      <c r="AG470" s="123"/>
      <c r="AH470" s="123"/>
      <c r="AI470" s="123"/>
      <c r="AJ470" s="123"/>
      <c r="AK470" s="123"/>
      <c r="AL470" s="123"/>
      <c r="AM470" s="123"/>
      <c r="AN470" s="123"/>
      <c r="AO470" s="123"/>
      <c r="AP470" s="120"/>
      <c r="AQ470" s="125" t="str">
        <f>IFERROR(VLOOKUP(G470,'#Location List#'!$C$3:$D$150,2,FALSE),"")</f>
        <v/>
      </c>
      <c r="AR470" s="125" t="str">
        <f>IFERROR(VLOOKUP(F470,'#Location List#'!$Q$3:$R$1154,2,FALSE),"")</f>
        <v/>
      </c>
      <c r="AS470" s="125" t="str">
        <f>IFERROR(VLOOKUP(V470,'#Input Lists#'!$B$3:$D$46,3,FALSE),"")</f>
        <v/>
      </c>
      <c r="AT470" s="125" t="str">
        <f>IFERROR(VLOOKUP(CONCATENATE(V470," ",W470),'#Input Lists#'!$K$3:$L$827,2,FALSE),"")</f>
        <v/>
      </c>
      <c r="AU470" s="125">
        <f>IFERROR(VLOOKUP(AA470,'#Input Lists#'!$BU$3:$BV$8,2,FALSE),"")</f>
        <v>1</v>
      </c>
      <c r="AV470" s="118" t="str">
        <f>IFERROR(VLOOKUP(AB470,'#Input Lists#'!$BO$3:$BP$9,2,FALSE),"")</f>
        <v/>
      </c>
      <c r="AW470" s="118">
        <f>IFERROR(VLOOKUP(AC470,'#Input Lists#'!$BL$3:$BM$7,2,FALSE),"")</f>
        <v>1</v>
      </c>
      <c r="AX470" s="52" t="e">
        <f>VLOOKUP(AQ470,'#Location List#'!$D$3:$K$150,4,FALSE)</f>
        <v>#N/A</v>
      </c>
      <c r="AY470" s="273" t="e">
        <f>VLOOKUP(AX470,'#Location List#'!$Z$3:$AA$13,2,FALSE)</f>
        <v>#N/A</v>
      </c>
      <c r="AZ470" s="126" t="e">
        <f>VLOOKUP($AT470,'#Input Lists#'!$L$3:$S$1033,6,FALSE)</f>
        <v>#N/A</v>
      </c>
      <c r="BA470" s="239" t="e">
        <f>VLOOKUP($AT470,'#Input Lists#'!$L$3:$S$833,7,FALSE)</f>
        <v>#N/A</v>
      </c>
      <c r="BB470" s="239" t="e">
        <f>VLOOKUP($AT470,'#Input Lists#'!$L$3:$S$833,8,FALSE)</f>
        <v>#N/A</v>
      </c>
      <c r="BC470" s="91" t="str">
        <f t="shared" si="50"/>
        <v/>
      </c>
      <c r="BD470" s="91" t="str">
        <f t="shared" si="51"/>
        <v/>
      </c>
      <c r="BE470" s="15" t="str">
        <f t="shared" si="52"/>
        <v/>
      </c>
      <c r="BF470" s="92" t="str">
        <f t="shared" si="53"/>
        <v>No Sighting Date</v>
      </c>
    </row>
    <row r="471" spans="1:58" x14ac:dyDescent="0.25">
      <c r="A471" s="118">
        <v>466</v>
      </c>
      <c r="B471" s="119"/>
      <c r="C471" s="120"/>
      <c r="D471" s="121"/>
      <c r="E471" s="121"/>
      <c r="F471" s="236"/>
      <c r="G471" s="122" t="str">
        <f>IFERROR(VLOOKUP(F471,'#Location List#'!$U$3:$V$1154,2,FALSE),"")</f>
        <v/>
      </c>
      <c r="H471" s="120"/>
      <c r="I471" s="120"/>
      <c r="J471" s="120"/>
      <c r="K471" s="120"/>
      <c r="L471" s="120"/>
      <c r="M471" s="120"/>
      <c r="N471" s="120"/>
      <c r="O471" s="120"/>
      <c r="P471" s="120"/>
      <c r="Q471" s="120"/>
      <c r="R471" s="120"/>
      <c r="S471" s="120"/>
      <c r="T471" s="205">
        <f t="shared" si="48"/>
        <v>0</v>
      </c>
      <c r="U471" s="205">
        <f t="shared" si="49"/>
        <v>0</v>
      </c>
      <c r="V471" s="210"/>
      <c r="W471" s="210"/>
      <c r="X471" s="23" t="str">
        <f>IFERROR(VLOOKUP(AT471,'#Input Lists#'!$L$3:$AH$833,3,FALSE)," ")</f>
        <v xml:space="preserve"> </v>
      </c>
      <c r="Y471" s="23" t="str">
        <f>IFERROR(VLOOKUP(AT471,'#Input Lists#'!$L$3:$AH$833,5,FALSE)," ")</f>
        <v xml:space="preserve"> </v>
      </c>
      <c r="Z471" s="206" t="str">
        <f>IFERROR(VLOOKUP(AT471,'#Input Lists#'!$L$3:$AH$833,9,FALSE)," ")</f>
        <v xml:space="preserve"> </v>
      </c>
      <c r="AA471" s="119" t="s">
        <v>1527</v>
      </c>
      <c r="AB471" s="120"/>
      <c r="AC471" s="123"/>
      <c r="AD471" s="123"/>
      <c r="AE471" s="123"/>
      <c r="AF471" s="123"/>
      <c r="AG471" s="123"/>
      <c r="AH471" s="123"/>
      <c r="AI471" s="123"/>
      <c r="AJ471" s="123"/>
      <c r="AK471" s="123"/>
      <c r="AL471" s="123"/>
      <c r="AM471" s="123"/>
      <c r="AN471" s="123"/>
      <c r="AO471" s="123"/>
      <c r="AP471" s="120"/>
      <c r="AQ471" s="125" t="str">
        <f>IFERROR(VLOOKUP(G471,'#Location List#'!$C$3:$D$150,2,FALSE),"")</f>
        <v/>
      </c>
      <c r="AR471" s="125" t="str">
        <f>IFERROR(VLOOKUP(F471,'#Location List#'!$Q$3:$R$1154,2,FALSE),"")</f>
        <v/>
      </c>
      <c r="AS471" s="125" t="str">
        <f>IFERROR(VLOOKUP(V471,'#Input Lists#'!$B$3:$D$46,3,FALSE),"")</f>
        <v/>
      </c>
      <c r="AT471" s="125" t="str">
        <f>IFERROR(VLOOKUP(CONCATENATE(V471," ",W471),'#Input Lists#'!$K$3:$L$827,2,FALSE),"")</f>
        <v/>
      </c>
      <c r="AU471" s="125">
        <f>IFERROR(VLOOKUP(AA471,'#Input Lists#'!$BU$3:$BV$8,2,FALSE),"")</f>
        <v>1</v>
      </c>
      <c r="AV471" s="118" t="str">
        <f>IFERROR(VLOOKUP(AB471,'#Input Lists#'!$BO$3:$BP$9,2,FALSE),"")</f>
        <v/>
      </c>
      <c r="AW471" s="118">
        <f>IFERROR(VLOOKUP(AC471,'#Input Lists#'!$BL$3:$BM$7,2,FALSE),"")</f>
        <v>1</v>
      </c>
      <c r="AX471" s="52" t="e">
        <f>VLOOKUP(AQ471,'#Location List#'!$D$3:$K$150,4,FALSE)</f>
        <v>#N/A</v>
      </c>
      <c r="AY471" s="273" t="e">
        <f>VLOOKUP(AX471,'#Location List#'!$Z$3:$AA$13,2,FALSE)</f>
        <v>#N/A</v>
      </c>
      <c r="AZ471" s="126" t="e">
        <f>VLOOKUP($AT471,'#Input Lists#'!$L$3:$S$1033,6,FALSE)</f>
        <v>#N/A</v>
      </c>
      <c r="BA471" s="239" t="e">
        <f>VLOOKUP($AT471,'#Input Lists#'!$L$3:$S$833,7,FALSE)</f>
        <v>#N/A</v>
      </c>
      <c r="BB471" s="239" t="e">
        <f>VLOOKUP($AT471,'#Input Lists#'!$L$3:$S$833,8,FALSE)</f>
        <v>#N/A</v>
      </c>
      <c r="BC471" s="91" t="str">
        <f t="shared" si="50"/>
        <v/>
      </c>
      <c r="BD471" s="91" t="str">
        <f t="shared" si="51"/>
        <v/>
      </c>
      <c r="BE471" s="15" t="str">
        <f t="shared" si="52"/>
        <v/>
      </c>
      <c r="BF471" s="92" t="str">
        <f t="shared" si="53"/>
        <v>No Sighting Date</v>
      </c>
    </row>
    <row r="472" spans="1:58" x14ac:dyDescent="0.25">
      <c r="A472" s="118">
        <v>467</v>
      </c>
      <c r="B472" s="119"/>
      <c r="C472" s="120"/>
      <c r="D472" s="121"/>
      <c r="E472" s="121"/>
      <c r="F472" s="236"/>
      <c r="G472" s="122" t="str">
        <f>IFERROR(VLOOKUP(F472,'#Location List#'!$U$3:$V$1154,2,FALSE),"")</f>
        <v/>
      </c>
      <c r="H472" s="120"/>
      <c r="I472" s="120"/>
      <c r="J472" s="120"/>
      <c r="K472" s="120"/>
      <c r="L472" s="120"/>
      <c r="M472" s="120"/>
      <c r="N472" s="120"/>
      <c r="O472" s="120"/>
      <c r="P472" s="120"/>
      <c r="Q472" s="120"/>
      <c r="R472" s="120"/>
      <c r="S472" s="120"/>
      <c r="T472" s="205">
        <f t="shared" si="48"/>
        <v>0</v>
      </c>
      <c r="U472" s="205">
        <f t="shared" si="49"/>
        <v>0</v>
      </c>
      <c r="V472" s="210"/>
      <c r="W472" s="210"/>
      <c r="X472" s="23" t="str">
        <f>IFERROR(VLOOKUP(AT472,'#Input Lists#'!$L$3:$AH$833,3,FALSE)," ")</f>
        <v xml:space="preserve"> </v>
      </c>
      <c r="Y472" s="23" t="str">
        <f>IFERROR(VLOOKUP(AT472,'#Input Lists#'!$L$3:$AH$833,5,FALSE)," ")</f>
        <v xml:space="preserve"> </v>
      </c>
      <c r="Z472" s="206" t="str">
        <f>IFERROR(VLOOKUP(AT472,'#Input Lists#'!$L$3:$AH$833,9,FALSE)," ")</f>
        <v xml:space="preserve"> </v>
      </c>
      <c r="AA472" s="119" t="s">
        <v>1527</v>
      </c>
      <c r="AB472" s="120"/>
      <c r="AC472" s="123"/>
      <c r="AD472" s="123"/>
      <c r="AE472" s="123"/>
      <c r="AF472" s="123"/>
      <c r="AG472" s="123"/>
      <c r="AH472" s="123"/>
      <c r="AI472" s="123"/>
      <c r="AJ472" s="123"/>
      <c r="AK472" s="123"/>
      <c r="AL472" s="123"/>
      <c r="AM472" s="123"/>
      <c r="AN472" s="123"/>
      <c r="AO472" s="123"/>
      <c r="AP472" s="120"/>
      <c r="AQ472" s="125" t="str">
        <f>IFERROR(VLOOKUP(G472,'#Location List#'!$C$3:$D$150,2,FALSE),"")</f>
        <v/>
      </c>
      <c r="AR472" s="125" t="str">
        <f>IFERROR(VLOOKUP(F472,'#Location List#'!$Q$3:$R$1154,2,FALSE),"")</f>
        <v/>
      </c>
      <c r="AS472" s="125" t="str">
        <f>IFERROR(VLOOKUP(V472,'#Input Lists#'!$B$3:$D$46,3,FALSE),"")</f>
        <v/>
      </c>
      <c r="AT472" s="125" t="str">
        <f>IFERROR(VLOOKUP(CONCATENATE(V472," ",W472),'#Input Lists#'!$K$3:$L$827,2,FALSE),"")</f>
        <v/>
      </c>
      <c r="AU472" s="125">
        <f>IFERROR(VLOOKUP(AA472,'#Input Lists#'!$BU$3:$BV$8,2,FALSE),"")</f>
        <v>1</v>
      </c>
      <c r="AV472" s="118" t="str">
        <f>IFERROR(VLOOKUP(AB472,'#Input Lists#'!$BO$3:$BP$9,2,FALSE),"")</f>
        <v/>
      </c>
      <c r="AW472" s="118">
        <f>IFERROR(VLOOKUP(AC472,'#Input Lists#'!$BL$3:$BM$7,2,FALSE),"")</f>
        <v>1</v>
      </c>
      <c r="AX472" s="52" t="e">
        <f>VLOOKUP(AQ472,'#Location List#'!$D$3:$K$150,4,FALSE)</f>
        <v>#N/A</v>
      </c>
      <c r="AY472" s="273" t="e">
        <f>VLOOKUP(AX472,'#Location List#'!$Z$3:$AA$13,2,FALSE)</f>
        <v>#N/A</v>
      </c>
      <c r="AZ472" s="126" t="e">
        <f>VLOOKUP($AT472,'#Input Lists#'!$L$3:$S$1033,6,FALSE)</f>
        <v>#N/A</v>
      </c>
      <c r="BA472" s="239" t="e">
        <f>VLOOKUP($AT472,'#Input Lists#'!$L$3:$S$833,7,FALSE)</f>
        <v>#N/A</v>
      </c>
      <c r="BB472" s="239" t="e">
        <f>VLOOKUP($AT472,'#Input Lists#'!$L$3:$S$833,8,FALSE)</f>
        <v>#N/A</v>
      </c>
      <c r="BC472" s="91" t="str">
        <f t="shared" si="50"/>
        <v/>
      </c>
      <c r="BD472" s="91" t="str">
        <f t="shared" si="51"/>
        <v/>
      </c>
      <c r="BE472" s="15" t="str">
        <f t="shared" si="52"/>
        <v/>
      </c>
      <c r="BF472" s="92" t="str">
        <f t="shared" si="53"/>
        <v>No Sighting Date</v>
      </c>
    </row>
    <row r="473" spans="1:58" x14ac:dyDescent="0.25">
      <c r="A473" s="118">
        <v>468</v>
      </c>
      <c r="B473" s="119"/>
      <c r="C473" s="120"/>
      <c r="D473" s="121"/>
      <c r="E473" s="121"/>
      <c r="F473" s="236"/>
      <c r="G473" s="122" t="str">
        <f>IFERROR(VLOOKUP(F473,'#Location List#'!$U$3:$V$1154,2,FALSE),"")</f>
        <v/>
      </c>
      <c r="H473" s="120"/>
      <c r="I473" s="120"/>
      <c r="J473" s="120"/>
      <c r="K473" s="120"/>
      <c r="L473" s="120"/>
      <c r="M473" s="120"/>
      <c r="N473" s="120"/>
      <c r="O473" s="120"/>
      <c r="P473" s="120"/>
      <c r="Q473" s="120"/>
      <c r="R473" s="120"/>
      <c r="S473" s="120"/>
      <c r="T473" s="205">
        <f t="shared" si="48"/>
        <v>0</v>
      </c>
      <c r="U473" s="205">
        <f t="shared" si="49"/>
        <v>0</v>
      </c>
      <c r="V473" s="210"/>
      <c r="W473" s="210"/>
      <c r="X473" s="23" t="str">
        <f>IFERROR(VLOOKUP(AT473,'#Input Lists#'!$L$3:$AH$833,3,FALSE)," ")</f>
        <v xml:space="preserve"> </v>
      </c>
      <c r="Y473" s="23" t="str">
        <f>IFERROR(VLOOKUP(AT473,'#Input Lists#'!$L$3:$AH$833,5,FALSE)," ")</f>
        <v xml:space="preserve"> </v>
      </c>
      <c r="Z473" s="206" t="str">
        <f>IFERROR(VLOOKUP(AT473,'#Input Lists#'!$L$3:$AH$833,9,FALSE)," ")</f>
        <v xml:space="preserve"> </v>
      </c>
      <c r="AA473" s="119" t="s">
        <v>1527</v>
      </c>
      <c r="AB473" s="120"/>
      <c r="AC473" s="123"/>
      <c r="AD473" s="123"/>
      <c r="AE473" s="123"/>
      <c r="AF473" s="123"/>
      <c r="AG473" s="123"/>
      <c r="AH473" s="123"/>
      <c r="AI473" s="123"/>
      <c r="AJ473" s="123"/>
      <c r="AK473" s="123"/>
      <c r="AL473" s="123"/>
      <c r="AM473" s="123"/>
      <c r="AN473" s="123"/>
      <c r="AO473" s="123"/>
      <c r="AP473" s="120"/>
      <c r="AQ473" s="125" t="str">
        <f>IFERROR(VLOOKUP(G473,'#Location List#'!$C$3:$D$150,2,FALSE),"")</f>
        <v/>
      </c>
      <c r="AR473" s="125" t="str">
        <f>IFERROR(VLOOKUP(F473,'#Location List#'!$Q$3:$R$1154,2,FALSE),"")</f>
        <v/>
      </c>
      <c r="AS473" s="125" t="str">
        <f>IFERROR(VLOOKUP(V473,'#Input Lists#'!$B$3:$D$46,3,FALSE),"")</f>
        <v/>
      </c>
      <c r="AT473" s="125" t="str">
        <f>IFERROR(VLOOKUP(CONCATENATE(V473," ",W473),'#Input Lists#'!$K$3:$L$827,2,FALSE),"")</f>
        <v/>
      </c>
      <c r="AU473" s="125">
        <f>IFERROR(VLOOKUP(AA473,'#Input Lists#'!$BU$3:$BV$8,2,FALSE),"")</f>
        <v>1</v>
      </c>
      <c r="AV473" s="118" t="str">
        <f>IFERROR(VLOOKUP(AB473,'#Input Lists#'!$BO$3:$BP$9,2,FALSE),"")</f>
        <v/>
      </c>
      <c r="AW473" s="118">
        <f>IFERROR(VLOOKUP(AC473,'#Input Lists#'!$BL$3:$BM$7,2,FALSE),"")</f>
        <v>1</v>
      </c>
      <c r="AX473" s="52" t="e">
        <f>VLOOKUP(AQ473,'#Location List#'!$D$3:$K$150,4,FALSE)</f>
        <v>#N/A</v>
      </c>
      <c r="AY473" s="273" t="e">
        <f>VLOOKUP(AX473,'#Location List#'!$Z$3:$AA$13,2,FALSE)</f>
        <v>#N/A</v>
      </c>
      <c r="AZ473" s="126" t="e">
        <f>VLOOKUP($AT473,'#Input Lists#'!$L$3:$S$1033,6,FALSE)</f>
        <v>#N/A</v>
      </c>
      <c r="BA473" s="239" t="e">
        <f>VLOOKUP($AT473,'#Input Lists#'!$L$3:$S$833,7,FALSE)</f>
        <v>#N/A</v>
      </c>
      <c r="BB473" s="239" t="e">
        <f>VLOOKUP($AT473,'#Input Lists#'!$L$3:$S$833,8,FALSE)</f>
        <v>#N/A</v>
      </c>
      <c r="BC473" s="91" t="str">
        <f t="shared" si="50"/>
        <v/>
      </c>
      <c r="BD473" s="91" t="str">
        <f t="shared" si="51"/>
        <v/>
      </c>
      <c r="BE473" s="15" t="str">
        <f t="shared" si="52"/>
        <v/>
      </c>
      <c r="BF473" s="92" t="str">
        <f t="shared" si="53"/>
        <v>No Sighting Date</v>
      </c>
    </row>
    <row r="474" spans="1:58" x14ac:dyDescent="0.25">
      <c r="A474" s="118">
        <v>469</v>
      </c>
      <c r="B474" s="119"/>
      <c r="C474" s="120"/>
      <c r="D474" s="121"/>
      <c r="E474" s="121"/>
      <c r="F474" s="236"/>
      <c r="G474" s="122" t="str">
        <f>IFERROR(VLOOKUP(F474,'#Location List#'!$U$3:$V$1154,2,FALSE),"")</f>
        <v/>
      </c>
      <c r="H474" s="120"/>
      <c r="I474" s="120"/>
      <c r="J474" s="120"/>
      <c r="K474" s="120"/>
      <c r="L474" s="120"/>
      <c r="M474" s="120"/>
      <c r="N474" s="120"/>
      <c r="O474" s="120"/>
      <c r="P474" s="120"/>
      <c r="Q474" s="120"/>
      <c r="R474" s="120"/>
      <c r="S474" s="120"/>
      <c r="T474" s="205">
        <f t="shared" si="48"/>
        <v>0</v>
      </c>
      <c r="U474" s="205">
        <f t="shared" si="49"/>
        <v>0</v>
      </c>
      <c r="V474" s="210"/>
      <c r="W474" s="210"/>
      <c r="X474" s="23" t="str">
        <f>IFERROR(VLOOKUP(AT474,'#Input Lists#'!$L$3:$AH$833,3,FALSE)," ")</f>
        <v xml:space="preserve"> </v>
      </c>
      <c r="Y474" s="23" t="str">
        <f>IFERROR(VLOOKUP(AT474,'#Input Lists#'!$L$3:$AH$833,5,FALSE)," ")</f>
        <v xml:space="preserve"> </v>
      </c>
      <c r="Z474" s="206" t="str">
        <f>IFERROR(VLOOKUP(AT474,'#Input Lists#'!$L$3:$AH$833,9,FALSE)," ")</f>
        <v xml:space="preserve"> </v>
      </c>
      <c r="AA474" s="119" t="s">
        <v>1527</v>
      </c>
      <c r="AB474" s="120"/>
      <c r="AC474" s="123"/>
      <c r="AD474" s="123"/>
      <c r="AE474" s="123"/>
      <c r="AF474" s="123"/>
      <c r="AG474" s="123"/>
      <c r="AH474" s="123"/>
      <c r="AI474" s="123"/>
      <c r="AJ474" s="123"/>
      <c r="AK474" s="123"/>
      <c r="AL474" s="123"/>
      <c r="AM474" s="123"/>
      <c r="AN474" s="123"/>
      <c r="AO474" s="123"/>
      <c r="AP474" s="120"/>
      <c r="AQ474" s="125" t="str">
        <f>IFERROR(VLOOKUP(G474,'#Location List#'!$C$3:$D$150,2,FALSE),"")</f>
        <v/>
      </c>
      <c r="AR474" s="125" t="str">
        <f>IFERROR(VLOOKUP(F474,'#Location List#'!$Q$3:$R$1154,2,FALSE),"")</f>
        <v/>
      </c>
      <c r="AS474" s="125" t="str">
        <f>IFERROR(VLOOKUP(V474,'#Input Lists#'!$B$3:$D$46,3,FALSE),"")</f>
        <v/>
      </c>
      <c r="AT474" s="125" t="str">
        <f>IFERROR(VLOOKUP(CONCATENATE(V474," ",W474),'#Input Lists#'!$K$3:$L$827,2,FALSE),"")</f>
        <v/>
      </c>
      <c r="AU474" s="125">
        <f>IFERROR(VLOOKUP(AA474,'#Input Lists#'!$BU$3:$BV$8,2,FALSE),"")</f>
        <v>1</v>
      </c>
      <c r="AV474" s="118" t="str">
        <f>IFERROR(VLOOKUP(AB474,'#Input Lists#'!$BO$3:$BP$9,2,FALSE),"")</f>
        <v/>
      </c>
      <c r="AW474" s="118">
        <f>IFERROR(VLOOKUP(AC474,'#Input Lists#'!$BL$3:$BM$7,2,FALSE),"")</f>
        <v>1</v>
      </c>
      <c r="AX474" s="52" t="e">
        <f>VLOOKUP(AQ474,'#Location List#'!$D$3:$K$150,4,FALSE)</f>
        <v>#N/A</v>
      </c>
      <c r="AY474" s="273" t="e">
        <f>VLOOKUP(AX474,'#Location List#'!$Z$3:$AA$13,2,FALSE)</f>
        <v>#N/A</v>
      </c>
      <c r="AZ474" s="126" t="e">
        <f>VLOOKUP($AT474,'#Input Lists#'!$L$3:$S$1033,6,FALSE)</f>
        <v>#N/A</v>
      </c>
      <c r="BA474" s="239" t="e">
        <f>VLOOKUP($AT474,'#Input Lists#'!$L$3:$S$833,7,FALSE)</f>
        <v>#N/A</v>
      </c>
      <c r="BB474" s="239" t="e">
        <f>VLOOKUP($AT474,'#Input Lists#'!$L$3:$S$833,8,FALSE)</f>
        <v>#N/A</v>
      </c>
      <c r="BC474" s="91" t="str">
        <f t="shared" si="50"/>
        <v/>
      </c>
      <c r="BD474" s="91" t="str">
        <f t="shared" si="51"/>
        <v/>
      </c>
      <c r="BE474" s="15" t="str">
        <f t="shared" si="52"/>
        <v/>
      </c>
      <c r="BF474" s="92" t="str">
        <f t="shared" si="53"/>
        <v>No Sighting Date</v>
      </c>
    </row>
    <row r="475" spans="1:58" x14ac:dyDescent="0.25">
      <c r="A475" s="118">
        <v>470</v>
      </c>
      <c r="B475" s="119"/>
      <c r="C475" s="120"/>
      <c r="D475" s="121"/>
      <c r="E475" s="121"/>
      <c r="F475" s="236"/>
      <c r="G475" s="122" t="str">
        <f>IFERROR(VLOOKUP(F475,'#Location List#'!$U$3:$V$1154,2,FALSE),"")</f>
        <v/>
      </c>
      <c r="H475" s="120"/>
      <c r="I475" s="120"/>
      <c r="J475" s="120"/>
      <c r="K475" s="120"/>
      <c r="L475" s="120"/>
      <c r="M475" s="120"/>
      <c r="N475" s="120"/>
      <c r="O475" s="120"/>
      <c r="P475" s="120"/>
      <c r="Q475" s="120"/>
      <c r="R475" s="120"/>
      <c r="S475" s="120"/>
      <c r="T475" s="205">
        <f t="shared" si="48"/>
        <v>0</v>
      </c>
      <c r="U475" s="205">
        <f t="shared" si="49"/>
        <v>0</v>
      </c>
      <c r="V475" s="210"/>
      <c r="W475" s="210"/>
      <c r="X475" s="23" t="str">
        <f>IFERROR(VLOOKUP(AT475,'#Input Lists#'!$L$3:$AH$833,3,FALSE)," ")</f>
        <v xml:space="preserve"> </v>
      </c>
      <c r="Y475" s="23" t="str">
        <f>IFERROR(VLOOKUP(AT475,'#Input Lists#'!$L$3:$AH$833,5,FALSE)," ")</f>
        <v xml:space="preserve"> </v>
      </c>
      <c r="Z475" s="206" t="str">
        <f>IFERROR(VLOOKUP(AT475,'#Input Lists#'!$L$3:$AH$833,9,FALSE)," ")</f>
        <v xml:space="preserve"> </v>
      </c>
      <c r="AA475" s="119" t="s">
        <v>1527</v>
      </c>
      <c r="AB475" s="120"/>
      <c r="AC475" s="123"/>
      <c r="AD475" s="123"/>
      <c r="AE475" s="123"/>
      <c r="AF475" s="123"/>
      <c r="AG475" s="123"/>
      <c r="AH475" s="123"/>
      <c r="AI475" s="123"/>
      <c r="AJ475" s="123"/>
      <c r="AK475" s="123"/>
      <c r="AL475" s="123"/>
      <c r="AM475" s="123"/>
      <c r="AN475" s="123"/>
      <c r="AO475" s="123"/>
      <c r="AP475" s="120"/>
      <c r="AQ475" s="125" t="str">
        <f>IFERROR(VLOOKUP(G475,'#Location List#'!$C$3:$D$150,2,FALSE),"")</f>
        <v/>
      </c>
      <c r="AR475" s="125" t="str">
        <f>IFERROR(VLOOKUP(F475,'#Location List#'!$Q$3:$R$1154,2,FALSE),"")</f>
        <v/>
      </c>
      <c r="AS475" s="125" t="str">
        <f>IFERROR(VLOOKUP(V475,'#Input Lists#'!$B$3:$D$46,3,FALSE),"")</f>
        <v/>
      </c>
      <c r="AT475" s="125" t="str">
        <f>IFERROR(VLOOKUP(CONCATENATE(V475," ",W475),'#Input Lists#'!$K$3:$L$827,2,FALSE),"")</f>
        <v/>
      </c>
      <c r="AU475" s="125">
        <f>IFERROR(VLOOKUP(AA475,'#Input Lists#'!$BU$3:$BV$8,2,FALSE),"")</f>
        <v>1</v>
      </c>
      <c r="AV475" s="118" t="str">
        <f>IFERROR(VLOOKUP(AB475,'#Input Lists#'!$BO$3:$BP$9,2,FALSE),"")</f>
        <v/>
      </c>
      <c r="AW475" s="118">
        <f>IFERROR(VLOOKUP(AC475,'#Input Lists#'!$BL$3:$BM$7,2,FALSE),"")</f>
        <v>1</v>
      </c>
      <c r="AX475" s="52" t="e">
        <f>VLOOKUP(AQ475,'#Location List#'!$D$3:$K$150,4,FALSE)</f>
        <v>#N/A</v>
      </c>
      <c r="AY475" s="273" t="e">
        <f>VLOOKUP(AX475,'#Location List#'!$Z$3:$AA$13,2,FALSE)</f>
        <v>#N/A</v>
      </c>
      <c r="AZ475" s="126" t="e">
        <f>VLOOKUP($AT475,'#Input Lists#'!$L$3:$S$1033,6,FALSE)</f>
        <v>#N/A</v>
      </c>
      <c r="BA475" s="239" t="e">
        <f>VLOOKUP($AT475,'#Input Lists#'!$L$3:$S$833,7,FALSE)</f>
        <v>#N/A</v>
      </c>
      <c r="BB475" s="239" t="e">
        <f>VLOOKUP($AT475,'#Input Lists#'!$L$3:$S$833,8,FALSE)</f>
        <v>#N/A</v>
      </c>
      <c r="BC475" s="91" t="str">
        <f t="shared" si="50"/>
        <v/>
      </c>
      <c r="BD475" s="91" t="str">
        <f t="shared" si="51"/>
        <v/>
      </c>
      <c r="BE475" s="15" t="str">
        <f t="shared" si="52"/>
        <v/>
      </c>
      <c r="BF475" s="92" t="str">
        <f t="shared" si="53"/>
        <v>No Sighting Date</v>
      </c>
    </row>
    <row r="476" spans="1:58" x14ac:dyDescent="0.25">
      <c r="A476" s="118">
        <v>471</v>
      </c>
      <c r="B476" s="119"/>
      <c r="C476" s="120"/>
      <c r="D476" s="121"/>
      <c r="E476" s="121"/>
      <c r="F476" s="236"/>
      <c r="G476" s="122" t="str">
        <f>IFERROR(VLOOKUP(F476,'#Location List#'!$U$3:$V$1154,2,FALSE),"")</f>
        <v/>
      </c>
      <c r="H476" s="120"/>
      <c r="I476" s="120"/>
      <c r="J476" s="120"/>
      <c r="K476" s="120"/>
      <c r="L476" s="120"/>
      <c r="M476" s="120"/>
      <c r="N476" s="120"/>
      <c r="O476" s="120"/>
      <c r="P476" s="120"/>
      <c r="Q476" s="120"/>
      <c r="R476" s="120"/>
      <c r="S476" s="120"/>
      <c r="T476" s="205">
        <f t="shared" si="48"/>
        <v>0</v>
      </c>
      <c r="U476" s="205">
        <f t="shared" si="49"/>
        <v>0</v>
      </c>
      <c r="V476" s="210"/>
      <c r="W476" s="210"/>
      <c r="X476" s="23" t="str">
        <f>IFERROR(VLOOKUP(AT476,'#Input Lists#'!$L$3:$AH$833,3,FALSE)," ")</f>
        <v xml:space="preserve"> </v>
      </c>
      <c r="Y476" s="23" t="str">
        <f>IFERROR(VLOOKUP(AT476,'#Input Lists#'!$L$3:$AH$833,5,FALSE)," ")</f>
        <v xml:space="preserve"> </v>
      </c>
      <c r="Z476" s="206" t="str">
        <f>IFERROR(VLOOKUP(AT476,'#Input Lists#'!$L$3:$AH$833,9,FALSE)," ")</f>
        <v xml:space="preserve"> </v>
      </c>
      <c r="AA476" s="119" t="s">
        <v>1527</v>
      </c>
      <c r="AB476" s="120"/>
      <c r="AC476" s="123"/>
      <c r="AD476" s="123"/>
      <c r="AE476" s="123"/>
      <c r="AF476" s="123"/>
      <c r="AG476" s="123"/>
      <c r="AH476" s="123"/>
      <c r="AI476" s="123"/>
      <c r="AJ476" s="123"/>
      <c r="AK476" s="123"/>
      <c r="AL476" s="123"/>
      <c r="AM476" s="123"/>
      <c r="AN476" s="123"/>
      <c r="AO476" s="123"/>
      <c r="AP476" s="120"/>
      <c r="AQ476" s="125" t="str">
        <f>IFERROR(VLOOKUP(G476,'#Location List#'!$C$3:$D$150,2,FALSE),"")</f>
        <v/>
      </c>
      <c r="AR476" s="125" t="str">
        <f>IFERROR(VLOOKUP(F476,'#Location List#'!$Q$3:$R$1154,2,FALSE),"")</f>
        <v/>
      </c>
      <c r="AS476" s="125" t="str">
        <f>IFERROR(VLOOKUP(V476,'#Input Lists#'!$B$3:$D$46,3,FALSE),"")</f>
        <v/>
      </c>
      <c r="AT476" s="125" t="str">
        <f>IFERROR(VLOOKUP(CONCATENATE(V476," ",W476),'#Input Lists#'!$K$3:$L$827,2,FALSE),"")</f>
        <v/>
      </c>
      <c r="AU476" s="125">
        <f>IFERROR(VLOOKUP(AA476,'#Input Lists#'!$BU$3:$BV$8,2,FALSE),"")</f>
        <v>1</v>
      </c>
      <c r="AV476" s="118" t="str">
        <f>IFERROR(VLOOKUP(AB476,'#Input Lists#'!$BO$3:$BP$9,2,FALSE),"")</f>
        <v/>
      </c>
      <c r="AW476" s="118">
        <f>IFERROR(VLOOKUP(AC476,'#Input Lists#'!$BL$3:$BM$7,2,FALSE),"")</f>
        <v>1</v>
      </c>
      <c r="AX476" s="52" t="e">
        <f>VLOOKUP(AQ476,'#Location List#'!$D$3:$K$150,4,FALSE)</f>
        <v>#N/A</v>
      </c>
      <c r="AY476" s="273" t="e">
        <f>VLOOKUP(AX476,'#Location List#'!$Z$3:$AA$13,2,FALSE)</f>
        <v>#N/A</v>
      </c>
      <c r="AZ476" s="126" t="e">
        <f>VLOOKUP($AT476,'#Input Lists#'!$L$3:$S$1033,6,FALSE)</f>
        <v>#N/A</v>
      </c>
      <c r="BA476" s="239" t="e">
        <f>VLOOKUP($AT476,'#Input Lists#'!$L$3:$S$833,7,FALSE)</f>
        <v>#N/A</v>
      </c>
      <c r="BB476" s="239" t="e">
        <f>VLOOKUP($AT476,'#Input Lists#'!$L$3:$S$833,8,FALSE)</f>
        <v>#N/A</v>
      </c>
      <c r="BC476" s="91" t="str">
        <f t="shared" si="50"/>
        <v/>
      </c>
      <c r="BD476" s="91" t="str">
        <f t="shared" si="51"/>
        <v/>
      </c>
      <c r="BE476" s="15" t="str">
        <f t="shared" si="52"/>
        <v/>
      </c>
      <c r="BF476" s="92" t="str">
        <f t="shared" si="53"/>
        <v>No Sighting Date</v>
      </c>
    </row>
    <row r="477" spans="1:58" x14ac:dyDescent="0.25">
      <c r="A477" s="118">
        <v>472</v>
      </c>
      <c r="B477" s="119"/>
      <c r="C477" s="120"/>
      <c r="D477" s="121"/>
      <c r="E477" s="121"/>
      <c r="F477" s="236"/>
      <c r="G477" s="122" t="str">
        <f>IFERROR(VLOOKUP(F477,'#Location List#'!$U$3:$V$1154,2,FALSE),"")</f>
        <v/>
      </c>
      <c r="H477" s="120"/>
      <c r="I477" s="120"/>
      <c r="J477" s="120"/>
      <c r="K477" s="120"/>
      <c r="L477" s="120"/>
      <c r="M477" s="120"/>
      <c r="N477" s="120"/>
      <c r="O477" s="120"/>
      <c r="P477" s="120"/>
      <c r="Q477" s="120"/>
      <c r="R477" s="120"/>
      <c r="S477" s="120"/>
      <c r="T477" s="205">
        <f t="shared" si="48"/>
        <v>0</v>
      </c>
      <c r="U477" s="205">
        <f t="shared" si="49"/>
        <v>0</v>
      </c>
      <c r="V477" s="210"/>
      <c r="W477" s="210"/>
      <c r="X477" s="23" t="str">
        <f>IFERROR(VLOOKUP(AT477,'#Input Lists#'!$L$3:$AH$833,3,FALSE)," ")</f>
        <v xml:space="preserve"> </v>
      </c>
      <c r="Y477" s="23" t="str">
        <f>IFERROR(VLOOKUP(AT477,'#Input Lists#'!$L$3:$AH$833,5,FALSE)," ")</f>
        <v xml:space="preserve"> </v>
      </c>
      <c r="Z477" s="206" t="str">
        <f>IFERROR(VLOOKUP(AT477,'#Input Lists#'!$L$3:$AH$833,9,FALSE)," ")</f>
        <v xml:space="preserve"> </v>
      </c>
      <c r="AA477" s="119" t="s">
        <v>1527</v>
      </c>
      <c r="AB477" s="120"/>
      <c r="AC477" s="123"/>
      <c r="AD477" s="123"/>
      <c r="AE477" s="123"/>
      <c r="AF477" s="123"/>
      <c r="AG477" s="123"/>
      <c r="AH477" s="123"/>
      <c r="AI477" s="123"/>
      <c r="AJ477" s="123"/>
      <c r="AK477" s="123"/>
      <c r="AL477" s="123"/>
      <c r="AM477" s="123"/>
      <c r="AN477" s="123"/>
      <c r="AO477" s="123"/>
      <c r="AP477" s="120"/>
      <c r="AQ477" s="125" t="str">
        <f>IFERROR(VLOOKUP(G477,'#Location List#'!$C$3:$D$150,2,FALSE),"")</f>
        <v/>
      </c>
      <c r="AR477" s="125" t="str">
        <f>IFERROR(VLOOKUP(F477,'#Location List#'!$Q$3:$R$1154,2,FALSE),"")</f>
        <v/>
      </c>
      <c r="AS477" s="125" t="str">
        <f>IFERROR(VLOOKUP(V477,'#Input Lists#'!$B$3:$D$46,3,FALSE),"")</f>
        <v/>
      </c>
      <c r="AT477" s="125" t="str">
        <f>IFERROR(VLOOKUP(CONCATENATE(V477," ",W477),'#Input Lists#'!$K$3:$L$827,2,FALSE),"")</f>
        <v/>
      </c>
      <c r="AU477" s="125">
        <f>IFERROR(VLOOKUP(AA477,'#Input Lists#'!$BU$3:$BV$8,2,FALSE),"")</f>
        <v>1</v>
      </c>
      <c r="AV477" s="118" t="str">
        <f>IFERROR(VLOOKUP(AB477,'#Input Lists#'!$BO$3:$BP$9,2,FALSE),"")</f>
        <v/>
      </c>
      <c r="AW477" s="118">
        <f>IFERROR(VLOOKUP(AC477,'#Input Lists#'!$BL$3:$BM$7,2,FALSE),"")</f>
        <v>1</v>
      </c>
      <c r="AX477" s="52" t="e">
        <f>VLOOKUP(AQ477,'#Location List#'!$D$3:$K$150,4,FALSE)</f>
        <v>#N/A</v>
      </c>
      <c r="AY477" s="273" t="e">
        <f>VLOOKUP(AX477,'#Location List#'!$Z$3:$AA$13,2,FALSE)</f>
        <v>#N/A</v>
      </c>
      <c r="AZ477" s="126" t="e">
        <f>VLOOKUP($AT477,'#Input Lists#'!$L$3:$S$1033,6,FALSE)</f>
        <v>#N/A</v>
      </c>
      <c r="BA477" s="239" t="e">
        <f>VLOOKUP($AT477,'#Input Lists#'!$L$3:$S$833,7,FALSE)</f>
        <v>#N/A</v>
      </c>
      <c r="BB477" s="239" t="e">
        <f>VLOOKUP($AT477,'#Input Lists#'!$L$3:$S$833,8,FALSE)</f>
        <v>#N/A</v>
      </c>
      <c r="BC477" s="91" t="str">
        <f t="shared" si="50"/>
        <v/>
      </c>
      <c r="BD477" s="91" t="str">
        <f t="shared" si="51"/>
        <v/>
      </c>
      <c r="BE477" s="15" t="str">
        <f t="shared" si="52"/>
        <v/>
      </c>
      <c r="BF477" s="92" t="str">
        <f t="shared" si="53"/>
        <v>No Sighting Date</v>
      </c>
    </row>
    <row r="478" spans="1:58" x14ac:dyDescent="0.25">
      <c r="A478" s="118">
        <v>473</v>
      </c>
      <c r="B478" s="119"/>
      <c r="C478" s="120"/>
      <c r="D478" s="121"/>
      <c r="E478" s="121"/>
      <c r="F478" s="236"/>
      <c r="G478" s="122" t="str">
        <f>IFERROR(VLOOKUP(F478,'#Location List#'!$U$3:$V$1154,2,FALSE),"")</f>
        <v/>
      </c>
      <c r="H478" s="120"/>
      <c r="I478" s="120"/>
      <c r="J478" s="120"/>
      <c r="K478" s="120"/>
      <c r="L478" s="120"/>
      <c r="M478" s="120"/>
      <c r="N478" s="120"/>
      <c r="O478" s="120"/>
      <c r="P478" s="120"/>
      <c r="Q478" s="120"/>
      <c r="R478" s="120"/>
      <c r="S478" s="120"/>
      <c r="T478" s="205">
        <f t="shared" si="48"/>
        <v>0</v>
      </c>
      <c r="U478" s="205">
        <f t="shared" si="49"/>
        <v>0</v>
      </c>
      <c r="V478" s="210"/>
      <c r="W478" s="210"/>
      <c r="X478" s="23" t="str">
        <f>IFERROR(VLOOKUP(AT478,'#Input Lists#'!$L$3:$AH$833,3,FALSE)," ")</f>
        <v xml:space="preserve"> </v>
      </c>
      <c r="Y478" s="23" t="str">
        <f>IFERROR(VLOOKUP(AT478,'#Input Lists#'!$L$3:$AH$833,5,FALSE)," ")</f>
        <v xml:space="preserve"> </v>
      </c>
      <c r="Z478" s="206" t="str">
        <f>IFERROR(VLOOKUP(AT478,'#Input Lists#'!$L$3:$AH$833,9,FALSE)," ")</f>
        <v xml:space="preserve"> </v>
      </c>
      <c r="AA478" s="119" t="s">
        <v>1527</v>
      </c>
      <c r="AB478" s="120"/>
      <c r="AC478" s="123"/>
      <c r="AD478" s="123"/>
      <c r="AE478" s="123"/>
      <c r="AF478" s="123"/>
      <c r="AG478" s="123"/>
      <c r="AH478" s="123"/>
      <c r="AI478" s="123"/>
      <c r="AJ478" s="123"/>
      <c r="AK478" s="123"/>
      <c r="AL478" s="123"/>
      <c r="AM478" s="123"/>
      <c r="AN478" s="123"/>
      <c r="AO478" s="123"/>
      <c r="AP478" s="120"/>
      <c r="AQ478" s="125" t="str">
        <f>IFERROR(VLOOKUP(G478,'#Location List#'!$C$3:$D$150,2,FALSE),"")</f>
        <v/>
      </c>
      <c r="AR478" s="125" t="str">
        <f>IFERROR(VLOOKUP(F478,'#Location List#'!$Q$3:$R$1154,2,FALSE),"")</f>
        <v/>
      </c>
      <c r="AS478" s="125" t="str">
        <f>IFERROR(VLOOKUP(V478,'#Input Lists#'!$B$3:$D$46,3,FALSE),"")</f>
        <v/>
      </c>
      <c r="AT478" s="125" t="str">
        <f>IFERROR(VLOOKUP(CONCATENATE(V478," ",W478),'#Input Lists#'!$K$3:$L$827,2,FALSE),"")</f>
        <v/>
      </c>
      <c r="AU478" s="125">
        <f>IFERROR(VLOOKUP(AA478,'#Input Lists#'!$BU$3:$BV$8,2,FALSE),"")</f>
        <v>1</v>
      </c>
      <c r="AV478" s="118" t="str">
        <f>IFERROR(VLOOKUP(AB478,'#Input Lists#'!$BO$3:$BP$9,2,FALSE),"")</f>
        <v/>
      </c>
      <c r="AW478" s="118">
        <f>IFERROR(VLOOKUP(AC478,'#Input Lists#'!$BL$3:$BM$7,2,FALSE),"")</f>
        <v>1</v>
      </c>
      <c r="AX478" s="52" t="e">
        <f>VLOOKUP(AQ478,'#Location List#'!$D$3:$K$150,4,FALSE)</f>
        <v>#N/A</v>
      </c>
      <c r="AY478" s="273" t="e">
        <f>VLOOKUP(AX478,'#Location List#'!$Z$3:$AA$13,2,FALSE)</f>
        <v>#N/A</v>
      </c>
      <c r="AZ478" s="126" t="e">
        <f>VLOOKUP($AT478,'#Input Lists#'!$L$3:$S$1033,6,FALSE)</f>
        <v>#N/A</v>
      </c>
      <c r="BA478" s="239" t="e">
        <f>VLOOKUP($AT478,'#Input Lists#'!$L$3:$S$833,7,FALSE)</f>
        <v>#N/A</v>
      </c>
      <c r="BB478" s="239" t="e">
        <f>VLOOKUP($AT478,'#Input Lists#'!$L$3:$S$833,8,FALSE)</f>
        <v>#N/A</v>
      </c>
      <c r="BC478" s="91" t="str">
        <f t="shared" si="50"/>
        <v/>
      </c>
      <c r="BD478" s="91" t="str">
        <f t="shared" si="51"/>
        <v/>
      </c>
      <c r="BE478" s="15" t="str">
        <f t="shared" si="52"/>
        <v/>
      </c>
      <c r="BF478" s="92" t="str">
        <f t="shared" si="53"/>
        <v>No Sighting Date</v>
      </c>
    </row>
    <row r="479" spans="1:58" x14ac:dyDescent="0.25">
      <c r="A479" s="118">
        <v>474</v>
      </c>
      <c r="B479" s="119"/>
      <c r="C479" s="120"/>
      <c r="D479" s="121"/>
      <c r="E479" s="121"/>
      <c r="F479" s="236"/>
      <c r="G479" s="122" t="str">
        <f>IFERROR(VLOOKUP(F479,'#Location List#'!$U$3:$V$1154,2,FALSE),"")</f>
        <v/>
      </c>
      <c r="H479" s="120"/>
      <c r="I479" s="120"/>
      <c r="J479" s="120"/>
      <c r="K479" s="120"/>
      <c r="L479" s="120"/>
      <c r="M479" s="120"/>
      <c r="N479" s="120"/>
      <c r="O479" s="120"/>
      <c r="P479" s="120"/>
      <c r="Q479" s="120"/>
      <c r="R479" s="120"/>
      <c r="S479" s="120"/>
      <c r="T479" s="205">
        <f t="shared" si="48"/>
        <v>0</v>
      </c>
      <c r="U479" s="205">
        <f t="shared" si="49"/>
        <v>0</v>
      </c>
      <c r="V479" s="210"/>
      <c r="W479" s="210"/>
      <c r="X479" s="23" t="str">
        <f>IFERROR(VLOOKUP(AT479,'#Input Lists#'!$L$3:$AH$833,3,FALSE)," ")</f>
        <v xml:space="preserve"> </v>
      </c>
      <c r="Y479" s="23" t="str">
        <f>IFERROR(VLOOKUP(AT479,'#Input Lists#'!$L$3:$AH$833,5,FALSE)," ")</f>
        <v xml:space="preserve"> </v>
      </c>
      <c r="Z479" s="206" t="str">
        <f>IFERROR(VLOOKUP(AT479,'#Input Lists#'!$L$3:$AH$833,9,FALSE)," ")</f>
        <v xml:space="preserve"> </v>
      </c>
      <c r="AA479" s="119" t="s">
        <v>1527</v>
      </c>
      <c r="AB479" s="120"/>
      <c r="AC479" s="123"/>
      <c r="AD479" s="123"/>
      <c r="AE479" s="123"/>
      <c r="AF479" s="123"/>
      <c r="AG479" s="123"/>
      <c r="AH479" s="123"/>
      <c r="AI479" s="123"/>
      <c r="AJ479" s="123"/>
      <c r="AK479" s="123"/>
      <c r="AL479" s="123"/>
      <c r="AM479" s="123"/>
      <c r="AN479" s="123"/>
      <c r="AO479" s="123"/>
      <c r="AP479" s="120"/>
      <c r="AQ479" s="125" t="str">
        <f>IFERROR(VLOOKUP(G479,'#Location List#'!$C$3:$D$150,2,FALSE),"")</f>
        <v/>
      </c>
      <c r="AR479" s="125" t="str">
        <f>IFERROR(VLOOKUP(F479,'#Location List#'!$Q$3:$R$1154,2,FALSE),"")</f>
        <v/>
      </c>
      <c r="AS479" s="125" t="str">
        <f>IFERROR(VLOOKUP(V479,'#Input Lists#'!$B$3:$D$46,3,FALSE),"")</f>
        <v/>
      </c>
      <c r="AT479" s="125" t="str">
        <f>IFERROR(VLOOKUP(CONCATENATE(V479," ",W479),'#Input Lists#'!$K$3:$L$827,2,FALSE),"")</f>
        <v/>
      </c>
      <c r="AU479" s="125">
        <f>IFERROR(VLOOKUP(AA479,'#Input Lists#'!$BU$3:$BV$8,2,FALSE),"")</f>
        <v>1</v>
      </c>
      <c r="AV479" s="118" t="str">
        <f>IFERROR(VLOOKUP(AB479,'#Input Lists#'!$BO$3:$BP$9,2,FALSE),"")</f>
        <v/>
      </c>
      <c r="AW479" s="118">
        <f>IFERROR(VLOOKUP(AC479,'#Input Lists#'!$BL$3:$BM$7,2,FALSE),"")</f>
        <v>1</v>
      </c>
      <c r="AX479" s="52" t="e">
        <f>VLOOKUP(AQ479,'#Location List#'!$D$3:$K$150,4,FALSE)</f>
        <v>#N/A</v>
      </c>
      <c r="AY479" s="273" t="e">
        <f>VLOOKUP(AX479,'#Location List#'!$Z$3:$AA$13,2,FALSE)</f>
        <v>#N/A</v>
      </c>
      <c r="AZ479" s="126" t="e">
        <f>VLOOKUP($AT479,'#Input Lists#'!$L$3:$S$1033,6,FALSE)</f>
        <v>#N/A</v>
      </c>
      <c r="BA479" s="239" t="e">
        <f>VLOOKUP($AT479,'#Input Lists#'!$L$3:$S$833,7,FALSE)</f>
        <v>#N/A</v>
      </c>
      <c r="BB479" s="239" t="e">
        <f>VLOOKUP($AT479,'#Input Lists#'!$L$3:$S$833,8,FALSE)</f>
        <v>#N/A</v>
      </c>
      <c r="BC479" s="91" t="str">
        <f t="shared" si="50"/>
        <v/>
      </c>
      <c r="BD479" s="91" t="str">
        <f t="shared" si="51"/>
        <v/>
      </c>
      <c r="BE479" s="15" t="str">
        <f t="shared" si="52"/>
        <v/>
      </c>
      <c r="BF479" s="92" t="str">
        <f t="shared" si="53"/>
        <v>No Sighting Date</v>
      </c>
    </row>
    <row r="480" spans="1:58" x14ac:dyDescent="0.25">
      <c r="A480" s="118">
        <v>475</v>
      </c>
      <c r="B480" s="119"/>
      <c r="C480" s="120"/>
      <c r="D480" s="121"/>
      <c r="E480" s="121"/>
      <c r="F480" s="236"/>
      <c r="G480" s="122" t="str">
        <f>IFERROR(VLOOKUP(F480,'#Location List#'!$U$3:$V$1154,2,FALSE),"")</f>
        <v/>
      </c>
      <c r="H480" s="120"/>
      <c r="I480" s="120"/>
      <c r="J480" s="120"/>
      <c r="K480" s="120"/>
      <c r="L480" s="120"/>
      <c r="M480" s="120"/>
      <c r="N480" s="120"/>
      <c r="O480" s="120"/>
      <c r="P480" s="120"/>
      <c r="Q480" s="120"/>
      <c r="R480" s="120"/>
      <c r="S480" s="120"/>
      <c r="T480" s="205">
        <f t="shared" si="48"/>
        <v>0</v>
      </c>
      <c r="U480" s="205">
        <f t="shared" si="49"/>
        <v>0</v>
      </c>
      <c r="V480" s="210"/>
      <c r="W480" s="210"/>
      <c r="X480" s="23" t="str">
        <f>IFERROR(VLOOKUP(AT480,'#Input Lists#'!$L$3:$AH$833,3,FALSE)," ")</f>
        <v xml:space="preserve"> </v>
      </c>
      <c r="Y480" s="23" t="str">
        <f>IFERROR(VLOOKUP(AT480,'#Input Lists#'!$L$3:$AH$833,5,FALSE)," ")</f>
        <v xml:space="preserve"> </v>
      </c>
      <c r="Z480" s="206" t="str">
        <f>IFERROR(VLOOKUP(AT480,'#Input Lists#'!$L$3:$AH$833,9,FALSE)," ")</f>
        <v xml:space="preserve"> </v>
      </c>
      <c r="AA480" s="119" t="s">
        <v>1527</v>
      </c>
      <c r="AB480" s="120"/>
      <c r="AC480" s="123"/>
      <c r="AD480" s="123"/>
      <c r="AE480" s="123"/>
      <c r="AF480" s="123"/>
      <c r="AG480" s="123"/>
      <c r="AH480" s="123"/>
      <c r="AI480" s="123"/>
      <c r="AJ480" s="123"/>
      <c r="AK480" s="123"/>
      <c r="AL480" s="123"/>
      <c r="AM480" s="123"/>
      <c r="AN480" s="123"/>
      <c r="AO480" s="123"/>
      <c r="AP480" s="120"/>
      <c r="AQ480" s="125" t="str">
        <f>IFERROR(VLOOKUP(G480,'#Location List#'!$C$3:$D$150,2,FALSE),"")</f>
        <v/>
      </c>
      <c r="AR480" s="125" t="str">
        <f>IFERROR(VLOOKUP(F480,'#Location List#'!$Q$3:$R$1154,2,FALSE),"")</f>
        <v/>
      </c>
      <c r="AS480" s="125" t="str">
        <f>IFERROR(VLOOKUP(V480,'#Input Lists#'!$B$3:$D$46,3,FALSE),"")</f>
        <v/>
      </c>
      <c r="AT480" s="125" t="str">
        <f>IFERROR(VLOOKUP(CONCATENATE(V480," ",W480),'#Input Lists#'!$K$3:$L$827,2,FALSE),"")</f>
        <v/>
      </c>
      <c r="AU480" s="125">
        <f>IFERROR(VLOOKUP(AA480,'#Input Lists#'!$BU$3:$BV$8,2,FALSE),"")</f>
        <v>1</v>
      </c>
      <c r="AV480" s="118" t="str">
        <f>IFERROR(VLOOKUP(AB480,'#Input Lists#'!$BO$3:$BP$9,2,FALSE),"")</f>
        <v/>
      </c>
      <c r="AW480" s="118">
        <f>IFERROR(VLOOKUP(AC480,'#Input Lists#'!$BL$3:$BM$7,2,FALSE),"")</f>
        <v>1</v>
      </c>
      <c r="AX480" s="52" t="e">
        <f>VLOOKUP(AQ480,'#Location List#'!$D$3:$K$150,4,FALSE)</f>
        <v>#N/A</v>
      </c>
      <c r="AY480" s="273" t="e">
        <f>VLOOKUP(AX480,'#Location List#'!$Z$3:$AA$13,2,FALSE)</f>
        <v>#N/A</v>
      </c>
      <c r="AZ480" s="126" t="e">
        <f>VLOOKUP($AT480,'#Input Lists#'!$L$3:$S$1033,6,FALSE)</f>
        <v>#N/A</v>
      </c>
      <c r="BA480" s="239" t="e">
        <f>VLOOKUP($AT480,'#Input Lists#'!$L$3:$S$833,7,FALSE)</f>
        <v>#N/A</v>
      </c>
      <c r="BB480" s="239" t="e">
        <f>VLOOKUP($AT480,'#Input Lists#'!$L$3:$S$833,8,FALSE)</f>
        <v>#N/A</v>
      </c>
      <c r="BC480" s="91" t="str">
        <f t="shared" si="50"/>
        <v/>
      </c>
      <c r="BD480" s="91" t="str">
        <f t="shared" si="51"/>
        <v/>
      </c>
      <c r="BE480" s="15" t="str">
        <f t="shared" si="52"/>
        <v/>
      </c>
      <c r="BF480" s="92" t="str">
        <f t="shared" si="53"/>
        <v>No Sighting Date</v>
      </c>
    </row>
    <row r="481" spans="1:58" x14ac:dyDescent="0.25">
      <c r="A481" s="118">
        <v>476</v>
      </c>
      <c r="B481" s="119"/>
      <c r="C481" s="120"/>
      <c r="D481" s="121"/>
      <c r="E481" s="121"/>
      <c r="F481" s="236"/>
      <c r="G481" s="122" t="str">
        <f>IFERROR(VLOOKUP(F481,'#Location List#'!$U$3:$V$1154,2,FALSE),"")</f>
        <v/>
      </c>
      <c r="H481" s="120"/>
      <c r="I481" s="120"/>
      <c r="J481" s="120"/>
      <c r="K481" s="120"/>
      <c r="L481" s="120"/>
      <c r="M481" s="120"/>
      <c r="N481" s="120"/>
      <c r="O481" s="120"/>
      <c r="P481" s="120"/>
      <c r="Q481" s="120"/>
      <c r="R481" s="120"/>
      <c r="S481" s="120"/>
      <c r="T481" s="205">
        <f t="shared" si="48"/>
        <v>0</v>
      </c>
      <c r="U481" s="205">
        <f t="shared" si="49"/>
        <v>0</v>
      </c>
      <c r="V481" s="210"/>
      <c r="W481" s="210"/>
      <c r="X481" s="23" t="str">
        <f>IFERROR(VLOOKUP(AT481,'#Input Lists#'!$L$3:$AH$833,3,FALSE)," ")</f>
        <v xml:space="preserve"> </v>
      </c>
      <c r="Y481" s="23" t="str">
        <f>IFERROR(VLOOKUP(AT481,'#Input Lists#'!$L$3:$AH$833,5,FALSE)," ")</f>
        <v xml:space="preserve"> </v>
      </c>
      <c r="Z481" s="206" t="str">
        <f>IFERROR(VLOOKUP(AT481,'#Input Lists#'!$L$3:$AH$833,9,FALSE)," ")</f>
        <v xml:space="preserve"> </v>
      </c>
      <c r="AA481" s="119" t="s">
        <v>1527</v>
      </c>
      <c r="AB481" s="120"/>
      <c r="AC481" s="123"/>
      <c r="AD481" s="123"/>
      <c r="AE481" s="123"/>
      <c r="AF481" s="123"/>
      <c r="AG481" s="123"/>
      <c r="AH481" s="123"/>
      <c r="AI481" s="123"/>
      <c r="AJ481" s="123"/>
      <c r="AK481" s="123"/>
      <c r="AL481" s="123"/>
      <c r="AM481" s="123"/>
      <c r="AN481" s="123"/>
      <c r="AO481" s="123"/>
      <c r="AP481" s="120"/>
      <c r="AQ481" s="125" t="str">
        <f>IFERROR(VLOOKUP(G481,'#Location List#'!$C$3:$D$150,2,FALSE),"")</f>
        <v/>
      </c>
      <c r="AR481" s="125" t="str">
        <f>IFERROR(VLOOKUP(F481,'#Location List#'!$Q$3:$R$1154,2,FALSE),"")</f>
        <v/>
      </c>
      <c r="AS481" s="125" t="str">
        <f>IFERROR(VLOOKUP(V481,'#Input Lists#'!$B$3:$D$46,3,FALSE),"")</f>
        <v/>
      </c>
      <c r="AT481" s="125" t="str">
        <f>IFERROR(VLOOKUP(CONCATENATE(V481," ",W481),'#Input Lists#'!$K$3:$L$827,2,FALSE),"")</f>
        <v/>
      </c>
      <c r="AU481" s="125">
        <f>IFERROR(VLOOKUP(AA481,'#Input Lists#'!$BU$3:$BV$8,2,FALSE),"")</f>
        <v>1</v>
      </c>
      <c r="AV481" s="118" t="str">
        <f>IFERROR(VLOOKUP(AB481,'#Input Lists#'!$BO$3:$BP$9,2,FALSE),"")</f>
        <v/>
      </c>
      <c r="AW481" s="118">
        <f>IFERROR(VLOOKUP(AC481,'#Input Lists#'!$BL$3:$BM$7,2,FALSE),"")</f>
        <v>1</v>
      </c>
      <c r="AX481" s="52" t="e">
        <f>VLOOKUP(AQ481,'#Location List#'!$D$3:$K$150,4,FALSE)</f>
        <v>#N/A</v>
      </c>
      <c r="AY481" s="273" t="e">
        <f>VLOOKUP(AX481,'#Location List#'!$Z$3:$AA$13,2,FALSE)</f>
        <v>#N/A</v>
      </c>
      <c r="AZ481" s="126" t="e">
        <f>VLOOKUP($AT481,'#Input Lists#'!$L$3:$S$1033,6,FALSE)</f>
        <v>#N/A</v>
      </c>
      <c r="BA481" s="239" t="e">
        <f>VLOOKUP($AT481,'#Input Lists#'!$L$3:$S$833,7,FALSE)</f>
        <v>#N/A</v>
      </c>
      <c r="BB481" s="239" t="e">
        <f>VLOOKUP($AT481,'#Input Lists#'!$L$3:$S$833,8,FALSE)</f>
        <v>#N/A</v>
      </c>
      <c r="BC481" s="91" t="str">
        <f t="shared" si="50"/>
        <v/>
      </c>
      <c r="BD481" s="91" t="str">
        <f t="shared" si="51"/>
        <v/>
      </c>
      <c r="BE481" s="15" t="str">
        <f t="shared" si="52"/>
        <v/>
      </c>
      <c r="BF481" s="92" t="str">
        <f t="shared" si="53"/>
        <v>No Sighting Date</v>
      </c>
    </row>
    <row r="482" spans="1:58" x14ac:dyDescent="0.25">
      <c r="A482" s="118">
        <v>477</v>
      </c>
      <c r="B482" s="119"/>
      <c r="C482" s="120"/>
      <c r="D482" s="121"/>
      <c r="E482" s="121"/>
      <c r="F482" s="236"/>
      <c r="G482" s="122" t="str">
        <f>IFERROR(VLOOKUP(F482,'#Location List#'!$U$3:$V$1154,2,FALSE),"")</f>
        <v/>
      </c>
      <c r="H482" s="120"/>
      <c r="I482" s="120"/>
      <c r="J482" s="120"/>
      <c r="K482" s="120"/>
      <c r="L482" s="120"/>
      <c r="M482" s="120"/>
      <c r="N482" s="120"/>
      <c r="O482" s="120"/>
      <c r="P482" s="120"/>
      <c r="Q482" s="120"/>
      <c r="R482" s="120"/>
      <c r="S482" s="120"/>
      <c r="T482" s="205">
        <f t="shared" si="48"/>
        <v>0</v>
      </c>
      <c r="U482" s="205">
        <f t="shared" si="49"/>
        <v>0</v>
      </c>
      <c r="V482" s="210"/>
      <c r="W482" s="210"/>
      <c r="X482" s="23" t="str">
        <f>IFERROR(VLOOKUP(AT482,'#Input Lists#'!$L$3:$AH$833,3,FALSE)," ")</f>
        <v xml:space="preserve"> </v>
      </c>
      <c r="Y482" s="23" t="str">
        <f>IFERROR(VLOOKUP(AT482,'#Input Lists#'!$L$3:$AH$833,5,FALSE)," ")</f>
        <v xml:space="preserve"> </v>
      </c>
      <c r="Z482" s="206" t="str">
        <f>IFERROR(VLOOKUP(AT482,'#Input Lists#'!$L$3:$AH$833,9,FALSE)," ")</f>
        <v xml:space="preserve"> </v>
      </c>
      <c r="AA482" s="119" t="s">
        <v>1527</v>
      </c>
      <c r="AB482" s="120"/>
      <c r="AC482" s="123"/>
      <c r="AD482" s="123"/>
      <c r="AE482" s="123"/>
      <c r="AF482" s="123"/>
      <c r="AG482" s="123"/>
      <c r="AH482" s="123"/>
      <c r="AI482" s="123"/>
      <c r="AJ482" s="123"/>
      <c r="AK482" s="123"/>
      <c r="AL482" s="123"/>
      <c r="AM482" s="123"/>
      <c r="AN482" s="123"/>
      <c r="AO482" s="123"/>
      <c r="AP482" s="120"/>
      <c r="AQ482" s="125" t="str">
        <f>IFERROR(VLOOKUP(G482,'#Location List#'!$C$3:$D$150,2,FALSE),"")</f>
        <v/>
      </c>
      <c r="AR482" s="125" t="str">
        <f>IFERROR(VLOOKUP(F482,'#Location List#'!$Q$3:$R$1154,2,FALSE),"")</f>
        <v/>
      </c>
      <c r="AS482" s="125" t="str">
        <f>IFERROR(VLOOKUP(V482,'#Input Lists#'!$B$3:$D$46,3,FALSE),"")</f>
        <v/>
      </c>
      <c r="AT482" s="125" t="str">
        <f>IFERROR(VLOOKUP(CONCATENATE(V482," ",W482),'#Input Lists#'!$K$3:$L$827,2,FALSE),"")</f>
        <v/>
      </c>
      <c r="AU482" s="125">
        <f>IFERROR(VLOOKUP(AA482,'#Input Lists#'!$BU$3:$BV$8,2,FALSE),"")</f>
        <v>1</v>
      </c>
      <c r="AV482" s="118" t="str">
        <f>IFERROR(VLOOKUP(AB482,'#Input Lists#'!$BO$3:$BP$9,2,FALSE),"")</f>
        <v/>
      </c>
      <c r="AW482" s="118">
        <f>IFERROR(VLOOKUP(AC482,'#Input Lists#'!$BL$3:$BM$7,2,FALSE),"")</f>
        <v>1</v>
      </c>
      <c r="AX482" s="52" t="e">
        <f>VLOOKUP(AQ482,'#Location List#'!$D$3:$K$150,4,FALSE)</f>
        <v>#N/A</v>
      </c>
      <c r="AY482" s="273" t="e">
        <f>VLOOKUP(AX482,'#Location List#'!$Z$3:$AA$13,2,FALSE)</f>
        <v>#N/A</v>
      </c>
      <c r="AZ482" s="126" t="e">
        <f>VLOOKUP($AT482,'#Input Lists#'!$L$3:$S$1033,6,FALSE)</f>
        <v>#N/A</v>
      </c>
      <c r="BA482" s="239" t="e">
        <f>VLOOKUP($AT482,'#Input Lists#'!$L$3:$S$833,7,FALSE)</f>
        <v>#N/A</v>
      </c>
      <c r="BB482" s="239" t="e">
        <f>VLOOKUP($AT482,'#Input Lists#'!$L$3:$S$833,8,FALSE)</f>
        <v>#N/A</v>
      </c>
      <c r="BC482" s="91" t="str">
        <f t="shared" si="50"/>
        <v/>
      </c>
      <c r="BD482" s="91" t="str">
        <f t="shared" si="51"/>
        <v/>
      </c>
      <c r="BE482" s="15" t="str">
        <f t="shared" si="52"/>
        <v/>
      </c>
      <c r="BF482" s="92" t="str">
        <f t="shared" si="53"/>
        <v>No Sighting Date</v>
      </c>
    </row>
    <row r="483" spans="1:58" x14ac:dyDescent="0.25">
      <c r="A483" s="118">
        <v>478</v>
      </c>
      <c r="B483" s="119"/>
      <c r="C483" s="120"/>
      <c r="D483" s="121"/>
      <c r="E483" s="121"/>
      <c r="F483" s="236"/>
      <c r="G483" s="122" t="str">
        <f>IFERROR(VLOOKUP(F483,'#Location List#'!$U$3:$V$1154,2,FALSE),"")</f>
        <v/>
      </c>
      <c r="H483" s="120"/>
      <c r="I483" s="120"/>
      <c r="J483" s="120"/>
      <c r="K483" s="120"/>
      <c r="L483" s="120"/>
      <c r="M483" s="120"/>
      <c r="N483" s="120"/>
      <c r="O483" s="120"/>
      <c r="P483" s="120"/>
      <c r="Q483" s="120"/>
      <c r="R483" s="120"/>
      <c r="S483" s="120"/>
      <c r="T483" s="205">
        <f t="shared" si="48"/>
        <v>0</v>
      </c>
      <c r="U483" s="205">
        <f t="shared" si="49"/>
        <v>0</v>
      </c>
      <c r="V483" s="210"/>
      <c r="W483" s="210"/>
      <c r="X483" s="23" t="str">
        <f>IFERROR(VLOOKUP(AT483,'#Input Lists#'!$L$3:$AH$833,3,FALSE)," ")</f>
        <v xml:space="preserve"> </v>
      </c>
      <c r="Y483" s="23" t="str">
        <f>IFERROR(VLOOKUP(AT483,'#Input Lists#'!$L$3:$AH$833,5,FALSE)," ")</f>
        <v xml:space="preserve"> </v>
      </c>
      <c r="Z483" s="206" t="str">
        <f>IFERROR(VLOOKUP(AT483,'#Input Lists#'!$L$3:$AH$833,9,FALSE)," ")</f>
        <v xml:space="preserve"> </v>
      </c>
      <c r="AA483" s="119" t="s">
        <v>1527</v>
      </c>
      <c r="AB483" s="120"/>
      <c r="AC483" s="123"/>
      <c r="AD483" s="123"/>
      <c r="AE483" s="123"/>
      <c r="AF483" s="123"/>
      <c r="AG483" s="123"/>
      <c r="AH483" s="123"/>
      <c r="AI483" s="123"/>
      <c r="AJ483" s="123"/>
      <c r="AK483" s="123"/>
      <c r="AL483" s="123"/>
      <c r="AM483" s="123"/>
      <c r="AN483" s="123"/>
      <c r="AO483" s="123"/>
      <c r="AP483" s="120"/>
      <c r="AQ483" s="125" t="str">
        <f>IFERROR(VLOOKUP(G483,'#Location List#'!$C$3:$D$150,2,FALSE),"")</f>
        <v/>
      </c>
      <c r="AR483" s="125" t="str">
        <f>IFERROR(VLOOKUP(F483,'#Location List#'!$Q$3:$R$1154,2,FALSE),"")</f>
        <v/>
      </c>
      <c r="AS483" s="125" t="str">
        <f>IFERROR(VLOOKUP(V483,'#Input Lists#'!$B$3:$D$46,3,FALSE),"")</f>
        <v/>
      </c>
      <c r="AT483" s="125" t="str">
        <f>IFERROR(VLOOKUP(CONCATENATE(V483," ",W483),'#Input Lists#'!$K$3:$L$827,2,FALSE),"")</f>
        <v/>
      </c>
      <c r="AU483" s="125">
        <f>IFERROR(VLOOKUP(AA483,'#Input Lists#'!$BU$3:$BV$8,2,FALSE),"")</f>
        <v>1</v>
      </c>
      <c r="AV483" s="118" t="str">
        <f>IFERROR(VLOOKUP(AB483,'#Input Lists#'!$BO$3:$BP$9,2,FALSE),"")</f>
        <v/>
      </c>
      <c r="AW483" s="118">
        <f>IFERROR(VLOOKUP(AC483,'#Input Lists#'!$BL$3:$BM$7,2,FALSE),"")</f>
        <v>1</v>
      </c>
      <c r="AX483" s="52" t="e">
        <f>VLOOKUP(AQ483,'#Location List#'!$D$3:$K$150,4,FALSE)</f>
        <v>#N/A</v>
      </c>
      <c r="AY483" s="273" t="e">
        <f>VLOOKUP(AX483,'#Location List#'!$Z$3:$AA$13,2,FALSE)</f>
        <v>#N/A</v>
      </c>
      <c r="AZ483" s="126" t="e">
        <f>VLOOKUP($AT483,'#Input Lists#'!$L$3:$S$1033,6,FALSE)</f>
        <v>#N/A</v>
      </c>
      <c r="BA483" s="239" t="e">
        <f>VLOOKUP($AT483,'#Input Lists#'!$L$3:$S$833,7,FALSE)</f>
        <v>#N/A</v>
      </c>
      <c r="BB483" s="239" t="e">
        <f>VLOOKUP($AT483,'#Input Lists#'!$L$3:$S$833,8,FALSE)</f>
        <v>#N/A</v>
      </c>
      <c r="BC483" s="91" t="str">
        <f t="shared" si="50"/>
        <v/>
      </c>
      <c r="BD483" s="91" t="str">
        <f t="shared" si="51"/>
        <v/>
      </c>
      <c r="BE483" s="15" t="str">
        <f t="shared" si="52"/>
        <v/>
      </c>
      <c r="BF483" s="92" t="str">
        <f t="shared" si="53"/>
        <v>No Sighting Date</v>
      </c>
    </row>
    <row r="484" spans="1:58" x14ac:dyDescent="0.25">
      <c r="A484" s="118">
        <v>479</v>
      </c>
      <c r="B484" s="119"/>
      <c r="C484" s="120"/>
      <c r="D484" s="121"/>
      <c r="E484" s="121"/>
      <c r="F484" s="236"/>
      <c r="G484" s="122" t="str">
        <f>IFERROR(VLOOKUP(F484,'#Location List#'!$U$3:$V$1154,2,FALSE),"")</f>
        <v/>
      </c>
      <c r="H484" s="120"/>
      <c r="I484" s="120"/>
      <c r="J484" s="120"/>
      <c r="K484" s="120"/>
      <c r="L484" s="120"/>
      <c r="M484" s="120"/>
      <c r="N484" s="120"/>
      <c r="O484" s="120"/>
      <c r="P484" s="120"/>
      <c r="Q484" s="120"/>
      <c r="R484" s="120"/>
      <c r="S484" s="120"/>
      <c r="T484" s="205">
        <f t="shared" si="48"/>
        <v>0</v>
      </c>
      <c r="U484" s="205">
        <f t="shared" si="49"/>
        <v>0</v>
      </c>
      <c r="V484" s="210"/>
      <c r="W484" s="210"/>
      <c r="X484" s="23" t="str">
        <f>IFERROR(VLOOKUP(AT484,'#Input Lists#'!$L$3:$AH$833,3,FALSE)," ")</f>
        <v xml:space="preserve"> </v>
      </c>
      <c r="Y484" s="23" t="str">
        <f>IFERROR(VLOOKUP(AT484,'#Input Lists#'!$L$3:$AH$833,5,FALSE)," ")</f>
        <v xml:space="preserve"> </v>
      </c>
      <c r="Z484" s="206" t="str">
        <f>IFERROR(VLOOKUP(AT484,'#Input Lists#'!$L$3:$AH$833,9,FALSE)," ")</f>
        <v xml:space="preserve"> </v>
      </c>
      <c r="AA484" s="119" t="s">
        <v>1527</v>
      </c>
      <c r="AB484" s="120"/>
      <c r="AC484" s="123"/>
      <c r="AD484" s="123"/>
      <c r="AE484" s="123"/>
      <c r="AF484" s="123"/>
      <c r="AG484" s="123"/>
      <c r="AH484" s="123"/>
      <c r="AI484" s="123"/>
      <c r="AJ484" s="123"/>
      <c r="AK484" s="123"/>
      <c r="AL484" s="123"/>
      <c r="AM484" s="123"/>
      <c r="AN484" s="123"/>
      <c r="AO484" s="123"/>
      <c r="AP484" s="120"/>
      <c r="AQ484" s="125" t="str">
        <f>IFERROR(VLOOKUP(G484,'#Location List#'!$C$3:$D$150,2,FALSE),"")</f>
        <v/>
      </c>
      <c r="AR484" s="125" t="str">
        <f>IFERROR(VLOOKUP(F484,'#Location List#'!$Q$3:$R$1154,2,FALSE),"")</f>
        <v/>
      </c>
      <c r="AS484" s="125" t="str">
        <f>IFERROR(VLOOKUP(V484,'#Input Lists#'!$B$3:$D$46,3,FALSE),"")</f>
        <v/>
      </c>
      <c r="AT484" s="125" t="str">
        <f>IFERROR(VLOOKUP(CONCATENATE(V484," ",W484),'#Input Lists#'!$K$3:$L$827,2,FALSE),"")</f>
        <v/>
      </c>
      <c r="AU484" s="125">
        <f>IFERROR(VLOOKUP(AA484,'#Input Lists#'!$BU$3:$BV$8,2,FALSE),"")</f>
        <v>1</v>
      </c>
      <c r="AV484" s="118" t="str">
        <f>IFERROR(VLOOKUP(AB484,'#Input Lists#'!$BO$3:$BP$9,2,FALSE),"")</f>
        <v/>
      </c>
      <c r="AW484" s="118">
        <f>IFERROR(VLOOKUP(AC484,'#Input Lists#'!$BL$3:$BM$7,2,FALSE),"")</f>
        <v>1</v>
      </c>
      <c r="AX484" s="52" t="e">
        <f>VLOOKUP(AQ484,'#Location List#'!$D$3:$K$150,4,FALSE)</f>
        <v>#N/A</v>
      </c>
      <c r="AY484" s="273" t="e">
        <f>VLOOKUP(AX484,'#Location List#'!$Z$3:$AA$13,2,FALSE)</f>
        <v>#N/A</v>
      </c>
      <c r="AZ484" s="126" t="e">
        <f>VLOOKUP($AT484,'#Input Lists#'!$L$3:$S$1033,6,FALSE)</f>
        <v>#N/A</v>
      </c>
      <c r="BA484" s="239" t="e">
        <f>VLOOKUP($AT484,'#Input Lists#'!$L$3:$S$833,7,FALSE)</f>
        <v>#N/A</v>
      </c>
      <c r="BB484" s="239" t="e">
        <f>VLOOKUP($AT484,'#Input Lists#'!$L$3:$S$833,8,FALSE)</f>
        <v>#N/A</v>
      </c>
      <c r="BC484" s="91" t="str">
        <f t="shared" si="50"/>
        <v/>
      </c>
      <c r="BD484" s="91" t="str">
        <f t="shared" si="51"/>
        <v/>
      </c>
      <c r="BE484" s="15" t="str">
        <f t="shared" si="52"/>
        <v/>
      </c>
      <c r="BF484" s="92" t="str">
        <f t="shared" si="53"/>
        <v>No Sighting Date</v>
      </c>
    </row>
    <row r="485" spans="1:58" x14ac:dyDescent="0.25">
      <c r="A485" s="118">
        <v>480</v>
      </c>
      <c r="B485" s="119"/>
      <c r="C485" s="120"/>
      <c r="D485" s="121"/>
      <c r="E485" s="121"/>
      <c r="F485" s="236"/>
      <c r="G485" s="122" t="str">
        <f>IFERROR(VLOOKUP(F485,'#Location List#'!$U$3:$V$1154,2,FALSE),"")</f>
        <v/>
      </c>
      <c r="H485" s="120"/>
      <c r="I485" s="120"/>
      <c r="J485" s="120"/>
      <c r="K485" s="120"/>
      <c r="L485" s="120"/>
      <c r="M485" s="120"/>
      <c r="N485" s="120"/>
      <c r="O485" s="120"/>
      <c r="P485" s="120"/>
      <c r="Q485" s="120"/>
      <c r="R485" s="120"/>
      <c r="S485" s="120"/>
      <c r="T485" s="205">
        <f t="shared" si="48"/>
        <v>0</v>
      </c>
      <c r="U485" s="205">
        <f t="shared" si="49"/>
        <v>0</v>
      </c>
      <c r="V485" s="210"/>
      <c r="W485" s="210"/>
      <c r="X485" s="23" t="str">
        <f>IFERROR(VLOOKUP(AT485,'#Input Lists#'!$L$3:$AH$833,3,FALSE)," ")</f>
        <v xml:space="preserve"> </v>
      </c>
      <c r="Y485" s="23" t="str">
        <f>IFERROR(VLOOKUP(AT485,'#Input Lists#'!$L$3:$AH$833,5,FALSE)," ")</f>
        <v xml:space="preserve"> </v>
      </c>
      <c r="Z485" s="206" t="str">
        <f>IFERROR(VLOOKUP(AT485,'#Input Lists#'!$L$3:$AH$833,9,FALSE)," ")</f>
        <v xml:space="preserve"> </v>
      </c>
      <c r="AA485" s="119" t="s">
        <v>1527</v>
      </c>
      <c r="AB485" s="120"/>
      <c r="AC485" s="123"/>
      <c r="AD485" s="123"/>
      <c r="AE485" s="123"/>
      <c r="AF485" s="123"/>
      <c r="AG485" s="123"/>
      <c r="AH485" s="123"/>
      <c r="AI485" s="123"/>
      <c r="AJ485" s="123"/>
      <c r="AK485" s="123"/>
      <c r="AL485" s="123"/>
      <c r="AM485" s="123"/>
      <c r="AN485" s="123"/>
      <c r="AO485" s="123"/>
      <c r="AP485" s="120"/>
      <c r="AQ485" s="125" t="str">
        <f>IFERROR(VLOOKUP(G485,'#Location List#'!$C$3:$D$150,2,FALSE),"")</f>
        <v/>
      </c>
      <c r="AR485" s="125" t="str">
        <f>IFERROR(VLOOKUP(F485,'#Location List#'!$Q$3:$R$1154,2,FALSE),"")</f>
        <v/>
      </c>
      <c r="AS485" s="125" t="str">
        <f>IFERROR(VLOOKUP(V485,'#Input Lists#'!$B$3:$D$46,3,FALSE),"")</f>
        <v/>
      </c>
      <c r="AT485" s="125" t="str">
        <f>IFERROR(VLOOKUP(CONCATENATE(V485," ",W485),'#Input Lists#'!$K$3:$L$827,2,FALSE),"")</f>
        <v/>
      </c>
      <c r="AU485" s="125">
        <f>IFERROR(VLOOKUP(AA485,'#Input Lists#'!$BU$3:$BV$8,2,FALSE),"")</f>
        <v>1</v>
      </c>
      <c r="AV485" s="118" t="str">
        <f>IFERROR(VLOOKUP(AB485,'#Input Lists#'!$BO$3:$BP$9,2,FALSE),"")</f>
        <v/>
      </c>
      <c r="AW485" s="118">
        <f>IFERROR(VLOOKUP(AC485,'#Input Lists#'!$BL$3:$BM$7,2,FALSE),"")</f>
        <v>1</v>
      </c>
      <c r="AX485" s="52" t="e">
        <f>VLOOKUP(AQ485,'#Location List#'!$D$3:$K$150,4,FALSE)</f>
        <v>#N/A</v>
      </c>
      <c r="AY485" s="273" t="e">
        <f>VLOOKUP(AX485,'#Location List#'!$Z$3:$AA$13,2,FALSE)</f>
        <v>#N/A</v>
      </c>
      <c r="AZ485" s="126" t="e">
        <f>VLOOKUP($AT485,'#Input Lists#'!$L$3:$S$1033,6,FALSE)</f>
        <v>#N/A</v>
      </c>
      <c r="BA485" s="239" t="e">
        <f>VLOOKUP($AT485,'#Input Lists#'!$L$3:$S$833,7,FALSE)</f>
        <v>#N/A</v>
      </c>
      <c r="BB485" s="239" t="e">
        <f>VLOOKUP($AT485,'#Input Lists#'!$L$3:$S$833,8,FALSE)</f>
        <v>#N/A</v>
      </c>
      <c r="BC485" s="91" t="str">
        <f t="shared" si="50"/>
        <v/>
      </c>
      <c r="BD485" s="91" t="str">
        <f t="shared" si="51"/>
        <v/>
      </c>
      <c r="BE485" s="15" t="str">
        <f t="shared" si="52"/>
        <v/>
      </c>
      <c r="BF485" s="92" t="str">
        <f t="shared" si="53"/>
        <v>No Sighting Date</v>
      </c>
    </row>
    <row r="486" spans="1:58" x14ac:dyDescent="0.25">
      <c r="A486" s="118">
        <v>481</v>
      </c>
      <c r="B486" s="119"/>
      <c r="C486" s="120"/>
      <c r="D486" s="121"/>
      <c r="E486" s="121"/>
      <c r="F486" s="236"/>
      <c r="G486" s="122" t="str">
        <f>IFERROR(VLOOKUP(F486,'#Location List#'!$U$3:$V$1154,2,FALSE),"")</f>
        <v/>
      </c>
      <c r="H486" s="120"/>
      <c r="I486" s="120"/>
      <c r="J486" s="120"/>
      <c r="K486" s="120"/>
      <c r="L486" s="120"/>
      <c r="M486" s="120"/>
      <c r="N486" s="120"/>
      <c r="O486" s="120"/>
      <c r="P486" s="120"/>
      <c r="Q486" s="120"/>
      <c r="R486" s="120"/>
      <c r="S486" s="120"/>
      <c r="T486" s="205">
        <f t="shared" si="48"/>
        <v>0</v>
      </c>
      <c r="U486" s="205">
        <f t="shared" si="49"/>
        <v>0</v>
      </c>
      <c r="V486" s="210"/>
      <c r="W486" s="210"/>
      <c r="X486" s="23" t="str">
        <f>IFERROR(VLOOKUP(AT486,'#Input Lists#'!$L$3:$AH$833,3,FALSE)," ")</f>
        <v xml:space="preserve"> </v>
      </c>
      <c r="Y486" s="23" t="str">
        <f>IFERROR(VLOOKUP(AT486,'#Input Lists#'!$L$3:$AH$833,5,FALSE)," ")</f>
        <v xml:space="preserve"> </v>
      </c>
      <c r="Z486" s="206" t="str">
        <f>IFERROR(VLOOKUP(AT486,'#Input Lists#'!$L$3:$AH$833,9,FALSE)," ")</f>
        <v xml:space="preserve"> </v>
      </c>
      <c r="AA486" s="119" t="s">
        <v>1527</v>
      </c>
      <c r="AB486" s="120"/>
      <c r="AC486" s="123"/>
      <c r="AD486" s="123"/>
      <c r="AE486" s="123"/>
      <c r="AF486" s="123"/>
      <c r="AG486" s="123"/>
      <c r="AH486" s="123"/>
      <c r="AI486" s="123"/>
      <c r="AJ486" s="123"/>
      <c r="AK486" s="123"/>
      <c r="AL486" s="123"/>
      <c r="AM486" s="123"/>
      <c r="AN486" s="123"/>
      <c r="AO486" s="123"/>
      <c r="AP486" s="120"/>
      <c r="AQ486" s="125" t="str">
        <f>IFERROR(VLOOKUP(G486,'#Location List#'!$C$3:$D$150,2,FALSE),"")</f>
        <v/>
      </c>
      <c r="AR486" s="125" t="str">
        <f>IFERROR(VLOOKUP(F486,'#Location List#'!$Q$3:$R$1154,2,FALSE),"")</f>
        <v/>
      </c>
      <c r="AS486" s="125" t="str">
        <f>IFERROR(VLOOKUP(V486,'#Input Lists#'!$B$3:$D$46,3,FALSE),"")</f>
        <v/>
      </c>
      <c r="AT486" s="125" t="str">
        <f>IFERROR(VLOOKUP(CONCATENATE(V486," ",W486),'#Input Lists#'!$K$3:$L$827,2,FALSE),"")</f>
        <v/>
      </c>
      <c r="AU486" s="125">
        <f>IFERROR(VLOOKUP(AA486,'#Input Lists#'!$BU$3:$BV$8,2,FALSE),"")</f>
        <v>1</v>
      </c>
      <c r="AV486" s="118" t="str">
        <f>IFERROR(VLOOKUP(AB486,'#Input Lists#'!$BO$3:$BP$9,2,FALSE),"")</f>
        <v/>
      </c>
      <c r="AW486" s="118">
        <f>IFERROR(VLOOKUP(AC486,'#Input Lists#'!$BL$3:$BM$7,2,FALSE),"")</f>
        <v>1</v>
      </c>
      <c r="AX486" s="52" t="e">
        <f>VLOOKUP(AQ486,'#Location List#'!$D$3:$K$150,4,FALSE)</f>
        <v>#N/A</v>
      </c>
      <c r="AY486" s="273" t="e">
        <f>VLOOKUP(AX486,'#Location List#'!$Z$3:$AA$13,2,FALSE)</f>
        <v>#N/A</v>
      </c>
      <c r="AZ486" s="126" t="e">
        <f>VLOOKUP($AT486,'#Input Lists#'!$L$3:$S$1033,6,FALSE)</f>
        <v>#N/A</v>
      </c>
      <c r="BA486" s="239" t="e">
        <f>VLOOKUP($AT486,'#Input Lists#'!$L$3:$S$833,7,FALSE)</f>
        <v>#N/A</v>
      </c>
      <c r="BB486" s="239" t="e">
        <f>VLOOKUP($AT486,'#Input Lists#'!$L$3:$S$833,8,FALSE)</f>
        <v>#N/A</v>
      </c>
      <c r="BC486" s="91" t="str">
        <f t="shared" si="50"/>
        <v/>
      </c>
      <c r="BD486" s="91" t="str">
        <f t="shared" si="51"/>
        <v/>
      </c>
      <c r="BE486" s="15" t="str">
        <f t="shared" si="52"/>
        <v/>
      </c>
      <c r="BF486" s="92" t="str">
        <f t="shared" si="53"/>
        <v>No Sighting Date</v>
      </c>
    </row>
    <row r="487" spans="1:58" x14ac:dyDescent="0.25">
      <c r="A487" s="118">
        <v>482</v>
      </c>
      <c r="B487" s="119"/>
      <c r="C487" s="120"/>
      <c r="D487" s="121"/>
      <c r="E487" s="121"/>
      <c r="F487" s="236"/>
      <c r="G487" s="122" t="str">
        <f>IFERROR(VLOOKUP(F487,'#Location List#'!$U$3:$V$1154,2,FALSE),"")</f>
        <v/>
      </c>
      <c r="H487" s="120"/>
      <c r="I487" s="120"/>
      <c r="J487" s="120"/>
      <c r="K487" s="120"/>
      <c r="L487" s="120"/>
      <c r="M487" s="120"/>
      <c r="N487" s="120"/>
      <c r="O487" s="120"/>
      <c r="P487" s="120"/>
      <c r="Q487" s="120"/>
      <c r="R487" s="120"/>
      <c r="S487" s="120"/>
      <c r="T487" s="205">
        <f t="shared" si="48"/>
        <v>0</v>
      </c>
      <c r="U487" s="205">
        <f t="shared" si="49"/>
        <v>0</v>
      </c>
      <c r="V487" s="210"/>
      <c r="W487" s="210"/>
      <c r="X487" s="23" t="str">
        <f>IFERROR(VLOOKUP(AT487,'#Input Lists#'!$L$3:$AH$833,3,FALSE)," ")</f>
        <v xml:space="preserve"> </v>
      </c>
      <c r="Y487" s="23" t="str">
        <f>IFERROR(VLOOKUP(AT487,'#Input Lists#'!$L$3:$AH$833,5,FALSE)," ")</f>
        <v xml:space="preserve"> </v>
      </c>
      <c r="Z487" s="206" t="str">
        <f>IFERROR(VLOOKUP(AT487,'#Input Lists#'!$L$3:$AH$833,9,FALSE)," ")</f>
        <v xml:space="preserve"> </v>
      </c>
      <c r="AA487" s="119" t="s">
        <v>1527</v>
      </c>
      <c r="AB487" s="120"/>
      <c r="AC487" s="123"/>
      <c r="AD487" s="123"/>
      <c r="AE487" s="123"/>
      <c r="AF487" s="123"/>
      <c r="AG487" s="123"/>
      <c r="AH487" s="123"/>
      <c r="AI487" s="123"/>
      <c r="AJ487" s="123"/>
      <c r="AK487" s="123"/>
      <c r="AL487" s="123"/>
      <c r="AM487" s="123"/>
      <c r="AN487" s="123"/>
      <c r="AO487" s="123"/>
      <c r="AP487" s="120"/>
      <c r="AQ487" s="125" t="str">
        <f>IFERROR(VLOOKUP(G487,'#Location List#'!$C$3:$D$150,2,FALSE),"")</f>
        <v/>
      </c>
      <c r="AR487" s="125" t="str">
        <f>IFERROR(VLOOKUP(F487,'#Location List#'!$Q$3:$R$1154,2,FALSE),"")</f>
        <v/>
      </c>
      <c r="AS487" s="125" t="str">
        <f>IFERROR(VLOOKUP(V487,'#Input Lists#'!$B$3:$D$46,3,FALSE),"")</f>
        <v/>
      </c>
      <c r="AT487" s="125" t="str">
        <f>IFERROR(VLOOKUP(CONCATENATE(V487," ",W487),'#Input Lists#'!$K$3:$L$827,2,FALSE),"")</f>
        <v/>
      </c>
      <c r="AU487" s="125">
        <f>IFERROR(VLOOKUP(AA487,'#Input Lists#'!$BU$3:$BV$8,2,FALSE),"")</f>
        <v>1</v>
      </c>
      <c r="AV487" s="118" t="str">
        <f>IFERROR(VLOOKUP(AB487,'#Input Lists#'!$BO$3:$BP$9,2,FALSE),"")</f>
        <v/>
      </c>
      <c r="AW487" s="118">
        <f>IFERROR(VLOOKUP(AC487,'#Input Lists#'!$BL$3:$BM$7,2,FALSE),"")</f>
        <v>1</v>
      </c>
      <c r="AX487" s="52" t="e">
        <f>VLOOKUP(AQ487,'#Location List#'!$D$3:$K$150,4,FALSE)</f>
        <v>#N/A</v>
      </c>
      <c r="AY487" s="273" t="e">
        <f>VLOOKUP(AX487,'#Location List#'!$Z$3:$AA$13,2,FALSE)</f>
        <v>#N/A</v>
      </c>
      <c r="AZ487" s="126" t="e">
        <f>VLOOKUP($AT487,'#Input Lists#'!$L$3:$S$1033,6,FALSE)</f>
        <v>#N/A</v>
      </c>
      <c r="BA487" s="239" t="e">
        <f>VLOOKUP($AT487,'#Input Lists#'!$L$3:$S$833,7,FALSE)</f>
        <v>#N/A</v>
      </c>
      <c r="BB487" s="239" t="e">
        <f>VLOOKUP($AT487,'#Input Lists#'!$L$3:$S$833,8,FALSE)</f>
        <v>#N/A</v>
      </c>
      <c r="BC487" s="91" t="str">
        <f t="shared" si="50"/>
        <v/>
      </c>
      <c r="BD487" s="91" t="str">
        <f t="shared" si="51"/>
        <v/>
      </c>
      <c r="BE487" s="15" t="str">
        <f t="shared" si="52"/>
        <v/>
      </c>
      <c r="BF487" s="92" t="str">
        <f t="shared" si="53"/>
        <v>No Sighting Date</v>
      </c>
    </row>
    <row r="488" spans="1:58" x14ac:dyDescent="0.25">
      <c r="A488" s="118">
        <v>483</v>
      </c>
      <c r="B488" s="119"/>
      <c r="C488" s="120"/>
      <c r="D488" s="121"/>
      <c r="E488" s="121"/>
      <c r="F488" s="236"/>
      <c r="G488" s="122" t="str">
        <f>IFERROR(VLOOKUP(F488,'#Location List#'!$U$3:$V$1154,2,FALSE),"")</f>
        <v/>
      </c>
      <c r="H488" s="120"/>
      <c r="I488" s="120"/>
      <c r="J488" s="120"/>
      <c r="K488" s="120"/>
      <c r="L488" s="120"/>
      <c r="M488" s="120"/>
      <c r="N488" s="120"/>
      <c r="O488" s="120"/>
      <c r="P488" s="120"/>
      <c r="Q488" s="120"/>
      <c r="R488" s="120"/>
      <c r="S488" s="120"/>
      <c r="T488" s="205">
        <f t="shared" si="48"/>
        <v>0</v>
      </c>
      <c r="U488" s="205">
        <f t="shared" si="49"/>
        <v>0</v>
      </c>
      <c r="V488" s="210"/>
      <c r="W488" s="210"/>
      <c r="X488" s="23" t="str">
        <f>IFERROR(VLOOKUP(AT488,'#Input Lists#'!$L$3:$AH$833,3,FALSE)," ")</f>
        <v xml:space="preserve"> </v>
      </c>
      <c r="Y488" s="23" t="str">
        <f>IFERROR(VLOOKUP(AT488,'#Input Lists#'!$L$3:$AH$833,5,FALSE)," ")</f>
        <v xml:space="preserve"> </v>
      </c>
      <c r="Z488" s="206" t="str">
        <f>IFERROR(VLOOKUP(AT488,'#Input Lists#'!$L$3:$AH$833,9,FALSE)," ")</f>
        <v xml:space="preserve"> </v>
      </c>
      <c r="AA488" s="119" t="s">
        <v>1527</v>
      </c>
      <c r="AB488" s="120"/>
      <c r="AC488" s="123"/>
      <c r="AD488" s="123"/>
      <c r="AE488" s="123"/>
      <c r="AF488" s="123"/>
      <c r="AG488" s="123"/>
      <c r="AH488" s="123"/>
      <c r="AI488" s="123"/>
      <c r="AJ488" s="123"/>
      <c r="AK488" s="123"/>
      <c r="AL488" s="123"/>
      <c r="AM488" s="123"/>
      <c r="AN488" s="123"/>
      <c r="AO488" s="123"/>
      <c r="AP488" s="120"/>
      <c r="AQ488" s="125" t="str">
        <f>IFERROR(VLOOKUP(G488,'#Location List#'!$C$3:$D$150,2,FALSE),"")</f>
        <v/>
      </c>
      <c r="AR488" s="125" t="str">
        <f>IFERROR(VLOOKUP(F488,'#Location List#'!$Q$3:$R$1154,2,FALSE),"")</f>
        <v/>
      </c>
      <c r="AS488" s="125" t="str">
        <f>IFERROR(VLOOKUP(V488,'#Input Lists#'!$B$3:$D$46,3,FALSE),"")</f>
        <v/>
      </c>
      <c r="AT488" s="125" t="str">
        <f>IFERROR(VLOOKUP(CONCATENATE(V488," ",W488),'#Input Lists#'!$K$3:$L$827,2,FALSE),"")</f>
        <v/>
      </c>
      <c r="AU488" s="125">
        <f>IFERROR(VLOOKUP(AA488,'#Input Lists#'!$BU$3:$BV$8,2,FALSE),"")</f>
        <v>1</v>
      </c>
      <c r="AV488" s="118" t="str">
        <f>IFERROR(VLOOKUP(AB488,'#Input Lists#'!$BO$3:$BP$9,2,FALSE),"")</f>
        <v/>
      </c>
      <c r="AW488" s="118">
        <f>IFERROR(VLOOKUP(AC488,'#Input Lists#'!$BL$3:$BM$7,2,FALSE),"")</f>
        <v>1</v>
      </c>
      <c r="AX488" s="52" t="e">
        <f>VLOOKUP(AQ488,'#Location List#'!$D$3:$K$150,4,FALSE)</f>
        <v>#N/A</v>
      </c>
      <c r="AY488" s="273" t="e">
        <f>VLOOKUP(AX488,'#Location List#'!$Z$3:$AA$13,2,FALSE)</f>
        <v>#N/A</v>
      </c>
      <c r="AZ488" s="126" t="e">
        <f>VLOOKUP($AT488,'#Input Lists#'!$L$3:$S$1033,6,FALSE)</f>
        <v>#N/A</v>
      </c>
      <c r="BA488" s="239" t="e">
        <f>VLOOKUP($AT488,'#Input Lists#'!$L$3:$S$833,7,FALSE)</f>
        <v>#N/A</v>
      </c>
      <c r="BB488" s="239" t="e">
        <f>VLOOKUP($AT488,'#Input Lists#'!$L$3:$S$833,8,FALSE)</f>
        <v>#N/A</v>
      </c>
      <c r="BC488" s="91" t="str">
        <f t="shared" si="50"/>
        <v/>
      </c>
      <c r="BD488" s="91" t="str">
        <f t="shared" si="51"/>
        <v/>
      </c>
      <c r="BE488" s="15" t="str">
        <f t="shared" si="52"/>
        <v/>
      </c>
      <c r="BF488" s="92" t="str">
        <f t="shared" si="53"/>
        <v>No Sighting Date</v>
      </c>
    </row>
    <row r="489" spans="1:58" x14ac:dyDescent="0.25">
      <c r="A489" s="118">
        <v>484</v>
      </c>
      <c r="B489" s="119"/>
      <c r="C489" s="120"/>
      <c r="D489" s="121"/>
      <c r="E489" s="121"/>
      <c r="F489" s="236"/>
      <c r="G489" s="122" t="str">
        <f>IFERROR(VLOOKUP(F489,'#Location List#'!$U$3:$V$1154,2,FALSE),"")</f>
        <v/>
      </c>
      <c r="H489" s="120"/>
      <c r="I489" s="120"/>
      <c r="J489" s="120"/>
      <c r="K489" s="120"/>
      <c r="L489" s="120"/>
      <c r="M489" s="120"/>
      <c r="N489" s="120"/>
      <c r="O489" s="120"/>
      <c r="P489" s="120"/>
      <c r="Q489" s="120"/>
      <c r="R489" s="120"/>
      <c r="S489" s="120"/>
      <c r="T489" s="205">
        <f t="shared" si="48"/>
        <v>0</v>
      </c>
      <c r="U489" s="205">
        <f t="shared" si="49"/>
        <v>0</v>
      </c>
      <c r="V489" s="210"/>
      <c r="W489" s="210"/>
      <c r="X489" s="23" t="str">
        <f>IFERROR(VLOOKUP(AT489,'#Input Lists#'!$L$3:$AH$833,3,FALSE)," ")</f>
        <v xml:space="preserve"> </v>
      </c>
      <c r="Y489" s="23" t="str">
        <f>IFERROR(VLOOKUP(AT489,'#Input Lists#'!$L$3:$AH$833,5,FALSE)," ")</f>
        <v xml:space="preserve"> </v>
      </c>
      <c r="Z489" s="206" t="str">
        <f>IFERROR(VLOOKUP(AT489,'#Input Lists#'!$L$3:$AH$833,9,FALSE)," ")</f>
        <v xml:space="preserve"> </v>
      </c>
      <c r="AA489" s="119" t="s">
        <v>1527</v>
      </c>
      <c r="AB489" s="120"/>
      <c r="AC489" s="123"/>
      <c r="AD489" s="123"/>
      <c r="AE489" s="123"/>
      <c r="AF489" s="123"/>
      <c r="AG489" s="123"/>
      <c r="AH489" s="123"/>
      <c r="AI489" s="123"/>
      <c r="AJ489" s="123"/>
      <c r="AK489" s="123"/>
      <c r="AL489" s="123"/>
      <c r="AM489" s="123"/>
      <c r="AN489" s="123"/>
      <c r="AO489" s="123"/>
      <c r="AP489" s="120"/>
      <c r="AQ489" s="125" t="str">
        <f>IFERROR(VLOOKUP(G489,'#Location List#'!$C$3:$D$150,2,FALSE),"")</f>
        <v/>
      </c>
      <c r="AR489" s="125" t="str">
        <f>IFERROR(VLOOKUP(F489,'#Location List#'!$Q$3:$R$1154,2,FALSE),"")</f>
        <v/>
      </c>
      <c r="AS489" s="125" t="str">
        <f>IFERROR(VLOOKUP(V489,'#Input Lists#'!$B$3:$D$46,3,FALSE),"")</f>
        <v/>
      </c>
      <c r="AT489" s="125" t="str">
        <f>IFERROR(VLOOKUP(CONCATENATE(V489," ",W489),'#Input Lists#'!$K$3:$L$827,2,FALSE),"")</f>
        <v/>
      </c>
      <c r="AU489" s="125">
        <f>IFERROR(VLOOKUP(AA489,'#Input Lists#'!$BU$3:$BV$8,2,FALSE),"")</f>
        <v>1</v>
      </c>
      <c r="AV489" s="118" t="str">
        <f>IFERROR(VLOOKUP(AB489,'#Input Lists#'!$BO$3:$BP$9,2,FALSE),"")</f>
        <v/>
      </c>
      <c r="AW489" s="118">
        <f>IFERROR(VLOOKUP(AC489,'#Input Lists#'!$BL$3:$BM$7,2,FALSE),"")</f>
        <v>1</v>
      </c>
      <c r="AX489" s="52" t="e">
        <f>VLOOKUP(AQ489,'#Location List#'!$D$3:$K$150,4,FALSE)</f>
        <v>#N/A</v>
      </c>
      <c r="AY489" s="273" t="e">
        <f>VLOOKUP(AX489,'#Location List#'!$Z$3:$AA$13,2,FALSE)</f>
        <v>#N/A</v>
      </c>
      <c r="AZ489" s="126" t="e">
        <f>VLOOKUP($AT489,'#Input Lists#'!$L$3:$S$1033,6,FALSE)</f>
        <v>#N/A</v>
      </c>
      <c r="BA489" s="239" t="e">
        <f>VLOOKUP($AT489,'#Input Lists#'!$L$3:$S$833,7,FALSE)</f>
        <v>#N/A</v>
      </c>
      <c r="BB489" s="239" t="e">
        <f>VLOOKUP($AT489,'#Input Lists#'!$L$3:$S$833,8,FALSE)</f>
        <v>#N/A</v>
      </c>
      <c r="BC489" s="91" t="str">
        <f t="shared" si="50"/>
        <v/>
      </c>
      <c r="BD489" s="91" t="str">
        <f t="shared" si="51"/>
        <v/>
      </c>
      <c r="BE489" s="15" t="str">
        <f t="shared" si="52"/>
        <v/>
      </c>
      <c r="BF489" s="92" t="str">
        <f t="shared" si="53"/>
        <v>No Sighting Date</v>
      </c>
    </row>
    <row r="490" spans="1:58" x14ac:dyDescent="0.25">
      <c r="A490" s="118">
        <v>485</v>
      </c>
      <c r="B490" s="119"/>
      <c r="C490" s="120"/>
      <c r="D490" s="121"/>
      <c r="E490" s="121"/>
      <c r="F490" s="236"/>
      <c r="G490" s="122" t="str">
        <f>IFERROR(VLOOKUP(F490,'#Location List#'!$U$3:$V$1154,2,FALSE),"")</f>
        <v/>
      </c>
      <c r="H490" s="120"/>
      <c r="I490" s="120"/>
      <c r="J490" s="120"/>
      <c r="K490" s="120"/>
      <c r="L490" s="120"/>
      <c r="M490" s="120"/>
      <c r="N490" s="120"/>
      <c r="O490" s="120"/>
      <c r="P490" s="120"/>
      <c r="Q490" s="120"/>
      <c r="R490" s="120"/>
      <c r="S490" s="120"/>
      <c r="T490" s="205">
        <f t="shared" si="48"/>
        <v>0</v>
      </c>
      <c r="U490" s="205">
        <f t="shared" si="49"/>
        <v>0</v>
      </c>
      <c r="V490" s="210"/>
      <c r="W490" s="210"/>
      <c r="X490" s="23" t="str">
        <f>IFERROR(VLOOKUP(AT490,'#Input Lists#'!$L$3:$AH$833,3,FALSE)," ")</f>
        <v xml:space="preserve"> </v>
      </c>
      <c r="Y490" s="23" t="str">
        <f>IFERROR(VLOOKUP(AT490,'#Input Lists#'!$L$3:$AH$833,5,FALSE)," ")</f>
        <v xml:space="preserve"> </v>
      </c>
      <c r="Z490" s="206" t="str">
        <f>IFERROR(VLOOKUP(AT490,'#Input Lists#'!$L$3:$AH$833,9,FALSE)," ")</f>
        <v xml:space="preserve"> </v>
      </c>
      <c r="AA490" s="119" t="s">
        <v>1527</v>
      </c>
      <c r="AB490" s="120"/>
      <c r="AC490" s="123"/>
      <c r="AD490" s="123"/>
      <c r="AE490" s="123"/>
      <c r="AF490" s="123"/>
      <c r="AG490" s="123"/>
      <c r="AH490" s="123"/>
      <c r="AI490" s="123"/>
      <c r="AJ490" s="123"/>
      <c r="AK490" s="123"/>
      <c r="AL490" s="123"/>
      <c r="AM490" s="123"/>
      <c r="AN490" s="123"/>
      <c r="AO490" s="123"/>
      <c r="AP490" s="120"/>
      <c r="AQ490" s="125" t="str">
        <f>IFERROR(VLOOKUP(G490,'#Location List#'!$C$3:$D$150,2,FALSE),"")</f>
        <v/>
      </c>
      <c r="AR490" s="125" t="str">
        <f>IFERROR(VLOOKUP(F490,'#Location List#'!$Q$3:$R$1154,2,FALSE),"")</f>
        <v/>
      </c>
      <c r="AS490" s="125" t="str">
        <f>IFERROR(VLOOKUP(V490,'#Input Lists#'!$B$3:$D$46,3,FALSE),"")</f>
        <v/>
      </c>
      <c r="AT490" s="125" t="str">
        <f>IFERROR(VLOOKUP(CONCATENATE(V490," ",W490),'#Input Lists#'!$K$3:$L$827,2,FALSE),"")</f>
        <v/>
      </c>
      <c r="AU490" s="125">
        <f>IFERROR(VLOOKUP(AA490,'#Input Lists#'!$BU$3:$BV$8,2,FALSE),"")</f>
        <v>1</v>
      </c>
      <c r="AV490" s="118" t="str">
        <f>IFERROR(VLOOKUP(AB490,'#Input Lists#'!$BO$3:$BP$9,2,FALSE),"")</f>
        <v/>
      </c>
      <c r="AW490" s="118">
        <f>IFERROR(VLOOKUP(AC490,'#Input Lists#'!$BL$3:$BM$7,2,FALSE),"")</f>
        <v>1</v>
      </c>
      <c r="AX490" s="52" t="e">
        <f>VLOOKUP(AQ490,'#Location List#'!$D$3:$K$150,4,FALSE)</f>
        <v>#N/A</v>
      </c>
      <c r="AY490" s="273" t="e">
        <f>VLOOKUP(AX490,'#Location List#'!$Z$3:$AA$13,2,FALSE)</f>
        <v>#N/A</v>
      </c>
      <c r="AZ490" s="126" t="e">
        <f>VLOOKUP($AT490,'#Input Lists#'!$L$3:$S$1033,6,FALSE)</f>
        <v>#N/A</v>
      </c>
      <c r="BA490" s="239" t="e">
        <f>VLOOKUP($AT490,'#Input Lists#'!$L$3:$S$833,7,FALSE)</f>
        <v>#N/A</v>
      </c>
      <c r="BB490" s="239" t="e">
        <f>VLOOKUP($AT490,'#Input Lists#'!$L$3:$S$833,8,FALSE)</f>
        <v>#N/A</v>
      </c>
      <c r="BC490" s="91" t="str">
        <f t="shared" si="50"/>
        <v/>
      </c>
      <c r="BD490" s="91" t="str">
        <f t="shared" si="51"/>
        <v/>
      </c>
      <c r="BE490" s="15" t="str">
        <f t="shared" si="52"/>
        <v/>
      </c>
      <c r="BF490" s="92" t="str">
        <f t="shared" si="53"/>
        <v>No Sighting Date</v>
      </c>
    </row>
    <row r="491" spans="1:58" x14ac:dyDescent="0.25">
      <c r="A491" s="118">
        <v>486</v>
      </c>
      <c r="B491" s="119"/>
      <c r="C491" s="120"/>
      <c r="D491" s="121"/>
      <c r="E491" s="121"/>
      <c r="F491" s="236"/>
      <c r="G491" s="122" t="str">
        <f>IFERROR(VLOOKUP(F491,'#Location List#'!$U$3:$V$1154,2,FALSE),"")</f>
        <v/>
      </c>
      <c r="H491" s="120"/>
      <c r="I491" s="120"/>
      <c r="J491" s="120"/>
      <c r="K491" s="120"/>
      <c r="L491" s="120"/>
      <c r="M491" s="120"/>
      <c r="N491" s="120"/>
      <c r="O491" s="120"/>
      <c r="P491" s="120"/>
      <c r="Q491" s="120"/>
      <c r="R491" s="120"/>
      <c r="S491" s="120"/>
      <c r="T491" s="205">
        <f t="shared" si="48"/>
        <v>0</v>
      </c>
      <c r="U491" s="205">
        <f t="shared" si="49"/>
        <v>0</v>
      </c>
      <c r="V491" s="210"/>
      <c r="W491" s="210"/>
      <c r="X491" s="23" t="str">
        <f>IFERROR(VLOOKUP(AT491,'#Input Lists#'!$L$3:$AH$833,3,FALSE)," ")</f>
        <v xml:space="preserve"> </v>
      </c>
      <c r="Y491" s="23" t="str">
        <f>IFERROR(VLOOKUP(AT491,'#Input Lists#'!$L$3:$AH$833,5,FALSE)," ")</f>
        <v xml:space="preserve"> </v>
      </c>
      <c r="Z491" s="206" t="str">
        <f>IFERROR(VLOOKUP(AT491,'#Input Lists#'!$L$3:$AH$833,9,FALSE)," ")</f>
        <v xml:space="preserve"> </v>
      </c>
      <c r="AA491" s="119" t="s">
        <v>1527</v>
      </c>
      <c r="AB491" s="120"/>
      <c r="AC491" s="123"/>
      <c r="AD491" s="123"/>
      <c r="AE491" s="123"/>
      <c r="AF491" s="123"/>
      <c r="AG491" s="123"/>
      <c r="AH491" s="123"/>
      <c r="AI491" s="123"/>
      <c r="AJ491" s="123"/>
      <c r="AK491" s="123"/>
      <c r="AL491" s="123"/>
      <c r="AM491" s="123"/>
      <c r="AN491" s="123"/>
      <c r="AO491" s="123"/>
      <c r="AP491" s="120"/>
      <c r="AQ491" s="125" t="str">
        <f>IFERROR(VLOOKUP(G491,'#Location List#'!$C$3:$D$150,2,FALSE),"")</f>
        <v/>
      </c>
      <c r="AR491" s="125" t="str">
        <f>IFERROR(VLOOKUP(F491,'#Location List#'!$Q$3:$R$1154,2,FALSE),"")</f>
        <v/>
      </c>
      <c r="AS491" s="125" t="str">
        <f>IFERROR(VLOOKUP(V491,'#Input Lists#'!$B$3:$D$46,3,FALSE),"")</f>
        <v/>
      </c>
      <c r="AT491" s="125" t="str">
        <f>IFERROR(VLOOKUP(CONCATENATE(V491," ",W491),'#Input Lists#'!$K$3:$L$827,2,FALSE),"")</f>
        <v/>
      </c>
      <c r="AU491" s="125">
        <f>IFERROR(VLOOKUP(AA491,'#Input Lists#'!$BU$3:$BV$8,2,FALSE),"")</f>
        <v>1</v>
      </c>
      <c r="AV491" s="118" t="str">
        <f>IFERROR(VLOOKUP(AB491,'#Input Lists#'!$BO$3:$BP$9,2,FALSE),"")</f>
        <v/>
      </c>
      <c r="AW491" s="118">
        <f>IFERROR(VLOOKUP(AC491,'#Input Lists#'!$BL$3:$BM$7,2,FALSE),"")</f>
        <v>1</v>
      </c>
      <c r="AX491" s="52" t="e">
        <f>VLOOKUP(AQ491,'#Location List#'!$D$3:$K$150,4,FALSE)</f>
        <v>#N/A</v>
      </c>
      <c r="AY491" s="273" t="e">
        <f>VLOOKUP(AX491,'#Location List#'!$Z$3:$AA$13,2,FALSE)</f>
        <v>#N/A</v>
      </c>
      <c r="AZ491" s="126" t="e">
        <f>VLOOKUP($AT491,'#Input Lists#'!$L$3:$S$1033,6,FALSE)</f>
        <v>#N/A</v>
      </c>
      <c r="BA491" s="239" t="e">
        <f>VLOOKUP($AT491,'#Input Lists#'!$L$3:$S$833,7,FALSE)</f>
        <v>#N/A</v>
      </c>
      <c r="BB491" s="239" t="e">
        <f>VLOOKUP($AT491,'#Input Lists#'!$L$3:$S$833,8,FALSE)</f>
        <v>#N/A</v>
      </c>
      <c r="BC491" s="91" t="str">
        <f t="shared" si="50"/>
        <v/>
      </c>
      <c r="BD491" s="91" t="str">
        <f t="shared" si="51"/>
        <v/>
      </c>
      <c r="BE491" s="15" t="str">
        <f t="shared" si="52"/>
        <v/>
      </c>
      <c r="BF491" s="92" t="str">
        <f t="shared" si="53"/>
        <v>No Sighting Date</v>
      </c>
    </row>
    <row r="492" spans="1:58" x14ac:dyDescent="0.25">
      <c r="A492" s="118">
        <v>487</v>
      </c>
      <c r="B492" s="119"/>
      <c r="C492" s="120"/>
      <c r="D492" s="121"/>
      <c r="E492" s="121"/>
      <c r="F492" s="236"/>
      <c r="G492" s="122" t="str">
        <f>IFERROR(VLOOKUP(F492,'#Location List#'!$U$3:$V$1154,2,FALSE),"")</f>
        <v/>
      </c>
      <c r="H492" s="120"/>
      <c r="I492" s="120"/>
      <c r="J492" s="120"/>
      <c r="K492" s="120"/>
      <c r="L492" s="120"/>
      <c r="M492" s="120"/>
      <c r="N492" s="120"/>
      <c r="O492" s="120"/>
      <c r="P492" s="120"/>
      <c r="Q492" s="120"/>
      <c r="R492" s="120"/>
      <c r="S492" s="120"/>
      <c r="T492" s="205">
        <f t="shared" si="48"/>
        <v>0</v>
      </c>
      <c r="U492" s="205">
        <f t="shared" si="49"/>
        <v>0</v>
      </c>
      <c r="V492" s="210"/>
      <c r="W492" s="210"/>
      <c r="X492" s="23" t="str">
        <f>IFERROR(VLOOKUP(AT492,'#Input Lists#'!$L$3:$AH$833,3,FALSE)," ")</f>
        <v xml:space="preserve"> </v>
      </c>
      <c r="Y492" s="23" t="str">
        <f>IFERROR(VLOOKUP(AT492,'#Input Lists#'!$L$3:$AH$833,5,FALSE)," ")</f>
        <v xml:space="preserve"> </v>
      </c>
      <c r="Z492" s="206" t="str">
        <f>IFERROR(VLOOKUP(AT492,'#Input Lists#'!$L$3:$AH$833,9,FALSE)," ")</f>
        <v xml:space="preserve"> </v>
      </c>
      <c r="AA492" s="119" t="s">
        <v>1527</v>
      </c>
      <c r="AB492" s="120"/>
      <c r="AC492" s="123"/>
      <c r="AD492" s="123"/>
      <c r="AE492" s="123"/>
      <c r="AF492" s="123"/>
      <c r="AG492" s="123"/>
      <c r="AH492" s="123"/>
      <c r="AI492" s="123"/>
      <c r="AJ492" s="123"/>
      <c r="AK492" s="123"/>
      <c r="AL492" s="123"/>
      <c r="AM492" s="123"/>
      <c r="AN492" s="123"/>
      <c r="AO492" s="123"/>
      <c r="AP492" s="120"/>
      <c r="AQ492" s="125" t="str">
        <f>IFERROR(VLOOKUP(G492,'#Location List#'!$C$3:$D$150,2,FALSE),"")</f>
        <v/>
      </c>
      <c r="AR492" s="125" t="str">
        <f>IFERROR(VLOOKUP(F492,'#Location List#'!$Q$3:$R$1154,2,FALSE),"")</f>
        <v/>
      </c>
      <c r="AS492" s="125" t="str">
        <f>IFERROR(VLOOKUP(V492,'#Input Lists#'!$B$3:$D$46,3,FALSE),"")</f>
        <v/>
      </c>
      <c r="AT492" s="125" t="str">
        <f>IFERROR(VLOOKUP(CONCATENATE(V492," ",W492),'#Input Lists#'!$K$3:$L$827,2,FALSE),"")</f>
        <v/>
      </c>
      <c r="AU492" s="125">
        <f>IFERROR(VLOOKUP(AA492,'#Input Lists#'!$BU$3:$BV$8,2,FALSE),"")</f>
        <v>1</v>
      </c>
      <c r="AV492" s="118" t="str">
        <f>IFERROR(VLOOKUP(AB492,'#Input Lists#'!$BO$3:$BP$9,2,FALSE),"")</f>
        <v/>
      </c>
      <c r="AW492" s="118">
        <f>IFERROR(VLOOKUP(AC492,'#Input Lists#'!$BL$3:$BM$7,2,FALSE),"")</f>
        <v>1</v>
      </c>
      <c r="AX492" s="52" t="e">
        <f>VLOOKUP(AQ492,'#Location List#'!$D$3:$K$150,4,FALSE)</f>
        <v>#N/A</v>
      </c>
      <c r="AY492" s="273" t="e">
        <f>VLOOKUP(AX492,'#Location List#'!$Z$3:$AA$13,2,FALSE)</f>
        <v>#N/A</v>
      </c>
      <c r="AZ492" s="126" t="e">
        <f>VLOOKUP($AT492,'#Input Lists#'!$L$3:$S$1033,6,FALSE)</f>
        <v>#N/A</v>
      </c>
      <c r="BA492" s="239" t="e">
        <f>VLOOKUP($AT492,'#Input Lists#'!$L$3:$S$833,7,FALSE)</f>
        <v>#N/A</v>
      </c>
      <c r="BB492" s="239" t="e">
        <f>VLOOKUP($AT492,'#Input Lists#'!$L$3:$S$833,8,FALSE)</f>
        <v>#N/A</v>
      </c>
      <c r="BC492" s="91" t="str">
        <f t="shared" si="50"/>
        <v/>
      </c>
      <c r="BD492" s="91" t="str">
        <f t="shared" si="51"/>
        <v/>
      </c>
      <c r="BE492" s="15" t="str">
        <f t="shared" si="52"/>
        <v/>
      </c>
      <c r="BF492" s="92" t="str">
        <f t="shared" si="53"/>
        <v>No Sighting Date</v>
      </c>
    </row>
    <row r="493" spans="1:58" x14ac:dyDescent="0.25">
      <c r="A493" s="118">
        <v>488</v>
      </c>
      <c r="B493" s="119"/>
      <c r="C493" s="120"/>
      <c r="D493" s="121"/>
      <c r="E493" s="121"/>
      <c r="F493" s="236"/>
      <c r="G493" s="122" t="str">
        <f>IFERROR(VLOOKUP(F493,'#Location List#'!$U$3:$V$1154,2,FALSE),"")</f>
        <v/>
      </c>
      <c r="H493" s="120"/>
      <c r="I493" s="120"/>
      <c r="J493" s="120"/>
      <c r="K493" s="120"/>
      <c r="L493" s="120"/>
      <c r="M493" s="120"/>
      <c r="N493" s="120"/>
      <c r="O493" s="120"/>
      <c r="P493" s="120"/>
      <c r="Q493" s="120"/>
      <c r="R493" s="120"/>
      <c r="S493" s="120"/>
      <c r="T493" s="205">
        <f t="shared" si="48"/>
        <v>0</v>
      </c>
      <c r="U493" s="205">
        <f t="shared" si="49"/>
        <v>0</v>
      </c>
      <c r="V493" s="210"/>
      <c r="W493" s="210"/>
      <c r="X493" s="23" t="str">
        <f>IFERROR(VLOOKUP(AT493,'#Input Lists#'!$L$3:$AH$833,3,FALSE)," ")</f>
        <v xml:space="preserve"> </v>
      </c>
      <c r="Y493" s="23" t="str">
        <f>IFERROR(VLOOKUP(AT493,'#Input Lists#'!$L$3:$AH$833,5,FALSE)," ")</f>
        <v xml:space="preserve"> </v>
      </c>
      <c r="Z493" s="206" t="str">
        <f>IFERROR(VLOOKUP(AT493,'#Input Lists#'!$L$3:$AH$833,9,FALSE)," ")</f>
        <v xml:space="preserve"> </v>
      </c>
      <c r="AA493" s="119" t="s">
        <v>1527</v>
      </c>
      <c r="AB493" s="120"/>
      <c r="AC493" s="123"/>
      <c r="AD493" s="123"/>
      <c r="AE493" s="123"/>
      <c r="AF493" s="123"/>
      <c r="AG493" s="123"/>
      <c r="AH493" s="123"/>
      <c r="AI493" s="123"/>
      <c r="AJ493" s="123"/>
      <c r="AK493" s="123"/>
      <c r="AL493" s="123"/>
      <c r="AM493" s="123"/>
      <c r="AN493" s="123"/>
      <c r="AO493" s="123"/>
      <c r="AP493" s="120"/>
      <c r="AQ493" s="125" t="str">
        <f>IFERROR(VLOOKUP(G493,'#Location List#'!$C$3:$D$150,2,FALSE),"")</f>
        <v/>
      </c>
      <c r="AR493" s="125" t="str">
        <f>IFERROR(VLOOKUP(F493,'#Location List#'!$Q$3:$R$1154,2,FALSE),"")</f>
        <v/>
      </c>
      <c r="AS493" s="125" t="str">
        <f>IFERROR(VLOOKUP(V493,'#Input Lists#'!$B$3:$D$46,3,FALSE),"")</f>
        <v/>
      </c>
      <c r="AT493" s="125" t="str">
        <f>IFERROR(VLOOKUP(CONCATENATE(V493," ",W493),'#Input Lists#'!$K$3:$L$827,2,FALSE),"")</f>
        <v/>
      </c>
      <c r="AU493" s="125">
        <f>IFERROR(VLOOKUP(AA493,'#Input Lists#'!$BU$3:$BV$8,2,FALSE),"")</f>
        <v>1</v>
      </c>
      <c r="AV493" s="118" t="str">
        <f>IFERROR(VLOOKUP(AB493,'#Input Lists#'!$BO$3:$BP$9,2,FALSE),"")</f>
        <v/>
      </c>
      <c r="AW493" s="118">
        <f>IFERROR(VLOOKUP(AC493,'#Input Lists#'!$BL$3:$BM$7,2,FALSE),"")</f>
        <v>1</v>
      </c>
      <c r="AX493" s="52" t="e">
        <f>VLOOKUP(AQ493,'#Location List#'!$D$3:$K$150,4,FALSE)</f>
        <v>#N/A</v>
      </c>
      <c r="AY493" s="273" t="e">
        <f>VLOOKUP(AX493,'#Location List#'!$Z$3:$AA$13,2,FALSE)</f>
        <v>#N/A</v>
      </c>
      <c r="AZ493" s="126" t="e">
        <f>VLOOKUP($AT493,'#Input Lists#'!$L$3:$S$1033,6,FALSE)</f>
        <v>#N/A</v>
      </c>
      <c r="BA493" s="239" t="e">
        <f>VLOOKUP($AT493,'#Input Lists#'!$L$3:$S$833,7,FALSE)</f>
        <v>#N/A</v>
      </c>
      <c r="BB493" s="239" t="e">
        <f>VLOOKUP($AT493,'#Input Lists#'!$L$3:$S$833,8,FALSE)</f>
        <v>#N/A</v>
      </c>
      <c r="BC493" s="91" t="str">
        <f t="shared" si="50"/>
        <v/>
      </c>
      <c r="BD493" s="91" t="str">
        <f t="shared" si="51"/>
        <v/>
      </c>
      <c r="BE493" s="15" t="str">
        <f t="shared" si="52"/>
        <v/>
      </c>
      <c r="BF493" s="92" t="str">
        <f t="shared" si="53"/>
        <v>No Sighting Date</v>
      </c>
    </row>
    <row r="494" spans="1:58" x14ac:dyDescent="0.25">
      <c r="A494" s="118">
        <v>489</v>
      </c>
      <c r="B494" s="119"/>
      <c r="C494" s="120"/>
      <c r="D494" s="121"/>
      <c r="E494" s="121"/>
      <c r="F494" s="236"/>
      <c r="G494" s="122" t="str">
        <f>IFERROR(VLOOKUP(F494,'#Location List#'!$U$3:$V$1154,2,FALSE),"")</f>
        <v/>
      </c>
      <c r="H494" s="120"/>
      <c r="I494" s="120"/>
      <c r="J494" s="120"/>
      <c r="K494" s="120"/>
      <c r="L494" s="120"/>
      <c r="M494" s="120"/>
      <c r="N494" s="120"/>
      <c r="O494" s="120"/>
      <c r="P494" s="120"/>
      <c r="Q494" s="120"/>
      <c r="R494" s="120"/>
      <c r="S494" s="120"/>
      <c r="T494" s="205">
        <f t="shared" si="48"/>
        <v>0</v>
      </c>
      <c r="U494" s="205">
        <f t="shared" si="49"/>
        <v>0</v>
      </c>
      <c r="V494" s="210"/>
      <c r="W494" s="210"/>
      <c r="X494" s="23" t="str">
        <f>IFERROR(VLOOKUP(AT494,'#Input Lists#'!$L$3:$AH$833,3,FALSE)," ")</f>
        <v xml:space="preserve"> </v>
      </c>
      <c r="Y494" s="23" t="str">
        <f>IFERROR(VLOOKUP(AT494,'#Input Lists#'!$L$3:$AH$833,5,FALSE)," ")</f>
        <v xml:space="preserve"> </v>
      </c>
      <c r="Z494" s="206" t="str">
        <f>IFERROR(VLOOKUP(AT494,'#Input Lists#'!$L$3:$AH$833,9,FALSE)," ")</f>
        <v xml:space="preserve"> </v>
      </c>
      <c r="AA494" s="119" t="s">
        <v>1527</v>
      </c>
      <c r="AB494" s="120"/>
      <c r="AC494" s="123"/>
      <c r="AD494" s="123"/>
      <c r="AE494" s="123"/>
      <c r="AF494" s="123"/>
      <c r="AG494" s="123"/>
      <c r="AH494" s="123"/>
      <c r="AI494" s="123"/>
      <c r="AJ494" s="123"/>
      <c r="AK494" s="123"/>
      <c r="AL494" s="123"/>
      <c r="AM494" s="123"/>
      <c r="AN494" s="123"/>
      <c r="AO494" s="123"/>
      <c r="AP494" s="120"/>
      <c r="AQ494" s="125" t="str">
        <f>IFERROR(VLOOKUP(G494,'#Location List#'!$C$3:$D$150,2,FALSE),"")</f>
        <v/>
      </c>
      <c r="AR494" s="125" t="str">
        <f>IFERROR(VLOOKUP(F494,'#Location List#'!$Q$3:$R$1154,2,FALSE),"")</f>
        <v/>
      </c>
      <c r="AS494" s="125" t="str">
        <f>IFERROR(VLOOKUP(V494,'#Input Lists#'!$B$3:$D$46,3,FALSE),"")</f>
        <v/>
      </c>
      <c r="AT494" s="125" t="str">
        <f>IFERROR(VLOOKUP(CONCATENATE(V494," ",W494),'#Input Lists#'!$K$3:$L$827,2,FALSE),"")</f>
        <v/>
      </c>
      <c r="AU494" s="125">
        <f>IFERROR(VLOOKUP(AA494,'#Input Lists#'!$BU$3:$BV$8,2,FALSE),"")</f>
        <v>1</v>
      </c>
      <c r="AV494" s="118" t="str">
        <f>IFERROR(VLOOKUP(AB494,'#Input Lists#'!$BO$3:$BP$9,2,FALSE),"")</f>
        <v/>
      </c>
      <c r="AW494" s="118">
        <f>IFERROR(VLOOKUP(AC494,'#Input Lists#'!$BL$3:$BM$7,2,FALSE),"")</f>
        <v>1</v>
      </c>
      <c r="AX494" s="52" t="e">
        <f>VLOOKUP(AQ494,'#Location List#'!$D$3:$K$150,4,FALSE)</f>
        <v>#N/A</v>
      </c>
      <c r="AY494" s="273" t="e">
        <f>VLOOKUP(AX494,'#Location List#'!$Z$3:$AA$13,2,FALSE)</f>
        <v>#N/A</v>
      </c>
      <c r="AZ494" s="126" t="e">
        <f>VLOOKUP($AT494,'#Input Lists#'!$L$3:$S$1033,6,FALSE)</f>
        <v>#N/A</v>
      </c>
      <c r="BA494" s="239" t="e">
        <f>VLOOKUP($AT494,'#Input Lists#'!$L$3:$S$833,7,FALSE)</f>
        <v>#N/A</v>
      </c>
      <c r="BB494" s="239" t="e">
        <f>VLOOKUP($AT494,'#Input Lists#'!$L$3:$S$833,8,FALSE)</f>
        <v>#N/A</v>
      </c>
      <c r="BC494" s="91" t="str">
        <f t="shared" si="50"/>
        <v/>
      </c>
      <c r="BD494" s="91" t="str">
        <f t="shared" si="51"/>
        <v/>
      </c>
      <c r="BE494" s="15" t="str">
        <f t="shared" si="52"/>
        <v/>
      </c>
      <c r="BF494" s="92" t="str">
        <f t="shared" si="53"/>
        <v>No Sighting Date</v>
      </c>
    </row>
    <row r="495" spans="1:58" x14ac:dyDescent="0.25">
      <c r="A495" s="118">
        <v>490</v>
      </c>
      <c r="B495" s="119"/>
      <c r="C495" s="120"/>
      <c r="D495" s="121"/>
      <c r="E495" s="121"/>
      <c r="F495" s="236"/>
      <c r="G495" s="122" t="str">
        <f>IFERROR(VLOOKUP(F495,'#Location List#'!$U$3:$V$1154,2,FALSE),"")</f>
        <v/>
      </c>
      <c r="H495" s="120"/>
      <c r="I495" s="120"/>
      <c r="J495" s="120"/>
      <c r="K495" s="120"/>
      <c r="L495" s="120"/>
      <c r="M495" s="120"/>
      <c r="N495" s="120"/>
      <c r="O495" s="120"/>
      <c r="P495" s="120"/>
      <c r="Q495" s="120"/>
      <c r="R495" s="120"/>
      <c r="S495" s="120"/>
      <c r="T495" s="205">
        <f t="shared" si="48"/>
        <v>0</v>
      </c>
      <c r="U495" s="205">
        <f t="shared" si="49"/>
        <v>0</v>
      </c>
      <c r="V495" s="210"/>
      <c r="W495" s="210"/>
      <c r="X495" s="23" t="str">
        <f>IFERROR(VLOOKUP(AT495,'#Input Lists#'!$L$3:$AH$833,3,FALSE)," ")</f>
        <v xml:space="preserve"> </v>
      </c>
      <c r="Y495" s="23" t="str">
        <f>IFERROR(VLOOKUP(AT495,'#Input Lists#'!$L$3:$AH$833,5,FALSE)," ")</f>
        <v xml:space="preserve"> </v>
      </c>
      <c r="Z495" s="206" t="str">
        <f>IFERROR(VLOOKUP(AT495,'#Input Lists#'!$L$3:$AH$833,9,FALSE)," ")</f>
        <v xml:space="preserve"> </v>
      </c>
      <c r="AA495" s="119" t="s">
        <v>1527</v>
      </c>
      <c r="AB495" s="120"/>
      <c r="AC495" s="123"/>
      <c r="AD495" s="123"/>
      <c r="AE495" s="123"/>
      <c r="AF495" s="123"/>
      <c r="AG495" s="123"/>
      <c r="AH495" s="123"/>
      <c r="AI495" s="123"/>
      <c r="AJ495" s="123"/>
      <c r="AK495" s="123"/>
      <c r="AL495" s="123"/>
      <c r="AM495" s="123"/>
      <c r="AN495" s="123"/>
      <c r="AO495" s="123"/>
      <c r="AP495" s="120"/>
      <c r="AQ495" s="125" t="str">
        <f>IFERROR(VLOOKUP(G495,'#Location List#'!$C$3:$D$150,2,FALSE),"")</f>
        <v/>
      </c>
      <c r="AR495" s="125" t="str">
        <f>IFERROR(VLOOKUP(F495,'#Location List#'!$Q$3:$R$1154,2,FALSE),"")</f>
        <v/>
      </c>
      <c r="AS495" s="125" t="str">
        <f>IFERROR(VLOOKUP(V495,'#Input Lists#'!$B$3:$D$46,3,FALSE),"")</f>
        <v/>
      </c>
      <c r="AT495" s="125" t="str">
        <f>IFERROR(VLOOKUP(CONCATENATE(V495," ",W495),'#Input Lists#'!$K$3:$L$827,2,FALSE),"")</f>
        <v/>
      </c>
      <c r="AU495" s="125">
        <f>IFERROR(VLOOKUP(AA495,'#Input Lists#'!$BU$3:$BV$8,2,FALSE),"")</f>
        <v>1</v>
      </c>
      <c r="AV495" s="118" t="str">
        <f>IFERROR(VLOOKUP(AB495,'#Input Lists#'!$BO$3:$BP$9,2,FALSE),"")</f>
        <v/>
      </c>
      <c r="AW495" s="118">
        <f>IFERROR(VLOOKUP(AC495,'#Input Lists#'!$BL$3:$BM$7,2,FALSE),"")</f>
        <v>1</v>
      </c>
      <c r="AX495" s="52" t="e">
        <f>VLOOKUP(AQ495,'#Location List#'!$D$3:$K$150,4,FALSE)</f>
        <v>#N/A</v>
      </c>
      <c r="AY495" s="273" t="e">
        <f>VLOOKUP(AX495,'#Location List#'!$Z$3:$AA$13,2,FALSE)</f>
        <v>#N/A</v>
      </c>
      <c r="AZ495" s="126" t="e">
        <f>VLOOKUP($AT495,'#Input Lists#'!$L$3:$S$1033,6,FALSE)</f>
        <v>#N/A</v>
      </c>
      <c r="BA495" s="239" t="e">
        <f>VLOOKUP($AT495,'#Input Lists#'!$L$3:$S$833,7,FALSE)</f>
        <v>#N/A</v>
      </c>
      <c r="BB495" s="239" t="e">
        <f>VLOOKUP($AT495,'#Input Lists#'!$L$3:$S$833,8,FALSE)</f>
        <v>#N/A</v>
      </c>
      <c r="BC495" s="91" t="str">
        <f t="shared" si="50"/>
        <v/>
      </c>
      <c r="BD495" s="91" t="str">
        <f t="shared" si="51"/>
        <v/>
      </c>
      <c r="BE495" s="15" t="str">
        <f t="shared" si="52"/>
        <v/>
      </c>
      <c r="BF495" s="92" t="str">
        <f t="shared" si="53"/>
        <v>No Sighting Date</v>
      </c>
    </row>
    <row r="496" spans="1:58" x14ac:dyDescent="0.25">
      <c r="A496" s="118">
        <v>491</v>
      </c>
      <c r="B496" s="119"/>
      <c r="C496" s="120"/>
      <c r="D496" s="121"/>
      <c r="E496" s="121"/>
      <c r="F496" s="236"/>
      <c r="G496" s="122" t="str">
        <f>IFERROR(VLOOKUP(F496,'#Location List#'!$U$3:$V$1154,2,FALSE),"")</f>
        <v/>
      </c>
      <c r="H496" s="120"/>
      <c r="I496" s="120"/>
      <c r="J496" s="120"/>
      <c r="K496" s="120"/>
      <c r="L496" s="120"/>
      <c r="M496" s="120"/>
      <c r="N496" s="120"/>
      <c r="O496" s="120"/>
      <c r="P496" s="120"/>
      <c r="Q496" s="120"/>
      <c r="R496" s="120"/>
      <c r="S496" s="120"/>
      <c r="T496" s="205">
        <f t="shared" si="48"/>
        <v>0</v>
      </c>
      <c r="U496" s="205">
        <f t="shared" si="49"/>
        <v>0</v>
      </c>
      <c r="V496" s="210"/>
      <c r="W496" s="210"/>
      <c r="X496" s="23" t="str">
        <f>IFERROR(VLOOKUP(AT496,'#Input Lists#'!$L$3:$AH$833,3,FALSE)," ")</f>
        <v xml:space="preserve"> </v>
      </c>
      <c r="Y496" s="23" t="str">
        <f>IFERROR(VLOOKUP(AT496,'#Input Lists#'!$L$3:$AH$833,5,FALSE)," ")</f>
        <v xml:space="preserve"> </v>
      </c>
      <c r="Z496" s="206" t="str">
        <f>IFERROR(VLOOKUP(AT496,'#Input Lists#'!$L$3:$AH$833,9,FALSE)," ")</f>
        <v xml:space="preserve"> </v>
      </c>
      <c r="AA496" s="119" t="s">
        <v>1527</v>
      </c>
      <c r="AB496" s="120"/>
      <c r="AC496" s="123"/>
      <c r="AD496" s="123"/>
      <c r="AE496" s="123"/>
      <c r="AF496" s="123"/>
      <c r="AG496" s="123"/>
      <c r="AH496" s="123"/>
      <c r="AI496" s="123"/>
      <c r="AJ496" s="123"/>
      <c r="AK496" s="123"/>
      <c r="AL496" s="123"/>
      <c r="AM496" s="123"/>
      <c r="AN496" s="123"/>
      <c r="AO496" s="123"/>
      <c r="AP496" s="120"/>
      <c r="AQ496" s="125" t="str">
        <f>IFERROR(VLOOKUP(G496,'#Location List#'!$C$3:$D$150,2,FALSE),"")</f>
        <v/>
      </c>
      <c r="AR496" s="125" t="str">
        <f>IFERROR(VLOOKUP(F496,'#Location List#'!$Q$3:$R$1154,2,FALSE),"")</f>
        <v/>
      </c>
      <c r="AS496" s="125" t="str">
        <f>IFERROR(VLOOKUP(V496,'#Input Lists#'!$B$3:$D$46,3,FALSE),"")</f>
        <v/>
      </c>
      <c r="AT496" s="125" t="str">
        <f>IFERROR(VLOOKUP(CONCATENATE(V496," ",W496),'#Input Lists#'!$K$3:$L$827,2,FALSE),"")</f>
        <v/>
      </c>
      <c r="AU496" s="125">
        <f>IFERROR(VLOOKUP(AA496,'#Input Lists#'!$BU$3:$BV$8,2,FALSE),"")</f>
        <v>1</v>
      </c>
      <c r="AV496" s="118" t="str">
        <f>IFERROR(VLOOKUP(AB496,'#Input Lists#'!$BO$3:$BP$9,2,FALSE),"")</f>
        <v/>
      </c>
      <c r="AW496" s="118">
        <f>IFERROR(VLOOKUP(AC496,'#Input Lists#'!$BL$3:$BM$7,2,FALSE),"")</f>
        <v>1</v>
      </c>
      <c r="AX496" s="52" t="e">
        <f>VLOOKUP(AQ496,'#Location List#'!$D$3:$K$150,4,FALSE)</f>
        <v>#N/A</v>
      </c>
      <c r="AY496" s="273" t="e">
        <f>VLOOKUP(AX496,'#Location List#'!$Z$3:$AA$13,2,FALSE)</f>
        <v>#N/A</v>
      </c>
      <c r="AZ496" s="126" t="e">
        <f>VLOOKUP($AT496,'#Input Lists#'!$L$3:$S$1033,6,FALSE)</f>
        <v>#N/A</v>
      </c>
      <c r="BA496" s="239" t="e">
        <f>VLOOKUP($AT496,'#Input Lists#'!$L$3:$S$833,7,FALSE)</f>
        <v>#N/A</v>
      </c>
      <c r="BB496" s="239" t="e">
        <f>VLOOKUP($AT496,'#Input Lists#'!$L$3:$S$833,8,FALSE)</f>
        <v>#N/A</v>
      </c>
      <c r="BC496" s="91" t="str">
        <f t="shared" si="50"/>
        <v/>
      </c>
      <c r="BD496" s="91" t="str">
        <f t="shared" si="51"/>
        <v/>
      </c>
      <c r="BE496" s="15" t="str">
        <f t="shared" si="52"/>
        <v/>
      </c>
      <c r="BF496" s="92" t="str">
        <f t="shared" si="53"/>
        <v>No Sighting Date</v>
      </c>
    </row>
    <row r="497" spans="1:58" x14ac:dyDescent="0.25">
      <c r="A497" s="118">
        <v>492</v>
      </c>
      <c r="B497" s="119"/>
      <c r="C497" s="120"/>
      <c r="D497" s="121"/>
      <c r="E497" s="121"/>
      <c r="F497" s="236"/>
      <c r="G497" s="122" t="str">
        <f>IFERROR(VLOOKUP(F497,'#Location List#'!$U$3:$V$1154,2,FALSE),"")</f>
        <v/>
      </c>
      <c r="H497" s="120"/>
      <c r="I497" s="120"/>
      <c r="J497" s="120"/>
      <c r="K497" s="120"/>
      <c r="L497" s="120"/>
      <c r="M497" s="120"/>
      <c r="N497" s="120"/>
      <c r="O497" s="120"/>
      <c r="P497" s="120"/>
      <c r="Q497" s="120"/>
      <c r="R497" s="120"/>
      <c r="S497" s="120"/>
      <c r="T497" s="205">
        <f t="shared" si="48"/>
        <v>0</v>
      </c>
      <c r="U497" s="205">
        <f t="shared" si="49"/>
        <v>0</v>
      </c>
      <c r="V497" s="210"/>
      <c r="W497" s="210"/>
      <c r="X497" s="23" t="str">
        <f>IFERROR(VLOOKUP(AT497,'#Input Lists#'!$L$3:$AH$833,3,FALSE)," ")</f>
        <v xml:space="preserve"> </v>
      </c>
      <c r="Y497" s="23" t="str">
        <f>IFERROR(VLOOKUP(AT497,'#Input Lists#'!$L$3:$AH$833,5,FALSE)," ")</f>
        <v xml:space="preserve"> </v>
      </c>
      <c r="Z497" s="206" t="str">
        <f>IFERROR(VLOOKUP(AT497,'#Input Lists#'!$L$3:$AH$833,9,FALSE)," ")</f>
        <v xml:space="preserve"> </v>
      </c>
      <c r="AA497" s="119" t="s">
        <v>1527</v>
      </c>
      <c r="AB497" s="120"/>
      <c r="AC497" s="123"/>
      <c r="AD497" s="123"/>
      <c r="AE497" s="123"/>
      <c r="AF497" s="123"/>
      <c r="AG497" s="123"/>
      <c r="AH497" s="123"/>
      <c r="AI497" s="123"/>
      <c r="AJ497" s="123"/>
      <c r="AK497" s="123"/>
      <c r="AL497" s="123"/>
      <c r="AM497" s="123"/>
      <c r="AN497" s="123"/>
      <c r="AO497" s="123"/>
      <c r="AP497" s="120"/>
      <c r="AQ497" s="125" t="str">
        <f>IFERROR(VLOOKUP(G497,'#Location List#'!$C$3:$D$150,2,FALSE),"")</f>
        <v/>
      </c>
      <c r="AR497" s="125" t="str">
        <f>IFERROR(VLOOKUP(F497,'#Location List#'!$Q$3:$R$1154,2,FALSE),"")</f>
        <v/>
      </c>
      <c r="AS497" s="125" t="str">
        <f>IFERROR(VLOOKUP(V497,'#Input Lists#'!$B$3:$D$46,3,FALSE),"")</f>
        <v/>
      </c>
      <c r="AT497" s="125" t="str">
        <f>IFERROR(VLOOKUP(CONCATENATE(V497," ",W497),'#Input Lists#'!$K$3:$L$827,2,FALSE),"")</f>
        <v/>
      </c>
      <c r="AU497" s="125">
        <f>IFERROR(VLOOKUP(AA497,'#Input Lists#'!$BU$3:$BV$8,2,FALSE),"")</f>
        <v>1</v>
      </c>
      <c r="AV497" s="118" t="str">
        <f>IFERROR(VLOOKUP(AB497,'#Input Lists#'!$BO$3:$BP$9,2,FALSE),"")</f>
        <v/>
      </c>
      <c r="AW497" s="118">
        <f>IFERROR(VLOOKUP(AC497,'#Input Lists#'!$BL$3:$BM$7,2,FALSE),"")</f>
        <v>1</v>
      </c>
      <c r="AX497" s="52" t="e">
        <f>VLOOKUP(AQ497,'#Location List#'!$D$3:$K$150,4,FALSE)</f>
        <v>#N/A</v>
      </c>
      <c r="AY497" s="273" t="e">
        <f>VLOOKUP(AX497,'#Location List#'!$Z$3:$AA$13,2,FALSE)</f>
        <v>#N/A</v>
      </c>
      <c r="AZ497" s="126" t="e">
        <f>VLOOKUP($AT497,'#Input Lists#'!$L$3:$S$1033,6,FALSE)</f>
        <v>#N/A</v>
      </c>
      <c r="BA497" s="239" t="e">
        <f>VLOOKUP($AT497,'#Input Lists#'!$L$3:$S$833,7,FALSE)</f>
        <v>#N/A</v>
      </c>
      <c r="BB497" s="239" t="e">
        <f>VLOOKUP($AT497,'#Input Lists#'!$L$3:$S$833,8,FALSE)</f>
        <v>#N/A</v>
      </c>
      <c r="BC497" s="91" t="str">
        <f t="shared" si="50"/>
        <v/>
      </c>
      <c r="BD497" s="91" t="str">
        <f t="shared" si="51"/>
        <v/>
      </c>
      <c r="BE497" s="15" t="str">
        <f t="shared" si="52"/>
        <v/>
      </c>
      <c r="BF497" s="92" t="str">
        <f t="shared" si="53"/>
        <v>No Sighting Date</v>
      </c>
    </row>
    <row r="498" spans="1:58" x14ac:dyDescent="0.25">
      <c r="A498" s="118">
        <v>493</v>
      </c>
      <c r="B498" s="119"/>
      <c r="C498" s="120"/>
      <c r="D498" s="121"/>
      <c r="E498" s="121"/>
      <c r="F498" s="236"/>
      <c r="G498" s="122" t="str">
        <f>IFERROR(VLOOKUP(F498,'#Location List#'!$U$3:$V$1154,2,FALSE),"")</f>
        <v/>
      </c>
      <c r="H498" s="120"/>
      <c r="I498" s="120"/>
      <c r="J498" s="120"/>
      <c r="K498" s="120"/>
      <c r="L498" s="120"/>
      <c r="M498" s="120"/>
      <c r="N498" s="120"/>
      <c r="O498" s="120"/>
      <c r="P498" s="120"/>
      <c r="Q498" s="120"/>
      <c r="R498" s="120"/>
      <c r="S498" s="120"/>
      <c r="T498" s="205">
        <f t="shared" si="48"/>
        <v>0</v>
      </c>
      <c r="U498" s="205">
        <f t="shared" si="49"/>
        <v>0</v>
      </c>
      <c r="V498" s="210"/>
      <c r="W498" s="210"/>
      <c r="X498" s="23" t="str">
        <f>IFERROR(VLOOKUP(AT498,'#Input Lists#'!$L$3:$AH$833,3,FALSE)," ")</f>
        <v xml:space="preserve"> </v>
      </c>
      <c r="Y498" s="23" t="str">
        <f>IFERROR(VLOOKUP(AT498,'#Input Lists#'!$L$3:$AH$833,5,FALSE)," ")</f>
        <v xml:space="preserve"> </v>
      </c>
      <c r="Z498" s="206" t="str">
        <f>IFERROR(VLOOKUP(AT498,'#Input Lists#'!$L$3:$AH$833,9,FALSE)," ")</f>
        <v xml:space="preserve"> </v>
      </c>
      <c r="AA498" s="119" t="s">
        <v>1527</v>
      </c>
      <c r="AB498" s="120"/>
      <c r="AC498" s="123"/>
      <c r="AD498" s="123"/>
      <c r="AE498" s="123"/>
      <c r="AF498" s="123"/>
      <c r="AG498" s="123"/>
      <c r="AH498" s="123"/>
      <c r="AI498" s="123"/>
      <c r="AJ498" s="123"/>
      <c r="AK498" s="123"/>
      <c r="AL498" s="123"/>
      <c r="AM498" s="123"/>
      <c r="AN498" s="123"/>
      <c r="AO498" s="123"/>
      <c r="AP498" s="120"/>
      <c r="AQ498" s="125" t="str">
        <f>IFERROR(VLOOKUP(G498,'#Location List#'!$C$3:$D$150,2,FALSE),"")</f>
        <v/>
      </c>
      <c r="AR498" s="125" t="str">
        <f>IFERROR(VLOOKUP(F498,'#Location List#'!$Q$3:$R$1154,2,FALSE),"")</f>
        <v/>
      </c>
      <c r="AS498" s="125" t="str">
        <f>IFERROR(VLOOKUP(V498,'#Input Lists#'!$B$3:$D$46,3,FALSE),"")</f>
        <v/>
      </c>
      <c r="AT498" s="125" t="str">
        <f>IFERROR(VLOOKUP(CONCATENATE(V498," ",W498),'#Input Lists#'!$K$3:$L$827,2,FALSE),"")</f>
        <v/>
      </c>
      <c r="AU498" s="125">
        <f>IFERROR(VLOOKUP(AA498,'#Input Lists#'!$BU$3:$BV$8,2,FALSE),"")</f>
        <v>1</v>
      </c>
      <c r="AV498" s="118" t="str">
        <f>IFERROR(VLOOKUP(AB498,'#Input Lists#'!$BO$3:$BP$9,2,FALSE),"")</f>
        <v/>
      </c>
      <c r="AW498" s="118">
        <f>IFERROR(VLOOKUP(AC498,'#Input Lists#'!$BL$3:$BM$7,2,FALSE),"")</f>
        <v>1</v>
      </c>
      <c r="AX498" s="52" t="e">
        <f>VLOOKUP(AQ498,'#Location List#'!$D$3:$K$150,4,FALSE)</f>
        <v>#N/A</v>
      </c>
      <c r="AY498" s="273" t="e">
        <f>VLOOKUP(AX498,'#Location List#'!$Z$3:$AA$13,2,FALSE)</f>
        <v>#N/A</v>
      </c>
      <c r="AZ498" s="126" t="e">
        <f>VLOOKUP($AT498,'#Input Lists#'!$L$3:$S$1033,6,FALSE)</f>
        <v>#N/A</v>
      </c>
      <c r="BA498" s="239" t="e">
        <f>VLOOKUP($AT498,'#Input Lists#'!$L$3:$S$833,7,FALSE)</f>
        <v>#N/A</v>
      </c>
      <c r="BB498" s="239" t="e">
        <f>VLOOKUP($AT498,'#Input Lists#'!$L$3:$S$833,8,FALSE)</f>
        <v>#N/A</v>
      </c>
      <c r="BC498" s="91" t="str">
        <f t="shared" si="50"/>
        <v/>
      </c>
      <c r="BD498" s="91" t="str">
        <f t="shared" si="51"/>
        <v/>
      </c>
      <c r="BE498" s="15" t="str">
        <f t="shared" si="52"/>
        <v/>
      </c>
      <c r="BF498" s="92" t="str">
        <f t="shared" si="53"/>
        <v>No Sighting Date</v>
      </c>
    </row>
    <row r="499" spans="1:58" x14ac:dyDescent="0.25">
      <c r="A499" s="118">
        <v>494</v>
      </c>
      <c r="B499" s="119"/>
      <c r="C499" s="120"/>
      <c r="D499" s="121"/>
      <c r="E499" s="121"/>
      <c r="F499" s="236"/>
      <c r="G499" s="122" t="str">
        <f>IFERROR(VLOOKUP(F499,'#Location List#'!$U$3:$V$1154,2,FALSE),"")</f>
        <v/>
      </c>
      <c r="H499" s="120"/>
      <c r="I499" s="120"/>
      <c r="J499" s="120"/>
      <c r="K499" s="120"/>
      <c r="L499" s="120"/>
      <c r="M499" s="120"/>
      <c r="N499" s="120"/>
      <c r="O499" s="120"/>
      <c r="P499" s="120"/>
      <c r="Q499" s="120"/>
      <c r="R499" s="120"/>
      <c r="S499" s="120"/>
      <c r="T499" s="205">
        <f t="shared" si="48"/>
        <v>0</v>
      </c>
      <c r="U499" s="205">
        <f t="shared" si="49"/>
        <v>0</v>
      </c>
      <c r="V499" s="210"/>
      <c r="W499" s="210"/>
      <c r="X499" s="23" t="str">
        <f>IFERROR(VLOOKUP(AT499,'#Input Lists#'!$L$3:$AH$833,3,FALSE)," ")</f>
        <v xml:space="preserve"> </v>
      </c>
      <c r="Y499" s="23" t="str">
        <f>IFERROR(VLOOKUP(AT499,'#Input Lists#'!$L$3:$AH$833,5,FALSE)," ")</f>
        <v xml:space="preserve"> </v>
      </c>
      <c r="Z499" s="206" t="str">
        <f>IFERROR(VLOOKUP(AT499,'#Input Lists#'!$L$3:$AH$833,9,FALSE)," ")</f>
        <v xml:space="preserve"> </v>
      </c>
      <c r="AA499" s="119" t="s">
        <v>1527</v>
      </c>
      <c r="AB499" s="120"/>
      <c r="AC499" s="123"/>
      <c r="AD499" s="123"/>
      <c r="AE499" s="123"/>
      <c r="AF499" s="123"/>
      <c r="AG499" s="123"/>
      <c r="AH499" s="123"/>
      <c r="AI499" s="123"/>
      <c r="AJ499" s="123"/>
      <c r="AK499" s="123"/>
      <c r="AL499" s="123"/>
      <c r="AM499" s="123"/>
      <c r="AN499" s="123"/>
      <c r="AO499" s="123"/>
      <c r="AP499" s="120"/>
      <c r="AQ499" s="125" t="str">
        <f>IFERROR(VLOOKUP(G499,'#Location List#'!$C$3:$D$150,2,FALSE),"")</f>
        <v/>
      </c>
      <c r="AR499" s="125" t="str">
        <f>IFERROR(VLOOKUP(F499,'#Location List#'!$Q$3:$R$1154,2,FALSE),"")</f>
        <v/>
      </c>
      <c r="AS499" s="125" t="str">
        <f>IFERROR(VLOOKUP(V499,'#Input Lists#'!$B$3:$D$46,3,FALSE),"")</f>
        <v/>
      </c>
      <c r="AT499" s="125" t="str">
        <f>IFERROR(VLOOKUP(CONCATENATE(V499," ",W499),'#Input Lists#'!$K$3:$L$827,2,FALSE),"")</f>
        <v/>
      </c>
      <c r="AU499" s="125">
        <f>IFERROR(VLOOKUP(AA499,'#Input Lists#'!$BU$3:$BV$8,2,FALSE),"")</f>
        <v>1</v>
      </c>
      <c r="AV499" s="118" t="str">
        <f>IFERROR(VLOOKUP(AB499,'#Input Lists#'!$BO$3:$BP$9,2,FALSE),"")</f>
        <v/>
      </c>
      <c r="AW499" s="118">
        <f>IFERROR(VLOOKUP(AC499,'#Input Lists#'!$BL$3:$BM$7,2,FALSE),"")</f>
        <v>1</v>
      </c>
      <c r="AX499" s="52" t="e">
        <f>VLOOKUP(AQ499,'#Location List#'!$D$3:$K$150,4,FALSE)</f>
        <v>#N/A</v>
      </c>
      <c r="AY499" s="273" t="e">
        <f>VLOOKUP(AX499,'#Location List#'!$Z$3:$AA$13,2,FALSE)</f>
        <v>#N/A</v>
      </c>
      <c r="AZ499" s="126" t="e">
        <f>VLOOKUP($AT499,'#Input Lists#'!$L$3:$S$1033,6,FALSE)</f>
        <v>#N/A</v>
      </c>
      <c r="BA499" s="239" t="e">
        <f>VLOOKUP($AT499,'#Input Lists#'!$L$3:$S$833,7,FALSE)</f>
        <v>#N/A</v>
      </c>
      <c r="BB499" s="239" t="e">
        <f>VLOOKUP($AT499,'#Input Lists#'!$L$3:$S$833,8,FALSE)</f>
        <v>#N/A</v>
      </c>
      <c r="BC499" s="91" t="str">
        <f t="shared" si="50"/>
        <v/>
      </c>
      <c r="BD499" s="91" t="str">
        <f t="shared" si="51"/>
        <v/>
      </c>
      <c r="BE499" s="15" t="str">
        <f t="shared" si="52"/>
        <v/>
      </c>
      <c r="BF499" s="92" t="str">
        <f t="shared" si="53"/>
        <v>No Sighting Date</v>
      </c>
    </row>
    <row r="500" spans="1:58" x14ac:dyDescent="0.25">
      <c r="A500" s="118">
        <v>495</v>
      </c>
      <c r="B500" s="119"/>
      <c r="C500" s="120"/>
      <c r="D500" s="121"/>
      <c r="E500" s="121"/>
      <c r="F500" s="236"/>
      <c r="G500" s="122" t="str">
        <f>IFERROR(VLOOKUP(F500,'#Location List#'!$U$3:$V$1154,2,FALSE),"")</f>
        <v/>
      </c>
      <c r="H500" s="120"/>
      <c r="I500" s="120"/>
      <c r="J500" s="120"/>
      <c r="K500" s="120"/>
      <c r="L500" s="120"/>
      <c r="M500" s="120"/>
      <c r="N500" s="120"/>
      <c r="O500" s="120"/>
      <c r="P500" s="120"/>
      <c r="Q500" s="120"/>
      <c r="R500" s="120"/>
      <c r="S500" s="120"/>
      <c r="T500" s="205">
        <f t="shared" si="48"/>
        <v>0</v>
      </c>
      <c r="U500" s="205">
        <f t="shared" si="49"/>
        <v>0</v>
      </c>
      <c r="V500" s="210"/>
      <c r="W500" s="210"/>
      <c r="X500" s="23" t="str">
        <f>IFERROR(VLOOKUP(AT500,'#Input Lists#'!$L$3:$AH$833,3,FALSE)," ")</f>
        <v xml:space="preserve"> </v>
      </c>
      <c r="Y500" s="23" t="str">
        <f>IFERROR(VLOOKUP(AT500,'#Input Lists#'!$L$3:$AH$833,5,FALSE)," ")</f>
        <v xml:space="preserve"> </v>
      </c>
      <c r="Z500" s="206" t="str">
        <f>IFERROR(VLOOKUP(AT500,'#Input Lists#'!$L$3:$AH$833,9,FALSE)," ")</f>
        <v xml:space="preserve"> </v>
      </c>
      <c r="AA500" s="119" t="s">
        <v>1527</v>
      </c>
      <c r="AB500" s="120"/>
      <c r="AC500" s="123"/>
      <c r="AD500" s="123"/>
      <c r="AE500" s="123"/>
      <c r="AF500" s="123"/>
      <c r="AG500" s="123"/>
      <c r="AH500" s="123"/>
      <c r="AI500" s="123"/>
      <c r="AJ500" s="123"/>
      <c r="AK500" s="123"/>
      <c r="AL500" s="123"/>
      <c r="AM500" s="123"/>
      <c r="AN500" s="123"/>
      <c r="AO500" s="123"/>
      <c r="AP500" s="120"/>
      <c r="AQ500" s="125" t="str">
        <f>IFERROR(VLOOKUP(G500,'#Location List#'!$C$3:$D$150,2,FALSE),"")</f>
        <v/>
      </c>
      <c r="AR500" s="125" t="str">
        <f>IFERROR(VLOOKUP(F500,'#Location List#'!$Q$3:$R$1154,2,FALSE),"")</f>
        <v/>
      </c>
      <c r="AS500" s="125" t="str">
        <f>IFERROR(VLOOKUP(V500,'#Input Lists#'!$B$3:$D$46,3,FALSE),"")</f>
        <v/>
      </c>
      <c r="AT500" s="125" t="str">
        <f>IFERROR(VLOOKUP(CONCATENATE(V500," ",W500),'#Input Lists#'!$K$3:$L$827,2,FALSE),"")</f>
        <v/>
      </c>
      <c r="AU500" s="125">
        <f>IFERROR(VLOOKUP(AA500,'#Input Lists#'!$BU$3:$BV$8,2,FALSE),"")</f>
        <v>1</v>
      </c>
      <c r="AV500" s="118" t="str">
        <f>IFERROR(VLOOKUP(AB500,'#Input Lists#'!$BO$3:$BP$9,2,FALSE),"")</f>
        <v/>
      </c>
      <c r="AW500" s="118">
        <f>IFERROR(VLOOKUP(AC500,'#Input Lists#'!$BL$3:$BM$7,2,FALSE),"")</f>
        <v>1</v>
      </c>
      <c r="AX500" s="52" t="e">
        <f>VLOOKUP(AQ500,'#Location List#'!$D$3:$K$150,4,FALSE)</f>
        <v>#N/A</v>
      </c>
      <c r="AY500" s="273" t="e">
        <f>VLOOKUP(AX500,'#Location List#'!$Z$3:$AA$13,2,FALSE)</f>
        <v>#N/A</v>
      </c>
      <c r="AZ500" s="126" t="e">
        <f>VLOOKUP($AT500,'#Input Lists#'!$L$3:$S$1033,6,FALSE)</f>
        <v>#N/A</v>
      </c>
      <c r="BA500" s="239" t="e">
        <f>VLOOKUP($AT500,'#Input Lists#'!$L$3:$S$833,7,FALSE)</f>
        <v>#N/A</v>
      </c>
      <c r="BB500" s="239" t="e">
        <f>VLOOKUP($AT500,'#Input Lists#'!$L$3:$S$833,8,FALSE)</f>
        <v>#N/A</v>
      </c>
      <c r="BC500" s="91" t="str">
        <f t="shared" si="50"/>
        <v/>
      </c>
      <c r="BD500" s="91" t="str">
        <f t="shared" si="51"/>
        <v/>
      </c>
      <c r="BE500" s="15" t="str">
        <f t="shared" si="52"/>
        <v/>
      </c>
      <c r="BF500" s="92" t="str">
        <f t="shared" si="53"/>
        <v>No Sighting Date</v>
      </c>
    </row>
    <row r="501" spans="1:58" x14ac:dyDescent="0.25">
      <c r="A501" s="118">
        <v>496</v>
      </c>
      <c r="B501" s="119"/>
      <c r="C501" s="120"/>
      <c r="D501" s="121"/>
      <c r="E501" s="121"/>
      <c r="F501" s="236"/>
      <c r="G501" s="122" t="str">
        <f>IFERROR(VLOOKUP(F501,'#Location List#'!$U$3:$V$1154,2,FALSE),"")</f>
        <v/>
      </c>
      <c r="H501" s="120"/>
      <c r="I501" s="120"/>
      <c r="J501" s="120"/>
      <c r="K501" s="120"/>
      <c r="L501" s="120"/>
      <c r="M501" s="120"/>
      <c r="N501" s="120"/>
      <c r="O501" s="120"/>
      <c r="P501" s="120"/>
      <c r="Q501" s="120"/>
      <c r="R501" s="120"/>
      <c r="S501" s="120"/>
      <c r="T501" s="205">
        <f t="shared" si="48"/>
        <v>0</v>
      </c>
      <c r="U501" s="205">
        <f t="shared" si="49"/>
        <v>0</v>
      </c>
      <c r="V501" s="210"/>
      <c r="W501" s="210"/>
      <c r="X501" s="23" t="str">
        <f>IFERROR(VLOOKUP(AT501,'#Input Lists#'!$L$3:$AH$833,3,FALSE)," ")</f>
        <v xml:space="preserve"> </v>
      </c>
      <c r="Y501" s="23" t="str">
        <f>IFERROR(VLOOKUP(AT501,'#Input Lists#'!$L$3:$AH$833,5,FALSE)," ")</f>
        <v xml:space="preserve"> </v>
      </c>
      <c r="Z501" s="206" t="str">
        <f>IFERROR(VLOOKUP(AT501,'#Input Lists#'!$L$3:$AH$833,9,FALSE)," ")</f>
        <v xml:space="preserve"> </v>
      </c>
      <c r="AA501" s="119" t="s">
        <v>1527</v>
      </c>
      <c r="AB501" s="120"/>
      <c r="AC501" s="123"/>
      <c r="AD501" s="123"/>
      <c r="AE501" s="123"/>
      <c r="AF501" s="123"/>
      <c r="AG501" s="123"/>
      <c r="AH501" s="123"/>
      <c r="AI501" s="123"/>
      <c r="AJ501" s="123"/>
      <c r="AK501" s="123"/>
      <c r="AL501" s="123"/>
      <c r="AM501" s="123"/>
      <c r="AN501" s="123"/>
      <c r="AO501" s="123"/>
      <c r="AP501" s="120"/>
      <c r="AQ501" s="125" t="str">
        <f>IFERROR(VLOOKUP(G501,'#Location List#'!$C$3:$D$150,2,FALSE),"")</f>
        <v/>
      </c>
      <c r="AR501" s="125" t="str">
        <f>IFERROR(VLOOKUP(F501,'#Location List#'!$Q$3:$R$1154,2,FALSE),"")</f>
        <v/>
      </c>
      <c r="AS501" s="125" t="str">
        <f>IFERROR(VLOOKUP(V501,'#Input Lists#'!$B$3:$D$46,3,FALSE),"")</f>
        <v/>
      </c>
      <c r="AT501" s="125" t="str">
        <f>IFERROR(VLOOKUP(CONCATENATE(V501," ",W501),'#Input Lists#'!$K$3:$L$827,2,FALSE),"")</f>
        <v/>
      </c>
      <c r="AU501" s="125">
        <f>IFERROR(VLOOKUP(AA501,'#Input Lists#'!$BU$3:$BV$8,2,FALSE),"")</f>
        <v>1</v>
      </c>
      <c r="AV501" s="118" t="str">
        <f>IFERROR(VLOOKUP(AB501,'#Input Lists#'!$BO$3:$BP$9,2,FALSE),"")</f>
        <v/>
      </c>
      <c r="AW501" s="118">
        <f>IFERROR(VLOOKUP(AC501,'#Input Lists#'!$BL$3:$BM$7,2,FALSE),"")</f>
        <v>1</v>
      </c>
      <c r="AX501" s="52" t="e">
        <f>VLOOKUP(AQ501,'#Location List#'!$D$3:$K$150,4,FALSE)</f>
        <v>#N/A</v>
      </c>
      <c r="AY501" s="273" t="e">
        <f>VLOOKUP(AX501,'#Location List#'!$Z$3:$AA$13,2,FALSE)</f>
        <v>#N/A</v>
      </c>
      <c r="AZ501" s="126" t="e">
        <f>VLOOKUP($AT501,'#Input Lists#'!$L$3:$S$1033,6,FALSE)</f>
        <v>#N/A</v>
      </c>
      <c r="BA501" s="239" t="e">
        <f>VLOOKUP($AT501,'#Input Lists#'!$L$3:$S$833,7,FALSE)</f>
        <v>#N/A</v>
      </c>
      <c r="BB501" s="239" t="e">
        <f>VLOOKUP($AT501,'#Input Lists#'!$L$3:$S$833,8,FALSE)</f>
        <v>#N/A</v>
      </c>
      <c r="BC501" s="91" t="str">
        <f t="shared" si="50"/>
        <v/>
      </c>
      <c r="BD501" s="91" t="str">
        <f t="shared" si="51"/>
        <v/>
      </c>
      <c r="BE501" s="15" t="str">
        <f t="shared" si="52"/>
        <v/>
      </c>
      <c r="BF501" s="92" t="str">
        <f t="shared" si="53"/>
        <v>No Sighting Date</v>
      </c>
    </row>
    <row r="502" spans="1:58" x14ac:dyDescent="0.25">
      <c r="A502" s="118">
        <v>497</v>
      </c>
      <c r="B502" s="119"/>
      <c r="C502" s="120"/>
      <c r="D502" s="121"/>
      <c r="E502" s="121"/>
      <c r="F502" s="236"/>
      <c r="G502" s="122" t="str">
        <f>IFERROR(VLOOKUP(F502,'#Location List#'!$U$3:$V$1154,2,FALSE),"")</f>
        <v/>
      </c>
      <c r="H502" s="120"/>
      <c r="I502" s="120"/>
      <c r="J502" s="120"/>
      <c r="K502" s="120"/>
      <c r="L502" s="120"/>
      <c r="M502" s="120"/>
      <c r="N502" s="120"/>
      <c r="O502" s="120"/>
      <c r="P502" s="120"/>
      <c r="Q502" s="120"/>
      <c r="R502" s="120"/>
      <c r="S502" s="120"/>
      <c r="T502" s="205">
        <f t="shared" si="48"/>
        <v>0</v>
      </c>
      <c r="U502" s="205">
        <f t="shared" si="49"/>
        <v>0</v>
      </c>
      <c r="V502" s="210"/>
      <c r="W502" s="210"/>
      <c r="X502" s="23" t="str">
        <f>IFERROR(VLOOKUP(AT502,'#Input Lists#'!$L$3:$AH$833,3,FALSE)," ")</f>
        <v xml:space="preserve"> </v>
      </c>
      <c r="Y502" s="23" t="str">
        <f>IFERROR(VLOOKUP(AT502,'#Input Lists#'!$L$3:$AH$833,5,FALSE)," ")</f>
        <v xml:space="preserve"> </v>
      </c>
      <c r="Z502" s="206" t="str">
        <f>IFERROR(VLOOKUP(AT502,'#Input Lists#'!$L$3:$AH$833,9,FALSE)," ")</f>
        <v xml:space="preserve"> </v>
      </c>
      <c r="AA502" s="119" t="s">
        <v>1527</v>
      </c>
      <c r="AB502" s="120"/>
      <c r="AC502" s="123"/>
      <c r="AD502" s="123"/>
      <c r="AE502" s="123"/>
      <c r="AF502" s="123"/>
      <c r="AG502" s="123"/>
      <c r="AH502" s="123"/>
      <c r="AI502" s="123"/>
      <c r="AJ502" s="123"/>
      <c r="AK502" s="123"/>
      <c r="AL502" s="123"/>
      <c r="AM502" s="123"/>
      <c r="AN502" s="123"/>
      <c r="AO502" s="123"/>
      <c r="AP502" s="120"/>
      <c r="AQ502" s="125" t="str">
        <f>IFERROR(VLOOKUP(G502,'#Location List#'!$C$3:$D$150,2,FALSE),"")</f>
        <v/>
      </c>
      <c r="AR502" s="125" t="str">
        <f>IFERROR(VLOOKUP(F502,'#Location List#'!$Q$3:$R$1154,2,FALSE),"")</f>
        <v/>
      </c>
      <c r="AS502" s="125" t="str">
        <f>IFERROR(VLOOKUP(V502,'#Input Lists#'!$B$3:$D$46,3,FALSE),"")</f>
        <v/>
      </c>
      <c r="AT502" s="125" t="str">
        <f>IFERROR(VLOOKUP(CONCATENATE(V502," ",W502),'#Input Lists#'!$K$3:$L$827,2,FALSE),"")</f>
        <v/>
      </c>
      <c r="AU502" s="125">
        <f>IFERROR(VLOOKUP(AA502,'#Input Lists#'!$BU$3:$BV$8,2,FALSE),"")</f>
        <v>1</v>
      </c>
      <c r="AV502" s="118" t="str">
        <f>IFERROR(VLOOKUP(AB502,'#Input Lists#'!$BO$3:$BP$9,2,FALSE),"")</f>
        <v/>
      </c>
      <c r="AW502" s="118">
        <f>IFERROR(VLOOKUP(AC502,'#Input Lists#'!$BL$3:$BM$7,2,FALSE),"")</f>
        <v>1</v>
      </c>
      <c r="AX502" s="52" t="e">
        <f>VLOOKUP(AQ502,'#Location List#'!$D$3:$K$150,4,FALSE)</f>
        <v>#N/A</v>
      </c>
      <c r="AY502" s="273" t="e">
        <f>VLOOKUP(AX502,'#Location List#'!$Z$3:$AA$13,2,FALSE)</f>
        <v>#N/A</v>
      </c>
      <c r="AZ502" s="126" t="e">
        <f>VLOOKUP($AT502,'#Input Lists#'!$L$3:$S$1033,6,FALSE)</f>
        <v>#N/A</v>
      </c>
      <c r="BA502" s="239" t="e">
        <f>VLOOKUP($AT502,'#Input Lists#'!$L$3:$S$833,7,FALSE)</f>
        <v>#N/A</v>
      </c>
      <c r="BB502" s="239" t="e">
        <f>VLOOKUP($AT502,'#Input Lists#'!$L$3:$S$833,8,FALSE)</f>
        <v>#N/A</v>
      </c>
      <c r="BC502" s="91" t="str">
        <f t="shared" si="50"/>
        <v/>
      </c>
      <c r="BD502" s="91" t="str">
        <f t="shared" si="51"/>
        <v/>
      </c>
      <c r="BE502" s="15" t="str">
        <f t="shared" si="52"/>
        <v/>
      </c>
      <c r="BF502" s="92" t="str">
        <f t="shared" si="53"/>
        <v>No Sighting Date</v>
      </c>
    </row>
    <row r="503" spans="1:58" x14ac:dyDescent="0.25">
      <c r="A503" s="118">
        <v>498</v>
      </c>
      <c r="B503" s="119"/>
      <c r="C503" s="120"/>
      <c r="D503" s="121"/>
      <c r="E503" s="121"/>
      <c r="F503" s="236"/>
      <c r="G503" s="122" t="str">
        <f>IFERROR(VLOOKUP(F503,'#Location List#'!$U$3:$V$1154,2,FALSE),"")</f>
        <v/>
      </c>
      <c r="H503" s="120"/>
      <c r="I503" s="120"/>
      <c r="J503" s="120"/>
      <c r="K503" s="120"/>
      <c r="L503" s="120"/>
      <c r="M503" s="120"/>
      <c r="N503" s="120"/>
      <c r="O503" s="120"/>
      <c r="P503" s="120"/>
      <c r="Q503" s="120"/>
      <c r="R503" s="120"/>
      <c r="S503" s="120"/>
      <c r="T503" s="205">
        <f t="shared" si="48"/>
        <v>0</v>
      </c>
      <c r="U503" s="205">
        <f t="shared" si="49"/>
        <v>0</v>
      </c>
      <c r="V503" s="210"/>
      <c r="W503" s="210"/>
      <c r="X503" s="23" t="str">
        <f>IFERROR(VLOOKUP(AT503,'#Input Lists#'!$L$3:$AH$833,3,FALSE)," ")</f>
        <v xml:space="preserve"> </v>
      </c>
      <c r="Y503" s="23" t="str">
        <f>IFERROR(VLOOKUP(AT503,'#Input Lists#'!$L$3:$AH$833,5,FALSE)," ")</f>
        <v xml:space="preserve"> </v>
      </c>
      <c r="Z503" s="206" t="str">
        <f>IFERROR(VLOOKUP(AT503,'#Input Lists#'!$L$3:$AH$833,9,FALSE)," ")</f>
        <v xml:space="preserve"> </v>
      </c>
      <c r="AA503" s="119" t="s">
        <v>1527</v>
      </c>
      <c r="AB503" s="120"/>
      <c r="AC503" s="123"/>
      <c r="AD503" s="123"/>
      <c r="AE503" s="123"/>
      <c r="AF503" s="123"/>
      <c r="AG503" s="123"/>
      <c r="AH503" s="123"/>
      <c r="AI503" s="123"/>
      <c r="AJ503" s="123"/>
      <c r="AK503" s="123"/>
      <c r="AL503" s="123"/>
      <c r="AM503" s="123"/>
      <c r="AN503" s="123"/>
      <c r="AO503" s="123"/>
      <c r="AP503" s="120"/>
      <c r="AQ503" s="125" t="str">
        <f>IFERROR(VLOOKUP(G503,'#Location List#'!$C$3:$D$150,2,FALSE),"")</f>
        <v/>
      </c>
      <c r="AR503" s="125" t="str">
        <f>IFERROR(VLOOKUP(F503,'#Location List#'!$Q$3:$R$1154,2,FALSE),"")</f>
        <v/>
      </c>
      <c r="AS503" s="125" t="str">
        <f>IFERROR(VLOOKUP(V503,'#Input Lists#'!$B$3:$D$46,3,FALSE),"")</f>
        <v/>
      </c>
      <c r="AT503" s="125" t="str">
        <f>IFERROR(VLOOKUP(CONCATENATE(V503," ",W503),'#Input Lists#'!$K$3:$L$827,2,FALSE),"")</f>
        <v/>
      </c>
      <c r="AU503" s="125">
        <f>IFERROR(VLOOKUP(AA503,'#Input Lists#'!$BU$3:$BV$8,2,FALSE),"")</f>
        <v>1</v>
      </c>
      <c r="AV503" s="118" t="str">
        <f>IFERROR(VLOOKUP(AB503,'#Input Lists#'!$BO$3:$BP$9,2,FALSE),"")</f>
        <v/>
      </c>
      <c r="AW503" s="118">
        <f>IFERROR(VLOOKUP(AC503,'#Input Lists#'!$BL$3:$BM$7,2,FALSE),"")</f>
        <v>1</v>
      </c>
      <c r="AX503" s="52" t="e">
        <f>VLOOKUP(AQ503,'#Location List#'!$D$3:$K$150,4,FALSE)</f>
        <v>#N/A</v>
      </c>
      <c r="AY503" s="273" t="e">
        <f>VLOOKUP(AX503,'#Location List#'!$Z$3:$AA$13,2,FALSE)</f>
        <v>#N/A</v>
      </c>
      <c r="AZ503" s="126" t="e">
        <f>VLOOKUP($AT503,'#Input Lists#'!$L$3:$S$1033,6,FALSE)</f>
        <v>#N/A</v>
      </c>
      <c r="BA503" s="239" t="e">
        <f>VLOOKUP($AT503,'#Input Lists#'!$L$3:$S$833,7,FALSE)</f>
        <v>#N/A</v>
      </c>
      <c r="BB503" s="239" t="e">
        <f>VLOOKUP($AT503,'#Input Lists#'!$L$3:$S$833,8,FALSE)</f>
        <v>#N/A</v>
      </c>
      <c r="BC503" s="91" t="str">
        <f t="shared" si="50"/>
        <v/>
      </c>
      <c r="BD503" s="91" t="str">
        <f t="shared" si="51"/>
        <v/>
      </c>
      <c r="BE503" s="15" t="str">
        <f t="shared" si="52"/>
        <v/>
      </c>
      <c r="BF503" s="92" t="str">
        <f t="shared" si="53"/>
        <v>No Sighting Date</v>
      </c>
    </row>
    <row r="504" spans="1:58" x14ac:dyDescent="0.25">
      <c r="A504" s="118">
        <v>499</v>
      </c>
      <c r="B504" s="119"/>
      <c r="C504" s="120"/>
      <c r="D504" s="121"/>
      <c r="E504" s="121"/>
      <c r="F504" s="236"/>
      <c r="G504" s="122" t="str">
        <f>IFERROR(VLOOKUP(F504,'#Location List#'!$U$3:$V$1154,2,FALSE),"")</f>
        <v/>
      </c>
      <c r="H504" s="120"/>
      <c r="I504" s="120"/>
      <c r="J504" s="120"/>
      <c r="K504" s="120"/>
      <c r="L504" s="120"/>
      <c r="M504" s="120"/>
      <c r="N504" s="120"/>
      <c r="O504" s="120"/>
      <c r="P504" s="120"/>
      <c r="Q504" s="120"/>
      <c r="R504" s="120"/>
      <c r="S504" s="120"/>
      <c r="T504" s="205">
        <f t="shared" si="48"/>
        <v>0</v>
      </c>
      <c r="U504" s="205">
        <f t="shared" si="49"/>
        <v>0</v>
      </c>
      <c r="V504" s="210"/>
      <c r="W504" s="210"/>
      <c r="X504" s="23" t="str">
        <f>IFERROR(VLOOKUP(AT504,'#Input Lists#'!$L$3:$AH$833,3,FALSE)," ")</f>
        <v xml:space="preserve"> </v>
      </c>
      <c r="Y504" s="23" t="str">
        <f>IFERROR(VLOOKUP(AT504,'#Input Lists#'!$L$3:$AH$833,5,FALSE)," ")</f>
        <v xml:space="preserve"> </v>
      </c>
      <c r="Z504" s="206" t="str">
        <f>IFERROR(VLOOKUP(AT504,'#Input Lists#'!$L$3:$AH$833,9,FALSE)," ")</f>
        <v xml:space="preserve"> </v>
      </c>
      <c r="AA504" s="119" t="s">
        <v>1527</v>
      </c>
      <c r="AB504" s="120"/>
      <c r="AC504" s="123"/>
      <c r="AD504" s="123"/>
      <c r="AE504" s="123"/>
      <c r="AF504" s="123"/>
      <c r="AG504" s="123"/>
      <c r="AH504" s="123"/>
      <c r="AI504" s="123"/>
      <c r="AJ504" s="123"/>
      <c r="AK504" s="123"/>
      <c r="AL504" s="123"/>
      <c r="AM504" s="123"/>
      <c r="AN504" s="123"/>
      <c r="AO504" s="123"/>
      <c r="AP504" s="120"/>
      <c r="AQ504" s="125" t="str">
        <f>IFERROR(VLOOKUP(G504,'#Location List#'!$C$3:$D$150,2,FALSE),"")</f>
        <v/>
      </c>
      <c r="AR504" s="125" t="str">
        <f>IFERROR(VLOOKUP(F504,'#Location List#'!$Q$3:$R$1154,2,FALSE),"")</f>
        <v/>
      </c>
      <c r="AS504" s="125" t="str">
        <f>IFERROR(VLOOKUP(V504,'#Input Lists#'!$B$3:$D$46,3,FALSE),"")</f>
        <v/>
      </c>
      <c r="AT504" s="125" t="str">
        <f>IFERROR(VLOOKUP(CONCATENATE(V504," ",W504),'#Input Lists#'!$K$3:$L$827,2,FALSE),"")</f>
        <v/>
      </c>
      <c r="AU504" s="125">
        <f>IFERROR(VLOOKUP(AA504,'#Input Lists#'!$BU$3:$BV$8,2,FALSE),"")</f>
        <v>1</v>
      </c>
      <c r="AV504" s="118" t="str">
        <f>IFERROR(VLOOKUP(AB504,'#Input Lists#'!$BO$3:$BP$9,2,FALSE),"")</f>
        <v/>
      </c>
      <c r="AW504" s="118">
        <f>IFERROR(VLOOKUP(AC504,'#Input Lists#'!$BL$3:$BM$7,2,FALSE),"")</f>
        <v>1</v>
      </c>
      <c r="AX504" s="52" t="e">
        <f>VLOOKUP(AQ504,'#Location List#'!$D$3:$K$150,4,FALSE)</f>
        <v>#N/A</v>
      </c>
      <c r="AY504" s="273" t="e">
        <f>VLOOKUP(AX504,'#Location List#'!$Z$3:$AA$13,2,FALSE)</f>
        <v>#N/A</v>
      </c>
      <c r="AZ504" s="126" t="e">
        <f>VLOOKUP($AT504,'#Input Lists#'!$L$3:$S$1033,6,FALSE)</f>
        <v>#N/A</v>
      </c>
      <c r="BA504" s="239" t="e">
        <f>VLOOKUP($AT504,'#Input Lists#'!$L$3:$S$833,7,FALSE)</f>
        <v>#N/A</v>
      </c>
      <c r="BB504" s="239" t="e">
        <f>VLOOKUP($AT504,'#Input Lists#'!$L$3:$S$833,8,FALSE)</f>
        <v>#N/A</v>
      </c>
      <c r="BC504" s="91" t="str">
        <f t="shared" si="50"/>
        <v/>
      </c>
      <c r="BD504" s="91" t="str">
        <f t="shared" si="51"/>
        <v/>
      </c>
      <c r="BE504" s="15" t="str">
        <f t="shared" si="52"/>
        <v/>
      </c>
      <c r="BF504" s="92" t="str">
        <f t="shared" si="53"/>
        <v>No Sighting Date</v>
      </c>
    </row>
    <row r="505" spans="1:58" x14ac:dyDescent="0.25">
      <c r="A505" s="118">
        <v>500</v>
      </c>
      <c r="B505" s="119"/>
      <c r="C505" s="120"/>
      <c r="D505" s="121"/>
      <c r="E505" s="121"/>
      <c r="F505" s="236"/>
      <c r="G505" s="122" t="str">
        <f>IFERROR(VLOOKUP(F505,'#Location List#'!$U$3:$V$1154,2,FALSE),"")</f>
        <v/>
      </c>
      <c r="H505" s="120"/>
      <c r="I505" s="120"/>
      <c r="J505" s="120"/>
      <c r="K505" s="120"/>
      <c r="L505" s="120"/>
      <c r="M505" s="120"/>
      <c r="N505" s="120"/>
      <c r="O505" s="120"/>
      <c r="P505" s="120"/>
      <c r="Q505" s="120"/>
      <c r="R505" s="120"/>
      <c r="S505" s="120"/>
      <c r="T505" s="205">
        <f t="shared" si="48"/>
        <v>0</v>
      </c>
      <c r="U505" s="205">
        <f t="shared" si="49"/>
        <v>0</v>
      </c>
      <c r="V505" s="210"/>
      <c r="W505" s="210"/>
      <c r="X505" s="23" t="str">
        <f>IFERROR(VLOOKUP(AT505,'#Input Lists#'!$L$3:$AH$833,3,FALSE)," ")</f>
        <v xml:space="preserve"> </v>
      </c>
      <c r="Y505" s="23" t="str">
        <f>IFERROR(VLOOKUP(AT505,'#Input Lists#'!$L$3:$AH$833,5,FALSE)," ")</f>
        <v xml:space="preserve"> </v>
      </c>
      <c r="Z505" s="206" t="str">
        <f>IFERROR(VLOOKUP(AT505,'#Input Lists#'!$L$3:$AH$833,9,FALSE)," ")</f>
        <v xml:space="preserve"> </v>
      </c>
      <c r="AA505" s="119" t="s">
        <v>1527</v>
      </c>
      <c r="AB505" s="120"/>
      <c r="AC505" s="123"/>
      <c r="AD505" s="123"/>
      <c r="AE505" s="123"/>
      <c r="AF505" s="123"/>
      <c r="AG505" s="123"/>
      <c r="AH505" s="123"/>
      <c r="AI505" s="123"/>
      <c r="AJ505" s="123"/>
      <c r="AK505" s="123"/>
      <c r="AL505" s="123"/>
      <c r="AM505" s="123"/>
      <c r="AN505" s="123"/>
      <c r="AO505" s="123"/>
      <c r="AP505" s="120"/>
      <c r="AQ505" s="125" t="str">
        <f>IFERROR(VLOOKUP(G505,'#Location List#'!$C$3:$D$150,2,FALSE),"")</f>
        <v/>
      </c>
      <c r="AR505" s="125" t="str">
        <f>IFERROR(VLOOKUP(F505,'#Location List#'!$Q$3:$R$1154,2,FALSE),"")</f>
        <v/>
      </c>
      <c r="AS505" s="125" t="str">
        <f>IFERROR(VLOOKUP(V505,'#Input Lists#'!$B$3:$D$46,3,FALSE),"")</f>
        <v/>
      </c>
      <c r="AT505" s="125" t="str">
        <f>IFERROR(VLOOKUP(CONCATENATE(V505," ",W505),'#Input Lists#'!$K$3:$L$827,2,FALSE),"")</f>
        <v/>
      </c>
      <c r="AU505" s="125">
        <f>IFERROR(VLOOKUP(AA505,'#Input Lists#'!$BU$3:$BV$8,2,FALSE),"")</f>
        <v>1</v>
      </c>
      <c r="AV505" s="118" t="str">
        <f>IFERROR(VLOOKUP(AB505,'#Input Lists#'!$BO$3:$BP$9,2,FALSE),"")</f>
        <v/>
      </c>
      <c r="AW505" s="118">
        <f>IFERROR(VLOOKUP(AC505,'#Input Lists#'!$BL$3:$BM$7,2,FALSE),"")</f>
        <v>1</v>
      </c>
      <c r="AX505" s="52" t="e">
        <f>VLOOKUP(AQ505,'#Location List#'!$D$3:$K$150,4,FALSE)</f>
        <v>#N/A</v>
      </c>
      <c r="AY505" s="273" t="e">
        <f>VLOOKUP(AX505,'#Location List#'!$Z$3:$AA$13,2,FALSE)</f>
        <v>#N/A</v>
      </c>
      <c r="AZ505" s="126" t="e">
        <f>VLOOKUP($AT505,'#Input Lists#'!$L$3:$S$1033,6,FALSE)</f>
        <v>#N/A</v>
      </c>
      <c r="BA505" s="239" t="e">
        <f>VLOOKUP($AT505,'#Input Lists#'!$L$3:$S$833,7,FALSE)</f>
        <v>#N/A</v>
      </c>
      <c r="BB505" s="239" t="e">
        <f>VLOOKUP($AT505,'#Input Lists#'!$L$3:$S$833,8,FALSE)</f>
        <v>#N/A</v>
      </c>
      <c r="BC505" s="91" t="str">
        <f t="shared" si="50"/>
        <v/>
      </c>
      <c r="BD505" s="91" t="str">
        <f t="shared" si="51"/>
        <v/>
      </c>
      <c r="BE505" s="15" t="str">
        <f t="shared" si="52"/>
        <v/>
      </c>
      <c r="BF505" s="92" t="str">
        <f t="shared" si="53"/>
        <v>No Sighting Date</v>
      </c>
    </row>
    <row r="506" spans="1:58" x14ac:dyDescent="0.25">
      <c r="A506" s="118">
        <v>501</v>
      </c>
      <c r="B506" s="119"/>
      <c r="C506" s="120"/>
      <c r="D506" s="121"/>
      <c r="E506" s="121"/>
      <c r="F506" s="236"/>
      <c r="G506" s="122" t="str">
        <f>IFERROR(VLOOKUP(F506,'#Location List#'!$U$3:$V$1154,2,FALSE),"")</f>
        <v/>
      </c>
      <c r="H506" s="120"/>
      <c r="I506" s="120"/>
      <c r="J506" s="120"/>
      <c r="K506" s="120"/>
      <c r="L506" s="120"/>
      <c r="M506" s="120"/>
      <c r="N506" s="120"/>
      <c r="O506" s="120"/>
      <c r="P506" s="120"/>
      <c r="Q506" s="120"/>
      <c r="R506" s="120"/>
      <c r="S506" s="120"/>
      <c r="T506" s="205">
        <f t="shared" si="48"/>
        <v>0</v>
      </c>
      <c r="U506" s="205">
        <f t="shared" si="49"/>
        <v>0</v>
      </c>
      <c r="V506" s="210"/>
      <c r="W506" s="210"/>
      <c r="X506" s="23" t="str">
        <f>IFERROR(VLOOKUP(AT506,'#Input Lists#'!$L$3:$AH$833,3,FALSE)," ")</f>
        <v xml:space="preserve"> </v>
      </c>
      <c r="Y506" s="23" t="str">
        <f>IFERROR(VLOOKUP(AT506,'#Input Lists#'!$L$3:$AH$833,5,FALSE)," ")</f>
        <v xml:space="preserve"> </v>
      </c>
      <c r="Z506" s="206" t="str">
        <f>IFERROR(VLOOKUP(AT506,'#Input Lists#'!$L$3:$AH$833,9,FALSE)," ")</f>
        <v xml:space="preserve"> </v>
      </c>
      <c r="AA506" s="119" t="s">
        <v>1527</v>
      </c>
      <c r="AB506" s="120"/>
      <c r="AC506" s="123"/>
      <c r="AD506" s="123"/>
      <c r="AE506" s="123"/>
      <c r="AF506" s="123"/>
      <c r="AG506" s="123"/>
      <c r="AH506" s="123"/>
      <c r="AI506" s="123"/>
      <c r="AJ506" s="123"/>
      <c r="AK506" s="123"/>
      <c r="AL506" s="123"/>
      <c r="AM506" s="123"/>
      <c r="AN506" s="123"/>
      <c r="AO506" s="123"/>
      <c r="AP506" s="120"/>
      <c r="AQ506" s="125" t="str">
        <f>IFERROR(VLOOKUP(G506,'#Location List#'!$C$3:$D$150,2,FALSE),"")</f>
        <v/>
      </c>
      <c r="AR506" s="125" t="str">
        <f>IFERROR(VLOOKUP(F506,'#Location List#'!$Q$3:$R$1154,2,FALSE),"")</f>
        <v/>
      </c>
      <c r="AS506" s="125" t="str">
        <f>IFERROR(VLOOKUP(V506,'#Input Lists#'!$B$3:$D$46,3,FALSE),"")</f>
        <v/>
      </c>
      <c r="AT506" s="125" t="str">
        <f>IFERROR(VLOOKUP(CONCATENATE(V506," ",W506),'#Input Lists#'!$K$3:$L$827,2,FALSE),"")</f>
        <v/>
      </c>
      <c r="AU506" s="125">
        <f>IFERROR(VLOOKUP(AA506,'#Input Lists#'!$BU$3:$BV$8,2,FALSE),"")</f>
        <v>1</v>
      </c>
      <c r="AV506" s="118" t="str">
        <f>IFERROR(VLOOKUP(AB506,'#Input Lists#'!$BO$3:$BP$9,2,FALSE),"")</f>
        <v/>
      </c>
      <c r="AW506" s="118">
        <f>IFERROR(VLOOKUP(AC506,'#Input Lists#'!$BL$3:$BM$7,2,FALSE),"")</f>
        <v>1</v>
      </c>
      <c r="AX506" s="52" t="e">
        <f>VLOOKUP(AQ506,'#Location List#'!$D$3:$K$150,4,FALSE)</f>
        <v>#N/A</v>
      </c>
      <c r="AY506" s="273" t="e">
        <f>VLOOKUP(AX506,'#Location List#'!$Z$3:$AA$13,2,FALSE)</f>
        <v>#N/A</v>
      </c>
      <c r="AZ506" s="126" t="e">
        <f>VLOOKUP($AT506,'#Input Lists#'!$L$3:$S$1033,6,FALSE)</f>
        <v>#N/A</v>
      </c>
      <c r="BA506" s="239" t="e">
        <f>VLOOKUP($AT506,'#Input Lists#'!$L$3:$S$833,7,FALSE)</f>
        <v>#N/A</v>
      </c>
      <c r="BB506" s="239" t="e">
        <f>VLOOKUP($AT506,'#Input Lists#'!$L$3:$S$833,8,FALSE)</f>
        <v>#N/A</v>
      </c>
      <c r="BC506" s="91" t="str">
        <f t="shared" si="50"/>
        <v/>
      </c>
      <c r="BD506" s="91" t="str">
        <f t="shared" si="51"/>
        <v/>
      </c>
      <c r="BE506" s="15" t="str">
        <f t="shared" si="52"/>
        <v/>
      </c>
      <c r="BF506" s="92" t="str">
        <f t="shared" si="53"/>
        <v>No Sighting Date</v>
      </c>
    </row>
    <row r="507" spans="1:58" x14ac:dyDescent="0.25">
      <c r="A507" s="118">
        <v>502</v>
      </c>
      <c r="B507" s="119"/>
      <c r="C507" s="120"/>
      <c r="D507" s="121"/>
      <c r="E507" s="121"/>
      <c r="F507" s="236"/>
      <c r="G507" s="122" t="str">
        <f>IFERROR(VLOOKUP(F507,'#Location List#'!$U$3:$V$1154,2,FALSE),"")</f>
        <v/>
      </c>
      <c r="H507" s="120"/>
      <c r="I507" s="120"/>
      <c r="J507" s="120"/>
      <c r="K507" s="120"/>
      <c r="L507" s="120"/>
      <c r="M507" s="120"/>
      <c r="N507" s="120"/>
      <c r="O507" s="120"/>
      <c r="P507" s="120"/>
      <c r="Q507" s="120"/>
      <c r="R507" s="120"/>
      <c r="S507" s="120"/>
      <c r="T507" s="205">
        <f t="shared" si="48"/>
        <v>0</v>
      </c>
      <c r="U507" s="205">
        <f t="shared" si="49"/>
        <v>0</v>
      </c>
      <c r="V507" s="210"/>
      <c r="W507" s="210"/>
      <c r="X507" s="23" t="str">
        <f>IFERROR(VLOOKUP(AT507,'#Input Lists#'!$L$3:$AH$833,3,FALSE)," ")</f>
        <v xml:space="preserve"> </v>
      </c>
      <c r="Y507" s="23" t="str">
        <f>IFERROR(VLOOKUP(AT507,'#Input Lists#'!$L$3:$AH$833,5,FALSE)," ")</f>
        <v xml:space="preserve"> </v>
      </c>
      <c r="Z507" s="206" t="str">
        <f>IFERROR(VLOOKUP(AT507,'#Input Lists#'!$L$3:$AH$833,9,FALSE)," ")</f>
        <v xml:space="preserve"> </v>
      </c>
      <c r="AA507" s="119" t="s">
        <v>1527</v>
      </c>
      <c r="AB507" s="120"/>
      <c r="AC507" s="123"/>
      <c r="AD507" s="123"/>
      <c r="AE507" s="123"/>
      <c r="AF507" s="123"/>
      <c r="AG507" s="123"/>
      <c r="AH507" s="123"/>
      <c r="AI507" s="123"/>
      <c r="AJ507" s="123"/>
      <c r="AK507" s="123"/>
      <c r="AL507" s="123"/>
      <c r="AM507" s="123"/>
      <c r="AN507" s="123"/>
      <c r="AO507" s="123"/>
      <c r="AP507" s="120"/>
      <c r="AQ507" s="125" t="str">
        <f>IFERROR(VLOOKUP(G507,'#Location List#'!$C$3:$D$150,2,FALSE),"")</f>
        <v/>
      </c>
      <c r="AR507" s="125" t="str">
        <f>IFERROR(VLOOKUP(F507,'#Location List#'!$Q$3:$R$1154,2,FALSE),"")</f>
        <v/>
      </c>
      <c r="AS507" s="125" t="str">
        <f>IFERROR(VLOOKUP(V507,'#Input Lists#'!$B$3:$D$46,3,FALSE),"")</f>
        <v/>
      </c>
      <c r="AT507" s="125" t="str">
        <f>IFERROR(VLOOKUP(CONCATENATE(V507," ",W507),'#Input Lists#'!$K$3:$L$827,2,FALSE),"")</f>
        <v/>
      </c>
      <c r="AU507" s="125">
        <f>IFERROR(VLOOKUP(AA507,'#Input Lists#'!$BU$3:$BV$8,2,FALSE),"")</f>
        <v>1</v>
      </c>
      <c r="AV507" s="118" t="str">
        <f>IFERROR(VLOOKUP(AB507,'#Input Lists#'!$BO$3:$BP$9,2,FALSE),"")</f>
        <v/>
      </c>
      <c r="AW507" s="118">
        <f>IFERROR(VLOOKUP(AC507,'#Input Lists#'!$BL$3:$BM$7,2,FALSE),"")</f>
        <v>1</v>
      </c>
      <c r="AX507" s="52" t="e">
        <f>VLOOKUP(AQ507,'#Location List#'!$D$3:$K$150,4,FALSE)</f>
        <v>#N/A</v>
      </c>
      <c r="AY507" s="273" t="e">
        <f>VLOOKUP(AX507,'#Location List#'!$Z$3:$AA$13,2,FALSE)</f>
        <v>#N/A</v>
      </c>
      <c r="AZ507" s="126" t="e">
        <f>VLOOKUP($AT507,'#Input Lists#'!$L$3:$S$1033,6,FALSE)</f>
        <v>#N/A</v>
      </c>
      <c r="BA507" s="239" t="e">
        <f>VLOOKUP($AT507,'#Input Lists#'!$L$3:$S$833,7,FALSE)</f>
        <v>#N/A</v>
      </c>
      <c r="BB507" s="239" t="e">
        <f>VLOOKUP($AT507,'#Input Lists#'!$L$3:$S$833,8,FALSE)</f>
        <v>#N/A</v>
      </c>
      <c r="BC507" s="91" t="str">
        <f t="shared" si="50"/>
        <v/>
      </c>
      <c r="BD507" s="91" t="str">
        <f t="shared" si="51"/>
        <v/>
      </c>
      <c r="BE507" s="15" t="str">
        <f t="shared" si="52"/>
        <v/>
      </c>
      <c r="BF507" s="92" t="str">
        <f t="shared" si="53"/>
        <v>No Sighting Date</v>
      </c>
    </row>
    <row r="508" spans="1:58" x14ac:dyDescent="0.25">
      <c r="A508" s="118">
        <v>503</v>
      </c>
      <c r="B508" s="119"/>
      <c r="C508" s="120"/>
      <c r="D508" s="121"/>
      <c r="E508" s="121"/>
      <c r="F508" s="236"/>
      <c r="G508" s="122" t="str">
        <f>IFERROR(VLOOKUP(F508,'#Location List#'!$U$3:$V$1154,2,FALSE),"")</f>
        <v/>
      </c>
      <c r="H508" s="120"/>
      <c r="I508" s="120"/>
      <c r="J508" s="120"/>
      <c r="K508" s="120"/>
      <c r="L508" s="120"/>
      <c r="M508" s="120"/>
      <c r="N508" s="120"/>
      <c r="O508" s="120"/>
      <c r="P508" s="120"/>
      <c r="Q508" s="120"/>
      <c r="R508" s="120"/>
      <c r="S508" s="120"/>
      <c r="T508" s="205">
        <f t="shared" si="48"/>
        <v>0</v>
      </c>
      <c r="U508" s="205">
        <f t="shared" si="49"/>
        <v>0</v>
      </c>
      <c r="V508" s="210"/>
      <c r="W508" s="210"/>
      <c r="X508" s="23" t="str">
        <f>IFERROR(VLOOKUP(AT508,'#Input Lists#'!$L$3:$AH$833,3,FALSE)," ")</f>
        <v xml:space="preserve"> </v>
      </c>
      <c r="Y508" s="23" t="str">
        <f>IFERROR(VLOOKUP(AT508,'#Input Lists#'!$L$3:$AH$833,5,FALSE)," ")</f>
        <v xml:space="preserve"> </v>
      </c>
      <c r="Z508" s="206" t="str">
        <f>IFERROR(VLOOKUP(AT508,'#Input Lists#'!$L$3:$AH$833,9,FALSE)," ")</f>
        <v xml:space="preserve"> </v>
      </c>
      <c r="AA508" s="119" t="s">
        <v>1527</v>
      </c>
      <c r="AB508" s="120"/>
      <c r="AC508" s="123"/>
      <c r="AD508" s="123"/>
      <c r="AE508" s="123"/>
      <c r="AF508" s="123"/>
      <c r="AG508" s="123"/>
      <c r="AH508" s="123"/>
      <c r="AI508" s="123"/>
      <c r="AJ508" s="123"/>
      <c r="AK508" s="123"/>
      <c r="AL508" s="123"/>
      <c r="AM508" s="123"/>
      <c r="AN508" s="123"/>
      <c r="AO508" s="123"/>
      <c r="AP508" s="120"/>
      <c r="AQ508" s="125" t="str">
        <f>IFERROR(VLOOKUP(G508,'#Location List#'!$C$3:$D$150,2,FALSE),"")</f>
        <v/>
      </c>
      <c r="AR508" s="125" t="str">
        <f>IFERROR(VLOOKUP(F508,'#Location List#'!$Q$3:$R$1154,2,FALSE),"")</f>
        <v/>
      </c>
      <c r="AS508" s="125" t="str">
        <f>IFERROR(VLOOKUP(V508,'#Input Lists#'!$B$3:$D$46,3,FALSE),"")</f>
        <v/>
      </c>
      <c r="AT508" s="125" t="str">
        <f>IFERROR(VLOOKUP(CONCATENATE(V508," ",W508),'#Input Lists#'!$K$3:$L$827,2,FALSE),"")</f>
        <v/>
      </c>
      <c r="AU508" s="125">
        <f>IFERROR(VLOOKUP(AA508,'#Input Lists#'!$BU$3:$BV$8,2,FALSE),"")</f>
        <v>1</v>
      </c>
      <c r="AV508" s="118" t="str">
        <f>IFERROR(VLOOKUP(AB508,'#Input Lists#'!$BO$3:$BP$9,2,FALSE),"")</f>
        <v/>
      </c>
      <c r="AW508" s="118">
        <f>IFERROR(VLOOKUP(AC508,'#Input Lists#'!$BL$3:$BM$7,2,FALSE),"")</f>
        <v>1</v>
      </c>
      <c r="AX508" s="52" t="e">
        <f>VLOOKUP(AQ508,'#Location List#'!$D$3:$K$150,4,FALSE)</f>
        <v>#N/A</v>
      </c>
      <c r="AY508" s="273" t="e">
        <f>VLOOKUP(AX508,'#Location List#'!$Z$3:$AA$13,2,FALSE)</f>
        <v>#N/A</v>
      </c>
      <c r="AZ508" s="126" t="e">
        <f>VLOOKUP($AT508,'#Input Lists#'!$L$3:$S$1033,6,FALSE)</f>
        <v>#N/A</v>
      </c>
      <c r="BA508" s="239" t="e">
        <f>VLOOKUP($AT508,'#Input Lists#'!$L$3:$S$833,7,FALSE)</f>
        <v>#N/A</v>
      </c>
      <c r="BB508" s="239" t="e">
        <f>VLOOKUP($AT508,'#Input Lists#'!$L$3:$S$833,8,FALSE)</f>
        <v>#N/A</v>
      </c>
      <c r="BC508" s="91" t="str">
        <f t="shared" si="50"/>
        <v/>
      </c>
      <c r="BD508" s="91" t="str">
        <f t="shared" si="51"/>
        <v/>
      </c>
      <c r="BE508" s="15" t="str">
        <f t="shared" si="52"/>
        <v/>
      </c>
      <c r="BF508" s="92" t="str">
        <f t="shared" si="53"/>
        <v>No Sighting Date</v>
      </c>
    </row>
    <row r="509" spans="1:58" x14ac:dyDescent="0.25">
      <c r="A509" s="118">
        <v>504</v>
      </c>
      <c r="B509" s="119"/>
      <c r="C509" s="120"/>
      <c r="D509" s="121"/>
      <c r="E509" s="121"/>
      <c r="F509" s="236"/>
      <c r="G509" s="122" t="str">
        <f>IFERROR(VLOOKUP(F509,'#Location List#'!$U$3:$V$1154,2,FALSE),"")</f>
        <v/>
      </c>
      <c r="H509" s="120"/>
      <c r="I509" s="120"/>
      <c r="J509" s="120"/>
      <c r="K509" s="120"/>
      <c r="L509" s="120"/>
      <c r="M509" s="120"/>
      <c r="N509" s="120"/>
      <c r="O509" s="120"/>
      <c r="P509" s="120"/>
      <c r="Q509" s="120"/>
      <c r="R509" s="120"/>
      <c r="S509" s="120"/>
      <c r="T509" s="205">
        <f t="shared" si="48"/>
        <v>0</v>
      </c>
      <c r="U509" s="205">
        <f t="shared" si="49"/>
        <v>0</v>
      </c>
      <c r="V509" s="210"/>
      <c r="W509" s="210"/>
      <c r="X509" s="23" t="str">
        <f>IFERROR(VLOOKUP(AT509,'#Input Lists#'!$L$3:$AH$833,3,FALSE)," ")</f>
        <v xml:space="preserve"> </v>
      </c>
      <c r="Y509" s="23" t="str">
        <f>IFERROR(VLOOKUP(AT509,'#Input Lists#'!$L$3:$AH$833,5,FALSE)," ")</f>
        <v xml:space="preserve"> </v>
      </c>
      <c r="Z509" s="206" t="str">
        <f>IFERROR(VLOOKUP(AT509,'#Input Lists#'!$L$3:$AH$833,9,FALSE)," ")</f>
        <v xml:space="preserve"> </v>
      </c>
      <c r="AA509" s="119" t="s">
        <v>1527</v>
      </c>
      <c r="AB509" s="120"/>
      <c r="AC509" s="123"/>
      <c r="AD509" s="123"/>
      <c r="AE509" s="123"/>
      <c r="AF509" s="123"/>
      <c r="AG509" s="123"/>
      <c r="AH509" s="123"/>
      <c r="AI509" s="123"/>
      <c r="AJ509" s="123"/>
      <c r="AK509" s="123"/>
      <c r="AL509" s="123"/>
      <c r="AM509" s="123"/>
      <c r="AN509" s="123"/>
      <c r="AO509" s="123"/>
      <c r="AP509" s="120"/>
      <c r="AQ509" s="125" t="str">
        <f>IFERROR(VLOOKUP(G509,'#Location List#'!$C$3:$D$150,2,FALSE),"")</f>
        <v/>
      </c>
      <c r="AR509" s="125" t="str">
        <f>IFERROR(VLOOKUP(F509,'#Location List#'!$Q$3:$R$1154,2,FALSE),"")</f>
        <v/>
      </c>
      <c r="AS509" s="125" t="str">
        <f>IFERROR(VLOOKUP(V509,'#Input Lists#'!$B$3:$D$46,3,FALSE),"")</f>
        <v/>
      </c>
      <c r="AT509" s="125" t="str">
        <f>IFERROR(VLOOKUP(CONCATENATE(V509," ",W509),'#Input Lists#'!$K$3:$L$827,2,FALSE),"")</f>
        <v/>
      </c>
      <c r="AU509" s="125">
        <f>IFERROR(VLOOKUP(AA509,'#Input Lists#'!$BU$3:$BV$8,2,FALSE),"")</f>
        <v>1</v>
      </c>
      <c r="AV509" s="118" t="str">
        <f>IFERROR(VLOOKUP(AB509,'#Input Lists#'!$BO$3:$BP$9,2,FALSE),"")</f>
        <v/>
      </c>
      <c r="AW509" s="118">
        <f>IFERROR(VLOOKUP(AC509,'#Input Lists#'!$BL$3:$BM$7,2,FALSE),"")</f>
        <v>1</v>
      </c>
      <c r="AX509" s="52" t="e">
        <f>VLOOKUP(AQ509,'#Location List#'!$D$3:$K$150,4,FALSE)</f>
        <v>#N/A</v>
      </c>
      <c r="AY509" s="273" t="e">
        <f>VLOOKUP(AX509,'#Location List#'!$Z$3:$AA$13,2,FALSE)</f>
        <v>#N/A</v>
      </c>
      <c r="AZ509" s="126" t="e">
        <f>VLOOKUP($AT509,'#Input Lists#'!$L$3:$S$1033,6,FALSE)</f>
        <v>#N/A</v>
      </c>
      <c r="BA509" s="239" t="e">
        <f>VLOOKUP($AT509,'#Input Lists#'!$L$3:$S$833,7,FALSE)</f>
        <v>#N/A</v>
      </c>
      <c r="BB509" s="239" t="e">
        <f>VLOOKUP($AT509,'#Input Lists#'!$L$3:$S$833,8,FALSE)</f>
        <v>#N/A</v>
      </c>
      <c r="BC509" s="91" t="str">
        <f t="shared" si="50"/>
        <v/>
      </c>
      <c r="BD509" s="91" t="str">
        <f t="shared" si="51"/>
        <v/>
      </c>
      <c r="BE509" s="15" t="str">
        <f t="shared" si="52"/>
        <v/>
      </c>
      <c r="BF509" s="92" t="str">
        <f t="shared" si="53"/>
        <v>No Sighting Date</v>
      </c>
    </row>
    <row r="510" spans="1:58" x14ac:dyDescent="0.25">
      <c r="A510" s="118">
        <v>505</v>
      </c>
      <c r="B510" s="119"/>
      <c r="C510" s="120"/>
      <c r="D510" s="121"/>
      <c r="E510" s="121"/>
      <c r="F510" s="236"/>
      <c r="G510" s="122" t="str">
        <f>IFERROR(VLOOKUP(F510,'#Location List#'!$U$3:$V$1154,2,FALSE),"")</f>
        <v/>
      </c>
      <c r="H510" s="120"/>
      <c r="I510" s="120"/>
      <c r="J510" s="120"/>
      <c r="K510" s="120"/>
      <c r="L510" s="120"/>
      <c r="M510" s="120"/>
      <c r="N510" s="120"/>
      <c r="O510" s="120"/>
      <c r="P510" s="120"/>
      <c r="Q510" s="120"/>
      <c r="R510" s="120"/>
      <c r="S510" s="120"/>
      <c r="T510" s="205">
        <f t="shared" si="48"/>
        <v>0</v>
      </c>
      <c r="U510" s="205">
        <f t="shared" si="49"/>
        <v>0</v>
      </c>
      <c r="V510" s="210"/>
      <c r="W510" s="210"/>
      <c r="X510" s="23" t="str">
        <f>IFERROR(VLOOKUP(AT510,'#Input Lists#'!$L$3:$AH$833,3,FALSE)," ")</f>
        <v xml:space="preserve"> </v>
      </c>
      <c r="Y510" s="23" t="str">
        <f>IFERROR(VLOOKUP(AT510,'#Input Lists#'!$L$3:$AH$833,5,FALSE)," ")</f>
        <v xml:space="preserve"> </v>
      </c>
      <c r="Z510" s="206" t="str">
        <f>IFERROR(VLOOKUP(AT510,'#Input Lists#'!$L$3:$AH$833,9,FALSE)," ")</f>
        <v xml:space="preserve"> </v>
      </c>
      <c r="AA510" s="119" t="s">
        <v>1527</v>
      </c>
      <c r="AB510" s="120"/>
      <c r="AC510" s="123"/>
      <c r="AD510" s="123"/>
      <c r="AE510" s="123"/>
      <c r="AF510" s="123"/>
      <c r="AG510" s="123"/>
      <c r="AH510" s="123"/>
      <c r="AI510" s="123"/>
      <c r="AJ510" s="123"/>
      <c r="AK510" s="123"/>
      <c r="AL510" s="123"/>
      <c r="AM510" s="123"/>
      <c r="AN510" s="123"/>
      <c r="AO510" s="123"/>
      <c r="AP510" s="120"/>
      <c r="AQ510" s="125" t="str">
        <f>IFERROR(VLOOKUP(G510,'#Location List#'!$C$3:$D$150,2,FALSE),"")</f>
        <v/>
      </c>
      <c r="AR510" s="125" t="str">
        <f>IFERROR(VLOOKUP(F510,'#Location List#'!$Q$3:$R$1154,2,FALSE),"")</f>
        <v/>
      </c>
      <c r="AS510" s="125" t="str">
        <f>IFERROR(VLOOKUP(V510,'#Input Lists#'!$B$3:$D$46,3,FALSE),"")</f>
        <v/>
      </c>
      <c r="AT510" s="125" t="str">
        <f>IFERROR(VLOOKUP(CONCATENATE(V510," ",W510),'#Input Lists#'!$K$3:$L$827,2,FALSE),"")</f>
        <v/>
      </c>
      <c r="AU510" s="125">
        <f>IFERROR(VLOOKUP(AA510,'#Input Lists#'!$BU$3:$BV$8,2,FALSE),"")</f>
        <v>1</v>
      </c>
      <c r="AV510" s="118" t="str">
        <f>IFERROR(VLOOKUP(AB510,'#Input Lists#'!$BO$3:$BP$9,2,FALSE),"")</f>
        <v/>
      </c>
      <c r="AW510" s="118">
        <f>IFERROR(VLOOKUP(AC510,'#Input Lists#'!$BL$3:$BM$7,2,FALSE),"")</f>
        <v>1</v>
      </c>
      <c r="AX510" s="52" t="e">
        <f>VLOOKUP(AQ510,'#Location List#'!$D$3:$K$150,4,FALSE)</f>
        <v>#N/A</v>
      </c>
      <c r="AY510" s="273" t="e">
        <f>VLOOKUP(AX510,'#Location List#'!$Z$3:$AA$13,2,FALSE)</f>
        <v>#N/A</v>
      </c>
      <c r="AZ510" s="126" t="e">
        <f>VLOOKUP($AT510,'#Input Lists#'!$L$3:$S$1033,6,FALSE)</f>
        <v>#N/A</v>
      </c>
      <c r="BA510" s="239" t="e">
        <f>VLOOKUP($AT510,'#Input Lists#'!$L$3:$S$833,7,FALSE)</f>
        <v>#N/A</v>
      </c>
      <c r="BB510" s="239" t="e">
        <f>VLOOKUP($AT510,'#Input Lists#'!$L$3:$S$833,8,FALSE)</f>
        <v>#N/A</v>
      </c>
      <c r="BC510" s="91" t="str">
        <f t="shared" si="50"/>
        <v/>
      </c>
      <c r="BD510" s="91" t="str">
        <f t="shared" si="51"/>
        <v/>
      </c>
      <c r="BE510" s="15" t="str">
        <f t="shared" si="52"/>
        <v/>
      </c>
      <c r="BF510" s="92" t="str">
        <f t="shared" si="53"/>
        <v>No Sighting Date</v>
      </c>
    </row>
    <row r="511" spans="1:58" x14ac:dyDescent="0.25">
      <c r="A511" s="118">
        <v>506</v>
      </c>
      <c r="B511" s="119"/>
      <c r="C511" s="120"/>
      <c r="D511" s="121"/>
      <c r="E511" s="121"/>
      <c r="F511" s="236"/>
      <c r="G511" s="122" t="str">
        <f>IFERROR(VLOOKUP(F511,'#Location List#'!$U$3:$V$1154,2,FALSE),"")</f>
        <v/>
      </c>
      <c r="H511" s="120"/>
      <c r="I511" s="120"/>
      <c r="J511" s="120"/>
      <c r="K511" s="120"/>
      <c r="L511" s="120"/>
      <c r="M511" s="120"/>
      <c r="N511" s="120"/>
      <c r="O511" s="120"/>
      <c r="P511" s="120"/>
      <c r="Q511" s="120"/>
      <c r="R511" s="120"/>
      <c r="S511" s="120"/>
      <c r="T511" s="205">
        <f t="shared" si="48"/>
        <v>0</v>
      </c>
      <c r="U511" s="205">
        <f t="shared" si="49"/>
        <v>0</v>
      </c>
      <c r="V511" s="210"/>
      <c r="W511" s="210"/>
      <c r="X511" s="23" t="str">
        <f>IFERROR(VLOOKUP(AT511,'#Input Lists#'!$L$3:$AH$833,3,FALSE)," ")</f>
        <v xml:space="preserve"> </v>
      </c>
      <c r="Y511" s="23" t="str">
        <f>IFERROR(VLOOKUP(AT511,'#Input Lists#'!$L$3:$AH$833,5,FALSE)," ")</f>
        <v xml:space="preserve"> </v>
      </c>
      <c r="Z511" s="206" t="str">
        <f>IFERROR(VLOOKUP(AT511,'#Input Lists#'!$L$3:$AH$833,9,FALSE)," ")</f>
        <v xml:space="preserve"> </v>
      </c>
      <c r="AA511" s="119" t="s">
        <v>1527</v>
      </c>
      <c r="AB511" s="120"/>
      <c r="AC511" s="123"/>
      <c r="AD511" s="123"/>
      <c r="AE511" s="123"/>
      <c r="AF511" s="123"/>
      <c r="AG511" s="123"/>
      <c r="AH511" s="123"/>
      <c r="AI511" s="123"/>
      <c r="AJ511" s="123"/>
      <c r="AK511" s="123"/>
      <c r="AL511" s="123"/>
      <c r="AM511" s="123"/>
      <c r="AN511" s="123"/>
      <c r="AO511" s="123"/>
      <c r="AP511" s="120"/>
      <c r="AQ511" s="125" t="str">
        <f>IFERROR(VLOOKUP(G511,'#Location List#'!$C$3:$D$150,2,FALSE),"")</f>
        <v/>
      </c>
      <c r="AR511" s="125" t="str">
        <f>IFERROR(VLOOKUP(F511,'#Location List#'!$Q$3:$R$1154,2,FALSE),"")</f>
        <v/>
      </c>
      <c r="AS511" s="125" t="str">
        <f>IFERROR(VLOOKUP(V511,'#Input Lists#'!$B$3:$D$46,3,FALSE),"")</f>
        <v/>
      </c>
      <c r="AT511" s="125" t="str">
        <f>IFERROR(VLOOKUP(CONCATENATE(V511," ",W511),'#Input Lists#'!$K$3:$L$827,2,FALSE),"")</f>
        <v/>
      </c>
      <c r="AU511" s="125">
        <f>IFERROR(VLOOKUP(AA511,'#Input Lists#'!$BU$3:$BV$8,2,FALSE),"")</f>
        <v>1</v>
      </c>
      <c r="AV511" s="118" t="str">
        <f>IFERROR(VLOOKUP(AB511,'#Input Lists#'!$BO$3:$BP$9,2,FALSE),"")</f>
        <v/>
      </c>
      <c r="AW511" s="118">
        <f>IFERROR(VLOOKUP(AC511,'#Input Lists#'!$BL$3:$BM$7,2,FALSE),"")</f>
        <v>1</v>
      </c>
      <c r="AX511" s="52" t="e">
        <f>VLOOKUP(AQ511,'#Location List#'!$D$3:$K$150,4,FALSE)</f>
        <v>#N/A</v>
      </c>
      <c r="AY511" s="273" t="e">
        <f>VLOOKUP(AX511,'#Location List#'!$Z$3:$AA$13,2,FALSE)</f>
        <v>#N/A</v>
      </c>
      <c r="AZ511" s="126" t="e">
        <f>VLOOKUP($AT511,'#Input Lists#'!$L$3:$S$1033,6,FALSE)</f>
        <v>#N/A</v>
      </c>
      <c r="BA511" s="239" t="e">
        <f>VLOOKUP($AT511,'#Input Lists#'!$L$3:$S$833,7,FALSE)</f>
        <v>#N/A</v>
      </c>
      <c r="BB511" s="239" t="e">
        <f>VLOOKUP($AT511,'#Input Lists#'!$L$3:$S$833,8,FALSE)</f>
        <v>#N/A</v>
      </c>
      <c r="BC511" s="91" t="str">
        <f t="shared" si="50"/>
        <v/>
      </c>
      <c r="BD511" s="91" t="str">
        <f t="shared" si="51"/>
        <v/>
      </c>
      <c r="BE511" s="15" t="str">
        <f t="shared" si="52"/>
        <v/>
      </c>
      <c r="BF511" s="92" t="str">
        <f t="shared" si="53"/>
        <v>No Sighting Date</v>
      </c>
    </row>
    <row r="512" spans="1:58" x14ac:dyDescent="0.25">
      <c r="A512" s="118">
        <v>507</v>
      </c>
      <c r="B512" s="119"/>
      <c r="C512" s="120"/>
      <c r="D512" s="121"/>
      <c r="E512" s="121"/>
      <c r="F512" s="236"/>
      <c r="G512" s="122" t="str">
        <f>IFERROR(VLOOKUP(F512,'#Location List#'!$U$3:$V$1154,2,FALSE),"")</f>
        <v/>
      </c>
      <c r="H512" s="120"/>
      <c r="I512" s="120"/>
      <c r="J512" s="120"/>
      <c r="K512" s="120"/>
      <c r="L512" s="120"/>
      <c r="M512" s="120"/>
      <c r="N512" s="120"/>
      <c r="O512" s="120"/>
      <c r="P512" s="120"/>
      <c r="Q512" s="120"/>
      <c r="R512" s="120"/>
      <c r="S512" s="120"/>
      <c r="T512" s="205">
        <f t="shared" si="48"/>
        <v>0</v>
      </c>
      <c r="U512" s="205">
        <f t="shared" si="49"/>
        <v>0</v>
      </c>
      <c r="V512" s="210"/>
      <c r="W512" s="210"/>
      <c r="X512" s="23" t="str">
        <f>IFERROR(VLOOKUP(AT512,'#Input Lists#'!$L$3:$AH$833,3,FALSE)," ")</f>
        <v xml:space="preserve"> </v>
      </c>
      <c r="Y512" s="23" t="str">
        <f>IFERROR(VLOOKUP(AT512,'#Input Lists#'!$L$3:$AH$833,5,FALSE)," ")</f>
        <v xml:space="preserve"> </v>
      </c>
      <c r="Z512" s="206" t="str">
        <f>IFERROR(VLOOKUP(AT512,'#Input Lists#'!$L$3:$AH$833,9,FALSE)," ")</f>
        <v xml:space="preserve"> </v>
      </c>
      <c r="AA512" s="119" t="s">
        <v>1527</v>
      </c>
      <c r="AB512" s="120"/>
      <c r="AC512" s="123"/>
      <c r="AD512" s="123"/>
      <c r="AE512" s="123"/>
      <c r="AF512" s="123"/>
      <c r="AG512" s="123"/>
      <c r="AH512" s="123"/>
      <c r="AI512" s="123"/>
      <c r="AJ512" s="123"/>
      <c r="AK512" s="123"/>
      <c r="AL512" s="123"/>
      <c r="AM512" s="123"/>
      <c r="AN512" s="123"/>
      <c r="AO512" s="123"/>
      <c r="AP512" s="120"/>
      <c r="AQ512" s="125" t="str">
        <f>IFERROR(VLOOKUP(G512,'#Location List#'!$C$3:$D$150,2,FALSE),"")</f>
        <v/>
      </c>
      <c r="AR512" s="125" t="str">
        <f>IFERROR(VLOOKUP(F512,'#Location List#'!$Q$3:$R$1154,2,FALSE),"")</f>
        <v/>
      </c>
      <c r="AS512" s="125" t="str">
        <f>IFERROR(VLOOKUP(V512,'#Input Lists#'!$B$3:$D$46,3,FALSE),"")</f>
        <v/>
      </c>
      <c r="AT512" s="125" t="str">
        <f>IFERROR(VLOOKUP(CONCATENATE(V512," ",W512),'#Input Lists#'!$K$3:$L$827,2,FALSE),"")</f>
        <v/>
      </c>
      <c r="AU512" s="125">
        <f>IFERROR(VLOOKUP(AA512,'#Input Lists#'!$BU$3:$BV$8,2,FALSE),"")</f>
        <v>1</v>
      </c>
      <c r="AV512" s="118" t="str">
        <f>IFERROR(VLOOKUP(AB512,'#Input Lists#'!$BO$3:$BP$9,2,FALSE),"")</f>
        <v/>
      </c>
      <c r="AW512" s="118">
        <f>IFERROR(VLOOKUP(AC512,'#Input Lists#'!$BL$3:$BM$7,2,FALSE),"")</f>
        <v>1</v>
      </c>
      <c r="AX512" s="52" t="e">
        <f>VLOOKUP(AQ512,'#Location List#'!$D$3:$K$150,4,FALSE)</f>
        <v>#N/A</v>
      </c>
      <c r="AY512" s="273" t="e">
        <f>VLOOKUP(AX512,'#Location List#'!$Z$3:$AA$13,2,FALSE)</f>
        <v>#N/A</v>
      </c>
      <c r="AZ512" s="126" t="e">
        <f>VLOOKUP($AT512,'#Input Lists#'!$L$3:$S$1033,6,FALSE)</f>
        <v>#N/A</v>
      </c>
      <c r="BA512" s="239" t="e">
        <f>VLOOKUP($AT512,'#Input Lists#'!$L$3:$S$833,7,FALSE)</f>
        <v>#N/A</v>
      </c>
      <c r="BB512" s="239" t="e">
        <f>VLOOKUP($AT512,'#Input Lists#'!$L$3:$S$833,8,FALSE)</f>
        <v>#N/A</v>
      </c>
      <c r="BC512" s="91" t="str">
        <f t="shared" si="50"/>
        <v/>
      </c>
      <c r="BD512" s="91" t="str">
        <f t="shared" si="51"/>
        <v/>
      </c>
      <c r="BE512" s="15" t="str">
        <f t="shared" si="52"/>
        <v/>
      </c>
      <c r="BF512" s="92" t="str">
        <f t="shared" si="53"/>
        <v>No Sighting Date</v>
      </c>
    </row>
    <row r="513" spans="1:58" x14ac:dyDescent="0.25">
      <c r="A513" s="118">
        <v>508</v>
      </c>
      <c r="B513" s="119"/>
      <c r="C513" s="120"/>
      <c r="D513" s="121"/>
      <c r="E513" s="121"/>
      <c r="F513" s="236"/>
      <c r="G513" s="122" t="str">
        <f>IFERROR(VLOOKUP(F513,'#Location List#'!$U$3:$V$1154,2,FALSE),"")</f>
        <v/>
      </c>
      <c r="H513" s="120"/>
      <c r="I513" s="120"/>
      <c r="J513" s="120"/>
      <c r="K513" s="120"/>
      <c r="L513" s="120"/>
      <c r="M513" s="120"/>
      <c r="N513" s="120"/>
      <c r="O513" s="120"/>
      <c r="P513" s="120"/>
      <c r="Q513" s="120"/>
      <c r="R513" s="120"/>
      <c r="S513" s="120"/>
      <c r="T513" s="205">
        <f t="shared" si="48"/>
        <v>0</v>
      </c>
      <c r="U513" s="205">
        <f t="shared" si="49"/>
        <v>0</v>
      </c>
      <c r="V513" s="210"/>
      <c r="W513" s="210"/>
      <c r="X513" s="23" t="str">
        <f>IFERROR(VLOOKUP(AT513,'#Input Lists#'!$L$3:$AH$833,3,FALSE)," ")</f>
        <v xml:space="preserve"> </v>
      </c>
      <c r="Y513" s="23" t="str">
        <f>IFERROR(VLOOKUP(AT513,'#Input Lists#'!$L$3:$AH$833,5,FALSE)," ")</f>
        <v xml:space="preserve"> </v>
      </c>
      <c r="Z513" s="206" t="str">
        <f>IFERROR(VLOOKUP(AT513,'#Input Lists#'!$L$3:$AH$833,9,FALSE)," ")</f>
        <v xml:space="preserve"> </v>
      </c>
      <c r="AA513" s="119" t="s">
        <v>1527</v>
      </c>
      <c r="AB513" s="120"/>
      <c r="AC513" s="123"/>
      <c r="AD513" s="123"/>
      <c r="AE513" s="123"/>
      <c r="AF513" s="123"/>
      <c r="AG513" s="123"/>
      <c r="AH513" s="123"/>
      <c r="AI513" s="123"/>
      <c r="AJ513" s="123"/>
      <c r="AK513" s="123"/>
      <c r="AL513" s="123"/>
      <c r="AM513" s="123"/>
      <c r="AN513" s="123"/>
      <c r="AO513" s="123"/>
      <c r="AP513" s="120"/>
      <c r="AQ513" s="125" t="str">
        <f>IFERROR(VLOOKUP(G513,'#Location List#'!$C$3:$D$150,2,FALSE),"")</f>
        <v/>
      </c>
      <c r="AR513" s="125" t="str">
        <f>IFERROR(VLOOKUP(F513,'#Location List#'!$Q$3:$R$1154,2,FALSE),"")</f>
        <v/>
      </c>
      <c r="AS513" s="125" t="str">
        <f>IFERROR(VLOOKUP(V513,'#Input Lists#'!$B$3:$D$46,3,FALSE),"")</f>
        <v/>
      </c>
      <c r="AT513" s="125" t="str">
        <f>IFERROR(VLOOKUP(CONCATENATE(V513," ",W513),'#Input Lists#'!$K$3:$L$827,2,FALSE),"")</f>
        <v/>
      </c>
      <c r="AU513" s="125">
        <f>IFERROR(VLOOKUP(AA513,'#Input Lists#'!$BU$3:$BV$8,2,FALSE),"")</f>
        <v>1</v>
      </c>
      <c r="AV513" s="118" t="str">
        <f>IFERROR(VLOOKUP(AB513,'#Input Lists#'!$BO$3:$BP$9,2,FALSE),"")</f>
        <v/>
      </c>
      <c r="AW513" s="118">
        <f>IFERROR(VLOOKUP(AC513,'#Input Lists#'!$BL$3:$BM$7,2,FALSE),"")</f>
        <v>1</v>
      </c>
      <c r="AX513" s="52" t="e">
        <f>VLOOKUP(AQ513,'#Location List#'!$D$3:$K$150,4,FALSE)</f>
        <v>#N/A</v>
      </c>
      <c r="AY513" s="273" t="e">
        <f>VLOOKUP(AX513,'#Location List#'!$Z$3:$AA$13,2,FALSE)</f>
        <v>#N/A</v>
      </c>
      <c r="AZ513" s="126" t="e">
        <f>VLOOKUP($AT513,'#Input Lists#'!$L$3:$S$1033,6,FALSE)</f>
        <v>#N/A</v>
      </c>
      <c r="BA513" s="239" t="e">
        <f>VLOOKUP($AT513,'#Input Lists#'!$L$3:$S$833,7,FALSE)</f>
        <v>#N/A</v>
      </c>
      <c r="BB513" s="239" t="e">
        <f>VLOOKUP($AT513,'#Input Lists#'!$L$3:$S$833,8,FALSE)</f>
        <v>#N/A</v>
      </c>
      <c r="BC513" s="91" t="str">
        <f t="shared" si="50"/>
        <v/>
      </c>
      <c r="BD513" s="91" t="str">
        <f t="shared" si="51"/>
        <v/>
      </c>
      <c r="BE513" s="15" t="str">
        <f t="shared" si="52"/>
        <v/>
      </c>
      <c r="BF513" s="92" t="str">
        <f t="shared" si="53"/>
        <v>No Sighting Date</v>
      </c>
    </row>
    <row r="514" spans="1:58" x14ac:dyDescent="0.25">
      <c r="A514" s="118">
        <v>509</v>
      </c>
      <c r="B514" s="119"/>
      <c r="C514" s="120"/>
      <c r="D514" s="121"/>
      <c r="E514" s="121"/>
      <c r="F514" s="236"/>
      <c r="G514" s="122" t="str">
        <f>IFERROR(VLOOKUP(F514,'#Location List#'!$U$3:$V$1154,2,FALSE),"")</f>
        <v/>
      </c>
      <c r="H514" s="120"/>
      <c r="I514" s="120"/>
      <c r="J514" s="120"/>
      <c r="K514" s="120"/>
      <c r="L514" s="120"/>
      <c r="M514" s="120"/>
      <c r="N514" s="120"/>
      <c r="O514" s="120"/>
      <c r="P514" s="120"/>
      <c r="Q514" s="120"/>
      <c r="R514" s="120"/>
      <c r="S514" s="120"/>
      <c r="T514" s="205">
        <f t="shared" si="48"/>
        <v>0</v>
      </c>
      <c r="U514" s="205">
        <f t="shared" si="49"/>
        <v>0</v>
      </c>
      <c r="V514" s="210"/>
      <c r="W514" s="210"/>
      <c r="X514" s="23" t="str">
        <f>IFERROR(VLOOKUP(AT514,'#Input Lists#'!$L$3:$AH$833,3,FALSE)," ")</f>
        <v xml:space="preserve"> </v>
      </c>
      <c r="Y514" s="23" t="str">
        <f>IFERROR(VLOOKUP(AT514,'#Input Lists#'!$L$3:$AH$833,5,FALSE)," ")</f>
        <v xml:space="preserve"> </v>
      </c>
      <c r="Z514" s="206" t="str">
        <f>IFERROR(VLOOKUP(AT514,'#Input Lists#'!$L$3:$AH$833,9,FALSE)," ")</f>
        <v xml:space="preserve"> </v>
      </c>
      <c r="AA514" s="119" t="s">
        <v>1527</v>
      </c>
      <c r="AB514" s="120"/>
      <c r="AC514" s="123"/>
      <c r="AD514" s="123"/>
      <c r="AE514" s="123"/>
      <c r="AF514" s="123"/>
      <c r="AG514" s="123"/>
      <c r="AH514" s="123"/>
      <c r="AI514" s="123"/>
      <c r="AJ514" s="123"/>
      <c r="AK514" s="123"/>
      <c r="AL514" s="123"/>
      <c r="AM514" s="123"/>
      <c r="AN514" s="123"/>
      <c r="AO514" s="123"/>
      <c r="AP514" s="120"/>
      <c r="AQ514" s="125" t="str">
        <f>IFERROR(VLOOKUP(G514,'#Location List#'!$C$3:$D$150,2,FALSE),"")</f>
        <v/>
      </c>
      <c r="AR514" s="125" t="str">
        <f>IFERROR(VLOOKUP(F514,'#Location List#'!$Q$3:$R$1154,2,FALSE),"")</f>
        <v/>
      </c>
      <c r="AS514" s="125" t="str">
        <f>IFERROR(VLOOKUP(V514,'#Input Lists#'!$B$3:$D$46,3,FALSE),"")</f>
        <v/>
      </c>
      <c r="AT514" s="125" t="str">
        <f>IFERROR(VLOOKUP(CONCATENATE(V514," ",W514),'#Input Lists#'!$K$3:$L$827,2,FALSE),"")</f>
        <v/>
      </c>
      <c r="AU514" s="125">
        <f>IFERROR(VLOOKUP(AA514,'#Input Lists#'!$BU$3:$BV$8,2,FALSE),"")</f>
        <v>1</v>
      </c>
      <c r="AV514" s="118" t="str">
        <f>IFERROR(VLOOKUP(AB514,'#Input Lists#'!$BO$3:$BP$9,2,FALSE),"")</f>
        <v/>
      </c>
      <c r="AW514" s="118">
        <f>IFERROR(VLOOKUP(AC514,'#Input Lists#'!$BL$3:$BM$7,2,FALSE),"")</f>
        <v>1</v>
      </c>
      <c r="AX514" s="52" t="e">
        <f>VLOOKUP(AQ514,'#Location List#'!$D$3:$K$150,4,FALSE)</f>
        <v>#N/A</v>
      </c>
      <c r="AY514" s="273" t="e">
        <f>VLOOKUP(AX514,'#Location List#'!$Z$3:$AA$13,2,FALSE)</f>
        <v>#N/A</v>
      </c>
      <c r="AZ514" s="126" t="e">
        <f>VLOOKUP($AT514,'#Input Lists#'!$L$3:$S$1033,6,FALSE)</f>
        <v>#N/A</v>
      </c>
      <c r="BA514" s="239" t="e">
        <f>VLOOKUP($AT514,'#Input Lists#'!$L$3:$S$833,7,FALSE)</f>
        <v>#N/A</v>
      </c>
      <c r="BB514" s="239" t="e">
        <f>VLOOKUP($AT514,'#Input Lists#'!$L$3:$S$833,8,FALSE)</f>
        <v>#N/A</v>
      </c>
      <c r="BC514" s="91" t="str">
        <f t="shared" si="50"/>
        <v/>
      </c>
      <c r="BD514" s="91" t="str">
        <f t="shared" si="51"/>
        <v/>
      </c>
      <c r="BE514" s="15" t="str">
        <f t="shared" si="52"/>
        <v/>
      </c>
      <c r="BF514" s="92" t="str">
        <f t="shared" si="53"/>
        <v>No Sighting Date</v>
      </c>
    </row>
    <row r="515" spans="1:58" x14ac:dyDescent="0.25">
      <c r="A515" s="118">
        <v>510</v>
      </c>
      <c r="B515" s="119"/>
      <c r="C515" s="120"/>
      <c r="D515" s="121"/>
      <c r="E515" s="121"/>
      <c r="F515" s="236"/>
      <c r="G515" s="122" t="str">
        <f>IFERROR(VLOOKUP(F515,'#Location List#'!$U$3:$V$1154,2,FALSE),"")</f>
        <v/>
      </c>
      <c r="H515" s="120"/>
      <c r="I515" s="120"/>
      <c r="J515" s="120"/>
      <c r="K515" s="120"/>
      <c r="L515" s="120"/>
      <c r="M515" s="120"/>
      <c r="N515" s="120"/>
      <c r="O515" s="120"/>
      <c r="P515" s="120"/>
      <c r="Q515" s="120"/>
      <c r="R515" s="120"/>
      <c r="S515" s="120"/>
      <c r="T515" s="205">
        <f t="shared" si="48"/>
        <v>0</v>
      </c>
      <c r="U515" s="205">
        <f t="shared" si="49"/>
        <v>0</v>
      </c>
      <c r="V515" s="210"/>
      <c r="W515" s="210"/>
      <c r="X515" s="23" t="str">
        <f>IFERROR(VLOOKUP(AT515,'#Input Lists#'!$L$3:$AH$833,3,FALSE)," ")</f>
        <v xml:space="preserve"> </v>
      </c>
      <c r="Y515" s="23" t="str">
        <f>IFERROR(VLOOKUP(AT515,'#Input Lists#'!$L$3:$AH$833,5,FALSE)," ")</f>
        <v xml:space="preserve"> </v>
      </c>
      <c r="Z515" s="206" t="str">
        <f>IFERROR(VLOOKUP(AT515,'#Input Lists#'!$L$3:$AH$833,9,FALSE)," ")</f>
        <v xml:space="preserve"> </v>
      </c>
      <c r="AA515" s="119" t="s">
        <v>1527</v>
      </c>
      <c r="AB515" s="120"/>
      <c r="AC515" s="123"/>
      <c r="AD515" s="123"/>
      <c r="AE515" s="123"/>
      <c r="AF515" s="123"/>
      <c r="AG515" s="123"/>
      <c r="AH515" s="123"/>
      <c r="AI515" s="123"/>
      <c r="AJ515" s="123"/>
      <c r="AK515" s="123"/>
      <c r="AL515" s="123"/>
      <c r="AM515" s="123"/>
      <c r="AN515" s="123"/>
      <c r="AO515" s="123"/>
      <c r="AP515" s="120"/>
      <c r="AQ515" s="125" t="str">
        <f>IFERROR(VLOOKUP(G515,'#Location List#'!$C$3:$D$150,2,FALSE),"")</f>
        <v/>
      </c>
      <c r="AR515" s="125" t="str">
        <f>IFERROR(VLOOKUP(F515,'#Location List#'!$Q$3:$R$1154,2,FALSE),"")</f>
        <v/>
      </c>
      <c r="AS515" s="125" t="str">
        <f>IFERROR(VLOOKUP(V515,'#Input Lists#'!$B$3:$D$46,3,FALSE),"")</f>
        <v/>
      </c>
      <c r="AT515" s="125" t="str">
        <f>IFERROR(VLOOKUP(CONCATENATE(V515," ",W515),'#Input Lists#'!$K$3:$L$827,2,FALSE),"")</f>
        <v/>
      </c>
      <c r="AU515" s="125">
        <f>IFERROR(VLOOKUP(AA515,'#Input Lists#'!$BU$3:$BV$8,2,FALSE),"")</f>
        <v>1</v>
      </c>
      <c r="AV515" s="118" t="str">
        <f>IFERROR(VLOOKUP(AB515,'#Input Lists#'!$BO$3:$BP$9,2,FALSE),"")</f>
        <v/>
      </c>
      <c r="AW515" s="118">
        <f>IFERROR(VLOOKUP(AC515,'#Input Lists#'!$BL$3:$BM$7,2,FALSE),"")</f>
        <v>1</v>
      </c>
      <c r="AX515" s="52" t="e">
        <f>VLOOKUP(AQ515,'#Location List#'!$D$3:$K$150,4,FALSE)</f>
        <v>#N/A</v>
      </c>
      <c r="AY515" s="273" t="e">
        <f>VLOOKUP(AX515,'#Location List#'!$Z$3:$AA$13,2,FALSE)</f>
        <v>#N/A</v>
      </c>
      <c r="AZ515" s="126" t="e">
        <f>VLOOKUP($AT515,'#Input Lists#'!$L$3:$S$1033,6,FALSE)</f>
        <v>#N/A</v>
      </c>
      <c r="BA515" s="239" t="e">
        <f>VLOOKUP($AT515,'#Input Lists#'!$L$3:$S$833,7,FALSE)</f>
        <v>#N/A</v>
      </c>
      <c r="BB515" s="239" t="e">
        <f>VLOOKUP($AT515,'#Input Lists#'!$L$3:$S$833,8,FALSE)</f>
        <v>#N/A</v>
      </c>
      <c r="BC515" s="91" t="str">
        <f t="shared" si="50"/>
        <v/>
      </c>
      <c r="BD515" s="91" t="str">
        <f t="shared" si="51"/>
        <v/>
      </c>
      <c r="BE515" s="15" t="str">
        <f t="shared" si="52"/>
        <v/>
      </c>
      <c r="BF515" s="92" t="str">
        <f t="shared" si="53"/>
        <v>No Sighting Date</v>
      </c>
    </row>
    <row r="516" spans="1:58" x14ac:dyDescent="0.25">
      <c r="A516" s="118">
        <v>511</v>
      </c>
      <c r="B516" s="119"/>
      <c r="C516" s="120"/>
      <c r="D516" s="121"/>
      <c r="E516" s="121"/>
      <c r="F516" s="236"/>
      <c r="G516" s="122" t="str">
        <f>IFERROR(VLOOKUP(F516,'#Location List#'!$U$3:$V$1154,2,FALSE),"")</f>
        <v/>
      </c>
      <c r="H516" s="120"/>
      <c r="I516" s="120"/>
      <c r="J516" s="120"/>
      <c r="K516" s="120"/>
      <c r="L516" s="120"/>
      <c r="M516" s="120"/>
      <c r="N516" s="120"/>
      <c r="O516" s="120"/>
      <c r="P516" s="120"/>
      <c r="Q516" s="120"/>
      <c r="R516" s="120"/>
      <c r="S516" s="120"/>
      <c r="T516" s="205">
        <f t="shared" si="48"/>
        <v>0</v>
      </c>
      <c r="U516" s="205">
        <f t="shared" si="49"/>
        <v>0</v>
      </c>
      <c r="V516" s="210"/>
      <c r="W516" s="210"/>
      <c r="X516" s="23" t="str">
        <f>IFERROR(VLOOKUP(AT516,'#Input Lists#'!$L$3:$AH$833,3,FALSE)," ")</f>
        <v xml:space="preserve"> </v>
      </c>
      <c r="Y516" s="23" t="str">
        <f>IFERROR(VLOOKUP(AT516,'#Input Lists#'!$L$3:$AH$833,5,FALSE)," ")</f>
        <v xml:space="preserve"> </v>
      </c>
      <c r="Z516" s="206" t="str">
        <f>IFERROR(VLOOKUP(AT516,'#Input Lists#'!$L$3:$AH$833,9,FALSE)," ")</f>
        <v xml:space="preserve"> </v>
      </c>
      <c r="AA516" s="119" t="s">
        <v>1527</v>
      </c>
      <c r="AB516" s="120"/>
      <c r="AC516" s="123"/>
      <c r="AD516" s="123"/>
      <c r="AE516" s="123"/>
      <c r="AF516" s="123"/>
      <c r="AG516" s="123"/>
      <c r="AH516" s="123"/>
      <c r="AI516" s="123"/>
      <c r="AJ516" s="123"/>
      <c r="AK516" s="123"/>
      <c r="AL516" s="123"/>
      <c r="AM516" s="123"/>
      <c r="AN516" s="123"/>
      <c r="AO516" s="123"/>
      <c r="AP516" s="120"/>
      <c r="AQ516" s="125" t="str">
        <f>IFERROR(VLOOKUP(G516,'#Location List#'!$C$3:$D$150,2,FALSE),"")</f>
        <v/>
      </c>
      <c r="AR516" s="125" t="str">
        <f>IFERROR(VLOOKUP(F516,'#Location List#'!$Q$3:$R$1154,2,FALSE),"")</f>
        <v/>
      </c>
      <c r="AS516" s="125" t="str">
        <f>IFERROR(VLOOKUP(V516,'#Input Lists#'!$B$3:$D$46,3,FALSE),"")</f>
        <v/>
      </c>
      <c r="AT516" s="125" t="str">
        <f>IFERROR(VLOOKUP(CONCATENATE(V516," ",W516),'#Input Lists#'!$K$3:$L$827,2,FALSE),"")</f>
        <v/>
      </c>
      <c r="AU516" s="125">
        <f>IFERROR(VLOOKUP(AA516,'#Input Lists#'!$BU$3:$BV$8,2,FALSE),"")</f>
        <v>1</v>
      </c>
      <c r="AV516" s="118" t="str">
        <f>IFERROR(VLOOKUP(AB516,'#Input Lists#'!$BO$3:$BP$9,2,FALSE),"")</f>
        <v/>
      </c>
      <c r="AW516" s="118">
        <f>IFERROR(VLOOKUP(AC516,'#Input Lists#'!$BL$3:$BM$7,2,FALSE),"")</f>
        <v>1</v>
      </c>
      <c r="AX516" s="52" t="e">
        <f>VLOOKUP(AQ516,'#Location List#'!$D$3:$K$150,4,FALSE)</f>
        <v>#N/A</v>
      </c>
      <c r="AY516" s="273" t="e">
        <f>VLOOKUP(AX516,'#Location List#'!$Z$3:$AA$13,2,FALSE)</f>
        <v>#N/A</v>
      </c>
      <c r="AZ516" s="126" t="e">
        <f>VLOOKUP($AT516,'#Input Lists#'!$L$3:$S$1033,6,FALSE)</f>
        <v>#N/A</v>
      </c>
      <c r="BA516" s="239" t="e">
        <f>VLOOKUP($AT516,'#Input Lists#'!$L$3:$S$833,7,FALSE)</f>
        <v>#N/A</v>
      </c>
      <c r="BB516" s="239" t="e">
        <f>VLOOKUP($AT516,'#Input Lists#'!$L$3:$S$833,8,FALSE)</f>
        <v>#N/A</v>
      </c>
      <c r="BC516" s="91" t="str">
        <f t="shared" si="50"/>
        <v/>
      </c>
      <c r="BD516" s="91" t="str">
        <f t="shared" si="51"/>
        <v/>
      </c>
      <c r="BE516" s="15" t="str">
        <f t="shared" si="52"/>
        <v/>
      </c>
      <c r="BF516" s="92" t="str">
        <f t="shared" si="53"/>
        <v>No Sighting Date</v>
      </c>
    </row>
    <row r="517" spans="1:58" x14ac:dyDescent="0.25">
      <c r="A517" s="118">
        <v>512</v>
      </c>
      <c r="B517" s="119"/>
      <c r="C517" s="120"/>
      <c r="D517" s="121"/>
      <c r="E517" s="121"/>
      <c r="F517" s="236"/>
      <c r="G517" s="122" t="str">
        <f>IFERROR(VLOOKUP(F517,'#Location List#'!$U$3:$V$1154,2,FALSE),"")</f>
        <v/>
      </c>
      <c r="H517" s="120"/>
      <c r="I517" s="120"/>
      <c r="J517" s="120"/>
      <c r="K517" s="120"/>
      <c r="L517" s="120"/>
      <c r="M517" s="120"/>
      <c r="N517" s="120"/>
      <c r="O517" s="120"/>
      <c r="P517" s="120"/>
      <c r="Q517" s="120"/>
      <c r="R517" s="120"/>
      <c r="S517" s="120"/>
      <c r="T517" s="205">
        <f t="shared" si="48"/>
        <v>0</v>
      </c>
      <c r="U517" s="205">
        <f t="shared" si="49"/>
        <v>0</v>
      </c>
      <c r="V517" s="210"/>
      <c r="W517" s="210"/>
      <c r="X517" s="23" t="str">
        <f>IFERROR(VLOOKUP(AT517,'#Input Lists#'!$L$3:$AH$833,3,FALSE)," ")</f>
        <v xml:space="preserve"> </v>
      </c>
      <c r="Y517" s="23" t="str">
        <f>IFERROR(VLOOKUP(AT517,'#Input Lists#'!$L$3:$AH$833,5,FALSE)," ")</f>
        <v xml:space="preserve"> </v>
      </c>
      <c r="Z517" s="206" t="str">
        <f>IFERROR(VLOOKUP(AT517,'#Input Lists#'!$L$3:$AH$833,9,FALSE)," ")</f>
        <v xml:space="preserve"> </v>
      </c>
      <c r="AA517" s="119" t="s">
        <v>1527</v>
      </c>
      <c r="AB517" s="120"/>
      <c r="AC517" s="123"/>
      <c r="AD517" s="123"/>
      <c r="AE517" s="123"/>
      <c r="AF517" s="123"/>
      <c r="AG517" s="123"/>
      <c r="AH517" s="123"/>
      <c r="AI517" s="123"/>
      <c r="AJ517" s="123"/>
      <c r="AK517" s="123"/>
      <c r="AL517" s="123"/>
      <c r="AM517" s="123"/>
      <c r="AN517" s="123"/>
      <c r="AO517" s="123"/>
      <c r="AP517" s="120"/>
      <c r="AQ517" s="125" t="str">
        <f>IFERROR(VLOOKUP(G517,'#Location List#'!$C$3:$D$150,2,FALSE),"")</f>
        <v/>
      </c>
      <c r="AR517" s="125" t="str">
        <f>IFERROR(VLOOKUP(F517,'#Location List#'!$Q$3:$R$1154,2,FALSE),"")</f>
        <v/>
      </c>
      <c r="AS517" s="125" t="str">
        <f>IFERROR(VLOOKUP(V517,'#Input Lists#'!$B$3:$D$46,3,FALSE),"")</f>
        <v/>
      </c>
      <c r="AT517" s="125" t="str">
        <f>IFERROR(VLOOKUP(CONCATENATE(V517," ",W517),'#Input Lists#'!$K$3:$L$827,2,FALSE),"")</f>
        <v/>
      </c>
      <c r="AU517" s="125">
        <f>IFERROR(VLOOKUP(AA517,'#Input Lists#'!$BU$3:$BV$8,2,FALSE),"")</f>
        <v>1</v>
      </c>
      <c r="AV517" s="118" t="str">
        <f>IFERROR(VLOOKUP(AB517,'#Input Lists#'!$BO$3:$BP$9,2,FALSE),"")</f>
        <v/>
      </c>
      <c r="AW517" s="118">
        <f>IFERROR(VLOOKUP(AC517,'#Input Lists#'!$BL$3:$BM$7,2,FALSE),"")</f>
        <v>1</v>
      </c>
      <c r="AX517" s="52" t="e">
        <f>VLOOKUP(AQ517,'#Location List#'!$D$3:$K$150,4,FALSE)</f>
        <v>#N/A</v>
      </c>
      <c r="AY517" s="273" t="e">
        <f>VLOOKUP(AX517,'#Location List#'!$Z$3:$AA$13,2,FALSE)</f>
        <v>#N/A</v>
      </c>
      <c r="AZ517" s="126" t="e">
        <f>VLOOKUP($AT517,'#Input Lists#'!$L$3:$S$1033,6,FALSE)</f>
        <v>#N/A</v>
      </c>
      <c r="BA517" s="239" t="e">
        <f>VLOOKUP($AT517,'#Input Lists#'!$L$3:$S$833,7,FALSE)</f>
        <v>#N/A</v>
      </c>
      <c r="BB517" s="239" t="e">
        <f>VLOOKUP($AT517,'#Input Lists#'!$L$3:$S$833,8,FALSE)</f>
        <v>#N/A</v>
      </c>
      <c r="BC517" s="91" t="str">
        <f t="shared" si="50"/>
        <v/>
      </c>
      <c r="BD517" s="91" t="str">
        <f t="shared" si="51"/>
        <v/>
      </c>
      <c r="BE517" s="15" t="str">
        <f t="shared" si="52"/>
        <v/>
      </c>
      <c r="BF517" s="92" t="str">
        <f t="shared" si="53"/>
        <v>No Sighting Date</v>
      </c>
    </row>
    <row r="518" spans="1:58" x14ac:dyDescent="0.25">
      <c r="A518" s="118">
        <v>513</v>
      </c>
      <c r="B518" s="119"/>
      <c r="C518" s="120"/>
      <c r="D518" s="121"/>
      <c r="E518" s="121"/>
      <c r="F518" s="236"/>
      <c r="G518" s="122" t="str">
        <f>IFERROR(VLOOKUP(F518,'#Location List#'!$U$3:$V$1154,2,FALSE),"")</f>
        <v/>
      </c>
      <c r="H518" s="120"/>
      <c r="I518" s="120"/>
      <c r="J518" s="120"/>
      <c r="K518" s="120"/>
      <c r="L518" s="120"/>
      <c r="M518" s="120"/>
      <c r="N518" s="120"/>
      <c r="O518" s="120"/>
      <c r="P518" s="120"/>
      <c r="Q518" s="120"/>
      <c r="R518" s="120"/>
      <c r="S518" s="120"/>
      <c r="T518" s="205">
        <f t="shared" si="48"/>
        <v>0</v>
      </c>
      <c r="U518" s="205">
        <f t="shared" si="49"/>
        <v>0</v>
      </c>
      <c r="V518" s="210"/>
      <c r="W518" s="210"/>
      <c r="X518" s="23" t="str">
        <f>IFERROR(VLOOKUP(AT518,'#Input Lists#'!$L$3:$AH$833,3,FALSE)," ")</f>
        <v xml:space="preserve"> </v>
      </c>
      <c r="Y518" s="23" t="str">
        <f>IFERROR(VLOOKUP(AT518,'#Input Lists#'!$L$3:$AH$833,5,FALSE)," ")</f>
        <v xml:space="preserve"> </v>
      </c>
      <c r="Z518" s="206" t="str">
        <f>IFERROR(VLOOKUP(AT518,'#Input Lists#'!$L$3:$AH$833,9,FALSE)," ")</f>
        <v xml:space="preserve"> </v>
      </c>
      <c r="AA518" s="119" t="s">
        <v>1527</v>
      </c>
      <c r="AB518" s="120"/>
      <c r="AC518" s="123"/>
      <c r="AD518" s="123"/>
      <c r="AE518" s="123"/>
      <c r="AF518" s="123"/>
      <c r="AG518" s="123"/>
      <c r="AH518" s="123"/>
      <c r="AI518" s="123"/>
      <c r="AJ518" s="123"/>
      <c r="AK518" s="123"/>
      <c r="AL518" s="123"/>
      <c r="AM518" s="123"/>
      <c r="AN518" s="123"/>
      <c r="AO518" s="123"/>
      <c r="AP518" s="120"/>
      <c r="AQ518" s="125" t="str">
        <f>IFERROR(VLOOKUP(G518,'#Location List#'!$C$3:$D$150,2,FALSE),"")</f>
        <v/>
      </c>
      <c r="AR518" s="125" t="str">
        <f>IFERROR(VLOOKUP(F518,'#Location List#'!$Q$3:$R$1154,2,FALSE),"")</f>
        <v/>
      </c>
      <c r="AS518" s="125" t="str">
        <f>IFERROR(VLOOKUP(V518,'#Input Lists#'!$B$3:$D$46,3,FALSE),"")</f>
        <v/>
      </c>
      <c r="AT518" s="125" t="str">
        <f>IFERROR(VLOOKUP(CONCATENATE(V518," ",W518),'#Input Lists#'!$K$3:$L$827,2,FALSE),"")</f>
        <v/>
      </c>
      <c r="AU518" s="125">
        <f>IFERROR(VLOOKUP(AA518,'#Input Lists#'!$BU$3:$BV$8,2,FALSE),"")</f>
        <v>1</v>
      </c>
      <c r="AV518" s="118" t="str">
        <f>IFERROR(VLOOKUP(AB518,'#Input Lists#'!$BO$3:$BP$9,2,FALSE),"")</f>
        <v/>
      </c>
      <c r="AW518" s="118">
        <f>IFERROR(VLOOKUP(AC518,'#Input Lists#'!$BL$3:$BM$7,2,FALSE),"")</f>
        <v>1</v>
      </c>
      <c r="AX518" s="52" t="e">
        <f>VLOOKUP(AQ518,'#Location List#'!$D$3:$K$150,4,FALSE)</f>
        <v>#N/A</v>
      </c>
      <c r="AY518" s="273" t="e">
        <f>VLOOKUP(AX518,'#Location List#'!$Z$3:$AA$13,2,FALSE)</f>
        <v>#N/A</v>
      </c>
      <c r="AZ518" s="126" t="e">
        <f>VLOOKUP($AT518,'#Input Lists#'!$L$3:$S$1033,6,FALSE)</f>
        <v>#N/A</v>
      </c>
      <c r="BA518" s="239" t="e">
        <f>VLOOKUP($AT518,'#Input Lists#'!$L$3:$S$833,7,FALSE)</f>
        <v>#N/A</v>
      </c>
      <c r="BB518" s="239" t="e">
        <f>VLOOKUP($AT518,'#Input Lists#'!$L$3:$S$833,8,FALSE)</f>
        <v>#N/A</v>
      </c>
      <c r="BC518" s="91" t="str">
        <f t="shared" si="50"/>
        <v/>
      </c>
      <c r="BD518" s="91" t="str">
        <f t="shared" si="51"/>
        <v/>
      </c>
      <c r="BE518" s="15" t="str">
        <f t="shared" si="52"/>
        <v/>
      </c>
      <c r="BF518" s="92" t="str">
        <f t="shared" si="53"/>
        <v>No Sighting Date</v>
      </c>
    </row>
    <row r="519" spans="1:58" x14ac:dyDescent="0.25">
      <c r="A519" s="118">
        <v>514</v>
      </c>
      <c r="B519" s="119"/>
      <c r="C519" s="120"/>
      <c r="D519" s="121"/>
      <c r="E519" s="121"/>
      <c r="F519" s="236"/>
      <c r="G519" s="122" t="str">
        <f>IFERROR(VLOOKUP(F519,'#Location List#'!$U$3:$V$1154,2,FALSE),"")</f>
        <v/>
      </c>
      <c r="H519" s="120"/>
      <c r="I519" s="120"/>
      <c r="J519" s="120"/>
      <c r="K519" s="120"/>
      <c r="L519" s="120"/>
      <c r="M519" s="120"/>
      <c r="N519" s="120"/>
      <c r="O519" s="120"/>
      <c r="P519" s="120"/>
      <c r="Q519" s="120"/>
      <c r="R519" s="120"/>
      <c r="S519" s="120"/>
      <c r="T519" s="205">
        <f t="shared" si="48"/>
        <v>0</v>
      </c>
      <c r="U519" s="205">
        <f t="shared" si="49"/>
        <v>0</v>
      </c>
      <c r="V519" s="210"/>
      <c r="W519" s="210"/>
      <c r="X519" s="23" t="str">
        <f>IFERROR(VLOOKUP(AT519,'#Input Lists#'!$L$3:$AH$833,3,FALSE)," ")</f>
        <v xml:space="preserve"> </v>
      </c>
      <c r="Y519" s="23" t="str">
        <f>IFERROR(VLOOKUP(AT519,'#Input Lists#'!$L$3:$AH$833,5,FALSE)," ")</f>
        <v xml:space="preserve"> </v>
      </c>
      <c r="Z519" s="206" t="str">
        <f>IFERROR(VLOOKUP(AT519,'#Input Lists#'!$L$3:$AH$833,9,FALSE)," ")</f>
        <v xml:space="preserve"> </v>
      </c>
      <c r="AA519" s="119" t="s">
        <v>1527</v>
      </c>
      <c r="AB519" s="120"/>
      <c r="AC519" s="123"/>
      <c r="AD519" s="123"/>
      <c r="AE519" s="123"/>
      <c r="AF519" s="123"/>
      <c r="AG519" s="123"/>
      <c r="AH519" s="123"/>
      <c r="AI519" s="123"/>
      <c r="AJ519" s="123"/>
      <c r="AK519" s="123"/>
      <c r="AL519" s="123"/>
      <c r="AM519" s="123"/>
      <c r="AN519" s="123"/>
      <c r="AO519" s="123"/>
      <c r="AP519" s="120"/>
      <c r="AQ519" s="125" t="str">
        <f>IFERROR(VLOOKUP(G519,'#Location List#'!$C$3:$D$150,2,FALSE),"")</f>
        <v/>
      </c>
      <c r="AR519" s="125" t="str">
        <f>IFERROR(VLOOKUP(F519,'#Location List#'!$Q$3:$R$1154,2,FALSE),"")</f>
        <v/>
      </c>
      <c r="AS519" s="125" t="str">
        <f>IFERROR(VLOOKUP(V519,'#Input Lists#'!$B$3:$D$46,3,FALSE),"")</f>
        <v/>
      </c>
      <c r="AT519" s="125" t="str">
        <f>IFERROR(VLOOKUP(CONCATENATE(V519," ",W519),'#Input Lists#'!$K$3:$L$827,2,FALSE),"")</f>
        <v/>
      </c>
      <c r="AU519" s="125">
        <f>IFERROR(VLOOKUP(AA519,'#Input Lists#'!$BU$3:$BV$8,2,FALSE),"")</f>
        <v>1</v>
      </c>
      <c r="AV519" s="118" t="str">
        <f>IFERROR(VLOOKUP(AB519,'#Input Lists#'!$BO$3:$BP$9,2,FALSE),"")</f>
        <v/>
      </c>
      <c r="AW519" s="118">
        <f>IFERROR(VLOOKUP(AC519,'#Input Lists#'!$BL$3:$BM$7,2,FALSE),"")</f>
        <v>1</v>
      </c>
      <c r="AX519" s="52" t="e">
        <f>VLOOKUP(AQ519,'#Location List#'!$D$3:$K$150,4,FALSE)</f>
        <v>#N/A</v>
      </c>
      <c r="AY519" s="273" t="e">
        <f>VLOOKUP(AX519,'#Location List#'!$Z$3:$AA$13,2,FALSE)</f>
        <v>#N/A</v>
      </c>
      <c r="AZ519" s="126" t="e">
        <f>VLOOKUP($AT519,'#Input Lists#'!$L$3:$S$1033,6,FALSE)</f>
        <v>#N/A</v>
      </c>
      <c r="BA519" s="239" t="e">
        <f>VLOOKUP($AT519,'#Input Lists#'!$L$3:$S$833,7,FALSE)</f>
        <v>#N/A</v>
      </c>
      <c r="BB519" s="239" t="e">
        <f>VLOOKUP($AT519,'#Input Lists#'!$L$3:$S$833,8,FALSE)</f>
        <v>#N/A</v>
      </c>
      <c r="BC519" s="91" t="str">
        <f t="shared" si="50"/>
        <v/>
      </c>
      <c r="BD519" s="91" t="str">
        <f t="shared" si="51"/>
        <v/>
      </c>
      <c r="BE519" s="15" t="str">
        <f t="shared" si="52"/>
        <v/>
      </c>
      <c r="BF519" s="92" t="str">
        <f t="shared" si="53"/>
        <v>No Sighting Date</v>
      </c>
    </row>
    <row r="520" spans="1:58" x14ac:dyDescent="0.25">
      <c r="A520" s="118">
        <v>515</v>
      </c>
      <c r="B520" s="119"/>
      <c r="C520" s="120"/>
      <c r="D520" s="121"/>
      <c r="E520" s="121"/>
      <c r="F520" s="236"/>
      <c r="G520" s="122" t="str">
        <f>IFERROR(VLOOKUP(F520,'#Location List#'!$U$3:$V$1154,2,FALSE),"")</f>
        <v/>
      </c>
      <c r="H520" s="120"/>
      <c r="I520" s="120"/>
      <c r="J520" s="120"/>
      <c r="K520" s="120"/>
      <c r="L520" s="120"/>
      <c r="M520" s="120"/>
      <c r="N520" s="120"/>
      <c r="O520" s="120"/>
      <c r="P520" s="120"/>
      <c r="Q520" s="120"/>
      <c r="R520" s="120"/>
      <c r="S520" s="120"/>
      <c r="T520" s="205">
        <f t="shared" si="48"/>
        <v>0</v>
      </c>
      <c r="U520" s="205">
        <f t="shared" si="49"/>
        <v>0</v>
      </c>
      <c r="V520" s="210"/>
      <c r="W520" s="210"/>
      <c r="X520" s="23" t="str">
        <f>IFERROR(VLOOKUP(AT520,'#Input Lists#'!$L$3:$AH$833,3,FALSE)," ")</f>
        <v xml:space="preserve"> </v>
      </c>
      <c r="Y520" s="23" t="str">
        <f>IFERROR(VLOOKUP(AT520,'#Input Lists#'!$L$3:$AH$833,5,FALSE)," ")</f>
        <v xml:space="preserve"> </v>
      </c>
      <c r="Z520" s="206" t="str">
        <f>IFERROR(VLOOKUP(AT520,'#Input Lists#'!$L$3:$AH$833,9,FALSE)," ")</f>
        <v xml:space="preserve"> </v>
      </c>
      <c r="AA520" s="119" t="s">
        <v>1527</v>
      </c>
      <c r="AB520" s="120"/>
      <c r="AC520" s="123"/>
      <c r="AD520" s="123"/>
      <c r="AE520" s="123"/>
      <c r="AF520" s="123"/>
      <c r="AG520" s="123"/>
      <c r="AH520" s="123"/>
      <c r="AI520" s="123"/>
      <c r="AJ520" s="123"/>
      <c r="AK520" s="123"/>
      <c r="AL520" s="123"/>
      <c r="AM520" s="123"/>
      <c r="AN520" s="123"/>
      <c r="AO520" s="123"/>
      <c r="AP520" s="120"/>
      <c r="AQ520" s="125" t="str">
        <f>IFERROR(VLOOKUP(G520,'#Location List#'!$C$3:$D$150,2,FALSE),"")</f>
        <v/>
      </c>
      <c r="AR520" s="125" t="str">
        <f>IFERROR(VLOOKUP(F520,'#Location List#'!$Q$3:$R$1154,2,FALSE),"")</f>
        <v/>
      </c>
      <c r="AS520" s="125" t="str">
        <f>IFERROR(VLOOKUP(V520,'#Input Lists#'!$B$3:$D$46,3,FALSE),"")</f>
        <v/>
      </c>
      <c r="AT520" s="125" t="str">
        <f>IFERROR(VLOOKUP(CONCATENATE(V520," ",W520),'#Input Lists#'!$K$3:$L$827,2,FALSE),"")</f>
        <v/>
      </c>
      <c r="AU520" s="125">
        <f>IFERROR(VLOOKUP(AA520,'#Input Lists#'!$BU$3:$BV$8,2,FALSE),"")</f>
        <v>1</v>
      </c>
      <c r="AV520" s="118" t="str">
        <f>IFERROR(VLOOKUP(AB520,'#Input Lists#'!$BO$3:$BP$9,2,FALSE),"")</f>
        <v/>
      </c>
      <c r="AW520" s="118">
        <f>IFERROR(VLOOKUP(AC520,'#Input Lists#'!$BL$3:$BM$7,2,FALSE),"")</f>
        <v>1</v>
      </c>
      <c r="AX520" s="52" t="e">
        <f>VLOOKUP(AQ520,'#Location List#'!$D$3:$K$150,4,FALSE)</f>
        <v>#N/A</v>
      </c>
      <c r="AY520" s="273" t="e">
        <f>VLOOKUP(AX520,'#Location List#'!$Z$3:$AA$13,2,FALSE)</f>
        <v>#N/A</v>
      </c>
      <c r="AZ520" s="126" t="e">
        <f>VLOOKUP($AT520,'#Input Lists#'!$L$3:$S$1033,6,FALSE)</f>
        <v>#N/A</v>
      </c>
      <c r="BA520" s="239" t="e">
        <f>VLOOKUP($AT520,'#Input Lists#'!$L$3:$S$833,7,FALSE)</f>
        <v>#N/A</v>
      </c>
      <c r="BB520" s="239" t="e">
        <f>VLOOKUP($AT520,'#Input Lists#'!$L$3:$S$833,8,FALSE)</f>
        <v>#N/A</v>
      </c>
      <c r="BC520" s="91" t="str">
        <f t="shared" si="50"/>
        <v/>
      </c>
      <c r="BD520" s="91" t="str">
        <f t="shared" si="51"/>
        <v/>
      </c>
      <c r="BE520" s="15" t="str">
        <f t="shared" si="52"/>
        <v/>
      </c>
      <c r="BF520" s="92" t="str">
        <f t="shared" si="53"/>
        <v>No Sighting Date</v>
      </c>
    </row>
    <row r="521" spans="1:58" x14ac:dyDescent="0.25">
      <c r="A521" s="118">
        <v>516</v>
      </c>
      <c r="B521" s="119"/>
      <c r="C521" s="120"/>
      <c r="D521" s="121"/>
      <c r="E521" s="121"/>
      <c r="F521" s="236"/>
      <c r="G521" s="122" t="str">
        <f>IFERROR(VLOOKUP(F521,'#Location List#'!$U$3:$V$1154,2,FALSE),"")</f>
        <v/>
      </c>
      <c r="H521" s="120"/>
      <c r="I521" s="120"/>
      <c r="J521" s="120"/>
      <c r="K521" s="120"/>
      <c r="L521" s="120"/>
      <c r="M521" s="120"/>
      <c r="N521" s="120"/>
      <c r="O521" s="120"/>
      <c r="P521" s="120"/>
      <c r="Q521" s="120"/>
      <c r="R521" s="120"/>
      <c r="S521" s="120"/>
      <c r="T521" s="205">
        <f t="shared" si="48"/>
        <v>0</v>
      </c>
      <c r="U521" s="205">
        <f t="shared" si="49"/>
        <v>0</v>
      </c>
      <c r="V521" s="210"/>
      <c r="W521" s="210"/>
      <c r="X521" s="23" t="str">
        <f>IFERROR(VLOOKUP(AT521,'#Input Lists#'!$L$3:$AH$833,3,FALSE)," ")</f>
        <v xml:space="preserve"> </v>
      </c>
      <c r="Y521" s="23" t="str">
        <f>IFERROR(VLOOKUP(AT521,'#Input Lists#'!$L$3:$AH$833,5,FALSE)," ")</f>
        <v xml:space="preserve"> </v>
      </c>
      <c r="Z521" s="206" t="str">
        <f>IFERROR(VLOOKUP(AT521,'#Input Lists#'!$L$3:$AH$833,9,FALSE)," ")</f>
        <v xml:space="preserve"> </v>
      </c>
      <c r="AA521" s="119" t="s">
        <v>1527</v>
      </c>
      <c r="AB521" s="120"/>
      <c r="AC521" s="123"/>
      <c r="AD521" s="123"/>
      <c r="AE521" s="123"/>
      <c r="AF521" s="123"/>
      <c r="AG521" s="123"/>
      <c r="AH521" s="123"/>
      <c r="AI521" s="123"/>
      <c r="AJ521" s="123"/>
      <c r="AK521" s="123"/>
      <c r="AL521" s="123"/>
      <c r="AM521" s="123"/>
      <c r="AN521" s="123"/>
      <c r="AO521" s="123"/>
      <c r="AP521" s="120"/>
      <c r="AQ521" s="125" t="str">
        <f>IFERROR(VLOOKUP(G521,'#Location List#'!$C$3:$D$150,2,FALSE),"")</f>
        <v/>
      </c>
      <c r="AR521" s="125" t="str">
        <f>IFERROR(VLOOKUP(F521,'#Location List#'!$Q$3:$R$1154,2,FALSE),"")</f>
        <v/>
      </c>
      <c r="AS521" s="125" t="str">
        <f>IFERROR(VLOOKUP(V521,'#Input Lists#'!$B$3:$D$46,3,FALSE),"")</f>
        <v/>
      </c>
      <c r="AT521" s="125" t="str">
        <f>IFERROR(VLOOKUP(CONCATENATE(V521," ",W521),'#Input Lists#'!$K$3:$L$827,2,FALSE),"")</f>
        <v/>
      </c>
      <c r="AU521" s="125">
        <f>IFERROR(VLOOKUP(AA521,'#Input Lists#'!$BU$3:$BV$8,2,FALSE),"")</f>
        <v>1</v>
      </c>
      <c r="AV521" s="118" t="str">
        <f>IFERROR(VLOOKUP(AB521,'#Input Lists#'!$BO$3:$BP$9,2,FALSE),"")</f>
        <v/>
      </c>
      <c r="AW521" s="118">
        <f>IFERROR(VLOOKUP(AC521,'#Input Lists#'!$BL$3:$BM$7,2,FALSE),"")</f>
        <v>1</v>
      </c>
      <c r="AX521" s="52" t="e">
        <f>VLOOKUP(AQ521,'#Location List#'!$D$3:$K$150,4,FALSE)</f>
        <v>#N/A</v>
      </c>
      <c r="AY521" s="273" t="e">
        <f>VLOOKUP(AX521,'#Location List#'!$Z$3:$AA$13,2,FALSE)</f>
        <v>#N/A</v>
      </c>
      <c r="AZ521" s="126" t="e">
        <f>VLOOKUP($AT521,'#Input Lists#'!$L$3:$S$1033,6,FALSE)</f>
        <v>#N/A</v>
      </c>
      <c r="BA521" s="239" t="e">
        <f>VLOOKUP($AT521,'#Input Lists#'!$L$3:$S$833,7,FALSE)</f>
        <v>#N/A</v>
      </c>
      <c r="BB521" s="239" t="e">
        <f>VLOOKUP($AT521,'#Input Lists#'!$L$3:$S$833,8,FALSE)</f>
        <v>#N/A</v>
      </c>
      <c r="BC521" s="91" t="str">
        <f t="shared" si="50"/>
        <v/>
      </c>
      <c r="BD521" s="91" t="str">
        <f t="shared" si="51"/>
        <v/>
      </c>
      <c r="BE521" s="15" t="str">
        <f t="shared" si="52"/>
        <v/>
      </c>
      <c r="BF521" s="92" t="str">
        <f t="shared" si="53"/>
        <v>No Sighting Date</v>
      </c>
    </row>
    <row r="522" spans="1:58" x14ac:dyDescent="0.25">
      <c r="A522" s="118">
        <v>517</v>
      </c>
      <c r="B522" s="119"/>
      <c r="C522" s="120"/>
      <c r="D522" s="121"/>
      <c r="E522" s="121"/>
      <c r="F522" s="236"/>
      <c r="G522" s="122" t="str">
        <f>IFERROR(VLOOKUP(F522,'#Location List#'!$U$3:$V$1154,2,FALSE),"")</f>
        <v/>
      </c>
      <c r="H522" s="120"/>
      <c r="I522" s="120"/>
      <c r="J522" s="120"/>
      <c r="K522" s="120"/>
      <c r="L522" s="120"/>
      <c r="M522" s="120"/>
      <c r="N522" s="120"/>
      <c r="O522" s="120"/>
      <c r="P522" s="120"/>
      <c r="Q522" s="120"/>
      <c r="R522" s="120"/>
      <c r="S522" s="120"/>
      <c r="T522" s="205">
        <f t="shared" si="48"/>
        <v>0</v>
      </c>
      <c r="U522" s="205">
        <f t="shared" si="49"/>
        <v>0</v>
      </c>
      <c r="V522" s="210"/>
      <c r="W522" s="210"/>
      <c r="X522" s="23" t="str">
        <f>IFERROR(VLOOKUP(AT522,'#Input Lists#'!$L$3:$AH$833,3,FALSE)," ")</f>
        <v xml:space="preserve"> </v>
      </c>
      <c r="Y522" s="23" t="str">
        <f>IFERROR(VLOOKUP(AT522,'#Input Lists#'!$L$3:$AH$833,5,FALSE)," ")</f>
        <v xml:space="preserve"> </v>
      </c>
      <c r="Z522" s="206" t="str">
        <f>IFERROR(VLOOKUP(AT522,'#Input Lists#'!$L$3:$AH$833,9,FALSE)," ")</f>
        <v xml:space="preserve"> </v>
      </c>
      <c r="AA522" s="119" t="s">
        <v>1527</v>
      </c>
      <c r="AB522" s="120"/>
      <c r="AC522" s="123"/>
      <c r="AD522" s="123"/>
      <c r="AE522" s="123"/>
      <c r="AF522" s="123"/>
      <c r="AG522" s="123"/>
      <c r="AH522" s="123"/>
      <c r="AI522" s="123"/>
      <c r="AJ522" s="123"/>
      <c r="AK522" s="123"/>
      <c r="AL522" s="123"/>
      <c r="AM522" s="123"/>
      <c r="AN522" s="123"/>
      <c r="AO522" s="123"/>
      <c r="AP522" s="120"/>
      <c r="AQ522" s="125" t="str">
        <f>IFERROR(VLOOKUP(G522,'#Location List#'!$C$3:$D$150,2,FALSE),"")</f>
        <v/>
      </c>
      <c r="AR522" s="125" t="str">
        <f>IFERROR(VLOOKUP(F522,'#Location List#'!$Q$3:$R$1154,2,FALSE),"")</f>
        <v/>
      </c>
      <c r="AS522" s="125" t="str">
        <f>IFERROR(VLOOKUP(V522,'#Input Lists#'!$B$3:$D$46,3,FALSE),"")</f>
        <v/>
      </c>
      <c r="AT522" s="125" t="str">
        <f>IFERROR(VLOOKUP(CONCATENATE(V522," ",W522),'#Input Lists#'!$K$3:$L$827,2,FALSE),"")</f>
        <v/>
      </c>
      <c r="AU522" s="125">
        <f>IFERROR(VLOOKUP(AA522,'#Input Lists#'!$BU$3:$BV$8,2,FALSE),"")</f>
        <v>1</v>
      </c>
      <c r="AV522" s="118" t="str">
        <f>IFERROR(VLOOKUP(AB522,'#Input Lists#'!$BO$3:$BP$9,2,FALSE),"")</f>
        <v/>
      </c>
      <c r="AW522" s="118">
        <f>IFERROR(VLOOKUP(AC522,'#Input Lists#'!$BL$3:$BM$7,2,FALSE),"")</f>
        <v>1</v>
      </c>
      <c r="AX522" s="52" t="e">
        <f>VLOOKUP(AQ522,'#Location List#'!$D$3:$K$150,4,FALSE)</f>
        <v>#N/A</v>
      </c>
      <c r="AY522" s="273" t="e">
        <f>VLOOKUP(AX522,'#Location List#'!$Z$3:$AA$13,2,FALSE)</f>
        <v>#N/A</v>
      </c>
      <c r="AZ522" s="126" t="e">
        <f>VLOOKUP($AT522,'#Input Lists#'!$L$3:$S$1033,6,FALSE)</f>
        <v>#N/A</v>
      </c>
      <c r="BA522" s="239" t="e">
        <f>VLOOKUP($AT522,'#Input Lists#'!$L$3:$S$833,7,FALSE)</f>
        <v>#N/A</v>
      </c>
      <c r="BB522" s="239" t="e">
        <f>VLOOKUP($AT522,'#Input Lists#'!$L$3:$S$833,8,FALSE)</f>
        <v>#N/A</v>
      </c>
      <c r="BC522" s="91" t="str">
        <f t="shared" si="50"/>
        <v/>
      </c>
      <c r="BD522" s="91" t="str">
        <f t="shared" si="51"/>
        <v/>
      </c>
      <c r="BE522" s="15" t="str">
        <f t="shared" si="52"/>
        <v/>
      </c>
      <c r="BF522" s="92" t="str">
        <f t="shared" si="53"/>
        <v>No Sighting Date</v>
      </c>
    </row>
    <row r="523" spans="1:58" x14ac:dyDescent="0.25">
      <c r="A523" s="118">
        <v>518</v>
      </c>
      <c r="B523" s="119"/>
      <c r="C523" s="120"/>
      <c r="D523" s="121"/>
      <c r="E523" s="121"/>
      <c r="F523" s="236"/>
      <c r="G523" s="122" t="str">
        <f>IFERROR(VLOOKUP(F523,'#Location List#'!$U$3:$V$1154,2,FALSE),"")</f>
        <v/>
      </c>
      <c r="H523" s="120"/>
      <c r="I523" s="120"/>
      <c r="J523" s="120"/>
      <c r="K523" s="120"/>
      <c r="L523" s="120"/>
      <c r="M523" s="120"/>
      <c r="N523" s="120"/>
      <c r="O523" s="120"/>
      <c r="P523" s="120"/>
      <c r="Q523" s="120"/>
      <c r="R523" s="120"/>
      <c r="S523" s="120"/>
      <c r="T523" s="205">
        <f t="shared" si="48"/>
        <v>0</v>
      </c>
      <c r="U523" s="205">
        <f t="shared" si="49"/>
        <v>0</v>
      </c>
      <c r="V523" s="210"/>
      <c r="W523" s="210"/>
      <c r="X523" s="23" t="str">
        <f>IFERROR(VLOOKUP(AT523,'#Input Lists#'!$L$3:$AH$833,3,FALSE)," ")</f>
        <v xml:space="preserve"> </v>
      </c>
      <c r="Y523" s="23" t="str">
        <f>IFERROR(VLOOKUP(AT523,'#Input Lists#'!$L$3:$AH$833,5,FALSE)," ")</f>
        <v xml:space="preserve"> </v>
      </c>
      <c r="Z523" s="206" t="str">
        <f>IFERROR(VLOOKUP(AT523,'#Input Lists#'!$L$3:$AH$833,9,FALSE)," ")</f>
        <v xml:space="preserve"> </v>
      </c>
      <c r="AA523" s="119" t="s">
        <v>1527</v>
      </c>
      <c r="AB523" s="120"/>
      <c r="AC523" s="123"/>
      <c r="AD523" s="123"/>
      <c r="AE523" s="123"/>
      <c r="AF523" s="123"/>
      <c r="AG523" s="123"/>
      <c r="AH523" s="123"/>
      <c r="AI523" s="123"/>
      <c r="AJ523" s="123"/>
      <c r="AK523" s="123"/>
      <c r="AL523" s="123"/>
      <c r="AM523" s="123"/>
      <c r="AN523" s="123"/>
      <c r="AO523" s="123"/>
      <c r="AP523" s="120"/>
      <c r="AQ523" s="125" t="str">
        <f>IFERROR(VLOOKUP(G523,'#Location List#'!$C$3:$D$150,2,FALSE),"")</f>
        <v/>
      </c>
      <c r="AR523" s="125" t="str">
        <f>IFERROR(VLOOKUP(F523,'#Location List#'!$Q$3:$R$1154,2,FALSE),"")</f>
        <v/>
      </c>
      <c r="AS523" s="125" t="str">
        <f>IFERROR(VLOOKUP(V523,'#Input Lists#'!$B$3:$D$46,3,FALSE),"")</f>
        <v/>
      </c>
      <c r="AT523" s="125" t="str">
        <f>IFERROR(VLOOKUP(CONCATENATE(V523," ",W523),'#Input Lists#'!$K$3:$L$827,2,FALSE),"")</f>
        <v/>
      </c>
      <c r="AU523" s="125">
        <f>IFERROR(VLOOKUP(AA523,'#Input Lists#'!$BU$3:$BV$8,2,FALSE),"")</f>
        <v>1</v>
      </c>
      <c r="AV523" s="118" t="str">
        <f>IFERROR(VLOOKUP(AB523,'#Input Lists#'!$BO$3:$BP$9,2,FALSE),"")</f>
        <v/>
      </c>
      <c r="AW523" s="118">
        <f>IFERROR(VLOOKUP(AC523,'#Input Lists#'!$BL$3:$BM$7,2,FALSE),"")</f>
        <v>1</v>
      </c>
      <c r="AX523" s="52" t="e">
        <f>VLOOKUP(AQ523,'#Location List#'!$D$3:$K$150,4,FALSE)</f>
        <v>#N/A</v>
      </c>
      <c r="AY523" s="273" t="e">
        <f>VLOOKUP(AX523,'#Location List#'!$Z$3:$AA$13,2,FALSE)</f>
        <v>#N/A</v>
      </c>
      <c r="AZ523" s="126" t="e">
        <f>VLOOKUP($AT523,'#Input Lists#'!$L$3:$S$1033,6,FALSE)</f>
        <v>#N/A</v>
      </c>
      <c r="BA523" s="239" t="e">
        <f>VLOOKUP($AT523,'#Input Lists#'!$L$3:$S$833,7,FALSE)</f>
        <v>#N/A</v>
      </c>
      <c r="BB523" s="239" t="e">
        <f>VLOOKUP($AT523,'#Input Lists#'!$L$3:$S$833,8,FALSE)</f>
        <v>#N/A</v>
      </c>
      <c r="BC523" s="91" t="str">
        <f t="shared" si="50"/>
        <v/>
      </c>
      <c r="BD523" s="91" t="str">
        <f t="shared" si="51"/>
        <v/>
      </c>
      <c r="BE523" s="15" t="str">
        <f t="shared" si="52"/>
        <v/>
      </c>
      <c r="BF523" s="92" t="str">
        <f t="shared" si="53"/>
        <v>No Sighting Date</v>
      </c>
    </row>
    <row r="524" spans="1:58" x14ac:dyDescent="0.25">
      <c r="A524" s="118">
        <v>519</v>
      </c>
      <c r="B524" s="119"/>
      <c r="C524" s="120"/>
      <c r="D524" s="121"/>
      <c r="E524" s="121"/>
      <c r="F524" s="236"/>
      <c r="G524" s="122" t="str">
        <f>IFERROR(VLOOKUP(F524,'#Location List#'!$U$3:$V$1154,2,FALSE),"")</f>
        <v/>
      </c>
      <c r="H524" s="120"/>
      <c r="I524" s="120"/>
      <c r="J524" s="120"/>
      <c r="K524" s="120"/>
      <c r="L524" s="120"/>
      <c r="M524" s="120"/>
      <c r="N524" s="120"/>
      <c r="O524" s="120"/>
      <c r="P524" s="120"/>
      <c r="Q524" s="120"/>
      <c r="R524" s="120"/>
      <c r="S524" s="120"/>
      <c r="T524" s="205">
        <f t="shared" si="48"/>
        <v>0</v>
      </c>
      <c r="U524" s="205">
        <f t="shared" si="49"/>
        <v>0</v>
      </c>
      <c r="V524" s="210"/>
      <c r="W524" s="210"/>
      <c r="X524" s="23" t="str">
        <f>IFERROR(VLOOKUP(AT524,'#Input Lists#'!$L$3:$AH$833,3,FALSE)," ")</f>
        <v xml:space="preserve"> </v>
      </c>
      <c r="Y524" s="23" t="str">
        <f>IFERROR(VLOOKUP(AT524,'#Input Lists#'!$L$3:$AH$833,5,FALSE)," ")</f>
        <v xml:space="preserve"> </v>
      </c>
      <c r="Z524" s="206" t="str">
        <f>IFERROR(VLOOKUP(AT524,'#Input Lists#'!$L$3:$AH$833,9,FALSE)," ")</f>
        <v xml:space="preserve"> </v>
      </c>
      <c r="AA524" s="119" t="s">
        <v>1527</v>
      </c>
      <c r="AB524" s="120"/>
      <c r="AC524" s="123"/>
      <c r="AD524" s="123"/>
      <c r="AE524" s="123"/>
      <c r="AF524" s="123"/>
      <c r="AG524" s="123"/>
      <c r="AH524" s="123"/>
      <c r="AI524" s="123"/>
      <c r="AJ524" s="123"/>
      <c r="AK524" s="123"/>
      <c r="AL524" s="123"/>
      <c r="AM524" s="123"/>
      <c r="AN524" s="123"/>
      <c r="AO524" s="123"/>
      <c r="AP524" s="120"/>
      <c r="AQ524" s="125" t="str">
        <f>IFERROR(VLOOKUP(G524,'#Location List#'!$C$3:$D$150,2,FALSE),"")</f>
        <v/>
      </c>
      <c r="AR524" s="125" t="str">
        <f>IFERROR(VLOOKUP(F524,'#Location List#'!$Q$3:$R$1154,2,FALSE),"")</f>
        <v/>
      </c>
      <c r="AS524" s="125" t="str">
        <f>IFERROR(VLOOKUP(V524,'#Input Lists#'!$B$3:$D$46,3,FALSE),"")</f>
        <v/>
      </c>
      <c r="AT524" s="125" t="str">
        <f>IFERROR(VLOOKUP(CONCATENATE(V524," ",W524),'#Input Lists#'!$K$3:$L$827,2,FALSE),"")</f>
        <v/>
      </c>
      <c r="AU524" s="125">
        <f>IFERROR(VLOOKUP(AA524,'#Input Lists#'!$BU$3:$BV$8,2,FALSE),"")</f>
        <v>1</v>
      </c>
      <c r="AV524" s="118" t="str">
        <f>IFERROR(VLOOKUP(AB524,'#Input Lists#'!$BO$3:$BP$9,2,FALSE),"")</f>
        <v/>
      </c>
      <c r="AW524" s="118">
        <f>IFERROR(VLOOKUP(AC524,'#Input Lists#'!$BL$3:$BM$7,2,FALSE),"")</f>
        <v>1</v>
      </c>
      <c r="AX524" s="52" t="e">
        <f>VLOOKUP(AQ524,'#Location List#'!$D$3:$K$150,4,FALSE)</f>
        <v>#N/A</v>
      </c>
      <c r="AY524" s="273" t="e">
        <f>VLOOKUP(AX524,'#Location List#'!$Z$3:$AA$13,2,FALSE)</f>
        <v>#N/A</v>
      </c>
      <c r="AZ524" s="126" t="e">
        <f>VLOOKUP($AT524,'#Input Lists#'!$L$3:$S$1033,6,FALSE)</f>
        <v>#N/A</v>
      </c>
      <c r="BA524" s="239" t="e">
        <f>VLOOKUP($AT524,'#Input Lists#'!$L$3:$S$833,7,FALSE)</f>
        <v>#N/A</v>
      </c>
      <c r="BB524" s="239" t="e">
        <f>VLOOKUP($AT524,'#Input Lists#'!$L$3:$S$833,8,FALSE)</f>
        <v>#N/A</v>
      </c>
      <c r="BC524" s="91" t="str">
        <f t="shared" si="50"/>
        <v/>
      </c>
      <c r="BD524" s="91" t="str">
        <f t="shared" si="51"/>
        <v/>
      </c>
      <c r="BE524" s="15" t="str">
        <f t="shared" si="52"/>
        <v/>
      </c>
      <c r="BF524" s="92" t="str">
        <f t="shared" si="53"/>
        <v>No Sighting Date</v>
      </c>
    </row>
    <row r="525" spans="1:58" x14ac:dyDescent="0.25">
      <c r="A525" s="118">
        <v>520</v>
      </c>
      <c r="B525" s="119"/>
      <c r="C525" s="120"/>
      <c r="D525" s="121"/>
      <c r="E525" s="121"/>
      <c r="F525" s="236"/>
      <c r="G525" s="122" t="str">
        <f>IFERROR(VLOOKUP(F525,'#Location List#'!$U$3:$V$1154,2,FALSE),"")</f>
        <v/>
      </c>
      <c r="H525" s="120"/>
      <c r="I525" s="120"/>
      <c r="J525" s="120"/>
      <c r="K525" s="120"/>
      <c r="L525" s="120"/>
      <c r="M525" s="120"/>
      <c r="N525" s="120"/>
      <c r="O525" s="120"/>
      <c r="P525" s="120"/>
      <c r="Q525" s="120"/>
      <c r="R525" s="120"/>
      <c r="S525" s="120"/>
      <c r="T525" s="205">
        <f t="shared" si="48"/>
        <v>0</v>
      </c>
      <c r="U525" s="205">
        <f t="shared" si="49"/>
        <v>0</v>
      </c>
      <c r="V525" s="210"/>
      <c r="W525" s="210"/>
      <c r="X525" s="23" t="str">
        <f>IFERROR(VLOOKUP(AT525,'#Input Lists#'!$L$3:$AH$833,3,FALSE)," ")</f>
        <v xml:space="preserve"> </v>
      </c>
      <c r="Y525" s="23" t="str">
        <f>IFERROR(VLOOKUP(AT525,'#Input Lists#'!$L$3:$AH$833,5,FALSE)," ")</f>
        <v xml:space="preserve"> </v>
      </c>
      <c r="Z525" s="206" t="str">
        <f>IFERROR(VLOOKUP(AT525,'#Input Lists#'!$L$3:$AH$833,9,FALSE)," ")</f>
        <v xml:space="preserve"> </v>
      </c>
      <c r="AA525" s="119" t="s">
        <v>1527</v>
      </c>
      <c r="AB525" s="120"/>
      <c r="AC525" s="123"/>
      <c r="AD525" s="123"/>
      <c r="AE525" s="123"/>
      <c r="AF525" s="123"/>
      <c r="AG525" s="123"/>
      <c r="AH525" s="123"/>
      <c r="AI525" s="123"/>
      <c r="AJ525" s="123"/>
      <c r="AK525" s="123"/>
      <c r="AL525" s="123"/>
      <c r="AM525" s="123"/>
      <c r="AN525" s="123"/>
      <c r="AO525" s="123"/>
      <c r="AP525" s="120"/>
      <c r="AQ525" s="125" t="str">
        <f>IFERROR(VLOOKUP(G525,'#Location List#'!$C$3:$D$150,2,FALSE),"")</f>
        <v/>
      </c>
      <c r="AR525" s="125" t="str">
        <f>IFERROR(VLOOKUP(F525,'#Location List#'!$Q$3:$R$1154,2,FALSE),"")</f>
        <v/>
      </c>
      <c r="AS525" s="125" t="str">
        <f>IFERROR(VLOOKUP(V525,'#Input Lists#'!$B$3:$D$46,3,FALSE),"")</f>
        <v/>
      </c>
      <c r="AT525" s="125" t="str">
        <f>IFERROR(VLOOKUP(CONCATENATE(V525," ",W525),'#Input Lists#'!$K$3:$L$827,2,FALSE),"")</f>
        <v/>
      </c>
      <c r="AU525" s="125">
        <f>IFERROR(VLOOKUP(AA525,'#Input Lists#'!$BU$3:$BV$8,2,FALSE),"")</f>
        <v>1</v>
      </c>
      <c r="AV525" s="118" t="str">
        <f>IFERROR(VLOOKUP(AB525,'#Input Lists#'!$BO$3:$BP$9,2,FALSE),"")</f>
        <v/>
      </c>
      <c r="AW525" s="118">
        <f>IFERROR(VLOOKUP(AC525,'#Input Lists#'!$BL$3:$BM$7,2,FALSE),"")</f>
        <v>1</v>
      </c>
      <c r="AX525" s="52" t="e">
        <f>VLOOKUP(AQ525,'#Location List#'!$D$3:$K$150,4,FALSE)</f>
        <v>#N/A</v>
      </c>
      <c r="AY525" s="273" t="e">
        <f>VLOOKUP(AX525,'#Location List#'!$Z$3:$AA$13,2,FALSE)</f>
        <v>#N/A</v>
      </c>
      <c r="AZ525" s="126" t="e">
        <f>VLOOKUP($AT525,'#Input Lists#'!$L$3:$S$1033,6,FALSE)</f>
        <v>#N/A</v>
      </c>
      <c r="BA525" s="239" t="e">
        <f>VLOOKUP($AT525,'#Input Lists#'!$L$3:$S$833,7,FALSE)</f>
        <v>#N/A</v>
      </c>
      <c r="BB525" s="239" t="e">
        <f>VLOOKUP($AT525,'#Input Lists#'!$L$3:$S$833,8,FALSE)</f>
        <v>#N/A</v>
      </c>
      <c r="BC525" s="91" t="str">
        <f t="shared" si="50"/>
        <v/>
      </c>
      <c r="BD525" s="91" t="str">
        <f t="shared" si="51"/>
        <v/>
      </c>
      <c r="BE525" s="15" t="str">
        <f t="shared" si="52"/>
        <v/>
      </c>
      <c r="BF525" s="92" t="str">
        <f t="shared" si="53"/>
        <v>No Sighting Date</v>
      </c>
    </row>
    <row r="526" spans="1:58" x14ac:dyDescent="0.25">
      <c r="A526" s="118">
        <v>521</v>
      </c>
      <c r="B526" s="119"/>
      <c r="C526" s="120"/>
      <c r="D526" s="121"/>
      <c r="E526" s="121"/>
      <c r="F526" s="236"/>
      <c r="G526" s="122" t="str">
        <f>IFERROR(VLOOKUP(F526,'#Location List#'!$U$3:$V$1154,2,FALSE),"")</f>
        <v/>
      </c>
      <c r="H526" s="120"/>
      <c r="I526" s="120"/>
      <c r="J526" s="120"/>
      <c r="K526" s="120"/>
      <c r="L526" s="120"/>
      <c r="M526" s="120"/>
      <c r="N526" s="120"/>
      <c r="O526" s="120"/>
      <c r="P526" s="120"/>
      <c r="Q526" s="120"/>
      <c r="R526" s="120"/>
      <c r="S526" s="120"/>
      <c r="T526" s="205">
        <f t="shared" si="48"/>
        <v>0</v>
      </c>
      <c r="U526" s="205">
        <f t="shared" si="49"/>
        <v>0</v>
      </c>
      <c r="V526" s="210"/>
      <c r="W526" s="210"/>
      <c r="X526" s="23" t="str">
        <f>IFERROR(VLOOKUP(AT526,'#Input Lists#'!$L$3:$AH$833,3,FALSE)," ")</f>
        <v xml:space="preserve"> </v>
      </c>
      <c r="Y526" s="23" t="str">
        <f>IFERROR(VLOOKUP(AT526,'#Input Lists#'!$L$3:$AH$833,5,FALSE)," ")</f>
        <v xml:space="preserve"> </v>
      </c>
      <c r="Z526" s="206" t="str">
        <f>IFERROR(VLOOKUP(AT526,'#Input Lists#'!$L$3:$AH$833,9,FALSE)," ")</f>
        <v xml:space="preserve"> </v>
      </c>
      <c r="AA526" s="119" t="s">
        <v>1527</v>
      </c>
      <c r="AB526" s="120"/>
      <c r="AC526" s="123"/>
      <c r="AD526" s="123"/>
      <c r="AE526" s="123"/>
      <c r="AF526" s="123"/>
      <c r="AG526" s="123"/>
      <c r="AH526" s="123"/>
      <c r="AI526" s="123"/>
      <c r="AJ526" s="123"/>
      <c r="AK526" s="123"/>
      <c r="AL526" s="123"/>
      <c r="AM526" s="123"/>
      <c r="AN526" s="123"/>
      <c r="AO526" s="123"/>
      <c r="AP526" s="120"/>
      <c r="AQ526" s="125" t="str">
        <f>IFERROR(VLOOKUP(G526,'#Location List#'!$C$3:$D$150,2,FALSE),"")</f>
        <v/>
      </c>
      <c r="AR526" s="125" t="str">
        <f>IFERROR(VLOOKUP(F526,'#Location List#'!$Q$3:$R$1154,2,FALSE),"")</f>
        <v/>
      </c>
      <c r="AS526" s="125" t="str">
        <f>IFERROR(VLOOKUP(V526,'#Input Lists#'!$B$3:$D$46,3,FALSE),"")</f>
        <v/>
      </c>
      <c r="AT526" s="125" t="str">
        <f>IFERROR(VLOOKUP(CONCATENATE(V526," ",W526),'#Input Lists#'!$K$3:$L$827,2,FALSE),"")</f>
        <v/>
      </c>
      <c r="AU526" s="125">
        <f>IFERROR(VLOOKUP(AA526,'#Input Lists#'!$BU$3:$BV$8,2,FALSE),"")</f>
        <v>1</v>
      </c>
      <c r="AV526" s="118" t="str">
        <f>IFERROR(VLOOKUP(AB526,'#Input Lists#'!$BO$3:$BP$9,2,FALSE),"")</f>
        <v/>
      </c>
      <c r="AW526" s="118">
        <f>IFERROR(VLOOKUP(AC526,'#Input Lists#'!$BL$3:$BM$7,2,FALSE),"")</f>
        <v>1</v>
      </c>
      <c r="AX526" s="52" t="e">
        <f>VLOOKUP(AQ526,'#Location List#'!$D$3:$K$150,4,FALSE)</f>
        <v>#N/A</v>
      </c>
      <c r="AY526" s="273" t="e">
        <f>VLOOKUP(AX526,'#Location List#'!$Z$3:$AA$13,2,FALSE)</f>
        <v>#N/A</v>
      </c>
      <c r="AZ526" s="126" t="e">
        <f>VLOOKUP($AT526,'#Input Lists#'!$L$3:$S$1033,6,FALSE)</f>
        <v>#N/A</v>
      </c>
      <c r="BA526" s="239" t="e">
        <f>VLOOKUP($AT526,'#Input Lists#'!$L$3:$S$833,7,FALSE)</f>
        <v>#N/A</v>
      </c>
      <c r="BB526" s="239" t="e">
        <f>VLOOKUP($AT526,'#Input Lists#'!$L$3:$S$833,8,FALSE)</f>
        <v>#N/A</v>
      </c>
      <c r="BC526" s="91" t="str">
        <f t="shared" si="50"/>
        <v/>
      </c>
      <c r="BD526" s="91" t="str">
        <f t="shared" si="51"/>
        <v/>
      </c>
      <c r="BE526" s="15" t="str">
        <f t="shared" si="52"/>
        <v/>
      </c>
      <c r="BF526" s="92" t="str">
        <f t="shared" si="53"/>
        <v>No Sighting Date</v>
      </c>
    </row>
    <row r="527" spans="1:58" x14ac:dyDescent="0.25">
      <c r="A527" s="118">
        <v>522</v>
      </c>
      <c r="B527" s="119"/>
      <c r="C527" s="120"/>
      <c r="D527" s="121"/>
      <c r="E527" s="121"/>
      <c r="F527" s="236"/>
      <c r="G527" s="122" t="str">
        <f>IFERROR(VLOOKUP(F527,'#Location List#'!$U$3:$V$1154,2,FALSE),"")</f>
        <v/>
      </c>
      <c r="H527" s="120"/>
      <c r="I527" s="120"/>
      <c r="J527" s="120"/>
      <c r="K527" s="120"/>
      <c r="L527" s="120"/>
      <c r="M527" s="120"/>
      <c r="N527" s="120"/>
      <c r="O527" s="120"/>
      <c r="P527" s="120"/>
      <c r="Q527" s="120"/>
      <c r="R527" s="120"/>
      <c r="S527" s="120"/>
      <c r="T527" s="205">
        <f t="shared" si="48"/>
        <v>0</v>
      </c>
      <c r="U527" s="205">
        <f t="shared" si="49"/>
        <v>0</v>
      </c>
      <c r="V527" s="210"/>
      <c r="W527" s="210"/>
      <c r="X527" s="23" t="str">
        <f>IFERROR(VLOOKUP(AT527,'#Input Lists#'!$L$3:$AH$833,3,FALSE)," ")</f>
        <v xml:space="preserve"> </v>
      </c>
      <c r="Y527" s="23" t="str">
        <f>IFERROR(VLOOKUP(AT527,'#Input Lists#'!$L$3:$AH$833,5,FALSE)," ")</f>
        <v xml:space="preserve"> </v>
      </c>
      <c r="Z527" s="206" t="str">
        <f>IFERROR(VLOOKUP(AT527,'#Input Lists#'!$L$3:$AH$833,9,FALSE)," ")</f>
        <v xml:space="preserve"> </v>
      </c>
      <c r="AA527" s="119" t="s">
        <v>1527</v>
      </c>
      <c r="AB527" s="120"/>
      <c r="AC527" s="123"/>
      <c r="AD527" s="123"/>
      <c r="AE527" s="123"/>
      <c r="AF527" s="123"/>
      <c r="AG527" s="123"/>
      <c r="AH527" s="123"/>
      <c r="AI527" s="123"/>
      <c r="AJ527" s="123"/>
      <c r="AK527" s="123"/>
      <c r="AL527" s="123"/>
      <c r="AM527" s="123"/>
      <c r="AN527" s="123"/>
      <c r="AO527" s="123"/>
      <c r="AP527" s="120"/>
      <c r="AQ527" s="125" t="str">
        <f>IFERROR(VLOOKUP(G527,'#Location List#'!$C$3:$D$150,2,FALSE),"")</f>
        <v/>
      </c>
      <c r="AR527" s="125" t="str">
        <f>IFERROR(VLOOKUP(F527,'#Location List#'!$Q$3:$R$1154,2,FALSE),"")</f>
        <v/>
      </c>
      <c r="AS527" s="125" t="str">
        <f>IFERROR(VLOOKUP(V527,'#Input Lists#'!$B$3:$D$46,3,FALSE),"")</f>
        <v/>
      </c>
      <c r="AT527" s="125" t="str">
        <f>IFERROR(VLOOKUP(CONCATENATE(V527," ",W527),'#Input Lists#'!$K$3:$L$827,2,FALSE),"")</f>
        <v/>
      </c>
      <c r="AU527" s="125">
        <f>IFERROR(VLOOKUP(AA527,'#Input Lists#'!$BU$3:$BV$8,2,FALSE),"")</f>
        <v>1</v>
      </c>
      <c r="AV527" s="118" t="str">
        <f>IFERROR(VLOOKUP(AB527,'#Input Lists#'!$BO$3:$BP$9,2,FALSE),"")</f>
        <v/>
      </c>
      <c r="AW527" s="118">
        <f>IFERROR(VLOOKUP(AC527,'#Input Lists#'!$BL$3:$BM$7,2,FALSE),"")</f>
        <v>1</v>
      </c>
      <c r="AX527" s="52" t="e">
        <f>VLOOKUP(AQ527,'#Location List#'!$D$3:$K$150,4,FALSE)</f>
        <v>#N/A</v>
      </c>
      <c r="AY527" s="273" t="e">
        <f>VLOOKUP(AX527,'#Location List#'!$Z$3:$AA$13,2,FALSE)</f>
        <v>#N/A</v>
      </c>
      <c r="AZ527" s="126" t="e">
        <f>VLOOKUP($AT527,'#Input Lists#'!$L$3:$S$1033,6,FALSE)</f>
        <v>#N/A</v>
      </c>
      <c r="BA527" s="239" t="e">
        <f>VLOOKUP($AT527,'#Input Lists#'!$L$3:$S$833,7,FALSE)</f>
        <v>#N/A</v>
      </c>
      <c r="BB527" s="239" t="e">
        <f>VLOOKUP($AT527,'#Input Lists#'!$L$3:$S$833,8,FALSE)</f>
        <v>#N/A</v>
      </c>
      <c r="BC527" s="91" t="str">
        <f t="shared" si="50"/>
        <v/>
      </c>
      <c r="BD527" s="91" t="str">
        <f t="shared" si="51"/>
        <v/>
      </c>
      <c r="BE527" s="15" t="str">
        <f t="shared" si="52"/>
        <v/>
      </c>
      <c r="BF527" s="92" t="str">
        <f t="shared" si="53"/>
        <v>No Sighting Date</v>
      </c>
    </row>
    <row r="528" spans="1:58" x14ac:dyDescent="0.25">
      <c r="A528" s="118">
        <v>523</v>
      </c>
      <c r="B528" s="119"/>
      <c r="C528" s="120"/>
      <c r="D528" s="121"/>
      <c r="E528" s="121"/>
      <c r="F528" s="236"/>
      <c r="G528" s="122" t="str">
        <f>IFERROR(VLOOKUP(F528,'#Location List#'!$U$3:$V$1154,2,FALSE),"")</f>
        <v/>
      </c>
      <c r="H528" s="120"/>
      <c r="I528" s="120"/>
      <c r="J528" s="120"/>
      <c r="K528" s="120"/>
      <c r="L528" s="120"/>
      <c r="M528" s="120"/>
      <c r="N528" s="120"/>
      <c r="O528" s="120"/>
      <c r="P528" s="120"/>
      <c r="Q528" s="120"/>
      <c r="R528" s="120"/>
      <c r="S528" s="120"/>
      <c r="T528" s="205">
        <f t="shared" si="48"/>
        <v>0</v>
      </c>
      <c r="U528" s="205">
        <f t="shared" si="49"/>
        <v>0</v>
      </c>
      <c r="V528" s="210"/>
      <c r="W528" s="210"/>
      <c r="X528" s="23" t="str">
        <f>IFERROR(VLOOKUP(AT528,'#Input Lists#'!$L$3:$AH$833,3,FALSE)," ")</f>
        <v xml:space="preserve"> </v>
      </c>
      <c r="Y528" s="23" t="str">
        <f>IFERROR(VLOOKUP(AT528,'#Input Lists#'!$L$3:$AH$833,5,FALSE)," ")</f>
        <v xml:space="preserve"> </v>
      </c>
      <c r="Z528" s="206" t="str">
        <f>IFERROR(VLOOKUP(AT528,'#Input Lists#'!$L$3:$AH$833,9,FALSE)," ")</f>
        <v xml:space="preserve"> </v>
      </c>
      <c r="AA528" s="119" t="s">
        <v>1527</v>
      </c>
      <c r="AB528" s="120"/>
      <c r="AC528" s="123"/>
      <c r="AD528" s="123"/>
      <c r="AE528" s="123"/>
      <c r="AF528" s="123"/>
      <c r="AG528" s="123"/>
      <c r="AH528" s="123"/>
      <c r="AI528" s="123"/>
      <c r="AJ528" s="123"/>
      <c r="AK528" s="123"/>
      <c r="AL528" s="123"/>
      <c r="AM528" s="123"/>
      <c r="AN528" s="123"/>
      <c r="AO528" s="123"/>
      <c r="AP528" s="120"/>
      <c r="AQ528" s="125" t="str">
        <f>IFERROR(VLOOKUP(G528,'#Location List#'!$C$3:$D$150,2,FALSE),"")</f>
        <v/>
      </c>
      <c r="AR528" s="125" t="str">
        <f>IFERROR(VLOOKUP(F528,'#Location List#'!$Q$3:$R$1154,2,FALSE),"")</f>
        <v/>
      </c>
      <c r="AS528" s="125" t="str">
        <f>IFERROR(VLOOKUP(V528,'#Input Lists#'!$B$3:$D$46,3,FALSE),"")</f>
        <v/>
      </c>
      <c r="AT528" s="125" t="str">
        <f>IFERROR(VLOOKUP(CONCATENATE(V528," ",W528),'#Input Lists#'!$K$3:$L$827,2,FALSE),"")</f>
        <v/>
      </c>
      <c r="AU528" s="125">
        <f>IFERROR(VLOOKUP(AA528,'#Input Lists#'!$BU$3:$BV$8,2,FALSE),"")</f>
        <v>1</v>
      </c>
      <c r="AV528" s="118" t="str">
        <f>IFERROR(VLOOKUP(AB528,'#Input Lists#'!$BO$3:$BP$9,2,FALSE),"")</f>
        <v/>
      </c>
      <c r="AW528" s="118">
        <f>IFERROR(VLOOKUP(AC528,'#Input Lists#'!$BL$3:$BM$7,2,FALSE),"")</f>
        <v>1</v>
      </c>
      <c r="AX528" s="52" t="e">
        <f>VLOOKUP(AQ528,'#Location List#'!$D$3:$K$150,4,FALSE)</f>
        <v>#N/A</v>
      </c>
      <c r="AY528" s="273" t="e">
        <f>VLOOKUP(AX528,'#Location List#'!$Z$3:$AA$13,2,FALSE)</f>
        <v>#N/A</v>
      </c>
      <c r="AZ528" s="126" t="e">
        <f>VLOOKUP($AT528,'#Input Lists#'!$L$3:$S$1033,6,FALSE)</f>
        <v>#N/A</v>
      </c>
      <c r="BA528" s="239" t="e">
        <f>VLOOKUP($AT528,'#Input Lists#'!$L$3:$S$833,7,FALSE)</f>
        <v>#N/A</v>
      </c>
      <c r="BB528" s="239" t="e">
        <f>VLOOKUP($AT528,'#Input Lists#'!$L$3:$S$833,8,FALSE)</f>
        <v>#N/A</v>
      </c>
      <c r="BC528" s="91" t="str">
        <f t="shared" si="50"/>
        <v/>
      </c>
      <c r="BD528" s="91" t="str">
        <f t="shared" si="51"/>
        <v/>
      </c>
      <c r="BE528" s="15" t="str">
        <f t="shared" si="52"/>
        <v/>
      </c>
      <c r="BF528" s="92" t="str">
        <f t="shared" si="53"/>
        <v>No Sighting Date</v>
      </c>
    </row>
    <row r="529" spans="1:58" x14ac:dyDescent="0.25">
      <c r="A529" s="118">
        <v>524</v>
      </c>
      <c r="B529" s="119"/>
      <c r="C529" s="120"/>
      <c r="D529" s="121"/>
      <c r="E529" s="121"/>
      <c r="F529" s="236"/>
      <c r="G529" s="122" t="str">
        <f>IFERROR(VLOOKUP(F529,'#Location List#'!$U$3:$V$1154,2,FALSE),"")</f>
        <v/>
      </c>
      <c r="H529" s="120"/>
      <c r="I529" s="120"/>
      <c r="J529" s="120"/>
      <c r="K529" s="120"/>
      <c r="L529" s="120"/>
      <c r="M529" s="120"/>
      <c r="N529" s="120"/>
      <c r="O529" s="120"/>
      <c r="P529" s="120"/>
      <c r="Q529" s="120"/>
      <c r="R529" s="120"/>
      <c r="S529" s="120"/>
      <c r="T529" s="205">
        <f t="shared" si="48"/>
        <v>0</v>
      </c>
      <c r="U529" s="205">
        <f t="shared" si="49"/>
        <v>0</v>
      </c>
      <c r="V529" s="210"/>
      <c r="W529" s="210"/>
      <c r="X529" s="23" t="str">
        <f>IFERROR(VLOOKUP(AT529,'#Input Lists#'!$L$3:$AH$833,3,FALSE)," ")</f>
        <v xml:space="preserve"> </v>
      </c>
      <c r="Y529" s="23" t="str">
        <f>IFERROR(VLOOKUP(AT529,'#Input Lists#'!$L$3:$AH$833,5,FALSE)," ")</f>
        <v xml:space="preserve"> </v>
      </c>
      <c r="Z529" s="206" t="str">
        <f>IFERROR(VLOOKUP(AT529,'#Input Lists#'!$L$3:$AH$833,9,FALSE)," ")</f>
        <v xml:space="preserve"> </v>
      </c>
      <c r="AA529" s="119" t="s">
        <v>1527</v>
      </c>
      <c r="AB529" s="120"/>
      <c r="AC529" s="123"/>
      <c r="AD529" s="123"/>
      <c r="AE529" s="123"/>
      <c r="AF529" s="123"/>
      <c r="AG529" s="123"/>
      <c r="AH529" s="123"/>
      <c r="AI529" s="123"/>
      <c r="AJ529" s="123"/>
      <c r="AK529" s="123"/>
      <c r="AL529" s="123"/>
      <c r="AM529" s="123"/>
      <c r="AN529" s="123"/>
      <c r="AO529" s="123"/>
      <c r="AP529" s="120"/>
      <c r="AQ529" s="125" t="str">
        <f>IFERROR(VLOOKUP(G529,'#Location List#'!$C$3:$D$150,2,FALSE),"")</f>
        <v/>
      </c>
      <c r="AR529" s="125" t="str">
        <f>IFERROR(VLOOKUP(F529,'#Location List#'!$Q$3:$R$1154,2,FALSE),"")</f>
        <v/>
      </c>
      <c r="AS529" s="125" t="str">
        <f>IFERROR(VLOOKUP(V529,'#Input Lists#'!$B$3:$D$46,3,FALSE),"")</f>
        <v/>
      </c>
      <c r="AT529" s="125" t="str">
        <f>IFERROR(VLOOKUP(CONCATENATE(V529," ",W529),'#Input Lists#'!$K$3:$L$827,2,FALSE),"")</f>
        <v/>
      </c>
      <c r="AU529" s="125">
        <f>IFERROR(VLOOKUP(AA529,'#Input Lists#'!$BU$3:$BV$8,2,FALSE),"")</f>
        <v>1</v>
      </c>
      <c r="AV529" s="118" t="str">
        <f>IFERROR(VLOOKUP(AB529,'#Input Lists#'!$BO$3:$BP$9,2,FALSE),"")</f>
        <v/>
      </c>
      <c r="AW529" s="118">
        <f>IFERROR(VLOOKUP(AC529,'#Input Lists#'!$BL$3:$BM$7,2,FALSE),"")</f>
        <v>1</v>
      </c>
      <c r="AX529" s="52" t="e">
        <f>VLOOKUP(AQ529,'#Location List#'!$D$3:$K$150,4,FALSE)</f>
        <v>#N/A</v>
      </c>
      <c r="AY529" s="273" t="e">
        <f>VLOOKUP(AX529,'#Location List#'!$Z$3:$AA$13,2,FALSE)</f>
        <v>#N/A</v>
      </c>
      <c r="AZ529" s="126" t="e">
        <f>VLOOKUP($AT529,'#Input Lists#'!$L$3:$S$1033,6,FALSE)</f>
        <v>#N/A</v>
      </c>
      <c r="BA529" s="239" t="e">
        <f>VLOOKUP($AT529,'#Input Lists#'!$L$3:$S$833,7,FALSE)</f>
        <v>#N/A</v>
      </c>
      <c r="BB529" s="239" t="e">
        <f>VLOOKUP($AT529,'#Input Lists#'!$L$3:$S$833,8,FALSE)</f>
        <v>#N/A</v>
      </c>
      <c r="BC529" s="91" t="str">
        <f t="shared" si="50"/>
        <v/>
      </c>
      <c r="BD529" s="91" t="str">
        <f t="shared" si="51"/>
        <v/>
      </c>
      <c r="BE529" s="15" t="str">
        <f t="shared" si="52"/>
        <v/>
      </c>
      <c r="BF529" s="92" t="str">
        <f t="shared" si="53"/>
        <v>No Sighting Date</v>
      </c>
    </row>
    <row r="530" spans="1:58" x14ac:dyDescent="0.25">
      <c r="A530" s="118">
        <v>525</v>
      </c>
      <c r="B530" s="119"/>
      <c r="C530" s="120"/>
      <c r="D530" s="121"/>
      <c r="E530" s="121"/>
      <c r="F530" s="236"/>
      <c r="G530" s="122" t="str">
        <f>IFERROR(VLOOKUP(F530,'#Location List#'!$U$3:$V$1154,2,FALSE),"")</f>
        <v/>
      </c>
      <c r="H530" s="120"/>
      <c r="I530" s="120"/>
      <c r="J530" s="120"/>
      <c r="K530" s="120"/>
      <c r="L530" s="120"/>
      <c r="M530" s="120"/>
      <c r="N530" s="120"/>
      <c r="O530" s="120"/>
      <c r="P530" s="120"/>
      <c r="Q530" s="120"/>
      <c r="R530" s="120"/>
      <c r="S530" s="120"/>
      <c r="T530" s="205">
        <f t="shared" si="48"/>
        <v>0</v>
      </c>
      <c r="U530" s="205">
        <f t="shared" si="49"/>
        <v>0</v>
      </c>
      <c r="V530" s="210"/>
      <c r="W530" s="210"/>
      <c r="X530" s="23" t="str">
        <f>IFERROR(VLOOKUP(AT530,'#Input Lists#'!$L$3:$AH$833,3,FALSE)," ")</f>
        <v xml:space="preserve"> </v>
      </c>
      <c r="Y530" s="23" t="str">
        <f>IFERROR(VLOOKUP(AT530,'#Input Lists#'!$L$3:$AH$833,5,FALSE)," ")</f>
        <v xml:space="preserve"> </v>
      </c>
      <c r="Z530" s="206" t="str">
        <f>IFERROR(VLOOKUP(AT530,'#Input Lists#'!$L$3:$AH$833,9,FALSE)," ")</f>
        <v xml:space="preserve"> </v>
      </c>
      <c r="AA530" s="119" t="s">
        <v>1527</v>
      </c>
      <c r="AB530" s="120"/>
      <c r="AC530" s="123"/>
      <c r="AD530" s="123"/>
      <c r="AE530" s="123"/>
      <c r="AF530" s="123"/>
      <c r="AG530" s="123"/>
      <c r="AH530" s="123"/>
      <c r="AI530" s="123"/>
      <c r="AJ530" s="123"/>
      <c r="AK530" s="123"/>
      <c r="AL530" s="123"/>
      <c r="AM530" s="123"/>
      <c r="AN530" s="123"/>
      <c r="AO530" s="123"/>
      <c r="AP530" s="120"/>
      <c r="AQ530" s="125" t="str">
        <f>IFERROR(VLOOKUP(G530,'#Location List#'!$C$3:$D$150,2,FALSE),"")</f>
        <v/>
      </c>
      <c r="AR530" s="125" t="str">
        <f>IFERROR(VLOOKUP(F530,'#Location List#'!$Q$3:$R$1154,2,FALSE),"")</f>
        <v/>
      </c>
      <c r="AS530" s="125" t="str">
        <f>IFERROR(VLOOKUP(V530,'#Input Lists#'!$B$3:$D$46,3,FALSE),"")</f>
        <v/>
      </c>
      <c r="AT530" s="125" t="str">
        <f>IFERROR(VLOOKUP(CONCATENATE(V530," ",W530),'#Input Lists#'!$K$3:$L$827,2,FALSE),"")</f>
        <v/>
      </c>
      <c r="AU530" s="125">
        <f>IFERROR(VLOOKUP(AA530,'#Input Lists#'!$BU$3:$BV$8,2,FALSE),"")</f>
        <v>1</v>
      </c>
      <c r="AV530" s="118" t="str">
        <f>IFERROR(VLOOKUP(AB530,'#Input Lists#'!$BO$3:$BP$9,2,FALSE),"")</f>
        <v/>
      </c>
      <c r="AW530" s="118">
        <f>IFERROR(VLOOKUP(AC530,'#Input Lists#'!$BL$3:$BM$7,2,FALSE),"")</f>
        <v>1</v>
      </c>
      <c r="AX530" s="52" t="e">
        <f>VLOOKUP(AQ530,'#Location List#'!$D$3:$K$150,4,FALSE)</f>
        <v>#N/A</v>
      </c>
      <c r="AY530" s="273" t="e">
        <f>VLOOKUP(AX530,'#Location List#'!$Z$3:$AA$13,2,FALSE)</f>
        <v>#N/A</v>
      </c>
      <c r="AZ530" s="126" t="e">
        <f>VLOOKUP($AT530,'#Input Lists#'!$L$3:$S$1033,6,FALSE)</f>
        <v>#N/A</v>
      </c>
      <c r="BA530" s="239" t="e">
        <f>VLOOKUP($AT530,'#Input Lists#'!$L$3:$S$833,7,FALSE)</f>
        <v>#N/A</v>
      </c>
      <c r="BB530" s="239" t="e">
        <f>VLOOKUP($AT530,'#Input Lists#'!$L$3:$S$833,8,FALSE)</f>
        <v>#N/A</v>
      </c>
      <c r="BC530" s="91" t="str">
        <f t="shared" si="50"/>
        <v/>
      </c>
      <c r="BD530" s="91" t="str">
        <f t="shared" si="51"/>
        <v/>
      </c>
      <c r="BE530" s="15" t="str">
        <f t="shared" si="52"/>
        <v/>
      </c>
      <c r="BF530" s="92" t="str">
        <f t="shared" si="53"/>
        <v>No Sighting Date</v>
      </c>
    </row>
    <row r="531" spans="1:58" x14ac:dyDescent="0.25">
      <c r="A531" s="118">
        <v>526</v>
      </c>
      <c r="B531" s="119"/>
      <c r="C531" s="120"/>
      <c r="D531" s="121"/>
      <c r="E531" s="121"/>
      <c r="F531" s="236"/>
      <c r="G531" s="122" t="str">
        <f>IFERROR(VLOOKUP(F531,'#Location List#'!$U$3:$V$1154,2,FALSE),"")</f>
        <v/>
      </c>
      <c r="H531" s="120"/>
      <c r="I531" s="120"/>
      <c r="J531" s="120"/>
      <c r="K531" s="120"/>
      <c r="L531" s="120"/>
      <c r="M531" s="120"/>
      <c r="N531" s="120"/>
      <c r="O531" s="120"/>
      <c r="P531" s="120"/>
      <c r="Q531" s="120"/>
      <c r="R531" s="120"/>
      <c r="S531" s="120"/>
      <c r="T531" s="205">
        <f t="shared" si="48"/>
        <v>0</v>
      </c>
      <c r="U531" s="205">
        <f t="shared" si="49"/>
        <v>0</v>
      </c>
      <c r="V531" s="210"/>
      <c r="W531" s="210"/>
      <c r="X531" s="23" t="str">
        <f>IFERROR(VLOOKUP(AT531,'#Input Lists#'!$L$3:$AH$833,3,FALSE)," ")</f>
        <v xml:space="preserve"> </v>
      </c>
      <c r="Y531" s="23" t="str">
        <f>IFERROR(VLOOKUP(AT531,'#Input Lists#'!$L$3:$AH$833,5,FALSE)," ")</f>
        <v xml:space="preserve"> </v>
      </c>
      <c r="Z531" s="206" t="str">
        <f>IFERROR(VLOOKUP(AT531,'#Input Lists#'!$L$3:$AH$833,9,FALSE)," ")</f>
        <v xml:space="preserve"> </v>
      </c>
      <c r="AA531" s="119" t="s">
        <v>1527</v>
      </c>
      <c r="AB531" s="120"/>
      <c r="AC531" s="123"/>
      <c r="AD531" s="123"/>
      <c r="AE531" s="123"/>
      <c r="AF531" s="123"/>
      <c r="AG531" s="123"/>
      <c r="AH531" s="123"/>
      <c r="AI531" s="123"/>
      <c r="AJ531" s="123"/>
      <c r="AK531" s="123"/>
      <c r="AL531" s="123"/>
      <c r="AM531" s="123"/>
      <c r="AN531" s="123"/>
      <c r="AO531" s="123"/>
      <c r="AP531" s="120"/>
      <c r="AQ531" s="125" t="str">
        <f>IFERROR(VLOOKUP(G531,'#Location List#'!$C$3:$D$150,2,FALSE),"")</f>
        <v/>
      </c>
      <c r="AR531" s="125" t="str">
        <f>IFERROR(VLOOKUP(F531,'#Location List#'!$Q$3:$R$1154,2,FALSE),"")</f>
        <v/>
      </c>
      <c r="AS531" s="125" t="str">
        <f>IFERROR(VLOOKUP(V531,'#Input Lists#'!$B$3:$D$46,3,FALSE),"")</f>
        <v/>
      </c>
      <c r="AT531" s="125" t="str">
        <f>IFERROR(VLOOKUP(CONCATENATE(V531," ",W531),'#Input Lists#'!$K$3:$L$827,2,FALSE),"")</f>
        <v/>
      </c>
      <c r="AU531" s="125">
        <f>IFERROR(VLOOKUP(AA531,'#Input Lists#'!$BU$3:$BV$8,2,FALSE),"")</f>
        <v>1</v>
      </c>
      <c r="AV531" s="118" t="str">
        <f>IFERROR(VLOOKUP(AB531,'#Input Lists#'!$BO$3:$BP$9,2,FALSE),"")</f>
        <v/>
      </c>
      <c r="AW531" s="118">
        <f>IFERROR(VLOOKUP(AC531,'#Input Lists#'!$BL$3:$BM$7,2,FALSE),"")</f>
        <v>1</v>
      </c>
      <c r="AX531" s="52" t="e">
        <f>VLOOKUP(AQ531,'#Location List#'!$D$3:$K$150,4,FALSE)</f>
        <v>#N/A</v>
      </c>
      <c r="AY531" s="273" t="e">
        <f>VLOOKUP(AX531,'#Location List#'!$Z$3:$AA$13,2,FALSE)</f>
        <v>#N/A</v>
      </c>
      <c r="AZ531" s="126" t="e">
        <f>VLOOKUP($AT531,'#Input Lists#'!$L$3:$S$1033,6,FALSE)</f>
        <v>#N/A</v>
      </c>
      <c r="BA531" s="239" t="e">
        <f>VLOOKUP($AT531,'#Input Lists#'!$L$3:$S$833,7,FALSE)</f>
        <v>#N/A</v>
      </c>
      <c r="BB531" s="239" t="e">
        <f>VLOOKUP($AT531,'#Input Lists#'!$L$3:$S$833,8,FALSE)</f>
        <v>#N/A</v>
      </c>
      <c r="BC531" s="91" t="str">
        <f t="shared" si="50"/>
        <v/>
      </c>
      <c r="BD531" s="91" t="str">
        <f t="shared" si="51"/>
        <v/>
      </c>
      <c r="BE531" s="15" t="str">
        <f t="shared" si="52"/>
        <v/>
      </c>
      <c r="BF531" s="92" t="str">
        <f t="shared" si="53"/>
        <v>No Sighting Date</v>
      </c>
    </row>
    <row r="532" spans="1:58" x14ac:dyDescent="0.25">
      <c r="A532" s="118">
        <v>527</v>
      </c>
      <c r="B532" s="119"/>
      <c r="C532" s="120"/>
      <c r="D532" s="121"/>
      <c r="E532" s="121"/>
      <c r="F532" s="236"/>
      <c r="G532" s="122" t="str">
        <f>IFERROR(VLOOKUP(F532,'#Location List#'!$U$3:$V$1154,2,FALSE),"")</f>
        <v/>
      </c>
      <c r="H532" s="120"/>
      <c r="I532" s="120"/>
      <c r="J532" s="120"/>
      <c r="K532" s="120"/>
      <c r="L532" s="120"/>
      <c r="M532" s="120"/>
      <c r="N532" s="120"/>
      <c r="O532" s="120"/>
      <c r="P532" s="120"/>
      <c r="Q532" s="120"/>
      <c r="R532" s="120"/>
      <c r="S532" s="120"/>
      <c r="T532" s="205">
        <f t="shared" ref="T532:T595" si="54">N532-O532/60-P532/60/60</f>
        <v>0</v>
      </c>
      <c r="U532" s="205">
        <f t="shared" ref="U532:U595" si="55">Q532+R532/60+S532/60/60</f>
        <v>0</v>
      </c>
      <c r="V532" s="210"/>
      <c r="W532" s="210"/>
      <c r="X532" s="23" t="str">
        <f>IFERROR(VLOOKUP(AT532,'#Input Lists#'!$L$3:$AH$833,3,FALSE)," ")</f>
        <v xml:space="preserve"> </v>
      </c>
      <c r="Y532" s="23" t="str">
        <f>IFERROR(VLOOKUP(AT532,'#Input Lists#'!$L$3:$AH$833,5,FALSE)," ")</f>
        <v xml:space="preserve"> </v>
      </c>
      <c r="Z532" s="206" t="str">
        <f>IFERROR(VLOOKUP(AT532,'#Input Lists#'!$L$3:$AH$833,9,FALSE)," ")</f>
        <v xml:space="preserve"> </v>
      </c>
      <c r="AA532" s="119" t="s">
        <v>1527</v>
      </c>
      <c r="AB532" s="120"/>
      <c r="AC532" s="123"/>
      <c r="AD532" s="123"/>
      <c r="AE532" s="123"/>
      <c r="AF532" s="123"/>
      <c r="AG532" s="123"/>
      <c r="AH532" s="123"/>
      <c r="AI532" s="123"/>
      <c r="AJ532" s="123"/>
      <c r="AK532" s="123"/>
      <c r="AL532" s="123"/>
      <c r="AM532" s="123"/>
      <c r="AN532" s="123"/>
      <c r="AO532" s="123"/>
      <c r="AP532" s="120"/>
      <c r="AQ532" s="125" t="str">
        <f>IFERROR(VLOOKUP(G532,'#Location List#'!$C$3:$D$150,2,FALSE),"")</f>
        <v/>
      </c>
      <c r="AR532" s="125" t="str">
        <f>IFERROR(VLOOKUP(F532,'#Location List#'!$Q$3:$R$1154,2,FALSE),"")</f>
        <v/>
      </c>
      <c r="AS532" s="125" t="str">
        <f>IFERROR(VLOOKUP(V532,'#Input Lists#'!$B$3:$D$46,3,FALSE),"")</f>
        <v/>
      </c>
      <c r="AT532" s="125" t="str">
        <f>IFERROR(VLOOKUP(CONCATENATE(V532," ",W532),'#Input Lists#'!$K$3:$L$827,2,FALSE),"")</f>
        <v/>
      </c>
      <c r="AU532" s="125">
        <f>IFERROR(VLOOKUP(AA532,'#Input Lists#'!$BU$3:$BV$8,2,FALSE),"")</f>
        <v>1</v>
      </c>
      <c r="AV532" s="118" t="str">
        <f>IFERROR(VLOOKUP(AB532,'#Input Lists#'!$BO$3:$BP$9,2,FALSE),"")</f>
        <v/>
      </c>
      <c r="AW532" s="118">
        <f>IFERROR(VLOOKUP(AC532,'#Input Lists#'!$BL$3:$BM$7,2,FALSE),"")</f>
        <v>1</v>
      </c>
      <c r="AX532" s="52" t="e">
        <f>VLOOKUP(AQ532,'#Location List#'!$D$3:$K$150,4,FALSE)</f>
        <v>#N/A</v>
      </c>
      <c r="AY532" s="273" t="e">
        <f>VLOOKUP(AX532,'#Location List#'!$Z$3:$AA$13,2,FALSE)</f>
        <v>#N/A</v>
      </c>
      <c r="AZ532" s="126" t="e">
        <f>VLOOKUP($AT532,'#Input Lists#'!$L$3:$S$1033,6,FALSE)</f>
        <v>#N/A</v>
      </c>
      <c r="BA532" s="239" t="e">
        <f>VLOOKUP($AT532,'#Input Lists#'!$L$3:$S$833,7,FALSE)</f>
        <v>#N/A</v>
      </c>
      <c r="BB532" s="239" t="e">
        <f>VLOOKUP($AT532,'#Input Lists#'!$L$3:$S$833,8,FALSE)</f>
        <v>#N/A</v>
      </c>
      <c r="BC532" s="91" t="str">
        <f t="shared" ref="BC532:BC595" si="56">IFERROR(WEEKNUM(BA532,2),"")</f>
        <v/>
      </c>
      <c r="BD532" s="91" t="str">
        <f t="shared" ref="BD532:BD595" si="57">IFERROR(IF(WEEKNUM(BB532)&lt;WEEKNUM(BA532),WEEKNUM(BB532)+52,WEEKNUM(BB532)),"")</f>
        <v/>
      </c>
      <c r="BE532" s="15" t="str">
        <f t="shared" ref="BE532:BE595" si="58">IF(E532="","",IF(WEEKNUM(E532)&lt;9,WEEKNUM(E532)+52, WEEKNUM(E532)))</f>
        <v/>
      </c>
      <c r="BF532" s="92" t="str">
        <f t="shared" ref="BF532:BF595" si="59">IF(E532="", "No Sighting Date", IF(BC532&gt;=BD532," ",IF(BE532&gt;=BC532,IF(BE532&lt;=BD532,"IN RANGE",BE532-BD532),BE532-BC532)))</f>
        <v>No Sighting Date</v>
      </c>
    </row>
    <row r="533" spans="1:58" x14ac:dyDescent="0.25">
      <c r="A533" s="118">
        <v>528</v>
      </c>
      <c r="B533" s="119"/>
      <c r="C533" s="120"/>
      <c r="D533" s="121"/>
      <c r="E533" s="121"/>
      <c r="F533" s="236"/>
      <c r="G533" s="122" t="str">
        <f>IFERROR(VLOOKUP(F533,'#Location List#'!$U$3:$V$1154,2,FALSE),"")</f>
        <v/>
      </c>
      <c r="H533" s="120"/>
      <c r="I533" s="120"/>
      <c r="J533" s="120"/>
      <c r="K533" s="120"/>
      <c r="L533" s="120"/>
      <c r="M533" s="120"/>
      <c r="N533" s="120"/>
      <c r="O533" s="120"/>
      <c r="P533" s="120"/>
      <c r="Q533" s="120"/>
      <c r="R533" s="120"/>
      <c r="S533" s="120"/>
      <c r="T533" s="205">
        <f t="shared" si="54"/>
        <v>0</v>
      </c>
      <c r="U533" s="205">
        <f t="shared" si="55"/>
        <v>0</v>
      </c>
      <c r="V533" s="210"/>
      <c r="W533" s="210"/>
      <c r="X533" s="23" t="str">
        <f>IFERROR(VLOOKUP(AT533,'#Input Lists#'!$L$3:$AH$833,3,FALSE)," ")</f>
        <v xml:space="preserve"> </v>
      </c>
      <c r="Y533" s="23" t="str">
        <f>IFERROR(VLOOKUP(AT533,'#Input Lists#'!$L$3:$AH$833,5,FALSE)," ")</f>
        <v xml:space="preserve"> </v>
      </c>
      <c r="Z533" s="206" t="str">
        <f>IFERROR(VLOOKUP(AT533,'#Input Lists#'!$L$3:$AH$833,9,FALSE)," ")</f>
        <v xml:space="preserve"> </v>
      </c>
      <c r="AA533" s="119" t="s">
        <v>1527</v>
      </c>
      <c r="AB533" s="120"/>
      <c r="AC533" s="123"/>
      <c r="AD533" s="123"/>
      <c r="AE533" s="123"/>
      <c r="AF533" s="123"/>
      <c r="AG533" s="123"/>
      <c r="AH533" s="123"/>
      <c r="AI533" s="123"/>
      <c r="AJ533" s="123"/>
      <c r="AK533" s="123"/>
      <c r="AL533" s="123"/>
      <c r="AM533" s="123"/>
      <c r="AN533" s="123"/>
      <c r="AO533" s="123"/>
      <c r="AP533" s="120"/>
      <c r="AQ533" s="125" t="str">
        <f>IFERROR(VLOOKUP(G533,'#Location List#'!$C$3:$D$150,2,FALSE),"")</f>
        <v/>
      </c>
      <c r="AR533" s="125" t="str">
        <f>IFERROR(VLOOKUP(F533,'#Location List#'!$Q$3:$R$1154,2,FALSE),"")</f>
        <v/>
      </c>
      <c r="AS533" s="125" t="str">
        <f>IFERROR(VLOOKUP(V533,'#Input Lists#'!$B$3:$D$46,3,FALSE),"")</f>
        <v/>
      </c>
      <c r="AT533" s="125" t="str">
        <f>IFERROR(VLOOKUP(CONCATENATE(V533," ",W533),'#Input Lists#'!$K$3:$L$827,2,FALSE),"")</f>
        <v/>
      </c>
      <c r="AU533" s="125">
        <f>IFERROR(VLOOKUP(AA533,'#Input Lists#'!$BU$3:$BV$8,2,FALSE),"")</f>
        <v>1</v>
      </c>
      <c r="AV533" s="118" t="str">
        <f>IFERROR(VLOOKUP(AB533,'#Input Lists#'!$BO$3:$BP$9,2,FALSE),"")</f>
        <v/>
      </c>
      <c r="AW533" s="118">
        <f>IFERROR(VLOOKUP(AC533,'#Input Lists#'!$BL$3:$BM$7,2,FALSE),"")</f>
        <v>1</v>
      </c>
      <c r="AX533" s="52" t="e">
        <f>VLOOKUP(AQ533,'#Location List#'!$D$3:$K$150,4,FALSE)</f>
        <v>#N/A</v>
      </c>
      <c r="AY533" s="273" t="e">
        <f>VLOOKUP(AX533,'#Location List#'!$Z$3:$AA$13,2,FALSE)</f>
        <v>#N/A</v>
      </c>
      <c r="AZ533" s="126" t="e">
        <f>VLOOKUP($AT533,'#Input Lists#'!$L$3:$S$1033,6,FALSE)</f>
        <v>#N/A</v>
      </c>
      <c r="BA533" s="239" t="e">
        <f>VLOOKUP($AT533,'#Input Lists#'!$L$3:$S$833,7,FALSE)</f>
        <v>#N/A</v>
      </c>
      <c r="BB533" s="239" t="e">
        <f>VLOOKUP($AT533,'#Input Lists#'!$L$3:$S$833,8,FALSE)</f>
        <v>#N/A</v>
      </c>
      <c r="BC533" s="91" t="str">
        <f t="shared" si="56"/>
        <v/>
      </c>
      <c r="BD533" s="91" t="str">
        <f t="shared" si="57"/>
        <v/>
      </c>
      <c r="BE533" s="15" t="str">
        <f t="shared" si="58"/>
        <v/>
      </c>
      <c r="BF533" s="92" t="str">
        <f t="shared" si="59"/>
        <v>No Sighting Date</v>
      </c>
    </row>
    <row r="534" spans="1:58" x14ac:dyDescent="0.25">
      <c r="A534" s="118">
        <v>529</v>
      </c>
      <c r="B534" s="119"/>
      <c r="C534" s="120"/>
      <c r="D534" s="121"/>
      <c r="E534" s="121"/>
      <c r="F534" s="236"/>
      <c r="G534" s="122" t="str">
        <f>IFERROR(VLOOKUP(F534,'#Location List#'!$U$3:$V$1154,2,FALSE),"")</f>
        <v/>
      </c>
      <c r="H534" s="120"/>
      <c r="I534" s="120"/>
      <c r="J534" s="120"/>
      <c r="K534" s="120"/>
      <c r="L534" s="120"/>
      <c r="M534" s="120"/>
      <c r="N534" s="120"/>
      <c r="O534" s="120"/>
      <c r="P534" s="120"/>
      <c r="Q534" s="120"/>
      <c r="R534" s="120"/>
      <c r="S534" s="120"/>
      <c r="T534" s="205">
        <f t="shared" si="54"/>
        <v>0</v>
      </c>
      <c r="U534" s="205">
        <f t="shared" si="55"/>
        <v>0</v>
      </c>
      <c r="V534" s="210"/>
      <c r="W534" s="210"/>
      <c r="X534" s="23" t="str">
        <f>IFERROR(VLOOKUP(AT534,'#Input Lists#'!$L$3:$AH$833,3,FALSE)," ")</f>
        <v xml:space="preserve"> </v>
      </c>
      <c r="Y534" s="23" t="str">
        <f>IFERROR(VLOOKUP(AT534,'#Input Lists#'!$L$3:$AH$833,5,FALSE)," ")</f>
        <v xml:space="preserve"> </v>
      </c>
      <c r="Z534" s="206" t="str">
        <f>IFERROR(VLOOKUP(AT534,'#Input Lists#'!$L$3:$AH$833,9,FALSE)," ")</f>
        <v xml:space="preserve"> </v>
      </c>
      <c r="AA534" s="119" t="s">
        <v>1527</v>
      </c>
      <c r="AB534" s="120"/>
      <c r="AC534" s="123"/>
      <c r="AD534" s="123"/>
      <c r="AE534" s="123"/>
      <c r="AF534" s="123"/>
      <c r="AG534" s="123"/>
      <c r="AH534" s="123"/>
      <c r="AI534" s="123"/>
      <c r="AJ534" s="123"/>
      <c r="AK534" s="123"/>
      <c r="AL534" s="123"/>
      <c r="AM534" s="123"/>
      <c r="AN534" s="123"/>
      <c r="AO534" s="123"/>
      <c r="AP534" s="120"/>
      <c r="AQ534" s="125" t="str">
        <f>IFERROR(VLOOKUP(G534,'#Location List#'!$C$3:$D$150,2,FALSE),"")</f>
        <v/>
      </c>
      <c r="AR534" s="125" t="str">
        <f>IFERROR(VLOOKUP(F534,'#Location List#'!$Q$3:$R$1154,2,FALSE),"")</f>
        <v/>
      </c>
      <c r="AS534" s="125" t="str">
        <f>IFERROR(VLOOKUP(V534,'#Input Lists#'!$B$3:$D$46,3,FALSE),"")</f>
        <v/>
      </c>
      <c r="AT534" s="125" t="str">
        <f>IFERROR(VLOOKUP(CONCATENATE(V534," ",W534),'#Input Lists#'!$K$3:$L$827,2,FALSE),"")</f>
        <v/>
      </c>
      <c r="AU534" s="125">
        <f>IFERROR(VLOOKUP(AA534,'#Input Lists#'!$BU$3:$BV$8,2,FALSE),"")</f>
        <v>1</v>
      </c>
      <c r="AV534" s="118" t="str">
        <f>IFERROR(VLOOKUP(AB534,'#Input Lists#'!$BO$3:$BP$9,2,FALSE),"")</f>
        <v/>
      </c>
      <c r="AW534" s="118">
        <f>IFERROR(VLOOKUP(AC534,'#Input Lists#'!$BL$3:$BM$7,2,FALSE),"")</f>
        <v>1</v>
      </c>
      <c r="AX534" s="52" t="e">
        <f>VLOOKUP(AQ534,'#Location List#'!$D$3:$K$150,4,FALSE)</f>
        <v>#N/A</v>
      </c>
      <c r="AY534" s="273" t="e">
        <f>VLOOKUP(AX534,'#Location List#'!$Z$3:$AA$13,2,FALSE)</f>
        <v>#N/A</v>
      </c>
      <c r="AZ534" s="126" t="e">
        <f>VLOOKUP($AT534,'#Input Lists#'!$L$3:$S$1033,6,FALSE)</f>
        <v>#N/A</v>
      </c>
      <c r="BA534" s="239" t="e">
        <f>VLOOKUP($AT534,'#Input Lists#'!$L$3:$S$833,7,FALSE)</f>
        <v>#N/A</v>
      </c>
      <c r="BB534" s="239" t="e">
        <f>VLOOKUP($AT534,'#Input Lists#'!$L$3:$S$833,8,FALSE)</f>
        <v>#N/A</v>
      </c>
      <c r="BC534" s="91" t="str">
        <f t="shared" si="56"/>
        <v/>
      </c>
      <c r="BD534" s="91" t="str">
        <f t="shared" si="57"/>
        <v/>
      </c>
      <c r="BE534" s="15" t="str">
        <f t="shared" si="58"/>
        <v/>
      </c>
      <c r="BF534" s="92" t="str">
        <f t="shared" si="59"/>
        <v>No Sighting Date</v>
      </c>
    </row>
    <row r="535" spans="1:58" x14ac:dyDescent="0.25">
      <c r="A535" s="118">
        <v>530</v>
      </c>
      <c r="B535" s="119"/>
      <c r="C535" s="120"/>
      <c r="D535" s="121"/>
      <c r="E535" s="121"/>
      <c r="F535" s="236"/>
      <c r="G535" s="122" t="str">
        <f>IFERROR(VLOOKUP(F535,'#Location List#'!$U$3:$V$1154,2,FALSE),"")</f>
        <v/>
      </c>
      <c r="H535" s="120"/>
      <c r="I535" s="120"/>
      <c r="J535" s="120"/>
      <c r="K535" s="120"/>
      <c r="L535" s="120"/>
      <c r="M535" s="120"/>
      <c r="N535" s="120"/>
      <c r="O535" s="120"/>
      <c r="P535" s="120"/>
      <c r="Q535" s="120"/>
      <c r="R535" s="120"/>
      <c r="S535" s="120"/>
      <c r="T535" s="205">
        <f t="shared" si="54"/>
        <v>0</v>
      </c>
      <c r="U535" s="205">
        <f t="shared" si="55"/>
        <v>0</v>
      </c>
      <c r="V535" s="210"/>
      <c r="W535" s="210"/>
      <c r="X535" s="23" t="str">
        <f>IFERROR(VLOOKUP(AT535,'#Input Lists#'!$L$3:$AH$833,3,FALSE)," ")</f>
        <v xml:space="preserve"> </v>
      </c>
      <c r="Y535" s="23" t="str">
        <f>IFERROR(VLOOKUP(AT535,'#Input Lists#'!$L$3:$AH$833,5,FALSE)," ")</f>
        <v xml:space="preserve"> </v>
      </c>
      <c r="Z535" s="206" t="str">
        <f>IFERROR(VLOOKUP(AT535,'#Input Lists#'!$L$3:$AH$833,9,FALSE)," ")</f>
        <v xml:space="preserve"> </v>
      </c>
      <c r="AA535" s="119" t="s">
        <v>1527</v>
      </c>
      <c r="AB535" s="120"/>
      <c r="AC535" s="123"/>
      <c r="AD535" s="123"/>
      <c r="AE535" s="123"/>
      <c r="AF535" s="123"/>
      <c r="AG535" s="123"/>
      <c r="AH535" s="123"/>
      <c r="AI535" s="123"/>
      <c r="AJ535" s="123"/>
      <c r="AK535" s="123"/>
      <c r="AL535" s="123"/>
      <c r="AM535" s="123"/>
      <c r="AN535" s="123"/>
      <c r="AO535" s="123"/>
      <c r="AP535" s="120"/>
      <c r="AQ535" s="125" t="str">
        <f>IFERROR(VLOOKUP(G535,'#Location List#'!$C$3:$D$150,2,FALSE),"")</f>
        <v/>
      </c>
      <c r="AR535" s="125" t="str">
        <f>IFERROR(VLOOKUP(F535,'#Location List#'!$Q$3:$R$1154,2,FALSE),"")</f>
        <v/>
      </c>
      <c r="AS535" s="125" t="str">
        <f>IFERROR(VLOOKUP(V535,'#Input Lists#'!$B$3:$D$46,3,FALSE),"")</f>
        <v/>
      </c>
      <c r="AT535" s="125" t="str">
        <f>IFERROR(VLOOKUP(CONCATENATE(V535," ",W535),'#Input Lists#'!$K$3:$L$827,2,FALSE),"")</f>
        <v/>
      </c>
      <c r="AU535" s="125">
        <f>IFERROR(VLOOKUP(AA535,'#Input Lists#'!$BU$3:$BV$8,2,FALSE),"")</f>
        <v>1</v>
      </c>
      <c r="AV535" s="118" t="str">
        <f>IFERROR(VLOOKUP(AB535,'#Input Lists#'!$BO$3:$BP$9,2,FALSE),"")</f>
        <v/>
      </c>
      <c r="AW535" s="118">
        <f>IFERROR(VLOOKUP(AC535,'#Input Lists#'!$BL$3:$BM$7,2,FALSE),"")</f>
        <v>1</v>
      </c>
      <c r="AX535" s="52" t="e">
        <f>VLOOKUP(AQ535,'#Location List#'!$D$3:$K$150,4,FALSE)</f>
        <v>#N/A</v>
      </c>
      <c r="AY535" s="273" t="e">
        <f>VLOOKUP(AX535,'#Location List#'!$Z$3:$AA$13,2,FALSE)</f>
        <v>#N/A</v>
      </c>
      <c r="AZ535" s="126" t="e">
        <f>VLOOKUP($AT535,'#Input Lists#'!$L$3:$S$1033,6,FALSE)</f>
        <v>#N/A</v>
      </c>
      <c r="BA535" s="239" t="e">
        <f>VLOOKUP($AT535,'#Input Lists#'!$L$3:$S$833,7,FALSE)</f>
        <v>#N/A</v>
      </c>
      <c r="BB535" s="239" t="e">
        <f>VLOOKUP($AT535,'#Input Lists#'!$L$3:$S$833,8,FALSE)</f>
        <v>#N/A</v>
      </c>
      <c r="BC535" s="91" t="str">
        <f t="shared" si="56"/>
        <v/>
      </c>
      <c r="BD535" s="91" t="str">
        <f t="shared" si="57"/>
        <v/>
      </c>
      <c r="BE535" s="15" t="str">
        <f t="shared" si="58"/>
        <v/>
      </c>
      <c r="BF535" s="92" t="str">
        <f t="shared" si="59"/>
        <v>No Sighting Date</v>
      </c>
    </row>
    <row r="536" spans="1:58" x14ac:dyDescent="0.25">
      <c r="A536" s="118">
        <v>531</v>
      </c>
      <c r="B536" s="119"/>
      <c r="C536" s="120"/>
      <c r="D536" s="121"/>
      <c r="E536" s="121"/>
      <c r="F536" s="236"/>
      <c r="G536" s="122" t="str">
        <f>IFERROR(VLOOKUP(F536,'#Location List#'!$U$3:$V$1154,2,FALSE),"")</f>
        <v/>
      </c>
      <c r="H536" s="120"/>
      <c r="I536" s="120"/>
      <c r="J536" s="120"/>
      <c r="K536" s="120"/>
      <c r="L536" s="120"/>
      <c r="M536" s="120"/>
      <c r="N536" s="120"/>
      <c r="O536" s="120"/>
      <c r="P536" s="120"/>
      <c r="Q536" s="120"/>
      <c r="R536" s="120"/>
      <c r="S536" s="120"/>
      <c r="T536" s="205">
        <f t="shared" si="54"/>
        <v>0</v>
      </c>
      <c r="U536" s="205">
        <f t="shared" si="55"/>
        <v>0</v>
      </c>
      <c r="V536" s="210"/>
      <c r="W536" s="210"/>
      <c r="X536" s="23" t="str">
        <f>IFERROR(VLOOKUP(AT536,'#Input Lists#'!$L$3:$AH$833,3,FALSE)," ")</f>
        <v xml:space="preserve"> </v>
      </c>
      <c r="Y536" s="23" t="str">
        <f>IFERROR(VLOOKUP(AT536,'#Input Lists#'!$L$3:$AH$833,5,FALSE)," ")</f>
        <v xml:space="preserve"> </v>
      </c>
      <c r="Z536" s="206" t="str">
        <f>IFERROR(VLOOKUP(AT536,'#Input Lists#'!$L$3:$AH$833,9,FALSE)," ")</f>
        <v xml:space="preserve"> </v>
      </c>
      <c r="AA536" s="119" t="s">
        <v>1527</v>
      </c>
      <c r="AB536" s="120"/>
      <c r="AC536" s="123"/>
      <c r="AD536" s="123"/>
      <c r="AE536" s="123"/>
      <c r="AF536" s="123"/>
      <c r="AG536" s="123"/>
      <c r="AH536" s="123"/>
      <c r="AI536" s="123"/>
      <c r="AJ536" s="123"/>
      <c r="AK536" s="123"/>
      <c r="AL536" s="123"/>
      <c r="AM536" s="123"/>
      <c r="AN536" s="123"/>
      <c r="AO536" s="123"/>
      <c r="AP536" s="120"/>
      <c r="AQ536" s="125" t="str">
        <f>IFERROR(VLOOKUP(G536,'#Location List#'!$C$3:$D$150,2,FALSE),"")</f>
        <v/>
      </c>
      <c r="AR536" s="125" t="str">
        <f>IFERROR(VLOOKUP(F536,'#Location List#'!$Q$3:$R$1154,2,FALSE),"")</f>
        <v/>
      </c>
      <c r="AS536" s="125" t="str">
        <f>IFERROR(VLOOKUP(V536,'#Input Lists#'!$B$3:$D$46,3,FALSE),"")</f>
        <v/>
      </c>
      <c r="AT536" s="125" t="str">
        <f>IFERROR(VLOOKUP(CONCATENATE(V536," ",W536),'#Input Lists#'!$K$3:$L$827,2,FALSE),"")</f>
        <v/>
      </c>
      <c r="AU536" s="125">
        <f>IFERROR(VLOOKUP(AA536,'#Input Lists#'!$BU$3:$BV$8,2,FALSE),"")</f>
        <v>1</v>
      </c>
      <c r="AV536" s="118" t="str">
        <f>IFERROR(VLOOKUP(AB536,'#Input Lists#'!$BO$3:$BP$9,2,FALSE),"")</f>
        <v/>
      </c>
      <c r="AW536" s="118">
        <f>IFERROR(VLOOKUP(AC536,'#Input Lists#'!$BL$3:$BM$7,2,FALSE),"")</f>
        <v>1</v>
      </c>
      <c r="AX536" s="52" t="e">
        <f>VLOOKUP(AQ536,'#Location List#'!$D$3:$K$150,4,FALSE)</f>
        <v>#N/A</v>
      </c>
      <c r="AY536" s="273" t="e">
        <f>VLOOKUP(AX536,'#Location List#'!$Z$3:$AA$13,2,FALSE)</f>
        <v>#N/A</v>
      </c>
      <c r="AZ536" s="126" t="e">
        <f>VLOOKUP($AT536,'#Input Lists#'!$L$3:$S$1033,6,FALSE)</f>
        <v>#N/A</v>
      </c>
      <c r="BA536" s="239" t="e">
        <f>VLOOKUP($AT536,'#Input Lists#'!$L$3:$S$833,7,FALSE)</f>
        <v>#N/A</v>
      </c>
      <c r="BB536" s="239" t="e">
        <f>VLOOKUP($AT536,'#Input Lists#'!$L$3:$S$833,8,FALSE)</f>
        <v>#N/A</v>
      </c>
      <c r="BC536" s="91" t="str">
        <f t="shared" si="56"/>
        <v/>
      </c>
      <c r="BD536" s="91" t="str">
        <f t="shared" si="57"/>
        <v/>
      </c>
      <c r="BE536" s="15" t="str">
        <f t="shared" si="58"/>
        <v/>
      </c>
      <c r="BF536" s="92" t="str">
        <f t="shared" si="59"/>
        <v>No Sighting Date</v>
      </c>
    </row>
    <row r="537" spans="1:58" x14ac:dyDescent="0.25">
      <c r="A537" s="118">
        <v>532</v>
      </c>
      <c r="B537" s="119"/>
      <c r="C537" s="120"/>
      <c r="D537" s="121"/>
      <c r="E537" s="121"/>
      <c r="F537" s="236"/>
      <c r="G537" s="122" t="str">
        <f>IFERROR(VLOOKUP(F537,'#Location List#'!$U$3:$V$1154,2,FALSE),"")</f>
        <v/>
      </c>
      <c r="H537" s="120"/>
      <c r="I537" s="120"/>
      <c r="J537" s="120"/>
      <c r="K537" s="120"/>
      <c r="L537" s="120"/>
      <c r="M537" s="120"/>
      <c r="N537" s="120"/>
      <c r="O537" s="120"/>
      <c r="P537" s="120"/>
      <c r="Q537" s="120"/>
      <c r="R537" s="120"/>
      <c r="S537" s="120"/>
      <c r="T537" s="205">
        <f t="shared" si="54"/>
        <v>0</v>
      </c>
      <c r="U537" s="205">
        <f t="shared" si="55"/>
        <v>0</v>
      </c>
      <c r="V537" s="210"/>
      <c r="W537" s="210"/>
      <c r="X537" s="23" t="str">
        <f>IFERROR(VLOOKUP(AT537,'#Input Lists#'!$L$3:$AH$833,3,FALSE)," ")</f>
        <v xml:space="preserve"> </v>
      </c>
      <c r="Y537" s="23" t="str">
        <f>IFERROR(VLOOKUP(AT537,'#Input Lists#'!$L$3:$AH$833,5,FALSE)," ")</f>
        <v xml:space="preserve"> </v>
      </c>
      <c r="Z537" s="206" t="str">
        <f>IFERROR(VLOOKUP(AT537,'#Input Lists#'!$L$3:$AH$833,9,FALSE)," ")</f>
        <v xml:space="preserve"> </v>
      </c>
      <c r="AA537" s="119" t="s">
        <v>1527</v>
      </c>
      <c r="AB537" s="120"/>
      <c r="AC537" s="123"/>
      <c r="AD537" s="123"/>
      <c r="AE537" s="123"/>
      <c r="AF537" s="123"/>
      <c r="AG537" s="123"/>
      <c r="AH537" s="123"/>
      <c r="AI537" s="123"/>
      <c r="AJ537" s="123"/>
      <c r="AK537" s="123"/>
      <c r="AL537" s="123"/>
      <c r="AM537" s="123"/>
      <c r="AN537" s="123"/>
      <c r="AO537" s="123"/>
      <c r="AP537" s="120"/>
      <c r="AQ537" s="125" t="str">
        <f>IFERROR(VLOOKUP(G537,'#Location List#'!$C$3:$D$150,2,FALSE),"")</f>
        <v/>
      </c>
      <c r="AR537" s="125" t="str">
        <f>IFERROR(VLOOKUP(F537,'#Location List#'!$Q$3:$R$1154,2,FALSE),"")</f>
        <v/>
      </c>
      <c r="AS537" s="125" t="str">
        <f>IFERROR(VLOOKUP(V537,'#Input Lists#'!$B$3:$D$46,3,FALSE),"")</f>
        <v/>
      </c>
      <c r="AT537" s="125" t="str">
        <f>IFERROR(VLOOKUP(CONCATENATE(V537," ",W537),'#Input Lists#'!$K$3:$L$827,2,FALSE),"")</f>
        <v/>
      </c>
      <c r="AU537" s="125">
        <f>IFERROR(VLOOKUP(AA537,'#Input Lists#'!$BU$3:$BV$8,2,FALSE),"")</f>
        <v>1</v>
      </c>
      <c r="AV537" s="118" t="str">
        <f>IFERROR(VLOOKUP(AB537,'#Input Lists#'!$BO$3:$BP$9,2,FALSE),"")</f>
        <v/>
      </c>
      <c r="AW537" s="118">
        <f>IFERROR(VLOOKUP(AC537,'#Input Lists#'!$BL$3:$BM$7,2,FALSE),"")</f>
        <v>1</v>
      </c>
      <c r="AX537" s="52" t="e">
        <f>VLOOKUP(AQ537,'#Location List#'!$D$3:$K$150,4,FALSE)</f>
        <v>#N/A</v>
      </c>
      <c r="AY537" s="273" t="e">
        <f>VLOOKUP(AX537,'#Location List#'!$Z$3:$AA$13,2,FALSE)</f>
        <v>#N/A</v>
      </c>
      <c r="AZ537" s="126" t="e">
        <f>VLOOKUP($AT537,'#Input Lists#'!$L$3:$S$1033,6,FALSE)</f>
        <v>#N/A</v>
      </c>
      <c r="BA537" s="239" t="e">
        <f>VLOOKUP($AT537,'#Input Lists#'!$L$3:$S$833,7,FALSE)</f>
        <v>#N/A</v>
      </c>
      <c r="BB537" s="239" t="e">
        <f>VLOOKUP($AT537,'#Input Lists#'!$L$3:$S$833,8,FALSE)</f>
        <v>#N/A</v>
      </c>
      <c r="BC537" s="91" t="str">
        <f t="shared" si="56"/>
        <v/>
      </c>
      <c r="BD537" s="91" t="str">
        <f t="shared" si="57"/>
        <v/>
      </c>
      <c r="BE537" s="15" t="str">
        <f t="shared" si="58"/>
        <v/>
      </c>
      <c r="BF537" s="92" t="str">
        <f t="shared" si="59"/>
        <v>No Sighting Date</v>
      </c>
    </row>
    <row r="538" spans="1:58" x14ac:dyDescent="0.25">
      <c r="A538" s="118">
        <v>533</v>
      </c>
      <c r="B538" s="119"/>
      <c r="C538" s="120"/>
      <c r="D538" s="121"/>
      <c r="E538" s="121"/>
      <c r="F538" s="236"/>
      <c r="G538" s="122" t="str">
        <f>IFERROR(VLOOKUP(F538,'#Location List#'!$U$3:$V$1154,2,FALSE),"")</f>
        <v/>
      </c>
      <c r="H538" s="120"/>
      <c r="I538" s="120"/>
      <c r="J538" s="120"/>
      <c r="K538" s="120"/>
      <c r="L538" s="120"/>
      <c r="M538" s="120"/>
      <c r="N538" s="120"/>
      <c r="O538" s="120"/>
      <c r="P538" s="120"/>
      <c r="Q538" s="120"/>
      <c r="R538" s="120"/>
      <c r="S538" s="120"/>
      <c r="T538" s="205">
        <f t="shared" si="54"/>
        <v>0</v>
      </c>
      <c r="U538" s="205">
        <f t="shared" si="55"/>
        <v>0</v>
      </c>
      <c r="V538" s="210"/>
      <c r="W538" s="210"/>
      <c r="X538" s="23" t="str">
        <f>IFERROR(VLOOKUP(AT538,'#Input Lists#'!$L$3:$AH$833,3,FALSE)," ")</f>
        <v xml:space="preserve"> </v>
      </c>
      <c r="Y538" s="23" t="str">
        <f>IFERROR(VLOOKUP(AT538,'#Input Lists#'!$L$3:$AH$833,5,FALSE)," ")</f>
        <v xml:space="preserve"> </v>
      </c>
      <c r="Z538" s="206" t="str">
        <f>IFERROR(VLOOKUP(AT538,'#Input Lists#'!$L$3:$AH$833,9,FALSE)," ")</f>
        <v xml:space="preserve"> </v>
      </c>
      <c r="AA538" s="119" t="s">
        <v>1527</v>
      </c>
      <c r="AB538" s="120"/>
      <c r="AC538" s="123"/>
      <c r="AD538" s="123"/>
      <c r="AE538" s="123"/>
      <c r="AF538" s="123"/>
      <c r="AG538" s="123"/>
      <c r="AH538" s="123"/>
      <c r="AI538" s="123"/>
      <c r="AJ538" s="123"/>
      <c r="AK538" s="123"/>
      <c r="AL538" s="123"/>
      <c r="AM538" s="123"/>
      <c r="AN538" s="123"/>
      <c r="AO538" s="123"/>
      <c r="AP538" s="120"/>
      <c r="AQ538" s="125" t="str">
        <f>IFERROR(VLOOKUP(G538,'#Location List#'!$C$3:$D$150,2,FALSE),"")</f>
        <v/>
      </c>
      <c r="AR538" s="125" t="str">
        <f>IFERROR(VLOOKUP(F538,'#Location List#'!$Q$3:$R$1154,2,FALSE),"")</f>
        <v/>
      </c>
      <c r="AS538" s="125" t="str">
        <f>IFERROR(VLOOKUP(V538,'#Input Lists#'!$B$3:$D$46,3,FALSE),"")</f>
        <v/>
      </c>
      <c r="AT538" s="125" t="str">
        <f>IFERROR(VLOOKUP(CONCATENATE(V538," ",W538),'#Input Lists#'!$K$3:$L$827,2,FALSE),"")</f>
        <v/>
      </c>
      <c r="AU538" s="125">
        <f>IFERROR(VLOOKUP(AA538,'#Input Lists#'!$BU$3:$BV$8,2,FALSE),"")</f>
        <v>1</v>
      </c>
      <c r="AV538" s="118" t="str">
        <f>IFERROR(VLOOKUP(AB538,'#Input Lists#'!$BO$3:$BP$9,2,FALSE),"")</f>
        <v/>
      </c>
      <c r="AW538" s="118">
        <f>IFERROR(VLOOKUP(AC538,'#Input Lists#'!$BL$3:$BM$7,2,FALSE),"")</f>
        <v>1</v>
      </c>
      <c r="AX538" s="52" t="e">
        <f>VLOOKUP(AQ538,'#Location List#'!$D$3:$K$150,4,FALSE)</f>
        <v>#N/A</v>
      </c>
      <c r="AY538" s="273" t="e">
        <f>VLOOKUP(AX538,'#Location List#'!$Z$3:$AA$13,2,FALSE)</f>
        <v>#N/A</v>
      </c>
      <c r="AZ538" s="126" t="e">
        <f>VLOOKUP($AT538,'#Input Lists#'!$L$3:$S$1033,6,FALSE)</f>
        <v>#N/A</v>
      </c>
      <c r="BA538" s="239" t="e">
        <f>VLOOKUP($AT538,'#Input Lists#'!$L$3:$S$833,7,FALSE)</f>
        <v>#N/A</v>
      </c>
      <c r="BB538" s="239" t="e">
        <f>VLOOKUP($AT538,'#Input Lists#'!$L$3:$S$833,8,FALSE)</f>
        <v>#N/A</v>
      </c>
      <c r="BC538" s="91" t="str">
        <f t="shared" si="56"/>
        <v/>
      </c>
      <c r="BD538" s="91" t="str">
        <f t="shared" si="57"/>
        <v/>
      </c>
      <c r="BE538" s="15" t="str">
        <f t="shared" si="58"/>
        <v/>
      </c>
      <c r="BF538" s="92" t="str">
        <f t="shared" si="59"/>
        <v>No Sighting Date</v>
      </c>
    </row>
    <row r="539" spans="1:58" x14ac:dyDescent="0.25">
      <c r="A539" s="118">
        <v>534</v>
      </c>
      <c r="B539" s="119"/>
      <c r="C539" s="120"/>
      <c r="D539" s="121"/>
      <c r="E539" s="121"/>
      <c r="F539" s="236"/>
      <c r="G539" s="122" t="str">
        <f>IFERROR(VLOOKUP(F539,'#Location List#'!$U$3:$V$1154,2,FALSE),"")</f>
        <v/>
      </c>
      <c r="H539" s="120"/>
      <c r="I539" s="120"/>
      <c r="J539" s="120"/>
      <c r="K539" s="120"/>
      <c r="L539" s="120"/>
      <c r="M539" s="120"/>
      <c r="N539" s="120"/>
      <c r="O539" s="120"/>
      <c r="P539" s="120"/>
      <c r="Q539" s="120"/>
      <c r="R539" s="120"/>
      <c r="S539" s="120"/>
      <c r="T539" s="205">
        <f t="shared" si="54"/>
        <v>0</v>
      </c>
      <c r="U539" s="205">
        <f t="shared" si="55"/>
        <v>0</v>
      </c>
      <c r="V539" s="210"/>
      <c r="W539" s="210"/>
      <c r="X539" s="23" t="str">
        <f>IFERROR(VLOOKUP(AT539,'#Input Lists#'!$L$3:$AH$833,3,FALSE)," ")</f>
        <v xml:space="preserve"> </v>
      </c>
      <c r="Y539" s="23" t="str">
        <f>IFERROR(VLOOKUP(AT539,'#Input Lists#'!$L$3:$AH$833,5,FALSE)," ")</f>
        <v xml:space="preserve"> </v>
      </c>
      <c r="Z539" s="206" t="str">
        <f>IFERROR(VLOOKUP(AT539,'#Input Lists#'!$L$3:$AH$833,9,FALSE)," ")</f>
        <v xml:space="preserve"> </v>
      </c>
      <c r="AA539" s="119" t="s">
        <v>1527</v>
      </c>
      <c r="AB539" s="120"/>
      <c r="AC539" s="123"/>
      <c r="AD539" s="123"/>
      <c r="AE539" s="123"/>
      <c r="AF539" s="123"/>
      <c r="AG539" s="123"/>
      <c r="AH539" s="123"/>
      <c r="AI539" s="123"/>
      <c r="AJ539" s="123"/>
      <c r="AK539" s="123"/>
      <c r="AL539" s="123"/>
      <c r="AM539" s="123"/>
      <c r="AN539" s="123"/>
      <c r="AO539" s="123"/>
      <c r="AP539" s="120"/>
      <c r="AQ539" s="125" t="str">
        <f>IFERROR(VLOOKUP(G539,'#Location List#'!$C$3:$D$150,2,FALSE),"")</f>
        <v/>
      </c>
      <c r="AR539" s="125" t="str">
        <f>IFERROR(VLOOKUP(F539,'#Location List#'!$Q$3:$R$1154,2,FALSE),"")</f>
        <v/>
      </c>
      <c r="AS539" s="125" t="str">
        <f>IFERROR(VLOOKUP(V539,'#Input Lists#'!$B$3:$D$46,3,FALSE),"")</f>
        <v/>
      </c>
      <c r="AT539" s="125" t="str">
        <f>IFERROR(VLOOKUP(CONCATENATE(V539," ",W539),'#Input Lists#'!$K$3:$L$827,2,FALSE),"")</f>
        <v/>
      </c>
      <c r="AU539" s="125">
        <f>IFERROR(VLOOKUP(AA539,'#Input Lists#'!$BU$3:$BV$8,2,FALSE),"")</f>
        <v>1</v>
      </c>
      <c r="AV539" s="118" t="str">
        <f>IFERROR(VLOOKUP(AB539,'#Input Lists#'!$BO$3:$BP$9,2,FALSE),"")</f>
        <v/>
      </c>
      <c r="AW539" s="118">
        <f>IFERROR(VLOOKUP(AC539,'#Input Lists#'!$BL$3:$BM$7,2,FALSE),"")</f>
        <v>1</v>
      </c>
      <c r="AX539" s="52" t="e">
        <f>VLOOKUP(AQ539,'#Location List#'!$D$3:$K$150,4,FALSE)</f>
        <v>#N/A</v>
      </c>
      <c r="AY539" s="273" t="e">
        <f>VLOOKUP(AX539,'#Location List#'!$Z$3:$AA$13,2,FALSE)</f>
        <v>#N/A</v>
      </c>
      <c r="AZ539" s="126" t="e">
        <f>VLOOKUP($AT539,'#Input Lists#'!$L$3:$S$1033,6,FALSE)</f>
        <v>#N/A</v>
      </c>
      <c r="BA539" s="239" t="e">
        <f>VLOOKUP($AT539,'#Input Lists#'!$L$3:$S$833,7,FALSE)</f>
        <v>#N/A</v>
      </c>
      <c r="BB539" s="239" t="e">
        <f>VLOOKUP($AT539,'#Input Lists#'!$L$3:$S$833,8,FALSE)</f>
        <v>#N/A</v>
      </c>
      <c r="BC539" s="91" t="str">
        <f t="shared" si="56"/>
        <v/>
      </c>
      <c r="BD539" s="91" t="str">
        <f t="shared" si="57"/>
        <v/>
      </c>
      <c r="BE539" s="15" t="str">
        <f t="shared" si="58"/>
        <v/>
      </c>
      <c r="BF539" s="92" t="str">
        <f t="shared" si="59"/>
        <v>No Sighting Date</v>
      </c>
    </row>
    <row r="540" spans="1:58" x14ac:dyDescent="0.25">
      <c r="A540" s="118">
        <v>535</v>
      </c>
      <c r="B540" s="119"/>
      <c r="C540" s="120"/>
      <c r="D540" s="121"/>
      <c r="E540" s="121"/>
      <c r="F540" s="236"/>
      <c r="G540" s="122" t="str">
        <f>IFERROR(VLOOKUP(F540,'#Location List#'!$U$3:$V$1154,2,FALSE),"")</f>
        <v/>
      </c>
      <c r="H540" s="120"/>
      <c r="I540" s="120"/>
      <c r="J540" s="120"/>
      <c r="K540" s="120"/>
      <c r="L540" s="120"/>
      <c r="M540" s="120"/>
      <c r="N540" s="120"/>
      <c r="O540" s="120"/>
      <c r="P540" s="120"/>
      <c r="Q540" s="120"/>
      <c r="R540" s="120"/>
      <c r="S540" s="120"/>
      <c r="T540" s="205">
        <f t="shared" si="54"/>
        <v>0</v>
      </c>
      <c r="U540" s="205">
        <f t="shared" si="55"/>
        <v>0</v>
      </c>
      <c r="V540" s="210"/>
      <c r="W540" s="210"/>
      <c r="X540" s="23" t="str">
        <f>IFERROR(VLOOKUP(AT540,'#Input Lists#'!$L$3:$AH$833,3,FALSE)," ")</f>
        <v xml:space="preserve"> </v>
      </c>
      <c r="Y540" s="23" t="str">
        <f>IFERROR(VLOOKUP(AT540,'#Input Lists#'!$L$3:$AH$833,5,FALSE)," ")</f>
        <v xml:space="preserve"> </v>
      </c>
      <c r="Z540" s="206" t="str">
        <f>IFERROR(VLOOKUP(AT540,'#Input Lists#'!$L$3:$AH$833,9,FALSE)," ")</f>
        <v xml:space="preserve"> </v>
      </c>
      <c r="AA540" s="119" t="s">
        <v>1527</v>
      </c>
      <c r="AB540" s="120"/>
      <c r="AC540" s="123"/>
      <c r="AD540" s="123"/>
      <c r="AE540" s="123"/>
      <c r="AF540" s="123"/>
      <c r="AG540" s="123"/>
      <c r="AH540" s="123"/>
      <c r="AI540" s="123"/>
      <c r="AJ540" s="123"/>
      <c r="AK540" s="123"/>
      <c r="AL540" s="123"/>
      <c r="AM540" s="123"/>
      <c r="AN540" s="123"/>
      <c r="AO540" s="123"/>
      <c r="AP540" s="120"/>
      <c r="AQ540" s="125" t="str">
        <f>IFERROR(VLOOKUP(G540,'#Location List#'!$C$3:$D$150,2,FALSE),"")</f>
        <v/>
      </c>
      <c r="AR540" s="125" t="str">
        <f>IFERROR(VLOOKUP(F540,'#Location List#'!$Q$3:$R$1154,2,FALSE),"")</f>
        <v/>
      </c>
      <c r="AS540" s="125" t="str">
        <f>IFERROR(VLOOKUP(V540,'#Input Lists#'!$B$3:$D$46,3,FALSE),"")</f>
        <v/>
      </c>
      <c r="AT540" s="125" t="str">
        <f>IFERROR(VLOOKUP(CONCATENATE(V540," ",W540),'#Input Lists#'!$K$3:$L$827,2,FALSE),"")</f>
        <v/>
      </c>
      <c r="AU540" s="125">
        <f>IFERROR(VLOOKUP(AA540,'#Input Lists#'!$BU$3:$BV$8,2,FALSE),"")</f>
        <v>1</v>
      </c>
      <c r="AV540" s="118" t="str">
        <f>IFERROR(VLOOKUP(AB540,'#Input Lists#'!$BO$3:$BP$9,2,FALSE),"")</f>
        <v/>
      </c>
      <c r="AW540" s="118">
        <f>IFERROR(VLOOKUP(AC540,'#Input Lists#'!$BL$3:$BM$7,2,FALSE),"")</f>
        <v>1</v>
      </c>
      <c r="AX540" s="52" t="e">
        <f>VLOOKUP(AQ540,'#Location List#'!$D$3:$K$150,4,FALSE)</f>
        <v>#N/A</v>
      </c>
      <c r="AY540" s="273" t="e">
        <f>VLOOKUP(AX540,'#Location List#'!$Z$3:$AA$13,2,FALSE)</f>
        <v>#N/A</v>
      </c>
      <c r="AZ540" s="126" t="e">
        <f>VLOOKUP($AT540,'#Input Lists#'!$L$3:$S$1033,6,FALSE)</f>
        <v>#N/A</v>
      </c>
      <c r="BA540" s="239" t="e">
        <f>VLOOKUP($AT540,'#Input Lists#'!$L$3:$S$833,7,FALSE)</f>
        <v>#N/A</v>
      </c>
      <c r="BB540" s="239" t="e">
        <f>VLOOKUP($AT540,'#Input Lists#'!$L$3:$S$833,8,FALSE)</f>
        <v>#N/A</v>
      </c>
      <c r="BC540" s="91" t="str">
        <f t="shared" si="56"/>
        <v/>
      </c>
      <c r="BD540" s="91" t="str">
        <f t="shared" si="57"/>
        <v/>
      </c>
      <c r="BE540" s="15" t="str">
        <f t="shared" si="58"/>
        <v/>
      </c>
      <c r="BF540" s="92" t="str">
        <f t="shared" si="59"/>
        <v>No Sighting Date</v>
      </c>
    </row>
    <row r="541" spans="1:58" x14ac:dyDescent="0.25">
      <c r="A541" s="118">
        <v>536</v>
      </c>
      <c r="B541" s="119"/>
      <c r="C541" s="120"/>
      <c r="D541" s="121"/>
      <c r="E541" s="121"/>
      <c r="F541" s="236"/>
      <c r="G541" s="122" t="str">
        <f>IFERROR(VLOOKUP(F541,'#Location List#'!$U$3:$V$1154,2,FALSE),"")</f>
        <v/>
      </c>
      <c r="H541" s="120"/>
      <c r="I541" s="120"/>
      <c r="J541" s="120"/>
      <c r="K541" s="120"/>
      <c r="L541" s="120"/>
      <c r="M541" s="120"/>
      <c r="N541" s="120"/>
      <c r="O541" s="120"/>
      <c r="P541" s="120"/>
      <c r="Q541" s="120"/>
      <c r="R541" s="120"/>
      <c r="S541" s="120"/>
      <c r="T541" s="205">
        <f t="shared" si="54"/>
        <v>0</v>
      </c>
      <c r="U541" s="205">
        <f t="shared" si="55"/>
        <v>0</v>
      </c>
      <c r="V541" s="210"/>
      <c r="W541" s="210"/>
      <c r="X541" s="23" t="str">
        <f>IFERROR(VLOOKUP(AT541,'#Input Lists#'!$L$3:$AH$833,3,FALSE)," ")</f>
        <v xml:space="preserve"> </v>
      </c>
      <c r="Y541" s="23" t="str">
        <f>IFERROR(VLOOKUP(AT541,'#Input Lists#'!$L$3:$AH$833,5,FALSE)," ")</f>
        <v xml:space="preserve"> </v>
      </c>
      <c r="Z541" s="206" t="str">
        <f>IFERROR(VLOOKUP(AT541,'#Input Lists#'!$L$3:$AH$833,9,FALSE)," ")</f>
        <v xml:space="preserve"> </v>
      </c>
      <c r="AA541" s="119" t="s">
        <v>1527</v>
      </c>
      <c r="AB541" s="120"/>
      <c r="AC541" s="123"/>
      <c r="AD541" s="123"/>
      <c r="AE541" s="123"/>
      <c r="AF541" s="123"/>
      <c r="AG541" s="123"/>
      <c r="AH541" s="123"/>
      <c r="AI541" s="123"/>
      <c r="AJ541" s="123"/>
      <c r="AK541" s="123"/>
      <c r="AL541" s="123"/>
      <c r="AM541" s="123"/>
      <c r="AN541" s="123"/>
      <c r="AO541" s="123"/>
      <c r="AP541" s="120"/>
      <c r="AQ541" s="125" t="str">
        <f>IFERROR(VLOOKUP(G541,'#Location List#'!$C$3:$D$150,2,FALSE),"")</f>
        <v/>
      </c>
      <c r="AR541" s="125" t="str">
        <f>IFERROR(VLOOKUP(F541,'#Location List#'!$Q$3:$R$1154,2,FALSE),"")</f>
        <v/>
      </c>
      <c r="AS541" s="125" t="str">
        <f>IFERROR(VLOOKUP(V541,'#Input Lists#'!$B$3:$D$46,3,FALSE),"")</f>
        <v/>
      </c>
      <c r="AT541" s="125" t="str">
        <f>IFERROR(VLOOKUP(CONCATENATE(V541," ",W541),'#Input Lists#'!$K$3:$L$827,2,FALSE),"")</f>
        <v/>
      </c>
      <c r="AU541" s="125">
        <f>IFERROR(VLOOKUP(AA541,'#Input Lists#'!$BU$3:$BV$8,2,FALSE),"")</f>
        <v>1</v>
      </c>
      <c r="AV541" s="118" t="str">
        <f>IFERROR(VLOOKUP(AB541,'#Input Lists#'!$BO$3:$BP$9,2,FALSE),"")</f>
        <v/>
      </c>
      <c r="AW541" s="118">
        <f>IFERROR(VLOOKUP(AC541,'#Input Lists#'!$BL$3:$BM$7,2,FALSE),"")</f>
        <v>1</v>
      </c>
      <c r="AX541" s="52" t="e">
        <f>VLOOKUP(AQ541,'#Location List#'!$D$3:$K$150,4,FALSE)</f>
        <v>#N/A</v>
      </c>
      <c r="AY541" s="273" t="e">
        <f>VLOOKUP(AX541,'#Location List#'!$Z$3:$AA$13,2,FALSE)</f>
        <v>#N/A</v>
      </c>
      <c r="AZ541" s="126" t="e">
        <f>VLOOKUP($AT541,'#Input Lists#'!$L$3:$S$1033,6,FALSE)</f>
        <v>#N/A</v>
      </c>
      <c r="BA541" s="239" t="e">
        <f>VLOOKUP($AT541,'#Input Lists#'!$L$3:$S$833,7,FALSE)</f>
        <v>#N/A</v>
      </c>
      <c r="BB541" s="239" t="e">
        <f>VLOOKUP($AT541,'#Input Lists#'!$L$3:$S$833,8,FALSE)</f>
        <v>#N/A</v>
      </c>
      <c r="BC541" s="91" t="str">
        <f t="shared" si="56"/>
        <v/>
      </c>
      <c r="BD541" s="91" t="str">
        <f t="shared" si="57"/>
        <v/>
      </c>
      <c r="BE541" s="15" t="str">
        <f t="shared" si="58"/>
        <v/>
      </c>
      <c r="BF541" s="92" t="str">
        <f t="shared" si="59"/>
        <v>No Sighting Date</v>
      </c>
    </row>
    <row r="542" spans="1:58" x14ac:dyDescent="0.25">
      <c r="A542" s="118">
        <v>537</v>
      </c>
      <c r="B542" s="119"/>
      <c r="C542" s="120"/>
      <c r="D542" s="121"/>
      <c r="E542" s="121"/>
      <c r="F542" s="236"/>
      <c r="G542" s="122" t="str">
        <f>IFERROR(VLOOKUP(F542,'#Location List#'!$U$3:$V$1154,2,FALSE),"")</f>
        <v/>
      </c>
      <c r="H542" s="120"/>
      <c r="I542" s="120"/>
      <c r="J542" s="120"/>
      <c r="K542" s="120"/>
      <c r="L542" s="120"/>
      <c r="M542" s="120"/>
      <c r="N542" s="120"/>
      <c r="O542" s="120"/>
      <c r="P542" s="120"/>
      <c r="Q542" s="120"/>
      <c r="R542" s="120"/>
      <c r="S542" s="120"/>
      <c r="T542" s="205">
        <f t="shared" si="54"/>
        <v>0</v>
      </c>
      <c r="U542" s="205">
        <f t="shared" si="55"/>
        <v>0</v>
      </c>
      <c r="V542" s="210"/>
      <c r="W542" s="210"/>
      <c r="X542" s="23" t="str">
        <f>IFERROR(VLOOKUP(AT542,'#Input Lists#'!$L$3:$AH$833,3,FALSE)," ")</f>
        <v xml:space="preserve"> </v>
      </c>
      <c r="Y542" s="23" t="str">
        <f>IFERROR(VLOOKUP(AT542,'#Input Lists#'!$L$3:$AH$833,5,FALSE)," ")</f>
        <v xml:space="preserve"> </v>
      </c>
      <c r="Z542" s="206" t="str">
        <f>IFERROR(VLOOKUP(AT542,'#Input Lists#'!$L$3:$AH$833,9,FALSE)," ")</f>
        <v xml:space="preserve"> </v>
      </c>
      <c r="AA542" s="119" t="s">
        <v>1527</v>
      </c>
      <c r="AB542" s="120"/>
      <c r="AC542" s="123"/>
      <c r="AD542" s="123"/>
      <c r="AE542" s="123"/>
      <c r="AF542" s="123"/>
      <c r="AG542" s="123"/>
      <c r="AH542" s="123"/>
      <c r="AI542" s="123"/>
      <c r="AJ542" s="123"/>
      <c r="AK542" s="123"/>
      <c r="AL542" s="123"/>
      <c r="AM542" s="123"/>
      <c r="AN542" s="123"/>
      <c r="AO542" s="123"/>
      <c r="AP542" s="120"/>
      <c r="AQ542" s="125" t="str">
        <f>IFERROR(VLOOKUP(G542,'#Location List#'!$C$3:$D$150,2,FALSE),"")</f>
        <v/>
      </c>
      <c r="AR542" s="125" t="str">
        <f>IFERROR(VLOOKUP(F542,'#Location List#'!$Q$3:$R$1154,2,FALSE),"")</f>
        <v/>
      </c>
      <c r="AS542" s="125" t="str">
        <f>IFERROR(VLOOKUP(V542,'#Input Lists#'!$B$3:$D$46,3,FALSE),"")</f>
        <v/>
      </c>
      <c r="AT542" s="125" t="str">
        <f>IFERROR(VLOOKUP(CONCATENATE(V542," ",W542),'#Input Lists#'!$K$3:$L$827,2,FALSE),"")</f>
        <v/>
      </c>
      <c r="AU542" s="125">
        <f>IFERROR(VLOOKUP(AA542,'#Input Lists#'!$BU$3:$BV$8,2,FALSE),"")</f>
        <v>1</v>
      </c>
      <c r="AV542" s="118" t="str">
        <f>IFERROR(VLOOKUP(AB542,'#Input Lists#'!$BO$3:$BP$9,2,FALSE),"")</f>
        <v/>
      </c>
      <c r="AW542" s="118">
        <f>IFERROR(VLOOKUP(AC542,'#Input Lists#'!$BL$3:$BM$7,2,FALSE),"")</f>
        <v>1</v>
      </c>
      <c r="AX542" s="52" t="e">
        <f>VLOOKUP(AQ542,'#Location List#'!$D$3:$K$150,4,FALSE)</f>
        <v>#N/A</v>
      </c>
      <c r="AY542" s="273" t="e">
        <f>VLOOKUP(AX542,'#Location List#'!$Z$3:$AA$13,2,FALSE)</f>
        <v>#N/A</v>
      </c>
      <c r="AZ542" s="126" t="e">
        <f>VLOOKUP($AT542,'#Input Lists#'!$L$3:$S$1033,6,FALSE)</f>
        <v>#N/A</v>
      </c>
      <c r="BA542" s="239" t="e">
        <f>VLOOKUP($AT542,'#Input Lists#'!$L$3:$S$833,7,FALSE)</f>
        <v>#N/A</v>
      </c>
      <c r="BB542" s="239" t="e">
        <f>VLOOKUP($AT542,'#Input Lists#'!$L$3:$S$833,8,FALSE)</f>
        <v>#N/A</v>
      </c>
      <c r="BC542" s="91" t="str">
        <f t="shared" si="56"/>
        <v/>
      </c>
      <c r="BD542" s="91" t="str">
        <f t="shared" si="57"/>
        <v/>
      </c>
      <c r="BE542" s="15" t="str">
        <f t="shared" si="58"/>
        <v/>
      </c>
      <c r="BF542" s="92" t="str">
        <f t="shared" si="59"/>
        <v>No Sighting Date</v>
      </c>
    </row>
    <row r="543" spans="1:58" x14ac:dyDescent="0.25">
      <c r="A543" s="118">
        <v>538</v>
      </c>
      <c r="B543" s="119"/>
      <c r="C543" s="120"/>
      <c r="D543" s="121"/>
      <c r="E543" s="121"/>
      <c r="F543" s="236"/>
      <c r="G543" s="122" t="str">
        <f>IFERROR(VLOOKUP(F543,'#Location List#'!$U$3:$V$1154,2,FALSE),"")</f>
        <v/>
      </c>
      <c r="H543" s="120"/>
      <c r="I543" s="120"/>
      <c r="J543" s="120"/>
      <c r="K543" s="120"/>
      <c r="L543" s="120"/>
      <c r="M543" s="120"/>
      <c r="N543" s="120"/>
      <c r="O543" s="120"/>
      <c r="P543" s="120"/>
      <c r="Q543" s="120"/>
      <c r="R543" s="120"/>
      <c r="S543" s="120"/>
      <c r="T543" s="205">
        <f t="shared" si="54"/>
        <v>0</v>
      </c>
      <c r="U543" s="205">
        <f t="shared" si="55"/>
        <v>0</v>
      </c>
      <c r="V543" s="210"/>
      <c r="W543" s="210"/>
      <c r="X543" s="23" t="str">
        <f>IFERROR(VLOOKUP(AT543,'#Input Lists#'!$L$3:$AH$833,3,FALSE)," ")</f>
        <v xml:space="preserve"> </v>
      </c>
      <c r="Y543" s="23" t="str">
        <f>IFERROR(VLOOKUP(AT543,'#Input Lists#'!$L$3:$AH$833,5,FALSE)," ")</f>
        <v xml:space="preserve"> </v>
      </c>
      <c r="Z543" s="206" t="str">
        <f>IFERROR(VLOOKUP(AT543,'#Input Lists#'!$L$3:$AH$833,9,FALSE)," ")</f>
        <v xml:space="preserve"> </v>
      </c>
      <c r="AA543" s="119" t="s">
        <v>1527</v>
      </c>
      <c r="AB543" s="120"/>
      <c r="AC543" s="123"/>
      <c r="AD543" s="123"/>
      <c r="AE543" s="123"/>
      <c r="AF543" s="123"/>
      <c r="AG543" s="123"/>
      <c r="AH543" s="123"/>
      <c r="AI543" s="123"/>
      <c r="AJ543" s="123"/>
      <c r="AK543" s="123"/>
      <c r="AL543" s="123"/>
      <c r="AM543" s="123"/>
      <c r="AN543" s="123"/>
      <c r="AO543" s="123"/>
      <c r="AP543" s="120"/>
      <c r="AQ543" s="125" t="str">
        <f>IFERROR(VLOOKUP(G543,'#Location List#'!$C$3:$D$150,2,FALSE),"")</f>
        <v/>
      </c>
      <c r="AR543" s="125" t="str">
        <f>IFERROR(VLOOKUP(F543,'#Location List#'!$Q$3:$R$1154,2,FALSE),"")</f>
        <v/>
      </c>
      <c r="AS543" s="125" t="str">
        <f>IFERROR(VLOOKUP(V543,'#Input Lists#'!$B$3:$D$46,3,FALSE),"")</f>
        <v/>
      </c>
      <c r="AT543" s="125" t="str">
        <f>IFERROR(VLOOKUP(CONCATENATE(V543," ",W543),'#Input Lists#'!$K$3:$L$827,2,FALSE),"")</f>
        <v/>
      </c>
      <c r="AU543" s="125">
        <f>IFERROR(VLOOKUP(AA543,'#Input Lists#'!$BU$3:$BV$8,2,FALSE),"")</f>
        <v>1</v>
      </c>
      <c r="AV543" s="118" t="str">
        <f>IFERROR(VLOOKUP(AB543,'#Input Lists#'!$BO$3:$BP$9,2,FALSE),"")</f>
        <v/>
      </c>
      <c r="AW543" s="118">
        <f>IFERROR(VLOOKUP(AC543,'#Input Lists#'!$BL$3:$BM$7,2,FALSE),"")</f>
        <v>1</v>
      </c>
      <c r="AX543" s="52" t="e">
        <f>VLOOKUP(AQ543,'#Location List#'!$D$3:$K$150,4,FALSE)</f>
        <v>#N/A</v>
      </c>
      <c r="AY543" s="273" t="e">
        <f>VLOOKUP(AX543,'#Location List#'!$Z$3:$AA$13,2,FALSE)</f>
        <v>#N/A</v>
      </c>
      <c r="AZ543" s="126" t="e">
        <f>VLOOKUP($AT543,'#Input Lists#'!$L$3:$S$1033,6,FALSE)</f>
        <v>#N/A</v>
      </c>
      <c r="BA543" s="239" t="e">
        <f>VLOOKUP($AT543,'#Input Lists#'!$L$3:$S$833,7,FALSE)</f>
        <v>#N/A</v>
      </c>
      <c r="BB543" s="239" t="e">
        <f>VLOOKUP($AT543,'#Input Lists#'!$L$3:$S$833,8,FALSE)</f>
        <v>#N/A</v>
      </c>
      <c r="BC543" s="91" t="str">
        <f t="shared" si="56"/>
        <v/>
      </c>
      <c r="BD543" s="91" t="str">
        <f t="shared" si="57"/>
        <v/>
      </c>
      <c r="BE543" s="15" t="str">
        <f t="shared" si="58"/>
        <v/>
      </c>
      <c r="BF543" s="92" t="str">
        <f t="shared" si="59"/>
        <v>No Sighting Date</v>
      </c>
    </row>
    <row r="544" spans="1:58" x14ac:dyDescent="0.25">
      <c r="A544" s="118">
        <v>539</v>
      </c>
      <c r="B544" s="119"/>
      <c r="C544" s="120"/>
      <c r="D544" s="121"/>
      <c r="E544" s="121"/>
      <c r="F544" s="236"/>
      <c r="G544" s="122" t="str">
        <f>IFERROR(VLOOKUP(F544,'#Location List#'!$U$3:$V$1154,2,FALSE),"")</f>
        <v/>
      </c>
      <c r="H544" s="120"/>
      <c r="I544" s="120"/>
      <c r="J544" s="120"/>
      <c r="K544" s="120"/>
      <c r="L544" s="120"/>
      <c r="M544" s="120"/>
      <c r="N544" s="120"/>
      <c r="O544" s="120"/>
      <c r="P544" s="120"/>
      <c r="Q544" s="120"/>
      <c r="R544" s="120"/>
      <c r="S544" s="120"/>
      <c r="T544" s="205">
        <f t="shared" si="54"/>
        <v>0</v>
      </c>
      <c r="U544" s="205">
        <f t="shared" si="55"/>
        <v>0</v>
      </c>
      <c r="V544" s="210"/>
      <c r="W544" s="210"/>
      <c r="X544" s="23" t="str">
        <f>IFERROR(VLOOKUP(AT544,'#Input Lists#'!$L$3:$AH$833,3,FALSE)," ")</f>
        <v xml:space="preserve"> </v>
      </c>
      <c r="Y544" s="23" t="str">
        <f>IFERROR(VLOOKUP(AT544,'#Input Lists#'!$L$3:$AH$833,5,FALSE)," ")</f>
        <v xml:space="preserve"> </v>
      </c>
      <c r="Z544" s="206" t="str">
        <f>IFERROR(VLOOKUP(AT544,'#Input Lists#'!$L$3:$AH$833,9,FALSE)," ")</f>
        <v xml:space="preserve"> </v>
      </c>
      <c r="AA544" s="119" t="s">
        <v>1527</v>
      </c>
      <c r="AB544" s="120"/>
      <c r="AC544" s="123"/>
      <c r="AD544" s="123"/>
      <c r="AE544" s="123"/>
      <c r="AF544" s="123"/>
      <c r="AG544" s="123"/>
      <c r="AH544" s="123"/>
      <c r="AI544" s="123"/>
      <c r="AJ544" s="123"/>
      <c r="AK544" s="123"/>
      <c r="AL544" s="123"/>
      <c r="AM544" s="123"/>
      <c r="AN544" s="123"/>
      <c r="AO544" s="123"/>
      <c r="AP544" s="120"/>
      <c r="AQ544" s="125" t="str">
        <f>IFERROR(VLOOKUP(G544,'#Location List#'!$C$3:$D$150,2,FALSE),"")</f>
        <v/>
      </c>
      <c r="AR544" s="125" t="str">
        <f>IFERROR(VLOOKUP(F544,'#Location List#'!$Q$3:$R$1154,2,FALSE),"")</f>
        <v/>
      </c>
      <c r="AS544" s="125" t="str">
        <f>IFERROR(VLOOKUP(V544,'#Input Lists#'!$B$3:$D$46,3,FALSE),"")</f>
        <v/>
      </c>
      <c r="AT544" s="125" t="str">
        <f>IFERROR(VLOOKUP(CONCATENATE(V544," ",W544),'#Input Lists#'!$K$3:$L$827,2,FALSE),"")</f>
        <v/>
      </c>
      <c r="AU544" s="125">
        <f>IFERROR(VLOOKUP(AA544,'#Input Lists#'!$BU$3:$BV$8,2,FALSE),"")</f>
        <v>1</v>
      </c>
      <c r="AV544" s="118" t="str">
        <f>IFERROR(VLOOKUP(AB544,'#Input Lists#'!$BO$3:$BP$9,2,FALSE),"")</f>
        <v/>
      </c>
      <c r="AW544" s="118">
        <f>IFERROR(VLOOKUP(AC544,'#Input Lists#'!$BL$3:$BM$7,2,FALSE),"")</f>
        <v>1</v>
      </c>
      <c r="AX544" s="52" t="e">
        <f>VLOOKUP(AQ544,'#Location List#'!$D$3:$K$150,4,FALSE)</f>
        <v>#N/A</v>
      </c>
      <c r="AY544" s="273" t="e">
        <f>VLOOKUP(AX544,'#Location List#'!$Z$3:$AA$13,2,FALSE)</f>
        <v>#N/A</v>
      </c>
      <c r="AZ544" s="126" t="e">
        <f>VLOOKUP($AT544,'#Input Lists#'!$L$3:$S$1033,6,FALSE)</f>
        <v>#N/A</v>
      </c>
      <c r="BA544" s="239" t="e">
        <f>VLOOKUP($AT544,'#Input Lists#'!$L$3:$S$833,7,FALSE)</f>
        <v>#N/A</v>
      </c>
      <c r="BB544" s="239" t="e">
        <f>VLOOKUP($AT544,'#Input Lists#'!$L$3:$S$833,8,FALSE)</f>
        <v>#N/A</v>
      </c>
      <c r="BC544" s="91" t="str">
        <f t="shared" si="56"/>
        <v/>
      </c>
      <c r="BD544" s="91" t="str">
        <f t="shared" si="57"/>
        <v/>
      </c>
      <c r="BE544" s="15" t="str">
        <f t="shared" si="58"/>
        <v/>
      </c>
      <c r="BF544" s="92" t="str">
        <f t="shared" si="59"/>
        <v>No Sighting Date</v>
      </c>
    </row>
    <row r="545" spans="1:58" x14ac:dyDescent="0.25">
      <c r="A545" s="118">
        <v>540</v>
      </c>
      <c r="B545" s="119"/>
      <c r="C545" s="120"/>
      <c r="D545" s="121"/>
      <c r="E545" s="121"/>
      <c r="F545" s="236"/>
      <c r="G545" s="122" t="str">
        <f>IFERROR(VLOOKUP(F545,'#Location List#'!$U$3:$V$1154,2,FALSE),"")</f>
        <v/>
      </c>
      <c r="H545" s="120"/>
      <c r="I545" s="120"/>
      <c r="J545" s="120"/>
      <c r="K545" s="120"/>
      <c r="L545" s="120"/>
      <c r="M545" s="120"/>
      <c r="N545" s="120"/>
      <c r="O545" s="120"/>
      <c r="P545" s="120"/>
      <c r="Q545" s="120"/>
      <c r="R545" s="120"/>
      <c r="S545" s="120"/>
      <c r="T545" s="205">
        <f t="shared" si="54"/>
        <v>0</v>
      </c>
      <c r="U545" s="205">
        <f t="shared" si="55"/>
        <v>0</v>
      </c>
      <c r="V545" s="210"/>
      <c r="W545" s="210"/>
      <c r="X545" s="23" t="str">
        <f>IFERROR(VLOOKUP(AT545,'#Input Lists#'!$L$3:$AH$833,3,FALSE)," ")</f>
        <v xml:space="preserve"> </v>
      </c>
      <c r="Y545" s="23" t="str">
        <f>IFERROR(VLOOKUP(AT545,'#Input Lists#'!$L$3:$AH$833,5,FALSE)," ")</f>
        <v xml:space="preserve"> </v>
      </c>
      <c r="Z545" s="206" t="str">
        <f>IFERROR(VLOOKUP(AT545,'#Input Lists#'!$L$3:$AH$833,9,FALSE)," ")</f>
        <v xml:space="preserve"> </v>
      </c>
      <c r="AA545" s="119" t="s">
        <v>1527</v>
      </c>
      <c r="AB545" s="120"/>
      <c r="AC545" s="123"/>
      <c r="AD545" s="123"/>
      <c r="AE545" s="123"/>
      <c r="AF545" s="123"/>
      <c r="AG545" s="123"/>
      <c r="AH545" s="123"/>
      <c r="AI545" s="123"/>
      <c r="AJ545" s="123"/>
      <c r="AK545" s="123"/>
      <c r="AL545" s="123"/>
      <c r="AM545" s="123"/>
      <c r="AN545" s="123"/>
      <c r="AO545" s="123"/>
      <c r="AP545" s="120"/>
      <c r="AQ545" s="125" t="str">
        <f>IFERROR(VLOOKUP(G545,'#Location List#'!$C$3:$D$150,2,FALSE),"")</f>
        <v/>
      </c>
      <c r="AR545" s="125" t="str">
        <f>IFERROR(VLOOKUP(F545,'#Location List#'!$Q$3:$R$1154,2,FALSE),"")</f>
        <v/>
      </c>
      <c r="AS545" s="125" t="str">
        <f>IFERROR(VLOOKUP(V545,'#Input Lists#'!$B$3:$D$46,3,FALSE),"")</f>
        <v/>
      </c>
      <c r="AT545" s="125" t="str">
        <f>IFERROR(VLOOKUP(CONCATENATE(V545," ",W545),'#Input Lists#'!$K$3:$L$827,2,FALSE),"")</f>
        <v/>
      </c>
      <c r="AU545" s="125">
        <f>IFERROR(VLOOKUP(AA545,'#Input Lists#'!$BU$3:$BV$8,2,FALSE),"")</f>
        <v>1</v>
      </c>
      <c r="AV545" s="118" t="str">
        <f>IFERROR(VLOOKUP(AB545,'#Input Lists#'!$BO$3:$BP$9,2,FALSE),"")</f>
        <v/>
      </c>
      <c r="AW545" s="118">
        <f>IFERROR(VLOOKUP(AC545,'#Input Lists#'!$BL$3:$BM$7,2,FALSE),"")</f>
        <v>1</v>
      </c>
      <c r="AX545" s="52" t="e">
        <f>VLOOKUP(AQ545,'#Location List#'!$D$3:$K$150,4,FALSE)</f>
        <v>#N/A</v>
      </c>
      <c r="AY545" s="273" t="e">
        <f>VLOOKUP(AX545,'#Location List#'!$Z$3:$AA$13,2,FALSE)</f>
        <v>#N/A</v>
      </c>
      <c r="AZ545" s="126" t="e">
        <f>VLOOKUP($AT545,'#Input Lists#'!$L$3:$S$1033,6,FALSE)</f>
        <v>#N/A</v>
      </c>
      <c r="BA545" s="239" t="e">
        <f>VLOOKUP($AT545,'#Input Lists#'!$L$3:$S$833,7,FALSE)</f>
        <v>#N/A</v>
      </c>
      <c r="BB545" s="239" t="e">
        <f>VLOOKUP($AT545,'#Input Lists#'!$L$3:$S$833,8,FALSE)</f>
        <v>#N/A</v>
      </c>
      <c r="BC545" s="91" t="str">
        <f t="shared" si="56"/>
        <v/>
      </c>
      <c r="BD545" s="91" t="str">
        <f t="shared" si="57"/>
        <v/>
      </c>
      <c r="BE545" s="15" t="str">
        <f t="shared" si="58"/>
        <v/>
      </c>
      <c r="BF545" s="92" t="str">
        <f t="shared" si="59"/>
        <v>No Sighting Date</v>
      </c>
    </row>
    <row r="546" spans="1:58" x14ac:dyDescent="0.25">
      <c r="A546" s="118">
        <v>541</v>
      </c>
      <c r="B546" s="119"/>
      <c r="C546" s="120"/>
      <c r="D546" s="121"/>
      <c r="E546" s="121"/>
      <c r="F546" s="236"/>
      <c r="G546" s="122" t="str">
        <f>IFERROR(VLOOKUP(F546,'#Location List#'!$U$3:$V$1154,2,FALSE),"")</f>
        <v/>
      </c>
      <c r="H546" s="120"/>
      <c r="I546" s="120"/>
      <c r="J546" s="120"/>
      <c r="K546" s="120"/>
      <c r="L546" s="120"/>
      <c r="M546" s="120"/>
      <c r="N546" s="120"/>
      <c r="O546" s="120"/>
      <c r="P546" s="120"/>
      <c r="Q546" s="120"/>
      <c r="R546" s="120"/>
      <c r="S546" s="120"/>
      <c r="T546" s="205">
        <f t="shared" si="54"/>
        <v>0</v>
      </c>
      <c r="U546" s="205">
        <f t="shared" si="55"/>
        <v>0</v>
      </c>
      <c r="V546" s="210"/>
      <c r="W546" s="210"/>
      <c r="X546" s="23" t="str">
        <f>IFERROR(VLOOKUP(AT546,'#Input Lists#'!$L$3:$AH$833,3,FALSE)," ")</f>
        <v xml:space="preserve"> </v>
      </c>
      <c r="Y546" s="23" t="str">
        <f>IFERROR(VLOOKUP(AT546,'#Input Lists#'!$L$3:$AH$833,5,FALSE)," ")</f>
        <v xml:space="preserve"> </v>
      </c>
      <c r="Z546" s="206" t="str">
        <f>IFERROR(VLOOKUP(AT546,'#Input Lists#'!$L$3:$AH$833,9,FALSE)," ")</f>
        <v xml:space="preserve"> </v>
      </c>
      <c r="AA546" s="119" t="s">
        <v>1527</v>
      </c>
      <c r="AB546" s="120"/>
      <c r="AC546" s="123"/>
      <c r="AD546" s="123"/>
      <c r="AE546" s="123"/>
      <c r="AF546" s="123"/>
      <c r="AG546" s="123"/>
      <c r="AH546" s="123"/>
      <c r="AI546" s="123"/>
      <c r="AJ546" s="123"/>
      <c r="AK546" s="123"/>
      <c r="AL546" s="123"/>
      <c r="AM546" s="123"/>
      <c r="AN546" s="123"/>
      <c r="AO546" s="123"/>
      <c r="AP546" s="120"/>
      <c r="AQ546" s="125" t="str">
        <f>IFERROR(VLOOKUP(G546,'#Location List#'!$C$3:$D$150,2,FALSE),"")</f>
        <v/>
      </c>
      <c r="AR546" s="125" t="str">
        <f>IFERROR(VLOOKUP(F546,'#Location List#'!$Q$3:$R$1154,2,FALSE),"")</f>
        <v/>
      </c>
      <c r="AS546" s="125" t="str">
        <f>IFERROR(VLOOKUP(V546,'#Input Lists#'!$B$3:$D$46,3,FALSE),"")</f>
        <v/>
      </c>
      <c r="AT546" s="125" t="str">
        <f>IFERROR(VLOOKUP(CONCATENATE(V546," ",W546),'#Input Lists#'!$K$3:$L$827,2,FALSE),"")</f>
        <v/>
      </c>
      <c r="AU546" s="125">
        <f>IFERROR(VLOOKUP(AA546,'#Input Lists#'!$BU$3:$BV$8,2,FALSE),"")</f>
        <v>1</v>
      </c>
      <c r="AV546" s="118" t="str">
        <f>IFERROR(VLOOKUP(AB546,'#Input Lists#'!$BO$3:$BP$9,2,FALSE),"")</f>
        <v/>
      </c>
      <c r="AW546" s="118">
        <f>IFERROR(VLOOKUP(AC546,'#Input Lists#'!$BL$3:$BM$7,2,FALSE),"")</f>
        <v>1</v>
      </c>
      <c r="AX546" s="52" t="e">
        <f>VLOOKUP(AQ546,'#Location List#'!$D$3:$K$150,4,FALSE)</f>
        <v>#N/A</v>
      </c>
      <c r="AY546" s="273" t="e">
        <f>VLOOKUP(AX546,'#Location List#'!$Z$3:$AA$13,2,FALSE)</f>
        <v>#N/A</v>
      </c>
      <c r="AZ546" s="126" t="e">
        <f>VLOOKUP($AT546,'#Input Lists#'!$L$3:$S$1033,6,FALSE)</f>
        <v>#N/A</v>
      </c>
      <c r="BA546" s="239" t="e">
        <f>VLOOKUP($AT546,'#Input Lists#'!$L$3:$S$833,7,FALSE)</f>
        <v>#N/A</v>
      </c>
      <c r="BB546" s="239" t="e">
        <f>VLOOKUP($AT546,'#Input Lists#'!$L$3:$S$833,8,FALSE)</f>
        <v>#N/A</v>
      </c>
      <c r="BC546" s="91" t="str">
        <f t="shared" si="56"/>
        <v/>
      </c>
      <c r="BD546" s="91" t="str">
        <f t="shared" si="57"/>
        <v/>
      </c>
      <c r="BE546" s="15" t="str">
        <f t="shared" si="58"/>
        <v/>
      </c>
      <c r="BF546" s="92" t="str">
        <f t="shared" si="59"/>
        <v>No Sighting Date</v>
      </c>
    </row>
    <row r="547" spans="1:58" x14ac:dyDescent="0.25">
      <c r="A547" s="118">
        <v>542</v>
      </c>
      <c r="B547" s="119"/>
      <c r="C547" s="120"/>
      <c r="D547" s="121"/>
      <c r="E547" s="121"/>
      <c r="F547" s="236"/>
      <c r="G547" s="122" t="str">
        <f>IFERROR(VLOOKUP(F547,'#Location List#'!$U$3:$V$1154,2,FALSE),"")</f>
        <v/>
      </c>
      <c r="H547" s="120"/>
      <c r="I547" s="120"/>
      <c r="J547" s="120"/>
      <c r="K547" s="120"/>
      <c r="L547" s="120"/>
      <c r="M547" s="120"/>
      <c r="N547" s="120"/>
      <c r="O547" s="120"/>
      <c r="P547" s="120"/>
      <c r="Q547" s="120"/>
      <c r="R547" s="120"/>
      <c r="S547" s="120"/>
      <c r="T547" s="205">
        <f t="shared" si="54"/>
        <v>0</v>
      </c>
      <c r="U547" s="205">
        <f t="shared" si="55"/>
        <v>0</v>
      </c>
      <c r="V547" s="210"/>
      <c r="W547" s="210"/>
      <c r="X547" s="23" t="str">
        <f>IFERROR(VLOOKUP(AT547,'#Input Lists#'!$L$3:$AH$833,3,FALSE)," ")</f>
        <v xml:space="preserve"> </v>
      </c>
      <c r="Y547" s="23" t="str">
        <f>IFERROR(VLOOKUP(AT547,'#Input Lists#'!$L$3:$AH$833,5,FALSE)," ")</f>
        <v xml:space="preserve"> </v>
      </c>
      <c r="Z547" s="206" t="str">
        <f>IFERROR(VLOOKUP(AT547,'#Input Lists#'!$L$3:$AH$833,9,FALSE)," ")</f>
        <v xml:space="preserve"> </v>
      </c>
      <c r="AA547" s="119" t="s">
        <v>1527</v>
      </c>
      <c r="AB547" s="120"/>
      <c r="AC547" s="123"/>
      <c r="AD547" s="123"/>
      <c r="AE547" s="123"/>
      <c r="AF547" s="123"/>
      <c r="AG547" s="123"/>
      <c r="AH547" s="123"/>
      <c r="AI547" s="123"/>
      <c r="AJ547" s="123"/>
      <c r="AK547" s="123"/>
      <c r="AL547" s="123"/>
      <c r="AM547" s="123"/>
      <c r="AN547" s="123"/>
      <c r="AO547" s="123"/>
      <c r="AP547" s="120"/>
      <c r="AQ547" s="125" t="str">
        <f>IFERROR(VLOOKUP(G547,'#Location List#'!$C$3:$D$150,2,FALSE),"")</f>
        <v/>
      </c>
      <c r="AR547" s="125" t="str">
        <f>IFERROR(VLOOKUP(F547,'#Location List#'!$Q$3:$R$1154,2,FALSE),"")</f>
        <v/>
      </c>
      <c r="AS547" s="125" t="str">
        <f>IFERROR(VLOOKUP(V547,'#Input Lists#'!$B$3:$D$46,3,FALSE),"")</f>
        <v/>
      </c>
      <c r="AT547" s="125" t="str">
        <f>IFERROR(VLOOKUP(CONCATENATE(V547," ",W547),'#Input Lists#'!$K$3:$L$827,2,FALSE),"")</f>
        <v/>
      </c>
      <c r="AU547" s="125">
        <f>IFERROR(VLOOKUP(AA547,'#Input Lists#'!$BU$3:$BV$8,2,FALSE),"")</f>
        <v>1</v>
      </c>
      <c r="AV547" s="118" t="str">
        <f>IFERROR(VLOOKUP(AB547,'#Input Lists#'!$BO$3:$BP$9,2,FALSE),"")</f>
        <v/>
      </c>
      <c r="AW547" s="118">
        <f>IFERROR(VLOOKUP(AC547,'#Input Lists#'!$BL$3:$BM$7,2,FALSE),"")</f>
        <v>1</v>
      </c>
      <c r="AX547" s="52" t="e">
        <f>VLOOKUP(AQ547,'#Location List#'!$D$3:$K$150,4,FALSE)</f>
        <v>#N/A</v>
      </c>
      <c r="AY547" s="273" t="e">
        <f>VLOOKUP(AX547,'#Location List#'!$Z$3:$AA$13,2,FALSE)</f>
        <v>#N/A</v>
      </c>
      <c r="AZ547" s="126" t="e">
        <f>VLOOKUP($AT547,'#Input Lists#'!$L$3:$S$1033,6,FALSE)</f>
        <v>#N/A</v>
      </c>
      <c r="BA547" s="239" t="e">
        <f>VLOOKUP($AT547,'#Input Lists#'!$L$3:$S$833,7,FALSE)</f>
        <v>#N/A</v>
      </c>
      <c r="BB547" s="239" t="e">
        <f>VLOOKUP($AT547,'#Input Lists#'!$L$3:$S$833,8,FALSE)</f>
        <v>#N/A</v>
      </c>
      <c r="BC547" s="91" t="str">
        <f t="shared" si="56"/>
        <v/>
      </c>
      <c r="BD547" s="91" t="str">
        <f t="shared" si="57"/>
        <v/>
      </c>
      <c r="BE547" s="15" t="str">
        <f t="shared" si="58"/>
        <v/>
      </c>
      <c r="BF547" s="92" t="str">
        <f t="shared" si="59"/>
        <v>No Sighting Date</v>
      </c>
    </row>
    <row r="548" spans="1:58" x14ac:dyDescent="0.25">
      <c r="A548" s="118">
        <v>543</v>
      </c>
      <c r="B548" s="119"/>
      <c r="C548" s="120"/>
      <c r="D548" s="121"/>
      <c r="E548" s="121"/>
      <c r="F548" s="236"/>
      <c r="G548" s="122" t="str">
        <f>IFERROR(VLOOKUP(F548,'#Location List#'!$U$3:$V$1154,2,FALSE),"")</f>
        <v/>
      </c>
      <c r="H548" s="120"/>
      <c r="I548" s="120"/>
      <c r="J548" s="120"/>
      <c r="K548" s="120"/>
      <c r="L548" s="120"/>
      <c r="M548" s="120"/>
      <c r="N548" s="120"/>
      <c r="O548" s="120"/>
      <c r="P548" s="120"/>
      <c r="Q548" s="120"/>
      <c r="R548" s="120"/>
      <c r="S548" s="120"/>
      <c r="T548" s="205">
        <f t="shared" si="54"/>
        <v>0</v>
      </c>
      <c r="U548" s="205">
        <f t="shared" si="55"/>
        <v>0</v>
      </c>
      <c r="V548" s="210"/>
      <c r="W548" s="210"/>
      <c r="X548" s="23" t="str">
        <f>IFERROR(VLOOKUP(AT548,'#Input Lists#'!$L$3:$AH$833,3,FALSE)," ")</f>
        <v xml:space="preserve"> </v>
      </c>
      <c r="Y548" s="23" t="str">
        <f>IFERROR(VLOOKUP(AT548,'#Input Lists#'!$L$3:$AH$833,5,FALSE)," ")</f>
        <v xml:space="preserve"> </v>
      </c>
      <c r="Z548" s="206" t="str">
        <f>IFERROR(VLOOKUP(AT548,'#Input Lists#'!$L$3:$AH$833,9,FALSE)," ")</f>
        <v xml:space="preserve"> </v>
      </c>
      <c r="AA548" s="119" t="s">
        <v>1527</v>
      </c>
      <c r="AB548" s="120"/>
      <c r="AC548" s="123"/>
      <c r="AD548" s="123"/>
      <c r="AE548" s="123"/>
      <c r="AF548" s="123"/>
      <c r="AG548" s="123"/>
      <c r="AH548" s="123"/>
      <c r="AI548" s="123"/>
      <c r="AJ548" s="123"/>
      <c r="AK548" s="123"/>
      <c r="AL548" s="123"/>
      <c r="AM548" s="123"/>
      <c r="AN548" s="123"/>
      <c r="AO548" s="123"/>
      <c r="AP548" s="120"/>
      <c r="AQ548" s="125" t="str">
        <f>IFERROR(VLOOKUP(G548,'#Location List#'!$C$3:$D$150,2,FALSE),"")</f>
        <v/>
      </c>
      <c r="AR548" s="125" t="str">
        <f>IFERROR(VLOOKUP(F548,'#Location List#'!$Q$3:$R$1154,2,FALSE),"")</f>
        <v/>
      </c>
      <c r="AS548" s="125" t="str">
        <f>IFERROR(VLOOKUP(V548,'#Input Lists#'!$B$3:$D$46,3,FALSE),"")</f>
        <v/>
      </c>
      <c r="AT548" s="125" t="str">
        <f>IFERROR(VLOOKUP(CONCATENATE(V548," ",W548),'#Input Lists#'!$K$3:$L$827,2,FALSE),"")</f>
        <v/>
      </c>
      <c r="AU548" s="125">
        <f>IFERROR(VLOOKUP(AA548,'#Input Lists#'!$BU$3:$BV$8,2,FALSE),"")</f>
        <v>1</v>
      </c>
      <c r="AV548" s="118" t="str">
        <f>IFERROR(VLOOKUP(AB548,'#Input Lists#'!$BO$3:$BP$9,2,FALSE),"")</f>
        <v/>
      </c>
      <c r="AW548" s="118">
        <f>IFERROR(VLOOKUP(AC548,'#Input Lists#'!$BL$3:$BM$7,2,FALSE),"")</f>
        <v>1</v>
      </c>
      <c r="AX548" s="52" t="e">
        <f>VLOOKUP(AQ548,'#Location List#'!$D$3:$K$150,4,FALSE)</f>
        <v>#N/A</v>
      </c>
      <c r="AY548" s="273" t="e">
        <f>VLOOKUP(AX548,'#Location List#'!$Z$3:$AA$13,2,FALSE)</f>
        <v>#N/A</v>
      </c>
      <c r="AZ548" s="126" t="e">
        <f>VLOOKUP($AT548,'#Input Lists#'!$L$3:$S$1033,6,FALSE)</f>
        <v>#N/A</v>
      </c>
      <c r="BA548" s="239" t="e">
        <f>VLOOKUP($AT548,'#Input Lists#'!$L$3:$S$833,7,FALSE)</f>
        <v>#N/A</v>
      </c>
      <c r="BB548" s="239" t="e">
        <f>VLOOKUP($AT548,'#Input Lists#'!$L$3:$S$833,8,FALSE)</f>
        <v>#N/A</v>
      </c>
      <c r="BC548" s="91" t="str">
        <f t="shared" si="56"/>
        <v/>
      </c>
      <c r="BD548" s="91" t="str">
        <f t="shared" si="57"/>
        <v/>
      </c>
      <c r="BE548" s="15" t="str">
        <f t="shared" si="58"/>
        <v/>
      </c>
      <c r="BF548" s="92" t="str">
        <f t="shared" si="59"/>
        <v>No Sighting Date</v>
      </c>
    </row>
    <row r="549" spans="1:58" x14ac:dyDescent="0.25">
      <c r="A549" s="118">
        <v>544</v>
      </c>
      <c r="B549" s="119"/>
      <c r="C549" s="120"/>
      <c r="D549" s="121"/>
      <c r="E549" s="121"/>
      <c r="F549" s="236"/>
      <c r="G549" s="122" t="str">
        <f>IFERROR(VLOOKUP(F549,'#Location List#'!$U$3:$V$1154,2,FALSE),"")</f>
        <v/>
      </c>
      <c r="H549" s="120"/>
      <c r="I549" s="120"/>
      <c r="J549" s="120"/>
      <c r="K549" s="120"/>
      <c r="L549" s="120"/>
      <c r="M549" s="120"/>
      <c r="N549" s="120"/>
      <c r="O549" s="120"/>
      <c r="P549" s="120"/>
      <c r="Q549" s="120"/>
      <c r="R549" s="120"/>
      <c r="S549" s="120"/>
      <c r="T549" s="205">
        <f t="shared" si="54"/>
        <v>0</v>
      </c>
      <c r="U549" s="205">
        <f t="shared" si="55"/>
        <v>0</v>
      </c>
      <c r="V549" s="210"/>
      <c r="W549" s="210"/>
      <c r="X549" s="23" t="str">
        <f>IFERROR(VLOOKUP(AT549,'#Input Lists#'!$L$3:$AH$833,3,FALSE)," ")</f>
        <v xml:space="preserve"> </v>
      </c>
      <c r="Y549" s="23" t="str">
        <f>IFERROR(VLOOKUP(AT549,'#Input Lists#'!$L$3:$AH$833,5,FALSE)," ")</f>
        <v xml:space="preserve"> </v>
      </c>
      <c r="Z549" s="206" t="str">
        <f>IFERROR(VLOOKUP(AT549,'#Input Lists#'!$L$3:$AH$833,9,FALSE)," ")</f>
        <v xml:space="preserve"> </v>
      </c>
      <c r="AA549" s="119" t="s">
        <v>1527</v>
      </c>
      <c r="AB549" s="120"/>
      <c r="AC549" s="123"/>
      <c r="AD549" s="123"/>
      <c r="AE549" s="123"/>
      <c r="AF549" s="123"/>
      <c r="AG549" s="123"/>
      <c r="AH549" s="123"/>
      <c r="AI549" s="123"/>
      <c r="AJ549" s="123"/>
      <c r="AK549" s="123"/>
      <c r="AL549" s="123"/>
      <c r="AM549" s="123"/>
      <c r="AN549" s="123"/>
      <c r="AO549" s="123"/>
      <c r="AP549" s="120"/>
      <c r="AQ549" s="125" t="str">
        <f>IFERROR(VLOOKUP(G549,'#Location List#'!$C$3:$D$150,2,FALSE),"")</f>
        <v/>
      </c>
      <c r="AR549" s="125" t="str">
        <f>IFERROR(VLOOKUP(F549,'#Location List#'!$Q$3:$R$1154,2,FALSE),"")</f>
        <v/>
      </c>
      <c r="AS549" s="125" t="str">
        <f>IFERROR(VLOOKUP(V549,'#Input Lists#'!$B$3:$D$46,3,FALSE),"")</f>
        <v/>
      </c>
      <c r="AT549" s="125" t="str">
        <f>IFERROR(VLOOKUP(CONCATENATE(V549," ",W549),'#Input Lists#'!$K$3:$L$827,2,FALSE),"")</f>
        <v/>
      </c>
      <c r="AU549" s="125">
        <f>IFERROR(VLOOKUP(AA549,'#Input Lists#'!$BU$3:$BV$8,2,FALSE),"")</f>
        <v>1</v>
      </c>
      <c r="AV549" s="118" t="str">
        <f>IFERROR(VLOOKUP(AB549,'#Input Lists#'!$BO$3:$BP$9,2,FALSE),"")</f>
        <v/>
      </c>
      <c r="AW549" s="118">
        <f>IFERROR(VLOOKUP(AC549,'#Input Lists#'!$BL$3:$BM$7,2,FALSE),"")</f>
        <v>1</v>
      </c>
      <c r="AX549" s="52" t="e">
        <f>VLOOKUP(AQ549,'#Location List#'!$D$3:$K$150,4,FALSE)</f>
        <v>#N/A</v>
      </c>
      <c r="AY549" s="273" t="e">
        <f>VLOOKUP(AX549,'#Location List#'!$Z$3:$AA$13,2,FALSE)</f>
        <v>#N/A</v>
      </c>
      <c r="AZ549" s="126" t="e">
        <f>VLOOKUP($AT549,'#Input Lists#'!$L$3:$S$1033,6,FALSE)</f>
        <v>#N/A</v>
      </c>
      <c r="BA549" s="239" t="e">
        <f>VLOOKUP($AT549,'#Input Lists#'!$L$3:$S$833,7,FALSE)</f>
        <v>#N/A</v>
      </c>
      <c r="BB549" s="239" t="e">
        <f>VLOOKUP($AT549,'#Input Lists#'!$L$3:$S$833,8,FALSE)</f>
        <v>#N/A</v>
      </c>
      <c r="BC549" s="91" t="str">
        <f t="shared" si="56"/>
        <v/>
      </c>
      <c r="BD549" s="91" t="str">
        <f t="shared" si="57"/>
        <v/>
      </c>
      <c r="BE549" s="15" t="str">
        <f t="shared" si="58"/>
        <v/>
      </c>
      <c r="BF549" s="92" t="str">
        <f t="shared" si="59"/>
        <v>No Sighting Date</v>
      </c>
    </row>
    <row r="550" spans="1:58" x14ac:dyDescent="0.25">
      <c r="A550" s="118">
        <v>545</v>
      </c>
      <c r="B550" s="119"/>
      <c r="C550" s="120"/>
      <c r="D550" s="121"/>
      <c r="E550" s="121"/>
      <c r="F550" s="236"/>
      <c r="G550" s="122" t="str">
        <f>IFERROR(VLOOKUP(F550,'#Location List#'!$U$3:$V$1154,2,FALSE),"")</f>
        <v/>
      </c>
      <c r="H550" s="120"/>
      <c r="I550" s="120"/>
      <c r="J550" s="120"/>
      <c r="K550" s="120"/>
      <c r="L550" s="120"/>
      <c r="M550" s="120"/>
      <c r="N550" s="120"/>
      <c r="O550" s="120"/>
      <c r="P550" s="120"/>
      <c r="Q550" s="120"/>
      <c r="R550" s="120"/>
      <c r="S550" s="120"/>
      <c r="T550" s="205">
        <f t="shared" si="54"/>
        <v>0</v>
      </c>
      <c r="U550" s="205">
        <f t="shared" si="55"/>
        <v>0</v>
      </c>
      <c r="V550" s="210"/>
      <c r="W550" s="210"/>
      <c r="X550" s="23" t="str">
        <f>IFERROR(VLOOKUP(AT550,'#Input Lists#'!$L$3:$AH$833,3,FALSE)," ")</f>
        <v xml:space="preserve"> </v>
      </c>
      <c r="Y550" s="23" t="str">
        <f>IFERROR(VLOOKUP(AT550,'#Input Lists#'!$L$3:$AH$833,5,FALSE)," ")</f>
        <v xml:space="preserve"> </v>
      </c>
      <c r="Z550" s="206" t="str">
        <f>IFERROR(VLOOKUP(AT550,'#Input Lists#'!$L$3:$AH$833,9,FALSE)," ")</f>
        <v xml:space="preserve"> </v>
      </c>
      <c r="AA550" s="119" t="s">
        <v>1527</v>
      </c>
      <c r="AB550" s="120"/>
      <c r="AC550" s="123"/>
      <c r="AD550" s="123"/>
      <c r="AE550" s="123"/>
      <c r="AF550" s="123"/>
      <c r="AG550" s="123"/>
      <c r="AH550" s="123"/>
      <c r="AI550" s="123"/>
      <c r="AJ550" s="123"/>
      <c r="AK550" s="123"/>
      <c r="AL550" s="123"/>
      <c r="AM550" s="123"/>
      <c r="AN550" s="123"/>
      <c r="AO550" s="123"/>
      <c r="AP550" s="120"/>
      <c r="AQ550" s="125" t="str">
        <f>IFERROR(VLOOKUP(G550,'#Location List#'!$C$3:$D$150,2,FALSE),"")</f>
        <v/>
      </c>
      <c r="AR550" s="125" t="str">
        <f>IFERROR(VLOOKUP(F550,'#Location List#'!$Q$3:$R$1154,2,FALSE),"")</f>
        <v/>
      </c>
      <c r="AS550" s="125" t="str">
        <f>IFERROR(VLOOKUP(V550,'#Input Lists#'!$B$3:$D$46,3,FALSE),"")</f>
        <v/>
      </c>
      <c r="AT550" s="125" t="str">
        <f>IFERROR(VLOOKUP(CONCATENATE(V550," ",W550),'#Input Lists#'!$K$3:$L$827,2,FALSE),"")</f>
        <v/>
      </c>
      <c r="AU550" s="125">
        <f>IFERROR(VLOOKUP(AA550,'#Input Lists#'!$BU$3:$BV$8,2,FALSE),"")</f>
        <v>1</v>
      </c>
      <c r="AV550" s="118" t="str">
        <f>IFERROR(VLOOKUP(AB550,'#Input Lists#'!$BO$3:$BP$9,2,FALSE),"")</f>
        <v/>
      </c>
      <c r="AW550" s="118">
        <f>IFERROR(VLOOKUP(AC550,'#Input Lists#'!$BL$3:$BM$7,2,FALSE),"")</f>
        <v>1</v>
      </c>
      <c r="AX550" s="52" t="e">
        <f>VLOOKUP(AQ550,'#Location List#'!$D$3:$K$150,4,FALSE)</f>
        <v>#N/A</v>
      </c>
      <c r="AY550" s="273" t="e">
        <f>VLOOKUP(AX550,'#Location List#'!$Z$3:$AA$13,2,FALSE)</f>
        <v>#N/A</v>
      </c>
      <c r="AZ550" s="126" t="e">
        <f>VLOOKUP($AT550,'#Input Lists#'!$L$3:$S$1033,6,FALSE)</f>
        <v>#N/A</v>
      </c>
      <c r="BA550" s="239" t="e">
        <f>VLOOKUP($AT550,'#Input Lists#'!$L$3:$S$833,7,FALSE)</f>
        <v>#N/A</v>
      </c>
      <c r="BB550" s="239" t="e">
        <f>VLOOKUP($AT550,'#Input Lists#'!$L$3:$S$833,8,FALSE)</f>
        <v>#N/A</v>
      </c>
      <c r="BC550" s="91" t="str">
        <f t="shared" si="56"/>
        <v/>
      </c>
      <c r="BD550" s="91" t="str">
        <f t="shared" si="57"/>
        <v/>
      </c>
      <c r="BE550" s="15" t="str">
        <f t="shared" si="58"/>
        <v/>
      </c>
      <c r="BF550" s="92" t="str">
        <f t="shared" si="59"/>
        <v>No Sighting Date</v>
      </c>
    </row>
    <row r="551" spans="1:58" x14ac:dyDescent="0.25">
      <c r="A551" s="118">
        <v>546</v>
      </c>
      <c r="B551" s="119"/>
      <c r="C551" s="120"/>
      <c r="D551" s="121"/>
      <c r="E551" s="121"/>
      <c r="F551" s="236"/>
      <c r="G551" s="122" t="str">
        <f>IFERROR(VLOOKUP(F551,'#Location List#'!$U$3:$V$1154,2,FALSE),"")</f>
        <v/>
      </c>
      <c r="H551" s="120"/>
      <c r="I551" s="120"/>
      <c r="J551" s="120"/>
      <c r="K551" s="120"/>
      <c r="L551" s="120"/>
      <c r="M551" s="120"/>
      <c r="N551" s="120"/>
      <c r="O551" s="120"/>
      <c r="P551" s="120"/>
      <c r="Q551" s="120"/>
      <c r="R551" s="120"/>
      <c r="S551" s="120"/>
      <c r="T551" s="205">
        <f t="shared" si="54"/>
        <v>0</v>
      </c>
      <c r="U551" s="205">
        <f t="shared" si="55"/>
        <v>0</v>
      </c>
      <c r="V551" s="210"/>
      <c r="W551" s="210"/>
      <c r="X551" s="23" t="str">
        <f>IFERROR(VLOOKUP(AT551,'#Input Lists#'!$L$3:$AH$833,3,FALSE)," ")</f>
        <v xml:space="preserve"> </v>
      </c>
      <c r="Y551" s="23" t="str">
        <f>IFERROR(VLOOKUP(AT551,'#Input Lists#'!$L$3:$AH$833,5,FALSE)," ")</f>
        <v xml:space="preserve"> </v>
      </c>
      <c r="Z551" s="206" t="str">
        <f>IFERROR(VLOOKUP(AT551,'#Input Lists#'!$L$3:$AH$833,9,FALSE)," ")</f>
        <v xml:space="preserve"> </v>
      </c>
      <c r="AA551" s="119" t="s">
        <v>1527</v>
      </c>
      <c r="AB551" s="120"/>
      <c r="AC551" s="123"/>
      <c r="AD551" s="123"/>
      <c r="AE551" s="123"/>
      <c r="AF551" s="123"/>
      <c r="AG551" s="123"/>
      <c r="AH551" s="123"/>
      <c r="AI551" s="123"/>
      <c r="AJ551" s="123"/>
      <c r="AK551" s="123"/>
      <c r="AL551" s="123"/>
      <c r="AM551" s="123"/>
      <c r="AN551" s="123"/>
      <c r="AO551" s="123"/>
      <c r="AP551" s="120"/>
      <c r="AQ551" s="125" t="str">
        <f>IFERROR(VLOOKUP(G551,'#Location List#'!$C$3:$D$150,2,FALSE),"")</f>
        <v/>
      </c>
      <c r="AR551" s="125" t="str">
        <f>IFERROR(VLOOKUP(F551,'#Location List#'!$Q$3:$R$1154,2,FALSE),"")</f>
        <v/>
      </c>
      <c r="AS551" s="125" t="str">
        <f>IFERROR(VLOOKUP(V551,'#Input Lists#'!$B$3:$D$46,3,FALSE),"")</f>
        <v/>
      </c>
      <c r="AT551" s="125" t="str">
        <f>IFERROR(VLOOKUP(CONCATENATE(V551," ",W551),'#Input Lists#'!$K$3:$L$827,2,FALSE),"")</f>
        <v/>
      </c>
      <c r="AU551" s="125">
        <f>IFERROR(VLOOKUP(AA551,'#Input Lists#'!$BU$3:$BV$8,2,FALSE),"")</f>
        <v>1</v>
      </c>
      <c r="AV551" s="118" t="str">
        <f>IFERROR(VLOOKUP(AB551,'#Input Lists#'!$BO$3:$BP$9,2,FALSE),"")</f>
        <v/>
      </c>
      <c r="AW551" s="118">
        <f>IFERROR(VLOOKUP(AC551,'#Input Lists#'!$BL$3:$BM$7,2,FALSE),"")</f>
        <v>1</v>
      </c>
      <c r="AX551" s="52" t="e">
        <f>VLOOKUP(AQ551,'#Location List#'!$D$3:$K$150,4,FALSE)</f>
        <v>#N/A</v>
      </c>
      <c r="AY551" s="273" t="e">
        <f>VLOOKUP(AX551,'#Location List#'!$Z$3:$AA$13,2,FALSE)</f>
        <v>#N/A</v>
      </c>
      <c r="AZ551" s="126" t="e">
        <f>VLOOKUP($AT551,'#Input Lists#'!$L$3:$S$1033,6,FALSE)</f>
        <v>#N/A</v>
      </c>
      <c r="BA551" s="239" t="e">
        <f>VLOOKUP($AT551,'#Input Lists#'!$L$3:$S$833,7,FALSE)</f>
        <v>#N/A</v>
      </c>
      <c r="BB551" s="239" t="e">
        <f>VLOOKUP($AT551,'#Input Lists#'!$L$3:$S$833,8,FALSE)</f>
        <v>#N/A</v>
      </c>
      <c r="BC551" s="91" t="str">
        <f t="shared" si="56"/>
        <v/>
      </c>
      <c r="BD551" s="91" t="str">
        <f t="shared" si="57"/>
        <v/>
      </c>
      <c r="BE551" s="15" t="str">
        <f t="shared" si="58"/>
        <v/>
      </c>
      <c r="BF551" s="92" t="str">
        <f t="shared" si="59"/>
        <v>No Sighting Date</v>
      </c>
    </row>
    <row r="552" spans="1:58" x14ac:dyDescent="0.25">
      <c r="A552" s="118">
        <v>547</v>
      </c>
      <c r="B552" s="119"/>
      <c r="C552" s="120"/>
      <c r="D552" s="121"/>
      <c r="E552" s="121"/>
      <c r="F552" s="236"/>
      <c r="G552" s="122" t="str">
        <f>IFERROR(VLOOKUP(F552,'#Location List#'!$U$3:$V$1154,2,FALSE),"")</f>
        <v/>
      </c>
      <c r="H552" s="120"/>
      <c r="I552" s="120"/>
      <c r="J552" s="120"/>
      <c r="K552" s="120"/>
      <c r="L552" s="120"/>
      <c r="M552" s="120"/>
      <c r="N552" s="120"/>
      <c r="O552" s="120"/>
      <c r="P552" s="120"/>
      <c r="Q552" s="120"/>
      <c r="R552" s="120"/>
      <c r="S552" s="120"/>
      <c r="T552" s="205">
        <f t="shared" si="54"/>
        <v>0</v>
      </c>
      <c r="U552" s="205">
        <f t="shared" si="55"/>
        <v>0</v>
      </c>
      <c r="V552" s="210"/>
      <c r="W552" s="210"/>
      <c r="X552" s="23" t="str">
        <f>IFERROR(VLOOKUP(AT552,'#Input Lists#'!$L$3:$AH$833,3,FALSE)," ")</f>
        <v xml:space="preserve"> </v>
      </c>
      <c r="Y552" s="23" t="str">
        <f>IFERROR(VLOOKUP(AT552,'#Input Lists#'!$L$3:$AH$833,5,FALSE)," ")</f>
        <v xml:space="preserve"> </v>
      </c>
      <c r="Z552" s="206" t="str">
        <f>IFERROR(VLOOKUP(AT552,'#Input Lists#'!$L$3:$AH$833,9,FALSE)," ")</f>
        <v xml:space="preserve"> </v>
      </c>
      <c r="AA552" s="119" t="s">
        <v>1527</v>
      </c>
      <c r="AB552" s="120"/>
      <c r="AC552" s="123"/>
      <c r="AD552" s="123"/>
      <c r="AE552" s="123"/>
      <c r="AF552" s="123"/>
      <c r="AG552" s="123"/>
      <c r="AH552" s="123"/>
      <c r="AI552" s="123"/>
      <c r="AJ552" s="123"/>
      <c r="AK552" s="123"/>
      <c r="AL552" s="123"/>
      <c r="AM552" s="123"/>
      <c r="AN552" s="123"/>
      <c r="AO552" s="123"/>
      <c r="AP552" s="120"/>
      <c r="AQ552" s="125" t="str">
        <f>IFERROR(VLOOKUP(G552,'#Location List#'!$C$3:$D$150,2,FALSE),"")</f>
        <v/>
      </c>
      <c r="AR552" s="125" t="str">
        <f>IFERROR(VLOOKUP(F552,'#Location List#'!$Q$3:$R$1154,2,FALSE),"")</f>
        <v/>
      </c>
      <c r="AS552" s="125" t="str">
        <f>IFERROR(VLOOKUP(V552,'#Input Lists#'!$B$3:$D$46,3,FALSE),"")</f>
        <v/>
      </c>
      <c r="AT552" s="125" t="str">
        <f>IFERROR(VLOOKUP(CONCATENATE(V552," ",W552),'#Input Lists#'!$K$3:$L$827,2,FALSE),"")</f>
        <v/>
      </c>
      <c r="AU552" s="125">
        <f>IFERROR(VLOOKUP(AA552,'#Input Lists#'!$BU$3:$BV$8,2,FALSE),"")</f>
        <v>1</v>
      </c>
      <c r="AV552" s="118" t="str">
        <f>IFERROR(VLOOKUP(AB552,'#Input Lists#'!$BO$3:$BP$9,2,FALSE),"")</f>
        <v/>
      </c>
      <c r="AW552" s="118">
        <f>IFERROR(VLOOKUP(AC552,'#Input Lists#'!$BL$3:$BM$7,2,FALSE),"")</f>
        <v>1</v>
      </c>
      <c r="AX552" s="52" t="e">
        <f>VLOOKUP(AQ552,'#Location List#'!$D$3:$K$150,4,FALSE)</f>
        <v>#N/A</v>
      </c>
      <c r="AY552" s="273" t="e">
        <f>VLOOKUP(AX552,'#Location List#'!$Z$3:$AA$13,2,FALSE)</f>
        <v>#N/A</v>
      </c>
      <c r="AZ552" s="126" t="e">
        <f>VLOOKUP($AT552,'#Input Lists#'!$L$3:$S$1033,6,FALSE)</f>
        <v>#N/A</v>
      </c>
      <c r="BA552" s="239" t="e">
        <f>VLOOKUP($AT552,'#Input Lists#'!$L$3:$S$833,7,FALSE)</f>
        <v>#N/A</v>
      </c>
      <c r="BB552" s="239" t="e">
        <f>VLOOKUP($AT552,'#Input Lists#'!$L$3:$S$833,8,FALSE)</f>
        <v>#N/A</v>
      </c>
      <c r="BC552" s="91" t="str">
        <f t="shared" si="56"/>
        <v/>
      </c>
      <c r="BD552" s="91" t="str">
        <f t="shared" si="57"/>
        <v/>
      </c>
      <c r="BE552" s="15" t="str">
        <f t="shared" si="58"/>
        <v/>
      </c>
      <c r="BF552" s="92" t="str">
        <f t="shared" si="59"/>
        <v>No Sighting Date</v>
      </c>
    </row>
    <row r="553" spans="1:58" x14ac:dyDescent="0.25">
      <c r="A553" s="118">
        <v>548</v>
      </c>
      <c r="B553" s="119"/>
      <c r="C553" s="120"/>
      <c r="D553" s="121"/>
      <c r="E553" s="121"/>
      <c r="F553" s="236"/>
      <c r="G553" s="122" t="str">
        <f>IFERROR(VLOOKUP(F553,'#Location List#'!$U$3:$V$1154,2,FALSE),"")</f>
        <v/>
      </c>
      <c r="H553" s="120"/>
      <c r="I553" s="120"/>
      <c r="J553" s="120"/>
      <c r="K553" s="120"/>
      <c r="L553" s="120"/>
      <c r="M553" s="120"/>
      <c r="N553" s="120"/>
      <c r="O553" s="120"/>
      <c r="P553" s="120"/>
      <c r="Q553" s="120"/>
      <c r="R553" s="120"/>
      <c r="S553" s="120"/>
      <c r="T553" s="205">
        <f t="shared" si="54"/>
        <v>0</v>
      </c>
      <c r="U553" s="205">
        <f t="shared" si="55"/>
        <v>0</v>
      </c>
      <c r="V553" s="210"/>
      <c r="W553" s="210"/>
      <c r="X553" s="23" t="str">
        <f>IFERROR(VLOOKUP(AT553,'#Input Lists#'!$L$3:$AH$833,3,FALSE)," ")</f>
        <v xml:space="preserve"> </v>
      </c>
      <c r="Y553" s="23" t="str">
        <f>IFERROR(VLOOKUP(AT553,'#Input Lists#'!$L$3:$AH$833,5,FALSE)," ")</f>
        <v xml:space="preserve"> </v>
      </c>
      <c r="Z553" s="206" t="str">
        <f>IFERROR(VLOOKUP(AT553,'#Input Lists#'!$L$3:$AH$833,9,FALSE)," ")</f>
        <v xml:space="preserve"> </v>
      </c>
      <c r="AA553" s="119" t="s">
        <v>1527</v>
      </c>
      <c r="AB553" s="120"/>
      <c r="AC553" s="123"/>
      <c r="AD553" s="123"/>
      <c r="AE553" s="123"/>
      <c r="AF553" s="123"/>
      <c r="AG553" s="123"/>
      <c r="AH553" s="123"/>
      <c r="AI553" s="123"/>
      <c r="AJ553" s="123"/>
      <c r="AK553" s="123"/>
      <c r="AL553" s="123"/>
      <c r="AM553" s="123"/>
      <c r="AN553" s="123"/>
      <c r="AO553" s="123"/>
      <c r="AP553" s="120"/>
      <c r="AQ553" s="125" t="str">
        <f>IFERROR(VLOOKUP(G553,'#Location List#'!$C$3:$D$150,2,FALSE),"")</f>
        <v/>
      </c>
      <c r="AR553" s="125" t="str">
        <f>IFERROR(VLOOKUP(F553,'#Location List#'!$Q$3:$R$1154,2,FALSE),"")</f>
        <v/>
      </c>
      <c r="AS553" s="125" t="str">
        <f>IFERROR(VLOOKUP(V553,'#Input Lists#'!$B$3:$D$46,3,FALSE),"")</f>
        <v/>
      </c>
      <c r="AT553" s="125" t="str">
        <f>IFERROR(VLOOKUP(CONCATENATE(V553," ",W553),'#Input Lists#'!$K$3:$L$827,2,FALSE),"")</f>
        <v/>
      </c>
      <c r="AU553" s="125">
        <f>IFERROR(VLOOKUP(AA553,'#Input Lists#'!$BU$3:$BV$8,2,FALSE),"")</f>
        <v>1</v>
      </c>
      <c r="AV553" s="118" t="str">
        <f>IFERROR(VLOOKUP(AB553,'#Input Lists#'!$BO$3:$BP$9,2,FALSE),"")</f>
        <v/>
      </c>
      <c r="AW553" s="118">
        <f>IFERROR(VLOOKUP(AC553,'#Input Lists#'!$BL$3:$BM$7,2,FALSE),"")</f>
        <v>1</v>
      </c>
      <c r="AX553" s="52" t="e">
        <f>VLOOKUP(AQ553,'#Location List#'!$D$3:$K$150,4,FALSE)</f>
        <v>#N/A</v>
      </c>
      <c r="AY553" s="273" t="e">
        <f>VLOOKUP(AX553,'#Location List#'!$Z$3:$AA$13,2,FALSE)</f>
        <v>#N/A</v>
      </c>
      <c r="AZ553" s="126" t="e">
        <f>VLOOKUP($AT553,'#Input Lists#'!$L$3:$S$1033,6,FALSE)</f>
        <v>#N/A</v>
      </c>
      <c r="BA553" s="239" t="e">
        <f>VLOOKUP($AT553,'#Input Lists#'!$L$3:$S$833,7,FALSE)</f>
        <v>#N/A</v>
      </c>
      <c r="BB553" s="239" t="e">
        <f>VLOOKUP($AT553,'#Input Lists#'!$L$3:$S$833,8,FALSE)</f>
        <v>#N/A</v>
      </c>
      <c r="BC553" s="91" t="str">
        <f t="shared" si="56"/>
        <v/>
      </c>
      <c r="BD553" s="91" t="str">
        <f t="shared" si="57"/>
        <v/>
      </c>
      <c r="BE553" s="15" t="str">
        <f t="shared" si="58"/>
        <v/>
      </c>
      <c r="BF553" s="92" t="str">
        <f t="shared" si="59"/>
        <v>No Sighting Date</v>
      </c>
    </row>
    <row r="554" spans="1:58" x14ac:dyDescent="0.25">
      <c r="A554" s="118">
        <v>549</v>
      </c>
      <c r="B554" s="119"/>
      <c r="C554" s="120"/>
      <c r="D554" s="121"/>
      <c r="E554" s="121"/>
      <c r="F554" s="236"/>
      <c r="G554" s="122" t="str">
        <f>IFERROR(VLOOKUP(F554,'#Location List#'!$U$3:$V$1154,2,FALSE),"")</f>
        <v/>
      </c>
      <c r="H554" s="120"/>
      <c r="I554" s="120"/>
      <c r="J554" s="120"/>
      <c r="K554" s="120"/>
      <c r="L554" s="120"/>
      <c r="M554" s="120"/>
      <c r="N554" s="120"/>
      <c r="O554" s="120"/>
      <c r="P554" s="120"/>
      <c r="Q554" s="120"/>
      <c r="R554" s="120"/>
      <c r="S554" s="120"/>
      <c r="T554" s="205">
        <f t="shared" si="54"/>
        <v>0</v>
      </c>
      <c r="U554" s="205">
        <f t="shared" si="55"/>
        <v>0</v>
      </c>
      <c r="V554" s="210"/>
      <c r="W554" s="210"/>
      <c r="X554" s="23" t="str">
        <f>IFERROR(VLOOKUP(AT554,'#Input Lists#'!$L$3:$AH$833,3,FALSE)," ")</f>
        <v xml:space="preserve"> </v>
      </c>
      <c r="Y554" s="23" t="str">
        <f>IFERROR(VLOOKUP(AT554,'#Input Lists#'!$L$3:$AH$833,5,FALSE)," ")</f>
        <v xml:space="preserve"> </v>
      </c>
      <c r="Z554" s="206" t="str">
        <f>IFERROR(VLOOKUP(AT554,'#Input Lists#'!$L$3:$AH$833,9,FALSE)," ")</f>
        <v xml:space="preserve"> </v>
      </c>
      <c r="AA554" s="119" t="s">
        <v>1527</v>
      </c>
      <c r="AB554" s="120"/>
      <c r="AC554" s="123"/>
      <c r="AD554" s="123"/>
      <c r="AE554" s="123"/>
      <c r="AF554" s="123"/>
      <c r="AG554" s="123"/>
      <c r="AH554" s="123"/>
      <c r="AI554" s="123"/>
      <c r="AJ554" s="123"/>
      <c r="AK554" s="123"/>
      <c r="AL554" s="123"/>
      <c r="AM554" s="123"/>
      <c r="AN554" s="123"/>
      <c r="AO554" s="123"/>
      <c r="AP554" s="120"/>
      <c r="AQ554" s="125" t="str">
        <f>IFERROR(VLOOKUP(G554,'#Location List#'!$C$3:$D$150,2,FALSE),"")</f>
        <v/>
      </c>
      <c r="AR554" s="125" t="str">
        <f>IFERROR(VLOOKUP(F554,'#Location List#'!$Q$3:$R$1154,2,FALSE),"")</f>
        <v/>
      </c>
      <c r="AS554" s="125" t="str">
        <f>IFERROR(VLOOKUP(V554,'#Input Lists#'!$B$3:$D$46,3,FALSE),"")</f>
        <v/>
      </c>
      <c r="AT554" s="125" t="str">
        <f>IFERROR(VLOOKUP(CONCATENATE(V554," ",W554),'#Input Lists#'!$K$3:$L$827,2,FALSE),"")</f>
        <v/>
      </c>
      <c r="AU554" s="125">
        <f>IFERROR(VLOOKUP(AA554,'#Input Lists#'!$BU$3:$BV$8,2,FALSE),"")</f>
        <v>1</v>
      </c>
      <c r="AV554" s="118" t="str">
        <f>IFERROR(VLOOKUP(AB554,'#Input Lists#'!$BO$3:$BP$9,2,FALSE),"")</f>
        <v/>
      </c>
      <c r="AW554" s="118">
        <f>IFERROR(VLOOKUP(AC554,'#Input Lists#'!$BL$3:$BM$7,2,FALSE),"")</f>
        <v>1</v>
      </c>
      <c r="AX554" s="52" t="e">
        <f>VLOOKUP(AQ554,'#Location List#'!$D$3:$K$150,4,FALSE)</f>
        <v>#N/A</v>
      </c>
      <c r="AY554" s="273" t="e">
        <f>VLOOKUP(AX554,'#Location List#'!$Z$3:$AA$13,2,FALSE)</f>
        <v>#N/A</v>
      </c>
      <c r="AZ554" s="126" t="e">
        <f>VLOOKUP($AT554,'#Input Lists#'!$L$3:$S$1033,6,FALSE)</f>
        <v>#N/A</v>
      </c>
      <c r="BA554" s="239" t="e">
        <f>VLOOKUP($AT554,'#Input Lists#'!$L$3:$S$833,7,FALSE)</f>
        <v>#N/A</v>
      </c>
      <c r="BB554" s="239" t="e">
        <f>VLOOKUP($AT554,'#Input Lists#'!$L$3:$S$833,8,FALSE)</f>
        <v>#N/A</v>
      </c>
      <c r="BC554" s="91" t="str">
        <f t="shared" si="56"/>
        <v/>
      </c>
      <c r="BD554" s="91" t="str">
        <f t="shared" si="57"/>
        <v/>
      </c>
      <c r="BE554" s="15" t="str">
        <f t="shared" si="58"/>
        <v/>
      </c>
      <c r="BF554" s="92" t="str">
        <f t="shared" si="59"/>
        <v>No Sighting Date</v>
      </c>
    </row>
    <row r="555" spans="1:58" x14ac:dyDescent="0.25">
      <c r="A555" s="118">
        <v>550</v>
      </c>
      <c r="B555" s="119"/>
      <c r="C555" s="120"/>
      <c r="D555" s="121"/>
      <c r="E555" s="121"/>
      <c r="F555" s="236"/>
      <c r="G555" s="122" t="str">
        <f>IFERROR(VLOOKUP(F555,'#Location List#'!$U$3:$V$1154,2,FALSE),"")</f>
        <v/>
      </c>
      <c r="H555" s="120"/>
      <c r="I555" s="120"/>
      <c r="J555" s="120"/>
      <c r="K555" s="120"/>
      <c r="L555" s="120"/>
      <c r="M555" s="120"/>
      <c r="N555" s="120"/>
      <c r="O555" s="120"/>
      <c r="P555" s="120"/>
      <c r="Q555" s="120"/>
      <c r="R555" s="120"/>
      <c r="S555" s="120"/>
      <c r="T555" s="205">
        <f t="shared" si="54"/>
        <v>0</v>
      </c>
      <c r="U555" s="205">
        <f t="shared" si="55"/>
        <v>0</v>
      </c>
      <c r="V555" s="210"/>
      <c r="W555" s="210"/>
      <c r="X555" s="23" t="str">
        <f>IFERROR(VLOOKUP(AT555,'#Input Lists#'!$L$3:$AH$833,3,FALSE)," ")</f>
        <v xml:space="preserve"> </v>
      </c>
      <c r="Y555" s="23" t="str">
        <f>IFERROR(VLOOKUP(AT555,'#Input Lists#'!$L$3:$AH$833,5,FALSE)," ")</f>
        <v xml:space="preserve"> </v>
      </c>
      <c r="Z555" s="206" t="str">
        <f>IFERROR(VLOOKUP(AT555,'#Input Lists#'!$L$3:$AH$833,9,FALSE)," ")</f>
        <v xml:space="preserve"> </v>
      </c>
      <c r="AA555" s="119" t="s">
        <v>1527</v>
      </c>
      <c r="AB555" s="120"/>
      <c r="AC555" s="123"/>
      <c r="AD555" s="123"/>
      <c r="AE555" s="123"/>
      <c r="AF555" s="123"/>
      <c r="AG555" s="123"/>
      <c r="AH555" s="123"/>
      <c r="AI555" s="123"/>
      <c r="AJ555" s="123"/>
      <c r="AK555" s="123"/>
      <c r="AL555" s="123"/>
      <c r="AM555" s="123"/>
      <c r="AN555" s="123"/>
      <c r="AO555" s="123"/>
      <c r="AP555" s="120"/>
      <c r="AQ555" s="125" t="str">
        <f>IFERROR(VLOOKUP(G555,'#Location List#'!$C$3:$D$150,2,FALSE),"")</f>
        <v/>
      </c>
      <c r="AR555" s="125" t="str">
        <f>IFERROR(VLOOKUP(F555,'#Location List#'!$Q$3:$R$1154,2,FALSE),"")</f>
        <v/>
      </c>
      <c r="AS555" s="125" t="str">
        <f>IFERROR(VLOOKUP(V555,'#Input Lists#'!$B$3:$D$46,3,FALSE),"")</f>
        <v/>
      </c>
      <c r="AT555" s="125" t="str">
        <f>IFERROR(VLOOKUP(CONCATENATE(V555," ",W555),'#Input Lists#'!$K$3:$L$827,2,FALSE),"")</f>
        <v/>
      </c>
      <c r="AU555" s="125">
        <f>IFERROR(VLOOKUP(AA555,'#Input Lists#'!$BU$3:$BV$8,2,FALSE),"")</f>
        <v>1</v>
      </c>
      <c r="AV555" s="118" t="str">
        <f>IFERROR(VLOOKUP(AB555,'#Input Lists#'!$BO$3:$BP$9,2,FALSE),"")</f>
        <v/>
      </c>
      <c r="AW555" s="118">
        <f>IFERROR(VLOOKUP(AC555,'#Input Lists#'!$BL$3:$BM$7,2,FALSE),"")</f>
        <v>1</v>
      </c>
      <c r="AX555" s="52" t="e">
        <f>VLOOKUP(AQ555,'#Location List#'!$D$3:$K$150,4,FALSE)</f>
        <v>#N/A</v>
      </c>
      <c r="AY555" s="273" t="e">
        <f>VLOOKUP(AX555,'#Location List#'!$Z$3:$AA$13,2,FALSE)</f>
        <v>#N/A</v>
      </c>
      <c r="AZ555" s="126" t="e">
        <f>VLOOKUP($AT555,'#Input Lists#'!$L$3:$S$1033,6,FALSE)</f>
        <v>#N/A</v>
      </c>
      <c r="BA555" s="239" t="e">
        <f>VLOOKUP($AT555,'#Input Lists#'!$L$3:$S$833,7,FALSE)</f>
        <v>#N/A</v>
      </c>
      <c r="BB555" s="239" t="e">
        <f>VLOOKUP($AT555,'#Input Lists#'!$L$3:$S$833,8,FALSE)</f>
        <v>#N/A</v>
      </c>
      <c r="BC555" s="91" t="str">
        <f t="shared" si="56"/>
        <v/>
      </c>
      <c r="BD555" s="91" t="str">
        <f t="shared" si="57"/>
        <v/>
      </c>
      <c r="BE555" s="15" t="str">
        <f t="shared" si="58"/>
        <v/>
      </c>
      <c r="BF555" s="92" t="str">
        <f t="shared" si="59"/>
        <v>No Sighting Date</v>
      </c>
    </row>
    <row r="556" spans="1:58" x14ac:dyDescent="0.25">
      <c r="A556" s="118">
        <v>551</v>
      </c>
      <c r="B556" s="119"/>
      <c r="C556" s="120"/>
      <c r="D556" s="121"/>
      <c r="E556" s="121"/>
      <c r="F556" s="236"/>
      <c r="G556" s="122" t="str">
        <f>IFERROR(VLOOKUP(F556,'#Location List#'!$U$3:$V$1154,2,FALSE),"")</f>
        <v/>
      </c>
      <c r="H556" s="120"/>
      <c r="I556" s="120"/>
      <c r="J556" s="120"/>
      <c r="K556" s="120"/>
      <c r="L556" s="120"/>
      <c r="M556" s="120"/>
      <c r="N556" s="120"/>
      <c r="O556" s="120"/>
      <c r="P556" s="120"/>
      <c r="Q556" s="120"/>
      <c r="R556" s="120"/>
      <c r="S556" s="120"/>
      <c r="T556" s="205">
        <f t="shared" si="54"/>
        <v>0</v>
      </c>
      <c r="U556" s="205">
        <f t="shared" si="55"/>
        <v>0</v>
      </c>
      <c r="V556" s="210"/>
      <c r="W556" s="210"/>
      <c r="X556" s="23" t="str">
        <f>IFERROR(VLOOKUP(AT556,'#Input Lists#'!$L$3:$AH$833,3,FALSE)," ")</f>
        <v xml:space="preserve"> </v>
      </c>
      <c r="Y556" s="23" t="str">
        <f>IFERROR(VLOOKUP(AT556,'#Input Lists#'!$L$3:$AH$833,5,FALSE)," ")</f>
        <v xml:space="preserve"> </v>
      </c>
      <c r="Z556" s="206" t="str">
        <f>IFERROR(VLOOKUP(AT556,'#Input Lists#'!$L$3:$AH$833,9,FALSE)," ")</f>
        <v xml:space="preserve"> </v>
      </c>
      <c r="AA556" s="119" t="s">
        <v>1527</v>
      </c>
      <c r="AB556" s="120"/>
      <c r="AC556" s="123"/>
      <c r="AD556" s="123"/>
      <c r="AE556" s="123"/>
      <c r="AF556" s="123"/>
      <c r="AG556" s="123"/>
      <c r="AH556" s="123"/>
      <c r="AI556" s="123"/>
      <c r="AJ556" s="123"/>
      <c r="AK556" s="123"/>
      <c r="AL556" s="123"/>
      <c r="AM556" s="123"/>
      <c r="AN556" s="123"/>
      <c r="AO556" s="123"/>
      <c r="AP556" s="120"/>
      <c r="AQ556" s="125" t="str">
        <f>IFERROR(VLOOKUP(G556,'#Location List#'!$C$3:$D$150,2,FALSE),"")</f>
        <v/>
      </c>
      <c r="AR556" s="125" t="str">
        <f>IFERROR(VLOOKUP(F556,'#Location List#'!$Q$3:$R$1154,2,FALSE),"")</f>
        <v/>
      </c>
      <c r="AS556" s="125" t="str">
        <f>IFERROR(VLOOKUP(V556,'#Input Lists#'!$B$3:$D$46,3,FALSE),"")</f>
        <v/>
      </c>
      <c r="AT556" s="125" t="str">
        <f>IFERROR(VLOOKUP(CONCATENATE(V556," ",W556),'#Input Lists#'!$K$3:$L$827,2,FALSE),"")</f>
        <v/>
      </c>
      <c r="AU556" s="125">
        <f>IFERROR(VLOOKUP(AA556,'#Input Lists#'!$BU$3:$BV$8,2,FALSE),"")</f>
        <v>1</v>
      </c>
      <c r="AV556" s="118" t="str">
        <f>IFERROR(VLOOKUP(AB556,'#Input Lists#'!$BO$3:$BP$9,2,FALSE),"")</f>
        <v/>
      </c>
      <c r="AW556" s="118">
        <f>IFERROR(VLOOKUP(AC556,'#Input Lists#'!$BL$3:$BM$7,2,FALSE),"")</f>
        <v>1</v>
      </c>
      <c r="AX556" s="52" t="e">
        <f>VLOOKUP(AQ556,'#Location List#'!$D$3:$K$150,4,FALSE)</f>
        <v>#N/A</v>
      </c>
      <c r="AY556" s="273" t="e">
        <f>VLOOKUP(AX556,'#Location List#'!$Z$3:$AA$13,2,FALSE)</f>
        <v>#N/A</v>
      </c>
      <c r="AZ556" s="126" t="e">
        <f>VLOOKUP($AT556,'#Input Lists#'!$L$3:$S$1033,6,FALSE)</f>
        <v>#N/A</v>
      </c>
      <c r="BA556" s="239" t="e">
        <f>VLOOKUP($AT556,'#Input Lists#'!$L$3:$S$833,7,FALSE)</f>
        <v>#N/A</v>
      </c>
      <c r="BB556" s="239" t="e">
        <f>VLOOKUP($AT556,'#Input Lists#'!$L$3:$S$833,8,FALSE)</f>
        <v>#N/A</v>
      </c>
      <c r="BC556" s="91" t="str">
        <f t="shared" si="56"/>
        <v/>
      </c>
      <c r="BD556" s="91" t="str">
        <f t="shared" si="57"/>
        <v/>
      </c>
      <c r="BE556" s="15" t="str">
        <f t="shared" si="58"/>
        <v/>
      </c>
      <c r="BF556" s="92" t="str">
        <f t="shared" si="59"/>
        <v>No Sighting Date</v>
      </c>
    </row>
    <row r="557" spans="1:58" x14ac:dyDescent="0.25">
      <c r="A557" s="118">
        <v>552</v>
      </c>
      <c r="B557" s="119"/>
      <c r="C557" s="120"/>
      <c r="D557" s="121"/>
      <c r="E557" s="121"/>
      <c r="F557" s="236"/>
      <c r="G557" s="122" t="str">
        <f>IFERROR(VLOOKUP(F557,'#Location List#'!$U$3:$V$1154,2,FALSE),"")</f>
        <v/>
      </c>
      <c r="H557" s="120"/>
      <c r="I557" s="120"/>
      <c r="J557" s="120"/>
      <c r="K557" s="120"/>
      <c r="L557" s="120"/>
      <c r="M557" s="120"/>
      <c r="N557" s="120"/>
      <c r="O557" s="120"/>
      <c r="P557" s="120"/>
      <c r="Q557" s="120"/>
      <c r="R557" s="120"/>
      <c r="S557" s="120"/>
      <c r="T557" s="205">
        <f t="shared" si="54"/>
        <v>0</v>
      </c>
      <c r="U557" s="205">
        <f t="shared" si="55"/>
        <v>0</v>
      </c>
      <c r="V557" s="210"/>
      <c r="W557" s="210"/>
      <c r="X557" s="23" t="str">
        <f>IFERROR(VLOOKUP(AT557,'#Input Lists#'!$L$3:$AH$833,3,FALSE)," ")</f>
        <v xml:space="preserve"> </v>
      </c>
      <c r="Y557" s="23" t="str">
        <f>IFERROR(VLOOKUP(AT557,'#Input Lists#'!$L$3:$AH$833,5,FALSE)," ")</f>
        <v xml:space="preserve"> </v>
      </c>
      <c r="Z557" s="206" t="str">
        <f>IFERROR(VLOOKUP(AT557,'#Input Lists#'!$L$3:$AH$833,9,FALSE)," ")</f>
        <v xml:space="preserve"> </v>
      </c>
      <c r="AA557" s="119" t="s">
        <v>1527</v>
      </c>
      <c r="AB557" s="120"/>
      <c r="AC557" s="123"/>
      <c r="AD557" s="123"/>
      <c r="AE557" s="123"/>
      <c r="AF557" s="123"/>
      <c r="AG557" s="123"/>
      <c r="AH557" s="123"/>
      <c r="AI557" s="123"/>
      <c r="AJ557" s="123"/>
      <c r="AK557" s="123"/>
      <c r="AL557" s="123"/>
      <c r="AM557" s="123"/>
      <c r="AN557" s="123"/>
      <c r="AO557" s="123"/>
      <c r="AP557" s="120"/>
      <c r="AQ557" s="125" t="str">
        <f>IFERROR(VLOOKUP(G557,'#Location List#'!$C$3:$D$150,2,FALSE),"")</f>
        <v/>
      </c>
      <c r="AR557" s="125" t="str">
        <f>IFERROR(VLOOKUP(F557,'#Location List#'!$Q$3:$R$1154,2,FALSE),"")</f>
        <v/>
      </c>
      <c r="AS557" s="125" t="str">
        <f>IFERROR(VLOOKUP(V557,'#Input Lists#'!$B$3:$D$46,3,FALSE),"")</f>
        <v/>
      </c>
      <c r="AT557" s="125" t="str">
        <f>IFERROR(VLOOKUP(CONCATENATE(V557," ",W557),'#Input Lists#'!$K$3:$L$827,2,FALSE),"")</f>
        <v/>
      </c>
      <c r="AU557" s="125">
        <f>IFERROR(VLOOKUP(AA557,'#Input Lists#'!$BU$3:$BV$8,2,FALSE),"")</f>
        <v>1</v>
      </c>
      <c r="AV557" s="118" t="str">
        <f>IFERROR(VLOOKUP(AB557,'#Input Lists#'!$BO$3:$BP$9,2,FALSE),"")</f>
        <v/>
      </c>
      <c r="AW557" s="118">
        <f>IFERROR(VLOOKUP(AC557,'#Input Lists#'!$BL$3:$BM$7,2,FALSE),"")</f>
        <v>1</v>
      </c>
      <c r="AX557" s="52" t="e">
        <f>VLOOKUP(AQ557,'#Location List#'!$D$3:$K$150,4,FALSE)</f>
        <v>#N/A</v>
      </c>
      <c r="AY557" s="273" t="e">
        <f>VLOOKUP(AX557,'#Location List#'!$Z$3:$AA$13,2,FALSE)</f>
        <v>#N/A</v>
      </c>
      <c r="AZ557" s="126" t="e">
        <f>VLOOKUP($AT557,'#Input Lists#'!$L$3:$S$1033,6,FALSE)</f>
        <v>#N/A</v>
      </c>
      <c r="BA557" s="239" t="e">
        <f>VLOOKUP($AT557,'#Input Lists#'!$L$3:$S$833,7,FALSE)</f>
        <v>#N/A</v>
      </c>
      <c r="BB557" s="239" t="e">
        <f>VLOOKUP($AT557,'#Input Lists#'!$L$3:$S$833,8,FALSE)</f>
        <v>#N/A</v>
      </c>
      <c r="BC557" s="91" t="str">
        <f t="shared" si="56"/>
        <v/>
      </c>
      <c r="BD557" s="91" t="str">
        <f t="shared" si="57"/>
        <v/>
      </c>
      <c r="BE557" s="15" t="str">
        <f t="shared" si="58"/>
        <v/>
      </c>
      <c r="BF557" s="92" t="str">
        <f t="shared" si="59"/>
        <v>No Sighting Date</v>
      </c>
    </row>
    <row r="558" spans="1:58" x14ac:dyDescent="0.25">
      <c r="A558" s="118">
        <v>553</v>
      </c>
      <c r="B558" s="119"/>
      <c r="C558" s="120"/>
      <c r="D558" s="121"/>
      <c r="E558" s="121"/>
      <c r="F558" s="236"/>
      <c r="G558" s="122" t="str">
        <f>IFERROR(VLOOKUP(F558,'#Location List#'!$U$3:$V$1154,2,FALSE),"")</f>
        <v/>
      </c>
      <c r="H558" s="120"/>
      <c r="I558" s="120"/>
      <c r="J558" s="120"/>
      <c r="K558" s="120"/>
      <c r="L558" s="120"/>
      <c r="M558" s="120"/>
      <c r="N558" s="120"/>
      <c r="O558" s="120"/>
      <c r="P558" s="120"/>
      <c r="Q558" s="120"/>
      <c r="R558" s="120"/>
      <c r="S558" s="120"/>
      <c r="T558" s="205">
        <f t="shared" si="54"/>
        <v>0</v>
      </c>
      <c r="U558" s="205">
        <f t="shared" si="55"/>
        <v>0</v>
      </c>
      <c r="V558" s="210"/>
      <c r="W558" s="210"/>
      <c r="X558" s="23" t="str">
        <f>IFERROR(VLOOKUP(AT558,'#Input Lists#'!$L$3:$AH$833,3,FALSE)," ")</f>
        <v xml:space="preserve"> </v>
      </c>
      <c r="Y558" s="23" t="str">
        <f>IFERROR(VLOOKUP(AT558,'#Input Lists#'!$L$3:$AH$833,5,FALSE)," ")</f>
        <v xml:space="preserve"> </v>
      </c>
      <c r="Z558" s="206" t="str">
        <f>IFERROR(VLOOKUP(AT558,'#Input Lists#'!$L$3:$AH$833,9,FALSE)," ")</f>
        <v xml:space="preserve"> </v>
      </c>
      <c r="AA558" s="119" t="s">
        <v>1527</v>
      </c>
      <c r="AB558" s="120"/>
      <c r="AC558" s="123"/>
      <c r="AD558" s="123"/>
      <c r="AE558" s="123"/>
      <c r="AF558" s="123"/>
      <c r="AG558" s="123"/>
      <c r="AH558" s="123"/>
      <c r="AI558" s="123"/>
      <c r="AJ558" s="123"/>
      <c r="AK558" s="123"/>
      <c r="AL558" s="123"/>
      <c r="AM558" s="123"/>
      <c r="AN558" s="123"/>
      <c r="AO558" s="123"/>
      <c r="AP558" s="120"/>
      <c r="AQ558" s="125" t="str">
        <f>IFERROR(VLOOKUP(G558,'#Location List#'!$C$3:$D$150,2,FALSE),"")</f>
        <v/>
      </c>
      <c r="AR558" s="125" t="str">
        <f>IFERROR(VLOOKUP(F558,'#Location List#'!$Q$3:$R$1154,2,FALSE),"")</f>
        <v/>
      </c>
      <c r="AS558" s="125" t="str">
        <f>IFERROR(VLOOKUP(V558,'#Input Lists#'!$B$3:$D$46,3,FALSE),"")</f>
        <v/>
      </c>
      <c r="AT558" s="125" t="str">
        <f>IFERROR(VLOOKUP(CONCATENATE(V558," ",W558),'#Input Lists#'!$K$3:$L$827,2,FALSE),"")</f>
        <v/>
      </c>
      <c r="AU558" s="125">
        <f>IFERROR(VLOOKUP(AA558,'#Input Lists#'!$BU$3:$BV$8,2,FALSE),"")</f>
        <v>1</v>
      </c>
      <c r="AV558" s="118" t="str">
        <f>IFERROR(VLOOKUP(AB558,'#Input Lists#'!$BO$3:$BP$9,2,FALSE),"")</f>
        <v/>
      </c>
      <c r="AW558" s="118">
        <f>IFERROR(VLOOKUP(AC558,'#Input Lists#'!$BL$3:$BM$7,2,FALSE),"")</f>
        <v>1</v>
      </c>
      <c r="AX558" s="52" t="e">
        <f>VLOOKUP(AQ558,'#Location List#'!$D$3:$K$150,4,FALSE)</f>
        <v>#N/A</v>
      </c>
      <c r="AY558" s="273" t="e">
        <f>VLOOKUP(AX558,'#Location List#'!$Z$3:$AA$13,2,FALSE)</f>
        <v>#N/A</v>
      </c>
      <c r="AZ558" s="126" t="e">
        <f>VLOOKUP($AT558,'#Input Lists#'!$L$3:$S$1033,6,FALSE)</f>
        <v>#N/A</v>
      </c>
      <c r="BA558" s="239" t="e">
        <f>VLOOKUP($AT558,'#Input Lists#'!$L$3:$S$833,7,FALSE)</f>
        <v>#N/A</v>
      </c>
      <c r="BB558" s="239" t="e">
        <f>VLOOKUP($AT558,'#Input Lists#'!$L$3:$S$833,8,FALSE)</f>
        <v>#N/A</v>
      </c>
      <c r="BC558" s="91" t="str">
        <f t="shared" si="56"/>
        <v/>
      </c>
      <c r="BD558" s="91" t="str">
        <f t="shared" si="57"/>
        <v/>
      </c>
      <c r="BE558" s="15" t="str">
        <f t="shared" si="58"/>
        <v/>
      </c>
      <c r="BF558" s="92" t="str">
        <f t="shared" si="59"/>
        <v>No Sighting Date</v>
      </c>
    </row>
    <row r="559" spans="1:58" x14ac:dyDescent="0.25">
      <c r="A559" s="118">
        <v>554</v>
      </c>
      <c r="B559" s="119"/>
      <c r="C559" s="120"/>
      <c r="D559" s="121"/>
      <c r="E559" s="121"/>
      <c r="F559" s="236"/>
      <c r="G559" s="122" t="str">
        <f>IFERROR(VLOOKUP(F559,'#Location List#'!$U$3:$V$1154,2,FALSE),"")</f>
        <v/>
      </c>
      <c r="H559" s="120"/>
      <c r="I559" s="120"/>
      <c r="J559" s="120"/>
      <c r="K559" s="120"/>
      <c r="L559" s="120"/>
      <c r="M559" s="120"/>
      <c r="N559" s="120"/>
      <c r="O559" s="120"/>
      <c r="P559" s="120"/>
      <c r="Q559" s="120"/>
      <c r="R559" s="120"/>
      <c r="S559" s="120"/>
      <c r="T559" s="205">
        <f t="shared" si="54"/>
        <v>0</v>
      </c>
      <c r="U559" s="205">
        <f t="shared" si="55"/>
        <v>0</v>
      </c>
      <c r="V559" s="210"/>
      <c r="W559" s="210"/>
      <c r="X559" s="23" t="str">
        <f>IFERROR(VLOOKUP(AT559,'#Input Lists#'!$L$3:$AH$833,3,FALSE)," ")</f>
        <v xml:space="preserve"> </v>
      </c>
      <c r="Y559" s="23" t="str">
        <f>IFERROR(VLOOKUP(AT559,'#Input Lists#'!$L$3:$AH$833,5,FALSE)," ")</f>
        <v xml:space="preserve"> </v>
      </c>
      <c r="Z559" s="206" t="str">
        <f>IFERROR(VLOOKUP(AT559,'#Input Lists#'!$L$3:$AH$833,9,FALSE)," ")</f>
        <v xml:space="preserve"> </v>
      </c>
      <c r="AA559" s="119" t="s">
        <v>1527</v>
      </c>
      <c r="AB559" s="120"/>
      <c r="AC559" s="123"/>
      <c r="AD559" s="123"/>
      <c r="AE559" s="123"/>
      <c r="AF559" s="123"/>
      <c r="AG559" s="123"/>
      <c r="AH559" s="123"/>
      <c r="AI559" s="123"/>
      <c r="AJ559" s="123"/>
      <c r="AK559" s="123"/>
      <c r="AL559" s="123"/>
      <c r="AM559" s="123"/>
      <c r="AN559" s="123"/>
      <c r="AO559" s="123"/>
      <c r="AP559" s="120"/>
      <c r="AQ559" s="125" t="str">
        <f>IFERROR(VLOOKUP(G559,'#Location List#'!$C$3:$D$150,2,FALSE),"")</f>
        <v/>
      </c>
      <c r="AR559" s="125" t="str">
        <f>IFERROR(VLOOKUP(F559,'#Location List#'!$Q$3:$R$1154,2,FALSE),"")</f>
        <v/>
      </c>
      <c r="AS559" s="125" t="str">
        <f>IFERROR(VLOOKUP(V559,'#Input Lists#'!$B$3:$D$46,3,FALSE),"")</f>
        <v/>
      </c>
      <c r="AT559" s="125" t="str">
        <f>IFERROR(VLOOKUP(CONCATENATE(V559," ",W559),'#Input Lists#'!$K$3:$L$827,2,FALSE),"")</f>
        <v/>
      </c>
      <c r="AU559" s="125">
        <f>IFERROR(VLOOKUP(AA559,'#Input Lists#'!$BU$3:$BV$8,2,FALSE),"")</f>
        <v>1</v>
      </c>
      <c r="AV559" s="118" t="str">
        <f>IFERROR(VLOOKUP(AB559,'#Input Lists#'!$BO$3:$BP$9,2,FALSE),"")</f>
        <v/>
      </c>
      <c r="AW559" s="118">
        <f>IFERROR(VLOOKUP(AC559,'#Input Lists#'!$BL$3:$BM$7,2,FALSE),"")</f>
        <v>1</v>
      </c>
      <c r="AX559" s="52" t="e">
        <f>VLOOKUP(AQ559,'#Location List#'!$D$3:$K$150,4,FALSE)</f>
        <v>#N/A</v>
      </c>
      <c r="AY559" s="273" t="e">
        <f>VLOOKUP(AX559,'#Location List#'!$Z$3:$AA$13,2,FALSE)</f>
        <v>#N/A</v>
      </c>
      <c r="AZ559" s="126" t="e">
        <f>VLOOKUP($AT559,'#Input Lists#'!$L$3:$S$1033,6,FALSE)</f>
        <v>#N/A</v>
      </c>
      <c r="BA559" s="239" t="e">
        <f>VLOOKUP($AT559,'#Input Lists#'!$L$3:$S$833,7,FALSE)</f>
        <v>#N/A</v>
      </c>
      <c r="BB559" s="239" t="e">
        <f>VLOOKUP($AT559,'#Input Lists#'!$L$3:$S$833,8,FALSE)</f>
        <v>#N/A</v>
      </c>
      <c r="BC559" s="91" t="str">
        <f t="shared" si="56"/>
        <v/>
      </c>
      <c r="BD559" s="91" t="str">
        <f t="shared" si="57"/>
        <v/>
      </c>
      <c r="BE559" s="15" t="str">
        <f t="shared" si="58"/>
        <v/>
      </c>
      <c r="BF559" s="92" t="str">
        <f t="shared" si="59"/>
        <v>No Sighting Date</v>
      </c>
    </row>
    <row r="560" spans="1:58" x14ac:dyDescent="0.25">
      <c r="A560" s="118">
        <v>555</v>
      </c>
      <c r="B560" s="119"/>
      <c r="C560" s="120"/>
      <c r="D560" s="121"/>
      <c r="E560" s="121"/>
      <c r="F560" s="236"/>
      <c r="G560" s="122" t="str">
        <f>IFERROR(VLOOKUP(F560,'#Location List#'!$U$3:$V$1154,2,FALSE),"")</f>
        <v/>
      </c>
      <c r="H560" s="120"/>
      <c r="I560" s="120"/>
      <c r="J560" s="120"/>
      <c r="K560" s="120"/>
      <c r="L560" s="120"/>
      <c r="M560" s="120"/>
      <c r="N560" s="120"/>
      <c r="O560" s="120"/>
      <c r="P560" s="120"/>
      <c r="Q560" s="120"/>
      <c r="R560" s="120"/>
      <c r="S560" s="120"/>
      <c r="T560" s="205">
        <f t="shared" si="54"/>
        <v>0</v>
      </c>
      <c r="U560" s="205">
        <f t="shared" si="55"/>
        <v>0</v>
      </c>
      <c r="V560" s="210"/>
      <c r="W560" s="210"/>
      <c r="X560" s="23" t="str">
        <f>IFERROR(VLOOKUP(AT560,'#Input Lists#'!$L$3:$AH$833,3,FALSE)," ")</f>
        <v xml:space="preserve"> </v>
      </c>
      <c r="Y560" s="23" t="str">
        <f>IFERROR(VLOOKUP(AT560,'#Input Lists#'!$L$3:$AH$833,5,FALSE)," ")</f>
        <v xml:space="preserve"> </v>
      </c>
      <c r="Z560" s="206" t="str">
        <f>IFERROR(VLOOKUP(AT560,'#Input Lists#'!$L$3:$AH$833,9,FALSE)," ")</f>
        <v xml:space="preserve"> </v>
      </c>
      <c r="AA560" s="119" t="s">
        <v>1527</v>
      </c>
      <c r="AB560" s="120"/>
      <c r="AC560" s="123"/>
      <c r="AD560" s="123"/>
      <c r="AE560" s="123"/>
      <c r="AF560" s="123"/>
      <c r="AG560" s="123"/>
      <c r="AH560" s="123"/>
      <c r="AI560" s="123"/>
      <c r="AJ560" s="123"/>
      <c r="AK560" s="123"/>
      <c r="AL560" s="123"/>
      <c r="AM560" s="123"/>
      <c r="AN560" s="123"/>
      <c r="AO560" s="123"/>
      <c r="AP560" s="120"/>
      <c r="AQ560" s="125" t="str">
        <f>IFERROR(VLOOKUP(G560,'#Location List#'!$C$3:$D$150,2,FALSE),"")</f>
        <v/>
      </c>
      <c r="AR560" s="125" t="str">
        <f>IFERROR(VLOOKUP(F560,'#Location List#'!$Q$3:$R$1154,2,FALSE),"")</f>
        <v/>
      </c>
      <c r="AS560" s="125" t="str">
        <f>IFERROR(VLOOKUP(V560,'#Input Lists#'!$B$3:$D$46,3,FALSE),"")</f>
        <v/>
      </c>
      <c r="AT560" s="125" t="str">
        <f>IFERROR(VLOOKUP(CONCATENATE(V560," ",W560),'#Input Lists#'!$K$3:$L$827,2,FALSE),"")</f>
        <v/>
      </c>
      <c r="AU560" s="125">
        <f>IFERROR(VLOOKUP(AA560,'#Input Lists#'!$BU$3:$BV$8,2,FALSE),"")</f>
        <v>1</v>
      </c>
      <c r="AV560" s="118" t="str">
        <f>IFERROR(VLOOKUP(AB560,'#Input Lists#'!$BO$3:$BP$9,2,FALSE),"")</f>
        <v/>
      </c>
      <c r="AW560" s="118">
        <f>IFERROR(VLOOKUP(AC560,'#Input Lists#'!$BL$3:$BM$7,2,FALSE),"")</f>
        <v>1</v>
      </c>
      <c r="AX560" s="52" t="e">
        <f>VLOOKUP(AQ560,'#Location List#'!$D$3:$K$150,4,FALSE)</f>
        <v>#N/A</v>
      </c>
      <c r="AY560" s="273" t="e">
        <f>VLOOKUP(AX560,'#Location List#'!$Z$3:$AA$13,2,FALSE)</f>
        <v>#N/A</v>
      </c>
      <c r="AZ560" s="126" t="e">
        <f>VLOOKUP($AT560,'#Input Lists#'!$L$3:$S$1033,6,FALSE)</f>
        <v>#N/A</v>
      </c>
      <c r="BA560" s="239" t="e">
        <f>VLOOKUP($AT560,'#Input Lists#'!$L$3:$S$833,7,FALSE)</f>
        <v>#N/A</v>
      </c>
      <c r="BB560" s="239" t="e">
        <f>VLOOKUP($AT560,'#Input Lists#'!$L$3:$S$833,8,FALSE)</f>
        <v>#N/A</v>
      </c>
      <c r="BC560" s="91" t="str">
        <f t="shared" si="56"/>
        <v/>
      </c>
      <c r="BD560" s="91" t="str">
        <f t="shared" si="57"/>
        <v/>
      </c>
      <c r="BE560" s="15" t="str">
        <f t="shared" si="58"/>
        <v/>
      </c>
      <c r="BF560" s="92" t="str">
        <f t="shared" si="59"/>
        <v>No Sighting Date</v>
      </c>
    </row>
    <row r="561" spans="1:58" x14ac:dyDescent="0.25">
      <c r="A561" s="118">
        <v>556</v>
      </c>
      <c r="B561" s="119"/>
      <c r="C561" s="120"/>
      <c r="D561" s="121"/>
      <c r="E561" s="121"/>
      <c r="F561" s="236"/>
      <c r="G561" s="122" t="str">
        <f>IFERROR(VLOOKUP(F561,'#Location List#'!$U$3:$V$1154,2,FALSE),"")</f>
        <v/>
      </c>
      <c r="H561" s="120"/>
      <c r="I561" s="120"/>
      <c r="J561" s="120"/>
      <c r="K561" s="120"/>
      <c r="L561" s="120"/>
      <c r="M561" s="120"/>
      <c r="N561" s="120"/>
      <c r="O561" s="120"/>
      <c r="P561" s="120"/>
      <c r="Q561" s="120"/>
      <c r="R561" s="120"/>
      <c r="S561" s="120"/>
      <c r="T561" s="205">
        <f t="shared" si="54"/>
        <v>0</v>
      </c>
      <c r="U561" s="205">
        <f t="shared" si="55"/>
        <v>0</v>
      </c>
      <c r="V561" s="210"/>
      <c r="W561" s="210"/>
      <c r="X561" s="23" t="str">
        <f>IFERROR(VLOOKUP(AT561,'#Input Lists#'!$L$3:$AH$833,3,FALSE)," ")</f>
        <v xml:space="preserve"> </v>
      </c>
      <c r="Y561" s="23" t="str">
        <f>IFERROR(VLOOKUP(AT561,'#Input Lists#'!$L$3:$AH$833,5,FALSE)," ")</f>
        <v xml:space="preserve"> </v>
      </c>
      <c r="Z561" s="206" t="str">
        <f>IFERROR(VLOOKUP(AT561,'#Input Lists#'!$L$3:$AH$833,9,FALSE)," ")</f>
        <v xml:space="preserve"> </v>
      </c>
      <c r="AA561" s="119" t="s">
        <v>1527</v>
      </c>
      <c r="AB561" s="120"/>
      <c r="AC561" s="123"/>
      <c r="AD561" s="123"/>
      <c r="AE561" s="123"/>
      <c r="AF561" s="123"/>
      <c r="AG561" s="123"/>
      <c r="AH561" s="123"/>
      <c r="AI561" s="123"/>
      <c r="AJ561" s="123"/>
      <c r="AK561" s="123"/>
      <c r="AL561" s="123"/>
      <c r="AM561" s="123"/>
      <c r="AN561" s="123"/>
      <c r="AO561" s="123"/>
      <c r="AP561" s="120"/>
      <c r="AQ561" s="125" t="str">
        <f>IFERROR(VLOOKUP(G561,'#Location List#'!$C$3:$D$150,2,FALSE),"")</f>
        <v/>
      </c>
      <c r="AR561" s="125" t="str">
        <f>IFERROR(VLOOKUP(F561,'#Location List#'!$Q$3:$R$1154,2,FALSE),"")</f>
        <v/>
      </c>
      <c r="AS561" s="125" t="str">
        <f>IFERROR(VLOOKUP(V561,'#Input Lists#'!$B$3:$D$46,3,FALSE),"")</f>
        <v/>
      </c>
      <c r="AT561" s="125" t="str">
        <f>IFERROR(VLOOKUP(CONCATENATE(V561," ",W561),'#Input Lists#'!$K$3:$L$827,2,FALSE),"")</f>
        <v/>
      </c>
      <c r="AU561" s="125">
        <f>IFERROR(VLOOKUP(AA561,'#Input Lists#'!$BU$3:$BV$8,2,FALSE),"")</f>
        <v>1</v>
      </c>
      <c r="AV561" s="118" t="str">
        <f>IFERROR(VLOOKUP(AB561,'#Input Lists#'!$BO$3:$BP$9,2,FALSE),"")</f>
        <v/>
      </c>
      <c r="AW561" s="118">
        <f>IFERROR(VLOOKUP(AC561,'#Input Lists#'!$BL$3:$BM$7,2,FALSE),"")</f>
        <v>1</v>
      </c>
      <c r="AX561" s="52" t="e">
        <f>VLOOKUP(AQ561,'#Location List#'!$D$3:$K$150,4,FALSE)</f>
        <v>#N/A</v>
      </c>
      <c r="AY561" s="273" t="e">
        <f>VLOOKUP(AX561,'#Location List#'!$Z$3:$AA$13,2,FALSE)</f>
        <v>#N/A</v>
      </c>
      <c r="AZ561" s="126" t="e">
        <f>VLOOKUP($AT561,'#Input Lists#'!$L$3:$S$1033,6,FALSE)</f>
        <v>#N/A</v>
      </c>
      <c r="BA561" s="239" t="e">
        <f>VLOOKUP($AT561,'#Input Lists#'!$L$3:$S$833,7,FALSE)</f>
        <v>#N/A</v>
      </c>
      <c r="BB561" s="239" t="e">
        <f>VLOOKUP($AT561,'#Input Lists#'!$L$3:$S$833,8,FALSE)</f>
        <v>#N/A</v>
      </c>
      <c r="BC561" s="91" t="str">
        <f t="shared" si="56"/>
        <v/>
      </c>
      <c r="BD561" s="91" t="str">
        <f t="shared" si="57"/>
        <v/>
      </c>
      <c r="BE561" s="15" t="str">
        <f t="shared" si="58"/>
        <v/>
      </c>
      <c r="BF561" s="92" t="str">
        <f t="shared" si="59"/>
        <v>No Sighting Date</v>
      </c>
    </row>
    <row r="562" spans="1:58" x14ac:dyDescent="0.25">
      <c r="A562" s="118">
        <v>557</v>
      </c>
      <c r="B562" s="119"/>
      <c r="C562" s="120"/>
      <c r="D562" s="121"/>
      <c r="E562" s="121"/>
      <c r="F562" s="236"/>
      <c r="G562" s="122" t="str">
        <f>IFERROR(VLOOKUP(F562,'#Location List#'!$U$3:$V$1154,2,FALSE),"")</f>
        <v/>
      </c>
      <c r="H562" s="120"/>
      <c r="I562" s="120"/>
      <c r="J562" s="120"/>
      <c r="K562" s="120"/>
      <c r="L562" s="120"/>
      <c r="M562" s="120"/>
      <c r="N562" s="120"/>
      <c r="O562" s="120"/>
      <c r="P562" s="120"/>
      <c r="Q562" s="120"/>
      <c r="R562" s="120"/>
      <c r="S562" s="120"/>
      <c r="T562" s="205">
        <f t="shared" si="54"/>
        <v>0</v>
      </c>
      <c r="U562" s="205">
        <f t="shared" si="55"/>
        <v>0</v>
      </c>
      <c r="V562" s="210"/>
      <c r="W562" s="210"/>
      <c r="X562" s="23" t="str">
        <f>IFERROR(VLOOKUP(AT562,'#Input Lists#'!$L$3:$AH$833,3,FALSE)," ")</f>
        <v xml:space="preserve"> </v>
      </c>
      <c r="Y562" s="23" t="str">
        <f>IFERROR(VLOOKUP(AT562,'#Input Lists#'!$L$3:$AH$833,5,FALSE)," ")</f>
        <v xml:space="preserve"> </v>
      </c>
      <c r="Z562" s="206" t="str">
        <f>IFERROR(VLOOKUP(AT562,'#Input Lists#'!$L$3:$AH$833,9,FALSE)," ")</f>
        <v xml:space="preserve"> </v>
      </c>
      <c r="AA562" s="119" t="s">
        <v>1527</v>
      </c>
      <c r="AB562" s="120"/>
      <c r="AC562" s="123"/>
      <c r="AD562" s="123"/>
      <c r="AE562" s="123"/>
      <c r="AF562" s="123"/>
      <c r="AG562" s="123"/>
      <c r="AH562" s="123"/>
      <c r="AI562" s="123"/>
      <c r="AJ562" s="123"/>
      <c r="AK562" s="123"/>
      <c r="AL562" s="123"/>
      <c r="AM562" s="123"/>
      <c r="AN562" s="123"/>
      <c r="AO562" s="123"/>
      <c r="AP562" s="120"/>
      <c r="AQ562" s="125" t="str">
        <f>IFERROR(VLOOKUP(G562,'#Location List#'!$C$3:$D$150,2,FALSE),"")</f>
        <v/>
      </c>
      <c r="AR562" s="125" t="str">
        <f>IFERROR(VLOOKUP(F562,'#Location List#'!$Q$3:$R$1154,2,FALSE),"")</f>
        <v/>
      </c>
      <c r="AS562" s="125" t="str">
        <f>IFERROR(VLOOKUP(V562,'#Input Lists#'!$B$3:$D$46,3,FALSE),"")</f>
        <v/>
      </c>
      <c r="AT562" s="125" t="str">
        <f>IFERROR(VLOOKUP(CONCATENATE(V562," ",W562),'#Input Lists#'!$K$3:$L$827,2,FALSE),"")</f>
        <v/>
      </c>
      <c r="AU562" s="125">
        <f>IFERROR(VLOOKUP(AA562,'#Input Lists#'!$BU$3:$BV$8,2,FALSE),"")</f>
        <v>1</v>
      </c>
      <c r="AV562" s="118" t="str">
        <f>IFERROR(VLOOKUP(AB562,'#Input Lists#'!$BO$3:$BP$9,2,FALSE),"")</f>
        <v/>
      </c>
      <c r="AW562" s="118">
        <f>IFERROR(VLOOKUP(AC562,'#Input Lists#'!$BL$3:$BM$7,2,FALSE),"")</f>
        <v>1</v>
      </c>
      <c r="AX562" s="52" t="e">
        <f>VLOOKUP(AQ562,'#Location List#'!$D$3:$K$150,4,FALSE)</f>
        <v>#N/A</v>
      </c>
      <c r="AY562" s="273" t="e">
        <f>VLOOKUP(AX562,'#Location List#'!$Z$3:$AA$13,2,FALSE)</f>
        <v>#N/A</v>
      </c>
      <c r="AZ562" s="126" t="e">
        <f>VLOOKUP($AT562,'#Input Lists#'!$L$3:$S$1033,6,FALSE)</f>
        <v>#N/A</v>
      </c>
      <c r="BA562" s="239" t="e">
        <f>VLOOKUP($AT562,'#Input Lists#'!$L$3:$S$833,7,FALSE)</f>
        <v>#N/A</v>
      </c>
      <c r="BB562" s="239" t="e">
        <f>VLOOKUP($AT562,'#Input Lists#'!$L$3:$S$833,8,FALSE)</f>
        <v>#N/A</v>
      </c>
      <c r="BC562" s="91" t="str">
        <f t="shared" si="56"/>
        <v/>
      </c>
      <c r="BD562" s="91" t="str">
        <f t="shared" si="57"/>
        <v/>
      </c>
      <c r="BE562" s="15" t="str">
        <f t="shared" si="58"/>
        <v/>
      </c>
      <c r="BF562" s="92" t="str">
        <f t="shared" si="59"/>
        <v>No Sighting Date</v>
      </c>
    </row>
    <row r="563" spans="1:58" x14ac:dyDescent="0.25">
      <c r="A563" s="118">
        <v>558</v>
      </c>
      <c r="B563" s="119"/>
      <c r="C563" s="120"/>
      <c r="D563" s="121"/>
      <c r="E563" s="121"/>
      <c r="F563" s="236"/>
      <c r="G563" s="122" t="str">
        <f>IFERROR(VLOOKUP(F563,'#Location List#'!$U$3:$V$1154,2,FALSE),"")</f>
        <v/>
      </c>
      <c r="H563" s="120"/>
      <c r="I563" s="120"/>
      <c r="J563" s="120"/>
      <c r="K563" s="120"/>
      <c r="L563" s="120"/>
      <c r="M563" s="120"/>
      <c r="N563" s="120"/>
      <c r="O563" s="120"/>
      <c r="P563" s="120"/>
      <c r="Q563" s="120"/>
      <c r="R563" s="120"/>
      <c r="S563" s="120"/>
      <c r="T563" s="205">
        <f t="shared" si="54"/>
        <v>0</v>
      </c>
      <c r="U563" s="205">
        <f t="shared" si="55"/>
        <v>0</v>
      </c>
      <c r="V563" s="210"/>
      <c r="W563" s="210"/>
      <c r="X563" s="23" t="str">
        <f>IFERROR(VLOOKUP(AT563,'#Input Lists#'!$L$3:$AH$833,3,FALSE)," ")</f>
        <v xml:space="preserve"> </v>
      </c>
      <c r="Y563" s="23" t="str">
        <f>IFERROR(VLOOKUP(AT563,'#Input Lists#'!$L$3:$AH$833,5,FALSE)," ")</f>
        <v xml:space="preserve"> </v>
      </c>
      <c r="Z563" s="206" t="str">
        <f>IFERROR(VLOOKUP(AT563,'#Input Lists#'!$L$3:$AH$833,9,FALSE)," ")</f>
        <v xml:space="preserve"> </v>
      </c>
      <c r="AA563" s="119" t="s">
        <v>1527</v>
      </c>
      <c r="AB563" s="120"/>
      <c r="AC563" s="123"/>
      <c r="AD563" s="123"/>
      <c r="AE563" s="123"/>
      <c r="AF563" s="123"/>
      <c r="AG563" s="123"/>
      <c r="AH563" s="123"/>
      <c r="AI563" s="123"/>
      <c r="AJ563" s="123"/>
      <c r="AK563" s="123"/>
      <c r="AL563" s="123"/>
      <c r="AM563" s="123"/>
      <c r="AN563" s="123"/>
      <c r="AO563" s="123"/>
      <c r="AP563" s="120"/>
      <c r="AQ563" s="125" t="str">
        <f>IFERROR(VLOOKUP(G563,'#Location List#'!$C$3:$D$150,2,FALSE),"")</f>
        <v/>
      </c>
      <c r="AR563" s="125" t="str">
        <f>IFERROR(VLOOKUP(F563,'#Location List#'!$Q$3:$R$1154,2,FALSE),"")</f>
        <v/>
      </c>
      <c r="AS563" s="125" t="str">
        <f>IFERROR(VLOOKUP(V563,'#Input Lists#'!$B$3:$D$46,3,FALSE),"")</f>
        <v/>
      </c>
      <c r="AT563" s="125" t="str">
        <f>IFERROR(VLOOKUP(CONCATENATE(V563," ",W563),'#Input Lists#'!$K$3:$L$827,2,FALSE),"")</f>
        <v/>
      </c>
      <c r="AU563" s="125">
        <f>IFERROR(VLOOKUP(AA563,'#Input Lists#'!$BU$3:$BV$8,2,FALSE),"")</f>
        <v>1</v>
      </c>
      <c r="AV563" s="118" t="str">
        <f>IFERROR(VLOOKUP(AB563,'#Input Lists#'!$BO$3:$BP$9,2,FALSE),"")</f>
        <v/>
      </c>
      <c r="AW563" s="118">
        <f>IFERROR(VLOOKUP(AC563,'#Input Lists#'!$BL$3:$BM$7,2,FALSE),"")</f>
        <v>1</v>
      </c>
      <c r="AX563" s="52" t="e">
        <f>VLOOKUP(AQ563,'#Location List#'!$D$3:$K$150,4,FALSE)</f>
        <v>#N/A</v>
      </c>
      <c r="AY563" s="273" t="e">
        <f>VLOOKUP(AX563,'#Location List#'!$Z$3:$AA$13,2,FALSE)</f>
        <v>#N/A</v>
      </c>
      <c r="AZ563" s="126" t="e">
        <f>VLOOKUP($AT563,'#Input Lists#'!$L$3:$S$1033,6,FALSE)</f>
        <v>#N/A</v>
      </c>
      <c r="BA563" s="239" t="e">
        <f>VLOOKUP($AT563,'#Input Lists#'!$L$3:$S$833,7,FALSE)</f>
        <v>#N/A</v>
      </c>
      <c r="BB563" s="239" t="e">
        <f>VLOOKUP($AT563,'#Input Lists#'!$L$3:$S$833,8,FALSE)</f>
        <v>#N/A</v>
      </c>
      <c r="BC563" s="91" t="str">
        <f t="shared" si="56"/>
        <v/>
      </c>
      <c r="BD563" s="91" t="str">
        <f t="shared" si="57"/>
        <v/>
      </c>
      <c r="BE563" s="15" t="str">
        <f t="shared" si="58"/>
        <v/>
      </c>
      <c r="BF563" s="92" t="str">
        <f t="shared" si="59"/>
        <v>No Sighting Date</v>
      </c>
    </row>
    <row r="564" spans="1:58" x14ac:dyDescent="0.25">
      <c r="A564" s="118">
        <v>559</v>
      </c>
      <c r="B564" s="119"/>
      <c r="C564" s="120"/>
      <c r="D564" s="121"/>
      <c r="E564" s="121"/>
      <c r="F564" s="236"/>
      <c r="G564" s="122" t="str">
        <f>IFERROR(VLOOKUP(F564,'#Location List#'!$U$3:$V$1154,2,FALSE),"")</f>
        <v/>
      </c>
      <c r="H564" s="120"/>
      <c r="I564" s="120"/>
      <c r="J564" s="120"/>
      <c r="K564" s="120"/>
      <c r="L564" s="120"/>
      <c r="M564" s="120"/>
      <c r="N564" s="120"/>
      <c r="O564" s="120"/>
      <c r="P564" s="120"/>
      <c r="Q564" s="120"/>
      <c r="R564" s="120"/>
      <c r="S564" s="120"/>
      <c r="T564" s="205">
        <f t="shared" si="54"/>
        <v>0</v>
      </c>
      <c r="U564" s="205">
        <f t="shared" si="55"/>
        <v>0</v>
      </c>
      <c r="V564" s="210"/>
      <c r="W564" s="210"/>
      <c r="X564" s="23" t="str">
        <f>IFERROR(VLOOKUP(AT564,'#Input Lists#'!$L$3:$AH$833,3,FALSE)," ")</f>
        <v xml:space="preserve"> </v>
      </c>
      <c r="Y564" s="23" t="str">
        <f>IFERROR(VLOOKUP(AT564,'#Input Lists#'!$L$3:$AH$833,5,FALSE)," ")</f>
        <v xml:space="preserve"> </v>
      </c>
      <c r="Z564" s="206" t="str">
        <f>IFERROR(VLOOKUP(AT564,'#Input Lists#'!$L$3:$AH$833,9,FALSE)," ")</f>
        <v xml:space="preserve"> </v>
      </c>
      <c r="AA564" s="119" t="s">
        <v>1527</v>
      </c>
      <c r="AB564" s="120"/>
      <c r="AC564" s="123"/>
      <c r="AD564" s="123"/>
      <c r="AE564" s="123"/>
      <c r="AF564" s="123"/>
      <c r="AG564" s="123"/>
      <c r="AH564" s="123"/>
      <c r="AI564" s="123"/>
      <c r="AJ564" s="123"/>
      <c r="AK564" s="123"/>
      <c r="AL564" s="123"/>
      <c r="AM564" s="123"/>
      <c r="AN564" s="123"/>
      <c r="AO564" s="123"/>
      <c r="AP564" s="120"/>
      <c r="AQ564" s="125" t="str">
        <f>IFERROR(VLOOKUP(G564,'#Location List#'!$C$3:$D$150,2,FALSE),"")</f>
        <v/>
      </c>
      <c r="AR564" s="125" t="str">
        <f>IFERROR(VLOOKUP(F564,'#Location List#'!$Q$3:$R$1154,2,FALSE),"")</f>
        <v/>
      </c>
      <c r="AS564" s="125" t="str">
        <f>IFERROR(VLOOKUP(V564,'#Input Lists#'!$B$3:$D$46,3,FALSE),"")</f>
        <v/>
      </c>
      <c r="AT564" s="125" t="str">
        <f>IFERROR(VLOOKUP(CONCATENATE(V564," ",W564),'#Input Lists#'!$K$3:$L$827,2,FALSE),"")</f>
        <v/>
      </c>
      <c r="AU564" s="125">
        <f>IFERROR(VLOOKUP(AA564,'#Input Lists#'!$BU$3:$BV$8,2,FALSE),"")</f>
        <v>1</v>
      </c>
      <c r="AV564" s="118" t="str">
        <f>IFERROR(VLOOKUP(AB564,'#Input Lists#'!$BO$3:$BP$9,2,FALSE),"")</f>
        <v/>
      </c>
      <c r="AW564" s="118">
        <f>IFERROR(VLOOKUP(AC564,'#Input Lists#'!$BL$3:$BM$7,2,FALSE),"")</f>
        <v>1</v>
      </c>
      <c r="AX564" s="52" t="e">
        <f>VLOOKUP(AQ564,'#Location List#'!$D$3:$K$150,4,FALSE)</f>
        <v>#N/A</v>
      </c>
      <c r="AY564" s="273" t="e">
        <f>VLOOKUP(AX564,'#Location List#'!$Z$3:$AA$13,2,FALSE)</f>
        <v>#N/A</v>
      </c>
      <c r="AZ564" s="126" t="e">
        <f>VLOOKUP($AT564,'#Input Lists#'!$L$3:$S$1033,6,FALSE)</f>
        <v>#N/A</v>
      </c>
      <c r="BA564" s="239" t="e">
        <f>VLOOKUP($AT564,'#Input Lists#'!$L$3:$S$833,7,FALSE)</f>
        <v>#N/A</v>
      </c>
      <c r="BB564" s="239" t="e">
        <f>VLOOKUP($AT564,'#Input Lists#'!$L$3:$S$833,8,FALSE)</f>
        <v>#N/A</v>
      </c>
      <c r="BC564" s="91" t="str">
        <f t="shared" si="56"/>
        <v/>
      </c>
      <c r="BD564" s="91" t="str">
        <f t="shared" si="57"/>
        <v/>
      </c>
      <c r="BE564" s="15" t="str">
        <f t="shared" si="58"/>
        <v/>
      </c>
      <c r="BF564" s="92" t="str">
        <f t="shared" si="59"/>
        <v>No Sighting Date</v>
      </c>
    </row>
    <row r="565" spans="1:58" x14ac:dyDescent="0.25">
      <c r="A565" s="118">
        <v>560</v>
      </c>
      <c r="B565" s="119"/>
      <c r="C565" s="120"/>
      <c r="D565" s="121"/>
      <c r="E565" s="121"/>
      <c r="F565" s="236"/>
      <c r="G565" s="122" t="str">
        <f>IFERROR(VLOOKUP(F565,'#Location List#'!$U$3:$V$1154,2,FALSE),"")</f>
        <v/>
      </c>
      <c r="H565" s="120"/>
      <c r="I565" s="120"/>
      <c r="J565" s="120"/>
      <c r="K565" s="120"/>
      <c r="L565" s="120"/>
      <c r="M565" s="120"/>
      <c r="N565" s="120"/>
      <c r="O565" s="120"/>
      <c r="P565" s="120"/>
      <c r="Q565" s="120"/>
      <c r="R565" s="120"/>
      <c r="S565" s="120"/>
      <c r="T565" s="205">
        <f t="shared" si="54"/>
        <v>0</v>
      </c>
      <c r="U565" s="205">
        <f t="shared" si="55"/>
        <v>0</v>
      </c>
      <c r="V565" s="210"/>
      <c r="W565" s="210"/>
      <c r="X565" s="23" t="str">
        <f>IFERROR(VLOOKUP(AT565,'#Input Lists#'!$L$3:$AH$833,3,FALSE)," ")</f>
        <v xml:space="preserve"> </v>
      </c>
      <c r="Y565" s="23" t="str">
        <f>IFERROR(VLOOKUP(AT565,'#Input Lists#'!$L$3:$AH$833,5,FALSE)," ")</f>
        <v xml:space="preserve"> </v>
      </c>
      <c r="Z565" s="206" t="str">
        <f>IFERROR(VLOOKUP(AT565,'#Input Lists#'!$L$3:$AH$833,9,FALSE)," ")</f>
        <v xml:space="preserve"> </v>
      </c>
      <c r="AA565" s="119" t="s">
        <v>1527</v>
      </c>
      <c r="AB565" s="120"/>
      <c r="AC565" s="123"/>
      <c r="AD565" s="123"/>
      <c r="AE565" s="123"/>
      <c r="AF565" s="123"/>
      <c r="AG565" s="123"/>
      <c r="AH565" s="123"/>
      <c r="AI565" s="123"/>
      <c r="AJ565" s="123"/>
      <c r="AK565" s="123"/>
      <c r="AL565" s="123"/>
      <c r="AM565" s="123"/>
      <c r="AN565" s="123"/>
      <c r="AO565" s="123"/>
      <c r="AP565" s="120"/>
      <c r="AQ565" s="125" t="str">
        <f>IFERROR(VLOOKUP(G565,'#Location List#'!$C$3:$D$150,2,FALSE),"")</f>
        <v/>
      </c>
      <c r="AR565" s="125" t="str">
        <f>IFERROR(VLOOKUP(F565,'#Location List#'!$Q$3:$R$1154,2,FALSE),"")</f>
        <v/>
      </c>
      <c r="AS565" s="125" t="str">
        <f>IFERROR(VLOOKUP(V565,'#Input Lists#'!$B$3:$D$46,3,FALSE),"")</f>
        <v/>
      </c>
      <c r="AT565" s="125" t="str">
        <f>IFERROR(VLOOKUP(CONCATENATE(V565," ",W565),'#Input Lists#'!$K$3:$L$827,2,FALSE),"")</f>
        <v/>
      </c>
      <c r="AU565" s="125">
        <f>IFERROR(VLOOKUP(AA565,'#Input Lists#'!$BU$3:$BV$8,2,FALSE),"")</f>
        <v>1</v>
      </c>
      <c r="AV565" s="118" t="str">
        <f>IFERROR(VLOOKUP(AB565,'#Input Lists#'!$BO$3:$BP$9,2,FALSE),"")</f>
        <v/>
      </c>
      <c r="AW565" s="118">
        <f>IFERROR(VLOOKUP(AC565,'#Input Lists#'!$BL$3:$BM$7,2,FALSE),"")</f>
        <v>1</v>
      </c>
      <c r="AX565" s="52" t="e">
        <f>VLOOKUP(AQ565,'#Location List#'!$D$3:$K$150,4,FALSE)</f>
        <v>#N/A</v>
      </c>
      <c r="AY565" s="273" t="e">
        <f>VLOOKUP(AX565,'#Location List#'!$Z$3:$AA$13,2,FALSE)</f>
        <v>#N/A</v>
      </c>
      <c r="AZ565" s="126" t="e">
        <f>VLOOKUP($AT565,'#Input Lists#'!$L$3:$S$1033,6,FALSE)</f>
        <v>#N/A</v>
      </c>
      <c r="BA565" s="239" t="e">
        <f>VLOOKUP($AT565,'#Input Lists#'!$L$3:$S$833,7,FALSE)</f>
        <v>#N/A</v>
      </c>
      <c r="BB565" s="239" t="e">
        <f>VLOOKUP($AT565,'#Input Lists#'!$L$3:$S$833,8,FALSE)</f>
        <v>#N/A</v>
      </c>
      <c r="BC565" s="91" t="str">
        <f t="shared" si="56"/>
        <v/>
      </c>
      <c r="BD565" s="91" t="str">
        <f t="shared" si="57"/>
        <v/>
      </c>
      <c r="BE565" s="15" t="str">
        <f t="shared" si="58"/>
        <v/>
      </c>
      <c r="BF565" s="92" t="str">
        <f t="shared" si="59"/>
        <v>No Sighting Date</v>
      </c>
    </row>
    <row r="566" spans="1:58" x14ac:dyDescent="0.25">
      <c r="A566" s="118">
        <v>561</v>
      </c>
      <c r="B566" s="119"/>
      <c r="C566" s="120"/>
      <c r="D566" s="121"/>
      <c r="E566" s="121"/>
      <c r="F566" s="236"/>
      <c r="G566" s="122" t="str">
        <f>IFERROR(VLOOKUP(F566,'#Location List#'!$U$3:$V$1154,2,FALSE),"")</f>
        <v/>
      </c>
      <c r="H566" s="120"/>
      <c r="I566" s="120"/>
      <c r="J566" s="120"/>
      <c r="K566" s="120"/>
      <c r="L566" s="120"/>
      <c r="M566" s="120"/>
      <c r="N566" s="120"/>
      <c r="O566" s="120"/>
      <c r="P566" s="120"/>
      <c r="Q566" s="120"/>
      <c r="R566" s="120"/>
      <c r="S566" s="120"/>
      <c r="T566" s="205">
        <f t="shared" si="54"/>
        <v>0</v>
      </c>
      <c r="U566" s="205">
        <f t="shared" si="55"/>
        <v>0</v>
      </c>
      <c r="V566" s="210"/>
      <c r="W566" s="210"/>
      <c r="X566" s="23" t="str">
        <f>IFERROR(VLOOKUP(AT566,'#Input Lists#'!$L$3:$AH$833,3,FALSE)," ")</f>
        <v xml:space="preserve"> </v>
      </c>
      <c r="Y566" s="23" t="str">
        <f>IFERROR(VLOOKUP(AT566,'#Input Lists#'!$L$3:$AH$833,5,FALSE)," ")</f>
        <v xml:space="preserve"> </v>
      </c>
      <c r="Z566" s="206" t="str">
        <f>IFERROR(VLOOKUP(AT566,'#Input Lists#'!$L$3:$AH$833,9,FALSE)," ")</f>
        <v xml:space="preserve"> </v>
      </c>
      <c r="AA566" s="119" t="s">
        <v>1527</v>
      </c>
      <c r="AB566" s="120"/>
      <c r="AC566" s="123"/>
      <c r="AD566" s="123"/>
      <c r="AE566" s="123"/>
      <c r="AF566" s="123"/>
      <c r="AG566" s="123"/>
      <c r="AH566" s="123"/>
      <c r="AI566" s="123"/>
      <c r="AJ566" s="123"/>
      <c r="AK566" s="123"/>
      <c r="AL566" s="123"/>
      <c r="AM566" s="123"/>
      <c r="AN566" s="123"/>
      <c r="AO566" s="123"/>
      <c r="AP566" s="120"/>
      <c r="AQ566" s="125" t="str">
        <f>IFERROR(VLOOKUP(G566,'#Location List#'!$C$3:$D$150,2,FALSE),"")</f>
        <v/>
      </c>
      <c r="AR566" s="125" t="str">
        <f>IFERROR(VLOOKUP(F566,'#Location List#'!$Q$3:$R$1154,2,FALSE),"")</f>
        <v/>
      </c>
      <c r="AS566" s="125" t="str">
        <f>IFERROR(VLOOKUP(V566,'#Input Lists#'!$B$3:$D$46,3,FALSE),"")</f>
        <v/>
      </c>
      <c r="AT566" s="125" t="str">
        <f>IFERROR(VLOOKUP(CONCATENATE(V566," ",W566),'#Input Lists#'!$K$3:$L$827,2,FALSE),"")</f>
        <v/>
      </c>
      <c r="AU566" s="125">
        <f>IFERROR(VLOOKUP(AA566,'#Input Lists#'!$BU$3:$BV$8,2,FALSE),"")</f>
        <v>1</v>
      </c>
      <c r="AV566" s="118" t="str">
        <f>IFERROR(VLOOKUP(AB566,'#Input Lists#'!$BO$3:$BP$9,2,FALSE),"")</f>
        <v/>
      </c>
      <c r="AW566" s="118">
        <f>IFERROR(VLOOKUP(AC566,'#Input Lists#'!$BL$3:$BM$7,2,FALSE),"")</f>
        <v>1</v>
      </c>
      <c r="AX566" s="52" t="e">
        <f>VLOOKUP(AQ566,'#Location List#'!$D$3:$K$150,4,FALSE)</f>
        <v>#N/A</v>
      </c>
      <c r="AY566" s="273" t="e">
        <f>VLOOKUP(AX566,'#Location List#'!$Z$3:$AA$13,2,FALSE)</f>
        <v>#N/A</v>
      </c>
      <c r="AZ566" s="126" t="e">
        <f>VLOOKUP($AT566,'#Input Lists#'!$L$3:$S$1033,6,FALSE)</f>
        <v>#N/A</v>
      </c>
      <c r="BA566" s="239" t="e">
        <f>VLOOKUP($AT566,'#Input Lists#'!$L$3:$S$833,7,FALSE)</f>
        <v>#N/A</v>
      </c>
      <c r="BB566" s="239" t="e">
        <f>VLOOKUP($AT566,'#Input Lists#'!$L$3:$S$833,8,FALSE)</f>
        <v>#N/A</v>
      </c>
      <c r="BC566" s="91" t="str">
        <f t="shared" si="56"/>
        <v/>
      </c>
      <c r="BD566" s="91" t="str">
        <f t="shared" si="57"/>
        <v/>
      </c>
      <c r="BE566" s="15" t="str">
        <f t="shared" si="58"/>
        <v/>
      </c>
      <c r="BF566" s="92" t="str">
        <f t="shared" si="59"/>
        <v>No Sighting Date</v>
      </c>
    </row>
    <row r="567" spans="1:58" x14ac:dyDescent="0.25">
      <c r="A567" s="118">
        <v>562</v>
      </c>
      <c r="B567" s="119"/>
      <c r="C567" s="120"/>
      <c r="D567" s="121"/>
      <c r="E567" s="121"/>
      <c r="F567" s="236"/>
      <c r="G567" s="122" t="str">
        <f>IFERROR(VLOOKUP(F567,'#Location List#'!$U$3:$V$1154,2,FALSE),"")</f>
        <v/>
      </c>
      <c r="H567" s="120"/>
      <c r="I567" s="120"/>
      <c r="J567" s="120"/>
      <c r="K567" s="120"/>
      <c r="L567" s="120"/>
      <c r="M567" s="120"/>
      <c r="N567" s="120"/>
      <c r="O567" s="120"/>
      <c r="P567" s="120"/>
      <c r="Q567" s="120"/>
      <c r="R567" s="120"/>
      <c r="S567" s="120"/>
      <c r="T567" s="205">
        <f t="shared" si="54"/>
        <v>0</v>
      </c>
      <c r="U567" s="205">
        <f t="shared" si="55"/>
        <v>0</v>
      </c>
      <c r="V567" s="210"/>
      <c r="W567" s="210"/>
      <c r="X567" s="23" t="str">
        <f>IFERROR(VLOOKUP(AT567,'#Input Lists#'!$L$3:$AH$833,3,FALSE)," ")</f>
        <v xml:space="preserve"> </v>
      </c>
      <c r="Y567" s="23" t="str">
        <f>IFERROR(VLOOKUP(AT567,'#Input Lists#'!$L$3:$AH$833,5,FALSE)," ")</f>
        <v xml:space="preserve"> </v>
      </c>
      <c r="Z567" s="206" t="str">
        <f>IFERROR(VLOOKUP(AT567,'#Input Lists#'!$L$3:$AH$833,9,FALSE)," ")</f>
        <v xml:space="preserve"> </v>
      </c>
      <c r="AA567" s="119" t="s">
        <v>1527</v>
      </c>
      <c r="AB567" s="120"/>
      <c r="AC567" s="123"/>
      <c r="AD567" s="123"/>
      <c r="AE567" s="123"/>
      <c r="AF567" s="123"/>
      <c r="AG567" s="123"/>
      <c r="AH567" s="123"/>
      <c r="AI567" s="123"/>
      <c r="AJ567" s="123"/>
      <c r="AK567" s="123"/>
      <c r="AL567" s="123"/>
      <c r="AM567" s="123"/>
      <c r="AN567" s="123"/>
      <c r="AO567" s="123"/>
      <c r="AP567" s="120"/>
      <c r="AQ567" s="125" t="str">
        <f>IFERROR(VLOOKUP(G567,'#Location List#'!$C$3:$D$150,2,FALSE),"")</f>
        <v/>
      </c>
      <c r="AR567" s="125" t="str">
        <f>IFERROR(VLOOKUP(F567,'#Location List#'!$Q$3:$R$1154,2,FALSE),"")</f>
        <v/>
      </c>
      <c r="AS567" s="125" t="str">
        <f>IFERROR(VLOOKUP(V567,'#Input Lists#'!$B$3:$D$46,3,FALSE),"")</f>
        <v/>
      </c>
      <c r="AT567" s="125" t="str">
        <f>IFERROR(VLOOKUP(CONCATENATE(V567," ",W567),'#Input Lists#'!$K$3:$L$827,2,FALSE),"")</f>
        <v/>
      </c>
      <c r="AU567" s="125">
        <f>IFERROR(VLOOKUP(AA567,'#Input Lists#'!$BU$3:$BV$8,2,FALSE),"")</f>
        <v>1</v>
      </c>
      <c r="AV567" s="118" t="str">
        <f>IFERROR(VLOOKUP(AB567,'#Input Lists#'!$BO$3:$BP$9,2,FALSE),"")</f>
        <v/>
      </c>
      <c r="AW567" s="118">
        <f>IFERROR(VLOOKUP(AC567,'#Input Lists#'!$BL$3:$BM$7,2,FALSE),"")</f>
        <v>1</v>
      </c>
      <c r="AX567" s="52" t="e">
        <f>VLOOKUP(AQ567,'#Location List#'!$D$3:$K$150,4,FALSE)</f>
        <v>#N/A</v>
      </c>
      <c r="AY567" s="273" t="e">
        <f>VLOOKUP(AX567,'#Location List#'!$Z$3:$AA$13,2,FALSE)</f>
        <v>#N/A</v>
      </c>
      <c r="AZ567" s="126" t="e">
        <f>VLOOKUP($AT567,'#Input Lists#'!$L$3:$S$1033,6,FALSE)</f>
        <v>#N/A</v>
      </c>
      <c r="BA567" s="239" t="e">
        <f>VLOOKUP($AT567,'#Input Lists#'!$L$3:$S$833,7,FALSE)</f>
        <v>#N/A</v>
      </c>
      <c r="BB567" s="239" t="e">
        <f>VLOOKUP($AT567,'#Input Lists#'!$L$3:$S$833,8,FALSE)</f>
        <v>#N/A</v>
      </c>
      <c r="BC567" s="91" t="str">
        <f t="shared" si="56"/>
        <v/>
      </c>
      <c r="BD567" s="91" t="str">
        <f t="shared" si="57"/>
        <v/>
      </c>
      <c r="BE567" s="15" t="str">
        <f t="shared" si="58"/>
        <v/>
      </c>
      <c r="BF567" s="92" t="str">
        <f t="shared" si="59"/>
        <v>No Sighting Date</v>
      </c>
    </row>
    <row r="568" spans="1:58" x14ac:dyDescent="0.25">
      <c r="A568" s="118">
        <v>563</v>
      </c>
      <c r="B568" s="119"/>
      <c r="C568" s="120"/>
      <c r="D568" s="121"/>
      <c r="E568" s="121"/>
      <c r="F568" s="236"/>
      <c r="G568" s="122" t="str">
        <f>IFERROR(VLOOKUP(F568,'#Location List#'!$U$3:$V$1154,2,FALSE),"")</f>
        <v/>
      </c>
      <c r="H568" s="120"/>
      <c r="I568" s="120"/>
      <c r="J568" s="120"/>
      <c r="K568" s="120"/>
      <c r="L568" s="120"/>
      <c r="M568" s="120"/>
      <c r="N568" s="120"/>
      <c r="O568" s="120"/>
      <c r="P568" s="120"/>
      <c r="Q568" s="120"/>
      <c r="R568" s="120"/>
      <c r="S568" s="120"/>
      <c r="T568" s="205">
        <f t="shared" si="54"/>
        <v>0</v>
      </c>
      <c r="U568" s="205">
        <f t="shared" si="55"/>
        <v>0</v>
      </c>
      <c r="V568" s="210"/>
      <c r="W568" s="210"/>
      <c r="X568" s="23" t="str">
        <f>IFERROR(VLOOKUP(AT568,'#Input Lists#'!$L$3:$AH$833,3,FALSE)," ")</f>
        <v xml:space="preserve"> </v>
      </c>
      <c r="Y568" s="23" t="str">
        <f>IFERROR(VLOOKUP(AT568,'#Input Lists#'!$L$3:$AH$833,5,FALSE)," ")</f>
        <v xml:space="preserve"> </v>
      </c>
      <c r="Z568" s="206" t="str">
        <f>IFERROR(VLOOKUP(AT568,'#Input Lists#'!$L$3:$AH$833,9,FALSE)," ")</f>
        <v xml:space="preserve"> </v>
      </c>
      <c r="AA568" s="119" t="s">
        <v>1527</v>
      </c>
      <c r="AB568" s="120"/>
      <c r="AC568" s="123"/>
      <c r="AD568" s="123"/>
      <c r="AE568" s="123"/>
      <c r="AF568" s="123"/>
      <c r="AG568" s="123"/>
      <c r="AH568" s="123"/>
      <c r="AI568" s="123"/>
      <c r="AJ568" s="123"/>
      <c r="AK568" s="123"/>
      <c r="AL568" s="123"/>
      <c r="AM568" s="123"/>
      <c r="AN568" s="123"/>
      <c r="AO568" s="123"/>
      <c r="AP568" s="120"/>
      <c r="AQ568" s="125" t="str">
        <f>IFERROR(VLOOKUP(G568,'#Location List#'!$C$3:$D$150,2,FALSE),"")</f>
        <v/>
      </c>
      <c r="AR568" s="125" t="str">
        <f>IFERROR(VLOOKUP(F568,'#Location List#'!$Q$3:$R$1154,2,FALSE),"")</f>
        <v/>
      </c>
      <c r="AS568" s="125" t="str">
        <f>IFERROR(VLOOKUP(V568,'#Input Lists#'!$B$3:$D$46,3,FALSE),"")</f>
        <v/>
      </c>
      <c r="AT568" s="125" t="str">
        <f>IFERROR(VLOOKUP(CONCATENATE(V568," ",W568),'#Input Lists#'!$K$3:$L$827,2,FALSE),"")</f>
        <v/>
      </c>
      <c r="AU568" s="125">
        <f>IFERROR(VLOOKUP(AA568,'#Input Lists#'!$BU$3:$BV$8,2,FALSE),"")</f>
        <v>1</v>
      </c>
      <c r="AV568" s="118" t="str">
        <f>IFERROR(VLOOKUP(AB568,'#Input Lists#'!$BO$3:$BP$9,2,FALSE),"")</f>
        <v/>
      </c>
      <c r="AW568" s="118">
        <f>IFERROR(VLOOKUP(AC568,'#Input Lists#'!$BL$3:$BM$7,2,FALSE),"")</f>
        <v>1</v>
      </c>
      <c r="AX568" s="52" t="e">
        <f>VLOOKUP(AQ568,'#Location List#'!$D$3:$K$150,4,FALSE)</f>
        <v>#N/A</v>
      </c>
      <c r="AY568" s="273" t="e">
        <f>VLOOKUP(AX568,'#Location List#'!$Z$3:$AA$13,2,FALSE)</f>
        <v>#N/A</v>
      </c>
      <c r="AZ568" s="126" t="e">
        <f>VLOOKUP($AT568,'#Input Lists#'!$L$3:$S$1033,6,FALSE)</f>
        <v>#N/A</v>
      </c>
      <c r="BA568" s="239" t="e">
        <f>VLOOKUP($AT568,'#Input Lists#'!$L$3:$S$833,7,FALSE)</f>
        <v>#N/A</v>
      </c>
      <c r="BB568" s="239" t="e">
        <f>VLOOKUP($AT568,'#Input Lists#'!$L$3:$S$833,8,FALSE)</f>
        <v>#N/A</v>
      </c>
      <c r="BC568" s="91" t="str">
        <f t="shared" si="56"/>
        <v/>
      </c>
      <c r="BD568" s="91" t="str">
        <f t="shared" si="57"/>
        <v/>
      </c>
      <c r="BE568" s="15" t="str">
        <f t="shared" si="58"/>
        <v/>
      </c>
      <c r="BF568" s="92" t="str">
        <f t="shared" si="59"/>
        <v>No Sighting Date</v>
      </c>
    </row>
    <row r="569" spans="1:58" x14ac:dyDescent="0.25">
      <c r="A569" s="118">
        <v>564</v>
      </c>
      <c r="B569" s="119"/>
      <c r="C569" s="120"/>
      <c r="D569" s="121"/>
      <c r="E569" s="121"/>
      <c r="F569" s="236"/>
      <c r="G569" s="122" t="str">
        <f>IFERROR(VLOOKUP(F569,'#Location List#'!$U$3:$V$1154,2,FALSE),"")</f>
        <v/>
      </c>
      <c r="H569" s="120"/>
      <c r="I569" s="120"/>
      <c r="J569" s="120"/>
      <c r="K569" s="120"/>
      <c r="L569" s="120"/>
      <c r="M569" s="120"/>
      <c r="N569" s="120"/>
      <c r="O569" s="120"/>
      <c r="P569" s="120"/>
      <c r="Q569" s="120"/>
      <c r="R569" s="120"/>
      <c r="S569" s="120"/>
      <c r="T569" s="205">
        <f t="shared" si="54"/>
        <v>0</v>
      </c>
      <c r="U569" s="205">
        <f t="shared" si="55"/>
        <v>0</v>
      </c>
      <c r="V569" s="210"/>
      <c r="W569" s="210"/>
      <c r="X569" s="23" t="str">
        <f>IFERROR(VLOOKUP(AT569,'#Input Lists#'!$L$3:$AH$833,3,FALSE)," ")</f>
        <v xml:space="preserve"> </v>
      </c>
      <c r="Y569" s="23" t="str">
        <f>IFERROR(VLOOKUP(AT569,'#Input Lists#'!$L$3:$AH$833,5,FALSE)," ")</f>
        <v xml:space="preserve"> </v>
      </c>
      <c r="Z569" s="206" t="str">
        <f>IFERROR(VLOOKUP(AT569,'#Input Lists#'!$L$3:$AH$833,9,FALSE)," ")</f>
        <v xml:space="preserve"> </v>
      </c>
      <c r="AA569" s="119" t="s">
        <v>1527</v>
      </c>
      <c r="AB569" s="120"/>
      <c r="AC569" s="123"/>
      <c r="AD569" s="123"/>
      <c r="AE569" s="123"/>
      <c r="AF569" s="123"/>
      <c r="AG569" s="123"/>
      <c r="AH569" s="123"/>
      <c r="AI569" s="123"/>
      <c r="AJ569" s="123"/>
      <c r="AK569" s="123"/>
      <c r="AL569" s="123"/>
      <c r="AM569" s="123"/>
      <c r="AN569" s="123"/>
      <c r="AO569" s="123"/>
      <c r="AP569" s="120"/>
      <c r="AQ569" s="125" t="str">
        <f>IFERROR(VLOOKUP(G569,'#Location List#'!$C$3:$D$150,2,FALSE),"")</f>
        <v/>
      </c>
      <c r="AR569" s="125" t="str">
        <f>IFERROR(VLOOKUP(F569,'#Location List#'!$Q$3:$R$1154,2,FALSE),"")</f>
        <v/>
      </c>
      <c r="AS569" s="125" t="str">
        <f>IFERROR(VLOOKUP(V569,'#Input Lists#'!$B$3:$D$46,3,FALSE),"")</f>
        <v/>
      </c>
      <c r="AT569" s="125" t="str">
        <f>IFERROR(VLOOKUP(CONCATENATE(V569," ",W569),'#Input Lists#'!$K$3:$L$827,2,FALSE),"")</f>
        <v/>
      </c>
      <c r="AU569" s="125">
        <f>IFERROR(VLOOKUP(AA569,'#Input Lists#'!$BU$3:$BV$8,2,FALSE),"")</f>
        <v>1</v>
      </c>
      <c r="AV569" s="118" t="str">
        <f>IFERROR(VLOOKUP(AB569,'#Input Lists#'!$BO$3:$BP$9,2,FALSE),"")</f>
        <v/>
      </c>
      <c r="AW569" s="118">
        <f>IFERROR(VLOOKUP(AC569,'#Input Lists#'!$BL$3:$BM$7,2,FALSE),"")</f>
        <v>1</v>
      </c>
      <c r="AX569" s="52" t="e">
        <f>VLOOKUP(AQ569,'#Location List#'!$D$3:$K$150,4,FALSE)</f>
        <v>#N/A</v>
      </c>
      <c r="AY569" s="273" t="e">
        <f>VLOOKUP(AX569,'#Location List#'!$Z$3:$AA$13,2,FALSE)</f>
        <v>#N/A</v>
      </c>
      <c r="AZ569" s="126" t="e">
        <f>VLOOKUP($AT569,'#Input Lists#'!$L$3:$S$1033,6,FALSE)</f>
        <v>#N/A</v>
      </c>
      <c r="BA569" s="239" t="e">
        <f>VLOOKUP($AT569,'#Input Lists#'!$L$3:$S$833,7,FALSE)</f>
        <v>#N/A</v>
      </c>
      <c r="BB569" s="239" t="e">
        <f>VLOOKUP($AT569,'#Input Lists#'!$L$3:$S$833,8,FALSE)</f>
        <v>#N/A</v>
      </c>
      <c r="BC569" s="91" t="str">
        <f t="shared" si="56"/>
        <v/>
      </c>
      <c r="BD569" s="91" t="str">
        <f t="shared" si="57"/>
        <v/>
      </c>
      <c r="BE569" s="15" t="str">
        <f t="shared" si="58"/>
        <v/>
      </c>
      <c r="BF569" s="92" t="str">
        <f t="shared" si="59"/>
        <v>No Sighting Date</v>
      </c>
    </row>
    <row r="570" spans="1:58" x14ac:dyDescent="0.25">
      <c r="A570" s="118">
        <v>565</v>
      </c>
      <c r="B570" s="119"/>
      <c r="C570" s="120"/>
      <c r="D570" s="121"/>
      <c r="E570" s="121"/>
      <c r="F570" s="236"/>
      <c r="G570" s="122" t="str">
        <f>IFERROR(VLOOKUP(F570,'#Location List#'!$U$3:$V$1154,2,FALSE),"")</f>
        <v/>
      </c>
      <c r="H570" s="120"/>
      <c r="I570" s="120"/>
      <c r="J570" s="120"/>
      <c r="K570" s="120"/>
      <c r="L570" s="120"/>
      <c r="M570" s="120"/>
      <c r="N570" s="120"/>
      <c r="O570" s="120"/>
      <c r="P570" s="120"/>
      <c r="Q570" s="120"/>
      <c r="R570" s="120"/>
      <c r="S570" s="120"/>
      <c r="T570" s="205">
        <f t="shared" si="54"/>
        <v>0</v>
      </c>
      <c r="U570" s="205">
        <f t="shared" si="55"/>
        <v>0</v>
      </c>
      <c r="V570" s="210"/>
      <c r="W570" s="210"/>
      <c r="X570" s="23" t="str">
        <f>IFERROR(VLOOKUP(AT570,'#Input Lists#'!$L$3:$AH$833,3,FALSE)," ")</f>
        <v xml:space="preserve"> </v>
      </c>
      <c r="Y570" s="23" t="str">
        <f>IFERROR(VLOOKUP(AT570,'#Input Lists#'!$L$3:$AH$833,5,FALSE)," ")</f>
        <v xml:space="preserve"> </v>
      </c>
      <c r="Z570" s="206" t="str">
        <f>IFERROR(VLOOKUP(AT570,'#Input Lists#'!$L$3:$AH$833,9,FALSE)," ")</f>
        <v xml:space="preserve"> </v>
      </c>
      <c r="AA570" s="119" t="s">
        <v>1527</v>
      </c>
      <c r="AB570" s="120"/>
      <c r="AC570" s="123"/>
      <c r="AD570" s="123"/>
      <c r="AE570" s="123"/>
      <c r="AF570" s="123"/>
      <c r="AG570" s="123"/>
      <c r="AH570" s="123"/>
      <c r="AI570" s="123"/>
      <c r="AJ570" s="123"/>
      <c r="AK570" s="123"/>
      <c r="AL570" s="123"/>
      <c r="AM570" s="123"/>
      <c r="AN570" s="123"/>
      <c r="AO570" s="123"/>
      <c r="AP570" s="120"/>
      <c r="AQ570" s="125" t="str">
        <f>IFERROR(VLOOKUP(G570,'#Location List#'!$C$3:$D$150,2,FALSE),"")</f>
        <v/>
      </c>
      <c r="AR570" s="125" t="str">
        <f>IFERROR(VLOOKUP(F570,'#Location List#'!$Q$3:$R$1154,2,FALSE),"")</f>
        <v/>
      </c>
      <c r="AS570" s="125" t="str">
        <f>IFERROR(VLOOKUP(V570,'#Input Lists#'!$B$3:$D$46,3,FALSE),"")</f>
        <v/>
      </c>
      <c r="AT570" s="125" t="str">
        <f>IFERROR(VLOOKUP(CONCATENATE(V570," ",W570),'#Input Lists#'!$K$3:$L$827,2,FALSE),"")</f>
        <v/>
      </c>
      <c r="AU570" s="125">
        <f>IFERROR(VLOOKUP(AA570,'#Input Lists#'!$BU$3:$BV$8,2,FALSE),"")</f>
        <v>1</v>
      </c>
      <c r="AV570" s="118" t="str">
        <f>IFERROR(VLOOKUP(AB570,'#Input Lists#'!$BO$3:$BP$9,2,FALSE),"")</f>
        <v/>
      </c>
      <c r="AW570" s="118">
        <f>IFERROR(VLOOKUP(AC570,'#Input Lists#'!$BL$3:$BM$7,2,FALSE),"")</f>
        <v>1</v>
      </c>
      <c r="AX570" s="52" t="e">
        <f>VLOOKUP(AQ570,'#Location List#'!$D$3:$K$150,4,FALSE)</f>
        <v>#N/A</v>
      </c>
      <c r="AY570" s="273" t="e">
        <f>VLOOKUP(AX570,'#Location List#'!$Z$3:$AA$13,2,FALSE)</f>
        <v>#N/A</v>
      </c>
      <c r="AZ570" s="126" t="e">
        <f>VLOOKUP($AT570,'#Input Lists#'!$L$3:$S$1033,6,FALSE)</f>
        <v>#N/A</v>
      </c>
      <c r="BA570" s="239" t="e">
        <f>VLOOKUP($AT570,'#Input Lists#'!$L$3:$S$833,7,FALSE)</f>
        <v>#N/A</v>
      </c>
      <c r="BB570" s="239" t="e">
        <f>VLOOKUP($AT570,'#Input Lists#'!$L$3:$S$833,8,FALSE)</f>
        <v>#N/A</v>
      </c>
      <c r="BC570" s="91" t="str">
        <f t="shared" si="56"/>
        <v/>
      </c>
      <c r="BD570" s="91" t="str">
        <f t="shared" si="57"/>
        <v/>
      </c>
      <c r="BE570" s="15" t="str">
        <f t="shared" si="58"/>
        <v/>
      </c>
      <c r="BF570" s="92" t="str">
        <f t="shared" si="59"/>
        <v>No Sighting Date</v>
      </c>
    </row>
    <row r="571" spans="1:58" x14ac:dyDescent="0.25">
      <c r="A571" s="118">
        <v>566</v>
      </c>
      <c r="B571" s="119"/>
      <c r="C571" s="120"/>
      <c r="D571" s="121"/>
      <c r="E571" s="121"/>
      <c r="F571" s="236"/>
      <c r="G571" s="122" t="str">
        <f>IFERROR(VLOOKUP(F571,'#Location List#'!$U$3:$V$1154,2,FALSE),"")</f>
        <v/>
      </c>
      <c r="H571" s="120"/>
      <c r="I571" s="120"/>
      <c r="J571" s="120"/>
      <c r="K571" s="120"/>
      <c r="L571" s="120"/>
      <c r="M571" s="120"/>
      <c r="N571" s="120"/>
      <c r="O571" s="120"/>
      <c r="P571" s="120"/>
      <c r="Q571" s="120"/>
      <c r="R571" s="120"/>
      <c r="S571" s="120"/>
      <c r="T571" s="205">
        <f t="shared" si="54"/>
        <v>0</v>
      </c>
      <c r="U571" s="205">
        <f t="shared" si="55"/>
        <v>0</v>
      </c>
      <c r="V571" s="210"/>
      <c r="W571" s="210"/>
      <c r="X571" s="23" t="str">
        <f>IFERROR(VLOOKUP(AT571,'#Input Lists#'!$L$3:$AH$833,3,FALSE)," ")</f>
        <v xml:space="preserve"> </v>
      </c>
      <c r="Y571" s="23" t="str">
        <f>IFERROR(VLOOKUP(AT571,'#Input Lists#'!$L$3:$AH$833,5,FALSE)," ")</f>
        <v xml:space="preserve"> </v>
      </c>
      <c r="Z571" s="206" t="str">
        <f>IFERROR(VLOOKUP(AT571,'#Input Lists#'!$L$3:$AH$833,9,FALSE)," ")</f>
        <v xml:space="preserve"> </v>
      </c>
      <c r="AA571" s="119" t="s">
        <v>1527</v>
      </c>
      <c r="AB571" s="120"/>
      <c r="AC571" s="123"/>
      <c r="AD571" s="123"/>
      <c r="AE571" s="123"/>
      <c r="AF571" s="123"/>
      <c r="AG571" s="123"/>
      <c r="AH571" s="123"/>
      <c r="AI571" s="123"/>
      <c r="AJ571" s="123"/>
      <c r="AK571" s="123"/>
      <c r="AL571" s="123"/>
      <c r="AM571" s="123"/>
      <c r="AN571" s="123"/>
      <c r="AO571" s="123"/>
      <c r="AP571" s="120"/>
      <c r="AQ571" s="125" t="str">
        <f>IFERROR(VLOOKUP(G571,'#Location List#'!$C$3:$D$150,2,FALSE),"")</f>
        <v/>
      </c>
      <c r="AR571" s="125" t="str">
        <f>IFERROR(VLOOKUP(F571,'#Location List#'!$Q$3:$R$1154,2,FALSE),"")</f>
        <v/>
      </c>
      <c r="AS571" s="125" t="str">
        <f>IFERROR(VLOOKUP(V571,'#Input Lists#'!$B$3:$D$46,3,FALSE),"")</f>
        <v/>
      </c>
      <c r="AT571" s="125" t="str">
        <f>IFERROR(VLOOKUP(CONCATENATE(V571," ",W571),'#Input Lists#'!$K$3:$L$827,2,FALSE),"")</f>
        <v/>
      </c>
      <c r="AU571" s="125">
        <f>IFERROR(VLOOKUP(AA571,'#Input Lists#'!$BU$3:$BV$8,2,FALSE),"")</f>
        <v>1</v>
      </c>
      <c r="AV571" s="118" t="str">
        <f>IFERROR(VLOOKUP(AB571,'#Input Lists#'!$BO$3:$BP$9,2,FALSE),"")</f>
        <v/>
      </c>
      <c r="AW571" s="118">
        <f>IFERROR(VLOOKUP(AC571,'#Input Lists#'!$BL$3:$BM$7,2,FALSE),"")</f>
        <v>1</v>
      </c>
      <c r="AX571" s="52" t="e">
        <f>VLOOKUP(AQ571,'#Location List#'!$D$3:$K$150,4,FALSE)</f>
        <v>#N/A</v>
      </c>
      <c r="AY571" s="273" t="e">
        <f>VLOOKUP(AX571,'#Location List#'!$Z$3:$AA$13,2,FALSE)</f>
        <v>#N/A</v>
      </c>
      <c r="AZ571" s="126" t="e">
        <f>VLOOKUP($AT571,'#Input Lists#'!$L$3:$S$1033,6,FALSE)</f>
        <v>#N/A</v>
      </c>
      <c r="BA571" s="239" t="e">
        <f>VLOOKUP($AT571,'#Input Lists#'!$L$3:$S$833,7,FALSE)</f>
        <v>#N/A</v>
      </c>
      <c r="BB571" s="239" t="e">
        <f>VLOOKUP($AT571,'#Input Lists#'!$L$3:$S$833,8,FALSE)</f>
        <v>#N/A</v>
      </c>
      <c r="BC571" s="91" t="str">
        <f t="shared" si="56"/>
        <v/>
      </c>
      <c r="BD571" s="91" t="str">
        <f t="shared" si="57"/>
        <v/>
      </c>
      <c r="BE571" s="15" t="str">
        <f t="shared" si="58"/>
        <v/>
      </c>
      <c r="BF571" s="92" t="str">
        <f t="shared" si="59"/>
        <v>No Sighting Date</v>
      </c>
    </row>
    <row r="572" spans="1:58" x14ac:dyDescent="0.25">
      <c r="A572" s="118">
        <v>567</v>
      </c>
      <c r="B572" s="119"/>
      <c r="C572" s="120"/>
      <c r="D572" s="121"/>
      <c r="E572" s="121"/>
      <c r="F572" s="236"/>
      <c r="G572" s="122" t="str">
        <f>IFERROR(VLOOKUP(F572,'#Location List#'!$U$3:$V$1154,2,FALSE),"")</f>
        <v/>
      </c>
      <c r="H572" s="120"/>
      <c r="I572" s="120"/>
      <c r="J572" s="120"/>
      <c r="K572" s="120"/>
      <c r="L572" s="120"/>
      <c r="M572" s="120"/>
      <c r="N572" s="120"/>
      <c r="O572" s="120"/>
      <c r="P572" s="120"/>
      <c r="Q572" s="120"/>
      <c r="R572" s="120"/>
      <c r="S572" s="120"/>
      <c r="T572" s="205">
        <f t="shared" si="54"/>
        <v>0</v>
      </c>
      <c r="U572" s="205">
        <f t="shared" si="55"/>
        <v>0</v>
      </c>
      <c r="V572" s="210"/>
      <c r="W572" s="210"/>
      <c r="X572" s="23" t="str">
        <f>IFERROR(VLOOKUP(AT572,'#Input Lists#'!$L$3:$AH$833,3,FALSE)," ")</f>
        <v xml:space="preserve"> </v>
      </c>
      <c r="Y572" s="23" t="str">
        <f>IFERROR(VLOOKUP(AT572,'#Input Lists#'!$L$3:$AH$833,5,FALSE)," ")</f>
        <v xml:space="preserve"> </v>
      </c>
      <c r="Z572" s="206" t="str">
        <f>IFERROR(VLOOKUP(AT572,'#Input Lists#'!$L$3:$AH$833,9,FALSE)," ")</f>
        <v xml:space="preserve"> </v>
      </c>
      <c r="AA572" s="119" t="s">
        <v>1527</v>
      </c>
      <c r="AB572" s="120"/>
      <c r="AC572" s="123"/>
      <c r="AD572" s="123"/>
      <c r="AE572" s="123"/>
      <c r="AF572" s="123"/>
      <c r="AG572" s="123"/>
      <c r="AH572" s="123"/>
      <c r="AI572" s="123"/>
      <c r="AJ572" s="123"/>
      <c r="AK572" s="123"/>
      <c r="AL572" s="123"/>
      <c r="AM572" s="123"/>
      <c r="AN572" s="123"/>
      <c r="AO572" s="123"/>
      <c r="AP572" s="120"/>
      <c r="AQ572" s="125" t="str">
        <f>IFERROR(VLOOKUP(G572,'#Location List#'!$C$3:$D$150,2,FALSE),"")</f>
        <v/>
      </c>
      <c r="AR572" s="125" t="str">
        <f>IFERROR(VLOOKUP(F572,'#Location List#'!$Q$3:$R$1154,2,FALSE),"")</f>
        <v/>
      </c>
      <c r="AS572" s="125" t="str">
        <f>IFERROR(VLOOKUP(V572,'#Input Lists#'!$B$3:$D$46,3,FALSE),"")</f>
        <v/>
      </c>
      <c r="AT572" s="125" t="str">
        <f>IFERROR(VLOOKUP(CONCATENATE(V572," ",W572),'#Input Lists#'!$K$3:$L$827,2,FALSE),"")</f>
        <v/>
      </c>
      <c r="AU572" s="125">
        <f>IFERROR(VLOOKUP(AA572,'#Input Lists#'!$BU$3:$BV$8,2,FALSE),"")</f>
        <v>1</v>
      </c>
      <c r="AV572" s="118" t="str">
        <f>IFERROR(VLOOKUP(AB572,'#Input Lists#'!$BO$3:$BP$9,2,FALSE),"")</f>
        <v/>
      </c>
      <c r="AW572" s="118">
        <f>IFERROR(VLOOKUP(AC572,'#Input Lists#'!$BL$3:$BM$7,2,FALSE),"")</f>
        <v>1</v>
      </c>
      <c r="AX572" s="52" t="e">
        <f>VLOOKUP(AQ572,'#Location List#'!$D$3:$K$150,4,FALSE)</f>
        <v>#N/A</v>
      </c>
      <c r="AY572" s="273" t="e">
        <f>VLOOKUP(AX572,'#Location List#'!$Z$3:$AA$13,2,FALSE)</f>
        <v>#N/A</v>
      </c>
      <c r="AZ572" s="126" t="e">
        <f>VLOOKUP($AT572,'#Input Lists#'!$L$3:$S$1033,6,FALSE)</f>
        <v>#N/A</v>
      </c>
      <c r="BA572" s="239" t="e">
        <f>VLOOKUP($AT572,'#Input Lists#'!$L$3:$S$833,7,FALSE)</f>
        <v>#N/A</v>
      </c>
      <c r="BB572" s="239" t="e">
        <f>VLOOKUP($AT572,'#Input Lists#'!$L$3:$S$833,8,FALSE)</f>
        <v>#N/A</v>
      </c>
      <c r="BC572" s="91" t="str">
        <f t="shared" si="56"/>
        <v/>
      </c>
      <c r="BD572" s="91" t="str">
        <f t="shared" si="57"/>
        <v/>
      </c>
      <c r="BE572" s="15" t="str">
        <f t="shared" si="58"/>
        <v/>
      </c>
      <c r="BF572" s="92" t="str">
        <f t="shared" si="59"/>
        <v>No Sighting Date</v>
      </c>
    </row>
    <row r="573" spans="1:58" x14ac:dyDescent="0.25">
      <c r="A573" s="118">
        <v>568</v>
      </c>
      <c r="B573" s="119"/>
      <c r="C573" s="120"/>
      <c r="D573" s="121"/>
      <c r="E573" s="121"/>
      <c r="F573" s="236"/>
      <c r="G573" s="122" t="str">
        <f>IFERROR(VLOOKUP(F573,'#Location List#'!$U$3:$V$1154,2,FALSE),"")</f>
        <v/>
      </c>
      <c r="H573" s="120"/>
      <c r="I573" s="120"/>
      <c r="J573" s="120"/>
      <c r="K573" s="120"/>
      <c r="L573" s="120"/>
      <c r="M573" s="120"/>
      <c r="N573" s="120"/>
      <c r="O573" s="120"/>
      <c r="P573" s="120"/>
      <c r="Q573" s="120"/>
      <c r="R573" s="120"/>
      <c r="S573" s="120"/>
      <c r="T573" s="205">
        <f t="shared" si="54"/>
        <v>0</v>
      </c>
      <c r="U573" s="205">
        <f t="shared" si="55"/>
        <v>0</v>
      </c>
      <c r="V573" s="210"/>
      <c r="W573" s="210"/>
      <c r="X573" s="23" t="str">
        <f>IFERROR(VLOOKUP(AT573,'#Input Lists#'!$L$3:$AH$833,3,FALSE)," ")</f>
        <v xml:space="preserve"> </v>
      </c>
      <c r="Y573" s="23" t="str">
        <f>IFERROR(VLOOKUP(AT573,'#Input Lists#'!$L$3:$AH$833,5,FALSE)," ")</f>
        <v xml:space="preserve"> </v>
      </c>
      <c r="Z573" s="206" t="str">
        <f>IFERROR(VLOOKUP(AT573,'#Input Lists#'!$L$3:$AH$833,9,FALSE)," ")</f>
        <v xml:space="preserve"> </v>
      </c>
      <c r="AA573" s="119" t="s">
        <v>1527</v>
      </c>
      <c r="AB573" s="120"/>
      <c r="AC573" s="123"/>
      <c r="AD573" s="123"/>
      <c r="AE573" s="123"/>
      <c r="AF573" s="123"/>
      <c r="AG573" s="123"/>
      <c r="AH573" s="123"/>
      <c r="AI573" s="123"/>
      <c r="AJ573" s="123"/>
      <c r="AK573" s="123"/>
      <c r="AL573" s="123"/>
      <c r="AM573" s="123"/>
      <c r="AN573" s="123"/>
      <c r="AO573" s="123"/>
      <c r="AP573" s="120"/>
      <c r="AQ573" s="125" t="str">
        <f>IFERROR(VLOOKUP(G573,'#Location List#'!$C$3:$D$150,2,FALSE),"")</f>
        <v/>
      </c>
      <c r="AR573" s="125" t="str">
        <f>IFERROR(VLOOKUP(F573,'#Location List#'!$Q$3:$R$1154,2,FALSE),"")</f>
        <v/>
      </c>
      <c r="AS573" s="125" t="str">
        <f>IFERROR(VLOOKUP(V573,'#Input Lists#'!$B$3:$D$46,3,FALSE),"")</f>
        <v/>
      </c>
      <c r="AT573" s="125" t="str">
        <f>IFERROR(VLOOKUP(CONCATENATE(V573," ",W573),'#Input Lists#'!$K$3:$L$827,2,FALSE),"")</f>
        <v/>
      </c>
      <c r="AU573" s="125">
        <f>IFERROR(VLOOKUP(AA573,'#Input Lists#'!$BU$3:$BV$8,2,FALSE),"")</f>
        <v>1</v>
      </c>
      <c r="AV573" s="118" t="str">
        <f>IFERROR(VLOOKUP(AB573,'#Input Lists#'!$BO$3:$BP$9,2,FALSE),"")</f>
        <v/>
      </c>
      <c r="AW573" s="118">
        <f>IFERROR(VLOOKUP(AC573,'#Input Lists#'!$BL$3:$BM$7,2,FALSE),"")</f>
        <v>1</v>
      </c>
      <c r="AX573" s="52" t="e">
        <f>VLOOKUP(AQ573,'#Location List#'!$D$3:$K$150,4,FALSE)</f>
        <v>#N/A</v>
      </c>
      <c r="AY573" s="273" t="e">
        <f>VLOOKUP(AX573,'#Location List#'!$Z$3:$AA$13,2,FALSE)</f>
        <v>#N/A</v>
      </c>
      <c r="AZ573" s="126" t="e">
        <f>VLOOKUP($AT573,'#Input Lists#'!$L$3:$S$1033,6,FALSE)</f>
        <v>#N/A</v>
      </c>
      <c r="BA573" s="239" t="e">
        <f>VLOOKUP($AT573,'#Input Lists#'!$L$3:$S$833,7,FALSE)</f>
        <v>#N/A</v>
      </c>
      <c r="BB573" s="239" t="e">
        <f>VLOOKUP($AT573,'#Input Lists#'!$L$3:$S$833,8,FALSE)</f>
        <v>#N/A</v>
      </c>
      <c r="BC573" s="91" t="str">
        <f t="shared" si="56"/>
        <v/>
      </c>
      <c r="BD573" s="91" t="str">
        <f t="shared" si="57"/>
        <v/>
      </c>
      <c r="BE573" s="15" t="str">
        <f t="shared" si="58"/>
        <v/>
      </c>
      <c r="BF573" s="92" t="str">
        <f t="shared" si="59"/>
        <v>No Sighting Date</v>
      </c>
    </row>
    <row r="574" spans="1:58" x14ac:dyDescent="0.25">
      <c r="A574" s="118">
        <v>569</v>
      </c>
      <c r="B574" s="119"/>
      <c r="C574" s="120"/>
      <c r="D574" s="121"/>
      <c r="E574" s="121"/>
      <c r="F574" s="236"/>
      <c r="G574" s="122" t="str">
        <f>IFERROR(VLOOKUP(F574,'#Location List#'!$U$3:$V$1154,2,FALSE),"")</f>
        <v/>
      </c>
      <c r="H574" s="120"/>
      <c r="I574" s="120"/>
      <c r="J574" s="120"/>
      <c r="K574" s="120"/>
      <c r="L574" s="120"/>
      <c r="M574" s="120"/>
      <c r="N574" s="120"/>
      <c r="O574" s="120"/>
      <c r="P574" s="120"/>
      <c r="Q574" s="120"/>
      <c r="R574" s="120"/>
      <c r="S574" s="120"/>
      <c r="T574" s="205">
        <f t="shared" si="54"/>
        <v>0</v>
      </c>
      <c r="U574" s="205">
        <f t="shared" si="55"/>
        <v>0</v>
      </c>
      <c r="V574" s="210"/>
      <c r="W574" s="210"/>
      <c r="X574" s="23" t="str">
        <f>IFERROR(VLOOKUP(AT574,'#Input Lists#'!$L$3:$AH$833,3,FALSE)," ")</f>
        <v xml:space="preserve"> </v>
      </c>
      <c r="Y574" s="23" t="str">
        <f>IFERROR(VLOOKUP(AT574,'#Input Lists#'!$L$3:$AH$833,5,FALSE)," ")</f>
        <v xml:space="preserve"> </v>
      </c>
      <c r="Z574" s="206" t="str">
        <f>IFERROR(VLOOKUP(AT574,'#Input Lists#'!$L$3:$AH$833,9,FALSE)," ")</f>
        <v xml:space="preserve"> </v>
      </c>
      <c r="AA574" s="119" t="s">
        <v>1527</v>
      </c>
      <c r="AB574" s="120"/>
      <c r="AC574" s="123"/>
      <c r="AD574" s="123"/>
      <c r="AE574" s="123"/>
      <c r="AF574" s="123"/>
      <c r="AG574" s="123"/>
      <c r="AH574" s="123"/>
      <c r="AI574" s="123"/>
      <c r="AJ574" s="123"/>
      <c r="AK574" s="123"/>
      <c r="AL574" s="123"/>
      <c r="AM574" s="123"/>
      <c r="AN574" s="123"/>
      <c r="AO574" s="123"/>
      <c r="AP574" s="120"/>
      <c r="AQ574" s="125" t="str">
        <f>IFERROR(VLOOKUP(G574,'#Location List#'!$C$3:$D$150,2,FALSE),"")</f>
        <v/>
      </c>
      <c r="AR574" s="125" t="str">
        <f>IFERROR(VLOOKUP(F574,'#Location List#'!$Q$3:$R$1154,2,FALSE),"")</f>
        <v/>
      </c>
      <c r="AS574" s="125" t="str">
        <f>IFERROR(VLOOKUP(V574,'#Input Lists#'!$B$3:$D$46,3,FALSE),"")</f>
        <v/>
      </c>
      <c r="AT574" s="125" t="str">
        <f>IFERROR(VLOOKUP(CONCATENATE(V574," ",W574),'#Input Lists#'!$K$3:$L$827,2,FALSE),"")</f>
        <v/>
      </c>
      <c r="AU574" s="125">
        <f>IFERROR(VLOOKUP(AA574,'#Input Lists#'!$BU$3:$BV$8,2,FALSE),"")</f>
        <v>1</v>
      </c>
      <c r="AV574" s="118" t="str">
        <f>IFERROR(VLOOKUP(AB574,'#Input Lists#'!$BO$3:$BP$9,2,FALSE),"")</f>
        <v/>
      </c>
      <c r="AW574" s="118">
        <f>IFERROR(VLOOKUP(AC574,'#Input Lists#'!$BL$3:$BM$7,2,FALSE),"")</f>
        <v>1</v>
      </c>
      <c r="AX574" s="52" t="e">
        <f>VLOOKUP(AQ574,'#Location List#'!$D$3:$K$150,4,FALSE)</f>
        <v>#N/A</v>
      </c>
      <c r="AY574" s="273" t="e">
        <f>VLOOKUP(AX574,'#Location List#'!$Z$3:$AA$13,2,FALSE)</f>
        <v>#N/A</v>
      </c>
      <c r="AZ574" s="126" t="e">
        <f>VLOOKUP($AT574,'#Input Lists#'!$L$3:$S$1033,6,FALSE)</f>
        <v>#N/A</v>
      </c>
      <c r="BA574" s="239" t="e">
        <f>VLOOKUP($AT574,'#Input Lists#'!$L$3:$S$833,7,FALSE)</f>
        <v>#N/A</v>
      </c>
      <c r="BB574" s="239" t="e">
        <f>VLOOKUP($AT574,'#Input Lists#'!$L$3:$S$833,8,FALSE)</f>
        <v>#N/A</v>
      </c>
      <c r="BC574" s="91" t="str">
        <f t="shared" si="56"/>
        <v/>
      </c>
      <c r="BD574" s="91" t="str">
        <f t="shared" si="57"/>
        <v/>
      </c>
      <c r="BE574" s="15" t="str">
        <f t="shared" si="58"/>
        <v/>
      </c>
      <c r="BF574" s="92" t="str">
        <f t="shared" si="59"/>
        <v>No Sighting Date</v>
      </c>
    </row>
    <row r="575" spans="1:58" x14ac:dyDescent="0.25">
      <c r="A575" s="118">
        <v>570</v>
      </c>
      <c r="B575" s="119"/>
      <c r="C575" s="120"/>
      <c r="D575" s="121"/>
      <c r="E575" s="121"/>
      <c r="F575" s="236"/>
      <c r="G575" s="122" t="str">
        <f>IFERROR(VLOOKUP(F575,'#Location List#'!$U$3:$V$1154,2,FALSE),"")</f>
        <v/>
      </c>
      <c r="H575" s="120"/>
      <c r="I575" s="120"/>
      <c r="J575" s="120"/>
      <c r="K575" s="120"/>
      <c r="L575" s="120"/>
      <c r="M575" s="120"/>
      <c r="N575" s="120"/>
      <c r="O575" s="120"/>
      <c r="P575" s="120"/>
      <c r="Q575" s="120"/>
      <c r="R575" s="120"/>
      <c r="S575" s="120"/>
      <c r="T575" s="205">
        <f t="shared" si="54"/>
        <v>0</v>
      </c>
      <c r="U575" s="205">
        <f t="shared" si="55"/>
        <v>0</v>
      </c>
      <c r="V575" s="210"/>
      <c r="W575" s="210"/>
      <c r="X575" s="23" t="str">
        <f>IFERROR(VLOOKUP(AT575,'#Input Lists#'!$L$3:$AH$833,3,FALSE)," ")</f>
        <v xml:space="preserve"> </v>
      </c>
      <c r="Y575" s="23" t="str">
        <f>IFERROR(VLOOKUP(AT575,'#Input Lists#'!$L$3:$AH$833,5,FALSE)," ")</f>
        <v xml:space="preserve"> </v>
      </c>
      <c r="Z575" s="206" t="str">
        <f>IFERROR(VLOOKUP(AT575,'#Input Lists#'!$L$3:$AH$833,9,FALSE)," ")</f>
        <v xml:space="preserve"> </v>
      </c>
      <c r="AA575" s="119" t="s">
        <v>1527</v>
      </c>
      <c r="AB575" s="120"/>
      <c r="AC575" s="123"/>
      <c r="AD575" s="123"/>
      <c r="AE575" s="123"/>
      <c r="AF575" s="123"/>
      <c r="AG575" s="123"/>
      <c r="AH575" s="123"/>
      <c r="AI575" s="123"/>
      <c r="AJ575" s="123"/>
      <c r="AK575" s="123"/>
      <c r="AL575" s="123"/>
      <c r="AM575" s="123"/>
      <c r="AN575" s="123"/>
      <c r="AO575" s="123"/>
      <c r="AP575" s="120"/>
      <c r="AQ575" s="125" t="str">
        <f>IFERROR(VLOOKUP(G575,'#Location List#'!$C$3:$D$150,2,FALSE),"")</f>
        <v/>
      </c>
      <c r="AR575" s="125" t="str">
        <f>IFERROR(VLOOKUP(F575,'#Location List#'!$Q$3:$R$1154,2,FALSE),"")</f>
        <v/>
      </c>
      <c r="AS575" s="125" t="str">
        <f>IFERROR(VLOOKUP(V575,'#Input Lists#'!$B$3:$D$46,3,FALSE),"")</f>
        <v/>
      </c>
      <c r="AT575" s="125" t="str">
        <f>IFERROR(VLOOKUP(CONCATENATE(V575," ",W575),'#Input Lists#'!$K$3:$L$827,2,FALSE),"")</f>
        <v/>
      </c>
      <c r="AU575" s="125">
        <f>IFERROR(VLOOKUP(AA575,'#Input Lists#'!$BU$3:$BV$8,2,FALSE),"")</f>
        <v>1</v>
      </c>
      <c r="AV575" s="118" t="str">
        <f>IFERROR(VLOOKUP(AB575,'#Input Lists#'!$BO$3:$BP$9,2,FALSE),"")</f>
        <v/>
      </c>
      <c r="AW575" s="118">
        <f>IFERROR(VLOOKUP(AC575,'#Input Lists#'!$BL$3:$BM$7,2,FALSE),"")</f>
        <v>1</v>
      </c>
      <c r="AX575" s="52" t="e">
        <f>VLOOKUP(AQ575,'#Location List#'!$D$3:$K$150,4,FALSE)</f>
        <v>#N/A</v>
      </c>
      <c r="AY575" s="273" t="e">
        <f>VLOOKUP(AX575,'#Location List#'!$Z$3:$AA$13,2,FALSE)</f>
        <v>#N/A</v>
      </c>
      <c r="AZ575" s="126" t="e">
        <f>VLOOKUP($AT575,'#Input Lists#'!$L$3:$S$1033,6,FALSE)</f>
        <v>#N/A</v>
      </c>
      <c r="BA575" s="239" t="e">
        <f>VLOOKUP($AT575,'#Input Lists#'!$L$3:$S$833,7,FALSE)</f>
        <v>#N/A</v>
      </c>
      <c r="BB575" s="239" t="e">
        <f>VLOOKUP($AT575,'#Input Lists#'!$L$3:$S$833,8,FALSE)</f>
        <v>#N/A</v>
      </c>
      <c r="BC575" s="91" t="str">
        <f t="shared" si="56"/>
        <v/>
      </c>
      <c r="BD575" s="91" t="str">
        <f t="shared" si="57"/>
        <v/>
      </c>
      <c r="BE575" s="15" t="str">
        <f t="shared" si="58"/>
        <v/>
      </c>
      <c r="BF575" s="92" t="str">
        <f t="shared" si="59"/>
        <v>No Sighting Date</v>
      </c>
    </row>
    <row r="576" spans="1:58" x14ac:dyDescent="0.25">
      <c r="A576" s="118">
        <v>571</v>
      </c>
      <c r="B576" s="119"/>
      <c r="C576" s="120"/>
      <c r="D576" s="121"/>
      <c r="E576" s="121"/>
      <c r="F576" s="236"/>
      <c r="G576" s="122" t="str">
        <f>IFERROR(VLOOKUP(F576,'#Location List#'!$U$3:$V$1154,2,FALSE),"")</f>
        <v/>
      </c>
      <c r="H576" s="120"/>
      <c r="I576" s="120"/>
      <c r="J576" s="120"/>
      <c r="K576" s="120"/>
      <c r="L576" s="120"/>
      <c r="M576" s="120"/>
      <c r="N576" s="120"/>
      <c r="O576" s="120"/>
      <c r="P576" s="120"/>
      <c r="Q576" s="120"/>
      <c r="R576" s="120"/>
      <c r="S576" s="120"/>
      <c r="T576" s="205">
        <f t="shared" si="54"/>
        <v>0</v>
      </c>
      <c r="U576" s="205">
        <f t="shared" si="55"/>
        <v>0</v>
      </c>
      <c r="V576" s="210"/>
      <c r="W576" s="210"/>
      <c r="X576" s="23" t="str">
        <f>IFERROR(VLOOKUP(AT576,'#Input Lists#'!$L$3:$AH$833,3,FALSE)," ")</f>
        <v xml:space="preserve"> </v>
      </c>
      <c r="Y576" s="23" t="str">
        <f>IFERROR(VLOOKUP(AT576,'#Input Lists#'!$L$3:$AH$833,5,FALSE)," ")</f>
        <v xml:space="preserve"> </v>
      </c>
      <c r="Z576" s="206" t="str">
        <f>IFERROR(VLOOKUP(AT576,'#Input Lists#'!$L$3:$AH$833,9,FALSE)," ")</f>
        <v xml:space="preserve"> </v>
      </c>
      <c r="AA576" s="119" t="s">
        <v>1527</v>
      </c>
      <c r="AB576" s="120"/>
      <c r="AC576" s="123"/>
      <c r="AD576" s="123"/>
      <c r="AE576" s="123"/>
      <c r="AF576" s="123"/>
      <c r="AG576" s="123"/>
      <c r="AH576" s="123"/>
      <c r="AI576" s="123"/>
      <c r="AJ576" s="123"/>
      <c r="AK576" s="123"/>
      <c r="AL576" s="123"/>
      <c r="AM576" s="123"/>
      <c r="AN576" s="123"/>
      <c r="AO576" s="123"/>
      <c r="AP576" s="120"/>
      <c r="AQ576" s="125" t="str">
        <f>IFERROR(VLOOKUP(G576,'#Location List#'!$C$3:$D$150,2,FALSE),"")</f>
        <v/>
      </c>
      <c r="AR576" s="125" t="str">
        <f>IFERROR(VLOOKUP(F576,'#Location List#'!$Q$3:$R$1154,2,FALSE),"")</f>
        <v/>
      </c>
      <c r="AS576" s="125" t="str">
        <f>IFERROR(VLOOKUP(V576,'#Input Lists#'!$B$3:$D$46,3,FALSE),"")</f>
        <v/>
      </c>
      <c r="AT576" s="125" t="str">
        <f>IFERROR(VLOOKUP(CONCATENATE(V576," ",W576),'#Input Lists#'!$K$3:$L$827,2,FALSE),"")</f>
        <v/>
      </c>
      <c r="AU576" s="125">
        <f>IFERROR(VLOOKUP(AA576,'#Input Lists#'!$BU$3:$BV$8,2,FALSE),"")</f>
        <v>1</v>
      </c>
      <c r="AV576" s="118" t="str">
        <f>IFERROR(VLOOKUP(AB576,'#Input Lists#'!$BO$3:$BP$9,2,FALSE),"")</f>
        <v/>
      </c>
      <c r="AW576" s="118">
        <f>IFERROR(VLOOKUP(AC576,'#Input Lists#'!$BL$3:$BM$7,2,FALSE),"")</f>
        <v>1</v>
      </c>
      <c r="AX576" s="52" t="e">
        <f>VLOOKUP(AQ576,'#Location List#'!$D$3:$K$150,4,FALSE)</f>
        <v>#N/A</v>
      </c>
      <c r="AY576" s="273" t="e">
        <f>VLOOKUP(AX576,'#Location List#'!$Z$3:$AA$13,2,FALSE)</f>
        <v>#N/A</v>
      </c>
      <c r="AZ576" s="126" t="e">
        <f>VLOOKUP($AT576,'#Input Lists#'!$L$3:$S$1033,6,FALSE)</f>
        <v>#N/A</v>
      </c>
      <c r="BA576" s="239" t="e">
        <f>VLOOKUP($AT576,'#Input Lists#'!$L$3:$S$833,7,FALSE)</f>
        <v>#N/A</v>
      </c>
      <c r="BB576" s="239" t="e">
        <f>VLOOKUP($AT576,'#Input Lists#'!$L$3:$S$833,8,FALSE)</f>
        <v>#N/A</v>
      </c>
      <c r="BC576" s="91" t="str">
        <f t="shared" si="56"/>
        <v/>
      </c>
      <c r="BD576" s="91" t="str">
        <f t="shared" si="57"/>
        <v/>
      </c>
      <c r="BE576" s="15" t="str">
        <f t="shared" si="58"/>
        <v/>
      </c>
      <c r="BF576" s="92" t="str">
        <f t="shared" si="59"/>
        <v>No Sighting Date</v>
      </c>
    </row>
    <row r="577" spans="1:58" x14ac:dyDescent="0.25">
      <c r="A577" s="118">
        <v>572</v>
      </c>
      <c r="B577" s="119"/>
      <c r="C577" s="120"/>
      <c r="D577" s="121"/>
      <c r="E577" s="121"/>
      <c r="F577" s="236"/>
      <c r="G577" s="122" t="str">
        <f>IFERROR(VLOOKUP(F577,'#Location List#'!$U$3:$V$1154,2,FALSE),"")</f>
        <v/>
      </c>
      <c r="H577" s="120"/>
      <c r="I577" s="120"/>
      <c r="J577" s="120"/>
      <c r="K577" s="120"/>
      <c r="L577" s="120"/>
      <c r="M577" s="120"/>
      <c r="N577" s="120"/>
      <c r="O577" s="120"/>
      <c r="P577" s="120"/>
      <c r="Q577" s="120"/>
      <c r="R577" s="120"/>
      <c r="S577" s="120"/>
      <c r="T577" s="205">
        <f t="shared" si="54"/>
        <v>0</v>
      </c>
      <c r="U577" s="205">
        <f t="shared" si="55"/>
        <v>0</v>
      </c>
      <c r="V577" s="210"/>
      <c r="W577" s="210"/>
      <c r="X577" s="23" t="str">
        <f>IFERROR(VLOOKUP(AT577,'#Input Lists#'!$L$3:$AH$833,3,FALSE)," ")</f>
        <v xml:space="preserve"> </v>
      </c>
      <c r="Y577" s="23" t="str">
        <f>IFERROR(VLOOKUP(AT577,'#Input Lists#'!$L$3:$AH$833,5,FALSE)," ")</f>
        <v xml:space="preserve"> </v>
      </c>
      <c r="Z577" s="206" t="str">
        <f>IFERROR(VLOOKUP(AT577,'#Input Lists#'!$L$3:$AH$833,9,FALSE)," ")</f>
        <v xml:space="preserve"> </v>
      </c>
      <c r="AA577" s="119" t="s">
        <v>1527</v>
      </c>
      <c r="AB577" s="120"/>
      <c r="AC577" s="123"/>
      <c r="AD577" s="123"/>
      <c r="AE577" s="123"/>
      <c r="AF577" s="123"/>
      <c r="AG577" s="123"/>
      <c r="AH577" s="123"/>
      <c r="AI577" s="123"/>
      <c r="AJ577" s="123"/>
      <c r="AK577" s="123"/>
      <c r="AL577" s="123"/>
      <c r="AM577" s="123"/>
      <c r="AN577" s="123"/>
      <c r="AO577" s="123"/>
      <c r="AP577" s="120"/>
      <c r="AQ577" s="125" t="str">
        <f>IFERROR(VLOOKUP(G577,'#Location List#'!$C$3:$D$150,2,FALSE),"")</f>
        <v/>
      </c>
      <c r="AR577" s="125" t="str">
        <f>IFERROR(VLOOKUP(F577,'#Location List#'!$Q$3:$R$1154,2,FALSE),"")</f>
        <v/>
      </c>
      <c r="AS577" s="125" t="str">
        <f>IFERROR(VLOOKUP(V577,'#Input Lists#'!$B$3:$D$46,3,FALSE),"")</f>
        <v/>
      </c>
      <c r="AT577" s="125" t="str">
        <f>IFERROR(VLOOKUP(CONCATENATE(V577," ",W577),'#Input Lists#'!$K$3:$L$827,2,FALSE),"")</f>
        <v/>
      </c>
      <c r="AU577" s="125">
        <f>IFERROR(VLOOKUP(AA577,'#Input Lists#'!$BU$3:$BV$8,2,FALSE),"")</f>
        <v>1</v>
      </c>
      <c r="AV577" s="118" t="str">
        <f>IFERROR(VLOOKUP(AB577,'#Input Lists#'!$BO$3:$BP$9,2,FALSE),"")</f>
        <v/>
      </c>
      <c r="AW577" s="118">
        <f>IFERROR(VLOOKUP(AC577,'#Input Lists#'!$BL$3:$BM$7,2,FALSE),"")</f>
        <v>1</v>
      </c>
      <c r="AX577" s="52" t="e">
        <f>VLOOKUP(AQ577,'#Location List#'!$D$3:$K$150,4,FALSE)</f>
        <v>#N/A</v>
      </c>
      <c r="AY577" s="273" t="e">
        <f>VLOOKUP(AX577,'#Location List#'!$Z$3:$AA$13,2,FALSE)</f>
        <v>#N/A</v>
      </c>
      <c r="AZ577" s="126" t="e">
        <f>VLOOKUP($AT577,'#Input Lists#'!$L$3:$S$1033,6,FALSE)</f>
        <v>#N/A</v>
      </c>
      <c r="BA577" s="239" t="e">
        <f>VLOOKUP($AT577,'#Input Lists#'!$L$3:$S$833,7,FALSE)</f>
        <v>#N/A</v>
      </c>
      <c r="BB577" s="239" t="e">
        <f>VLOOKUP($AT577,'#Input Lists#'!$L$3:$S$833,8,FALSE)</f>
        <v>#N/A</v>
      </c>
      <c r="BC577" s="91" t="str">
        <f t="shared" si="56"/>
        <v/>
      </c>
      <c r="BD577" s="91" t="str">
        <f t="shared" si="57"/>
        <v/>
      </c>
      <c r="BE577" s="15" t="str">
        <f t="shared" si="58"/>
        <v/>
      </c>
      <c r="BF577" s="92" t="str">
        <f t="shared" si="59"/>
        <v>No Sighting Date</v>
      </c>
    </row>
    <row r="578" spans="1:58" x14ac:dyDescent="0.25">
      <c r="A578" s="118">
        <v>573</v>
      </c>
      <c r="B578" s="119"/>
      <c r="C578" s="120"/>
      <c r="D578" s="121"/>
      <c r="E578" s="121"/>
      <c r="F578" s="236"/>
      <c r="G578" s="122" t="str">
        <f>IFERROR(VLOOKUP(F578,'#Location List#'!$U$3:$V$1154,2,FALSE),"")</f>
        <v/>
      </c>
      <c r="H578" s="120"/>
      <c r="I578" s="120"/>
      <c r="J578" s="120"/>
      <c r="K578" s="120"/>
      <c r="L578" s="120"/>
      <c r="M578" s="120"/>
      <c r="N578" s="120"/>
      <c r="O578" s="120"/>
      <c r="P578" s="120"/>
      <c r="Q578" s="120"/>
      <c r="R578" s="120"/>
      <c r="S578" s="120"/>
      <c r="T578" s="205">
        <f t="shared" si="54"/>
        <v>0</v>
      </c>
      <c r="U578" s="205">
        <f t="shared" si="55"/>
        <v>0</v>
      </c>
      <c r="V578" s="210"/>
      <c r="W578" s="210"/>
      <c r="X578" s="23" t="str">
        <f>IFERROR(VLOOKUP(AT578,'#Input Lists#'!$L$3:$AH$833,3,FALSE)," ")</f>
        <v xml:space="preserve"> </v>
      </c>
      <c r="Y578" s="23" t="str">
        <f>IFERROR(VLOOKUP(AT578,'#Input Lists#'!$L$3:$AH$833,5,FALSE)," ")</f>
        <v xml:space="preserve"> </v>
      </c>
      <c r="Z578" s="206" t="str">
        <f>IFERROR(VLOOKUP(AT578,'#Input Lists#'!$L$3:$AH$833,9,FALSE)," ")</f>
        <v xml:space="preserve"> </v>
      </c>
      <c r="AA578" s="119" t="s">
        <v>1527</v>
      </c>
      <c r="AB578" s="120"/>
      <c r="AC578" s="123"/>
      <c r="AD578" s="123"/>
      <c r="AE578" s="123"/>
      <c r="AF578" s="123"/>
      <c r="AG578" s="123"/>
      <c r="AH578" s="123"/>
      <c r="AI578" s="123"/>
      <c r="AJ578" s="123"/>
      <c r="AK578" s="123"/>
      <c r="AL578" s="123"/>
      <c r="AM578" s="123"/>
      <c r="AN578" s="123"/>
      <c r="AO578" s="123"/>
      <c r="AP578" s="120"/>
      <c r="AQ578" s="125" t="str">
        <f>IFERROR(VLOOKUP(G578,'#Location List#'!$C$3:$D$150,2,FALSE),"")</f>
        <v/>
      </c>
      <c r="AR578" s="125" t="str">
        <f>IFERROR(VLOOKUP(F578,'#Location List#'!$Q$3:$R$1154,2,FALSE),"")</f>
        <v/>
      </c>
      <c r="AS578" s="125" t="str">
        <f>IFERROR(VLOOKUP(V578,'#Input Lists#'!$B$3:$D$46,3,FALSE),"")</f>
        <v/>
      </c>
      <c r="AT578" s="125" t="str">
        <f>IFERROR(VLOOKUP(CONCATENATE(V578," ",W578),'#Input Lists#'!$K$3:$L$827,2,FALSE),"")</f>
        <v/>
      </c>
      <c r="AU578" s="125">
        <f>IFERROR(VLOOKUP(AA578,'#Input Lists#'!$BU$3:$BV$8,2,FALSE),"")</f>
        <v>1</v>
      </c>
      <c r="AV578" s="118" t="str">
        <f>IFERROR(VLOOKUP(AB578,'#Input Lists#'!$BO$3:$BP$9,2,FALSE),"")</f>
        <v/>
      </c>
      <c r="AW578" s="118">
        <f>IFERROR(VLOOKUP(AC578,'#Input Lists#'!$BL$3:$BM$7,2,FALSE),"")</f>
        <v>1</v>
      </c>
      <c r="AX578" s="52" t="e">
        <f>VLOOKUP(AQ578,'#Location List#'!$D$3:$K$150,4,FALSE)</f>
        <v>#N/A</v>
      </c>
      <c r="AY578" s="273" t="e">
        <f>VLOOKUP(AX578,'#Location List#'!$Z$3:$AA$13,2,FALSE)</f>
        <v>#N/A</v>
      </c>
      <c r="AZ578" s="126" t="e">
        <f>VLOOKUP($AT578,'#Input Lists#'!$L$3:$S$1033,6,FALSE)</f>
        <v>#N/A</v>
      </c>
      <c r="BA578" s="239" t="e">
        <f>VLOOKUP($AT578,'#Input Lists#'!$L$3:$S$833,7,FALSE)</f>
        <v>#N/A</v>
      </c>
      <c r="BB578" s="239" t="e">
        <f>VLOOKUP($AT578,'#Input Lists#'!$L$3:$S$833,8,FALSE)</f>
        <v>#N/A</v>
      </c>
      <c r="BC578" s="91" t="str">
        <f t="shared" si="56"/>
        <v/>
      </c>
      <c r="BD578" s="91" t="str">
        <f t="shared" si="57"/>
        <v/>
      </c>
      <c r="BE578" s="15" t="str">
        <f t="shared" si="58"/>
        <v/>
      </c>
      <c r="BF578" s="92" t="str">
        <f t="shared" si="59"/>
        <v>No Sighting Date</v>
      </c>
    </row>
    <row r="579" spans="1:58" x14ac:dyDescent="0.25">
      <c r="A579" s="118">
        <v>574</v>
      </c>
      <c r="B579" s="119"/>
      <c r="C579" s="120"/>
      <c r="D579" s="121"/>
      <c r="E579" s="121"/>
      <c r="F579" s="236"/>
      <c r="G579" s="122" t="str">
        <f>IFERROR(VLOOKUP(F579,'#Location List#'!$U$3:$V$1154,2,FALSE),"")</f>
        <v/>
      </c>
      <c r="H579" s="120"/>
      <c r="I579" s="120"/>
      <c r="J579" s="120"/>
      <c r="K579" s="120"/>
      <c r="L579" s="120"/>
      <c r="M579" s="120"/>
      <c r="N579" s="120"/>
      <c r="O579" s="120"/>
      <c r="P579" s="120"/>
      <c r="Q579" s="120"/>
      <c r="R579" s="120"/>
      <c r="S579" s="120"/>
      <c r="T579" s="205">
        <f t="shared" si="54"/>
        <v>0</v>
      </c>
      <c r="U579" s="205">
        <f t="shared" si="55"/>
        <v>0</v>
      </c>
      <c r="V579" s="210"/>
      <c r="W579" s="210"/>
      <c r="X579" s="23" t="str">
        <f>IFERROR(VLOOKUP(AT579,'#Input Lists#'!$L$3:$AH$833,3,FALSE)," ")</f>
        <v xml:space="preserve"> </v>
      </c>
      <c r="Y579" s="23" t="str">
        <f>IFERROR(VLOOKUP(AT579,'#Input Lists#'!$L$3:$AH$833,5,FALSE)," ")</f>
        <v xml:space="preserve"> </v>
      </c>
      <c r="Z579" s="206" t="str">
        <f>IFERROR(VLOOKUP(AT579,'#Input Lists#'!$L$3:$AH$833,9,FALSE)," ")</f>
        <v xml:space="preserve"> </v>
      </c>
      <c r="AA579" s="119" t="s">
        <v>1527</v>
      </c>
      <c r="AB579" s="120"/>
      <c r="AC579" s="123"/>
      <c r="AD579" s="123"/>
      <c r="AE579" s="123"/>
      <c r="AF579" s="123"/>
      <c r="AG579" s="123"/>
      <c r="AH579" s="123"/>
      <c r="AI579" s="123"/>
      <c r="AJ579" s="123"/>
      <c r="AK579" s="123"/>
      <c r="AL579" s="123"/>
      <c r="AM579" s="123"/>
      <c r="AN579" s="123"/>
      <c r="AO579" s="123"/>
      <c r="AP579" s="120"/>
      <c r="AQ579" s="125" t="str">
        <f>IFERROR(VLOOKUP(G579,'#Location List#'!$C$3:$D$150,2,FALSE),"")</f>
        <v/>
      </c>
      <c r="AR579" s="125" t="str">
        <f>IFERROR(VLOOKUP(F579,'#Location List#'!$Q$3:$R$1154,2,FALSE),"")</f>
        <v/>
      </c>
      <c r="AS579" s="125" t="str">
        <f>IFERROR(VLOOKUP(V579,'#Input Lists#'!$B$3:$D$46,3,FALSE),"")</f>
        <v/>
      </c>
      <c r="AT579" s="125" t="str">
        <f>IFERROR(VLOOKUP(CONCATENATE(V579," ",W579),'#Input Lists#'!$K$3:$L$827,2,FALSE),"")</f>
        <v/>
      </c>
      <c r="AU579" s="125">
        <f>IFERROR(VLOOKUP(AA579,'#Input Lists#'!$BU$3:$BV$8,2,FALSE),"")</f>
        <v>1</v>
      </c>
      <c r="AV579" s="118" t="str">
        <f>IFERROR(VLOOKUP(AB579,'#Input Lists#'!$BO$3:$BP$9,2,FALSE),"")</f>
        <v/>
      </c>
      <c r="AW579" s="118">
        <f>IFERROR(VLOOKUP(AC579,'#Input Lists#'!$BL$3:$BM$7,2,FALSE),"")</f>
        <v>1</v>
      </c>
      <c r="AX579" s="52" t="e">
        <f>VLOOKUP(AQ579,'#Location List#'!$D$3:$K$150,4,FALSE)</f>
        <v>#N/A</v>
      </c>
      <c r="AY579" s="273" t="e">
        <f>VLOOKUP(AX579,'#Location List#'!$Z$3:$AA$13,2,FALSE)</f>
        <v>#N/A</v>
      </c>
      <c r="AZ579" s="126" t="e">
        <f>VLOOKUP($AT579,'#Input Lists#'!$L$3:$S$1033,6,FALSE)</f>
        <v>#N/A</v>
      </c>
      <c r="BA579" s="239" t="e">
        <f>VLOOKUP($AT579,'#Input Lists#'!$L$3:$S$833,7,FALSE)</f>
        <v>#N/A</v>
      </c>
      <c r="BB579" s="239" t="e">
        <f>VLOOKUP($AT579,'#Input Lists#'!$L$3:$S$833,8,FALSE)</f>
        <v>#N/A</v>
      </c>
      <c r="BC579" s="91" t="str">
        <f t="shared" si="56"/>
        <v/>
      </c>
      <c r="BD579" s="91" t="str">
        <f t="shared" si="57"/>
        <v/>
      </c>
      <c r="BE579" s="15" t="str">
        <f t="shared" si="58"/>
        <v/>
      </c>
      <c r="BF579" s="92" t="str">
        <f t="shared" si="59"/>
        <v>No Sighting Date</v>
      </c>
    </row>
    <row r="580" spans="1:58" x14ac:dyDescent="0.25">
      <c r="A580" s="118">
        <v>575</v>
      </c>
      <c r="B580" s="119"/>
      <c r="C580" s="120"/>
      <c r="D580" s="121"/>
      <c r="E580" s="121"/>
      <c r="F580" s="236"/>
      <c r="G580" s="122" t="str">
        <f>IFERROR(VLOOKUP(F580,'#Location List#'!$U$3:$V$1154,2,FALSE),"")</f>
        <v/>
      </c>
      <c r="H580" s="120"/>
      <c r="I580" s="120"/>
      <c r="J580" s="120"/>
      <c r="K580" s="120"/>
      <c r="L580" s="120"/>
      <c r="M580" s="120"/>
      <c r="N580" s="120"/>
      <c r="O580" s="120"/>
      <c r="P580" s="120"/>
      <c r="Q580" s="120"/>
      <c r="R580" s="120"/>
      <c r="S580" s="120"/>
      <c r="T580" s="205">
        <f t="shared" si="54"/>
        <v>0</v>
      </c>
      <c r="U580" s="205">
        <f t="shared" si="55"/>
        <v>0</v>
      </c>
      <c r="V580" s="210"/>
      <c r="W580" s="210"/>
      <c r="X580" s="23" t="str">
        <f>IFERROR(VLOOKUP(AT580,'#Input Lists#'!$L$3:$AH$833,3,FALSE)," ")</f>
        <v xml:space="preserve"> </v>
      </c>
      <c r="Y580" s="23" t="str">
        <f>IFERROR(VLOOKUP(AT580,'#Input Lists#'!$L$3:$AH$833,5,FALSE)," ")</f>
        <v xml:space="preserve"> </v>
      </c>
      <c r="Z580" s="206" t="str">
        <f>IFERROR(VLOOKUP(AT580,'#Input Lists#'!$L$3:$AH$833,9,FALSE)," ")</f>
        <v xml:space="preserve"> </v>
      </c>
      <c r="AA580" s="119" t="s">
        <v>1527</v>
      </c>
      <c r="AB580" s="120"/>
      <c r="AC580" s="123"/>
      <c r="AD580" s="123"/>
      <c r="AE580" s="123"/>
      <c r="AF580" s="123"/>
      <c r="AG580" s="123"/>
      <c r="AH580" s="123"/>
      <c r="AI580" s="123"/>
      <c r="AJ580" s="123"/>
      <c r="AK580" s="123"/>
      <c r="AL580" s="123"/>
      <c r="AM580" s="123"/>
      <c r="AN580" s="123"/>
      <c r="AO580" s="123"/>
      <c r="AP580" s="120"/>
      <c r="AQ580" s="125" t="str">
        <f>IFERROR(VLOOKUP(G580,'#Location List#'!$C$3:$D$150,2,FALSE),"")</f>
        <v/>
      </c>
      <c r="AR580" s="125" t="str">
        <f>IFERROR(VLOOKUP(F580,'#Location List#'!$Q$3:$R$1154,2,FALSE),"")</f>
        <v/>
      </c>
      <c r="AS580" s="125" t="str">
        <f>IFERROR(VLOOKUP(V580,'#Input Lists#'!$B$3:$D$46,3,FALSE),"")</f>
        <v/>
      </c>
      <c r="AT580" s="125" t="str">
        <f>IFERROR(VLOOKUP(CONCATENATE(V580," ",W580),'#Input Lists#'!$K$3:$L$827,2,FALSE),"")</f>
        <v/>
      </c>
      <c r="AU580" s="125">
        <f>IFERROR(VLOOKUP(AA580,'#Input Lists#'!$BU$3:$BV$8,2,FALSE),"")</f>
        <v>1</v>
      </c>
      <c r="AV580" s="118" t="str">
        <f>IFERROR(VLOOKUP(AB580,'#Input Lists#'!$BO$3:$BP$9,2,FALSE),"")</f>
        <v/>
      </c>
      <c r="AW580" s="118">
        <f>IFERROR(VLOOKUP(AC580,'#Input Lists#'!$BL$3:$BM$7,2,FALSE),"")</f>
        <v>1</v>
      </c>
      <c r="AX580" s="52" t="e">
        <f>VLOOKUP(AQ580,'#Location List#'!$D$3:$K$150,4,FALSE)</f>
        <v>#N/A</v>
      </c>
      <c r="AY580" s="273" t="e">
        <f>VLOOKUP(AX580,'#Location List#'!$Z$3:$AA$13,2,FALSE)</f>
        <v>#N/A</v>
      </c>
      <c r="AZ580" s="126" t="e">
        <f>VLOOKUP($AT580,'#Input Lists#'!$L$3:$S$1033,6,FALSE)</f>
        <v>#N/A</v>
      </c>
      <c r="BA580" s="239" t="e">
        <f>VLOOKUP($AT580,'#Input Lists#'!$L$3:$S$833,7,FALSE)</f>
        <v>#N/A</v>
      </c>
      <c r="BB580" s="239" t="e">
        <f>VLOOKUP($AT580,'#Input Lists#'!$L$3:$S$833,8,FALSE)</f>
        <v>#N/A</v>
      </c>
      <c r="BC580" s="91" t="str">
        <f t="shared" si="56"/>
        <v/>
      </c>
      <c r="BD580" s="91" t="str">
        <f t="shared" si="57"/>
        <v/>
      </c>
      <c r="BE580" s="15" t="str">
        <f t="shared" si="58"/>
        <v/>
      </c>
      <c r="BF580" s="92" t="str">
        <f t="shared" si="59"/>
        <v>No Sighting Date</v>
      </c>
    </row>
    <row r="581" spans="1:58" x14ac:dyDescent="0.25">
      <c r="A581" s="118">
        <v>576</v>
      </c>
      <c r="B581" s="119"/>
      <c r="C581" s="120"/>
      <c r="D581" s="121"/>
      <c r="E581" s="121"/>
      <c r="F581" s="236"/>
      <c r="G581" s="122" t="str">
        <f>IFERROR(VLOOKUP(F581,'#Location List#'!$U$3:$V$1154,2,FALSE),"")</f>
        <v/>
      </c>
      <c r="H581" s="120"/>
      <c r="I581" s="120"/>
      <c r="J581" s="120"/>
      <c r="K581" s="120"/>
      <c r="L581" s="120"/>
      <c r="M581" s="120"/>
      <c r="N581" s="120"/>
      <c r="O581" s="120"/>
      <c r="P581" s="120"/>
      <c r="Q581" s="120"/>
      <c r="R581" s="120"/>
      <c r="S581" s="120"/>
      <c r="T581" s="205">
        <f t="shared" si="54"/>
        <v>0</v>
      </c>
      <c r="U581" s="205">
        <f t="shared" si="55"/>
        <v>0</v>
      </c>
      <c r="V581" s="210"/>
      <c r="W581" s="210"/>
      <c r="X581" s="23" t="str">
        <f>IFERROR(VLOOKUP(AT581,'#Input Lists#'!$L$3:$AH$833,3,FALSE)," ")</f>
        <v xml:space="preserve"> </v>
      </c>
      <c r="Y581" s="23" t="str">
        <f>IFERROR(VLOOKUP(AT581,'#Input Lists#'!$L$3:$AH$833,5,FALSE)," ")</f>
        <v xml:space="preserve"> </v>
      </c>
      <c r="Z581" s="206" t="str">
        <f>IFERROR(VLOOKUP(AT581,'#Input Lists#'!$L$3:$AH$833,9,FALSE)," ")</f>
        <v xml:space="preserve"> </v>
      </c>
      <c r="AA581" s="119" t="s">
        <v>1527</v>
      </c>
      <c r="AB581" s="120"/>
      <c r="AC581" s="123"/>
      <c r="AD581" s="123"/>
      <c r="AE581" s="123"/>
      <c r="AF581" s="123"/>
      <c r="AG581" s="123"/>
      <c r="AH581" s="123"/>
      <c r="AI581" s="123"/>
      <c r="AJ581" s="123"/>
      <c r="AK581" s="123"/>
      <c r="AL581" s="123"/>
      <c r="AM581" s="123"/>
      <c r="AN581" s="123"/>
      <c r="AO581" s="123"/>
      <c r="AP581" s="120"/>
      <c r="AQ581" s="125" t="str">
        <f>IFERROR(VLOOKUP(G581,'#Location List#'!$C$3:$D$150,2,FALSE),"")</f>
        <v/>
      </c>
      <c r="AR581" s="125" t="str">
        <f>IFERROR(VLOOKUP(F581,'#Location List#'!$Q$3:$R$1154,2,FALSE),"")</f>
        <v/>
      </c>
      <c r="AS581" s="125" t="str">
        <f>IFERROR(VLOOKUP(V581,'#Input Lists#'!$B$3:$D$46,3,FALSE),"")</f>
        <v/>
      </c>
      <c r="AT581" s="125" t="str">
        <f>IFERROR(VLOOKUP(CONCATENATE(V581," ",W581),'#Input Lists#'!$K$3:$L$827,2,FALSE),"")</f>
        <v/>
      </c>
      <c r="AU581" s="125">
        <f>IFERROR(VLOOKUP(AA581,'#Input Lists#'!$BU$3:$BV$8,2,FALSE),"")</f>
        <v>1</v>
      </c>
      <c r="AV581" s="118" t="str">
        <f>IFERROR(VLOOKUP(AB581,'#Input Lists#'!$BO$3:$BP$9,2,FALSE),"")</f>
        <v/>
      </c>
      <c r="AW581" s="118">
        <f>IFERROR(VLOOKUP(AC581,'#Input Lists#'!$BL$3:$BM$7,2,FALSE),"")</f>
        <v>1</v>
      </c>
      <c r="AX581" s="52" t="e">
        <f>VLOOKUP(AQ581,'#Location List#'!$D$3:$K$150,4,FALSE)</f>
        <v>#N/A</v>
      </c>
      <c r="AY581" s="273" t="e">
        <f>VLOOKUP(AX581,'#Location List#'!$Z$3:$AA$13,2,FALSE)</f>
        <v>#N/A</v>
      </c>
      <c r="AZ581" s="126" t="e">
        <f>VLOOKUP($AT581,'#Input Lists#'!$L$3:$S$1033,6,FALSE)</f>
        <v>#N/A</v>
      </c>
      <c r="BA581" s="239" t="e">
        <f>VLOOKUP($AT581,'#Input Lists#'!$L$3:$S$833,7,FALSE)</f>
        <v>#N/A</v>
      </c>
      <c r="BB581" s="239" t="e">
        <f>VLOOKUP($AT581,'#Input Lists#'!$L$3:$S$833,8,FALSE)</f>
        <v>#N/A</v>
      </c>
      <c r="BC581" s="91" t="str">
        <f t="shared" si="56"/>
        <v/>
      </c>
      <c r="BD581" s="91" t="str">
        <f t="shared" si="57"/>
        <v/>
      </c>
      <c r="BE581" s="15" t="str">
        <f t="shared" si="58"/>
        <v/>
      </c>
      <c r="BF581" s="92" t="str">
        <f t="shared" si="59"/>
        <v>No Sighting Date</v>
      </c>
    </row>
    <row r="582" spans="1:58" x14ac:dyDescent="0.25">
      <c r="A582" s="118">
        <v>577</v>
      </c>
      <c r="B582" s="119"/>
      <c r="C582" s="120"/>
      <c r="D582" s="121"/>
      <c r="E582" s="121"/>
      <c r="F582" s="236"/>
      <c r="G582" s="122" t="str">
        <f>IFERROR(VLOOKUP(F582,'#Location List#'!$U$3:$V$1154,2,FALSE),"")</f>
        <v/>
      </c>
      <c r="H582" s="120"/>
      <c r="I582" s="120"/>
      <c r="J582" s="120"/>
      <c r="K582" s="120"/>
      <c r="L582" s="120"/>
      <c r="M582" s="120"/>
      <c r="N582" s="120"/>
      <c r="O582" s="120"/>
      <c r="P582" s="120"/>
      <c r="Q582" s="120"/>
      <c r="R582" s="120"/>
      <c r="S582" s="120"/>
      <c r="T582" s="205">
        <f t="shared" si="54"/>
        <v>0</v>
      </c>
      <c r="U582" s="205">
        <f t="shared" si="55"/>
        <v>0</v>
      </c>
      <c r="V582" s="210"/>
      <c r="W582" s="210"/>
      <c r="X582" s="23" t="str">
        <f>IFERROR(VLOOKUP(AT582,'#Input Lists#'!$L$3:$AH$833,3,FALSE)," ")</f>
        <v xml:space="preserve"> </v>
      </c>
      <c r="Y582" s="23" t="str">
        <f>IFERROR(VLOOKUP(AT582,'#Input Lists#'!$L$3:$AH$833,5,FALSE)," ")</f>
        <v xml:space="preserve"> </v>
      </c>
      <c r="Z582" s="206" t="str">
        <f>IFERROR(VLOOKUP(AT582,'#Input Lists#'!$L$3:$AH$833,9,FALSE)," ")</f>
        <v xml:space="preserve"> </v>
      </c>
      <c r="AA582" s="119" t="s">
        <v>1527</v>
      </c>
      <c r="AB582" s="120"/>
      <c r="AC582" s="123"/>
      <c r="AD582" s="123"/>
      <c r="AE582" s="123"/>
      <c r="AF582" s="123"/>
      <c r="AG582" s="123"/>
      <c r="AH582" s="123"/>
      <c r="AI582" s="123"/>
      <c r="AJ582" s="123"/>
      <c r="AK582" s="123"/>
      <c r="AL582" s="123"/>
      <c r="AM582" s="123"/>
      <c r="AN582" s="123"/>
      <c r="AO582" s="123"/>
      <c r="AP582" s="120"/>
      <c r="AQ582" s="125" t="str">
        <f>IFERROR(VLOOKUP(G582,'#Location List#'!$C$3:$D$150,2,FALSE),"")</f>
        <v/>
      </c>
      <c r="AR582" s="125" t="str">
        <f>IFERROR(VLOOKUP(F582,'#Location List#'!$Q$3:$R$1154,2,FALSE),"")</f>
        <v/>
      </c>
      <c r="AS582" s="125" t="str">
        <f>IFERROR(VLOOKUP(V582,'#Input Lists#'!$B$3:$D$46,3,FALSE),"")</f>
        <v/>
      </c>
      <c r="AT582" s="125" t="str">
        <f>IFERROR(VLOOKUP(CONCATENATE(V582," ",W582),'#Input Lists#'!$K$3:$L$827,2,FALSE),"")</f>
        <v/>
      </c>
      <c r="AU582" s="125">
        <f>IFERROR(VLOOKUP(AA582,'#Input Lists#'!$BU$3:$BV$8,2,FALSE),"")</f>
        <v>1</v>
      </c>
      <c r="AV582" s="118" t="str">
        <f>IFERROR(VLOOKUP(AB582,'#Input Lists#'!$BO$3:$BP$9,2,FALSE),"")</f>
        <v/>
      </c>
      <c r="AW582" s="118">
        <f>IFERROR(VLOOKUP(AC582,'#Input Lists#'!$BL$3:$BM$7,2,FALSE),"")</f>
        <v>1</v>
      </c>
      <c r="AX582" s="52" t="e">
        <f>VLOOKUP(AQ582,'#Location List#'!$D$3:$K$150,4,FALSE)</f>
        <v>#N/A</v>
      </c>
      <c r="AY582" s="273" t="e">
        <f>VLOOKUP(AX582,'#Location List#'!$Z$3:$AA$13,2,FALSE)</f>
        <v>#N/A</v>
      </c>
      <c r="AZ582" s="126" t="e">
        <f>VLOOKUP($AT582,'#Input Lists#'!$L$3:$S$1033,6,FALSE)</f>
        <v>#N/A</v>
      </c>
      <c r="BA582" s="239" t="e">
        <f>VLOOKUP($AT582,'#Input Lists#'!$L$3:$S$833,7,FALSE)</f>
        <v>#N/A</v>
      </c>
      <c r="BB582" s="239" t="e">
        <f>VLOOKUP($AT582,'#Input Lists#'!$L$3:$S$833,8,FALSE)</f>
        <v>#N/A</v>
      </c>
      <c r="BC582" s="91" t="str">
        <f t="shared" si="56"/>
        <v/>
      </c>
      <c r="BD582" s="91" t="str">
        <f t="shared" si="57"/>
        <v/>
      </c>
      <c r="BE582" s="15" t="str">
        <f t="shared" si="58"/>
        <v/>
      </c>
      <c r="BF582" s="92" t="str">
        <f t="shared" si="59"/>
        <v>No Sighting Date</v>
      </c>
    </row>
    <row r="583" spans="1:58" x14ac:dyDescent="0.25">
      <c r="A583" s="118">
        <v>578</v>
      </c>
      <c r="B583" s="119"/>
      <c r="C583" s="120"/>
      <c r="D583" s="121"/>
      <c r="E583" s="121"/>
      <c r="F583" s="236"/>
      <c r="G583" s="122" t="str">
        <f>IFERROR(VLOOKUP(F583,'#Location List#'!$U$3:$V$1154,2,FALSE),"")</f>
        <v/>
      </c>
      <c r="H583" s="120"/>
      <c r="I583" s="120"/>
      <c r="J583" s="120"/>
      <c r="K583" s="120"/>
      <c r="L583" s="120"/>
      <c r="M583" s="120"/>
      <c r="N583" s="120"/>
      <c r="O583" s="120"/>
      <c r="P583" s="120"/>
      <c r="Q583" s="120"/>
      <c r="R583" s="120"/>
      <c r="S583" s="120"/>
      <c r="T583" s="205">
        <f t="shared" si="54"/>
        <v>0</v>
      </c>
      <c r="U583" s="205">
        <f t="shared" si="55"/>
        <v>0</v>
      </c>
      <c r="V583" s="210"/>
      <c r="W583" s="210"/>
      <c r="X583" s="23" t="str">
        <f>IFERROR(VLOOKUP(AT583,'#Input Lists#'!$L$3:$AH$833,3,FALSE)," ")</f>
        <v xml:space="preserve"> </v>
      </c>
      <c r="Y583" s="23" t="str">
        <f>IFERROR(VLOOKUP(AT583,'#Input Lists#'!$L$3:$AH$833,5,FALSE)," ")</f>
        <v xml:space="preserve"> </v>
      </c>
      <c r="Z583" s="206" t="str">
        <f>IFERROR(VLOOKUP(AT583,'#Input Lists#'!$L$3:$AH$833,9,FALSE)," ")</f>
        <v xml:space="preserve"> </v>
      </c>
      <c r="AA583" s="119" t="s">
        <v>1527</v>
      </c>
      <c r="AB583" s="120"/>
      <c r="AC583" s="123"/>
      <c r="AD583" s="123"/>
      <c r="AE583" s="123"/>
      <c r="AF583" s="123"/>
      <c r="AG583" s="123"/>
      <c r="AH583" s="123"/>
      <c r="AI583" s="123"/>
      <c r="AJ583" s="123"/>
      <c r="AK583" s="123"/>
      <c r="AL583" s="123"/>
      <c r="AM583" s="123"/>
      <c r="AN583" s="123"/>
      <c r="AO583" s="123"/>
      <c r="AP583" s="120"/>
      <c r="AQ583" s="125" t="str">
        <f>IFERROR(VLOOKUP(G583,'#Location List#'!$C$3:$D$150,2,FALSE),"")</f>
        <v/>
      </c>
      <c r="AR583" s="125" t="str">
        <f>IFERROR(VLOOKUP(F583,'#Location List#'!$Q$3:$R$1154,2,FALSE),"")</f>
        <v/>
      </c>
      <c r="AS583" s="125" t="str">
        <f>IFERROR(VLOOKUP(V583,'#Input Lists#'!$B$3:$D$46,3,FALSE),"")</f>
        <v/>
      </c>
      <c r="AT583" s="125" t="str">
        <f>IFERROR(VLOOKUP(CONCATENATE(V583," ",W583),'#Input Lists#'!$K$3:$L$827,2,FALSE),"")</f>
        <v/>
      </c>
      <c r="AU583" s="125">
        <f>IFERROR(VLOOKUP(AA583,'#Input Lists#'!$BU$3:$BV$8,2,FALSE),"")</f>
        <v>1</v>
      </c>
      <c r="AV583" s="118" t="str">
        <f>IFERROR(VLOOKUP(AB583,'#Input Lists#'!$BO$3:$BP$9,2,FALSE),"")</f>
        <v/>
      </c>
      <c r="AW583" s="118">
        <f>IFERROR(VLOOKUP(AC583,'#Input Lists#'!$BL$3:$BM$7,2,FALSE),"")</f>
        <v>1</v>
      </c>
      <c r="AX583" s="52" t="e">
        <f>VLOOKUP(AQ583,'#Location List#'!$D$3:$K$150,4,FALSE)</f>
        <v>#N/A</v>
      </c>
      <c r="AY583" s="273" t="e">
        <f>VLOOKUP(AX583,'#Location List#'!$Z$3:$AA$13,2,FALSE)</f>
        <v>#N/A</v>
      </c>
      <c r="AZ583" s="126" t="e">
        <f>VLOOKUP($AT583,'#Input Lists#'!$L$3:$S$1033,6,FALSE)</f>
        <v>#N/A</v>
      </c>
      <c r="BA583" s="239" t="e">
        <f>VLOOKUP($AT583,'#Input Lists#'!$L$3:$S$833,7,FALSE)</f>
        <v>#N/A</v>
      </c>
      <c r="BB583" s="239" t="e">
        <f>VLOOKUP($AT583,'#Input Lists#'!$L$3:$S$833,8,FALSE)</f>
        <v>#N/A</v>
      </c>
      <c r="BC583" s="91" t="str">
        <f t="shared" si="56"/>
        <v/>
      </c>
      <c r="BD583" s="91" t="str">
        <f t="shared" si="57"/>
        <v/>
      </c>
      <c r="BE583" s="15" t="str">
        <f t="shared" si="58"/>
        <v/>
      </c>
      <c r="BF583" s="92" t="str">
        <f t="shared" si="59"/>
        <v>No Sighting Date</v>
      </c>
    </row>
    <row r="584" spans="1:58" x14ac:dyDescent="0.25">
      <c r="A584" s="118">
        <v>579</v>
      </c>
      <c r="B584" s="119"/>
      <c r="C584" s="120"/>
      <c r="D584" s="121"/>
      <c r="E584" s="121"/>
      <c r="F584" s="236"/>
      <c r="G584" s="122" t="str">
        <f>IFERROR(VLOOKUP(F584,'#Location List#'!$U$3:$V$1154,2,FALSE),"")</f>
        <v/>
      </c>
      <c r="H584" s="120"/>
      <c r="I584" s="120"/>
      <c r="J584" s="120"/>
      <c r="K584" s="120"/>
      <c r="L584" s="120"/>
      <c r="M584" s="120"/>
      <c r="N584" s="120"/>
      <c r="O584" s="120"/>
      <c r="P584" s="120"/>
      <c r="Q584" s="120"/>
      <c r="R584" s="120"/>
      <c r="S584" s="120"/>
      <c r="T584" s="205">
        <f t="shared" si="54"/>
        <v>0</v>
      </c>
      <c r="U584" s="205">
        <f t="shared" si="55"/>
        <v>0</v>
      </c>
      <c r="V584" s="210"/>
      <c r="W584" s="210"/>
      <c r="X584" s="23" t="str">
        <f>IFERROR(VLOOKUP(AT584,'#Input Lists#'!$L$3:$AH$833,3,FALSE)," ")</f>
        <v xml:space="preserve"> </v>
      </c>
      <c r="Y584" s="23" t="str">
        <f>IFERROR(VLOOKUP(AT584,'#Input Lists#'!$L$3:$AH$833,5,FALSE)," ")</f>
        <v xml:space="preserve"> </v>
      </c>
      <c r="Z584" s="206" t="str">
        <f>IFERROR(VLOOKUP(AT584,'#Input Lists#'!$L$3:$AH$833,9,FALSE)," ")</f>
        <v xml:space="preserve"> </v>
      </c>
      <c r="AA584" s="119" t="s">
        <v>1527</v>
      </c>
      <c r="AB584" s="120"/>
      <c r="AC584" s="123"/>
      <c r="AD584" s="123"/>
      <c r="AE584" s="123"/>
      <c r="AF584" s="123"/>
      <c r="AG584" s="123"/>
      <c r="AH584" s="123"/>
      <c r="AI584" s="123"/>
      <c r="AJ584" s="123"/>
      <c r="AK584" s="123"/>
      <c r="AL584" s="123"/>
      <c r="AM584" s="123"/>
      <c r="AN584" s="123"/>
      <c r="AO584" s="123"/>
      <c r="AP584" s="120"/>
      <c r="AQ584" s="125" t="str">
        <f>IFERROR(VLOOKUP(G584,'#Location List#'!$C$3:$D$150,2,FALSE),"")</f>
        <v/>
      </c>
      <c r="AR584" s="125" t="str">
        <f>IFERROR(VLOOKUP(F584,'#Location List#'!$Q$3:$R$1154,2,FALSE),"")</f>
        <v/>
      </c>
      <c r="AS584" s="125" t="str">
        <f>IFERROR(VLOOKUP(V584,'#Input Lists#'!$B$3:$D$46,3,FALSE),"")</f>
        <v/>
      </c>
      <c r="AT584" s="125" t="str">
        <f>IFERROR(VLOOKUP(CONCATENATE(V584," ",W584),'#Input Lists#'!$K$3:$L$827,2,FALSE),"")</f>
        <v/>
      </c>
      <c r="AU584" s="125">
        <f>IFERROR(VLOOKUP(AA584,'#Input Lists#'!$BU$3:$BV$8,2,FALSE),"")</f>
        <v>1</v>
      </c>
      <c r="AV584" s="118" t="str">
        <f>IFERROR(VLOOKUP(AB584,'#Input Lists#'!$BO$3:$BP$9,2,FALSE),"")</f>
        <v/>
      </c>
      <c r="AW584" s="118">
        <f>IFERROR(VLOOKUP(AC584,'#Input Lists#'!$BL$3:$BM$7,2,FALSE),"")</f>
        <v>1</v>
      </c>
      <c r="AX584" s="52" t="e">
        <f>VLOOKUP(AQ584,'#Location List#'!$D$3:$K$150,4,FALSE)</f>
        <v>#N/A</v>
      </c>
      <c r="AY584" s="273" t="e">
        <f>VLOOKUP(AX584,'#Location List#'!$Z$3:$AA$13,2,FALSE)</f>
        <v>#N/A</v>
      </c>
      <c r="AZ584" s="126" t="e">
        <f>VLOOKUP($AT584,'#Input Lists#'!$L$3:$S$1033,6,FALSE)</f>
        <v>#N/A</v>
      </c>
      <c r="BA584" s="239" t="e">
        <f>VLOOKUP($AT584,'#Input Lists#'!$L$3:$S$833,7,FALSE)</f>
        <v>#N/A</v>
      </c>
      <c r="BB584" s="239" t="e">
        <f>VLOOKUP($AT584,'#Input Lists#'!$L$3:$S$833,8,FALSE)</f>
        <v>#N/A</v>
      </c>
      <c r="BC584" s="91" t="str">
        <f t="shared" si="56"/>
        <v/>
      </c>
      <c r="BD584" s="91" t="str">
        <f t="shared" si="57"/>
        <v/>
      </c>
      <c r="BE584" s="15" t="str">
        <f t="shared" si="58"/>
        <v/>
      </c>
      <c r="BF584" s="92" t="str">
        <f t="shared" si="59"/>
        <v>No Sighting Date</v>
      </c>
    </row>
    <row r="585" spans="1:58" x14ac:dyDescent="0.25">
      <c r="A585" s="118">
        <v>580</v>
      </c>
      <c r="B585" s="119"/>
      <c r="C585" s="120"/>
      <c r="D585" s="121"/>
      <c r="E585" s="121"/>
      <c r="F585" s="236"/>
      <c r="G585" s="122" t="str">
        <f>IFERROR(VLOOKUP(F585,'#Location List#'!$U$3:$V$1154,2,FALSE),"")</f>
        <v/>
      </c>
      <c r="H585" s="120"/>
      <c r="I585" s="120"/>
      <c r="J585" s="120"/>
      <c r="K585" s="120"/>
      <c r="L585" s="120"/>
      <c r="M585" s="120"/>
      <c r="N585" s="120"/>
      <c r="O585" s="120"/>
      <c r="P585" s="120"/>
      <c r="Q585" s="120"/>
      <c r="R585" s="120"/>
      <c r="S585" s="120"/>
      <c r="T585" s="205">
        <f t="shared" si="54"/>
        <v>0</v>
      </c>
      <c r="U585" s="205">
        <f t="shared" si="55"/>
        <v>0</v>
      </c>
      <c r="V585" s="210"/>
      <c r="W585" s="210"/>
      <c r="X585" s="23" t="str">
        <f>IFERROR(VLOOKUP(AT585,'#Input Lists#'!$L$3:$AH$833,3,FALSE)," ")</f>
        <v xml:space="preserve"> </v>
      </c>
      <c r="Y585" s="23" t="str">
        <f>IFERROR(VLOOKUP(AT585,'#Input Lists#'!$L$3:$AH$833,5,FALSE)," ")</f>
        <v xml:space="preserve"> </v>
      </c>
      <c r="Z585" s="206" t="str">
        <f>IFERROR(VLOOKUP(AT585,'#Input Lists#'!$L$3:$AH$833,9,FALSE)," ")</f>
        <v xml:space="preserve"> </v>
      </c>
      <c r="AA585" s="119" t="s">
        <v>1527</v>
      </c>
      <c r="AB585" s="120"/>
      <c r="AC585" s="123"/>
      <c r="AD585" s="123"/>
      <c r="AE585" s="123"/>
      <c r="AF585" s="123"/>
      <c r="AG585" s="123"/>
      <c r="AH585" s="123"/>
      <c r="AI585" s="123"/>
      <c r="AJ585" s="123"/>
      <c r="AK585" s="123"/>
      <c r="AL585" s="123"/>
      <c r="AM585" s="123"/>
      <c r="AN585" s="123"/>
      <c r="AO585" s="123"/>
      <c r="AP585" s="120"/>
      <c r="AQ585" s="125" t="str">
        <f>IFERROR(VLOOKUP(G585,'#Location List#'!$C$3:$D$150,2,FALSE),"")</f>
        <v/>
      </c>
      <c r="AR585" s="125" t="str">
        <f>IFERROR(VLOOKUP(F585,'#Location List#'!$Q$3:$R$1154,2,FALSE),"")</f>
        <v/>
      </c>
      <c r="AS585" s="125" t="str">
        <f>IFERROR(VLOOKUP(V585,'#Input Lists#'!$B$3:$D$46,3,FALSE),"")</f>
        <v/>
      </c>
      <c r="AT585" s="125" t="str">
        <f>IFERROR(VLOOKUP(CONCATENATE(V585," ",W585),'#Input Lists#'!$K$3:$L$827,2,FALSE),"")</f>
        <v/>
      </c>
      <c r="AU585" s="125">
        <f>IFERROR(VLOOKUP(AA585,'#Input Lists#'!$BU$3:$BV$8,2,FALSE),"")</f>
        <v>1</v>
      </c>
      <c r="AV585" s="118" t="str">
        <f>IFERROR(VLOOKUP(AB585,'#Input Lists#'!$BO$3:$BP$9,2,FALSE),"")</f>
        <v/>
      </c>
      <c r="AW585" s="118">
        <f>IFERROR(VLOOKUP(AC585,'#Input Lists#'!$BL$3:$BM$7,2,FALSE),"")</f>
        <v>1</v>
      </c>
      <c r="AX585" s="52" t="e">
        <f>VLOOKUP(AQ585,'#Location List#'!$D$3:$K$150,4,FALSE)</f>
        <v>#N/A</v>
      </c>
      <c r="AY585" s="273" t="e">
        <f>VLOOKUP(AX585,'#Location List#'!$Z$3:$AA$13,2,FALSE)</f>
        <v>#N/A</v>
      </c>
      <c r="AZ585" s="126" t="e">
        <f>VLOOKUP($AT585,'#Input Lists#'!$L$3:$S$1033,6,FALSE)</f>
        <v>#N/A</v>
      </c>
      <c r="BA585" s="239" t="e">
        <f>VLOOKUP($AT585,'#Input Lists#'!$L$3:$S$833,7,FALSE)</f>
        <v>#N/A</v>
      </c>
      <c r="BB585" s="239" t="e">
        <f>VLOOKUP($AT585,'#Input Lists#'!$L$3:$S$833,8,FALSE)</f>
        <v>#N/A</v>
      </c>
      <c r="BC585" s="91" t="str">
        <f t="shared" si="56"/>
        <v/>
      </c>
      <c r="BD585" s="91" t="str">
        <f t="shared" si="57"/>
        <v/>
      </c>
      <c r="BE585" s="15" t="str">
        <f t="shared" si="58"/>
        <v/>
      </c>
      <c r="BF585" s="92" t="str">
        <f t="shared" si="59"/>
        <v>No Sighting Date</v>
      </c>
    </row>
    <row r="586" spans="1:58" x14ac:dyDescent="0.25">
      <c r="A586" s="118">
        <v>581</v>
      </c>
      <c r="B586" s="119"/>
      <c r="C586" s="120"/>
      <c r="D586" s="121"/>
      <c r="E586" s="121"/>
      <c r="F586" s="236"/>
      <c r="G586" s="122" t="str">
        <f>IFERROR(VLOOKUP(F586,'#Location List#'!$U$3:$V$1154,2,FALSE),"")</f>
        <v/>
      </c>
      <c r="H586" s="120"/>
      <c r="I586" s="120"/>
      <c r="J586" s="120"/>
      <c r="K586" s="120"/>
      <c r="L586" s="120"/>
      <c r="M586" s="120"/>
      <c r="N586" s="120"/>
      <c r="O586" s="120"/>
      <c r="P586" s="120"/>
      <c r="Q586" s="120"/>
      <c r="R586" s="120"/>
      <c r="S586" s="120"/>
      <c r="T586" s="205">
        <f t="shared" si="54"/>
        <v>0</v>
      </c>
      <c r="U586" s="205">
        <f t="shared" si="55"/>
        <v>0</v>
      </c>
      <c r="V586" s="210"/>
      <c r="W586" s="210"/>
      <c r="X586" s="23" t="str">
        <f>IFERROR(VLOOKUP(AT586,'#Input Lists#'!$L$3:$AH$833,3,FALSE)," ")</f>
        <v xml:space="preserve"> </v>
      </c>
      <c r="Y586" s="23" t="str">
        <f>IFERROR(VLOOKUP(AT586,'#Input Lists#'!$L$3:$AH$833,5,FALSE)," ")</f>
        <v xml:space="preserve"> </v>
      </c>
      <c r="Z586" s="206" t="str">
        <f>IFERROR(VLOOKUP(AT586,'#Input Lists#'!$L$3:$AH$833,9,FALSE)," ")</f>
        <v xml:space="preserve"> </v>
      </c>
      <c r="AA586" s="119" t="s">
        <v>1527</v>
      </c>
      <c r="AB586" s="120"/>
      <c r="AC586" s="123"/>
      <c r="AD586" s="123"/>
      <c r="AE586" s="123"/>
      <c r="AF586" s="123"/>
      <c r="AG586" s="123"/>
      <c r="AH586" s="123"/>
      <c r="AI586" s="123"/>
      <c r="AJ586" s="123"/>
      <c r="AK586" s="123"/>
      <c r="AL586" s="123"/>
      <c r="AM586" s="123"/>
      <c r="AN586" s="123"/>
      <c r="AO586" s="123"/>
      <c r="AP586" s="120"/>
      <c r="AQ586" s="125" t="str">
        <f>IFERROR(VLOOKUP(G586,'#Location List#'!$C$3:$D$150,2,FALSE),"")</f>
        <v/>
      </c>
      <c r="AR586" s="125" t="str">
        <f>IFERROR(VLOOKUP(F586,'#Location List#'!$Q$3:$R$1154,2,FALSE),"")</f>
        <v/>
      </c>
      <c r="AS586" s="125" t="str">
        <f>IFERROR(VLOOKUP(V586,'#Input Lists#'!$B$3:$D$46,3,FALSE),"")</f>
        <v/>
      </c>
      <c r="AT586" s="125" t="str">
        <f>IFERROR(VLOOKUP(CONCATENATE(V586," ",W586),'#Input Lists#'!$K$3:$L$827,2,FALSE),"")</f>
        <v/>
      </c>
      <c r="AU586" s="125">
        <f>IFERROR(VLOOKUP(AA586,'#Input Lists#'!$BU$3:$BV$8,2,FALSE),"")</f>
        <v>1</v>
      </c>
      <c r="AV586" s="118" t="str">
        <f>IFERROR(VLOOKUP(AB586,'#Input Lists#'!$BO$3:$BP$9,2,FALSE),"")</f>
        <v/>
      </c>
      <c r="AW586" s="118">
        <f>IFERROR(VLOOKUP(AC586,'#Input Lists#'!$BL$3:$BM$7,2,FALSE),"")</f>
        <v>1</v>
      </c>
      <c r="AX586" s="52" t="e">
        <f>VLOOKUP(AQ586,'#Location List#'!$D$3:$K$150,4,FALSE)</f>
        <v>#N/A</v>
      </c>
      <c r="AY586" s="273" t="e">
        <f>VLOOKUP(AX586,'#Location List#'!$Z$3:$AA$13,2,FALSE)</f>
        <v>#N/A</v>
      </c>
      <c r="AZ586" s="126" t="e">
        <f>VLOOKUP($AT586,'#Input Lists#'!$L$3:$S$1033,6,FALSE)</f>
        <v>#N/A</v>
      </c>
      <c r="BA586" s="239" t="e">
        <f>VLOOKUP($AT586,'#Input Lists#'!$L$3:$S$833,7,FALSE)</f>
        <v>#N/A</v>
      </c>
      <c r="BB586" s="239" t="e">
        <f>VLOOKUP($AT586,'#Input Lists#'!$L$3:$S$833,8,FALSE)</f>
        <v>#N/A</v>
      </c>
      <c r="BC586" s="91" t="str">
        <f t="shared" si="56"/>
        <v/>
      </c>
      <c r="BD586" s="91" t="str">
        <f t="shared" si="57"/>
        <v/>
      </c>
      <c r="BE586" s="15" t="str">
        <f t="shared" si="58"/>
        <v/>
      </c>
      <c r="BF586" s="92" t="str">
        <f t="shared" si="59"/>
        <v>No Sighting Date</v>
      </c>
    </row>
    <row r="587" spans="1:58" x14ac:dyDescent="0.25">
      <c r="A587" s="118">
        <v>582</v>
      </c>
      <c r="B587" s="119"/>
      <c r="C587" s="120"/>
      <c r="D587" s="121"/>
      <c r="E587" s="121"/>
      <c r="F587" s="236"/>
      <c r="G587" s="122" t="str">
        <f>IFERROR(VLOOKUP(F587,'#Location List#'!$U$3:$V$1154,2,FALSE),"")</f>
        <v/>
      </c>
      <c r="H587" s="120"/>
      <c r="I587" s="120"/>
      <c r="J587" s="120"/>
      <c r="K587" s="120"/>
      <c r="L587" s="120"/>
      <c r="M587" s="120"/>
      <c r="N587" s="120"/>
      <c r="O587" s="120"/>
      <c r="P587" s="120"/>
      <c r="Q587" s="120"/>
      <c r="R587" s="120"/>
      <c r="S587" s="120"/>
      <c r="T587" s="205">
        <f t="shared" si="54"/>
        <v>0</v>
      </c>
      <c r="U587" s="205">
        <f t="shared" si="55"/>
        <v>0</v>
      </c>
      <c r="V587" s="210"/>
      <c r="W587" s="210"/>
      <c r="X587" s="23" t="str">
        <f>IFERROR(VLOOKUP(AT587,'#Input Lists#'!$L$3:$AH$833,3,FALSE)," ")</f>
        <v xml:space="preserve"> </v>
      </c>
      <c r="Y587" s="23" t="str">
        <f>IFERROR(VLOOKUP(AT587,'#Input Lists#'!$L$3:$AH$833,5,FALSE)," ")</f>
        <v xml:space="preserve"> </v>
      </c>
      <c r="Z587" s="206" t="str">
        <f>IFERROR(VLOOKUP(AT587,'#Input Lists#'!$L$3:$AH$833,9,FALSE)," ")</f>
        <v xml:space="preserve"> </v>
      </c>
      <c r="AA587" s="119" t="s">
        <v>1527</v>
      </c>
      <c r="AB587" s="120"/>
      <c r="AC587" s="123"/>
      <c r="AD587" s="123"/>
      <c r="AE587" s="123"/>
      <c r="AF587" s="123"/>
      <c r="AG587" s="123"/>
      <c r="AH587" s="123"/>
      <c r="AI587" s="123"/>
      <c r="AJ587" s="123"/>
      <c r="AK587" s="123"/>
      <c r="AL587" s="123"/>
      <c r="AM587" s="123"/>
      <c r="AN587" s="123"/>
      <c r="AO587" s="123"/>
      <c r="AP587" s="120"/>
      <c r="AQ587" s="125" t="str">
        <f>IFERROR(VLOOKUP(G587,'#Location List#'!$C$3:$D$150,2,FALSE),"")</f>
        <v/>
      </c>
      <c r="AR587" s="125" t="str">
        <f>IFERROR(VLOOKUP(F587,'#Location List#'!$Q$3:$R$1154,2,FALSE),"")</f>
        <v/>
      </c>
      <c r="AS587" s="125" t="str">
        <f>IFERROR(VLOOKUP(V587,'#Input Lists#'!$B$3:$D$46,3,FALSE),"")</f>
        <v/>
      </c>
      <c r="AT587" s="125" t="str">
        <f>IFERROR(VLOOKUP(CONCATENATE(V587," ",W587),'#Input Lists#'!$K$3:$L$827,2,FALSE),"")</f>
        <v/>
      </c>
      <c r="AU587" s="125">
        <f>IFERROR(VLOOKUP(AA587,'#Input Lists#'!$BU$3:$BV$8,2,FALSE),"")</f>
        <v>1</v>
      </c>
      <c r="AV587" s="118" t="str">
        <f>IFERROR(VLOOKUP(AB587,'#Input Lists#'!$BO$3:$BP$9,2,FALSE),"")</f>
        <v/>
      </c>
      <c r="AW587" s="118">
        <f>IFERROR(VLOOKUP(AC587,'#Input Lists#'!$BL$3:$BM$7,2,FALSE),"")</f>
        <v>1</v>
      </c>
      <c r="AX587" s="52" t="e">
        <f>VLOOKUP(AQ587,'#Location List#'!$D$3:$K$150,4,FALSE)</f>
        <v>#N/A</v>
      </c>
      <c r="AY587" s="273" t="e">
        <f>VLOOKUP(AX587,'#Location List#'!$Z$3:$AA$13,2,FALSE)</f>
        <v>#N/A</v>
      </c>
      <c r="AZ587" s="126" t="e">
        <f>VLOOKUP($AT587,'#Input Lists#'!$L$3:$S$1033,6,FALSE)</f>
        <v>#N/A</v>
      </c>
      <c r="BA587" s="239" t="e">
        <f>VLOOKUP($AT587,'#Input Lists#'!$L$3:$S$833,7,FALSE)</f>
        <v>#N/A</v>
      </c>
      <c r="BB587" s="239" t="e">
        <f>VLOOKUP($AT587,'#Input Lists#'!$L$3:$S$833,8,FALSE)</f>
        <v>#N/A</v>
      </c>
      <c r="BC587" s="91" t="str">
        <f t="shared" si="56"/>
        <v/>
      </c>
      <c r="BD587" s="91" t="str">
        <f t="shared" si="57"/>
        <v/>
      </c>
      <c r="BE587" s="15" t="str">
        <f t="shared" si="58"/>
        <v/>
      </c>
      <c r="BF587" s="92" t="str">
        <f t="shared" si="59"/>
        <v>No Sighting Date</v>
      </c>
    </row>
    <row r="588" spans="1:58" x14ac:dyDescent="0.25">
      <c r="A588" s="118">
        <v>583</v>
      </c>
      <c r="B588" s="119"/>
      <c r="C588" s="120"/>
      <c r="D588" s="121"/>
      <c r="E588" s="121"/>
      <c r="F588" s="236"/>
      <c r="G588" s="122" t="str">
        <f>IFERROR(VLOOKUP(F588,'#Location List#'!$U$3:$V$1154,2,FALSE),"")</f>
        <v/>
      </c>
      <c r="H588" s="120"/>
      <c r="I588" s="120"/>
      <c r="J588" s="120"/>
      <c r="K588" s="120"/>
      <c r="L588" s="120"/>
      <c r="M588" s="120"/>
      <c r="N588" s="120"/>
      <c r="O588" s="120"/>
      <c r="P588" s="120"/>
      <c r="Q588" s="120"/>
      <c r="R588" s="120"/>
      <c r="S588" s="120"/>
      <c r="T588" s="205">
        <f t="shared" si="54"/>
        <v>0</v>
      </c>
      <c r="U588" s="205">
        <f t="shared" si="55"/>
        <v>0</v>
      </c>
      <c r="V588" s="210"/>
      <c r="W588" s="210"/>
      <c r="X588" s="23" t="str">
        <f>IFERROR(VLOOKUP(AT588,'#Input Lists#'!$L$3:$AH$833,3,FALSE)," ")</f>
        <v xml:space="preserve"> </v>
      </c>
      <c r="Y588" s="23" t="str">
        <f>IFERROR(VLOOKUP(AT588,'#Input Lists#'!$L$3:$AH$833,5,FALSE)," ")</f>
        <v xml:space="preserve"> </v>
      </c>
      <c r="Z588" s="206" t="str">
        <f>IFERROR(VLOOKUP(AT588,'#Input Lists#'!$L$3:$AH$833,9,FALSE)," ")</f>
        <v xml:space="preserve"> </v>
      </c>
      <c r="AA588" s="119" t="s">
        <v>1527</v>
      </c>
      <c r="AB588" s="120"/>
      <c r="AC588" s="123"/>
      <c r="AD588" s="123"/>
      <c r="AE588" s="123"/>
      <c r="AF588" s="123"/>
      <c r="AG588" s="123"/>
      <c r="AH588" s="123"/>
      <c r="AI588" s="123"/>
      <c r="AJ588" s="123"/>
      <c r="AK588" s="123"/>
      <c r="AL588" s="123"/>
      <c r="AM588" s="123"/>
      <c r="AN588" s="123"/>
      <c r="AO588" s="123"/>
      <c r="AP588" s="120"/>
      <c r="AQ588" s="125" t="str">
        <f>IFERROR(VLOOKUP(G588,'#Location List#'!$C$3:$D$150,2,FALSE),"")</f>
        <v/>
      </c>
      <c r="AR588" s="125" t="str">
        <f>IFERROR(VLOOKUP(F588,'#Location List#'!$Q$3:$R$1154,2,FALSE),"")</f>
        <v/>
      </c>
      <c r="AS588" s="125" t="str">
        <f>IFERROR(VLOOKUP(V588,'#Input Lists#'!$B$3:$D$46,3,FALSE),"")</f>
        <v/>
      </c>
      <c r="AT588" s="125" t="str">
        <f>IFERROR(VLOOKUP(CONCATENATE(V588," ",W588),'#Input Lists#'!$K$3:$L$827,2,FALSE),"")</f>
        <v/>
      </c>
      <c r="AU588" s="125">
        <f>IFERROR(VLOOKUP(AA588,'#Input Lists#'!$BU$3:$BV$8,2,FALSE),"")</f>
        <v>1</v>
      </c>
      <c r="AV588" s="118" t="str">
        <f>IFERROR(VLOOKUP(AB588,'#Input Lists#'!$BO$3:$BP$9,2,FALSE),"")</f>
        <v/>
      </c>
      <c r="AW588" s="118">
        <f>IFERROR(VLOOKUP(AC588,'#Input Lists#'!$BL$3:$BM$7,2,FALSE),"")</f>
        <v>1</v>
      </c>
      <c r="AX588" s="52" t="e">
        <f>VLOOKUP(AQ588,'#Location List#'!$D$3:$K$150,4,FALSE)</f>
        <v>#N/A</v>
      </c>
      <c r="AY588" s="273" t="e">
        <f>VLOOKUP(AX588,'#Location List#'!$Z$3:$AA$13,2,FALSE)</f>
        <v>#N/A</v>
      </c>
      <c r="AZ588" s="126" t="e">
        <f>VLOOKUP($AT588,'#Input Lists#'!$L$3:$S$1033,6,FALSE)</f>
        <v>#N/A</v>
      </c>
      <c r="BA588" s="239" t="e">
        <f>VLOOKUP($AT588,'#Input Lists#'!$L$3:$S$833,7,FALSE)</f>
        <v>#N/A</v>
      </c>
      <c r="BB588" s="239" t="e">
        <f>VLOOKUP($AT588,'#Input Lists#'!$L$3:$S$833,8,FALSE)</f>
        <v>#N/A</v>
      </c>
      <c r="BC588" s="91" t="str">
        <f t="shared" si="56"/>
        <v/>
      </c>
      <c r="BD588" s="91" t="str">
        <f t="shared" si="57"/>
        <v/>
      </c>
      <c r="BE588" s="15" t="str">
        <f t="shared" si="58"/>
        <v/>
      </c>
      <c r="BF588" s="92" t="str">
        <f t="shared" si="59"/>
        <v>No Sighting Date</v>
      </c>
    </row>
    <row r="589" spans="1:58" x14ac:dyDescent="0.25">
      <c r="A589" s="118">
        <v>584</v>
      </c>
      <c r="B589" s="119"/>
      <c r="C589" s="120"/>
      <c r="D589" s="121"/>
      <c r="E589" s="121"/>
      <c r="F589" s="236"/>
      <c r="G589" s="122" t="str">
        <f>IFERROR(VLOOKUP(F589,'#Location List#'!$U$3:$V$1154,2,FALSE),"")</f>
        <v/>
      </c>
      <c r="H589" s="120"/>
      <c r="I589" s="120"/>
      <c r="J589" s="120"/>
      <c r="K589" s="120"/>
      <c r="L589" s="120"/>
      <c r="M589" s="120"/>
      <c r="N589" s="120"/>
      <c r="O589" s="120"/>
      <c r="P589" s="120"/>
      <c r="Q589" s="120"/>
      <c r="R589" s="120"/>
      <c r="S589" s="120"/>
      <c r="T589" s="205">
        <f t="shared" si="54"/>
        <v>0</v>
      </c>
      <c r="U589" s="205">
        <f t="shared" si="55"/>
        <v>0</v>
      </c>
      <c r="V589" s="210"/>
      <c r="W589" s="210"/>
      <c r="X589" s="23" t="str">
        <f>IFERROR(VLOOKUP(AT589,'#Input Lists#'!$L$3:$AH$833,3,FALSE)," ")</f>
        <v xml:space="preserve"> </v>
      </c>
      <c r="Y589" s="23" t="str">
        <f>IFERROR(VLOOKUP(AT589,'#Input Lists#'!$L$3:$AH$833,5,FALSE)," ")</f>
        <v xml:space="preserve"> </v>
      </c>
      <c r="Z589" s="206" t="str">
        <f>IFERROR(VLOOKUP(AT589,'#Input Lists#'!$L$3:$AH$833,9,FALSE)," ")</f>
        <v xml:space="preserve"> </v>
      </c>
      <c r="AA589" s="119" t="s">
        <v>1527</v>
      </c>
      <c r="AB589" s="120"/>
      <c r="AC589" s="123"/>
      <c r="AD589" s="123"/>
      <c r="AE589" s="123"/>
      <c r="AF589" s="123"/>
      <c r="AG589" s="123"/>
      <c r="AH589" s="123"/>
      <c r="AI589" s="123"/>
      <c r="AJ589" s="123"/>
      <c r="AK589" s="123"/>
      <c r="AL589" s="123"/>
      <c r="AM589" s="123"/>
      <c r="AN589" s="123"/>
      <c r="AO589" s="123"/>
      <c r="AP589" s="120"/>
      <c r="AQ589" s="125" t="str">
        <f>IFERROR(VLOOKUP(G589,'#Location List#'!$C$3:$D$150,2,FALSE),"")</f>
        <v/>
      </c>
      <c r="AR589" s="125" t="str">
        <f>IFERROR(VLOOKUP(F589,'#Location List#'!$Q$3:$R$1154,2,FALSE),"")</f>
        <v/>
      </c>
      <c r="AS589" s="125" t="str">
        <f>IFERROR(VLOOKUP(V589,'#Input Lists#'!$B$3:$D$46,3,FALSE),"")</f>
        <v/>
      </c>
      <c r="AT589" s="125" t="str">
        <f>IFERROR(VLOOKUP(CONCATENATE(V589," ",W589),'#Input Lists#'!$K$3:$L$827,2,FALSE),"")</f>
        <v/>
      </c>
      <c r="AU589" s="125">
        <f>IFERROR(VLOOKUP(AA589,'#Input Lists#'!$BU$3:$BV$8,2,FALSE),"")</f>
        <v>1</v>
      </c>
      <c r="AV589" s="118" t="str">
        <f>IFERROR(VLOOKUP(AB589,'#Input Lists#'!$BO$3:$BP$9,2,FALSE),"")</f>
        <v/>
      </c>
      <c r="AW589" s="118">
        <f>IFERROR(VLOOKUP(AC589,'#Input Lists#'!$BL$3:$BM$7,2,FALSE),"")</f>
        <v>1</v>
      </c>
      <c r="AX589" s="52" t="e">
        <f>VLOOKUP(AQ589,'#Location List#'!$D$3:$K$150,4,FALSE)</f>
        <v>#N/A</v>
      </c>
      <c r="AY589" s="273" t="e">
        <f>VLOOKUP(AX589,'#Location List#'!$Z$3:$AA$13,2,FALSE)</f>
        <v>#N/A</v>
      </c>
      <c r="AZ589" s="126" t="e">
        <f>VLOOKUP($AT589,'#Input Lists#'!$L$3:$S$1033,6,FALSE)</f>
        <v>#N/A</v>
      </c>
      <c r="BA589" s="239" t="e">
        <f>VLOOKUP($AT589,'#Input Lists#'!$L$3:$S$833,7,FALSE)</f>
        <v>#N/A</v>
      </c>
      <c r="BB589" s="239" t="e">
        <f>VLOOKUP($AT589,'#Input Lists#'!$L$3:$S$833,8,FALSE)</f>
        <v>#N/A</v>
      </c>
      <c r="BC589" s="91" t="str">
        <f t="shared" si="56"/>
        <v/>
      </c>
      <c r="BD589" s="91" t="str">
        <f t="shared" si="57"/>
        <v/>
      </c>
      <c r="BE589" s="15" t="str">
        <f t="shared" si="58"/>
        <v/>
      </c>
      <c r="BF589" s="92" t="str">
        <f t="shared" si="59"/>
        <v>No Sighting Date</v>
      </c>
    </row>
    <row r="590" spans="1:58" x14ac:dyDescent="0.25">
      <c r="A590" s="118">
        <v>585</v>
      </c>
      <c r="B590" s="119"/>
      <c r="C590" s="120"/>
      <c r="D590" s="121"/>
      <c r="E590" s="121"/>
      <c r="F590" s="236"/>
      <c r="G590" s="122" t="str">
        <f>IFERROR(VLOOKUP(F590,'#Location List#'!$U$3:$V$1154,2,FALSE),"")</f>
        <v/>
      </c>
      <c r="H590" s="120"/>
      <c r="I590" s="120"/>
      <c r="J590" s="120"/>
      <c r="K590" s="120"/>
      <c r="L590" s="120"/>
      <c r="M590" s="120"/>
      <c r="N590" s="120"/>
      <c r="O590" s="120"/>
      <c r="P590" s="120"/>
      <c r="Q590" s="120"/>
      <c r="R590" s="120"/>
      <c r="S590" s="120"/>
      <c r="T590" s="205">
        <f t="shared" si="54"/>
        <v>0</v>
      </c>
      <c r="U590" s="205">
        <f t="shared" si="55"/>
        <v>0</v>
      </c>
      <c r="V590" s="210"/>
      <c r="W590" s="210"/>
      <c r="X590" s="23" t="str">
        <f>IFERROR(VLOOKUP(AT590,'#Input Lists#'!$L$3:$AH$833,3,FALSE)," ")</f>
        <v xml:space="preserve"> </v>
      </c>
      <c r="Y590" s="23" t="str">
        <f>IFERROR(VLOOKUP(AT590,'#Input Lists#'!$L$3:$AH$833,5,FALSE)," ")</f>
        <v xml:space="preserve"> </v>
      </c>
      <c r="Z590" s="206" t="str">
        <f>IFERROR(VLOOKUP(AT590,'#Input Lists#'!$L$3:$AH$833,9,FALSE)," ")</f>
        <v xml:space="preserve"> </v>
      </c>
      <c r="AA590" s="119" t="s">
        <v>1527</v>
      </c>
      <c r="AB590" s="120"/>
      <c r="AC590" s="123"/>
      <c r="AD590" s="123"/>
      <c r="AE590" s="123"/>
      <c r="AF590" s="123"/>
      <c r="AG590" s="123"/>
      <c r="AH590" s="123"/>
      <c r="AI590" s="123"/>
      <c r="AJ590" s="123"/>
      <c r="AK590" s="123"/>
      <c r="AL590" s="123"/>
      <c r="AM590" s="123"/>
      <c r="AN590" s="123"/>
      <c r="AO590" s="123"/>
      <c r="AP590" s="120"/>
      <c r="AQ590" s="125" t="str">
        <f>IFERROR(VLOOKUP(G590,'#Location List#'!$C$3:$D$150,2,FALSE),"")</f>
        <v/>
      </c>
      <c r="AR590" s="125" t="str">
        <f>IFERROR(VLOOKUP(F590,'#Location List#'!$Q$3:$R$1154,2,FALSE),"")</f>
        <v/>
      </c>
      <c r="AS590" s="125" t="str">
        <f>IFERROR(VLOOKUP(V590,'#Input Lists#'!$B$3:$D$46,3,FALSE),"")</f>
        <v/>
      </c>
      <c r="AT590" s="125" t="str">
        <f>IFERROR(VLOOKUP(CONCATENATE(V590," ",W590),'#Input Lists#'!$K$3:$L$827,2,FALSE),"")</f>
        <v/>
      </c>
      <c r="AU590" s="125">
        <f>IFERROR(VLOOKUP(AA590,'#Input Lists#'!$BU$3:$BV$8,2,FALSE),"")</f>
        <v>1</v>
      </c>
      <c r="AV590" s="118" t="str">
        <f>IFERROR(VLOOKUP(AB590,'#Input Lists#'!$BO$3:$BP$9,2,FALSE),"")</f>
        <v/>
      </c>
      <c r="AW590" s="118">
        <f>IFERROR(VLOOKUP(AC590,'#Input Lists#'!$BL$3:$BM$7,2,FALSE),"")</f>
        <v>1</v>
      </c>
      <c r="AX590" s="52" t="e">
        <f>VLOOKUP(AQ590,'#Location List#'!$D$3:$K$150,4,FALSE)</f>
        <v>#N/A</v>
      </c>
      <c r="AY590" s="273" t="e">
        <f>VLOOKUP(AX590,'#Location List#'!$Z$3:$AA$13,2,FALSE)</f>
        <v>#N/A</v>
      </c>
      <c r="AZ590" s="126" t="e">
        <f>VLOOKUP($AT590,'#Input Lists#'!$L$3:$S$1033,6,FALSE)</f>
        <v>#N/A</v>
      </c>
      <c r="BA590" s="239" t="e">
        <f>VLOOKUP($AT590,'#Input Lists#'!$L$3:$S$833,7,FALSE)</f>
        <v>#N/A</v>
      </c>
      <c r="BB590" s="239" t="e">
        <f>VLOOKUP($AT590,'#Input Lists#'!$L$3:$S$833,8,FALSE)</f>
        <v>#N/A</v>
      </c>
      <c r="BC590" s="91" t="str">
        <f t="shared" si="56"/>
        <v/>
      </c>
      <c r="BD590" s="91" t="str">
        <f t="shared" si="57"/>
        <v/>
      </c>
      <c r="BE590" s="15" t="str">
        <f t="shared" si="58"/>
        <v/>
      </c>
      <c r="BF590" s="92" t="str">
        <f t="shared" si="59"/>
        <v>No Sighting Date</v>
      </c>
    </row>
    <row r="591" spans="1:58" x14ac:dyDescent="0.25">
      <c r="A591" s="118">
        <v>586</v>
      </c>
      <c r="B591" s="119"/>
      <c r="C591" s="120"/>
      <c r="D591" s="121"/>
      <c r="E591" s="121"/>
      <c r="F591" s="236"/>
      <c r="G591" s="122" t="str">
        <f>IFERROR(VLOOKUP(F591,'#Location List#'!$U$3:$V$1154,2,FALSE),"")</f>
        <v/>
      </c>
      <c r="H591" s="120"/>
      <c r="I591" s="120"/>
      <c r="J591" s="120"/>
      <c r="K591" s="120"/>
      <c r="L591" s="120"/>
      <c r="M591" s="120"/>
      <c r="N591" s="120"/>
      <c r="O591" s="120"/>
      <c r="P591" s="120"/>
      <c r="Q591" s="120"/>
      <c r="R591" s="120"/>
      <c r="S591" s="120"/>
      <c r="T591" s="205">
        <f t="shared" si="54"/>
        <v>0</v>
      </c>
      <c r="U591" s="205">
        <f t="shared" si="55"/>
        <v>0</v>
      </c>
      <c r="V591" s="210"/>
      <c r="W591" s="210"/>
      <c r="X591" s="23" t="str">
        <f>IFERROR(VLOOKUP(AT591,'#Input Lists#'!$L$3:$AH$833,3,FALSE)," ")</f>
        <v xml:space="preserve"> </v>
      </c>
      <c r="Y591" s="23" t="str">
        <f>IFERROR(VLOOKUP(AT591,'#Input Lists#'!$L$3:$AH$833,5,FALSE)," ")</f>
        <v xml:space="preserve"> </v>
      </c>
      <c r="Z591" s="206" t="str">
        <f>IFERROR(VLOOKUP(AT591,'#Input Lists#'!$L$3:$AH$833,9,FALSE)," ")</f>
        <v xml:space="preserve"> </v>
      </c>
      <c r="AA591" s="119" t="s">
        <v>1527</v>
      </c>
      <c r="AB591" s="120"/>
      <c r="AC591" s="123"/>
      <c r="AD591" s="123"/>
      <c r="AE591" s="123"/>
      <c r="AF591" s="123"/>
      <c r="AG591" s="123"/>
      <c r="AH591" s="123"/>
      <c r="AI591" s="123"/>
      <c r="AJ591" s="123"/>
      <c r="AK591" s="123"/>
      <c r="AL591" s="123"/>
      <c r="AM591" s="123"/>
      <c r="AN591" s="123"/>
      <c r="AO591" s="123"/>
      <c r="AP591" s="120"/>
      <c r="AQ591" s="125" t="str">
        <f>IFERROR(VLOOKUP(G591,'#Location List#'!$C$3:$D$150,2,FALSE),"")</f>
        <v/>
      </c>
      <c r="AR591" s="125" t="str">
        <f>IFERROR(VLOOKUP(F591,'#Location List#'!$Q$3:$R$1154,2,FALSE),"")</f>
        <v/>
      </c>
      <c r="AS591" s="125" t="str">
        <f>IFERROR(VLOOKUP(V591,'#Input Lists#'!$B$3:$D$46,3,FALSE),"")</f>
        <v/>
      </c>
      <c r="AT591" s="125" t="str">
        <f>IFERROR(VLOOKUP(CONCATENATE(V591," ",W591),'#Input Lists#'!$K$3:$L$827,2,FALSE),"")</f>
        <v/>
      </c>
      <c r="AU591" s="125">
        <f>IFERROR(VLOOKUP(AA591,'#Input Lists#'!$BU$3:$BV$8,2,FALSE),"")</f>
        <v>1</v>
      </c>
      <c r="AV591" s="118" t="str">
        <f>IFERROR(VLOOKUP(AB591,'#Input Lists#'!$BO$3:$BP$9,2,FALSE),"")</f>
        <v/>
      </c>
      <c r="AW591" s="118">
        <f>IFERROR(VLOOKUP(AC591,'#Input Lists#'!$BL$3:$BM$7,2,FALSE),"")</f>
        <v>1</v>
      </c>
      <c r="AX591" s="52" t="e">
        <f>VLOOKUP(AQ591,'#Location List#'!$D$3:$K$150,4,FALSE)</f>
        <v>#N/A</v>
      </c>
      <c r="AY591" s="273" t="e">
        <f>VLOOKUP(AX591,'#Location List#'!$Z$3:$AA$13,2,FALSE)</f>
        <v>#N/A</v>
      </c>
      <c r="AZ591" s="126" t="e">
        <f>VLOOKUP($AT591,'#Input Lists#'!$L$3:$S$1033,6,FALSE)</f>
        <v>#N/A</v>
      </c>
      <c r="BA591" s="239" t="e">
        <f>VLOOKUP($AT591,'#Input Lists#'!$L$3:$S$833,7,FALSE)</f>
        <v>#N/A</v>
      </c>
      <c r="BB591" s="239" t="e">
        <f>VLOOKUP($AT591,'#Input Lists#'!$L$3:$S$833,8,FALSE)</f>
        <v>#N/A</v>
      </c>
      <c r="BC591" s="91" t="str">
        <f t="shared" si="56"/>
        <v/>
      </c>
      <c r="BD591" s="91" t="str">
        <f t="shared" si="57"/>
        <v/>
      </c>
      <c r="BE591" s="15" t="str">
        <f t="shared" si="58"/>
        <v/>
      </c>
      <c r="BF591" s="92" t="str">
        <f t="shared" si="59"/>
        <v>No Sighting Date</v>
      </c>
    </row>
    <row r="592" spans="1:58" x14ac:dyDescent="0.25">
      <c r="A592" s="118">
        <v>587</v>
      </c>
      <c r="B592" s="119"/>
      <c r="C592" s="120"/>
      <c r="D592" s="121"/>
      <c r="E592" s="121"/>
      <c r="F592" s="236"/>
      <c r="G592" s="122" t="str">
        <f>IFERROR(VLOOKUP(F592,'#Location List#'!$U$3:$V$1154,2,FALSE),"")</f>
        <v/>
      </c>
      <c r="H592" s="120"/>
      <c r="I592" s="120"/>
      <c r="J592" s="120"/>
      <c r="K592" s="120"/>
      <c r="L592" s="120"/>
      <c r="M592" s="120"/>
      <c r="N592" s="120"/>
      <c r="O592" s="120"/>
      <c r="P592" s="120"/>
      <c r="Q592" s="120"/>
      <c r="R592" s="120"/>
      <c r="S592" s="120"/>
      <c r="T592" s="205">
        <f t="shared" si="54"/>
        <v>0</v>
      </c>
      <c r="U592" s="205">
        <f t="shared" si="55"/>
        <v>0</v>
      </c>
      <c r="V592" s="210"/>
      <c r="W592" s="210"/>
      <c r="X592" s="23" t="str">
        <f>IFERROR(VLOOKUP(AT592,'#Input Lists#'!$L$3:$AH$833,3,FALSE)," ")</f>
        <v xml:space="preserve"> </v>
      </c>
      <c r="Y592" s="23" t="str">
        <f>IFERROR(VLOOKUP(AT592,'#Input Lists#'!$L$3:$AH$833,5,FALSE)," ")</f>
        <v xml:space="preserve"> </v>
      </c>
      <c r="Z592" s="206" t="str">
        <f>IFERROR(VLOOKUP(AT592,'#Input Lists#'!$L$3:$AH$833,9,FALSE)," ")</f>
        <v xml:space="preserve"> </v>
      </c>
      <c r="AA592" s="119" t="s">
        <v>1527</v>
      </c>
      <c r="AB592" s="120"/>
      <c r="AC592" s="123"/>
      <c r="AD592" s="123"/>
      <c r="AE592" s="123"/>
      <c r="AF592" s="123"/>
      <c r="AG592" s="123"/>
      <c r="AH592" s="123"/>
      <c r="AI592" s="123"/>
      <c r="AJ592" s="123"/>
      <c r="AK592" s="123"/>
      <c r="AL592" s="123"/>
      <c r="AM592" s="123"/>
      <c r="AN592" s="123"/>
      <c r="AO592" s="123"/>
      <c r="AP592" s="120"/>
      <c r="AQ592" s="125" t="str">
        <f>IFERROR(VLOOKUP(G592,'#Location List#'!$C$3:$D$150,2,FALSE),"")</f>
        <v/>
      </c>
      <c r="AR592" s="125" t="str">
        <f>IFERROR(VLOOKUP(F592,'#Location List#'!$Q$3:$R$1154,2,FALSE),"")</f>
        <v/>
      </c>
      <c r="AS592" s="125" t="str">
        <f>IFERROR(VLOOKUP(V592,'#Input Lists#'!$B$3:$D$46,3,FALSE),"")</f>
        <v/>
      </c>
      <c r="AT592" s="125" t="str">
        <f>IFERROR(VLOOKUP(CONCATENATE(V592," ",W592),'#Input Lists#'!$K$3:$L$827,2,FALSE),"")</f>
        <v/>
      </c>
      <c r="AU592" s="125">
        <f>IFERROR(VLOOKUP(AA592,'#Input Lists#'!$BU$3:$BV$8,2,FALSE),"")</f>
        <v>1</v>
      </c>
      <c r="AV592" s="118" t="str">
        <f>IFERROR(VLOOKUP(AB592,'#Input Lists#'!$BO$3:$BP$9,2,FALSE),"")</f>
        <v/>
      </c>
      <c r="AW592" s="118">
        <f>IFERROR(VLOOKUP(AC592,'#Input Lists#'!$BL$3:$BM$7,2,FALSE),"")</f>
        <v>1</v>
      </c>
      <c r="AX592" s="52" t="e">
        <f>VLOOKUP(AQ592,'#Location List#'!$D$3:$K$150,4,FALSE)</f>
        <v>#N/A</v>
      </c>
      <c r="AY592" s="273" t="e">
        <f>VLOOKUP(AX592,'#Location List#'!$Z$3:$AA$13,2,FALSE)</f>
        <v>#N/A</v>
      </c>
      <c r="AZ592" s="126" t="e">
        <f>VLOOKUP($AT592,'#Input Lists#'!$L$3:$S$1033,6,FALSE)</f>
        <v>#N/A</v>
      </c>
      <c r="BA592" s="239" t="e">
        <f>VLOOKUP($AT592,'#Input Lists#'!$L$3:$S$833,7,FALSE)</f>
        <v>#N/A</v>
      </c>
      <c r="BB592" s="239" t="e">
        <f>VLOOKUP($AT592,'#Input Lists#'!$L$3:$S$833,8,FALSE)</f>
        <v>#N/A</v>
      </c>
      <c r="BC592" s="91" t="str">
        <f t="shared" si="56"/>
        <v/>
      </c>
      <c r="BD592" s="91" t="str">
        <f t="shared" si="57"/>
        <v/>
      </c>
      <c r="BE592" s="15" t="str">
        <f t="shared" si="58"/>
        <v/>
      </c>
      <c r="BF592" s="92" t="str">
        <f t="shared" si="59"/>
        <v>No Sighting Date</v>
      </c>
    </row>
    <row r="593" spans="1:58" x14ac:dyDescent="0.25">
      <c r="A593" s="118">
        <v>588</v>
      </c>
      <c r="B593" s="119"/>
      <c r="C593" s="120"/>
      <c r="D593" s="121"/>
      <c r="E593" s="121"/>
      <c r="F593" s="236"/>
      <c r="G593" s="122" t="str">
        <f>IFERROR(VLOOKUP(F593,'#Location List#'!$U$3:$V$1154,2,FALSE),"")</f>
        <v/>
      </c>
      <c r="H593" s="120"/>
      <c r="I593" s="120"/>
      <c r="J593" s="120"/>
      <c r="K593" s="120"/>
      <c r="L593" s="120"/>
      <c r="M593" s="120"/>
      <c r="N593" s="120"/>
      <c r="O593" s="120"/>
      <c r="P593" s="120"/>
      <c r="Q593" s="120"/>
      <c r="R593" s="120"/>
      <c r="S593" s="120"/>
      <c r="T593" s="205">
        <f t="shared" si="54"/>
        <v>0</v>
      </c>
      <c r="U593" s="205">
        <f t="shared" si="55"/>
        <v>0</v>
      </c>
      <c r="V593" s="210"/>
      <c r="W593" s="210"/>
      <c r="X593" s="23" t="str">
        <f>IFERROR(VLOOKUP(AT593,'#Input Lists#'!$L$3:$AH$833,3,FALSE)," ")</f>
        <v xml:space="preserve"> </v>
      </c>
      <c r="Y593" s="23" t="str">
        <f>IFERROR(VLOOKUP(AT593,'#Input Lists#'!$L$3:$AH$833,5,FALSE)," ")</f>
        <v xml:space="preserve"> </v>
      </c>
      <c r="Z593" s="206" t="str">
        <f>IFERROR(VLOOKUP(AT593,'#Input Lists#'!$L$3:$AH$833,9,FALSE)," ")</f>
        <v xml:space="preserve"> </v>
      </c>
      <c r="AA593" s="119" t="s">
        <v>1527</v>
      </c>
      <c r="AB593" s="120"/>
      <c r="AC593" s="123"/>
      <c r="AD593" s="123"/>
      <c r="AE593" s="123"/>
      <c r="AF593" s="123"/>
      <c r="AG593" s="123"/>
      <c r="AH593" s="123"/>
      <c r="AI593" s="123"/>
      <c r="AJ593" s="123"/>
      <c r="AK593" s="123"/>
      <c r="AL593" s="123"/>
      <c r="AM593" s="123"/>
      <c r="AN593" s="123"/>
      <c r="AO593" s="123"/>
      <c r="AP593" s="120"/>
      <c r="AQ593" s="125" t="str">
        <f>IFERROR(VLOOKUP(G593,'#Location List#'!$C$3:$D$150,2,FALSE),"")</f>
        <v/>
      </c>
      <c r="AR593" s="125" t="str">
        <f>IFERROR(VLOOKUP(F593,'#Location List#'!$Q$3:$R$1154,2,FALSE),"")</f>
        <v/>
      </c>
      <c r="AS593" s="125" t="str">
        <f>IFERROR(VLOOKUP(V593,'#Input Lists#'!$B$3:$D$46,3,FALSE),"")</f>
        <v/>
      </c>
      <c r="AT593" s="125" t="str">
        <f>IFERROR(VLOOKUP(CONCATENATE(V593," ",W593),'#Input Lists#'!$K$3:$L$827,2,FALSE),"")</f>
        <v/>
      </c>
      <c r="AU593" s="125">
        <f>IFERROR(VLOOKUP(AA593,'#Input Lists#'!$BU$3:$BV$8,2,FALSE),"")</f>
        <v>1</v>
      </c>
      <c r="AV593" s="118" t="str">
        <f>IFERROR(VLOOKUP(AB593,'#Input Lists#'!$BO$3:$BP$9,2,FALSE),"")</f>
        <v/>
      </c>
      <c r="AW593" s="118">
        <f>IFERROR(VLOOKUP(AC593,'#Input Lists#'!$BL$3:$BM$7,2,FALSE),"")</f>
        <v>1</v>
      </c>
      <c r="AX593" s="52" t="e">
        <f>VLOOKUP(AQ593,'#Location List#'!$D$3:$K$150,4,FALSE)</f>
        <v>#N/A</v>
      </c>
      <c r="AY593" s="273" t="e">
        <f>VLOOKUP(AX593,'#Location List#'!$Z$3:$AA$13,2,FALSE)</f>
        <v>#N/A</v>
      </c>
      <c r="AZ593" s="126" t="e">
        <f>VLOOKUP($AT593,'#Input Lists#'!$L$3:$S$1033,6,FALSE)</f>
        <v>#N/A</v>
      </c>
      <c r="BA593" s="239" t="e">
        <f>VLOOKUP($AT593,'#Input Lists#'!$L$3:$S$833,7,FALSE)</f>
        <v>#N/A</v>
      </c>
      <c r="BB593" s="239" t="e">
        <f>VLOOKUP($AT593,'#Input Lists#'!$L$3:$S$833,8,FALSE)</f>
        <v>#N/A</v>
      </c>
      <c r="BC593" s="91" t="str">
        <f t="shared" si="56"/>
        <v/>
      </c>
      <c r="BD593" s="91" t="str">
        <f t="shared" si="57"/>
        <v/>
      </c>
      <c r="BE593" s="15" t="str">
        <f t="shared" si="58"/>
        <v/>
      </c>
      <c r="BF593" s="92" t="str">
        <f t="shared" si="59"/>
        <v>No Sighting Date</v>
      </c>
    </row>
    <row r="594" spans="1:58" x14ac:dyDescent="0.25">
      <c r="A594" s="118">
        <v>589</v>
      </c>
      <c r="B594" s="119"/>
      <c r="C594" s="120"/>
      <c r="D594" s="121"/>
      <c r="E594" s="121"/>
      <c r="F594" s="236"/>
      <c r="G594" s="122" t="str">
        <f>IFERROR(VLOOKUP(F594,'#Location List#'!$U$3:$V$1154,2,FALSE),"")</f>
        <v/>
      </c>
      <c r="H594" s="120"/>
      <c r="I594" s="120"/>
      <c r="J594" s="120"/>
      <c r="K594" s="120"/>
      <c r="L594" s="120"/>
      <c r="M594" s="120"/>
      <c r="N594" s="120"/>
      <c r="O594" s="120"/>
      <c r="P594" s="120"/>
      <c r="Q594" s="120"/>
      <c r="R594" s="120"/>
      <c r="S594" s="120"/>
      <c r="T594" s="205">
        <f t="shared" si="54"/>
        <v>0</v>
      </c>
      <c r="U594" s="205">
        <f t="shared" si="55"/>
        <v>0</v>
      </c>
      <c r="V594" s="210"/>
      <c r="W594" s="210"/>
      <c r="X594" s="23" t="str">
        <f>IFERROR(VLOOKUP(AT594,'#Input Lists#'!$L$3:$AH$833,3,FALSE)," ")</f>
        <v xml:space="preserve"> </v>
      </c>
      <c r="Y594" s="23" t="str">
        <f>IFERROR(VLOOKUP(AT594,'#Input Lists#'!$L$3:$AH$833,5,FALSE)," ")</f>
        <v xml:space="preserve"> </v>
      </c>
      <c r="Z594" s="206" t="str">
        <f>IFERROR(VLOOKUP(AT594,'#Input Lists#'!$L$3:$AH$833,9,FALSE)," ")</f>
        <v xml:space="preserve"> </v>
      </c>
      <c r="AA594" s="119" t="s">
        <v>1527</v>
      </c>
      <c r="AB594" s="120"/>
      <c r="AC594" s="123"/>
      <c r="AD594" s="123"/>
      <c r="AE594" s="123"/>
      <c r="AF594" s="123"/>
      <c r="AG594" s="123"/>
      <c r="AH594" s="123"/>
      <c r="AI594" s="123"/>
      <c r="AJ594" s="123"/>
      <c r="AK594" s="123"/>
      <c r="AL594" s="123"/>
      <c r="AM594" s="123"/>
      <c r="AN594" s="123"/>
      <c r="AO594" s="123"/>
      <c r="AP594" s="120"/>
      <c r="AQ594" s="125" t="str">
        <f>IFERROR(VLOOKUP(G594,'#Location List#'!$C$3:$D$150,2,FALSE),"")</f>
        <v/>
      </c>
      <c r="AR594" s="125" t="str">
        <f>IFERROR(VLOOKUP(F594,'#Location List#'!$Q$3:$R$1154,2,FALSE),"")</f>
        <v/>
      </c>
      <c r="AS594" s="125" t="str">
        <f>IFERROR(VLOOKUP(V594,'#Input Lists#'!$B$3:$D$46,3,FALSE),"")</f>
        <v/>
      </c>
      <c r="AT594" s="125" t="str">
        <f>IFERROR(VLOOKUP(CONCATENATE(V594," ",W594),'#Input Lists#'!$K$3:$L$827,2,FALSE),"")</f>
        <v/>
      </c>
      <c r="AU594" s="125">
        <f>IFERROR(VLOOKUP(AA594,'#Input Lists#'!$BU$3:$BV$8,2,FALSE),"")</f>
        <v>1</v>
      </c>
      <c r="AV594" s="118" t="str">
        <f>IFERROR(VLOOKUP(AB594,'#Input Lists#'!$BO$3:$BP$9,2,FALSE),"")</f>
        <v/>
      </c>
      <c r="AW594" s="118">
        <f>IFERROR(VLOOKUP(AC594,'#Input Lists#'!$BL$3:$BM$7,2,FALSE),"")</f>
        <v>1</v>
      </c>
      <c r="AX594" s="52" t="e">
        <f>VLOOKUP(AQ594,'#Location List#'!$D$3:$K$150,4,FALSE)</f>
        <v>#N/A</v>
      </c>
      <c r="AY594" s="273" t="e">
        <f>VLOOKUP(AX594,'#Location List#'!$Z$3:$AA$13,2,FALSE)</f>
        <v>#N/A</v>
      </c>
      <c r="AZ594" s="126" t="e">
        <f>VLOOKUP($AT594,'#Input Lists#'!$L$3:$S$1033,6,FALSE)</f>
        <v>#N/A</v>
      </c>
      <c r="BA594" s="239" t="e">
        <f>VLOOKUP($AT594,'#Input Lists#'!$L$3:$S$833,7,FALSE)</f>
        <v>#N/A</v>
      </c>
      <c r="BB594" s="239" t="e">
        <f>VLOOKUP($AT594,'#Input Lists#'!$L$3:$S$833,8,FALSE)</f>
        <v>#N/A</v>
      </c>
      <c r="BC594" s="91" t="str">
        <f t="shared" si="56"/>
        <v/>
      </c>
      <c r="BD594" s="91" t="str">
        <f t="shared" si="57"/>
        <v/>
      </c>
      <c r="BE594" s="15" t="str">
        <f t="shared" si="58"/>
        <v/>
      </c>
      <c r="BF594" s="92" t="str">
        <f t="shared" si="59"/>
        <v>No Sighting Date</v>
      </c>
    </row>
    <row r="595" spans="1:58" x14ac:dyDescent="0.25">
      <c r="A595" s="118">
        <v>590</v>
      </c>
      <c r="B595" s="119"/>
      <c r="C595" s="120"/>
      <c r="D595" s="121"/>
      <c r="E595" s="121"/>
      <c r="F595" s="236"/>
      <c r="G595" s="122" t="str">
        <f>IFERROR(VLOOKUP(F595,'#Location List#'!$U$3:$V$1154,2,FALSE),"")</f>
        <v/>
      </c>
      <c r="H595" s="120"/>
      <c r="I595" s="120"/>
      <c r="J595" s="120"/>
      <c r="K595" s="120"/>
      <c r="L595" s="120"/>
      <c r="M595" s="120"/>
      <c r="N595" s="120"/>
      <c r="O595" s="120"/>
      <c r="P595" s="120"/>
      <c r="Q595" s="120"/>
      <c r="R595" s="120"/>
      <c r="S595" s="120"/>
      <c r="T595" s="205">
        <f t="shared" si="54"/>
        <v>0</v>
      </c>
      <c r="U595" s="205">
        <f t="shared" si="55"/>
        <v>0</v>
      </c>
      <c r="V595" s="210"/>
      <c r="W595" s="210"/>
      <c r="X595" s="23" t="str">
        <f>IFERROR(VLOOKUP(AT595,'#Input Lists#'!$L$3:$AH$833,3,FALSE)," ")</f>
        <v xml:space="preserve"> </v>
      </c>
      <c r="Y595" s="23" t="str">
        <f>IFERROR(VLOOKUP(AT595,'#Input Lists#'!$L$3:$AH$833,5,FALSE)," ")</f>
        <v xml:space="preserve"> </v>
      </c>
      <c r="Z595" s="206" t="str">
        <f>IFERROR(VLOOKUP(AT595,'#Input Lists#'!$L$3:$AH$833,9,FALSE)," ")</f>
        <v xml:space="preserve"> </v>
      </c>
      <c r="AA595" s="119" t="s">
        <v>1527</v>
      </c>
      <c r="AB595" s="120"/>
      <c r="AC595" s="123"/>
      <c r="AD595" s="123"/>
      <c r="AE595" s="123"/>
      <c r="AF595" s="123"/>
      <c r="AG595" s="123"/>
      <c r="AH595" s="123"/>
      <c r="AI595" s="123"/>
      <c r="AJ595" s="123"/>
      <c r="AK595" s="123"/>
      <c r="AL595" s="123"/>
      <c r="AM595" s="123"/>
      <c r="AN595" s="123"/>
      <c r="AO595" s="123"/>
      <c r="AP595" s="120"/>
      <c r="AQ595" s="125" t="str">
        <f>IFERROR(VLOOKUP(G595,'#Location List#'!$C$3:$D$150,2,FALSE),"")</f>
        <v/>
      </c>
      <c r="AR595" s="125" t="str">
        <f>IFERROR(VLOOKUP(F595,'#Location List#'!$Q$3:$R$1154,2,FALSE),"")</f>
        <v/>
      </c>
      <c r="AS595" s="125" t="str">
        <f>IFERROR(VLOOKUP(V595,'#Input Lists#'!$B$3:$D$46,3,FALSE),"")</f>
        <v/>
      </c>
      <c r="AT595" s="125" t="str">
        <f>IFERROR(VLOOKUP(CONCATENATE(V595," ",W595),'#Input Lists#'!$K$3:$L$827,2,FALSE),"")</f>
        <v/>
      </c>
      <c r="AU595" s="125">
        <f>IFERROR(VLOOKUP(AA595,'#Input Lists#'!$BU$3:$BV$8,2,FALSE),"")</f>
        <v>1</v>
      </c>
      <c r="AV595" s="118" t="str">
        <f>IFERROR(VLOOKUP(AB595,'#Input Lists#'!$BO$3:$BP$9,2,FALSE),"")</f>
        <v/>
      </c>
      <c r="AW595" s="118">
        <f>IFERROR(VLOOKUP(AC595,'#Input Lists#'!$BL$3:$BM$7,2,FALSE),"")</f>
        <v>1</v>
      </c>
      <c r="AX595" s="52" t="e">
        <f>VLOOKUP(AQ595,'#Location List#'!$D$3:$K$150,4,FALSE)</f>
        <v>#N/A</v>
      </c>
      <c r="AY595" s="273" t="e">
        <f>VLOOKUP(AX595,'#Location List#'!$Z$3:$AA$13,2,FALSE)</f>
        <v>#N/A</v>
      </c>
      <c r="AZ595" s="126" t="e">
        <f>VLOOKUP($AT595,'#Input Lists#'!$L$3:$S$1033,6,FALSE)</f>
        <v>#N/A</v>
      </c>
      <c r="BA595" s="239" t="e">
        <f>VLOOKUP($AT595,'#Input Lists#'!$L$3:$S$833,7,FALSE)</f>
        <v>#N/A</v>
      </c>
      <c r="BB595" s="239" t="e">
        <f>VLOOKUP($AT595,'#Input Lists#'!$L$3:$S$833,8,FALSE)</f>
        <v>#N/A</v>
      </c>
      <c r="BC595" s="91" t="str">
        <f t="shared" si="56"/>
        <v/>
      </c>
      <c r="BD595" s="91" t="str">
        <f t="shared" si="57"/>
        <v/>
      </c>
      <c r="BE595" s="15" t="str">
        <f t="shared" si="58"/>
        <v/>
      </c>
      <c r="BF595" s="92" t="str">
        <f t="shared" si="59"/>
        <v>No Sighting Date</v>
      </c>
    </row>
    <row r="596" spans="1:58" x14ac:dyDescent="0.25">
      <c r="A596" s="118">
        <v>591</v>
      </c>
      <c r="B596" s="119"/>
      <c r="C596" s="120"/>
      <c r="D596" s="121"/>
      <c r="E596" s="121"/>
      <c r="F596" s="236"/>
      <c r="G596" s="122" t="str">
        <f>IFERROR(VLOOKUP(F596,'#Location List#'!$U$3:$V$1154,2,FALSE),"")</f>
        <v/>
      </c>
      <c r="H596" s="120"/>
      <c r="I596" s="120"/>
      <c r="J596" s="120"/>
      <c r="K596" s="120"/>
      <c r="L596" s="120"/>
      <c r="M596" s="120"/>
      <c r="N596" s="120"/>
      <c r="O596" s="120"/>
      <c r="P596" s="120"/>
      <c r="Q596" s="120"/>
      <c r="R596" s="120"/>
      <c r="S596" s="120"/>
      <c r="T596" s="205">
        <f t="shared" ref="T596:T659" si="60">N596-O596/60-P596/60/60</f>
        <v>0</v>
      </c>
      <c r="U596" s="205">
        <f t="shared" ref="U596:U659" si="61">Q596+R596/60+S596/60/60</f>
        <v>0</v>
      </c>
      <c r="V596" s="210"/>
      <c r="W596" s="210"/>
      <c r="X596" s="23" t="str">
        <f>IFERROR(VLOOKUP(AT596,'#Input Lists#'!$L$3:$AH$833,3,FALSE)," ")</f>
        <v xml:space="preserve"> </v>
      </c>
      <c r="Y596" s="23" t="str">
        <f>IFERROR(VLOOKUP(AT596,'#Input Lists#'!$L$3:$AH$833,5,FALSE)," ")</f>
        <v xml:space="preserve"> </v>
      </c>
      <c r="Z596" s="206" t="str">
        <f>IFERROR(VLOOKUP(AT596,'#Input Lists#'!$L$3:$AH$833,9,FALSE)," ")</f>
        <v xml:space="preserve"> </v>
      </c>
      <c r="AA596" s="119" t="s">
        <v>1527</v>
      </c>
      <c r="AB596" s="120"/>
      <c r="AC596" s="123"/>
      <c r="AD596" s="123"/>
      <c r="AE596" s="123"/>
      <c r="AF596" s="123"/>
      <c r="AG596" s="123"/>
      <c r="AH596" s="123"/>
      <c r="AI596" s="123"/>
      <c r="AJ596" s="123"/>
      <c r="AK596" s="123"/>
      <c r="AL596" s="123"/>
      <c r="AM596" s="123"/>
      <c r="AN596" s="123"/>
      <c r="AO596" s="123"/>
      <c r="AP596" s="120"/>
      <c r="AQ596" s="125" t="str">
        <f>IFERROR(VLOOKUP(G596,'#Location List#'!$C$3:$D$150,2,FALSE),"")</f>
        <v/>
      </c>
      <c r="AR596" s="125" t="str">
        <f>IFERROR(VLOOKUP(F596,'#Location List#'!$Q$3:$R$1154,2,FALSE),"")</f>
        <v/>
      </c>
      <c r="AS596" s="125" t="str">
        <f>IFERROR(VLOOKUP(V596,'#Input Lists#'!$B$3:$D$46,3,FALSE),"")</f>
        <v/>
      </c>
      <c r="AT596" s="125" t="str">
        <f>IFERROR(VLOOKUP(CONCATENATE(V596," ",W596),'#Input Lists#'!$K$3:$L$827,2,FALSE),"")</f>
        <v/>
      </c>
      <c r="AU596" s="125">
        <f>IFERROR(VLOOKUP(AA596,'#Input Lists#'!$BU$3:$BV$8,2,FALSE),"")</f>
        <v>1</v>
      </c>
      <c r="AV596" s="118" t="str">
        <f>IFERROR(VLOOKUP(AB596,'#Input Lists#'!$BO$3:$BP$9,2,FALSE),"")</f>
        <v/>
      </c>
      <c r="AW596" s="118">
        <f>IFERROR(VLOOKUP(AC596,'#Input Lists#'!$BL$3:$BM$7,2,FALSE),"")</f>
        <v>1</v>
      </c>
      <c r="AX596" s="52" t="e">
        <f>VLOOKUP(AQ596,'#Location List#'!$D$3:$K$150,4,FALSE)</f>
        <v>#N/A</v>
      </c>
      <c r="AY596" s="273" t="e">
        <f>VLOOKUP(AX596,'#Location List#'!$Z$3:$AA$13,2,FALSE)</f>
        <v>#N/A</v>
      </c>
      <c r="AZ596" s="126" t="e">
        <f>VLOOKUP($AT596,'#Input Lists#'!$L$3:$S$1033,6,FALSE)</f>
        <v>#N/A</v>
      </c>
      <c r="BA596" s="239" t="e">
        <f>VLOOKUP($AT596,'#Input Lists#'!$L$3:$S$833,7,FALSE)</f>
        <v>#N/A</v>
      </c>
      <c r="BB596" s="239" t="e">
        <f>VLOOKUP($AT596,'#Input Lists#'!$L$3:$S$833,8,FALSE)</f>
        <v>#N/A</v>
      </c>
      <c r="BC596" s="91" t="str">
        <f t="shared" ref="BC596:BC659" si="62">IFERROR(WEEKNUM(BA596,2),"")</f>
        <v/>
      </c>
      <c r="BD596" s="91" t="str">
        <f t="shared" ref="BD596:BD659" si="63">IFERROR(IF(WEEKNUM(BB596)&lt;WEEKNUM(BA596),WEEKNUM(BB596)+52,WEEKNUM(BB596)),"")</f>
        <v/>
      </c>
      <c r="BE596" s="15" t="str">
        <f t="shared" ref="BE596:BE659" si="64">IF(E596="","",IF(WEEKNUM(E596)&lt;9,WEEKNUM(E596)+52, WEEKNUM(E596)))</f>
        <v/>
      </c>
      <c r="BF596" s="92" t="str">
        <f t="shared" ref="BF596:BF659" si="65">IF(E596="", "No Sighting Date", IF(BC596&gt;=BD596," ",IF(BE596&gt;=BC596,IF(BE596&lt;=BD596,"IN RANGE",BE596-BD596),BE596-BC596)))</f>
        <v>No Sighting Date</v>
      </c>
    </row>
    <row r="597" spans="1:58" x14ac:dyDescent="0.25">
      <c r="A597" s="118">
        <v>592</v>
      </c>
      <c r="B597" s="119"/>
      <c r="C597" s="120"/>
      <c r="D597" s="121"/>
      <c r="E597" s="121"/>
      <c r="F597" s="236"/>
      <c r="G597" s="122" t="str">
        <f>IFERROR(VLOOKUP(F597,'#Location List#'!$U$3:$V$1154,2,FALSE),"")</f>
        <v/>
      </c>
      <c r="H597" s="120"/>
      <c r="I597" s="120"/>
      <c r="J597" s="120"/>
      <c r="K597" s="120"/>
      <c r="L597" s="120"/>
      <c r="M597" s="120"/>
      <c r="N597" s="120"/>
      <c r="O597" s="120"/>
      <c r="P597" s="120"/>
      <c r="Q597" s="120"/>
      <c r="R597" s="120"/>
      <c r="S597" s="120"/>
      <c r="T597" s="205">
        <f t="shared" si="60"/>
        <v>0</v>
      </c>
      <c r="U597" s="205">
        <f t="shared" si="61"/>
        <v>0</v>
      </c>
      <c r="V597" s="210"/>
      <c r="W597" s="210"/>
      <c r="X597" s="23" t="str">
        <f>IFERROR(VLOOKUP(AT597,'#Input Lists#'!$L$3:$AH$833,3,FALSE)," ")</f>
        <v xml:space="preserve"> </v>
      </c>
      <c r="Y597" s="23" t="str">
        <f>IFERROR(VLOOKUP(AT597,'#Input Lists#'!$L$3:$AH$833,5,FALSE)," ")</f>
        <v xml:space="preserve"> </v>
      </c>
      <c r="Z597" s="206" t="str">
        <f>IFERROR(VLOOKUP(AT597,'#Input Lists#'!$L$3:$AH$833,9,FALSE)," ")</f>
        <v xml:space="preserve"> </v>
      </c>
      <c r="AA597" s="119" t="s">
        <v>1527</v>
      </c>
      <c r="AB597" s="120"/>
      <c r="AC597" s="123"/>
      <c r="AD597" s="123"/>
      <c r="AE597" s="123"/>
      <c r="AF597" s="123"/>
      <c r="AG597" s="123"/>
      <c r="AH597" s="123"/>
      <c r="AI597" s="123"/>
      <c r="AJ597" s="123"/>
      <c r="AK597" s="123"/>
      <c r="AL597" s="123"/>
      <c r="AM597" s="123"/>
      <c r="AN597" s="123"/>
      <c r="AO597" s="123"/>
      <c r="AP597" s="120"/>
      <c r="AQ597" s="125" t="str">
        <f>IFERROR(VLOOKUP(G597,'#Location List#'!$C$3:$D$150,2,FALSE),"")</f>
        <v/>
      </c>
      <c r="AR597" s="125" t="str">
        <f>IFERROR(VLOOKUP(F597,'#Location List#'!$Q$3:$R$1154,2,FALSE),"")</f>
        <v/>
      </c>
      <c r="AS597" s="125" t="str">
        <f>IFERROR(VLOOKUP(V597,'#Input Lists#'!$B$3:$D$46,3,FALSE),"")</f>
        <v/>
      </c>
      <c r="AT597" s="125" t="str">
        <f>IFERROR(VLOOKUP(CONCATENATE(V597," ",W597),'#Input Lists#'!$K$3:$L$827,2,FALSE),"")</f>
        <v/>
      </c>
      <c r="AU597" s="125">
        <f>IFERROR(VLOOKUP(AA597,'#Input Lists#'!$BU$3:$BV$8,2,FALSE),"")</f>
        <v>1</v>
      </c>
      <c r="AV597" s="118" t="str">
        <f>IFERROR(VLOOKUP(AB597,'#Input Lists#'!$BO$3:$BP$9,2,FALSE),"")</f>
        <v/>
      </c>
      <c r="AW597" s="118">
        <f>IFERROR(VLOOKUP(AC597,'#Input Lists#'!$BL$3:$BM$7,2,FALSE),"")</f>
        <v>1</v>
      </c>
      <c r="AX597" s="52" t="e">
        <f>VLOOKUP(AQ597,'#Location List#'!$D$3:$K$150,4,FALSE)</f>
        <v>#N/A</v>
      </c>
      <c r="AY597" s="273" t="e">
        <f>VLOOKUP(AX597,'#Location List#'!$Z$3:$AA$13,2,FALSE)</f>
        <v>#N/A</v>
      </c>
      <c r="AZ597" s="126" t="e">
        <f>VLOOKUP($AT597,'#Input Lists#'!$L$3:$S$1033,6,FALSE)</f>
        <v>#N/A</v>
      </c>
      <c r="BA597" s="239" t="e">
        <f>VLOOKUP($AT597,'#Input Lists#'!$L$3:$S$833,7,FALSE)</f>
        <v>#N/A</v>
      </c>
      <c r="BB597" s="239" t="e">
        <f>VLOOKUP($AT597,'#Input Lists#'!$L$3:$S$833,8,FALSE)</f>
        <v>#N/A</v>
      </c>
      <c r="BC597" s="91" t="str">
        <f t="shared" si="62"/>
        <v/>
      </c>
      <c r="BD597" s="91" t="str">
        <f t="shared" si="63"/>
        <v/>
      </c>
      <c r="BE597" s="15" t="str">
        <f t="shared" si="64"/>
        <v/>
      </c>
      <c r="BF597" s="92" t="str">
        <f t="shared" si="65"/>
        <v>No Sighting Date</v>
      </c>
    </row>
    <row r="598" spans="1:58" x14ac:dyDescent="0.25">
      <c r="A598" s="118">
        <v>593</v>
      </c>
      <c r="B598" s="119"/>
      <c r="C598" s="120"/>
      <c r="D598" s="121"/>
      <c r="E598" s="121"/>
      <c r="F598" s="236"/>
      <c r="G598" s="122" t="str">
        <f>IFERROR(VLOOKUP(F598,'#Location List#'!$U$3:$V$1154,2,FALSE),"")</f>
        <v/>
      </c>
      <c r="H598" s="120"/>
      <c r="I598" s="120"/>
      <c r="J598" s="120"/>
      <c r="K598" s="120"/>
      <c r="L598" s="120"/>
      <c r="M598" s="120"/>
      <c r="N598" s="120"/>
      <c r="O598" s="120"/>
      <c r="P598" s="120"/>
      <c r="Q598" s="120"/>
      <c r="R598" s="120"/>
      <c r="S598" s="120"/>
      <c r="T598" s="205">
        <f t="shared" si="60"/>
        <v>0</v>
      </c>
      <c r="U598" s="205">
        <f t="shared" si="61"/>
        <v>0</v>
      </c>
      <c r="V598" s="210"/>
      <c r="W598" s="210"/>
      <c r="X598" s="23" t="str">
        <f>IFERROR(VLOOKUP(AT598,'#Input Lists#'!$L$3:$AH$833,3,FALSE)," ")</f>
        <v xml:space="preserve"> </v>
      </c>
      <c r="Y598" s="23" t="str">
        <f>IFERROR(VLOOKUP(AT598,'#Input Lists#'!$L$3:$AH$833,5,FALSE)," ")</f>
        <v xml:space="preserve"> </v>
      </c>
      <c r="Z598" s="206" t="str">
        <f>IFERROR(VLOOKUP(AT598,'#Input Lists#'!$L$3:$AH$833,9,FALSE)," ")</f>
        <v xml:space="preserve"> </v>
      </c>
      <c r="AA598" s="119" t="s">
        <v>1527</v>
      </c>
      <c r="AB598" s="120"/>
      <c r="AC598" s="123"/>
      <c r="AD598" s="123"/>
      <c r="AE598" s="123"/>
      <c r="AF598" s="123"/>
      <c r="AG598" s="123"/>
      <c r="AH598" s="123"/>
      <c r="AI598" s="123"/>
      <c r="AJ598" s="123"/>
      <c r="AK598" s="123"/>
      <c r="AL598" s="123"/>
      <c r="AM598" s="123"/>
      <c r="AN598" s="123"/>
      <c r="AO598" s="123"/>
      <c r="AP598" s="120"/>
      <c r="AQ598" s="125" t="str">
        <f>IFERROR(VLOOKUP(G598,'#Location List#'!$C$3:$D$150,2,FALSE),"")</f>
        <v/>
      </c>
      <c r="AR598" s="125" t="str">
        <f>IFERROR(VLOOKUP(F598,'#Location List#'!$Q$3:$R$1154,2,FALSE),"")</f>
        <v/>
      </c>
      <c r="AS598" s="125" t="str">
        <f>IFERROR(VLOOKUP(V598,'#Input Lists#'!$B$3:$D$46,3,FALSE),"")</f>
        <v/>
      </c>
      <c r="AT598" s="125" t="str">
        <f>IFERROR(VLOOKUP(CONCATENATE(V598," ",W598),'#Input Lists#'!$K$3:$L$827,2,FALSE),"")</f>
        <v/>
      </c>
      <c r="AU598" s="125">
        <f>IFERROR(VLOOKUP(AA598,'#Input Lists#'!$BU$3:$BV$8,2,FALSE),"")</f>
        <v>1</v>
      </c>
      <c r="AV598" s="118" t="str">
        <f>IFERROR(VLOOKUP(AB598,'#Input Lists#'!$BO$3:$BP$9,2,FALSE),"")</f>
        <v/>
      </c>
      <c r="AW598" s="118">
        <f>IFERROR(VLOOKUP(AC598,'#Input Lists#'!$BL$3:$BM$7,2,FALSE),"")</f>
        <v>1</v>
      </c>
      <c r="AX598" s="52" t="e">
        <f>VLOOKUP(AQ598,'#Location List#'!$D$3:$K$150,4,FALSE)</f>
        <v>#N/A</v>
      </c>
      <c r="AY598" s="273" t="e">
        <f>VLOOKUP(AX598,'#Location List#'!$Z$3:$AA$13,2,FALSE)</f>
        <v>#N/A</v>
      </c>
      <c r="AZ598" s="126" t="e">
        <f>VLOOKUP($AT598,'#Input Lists#'!$L$3:$S$1033,6,FALSE)</f>
        <v>#N/A</v>
      </c>
      <c r="BA598" s="239" t="e">
        <f>VLOOKUP($AT598,'#Input Lists#'!$L$3:$S$833,7,FALSE)</f>
        <v>#N/A</v>
      </c>
      <c r="BB598" s="239" t="e">
        <f>VLOOKUP($AT598,'#Input Lists#'!$L$3:$S$833,8,FALSE)</f>
        <v>#N/A</v>
      </c>
      <c r="BC598" s="91" t="str">
        <f t="shared" si="62"/>
        <v/>
      </c>
      <c r="BD598" s="91" t="str">
        <f t="shared" si="63"/>
        <v/>
      </c>
      <c r="BE598" s="15" t="str">
        <f t="shared" si="64"/>
        <v/>
      </c>
      <c r="BF598" s="92" t="str">
        <f t="shared" si="65"/>
        <v>No Sighting Date</v>
      </c>
    </row>
    <row r="599" spans="1:58" x14ac:dyDescent="0.25">
      <c r="A599" s="118">
        <v>594</v>
      </c>
      <c r="B599" s="119"/>
      <c r="C599" s="120"/>
      <c r="D599" s="121"/>
      <c r="E599" s="121"/>
      <c r="F599" s="236"/>
      <c r="G599" s="122" t="str">
        <f>IFERROR(VLOOKUP(F599,'#Location List#'!$U$3:$V$1154,2,FALSE),"")</f>
        <v/>
      </c>
      <c r="H599" s="120"/>
      <c r="I599" s="120"/>
      <c r="J599" s="120"/>
      <c r="K599" s="120"/>
      <c r="L599" s="120"/>
      <c r="M599" s="120"/>
      <c r="N599" s="120"/>
      <c r="O599" s="120"/>
      <c r="P599" s="120"/>
      <c r="Q599" s="120"/>
      <c r="R599" s="120"/>
      <c r="S599" s="120"/>
      <c r="T599" s="205">
        <f t="shared" si="60"/>
        <v>0</v>
      </c>
      <c r="U599" s="205">
        <f t="shared" si="61"/>
        <v>0</v>
      </c>
      <c r="V599" s="210"/>
      <c r="W599" s="210"/>
      <c r="X599" s="23" t="str">
        <f>IFERROR(VLOOKUP(AT599,'#Input Lists#'!$L$3:$AH$833,3,FALSE)," ")</f>
        <v xml:space="preserve"> </v>
      </c>
      <c r="Y599" s="23" t="str">
        <f>IFERROR(VLOOKUP(AT599,'#Input Lists#'!$L$3:$AH$833,5,FALSE)," ")</f>
        <v xml:space="preserve"> </v>
      </c>
      <c r="Z599" s="206" t="str">
        <f>IFERROR(VLOOKUP(AT599,'#Input Lists#'!$L$3:$AH$833,9,FALSE)," ")</f>
        <v xml:space="preserve"> </v>
      </c>
      <c r="AA599" s="119" t="s">
        <v>1527</v>
      </c>
      <c r="AB599" s="120"/>
      <c r="AC599" s="123"/>
      <c r="AD599" s="123"/>
      <c r="AE599" s="123"/>
      <c r="AF599" s="123"/>
      <c r="AG599" s="123"/>
      <c r="AH599" s="123"/>
      <c r="AI599" s="123"/>
      <c r="AJ599" s="123"/>
      <c r="AK599" s="123"/>
      <c r="AL599" s="123"/>
      <c r="AM599" s="123"/>
      <c r="AN599" s="123"/>
      <c r="AO599" s="123"/>
      <c r="AP599" s="120"/>
      <c r="AQ599" s="125" t="str">
        <f>IFERROR(VLOOKUP(G599,'#Location List#'!$C$3:$D$150,2,FALSE),"")</f>
        <v/>
      </c>
      <c r="AR599" s="125" t="str">
        <f>IFERROR(VLOOKUP(F599,'#Location List#'!$Q$3:$R$1154,2,FALSE),"")</f>
        <v/>
      </c>
      <c r="AS599" s="125" t="str">
        <f>IFERROR(VLOOKUP(V599,'#Input Lists#'!$B$3:$D$46,3,FALSE),"")</f>
        <v/>
      </c>
      <c r="AT599" s="125" t="str">
        <f>IFERROR(VLOOKUP(CONCATENATE(V599," ",W599),'#Input Lists#'!$K$3:$L$827,2,FALSE),"")</f>
        <v/>
      </c>
      <c r="AU599" s="125">
        <f>IFERROR(VLOOKUP(AA599,'#Input Lists#'!$BU$3:$BV$8,2,FALSE),"")</f>
        <v>1</v>
      </c>
      <c r="AV599" s="118" t="str">
        <f>IFERROR(VLOOKUP(AB599,'#Input Lists#'!$BO$3:$BP$9,2,FALSE),"")</f>
        <v/>
      </c>
      <c r="AW599" s="118">
        <f>IFERROR(VLOOKUP(AC599,'#Input Lists#'!$BL$3:$BM$7,2,FALSE),"")</f>
        <v>1</v>
      </c>
      <c r="AX599" s="52" t="e">
        <f>VLOOKUP(AQ599,'#Location List#'!$D$3:$K$150,4,FALSE)</f>
        <v>#N/A</v>
      </c>
      <c r="AY599" s="273" t="e">
        <f>VLOOKUP(AX599,'#Location List#'!$Z$3:$AA$13,2,FALSE)</f>
        <v>#N/A</v>
      </c>
      <c r="AZ599" s="126" t="e">
        <f>VLOOKUP($AT599,'#Input Lists#'!$L$3:$S$1033,6,FALSE)</f>
        <v>#N/A</v>
      </c>
      <c r="BA599" s="239" t="e">
        <f>VLOOKUP($AT599,'#Input Lists#'!$L$3:$S$833,7,FALSE)</f>
        <v>#N/A</v>
      </c>
      <c r="BB599" s="239" t="e">
        <f>VLOOKUP($AT599,'#Input Lists#'!$L$3:$S$833,8,FALSE)</f>
        <v>#N/A</v>
      </c>
      <c r="BC599" s="91" t="str">
        <f t="shared" si="62"/>
        <v/>
      </c>
      <c r="BD599" s="91" t="str">
        <f t="shared" si="63"/>
        <v/>
      </c>
      <c r="BE599" s="15" t="str">
        <f t="shared" si="64"/>
        <v/>
      </c>
      <c r="BF599" s="92" t="str">
        <f t="shared" si="65"/>
        <v>No Sighting Date</v>
      </c>
    </row>
    <row r="600" spans="1:58" x14ac:dyDescent="0.25">
      <c r="A600" s="118">
        <v>595</v>
      </c>
      <c r="B600" s="119"/>
      <c r="C600" s="120"/>
      <c r="D600" s="121"/>
      <c r="E600" s="121"/>
      <c r="F600" s="236"/>
      <c r="G600" s="122" t="str">
        <f>IFERROR(VLOOKUP(F600,'#Location List#'!$U$3:$V$1154,2,FALSE),"")</f>
        <v/>
      </c>
      <c r="H600" s="120"/>
      <c r="I600" s="120"/>
      <c r="J600" s="120"/>
      <c r="K600" s="120"/>
      <c r="L600" s="120"/>
      <c r="M600" s="120"/>
      <c r="N600" s="120"/>
      <c r="O600" s="120"/>
      <c r="P600" s="120"/>
      <c r="Q600" s="120"/>
      <c r="R600" s="120"/>
      <c r="S600" s="120"/>
      <c r="T600" s="205">
        <f t="shared" si="60"/>
        <v>0</v>
      </c>
      <c r="U600" s="205">
        <f t="shared" si="61"/>
        <v>0</v>
      </c>
      <c r="V600" s="210"/>
      <c r="W600" s="210"/>
      <c r="X600" s="23" t="str">
        <f>IFERROR(VLOOKUP(AT600,'#Input Lists#'!$L$3:$AH$833,3,FALSE)," ")</f>
        <v xml:space="preserve"> </v>
      </c>
      <c r="Y600" s="23" t="str">
        <f>IFERROR(VLOOKUP(AT600,'#Input Lists#'!$L$3:$AH$833,5,FALSE)," ")</f>
        <v xml:space="preserve"> </v>
      </c>
      <c r="Z600" s="206" t="str">
        <f>IFERROR(VLOOKUP(AT600,'#Input Lists#'!$L$3:$AH$833,9,FALSE)," ")</f>
        <v xml:space="preserve"> </v>
      </c>
      <c r="AA600" s="119" t="s">
        <v>1527</v>
      </c>
      <c r="AB600" s="120"/>
      <c r="AC600" s="123"/>
      <c r="AD600" s="123"/>
      <c r="AE600" s="123"/>
      <c r="AF600" s="123"/>
      <c r="AG600" s="123"/>
      <c r="AH600" s="123"/>
      <c r="AI600" s="123"/>
      <c r="AJ600" s="123"/>
      <c r="AK600" s="123"/>
      <c r="AL600" s="123"/>
      <c r="AM600" s="123"/>
      <c r="AN600" s="123"/>
      <c r="AO600" s="123"/>
      <c r="AP600" s="120"/>
      <c r="AQ600" s="125" t="str">
        <f>IFERROR(VLOOKUP(G600,'#Location List#'!$C$3:$D$150,2,FALSE),"")</f>
        <v/>
      </c>
      <c r="AR600" s="125" t="str">
        <f>IFERROR(VLOOKUP(F600,'#Location List#'!$Q$3:$R$1154,2,FALSE),"")</f>
        <v/>
      </c>
      <c r="AS600" s="125" t="str">
        <f>IFERROR(VLOOKUP(V600,'#Input Lists#'!$B$3:$D$46,3,FALSE),"")</f>
        <v/>
      </c>
      <c r="AT600" s="125" t="str">
        <f>IFERROR(VLOOKUP(CONCATENATE(V600," ",W600),'#Input Lists#'!$K$3:$L$827,2,FALSE),"")</f>
        <v/>
      </c>
      <c r="AU600" s="125">
        <f>IFERROR(VLOOKUP(AA600,'#Input Lists#'!$BU$3:$BV$8,2,FALSE),"")</f>
        <v>1</v>
      </c>
      <c r="AV600" s="118" t="str">
        <f>IFERROR(VLOOKUP(AB600,'#Input Lists#'!$BO$3:$BP$9,2,FALSE),"")</f>
        <v/>
      </c>
      <c r="AW600" s="118">
        <f>IFERROR(VLOOKUP(AC600,'#Input Lists#'!$BL$3:$BM$7,2,FALSE),"")</f>
        <v>1</v>
      </c>
      <c r="AX600" s="52" t="e">
        <f>VLOOKUP(AQ600,'#Location List#'!$D$3:$K$150,4,FALSE)</f>
        <v>#N/A</v>
      </c>
      <c r="AY600" s="273" t="e">
        <f>VLOOKUP(AX600,'#Location List#'!$Z$3:$AA$13,2,FALSE)</f>
        <v>#N/A</v>
      </c>
      <c r="AZ600" s="126" t="e">
        <f>VLOOKUP($AT600,'#Input Lists#'!$L$3:$S$1033,6,FALSE)</f>
        <v>#N/A</v>
      </c>
      <c r="BA600" s="239" t="e">
        <f>VLOOKUP($AT600,'#Input Lists#'!$L$3:$S$833,7,FALSE)</f>
        <v>#N/A</v>
      </c>
      <c r="BB600" s="239" t="e">
        <f>VLOOKUP($AT600,'#Input Lists#'!$L$3:$S$833,8,FALSE)</f>
        <v>#N/A</v>
      </c>
      <c r="BC600" s="91" t="str">
        <f t="shared" si="62"/>
        <v/>
      </c>
      <c r="BD600" s="91" t="str">
        <f t="shared" si="63"/>
        <v/>
      </c>
      <c r="BE600" s="15" t="str">
        <f t="shared" si="64"/>
        <v/>
      </c>
      <c r="BF600" s="92" t="str">
        <f t="shared" si="65"/>
        <v>No Sighting Date</v>
      </c>
    </row>
    <row r="601" spans="1:58" x14ac:dyDescent="0.25">
      <c r="A601" s="118">
        <v>596</v>
      </c>
      <c r="B601" s="119"/>
      <c r="C601" s="120"/>
      <c r="D601" s="121"/>
      <c r="E601" s="121"/>
      <c r="F601" s="236"/>
      <c r="G601" s="122" t="str">
        <f>IFERROR(VLOOKUP(F601,'#Location List#'!$U$3:$V$1154,2,FALSE),"")</f>
        <v/>
      </c>
      <c r="H601" s="120"/>
      <c r="I601" s="120"/>
      <c r="J601" s="120"/>
      <c r="K601" s="120"/>
      <c r="L601" s="120"/>
      <c r="M601" s="120"/>
      <c r="N601" s="120"/>
      <c r="O601" s="120"/>
      <c r="P601" s="120"/>
      <c r="Q601" s="120"/>
      <c r="R601" s="120"/>
      <c r="S601" s="120"/>
      <c r="T601" s="205">
        <f t="shared" si="60"/>
        <v>0</v>
      </c>
      <c r="U601" s="205">
        <f t="shared" si="61"/>
        <v>0</v>
      </c>
      <c r="V601" s="210"/>
      <c r="W601" s="210"/>
      <c r="X601" s="23" t="str">
        <f>IFERROR(VLOOKUP(AT601,'#Input Lists#'!$L$3:$AH$833,3,FALSE)," ")</f>
        <v xml:space="preserve"> </v>
      </c>
      <c r="Y601" s="23" t="str">
        <f>IFERROR(VLOOKUP(AT601,'#Input Lists#'!$L$3:$AH$833,5,FALSE)," ")</f>
        <v xml:space="preserve"> </v>
      </c>
      <c r="Z601" s="206" t="str">
        <f>IFERROR(VLOOKUP(AT601,'#Input Lists#'!$L$3:$AH$833,9,FALSE)," ")</f>
        <v xml:space="preserve"> </v>
      </c>
      <c r="AA601" s="119" t="s">
        <v>1527</v>
      </c>
      <c r="AB601" s="120"/>
      <c r="AC601" s="123"/>
      <c r="AD601" s="123"/>
      <c r="AE601" s="123"/>
      <c r="AF601" s="123"/>
      <c r="AG601" s="123"/>
      <c r="AH601" s="123"/>
      <c r="AI601" s="123"/>
      <c r="AJ601" s="123"/>
      <c r="AK601" s="123"/>
      <c r="AL601" s="123"/>
      <c r="AM601" s="123"/>
      <c r="AN601" s="123"/>
      <c r="AO601" s="123"/>
      <c r="AP601" s="120"/>
      <c r="AQ601" s="125" t="str">
        <f>IFERROR(VLOOKUP(G601,'#Location List#'!$C$3:$D$150,2,FALSE),"")</f>
        <v/>
      </c>
      <c r="AR601" s="125" t="str">
        <f>IFERROR(VLOOKUP(F601,'#Location List#'!$Q$3:$R$1154,2,FALSE),"")</f>
        <v/>
      </c>
      <c r="AS601" s="125" t="str">
        <f>IFERROR(VLOOKUP(V601,'#Input Lists#'!$B$3:$D$46,3,FALSE),"")</f>
        <v/>
      </c>
      <c r="AT601" s="125" t="str">
        <f>IFERROR(VLOOKUP(CONCATENATE(V601," ",W601),'#Input Lists#'!$K$3:$L$827,2,FALSE),"")</f>
        <v/>
      </c>
      <c r="AU601" s="125">
        <f>IFERROR(VLOOKUP(AA601,'#Input Lists#'!$BU$3:$BV$8,2,FALSE),"")</f>
        <v>1</v>
      </c>
      <c r="AV601" s="118" t="str">
        <f>IFERROR(VLOOKUP(AB601,'#Input Lists#'!$BO$3:$BP$9,2,FALSE),"")</f>
        <v/>
      </c>
      <c r="AW601" s="118">
        <f>IFERROR(VLOOKUP(AC601,'#Input Lists#'!$BL$3:$BM$7,2,FALSE),"")</f>
        <v>1</v>
      </c>
      <c r="AX601" s="52" t="e">
        <f>VLOOKUP(AQ601,'#Location List#'!$D$3:$K$150,4,FALSE)</f>
        <v>#N/A</v>
      </c>
      <c r="AY601" s="273" t="e">
        <f>VLOOKUP(AX601,'#Location List#'!$Z$3:$AA$13,2,FALSE)</f>
        <v>#N/A</v>
      </c>
      <c r="AZ601" s="126" t="e">
        <f>VLOOKUP($AT601,'#Input Lists#'!$L$3:$S$1033,6,FALSE)</f>
        <v>#N/A</v>
      </c>
      <c r="BA601" s="239" t="e">
        <f>VLOOKUP($AT601,'#Input Lists#'!$L$3:$S$833,7,FALSE)</f>
        <v>#N/A</v>
      </c>
      <c r="BB601" s="239" t="e">
        <f>VLOOKUP($AT601,'#Input Lists#'!$L$3:$S$833,8,FALSE)</f>
        <v>#N/A</v>
      </c>
      <c r="BC601" s="91" t="str">
        <f t="shared" si="62"/>
        <v/>
      </c>
      <c r="BD601" s="91" t="str">
        <f t="shared" si="63"/>
        <v/>
      </c>
      <c r="BE601" s="15" t="str">
        <f t="shared" si="64"/>
        <v/>
      </c>
      <c r="BF601" s="92" t="str">
        <f t="shared" si="65"/>
        <v>No Sighting Date</v>
      </c>
    </row>
    <row r="602" spans="1:58" x14ac:dyDescent="0.25">
      <c r="A602" s="118">
        <v>597</v>
      </c>
      <c r="B602" s="119"/>
      <c r="C602" s="120"/>
      <c r="D602" s="121"/>
      <c r="E602" s="121"/>
      <c r="F602" s="236"/>
      <c r="G602" s="122" t="str">
        <f>IFERROR(VLOOKUP(F602,'#Location List#'!$U$3:$V$1154,2,FALSE),"")</f>
        <v/>
      </c>
      <c r="H602" s="120"/>
      <c r="I602" s="120"/>
      <c r="J602" s="120"/>
      <c r="K602" s="120"/>
      <c r="L602" s="120"/>
      <c r="M602" s="120"/>
      <c r="N602" s="120"/>
      <c r="O602" s="120"/>
      <c r="P602" s="120"/>
      <c r="Q602" s="120"/>
      <c r="R602" s="120"/>
      <c r="S602" s="120"/>
      <c r="T602" s="205">
        <f t="shared" si="60"/>
        <v>0</v>
      </c>
      <c r="U602" s="205">
        <f t="shared" si="61"/>
        <v>0</v>
      </c>
      <c r="V602" s="210"/>
      <c r="W602" s="210"/>
      <c r="X602" s="23" t="str">
        <f>IFERROR(VLOOKUP(AT602,'#Input Lists#'!$L$3:$AH$833,3,FALSE)," ")</f>
        <v xml:space="preserve"> </v>
      </c>
      <c r="Y602" s="23" t="str">
        <f>IFERROR(VLOOKUP(AT602,'#Input Lists#'!$L$3:$AH$833,5,FALSE)," ")</f>
        <v xml:space="preserve"> </v>
      </c>
      <c r="Z602" s="206" t="str">
        <f>IFERROR(VLOOKUP(AT602,'#Input Lists#'!$L$3:$AH$833,9,FALSE)," ")</f>
        <v xml:space="preserve"> </v>
      </c>
      <c r="AA602" s="119" t="s">
        <v>1527</v>
      </c>
      <c r="AB602" s="120"/>
      <c r="AC602" s="123"/>
      <c r="AD602" s="123"/>
      <c r="AE602" s="123"/>
      <c r="AF602" s="123"/>
      <c r="AG602" s="123"/>
      <c r="AH602" s="123"/>
      <c r="AI602" s="123"/>
      <c r="AJ602" s="123"/>
      <c r="AK602" s="123"/>
      <c r="AL602" s="123"/>
      <c r="AM602" s="123"/>
      <c r="AN602" s="123"/>
      <c r="AO602" s="123"/>
      <c r="AP602" s="120"/>
      <c r="AQ602" s="125" t="str">
        <f>IFERROR(VLOOKUP(G602,'#Location List#'!$C$3:$D$150,2,FALSE),"")</f>
        <v/>
      </c>
      <c r="AR602" s="125" t="str">
        <f>IFERROR(VLOOKUP(F602,'#Location List#'!$Q$3:$R$1154,2,FALSE),"")</f>
        <v/>
      </c>
      <c r="AS602" s="125" t="str">
        <f>IFERROR(VLOOKUP(V602,'#Input Lists#'!$B$3:$D$46,3,FALSE),"")</f>
        <v/>
      </c>
      <c r="AT602" s="125" t="str">
        <f>IFERROR(VLOOKUP(CONCATENATE(V602," ",W602),'#Input Lists#'!$K$3:$L$827,2,FALSE),"")</f>
        <v/>
      </c>
      <c r="AU602" s="125">
        <f>IFERROR(VLOOKUP(AA602,'#Input Lists#'!$BU$3:$BV$8,2,FALSE),"")</f>
        <v>1</v>
      </c>
      <c r="AV602" s="118" t="str">
        <f>IFERROR(VLOOKUP(AB602,'#Input Lists#'!$BO$3:$BP$9,2,FALSE),"")</f>
        <v/>
      </c>
      <c r="AW602" s="118">
        <f>IFERROR(VLOOKUP(AC602,'#Input Lists#'!$BL$3:$BM$7,2,FALSE),"")</f>
        <v>1</v>
      </c>
      <c r="AX602" s="52" t="e">
        <f>VLOOKUP(AQ602,'#Location List#'!$D$3:$K$150,4,FALSE)</f>
        <v>#N/A</v>
      </c>
      <c r="AY602" s="273" t="e">
        <f>VLOOKUP(AX602,'#Location List#'!$Z$3:$AA$13,2,FALSE)</f>
        <v>#N/A</v>
      </c>
      <c r="AZ602" s="126" t="e">
        <f>VLOOKUP($AT602,'#Input Lists#'!$L$3:$S$1033,6,FALSE)</f>
        <v>#N/A</v>
      </c>
      <c r="BA602" s="239" t="e">
        <f>VLOOKUP($AT602,'#Input Lists#'!$L$3:$S$833,7,FALSE)</f>
        <v>#N/A</v>
      </c>
      <c r="BB602" s="239" t="e">
        <f>VLOOKUP($AT602,'#Input Lists#'!$L$3:$S$833,8,FALSE)</f>
        <v>#N/A</v>
      </c>
      <c r="BC602" s="91" t="str">
        <f t="shared" si="62"/>
        <v/>
      </c>
      <c r="BD602" s="91" t="str">
        <f t="shared" si="63"/>
        <v/>
      </c>
      <c r="BE602" s="15" t="str">
        <f t="shared" si="64"/>
        <v/>
      </c>
      <c r="BF602" s="92" t="str">
        <f t="shared" si="65"/>
        <v>No Sighting Date</v>
      </c>
    </row>
    <row r="603" spans="1:58" x14ac:dyDescent="0.25">
      <c r="A603" s="118">
        <v>598</v>
      </c>
      <c r="B603" s="119"/>
      <c r="C603" s="120"/>
      <c r="D603" s="121"/>
      <c r="E603" s="121"/>
      <c r="F603" s="236"/>
      <c r="G603" s="122" t="str">
        <f>IFERROR(VLOOKUP(F603,'#Location List#'!$U$3:$V$1154,2,FALSE),"")</f>
        <v/>
      </c>
      <c r="H603" s="120"/>
      <c r="I603" s="120"/>
      <c r="J603" s="120"/>
      <c r="K603" s="120"/>
      <c r="L603" s="120"/>
      <c r="M603" s="120"/>
      <c r="N603" s="120"/>
      <c r="O603" s="120"/>
      <c r="P603" s="120"/>
      <c r="Q603" s="120"/>
      <c r="R603" s="120"/>
      <c r="S603" s="120"/>
      <c r="T603" s="205">
        <f t="shared" si="60"/>
        <v>0</v>
      </c>
      <c r="U603" s="205">
        <f t="shared" si="61"/>
        <v>0</v>
      </c>
      <c r="V603" s="210"/>
      <c r="W603" s="210"/>
      <c r="X603" s="23" t="str">
        <f>IFERROR(VLOOKUP(AT603,'#Input Lists#'!$L$3:$AH$833,3,FALSE)," ")</f>
        <v xml:space="preserve"> </v>
      </c>
      <c r="Y603" s="23" t="str">
        <f>IFERROR(VLOOKUP(AT603,'#Input Lists#'!$L$3:$AH$833,5,FALSE)," ")</f>
        <v xml:space="preserve"> </v>
      </c>
      <c r="Z603" s="206" t="str">
        <f>IFERROR(VLOOKUP(AT603,'#Input Lists#'!$L$3:$AH$833,9,FALSE)," ")</f>
        <v xml:space="preserve"> </v>
      </c>
      <c r="AA603" s="119" t="s">
        <v>1527</v>
      </c>
      <c r="AB603" s="120"/>
      <c r="AC603" s="123"/>
      <c r="AD603" s="123"/>
      <c r="AE603" s="123"/>
      <c r="AF603" s="123"/>
      <c r="AG603" s="123"/>
      <c r="AH603" s="123"/>
      <c r="AI603" s="123"/>
      <c r="AJ603" s="123"/>
      <c r="AK603" s="123"/>
      <c r="AL603" s="123"/>
      <c r="AM603" s="123"/>
      <c r="AN603" s="123"/>
      <c r="AO603" s="123"/>
      <c r="AP603" s="120"/>
      <c r="AQ603" s="125" t="str">
        <f>IFERROR(VLOOKUP(G603,'#Location List#'!$C$3:$D$150,2,FALSE),"")</f>
        <v/>
      </c>
      <c r="AR603" s="125" t="str">
        <f>IFERROR(VLOOKUP(F603,'#Location List#'!$Q$3:$R$1154,2,FALSE),"")</f>
        <v/>
      </c>
      <c r="AS603" s="125" t="str">
        <f>IFERROR(VLOOKUP(V603,'#Input Lists#'!$B$3:$D$46,3,FALSE),"")</f>
        <v/>
      </c>
      <c r="AT603" s="125" t="str">
        <f>IFERROR(VLOOKUP(CONCATENATE(V603," ",W603),'#Input Lists#'!$K$3:$L$827,2,FALSE),"")</f>
        <v/>
      </c>
      <c r="AU603" s="125">
        <f>IFERROR(VLOOKUP(AA603,'#Input Lists#'!$BU$3:$BV$8,2,FALSE),"")</f>
        <v>1</v>
      </c>
      <c r="AV603" s="118" t="str">
        <f>IFERROR(VLOOKUP(AB603,'#Input Lists#'!$BO$3:$BP$9,2,FALSE),"")</f>
        <v/>
      </c>
      <c r="AW603" s="118">
        <f>IFERROR(VLOOKUP(AC603,'#Input Lists#'!$BL$3:$BM$7,2,FALSE),"")</f>
        <v>1</v>
      </c>
      <c r="AX603" s="52" t="e">
        <f>VLOOKUP(AQ603,'#Location List#'!$D$3:$K$150,4,FALSE)</f>
        <v>#N/A</v>
      </c>
      <c r="AY603" s="273" t="e">
        <f>VLOOKUP(AX603,'#Location List#'!$Z$3:$AA$13,2,FALSE)</f>
        <v>#N/A</v>
      </c>
      <c r="AZ603" s="126" t="e">
        <f>VLOOKUP($AT603,'#Input Lists#'!$L$3:$S$1033,6,FALSE)</f>
        <v>#N/A</v>
      </c>
      <c r="BA603" s="239" t="e">
        <f>VLOOKUP($AT603,'#Input Lists#'!$L$3:$S$833,7,FALSE)</f>
        <v>#N/A</v>
      </c>
      <c r="BB603" s="239" t="e">
        <f>VLOOKUP($AT603,'#Input Lists#'!$L$3:$S$833,8,FALSE)</f>
        <v>#N/A</v>
      </c>
      <c r="BC603" s="91" t="str">
        <f t="shared" si="62"/>
        <v/>
      </c>
      <c r="BD603" s="91" t="str">
        <f t="shared" si="63"/>
        <v/>
      </c>
      <c r="BE603" s="15" t="str">
        <f t="shared" si="64"/>
        <v/>
      </c>
      <c r="BF603" s="92" t="str">
        <f t="shared" si="65"/>
        <v>No Sighting Date</v>
      </c>
    </row>
    <row r="604" spans="1:58" x14ac:dyDescent="0.25">
      <c r="A604" s="118">
        <v>599</v>
      </c>
      <c r="B604" s="119"/>
      <c r="C604" s="120"/>
      <c r="D604" s="121"/>
      <c r="E604" s="121"/>
      <c r="F604" s="236"/>
      <c r="G604" s="122" t="str">
        <f>IFERROR(VLOOKUP(F604,'#Location List#'!$U$3:$V$1154,2,FALSE),"")</f>
        <v/>
      </c>
      <c r="H604" s="120"/>
      <c r="I604" s="120"/>
      <c r="J604" s="120"/>
      <c r="K604" s="120"/>
      <c r="L604" s="120"/>
      <c r="M604" s="120"/>
      <c r="N604" s="120"/>
      <c r="O604" s="120"/>
      <c r="P604" s="120"/>
      <c r="Q604" s="120"/>
      <c r="R604" s="120"/>
      <c r="S604" s="120"/>
      <c r="T604" s="205">
        <f t="shared" si="60"/>
        <v>0</v>
      </c>
      <c r="U604" s="205">
        <f t="shared" si="61"/>
        <v>0</v>
      </c>
      <c r="V604" s="210"/>
      <c r="W604" s="210"/>
      <c r="X604" s="23" t="str">
        <f>IFERROR(VLOOKUP(AT604,'#Input Lists#'!$L$3:$AH$833,3,FALSE)," ")</f>
        <v xml:space="preserve"> </v>
      </c>
      <c r="Y604" s="23" t="str">
        <f>IFERROR(VLOOKUP(AT604,'#Input Lists#'!$L$3:$AH$833,5,FALSE)," ")</f>
        <v xml:space="preserve"> </v>
      </c>
      <c r="Z604" s="206" t="str">
        <f>IFERROR(VLOOKUP(AT604,'#Input Lists#'!$L$3:$AH$833,9,FALSE)," ")</f>
        <v xml:space="preserve"> </v>
      </c>
      <c r="AA604" s="119" t="s">
        <v>1527</v>
      </c>
      <c r="AB604" s="120"/>
      <c r="AC604" s="123"/>
      <c r="AD604" s="123"/>
      <c r="AE604" s="123"/>
      <c r="AF604" s="123"/>
      <c r="AG604" s="123"/>
      <c r="AH604" s="123"/>
      <c r="AI604" s="123"/>
      <c r="AJ604" s="123"/>
      <c r="AK604" s="123"/>
      <c r="AL604" s="123"/>
      <c r="AM604" s="123"/>
      <c r="AN604" s="123"/>
      <c r="AO604" s="123"/>
      <c r="AP604" s="120"/>
      <c r="AQ604" s="125" t="str">
        <f>IFERROR(VLOOKUP(G604,'#Location List#'!$C$3:$D$150,2,FALSE),"")</f>
        <v/>
      </c>
      <c r="AR604" s="125" t="str">
        <f>IFERROR(VLOOKUP(F604,'#Location List#'!$Q$3:$R$1154,2,FALSE),"")</f>
        <v/>
      </c>
      <c r="AS604" s="125" t="str">
        <f>IFERROR(VLOOKUP(V604,'#Input Lists#'!$B$3:$D$46,3,FALSE),"")</f>
        <v/>
      </c>
      <c r="AT604" s="125" t="str">
        <f>IFERROR(VLOOKUP(CONCATENATE(V604," ",W604),'#Input Lists#'!$K$3:$L$827,2,FALSE),"")</f>
        <v/>
      </c>
      <c r="AU604" s="125">
        <f>IFERROR(VLOOKUP(AA604,'#Input Lists#'!$BU$3:$BV$8,2,FALSE),"")</f>
        <v>1</v>
      </c>
      <c r="AV604" s="118" t="str">
        <f>IFERROR(VLOOKUP(AB604,'#Input Lists#'!$BO$3:$BP$9,2,FALSE),"")</f>
        <v/>
      </c>
      <c r="AW604" s="118">
        <f>IFERROR(VLOOKUP(AC604,'#Input Lists#'!$BL$3:$BM$7,2,FALSE),"")</f>
        <v>1</v>
      </c>
      <c r="AX604" s="52" t="e">
        <f>VLOOKUP(AQ604,'#Location List#'!$D$3:$K$150,4,FALSE)</f>
        <v>#N/A</v>
      </c>
      <c r="AY604" s="273" t="e">
        <f>VLOOKUP(AX604,'#Location List#'!$Z$3:$AA$13,2,FALSE)</f>
        <v>#N/A</v>
      </c>
      <c r="AZ604" s="126" t="e">
        <f>VLOOKUP($AT604,'#Input Lists#'!$L$3:$S$1033,6,FALSE)</f>
        <v>#N/A</v>
      </c>
      <c r="BA604" s="239" t="e">
        <f>VLOOKUP($AT604,'#Input Lists#'!$L$3:$S$833,7,FALSE)</f>
        <v>#N/A</v>
      </c>
      <c r="BB604" s="239" t="e">
        <f>VLOOKUP($AT604,'#Input Lists#'!$L$3:$S$833,8,FALSE)</f>
        <v>#N/A</v>
      </c>
      <c r="BC604" s="91" t="str">
        <f t="shared" si="62"/>
        <v/>
      </c>
      <c r="BD604" s="91" t="str">
        <f t="shared" si="63"/>
        <v/>
      </c>
      <c r="BE604" s="15" t="str">
        <f t="shared" si="64"/>
        <v/>
      </c>
      <c r="BF604" s="92" t="str">
        <f t="shared" si="65"/>
        <v>No Sighting Date</v>
      </c>
    </row>
    <row r="605" spans="1:58" x14ac:dyDescent="0.25">
      <c r="A605" s="118">
        <v>600</v>
      </c>
      <c r="B605" s="119"/>
      <c r="C605" s="120"/>
      <c r="D605" s="121"/>
      <c r="E605" s="121"/>
      <c r="F605" s="236"/>
      <c r="G605" s="122" t="str">
        <f>IFERROR(VLOOKUP(F605,'#Location List#'!$U$3:$V$1154,2,FALSE),"")</f>
        <v/>
      </c>
      <c r="H605" s="120"/>
      <c r="I605" s="120"/>
      <c r="J605" s="120"/>
      <c r="K605" s="120"/>
      <c r="L605" s="120"/>
      <c r="M605" s="120"/>
      <c r="N605" s="120"/>
      <c r="O605" s="120"/>
      <c r="P605" s="120"/>
      <c r="Q605" s="120"/>
      <c r="R605" s="120"/>
      <c r="S605" s="120"/>
      <c r="T605" s="205">
        <f t="shared" si="60"/>
        <v>0</v>
      </c>
      <c r="U605" s="205">
        <f t="shared" si="61"/>
        <v>0</v>
      </c>
      <c r="V605" s="210"/>
      <c r="W605" s="210"/>
      <c r="X605" s="23" t="str">
        <f>IFERROR(VLOOKUP(AT605,'#Input Lists#'!$L$3:$AH$833,3,FALSE)," ")</f>
        <v xml:space="preserve"> </v>
      </c>
      <c r="Y605" s="23" t="str">
        <f>IFERROR(VLOOKUP(AT605,'#Input Lists#'!$L$3:$AH$833,5,FALSE)," ")</f>
        <v xml:space="preserve"> </v>
      </c>
      <c r="Z605" s="206" t="str">
        <f>IFERROR(VLOOKUP(AT605,'#Input Lists#'!$L$3:$AH$833,9,FALSE)," ")</f>
        <v xml:space="preserve"> </v>
      </c>
      <c r="AA605" s="119" t="s">
        <v>1527</v>
      </c>
      <c r="AB605" s="120"/>
      <c r="AC605" s="123"/>
      <c r="AD605" s="123"/>
      <c r="AE605" s="123"/>
      <c r="AF605" s="123"/>
      <c r="AG605" s="123"/>
      <c r="AH605" s="123"/>
      <c r="AI605" s="123"/>
      <c r="AJ605" s="123"/>
      <c r="AK605" s="123"/>
      <c r="AL605" s="123"/>
      <c r="AM605" s="123"/>
      <c r="AN605" s="123"/>
      <c r="AO605" s="123"/>
      <c r="AP605" s="120"/>
      <c r="AQ605" s="125" t="str">
        <f>IFERROR(VLOOKUP(G605,'#Location List#'!$C$3:$D$150,2,FALSE),"")</f>
        <v/>
      </c>
      <c r="AR605" s="125" t="str">
        <f>IFERROR(VLOOKUP(F605,'#Location List#'!$Q$3:$R$1154,2,FALSE),"")</f>
        <v/>
      </c>
      <c r="AS605" s="125" t="str">
        <f>IFERROR(VLOOKUP(V605,'#Input Lists#'!$B$3:$D$46,3,FALSE),"")</f>
        <v/>
      </c>
      <c r="AT605" s="125" t="str">
        <f>IFERROR(VLOOKUP(CONCATENATE(V605," ",W605),'#Input Lists#'!$K$3:$L$827,2,FALSE),"")</f>
        <v/>
      </c>
      <c r="AU605" s="125">
        <f>IFERROR(VLOOKUP(AA605,'#Input Lists#'!$BU$3:$BV$8,2,FALSE),"")</f>
        <v>1</v>
      </c>
      <c r="AV605" s="118" t="str">
        <f>IFERROR(VLOOKUP(AB605,'#Input Lists#'!$BO$3:$BP$9,2,FALSE),"")</f>
        <v/>
      </c>
      <c r="AW605" s="118">
        <f>IFERROR(VLOOKUP(AC605,'#Input Lists#'!$BL$3:$BM$7,2,FALSE),"")</f>
        <v>1</v>
      </c>
      <c r="AX605" s="52" t="e">
        <f>VLOOKUP(AQ605,'#Location List#'!$D$3:$K$150,4,FALSE)</f>
        <v>#N/A</v>
      </c>
      <c r="AY605" s="273" t="e">
        <f>VLOOKUP(AX605,'#Location List#'!$Z$3:$AA$13,2,FALSE)</f>
        <v>#N/A</v>
      </c>
      <c r="AZ605" s="126" t="e">
        <f>VLOOKUP($AT605,'#Input Lists#'!$L$3:$S$1033,6,FALSE)</f>
        <v>#N/A</v>
      </c>
      <c r="BA605" s="239" t="e">
        <f>VLOOKUP($AT605,'#Input Lists#'!$L$3:$S$833,7,FALSE)</f>
        <v>#N/A</v>
      </c>
      <c r="BB605" s="239" t="e">
        <f>VLOOKUP($AT605,'#Input Lists#'!$L$3:$S$833,8,FALSE)</f>
        <v>#N/A</v>
      </c>
      <c r="BC605" s="91" t="str">
        <f t="shared" si="62"/>
        <v/>
      </c>
      <c r="BD605" s="91" t="str">
        <f t="shared" si="63"/>
        <v/>
      </c>
      <c r="BE605" s="15" t="str">
        <f t="shared" si="64"/>
        <v/>
      </c>
      <c r="BF605" s="92" t="str">
        <f t="shared" si="65"/>
        <v>No Sighting Date</v>
      </c>
    </row>
    <row r="606" spans="1:58" x14ac:dyDescent="0.25">
      <c r="A606" s="118">
        <v>601</v>
      </c>
      <c r="B606" s="119"/>
      <c r="C606" s="120"/>
      <c r="D606" s="121"/>
      <c r="E606" s="121"/>
      <c r="F606" s="236"/>
      <c r="G606" s="122" t="str">
        <f>IFERROR(VLOOKUP(F606,'#Location List#'!$U$3:$V$1154,2,FALSE),"")</f>
        <v/>
      </c>
      <c r="H606" s="120"/>
      <c r="I606" s="120"/>
      <c r="J606" s="120"/>
      <c r="K606" s="120"/>
      <c r="L606" s="120"/>
      <c r="M606" s="120"/>
      <c r="N606" s="120"/>
      <c r="O606" s="120"/>
      <c r="P606" s="120"/>
      <c r="Q606" s="120"/>
      <c r="R606" s="120"/>
      <c r="S606" s="120"/>
      <c r="T606" s="205">
        <f t="shared" si="60"/>
        <v>0</v>
      </c>
      <c r="U606" s="205">
        <f t="shared" si="61"/>
        <v>0</v>
      </c>
      <c r="V606" s="210"/>
      <c r="W606" s="210"/>
      <c r="X606" s="23" t="str">
        <f>IFERROR(VLOOKUP(AT606,'#Input Lists#'!$L$3:$AH$833,3,FALSE)," ")</f>
        <v xml:space="preserve"> </v>
      </c>
      <c r="Y606" s="23" t="str">
        <f>IFERROR(VLOOKUP(AT606,'#Input Lists#'!$L$3:$AH$833,5,FALSE)," ")</f>
        <v xml:space="preserve"> </v>
      </c>
      <c r="Z606" s="206" t="str">
        <f>IFERROR(VLOOKUP(AT606,'#Input Lists#'!$L$3:$AH$833,9,FALSE)," ")</f>
        <v xml:space="preserve"> </v>
      </c>
      <c r="AA606" s="119" t="s">
        <v>1527</v>
      </c>
      <c r="AB606" s="120"/>
      <c r="AC606" s="123"/>
      <c r="AD606" s="123"/>
      <c r="AE606" s="123"/>
      <c r="AF606" s="123"/>
      <c r="AG606" s="123"/>
      <c r="AH606" s="123"/>
      <c r="AI606" s="123"/>
      <c r="AJ606" s="123"/>
      <c r="AK606" s="123"/>
      <c r="AL606" s="123"/>
      <c r="AM606" s="123"/>
      <c r="AN606" s="123"/>
      <c r="AO606" s="123"/>
      <c r="AP606" s="120"/>
      <c r="AQ606" s="125" t="str">
        <f>IFERROR(VLOOKUP(G606,'#Location List#'!$C$3:$D$150,2,FALSE),"")</f>
        <v/>
      </c>
      <c r="AR606" s="125" t="str">
        <f>IFERROR(VLOOKUP(F606,'#Location List#'!$Q$3:$R$1154,2,FALSE),"")</f>
        <v/>
      </c>
      <c r="AS606" s="125" t="str">
        <f>IFERROR(VLOOKUP(V606,'#Input Lists#'!$B$3:$D$46,3,FALSE),"")</f>
        <v/>
      </c>
      <c r="AT606" s="125" t="str">
        <f>IFERROR(VLOOKUP(CONCATENATE(V606," ",W606),'#Input Lists#'!$K$3:$L$827,2,FALSE),"")</f>
        <v/>
      </c>
      <c r="AU606" s="125">
        <f>IFERROR(VLOOKUP(AA606,'#Input Lists#'!$BU$3:$BV$8,2,FALSE),"")</f>
        <v>1</v>
      </c>
      <c r="AV606" s="118" t="str">
        <f>IFERROR(VLOOKUP(AB606,'#Input Lists#'!$BO$3:$BP$9,2,FALSE),"")</f>
        <v/>
      </c>
      <c r="AW606" s="118">
        <f>IFERROR(VLOOKUP(AC606,'#Input Lists#'!$BL$3:$BM$7,2,FALSE),"")</f>
        <v>1</v>
      </c>
      <c r="AX606" s="52" t="e">
        <f>VLOOKUP(AQ606,'#Location List#'!$D$3:$K$150,4,FALSE)</f>
        <v>#N/A</v>
      </c>
      <c r="AY606" s="273" t="e">
        <f>VLOOKUP(AX606,'#Location List#'!$Z$3:$AA$13,2,FALSE)</f>
        <v>#N/A</v>
      </c>
      <c r="AZ606" s="126" t="e">
        <f>VLOOKUP($AT606,'#Input Lists#'!$L$3:$S$1033,6,FALSE)</f>
        <v>#N/A</v>
      </c>
      <c r="BA606" s="239" t="e">
        <f>VLOOKUP($AT606,'#Input Lists#'!$L$3:$S$833,7,FALSE)</f>
        <v>#N/A</v>
      </c>
      <c r="BB606" s="239" t="e">
        <f>VLOOKUP($AT606,'#Input Lists#'!$L$3:$S$833,8,FALSE)</f>
        <v>#N/A</v>
      </c>
      <c r="BC606" s="91" t="str">
        <f t="shared" si="62"/>
        <v/>
      </c>
      <c r="BD606" s="91" t="str">
        <f t="shared" si="63"/>
        <v/>
      </c>
      <c r="BE606" s="15" t="str">
        <f t="shared" si="64"/>
        <v/>
      </c>
      <c r="BF606" s="92" t="str">
        <f t="shared" si="65"/>
        <v>No Sighting Date</v>
      </c>
    </row>
    <row r="607" spans="1:58" x14ac:dyDescent="0.25">
      <c r="A607" s="118">
        <v>602</v>
      </c>
      <c r="B607" s="119"/>
      <c r="C607" s="120"/>
      <c r="D607" s="121"/>
      <c r="E607" s="121"/>
      <c r="F607" s="236"/>
      <c r="G607" s="122" t="str">
        <f>IFERROR(VLOOKUP(F607,'#Location List#'!$U$3:$V$1154,2,FALSE),"")</f>
        <v/>
      </c>
      <c r="H607" s="120"/>
      <c r="I607" s="120"/>
      <c r="J607" s="120"/>
      <c r="K607" s="120"/>
      <c r="L607" s="120"/>
      <c r="M607" s="120"/>
      <c r="N607" s="120"/>
      <c r="O607" s="120"/>
      <c r="P607" s="120"/>
      <c r="Q607" s="120"/>
      <c r="R607" s="120"/>
      <c r="S607" s="120"/>
      <c r="T607" s="205">
        <f t="shared" si="60"/>
        <v>0</v>
      </c>
      <c r="U607" s="205">
        <f t="shared" si="61"/>
        <v>0</v>
      </c>
      <c r="V607" s="210"/>
      <c r="W607" s="210"/>
      <c r="X607" s="23" t="str">
        <f>IFERROR(VLOOKUP(AT607,'#Input Lists#'!$L$3:$AH$833,3,FALSE)," ")</f>
        <v xml:space="preserve"> </v>
      </c>
      <c r="Y607" s="23" t="str">
        <f>IFERROR(VLOOKUP(AT607,'#Input Lists#'!$L$3:$AH$833,5,FALSE)," ")</f>
        <v xml:space="preserve"> </v>
      </c>
      <c r="Z607" s="206" t="str">
        <f>IFERROR(VLOOKUP(AT607,'#Input Lists#'!$L$3:$AH$833,9,FALSE)," ")</f>
        <v xml:space="preserve"> </v>
      </c>
      <c r="AA607" s="119" t="s">
        <v>1527</v>
      </c>
      <c r="AB607" s="120"/>
      <c r="AC607" s="123"/>
      <c r="AD607" s="123"/>
      <c r="AE607" s="123"/>
      <c r="AF607" s="123"/>
      <c r="AG607" s="123"/>
      <c r="AH607" s="123"/>
      <c r="AI607" s="123"/>
      <c r="AJ607" s="123"/>
      <c r="AK607" s="123"/>
      <c r="AL607" s="123"/>
      <c r="AM607" s="123"/>
      <c r="AN607" s="123"/>
      <c r="AO607" s="123"/>
      <c r="AP607" s="120"/>
      <c r="AQ607" s="125" t="str">
        <f>IFERROR(VLOOKUP(G607,'#Location List#'!$C$3:$D$150,2,FALSE),"")</f>
        <v/>
      </c>
      <c r="AR607" s="125" t="str">
        <f>IFERROR(VLOOKUP(F607,'#Location List#'!$Q$3:$R$1154,2,FALSE),"")</f>
        <v/>
      </c>
      <c r="AS607" s="125" t="str">
        <f>IFERROR(VLOOKUP(V607,'#Input Lists#'!$B$3:$D$46,3,FALSE),"")</f>
        <v/>
      </c>
      <c r="AT607" s="125" t="str">
        <f>IFERROR(VLOOKUP(CONCATENATE(V607," ",W607),'#Input Lists#'!$K$3:$L$827,2,FALSE),"")</f>
        <v/>
      </c>
      <c r="AU607" s="125">
        <f>IFERROR(VLOOKUP(AA607,'#Input Lists#'!$BU$3:$BV$8,2,FALSE),"")</f>
        <v>1</v>
      </c>
      <c r="AV607" s="118" t="str">
        <f>IFERROR(VLOOKUP(AB607,'#Input Lists#'!$BO$3:$BP$9,2,FALSE),"")</f>
        <v/>
      </c>
      <c r="AW607" s="118">
        <f>IFERROR(VLOOKUP(AC607,'#Input Lists#'!$BL$3:$BM$7,2,FALSE),"")</f>
        <v>1</v>
      </c>
      <c r="AX607" s="52" t="e">
        <f>VLOOKUP(AQ607,'#Location List#'!$D$3:$K$150,4,FALSE)</f>
        <v>#N/A</v>
      </c>
      <c r="AY607" s="273" t="e">
        <f>VLOOKUP(AX607,'#Location List#'!$Z$3:$AA$13,2,FALSE)</f>
        <v>#N/A</v>
      </c>
      <c r="AZ607" s="126" t="e">
        <f>VLOOKUP($AT607,'#Input Lists#'!$L$3:$S$1033,6,FALSE)</f>
        <v>#N/A</v>
      </c>
      <c r="BA607" s="239" t="e">
        <f>VLOOKUP($AT607,'#Input Lists#'!$L$3:$S$833,7,FALSE)</f>
        <v>#N/A</v>
      </c>
      <c r="BB607" s="239" t="e">
        <f>VLOOKUP($AT607,'#Input Lists#'!$L$3:$S$833,8,FALSE)</f>
        <v>#N/A</v>
      </c>
      <c r="BC607" s="91" t="str">
        <f t="shared" si="62"/>
        <v/>
      </c>
      <c r="BD607" s="91" t="str">
        <f t="shared" si="63"/>
        <v/>
      </c>
      <c r="BE607" s="15" t="str">
        <f t="shared" si="64"/>
        <v/>
      </c>
      <c r="BF607" s="92" t="str">
        <f t="shared" si="65"/>
        <v>No Sighting Date</v>
      </c>
    </row>
    <row r="608" spans="1:58" x14ac:dyDescent="0.25">
      <c r="A608" s="118">
        <v>603</v>
      </c>
      <c r="B608" s="119"/>
      <c r="C608" s="120"/>
      <c r="D608" s="121"/>
      <c r="E608" s="121"/>
      <c r="F608" s="236"/>
      <c r="G608" s="122" t="str">
        <f>IFERROR(VLOOKUP(F608,'#Location List#'!$U$3:$V$1154,2,FALSE),"")</f>
        <v/>
      </c>
      <c r="H608" s="120"/>
      <c r="I608" s="120"/>
      <c r="J608" s="120"/>
      <c r="K608" s="120"/>
      <c r="L608" s="120"/>
      <c r="M608" s="120"/>
      <c r="N608" s="120"/>
      <c r="O608" s="120"/>
      <c r="P608" s="120"/>
      <c r="Q608" s="120"/>
      <c r="R608" s="120"/>
      <c r="S608" s="120"/>
      <c r="T608" s="205">
        <f t="shared" si="60"/>
        <v>0</v>
      </c>
      <c r="U608" s="205">
        <f t="shared" si="61"/>
        <v>0</v>
      </c>
      <c r="V608" s="210"/>
      <c r="W608" s="210"/>
      <c r="X608" s="23" t="str">
        <f>IFERROR(VLOOKUP(AT608,'#Input Lists#'!$L$3:$AH$833,3,FALSE)," ")</f>
        <v xml:space="preserve"> </v>
      </c>
      <c r="Y608" s="23" t="str">
        <f>IFERROR(VLOOKUP(AT608,'#Input Lists#'!$L$3:$AH$833,5,FALSE)," ")</f>
        <v xml:space="preserve"> </v>
      </c>
      <c r="Z608" s="206" t="str">
        <f>IFERROR(VLOOKUP(AT608,'#Input Lists#'!$L$3:$AH$833,9,FALSE)," ")</f>
        <v xml:space="preserve"> </v>
      </c>
      <c r="AA608" s="119" t="s">
        <v>1527</v>
      </c>
      <c r="AB608" s="120"/>
      <c r="AC608" s="123"/>
      <c r="AD608" s="123"/>
      <c r="AE608" s="123"/>
      <c r="AF608" s="123"/>
      <c r="AG608" s="123"/>
      <c r="AH608" s="123"/>
      <c r="AI608" s="123"/>
      <c r="AJ608" s="123"/>
      <c r="AK608" s="123"/>
      <c r="AL608" s="123"/>
      <c r="AM608" s="123"/>
      <c r="AN608" s="123"/>
      <c r="AO608" s="123"/>
      <c r="AP608" s="120"/>
      <c r="AQ608" s="125" t="str">
        <f>IFERROR(VLOOKUP(G608,'#Location List#'!$C$3:$D$150,2,FALSE),"")</f>
        <v/>
      </c>
      <c r="AR608" s="125" t="str">
        <f>IFERROR(VLOOKUP(F608,'#Location List#'!$Q$3:$R$1154,2,FALSE),"")</f>
        <v/>
      </c>
      <c r="AS608" s="125" t="str">
        <f>IFERROR(VLOOKUP(V608,'#Input Lists#'!$B$3:$D$46,3,FALSE),"")</f>
        <v/>
      </c>
      <c r="AT608" s="125" t="str">
        <f>IFERROR(VLOOKUP(CONCATENATE(V608," ",W608),'#Input Lists#'!$K$3:$L$827,2,FALSE),"")</f>
        <v/>
      </c>
      <c r="AU608" s="125">
        <f>IFERROR(VLOOKUP(AA608,'#Input Lists#'!$BU$3:$BV$8,2,FALSE),"")</f>
        <v>1</v>
      </c>
      <c r="AV608" s="118" t="str">
        <f>IFERROR(VLOOKUP(AB608,'#Input Lists#'!$BO$3:$BP$9,2,FALSE),"")</f>
        <v/>
      </c>
      <c r="AW608" s="118">
        <f>IFERROR(VLOOKUP(AC608,'#Input Lists#'!$BL$3:$BM$7,2,FALSE),"")</f>
        <v>1</v>
      </c>
      <c r="AX608" s="52" t="e">
        <f>VLOOKUP(AQ608,'#Location List#'!$D$3:$K$150,4,FALSE)</f>
        <v>#N/A</v>
      </c>
      <c r="AY608" s="273" t="e">
        <f>VLOOKUP(AX608,'#Location List#'!$Z$3:$AA$13,2,FALSE)</f>
        <v>#N/A</v>
      </c>
      <c r="AZ608" s="126" t="e">
        <f>VLOOKUP($AT608,'#Input Lists#'!$L$3:$S$1033,6,FALSE)</f>
        <v>#N/A</v>
      </c>
      <c r="BA608" s="239" t="e">
        <f>VLOOKUP($AT608,'#Input Lists#'!$L$3:$S$833,7,FALSE)</f>
        <v>#N/A</v>
      </c>
      <c r="BB608" s="239" t="e">
        <f>VLOOKUP($AT608,'#Input Lists#'!$L$3:$S$833,8,FALSE)</f>
        <v>#N/A</v>
      </c>
      <c r="BC608" s="91" t="str">
        <f t="shared" si="62"/>
        <v/>
      </c>
      <c r="BD608" s="91" t="str">
        <f t="shared" si="63"/>
        <v/>
      </c>
      <c r="BE608" s="15" t="str">
        <f t="shared" si="64"/>
        <v/>
      </c>
      <c r="BF608" s="92" t="str">
        <f t="shared" si="65"/>
        <v>No Sighting Date</v>
      </c>
    </row>
    <row r="609" spans="1:58" x14ac:dyDescent="0.25">
      <c r="A609" s="118">
        <v>604</v>
      </c>
      <c r="B609" s="119"/>
      <c r="C609" s="120"/>
      <c r="D609" s="121"/>
      <c r="E609" s="121"/>
      <c r="F609" s="236"/>
      <c r="G609" s="122" t="str">
        <f>IFERROR(VLOOKUP(F609,'#Location List#'!$U$3:$V$1154,2,FALSE),"")</f>
        <v/>
      </c>
      <c r="H609" s="120"/>
      <c r="I609" s="120"/>
      <c r="J609" s="120"/>
      <c r="K609" s="120"/>
      <c r="L609" s="120"/>
      <c r="M609" s="120"/>
      <c r="N609" s="120"/>
      <c r="O609" s="120"/>
      <c r="P609" s="120"/>
      <c r="Q609" s="120"/>
      <c r="R609" s="120"/>
      <c r="S609" s="120"/>
      <c r="T609" s="205">
        <f t="shared" si="60"/>
        <v>0</v>
      </c>
      <c r="U609" s="205">
        <f t="shared" si="61"/>
        <v>0</v>
      </c>
      <c r="V609" s="210"/>
      <c r="W609" s="210"/>
      <c r="X609" s="23" t="str">
        <f>IFERROR(VLOOKUP(AT609,'#Input Lists#'!$L$3:$AH$833,3,FALSE)," ")</f>
        <v xml:space="preserve"> </v>
      </c>
      <c r="Y609" s="23" t="str">
        <f>IFERROR(VLOOKUP(AT609,'#Input Lists#'!$L$3:$AH$833,5,FALSE)," ")</f>
        <v xml:space="preserve"> </v>
      </c>
      <c r="Z609" s="206" t="str">
        <f>IFERROR(VLOOKUP(AT609,'#Input Lists#'!$L$3:$AH$833,9,FALSE)," ")</f>
        <v xml:space="preserve"> </v>
      </c>
      <c r="AA609" s="119" t="s">
        <v>1527</v>
      </c>
      <c r="AB609" s="120"/>
      <c r="AC609" s="123"/>
      <c r="AD609" s="123"/>
      <c r="AE609" s="123"/>
      <c r="AF609" s="123"/>
      <c r="AG609" s="123"/>
      <c r="AH609" s="123"/>
      <c r="AI609" s="123"/>
      <c r="AJ609" s="123"/>
      <c r="AK609" s="123"/>
      <c r="AL609" s="123"/>
      <c r="AM609" s="123"/>
      <c r="AN609" s="123"/>
      <c r="AO609" s="123"/>
      <c r="AP609" s="120"/>
      <c r="AQ609" s="125" t="str">
        <f>IFERROR(VLOOKUP(G609,'#Location List#'!$C$3:$D$150,2,FALSE),"")</f>
        <v/>
      </c>
      <c r="AR609" s="125" t="str">
        <f>IFERROR(VLOOKUP(F609,'#Location List#'!$Q$3:$R$1154,2,FALSE),"")</f>
        <v/>
      </c>
      <c r="AS609" s="125" t="str">
        <f>IFERROR(VLOOKUP(V609,'#Input Lists#'!$B$3:$D$46,3,FALSE),"")</f>
        <v/>
      </c>
      <c r="AT609" s="125" t="str">
        <f>IFERROR(VLOOKUP(CONCATENATE(V609," ",W609),'#Input Lists#'!$K$3:$L$827,2,FALSE),"")</f>
        <v/>
      </c>
      <c r="AU609" s="125">
        <f>IFERROR(VLOOKUP(AA609,'#Input Lists#'!$BU$3:$BV$8,2,FALSE),"")</f>
        <v>1</v>
      </c>
      <c r="AV609" s="118" t="str">
        <f>IFERROR(VLOOKUP(AB609,'#Input Lists#'!$BO$3:$BP$9,2,FALSE),"")</f>
        <v/>
      </c>
      <c r="AW609" s="118">
        <f>IFERROR(VLOOKUP(AC609,'#Input Lists#'!$BL$3:$BM$7,2,FALSE),"")</f>
        <v>1</v>
      </c>
      <c r="AX609" s="52" t="e">
        <f>VLOOKUP(AQ609,'#Location List#'!$D$3:$K$150,4,FALSE)</f>
        <v>#N/A</v>
      </c>
      <c r="AY609" s="273" t="e">
        <f>VLOOKUP(AX609,'#Location List#'!$Z$3:$AA$13,2,FALSE)</f>
        <v>#N/A</v>
      </c>
      <c r="AZ609" s="126" t="e">
        <f>VLOOKUP($AT609,'#Input Lists#'!$L$3:$S$1033,6,FALSE)</f>
        <v>#N/A</v>
      </c>
      <c r="BA609" s="239" t="e">
        <f>VLOOKUP($AT609,'#Input Lists#'!$L$3:$S$833,7,FALSE)</f>
        <v>#N/A</v>
      </c>
      <c r="BB609" s="239" t="e">
        <f>VLOOKUP($AT609,'#Input Lists#'!$L$3:$S$833,8,FALSE)</f>
        <v>#N/A</v>
      </c>
      <c r="BC609" s="91" t="str">
        <f t="shared" si="62"/>
        <v/>
      </c>
      <c r="BD609" s="91" t="str">
        <f t="shared" si="63"/>
        <v/>
      </c>
      <c r="BE609" s="15" t="str">
        <f t="shared" si="64"/>
        <v/>
      </c>
      <c r="BF609" s="92" t="str">
        <f t="shared" si="65"/>
        <v>No Sighting Date</v>
      </c>
    </row>
    <row r="610" spans="1:58" x14ac:dyDescent="0.25">
      <c r="A610" s="118">
        <v>605</v>
      </c>
      <c r="B610" s="119"/>
      <c r="C610" s="120"/>
      <c r="D610" s="121"/>
      <c r="E610" s="121"/>
      <c r="F610" s="236"/>
      <c r="G610" s="122" t="str">
        <f>IFERROR(VLOOKUP(F610,'#Location List#'!$U$3:$V$1154,2,FALSE),"")</f>
        <v/>
      </c>
      <c r="H610" s="120"/>
      <c r="I610" s="120"/>
      <c r="J610" s="120"/>
      <c r="K610" s="120"/>
      <c r="L610" s="120"/>
      <c r="M610" s="120"/>
      <c r="N610" s="120"/>
      <c r="O610" s="120"/>
      <c r="P610" s="120"/>
      <c r="Q610" s="120"/>
      <c r="R610" s="120"/>
      <c r="S610" s="120"/>
      <c r="T610" s="205">
        <f t="shared" si="60"/>
        <v>0</v>
      </c>
      <c r="U610" s="205">
        <f t="shared" si="61"/>
        <v>0</v>
      </c>
      <c r="V610" s="210"/>
      <c r="W610" s="210"/>
      <c r="X610" s="23" t="str">
        <f>IFERROR(VLOOKUP(AT610,'#Input Lists#'!$L$3:$AH$833,3,FALSE)," ")</f>
        <v xml:space="preserve"> </v>
      </c>
      <c r="Y610" s="23" t="str">
        <f>IFERROR(VLOOKUP(AT610,'#Input Lists#'!$L$3:$AH$833,5,FALSE)," ")</f>
        <v xml:space="preserve"> </v>
      </c>
      <c r="Z610" s="206" t="str">
        <f>IFERROR(VLOOKUP(AT610,'#Input Lists#'!$L$3:$AH$833,9,FALSE)," ")</f>
        <v xml:space="preserve"> </v>
      </c>
      <c r="AA610" s="119" t="s">
        <v>1527</v>
      </c>
      <c r="AB610" s="120"/>
      <c r="AC610" s="123"/>
      <c r="AD610" s="123"/>
      <c r="AE610" s="123"/>
      <c r="AF610" s="123"/>
      <c r="AG610" s="123"/>
      <c r="AH610" s="123"/>
      <c r="AI610" s="123"/>
      <c r="AJ610" s="123"/>
      <c r="AK610" s="123"/>
      <c r="AL610" s="123"/>
      <c r="AM610" s="123"/>
      <c r="AN610" s="123"/>
      <c r="AO610" s="123"/>
      <c r="AP610" s="120"/>
      <c r="AQ610" s="125" t="str">
        <f>IFERROR(VLOOKUP(G610,'#Location List#'!$C$3:$D$150,2,FALSE),"")</f>
        <v/>
      </c>
      <c r="AR610" s="125" t="str">
        <f>IFERROR(VLOOKUP(F610,'#Location List#'!$Q$3:$R$1154,2,FALSE),"")</f>
        <v/>
      </c>
      <c r="AS610" s="125" t="str">
        <f>IFERROR(VLOOKUP(V610,'#Input Lists#'!$B$3:$D$46,3,FALSE),"")</f>
        <v/>
      </c>
      <c r="AT610" s="125" t="str">
        <f>IFERROR(VLOOKUP(CONCATENATE(V610," ",W610),'#Input Lists#'!$K$3:$L$827,2,FALSE),"")</f>
        <v/>
      </c>
      <c r="AU610" s="125">
        <f>IFERROR(VLOOKUP(AA610,'#Input Lists#'!$BU$3:$BV$8,2,FALSE),"")</f>
        <v>1</v>
      </c>
      <c r="AV610" s="118" t="str">
        <f>IFERROR(VLOOKUP(AB610,'#Input Lists#'!$BO$3:$BP$9,2,FALSE),"")</f>
        <v/>
      </c>
      <c r="AW610" s="118">
        <f>IFERROR(VLOOKUP(AC610,'#Input Lists#'!$BL$3:$BM$7,2,FALSE),"")</f>
        <v>1</v>
      </c>
      <c r="AX610" s="52" t="e">
        <f>VLOOKUP(AQ610,'#Location List#'!$D$3:$K$150,4,FALSE)</f>
        <v>#N/A</v>
      </c>
      <c r="AY610" s="273" t="e">
        <f>VLOOKUP(AX610,'#Location List#'!$Z$3:$AA$13,2,FALSE)</f>
        <v>#N/A</v>
      </c>
      <c r="AZ610" s="126" t="e">
        <f>VLOOKUP($AT610,'#Input Lists#'!$L$3:$S$1033,6,FALSE)</f>
        <v>#N/A</v>
      </c>
      <c r="BA610" s="239" t="e">
        <f>VLOOKUP($AT610,'#Input Lists#'!$L$3:$S$833,7,FALSE)</f>
        <v>#N/A</v>
      </c>
      <c r="BB610" s="239" t="e">
        <f>VLOOKUP($AT610,'#Input Lists#'!$L$3:$S$833,8,FALSE)</f>
        <v>#N/A</v>
      </c>
      <c r="BC610" s="91" t="str">
        <f t="shared" si="62"/>
        <v/>
      </c>
      <c r="BD610" s="91" t="str">
        <f t="shared" si="63"/>
        <v/>
      </c>
      <c r="BE610" s="15" t="str">
        <f t="shared" si="64"/>
        <v/>
      </c>
      <c r="BF610" s="92" t="str">
        <f t="shared" si="65"/>
        <v>No Sighting Date</v>
      </c>
    </row>
    <row r="611" spans="1:58" x14ac:dyDescent="0.25">
      <c r="A611" s="118">
        <v>606</v>
      </c>
      <c r="B611" s="119"/>
      <c r="C611" s="120"/>
      <c r="D611" s="121"/>
      <c r="E611" s="121"/>
      <c r="F611" s="236"/>
      <c r="G611" s="122" t="str">
        <f>IFERROR(VLOOKUP(F611,'#Location List#'!$U$3:$V$1154,2,FALSE),"")</f>
        <v/>
      </c>
      <c r="H611" s="120"/>
      <c r="I611" s="120"/>
      <c r="J611" s="120"/>
      <c r="K611" s="120"/>
      <c r="L611" s="120"/>
      <c r="M611" s="120"/>
      <c r="N611" s="120"/>
      <c r="O611" s="120"/>
      <c r="P611" s="120"/>
      <c r="Q611" s="120"/>
      <c r="R611" s="120"/>
      <c r="S611" s="120"/>
      <c r="T611" s="205">
        <f t="shared" si="60"/>
        <v>0</v>
      </c>
      <c r="U611" s="205">
        <f t="shared" si="61"/>
        <v>0</v>
      </c>
      <c r="V611" s="210"/>
      <c r="W611" s="210"/>
      <c r="X611" s="23" t="str">
        <f>IFERROR(VLOOKUP(AT611,'#Input Lists#'!$L$3:$AH$833,3,FALSE)," ")</f>
        <v xml:space="preserve"> </v>
      </c>
      <c r="Y611" s="23" t="str">
        <f>IFERROR(VLOOKUP(AT611,'#Input Lists#'!$L$3:$AH$833,5,FALSE)," ")</f>
        <v xml:space="preserve"> </v>
      </c>
      <c r="Z611" s="206" t="str">
        <f>IFERROR(VLOOKUP(AT611,'#Input Lists#'!$L$3:$AH$833,9,FALSE)," ")</f>
        <v xml:space="preserve"> </v>
      </c>
      <c r="AA611" s="119" t="s">
        <v>1527</v>
      </c>
      <c r="AB611" s="120"/>
      <c r="AC611" s="123"/>
      <c r="AD611" s="123"/>
      <c r="AE611" s="123"/>
      <c r="AF611" s="123"/>
      <c r="AG611" s="123"/>
      <c r="AH611" s="123"/>
      <c r="AI611" s="123"/>
      <c r="AJ611" s="123"/>
      <c r="AK611" s="123"/>
      <c r="AL611" s="123"/>
      <c r="AM611" s="123"/>
      <c r="AN611" s="123"/>
      <c r="AO611" s="123"/>
      <c r="AP611" s="120"/>
      <c r="AQ611" s="125" t="str">
        <f>IFERROR(VLOOKUP(G611,'#Location List#'!$C$3:$D$150,2,FALSE),"")</f>
        <v/>
      </c>
      <c r="AR611" s="125" t="str">
        <f>IFERROR(VLOOKUP(F611,'#Location List#'!$Q$3:$R$1154,2,FALSE),"")</f>
        <v/>
      </c>
      <c r="AS611" s="125" t="str">
        <f>IFERROR(VLOOKUP(V611,'#Input Lists#'!$B$3:$D$46,3,FALSE),"")</f>
        <v/>
      </c>
      <c r="AT611" s="125" t="str">
        <f>IFERROR(VLOOKUP(CONCATENATE(V611," ",W611),'#Input Lists#'!$K$3:$L$827,2,FALSE),"")</f>
        <v/>
      </c>
      <c r="AU611" s="125">
        <f>IFERROR(VLOOKUP(AA611,'#Input Lists#'!$BU$3:$BV$8,2,FALSE),"")</f>
        <v>1</v>
      </c>
      <c r="AV611" s="118" t="str">
        <f>IFERROR(VLOOKUP(AB611,'#Input Lists#'!$BO$3:$BP$9,2,FALSE),"")</f>
        <v/>
      </c>
      <c r="AW611" s="118">
        <f>IFERROR(VLOOKUP(AC611,'#Input Lists#'!$BL$3:$BM$7,2,FALSE),"")</f>
        <v>1</v>
      </c>
      <c r="AX611" s="52" t="e">
        <f>VLOOKUP(AQ611,'#Location List#'!$D$3:$K$150,4,FALSE)</f>
        <v>#N/A</v>
      </c>
      <c r="AY611" s="273" t="e">
        <f>VLOOKUP(AX611,'#Location List#'!$Z$3:$AA$13,2,FALSE)</f>
        <v>#N/A</v>
      </c>
      <c r="AZ611" s="126" t="e">
        <f>VLOOKUP($AT611,'#Input Lists#'!$L$3:$S$1033,6,FALSE)</f>
        <v>#N/A</v>
      </c>
      <c r="BA611" s="239" t="e">
        <f>VLOOKUP($AT611,'#Input Lists#'!$L$3:$S$833,7,FALSE)</f>
        <v>#N/A</v>
      </c>
      <c r="BB611" s="239" t="e">
        <f>VLOOKUP($AT611,'#Input Lists#'!$L$3:$S$833,8,FALSE)</f>
        <v>#N/A</v>
      </c>
      <c r="BC611" s="91" t="str">
        <f t="shared" si="62"/>
        <v/>
      </c>
      <c r="BD611" s="91" t="str">
        <f t="shared" si="63"/>
        <v/>
      </c>
      <c r="BE611" s="15" t="str">
        <f t="shared" si="64"/>
        <v/>
      </c>
      <c r="BF611" s="92" t="str">
        <f t="shared" si="65"/>
        <v>No Sighting Date</v>
      </c>
    </row>
    <row r="612" spans="1:58" x14ac:dyDescent="0.25">
      <c r="A612" s="118">
        <v>607</v>
      </c>
      <c r="B612" s="119"/>
      <c r="C612" s="120"/>
      <c r="D612" s="121"/>
      <c r="E612" s="121"/>
      <c r="F612" s="236"/>
      <c r="G612" s="122" t="str">
        <f>IFERROR(VLOOKUP(F612,'#Location List#'!$U$3:$V$1154,2,FALSE),"")</f>
        <v/>
      </c>
      <c r="H612" s="120"/>
      <c r="I612" s="120"/>
      <c r="J612" s="120"/>
      <c r="K612" s="120"/>
      <c r="L612" s="120"/>
      <c r="M612" s="120"/>
      <c r="N612" s="120"/>
      <c r="O612" s="120"/>
      <c r="P612" s="120"/>
      <c r="Q612" s="120"/>
      <c r="R612" s="120"/>
      <c r="S612" s="120"/>
      <c r="T612" s="205">
        <f t="shared" si="60"/>
        <v>0</v>
      </c>
      <c r="U612" s="205">
        <f t="shared" si="61"/>
        <v>0</v>
      </c>
      <c r="V612" s="210"/>
      <c r="W612" s="210"/>
      <c r="X612" s="23" t="str">
        <f>IFERROR(VLOOKUP(AT612,'#Input Lists#'!$L$3:$AH$833,3,FALSE)," ")</f>
        <v xml:space="preserve"> </v>
      </c>
      <c r="Y612" s="23" t="str">
        <f>IFERROR(VLOOKUP(AT612,'#Input Lists#'!$L$3:$AH$833,5,FALSE)," ")</f>
        <v xml:space="preserve"> </v>
      </c>
      <c r="Z612" s="206" t="str">
        <f>IFERROR(VLOOKUP(AT612,'#Input Lists#'!$L$3:$AH$833,9,FALSE)," ")</f>
        <v xml:space="preserve"> </v>
      </c>
      <c r="AA612" s="119" t="s">
        <v>1527</v>
      </c>
      <c r="AB612" s="120"/>
      <c r="AC612" s="123"/>
      <c r="AD612" s="123"/>
      <c r="AE612" s="123"/>
      <c r="AF612" s="123"/>
      <c r="AG612" s="123"/>
      <c r="AH612" s="123"/>
      <c r="AI612" s="123"/>
      <c r="AJ612" s="123"/>
      <c r="AK612" s="123"/>
      <c r="AL612" s="123"/>
      <c r="AM612" s="123"/>
      <c r="AN612" s="123"/>
      <c r="AO612" s="123"/>
      <c r="AP612" s="120"/>
      <c r="AQ612" s="125" t="str">
        <f>IFERROR(VLOOKUP(G612,'#Location List#'!$C$3:$D$150,2,FALSE),"")</f>
        <v/>
      </c>
      <c r="AR612" s="125" t="str">
        <f>IFERROR(VLOOKUP(F612,'#Location List#'!$Q$3:$R$1154,2,FALSE),"")</f>
        <v/>
      </c>
      <c r="AS612" s="125" t="str">
        <f>IFERROR(VLOOKUP(V612,'#Input Lists#'!$B$3:$D$46,3,FALSE),"")</f>
        <v/>
      </c>
      <c r="AT612" s="125" t="str">
        <f>IFERROR(VLOOKUP(CONCATENATE(V612," ",W612),'#Input Lists#'!$K$3:$L$827,2,FALSE),"")</f>
        <v/>
      </c>
      <c r="AU612" s="125">
        <f>IFERROR(VLOOKUP(AA612,'#Input Lists#'!$BU$3:$BV$8,2,FALSE),"")</f>
        <v>1</v>
      </c>
      <c r="AV612" s="118" t="str">
        <f>IFERROR(VLOOKUP(AB612,'#Input Lists#'!$BO$3:$BP$9,2,FALSE),"")</f>
        <v/>
      </c>
      <c r="AW612" s="118">
        <f>IFERROR(VLOOKUP(AC612,'#Input Lists#'!$BL$3:$BM$7,2,FALSE),"")</f>
        <v>1</v>
      </c>
      <c r="AX612" s="52" t="e">
        <f>VLOOKUP(AQ612,'#Location List#'!$D$3:$K$150,4,FALSE)</f>
        <v>#N/A</v>
      </c>
      <c r="AY612" s="273" t="e">
        <f>VLOOKUP(AX612,'#Location List#'!$Z$3:$AA$13,2,FALSE)</f>
        <v>#N/A</v>
      </c>
      <c r="AZ612" s="126" t="e">
        <f>VLOOKUP($AT612,'#Input Lists#'!$L$3:$S$1033,6,FALSE)</f>
        <v>#N/A</v>
      </c>
      <c r="BA612" s="239" t="e">
        <f>VLOOKUP($AT612,'#Input Lists#'!$L$3:$S$833,7,FALSE)</f>
        <v>#N/A</v>
      </c>
      <c r="BB612" s="239" t="e">
        <f>VLOOKUP($AT612,'#Input Lists#'!$L$3:$S$833,8,FALSE)</f>
        <v>#N/A</v>
      </c>
      <c r="BC612" s="91" t="str">
        <f t="shared" si="62"/>
        <v/>
      </c>
      <c r="BD612" s="91" t="str">
        <f t="shared" si="63"/>
        <v/>
      </c>
      <c r="BE612" s="15" t="str">
        <f t="shared" si="64"/>
        <v/>
      </c>
      <c r="BF612" s="92" t="str">
        <f t="shared" si="65"/>
        <v>No Sighting Date</v>
      </c>
    </row>
    <row r="613" spans="1:58" x14ac:dyDescent="0.25">
      <c r="A613" s="118">
        <v>608</v>
      </c>
      <c r="B613" s="119"/>
      <c r="C613" s="120"/>
      <c r="D613" s="121"/>
      <c r="E613" s="121"/>
      <c r="F613" s="236"/>
      <c r="G613" s="122" t="str">
        <f>IFERROR(VLOOKUP(F613,'#Location List#'!$U$3:$V$1154,2,FALSE),"")</f>
        <v/>
      </c>
      <c r="H613" s="120"/>
      <c r="I613" s="120"/>
      <c r="J613" s="120"/>
      <c r="K613" s="120"/>
      <c r="L613" s="120"/>
      <c r="M613" s="120"/>
      <c r="N613" s="120"/>
      <c r="O613" s="120"/>
      <c r="P613" s="120"/>
      <c r="Q613" s="120"/>
      <c r="R613" s="120"/>
      <c r="S613" s="120"/>
      <c r="T613" s="205">
        <f t="shared" si="60"/>
        <v>0</v>
      </c>
      <c r="U613" s="205">
        <f t="shared" si="61"/>
        <v>0</v>
      </c>
      <c r="V613" s="210"/>
      <c r="W613" s="210"/>
      <c r="X613" s="23" t="str">
        <f>IFERROR(VLOOKUP(AT613,'#Input Lists#'!$L$3:$AH$833,3,FALSE)," ")</f>
        <v xml:space="preserve"> </v>
      </c>
      <c r="Y613" s="23" t="str">
        <f>IFERROR(VLOOKUP(AT613,'#Input Lists#'!$L$3:$AH$833,5,FALSE)," ")</f>
        <v xml:space="preserve"> </v>
      </c>
      <c r="Z613" s="206" t="str">
        <f>IFERROR(VLOOKUP(AT613,'#Input Lists#'!$L$3:$AH$833,9,FALSE)," ")</f>
        <v xml:space="preserve"> </v>
      </c>
      <c r="AA613" s="119" t="s">
        <v>1527</v>
      </c>
      <c r="AB613" s="120"/>
      <c r="AC613" s="123"/>
      <c r="AD613" s="123"/>
      <c r="AE613" s="123"/>
      <c r="AF613" s="123"/>
      <c r="AG613" s="123"/>
      <c r="AH613" s="123"/>
      <c r="AI613" s="123"/>
      <c r="AJ613" s="123"/>
      <c r="AK613" s="123"/>
      <c r="AL613" s="123"/>
      <c r="AM613" s="123"/>
      <c r="AN613" s="123"/>
      <c r="AO613" s="123"/>
      <c r="AP613" s="120"/>
      <c r="AQ613" s="125" t="str">
        <f>IFERROR(VLOOKUP(G613,'#Location List#'!$C$3:$D$150,2,FALSE),"")</f>
        <v/>
      </c>
      <c r="AR613" s="125" t="str">
        <f>IFERROR(VLOOKUP(F613,'#Location List#'!$Q$3:$R$1154,2,FALSE),"")</f>
        <v/>
      </c>
      <c r="AS613" s="125" t="str">
        <f>IFERROR(VLOOKUP(V613,'#Input Lists#'!$B$3:$D$46,3,FALSE),"")</f>
        <v/>
      </c>
      <c r="AT613" s="125" t="str">
        <f>IFERROR(VLOOKUP(CONCATENATE(V613," ",W613),'#Input Lists#'!$K$3:$L$827,2,FALSE),"")</f>
        <v/>
      </c>
      <c r="AU613" s="125">
        <f>IFERROR(VLOOKUP(AA613,'#Input Lists#'!$BU$3:$BV$8,2,FALSE),"")</f>
        <v>1</v>
      </c>
      <c r="AV613" s="118" t="str">
        <f>IFERROR(VLOOKUP(AB613,'#Input Lists#'!$BO$3:$BP$9,2,FALSE),"")</f>
        <v/>
      </c>
      <c r="AW613" s="118">
        <f>IFERROR(VLOOKUP(AC613,'#Input Lists#'!$BL$3:$BM$7,2,FALSE),"")</f>
        <v>1</v>
      </c>
      <c r="AX613" s="52" t="e">
        <f>VLOOKUP(AQ613,'#Location List#'!$D$3:$K$150,4,FALSE)</f>
        <v>#N/A</v>
      </c>
      <c r="AY613" s="273" t="e">
        <f>VLOOKUP(AX613,'#Location List#'!$Z$3:$AA$13,2,FALSE)</f>
        <v>#N/A</v>
      </c>
      <c r="AZ613" s="126" t="e">
        <f>VLOOKUP($AT613,'#Input Lists#'!$L$3:$S$1033,6,FALSE)</f>
        <v>#N/A</v>
      </c>
      <c r="BA613" s="239" t="e">
        <f>VLOOKUP($AT613,'#Input Lists#'!$L$3:$S$833,7,FALSE)</f>
        <v>#N/A</v>
      </c>
      <c r="BB613" s="239" t="e">
        <f>VLOOKUP($AT613,'#Input Lists#'!$L$3:$S$833,8,FALSE)</f>
        <v>#N/A</v>
      </c>
      <c r="BC613" s="91" t="str">
        <f t="shared" si="62"/>
        <v/>
      </c>
      <c r="BD613" s="91" t="str">
        <f t="shared" si="63"/>
        <v/>
      </c>
      <c r="BE613" s="15" t="str">
        <f t="shared" si="64"/>
        <v/>
      </c>
      <c r="BF613" s="92" t="str">
        <f t="shared" si="65"/>
        <v>No Sighting Date</v>
      </c>
    </row>
    <row r="614" spans="1:58" x14ac:dyDescent="0.25">
      <c r="A614" s="118">
        <v>609</v>
      </c>
      <c r="B614" s="119"/>
      <c r="C614" s="120"/>
      <c r="D614" s="121"/>
      <c r="E614" s="121"/>
      <c r="F614" s="236"/>
      <c r="G614" s="122" t="str">
        <f>IFERROR(VLOOKUP(F614,'#Location List#'!$U$3:$V$1154,2,FALSE),"")</f>
        <v/>
      </c>
      <c r="H614" s="120"/>
      <c r="I614" s="120"/>
      <c r="J614" s="120"/>
      <c r="K614" s="120"/>
      <c r="L614" s="120"/>
      <c r="M614" s="120"/>
      <c r="N614" s="120"/>
      <c r="O614" s="120"/>
      <c r="P614" s="120"/>
      <c r="Q614" s="120"/>
      <c r="R614" s="120"/>
      <c r="S614" s="120"/>
      <c r="T614" s="205">
        <f t="shared" si="60"/>
        <v>0</v>
      </c>
      <c r="U614" s="205">
        <f t="shared" si="61"/>
        <v>0</v>
      </c>
      <c r="V614" s="210"/>
      <c r="W614" s="210"/>
      <c r="X614" s="23" t="str">
        <f>IFERROR(VLOOKUP(AT614,'#Input Lists#'!$L$3:$AH$833,3,FALSE)," ")</f>
        <v xml:space="preserve"> </v>
      </c>
      <c r="Y614" s="23" t="str">
        <f>IFERROR(VLOOKUP(AT614,'#Input Lists#'!$L$3:$AH$833,5,FALSE)," ")</f>
        <v xml:space="preserve"> </v>
      </c>
      <c r="Z614" s="206" t="str">
        <f>IFERROR(VLOOKUP(AT614,'#Input Lists#'!$L$3:$AH$833,9,FALSE)," ")</f>
        <v xml:space="preserve"> </v>
      </c>
      <c r="AA614" s="119" t="s">
        <v>1527</v>
      </c>
      <c r="AB614" s="120"/>
      <c r="AC614" s="123"/>
      <c r="AD614" s="123"/>
      <c r="AE614" s="123"/>
      <c r="AF614" s="123"/>
      <c r="AG614" s="123"/>
      <c r="AH614" s="123"/>
      <c r="AI614" s="123"/>
      <c r="AJ614" s="123"/>
      <c r="AK614" s="123"/>
      <c r="AL614" s="123"/>
      <c r="AM614" s="123"/>
      <c r="AN614" s="123"/>
      <c r="AO614" s="123"/>
      <c r="AP614" s="120"/>
      <c r="AQ614" s="125" t="str">
        <f>IFERROR(VLOOKUP(G614,'#Location List#'!$C$3:$D$150,2,FALSE),"")</f>
        <v/>
      </c>
      <c r="AR614" s="125" t="str">
        <f>IFERROR(VLOOKUP(F614,'#Location List#'!$Q$3:$R$1154,2,FALSE),"")</f>
        <v/>
      </c>
      <c r="AS614" s="125" t="str">
        <f>IFERROR(VLOOKUP(V614,'#Input Lists#'!$B$3:$D$46,3,FALSE),"")</f>
        <v/>
      </c>
      <c r="AT614" s="125" t="str">
        <f>IFERROR(VLOOKUP(CONCATENATE(V614," ",W614),'#Input Lists#'!$K$3:$L$827,2,FALSE),"")</f>
        <v/>
      </c>
      <c r="AU614" s="125">
        <f>IFERROR(VLOOKUP(AA614,'#Input Lists#'!$BU$3:$BV$8,2,FALSE),"")</f>
        <v>1</v>
      </c>
      <c r="AV614" s="118" t="str">
        <f>IFERROR(VLOOKUP(AB614,'#Input Lists#'!$BO$3:$BP$9,2,FALSE),"")</f>
        <v/>
      </c>
      <c r="AW614" s="118">
        <f>IFERROR(VLOOKUP(AC614,'#Input Lists#'!$BL$3:$BM$7,2,FALSE),"")</f>
        <v>1</v>
      </c>
      <c r="AX614" s="52" t="e">
        <f>VLOOKUP(AQ614,'#Location List#'!$D$3:$K$150,4,FALSE)</f>
        <v>#N/A</v>
      </c>
      <c r="AY614" s="273" t="e">
        <f>VLOOKUP(AX614,'#Location List#'!$Z$3:$AA$13,2,FALSE)</f>
        <v>#N/A</v>
      </c>
      <c r="AZ614" s="126" t="e">
        <f>VLOOKUP($AT614,'#Input Lists#'!$L$3:$S$1033,6,FALSE)</f>
        <v>#N/A</v>
      </c>
      <c r="BA614" s="239" t="e">
        <f>VLOOKUP($AT614,'#Input Lists#'!$L$3:$S$833,7,FALSE)</f>
        <v>#N/A</v>
      </c>
      <c r="BB614" s="239" t="e">
        <f>VLOOKUP($AT614,'#Input Lists#'!$L$3:$S$833,8,FALSE)</f>
        <v>#N/A</v>
      </c>
      <c r="BC614" s="91" t="str">
        <f t="shared" si="62"/>
        <v/>
      </c>
      <c r="BD614" s="91" t="str">
        <f t="shared" si="63"/>
        <v/>
      </c>
      <c r="BE614" s="15" t="str">
        <f t="shared" si="64"/>
        <v/>
      </c>
      <c r="BF614" s="92" t="str">
        <f t="shared" si="65"/>
        <v>No Sighting Date</v>
      </c>
    </row>
    <row r="615" spans="1:58" x14ac:dyDescent="0.25">
      <c r="A615" s="118">
        <v>610</v>
      </c>
      <c r="B615" s="119"/>
      <c r="C615" s="120"/>
      <c r="D615" s="121"/>
      <c r="E615" s="121"/>
      <c r="F615" s="236"/>
      <c r="G615" s="122" t="str">
        <f>IFERROR(VLOOKUP(F615,'#Location List#'!$U$3:$V$1154,2,FALSE),"")</f>
        <v/>
      </c>
      <c r="H615" s="120"/>
      <c r="I615" s="120"/>
      <c r="J615" s="120"/>
      <c r="K615" s="120"/>
      <c r="L615" s="120"/>
      <c r="M615" s="120"/>
      <c r="N615" s="120"/>
      <c r="O615" s="120"/>
      <c r="P615" s="120"/>
      <c r="Q615" s="120"/>
      <c r="R615" s="120"/>
      <c r="S615" s="120"/>
      <c r="T615" s="205">
        <f t="shared" si="60"/>
        <v>0</v>
      </c>
      <c r="U615" s="205">
        <f t="shared" si="61"/>
        <v>0</v>
      </c>
      <c r="V615" s="210"/>
      <c r="W615" s="210"/>
      <c r="X615" s="23" t="str">
        <f>IFERROR(VLOOKUP(AT615,'#Input Lists#'!$L$3:$AH$833,3,FALSE)," ")</f>
        <v xml:space="preserve"> </v>
      </c>
      <c r="Y615" s="23" t="str">
        <f>IFERROR(VLOOKUP(AT615,'#Input Lists#'!$L$3:$AH$833,5,FALSE)," ")</f>
        <v xml:space="preserve"> </v>
      </c>
      <c r="Z615" s="206" t="str">
        <f>IFERROR(VLOOKUP(AT615,'#Input Lists#'!$L$3:$AH$833,9,FALSE)," ")</f>
        <v xml:space="preserve"> </v>
      </c>
      <c r="AA615" s="119" t="s">
        <v>1527</v>
      </c>
      <c r="AB615" s="120"/>
      <c r="AC615" s="123"/>
      <c r="AD615" s="123"/>
      <c r="AE615" s="123"/>
      <c r="AF615" s="123"/>
      <c r="AG615" s="123"/>
      <c r="AH615" s="123"/>
      <c r="AI615" s="123"/>
      <c r="AJ615" s="123"/>
      <c r="AK615" s="123"/>
      <c r="AL615" s="123"/>
      <c r="AM615" s="123"/>
      <c r="AN615" s="123"/>
      <c r="AO615" s="123"/>
      <c r="AP615" s="120"/>
      <c r="AQ615" s="125" t="str">
        <f>IFERROR(VLOOKUP(G615,'#Location List#'!$C$3:$D$150,2,FALSE),"")</f>
        <v/>
      </c>
      <c r="AR615" s="125" t="str">
        <f>IFERROR(VLOOKUP(F615,'#Location List#'!$Q$3:$R$1154,2,FALSE),"")</f>
        <v/>
      </c>
      <c r="AS615" s="125" t="str">
        <f>IFERROR(VLOOKUP(V615,'#Input Lists#'!$B$3:$D$46,3,FALSE),"")</f>
        <v/>
      </c>
      <c r="AT615" s="125" t="str">
        <f>IFERROR(VLOOKUP(CONCATENATE(V615," ",W615),'#Input Lists#'!$K$3:$L$827,2,FALSE),"")</f>
        <v/>
      </c>
      <c r="AU615" s="125">
        <f>IFERROR(VLOOKUP(AA615,'#Input Lists#'!$BU$3:$BV$8,2,FALSE),"")</f>
        <v>1</v>
      </c>
      <c r="AV615" s="118" t="str">
        <f>IFERROR(VLOOKUP(AB615,'#Input Lists#'!$BO$3:$BP$9,2,FALSE),"")</f>
        <v/>
      </c>
      <c r="AW615" s="118">
        <f>IFERROR(VLOOKUP(AC615,'#Input Lists#'!$BL$3:$BM$7,2,FALSE),"")</f>
        <v>1</v>
      </c>
      <c r="AX615" s="52" t="e">
        <f>VLOOKUP(AQ615,'#Location List#'!$D$3:$K$150,4,FALSE)</f>
        <v>#N/A</v>
      </c>
      <c r="AY615" s="273" t="e">
        <f>VLOOKUP(AX615,'#Location List#'!$Z$3:$AA$13,2,FALSE)</f>
        <v>#N/A</v>
      </c>
      <c r="AZ615" s="126" t="e">
        <f>VLOOKUP($AT615,'#Input Lists#'!$L$3:$S$1033,6,FALSE)</f>
        <v>#N/A</v>
      </c>
      <c r="BA615" s="239" t="e">
        <f>VLOOKUP($AT615,'#Input Lists#'!$L$3:$S$833,7,FALSE)</f>
        <v>#N/A</v>
      </c>
      <c r="BB615" s="239" t="e">
        <f>VLOOKUP($AT615,'#Input Lists#'!$L$3:$S$833,8,FALSE)</f>
        <v>#N/A</v>
      </c>
      <c r="BC615" s="91" t="str">
        <f t="shared" si="62"/>
        <v/>
      </c>
      <c r="BD615" s="91" t="str">
        <f t="shared" si="63"/>
        <v/>
      </c>
      <c r="BE615" s="15" t="str">
        <f t="shared" si="64"/>
        <v/>
      </c>
      <c r="BF615" s="92" t="str">
        <f t="shared" si="65"/>
        <v>No Sighting Date</v>
      </c>
    </row>
    <row r="616" spans="1:58" x14ac:dyDescent="0.25">
      <c r="A616" s="118">
        <v>611</v>
      </c>
      <c r="B616" s="119"/>
      <c r="C616" s="120"/>
      <c r="D616" s="121"/>
      <c r="E616" s="121"/>
      <c r="F616" s="236"/>
      <c r="G616" s="122" t="str">
        <f>IFERROR(VLOOKUP(F616,'#Location List#'!$U$3:$V$1154,2,FALSE),"")</f>
        <v/>
      </c>
      <c r="H616" s="120"/>
      <c r="I616" s="120"/>
      <c r="J616" s="120"/>
      <c r="K616" s="120"/>
      <c r="L616" s="120"/>
      <c r="M616" s="120"/>
      <c r="N616" s="120"/>
      <c r="O616" s="120"/>
      <c r="P616" s="120"/>
      <c r="Q616" s="120"/>
      <c r="R616" s="120"/>
      <c r="S616" s="120"/>
      <c r="T616" s="205">
        <f t="shared" si="60"/>
        <v>0</v>
      </c>
      <c r="U616" s="205">
        <f t="shared" si="61"/>
        <v>0</v>
      </c>
      <c r="V616" s="210"/>
      <c r="W616" s="210"/>
      <c r="X616" s="23" t="str">
        <f>IFERROR(VLOOKUP(AT616,'#Input Lists#'!$L$3:$AH$833,3,FALSE)," ")</f>
        <v xml:space="preserve"> </v>
      </c>
      <c r="Y616" s="23" t="str">
        <f>IFERROR(VLOOKUP(AT616,'#Input Lists#'!$L$3:$AH$833,5,FALSE)," ")</f>
        <v xml:space="preserve"> </v>
      </c>
      <c r="Z616" s="206" t="str">
        <f>IFERROR(VLOOKUP(AT616,'#Input Lists#'!$L$3:$AH$833,9,FALSE)," ")</f>
        <v xml:space="preserve"> </v>
      </c>
      <c r="AA616" s="119" t="s">
        <v>1527</v>
      </c>
      <c r="AB616" s="120"/>
      <c r="AC616" s="123"/>
      <c r="AD616" s="123"/>
      <c r="AE616" s="123"/>
      <c r="AF616" s="123"/>
      <c r="AG616" s="123"/>
      <c r="AH616" s="123"/>
      <c r="AI616" s="123"/>
      <c r="AJ616" s="123"/>
      <c r="AK616" s="123"/>
      <c r="AL616" s="123"/>
      <c r="AM616" s="123"/>
      <c r="AN616" s="123"/>
      <c r="AO616" s="123"/>
      <c r="AP616" s="120"/>
      <c r="AQ616" s="125" t="str">
        <f>IFERROR(VLOOKUP(G616,'#Location List#'!$C$3:$D$150,2,FALSE),"")</f>
        <v/>
      </c>
      <c r="AR616" s="125" t="str">
        <f>IFERROR(VLOOKUP(F616,'#Location List#'!$Q$3:$R$1154,2,FALSE),"")</f>
        <v/>
      </c>
      <c r="AS616" s="125" t="str">
        <f>IFERROR(VLOOKUP(V616,'#Input Lists#'!$B$3:$D$46,3,FALSE),"")</f>
        <v/>
      </c>
      <c r="AT616" s="125" t="str">
        <f>IFERROR(VLOOKUP(CONCATENATE(V616," ",W616),'#Input Lists#'!$K$3:$L$827,2,FALSE),"")</f>
        <v/>
      </c>
      <c r="AU616" s="125">
        <f>IFERROR(VLOOKUP(AA616,'#Input Lists#'!$BU$3:$BV$8,2,FALSE),"")</f>
        <v>1</v>
      </c>
      <c r="AV616" s="118" t="str">
        <f>IFERROR(VLOOKUP(AB616,'#Input Lists#'!$BO$3:$BP$9,2,FALSE),"")</f>
        <v/>
      </c>
      <c r="AW616" s="118">
        <f>IFERROR(VLOOKUP(AC616,'#Input Lists#'!$BL$3:$BM$7,2,FALSE),"")</f>
        <v>1</v>
      </c>
      <c r="AX616" s="52" t="e">
        <f>VLOOKUP(AQ616,'#Location List#'!$D$3:$K$150,4,FALSE)</f>
        <v>#N/A</v>
      </c>
      <c r="AY616" s="273" t="e">
        <f>VLOOKUP(AX616,'#Location List#'!$Z$3:$AA$13,2,FALSE)</f>
        <v>#N/A</v>
      </c>
      <c r="AZ616" s="126" t="e">
        <f>VLOOKUP($AT616,'#Input Lists#'!$L$3:$S$1033,6,FALSE)</f>
        <v>#N/A</v>
      </c>
      <c r="BA616" s="239" t="e">
        <f>VLOOKUP($AT616,'#Input Lists#'!$L$3:$S$833,7,FALSE)</f>
        <v>#N/A</v>
      </c>
      <c r="BB616" s="239" t="e">
        <f>VLOOKUP($AT616,'#Input Lists#'!$L$3:$S$833,8,FALSE)</f>
        <v>#N/A</v>
      </c>
      <c r="BC616" s="91" t="str">
        <f t="shared" si="62"/>
        <v/>
      </c>
      <c r="BD616" s="91" t="str">
        <f t="shared" si="63"/>
        <v/>
      </c>
      <c r="BE616" s="15" t="str">
        <f t="shared" si="64"/>
        <v/>
      </c>
      <c r="BF616" s="92" t="str">
        <f t="shared" si="65"/>
        <v>No Sighting Date</v>
      </c>
    </row>
    <row r="617" spans="1:58" x14ac:dyDescent="0.25">
      <c r="A617" s="118">
        <v>612</v>
      </c>
      <c r="B617" s="119"/>
      <c r="C617" s="120"/>
      <c r="D617" s="121"/>
      <c r="E617" s="121"/>
      <c r="F617" s="236"/>
      <c r="G617" s="122" t="str">
        <f>IFERROR(VLOOKUP(F617,'#Location List#'!$U$3:$V$1154,2,FALSE),"")</f>
        <v/>
      </c>
      <c r="H617" s="120"/>
      <c r="I617" s="120"/>
      <c r="J617" s="120"/>
      <c r="K617" s="120"/>
      <c r="L617" s="120"/>
      <c r="M617" s="120"/>
      <c r="N617" s="120"/>
      <c r="O617" s="120"/>
      <c r="P617" s="120"/>
      <c r="Q617" s="120"/>
      <c r="R617" s="120"/>
      <c r="S617" s="120"/>
      <c r="T617" s="205">
        <f t="shared" si="60"/>
        <v>0</v>
      </c>
      <c r="U617" s="205">
        <f t="shared" si="61"/>
        <v>0</v>
      </c>
      <c r="V617" s="210"/>
      <c r="W617" s="210"/>
      <c r="X617" s="23" t="str">
        <f>IFERROR(VLOOKUP(AT617,'#Input Lists#'!$L$3:$AH$833,3,FALSE)," ")</f>
        <v xml:space="preserve"> </v>
      </c>
      <c r="Y617" s="23" t="str">
        <f>IFERROR(VLOOKUP(AT617,'#Input Lists#'!$L$3:$AH$833,5,FALSE)," ")</f>
        <v xml:space="preserve"> </v>
      </c>
      <c r="Z617" s="206" t="str">
        <f>IFERROR(VLOOKUP(AT617,'#Input Lists#'!$L$3:$AH$833,9,FALSE)," ")</f>
        <v xml:space="preserve"> </v>
      </c>
      <c r="AA617" s="119" t="s">
        <v>1527</v>
      </c>
      <c r="AB617" s="120"/>
      <c r="AC617" s="123"/>
      <c r="AD617" s="123"/>
      <c r="AE617" s="123"/>
      <c r="AF617" s="123"/>
      <c r="AG617" s="123"/>
      <c r="AH617" s="123"/>
      <c r="AI617" s="123"/>
      <c r="AJ617" s="123"/>
      <c r="AK617" s="123"/>
      <c r="AL617" s="123"/>
      <c r="AM617" s="123"/>
      <c r="AN617" s="123"/>
      <c r="AO617" s="123"/>
      <c r="AP617" s="120"/>
      <c r="AQ617" s="125" t="str">
        <f>IFERROR(VLOOKUP(G617,'#Location List#'!$C$3:$D$150,2,FALSE),"")</f>
        <v/>
      </c>
      <c r="AR617" s="125" t="str">
        <f>IFERROR(VLOOKUP(F617,'#Location List#'!$Q$3:$R$1154,2,FALSE),"")</f>
        <v/>
      </c>
      <c r="AS617" s="125" t="str">
        <f>IFERROR(VLOOKUP(V617,'#Input Lists#'!$B$3:$D$46,3,FALSE),"")</f>
        <v/>
      </c>
      <c r="AT617" s="125" t="str">
        <f>IFERROR(VLOOKUP(CONCATENATE(V617," ",W617),'#Input Lists#'!$K$3:$L$827,2,FALSE),"")</f>
        <v/>
      </c>
      <c r="AU617" s="125">
        <f>IFERROR(VLOOKUP(AA617,'#Input Lists#'!$BU$3:$BV$8,2,FALSE),"")</f>
        <v>1</v>
      </c>
      <c r="AV617" s="118" t="str">
        <f>IFERROR(VLOOKUP(AB617,'#Input Lists#'!$BO$3:$BP$9,2,FALSE),"")</f>
        <v/>
      </c>
      <c r="AW617" s="118">
        <f>IFERROR(VLOOKUP(AC617,'#Input Lists#'!$BL$3:$BM$7,2,FALSE),"")</f>
        <v>1</v>
      </c>
      <c r="AX617" s="52" t="e">
        <f>VLOOKUP(AQ617,'#Location List#'!$D$3:$K$150,4,FALSE)</f>
        <v>#N/A</v>
      </c>
      <c r="AY617" s="273" t="e">
        <f>VLOOKUP(AX617,'#Location List#'!$Z$3:$AA$13,2,FALSE)</f>
        <v>#N/A</v>
      </c>
      <c r="AZ617" s="126" t="e">
        <f>VLOOKUP($AT617,'#Input Lists#'!$L$3:$S$1033,6,FALSE)</f>
        <v>#N/A</v>
      </c>
      <c r="BA617" s="239" t="e">
        <f>VLOOKUP($AT617,'#Input Lists#'!$L$3:$S$833,7,FALSE)</f>
        <v>#N/A</v>
      </c>
      <c r="BB617" s="239" t="e">
        <f>VLOOKUP($AT617,'#Input Lists#'!$L$3:$S$833,8,FALSE)</f>
        <v>#N/A</v>
      </c>
      <c r="BC617" s="91" t="str">
        <f t="shared" si="62"/>
        <v/>
      </c>
      <c r="BD617" s="91" t="str">
        <f t="shared" si="63"/>
        <v/>
      </c>
      <c r="BE617" s="15" t="str">
        <f t="shared" si="64"/>
        <v/>
      </c>
      <c r="BF617" s="92" t="str">
        <f t="shared" si="65"/>
        <v>No Sighting Date</v>
      </c>
    </row>
    <row r="618" spans="1:58" x14ac:dyDescent="0.25">
      <c r="A618" s="118">
        <v>613</v>
      </c>
      <c r="B618" s="119"/>
      <c r="C618" s="120"/>
      <c r="D618" s="121"/>
      <c r="E618" s="121"/>
      <c r="F618" s="236"/>
      <c r="G618" s="122" t="str">
        <f>IFERROR(VLOOKUP(F618,'#Location List#'!$U$3:$V$1154,2,FALSE),"")</f>
        <v/>
      </c>
      <c r="H618" s="120"/>
      <c r="I618" s="120"/>
      <c r="J618" s="120"/>
      <c r="K618" s="120"/>
      <c r="L618" s="120"/>
      <c r="M618" s="120"/>
      <c r="N618" s="120"/>
      <c r="O618" s="120"/>
      <c r="P618" s="120"/>
      <c r="Q618" s="120"/>
      <c r="R618" s="120"/>
      <c r="S618" s="120"/>
      <c r="T618" s="205">
        <f t="shared" si="60"/>
        <v>0</v>
      </c>
      <c r="U618" s="205">
        <f t="shared" si="61"/>
        <v>0</v>
      </c>
      <c r="V618" s="210"/>
      <c r="W618" s="210"/>
      <c r="X618" s="23" t="str">
        <f>IFERROR(VLOOKUP(AT618,'#Input Lists#'!$L$3:$AH$833,3,FALSE)," ")</f>
        <v xml:space="preserve"> </v>
      </c>
      <c r="Y618" s="23" t="str">
        <f>IFERROR(VLOOKUP(AT618,'#Input Lists#'!$L$3:$AH$833,5,FALSE)," ")</f>
        <v xml:space="preserve"> </v>
      </c>
      <c r="Z618" s="206" t="str">
        <f>IFERROR(VLOOKUP(AT618,'#Input Lists#'!$L$3:$AH$833,9,FALSE)," ")</f>
        <v xml:space="preserve"> </v>
      </c>
      <c r="AA618" s="119" t="s">
        <v>1527</v>
      </c>
      <c r="AB618" s="120"/>
      <c r="AC618" s="123"/>
      <c r="AD618" s="123"/>
      <c r="AE618" s="123"/>
      <c r="AF618" s="123"/>
      <c r="AG618" s="123"/>
      <c r="AH618" s="123"/>
      <c r="AI618" s="123"/>
      <c r="AJ618" s="123"/>
      <c r="AK618" s="123"/>
      <c r="AL618" s="123"/>
      <c r="AM618" s="123"/>
      <c r="AN618" s="123"/>
      <c r="AO618" s="123"/>
      <c r="AP618" s="120"/>
      <c r="AQ618" s="125" t="str">
        <f>IFERROR(VLOOKUP(G618,'#Location List#'!$C$3:$D$150,2,FALSE),"")</f>
        <v/>
      </c>
      <c r="AR618" s="125" t="str">
        <f>IFERROR(VLOOKUP(F618,'#Location List#'!$Q$3:$R$1154,2,FALSE),"")</f>
        <v/>
      </c>
      <c r="AS618" s="125" t="str">
        <f>IFERROR(VLOOKUP(V618,'#Input Lists#'!$B$3:$D$46,3,FALSE),"")</f>
        <v/>
      </c>
      <c r="AT618" s="125" t="str">
        <f>IFERROR(VLOOKUP(CONCATENATE(V618," ",W618),'#Input Lists#'!$K$3:$L$827,2,FALSE),"")</f>
        <v/>
      </c>
      <c r="AU618" s="125">
        <f>IFERROR(VLOOKUP(AA618,'#Input Lists#'!$BU$3:$BV$8,2,FALSE),"")</f>
        <v>1</v>
      </c>
      <c r="AV618" s="118" t="str">
        <f>IFERROR(VLOOKUP(AB618,'#Input Lists#'!$BO$3:$BP$9,2,FALSE),"")</f>
        <v/>
      </c>
      <c r="AW618" s="118">
        <f>IFERROR(VLOOKUP(AC618,'#Input Lists#'!$BL$3:$BM$7,2,FALSE),"")</f>
        <v>1</v>
      </c>
      <c r="AX618" s="52" t="e">
        <f>VLOOKUP(AQ618,'#Location List#'!$D$3:$K$150,4,FALSE)</f>
        <v>#N/A</v>
      </c>
      <c r="AY618" s="273" t="e">
        <f>VLOOKUP(AX618,'#Location List#'!$Z$3:$AA$13,2,FALSE)</f>
        <v>#N/A</v>
      </c>
      <c r="AZ618" s="126" t="e">
        <f>VLOOKUP($AT618,'#Input Lists#'!$L$3:$S$1033,6,FALSE)</f>
        <v>#N/A</v>
      </c>
      <c r="BA618" s="239" t="e">
        <f>VLOOKUP($AT618,'#Input Lists#'!$L$3:$S$833,7,FALSE)</f>
        <v>#N/A</v>
      </c>
      <c r="BB618" s="239" t="e">
        <f>VLOOKUP($AT618,'#Input Lists#'!$L$3:$S$833,8,FALSE)</f>
        <v>#N/A</v>
      </c>
      <c r="BC618" s="91" t="str">
        <f t="shared" si="62"/>
        <v/>
      </c>
      <c r="BD618" s="91" t="str">
        <f t="shared" si="63"/>
        <v/>
      </c>
      <c r="BE618" s="15" t="str">
        <f t="shared" si="64"/>
        <v/>
      </c>
      <c r="BF618" s="92" t="str">
        <f t="shared" si="65"/>
        <v>No Sighting Date</v>
      </c>
    </row>
    <row r="619" spans="1:58" x14ac:dyDescent="0.25">
      <c r="A619" s="118">
        <v>614</v>
      </c>
      <c r="B619" s="119"/>
      <c r="C619" s="120"/>
      <c r="D619" s="121"/>
      <c r="E619" s="121"/>
      <c r="F619" s="236"/>
      <c r="G619" s="122" t="str">
        <f>IFERROR(VLOOKUP(F619,'#Location List#'!$U$3:$V$1154,2,FALSE),"")</f>
        <v/>
      </c>
      <c r="H619" s="120"/>
      <c r="I619" s="120"/>
      <c r="J619" s="120"/>
      <c r="K619" s="120"/>
      <c r="L619" s="120"/>
      <c r="M619" s="120"/>
      <c r="N619" s="120"/>
      <c r="O619" s="120"/>
      <c r="P619" s="120"/>
      <c r="Q619" s="120"/>
      <c r="R619" s="120"/>
      <c r="S619" s="120"/>
      <c r="T619" s="205">
        <f t="shared" si="60"/>
        <v>0</v>
      </c>
      <c r="U619" s="205">
        <f t="shared" si="61"/>
        <v>0</v>
      </c>
      <c r="V619" s="210"/>
      <c r="W619" s="210"/>
      <c r="X619" s="23" t="str">
        <f>IFERROR(VLOOKUP(AT619,'#Input Lists#'!$L$3:$AH$833,3,FALSE)," ")</f>
        <v xml:space="preserve"> </v>
      </c>
      <c r="Y619" s="23" t="str">
        <f>IFERROR(VLOOKUP(AT619,'#Input Lists#'!$L$3:$AH$833,5,FALSE)," ")</f>
        <v xml:space="preserve"> </v>
      </c>
      <c r="Z619" s="206" t="str">
        <f>IFERROR(VLOOKUP(AT619,'#Input Lists#'!$L$3:$AH$833,9,FALSE)," ")</f>
        <v xml:space="preserve"> </v>
      </c>
      <c r="AA619" s="119" t="s">
        <v>1527</v>
      </c>
      <c r="AB619" s="120"/>
      <c r="AC619" s="123"/>
      <c r="AD619" s="123"/>
      <c r="AE619" s="123"/>
      <c r="AF619" s="123"/>
      <c r="AG619" s="123"/>
      <c r="AH619" s="123"/>
      <c r="AI619" s="123"/>
      <c r="AJ619" s="123"/>
      <c r="AK619" s="123"/>
      <c r="AL619" s="123"/>
      <c r="AM619" s="123"/>
      <c r="AN619" s="123"/>
      <c r="AO619" s="123"/>
      <c r="AP619" s="120"/>
      <c r="AQ619" s="125" t="str">
        <f>IFERROR(VLOOKUP(G619,'#Location List#'!$C$3:$D$150,2,FALSE),"")</f>
        <v/>
      </c>
      <c r="AR619" s="125" t="str">
        <f>IFERROR(VLOOKUP(F619,'#Location List#'!$Q$3:$R$1154,2,FALSE),"")</f>
        <v/>
      </c>
      <c r="AS619" s="125" t="str">
        <f>IFERROR(VLOOKUP(V619,'#Input Lists#'!$B$3:$D$46,3,FALSE),"")</f>
        <v/>
      </c>
      <c r="AT619" s="125" t="str">
        <f>IFERROR(VLOOKUP(CONCATENATE(V619," ",W619),'#Input Lists#'!$K$3:$L$827,2,FALSE),"")</f>
        <v/>
      </c>
      <c r="AU619" s="125">
        <f>IFERROR(VLOOKUP(AA619,'#Input Lists#'!$BU$3:$BV$8,2,FALSE),"")</f>
        <v>1</v>
      </c>
      <c r="AV619" s="118" t="str">
        <f>IFERROR(VLOOKUP(AB619,'#Input Lists#'!$BO$3:$BP$9,2,FALSE),"")</f>
        <v/>
      </c>
      <c r="AW619" s="118">
        <f>IFERROR(VLOOKUP(AC619,'#Input Lists#'!$BL$3:$BM$7,2,FALSE),"")</f>
        <v>1</v>
      </c>
      <c r="AX619" s="52" t="e">
        <f>VLOOKUP(AQ619,'#Location List#'!$D$3:$K$150,4,FALSE)</f>
        <v>#N/A</v>
      </c>
      <c r="AY619" s="273" t="e">
        <f>VLOOKUP(AX619,'#Location List#'!$Z$3:$AA$13,2,FALSE)</f>
        <v>#N/A</v>
      </c>
      <c r="AZ619" s="126" t="e">
        <f>VLOOKUP($AT619,'#Input Lists#'!$L$3:$S$1033,6,FALSE)</f>
        <v>#N/A</v>
      </c>
      <c r="BA619" s="239" t="e">
        <f>VLOOKUP($AT619,'#Input Lists#'!$L$3:$S$833,7,FALSE)</f>
        <v>#N/A</v>
      </c>
      <c r="BB619" s="239" t="e">
        <f>VLOOKUP($AT619,'#Input Lists#'!$L$3:$S$833,8,FALSE)</f>
        <v>#N/A</v>
      </c>
      <c r="BC619" s="91" t="str">
        <f t="shared" si="62"/>
        <v/>
      </c>
      <c r="BD619" s="91" t="str">
        <f t="shared" si="63"/>
        <v/>
      </c>
      <c r="BE619" s="15" t="str">
        <f t="shared" si="64"/>
        <v/>
      </c>
      <c r="BF619" s="92" t="str">
        <f t="shared" si="65"/>
        <v>No Sighting Date</v>
      </c>
    </row>
    <row r="620" spans="1:58" x14ac:dyDescent="0.25">
      <c r="A620" s="118">
        <v>615</v>
      </c>
      <c r="B620" s="119"/>
      <c r="C620" s="120"/>
      <c r="D620" s="121"/>
      <c r="E620" s="121"/>
      <c r="F620" s="236"/>
      <c r="G620" s="122" t="str">
        <f>IFERROR(VLOOKUP(F620,'#Location List#'!$U$3:$V$1154,2,FALSE),"")</f>
        <v/>
      </c>
      <c r="H620" s="120"/>
      <c r="I620" s="120"/>
      <c r="J620" s="120"/>
      <c r="K620" s="120"/>
      <c r="L620" s="120"/>
      <c r="M620" s="120"/>
      <c r="N620" s="120"/>
      <c r="O620" s="120"/>
      <c r="P620" s="120"/>
      <c r="Q620" s="120"/>
      <c r="R620" s="120"/>
      <c r="S620" s="120"/>
      <c r="T620" s="205">
        <f t="shared" si="60"/>
        <v>0</v>
      </c>
      <c r="U620" s="205">
        <f t="shared" si="61"/>
        <v>0</v>
      </c>
      <c r="V620" s="210"/>
      <c r="W620" s="210"/>
      <c r="X620" s="23" t="str">
        <f>IFERROR(VLOOKUP(AT620,'#Input Lists#'!$L$3:$AH$833,3,FALSE)," ")</f>
        <v xml:space="preserve"> </v>
      </c>
      <c r="Y620" s="23" t="str">
        <f>IFERROR(VLOOKUP(AT620,'#Input Lists#'!$L$3:$AH$833,5,FALSE)," ")</f>
        <v xml:space="preserve"> </v>
      </c>
      <c r="Z620" s="206" t="str">
        <f>IFERROR(VLOOKUP(AT620,'#Input Lists#'!$L$3:$AH$833,9,FALSE)," ")</f>
        <v xml:space="preserve"> </v>
      </c>
      <c r="AA620" s="119" t="s">
        <v>1527</v>
      </c>
      <c r="AB620" s="120"/>
      <c r="AC620" s="123"/>
      <c r="AD620" s="123"/>
      <c r="AE620" s="123"/>
      <c r="AF620" s="123"/>
      <c r="AG620" s="123"/>
      <c r="AH620" s="123"/>
      <c r="AI620" s="123"/>
      <c r="AJ620" s="123"/>
      <c r="AK620" s="123"/>
      <c r="AL620" s="123"/>
      <c r="AM620" s="123"/>
      <c r="AN620" s="123"/>
      <c r="AO620" s="123"/>
      <c r="AP620" s="120"/>
      <c r="AQ620" s="125" t="str">
        <f>IFERROR(VLOOKUP(G620,'#Location List#'!$C$3:$D$150,2,FALSE),"")</f>
        <v/>
      </c>
      <c r="AR620" s="125" t="str">
        <f>IFERROR(VLOOKUP(F620,'#Location List#'!$Q$3:$R$1154,2,FALSE),"")</f>
        <v/>
      </c>
      <c r="AS620" s="125" t="str">
        <f>IFERROR(VLOOKUP(V620,'#Input Lists#'!$B$3:$D$46,3,FALSE),"")</f>
        <v/>
      </c>
      <c r="AT620" s="125" t="str">
        <f>IFERROR(VLOOKUP(CONCATENATE(V620," ",W620),'#Input Lists#'!$K$3:$L$827,2,FALSE),"")</f>
        <v/>
      </c>
      <c r="AU620" s="125">
        <f>IFERROR(VLOOKUP(AA620,'#Input Lists#'!$BU$3:$BV$8,2,FALSE),"")</f>
        <v>1</v>
      </c>
      <c r="AV620" s="118" t="str">
        <f>IFERROR(VLOOKUP(AB620,'#Input Lists#'!$BO$3:$BP$9,2,FALSE),"")</f>
        <v/>
      </c>
      <c r="AW620" s="118">
        <f>IFERROR(VLOOKUP(AC620,'#Input Lists#'!$BL$3:$BM$7,2,FALSE),"")</f>
        <v>1</v>
      </c>
      <c r="AX620" s="52" t="e">
        <f>VLOOKUP(AQ620,'#Location List#'!$D$3:$K$150,4,FALSE)</f>
        <v>#N/A</v>
      </c>
      <c r="AY620" s="273" t="e">
        <f>VLOOKUP(AX620,'#Location List#'!$Z$3:$AA$13,2,FALSE)</f>
        <v>#N/A</v>
      </c>
      <c r="AZ620" s="126" t="e">
        <f>VLOOKUP($AT620,'#Input Lists#'!$L$3:$S$1033,6,FALSE)</f>
        <v>#N/A</v>
      </c>
      <c r="BA620" s="239" t="e">
        <f>VLOOKUP($AT620,'#Input Lists#'!$L$3:$S$833,7,FALSE)</f>
        <v>#N/A</v>
      </c>
      <c r="BB620" s="239" t="e">
        <f>VLOOKUP($AT620,'#Input Lists#'!$L$3:$S$833,8,FALSE)</f>
        <v>#N/A</v>
      </c>
      <c r="BC620" s="91" t="str">
        <f t="shared" si="62"/>
        <v/>
      </c>
      <c r="BD620" s="91" t="str">
        <f t="shared" si="63"/>
        <v/>
      </c>
      <c r="BE620" s="15" t="str">
        <f t="shared" si="64"/>
        <v/>
      </c>
      <c r="BF620" s="92" t="str">
        <f t="shared" si="65"/>
        <v>No Sighting Date</v>
      </c>
    </row>
    <row r="621" spans="1:58" x14ac:dyDescent="0.25">
      <c r="A621" s="118">
        <v>616</v>
      </c>
      <c r="B621" s="119"/>
      <c r="C621" s="120"/>
      <c r="D621" s="121"/>
      <c r="E621" s="121"/>
      <c r="F621" s="236"/>
      <c r="G621" s="122" t="str">
        <f>IFERROR(VLOOKUP(F621,'#Location List#'!$U$3:$V$1154,2,FALSE),"")</f>
        <v/>
      </c>
      <c r="H621" s="120"/>
      <c r="I621" s="120"/>
      <c r="J621" s="120"/>
      <c r="K621" s="120"/>
      <c r="L621" s="120"/>
      <c r="M621" s="120"/>
      <c r="N621" s="120"/>
      <c r="O621" s="120"/>
      <c r="P621" s="120"/>
      <c r="Q621" s="120"/>
      <c r="R621" s="120"/>
      <c r="S621" s="120"/>
      <c r="T621" s="205">
        <f t="shared" si="60"/>
        <v>0</v>
      </c>
      <c r="U621" s="205">
        <f t="shared" si="61"/>
        <v>0</v>
      </c>
      <c r="V621" s="210"/>
      <c r="W621" s="210"/>
      <c r="X621" s="23" t="str">
        <f>IFERROR(VLOOKUP(AT621,'#Input Lists#'!$L$3:$AH$833,3,FALSE)," ")</f>
        <v xml:space="preserve"> </v>
      </c>
      <c r="Y621" s="23" t="str">
        <f>IFERROR(VLOOKUP(AT621,'#Input Lists#'!$L$3:$AH$833,5,FALSE)," ")</f>
        <v xml:space="preserve"> </v>
      </c>
      <c r="Z621" s="206" t="str">
        <f>IFERROR(VLOOKUP(AT621,'#Input Lists#'!$L$3:$AH$833,9,FALSE)," ")</f>
        <v xml:space="preserve"> </v>
      </c>
      <c r="AA621" s="119" t="s">
        <v>1527</v>
      </c>
      <c r="AB621" s="120"/>
      <c r="AC621" s="123"/>
      <c r="AD621" s="123"/>
      <c r="AE621" s="123"/>
      <c r="AF621" s="123"/>
      <c r="AG621" s="123"/>
      <c r="AH621" s="123"/>
      <c r="AI621" s="123"/>
      <c r="AJ621" s="123"/>
      <c r="AK621" s="123"/>
      <c r="AL621" s="123"/>
      <c r="AM621" s="123"/>
      <c r="AN621" s="123"/>
      <c r="AO621" s="123"/>
      <c r="AP621" s="120"/>
      <c r="AQ621" s="125" t="str">
        <f>IFERROR(VLOOKUP(G621,'#Location List#'!$C$3:$D$150,2,FALSE),"")</f>
        <v/>
      </c>
      <c r="AR621" s="125" t="str">
        <f>IFERROR(VLOOKUP(F621,'#Location List#'!$Q$3:$R$1154,2,FALSE),"")</f>
        <v/>
      </c>
      <c r="AS621" s="125" t="str">
        <f>IFERROR(VLOOKUP(V621,'#Input Lists#'!$B$3:$D$46,3,FALSE),"")</f>
        <v/>
      </c>
      <c r="AT621" s="125" t="str">
        <f>IFERROR(VLOOKUP(CONCATENATE(V621," ",W621),'#Input Lists#'!$K$3:$L$827,2,FALSE),"")</f>
        <v/>
      </c>
      <c r="AU621" s="125">
        <f>IFERROR(VLOOKUP(AA621,'#Input Lists#'!$BU$3:$BV$8,2,FALSE),"")</f>
        <v>1</v>
      </c>
      <c r="AV621" s="118" t="str">
        <f>IFERROR(VLOOKUP(AB621,'#Input Lists#'!$BO$3:$BP$9,2,FALSE),"")</f>
        <v/>
      </c>
      <c r="AW621" s="118">
        <f>IFERROR(VLOOKUP(AC621,'#Input Lists#'!$BL$3:$BM$7,2,FALSE),"")</f>
        <v>1</v>
      </c>
      <c r="AX621" s="52" t="e">
        <f>VLOOKUP(AQ621,'#Location List#'!$D$3:$K$150,4,FALSE)</f>
        <v>#N/A</v>
      </c>
      <c r="AY621" s="273" t="e">
        <f>VLOOKUP(AX621,'#Location List#'!$Z$3:$AA$13,2,FALSE)</f>
        <v>#N/A</v>
      </c>
      <c r="AZ621" s="126" t="e">
        <f>VLOOKUP($AT621,'#Input Lists#'!$L$3:$S$1033,6,FALSE)</f>
        <v>#N/A</v>
      </c>
      <c r="BA621" s="239" t="e">
        <f>VLOOKUP($AT621,'#Input Lists#'!$L$3:$S$833,7,FALSE)</f>
        <v>#N/A</v>
      </c>
      <c r="BB621" s="239" t="e">
        <f>VLOOKUP($AT621,'#Input Lists#'!$L$3:$S$833,8,FALSE)</f>
        <v>#N/A</v>
      </c>
      <c r="BC621" s="91" t="str">
        <f t="shared" si="62"/>
        <v/>
      </c>
      <c r="BD621" s="91" t="str">
        <f t="shared" si="63"/>
        <v/>
      </c>
      <c r="BE621" s="15" t="str">
        <f t="shared" si="64"/>
        <v/>
      </c>
      <c r="BF621" s="92" t="str">
        <f t="shared" si="65"/>
        <v>No Sighting Date</v>
      </c>
    </row>
    <row r="622" spans="1:58" x14ac:dyDescent="0.25">
      <c r="A622" s="118">
        <v>617</v>
      </c>
      <c r="B622" s="119"/>
      <c r="C622" s="120"/>
      <c r="D622" s="121"/>
      <c r="E622" s="121"/>
      <c r="F622" s="236"/>
      <c r="G622" s="122" t="str">
        <f>IFERROR(VLOOKUP(F622,'#Location List#'!$U$3:$V$1154,2,FALSE),"")</f>
        <v/>
      </c>
      <c r="H622" s="120"/>
      <c r="I622" s="120"/>
      <c r="J622" s="120"/>
      <c r="K622" s="120"/>
      <c r="L622" s="120"/>
      <c r="M622" s="120"/>
      <c r="N622" s="120"/>
      <c r="O622" s="120"/>
      <c r="P622" s="120"/>
      <c r="Q622" s="120"/>
      <c r="R622" s="120"/>
      <c r="S622" s="120"/>
      <c r="T622" s="205">
        <f t="shared" si="60"/>
        <v>0</v>
      </c>
      <c r="U622" s="205">
        <f t="shared" si="61"/>
        <v>0</v>
      </c>
      <c r="V622" s="210"/>
      <c r="W622" s="210"/>
      <c r="X622" s="23" t="str">
        <f>IFERROR(VLOOKUP(AT622,'#Input Lists#'!$L$3:$AH$833,3,FALSE)," ")</f>
        <v xml:space="preserve"> </v>
      </c>
      <c r="Y622" s="23" t="str">
        <f>IFERROR(VLOOKUP(AT622,'#Input Lists#'!$L$3:$AH$833,5,FALSE)," ")</f>
        <v xml:space="preserve"> </v>
      </c>
      <c r="Z622" s="206" t="str">
        <f>IFERROR(VLOOKUP(AT622,'#Input Lists#'!$L$3:$AH$833,9,FALSE)," ")</f>
        <v xml:space="preserve"> </v>
      </c>
      <c r="AA622" s="119" t="s">
        <v>1527</v>
      </c>
      <c r="AB622" s="120"/>
      <c r="AC622" s="123"/>
      <c r="AD622" s="123"/>
      <c r="AE622" s="123"/>
      <c r="AF622" s="123"/>
      <c r="AG622" s="123"/>
      <c r="AH622" s="123"/>
      <c r="AI622" s="123"/>
      <c r="AJ622" s="123"/>
      <c r="AK622" s="123"/>
      <c r="AL622" s="123"/>
      <c r="AM622" s="123"/>
      <c r="AN622" s="123"/>
      <c r="AO622" s="123"/>
      <c r="AP622" s="120"/>
      <c r="AQ622" s="125" t="str">
        <f>IFERROR(VLOOKUP(G622,'#Location List#'!$C$3:$D$150,2,FALSE),"")</f>
        <v/>
      </c>
      <c r="AR622" s="125" t="str">
        <f>IFERROR(VLOOKUP(F622,'#Location List#'!$Q$3:$R$1154,2,FALSE),"")</f>
        <v/>
      </c>
      <c r="AS622" s="125" t="str">
        <f>IFERROR(VLOOKUP(V622,'#Input Lists#'!$B$3:$D$46,3,FALSE),"")</f>
        <v/>
      </c>
      <c r="AT622" s="125" t="str">
        <f>IFERROR(VLOOKUP(CONCATENATE(V622," ",W622),'#Input Lists#'!$K$3:$L$827,2,FALSE),"")</f>
        <v/>
      </c>
      <c r="AU622" s="125">
        <f>IFERROR(VLOOKUP(AA622,'#Input Lists#'!$BU$3:$BV$8,2,FALSE),"")</f>
        <v>1</v>
      </c>
      <c r="AV622" s="118" t="str">
        <f>IFERROR(VLOOKUP(AB622,'#Input Lists#'!$BO$3:$BP$9,2,FALSE),"")</f>
        <v/>
      </c>
      <c r="AW622" s="118">
        <f>IFERROR(VLOOKUP(AC622,'#Input Lists#'!$BL$3:$BM$7,2,FALSE),"")</f>
        <v>1</v>
      </c>
      <c r="AX622" s="52" t="e">
        <f>VLOOKUP(AQ622,'#Location List#'!$D$3:$K$150,4,FALSE)</f>
        <v>#N/A</v>
      </c>
      <c r="AY622" s="273" t="e">
        <f>VLOOKUP(AX622,'#Location List#'!$Z$3:$AA$13,2,FALSE)</f>
        <v>#N/A</v>
      </c>
      <c r="AZ622" s="126" t="e">
        <f>VLOOKUP($AT622,'#Input Lists#'!$L$3:$S$1033,6,FALSE)</f>
        <v>#N/A</v>
      </c>
      <c r="BA622" s="239" t="e">
        <f>VLOOKUP($AT622,'#Input Lists#'!$L$3:$S$833,7,FALSE)</f>
        <v>#N/A</v>
      </c>
      <c r="BB622" s="239" t="e">
        <f>VLOOKUP($AT622,'#Input Lists#'!$L$3:$S$833,8,FALSE)</f>
        <v>#N/A</v>
      </c>
      <c r="BC622" s="91" t="str">
        <f t="shared" si="62"/>
        <v/>
      </c>
      <c r="BD622" s="91" t="str">
        <f t="shared" si="63"/>
        <v/>
      </c>
      <c r="BE622" s="15" t="str">
        <f t="shared" si="64"/>
        <v/>
      </c>
      <c r="BF622" s="92" t="str">
        <f t="shared" si="65"/>
        <v>No Sighting Date</v>
      </c>
    </row>
    <row r="623" spans="1:58" x14ac:dyDescent="0.25">
      <c r="A623" s="118">
        <v>618</v>
      </c>
      <c r="B623" s="119"/>
      <c r="C623" s="120"/>
      <c r="D623" s="121"/>
      <c r="E623" s="121"/>
      <c r="F623" s="236"/>
      <c r="G623" s="122" t="str">
        <f>IFERROR(VLOOKUP(F623,'#Location List#'!$U$3:$V$1154,2,FALSE),"")</f>
        <v/>
      </c>
      <c r="H623" s="120"/>
      <c r="I623" s="120"/>
      <c r="J623" s="120"/>
      <c r="K623" s="120"/>
      <c r="L623" s="120"/>
      <c r="M623" s="120"/>
      <c r="N623" s="120"/>
      <c r="O623" s="120"/>
      <c r="P623" s="120"/>
      <c r="Q623" s="120"/>
      <c r="R623" s="120"/>
      <c r="S623" s="120"/>
      <c r="T623" s="205">
        <f t="shared" si="60"/>
        <v>0</v>
      </c>
      <c r="U623" s="205">
        <f t="shared" si="61"/>
        <v>0</v>
      </c>
      <c r="V623" s="210"/>
      <c r="W623" s="210"/>
      <c r="X623" s="23" t="str">
        <f>IFERROR(VLOOKUP(AT623,'#Input Lists#'!$L$3:$AH$833,3,FALSE)," ")</f>
        <v xml:space="preserve"> </v>
      </c>
      <c r="Y623" s="23" t="str">
        <f>IFERROR(VLOOKUP(AT623,'#Input Lists#'!$L$3:$AH$833,5,FALSE)," ")</f>
        <v xml:space="preserve"> </v>
      </c>
      <c r="Z623" s="206" t="str">
        <f>IFERROR(VLOOKUP(AT623,'#Input Lists#'!$L$3:$AH$833,9,FALSE)," ")</f>
        <v xml:space="preserve"> </v>
      </c>
      <c r="AA623" s="119" t="s">
        <v>1527</v>
      </c>
      <c r="AB623" s="120"/>
      <c r="AC623" s="123"/>
      <c r="AD623" s="123"/>
      <c r="AE623" s="123"/>
      <c r="AF623" s="123"/>
      <c r="AG623" s="123"/>
      <c r="AH623" s="123"/>
      <c r="AI623" s="123"/>
      <c r="AJ623" s="123"/>
      <c r="AK623" s="123"/>
      <c r="AL623" s="123"/>
      <c r="AM623" s="123"/>
      <c r="AN623" s="123"/>
      <c r="AO623" s="123"/>
      <c r="AP623" s="120"/>
      <c r="AQ623" s="125" t="str">
        <f>IFERROR(VLOOKUP(G623,'#Location List#'!$C$3:$D$150,2,FALSE),"")</f>
        <v/>
      </c>
      <c r="AR623" s="125" t="str">
        <f>IFERROR(VLOOKUP(F623,'#Location List#'!$Q$3:$R$1154,2,FALSE),"")</f>
        <v/>
      </c>
      <c r="AS623" s="125" t="str">
        <f>IFERROR(VLOOKUP(V623,'#Input Lists#'!$B$3:$D$46,3,FALSE),"")</f>
        <v/>
      </c>
      <c r="AT623" s="125" t="str">
        <f>IFERROR(VLOOKUP(CONCATENATE(V623," ",W623),'#Input Lists#'!$K$3:$L$827,2,FALSE),"")</f>
        <v/>
      </c>
      <c r="AU623" s="125">
        <f>IFERROR(VLOOKUP(AA623,'#Input Lists#'!$BU$3:$BV$8,2,FALSE),"")</f>
        <v>1</v>
      </c>
      <c r="AV623" s="118" t="str">
        <f>IFERROR(VLOOKUP(AB623,'#Input Lists#'!$BO$3:$BP$9,2,FALSE),"")</f>
        <v/>
      </c>
      <c r="AW623" s="118">
        <f>IFERROR(VLOOKUP(AC623,'#Input Lists#'!$BL$3:$BM$7,2,FALSE),"")</f>
        <v>1</v>
      </c>
      <c r="AX623" s="52" t="e">
        <f>VLOOKUP(AQ623,'#Location List#'!$D$3:$K$150,4,FALSE)</f>
        <v>#N/A</v>
      </c>
      <c r="AY623" s="273" t="e">
        <f>VLOOKUP(AX623,'#Location List#'!$Z$3:$AA$13,2,FALSE)</f>
        <v>#N/A</v>
      </c>
      <c r="AZ623" s="126" t="e">
        <f>VLOOKUP($AT623,'#Input Lists#'!$L$3:$S$1033,6,FALSE)</f>
        <v>#N/A</v>
      </c>
      <c r="BA623" s="239" t="e">
        <f>VLOOKUP($AT623,'#Input Lists#'!$L$3:$S$833,7,FALSE)</f>
        <v>#N/A</v>
      </c>
      <c r="BB623" s="239" t="e">
        <f>VLOOKUP($AT623,'#Input Lists#'!$L$3:$S$833,8,FALSE)</f>
        <v>#N/A</v>
      </c>
      <c r="BC623" s="91" t="str">
        <f t="shared" si="62"/>
        <v/>
      </c>
      <c r="BD623" s="91" t="str">
        <f t="shared" si="63"/>
        <v/>
      </c>
      <c r="BE623" s="15" t="str">
        <f t="shared" si="64"/>
        <v/>
      </c>
      <c r="BF623" s="92" t="str">
        <f t="shared" si="65"/>
        <v>No Sighting Date</v>
      </c>
    </row>
    <row r="624" spans="1:58" x14ac:dyDescent="0.25">
      <c r="A624" s="118">
        <v>619</v>
      </c>
      <c r="B624" s="119"/>
      <c r="C624" s="120"/>
      <c r="D624" s="121"/>
      <c r="E624" s="121"/>
      <c r="F624" s="236"/>
      <c r="G624" s="122" t="str">
        <f>IFERROR(VLOOKUP(F624,'#Location List#'!$U$3:$V$1154,2,FALSE),"")</f>
        <v/>
      </c>
      <c r="H624" s="120"/>
      <c r="I624" s="120"/>
      <c r="J624" s="120"/>
      <c r="K624" s="120"/>
      <c r="L624" s="120"/>
      <c r="M624" s="120"/>
      <c r="N624" s="120"/>
      <c r="O624" s="120"/>
      <c r="P624" s="120"/>
      <c r="Q624" s="120"/>
      <c r="R624" s="120"/>
      <c r="S624" s="120"/>
      <c r="T624" s="205">
        <f t="shared" si="60"/>
        <v>0</v>
      </c>
      <c r="U624" s="205">
        <f t="shared" si="61"/>
        <v>0</v>
      </c>
      <c r="V624" s="210"/>
      <c r="W624" s="210"/>
      <c r="X624" s="23" t="str">
        <f>IFERROR(VLOOKUP(AT624,'#Input Lists#'!$L$3:$AH$833,3,FALSE)," ")</f>
        <v xml:space="preserve"> </v>
      </c>
      <c r="Y624" s="23" t="str">
        <f>IFERROR(VLOOKUP(AT624,'#Input Lists#'!$L$3:$AH$833,5,FALSE)," ")</f>
        <v xml:space="preserve"> </v>
      </c>
      <c r="Z624" s="206" t="str">
        <f>IFERROR(VLOOKUP(AT624,'#Input Lists#'!$L$3:$AH$833,9,FALSE)," ")</f>
        <v xml:space="preserve"> </v>
      </c>
      <c r="AA624" s="119" t="s">
        <v>1527</v>
      </c>
      <c r="AB624" s="120"/>
      <c r="AC624" s="123"/>
      <c r="AD624" s="123"/>
      <c r="AE624" s="123"/>
      <c r="AF624" s="123"/>
      <c r="AG624" s="123"/>
      <c r="AH624" s="123"/>
      <c r="AI624" s="123"/>
      <c r="AJ624" s="123"/>
      <c r="AK624" s="123"/>
      <c r="AL624" s="123"/>
      <c r="AM624" s="123"/>
      <c r="AN624" s="123"/>
      <c r="AO624" s="123"/>
      <c r="AP624" s="120"/>
      <c r="AQ624" s="125" t="str">
        <f>IFERROR(VLOOKUP(G624,'#Location List#'!$C$3:$D$150,2,FALSE),"")</f>
        <v/>
      </c>
      <c r="AR624" s="125" t="str">
        <f>IFERROR(VLOOKUP(F624,'#Location List#'!$Q$3:$R$1154,2,FALSE),"")</f>
        <v/>
      </c>
      <c r="AS624" s="125" t="str">
        <f>IFERROR(VLOOKUP(V624,'#Input Lists#'!$B$3:$D$46,3,FALSE),"")</f>
        <v/>
      </c>
      <c r="AT624" s="125" t="str">
        <f>IFERROR(VLOOKUP(CONCATENATE(V624," ",W624),'#Input Lists#'!$K$3:$L$827,2,FALSE),"")</f>
        <v/>
      </c>
      <c r="AU624" s="125">
        <f>IFERROR(VLOOKUP(AA624,'#Input Lists#'!$BU$3:$BV$8,2,FALSE),"")</f>
        <v>1</v>
      </c>
      <c r="AV624" s="118" t="str">
        <f>IFERROR(VLOOKUP(AB624,'#Input Lists#'!$BO$3:$BP$9,2,FALSE),"")</f>
        <v/>
      </c>
      <c r="AW624" s="118">
        <f>IFERROR(VLOOKUP(AC624,'#Input Lists#'!$BL$3:$BM$7,2,FALSE),"")</f>
        <v>1</v>
      </c>
      <c r="AX624" s="52" t="e">
        <f>VLOOKUP(AQ624,'#Location List#'!$D$3:$K$150,4,FALSE)</f>
        <v>#N/A</v>
      </c>
      <c r="AY624" s="273" t="e">
        <f>VLOOKUP(AX624,'#Location List#'!$Z$3:$AA$13,2,FALSE)</f>
        <v>#N/A</v>
      </c>
      <c r="AZ624" s="126" t="e">
        <f>VLOOKUP($AT624,'#Input Lists#'!$L$3:$S$1033,6,FALSE)</f>
        <v>#N/A</v>
      </c>
      <c r="BA624" s="239" t="e">
        <f>VLOOKUP($AT624,'#Input Lists#'!$L$3:$S$833,7,FALSE)</f>
        <v>#N/A</v>
      </c>
      <c r="BB624" s="239" t="e">
        <f>VLOOKUP($AT624,'#Input Lists#'!$L$3:$S$833,8,FALSE)</f>
        <v>#N/A</v>
      </c>
      <c r="BC624" s="91" t="str">
        <f t="shared" si="62"/>
        <v/>
      </c>
      <c r="BD624" s="91" t="str">
        <f t="shared" si="63"/>
        <v/>
      </c>
      <c r="BE624" s="15" t="str">
        <f t="shared" si="64"/>
        <v/>
      </c>
      <c r="BF624" s="92" t="str">
        <f t="shared" si="65"/>
        <v>No Sighting Date</v>
      </c>
    </row>
    <row r="625" spans="1:58" x14ac:dyDescent="0.25">
      <c r="A625" s="118">
        <v>620</v>
      </c>
      <c r="B625" s="119"/>
      <c r="C625" s="120"/>
      <c r="D625" s="121"/>
      <c r="E625" s="121"/>
      <c r="F625" s="236"/>
      <c r="G625" s="122" t="str">
        <f>IFERROR(VLOOKUP(F625,'#Location List#'!$U$3:$V$1154,2,FALSE),"")</f>
        <v/>
      </c>
      <c r="H625" s="120"/>
      <c r="I625" s="120"/>
      <c r="J625" s="120"/>
      <c r="K625" s="120"/>
      <c r="L625" s="120"/>
      <c r="M625" s="120"/>
      <c r="N625" s="120"/>
      <c r="O625" s="120"/>
      <c r="P625" s="120"/>
      <c r="Q625" s="120"/>
      <c r="R625" s="120"/>
      <c r="S625" s="120"/>
      <c r="T625" s="205">
        <f t="shared" si="60"/>
        <v>0</v>
      </c>
      <c r="U625" s="205">
        <f t="shared" si="61"/>
        <v>0</v>
      </c>
      <c r="V625" s="210"/>
      <c r="W625" s="210"/>
      <c r="X625" s="23" t="str">
        <f>IFERROR(VLOOKUP(AT625,'#Input Lists#'!$L$3:$AH$833,3,FALSE)," ")</f>
        <v xml:space="preserve"> </v>
      </c>
      <c r="Y625" s="23" t="str">
        <f>IFERROR(VLOOKUP(AT625,'#Input Lists#'!$L$3:$AH$833,5,FALSE)," ")</f>
        <v xml:space="preserve"> </v>
      </c>
      <c r="Z625" s="206" t="str">
        <f>IFERROR(VLOOKUP(AT625,'#Input Lists#'!$L$3:$AH$833,9,FALSE)," ")</f>
        <v xml:space="preserve"> </v>
      </c>
      <c r="AA625" s="119" t="s">
        <v>1527</v>
      </c>
      <c r="AB625" s="120"/>
      <c r="AC625" s="123"/>
      <c r="AD625" s="123"/>
      <c r="AE625" s="123"/>
      <c r="AF625" s="123"/>
      <c r="AG625" s="123"/>
      <c r="AH625" s="123"/>
      <c r="AI625" s="123"/>
      <c r="AJ625" s="123"/>
      <c r="AK625" s="123"/>
      <c r="AL625" s="123"/>
      <c r="AM625" s="123"/>
      <c r="AN625" s="123"/>
      <c r="AO625" s="123"/>
      <c r="AP625" s="120"/>
      <c r="AQ625" s="125" t="str">
        <f>IFERROR(VLOOKUP(G625,'#Location List#'!$C$3:$D$150,2,FALSE),"")</f>
        <v/>
      </c>
      <c r="AR625" s="125" t="str">
        <f>IFERROR(VLOOKUP(F625,'#Location List#'!$Q$3:$R$1154,2,FALSE),"")</f>
        <v/>
      </c>
      <c r="AS625" s="125" t="str">
        <f>IFERROR(VLOOKUP(V625,'#Input Lists#'!$B$3:$D$46,3,FALSE),"")</f>
        <v/>
      </c>
      <c r="AT625" s="125" t="str">
        <f>IFERROR(VLOOKUP(CONCATENATE(V625," ",W625),'#Input Lists#'!$K$3:$L$827,2,FALSE),"")</f>
        <v/>
      </c>
      <c r="AU625" s="125">
        <f>IFERROR(VLOOKUP(AA625,'#Input Lists#'!$BU$3:$BV$8,2,FALSE),"")</f>
        <v>1</v>
      </c>
      <c r="AV625" s="118" t="str">
        <f>IFERROR(VLOOKUP(AB625,'#Input Lists#'!$BO$3:$BP$9,2,FALSE),"")</f>
        <v/>
      </c>
      <c r="AW625" s="118">
        <f>IFERROR(VLOOKUP(AC625,'#Input Lists#'!$BL$3:$BM$7,2,FALSE),"")</f>
        <v>1</v>
      </c>
      <c r="AX625" s="52" t="e">
        <f>VLOOKUP(AQ625,'#Location List#'!$D$3:$K$150,4,FALSE)</f>
        <v>#N/A</v>
      </c>
      <c r="AY625" s="273" t="e">
        <f>VLOOKUP(AX625,'#Location List#'!$Z$3:$AA$13,2,FALSE)</f>
        <v>#N/A</v>
      </c>
      <c r="AZ625" s="126" t="e">
        <f>VLOOKUP($AT625,'#Input Lists#'!$L$3:$S$1033,6,FALSE)</f>
        <v>#N/A</v>
      </c>
      <c r="BA625" s="239" t="e">
        <f>VLOOKUP($AT625,'#Input Lists#'!$L$3:$S$833,7,FALSE)</f>
        <v>#N/A</v>
      </c>
      <c r="BB625" s="239" t="e">
        <f>VLOOKUP($AT625,'#Input Lists#'!$L$3:$S$833,8,FALSE)</f>
        <v>#N/A</v>
      </c>
      <c r="BC625" s="91" t="str">
        <f t="shared" si="62"/>
        <v/>
      </c>
      <c r="BD625" s="91" t="str">
        <f t="shared" si="63"/>
        <v/>
      </c>
      <c r="BE625" s="15" t="str">
        <f t="shared" si="64"/>
        <v/>
      </c>
      <c r="BF625" s="92" t="str">
        <f t="shared" si="65"/>
        <v>No Sighting Date</v>
      </c>
    </row>
    <row r="626" spans="1:58" x14ac:dyDescent="0.25">
      <c r="A626" s="118">
        <v>621</v>
      </c>
      <c r="B626" s="119"/>
      <c r="C626" s="120"/>
      <c r="D626" s="121"/>
      <c r="E626" s="121"/>
      <c r="F626" s="236"/>
      <c r="G626" s="122" t="str">
        <f>IFERROR(VLOOKUP(F626,'#Location List#'!$U$3:$V$1154,2,FALSE),"")</f>
        <v/>
      </c>
      <c r="H626" s="120"/>
      <c r="I626" s="120"/>
      <c r="J626" s="120"/>
      <c r="K626" s="120"/>
      <c r="L626" s="120"/>
      <c r="M626" s="120"/>
      <c r="N626" s="120"/>
      <c r="O626" s="120"/>
      <c r="P626" s="120"/>
      <c r="Q626" s="120"/>
      <c r="R626" s="120"/>
      <c r="S626" s="120"/>
      <c r="T626" s="205">
        <f t="shared" si="60"/>
        <v>0</v>
      </c>
      <c r="U626" s="205">
        <f t="shared" si="61"/>
        <v>0</v>
      </c>
      <c r="V626" s="210"/>
      <c r="W626" s="210"/>
      <c r="X626" s="23" t="str">
        <f>IFERROR(VLOOKUP(AT626,'#Input Lists#'!$L$3:$AH$833,3,FALSE)," ")</f>
        <v xml:space="preserve"> </v>
      </c>
      <c r="Y626" s="23" t="str">
        <f>IFERROR(VLOOKUP(AT626,'#Input Lists#'!$L$3:$AH$833,5,FALSE)," ")</f>
        <v xml:space="preserve"> </v>
      </c>
      <c r="Z626" s="206" t="str">
        <f>IFERROR(VLOOKUP(AT626,'#Input Lists#'!$L$3:$AH$833,9,FALSE)," ")</f>
        <v xml:space="preserve"> </v>
      </c>
      <c r="AA626" s="119" t="s">
        <v>1527</v>
      </c>
      <c r="AB626" s="120"/>
      <c r="AC626" s="123"/>
      <c r="AD626" s="123"/>
      <c r="AE626" s="123"/>
      <c r="AF626" s="123"/>
      <c r="AG626" s="123"/>
      <c r="AH626" s="123"/>
      <c r="AI626" s="123"/>
      <c r="AJ626" s="123"/>
      <c r="AK626" s="123"/>
      <c r="AL626" s="123"/>
      <c r="AM626" s="123"/>
      <c r="AN626" s="123"/>
      <c r="AO626" s="123"/>
      <c r="AP626" s="120"/>
      <c r="AQ626" s="125" t="str">
        <f>IFERROR(VLOOKUP(G626,'#Location List#'!$C$3:$D$150,2,FALSE),"")</f>
        <v/>
      </c>
      <c r="AR626" s="125" t="str">
        <f>IFERROR(VLOOKUP(F626,'#Location List#'!$Q$3:$R$1154,2,FALSE),"")</f>
        <v/>
      </c>
      <c r="AS626" s="125" t="str">
        <f>IFERROR(VLOOKUP(V626,'#Input Lists#'!$B$3:$D$46,3,FALSE),"")</f>
        <v/>
      </c>
      <c r="AT626" s="125" t="str">
        <f>IFERROR(VLOOKUP(CONCATENATE(V626," ",W626),'#Input Lists#'!$K$3:$L$827,2,FALSE),"")</f>
        <v/>
      </c>
      <c r="AU626" s="125">
        <f>IFERROR(VLOOKUP(AA626,'#Input Lists#'!$BU$3:$BV$8,2,FALSE),"")</f>
        <v>1</v>
      </c>
      <c r="AV626" s="118" t="str">
        <f>IFERROR(VLOOKUP(AB626,'#Input Lists#'!$BO$3:$BP$9,2,FALSE),"")</f>
        <v/>
      </c>
      <c r="AW626" s="118">
        <f>IFERROR(VLOOKUP(AC626,'#Input Lists#'!$BL$3:$BM$7,2,FALSE),"")</f>
        <v>1</v>
      </c>
      <c r="AX626" s="52" t="e">
        <f>VLOOKUP(AQ626,'#Location List#'!$D$3:$K$150,4,FALSE)</f>
        <v>#N/A</v>
      </c>
      <c r="AY626" s="273" t="e">
        <f>VLOOKUP(AX626,'#Location List#'!$Z$3:$AA$13,2,FALSE)</f>
        <v>#N/A</v>
      </c>
      <c r="AZ626" s="126" t="e">
        <f>VLOOKUP($AT626,'#Input Lists#'!$L$3:$S$1033,6,FALSE)</f>
        <v>#N/A</v>
      </c>
      <c r="BA626" s="239" t="e">
        <f>VLOOKUP($AT626,'#Input Lists#'!$L$3:$S$833,7,FALSE)</f>
        <v>#N/A</v>
      </c>
      <c r="BB626" s="239" t="e">
        <f>VLOOKUP($AT626,'#Input Lists#'!$L$3:$S$833,8,FALSE)</f>
        <v>#N/A</v>
      </c>
      <c r="BC626" s="91" t="str">
        <f t="shared" si="62"/>
        <v/>
      </c>
      <c r="BD626" s="91" t="str">
        <f t="shared" si="63"/>
        <v/>
      </c>
      <c r="BE626" s="15" t="str">
        <f t="shared" si="64"/>
        <v/>
      </c>
      <c r="BF626" s="92" t="str">
        <f t="shared" si="65"/>
        <v>No Sighting Date</v>
      </c>
    </row>
    <row r="627" spans="1:58" x14ac:dyDescent="0.25">
      <c r="A627" s="118">
        <v>622</v>
      </c>
      <c r="B627" s="119"/>
      <c r="C627" s="120"/>
      <c r="D627" s="121"/>
      <c r="E627" s="121"/>
      <c r="F627" s="236"/>
      <c r="G627" s="122" t="str">
        <f>IFERROR(VLOOKUP(F627,'#Location List#'!$U$3:$V$1154,2,FALSE),"")</f>
        <v/>
      </c>
      <c r="H627" s="120"/>
      <c r="I627" s="120"/>
      <c r="J627" s="120"/>
      <c r="K627" s="120"/>
      <c r="L627" s="120"/>
      <c r="M627" s="120"/>
      <c r="N627" s="120"/>
      <c r="O627" s="120"/>
      <c r="P627" s="120"/>
      <c r="Q627" s="120"/>
      <c r="R627" s="120"/>
      <c r="S627" s="120"/>
      <c r="T627" s="205">
        <f t="shared" si="60"/>
        <v>0</v>
      </c>
      <c r="U627" s="205">
        <f t="shared" si="61"/>
        <v>0</v>
      </c>
      <c r="V627" s="210"/>
      <c r="W627" s="210"/>
      <c r="X627" s="23" t="str">
        <f>IFERROR(VLOOKUP(AT627,'#Input Lists#'!$L$3:$AH$833,3,FALSE)," ")</f>
        <v xml:space="preserve"> </v>
      </c>
      <c r="Y627" s="23" t="str">
        <f>IFERROR(VLOOKUP(AT627,'#Input Lists#'!$L$3:$AH$833,5,FALSE)," ")</f>
        <v xml:space="preserve"> </v>
      </c>
      <c r="Z627" s="206" t="str">
        <f>IFERROR(VLOOKUP(AT627,'#Input Lists#'!$L$3:$AH$833,9,FALSE)," ")</f>
        <v xml:space="preserve"> </v>
      </c>
      <c r="AA627" s="119" t="s">
        <v>1527</v>
      </c>
      <c r="AB627" s="120"/>
      <c r="AC627" s="123"/>
      <c r="AD627" s="123"/>
      <c r="AE627" s="123"/>
      <c r="AF627" s="123"/>
      <c r="AG627" s="123"/>
      <c r="AH627" s="123"/>
      <c r="AI627" s="123"/>
      <c r="AJ627" s="123"/>
      <c r="AK627" s="123"/>
      <c r="AL627" s="123"/>
      <c r="AM627" s="123"/>
      <c r="AN627" s="123"/>
      <c r="AO627" s="123"/>
      <c r="AP627" s="120"/>
      <c r="AQ627" s="125" t="str">
        <f>IFERROR(VLOOKUP(G627,'#Location List#'!$C$3:$D$150,2,FALSE),"")</f>
        <v/>
      </c>
      <c r="AR627" s="125" t="str">
        <f>IFERROR(VLOOKUP(F627,'#Location List#'!$Q$3:$R$1154,2,FALSE),"")</f>
        <v/>
      </c>
      <c r="AS627" s="125" t="str">
        <f>IFERROR(VLOOKUP(V627,'#Input Lists#'!$B$3:$D$46,3,FALSE),"")</f>
        <v/>
      </c>
      <c r="AT627" s="125" t="str">
        <f>IFERROR(VLOOKUP(CONCATENATE(V627," ",W627),'#Input Lists#'!$K$3:$L$827,2,FALSE),"")</f>
        <v/>
      </c>
      <c r="AU627" s="125">
        <f>IFERROR(VLOOKUP(AA627,'#Input Lists#'!$BU$3:$BV$8,2,FALSE),"")</f>
        <v>1</v>
      </c>
      <c r="AV627" s="118" t="str">
        <f>IFERROR(VLOOKUP(AB627,'#Input Lists#'!$BO$3:$BP$9,2,FALSE),"")</f>
        <v/>
      </c>
      <c r="AW627" s="118">
        <f>IFERROR(VLOOKUP(AC627,'#Input Lists#'!$BL$3:$BM$7,2,FALSE),"")</f>
        <v>1</v>
      </c>
      <c r="AX627" s="52" t="e">
        <f>VLOOKUP(AQ627,'#Location List#'!$D$3:$K$150,4,FALSE)</f>
        <v>#N/A</v>
      </c>
      <c r="AY627" s="273" t="e">
        <f>VLOOKUP(AX627,'#Location List#'!$Z$3:$AA$13,2,FALSE)</f>
        <v>#N/A</v>
      </c>
      <c r="AZ627" s="126" t="e">
        <f>VLOOKUP($AT627,'#Input Lists#'!$L$3:$S$1033,6,FALSE)</f>
        <v>#N/A</v>
      </c>
      <c r="BA627" s="239" t="e">
        <f>VLOOKUP($AT627,'#Input Lists#'!$L$3:$S$833,7,FALSE)</f>
        <v>#N/A</v>
      </c>
      <c r="BB627" s="239" t="e">
        <f>VLOOKUP($AT627,'#Input Lists#'!$L$3:$S$833,8,FALSE)</f>
        <v>#N/A</v>
      </c>
      <c r="BC627" s="91" t="str">
        <f t="shared" si="62"/>
        <v/>
      </c>
      <c r="BD627" s="91" t="str">
        <f t="shared" si="63"/>
        <v/>
      </c>
      <c r="BE627" s="15" t="str">
        <f t="shared" si="64"/>
        <v/>
      </c>
      <c r="BF627" s="92" t="str">
        <f t="shared" si="65"/>
        <v>No Sighting Date</v>
      </c>
    </row>
    <row r="628" spans="1:58" x14ac:dyDescent="0.25">
      <c r="A628" s="118">
        <v>623</v>
      </c>
      <c r="B628" s="119"/>
      <c r="C628" s="120"/>
      <c r="D628" s="121"/>
      <c r="E628" s="121"/>
      <c r="F628" s="236"/>
      <c r="G628" s="122" t="str">
        <f>IFERROR(VLOOKUP(F628,'#Location List#'!$U$3:$V$1154,2,FALSE),"")</f>
        <v/>
      </c>
      <c r="H628" s="120"/>
      <c r="I628" s="120"/>
      <c r="J628" s="120"/>
      <c r="K628" s="120"/>
      <c r="L628" s="120"/>
      <c r="M628" s="120"/>
      <c r="N628" s="120"/>
      <c r="O628" s="120"/>
      <c r="P628" s="120"/>
      <c r="Q628" s="120"/>
      <c r="R628" s="120"/>
      <c r="S628" s="120"/>
      <c r="T628" s="205">
        <f t="shared" si="60"/>
        <v>0</v>
      </c>
      <c r="U628" s="205">
        <f t="shared" si="61"/>
        <v>0</v>
      </c>
      <c r="V628" s="210"/>
      <c r="W628" s="210"/>
      <c r="X628" s="23" t="str">
        <f>IFERROR(VLOOKUP(AT628,'#Input Lists#'!$L$3:$AH$833,3,FALSE)," ")</f>
        <v xml:space="preserve"> </v>
      </c>
      <c r="Y628" s="23" t="str">
        <f>IFERROR(VLOOKUP(AT628,'#Input Lists#'!$L$3:$AH$833,5,FALSE)," ")</f>
        <v xml:space="preserve"> </v>
      </c>
      <c r="Z628" s="206" t="str">
        <f>IFERROR(VLOOKUP(AT628,'#Input Lists#'!$L$3:$AH$833,9,FALSE)," ")</f>
        <v xml:space="preserve"> </v>
      </c>
      <c r="AA628" s="119" t="s">
        <v>1527</v>
      </c>
      <c r="AB628" s="120"/>
      <c r="AC628" s="123"/>
      <c r="AD628" s="123"/>
      <c r="AE628" s="123"/>
      <c r="AF628" s="123"/>
      <c r="AG628" s="123"/>
      <c r="AH628" s="123"/>
      <c r="AI628" s="123"/>
      <c r="AJ628" s="123"/>
      <c r="AK628" s="123"/>
      <c r="AL628" s="123"/>
      <c r="AM628" s="123"/>
      <c r="AN628" s="123"/>
      <c r="AO628" s="123"/>
      <c r="AP628" s="120"/>
      <c r="AQ628" s="125" t="str">
        <f>IFERROR(VLOOKUP(G628,'#Location List#'!$C$3:$D$150,2,FALSE),"")</f>
        <v/>
      </c>
      <c r="AR628" s="125" t="str">
        <f>IFERROR(VLOOKUP(F628,'#Location List#'!$Q$3:$R$1154,2,FALSE),"")</f>
        <v/>
      </c>
      <c r="AS628" s="125" t="str">
        <f>IFERROR(VLOOKUP(V628,'#Input Lists#'!$B$3:$D$46,3,FALSE),"")</f>
        <v/>
      </c>
      <c r="AT628" s="125" t="str">
        <f>IFERROR(VLOOKUP(CONCATENATE(V628," ",W628),'#Input Lists#'!$K$3:$L$827,2,FALSE),"")</f>
        <v/>
      </c>
      <c r="AU628" s="125">
        <f>IFERROR(VLOOKUP(AA628,'#Input Lists#'!$BU$3:$BV$8,2,FALSE),"")</f>
        <v>1</v>
      </c>
      <c r="AV628" s="118" t="str">
        <f>IFERROR(VLOOKUP(AB628,'#Input Lists#'!$BO$3:$BP$9,2,FALSE),"")</f>
        <v/>
      </c>
      <c r="AW628" s="118">
        <f>IFERROR(VLOOKUP(AC628,'#Input Lists#'!$BL$3:$BM$7,2,FALSE),"")</f>
        <v>1</v>
      </c>
      <c r="AX628" s="52" t="e">
        <f>VLOOKUP(AQ628,'#Location List#'!$D$3:$K$150,4,FALSE)</f>
        <v>#N/A</v>
      </c>
      <c r="AY628" s="273" t="e">
        <f>VLOOKUP(AX628,'#Location List#'!$Z$3:$AA$13,2,FALSE)</f>
        <v>#N/A</v>
      </c>
      <c r="AZ628" s="126" t="e">
        <f>VLOOKUP($AT628,'#Input Lists#'!$L$3:$S$1033,6,FALSE)</f>
        <v>#N/A</v>
      </c>
      <c r="BA628" s="239" t="e">
        <f>VLOOKUP($AT628,'#Input Lists#'!$L$3:$S$833,7,FALSE)</f>
        <v>#N/A</v>
      </c>
      <c r="BB628" s="239" t="e">
        <f>VLOOKUP($AT628,'#Input Lists#'!$L$3:$S$833,8,FALSE)</f>
        <v>#N/A</v>
      </c>
      <c r="BC628" s="91" t="str">
        <f t="shared" si="62"/>
        <v/>
      </c>
      <c r="BD628" s="91" t="str">
        <f t="shared" si="63"/>
        <v/>
      </c>
      <c r="BE628" s="15" t="str">
        <f t="shared" si="64"/>
        <v/>
      </c>
      <c r="BF628" s="92" t="str">
        <f t="shared" si="65"/>
        <v>No Sighting Date</v>
      </c>
    </row>
    <row r="629" spans="1:58" x14ac:dyDescent="0.25">
      <c r="A629" s="118">
        <v>624</v>
      </c>
      <c r="B629" s="119"/>
      <c r="C629" s="120"/>
      <c r="D629" s="121"/>
      <c r="E629" s="121"/>
      <c r="F629" s="236"/>
      <c r="G629" s="122" t="str">
        <f>IFERROR(VLOOKUP(F629,'#Location List#'!$U$3:$V$1154,2,FALSE),"")</f>
        <v/>
      </c>
      <c r="H629" s="120"/>
      <c r="I629" s="120"/>
      <c r="J629" s="120"/>
      <c r="K629" s="120"/>
      <c r="L629" s="120"/>
      <c r="M629" s="120"/>
      <c r="N629" s="120"/>
      <c r="O629" s="120"/>
      <c r="P629" s="120"/>
      <c r="Q629" s="120"/>
      <c r="R629" s="120"/>
      <c r="S629" s="120"/>
      <c r="T629" s="205">
        <f t="shared" si="60"/>
        <v>0</v>
      </c>
      <c r="U629" s="205">
        <f t="shared" si="61"/>
        <v>0</v>
      </c>
      <c r="V629" s="210"/>
      <c r="W629" s="210"/>
      <c r="X629" s="23" t="str">
        <f>IFERROR(VLOOKUP(AT629,'#Input Lists#'!$L$3:$AH$833,3,FALSE)," ")</f>
        <v xml:space="preserve"> </v>
      </c>
      <c r="Y629" s="23" t="str">
        <f>IFERROR(VLOOKUP(AT629,'#Input Lists#'!$L$3:$AH$833,5,FALSE)," ")</f>
        <v xml:space="preserve"> </v>
      </c>
      <c r="Z629" s="206" t="str">
        <f>IFERROR(VLOOKUP(AT629,'#Input Lists#'!$L$3:$AH$833,9,FALSE)," ")</f>
        <v xml:space="preserve"> </v>
      </c>
      <c r="AA629" s="119" t="s">
        <v>1527</v>
      </c>
      <c r="AB629" s="120"/>
      <c r="AC629" s="123"/>
      <c r="AD629" s="123"/>
      <c r="AE629" s="123"/>
      <c r="AF629" s="123"/>
      <c r="AG629" s="123"/>
      <c r="AH629" s="123"/>
      <c r="AI629" s="123"/>
      <c r="AJ629" s="123"/>
      <c r="AK629" s="123"/>
      <c r="AL629" s="123"/>
      <c r="AM629" s="123"/>
      <c r="AN629" s="123"/>
      <c r="AO629" s="123"/>
      <c r="AP629" s="120"/>
      <c r="AQ629" s="125" t="str">
        <f>IFERROR(VLOOKUP(G629,'#Location List#'!$C$3:$D$150,2,FALSE),"")</f>
        <v/>
      </c>
      <c r="AR629" s="125" t="str">
        <f>IFERROR(VLOOKUP(F629,'#Location List#'!$Q$3:$R$1154,2,FALSE),"")</f>
        <v/>
      </c>
      <c r="AS629" s="125" t="str">
        <f>IFERROR(VLOOKUP(V629,'#Input Lists#'!$B$3:$D$46,3,FALSE),"")</f>
        <v/>
      </c>
      <c r="AT629" s="125" t="str">
        <f>IFERROR(VLOOKUP(CONCATENATE(V629," ",W629),'#Input Lists#'!$K$3:$L$827,2,FALSE),"")</f>
        <v/>
      </c>
      <c r="AU629" s="125">
        <f>IFERROR(VLOOKUP(AA629,'#Input Lists#'!$BU$3:$BV$8,2,FALSE),"")</f>
        <v>1</v>
      </c>
      <c r="AV629" s="118" t="str">
        <f>IFERROR(VLOOKUP(AB629,'#Input Lists#'!$BO$3:$BP$9,2,FALSE),"")</f>
        <v/>
      </c>
      <c r="AW629" s="118">
        <f>IFERROR(VLOOKUP(AC629,'#Input Lists#'!$BL$3:$BM$7,2,FALSE),"")</f>
        <v>1</v>
      </c>
      <c r="AX629" s="52" t="e">
        <f>VLOOKUP(AQ629,'#Location List#'!$D$3:$K$150,4,FALSE)</f>
        <v>#N/A</v>
      </c>
      <c r="AY629" s="273" t="e">
        <f>VLOOKUP(AX629,'#Location List#'!$Z$3:$AA$13,2,FALSE)</f>
        <v>#N/A</v>
      </c>
      <c r="AZ629" s="126" t="e">
        <f>VLOOKUP($AT629,'#Input Lists#'!$L$3:$S$1033,6,FALSE)</f>
        <v>#N/A</v>
      </c>
      <c r="BA629" s="239" t="e">
        <f>VLOOKUP($AT629,'#Input Lists#'!$L$3:$S$833,7,FALSE)</f>
        <v>#N/A</v>
      </c>
      <c r="BB629" s="239" t="e">
        <f>VLOOKUP($AT629,'#Input Lists#'!$L$3:$S$833,8,FALSE)</f>
        <v>#N/A</v>
      </c>
      <c r="BC629" s="91" t="str">
        <f t="shared" si="62"/>
        <v/>
      </c>
      <c r="BD629" s="91" t="str">
        <f t="shared" si="63"/>
        <v/>
      </c>
      <c r="BE629" s="15" t="str">
        <f t="shared" si="64"/>
        <v/>
      </c>
      <c r="BF629" s="92" t="str">
        <f t="shared" si="65"/>
        <v>No Sighting Date</v>
      </c>
    </row>
    <row r="630" spans="1:58" x14ac:dyDescent="0.25">
      <c r="A630" s="118">
        <v>625</v>
      </c>
      <c r="B630" s="119"/>
      <c r="C630" s="120"/>
      <c r="D630" s="121"/>
      <c r="E630" s="121"/>
      <c r="F630" s="236"/>
      <c r="G630" s="122" t="str">
        <f>IFERROR(VLOOKUP(F630,'#Location List#'!$U$3:$V$1154,2,FALSE),"")</f>
        <v/>
      </c>
      <c r="H630" s="120"/>
      <c r="I630" s="120"/>
      <c r="J630" s="120"/>
      <c r="K630" s="120"/>
      <c r="L630" s="120"/>
      <c r="M630" s="120"/>
      <c r="N630" s="120"/>
      <c r="O630" s="120"/>
      <c r="P630" s="120"/>
      <c r="Q630" s="120"/>
      <c r="R630" s="120"/>
      <c r="S630" s="120"/>
      <c r="T630" s="205">
        <f t="shared" si="60"/>
        <v>0</v>
      </c>
      <c r="U630" s="205">
        <f t="shared" si="61"/>
        <v>0</v>
      </c>
      <c r="V630" s="210"/>
      <c r="W630" s="210"/>
      <c r="X630" s="23" t="str">
        <f>IFERROR(VLOOKUP(AT630,'#Input Lists#'!$L$3:$AH$833,3,FALSE)," ")</f>
        <v xml:space="preserve"> </v>
      </c>
      <c r="Y630" s="23" t="str">
        <f>IFERROR(VLOOKUP(AT630,'#Input Lists#'!$L$3:$AH$833,5,FALSE)," ")</f>
        <v xml:space="preserve"> </v>
      </c>
      <c r="Z630" s="206" t="str">
        <f>IFERROR(VLOOKUP(AT630,'#Input Lists#'!$L$3:$AH$833,9,FALSE)," ")</f>
        <v xml:space="preserve"> </v>
      </c>
      <c r="AA630" s="119" t="s">
        <v>1527</v>
      </c>
      <c r="AB630" s="120"/>
      <c r="AC630" s="123"/>
      <c r="AD630" s="123"/>
      <c r="AE630" s="123"/>
      <c r="AF630" s="123"/>
      <c r="AG630" s="123"/>
      <c r="AH630" s="123"/>
      <c r="AI630" s="123"/>
      <c r="AJ630" s="123"/>
      <c r="AK630" s="123"/>
      <c r="AL630" s="123"/>
      <c r="AM630" s="123"/>
      <c r="AN630" s="123"/>
      <c r="AO630" s="123"/>
      <c r="AP630" s="120"/>
      <c r="AQ630" s="125" t="str">
        <f>IFERROR(VLOOKUP(G630,'#Location List#'!$C$3:$D$150,2,FALSE),"")</f>
        <v/>
      </c>
      <c r="AR630" s="125" t="str">
        <f>IFERROR(VLOOKUP(F630,'#Location List#'!$Q$3:$R$1154,2,FALSE),"")</f>
        <v/>
      </c>
      <c r="AS630" s="125" t="str">
        <f>IFERROR(VLOOKUP(V630,'#Input Lists#'!$B$3:$D$46,3,FALSE),"")</f>
        <v/>
      </c>
      <c r="AT630" s="125" t="str">
        <f>IFERROR(VLOOKUP(CONCATENATE(V630," ",W630),'#Input Lists#'!$K$3:$L$827,2,FALSE),"")</f>
        <v/>
      </c>
      <c r="AU630" s="125">
        <f>IFERROR(VLOOKUP(AA630,'#Input Lists#'!$BU$3:$BV$8,2,FALSE),"")</f>
        <v>1</v>
      </c>
      <c r="AV630" s="118" t="str">
        <f>IFERROR(VLOOKUP(AB630,'#Input Lists#'!$BO$3:$BP$9,2,FALSE),"")</f>
        <v/>
      </c>
      <c r="AW630" s="118">
        <f>IFERROR(VLOOKUP(AC630,'#Input Lists#'!$BL$3:$BM$7,2,FALSE),"")</f>
        <v>1</v>
      </c>
      <c r="AX630" s="52" t="e">
        <f>VLOOKUP(AQ630,'#Location List#'!$D$3:$K$150,4,FALSE)</f>
        <v>#N/A</v>
      </c>
      <c r="AY630" s="273" t="e">
        <f>VLOOKUP(AX630,'#Location List#'!$Z$3:$AA$13,2,FALSE)</f>
        <v>#N/A</v>
      </c>
      <c r="AZ630" s="126" t="e">
        <f>VLOOKUP($AT630,'#Input Lists#'!$L$3:$S$1033,6,FALSE)</f>
        <v>#N/A</v>
      </c>
      <c r="BA630" s="239" t="e">
        <f>VLOOKUP($AT630,'#Input Lists#'!$L$3:$S$833,7,FALSE)</f>
        <v>#N/A</v>
      </c>
      <c r="BB630" s="239" t="e">
        <f>VLOOKUP($AT630,'#Input Lists#'!$L$3:$S$833,8,FALSE)</f>
        <v>#N/A</v>
      </c>
      <c r="BC630" s="91" t="str">
        <f t="shared" si="62"/>
        <v/>
      </c>
      <c r="BD630" s="91" t="str">
        <f t="shared" si="63"/>
        <v/>
      </c>
      <c r="BE630" s="15" t="str">
        <f t="shared" si="64"/>
        <v/>
      </c>
      <c r="BF630" s="92" t="str">
        <f t="shared" si="65"/>
        <v>No Sighting Date</v>
      </c>
    </row>
    <row r="631" spans="1:58" x14ac:dyDescent="0.25">
      <c r="A631" s="118">
        <v>626</v>
      </c>
      <c r="B631" s="119"/>
      <c r="C631" s="120"/>
      <c r="D631" s="121"/>
      <c r="E631" s="121"/>
      <c r="F631" s="236"/>
      <c r="G631" s="122" t="str">
        <f>IFERROR(VLOOKUP(F631,'#Location List#'!$U$3:$V$1154,2,FALSE),"")</f>
        <v/>
      </c>
      <c r="H631" s="120"/>
      <c r="I631" s="120"/>
      <c r="J631" s="120"/>
      <c r="K631" s="120"/>
      <c r="L631" s="120"/>
      <c r="M631" s="120"/>
      <c r="N631" s="120"/>
      <c r="O631" s="120"/>
      <c r="P631" s="120"/>
      <c r="Q631" s="120"/>
      <c r="R631" s="120"/>
      <c r="S631" s="120"/>
      <c r="T631" s="205">
        <f t="shared" si="60"/>
        <v>0</v>
      </c>
      <c r="U631" s="205">
        <f t="shared" si="61"/>
        <v>0</v>
      </c>
      <c r="V631" s="210"/>
      <c r="W631" s="210"/>
      <c r="X631" s="23" t="str">
        <f>IFERROR(VLOOKUP(AT631,'#Input Lists#'!$L$3:$AH$833,3,FALSE)," ")</f>
        <v xml:space="preserve"> </v>
      </c>
      <c r="Y631" s="23" t="str">
        <f>IFERROR(VLOOKUP(AT631,'#Input Lists#'!$L$3:$AH$833,5,FALSE)," ")</f>
        <v xml:space="preserve"> </v>
      </c>
      <c r="Z631" s="206" t="str">
        <f>IFERROR(VLOOKUP(AT631,'#Input Lists#'!$L$3:$AH$833,9,FALSE)," ")</f>
        <v xml:space="preserve"> </v>
      </c>
      <c r="AA631" s="119" t="s">
        <v>1527</v>
      </c>
      <c r="AB631" s="120"/>
      <c r="AC631" s="123"/>
      <c r="AD631" s="123"/>
      <c r="AE631" s="123"/>
      <c r="AF631" s="123"/>
      <c r="AG631" s="123"/>
      <c r="AH631" s="123"/>
      <c r="AI631" s="123"/>
      <c r="AJ631" s="123"/>
      <c r="AK631" s="123"/>
      <c r="AL631" s="123"/>
      <c r="AM631" s="123"/>
      <c r="AN631" s="123"/>
      <c r="AO631" s="123"/>
      <c r="AP631" s="120"/>
      <c r="AQ631" s="125" t="str">
        <f>IFERROR(VLOOKUP(G631,'#Location List#'!$C$3:$D$150,2,FALSE),"")</f>
        <v/>
      </c>
      <c r="AR631" s="125" t="str">
        <f>IFERROR(VLOOKUP(F631,'#Location List#'!$Q$3:$R$1154,2,FALSE),"")</f>
        <v/>
      </c>
      <c r="AS631" s="125" t="str">
        <f>IFERROR(VLOOKUP(V631,'#Input Lists#'!$B$3:$D$46,3,FALSE),"")</f>
        <v/>
      </c>
      <c r="AT631" s="125" t="str">
        <f>IFERROR(VLOOKUP(CONCATENATE(V631," ",W631),'#Input Lists#'!$K$3:$L$827,2,FALSE),"")</f>
        <v/>
      </c>
      <c r="AU631" s="125">
        <f>IFERROR(VLOOKUP(AA631,'#Input Lists#'!$BU$3:$BV$8,2,FALSE),"")</f>
        <v>1</v>
      </c>
      <c r="AV631" s="118" t="str">
        <f>IFERROR(VLOOKUP(AB631,'#Input Lists#'!$BO$3:$BP$9,2,FALSE),"")</f>
        <v/>
      </c>
      <c r="AW631" s="118">
        <f>IFERROR(VLOOKUP(AC631,'#Input Lists#'!$BL$3:$BM$7,2,FALSE),"")</f>
        <v>1</v>
      </c>
      <c r="AX631" s="52" t="e">
        <f>VLOOKUP(AQ631,'#Location List#'!$D$3:$K$150,4,FALSE)</f>
        <v>#N/A</v>
      </c>
      <c r="AY631" s="273" t="e">
        <f>VLOOKUP(AX631,'#Location List#'!$Z$3:$AA$13,2,FALSE)</f>
        <v>#N/A</v>
      </c>
      <c r="AZ631" s="126" t="e">
        <f>VLOOKUP($AT631,'#Input Lists#'!$L$3:$S$1033,6,FALSE)</f>
        <v>#N/A</v>
      </c>
      <c r="BA631" s="239" t="e">
        <f>VLOOKUP($AT631,'#Input Lists#'!$L$3:$S$833,7,FALSE)</f>
        <v>#N/A</v>
      </c>
      <c r="BB631" s="239" t="e">
        <f>VLOOKUP($AT631,'#Input Lists#'!$L$3:$S$833,8,FALSE)</f>
        <v>#N/A</v>
      </c>
      <c r="BC631" s="91" t="str">
        <f t="shared" si="62"/>
        <v/>
      </c>
      <c r="BD631" s="91" t="str">
        <f t="shared" si="63"/>
        <v/>
      </c>
      <c r="BE631" s="15" t="str">
        <f t="shared" si="64"/>
        <v/>
      </c>
      <c r="BF631" s="92" t="str">
        <f t="shared" si="65"/>
        <v>No Sighting Date</v>
      </c>
    </row>
    <row r="632" spans="1:58" x14ac:dyDescent="0.25">
      <c r="A632" s="118">
        <v>627</v>
      </c>
      <c r="B632" s="119"/>
      <c r="C632" s="120"/>
      <c r="D632" s="121"/>
      <c r="E632" s="121"/>
      <c r="F632" s="236"/>
      <c r="G632" s="122" t="str">
        <f>IFERROR(VLOOKUP(F632,'#Location List#'!$U$3:$V$1154,2,FALSE),"")</f>
        <v/>
      </c>
      <c r="H632" s="120"/>
      <c r="I632" s="120"/>
      <c r="J632" s="120"/>
      <c r="K632" s="120"/>
      <c r="L632" s="120"/>
      <c r="M632" s="120"/>
      <c r="N632" s="120"/>
      <c r="O632" s="120"/>
      <c r="P632" s="120"/>
      <c r="Q632" s="120"/>
      <c r="R632" s="120"/>
      <c r="S632" s="120"/>
      <c r="T632" s="205">
        <f t="shared" si="60"/>
        <v>0</v>
      </c>
      <c r="U632" s="205">
        <f t="shared" si="61"/>
        <v>0</v>
      </c>
      <c r="V632" s="210"/>
      <c r="W632" s="210"/>
      <c r="X632" s="23" t="str">
        <f>IFERROR(VLOOKUP(AT632,'#Input Lists#'!$L$3:$AH$833,3,FALSE)," ")</f>
        <v xml:space="preserve"> </v>
      </c>
      <c r="Y632" s="23" t="str">
        <f>IFERROR(VLOOKUP(AT632,'#Input Lists#'!$L$3:$AH$833,5,FALSE)," ")</f>
        <v xml:space="preserve"> </v>
      </c>
      <c r="Z632" s="206" t="str">
        <f>IFERROR(VLOOKUP(AT632,'#Input Lists#'!$L$3:$AH$833,9,FALSE)," ")</f>
        <v xml:space="preserve"> </v>
      </c>
      <c r="AA632" s="119" t="s">
        <v>1527</v>
      </c>
      <c r="AB632" s="120"/>
      <c r="AC632" s="123"/>
      <c r="AD632" s="123"/>
      <c r="AE632" s="123"/>
      <c r="AF632" s="123"/>
      <c r="AG632" s="123"/>
      <c r="AH632" s="123"/>
      <c r="AI632" s="123"/>
      <c r="AJ632" s="123"/>
      <c r="AK632" s="123"/>
      <c r="AL632" s="123"/>
      <c r="AM632" s="123"/>
      <c r="AN632" s="123"/>
      <c r="AO632" s="123"/>
      <c r="AP632" s="120"/>
      <c r="AQ632" s="125" t="str">
        <f>IFERROR(VLOOKUP(G632,'#Location List#'!$C$3:$D$150,2,FALSE),"")</f>
        <v/>
      </c>
      <c r="AR632" s="125" t="str">
        <f>IFERROR(VLOOKUP(F632,'#Location List#'!$Q$3:$R$1154,2,FALSE),"")</f>
        <v/>
      </c>
      <c r="AS632" s="125" t="str">
        <f>IFERROR(VLOOKUP(V632,'#Input Lists#'!$B$3:$D$46,3,FALSE),"")</f>
        <v/>
      </c>
      <c r="AT632" s="125" t="str">
        <f>IFERROR(VLOOKUP(CONCATENATE(V632," ",W632),'#Input Lists#'!$K$3:$L$827,2,FALSE),"")</f>
        <v/>
      </c>
      <c r="AU632" s="125">
        <f>IFERROR(VLOOKUP(AA632,'#Input Lists#'!$BU$3:$BV$8,2,FALSE),"")</f>
        <v>1</v>
      </c>
      <c r="AV632" s="118" t="str">
        <f>IFERROR(VLOOKUP(AB632,'#Input Lists#'!$BO$3:$BP$9,2,FALSE),"")</f>
        <v/>
      </c>
      <c r="AW632" s="118">
        <f>IFERROR(VLOOKUP(AC632,'#Input Lists#'!$BL$3:$BM$7,2,FALSE),"")</f>
        <v>1</v>
      </c>
      <c r="AX632" s="52" t="e">
        <f>VLOOKUP(AQ632,'#Location List#'!$D$3:$K$150,4,FALSE)</f>
        <v>#N/A</v>
      </c>
      <c r="AY632" s="273" t="e">
        <f>VLOOKUP(AX632,'#Location List#'!$Z$3:$AA$13,2,FALSE)</f>
        <v>#N/A</v>
      </c>
      <c r="AZ632" s="126" t="e">
        <f>VLOOKUP($AT632,'#Input Lists#'!$L$3:$S$1033,6,FALSE)</f>
        <v>#N/A</v>
      </c>
      <c r="BA632" s="239" t="e">
        <f>VLOOKUP($AT632,'#Input Lists#'!$L$3:$S$833,7,FALSE)</f>
        <v>#N/A</v>
      </c>
      <c r="BB632" s="239" t="e">
        <f>VLOOKUP($AT632,'#Input Lists#'!$L$3:$S$833,8,FALSE)</f>
        <v>#N/A</v>
      </c>
      <c r="BC632" s="91" t="str">
        <f t="shared" si="62"/>
        <v/>
      </c>
      <c r="BD632" s="91" t="str">
        <f t="shared" si="63"/>
        <v/>
      </c>
      <c r="BE632" s="15" t="str">
        <f t="shared" si="64"/>
        <v/>
      </c>
      <c r="BF632" s="92" t="str">
        <f t="shared" si="65"/>
        <v>No Sighting Date</v>
      </c>
    </row>
    <row r="633" spans="1:58" x14ac:dyDescent="0.25">
      <c r="A633" s="118">
        <v>628</v>
      </c>
      <c r="B633" s="119"/>
      <c r="C633" s="120"/>
      <c r="D633" s="121"/>
      <c r="E633" s="121"/>
      <c r="F633" s="236"/>
      <c r="G633" s="122" t="str">
        <f>IFERROR(VLOOKUP(F633,'#Location List#'!$U$3:$V$1154,2,FALSE),"")</f>
        <v/>
      </c>
      <c r="H633" s="120"/>
      <c r="I633" s="120"/>
      <c r="J633" s="120"/>
      <c r="K633" s="120"/>
      <c r="L633" s="120"/>
      <c r="M633" s="120"/>
      <c r="N633" s="120"/>
      <c r="O633" s="120"/>
      <c r="P633" s="120"/>
      <c r="Q633" s="120"/>
      <c r="R633" s="120"/>
      <c r="S633" s="120"/>
      <c r="T633" s="205">
        <f t="shared" si="60"/>
        <v>0</v>
      </c>
      <c r="U633" s="205">
        <f t="shared" si="61"/>
        <v>0</v>
      </c>
      <c r="V633" s="210"/>
      <c r="W633" s="210"/>
      <c r="X633" s="23" t="str">
        <f>IFERROR(VLOOKUP(AT633,'#Input Lists#'!$L$3:$AH$833,3,FALSE)," ")</f>
        <v xml:space="preserve"> </v>
      </c>
      <c r="Y633" s="23" t="str">
        <f>IFERROR(VLOOKUP(AT633,'#Input Lists#'!$L$3:$AH$833,5,FALSE)," ")</f>
        <v xml:space="preserve"> </v>
      </c>
      <c r="Z633" s="206" t="str">
        <f>IFERROR(VLOOKUP(AT633,'#Input Lists#'!$L$3:$AH$833,9,FALSE)," ")</f>
        <v xml:space="preserve"> </v>
      </c>
      <c r="AA633" s="119" t="s">
        <v>1527</v>
      </c>
      <c r="AB633" s="120"/>
      <c r="AC633" s="123"/>
      <c r="AD633" s="123"/>
      <c r="AE633" s="123"/>
      <c r="AF633" s="123"/>
      <c r="AG633" s="123"/>
      <c r="AH633" s="123"/>
      <c r="AI633" s="123"/>
      <c r="AJ633" s="123"/>
      <c r="AK633" s="123"/>
      <c r="AL633" s="123"/>
      <c r="AM633" s="123"/>
      <c r="AN633" s="123"/>
      <c r="AO633" s="123"/>
      <c r="AP633" s="120"/>
      <c r="AQ633" s="125" t="str">
        <f>IFERROR(VLOOKUP(G633,'#Location List#'!$C$3:$D$150,2,FALSE),"")</f>
        <v/>
      </c>
      <c r="AR633" s="125" t="str">
        <f>IFERROR(VLOOKUP(F633,'#Location List#'!$Q$3:$R$1154,2,FALSE),"")</f>
        <v/>
      </c>
      <c r="AS633" s="125" t="str">
        <f>IFERROR(VLOOKUP(V633,'#Input Lists#'!$B$3:$D$46,3,FALSE),"")</f>
        <v/>
      </c>
      <c r="AT633" s="125" t="str">
        <f>IFERROR(VLOOKUP(CONCATENATE(V633," ",W633),'#Input Lists#'!$K$3:$L$827,2,FALSE),"")</f>
        <v/>
      </c>
      <c r="AU633" s="125">
        <f>IFERROR(VLOOKUP(AA633,'#Input Lists#'!$BU$3:$BV$8,2,FALSE),"")</f>
        <v>1</v>
      </c>
      <c r="AV633" s="118" t="str">
        <f>IFERROR(VLOOKUP(AB633,'#Input Lists#'!$BO$3:$BP$9,2,FALSE),"")</f>
        <v/>
      </c>
      <c r="AW633" s="118">
        <f>IFERROR(VLOOKUP(AC633,'#Input Lists#'!$BL$3:$BM$7,2,FALSE),"")</f>
        <v>1</v>
      </c>
      <c r="AX633" s="52" t="e">
        <f>VLOOKUP(AQ633,'#Location List#'!$D$3:$K$150,4,FALSE)</f>
        <v>#N/A</v>
      </c>
      <c r="AY633" s="273" t="e">
        <f>VLOOKUP(AX633,'#Location List#'!$Z$3:$AA$13,2,FALSE)</f>
        <v>#N/A</v>
      </c>
      <c r="AZ633" s="126" t="e">
        <f>VLOOKUP($AT633,'#Input Lists#'!$L$3:$S$1033,6,FALSE)</f>
        <v>#N/A</v>
      </c>
      <c r="BA633" s="239" t="e">
        <f>VLOOKUP($AT633,'#Input Lists#'!$L$3:$S$833,7,FALSE)</f>
        <v>#N/A</v>
      </c>
      <c r="BB633" s="239" t="e">
        <f>VLOOKUP($AT633,'#Input Lists#'!$L$3:$S$833,8,FALSE)</f>
        <v>#N/A</v>
      </c>
      <c r="BC633" s="91" t="str">
        <f t="shared" si="62"/>
        <v/>
      </c>
      <c r="BD633" s="91" t="str">
        <f t="shared" si="63"/>
        <v/>
      </c>
      <c r="BE633" s="15" t="str">
        <f t="shared" si="64"/>
        <v/>
      </c>
      <c r="BF633" s="92" t="str">
        <f t="shared" si="65"/>
        <v>No Sighting Date</v>
      </c>
    </row>
    <row r="634" spans="1:58" x14ac:dyDescent="0.25">
      <c r="A634" s="118">
        <v>629</v>
      </c>
      <c r="B634" s="119"/>
      <c r="C634" s="120"/>
      <c r="D634" s="121"/>
      <c r="E634" s="121"/>
      <c r="F634" s="236"/>
      <c r="G634" s="122" t="str">
        <f>IFERROR(VLOOKUP(F634,'#Location List#'!$U$3:$V$1154,2,FALSE),"")</f>
        <v/>
      </c>
      <c r="H634" s="120"/>
      <c r="I634" s="120"/>
      <c r="J634" s="120"/>
      <c r="K634" s="120"/>
      <c r="L634" s="120"/>
      <c r="M634" s="120"/>
      <c r="N634" s="120"/>
      <c r="O634" s="120"/>
      <c r="P634" s="120"/>
      <c r="Q634" s="120"/>
      <c r="R634" s="120"/>
      <c r="S634" s="120"/>
      <c r="T634" s="205">
        <f t="shared" si="60"/>
        <v>0</v>
      </c>
      <c r="U634" s="205">
        <f t="shared" si="61"/>
        <v>0</v>
      </c>
      <c r="V634" s="210"/>
      <c r="W634" s="210"/>
      <c r="X634" s="23" t="str">
        <f>IFERROR(VLOOKUP(AT634,'#Input Lists#'!$L$3:$AH$833,3,FALSE)," ")</f>
        <v xml:space="preserve"> </v>
      </c>
      <c r="Y634" s="23" t="str">
        <f>IFERROR(VLOOKUP(AT634,'#Input Lists#'!$L$3:$AH$833,5,FALSE)," ")</f>
        <v xml:space="preserve"> </v>
      </c>
      <c r="Z634" s="206" t="str">
        <f>IFERROR(VLOOKUP(AT634,'#Input Lists#'!$L$3:$AH$833,9,FALSE)," ")</f>
        <v xml:space="preserve"> </v>
      </c>
      <c r="AA634" s="119" t="s">
        <v>1527</v>
      </c>
      <c r="AB634" s="120"/>
      <c r="AC634" s="123"/>
      <c r="AD634" s="123"/>
      <c r="AE634" s="123"/>
      <c r="AF634" s="123"/>
      <c r="AG634" s="123"/>
      <c r="AH634" s="123"/>
      <c r="AI634" s="123"/>
      <c r="AJ634" s="123"/>
      <c r="AK634" s="123"/>
      <c r="AL634" s="123"/>
      <c r="AM634" s="123"/>
      <c r="AN634" s="123"/>
      <c r="AO634" s="123"/>
      <c r="AP634" s="120"/>
      <c r="AQ634" s="125" t="str">
        <f>IFERROR(VLOOKUP(G634,'#Location List#'!$C$3:$D$150,2,FALSE),"")</f>
        <v/>
      </c>
      <c r="AR634" s="125" t="str">
        <f>IFERROR(VLOOKUP(F634,'#Location List#'!$Q$3:$R$1154,2,FALSE),"")</f>
        <v/>
      </c>
      <c r="AS634" s="125" t="str">
        <f>IFERROR(VLOOKUP(V634,'#Input Lists#'!$B$3:$D$46,3,FALSE),"")</f>
        <v/>
      </c>
      <c r="AT634" s="125" t="str">
        <f>IFERROR(VLOOKUP(CONCATENATE(V634," ",W634),'#Input Lists#'!$K$3:$L$827,2,FALSE),"")</f>
        <v/>
      </c>
      <c r="AU634" s="125">
        <f>IFERROR(VLOOKUP(AA634,'#Input Lists#'!$BU$3:$BV$8,2,FALSE),"")</f>
        <v>1</v>
      </c>
      <c r="AV634" s="118" t="str">
        <f>IFERROR(VLOOKUP(AB634,'#Input Lists#'!$BO$3:$BP$9,2,FALSE),"")</f>
        <v/>
      </c>
      <c r="AW634" s="118">
        <f>IFERROR(VLOOKUP(AC634,'#Input Lists#'!$BL$3:$BM$7,2,FALSE),"")</f>
        <v>1</v>
      </c>
      <c r="AX634" s="52" t="e">
        <f>VLOOKUP(AQ634,'#Location List#'!$D$3:$K$150,4,FALSE)</f>
        <v>#N/A</v>
      </c>
      <c r="AY634" s="273" t="e">
        <f>VLOOKUP(AX634,'#Location List#'!$Z$3:$AA$13,2,FALSE)</f>
        <v>#N/A</v>
      </c>
      <c r="AZ634" s="126" t="e">
        <f>VLOOKUP($AT634,'#Input Lists#'!$L$3:$S$1033,6,FALSE)</f>
        <v>#N/A</v>
      </c>
      <c r="BA634" s="239" t="e">
        <f>VLOOKUP($AT634,'#Input Lists#'!$L$3:$S$833,7,FALSE)</f>
        <v>#N/A</v>
      </c>
      <c r="BB634" s="239" t="e">
        <f>VLOOKUP($AT634,'#Input Lists#'!$L$3:$S$833,8,FALSE)</f>
        <v>#N/A</v>
      </c>
      <c r="BC634" s="91" t="str">
        <f t="shared" si="62"/>
        <v/>
      </c>
      <c r="BD634" s="91" t="str">
        <f t="shared" si="63"/>
        <v/>
      </c>
      <c r="BE634" s="15" t="str">
        <f t="shared" si="64"/>
        <v/>
      </c>
      <c r="BF634" s="92" t="str">
        <f t="shared" si="65"/>
        <v>No Sighting Date</v>
      </c>
    </row>
    <row r="635" spans="1:58" x14ac:dyDescent="0.25">
      <c r="A635" s="118">
        <v>630</v>
      </c>
      <c r="B635" s="119"/>
      <c r="C635" s="120"/>
      <c r="D635" s="121"/>
      <c r="E635" s="121"/>
      <c r="F635" s="236"/>
      <c r="G635" s="122" t="str">
        <f>IFERROR(VLOOKUP(F635,'#Location List#'!$U$3:$V$1154,2,FALSE),"")</f>
        <v/>
      </c>
      <c r="H635" s="120"/>
      <c r="I635" s="120"/>
      <c r="J635" s="120"/>
      <c r="K635" s="120"/>
      <c r="L635" s="120"/>
      <c r="M635" s="120"/>
      <c r="N635" s="120"/>
      <c r="O635" s="120"/>
      <c r="P635" s="120"/>
      <c r="Q635" s="120"/>
      <c r="R635" s="120"/>
      <c r="S635" s="120"/>
      <c r="T635" s="205">
        <f t="shared" si="60"/>
        <v>0</v>
      </c>
      <c r="U635" s="205">
        <f t="shared" si="61"/>
        <v>0</v>
      </c>
      <c r="V635" s="210"/>
      <c r="W635" s="210"/>
      <c r="X635" s="23" t="str">
        <f>IFERROR(VLOOKUP(AT635,'#Input Lists#'!$L$3:$AH$833,3,FALSE)," ")</f>
        <v xml:space="preserve"> </v>
      </c>
      <c r="Y635" s="23" t="str">
        <f>IFERROR(VLOOKUP(AT635,'#Input Lists#'!$L$3:$AH$833,5,FALSE)," ")</f>
        <v xml:space="preserve"> </v>
      </c>
      <c r="Z635" s="206" t="str">
        <f>IFERROR(VLOOKUP(AT635,'#Input Lists#'!$L$3:$AH$833,9,FALSE)," ")</f>
        <v xml:space="preserve"> </v>
      </c>
      <c r="AA635" s="119" t="s">
        <v>1527</v>
      </c>
      <c r="AB635" s="120"/>
      <c r="AC635" s="123"/>
      <c r="AD635" s="123"/>
      <c r="AE635" s="123"/>
      <c r="AF635" s="123"/>
      <c r="AG635" s="123"/>
      <c r="AH635" s="123"/>
      <c r="AI635" s="123"/>
      <c r="AJ635" s="123"/>
      <c r="AK635" s="123"/>
      <c r="AL635" s="123"/>
      <c r="AM635" s="123"/>
      <c r="AN635" s="123"/>
      <c r="AO635" s="123"/>
      <c r="AP635" s="120"/>
      <c r="AQ635" s="125" t="str">
        <f>IFERROR(VLOOKUP(G635,'#Location List#'!$C$3:$D$150,2,FALSE),"")</f>
        <v/>
      </c>
      <c r="AR635" s="125" t="str">
        <f>IFERROR(VLOOKUP(F635,'#Location List#'!$Q$3:$R$1154,2,FALSE),"")</f>
        <v/>
      </c>
      <c r="AS635" s="125" t="str">
        <f>IFERROR(VLOOKUP(V635,'#Input Lists#'!$B$3:$D$46,3,FALSE),"")</f>
        <v/>
      </c>
      <c r="AT635" s="125" t="str">
        <f>IFERROR(VLOOKUP(CONCATENATE(V635," ",W635),'#Input Lists#'!$K$3:$L$827,2,FALSE),"")</f>
        <v/>
      </c>
      <c r="AU635" s="125">
        <f>IFERROR(VLOOKUP(AA635,'#Input Lists#'!$BU$3:$BV$8,2,FALSE),"")</f>
        <v>1</v>
      </c>
      <c r="AV635" s="118" t="str">
        <f>IFERROR(VLOOKUP(AB635,'#Input Lists#'!$BO$3:$BP$9,2,FALSE),"")</f>
        <v/>
      </c>
      <c r="AW635" s="118">
        <f>IFERROR(VLOOKUP(AC635,'#Input Lists#'!$BL$3:$BM$7,2,FALSE),"")</f>
        <v>1</v>
      </c>
      <c r="AX635" s="52" t="e">
        <f>VLOOKUP(AQ635,'#Location List#'!$D$3:$K$150,4,FALSE)</f>
        <v>#N/A</v>
      </c>
      <c r="AY635" s="273" t="e">
        <f>VLOOKUP(AX635,'#Location List#'!$Z$3:$AA$13,2,FALSE)</f>
        <v>#N/A</v>
      </c>
      <c r="AZ635" s="126" t="e">
        <f>VLOOKUP($AT635,'#Input Lists#'!$L$3:$S$1033,6,FALSE)</f>
        <v>#N/A</v>
      </c>
      <c r="BA635" s="239" t="e">
        <f>VLOOKUP($AT635,'#Input Lists#'!$L$3:$S$833,7,FALSE)</f>
        <v>#N/A</v>
      </c>
      <c r="BB635" s="239" t="e">
        <f>VLOOKUP($AT635,'#Input Lists#'!$L$3:$S$833,8,FALSE)</f>
        <v>#N/A</v>
      </c>
      <c r="BC635" s="91" t="str">
        <f t="shared" si="62"/>
        <v/>
      </c>
      <c r="BD635" s="91" t="str">
        <f t="shared" si="63"/>
        <v/>
      </c>
      <c r="BE635" s="15" t="str">
        <f t="shared" si="64"/>
        <v/>
      </c>
      <c r="BF635" s="92" t="str">
        <f t="shared" si="65"/>
        <v>No Sighting Date</v>
      </c>
    </row>
    <row r="636" spans="1:58" x14ac:dyDescent="0.25">
      <c r="A636" s="118">
        <v>631</v>
      </c>
      <c r="B636" s="119"/>
      <c r="C636" s="120"/>
      <c r="D636" s="121"/>
      <c r="E636" s="121"/>
      <c r="F636" s="236"/>
      <c r="G636" s="122" t="str">
        <f>IFERROR(VLOOKUP(F636,'#Location List#'!$U$3:$V$1154,2,FALSE),"")</f>
        <v/>
      </c>
      <c r="H636" s="120"/>
      <c r="I636" s="120"/>
      <c r="J636" s="120"/>
      <c r="K636" s="120"/>
      <c r="L636" s="120"/>
      <c r="M636" s="120"/>
      <c r="N636" s="120"/>
      <c r="O636" s="120"/>
      <c r="P636" s="120"/>
      <c r="Q636" s="120"/>
      <c r="R636" s="120"/>
      <c r="S636" s="120"/>
      <c r="T636" s="205">
        <f t="shared" si="60"/>
        <v>0</v>
      </c>
      <c r="U636" s="205">
        <f t="shared" si="61"/>
        <v>0</v>
      </c>
      <c r="V636" s="210"/>
      <c r="W636" s="210"/>
      <c r="X636" s="23" t="str">
        <f>IFERROR(VLOOKUP(AT636,'#Input Lists#'!$L$3:$AH$833,3,FALSE)," ")</f>
        <v xml:space="preserve"> </v>
      </c>
      <c r="Y636" s="23" t="str">
        <f>IFERROR(VLOOKUP(AT636,'#Input Lists#'!$L$3:$AH$833,5,FALSE)," ")</f>
        <v xml:space="preserve"> </v>
      </c>
      <c r="Z636" s="206" t="str">
        <f>IFERROR(VLOOKUP(AT636,'#Input Lists#'!$L$3:$AH$833,9,FALSE)," ")</f>
        <v xml:space="preserve"> </v>
      </c>
      <c r="AA636" s="119" t="s">
        <v>1527</v>
      </c>
      <c r="AB636" s="120"/>
      <c r="AC636" s="123"/>
      <c r="AD636" s="123"/>
      <c r="AE636" s="123"/>
      <c r="AF636" s="123"/>
      <c r="AG636" s="123"/>
      <c r="AH636" s="123"/>
      <c r="AI636" s="123"/>
      <c r="AJ636" s="123"/>
      <c r="AK636" s="123"/>
      <c r="AL636" s="123"/>
      <c r="AM636" s="123"/>
      <c r="AN636" s="123"/>
      <c r="AO636" s="123"/>
      <c r="AP636" s="120"/>
      <c r="AQ636" s="125" t="str">
        <f>IFERROR(VLOOKUP(G636,'#Location List#'!$C$3:$D$150,2,FALSE),"")</f>
        <v/>
      </c>
      <c r="AR636" s="125" t="str">
        <f>IFERROR(VLOOKUP(F636,'#Location List#'!$Q$3:$R$1154,2,FALSE),"")</f>
        <v/>
      </c>
      <c r="AS636" s="125" t="str">
        <f>IFERROR(VLOOKUP(V636,'#Input Lists#'!$B$3:$D$46,3,FALSE),"")</f>
        <v/>
      </c>
      <c r="AT636" s="125" t="str">
        <f>IFERROR(VLOOKUP(CONCATENATE(V636," ",W636),'#Input Lists#'!$K$3:$L$827,2,FALSE),"")</f>
        <v/>
      </c>
      <c r="AU636" s="125">
        <f>IFERROR(VLOOKUP(AA636,'#Input Lists#'!$BU$3:$BV$8,2,FALSE),"")</f>
        <v>1</v>
      </c>
      <c r="AV636" s="118" t="str">
        <f>IFERROR(VLOOKUP(AB636,'#Input Lists#'!$BO$3:$BP$9,2,FALSE),"")</f>
        <v/>
      </c>
      <c r="AW636" s="118">
        <f>IFERROR(VLOOKUP(AC636,'#Input Lists#'!$BL$3:$BM$7,2,FALSE),"")</f>
        <v>1</v>
      </c>
      <c r="AX636" s="52" t="e">
        <f>VLOOKUP(AQ636,'#Location List#'!$D$3:$K$150,4,FALSE)</f>
        <v>#N/A</v>
      </c>
      <c r="AY636" s="273" t="e">
        <f>VLOOKUP(AX636,'#Location List#'!$Z$3:$AA$13,2,FALSE)</f>
        <v>#N/A</v>
      </c>
      <c r="AZ636" s="126" t="e">
        <f>VLOOKUP($AT636,'#Input Lists#'!$L$3:$S$1033,6,FALSE)</f>
        <v>#N/A</v>
      </c>
      <c r="BA636" s="239" t="e">
        <f>VLOOKUP($AT636,'#Input Lists#'!$L$3:$S$833,7,FALSE)</f>
        <v>#N/A</v>
      </c>
      <c r="BB636" s="239" t="e">
        <f>VLOOKUP($AT636,'#Input Lists#'!$L$3:$S$833,8,FALSE)</f>
        <v>#N/A</v>
      </c>
      <c r="BC636" s="91" t="str">
        <f t="shared" si="62"/>
        <v/>
      </c>
      <c r="BD636" s="91" t="str">
        <f t="shared" si="63"/>
        <v/>
      </c>
      <c r="BE636" s="15" t="str">
        <f t="shared" si="64"/>
        <v/>
      </c>
      <c r="BF636" s="92" t="str">
        <f t="shared" si="65"/>
        <v>No Sighting Date</v>
      </c>
    </row>
    <row r="637" spans="1:58" x14ac:dyDescent="0.25">
      <c r="A637" s="118">
        <v>632</v>
      </c>
      <c r="B637" s="119"/>
      <c r="C637" s="120"/>
      <c r="D637" s="121"/>
      <c r="E637" s="121"/>
      <c r="F637" s="236"/>
      <c r="G637" s="122" t="str">
        <f>IFERROR(VLOOKUP(F637,'#Location List#'!$U$3:$V$1154,2,FALSE),"")</f>
        <v/>
      </c>
      <c r="H637" s="120"/>
      <c r="I637" s="120"/>
      <c r="J637" s="120"/>
      <c r="K637" s="120"/>
      <c r="L637" s="120"/>
      <c r="M637" s="120"/>
      <c r="N637" s="120"/>
      <c r="O637" s="120"/>
      <c r="P637" s="120"/>
      <c r="Q637" s="120"/>
      <c r="R637" s="120"/>
      <c r="S637" s="120"/>
      <c r="T637" s="205">
        <f t="shared" si="60"/>
        <v>0</v>
      </c>
      <c r="U637" s="205">
        <f t="shared" si="61"/>
        <v>0</v>
      </c>
      <c r="V637" s="210"/>
      <c r="W637" s="210"/>
      <c r="X637" s="23" t="str">
        <f>IFERROR(VLOOKUP(AT637,'#Input Lists#'!$L$3:$AH$833,3,FALSE)," ")</f>
        <v xml:space="preserve"> </v>
      </c>
      <c r="Y637" s="23" t="str">
        <f>IFERROR(VLOOKUP(AT637,'#Input Lists#'!$L$3:$AH$833,5,FALSE)," ")</f>
        <v xml:space="preserve"> </v>
      </c>
      <c r="Z637" s="206" t="str">
        <f>IFERROR(VLOOKUP(AT637,'#Input Lists#'!$L$3:$AH$833,9,FALSE)," ")</f>
        <v xml:space="preserve"> </v>
      </c>
      <c r="AA637" s="119" t="s">
        <v>1527</v>
      </c>
      <c r="AB637" s="120"/>
      <c r="AC637" s="123"/>
      <c r="AD637" s="123"/>
      <c r="AE637" s="123"/>
      <c r="AF637" s="123"/>
      <c r="AG637" s="123"/>
      <c r="AH637" s="123"/>
      <c r="AI637" s="123"/>
      <c r="AJ637" s="123"/>
      <c r="AK637" s="123"/>
      <c r="AL637" s="123"/>
      <c r="AM637" s="123"/>
      <c r="AN637" s="123"/>
      <c r="AO637" s="123"/>
      <c r="AP637" s="120"/>
      <c r="AQ637" s="125" t="str">
        <f>IFERROR(VLOOKUP(G637,'#Location List#'!$C$3:$D$150,2,FALSE),"")</f>
        <v/>
      </c>
      <c r="AR637" s="125" t="str">
        <f>IFERROR(VLOOKUP(F637,'#Location List#'!$Q$3:$R$1154,2,FALSE),"")</f>
        <v/>
      </c>
      <c r="AS637" s="125" t="str">
        <f>IFERROR(VLOOKUP(V637,'#Input Lists#'!$B$3:$D$46,3,FALSE),"")</f>
        <v/>
      </c>
      <c r="AT637" s="125" t="str">
        <f>IFERROR(VLOOKUP(CONCATENATE(V637," ",W637),'#Input Lists#'!$K$3:$L$827,2,FALSE),"")</f>
        <v/>
      </c>
      <c r="AU637" s="125">
        <f>IFERROR(VLOOKUP(AA637,'#Input Lists#'!$BU$3:$BV$8,2,FALSE),"")</f>
        <v>1</v>
      </c>
      <c r="AV637" s="118" t="str">
        <f>IFERROR(VLOOKUP(AB637,'#Input Lists#'!$BO$3:$BP$9,2,FALSE),"")</f>
        <v/>
      </c>
      <c r="AW637" s="118">
        <f>IFERROR(VLOOKUP(AC637,'#Input Lists#'!$BL$3:$BM$7,2,FALSE),"")</f>
        <v>1</v>
      </c>
      <c r="AX637" s="52" t="e">
        <f>VLOOKUP(AQ637,'#Location List#'!$D$3:$K$150,4,FALSE)</f>
        <v>#N/A</v>
      </c>
      <c r="AY637" s="273" t="e">
        <f>VLOOKUP(AX637,'#Location List#'!$Z$3:$AA$13,2,FALSE)</f>
        <v>#N/A</v>
      </c>
      <c r="AZ637" s="126" t="e">
        <f>VLOOKUP($AT637,'#Input Lists#'!$L$3:$S$1033,6,FALSE)</f>
        <v>#N/A</v>
      </c>
      <c r="BA637" s="239" t="e">
        <f>VLOOKUP($AT637,'#Input Lists#'!$L$3:$S$833,7,FALSE)</f>
        <v>#N/A</v>
      </c>
      <c r="BB637" s="239" t="e">
        <f>VLOOKUP($AT637,'#Input Lists#'!$L$3:$S$833,8,FALSE)</f>
        <v>#N/A</v>
      </c>
      <c r="BC637" s="91" t="str">
        <f t="shared" si="62"/>
        <v/>
      </c>
      <c r="BD637" s="91" t="str">
        <f t="shared" si="63"/>
        <v/>
      </c>
      <c r="BE637" s="15" t="str">
        <f t="shared" si="64"/>
        <v/>
      </c>
      <c r="BF637" s="92" t="str">
        <f t="shared" si="65"/>
        <v>No Sighting Date</v>
      </c>
    </row>
    <row r="638" spans="1:58" x14ac:dyDescent="0.25">
      <c r="A638" s="118">
        <v>633</v>
      </c>
      <c r="B638" s="119"/>
      <c r="C638" s="120"/>
      <c r="D638" s="121"/>
      <c r="E638" s="121"/>
      <c r="F638" s="236"/>
      <c r="G638" s="122" t="str">
        <f>IFERROR(VLOOKUP(F638,'#Location List#'!$U$3:$V$1154,2,FALSE),"")</f>
        <v/>
      </c>
      <c r="H638" s="120"/>
      <c r="I638" s="120"/>
      <c r="J638" s="120"/>
      <c r="K638" s="120"/>
      <c r="L638" s="120"/>
      <c r="M638" s="120"/>
      <c r="N638" s="120"/>
      <c r="O638" s="120"/>
      <c r="P638" s="120"/>
      <c r="Q638" s="120"/>
      <c r="R638" s="120"/>
      <c r="S638" s="120"/>
      <c r="T638" s="205">
        <f t="shared" si="60"/>
        <v>0</v>
      </c>
      <c r="U638" s="205">
        <f t="shared" si="61"/>
        <v>0</v>
      </c>
      <c r="V638" s="210"/>
      <c r="W638" s="210"/>
      <c r="X638" s="23" t="str">
        <f>IFERROR(VLOOKUP(AT638,'#Input Lists#'!$L$3:$AH$833,3,FALSE)," ")</f>
        <v xml:space="preserve"> </v>
      </c>
      <c r="Y638" s="23" t="str">
        <f>IFERROR(VLOOKUP(AT638,'#Input Lists#'!$L$3:$AH$833,5,FALSE)," ")</f>
        <v xml:space="preserve"> </v>
      </c>
      <c r="Z638" s="206" t="str">
        <f>IFERROR(VLOOKUP(AT638,'#Input Lists#'!$L$3:$AH$833,9,FALSE)," ")</f>
        <v xml:space="preserve"> </v>
      </c>
      <c r="AA638" s="119" t="s">
        <v>1527</v>
      </c>
      <c r="AB638" s="120"/>
      <c r="AC638" s="123"/>
      <c r="AD638" s="123"/>
      <c r="AE638" s="123"/>
      <c r="AF638" s="123"/>
      <c r="AG638" s="123"/>
      <c r="AH638" s="123"/>
      <c r="AI638" s="123"/>
      <c r="AJ638" s="123"/>
      <c r="AK638" s="123"/>
      <c r="AL638" s="123"/>
      <c r="AM638" s="123"/>
      <c r="AN638" s="123"/>
      <c r="AO638" s="123"/>
      <c r="AP638" s="120"/>
      <c r="AQ638" s="125" t="str">
        <f>IFERROR(VLOOKUP(G638,'#Location List#'!$C$3:$D$150,2,FALSE),"")</f>
        <v/>
      </c>
      <c r="AR638" s="125" t="str">
        <f>IFERROR(VLOOKUP(F638,'#Location List#'!$Q$3:$R$1154,2,FALSE),"")</f>
        <v/>
      </c>
      <c r="AS638" s="125" t="str">
        <f>IFERROR(VLOOKUP(V638,'#Input Lists#'!$B$3:$D$46,3,FALSE),"")</f>
        <v/>
      </c>
      <c r="AT638" s="125" t="str">
        <f>IFERROR(VLOOKUP(CONCATENATE(V638," ",W638),'#Input Lists#'!$K$3:$L$827,2,FALSE),"")</f>
        <v/>
      </c>
      <c r="AU638" s="125">
        <f>IFERROR(VLOOKUP(AA638,'#Input Lists#'!$BU$3:$BV$8,2,FALSE),"")</f>
        <v>1</v>
      </c>
      <c r="AV638" s="118" t="str">
        <f>IFERROR(VLOOKUP(AB638,'#Input Lists#'!$BO$3:$BP$9,2,FALSE),"")</f>
        <v/>
      </c>
      <c r="AW638" s="118">
        <f>IFERROR(VLOOKUP(AC638,'#Input Lists#'!$BL$3:$BM$7,2,FALSE),"")</f>
        <v>1</v>
      </c>
      <c r="AX638" s="52" t="e">
        <f>VLOOKUP(AQ638,'#Location List#'!$D$3:$K$150,4,FALSE)</f>
        <v>#N/A</v>
      </c>
      <c r="AY638" s="273" t="e">
        <f>VLOOKUP(AX638,'#Location List#'!$Z$3:$AA$13,2,FALSE)</f>
        <v>#N/A</v>
      </c>
      <c r="AZ638" s="126" t="e">
        <f>VLOOKUP($AT638,'#Input Lists#'!$L$3:$S$1033,6,FALSE)</f>
        <v>#N/A</v>
      </c>
      <c r="BA638" s="239" t="e">
        <f>VLOOKUP($AT638,'#Input Lists#'!$L$3:$S$833,7,FALSE)</f>
        <v>#N/A</v>
      </c>
      <c r="BB638" s="239" t="e">
        <f>VLOOKUP($AT638,'#Input Lists#'!$L$3:$S$833,8,FALSE)</f>
        <v>#N/A</v>
      </c>
      <c r="BC638" s="91" t="str">
        <f t="shared" si="62"/>
        <v/>
      </c>
      <c r="BD638" s="91" t="str">
        <f t="shared" si="63"/>
        <v/>
      </c>
      <c r="BE638" s="15" t="str">
        <f t="shared" si="64"/>
        <v/>
      </c>
      <c r="BF638" s="92" t="str">
        <f t="shared" si="65"/>
        <v>No Sighting Date</v>
      </c>
    </row>
    <row r="639" spans="1:58" x14ac:dyDescent="0.25">
      <c r="A639" s="118">
        <v>634</v>
      </c>
      <c r="B639" s="119"/>
      <c r="C639" s="120"/>
      <c r="D639" s="121"/>
      <c r="E639" s="121"/>
      <c r="F639" s="236"/>
      <c r="G639" s="122" t="str">
        <f>IFERROR(VLOOKUP(F639,'#Location List#'!$U$3:$V$1154,2,FALSE),"")</f>
        <v/>
      </c>
      <c r="H639" s="120"/>
      <c r="I639" s="120"/>
      <c r="J639" s="120"/>
      <c r="K639" s="120"/>
      <c r="L639" s="120"/>
      <c r="M639" s="120"/>
      <c r="N639" s="120"/>
      <c r="O639" s="120"/>
      <c r="P639" s="120"/>
      <c r="Q639" s="120"/>
      <c r="R639" s="120"/>
      <c r="S639" s="120"/>
      <c r="T639" s="205">
        <f t="shared" si="60"/>
        <v>0</v>
      </c>
      <c r="U639" s="205">
        <f t="shared" si="61"/>
        <v>0</v>
      </c>
      <c r="V639" s="210"/>
      <c r="W639" s="210"/>
      <c r="X639" s="23" t="str">
        <f>IFERROR(VLOOKUP(AT639,'#Input Lists#'!$L$3:$AH$833,3,FALSE)," ")</f>
        <v xml:space="preserve"> </v>
      </c>
      <c r="Y639" s="23" t="str">
        <f>IFERROR(VLOOKUP(AT639,'#Input Lists#'!$L$3:$AH$833,5,FALSE)," ")</f>
        <v xml:space="preserve"> </v>
      </c>
      <c r="Z639" s="206" t="str">
        <f>IFERROR(VLOOKUP(AT639,'#Input Lists#'!$L$3:$AH$833,9,FALSE)," ")</f>
        <v xml:space="preserve"> </v>
      </c>
      <c r="AA639" s="119" t="s">
        <v>1527</v>
      </c>
      <c r="AB639" s="120"/>
      <c r="AC639" s="123"/>
      <c r="AD639" s="123"/>
      <c r="AE639" s="123"/>
      <c r="AF639" s="123"/>
      <c r="AG639" s="123"/>
      <c r="AH639" s="123"/>
      <c r="AI639" s="123"/>
      <c r="AJ639" s="123"/>
      <c r="AK639" s="123"/>
      <c r="AL639" s="123"/>
      <c r="AM639" s="123"/>
      <c r="AN639" s="123"/>
      <c r="AO639" s="123"/>
      <c r="AP639" s="120"/>
      <c r="AQ639" s="125" t="str">
        <f>IFERROR(VLOOKUP(G639,'#Location List#'!$C$3:$D$150,2,FALSE),"")</f>
        <v/>
      </c>
      <c r="AR639" s="125" t="str">
        <f>IFERROR(VLOOKUP(F639,'#Location List#'!$Q$3:$R$1154,2,FALSE),"")</f>
        <v/>
      </c>
      <c r="AS639" s="125" t="str">
        <f>IFERROR(VLOOKUP(V639,'#Input Lists#'!$B$3:$D$46,3,FALSE),"")</f>
        <v/>
      </c>
      <c r="AT639" s="125" t="str">
        <f>IFERROR(VLOOKUP(CONCATENATE(V639," ",W639),'#Input Lists#'!$K$3:$L$827,2,FALSE),"")</f>
        <v/>
      </c>
      <c r="AU639" s="125">
        <f>IFERROR(VLOOKUP(AA639,'#Input Lists#'!$BU$3:$BV$8,2,FALSE),"")</f>
        <v>1</v>
      </c>
      <c r="AV639" s="118" t="str">
        <f>IFERROR(VLOOKUP(AB639,'#Input Lists#'!$BO$3:$BP$9,2,FALSE),"")</f>
        <v/>
      </c>
      <c r="AW639" s="118">
        <f>IFERROR(VLOOKUP(AC639,'#Input Lists#'!$BL$3:$BM$7,2,FALSE),"")</f>
        <v>1</v>
      </c>
      <c r="AX639" s="52" t="e">
        <f>VLOOKUP(AQ639,'#Location List#'!$D$3:$K$150,4,FALSE)</f>
        <v>#N/A</v>
      </c>
      <c r="AY639" s="273" t="e">
        <f>VLOOKUP(AX639,'#Location List#'!$Z$3:$AA$13,2,FALSE)</f>
        <v>#N/A</v>
      </c>
      <c r="AZ639" s="126" t="e">
        <f>VLOOKUP($AT639,'#Input Lists#'!$L$3:$S$1033,6,FALSE)</f>
        <v>#N/A</v>
      </c>
      <c r="BA639" s="239" t="e">
        <f>VLOOKUP($AT639,'#Input Lists#'!$L$3:$S$833,7,FALSE)</f>
        <v>#N/A</v>
      </c>
      <c r="BB639" s="239" t="e">
        <f>VLOOKUP($AT639,'#Input Lists#'!$L$3:$S$833,8,FALSE)</f>
        <v>#N/A</v>
      </c>
      <c r="BC639" s="91" t="str">
        <f t="shared" si="62"/>
        <v/>
      </c>
      <c r="BD639" s="91" t="str">
        <f t="shared" si="63"/>
        <v/>
      </c>
      <c r="BE639" s="15" t="str">
        <f t="shared" si="64"/>
        <v/>
      </c>
      <c r="BF639" s="92" t="str">
        <f t="shared" si="65"/>
        <v>No Sighting Date</v>
      </c>
    </row>
    <row r="640" spans="1:58" x14ac:dyDescent="0.25">
      <c r="A640" s="118">
        <v>635</v>
      </c>
      <c r="B640" s="119"/>
      <c r="C640" s="120"/>
      <c r="D640" s="121"/>
      <c r="E640" s="121"/>
      <c r="F640" s="236"/>
      <c r="G640" s="122" t="str">
        <f>IFERROR(VLOOKUP(F640,'#Location List#'!$U$3:$V$1154,2,FALSE),"")</f>
        <v/>
      </c>
      <c r="H640" s="120"/>
      <c r="I640" s="120"/>
      <c r="J640" s="120"/>
      <c r="K640" s="120"/>
      <c r="L640" s="120"/>
      <c r="M640" s="120"/>
      <c r="N640" s="120"/>
      <c r="O640" s="120"/>
      <c r="P640" s="120"/>
      <c r="Q640" s="120"/>
      <c r="R640" s="120"/>
      <c r="S640" s="120"/>
      <c r="T640" s="205">
        <f t="shared" si="60"/>
        <v>0</v>
      </c>
      <c r="U640" s="205">
        <f t="shared" si="61"/>
        <v>0</v>
      </c>
      <c r="V640" s="210"/>
      <c r="W640" s="210"/>
      <c r="X640" s="23" t="str">
        <f>IFERROR(VLOOKUP(AT640,'#Input Lists#'!$L$3:$AH$833,3,FALSE)," ")</f>
        <v xml:space="preserve"> </v>
      </c>
      <c r="Y640" s="23" t="str">
        <f>IFERROR(VLOOKUP(AT640,'#Input Lists#'!$L$3:$AH$833,5,FALSE)," ")</f>
        <v xml:space="preserve"> </v>
      </c>
      <c r="Z640" s="206" t="str">
        <f>IFERROR(VLOOKUP(AT640,'#Input Lists#'!$L$3:$AH$833,9,FALSE)," ")</f>
        <v xml:space="preserve"> </v>
      </c>
      <c r="AA640" s="119" t="s">
        <v>1527</v>
      </c>
      <c r="AB640" s="120"/>
      <c r="AC640" s="123"/>
      <c r="AD640" s="123"/>
      <c r="AE640" s="123"/>
      <c r="AF640" s="123"/>
      <c r="AG640" s="123"/>
      <c r="AH640" s="123"/>
      <c r="AI640" s="123"/>
      <c r="AJ640" s="123"/>
      <c r="AK640" s="123"/>
      <c r="AL640" s="123"/>
      <c r="AM640" s="123"/>
      <c r="AN640" s="123"/>
      <c r="AO640" s="123"/>
      <c r="AP640" s="120"/>
      <c r="AQ640" s="125" t="str">
        <f>IFERROR(VLOOKUP(G640,'#Location List#'!$C$3:$D$150,2,FALSE),"")</f>
        <v/>
      </c>
      <c r="AR640" s="125" t="str">
        <f>IFERROR(VLOOKUP(F640,'#Location List#'!$Q$3:$R$1154,2,FALSE),"")</f>
        <v/>
      </c>
      <c r="AS640" s="125" t="str">
        <f>IFERROR(VLOOKUP(V640,'#Input Lists#'!$B$3:$D$46,3,FALSE),"")</f>
        <v/>
      </c>
      <c r="AT640" s="125" t="str">
        <f>IFERROR(VLOOKUP(CONCATENATE(V640," ",W640),'#Input Lists#'!$K$3:$L$827,2,FALSE),"")</f>
        <v/>
      </c>
      <c r="AU640" s="125">
        <f>IFERROR(VLOOKUP(AA640,'#Input Lists#'!$BU$3:$BV$8,2,FALSE),"")</f>
        <v>1</v>
      </c>
      <c r="AV640" s="118" t="str">
        <f>IFERROR(VLOOKUP(AB640,'#Input Lists#'!$BO$3:$BP$9,2,FALSE),"")</f>
        <v/>
      </c>
      <c r="AW640" s="118">
        <f>IFERROR(VLOOKUP(AC640,'#Input Lists#'!$BL$3:$BM$7,2,FALSE),"")</f>
        <v>1</v>
      </c>
      <c r="AX640" s="52" t="e">
        <f>VLOOKUP(AQ640,'#Location List#'!$D$3:$K$150,4,FALSE)</f>
        <v>#N/A</v>
      </c>
      <c r="AY640" s="273" t="e">
        <f>VLOOKUP(AX640,'#Location List#'!$Z$3:$AA$13,2,FALSE)</f>
        <v>#N/A</v>
      </c>
      <c r="AZ640" s="126" t="e">
        <f>VLOOKUP($AT640,'#Input Lists#'!$L$3:$S$1033,6,FALSE)</f>
        <v>#N/A</v>
      </c>
      <c r="BA640" s="239" t="e">
        <f>VLOOKUP($AT640,'#Input Lists#'!$L$3:$S$833,7,FALSE)</f>
        <v>#N/A</v>
      </c>
      <c r="BB640" s="239" t="e">
        <f>VLOOKUP($AT640,'#Input Lists#'!$L$3:$S$833,8,FALSE)</f>
        <v>#N/A</v>
      </c>
      <c r="BC640" s="91" t="str">
        <f t="shared" si="62"/>
        <v/>
      </c>
      <c r="BD640" s="91" t="str">
        <f t="shared" si="63"/>
        <v/>
      </c>
      <c r="BE640" s="15" t="str">
        <f t="shared" si="64"/>
        <v/>
      </c>
      <c r="BF640" s="92" t="str">
        <f t="shared" si="65"/>
        <v>No Sighting Date</v>
      </c>
    </row>
    <row r="641" spans="1:58" x14ac:dyDescent="0.25">
      <c r="A641" s="118">
        <v>636</v>
      </c>
      <c r="B641" s="119"/>
      <c r="C641" s="120"/>
      <c r="D641" s="121"/>
      <c r="E641" s="121"/>
      <c r="F641" s="236"/>
      <c r="G641" s="122" t="str">
        <f>IFERROR(VLOOKUP(F641,'#Location List#'!$U$3:$V$1154,2,FALSE),"")</f>
        <v/>
      </c>
      <c r="H641" s="120"/>
      <c r="I641" s="120"/>
      <c r="J641" s="120"/>
      <c r="K641" s="120"/>
      <c r="L641" s="120"/>
      <c r="M641" s="120"/>
      <c r="N641" s="120"/>
      <c r="O641" s="120"/>
      <c r="P641" s="120"/>
      <c r="Q641" s="120"/>
      <c r="R641" s="120"/>
      <c r="S641" s="120"/>
      <c r="T641" s="205">
        <f t="shared" si="60"/>
        <v>0</v>
      </c>
      <c r="U641" s="205">
        <f t="shared" si="61"/>
        <v>0</v>
      </c>
      <c r="V641" s="210"/>
      <c r="W641" s="210"/>
      <c r="X641" s="23" t="str">
        <f>IFERROR(VLOOKUP(AT641,'#Input Lists#'!$L$3:$AH$833,3,FALSE)," ")</f>
        <v xml:space="preserve"> </v>
      </c>
      <c r="Y641" s="23" t="str">
        <f>IFERROR(VLOOKUP(AT641,'#Input Lists#'!$L$3:$AH$833,5,FALSE)," ")</f>
        <v xml:space="preserve"> </v>
      </c>
      <c r="Z641" s="206" t="str">
        <f>IFERROR(VLOOKUP(AT641,'#Input Lists#'!$L$3:$AH$833,9,FALSE)," ")</f>
        <v xml:space="preserve"> </v>
      </c>
      <c r="AA641" s="119" t="s">
        <v>1527</v>
      </c>
      <c r="AB641" s="120"/>
      <c r="AC641" s="123"/>
      <c r="AD641" s="123"/>
      <c r="AE641" s="123"/>
      <c r="AF641" s="123"/>
      <c r="AG641" s="123"/>
      <c r="AH641" s="123"/>
      <c r="AI641" s="123"/>
      <c r="AJ641" s="123"/>
      <c r="AK641" s="123"/>
      <c r="AL641" s="123"/>
      <c r="AM641" s="123"/>
      <c r="AN641" s="123"/>
      <c r="AO641" s="123"/>
      <c r="AP641" s="120"/>
      <c r="AQ641" s="125" t="str">
        <f>IFERROR(VLOOKUP(G641,'#Location List#'!$C$3:$D$150,2,FALSE),"")</f>
        <v/>
      </c>
      <c r="AR641" s="125" t="str">
        <f>IFERROR(VLOOKUP(F641,'#Location List#'!$Q$3:$R$1154,2,FALSE),"")</f>
        <v/>
      </c>
      <c r="AS641" s="125" t="str">
        <f>IFERROR(VLOOKUP(V641,'#Input Lists#'!$B$3:$D$46,3,FALSE),"")</f>
        <v/>
      </c>
      <c r="AT641" s="125" t="str">
        <f>IFERROR(VLOOKUP(CONCATENATE(V641," ",W641),'#Input Lists#'!$K$3:$L$827,2,FALSE),"")</f>
        <v/>
      </c>
      <c r="AU641" s="125">
        <f>IFERROR(VLOOKUP(AA641,'#Input Lists#'!$BU$3:$BV$8,2,FALSE),"")</f>
        <v>1</v>
      </c>
      <c r="AV641" s="118" t="str">
        <f>IFERROR(VLOOKUP(AB641,'#Input Lists#'!$BO$3:$BP$9,2,FALSE),"")</f>
        <v/>
      </c>
      <c r="AW641" s="118">
        <f>IFERROR(VLOOKUP(AC641,'#Input Lists#'!$BL$3:$BM$7,2,FALSE),"")</f>
        <v>1</v>
      </c>
      <c r="AX641" s="52" t="e">
        <f>VLOOKUP(AQ641,'#Location List#'!$D$3:$K$150,4,FALSE)</f>
        <v>#N/A</v>
      </c>
      <c r="AY641" s="273" t="e">
        <f>VLOOKUP(AX641,'#Location List#'!$Z$3:$AA$13,2,FALSE)</f>
        <v>#N/A</v>
      </c>
      <c r="AZ641" s="126" t="e">
        <f>VLOOKUP($AT641,'#Input Lists#'!$L$3:$S$1033,6,FALSE)</f>
        <v>#N/A</v>
      </c>
      <c r="BA641" s="239" t="e">
        <f>VLOOKUP($AT641,'#Input Lists#'!$L$3:$S$833,7,FALSE)</f>
        <v>#N/A</v>
      </c>
      <c r="BB641" s="239" t="e">
        <f>VLOOKUP($AT641,'#Input Lists#'!$L$3:$S$833,8,FALSE)</f>
        <v>#N/A</v>
      </c>
      <c r="BC641" s="91" t="str">
        <f t="shared" si="62"/>
        <v/>
      </c>
      <c r="BD641" s="91" t="str">
        <f t="shared" si="63"/>
        <v/>
      </c>
      <c r="BE641" s="15" t="str">
        <f t="shared" si="64"/>
        <v/>
      </c>
      <c r="BF641" s="92" t="str">
        <f t="shared" si="65"/>
        <v>No Sighting Date</v>
      </c>
    </row>
    <row r="642" spans="1:58" x14ac:dyDescent="0.25">
      <c r="A642" s="118">
        <v>637</v>
      </c>
      <c r="B642" s="119"/>
      <c r="C642" s="120"/>
      <c r="D642" s="121"/>
      <c r="E642" s="121"/>
      <c r="F642" s="236"/>
      <c r="G642" s="122" t="str">
        <f>IFERROR(VLOOKUP(F642,'#Location List#'!$U$3:$V$1154,2,FALSE),"")</f>
        <v/>
      </c>
      <c r="H642" s="120"/>
      <c r="I642" s="120"/>
      <c r="J642" s="120"/>
      <c r="K642" s="120"/>
      <c r="L642" s="120"/>
      <c r="M642" s="120"/>
      <c r="N642" s="120"/>
      <c r="O642" s="120"/>
      <c r="P642" s="120"/>
      <c r="Q642" s="120"/>
      <c r="R642" s="120"/>
      <c r="S642" s="120"/>
      <c r="T642" s="205">
        <f t="shared" si="60"/>
        <v>0</v>
      </c>
      <c r="U642" s="205">
        <f t="shared" si="61"/>
        <v>0</v>
      </c>
      <c r="V642" s="210"/>
      <c r="W642" s="210"/>
      <c r="X642" s="23" t="str">
        <f>IFERROR(VLOOKUP(AT642,'#Input Lists#'!$L$3:$AH$833,3,FALSE)," ")</f>
        <v xml:space="preserve"> </v>
      </c>
      <c r="Y642" s="23" t="str">
        <f>IFERROR(VLOOKUP(AT642,'#Input Lists#'!$L$3:$AH$833,5,FALSE)," ")</f>
        <v xml:space="preserve"> </v>
      </c>
      <c r="Z642" s="206" t="str">
        <f>IFERROR(VLOOKUP(AT642,'#Input Lists#'!$L$3:$AH$833,9,FALSE)," ")</f>
        <v xml:space="preserve"> </v>
      </c>
      <c r="AA642" s="119" t="s">
        <v>1527</v>
      </c>
      <c r="AB642" s="120"/>
      <c r="AC642" s="123"/>
      <c r="AD642" s="123"/>
      <c r="AE642" s="123"/>
      <c r="AF642" s="123"/>
      <c r="AG642" s="123"/>
      <c r="AH642" s="123"/>
      <c r="AI642" s="123"/>
      <c r="AJ642" s="123"/>
      <c r="AK642" s="123"/>
      <c r="AL642" s="123"/>
      <c r="AM642" s="123"/>
      <c r="AN642" s="123"/>
      <c r="AO642" s="123"/>
      <c r="AP642" s="120"/>
      <c r="AQ642" s="125" t="str">
        <f>IFERROR(VLOOKUP(G642,'#Location List#'!$C$3:$D$150,2,FALSE),"")</f>
        <v/>
      </c>
      <c r="AR642" s="125" t="str">
        <f>IFERROR(VLOOKUP(F642,'#Location List#'!$Q$3:$R$1154,2,FALSE),"")</f>
        <v/>
      </c>
      <c r="AS642" s="125" t="str">
        <f>IFERROR(VLOOKUP(V642,'#Input Lists#'!$B$3:$D$46,3,FALSE),"")</f>
        <v/>
      </c>
      <c r="AT642" s="125" t="str">
        <f>IFERROR(VLOOKUP(CONCATENATE(V642," ",W642),'#Input Lists#'!$K$3:$L$827,2,FALSE),"")</f>
        <v/>
      </c>
      <c r="AU642" s="125">
        <f>IFERROR(VLOOKUP(AA642,'#Input Lists#'!$BU$3:$BV$8,2,FALSE),"")</f>
        <v>1</v>
      </c>
      <c r="AV642" s="118" t="str">
        <f>IFERROR(VLOOKUP(AB642,'#Input Lists#'!$BO$3:$BP$9,2,FALSE),"")</f>
        <v/>
      </c>
      <c r="AW642" s="118">
        <f>IFERROR(VLOOKUP(AC642,'#Input Lists#'!$BL$3:$BM$7,2,FALSE),"")</f>
        <v>1</v>
      </c>
      <c r="AX642" s="52" t="e">
        <f>VLOOKUP(AQ642,'#Location List#'!$D$3:$K$150,4,FALSE)</f>
        <v>#N/A</v>
      </c>
      <c r="AY642" s="273" t="e">
        <f>VLOOKUP(AX642,'#Location List#'!$Z$3:$AA$13,2,FALSE)</f>
        <v>#N/A</v>
      </c>
      <c r="AZ642" s="126" t="e">
        <f>VLOOKUP($AT642,'#Input Lists#'!$L$3:$S$1033,6,FALSE)</f>
        <v>#N/A</v>
      </c>
      <c r="BA642" s="239" t="e">
        <f>VLOOKUP($AT642,'#Input Lists#'!$L$3:$S$833,7,FALSE)</f>
        <v>#N/A</v>
      </c>
      <c r="BB642" s="239" t="e">
        <f>VLOOKUP($AT642,'#Input Lists#'!$L$3:$S$833,8,FALSE)</f>
        <v>#N/A</v>
      </c>
      <c r="BC642" s="91" t="str">
        <f t="shared" si="62"/>
        <v/>
      </c>
      <c r="BD642" s="91" t="str">
        <f t="shared" si="63"/>
        <v/>
      </c>
      <c r="BE642" s="15" t="str">
        <f t="shared" si="64"/>
        <v/>
      </c>
      <c r="BF642" s="92" t="str">
        <f t="shared" si="65"/>
        <v>No Sighting Date</v>
      </c>
    </row>
    <row r="643" spans="1:58" x14ac:dyDescent="0.25">
      <c r="A643" s="118">
        <v>638</v>
      </c>
      <c r="B643" s="119"/>
      <c r="C643" s="120"/>
      <c r="D643" s="121"/>
      <c r="E643" s="121"/>
      <c r="F643" s="236"/>
      <c r="G643" s="122" t="str">
        <f>IFERROR(VLOOKUP(F643,'#Location List#'!$U$3:$V$1154,2,FALSE),"")</f>
        <v/>
      </c>
      <c r="H643" s="120"/>
      <c r="I643" s="120"/>
      <c r="J643" s="120"/>
      <c r="K643" s="120"/>
      <c r="L643" s="120"/>
      <c r="M643" s="120"/>
      <c r="N643" s="120"/>
      <c r="O643" s="120"/>
      <c r="P643" s="120"/>
      <c r="Q643" s="120"/>
      <c r="R643" s="120"/>
      <c r="S643" s="120"/>
      <c r="T643" s="205">
        <f t="shared" si="60"/>
        <v>0</v>
      </c>
      <c r="U643" s="205">
        <f t="shared" si="61"/>
        <v>0</v>
      </c>
      <c r="V643" s="210"/>
      <c r="W643" s="210"/>
      <c r="X643" s="23" t="str">
        <f>IFERROR(VLOOKUP(AT643,'#Input Lists#'!$L$3:$AH$833,3,FALSE)," ")</f>
        <v xml:space="preserve"> </v>
      </c>
      <c r="Y643" s="23" t="str">
        <f>IFERROR(VLOOKUP(AT643,'#Input Lists#'!$L$3:$AH$833,5,FALSE)," ")</f>
        <v xml:space="preserve"> </v>
      </c>
      <c r="Z643" s="206" t="str">
        <f>IFERROR(VLOOKUP(AT643,'#Input Lists#'!$L$3:$AH$833,9,FALSE)," ")</f>
        <v xml:space="preserve"> </v>
      </c>
      <c r="AA643" s="119" t="s">
        <v>1527</v>
      </c>
      <c r="AB643" s="120"/>
      <c r="AC643" s="123"/>
      <c r="AD643" s="123"/>
      <c r="AE643" s="123"/>
      <c r="AF643" s="123"/>
      <c r="AG643" s="123"/>
      <c r="AH643" s="123"/>
      <c r="AI643" s="123"/>
      <c r="AJ643" s="123"/>
      <c r="AK643" s="123"/>
      <c r="AL643" s="123"/>
      <c r="AM643" s="123"/>
      <c r="AN643" s="123"/>
      <c r="AO643" s="123"/>
      <c r="AP643" s="120"/>
      <c r="AQ643" s="125" t="str">
        <f>IFERROR(VLOOKUP(G643,'#Location List#'!$C$3:$D$150,2,FALSE),"")</f>
        <v/>
      </c>
      <c r="AR643" s="125" t="str">
        <f>IFERROR(VLOOKUP(F643,'#Location List#'!$Q$3:$R$1154,2,FALSE),"")</f>
        <v/>
      </c>
      <c r="AS643" s="125" t="str">
        <f>IFERROR(VLOOKUP(V643,'#Input Lists#'!$B$3:$D$46,3,FALSE),"")</f>
        <v/>
      </c>
      <c r="AT643" s="125" t="str">
        <f>IFERROR(VLOOKUP(CONCATENATE(V643," ",W643),'#Input Lists#'!$K$3:$L$827,2,FALSE),"")</f>
        <v/>
      </c>
      <c r="AU643" s="125">
        <f>IFERROR(VLOOKUP(AA643,'#Input Lists#'!$BU$3:$BV$8,2,FALSE),"")</f>
        <v>1</v>
      </c>
      <c r="AV643" s="118" t="str">
        <f>IFERROR(VLOOKUP(AB643,'#Input Lists#'!$BO$3:$BP$9,2,FALSE),"")</f>
        <v/>
      </c>
      <c r="AW643" s="118">
        <f>IFERROR(VLOOKUP(AC643,'#Input Lists#'!$BL$3:$BM$7,2,FALSE),"")</f>
        <v>1</v>
      </c>
      <c r="AX643" s="52" t="e">
        <f>VLOOKUP(AQ643,'#Location List#'!$D$3:$K$150,4,FALSE)</f>
        <v>#N/A</v>
      </c>
      <c r="AY643" s="273" t="e">
        <f>VLOOKUP(AX643,'#Location List#'!$Z$3:$AA$13,2,FALSE)</f>
        <v>#N/A</v>
      </c>
      <c r="AZ643" s="126" t="e">
        <f>VLOOKUP($AT643,'#Input Lists#'!$L$3:$S$1033,6,FALSE)</f>
        <v>#N/A</v>
      </c>
      <c r="BA643" s="239" t="e">
        <f>VLOOKUP($AT643,'#Input Lists#'!$L$3:$S$833,7,FALSE)</f>
        <v>#N/A</v>
      </c>
      <c r="BB643" s="239" t="e">
        <f>VLOOKUP($AT643,'#Input Lists#'!$L$3:$S$833,8,FALSE)</f>
        <v>#N/A</v>
      </c>
      <c r="BC643" s="91" t="str">
        <f t="shared" si="62"/>
        <v/>
      </c>
      <c r="BD643" s="91" t="str">
        <f t="shared" si="63"/>
        <v/>
      </c>
      <c r="BE643" s="15" t="str">
        <f t="shared" si="64"/>
        <v/>
      </c>
      <c r="BF643" s="92" t="str">
        <f t="shared" si="65"/>
        <v>No Sighting Date</v>
      </c>
    </row>
    <row r="644" spans="1:58" x14ac:dyDescent="0.25">
      <c r="A644" s="118">
        <v>639</v>
      </c>
      <c r="B644" s="119"/>
      <c r="C644" s="120"/>
      <c r="D644" s="121"/>
      <c r="E644" s="121"/>
      <c r="F644" s="236"/>
      <c r="G644" s="122" t="str">
        <f>IFERROR(VLOOKUP(F644,'#Location List#'!$U$3:$V$1154,2,FALSE),"")</f>
        <v/>
      </c>
      <c r="H644" s="120"/>
      <c r="I644" s="120"/>
      <c r="J644" s="120"/>
      <c r="K644" s="120"/>
      <c r="L644" s="120"/>
      <c r="M644" s="120"/>
      <c r="N644" s="120"/>
      <c r="O644" s="120"/>
      <c r="P644" s="120"/>
      <c r="Q644" s="120"/>
      <c r="R644" s="120"/>
      <c r="S644" s="120"/>
      <c r="T644" s="205">
        <f t="shared" si="60"/>
        <v>0</v>
      </c>
      <c r="U644" s="205">
        <f t="shared" si="61"/>
        <v>0</v>
      </c>
      <c r="V644" s="210"/>
      <c r="W644" s="210"/>
      <c r="X644" s="23" t="str">
        <f>IFERROR(VLOOKUP(AT644,'#Input Lists#'!$L$3:$AH$833,3,FALSE)," ")</f>
        <v xml:space="preserve"> </v>
      </c>
      <c r="Y644" s="23" t="str">
        <f>IFERROR(VLOOKUP(AT644,'#Input Lists#'!$L$3:$AH$833,5,FALSE)," ")</f>
        <v xml:space="preserve"> </v>
      </c>
      <c r="Z644" s="206" t="str">
        <f>IFERROR(VLOOKUP(AT644,'#Input Lists#'!$L$3:$AH$833,9,FALSE)," ")</f>
        <v xml:space="preserve"> </v>
      </c>
      <c r="AA644" s="119" t="s">
        <v>1527</v>
      </c>
      <c r="AB644" s="120"/>
      <c r="AC644" s="123"/>
      <c r="AD644" s="123"/>
      <c r="AE644" s="123"/>
      <c r="AF644" s="123"/>
      <c r="AG644" s="123"/>
      <c r="AH644" s="123"/>
      <c r="AI644" s="123"/>
      <c r="AJ644" s="123"/>
      <c r="AK644" s="123"/>
      <c r="AL644" s="123"/>
      <c r="AM644" s="123"/>
      <c r="AN644" s="123"/>
      <c r="AO644" s="123"/>
      <c r="AP644" s="120"/>
      <c r="AQ644" s="125" t="str">
        <f>IFERROR(VLOOKUP(G644,'#Location List#'!$C$3:$D$150,2,FALSE),"")</f>
        <v/>
      </c>
      <c r="AR644" s="125" t="str">
        <f>IFERROR(VLOOKUP(F644,'#Location List#'!$Q$3:$R$1154,2,FALSE),"")</f>
        <v/>
      </c>
      <c r="AS644" s="125" t="str">
        <f>IFERROR(VLOOKUP(V644,'#Input Lists#'!$B$3:$D$46,3,FALSE),"")</f>
        <v/>
      </c>
      <c r="AT644" s="125" t="str">
        <f>IFERROR(VLOOKUP(CONCATENATE(V644," ",W644),'#Input Lists#'!$K$3:$L$827,2,FALSE),"")</f>
        <v/>
      </c>
      <c r="AU644" s="125">
        <f>IFERROR(VLOOKUP(AA644,'#Input Lists#'!$BU$3:$BV$8,2,FALSE),"")</f>
        <v>1</v>
      </c>
      <c r="AV644" s="118" t="str">
        <f>IFERROR(VLOOKUP(AB644,'#Input Lists#'!$BO$3:$BP$9,2,FALSE),"")</f>
        <v/>
      </c>
      <c r="AW644" s="118">
        <f>IFERROR(VLOOKUP(AC644,'#Input Lists#'!$BL$3:$BM$7,2,FALSE),"")</f>
        <v>1</v>
      </c>
      <c r="AX644" s="52" t="e">
        <f>VLOOKUP(AQ644,'#Location List#'!$D$3:$K$150,4,FALSE)</f>
        <v>#N/A</v>
      </c>
      <c r="AY644" s="273" t="e">
        <f>VLOOKUP(AX644,'#Location List#'!$Z$3:$AA$13,2,FALSE)</f>
        <v>#N/A</v>
      </c>
      <c r="AZ644" s="126" t="e">
        <f>VLOOKUP($AT644,'#Input Lists#'!$L$3:$S$1033,6,FALSE)</f>
        <v>#N/A</v>
      </c>
      <c r="BA644" s="239" t="e">
        <f>VLOOKUP($AT644,'#Input Lists#'!$L$3:$S$833,7,FALSE)</f>
        <v>#N/A</v>
      </c>
      <c r="BB644" s="239" t="e">
        <f>VLOOKUP($AT644,'#Input Lists#'!$L$3:$S$833,8,FALSE)</f>
        <v>#N/A</v>
      </c>
      <c r="BC644" s="91" t="str">
        <f t="shared" si="62"/>
        <v/>
      </c>
      <c r="BD644" s="91" t="str">
        <f t="shared" si="63"/>
        <v/>
      </c>
      <c r="BE644" s="15" t="str">
        <f t="shared" si="64"/>
        <v/>
      </c>
      <c r="BF644" s="92" t="str">
        <f t="shared" si="65"/>
        <v>No Sighting Date</v>
      </c>
    </row>
    <row r="645" spans="1:58" x14ac:dyDescent="0.25">
      <c r="A645" s="118">
        <v>640</v>
      </c>
      <c r="B645" s="119"/>
      <c r="C645" s="120"/>
      <c r="D645" s="121"/>
      <c r="E645" s="121"/>
      <c r="F645" s="236"/>
      <c r="G645" s="122" t="str">
        <f>IFERROR(VLOOKUP(F645,'#Location List#'!$U$3:$V$1154,2,FALSE),"")</f>
        <v/>
      </c>
      <c r="H645" s="120"/>
      <c r="I645" s="120"/>
      <c r="J645" s="120"/>
      <c r="K645" s="120"/>
      <c r="L645" s="120"/>
      <c r="M645" s="120"/>
      <c r="N645" s="120"/>
      <c r="O645" s="120"/>
      <c r="P645" s="120"/>
      <c r="Q645" s="120"/>
      <c r="R645" s="120"/>
      <c r="S645" s="120"/>
      <c r="T645" s="205">
        <f t="shared" si="60"/>
        <v>0</v>
      </c>
      <c r="U645" s="205">
        <f t="shared" si="61"/>
        <v>0</v>
      </c>
      <c r="V645" s="210"/>
      <c r="W645" s="210"/>
      <c r="X645" s="23" t="str">
        <f>IFERROR(VLOOKUP(AT645,'#Input Lists#'!$L$3:$AH$833,3,FALSE)," ")</f>
        <v xml:space="preserve"> </v>
      </c>
      <c r="Y645" s="23" t="str">
        <f>IFERROR(VLOOKUP(AT645,'#Input Lists#'!$L$3:$AH$833,5,FALSE)," ")</f>
        <v xml:space="preserve"> </v>
      </c>
      <c r="Z645" s="206" t="str">
        <f>IFERROR(VLOOKUP(AT645,'#Input Lists#'!$L$3:$AH$833,9,FALSE)," ")</f>
        <v xml:space="preserve"> </v>
      </c>
      <c r="AA645" s="119" t="s">
        <v>1527</v>
      </c>
      <c r="AB645" s="120"/>
      <c r="AC645" s="123"/>
      <c r="AD645" s="123"/>
      <c r="AE645" s="123"/>
      <c r="AF645" s="123"/>
      <c r="AG645" s="123"/>
      <c r="AH645" s="123"/>
      <c r="AI645" s="123"/>
      <c r="AJ645" s="123"/>
      <c r="AK645" s="123"/>
      <c r="AL645" s="123"/>
      <c r="AM645" s="123"/>
      <c r="AN645" s="123"/>
      <c r="AO645" s="123"/>
      <c r="AP645" s="120"/>
      <c r="AQ645" s="125" t="str">
        <f>IFERROR(VLOOKUP(G645,'#Location List#'!$C$3:$D$150,2,FALSE),"")</f>
        <v/>
      </c>
      <c r="AR645" s="125" t="str">
        <f>IFERROR(VLOOKUP(F645,'#Location List#'!$Q$3:$R$1154,2,FALSE),"")</f>
        <v/>
      </c>
      <c r="AS645" s="125" t="str">
        <f>IFERROR(VLOOKUP(V645,'#Input Lists#'!$B$3:$D$46,3,FALSE),"")</f>
        <v/>
      </c>
      <c r="AT645" s="125" t="str">
        <f>IFERROR(VLOOKUP(CONCATENATE(V645," ",W645),'#Input Lists#'!$K$3:$L$827,2,FALSE),"")</f>
        <v/>
      </c>
      <c r="AU645" s="125">
        <f>IFERROR(VLOOKUP(AA645,'#Input Lists#'!$BU$3:$BV$8,2,FALSE),"")</f>
        <v>1</v>
      </c>
      <c r="AV645" s="118" t="str">
        <f>IFERROR(VLOOKUP(AB645,'#Input Lists#'!$BO$3:$BP$9,2,FALSE),"")</f>
        <v/>
      </c>
      <c r="AW645" s="118">
        <f>IFERROR(VLOOKUP(AC645,'#Input Lists#'!$BL$3:$BM$7,2,FALSE),"")</f>
        <v>1</v>
      </c>
      <c r="AX645" s="52" t="e">
        <f>VLOOKUP(AQ645,'#Location List#'!$D$3:$K$150,4,FALSE)</f>
        <v>#N/A</v>
      </c>
      <c r="AY645" s="273" t="e">
        <f>VLOOKUP(AX645,'#Location List#'!$Z$3:$AA$13,2,FALSE)</f>
        <v>#N/A</v>
      </c>
      <c r="AZ645" s="126" t="e">
        <f>VLOOKUP($AT645,'#Input Lists#'!$L$3:$S$1033,6,FALSE)</f>
        <v>#N/A</v>
      </c>
      <c r="BA645" s="239" t="e">
        <f>VLOOKUP($AT645,'#Input Lists#'!$L$3:$S$833,7,FALSE)</f>
        <v>#N/A</v>
      </c>
      <c r="BB645" s="239" t="e">
        <f>VLOOKUP($AT645,'#Input Lists#'!$L$3:$S$833,8,FALSE)</f>
        <v>#N/A</v>
      </c>
      <c r="BC645" s="91" t="str">
        <f t="shared" si="62"/>
        <v/>
      </c>
      <c r="BD645" s="91" t="str">
        <f t="shared" si="63"/>
        <v/>
      </c>
      <c r="BE645" s="15" t="str">
        <f t="shared" si="64"/>
        <v/>
      </c>
      <c r="BF645" s="92" t="str">
        <f t="shared" si="65"/>
        <v>No Sighting Date</v>
      </c>
    </row>
    <row r="646" spans="1:58" x14ac:dyDescent="0.25">
      <c r="A646" s="118">
        <v>641</v>
      </c>
      <c r="B646" s="119"/>
      <c r="C646" s="120"/>
      <c r="D646" s="121"/>
      <c r="E646" s="121"/>
      <c r="F646" s="236"/>
      <c r="G646" s="122" t="str">
        <f>IFERROR(VLOOKUP(F646,'#Location List#'!$U$3:$V$1154,2,FALSE),"")</f>
        <v/>
      </c>
      <c r="H646" s="120"/>
      <c r="I646" s="120"/>
      <c r="J646" s="120"/>
      <c r="K646" s="120"/>
      <c r="L646" s="120"/>
      <c r="M646" s="120"/>
      <c r="N646" s="120"/>
      <c r="O646" s="120"/>
      <c r="P646" s="120"/>
      <c r="Q646" s="120"/>
      <c r="R646" s="120"/>
      <c r="S646" s="120"/>
      <c r="T646" s="205">
        <f t="shared" si="60"/>
        <v>0</v>
      </c>
      <c r="U646" s="205">
        <f t="shared" si="61"/>
        <v>0</v>
      </c>
      <c r="V646" s="210"/>
      <c r="W646" s="210"/>
      <c r="X646" s="23" t="str">
        <f>IFERROR(VLOOKUP(AT646,'#Input Lists#'!$L$3:$AH$833,3,FALSE)," ")</f>
        <v xml:space="preserve"> </v>
      </c>
      <c r="Y646" s="23" t="str">
        <f>IFERROR(VLOOKUP(AT646,'#Input Lists#'!$L$3:$AH$833,5,FALSE)," ")</f>
        <v xml:space="preserve"> </v>
      </c>
      <c r="Z646" s="206" t="str">
        <f>IFERROR(VLOOKUP(AT646,'#Input Lists#'!$L$3:$AH$833,9,FALSE)," ")</f>
        <v xml:space="preserve"> </v>
      </c>
      <c r="AA646" s="119" t="s">
        <v>1527</v>
      </c>
      <c r="AB646" s="120"/>
      <c r="AC646" s="123"/>
      <c r="AD646" s="123"/>
      <c r="AE646" s="123"/>
      <c r="AF646" s="123"/>
      <c r="AG646" s="123"/>
      <c r="AH646" s="123"/>
      <c r="AI646" s="123"/>
      <c r="AJ646" s="123"/>
      <c r="AK646" s="123"/>
      <c r="AL646" s="123"/>
      <c r="AM646" s="123"/>
      <c r="AN646" s="123"/>
      <c r="AO646" s="123"/>
      <c r="AP646" s="120"/>
      <c r="AQ646" s="125" t="str">
        <f>IFERROR(VLOOKUP(G646,'#Location List#'!$C$3:$D$150,2,FALSE),"")</f>
        <v/>
      </c>
      <c r="AR646" s="125" t="str">
        <f>IFERROR(VLOOKUP(F646,'#Location List#'!$Q$3:$R$1154,2,FALSE),"")</f>
        <v/>
      </c>
      <c r="AS646" s="125" t="str">
        <f>IFERROR(VLOOKUP(V646,'#Input Lists#'!$B$3:$D$46,3,FALSE),"")</f>
        <v/>
      </c>
      <c r="AT646" s="125" t="str">
        <f>IFERROR(VLOOKUP(CONCATENATE(V646," ",W646),'#Input Lists#'!$K$3:$L$827,2,FALSE),"")</f>
        <v/>
      </c>
      <c r="AU646" s="125">
        <f>IFERROR(VLOOKUP(AA646,'#Input Lists#'!$BU$3:$BV$8,2,FALSE),"")</f>
        <v>1</v>
      </c>
      <c r="AV646" s="118" t="str">
        <f>IFERROR(VLOOKUP(AB646,'#Input Lists#'!$BO$3:$BP$9,2,FALSE),"")</f>
        <v/>
      </c>
      <c r="AW646" s="118">
        <f>IFERROR(VLOOKUP(AC646,'#Input Lists#'!$BL$3:$BM$7,2,FALSE),"")</f>
        <v>1</v>
      </c>
      <c r="AX646" s="52" t="e">
        <f>VLOOKUP(AQ646,'#Location List#'!$D$3:$K$150,4,FALSE)</f>
        <v>#N/A</v>
      </c>
      <c r="AY646" s="273" t="e">
        <f>VLOOKUP(AX646,'#Location List#'!$Z$3:$AA$13,2,FALSE)</f>
        <v>#N/A</v>
      </c>
      <c r="AZ646" s="126" t="e">
        <f>VLOOKUP($AT646,'#Input Lists#'!$L$3:$S$1033,6,FALSE)</f>
        <v>#N/A</v>
      </c>
      <c r="BA646" s="239" t="e">
        <f>VLOOKUP($AT646,'#Input Lists#'!$L$3:$S$833,7,FALSE)</f>
        <v>#N/A</v>
      </c>
      <c r="BB646" s="239" t="e">
        <f>VLOOKUP($AT646,'#Input Lists#'!$L$3:$S$833,8,FALSE)</f>
        <v>#N/A</v>
      </c>
      <c r="BC646" s="91" t="str">
        <f t="shared" si="62"/>
        <v/>
      </c>
      <c r="BD646" s="91" t="str">
        <f t="shared" si="63"/>
        <v/>
      </c>
      <c r="BE646" s="15" t="str">
        <f t="shared" si="64"/>
        <v/>
      </c>
      <c r="BF646" s="92" t="str">
        <f t="shared" si="65"/>
        <v>No Sighting Date</v>
      </c>
    </row>
    <row r="647" spans="1:58" x14ac:dyDescent="0.25">
      <c r="A647" s="118">
        <v>642</v>
      </c>
      <c r="B647" s="119"/>
      <c r="C647" s="120"/>
      <c r="D647" s="121"/>
      <c r="E647" s="121"/>
      <c r="F647" s="236"/>
      <c r="G647" s="122" t="str">
        <f>IFERROR(VLOOKUP(F647,'#Location List#'!$U$3:$V$1154,2,FALSE),"")</f>
        <v/>
      </c>
      <c r="H647" s="120"/>
      <c r="I647" s="120"/>
      <c r="J647" s="120"/>
      <c r="K647" s="120"/>
      <c r="L647" s="120"/>
      <c r="M647" s="120"/>
      <c r="N647" s="120"/>
      <c r="O647" s="120"/>
      <c r="P647" s="120"/>
      <c r="Q647" s="120"/>
      <c r="R647" s="120"/>
      <c r="S647" s="120"/>
      <c r="T647" s="205">
        <f t="shared" si="60"/>
        <v>0</v>
      </c>
      <c r="U647" s="205">
        <f t="shared" si="61"/>
        <v>0</v>
      </c>
      <c r="V647" s="210"/>
      <c r="W647" s="210"/>
      <c r="X647" s="23" t="str">
        <f>IFERROR(VLOOKUP(AT647,'#Input Lists#'!$L$3:$AH$833,3,FALSE)," ")</f>
        <v xml:space="preserve"> </v>
      </c>
      <c r="Y647" s="23" t="str">
        <f>IFERROR(VLOOKUP(AT647,'#Input Lists#'!$L$3:$AH$833,5,FALSE)," ")</f>
        <v xml:space="preserve"> </v>
      </c>
      <c r="Z647" s="206" t="str">
        <f>IFERROR(VLOOKUP(AT647,'#Input Lists#'!$L$3:$AH$833,9,FALSE)," ")</f>
        <v xml:space="preserve"> </v>
      </c>
      <c r="AA647" s="119" t="s">
        <v>1527</v>
      </c>
      <c r="AB647" s="120"/>
      <c r="AC647" s="123"/>
      <c r="AD647" s="123"/>
      <c r="AE647" s="123"/>
      <c r="AF647" s="123"/>
      <c r="AG647" s="123"/>
      <c r="AH647" s="123"/>
      <c r="AI647" s="123"/>
      <c r="AJ647" s="123"/>
      <c r="AK647" s="123"/>
      <c r="AL647" s="123"/>
      <c r="AM647" s="123"/>
      <c r="AN647" s="123"/>
      <c r="AO647" s="123"/>
      <c r="AP647" s="120"/>
      <c r="AQ647" s="125" t="str">
        <f>IFERROR(VLOOKUP(G647,'#Location List#'!$C$3:$D$150,2,FALSE),"")</f>
        <v/>
      </c>
      <c r="AR647" s="125" t="str">
        <f>IFERROR(VLOOKUP(F647,'#Location List#'!$Q$3:$R$1154,2,FALSE),"")</f>
        <v/>
      </c>
      <c r="AS647" s="125" t="str">
        <f>IFERROR(VLOOKUP(V647,'#Input Lists#'!$B$3:$D$46,3,FALSE),"")</f>
        <v/>
      </c>
      <c r="AT647" s="125" t="str">
        <f>IFERROR(VLOOKUP(CONCATENATE(V647," ",W647),'#Input Lists#'!$K$3:$L$827,2,FALSE),"")</f>
        <v/>
      </c>
      <c r="AU647" s="125">
        <f>IFERROR(VLOOKUP(AA647,'#Input Lists#'!$BU$3:$BV$8,2,FALSE),"")</f>
        <v>1</v>
      </c>
      <c r="AV647" s="118" t="str">
        <f>IFERROR(VLOOKUP(AB647,'#Input Lists#'!$BO$3:$BP$9,2,FALSE),"")</f>
        <v/>
      </c>
      <c r="AW647" s="118">
        <f>IFERROR(VLOOKUP(AC647,'#Input Lists#'!$BL$3:$BM$7,2,FALSE),"")</f>
        <v>1</v>
      </c>
      <c r="AX647" s="52" t="e">
        <f>VLOOKUP(AQ647,'#Location List#'!$D$3:$K$150,4,FALSE)</f>
        <v>#N/A</v>
      </c>
      <c r="AY647" s="273" t="e">
        <f>VLOOKUP(AX647,'#Location List#'!$Z$3:$AA$13,2,FALSE)</f>
        <v>#N/A</v>
      </c>
      <c r="AZ647" s="126" t="e">
        <f>VLOOKUP($AT647,'#Input Lists#'!$L$3:$S$1033,6,FALSE)</f>
        <v>#N/A</v>
      </c>
      <c r="BA647" s="239" t="e">
        <f>VLOOKUP($AT647,'#Input Lists#'!$L$3:$S$833,7,FALSE)</f>
        <v>#N/A</v>
      </c>
      <c r="BB647" s="239" t="e">
        <f>VLOOKUP($AT647,'#Input Lists#'!$L$3:$S$833,8,FALSE)</f>
        <v>#N/A</v>
      </c>
      <c r="BC647" s="91" t="str">
        <f t="shared" si="62"/>
        <v/>
      </c>
      <c r="BD647" s="91" t="str">
        <f t="shared" si="63"/>
        <v/>
      </c>
      <c r="BE647" s="15" t="str">
        <f t="shared" si="64"/>
        <v/>
      </c>
      <c r="BF647" s="92" t="str">
        <f t="shared" si="65"/>
        <v>No Sighting Date</v>
      </c>
    </row>
    <row r="648" spans="1:58" x14ac:dyDescent="0.25">
      <c r="A648" s="118">
        <v>643</v>
      </c>
      <c r="B648" s="119"/>
      <c r="C648" s="120"/>
      <c r="D648" s="121"/>
      <c r="E648" s="121"/>
      <c r="F648" s="236"/>
      <c r="G648" s="122" t="str">
        <f>IFERROR(VLOOKUP(F648,'#Location List#'!$U$3:$V$1154,2,FALSE),"")</f>
        <v/>
      </c>
      <c r="H648" s="120"/>
      <c r="I648" s="120"/>
      <c r="J648" s="120"/>
      <c r="K648" s="120"/>
      <c r="L648" s="120"/>
      <c r="M648" s="120"/>
      <c r="N648" s="120"/>
      <c r="O648" s="120"/>
      <c r="P648" s="120"/>
      <c r="Q648" s="120"/>
      <c r="R648" s="120"/>
      <c r="S648" s="120"/>
      <c r="T648" s="205">
        <f t="shared" si="60"/>
        <v>0</v>
      </c>
      <c r="U648" s="205">
        <f t="shared" si="61"/>
        <v>0</v>
      </c>
      <c r="V648" s="210"/>
      <c r="W648" s="210"/>
      <c r="X648" s="23" t="str">
        <f>IFERROR(VLOOKUP(AT648,'#Input Lists#'!$L$3:$AH$833,3,FALSE)," ")</f>
        <v xml:space="preserve"> </v>
      </c>
      <c r="Y648" s="23" t="str">
        <f>IFERROR(VLOOKUP(AT648,'#Input Lists#'!$L$3:$AH$833,5,FALSE)," ")</f>
        <v xml:space="preserve"> </v>
      </c>
      <c r="Z648" s="206" t="str">
        <f>IFERROR(VLOOKUP(AT648,'#Input Lists#'!$L$3:$AH$833,9,FALSE)," ")</f>
        <v xml:space="preserve"> </v>
      </c>
      <c r="AA648" s="119" t="s">
        <v>1527</v>
      </c>
      <c r="AB648" s="120"/>
      <c r="AC648" s="123"/>
      <c r="AD648" s="123"/>
      <c r="AE648" s="123"/>
      <c r="AF648" s="123"/>
      <c r="AG648" s="123"/>
      <c r="AH648" s="123"/>
      <c r="AI648" s="123"/>
      <c r="AJ648" s="123"/>
      <c r="AK648" s="123"/>
      <c r="AL648" s="123"/>
      <c r="AM648" s="123"/>
      <c r="AN648" s="123"/>
      <c r="AO648" s="123"/>
      <c r="AP648" s="120"/>
      <c r="AQ648" s="125" t="str">
        <f>IFERROR(VLOOKUP(G648,'#Location List#'!$C$3:$D$150,2,FALSE),"")</f>
        <v/>
      </c>
      <c r="AR648" s="125" t="str">
        <f>IFERROR(VLOOKUP(F648,'#Location List#'!$Q$3:$R$1154,2,FALSE),"")</f>
        <v/>
      </c>
      <c r="AS648" s="125" t="str">
        <f>IFERROR(VLOOKUP(V648,'#Input Lists#'!$B$3:$D$46,3,FALSE),"")</f>
        <v/>
      </c>
      <c r="AT648" s="125" t="str">
        <f>IFERROR(VLOOKUP(CONCATENATE(V648," ",W648),'#Input Lists#'!$K$3:$L$827,2,FALSE),"")</f>
        <v/>
      </c>
      <c r="AU648" s="125">
        <f>IFERROR(VLOOKUP(AA648,'#Input Lists#'!$BU$3:$BV$8,2,FALSE),"")</f>
        <v>1</v>
      </c>
      <c r="AV648" s="118" t="str">
        <f>IFERROR(VLOOKUP(AB648,'#Input Lists#'!$BO$3:$BP$9,2,FALSE),"")</f>
        <v/>
      </c>
      <c r="AW648" s="118">
        <f>IFERROR(VLOOKUP(AC648,'#Input Lists#'!$BL$3:$BM$7,2,FALSE),"")</f>
        <v>1</v>
      </c>
      <c r="AX648" s="52" t="e">
        <f>VLOOKUP(AQ648,'#Location List#'!$D$3:$K$150,4,FALSE)</f>
        <v>#N/A</v>
      </c>
      <c r="AY648" s="273" t="e">
        <f>VLOOKUP(AX648,'#Location List#'!$Z$3:$AA$13,2,FALSE)</f>
        <v>#N/A</v>
      </c>
      <c r="AZ648" s="126" t="e">
        <f>VLOOKUP($AT648,'#Input Lists#'!$L$3:$S$1033,6,FALSE)</f>
        <v>#N/A</v>
      </c>
      <c r="BA648" s="239" t="e">
        <f>VLOOKUP($AT648,'#Input Lists#'!$L$3:$S$833,7,FALSE)</f>
        <v>#N/A</v>
      </c>
      <c r="BB648" s="239" t="e">
        <f>VLOOKUP($AT648,'#Input Lists#'!$L$3:$S$833,8,FALSE)</f>
        <v>#N/A</v>
      </c>
      <c r="BC648" s="91" t="str">
        <f t="shared" si="62"/>
        <v/>
      </c>
      <c r="BD648" s="91" t="str">
        <f t="shared" si="63"/>
        <v/>
      </c>
      <c r="BE648" s="15" t="str">
        <f t="shared" si="64"/>
        <v/>
      </c>
      <c r="BF648" s="92" t="str">
        <f t="shared" si="65"/>
        <v>No Sighting Date</v>
      </c>
    </row>
    <row r="649" spans="1:58" x14ac:dyDescent="0.25">
      <c r="A649" s="118">
        <v>644</v>
      </c>
      <c r="B649" s="119"/>
      <c r="C649" s="120"/>
      <c r="D649" s="121"/>
      <c r="E649" s="121"/>
      <c r="F649" s="236"/>
      <c r="G649" s="122" t="str">
        <f>IFERROR(VLOOKUP(F649,'#Location List#'!$U$3:$V$1154,2,FALSE),"")</f>
        <v/>
      </c>
      <c r="H649" s="120"/>
      <c r="I649" s="120"/>
      <c r="J649" s="120"/>
      <c r="K649" s="120"/>
      <c r="L649" s="120"/>
      <c r="M649" s="120"/>
      <c r="N649" s="120"/>
      <c r="O649" s="120"/>
      <c r="P649" s="120"/>
      <c r="Q649" s="120"/>
      <c r="R649" s="120"/>
      <c r="S649" s="120"/>
      <c r="T649" s="205">
        <f t="shared" si="60"/>
        <v>0</v>
      </c>
      <c r="U649" s="205">
        <f t="shared" si="61"/>
        <v>0</v>
      </c>
      <c r="V649" s="210"/>
      <c r="W649" s="210"/>
      <c r="X649" s="23" t="str">
        <f>IFERROR(VLOOKUP(AT649,'#Input Lists#'!$L$3:$AH$833,3,FALSE)," ")</f>
        <v xml:space="preserve"> </v>
      </c>
      <c r="Y649" s="23" t="str">
        <f>IFERROR(VLOOKUP(AT649,'#Input Lists#'!$L$3:$AH$833,5,FALSE)," ")</f>
        <v xml:space="preserve"> </v>
      </c>
      <c r="Z649" s="206" t="str">
        <f>IFERROR(VLOOKUP(AT649,'#Input Lists#'!$L$3:$AH$833,9,FALSE)," ")</f>
        <v xml:space="preserve"> </v>
      </c>
      <c r="AA649" s="119" t="s">
        <v>1527</v>
      </c>
      <c r="AB649" s="120"/>
      <c r="AC649" s="123"/>
      <c r="AD649" s="123"/>
      <c r="AE649" s="123"/>
      <c r="AF649" s="123"/>
      <c r="AG649" s="123"/>
      <c r="AH649" s="123"/>
      <c r="AI649" s="123"/>
      <c r="AJ649" s="123"/>
      <c r="AK649" s="123"/>
      <c r="AL649" s="123"/>
      <c r="AM649" s="123"/>
      <c r="AN649" s="123"/>
      <c r="AO649" s="123"/>
      <c r="AP649" s="120"/>
      <c r="AQ649" s="125" t="str">
        <f>IFERROR(VLOOKUP(G649,'#Location List#'!$C$3:$D$150,2,FALSE),"")</f>
        <v/>
      </c>
      <c r="AR649" s="125" t="str">
        <f>IFERROR(VLOOKUP(F649,'#Location List#'!$Q$3:$R$1154,2,FALSE),"")</f>
        <v/>
      </c>
      <c r="AS649" s="125" t="str">
        <f>IFERROR(VLOOKUP(V649,'#Input Lists#'!$B$3:$D$46,3,FALSE),"")</f>
        <v/>
      </c>
      <c r="AT649" s="125" t="str">
        <f>IFERROR(VLOOKUP(CONCATENATE(V649," ",W649),'#Input Lists#'!$K$3:$L$827,2,FALSE),"")</f>
        <v/>
      </c>
      <c r="AU649" s="125">
        <f>IFERROR(VLOOKUP(AA649,'#Input Lists#'!$BU$3:$BV$8,2,FALSE),"")</f>
        <v>1</v>
      </c>
      <c r="AV649" s="118" t="str">
        <f>IFERROR(VLOOKUP(AB649,'#Input Lists#'!$BO$3:$BP$9,2,FALSE),"")</f>
        <v/>
      </c>
      <c r="AW649" s="118">
        <f>IFERROR(VLOOKUP(AC649,'#Input Lists#'!$BL$3:$BM$7,2,FALSE),"")</f>
        <v>1</v>
      </c>
      <c r="AX649" s="52" t="e">
        <f>VLOOKUP(AQ649,'#Location List#'!$D$3:$K$150,4,FALSE)</f>
        <v>#N/A</v>
      </c>
      <c r="AY649" s="273" t="e">
        <f>VLOOKUP(AX649,'#Location List#'!$Z$3:$AA$13,2,FALSE)</f>
        <v>#N/A</v>
      </c>
      <c r="AZ649" s="126" t="e">
        <f>VLOOKUP($AT649,'#Input Lists#'!$L$3:$S$1033,6,FALSE)</f>
        <v>#N/A</v>
      </c>
      <c r="BA649" s="239" t="e">
        <f>VLOOKUP($AT649,'#Input Lists#'!$L$3:$S$833,7,FALSE)</f>
        <v>#N/A</v>
      </c>
      <c r="BB649" s="239" t="e">
        <f>VLOOKUP($AT649,'#Input Lists#'!$L$3:$S$833,8,FALSE)</f>
        <v>#N/A</v>
      </c>
      <c r="BC649" s="91" t="str">
        <f t="shared" si="62"/>
        <v/>
      </c>
      <c r="BD649" s="91" t="str">
        <f t="shared" si="63"/>
        <v/>
      </c>
      <c r="BE649" s="15" t="str">
        <f t="shared" si="64"/>
        <v/>
      </c>
      <c r="BF649" s="92" t="str">
        <f t="shared" si="65"/>
        <v>No Sighting Date</v>
      </c>
    </row>
    <row r="650" spans="1:58" x14ac:dyDescent="0.25">
      <c r="A650" s="118">
        <v>645</v>
      </c>
      <c r="B650" s="119"/>
      <c r="C650" s="120"/>
      <c r="D650" s="121"/>
      <c r="E650" s="121"/>
      <c r="F650" s="236"/>
      <c r="G650" s="122" t="str">
        <f>IFERROR(VLOOKUP(F650,'#Location List#'!$U$3:$V$1154,2,FALSE),"")</f>
        <v/>
      </c>
      <c r="H650" s="120"/>
      <c r="I650" s="120"/>
      <c r="J650" s="120"/>
      <c r="K650" s="120"/>
      <c r="L650" s="120"/>
      <c r="M650" s="120"/>
      <c r="N650" s="120"/>
      <c r="O650" s="120"/>
      <c r="P650" s="120"/>
      <c r="Q650" s="120"/>
      <c r="R650" s="120"/>
      <c r="S650" s="120"/>
      <c r="T650" s="205">
        <f t="shared" si="60"/>
        <v>0</v>
      </c>
      <c r="U650" s="205">
        <f t="shared" si="61"/>
        <v>0</v>
      </c>
      <c r="V650" s="210"/>
      <c r="W650" s="210"/>
      <c r="X650" s="23" t="str">
        <f>IFERROR(VLOOKUP(AT650,'#Input Lists#'!$L$3:$AH$833,3,FALSE)," ")</f>
        <v xml:space="preserve"> </v>
      </c>
      <c r="Y650" s="23" t="str">
        <f>IFERROR(VLOOKUP(AT650,'#Input Lists#'!$L$3:$AH$833,5,FALSE)," ")</f>
        <v xml:space="preserve"> </v>
      </c>
      <c r="Z650" s="206" t="str">
        <f>IFERROR(VLOOKUP(AT650,'#Input Lists#'!$L$3:$AH$833,9,FALSE)," ")</f>
        <v xml:space="preserve"> </v>
      </c>
      <c r="AA650" s="119" t="s">
        <v>1527</v>
      </c>
      <c r="AB650" s="120"/>
      <c r="AC650" s="123"/>
      <c r="AD650" s="123"/>
      <c r="AE650" s="123"/>
      <c r="AF650" s="123"/>
      <c r="AG650" s="123"/>
      <c r="AH650" s="123"/>
      <c r="AI650" s="123"/>
      <c r="AJ650" s="123"/>
      <c r="AK650" s="123"/>
      <c r="AL650" s="123"/>
      <c r="AM650" s="123"/>
      <c r="AN650" s="123"/>
      <c r="AO650" s="123"/>
      <c r="AP650" s="120"/>
      <c r="AQ650" s="125" t="str">
        <f>IFERROR(VLOOKUP(G650,'#Location List#'!$C$3:$D$150,2,FALSE),"")</f>
        <v/>
      </c>
      <c r="AR650" s="125" t="str">
        <f>IFERROR(VLOOKUP(F650,'#Location List#'!$Q$3:$R$1154,2,FALSE),"")</f>
        <v/>
      </c>
      <c r="AS650" s="125" t="str">
        <f>IFERROR(VLOOKUP(V650,'#Input Lists#'!$B$3:$D$46,3,FALSE),"")</f>
        <v/>
      </c>
      <c r="AT650" s="125" t="str">
        <f>IFERROR(VLOOKUP(CONCATENATE(V650," ",W650),'#Input Lists#'!$K$3:$L$827,2,FALSE),"")</f>
        <v/>
      </c>
      <c r="AU650" s="125">
        <f>IFERROR(VLOOKUP(AA650,'#Input Lists#'!$BU$3:$BV$8,2,FALSE),"")</f>
        <v>1</v>
      </c>
      <c r="AV650" s="118" t="str">
        <f>IFERROR(VLOOKUP(AB650,'#Input Lists#'!$BO$3:$BP$9,2,FALSE),"")</f>
        <v/>
      </c>
      <c r="AW650" s="118">
        <f>IFERROR(VLOOKUP(AC650,'#Input Lists#'!$BL$3:$BM$7,2,FALSE),"")</f>
        <v>1</v>
      </c>
      <c r="AX650" s="52" t="e">
        <f>VLOOKUP(AQ650,'#Location List#'!$D$3:$K$150,4,FALSE)</f>
        <v>#N/A</v>
      </c>
      <c r="AY650" s="273" t="e">
        <f>VLOOKUP(AX650,'#Location List#'!$Z$3:$AA$13,2,FALSE)</f>
        <v>#N/A</v>
      </c>
      <c r="AZ650" s="126" t="e">
        <f>VLOOKUP($AT650,'#Input Lists#'!$L$3:$S$1033,6,FALSE)</f>
        <v>#N/A</v>
      </c>
      <c r="BA650" s="239" t="e">
        <f>VLOOKUP($AT650,'#Input Lists#'!$L$3:$S$833,7,FALSE)</f>
        <v>#N/A</v>
      </c>
      <c r="BB650" s="239" t="e">
        <f>VLOOKUP($AT650,'#Input Lists#'!$L$3:$S$833,8,FALSE)</f>
        <v>#N/A</v>
      </c>
      <c r="BC650" s="91" t="str">
        <f t="shared" si="62"/>
        <v/>
      </c>
      <c r="BD650" s="91" t="str">
        <f t="shared" si="63"/>
        <v/>
      </c>
      <c r="BE650" s="15" t="str">
        <f t="shared" si="64"/>
        <v/>
      </c>
      <c r="BF650" s="92" t="str">
        <f t="shared" si="65"/>
        <v>No Sighting Date</v>
      </c>
    </row>
    <row r="651" spans="1:58" x14ac:dyDescent="0.25">
      <c r="A651" s="118">
        <v>646</v>
      </c>
      <c r="B651" s="119"/>
      <c r="C651" s="120"/>
      <c r="D651" s="121"/>
      <c r="E651" s="121"/>
      <c r="F651" s="236"/>
      <c r="G651" s="122" t="str">
        <f>IFERROR(VLOOKUP(F651,'#Location List#'!$U$3:$V$1154,2,FALSE),"")</f>
        <v/>
      </c>
      <c r="H651" s="120"/>
      <c r="I651" s="120"/>
      <c r="J651" s="120"/>
      <c r="K651" s="120"/>
      <c r="L651" s="120"/>
      <c r="M651" s="120"/>
      <c r="N651" s="120"/>
      <c r="O651" s="120"/>
      <c r="P651" s="120"/>
      <c r="Q651" s="120"/>
      <c r="R651" s="120"/>
      <c r="S651" s="120"/>
      <c r="T651" s="205">
        <f t="shared" si="60"/>
        <v>0</v>
      </c>
      <c r="U651" s="205">
        <f t="shared" si="61"/>
        <v>0</v>
      </c>
      <c r="V651" s="210"/>
      <c r="W651" s="210"/>
      <c r="X651" s="23" t="str">
        <f>IFERROR(VLOOKUP(AT651,'#Input Lists#'!$L$3:$AH$833,3,FALSE)," ")</f>
        <v xml:space="preserve"> </v>
      </c>
      <c r="Y651" s="23" t="str">
        <f>IFERROR(VLOOKUP(AT651,'#Input Lists#'!$L$3:$AH$833,5,FALSE)," ")</f>
        <v xml:space="preserve"> </v>
      </c>
      <c r="Z651" s="206" t="str">
        <f>IFERROR(VLOOKUP(AT651,'#Input Lists#'!$L$3:$AH$833,9,FALSE)," ")</f>
        <v xml:space="preserve"> </v>
      </c>
      <c r="AA651" s="119" t="s">
        <v>1527</v>
      </c>
      <c r="AB651" s="120"/>
      <c r="AC651" s="123"/>
      <c r="AD651" s="123"/>
      <c r="AE651" s="123"/>
      <c r="AF651" s="123"/>
      <c r="AG651" s="123"/>
      <c r="AH651" s="123"/>
      <c r="AI651" s="123"/>
      <c r="AJ651" s="123"/>
      <c r="AK651" s="123"/>
      <c r="AL651" s="123"/>
      <c r="AM651" s="123"/>
      <c r="AN651" s="123"/>
      <c r="AO651" s="123"/>
      <c r="AP651" s="120"/>
      <c r="AQ651" s="125" t="str">
        <f>IFERROR(VLOOKUP(G651,'#Location List#'!$C$3:$D$150,2,FALSE),"")</f>
        <v/>
      </c>
      <c r="AR651" s="125" t="str">
        <f>IFERROR(VLOOKUP(F651,'#Location List#'!$Q$3:$R$1154,2,FALSE),"")</f>
        <v/>
      </c>
      <c r="AS651" s="125" t="str">
        <f>IFERROR(VLOOKUP(V651,'#Input Lists#'!$B$3:$D$46,3,FALSE),"")</f>
        <v/>
      </c>
      <c r="AT651" s="125" t="str">
        <f>IFERROR(VLOOKUP(CONCATENATE(V651," ",W651),'#Input Lists#'!$K$3:$L$827,2,FALSE),"")</f>
        <v/>
      </c>
      <c r="AU651" s="125">
        <f>IFERROR(VLOOKUP(AA651,'#Input Lists#'!$BU$3:$BV$8,2,FALSE),"")</f>
        <v>1</v>
      </c>
      <c r="AV651" s="118" t="str">
        <f>IFERROR(VLOOKUP(AB651,'#Input Lists#'!$BO$3:$BP$9,2,FALSE),"")</f>
        <v/>
      </c>
      <c r="AW651" s="118">
        <f>IFERROR(VLOOKUP(AC651,'#Input Lists#'!$BL$3:$BM$7,2,FALSE),"")</f>
        <v>1</v>
      </c>
      <c r="AX651" s="52" t="e">
        <f>VLOOKUP(AQ651,'#Location List#'!$D$3:$K$150,4,FALSE)</f>
        <v>#N/A</v>
      </c>
      <c r="AY651" s="273" t="e">
        <f>VLOOKUP(AX651,'#Location List#'!$Z$3:$AA$13,2,FALSE)</f>
        <v>#N/A</v>
      </c>
      <c r="AZ651" s="126" t="e">
        <f>VLOOKUP($AT651,'#Input Lists#'!$L$3:$S$1033,6,FALSE)</f>
        <v>#N/A</v>
      </c>
      <c r="BA651" s="239" t="e">
        <f>VLOOKUP($AT651,'#Input Lists#'!$L$3:$S$833,7,FALSE)</f>
        <v>#N/A</v>
      </c>
      <c r="BB651" s="239" t="e">
        <f>VLOOKUP($AT651,'#Input Lists#'!$L$3:$S$833,8,FALSE)</f>
        <v>#N/A</v>
      </c>
      <c r="BC651" s="91" t="str">
        <f t="shared" si="62"/>
        <v/>
      </c>
      <c r="BD651" s="91" t="str">
        <f t="shared" si="63"/>
        <v/>
      </c>
      <c r="BE651" s="15" t="str">
        <f t="shared" si="64"/>
        <v/>
      </c>
      <c r="BF651" s="92" t="str">
        <f t="shared" si="65"/>
        <v>No Sighting Date</v>
      </c>
    </row>
    <row r="652" spans="1:58" x14ac:dyDescent="0.25">
      <c r="A652" s="118">
        <v>647</v>
      </c>
      <c r="B652" s="119"/>
      <c r="C652" s="120"/>
      <c r="D652" s="121"/>
      <c r="E652" s="121"/>
      <c r="F652" s="236"/>
      <c r="G652" s="122" t="str">
        <f>IFERROR(VLOOKUP(F652,'#Location List#'!$U$3:$V$1154,2,FALSE),"")</f>
        <v/>
      </c>
      <c r="H652" s="120"/>
      <c r="I652" s="120"/>
      <c r="J652" s="120"/>
      <c r="K652" s="120"/>
      <c r="L652" s="120"/>
      <c r="M652" s="120"/>
      <c r="N652" s="120"/>
      <c r="O652" s="120"/>
      <c r="P652" s="120"/>
      <c r="Q652" s="120"/>
      <c r="R652" s="120"/>
      <c r="S652" s="120"/>
      <c r="T652" s="205">
        <f t="shared" si="60"/>
        <v>0</v>
      </c>
      <c r="U652" s="205">
        <f t="shared" si="61"/>
        <v>0</v>
      </c>
      <c r="V652" s="210"/>
      <c r="W652" s="210"/>
      <c r="X652" s="23" t="str">
        <f>IFERROR(VLOOKUP(AT652,'#Input Lists#'!$L$3:$AH$833,3,FALSE)," ")</f>
        <v xml:space="preserve"> </v>
      </c>
      <c r="Y652" s="23" t="str">
        <f>IFERROR(VLOOKUP(AT652,'#Input Lists#'!$L$3:$AH$833,5,FALSE)," ")</f>
        <v xml:space="preserve"> </v>
      </c>
      <c r="Z652" s="206" t="str">
        <f>IFERROR(VLOOKUP(AT652,'#Input Lists#'!$L$3:$AH$833,9,FALSE)," ")</f>
        <v xml:space="preserve"> </v>
      </c>
      <c r="AA652" s="119" t="s">
        <v>1527</v>
      </c>
      <c r="AB652" s="120"/>
      <c r="AC652" s="123"/>
      <c r="AD652" s="123"/>
      <c r="AE652" s="123"/>
      <c r="AF652" s="123"/>
      <c r="AG652" s="123"/>
      <c r="AH652" s="123"/>
      <c r="AI652" s="123"/>
      <c r="AJ652" s="123"/>
      <c r="AK652" s="123"/>
      <c r="AL652" s="123"/>
      <c r="AM652" s="123"/>
      <c r="AN652" s="123"/>
      <c r="AO652" s="123"/>
      <c r="AP652" s="120"/>
      <c r="AQ652" s="125" t="str">
        <f>IFERROR(VLOOKUP(G652,'#Location List#'!$C$3:$D$150,2,FALSE),"")</f>
        <v/>
      </c>
      <c r="AR652" s="125" t="str">
        <f>IFERROR(VLOOKUP(F652,'#Location List#'!$Q$3:$R$1154,2,FALSE),"")</f>
        <v/>
      </c>
      <c r="AS652" s="125" t="str">
        <f>IFERROR(VLOOKUP(V652,'#Input Lists#'!$B$3:$D$46,3,FALSE),"")</f>
        <v/>
      </c>
      <c r="AT652" s="125" t="str">
        <f>IFERROR(VLOOKUP(CONCATENATE(V652," ",W652),'#Input Lists#'!$K$3:$L$827,2,FALSE),"")</f>
        <v/>
      </c>
      <c r="AU652" s="125">
        <f>IFERROR(VLOOKUP(AA652,'#Input Lists#'!$BU$3:$BV$8,2,FALSE),"")</f>
        <v>1</v>
      </c>
      <c r="AV652" s="118" t="str">
        <f>IFERROR(VLOOKUP(AB652,'#Input Lists#'!$BO$3:$BP$9,2,FALSE),"")</f>
        <v/>
      </c>
      <c r="AW652" s="118">
        <f>IFERROR(VLOOKUP(AC652,'#Input Lists#'!$BL$3:$BM$7,2,FALSE),"")</f>
        <v>1</v>
      </c>
      <c r="AX652" s="52" t="e">
        <f>VLOOKUP(AQ652,'#Location List#'!$D$3:$K$150,4,FALSE)</f>
        <v>#N/A</v>
      </c>
      <c r="AY652" s="273" t="e">
        <f>VLOOKUP(AX652,'#Location List#'!$Z$3:$AA$13,2,FALSE)</f>
        <v>#N/A</v>
      </c>
      <c r="AZ652" s="126" t="e">
        <f>VLOOKUP($AT652,'#Input Lists#'!$L$3:$S$1033,6,FALSE)</f>
        <v>#N/A</v>
      </c>
      <c r="BA652" s="239" t="e">
        <f>VLOOKUP($AT652,'#Input Lists#'!$L$3:$S$833,7,FALSE)</f>
        <v>#N/A</v>
      </c>
      <c r="BB652" s="239" t="e">
        <f>VLOOKUP($AT652,'#Input Lists#'!$L$3:$S$833,8,FALSE)</f>
        <v>#N/A</v>
      </c>
      <c r="BC652" s="91" t="str">
        <f t="shared" si="62"/>
        <v/>
      </c>
      <c r="BD652" s="91" t="str">
        <f t="shared" si="63"/>
        <v/>
      </c>
      <c r="BE652" s="15" t="str">
        <f t="shared" si="64"/>
        <v/>
      </c>
      <c r="BF652" s="92" t="str">
        <f t="shared" si="65"/>
        <v>No Sighting Date</v>
      </c>
    </row>
    <row r="653" spans="1:58" x14ac:dyDescent="0.25">
      <c r="A653" s="118">
        <v>648</v>
      </c>
      <c r="B653" s="119"/>
      <c r="C653" s="120"/>
      <c r="D653" s="121"/>
      <c r="E653" s="121"/>
      <c r="F653" s="236"/>
      <c r="G653" s="122" t="str">
        <f>IFERROR(VLOOKUP(F653,'#Location List#'!$U$3:$V$1154,2,FALSE),"")</f>
        <v/>
      </c>
      <c r="H653" s="120"/>
      <c r="I653" s="120"/>
      <c r="J653" s="120"/>
      <c r="K653" s="120"/>
      <c r="L653" s="120"/>
      <c r="M653" s="120"/>
      <c r="N653" s="120"/>
      <c r="O653" s="120"/>
      <c r="P653" s="120"/>
      <c r="Q653" s="120"/>
      <c r="R653" s="120"/>
      <c r="S653" s="120"/>
      <c r="T653" s="205">
        <f t="shared" si="60"/>
        <v>0</v>
      </c>
      <c r="U653" s="205">
        <f t="shared" si="61"/>
        <v>0</v>
      </c>
      <c r="V653" s="210"/>
      <c r="W653" s="210"/>
      <c r="X653" s="23" t="str">
        <f>IFERROR(VLOOKUP(AT653,'#Input Lists#'!$L$3:$AH$833,3,FALSE)," ")</f>
        <v xml:space="preserve"> </v>
      </c>
      <c r="Y653" s="23" t="str">
        <f>IFERROR(VLOOKUP(AT653,'#Input Lists#'!$L$3:$AH$833,5,FALSE)," ")</f>
        <v xml:space="preserve"> </v>
      </c>
      <c r="Z653" s="206" t="str">
        <f>IFERROR(VLOOKUP(AT653,'#Input Lists#'!$L$3:$AH$833,9,FALSE)," ")</f>
        <v xml:space="preserve"> </v>
      </c>
      <c r="AA653" s="119" t="s">
        <v>1527</v>
      </c>
      <c r="AB653" s="120"/>
      <c r="AC653" s="123"/>
      <c r="AD653" s="123"/>
      <c r="AE653" s="123"/>
      <c r="AF653" s="123"/>
      <c r="AG653" s="123"/>
      <c r="AH653" s="123"/>
      <c r="AI653" s="123"/>
      <c r="AJ653" s="123"/>
      <c r="AK653" s="123"/>
      <c r="AL653" s="123"/>
      <c r="AM653" s="123"/>
      <c r="AN653" s="123"/>
      <c r="AO653" s="123"/>
      <c r="AP653" s="120"/>
      <c r="AQ653" s="125" t="str">
        <f>IFERROR(VLOOKUP(G653,'#Location List#'!$C$3:$D$150,2,FALSE),"")</f>
        <v/>
      </c>
      <c r="AR653" s="125" t="str">
        <f>IFERROR(VLOOKUP(F653,'#Location List#'!$Q$3:$R$1154,2,FALSE),"")</f>
        <v/>
      </c>
      <c r="AS653" s="125" t="str">
        <f>IFERROR(VLOOKUP(V653,'#Input Lists#'!$B$3:$D$46,3,FALSE),"")</f>
        <v/>
      </c>
      <c r="AT653" s="125" t="str">
        <f>IFERROR(VLOOKUP(CONCATENATE(V653," ",W653),'#Input Lists#'!$K$3:$L$827,2,FALSE),"")</f>
        <v/>
      </c>
      <c r="AU653" s="125">
        <f>IFERROR(VLOOKUP(AA653,'#Input Lists#'!$BU$3:$BV$8,2,FALSE),"")</f>
        <v>1</v>
      </c>
      <c r="AV653" s="118" t="str">
        <f>IFERROR(VLOOKUP(AB653,'#Input Lists#'!$BO$3:$BP$9,2,FALSE),"")</f>
        <v/>
      </c>
      <c r="AW653" s="118">
        <f>IFERROR(VLOOKUP(AC653,'#Input Lists#'!$BL$3:$BM$7,2,FALSE),"")</f>
        <v>1</v>
      </c>
      <c r="AX653" s="52" t="e">
        <f>VLOOKUP(AQ653,'#Location List#'!$D$3:$K$150,4,FALSE)</f>
        <v>#N/A</v>
      </c>
      <c r="AY653" s="273" t="e">
        <f>VLOOKUP(AX653,'#Location List#'!$Z$3:$AA$13,2,FALSE)</f>
        <v>#N/A</v>
      </c>
      <c r="AZ653" s="126" t="e">
        <f>VLOOKUP($AT653,'#Input Lists#'!$L$3:$S$1033,6,FALSE)</f>
        <v>#N/A</v>
      </c>
      <c r="BA653" s="239" t="e">
        <f>VLOOKUP($AT653,'#Input Lists#'!$L$3:$S$833,7,FALSE)</f>
        <v>#N/A</v>
      </c>
      <c r="BB653" s="239" t="e">
        <f>VLOOKUP($AT653,'#Input Lists#'!$L$3:$S$833,8,FALSE)</f>
        <v>#N/A</v>
      </c>
      <c r="BC653" s="91" t="str">
        <f t="shared" si="62"/>
        <v/>
      </c>
      <c r="BD653" s="91" t="str">
        <f t="shared" si="63"/>
        <v/>
      </c>
      <c r="BE653" s="15" t="str">
        <f t="shared" si="64"/>
        <v/>
      </c>
      <c r="BF653" s="92" t="str">
        <f t="shared" si="65"/>
        <v>No Sighting Date</v>
      </c>
    </row>
    <row r="654" spans="1:58" x14ac:dyDescent="0.25">
      <c r="A654" s="118">
        <v>649</v>
      </c>
      <c r="B654" s="119"/>
      <c r="C654" s="120"/>
      <c r="D654" s="121"/>
      <c r="E654" s="121"/>
      <c r="F654" s="236"/>
      <c r="G654" s="122" t="str">
        <f>IFERROR(VLOOKUP(F654,'#Location List#'!$U$3:$V$1154,2,FALSE),"")</f>
        <v/>
      </c>
      <c r="H654" s="120"/>
      <c r="I654" s="120"/>
      <c r="J654" s="120"/>
      <c r="K654" s="120"/>
      <c r="L654" s="120"/>
      <c r="M654" s="120"/>
      <c r="N654" s="120"/>
      <c r="O654" s="120"/>
      <c r="P654" s="120"/>
      <c r="Q654" s="120"/>
      <c r="R654" s="120"/>
      <c r="S654" s="120"/>
      <c r="T654" s="205">
        <f t="shared" si="60"/>
        <v>0</v>
      </c>
      <c r="U654" s="205">
        <f t="shared" si="61"/>
        <v>0</v>
      </c>
      <c r="V654" s="210"/>
      <c r="W654" s="210"/>
      <c r="X654" s="23" t="str">
        <f>IFERROR(VLOOKUP(AT654,'#Input Lists#'!$L$3:$AH$833,3,FALSE)," ")</f>
        <v xml:space="preserve"> </v>
      </c>
      <c r="Y654" s="23" t="str">
        <f>IFERROR(VLOOKUP(AT654,'#Input Lists#'!$L$3:$AH$833,5,FALSE)," ")</f>
        <v xml:space="preserve"> </v>
      </c>
      <c r="Z654" s="206" t="str">
        <f>IFERROR(VLOOKUP(AT654,'#Input Lists#'!$L$3:$AH$833,9,FALSE)," ")</f>
        <v xml:space="preserve"> </v>
      </c>
      <c r="AA654" s="119" t="s">
        <v>1527</v>
      </c>
      <c r="AB654" s="120"/>
      <c r="AC654" s="123"/>
      <c r="AD654" s="123"/>
      <c r="AE654" s="123"/>
      <c r="AF654" s="123"/>
      <c r="AG654" s="123"/>
      <c r="AH654" s="123"/>
      <c r="AI654" s="123"/>
      <c r="AJ654" s="123"/>
      <c r="AK654" s="123"/>
      <c r="AL654" s="123"/>
      <c r="AM654" s="123"/>
      <c r="AN654" s="123"/>
      <c r="AO654" s="123"/>
      <c r="AP654" s="120"/>
      <c r="AQ654" s="125" t="str">
        <f>IFERROR(VLOOKUP(G654,'#Location List#'!$C$3:$D$150,2,FALSE),"")</f>
        <v/>
      </c>
      <c r="AR654" s="125" t="str">
        <f>IFERROR(VLOOKUP(F654,'#Location List#'!$Q$3:$R$1154,2,FALSE),"")</f>
        <v/>
      </c>
      <c r="AS654" s="125" t="str">
        <f>IFERROR(VLOOKUP(V654,'#Input Lists#'!$B$3:$D$46,3,FALSE),"")</f>
        <v/>
      </c>
      <c r="AT654" s="125" t="str">
        <f>IFERROR(VLOOKUP(CONCATENATE(V654," ",W654),'#Input Lists#'!$K$3:$L$827,2,FALSE),"")</f>
        <v/>
      </c>
      <c r="AU654" s="125">
        <f>IFERROR(VLOOKUP(AA654,'#Input Lists#'!$BU$3:$BV$8,2,FALSE),"")</f>
        <v>1</v>
      </c>
      <c r="AV654" s="118" t="str">
        <f>IFERROR(VLOOKUP(AB654,'#Input Lists#'!$BO$3:$BP$9,2,FALSE),"")</f>
        <v/>
      </c>
      <c r="AW654" s="118">
        <f>IFERROR(VLOOKUP(AC654,'#Input Lists#'!$BL$3:$BM$7,2,FALSE),"")</f>
        <v>1</v>
      </c>
      <c r="AX654" s="52" t="e">
        <f>VLOOKUP(AQ654,'#Location List#'!$D$3:$K$150,4,FALSE)</f>
        <v>#N/A</v>
      </c>
      <c r="AY654" s="273" t="e">
        <f>VLOOKUP(AX654,'#Location List#'!$Z$3:$AA$13,2,FALSE)</f>
        <v>#N/A</v>
      </c>
      <c r="AZ654" s="126" t="e">
        <f>VLOOKUP($AT654,'#Input Lists#'!$L$3:$S$1033,6,FALSE)</f>
        <v>#N/A</v>
      </c>
      <c r="BA654" s="239" t="e">
        <f>VLOOKUP($AT654,'#Input Lists#'!$L$3:$S$833,7,FALSE)</f>
        <v>#N/A</v>
      </c>
      <c r="BB654" s="239" t="e">
        <f>VLOOKUP($AT654,'#Input Lists#'!$L$3:$S$833,8,FALSE)</f>
        <v>#N/A</v>
      </c>
      <c r="BC654" s="91" t="str">
        <f t="shared" si="62"/>
        <v/>
      </c>
      <c r="BD654" s="91" t="str">
        <f t="shared" si="63"/>
        <v/>
      </c>
      <c r="BE654" s="15" t="str">
        <f t="shared" si="64"/>
        <v/>
      </c>
      <c r="BF654" s="92" t="str">
        <f t="shared" si="65"/>
        <v>No Sighting Date</v>
      </c>
    </row>
    <row r="655" spans="1:58" x14ac:dyDescent="0.25">
      <c r="A655" s="118">
        <v>650</v>
      </c>
      <c r="B655" s="119"/>
      <c r="C655" s="120"/>
      <c r="D655" s="121"/>
      <c r="E655" s="121"/>
      <c r="F655" s="236"/>
      <c r="G655" s="122" t="str">
        <f>IFERROR(VLOOKUP(F655,'#Location List#'!$U$3:$V$1154,2,FALSE),"")</f>
        <v/>
      </c>
      <c r="H655" s="120"/>
      <c r="I655" s="120"/>
      <c r="J655" s="120"/>
      <c r="K655" s="120"/>
      <c r="L655" s="120"/>
      <c r="M655" s="120"/>
      <c r="N655" s="120"/>
      <c r="O655" s="120"/>
      <c r="P655" s="120"/>
      <c r="Q655" s="120"/>
      <c r="R655" s="120"/>
      <c r="S655" s="120"/>
      <c r="T655" s="205">
        <f t="shared" si="60"/>
        <v>0</v>
      </c>
      <c r="U655" s="205">
        <f t="shared" si="61"/>
        <v>0</v>
      </c>
      <c r="V655" s="210"/>
      <c r="W655" s="210"/>
      <c r="X655" s="23" t="str">
        <f>IFERROR(VLOOKUP(AT655,'#Input Lists#'!$L$3:$AH$833,3,FALSE)," ")</f>
        <v xml:space="preserve"> </v>
      </c>
      <c r="Y655" s="23" t="str">
        <f>IFERROR(VLOOKUP(AT655,'#Input Lists#'!$L$3:$AH$833,5,FALSE)," ")</f>
        <v xml:space="preserve"> </v>
      </c>
      <c r="Z655" s="206" t="str">
        <f>IFERROR(VLOOKUP(AT655,'#Input Lists#'!$L$3:$AH$833,9,FALSE)," ")</f>
        <v xml:space="preserve"> </v>
      </c>
      <c r="AA655" s="119" t="s">
        <v>1527</v>
      </c>
      <c r="AB655" s="120"/>
      <c r="AC655" s="123"/>
      <c r="AD655" s="123"/>
      <c r="AE655" s="123"/>
      <c r="AF655" s="123"/>
      <c r="AG655" s="123"/>
      <c r="AH655" s="123"/>
      <c r="AI655" s="123"/>
      <c r="AJ655" s="123"/>
      <c r="AK655" s="123"/>
      <c r="AL655" s="123"/>
      <c r="AM655" s="123"/>
      <c r="AN655" s="123"/>
      <c r="AO655" s="123"/>
      <c r="AP655" s="120"/>
      <c r="AQ655" s="125" t="str">
        <f>IFERROR(VLOOKUP(G655,'#Location List#'!$C$3:$D$150,2,FALSE),"")</f>
        <v/>
      </c>
      <c r="AR655" s="125" t="str">
        <f>IFERROR(VLOOKUP(F655,'#Location List#'!$Q$3:$R$1154,2,FALSE),"")</f>
        <v/>
      </c>
      <c r="AS655" s="125" t="str">
        <f>IFERROR(VLOOKUP(V655,'#Input Lists#'!$B$3:$D$46,3,FALSE),"")</f>
        <v/>
      </c>
      <c r="AT655" s="125" t="str">
        <f>IFERROR(VLOOKUP(CONCATENATE(V655," ",W655),'#Input Lists#'!$K$3:$L$827,2,FALSE),"")</f>
        <v/>
      </c>
      <c r="AU655" s="125">
        <f>IFERROR(VLOOKUP(AA655,'#Input Lists#'!$BU$3:$BV$8,2,FALSE),"")</f>
        <v>1</v>
      </c>
      <c r="AV655" s="118" t="str">
        <f>IFERROR(VLOOKUP(AB655,'#Input Lists#'!$BO$3:$BP$9,2,FALSE),"")</f>
        <v/>
      </c>
      <c r="AW655" s="118">
        <f>IFERROR(VLOOKUP(AC655,'#Input Lists#'!$BL$3:$BM$7,2,FALSE),"")</f>
        <v>1</v>
      </c>
      <c r="AX655" s="52" t="e">
        <f>VLOOKUP(AQ655,'#Location List#'!$D$3:$K$150,4,FALSE)</f>
        <v>#N/A</v>
      </c>
      <c r="AY655" s="273" t="e">
        <f>VLOOKUP(AX655,'#Location List#'!$Z$3:$AA$13,2,FALSE)</f>
        <v>#N/A</v>
      </c>
      <c r="AZ655" s="126" t="e">
        <f>VLOOKUP($AT655,'#Input Lists#'!$L$3:$S$1033,6,FALSE)</f>
        <v>#N/A</v>
      </c>
      <c r="BA655" s="239" t="e">
        <f>VLOOKUP($AT655,'#Input Lists#'!$L$3:$S$833,7,FALSE)</f>
        <v>#N/A</v>
      </c>
      <c r="BB655" s="239" t="e">
        <f>VLOOKUP($AT655,'#Input Lists#'!$L$3:$S$833,8,FALSE)</f>
        <v>#N/A</v>
      </c>
      <c r="BC655" s="91" t="str">
        <f t="shared" si="62"/>
        <v/>
      </c>
      <c r="BD655" s="91" t="str">
        <f t="shared" si="63"/>
        <v/>
      </c>
      <c r="BE655" s="15" t="str">
        <f t="shared" si="64"/>
        <v/>
      </c>
      <c r="BF655" s="92" t="str">
        <f t="shared" si="65"/>
        <v>No Sighting Date</v>
      </c>
    </row>
    <row r="656" spans="1:58" x14ac:dyDescent="0.25">
      <c r="A656" s="118">
        <v>651</v>
      </c>
      <c r="B656" s="119"/>
      <c r="C656" s="120"/>
      <c r="D656" s="121"/>
      <c r="E656" s="121"/>
      <c r="F656" s="236"/>
      <c r="G656" s="122" t="str">
        <f>IFERROR(VLOOKUP(F656,'#Location List#'!$U$3:$V$1154,2,FALSE),"")</f>
        <v/>
      </c>
      <c r="H656" s="120"/>
      <c r="I656" s="120"/>
      <c r="J656" s="120"/>
      <c r="K656" s="120"/>
      <c r="L656" s="120"/>
      <c r="M656" s="120"/>
      <c r="N656" s="120"/>
      <c r="O656" s="120"/>
      <c r="P656" s="120"/>
      <c r="Q656" s="120"/>
      <c r="R656" s="120"/>
      <c r="S656" s="120"/>
      <c r="T656" s="205">
        <f t="shared" si="60"/>
        <v>0</v>
      </c>
      <c r="U656" s="205">
        <f t="shared" si="61"/>
        <v>0</v>
      </c>
      <c r="V656" s="210"/>
      <c r="W656" s="210"/>
      <c r="X656" s="23" t="str">
        <f>IFERROR(VLOOKUP(AT656,'#Input Lists#'!$L$3:$AH$833,3,FALSE)," ")</f>
        <v xml:space="preserve"> </v>
      </c>
      <c r="Y656" s="23" t="str">
        <f>IFERROR(VLOOKUP(AT656,'#Input Lists#'!$L$3:$AH$833,5,FALSE)," ")</f>
        <v xml:space="preserve"> </v>
      </c>
      <c r="Z656" s="206" t="str">
        <f>IFERROR(VLOOKUP(AT656,'#Input Lists#'!$L$3:$AH$833,9,FALSE)," ")</f>
        <v xml:space="preserve"> </v>
      </c>
      <c r="AA656" s="119" t="s">
        <v>1527</v>
      </c>
      <c r="AB656" s="120"/>
      <c r="AC656" s="123"/>
      <c r="AD656" s="123"/>
      <c r="AE656" s="123"/>
      <c r="AF656" s="123"/>
      <c r="AG656" s="123"/>
      <c r="AH656" s="123"/>
      <c r="AI656" s="123"/>
      <c r="AJ656" s="123"/>
      <c r="AK656" s="123"/>
      <c r="AL656" s="123"/>
      <c r="AM656" s="123"/>
      <c r="AN656" s="123"/>
      <c r="AO656" s="123"/>
      <c r="AP656" s="120"/>
      <c r="AQ656" s="125" t="str">
        <f>IFERROR(VLOOKUP(G656,'#Location List#'!$C$3:$D$150,2,FALSE),"")</f>
        <v/>
      </c>
      <c r="AR656" s="125" t="str">
        <f>IFERROR(VLOOKUP(F656,'#Location List#'!$Q$3:$R$1154,2,FALSE),"")</f>
        <v/>
      </c>
      <c r="AS656" s="125" t="str">
        <f>IFERROR(VLOOKUP(V656,'#Input Lists#'!$B$3:$D$46,3,FALSE),"")</f>
        <v/>
      </c>
      <c r="AT656" s="125" t="str">
        <f>IFERROR(VLOOKUP(CONCATENATE(V656," ",W656),'#Input Lists#'!$K$3:$L$827,2,FALSE),"")</f>
        <v/>
      </c>
      <c r="AU656" s="125">
        <f>IFERROR(VLOOKUP(AA656,'#Input Lists#'!$BU$3:$BV$8,2,FALSE),"")</f>
        <v>1</v>
      </c>
      <c r="AV656" s="118" t="str">
        <f>IFERROR(VLOOKUP(AB656,'#Input Lists#'!$BO$3:$BP$9,2,FALSE),"")</f>
        <v/>
      </c>
      <c r="AW656" s="118">
        <f>IFERROR(VLOOKUP(AC656,'#Input Lists#'!$BL$3:$BM$7,2,FALSE),"")</f>
        <v>1</v>
      </c>
      <c r="AX656" s="52" t="e">
        <f>VLOOKUP(AQ656,'#Location List#'!$D$3:$K$150,4,FALSE)</f>
        <v>#N/A</v>
      </c>
      <c r="AY656" s="273" t="e">
        <f>VLOOKUP(AX656,'#Location List#'!$Z$3:$AA$13,2,FALSE)</f>
        <v>#N/A</v>
      </c>
      <c r="AZ656" s="126" t="e">
        <f>VLOOKUP($AT656,'#Input Lists#'!$L$3:$S$1033,6,FALSE)</f>
        <v>#N/A</v>
      </c>
      <c r="BA656" s="239" t="e">
        <f>VLOOKUP($AT656,'#Input Lists#'!$L$3:$S$833,7,FALSE)</f>
        <v>#N/A</v>
      </c>
      <c r="BB656" s="239" t="e">
        <f>VLOOKUP($AT656,'#Input Lists#'!$L$3:$S$833,8,FALSE)</f>
        <v>#N/A</v>
      </c>
      <c r="BC656" s="91" t="str">
        <f t="shared" si="62"/>
        <v/>
      </c>
      <c r="BD656" s="91" t="str">
        <f t="shared" si="63"/>
        <v/>
      </c>
      <c r="BE656" s="15" t="str">
        <f t="shared" si="64"/>
        <v/>
      </c>
      <c r="BF656" s="92" t="str">
        <f t="shared" si="65"/>
        <v>No Sighting Date</v>
      </c>
    </row>
    <row r="657" spans="1:58" x14ac:dyDescent="0.25">
      <c r="A657" s="118">
        <v>652</v>
      </c>
      <c r="B657" s="119"/>
      <c r="C657" s="120"/>
      <c r="D657" s="121"/>
      <c r="E657" s="121"/>
      <c r="F657" s="236"/>
      <c r="G657" s="122" t="str">
        <f>IFERROR(VLOOKUP(F657,'#Location List#'!$U$3:$V$1154,2,FALSE),"")</f>
        <v/>
      </c>
      <c r="H657" s="120"/>
      <c r="I657" s="120"/>
      <c r="J657" s="120"/>
      <c r="K657" s="120"/>
      <c r="L657" s="120"/>
      <c r="M657" s="120"/>
      <c r="N657" s="120"/>
      <c r="O657" s="120"/>
      <c r="P657" s="120"/>
      <c r="Q657" s="120"/>
      <c r="R657" s="120"/>
      <c r="S657" s="120"/>
      <c r="T657" s="205">
        <f t="shared" si="60"/>
        <v>0</v>
      </c>
      <c r="U657" s="205">
        <f t="shared" si="61"/>
        <v>0</v>
      </c>
      <c r="V657" s="210"/>
      <c r="W657" s="210"/>
      <c r="X657" s="23" t="str">
        <f>IFERROR(VLOOKUP(AT657,'#Input Lists#'!$L$3:$AH$833,3,FALSE)," ")</f>
        <v xml:space="preserve"> </v>
      </c>
      <c r="Y657" s="23" t="str">
        <f>IFERROR(VLOOKUP(AT657,'#Input Lists#'!$L$3:$AH$833,5,FALSE)," ")</f>
        <v xml:space="preserve"> </v>
      </c>
      <c r="Z657" s="206" t="str">
        <f>IFERROR(VLOOKUP(AT657,'#Input Lists#'!$L$3:$AH$833,9,FALSE)," ")</f>
        <v xml:space="preserve"> </v>
      </c>
      <c r="AA657" s="119" t="s">
        <v>1527</v>
      </c>
      <c r="AB657" s="120"/>
      <c r="AC657" s="123"/>
      <c r="AD657" s="123"/>
      <c r="AE657" s="123"/>
      <c r="AF657" s="123"/>
      <c r="AG657" s="123"/>
      <c r="AH657" s="123"/>
      <c r="AI657" s="123"/>
      <c r="AJ657" s="123"/>
      <c r="AK657" s="123"/>
      <c r="AL657" s="123"/>
      <c r="AM657" s="123"/>
      <c r="AN657" s="123"/>
      <c r="AO657" s="123"/>
      <c r="AP657" s="120"/>
      <c r="AQ657" s="125" t="str">
        <f>IFERROR(VLOOKUP(G657,'#Location List#'!$C$3:$D$150,2,FALSE),"")</f>
        <v/>
      </c>
      <c r="AR657" s="125" t="str">
        <f>IFERROR(VLOOKUP(F657,'#Location List#'!$Q$3:$R$1154,2,FALSE),"")</f>
        <v/>
      </c>
      <c r="AS657" s="125" t="str">
        <f>IFERROR(VLOOKUP(V657,'#Input Lists#'!$B$3:$D$46,3,FALSE),"")</f>
        <v/>
      </c>
      <c r="AT657" s="125" t="str">
        <f>IFERROR(VLOOKUP(CONCATENATE(V657," ",W657),'#Input Lists#'!$K$3:$L$827,2,FALSE),"")</f>
        <v/>
      </c>
      <c r="AU657" s="125">
        <f>IFERROR(VLOOKUP(AA657,'#Input Lists#'!$BU$3:$BV$8,2,FALSE),"")</f>
        <v>1</v>
      </c>
      <c r="AV657" s="118" t="str">
        <f>IFERROR(VLOOKUP(AB657,'#Input Lists#'!$BO$3:$BP$9,2,FALSE),"")</f>
        <v/>
      </c>
      <c r="AW657" s="118">
        <f>IFERROR(VLOOKUP(AC657,'#Input Lists#'!$BL$3:$BM$7,2,FALSE),"")</f>
        <v>1</v>
      </c>
      <c r="AX657" s="52" t="e">
        <f>VLOOKUP(AQ657,'#Location List#'!$D$3:$K$150,4,FALSE)</f>
        <v>#N/A</v>
      </c>
      <c r="AY657" s="273" t="e">
        <f>VLOOKUP(AX657,'#Location List#'!$Z$3:$AA$13,2,FALSE)</f>
        <v>#N/A</v>
      </c>
      <c r="AZ657" s="126" t="e">
        <f>VLOOKUP($AT657,'#Input Lists#'!$L$3:$S$1033,6,FALSE)</f>
        <v>#N/A</v>
      </c>
      <c r="BA657" s="239" t="e">
        <f>VLOOKUP($AT657,'#Input Lists#'!$L$3:$S$833,7,FALSE)</f>
        <v>#N/A</v>
      </c>
      <c r="BB657" s="239" t="e">
        <f>VLOOKUP($AT657,'#Input Lists#'!$L$3:$S$833,8,FALSE)</f>
        <v>#N/A</v>
      </c>
      <c r="BC657" s="91" t="str">
        <f t="shared" si="62"/>
        <v/>
      </c>
      <c r="BD657" s="91" t="str">
        <f t="shared" si="63"/>
        <v/>
      </c>
      <c r="BE657" s="15" t="str">
        <f t="shared" si="64"/>
        <v/>
      </c>
      <c r="BF657" s="92" t="str">
        <f t="shared" si="65"/>
        <v>No Sighting Date</v>
      </c>
    </row>
    <row r="658" spans="1:58" x14ac:dyDescent="0.25">
      <c r="A658" s="118">
        <v>653</v>
      </c>
      <c r="B658" s="119"/>
      <c r="C658" s="120"/>
      <c r="D658" s="121"/>
      <c r="E658" s="121"/>
      <c r="F658" s="236"/>
      <c r="G658" s="122" t="str">
        <f>IFERROR(VLOOKUP(F658,'#Location List#'!$U$3:$V$1154,2,FALSE),"")</f>
        <v/>
      </c>
      <c r="H658" s="120"/>
      <c r="I658" s="120"/>
      <c r="J658" s="120"/>
      <c r="K658" s="120"/>
      <c r="L658" s="120"/>
      <c r="M658" s="120"/>
      <c r="N658" s="120"/>
      <c r="O658" s="120"/>
      <c r="P658" s="120"/>
      <c r="Q658" s="120"/>
      <c r="R658" s="120"/>
      <c r="S658" s="120"/>
      <c r="T658" s="205">
        <f t="shared" si="60"/>
        <v>0</v>
      </c>
      <c r="U658" s="205">
        <f t="shared" si="61"/>
        <v>0</v>
      </c>
      <c r="V658" s="210"/>
      <c r="W658" s="210"/>
      <c r="X658" s="23" t="str">
        <f>IFERROR(VLOOKUP(AT658,'#Input Lists#'!$L$3:$AH$833,3,FALSE)," ")</f>
        <v xml:space="preserve"> </v>
      </c>
      <c r="Y658" s="23" t="str">
        <f>IFERROR(VLOOKUP(AT658,'#Input Lists#'!$L$3:$AH$833,5,FALSE)," ")</f>
        <v xml:space="preserve"> </v>
      </c>
      <c r="Z658" s="206" t="str">
        <f>IFERROR(VLOOKUP(AT658,'#Input Lists#'!$L$3:$AH$833,9,FALSE)," ")</f>
        <v xml:space="preserve"> </v>
      </c>
      <c r="AA658" s="119" t="s">
        <v>1527</v>
      </c>
      <c r="AB658" s="120"/>
      <c r="AC658" s="123"/>
      <c r="AD658" s="123"/>
      <c r="AE658" s="123"/>
      <c r="AF658" s="123"/>
      <c r="AG658" s="123"/>
      <c r="AH658" s="123"/>
      <c r="AI658" s="123"/>
      <c r="AJ658" s="123"/>
      <c r="AK658" s="123"/>
      <c r="AL658" s="123"/>
      <c r="AM658" s="123"/>
      <c r="AN658" s="123"/>
      <c r="AO658" s="123"/>
      <c r="AP658" s="120"/>
      <c r="AQ658" s="125" t="str">
        <f>IFERROR(VLOOKUP(G658,'#Location List#'!$C$3:$D$150,2,FALSE),"")</f>
        <v/>
      </c>
      <c r="AR658" s="125" t="str">
        <f>IFERROR(VLOOKUP(F658,'#Location List#'!$Q$3:$R$1154,2,FALSE),"")</f>
        <v/>
      </c>
      <c r="AS658" s="125" t="str">
        <f>IFERROR(VLOOKUP(V658,'#Input Lists#'!$B$3:$D$46,3,FALSE),"")</f>
        <v/>
      </c>
      <c r="AT658" s="125" t="str">
        <f>IFERROR(VLOOKUP(CONCATENATE(V658," ",W658),'#Input Lists#'!$K$3:$L$827,2,FALSE),"")</f>
        <v/>
      </c>
      <c r="AU658" s="125">
        <f>IFERROR(VLOOKUP(AA658,'#Input Lists#'!$BU$3:$BV$8,2,FALSE),"")</f>
        <v>1</v>
      </c>
      <c r="AV658" s="118" t="str">
        <f>IFERROR(VLOOKUP(AB658,'#Input Lists#'!$BO$3:$BP$9,2,FALSE),"")</f>
        <v/>
      </c>
      <c r="AW658" s="118">
        <f>IFERROR(VLOOKUP(AC658,'#Input Lists#'!$BL$3:$BM$7,2,FALSE),"")</f>
        <v>1</v>
      </c>
      <c r="AX658" s="52" t="e">
        <f>VLOOKUP(AQ658,'#Location List#'!$D$3:$K$150,4,FALSE)</f>
        <v>#N/A</v>
      </c>
      <c r="AY658" s="273" t="e">
        <f>VLOOKUP(AX658,'#Location List#'!$Z$3:$AA$13,2,FALSE)</f>
        <v>#N/A</v>
      </c>
      <c r="AZ658" s="126" t="e">
        <f>VLOOKUP($AT658,'#Input Lists#'!$L$3:$S$1033,6,FALSE)</f>
        <v>#N/A</v>
      </c>
      <c r="BA658" s="239" t="e">
        <f>VLOOKUP($AT658,'#Input Lists#'!$L$3:$S$833,7,FALSE)</f>
        <v>#N/A</v>
      </c>
      <c r="BB658" s="239" t="e">
        <f>VLOOKUP($AT658,'#Input Lists#'!$L$3:$S$833,8,FALSE)</f>
        <v>#N/A</v>
      </c>
      <c r="BC658" s="91" t="str">
        <f t="shared" si="62"/>
        <v/>
      </c>
      <c r="BD658" s="91" t="str">
        <f t="shared" si="63"/>
        <v/>
      </c>
      <c r="BE658" s="15" t="str">
        <f t="shared" si="64"/>
        <v/>
      </c>
      <c r="BF658" s="92" t="str">
        <f t="shared" si="65"/>
        <v>No Sighting Date</v>
      </c>
    </row>
    <row r="659" spans="1:58" x14ac:dyDescent="0.25">
      <c r="A659" s="118">
        <v>654</v>
      </c>
      <c r="B659" s="119"/>
      <c r="C659" s="120"/>
      <c r="D659" s="121"/>
      <c r="E659" s="121"/>
      <c r="F659" s="236"/>
      <c r="G659" s="122" t="str">
        <f>IFERROR(VLOOKUP(F659,'#Location List#'!$U$3:$V$1154,2,FALSE),"")</f>
        <v/>
      </c>
      <c r="H659" s="120"/>
      <c r="I659" s="120"/>
      <c r="J659" s="120"/>
      <c r="K659" s="120"/>
      <c r="L659" s="120"/>
      <c r="M659" s="120"/>
      <c r="N659" s="120"/>
      <c r="O659" s="120"/>
      <c r="P659" s="120"/>
      <c r="Q659" s="120"/>
      <c r="R659" s="120"/>
      <c r="S659" s="120"/>
      <c r="T659" s="205">
        <f t="shared" si="60"/>
        <v>0</v>
      </c>
      <c r="U659" s="205">
        <f t="shared" si="61"/>
        <v>0</v>
      </c>
      <c r="V659" s="210"/>
      <c r="W659" s="210"/>
      <c r="X659" s="23" t="str">
        <f>IFERROR(VLOOKUP(AT659,'#Input Lists#'!$L$3:$AH$833,3,FALSE)," ")</f>
        <v xml:space="preserve"> </v>
      </c>
      <c r="Y659" s="23" t="str">
        <f>IFERROR(VLOOKUP(AT659,'#Input Lists#'!$L$3:$AH$833,5,FALSE)," ")</f>
        <v xml:space="preserve"> </v>
      </c>
      <c r="Z659" s="206" t="str">
        <f>IFERROR(VLOOKUP(AT659,'#Input Lists#'!$L$3:$AH$833,9,FALSE)," ")</f>
        <v xml:space="preserve"> </v>
      </c>
      <c r="AA659" s="119" t="s">
        <v>1527</v>
      </c>
      <c r="AB659" s="120"/>
      <c r="AC659" s="123"/>
      <c r="AD659" s="123"/>
      <c r="AE659" s="123"/>
      <c r="AF659" s="123"/>
      <c r="AG659" s="123"/>
      <c r="AH659" s="123"/>
      <c r="AI659" s="123"/>
      <c r="AJ659" s="123"/>
      <c r="AK659" s="123"/>
      <c r="AL659" s="123"/>
      <c r="AM659" s="123"/>
      <c r="AN659" s="123"/>
      <c r="AO659" s="123"/>
      <c r="AP659" s="120"/>
      <c r="AQ659" s="125" t="str">
        <f>IFERROR(VLOOKUP(G659,'#Location List#'!$C$3:$D$150,2,FALSE),"")</f>
        <v/>
      </c>
      <c r="AR659" s="125" t="str">
        <f>IFERROR(VLOOKUP(F659,'#Location List#'!$Q$3:$R$1154,2,FALSE),"")</f>
        <v/>
      </c>
      <c r="AS659" s="125" t="str">
        <f>IFERROR(VLOOKUP(V659,'#Input Lists#'!$B$3:$D$46,3,FALSE),"")</f>
        <v/>
      </c>
      <c r="AT659" s="125" t="str">
        <f>IFERROR(VLOOKUP(CONCATENATE(V659," ",W659),'#Input Lists#'!$K$3:$L$827,2,FALSE),"")</f>
        <v/>
      </c>
      <c r="AU659" s="125">
        <f>IFERROR(VLOOKUP(AA659,'#Input Lists#'!$BU$3:$BV$8,2,FALSE),"")</f>
        <v>1</v>
      </c>
      <c r="AV659" s="118" t="str">
        <f>IFERROR(VLOOKUP(AB659,'#Input Lists#'!$BO$3:$BP$9,2,FALSE),"")</f>
        <v/>
      </c>
      <c r="AW659" s="118">
        <f>IFERROR(VLOOKUP(AC659,'#Input Lists#'!$BL$3:$BM$7,2,FALSE),"")</f>
        <v>1</v>
      </c>
      <c r="AX659" s="52" t="e">
        <f>VLOOKUP(AQ659,'#Location List#'!$D$3:$K$150,4,FALSE)</f>
        <v>#N/A</v>
      </c>
      <c r="AY659" s="273" t="e">
        <f>VLOOKUP(AX659,'#Location List#'!$Z$3:$AA$13,2,FALSE)</f>
        <v>#N/A</v>
      </c>
      <c r="AZ659" s="126" t="e">
        <f>VLOOKUP($AT659,'#Input Lists#'!$L$3:$S$1033,6,FALSE)</f>
        <v>#N/A</v>
      </c>
      <c r="BA659" s="239" t="e">
        <f>VLOOKUP($AT659,'#Input Lists#'!$L$3:$S$833,7,FALSE)</f>
        <v>#N/A</v>
      </c>
      <c r="BB659" s="239" t="e">
        <f>VLOOKUP($AT659,'#Input Lists#'!$L$3:$S$833,8,FALSE)</f>
        <v>#N/A</v>
      </c>
      <c r="BC659" s="91" t="str">
        <f t="shared" si="62"/>
        <v/>
      </c>
      <c r="BD659" s="91" t="str">
        <f t="shared" si="63"/>
        <v/>
      </c>
      <c r="BE659" s="15" t="str">
        <f t="shared" si="64"/>
        <v/>
      </c>
      <c r="BF659" s="92" t="str">
        <f t="shared" si="65"/>
        <v>No Sighting Date</v>
      </c>
    </row>
    <row r="660" spans="1:58" x14ac:dyDescent="0.25">
      <c r="A660" s="118">
        <v>655</v>
      </c>
      <c r="B660" s="119"/>
      <c r="C660" s="120"/>
      <c r="D660" s="121"/>
      <c r="E660" s="121"/>
      <c r="F660" s="236"/>
      <c r="G660" s="122" t="str">
        <f>IFERROR(VLOOKUP(F660,'#Location List#'!$U$3:$V$1154,2,FALSE),"")</f>
        <v/>
      </c>
      <c r="H660" s="120"/>
      <c r="I660" s="120"/>
      <c r="J660" s="120"/>
      <c r="K660" s="120"/>
      <c r="L660" s="120"/>
      <c r="M660" s="120"/>
      <c r="N660" s="120"/>
      <c r="O660" s="120"/>
      <c r="P660" s="120"/>
      <c r="Q660" s="120"/>
      <c r="R660" s="120"/>
      <c r="S660" s="120"/>
      <c r="T660" s="205">
        <f t="shared" ref="T660:T723" si="66">N660-O660/60-P660/60/60</f>
        <v>0</v>
      </c>
      <c r="U660" s="205">
        <f t="shared" ref="U660:U723" si="67">Q660+R660/60+S660/60/60</f>
        <v>0</v>
      </c>
      <c r="V660" s="210"/>
      <c r="W660" s="210"/>
      <c r="X660" s="23" t="str">
        <f>IFERROR(VLOOKUP(AT660,'#Input Lists#'!$L$3:$AH$833,3,FALSE)," ")</f>
        <v xml:space="preserve"> </v>
      </c>
      <c r="Y660" s="23" t="str">
        <f>IFERROR(VLOOKUP(AT660,'#Input Lists#'!$L$3:$AH$833,5,FALSE)," ")</f>
        <v xml:space="preserve"> </v>
      </c>
      <c r="Z660" s="206" t="str">
        <f>IFERROR(VLOOKUP(AT660,'#Input Lists#'!$L$3:$AH$833,9,FALSE)," ")</f>
        <v xml:space="preserve"> </v>
      </c>
      <c r="AA660" s="119" t="s">
        <v>1527</v>
      </c>
      <c r="AB660" s="120"/>
      <c r="AC660" s="123"/>
      <c r="AD660" s="123"/>
      <c r="AE660" s="123"/>
      <c r="AF660" s="123"/>
      <c r="AG660" s="123"/>
      <c r="AH660" s="123"/>
      <c r="AI660" s="123"/>
      <c r="AJ660" s="123"/>
      <c r="AK660" s="123"/>
      <c r="AL660" s="123"/>
      <c r="AM660" s="123"/>
      <c r="AN660" s="123"/>
      <c r="AO660" s="123"/>
      <c r="AP660" s="120"/>
      <c r="AQ660" s="125" t="str">
        <f>IFERROR(VLOOKUP(G660,'#Location List#'!$C$3:$D$150,2,FALSE),"")</f>
        <v/>
      </c>
      <c r="AR660" s="125" t="str">
        <f>IFERROR(VLOOKUP(F660,'#Location List#'!$Q$3:$R$1154,2,FALSE),"")</f>
        <v/>
      </c>
      <c r="AS660" s="125" t="str">
        <f>IFERROR(VLOOKUP(V660,'#Input Lists#'!$B$3:$D$46,3,FALSE),"")</f>
        <v/>
      </c>
      <c r="AT660" s="125" t="str">
        <f>IFERROR(VLOOKUP(CONCATENATE(V660," ",W660),'#Input Lists#'!$K$3:$L$827,2,FALSE),"")</f>
        <v/>
      </c>
      <c r="AU660" s="125">
        <f>IFERROR(VLOOKUP(AA660,'#Input Lists#'!$BU$3:$BV$8,2,FALSE),"")</f>
        <v>1</v>
      </c>
      <c r="AV660" s="118" t="str">
        <f>IFERROR(VLOOKUP(AB660,'#Input Lists#'!$BO$3:$BP$9,2,FALSE),"")</f>
        <v/>
      </c>
      <c r="AW660" s="118">
        <f>IFERROR(VLOOKUP(AC660,'#Input Lists#'!$BL$3:$BM$7,2,FALSE),"")</f>
        <v>1</v>
      </c>
      <c r="AX660" s="52" t="e">
        <f>VLOOKUP(AQ660,'#Location List#'!$D$3:$K$150,4,FALSE)</f>
        <v>#N/A</v>
      </c>
      <c r="AY660" s="273" t="e">
        <f>VLOOKUP(AX660,'#Location List#'!$Z$3:$AA$13,2,FALSE)</f>
        <v>#N/A</v>
      </c>
      <c r="AZ660" s="126" t="e">
        <f>VLOOKUP($AT660,'#Input Lists#'!$L$3:$S$1033,6,FALSE)</f>
        <v>#N/A</v>
      </c>
      <c r="BA660" s="239" t="e">
        <f>VLOOKUP($AT660,'#Input Lists#'!$L$3:$S$833,7,FALSE)</f>
        <v>#N/A</v>
      </c>
      <c r="BB660" s="239" t="e">
        <f>VLOOKUP($AT660,'#Input Lists#'!$L$3:$S$833,8,FALSE)</f>
        <v>#N/A</v>
      </c>
      <c r="BC660" s="91" t="str">
        <f t="shared" ref="BC660:BC723" si="68">IFERROR(WEEKNUM(BA660,2),"")</f>
        <v/>
      </c>
      <c r="BD660" s="91" t="str">
        <f t="shared" ref="BD660:BD723" si="69">IFERROR(IF(WEEKNUM(BB660)&lt;WEEKNUM(BA660),WEEKNUM(BB660)+52,WEEKNUM(BB660)),"")</f>
        <v/>
      </c>
      <c r="BE660" s="15" t="str">
        <f t="shared" ref="BE660:BE723" si="70">IF(E660="","",IF(WEEKNUM(E660)&lt;9,WEEKNUM(E660)+52, WEEKNUM(E660)))</f>
        <v/>
      </c>
      <c r="BF660" s="92" t="str">
        <f t="shared" ref="BF660:BF723" si="71">IF(E660="", "No Sighting Date", IF(BC660&gt;=BD660," ",IF(BE660&gt;=BC660,IF(BE660&lt;=BD660,"IN RANGE",BE660-BD660),BE660-BC660)))</f>
        <v>No Sighting Date</v>
      </c>
    </row>
    <row r="661" spans="1:58" x14ac:dyDescent="0.25">
      <c r="A661" s="118">
        <v>656</v>
      </c>
      <c r="B661" s="119"/>
      <c r="C661" s="120"/>
      <c r="D661" s="121"/>
      <c r="E661" s="121"/>
      <c r="F661" s="236"/>
      <c r="G661" s="122" t="str">
        <f>IFERROR(VLOOKUP(F661,'#Location List#'!$U$3:$V$1154,2,FALSE),"")</f>
        <v/>
      </c>
      <c r="H661" s="120"/>
      <c r="I661" s="120"/>
      <c r="J661" s="120"/>
      <c r="K661" s="120"/>
      <c r="L661" s="120"/>
      <c r="M661" s="120"/>
      <c r="N661" s="120"/>
      <c r="O661" s="120"/>
      <c r="P661" s="120"/>
      <c r="Q661" s="120"/>
      <c r="R661" s="120"/>
      <c r="S661" s="120"/>
      <c r="T661" s="205">
        <f t="shared" si="66"/>
        <v>0</v>
      </c>
      <c r="U661" s="205">
        <f t="shared" si="67"/>
        <v>0</v>
      </c>
      <c r="V661" s="210"/>
      <c r="W661" s="210"/>
      <c r="X661" s="23" t="str">
        <f>IFERROR(VLOOKUP(AT661,'#Input Lists#'!$L$3:$AH$833,3,FALSE)," ")</f>
        <v xml:space="preserve"> </v>
      </c>
      <c r="Y661" s="23" t="str">
        <f>IFERROR(VLOOKUP(AT661,'#Input Lists#'!$L$3:$AH$833,5,FALSE)," ")</f>
        <v xml:space="preserve"> </v>
      </c>
      <c r="Z661" s="206" t="str">
        <f>IFERROR(VLOOKUP(AT661,'#Input Lists#'!$L$3:$AH$833,9,FALSE)," ")</f>
        <v xml:space="preserve"> </v>
      </c>
      <c r="AA661" s="119" t="s">
        <v>1527</v>
      </c>
      <c r="AB661" s="120"/>
      <c r="AC661" s="123"/>
      <c r="AD661" s="123"/>
      <c r="AE661" s="123"/>
      <c r="AF661" s="123"/>
      <c r="AG661" s="123"/>
      <c r="AH661" s="123"/>
      <c r="AI661" s="123"/>
      <c r="AJ661" s="123"/>
      <c r="AK661" s="123"/>
      <c r="AL661" s="123"/>
      <c r="AM661" s="123"/>
      <c r="AN661" s="123"/>
      <c r="AO661" s="123"/>
      <c r="AP661" s="120"/>
      <c r="AQ661" s="125" t="str">
        <f>IFERROR(VLOOKUP(G661,'#Location List#'!$C$3:$D$150,2,FALSE),"")</f>
        <v/>
      </c>
      <c r="AR661" s="125" t="str">
        <f>IFERROR(VLOOKUP(F661,'#Location List#'!$Q$3:$R$1154,2,FALSE),"")</f>
        <v/>
      </c>
      <c r="AS661" s="125" t="str">
        <f>IFERROR(VLOOKUP(V661,'#Input Lists#'!$B$3:$D$46,3,FALSE),"")</f>
        <v/>
      </c>
      <c r="AT661" s="125" t="str">
        <f>IFERROR(VLOOKUP(CONCATENATE(V661," ",W661),'#Input Lists#'!$K$3:$L$827,2,FALSE),"")</f>
        <v/>
      </c>
      <c r="AU661" s="125">
        <f>IFERROR(VLOOKUP(AA661,'#Input Lists#'!$BU$3:$BV$8,2,FALSE),"")</f>
        <v>1</v>
      </c>
      <c r="AV661" s="118" t="str">
        <f>IFERROR(VLOOKUP(AB661,'#Input Lists#'!$BO$3:$BP$9,2,FALSE),"")</f>
        <v/>
      </c>
      <c r="AW661" s="118">
        <f>IFERROR(VLOOKUP(AC661,'#Input Lists#'!$BL$3:$BM$7,2,FALSE),"")</f>
        <v>1</v>
      </c>
      <c r="AX661" s="52" t="e">
        <f>VLOOKUP(AQ661,'#Location List#'!$D$3:$K$150,4,FALSE)</f>
        <v>#N/A</v>
      </c>
      <c r="AY661" s="273" t="e">
        <f>VLOOKUP(AX661,'#Location List#'!$Z$3:$AA$13,2,FALSE)</f>
        <v>#N/A</v>
      </c>
      <c r="AZ661" s="126" t="e">
        <f>VLOOKUP($AT661,'#Input Lists#'!$L$3:$S$1033,6,FALSE)</f>
        <v>#N/A</v>
      </c>
      <c r="BA661" s="239" t="e">
        <f>VLOOKUP($AT661,'#Input Lists#'!$L$3:$S$833,7,FALSE)</f>
        <v>#N/A</v>
      </c>
      <c r="BB661" s="239" t="e">
        <f>VLOOKUP($AT661,'#Input Lists#'!$L$3:$S$833,8,FALSE)</f>
        <v>#N/A</v>
      </c>
      <c r="BC661" s="91" t="str">
        <f t="shared" si="68"/>
        <v/>
      </c>
      <c r="BD661" s="91" t="str">
        <f t="shared" si="69"/>
        <v/>
      </c>
      <c r="BE661" s="15" t="str">
        <f t="shared" si="70"/>
        <v/>
      </c>
      <c r="BF661" s="92" t="str">
        <f t="shared" si="71"/>
        <v>No Sighting Date</v>
      </c>
    </row>
    <row r="662" spans="1:58" x14ac:dyDescent="0.25">
      <c r="A662" s="118">
        <v>657</v>
      </c>
      <c r="B662" s="119"/>
      <c r="C662" s="120"/>
      <c r="D662" s="121"/>
      <c r="E662" s="121"/>
      <c r="F662" s="236"/>
      <c r="G662" s="122" t="str">
        <f>IFERROR(VLOOKUP(F662,'#Location List#'!$U$3:$V$1154,2,FALSE),"")</f>
        <v/>
      </c>
      <c r="H662" s="120"/>
      <c r="I662" s="120"/>
      <c r="J662" s="120"/>
      <c r="K662" s="120"/>
      <c r="L662" s="120"/>
      <c r="M662" s="120"/>
      <c r="N662" s="120"/>
      <c r="O662" s="120"/>
      <c r="P662" s="120"/>
      <c r="Q662" s="120"/>
      <c r="R662" s="120"/>
      <c r="S662" s="120"/>
      <c r="T662" s="205">
        <f t="shared" si="66"/>
        <v>0</v>
      </c>
      <c r="U662" s="205">
        <f t="shared" si="67"/>
        <v>0</v>
      </c>
      <c r="V662" s="210"/>
      <c r="W662" s="210"/>
      <c r="X662" s="23" t="str">
        <f>IFERROR(VLOOKUP(AT662,'#Input Lists#'!$L$3:$AH$833,3,FALSE)," ")</f>
        <v xml:space="preserve"> </v>
      </c>
      <c r="Y662" s="23" t="str">
        <f>IFERROR(VLOOKUP(AT662,'#Input Lists#'!$L$3:$AH$833,5,FALSE)," ")</f>
        <v xml:space="preserve"> </v>
      </c>
      <c r="Z662" s="206" t="str">
        <f>IFERROR(VLOOKUP(AT662,'#Input Lists#'!$L$3:$AH$833,9,FALSE)," ")</f>
        <v xml:space="preserve"> </v>
      </c>
      <c r="AA662" s="119" t="s">
        <v>1527</v>
      </c>
      <c r="AB662" s="120"/>
      <c r="AC662" s="123"/>
      <c r="AD662" s="123"/>
      <c r="AE662" s="123"/>
      <c r="AF662" s="123"/>
      <c r="AG662" s="123"/>
      <c r="AH662" s="123"/>
      <c r="AI662" s="123"/>
      <c r="AJ662" s="123"/>
      <c r="AK662" s="123"/>
      <c r="AL662" s="123"/>
      <c r="AM662" s="123"/>
      <c r="AN662" s="123"/>
      <c r="AO662" s="123"/>
      <c r="AP662" s="120"/>
      <c r="AQ662" s="125" t="str">
        <f>IFERROR(VLOOKUP(G662,'#Location List#'!$C$3:$D$150,2,FALSE),"")</f>
        <v/>
      </c>
      <c r="AR662" s="125" t="str">
        <f>IFERROR(VLOOKUP(F662,'#Location List#'!$Q$3:$R$1154,2,FALSE),"")</f>
        <v/>
      </c>
      <c r="AS662" s="125" t="str">
        <f>IFERROR(VLOOKUP(V662,'#Input Lists#'!$B$3:$D$46,3,FALSE),"")</f>
        <v/>
      </c>
      <c r="AT662" s="125" t="str">
        <f>IFERROR(VLOOKUP(CONCATENATE(V662," ",W662),'#Input Lists#'!$K$3:$L$827,2,FALSE),"")</f>
        <v/>
      </c>
      <c r="AU662" s="125">
        <f>IFERROR(VLOOKUP(AA662,'#Input Lists#'!$BU$3:$BV$8,2,FALSE),"")</f>
        <v>1</v>
      </c>
      <c r="AV662" s="118" t="str">
        <f>IFERROR(VLOOKUP(AB662,'#Input Lists#'!$BO$3:$BP$9,2,FALSE),"")</f>
        <v/>
      </c>
      <c r="AW662" s="118">
        <f>IFERROR(VLOOKUP(AC662,'#Input Lists#'!$BL$3:$BM$7,2,FALSE),"")</f>
        <v>1</v>
      </c>
      <c r="AX662" s="52" t="e">
        <f>VLOOKUP(AQ662,'#Location List#'!$D$3:$K$150,4,FALSE)</f>
        <v>#N/A</v>
      </c>
      <c r="AY662" s="273" t="e">
        <f>VLOOKUP(AX662,'#Location List#'!$Z$3:$AA$13,2,FALSE)</f>
        <v>#N/A</v>
      </c>
      <c r="AZ662" s="126" t="e">
        <f>VLOOKUP($AT662,'#Input Lists#'!$L$3:$S$1033,6,FALSE)</f>
        <v>#N/A</v>
      </c>
      <c r="BA662" s="239" t="e">
        <f>VLOOKUP($AT662,'#Input Lists#'!$L$3:$S$833,7,FALSE)</f>
        <v>#N/A</v>
      </c>
      <c r="BB662" s="239" t="e">
        <f>VLOOKUP($AT662,'#Input Lists#'!$L$3:$S$833,8,FALSE)</f>
        <v>#N/A</v>
      </c>
      <c r="BC662" s="91" t="str">
        <f t="shared" si="68"/>
        <v/>
      </c>
      <c r="BD662" s="91" t="str">
        <f t="shared" si="69"/>
        <v/>
      </c>
      <c r="BE662" s="15" t="str">
        <f t="shared" si="70"/>
        <v/>
      </c>
      <c r="BF662" s="92" t="str">
        <f t="shared" si="71"/>
        <v>No Sighting Date</v>
      </c>
    </row>
    <row r="663" spans="1:58" x14ac:dyDescent="0.25">
      <c r="A663" s="118">
        <v>658</v>
      </c>
      <c r="B663" s="119"/>
      <c r="C663" s="120"/>
      <c r="D663" s="121"/>
      <c r="E663" s="121"/>
      <c r="F663" s="236"/>
      <c r="G663" s="122" t="str">
        <f>IFERROR(VLOOKUP(F663,'#Location List#'!$U$3:$V$1154,2,FALSE),"")</f>
        <v/>
      </c>
      <c r="H663" s="120"/>
      <c r="I663" s="120"/>
      <c r="J663" s="120"/>
      <c r="K663" s="120"/>
      <c r="L663" s="120"/>
      <c r="M663" s="120"/>
      <c r="N663" s="120"/>
      <c r="O663" s="120"/>
      <c r="P663" s="120"/>
      <c r="Q663" s="120"/>
      <c r="R663" s="120"/>
      <c r="S663" s="120"/>
      <c r="T663" s="205">
        <f t="shared" si="66"/>
        <v>0</v>
      </c>
      <c r="U663" s="205">
        <f t="shared" si="67"/>
        <v>0</v>
      </c>
      <c r="V663" s="210"/>
      <c r="W663" s="210"/>
      <c r="X663" s="23" t="str">
        <f>IFERROR(VLOOKUP(AT663,'#Input Lists#'!$L$3:$AH$833,3,FALSE)," ")</f>
        <v xml:space="preserve"> </v>
      </c>
      <c r="Y663" s="23" t="str">
        <f>IFERROR(VLOOKUP(AT663,'#Input Lists#'!$L$3:$AH$833,5,FALSE)," ")</f>
        <v xml:space="preserve"> </v>
      </c>
      <c r="Z663" s="206" t="str">
        <f>IFERROR(VLOOKUP(AT663,'#Input Lists#'!$L$3:$AH$833,9,FALSE)," ")</f>
        <v xml:space="preserve"> </v>
      </c>
      <c r="AA663" s="119" t="s">
        <v>1527</v>
      </c>
      <c r="AB663" s="120"/>
      <c r="AC663" s="123"/>
      <c r="AD663" s="123"/>
      <c r="AE663" s="123"/>
      <c r="AF663" s="123"/>
      <c r="AG663" s="123"/>
      <c r="AH663" s="123"/>
      <c r="AI663" s="123"/>
      <c r="AJ663" s="123"/>
      <c r="AK663" s="123"/>
      <c r="AL663" s="123"/>
      <c r="AM663" s="123"/>
      <c r="AN663" s="123"/>
      <c r="AO663" s="123"/>
      <c r="AP663" s="120"/>
      <c r="AQ663" s="125" t="str">
        <f>IFERROR(VLOOKUP(G663,'#Location List#'!$C$3:$D$150,2,FALSE),"")</f>
        <v/>
      </c>
      <c r="AR663" s="125" t="str">
        <f>IFERROR(VLOOKUP(F663,'#Location List#'!$Q$3:$R$1154,2,FALSE),"")</f>
        <v/>
      </c>
      <c r="AS663" s="125" t="str">
        <f>IFERROR(VLOOKUP(V663,'#Input Lists#'!$B$3:$D$46,3,FALSE),"")</f>
        <v/>
      </c>
      <c r="AT663" s="125" t="str">
        <f>IFERROR(VLOOKUP(CONCATENATE(V663," ",W663),'#Input Lists#'!$K$3:$L$827,2,FALSE),"")</f>
        <v/>
      </c>
      <c r="AU663" s="125">
        <f>IFERROR(VLOOKUP(AA663,'#Input Lists#'!$BU$3:$BV$8,2,FALSE),"")</f>
        <v>1</v>
      </c>
      <c r="AV663" s="118" t="str">
        <f>IFERROR(VLOOKUP(AB663,'#Input Lists#'!$BO$3:$BP$9,2,FALSE),"")</f>
        <v/>
      </c>
      <c r="AW663" s="118">
        <f>IFERROR(VLOOKUP(AC663,'#Input Lists#'!$BL$3:$BM$7,2,FALSE),"")</f>
        <v>1</v>
      </c>
      <c r="AX663" s="52" t="e">
        <f>VLOOKUP(AQ663,'#Location List#'!$D$3:$K$150,4,FALSE)</f>
        <v>#N/A</v>
      </c>
      <c r="AY663" s="273" t="e">
        <f>VLOOKUP(AX663,'#Location List#'!$Z$3:$AA$13,2,FALSE)</f>
        <v>#N/A</v>
      </c>
      <c r="AZ663" s="126" t="e">
        <f>VLOOKUP($AT663,'#Input Lists#'!$L$3:$S$1033,6,FALSE)</f>
        <v>#N/A</v>
      </c>
      <c r="BA663" s="239" t="e">
        <f>VLOOKUP($AT663,'#Input Lists#'!$L$3:$S$833,7,FALSE)</f>
        <v>#N/A</v>
      </c>
      <c r="BB663" s="239" t="e">
        <f>VLOOKUP($AT663,'#Input Lists#'!$L$3:$S$833,8,FALSE)</f>
        <v>#N/A</v>
      </c>
      <c r="BC663" s="91" t="str">
        <f t="shared" si="68"/>
        <v/>
      </c>
      <c r="BD663" s="91" t="str">
        <f t="shared" si="69"/>
        <v/>
      </c>
      <c r="BE663" s="15" t="str">
        <f t="shared" si="70"/>
        <v/>
      </c>
      <c r="BF663" s="92" t="str">
        <f t="shared" si="71"/>
        <v>No Sighting Date</v>
      </c>
    </row>
    <row r="664" spans="1:58" x14ac:dyDescent="0.25">
      <c r="A664" s="118">
        <v>659</v>
      </c>
      <c r="B664" s="119"/>
      <c r="C664" s="120"/>
      <c r="D664" s="121"/>
      <c r="E664" s="121"/>
      <c r="F664" s="236"/>
      <c r="G664" s="122" t="str">
        <f>IFERROR(VLOOKUP(F664,'#Location List#'!$U$3:$V$1154,2,FALSE),"")</f>
        <v/>
      </c>
      <c r="H664" s="120"/>
      <c r="I664" s="120"/>
      <c r="J664" s="120"/>
      <c r="K664" s="120"/>
      <c r="L664" s="120"/>
      <c r="M664" s="120"/>
      <c r="N664" s="120"/>
      <c r="O664" s="120"/>
      <c r="P664" s="120"/>
      <c r="Q664" s="120"/>
      <c r="R664" s="120"/>
      <c r="S664" s="120"/>
      <c r="T664" s="205">
        <f t="shared" si="66"/>
        <v>0</v>
      </c>
      <c r="U664" s="205">
        <f t="shared" si="67"/>
        <v>0</v>
      </c>
      <c r="V664" s="210"/>
      <c r="W664" s="210"/>
      <c r="X664" s="23" t="str">
        <f>IFERROR(VLOOKUP(AT664,'#Input Lists#'!$L$3:$AH$833,3,FALSE)," ")</f>
        <v xml:space="preserve"> </v>
      </c>
      <c r="Y664" s="23" t="str">
        <f>IFERROR(VLOOKUP(AT664,'#Input Lists#'!$L$3:$AH$833,5,FALSE)," ")</f>
        <v xml:space="preserve"> </v>
      </c>
      <c r="Z664" s="206" t="str">
        <f>IFERROR(VLOOKUP(AT664,'#Input Lists#'!$L$3:$AH$833,9,FALSE)," ")</f>
        <v xml:space="preserve"> </v>
      </c>
      <c r="AA664" s="119" t="s">
        <v>1527</v>
      </c>
      <c r="AB664" s="120"/>
      <c r="AC664" s="123"/>
      <c r="AD664" s="123"/>
      <c r="AE664" s="123"/>
      <c r="AF664" s="123"/>
      <c r="AG664" s="123"/>
      <c r="AH664" s="123"/>
      <c r="AI664" s="123"/>
      <c r="AJ664" s="123"/>
      <c r="AK664" s="123"/>
      <c r="AL664" s="123"/>
      <c r="AM664" s="123"/>
      <c r="AN664" s="123"/>
      <c r="AO664" s="123"/>
      <c r="AP664" s="120"/>
      <c r="AQ664" s="125" t="str">
        <f>IFERROR(VLOOKUP(G664,'#Location List#'!$C$3:$D$150,2,FALSE),"")</f>
        <v/>
      </c>
      <c r="AR664" s="125" t="str">
        <f>IFERROR(VLOOKUP(F664,'#Location List#'!$Q$3:$R$1154,2,FALSE),"")</f>
        <v/>
      </c>
      <c r="AS664" s="125" t="str">
        <f>IFERROR(VLOOKUP(V664,'#Input Lists#'!$B$3:$D$46,3,FALSE),"")</f>
        <v/>
      </c>
      <c r="AT664" s="125" t="str">
        <f>IFERROR(VLOOKUP(CONCATENATE(V664," ",W664),'#Input Lists#'!$K$3:$L$827,2,FALSE),"")</f>
        <v/>
      </c>
      <c r="AU664" s="125">
        <f>IFERROR(VLOOKUP(AA664,'#Input Lists#'!$BU$3:$BV$8,2,FALSE),"")</f>
        <v>1</v>
      </c>
      <c r="AV664" s="118" t="str">
        <f>IFERROR(VLOOKUP(AB664,'#Input Lists#'!$BO$3:$BP$9,2,FALSE),"")</f>
        <v/>
      </c>
      <c r="AW664" s="118">
        <f>IFERROR(VLOOKUP(AC664,'#Input Lists#'!$BL$3:$BM$7,2,FALSE),"")</f>
        <v>1</v>
      </c>
      <c r="AX664" s="52" t="e">
        <f>VLOOKUP(AQ664,'#Location List#'!$D$3:$K$150,4,FALSE)</f>
        <v>#N/A</v>
      </c>
      <c r="AY664" s="273" t="e">
        <f>VLOOKUP(AX664,'#Location List#'!$Z$3:$AA$13,2,FALSE)</f>
        <v>#N/A</v>
      </c>
      <c r="AZ664" s="126" t="e">
        <f>VLOOKUP($AT664,'#Input Lists#'!$L$3:$S$1033,6,FALSE)</f>
        <v>#N/A</v>
      </c>
      <c r="BA664" s="239" t="e">
        <f>VLOOKUP($AT664,'#Input Lists#'!$L$3:$S$833,7,FALSE)</f>
        <v>#N/A</v>
      </c>
      <c r="BB664" s="239" t="e">
        <f>VLOOKUP($AT664,'#Input Lists#'!$L$3:$S$833,8,FALSE)</f>
        <v>#N/A</v>
      </c>
      <c r="BC664" s="91" t="str">
        <f t="shared" si="68"/>
        <v/>
      </c>
      <c r="BD664" s="91" t="str">
        <f t="shared" si="69"/>
        <v/>
      </c>
      <c r="BE664" s="15" t="str">
        <f t="shared" si="70"/>
        <v/>
      </c>
      <c r="BF664" s="92" t="str">
        <f t="shared" si="71"/>
        <v>No Sighting Date</v>
      </c>
    </row>
    <row r="665" spans="1:58" x14ac:dyDescent="0.25">
      <c r="A665" s="118">
        <v>660</v>
      </c>
      <c r="B665" s="119"/>
      <c r="C665" s="120"/>
      <c r="D665" s="121"/>
      <c r="E665" s="121"/>
      <c r="F665" s="236"/>
      <c r="G665" s="122" t="str">
        <f>IFERROR(VLOOKUP(F665,'#Location List#'!$U$3:$V$1154,2,FALSE),"")</f>
        <v/>
      </c>
      <c r="H665" s="120"/>
      <c r="I665" s="120"/>
      <c r="J665" s="120"/>
      <c r="K665" s="120"/>
      <c r="L665" s="120"/>
      <c r="M665" s="120"/>
      <c r="N665" s="120"/>
      <c r="O665" s="120"/>
      <c r="P665" s="120"/>
      <c r="Q665" s="120"/>
      <c r="R665" s="120"/>
      <c r="S665" s="120"/>
      <c r="T665" s="205">
        <f t="shared" si="66"/>
        <v>0</v>
      </c>
      <c r="U665" s="205">
        <f t="shared" si="67"/>
        <v>0</v>
      </c>
      <c r="V665" s="210"/>
      <c r="W665" s="210"/>
      <c r="X665" s="23" t="str">
        <f>IFERROR(VLOOKUP(AT665,'#Input Lists#'!$L$3:$AH$833,3,FALSE)," ")</f>
        <v xml:space="preserve"> </v>
      </c>
      <c r="Y665" s="23" t="str">
        <f>IFERROR(VLOOKUP(AT665,'#Input Lists#'!$L$3:$AH$833,5,FALSE)," ")</f>
        <v xml:space="preserve"> </v>
      </c>
      <c r="Z665" s="206" t="str">
        <f>IFERROR(VLOOKUP(AT665,'#Input Lists#'!$L$3:$AH$833,9,FALSE)," ")</f>
        <v xml:space="preserve"> </v>
      </c>
      <c r="AA665" s="119" t="s">
        <v>1527</v>
      </c>
      <c r="AB665" s="120"/>
      <c r="AC665" s="123"/>
      <c r="AD665" s="123"/>
      <c r="AE665" s="123"/>
      <c r="AF665" s="123"/>
      <c r="AG665" s="123"/>
      <c r="AH665" s="123"/>
      <c r="AI665" s="123"/>
      <c r="AJ665" s="123"/>
      <c r="AK665" s="123"/>
      <c r="AL665" s="123"/>
      <c r="AM665" s="123"/>
      <c r="AN665" s="123"/>
      <c r="AO665" s="123"/>
      <c r="AP665" s="120"/>
      <c r="AQ665" s="125" t="str">
        <f>IFERROR(VLOOKUP(G665,'#Location List#'!$C$3:$D$150,2,FALSE),"")</f>
        <v/>
      </c>
      <c r="AR665" s="125" t="str">
        <f>IFERROR(VLOOKUP(F665,'#Location List#'!$Q$3:$R$1154,2,FALSE),"")</f>
        <v/>
      </c>
      <c r="AS665" s="125" t="str">
        <f>IFERROR(VLOOKUP(V665,'#Input Lists#'!$B$3:$D$46,3,FALSE),"")</f>
        <v/>
      </c>
      <c r="AT665" s="125" t="str">
        <f>IFERROR(VLOOKUP(CONCATENATE(V665," ",W665),'#Input Lists#'!$K$3:$L$827,2,FALSE),"")</f>
        <v/>
      </c>
      <c r="AU665" s="125">
        <f>IFERROR(VLOOKUP(AA665,'#Input Lists#'!$BU$3:$BV$8,2,FALSE),"")</f>
        <v>1</v>
      </c>
      <c r="AV665" s="118" t="str">
        <f>IFERROR(VLOOKUP(AB665,'#Input Lists#'!$BO$3:$BP$9,2,FALSE),"")</f>
        <v/>
      </c>
      <c r="AW665" s="118">
        <f>IFERROR(VLOOKUP(AC665,'#Input Lists#'!$BL$3:$BM$7,2,FALSE),"")</f>
        <v>1</v>
      </c>
      <c r="AX665" s="52" t="e">
        <f>VLOOKUP(AQ665,'#Location List#'!$D$3:$K$150,4,FALSE)</f>
        <v>#N/A</v>
      </c>
      <c r="AY665" s="273" t="e">
        <f>VLOOKUP(AX665,'#Location List#'!$Z$3:$AA$13,2,FALSE)</f>
        <v>#N/A</v>
      </c>
      <c r="AZ665" s="126" t="e">
        <f>VLOOKUP($AT665,'#Input Lists#'!$L$3:$S$1033,6,FALSE)</f>
        <v>#N/A</v>
      </c>
      <c r="BA665" s="239" t="e">
        <f>VLOOKUP($AT665,'#Input Lists#'!$L$3:$S$833,7,FALSE)</f>
        <v>#N/A</v>
      </c>
      <c r="BB665" s="239" t="e">
        <f>VLOOKUP($AT665,'#Input Lists#'!$L$3:$S$833,8,FALSE)</f>
        <v>#N/A</v>
      </c>
      <c r="BC665" s="91" t="str">
        <f t="shared" si="68"/>
        <v/>
      </c>
      <c r="BD665" s="91" t="str">
        <f t="shared" si="69"/>
        <v/>
      </c>
      <c r="BE665" s="15" t="str">
        <f t="shared" si="70"/>
        <v/>
      </c>
      <c r="BF665" s="92" t="str">
        <f t="shared" si="71"/>
        <v>No Sighting Date</v>
      </c>
    </row>
    <row r="666" spans="1:58" x14ac:dyDescent="0.25">
      <c r="A666" s="118">
        <v>661</v>
      </c>
      <c r="B666" s="119"/>
      <c r="C666" s="120"/>
      <c r="D666" s="121"/>
      <c r="E666" s="121"/>
      <c r="F666" s="236"/>
      <c r="G666" s="122" t="str">
        <f>IFERROR(VLOOKUP(F666,'#Location List#'!$U$3:$V$1154,2,FALSE),"")</f>
        <v/>
      </c>
      <c r="H666" s="120"/>
      <c r="I666" s="120"/>
      <c r="J666" s="120"/>
      <c r="K666" s="120"/>
      <c r="L666" s="120"/>
      <c r="M666" s="120"/>
      <c r="N666" s="120"/>
      <c r="O666" s="120"/>
      <c r="P666" s="120"/>
      <c r="Q666" s="120"/>
      <c r="R666" s="120"/>
      <c r="S666" s="120"/>
      <c r="T666" s="205">
        <f t="shared" si="66"/>
        <v>0</v>
      </c>
      <c r="U666" s="205">
        <f t="shared" si="67"/>
        <v>0</v>
      </c>
      <c r="V666" s="210"/>
      <c r="W666" s="210"/>
      <c r="X666" s="23" t="str">
        <f>IFERROR(VLOOKUP(AT666,'#Input Lists#'!$L$3:$AH$833,3,FALSE)," ")</f>
        <v xml:space="preserve"> </v>
      </c>
      <c r="Y666" s="23" t="str">
        <f>IFERROR(VLOOKUP(AT666,'#Input Lists#'!$L$3:$AH$833,5,FALSE)," ")</f>
        <v xml:space="preserve"> </v>
      </c>
      <c r="Z666" s="206" t="str">
        <f>IFERROR(VLOOKUP(AT666,'#Input Lists#'!$L$3:$AH$833,9,FALSE)," ")</f>
        <v xml:space="preserve"> </v>
      </c>
      <c r="AA666" s="119" t="s">
        <v>1527</v>
      </c>
      <c r="AB666" s="120"/>
      <c r="AC666" s="123"/>
      <c r="AD666" s="123"/>
      <c r="AE666" s="123"/>
      <c r="AF666" s="123"/>
      <c r="AG666" s="123"/>
      <c r="AH666" s="123"/>
      <c r="AI666" s="123"/>
      <c r="AJ666" s="123"/>
      <c r="AK666" s="123"/>
      <c r="AL666" s="123"/>
      <c r="AM666" s="123"/>
      <c r="AN666" s="123"/>
      <c r="AO666" s="123"/>
      <c r="AP666" s="120"/>
      <c r="AQ666" s="125" t="str">
        <f>IFERROR(VLOOKUP(G666,'#Location List#'!$C$3:$D$150,2,FALSE),"")</f>
        <v/>
      </c>
      <c r="AR666" s="125" t="str">
        <f>IFERROR(VLOOKUP(F666,'#Location List#'!$Q$3:$R$1154,2,FALSE),"")</f>
        <v/>
      </c>
      <c r="AS666" s="125" t="str">
        <f>IFERROR(VLOOKUP(V666,'#Input Lists#'!$B$3:$D$46,3,FALSE),"")</f>
        <v/>
      </c>
      <c r="AT666" s="125" t="str">
        <f>IFERROR(VLOOKUP(CONCATENATE(V666," ",W666),'#Input Lists#'!$K$3:$L$827,2,FALSE),"")</f>
        <v/>
      </c>
      <c r="AU666" s="125">
        <f>IFERROR(VLOOKUP(AA666,'#Input Lists#'!$BU$3:$BV$8,2,FALSE),"")</f>
        <v>1</v>
      </c>
      <c r="AV666" s="118" t="str">
        <f>IFERROR(VLOOKUP(AB666,'#Input Lists#'!$BO$3:$BP$9,2,FALSE),"")</f>
        <v/>
      </c>
      <c r="AW666" s="118">
        <f>IFERROR(VLOOKUP(AC666,'#Input Lists#'!$BL$3:$BM$7,2,FALSE),"")</f>
        <v>1</v>
      </c>
      <c r="AX666" s="52" t="e">
        <f>VLOOKUP(AQ666,'#Location List#'!$D$3:$K$150,4,FALSE)</f>
        <v>#N/A</v>
      </c>
      <c r="AY666" s="273" t="e">
        <f>VLOOKUP(AX666,'#Location List#'!$Z$3:$AA$13,2,FALSE)</f>
        <v>#N/A</v>
      </c>
      <c r="AZ666" s="126" t="e">
        <f>VLOOKUP($AT666,'#Input Lists#'!$L$3:$S$1033,6,FALSE)</f>
        <v>#N/A</v>
      </c>
      <c r="BA666" s="239" t="e">
        <f>VLOOKUP($AT666,'#Input Lists#'!$L$3:$S$833,7,FALSE)</f>
        <v>#N/A</v>
      </c>
      <c r="BB666" s="239" t="e">
        <f>VLOOKUP($AT666,'#Input Lists#'!$L$3:$S$833,8,FALSE)</f>
        <v>#N/A</v>
      </c>
      <c r="BC666" s="91" t="str">
        <f t="shared" si="68"/>
        <v/>
      </c>
      <c r="BD666" s="91" t="str">
        <f t="shared" si="69"/>
        <v/>
      </c>
      <c r="BE666" s="15" t="str">
        <f t="shared" si="70"/>
        <v/>
      </c>
      <c r="BF666" s="92" t="str">
        <f t="shared" si="71"/>
        <v>No Sighting Date</v>
      </c>
    </row>
    <row r="667" spans="1:58" x14ac:dyDescent="0.25">
      <c r="A667" s="118">
        <v>662</v>
      </c>
      <c r="B667" s="119"/>
      <c r="C667" s="120"/>
      <c r="D667" s="121"/>
      <c r="E667" s="121"/>
      <c r="F667" s="236"/>
      <c r="G667" s="122" t="str">
        <f>IFERROR(VLOOKUP(F667,'#Location List#'!$U$3:$V$1154,2,FALSE),"")</f>
        <v/>
      </c>
      <c r="H667" s="120"/>
      <c r="I667" s="120"/>
      <c r="J667" s="120"/>
      <c r="K667" s="120"/>
      <c r="L667" s="120"/>
      <c r="M667" s="120"/>
      <c r="N667" s="120"/>
      <c r="O667" s="120"/>
      <c r="P667" s="120"/>
      <c r="Q667" s="120"/>
      <c r="R667" s="120"/>
      <c r="S667" s="120"/>
      <c r="T667" s="205">
        <f t="shared" si="66"/>
        <v>0</v>
      </c>
      <c r="U667" s="205">
        <f t="shared" si="67"/>
        <v>0</v>
      </c>
      <c r="V667" s="210"/>
      <c r="W667" s="210"/>
      <c r="X667" s="23" t="str">
        <f>IFERROR(VLOOKUP(AT667,'#Input Lists#'!$L$3:$AH$833,3,FALSE)," ")</f>
        <v xml:space="preserve"> </v>
      </c>
      <c r="Y667" s="23" t="str">
        <f>IFERROR(VLOOKUP(AT667,'#Input Lists#'!$L$3:$AH$833,5,FALSE)," ")</f>
        <v xml:space="preserve"> </v>
      </c>
      <c r="Z667" s="206" t="str">
        <f>IFERROR(VLOOKUP(AT667,'#Input Lists#'!$L$3:$AH$833,9,FALSE)," ")</f>
        <v xml:space="preserve"> </v>
      </c>
      <c r="AA667" s="119" t="s">
        <v>1527</v>
      </c>
      <c r="AB667" s="120"/>
      <c r="AC667" s="123"/>
      <c r="AD667" s="123"/>
      <c r="AE667" s="123"/>
      <c r="AF667" s="123"/>
      <c r="AG667" s="123"/>
      <c r="AH667" s="123"/>
      <c r="AI667" s="123"/>
      <c r="AJ667" s="123"/>
      <c r="AK667" s="123"/>
      <c r="AL667" s="123"/>
      <c r="AM667" s="123"/>
      <c r="AN667" s="123"/>
      <c r="AO667" s="123"/>
      <c r="AP667" s="120"/>
      <c r="AQ667" s="125" t="str">
        <f>IFERROR(VLOOKUP(G667,'#Location List#'!$C$3:$D$150,2,FALSE),"")</f>
        <v/>
      </c>
      <c r="AR667" s="125" t="str">
        <f>IFERROR(VLOOKUP(F667,'#Location List#'!$Q$3:$R$1154,2,FALSE),"")</f>
        <v/>
      </c>
      <c r="AS667" s="125" t="str">
        <f>IFERROR(VLOOKUP(V667,'#Input Lists#'!$B$3:$D$46,3,FALSE),"")</f>
        <v/>
      </c>
      <c r="AT667" s="125" t="str">
        <f>IFERROR(VLOOKUP(CONCATENATE(V667," ",W667),'#Input Lists#'!$K$3:$L$827,2,FALSE),"")</f>
        <v/>
      </c>
      <c r="AU667" s="125">
        <f>IFERROR(VLOOKUP(AA667,'#Input Lists#'!$BU$3:$BV$8,2,FALSE),"")</f>
        <v>1</v>
      </c>
      <c r="AV667" s="118" t="str">
        <f>IFERROR(VLOOKUP(AB667,'#Input Lists#'!$BO$3:$BP$9,2,FALSE),"")</f>
        <v/>
      </c>
      <c r="AW667" s="118">
        <f>IFERROR(VLOOKUP(AC667,'#Input Lists#'!$BL$3:$BM$7,2,FALSE),"")</f>
        <v>1</v>
      </c>
      <c r="AX667" s="52" t="e">
        <f>VLOOKUP(AQ667,'#Location List#'!$D$3:$K$150,4,FALSE)</f>
        <v>#N/A</v>
      </c>
      <c r="AY667" s="273" t="e">
        <f>VLOOKUP(AX667,'#Location List#'!$Z$3:$AA$13,2,FALSE)</f>
        <v>#N/A</v>
      </c>
      <c r="AZ667" s="126" t="e">
        <f>VLOOKUP($AT667,'#Input Lists#'!$L$3:$S$1033,6,FALSE)</f>
        <v>#N/A</v>
      </c>
      <c r="BA667" s="239" t="e">
        <f>VLOOKUP($AT667,'#Input Lists#'!$L$3:$S$833,7,FALSE)</f>
        <v>#N/A</v>
      </c>
      <c r="BB667" s="239" t="e">
        <f>VLOOKUP($AT667,'#Input Lists#'!$L$3:$S$833,8,FALSE)</f>
        <v>#N/A</v>
      </c>
      <c r="BC667" s="91" t="str">
        <f t="shared" si="68"/>
        <v/>
      </c>
      <c r="BD667" s="91" t="str">
        <f t="shared" si="69"/>
        <v/>
      </c>
      <c r="BE667" s="15" t="str">
        <f t="shared" si="70"/>
        <v/>
      </c>
      <c r="BF667" s="92" t="str">
        <f t="shared" si="71"/>
        <v>No Sighting Date</v>
      </c>
    </row>
    <row r="668" spans="1:58" x14ac:dyDescent="0.25">
      <c r="A668" s="118">
        <v>663</v>
      </c>
      <c r="B668" s="119"/>
      <c r="C668" s="120"/>
      <c r="D668" s="121"/>
      <c r="E668" s="121"/>
      <c r="F668" s="236"/>
      <c r="G668" s="122" t="str">
        <f>IFERROR(VLOOKUP(F668,'#Location List#'!$U$3:$V$1154,2,FALSE),"")</f>
        <v/>
      </c>
      <c r="H668" s="120"/>
      <c r="I668" s="120"/>
      <c r="J668" s="120"/>
      <c r="K668" s="120"/>
      <c r="L668" s="120"/>
      <c r="M668" s="120"/>
      <c r="N668" s="120"/>
      <c r="O668" s="120"/>
      <c r="P668" s="120"/>
      <c r="Q668" s="120"/>
      <c r="R668" s="120"/>
      <c r="S668" s="120"/>
      <c r="T668" s="205">
        <f t="shared" si="66"/>
        <v>0</v>
      </c>
      <c r="U668" s="205">
        <f t="shared" si="67"/>
        <v>0</v>
      </c>
      <c r="V668" s="210"/>
      <c r="W668" s="210"/>
      <c r="X668" s="23" t="str">
        <f>IFERROR(VLOOKUP(AT668,'#Input Lists#'!$L$3:$AH$833,3,FALSE)," ")</f>
        <v xml:space="preserve"> </v>
      </c>
      <c r="Y668" s="23" t="str">
        <f>IFERROR(VLOOKUP(AT668,'#Input Lists#'!$L$3:$AH$833,5,FALSE)," ")</f>
        <v xml:space="preserve"> </v>
      </c>
      <c r="Z668" s="206" t="str">
        <f>IFERROR(VLOOKUP(AT668,'#Input Lists#'!$L$3:$AH$833,9,FALSE)," ")</f>
        <v xml:space="preserve"> </v>
      </c>
      <c r="AA668" s="119" t="s">
        <v>1527</v>
      </c>
      <c r="AB668" s="120"/>
      <c r="AC668" s="123"/>
      <c r="AD668" s="123"/>
      <c r="AE668" s="123"/>
      <c r="AF668" s="123"/>
      <c r="AG668" s="123"/>
      <c r="AH668" s="123"/>
      <c r="AI668" s="123"/>
      <c r="AJ668" s="123"/>
      <c r="AK668" s="123"/>
      <c r="AL668" s="123"/>
      <c r="AM668" s="123"/>
      <c r="AN668" s="123"/>
      <c r="AO668" s="123"/>
      <c r="AP668" s="120"/>
      <c r="AQ668" s="125" t="str">
        <f>IFERROR(VLOOKUP(G668,'#Location List#'!$C$3:$D$150,2,FALSE),"")</f>
        <v/>
      </c>
      <c r="AR668" s="125" t="str">
        <f>IFERROR(VLOOKUP(F668,'#Location List#'!$Q$3:$R$1154,2,FALSE),"")</f>
        <v/>
      </c>
      <c r="AS668" s="125" t="str">
        <f>IFERROR(VLOOKUP(V668,'#Input Lists#'!$B$3:$D$46,3,FALSE),"")</f>
        <v/>
      </c>
      <c r="AT668" s="125" t="str">
        <f>IFERROR(VLOOKUP(CONCATENATE(V668," ",W668),'#Input Lists#'!$K$3:$L$827,2,FALSE),"")</f>
        <v/>
      </c>
      <c r="AU668" s="125">
        <f>IFERROR(VLOOKUP(AA668,'#Input Lists#'!$BU$3:$BV$8,2,FALSE),"")</f>
        <v>1</v>
      </c>
      <c r="AV668" s="118" t="str">
        <f>IFERROR(VLOOKUP(AB668,'#Input Lists#'!$BO$3:$BP$9,2,FALSE),"")</f>
        <v/>
      </c>
      <c r="AW668" s="118">
        <f>IFERROR(VLOOKUP(AC668,'#Input Lists#'!$BL$3:$BM$7,2,FALSE),"")</f>
        <v>1</v>
      </c>
      <c r="AX668" s="52" t="e">
        <f>VLOOKUP(AQ668,'#Location List#'!$D$3:$K$150,4,FALSE)</f>
        <v>#N/A</v>
      </c>
      <c r="AY668" s="273" t="e">
        <f>VLOOKUP(AX668,'#Location List#'!$Z$3:$AA$13,2,FALSE)</f>
        <v>#N/A</v>
      </c>
      <c r="AZ668" s="126" t="e">
        <f>VLOOKUP($AT668,'#Input Lists#'!$L$3:$S$1033,6,FALSE)</f>
        <v>#N/A</v>
      </c>
      <c r="BA668" s="239" t="e">
        <f>VLOOKUP($AT668,'#Input Lists#'!$L$3:$S$833,7,FALSE)</f>
        <v>#N/A</v>
      </c>
      <c r="BB668" s="239" t="e">
        <f>VLOOKUP($AT668,'#Input Lists#'!$L$3:$S$833,8,FALSE)</f>
        <v>#N/A</v>
      </c>
      <c r="BC668" s="91" t="str">
        <f t="shared" si="68"/>
        <v/>
      </c>
      <c r="BD668" s="91" t="str">
        <f t="shared" si="69"/>
        <v/>
      </c>
      <c r="BE668" s="15" t="str">
        <f t="shared" si="70"/>
        <v/>
      </c>
      <c r="BF668" s="92" t="str">
        <f t="shared" si="71"/>
        <v>No Sighting Date</v>
      </c>
    </row>
    <row r="669" spans="1:58" x14ac:dyDescent="0.25">
      <c r="A669" s="118">
        <v>664</v>
      </c>
      <c r="B669" s="119"/>
      <c r="C669" s="120"/>
      <c r="D669" s="121"/>
      <c r="E669" s="121"/>
      <c r="F669" s="236"/>
      <c r="G669" s="122" t="str">
        <f>IFERROR(VLOOKUP(F669,'#Location List#'!$U$3:$V$1154,2,FALSE),"")</f>
        <v/>
      </c>
      <c r="H669" s="120"/>
      <c r="I669" s="120"/>
      <c r="J669" s="120"/>
      <c r="K669" s="120"/>
      <c r="L669" s="120"/>
      <c r="M669" s="120"/>
      <c r="N669" s="120"/>
      <c r="O669" s="120"/>
      <c r="P669" s="120"/>
      <c r="Q669" s="120"/>
      <c r="R669" s="120"/>
      <c r="S669" s="120"/>
      <c r="T669" s="205">
        <f t="shared" si="66"/>
        <v>0</v>
      </c>
      <c r="U669" s="205">
        <f t="shared" si="67"/>
        <v>0</v>
      </c>
      <c r="V669" s="210"/>
      <c r="W669" s="210"/>
      <c r="X669" s="23" t="str">
        <f>IFERROR(VLOOKUP(AT669,'#Input Lists#'!$L$3:$AH$833,3,FALSE)," ")</f>
        <v xml:space="preserve"> </v>
      </c>
      <c r="Y669" s="23" t="str">
        <f>IFERROR(VLOOKUP(AT669,'#Input Lists#'!$L$3:$AH$833,5,FALSE)," ")</f>
        <v xml:space="preserve"> </v>
      </c>
      <c r="Z669" s="206" t="str">
        <f>IFERROR(VLOOKUP(AT669,'#Input Lists#'!$L$3:$AH$833,9,FALSE)," ")</f>
        <v xml:space="preserve"> </v>
      </c>
      <c r="AA669" s="119" t="s">
        <v>1527</v>
      </c>
      <c r="AB669" s="120"/>
      <c r="AC669" s="123"/>
      <c r="AD669" s="123"/>
      <c r="AE669" s="123"/>
      <c r="AF669" s="123"/>
      <c r="AG669" s="123"/>
      <c r="AH669" s="123"/>
      <c r="AI669" s="123"/>
      <c r="AJ669" s="123"/>
      <c r="AK669" s="123"/>
      <c r="AL669" s="123"/>
      <c r="AM669" s="123"/>
      <c r="AN669" s="123"/>
      <c r="AO669" s="123"/>
      <c r="AP669" s="120"/>
      <c r="AQ669" s="125" t="str">
        <f>IFERROR(VLOOKUP(G669,'#Location List#'!$C$3:$D$150,2,FALSE),"")</f>
        <v/>
      </c>
      <c r="AR669" s="125" t="str">
        <f>IFERROR(VLOOKUP(F669,'#Location List#'!$Q$3:$R$1154,2,FALSE),"")</f>
        <v/>
      </c>
      <c r="AS669" s="125" t="str">
        <f>IFERROR(VLOOKUP(V669,'#Input Lists#'!$B$3:$D$46,3,FALSE),"")</f>
        <v/>
      </c>
      <c r="AT669" s="125" t="str">
        <f>IFERROR(VLOOKUP(CONCATENATE(V669," ",W669),'#Input Lists#'!$K$3:$L$827,2,FALSE),"")</f>
        <v/>
      </c>
      <c r="AU669" s="125">
        <f>IFERROR(VLOOKUP(AA669,'#Input Lists#'!$BU$3:$BV$8,2,FALSE),"")</f>
        <v>1</v>
      </c>
      <c r="AV669" s="118" t="str">
        <f>IFERROR(VLOOKUP(AB669,'#Input Lists#'!$BO$3:$BP$9,2,FALSE),"")</f>
        <v/>
      </c>
      <c r="AW669" s="118">
        <f>IFERROR(VLOOKUP(AC669,'#Input Lists#'!$BL$3:$BM$7,2,FALSE),"")</f>
        <v>1</v>
      </c>
      <c r="AX669" s="52" t="e">
        <f>VLOOKUP(AQ669,'#Location List#'!$D$3:$K$150,4,FALSE)</f>
        <v>#N/A</v>
      </c>
      <c r="AY669" s="273" t="e">
        <f>VLOOKUP(AX669,'#Location List#'!$Z$3:$AA$13,2,FALSE)</f>
        <v>#N/A</v>
      </c>
      <c r="AZ669" s="126" t="e">
        <f>VLOOKUP($AT669,'#Input Lists#'!$L$3:$S$1033,6,FALSE)</f>
        <v>#N/A</v>
      </c>
      <c r="BA669" s="239" t="e">
        <f>VLOOKUP($AT669,'#Input Lists#'!$L$3:$S$833,7,FALSE)</f>
        <v>#N/A</v>
      </c>
      <c r="BB669" s="239" t="e">
        <f>VLOOKUP($AT669,'#Input Lists#'!$L$3:$S$833,8,FALSE)</f>
        <v>#N/A</v>
      </c>
      <c r="BC669" s="91" t="str">
        <f t="shared" si="68"/>
        <v/>
      </c>
      <c r="BD669" s="91" t="str">
        <f t="shared" si="69"/>
        <v/>
      </c>
      <c r="BE669" s="15" t="str">
        <f t="shared" si="70"/>
        <v/>
      </c>
      <c r="BF669" s="92" t="str">
        <f t="shared" si="71"/>
        <v>No Sighting Date</v>
      </c>
    </row>
    <row r="670" spans="1:58" x14ac:dyDescent="0.25">
      <c r="A670" s="118">
        <v>665</v>
      </c>
      <c r="B670" s="119"/>
      <c r="C670" s="120"/>
      <c r="D670" s="121"/>
      <c r="E670" s="121"/>
      <c r="F670" s="236"/>
      <c r="G670" s="122" t="str">
        <f>IFERROR(VLOOKUP(F670,'#Location List#'!$U$3:$V$1154,2,FALSE),"")</f>
        <v/>
      </c>
      <c r="H670" s="120"/>
      <c r="I670" s="120"/>
      <c r="J670" s="120"/>
      <c r="K670" s="120"/>
      <c r="L670" s="120"/>
      <c r="M670" s="120"/>
      <c r="N670" s="120"/>
      <c r="O670" s="120"/>
      <c r="P670" s="120"/>
      <c r="Q670" s="120"/>
      <c r="R670" s="120"/>
      <c r="S670" s="120"/>
      <c r="T670" s="205">
        <f t="shared" si="66"/>
        <v>0</v>
      </c>
      <c r="U670" s="205">
        <f t="shared" si="67"/>
        <v>0</v>
      </c>
      <c r="V670" s="210"/>
      <c r="W670" s="210"/>
      <c r="X670" s="23" t="str">
        <f>IFERROR(VLOOKUP(AT670,'#Input Lists#'!$L$3:$AH$833,3,FALSE)," ")</f>
        <v xml:space="preserve"> </v>
      </c>
      <c r="Y670" s="23" t="str">
        <f>IFERROR(VLOOKUP(AT670,'#Input Lists#'!$L$3:$AH$833,5,FALSE)," ")</f>
        <v xml:space="preserve"> </v>
      </c>
      <c r="Z670" s="206" t="str">
        <f>IFERROR(VLOOKUP(AT670,'#Input Lists#'!$L$3:$AH$833,9,FALSE)," ")</f>
        <v xml:space="preserve"> </v>
      </c>
      <c r="AA670" s="119" t="s">
        <v>1527</v>
      </c>
      <c r="AB670" s="120"/>
      <c r="AC670" s="123"/>
      <c r="AD670" s="123"/>
      <c r="AE670" s="123"/>
      <c r="AF670" s="123"/>
      <c r="AG670" s="123"/>
      <c r="AH670" s="123"/>
      <c r="AI670" s="123"/>
      <c r="AJ670" s="123"/>
      <c r="AK670" s="123"/>
      <c r="AL670" s="123"/>
      <c r="AM670" s="123"/>
      <c r="AN670" s="123"/>
      <c r="AO670" s="123"/>
      <c r="AP670" s="120"/>
      <c r="AQ670" s="125" t="str">
        <f>IFERROR(VLOOKUP(G670,'#Location List#'!$C$3:$D$150,2,FALSE),"")</f>
        <v/>
      </c>
      <c r="AR670" s="125" t="str">
        <f>IFERROR(VLOOKUP(F670,'#Location List#'!$Q$3:$R$1154,2,FALSE),"")</f>
        <v/>
      </c>
      <c r="AS670" s="125" t="str">
        <f>IFERROR(VLOOKUP(V670,'#Input Lists#'!$B$3:$D$46,3,FALSE),"")</f>
        <v/>
      </c>
      <c r="AT670" s="125" t="str">
        <f>IFERROR(VLOOKUP(CONCATENATE(V670," ",W670),'#Input Lists#'!$K$3:$L$827,2,FALSE),"")</f>
        <v/>
      </c>
      <c r="AU670" s="125">
        <f>IFERROR(VLOOKUP(AA670,'#Input Lists#'!$BU$3:$BV$8,2,FALSE),"")</f>
        <v>1</v>
      </c>
      <c r="AV670" s="118" t="str">
        <f>IFERROR(VLOOKUP(AB670,'#Input Lists#'!$BO$3:$BP$9,2,FALSE),"")</f>
        <v/>
      </c>
      <c r="AW670" s="118">
        <f>IFERROR(VLOOKUP(AC670,'#Input Lists#'!$BL$3:$BM$7,2,FALSE),"")</f>
        <v>1</v>
      </c>
      <c r="AX670" s="52" t="e">
        <f>VLOOKUP(AQ670,'#Location List#'!$D$3:$K$150,4,FALSE)</f>
        <v>#N/A</v>
      </c>
      <c r="AY670" s="273" t="e">
        <f>VLOOKUP(AX670,'#Location List#'!$Z$3:$AA$13,2,FALSE)</f>
        <v>#N/A</v>
      </c>
      <c r="AZ670" s="126" t="e">
        <f>VLOOKUP($AT670,'#Input Lists#'!$L$3:$S$1033,6,FALSE)</f>
        <v>#N/A</v>
      </c>
      <c r="BA670" s="239" t="e">
        <f>VLOOKUP($AT670,'#Input Lists#'!$L$3:$S$833,7,FALSE)</f>
        <v>#N/A</v>
      </c>
      <c r="BB670" s="239" t="e">
        <f>VLOOKUP($AT670,'#Input Lists#'!$L$3:$S$833,8,FALSE)</f>
        <v>#N/A</v>
      </c>
      <c r="BC670" s="91" t="str">
        <f t="shared" si="68"/>
        <v/>
      </c>
      <c r="BD670" s="91" t="str">
        <f t="shared" si="69"/>
        <v/>
      </c>
      <c r="BE670" s="15" t="str">
        <f t="shared" si="70"/>
        <v/>
      </c>
      <c r="BF670" s="92" t="str">
        <f t="shared" si="71"/>
        <v>No Sighting Date</v>
      </c>
    </row>
    <row r="671" spans="1:58" x14ac:dyDescent="0.25">
      <c r="A671" s="118">
        <v>666</v>
      </c>
      <c r="B671" s="119"/>
      <c r="C671" s="120"/>
      <c r="D671" s="121"/>
      <c r="E671" s="121"/>
      <c r="F671" s="236"/>
      <c r="G671" s="122" t="str">
        <f>IFERROR(VLOOKUP(F671,'#Location List#'!$U$3:$V$1154,2,FALSE),"")</f>
        <v/>
      </c>
      <c r="H671" s="120"/>
      <c r="I671" s="120"/>
      <c r="J671" s="120"/>
      <c r="K671" s="120"/>
      <c r="L671" s="120"/>
      <c r="M671" s="120"/>
      <c r="N671" s="120"/>
      <c r="O671" s="120"/>
      <c r="P671" s="120"/>
      <c r="Q671" s="120"/>
      <c r="R671" s="120"/>
      <c r="S671" s="120"/>
      <c r="T671" s="205">
        <f t="shared" si="66"/>
        <v>0</v>
      </c>
      <c r="U671" s="205">
        <f t="shared" si="67"/>
        <v>0</v>
      </c>
      <c r="V671" s="210"/>
      <c r="W671" s="210"/>
      <c r="X671" s="23" t="str">
        <f>IFERROR(VLOOKUP(AT671,'#Input Lists#'!$L$3:$AH$833,3,FALSE)," ")</f>
        <v xml:space="preserve"> </v>
      </c>
      <c r="Y671" s="23" t="str">
        <f>IFERROR(VLOOKUP(AT671,'#Input Lists#'!$L$3:$AH$833,5,FALSE)," ")</f>
        <v xml:space="preserve"> </v>
      </c>
      <c r="Z671" s="206" t="str">
        <f>IFERROR(VLOOKUP(AT671,'#Input Lists#'!$L$3:$AH$833,9,FALSE)," ")</f>
        <v xml:space="preserve"> </v>
      </c>
      <c r="AA671" s="119" t="s">
        <v>1527</v>
      </c>
      <c r="AB671" s="120"/>
      <c r="AC671" s="123"/>
      <c r="AD671" s="123"/>
      <c r="AE671" s="123"/>
      <c r="AF671" s="123"/>
      <c r="AG671" s="123"/>
      <c r="AH671" s="123"/>
      <c r="AI671" s="123"/>
      <c r="AJ671" s="123"/>
      <c r="AK671" s="123"/>
      <c r="AL671" s="123"/>
      <c r="AM671" s="123"/>
      <c r="AN671" s="123"/>
      <c r="AO671" s="123"/>
      <c r="AP671" s="120"/>
      <c r="AQ671" s="125" t="str">
        <f>IFERROR(VLOOKUP(G671,'#Location List#'!$C$3:$D$150,2,FALSE),"")</f>
        <v/>
      </c>
      <c r="AR671" s="125" t="str">
        <f>IFERROR(VLOOKUP(F671,'#Location List#'!$Q$3:$R$1154,2,FALSE),"")</f>
        <v/>
      </c>
      <c r="AS671" s="125" t="str">
        <f>IFERROR(VLOOKUP(V671,'#Input Lists#'!$B$3:$D$46,3,FALSE),"")</f>
        <v/>
      </c>
      <c r="AT671" s="125" t="str">
        <f>IFERROR(VLOOKUP(CONCATENATE(V671," ",W671),'#Input Lists#'!$K$3:$L$827,2,FALSE),"")</f>
        <v/>
      </c>
      <c r="AU671" s="125">
        <f>IFERROR(VLOOKUP(AA671,'#Input Lists#'!$BU$3:$BV$8,2,FALSE),"")</f>
        <v>1</v>
      </c>
      <c r="AV671" s="118" t="str">
        <f>IFERROR(VLOOKUP(AB671,'#Input Lists#'!$BO$3:$BP$9,2,FALSE),"")</f>
        <v/>
      </c>
      <c r="AW671" s="118">
        <f>IFERROR(VLOOKUP(AC671,'#Input Lists#'!$BL$3:$BM$7,2,FALSE),"")</f>
        <v>1</v>
      </c>
      <c r="AX671" s="52" t="e">
        <f>VLOOKUP(AQ671,'#Location List#'!$D$3:$K$150,4,FALSE)</f>
        <v>#N/A</v>
      </c>
      <c r="AY671" s="273" t="e">
        <f>VLOOKUP(AX671,'#Location List#'!$Z$3:$AA$13,2,FALSE)</f>
        <v>#N/A</v>
      </c>
      <c r="AZ671" s="126" t="e">
        <f>VLOOKUP($AT671,'#Input Lists#'!$L$3:$S$1033,6,FALSE)</f>
        <v>#N/A</v>
      </c>
      <c r="BA671" s="239" t="e">
        <f>VLOOKUP($AT671,'#Input Lists#'!$L$3:$S$833,7,FALSE)</f>
        <v>#N/A</v>
      </c>
      <c r="BB671" s="239" t="e">
        <f>VLOOKUP($AT671,'#Input Lists#'!$L$3:$S$833,8,FALSE)</f>
        <v>#N/A</v>
      </c>
      <c r="BC671" s="91" t="str">
        <f t="shared" si="68"/>
        <v/>
      </c>
      <c r="BD671" s="91" t="str">
        <f t="shared" si="69"/>
        <v/>
      </c>
      <c r="BE671" s="15" t="str">
        <f t="shared" si="70"/>
        <v/>
      </c>
      <c r="BF671" s="92" t="str">
        <f t="shared" si="71"/>
        <v>No Sighting Date</v>
      </c>
    </row>
    <row r="672" spans="1:58" x14ac:dyDescent="0.25">
      <c r="A672" s="118">
        <v>667</v>
      </c>
      <c r="B672" s="119"/>
      <c r="C672" s="120"/>
      <c r="D672" s="121"/>
      <c r="E672" s="121"/>
      <c r="F672" s="236"/>
      <c r="G672" s="122" t="str">
        <f>IFERROR(VLOOKUP(F672,'#Location List#'!$U$3:$V$1154,2,FALSE),"")</f>
        <v/>
      </c>
      <c r="H672" s="120"/>
      <c r="I672" s="120"/>
      <c r="J672" s="120"/>
      <c r="K672" s="120"/>
      <c r="L672" s="120"/>
      <c r="M672" s="120"/>
      <c r="N672" s="120"/>
      <c r="O672" s="120"/>
      <c r="P672" s="120"/>
      <c r="Q672" s="120"/>
      <c r="R672" s="120"/>
      <c r="S672" s="120"/>
      <c r="T672" s="205">
        <f t="shared" si="66"/>
        <v>0</v>
      </c>
      <c r="U672" s="205">
        <f t="shared" si="67"/>
        <v>0</v>
      </c>
      <c r="V672" s="210"/>
      <c r="W672" s="210"/>
      <c r="X672" s="23" t="str">
        <f>IFERROR(VLOOKUP(AT672,'#Input Lists#'!$L$3:$AH$833,3,FALSE)," ")</f>
        <v xml:space="preserve"> </v>
      </c>
      <c r="Y672" s="23" t="str">
        <f>IFERROR(VLOOKUP(AT672,'#Input Lists#'!$L$3:$AH$833,5,FALSE)," ")</f>
        <v xml:space="preserve"> </v>
      </c>
      <c r="Z672" s="206" t="str">
        <f>IFERROR(VLOOKUP(AT672,'#Input Lists#'!$L$3:$AH$833,9,FALSE)," ")</f>
        <v xml:space="preserve"> </v>
      </c>
      <c r="AA672" s="119" t="s">
        <v>1527</v>
      </c>
      <c r="AB672" s="120"/>
      <c r="AC672" s="123"/>
      <c r="AD672" s="123"/>
      <c r="AE672" s="123"/>
      <c r="AF672" s="123"/>
      <c r="AG672" s="123"/>
      <c r="AH672" s="123"/>
      <c r="AI672" s="123"/>
      <c r="AJ672" s="123"/>
      <c r="AK672" s="123"/>
      <c r="AL672" s="123"/>
      <c r="AM672" s="123"/>
      <c r="AN672" s="123"/>
      <c r="AO672" s="123"/>
      <c r="AP672" s="120"/>
      <c r="AQ672" s="125" t="str">
        <f>IFERROR(VLOOKUP(G672,'#Location List#'!$C$3:$D$150,2,FALSE),"")</f>
        <v/>
      </c>
      <c r="AR672" s="125" t="str">
        <f>IFERROR(VLOOKUP(F672,'#Location List#'!$Q$3:$R$1154,2,FALSE),"")</f>
        <v/>
      </c>
      <c r="AS672" s="125" t="str">
        <f>IFERROR(VLOOKUP(V672,'#Input Lists#'!$B$3:$D$46,3,FALSE),"")</f>
        <v/>
      </c>
      <c r="AT672" s="125" t="str">
        <f>IFERROR(VLOOKUP(CONCATENATE(V672," ",W672),'#Input Lists#'!$K$3:$L$827,2,FALSE),"")</f>
        <v/>
      </c>
      <c r="AU672" s="125">
        <f>IFERROR(VLOOKUP(AA672,'#Input Lists#'!$BU$3:$BV$8,2,FALSE),"")</f>
        <v>1</v>
      </c>
      <c r="AV672" s="118" t="str">
        <f>IFERROR(VLOOKUP(AB672,'#Input Lists#'!$BO$3:$BP$9,2,FALSE),"")</f>
        <v/>
      </c>
      <c r="AW672" s="118">
        <f>IFERROR(VLOOKUP(AC672,'#Input Lists#'!$BL$3:$BM$7,2,FALSE),"")</f>
        <v>1</v>
      </c>
      <c r="AX672" s="52" t="e">
        <f>VLOOKUP(AQ672,'#Location List#'!$D$3:$K$150,4,FALSE)</f>
        <v>#N/A</v>
      </c>
      <c r="AY672" s="273" t="e">
        <f>VLOOKUP(AX672,'#Location List#'!$Z$3:$AA$13,2,FALSE)</f>
        <v>#N/A</v>
      </c>
      <c r="AZ672" s="126" t="e">
        <f>VLOOKUP($AT672,'#Input Lists#'!$L$3:$S$1033,6,FALSE)</f>
        <v>#N/A</v>
      </c>
      <c r="BA672" s="239" t="e">
        <f>VLOOKUP($AT672,'#Input Lists#'!$L$3:$S$833,7,FALSE)</f>
        <v>#N/A</v>
      </c>
      <c r="BB672" s="239" t="e">
        <f>VLOOKUP($AT672,'#Input Lists#'!$L$3:$S$833,8,FALSE)</f>
        <v>#N/A</v>
      </c>
      <c r="BC672" s="91" t="str">
        <f t="shared" si="68"/>
        <v/>
      </c>
      <c r="BD672" s="91" t="str">
        <f t="shared" si="69"/>
        <v/>
      </c>
      <c r="BE672" s="15" t="str">
        <f t="shared" si="70"/>
        <v/>
      </c>
      <c r="BF672" s="92" t="str">
        <f t="shared" si="71"/>
        <v>No Sighting Date</v>
      </c>
    </row>
    <row r="673" spans="1:58" x14ac:dyDescent="0.25">
      <c r="A673" s="118">
        <v>668</v>
      </c>
      <c r="B673" s="119"/>
      <c r="C673" s="120"/>
      <c r="D673" s="121"/>
      <c r="E673" s="121"/>
      <c r="F673" s="236"/>
      <c r="G673" s="122" t="str">
        <f>IFERROR(VLOOKUP(F673,'#Location List#'!$U$3:$V$1154,2,FALSE),"")</f>
        <v/>
      </c>
      <c r="H673" s="120"/>
      <c r="I673" s="120"/>
      <c r="J673" s="120"/>
      <c r="K673" s="120"/>
      <c r="L673" s="120"/>
      <c r="M673" s="120"/>
      <c r="N673" s="120"/>
      <c r="O673" s="120"/>
      <c r="P673" s="120"/>
      <c r="Q673" s="120"/>
      <c r="R673" s="120"/>
      <c r="S673" s="120"/>
      <c r="T673" s="205">
        <f t="shared" si="66"/>
        <v>0</v>
      </c>
      <c r="U673" s="205">
        <f t="shared" si="67"/>
        <v>0</v>
      </c>
      <c r="V673" s="210"/>
      <c r="W673" s="210"/>
      <c r="X673" s="23" t="str">
        <f>IFERROR(VLOOKUP(AT673,'#Input Lists#'!$L$3:$AH$833,3,FALSE)," ")</f>
        <v xml:space="preserve"> </v>
      </c>
      <c r="Y673" s="23" t="str">
        <f>IFERROR(VLOOKUP(AT673,'#Input Lists#'!$L$3:$AH$833,5,FALSE)," ")</f>
        <v xml:space="preserve"> </v>
      </c>
      <c r="Z673" s="206" t="str">
        <f>IFERROR(VLOOKUP(AT673,'#Input Lists#'!$L$3:$AH$833,9,FALSE)," ")</f>
        <v xml:space="preserve"> </v>
      </c>
      <c r="AA673" s="119" t="s">
        <v>1527</v>
      </c>
      <c r="AB673" s="120"/>
      <c r="AC673" s="123"/>
      <c r="AD673" s="123"/>
      <c r="AE673" s="123"/>
      <c r="AF673" s="123"/>
      <c r="AG673" s="123"/>
      <c r="AH673" s="123"/>
      <c r="AI673" s="123"/>
      <c r="AJ673" s="123"/>
      <c r="AK673" s="123"/>
      <c r="AL673" s="123"/>
      <c r="AM673" s="123"/>
      <c r="AN673" s="123"/>
      <c r="AO673" s="123"/>
      <c r="AP673" s="120"/>
      <c r="AQ673" s="125" t="str">
        <f>IFERROR(VLOOKUP(G673,'#Location List#'!$C$3:$D$150,2,FALSE),"")</f>
        <v/>
      </c>
      <c r="AR673" s="125" t="str">
        <f>IFERROR(VLOOKUP(F673,'#Location List#'!$Q$3:$R$1154,2,FALSE),"")</f>
        <v/>
      </c>
      <c r="AS673" s="125" t="str">
        <f>IFERROR(VLOOKUP(V673,'#Input Lists#'!$B$3:$D$46,3,FALSE),"")</f>
        <v/>
      </c>
      <c r="AT673" s="125" t="str">
        <f>IFERROR(VLOOKUP(CONCATENATE(V673," ",W673),'#Input Lists#'!$K$3:$L$827,2,FALSE),"")</f>
        <v/>
      </c>
      <c r="AU673" s="125">
        <f>IFERROR(VLOOKUP(AA673,'#Input Lists#'!$BU$3:$BV$8,2,FALSE),"")</f>
        <v>1</v>
      </c>
      <c r="AV673" s="118" t="str">
        <f>IFERROR(VLOOKUP(AB673,'#Input Lists#'!$BO$3:$BP$9,2,FALSE),"")</f>
        <v/>
      </c>
      <c r="AW673" s="118">
        <f>IFERROR(VLOOKUP(AC673,'#Input Lists#'!$BL$3:$BM$7,2,FALSE),"")</f>
        <v>1</v>
      </c>
      <c r="AX673" s="52" t="e">
        <f>VLOOKUP(AQ673,'#Location List#'!$D$3:$K$150,4,FALSE)</f>
        <v>#N/A</v>
      </c>
      <c r="AY673" s="273" t="e">
        <f>VLOOKUP(AX673,'#Location List#'!$Z$3:$AA$13,2,FALSE)</f>
        <v>#N/A</v>
      </c>
      <c r="AZ673" s="126" t="e">
        <f>VLOOKUP($AT673,'#Input Lists#'!$L$3:$S$1033,6,FALSE)</f>
        <v>#N/A</v>
      </c>
      <c r="BA673" s="239" t="e">
        <f>VLOOKUP($AT673,'#Input Lists#'!$L$3:$S$833,7,FALSE)</f>
        <v>#N/A</v>
      </c>
      <c r="BB673" s="239" t="e">
        <f>VLOOKUP($AT673,'#Input Lists#'!$L$3:$S$833,8,FALSE)</f>
        <v>#N/A</v>
      </c>
      <c r="BC673" s="91" t="str">
        <f t="shared" si="68"/>
        <v/>
      </c>
      <c r="BD673" s="91" t="str">
        <f t="shared" si="69"/>
        <v/>
      </c>
      <c r="BE673" s="15" t="str">
        <f t="shared" si="70"/>
        <v/>
      </c>
      <c r="BF673" s="92" t="str">
        <f t="shared" si="71"/>
        <v>No Sighting Date</v>
      </c>
    </row>
    <row r="674" spans="1:58" x14ac:dyDescent="0.25">
      <c r="A674" s="118">
        <v>669</v>
      </c>
      <c r="B674" s="119"/>
      <c r="C674" s="120"/>
      <c r="D674" s="121"/>
      <c r="E674" s="121"/>
      <c r="F674" s="236"/>
      <c r="G674" s="122" t="str">
        <f>IFERROR(VLOOKUP(F674,'#Location List#'!$U$3:$V$1154,2,FALSE),"")</f>
        <v/>
      </c>
      <c r="H674" s="120"/>
      <c r="I674" s="120"/>
      <c r="J674" s="120"/>
      <c r="K674" s="120"/>
      <c r="L674" s="120"/>
      <c r="M674" s="120"/>
      <c r="N674" s="120"/>
      <c r="O674" s="120"/>
      <c r="P674" s="120"/>
      <c r="Q674" s="120"/>
      <c r="R674" s="120"/>
      <c r="S674" s="120"/>
      <c r="T674" s="205">
        <f t="shared" si="66"/>
        <v>0</v>
      </c>
      <c r="U674" s="205">
        <f t="shared" si="67"/>
        <v>0</v>
      </c>
      <c r="V674" s="210"/>
      <c r="W674" s="210"/>
      <c r="X674" s="23" t="str">
        <f>IFERROR(VLOOKUP(AT674,'#Input Lists#'!$L$3:$AH$833,3,FALSE)," ")</f>
        <v xml:space="preserve"> </v>
      </c>
      <c r="Y674" s="23" t="str">
        <f>IFERROR(VLOOKUP(AT674,'#Input Lists#'!$L$3:$AH$833,5,FALSE)," ")</f>
        <v xml:space="preserve"> </v>
      </c>
      <c r="Z674" s="206" t="str">
        <f>IFERROR(VLOOKUP(AT674,'#Input Lists#'!$L$3:$AH$833,9,FALSE)," ")</f>
        <v xml:space="preserve"> </v>
      </c>
      <c r="AA674" s="119" t="s">
        <v>1527</v>
      </c>
      <c r="AB674" s="120"/>
      <c r="AC674" s="123"/>
      <c r="AD674" s="123"/>
      <c r="AE674" s="123"/>
      <c r="AF674" s="123"/>
      <c r="AG674" s="123"/>
      <c r="AH674" s="123"/>
      <c r="AI674" s="123"/>
      <c r="AJ674" s="123"/>
      <c r="AK674" s="123"/>
      <c r="AL674" s="123"/>
      <c r="AM674" s="123"/>
      <c r="AN674" s="123"/>
      <c r="AO674" s="123"/>
      <c r="AP674" s="120"/>
      <c r="AQ674" s="125" t="str">
        <f>IFERROR(VLOOKUP(G674,'#Location List#'!$C$3:$D$150,2,FALSE),"")</f>
        <v/>
      </c>
      <c r="AR674" s="125" t="str">
        <f>IFERROR(VLOOKUP(F674,'#Location List#'!$Q$3:$R$1154,2,FALSE),"")</f>
        <v/>
      </c>
      <c r="AS674" s="125" t="str">
        <f>IFERROR(VLOOKUP(V674,'#Input Lists#'!$B$3:$D$46,3,FALSE),"")</f>
        <v/>
      </c>
      <c r="AT674" s="125" t="str">
        <f>IFERROR(VLOOKUP(CONCATENATE(V674," ",W674),'#Input Lists#'!$K$3:$L$827,2,FALSE),"")</f>
        <v/>
      </c>
      <c r="AU674" s="125">
        <f>IFERROR(VLOOKUP(AA674,'#Input Lists#'!$BU$3:$BV$8,2,FALSE),"")</f>
        <v>1</v>
      </c>
      <c r="AV674" s="118" t="str">
        <f>IFERROR(VLOOKUP(AB674,'#Input Lists#'!$BO$3:$BP$9,2,FALSE),"")</f>
        <v/>
      </c>
      <c r="AW674" s="118">
        <f>IFERROR(VLOOKUP(AC674,'#Input Lists#'!$BL$3:$BM$7,2,FALSE),"")</f>
        <v>1</v>
      </c>
      <c r="AX674" s="52" t="e">
        <f>VLOOKUP(AQ674,'#Location List#'!$D$3:$K$150,4,FALSE)</f>
        <v>#N/A</v>
      </c>
      <c r="AY674" s="273" t="e">
        <f>VLOOKUP(AX674,'#Location List#'!$Z$3:$AA$13,2,FALSE)</f>
        <v>#N/A</v>
      </c>
      <c r="AZ674" s="126" t="e">
        <f>VLOOKUP($AT674,'#Input Lists#'!$L$3:$S$1033,6,FALSE)</f>
        <v>#N/A</v>
      </c>
      <c r="BA674" s="239" t="e">
        <f>VLOOKUP($AT674,'#Input Lists#'!$L$3:$S$833,7,FALSE)</f>
        <v>#N/A</v>
      </c>
      <c r="BB674" s="239" t="e">
        <f>VLOOKUP($AT674,'#Input Lists#'!$L$3:$S$833,8,FALSE)</f>
        <v>#N/A</v>
      </c>
      <c r="BC674" s="91" t="str">
        <f t="shared" si="68"/>
        <v/>
      </c>
      <c r="BD674" s="91" t="str">
        <f t="shared" si="69"/>
        <v/>
      </c>
      <c r="BE674" s="15" t="str">
        <f t="shared" si="70"/>
        <v/>
      </c>
      <c r="BF674" s="92" t="str">
        <f t="shared" si="71"/>
        <v>No Sighting Date</v>
      </c>
    </row>
    <row r="675" spans="1:58" x14ac:dyDescent="0.25">
      <c r="A675" s="118">
        <v>670</v>
      </c>
      <c r="B675" s="119"/>
      <c r="C675" s="120"/>
      <c r="D675" s="121"/>
      <c r="E675" s="121"/>
      <c r="F675" s="236"/>
      <c r="G675" s="122" t="str">
        <f>IFERROR(VLOOKUP(F675,'#Location List#'!$U$3:$V$1154,2,FALSE),"")</f>
        <v/>
      </c>
      <c r="H675" s="120"/>
      <c r="I675" s="120"/>
      <c r="J675" s="120"/>
      <c r="K675" s="120"/>
      <c r="L675" s="120"/>
      <c r="M675" s="120"/>
      <c r="N675" s="120"/>
      <c r="O675" s="120"/>
      <c r="P675" s="120"/>
      <c r="Q675" s="120"/>
      <c r="R675" s="120"/>
      <c r="S675" s="120"/>
      <c r="T675" s="205">
        <f t="shared" si="66"/>
        <v>0</v>
      </c>
      <c r="U675" s="205">
        <f t="shared" si="67"/>
        <v>0</v>
      </c>
      <c r="V675" s="210"/>
      <c r="W675" s="210"/>
      <c r="X675" s="23" t="str">
        <f>IFERROR(VLOOKUP(AT675,'#Input Lists#'!$L$3:$AH$833,3,FALSE)," ")</f>
        <v xml:space="preserve"> </v>
      </c>
      <c r="Y675" s="23" t="str">
        <f>IFERROR(VLOOKUP(AT675,'#Input Lists#'!$L$3:$AH$833,5,FALSE)," ")</f>
        <v xml:space="preserve"> </v>
      </c>
      <c r="Z675" s="206" t="str">
        <f>IFERROR(VLOOKUP(AT675,'#Input Lists#'!$L$3:$AH$833,9,FALSE)," ")</f>
        <v xml:space="preserve"> </v>
      </c>
      <c r="AA675" s="119" t="s">
        <v>1527</v>
      </c>
      <c r="AB675" s="120"/>
      <c r="AC675" s="123"/>
      <c r="AD675" s="123"/>
      <c r="AE675" s="123"/>
      <c r="AF675" s="123"/>
      <c r="AG675" s="123"/>
      <c r="AH675" s="123"/>
      <c r="AI675" s="123"/>
      <c r="AJ675" s="123"/>
      <c r="AK675" s="123"/>
      <c r="AL675" s="123"/>
      <c r="AM675" s="123"/>
      <c r="AN675" s="123"/>
      <c r="AO675" s="123"/>
      <c r="AP675" s="120"/>
      <c r="AQ675" s="125" t="str">
        <f>IFERROR(VLOOKUP(G675,'#Location List#'!$C$3:$D$150,2,FALSE),"")</f>
        <v/>
      </c>
      <c r="AR675" s="125" t="str">
        <f>IFERROR(VLOOKUP(F675,'#Location List#'!$Q$3:$R$1154,2,FALSE),"")</f>
        <v/>
      </c>
      <c r="AS675" s="125" t="str">
        <f>IFERROR(VLOOKUP(V675,'#Input Lists#'!$B$3:$D$46,3,FALSE),"")</f>
        <v/>
      </c>
      <c r="AT675" s="125" t="str">
        <f>IFERROR(VLOOKUP(CONCATENATE(V675," ",W675),'#Input Lists#'!$K$3:$L$827,2,FALSE),"")</f>
        <v/>
      </c>
      <c r="AU675" s="125">
        <f>IFERROR(VLOOKUP(AA675,'#Input Lists#'!$BU$3:$BV$8,2,FALSE),"")</f>
        <v>1</v>
      </c>
      <c r="AV675" s="118" t="str">
        <f>IFERROR(VLOOKUP(AB675,'#Input Lists#'!$BO$3:$BP$9,2,FALSE),"")</f>
        <v/>
      </c>
      <c r="AW675" s="118">
        <f>IFERROR(VLOOKUP(AC675,'#Input Lists#'!$BL$3:$BM$7,2,FALSE),"")</f>
        <v>1</v>
      </c>
      <c r="AX675" s="52" t="e">
        <f>VLOOKUP(AQ675,'#Location List#'!$D$3:$K$150,4,FALSE)</f>
        <v>#N/A</v>
      </c>
      <c r="AY675" s="273" t="e">
        <f>VLOOKUP(AX675,'#Location List#'!$Z$3:$AA$13,2,FALSE)</f>
        <v>#N/A</v>
      </c>
      <c r="AZ675" s="126" t="e">
        <f>VLOOKUP($AT675,'#Input Lists#'!$L$3:$S$1033,6,FALSE)</f>
        <v>#N/A</v>
      </c>
      <c r="BA675" s="239" t="e">
        <f>VLOOKUP($AT675,'#Input Lists#'!$L$3:$S$833,7,FALSE)</f>
        <v>#N/A</v>
      </c>
      <c r="BB675" s="239" t="e">
        <f>VLOOKUP($AT675,'#Input Lists#'!$L$3:$S$833,8,FALSE)</f>
        <v>#N/A</v>
      </c>
      <c r="BC675" s="91" t="str">
        <f t="shared" si="68"/>
        <v/>
      </c>
      <c r="BD675" s="91" t="str">
        <f t="shared" si="69"/>
        <v/>
      </c>
      <c r="BE675" s="15" t="str">
        <f t="shared" si="70"/>
        <v/>
      </c>
      <c r="BF675" s="92" t="str">
        <f t="shared" si="71"/>
        <v>No Sighting Date</v>
      </c>
    </row>
    <row r="676" spans="1:58" x14ac:dyDescent="0.25">
      <c r="A676" s="118">
        <v>671</v>
      </c>
      <c r="B676" s="119"/>
      <c r="C676" s="120"/>
      <c r="D676" s="121"/>
      <c r="E676" s="121"/>
      <c r="F676" s="236"/>
      <c r="G676" s="122" t="str">
        <f>IFERROR(VLOOKUP(F676,'#Location List#'!$U$3:$V$1154,2,FALSE),"")</f>
        <v/>
      </c>
      <c r="H676" s="120"/>
      <c r="I676" s="120"/>
      <c r="J676" s="120"/>
      <c r="K676" s="120"/>
      <c r="L676" s="120"/>
      <c r="M676" s="120"/>
      <c r="N676" s="120"/>
      <c r="O676" s="120"/>
      <c r="P676" s="120"/>
      <c r="Q676" s="120"/>
      <c r="R676" s="120"/>
      <c r="S676" s="120"/>
      <c r="T676" s="205">
        <f t="shared" si="66"/>
        <v>0</v>
      </c>
      <c r="U676" s="205">
        <f t="shared" si="67"/>
        <v>0</v>
      </c>
      <c r="V676" s="210"/>
      <c r="W676" s="210"/>
      <c r="X676" s="23" t="str">
        <f>IFERROR(VLOOKUP(AT676,'#Input Lists#'!$L$3:$AH$833,3,FALSE)," ")</f>
        <v xml:space="preserve"> </v>
      </c>
      <c r="Y676" s="23" t="str">
        <f>IFERROR(VLOOKUP(AT676,'#Input Lists#'!$L$3:$AH$833,5,FALSE)," ")</f>
        <v xml:space="preserve"> </v>
      </c>
      <c r="Z676" s="206" t="str">
        <f>IFERROR(VLOOKUP(AT676,'#Input Lists#'!$L$3:$AH$833,9,FALSE)," ")</f>
        <v xml:space="preserve"> </v>
      </c>
      <c r="AA676" s="119" t="s">
        <v>1527</v>
      </c>
      <c r="AB676" s="120"/>
      <c r="AC676" s="123"/>
      <c r="AD676" s="123"/>
      <c r="AE676" s="123"/>
      <c r="AF676" s="123"/>
      <c r="AG676" s="123"/>
      <c r="AH676" s="123"/>
      <c r="AI676" s="123"/>
      <c r="AJ676" s="123"/>
      <c r="AK676" s="123"/>
      <c r="AL676" s="123"/>
      <c r="AM676" s="123"/>
      <c r="AN676" s="123"/>
      <c r="AO676" s="123"/>
      <c r="AP676" s="120"/>
      <c r="AQ676" s="125" t="str">
        <f>IFERROR(VLOOKUP(G676,'#Location List#'!$C$3:$D$150,2,FALSE),"")</f>
        <v/>
      </c>
      <c r="AR676" s="125" t="str">
        <f>IFERROR(VLOOKUP(F676,'#Location List#'!$Q$3:$R$1154,2,FALSE),"")</f>
        <v/>
      </c>
      <c r="AS676" s="125" t="str">
        <f>IFERROR(VLOOKUP(V676,'#Input Lists#'!$B$3:$D$46,3,FALSE),"")</f>
        <v/>
      </c>
      <c r="AT676" s="125" t="str">
        <f>IFERROR(VLOOKUP(CONCATENATE(V676," ",W676),'#Input Lists#'!$K$3:$L$827,2,FALSE),"")</f>
        <v/>
      </c>
      <c r="AU676" s="125">
        <f>IFERROR(VLOOKUP(AA676,'#Input Lists#'!$BU$3:$BV$8,2,FALSE),"")</f>
        <v>1</v>
      </c>
      <c r="AV676" s="118" t="str">
        <f>IFERROR(VLOOKUP(AB676,'#Input Lists#'!$BO$3:$BP$9,2,FALSE),"")</f>
        <v/>
      </c>
      <c r="AW676" s="118">
        <f>IFERROR(VLOOKUP(AC676,'#Input Lists#'!$BL$3:$BM$7,2,FALSE),"")</f>
        <v>1</v>
      </c>
      <c r="AX676" s="52" t="e">
        <f>VLOOKUP(AQ676,'#Location List#'!$D$3:$K$150,4,FALSE)</f>
        <v>#N/A</v>
      </c>
      <c r="AY676" s="273" t="e">
        <f>VLOOKUP(AX676,'#Location List#'!$Z$3:$AA$13,2,FALSE)</f>
        <v>#N/A</v>
      </c>
      <c r="AZ676" s="126" t="e">
        <f>VLOOKUP($AT676,'#Input Lists#'!$L$3:$S$1033,6,FALSE)</f>
        <v>#N/A</v>
      </c>
      <c r="BA676" s="239" t="e">
        <f>VLOOKUP($AT676,'#Input Lists#'!$L$3:$S$833,7,FALSE)</f>
        <v>#N/A</v>
      </c>
      <c r="BB676" s="239" t="e">
        <f>VLOOKUP($AT676,'#Input Lists#'!$L$3:$S$833,8,FALSE)</f>
        <v>#N/A</v>
      </c>
      <c r="BC676" s="91" t="str">
        <f t="shared" si="68"/>
        <v/>
      </c>
      <c r="BD676" s="91" t="str">
        <f t="shared" si="69"/>
        <v/>
      </c>
      <c r="BE676" s="15" t="str">
        <f t="shared" si="70"/>
        <v/>
      </c>
      <c r="BF676" s="92" t="str">
        <f t="shared" si="71"/>
        <v>No Sighting Date</v>
      </c>
    </row>
    <row r="677" spans="1:58" x14ac:dyDescent="0.25">
      <c r="A677" s="118">
        <v>672</v>
      </c>
      <c r="B677" s="119"/>
      <c r="C677" s="120"/>
      <c r="D677" s="121"/>
      <c r="E677" s="121"/>
      <c r="F677" s="236"/>
      <c r="G677" s="122" t="str">
        <f>IFERROR(VLOOKUP(F677,'#Location List#'!$U$3:$V$1154,2,FALSE),"")</f>
        <v/>
      </c>
      <c r="H677" s="120"/>
      <c r="I677" s="120"/>
      <c r="J677" s="120"/>
      <c r="K677" s="120"/>
      <c r="L677" s="120"/>
      <c r="M677" s="120"/>
      <c r="N677" s="120"/>
      <c r="O677" s="120"/>
      <c r="P677" s="120"/>
      <c r="Q677" s="120"/>
      <c r="R677" s="120"/>
      <c r="S677" s="120"/>
      <c r="T677" s="205">
        <f t="shared" si="66"/>
        <v>0</v>
      </c>
      <c r="U677" s="205">
        <f t="shared" si="67"/>
        <v>0</v>
      </c>
      <c r="V677" s="210"/>
      <c r="W677" s="210"/>
      <c r="X677" s="23" t="str">
        <f>IFERROR(VLOOKUP(AT677,'#Input Lists#'!$L$3:$AH$833,3,FALSE)," ")</f>
        <v xml:space="preserve"> </v>
      </c>
      <c r="Y677" s="23" t="str">
        <f>IFERROR(VLOOKUP(AT677,'#Input Lists#'!$L$3:$AH$833,5,FALSE)," ")</f>
        <v xml:space="preserve"> </v>
      </c>
      <c r="Z677" s="206" t="str">
        <f>IFERROR(VLOOKUP(AT677,'#Input Lists#'!$L$3:$AH$833,9,FALSE)," ")</f>
        <v xml:space="preserve"> </v>
      </c>
      <c r="AA677" s="119" t="s">
        <v>1527</v>
      </c>
      <c r="AB677" s="120"/>
      <c r="AC677" s="123"/>
      <c r="AD677" s="123"/>
      <c r="AE677" s="123"/>
      <c r="AF677" s="123"/>
      <c r="AG677" s="123"/>
      <c r="AH677" s="123"/>
      <c r="AI677" s="123"/>
      <c r="AJ677" s="123"/>
      <c r="AK677" s="123"/>
      <c r="AL677" s="123"/>
      <c r="AM677" s="123"/>
      <c r="AN677" s="123"/>
      <c r="AO677" s="123"/>
      <c r="AP677" s="120"/>
      <c r="AQ677" s="125" t="str">
        <f>IFERROR(VLOOKUP(G677,'#Location List#'!$C$3:$D$150,2,FALSE),"")</f>
        <v/>
      </c>
      <c r="AR677" s="125" t="str">
        <f>IFERROR(VLOOKUP(F677,'#Location List#'!$Q$3:$R$1154,2,FALSE),"")</f>
        <v/>
      </c>
      <c r="AS677" s="125" t="str">
        <f>IFERROR(VLOOKUP(V677,'#Input Lists#'!$B$3:$D$46,3,FALSE),"")</f>
        <v/>
      </c>
      <c r="AT677" s="125" t="str">
        <f>IFERROR(VLOOKUP(CONCATENATE(V677," ",W677),'#Input Lists#'!$K$3:$L$827,2,FALSE),"")</f>
        <v/>
      </c>
      <c r="AU677" s="125">
        <f>IFERROR(VLOOKUP(AA677,'#Input Lists#'!$BU$3:$BV$8,2,FALSE),"")</f>
        <v>1</v>
      </c>
      <c r="AV677" s="118" t="str">
        <f>IFERROR(VLOOKUP(AB677,'#Input Lists#'!$BO$3:$BP$9,2,FALSE),"")</f>
        <v/>
      </c>
      <c r="AW677" s="118">
        <f>IFERROR(VLOOKUP(AC677,'#Input Lists#'!$BL$3:$BM$7,2,FALSE),"")</f>
        <v>1</v>
      </c>
      <c r="AX677" s="52" t="e">
        <f>VLOOKUP(AQ677,'#Location List#'!$D$3:$K$150,4,FALSE)</f>
        <v>#N/A</v>
      </c>
      <c r="AY677" s="273" t="e">
        <f>VLOOKUP(AX677,'#Location List#'!$Z$3:$AA$13,2,FALSE)</f>
        <v>#N/A</v>
      </c>
      <c r="AZ677" s="126" t="e">
        <f>VLOOKUP($AT677,'#Input Lists#'!$L$3:$S$1033,6,FALSE)</f>
        <v>#N/A</v>
      </c>
      <c r="BA677" s="239" t="e">
        <f>VLOOKUP($AT677,'#Input Lists#'!$L$3:$S$833,7,FALSE)</f>
        <v>#N/A</v>
      </c>
      <c r="BB677" s="239" t="e">
        <f>VLOOKUP($AT677,'#Input Lists#'!$L$3:$S$833,8,FALSE)</f>
        <v>#N/A</v>
      </c>
      <c r="BC677" s="91" t="str">
        <f t="shared" si="68"/>
        <v/>
      </c>
      <c r="BD677" s="91" t="str">
        <f t="shared" si="69"/>
        <v/>
      </c>
      <c r="BE677" s="15" t="str">
        <f t="shared" si="70"/>
        <v/>
      </c>
      <c r="BF677" s="92" t="str">
        <f t="shared" si="71"/>
        <v>No Sighting Date</v>
      </c>
    </row>
    <row r="678" spans="1:58" x14ac:dyDescent="0.25">
      <c r="A678" s="118">
        <v>673</v>
      </c>
      <c r="B678" s="119"/>
      <c r="C678" s="120"/>
      <c r="D678" s="121"/>
      <c r="E678" s="121"/>
      <c r="F678" s="236"/>
      <c r="G678" s="122" t="str">
        <f>IFERROR(VLOOKUP(F678,'#Location List#'!$U$3:$V$1154,2,FALSE),"")</f>
        <v/>
      </c>
      <c r="H678" s="120"/>
      <c r="I678" s="120"/>
      <c r="J678" s="120"/>
      <c r="K678" s="120"/>
      <c r="L678" s="120"/>
      <c r="M678" s="120"/>
      <c r="N678" s="120"/>
      <c r="O678" s="120"/>
      <c r="P678" s="120"/>
      <c r="Q678" s="120"/>
      <c r="R678" s="120"/>
      <c r="S678" s="120"/>
      <c r="T678" s="205">
        <f t="shared" si="66"/>
        <v>0</v>
      </c>
      <c r="U678" s="205">
        <f t="shared" si="67"/>
        <v>0</v>
      </c>
      <c r="V678" s="210"/>
      <c r="W678" s="210"/>
      <c r="X678" s="23" t="str">
        <f>IFERROR(VLOOKUP(AT678,'#Input Lists#'!$L$3:$AH$833,3,FALSE)," ")</f>
        <v xml:space="preserve"> </v>
      </c>
      <c r="Y678" s="23" t="str">
        <f>IFERROR(VLOOKUP(AT678,'#Input Lists#'!$L$3:$AH$833,5,FALSE)," ")</f>
        <v xml:space="preserve"> </v>
      </c>
      <c r="Z678" s="206" t="str">
        <f>IFERROR(VLOOKUP(AT678,'#Input Lists#'!$L$3:$AH$833,9,FALSE)," ")</f>
        <v xml:space="preserve"> </v>
      </c>
      <c r="AA678" s="119" t="s">
        <v>1527</v>
      </c>
      <c r="AB678" s="120"/>
      <c r="AC678" s="123"/>
      <c r="AD678" s="123"/>
      <c r="AE678" s="123"/>
      <c r="AF678" s="123"/>
      <c r="AG678" s="123"/>
      <c r="AH678" s="123"/>
      <c r="AI678" s="123"/>
      <c r="AJ678" s="123"/>
      <c r="AK678" s="123"/>
      <c r="AL678" s="123"/>
      <c r="AM678" s="123"/>
      <c r="AN678" s="123"/>
      <c r="AO678" s="123"/>
      <c r="AP678" s="120"/>
      <c r="AQ678" s="125" t="str">
        <f>IFERROR(VLOOKUP(G678,'#Location List#'!$C$3:$D$150,2,FALSE),"")</f>
        <v/>
      </c>
      <c r="AR678" s="125" t="str">
        <f>IFERROR(VLOOKUP(F678,'#Location List#'!$Q$3:$R$1154,2,FALSE),"")</f>
        <v/>
      </c>
      <c r="AS678" s="125" t="str">
        <f>IFERROR(VLOOKUP(V678,'#Input Lists#'!$B$3:$D$46,3,FALSE),"")</f>
        <v/>
      </c>
      <c r="AT678" s="125" t="str">
        <f>IFERROR(VLOOKUP(CONCATENATE(V678," ",W678),'#Input Lists#'!$K$3:$L$827,2,FALSE),"")</f>
        <v/>
      </c>
      <c r="AU678" s="125">
        <f>IFERROR(VLOOKUP(AA678,'#Input Lists#'!$BU$3:$BV$8,2,FALSE),"")</f>
        <v>1</v>
      </c>
      <c r="AV678" s="118" t="str">
        <f>IFERROR(VLOOKUP(AB678,'#Input Lists#'!$BO$3:$BP$9,2,FALSE),"")</f>
        <v/>
      </c>
      <c r="AW678" s="118">
        <f>IFERROR(VLOOKUP(AC678,'#Input Lists#'!$BL$3:$BM$7,2,FALSE),"")</f>
        <v>1</v>
      </c>
      <c r="AX678" s="52" t="e">
        <f>VLOOKUP(AQ678,'#Location List#'!$D$3:$K$150,4,FALSE)</f>
        <v>#N/A</v>
      </c>
      <c r="AY678" s="273" t="e">
        <f>VLOOKUP(AX678,'#Location List#'!$Z$3:$AA$13,2,FALSE)</f>
        <v>#N/A</v>
      </c>
      <c r="AZ678" s="126" t="e">
        <f>VLOOKUP($AT678,'#Input Lists#'!$L$3:$S$1033,6,FALSE)</f>
        <v>#N/A</v>
      </c>
      <c r="BA678" s="239" t="e">
        <f>VLOOKUP($AT678,'#Input Lists#'!$L$3:$S$833,7,FALSE)</f>
        <v>#N/A</v>
      </c>
      <c r="BB678" s="239" t="e">
        <f>VLOOKUP($AT678,'#Input Lists#'!$L$3:$S$833,8,FALSE)</f>
        <v>#N/A</v>
      </c>
      <c r="BC678" s="91" t="str">
        <f t="shared" si="68"/>
        <v/>
      </c>
      <c r="BD678" s="91" t="str">
        <f t="shared" si="69"/>
        <v/>
      </c>
      <c r="BE678" s="15" t="str">
        <f t="shared" si="70"/>
        <v/>
      </c>
      <c r="BF678" s="92" t="str">
        <f t="shared" si="71"/>
        <v>No Sighting Date</v>
      </c>
    </row>
    <row r="679" spans="1:58" x14ac:dyDescent="0.25">
      <c r="A679" s="118">
        <v>674</v>
      </c>
      <c r="B679" s="119"/>
      <c r="C679" s="120"/>
      <c r="D679" s="121"/>
      <c r="E679" s="121"/>
      <c r="F679" s="236"/>
      <c r="G679" s="122" t="str">
        <f>IFERROR(VLOOKUP(F679,'#Location List#'!$U$3:$V$1154,2,FALSE),"")</f>
        <v/>
      </c>
      <c r="H679" s="120"/>
      <c r="I679" s="120"/>
      <c r="J679" s="120"/>
      <c r="K679" s="120"/>
      <c r="L679" s="120"/>
      <c r="M679" s="120"/>
      <c r="N679" s="120"/>
      <c r="O679" s="120"/>
      <c r="P679" s="120"/>
      <c r="Q679" s="120"/>
      <c r="R679" s="120"/>
      <c r="S679" s="120"/>
      <c r="T679" s="205">
        <f t="shared" si="66"/>
        <v>0</v>
      </c>
      <c r="U679" s="205">
        <f t="shared" si="67"/>
        <v>0</v>
      </c>
      <c r="V679" s="210"/>
      <c r="W679" s="210"/>
      <c r="X679" s="23" t="str">
        <f>IFERROR(VLOOKUP(AT679,'#Input Lists#'!$L$3:$AH$833,3,FALSE)," ")</f>
        <v xml:space="preserve"> </v>
      </c>
      <c r="Y679" s="23" t="str">
        <f>IFERROR(VLOOKUP(AT679,'#Input Lists#'!$L$3:$AH$833,5,FALSE)," ")</f>
        <v xml:space="preserve"> </v>
      </c>
      <c r="Z679" s="206" t="str">
        <f>IFERROR(VLOOKUP(AT679,'#Input Lists#'!$L$3:$AH$833,9,FALSE)," ")</f>
        <v xml:space="preserve"> </v>
      </c>
      <c r="AA679" s="119" t="s">
        <v>1527</v>
      </c>
      <c r="AB679" s="120"/>
      <c r="AC679" s="123"/>
      <c r="AD679" s="123"/>
      <c r="AE679" s="123"/>
      <c r="AF679" s="123"/>
      <c r="AG679" s="123"/>
      <c r="AH679" s="123"/>
      <c r="AI679" s="123"/>
      <c r="AJ679" s="123"/>
      <c r="AK679" s="123"/>
      <c r="AL679" s="123"/>
      <c r="AM679" s="123"/>
      <c r="AN679" s="123"/>
      <c r="AO679" s="123"/>
      <c r="AP679" s="120"/>
      <c r="AQ679" s="125" t="str">
        <f>IFERROR(VLOOKUP(G679,'#Location List#'!$C$3:$D$150,2,FALSE),"")</f>
        <v/>
      </c>
      <c r="AR679" s="125" t="str">
        <f>IFERROR(VLOOKUP(F679,'#Location List#'!$Q$3:$R$1154,2,FALSE),"")</f>
        <v/>
      </c>
      <c r="AS679" s="125" t="str">
        <f>IFERROR(VLOOKUP(V679,'#Input Lists#'!$B$3:$D$46,3,FALSE),"")</f>
        <v/>
      </c>
      <c r="AT679" s="125" t="str">
        <f>IFERROR(VLOOKUP(CONCATENATE(V679," ",W679),'#Input Lists#'!$K$3:$L$827,2,FALSE),"")</f>
        <v/>
      </c>
      <c r="AU679" s="125">
        <f>IFERROR(VLOOKUP(AA679,'#Input Lists#'!$BU$3:$BV$8,2,FALSE),"")</f>
        <v>1</v>
      </c>
      <c r="AV679" s="118" t="str">
        <f>IFERROR(VLOOKUP(AB679,'#Input Lists#'!$BO$3:$BP$9,2,FALSE),"")</f>
        <v/>
      </c>
      <c r="AW679" s="118">
        <f>IFERROR(VLOOKUP(AC679,'#Input Lists#'!$BL$3:$BM$7,2,FALSE),"")</f>
        <v>1</v>
      </c>
      <c r="AX679" s="52" t="e">
        <f>VLOOKUP(AQ679,'#Location List#'!$D$3:$K$150,4,FALSE)</f>
        <v>#N/A</v>
      </c>
      <c r="AY679" s="273" t="e">
        <f>VLOOKUP(AX679,'#Location List#'!$Z$3:$AA$13,2,FALSE)</f>
        <v>#N/A</v>
      </c>
      <c r="AZ679" s="126" t="e">
        <f>VLOOKUP($AT679,'#Input Lists#'!$L$3:$S$1033,6,FALSE)</f>
        <v>#N/A</v>
      </c>
      <c r="BA679" s="239" t="e">
        <f>VLOOKUP($AT679,'#Input Lists#'!$L$3:$S$833,7,FALSE)</f>
        <v>#N/A</v>
      </c>
      <c r="BB679" s="239" t="e">
        <f>VLOOKUP($AT679,'#Input Lists#'!$L$3:$S$833,8,FALSE)</f>
        <v>#N/A</v>
      </c>
      <c r="BC679" s="91" t="str">
        <f t="shared" si="68"/>
        <v/>
      </c>
      <c r="BD679" s="91" t="str">
        <f t="shared" si="69"/>
        <v/>
      </c>
      <c r="BE679" s="15" t="str">
        <f t="shared" si="70"/>
        <v/>
      </c>
      <c r="BF679" s="92" t="str">
        <f t="shared" si="71"/>
        <v>No Sighting Date</v>
      </c>
    </row>
    <row r="680" spans="1:58" x14ac:dyDescent="0.25">
      <c r="A680" s="118">
        <v>675</v>
      </c>
      <c r="B680" s="119"/>
      <c r="C680" s="120"/>
      <c r="D680" s="121"/>
      <c r="E680" s="121"/>
      <c r="F680" s="236"/>
      <c r="G680" s="122" t="str">
        <f>IFERROR(VLOOKUP(F680,'#Location List#'!$U$3:$V$1154,2,FALSE),"")</f>
        <v/>
      </c>
      <c r="H680" s="120"/>
      <c r="I680" s="120"/>
      <c r="J680" s="120"/>
      <c r="K680" s="120"/>
      <c r="L680" s="120"/>
      <c r="M680" s="120"/>
      <c r="N680" s="120"/>
      <c r="O680" s="120"/>
      <c r="P680" s="120"/>
      <c r="Q680" s="120"/>
      <c r="R680" s="120"/>
      <c r="S680" s="120"/>
      <c r="T680" s="205">
        <f t="shared" si="66"/>
        <v>0</v>
      </c>
      <c r="U680" s="205">
        <f t="shared" si="67"/>
        <v>0</v>
      </c>
      <c r="V680" s="210"/>
      <c r="W680" s="210"/>
      <c r="X680" s="23" t="str">
        <f>IFERROR(VLOOKUP(AT680,'#Input Lists#'!$L$3:$AH$833,3,FALSE)," ")</f>
        <v xml:space="preserve"> </v>
      </c>
      <c r="Y680" s="23" t="str">
        <f>IFERROR(VLOOKUP(AT680,'#Input Lists#'!$L$3:$AH$833,5,FALSE)," ")</f>
        <v xml:space="preserve"> </v>
      </c>
      <c r="Z680" s="206" t="str">
        <f>IFERROR(VLOOKUP(AT680,'#Input Lists#'!$L$3:$AH$833,9,FALSE)," ")</f>
        <v xml:space="preserve"> </v>
      </c>
      <c r="AA680" s="119" t="s">
        <v>1527</v>
      </c>
      <c r="AB680" s="120"/>
      <c r="AC680" s="123"/>
      <c r="AD680" s="123"/>
      <c r="AE680" s="123"/>
      <c r="AF680" s="123"/>
      <c r="AG680" s="123"/>
      <c r="AH680" s="123"/>
      <c r="AI680" s="123"/>
      <c r="AJ680" s="123"/>
      <c r="AK680" s="123"/>
      <c r="AL680" s="123"/>
      <c r="AM680" s="123"/>
      <c r="AN680" s="123"/>
      <c r="AO680" s="123"/>
      <c r="AP680" s="120"/>
      <c r="AQ680" s="125" t="str">
        <f>IFERROR(VLOOKUP(G680,'#Location List#'!$C$3:$D$150,2,FALSE),"")</f>
        <v/>
      </c>
      <c r="AR680" s="125" t="str">
        <f>IFERROR(VLOOKUP(F680,'#Location List#'!$Q$3:$R$1154,2,FALSE),"")</f>
        <v/>
      </c>
      <c r="AS680" s="125" t="str">
        <f>IFERROR(VLOOKUP(V680,'#Input Lists#'!$B$3:$D$46,3,FALSE),"")</f>
        <v/>
      </c>
      <c r="AT680" s="125" t="str">
        <f>IFERROR(VLOOKUP(CONCATENATE(V680," ",W680),'#Input Lists#'!$K$3:$L$827,2,FALSE),"")</f>
        <v/>
      </c>
      <c r="AU680" s="125">
        <f>IFERROR(VLOOKUP(AA680,'#Input Lists#'!$BU$3:$BV$8,2,FALSE),"")</f>
        <v>1</v>
      </c>
      <c r="AV680" s="118" t="str">
        <f>IFERROR(VLOOKUP(AB680,'#Input Lists#'!$BO$3:$BP$9,2,FALSE),"")</f>
        <v/>
      </c>
      <c r="AW680" s="118">
        <f>IFERROR(VLOOKUP(AC680,'#Input Lists#'!$BL$3:$BM$7,2,FALSE),"")</f>
        <v>1</v>
      </c>
      <c r="AX680" s="52" t="e">
        <f>VLOOKUP(AQ680,'#Location List#'!$D$3:$K$150,4,FALSE)</f>
        <v>#N/A</v>
      </c>
      <c r="AY680" s="273" t="e">
        <f>VLOOKUP(AX680,'#Location List#'!$Z$3:$AA$13,2,FALSE)</f>
        <v>#N/A</v>
      </c>
      <c r="AZ680" s="126" t="e">
        <f>VLOOKUP($AT680,'#Input Lists#'!$L$3:$S$1033,6,FALSE)</f>
        <v>#N/A</v>
      </c>
      <c r="BA680" s="239" t="e">
        <f>VLOOKUP($AT680,'#Input Lists#'!$L$3:$S$833,7,FALSE)</f>
        <v>#N/A</v>
      </c>
      <c r="BB680" s="239" t="e">
        <f>VLOOKUP($AT680,'#Input Lists#'!$L$3:$S$833,8,FALSE)</f>
        <v>#N/A</v>
      </c>
      <c r="BC680" s="91" t="str">
        <f t="shared" si="68"/>
        <v/>
      </c>
      <c r="BD680" s="91" t="str">
        <f t="shared" si="69"/>
        <v/>
      </c>
      <c r="BE680" s="15" t="str">
        <f t="shared" si="70"/>
        <v/>
      </c>
      <c r="BF680" s="92" t="str">
        <f t="shared" si="71"/>
        <v>No Sighting Date</v>
      </c>
    </row>
    <row r="681" spans="1:58" x14ac:dyDescent="0.25">
      <c r="A681" s="118">
        <v>676</v>
      </c>
      <c r="B681" s="119"/>
      <c r="C681" s="120"/>
      <c r="D681" s="121"/>
      <c r="E681" s="121"/>
      <c r="F681" s="236"/>
      <c r="G681" s="122" t="str">
        <f>IFERROR(VLOOKUP(F681,'#Location List#'!$U$3:$V$1154,2,FALSE),"")</f>
        <v/>
      </c>
      <c r="H681" s="120"/>
      <c r="I681" s="120"/>
      <c r="J681" s="120"/>
      <c r="K681" s="120"/>
      <c r="L681" s="120"/>
      <c r="M681" s="120"/>
      <c r="N681" s="120"/>
      <c r="O681" s="120"/>
      <c r="P681" s="120"/>
      <c r="Q681" s="120"/>
      <c r="R681" s="120"/>
      <c r="S681" s="120"/>
      <c r="T681" s="205">
        <f t="shared" si="66"/>
        <v>0</v>
      </c>
      <c r="U681" s="205">
        <f t="shared" si="67"/>
        <v>0</v>
      </c>
      <c r="V681" s="210"/>
      <c r="W681" s="210"/>
      <c r="X681" s="23" t="str">
        <f>IFERROR(VLOOKUP(AT681,'#Input Lists#'!$L$3:$AH$833,3,FALSE)," ")</f>
        <v xml:space="preserve"> </v>
      </c>
      <c r="Y681" s="23" t="str">
        <f>IFERROR(VLOOKUP(AT681,'#Input Lists#'!$L$3:$AH$833,5,FALSE)," ")</f>
        <v xml:space="preserve"> </v>
      </c>
      <c r="Z681" s="206" t="str">
        <f>IFERROR(VLOOKUP(AT681,'#Input Lists#'!$L$3:$AH$833,9,FALSE)," ")</f>
        <v xml:space="preserve"> </v>
      </c>
      <c r="AA681" s="119" t="s">
        <v>1527</v>
      </c>
      <c r="AB681" s="120"/>
      <c r="AC681" s="123"/>
      <c r="AD681" s="123"/>
      <c r="AE681" s="123"/>
      <c r="AF681" s="123"/>
      <c r="AG681" s="123"/>
      <c r="AH681" s="123"/>
      <c r="AI681" s="123"/>
      <c r="AJ681" s="123"/>
      <c r="AK681" s="123"/>
      <c r="AL681" s="123"/>
      <c r="AM681" s="123"/>
      <c r="AN681" s="123"/>
      <c r="AO681" s="123"/>
      <c r="AP681" s="120"/>
      <c r="AQ681" s="125" t="str">
        <f>IFERROR(VLOOKUP(G681,'#Location List#'!$C$3:$D$150,2,FALSE),"")</f>
        <v/>
      </c>
      <c r="AR681" s="125" t="str">
        <f>IFERROR(VLOOKUP(F681,'#Location List#'!$Q$3:$R$1154,2,FALSE),"")</f>
        <v/>
      </c>
      <c r="AS681" s="125" t="str">
        <f>IFERROR(VLOOKUP(V681,'#Input Lists#'!$B$3:$D$46,3,FALSE),"")</f>
        <v/>
      </c>
      <c r="AT681" s="125" t="str">
        <f>IFERROR(VLOOKUP(CONCATENATE(V681," ",W681),'#Input Lists#'!$K$3:$L$827,2,FALSE),"")</f>
        <v/>
      </c>
      <c r="AU681" s="125">
        <f>IFERROR(VLOOKUP(AA681,'#Input Lists#'!$BU$3:$BV$8,2,FALSE),"")</f>
        <v>1</v>
      </c>
      <c r="AV681" s="118" t="str">
        <f>IFERROR(VLOOKUP(AB681,'#Input Lists#'!$BO$3:$BP$9,2,FALSE),"")</f>
        <v/>
      </c>
      <c r="AW681" s="118">
        <f>IFERROR(VLOOKUP(AC681,'#Input Lists#'!$BL$3:$BM$7,2,FALSE),"")</f>
        <v>1</v>
      </c>
      <c r="AX681" s="52" t="e">
        <f>VLOOKUP(AQ681,'#Location List#'!$D$3:$K$150,4,FALSE)</f>
        <v>#N/A</v>
      </c>
      <c r="AY681" s="273" t="e">
        <f>VLOOKUP(AX681,'#Location List#'!$Z$3:$AA$13,2,FALSE)</f>
        <v>#N/A</v>
      </c>
      <c r="AZ681" s="126" t="e">
        <f>VLOOKUP($AT681,'#Input Lists#'!$L$3:$S$1033,6,FALSE)</f>
        <v>#N/A</v>
      </c>
      <c r="BA681" s="239" t="e">
        <f>VLOOKUP($AT681,'#Input Lists#'!$L$3:$S$833,7,FALSE)</f>
        <v>#N/A</v>
      </c>
      <c r="BB681" s="239" t="e">
        <f>VLOOKUP($AT681,'#Input Lists#'!$L$3:$S$833,8,FALSE)</f>
        <v>#N/A</v>
      </c>
      <c r="BC681" s="91" t="str">
        <f t="shared" si="68"/>
        <v/>
      </c>
      <c r="BD681" s="91" t="str">
        <f t="shared" si="69"/>
        <v/>
      </c>
      <c r="BE681" s="15" t="str">
        <f t="shared" si="70"/>
        <v/>
      </c>
      <c r="BF681" s="92" t="str">
        <f t="shared" si="71"/>
        <v>No Sighting Date</v>
      </c>
    </row>
    <row r="682" spans="1:58" x14ac:dyDescent="0.25">
      <c r="A682" s="118">
        <v>677</v>
      </c>
      <c r="B682" s="119"/>
      <c r="C682" s="120"/>
      <c r="D682" s="121"/>
      <c r="E682" s="121"/>
      <c r="F682" s="236"/>
      <c r="G682" s="122" t="str">
        <f>IFERROR(VLOOKUP(F682,'#Location List#'!$U$3:$V$1154,2,FALSE),"")</f>
        <v/>
      </c>
      <c r="H682" s="120"/>
      <c r="I682" s="120"/>
      <c r="J682" s="120"/>
      <c r="K682" s="120"/>
      <c r="L682" s="120"/>
      <c r="M682" s="120"/>
      <c r="N682" s="120"/>
      <c r="O682" s="120"/>
      <c r="P682" s="120"/>
      <c r="Q682" s="120"/>
      <c r="R682" s="120"/>
      <c r="S682" s="120"/>
      <c r="T682" s="205">
        <f t="shared" si="66"/>
        <v>0</v>
      </c>
      <c r="U682" s="205">
        <f t="shared" si="67"/>
        <v>0</v>
      </c>
      <c r="V682" s="210"/>
      <c r="W682" s="210"/>
      <c r="X682" s="23" t="str">
        <f>IFERROR(VLOOKUP(AT682,'#Input Lists#'!$L$3:$AH$833,3,FALSE)," ")</f>
        <v xml:space="preserve"> </v>
      </c>
      <c r="Y682" s="23" t="str">
        <f>IFERROR(VLOOKUP(AT682,'#Input Lists#'!$L$3:$AH$833,5,FALSE)," ")</f>
        <v xml:space="preserve"> </v>
      </c>
      <c r="Z682" s="206" t="str">
        <f>IFERROR(VLOOKUP(AT682,'#Input Lists#'!$L$3:$AH$833,9,FALSE)," ")</f>
        <v xml:space="preserve"> </v>
      </c>
      <c r="AA682" s="119" t="s">
        <v>1527</v>
      </c>
      <c r="AB682" s="120"/>
      <c r="AC682" s="123"/>
      <c r="AD682" s="123"/>
      <c r="AE682" s="123"/>
      <c r="AF682" s="123"/>
      <c r="AG682" s="123"/>
      <c r="AH682" s="123"/>
      <c r="AI682" s="123"/>
      <c r="AJ682" s="123"/>
      <c r="AK682" s="123"/>
      <c r="AL682" s="123"/>
      <c r="AM682" s="123"/>
      <c r="AN682" s="123"/>
      <c r="AO682" s="123"/>
      <c r="AP682" s="120"/>
      <c r="AQ682" s="125" t="str">
        <f>IFERROR(VLOOKUP(G682,'#Location List#'!$C$3:$D$150,2,FALSE),"")</f>
        <v/>
      </c>
      <c r="AR682" s="125" t="str">
        <f>IFERROR(VLOOKUP(F682,'#Location List#'!$Q$3:$R$1154,2,FALSE),"")</f>
        <v/>
      </c>
      <c r="AS682" s="125" t="str">
        <f>IFERROR(VLOOKUP(V682,'#Input Lists#'!$B$3:$D$46,3,FALSE),"")</f>
        <v/>
      </c>
      <c r="AT682" s="125" t="str">
        <f>IFERROR(VLOOKUP(CONCATENATE(V682," ",W682),'#Input Lists#'!$K$3:$L$827,2,FALSE),"")</f>
        <v/>
      </c>
      <c r="AU682" s="125">
        <f>IFERROR(VLOOKUP(AA682,'#Input Lists#'!$BU$3:$BV$8,2,FALSE),"")</f>
        <v>1</v>
      </c>
      <c r="AV682" s="118" t="str">
        <f>IFERROR(VLOOKUP(AB682,'#Input Lists#'!$BO$3:$BP$9,2,FALSE),"")</f>
        <v/>
      </c>
      <c r="AW682" s="118">
        <f>IFERROR(VLOOKUP(AC682,'#Input Lists#'!$BL$3:$BM$7,2,FALSE),"")</f>
        <v>1</v>
      </c>
      <c r="AX682" s="52" t="e">
        <f>VLOOKUP(AQ682,'#Location List#'!$D$3:$K$150,4,FALSE)</f>
        <v>#N/A</v>
      </c>
      <c r="AY682" s="273" t="e">
        <f>VLOOKUP(AX682,'#Location List#'!$Z$3:$AA$13,2,FALSE)</f>
        <v>#N/A</v>
      </c>
      <c r="AZ682" s="126" t="e">
        <f>VLOOKUP($AT682,'#Input Lists#'!$L$3:$S$1033,6,FALSE)</f>
        <v>#N/A</v>
      </c>
      <c r="BA682" s="239" t="e">
        <f>VLOOKUP($AT682,'#Input Lists#'!$L$3:$S$833,7,FALSE)</f>
        <v>#N/A</v>
      </c>
      <c r="BB682" s="239" t="e">
        <f>VLOOKUP($AT682,'#Input Lists#'!$L$3:$S$833,8,FALSE)</f>
        <v>#N/A</v>
      </c>
      <c r="BC682" s="91" t="str">
        <f t="shared" si="68"/>
        <v/>
      </c>
      <c r="BD682" s="91" t="str">
        <f t="shared" si="69"/>
        <v/>
      </c>
      <c r="BE682" s="15" t="str">
        <f t="shared" si="70"/>
        <v/>
      </c>
      <c r="BF682" s="92" t="str">
        <f t="shared" si="71"/>
        <v>No Sighting Date</v>
      </c>
    </row>
    <row r="683" spans="1:58" x14ac:dyDescent="0.25">
      <c r="A683" s="118">
        <v>678</v>
      </c>
      <c r="B683" s="119"/>
      <c r="C683" s="120"/>
      <c r="D683" s="121"/>
      <c r="E683" s="121"/>
      <c r="F683" s="236"/>
      <c r="G683" s="122" t="str">
        <f>IFERROR(VLOOKUP(F683,'#Location List#'!$U$3:$V$1154,2,FALSE),"")</f>
        <v/>
      </c>
      <c r="H683" s="120"/>
      <c r="I683" s="120"/>
      <c r="J683" s="120"/>
      <c r="K683" s="120"/>
      <c r="L683" s="120"/>
      <c r="M683" s="120"/>
      <c r="N683" s="120"/>
      <c r="O683" s="120"/>
      <c r="P683" s="120"/>
      <c r="Q683" s="120"/>
      <c r="R683" s="120"/>
      <c r="S683" s="120"/>
      <c r="T683" s="205">
        <f t="shared" si="66"/>
        <v>0</v>
      </c>
      <c r="U683" s="205">
        <f t="shared" si="67"/>
        <v>0</v>
      </c>
      <c r="V683" s="210"/>
      <c r="W683" s="210"/>
      <c r="X683" s="23" t="str">
        <f>IFERROR(VLOOKUP(AT683,'#Input Lists#'!$L$3:$AH$833,3,FALSE)," ")</f>
        <v xml:space="preserve"> </v>
      </c>
      <c r="Y683" s="23" t="str">
        <f>IFERROR(VLOOKUP(AT683,'#Input Lists#'!$L$3:$AH$833,5,FALSE)," ")</f>
        <v xml:space="preserve"> </v>
      </c>
      <c r="Z683" s="206" t="str">
        <f>IFERROR(VLOOKUP(AT683,'#Input Lists#'!$L$3:$AH$833,9,FALSE)," ")</f>
        <v xml:space="preserve"> </v>
      </c>
      <c r="AA683" s="119" t="s">
        <v>1527</v>
      </c>
      <c r="AB683" s="120"/>
      <c r="AC683" s="123"/>
      <c r="AD683" s="123"/>
      <c r="AE683" s="123"/>
      <c r="AF683" s="123"/>
      <c r="AG683" s="123"/>
      <c r="AH683" s="123"/>
      <c r="AI683" s="123"/>
      <c r="AJ683" s="123"/>
      <c r="AK683" s="123"/>
      <c r="AL683" s="123"/>
      <c r="AM683" s="123"/>
      <c r="AN683" s="123"/>
      <c r="AO683" s="123"/>
      <c r="AP683" s="120"/>
      <c r="AQ683" s="125" t="str">
        <f>IFERROR(VLOOKUP(G683,'#Location List#'!$C$3:$D$150,2,FALSE),"")</f>
        <v/>
      </c>
      <c r="AR683" s="125" t="str">
        <f>IFERROR(VLOOKUP(F683,'#Location List#'!$Q$3:$R$1154,2,FALSE),"")</f>
        <v/>
      </c>
      <c r="AS683" s="125" t="str">
        <f>IFERROR(VLOOKUP(V683,'#Input Lists#'!$B$3:$D$46,3,FALSE),"")</f>
        <v/>
      </c>
      <c r="AT683" s="125" t="str">
        <f>IFERROR(VLOOKUP(CONCATENATE(V683," ",W683),'#Input Lists#'!$K$3:$L$827,2,FALSE),"")</f>
        <v/>
      </c>
      <c r="AU683" s="125">
        <f>IFERROR(VLOOKUP(AA683,'#Input Lists#'!$BU$3:$BV$8,2,FALSE),"")</f>
        <v>1</v>
      </c>
      <c r="AV683" s="118" t="str">
        <f>IFERROR(VLOOKUP(AB683,'#Input Lists#'!$BO$3:$BP$9,2,FALSE),"")</f>
        <v/>
      </c>
      <c r="AW683" s="118">
        <f>IFERROR(VLOOKUP(AC683,'#Input Lists#'!$BL$3:$BM$7,2,FALSE),"")</f>
        <v>1</v>
      </c>
      <c r="AX683" s="52" t="e">
        <f>VLOOKUP(AQ683,'#Location List#'!$D$3:$K$150,4,FALSE)</f>
        <v>#N/A</v>
      </c>
      <c r="AY683" s="273" t="e">
        <f>VLOOKUP(AX683,'#Location List#'!$Z$3:$AA$13,2,FALSE)</f>
        <v>#N/A</v>
      </c>
      <c r="AZ683" s="126" t="e">
        <f>VLOOKUP($AT683,'#Input Lists#'!$L$3:$S$1033,6,FALSE)</f>
        <v>#N/A</v>
      </c>
      <c r="BA683" s="239" t="e">
        <f>VLOOKUP($AT683,'#Input Lists#'!$L$3:$S$833,7,FALSE)</f>
        <v>#N/A</v>
      </c>
      <c r="BB683" s="239" t="e">
        <f>VLOOKUP($AT683,'#Input Lists#'!$L$3:$S$833,8,FALSE)</f>
        <v>#N/A</v>
      </c>
      <c r="BC683" s="91" t="str">
        <f t="shared" si="68"/>
        <v/>
      </c>
      <c r="BD683" s="91" t="str">
        <f t="shared" si="69"/>
        <v/>
      </c>
      <c r="BE683" s="15" t="str">
        <f t="shared" si="70"/>
        <v/>
      </c>
      <c r="BF683" s="92" t="str">
        <f t="shared" si="71"/>
        <v>No Sighting Date</v>
      </c>
    </row>
    <row r="684" spans="1:58" x14ac:dyDescent="0.25">
      <c r="A684" s="118">
        <v>679</v>
      </c>
      <c r="B684" s="119"/>
      <c r="C684" s="120"/>
      <c r="D684" s="121"/>
      <c r="E684" s="121"/>
      <c r="F684" s="236"/>
      <c r="G684" s="122" t="str">
        <f>IFERROR(VLOOKUP(F684,'#Location List#'!$U$3:$V$1154,2,FALSE),"")</f>
        <v/>
      </c>
      <c r="H684" s="120"/>
      <c r="I684" s="120"/>
      <c r="J684" s="120"/>
      <c r="K684" s="120"/>
      <c r="L684" s="120"/>
      <c r="M684" s="120"/>
      <c r="N684" s="120"/>
      <c r="O684" s="120"/>
      <c r="P684" s="120"/>
      <c r="Q684" s="120"/>
      <c r="R684" s="120"/>
      <c r="S684" s="120"/>
      <c r="T684" s="205">
        <f t="shared" si="66"/>
        <v>0</v>
      </c>
      <c r="U684" s="205">
        <f t="shared" si="67"/>
        <v>0</v>
      </c>
      <c r="V684" s="210"/>
      <c r="W684" s="210"/>
      <c r="X684" s="23" t="str">
        <f>IFERROR(VLOOKUP(AT684,'#Input Lists#'!$L$3:$AH$833,3,FALSE)," ")</f>
        <v xml:space="preserve"> </v>
      </c>
      <c r="Y684" s="23" t="str">
        <f>IFERROR(VLOOKUP(AT684,'#Input Lists#'!$L$3:$AH$833,5,FALSE)," ")</f>
        <v xml:space="preserve"> </v>
      </c>
      <c r="Z684" s="206" t="str">
        <f>IFERROR(VLOOKUP(AT684,'#Input Lists#'!$L$3:$AH$833,9,FALSE)," ")</f>
        <v xml:space="preserve"> </v>
      </c>
      <c r="AA684" s="119" t="s">
        <v>1527</v>
      </c>
      <c r="AB684" s="120"/>
      <c r="AC684" s="123"/>
      <c r="AD684" s="123"/>
      <c r="AE684" s="123"/>
      <c r="AF684" s="123"/>
      <c r="AG684" s="123"/>
      <c r="AH684" s="123"/>
      <c r="AI684" s="123"/>
      <c r="AJ684" s="123"/>
      <c r="AK684" s="123"/>
      <c r="AL684" s="123"/>
      <c r="AM684" s="123"/>
      <c r="AN684" s="123"/>
      <c r="AO684" s="123"/>
      <c r="AP684" s="120"/>
      <c r="AQ684" s="125" t="str">
        <f>IFERROR(VLOOKUP(G684,'#Location List#'!$C$3:$D$150,2,FALSE),"")</f>
        <v/>
      </c>
      <c r="AR684" s="125" t="str">
        <f>IFERROR(VLOOKUP(F684,'#Location List#'!$Q$3:$R$1154,2,FALSE),"")</f>
        <v/>
      </c>
      <c r="AS684" s="125" t="str">
        <f>IFERROR(VLOOKUP(V684,'#Input Lists#'!$B$3:$D$46,3,FALSE),"")</f>
        <v/>
      </c>
      <c r="AT684" s="125" t="str">
        <f>IFERROR(VLOOKUP(CONCATENATE(V684," ",W684),'#Input Lists#'!$K$3:$L$827,2,FALSE),"")</f>
        <v/>
      </c>
      <c r="AU684" s="125">
        <f>IFERROR(VLOOKUP(AA684,'#Input Lists#'!$BU$3:$BV$8,2,FALSE),"")</f>
        <v>1</v>
      </c>
      <c r="AV684" s="118" t="str">
        <f>IFERROR(VLOOKUP(AB684,'#Input Lists#'!$BO$3:$BP$9,2,FALSE),"")</f>
        <v/>
      </c>
      <c r="AW684" s="118">
        <f>IFERROR(VLOOKUP(AC684,'#Input Lists#'!$BL$3:$BM$7,2,FALSE),"")</f>
        <v>1</v>
      </c>
      <c r="AX684" s="52" t="e">
        <f>VLOOKUP(AQ684,'#Location List#'!$D$3:$K$150,4,FALSE)</f>
        <v>#N/A</v>
      </c>
      <c r="AY684" s="273" t="e">
        <f>VLOOKUP(AX684,'#Location List#'!$Z$3:$AA$13,2,FALSE)</f>
        <v>#N/A</v>
      </c>
      <c r="AZ684" s="126" t="e">
        <f>VLOOKUP($AT684,'#Input Lists#'!$L$3:$S$1033,6,FALSE)</f>
        <v>#N/A</v>
      </c>
      <c r="BA684" s="239" t="e">
        <f>VLOOKUP($AT684,'#Input Lists#'!$L$3:$S$833,7,FALSE)</f>
        <v>#N/A</v>
      </c>
      <c r="BB684" s="239" t="e">
        <f>VLOOKUP($AT684,'#Input Lists#'!$L$3:$S$833,8,FALSE)</f>
        <v>#N/A</v>
      </c>
      <c r="BC684" s="91" t="str">
        <f t="shared" si="68"/>
        <v/>
      </c>
      <c r="BD684" s="91" t="str">
        <f t="shared" si="69"/>
        <v/>
      </c>
      <c r="BE684" s="15" t="str">
        <f t="shared" si="70"/>
        <v/>
      </c>
      <c r="BF684" s="92" t="str">
        <f t="shared" si="71"/>
        <v>No Sighting Date</v>
      </c>
    </row>
    <row r="685" spans="1:58" x14ac:dyDescent="0.25">
      <c r="A685" s="118">
        <v>680</v>
      </c>
      <c r="B685" s="119"/>
      <c r="C685" s="120"/>
      <c r="D685" s="121"/>
      <c r="E685" s="121"/>
      <c r="F685" s="236"/>
      <c r="G685" s="122" t="str">
        <f>IFERROR(VLOOKUP(F685,'#Location List#'!$U$3:$V$1154,2,FALSE),"")</f>
        <v/>
      </c>
      <c r="H685" s="120"/>
      <c r="I685" s="120"/>
      <c r="J685" s="120"/>
      <c r="K685" s="120"/>
      <c r="L685" s="120"/>
      <c r="M685" s="120"/>
      <c r="N685" s="120"/>
      <c r="O685" s="120"/>
      <c r="P685" s="120"/>
      <c r="Q685" s="120"/>
      <c r="R685" s="120"/>
      <c r="S685" s="120"/>
      <c r="T685" s="205">
        <f t="shared" si="66"/>
        <v>0</v>
      </c>
      <c r="U685" s="205">
        <f t="shared" si="67"/>
        <v>0</v>
      </c>
      <c r="V685" s="210"/>
      <c r="W685" s="210"/>
      <c r="X685" s="23" t="str">
        <f>IFERROR(VLOOKUP(AT685,'#Input Lists#'!$L$3:$AH$833,3,FALSE)," ")</f>
        <v xml:space="preserve"> </v>
      </c>
      <c r="Y685" s="23" t="str">
        <f>IFERROR(VLOOKUP(AT685,'#Input Lists#'!$L$3:$AH$833,5,FALSE)," ")</f>
        <v xml:space="preserve"> </v>
      </c>
      <c r="Z685" s="206" t="str">
        <f>IFERROR(VLOOKUP(AT685,'#Input Lists#'!$L$3:$AH$833,9,FALSE)," ")</f>
        <v xml:space="preserve"> </v>
      </c>
      <c r="AA685" s="119" t="s">
        <v>1527</v>
      </c>
      <c r="AB685" s="120"/>
      <c r="AC685" s="123"/>
      <c r="AD685" s="123"/>
      <c r="AE685" s="123"/>
      <c r="AF685" s="123"/>
      <c r="AG685" s="123"/>
      <c r="AH685" s="123"/>
      <c r="AI685" s="123"/>
      <c r="AJ685" s="123"/>
      <c r="AK685" s="123"/>
      <c r="AL685" s="123"/>
      <c r="AM685" s="123"/>
      <c r="AN685" s="123"/>
      <c r="AO685" s="123"/>
      <c r="AP685" s="120"/>
      <c r="AQ685" s="125" t="str">
        <f>IFERROR(VLOOKUP(G685,'#Location List#'!$C$3:$D$150,2,FALSE),"")</f>
        <v/>
      </c>
      <c r="AR685" s="125" t="str">
        <f>IFERROR(VLOOKUP(F685,'#Location List#'!$Q$3:$R$1154,2,FALSE),"")</f>
        <v/>
      </c>
      <c r="AS685" s="125" t="str">
        <f>IFERROR(VLOOKUP(V685,'#Input Lists#'!$B$3:$D$46,3,FALSE),"")</f>
        <v/>
      </c>
      <c r="AT685" s="125" t="str">
        <f>IFERROR(VLOOKUP(CONCATENATE(V685," ",W685),'#Input Lists#'!$K$3:$L$827,2,FALSE),"")</f>
        <v/>
      </c>
      <c r="AU685" s="125">
        <f>IFERROR(VLOOKUP(AA685,'#Input Lists#'!$BU$3:$BV$8,2,FALSE),"")</f>
        <v>1</v>
      </c>
      <c r="AV685" s="118" t="str">
        <f>IFERROR(VLOOKUP(AB685,'#Input Lists#'!$BO$3:$BP$9,2,FALSE),"")</f>
        <v/>
      </c>
      <c r="AW685" s="118">
        <f>IFERROR(VLOOKUP(AC685,'#Input Lists#'!$BL$3:$BM$7,2,FALSE),"")</f>
        <v>1</v>
      </c>
      <c r="AX685" s="52" t="e">
        <f>VLOOKUP(AQ685,'#Location List#'!$D$3:$K$150,4,FALSE)</f>
        <v>#N/A</v>
      </c>
      <c r="AY685" s="273" t="e">
        <f>VLOOKUP(AX685,'#Location List#'!$Z$3:$AA$13,2,FALSE)</f>
        <v>#N/A</v>
      </c>
      <c r="AZ685" s="126" t="e">
        <f>VLOOKUP($AT685,'#Input Lists#'!$L$3:$S$1033,6,FALSE)</f>
        <v>#N/A</v>
      </c>
      <c r="BA685" s="239" t="e">
        <f>VLOOKUP($AT685,'#Input Lists#'!$L$3:$S$833,7,FALSE)</f>
        <v>#N/A</v>
      </c>
      <c r="BB685" s="239" t="e">
        <f>VLOOKUP($AT685,'#Input Lists#'!$L$3:$S$833,8,FALSE)</f>
        <v>#N/A</v>
      </c>
      <c r="BC685" s="91" t="str">
        <f t="shared" si="68"/>
        <v/>
      </c>
      <c r="BD685" s="91" t="str">
        <f t="shared" si="69"/>
        <v/>
      </c>
      <c r="BE685" s="15" t="str">
        <f t="shared" si="70"/>
        <v/>
      </c>
      <c r="BF685" s="92" t="str">
        <f t="shared" si="71"/>
        <v>No Sighting Date</v>
      </c>
    </row>
    <row r="686" spans="1:58" x14ac:dyDescent="0.25">
      <c r="A686" s="118">
        <v>681</v>
      </c>
      <c r="B686" s="119"/>
      <c r="C686" s="120"/>
      <c r="D686" s="121"/>
      <c r="E686" s="121"/>
      <c r="F686" s="236"/>
      <c r="G686" s="122" t="str">
        <f>IFERROR(VLOOKUP(F686,'#Location List#'!$U$3:$V$1154,2,FALSE),"")</f>
        <v/>
      </c>
      <c r="H686" s="120"/>
      <c r="I686" s="120"/>
      <c r="J686" s="120"/>
      <c r="K686" s="120"/>
      <c r="L686" s="120"/>
      <c r="M686" s="120"/>
      <c r="N686" s="120"/>
      <c r="O686" s="120"/>
      <c r="P686" s="120"/>
      <c r="Q686" s="120"/>
      <c r="R686" s="120"/>
      <c r="S686" s="120"/>
      <c r="T686" s="205">
        <f t="shared" si="66"/>
        <v>0</v>
      </c>
      <c r="U686" s="205">
        <f t="shared" si="67"/>
        <v>0</v>
      </c>
      <c r="V686" s="210"/>
      <c r="W686" s="210"/>
      <c r="X686" s="23" t="str">
        <f>IFERROR(VLOOKUP(AT686,'#Input Lists#'!$L$3:$AH$833,3,FALSE)," ")</f>
        <v xml:space="preserve"> </v>
      </c>
      <c r="Y686" s="23" t="str">
        <f>IFERROR(VLOOKUP(AT686,'#Input Lists#'!$L$3:$AH$833,5,FALSE)," ")</f>
        <v xml:space="preserve"> </v>
      </c>
      <c r="Z686" s="206" t="str">
        <f>IFERROR(VLOOKUP(AT686,'#Input Lists#'!$L$3:$AH$833,9,FALSE)," ")</f>
        <v xml:space="preserve"> </v>
      </c>
      <c r="AA686" s="119" t="s">
        <v>1527</v>
      </c>
      <c r="AB686" s="120"/>
      <c r="AC686" s="123"/>
      <c r="AD686" s="123"/>
      <c r="AE686" s="123"/>
      <c r="AF686" s="123"/>
      <c r="AG686" s="123"/>
      <c r="AH686" s="123"/>
      <c r="AI686" s="123"/>
      <c r="AJ686" s="123"/>
      <c r="AK686" s="123"/>
      <c r="AL686" s="123"/>
      <c r="AM686" s="123"/>
      <c r="AN686" s="123"/>
      <c r="AO686" s="123"/>
      <c r="AP686" s="120"/>
      <c r="AQ686" s="125" t="str">
        <f>IFERROR(VLOOKUP(G686,'#Location List#'!$C$3:$D$150,2,FALSE),"")</f>
        <v/>
      </c>
      <c r="AR686" s="125" t="str">
        <f>IFERROR(VLOOKUP(F686,'#Location List#'!$Q$3:$R$1154,2,FALSE),"")</f>
        <v/>
      </c>
      <c r="AS686" s="125" t="str">
        <f>IFERROR(VLOOKUP(V686,'#Input Lists#'!$B$3:$D$46,3,FALSE),"")</f>
        <v/>
      </c>
      <c r="AT686" s="125" t="str">
        <f>IFERROR(VLOOKUP(CONCATENATE(V686," ",W686),'#Input Lists#'!$K$3:$L$827,2,FALSE),"")</f>
        <v/>
      </c>
      <c r="AU686" s="125">
        <f>IFERROR(VLOOKUP(AA686,'#Input Lists#'!$BU$3:$BV$8,2,FALSE),"")</f>
        <v>1</v>
      </c>
      <c r="AV686" s="118" t="str">
        <f>IFERROR(VLOOKUP(AB686,'#Input Lists#'!$BO$3:$BP$9,2,FALSE),"")</f>
        <v/>
      </c>
      <c r="AW686" s="118">
        <f>IFERROR(VLOOKUP(AC686,'#Input Lists#'!$BL$3:$BM$7,2,FALSE),"")</f>
        <v>1</v>
      </c>
      <c r="AX686" s="52" t="e">
        <f>VLOOKUP(AQ686,'#Location List#'!$D$3:$K$150,4,FALSE)</f>
        <v>#N/A</v>
      </c>
      <c r="AY686" s="273" t="e">
        <f>VLOOKUP(AX686,'#Location List#'!$Z$3:$AA$13,2,FALSE)</f>
        <v>#N/A</v>
      </c>
      <c r="AZ686" s="126" t="e">
        <f>VLOOKUP($AT686,'#Input Lists#'!$L$3:$S$1033,6,FALSE)</f>
        <v>#N/A</v>
      </c>
      <c r="BA686" s="239" t="e">
        <f>VLOOKUP($AT686,'#Input Lists#'!$L$3:$S$833,7,FALSE)</f>
        <v>#N/A</v>
      </c>
      <c r="BB686" s="239" t="e">
        <f>VLOOKUP($AT686,'#Input Lists#'!$L$3:$S$833,8,FALSE)</f>
        <v>#N/A</v>
      </c>
      <c r="BC686" s="91" t="str">
        <f t="shared" si="68"/>
        <v/>
      </c>
      <c r="BD686" s="91" t="str">
        <f t="shared" si="69"/>
        <v/>
      </c>
      <c r="BE686" s="15" t="str">
        <f t="shared" si="70"/>
        <v/>
      </c>
      <c r="BF686" s="92" t="str">
        <f t="shared" si="71"/>
        <v>No Sighting Date</v>
      </c>
    </row>
    <row r="687" spans="1:58" x14ac:dyDescent="0.25">
      <c r="A687" s="118">
        <v>682</v>
      </c>
      <c r="B687" s="119"/>
      <c r="C687" s="120"/>
      <c r="D687" s="121"/>
      <c r="E687" s="121"/>
      <c r="F687" s="236"/>
      <c r="G687" s="122" t="str">
        <f>IFERROR(VLOOKUP(F687,'#Location List#'!$U$3:$V$1154,2,FALSE),"")</f>
        <v/>
      </c>
      <c r="H687" s="120"/>
      <c r="I687" s="120"/>
      <c r="J687" s="120"/>
      <c r="K687" s="120"/>
      <c r="L687" s="120"/>
      <c r="M687" s="120"/>
      <c r="N687" s="120"/>
      <c r="O687" s="120"/>
      <c r="P687" s="120"/>
      <c r="Q687" s="120"/>
      <c r="R687" s="120"/>
      <c r="S687" s="120"/>
      <c r="T687" s="205">
        <f t="shared" si="66"/>
        <v>0</v>
      </c>
      <c r="U687" s="205">
        <f t="shared" si="67"/>
        <v>0</v>
      </c>
      <c r="V687" s="210"/>
      <c r="W687" s="210"/>
      <c r="X687" s="23" t="str">
        <f>IFERROR(VLOOKUP(AT687,'#Input Lists#'!$L$3:$AH$833,3,FALSE)," ")</f>
        <v xml:space="preserve"> </v>
      </c>
      <c r="Y687" s="23" t="str">
        <f>IFERROR(VLOOKUP(AT687,'#Input Lists#'!$L$3:$AH$833,5,FALSE)," ")</f>
        <v xml:space="preserve"> </v>
      </c>
      <c r="Z687" s="206" t="str">
        <f>IFERROR(VLOOKUP(AT687,'#Input Lists#'!$L$3:$AH$833,9,FALSE)," ")</f>
        <v xml:space="preserve"> </v>
      </c>
      <c r="AA687" s="119" t="s">
        <v>1527</v>
      </c>
      <c r="AB687" s="120"/>
      <c r="AC687" s="123"/>
      <c r="AD687" s="123"/>
      <c r="AE687" s="123"/>
      <c r="AF687" s="123"/>
      <c r="AG687" s="123"/>
      <c r="AH687" s="123"/>
      <c r="AI687" s="123"/>
      <c r="AJ687" s="123"/>
      <c r="AK687" s="123"/>
      <c r="AL687" s="123"/>
      <c r="AM687" s="123"/>
      <c r="AN687" s="123"/>
      <c r="AO687" s="123"/>
      <c r="AP687" s="120"/>
      <c r="AQ687" s="125" t="str">
        <f>IFERROR(VLOOKUP(G687,'#Location List#'!$C$3:$D$150,2,FALSE),"")</f>
        <v/>
      </c>
      <c r="AR687" s="125" t="str">
        <f>IFERROR(VLOOKUP(F687,'#Location List#'!$Q$3:$R$1154,2,FALSE),"")</f>
        <v/>
      </c>
      <c r="AS687" s="125" t="str">
        <f>IFERROR(VLOOKUP(V687,'#Input Lists#'!$B$3:$D$46,3,FALSE),"")</f>
        <v/>
      </c>
      <c r="AT687" s="125" t="str">
        <f>IFERROR(VLOOKUP(CONCATENATE(V687," ",W687),'#Input Lists#'!$K$3:$L$827,2,FALSE),"")</f>
        <v/>
      </c>
      <c r="AU687" s="125">
        <f>IFERROR(VLOOKUP(AA687,'#Input Lists#'!$BU$3:$BV$8,2,FALSE),"")</f>
        <v>1</v>
      </c>
      <c r="AV687" s="118" t="str">
        <f>IFERROR(VLOOKUP(AB687,'#Input Lists#'!$BO$3:$BP$9,2,FALSE),"")</f>
        <v/>
      </c>
      <c r="AW687" s="118">
        <f>IFERROR(VLOOKUP(AC687,'#Input Lists#'!$BL$3:$BM$7,2,FALSE),"")</f>
        <v>1</v>
      </c>
      <c r="AX687" s="52" t="e">
        <f>VLOOKUP(AQ687,'#Location List#'!$D$3:$K$150,4,FALSE)</f>
        <v>#N/A</v>
      </c>
      <c r="AY687" s="273" t="e">
        <f>VLOOKUP(AX687,'#Location List#'!$Z$3:$AA$13,2,FALSE)</f>
        <v>#N/A</v>
      </c>
      <c r="AZ687" s="126" t="e">
        <f>VLOOKUP($AT687,'#Input Lists#'!$L$3:$S$1033,6,FALSE)</f>
        <v>#N/A</v>
      </c>
      <c r="BA687" s="239" t="e">
        <f>VLOOKUP($AT687,'#Input Lists#'!$L$3:$S$833,7,FALSE)</f>
        <v>#N/A</v>
      </c>
      <c r="BB687" s="239" t="e">
        <f>VLOOKUP($AT687,'#Input Lists#'!$L$3:$S$833,8,FALSE)</f>
        <v>#N/A</v>
      </c>
      <c r="BC687" s="91" t="str">
        <f t="shared" si="68"/>
        <v/>
      </c>
      <c r="BD687" s="91" t="str">
        <f t="shared" si="69"/>
        <v/>
      </c>
      <c r="BE687" s="15" t="str">
        <f t="shared" si="70"/>
        <v/>
      </c>
      <c r="BF687" s="92" t="str">
        <f t="shared" si="71"/>
        <v>No Sighting Date</v>
      </c>
    </row>
    <row r="688" spans="1:58" x14ac:dyDescent="0.25">
      <c r="A688" s="118">
        <v>683</v>
      </c>
      <c r="B688" s="119"/>
      <c r="C688" s="120"/>
      <c r="D688" s="121"/>
      <c r="E688" s="121"/>
      <c r="F688" s="236"/>
      <c r="G688" s="122" t="str">
        <f>IFERROR(VLOOKUP(F688,'#Location List#'!$U$3:$V$1154,2,FALSE),"")</f>
        <v/>
      </c>
      <c r="H688" s="120"/>
      <c r="I688" s="120"/>
      <c r="J688" s="120"/>
      <c r="K688" s="120"/>
      <c r="L688" s="120"/>
      <c r="M688" s="120"/>
      <c r="N688" s="120"/>
      <c r="O688" s="120"/>
      <c r="P688" s="120"/>
      <c r="Q688" s="120"/>
      <c r="R688" s="120"/>
      <c r="S688" s="120"/>
      <c r="T688" s="205">
        <f t="shared" si="66"/>
        <v>0</v>
      </c>
      <c r="U688" s="205">
        <f t="shared" si="67"/>
        <v>0</v>
      </c>
      <c r="V688" s="210"/>
      <c r="W688" s="210"/>
      <c r="X688" s="23" t="str">
        <f>IFERROR(VLOOKUP(AT688,'#Input Lists#'!$L$3:$AH$833,3,FALSE)," ")</f>
        <v xml:space="preserve"> </v>
      </c>
      <c r="Y688" s="23" t="str">
        <f>IFERROR(VLOOKUP(AT688,'#Input Lists#'!$L$3:$AH$833,5,FALSE)," ")</f>
        <v xml:space="preserve"> </v>
      </c>
      <c r="Z688" s="206" t="str">
        <f>IFERROR(VLOOKUP(AT688,'#Input Lists#'!$L$3:$AH$833,9,FALSE)," ")</f>
        <v xml:space="preserve"> </v>
      </c>
      <c r="AA688" s="119" t="s">
        <v>1527</v>
      </c>
      <c r="AB688" s="120"/>
      <c r="AC688" s="123"/>
      <c r="AD688" s="123"/>
      <c r="AE688" s="123"/>
      <c r="AF688" s="123"/>
      <c r="AG688" s="123"/>
      <c r="AH688" s="123"/>
      <c r="AI688" s="123"/>
      <c r="AJ688" s="123"/>
      <c r="AK688" s="123"/>
      <c r="AL688" s="123"/>
      <c r="AM688" s="123"/>
      <c r="AN688" s="123"/>
      <c r="AO688" s="123"/>
      <c r="AP688" s="120"/>
      <c r="AQ688" s="125" t="str">
        <f>IFERROR(VLOOKUP(G688,'#Location List#'!$C$3:$D$150,2,FALSE),"")</f>
        <v/>
      </c>
      <c r="AR688" s="125" t="str">
        <f>IFERROR(VLOOKUP(F688,'#Location List#'!$Q$3:$R$1154,2,FALSE),"")</f>
        <v/>
      </c>
      <c r="AS688" s="125" t="str">
        <f>IFERROR(VLOOKUP(V688,'#Input Lists#'!$B$3:$D$46,3,FALSE),"")</f>
        <v/>
      </c>
      <c r="AT688" s="125" t="str">
        <f>IFERROR(VLOOKUP(CONCATENATE(V688," ",W688),'#Input Lists#'!$K$3:$L$827,2,FALSE),"")</f>
        <v/>
      </c>
      <c r="AU688" s="125">
        <f>IFERROR(VLOOKUP(AA688,'#Input Lists#'!$BU$3:$BV$8,2,FALSE),"")</f>
        <v>1</v>
      </c>
      <c r="AV688" s="118" t="str">
        <f>IFERROR(VLOOKUP(AB688,'#Input Lists#'!$BO$3:$BP$9,2,FALSE),"")</f>
        <v/>
      </c>
      <c r="AW688" s="118">
        <f>IFERROR(VLOOKUP(AC688,'#Input Lists#'!$BL$3:$BM$7,2,FALSE),"")</f>
        <v>1</v>
      </c>
      <c r="AX688" s="52" t="e">
        <f>VLOOKUP(AQ688,'#Location List#'!$D$3:$K$150,4,FALSE)</f>
        <v>#N/A</v>
      </c>
      <c r="AY688" s="273" t="e">
        <f>VLOOKUP(AX688,'#Location List#'!$Z$3:$AA$13,2,FALSE)</f>
        <v>#N/A</v>
      </c>
      <c r="AZ688" s="126" t="e">
        <f>VLOOKUP($AT688,'#Input Lists#'!$L$3:$S$1033,6,FALSE)</f>
        <v>#N/A</v>
      </c>
      <c r="BA688" s="239" t="e">
        <f>VLOOKUP($AT688,'#Input Lists#'!$L$3:$S$833,7,FALSE)</f>
        <v>#N/A</v>
      </c>
      <c r="BB688" s="239" t="e">
        <f>VLOOKUP($AT688,'#Input Lists#'!$L$3:$S$833,8,FALSE)</f>
        <v>#N/A</v>
      </c>
      <c r="BC688" s="91" t="str">
        <f t="shared" si="68"/>
        <v/>
      </c>
      <c r="BD688" s="91" t="str">
        <f t="shared" si="69"/>
        <v/>
      </c>
      <c r="BE688" s="15" t="str">
        <f t="shared" si="70"/>
        <v/>
      </c>
      <c r="BF688" s="92" t="str">
        <f t="shared" si="71"/>
        <v>No Sighting Date</v>
      </c>
    </row>
    <row r="689" spans="1:58" x14ac:dyDescent="0.25">
      <c r="A689" s="118">
        <v>684</v>
      </c>
      <c r="B689" s="119"/>
      <c r="C689" s="120"/>
      <c r="D689" s="121"/>
      <c r="E689" s="121"/>
      <c r="F689" s="236"/>
      <c r="G689" s="122" t="str">
        <f>IFERROR(VLOOKUP(F689,'#Location List#'!$U$3:$V$1154,2,FALSE),"")</f>
        <v/>
      </c>
      <c r="H689" s="120"/>
      <c r="I689" s="120"/>
      <c r="J689" s="120"/>
      <c r="K689" s="120"/>
      <c r="L689" s="120"/>
      <c r="M689" s="120"/>
      <c r="N689" s="120"/>
      <c r="O689" s="120"/>
      <c r="P689" s="120"/>
      <c r="Q689" s="120"/>
      <c r="R689" s="120"/>
      <c r="S689" s="120"/>
      <c r="T689" s="205">
        <f t="shared" si="66"/>
        <v>0</v>
      </c>
      <c r="U689" s="205">
        <f t="shared" si="67"/>
        <v>0</v>
      </c>
      <c r="V689" s="210"/>
      <c r="W689" s="210"/>
      <c r="X689" s="23" t="str">
        <f>IFERROR(VLOOKUP(AT689,'#Input Lists#'!$L$3:$AH$833,3,FALSE)," ")</f>
        <v xml:space="preserve"> </v>
      </c>
      <c r="Y689" s="23" t="str">
        <f>IFERROR(VLOOKUP(AT689,'#Input Lists#'!$L$3:$AH$833,5,FALSE)," ")</f>
        <v xml:space="preserve"> </v>
      </c>
      <c r="Z689" s="206" t="str">
        <f>IFERROR(VLOOKUP(AT689,'#Input Lists#'!$L$3:$AH$833,9,FALSE)," ")</f>
        <v xml:space="preserve"> </v>
      </c>
      <c r="AA689" s="119" t="s">
        <v>1527</v>
      </c>
      <c r="AB689" s="120"/>
      <c r="AC689" s="123"/>
      <c r="AD689" s="123"/>
      <c r="AE689" s="123"/>
      <c r="AF689" s="123"/>
      <c r="AG689" s="123"/>
      <c r="AH689" s="123"/>
      <c r="AI689" s="123"/>
      <c r="AJ689" s="123"/>
      <c r="AK689" s="123"/>
      <c r="AL689" s="123"/>
      <c r="AM689" s="123"/>
      <c r="AN689" s="123"/>
      <c r="AO689" s="123"/>
      <c r="AP689" s="120"/>
      <c r="AQ689" s="125" t="str">
        <f>IFERROR(VLOOKUP(G689,'#Location List#'!$C$3:$D$150,2,FALSE),"")</f>
        <v/>
      </c>
      <c r="AR689" s="125" t="str">
        <f>IFERROR(VLOOKUP(F689,'#Location List#'!$Q$3:$R$1154,2,FALSE),"")</f>
        <v/>
      </c>
      <c r="AS689" s="125" t="str">
        <f>IFERROR(VLOOKUP(V689,'#Input Lists#'!$B$3:$D$46,3,FALSE),"")</f>
        <v/>
      </c>
      <c r="AT689" s="125" t="str">
        <f>IFERROR(VLOOKUP(CONCATENATE(V689," ",W689),'#Input Lists#'!$K$3:$L$827,2,FALSE),"")</f>
        <v/>
      </c>
      <c r="AU689" s="125">
        <f>IFERROR(VLOOKUP(AA689,'#Input Lists#'!$BU$3:$BV$8,2,FALSE),"")</f>
        <v>1</v>
      </c>
      <c r="AV689" s="118" t="str">
        <f>IFERROR(VLOOKUP(AB689,'#Input Lists#'!$BO$3:$BP$9,2,FALSE),"")</f>
        <v/>
      </c>
      <c r="AW689" s="118">
        <f>IFERROR(VLOOKUP(AC689,'#Input Lists#'!$BL$3:$BM$7,2,FALSE),"")</f>
        <v>1</v>
      </c>
      <c r="AX689" s="52" t="e">
        <f>VLOOKUP(AQ689,'#Location List#'!$D$3:$K$150,4,FALSE)</f>
        <v>#N/A</v>
      </c>
      <c r="AY689" s="273" t="e">
        <f>VLOOKUP(AX689,'#Location List#'!$Z$3:$AA$13,2,FALSE)</f>
        <v>#N/A</v>
      </c>
      <c r="AZ689" s="126" t="e">
        <f>VLOOKUP($AT689,'#Input Lists#'!$L$3:$S$1033,6,FALSE)</f>
        <v>#N/A</v>
      </c>
      <c r="BA689" s="239" t="e">
        <f>VLOOKUP($AT689,'#Input Lists#'!$L$3:$S$833,7,FALSE)</f>
        <v>#N/A</v>
      </c>
      <c r="BB689" s="239" t="e">
        <f>VLOOKUP($AT689,'#Input Lists#'!$L$3:$S$833,8,FALSE)</f>
        <v>#N/A</v>
      </c>
      <c r="BC689" s="91" t="str">
        <f t="shared" si="68"/>
        <v/>
      </c>
      <c r="BD689" s="91" t="str">
        <f t="shared" si="69"/>
        <v/>
      </c>
      <c r="BE689" s="15" t="str">
        <f t="shared" si="70"/>
        <v/>
      </c>
      <c r="BF689" s="92" t="str">
        <f t="shared" si="71"/>
        <v>No Sighting Date</v>
      </c>
    </row>
    <row r="690" spans="1:58" x14ac:dyDescent="0.25">
      <c r="A690" s="118">
        <v>685</v>
      </c>
      <c r="B690" s="119"/>
      <c r="C690" s="120"/>
      <c r="D690" s="121"/>
      <c r="E690" s="121"/>
      <c r="F690" s="236"/>
      <c r="G690" s="122" t="str">
        <f>IFERROR(VLOOKUP(F690,'#Location List#'!$U$3:$V$1154,2,FALSE),"")</f>
        <v/>
      </c>
      <c r="H690" s="120"/>
      <c r="I690" s="120"/>
      <c r="J690" s="120"/>
      <c r="K690" s="120"/>
      <c r="L690" s="120"/>
      <c r="M690" s="120"/>
      <c r="N690" s="120"/>
      <c r="O690" s="120"/>
      <c r="P690" s="120"/>
      <c r="Q690" s="120"/>
      <c r="R690" s="120"/>
      <c r="S690" s="120"/>
      <c r="T690" s="205">
        <f t="shared" si="66"/>
        <v>0</v>
      </c>
      <c r="U690" s="205">
        <f t="shared" si="67"/>
        <v>0</v>
      </c>
      <c r="V690" s="210"/>
      <c r="W690" s="210"/>
      <c r="X690" s="23" t="str">
        <f>IFERROR(VLOOKUP(AT690,'#Input Lists#'!$L$3:$AH$833,3,FALSE)," ")</f>
        <v xml:space="preserve"> </v>
      </c>
      <c r="Y690" s="23" t="str">
        <f>IFERROR(VLOOKUP(AT690,'#Input Lists#'!$L$3:$AH$833,5,FALSE)," ")</f>
        <v xml:space="preserve"> </v>
      </c>
      <c r="Z690" s="206" t="str">
        <f>IFERROR(VLOOKUP(AT690,'#Input Lists#'!$L$3:$AH$833,9,FALSE)," ")</f>
        <v xml:space="preserve"> </v>
      </c>
      <c r="AA690" s="119" t="s">
        <v>1527</v>
      </c>
      <c r="AB690" s="120"/>
      <c r="AC690" s="123"/>
      <c r="AD690" s="123"/>
      <c r="AE690" s="123"/>
      <c r="AF690" s="123"/>
      <c r="AG690" s="123"/>
      <c r="AH690" s="123"/>
      <c r="AI690" s="123"/>
      <c r="AJ690" s="123"/>
      <c r="AK690" s="123"/>
      <c r="AL690" s="123"/>
      <c r="AM690" s="123"/>
      <c r="AN690" s="123"/>
      <c r="AO690" s="123"/>
      <c r="AP690" s="120"/>
      <c r="AQ690" s="125" t="str">
        <f>IFERROR(VLOOKUP(G690,'#Location List#'!$C$3:$D$150,2,FALSE),"")</f>
        <v/>
      </c>
      <c r="AR690" s="125" t="str">
        <f>IFERROR(VLOOKUP(F690,'#Location List#'!$Q$3:$R$1154,2,FALSE),"")</f>
        <v/>
      </c>
      <c r="AS690" s="125" t="str">
        <f>IFERROR(VLOOKUP(V690,'#Input Lists#'!$B$3:$D$46,3,FALSE),"")</f>
        <v/>
      </c>
      <c r="AT690" s="125" t="str">
        <f>IFERROR(VLOOKUP(CONCATENATE(V690," ",W690),'#Input Lists#'!$K$3:$L$827,2,FALSE),"")</f>
        <v/>
      </c>
      <c r="AU690" s="125">
        <f>IFERROR(VLOOKUP(AA690,'#Input Lists#'!$BU$3:$BV$8,2,FALSE),"")</f>
        <v>1</v>
      </c>
      <c r="AV690" s="118" t="str">
        <f>IFERROR(VLOOKUP(AB690,'#Input Lists#'!$BO$3:$BP$9,2,FALSE),"")</f>
        <v/>
      </c>
      <c r="AW690" s="118">
        <f>IFERROR(VLOOKUP(AC690,'#Input Lists#'!$BL$3:$BM$7,2,FALSE),"")</f>
        <v>1</v>
      </c>
      <c r="AX690" s="52" t="e">
        <f>VLOOKUP(AQ690,'#Location List#'!$D$3:$K$150,4,FALSE)</f>
        <v>#N/A</v>
      </c>
      <c r="AY690" s="273" t="e">
        <f>VLOOKUP(AX690,'#Location List#'!$Z$3:$AA$13,2,FALSE)</f>
        <v>#N/A</v>
      </c>
      <c r="AZ690" s="126" t="e">
        <f>VLOOKUP($AT690,'#Input Lists#'!$L$3:$S$1033,6,FALSE)</f>
        <v>#N/A</v>
      </c>
      <c r="BA690" s="239" t="e">
        <f>VLOOKUP($AT690,'#Input Lists#'!$L$3:$S$833,7,FALSE)</f>
        <v>#N/A</v>
      </c>
      <c r="BB690" s="239" t="e">
        <f>VLOOKUP($AT690,'#Input Lists#'!$L$3:$S$833,8,FALSE)</f>
        <v>#N/A</v>
      </c>
      <c r="BC690" s="91" t="str">
        <f t="shared" si="68"/>
        <v/>
      </c>
      <c r="BD690" s="91" t="str">
        <f t="shared" si="69"/>
        <v/>
      </c>
      <c r="BE690" s="15" t="str">
        <f t="shared" si="70"/>
        <v/>
      </c>
      <c r="BF690" s="92" t="str">
        <f t="shared" si="71"/>
        <v>No Sighting Date</v>
      </c>
    </row>
    <row r="691" spans="1:58" x14ac:dyDescent="0.25">
      <c r="A691" s="118">
        <v>686</v>
      </c>
      <c r="B691" s="119"/>
      <c r="C691" s="120"/>
      <c r="D691" s="121"/>
      <c r="E691" s="121"/>
      <c r="F691" s="236"/>
      <c r="G691" s="122" t="str">
        <f>IFERROR(VLOOKUP(F691,'#Location List#'!$U$3:$V$1154,2,FALSE),"")</f>
        <v/>
      </c>
      <c r="H691" s="120"/>
      <c r="I691" s="120"/>
      <c r="J691" s="120"/>
      <c r="K691" s="120"/>
      <c r="L691" s="120"/>
      <c r="M691" s="120"/>
      <c r="N691" s="120"/>
      <c r="O691" s="120"/>
      <c r="P691" s="120"/>
      <c r="Q691" s="120"/>
      <c r="R691" s="120"/>
      <c r="S691" s="120"/>
      <c r="T691" s="205">
        <f t="shared" si="66"/>
        <v>0</v>
      </c>
      <c r="U691" s="205">
        <f t="shared" si="67"/>
        <v>0</v>
      </c>
      <c r="V691" s="210"/>
      <c r="W691" s="210"/>
      <c r="X691" s="23" t="str">
        <f>IFERROR(VLOOKUP(AT691,'#Input Lists#'!$L$3:$AH$833,3,FALSE)," ")</f>
        <v xml:space="preserve"> </v>
      </c>
      <c r="Y691" s="23" t="str">
        <f>IFERROR(VLOOKUP(AT691,'#Input Lists#'!$L$3:$AH$833,5,FALSE)," ")</f>
        <v xml:space="preserve"> </v>
      </c>
      <c r="Z691" s="206" t="str">
        <f>IFERROR(VLOOKUP(AT691,'#Input Lists#'!$L$3:$AH$833,9,FALSE)," ")</f>
        <v xml:space="preserve"> </v>
      </c>
      <c r="AA691" s="119" t="s">
        <v>1527</v>
      </c>
      <c r="AB691" s="120"/>
      <c r="AC691" s="123"/>
      <c r="AD691" s="123"/>
      <c r="AE691" s="123"/>
      <c r="AF691" s="123"/>
      <c r="AG691" s="123"/>
      <c r="AH691" s="123"/>
      <c r="AI691" s="123"/>
      <c r="AJ691" s="123"/>
      <c r="AK691" s="123"/>
      <c r="AL691" s="123"/>
      <c r="AM691" s="123"/>
      <c r="AN691" s="123"/>
      <c r="AO691" s="123"/>
      <c r="AP691" s="120"/>
      <c r="AQ691" s="125" t="str">
        <f>IFERROR(VLOOKUP(G691,'#Location List#'!$C$3:$D$150,2,FALSE),"")</f>
        <v/>
      </c>
      <c r="AR691" s="125" t="str">
        <f>IFERROR(VLOOKUP(F691,'#Location List#'!$Q$3:$R$1154,2,FALSE),"")</f>
        <v/>
      </c>
      <c r="AS691" s="125" t="str">
        <f>IFERROR(VLOOKUP(V691,'#Input Lists#'!$B$3:$D$46,3,FALSE),"")</f>
        <v/>
      </c>
      <c r="AT691" s="125" t="str">
        <f>IFERROR(VLOOKUP(CONCATENATE(V691," ",W691),'#Input Lists#'!$K$3:$L$827,2,FALSE),"")</f>
        <v/>
      </c>
      <c r="AU691" s="125">
        <f>IFERROR(VLOOKUP(AA691,'#Input Lists#'!$BU$3:$BV$8,2,FALSE),"")</f>
        <v>1</v>
      </c>
      <c r="AV691" s="118" t="str">
        <f>IFERROR(VLOOKUP(AB691,'#Input Lists#'!$BO$3:$BP$9,2,FALSE),"")</f>
        <v/>
      </c>
      <c r="AW691" s="118">
        <f>IFERROR(VLOOKUP(AC691,'#Input Lists#'!$BL$3:$BM$7,2,FALSE),"")</f>
        <v>1</v>
      </c>
      <c r="AX691" s="52" t="e">
        <f>VLOOKUP(AQ691,'#Location List#'!$D$3:$K$150,4,FALSE)</f>
        <v>#N/A</v>
      </c>
      <c r="AY691" s="273" t="e">
        <f>VLOOKUP(AX691,'#Location List#'!$Z$3:$AA$13,2,FALSE)</f>
        <v>#N/A</v>
      </c>
      <c r="AZ691" s="126" t="e">
        <f>VLOOKUP($AT691,'#Input Lists#'!$L$3:$S$1033,6,FALSE)</f>
        <v>#N/A</v>
      </c>
      <c r="BA691" s="239" t="e">
        <f>VLOOKUP($AT691,'#Input Lists#'!$L$3:$S$833,7,FALSE)</f>
        <v>#N/A</v>
      </c>
      <c r="BB691" s="239" t="e">
        <f>VLOOKUP($AT691,'#Input Lists#'!$L$3:$S$833,8,FALSE)</f>
        <v>#N/A</v>
      </c>
      <c r="BC691" s="91" t="str">
        <f t="shared" si="68"/>
        <v/>
      </c>
      <c r="BD691" s="91" t="str">
        <f t="shared" si="69"/>
        <v/>
      </c>
      <c r="BE691" s="15" t="str">
        <f t="shared" si="70"/>
        <v/>
      </c>
      <c r="BF691" s="92" t="str">
        <f t="shared" si="71"/>
        <v>No Sighting Date</v>
      </c>
    </row>
    <row r="692" spans="1:58" x14ac:dyDescent="0.25">
      <c r="A692" s="118">
        <v>687</v>
      </c>
      <c r="B692" s="119"/>
      <c r="C692" s="120"/>
      <c r="D692" s="121"/>
      <c r="E692" s="121"/>
      <c r="F692" s="236"/>
      <c r="G692" s="122" t="str">
        <f>IFERROR(VLOOKUP(F692,'#Location List#'!$U$3:$V$1154,2,FALSE),"")</f>
        <v/>
      </c>
      <c r="H692" s="120"/>
      <c r="I692" s="120"/>
      <c r="J692" s="120"/>
      <c r="K692" s="120"/>
      <c r="L692" s="120"/>
      <c r="M692" s="120"/>
      <c r="N692" s="120"/>
      <c r="O692" s="120"/>
      <c r="P692" s="120"/>
      <c r="Q692" s="120"/>
      <c r="R692" s="120"/>
      <c r="S692" s="120"/>
      <c r="T692" s="205">
        <f t="shared" si="66"/>
        <v>0</v>
      </c>
      <c r="U692" s="205">
        <f t="shared" si="67"/>
        <v>0</v>
      </c>
      <c r="V692" s="210"/>
      <c r="W692" s="210"/>
      <c r="X692" s="23" t="str">
        <f>IFERROR(VLOOKUP(AT692,'#Input Lists#'!$L$3:$AH$833,3,FALSE)," ")</f>
        <v xml:space="preserve"> </v>
      </c>
      <c r="Y692" s="23" t="str">
        <f>IFERROR(VLOOKUP(AT692,'#Input Lists#'!$L$3:$AH$833,5,FALSE)," ")</f>
        <v xml:space="preserve"> </v>
      </c>
      <c r="Z692" s="206" t="str">
        <f>IFERROR(VLOOKUP(AT692,'#Input Lists#'!$L$3:$AH$833,9,FALSE)," ")</f>
        <v xml:space="preserve"> </v>
      </c>
      <c r="AA692" s="119" t="s">
        <v>1527</v>
      </c>
      <c r="AB692" s="120"/>
      <c r="AC692" s="123"/>
      <c r="AD692" s="123"/>
      <c r="AE692" s="123"/>
      <c r="AF692" s="123"/>
      <c r="AG692" s="123"/>
      <c r="AH692" s="123"/>
      <c r="AI692" s="123"/>
      <c r="AJ692" s="123"/>
      <c r="AK692" s="123"/>
      <c r="AL692" s="123"/>
      <c r="AM692" s="123"/>
      <c r="AN692" s="123"/>
      <c r="AO692" s="123"/>
      <c r="AP692" s="120"/>
      <c r="AQ692" s="125" t="str">
        <f>IFERROR(VLOOKUP(G692,'#Location List#'!$C$3:$D$150,2,FALSE),"")</f>
        <v/>
      </c>
      <c r="AR692" s="125" t="str">
        <f>IFERROR(VLOOKUP(F692,'#Location List#'!$Q$3:$R$1154,2,FALSE),"")</f>
        <v/>
      </c>
      <c r="AS692" s="125" t="str">
        <f>IFERROR(VLOOKUP(V692,'#Input Lists#'!$B$3:$D$46,3,FALSE),"")</f>
        <v/>
      </c>
      <c r="AT692" s="125" t="str">
        <f>IFERROR(VLOOKUP(CONCATENATE(V692," ",W692),'#Input Lists#'!$K$3:$L$827,2,FALSE),"")</f>
        <v/>
      </c>
      <c r="AU692" s="125">
        <f>IFERROR(VLOOKUP(AA692,'#Input Lists#'!$BU$3:$BV$8,2,FALSE),"")</f>
        <v>1</v>
      </c>
      <c r="AV692" s="118" t="str">
        <f>IFERROR(VLOOKUP(AB692,'#Input Lists#'!$BO$3:$BP$9,2,FALSE),"")</f>
        <v/>
      </c>
      <c r="AW692" s="118">
        <f>IFERROR(VLOOKUP(AC692,'#Input Lists#'!$BL$3:$BM$7,2,FALSE),"")</f>
        <v>1</v>
      </c>
      <c r="AX692" s="52" t="e">
        <f>VLOOKUP(AQ692,'#Location List#'!$D$3:$K$150,4,FALSE)</f>
        <v>#N/A</v>
      </c>
      <c r="AY692" s="273" t="e">
        <f>VLOOKUP(AX692,'#Location List#'!$Z$3:$AA$13,2,FALSE)</f>
        <v>#N/A</v>
      </c>
      <c r="AZ692" s="126" t="e">
        <f>VLOOKUP($AT692,'#Input Lists#'!$L$3:$S$1033,6,FALSE)</f>
        <v>#N/A</v>
      </c>
      <c r="BA692" s="239" t="e">
        <f>VLOOKUP($AT692,'#Input Lists#'!$L$3:$S$833,7,FALSE)</f>
        <v>#N/A</v>
      </c>
      <c r="BB692" s="239" t="e">
        <f>VLOOKUP($AT692,'#Input Lists#'!$L$3:$S$833,8,FALSE)</f>
        <v>#N/A</v>
      </c>
      <c r="BC692" s="91" t="str">
        <f t="shared" si="68"/>
        <v/>
      </c>
      <c r="BD692" s="91" t="str">
        <f t="shared" si="69"/>
        <v/>
      </c>
      <c r="BE692" s="15" t="str">
        <f t="shared" si="70"/>
        <v/>
      </c>
      <c r="BF692" s="92" t="str">
        <f t="shared" si="71"/>
        <v>No Sighting Date</v>
      </c>
    </row>
    <row r="693" spans="1:58" x14ac:dyDescent="0.25">
      <c r="A693" s="118">
        <v>688</v>
      </c>
      <c r="B693" s="119"/>
      <c r="C693" s="120"/>
      <c r="D693" s="121"/>
      <c r="E693" s="121"/>
      <c r="F693" s="236"/>
      <c r="G693" s="122" t="str">
        <f>IFERROR(VLOOKUP(F693,'#Location List#'!$U$3:$V$1154,2,FALSE),"")</f>
        <v/>
      </c>
      <c r="H693" s="120"/>
      <c r="I693" s="120"/>
      <c r="J693" s="120"/>
      <c r="K693" s="120"/>
      <c r="L693" s="120"/>
      <c r="M693" s="120"/>
      <c r="N693" s="120"/>
      <c r="O693" s="120"/>
      <c r="P693" s="120"/>
      <c r="Q693" s="120"/>
      <c r="R693" s="120"/>
      <c r="S693" s="120"/>
      <c r="T693" s="205">
        <f t="shared" si="66"/>
        <v>0</v>
      </c>
      <c r="U693" s="205">
        <f t="shared" si="67"/>
        <v>0</v>
      </c>
      <c r="V693" s="210"/>
      <c r="W693" s="210"/>
      <c r="X693" s="23" t="str">
        <f>IFERROR(VLOOKUP(AT693,'#Input Lists#'!$L$3:$AH$833,3,FALSE)," ")</f>
        <v xml:space="preserve"> </v>
      </c>
      <c r="Y693" s="23" t="str">
        <f>IFERROR(VLOOKUP(AT693,'#Input Lists#'!$L$3:$AH$833,5,FALSE)," ")</f>
        <v xml:space="preserve"> </v>
      </c>
      <c r="Z693" s="206" t="str">
        <f>IFERROR(VLOOKUP(AT693,'#Input Lists#'!$L$3:$AH$833,9,FALSE)," ")</f>
        <v xml:space="preserve"> </v>
      </c>
      <c r="AA693" s="119" t="s">
        <v>1527</v>
      </c>
      <c r="AB693" s="120"/>
      <c r="AC693" s="123"/>
      <c r="AD693" s="123"/>
      <c r="AE693" s="123"/>
      <c r="AF693" s="123"/>
      <c r="AG693" s="123"/>
      <c r="AH693" s="123"/>
      <c r="AI693" s="123"/>
      <c r="AJ693" s="123"/>
      <c r="AK693" s="123"/>
      <c r="AL693" s="123"/>
      <c r="AM693" s="123"/>
      <c r="AN693" s="123"/>
      <c r="AO693" s="123"/>
      <c r="AP693" s="120"/>
      <c r="AQ693" s="125" t="str">
        <f>IFERROR(VLOOKUP(G693,'#Location List#'!$C$3:$D$150,2,FALSE),"")</f>
        <v/>
      </c>
      <c r="AR693" s="125" t="str">
        <f>IFERROR(VLOOKUP(F693,'#Location List#'!$Q$3:$R$1154,2,FALSE),"")</f>
        <v/>
      </c>
      <c r="AS693" s="125" t="str">
        <f>IFERROR(VLOOKUP(V693,'#Input Lists#'!$B$3:$D$46,3,FALSE),"")</f>
        <v/>
      </c>
      <c r="AT693" s="125" t="str">
        <f>IFERROR(VLOOKUP(CONCATENATE(V693," ",W693),'#Input Lists#'!$K$3:$L$827,2,FALSE),"")</f>
        <v/>
      </c>
      <c r="AU693" s="125">
        <f>IFERROR(VLOOKUP(AA693,'#Input Lists#'!$BU$3:$BV$8,2,FALSE),"")</f>
        <v>1</v>
      </c>
      <c r="AV693" s="118" t="str">
        <f>IFERROR(VLOOKUP(AB693,'#Input Lists#'!$BO$3:$BP$9,2,FALSE),"")</f>
        <v/>
      </c>
      <c r="AW693" s="118">
        <f>IFERROR(VLOOKUP(AC693,'#Input Lists#'!$BL$3:$BM$7,2,FALSE),"")</f>
        <v>1</v>
      </c>
      <c r="AX693" s="52" t="e">
        <f>VLOOKUP(AQ693,'#Location List#'!$D$3:$K$150,4,FALSE)</f>
        <v>#N/A</v>
      </c>
      <c r="AY693" s="273" t="e">
        <f>VLOOKUP(AX693,'#Location List#'!$Z$3:$AA$13,2,FALSE)</f>
        <v>#N/A</v>
      </c>
      <c r="AZ693" s="126" t="e">
        <f>VLOOKUP($AT693,'#Input Lists#'!$L$3:$S$1033,6,FALSE)</f>
        <v>#N/A</v>
      </c>
      <c r="BA693" s="239" t="e">
        <f>VLOOKUP($AT693,'#Input Lists#'!$L$3:$S$833,7,FALSE)</f>
        <v>#N/A</v>
      </c>
      <c r="BB693" s="239" t="e">
        <f>VLOOKUP($AT693,'#Input Lists#'!$L$3:$S$833,8,FALSE)</f>
        <v>#N/A</v>
      </c>
      <c r="BC693" s="91" t="str">
        <f t="shared" si="68"/>
        <v/>
      </c>
      <c r="BD693" s="91" t="str">
        <f t="shared" si="69"/>
        <v/>
      </c>
      <c r="BE693" s="15" t="str">
        <f t="shared" si="70"/>
        <v/>
      </c>
      <c r="BF693" s="92" t="str">
        <f t="shared" si="71"/>
        <v>No Sighting Date</v>
      </c>
    </row>
    <row r="694" spans="1:58" x14ac:dyDescent="0.25">
      <c r="A694" s="118">
        <v>689</v>
      </c>
      <c r="B694" s="119"/>
      <c r="C694" s="120"/>
      <c r="D694" s="121"/>
      <c r="E694" s="121"/>
      <c r="F694" s="236"/>
      <c r="G694" s="122" t="str">
        <f>IFERROR(VLOOKUP(F694,'#Location List#'!$U$3:$V$1154,2,FALSE),"")</f>
        <v/>
      </c>
      <c r="H694" s="120"/>
      <c r="I694" s="120"/>
      <c r="J694" s="120"/>
      <c r="K694" s="120"/>
      <c r="L694" s="120"/>
      <c r="M694" s="120"/>
      <c r="N694" s="120"/>
      <c r="O694" s="120"/>
      <c r="P694" s="120"/>
      <c r="Q694" s="120"/>
      <c r="R694" s="120"/>
      <c r="S694" s="120"/>
      <c r="T694" s="205">
        <f t="shared" si="66"/>
        <v>0</v>
      </c>
      <c r="U694" s="205">
        <f t="shared" si="67"/>
        <v>0</v>
      </c>
      <c r="V694" s="210"/>
      <c r="W694" s="210"/>
      <c r="X694" s="23" t="str">
        <f>IFERROR(VLOOKUP(AT694,'#Input Lists#'!$L$3:$AH$833,3,FALSE)," ")</f>
        <v xml:space="preserve"> </v>
      </c>
      <c r="Y694" s="23" t="str">
        <f>IFERROR(VLOOKUP(AT694,'#Input Lists#'!$L$3:$AH$833,5,FALSE)," ")</f>
        <v xml:space="preserve"> </v>
      </c>
      <c r="Z694" s="206" t="str">
        <f>IFERROR(VLOOKUP(AT694,'#Input Lists#'!$L$3:$AH$833,9,FALSE)," ")</f>
        <v xml:space="preserve"> </v>
      </c>
      <c r="AA694" s="119" t="s">
        <v>1527</v>
      </c>
      <c r="AB694" s="120"/>
      <c r="AC694" s="123"/>
      <c r="AD694" s="123"/>
      <c r="AE694" s="123"/>
      <c r="AF694" s="123"/>
      <c r="AG694" s="123"/>
      <c r="AH694" s="123"/>
      <c r="AI694" s="123"/>
      <c r="AJ694" s="123"/>
      <c r="AK694" s="123"/>
      <c r="AL694" s="123"/>
      <c r="AM694" s="123"/>
      <c r="AN694" s="123"/>
      <c r="AO694" s="123"/>
      <c r="AP694" s="120"/>
      <c r="AQ694" s="125" t="str">
        <f>IFERROR(VLOOKUP(G694,'#Location List#'!$C$3:$D$150,2,FALSE),"")</f>
        <v/>
      </c>
      <c r="AR694" s="125" t="str">
        <f>IFERROR(VLOOKUP(F694,'#Location List#'!$Q$3:$R$1154,2,FALSE),"")</f>
        <v/>
      </c>
      <c r="AS694" s="125" t="str">
        <f>IFERROR(VLOOKUP(V694,'#Input Lists#'!$B$3:$D$46,3,FALSE),"")</f>
        <v/>
      </c>
      <c r="AT694" s="125" t="str">
        <f>IFERROR(VLOOKUP(CONCATENATE(V694," ",W694),'#Input Lists#'!$K$3:$L$827,2,FALSE),"")</f>
        <v/>
      </c>
      <c r="AU694" s="125">
        <f>IFERROR(VLOOKUP(AA694,'#Input Lists#'!$BU$3:$BV$8,2,FALSE),"")</f>
        <v>1</v>
      </c>
      <c r="AV694" s="118" t="str">
        <f>IFERROR(VLOOKUP(AB694,'#Input Lists#'!$BO$3:$BP$9,2,FALSE),"")</f>
        <v/>
      </c>
      <c r="AW694" s="118">
        <f>IFERROR(VLOOKUP(AC694,'#Input Lists#'!$BL$3:$BM$7,2,FALSE),"")</f>
        <v>1</v>
      </c>
      <c r="AX694" s="52" t="e">
        <f>VLOOKUP(AQ694,'#Location List#'!$D$3:$K$150,4,FALSE)</f>
        <v>#N/A</v>
      </c>
      <c r="AY694" s="273" t="e">
        <f>VLOOKUP(AX694,'#Location List#'!$Z$3:$AA$13,2,FALSE)</f>
        <v>#N/A</v>
      </c>
      <c r="AZ694" s="126" t="e">
        <f>VLOOKUP($AT694,'#Input Lists#'!$L$3:$S$1033,6,FALSE)</f>
        <v>#N/A</v>
      </c>
      <c r="BA694" s="239" t="e">
        <f>VLOOKUP($AT694,'#Input Lists#'!$L$3:$S$833,7,FALSE)</f>
        <v>#N/A</v>
      </c>
      <c r="BB694" s="239" t="e">
        <f>VLOOKUP($AT694,'#Input Lists#'!$L$3:$S$833,8,FALSE)</f>
        <v>#N/A</v>
      </c>
      <c r="BC694" s="91" t="str">
        <f t="shared" si="68"/>
        <v/>
      </c>
      <c r="BD694" s="91" t="str">
        <f t="shared" si="69"/>
        <v/>
      </c>
      <c r="BE694" s="15" t="str">
        <f t="shared" si="70"/>
        <v/>
      </c>
      <c r="BF694" s="92" t="str">
        <f t="shared" si="71"/>
        <v>No Sighting Date</v>
      </c>
    </row>
    <row r="695" spans="1:58" x14ac:dyDescent="0.25">
      <c r="A695" s="118">
        <v>690</v>
      </c>
      <c r="B695" s="119"/>
      <c r="C695" s="120"/>
      <c r="D695" s="121"/>
      <c r="E695" s="121"/>
      <c r="F695" s="236"/>
      <c r="G695" s="122" t="str">
        <f>IFERROR(VLOOKUP(F695,'#Location List#'!$U$3:$V$1154,2,FALSE),"")</f>
        <v/>
      </c>
      <c r="H695" s="120"/>
      <c r="I695" s="120"/>
      <c r="J695" s="120"/>
      <c r="K695" s="120"/>
      <c r="L695" s="120"/>
      <c r="M695" s="120"/>
      <c r="N695" s="120"/>
      <c r="O695" s="120"/>
      <c r="P695" s="120"/>
      <c r="Q695" s="120"/>
      <c r="R695" s="120"/>
      <c r="S695" s="120"/>
      <c r="T695" s="205">
        <f t="shared" si="66"/>
        <v>0</v>
      </c>
      <c r="U695" s="205">
        <f t="shared" si="67"/>
        <v>0</v>
      </c>
      <c r="V695" s="210"/>
      <c r="W695" s="210"/>
      <c r="X695" s="23" t="str">
        <f>IFERROR(VLOOKUP(AT695,'#Input Lists#'!$L$3:$AH$833,3,FALSE)," ")</f>
        <v xml:space="preserve"> </v>
      </c>
      <c r="Y695" s="23" t="str">
        <f>IFERROR(VLOOKUP(AT695,'#Input Lists#'!$L$3:$AH$833,5,FALSE)," ")</f>
        <v xml:space="preserve"> </v>
      </c>
      <c r="Z695" s="206" t="str">
        <f>IFERROR(VLOOKUP(AT695,'#Input Lists#'!$L$3:$AH$833,9,FALSE)," ")</f>
        <v xml:space="preserve"> </v>
      </c>
      <c r="AA695" s="119" t="s">
        <v>1527</v>
      </c>
      <c r="AB695" s="120"/>
      <c r="AC695" s="123"/>
      <c r="AD695" s="123"/>
      <c r="AE695" s="123"/>
      <c r="AF695" s="123"/>
      <c r="AG695" s="123"/>
      <c r="AH695" s="123"/>
      <c r="AI695" s="123"/>
      <c r="AJ695" s="123"/>
      <c r="AK695" s="123"/>
      <c r="AL695" s="123"/>
      <c r="AM695" s="123"/>
      <c r="AN695" s="123"/>
      <c r="AO695" s="123"/>
      <c r="AP695" s="120"/>
      <c r="AQ695" s="125" t="str">
        <f>IFERROR(VLOOKUP(G695,'#Location List#'!$C$3:$D$150,2,FALSE),"")</f>
        <v/>
      </c>
      <c r="AR695" s="125" t="str">
        <f>IFERROR(VLOOKUP(F695,'#Location List#'!$Q$3:$R$1154,2,FALSE),"")</f>
        <v/>
      </c>
      <c r="AS695" s="125" t="str">
        <f>IFERROR(VLOOKUP(V695,'#Input Lists#'!$B$3:$D$46,3,FALSE),"")</f>
        <v/>
      </c>
      <c r="AT695" s="125" t="str">
        <f>IFERROR(VLOOKUP(CONCATENATE(V695," ",W695),'#Input Lists#'!$K$3:$L$827,2,FALSE),"")</f>
        <v/>
      </c>
      <c r="AU695" s="125">
        <f>IFERROR(VLOOKUP(AA695,'#Input Lists#'!$BU$3:$BV$8,2,FALSE),"")</f>
        <v>1</v>
      </c>
      <c r="AV695" s="118" t="str">
        <f>IFERROR(VLOOKUP(AB695,'#Input Lists#'!$BO$3:$BP$9,2,FALSE),"")</f>
        <v/>
      </c>
      <c r="AW695" s="118">
        <f>IFERROR(VLOOKUP(AC695,'#Input Lists#'!$BL$3:$BM$7,2,FALSE),"")</f>
        <v>1</v>
      </c>
      <c r="AX695" s="52" t="e">
        <f>VLOOKUP(AQ695,'#Location List#'!$D$3:$K$150,4,FALSE)</f>
        <v>#N/A</v>
      </c>
      <c r="AY695" s="273" t="e">
        <f>VLOOKUP(AX695,'#Location List#'!$Z$3:$AA$13,2,FALSE)</f>
        <v>#N/A</v>
      </c>
      <c r="AZ695" s="126" t="e">
        <f>VLOOKUP($AT695,'#Input Lists#'!$L$3:$S$1033,6,FALSE)</f>
        <v>#N/A</v>
      </c>
      <c r="BA695" s="239" t="e">
        <f>VLOOKUP($AT695,'#Input Lists#'!$L$3:$S$833,7,FALSE)</f>
        <v>#N/A</v>
      </c>
      <c r="BB695" s="239" t="e">
        <f>VLOOKUP($AT695,'#Input Lists#'!$L$3:$S$833,8,FALSE)</f>
        <v>#N/A</v>
      </c>
      <c r="BC695" s="91" t="str">
        <f t="shared" si="68"/>
        <v/>
      </c>
      <c r="BD695" s="91" t="str">
        <f t="shared" si="69"/>
        <v/>
      </c>
      <c r="BE695" s="15" t="str">
        <f t="shared" si="70"/>
        <v/>
      </c>
      <c r="BF695" s="92" t="str">
        <f t="shared" si="71"/>
        <v>No Sighting Date</v>
      </c>
    </row>
    <row r="696" spans="1:58" x14ac:dyDescent="0.25">
      <c r="A696" s="118">
        <v>691</v>
      </c>
      <c r="B696" s="119"/>
      <c r="C696" s="120"/>
      <c r="D696" s="121"/>
      <c r="E696" s="121"/>
      <c r="F696" s="236"/>
      <c r="G696" s="122" t="str">
        <f>IFERROR(VLOOKUP(F696,'#Location List#'!$U$3:$V$1154,2,FALSE),"")</f>
        <v/>
      </c>
      <c r="H696" s="120"/>
      <c r="I696" s="120"/>
      <c r="J696" s="120"/>
      <c r="K696" s="120"/>
      <c r="L696" s="120"/>
      <c r="M696" s="120"/>
      <c r="N696" s="120"/>
      <c r="O696" s="120"/>
      <c r="P696" s="120"/>
      <c r="Q696" s="120"/>
      <c r="R696" s="120"/>
      <c r="S696" s="120"/>
      <c r="T696" s="205">
        <f t="shared" si="66"/>
        <v>0</v>
      </c>
      <c r="U696" s="205">
        <f t="shared" si="67"/>
        <v>0</v>
      </c>
      <c r="V696" s="210"/>
      <c r="W696" s="210"/>
      <c r="X696" s="23" t="str">
        <f>IFERROR(VLOOKUP(AT696,'#Input Lists#'!$L$3:$AH$833,3,FALSE)," ")</f>
        <v xml:space="preserve"> </v>
      </c>
      <c r="Y696" s="23" t="str">
        <f>IFERROR(VLOOKUP(AT696,'#Input Lists#'!$L$3:$AH$833,5,FALSE)," ")</f>
        <v xml:space="preserve"> </v>
      </c>
      <c r="Z696" s="206" t="str">
        <f>IFERROR(VLOOKUP(AT696,'#Input Lists#'!$L$3:$AH$833,9,FALSE)," ")</f>
        <v xml:space="preserve"> </v>
      </c>
      <c r="AA696" s="119" t="s">
        <v>1527</v>
      </c>
      <c r="AB696" s="120"/>
      <c r="AC696" s="123"/>
      <c r="AD696" s="123"/>
      <c r="AE696" s="123"/>
      <c r="AF696" s="123"/>
      <c r="AG696" s="123"/>
      <c r="AH696" s="123"/>
      <c r="AI696" s="123"/>
      <c r="AJ696" s="123"/>
      <c r="AK696" s="123"/>
      <c r="AL696" s="123"/>
      <c r="AM696" s="123"/>
      <c r="AN696" s="123"/>
      <c r="AO696" s="123"/>
      <c r="AP696" s="120"/>
      <c r="AQ696" s="125" t="str">
        <f>IFERROR(VLOOKUP(G696,'#Location List#'!$C$3:$D$150,2,FALSE),"")</f>
        <v/>
      </c>
      <c r="AR696" s="125" t="str">
        <f>IFERROR(VLOOKUP(F696,'#Location List#'!$Q$3:$R$1154,2,FALSE),"")</f>
        <v/>
      </c>
      <c r="AS696" s="125" t="str">
        <f>IFERROR(VLOOKUP(V696,'#Input Lists#'!$B$3:$D$46,3,FALSE),"")</f>
        <v/>
      </c>
      <c r="AT696" s="125" t="str">
        <f>IFERROR(VLOOKUP(CONCATENATE(V696," ",W696),'#Input Lists#'!$K$3:$L$827,2,FALSE),"")</f>
        <v/>
      </c>
      <c r="AU696" s="125">
        <f>IFERROR(VLOOKUP(AA696,'#Input Lists#'!$BU$3:$BV$8,2,FALSE),"")</f>
        <v>1</v>
      </c>
      <c r="AV696" s="118" t="str">
        <f>IFERROR(VLOOKUP(AB696,'#Input Lists#'!$BO$3:$BP$9,2,FALSE),"")</f>
        <v/>
      </c>
      <c r="AW696" s="118">
        <f>IFERROR(VLOOKUP(AC696,'#Input Lists#'!$BL$3:$BM$7,2,FALSE),"")</f>
        <v>1</v>
      </c>
      <c r="AX696" s="52" t="e">
        <f>VLOOKUP(AQ696,'#Location List#'!$D$3:$K$150,4,FALSE)</f>
        <v>#N/A</v>
      </c>
      <c r="AY696" s="273" t="e">
        <f>VLOOKUP(AX696,'#Location List#'!$Z$3:$AA$13,2,FALSE)</f>
        <v>#N/A</v>
      </c>
      <c r="AZ696" s="126" t="e">
        <f>VLOOKUP($AT696,'#Input Lists#'!$L$3:$S$1033,6,FALSE)</f>
        <v>#N/A</v>
      </c>
      <c r="BA696" s="239" t="e">
        <f>VLOOKUP($AT696,'#Input Lists#'!$L$3:$S$833,7,FALSE)</f>
        <v>#N/A</v>
      </c>
      <c r="BB696" s="239" t="e">
        <f>VLOOKUP($AT696,'#Input Lists#'!$L$3:$S$833,8,FALSE)</f>
        <v>#N/A</v>
      </c>
      <c r="BC696" s="91" t="str">
        <f t="shared" si="68"/>
        <v/>
      </c>
      <c r="BD696" s="91" t="str">
        <f t="shared" si="69"/>
        <v/>
      </c>
      <c r="BE696" s="15" t="str">
        <f t="shared" si="70"/>
        <v/>
      </c>
      <c r="BF696" s="92" t="str">
        <f t="shared" si="71"/>
        <v>No Sighting Date</v>
      </c>
    </row>
    <row r="697" spans="1:58" x14ac:dyDescent="0.25">
      <c r="A697" s="118">
        <v>692</v>
      </c>
      <c r="B697" s="119"/>
      <c r="C697" s="120"/>
      <c r="D697" s="121"/>
      <c r="E697" s="121"/>
      <c r="F697" s="236"/>
      <c r="G697" s="122" t="str">
        <f>IFERROR(VLOOKUP(F697,'#Location List#'!$U$3:$V$1154,2,FALSE),"")</f>
        <v/>
      </c>
      <c r="H697" s="120"/>
      <c r="I697" s="120"/>
      <c r="J697" s="120"/>
      <c r="K697" s="120"/>
      <c r="L697" s="120"/>
      <c r="M697" s="120"/>
      <c r="N697" s="120"/>
      <c r="O697" s="120"/>
      <c r="P697" s="120"/>
      <c r="Q697" s="120"/>
      <c r="R697" s="120"/>
      <c r="S697" s="120"/>
      <c r="T697" s="205">
        <f t="shared" si="66"/>
        <v>0</v>
      </c>
      <c r="U697" s="205">
        <f t="shared" si="67"/>
        <v>0</v>
      </c>
      <c r="V697" s="210"/>
      <c r="W697" s="210"/>
      <c r="X697" s="23" t="str">
        <f>IFERROR(VLOOKUP(AT697,'#Input Lists#'!$L$3:$AH$833,3,FALSE)," ")</f>
        <v xml:space="preserve"> </v>
      </c>
      <c r="Y697" s="23" t="str">
        <f>IFERROR(VLOOKUP(AT697,'#Input Lists#'!$L$3:$AH$833,5,FALSE)," ")</f>
        <v xml:space="preserve"> </v>
      </c>
      <c r="Z697" s="206" t="str">
        <f>IFERROR(VLOOKUP(AT697,'#Input Lists#'!$L$3:$AH$833,9,FALSE)," ")</f>
        <v xml:space="preserve"> </v>
      </c>
      <c r="AA697" s="119" t="s">
        <v>1527</v>
      </c>
      <c r="AB697" s="120"/>
      <c r="AC697" s="123"/>
      <c r="AD697" s="123"/>
      <c r="AE697" s="123"/>
      <c r="AF697" s="123"/>
      <c r="AG697" s="123"/>
      <c r="AH697" s="123"/>
      <c r="AI697" s="123"/>
      <c r="AJ697" s="123"/>
      <c r="AK697" s="123"/>
      <c r="AL697" s="123"/>
      <c r="AM697" s="123"/>
      <c r="AN697" s="123"/>
      <c r="AO697" s="123"/>
      <c r="AP697" s="120"/>
      <c r="AQ697" s="125" t="str">
        <f>IFERROR(VLOOKUP(G697,'#Location List#'!$C$3:$D$150,2,FALSE),"")</f>
        <v/>
      </c>
      <c r="AR697" s="125" t="str">
        <f>IFERROR(VLOOKUP(F697,'#Location List#'!$Q$3:$R$1154,2,FALSE),"")</f>
        <v/>
      </c>
      <c r="AS697" s="125" t="str">
        <f>IFERROR(VLOOKUP(V697,'#Input Lists#'!$B$3:$D$46,3,FALSE),"")</f>
        <v/>
      </c>
      <c r="AT697" s="125" t="str">
        <f>IFERROR(VLOOKUP(CONCATENATE(V697," ",W697),'#Input Lists#'!$K$3:$L$827,2,FALSE),"")</f>
        <v/>
      </c>
      <c r="AU697" s="125">
        <f>IFERROR(VLOOKUP(AA697,'#Input Lists#'!$BU$3:$BV$8,2,FALSE),"")</f>
        <v>1</v>
      </c>
      <c r="AV697" s="118" t="str">
        <f>IFERROR(VLOOKUP(AB697,'#Input Lists#'!$BO$3:$BP$9,2,FALSE),"")</f>
        <v/>
      </c>
      <c r="AW697" s="118">
        <f>IFERROR(VLOOKUP(AC697,'#Input Lists#'!$BL$3:$BM$7,2,FALSE),"")</f>
        <v>1</v>
      </c>
      <c r="AX697" s="52" t="e">
        <f>VLOOKUP(AQ697,'#Location List#'!$D$3:$K$150,4,FALSE)</f>
        <v>#N/A</v>
      </c>
      <c r="AY697" s="273" t="e">
        <f>VLOOKUP(AX697,'#Location List#'!$Z$3:$AA$13,2,FALSE)</f>
        <v>#N/A</v>
      </c>
      <c r="AZ697" s="126" t="e">
        <f>VLOOKUP($AT697,'#Input Lists#'!$L$3:$S$1033,6,FALSE)</f>
        <v>#N/A</v>
      </c>
      <c r="BA697" s="239" t="e">
        <f>VLOOKUP($AT697,'#Input Lists#'!$L$3:$S$833,7,FALSE)</f>
        <v>#N/A</v>
      </c>
      <c r="BB697" s="239" t="e">
        <f>VLOOKUP($AT697,'#Input Lists#'!$L$3:$S$833,8,FALSE)</f>
        <v>#N/A</v>
      </c>
      <c r="BC697" s="91" t="str">
        <f t="shared" si="68"/>
        <v/>
      </c>
      <c r="BD697" s="91" t="str">
        <f t="shared" si="69"/>
        <v/>
      </c>
      <c r="BE697" s="15" t="str">
        <f t="shared" si="70"/>
        <v/>
      </c>
      <c r="BF697" s="92" t="str">
        <f t="shared" si="71"/>
        <v>No Sighting Date</v>
      </c>
    </row>
    <row r="698" spans="1:58" x14ac:dyDescent="0.25">
      <c r="A698" s="118">
        <v>693</v>
      </c>
      <c r="B698" s="119"/>
      <c r="C698" s="120"/>
      <c r="D698" s="121"/>
      <c r="E698" s="121"/>
      <c r="F698" s="236"/>
      <c r="G698" s="122" t="str">
        <f>IFERROR(VLOOKUP(F698,'#Location List#'!$U$3:$V$1154,2,FALSE),"")</f>
        <v/>
      </c>
      <c r="H698" s="120"/>
      <c r="I698" s="120"/>
      <c r="J698" s="120"/>
      <c r="K698" s="120"/>
      <c r="L698" s="120"/>
      <c r="M698" s="120"/>
      <c r="N698" s="120"/>
      <c r="O698" s="120"/>
      <c r="P698" s="120"/>
      <c r="Q698" s="120"/>
      <c r="R698" s="120"/>
      <c r="S698" s="120"/>
      <c r="T698" s="205">
        <f t="shared" si="66"/>
        <v>0</v>
      </c>
      <c r="U698" s="205">
        <f t="shared" si="67"/>
        <v>0</v>
      </c>
      <c r="V698" s="210"/>
      <c r="W698" s="210"/>
      <c r="X698" s="23" t="str">
        <f>IFERROR(VLOOKUP(AT698,'#Input Lists#'!$L$3:$AH$833,3,FALSE)," ")</f>
        <v xml:space="preserve"> </v>
      </c>
      <c r="Y698" s="23" t="str">
        <f>IFERROR(VLOOKUP(AT698,'#Input Lists#'!$L$3:$AH$833,5,FALSE)," ")</f>
        <v xml:space="preserve"> </v>
      </c>
      <c r="Z698" s="206" t="str">
        <f>IFERROR(VLOOKUP(AT698,'#Input Lists#'!$L$3:$AH$833,9,FALSE)," ")</f>
        <v xml:space="preserve"> </v>
      </c>
      <c r="AA698" s="119" t="s">
        <v>1527</v>
      </c>
      <c r="AB698" s="120"/>
      <c r="AC698" s="123"/>
      <c r="AD698" s="123"/>
      <c r="AE698" s="123"/>
      <c r="AF698" s="123"/>
      <c r="AG698" s="123"/>
      <c r="AH698" s="123"/>
      <c r="AI698" s="123"/>
      <c r="AJ698" s="123"/>
      <c r="AK698" s="123"/>
      <c r="AL698" s="123"/>
      <c r="AM698" s="123"/>
      <c r="AN698" s="123"/>
      <c r="AO698" s="123"/>
      <c r="AP698" s="120"/>
      <c r="AQ698" s="125" t="str">
        <f>IFERROR(VLOOKUP(G698,'#Location List#'!$C$3:$D$150,2,FALSE),"")</f>
        <v/>
      </c>
      <c r="AR698" s="125" t="str">
        <f>IFERROR(VLOOKUP(F698,'#Location List#'!$Q$3:$R$1154,2,FALSE),"")</f>
        <v/>
      </c>
      <c r="AS698" s="125" t="str">
        <f>IFERROR(VLOOKUP(V698,'#Input Lists#'!$B$3:$D$46,3,FALSE),"")</f>
        <v/>
      </c>
      <c r="AT698" s="125" t="str">
        <f>IFERROR(VLOOKUP(CONCATENATE(V698," ",W698),'#Input Lists#'!$K$3:$L$827,2,FALSE),"")</f>
        <v/>
      </c>
      <c r="AU698" s="125">
        <f>IFERROR(VLOOKUP(AA698,'#Input Lists#'!$BU$3:$BV$8,2,FALSE),"")</f>
        <v>1</v>
      </c>
      <c r="AV698" s="118" t="str">
        <f>IFERROR(VLOOKUP(AB698,'#Input Lists#'!$BO$3:$BP$9,2,FALSE),"")</f>
        <v/>
      </c>
      <c r="AW698" s="118">
        <f>IFERROR(VLOOKUP(AC698,'#Input Lists#'!$BL$3:$BM$7,2,FALSE),"")</f>
        <v>1</v>
      </c>
      <c r="AX698" s="52" t="e">
        <f>VLOOKUP(AQ698,'#Location List#'!$D$3:$K$150,4,FALSE)</f>
        <v>#N/A</v>
      </c>
      <c r="AY698" s="273" t="e">
        <f>VLOOKUP(AX698,'#Location List#'!$Z$3:$AA$13,2,FALSE)</f>
        <v>#N/A</v>
      </c>
      <c r="AZ698" s="126" t="e">
        <f>VLOOKUP($AT698,'#Input Lists#'!$L$3:$S$1033,6,FALSE)</f>
        <v>#N/A</v>
      </c>
      <c r="BA698" s="239" t="e">
        <f>VLOOKUP($AT698,'#Input Lists#'!$L$3:$S$833,7,FALSE)</f>
        <v>#N/A</v>
      </c>
      <c r="BB698" s="239" t="e">
        <f>VLOOKUP($AT698,'#Input Lists#'!$L$3:$S$833,8,FALSE)</f>
        <v>#N/A</v>
      </c>
      <c r="BC698" s="91" t="str">
        <f t="shared" si="68"/>
        <v/>
      </c>
      <c r="BD698" s="91" t="str">
        <f t="shared" si="69"/>
        <v/>
      </c>
      <c r="BE698" s="15" t="str">
        <f t="shared" si="70"/>
        <v/>
      </c>
      <c r="BF698" s="92" t="str">
        <f t="shared" si="71"/>
        <v>No Sighting Date</v>
      </c>
    </row>
    <row r="699" spans="1:58" x14ac:dyDescent="0.25">
      <c r="A699" s="118">
        <v>694</v>
      </c>
      <c r="B699" s="119"/>
      <c r="C699" s="120"/>
      <c r="D699" s="121"/>
      <c r="E699" s="121"/>
      <c r="F699" s="236"/>
      <c r="G699" s="122" t="str">
        <f>IFERROR(VLOOKUP(F699,'#Location List#'!$U$3:$V$1154,2,FALSE),"")</f>
        <v/>
      </c>
      <c r="H699" s="120"/>
      <c r="I699" s="120"/>
      <c r="J699" s="120"/>
      <c r="K699" s="120"/>
      <c r="L699" s="120"/>
      <c r="M699" s="120"/>
      <c r="N699" s="120"/>
      <c r="O699" s="120"/>
      <c r="P699" s="120"/>
      <c r="Q699" s="120"/>
      <c r="R699" s="120"/>
      <c r="S699" s="120"/>
      <c r="T699" s="205">
        <f t="shared" si="66"/>
        <v>0</v>
      </c>
      <c r="U699" s="205">
        <f t="shared" si="67"/>
        <v>0</v>
      </c>
      <c r="V699" s="210"/>
      <c r="W699" s="210"/>
      <c r="X699" s="23" t="str">
        <f>IFERROR(VLOOKUP(AT699,'#Input Lists#'!$L$3:$AH$833,3,FALSE)," ")</f>
        <v xml:space="preserve"> </v>
      </c>
      <c r="Y699" s="23" t="str">
        <f>IFERROR(VLOOKUP(AT699,'#Input Lists#'!$L$3:$AH$833,5,FALSE)," ")</f>
        <v xml:space="preserve"> </v>
      </c>
      <c r="Z699" s="206" t="str">
        <f>IFERROR(VLOOKUP(AT699,'#Input Lists#'!$L$3:$AH$833,9,FALSE)," ")</f>
        <v xml:space="preserve"> </v>
      </c>
      <c r="AA699" s="119" t="s">
        <v>1527</v>
      </c>
      <c r="AB699" s="120"/>
      <c r="AC699" s="123"/>
      <c r="AD699" s="123"/>
      <c r="AE699" s="123"/>
      <c r="AF699" s="123"/>
      <c r="AG699" s="123"/>
      <c r="AH699" s="123"/>
      <c r="AI699" s="123"/>
      <c r="AJ699" s="123"/>
      <c r="AK699" s="123"/>
      <c r="AL699" s="123"/>
      <c r="AM699" s="123"/>
      <c r="AN699" s="123"/>
      <c r="AO699" s="123"/>
      <c r="AP699" s="120"/>
      <c r="AQ699" s="125" t="str">
        <f>IFERROR(VLOOKUP(G699,'#Location List#'!$C$3:$D$150,2,FALSE),"")</f>
        <v/>
      </c>
      <c r="AR699" s="125" t="str">
        <f>IFERROR(VLOOKUP(F699,'#Location List#'!$Q$3:$R$1154,2,FALSE),"")</f>
        <v/>
      </c>
      <c r="AS699" s="125" t="str">
        <f>IFERROR(VLOOKUP(V699,'#Input Lists#'!$B$3:$D$46,3,FALSE),"")</f>
        <v/>
      </c>
      <c r="AT699" s="125" t="str">
        <f>IFERROR(VLOOKUP(CONCATENATE(V699," ",W699),'#Input Lists#'!$K$3:$L$827,2,FALSE),"")</f>
        <v/>
      </c>
      <c r="AU699" s="125">
        <f>IFERROR(VLOOKUP(AA699,'#Input Lists#'!$BU$3:$BV$8,2,FALSE),"")</f>
        <v>1</v>
      </c>
      <c r="AV699" s="118" t="str">
        <f>IFERROR(VLOOKUP(AB699,'#Input Lists#'!$BO$3:$BP$9,2,FALSE),"")</f>
        <v/>
      </c>
      <c r="AW699" s="118">
        <f>IFERROR(VLOOKUP(AC699,'#Input Lists#'!$BL$3:$BM$7,2,FALSE),"")</f>
        <v>1</v>
      </c>
      <c r="AX699" s="52" t="e">
        <f>VLOOKUP(AQ699,'#Location List#'!$D$3:$K$150,4,FALSE)</f>
        <v>#N/A</v>
      </c>
      <c r="AY699" s="273" t="e">
        <f>VLOOKUP(AX699,'#Location List#'!$Z$3:$AA$13,2,FALSE)</f>
        <v>#N/A</v>
      </c>
      <c r="AZ699" s="126" t="e">
        <f>VLOOKUP($AT699,'#Input Lists#'!$L$3:$S$1033,6,FALSE)</f>
        <v>#N/A</v>
      </c>
      <c r="BA699" s="239" t="e">
        <f>VLOOKUP($AT699,'#Input Lists#'!$L$3:$S$833,7,FALSE)</f>
        <v>#N/A</v>
      </c>
      <c r="BB699" s="239" t="e">
        <f>VLOOKUP($AT699,'#Input Lists#'!$L$3:$S$833,8,FALSE)</f>
        <v>#N/A</v>
      </c>
      <c r="BC699" s="91" t="str">
        <f t="shared" si="68"/>
        <v/>
      </c>
      <c r="BD699" s="91" t="str">
        <f t="shared" si="69"/>
        <v/>
      </c>
      <c r="BE699" s="15" t="str">
        <f t="shared" si="70"/>
        <v/>
      </c>
      <c r="BF699" s="92" t="str">
        <f t="shared" si="71"/>
        <v>No Sighting Date</v>
      </c>
    </row>
    <row r="700" spans="1:58" x14ac:dyDescent="0.25">
      <c r="A700" s="118">
        <v>695</v>
      </c>
      <c r="B700" s="119"/>
      <c r="C700" s="120"/>
      <c r="D700" s="121"/>
      <c r="E700" s="121"/>
      <c r="F700" s="236"/>
      <c r="G700" s="122" t="str">
        <f>IFERROR(VLOOKUP(F700,'#Location List#'!$U$3:$V$1154,2,FALSE),"")</f>
        <v/>
      </c>
      <c r="H700" s="120"/>
      <c r="I700" s="120"/>
      <c r="J700" s="120"/>
      <c r="K700" s="120"/>
      <c r="L700" s="120"/>
      <c r="M700" s="120"/>
      <c r="N700" s="120"/>
      <c r="O700" s="120"/>
      <c r="P700" s="120"/>
      <c r="Q700" s="120"/>
      <c r="R700" s="120"/>
      <c r="S700" s="120"/>
      <c r="T700" s="205">
        <f t="shared" si="66"/>
        <v>0</v>
      </c>
      <c r="U700" s="205">
        <f t="shared" si="67"/>
        <v>0</v>
      </c>
      <c r="V700" s="210"/>
      <c r="W700" s="210"/>
      <c r="X700" s="23" t="str">
        <f>IFERROR(VLOOKUP(AT700,'#Input Lists#'!$L$3:$AH$833,3,FALSE)," ")</f>
        <v xml:space="preserve"> </v>
      </c>
      <c r="Y700" s="23" t="str">
        <f>IFERROR(VLOOKUP(AT700,'#Input Lists#'!$L$3:$AH$833,5,FALSE)," ")</f>
        <v xml:space="preserve"> </v>
      </c>
      <c r="Z700" s="206" t="str">
        <f>IFERROR(VLOOKUP(AT700,'#Input Lists#'!$L$3:$AH$833,9,FALSE)," ")</f>
        <v xml:space="preserve"> </v>
      </c>
      <c r="AA700" s="119" t="s">
        <v>1527</v>
      </c>
      <c r="AB700" s="120"/>
      <c r="AC700" s="123"/>
      <c r="AD700" s="123"/>
      <c r="AE700" s="123"/>
      <c r="AF700" s="123"/>
      <c r="AG700" s="123"/>
      <c r="AH700" s="123"/>
      <c r="AI700" s="123"/>
      <c r="AJ700" s="123"/>
      <c r="AK700" s="123"/>
      <c r="AL700" s="123"/>
      <c r="AM700" s="123"/>
      <c r="AN700" s="123"/>
      <c r="AO700" s="123"/>
      <c r="AP700" s="120"/>
      <c r="AQ700" s="125" t="str">
        <f>IFERROR(VLOOKUP(G700,'#Location List#'!$C$3:$D$150,2,FALSE),"")</f>
        <v/>
      </c>
      <c r="AR700" s="125" t="str">
        <f>IFERROR(VLOOKUP(F700,'#Location List#'!$Q$3:$R$1154,2,FALSE),"")</f>
        <v/>
      </c>
      <c r="AS700" s="125" t="str">
        <f>IFERROR(VLOOKUP(V700,'#Input Lists#'!$B$3:$D$46,3,FALSE),"")</f>
        <v/>
      </c>
      <c r="AT700" s="125" t="str">
        <f>IFERROR(VLOOKUP(CONCATENATE(V700," ",W700),'#Input Lists#'!$K$3:$L$827,2,FALSE),"")</f>
        <v/>
      </c>
      <c r="AU700" s="125">
        <f>IFERROR(VLOOKUP(AA700,'#Input Lists#'!$BU$3:$BV$8,2,FALSE),"")</f>
        <v>1</v>
      </c>
      <c r="AV700" s="118" t="str">
        <f>IFERROR(VLOOKUP(AB700,'#Input Lists#'!$BO$3:$BP$9,2,FALSE),"")</f>
        <v/>
      </c>
      <c r="AW700" s="118">
        <f>IFERROR(VLOOKUP(AC700,'#Input Lists#'!$BL$3:$BM$7,2,FALSE),"")</f>
        <v>1</v>
      </c>
      <c r="AX700" s="52" t="e">
        <f>VLOOKUP(AQ700,'#Location List#'!$D$3:$K$150,4,FALSE)</f>
        <v>#N/A</v>
      </c>
      <c r="AY700" s="273" t="e">
        <f>VLOOKUP(AX700,'#Location List#'!$Z$3:$AA$13,2,FALSE)</f>
        <v>#N/A</v>
      </c>
      <c r="AZ700" s="126" t="e">
        <f>VLOOKUP($AT700,'#Input Lists#'!$L$3:$S$1033,6,FALSE)</f>
        <v>#N/A</v>
      </c>
      <c r="BA700" s="239" t="e">
        <f>VLOOKUP($AT700,'#Input Lists#'!$L$3:$S$833,7,FALSE)</f>
        <v>#N/A</v>
      </c>
      <c r="BB700" s="239" t="e">
        <f>VLOOKUP($AT700,'#Input Lists#'!$L$3:$S$833,8,FALSE)</f>
        <v>#N/A</v>
      </c>
      <c r="BC700" s="91" t="str">
        <f t="shared" si="68"/>
        <v/>
      </c>
      <c r="BD700" s="91" t="str">
        <f t="shared" si="69"/>
        <v/>
      </c>
      <c r="BE700" s="15" t="str">
        <f t="shared" si="70"/>
        <v/>
      </c>
      <c r="BF700" s="92" t="str">
        <f t="shared" si="71"/>
        <v>No Sighting Date</v>
      </c>
    </row>
    <row r="701" spans="1:58" x14ac:dyDescent="0.25">
      <c r="A701" s="118">
        <v>696</v>
      </c>
      <c r="B701" s="119"/>
      <c r="C701" s="120"/>
      <c r="D701" s="121"/>
      <c r="E701" s="121"/>
      <c r="F701" s="236"/>
      <c r="G701" s="122" t="str">
        <f>IFERROR(VLOOKUP(F701,'#Location List#'!$U$3:$V$1154,2,FALSE),"")</f>
        <v/>
      </c>
      <c r="H701" s="120"/>
      <c r="I701" s="120"/>
      <c r="J701" s="120"/>
      <c r="K701" s="120"/>
      <c r="L701" s="120"/>
      <c r="M701" s="120"/>
      <c r="N701" s="120"/>
      <c r="O701" s="120"/>
      <c r="P701" s="120"/>
      <c r="Q701" s="120"/>
      <c r="R701" s="120"/>
      <c r="S701" s="120"/>
      <c r="T701" s="205">
        <f t="shared" si="66"/>
        <v>0</v>
      </c>
      <c r="U701" s="205">
        <f t="shared" si="67"/>
        <v>0</v>
      </c>
      <c r="V701" s="210"/>
      <c r="W701" s="210"/>
      <c r="X701" s="23" t="str">
        <f>IFERROR(VLOOKUP(AT701,'#Input Lists#'!$L$3:$AH$833,3,FALSE)," ")</f>
        <v xml:space="preserve"> </v>
      </c>
      <c r="Y701" s="23" t="str">
        <f>IFERROR(VLOOKUP(AT701,'#Input Lists#'!$L$3:$AH$833,5,FALSE)," ")</f>
        <v xml:space="preserve"> </v>
      </c>
      <c r="Z701" s="206" t="str">
        <f>IFERROR(VLOOKUP(AT701,'#Input Lists#'!$L$3:$AH$833,9,FALSE)," ")</f>
        <v xml:space="preserve"> </v>
      </c>
      <c r="AA701" s="119" t="s">
        <v>1527</v>
      </c>
      <c r="AB701" s="120"/>
      <c r="AC701" s="123"/>
      <c r="AD701" s="123"/>
      <c r="AE701" s="123"/>
      <c r="AF701" s="123"/>
      <c r="AG701" s="123"/>
      <c r="AH701" s="123"/>
      <c r="AI701" s="123"/>
      <c r="AJ701" s="123"/>
      <c r="AK701" s="123"/>
      <c r="AL701" s="123"/>
      <c r="AM701" s="123"/>
      <c r="AN701" s="123"/>
      <c r="AO701" s="123"/>
      <c r="AP701" s="120"/>
      <c r="AQ701" s="125" t="str">
        <f>IFERROR(VLOOKUP(G701,'#Location List#'!$C$3:$D$150,2,FALSE),"")</f>
        <v/>
      </c>
      <c r="AR701" s="125" t="str">
        <f>IFERROR(VLOOKUP(F701,'#Location List#'!$Q$3:$R$1154,2,FALSE),"")</f>
        <v/>
      </c>
      <c r="AS701" s="125" t="str">
        <f>IFERROR(VLOOKUP(V701,'#Input Lists#'!$B$3:$D$46,3,FALSE),"")</f>
        <v/>
      </c>
      <c r="AT701" s="125" t="str">
        <f>IFERROR(VLOOKUP(CONCATENATE(V701," ",W701),'#Input Lists#'!$K$3:$L$827,2,FALSE),"")</f>
        <v/>
      </c>
      <c r="AU701" s="125">
        <f>IFERROR(VLOOKUP(AA701,'#Input Lists#'!$BU$3:$BV$8,2,FALSE),"")</f>
        <v>1</v>
      </c>
      <c r="AV701" s="118" t="str">
        <f>IFERROR(VLOOKUP(AB701,'#Input Lists#'!$BO$3:$BP$9,2,FALSE),"")</f>
        <v/>
      </c>
      <c r="AW701" s="118">
        <f>IFERROR(VLOOKUP(AC701,'#Input Lists#'!$BL$3:$BM$7,2,FALSE),"")</f>
        <v>1</v>
      </c>
      <c r="AX701" s="52" t="e">
        <f>VLOOKUP(AQ701,'#Location List#'!$D$3:$K$150,4,FALSE)</f>
        <v>#N/A</v>
      </c>
      <c r="AY701" s="273" t="e">
        <f>VLOOKUP(AX701,'#Location List#'!$Z$3:$AA$13,2,FALSE)</f>
        <v>#N/A</v>
      </c>
      <c r="AZ701" s="126" t="e">
        <f>VLOOKUP($AT701,'#Input Lists#'!$L$3:$S$1033,6,FALSE)</f>
        <v>#N/A</v>
      </c>
      <c r="BA701" s="239" t="e">
        <f>VLOOKUP($AT701,'#Input Lists#'!$L$3:$S$833,7,FALSE)</f>
        <v>#N/A</v>
      </c>
      <c r="BB701" s="239" t="e">
        <f>VLOOKUP($AT701,'#Input Lists#'!$L$3:$S$833,8,FALSE)</f>
        <v>#N/A</v>
      </c>
      <c r="BC701" s="91" t="str">
        <f t="shared" si="68"/>
        <v/>
      </c>
      <c r="BD701" s="91" t="str">
        <f t="shared" si="69"/>
        <v/>
      </c>
      <c r="BE701" s="15" t="str">
        <f t="shared" si="70"/>
        <v/>
      </c>
      <c r="BF701" s="92" t="str">
        <f t="shared" si="71"/>
        <v>No Sighting Date</v>
      </c>
    </row>
    <row r="702" spans="1:58" x14ac:dyDescent="0.25">
      <c r="A702" s="118">
        <v>697</v>
      </c>
      <c r="B702" s="119"/>
      <c r="C702" s="120"/>
      <c r="D702" s="121"/>
      <c r="E702" s="121"/>
      <c r="F702" s="236"/>
      <c r="G702" s="122" t="str">
        <f>IFERROR(VLOOKUP(F702,'#Location List#'!$U$3:$V$1154,2,FALSE),"")</f>
        <v/>
      </c>
      <c r="H702" s="120"/>
      <c r="I702" s="120"/>
      <c r="J702" s="120"/>
      <c r="K702" s="120"/>
      <c r="L702" s="120"/>
      <c r="M702" s="120"/>
      <c r="N702" s="120"/>
      <c r="O702" s="120"/>
      <c r="P702" s="120"/>
      <c r="Q702" s="120"/>
      <c r="R702" s="120"/>
      <c r="S702" s="120"/>
      <c r="T702" s="205">
        <f t="shared" si="66"/>
        <v>0</v>
      </c>
      <c r="U702" s="205">
        <f t="shared" si="67"/>
        <v>0</v>
      </c>
      <c r="V702" s="210"/>
      <c r="W702" s="210"/>
      <c r="X702" s="23" t="str">
        <f>IFERROR(VLOOKUP(AT702,'#Input Lists#'!$L$3:$AH$833,3,FALSE)," ")</f>
        <v xml:space="preserve"> </v>
      </c>
      <c r="Y702" s="23" t="str">
        <f>IFERROR(VLOOKUP(AT702,'#Input Lists#'!$L$3:$AH$833,5,FALSE)," ")</f>
        <v xml:space="preserve"> </v>
      </c>
      <c r="Z702" s="206" t="str">
        <f>IFERROR(VLOOKUP(AT702,'#Input Lists#'!$L$3:$AH$833,9,FALSE)," ")</f>
        <v xml:space="preserve"> </v>
      </c>
      <c r="AA702" s="119" t="s">
        <v>1527</v>
      </c>
      <c r="AB702" s="120"/>
      <c r="AC702" s="123"/>
      <c r="AD702" s="123"/>
      <c r="AE702" s="123"/>
      <c r="AF702" s="123"/>
      <c r="AG702" s="123"/>
      <c r="AH702" s="123"/>
      <c r="AI702" s="123"/>
      <c r="AJ702" s="123"/>
      <c r="AK702" s="123"/>
      <c r="AL702" s="123"/>
      <c r="AM702" s="123"/>
      <c r="AN702" s="123"/>
      <c r="AO702" s="123"/>
      <c r="AP702" s="120"/>
      <c r="AQ702" s="125" t="str">
        <f>IFERROR(VLOOKUP(G702,'#Location List#'!$C$3:$D$150,2,FALSE),"")</f>
        <v/>
      </c>
      <c r="AR702" s="125" t="str">
        <f>IFERROR(VLOOKUP(F702,'#Location List#'!$Q$3:$R$1154,2,FALSE),"")</f>
        <v/>
      </c>
      <c r="AS702" s="125" t="str">
        <f>IFERROR(VLOOKUP(V702,'#Input Lists#'!$B$3:$D$46,3,FALSE),"")</f>
        <v/>
      </c>
      <c r="AT702" s="125" t="str">
        <f>IFERROR(VLOOKUP(CONCATENATE(V702," ",W702),'#Input Lists#'!$K$3:$L$827,2,FALSE),"")</f>
        <v/>
      </c>
      <c r="AU702" s="125">
        <f>IFERROR(VLOOKUP(AA702,'#Input Lists#'!$BU$3:$BV$8,2,FALSE),"")</f>
        <v>1</v>
      </c>
      <c r="AV702" s="118" t="str">
        <f>IFERROR(VLOOKUP(AB702,'#Input Lists#'!$BO$3:$BP$9,2,FALSE),"")</f>
        <v/>
      </c>
      <c r="AW702" s="118">
        <f>IFERROR(VLOOKUP(AC702,'#Input Lists#'!$BL$3:$BM$7,2,FALSE),"")</f>
        <v>1</v>
      </c>
      <c r="AX702" s="52" t="e">
        <f>VLOOKUP(AQ702,'#Location List#'!$D$3:$K$150,4,FALSE)</f>
        <v>#N/A</v>
      </c>
      <c r="AY702" s="273" t="e">
        <f>VLOOKUP(AX702,'#Location List#'!$Z$3:$AA$13,2,FALSE)</f>
        <v>#N/A</v>
      </c>
      <c r="AZ702" s="126" t="e">
        <f>VLOOKUP($AT702,'#Input Lists#'!$L$3:$S$1033,6,FALSE)</f>
        <v>#N/A</v>
      </c>
      <c r="BA702" s="239" t="e">
        <f>VLOOKUP($AT702,'#Input Lists#'!$L$3:$S$833,7,FALSE)</f>
        <v>#N/A</v>
      </c>
      <c r="BB702" s="239" t="e">
        <f>VLOOKUP($AT702,'#Input Lists#'!$L$3:$S$833,8,FALSE)</f>
        <v>#N/A</v>
      </c>
      <c r="BC702" s="91" t="str">
        <f t="shared" si="68"/>
        <v/>
      </c>
      <c r="BD702" s="91" t="str">
        <f t="shared" si="69"/>
        <v/>
      </c>
      <c r="BE702" s="15" t="str">
        <f t="shared" si="70"/>
        <v/>
      </c>
      <c r="BF702" s="92" t="str">
        <f t="shared" si="71"/>
        <v>No Sighting Date</v>
      </c>
    </row>
    <row r="703" spans="1:58" x14ac:dyDescent="0.25">
      <c r="A703" s="118">
        <v>698</v>
      </c>
      <c r="B703" s="119"/>
      <c r="C703" s="120"/>
      <c r="D703" s="121"/>
      <c r="E703" s="121"/>
      <c r="F703" s="236"/>
      <c r="G703" s="122" t="str">
        <f>IFERROR(VLOOKUP(F703,'#Location List#'!$U$3:$V$1154,2,FALSE),"")</f>
        <v/>
      </c>
      <c r="H703" s="120"/>
      <c r="I703" s="120"/>
      <c r="J703" s="120"/>
      <c r="K703" s="120"/>
      <c r="L703" s="120"/>
      <c r="M703" s="120"/>
      <c r="N703" s="120"/>
      <c r="O703" s="120"/>
      <c r="P703" s="120"/>
      <c r="Q703" s="120"/>
      <c r="R703" s="120"/>
      <c r="S703" s="120"/>
      <c r="T703" s="205">
        <f t="shared" si="66"/>
        <v>0</v>
      </c>
      <c r="U703" s="205">
        <f t="shared" si="67"/>
        <v>0</v>
      </c>
      <c r="V703" s="210"/>
      <c r="W703" s="210"/>
      <c r="X703" s="23" t="str">
        <f>IFERROR(VLOOKUP(AT703,'#Input Lists#'!$L$3:$AH$833,3,FALSE)," ")</f>
        <v xml:space="preserve"> </v>
      </c>
      <c r="Y703" s="23" t="str">
        <f>IFERROR(VLOOKUP(AT703,'#Input Lists#'!$L$3:$AH$833,5,FALSE)," ")</f>
        <v xml:space="preserve"> </v>
      </c>
      <c r="Z703" s="206" t="str">
        <f>IFERROR(VLOOKUP(AT703,'#Input Lists#'!$L$3:$AH$833,9,FALSE)," ")</f>
        <v xml:space="preserve"> </v>
      </c>
      <c r="AA703" s="119" t="s">
        <v>1527</v>
      </c>
      <c r="AB703" s="120"/>
      <c r="AC703" s="123"/>
      <c r="AD703" s="123"/>
      <c r="AE703" s="123"/>
      <c r="AF703" s="123"/>
      <c r="AG703" s="123"/>
      <c r="AH703" s="123"/>
      <c r="AI703" s="123"/>
      <c r="AJ703" s="123"/>
      <c r="AK703" s="123"/>
      <c r="AL703" s="123"/>
      <c r="AM703" s="123"/>
      <c r="AN703" s="123"/>
      <c r="AO703" s="123"/>
      <c r="AP703" s="120"/>
      <c r="AQ703" s="125" t="str">
        <f>IFERROR(VLOOKUP(G703,'#Location List#'!$C$3:$D$150,2,FALSE),"")</f>
        <v/>
      </c>
      <c r="AR703" s="125" t="str">
        <f>IFERROR(VLOOKUP(F703,'#Location List#'!$Q$3:$R$1154,2,FALSE),"")</f>
        <v/>
      </c>
      <c r="AS703" s="125" t="str">
        <f>IFERROR(VLOOKUP(V703,'#Input Lists#'!$B$3:$D$46,3,FALSE),"")</f>
        <v/>
      </c>
      <c r="AT703" s="125" t="str">
        <f>IFERROR(VLOOKUP(CONCATENATE(V703," ",W703),'#Input Lists#'!$K$3:$L$827,2,FALSE),"")</f>
        <v/>
      </c>
      <c r="AU703" s="125">
        <f>IFERROR(VLOOKUP(AA703,'#Input Lists#'!$BU$3:$BV$8,2,FALSE),"")</f>
        <v>1</v>
      </c>
      <c r="AV703" s="118" t="str">
        <f>IFERROR(VLOOKUP(AB703,'#Input Lists#'!$BO$3:$BP$9,2,FALSE),"")</f>
        <v/>
      </c>
      <c r="AW703" s="118">
        <f>IFERROR(VLOOKUP(AC703,'#Input Lists#'!$BL$3:$BM$7,2,FALSE),"")</f>
        <v>1</v>
      </c>
      <c r="AX703" s="52" t="e">
        <f>VLOOKUP(AQ703,'#Location List#'!$D$3:$K$150,4,FALSE)</f>
        <v>#N/A</v>
      </c>
      <c r="AY703" s="273" t="e">
        <f>VLOOKUP(AX703,'#Location List#'!$Z$3:$AA$13,2,FALSE)</f>
        <v>#N/A</v>
      </c>
      <c r="AZ703" s="126" t="e">
        <f>VLOOKUP($AT703,'#Input Lists#'!$L$3:$S$1033,6,FALSE)</f>
        <v>#N/A</v>
      </c>
      <c r="BA703" s="239" t="e">
        <f>VLOOKUP($AT703,'#Input Lists#'!$L$3:$S$833,7,FALSE)</f>
        <v>#N/A</v>
      </c>
      <c r="BB703" s="239" t="e">
        <f>VLOOKUP($AT703,'#Input Lists#'!$L$3:$S$833,8,FALSE)</f>
        <v>#N/A</v>
      </c>
      <c r="BC703" s="91" t="str">
        <f t="shared" si="68"/>
        <v/>
      </c>
      <c r="BD703" s="91" t="str">
        <f t="shared" si="69"/>
        <v/>
      </c>
      <c r="BE703" s="15" t="str">
        <f t="shared" si="70"/>
        <v/>
      </c>
      <c r="BF703" s="92" t="str">
        <f t="shared" si="71"/>
        <v>No Sighting Date</v>
      </c>
    </row>
    <row r="704" spans="1:58" x14ac:dyDescent="0.25">
      <c r="A704" s="118">
        <v>699</v>
      </c>
      <c r="B704" s="119"/>
      <c r="C704" s="120"/>
      <c r="D704" s="121"/>
      <c r="E704" s="121"/>
      <c r="F704" s="236"/>
      <c r="G704" s="122" t="str">
        <f>IFERROR(VLOOKUP(F704,'#Location List#'!$U$3:$V$1154,2,FALSE),"")</f>
        <v/>
      </c>
      <c r="H704" s="120"/>
      <c r="I704" s="120"/>
      <c r="J704" s="120"/>
      <c r="K704" s="120"/>
      <c r="L704" s="120"/>
      <c r="M704" s="120"/>
      <c r="N704" s="120"/>
      <c r="O704" s="120"/>
      <c r="P704" s="120"/>
      <c r="Q704" s="120"/>
      <c r="R704" s="120"/>
      <c r="S704" s="120"/>
      <c r="T704" s="205">
        <f t="shared" si="66"/>
        <v>0</v>
      </c>
      <c r="U704" s="205">
        <f t="shared" si="67"/>
        <v>0</v>
      </c>
      <c r="V704" s="210"/>
      <c r="W704" s="210"/>
      <c r="X704" s="23" t="str">
        <f>IFERROR(VLOOKUP(AT704,'#Input Lists#'!$L$3:$AH$833,3,FALSE)," ")</f>
        <v xml:space="preserve"> </v>
      </c>
      <c r="Y704" s="23" t="str">
        <f>IFERROR(VLOOKUP(AT704,'#Input Lists#'!$L$3:$AH$833,5,FALSE)," ")</f>
        <v xml:space="preserve"> </v>
      </c>
      <c r="Z704" s="206" t="str">
        <f>IFERROR(VLOOKUP(AT704,'#Input Lists#'!$L$3:$AH$833,9,FALSE)," ")</f>
        <v xml:space="preserve"> </v>
      </c>
      <c r="AA704" s="119" t="s">
        <v>1527</v>
      </c>
      <c r="AB704" s="120"/>
      <c r="AC704" s="123"/>
      <c r="AD704" s="123"/>
      <c r="AE704" s="123"/>
      <c r="AF704" s="123"/>
      <c r="AG704" s="123"/>
      <c r="AH704" s="123"/>
      <c r="AI704" s="123"/>
      <c r="AJ704" s="123"/>
      <c r="AK704" s="123"/>
      <c r="AL704" s="123"/>
      <c r="AM704" s="123"/>
      <c r="AN704" s="123"/>
      <c r="AO704" s="123"/>
      <c r="AP704" s="120"/>
      <c r="AQ704" s="125" t="str">
        <f>IFERROR(VLOOKUP(G704,'#Location List#'!$C$3:$D$150,2,FALSE),"")</f>
        <v/>
      </c>
      <c r="AR704" s="125" t="str">
        <f>IFERROR(VLOOKUP(F704,'#Location List#'!$Q$3:$R$1154,2,FALSE),"")</f>
        <v/>
      </c>
      <c r="AS704" s="125" t="str">
        <f>IFERROR(VLOOKUP(V704,'#Input Lists#'!$B$3:$D$46,3,FALSE),"")</f>
        <v/>
      </c>
      <c r="AT704" s="125" t="str">
        <f>IFERROR(VLOOKUP(CONCATENATE(V704," ",W704),'#Input Lists#'!$K$3:$L$827,2,FALSE),"")</f>
        <v/>
      </c>
      <c r="AU704" s="125">
        <f>IFERROR(VLOOKUP(AA704,'#Input Lists#'!$BU$3:$BV$8,2,FALSE),"")</f>
        <v>1</v>
      </c>
      <c r="AV704" s="118" t="str">
        <f>IFERROR(VLOOKUP(AB704,'#Input Lists#'!$BO$3:$BP$9,2,FALSE),"")</f>
        <v/>
      </c>
      <c r="AW704" s="118">
        <f>IFERROR(VLOOKUP(AC704,'#Input Lists#'!$BL$3:$BM$7,2,FALSE),"")</f>
        <v>1</v>
      </c>
      <c r="AX704" s="52" t="e">
        <f>VLOOKUP(AQ704,'#Location List#'!$D$3:$K$150,4,FALSE)</f>
        <v>#N/A</v>
      </c>
      <c r="AY704" s="273" t="e">
        <f>VLOOKUP(AX704,'#Location List#'!$Z$3:$AA$13,2,FALSE)</f>
        <v>#N/A</v>
      </c>
      <c r="AZ704" s="126" t="e">
        <f>VLOOKUP($AT704,'#Input Lists#'!$L$3:$S$1033,6,FALSE)</f>
        <v>#N/A</v>
      </c>
      <c r="BA704" s="239" t="e">
        <f>VLOOKUP($AT704,'#Input Lists#'!$L$3:$S$833,7,FALSE)</f>
        <v>#N/A</v>
      </c>
      <c r="BB704" s="239" t="e">
        <f>VLOOKUP($AT704,'#Input Lists#'!$L$3:$S$833,8,FALSE)</f>
        <v>#N/A</v>
      </c>
      <c r="BC704" s="91" t="str">
        <f t="shared" si="68"/>
        <v/>
      </c>
      <c r="BD704" s="91" t="str">
        <f t="shared" si="69"/>
        <v/>
      </c>
      <c r="BE704" s="15" t="str">
        <f t="shared" si="70"/>
        <v/>
      </c>
      <c r="BF704" s="92" t="str">
        <f t="shared" si="71"/>
        <v>No Sighting Date</v>
      </c>
    </row>
    <row r="705" spans="1:58" x14ac:dyDescent="0.25">
      <c r="A705" s="118">
        <v>700</v>
      </c>
      <c r="B705" s="119"/>
      <c r="C705" s="120"/>
      <c r="D705" s="121"/>
      <c r="E705" s="121"/>
      <c r="F705" s="236"/>
      <c r="G705" s="122" t="str">
        <f>IFERROR(VLOOKUP(F705,'#Location List#'!$U$3:$V$1154,2,FALSE),"")</f>
        <v/>
      </c>
      <c r="H705" s="120"/>
      <c r="I705" s="120"/>
      <c r="J705" s="120"/>
      <c r="K705" s="120"/>
      <c r="L705" s="120"/>
      <c r="M705" s="120"/>
      <c r="N705" s="120"/>
      <c r="O705" s="120"/>
      <c r="P705" s="120"/>
      <c r="Q705" s="120"/>
      <c r="R705" s="120"/>
      <c r="S705" s="120"/>
      <c r="T705" s="205">
        <f t="shared" si="66"/>
        <v>0</v>
      </c>
      <c r="U705" s="205">
        <f t="shared" si="67"/>
        <v>0</v>
      </c>
      <c r="V705" s="210"/>
      <c r="W705" s="210"/>
      <c r="X705" s="23" t="str">
        <f>IFERROR(VLOOKUP(AT705,'#Input Lists#'!$L$3:$AH$833,3,FALSE)," ")</f>
        <v xml:space="preserve"> </v>
      </c>
      <c r="Y705" s="23" t="str">
        <f>IFERROR(VLOOKUP(AT705,'#Input Lists#'!$L$3:$AH$833,5,FALSE)," ")</f>
        <v xml:space="preserve"> </v>
      </c>
      <c r="Z705" s="206" t="str">
        <f>IFERROR(VLOOKUP(AT705,'#Input Lists#'!$L$3:$AH$833,9,FALSE)," ")</f>
        <v xml:space="preserve"> </v>
      </c>
      <c r="AA705" s="119" t="s">
        <v>1527</v>
      </c>
      <c r="AB705" s="120"/>
      <c r="AC705" s="123"/>
      <c r="AD705" s="123"/>
      <c r="AE705" s="123"/>
      <c r="AF705" s="123"/>
      <c r="AG705" s="123"/>
      <c r="AH705" s="123"/>
      <c r="AI705" s="123"/>
      <c r="AJ705" s="123"/>
      <c r="AK705" s="123"/>
      <c r="AL705" s="123"/>
      <c r="AM705" s="123"/>
      <c r="AN705" s="123"/>
      <c r="AO705" s="123"/>
      <c r="AP705" s="120"/>
      <c r="AQ705" s="125" t="str">
        <f>IFERROR(VLOOKUP(G705,'#Location List#'!$C$3:$D$150,2,FALSE),"")</f>
        <v/>
      </c>
      <c r="AR705" s="125" t="str">
        <f>IFERROR(VLOOKUP(F705,'#Location List#'!$Q$3:$R$1154,2,FALSE),"")</f>
        <v/>
      </c>
      <c r="AS705" s="125" t="str">
        <f>IFERROR(VLOOKUP(V705,'#Input Lists#'!$B$3:$D$46,3,FALSE),"")</f>
        <v/>
      </c>
      <c r="AT705" s="125" t="str">
        <f>IFERROR(VLOOKUP(CONCATENATE(V705," ",W705),'#Input Lists#'!$K$3:$L$827,2,FALSE),"")</f>
        <v/>
      </c>
      <c r="AU705" s="125">
        <f>IFERROR(VLOOKUP(AA705,'#Input Lists#'!$BU$3:$BV$8,2,FALSE),"")</f>
        <v>1</v>
      </c>
      <c r="AV705" s="118" t="str">
        <f>IFERROR(VLOOKUP(AB705,'#Input Lists#'!$BO$3:$BP$9,2,FALSE),"")</f>
        <v/>
      </c>
      <c r="AW705" s="118">
        <f>IFERROR(VLOOKUP(AC705,'#Input Lists#'!$BL$3:$BM$7,2,FALSE),"")</f>
        <v>1</v>
      </c>
      <c r="AX705" s="52" t="e">
        <f>VLOOKUP(AQ705,'#Location List#'!$D$3:$K$150,4,FALSE)</f>
        <v>#N/A</v>
      </c>
      <c r="AY705" s="273" t="e">
        <f>VLOOKUP(AX705,'#Location List#'!$Z$3:$AA$13,2,FALSE)</f>
        <v>#N/A</v>
      </c>
      <c r="AZ705" s="126" t="e">
        <f>VLOOKUP($AT705,'#Input Lists#'!$L$3:$S$1033,6,FALSE)</f>
        <v>#N/A</v>
      </c>
      <c r="BA705" s="239" t="e">
        <f>VLOOKUP($AT705,'#Input Lists#'!$L$3:$S$833,7,FALSE)</f>
        <v>#N/A</v>
      </c>
      <c r="BB705" s="239" t="e">
        <f>VLOOKUP($AT705,'#Input Lists#'!$L$3:$S$833,8,FALSE)</f>
        <v>#N/A</v>
      </c>
      <c r="BC705" s="91" t="str">
        <f t="shared" si="68"/>
        <v/>
      </c>
      <c r="BD705" s="91" t="str">
        <f t="shared" si="69"/>
        <v/>
      </c>
      <c r="BE705" s="15" t="str">
        <f t="shared" si="70"/>
        <v/>
      </c>
      <c r="BF705" s="92" t="str">
        <f t="shared" si="71"/>
        <v>No Sighting Date</v>
      </c>
    </row>
    <row r="706" spans="1:58" x14ac:dyDescent="0.25">
      <c r="A706" s="118">
        <v>701</v>
      </c>
      <c r="B706" s="119"/>
      <c r="C706" s="120"/>
      <c r="D706" s="121"/>
      <c r="E706" s="121"/>
      <c r="F706" s="236"/>
      <c r="G706" s="122" t="str">
        <f>IFERROR(VLOOKUP(F706,'#Location List#'!$U$3:$V$1154,2,FALSE),"")</f>
        <v/>
      </c>
      <c r="H706" s="120"/>
      <c r="I706" s="120"/>
      <c r="J706" s="120"/>
      <c r="K706" s="120"/>
      <c r="L706" s="120"/>
      <c r="M706" s="120"/>
      <c r="N706" s="120"/>
      <c r="O706" s="120"/>
      <c r="P706" s="120"/>
      <c r="Q706" s="120"/>
      <c r="R706" s="120"/>
      <c r="S706" s="120"/>
      <c r="T706" s="205">
        <f t="shared" si="66"/>
        <v>0</v>
      </c>
      <c r="U706" s="205">
        <f t="shared" si="67"/>
        <v>0</v>
      </c>
      <c r="V706" s="210"/>
      <c r="W706" s="210"/>
      <c r="X706" s="23" t="str">
        <f>IFERROR(VLOOKUP(AT706,'#Input Lists#'!$L$3:$AH$833,3,FALSE)," ")</f>
        <v xml:space="preserve"> </v>
      </c>
      <c r="Y706" s="23" t="str">
        <f>IFERROR(VLOOKUP(AT706,'#Input Lists#'!$L$3:$AH$833,5,FALSE)," ")</f>
        <v xml:space="preserve"> </v>
      </c>
      <c r="Z706" s="206" t="str">
        <f>IFERROR(VLOOKUP(AT706,'#Input Lists#'!$L$3:$AH$833,9,FALSE)," ")</f>
        <v xml:space="preserve"> </v>
      </c>
      <c r="AA706" s="119" t="s">
        <v>1527</v>
      </c>
      <c r="AB706" s="120"/>
      <c r="AC706" s="123"/>
      <c r="AD706" s="123"/>
      <c r="AE706" s="123"/>
      <c r="AF706" s="123"/>
      <c r="AG706" s="123"/>
      <c r="AH706" s="123"/>
      <c r="AI706" s="123"/>
      <c r="AJ706" s="123"/>
      <c r="AK706" s="123"/>
      <c r="AL706" s="123"/>
      <c r="AM706" s="123"/>
      <c r="AN706" s="123"/>
      <c r="AO706" s="123"/>
      <c r="AP706" s="120"/>
      <c r="AQ706" s="125" t="str">
        <f>IFERROR(VLOOKUP(G706,'#Location List#'!$C$3:$D$150,2,FALSE),"")</f>
        <v/>
      </c>
      <c r="AR706" s="125" t="str">
        <f>IFERROR(VLOOKUP(F706,'#Location List#'!$Q$3:$R$1154,2,FALSE),"")</f>
        <v/>
      </c>
      <c r="AS706" s="125" t="str">
        <f>IFERROR(VLOOKUP(V706,'#Input Lists#'!$B$3:$D$46,3,FALSE),"")</f>
        <v/>
      </c>
      <c r="AT706" s="125" t="str">
        <f>IFERROR(VLOOKUP(CONCATENATE(V706," ",W706),'#Input Lists#'!$K$3:$L$827,2,FALSE),"")</f>
        <v/>
      </c>
      <c r="AU706" s="125">
        <f>IFERROR(VLOOKUP(AA706,'#Input Lists#'!$BU$3:$BV$8,2,FALSE),"")</f>
        <v>1</v>
      </c>
      <c r="AV706" s="118" t="str">
        <f>IFERROR(VLOOKUP(AB706,'#Input Lists#'!$BO$3:$BP$9,2,FALSE),"")</f>
        <v/>
      </c>
      <c r="AW706" s="118">
        <f>IFERROR(VLOOKUP(AC706,'#Input Lists#'!$BL$3:$BM$7,2,FALSE),"")</f>
        <v>1</v>
      </c>
      <c r="AX706" s="52" t="e">
        <f>VLOOKUP(AQ706,'#Location List#'!$D$3:$K$150,4,FALSE)</f>
        <v>#N/A</v>
      </c>
      <c r="AY706" s="273" t="e">
        <f>VLOOKUP(AX706,'#Location List#'!$Z$3:$AA$13,2,FALSE)</f>
        <v>#N/A</v>
      </c>
      <c r="AZ706" s="126" t="e">
        <f>VLOOKUP($AT706,'#Input Lists#'!$L$3:$S$1033,6,FALSE)</f>
        <v>#N/A</v>
      </c>
      <c r="BA706" s="239" t="e">
        <f>VLOOKUP($AT706,'#Input Lists#'!$L$3:$S$833,7,FALSE)</f>
        <v>#N/A</v>
      </c>
      <c r="BB706" s="239" t="e">
        <f>VLOOKUP($AT706,'#Input Lists#'!$L$3:$S$833,8,FALSE)</f>
        <v>#N/A</v>
      </c>
      <c r="BC706" s="91" t="str">
        <f t="shared" si="68"/>
        <v/>
      </c>
      <c r="BD706" s="91" t="str">
        <f t="shared" si="69"/>
        <v/>
      </c>
      <c r="BE706" s="15" t="str">
        <f t="shared" si="70"/>
        <v/>
      </c>
      <c r="BF706" s="92" t="str">
        <f t="shared" si="71"/>
        <v>No Sighting Date</v>
      </c>
    </row>
    <row r="707" spans="1:58" x14ac:dyDescent="0.25">
      <c r="A707" s="118">
        <v>702</v>
      </c>
      <c r="B707" s="119"/>
      <c r="C707" s="120"/>
      <c r="D707" s="121"/>
      <c r="E707" s="121"/>
      <c r="F707" s="236"/>
      <c r="G707" s="122" t="str">
        <f>IFERROR(VLOOKUP(F707,'#Location List#'!$U$3:$V$1154,2,FALSE),"")</f>
        <v/>
      </c>
      <c r="H707" s="120"/>
      <c r="I707" s="120"/>
      <c r="J707" s="120"/>
      <c r="K707" s="120"/>
      <c r="L707" s="120"/>
      <c r="M707" s="120"/>
      <c r="N707" s="120"/>
      <c r="O707" s="120"/>
      <c r="P707" s="120"/>
      <c r="Q707" s="120"/>
      <c r="R707" s="120"/>
      <c r="S707" s="120"/>
      <c r="T707" s="205">
        <f t="shared" si="66"/>
        <v>0</v>
      </c>
      <c r="U707" s="205">
        <f t="shared" si="67"/>
        <v>0</v>
      </c>
      <c r="V707" s="210"/>
      <c r="W707" s="210"/>
      <c r="X707" s="23" t="str">
        <f>IFERROR(VLOOKUP(AT707,'#Input Lists#'!$L$3:$AH$833,3,FALSE)," ")</f>
        <v xml:space="preserve"> </v>
      </c>
      <c r="Y707" s="23" t="str">
        <f>IFERROR(VLOOKUP(AT707,'#Input Lists#'!$L$3:$AH$833,5,FALSE)," ")</f>
        <v xml:space="preserve"> </v>
      </c>
      <c r="Z707" s="206" t="str">
        <f>IFERROR(VLOOKUP(AT707,'#Input Lists#'!$L$3:$AH$833,9,FALSE)," ")</f>
        <v xml:space="preserve"> </v>
      </c>
      <c r="AA707" s="119" t="s">
        <v>1527</v>
      </c>
      <c r="AB707" s="120"/>
      <c r="AC707" s="123"/>
      <c r="AD707" s="123"/>
      <c r="AE707" s="123"/>
      <c r="AF707" s="123"/>
      <c r="AG707" s="123"/>
      <c r="AH707" s="123"/>
      <c r="AI707" s="123"/>
      <c r="AJ707" s="123"/>
      <c r="AK707" s="123"/>
      <c r="AL707" s="123"/>
      <c r="AM707" s="123"/>
      <c r="AN707" s="123"/>
      <c r="AO707" s="123"/>
      <c r="AP707" s="120"/>
      <c r="AQ707" s="125" t="str">
        <f>IFERROR(VLOOKUP(G707,'#Location List#'!$C$3:$D$150,2,FALSE),"")</f>
        <v/>
      </c>
      <c r="AR707" s="125" t="str">
        <f>IFERROR(VLOOKUP(F707,'#Location List#'!$Q$3:$R$1154,2,FALSE),"")</f>
        <v/>
      </c>
      <c r="AS707" s="125" t="str">
        <f>IFERROR(VLOOKUP(V707,'#Input Lists#'!$B$3:$D$46,3,FALSE),"")</f>
        <v/>
      </c>
      <c r="AT707" s="125" t="str">
        <f>IFERROR(VLOOKUP(CONCATENATE(V707," ",W707),'#Input Lists#'!$K$3:$L$827,2,FALSE),"")</f>
        <v/>
      </c>
      <c r="AU707" s="125">
        <f>IFERROR(VLOOKUP(AA707,'#Input Lists#'!$BU$3:$BV$8,2,FALSE),"")</f>
        <v>1</v>
      </c>
      <c r="AV707" s="118" t="str">
        <f>IFERROR(VLOOKUP(AB707,'#Input Lists#'!$BO$3:$BP$9,2,FALSE),"")</f>
        <v/>
      </c>
      <c r="AW707" s="118">
        <f>IFERROR(VLOOKUP(AC707,'#Input Lists#'!$BL$3:$BM$7,2,FALSE),"")</f>
        <v>1</v>
      </c>
      <c r="AX707" s="52" t="e">
        <f>VLOOKUP(AQ707,'#Location List#'!$D$3:$K$150,4,FALSE)</f>
        <v>#N/A</v>
      </c>
      <c r="AY707" s="273" t="e">
        <f>VLOOKUP(AX707,'#Location List#'!$Z$3:$AA$13,2,FALSE)</f>
        <v>#N/A</v>
      </c>
      <c r="AZ707" s="126" t="e">
        <f>VLOOKUP($AT707,'#Input Lists#'!$L$3:$S$1033,6,FALSE)</f>
        <v>#N/A</v>
      </c>
      <c r="BA707" s="239" t="e">
        <f>VLOOKUP($AT707,'#Input Lists#'!$L$3:$S$833,7,FALSE)</f>
        <v>#N/A</v>
      </c>
      <c r="BB707" s="239" t="e">
        <f>VLOOKUP($AT707,'#Input Lists#'!$L$3:$S$833,8,FALSE)</f>
        <v>#N/A</v>
      </c>
      <c r="BC707" s="91" t="str">
        <f t="shared" si="68"/>
        <v/>
      </c>
      <c r="BD707" s="91" t="str">
        <f t="shared" si="69"/>
        <v/>
      </c>
      <c r="BE707" s="15" t="str">
        <f t="shared" si="70"/>
        <v/>
      </c>
      <c r="BF707" s="92" t="str">
        <f t="shared" si="71"/>
        <v>No Sighting Date</v>
      </c>
    </row>
    <row r="708" spans="1:58" x14ac:dyDescent="0.25">
      <c r="A708" s="118">
        <v>703</v>
      </c>
      <c r="B708" s="119"/>
      <c r="C708" s="120"/>
      <c r="D708" s="121"/>
      <c r="E708" s="121"/>
      <c r="F708" s="236"/>
      <c r="G708" s="122" t="str">
        <f>IFERROR(VLOOKUP(F708,'#Location List#'!$U$3:$V$1154,2,FALSE),"")</f>
        <v/>
      </c>
      <c r="H708" s="120"/>
      <c r="I708" s="120"/>
      <c r="J708" s="120"/>
      <c r="K708" s="120"/>
      <c r="L708" s="120"/>
      <c r="M708" s="120"/>
      <c r="N708" s="120"/>
      <c r="O708" s="120"/>
      <c r="P708" s="120"/>
      <c r="Q708" s="120"/>
      <c r="R708" s="120"/>
      <c r="S708" s="120"/>
      <c r="T708" s="205">
        <f t="shared" si="66"/>
        <v>0</v>
      </c>
      <c r="U708" s="205">
        <f t="shared" si="67"/>
        <v>0</v>
      </c>
      <c r="V708" s="210"/>
      <c r="W708" s="210"/>
      <c r="X708" s="23" t="str">
        <f>IFERROR(VLOOKUP(AT708,'#Input Lists#'!$L$3:$AH$833,3,FALSE)," ")</f>
        <v xml:space="preserve"> </v>
      </c>
      <c r="Y708" s="23" t="str">
        <f>IFERROR(VLOOKUP(AT708,'#Input Lists#'!$L$3:$AH$833,5,FALSE)," ")</f>
        <v xml:space="preserve"> </v>
      </c>
      <c r="Z708" s="206" t="str">
        <f>IFERROR(VLOOKUP(AT708,'#Input Lists#'!$L$3:$AH$833,9,FALSE)," ")</f>
        <v xml:space="preserve"> </v>
      </c>
      <c r="AA708" s="119" t="s">
        <v>1527</v>
      </c>
      <c r="AB708" s="120"/>
      <c r="AC708" s="123"/>
      <c r="AD708" s="123"/>
      <c r="AE708" s="123"/>
      <c r="AF708" s="123"/>
      <c r="AG708" s="123"/>
      <c r="AH708" s="123"/>
      <c r="AI708" s="123"/>
      <c r="AJ708" s="123"/>
      <c r="AK708" s="123"/>
      <c r="AL708" s="123"/>
      <c r="AM708" s="123"/>
      <c r="AN708" s="123"/>
      <c r="AO708" s="123"/>
      <c r="AP708" s="120"/>
      <c r="AQ708" s="125" t="str">
        <f>IFERROR(VLOOKUP(G708,'#Location List#'!$C$3:$D$150,2,FALSE),"")</f>
        <v/>
      </c>
      <c r="AR708" s="125" t="str">
        <f>IFERROR(VLOOKUP(F708,'#Location List#'!$Q$3:$R$1154,2,FALSE),"")</f>
        <v/>
      </c>
      <c r="AS708" s="125" t="str">
        <f>IFERROR(VLOOKUP(V708,'#Input Lists#'!$B$3:$D$46,3,FALSE),"")</f>
        <v/>
      </c>
      <c r="AT708" s="125" t="str">
        <f>IFERROR(VLOOKUP(CONCATENATE(V708," ",W708),'#Input Lists#'!$K$3:$L$827,2,FALSE),"")</f>
        <v/>
      </c>
      <c r="AU708" s="125">
        <f>IFERROR(VLOOKUP(AA708,'#Input Lists#'!$BU$3:$BV$8,2,FALSE),"")</f>
        <v>1</v>
      </c>
      <c r="AV708" s="118" t="str">
        <f>IFERROR(VLOOKUP(AB708,'#Input Lists#'!$BO$3:$BP$9,2,FALSE),"")</f>
        <v/>
      </c>
      <c r="AW708" s="118">
        <f>IFERROR(VLOOKUP(AC708,'#Input Lists#'!$BL$3:$BM$7,2,FALSE),"")</f>
        <v>1</v>
      </c>
      <c r="AX708" s="52" t="e">
        <f>VLOOKUP(AQ708,'#Location List#'!$D$3:$K$150,4,FALSE)</f>
        <v>#N/A</v>
      </c>
      <c r="AY708" s="273" t="e">
        <f>VLOOKUP(AX708,'#Location List#'!$Z$3:$AA$13,2,FALSE)</f>
        <v>#N/A</v>
      </c>
      <c r="AZ708" s="126" t="e">
        <f>VLOOKUP($AT708,'#Input Lists#'!$L$3:$S$1033,6,FALSE)</f>
        <v>#N/A</v>
      </c>
      <c r="BA708" s="239" t="e">
        <f>VLOOKUP($AT708,'#Input Lists#'!$L$3:$S$833,7,FALSE)</f>
        <v>#N/A</v>
      </c>
      <c r="BB708" s="239" t="e">
        <f>VLOOKUP($AT708,'#Input Lists#'!$L$3:$S$833,8,FALSE)</f>
        <v>#N/A</v>
      </c>
      <c r="BC708" s="91" t="str">
        <f t="shared" si="68"/>
        <v/>
      </c>
      <c r="BD708" s="91" t="str">
        <f t="shared" si="69"/>
        <v/>
      </c>
      <c r="BE708" s="15" t="str">
        <f t="shared" si="70"/>
        <v/>
      </c>
      <c r="BF708" s="92" t="str">
        <f t="shared" si="71"/>
        <v>No Sighting Date</v>
      </c>
    </row>
    <row r="709" spans="1:58" x14ac:dyDescent="0.25">
      <c r="A709" s="118">
        <v>704</v>
      </c>
      <c r="B709" s="119"/>
      <c r="C709" s="120"/>
      <c r="D709" s="121"/>
      <c r="E709" s="121"/>
      <c r="F709" s="236"/>
      <c r="G709" s="122" t="str">
        <f>IFERROR(VLOOKUP(F709,'#Location List#'!$U$3:$V$1154,2,FALSE),"")</f>
        <v/>
      </c>
      <c r="H709" s="120"/>
      <c r="I709" s="120"/>
      <c r="J709" s="120"/>
      <c r="K709" s="120"/>
      <c r="L709" s="120"/>
      <c r="M709" s="120"/>
      <c r="N709" s="120"/>
      <c r="O709" s="120"/>
      <c r="P709" s="120"/>
      <c r="Q709" s="120"/>
      <c r="R709" s="120"/>
      <c r="S709" s="120"/>
      <c r="T709" s="205">
        <f t="shared" si="66"/>
        <v>0</v>
      </c>
      <c r="U709" s="205">
        <f t="shared" si="67"/>
        <v>0</v>
      </c>
      <c r="V709" s="210"/>
      <c r="W709" s="210"/>
      <c r="X709" s="23" t="str">
        <f>IFERROR(VLOOKUP(AT709,'#Input Lists#'!$L$3:$AH$833,3,FALSE)," ")</f>
        <v xml:space="preserve"> </v>
      </c>
      <c r="Y709" s="23" t="str">
        <f>IFERROR(VLOOKUP(AT709,'#Input Lists#'!$L$3:$AH$833,5,FALSE)," ")</f>
        <v xml:space="preserve"> </v>
      </c>
      <c r="Z709" s="206" t="str">
        <f>IFERROR(VLOOKUP(AT709,'#Input Lists#'!$L$3:$AH$833,9,FALSE)," ")</f>
        <v xml:space="preserve"> </v>
      </c>
      <c r="AA709" s="119" t="s">
        <v>1527</v>
      </c>
      <c r="AB709" s="120"/>
      <c r="AC709" s="123"/>
      <c r="AD709" s="123"/>
      <c r="AE709" s="123"/>
      <c r="AF709" s="123"/>
      <c r="AG709" s="123"/>
      <c r="AH709" s="123"/>
      <c r="AI709" s="123"/>
      <c r="AJ709" s="123"/>
      <c r="AK709" s="123"/>
      <c r="AL709" s="123"/>
      <c r="AM709" s="123"/>
      <c r="AN709" s="123"/>
      <c r="AO709" s="123"/>
      <c r="AP709" s="120"/>
      <c r="AQ709" s="125" t="str">
        <f>IFERROR(VLOOKUP(G709,'#Location List#'!$C$3:$D$150,2,FALSE),"")</f>
        <v/>
      </c>
      <c r="AR709" s="125" t="str">
        <f>IFERROR(VLOOKUP(F709,'#Location List#'!$Q$3:$R$1154,2,FALSE),"")</f>
        <v/>
      </c>
      <c r="AS709" s="125" t="str">
        <f>IFERROR(VLOOKUP(V709,'#Input Lists#'!$B$3:$D$46,3,FALSE),"")</f>
        <v/>
      </c>
      <c r="AT709" s="125" t="str">
        <f>IFERROR(VLOOKUP(CONCATENATE(V709," ",W709),'#Input Lists#'!$K$3:$L$827,2,FALSE),"")</f>
        <v/>
      </c>
      <c r="AU709" s="125">
        <f>IFERROR(VLOOKUP(AA709,'#Input Lists#'!$BU$3:$BV$8,2,FALSE),"")</f>
        <v>1</v>
      </c>
      <c r="AV709" s="118" t="str">
        <f>IFERROR(VLOOKUP(AB709,'#Input Lists#'!$BO$3:$BP$9,2,FALSE),"")</f>
        <v/>
      </c>
      <c r="AW709" s="118">
        <f>IFERROR(VLOOKUP(AC709,'#Input Lists#'!$BL$3:$BM$7,2,FALSE),"")</f>
        <v>1</v>
      </c>
      <c r="AX709" s="52" t="e">
        <f>VLOOKUP(AQ709,'#Location List#'!$D$3:$K$150,4,FALSE)</f>
        <v>#N/A</v>
      </c>
      <c r="AY709" s="273" t="e">
        <f>VLOOKUP(AX709,'#Location List#'!$Z$3:$AA$13,2,FALSE)</f>
        <v>#N/A</v>
      </c>
      <c r="AZ709" s="126" t="e">
        <f>VLOOKUP($AT709,'#Input Lists#'!$L$3:$S$1033,6,FALSE)</f>
        <v>#N/A</v>
      </c>
      <c r="BA709" s="239" t="e">
        <f>VLOOKUP($AT709,'#Input Lists#'!$L$3:$S$833,7,FALSE)</f>
        <v>#N/A</v>
      </c>
      <c r="BB709" s="239" t="e">
        <f>VLOOKUP($AT709,'#Input Lists#'!$L$3:$S$833,8,FALSE)</f>
        <v>#N/A</v>
      </c>
      <c r="BC709" s="91" t="str">
        <f t="shared" si="68"/>
        <v/>
      </c>
      <c r="BD709" s="91" t="str">
        <f t="shared" si="69"/>
        <v/>
      </c>
      <c r="BE709" s="15" t="str">
        <f t="shared" si="70"/>
        <v/>
      </c>
      <c r="BF709" s="92" t="str">
        <f t="shared" si="71"/>
        <v>No Sighting Date</v>
      </c>
    </row>
    <row r="710" spans="1:58" x14ac:dyDescent="0.25">
      <c r="A710" s="118">
        <v>705</v>
      </c>
      <c r="B710" s="119"/>
      <c r="C710" s="120"/>
      <c r="D710" s="121"/>
      <c r="E710" s="121"/>
      <c r="F710" s="236"/>
      <c r="G710" s="122" t="str">
        <f>IFERROR(VLOOKUP(F710,'#Location List#'!$U$3:$V$1154,2,FALSE),"")</f>
        <v/>
      </c>
      <c r="H710" s="120"/>
      <c r="I710" s="120"/>
      <c r="J710" s="120"/>
      <c r="K710" s="120"/>
      <c r="L710" s="120"/>
      <c r="M710" s="120"/>
      <c r="N710" s="120"/>
      <c r="O710" s="120"/>
      <c r="P710" s="120"/>
      <c r="Q710" s="120"/>
      <c r="R710" s="120"/>
      <c r="S710" s="120"/>
      <c r="T710" s="205">
        <f t="shared" si="66"/>
        <v>0</v>
      </c>
      <c r="U710" s="205">
        <f t="shared" si="67"/>
        <v>0</v>
      </c>
      <c r="V710" s="210"/>
      <c r="W710" s="210"/>
      <c r="X710" s="23" t="str">
        <f>IFERROR(VLOOKUP(AT710,'#Input Lists#'!$L$3:$AH$833,3,FALSE)," ")</f>
        <v xml:space="preserve"> </v>
      </c>
      <c r="Y710" s="23" t="str">
        <f>IFERROR(VLOOKUP(AT710,'#Input Lists#'!$L$3:$AH$833,5,FALSE)," ")</f>
        <v xml:space="preserve"> </v>
      </c>
      <c r="Z710" s="206" t="str">
        <f>IFERROR(VLOOKUP(AT710,'#Input Lists#'!$L$3:$AH$833,9,FALSE)," ")</f>
        <v xml:space="preserve"> </v>
      </c>
      <c r="AA710" s="119" t="s">
        <v>1527</v>
      </c>
      <c r="AB710" s="120"/>
      <c r="AC710" s="123"/>
      <c r="AD710" s="123"/>
      <c r="AE710" s="123"/>
      <c r="AF710" s="123"/>
      <c r="AG710" s="123"/>
      <c r="AH710" s="123"/>
      <c r="AI710" s="123"/>
      <c r="AJ710" s="123"/>
      <c r="AK710" s="123"/>
      <c r="AL710" s="123"/>
      <c r="AM710" s="123"/>
      <c r="AN710" s="123"/>
      <c r="AO710" s="123"/>
      <c r="AP710" s="120"/>
      <c r="AQ710" s="125" t="str">
        <f>IFERROR(VLOOKUP(G710,'#Location List#'!$C$3:$D$150,2,FALSE),"")</f>
        <v/>
      </c>
      <c r="AR710" s="125" t="str">
        <f>IFERROR(VLOOKUP(F710,'#Location List#'!$Q$3:$R$1154,2,FALSE),"")</f>
        <v/>
      </c>
      <c r="AS710" s="125" t="str">
        <f>IFERROR(VLOOKUP(V710,'#Input Lists#'!$B$3:$D$46,3,FALSE),"")</f>
        <v/>
      </c>
      <c r="AT710" s="125" t="str">
        <f>IFERROR(VLOOKUP(CONCATENATE(V710," ",W710),'#Input Lists#'!$K$3:$L$827,2,FALSE),"")</f>
        <v/>
      </c>
      <c r="AU710" s="125">
        <f>IFERROR(VLOOKUP(AA710,'#Input Lists#'!$BU$3:$BV$8,2,FALSE),"")</f>
        <v>1</v>
      </c>
      <c r="AV710" s="118" t="str">
        <f>IFERROR(VLOOKUP(AB710,'#Input Lists#'!$BO$3:$BP$9,2,FALSE),"")</f>
        <v/>
      </c>
      <c r="AW710" s="118">
        <f>IFERROR(VLOOKUP(AC710,'#Input Lists#'!$BL$3:$BM$7,2,FALSE),"")</f>
        <v>1</v>
      </c>
      <c r="AX710" s="52" t="e">
        <f>VLOOKUP(AQ710,'#Location List#'!$D$3:$K$150,4,FALSE)</f>
        <v>#N/A</v>
      </c>
      <c r="AY710" s="273" t="e">
        <f>VLOOKUP(AX710,'#Location List#'!$Z$3:$AA$13,2,FALSE)</f>
        <v>#N/A</v>
      </c>
      <c r="AZ710" s="126" t="e">
        <f>VLOOKUP($AT710,'#Input Lists#'!$L$3:$S$1033,6,FALSE)</f>
        <v>#N/A</v>
      </c>
      <c r="BA710" s="239" t="e">
        <f>VLOOKUP($AT710,'#Input Lists#'!$L$3:$S$833,7,FALSE)</f>
        <v>#N/A</v>
      </c>
      <c r="BB710" s="239" t="e">
        <f>VLOOKUP($AT710,'#Input Lists#'!$L$3:$S$833,8,FALSE)</f>
        <v>#N/A</v>
      </c>
      <c r="BC710" s="91" t="str">
        <f t="shared" si="68"/>
        <v/>
      </c>
      <c r="BD710" s="91" t="str">
        <f t="shared" si="69"/>
        <v/>
      </c>
      <c r="BE710" s="15" t="str">
        <f t="shared" si="70"/>
        <v/>
      </c>
      <c r="BF710" s="92" t="str">
        <f t="shared" si="71"/>
        <v>No Sighting Date</v>
      </c>
    </row>
    <row r="711" spans="1:58" x14ac:dyDescent="0.25">
      <c r="A711" s="118">
        <v>706</v>
      </c>
      <c r="B711" s="119"/>
      <c r="C711" s="120"/>
      <c r="D711" s="121"/>
      <c r="E711" s="121"/>
      <c r="F711" s="236"/>
      <c r="G711" s="122" t="str">
        <f>IFERROR(VLOOKUP(F711,'#Location List#'!$U$3:$V$1154,2,FALSE),"")</f>
        <v/>
      </c>
      <c r="H711" s="120"/>
      <c r="I711" s="120"/>
      <c r="J711" s="120"/>
      <c r="K711" s="120"/>
      <c r="L711" s="120"/>
      <c r="M711" s="120"/>
      <c r="N711" s="120"/>
      <c r="O711" s="120"/>
      <c r="P711" s="120"/>
      <c r="Q711" s="120"/>
      <c r="R711" s="120"/>
      <c r="S711" s="120"/>
      <c r="T711" s="205">
        <f t="shared" si="66"/>
        <v>0</v>
      </c>
      <c r="U711" s="205">
        <f t="shared" si="67"/>
        <v>0</v>
      </c>
      <c r="V711" s="210"/>
      <c r="W711" s="210"/>
      <c r="X711" s="23" t="str">
        <f>IFERROR(VLOOKUP(AT711,'#Input Lists#'!$L$3:$AH$833,3,FALSE)," ")</f>
        <v xml:space="preserve"> </v>
      </c>
      <c r="Y711" s="23" t="str">
        <f>IFERROR(VLOOKUP(AT711,'#Input Lists#'!$L$3:$AH$833,5,FALSE)," ")</f>
        <v xml:space="preserve"> </v>
      </c>
      <c r="Z711" s="206" t="str">
        <f>IFERROR(VLOOKUP(AT711,'#Input Lists#'!$L$3:$AH$833,9,FALSE)," ")</f>
        <v xml:space="preserve"> </v>
      </c>
      <c r="AA711" s="119" t="s">
        <v>1527</v>
      </c>
      <c r="AB711" s="120"/>
      <c r="AC711" s="123"/>
      <c r="AD711" s="123"/>
      <c r="AE711" s="123"/>
      <c r="AF711" s="123"/>
      <c r="AG711" s="123"/>
      <c r="AH711" s="123"/>
      <c r="AI711" s="123"/>
      <c r="AJ711" s="123"/>
      <c r="AK711" s="123"/>
      <c r="AL711" s="123"/>
      <c r="AM711" s="123"/>
      <c r="AN711" s="123"/>
      <c r="AO711" s="123"/>
      <c r="AP711" s="120"/>
      <c r="AQ711" s="125" t="str">
        <f>IFERROR(VLOOKUP(G711,'#Location List#'!$C$3:$D$150,2,FALSE),"")</f>
        <v/>
      </c>
      <c r="AR711" s="125" t="str">
        <f>IFERROR(VLOOKUP(F711,'#Location List#'!$Q$3:$R$1154,2,FALSE),"")</f>
        <v/>
      </c>
      <c r="AS711" s="125" t="str">
        <f>IFERROR(VLOOKUP(V711,'#Input Lists#'!$B$3:$D$46,3,FALSE),"")</f>
        <v/>
      </c>
      <c r="AT711" s="125" t="str">
        <f>IFERROR(VLOOKUP(CONCATENATE(V711," ",W711),'#Input Lists#'!$K$3:$L$827,2,FALSE),"")</f>
        <v/>
      </c>
      <c r="AU711" s="125">
        <f>IFERROR(VLOOKUP(AA711,'#Input Lists#'!$BU$3:$BV$8,2,FALSE),"")</f>
        <v>1</v>
      </c>
      <c r="AV711" s="118" t="str">
        <f>IFERROR(VLOOKUP(AB711,'#Input Lists#'!$BO$3:$BP$9,2,FALSE),"")</f>
        <v/>
      </c>
      <c r="AW711" s="118">
        <f>IFERROR(VLOOKUP(AC711,'#Input Lists#'!$BL$3:$BM$7,2,FALSE),"")</f>
        <v>1</v>
      </c>
      <c r="AX711" s="52" t="e">
        <f>VLOOKUP(AQ711,'#Location List#'!$D$3:$K$150,4,FALSE)</f>
        <v>#N/A</v>
      </c>
      <c r="AY711" s="273" t="e">
        <f>VLOOKUP(AX711,'#Location List#'!$Z$3:$AA$13,2,FALSE)</f>
        <v>#N/A</v>
      </c>
      <c r="AZ711" s="126" t="e">
        <f>VLOOKUP($AT711,'#Input Lists#'!$L$3:$S$1033,6,FALSE)</f>
        <v>#N/A</v>
      </c>
      <c r="BA711" s="239" t="e">
        <f>VLOOKUP($AT711,'#Input Lists#'!$L$3:$S$833,7,FALSE)</f>
        <v>#N/A</v>
      </c>
      <c r="BB711" s="239" t="e">
        <f>VLOOKUP($AT711,'#Input Lists#'!$L$3:$S$833,8,FALSE)</f>
        <v>#N/A</v>
      </c>
      <c r="BC711" s="91" t="str">
        <f t="shared" si="68"/>
        <v/>
      </c>
      <c r="BD711" s="91" t="str">
        <f t="shared" si="69"/>
        <v/>
      </c>
      <c r="BE711" s="15" t="str">
        <f t="shared" si="70"/>
        <v/>
      </c>
      <c r="BF711" s="92" t="str">
        <f t="shared" si="71"/>
        <v>No Sighting Date</v>
      </c>
    </row>
    <row r="712" spans="1:58" x14ac:dyDescent="0.25">
      <c r="A712" s="118">
        <v>707</v>
      </c>
      <c r="B712" s="119"/>
      <c r="C712" s="120"/>
      <c r="D712" s="121"/>
      <c r="E712" s="121"/>
      <c r="F712" s="236"/>
      <c r="G712" s="122" t="str">
        <f>IFERROR(VLOOKUP(F712,'#Location List#'!$U$3:$V$1154,2,FALSE),"")</f>
        <v/>
      </c>
      <c r="H712" s="120"/>
      <c r="I712" s="120"/>
      <c r="J712" s="120"/>
      <c r="K712" s="120"/>
      <c r="L712" s="120"/>
      <c r="M712" s="120"/>
      <c r="N712" s="120"/>
      <c r="O712" s="120"/>
      <c r="P712" s="120"/>
      <c r="Q712" s="120"/>
      <c r="R712" s="120"/>
      <c r="S712" s="120"/>
      <c r="T712" s="205">
        <f t="shared" si="66"/>
        <v>0</v>
      </c>
      <c r="U712" s="205">
        <f t="shared" si="67"/>
        <v>0</v>
      </c>
      <c r="V712" s="210"/>
      <c r="W712" s="210"/>
      <c r="X712" s="23" t="str">
        <f>IFERROR(VLOOKUP(AT712,'#Input Lists#'!$L$3:$AH$833,3,FALSE)," ")</f>
        <v xml:space="preserve"> </v>
      </c>
      <c r="Y712" s="23" t="str">
        <f>IFERROR(VLOOKUP(AT712,'#Input Lists#'!$L$3:$AH$833,5,FALSE)," ")</f>
        <v xml:space="preserve"> </v>
      </c>
      <c r="Z712" s="206" t="str">
        <f>IFERROR(VLOOKUP(AT712,'#Input Lists#'!$L$3:$AH$833,9,FALSE)," ")</f>
        <v xml:space="preserve"> </v>
      </c>
      <c r="AA712" s="119" t="s">
        <v>1527</v>
      </c>
      <c r="AB712" s="120"/>
      <c r="AC712" s="123"/>
      <c r="AD712" s="123"/>
      <c r="AE712" s="123"/>
      <c r="AF712" s="123"/>
      <c r="AG712" s="123"/>
      <c r="AH712" s="123"/>
      <c r="AI712" s="123"/>
      <c r="AJ712" s="123"/>
      <c r="AK712" s="123"/>
      <c r="AL712" s="123"/>
      <c r="AM712" s="123"/>
      <c r="AN712" s="123"/>
      <c r="AO712" s="123"/>
      <c r="AP712" s="120"/>
      <c r="AQ712" s="125" t="str">
        <f>IFERROR(VLOOKUP(G712,'#Location List#'!$C$3:$D$150,2,FALSE),"")</f>
        <v/>
      </c>
      <c r="AR712" s="125" t="str">
        <f>IFERROR(VLOOKUP(F712,'#Location List#'!$Q$3:$R$1154,2,FALSE),"")</f>
        <v/>
      </c>
      <c r="AS712" s="125" t="str">
        <f>IFERROR(VLOOKUP(V712,'#Input Lists#'!$B$3:$D$46,3,FALSE),"")</f>
        <v/>
      </c>
      <c r="AT712" s="125" t="str">
        <f>IFERROR(VLOOKUP(CONCATENATE(V712," ",W712),'#Input Lists#'!$K$3:$L$827,2,FALSE),"")</f>
        <v/>
      </c>
      <c r="AU712" s="125">
        <f>IFERROR(VLOOKUP(AA712,'#Input Lists#'!$BU$3:$BV$8,2,FALSE),"")</f>
        <v>1</v>
      </c>
      <c r="AV712" s="118" t="str">
        <f>IFERROR(VLOOKUP(AB712,'#Input Lists#'!$BO$3:$BP$9,2,FALSE),"")</f>
        <v/>
      </c>
      <c r="AW712" s="118">
        <f>IFERROR(VLOOKUP(AC712,'#Input Lists#'!$BL$3:$BM$7,2,FALSE),"")</f>
        <v>1</v>
      </c>
      <c r="AX712" s="52" t="e">
        <f>VLOOKUP(AQ712,'#Location List#'!$D$3:$K$150,4,FALSE)</f>
        <v>#N/A</v>
      </c>
      <c r="AY712" s="273" t="e">
        <f>VLOOKUP(AX712,'#Location List#'!$Z$3:$AA$13,2,FALSE)</f>
        <v>#N/A</v>
      </c>
      <c r="AZ712" s="126" t="e">
        <f>VLOOKUP($AT712,'#Input Lists#'!$L$3:$S$1033,6,FALSE)</f>
        <v>#N/A</v>
      </c>
      <c r="BA712" s="239" t="e">
        <f>VLOOKUP($AT712,'#Input Lists#'!$L$3:$S$833,7,FALSE)</f>
        <v>#N/A</v>
      </c>
      <c r="BB712" s="239" t="e">
        <f>VLOOKUP($AT712,'#Input Lists#'!$L$3:$S$833,8,FALSE)</f>
        <v>#N/A</v>
      </c>
      <c r="BC712" s="91" t="str">
        <f t="shared" si="68"/>
        <v/>
      </c>
      <c r="BD712" s="91" t="str">
        <f t="shared" si="69"/>
        <v/>
      </c>
      <c r="BE712" s="15" t="str">
        <f t="shared" si="70"/>
        <v/>
      </c>
      <c r="BF712" s="92" t="str">
        <f t="shared" si="71"/>
        <v>No Sighting Date</v>
      </c>
    </row>
    <row r="713" spans="1:58" x14ac:dyDescent="0.25">
      <c r="A713" s="118">
        <v>708</v>
      </c>
      <c r="B713" s="119"/>
      <c r="C713" s="120"/>
      <c r="D713" s="121"/>
      <c r="E713" s="121"/>
      <c r="F713" s="236"/>
      <c r="G713" s="122" t="str">
        <f>IFERROR(VLOOKUP(F713,'#Location List#'!$U$3:$V$1154,2,FALSE),"")</f>
        <v/>
      </c>
      <c r="H713" s="120"/>
      <c r="I713" s="120"/>
      <c r="J713" s="120"/>
      <c r="K713" s="120"/>
      <c r="L713" s="120"/>
      <c r="M713" s="120"/>
      <c r="N713" s="120"/>
      <c r="O713" s="120"/>
      <c r="P713" s="120"/>
      <c r="Q713" s="120"/>
      <c r="R713" s="120"/>
      <c r="S713" s="120"/>
      <c r="T713" s="205">
        <f t="shared" si="66"/>
        <v>0</v>
      </c>
      <c r="U713" s="205">
        <f t="shared" si="67"/>
        <v>0</v>
      </c>
      <c r="V713" s="210"/>
      <c r="W713" s="210"/>
      <c r="X713" s="23" t="str">
        <f>IFERROR(VLOOKUP(AT713,'#Input Lists#'!$L$3:$AH$833,3,FALSE)," ")</f>
        <v xml:space="preserve"> </v>
      </c>
      <c r="Y713" s="23" t="str">
        <f>IFERROR(VLOOKUP(AT713,'#Input Lists#'!$L$3:$AH$833,5,FALSE)," ")</f>
        <v xml:space="preserve"> </v>
      </c>
      <c r="Z713" s="206" t="str">
        <f>IFERROR(VLOOKUP(AT713,'#Input Lists#'!$L$3:$AH$833,9,FALSE)," ")</f>
        <v xml:space="preserve"> </v>
      </c>
      <c r="AA713" s="119" t="s">
        <v>1527</v>
      </c>
      <c r="AB713" s="120"/>
      <c r="AC713" s="123"/>
      <c r="AD713" s="123"/>
      <c r="AE713" s="123"/>
      <c r="AF713" s="123"/>
      <c r="AG713" s="123"/>
      <c r="AH713" s="123"/>
      <c r="AI713" s="123"/>
      <c r="AJ713" s="123"/>
      <c r="AK713" s="123"/>
      <c r="AL713" s="123"/>
      <c r="AM713" s="123"/>
      <c r="AN713" s="123"/>
      <c r="AO713" s="123"/>
      <c r="AP713" s="120"/>
      <c r="AQ713" s="125" t="str">
        <f>IFERROR(VLOOKUP(G713,'#Location List#'!$C$3:$D$150,2,FALSE),"")</f>
        <v/>
      </c>
      <c r="AR713" s="125" t="str">
        <f>IFERROR(VLOOKUP(F713,'#Location List#'!$Q$3:$R$1154,2,FALSE),"")</f>
        <v/>
      </c>
      <c r="AS713" s="125" t="str">
        <f>IFERROR(VLOOKUP(V713,'#Input Lists#'!$B$3:$D$46,3,FALSE),"")</f>
        <v/>
      </c>
      <c r="AT713" s="125" t="str">
        <f>IFERROR(VLOOKUP(CONCATENATE(V713," ",W713),'#Input Lists#'!$K$3:$L$827,2,FALSE),"")</f>
        <v/>
      </c>
      <c r="AU713" s="125">
        <f>IFERROR(VLOOKUP(AA713,'#Input Lists#'!$BU$3:$BV$8,2,FALSE),"")</f>
        <v>1</v>
      </c>
      <c r="AV713" s="118" t="str">
        <f>IFERROR(VLOOKUP(AB713,'#Input Lists#'!$BO$3:$BP$9,2,FALSE),"")</f>
        <v/>
      </c>
      <c r="AW713" s="118">
        <f>IFERROR(VLOOKUP(AC713,'#Input Lists#'!$BL$3:$BM$7,2,FALSE),"")</f>
        <v>1</v>
      </c>
      <c r="AX713" s="52" t="e">
        <f>VLOOKUP(AQ713,'#Location List#'!$D$3:$K$150,4,FALSE)</f>
        <v>#N/A</v>
      </c>
      <c r="AY713" s="273" t="e">
        <f>VLOOKUP(AX713,'#Location List#'!$Z$3:$AA$13,2,FALSE)</f>
        <v>#N/A</v>
      </c>
      <c r="AZ713" s="126" t="e">
        <f>VLOOKUP($AT713,'#Input Lists#'!$L$3:$S$1033,6,FALSE)</f>
        <v>#N/A</v>
      </c>
      <c r="BA713" s="239" t="e">
        <f>VLOOKUP($AT713,'#Input Lists#'!$L$3:$S$833,7,FALSE)</f>
        <v>#N/A</v>
      </c>
      <c r="BB713" s="239" t="e">
        <f>VLOOKUP($AT713,'#Input Lists#'!$L$3:$S$833,8,FALSE)</f>
        <v>#N/A</v>
      </c>
      <c r="BC713" s="91" t="str">
        <f t="shared" si="68"/>
        <v/>
      </c>
      <c r="BD713" s="91" t="str">
        <f t="shared" si="69"/>
        <v/>
      </c>
      <c r="BE713" s="15" t="str">
        <f t="shared" si="70"/>
        <v/>
      </c>
      <c r="BF713" s="92" t="str">
        <f t="shared" si="71"/>
        <v>No Sighting Date</v>
      </c>
    </row>
    <row r="714" spans="1:58" x14ac:dyDescent="0.25">
      <c r="A714" s="118">
        <v>709</v>
      </c>
      <c r="B714" s="119"/>
      <c r="C714" s="120"/>
      <c r="D714" s="121"/>
      <c r="E714" s="121"/>
      <c r="F714" s="236"/>
      <c r="G714" s="122" t="str">
        <f>IFERROR(VLOOKUP(F714,'#Location List#'!$U$3:$V$1154,2,FALSE),"")</f>
        <v/>
      </c>
      <c r="H714" s="120"/>
      <c r="I714" s="120"/>
      <c r="J714" s="120"/>
      <c r="K714" s="120"/>
      <c r="L714" s="120"/>
      <c r="M714" s="120"/>
      <c r="N714" s="120"/>
      <c r="O714" s="120"/>
      <c r="P714" s="120"/>
      <c r="Q714" s="120"/>
      <c r="R714" s="120"/>
      <c r="S714" s="120"/>
      <c r="T714" s="205">
        <f t="shared" si="66"/>
        <v>0</v>
      </c>
      <c r="U714" s="205">
        <f t="shared" si="67"/>
        <v>0</v>
      </c>
      <c r="V714" s="210"/>
      <c r="W714" s="210"/>
      <c r="X714" s="23" t="str">
        <f>IFERROR(VLOOKUP(AT714,'#Input Lists#'!$L$3:$AH$833,3,FALSE)," ")</f>
        <v xml:space="preserve"> </v>
      </c>
      <c r="Y714" s="23" t="str">
        <f>IFERROR(VLOOKUP(AT714,'#Input Lists#'!$L$3:$AH$833,5,FALSE)," ")</f>
        <v xml:space="preserve"> </v>
      </c>
      <c r="Z714" s="206" t="str">
        <f>IFERROR(VLOOKUP(AT714,'#Input Lists#'!$L$3:$AH$833,9,FALSE)," ")</f>
        <v xml:space="preserve"> </v>
      </c>
      <c r="AA714" s="119" t="s">
        <v>1527</v>
      </c>
      <c r="AB714" s="120"/>
      <c r="AC714" s="123"/>
      <c r="AD714" s="123"/>
      <c r="AE714" s="123"/>
      <c r="AF714" s="123"/>
      <c r="AG714" s="123"/>
      <c r="AH714" s="123"/>
      <c r="AI714" s="123"/>
      <c r="AJ714" s="123"/>
      <c r="AK714" s="123"/>
      <c r="AL714" s="123"/>
      <c r="AM714" s="123"/>
      <c r="AN714" s="123"/>
      <c r="AO714" s="123"/>
      <c r="AP714" s="120"/>
      <c r="AQ714" s="125" t="str">
        <f>IFERROR(VLOOKUP(G714,'#Location List#'!$C$3:$D$150,2,FALSE),"")</f>
        <v/>
      </c>
      <c r="AR714" s="125" t="str">
        <f>IFERROR(VLOOKUP(F714,'#Location List#'!$Q$3:$R$1154,2,FALSE),"")</f>
        <v/>
      </c>
      <c r="AS714" s="125" t="str">
        <f>IFERROR(VLOOKUP(V714,'#Input Lists#'!$B$3:$D$46,3,FALSE),"")</f>
        <v/>
      </c>
      <c r="AT714" s="125" t="str">
        <f>IFERROR(VLOOKUP(CONCATENATE(V714," ",W714),'#Input Lists#'!$K$3:$L$827,2,FALSE),"")</f>
        <v/>
      </c>
      <c r="AU714" s="125">
        <f>IFERROR(VLOOKUP(AA714,'#Input Lists#'!$BU$3:$BV$8,2,FALSE),"")</f>
        <v>1</v>
      </c>
      <c r="AV714" s="118" t="str">
        <f>IFERROR(VLOOKUP(AB714,'#Input Lists#'!$BO$3:$BP$9,2,FALSE),"")</f>
        <v/>
      </c>
      <c r="AW714" s="118">
        <f>IFERROR(VLOOKUP(AC714,'#Input Lists#'!$BL$3:$BM$7,2,FALSE),"")</f>
        <v>1</v>
      </c>
      <c r="AX714" s="52" t="e">
        <f>VLOOKUP(AQ714,'#Location List#'!$D$3:$K$150,4,FALSE)</f>
        <v>#N/A</v>
      </c>
      <c r="AY714" s="273" t="e">
        <f>VLOOKUP(AX714,'#Location List#'!$Z$3:$AA$13,2,FALSE)</f>
        <v>#N/A</v>
      </c>
      <c r="AZ714" s="126" t="e">
        <f>VLOOKUP($AT714,'#Input Lists#'!$L$3:$S$1033,6,FALSE)</f>
        <v>#N/A</v>
      </c>
      <c r="BA714" s="239" t="e">
        <f>VLOOKUP($AT714,'#Input Lists#'!$L$3:$S$833,7,FALSE)</f>
        <v>#N/A</v>
      </c>
      <c r="BB714" s="239" t="e">
        <f>VLOOKUP($AT714,'#Input Lists#'!$L$3:$S$833,8,FALSE)</f>
        <v>#N/A</v>
      </c>
      <c r="BC714" s="91" t="str">
        <f t="shared" si="68"/>
        <v/>
      </c>
      <c r="BD714" s="91" t="str">
        <f t="shared" si="69"/>
        <v/>
      </c>
      <c r="BE714" s="15" t="str">
        <f t="shared" si="70"/>
        <v/>
      </c>
      <c r="BF714" s="92" t="str">
        <f t="shared" si="71"/>
        <v>No Sighting Date</v>
      </c>
    </row>
    <row r="715" spans="1:58" x14ac:dyDescent="0.25">
      <c r="A715" s="118">
        <v>710</v>
      </c>
      <c r="B715" s="119"/>
      <c r="C715" s="120"/>
      <c r="D715" s="121"/>
      <c r="E715" s="121"/>
      <c r="F715" s="236"/>
      <c r="G715" s="122" t="str">
        <f>IFERROR(VLOOKUP(F715,'#Location List#'!$U$3:$V$1154,2,FALSE),"")</f>
        <v/>
      </c>
      <c r="H715" s="120"/>
      <c r="I715" s="120"/>
      <c r="J715" s="120"/>
      <c r="K715" s="120"/>
      <c r="L715" s="120"/>
      <c r="M715" s="120"/>
      <c r="N715" s="120"/>
      <c r="O715" s="120"/>
      <c r="P715" s="120"/>
      <c r="Q715" s="120"/>
      <c r="R715" s="120"/>
      <c r="S715" s="120"/>
      <c r="T715" s="205">
        <f t="shared" si="66"/>
        <v>0</v>
      </c>
      <c r="U715" s="205">
        <f t="shared" si="67"/>
        <v>0</v>
      </c>
      <c r="V715" s="210"/>
      <c r="W715" s="210"/>
      <c r="X715" s="23" t="str">
        <f>IFERROR(VLOOKUP(AT715,'#Input Lists#'!$L$3:$AH$833,3,FALSE)," ")</f>
        <v xml:space="preserve"> </v>
      </c>
      <c r="Y715" s="23" t="str">
        <f>IFERROR(VLOOKUP(AT715,'#Input Lists#'!$L$3:$AH$833,5,FALSE)," ")</f>
        <v xml:space="preserve"> </v>
      </c>
      <c r="Z715" s="206" t="str">
        <f>IFERROR(VLOOKUP(AT715,'#Input Lists#'!$L$3:$AH$833,9,FALSE)," ")</f>
        <v xml:space="preserve"> </v>
      </c>
      <c r="AA715" s="119" t="s">
        <v>1527</v>
      </c>
      <c r="AB715" s="120"/>
      <c r="AC715" s="123"/>
      <c r="AD715" s="123"/>
      <c r="AE715" s="123"/>
      <c r="AF715" s="123"/>
      <c r="AG715" s="123"/>
      <c r="AH715" s="123"/>
      <c r="AI715" s="123"/>
      <c r="AJ715" s="123"/>
      <c r="AK715" s="123"/>
      <c r="AL715" s="123"/>
      <c r="AM715" s="123"/>
      <c r="AN715" s="123"/>
      <c r="AO715" s="123"/>
      <c r="AP715" s="120"/>
      <c r="AQ715" s="125" t="str">
        <f>IFERROR(VLOOKUP(G715,'#Location List#'!$C$3:$D$150,2,FALSE),"")</f>
        <v/>
      </c>
      <c r="AR715" s="125" t="str">
        <f>IFERROR(VLOOKUP(F715,'#Location List#'!$Q$3:$R$1154,2,FALSE),"")</f>
        <v/>
      </c>
      <c r="AS715" s="125" t="str">
        <f>IFERROR(VLOOKUP(V715,'#Input Lists#'!$B$3:$D$46,3,FALSE),"")</f>
        <v/>
      </c>
      <c r="AT715" s="125" t="str">
        <f>IFERROR(VLOOKUP(CONCATENATE(V715," ",W715),'#Input Lists#'!$K$3:$L$827,2,FALSE),"")</f>
        <v/>
      </c>
      <c r="AU715" s="125">
        <f>IFERROR(VLOOKUP(AA715,'#Input Lists#'!$BU$3:$BV$8,2,FALSE),"")</f>
        <v>1</v>
      </c>
      <c r="AV715" s="118" t="str">
        <f>IFERROR(VLOOKUP(AB715,'#Input Lists#'!$BO$3:$BP$9,2,FALSE),"")</f>
        <v/>
      </c>
      <c r="AW715" s="118">
        <f>IFERROR(VLOOKUP(AC715,'#Input Lists#'!$BL$3:$BM$7,2,FALSE),"")</f>
        <v>1</v>
      </c>
      <c r="AX715" s="52" t="e">
        <f>VLOOKUP(AQ715,'#Location List#'!$D$3:$K$150,4,FALSE)</f>
        <v>#N/A</v>
      </c>
      <c r="AY715" s="273" t="e">
        <f>VLOOKUP(AX715,'#Location List#'!$Z$3:$AA$13,2,FALSE)</f>
        <v>#N/A</v>
      </c>
      <c r="AZ715" s="126" t="e">
        <f>VLOOKUP($AT715,'#Input Lists#'!$L$3:$S$1033,6,FALSE)</f>
        <v>#N/A</v>
      </c>
      <c r="BA715" s="239" t="e">
        <f>VLOOKUP($AT715,'#Input Lists#'!$L$3:$S$833,7,FALSE)</f>
        <v>#N/A</v>
      </c>
      <c r="BB715" s="239" t="e">
        <f>VLOOKUP($AT715,'#Input Lists#'!$L$3:$S$833,8,FALSE)</f>
        <v>#N/A</v>
      </c>
      <c r="BC715" s="91" t="str">
        <f t="shared" si="68"/>
        <v/>
      </c>
      <c r="BD715" s="91" t="str">
        <f t="shared" si="69"/>
        <v/>
      </c>
      <c r="BE715" s="15" t="str">
        <f t="shared" si="70"/>
        <v/>
      </c>
      <c r="BF715" s="92" t="str">
        <f t="shared" si="71"/>
        <v>No Sighting Date</v>
      </c>
    </row>
    <row r="716" spans="1:58" x14ac:dyDescent="0.25">
      <c r="A716" s="118">
        <v>711</v>
      </c>
      <c r="B716" s="119"/>
      <c r="C716" s="120"/>
      <c r="D716" s="121"/>
      <c r="E716" s="121"/>
      <c r="F716" s="236"/>
      <c r="G716" s="122" t="str">
        <f>IFERROR(VLOOKUP(F716,'#Location List#'!$U$3:$V$1154,2,FALSE),"")</f>
        <v/>
      </c>
      <c r="H716" s="120"/>
      <c r="I716" s="120"/>
      <c r="J716" s="120"/>
      <c r="K716" s="120"/>
      <c r="L716" s="120"/>
      <c r="M716" s="120"/>
      <c r="N716" s="120"/>
      <c r="O716" s="120"/>
      <c r="P716" s="120"/>
      <c r="Q716" s="120"/>
      <c r="R716" s="120"/>
      <c r="S716" s="120"/>
      <c r="T716" s="205">
        <f t="shared" si="66"/>
        <v>0</v>
      </c>
      <c r="U716" s="205">
        <f t="shared" si="67"/>
        <v>0</v>
      </c>
      <c r="V716" s="210"/>
      <c r="W716" s="210"/>
      <c r="X716" s="23" t="str">
        <f>IFERROR(VLOOKUP(AT716,'#Input Lists#'!$L$3:$AH$833,3,FALSE)," ")</f>
        <v xml:space="preserve"> </v>
      </c>
      <c r="Y716" s="23" t="str">
        <f>IFERROR(VLOOKUP(AT716,'#Input Lists#'!$L$3:$AH$833,5,FALSE)," ")</f>
        <v xml:space="preserve"> </v>
      </c>
      <c r="Z716" s="206" t="str">
        <f>IFERROR(VLOOKUP(AT716,'#Input Lists#'!$L$3:$AH$833,9,FALSE)," ")</f>
        <v xml:space="preserve"> </v>
      </c>
      <c r="AA716" s="119" t="s">
        <v>1527</v>
      </c>
      <c r="AB716" s="120"/>
      <c r="AC716" s="123"/>
      <c r="AD716" s="123"/>
      <c r="AE716" s="123"/>
      <c r="AF716" s="123"/>
      <c r="AG716" s="123"/>
      <c r="AH716" s="123"/>
      <c r="AI716" s="123"/>
      <c r="AJ716" s="123"/>
      <c r="AK716" s="123"/>
      <c r="AL716" s="123"/>
      <c r="AM716" s="123"/>
      <c r="AN716" s="123"/>
      <c r="AO716" s="123"/>
      <c r="AP716" s="120"/>
      <c r="AQ716" s="125" t="str">
        <f>IFERROR(VLOOKUP(G716,'#Location List#'!$C$3:$D$150,2,FALSE),"")</f>
        <v/>
      </c>
      <c r="AR716" s="125" t="str">
        <f>IFERROR(VLOOKUP(F716,'#Location List#'!$Q$3:$R$1154,2,FALSE),"")</f>
        <v/>
      </c>
      <c r="AS716" s="125" t="str">
        <f>IFERROR(VLOOKUP(V716,'#Input Lists#'!$B$3:$D$46,3,FALSE),"")</f>
        <v/>
      </c>
      <c r="AT716" s="125" t="str">
        <f>IFERROR(VLOOKUP(CONCATENATE(V716," ",W716),'#Input Lists#'!$K$3:$L$827,2,FALSE),"")</f>
        <v/>
      </c>
      <c r="AU716" s="125">
        <f>IFERROR(VLOOKUP(AA716,'#Input Lists#'!$BU$3:$BV$8,2,FALSE),"")</f>
        <v>1</v>
      </c>
      <c r="AV716" s="118" t="str">
        <f>IFERROR(VLOOKUP(AB716,'#Input Lists#'!$BO$3:$BP$9,2,FALSE),"")</f>
        <v/>
      </c>
      <c r="AW716" s="118">
        <f>IFERROR(VLOOKUP(AC716,'#Input Lists#'!$BL$3:$BM$7,2,FALSE),"")</f>
        <v>1</v>
      </c>
      <c r="AX716" s="52" t="e">
        <f>VLOOKUP(AQ716,'#Location List#'!$D$3:$K$150,4,FALSE)</f>
        <v>#N/A</v>
      </c>
      <c r="AY716" s="273" t="e">
        <f>VLOOKUP(AX716,'#Location List#'!$Z$3:$AA$13,2,FALSE)</f>
        <v>#N/A</v>
      </c>
      <c r="AZ716" s="126" t="e">
        <f>VLOOKUP($AT716,'#Input Lists#'!$L$3:$S$1033,6,FALSE)</f>
        <v>#N/A</v>
      </c>
      <c r="BA716" s="239" t="e">
        <f>VLOOKUP($AT716,'#Input Lists#'!$L$3:$S$833,7,FALSE)</f>
        <v>#N/A</v>
      </c>
      <c r="BB716" s="239" t="e">
        <f>VLOOKUP($AT716,'#Input Lists#'!$L$3:$S$833,8,FALSE)</f>
        <v>#N/A</v>
      </c>
      <c r="BC716" s="91" t="str">
        <f t="shared" si="68"/>
        <v/>
      </c>
      <c r="BD716" s="91" t="str">
        <f t="shared" si="69"/>
        <v/>
      </c>
      <c r="BE716" s="15" t="str">
        <f t="shared" si="70"/>
        <v/>
      </c>
      <c r="BF716" s="92" t="str">
        <f t="shared" si="71"/>
        <v>No Sighting Date</v>
      </c>
    </row>
    <row r="717" spans="1:58" x14ac:dyDescent="0.25">
      <c r="A717" s="118">
        <v>712</v>
      </c>
      <c r="B717" s="119"/>
      <c r="C717" s="120"/>
      <c r="D717" s="121"/>
      <c r="E717" s="121"/>
      <c r="F717" s="236"/>
      <c r="G717" s="122" t="str">
        <f>IFERROR(VLOOKUP(F717,'#Location List#'!$U$3:$V$1154,2,FALSE),"")</f>
        <v/>
      </c>
      <c r="H717" s="120"/>
      <c r="I717" s="120"/>
      <c r="J717" s="120"/>
      <c r="K717" s="120"/>
      <c r="L717" s="120"/>
      <c r="M717" s="120"/>
      <c r="N717" s="120"/>
      <c r="O717" s="120"/>
      <c r="P717" s="120"/>
      <c r="Q717" s="120"/>
      <c r="R717" s="120"/>
      <c r="S717" s="120"/>
      <c r="T717" s="205">
        <f t="shared" si="66"/>
        <v>0</v>
      </c>
      <c r="U717" s="205">
        <f t="shared" si="67"/>
        <v>0</v>
      </c>
      <c r="V717" s="210"/>
      <c r="W717" s="210"/>
      <c r="X717" s="23" t="str">
        <f>IFERROR(VLOOKUP(AT717,'#Input Lists#'!$L$3:$AH$833,3,FALSE)," ")</f>
        <v xml:space="preserve"> </v>
      </c>
      <c r="Y717" s="23" t="str">
        <f>IFERROR(VLOOKUP(AT717,'#Input Lists#'!$L$3:$AH$833,5,FALSE)," ")</f>
        <v xml:space="preserve"> </v>
      </c>
      <c r="Z717" s="206" t="str">
        <f>IFERROR(VLOOKUP(AT717,'#Input Lists#'!$L$3:$AH$833,9,FALSE)," ")</f>
        <v xml:space="preserve"> </v>
      </c>
      <c r="AA717" s="119" t="s">
        <v>1527</v>
      </c>
      <c r="AB717" s="120"/>
      <c r="AC717" s="123"/>
      <c r="AD717" s="123"/>
      <c r="AE717" s="123"/>
      <c r="AF717" s="123"/>
      <c r="AG717" s="123"/>
      <c r="AH717" s="123"/>
      <c r="AI717" s="123"/>
      <c r="AJ717" s="123"/>
      <c r="AK717" s="123"/>
      <c r="AL717" s="123"/>
      <c r="AM717" s="123"/>
      <c r="AN717" s="123"/>
      <c r="AO717" s="123"/>
      <c r="AP717" s="120"/>
      <c r="AQ717" s="125" t="str">
        <f>IFERROR(VLOOKUP(G717,'#Location List#'!$C$3:$D$150,2,FALSE),"")</f>
        <v/>
      </c>
      <c r="AR717" s="125" t="str">
        <f>IFERROR(VLOOKUP(F717,'#Location List#'!$Q$3:$R$1154,2,FALSE),"")</f>
        <v/>
      </c>
      <c r="AS717" s="125" t="str">
        <f>IFERROR(VLOOKUP(V717,'#Input Lists#'!$B$3:$D$46,3,FALSE),"")</f>
        <v/>
      </c>
      <c r="AT717" s="125" t="str">
        <f>IFERROR(VLOOKUP(CONCATENATE(V717," ",W717),'#Input Lists#'!$K$3:$L$827,2,FALSE),"")</f>
        <v/>
      </c>
      <c r="AU717" s="125">
        <f>IFERROR(VLOOKUP(AA717,'#Input Lists#'!$BU$3:$BV$8,2,FALSE),"")</f>
        <v>1</v>
      </c>
      <c r="AV717" s="118" t="str">
        <f>IFERROR(VLOOKUP(AB717,'#Input Lists#'!$BO$3:$BP$9,2,FALSE),"")</f>
        <v/>
      </c>
      <c r="AW717" s="118">
        <f>IFERROR(VLOOKUP(AC717,'#Input Lists#'!$BL$3:$BM$7,2,FALSE),"")</f>
        <v>1</v>
      </c>
      <c r="AX717" s="52" t="e">
        <f>VLOOKUP(AQ717,'#Location List#'!$D$3:$K$150,4,FALSE)</f>
        <v>#N/A</v>
      </c>
      <c r="AY717" s="273" t="e">
        <f>VLOOKUP(AX717,'#Location List#'!$Z$3:$AA$13,2,FALSE)</f>
        <v>#N/A</v>
      </c>
      <c r="AZ717" s="126" t="e">
        <f>VLOOKUP($AT717,'#Input Lists#'!$L$3:$S$1033,6,FALSE)</f>
        <v>#N/A</v>
      </c>
      <c r="BA717" s="239" t="e">
        <f>VLOOKUP($AT717,'#Input Lists#'!$L$3:$S$833,7,FALSE)</f>
        <v>#N/A</v>
      </c>
      <c r="BB717" s="239" t="e">
        <f>VLOOKUP($AT717,'#Input Lists#'!$L$3:$S$833,8,FALSE)</f>
        <v>#N/A</v>
      </c>
      <c r="BC717" s="91" t="str">
        <f t="shared" si="68"/>
        <v/>
      </c>
      <c r="BD717" s="91" t="str">
        <f t="shared" si="69"/>
        <v/>
      </c>
      <c r="BE717" s="15" t="str">
        <f t="shared" si="70"/>
        <v/>
      </c>
      <c r="BF717" s="92" t="str">
        <f t="shared" si="71"/>
        <v>No Sighting Date</v>
      </c>
    </row>
    <row r="718" spans="1:58" x14ac:dyDescent="0.25">
      <c r="A718" s="118">
        <v>713</v>
      </c>
      <c r="B718" s="119"/>
      <c r="C718" s="120"/>
      <c r="D718" s="121"/>
      <c r="E718" s="121"/>
      <c r="F718" s="236"/>
      <c r="G718" s="122" t="str">
        <f>IFERROR(VLOOKUP(F718,'#Location List#'!$U$3:$V$1154,2,FALSE),"")</f>
        <v/>
      </c>
      <c r="H718" s="120"/>
      <c r="I718" s="120"/>
      <c r="J718" s="120"/>
      <c r="K718" s="120"/>
      <c r="L718" s="120"/>
      <c r="M718" s="120"/>
      <c r="N718" s="120"/>
      <c r="O718" s="120"/>
      <c r="P718" s="120"/>
      <c r="Q718" s="120"/>
      <c r="R718" s="120"/>
      <c r="S718" s="120"/>
      <c r="T718" s="205">
        <f t="shared" si="66"/>
        <v>0</v>
      </c>
      <c r="U718" s="205">
        <f t="shared" si="67"/>
        <v>0</v>
      </c>
      <c r="V718" s="210"/>
      <c r="W718" s="210"/>
      <c r="X718" s="23" t="str">
        <f>IFERROR(VLOOKUP(AT718,'#Input Lists#'!$L$3:$AH$833,3,FALSE)," ")</f>
        <v xml:space="preserve"> </v>
      </c>
      <c r="Y718" s="23" t="str">
        <f>IFERROR(VLOOKUP(AT718,'#Input Lists#'!$L$3:$AH$833,5,FALSE)," ")</f>
        <v xml:space="preserve"> </v>
      </c>
      <c r="Z718" s="206" t="str">
        <f>IFERROR(VLOOKUP(AT718,'#Input Lists#'!$L$3:$AH$833,9,FALSE)," ")</f>
        <v xml:space="preserve"> </v>
      </c>
      <c r="AA718" s="119" t="s">
        <v>1527</v>
      </c>
      <c r="AB718" s="120"/>
      <c r="AC718" s="123"/>
      <c r="AD718" s="123"/>
      <c r="AE718" s="123"/>
      <c r="AF718" s="123"/>
      <c r="AG718" s="123"/>
      <c r="AH718" s="123"/>
      <c r="AI718" s="123"/>
      <c r="AJ718" s="123"/>
      <c r="AK718" s="123"/>
      <c r="AL718" s="123"/>
      <c r="AM718" s="123"/>
      <c r="AN718" s="123"/>
      <c r="AO718" s="123"/>
      <c r="AP718" s="120"/>
      <c r="AQ718" s="125" t="str">
        <f>IFERROR(VLOOKUP(G718,'#Location List#'!$C$3:$D$150,2,FALSE),"")</f>
        <v/>
      </c>
      <c r="AR718" s="125" t="str">
        <f>IFERROR(VLOOKUP(F718,'#Location List#'!$Q$3:$R$1154,2,FALSE),"")</f>
        <v/>
      </c>
      <c r="AS718" s="125" t="str">
        <f>IFERROR(VLOOKUP(V718,'#Input Lists#'!$B$3:$D$46,3,FALSE),"")</f>
        <v/>
      </c>
      <c r="AT718" s="125" t="str">
        <f>IFERROR(VLOOKUP(CONCATENATE(V718," ",W718),'#Input Lists#'!$K$3:$L$827,2,FALSE),"")</f>
        <v/>
      </c>
      <c r="AU718" s="125">
        <f>IFERROR(VLOOKUP(AA718,'#Input Lists#'!$BU$3:$BV$8,2,FALSE),"")</f>
        <v>1</v>
      </c>
      <c r="AV718" s="118" t="str">
        <f>IFERROR(VLOOKUP(AB718,'#Input Lists#'!$BO$3:$BP$9,2,FALSE),"")</f>
        <v/>
      </c>
      <c r="AW718" s="118">
        <f>IFERROR(VLOOKUP(AC718,'#Input Lists#'!$BL$3:$BM$7,2,FALSE),"")</f>
        <v>1</v>
      </c>
      <c r="AX718" s="52" t="e">
        <f>VLOOKUP(AQ718,'#Location List#'!$D$3:$K$150,4,FALSE)</f>
        <v>#N/A</v>
      </c>
      <c r="AY718" s="273" t="e">
        <f>VLOOKUP(AX718,'#Location List#'!$Z$3:$AA$13,2,FALSE)</f>
        <v>#N/A</v>
      </c>
      <c r="AZ718" s="126" t="e">
        <f>VLOOKUP($AT718,'#Input Lists#'!$L$3:$S$1033,6,FALSE)</f>
        <v>#N/A</v>
      </c>
      <c r="BA718" s="239" t="e">
        <f>VLOOKUP($AT718,'#Input Lists#'!$L$3:$S$833,7,FALSE)</f>
        <v>#N/A</v>
      </c>
      <c r="BB718" s="239" t="e">
        <f>VLOOKUP($AT718,'#Input Lists#'!$L$3:$S$833,8,FALSE)</f>
        <v>#N/A</v>
      </c>
      <c r="BC718" s="91" t="str">
        <f t="shared" si="68"/>
        <v/>
      </c>
      <c r="BD718" s="91" t="str">
        <f t="shared" si="69"/>
        <v/>
      </c>
      <c r="BE718" s="15" t="str">
        <f t="shared" si="70"/>
        <v/>
      </c>
      <c r="BF718" s="92" t="str">
        <f t="shared" si="71"/>
        <v>No Sighting Date</v>
      </c>
    </row>
    <row r="719" spans="1:58" x14ac:dyDescent="0.25">
      <c r="A719" s="118">
        <v>714</v>
      </c>
      <c r="B719" s="119"/>
      <c r="C719" s="120"/>
      <c r="D719" s="121"/>
      <c r="E719" s="121"/>
      <c r="F719" s="236"/>
      <c r="G719" s="122" t="str">
        <f>IFERROR(VLOOKUP(F719,'#Location List#'!$U$3:$V$1154,2,FALSE),"")</f>
        <v/>
      </c>
      <c r="H719" s="120"/>
      <c r="I719" s="120"/>
      <c r="J719" s="120"/>
      <c r="K719" s="120"/>
      <c r="L719" s="120"/>
      <c r="M719" s="120"/>
      <c r="N719" s="120"/>
      <c r="O719" s="120"/>
      <c r="P719" s="120"/>
      <c r="Q719" s="120"/>
      <c r="R719" s="120"/>
      <c r="S719" s="120"/>
      <c r="T719" s="205">
        <f t="shared" si="66"/>
        <v>0</v>
      </c>
      <c r="U719" s="205">
        <f t="shared" si="67"/>
        <v>0</v>
      </c>
      <c r="V719" s="210"/>
      <c r="W719" s="210"/>
      <c r="X719" s="23" t="str">
        <f>IFERROR(VLOOKUP(AT719,'#Input Lists#'!$L$3:$AH$833,3,FALSE)," ")</f>
        <v xml:space="preserve"> </v>
      </c>
      <c r="Y719" s="23" t="str">
        <f>IFERROR(VLOOKUP(AT719,'#Input Lists#'!$L$3:$AH$833,5,FALSE)," ")</f>
        <v xml:space="preserve"> </v>
      </c>
      <c r="Z719" s="206" t="str">
        <f>IFERROR(VLOOKUP(AT719,'#Input Lists#'!$L$3:$AH$833,9,FALSE)," ")</f>
        <v xml:space="preserve"> </v>
      </c>
      <c r="AA719" s="119" t="s">
        <v>1527</v>
      </c>
      <c r="AB719" s="120"/>
      <c r="AC719" s="123"/>
      <c r="AD719" s="123"/>
      <c r="AE719" s="123"/>
      <c r="AF719" s="123"/>
      <c r="AG719" s="123"/>
      <c r="AH719" s="123"/>
      <c r="AI719" s="123"/>
      <c r="AJ719" s="123"/>
      <c r="AK719" s="123"/>
      <c r="AL719" s="123"/>
      <c r="AM719" s="123"/>
      <c r="AN719" s="123"/>
      <c r="AO719" s="123"/>
      <c r="AP719" s="120"/>
      <c r="AQ719" s="125" t="str">
        <f>IFERROR(VLOOKUP(G719,'#Location List#'!$C$3:$D$150,2,FALSE),"")</f>
        <v/>
      </c>
      <c r="AR719" s="125" t="str">
        <f>IFERROR(VLOOKUP(F719,'#Location List#'!$Q$3:$R$1154,2,FALSE),"")</f>
        <v/>
      </c>
      <c r="AS719" s="125" t="str">
        <f>IFERROR(VLOOKUP(V719,'#Input Lists#'!$B$3:$D$46,3,FALSE),"")</f>
        <v/>
      </c>
      <c r="AT719" s="125" t="str">
        <f>IFERROR(VLOOKUP(CONCATENATE(V719," ",W719),'#Input Lists#'!$K$3:$L$827,2,FALSE),"")</f>
        <v/>
      </c>
      <c r="AU719" s="125">
        <f>IFERROR(VLOOKUP(AA719,'#Input Lists#'!$BU$3:$BV$8,2,FALSE),"")</f>
        <v>1</v>
      </c>
      <c r="AV719" s="118" t="str">
        <f>IFERROR(VLOOKUP(AB719,'#Input Lists#'!$BO$3:$BP$9,2,FALSE),"")</f>
        <v/>
      </c>
      <c r="AW719" s="118">
        <f>IFERROR(VLOOKUP(AC719,'#Input Lists#'!$BL$3:$BM$7,2,FALSE),"")</f>
        <v>1</v>
      </c>
      <c r="AX719" s="52" t="e">
        <f>VLOOKUP(AQ719,'#Location List#'!$D$3:$K$150,4,FALSE)</f>
        <v>#N/A</v>
      </c>
      <c r="AY719" s="273" t="e">
        <f>VLOOKUP(AX719,'#Location List#'!$Z$3:$AA$13,2,FALSE)</f>
        <v>#N/A</v>
      </c>
      <c r="AZ719" s="126" t="e">
        <f>VLOOKUP($AT719,'#Input Lists#'!$L$3:$S$1033,6,FALSE)</f>
        <v>#N/A</v>
      </c>
      <c r="BA719" s="239" t="e">
        <f>VLOOKUP($AT719,'#Input Lists#'!$L$3:$S$833,7,FALSE)</f>
        <v>#N/A</v>
      </c>
      <c r="BB719" s="239" t="e">
        <f>VLOOKUP($AT719,'#Input Lists#'!$L$3:$S$833,8,FALSE)</f>
        <v>#N/A</v>
      </c>
      <c r="BC719" s="91" t="str">
        <f t="shared" si="68"/>
        <v/>
      </c>
      <c r="BD719" s="91" t="str">
        <f t="shared" si="69"/>
        <v/>
      </c>
      <c r="BE719" s="15" t="str">
        <f t="shared" si="70"/>
        <v/>
      </c>
      <c r="BF719" s="92" t="str">
        <f t="shared" si="71"/>
        <v>No Sighting Date</v>
      </c>
    </row>
    <row r="720" spans="1:58" x14ac:dyDescent="0.25">
      <c r="A720" s="118">
        <v>715</v>
      </c>
      <c r="B720" s="119"/>
      <c r="C720" s="120"/>
      <c r="D720" s="121"/>
      <c r="E720" s="121"/>
      <c r="F720" s="236"/>
      <c r="G720" s="122" t="str">
        <f>IFERROR(VLOOKUP(F720,'#Location List#'!$U$3:$V$1154,2,FALSE),"")</f>
        <v/>
      </c>
      <c r="H720" s="120"/>
      <c r="I720" s="120"/>
      <c r="J720" s="120"/>
      <c r="K720" s="120"/>
      <c r="L720" s="120"/>
      <c r="M720" s="120"/>
      <c r="N720" s="120"/>
      <c r="O720" s="120"/>
      <c r="P720" s="120"/>
      <c r="Q720" s="120"/>
      <c r="R720" s="120"/>
      <c r="S720" s="120"/>
      <c r="T720" s="205">
        <f t="shared" si="66"/>
        <v>0</v>
      </c>
      <c r="U720" s="205">
        <f t="shared" si="67"/>
        <v>0</v>
      </c>
      <c r="V720" s="210"/>
      <c r="W720" s="210"/>
      <c r="X720" s="23" t="str">
        <f>IFERROR(VLOOKUP(AT720,'#Input Lists#'!$L$3:$AH$833,3,FALSE)," ")</f>
        <v xml:space="preserve"> </v>
      </c>
      <c r="Y720" s="23" t="str">
        <f>IFERROR(VLOOKUP(AT720,'#Input Lists#'!$L$3:$AH$833,5,FALSE)," ")</f>
        <v xml:space="preserve"> </v>
      </c>
      <c r="Z720" s="206" t="str">
        <f>IFERROR(VLOOKUP(AT720,'#Input Lists#'!$L$3:$AH$833,9,FALSE)," ")</f>
        <v xml:space="preserve"> </v>
      </c>
      <c r="AA720" s="119" t="s">
        <v>1527</v>
      </c>
      <c r="AB720" s="120"/>
      <c r="AC720" s="123"/>
      <c r="AD720" s="123"/>
      <c r="AE720" s="123"/>
      <c r="AF720" s="123"/>
      <c r="AG720" s="123"/>
      <c r="AH720" s="123"/>
      <c r="AI720" s="123"/>
      <c r="AJ720" s="123"/>
      <c r="AK720" s="123"/>
      <c r="AL720" s="123"/>
      <c r="AM720" s="123"/>
      <c r="AN720" s="123"/>
      <c r="AO720" s="123"/>
      <c r="AP720" s="120"/>
      <c r="AQ720" s="125" t="str">
        <f>IFERROR(VLOOKUP(G720,'#Location List#'!$C$3:$D$150,2,FALSE),"")</f>
        <v/>
      </c>
      <c r="AR720" s="125" t="str">
        <f>IFERROR(VLOOKUP(F720,'#Location List#'!$Q$3:$R$1154,2,FALSE),"")</f>
        <v/>
      </c>
      <c r="AS720" s="125" t="str">
        <f>IFERROR(VLOOKUP(V720,'#Input Lists#'!$B$3:$D$46,3,FALSE),"")</f>
        <v/>
      </c>
      <c r="AT720" s="125" t="str">
        <f>IFERROR(VLOOKUP(CONCATENATE(V720," ",W720),'#Input Lists#'!$K$3:$L$827,2,FALSE),"")</f>
        <v/>
      </c>
      <c r="AU720" s="125">
        <f>IFERROR(VLOOKUP(AA720,'#Input Lists#'!$BU$3:$BV$8,2,FALSE),"")</f>
        <v>1</v>
      </c>
      <c r="AV720" s="118" t="str">
        <f>IFERROR(VLOOKUP(AB720,'#Input Lists#'!$BO$3:$BP$9,2,FALSE),"")</f>
        <v/>
      </c>
      <c r="AW720" s="118">
        <f>IFERROR(VLOOKUP(AC720,'#Input Lists#'!$BL$3:$BM$7,2,FALSE),"")</f>
        <v>1</v>
      </c>
      <c r="AX720" s="52" t="e">
        <f>VLOOKUP(AQ720,'#Location List#'!$D$3:$K$150,4,FALSE)</f>
        <v>#N/A</v>
      </c>
      <c r="AY720" s="273" t="e">
        <f>VLOOKUP(AX720,'#Location List#'!$Z$3:$AA$13,2,FALSE)</f>
        <v>#N/A</v>
      </c>
      <c r="AZ720" s="126" t="e">
        <f>VLOOKUP($AT720,'#Input Lists#'!$L$3:$S$1033,6,FALSE)</f>
        <v>#N/A</v>
      </c>
      <c r="BA720" s="239" t="e">
        <f>VLOOKUP($AT720,'#Input Lists#'!$L$3:$S$833,7,FALSE)</f>
        <v>#N/A</v>
      </c>
      <c r="BB720" s="239" t="e">
        <f>VLOOKUP($AT720,'#Input Lists#'!$L$3:$S$833,8,FALSE)</f>
        <v>#N/A</v>
      </c>
      <c r="BC720" s="91" t="str">
        <f t="shared" si="68"/>
        <v/>
      </c>
      <c r="BD720" s="91" t="str">
        <f t="shared" si="69"/>
        <v/>
      </c>
      <c r="BE720" s="15" t="str">
        <f t="shared" si="70"/>
        <v/>
      </c>
      <c r="BF720" s="92" t="str">
        <f t="shared" si="71"/>
        <v>No Sighting Date</v>
      </c>
    </row>
    <row r="721" spans="1:58" x14ac:dyDescent="0.25">
      <c r="A721" s="118">
        <v>716</v>
      </c>
      <c r="B721" s="119"/>
      <c r="C721" s="120"/>
      <c r="D721" s="121"/>
      <c r="E721" s="121"/>
      <c r="F721" s="236"/>
      <c r="G721" s="122" t="str">
        <f>IFERROR(VLOOKUP(F721,'#Location List#'!$U$3:$V$1154,2,FALSE),"")</f>
        <v/>
      </c>
      <c r="H721" s="120"/>
      <c r="I721" s="120"/>
      <c r="J721" s="120"/>
      <c r="K721" s="120"/>
      <c r="L721" s="120"/>
      <c r="M721" s="120"/>
      <c r="N721" s="120"/>
      <c r="O721" s="120"/>
      <c r="P721" s="120"/>
      <c r="Q721" s="120"/>
      <c r="R721" s="120"/>
      <c r="S721" s="120"/>
      <c r="T721" s="205">
        <f t="shared" si="66"/>
        <v>0</v>
      </c>
      <c r="U721" s="205">
        <f t="shared" si="67"/>
        <v>0</v>
      </c>
      <c r="V721" s="210"/>
      <c r="W721" s="210"/>
      <c r="X721" s="23" t="str">
        <f>IFERROR(VLOOKUP(AT721,'#Input Lists#'!$L$3:$AH$833,3,FALSE)," ")</f>
        <v xml:space="preserve"> </v>
      </c>
      <c r="Y721" s="23" t="str">
        <f>IFERROR(VLOOKUP(AT721,'#Input Lists#'!$L$3:$AH$833,5,FALSE)," ")</f>
        <v xml:space="preserve"> </v>
      </c>
      <c r="Z721" s="206" t="str">
        <f>IFERROR(VLOOKUP(AT721,'#Input Lists#'!$L$3:$AH$833,9,FALSE)," ")</f>
        <v xml:space="preserve"> </v>
      </c>
      <c r="AA721" s="119" t="s">
        <v>1527</v>
      </c>
      <c r="AB721" s="120"/>
      <c r="AC721" s="123"/>
      <c r="AD721" s="123"/>
      <c r="AE721" s="123"/>
      <c r="AF721" s="123"/>
      <c r="AG721" s="123"/>
      <c r="AH721" s="123"/>
      <c r="AI721" s="123"/>
      <c r="AJ721" s="123"/>
      <c r="AK721" s="123"/>
      <c r="AL721" s="123"/>
      <c r="AM721" s="123"/>
      <c r="AN721" s="123"/>
      <c r="AO721" s="123"/>
      <c r="AP721" s="120"/>
      <c r="AQ721" s="125" t="str">
        <f>IFERROR(VLOOKUP(G721,'#Location List#'!$C$3:$D$150,2,FALSE),"")</f>
        <v/>
      </c>
      <c r="AR721" s="125" t="str">
        <f>IFERROR(VLOOKUP(F721,'#Location List#'!$Q$3:$R$1154,2,FALSE),"")</f>
        <v/>
      </c>
      <c r="AS721" s="125" t="str">
        <f>IFERROR(VLOOKUP(V721,'#Input Lists#'!$B$3:$D$46,3,FALSE),"")</f>
        <v/>
      </c>
      <c r="AT721" s="125" t="str">
        <f>IFERROR(VLOOKUP(CONCATENATE(V721," ",W721),'#Input Lists#'!$K$3:$L$827,2,FALSE),"")</f>
        <v/>
      </c>
      <c r="AU721" s="125">
        <f>IFERROR(VLOOKUP(AA721,'#Input Lists#'!$BU$3:$BV$8,2,FALSE),"")</f>
        <v>1</v>
      </c>
      <c r="AV721" s="118" t="str">
        <f>IFERROR(VLOOKUP(AB721,'#Input Lists#'!$BO$3:$BP$9,2,FALSE),"")</f>
        <v/>
      </c>
      <c r="AW721" s="118">
        <f>IFERROR(VLOOKUP(AC721,'#Input Lists#'!$BL$3:$BM$7,2,FALSE),"")</f>
        <v>1</v>
      </c>
      <c r="AX721" s="52" t="e">
        <f>VLOOKUP(AQ721,'#Location List#'!$D$3:$K$150,4,FALSE)</f>
        <v>#N/A</v>
      </c>
      <c r="AY721" s="273" t="e">
        <f>VLOOKUP(AX721,'#Location List#'!$Z$3:$AA$13,2,FALSE)</f>
        <v>#N/A</v>
      </c>
      <c r="AZ721" s="126" t="e">
        <f>VLOOKUP($AT721,'#Input Lists#'!$L$3:$S$1033,6,FALSE)</f>
        <v>#N/A</v>
      </c>
      <c r="BA721" s="239" t="e">
        <f>VLOOKUP($AT721,'#Input Lists#'!$L$3:$S$833,7,FALSE)</f>
        <v>#N/A</v>
      </c>
      <c r="BB721" s="239" t="e">
        <f>VLOOKUP($AT721,'#Input Lists#'!$L$3:$S$833,8,FALSE)</f>
        <v>#N/A</v>
      </c>
      <c r="BC721" s="91" t="str">
        <f t="shared" si="68"/>
        <v/>
      </c>
      <c r="BD721" s="91" t="str">
        <f t="shared" si="69"/>
        <v/>
      </c>
      <c r="BE721" s="15" t="str">
        <f t="shared" si="70"/>
        <v/>
      </c>
      <c r="BF721" s="92" t="str">
        <f t="shared" si="71"/>
        <v>No Sighting Date</v>
      </c>
    </row>
    <row r="722" spans="1:58" x14ac:dyDescent="0.25">
      <c r="A722" s="118">
        <v>717</v>
      </c>
      <c r="B722" s="119"/>
      <c r="C722" s="120"/>
      <c r="D722" s="121"/>
      <c r="E722" s="121"/>
      <c r="F722" s="236"/>
      <c r="G722" s="122" t="str">
        <f>IFERROR(VLOOKUP(F722,'#Location List#'!$U$3:$V$1154,2,FALSE),"")</f>
        <v/>
      </c>
      <c r="H722" s="120"/>
      <c r="I722" s="120"/>
      <c r="J722" s="120"/>
      <c r="K722" s="120"/>
      <c r="L722" s="120"/>
      <c r="M722" s="120"/>
      <c r="N722" s="120"/>
      <c r="O722" s="120"/>
      <c r="P722" s="120"/>
      <c r="Q722" s="120"/>
      <c r="R722" s="120"/>
      <c r="S722" s="120"/>
      <c r="T722" s="205">
        <f t="shared" si="66"/>
        <v>0</v>
      </c>
      <c r="U722" s="205">
        <f t="shared" si="67"/>
        <v>0</v>
      </c>
      <c r="V722" s="210"/>
      <c r="W722" s="210"/>
      <c r="X722" s="23" t="str">
        <f>IFERROR(VLOOKUP(AT722,'#Input Lists#'!$L$3:$AH$833,3,FALSE)," ")</f>
        <v xml:space="preserve"> </v>
      </c>
      <c r="Y722" s="23" t="str">
        <f>IFERROR(VLOOKUP(AT722,'#Input Lists#'!$L$3:$AH$833,5,FALSE)," ")</f>
        <v xml:space="preserve"> </v>
      </c>
      <c r="Z722" s="206" t="str">
        <f>IFERROR(VLOOKUP(AT722,'#Input Lists#'!$L$3:$AH$833,9,FALSE)," ")</f>
        <v xml:space="preserve"> </v>
      </c>
      <c r="AA722" s="119" t="s">
        <v>1527</v>
      </c>
      <c r="AB722" s="120"/>
      <c r="AC722" s="123"/>
      <c r="AD722" s="123"/>
      <c r="AE722" s="123"/>
      <c r="AF722" s="123"/>
      <c r="AG722" s="123"/>
      <c r="AH722" s="123"/>
      <c r="AI722" s="123"/>
      <c r="AJ722" s="123"/>
      <c r="AK722" s="123"/>
      <c r="AL722" s="123"/>
      <c r="AM722" s="123"/>
      <c r="AN722" s="123"/>
      <c r="AO722" s="123"/>
      <c r="AP722" s="120"/>
      <c r="AQ722" s="125" t="str">
        <f>IFERROR(VLOOKUP(G722,'#Location List#'!$C$3:$D$150,2,FALSE),"")</f>
        <v/>
      </c>
      <c r="AR722" s="125" t="str">
        <f>IFERROR(VLOOKUP(F722,'#Location List#'!$Q$3:$R$1154,2,FALSE),"")</f>
        <v/>
      </c>
      <c r="AS722" s="125" t="str">
        <f>IFERROR(VLOOKUP(V722,'#Input Lists#'!$B$3:$D$46,3,FALSE),"")</f>
        <v/>
      </c>
      <c r="AT722" s="125" t="str">
        <f>IFERROR(VLOOKUP(CONCATENATE(V722," ",W722),'#Input Lists#'!$K$3:$L$827,2,FALSE),"")</f>
        <v/>
      </c>
      <c r="AU722" s="125">
        <f>IFERROR(VLOOKUP(AA722,'#Input Lists#'!$BU$3:$BV$8,2,FALSE),"")</f>
        <v>1</v>
      </c>
      <c r="AV722" s="118" t="str">
        <f>IFERROR(VLOOKUP(AB722,'#Input Lists#'!$BO$3:$BP$9,2,FALSE),"")</f>
        <v/>
      </c>
      <c r="AW722" s="118">
        <f>IFERROR(VLOOKUP(AC722,'#Input Lists#'!$BL$3:$BM$7,2,FALSE),"")</f>
        <v>1</v>
      </c>
      <c r="AX722" s="52" t="e">
        <f>VLOOKUP(AQ722,'#Location List#'!$D$3:$K$150,4,FALSE)</f>
        <v>#N/A</v>
      </c>
      <c r="AY722" s="273" t="e">
        <f>VLOOKUP(AX722,'#Location List#'!$Z$3:$AA$13,2,FALSE)</f>
        <v>#N/A</v>
      </c>
      <c r="AZ722" s="126" t="e">
        <f>VLOOKUP($AT722,'#Input Lists#'!$L$3:$S$1033,6,FALSE)</f>
        <v>#N/A</v>
      </c>
      <c r="BA722" s="239" t="e">
        <f>VLOOKUP($AT722,'#Input Lists#'!$L$3:$S$833,7,FALSE)</f>
        <v>#N/A</v>
      </c>
      <c r="BB722" s="239" t="e">
        <f>VLOOKUP($AT722,'#Input Lists#'!$L$3:$S$833,8,FALSE)</f>
        <v>#N/A</v>
      </c>
      <c r="BC722" s="91" t="str">
        <f t="shared" si="68"/>
        <v/>
      </c>
      <c r="BD722" s="91" t="str">
        <f t="shared" si="69"/>
        <v/>
      </c>
      <c r="BE722" s="15" t="str">
        <f t="shared" si="70"/>
        <v/>
      </c>
      <c r="BF722" s="92" t="str">
        <f t="shared" si="71"/>
        <v>No Sighting Date</v>
      </c>
    </row>
    <row r="723" spans="1:58" x14ac:dyDescent="0.25">
      <c r="A723" s="118">
        <v>718</v>
      </c>
      <c r="B723" s="119"/>
      <c r="C723" s="120"/>
      <c r="D723" s="121"/>
      <c r="E723" s="121"/>
      <c r="F723" s="236"/>
      <c r="G723" s="122" t="str">
        <f>IFERROR(VLOOKUP(F723,'#Location List#'!$U$3:$V$1154,2,FALSE),"")</f>
        <v/>
      </c>
      <c r="H723" s="120"/>
      <c r="I723" s="120"/>
      <c r="J723" s="120"/>
      <c r="K723" s="120"/>
      <c r="L723" s="120"/>
      <c r="M723" s="120"/>
      <c r="N723" s="120"/>
      <c r="O723" s="120"/>
      <c r="P723" s="120"/>
      <c r="Q723" s="120"/>
      <c r="R723" s="120"/>
      <c r="S723" s="120"/>
      <c r="T723" s="205">
        <f t="shared" si="66"/>
        <v>0</v>
      </c>
      <c r="U723" s="205">
        <f t="shared" si="67"/>
        <v>0</v>
      </c>
      <c r="V723" s="210"/>
      <c r="W723" s="210"/>
      <c r="X723" s="23" t="str">
        <f>IFERROR(VLOOKUP(AT723,'#Input Lists#'!$L$3:$AH$833,3,FALSE)," ")</f>
        <v xml:space="preserve"> </v>
      </c>
      <c r="Y723" s="23" t="str">
        <f>IFERROR(VLOOKUP(AT723,'#Input Lists#'!$L$3:$AH$833,5,FALSE)," ")</f>
        <v xml:space="preserve"> </v>
      </c>
      <c r="Z723" s="206" t="str">
        <f>IFERROR(VLOOKUP(AT723,'#Input Lists#'!$L$3:$AH$833,9,FALSE)," ")</f>
        <v xml:space="preserve"> </v>
      </c>
      <c r="AA723" s="119" t="s">
        <v>1527</v>
      </c>
      <c r="AB723" s="120"/>
      <c r="AC723" s="123"/>
      <c r="AD723" s="123"/>
      <c r="AE723" s="123"/>
      <c r="AF723" s="123"/>
      <c r="AG723" s="123"/>
      <c r="AH723" s="123"/>
      <c r="AI723" s="123"/>
      <c r="AJ723" s="123"/>
      <c r="AK723" s="123"/>
      <c r="AL723" s="123"/>
      <c r="AM723" s="123"/>
      <c r="AN723" s="123"/>
      <c r="AO723" s="123"/>
      <c r="AP723" s="120"/>
      <c r="AQ723" s="125" t="str">
        <f>IFERROR(VLOOKUP(G723,'#Location List#'!$C$3:$D$150,2,FALSE),"")</f>
        <v/>
      </c>
      <c r="AR723" s="125" t="str">
        <f>IFERROR(VLOOKUP(F723,'#Location List#'!$Q$3:$R$1154,2,FALSE),"")</f>
        <v/>
      </c>
      <c r="AS723" s="125" t="str">
        <f>IFERROR(VLOOKUP(V723,'#Input Lists#'!$B$3:$D$46,3,FALSE),"")</f>
        <v/>
      </c>
      <c r="AT723" s="125" t="str">
        <f>IFERROR(VLOOKUP(CONCATENATE(V723," ",W723),'#Input Lists#'!$K$3:$L$827,2,FALSE),"")</f>
        <v/>
      </c>
      <c r="AU723" s="125">
        <f>IFERROR(VLOOKUP(AA723,'#Input Lists#'!$BU$3:$BV$8,2,FALSE),"")</f>
        <v>1</v>
      </c>
      <c r="AV723" s="118" t="str">
        <f>IFERROR(VLOOKUP(AB723,'#Input Lists#'!$BO$3:$BP$9,2,FALSE),"")</f>
        <v/>
      </c>
      <c r="AW723" s="118">
        <f>IFERROR(VLOOKUP(AC723,'#Input Lists#'!$BL$3:$BM$7,2,FALSE),"")</f>
        <v>1</v>
      </c>
      <c r="AX723" s="52" t="e">
        <f>VLOOKUP(AQ723,'#Location List#'!$D$3:$K$150,4,FALSE)</f>
        <v>#N/A</v>
      </c>
      <c r="AY723" s="273" t="e">
        <f>VLOOKUP(AX723,'#Location List#'!$Z$3:$AA$13,2,FALSE)</f>
        <v>#N/A</v>
      </c>
      <c r="AZ723" s="126" t="e">
        <f>VLOOKUP($AT723,'#Input Lists#'!$L$3:$S$1033,6,FALSE)</f>
        <v>#N/A</v>
      </c>
      <c r="BA723" s="239" t="e">
        <f>VLOOKUP($AT723,'#Input Lists#'!$L$3:$S$833,7,FALSE)</f>
        <v>#N/A</v>
      </c>
      <c r="BB723" s="239" t="e">
        <f>VLOOKUP($AT723,'#Input Lists#'!$L$3:$S$833,8,FALSE)</f>
        <v>#N/A</v>
      </c>
      <c r="BC723" s="91" t="str">
        <f t="shared" si="68"/>
        <v/>
      </c>
      <c r="BD723" s="91" t="str">
        <f t="shared" si="69"/>
        <v/>
      </c>
      <c r="BE723" s="15" t="str">
        <f t="shared" si="70"/>
        <v/>
      </c>
      <c r="BF723" s="92" t="str">
        <f t="shared" si="71"/>
        <v>No Sighting Date</v>
      </c>
    </row>
    <row r="724" spans="1:58" x14ac:dyDescent="0.25">
      <c r="A724" s="118">
        <v>719</v>
      </c>
      <c r="B724" s="119"/>
      <c r="C724" s="120"/>
      <c r="D724" s="121"/>
      <c r="E724" s="121"/>
      <c r="F724" s="236"/>
      <c r="G724" s="122" t="str">
        <f>IFERROR(VLOOKUP(F724,'#Location List#'!$U$3:$V$1154,2,FALSE),"")</f>
        <v/>
      </c>
      <c r="H724" s="120"/>
      <c r="I724" s="120"/>
      <c r="J724" s="120"/>
      <c r="K724" s="120"/>
      <c r="L724" s="120"/>
      <c r="M724" s="120"/>
      <c r="N724" s="120"/>
      <c r="O724" s="120"/>
      <c r="P724" s="120"/>
      <c r="Q724" s="120"/>
      <c r="R724" s="120"/>
      <c r="S724" s="120"/>
      <c r="T724" s="205">
        <f t="shared" ref="T724:T787" si="72">N724-O724/60-P724/60/60</f>
        <v>0</v>
      </c>
      <c r="U724" s="205">
        <f t="shared" ref="U724:U787" si="73">Q724+R724/60+S724/60/60</f>
        <v>0</v>
      </c>
      <c r="V724" s="210"/>
      <c r="W724" s="210"/>
      <c r="X724" s="23" t="str">
        <f>IFERROR(VLOOKUP(AT724,'#Input Lists#'!$L$3:$AH$833,3,FALSE)," ")</f>
        <v xml:space="preserve"> </v>
      </c>
      <c r="Y724" s="23" t="str">
        <f>IFERROR(VLOOKUP(AT724,'#Input Lists#'!$L$3:$AH$833,5,FALSE)," ")</f>
        <v xml:space="preserve"> </v>
      </c>
      <c r="Z724" s="206" t="str">
        <f>IFERROR(VLOOKUP(AT724,'#Input Lists#'!$L$3:$AH$833,9,FALSE)," ")</f>
        <v xml:space="preserve"> </v>
      </c>
      <c r="AA724" s="119" t="s">
        <v>1527</v>
      </c>
      <c r="AB724" s="120"/>
      <c r="AC724" s="123"/>
      <c r="AD724" s="123"/>
      <c r="AE724" s="123"/>
      <c r="AF724" s="123"/>
      <c r="AG724" s="123"/>
      <c r="AH724" s="123"/>
      <c r="AI724" s="123"/>
      <c r="AJ724" s="123"/>
      <c r="AK724" s="123"/>
      <c r="AL724" s="123"/>
      <c r="AM724" s="123"/>
      <c r="AN724" s="123"/>
      <c r="AO724" s="123"/>
      <c r="AP724" s="120"/>
      <c r="AQ724" s="125" t="str">
        <f>IFERROR(VLOOKUP(G724,'#Location List#'!$C$3:$D$150,2,FALSE),"")</f>
        <v/>
      </c>
      <c r="AR724" s="125" t="str">
        <f>IFERROR(VLOOKUP(F724,'#Location List#'!$Q$3:$R$1154,2,FALSE),"")</f>
        <v/>
      </c>
      <c r="AS724" s="125" t="str">
        <f>IFERROR(VLOOKUP(V724,'#Input Lists#'!$B$3:$D$46,3,FALSE),"")</f>
        <v/>
      </c>
      <c r="AT724" s="125" t="str">
        <f>IFERROR(VLOOKUP(CONCATENATE(V724," ",W724),'#Input Lists#'!$K$3:$L$827,2,FALSE),"")</f>
        <v/>
      </c>
      <c r="AU724" s="125">
        <f>IFERROR(VLOOKUP(AA724,'#Input Lists#'!$BU$3:$BV$8,2,FALSE),"")</f>
        <v>1</v>
      </c>
      <c r="AV724" s="118" t="str">
        <f>IFERROR(VLOOKUP(AB724,'#Input Lists#'!$BO$3:$BP$9,2,FALSE),"")</f>
        <v/>
      </c>
      <c r="AW724" s="118">
        <f>IFERROR(VLOOKUP(AC724,'#Input Lists#'!$BL$3:$BM$7,2,FALSE),"")</f>
        <v>1</v>
      </c>
      <c r="AX724" s="52" t="e">
        <f>VLOOKUP(AQ724,'#Location List#'!$D$3:$K$150,4,FALSE)</f>
        <v>#N/A</v>
      </c>
      <c r="AY724" s="273" t="e">
        <f>VLOOKUP(AX724,'#Location List#'!$Z$3:$AA$13,2,FALSE)</f>
        <v>#N/A</v>
      </c>
      <c r="AZ724" s="126" t="e">
        <f>VLOOKUP($AT724,'#Input Lists#'!$L$3:$S$1033,6,FALSE)</f>
        <v>#N/A</v>
      </c>
      <c r="BA724" s="239" t="e">
        <f>VLOOKUP($AT724,'#Input Lists#'!$L$3:$S$833,7,FALSE)</f>
        <v>#N/A</v>
      </c>
      <c r="BB724" s="239" t="e">
        <f>VLOOKUP($AT724,'#Input Lists#'!$L$3:$S$833,8,FALSE)</f>
        <v>#N/A</v>
      </c>
      <c r="BC724" s="91" t="str">
        <f t="shared" ref="BC724:BC787" si="74">IFERROR(WEEKNUM(BA724,2),"")</f>
        <v/>
      </c>
      <c r="BD724" s="91" t="str">
        <f t="shared" ref="BD724:BD787" si="75">IFERROR(IF(WEEKNUM(BB724)&lt;WEEKNUM(BA724),WEEKNUM(BB724)+52,WEEKNUM(BB724)),"")</f>
        <v/>
      </c>
      <c r="BE724" s="15" t="str">
        <f t="shared" ref="BE724:BE787" si="76">IF(E724="","",IF(WEEKNUM(E724)&lt;9,WEEKNUM(E724)+52, WEEKNUM(E724)))</f>
        <v/>
      </c>
      <c r="BF724" s="92" t="str">
        <f t="shared" ref="BF724:BF787" si="77">IF(E724="", "No Sighting Date", IF(BC724&gt;=BD724," ",IF(BE724&gt;=BC724,IF(BE724&lt;=BD724,"IN RANGE",BE724-BD724),BE724-BC724)))</f>
        <v>No Sighting Date</v>
      </c>
    </row>
    <row r="725" spans="1:58" x14ac:dyDescent="0.25">
      <c r="A725" s="118">
        <v>720</v>
      </c>
      <c r="B725" s="119"/>
      <c r="C725" s="120"/>
      <c r="D725" s="121"/>
      <c r="E725" s="121"/>
      <c r="F725" s="236"/>
      <c r="G725" s="122" t="str">
        <f>IFERROR(VLOOKUP(F725,'#Location List#'!$U$3:$V$1154,2,FALSE),"")</f>
        <v/>
      </c>
      <c r="H725" s="120"/>
      <c r="I725" s="120"/>
      <c r="J725" s="120"/>
      <c r="K725" s="120"/>
      <c r="L725" s="120"/>
      <c r="M725" s="120"/>
      <c r="N725" s="120"/>
      <c r="O725" s="120"/>
      <c r="P725" s="120"/>
      <c r="Q725" s="120"/>
      <c r="R725" s="120"/>
      <c r="S725" s="120"/>
      <c r="T725" s="205">
        <f t="shared" si="72"/>
        <v>0</v>
      </c>
      <c r="U725" s="205">
        <f t="shared" si="73"/>
        <v>0</v>
      </c>
      <c r="V725" s="210"/>
      <c r="W725" s="210"/>
      <c r="X725" s="23" t="str">
        <f>IFERROR(VLOOKUP(AT725,'#Input Lists#'!$L$3:$AH$833,3,FALSE)," ")</f>
        <v xml:space="preserve"> </v>
      </c>
      <c r="Y725" s="23" t="str">
        <f>IFERROR(VLOOKUP(AT725,'#Input Lists#'!$L$3:$AH$833,5,FALSE)," ")</f>
        <v xml:space="preserve"> </v>
      </c>
      <c r="Z725" s="206" t="str">
        <f>IFERROR(VLOOKUP(AT725,'#Input Lists#'!$L$3:$AH$833,9,FALSE)," ")</f>
        <v xml:space="preserve"> </v>
      </c>
      <c r="AA725" s="119" t="s">
        <v>1527</v>
      </c>
      <c r="AB725" s="120"/>
      <c r="AC725" s="123"/>
      <c r="AD725" s="123"/>
      <c r="AE725" s="123"/>
      <c r="AF725" s="123"/>
      <c r="AG725" s="123"/>
      <c r="AH725" s="123"/>
      <c r="AI725" s="123"/>
      <c r="AJ725" s="123"/>
      <c r="AK725" s="123"/>
      <c r="AL725" s="123"/>
      <c r="AM725" s="123"/>
      <c r="AN725" s="123"/>
      <c r="AO725" s="123"/>
      <c r="AP725" s="120"/>
      <c r="AQ725" s="125" t="str">
        <f>IFERROR(VLOOKUP(G725,'#Location List#'!$C$3:$D$150,2,FALSE),"")</f>
        <v/>
      </c>
      <c r="AR725" s="125" t="str">
        <f>IFERROR(VLOOKUP(F725,'#Location List#'!$Q$3:$R$1154,2,FALSE),"")</f>
        <v/>
      </c>
      <c r="AS725" s="125" t="str">
        <f>IFERROR(VLOOKUP(V725,'#Input Lists#'!$B$3:$D$46,3,FALSE),"")</f>
        <v/>
      </c>
      <c r="AT725" s="125" t="str">
        <f>IFERROR(VLOOKUP(CONCATENATE(V725," ",W725),'#Input Lists#'!$K$3:$L$827,2,FALSE),"")</f>
        <v/>
      </c>
      <c r="AU725" s="125">
        <f>IFERROR(VLOOKUP(AA725,'#Input Lists#'!$BU$3:$BV$8,2,FALSE),"")</f>
        <v>1</v>
      </c>
      <c r="AV725" s="118" t="str">
        <f>IFERROR(VLOOKUP(AB725,'#Input Lists#'!$BO$3:$BP$9,2,FALSE),"")</f>
        <v/>
      </c>
      <c r="AW725" s="118">
        <f>IFERROR(VLOOKUP(AC725,'#Input Lists#'!$BL$3:$BM$7,2,FALSE),"")</f>
        <v>1</v>
      </c>
      <c r="AX725" s="52" t="e">
        <f>VLOOKUP(AQ725,'#Location List#'!$D$3:$K$150,4,FALSE)</f>
        <v>#N/A</v>
      </c>
      <c r="AY725" s="273" t="e">
        <f>VLOOKUP(AX725,'#Location List#'!$Z$3:$AA$13,2,FALSE)</f>
        <v>#N/A</v>
      </c>
      <c r="AZ725" s="126" t="e">
        <f>VLOOKUP($AT725,'#Input Lists#'!$L$3:$S$1033,6,FALSE)</f>
        <v>#N/A</v>
      </c>
      <c r="BA725" s="239" t="e">
        <f>VLOOKUP($AT725,'#Input Lists#'!$L$3:$S$833,7,FALSE)</f>
        <v>#N/A</v>
      </c>
      <c r="BB725" s="239" t="e">
        <f>VLOOKUP($AT725,'#Input Lists#'!$L$3:$S$833,8,FALSE)</f>
        <v>#N/A</v>
      </c>
      <c r="BC725" s="91" t="str">
        <f t="shared" si="74"/>
        <v/>
      </c>
      <c r="BD725" s="91" t="str">
        <f t="shared" si="75"/>
        <v/>
      </c>
      <c r="BE725" s="15" t="str">
        <f t="shared" si="76"/>
        <v/>
      </c>
      <c r="BF725" s="92" t="str">
        <f t="shared" si="77"/>
        <v>No Sighting Date</v>
      </c>
    </row>
    <row r="726" spans="1:58" x14ac:dyDescent="0.25">
      <c r="A726" s="118">
        <v>721</v>
      </c>
      <c r="B726" s="119"/>
      <c r="C726" s="120"/>
      <c r="D726" s="121"/>
      <c r="E726" s="121"/>
      <c r="F726" s="236"/>
      <c r="G726" s="122" t="str">
        <f>IFERROR(VLOOKUP(F726,'#Location List#'!$U$3:$V$1154,2,FALSE),"")</f>
        <v/>
      </c>
      <c r="H726" s="120"/>
      <c r="I726" s="120"/>
      <c r="J726" s="120"/>
      <c r="K726" s="120"/>
      <c r="L726" s="120"/>
      <c r="M726" s="120"/>
      <c r="N726" s="120"/>
      <c r="O726" s="120"/>
      <c r="P726" s="120"/>
      <c r="Q726" s="120"/>
      <c r="R726" s="120"/>
      <c r="S726" s="120"/>
      <c r="T726" s="205">
        <f t="shared" si="72"/>
        <v>0</v>
      </c>
      <c r="U726" s="205">
        <f t="shared" si="73"/>
        <v>0</v>
      </c>
      <c r="V726" s="210"/>
      <c r="W726" s="210"/>
      <c r="X726" s="23" t="str">
        <f>IFERROR(VLOOKUP(AT726,'#Input Lists#'!$L$3:$AH$833,3,FALSE)," ")</f>
        <v xml:space="preserve"> </v>
      </c>
      <c r="Y726" s="23" t="str">
        <f>IFERROR(VLOOKUP(AT726,'#Input Lists#'!$L$3:$AH$833,5,FALSE)," ")</f>
        <v xml:space="preserve"> </v>
      </c>
      <c r="Z726" s="206" t="str">
        <f>IFERROR(VLOOKUP(AT726,'#Input Lists#'!$L$3:$AH$833,9,FALSE)," ")</f>
        <v xml:space="preserve"> </v>
      </c>
      <c r="AA726" s="119" t="s">
        <v>1527</v>
      </c>
      <c r="AB726" s="120"/>
      <c r="AC726" s="123"/>
      <c r="AD726" s="123"/>
      <c r="AE726" s="123"/>
      <c r="AF726" s="123"/>
      <c r="AG726" s="123"/>
      <c r="AH726" s="123"/>
      <c r="AI726" s="123"/>
      <c r="AJ726" s="123"/>
      <c r="AK726" s="123"/>
      <c r="AL726" s="123"/>
      <c r="AM726" s="123"/>
      <c r="AN726" s="123"/>
      <c r="AO726" s="123"/>
      <c r="AP726" s="120"/>
      <c r="AQ726" s="125" t="str">
        <f>IFERROR(VLOOKUP(G726,'#Location List#'!$C$3:$D$150,2,FALSE),"")</f>
        <v/>
      </c>
      <c r="AR726" s="125" t="str">
        <f>IFERROR(VLOOKUP(F726,'#Location List#'!$Q$3:$R$1154,2,FALSE),"")</f>
        <v/>
      </c>
      <c r="AS726" s="125" t="str">
        <f>IFERROR(VLOOKUP(V726,'#Input Lists#'!$B$3:$D$46,3,FALSE),"")</f>
        <v/>
      </c>
      <c r="AT726" s="125" t="str">
        <f>IFERROR(VLOOKUP(CONCATENATE(V726," ",W726),'#Input Lists#'!$K$3:$L$827,2,FALSE),"")</f>
        <v/>
      </c>
      <c r="AU726" s="125">
        <f>IFERROR(VLOOKUP(AA726,'#Input Lists#'!$BU$3:$BV$8,2,FALSE),"")</f>
        <v>1</v>
      </c>
      <c r="AV726" s="118" t="str">
        <f>IFERROR(VLOOKUP(AB726,'#Input Lists#'!$BO$3:$BP$9,2,FALSE),"")</f>
        <v/>
      </c>
      <c r="AW726" s="118">
        <f>IFERROR(VLOOKUP(AC726,'#Input Lists#'!$BL$3:$BM$7,2,FALSE),"")</f>
        <v>1</v>
      </c>
      <c r="AX726" s="52" t="e">
        <f>VLOOKUP(AQ726,'#Location List#'!$D$3:$K$150,4,FALSE)</f>
        <v>#N/A</v>
      </c>
      <c r="AY726" s="273" t="e">
        <f>VLOOKUP(AX726,'#Location List#'!$Z$3:$AA$13,2,FALSE)</f>
        <v>#N/A</v>
      </c>
      <c r="AZ726" s="126" t="e">
        <f>VLOOKUP($AT726,'#Input Lists#'!$L$3:$S$1033,6,FALSE)</f>
        <v>#N/A</v>
      </c>
      <c r="BA726" s="239" t="e">
        <f>VLOOKUP($AT726,'#Input Lists#'!$L$3:$S$833,7,FALSE)</f>
        <v>#N/A</v>
      </c>
      <c r="BB726" s="239" t="e">
        <f>VLOOKUP($AT726,'#Input Lists#'!$L$3:$S$833,8,FALSE)</f>
        <v>#N/A</v>
      </c>
      <c r="BC726" s="91" t="str">
        <f t="shared" si="74"/>
        <v/>
      </c>
      <c r="BD726" s="91" t="str">
        <f t="shared" si="75"/>
        <v/>
      </c>
      <c r="BE726" s="15" t="str">
        <f t="shared" si="76"/>
        <v/>
      </c>
      <c r="BF726" s="92" t="str">
        <f t="shared" si="77"/>
        <v>No Sighting Date</v>
      </c>
    </row>
    <row r="727" spans="1:58" x14ac:dyDescent="0.25">
      <c r="A727" s="118">
        <v>722</v>
      </c>
      <c r="B727" s="119"/>
      <c r="C727" s="120"/>
      <c r="D727" s="121"/>
      <c r="E727" s="121"/>
      <c r="F727" s="236"/>
      <c r="G727" s="122" t="str">
        <f>IFERROR(VLOOKUP(F727,'#Location List#'!$U$3:$V$1154,2,FALSE),"")</f>
        <v/>
      </c>
      <c r="H727" s="120"/>
      <c r="I727" s="120"/>
      <c r="J727" s="120"/>
      <c r="K727" s="120"/>
      <c r="L727" s="120"/>
      <c r="M727" s="120"/>
      <c r="N727" s="120"/>
      <c r="O727" s="120"/>
      <c r="P727" s="120"/>
      <c r="Q727" s="120"/>
      <c r="R727" s="120"/>
      <c r="S727" s="120"/>
      <c r="T727" s="205">
        <f t="shared" si="72"/>
        <v>0</v>
      </c>
      <c r="U727" s="205">
        <f t="shared" si="73"/>
        <v>0</v>
      </c>
      <c r="V727" s="210"/>
      <c r="W727" s="210"/>
      <c r="X727" s="23" t="str">
        <f>IFERROR(VLOOKUP(AT727,'#Input Lists#'!$L$3:$AH$833,3,FALSE)," ")</f>
        <v xml:space="preserve"> </v>
      </c>
      <c r="Y727" s="23" t="str">
        <f>IFERROR(VLOOKUP(AT727,'#Input Lists#'!$L$3:$AH$833,5,FALSE)," ")</f>
        <v xml:space="preserve"> </v>
      </c>
      <c r="Z727" s="206" t="str">
        <f>IFERROR(VLOOKUP(AT727,'#Input Lists#'!$L$3:$AH$833,9,FALSE)," ")</f>
        <v xml:space="preserve"> </v>
      </c>
      <c r="AA727" s="119" t="s">
        <v>1527</v>
      </c>
      <c r="AB727" s="120"/>
      <c r="AC727" s="123"/>
      <c r="AD727" s="123"/>
      <c r="AE727" s="123"/>
      <c r="AF727" s="123"/>
      <c r="AG727" s="123"/>
      <c r="AH727" s="123"/>
      <c r="AI727" s="123"/>
      <c r="AJ727" s="123"/>
      <c r="AK727" s="123"/>
      <c r="AL727" s="123"/>
      <c r="AM727" s="123"/>
      <c r="AN727" s="123"/>
      <c r="AO727" s="123"/>
      <c r="AP727" s="120"/>
      <c r="AQ727" s="125" t="str">
        <f>IFERROR(VLOOKUP(G727,'#Location List#'!$C$3:$D$150,2,FALSE),"")</f>
        <v/>
      </c>
      <c r="AR727" s="125" t="str">
        <f>IFERROR(VLOOKUP(F727,'#Location List#'!$Q$3:$R$1154,2,FALSE),"")</f>
        <v/>
      </c>
      <c r="AS727" s="125" t="str">
        <f>IFERROR(VLOOKUP(V727,'#Input Lists#'!$B$3:$D$46,3,FALSE),"")</f>
        <v/>
      </c>
      <c r="AT727" s="125" t="str">
        <f>IFERROR(VLOOKUP(CONCATENATE(V727," ",W727),'#Input Lists#'!$K$3:$L$827,2,FALSE),"")</f>
        <v/>
      </c>
      <c r="AU727" s="125">
        <f>IFERROR(VLOOKUP(AA727,'#Input Lists#'!$BU$3:$BV$8,2,FALSE),"")</f>
        <v>1</v>
      </c>
      <c r="AV727" s="118" t="str">
        <f>IFERROR(VLOOKUP(AB727,'#Input Lists#'!$BO$3:$BP$9,2,FALSE),"")</f>
        <v/>
      </c>
      <c r="AW727" s="118">
        <f>IFERROR(VLOOKUP(AC727,'#Input Lists#'!$BL$3:$BM$7,2,FALSE),"")</f>
        <v>1</v>
      </c>
      <c r="AX727" s="52" t="e">
        <f>VLOOKUP(AQ727,'#Location List#'!$D$3:$K$150,4,FALSE)</f>
        <v>#N/A</v>
      </c>
      <c r="AY727" s="273" t="e">
        <f>VLOOKUP(AX727,'#Location List#'!$Z$3:$AA$13,2,FALSE)</f>
        <v>#N/A</v>
      </c>
      <c r="AZ727" s="126" t="e">
        <f>VLOOKUP($AT727,'#Input Lists#'!$L$3:$S$1033,6,FALSE)</f>
        <v>#N/A</v>
      </c>
      <c r="BA727" s="239" t="e">
        <f>VLOOKUP($AT727,'#Input Lists#'!$L$3:$S$833,7,FALSE)</f>
        <v>#N/A</v>
      </c>
      <c r="BB727" s="239" t="e">
        <f>VLOOKUP($AT727,'#Input Lists#'!$L$3:$S$833,8,FALSE)</f>
        <v>#N/A</v>
      </c>
      <c r="BC727" s="91" t="str">
        <f t="shared" si="74"/>
        <v/>
      </c>
      <c r="BD727" s="91" t="str">
        <f t="shared" si="75"/>
        <v/>
      </c>
      <c r="BE727" s="15" t="str">
        <f t="shared" si="76"/>
        <v/>
      </c>
      <c r="BF727" s="92" t="str">
        <f t="shared" si="77"/>
        <v>No Sighting Date</v>
      </c>
    </row>
    <row r="728" spans="1:58" x14ac:dyDescent="0.25">
      <c r="A728" s="118">
        <v>723</v>
      </c>
      <c r="B728" s="119"/>
      <c r="C728" s="120"/>
      <c r="D728" s="121"/>
      <c r="E728" s="121"/>
      <c r="F728" s="236"/>
      <c r="G728" s="122" t="str">
        <f>IFERROR(VLOOKUP(F728,'#Location List#'!$U$3:$V$1154,2,FALSE),"")</f>
        <v/>
      </c>
      <c r="H728" s="120"/>
      <c r="I728" s="120"/>
      <c r="J728" s="120"/>
      <c r="K728" s="120"/>
      <c r="L728" s="120"/>
      <c r="M728" s="120"/>
      <c r="N728" s="120"/>
      <c r="O728" s="120"/>
      <c r="P728" s="120"/>
      <c r="Q728" s="120"/>
      <c r="R728" s="120"/>
      <c r="S728" s="120"/>
      <c r="T728" s="205">
        <f t="shared" si="72"/>
        <v>0</v>
      </c>
      <c r="U728" s="205">
        <f t="shared" si="73"/>
        <v>0</v>
      </c>
      <c r="V728" s="210"/>
      <c r="W728" s="210"/>
      <c r="X728" s="23" t="str">
        <f>IFERROR(VLOOKUP(AT728,'#Input Lists#'!$L$3:$AH$833,3,FALSE)," ")</f>
        <v xml:space="preserve"> </v>
      </c>
      <c r="Y728" s="23" t="str">
        <f>IFERROR(VLOOKUP(AT728,'#Input Lists#'!$L$3:$AH$833,5,FALSE)," ")</f>
        <v xml:space="preserve"> </v>
      </c>
      <c r="Z728" s="206" t="str">
        <f>IFERROR(VLOOKUP(AT728,'#Input Lists#'!$L$3:$AH$833,9,FALSE)," ")</f>
        <v xml:space="preserve"> </v>
      </c>
      <c r="AA728" s="119" t="s">
        <v>1527</v>
      </c>
      <c r="AB728" s="120"/>
      <c r="AC728" s="123"/>
      <c r="AD728" s="123"/>
      <c r="AE728" s="123"/>
      <c r="AF728" s="123"/>
      <c r="AG728" s="123"/>
      <c r="AH728" s="123"/>
      <c r="AI728" s="123"/>
      <c r="AJ728" s="123"/>
      <c r="AK728" s="123"/>
      <c r="AL728" s="123"/>
      <c r="AM728" s="123"/>
      <c r="AN728" s="123"/>
      <c r="AO728" s="123"/>
      <c r="AP728" s="120"/>
      <c r="AQ728" s="125" t="str">
        <f>IFERROR(VLOOKUP(G728,'#Location List#'!$C$3:$D$150,2,FALSE),"")</f>
        <v/>
      </c>
      <c r="AR728" s="125" t="str">
        <f>IFERROR(VLOOKUP(F728,'#Location List#'!$Q$3:$R$1154,2,FALSE),"")</f>
        <v/>
      </c>
      <c r="AS728" s="125" t="str">
        <f>IFERROR(VLOOKUP(V728,'#Input Lists#'!$B$3:$D$46,3,FALSE),"")</f>
        <v/>
      </c>
      <c r="AT728" s="125" t="str">
        <f>IFERROR(VLOOKUP(CONCATENATE(V728," ",W728),'#Input Lists#'!$K$3:$L$827,2,FALSE),"")</f>
        <v/>
      </c>
      <c r="AU728" s="125">
        <f>IFERROR(VLOOKUP(AA728,'#Input Lists#'!$BU$3:$BV$8,2,FALSE),"")</f>
        <v>1</v>
      </c>
      <c r="AV728" s="118" t="str">
        <f>IFERROR(VLOOKUP(AB728,'#Input Lists#'!$BO$3:$BP$9,2,FALSE),"")</f>
        <v/>
      </c>
      <c r="AW728" s="118">
        <f>IFERROR(VLOOKUP(AC728,'#Input Lists#'!$BL$3:$BM$7,2,FALSE),"")</f>
        <v>1</v>
      </c>
      <c r="AX728" s="52" t="e">
        <f>VLOOKUP(AQ728,'#Location List#'!$D$3:$K$150,4,FALSE)</f>
        <v>#N/A</v>
      </c>
      <c r="AY728" s="273" t="e">
        <f>VLOOKUP(AX728,'#Location List#'!$Z$3:$AA$13,2,FALSE)</f>
        <v>#N/A</v>
      </c>
      <c r="AZ728" s="126" t="e">
        <f>VLOOKUP($AT728,'#Input Lists#'!$L$3:$S$1033,6,FALSE)</f>
        <v>#N/A</v>
      </c>
      <c r="BA728" s="239" t="e">
        <f>VLOOKUP($AT728,'#Input Lists#'!$L$3:$S$833,7,FALSE)</f>
        <v>#N/A</v>
      </c>
      <c r="BB728" s="239" t="e">
        <f>VLOOKUP($AT728,'#Input Lists#'!$L$3:$S$833,8,FALSE)</f>
        <v>#N/A</v>
      </c>
      <c r="BC728" s="91" t="str">
        <f t="shared" si="74"/>
        <v/>
      </c>
      <c r="BD728" s="91" t="str">
        <f t="shared" si="75"/>
        <v/>
      </c>
      <c r="BE728" s="15" t="str">
        <f t="shared" si="76"/>
        <v/>
      </c>
      <c r="BF728" s="92" t="str">
        <f t="shared" si="77"/>
        <v>No Sighting Date</v>
      </c>
    </row>
    <row r="729" spans="1:58" x14ac:dyDescent="0.25">
      <c r="A729" s="118">
        <v>724</v>
      </c>
      <c r="B729" s="119"/>
      <c r="C729" s="120"/>
      <c r="D729" s="121"/>
      <c r="E729" s="121"/>
      <c r="F729" s="236"/>
      <c r="G729" s="122" t="str">
        <f>IFERROR(VLOOKUP(F729,'#Location List#'!$U$3:$V$1154,2,FALSE),"")</f>
        <v/>
      </c>
      <c r="H729" s="120"/>
      <c r="I729" s="120"/>
      <c r="J729" s="120"/>
      <c r="K729" s="120"/>
      <c r="L729" s="120"/>
      <c r="M729" s="120"/>
      <c r="N729" s="120"/>
      <c r="O729" s="120"/>
      <c r="P729" s="120"/>
      <c r="Q729" s="120"/>
      <c r="R729" s="120"/>
      <c r="S729" s="120"/>
      <c r="T729" s="205">
        <f t="shared" si="72"/>
        <v>0</v>
      </c>
      <c r="U729" s="205">
        <f t="shared" si="73"/>
        <v>0</v>
      </c>
      <c r="V729" s="210"/>
      <c r="W729" s="210"/>
      <c r="X729" s="23" t="str">
        <f>IFERROR(VLOOKUP(AT729,'#Input Lists#'!$L$3:$AH$833,3,FALSE)," ")</f>
        <v xml:space="preserve"> </v>
      </c>
      <c r="Y729" s="23" t="str">
        <f>IFERROR(VLOOKUP(AT729,'#Input Lists#'!$L$3:$AH$833,5,FALSE)," ")</f>
        <v xml:space="preserve"> </v>
      </c>
      <c r="Z729" s="206" t="str">
        <f>IFERROR(VLOOKUP(AT729,'#Input Lists#'!$L$3:$AH$833,9,FALSE)," ")</f>
        <v xml:space="preserve"> </v>
      </c>
      <c r="AA729" s="119" t="s">
        <v>1527</v>
      </c>
      <c r="AB729" s="120"/>
      <c r="AC729" s="123"/>
      <c r="AD729" s="123"/>
      <c r="AE729" s="123"/>
      <c r="AF729" s="123"/>
      <c r="AG729" s="123"/>
      <c r="AH729" s="123"/>
      <c r="AI729" s="123"/>
      <c r="AJ729" s="123"/>
      <c r="AK729" s="123"/>
      <c r="AL729" s="123"/>
      <c r="AM729" s="123"/>
      <c r="AN729" s="123"/>
      <c r="AO729" s="123"/>
      <c r="AP729" s="120"/>
      <c r="AQ729" s="125" t="str">
        <f>IFERROR(VLOOKUP(G729,'#Location List#'!$C$3:$D$150,2,FALSE),"")</f>
        <v/>
      </c>
      <c r="AR729" s="125" t="str">
        <f>IFERROR(VLOOKUP(F729,'#Location List#'!$Q$3:$R$1154,2,FALSE),"")</f>
        <v/>
      </c>
      <c r="AS729" s="125" t="str">
        <f>IFERROR(VLOOKUP(V729,'#Input Lists#'!$B$3:$D$46,3,FALSE),"")</f>
        <v/>
      </c>
      <c r="AT729" s="125" t="str">
        <f>IFERROR(VLOOKUP(CONCATENATE(V729," ",W729),'#Input Lists#'!$K$3:$L$827,2,FALSE),"")</f>
        <v/>
      </c>
      <c r="AU729" s="125">
        <f>IFERROR(VLOOKUP(AA729,'#Input Lists#'!$BU$3:$BV$8,2,FALSE),"")</f>
        <v>1</v>
      </c>
      <c r="AV729" s="118" t="str">
        <f>IFERROR(VLOOKUP(AB729,'#Input Lists#'!$BO$3:$BP$9,2,FALSE),"")</f>
        <v/>
      </c>
      <c r="AW729" s="118">
        <f>IFERROR(VLOOKUP(AC729,'#Input Lists#'!$BL$3:$BM$7,2,FALSE),"")</f>
        <v>1</v>
      </c>
      <c r="AX729" s="52" t="e">
        <f>VLOOKUP(AQ729,'#Location List#'!$D$3:$K$150,4,FALSE)</f>
        <v>#N/A</v>
      </c>
      <c r="AY729" s="273" t="e">
        <f>VLOOKUP(AX729,'#Location List#'!$Z$3:$AA$13,2,FALSE)</f>
        <v>#N/A</v>
      </c>
      <c r="AZ729" s="126" t="e">
        <f>VLOOKUP($AT729,'#Input Lists#'!$L$3:$S$1033,6,FALSE)</f>
        <v>#N/A</v>
      </c>
      <c r="BA729" s="239" t="e">
        <f>VLOOKUP($AT729,'#Input Lists#'!$L$3:$S$833,7,FALSE)</f>
        <v>#N/A</v>
      </c>
      <c r="BB729" s="239" t="e">
        <f>VLOOKUP($AT729,'#Input Lists#'!$L$3:$S$833,8,FALSE)</f>
        <v>#N/A</v>
      </c>
      <c r="BC729" s="91" t="str">
        <f t="shared" si="74"/>
        <v/>
      </c>
      <c r="BD729" s="91" t="str">
        <f t="shared" si="75"/>
        <v/>
      </c>
      <c r="BE729" s="15" t="str">
        <f t="shared" si="76"/>
        <v/>
      </c>
      <c r="BF729" s="92" t="str">
        <f t="shared" si="77"/>
        <v>No Sighting Date</v>
      </c>
    </row>
    <row r="730" spans="1:58" x14ac:dyDescent="0.25">
      <c r="A730" s="118">
        <v>725</v>
      </c>
      <c r="B730" s="119"/>
      <c r="C730" s="120"/>
      <c r="D730" s="121"/>
      <c r="E730" s="121"/>
      <c r="F730" s="236"/>
      <c r="G730" s="122" t="str">
        <f>IFERROR(VLOOKUP(F730,'#Location List#'!$U$3:$V$1154,2,FALSE),"")</f>
        <v/>
      </c>
      <c r="H730" s="120"/>
      <c r="I730" s="120"/>
      <c r="J730" s="120"/>
      <c r="K730" s="120"/>
      <c r="L730" s="120"/>
      <c r="M730" s="120"/>
      <c r="N730" s="120"/>
      <c r="O730" s="120"/>
      <c r="P730" s="120"/>
      <c r="Q730" s="120"/>
      <c r="R730" s="120"/>
      <c r="S730" s="120"/>
      <c r="T730" s="205">
        <f t="shared" si="72"/>
        <v>0</v>
      </c>
      <c r="U730" s="205">
        <f t="shared" si="73"/>
        <v>0</v>
      </c>
      <c r="V730" s="210"/>
      <c r="W730" s="210"/>
      <c r="X730" s="23" t="str">
        <f>IFERROR(VLOOKUP(AT730,'#Input Lists#'!$L$3:$AH$833,3,FALSE)," ")</f>
        <v xml:space="preserve"> </v>
      </c>
      <c r="Y730" s="23" t="str">
        <f>IFERROR(VLOOKUP(AT730,'#Input Lists#'!$L$3:$AH$833,5,FALSE)," ")</f>
        <v xml:space="preserve"> </v>
      </c>
      <c r="Z730" s="206" t="str">
        <f>IFERROR(VLOOKUP(AT730,'#Input Lists#'!$L$3:$AH$833,9,FALSE)," ")</f>
        <v xml:space="preserve"> </v>
      </c>
      <c r="AA730" s="119" t="s">
        <v>1527</v>
      </c>
      <c r="AB730" s="120"/>
      <c r="AC730" s="123"/>
      <c r="AD730" s="123"/>
      <c r="AE730" s="123"/>
      <c r="AF730" s="123"/>
      <c r="AG730" s="123"/>
      <c r="AH730" s="123"/>
      <c r="AI730" s="123"/>
      <c r="AJ730" s="123"/>
      <c r="AK730" s="123"/>
      <c r="AL730" s="123"/>
      <c r="AM730" s="123"/>
      <c r="AN730" s="123"/>
      <c r="AO730" s="123"/>
      <c r="AP730" s="120"/>
      <c r="AQ730" s="125" t="str">
        <f>IFERROR(VLOOKUP(G730,'#Location List#'!$C$3:$D$150,2,FALSE),"")</f>
        <v/>
      </c>
      <c r="AR730" s="125" t="str">
        <f>IFERROR(VLOOKUP(F730,'#Location List#'!$Q$3:$R$1154,2,FALSE),"")</f>
        <v/>
      </c>
      <c r="AS730" s="125" t="str">
        <f>IFERROR(VLOOKUP(V730,'#Input Lists#'!$B$3:$D$46,3,FALSE),"")</f>
        <v/>
      </c>
      <c r="AT730" s="125" t="str">
        <f>IFERROR(VLOOKUP(CONCATENATE(V730," ",W730),'#Input Lists#'!$K$3:$L$827,2,FALSE),"")</f>
        <v/>
      </c>
      <c r="AU730" s="125">
        <f>IFERROR(VLOOKUP(AA730,'#Input Lists#'!$BU$3:$BV$8,2,FALSE),"")</f>
        <v>1</v>
      </c>
      <c r="AV730" s="118" t="str">
        <f>IFERROR(VLOOKUP(AB730,'#Input Lists#'!$BO$3:$BP$9,2,FALSE),"")</f>
        <v/>
      </c>
      <c r="AW730" s="118">
        <f>IFERROR(VLOOKUP(AC730,'#Input Lists#'!$BL$3:$BM$7,2,FALSE),"")</f>
        <v>1</v>
      </c>
      <c r="AX730" s="52" t="e">
        <f>VLOOKUP(AQ730,'#Location List#'!$D$3:$K$150,4,FALSE)</f>
        <v>#N/A</v>
      </c>
      <c r="AY730" s="273" t="e">
        <f>VLOOKUP(AX730,'#Location List#'!$Z$3:$AA$13,2,FALSE)</f>
        <v>#N/A</v>
      </c>
      <c r="AZ730" s="126" t="e">
        <f>VLOOKUP($AT730,'#Input Lists#'!$L$3:$S$1033,6,FALSE)</f>
        <v>#N/A</v>
      </c>
      <c r="BA730" s="239" t="e">
        <f>VLOOKUP($AT730,'#Input Lists#'!$L$3:$S$833,7,FALSE)</f>
        <v>#N/A</v>
      </c>
      <c r="BB730" s="239" t="e">
        <f>VLOOKUP($AT730,'#Input Lists#'!$L$3:$S$833,8,FALSE)</f>
        <v>#N/A</v>
      </c>
      <c r="BC730" s="91" t="str">
        <f t="shared" si="74"/>
        <v/>
      </c>
      <c r="BD730" s="91" t="str">
        <f t="shared" si="75"/>
        <v/>
      </c>
      <c r="BE730" s="15" t="str">
        <f t="shared" si="76"/>
        <v/>
      </c>
      <c r="BF730" s="92" t="str">
        <f t="shared" si="77"/>
        <v>No Sighting Date</v>
      </c>
    </row>
    <row r="731" spans="1:58" x14ac:dyDescent="0.25">
      <c r="A731" s="118">
        <v>726</v>
      </c>
      <c r="B731" s="119"/>
      <c r="C731" s="120"/>
      <c r="D731" s="121"/>
      <c r="E731" s="121"/>
      <c r="F731" s="236"/>
      <c r="G731" s="122" t="str">
        <f>IFERROR(VLOOKUP(F731,'#Location List#'!$U$3:$V$1154,2,FALSE),"")</f>
        <v/>
      </c>
      <c r="H731" s="120"/>
      <c r="I731" s="120"/>
      <c r="J731" s="120"/>
      <c r="K731" s="120"/>
      <c r="L731" s="120"/>
      <c r="M731" s="120"/>
      <c r="N731" s="120"/>
      <c r="O731" s="120"/>
      <c r="P731" s="120"/>
      <c r="Q731" s="120"/>
      <c r="R731" s="120"/>
      <c r="S731" s="120"/>
      <c r="T731" s="205">
        <f t="shared" si="72"/>
        <v>0</v>
      </c>
      <c r="U731" s="205">
        <f t="shared" si="73"/>
        <v>0</v>
      </c>
      <c r="V731" s="210"/>
      <c r="W731" s="210"/>
      <c r="X731" s="23" t="str">
        <f>IFERROR(VLOOKUP(AT731,'#Input Lists#'!$L$3:$AH$833,3,FALSE)," ")</f>
        <v xml:space="preserve"> </v>
      </c>
      <c r="Y731" s="23" t="str">
        <f>IFERROR(VLOOKUP(AT731,'#Input Lists#'!$L$3:$AH$833,5,FALSE)," ")</f>
        <v xml:space="preserve"> </v>
      </c>
      <c r="Z731" s="206" t="str">
        <f>IFERROR(VLOOKUP(AT731,'#Input Lists#'!$L$3:$AH$833,9,FALSE)," ")</f>
        <v xml:space="preserve"> </v>
      </c>
      <c r="AA731" s="119" t="s">
        <v>1527</v>
      </c>
      <c r="AB731" s="120"/>
      <c r="AC731" s="123"/>
      <c r="AD731" s="123"/>
      <c r="AE731" s="123"/>
      <c r="AF731" s="123"/>
      <c r="AG731" s="123"/>
      <c r="AH731" s="123"/>
      <c r="AI731" s="123"/>
      <c r="AJ731" s="123"/>
      <c r="AK731" s="123"/>
      <c r="AL731" s="123"/>
      <c r="AM731" s="123"/>
      <c r="AN731" s="123"/>
      <c r="AO731" s="123"/>
      <c r="AP731" s="120"/>
      <c r="AQ731" s="125" t="str">
        <f>IFERROR(VLOOKUP(G731,'#Location List#'!$C$3:$D$150,2,FALSE),"")</f>
        <v/>
      </c>
      <c r="AR731" s="125" t="str">
        <f>IFERROR(VLOOKUP(F731,'#Location List#'!$Q$3:$R$1154,2,FALSE),"")</f>
        <v/>
      </c>
      <c r="AS731" s="125" t="str">
        <f>IFERROR(VLOOKUP(V731,'#Input Lists#'!$B$3:$D$46,3,FALSE),"")</f>
        <v/>
      </c>
      <c r="AT731" s="125" t="str">
        <f>IFERROR(VLOOKUP(CONCATENATE(V731," ",W731),'#Input Lists#'!$K$3:$L$827,2,FALSE),"")</f>
        <v/>
      </c>
      <c r="AU731" s="125">
        <f>IFERROR(VLOOKUP(AA731,'#Input Lists#'!$BU$3:$BV$8,2,FALSE),"")</f>
        <v>1</v>
      </c>
      <c r="AV731" s="118" t="str">
        <f>IFERROR(VLOOKUP(AB731,'#Input Lists#'!$BO$3:$BP$9,2,FALSE),"")</f>
        <v/>
      </c>
      <c r="AW731" s="118">
        <f>IFERROR(VLOOKUP(AC731,'#Input Lists#'!$BL$3:$BM$7,2,FALSE),"")</f>
        <v>1</v>
      </c>
      <c r="AX731" s="52" t="e">
        <f>VLOOKUP(AQ731,'#Location List#'!$D$3:$K$150,4,FALSE)</f>
        <v>#N/A</v>
      </c>
      <c r="AY731" s="273" t="e">
        <f>VLOOKUP(AX731,'#Location List#'!$Z$3:$AA$13,2,FALSE)</f>
        <v>#N/A</v>
      </c>
      <c r="AZ731" s="126" t="e">
        <f>VLOOKUP($AT731,'#Input Lists#'!$L$3:$S$1033,6,FALSE)</f>
        <v>#N/A</v>
      </c>
      <c r="BA731" s="239" t="e">
        <f>VLOOKUP($AT731,'#Input Lists#'!$L$3:$S$833,7,FALSE)</f>
        <v>#N/A</v>
      </c>
      <c r="BB731" s="239" t="e">
        <f>VLOOKUP($AT731,'#Input Lists#'!$L$3:$S$833,8,FALSE)</f>
        <v>#N/A</v>
      </c>
      <c r="BC731" s="91" t="str">
        <f t="shared" si="74"/>
        <v/>
      </c>
      <c r="BD731" s="91" t="str">
        <f t="shared" si="75"/>
        <v/>
      </c>
      <c r="BE731" s="15" t="str">
        <f t="shared" si="76"/>
        <v/>
      </c>
      <c r="BF731" s="92" t="str">
        <f t="shared" si="77"/>
        <v>No Sighting Date</v>
      </c>
    </row>
    <row r="732" spans="1:58" x14ac:dyDescent="0.25">
      <c r="A732" s="118">
        <v>727</v>
      </c>
      <c r="B732" s="119"/>
      <c r="C732" s="120"/>
      <c r="D732" s="121"/>
      <c r="E732" s="121"/>
      <c r="F732" s="236"/>
      <c r="G732" s="122" t="str">
        <f>IFERROR(VLOOKUP(F732,'#Location List#'!$U$3:$V$1154,2,FALSE),"")</f>
        <v/>
      </c>
      <c r="H732" s="120"/>
      <c r="I732" s="120"/>
      <c r="J732" s="120"/>
      <c r="K732" s="120"/>
      <c r="L732" s="120"/>
      <c r="M732" s="120"/>
      <c r="N732" s="120"/>
      <c r="O732" s="120"/>
      <c r="P732" s="120"/>
      <c r="Q732" s="120"/>
      <c r="R732" s="120"/>
      <c r="S732" s="120"/>
      <c r="T732" s="205">
        <f t="shared" si="72"/>
        <v>0</v>
      </c>
      <c r="U732" s="205">
        <f t="shared" si="73"/>
        <v>0</v>
      </c>
      <c r="V732" s="210"/>
      <c r="W732" s="210"/>
      <c r="X732" s="23" t="str">
        <f>IFERROR(VLOOKUP(AT732,'#Input Lists#'!$L$3:$AH$833,3,FALSE)," ")</f>
        <v xml:space="preserve"> </v>
      </c>
      <c r="Y732" s="23" t="str">
        <f>IFERROR(VLOOKUP(AT732,'#Input Lists#'!$L$3:$AH$833,5,FALSE)," ")</f>
        <v xml:space="preserve"> </v>
      </c>
      <c r="Z732" s="206" t="str">
        <f>IFERROR(VLOOKUP(AT732,'#Input Lists#'!$L$3:$AH$833,9,FALSE)," ")</f>
        <v xml:space="preserve"> </v>
      </c>
      <c r="AA732" s="119" t="s">
        <v>1527</v>
      </c>
      <c r="AB732" s="120"/>
      <c r="AC732" s="123"/>
      <c r="AD732" s="123"/>
      <c r="AE732" s="123"/>
      <c r="AF732" s="123"/>
      <c r="AG732" s="123"/>
      <c r="AH732" s="123"/>
      <c r="AI732" s="123"/>
      <c r="AJ732" s="123"/>
      <c r="AK732" s="123"/>
      <c r="AL732" s="123"/>
      <c r="AM732" s="123"/>
      <c r="AN732" s="123"/>
      <c r="AO732" s="123"/>
      <c r="AP732" s="120"/>
      <c r="AQ732" s="125" t="str">
        <f>IFERROR(VLOOKUP(G732,'#Location List#'!$C$3:$D$150,2,FALSE),"")</f>
        <v/>
      </c>
      <c r="AR732" s="125" t="str">
        <f>IFERROR(VLOOKUP(F732,'#Location List#'!$Q$3:$R$1154,2,FALSE),"")</f>
        <v/>
      </c>
      <c r="AS732" s="125" t="str">
        <f>IFERROR(VLOOKUP(V732,'#Input Lists#'!$B$3:$D$46,3,FALSE),"")</f>
        <v/>
      </c>
      <c r="AT732" s="125" t="str">
        <f>IFERROR(VLOOKUP(CONCATENATE(V732," ",W732),'#Input Lists#'!$K$3:$L$827,2,FALSE),"")</f>
        <v/>
      </c>
      <c r="AU732" s="125">
        <f>IFERROR(VLOOKUP(AA732,'#Input Lists#'!$BU$3:$BV$8,2,FALSE),"")</f>
        <v>1</v>
      </c>
      <c r="AV732" s="118" t="str">
        <f>IFERROR(VLOOKUP(AB732,'#Input Lists#'!$BO$3:$BP$9,2,FALSE),"")</f>
        <v/>
      </c>
      <c r="AW732" s="118">
        <f>IFERROR(VLOOKUP(AC732,'#Input Lists#'!$BL$3:$BM$7,2,FALSE),"")</f>
        <v>1</v>
      </c>
      <c r="AX732" s="52" t="e">
        <f>VLOOKUP(AQ732,'#Location List#'!$D$3:$K$150,4,FALSE)</f>
        <v>#N/A</v>
      </c>
      <c r="AY732" s="273" t="e">
        <f>VLOOKUP(AX732,'#Location List#'!$Z$3:$AA$13,2,FALSE)</f>
        <v>#N/A</v>
      </c>
      <c r="AZ732" s="126" t="e">
        <f>VLOOKUP($AT732,'#Input Lists#'!$L$3:$S$1033,6,FALSE)</f>
        <v>#N/A</v>
      </c>
      <c r="BA732" s="239" t="e">
        <f>VLOOKUP($AT732,'#Input Lists#'!$L$3:$S$833,7,FALSE)</f>
        <v>#N/A</v>
      </c>
      <c r="BB732" s="239" t="e">
        <f>VLOOKUP($AT732,'#Input Lists#'!$L$3:$S$833,8,FALSE)</f>
        <v>#N/A</v>
      </c>
      <c r="BC732" s="91" t="str">
        <f t="shared" si="74"/>
        <v/>
      </c>
      <c r="BD732" s="91" t="str">
        <f t="shared" si="75"/>
        <v/>
      </c>
      <c r="BE732" s="15" t="str">
        <f t="shared" si="76"/>
        <v/>
      </c>
      <c r="BF732" s="92" t="str">
        <f t="shared" si="77"/>
        <v>No Sighting Date</v>
      </c>
    </row>
    <row r="733" spans="1:58" x14ac:dyDescent="0.25">
      <c r="A733" s="118">
        <v>728</v>
      </c>
      <c r="B733" s="119"/>
      <c r="C733" s="120"/>
      <c r="D733" s="121"/>
      <c r="E733" s="121"/>
      <c r="F733" s="236"/>
      <c r="G733" s="122" t="str">
        <f>IFERROR(VLOOKUP(F733,'#Location List#'!$U$3:$V$1154,2,FALSE),"")</f>
        <v/>
      </c>
      <c r="H733" s="120"/>
      <c r="I733" s="120"/>
      <c r="J733" s="120"/>
      <c r="K733" s="120"/>
      <c r="L733" s="120"/>
      <c r="M733" s="120"/>
      <c r="N733" s="120"/>
      <c r="O733" s="120"/>
      <c r="P733" s="120"/>
      <c r="Q733" s="120"/>
      <c r="R733" s="120"/>
      <c r="S733" s="120"/>
      <c r="T733" s="205">
        <f t="shared" si="72"/>
        <v>0</v>
      </c>
      <c r="U733" s="205">
        <f t="shared" si="73"/>
        <v>0</v>
      </c>
      <c r="V733" s="210"/>
      <c r="W733" s="210"/>
      <c r="X733" s="23" t="str">
        <f>IFERROR(VLOOKUP(AT733,'#Input Lists#'!$L$3:$AH$833,3,FALSE)," ")</f>
        <v xml:space="preserve"> </v>
      </c>
      <c r="Y733" s="23" t="str">
        <f>IFERROR(VLOOKUP(AT733,'#Input Lists#'!$L$3:$AH$833,5,FALSE)," ")</f>
        <v xml:space="preserve"> </v>
      </c>
      <c r="Z733" s="206" t="str">
        <f>IFERROR(VLOOKUP(AT733,'#Input Lists#'!$L$3:$AH$833,9,FALSE)," ")</f>
        <v xml:space="preserve"> </v>
      </c>
      <c r="AA733" s="119" t="s">
        <v>1527</v>
      </c>
      <c r="AB733" s="120"/>
      <c r="AC733" s="123"/>
      <c r="AD733" s="123"/>
      <c r="AE733" s="123"/>
      <c r="AF733" s="123"/>
      <c r="AG733" s="123"/>
      <c r="AH733" s="123"/>
      <c r="AI733" s="123"/>
      <c r="AJ733" s="123"/>
      <c r="AK733" s="123"/>
      <c r="AL733" s="123"/>
      <c r="AM733" s="123"/>
      <c r="AN733" s="123"/>
      <c r="AO733" s="123"/>
      <c r="AP733" s="120"/>
      <c r="AQ733" s="125" t="str">
        <f>IFERROR(VLOOKUP(G733,'#Location List#'!$C$3:$D$150,2,FALSE),"")</f>
        <v/>
      </c>
      <c r="AR733" s="125" t="str">
        <f>IFERROR(VLOOKUP(F733,'#Location List#'!$Q$3:$R$1154,2,FALSE),"")</f>
        <v/>
      </c>
      <c r="AS733" s="125" t="str">
        <f>IFERROR(VLOOKUP(V733,'#Input Lists#'!$B$3:$D$46,3,FALSE),"")</f>
        <v/>
      </c>
      <c r="AT733" s="125" t="str">
        <f>IFERROR(VLOOKUP(CONCATENATE(V733," ",W733),'#Input Lists#'!$K$3:$L$827,2,FALSE),"")</f>
        <v/>
      </c>
      <c r="AU733" s="125">
        <f>IFERROR(VLOOKUP(AA733,'#Input Lists#'!$BU$3:$BV$8,2,FALSE),"")</f>
        <v>1</v>
      </c>
      <c r="AV733" s="118" t="str">
        <f>IFERROR(VLOOKUP(AB733,'#Input Lists#'!$BO$3:$BP$9,2,FALSE),"")</f>
        <v/>
      </c>
      <c r="AW733" s="118">
        <f>IFERROR(VLOOKUP(AC733,'#Input Lists#'!$BL$3:$BM$7,2,FALSE),"")</f>
        <v>1</v>
      </c>
      <c r="AX733" s="52" t="e">
        <f>VLOOKUP(AQ733,'#Location List#'!$D$3:$K$150,4,FALSE)</f>
        <v>#N/A</v>
      </c>
      <c r="AY733" s="273" t="e">
        <f>VLOOKUP(AX733,'#Location List#'!$Z$3:$AA$13,2,FALSE)</f>
        <v>#N/A</v>
      </c>
      <c r="AZ733" s="126" t="e">
        <f>VLOOKUP($AT733,'#Input Lists#'!$L$3:$S$1033,6,FALSE)</f>
        <v>#N/A</v>
      </c>
      <c r="BA733" s="239" t="e">
        <f>VLOOKUP($AT733,'#Input Lists#'!$L$3:$S$833,7,FALSE)</f>
        <v>#N/A</v>
      </c>
      <c r="BB733" s="239" t="e">
        <f>VLOOKUP($AT733,'#Input Lists#'!$L$3:$S$833,8,FALSE)</f>
        <v>#N/A</v>
      </c>
      <c r="BC733" s="91" t="str">
        <f t="shared" si="74"/>
        <v/>
      </c>
      <c r="BD733" s="91" t="str">
        <f t="shared" si="75"/>
        <v/>
      </c>
      <c r="BE733" s="15" t="str">
        <f t="shared" si="76"/>
        <v/>
      </c>
      <c r="BF733" s="92" t="str">
        <f t="shared" si="77"/>
        <v>No Sighting Date</v>
      </c>
    </row>
    <row r="734" spans="1:58" x14ac:dyDescent="0.25">
      <c r="A734" s="118">
        <v>729</v>
      </c>
      <c r="B734" s="119"/>
      <c r="C734" s="120"/>
      <c r="D734" s="121"/>
      <c r="E734" s="121"/>
      <c r="F734" s="236"/>
      <c r="G734" s="122" t="str">
        <f>IFERROR(VLOOKUP(F734,'#Location List#'!$U$3:$V$1154,2,FALSE),"")</f>
        <v/>
      </c>
      <c r="H734" s="120"/>
      <c r="I734" s="120"/>
      <c r="J734" s="120"/>
      <c r="K734" s="120"/>
      <c r="L734" s="120"/>
      <c r="M734" s="120"/>
      <c r="N734" s="120"/>
      <c r="O734" s="120"/>
      <c r="P734" s="120"/>
      <c r="Q734" s="120"/>
      <c r="R734" s="120"/>
      <c r="S734" s="120"/>
      <c r="T734" s="205">
        <f t="shared" si="72"/>
        <v>0</v>
      </c>
      <c r="U734" s="205">
        <f t="shared" si="73"/>
        <v>0</v>
      </c>
      <c r="V734" s="210"/>
      <c r="W734" s="210"/>
      <c r="X734" s="23" t="str">
        <f>IFERROR(VLOOKUP(AT734,'#Input Lists#'!$L$3:$AH$833,3,FALSE)," ")</f>
        <v xml:space="preserve"> </v>
      </c>
      <c r="Y734" s="23" t="str">
        <f>IFERROR(VLOOKUP(AT734,'#Input Lists#'!$L$3:$AH$833,5,FALSE)," ")</f>
        <v xml:space="preserve"> </v>
      </c>
      <c r="Z734" s="206" t="str">
        <f>IFERROR(VLOOKUP(AT734,'#Input Lists#'!$L$3:$AH$833,9,FALSE)," ")</f>
        <v xml:space="preserve"> </v>
      </c>
      <c r="AA734" s="119" t="s">
        <v>1527</v>
      </c>
      <c r="AB734" s="120"/>
      <c r="AC734" s="123"/>
      <c r="AD734" s="123"/>
      <c r="AE734" s="123"/>
      <c r="AF734" s="123"/>
      <c r="AG734" s="123"/>
      <c r="AH734" s="123"/>
      <c r="AI734" s="123"/>
      <c r="AJ734" s="123"/>
      <c r="AK734" s="123"/>
      <c r="AL734" s="123"/>
      <c r="AM734" s="123"/>
      <c r="AN734" s="123"/>
      <c r="AO734" s="123"/>
      <c r="AP734" s="120"/>
      <c r="AQ734" s="125" t="str">
        <f>IFERROR(VLOOKUP(G734,'#Location List#'!$C$3:$D$150,2,FALSE),"")</f>
        <v/>
      </c>
      <c r="AR734" s="125" t="str">
        <f>IFERROR(VLOOKUP(F734,'#Location List#'!$Q$3:$R$1154,2,FALSE),"")</f>
        <v/>
      </c>
      <c r="AS734" s="125" t="str">
        <f>IFERROR(VLOOKUP(V734,'#Input Lists#'!$B$3:$D$46,3,FALSE),"")</f>
        <v/>
      </c>
      <c r="AT734" s="125" t="str">
        <f>IFERROR(VLOOKUP(CONCATENATE(V734," ",W734),'#Input Lists#'!$K$3:$L$827,2,FALSE),"")</f>
        <v/>
      </c>
      <c r="AU734" s="125">
        <f>IFERROR(VLOOKUP(AA734,'#Input Lists#'!$BU$3:$BV$8,2,FALSE),"")</f>
        <v>1</v>
      </c>
      <c r="AV734" s="118" t="str">
        <f>IFERROR(VLOOKUP(AB734,'#Input Lists#'!$BO$3:$BP$9,2,FALSE),"")</f>
        <v/>
      </c>
      <c r="AW734" s="118">
        <f>IFERROR(VLOOKUP(AC734,'#Input Lists#'!$BL$3:$BM$7,2,FALSE),"")</f>
        <v>1</v>
      </c>
      <c r="AX734" s="52" t="e">
        <f>VLOOKUP(AQ734,'#Location List#'!$D$3:$K$150,4,FALSE)</f>
        <v>#N/A</v>
      </c>
      <c r="AY734" s="273" t="e">
        <f>VLOOKUP(AX734,'#Location List#'!$Z$3:$AA$13,2,FALSE)</f>
        <v>#N/A</v>
      </c>
      <c r="AZ734" s="126" t="e">
        <f>VLOOKUP($AT734,'#Input Lists#'!$L$3:$S$1033,6,FALSE)</f>
        <v>#N/A</v>
      </c>
      <c r="BA734" s="239" t="e">
        <f>VLOOKUP($AT734,'#Input Lists#'!$L$3:$S$833,7,FALSE)</f>
        <v>#N/A</v>
      </c>
      <c r="BB734" s="239" t="e">
        <f>VLOOKUP($AT734,'#Input Lists#'!$L$3:$S$833,8,FALSE)</f>
        <v>#N/A</v>
      </c>
      <c r="BC734" s="91" t="str">
        <f t="shared" si="74"/>
        <v/>
      </c>
      <c r="BD734" s="91" t="str">
        <f t="shared" si="75"/>
        <v/>
      </c>
      <c r="BE734" s="15" t="str">
        <f t="shared" si="76"/>
        <v/>
      </c>
      <c r="BF734" s="92" t="str">
        <f t="shared" si="77"/>
        <v>No Sighting Date</v>
      </c>
    </row>
    <row r="735" spans="1:58" x14ac:dyDescent="0.25">
      <c r="A735" s="118">
        <v>730</v>
      </c>
      <c r="B735" s="119"/>
      <c r="C735" s="120"/>
      <c r="D735" s="121"/>
      <c r="E735" s="121"/>
      <c r="F735" s="236"/>
      <c r="G735" s="122" t="str">
        <f>IFERROR(VLOOKUP(F735,'#Location List#'!$U$3:$V$1154,2,FALSE),"")</f>
        <v/>
      </c>
      <c r="H735" s="120"/>
      <c r="I735" s="120"/>
      <c r="J735" s="120"/>
      <c r="K735" s="120"/>
      <c r="L735" s="120"/>
      <c r="M735" s="120"/>
      <c r="N735" s="120"/>
      <c r="O735" s="120"/>
      <c r="P735" s="120"/>
      <c r="Q735" s="120"/>
      <c r="R735" s="120"/>
      <c r="S735" s="120"/>
      <c r="T735" s="205">
        <f t="shared" si="72"/>
        <v>0</v>
      </c>
      <c r="U735" s="205">
        <f t="shared" si="73"/>
        <v>0</v>
      </c>
      <c r="V735" s="210"/>
      <c r="W735" s="210"/>
      <c r="X735" s="23" t="str">
        <f>IFERROR(VLOOKUP(AT735,'#Input Lists#'!$L$3:$AH$833,3,FALSE)," ")</f>
        <v xml:space="preserve"> </v>
      </c>
      <c r="Y735" s="23" t="str">
        <f>IFERROR(VLOOKUP(AT735,'#Input Lists#'!$L$3:$AH$833,5,FALSE)," ")</f>
        <v xml:space="preserve"> </v>
      </c>
      <c r="Z735" s="206" t="str">
        <f>IFERROR(VLOOKUP(AT735,'#Input Lists#'!$L$3:$AH$833,9,FALSE)," ")</f>
        <v xml:space="preserve"> </v>
      </c>
      <c r="AA735" s="119" t="s">
        <v>1527</v>
      </c>
      <c r="AB735" s="120"/>
      <c r="AC735" s="123"/>
      <c r="AD735" s="123"/>
      <c r="AE735" s="123"/>
      <c r="AF735" s="123"/>
      <c r="AG735" s="123"/>
      <c r="AH735" s="123"/>
      <c r="AI735" s="123"/>
      <c r="AJ735" s="123"/>
      <c r="AK735" s="123"/>
      <c r="AL735" s="123"/>
      <c r="AM735" s="123"/>
      <c r="AN735" s="123"/>
      <c r="AO735" s="123"/>
      <c r="AP735" s="120"/>
      <c r="AQ735" s="125" t="str">
        <f>IFERROR(VLOOKUP(G735,'#Location List#'!$C$3:$D$150,2,FALSE),"")</f>
        <v/>
      </c>
      <c r="AR735" s="125" t="str">
        <f>IFERROR(VLOOKUP(F735,'#Location List#'!$Q$3:$R$1154,2,FALSE),"")</f>
        <v/>
      </c>
      <c r="AS735" s="125" t="str">
        <f>IFERROR(VLOOKUP(V735,'#Input Lists#'!$B$3:$D$46,3,FALSE),"")</f>
        <v/>
      </c>
      <c r="AT735" s="125" t="str">
        <f>IFERROR(VLOOKUP(CONCATENATE(V735," ",W735),'#Input Lists#'!$K$3:$L$827,2,FALSE),"")</f>
        <v/>
      </c>
      <c r="AU735" s="125">
        <f>IFERROR(VLOOKUP(AA735,'#Input Lists#'!$BU$3:$BV$8,2,FALSE),"")</f>
        <v>1</v>
      </c>
      <c r="AV735" s="118" t="str">
        <f>IFERROR(VLOOKUP(AB735,'#Input Lists#'!$BO$3:$BP$9,2,FALSE),"")</f>
        <v/>
      </c>
      <c r="AW735" s="118">
        <f>IFERROR(VLOOKUP(AC735,'#Input Lists#'!$BL$3:$BM$7,2,FALSE),"")</f>
        <v>1</v>
      </c>
      <c r="AX735" s="52" t="e">
        <f>VLOOKUP(AQ735,'#Location List#'!$D$3:$K$150,4,FALSE)</f>
        <v>#N/A</v>
      </c>
      <c r="AY735" s="273" t="e">
        <f>VLOOKUP(AX735,'#Location List#'!$Z$3:$AA$13,2,FALSE)</f>
        <v>#N/A</v>
      </c>
      <c r="AZ735" s="126" t="e">
        <f>VLOOKUP($AT735,'#Input Lists#'!$L$3:$S$1033,6,FALSE)</f>
        <v>#N/A</v>
      </c>
      <c r="BA735" s="239" t="e">
        <f>VLOOKUP($AT735,'#Input Lists#'!$L$3:$S$833,7,FALSE)</f>
        <v>#N/A</v>
      </c>
      <c r="BB735" s="239" t="e">
        <f>VLOOKUP($AT735,'#Input Lists#'!$L$3:$S$833,8,FALSE)</f>
        <v>#N/A</v>
      </c>
      <c r="BC735" s="91" t="str">
        <f t="shared" si="74"/>
        <v/>
      </c>
      <c r="BD735" s="91" t="str">
        <f t="shared" si="75"/>
        <v/>
      </c>
      <c r="BE735" s="15" t="str">
        <f t="shared" si="76"/>
        <v/>
      </c>
      <c r="BF735" s="92" t="str">
        <f t="shared" si="77"/>
        <v>No Sighting Date</v>
      </c>
    </row>
    <row r="736" spans="1:58" x14ac:dyDescent="0.25">
      <c r="A736" s="118">
        <v>731</v>
      </c>
      <c r="B736" s="119"/>
      <c r="C736" s="120"/>
      <c r="D736" s="121"/>
      <c r="E736" s="121"/>
      <c r="F736" s="236"/>
      <c r="G736" s="122" t="str">
        <f>IFERROR(VLOOKUP(F736,'#Location List#'!$U$3:$V$1154,2,FALSE),"")</f>
        <v/>
      </c>
      <c r="H736" s="120"/>
      <c r="I736" s="120"/>
      <c r="J736" s="120"/>
      <c r="K736" s="120"/>
      <c r="L736" s="120"/>
      <c r="M736" s="120"/>
      <c r="N736" s="120"/>
      <c r="O736" s="120"/>
      <c r="P736" s="120"/>
      <c r="Q736" s="120"/>
      <c r="R736" s="120"/>
      <c r="S736" s="120"/>
      <c r="T736" s="205">
        <f t="shared" si="72"/>
        <v>0</v>
      </c>
      <c r="U736" s="205">
        <f t="shared" si="73"/>
        <v>0</v>
      </c>
      <c r="V736" s="210"/>
      <c r="W736" s="210"/>
      <c r="X736" s="23" t="str">
        <f>IFERROR(VLOOKUP(AT736,'#Input Lists#'!$L$3:$AH$833,3,FALSE)," ")</f>
        <v xml:space="preserve"> </v>
      </c>
      <c r="Y736" s="23" t="str">
        <f>IFERROR(VLOOKUP(AT736,'#Input Lists#'!$L$3:$AH$833,5,FALSE)," ")</f>
        <v xml:space="preserve"> </v>
      </c>
      <c r="Z736" s="206" t="str">
        <f>IFERROR(VLOOKUP(AT736,'#Input Lists#'!$L$3:$AH$833,9,FALSE)," ")</f>
        <v xml:space="preserve"> </v>
      </c>
      <c r="AA736" s="119" t="s">
        <v>1527</v>
      </c>
      <c r="AB736" s="120"/>
      <c r="AC736" s="123"/>
      <c r="AD736" s="123"/>
      <c r="AE736" s="123"/>
      <c r="AF736" s="123"/>
      <c r="AG736" s="123"/>
      <c r="AH736" s="123"/>
      <c r="AI736" s="123"/>
      <c r="AJ736" s="123"/>
      <c r="AK736" s="123"/>
      <c r="AL736" s="123"/>
      <c r="AM736" s="123"/>
      <c r="AN736" s="123"/>
      <c r="AO736" s="123"/>
      <c r="AP736" s="120"/>
      <c r="AQ736" s="125" t="str">
        <f>IFERROR(VLOOKUP(G736,'#Location List#'!$C$3:$D$150,2,FALSE),"")</f>
        <v/>
      </c>
      <c r="AR736" s="125" t="str">
        <f>IFERROR(VLOOKUP(F736,'#Location List#'!$Q$3:$R$1154,2,FALSE),"")</f>
        <v/>
      </c>
      <c r="AS736" s="125" t="str">
        <f>IFERROR(VLOOKUP(V736,'#Input Lists#'!$B$3:$D$46,3,FALSE),"")</f>
        <v/>
      </c>
      <c r="AT736" s="125" t="str">
        <f>IFERROR(VLOOKUP(CONCATENATE(V736," ",W736),'#Input Lists#'!$K$3:$L$827,2,FALSE),"")</f>
        <v/>
      </c>
      <c r="AU736" s="125">
        <f>IFERROR(VLOOKUP(AA736,'#Input Lists#'!$BU$3:$BV$8,2,FALSE),"")</f>
        <v>1</v>
      </c>
      <c r="AV736" s="118" t="str">
        <f>IFERROR(VLOOKUP(AB736,'#Input Lists#'!$BO$3:$BP$9,2,FALSE),"")</f>
        <v/>
      </c>
      <c r="AW736" s="118">
        <f>IFERROR(VLOOKUP(AC736,'#Input Lists#'!$BL$3:$BM$7,2,FALSE),"")</f>
        <v>1</v>
      </c>
      <c r="AX736" s="52" t="e">
        <f>VLOOKUP(AQ736,'#Location List#'!$D$3:$K$150,4,FALSE)</f>
        <v>#N/A</v>
      </c>
      <c r="AY736" s="273" t="e">
        <f>VLOOKUP(AX736,'#Location List#'!$Z$3:$AA$13,2,FALSE)</f>
        <v>#N/A</v>
      </c>
      <c r="AZ736" s="126" t="e">
        <f>VLOOKUP($AT736,'#Input Lists#'!$L$3:$S$1033,6,FALSE)</f>
        <v>#N/A</v>
      </c>
      <c r="BA736" s="239" t="e">
        <f>VLOOKUP($AT736,'#Input Lists#'!$L$3:$S$833,7,FALSE)</f>
        <v>#N/A</v>
      </c>
      <c r="BB736" s="239" t="e">
        <f>VLOOKUP($AT736,'#Input Lists#'!$L$3:$S$833,8,FALSE)</f>
        <v>#N/A</v>
      </c>
      <c r="BC736" s="91" t="str">
        <f t="shared" si="74"/>
        <v/>
      </c>
      <c r="BD736" s="91" t="str">
        <f t="shared" si="75"/>
        <v/>
      </c>
      <c r="BE736" s="15" t="str">
        <f t="shared" si="76"/>
        <v/>
      </c>
      <c r="BF736" s="92" t="str">
        <f t="shared" si="77"/>
        <v>No Sighting Date</v>
      </c>
    </row>
    <row r="737" spans="1:58" x14ac:dyDescent="0.25">
      <c r="A737" s="118">
        <v>732</v>
      </c>
      <c r="B737" s="119"/>
      <c r="C737" s="120"/>
      <c r="D737" s="121"/>
      <c r="E737" s="121"/>
      <c r="F737" s="236"/>
      <c r="G737" s="122" t="str">
        <f>IFERROR(VLOOKUP(F737,'#Location List#'!$U$3:$V$1154,2,FALSE),"")</f>
        <v/>
      </c>
      <c r="H737" s="120"/>
      <c r="I737" s="120"/>
      <c r="J737" s="120"/>
      <c r="K737" s="120"/>
      <c r="L737" s="120"/>
      <c r="M737" s="120"/>
      <c r="N737" s="120"/>
      <c r="O737" s="120"/>
      <c r="P737" s="120"/>
      <c r="Q737" s="120"/>
      <c r="R737" s="120"/>
      <c r="S737" s="120"/>
      <c r="T737" s="205">
        <f t="shared" si="72"/>
        <v>0</v>
      </c>
      <c r="U737" s="205">
        <f t="shared" si="73"/>
        <v>0</v>
      </c>
      <c r="V737" s="210"/>
      <c r="W737" s="210"/>
      <c r="X737" s="23" t="str">
        <f>IFERROR(VLOOKUP(AT737,'#Input Lists#'!$L$3:$AH$833,3,FALSE)," ")</f>
        <v xml:space="preserve"> </v>
      </c>
      <c r="Y737" s="23" t="str">
        <f>IFERROR(VLOOKUP(AT737,'#Input Lists#'!$L$3:$AH$833,5,FALSE)," ")</f>
        <v xml:space="preserve"> </v>
      </c>
      <c r="Z737" s="206" t="str">
        <f>IFERROR(VLOOKUP(AT737,'#Input Lists#'!$L$3:$AH$833,9,FALSE)," ")</f>
        <v xml:space="preserve"> </v>
      </c>
      <c r="AA737" s="119" t="s">
        <v>1527</v>
      </c>
      <c r="AB737" s="120"/>
      <c r="AC737" s="123"/>
      <c r="AD737" s="123"/>
      <c r="AE737" s="123"/>
      <c r="AF737" s="123"/>
      <c r="AG737" s="123"/>
      <c r="AH737" s="123"/>
      <c r="AI737" s="123"/>
      <c r="AJ737" s="123"/>
      <c r="AK737" s="123"/>
      <c r="AL737" s="123"/>
      <c r="AM737" s="123"/>
      <c r="AN737" s="123"/>
      <c r="AO737" s="123"/>
      <c r="AP737" s="120"/>
      <c r="AQ737" s="125" t="str">
        <f>IFERROR(VLOOKUP(G737,'#Location List#'!$C$3:$D$150,2,FALSE),"")</f>
        <v/>
      </c>
      <c r="AR737" s="125" t="str">
        <f>IFERROR(VLOOKUP(F737,'#Location List#'!$Q$3:$R$1154,2,FALSE),"")</f>
        <v/>
      </c>
      <c r="AS737" s="125" t="str">
        <f>IFERROR(VLOOKUP(V737,'#Input Lists#'!$B$3:$D$46,3,FALSE),"")</f>
        <v/>
      </c>
      <c r="AT737" s="125" t="str">
        <f>IFERROR(VLOOKUP(CONCATENATE(V737," ",W737),'#Input Lists#'!$K$3:$L$827,2,FALSE),"")</f>
        <v/>
      </c>
      <c r="AU737" s="125">
        <f>IFERROR(VLOOKUP(AA737,'#Input Lists#'!$BU$3:$BV$8,2,FALSE),"")</f>
        <v>1</v>
      </c>
      <c r="AV737" s="118" t="str">
        <f>IFERROR(VLOOKUP(AB737,'#Input Lists#'!$BO$3:$BP$9,2,FALSE),"")</f>
        <v/>
      </c>
      <c r="AW737" s="118">
        <f>IFERROR(VLOOKUP(AC737,'#Input Lists#'!$BL$3:$BM$7,2,FALSE),"")</f>
        <v>1</v>
      </c>
      <c r="AX737" s="52" t="e">
        <f>VLOOKUP(AQ737,'#Location List#'!$D$3:$K$150,4,FALSE)</f>
        <v>#N/A</v>
      </c>
      <c r="AY737" s="273" t="e">
        <f>VLOOKUP(AX737,'#Location List#'!$Z$3:$AA$13,2,FALSE)</f>
        <v>#N/A</v>
      </c>
      <c r="AZ737" s="126" t="e">
        <f>VLOOKUP($AT737,'#Input Lists#'!$L$3:$S$1033,6,FALSE)</f>
        <v>#N/A</v>
      </c>
      <c r="BA737" s="239" t="e">
        <f>VLOOKUP($AT737,'#Input Lists#'!$L$3:$S$833,7,FALSE)</f>
        <v>#N/A</v>
      </c>
      <c r="BB737" s="239" t="e">
        <f>VLOOKUP($AT737,'#Input Lists#'!$L$3:$S$833,8,FALSE)</f>
        <v>#N/A</v>
      </c>
      <c r="BC737" s="91" t="str">
        <f t="shared" si="74"/>
        <v/>
      </c>
      <c r="BD737" s="91" t="str">
        <f t="shared" si="75"/>
        <v/>
      </c>
      <c r="BE737" s="15" t="str">
        <f t="shared" si="76"/>
        <v/>
      </c>
      <c r="BF737" s="92" t="str">
        <f t="shared" si="77"/>
        <v>No Sighting Date</v>
      </c>
    </row>
    <row r="738" spans="1:58" x14ac:dyDescent="0.25">
      <c r="A738" s="118">
        <v>733</v>
      </c>
      <c r="B738" s="119"/>
      <c r="C738" s="120"/>
      <c r="D738" s="121"/>
      <c r="E738" s="121"/>
      <c r="F738" s="236"/>
      <c r="G738" s="122" t="str">
        <f>IFERROR(VLOOKUP(F738,'#Location List#'!$U$3:$V$1154,2,FALSE),"")</f>
        <v/>
      </c>
      <c r="H738" s="120"/>
      <c r="I738" s="120"/>
      <c r="J738" s="120"/>
      <c r="K738" s="120"/>
      <c r="L738" s="120"/>
      <c r="M738" s="120"/>
      <c r="N738" s="120"/>
      <c r="O738" s="120"/>
      <c r="P738" s="120"/>
      <c r="Q738" s="120"/>
      <c r="R738" s="120"/>
      <c r="S738" s="120"/>
      <c r="T738" s="205">
        <f t="shared" si="72"/>
        <v>0</v>
      </c>
      <c r="U738" s="205">
        <f t="shared" si="73"/>
        <v>0</v>
      </c>
      <c r="V738" s="210"/>
      <c r="W738" s="210"/>
      <c r="X738" s="23" t="str">
        <f>IFERROR(VLOOKUP(AT738,'#Input Lists#'!$L$3:$AH$833,3,FALSE)," ")</f>
        <v xml:space="preserve"> </v>
      </c>
      <c r="Y738" s="23" t="str">
        <f>IFERROR(VLOOKUP(AT738,'#Input Lists#'!$L$3:$AH$833,5,FALSE)," ")</f>
        <v xml:space="preserve"> </v>
      </c>
      <c r="Z738" s="206" t="str">
        <f>IFERROR(VLOOKUP(AT738,'#Input Lists#'!$L$3:$AH$833,9,FALSE)," ")</f>
        <v xml:space="preserve"> </v>
      </c>
      <c r="AA738" s="119" t="s">
        <v>1527</v>
      </c>
      <c r="AB738" s="120"/>
      <c r="AC738" s="123"/>
      <c r="AD738" s="123"/>
      <c r="AE738" s="123"/>
      <c r="AF738" s="123"/>
      <c r="AG738" s="123"/>
      <c r="AH738" s="123"/>
      <c r="AI738" s="123"/>
      <c r="AJ738" s="123"/>
      <c r="AK738" s="123"/>
      <c r="AL738" s="123"/>
      <c r="AM738" s="123"/>
      <c r="AN738" s="123"/>
      <c r="AO738" s="123"/>
      <c r="AP738" s="120"/>
      <c r="AQ738" s="125" t="str">
        <f>IFERROR(VLOOKUP(G738,'#Location List#'!$C$3:$D$150,2,FALSE),"")</f>
        <v/>
      </c>
      <c r="AR738" s="125" t="str">
        <f>IFERROR(VLOOKUP(F738,'#Location List#'!$Q$3:$R$1154,2,FALSE),"")</f>
        <v/>
      </c>
      <c r="AS738" s="125" t="str">
        <f>IFERROR(VLOOKUP(V738,'#Input Lists#'!$B$3:$D$46,3,FALSE),"")</f>
        <v/>
      </c>
      <c r="AT738" s="125" t="str">
        <f>IFERROR(VLOOKUP(CONCATENATE(V738," ",W738),'#Input Lists#'!$K$3:$L$827,2,FALSE),"")</f>
        <v/>
      </c>
      <c r="AU738" s="125">
        <f>IFERROR(VLOOKUP(AA738,'#Input Lists#'!$BU$3:$BV$8,2,FALSE),"")</f>
        <v>1</v>
      </c>
      <c r="AV738" s="118" t="str">
        <f>IFERROR(VLOOKUP(AB738,'#Input Lists#'!$BO$3:$BP$9,2,FALSE),"")</f>
        <v/>
      </c>
      <c r="AW738" s="118">
        <f>IFERROR(VLOOKUP(AC738,'#Input Lists#'!$BL$3:$BM$7,2,FALSE),"")</f>
        <v>1</v>
      </c>
      <c r="AX738" s="52" t="e">
        <f>VLOOKUP(AQ738,'#Location List#'!$D$3:$K$150,4,FALSE)</f>
        <v>#N/A</v>
      </c>
      <c r="AY738" s="273" t="e">
        <f>VLOOKUP(AX738,'#Location List#'!$Z$3:$AA$13,2,FALSE)</f>
        <v>#N/A</v>
      </c>
      <c r="AZ738" s="126" t="e">
        <f>VLOOKUP($AT738,'#Input Lists#'!$L$3:$S$1033,6,FALSE)</f>
        <v>#N/A</v>
      </c>
      <c r="BA738" s="239" t="e">
        <f>VLOOKUP($AT738,'#Input Lists#'!$L$3:$S$833,7,FALSE)</f>
        <v>#N/A</v>
      </c>
      <c r="BB738" s="239" t="e">
        <f>VLOOKUP($AT738,'#Input Lists#'!$L$3:$S$833,8,FALSE)</f>
        <v>#N/A</v>
      </c>
      <c r="BC738" s="91" t="str">
        <f t="shared" si="74"/>
        <v/>
      </c>
      <c r="BD738" s="91" t="str">
        <f t="shared" si="75"/>
        <v/>
      </c>
      <c r="BE738" s="15" t="str">
        <f t="shared" si="76"/>
        <v/>
      </c>
      <c r="BF738" s="92" t="str">
        <f t="shared" si="77"/>
        <v>No Sighting Date</v>
      </c>
    </row>
    <row r="739" spans="1:58" x14ac:dyDescent="0.25">
      <c r="A739" s="118">
        <v>734</v>
      </c>
      <c r="B739" s="119"/>
      <c r="C739" s="120"/>
      <c r="D739" s="121"/>
      <c r="E739" s="121"/>
      <c r="F739" s="236"/>
      <c r="G739" s="122" t="str">
        <f>IFERROR(VLOOKUP(F739,'#Location List#'!$U$3:$V$1154,2,FALSE),"")</f>
        <v/>
      </c>
      <c r="H739" s="120"/>
      <c r="I739" s="120"/>
      <c r="J739" s="120"/>
      <c r="K739" s="120"/>
      <c r="L739" s="120"/>
      <c r="M739" s="120"/>
      <c r="N739" s="120"/>
      <c r="O739" s="120"/>
      <c r="P739" s="120"/>
      <c r="Q739" s="120"/>
      <c r="R739" s="120"/>
      <c r="S739" s="120"/>
      <c r="T739" s="205">
        <f t="shared" si="72"/>
        <v>0</v>
      </c>
      <c r="U739" s="205">
        <f t="shared" si="73"/>
        <v>0</v>
      </c>
      <c r="V739" s="210"/>
      <c r="W739" s="210"/>
      <c r="X739" s="23" t="str">
        <f>IFERROR(VLOOKUP(AT739,'#Input Lists#'!$L$3:$AH$833,3,FALSE)," ")</f>
        <v xml:space="preserve"> </v>
      </c>
      <c r="Y739" s="23" t="str">
        <f>IFERROR(VLOOKUP(AT739,'#Input Lists#'!$L$3:$AH$833,5,FALSE)," ")</f>
        <v xml:space="preserve"> </v>
      </c>
      <c r="Z739" s="206" t="str">
        <f>IFERROR(VLOOKUP(AT739,'#Input Lists#'!$L$3:$AH$833,9,FALSE)," ")</f>
        <v xml:space="preserve"> </v>
      </c>
      <c r="AA739" s="119" t="s">
        <v>1527</v>
      </c>
      <c r="AB739" s="120"/>
      <c r="AC739" s="123"/>
      <c r="AD739" s="123"/>
      <c r="AE739" s="123"/>
      <c r="AF739" s="123"/>
      <c r="AG739" s="123"/>
      <c r="AH739" s="123"/>
      <c r="AI739" s="123"/>
      <c r="AJ739" s="123"/>
      <c r="AK739" s="123"/>
      <c r="AL739" s="123"/>
      <c r="AM739" s="123"/>
      <c r="AN739" s="123"/>
      <c r="AO739" s="123"/>
      <c r="AP739" s="120"/>
      <c r="AQ739" s="125" t="str">
        <f>IFERROR(VLOOKUP(G739,'#Location List#'!$C$3:$D$150,2,FALSE),"")</f>
        <v/>
      </c>
      <c r="AR739" s="125" t="str">
        <f>IFERROR(VLOOKUP(F739,'#Location List#'!$Q$3:$R$1154,2,FALSE),"")</f>
        <v/>
      </c>
      <c r="AS739" s="125" t="str">
        <f>IFERROR(VLOOKUP(V739,'#Input Lists#'!$B$3:$D$46,3,FALSE),"")</f>
        <v/>
      </c>
      <c r="AT739" s="125" t="str">
        <f>IFERROR(VLOOKUP(CONCATENATE(V739," ",W739),'#Input Lists#'!$K$3:$L$827,2,FALSE),"")</f>
        <v/>
      </c>
      <c r="AU739" s="125">
        <f>IFERROR(VLOOKUP(AA739,'#Input Lists#'!$BU$3:$BV$8,2,FALSE),"")</f>
        <v>1</v>
      </c>
      <c r="AV739" s="118" t="str">
        <f>IFERROR(VLOOKUP(AB739,'#Input Lists#'!$BO$3:$BP$9,2,FALSE),"")</f>
        <v/>
      </c>
      <c r="AW739" s="118">
        <f>IFERROR(VLOOKUP(AC739,'#Input Lists#'!$BL$3:$BM$7,2,FALSE),"")</f>
        <v>1</v>
      </c>
      <c r="AX739" s="52" t="e">
        <f>VLOOKUP(AQ739,'#Location List#'!$D$3:$K$150,4,FALSE)</f>
        <v>#N/A</v>
      </c>
      <c r="AY739" s="273" t="e">
        <f>VLOOKUP(AX739,'#Location List#'!$Z$3:$AA$13,2,FALSE)</f>
        <v>#N/A</v>
      </c>
      <c r="AZ739" s="126" t="e">
        <f>VLOOKUP($AT739,'#Input Lists#'!$L$3:$S$1033,6,FALSE)</f>
        <v>#N/A</v>
      </c>
      <c r="BA739" s="239" t="e">
        <f>VLOOKUP($AT739,'#Input Lists#'!$L$3:$S$833,7,FALSE)</f>
        <v>#N/A</v>
      </c>
      <c r="BB739" s="239" t="e">
        <f>VLOOKUP($AT739,'#Input Lists#'!$L$3:$S$833,8,FALSE)</f>
        <v>#N/A</v>
      </c>
      <c r="BC739" s="91" t="str">
        <f t="shared" si="74"/>
        <v/>
      </c>
      <c r="BD739" s="91" t="str">
        <f t="shared" si="75"/>
        <v/>
      </c>
      <c r="BE739" s="15" t="str">
        <f t="shared" si="76"/>
        <v/>
      </c>
      <c r="BF739" s="92" t="str">
        <f t="shared" si="77"/>
        <v>No Sighting Date</v>
      </c>
    </row>
    <row r="740" spans="1:58" x14ac:dyDescent="0.25">
      <c r="A740" s="118">
        <v>735</v>
      </c>
      <c r="B740" s="119"/>
      <c r="C740" s="120"/>
      <c r="D740" s="121"/>
      <c r="E740" s="121"/>
      <c r="F740" s="236"/>
      <c r="G740" s="122" t="str">
        <f>IFERROR(VLOOKUP(F740,'#Location List#'!$U$3:$V$1154,2,FALSE),"")</f>
        <v/>
      </c>
      <c r="H740" s="120"/>
      <c r="I740" s="120"/>
      <c r="J740" s="120"/>
      <c r="K740" s="120"/>
      <c r="L740" s="120"/>
      <c r="M740" s="120"/>
      <c r="N740" s="120"/>
      <c r="O740" s="120"/>
      <c r="P740" s="120"/>
      <c r="Q740" s="120"/>
      <c r="R740" s="120"/>
      <c r="S740" s="120"/>
      <c r="T740" s="205">
        <f t="shared" si="72"/>
        <v>0</v>
      </c>
      <c r="U740" s="205">
        <f t="shared" si="73"/>
        <v>0</v>
      </c>
      <c r="V740" s="210"/>
      <c r="W740" s="210"/>
      <c r="X740" s="23" t="str">
        <f>IFERROR(VLOOKUP(AT740,'#Input Lists#'!$L$3:$AH$833,3,FALSE)," ")</f>
        <v xml:space="preserve"> </v>
      </c>
      <c r="Y740" s="23" t="str">
        <f>IFERROR(VLOOKUP(AT740,'#Input Lists#'!$L$3:$AH$833,5,FALSE)," ")</f>
        <v xml:space="preserve"> </v>
      </c>
      <c r="Z740" s="206" t="str">
        <f>IFERROR(VLOOKUP(AT740,'#Input Lists#'!$L$3:$AH$833,9,FALSE)," ")</f>
        <v xml:space="preserve"> </v>
      </c>
      <c r="AA740" s="119" t="s">
        <v>1527</v>
      </c>
      <c r="AB740" s="120"/>
      <c r="AC740" s="123"/>
      <c r="AD740" s="123"/>
      <c r="AE740" s="123"/>
      <c r="AF740" s="123"/>
      <c r="AG740" s="123"/>
      <c r="AH740" s="123"/>
      <c r="AI740" s="123"/>
      <c r="AJ740" s="123"/>
      <c r="AK740" s="123"/>
      <c r="AL740" s="123"/>
      <c r="AM740" s="123"/>
      <c r="AN740" s="123"/>
      <c r="AO740" s="123"/>
      <c r="AP740" s="120"/>
      <c r="AQ740" s="125" t="str">
        <f>IFERROR(VLOOKUP(G740,'#Location List#'!$C$3:$D$150,2,FALSE),"")</f>
        <v/>
      </c>
      <c r="AR740" s="125" t="str">
        <f>IFERROR(VLOOKUP(F740,'#Location List#'!$Q$3:$R$1154,2,FALSE),"")</f>
        <v/>
      </c>
      <c r="AS740" s="125" t="str">
        <f>IFERROR(VLOOKUP(V740,'#Input Lists#'!$B$3:$D$46,3,FALSE),"")</f>
        <v/>
      </c>
      <c r="AT740" s="125" t="str">
        <f>IFERROR(VLOOKUP(CONCATENATE(V740," ",W740),'#Input Lists#'!$K$3:$L$827,2,FALSE),"")</f>
        <v/>
      </c>
      <c r="AU740" s="125">
        <f>IFERROR(VLOOKUP(AA740,'#Input Lists#'!$BU$3:$BV$8,2,FALSE),"")</f>
        <v>1</v>
      </c>
      <c r="AV740" s="118" t="str">
        <f>IFERROR(VLOOKUP(AB740,'#Input Lists#'!$BO$3:$BP$9,2,FALSE),"")</f>
        <v/>
      </c>
      <c r="AW740" s="118">
        <f>IFERROR(VLOOKUP(AC740,'#Input Lists#'!$BL$3:$BM$7,2,FALSE),"")</f>
        <v>1</v>
      </c>
      <c r="AX740" s="52" t="e">
        <f>VLOOKUP(AQ740,'#Location List#'!$D$3:$K$150,4,FALSE)</f>
        <v>#N/A</v>
      </c>
      <c r="AY740" s="273" t="e">
        <f>VLOOKUP(AX740,'#Location List#'!$Z$3:$AA$13,2,FALSE)</f>
        <v>#N/A</v>
      </c>
      <c r="AZ740" s="126" t="e">
        <f>VLOOKUP($AT740,'#Input Lists#'!$L$3:$S$1033,6,FALSE)</f>
        <v>#N/A</v>
      </c>
      <c r="BA740" s="239" t="e">
        <f>VLOOKUP($AT740,'#Input Lists#'!$L$3:$S$833,7,FALSE)</f>
        <v>#N/A</v>
      </c>
      <c r="BB740" s="239" t="e">
        <f>VLOOKUP($AT740,'#Input Lists#'!$L$3:$S$833,8,FALSE)</f>
        <v>#N/A</v>
      </c>
      <c r="BC740" s="91" t="str">
        <f t="shared" si="74"/>
        <v/>
      </c>
      <c r="BD740" s="91" t="str">
        <f t="shared" si="75"/>
        <v/>
      </c>
      <c r="BE740" s="15" t="str">
        <f t="shared" si="76"/>
        <v/>
      </c>
      <c r="BF740" s="92" t="str">
        <f t="shared" si="77"/>
        <v>No Sighting Date</v>
      </c>
    </row>
    <row r="741" spans="1:58" x14ac:dyDescent="0.25">
      <c r="A741" s="118">
        <v>736</v>
      </c>
      <c r="B741" s="119"/>
      <c r="C741" s="120"/>
      <c r="D741" s="121"/>
      <c r="E741" s="121"/>
      <c r="F741" s="236"/>
      <c r="G741" s="122" t="str">
        <f>IFERROR(VLOOKUP(F741,'#Location List#'!$U$3:$V$1154,2,FALSE),"")</f>
        <v/>
      </c>
      <c r="H741" s="120"/>
      <c r="I741" s="120"/>
      <c r="J741" s="120"/>
      <c r="K741" s="120"/>
      <c r="L741" s="120"/>
      <c r="M741" s="120"/>
      <c r="N741" s="120"/>
      <c r="O741" s="120"/>
      <c r="P741" s="120"/>
      <c r="Q741" s="120"/>
      <c r="R741" s="120"/>
      <c r="S741" s="120"/>
      <c r="T741" s="205">
        <f t="shared" si="72"/>
        <v>0</v>
      </c>
      <c r="U741" s="205">
        <f t="shared" si="73"/>
        <v>0</v>
      </c>
      <c r="V741" s="210"/>
      <c r="W741" s="210"/>
      <c r="X741" s="23" t="str">
        <f>IFERROR(VLOOKUP(AT741,'#Input Lists#'!$L$3:$AH$833,3,FALSE)," ")</f>
        <v xml:space="preserve"> </v>
      </c>
      <c r="Y741" s="23" t="str">
        <f>IFERROR(VLOOKUP(AT741,'#Input Lists#'!$L$3:$AH$833,5,FALSE)," ")</f>
        <v xml:space="preserve"> </v>
      </c>
      <c r="Z741" s="206" t="str">
        <f>IFERROR(VLOOKUP(AT741,'#Input Lists#'!$L$3:$AH$833,9,FALSE)," ")</f>
        <v xml:space="preserve"> </v>
      </c>
      <c r="AA741" s="119" t="s">
        <v>1527</v>
      </c>
      <c r="AB741" s="120"/>
      <c r="AC741" s="123"/>
      <c r="AD741" s="123"/>
      <c r="AE741" s="123"/>
      <c r="AF741" s="123"/>
      <c r="AG741" s="123"/>
      <c r="AH741" s="123"/>
      <c r="AI741" s="123"/>
      <c r="AJ741" s="123"/>
      <c r="AK741" s="123"/>
      <c r="AL741" s="123"/>
      <c r="AM741" s="123"/>
      <c r="AN741" s="123"/>
      <c r="AO741" s="123"/>
      <c r="AP741" s="120"/>
      <c r="AQ741" s="125" t="str">
        <f>IFERROR(VLOOKUP(G741,'#Location List#'!$C$3:$D$150,2,FALSE),"")</f>
        <v/>
      </c>
      <c r="AR741" s="125" t="str">
        <f>IFERROR(VLOOKUP(F741,'#Location List#'!$Q$3:$R$1154,2,FALSE),"")</f>
        <v/>
      </c>
      <c r="AS741" s="125" t="str">
        <f>IFERROR(VLOOKUP(V741,'#Input Lists#'!$B$3:$D$46,3,FALSE),"")</f>
        <v/>
      </c>
      <c r="AT741" s="125" t="str">
        <f>IFERROR(VLOOKUP(CONCATENATE(V741," ",W741),'#Input Lists#'!$K$3:$L$827,2,FALSE),"")</f>
        <v/>
      </c>
      <c r="AU741" s="125">
        <f>IFERROR(VLOOKUP(AA741,'#Input Lists#'!$BU$3:$BV$8,2,FALSE),"")</f>
        <v>1</v>
      </c>
      <c r="AV741" s="118" t="str">
        <f>IFERROR(VLOOKUP(AB741,'#Input Lists#'!$BO$3:$BP$9,2,FALSE),"")</f>
        <v/>
      </c>
      <c r="AW741" s="118">
        <f>IFERROR(VLOOKUP(AC741,'#Input Lists#'!$BL$3:$BM$7,2,FALSE),"")</f>
        <v>1</v>
      </c>
      <c r="AX741" s="52" t="e">
        <f>VLOOKUP(AQ741,'#Location List#'!$D$3:$K$150,4,FALSE)</f>
        <v>#N/A</v>
      </c>
      <c r="AY741" s="273" t="e">
        <f>VLOOKUP(AX741,'#Location List#'!$Z$3:$AA$13,2,FALSE)</f>
        <v>#N/A</v>
      </c>
      <c r="AZ741" s="126" t="e">
        <f>VLOOKUP($AT741,'#Input Lists#'!$L$3:$S$1033,6,FALSE)</f>
        <v>#N/A</v>
      </c>
      <c r="BA741" s="239" t="e">
        <f>VLOOKUP($AT741,'#Input Lists#'!$L$3:$S$833,7,FALSE)</f>
        <v>#N/A</v>
      </c>
      <c r="BB741" s="239" t="e">
        <f>VLOOKUP($AT741,'#Input Lists#'!$L$3:$S$833,8,FALSE)</f>
        <v>#N/A</v>
      </c>
      <c r="BC741" s="91" t="str">
        <f t="shared" si="74"/>
        <v/>
      </c>
      <c r="BD741" s="91" t="str">
        <f t="shared" si="75"/>
        <v/>
      </c>
      <c r="BE741" s="15" t="str">
        <f t="shared" si="76"/>
        <v/>
      </c>
      <c r="BF741" s="92" t="str">
        <f t="shared" si="77"/>
        <v>No Sighting Date</v>
      </c>
    </row>
    <row r="742" spans="1:58" x14ac:dyDescent="0.25">
      <c r="A742" s="118">
        <v>737</v>
      </c>
      <c r="B742" s="119"/>
      <c r="C742" s="120"/>
      <c r="D742" s="121"/>
      <c r="E742" s="121"/>
      <c r="F742" s="236"/>
      <c r="G742" s="122" t="str">
        <f>IFERROR(VLOOKUP(F742,'#Location List#'!$U$3:$V$1154,2,FALSE),"")</f>
        <v/>
      </c>
      <c r="H742" s="120"/>
      <c r="I742" s="120"/>
      <c r="J742" s="120"/>
      <c r="K742" s="120"/>
      <c r="L742" s="120"/>
      <c r="M742" s="120"/>
      <c r="N742" s="120"/>
      <c r="O742" s="120"/>
      <c r="P742" s="120"/>
      <c r="Q742" s="120"/>
      <c r="R742" s="120"/>
      <c r="S742" s="120"/>
      <c r="T742" s="205">
        <f t="shared" si="72"/>
        <v>0</v>
      </c>
      <c r="U742" s="205">
        <f t="shared" si="73"/>
        <v>0</v>
      </c>
      <c r="V742" s="210"/>
      <c r="W742" s="210"/>
      <c r="X742" s="23" t="str">
        <f>IFERROR(VLOOKUP(AT742,'#Input Lists#'!$L$3:$AH$833,3,FALSE)," ")</f>
        <v xml:space="preserve"> </v>
      </c>
      <c r="Y742" s="23" t="str">
        <f>IFERROR(VLOOKUP(AT742,'#Input Lists#'!$L$3:$AH$833,5,FALSE)," ")</f>
        <v xml:space="preserve"> </v>
      </c>
      <c r="Z742" s="206" t="str">
        <f>IFERROR(VLOOKUP(AT742,'#Input Lists#'!$L$3:$AH$833,9,FALSE)," ")</f>
        <v xml:space="preserve"> </v>
      </c>
      <c r="AA742" s="119" t="s">
        <v>1527</v>
      </c>
      <c r="AB742" s="120"/>
      <c r="AC742" s="123"/>
      <c r="AD742" s="123"/>
      <c r="AE742" s="123"/>
      <c r="AF742" s="123"/>
      <c r="AG742" s="123"/>
      <c r="AH742" s="123"/>
      <c r="AI742" s="123"/>
      <c r="AJ742" s="123"/>
      <c r="AK742" s="123"/>
      <c r="AL742" s="123"/>
      <c r="AM742" s="123"/>
      <c r="AN742" s="123"/>
      <c r="AO742" s="123"/>
      <c r="AP742" s="120"/>
      <c r="AQ742" s="125" t="str">
        <f>IFERROR(VLOOKUP(G742,'#Location List#'!$C$3:$D$150,2,FALSE),"")</f>
        <v/>
      </c>
      <c r="AR742" s="125" t="str">
        <f>IFERROR(VLOOKUP(F742,'#Location List#'!$Q$3:$R$1154,2,FALSE),"")</f>
        <v/>
      </c>
      <c r="AS742" s="125" t="str">
        <f>IFERROR(VLOOKUP(V742,'#Input Lists#'!$B$3:$D$46,3,FALSE),"")</f>
        <v/>
      </c>
      <c r="AT742" s="125" t="str">
        <f>IFERROR(VLOOKUP(CONCATENATE(V742," ",W742),'#Input Lists#'!$K$3:$L$827,2,FALSE),"")</f>
        <v/>
      </c>
      <c r="AU742" s="125">
        <f>IFERROR(VLOOKUP(AA742,'#Input Lists#'!$BU$3:$BV$8,2,FALSE),"")</f>
        <v>1</v>
      </c>
      <c r="AV742" s="118" t="str">
        <f>IFERROR(VLOOKUP(AB742,'#Input Lists#'!$BO$3:$BP$9,2,FALSE),"")</f>
        <v/>
      </c>
      <c r="AW742" s="118">
        <f>IFERROR(VLOOKUP(AC742,'#Input Lists#'!$BL$3:$BM$7,2,FALSE),"")</f>
        <v>1</v>
      </c>
      <c r="AX742" s="52" t="e">
        <f>VLOOKUP(AQ742,'#Location List#'!$D$3:$K$150,4,FALSE)</f>
        <v>#N/A</v>
      </c>
      <c r="AY742" s="273" t="e">
        <f>VLOOKUP(AX742,'#Location List#'!$Z$3:$AA$13,2,FALSE)</f>
        <v>#N/A</v>
      </c>
      <c r="AZ742" s="126" t="e">
        <f>VLOOKUP($AT742,'#Input Lists#'!$L$3:$S$1033,6,FALSE)</f>
        <v>#N/A</v>
      </c>
      <c r="BA742" s="239" t="e">
        <f>VLOOKUP($AT742,'#Input Lists#'!$L$3:$S$833,7,FALSE)</f>
        <v>#N/A</v>
      </c>
      <c r="BB742" s="239" t="e">
        <f>VLOOKUP($AT742,'#Input Lists#'!$L$3:$S$833,8,FALSE)</f>
        <v>#N/A</v>
      </c>
      <c r="BC742" s="91" t="str">
        <f t="shared" si="74"/>
        <v/>
      </c>
      <c r="BD742" s="91" t="str">
        <f t="shared" si="75"/>
        <v/>
      </c>
      <c r="BE742" s="15" t="str">
        <f t="shared" si="76"/>
        <v/>
      </c>
      <c r="BF742" s="92" t="str">
        <f t="shared" si="77"/>
        <v>No Sighting Date</v>
      </c>
    </row>
    <row r="743" spans="1:58" x14ac:dyDescent="0.25">
      <c r="A743" s="118">
        <v>738</v>
      </c>
      <c r="B743" s="119"/>
      <c r="C743" s="120"/>
      <c r="D743" s="121"/>
      <c r="E743" s="121"/>
      <c r="F743" s="236"/>
      <c r="G743" s="122" t="str">
        <f>IFERROR(VLOOKUP(F743,'#Location List#'!$U$3:$V$1154,2,FALSE),"")</f>
        <v/>
      </c>
      <c r="H743" s="120"/>
      <c r="I743" s="120"/>
      <c r="J743" s="120"/>
      <c r="K743" s="120"/>
      <c r="L743" s="120"/>
      <c r="M743" s="120"/>
      <c r="N743" s="120"/>
      <c r="O743" s="120"/>
      <c r="P743" s="120"/>
      <c r="Q743" s="120"/>
      <c r="R743" s="120"/>
      <c r="S743" s="120"/>
      <c r="T743" s="205">
        <f t="shared" si="72"/>
        <v>0</v>
      </c>
      <c r="U743" s="205">
        <f t="shared" si="73"/>
        <v>0</v>
      </c>
      <c r="V743" s="210"/>
      <c r="W743" s="210"/>
      <c r="X743" s="23" t="str">
        <f>IFERROR(VLOOKUP(AT743,'#Input Lists#'!$L$3:$AH$833,3,FALSE)," ")</f>
        <v xml:space="preserve"> </v>
      </c>
      <c r="Y743" s="23" t="str">
        <f>IFERROR(VLOOKUP(AT743,'#Input Lists#'!$L$3:$AH$833,5,FALSE)," ")</f>
        <v xml:space="preserve"> </v>
      </c>
      <c r="Z743" s="206" t="str">
        <f>IFERROR(VLOOKUP(AT743,'#Input Lists#'!$L$3:$AH$833,9,FALSE)," ")</f>
        <v xml:space="preserve"> </v>
      </c>
      <c r="AA743" s="119" t="s">
        <v>1527</v>
      </c>
      <c r="AB743" s="120"/>
      <c r="AC743" s="123"/>
      <c r="AD743" s="123"/>
      <c r="AE743" s="123"/>
      <c r="AF743" s="123"/>
      <c r="AG743" s="123"/>
      <c r="AH743" s="123"/>
      <c r="AI743" s="123"/>
      <c r="AJ743" s="123"/>
      <c r="AK743" s="123"/>
      <c r="AL743" s="123"/>
      <c r="AM743" s="123"/>
      <c r="AN743" s="123"/>
      <c r="AO743" s="123"/>
      <c r="AP743" s="120"/>
      <c r="AQ743" s="125" t="str">
        <f>IFERROR(VLOOKUP(G743,'#Location List#'!$C$3:$D$150,2,FALSE),"")</f>
        <v/>
      </c>
      <c r="AR743" s="125" t="str">
        <f>IFERROR(VLOOKUP(F743,'#Location List#'!$Q$3:$R$1154,2,FALSE),"")</f>
        <v/>
      </c>
      <c r="AS743" s="125" t="str">
        <f>IFERROR(VLOOKUP(V743,'#Input Lists#'!$B$3:$D$46,3,FALSE),"")</f>
        <v/>
      </c>
      <c r="AT743" s="125" t="str">
        <f>IFERROR(VLOOKUP(CONCATENATE(V743," ",W743),'#Input Lists#'!$K$3:$L$827,2,FALSE),"")</f>
        <v/>
      </c>
      <c r="AU743" s="125">
        <f>IFERROR(VLOOKUP(AA743,'#Input Lists#'!$BU$3:$BV$8,2,FALSE),"")</f>
        <v>1</v>
      </c>
      <c r="AV743" s="118" t="str">
        <f>IFERROR(VLOOKUP(AB743,'#Input Lists#'!$BO$3:$BP$9,2,FALSE),"")</f>
        <v/>
      </c>
      <c r="AW743" s="118">
        <f>IFERROR(VLOOKUP(AC743,'#Input Lists#'!$BL$3:$BM$7,2,FALSE),"")</f>
        <v>1</v>
      </c>
      <c r="AX743" s="52" t="e">
        <f>VLOOKUP(AQ743,'#Location List#'!$D$3:$K$150,4,FALSE)</f>
        <v>#N/A</v>
      </c>
      <c r="AY743" s="273" t="e">
        <f>VLOOKUP(AX743,'#Location List#'!$Z$3:$AA$13,2,FALSE)</f>
        <v>#N/A</v>
      </c>
      <c r="AZ743" s="126" t="e">
        <f>VLOOKUP($AT743,'#Input Lists#'!$L$3:$S$1033,6,FALSE)</f>
        <v>#N/A</v>
      </c>
      <c r="BA743" s="239" t="e">
        <f>VLOOKUP($AT743,'#Input Lists#'!$L$3:$S$833,7,FALSE)</f>
        <v>#N/A</v>
      </c>
      <c r="BB743" s="239" t="e">
        <f>VLOOKUP($AT743,'#Input Lists#'!$L$3:$S$833,8,FALSE)</f>
        <v>#N/A</v>
      </c>
      <c r="BC743" s="91" t="str">
        <f t="shared" si="74"/>
        <v/>
      </c>
      <c r="BD743" s="91" t="str">
        <f t="shared" si="75"/>
        <v/>
      </c>
      <c r="BE743" s="15" t="str">
        <f t="shared" si="76"/>
        <v/>
      </c>
      <c r="BF743" s="92" t="str">
        <f t="shared" si="77"/>
        <v>No Sighting Date</v>
      </c>
    </row>
    <row r="744" spans="1:58" x14ac:dyDescent="0.25">
      <c r="A744" s="118">
        <v>739</v>
      </c>
      <c r="B744" s="119"/>
      <c r="C744" s="120"/>
      <c r="D744" s="121"/>
      <c r="E744" s="121"/>
      <c r="F744" s="236"/>
      <c r="G744" s="122" t="str">
        <f>IFERROR(VLOOKUP(F744,'#Location List#'!$U$3:$V$1154,2,FALSE),"")</f>
        <v/>
      </c>
      <c r="H744" s="120"/>
      <c r="I744" s="120"/>
      <c r="J744" s="120"/>
      <c r="K744" s="120"/>
      <c r="L744" s="120"/>
      <c r="M744" s="120"/>
      <c r="N744" s="120"/>
      <c r="O744" s="120"/>
      <c r="P744" s="120"/>
      <c r="Q744" s="120"/>
      <c r="R744" s="120"/>
      <c r="S744" s="120"/>
      <c r="T744" s="205">
        <f t="shared" si="72"/>
        <v>0</v>
      </c>
      <c r="U744" s="205">
        <f t="shared" si="73"/>
        <v>0</v>
      </c>
      <c r="V744" s="210"/>
      <c r="W744" s="210"/>
      <c r="X744" s="23" t="str">
        <f>IFERROR(VLOOKUP(AT744,'#Input Lists#'!$L$3:$AH$833,3,FALSE)," ")</f>
        <v xml:space="preserve"> </v>
      </c>
      <c r="Y744" s="23" t="str">
        <f>IFERROR(VLOOKUP(AT744,'#Input Lists#'!$L$3:$AH$833,5,FALSE)," ")</f>
        <v xml:space="preserve"> </v>
      </c>
      <c r="Z744" s="206" t="str">
        <f>IFERROR(VLOOKUP(AT744,'#Input Lists#'!$L$3:$AH$833,9,FALSE)," ")</f>
        <v xml:space="preserve"> </v>
      </c>
      <c r="AA744" s="119" t="s">
        <v>1527</v>
      </c>
      <c r="AB744" s="120"/>
      <c r="AC744" s="123"/>
      <c r="AD744" s="123"/>
      <c r="AE744" s="123"/>
      <c r="AF744" s="123"/>
      <c r="AG744" s="123"/>
      <c r="AH744" s="123"/>
      <c r="AI744" s="123"/>
      <c r="AJ744" s="123"/>
      <c r="AK744" s="123"/>
      <c r="AL744" s="123"/>
      <c r="AM744" s="123"/>
      <c r="AN744" s="123"/>
      <c r="AO744" s="123"/>
      <c r="AP744" s="120"/>
      <c r="AQ744" s="125" t="str">
        <f>IFERROR(VLOOKUP(G744,'#Location List#'!$C$3:$D$150,2,FALSE),"")</f>
        <v/>
      </c>
      <c r="AR744" s="125" t="str">
        <f>IFERROR(VLOOKUP(F744,'#Location List#'!$Q$3:$R$1154,2,FALSE),"")</f>
        <v/>
      </c>
      <c r="AS744" s="125" t="str">
        <f>IFERROR(VLOOKUP(V744,'#Input Lists#'!$B$3:$D$46,3,FALSE),"")</f>
        <v/>
      </c>
      <c r="AT744" s="125" t="str">
        <f>IFERROR(VLOOKUP(CONCATENATE(V744," ",W744),'#Input Lists#'!$K$3:$L$827,2,FALSE),"")</f>
        <v/>
      </c>
      <c r="AU744" s="125">
        <f>IFERROR(VLOOKUP(AA744,'#Input Lists#'!$BU$3:$BV$8,2,FALSE),"")</f>
        <v>1</v>
      </c>
      <c r="AV744" s="118" t="str">
        <f>IFERROR(VLOOKUP(AB744,'#Input Lists#'!$BO$3:$BP$9,2,FALSE),"")</f>
        <v/>
      </c>
      <c r="AW744" s="118">
        <f>IFERROR(VLOOKUP(AC744,'#Input Lists#'!$BL$3:$BM$7,2,FALSE),"")</f>
        <v>1</v>
      </c>
      <c r="AX744" s="52" t="e">
        <f>VLOOKUP(AQ744,'#Location List#'!$D$3:$K$150,4,FALSE)</f>
        <v>#N/A</v>
      </c>
      <c r="AY744" s="273" t="e">
        <f>VLOOKUP(AX744,'#Location List#'!$Z$3:$AA$13,2,FALSE)</f>
        <v>#N/A</v>
      </c>
      <c r="AZ744" s="126" t="e">
        <f>VLOOKUP($AT744,'#Input Lists#'!$L$3:$S$1033,6,FALSE)</f>
        <v>#N/A</v>
      </c>
      <c r="BA744" s="239" t="e">
        <f>VLOOKUP($AT744,'#Input Lists#'!$L$3:$S$833,7,FALSE)</f>
        <v>#N/A</v>
      </c>
      <c r="BB744" s="239" t="e">
        <f>VLOOKUP($AT744,'#Input Lists#'!$L$3:$S$833,8,FALSE)</f>
        <v>#N/A</v>
      </c>
      <c r="BC744" s="91" t="str">
        <f t="shared" si="74"/>
        <v/>
      </c>
      <c r="BD744" s="91" t="str">
        <f t="shared" si="75"/>
        <v/>
      </c>
      <c r="BE744" s="15" t="str">
        <f t="shared" si="76"/>
        <v/>
      </c>
      <c r="BF744" s="92" t="str">
        <f t="shared" si="77"/>
        <v>No Sighting Date</v>
      </c>
    </row>
    <row r="745" spans="1:58" x14ac:dyDescent="0.25">
      <c r="A745" s="118">
        <v>740</v>
      </c>
      <c r="B745" s="119"/>
      <c r="C745" s="120"/>
      <c r="D745" s="121"/>
      <c r="E745" s="121"/>
      <c r="F745" s="236"/>
      <c r="G745" s="122" t="str">
        <f>IFERROR(VLOOKUP(F745,'#Location List#'!$U$3:$V$1154,2,FALSE),"")</f>
        <v/>
      </c>
      <c r="H745" s="120"/>
      <c r="I745" s="120"/>
      <c r="J745" s="120"/>
      <c r="K745" s="120"/>
      <c r="L745" s="120"/>
      <c r="M745" s="120"/>
      <c r="N745" s="120"/>
      <c r="O745" s="120"/>
      <c r="P745" s="120"/>
      <c r="Q745" s="120"/>
      <c r="R745" s="120"/>
      <c r="S745" s="120"/>
      <c r="T745" s="205">
        <f t="shared" si="72"/>
        <v>0</v>
      </c>
      <c r="U745" s="205">
        <f t="shared" si="73"/>
        <v>0</v>
      </c>
      <c r="V745" s="210"/>
      <c r="W745" s="210"/>
      <c r="X745" s="23" t="str">
        <f>IFERROR(VLOOKUP(AT745,'#Input Lists#'!$L$3:$AH$833,3,FALSE)," ")</f>
        <v xml:space="preserve"> </v>
      </c>
      <c r="Y745" s="23" t="str">
        <f>IFERROR(VLOOKUP(AT745,'#Input Lists#'!$L$3:$AH$833,5,FALSE)," ")</f>
        <v xml:space="preserve"> </v>
      </c>
      <c r="Z745" s="206" t="str">
        <f>IFERROR(VLOOKUP(AT745,'#Input Lists#'!$L$3:$AH$833,9,FALSE)," ")</f>
        <v xml:space="preserve"> </v>
      </c>
      <c r="AA745" s="119" t="s">
        <v>1527</v>
      </c>
      <c r="AB745" s="120"/>
      <c r="AC745" s="123"/>
      <c r="AD745" s="123"/>
      <c r="AE745" s="123"/>
      <c r="AF745" s="123"/>
      <c r="AG745" s="123"/>
      <c r="AH745" s="123"/>
      <c r="AI745" s="123"/>
      <c r="AJ745" s="123"/>
      <c r="AK745" s="123"/>
      <c r="AL745" s="123"/>
      <c r="AM745" s="123"/>
      <c r="AN745" s="123"/>
      <c r="AO745" s="123"/>
      <c r="AP745" s="120"/>
      <c r="AQ745" s="125" t="str">
        <f>IFERROR(VLOOKUP(G745,'#Location List#'!$C$3:$D$150,2,FALSE),"")</f>
        <v/>
      </c>
      <c r="AR745" s="125" t="str">
        <f>IFERROR(VLOOKUP(F745,'#Location List#'!$Q$3:$R$1154,2,FALSE),"")</f>
        <v/>
      </c>
      <c r="AS745" s="125" t="str">
        <f>IFERROR(VLOOKUP(V745,'#Input Lists#'!$B$3:$D$46,3,FALSE),"")</f>
        <v/>
      </c>
      <c r="AT745" s="125" t="str">
        <f>IFERROR(VLOOKUP(CONCATENATE(V745," ",W745),'#Input Lists#'!$K$3:$L$827,2,FALSE),"")</f>
        <v/>
      </c>
      <c r="AU745" s="125">
        <f>IFERROR(VLOOKUP(AA745,'#Input Lists#'!$BU$3:$BV$8,2,FALSE),"")</f>
        <v>1</v>
      </c>
      <c r="AV745" s="118" t="str">
        <f>IFERROR(VLOOKUP(AB745,'#Input Lists#'!$BO$3:$BP$9,2,FALSE),"")</f>
        <v/>
      </c>
      <c r="AW745" s="118">
        <f>IFERROR(VLOOKUP(AC745,'#Input Lists#'!$BL$3:$BM$7,2,FALSE),"")</f>
        <v>1</v>
      </c>
      <c r="AX745" s="52" t="e">
        <f>VLOOKUP(AQ745,'#Location List#'!$D$3:$K$150,4,FALSE)</f>
        <v>#N/A</v>
      </c>
      <c r="AY745" s="273" t="e">
        <f>VLOOKUP(AX745,'#Location List#'!$Z$3:$AA$13,2,FALSE)</f>
        <v>#N/A</v>
      </c>
      <c r="AZ745" s="126" t="e">
        <f>VLOOKUP($AT745,'#Input Lists#'!$L$3:$S$1033,6,FALSE)</f>
        <v>#N/A</v>
      </c>
      <c r="BA745" s="239" t="e">
        <f>VLOOKUP($AT745,'#Input Lists#'!$L$3:$S$833,7,FALSE)</f>
        <v>#N/A</v>
      </c>
      <c r="BB745" s="239" t="e">
        <f>VLOOKUP($AT745,'#Input Lists#'!$L$3:$S$833,8,FALSE)</f>
        <v>#N/A</v>
      </c>
      <c r="BC745" s="91" t="str">
        <f t="shared" si="74"/>
        <v/>
      </c>
      <c r="BD745" s="91" t="str">
        <f t="shared" si="75"/>
        <v/>
      </c>
      <c r="BE745" s="15" t="str">
        <f t="shared" si="76"/>
        <v/>
      </c>
      <c r="BF745" s="92" t="str">
        <f t="shared" si="77"/>
        <v>No Sighting Date</v>
      </c>
    </row>
    <row r="746" spans="1:58" x14ac:dyDescent="0.25">
      <c r="A746" s="118">
        <v>741</v>
      </c>
      <c r="B746" s="119"/>
      <c r="C746" s="120"/>
      <c r="D746" s="121"/>
      <c r="E746" s="121"/>
      <c r="F746" s="236"/>
      <c r="G746" s="122" t="str">
        <f>IFERROR(VLOOKUP(F746,'#Location List#'!$U$3:$V$1154,2,FALSE),"")</f>
        <v/>
      </c>
      <c r="H746" s="120"/>
      <c r="I746" s="120"/>
      <c r="J746" s="120"/>
      <c r="K746" s="120"/>
      <c r="L746" s="120"/>
      <c r="M746" s="120"/>
      <c r="N746" s="120"/>
      <c r="O746" s="120"/>
      <c r="P746" s="120"/>
      <c r="Q746" s="120"/>
      <c r="R746" s="120"/>
      <c r="S746" s="120"/>
      <c r="T746" s="205">
        <f t="shared" si="72"/>
        <v>0</v>
      </c>
      <c r="U746" s="205">
        <f t="shared" si="73"/>
        <v>0</v>
      </c>
      <c r="V746" s="210"/>
      <c r="W746" s="210"/>
      <c r="X746" s="23" t="str">
        <f>IFERROR(VLOOKUP(AT746,'#Input Lists#'!$L$3:$AH$833,3,FALSE)," ")</f>
        <v xml:space="preserve"> </v>
      </c>
      <c r="Y746" s="23" t="str">
        <f>IFERROR(VLOOKUP(AT746,'#Input Lists#'!$L$3:$AH$833,5,FALSE)," ")</f>
        <v xml:space="preserve"> </v>
      </c>
      <c r="Z746" s="206" t="str">
        <f>IFERROR(VLOOKUP(AT746,'#Input Lists#'!$L$3:$AH$833,9,FALSE)," ")</f>
        <v xml:space="preserve"> </v>
      </c>
      <c r="AA746" s="119" t="s">
        <v>1527</v>
      </c>
      <c r="AB746" s="120"/>
      <c r="AC746" s="123"/>
      <c r="AD746" s="123"/>
      <c r="AE746" s="123"/>
      <c r="AF746" s="123"/>
      <c r="AG746" s="123"/>
      <c r="AH746" s="123"/>
      <c r="AI746" s="123"/>
      <c r="AJ746" s="123"/>
      <c r="AK746" s="123"/>
      <c r="AL746" s="123"/>
      <c r="AM746" s="123"/>
      <c r="AN746" s="123"/>
      <c r="AO746" s="123"/>
      <c r="AP746" s="120"/>
      <c r="AQ746" s="125" t="str">
        <f>IFERROR(VLOOKUP(G746,'#Location List#'!$C$3:$D$150,2,FALSE),"")</f>
        <v/>
      </c>
      <c r="AR746" s="125" t="str">
        <f>IFERROR(VLOOKUP(F746,'#Location List#'!$Q$3:$R$1154,2,FALSE),"")</f>
        <v/>
      </c>
      <c r="AS746" s="125" t="str">
        <f>IFERROR(VLOOKUP(V746,'#Input Lists#'!$B$3:$D$46,3,FALSE),"")</f>
        <v/>
      </c>
      <c r="AT746" s="125" t="str">
        <f>IFERROR(VLOOKUP(CONCATENATE(V746," ",W746),'#Input Lists#'!$K$3:$L$827,2,FALSE),"")</f>
        <v/>
      </c>
      <c r="AU746" s="125">
        <f>IFERROR(VLOOKUP(AA746,'#Input Lists#'!$BU$3:$BV$8,2,FALSE),"")</f>
        <v>1</v>
      </c>
      <c r="AV746" s="118" t="str">
        <f>IFERROR(VLOOKUP(AB746,'#Input Lists#'!$BO$3:$BP$9,2,FALSE),"")</f>
        <v/>
      </c>
      <c r="AW746" s="118">
        <f>IFERROR(VLOOKUP(AC746,'#Input Lists#'!$BL$3:$BM$7,2,FALSE),"")</f>
        <v>1</v>
      </c>
      <c r="AX746" s="52" t="e">
        <f>VLOOKUP(AQ746,'#Location List#'!$D$3:$K$150,4,FALSE)</f>
        <v>#N/A</v>
      </c>
      <c r="AY746" s="273" t="e">
        <f>VLOOKUP(AX746,'#Location List#'!$Z$3:$AA$13,2,FALSE)</f>
        <v>#N/A</v>
      </c>
      <c r="AZ746" s="126" t="e">
        <f>VLOOKUP($AT746,'#Input Lists#'!$L$3:$S$1033,6,FALSE)</f>
        <v>#N/A</v>
      </c>
      <c r="BA746" s="239" t="e">
        <f>VLOOKUP($AT746,'#Input Lists#'!$L$3:$S$833,7,FALSE)</f>
        <v>#N/A</v>
      </c>
      <c r="BB746" s="239" t="e">
        <f>VLOOKUP($AT746,'#Input Lists#'!$L$3:$S$833,8,FALSE)</f>
        <v>#N/A</v>
      </c>
      <c r="BC746" s="91" t="str">
        <f t="shared" si="74"/>
        <v/>
      </c>
      <c r="BD746" s="91" t="str">
        <f t="shared" si="75"/>
        <v/>
      </c>
      <c r="BE746" s="15" t="str">
        <f t="shared" si="76"/>
        <v/>
      </c>
      <c r="BF746" s="92" t="str">
        <f t="shared" si="77"/>
        <v>No Sighting Date</v>
      </c>
    </row>
    <row r="747" spans="1:58" x14ac:dyDescent="0.25">
      <c r="A747" s="118">
        <v>742</v>
      </c>
      <c r="B747" s="119"/>
      <c r="C747" s="120"/>
      <c r="D747" s="121"/>
      <c r="E747" s="121"/>
      <c r="F747" s="236"/>
      <c r="G747" s="122" t="str">
        <f>IFERROR(VLOOKUP(F747,'#Location List#'!$U$3:$V$1154,2,FALSE),"")</f>
        <v/>
      </c>
      <c r="H747" s="120"/>
      <c r="I747" s="120"/>
      <c r="J747" s="120"/>
      <c r="K747" s="120"/>
      <c r="L747" s="120"/>
      <c r="M747" s="120"/>
      <c r="N747" s="120"/>
      <c r="O747" s="120"/>
      <c r="P747" s="120"/>
      <c r="Q747" s="120"/>
      <c r="R747" s="120"/>
      <c r="S747" s="120"/>
      <c r="T747" s="205">
        <f t="shared" si="72"/>
        <v>0</v>
      </c>
      <c r="U747" s="205">
        <f t="shared" si="73"/>
        <v>0</v>
      </c>
      <c r="V747" s="210"/>
      <c r="W747" s="210"/>
      <c r="X747" s="23" t="str">
        <f>IFERROR(VLOOKUP(AT747,'#Input Lists#'!$L$3:$AH$833,3,FALSE)," ")</f>
        <v xml:space="preserve"> </v>
      </c>
      <c r="Y747" s="23" t="str">
        <f>IFERROR(VLOOKUP(AT747,'#Input Lists#'!$L$3:$AH$833,5,FALSE)," ")</f>
        <v xml:space="preserve"> </v>
      </c>
      <c r="Z747" s="206" t="str">
        <f>IFERROR(VLOOKUP(AT747,'#Input Lists#'!$L$3:$AH$833,9,FALSE)," ")</f>
        <v xml:space="preserve"> </v>
      </c>
      <c r="AA747" s="119" t="s">
        <v>1527</v>
      </c>
      <c r="AB747" s="120"/>
      <c r="AC747" s="123"/>
      <c r="AD747" s="123"/>
      <c r="AE747" s="123"/>
      <c r="AF747" s="123"/>
      <c r="AG747" s="123"/>
      <c r="AH747" s="123"/>
      <c r="AI747" s="123"/>
      <c r="AJ747" s="123"/>
      <c r="AK747" s="123"/>
      <c r="AL747" s="123"/>
      <c r="AM747" s="123"/>
      <c r="AN747" s="123"/>
      <c r="AO747" s="123"/>
      <c r="AP747" s="120"/>
      <c r="AQ747" s="125" t="str">
        <f>IFERROR(VLOOKUP(G747,'#Location List#'!$C$3:$D$150,2,FALSE),"")</f>
        <v/>
      </c>
      <c r="AR747" s="125" t="str">
        <f>IFERROR(VLOOKUP(F747,'#Location List#'!$Q$3:$R$1154,2,FALSE),"")</f>
        <v/>
      </c>
      <c r="AS747" s="125" t="str">
        <f>IFERROR(VLOOKUP(V747,'#Input Lists#'!$B$3:$D$46,3,FALSE),"")</f>
        <v/>
      </c>
      <c r="AT747" s="125" t="str">
        <f>IFERROR(VLOOKUP(CONCATENATE(V747," ",W747),'#Input Lists#'!$K$3:$L$827,2,FALSE),"")</f>
        <v/>
      </c>
      <c r="AU747" s="125">
        <f>IFERROR(VLOOKUP(AA747,'#Input Lists#'!$BU$3:$BV$8,2,FALSE),"")</f>
        <v>1</v>
      </c>
      <c r="AV747" s="118" t="str">
        <f>IFERROR(VLOOKUP(AB747,'#Input Lists#'!$BO$3:$BP$9,2,FALSE),"")</f>
        <v/>
      </c>
      <c r="AW747" s="118">
        <f>IFERROR(VLOOKUP(AC747,'#Input Lists#'!$BL$3:$BM$7,2,FALSE),"")</f>
        <v>1</v>
      </c>
      <c r="AX747" s="52" t="e">
        <f>VLOOKUP(AQ747,'#Location List#'!$D$3:$K$150,4,FALSE)</f>
        <v>#N/A</v>
      </c>
      <c r="AY747" s="273" t="e">
        <f>VLOOKUP(AX747,'#Location List#'!$Z$3:$AA$13,2,FALSE)</f>
        <v>#N/A</v>
      </c>
      <c r="AZ747" s="126" t="e">
        <f>VLOOKUP($AT747,'#Input Lists#'!$L$3:$S$1033,6,FALSE)</f>
        <v>#N/A</v>
      </c>
      <c r="BA747" s="239" t="e">
        <f>VLOOKUP($AT747,'#Input Lists#'!$L$3:$S$833,7,FALSE)</f>
        <v>#N/A</v>
      </c>
      <c r="BB747" s="239" t="e">
        <f>VLOOKUP($AT747,'#Input Lists#'!$L$3:$S$833,8,FALSE)</f>
        <v>#N/A</v>
      </c>
      <c r="BC747" s="91" t="str">
        <f t="shared" si="74"/>
        <v/>
      </c>
      <c r="BD747" s="91" t="str">
        <f t="shared" si="75"/>
        <v/>
      </c>
      <c r="BE747" s="15" t="str">
        <f t="shared" si="76"/>
        <v/>
      </c>
      <c r="BF747" s="92" t="str">
        <f t="shared" si="77"/>
        <v>No Sighting Date</v>
      </c>
    </row>
    <row r="748" spans="1:58" x14ac:dyDescent="0.25">
      <c r="A748" s="118">
        <v>743</v>
      </c>
      <c r="B748" s="119"/>
      <c r="C748" s="120"/>
      <c r="D748" s="121"/>
      <c r="E748" s="121"/>
      <c r="F748" s="236"/>
      <c r="G748" s="122" t="str">
        <f>IFERROR(VLOOKUP(F748,'#Location List#'!$U$3:$V$1154,2,FALSE),"")</f>
        <v/>
      </c>
      <c r="H748" s="120"/>
      <c r="I748" s="120"/>
      <c r="J748" s="120"/>
      <c r="K748" s="120"/>
      <c r="L748" s="120"/>
      <c r="M748" s="120"/>
      <c r="N748" s="120"/>
      <c r="O748" s="120"/>
      <c r="P748" s="120"/>
      <c r="Q748" s="120"/>
      <c r="R748" s="120"/>
      <c r="S748" s="120"/>
      <c r="T748" s="205">
        <f t="shared" si="72"/>
        <v>0</v>
      </c>
      <c r="U748" s="205">
        <f t="shared" si="73"/>
        <v>0</v>
      </c>
      <c r="V748" s="210"/>
      <c r="W748" s="210"/>
      <c r="X748" s="23" t="str">
        <f>IFERROR(VLOOKUP(AT748,'#Input Lists#'!$L$3:$AH$833,3,FALSE)," ")</f>
        <v xml:space="preserve"> </v>
      </c>
      <c r="Y748" s="23" t="str">
        <f>IFERROR(VLOOKUP(AT748,'#Input Lists#'!$L$3:$AH$833,5,FALSE)," ")</f>
        <v xml:space="preserve"> </v>
      </c>
      <c r="Z748" s="206" t="str">
        <f>IFERROR(VLOOKUP(AT748,'#Input Lists#'!$L$3:$AH$833,9,FALSE)," ")</f>
        <v xml:space="preserve"> </v>
      </c>
      <c r="AA748" s="119" t="s">
        <v>1527</v>
      </c>
      <c r="AB748" s="120"/>
      <c r="AC748" s="123"/>
      <c r="AD748" s="123"/>
      <c r="AE748" s="123"/>
      <c r="AF748" s="123"/>
      <c r="AG748" s="123"/>
      <c r="AH748" s="123"/>
      <c r="AI748" s="123"/>
      <c r="AJ748" s="123"/>
      <c r="AK748" s="123"/>
      <c r="AL748" s="123"/>
      <c r="AM748" s="123"/>
      <c r="AN748" s="123"/>
      <c r="AO748" s="123"/>
      <c r="AP748" s="120"/>
      <c r="AQ748" s="125" t="str">
        <f>IFERROR(VLOOKUP(G748,'#Location List#'!$C$3:$D$150,2,FALSE),"")</f>
        <v/>
      </c>
      <c r="AR748" s="125" t="str">
        <f>IFERROR(VLOOKUP(F748,'#Location List#'!$Q$3:$R$1154,2,FALSE),"")</f>
        <v/>
      </c>
      <c r="AS748" s="125" t="str">
        <f>IFERROR(VLOOKUP(V748,'#Input Lists#'!$B$3:$D$46,3,FALSE),"")</f>
        <v/>
      </c>
      <c r="AT748" s="125" t="str">
        <f>IFERROR(VLOOKUP(CONCATENATE(V748," ",W748),'#Input Lists#'!$K$3:$L$827,2,FALSE),"")</f>
        <v/>
      </c>
      <c r="AU748" s="125">
        <f>IFERROR(VLOOKUP(AA748,'#Input Lists#'!$BU$3:$BV$8,2,FALSE),"")</f>
        <v>1</v>
      </c>
      <c r="AV748" s="118" t="str">
        <f>IFERROR(VLOOKUP(AB748,'#Input Lists#'!$BO$3:$BP$9,2,FALSE),"")</f>
        <v/>
      </c>
      <c r="AW748" s="118">
        <f>IFERROR(VLOOKUP(AC748,'#Input Lists#'!$BL$3:$BM$7,2,FALSE),"")</f>
        <v>1</v>
      </c>
      <c r="AX748" s="52" t="e">
        <f>VLOOKUP(AQ748,'#Location List#'!$D$3:$K$150,4,FALSE)</f>
        <v>#N/A</v>
      </c>
      <c r="AY748" s="273" t="e">
        <f>VLOOKUP(AX748,'#Location List#'!$Z$3:$AA$13,2,FALSE)</f>
        <v>#N/A</v>
      </c>
      <c r="AZ748" s="126" t="e">
        <f>VLOOKUP($AT748,'#Input Lists#'!$L$3:$S$1033,6,FALSE)</f>
        <v>#N/A</v>
      </c>
      <c r="BA748" s="239" t="e">
        <f>VLOOKUP($AT748,'#Input Lists#'!$L$3:$S$833,7,FALSE)</f>
        <v>#N/A</v>
      </c>
      <c r="BB748" s="239" t="e">
        <f>VLOOKUP($AT748,'#Input Lists#'!$L$3:$S$833,8,FALSE)</f>
        <v>#N/A</v>
      </c>
      <c r="BC748" s="91" t="str">
        <f t="shared" si="74"/>
        <v/>
      </c>
      <c r="BD748" s="91" t="str">
        <f t="shared" si="75"/>
        <v/>
      </c>
      <c r="BE748" s="15" t="str">
        <f t="shared" si="76"/>
        <v/>
      </c>
      <c r="BF748" s="92" t="str">
        <f t="shared" si="77"/>
        <v>No Sighting Date</v>
      </c>
    </row>
    <row r="749" spans="1:58" x14ac:dyDescent="0.25">
      <c r="A749" s="118">
        <v>744</v>
      </c>
      <c r="B749" s="119"/>
      <c r="C749" s="120"/>
      <c r="D749" s="121"/>
      <c r="E749" s="121"/>
      <c r="F749" s="236"/>
      <c r="G749" s="122" t="str">
        <f>IFERROR(VLOOKUP(F749,'#Location List#'!$U$3:$V$1154,2,FALSE),"")</f>
        <v/>
      </c>
      <c r="H749" s="120"/>
      <c r="I749" s="120"/>
      <c r="J749" s="120"/>
      <c r="K749" s="120"/>
      <c r="L749" s="120"/>
      <c r="M749" s="120"/>
      <c r="N749" s="120"/>
      <c r="O749" s="120"/>
      <c r="P749" s="120"/>
      <c r="Q749" s="120"/>
      <c r="R749" s="120"/>
      <c r="S749" s="120"/>
      <c r="T749" s="205">
        <f t="shared" si="72"/>
        <v>0</v>
      </c>
      <c r="U749" s="205">
        <f t="shared" si="73"/>
        <v>0</v>
      </c>
      <c r="V749" s="210"/>
      <c r="W749" s="210"/>
      <c r="X749" s="23" t="str">
        <f>IFERROR(VLOOKUP(AT749,'#Input Lists#'!$L$3:$AH$833,3,FALSE)," ")</f>
        <v xml:space="preserve"> </v>
      </c>
      <c r="Y749" s="23" t="str">
        <f>IFERROR(VLOOKUP(AT749,'#Input Lists#'!$L$3:$AH$833,5,FALSE)," ")</f>
        <v xml:space="preserve"> </v>
      </c>
      <c r="Z749" s="206" t="str">
        <f>IFERROR(VLOOKUP(AT749,'#Input Lists#'!$L$3:$AH$833,9,FALSE)," ")</f>
        <v xml:space="preserve"> </v>
      </c>
      <c r="AA749" s="119" t="s">
        <v>1527</v>
      </c>
      <c r="AB749" s="120"/>
      <c r="AC749" s="123"/>
      <c r="AD749" s="123"/>
      <c r="AE749" s="123"/>
      <c r="AF749" s="123"/>
      <c r="AG749" s="123"/>
      <c r="AH749" s="123"/>
      <c r="AI749" s="123"/>
      <c r="AJ749" s="123"/>
      <c r="AK749" s="123"/>
      <c r="AL749" s="123"/>
      <c r="AM749" s="123"/>
      <c r="AN749" s="123"/>
      <c r="AO749" s="123"/>
      <c r="AP749" s="120"/>
      <c r="AQ749" s="125" t="str">
        <f>IFERROR(VLOOKUP(G749,'#Location List#'!$C$3:$D$150,2,FALSE),"")</f>
        <v/>
      </c>
      <c r="AR749" s="125" t="str">
        <f>IFERROR(VLOOKUP(F749,'#Location List#'!$Q$3:$R$1154,2,FALSE),"")</f>
        <v/>
      </c>
      <c r="AS749" s="125" t="str">
        <f>IFERROR(VLOOKUP(V749,'#Input Lists#'!$B$3:$D$46,3,FALSE),"")</f>
        <v/>
      </c>
      <c r="AT749" s="125" t="str">
        <f>IFERROR(VLOOKUP(CONCATENATE(V749," ",W749),'#Input Lists#'!$K$3:$L$827,2,FALSE),"")</f>
        <v/>
      </c>
      <c r="AU749" s="125">
        <f>IFERROR(VLOOKUP(AA749,'#Input Lists#'!$BU$3:$BV$8,2,FALSE),"")</f>
        <v>1</v>
      </c>
      <c r="AV749" s="118" t="str">
        <f>IFERROR(VLOOKUP(AB749,'#Input Lists#'!$BO$3:$BP$9,2,FALSE),"")</f>
        <v/>
      </c>
      <c r="AW749" s="118">
        <f>IFERROR(VLOOKUP(AC749,'#Input Lists#'!$BL$3:$BM$7,2,FALSE),"")</f>
        <v>1</v>
      </c>
      <c r="AX749" s="52" t="e">
        <f>VLOOKUP(AQ749,'#Location List#'!$D$3:$K$150,4,FALSE)</f>
        <v>#N/A</v>
      </c>
      <c r="AY749" s="273" t="e">
        <f>VLOOKUP(AX749,'#Location List#'!$Z$3:$AA$13,2,FALSE)</f>
        <v>#N/A</v>
      </c>
      <c r="AZ749" s="126" t="e">
        <f>VLOOKUP($AT749,'#Input Lists#'!$L$3:$S$1033,6,FALSE)</f>
        <v>#N/A</v>
      </c>
      <c r="BA749" s="239" t="e">
        <f>VLOOKUP($AT749,'#Input Lists#'!$L$3:$S$833,7,FALSE)</f>
        <v>#N/A</v>
      </c>
      <c r="BB749" s="239" t="e">
        <f>VLOOKUP($AT749,'#Input Lists#'!$L$3:$S$833,8,FALSE)</f>
        <v>#N/A</v>
      </c>
      <c r="BC749" s="91" t="str">
        <f t="shared" si="74"/>
        <v/>
      </c>
      <c r="BD749" s="91" t="str">
        <f t="shared" si="75"/>
        <v/>
      </c>
      <c r="BE749" s="15" t="str">
        <f t="shared" si="76"/>
        <v/>
      </c>
      <c r="BF749" s="92" t="str">
        <f t="shared" si="77"/>
        <v>No Sighting Date</v>
      </c>
    </row>
    <row r="750" spans="1:58" x14ac:dyDescent="0.25">
      <c r="A750" s="118">
        <v>745</v>
      </c>
      <c r="B750" s="119"/>
      <c r="C750" s="120"/>
      <c r="D750" s="121"/>
      <c r="E750" s="121"/>
      <c r="F750" s="236"/>
      <c r="G750" s="122" t="str">
        <f>IFERROR(VLOOKUP(F750,'#Location List#'!$U$3:$V$1154,2,FALSE),"")</f>
        <v/>
      </c>
      <c r="H750" s="120"/>
      <c r="I750" s="120"/>
      <c r="J750" s="120"/>
      <c r="K750" s="120"/>
      <c r="L750" s="120"/>
      <c r="M750" s="120"/>
      <c r="N750" s="120"/>
      <c r="O750" s="120"/>
      <c r="P750" s="120"/>
      <c r="Q750" s="120"/>
      <c r="R750" s="120"/>
      <c r="S750" s="120"/>
      <c r="T750" s="205">
        <f t="shared" si="72"/>
        <v>0</v>
      </c>
      <c r="U750" s="205">
        <f t="shared" si="73"/>
        <v>0</v>
      </c>
      <c r="V750" s="210"/>
      <c r="W750" s="210"/>
      <c r="X750" s="23" t="str">
        <f>IFERROR(VLOOKUP(AT750,'#Input Lists#'!$L$3:$AH$833,3,FALSE)," ")</f>
        <v xml:space="preserve"> </v>
      </c>
      <c r="Y750" s="23" t="str">
        <f>IFERROR(VLOOKUP(AT750,'#Input Lists#'!$L$3:$AH$833,5,FALSE)," ")</f>
        <v xml:space="preserve"> </v>
      </c>
      <c r="Z750" s="206" t="str">
        <f>IFERROR(VLOOKUP(AT750,'#Input Lists#'!$L$3:$AH$833,9,FALSE)," ")</f>
        <v xml:space="preserve"> </v>
      </c>
      <c r="AA750" s="119" t="s">
        <v>1527</v>
      </c>
      <c r="AB750" s="120"/>
      <c r="AC750" s="123"/>
      <c r="AD750" s="123"/>
      <c r="AE750" s="123"/>
      <c r="AF750" s="123"/>
      <c r="AG750" s="123"/>
      <c r="AH750" s="123"/>
      <c r="AI750" s="123"/>
      <c r="AJ750" s="123"/>
      <c r="AK750" s="123"/>
      <c r="AL750" s="123"/>
      <c r="AM750" s="123"/>
      <c r="AN750" s="123"/>
      <c r="AO750" s="123"/>
      <c r="AP750" s="120"/>
      <c r="AQ750" s="125" t="str">
        <f>IFERROR(VLOOKUP(G750,'#Location List#'!$C$3:$D$150,2,FALSE),"")</f>
        <v/>
      </c>
      <c r="AR750" s="125" t="str">
        <f>IFERROR(VLOOKUP(F750,'#Location List#'!$Q$3:$R$1154,2,FALSE),"")</f>
        <v/>
      </c>
      <c r="AS750" s="125" t="str">
        <f>IFERROR(VLOOKUP(V750,'#Input Lists#'!$B$3:$D$46,3,FALSE),"")</f>
        <v/>
      </c>
      <c r="AT750" s="125" t="str">
        <f>IFERROR(VLOOKUP(CONCATENATE(V750," ",W750),'#Input Lists#'!$K$3:$L$827,2,FALSE),"")</f>
        <v/>
      </c>
      <c r="AU750" s="125">
        <f>IFERROR(VLOOKUP(AA750,'#Input Lists#'!$BU$3:$BV$8,2,FALSE),"")</f>
        <v>1</v>
      </c>
      <c r="AV750" s="118" t="str">
        <f>IFERROR(VLOOKUP(AB750,'#Input Lists#'!$BO$3:$BP$9,2,FALSE),"")</f>
        <v/>
      </c>
      <c r="AW750" s="118">
        <f>IFERROR(VLOOKUP(AC750,'#Input Lists#'!$BL$3:$BM$7,2,FALSE),"")</f>
        <v>1</v>
      </c>
      <c r="AX750" s="52" t="e">
        <f>VLOOKUP(AQ750,'#Location List#'!$D$3:$K$150,4,FALSE)</f>
        <v>#N/A</v>
      </c>
      <c r="AY750" s="273" t="e">
        <f>VLOOKUP(AX750,'#Location List#'!$Z$3:$AA$13,2,FALSE)</f>
        <v>#N/A</v>
      </c>
      <c r="AZ750" s="126" t="e">
        <f>VLOOKUP($AT750,'#Input Lists#'!$L$3:$S$1033,6,FALSE)</f>
        <v>#N/A</v>
      </c>
      <c r="BA750" s="239" t="e">
        <f>VLOOKUP($AT750,'#Input Lists#'!$L$3:$S$833,7,FALSE)</f>
        <v>#N/A</v>
      </c>
      <c r="BB750" s="239" t="e">
        <f>VLOOKUP($AT750,'#Input Lists#'!$L$3:$S$833,8,FALSE)</f>
        <v>#N/A</v>
      </c>
      <c r="BC750" s="91" t="str">
        <f t="shared" si="74"/>
        <v/>
      </c>
      <c r="BD750" s="91" t="str">
        <f t="shared" si="75"/>
        <v/>
      </c>
      <c r="BE750" s="15" t="str">
        <f t="shared" si="76"/>
        <v/>
      </c>
      <c r="BF750" s="92" t="str">
        <f t="shared" si="77"/>
        <v>No Sighting Date</v>
      </c>
    </row>
    <row r="751" spans="1:58" x14ac:dyDescent="0.25">
      <c r="A751" s="118">
        <v>746</v>
      </c>
      <c r="B751" s="119"/>
      <c r="C751" s="120"/>
      <c r="D751" s="121"/>
      <c r="E751" s="121"/>
      <c r="F751" s="236"/>
      <c r="G751" s="122" t="str">
        <f>IFERROR(VLOOKUP(F751,'#Location List#'!$U$3:$V$1154,2,FALSE),"")</f>
        <v/>
      </c>
      <c r="H751" s="120"/>
      <c r="I751" s="120"/>
      <c r="J751" s="120"/>
      <c r="K751" s="120"/>
      <c r="L751" s="120"/>
      <c r="M751" s="120"/>
      <c r="N751" s="120"/>
      <c r="O751" s="120"/>
      <c r="P751" s="120"/>
      <c r="Q751" s="120"/>
      <c r="R751" s="120"/>
      <c r="S751" s="120"/>
      <c r="T751" s="205">
        <f t="shared" si="72"/>
        <v>0</v>
      </c>
      <c r="U751" s="205">
        <f t="shared" si="73"/>
        <v>0</v>
      </c>
      <c r="V751" s="210"/>
      <c r="W751" s="210"/>
      <c r="X751" s="23" t="str">
        <f>IFERROR(VLOOKUP(AT751,'#Input Lists#'!$L$3:$AH$833,3,FALSE)," ")</f>
        <v xml:space="preserve"> </v>
      </c>
      <c r="Y751" s="23" t="str">
        <f>IFERROR(VLOOKUP(AT751,'#Input Lists#'!$L$3:$AH$833,5,FALSE)," ")</f>
        <v xml:space="preserve"> </v>
      </c>
      <c r="Z751" s="206" t="str">
        <f>IFERROR(VLOOKUP(AT751,'#Input Lists#'!$L$3:$AH$833,9,FALSE)," ")</f>
        <v xml:space="preserve"> </v>
      </c>
      <c r="AA751" s="119" t="s">
        <v>1527</v>
      </c>
      <c r="AB751" s="120"/>
      <c r="AC751" s="123"/>
      <c r="AD751" s="123"/>
      <c r="AE751" s="123"/>
      <c r="AF751" s="123"/>
      <c r="AG751" s="123"/>
      <c r="AH751" s="123"/>
      <c r="AI751" s="123"/>
      <c r="AJ751" s="123"/>
      <c r="AK751" s="123"/>
      <c r="AL751" s="123"/>
      <c r="AM751" s="123"/>
      <c r="AN751" s="123"/>
      <c r="AO751" s="123"/>
      <c r="AP751" s="120"/>
      <c r="AQ751" s="125" t="str">
        <f>IFERROR(VLOOKUP(G751,'#Location List#'!$C$3:$D$150,2,FALSE),"")</f>
        <v/>
      </c>
      <c r="AR751" s="125" t="str">
        <f>IFERROR(VLOOKUP(F751,'#Location List#'!$Q$3:$R$1154,2,FALSE),"")</f>
        <v/>
      </c>
      <c r="AS751" s="125" t="str">
        <f>IFERROR(VLOOKUP(V751,'#Input Lists#'!$B$3:$D$46,3,FALSE),"")</f>
        <v/>
      </c>
      <c r="AT751" s="125" t="str">
        <f>IFERROR(VLOOKUP(CONCATENATE(V751," ",W751),'#Input Lists#'!$K$3:$L$827,2,FALSE),"")</f>
        <v/>
      </c>
      <c r="AU751" s="125">
        <f>IFERROR(VLOOKUP(AA751,'#Input Lists#'!$BU$3:$BV$8,2,FALSE),"")</f>
        <v>1</v>
      </c>
      <c r="AV751" s="118" t="str">
        <f>IFERROR(VLOOKUP(AB751,'#Input Lists#'!$BO$3:$BP$9,2,FALSE),"")</f>
        <v/>
      </c>
      <c r="AW751" s="118">
        <f>IFERROR(VLOOKUP(AC751,'#Input Lists#'!$BL$3:$BM$7,2,FALSE),"")</f>
        <v>1</v>
      </c>
      <c r="AX751" s="52" t="e">
        <f>VLOOKUP(AQ751,'#Location List#'!$D$3:$K$150,4,FALSE)</f>
        <v>#N/A</v>
      </c>
      <c r="AY751" s="273" t="e">
        <f>VLOOKUP(AX751,'#Location List#'!$Z$3:$AA$13,2,FALSE)</f>
        <v>#N/A</v>
      </c>
      <c r="AZ751" s="126" t="e">
        <f>VLOOKUP($AT751,'#Input Lists#'!$L$3:$S$1033,6,FALSE)</f>
        <v>#N/A</v>
      </c>
      <c r="BA751" s="239" t="e">
        <f>VLOOKUP($AT751,'#Input Lists#'!$L$3:$S$833,7,FALSE)</f>
        <v>#N/A</v>
      </c>
      <c r="BB751" s="239" t="e">
        <f>VLOOKUP($AT751,'#Input Lists#'!$L$3:$S$833,8,FALSE)</f>
        <v>#N/A</v>
      </c>
      <c r="BC751" s="91" t="str">
        <f t="shared" si="74"/>
        <v/>
      </c>
      <c r="BD751" s="91" t="str">
        <f t="shared" si="75"/>
        <v/>
      </c>
      <c r="BE751" s="15" t="str">
        <f t="shared" si="76"/>
        <v/>
      </c>
      <c r="BF751" s="92" t="str">
        <f t="shared" si="77"/>
        <v>No Sighting Date</v>
      </c>
    </row>
    <row r="752" spans="1:58" x14ac:dyDescent="0.25">
      <c r="A752" s="118">
        <v>747</v>
      </c>
      <c r="B752" s="119"/>
      <c r="C752" s="120"/>
      <c r="D752" s="121"/>
      <c r="E752" s="121"/>
      <c r="F752" s="236"/>
      <c r="G752" s="122" t="str">
        <f>IFERROR(VLOOKUP(F752,'#Location List#'!$U$3:$V$1154,2,FALSE),"")</f>
        <v/>
      </c>
      <c r="H752" s="120"/>
      <c r="I752" s="120"/>
      <c r="J752" s="120"/>
      <c r="K752" s="120"/>
      <c r="L752" s="120"/>
      <c r="M752" s="120"/>
      <c r="N752" s="120"/>
      <c r="O752" s="120"/>
      <c r="P752" s="120"/>
      <c r="Q752" s="120"/>
      <c r="R752" s="120"/>
      <c r="S752" s="120"/>
      <c r="T752" s="205">
        <f t="shared" si="72"/>
        <v>0</v>
      </c>
      <c r="U752" s="205">
        <f t="shared" si="73"/>
        <v>0</v>
      </c>
      <c r="V752" s="210"/>
      <c r="W752" s="210"/>
      <c r="X752" s="23" t="str">
        <f>IFERROR(VLOOKUP(AT752,'#Input Lists#'!$L$3:$AH$833,3,FALSE)," ")</f>
        <v xml:space="preserve"> </v>
      </c>
      <c r="Y752" s="23" t="str">
        <f>IFERROR(VLOOKUP(AT752,'#Input Lists#'!$L$3:$AH$833,5,FALSE)," ")</f>
        <v xml:space="preserve"> </v>
      </c>
      <c r="Z752" s="206" t="str">
        <f>IFERROR(VLOOKUP(AT752,'#Input Lists#'!$L$3:$AH$833,9,FALSE)," ")</f>
        <v xml:space="preserve"> </v>
      </c>
      <c r="AA752" s="119" t="s">
        <v>1527</v>
      </c>
      <c r="AB752" s="120"/>
      <c r="AC752" s="123"/>
      <c r="AD752" s="123"/>
      <c r="AE752" s="123"/>
      <c r="AF752" s="123"/>
      <c r="AG752" s="123"/>
      <c r="AH752" s="123"/>
      <c r="AI752" s="123"/>
      <c r="AJ752" s="123"/>
      <c r="AK752" s="123"/>
      <c r="AL752" s="123"/>
      <c r="AM752" s="123"/>
      <c r="AN752" s="123"/>
      <c r="AO752" s="123"/>
      <c r="AP752" s="120"/>
      <c r="AQ752" s="125" t="str">
        <f>IFERROR(VLOOKUP(G752,'#Location List#'!$C$3:$D$150,2,FALSE),"")</f>
        <v/>
      </c>
      <c r="AR752" s="125" t="str">
        <f>IFERROR(VLOOKUP(F752,'#Location List#'!$Q$3:$R$1154,2,FALSE),"")</f>
        <v/>
      </c>
      <c r="AS752" s="125" t="str">
        <f>IFERROR(VLOOKUP(V752,'#Input Lists#'!$B$3:$D$46,3,FALSE),"")</f>
        <v/>
      </c>
      <c r="AT752" s="125" t="str">
        <f>IFERROR(VLOOKUP(CONCATENATE(V752," ",W752),'#Input Lists#'!$K$3:$L$827,2,FALSE),"")</f>
        <v/>
      </c>
      <c r="AU752" s="125">
        <f>IFERROR(VLOOKUP(AA752,'#Input Lists#'!$BU$3:$BV$8,2,FALSE),"")</f>
        <v>1</v>
      </c>
      <c r="AV752" s="118" t="str">
        <f>IFERROR(VLOOKUP(AB752,'#Input Lists#'!$BO$3:$BP$9,2,FALSE),"")</f>
        <v/>
      </c>
      <c r="AW752" s="118">
        <f>IFERROR(VLOOKUP(AC752,'#Input Lists#'!$BL$3:$BM$7,2,FALSE),"")</f>
        <v>1</v>
      </c>
      <c r="AX752" s="52" t="e">
        <f>VLOOKUP(AQ752,'#Location List#'!$D$3:$K$150,4,FALSE)</f>
        <v>#N/A</v>
      </c>
      <c r="AY752" s="273" t="e">
        <f>VLOOKUP(AX752,'#Location List#'!$Z$3:$AA$13,2,FALSE)</f>
        <v>#N/A</v>
      </c>
      <c r="AZ752" s="126" t="e">
        <f>VLOOKUP($AT752,'#Input Lists#'!$L$3:$S$1033,6,FALSE)</f>
        <v>#N/A</v>
      </c>
      <c r="BA752" s="239" t="e">
        <f>VLOOKUP($AT752,'#Input Lists#'!$L$3:$S$833,7,FALSE)</f>
        <v>#N/A</v>
      </c>
      <c r="BB752" s="239" t="e">
        <f>VLOOKUP($AT752,'#Input Lists#'!$L$3:$S$833,8,FALSE)</f>
        <v>#N/A</v>
      </c>
      <c r="BC752" s="91" t="str">
        <f t="shared" si="74"/>
        <v/>
      </c>
      <c r="BD752" s="91" t="str">
        <f t="shared" si="75"/>
        <v/>
      </c>
      <c r="BE752" s="15" t="str">
        <f t="shared" si="76"/>
        <v/>
      </c>
      <c r="BF752" s="92" t="str">
        <f t="shared" si="77"/>
        <v>No Sighting Date</v>
      </c>
    </row>
    <row r="753" spans="1:58" x14ac:dyDescent="0.25">
      <c r="A753" s="118">
        <v>748</v>
      </c>
      <c r="B753" s="119"/>
      <c r="C753" s="120"/>
      <c r="D753" s="121"/>
      <c r="E753" s="121"/>
      <c r="F753" s="236"/>
      <c r="G753" s="122" t="str">
        <f>IFERROR(VLOOKUP(F753,'#Location List#'!$U$3:$V$1154,2,FALSE),"")</f>
        <v/>
      </c>
      <c r="H753" s="120"/>
      <c r="I753" s="120"/>
      <c r="J753" s="120"/>
      <c r="K753" s="120"/>
      <c r="L753" s="120"/>
      <c r="M753" s="120"/>
      <c r="N753" s="120"/>
      <c r="O753" s="120"/>
      <c r="P753" s="120"/>
      <c r="Q753" s="120"/>
      <c r="R753" s="120"/>
      <c r="S753" s="120"/>
      <c r="T753" s="205">
        <f t="shared" si="72"/>
        <v>0</v>
      </c>
      <c r="U753" s="205">
        <f t="shared" si="73"/>
        <v>0</v>
      </c>
      <c r="V753" s="210"/>
      <c r="W753" s="210"/>
      <c r="X753" s="23" t="str">
        <f>IFERROR(VLOOKUP(AT753,'#Input Lists#'!$L$3:$AH$833,3,FALSE)," ")</f>
        <v xml:space="preserve"> </v>
      </c>
      <c r="Y753" s="23" t="str">
        <f>IFERROR(VLOOKUP(AT753,'#Input Lists#'!$L$3:$AH$833,5,FALSE)," ")</f>
        <v xml:space="preserve"> </v>
      </c>
      <c r="Z753" s="206" t="str">
        <f>IFERROR(VLOOKUP(AT753,'#Input Lists#'!$L$3:$AH$833,9,FALSE)," ")</f>
        <v xml:space="preserve"> </v>
      </c>
      <c r="AA753" s="119" t="s">
        <v>1527</v>
      </c>
      <c r="AB753" s="120"/>
      <c r="AC753" s="123"/>
      <c r="AD753" s="123"/>
      <c r="AE753" s="123"/>
      <c r="AF753" s="123"/>
      <c r="AG753" s="123"/>
      <c r="AH753" s="123"/>
      <c r="AI753" s="123"/>
      <c r="AJ753" s="123"/>
      <c r="AK753" s="123"/>
      <c r="AL753" s="123"/>
      <c r="AM753" s="123"/>
      <c r="AN753" s="123"/>
      <c r="AO753" s="123"/>
      <c r="AP753" s="120"/>
      <c r="AQ753" s="125" t="str">
        <f>IFERROR(VLOOKUP(G753,'#Location List#'!$C$3:$D$150,2,FALSE),"")</f>
        <v/>
      </c>
      <c r="AR753" s="125" t="str">
        <f>IFERROR(VLOOKUP(F753,'#Location List#'!$Q$3:$R$1154,2,FALSE),"")</f>
        <v/>
      </c>
      <c r="AS753" s="125" t="str">
        <f>IFERROR(VLOOKUP(V753,'#Input Lists#'!$B$3:$D$46,3,FALSE),"")</f>
        <v/>
      </c>
      <c r="AT753" s="125" t="str">
        <f>IFERROR(VLOOKUP(CONCATENATE(V753," ",W753),'#Input Lists#'!$K$3:$L$827,2,FALSE),"")</f>
        <v/>
      </c>
      <c r="AU753" s="125">
        <f>IFERROR(VLOOKUP(AA753,'#Input Lists#'!$BU$3:$BV$8,2,FALSE),"")</f>
        <v>1</v>
      </c>
      <c r="AV753" s="118" t="str">
        <f>IFERROR(VLOOKUP(AB753,'#Input Lists#'!$BO$3:$BP$9,2,FALSE),"")</f>
        <v/>
      </c>
      <c r="AW753" s="118">
        <f>IFERROR(VLOOKUP(AC753,'#Input Lists#'!$BL$3:$BM$7,2,FALSE),"")</f>
        <v>1</v>
      </c>
      <c r="AX753" s="52" t="e">
        <f>VLOOKUP(AQ753,'#Location List#'!$D$3:$K$150,4,FALSE)</f>
        <v>#N/A</v>
      </c>
      <c r="AY753" s="273" t="e">
        <f>VLOOKUP(AX753,'#Location List#'!$Z$3:$AA$13,2,FALSE)</f>
        <v>#N/A</v>
      </c>
      <c r="AZ753" s="126" t="e">
        <f>VLOOKUP($AT753,'#Input Lists#'!$L$3:$S$1033,6,FALSE)</f>
        <v>#N/A</v>
      </c>
      <c r="BA753" s="239" t="e">
        <f>VLOOKUP($AT753,'#Input Lists#'!$L$3:$S$833,7,FALSE)</f>
        <v>#N/A</v>
      </c>
      <c r="BB753" s="239" t="e">
        <f>VLOOKUP($AT753,'#Input Lists#'!$L$3:$S$833,8,FALSE)</f>
        <v>#N/A</v>
      </c>
      <c r="BC753" s="91" t="str">
        <f t="shared" si="74"/>
        <v/>
      </c>
      <c r="BD753" s="91" t="str">
        <f t="shared" si="75"/>
        <v/>
      </c>
      <c r="BE753" s="15" t="str">
        <f t="shared" si="76"/>
        <v/>
      </c>
      <c r="BF753" s="92" t="str">
        <f t="shared" si="77"/>
        <v>No Sighting Date</v>
      </c>
    </row>
    <row r="754" spans="1:58" x14ac:dyDescent="0.25">
      <c r="A754" s="118">
        <v>749</v>
      </c>
      <c r="B754" s="119"/>
      <c r="C754" s="120"/>
      <c r="D754" s="121"/>
      <c r="E754" s="121"/>
      <c r="F754" s="236"/>
      <c r="G754" s="122" t="str">
        <f>IFERROR(VLOOKUP(F754,'#Location List#'!$U$3:$V$1154,2,FALSE),"")</f>
        <v/>
      </c>
      <c r="H754" s="120"/>
      <c r="I754" s="120"/>
      <c r="J754" s="120"/>
      <c r="K754" s="120"/>
      <c r="L754" s="120"/>
      <c r="M754" s="120"/>
      <c r="N754" s="120"/>
      <c r="O754" s="120"/>
      <c r="P754" s="120"/>
      <c r="Q754" s="120"/>
      <c r="R754" s="120"/>
      <c r="S754" s="120"/>
      <c r="T754" s="205">
        <f t="shared" si="72"/>
        <v>0</v>
      </c>
      <c r="U754" s="205">
        <f t="shared" si="73"/>
        <v>0</v>
      </c>
      <c r="V754" s="210"/>
      <c r="W754" s="210"/>
      <c r="X754" s="23" t="str">
        <f>IFERROR(VLOOKUP(AT754,'#Input Lists#'!$L$3:$AH$833,3,FALSE)," ")</f>
        <v xml:space="preserve"> </v>
      </c>
      <c r="Y754" s="23" t="str">
        <f>IFERROR(VLOOKUP(AT754,'#Input Lists#'!$L$3:$AH$833,5,FALSE)," ")</f>
        <v xml:space="preserve"> </v>
      </c>
      <c r="Z754" s="206" t="str">
        <f>IFERROR(VLOOKUP(AT754,'#Input Lists#'!$L$3:$AH$833,9,FALSE)," ")</f>
        <v xml:space="preserve"> </v>
      </c>
      <c r="AA754" s="119" t="s">
        <v>1527</v>
      </c>
      <c r="AB754" s="120"/>
      <c r="AC754" s="123"/>
      <c r="AD754" s="123"/>
      <c r="AE754" s="123"/>
      <c r="AF754" s="123"/>
      <c r="AG754" s="123"/>
      <c r="AH754" s="123"/>
      <c r="AI754" s="123"/>
      <c r="AJ754" s="123"/>
      <c r="AK754" s="123"/>
      <c r="AL754" s="123"/>
      <c r="AM754" s="123"/>
      <c r="AN754" s="123"/>
      <c r="AO754" s="123"/>
      <c r="AP754" s="120"/>
      <c r="AQ754" s="125" t="str">
        <f>IFERROR(VLOOKUP(G754,'#Location List#'!$C$3:$D$150,2,FALSE),"")</f>
        <v/>
      </c>
      <c r="AR754" s="125" t="str">
        <f>IFERROR(VLOOKUP(F754,'#Location List#'!$Q$3:$R$1154,2,FALSE),"")</f>
        <v/>
      </c>
      <c r="AS754" s="125" t="str">
        <f>IFERROR(VLOOKUP(V754,'#Input Lists#'!$B$3:$D$46,3,FALSE),"")</f>
        <v/>
      </c>
      <c r="AT754" s="125" t="str">
        <f>IFERROR(VLOOKUP(CONCATENATE(V754," ",W754),'#Input Lists#'!$K$3:$L$827,2,FALSE),"")</f>
        <v/>
      </c>
      <c r="AU754" s="125">
        <f>IFERROR(VLOOKUP(AA754,'#Input Lists#'!$BU$3:$BV$8,2,FALSE),"")</f>
        <v>1</v>
      </c>
      <c r="AV754" s="118" t="str">
        <f>IFERROR(VLOOKUP(AB754,'#Input Lists#'!$BO$3:$BP$9,2,FALSE),"")</f>
        <v/>
      </c>
      <c r="AW754" s="118">
        <f>IFERROR(VLOOKUP(AC754,'#Input Lists#'!$BL$3:$BM$7,2,FALSE),"")</f>
        <v>1</v>
      </c>
      <c r="AX754" s="52" t="e">
        <f>VLOOKUP(AQ754,'#Location List#'!$D$3:$K$150,4,FALSE)</f>
        <v>#N/A</v>
      </c>
      <c r="AY754" s="273" t="e">
        <f>VLOOKUP(AX754,'#Location List#'!$Z$3:$AA$13,2,FALSE)</f>
        <v>#N/A</v>
      </c>
      <c r="AZ754" s="126" t="e">
        <f>VLOOKUP($AT754,'#Input Lists#'!$L$3:$S$1033,6,FALSE)</f>
        <v>#N/A</v>
      </c>
      <c r="BA754" s="239" t="e">
        <f>VLOOKUP($AT754,'#Input Lists#'!$L$3:$S$833,7,FALSE)</f>
        <v>#N/A</v>
      </c>
      <c r="BB754" s="239" t="e">
        <f>VLOOKUP($AT754,'#Input Lists#'!$L$3:$S$833,8,FALSE)</f>
        <v>#N/A</v>
      </c>
      <c r="BC754" s="91" t="str">
        <f t="shared" si="74"/>
        <v/>
      </c>
      <c r="BD754" s="91" t="str">
        <f t="shared" si="75"/>
        <v/>
      </c>
      <c r="BE754" s="15" t="str">
        <f t="shared" si="76"/>
        <v/>
      </c>
      <c r="BF754" s="92" t="str">
        <f t="shared" si="77"/>
        <v>No Sighting Date</v>
      </c>
    </row>
    <row r="755" spans="1:58" x14ac:dyDescent="0.25">
      <c r="A755" s="118">
        <v>750</v>
      </c>
      <c r="B755" s="119"/>
      <c r="C755" s="120"/>
      <c r="D755" s="121"/>
      <c r="E755" s="121"/>
      <c r="F755" s="236"/>
      <c r="G755" s="122" t="str">
        <f>IFERROR(VLOOKUP(F755,'#Location List#'!$U$3:$V$1154,2,FALSE),"")</f>
        <v/>
      </c>
      <c r="H755" s="120"/>
      <c r="I755" s="120"/>
      <c r="J755" s="120"/>
      <c r="K755" s="120"/>
      <c r="L755" s="120"/>
      <c r="M755" s="120"/>
      <c r="N755" s="120"/>
      <c r="O755" s="120"/>
      <c r="P755" s="120"/>
      <c r="Q755" s="120"/>
      <c r="R755" s="120"/>
      <c r="S755" s="120"/>
      <c r="T755" s="205">
        <f t="shared" si="72"/>
        <v>0</v>
      </c>
      <c r="U755" s="205">
        <f t="shared" si="73"/>
        <v>0</v>
      </c>
      <c r="V755" s="210"/>
      <c r="W755" s="210"/>
      <c r="X755" s="23" t="str">
        <f>IFERROR(VLOOKUP(AT755,'#Input Lists#'!$L$3:$AH$833,3,FALSE)," ")</f>
        <v xml:space="preserve"> </v>
      </c>
      <c r="Y755" s="23" t="str">
        <f>IFERROR(VLOOKUP(AT755,'#Input Lists#'!$L$3:$AH$833,5,FALSE)," ")</f>
        <v xml:space="preserve"> </v>
      </c>
      <c r="Z755" s="206" t="str">
        <f>IFERROR(VLOOKUP(AT755,'#Input Lists#'!$L$3:$AH$833,9,FALSE)," ")</f>
        <v xml:space="preserve"> </v>
      </c>
      <c r="AA755" s="119" t="s">
        <v>1527</v>
      </c>
      <c r="AB755" s="120"/>
      <c r="AC755" s="123"/>
      <c r="AD755" s="123"/>
      <c r="AE755" s="123"/>
      <c r="AF755" s="123"/>
      <c r="AG755" s="123"/>
      <c r="AH755" s="123"/>
      <c r="AI755" s="123"/>
      <c r="AJ755" s="123"/>
      <c r="AK755" s="123"/>
      <c r="AL755" s="123"/>
      <c r="AM755" s="123"/>
      <c r="AN755" s="123"/>
      <c r="AO755" s="123"/>
      <c r="AP755" s="120"/>
      <c r="AQ755" s="125" t="str">
        <f>IFERROR(VLOOKUP(G755,'#Location List#'!$C$3:$D$150,2,FALSE),"")</f>
        <v/>
      </c>
      <c r="AR755" s="125" t="str">
        <f>IFERROR(VLOOKUP(F755,'#Location List#'!$Q$3:$R$1154,2,FALSE),"")</f>
        <v/>
      </c>
      <c r="AS755" s="125" t="str">
        <f>IFERROR(VLOOKUP(V755,'#Input Lists#'!$B$3:$D$46,3,FALSE),"")</f>
        <v/>
      </c>
      <c r="AT755" s="125" t="str">
        <f>IFERROR(VLOOKUP(CONCATENATE(V755," ",W755),'#Input Lists#'!$K$3:$L$827,2,FALSE),"")</f>
        <v/>
      </c>
      <c r="AU755" s="125">
        <f>IFERROR(VLOOKUP(AA755,'#Input Lists#'!$BU$3:$BV$8,2,FALSE),"")</f>
        <v>1</v>
      </c>
      <c r="AV755" s="118" t="str">
        <f>IFERROR(VLOOKUP(AB755,'#Input Lists#'!$BO$3:$BP$9,2,FALSE),"")</f>
        <v/>
      </c>
      <c r="AW755" s="118">
        <f>IFERROR(VLOOKUP(AC755,'#Input Lists#'!$BL$3:$BM$7,2,FALSE),"")</f>
        <v>1</v>
      </c>
      <c r="AX755" s="52" t="e">
        <f>VLOOKUP(AQ755,'#Location List#'!$D$3:$K$150,4,FALSE)</f>
        <v>#N/A</v>
      </c>
      <c r="AY755" s="273" t="e">
        <f>VLOOKUP(AX755,'#Location List#'!$Z$3:$AA$13,2,FALSE)</f>
        <v>#N/A</v>
      </c>
      <c r="AZ755" s="126" t="e">
        <f>VLOOKUP($AT755,'#Input Lists#'!$L$3:$S$1033,6,FALSE)</f>
        <v>#N/A</v>
      </c>
      <c r="BA755" s="239" t="e">
        <f>VLOOKUP($AT755,'#Input Lists#'!$L$3:$S$833,7,FALSE)</f>
        <v>#N/A</v>
      </c>
      <c r="BB755" s="239" t="e">
        <f>VLOOKUP($AT755,'#Input Lists#'!$L$3:$S$833,8,FALSE)</f>
        <v>#N/A</v>
      </c>
      <c r="BC755" s="91" t="str">
        <f t="shared" si="74"/>
        <v/>
      </c>
      <c r="BD755" s="91" t="str">
        <f t="shared" si="75"/>
        <v/>
      </c>
      <c r="BE755" s="15" t="str">
        <f t="shared" si="76"/>
        <v/>
      </c>
      <c r="BF755" s="92" t="str">
        <f t="shared" si="77"/>
        <v>No Sighting Date</v>
      </c>
    </row>
    <row r="756" spans="1:58" x14ac:dyDescent="0.25">
      <c r="A756" s="118">
        <v>751</v>
      </c>
      <c r="B756" s="119"/>
      <c r="C756" s="120"/>
      <c r="D756" s="121"/>
      <c r="E756" s="121"/>
      <c r="F756" s="236"/>
      <c r="G756" s="122" t="str">
        <f>IFERROR(VLOOKUP(F756,'#Location List#'!$U$3:$V$1154,2,FALSE),"")</f>
        <v/>
      </c>
      <c r="H756" s="120"/>
      <c r="I756" s="120"/>
      <c r="J756" s="120"/>
      <c r="K756" s="120"/>
      <c r="L756" s="120"/>
      <c r="M756" s="120"/>
      <c r="N756" s="120"/>
      <c r="O756" s="120"/>
      <c r="P756" s="120"/>
      <c r="Q756" s="120"/>
      <c r="R756" s="120"/>
      <c r="S756" s="120"/>
      <c r="T756" s="205">
        <f t="shared" si="72"/>
        <v>0</v>
      </c>
      <c r="U756" s="205">
        <f t="shared" si="73"/>
        <v>0</v>
      </c>
      <c r="V756" s="210"/>
      <c r="W756" s="210"/>
      <c r="X756" s="23" t="str">
        <f>IFERROR(VLOOKUP(AT756,'#Input Lists#'!$L$3:$AH$833,3,FALSE)," ")</f>
        <v xml:space="preserve"> </v>
      </c>
      <c r="Y756" s="23" t="str">
        <f>IFERROR(VLOOKUP(AT756,'#Input Lists#'!$L$3:$AH$833,5,FALSE)," ")</f>
        <v xml:space="preserve"> </v>
      </c>
      <c r="Z756" s="206" t="str">
        <f>IFERROR(VLOOKUP(AT756,'#Input Lists#'!$L$3:$AH$833,9,FALSE)," ")</f>
        <v xml:space="preserve"> </v>
      </c>
      <c r="AA756" s="119" t="s">
        <v>1527</v>
      </c>
      <c r="AB756" s="120"/>
      <c r="AC756" s="123"/>
      <c r="AD756" s="123"/>
      <c r="AE756" s="123"/>
      <c r="AF756" s="123"/>
      <c r="AG756" s="123"/>
      <c r="AH756" s="123"/>
      <c r="AI756" s="123"/>
      <c r="AJ756" s="123"/>
      <c r="AK756" s="123"/>
      <c r="AL756" s="123"/>
      <c r="AM756" s="123"/>
      <c r="AN756" s="123"/>
      <c r="AO756" s="123"/>
      <c r="AP756" s="120"/>
      <c r="AQ756" s="125" t="str">
        <f>IFERROR(VLOOKUP(G756,'#Location List#'!$C$3:$D$150,2,FALSE),"")</f>
        <v/>
      </c>
      <c r="AR756" s="125" t="str">
        <f>IFERROR(VLOOKUP(F756,'#Location List#'!$Q$3:$R$1154,2,FALSE),"")</f>
        <v/>
      </c>
      <c r="AS756" s="125" t="str">
        <f>IFERROR(VLOOKUP(V756,'#Input Lists#'!$B$3:$D$46,3,FALSE),"")</f>
        <v/>
      </c>
      <c r="AT756" s="125" t="str">
        <f>IFERROR(VLOOKUP(CONCATENATE(V756," ",W756),'#Input Lists#'!$K$3:$L$827,2,FALSE),"")</f>
        <v/>
      </c>
      <c r="AU756" s="125">
        <f>IFERROR(VLOOKUP(AA756,'#Input Lists#'!$BU$3:$BV$8,2,FALSE),"")</f>
        <v>1</v>
      </c>
      <c r="AV756" s="118" t="str">
        <f>IFERROR(VLOOKUP(AB756,'#Input Lists#'!$BO$3:$BP$9,2,FALSE),"")</f>
        <v/>
      </c>
      <c r="AW756" s="118">
        <f>IFERROR(VLOOKUP(AC756,'#Input Lists#'!$BL$3:$BM$7,2,FALSE),"")</f>
        <v>1</v>
      </c>
      <c r="AX756" s="52" t="e">
        <f>VLOOKUP(AQ756,'#Location List#'!$D$3:$K$150,4,FALSE)</f>
        <v>#N/A</v>
      </c>
      <c r="AY756" s="273" t="e">
        <f>VLOOKUP(AX756,'#Location List#'!$Z$3:$AA$13,2,FALSE)</f>
        <v>#N/A</v>
      </c>
      <c r="AZ756" s="126" t="e">
        <f>VLOOKUP($AT756,'#Input Lists#'!$L$3:$S$1033,6,FALSE)</f>
        <v>#N/A</v>
      </c>
      <c r="BA756" s="239" t="e">
        <f>VLOOKUP($AT756,'#Input Lists#'!$L$3:$S$833,7,FALSE)</f>
        <v>#N/A</v>
      </c>
      <c r="BB756" s="239" t="e">
        <f>VLOOKUP($AT756,'#Input Lists#'!$L$3:$S$833,8,FALSE)</f>
        <v>#N/A</v>
      </c>
      <c r="BC756" s="91" t="str">
        <f t="shared" si="74"/>
        <v/>
      </c>
      <c r="BD756" s="91" t="str">
        <f t="shared" si="75"/>
        <v/>
      </c>
      <c r="BE756" s="15" t="str">
        <f t="shared" si="76"/>
        <v/>
      </c>
      <c r="BF756" s="92" t="str">
        <f t="shared" si="77"/>
        <v>No Sighting Date</v>
      </c>
    </row>
    <row r="757" spans="1:58" x14ac:dyDescent="0.25">
      <c r="A757" s="118">
        <v>752</v>
      </c>
      <c r="B757" s="119"/>
      <c r="C757" s="120"/>
      <c r="D757" s="121"/>
      <c r="E757" s="121"/>
      <c r="F757" s="236"/>
      <c r="G757" s="122" t="str">
        <f>IFERROR(VLOOKUP(F757,'#Location List#'!$U$3:$V$1154,2,FALSE),"")</f>
        <v/>
      </c>
      <c r="H757" s="120"/>
      <c r="I757" s="120"/>
      <c r="J757" s="120"/>
      <c r="K757" s="120"/>
      <c r="L757" s="120"/>
      <c r="M757" s="120"/>
      <c r="N757" s="120"/>
      <c r="O757" s="120"/>
      <c r="P757" s="120"/>
      <c r="Q757" s="120"/>
      <c r="R757" s="120"/>
      <c r="S757" s="120"/>
      <c r="T757" s="205">
        <f t="shared" si="72"/>
        <v>0</v>
      </c>
      <c r="U757" s="205">
        <f t="shared" si="73"/>
        <v>0</v>
      </c>
      <c r="V757" s="210"/>
      <c r="W757" s="210"/>
      <c r="X757" s="23" t="str">
        <f>IFERROR(VLOOKUP(AT757,'#Input Lists#'!$L$3:$AH$833,3,FALSE)," ")</f>
        <v xml:space="preserve"> </v>
      </c>
      <c r="Y757" s="23" t="str">
        <f>IFERROR(VLOOKUP(AT757,'#Input Lists#'!$L$3:$AH$833,5,FALSE)," ")</f>
        <v xml:space="preserve"> </v>
      </c>
      <c r="Z757" s="206" t="str">
        <f>IFERROR(VLOOKUP(AT757,'#Input Lists#'!$L$3:$AH$833,9,FALSE)," ")</f>
        <v xml:space="preserve"> </v>
      </c>
      <c r="AA757" s="119" t="s">
        <v>1527</v>
      </c>
      <c r="AB757" s="120"/>
      <c r="AC757" s="123"/>
      <c r="AD757" s="123"/>
      <c r="AE757" s="123"/>
      <c r="AF757" s="123"/>
      <c r="AG757" s="123"/>
      <c r="AH757" s="123"/>
      <c r="AI757" s="123"/>
      <c r="AJ757" s="123"/>
      <c r="AK757" s="123"/>
      <c r="AL757" s="123"/>
      <c r="AM757" s="123"/>
      <c r="AN757" s="123"/>
      <c r="AO757" s="123"/>
      <c r="AP757" s="120"/>
      <c r="AQ757" s="125" t="str">
        <f>IFERROR(VLOOKUP(G757,'#Location List#'!$C$3:$D$150,2,FALSE),"")</f>
        <v/>
      </c>
      <c r="AR757" s="125" t="str">
        <f>IFERROR(VLOOKUP(F757,'#Location List#'!$Q$3:$R$1154,2,FALSE),"")</f>
        <v/>
      </c>
      <c r="AS757" s="125" t="str">
        <f>IFERROR(VLOOKUP(V757,'#Input Lists#'!$B$3:$D$46,3,FALSE),"")</f>
        <v/>
      </c>
      <c r="AT757" s="125" t="str">
        <f>IFERROR(VLOOKUP(CONCATENATE(V757," ",W757),'#Input Lists#'!$K$3:$L$827,2,FALSE),"")</f>
        <v/>
      </c>
      <c r="AU757" s="125">
        <f>IFERROR(VLOOKUP(AA757,'#Input Lists#'!$BU$3:$BV$8,2,FALSE),"")</f>
        <v>1</v>
      </c>
      <c r="AV757" s="118" t="str">
        <f>IFERROR(VLOOKUP(AB757,'#Input Lists#'!$BO$3:$BP$9,2,FALSE),"")</f>
        <v/>
      </c>
      <c r="AW757" s="118">
        <f>IFERROR(VLOOKUP(AC757,'#Input Lists#'!$BL$3:$BM$7,2,FALSE),"")</f>
        <v>1</v>
      </c>
      <c r="AX757" s="52" t="e">
        <f>VLOOKUP(AQ757,'#Location List#'!$D$3:$K$150,4,FALSE)</f>
        <v>#N/A</v>
      </c>
      <c r="AY757" s="273" t="e">
        <f>VLOOKUP(AX757,'#Location List#'!$Z$3:$AA$13,2,FALSE)</f>
        <v>#N/A</v>
      </c>
      <c r="AZ757" s="126" t="e">
        <f>VLOOKUP($AT757,'#Input Lists#'!$L$3:$S$1033,6,FALSE)</f>
        <v>#N/A</v>
      </c>
      <c r="BA757" s="239" t="e">
        <f>VLOOKUP($AT757,'#Input Lists#'!$L$3:$S$833,7,FALSE)</f>
        <v>#N/A</v>
      </c>
      <c r="BB757" s="239" t="e">
        <f>VLOOKUP($AT757,'#Input Lists#'!$L$3:$S$833,8,FALSE)</f>
        <v>#N/A</v>
      </c>
      <c r="BC757" s="91" t="str">
        <f t="shared" si="74"/>
        <v/>
      </c>
      <c r="BD757" s="91" t="str">
        <f t="shared" si="75"/>
        <v/>
      </c>
      <c r="BE757" s="15" t="str">
        <f t="shared" si="76"/>
        <v/>
      </c>
      <c r="BF757" s="92" t="str">
        <f t="shared" si="77"/>
        <v>No Sighting Date</v>
      </c>
    </row>
    <row r="758" spans="1:58" x14ac:dyDescent="0.25">
      <c r="A758" s="118">
        <v>753</v>
      </c>
      <c r="B758" s="119"/>
      <c r="C758" s="120"/>
      <c r="D758" s="121"/>
      <c r="E758" s="121"/>
      <c r="F758" s="236"/>
      <c r="G758" s="122" t="str">
        <f>IFERROR(VLOOKUP(F758,'#Location List#'!$U$3:$V$1154,2,FALSE),"")</f>
        <v/>
      </c>
      <c r="H758" s="120"/>
      <c r="I758" s="120"/>
      <c r="J758" s="120"/>
      <c r="K758" s="120"/>
      <c r="L758" s="120"/>
      <c r="M758" s="120"/>
      <c r="N758" s="120"/>
      <c r="O758" s="120"/>
      <c r="P758" s="120"/>
      <c r="Q758" s="120"/>
      <c r="R758" s="120"/>
      <c r="S758" s="120"/>
      <c r="T758" s="205">
        <f t="shared" si="72"/>
        <v>0</v>
      </c>
      <c r="U758" s="205">
        <f t="shared" si="73"/>
        <v>0</v>
      </c>
      <c r="V758" s="210"/>
      <c r="W758" s="210"/>
      <c r="X758" s="23" t="str">
        <f>IFERROR(VLOOKUP(AT758,'#Input Lists#'!$L$3:$AH$833,3,FALSE)," ")</f>
        <v xml:space="preserve"> </v>
      </c>
      <c r="Y758" s="23" t="str">
        <f>IFERROR(VLOOKUP(AT758,'#Input Lists#'!$L$3:$AH$833,5,FALSE)," ")</f>
        <v xml:space="preserve"> </v>
      </c>
      <c r="Z758" s="206" t="str">
        <f>IFERROR(VLOOKUP(AT758,'#Input Lists#'!$L$3:$AH$833,9,FALSE)," ")</f>
        <v xml:space="preserve"> </v>
      </c>
      <c r="AA758" s="119" t="s">
        <v>1527</v>
      </c>
      <c r="AB758" s="120"/>
      <c r="AC758" s="123"/>
      <c r="AD758" s="123"/>
      <c r="AE758" s="123"/>
      <c r="AF758" s="123"/>
      <c r="AG758" s="123"/>
      <c r="AH758" s="123"/>
      <c r="AI758" s="123"/>
      <c r="AJ758" s="123"/>
      <c r="AK758" s="123"/>
      <c r="AL758" s="123"/>
      <c r="AM758" s="123"/>
      <c r="AN758" s="123"/>
      <c r="AO758" s="123"/>
      <c r="AP758" s="120"/>
      <c r="AQ758" s="125" t="str">
        <f>IFERROR(VLOOKUP(G758,'#Location List#'!$C$3:$D$150,2,FALSE),"")</f>
        <v/>
      </c>
      <c r="AR758" s="125" t="str">
        <f>IFERROR(VLOOKUP(F758,'#Location List#'!$Q$3:$R$1154,2,FALSE),"")</f>
        <v/>
      </c>
      <c r="AS758" s="125" t="str">
        <f>IFERROR(VLOOKUP(V758,'#Input Lists#'!$B$3:$D$46,3,FALSE),"")</f>
        <v/>
      </c>
      <c r="AT758" s="125" t="str">
        <f>IFERROR(VLOOKUP(CONCATENATE(V758," ",W758),'#Input Lists#'!$K$3:$L$827,2,FALSE),"")</f>
        <v/>
      </c>
      <c r="AU758" s="125">
        <f>IFERROR(VLOOKUP(AA758,'#Input Lists#'!$BU$3:$BV$8,2,FALSE),"")</f>
        <v>1</v>
      </c>
      <c r="AV758" s="118" t="str">
        <f>IFERROR(VLOOKUP(AB758,'#Input Lists#'!$BO$3:$BP$9,2,FALSE),"")</f>
        <v/>
      </c>
      <c r="AW758" s="118">
        <f>IFERROR(VLOOKUP(AC758,'#Input Lists#'!$BL$3:$BM$7,2,FALSE),"")</f>
        <v>1</v>
      </c>
      <c r="AX758" s="52" t="e">
        <f>VLOOKUP(AQ758,'#Location List#'!$D$3:$K$150,4,FALSE)</f>
        <v>#N/A</v>
      </c>
      <c r="AY758" s="273" t="e">
        <f>VLOOKUP(AX758,'#Location List#'!$Z$3:$AA$13,2,FALSE)</f>
        <v>#N/A</v>
      </c>
      <c r="AZ758" s="126" t="e">
        <f>VLOOKUP($AT758,'#Input Lists#'!$L$3:$S$1033,6,FALSE)</f>
        <v>#N/A</v>
      </c>
      <c r="BA758" s="239" t="e">
        <f>VLOOKUP($AT758,'#Input Lists#'!$L$3:$S$833,7,FALSE)</f>
        <v>#N/A</v>
      </c>
      <c r="BB758" s="239" t="e">
        <f>VLOOKUP($AT758,'#Input Lists#'!$L$3:$S$833,8,FALSE)</f>
        <v>#N/A</v>
      </c>
      <c r="BC758" s="91" t="str">
        <f t="shared" si="74"/>
        <v/>
      </c>
      <c r="BD758" s="91" t="str">
        <f t="shared" si="75"/>
        <v/>
      </c>
      <c r="BE758" s="15" t="str">
        <f t="shared" si="76"/>
        <v/>
      </c>
      <c r="BF758" s="92" t="str">
        <f t="shared" si="77"/>
        <v>No Sighting Date</v>
      </c>
    </row>
    <row r="759" spans="1:58" x14ac:dyDescent="0.25">
      <c r="A759" s="118">
        <v>754</v>
      </c>
      <c r="B759" s="119"/>
      <c r="C759" s="120"/>
      <c r="D759" s="121"/>
      <c r="E759" s="121"/>
      <c r="F759" s="236"/>
      <c r="G759" s="122" t="str">
        <f>IFERROR(VLOOKUP(F759,'#Location List#'!$U$3:$V$1154,2,FALSE),"")</f>
        <v/>
      </c>
      <c r="H759" s="120"/>
      <c r="I759" s="120"/>
      <c r="J759" s="120"/>
      <c r="K759" s="120"/>
      <c r="L759" s="120"/>
      <c r="M759" s="120"/>
      <c r="N759" s="120"/>
      <c r="O759" s="120"/>
      <c r="P759" s="120"/>
      <c r="Q759" s="120"/>
      <c r="R759" s="120"/>
      <c r="S759" s="120"/>
      <c r="T759" s="205">
        <f t="shared" si="72"/>
        <v>0</v>
      </c>
      <c r="U759" s="205">
        <f t="shared" si="73"/>
        <v>0</v>
      </c>
      <c r="V759" s="210"/>
      <c r="W759" s="210"/>
      <c r="X759" s="23" t="str">
        <f>IFERROR(VLOOKUP(AT759,'#Input Lists#'!$L$3:$AH$833,3,FALSE)," ")</f>
        <v xml:space="preserve"> </v>
      </c>
      <c r="Y759" s="23" t="str">
        <f>IFERROR(VLOOKUP(AT759,'#Input Lists#'!$L$3:$AH$833,5,FALSE)," ")</f>
        <v xml:space="preserve"> </v>
      </c>
      <c r="Z759" s="206" t="str">
        <f>IFERROR(VLOOKUP(AT759,'#Input Lists#'!$L$3:$AH$833,9,FALSE)," ")</f>
        <v xml:space="preserve"> </v>
      </c>
      <c r="AA759" s="119" t="s">
        <v>1527</v>
      </c>
      <c r="AB759" s="120"/>
      <c r="AC759" s="123"/>
      <c r="AD759" s="123"/>
      <c r="AE759" s="123"/>
      <c r="AF759" s="123"/>
      <c r="AG759" s="123"/>
      <c r="AH759" s="123"/>
      <c r="AI759" s="123"/>
      <c r="AJ759" s="123"/>
      <c r="AK759" s="123"/>
      <c r="AL759" s="123"/>
      <c r="AM759" s="123"/>
      <c r="AN759" s="123"/>
      <c r="AO759" s="123"/>
      <c r="AP759" s="120"/>
      <c r="AQ759" s="125" t="str">
        <f>IFERROR(VLOOKUP(G759,'#Location List#'!$C$3:$D$150,2,FALSE),"")</f>
        <v/>
      </c>
      <c r="AR759" s="125" t="str">
        <f>IFERROR(VLOOKUP(F759,'#Location List#'!$Q$3:$R$1154,2,FALSE),"")</f>
        <v/>
      </c>
      <c r="AS759" s="125" t="str">
        <f>IFERROR(VLOOKUP(V759,'#Input Lists#'!$B$3:$D$46,3,FALSE),"")</f>
        <v/>
      </c>
      <c r="AT759" s="125" t="str">
        <f>IFERROR(VLOOKUP(CONCATENATE(V759," ",W759),'#Input Lists#'!$K$3:$L$827,2,FALSE),"")</f>
        <v/>
      </c>
      <c r="AU759" s="125">
        <f>IFERROR(VLOOKUP(AA759,'#Input Lists#'!$BU$3:$BV$8,2,FALSE),"")</f>
        <v>1</v>
      </c>
      <c r="AV759" s="118" t="str">
        <f>IFERROR(VLOOKUP(AB759,'#Input Lists#'!$BO$3:$BP$9,2,FALSE),"")</f>
        <v/>
      </c>
      <c r="AW759" s="118">
        <f>IFERROR(VLOOKUP(AC759,'#Input Lists#'!$BL$3:$BM$7,2,FALSE),"")</f>
        <v>1</v>
      </c>
      <c r="AX759" s="52" t="e">
        <f>VLOOKUP(AQ759,'#Location List#'!$D$3:$K$150,4,FALSE)</f>
        <v>#N/A</v>
      </c>
      <c r="AY759" s="273" t="e">
        <f>VLOOKUP(AX759,'#Location List#'!$Z$3:$AA$13,2,FALSE)</f>
        <v>#N/A</v>
      </c>
      <c r="AZ759" s="126" t="e">
        <f>VLOOKUP($AT759,'#Input Lists#'!$L$3:$S$1033,6,FALSE)</f>
        <v>#N/A</v>
      </c>
      <c r="BA759" s="239" t="e">
        <f>VLOOKUP($AT759,'#Input Lists#'!$L$3:$S$833,7,FALSE)</f>
        <v>#N/A</v>
      </c>
      <c r="BB759" s="239" t="e">
        <f>VLOOKUP($AT759,'#Input Lists#'!$L$3:$S$833,8,FALSE)</f>
        <v>#N/A</v>
      </c>
      <c r="BC759" s="91" t="str">
        <f t="shared" si="74"/>
        <v/>
      </c>
      <c r="BD759" s="91" t="str">
        <f t="shared" si="75"/>
        <v/>
      </c>
      <c r="BE759" s="15" t="str">
        <f t="shared" si="76"/>
        <v/>
      </c>
      <c r="BF759" s="92" t="str">
        <f t="shared" si="77"/>
        <v>No Sighting Date</v>
      </c>
    </row>
    <row r="760" spans="1:58" x14ac:dyDescent="0.25">
      <c r="A760" s="118">
        <v>755</v>
      </c>
      <c r="B760" s="119"/>
      <c r="C760" s="120"/>
      <c r="D760" s="121"/>
      <c r="E760" s="121"/>
      <c r="F760" s="236"/>
      <c r="G760" s="122" t="str">
        <f>IFERROR(VLOOKUP(F760,'#Location List#'!$U$3:$V$1154,2,FALSE),"")</f>
        <v/>
      </c>
      <c r="H760" s="120"/>
      <c r="I760" s="120"/>
      <c r="J760" s="120"/>
      <c r="K760" s="120"/>
      <c r="L760" s="120"/>
      <c r="M760" s="120"/>
      <c r="N760" s="120"/>
      <c r="O760" s="120"/>
      <c r="P760" s="120"/>
      <c r="Q760" s="120"/>
      <c r="R760" s="120"/>
      <c r="S760" s="120"/>
      <c r="T760" s="205">
        <f t="shared" si="72"/>
        <v>0</v>
      </c>
      <c r="U760" s="205">
        <f t="shared" si="73"/>
        <v>0</v>
      </c>
      <c r="V760" s="210"/>
      <c r="W760" s="210"/>
      <c r="X760" s="23" t="str">
        <f>IFERROR(VLOOKUP(AT760,'#Input Lists#'!$L$3:$AH$833,3,FALSE)," ")</f>
        <v xml:space="preserve"> </v>
      </c>
      <c r="Y760" s="23" t="str">
        <f>IFERROR(VLOOKUP(AT760,'#Input Lists#'!$L$3:$AH$833,5,FALSE)," ")</f>
        <v xml:space="preserve"> </v>
      </c>
      <c r="Z760" s="206" t="str">
        <f>IFERROR(VLOOKUP(AT760,'#Input Lists#'!$L$3:$AH$833,9,FALSE)," ")</f>
        <v xml:space="preserve"> </v>
      </c>
      <c r="AA760" s="119" t="s">
        <v>1527</v>
      </c>
      <c r="AB760" s="120"/>
      <c r="AC760" s="123"/>
      <c r="AD760" s="123"/>
      <c r="AE760" s="123"/>
      <c r="AF760" s="123"/>
      <c r="AG760" s="123"/>
      <c r="AH760" s="123"/>
      <c r="AI760" s="123"/>
      <c r="AJ760" s="123"/>
      <c r="AK760" s="123"/>
      <c r="AL760" s="123"/>
      <c r="AM760" s="123"/>
      <c r="AN760" s="123"/>
      <c r="AO760" s="123"/>
      <c r="AP760" s="120"/>
      <c r="AQ760" s="125" t="str">
        <f>IFERROR(VLOOKUP(G760,'#Location List#'!$C$3:$D$150,2,FALSE),"")</f>
        <v/>
      </c>
      <c r="AR760" s="125" t="str">
        <f>IFERROR(VLOOKUP(F760,'#Location List#'!$Q$3:$R$1154,2,FALSE),"")</f>
        <v/>
      </c>
      <c r="AS760" s="125" t="str">
        <f>IFERROR(VLOOKUP(V760,'#Input Lists#'!$B$3:$D$46,3,FALSE),"")</f>
        <v/>
      </c>
      <c r="AT760" s="125" t="str">
        <f>IFERROR(VLOOKUP(CONCATENATE(V760," ",W760),'#Input Lists#'!$K$3:$L$827,2,FALSE),"")</f>
        <v/>
      </c>
      <c r="AU760" s="125">
        <f>IFERROR(VLOOKUP(AA760,'#Input Lists#'!$BU$3:$BV$8,2,FALSE),"")</f>
        <v>1</v>
      </c>
      <c r="AV760" s="118" t="str">
        <f>IFERROR(VLOOKUP(AB760,'#Input Lists#'!$BO$3:$BP$9,2,FALSE),"")</f>
        <v/>
      </c>
      <c r="AW760" s="118">
        <f>IFERROR(VLOOKUP(AC760,'#Input Lists#'!$BL$3:$BM$7,2,FALSE),"")</f>
        <v>1</v>
      </c>
      <c r="AX760" s="52" t="e">
        <f>VLOOKUP(AQ760,'#Location List#'!$D$3:$K$150,4,FALSE)</f>
        <v>#N/A</v>
      </c>
      <c r="AY760" s="273" t="e">
        <f>VLOOKUP(AX760,'#Location List#'!$Z$3:$AA$13,2,FALSE)</f>
        <v>#N/A</v>
      </c>
      <c r="AZ760" s="126" t="e">
        <f>VLOOKUP($AT760,'#Input Lists#'!$L$3:$S$1033,6,FALSE)</f>
        <v>#N/A</v>
      </c>
      <c r="BA760" s="239" t="e">
        <f>VLOOKUP($AT760,'#Input Lists#'!$L$3:$S$833,7,FALSE)</f>
        <v>#N/A</v>
      </c>
      <c r="BB760" s="239" t="e">
        <f>VLOOKUP($AT760,'#Input Lists#'!$L$3:$S$833,8,FALSE)</f>
        <v>#N/A</v>
      </c>
      <c r="BC760" s="91" t="str">
        <f t="shared" si="74"/>
        <v/>
      </c>
      <c r="BD760" s="91" t="str">
        <f t="shared" si="75"/>
        <v/>
      </c>
      <c r="BE760" s="15" t="str">
        <f t="shared" si="76"/>
        <v/>
      </c>
      <c r="BF760" s="92" t="str">
        <f t="shared" si="77"/>
        <v>No Sighting Date</v>
      </c>
    </row>
    <row r="761" spans="1:58" x14ac:dyDescent="0.25">
      <c r="A761" s="118">
        <v>756</v>
      </c>
      <c r="B761" s="119"/>
      <c r="C761" s="120"/>
      <c r="D761" s="121"/>
      <c r="E761" s="121"/>
      <c r="F761" s="236"/>
      <c r="G761" s="122" t="str">
        <f>IFERROR(VLOOKUP(F761,'#Location List#'!$U$3:$V$1154,2,FALSE),"")</f>
        <v/>
      </c>
      <c r="H761" s="120"/>
      <c r="I761" s="120"/>
      <c r="J761" s="120"/>
      <c r="K761" s="120"/>
      <c r="L761" s="120"/>
      <c r="M761" s="120"/>
      <c r="N761" s="120"/>
      <c r="O761" s="120"/>
      <c r="P761" s="120"/>
      <c r="Q761" s="120"/>
      <c r="R761" s="120"/>
      <c r="S761" s="120"/>
      <c r="T761" s="205">
        <f t="shared" si="72"/>
        <v>0</v>
      </c>
      <c r="U761" s="205">
        <f t="shared" si="73"/>
        <v>0</v>
      </c>
      <c r="V761" s="210"/>
      <c r="W761" s="210"/>
      <c r="X761" s="23" t="str">
        <f>IFERROR(VLOOKUP(AT761,'#Input Lists#'!$L$3:$AH$833,3,FALSE)," ")</f>
        <v xml:space="preserve"> </v>
      </c>
      <c r="Y761" s="23" t="str">
        <f>IFERROR(VLOOKUP(AT761,'#Input Lists#'!$L$3:$AH$833,5,FALSE)," ")</f>
        <v xml:space="preserve"> </v>
      </c>
      <c r="Z761" s="206" t="str">
        <f>IFERROR(VLOOKUP(AT761,'#Input Lists#'!$L$3:$AH$833,9,FALSE)," ")</f>
        <v xml:space="preserve"> </v>
      </c>
      <c r="AA761" s="119" t="s">
        <v>1527</v>
      </c>
      <c r="AB761" s="120"/>
      <c r="AC761" s="123"/>
      <c r="AD761" s="123"/>
      <c r="AE761" s="123"/>
      <c r="AF761" s="123"/>
      <c r="AG761" s="123"/>
      <c r="AH761" s="123"/>
      <c r="AI761" s="123"/>
      <c r="AJ761" s="123"/>
      <c r="AK761" s="123"/>
      <c r="AL761" s="123"/>
      <c r="AM761" s="123"/>
      <c r="AN761" s="123"/>
      <c r="AO761" s="123"/>
      <c r="AP761" s="120"/>
      <c r="AQ761" s="125" t="str">
        <f>IFERROR(VLOOKUP(G761,'#Location List#'!$C$3:$D$150,2,FALSE),"")</f>
        <v/>
      </c>
      <c r="AR761" s="125" t="str">
        <f>IFERROR(VLOOKUP(F761,'#Location List#'!$Q$3:$R$1154,2,FALSE),"")</f>
        <v/>
      </c>
      <c r="AS761" s="125" t="str">
        <f>IFERROR(VLOOKUP(V761,'#Input Lists#'!$B$3:$D$46,3,FALSE),"")</f>
        <v/>
      </c>
      <c r="AT761" s="125" t="str">
        <f>IFERROR(VLOOKUP(CONCATENATE(V761," ",W761),'#Input Lists#'!$K$3:$L$827,2,FALSE),"")</f>
        <v/>
      </c>
      <c r="AU761" s="125">
        <f>IFERROR(VLOOKUP(AA761,'#Input Lists#'!$BU$3:$BV$8,2,FALSE),"")</f>
        <v>1</v>
      </c>
      <c r="AV761" s="118" t="str">
        <f>IFERROR(VLOOKUP(AB761,'#Input Lists#'!$BO$3:$BP$9,2,FALSE),"")</f>
        <v/>
      </c>
      <c r="AW761" s="118">
        <f>IFERROR(VLOOKUP(AC761,'#Input Lists#'!$BL$3:$BM$7,2,FALSE),"")</f>
        <v>1</v>
      </c>
      <c r="AX761" s="52" t="e">
        <f>VLOOKUP(AQ761,'#Location List#'!$D$3:$K$150,4,FALSE)</f>
        <v>#N/A</v>
      </c>
      <c r="AY761" s="273" t="e">
        <f>VLOOKUP(AX761,'#Location List#'!$Z$3:$AA$13,2,FALSE)</f>
        <v>#N/A</v>
      </c>
      <c r="AZ761" s="126" t="e">
        <f>VLOOKUP($AT761,'#Input Lists#'!$L$3:$S$1033,6,FALSE)</f>
        <v>#N/A</v>
      </c>
      <c r="BA761" s="239" t="e">
        <f>VLOOKUP($AT761,'#Input Lists#'!$L$3:$S$833,7,FALSE)</f>
        <v>#N/A</v>
      </c>
      <c r="BB761" s="239" t="e">
        <f>VLOOKUP($AT761,'#Input Lists#'!$L$3:$S$833,8,FALSE)</f>
        <v>#N/A</v>
      </c>
      <c r="BC761" s="91" t="str">
        <f t="shared" si="74"/>
        <v/>
      </c>
      <c r="BD761" s="91" t="str">
        <f t="shared" si="75"/>
        <v/>
      </c>
      <c r="BE761" s="15" t="str">
        <f t="shared" si="76"/>
        <v/>
      </c>
      <c r="BF761" s="92" t="str">
        <f t="shared" si="77"/>
        <v>No Sighting Date</v>
      </c>
    </row>
    <row r="762" spans="1:58" x14ac:dyDescent="0.25">
      <c r="A762" s="118">
        <v>757</v>
      </c>
      <c r="B762" s="119"/>
      <c r="C762" s="120"/>
      <c r="D762" s="121"/>
      <c r="E762" s="121"/>
      <c r="F762" s="236"/>
      <c r="G762" s="122" t="str">
        <f>IFERROR(VLOOKUP(F762,'#Location List#'!$U$3:$V$1154,2,FALSE),"")</f>
        <v/>
      </c>
      <c r="H762" s="120"/>
      <c r="I762" s="120"/>
      <c r="J762" s="120"/>
      <c r="K762" s="120"/>
      <c r="L762" s="120"/>
      <c r="M762" s="120"/>
      <c r="N762" s="120"/>
      <c r="O762" s="120"/>
      <c r="P762" s="120"/>
      <c r="Q762" s="120"/>
      <c r="R762" s="120"/>
      <c r="S762" s="120"/>
      <c r="T762" s="205">
        <f t="shared" si="72"/>
        <v>0</v>
      </c>
      <c r="U762" s="205">
        <f t="shared" si="73"/>
        <v>0</v>
      </c>
      <c r="V762" s="210"/>
      <c r="W762" s="210"/>
      <c r="X762" s="23" t="str">
        <f>IFERROR(VLOOKUP(AT762,'#Input Lists#'!$L$3:$AH$833,3,FALSE)," ")</f>
        <v xml:space="preserve"> </v>
      </c>
      <c r="Y762" s="23" t="str">
        <f>IFERROR(VLOOKUP(AT762,'#Input Lists#'!$L$3:$AH$833,5,FALSE)," ")</f>
        <v xml:space="preserve"> </v>
      </c>
      <c r="Z762" s="206" t="str">
        <f>IFERROR(VLOOKUP(AT762,'#Input Lists#'!$L$3:$AH$833,9,FALSE)," ")</f>
        <v xml:space="preserve"> </v>
      </c>
      <c r="AA762" s="119" t="s">
        <v>1527</v>
      </c>
      <c r="AB762" s="120"/>
      <c r="AC762" s="123"/>
      <c r="AD762" s="123"/>
      <c r="AE762" s="123"/>
      <c r="AF762" s="123"/>
      <c r="AG762" s="123"/>
      <c r="AH762" s="123"/>
      <c r="AI762" s="123"/>
      <c r="AJ762" s="123"/>
      <c r="AK762" s="123"/>
      <c r="AL762" s="123"/>
      <c r="AM762" s="123"/>
      <c r="AN762" s="123"/>
      <c r="AO762" s="123"/>
      <c r="AP762" s="120"/>
      <c r="AQ762" s="125" t="str">
        <f>IFERROR(VLOOKUP(G762,'#Location List#'!$C$3:$D$150,2,FALSE),"")</f>
        <v/>
      </c>
      <c r="AR762" s="125" t="str">
        <f>IFERROR(VLOOKUP(F762,'#Location List#'!$Q$3:$R$1154,2,FALSE),"")</f>
        <v/>
      </c>
      <c r="AS762" s="125" t="str">
        <f>IFERROR(VLOOKUP(V762,'#Input Lists#'!$B$3:$D$46,3,FALSE),"")</f>
        <v/>
      </c>
      <c r="AT762" s="125" t="str">
        <f>IFERROR(VLOOKUP(CONCATENATE(V762," ",W762),'#Input Lists#'!$K$3:$L$827,2,FALSE),"")</f>
        <v/>
      </c>
      <c r="AU762" s="125">
        <f>IFERROR(VLOOKUP(AA762,'#Input Lists#'!$BU$3:$BV$8,2,FALSE),"")</f>
        <v>1</v>
      </c>
      <c r="AV762" s="118" t="str">
        <f>IFERROR(VLOOKUP(AB762,'#Input Lists#'!$BO$3:$BP$9,2,FALSE),"")</f>
        <v/>
      </c>
      <c r="AW762" s="118">
        <f>IFERROR(VLOOKUP(AC762,'#Input Lists#'!$BL$3:$BM$7,2,FALSE),"")</f>
        <v>1</v>
      </c>
      <c r="AX762" s="52" t="e">
        <f>VLOOKUP(AQ762,'#Location List#'!$D$3:$K$150,4,FALSE)</f>
        <v>#N/A</v>
      </c>
      <c r="AY762" s="273" t="e">
        <f>VLOOKUP(AX762,'#Location List#'!$Z$3:$AA$13,2,FALSE)</f>
        <v>#N/A</v>
      </c>
      <c r="AZ762" s="126" t="e">
        <f>VLOOKUP($AT762,'#Input Lists#'!$L$3:$S$1033,6,FALSE)</f>
        <v>#N/A</v>
      </c>
      <c r="BA762" s="239" t="e">
        <f>VLOOKUP($AT762,'#Input Lists#'!$L$3:$S$833,7,FALSE)</f>
        <v>#N/A</v>
      </c>
      <c r="BB762" s="239" t="e">
        <f>VLOOKUP($AT762,'#Input Lists#'!$L$3:$S$833,8,FALSE)</f>
        <v>#N/A</v>
      </c>
      <c r="BC762" s="91" t="str">
        <f t="shared" si="74"/>
        <v/>
      </c>
      <c r="BD762" s="91" t="str">
        <f t="shared" si="75"/>
        <v/>
      </c>
      <c r="BE762" s="15" t="str">
        <f t="shared" si="76"/>
        <v/>
      </c>
      <c r="BF762" s="92" t="str">
        <f t="shared" si="77"/>
        <v>No Sighting Date</v>
      </c>
    </row>
    <row r="763" spans="1:58" x14ac:dyDescent="0.25">
      <c r="A763" s="118">
        <v>758</v>
      </c>
      <c r="B763" s="119"/>
      <c r="C763" s="120"/>
      <c r="D763" s="121"/>
      <c r="E763" s="121"/>
      <c r="F763" s="236"/>
      <c r="G763" s="122" t="str">
        <f>IFERROR(VLOOKUP(F763,'#Location List#'!$U$3:$V$1154,2,FALSE),"")</f>
        <v/>
      </c>
      <c r="H763" s="120"/>
      <c r="I763" s="120"/>
      <c r="J763" s="120"/>
      <c r="K763" s="120"/>
      <c r="L763" s="120"/>
      <c r="M763" s="120"/>
      <c r="N763" s="120"/>
      <c r="O763" s="120"/>
      <c r="P763" s="120"/>
      <c r="Q763" s="120"/>
      <c r="R763" s="120"/>
      <c r="S763" s="120"/>
      <c r="T763" s="205">
        <f t="shared" si="72"/>
        <v>0</v>
      </c>
      <c r="U763" s="205">
        <f t="shared" si="73"/>
        <v>0</v>
      </c>
      <c r="V763" s="210"/>
      <c r="W763" s="210"/>
      <c r="X763" s="23" t="str">
        <f>IFERROR(VLOOKUP(AT763,'#Input Lists#'!$L$3:$AH$833,3,FALSE)," ")</f>
        <v xml:space="preserve"> </v>
      </c>
      <c r="Y763" s="23" t="str">
        <f>IFERROR(VLOOKUP(AT763,'#Input Lists#'!$L$3:$AH$833,5,FALSE)," ")</f>
        <v xml:space="preserve"> </v>
      </c>
      <c r="Z763" s="206" t="str">
        <f>IFERROR(VLOOKUP(AT763,'#Input Lists#'!$L$3:$AH$833,9,FALSE)," ")</f>
        <v xml:space="preserve"> </v>
      </c>
      <c r="AA763" s="119" t="s">
        <v>1527</v>
      </c>
      <c r="AB763" s="120"/>
      <c r="AC763" s="123"/>
      <c r="AD763" s="123"/>
      <c r="AE763" s="123"/>
      <c r="AF763" s="123"/>
      <c r="AG763" s="123"/>
      <c r="AH763" s="123"/>
      <c r="AI763" s="123"/>
      <c r="AJ763" s="123"/>
      <c r="AK763" s="123"/>
      <c r="AL763" s="123"/>
      <c r="AM763" s="123"/>
      <c r="AN763" s="123"/>
      <c r="AO763" s="123"/>
      <c r="AP763" s="120"/>
      <c r="AQ763" s="125" t="str">
        <f>IFERROR(VLOOKUP(G763,'#Location List#'!$C$3:$D$150,2,FALSE),"")</f>
        <v/>
      </c>
      <c r="AR763" s="125" t="str">
        <f>IFERROR(VLOOKUP(F763,'#Location List#'!$Q$3:$R$1154,2,FALSE),"")</f>
        <v/>
      </c>
      <c r="AS763" s="125" t="str">
        <f>IFERROR(VLOOKUP(V763,'#Input Lists#'!$B$3:$D$46,3,FALSE),"")</f>
        <v/>
      </c>
      <c r="AT763" s="125" t="str">
        <f>IFERROR(VLOOKUP(CONCATENATE(V763," ",W763),'#Input Lists#'!$K$3:$L$827,2,FALSE),"")</f>
        <v/>
      </c>
      <c r="AU763" s="125">
        <f>IFERROR(VLOOKUP(AA763,'#Input Lists#'!$BU$3:$BV$8,2,FALSE),"")</f>
        <v>1</v>
      </c>
      <c r="AV763" s="118" t="str">
        <f>IFERROR(VLOOKUP(AB763,'#Input Lists#'!$BO$3:$BP$9,2,FALSE),"")</f>
        <v/>
      </c>
      <c r="AW763" s="118">
        <f>IFERROR(VLOOKUP(AC763,'#Input Lists#'!$BL$3:$BM$7,2,FALSE),"")</f>
        <v>1</v>
      </c>
      <c r="AX763" s="52" t="e">
        <f>VLOOKUP(AQ763,'#Location List#'!$D$3:$K$150,4,FALSE)</f>
        <v>#N/A</v>
      </c>
      <c r="AY763" s="273" t="e">
        <f>VLOOKUP(AX763,'#Location List#'!$Z$3:$AA$13,2,FALSE)</f>
        <v>#N/A</v>
      </c>
      <c r="AZ763" s="126" t="e">
        <f>VLOOKUP($AT763,'#Input Lists#'!$L$3:$S$1033,6,FALSE)</f>
        <v>#N/A</v>
      </c>
      <c r="BA763" s="239" t="e">
        <f>VLOOKUP($AT763,'#Input Lists#'!$L$3:$S$833,7,FALSE)</f>
        <v>#N/A</v>
      </c>
      <c r="BB763" s="239" t="e">
        <f>VLOOKUP($AT763,'#Input Lists#'!$L$3:$S$833,8,FALSE)</f>
        <v>#N/A</v>
      </c>
      <c r="BC763" s="91" t="str">
        <f t="shared" si="74"/>
        <v/>
      </c>
      <c r="BD763" s="91" t="str">
        <f t="shared" si="75"/>
        <v/>
      </c>
      <c r="BE763" s="15" t="str">
        <f t="shared" si="76"/>
        <v/>
      </c>
      <c r="BF763" s="92" t="str">
        <f t="shared" si="77"/>
        <v>No Sighting Date</v>
      </c>
    </row>
    <row r="764" spans="1:58" x14ac:dyDescent="0.25">
      <c r="A764" s="118">
        <v>759</v>
      </c>
      <c r="B764" s="119"/>
      <c r="C764" s="120"/>
      <c r="D764" s="121"/>
      <c r="E764" s="121"/>
      <c r="F764" s="236"/>
      <c r="G764" s="122" t="str">
        <f>IFERROR(VLOOKUP(F764,'#Location List#'!$U$3:$V$1154,2,FALSE),"")</f>
        <v/>
      </c>
      <c r="H764" s="120"/>
      <c r="I764" s="120"/>
      <c r="J764" s="120"/>
      <c r="K764" s="120"/>
      <c r="L764" s="120"/>
      <c r="M764" s="120"/>
      <c r="N764" s="120"/>
      <c r="O764" s="120"/>
      <c r="P764" s="120"/>
      <c r="Q764" s="120"/>
      <c r="R764" s="120"/>
      <c r="S764" s="120"/>
      <c r="T764" s="205">
        <f t="shared" si="72"/>
        <v>0</v>
      </c>
      <c r="U764" s="205">
        <f t="shared" si="73"/>
        <v>0</v>
      </c>
      <c r="V764" s="210"/>
      <c r="W764" s="210"/>
      <c r="X764" s="23" t="str">
        <f>IFERROR(VLOOKUP(AT764,'#Input Lists#'!$L$3:$AH$833,3,FALSE)," ")</f>
        <v xml:space="preserve"> </v>
      </c>
      <c r="Y764" s="23" t="str">
        <f>IFERROR(VLOOKUP(AT764,'#Input Lists#'!$L$3:$AH$833,5,FALSE)," ")</f>
        <v xml:space="preserve"> </v>
      </c>
      <c r="Z764" s="206" t="str">
        <f>IFERROR(VLOOKUP(AT764,'#Input Lists#'!$L$3:$AH$833,9,FALSE)," ")</f>
        <v xml:space="preserve"> </v>
      </c>
      <c r="AA764" s="119" t="s">
        <v>1527</v>
      </c>
      <c r="AB764" s="120"/>
      <c r="AC764" s="123"/>
      <c r="AD764" s="123"/>
      <c r="AE764" s="123"/>
      <c r="AF764" s="123"/>
      <c r="AG764" s="123"/>
      <c r="AH764" s="123"/>
      <c r="AI764" s="123"/>
      <c r="AJ764" s="123"/>
      <c r="AK764" s="123"/>
      <c r="AL764" s="123"/>
      <c r="AM764" s="123"/>
      <c r="AN764" s="123"/>
      <c r="AO764" s="123"/>
      <c r="AP764" s="120"/>
      <c r="AQ764" s="125" t="str">
        <f>IFERROR(VLOOKUP(G764,'#Location List#'!$C$3:$D$150,2,FALSE),"")</f>
        <v/>
      </c>
      <c r="AR764" s="125" t="str">
        <f>IFERROR(VLOOKUP(F764,'#Location List#'!$Q$3:$R$1154,2,FALSE),"")</f>
        <v/>
      </c>
      <c r="AS764" s="125" t="str">
        <f>IFERROR(VLOOKUP(V764,'#Input Lists#'!$B$3:$D$46,3,FALSE),"")</f>
        <v/>
      </c>
      <c r="AT764" s="125" t="str">
        <f>IFERROR(VLOOKUP(CONCATENATE(V764," ",W764),'#Input Lists#'!$K$3:$L$827,2,FALSE),"")</f>
        <v/>
      </c>
      <c r="AU764" s="125">
        <f>IFERROR(VLOOKUP(AA764,'#Input Lists#'!$BU$3:$BV$8,2,FALSE),"")</f>
        <v>1</v>
      </c>
      <c r="AV764" s="118" t="str">
        <f>IFERROR(VLOOKUP(AB764,'#Input Lists#'!$BO$3:$BP$9,2,FALSE),"")</f>
        <v/>
      </c>
      <c r="AW764" s="118">
        <f>IFERROR(VLOOKUP(AC764,'#Input Lists#'!$BL$3:$BM$7,2,FALSE),"")</f>
        <v>1</v>
      </c>
      <c r="AX764" s="52" t="e">
        <f>VLOOKUP(AQ764,'#Location List#'!$D$3:$K$150,4,FALSE)</f>
        <v>#N/A</v>
      </c>
      <c r="AY764" s="273" t="e">
        <f>VLOOKUP(AX764,'#Location List#'!$Z$3:$AA$13,2,FALSE)</f>
        <v>#N/A</v>
      </c>
      <c r="AZ764" s="126" t="e">
        <f>VLOOKUP($AT764,'#Input Lists#'!$L$3:$S$1033,6,FALSE)</f>
        <v>#N/A</v>
      </c>
      <c r="BA764" s="239" t="e">
        <f>VLOOKUP($AT764,'#Input Lists#'!$L$3:$S$833,7,FALSE)</f>
        <v>#N/A</v>
      </c>
      <c r="BB764" s="239" t="e">
        <f>VLOOKUP($AT764,'#Input Lists#'!$L$3:$S$833,8,FALSE)</f>
        <v>#N/A</v>
      </c>
      <c r="BC764" s="91" t="str">
        <f t="shared" si="74"/>
        <v/>
      </c>
      <c r="BD764" s="91" t="str">
        <f t="shared" si="75"/>
        <v/>
      </c>
      <c r="BE764" s="15" t="str">
        <f t="shared" si="76"/>
        <v/>
      </c>
      <c r="BF764" s="92" t="str">
        <f t="shared" si="77"/>
        <v>No Sighting Date</v>
      </c>
    </row>
    <row r="765" spans="1:58" x14ac:dyDescent="0.25">
      <c r="A765" s="118">
        <v>760</v>
      </c>
      <c r="B765" s="119"/>
      <c r="C765" s="120"/>
      <c r="D765" s="121"/>
      <c r="E765" s="121"/>
      <c r="F765" s="236"/>
      <c r="G765" s="122" t="str">
        <f>IFERROR(VLOOKUP(F765,'#Location List#'!$U$3:$V$1154,2,FALSE),"")</f>
        <v/>
      </c>
      <c r="H765" s="120"/>
      <c r="I765" s="120"/>
      <c r="J765" s="120"/>
      <c r="K765" s="120"/>
      <c r="L765" s="120"/>
      <c r="M765" s="120"/>
      <c r="N765" s="120"/>
      <c r="O765" s="120"/>
      <c r="P765" s="120"/>
      <c r="Q765" s="120"/>
      <c r="R765" s="120"/>
      <c r="S765" s="120"/>
      <c r="T765" s="205">
        <f t="shared" si="72"/>
        <v>0</v>
      </c>
      <c r="U765" s="205">
        <f t="shared" si="73"/>
        <v>0</v>
      </c>
      <c r="V765" s="210"/>
      <c r="W765" s="210"/>
      <c r="X765" s="23" t="str">
        <f>IFERROR(VLOOKUP(AT765,'#Input Lists#'!$L$3:$AH$833,3,FALSE)," ")</f>
        <v xml:space="preserve"> </v>
      </c>
      <c r="Y765" s="23" t="str">
        <f>IFERROR(VLOOKUP(AT765,'#Input Lists#'!$L$3:$AH$833,5,FALSE)," ")</f>
        <v xml:space="preserve"> </v>
      </c>
      <c r="Z765" s="206" t="str">
        <f>IFERROR(VLOOKUP(AT765,'#Input Lists#'!$L$3:$AH$833,9,FALSE)," ")</f>
        <v xml:space="preserve"> </v>
      </c>
      <c r="AA765" s="119" t="s">
        <v>1527</v>
      </c>
      <c r="AB765" s="120"/>
      <c r="AC765" s="123"/>
      <c r="AD765" s="123"/>
      <c r="AE765" s="123"/>
      <c r="AF765" s="123"/>
      <c r="AG765" s="123"/>
      <c r="AH765" s="123"/>
      <c r="AI765" s="123"/>
      <c r="AJ765" s="123"/>
      <c r="AK765" s="123"/>
      <c r="AL765" s="123"/>
      <c r="AM765" s="123"/>
      <c r="AN765" s="123"/>
      <c r="AO765" s="123"/>
      <c r="AP765" s="120"/>
      <c r="AQ765" s="125" t="str">
        <f>IFERROR(VLOOKUP(G765,'#Location List#'!$C$3:$D$150,2,FALSE),"")</f>
        <v/>
      </c>
      <c r="AR765" s="125" t="str">
        <f>IFERROR(VLOOKUP(F765,'#Location List#'!$Q$3:$R$1154,2,FALSE),"")</f>
        <v/>
      </c>
      <c r="AS765" s="125" t="str">
        <f>IFERROR(VLOOKUP(V765,'#Input Lists#'!$B$3:$D$46,3,FALSE),"")</f>
        <v/>
      </c>
      <c r="AT765" s="125" t="str">
        <f>IFERROR(VLOOKUP(CONCATENATE(V765," ",W765),'#Input Lists#'!$K$3:$L$827,2,FALSE),"")</f>
        <v/>
      </c>
      <c r="AU765" s="125">
        <f>IFERROR(VLOOKUP(AA765,'#Input Lists#'!$BU$3:$BV$8,2,FALSE),"")</f>
        <v>1</v>
      </c>
      <c r="AV765" s="118" t="str">
        <f>IFERROR(VLOOKUP(AB765,'#Input Lists#'!$BO$3:$BP$9,2,FALSE),"")</f>
        <v/>
      </c>
      <c r="AW765" s="118">
        <f>IFERROR(VLOOKUP(AC765,'#Input Lists#'!$BL$3:$BM$7,2,FALSE),"")</f>
        <v>1</v>
      </c>
      <c r="AX765" s="52" t="e">
        <f>VLOOKUP(AQ765,'#Location List#'!$D$3:$K$150,4,FALSE)</f>
        <v>#N/A</v>
      </c>
      <c r="AY765" s="273" t="e">
        <f>VLOOKUP(AX765,'#Location List#'!$Z$3:$AA$13,2,FALSE)</f>
        <v>#N/A</v>
      </c>
      <c r="AZ765" s="126" t="e">
        <f>VLOOKUP($AT765,'#Input Lists#'!$L$3:$S$1033,6,FALSE)</f>
        <v>#N/A</v>
      </c>
      <c r="BA765" s="239" t="e">
        <f>VLOOKUP($AT765,'#Input Lists#'!$L$3:$S$833,7,FALSE)</f>
        <v>#N/A</v>
      </c>
      <c r="BB765" s="239" t="e">
        <f>VLOOKUP($AT765,'#Input Lists#'!$L$3:$S$833,8,FALSE)</f>
        <v>#N/A</v>
      </c>
      <c r="BC765" s="91" t="str">
        <f t="shared" si="74"/>
        <v/>
      </c>
      <c r="BD765" s="91" t="str">
        <f t="shared" si="75"/>
        <v/>
      </c>
      <c r="BE765" s="15" t="str">
        <f t="shared" si="76"/>
        <v/>
      </c>
      <c r="BF765" s="92" t="str">
        <f t="shared" si="77"/>
        <v>No Sighting Date</v>
      </c>
    </row>
    <row r="766" spans="1:58" x14ac:dyDescent="0.25">
      <c r="A766" s="118">
        <v>761</v>
      </c>
      <c r="B766" s="119"/>
      <c r="C766" s="120"/>
      <c r="D766" s="121"/>
      <c r="E766" s="121"/>
      <c r="F766" s="236"/>
      <c r="G766" s="122" t="str">
        <f>IFERROR(VLOOKUP(F766,'#Location List#'!$U$3:$V$1154,2,FALSE),"")</f>
        <v/>
      </c>
      <c r="H766" s="120"/>
      <c r="I766" s="120"/>
      <c r="J766" s="120"/>
      <c r="K766" s="120"/>
      <c r="L766" s="120"/>
      <c r="M766" s="120"/>
      <c r="N766" s="120"/>
      <c r="O766" s="120"/>
      <c r="P766" s="120"/>
      <c r="Q766" s="120"/>
      <c r="R766" s="120"/>
      <c r="S766" s="120"/>
      <c r="T766" s="205">
        <f t="shared" si="72"/>
        <v>0</v>
      </c>
      <c r="U766" s="205">
        <f t="shared" si="73"/>
        <v>0</v>
      </c>
      <c r="V766" s="210"/>
      <c r="W766" s="210"/>
      <c r="X766" s="23" t="str">
        <f>IFERROR(VLOOKUP(AT766,'#Input Lists#'!$L$3:$AH$833,3,FALSE)," ")</f>
        <v xml:space="preserve"> </v>
      </c>
      <c r="Y766" s="23" t="str">
        <f>IFERROR(VLOOKUP(AT766,'#Input Lists#'!$L$3:$AH$833,5,FALSE)," ")</f>
        <v xml:space="preserve"> </v>
      </c>
      <c r="Z766" s="206" t="str">
        <f>IFERROR(VLOOKUP(AT766,'#Input Lists#'!$L$3:$AH$833,9,FALSE)," ")</f>
        <v xml:space="preserve"> </v>
      </c>
      <c r="AA766" s="119" t="s">
        <v>1527</v>
      </c>
      <c r="AB766" s="120"/>
      <c r="AC766" s="123"/>
      <c r="AD766" s="123"/>
      <c r="AE766" s="123"/>
      <c r="AF766" s="123"/>
      <c r="AG766" s="123"/>
      <c r="AH766" s="123"/>
      <c r="AI766" s="123"/>
      <c r="AJ766" s="123"/>
      <c r="AK766" s="123"/>
      <c r="AL766" s="123"/>
      <c r="AM766" s="123"/>
      <c r="AN766" s="123"/>
      <c r="AO766" s="123"/>
      <c r="AP766" s="120"/>
      <c r="AQ766" s="125" t="str">
        <f>IFERROR(VLOOKUP(G766,'#Location List#'!$C$3:$D$150,2,FALSE),"")</f>
        <v/>
      </c>
      <c r="AR766" s="125" t="str">
        <f>IFERROR(VLOOKUP(F766,'#Location List#'!$Q$3:$R$1154,2,FALSE),"")</f>
        <v/>
      </c>
      <c r="AS766" s="125" t="str">
        <f>IFERROR(VLOOKUP(V766,'#Input Lists#'!$B$3:$D$46,3,FALSE),"")</f>
        <v/>
      </c>
      <c r="AT766" s="125" t="str">
        <f>IFERROR(VLOOKUP(CONCATENATE(V766," ",W766),'#Input Lists#'!$K$3:$L$827,2,FALSE),"")</f>
        <v/>
      </c>
      <c r="AU766" s="125">
        <f>IFERROR(VLOOKUP(AA766,'#Input Lists#'!$BU$3:$BV$8,2,FALSE),"")</f>
        <v>1</v>
      </c>
      <c r="AV766" s="118" t="str">
        <f>IFERROR(VLOOKUP(AB766,'#Input Lists#'!$BO$3:$BP$9,2,FALSE),"")</f>
        <v/>
      </c>
      <c r="AW766" s="118">
        <f>IFERROR(VLOOKUP(AC766,'#Input Lists#'!$BL$3:$BM$7,2,FALSE),"")</f>
        <v>1</v>
      </c>
      <c r="AX766" s="52" t="e">
        <f>VLOOKUP(AQ766,'#Location List#'!$D$3:$K$150,4,FALSE)</f>
        <v>#N/A</v>
      </c>
      <c r="AY766" s="273" t="e">
        <f>VLOOKUP(AX766,'#Location List#'!$Z$3:$AA$13,2,FALSE)</f>
        <v>#N/A</v>
      </c>
      <c r="AZ766" s="126" t="e">
        <f>VLOOKUP($AT766,'#Input Lists#'!$L$3:$S$1033,6,FALSE)</f>
        <v>#N/A</v>
      </c>
      <c r="BA766" s="239" t="e">
        <f>VLOOKUP($AT766,'#Input Lists#'!$L$3:$S$833,7,FALSE)</f>
        <v>#N/A</v>
      </c>
      <c r="BB766" s="239" t="e">
        <f>VLOOKUP($AT766,'#Input Lists#'!$L$3:$S$833,8,FALSE)</f>
        <v>#N/A</v>
      </c>
      <c r="BC766" s="91" t="str">
        <f t="shared" si="74"/>
        <v/>
      </c>
      <c r="BD766" s="91" t="str">
        <f t="shared" si="75"/>
        <v/>
      </c>
      <c r="BE766" s="15" t="str">
        <f t="shared" si="76"/>
        <v/>
      </c>
      <c r="BF766" s="92" t="str">
        <f t="shared" si="77"/>
        <v>No Sighting Date</v>
      </c>
    </row>
    <row r="767" spans="1:58" x14ac:dyDescent="0.25">
      <c r="A767" s="118">
        <v>762</v>
      </c>
      <c r="B767" s="119"/>
      <c r="C767" s="120"/>
      <c r="D767" s="121"/>
      <c r="E767" s="121"/>
      <c r="F767" s="236"/>
      <c r="G767" s="122" t="str">
        <f>IFERROR(VLOOKUP(F767,'#Location List#'!$U$3:$V$1154,2,FALSE),"")</f>
        <v/>
      </c>
      <c r="H767" s="120"/>
      <c r="I767" s="120"/>
      <c r="J767" s="120"/>
      <c r="K767" s="120"/>
      <c r="L767" s="120"/>
      <c r="M767" s="120"/>
      <c r="N767" s="120"/>
      <c r="O767" s="120"/>
      <c r="P767" s="120"/>
      <c r="Q767" s="120"/>
      <c r="R767" s="120"/>
      <c r="S767" s="120"/>
      <c r="T767" s="205">
        <f t="shared" si="72"/>
        <v>0</v>
      </c>
      <c r="U767" s="205">
        <f t="shared" si="73"/>
        <v>0</v>
      </c>
      <c r="V767" s="210"/>
      <c r="W767" s="210"/>
      <c r="X767" s="23" t="str">
        <f>IFERROR(VLOOKUP(AT767,'#Input Lists#'!$L$3:$AH$833,3,FALSE)," ")</f>
        <v xml:space="preserve"> </v>
      </c>
      <c r="Y767" s="23" t="str">
        <f>IFERROR(VLOOKUP(AT767,'#Input Lists#'!$L$3:$AH$833,5,FALSE)," ")</f>
        <v xml:space="preserve"> </v>
      </c>
      <c r="Z767" s="206" t="str">
        <f>IFERROR(VLOOKUP(AT767,'#Input Lists#'!$L$3:$AH$833,9,FALSE)," ")</f>
        <v xml:space="preserve"> </v>
      </c>
      <c r="AA767" s="119" t="s">
        <v>1527</v>
      </c>
      <c r="AB767" s="120"/>
      <c r="AC767" s="123"/>
      <c r="AD767" s="123"/>
      <c r="AE767" s="123"/>
      <c r="AF767" s="123"/>
      <c r="AG767" s="123"/>
      <c r="AH767" s="123"/>
      <c r="AI767" s="123"/>
      <c r="AJ767" s="123"/>
      <c r="AK767" s="123"/>
      <c r="AL767" s="123"/>
      <c r="AM767" s="123"/>
      <c r="AN767" s="123"/>
      <c r="AO767" s="123"/>
      <c r="AP767" s="120"/>
      <c r="AQ767" s="125" t="str">
        <f>IFERROR(VLOOKUP(G767,'#Location List#'!$C$3:$D$150,2,FALSE),"")</f>
        <v/>
      </c>
      <c r="AR767" s="125" t="str">
        <f>IFERROR(VLOOKUP(F767,'#Location List#'!$Q$3:$R$1154,2,FALSE),"")</f>
        <v/>
      </c>
      <c r="AS767" s="125" t="str">
        <f>IFERROR(VLOOKUP(V767,'#Input Lists#'!$B$3:$D$46,3,FALSE),"")</f>
        <v/>
      </c>
      <c r="AT767" s="125" t="str">
        <f>IFERROR(VLOOKUP(CONCATENATE(V767," ",W767),'#Input Lists#'!$K$3:$L$827,2,FALSE),"")</f>
        <v/>
      </c>
      <c r="AU767" s="125">
        <f>IFERROR(VLOOKUP(AA767,'#Input Lists#'!$BU$3:$BV$8,2,FALSE),"")</f>
        <v>1</v>
      </c>
      <c r="AV767" s="118" t="str">
        <f>IFERROR(VLOOKUP(AB767,'#Input Lists#'!$BO$3:$BP$9,2,FALSE),"")</f>
        <v/>
      </c>
      <c r="AW767" s="118">
        <f>IFERROR(VLOOKUP(AC767,'#Input Lists#'!$BL$3:$BM$7,2,FALSE),"")</f>
        <v>1</v>
      </c>
      <c r="AX767" s="52" t="e">
        <f>VLOOKUP(AQ767,'#Location List#'!$D$3:$K$150,4,FALSE)</f>
        <v>#N/A</v>
      </c>
      <c r="AY767" s="273" t="e">
        <f>VLOOKUP(AX767,'#Location List#'!$Z$3:$AA$13,2,FALSE)</f>
        <v>#N/A</v>
      </c>
      <c r="AZ767" s="126" t="e">
        <f>VLOOKUP($AT767,'#Input Lists#'!$L$3:$S$1033,6,FALSE)</f>
        <v>#N/A</v>
      </c>
      <c r="BA767" s="239" t="e">
        <f>VLOOKUP($AT767,'#Input Lists#'!$L$3:$S$833,7,FALSE)</f>
        <v>#N/A</v>
      </c>
      <c r="BB767" s="239" t="e">
        <f>VLOOKUP($AT767,'#Input Lists#'!$L$3:$S$833,8,FALSE)</f>
        <v>#N/A</v>
      </c>
      <c r="BC767" s="91" t="str">
        <f t="shared" si="74"/>
        <v/>
      </c>
      <c r="BD767" s="91" t="str">
        <f t="shared" si="75"/>
        <v/>
      </c>
      <c r="BE767" s="15" t="str">
        <f t="shared" si="76"/>
        <v/>
      </c>
      <c r="BF767" s="92" t="str">
        <f t="shared" si="77"/>
        <v>No Sighting Date</v>
      </c>
    </row>
    <row r="768" spans="1:58" x14ac:dyDescent="0.25">
      <c r="A768" s="118">
        <v>763</v>
      </c>
      <c r="B768" s="119"/>
      <c r="C768" s="120"/>
      <c r="D768" s="121"/>
      <c r="E768" s="121"/>
      <c r="F768" s="236"/>
      <c r="G768" s="122" t="str">
        <f>IFERROR(VLOOKUP(F768,'#Location List#'!$U$3:$V$1154,2,FALSE),"")</f>
        <v/>
      </c>
      <c r="H768" s="120"/>
      <c r="I768" s="120"/>
      <c r="J768" s="120"/>
      <c r="K768" s="120"/>
      <c r="L768" s="120"/>
      <c r="M768" s="120"/>
      <c r="N768" s="120"/>
      <c r="O768" s="120"/>
      <c r="P768" s="120"/>
      <c r="Q768" s="120"/>
      <c r="R768" s="120"/>
      <c r="S768" s="120"/>
      <c r="T768" s="205">
        <f t="shared" si="72"/>
        <v>0</v>
      </c>
      <c r="U768" s="205">
        <f t="shared" si="73"/>
        <v>0</v>
      </c>
      <c r="V768" s="210"/>
      <c r="W768" s="210"/>
      <c r="X768" s="23" t="str">
        <f>IFERROR(VLOOKUP(AT768,'#Input Lists#'!$L$3:$AH$833,3,FALSE)," ")</f>
        <v xml:space="preserve"> </v>
      </c>
      <c r="Y768" s="23" t="str">
        <f>IFERROR(VLOOKUP(AT768,'#Input Lists#'!$L$3:$AH$833,5,FALSE)," ")</f>
        <v xml:space="preserve"> </v>
      </c>
      <c r="Z768" s="206" t="str">
        <f>IFERROR(VLOOKUP(AT768,'#Input Lists#'!$L$3:$AH$833,9,FALSE)," ")</f>
        <v xml:space="preserve"> </v>
      </c>
      <c r="AA768" s="119" t="s">
        <v>1527</v>
      </c>
      <c r="AB768" s="120"/>
      <c r="AC768" s="123"/>
      <c r="AD768" s="123"/>
      <c r="AE768" s="123"/>
      <c r="AF768" s="123"/>
      <c r="AG768" s="123"/>
      <c r="AH768" s="123"/>
      <c r="AI768" s="123"/>
      <c r="AJ768" s="123"/>
      <c r="AK768" s="123"/>
      <c r="AL768" s="123"/>
      <c r="AM768" s="123"/>
      <c r="AN768" s="123"/>
      <c r="AO768" s="123"/>
      <c r="AP768" s="120"/>
      <c r="AQ768" s="125" t="str">
        <f>IFERROR(VLOOKUP(G768,'#Location List#'!$C$3:$D$150,2,FALSE),"")</f>
        <v/>
      </c>
      <c r="AR768" s="125" t="str">
        <f>IFERROR(VLOOKUP(F768,'#Location List#'!$Q$3:$R$1154,2,FALSE),"")</f>
        <v/>
      </c>
      <c r="AS768" s="125" t="str">
        <f>IFERROR(VLOOKUP(V768,'#Input Lists#'!$B$3:$D$46,3,FALSE),"")</f>
        <v/>
      </c>
      <c r="AT768" s="125" t="str">
        <f>IFERROR(VLOOKUP(CONCATENATE(V768," ",W768),'#Input Lists#'!$K$3:$L$827,2,FALSE),"")</f>
        <v/>
      </c>
      <c r="AU768" s="125">
        <f>IFERROR(VLOOKUP(AA768,'#Input Lists#'!$BU$3:$BV$8,2,FALSE),"")</f>
        <v>1</v>
      </c>
      <c r="AV768" s="118" t="str">
        <f>IFERROR(VLOOKUP(AB768,'#Input Lists#'!$BO$3:$BP$9,2,FALSE),"")</f>
        <v/>
      </c>
      <c r="AW768" s="118">
        <f>IFERROR(VLOOKUP(AC768,'#Input Lists#'!$BL$3:$BM$7,2,FALSE),"")</f>
        <v>1</v>
      </c>
      <c r="AX768" s="52" t="e">
        <f>VLOOKUP(AQ768,'#Location List#'!$D$3:$K$150,4,FALSE)</f>
        <v>#N/A</v>
      </c>
      <c r="AY768" s="273" t="e">
        <f>VLOOKUP(AX768,'#Location List#'!$Z$3:$AA$13,2,FALSE)</f>
        <v>#N/A</v>
      </c>
      <c r="AZ768" s="126" t="e">
        <f>VLOOKUP($AT768,'#Input Lists#'!$L$3:$S$1033,6,FALSE)</f>
        <v>#N/A</v>
      </c>
      <c r="BA768" s="239" t="e">
        <f>VLOOKUP($AT768,'#Input Lists#'!$L$3:$S$833,7,FALSE)</f>
        <v>#N/A</v>
      </c>
      <c r="BB768" s="239" t="e">
        <f>VLOOKUP($AT768,'#Input Lists#'!$L$3:$S$833,8,FALSE)</f>
        <v>#N/A</v>
      </c>
      <c r="BC768" s="91" t="str">
        <f t="shared" si="74"/>
        <v/>
      </c>
      <c r="BD768" s="91" t="str">
        <f t="shared" si="75"/>
        <v/>
      </c>
      <c r="BE768" s="15" t="str">
        <f t="shared" si="76"/>
        <v/>
      </c>
      <c r="BF768" s="92" t="str">
        <f t="shared" si="77"/>
        <v>No Sighting Date</v>
      </c>
    </row>
    <row r="769" spans="1:58" x14ac:dyDescent="0.25">
      <c r="A769" s="118">
        <v>764</v>
      </c>
      <c r="B769" s="119"/>
      <c r="C769" s="120"/>
      <c r="D769" s="121"/>
      <c r="E769" s="121"/>
      <c r="F769" s="236"/>
      <c r="G769" s="122" t="str">
        <f>IFERROR(VLOOKUP(F769,'#Location List#'!$U$3:$V$1154,2,FALSE),"")</f>
        <v/>
      </c>
      <c r="H769" s="120"/>
      <c r="I769" s="120"/>
      <c r="J769" s="120"/>
      <c r="K769" s="120"/>
      <c r="L769" s="120"/>
      <c r="M769" s="120"/>
      <c r="N769" s="120"/>
      <c r="O769" s="120"/>
      <c r="P769" s="120"/>
      <c r="Q769" s="120"/>
      <c r="R769" s="120"/>
      <c r="S769" s="120"/>
      <c r="T769" s="205">
        <f t="shared" si="72"/>
        <v>0</v>
      </c>
      <c r="U769" s="205">
        <f t="shared" si="73"/>
        <v>0</v>
      </c>
      <c r="V769" s="210"/>
      <c r="W769" s="210"/>
      <c r="X769" s="23" t="str">
        <f>IFERROR(VLOOKUP(AT769,'#Input Lists#'!$L$3:$AH$833,3,FALSE)," ")</f>
        <v xml:space="preserve"> </v>
      </c>
      <c r="Y769" s="23" t="str">
        <f>IFERROR(VLOOKUP(AT769,'#Input Lists#'!$L$3:$AH$833,5,FALSE)," ")</f>
        <v xml:space="preserve"> </v>
      </c>
      <c r="Z769" s="206" t="str">
        <f>IFERROR(VLOOKUP(AT769,'#Input Lists#'!$L$3:$AH$833,9,FALSE)," ")</f>
        <v xml:space="preserve"> </v>
      </c>
      <c r="AA769" s="119" t="s">
        <v>1527</v>
      </c>
      <c r="AB769" s="120"/>
      <c r="AC769" s="123"/>
      <c r="AD769" s="123"/>
      <c r="AE769" s="123"/>
      <c r="AF769" s="123"/>
      <c r="AG769" s="123"/>
      <c r="AH769" s="123"/>
      <c r="AI769" s="123"/>
      <c r="AJ769" s="123"/>
      <c r="AK769" s="123"/>
      <c r="AL769" s="123"/>
      <c r="AM769" s="123"/>
      <c r="AN769" s="123"/>
      <c r="AO769" s="123"/>
      <c r="AP769" s="120"/>
      <c r="AQ769" s="125" t="str">
        <f>IFERROR(VLOOKUP(G769,'#Location List#'!$C$3:$D$150,2,FALSE),"")</f>
        <v/>
      </c>
      <c r="AR769" s="125" t="str">
        <f>IFERROR(VLOOKUP(F769,'#Location List#'!$Q$3:$R$1154,2,FALSE),"")</f>
        <v/>
      </c>
      <c r="AS769" s="125" t="str">
        <f>IFERROR(VLOOKUP(V769,'#Input Lists#'!$B$3:$D$46,3,FALSE),"")</f>
        <v/>
      </c>
      <c r="AT769" s="125" t="str">
        <f>IFERROR(VLOOKUP(CONCATENATE(V769," ",W769),'#Input Lists#'!$K$3:$L$827,2,FALSE),"")</f>
        <v/>
      </c>
      <c r="AU769" s="125">
        <f>IFERROR(VLOOKUP(AA769,'#Input Lists#'!$BU$3:$BV$8,2,FALSE),"")</f>
        <v>1</v>
      </c>
      <c r="AV769" s="118" t="str">
        <f>IFERROR(VLOOKUP(AB769,'#Input Lists#'!$BO$3:$BP$9,2,FALSE),"")</f>
        <v/>
      </c>
      <c r="AW769" s="118">
        <f>IFERROR(VLOOKUP(AC769,'#Input Lists#'!$BL$3:$BM$7,2,FALSE),"")</f>
        <v>1</v>
      </c>
      <c r="AX769" s="52" t="e">
        <f>VLOOKUP(AQ769,'#Location List#'!$D$3:$K$150,4,FALSE)</f>
        <v>#N/A</v>
      </c>
      <c r="AY769" s="273" t="e">
        <f>VLOOKUP(AX769,'#Location List#'!$Z$3:$AA$13,2,FALSE)</f>
        <v>#N/A</v>
      </c>
      <c r="AZ769" s="126" t="e">
        <f>VLOOKUP($AT769,'#Input Lists#'!$L$3:$S$1033,6,FALSE)</f>
        <v>#N/A</v>
      </c>
      <c r="BA769" s="239" t="e">
        <f>VLOOKUP($AT769,'#Input Lists#'!$L$3:$S$833,7,FALSE)</f>
        <v>#N/A</v>
      </c>
      <c r="BB769" s="239" t="e">
        <f>VLOOKUP($AT769,'#Input Lists#'!$L$3:$S$833,8,FALSE)</f>
        <v>#N/A</v>
      </c>
      <c r="BC769" s="91" t="str">
        <f t="shared" si="74"/>
        <v/>
      </c>
      <c r="BD769" s="91" t="str">
        <f t="shared" si="75"/>
        <v/>
      </c>
      <c r="BE769" s="15" t="str">
        <f t="shared" si="76"/>
        <v/>
      </c>
      <c r="BF769" s="92" t="str">
        <f t="shared" si="77"/>
        <v>No Sighting Date</v>
      </c>
    </row>
    <row r="770" spans="1:58" x14ac:dyDescent="0.25">
      <c r="A770" s="118">
        <v>765</v>
      </c>
      <c r="B770" s="119"/>
      <c r="C770" s="120"/>
      <c r="D770" s="121"/>
      <c r="E770" s="121"/>
      <c r="F770" s="236"/>
      <c r="G770" s="122" t="str">
        <f>IFERROR(VLOOKUP(F770,'#Location List#'!$U$3:$V$1154,2,FALSE),"")</f>
        <v/>
      </c>
      <c r="H770" s="120"/>
      <c r="I770" s="120"/>
      <c r="J770" s="120"/>
      <c r="K770" s="120"/>
      <c r="L770" s="120"/>
      <c r="M770" s="120"/>
      <c r="N770" s="120"/>
      <c r="O770" s="120"/>
      <c r="P770" s="120"/>
      <c r="Q770" s="120"/>
      <c r="R770" s="120"/>
      <c r="S770" s="120"/>
      <c r="T770" s="205">
        <f t="shared" si="72"/>
        <v>0</v>
      </c>
      <c r="U770" s="205">
        <f t="shared" si="73"/>
        <v>0</v>
      </c>
      <c r="V770" s="210"/>
      <c r="W770" s="210"/>
      <c r="X770" s="23" t="str">
        <f>IFERROR(VLOOKUP(AT770,'#Input Lists#'!$L$3:$AH$833,3,FALSE)," ")</f>
        <v xml:space="preserve"> </v>
      </c>
      <c r="Y770" s="23" t="str">
        <f>IFERROR(VLOOKUP(AT770,'#Input Lists#'!$L$3:$AH$833,5,FALSE)," ")</f>
        <v xml:space="preserve"> </v>
      </c>
      <c r="Z770" s="206" t="str">
        <f>IFERROR(VLOOKUP(AT770,'#Input Lists#'!$L$3:$AH$833,9,FALSE)," ")</f>
        <v xml:space="preserve"> </v>
      </c>
      <c r="AA770" s="119" t="s">
        <v>1527</v>
      </c>
      <c r="AB770" s="120"/>
      <c r="AC770" s="123"/>
      <c r="AD770" s="123"/>
      <c r="AE770" s="123"/>
      <c r="AF770" s="123"/>
      <c r="AG770" s="123"/>
      <c r="AH770" s="123"/>
      <c r="AI770" s="123"/>
      <c r="AJ770" s="123"/>
      <c r="AK770" s="123"/>
      <c r="AL770" s="123"/>
      <c r="AM770" s="123"/>
      <c r="AN770" s="123"/>
      <c r="AO770" s="123"/>
      <c r="AP770" s="120"/>
      <c r="AQ770" s="125" t="str">
        <f>IFERROR(VLOOKUP(G770,'#Location List#'!$C$3:$D$150,2,FALSE),"")</f>
        <v/>
      </c>
      <c r="AR770" s="125" t="str">
        <f>IFERROR(VLOOKUP(F770,'#Location List#'!$Q$3:$R$1154,2,FALSE),"")</f>
        <v/>
      </c>
      <c r="AS770" s="125" t="str">
        <f>IFERROR(VLOOKUP(V770,'#Input Lists#'!$B$3:$D$46,3,FALSE),"")</f>
        <v/>
      </c>
      <c r="AT770" s="125" t="str">
        <f>IFERROR(VLOOKUP(CONCATENATE(V770," ",W770),'#Input Lists#'!$K$3:$L$827,2,FALSE),"")</f>
        <v/>
      </c>
      <c r="AU770" s="125">
        <f>IFERROR(VLOOKUP(AA770,'#Input Lists#'!$BU$3:$BV$8,2,FALSE),"")</f>
        <v>1</v>
      </c>
      <c r="AV770" s="118" t="str">
        <f>IFERROR(VLOOKUP(AB770,'#Input Lists#'!$BO$3:$BP$9,2,FALSE),"")</f>
        <v/>
      </c>
      <c r="AW770" s="118">
        <f>IFERROR(VLOOKUP(AC770,'#Input Lists#'!$BL$3:$BM$7,2,FALSE),"")</f>
        <v>1</v>
      </c>
      <c r="AX770" s="52" t="e">
        <f>VLOOKUP(AQ770,'#Location List#'!$D$3:$K$150,4,FALSE)</f>
        <v>#N/A</v>
      </c>
      <c r="AY770" s="273" t="e">
        <f>VLOOKUP(AX770,'#Location List#'!$Z$3:$AA$13,2,FALSE)</f>
        <v>#N/A</v>
      </c>
      <c r="AZ770" s="126" t="e">
        <f>VLOOKUP($AT770,'#Input Lists#'!$L$3:$S$1033,6,FALSE)</f>
        <v>#N/A</v>
      </c>
      <c r="BA770" s="239" t="e">
        <f>VLOOKUP($AT770,'#Input Lists#'!$L$3:$S$833,7,FALSE)</f>
        <v>#N/A</v>
      </c>
      <c r="BB770" s="239" t="e">
        <f>VLOOKUP($AT770,'#Input Lists#'!$L$3:$S$833,8,FALSE)</f>
        <v>#N/A</v>
      </c>
      <c r="BC770" s="91" t="str">
        <f t="shared" si="74"/>
        <v/>
      </c>
      <c r="BD770" s="91" t="str">
        <f t="shared" si="75"/>
        <v/>
      </c>
      <c r="BE770" s="15" t="str">
        <f t="shared" si="76"/>
        <v/>
      </c>
      <c r="BF770" s="92" t="str">
        <f t="shared" si="77"/>
        <v>No Sighting Date</v>
      </c>
    </row>
    <row r="771" spans="1:58" x14ac:dyDescent="0.25">
      <c r="A771" s="118">
        <v>766</v>
      </c>
      <c r="B771" s="119"/>
      <c r="C771" s="120"/>
      <c r="D771" s="121"/>
      <c r="E771" s="121"/>
      <c r="F771" s="236"/>
      <c r="G771" s="122" t="str">
        <f>IFERROR(VLOOKUP(F771,'#Location List#'!$U$3:$V$1154,2,FALSE),"")</f>
        <v/>
      </c>
      <c r="H771" s="120"/>
      <c r="I771" s="120"/>
      <c r="J771" s="120"/>
      <c r="K771" s="120"/>
      <c r="L771" s="120"/>
      <c r="M771" s="120"/>
      <c r="N771" s="120"/>
      <c r="O771" s="120"/>
      <c r="P771" s="120"/>
      <c r="Q771" s="120"/>
      <c r="R771" s="120"/>
      <c r="S771" s="120"/>
      <c r="T771" s="205">
        <f t="shared" si="72"/>
        <v>0</v>
      </c>
      <c r="U771" s="205">
        <f t="shared" si="73"/>
        <v>0</v>
      </c>
      <c r="V771" s="210"/>
      <c r="W771" s="210"/>
      <c r="X771" s="23" t="str">
        <f>IFERROR(VLOOKUP(AT771,'#Input Lists#'!$L$3:$AH$833,3,FALSE)," ")</f>
        <v xml:space="preserve"> </v>
      </c>
      <c r="Y771" s="23" t="str">
        <f>IFERROR(VLOOKUP(AT771,'#Input Lists#'!$L$3:$AH$833,5,FALSE)," ")</f>
        <v xml:space="preserve"> </v>
      </c>
      <c r="Z771" s="206" t="str">
        <f>IFERROR(VLOOKUP(AT771,'#Input Lists#'!$L$3:$AH$833,9,FALSE)," ")</f>
        <v xml:space="preserve"> </v>
      </c>
      <c r="AA771" s="119" t="s">
        <v>1527</v>
      </c>
      <c r="AB771" s="120"/>
      <c r="AC771" s="123"/>
      <c r="AD771" s="123"/>
      <c r="AE771" s="123"/>
      <c r="AF771" s="123"/>
      <c r="AG771" s="123"/>
      <c r="AH771" s="123"/>
      <c r="AI771" s="123"/>
      <c r="AJ771" s="123"/>
      <c r="AK771" s="123"/>
      <c r="AL771" s="123"/>
      <c r="AM771" s="123"/>
      <c r="AN771" s="123"/>
      <c r="AO771" s="123"/>
      <c r="AP771" s="120"/>
      <c r="AQ771" s="125" t="str">
        <f>IFERROR(VLOOKUP(G771,'#Location List#'!$C$3:$D$150,2,FALSE),"")</f>
        <v/>
      </c>
      <c r="AR771" s="125" t="str">
        <f>IFERROR(VLOOKUP(F771,'#Location List#'!$Q$3:$R$1154,2,FALSE),"")</f>
        <v/>
      </c>
      <c r="AS771" s="125" t="str">
        <f>IFERROR(VLOOKUP(V771,'#Input Lists#'!$B$3:$D$46,3,FALSE),"")</f>
        <v/>
      </c>
      <c r="AT771" s="125" t="str">
        <f>IFERROR(VLOOKUP(CONCATENATE(V771," ",W771),'#Input Lists#'!$K$3:$L$827,2,FALSE),"")</f>
        <v/>
      </c>
      <c r="AU771" s="125">
        <f>IFERROR(VLOOKUP(AA771,'#Input Lists#'!$BU$3:$BV$8,2,FALSE),"")</f>
        <v>1</v>
      </c>
      <c r="AV771" s="118" t="str">
        <f>IFERROR(VLOOKUP(AB771,'#Input Lists#'!$BO$3:$BP$9,2,FALSE),"")</f>
        <v/>
      </c>
      <c r="AW771" s="118">
        <f>IFERROR(VLOOKUP(AC771,'#Input Lists#'!$BL$3:$BM$7,2,FALSE),"")</f>
        <v>1</v>
      </c>
      <c r="AX771" s="52" t="e">
        <f>VLOOKUP(AQ771,'#Location List#'!$D$3:$K$150,4,FALSE)</f>
        <v>#N/A</v>
      </c>
      <c r="AY771" s="273" t="e">
        <f>VLOOKUP(AX771,'#Location List#'!$Z$3:$AA$13,2,FALSE)</f>
        <v>#N/A</v>
      </c>
      <c r="AZ771" s="126" t="e">
        <f>VLOOKUP($AT771,'#Input Lists#'!$L$3:$S$1033,6,FALSE)</f>
        <v>#N/A</v>
      </c>
      <c r="BA771" s="239" t="e">
        <f>VLOOKUP($AT771,'#Input Lists#'!$L$3:$S$833,7,FALSE)</f>
        <v>#N/A</v>
      </c>
      <c r="BB771" s="239" t="e">
        <f>VLOOKUP($AT771,'#Input Lists#'!$L$3:$S$833,8,FALSE)</f>
        <v>#N/A</v>
      </c>
      <c r="BC771" s="91" t="str">
        <f t="shared" si="74"/>
        <v/>
      </c>
      <c r="BD771" s="91" t="str">
        <f t="shared" si="75"/>
        <v/>
      </c>
      <c r="BE771" s="15" t="str">
        <f t="shared" si="76"/>
        <v/>
      </c>
      <c r="BF771" s="92" t="str">
        <f t="shared" si="77"/>
        <v>No Sighting Date</v>
      </c>
    </row>
    <row r="772" spans="1:58" x14ac:dyDescent="0.25">
      <c r="A772" s="118">
        <v>767</v>
      </c>
      <c r="B772" s="119"/>
      <c r="C772" s="120"/>
      <c r="D772" s="121"/>
      <c r="E772" s="121"/>
      <c r="F772" s="236"/>
      <c r="G772" s="122" t="str">
        <f>IFERROR(VLOOKUP(F772,'#Location List#'!$U$3:$V$1154,2,FALSE),"")</f>
        <v/>
      </c>
      <c r="H772" s="120"/>
      <c r="I772" s="120"/>
      <c r="J772" s="120"/>
      <c r="K772" s="120"/>
      <c r="L772" s="120"/>
      <c r="M772" s="120"/>
      <c r="N772" s="120"/>
      <c r="O772" s="120"/>
      <c r="P772" s="120"/>
      <c r="Q772" s="120"/>
      <c r="R772" s="120"/>
      <c r="S772" s="120"/>
      <c r="T772" s="205">
        <f t="shared" si="72"/>
        <v>0</v>
      </c>
      <c r="U772" s="205">
        <f t="shared" si="73"/>
        <v>0</v>
      </c>
      <c r="V772" s="210"/>
      <c r="W772" s="210"/>
      <c r="X772" s="23" t="str">
        <f>IFERROR(VLOOKUP(AT772,'#Input Lists#'!$L$3:$AH$833,3,FALSE)," ")</f>
        <v xml:space="preserve"> </v>
      </c>
      <c r="Y772" s="23" t="str">
        <f>IFERROR(VLOOKUP(AT772,'#Input Lists#'!$L$3:$AH$833,5,FALSE)," ")</f>
        <v xml:space="preserve"> </v>
      </c>
      <c r="Z772" s="206" t="str">
        <f>IFERROR(VLOOKUP(AT772,'#Input Lists#'!$L$3:$AH$833,9,FALSE)," ")</f>
        <v xml:space="preserve"> </v>
      </c>
      <c r="AA772" s="119" t="s">
        <v>1527</v>
      </c>
      <c r="AB772" s="120"/>
      <c r="AC772" s="123"/>
      <c r="AD772" s="123"/>
      <c r="AE772" s="123"/>
      <c r="AF772" s="123"/>
      <c r="AG772" s="123"/>
      <c r="AH772" s="123"/>
      <c r="AI772" s="123"/>
      <c r="AJ772" s="123"/>
      <c r="AK772" s="123"/>
      <c r="AL772" s="123"/>
      <c r="AM772" s="123"/>
      <c r="AN772" s="123"/>
      <c r="AO772" s="123"/>
      <c r="AP772" s="120"/>
      <c r="AQ772" s="125" t="str">
        <f>IFERROR(VLOOKUP(G772,'#Location List#'!$C$3:$D$150,2,FALSE),"")</f>
        <v/>
      </c>
      <c r="AR772" s="125" t="str">
        <f>IFERROR(VLOOKUP(F772,'#Location List#'!$Q$3:$R$1154,2,FALSE),"")</f>
        <v/>
      </c>
      <c r="AS772" s="125" t="str">
        <f>IFERROR(VLOOKUP(V772,'#Input Lists#'!$B$3:$D$46,3,FALSE),"")</f>
        <v/>
      </c>
      <c r="AT772" s="125" t="str">
        <f>IFERROR(VLOOKUP(CONCATENATE(V772," ",W772),'#Input Lists#'!$K$3:$L$827,2,FALSE),"")</f>
        <v/>
      </c>
      <c r="AU772" s="125">
        <f>IFERROR(VLOOKUP(AA772,'#Input Lists#'!$BU$3:$BV$8,2,FALSE),"")</f>
        <v>1</v>
      </c>
      <c r="AV772" s="118" t="str">
        <f>IFERROR(VLOOKUP(AB772,'#Input Lists#'!$BO$3:$BP$9,2,FALSE),"")</f>
        <v/>
      </c>
      <c r="AW772" s="118">
        <f>IFERROR(VLOOKUP(AC772,'#Input Lists#'!$BL$3:$BM$7,2,FALSE),"")</f>
        <v>1</v>
      </c>
      <c r="AX772" s="52" t="e">
        <f>VLOOKUP(AQ772,'#Location List#'!$D$3:$K$150,4,FALSE)</f>
        <v>#N/A</v>
      </c>
      <c r="AY772" s="273" t="e">
        <f>VLOOKUP(AX772,'#Location List#'!$Z$3:$AA$13,2,FALSE)</f>
        <v>#N/A</v>
      </c>
      <c r="AZ772" s="126" t="e">
        <f>VLOOKUP($AT772,'#Input Lists#'!$L$3:$S$1033,6,FALSE)</f>
        <v>#N/A</v>
      </c>
      <c r="BA772" s="239" t="e">
        <f>VLOOKUP($AT772,'#Input Lists#'!$L$3:$S$833,7,FALSE)</f>
        <v>#N/A</v>
      </c>
      <c r="BB772" s="239" t="e">
        <f>VLOOKUP($AT772,'#Input Lists#'!$L$3:$S$833,8,FALSE)</f>
        <v>#N/A</v>
      </c>
      <c r="BC772" s="91" t="str">
        <f t="shared" si="74"/>
        <v/>
      </c>
      <c r="BD772" s="91" t="str">
        <f t="shared" si="75"/>
        <v/>
      </c>
      <c r="BE772" s="15" t="str">
        <f t="shared" si="76"/>
        <v/>
      </c>
      <c r="BF772" s="92" t="str">
        <f t="shared" si="77"/>
        <v>No Sighting Date</v>
      </c>
    </row>
    <row r="773" spans="1:58" x14ac:dyDescent="0.25">
      <c r="A773" s="118">
        <v>768</v>
      </c>
      <c r="B773" s="119"/>
      <c r="C773" s="120"/>
      <c r="D773" s="121"/>
      <c r="E773" s="121"/>
      <c r="F773" s="236"/>
      <c r="G773" s="122" t="str">
        <f>IFERROR(VLOOKUP(F773,'#Location List#'!$U$3:$V$1154,2,FALSE),"")</f>
        <v/>
      </c>
      <c r="H773" s="120"/>
      <c r="I773" s="120"/>
      <c r="J773" s="120"/>
      <c r="K773" s="120"/>
      <c r="L773" s="120"/>
      <c r="M773" s="120"/>
      <c r="N773" s="120"/>
      <c r="O773" s="120"/>
      <c r="P773" s="120"/>
      <c r="Q773" s="120"/>
      <c r="R773" s="120"/>
      <c r="S773" s="120"/>
      <c r="T773" s="205">
        <f t="shared" si="72"/>
        <v>0</v>
      </c>
      <c r="U773" s="205">
        <f t="shared" si="73"/>
        <v>0</v>
      </c>
      <c r="V773" s="210"/>
      <c r="W773" s="210"/>
      <c r="X773" s="23" t="str">
        <f>IFERROR(VLOOKUP(AT773,'#Input Lists#'!$L$3:$AH$833,3,FALSE)," ")</f>
        <v xml:space="preserve"> </v>
      </c>
      <c r="Y773" s="23" t="str">
        <f>IFERROR(VLOOKUP(AT773,'#Input Lists#'!$L$3:$AH$833,5,FALSE)," ")</f>
        <v xml:space="preserve"> </v>
      </c>
      <c r="Z773" s="206" t="str">
        <f>IFERROR(VLOOKUP(AT773,'#Input Lists#'!$L$3:$AH$833,9,FALSE)," ")</f>
        <v xml:space="preserve"> </v>
      </c>
      <c r="AA773" s="119" t="s">
        <v>1527</v>
      </c>
      <c r="AB773" s="120"/>
      <c r="AC773" s="123"/>
      <c r="AD773" s="123"/>
      <c r="AE773" s="123"/>
      <c r="AF773" s="123"/>
      <c r="AG773" s="123"/>
      <c r="AH773" s="123"/>
      <c r="AI773" s="123"/>
      <c r="AJ773" s="123"/>
      <c r="AK773" s="123"/>
      <c r="AL773" s="123"/>
      <c r="AM773" s="123"/>
      <c r="AN773" s="123"/>
      <c r="AO773" s="123"/>
      <c r="AP773" s="120"/>
      <c r="AQ773" s="125" t="str">
        <f>IFERROR(VLOOKUP(G773,'#Location List#'!$C$3:$D$150,2,FALSE),"")</f>
        <v/>
      </c>
      <c r="AR773" s="125" t="str">
        <f>IFERROR(VLOOKUP(F773,'#Location List#'!$Q$3:$R$1154,2,FALSE),"")</f>
        <v/>
      </c>
      <c r="AS773" s="125" t="str">
        <f>IFERROR(VLOOKUP(V773,'#Input Lists#'!$B$3:$D$46,3,FALSE),"")</f>
        <v/>
      </c>
      <c r="AT773" s="125" t="str">
        <f>IFERROR(VLOOKUP(CONCATENATE(V773," ",W773),'#Input Lists#'!$K$3:$L$827,2,FALSE),"")</f>
        <v/>
      </c>
      <c r="AU773" s="125">
        <f>IFERROR(VLOOKUP(AA773,'#Input Lists#'!$BU$3:$BV$8,2,FALSE),"")</f>
        <v>1</v>
      </c>
      <c r="AV773" s="118" t="str">
        <f>IFERROR(VLOOKUP(AB773,'#Input Lists#'!$BO$3:$BP$9,2,FALSE),"")</f>
        <v/>
      </c>
      <c r="AW773" s="118">
        <f>IFERROR(VLOOKUP(AC773,'#Input Lists#'!$BL$3:$BM$7,2,FALSE),"")</f>
        <v>1</v>
      </c>
      <c r="AX773" s="52" t="e">
        <f>VLOOKUP(AQ773,'#Location List#'!$D$3:$K$150,4,FALSE)</f>
        <v>#N/A</v>
      </c>
      <c r="AY773" s="273" t="e">
        <f>VLOOKUP(AX773,'#Location List#'!$Z$3:$AA$13,2,FALSE)</f>
        <v>#N/A</v>
      </c>
      <c r="AZ773" s="126" t="e">
        <f>VLOOKUP($AT773,'#Input Lists#'!$L$3:$S$1033,6,FALSE)</f>
        <v>#N/A</v>
      </c>
      <c r="BA773" s="239" t="e">
        <f>VLOOKUP($AT773,'#Input Lists#'!$L$3:$S$833,7,FALSE)</f>
        <v>#N/A</v>
      </c>
      <c r="BB773" s="239" t="e">
        <f>VLOOKUP($AT773,'#Input Lists#'!$L$3:$S$833,8,FALSE)</f>
        <v>#N/A</v>
      </c>
      <c r="BC773" s="91" t="str">
        <f t="shared" si="74"/>
        <v/>
      </c>
      <c r="BD773" s="91" t="str">
        <f t="shared" si="75"/>
        <v/>
      </c>
      <c r="BE773" s="15" t="str">
        <f t="shared" si="76"/>
        <v/>
      </c>
      <c r="BF773" s="92" t="str">
        <f t="shared" si="77"/>
        <v>No Sighting Date</v>
      </c>
    </row>
    <row r="774" spans="1:58" x14ac:dyDescent="0.25">
      <c r="A774" s="118">
        <v>769</v>
      </c>
      <c r="B774" s="119"/>
      <c r="C774" s="120"/>
      <c r="D774" s="121"/>
      <c r="E774" s="121"/>
      <c r="F774" s="236"/>
      <c r="G774" s="122" t="str">
        <f>IFERROR(VLOOKUP(F774,'#Location List#'!$U$3:$V$1154,2,FALSE),"")</f>
        <v/>
      </c>
      <c r="H774" s="120"/>
      <c r="I774" s="120"/>
      <c r="J774" s="120"/>
      <c r="K774" s="120"/>
      <c r="L774" s="120"/>
      <c r="M774" s="120"/>
      <c r="N774" s="120"/>
      <c r="O774" s="120"/>
      <c r="P774" s="120"/>
      <c r="Q774" s="120"/>
      <c r="R774" s="120"/>
      <c r="S774" s="120"/>
      <c r="T774" s="205">
        <f t="shared" si="72"/>
        <v>0</v>
      </c>
      <c r="U774" s="205">
        <f t="shared" si="73"/>
        <v>0</v>
      </c>
      <c r="V774" s="210"/>
      <c r="W774" s="210"/>
      <c r="X774" s="23" t="str">
        <f>IFERROR(VLOOKUP(AT774,'#Input Lists#'!$L$3:$AH$833,3,FALSE)," ")</f>
        <v xml:space="preserve"> </v>
      </c>
      <c r="Y774" s="23" t="str">
        <f>IFERROR(VLOOKUP(AT774,'#Input Lists#'!$L$3:$AH$833,5,FALSE)," ")</f>
        <v xml:space="preserve"> </v>
      </c>
      <c r="Z774" s="206" t="str">
        <f>IFERROR(VLOOKUP(AT774,'#Input Lists#'!$L$3:$AH$833,9,FALSE)," ")</f>
        <v xml:space="preserve"> </v>
      </c>
      <c r="AA774" s="119" t="s">
        <v>1527</v>
      </c>
      <c r="AB774" s="120"/>
      <c r="AC774" s="123"/>
      <c r="AD774" s="123"/>
      <c r="AE774" s="123"/>
      <c r="AF774" s="123"/>
      <c r="AG774" s="123"/>
      <c r="AH774" s="123"/>
      <c r="AI774" s="123"/>
      <c r="AJ774" s="123"/>
      <c r="AK774" s="123"/>
      <c r="AL774" s="123"/>
      <c r="AM774" s="123"/>
      <c r="AN774" s="123"/>
      <c r="AO774" s="123"/>
      <c r="AP774" s="120"/>
      <c r="AQ774" s="125" t="str">
        <f>IFERROR(VLOOKUP(G774,'#Location List#'!$C$3:$D$150,2,FALSE),"")</f>
        <v/>
      </c>
      <c r="AR774" s="125" t="str">
        <f>IFERROR(VLOOKUP(F774,'#Location List#'!$Q$3:$R$1154,2,FALSE),"")</f>
        <v/>
      </c>
      <c r="AS774" s="125" t="str">
        <f>IFERROR(VLOOKUP(V774,'#Input Lists#'!$B$3:$D$46,3,FALSE),"")</f>
        <v/>
      </c>
      <c r="AT774" s="125" t="str">
        <f>IFERROR(VLOOKUP(CONCATENATE(V774," ",W774),'#Input Lists#'!$K$3:$L$827,2,FALSE),"")</f>
        <v/>
      </c>
      <c r="AU774" s="125">
        <f>IFERROR(VLOOKUP(AA774,'#Input Lists#'!$BU$3:$BV$8,2,FALSE),"")</f>
        <v>1</v>
      </c>
      <c r="AV774" s="118" t="str">
        <f>IFERROR(VLOOKUP(AB774,'#Input Lists#'!$BO$3:$BP$9,2,FALSE),"")</f>
        <v/>
      </c>
      <c r="AW774" s="118">
        <f>IFERROR(VLOOKUP(AC774,'#Input Lists#'!$BL$3:$BM$7,2,FALSE),"")</f>
        <v>1</v>
      </c>
      <c r="AX774" s="52" t="e">
        <f>VLOOKUP(AQ774,'#Location List#'!$D$3:$K$150,4,FALSE)</f>
        <v>#N/A</v>
      </c>
      <c r="AY774" s="273" t="e">
        <f>VLOOKUP(AX774,'#Location List#'!$Z$3:$AA$13,2,FALSE)</f>
        <v>#N/A</v>
      </c>
      <c r="AZ774" s="126" t="e">
        <f>VLOOKUP($AT774,'#Input Lists#'!$L$3:$S$1033,6,FALSE)</f>
        <v>#N/A</v>
      </c>
      <c r="BA774" s="239" t="e">
        <f>VLOOKUP($AT774,'#Input Lists#'!$L$3:$S$833,7,FALSE)</f>
        <v>#N/A</v>
      </c>
      <c r="BB774" s="239" t="e">
        <f>VLOOKUP($AT774,'#Input Lists#'!$L$3:$S$833,8,FALSE)</f>
        <v>#N/A</v>
      </c>
      <c r="BC774" s="91" t="str">
        <f t="shared" si="74"/>
        <v/>
      </c>
      <c r="BD774" s="91" t="str">
        <f t="shared" si="75"/>
        <v/>
      </c>
      <c r="BE774" s="15" t="str">
        <f t="shared" si="76"/>
        <v/>
      </c>
      <c r="BF774" s="92" t="str">
        <f t="shared" si="77"/>
        <v>No Sighting Date</v>
      </c>
    </row>
    <row r="775" spans="1:58" x14ac:dyDescent="0.25">
      <c r="A775" s="118">
        <v>770</v>
      </c>
      <c r="B775" s="119"/>
      <c r="C775" s="120"/>
      <c r="D775" s="121"/>
      <c r="E775" s="121"/>
      <c r="F775" s="236"/>
      <c r="G775" s="122" t="str">
        <f>IFERROR(VLOOKUP(F775,'#Location List#'!$U$3:$V$1154,2,FALSE),"")</f>
        <v/>
      </c>
      <c r="H775" s="120"/>
      <c r="I775" s="120"/>
      <c r="J775" s="120"/>
      <c r="K775" s="120"/>
      <c r="L775" s="120"/>
      <c r="M775" s="120"/>
      <c r="N775" s="120"/>
      <c r="O775" s="120"/>
      <c r="P775" s="120"/>
      <c r="Q775" s="120"/>
      <c r="R775" s="120"/>
      <c r="S775" s="120"/>
      <c r="T775" s="205">
        <f t="shared" si="72"/>
        <v>0</v>
      </c>
      <c r="U775" s="205">
        <f t="shared" si="73"/>
        <v>0</v>
      </c>
      <c r="V775" s="210"/>
      <c r="W775" s="210"/>
      <c r="X775" s="23" t="str">
        <f>IFERROR(VLOOKUP(AT775,'#Input Lists#'!$L$3:$AH$833,3,FALSE)," ")</f>
        <v xml:space="preserve"> </v>
      </c>
      <c r="Y775" s="23" t="str">
        <f>IFERROR(VLOOKUP(AT775,'#Input Lists#'!$L$3:$AH$833,5,FALSE)," ")</f>
        <v xml:space="preserve"> </v>
      </c>
      <c r="Z775" s="206" t="str">
        <f>IFERROR(VLOOKUP(AT775,'#Input Lists#'!$L$3:$AH$833,9,FALSE)," ")</f>
        <v xml:space="preserve"> </v>
      </c>
      <c r="AA775" s="119" t="s">
        <v>1527</v>
      </c>
      <c r="AB775" s="120"/>
      <c r="AC775" s="123"/>
      <c r="AD775" s="123"/>
      <c r="AE775" s="123"/>
      <c r="AF775" s="123"/>
      <c r="AG775" s="123"/>
      <c r="AH775" s="123"/>
      <c r="AI775" s="123"/>
      <c r="AJ775" s="123"/>
      <c r="AK775" s="123"/>
      <c r="AL775" s="123"/>
      <c r="AM775" s="123"/>
      <c r="AN775" s="123"/>
      <c r="AO775" s="123"/>
      <c r="AP775" s="120"/>
      <c r="AQ775" s="125" t="str">
        <f>IFERROR(VLOOKUP(G775,'#Location List#'!$C$3:$D$150,2,FALSE),"")</f>
        <v/>
      </c>
      <c r="AR775" s="125" t="str">
        <f>IFERROR(VLOOKUP(F775,'#Location List#'!$Q$3:$R$1154,2,FALSE),"")</f>
        <v/>
      </c>
      <c r="AS775" s="125" t="str">
        <f>IFERROR(VLOOKUP(V775,'#Input Lists#'!$B$3:$D$46,3,FALSE),"")</f>
        <v/>
      </c>
      <c r="AT775" s="125" t="str">
        <f>IFERROR(VLOOKUP(CONCATENATE(V775," ",W775),'#Input Lists#'!$K$3:$L$827,2,FALSE),"")</f>
        <v/>
      </c>
      <c r="AU775" s="125">
        <f>IFERROR(VLOOKUP(AA775,'#Input Lists#'!$BU$3:$BV$8,2,FALSE),"")</f>
        <v>1</v>
      </c>
      <c r="AV775" s="118" t="str">
        <f>IFERROR(VLOOKUP(AB775,'#Input Lists#'!$BO$3:$BP$9,2,FALSE),"")</f>
        <v/>
      </c>
      <c r="AW775" s="118">
        <f>IFERROR(VLOOKUP(AC775,'#Input Lists#'!$BL$3:$BM$7,2,FALSE),"")</f>
        <v>1</v>
      </c>
      <c r="AX775" s="52" t="e">
        <f>VLOOKUP(AQ775,'#Location List#'!$D$3:$K$150,4,FALSE)</f>
        <v>#N/A</v>
      </c>
      <c r="AY775" s="273" t="e">
        <f>VLOOKUP(AX775,'#Location List#'!$Z$3:$AA$13,2,FALSE)</f>
        <v>#N/A</v>
      </c>
      <c r="AZ775" s="126" t="e">
        <f>VLOOKUP($AT775,'#Input Lists#'!$L$3:$S$1033,6,FALSE)</f>
        <v>#N/A</v>
      </c>
      <c r="BA775" s="239" t="e">
        <f>VLOOKUP($AT775,'#Input Lists#'!$L$3:$S$833,7,FALSE)</f>
        <v>#N/A</v>
      </c>
      <c r="BB775" s="239" t="e">
        <f>VLOOKUP($AT775,'#Input Lists#'!$L$3:$S$833,8,FALSE)</f>
        <v>#N/A</v>
      </c>
      <c r="BC775" s="91" t="str">
        <f t="shared" si="74"/>
        <v/>
      </c>
      <c r="BD775" s="91" t="str">
        <f t="shared" si="75"/>
        <v/>
      </c>
      <c r="BE775" s="15" t="str">
        <f t="shared" si="76"/>
        <v/>
      </c>
      <c r="BF775" s="92" t="str">
        <f t="shared" si="77"/>
        <v>No Sighting Date</v>
      </c>
    </row>
    <row r="776" spans="1:58" x14ac:dyDescent="0.25">
      <c r="A776" s="118">
        <v>771</v>
      </c>
      <c r="B776" s="119"/>
      <c r="C776" s="120"/>
      <c r="D776" s="121"/>
      <c r="E776" s="121"/>
      <c r="F776" s="236"/>
      <c r="G776" s="122" t="str">
        <f>IFERROR(VLOOKUP(F776,'#Location List#'!$U$3:$V$1154,2,FALSE),"")</f>
        <v/>
      </c>
      <c r="H776" s="120"/>
      <c r="I776" s="120"/>
      <c r="J776" s="120"/>
      <c r="K776" s="120"/>
      <c r="L776" s="120"/>
      <c r="M776" s="120"/>
      <c r="N776" s="120"/>
      <c r="O776" s="120"/>
      <c r="P776" s="120"/>
      <c r="Q776" s="120"/>
      <c r="R776" s="120"/>
      <c r="S776" s="120"/>
      <c r="T776" s="205">
        <f t="shared" si="72"/>
        <v>0</v>
      </c>
      <c r="U776" s="205">
        <f t="shared" si="73"/>
        <v>0</v>
      </c>
      <c r="V776" s="210"/>
      <c r="W776" s="210"/>
      <c r="X776" s="23" t="str">
        <f>IFERROR(VLOOKUP(AT776,'#Input Lists#'!$L$3:$AH$833,3,FALSE)," ")</f>
        <v xml:space="preserve"> </v>
      </c>
      <c r="Y776" s="23" t="str">
        <f>IFERROR(VLOOKUP(AT776,'#Input Lists#'!$L$3:$AH$833,5,FALSE)," ")</f>
        <v xml:space="preserve"> </v>
      </c>
      <c r="Z776" s="206" t="str">
        <f>IFERROR(VLOOKUP(AT776,'#Input Lists#'!$L$3:$AH$833,9,FALSE)," ")</f>
        <v xml:space="preserve"> </v>
      </c>
      <c r="AA776" s="119" t="s">
        <v>1527</v>
      </c>
      <c r="AB776" s="120"/>
      <c r="AC776" s="123"/>
      <c r="AD776" s="123"/>
      <c r="AE776" s="123"/>
      <c r="AF776" s="123"/>
      <c r="AG776" s="123"/>
      <c r="AH776" s="123"/>
      <c r="AI776" s="123"/>
      <c r="AJ776" s="123"/>
      <c r="AK776" s="123"/>
      <c r="AL776" s="123"/>
      <c r="AM776" s="123"/>
      <c r="AN776" s="123"/>
      <c r="AO776" s="123"/>
      <c r="AP776" s="120"/>
      <c r="AQ776" s="125" t="str">
        <f>IFERROR(VLOOKUP(G776,'#Location List#'!$C$3:$D$150,2,FALSE),"")</f>
        <v/>
      </c>
      <c r="AR776" s="125" t="str">
        <f>IFERROR(VLOOKUP(F776,'#Location List#'!$Q$3:$R$1154,2,FALSE),"")</f>
        <v/>
      </c>
      <c r="AS776" s="125" t="str">
        <f>IFERROR(VLOOKUP(V776,'#Input Lists#'!$B$3:$D$46,3,FALSE),"")</f>
        <v/>
      </c>
      <c r="AT776" s="125" t="str">
        <f>IFERROR(VLOOKUP(CONCATENATE(V776," ",W776),'#Input Lists#'!$K$3:$L$827,2,FALSE),"")</f>
        <v/>
      </c>
      <c r="AU776" s="125">
        <f>IFERROR(VLOOKUP(AA776,'#Input Lists#'!$BU$3:$BV$8,2,FALSE),"")</f>
        <v>1</v>
      </c>
      <c r="AV776" s="118" t="str">
        <f>IFERROR(VLOOKUP(AB776,'#Input Lists#'!$BO$3:$BP$9,2,FALSE),"")</f>
        <v/>
      </c>
      <c r="AW776" s="118">
        <f>IFERROR(VLOOKUP(AC776,'#Input Lists#'!$BL$3:$BM$7,2,FALSE),"")</f>
        <v>1</v>
      </c>
      <c r="AX776" s="52" t="e">
        <f>VLOOKUP(AQ776,'#Location List#'!$D$3:$K$150,4,FALSE)</f>
        <v>#N/A</v>
      </c>
      <c r="AY776" s="273" t="e">
        <f>VLOOKUP(AX776,'#Location List#'!$Z$3:$AA$13,2,FALSE)</f>
        <v>#N/A</v>
      </c>
      <c r="AZ776" s="126" t="e">
        <f>VLOOKUP($AT776,'#Input Lists#'!$L$3:$S$1033,6,FALSE)</f>
        <v>#N/A</v>
      </c>
      <c r="BA776" s="239" t="e">
        <f>VLOOKUP($AT776,'#Input Lists#'!$L$3:$S$833,7,FALSE)</f>
        <v>#N/A</v>
      </c>
      <c r="BB776" s="239" t="e">
        <f>VLOOKUP($AT776,'#Input Lists#'!$L$3:$S$833,8,FALSE)</f>
        <v>#N/A</v>
      </c>
      <c r="BC776" s="91" t="str">
        <f t="shared" si="74"/>
        <v/>
      </c>
      <c r="BD776" s="91" t="str">
        <f t="shared" si="75"/>
        <v/>
      </c>
      <c r="BE776" s="15" t="str">
        <f t="shared" si="76"/>
        <v/>
      </c>
      <c r="BF776" s="92" t="str">
        <f t="shared" si="77"/>
        <v>No Sighting Date</v>
      </c>
    </row>
    <row r="777" spans="1:58" x14ac:dyDescent="0.25">
      <c r="A777" s="118">
        <v>772</v>
      </c>
      <c r="B777" s="119"/>
      <c r="C777" s="120"/>
      <c r="D777" s="121"/>
      <c r="E777" s="121"/>
      <c r="F777" s="236"/>
      <c r="G777" s="122" t="str">
        <f>IFERROR(VLOOKUP(F777,'#Location List#'!$U$3:$V$1154,2,FALSE),"")</f>
        <v/>
      </c>
      <c r="H777" s="120"/>
      <c r="I777" s="120"/>
      <c r="J777" s="120"/>
      <c r="K777" s="120"/>
      <c r="L777" s="120"/>
      <c r="M777" s="120"/>
      <c r="N777" s="120"/>
      <c r="O777" s="120"/>
      <c r="P777" s="120"/>
      <c r="Q777" s="120"/>
      <c r="R777" s="120"/>
      <c r="S777" s="120"/>
      <c r="T777" s="205">
        <f t="shared" si="72"/>
        <v>0</v>
      </c>
      <c r="U777" s="205">
        <f t="shared" si="73"/>
        <v>0</v>
      </c>
      <c r="V777" s="210"/>
      <c r="W777" s="210"/>
      <c r="X777" s="23" t="str">
        <f>IFERROR(VLOOKUP(AT777,'#Input Lists#'!$L$3:$AH$833,3,FALSE)," ")</f>
        <v xml:space="preserve"> </v>
      </c>
      <c r="Y777" s="23" t="str">
        <f>IFERROR(VLOOKUP(AT777,'#Input Lists#'!$L$3:$AH$833,5,FALSE)," ")</f>
        <v xml:space="preserve"> </v>
      </c>
      <c r="Z777" s="206" t="str">
        <f>IFERROR(VLOOKUP(AT777,'#Input Lists#'!$L$3:$AH$833,9,FALSE)," ")</f>
        <v xml:space="preserve"> </v>
      </c>
      <c r="AA777" s="119" t="s">
        <v>1527</v>
      </c>
      <c r="AB777" s="120"/>
      <c r="AC777" s="123"/>
      <c r="AD777" s="123"/>
      <c r="AE777" s="123"/>
      <c r="AF777" s="123"/>
      <c r="AG777" s="123"/>
      <c r="AH777" s="123"/>
      <c r="AI777" s="123"/>
      <c r="AJ777" s="123"/>
      <c r="AK777" s="123"/>
      <c r="AL777" s="123"/>
      <c r="AM777" s="123"/>
      <c r="AN777" s="123"/>
      <c r="AO777" s="123"/>
      <c r="AP777" s="120"/>
      <c r="AQ777" s="125" t="str">
        <f>IFERROR(VLOOKUP(G777,'#Location List#'!$C$3:$D$150,2,FALSE),"")</f>
        <v/>
      </c>
      <c r="AR777" s="125" t="str">
        <f>IFERROR(VLOOKUP(F777,'#Location List#'!$Q$3:$R$1154,2,FALSE),"")</f>
        <v/>
      </c>
      <c r="AS777" s="125" t="str">
        <f>IFERROR(VLOOKUP(V777,'#Input Lists#'!$B$3:$D$46,3,FALSE),"")</f>
        <v/>
      </c>
      <c r="AT777" s="125" t="str">
        <f>IFERROR(VLOOKUP(CONCATENATE(V777," ",W777),'#Input Lists#'!$K$3:$L$827,2,FALSE),"")</f>
        <v/>
      </c>
      <c r="AU777" s="125">
        <f>IFERROR(VLOOKUP(AA777,'#Input Lists#'!$BU$3:$BV$8,2,FALSE),"")</f>
        <v>1</v>
      </c>
      <c r="AV777" s="118" t="str">
        <f>IFERROR(VLOOKUP(AB777,'#Input Lists#'!$BO$3:$BP$9,2,FALSE),"")</f>
        <v/>
      </c>
      <c r="AW777" s="118">
        <f>IFERROR(VLOOKUP(AC777,'#Input Lists#'!$BL$3:$BM$7,2,FALSE),"")</f>
        <v>1</v>
      </c>
      <c r="AX777" s="52" t="e">
        <f>VLOOKUP(AQ777,'#Location List#'!$D$3:$K$150,4,FALSE)</f>
        <v>#N/A</v>
      </c>
      <c r="AY777" s="273" t="e">
        <f>VLOOKUP(AX777,'#Location List#'!$Z$3:$AA$13,2,FALSE)</f>
        <v>#N/A</v>
      </c>
      <c r="AZ777" s="126" t="e">
        <f>VLOOKUP($AT777,'#Input Lists#'!$L$3:$S$1033,6,FALSE)</f>
        <v>#N/A</v>
      </c>
      <c r="BA777" s="239" t="e">
        <f>VLOOKUP($AT777,'#Input Lists#'!$L$3:$S$833,7,FALSE)</f>
        <v>#N/A</v>
      </c>
      <c r="BB777" s="239" t="e">
        <f>VLOOKUP($AT777,'#Input Lists#'!$L$3:$S$833,8,FALSE)</f>
        <v>#N/A</v>
      </c>
      <c r="BC777" s="91" t="str">
        <f t="shared" si="74"/>
        <v/>
      </c>
      <c r="BD777" s="91" t="str">
        <f t="shared" si="75"/>
        <v/>
      </c>
      <c r="BE777" s="15" t="str">
        <f t="shared" si="76"/>
        <v/>
      </c>
      <c r="BF777" s="92" t="str">
        <f t="shared" si="77"/>
        <v>No Sighting Date</v>
      </c>
    </row>
    <row r="778" spans="1:58" x14ac:dyDescent="0.25">
      <c r="A778" s="118">
        <v>773</v>
      </c>
      <c r="B778" s="119"/>
      <c r="C778" s="120"/>
      <c r="D778" s="121"/>
      <c r="E778" s="121"/>
      <c r="F778" s="236"/>
      <c r="G778" s="122" t="str">
        <f>IFERROR(VLOOKUP(F778,'#Location List#'!$U$3:$V$1154,2,FALSE),"")</f>
        <v/>
      </c>
      <c r="H778" s="120"/>
      <c r="I778" s="120"/>
      <c r="J778" s="120"/>
      <c r="K778" s="120"/>
      <c r="L778" s="120"/>
      <c r="M778" s="120"/>
      <c r="N778" s="120"/>
      <c r="O778" s="120"/>
      <c r="P778" s="120"/>
      <c r="Q778" s="120"/>
      <c r="R778" s="120"/>
      <c r="S778" s="120"/>
      <c r="T778" s="205">
        <f t="shared" si="72"/>
        <v>0</v>
      </c>
      <c r="U778" s="205">
        <f t="shared" si="73"/>
        <v>0</v>
      </c>
      <c r="V778" s="210"/>
      <c r="W778" s="210"/>
      <c r="X778" s="23" t="str">
        <f>IFERROR(VLOOKUP(AT778,'#Input Lists#'!$L$3:$AH$833,3,FALSE)," ")</f>
        <v xml:space="preserve"> </v>
      </c>
      <c r="Y778" s="23" t="str">
        <f>IFERROR(VLOOKUP(AT778,'#Input Lists#'!$L$3:$AH$833,5,FALSE)," ")</f>
        <v xml:space="preserve"> </v>
      </c>
      <c r="Z778" s="206" t="str">
        <f>IFERROR(VLOOKUP(AT778,'#Input Lists#'!$L$3:$AH$833,9,FALSE)," ")</f>
        <v xml:space="preserve"> </v>
      </c>
      <c r="AA778" s="119" t="s">
        <v>1527</v>
      </c>
      <c r="AB778" s="120"/>
      <c r="AC778" s="123"/>
      <c r="AD778" s="123"/>
      <c r="AE778" s="123"/>
      <c r="AF778" s="123"/>
      <c r="AG778" s="123"/>
      <c r="AH778" s="123"/>
      <c r="AI778" s="123"/>
      <c r="AJ778" s="123"/>
      <c r="AK778" s="123"/>
      <c r="AL778" s="123"/>
      <c r="AM778" s="123"/>
      <c r="AN778" s="123"/>
      <c r="AO778" s="123"/>
      <c r="AP778" s="120"/>
      <c r="AQ778" s="125" t="str">
        <f>IFERROR(VLOOKUP(G778,'#Location List#'!$C$3:$D$150,2,FALSE),"")</f>
        <v/>
      </c>
      <c r="AR778" s="125" t="str">
        <f>IFERROR(VLOOKUP(F778,'#Location List#'!$Q$3:$R$1154,2,FALSE),"")</f>
        <v/>
      </c>
      <c r="AS778" s="125" t="str">
        <f>IFERROR(VLOOKUP(V778,'#Input Lists#'!$B$3:$D$46,3,FALSE),"")</f>
        <v/>
      </c>
      <c r="AT778" s="125" t="str">
        <f>IFERROR(VLOOKUP(CONCATENATE(V778," ",W778),'#Input Lists#'!$K$3:$L$827,2,FALSE),"")</f>
        <v/>
      </c>
      <c r="AU778" s="125">
        <f>IFERROR(VLOOKUP(AA778,'#Input Lists#'!$BU$3:$BV$8,2,FALSE),"")</f>
        <v>1</v>
      </c>
      <c r="AV778" s="118" t="str">
        <f>IFERROR(VLOOKUP(AB778,'#Input Lists#'!$BO$3:$BP$9,2,FALSE),"")</f>
        <v/>
      </c>
      <c r="AW778" s="118">
        <f>IFERROR(VLOOKUP(AC778,'#Input Lists#'!$BL$3:$BM$7,2,FALSE),"")</f>
        <v>1</v>
      </c>
      <c r="AX778" s="52" t="e">
        <f>VLOOKUP(AQ778,'#Location List#'!$D$3:$K$150,4,FALSE)</f>
        <v>#N/A</v>
      </c>
      <c r="AY778" s="273" t="e">
        <f>VLOOKUP(AX778,'#Location List#'!$Z$3:$AA$13,2,FALSE)</f>
        <v>#N/A</v>
      </c>
      <c r="AZ778" s="126" t="e">
        <f>VLOOKUP($AT778,'#Input Lists#'!$L$3:$S$1033,6,FALSE)</f>
        <v>#N/A</v>
      </c>
      <c r="BA778" s="239" t="e">
        <f>VLOOKUP($AT778,'#Input Lists#'!$L$3:$S$833,7,FALSE)</f>
        <v>#N/A</v>
      </c>
      <c r="BB778" s="239" t="e">
        <f>VLOOKUP($AT778,'#Input Lists#'!$L$3:$S$833,8,FALSE)</f>
        <v>#N/A</v>
      </c>
      <c r="BC778" s="91" t="str">
        <f t="shared" si="74"/>
        <v/>
      </c>
      <c r="BD778" s="91" t="str">
        <f t="shared" si="75"/>
        <v/>
      </c>
      <c r="BE778" s="15" t="str">
        <f t="shared" si="76"/>
        <v/>
      </c>
      <c r="BF778" s="92" t="str">
        <f t="shared" si="77"/>
        <v>No Sighting Date</v>
      </c>
    </row>
    <row r="779" spans="1:58" x14ac:dyDescent="0.25">
      <c r="A779" s="118">
        <v>774</v>
      </c>
      <c r="B779" s="119"/>
      <c r="C779" s="120"/>
      <c r="D779" s="121"/>
      <c r="E779" s="121"/>
      <c r="F779" s="236"/>
      <c r="G779" s="122" t="str">
        <f>IFERROR(VLOOKUP(F779,'#Location List#'!$U$3:$V$1154,2,FALSE),"")</f>
        <v/>
      </c>
      <c r="H779" s="120"/>
      <c r="I779" s="120"/>
      <c r="J779" s="120"/>
      <c r="K779" s="120"/>
      <c r="L779" s="120"/>
      <c r="M779" s="120"/>
      <c r="N779" s="120"/>
      <c r="O779" s="120"/>
      <c r="P779" s="120"/>
      <c r="Q779" s="120"/>
      <c r="R779" s="120"/>
      <c r="S779" s="120"/>
      <c r="T779" s="205">
        <f t="shared" si="72"/>
        <v>0</v>
      </c>
      <c r="U779" s="205">
        <f t="shared" si="73"/>
        <v>0</v>
      </c>
      <c r="V779" s="210"/>
      <c r="W779" s="210"/>
      <c r="X779" s="23" t="str">
        <f>IFERROR(VLOOKUP(AT779,'#Input Lists#'!$L$3:$AH$833,3,FALSE)," ")</f>
        <v xml:space="preserve"> </v>
      </c>
      <c r="Y779" s="23" t="str">
        <f>IFERROR(VLOOKUP(AT779,'#Input Lists#'!$L$3:$AH$833,5,FALSE)," ")</f>
        <v xml:space="preserve"> </v>
      </c>
      <c r="Z779" s="206" t="str">
        <f>IFERROR(VLOOKUP(AT779,'#Input Lists#'!$L$3:$AH$833,9,FALSE)," ")</f>
        <v xml:space="preserve"> </v>
      </c>
      <c r="AA779" s="119" t="s">
        <v>1527</v>
      </c>
      <c r="AB779" s="120"/>
      <c r="AC779" s="123"/>
      <c r="AD779" s="123"/>
      <c r="AE779" s="123"/>
      <c r="AF779" s="123"/>
      <c r="AG779" s="123"/>
      <c r="AH779" s="123"/>
      <c r="AI779" s="123"/>
      <c r="AJ779" s="123"/>
      <c r="AK779" s="123"/>
      <c r="AL779" s="123"/>
      <c r="AM779" s="123"/>
      <c r="AN779" s="123"/>
      <c r="AO779" s="123"/>
      <c r="AP779" s="120"/>
      <c r="AQ779" s="125" t="str">
        <f>IFERROR(VLOOKUP(G779,'#Location List#'!$C$3:$D$150,2,FALSE),"")</f>
        <v/>
      </c>
      <c r="AR779" s="125" t="str">
        <f>IFERROR(VLOOKUP(F779,'#Location List#'!$Q$3:$R$1154,2,FALSE),"")</f>
        <v/>
      </c>
      <c r="AS779" s="125" t="str">
        <f>IFERROR(VLOOKUP(V779,'#Input Lists#'!$B$3:$D$46,3,FALSE),"")</f>
        <v/>
      </c>
      <c r="AT779" s="125" t="str">
        <f>IFERROR(VLOOKUP(CONCATENATE(V779," ",W779),'#Input Lists#'!$K$3:$L$827,2,FALSE),"")</f>
        <v/>
      </c>
      <c r="AU779" s="125">
        <f>IFERROR(VLOOKUP(AA779,'#Input Lists#'!$BU$3:$BV$8,2,FALSE),"")</f>
        <v>1</v>
      </c>
      <c r="AV779" s="118" t="str">
        <f>IFERROR(VLOOKUP(AB779,'#Input Lists#'!$BO$3:$BP$9,2,FALSE),"")</f>
        <v/>
      </c>
      <c r="AW779" s="118">
        <f>IFERROR(VLOOKUP(AC779,'#Input Lists#'!$BL$3:$BM$7,2,FALSE),"")</f>
        <v>1</v>
      </c>
      <c r="AX779" s="52" t="e">
        <f>VLOOKUP(AQ779,'#Location List#'!$D$3:$K$150,4,FALSE)</f>
        <v>#N/A</v>
      </c>
      <c r="AY779" s="273" t="e">
        <f>VLOOKUP(AX779,'#Location List#'!$Z$3:$AA$13,2,FALSE)</f>
        <v>#N/A</v>
      </c>
      <c r="AZ779" s="126" t="e">
        <f>VLOOKUP($AT779,'#Input Lists#'!$L$3:$S$1033,6,FALSE)</f>
        <v>#N/A</v>
      </c>
      <c r="BA779" s="239" t="e">
        <f>VLOOKUP($AT779,'#Input Lists#'!$L$3:$S$833,7,FALSE)</f>
        <v>#N/A</v>
      </c>
      <c r="BB779" s="239" t="e">
        <f>VLOOKUP($AT779,'#Input Lists#'!$L$3:$S$833,8,FALSE)</f>
        <v>#N/A</v>
      </c>
      <c r="BC779" s="91" t="str">
        <f t="shared" si="74"/>
        <v/>
      </c>
      <c r="BD779" s="91" t="str">
        <f t="shared" si="75"/>
        <v/>
      </c>
      <c r="BE779" s="15" t="str">
        <f t="shared" si="76"/>
        <v/>
      </c>
      <c r="BF779" s="92" t="str">
        <f t="shared" si="77"/>
        <v>No Sighting Date</v>
      </c>
    </row>
    <row r="780" spans="1:58" x14ac:dyDescent="0.25">
      <c r="A780" s="118">
        <v>775</v>
      </c>
      <c r="B780" s="119"/>
      <c r="C780" s="120"/>
      <c r="D780" s="121"/>
      <c r="E780" s="121"/>
      <c r="F780" s="236"/>
      <c r="G780" s="122" t="str">
        <f>IFERROR(VLOOKUP(F780,'#Location List#'!$U$3:$V$1154,2,FALSE),"")</f>
        <v/>
      </c>
      <c r="H780" s="120"/>
      <c r="I780" s="120"/>
      <c r="J780" s="120"/>
      <c r="K780" s="120"/>
      <c r="L780" s="120"/>
      <c r="M780" s="120"/>
      <c r="N780" s="120"/>
      <c r="O780" s="120"/>
      <c r="P780" s="120"/>
      <c r="Q780" s="120"/>
      <c r="R780" s="120"/>
      <c r="S780" s="120"/>
      <c r="T780" s="205">
        <f t="shared" si="72"/>
        <v>0</v>
      </c>
      <c r="U780" s="205">
        <f t="shared" si="73"/>
        <v>0</v>
      </c>
      <c r="V780" s="210"/>
      <c r="W780" s="210"/>
      <c r="X780" s="23" t="str">
        <f>IFERROR(VLOOKUP(AT780,'#Input Lists#'!$L$3:$AH$833,3,FALSE)," ")</f>
        <v xml:space="preserve"> </v>
      </c>
      <c r="Y780" s="23" t="str">
        <f>IFERROR(VLOOKUP(AT780,'#Input Lists#'!$L$3:$AH$833,5,FALSE)," ")</f>
        <v xml:space="preserve"> </v>
      </c>
      <c r="Z780" s="206" t="str">
        <f>IFERROR(VLOOKUP(AT780,'#Input Lists#'!$L$3:$AH$833,9,FALSE)," ")</f>
        <v xml:space="preserve"> </v>
      </c>
      <c r="AA780" s="119" t="s">
        <v>1527</v>
      </c>
      <c r="AB780" s="120"/>
      <c r="AC780" s="123"/>
      <c r="AD780" s="123"/>
      <c r="AE780" s="123"/>
      <c r="AF780" s="123"/>
      <c r="AG780" s="123"/>
      <c r="AH780" s="123"/>
      <c r="AI780" s="123"/>
      <c r="AJ780" s="123"/>
      <c r="AK780" s="123"/>
      <c r="AL780" s="123"/>
      <c r="AM780" s="123"/>
      <c r="AN780" s="123"/>
      <c r="AO780" s="123"/>
      <c r="AP780" s="120"/>
      <c r="AQ780" s="125" t="str">
        <f>IFERROR(VLOOKUP(G780,'#Location List#'!$C$3:$D$150,2,FALSE),"")</f>
        <v/>
      </c>
      <c r="AR780" s="125" t="str">
        <f>IFERROR(VLOOKUP(F780,'#Location List#'!$Q$3:$R$1154,2,FALSE),"")</f>
        <v/>
      </c>
      <c r="AS780" s="125" t="str">
        <f>IFERROR(VLOOKUP(V780,'#Input Lists#'!$B$3:$D$46,3,FALSE),"")</f>
        <v/>
      </c>
      <c r="AT780" s="125" t="str">
        <f>IFERROR(VLOOKUP(CONCATENATE(V780," ",W780),'#Input Lists#'!$K$3:$L$827,2,FALSE),"")</f>
        <v/>
      </c>
      <c r="AU780" s="125">
        <f>IFERROR(VLOOKUP(AA780,'#Input Lists#'!$BU$3:$BV$8,2,FALSE),"")</f>
        <v>1</v>
      </c>
      <c r="AV780" s="118" t="str">
        <f>IFERROR(VLOOKUP(AB780,'#Input Lists#'!$BO$3:$BP$9,2,FALSE),"")</f>
        <v/>
      </c>
      <c r="AW780" s="118">
        <f>IFERROR(VLOOKUP(AC780,'#Input Lists#'!$BL$3:$BM$7,2,FALSE),"")</f>
        <v>1</v>
      </c>
      <c r="AX780" s="52" t="e">
        <f>VLOOKUP(AQ780,'#Location List#'!$D$3:$K$150,4,FALSE)</f>
        <v>#N/A</v>
      </c>
      <c r="AY780" s="273" t="e">
        <f>VLOOKUP(AX780,'#Location List#'!$Z$3:$AA$13,2,FALSE)</f>
        <v>#N/A</v>
      </c>
      <c r="AZ780" s="126" t="e">
        <f>VLOOKUP($AT780,'#Input Lists#'!$L$3:$S$1033,6,FALSE)</f>
        <v>#N/A</v>
      </c>
      <c r="BA780" s="239" t="e">
        <f>VLOOKUP($AT780,'#Input Lists#'!$L$3:$S$833,7,FALSE)</f>
        <v>#N/A</v>
      </c>
      <c r="BB780" s="239" t="e">
        <f>VLOOKUP($AT780,'#Input Lists#'!$L$3:$S$833,8,FALSE)</f>
        <v>#N/A</v>
      </c>
      <c r="BC780" s="91" t="str">
        <f t="shared" si="74"/>
        <v/>
      </c>
      <c r="BD780" s="91" t="str">
        <f t="shared" si="75"/>
        <v/>
      </c>
      <c r="BE780" s="15" t="str">
        <f t="shared" si="76"/>
        <v/>
      </c>
      <c r="BF780" s="92" t="str">
        <f t="shared" si="77"/>
        <v>No Sighting Date</v>
      </c>
    </row>
    <row r="781" spans="1:58" x14ac:dyDescent="0.25">
      <c r="A781" s="118">
        <v>776</v>
      </c>
      <c r="B781" s="119"/>
      <c r="C781" s="120"/>
      <c r="D781" s="121"/>
      <c r="E781" s="121"/>
      <c r="F781" s="236"/>
      <c r="G781" s="122" t="str">
        <f>IFERROR(VLOOKUP(F781,'#Location List#'!$U$3:$V$1154,2,FALSE),"")</f>
        <v/>
      </c>
      <c r="H781" s="120"/>
      <c r="I781" s="120"/>
      <c r="J781" s="120"/>
      <c r="K781" s="120"/>
      <c r="L781" s="120"/>
      <c r="M781" s="120"/>
      <c r="N781" s="120"/>
      <c r="O781" s="120"/>
      <c r="P781" s="120"/>
      <c r="Q781" s="120"/>
      <c r="R781" s="120"/>
      <c r="S781" s="120"/>
      <c r="T781" s="205">
        <f t="shared" si="72"/>
        <v>0</v>
      </c>
      <c r="U781" s="205">
        <f t="shared" si="73"/>
        <v>0</v>
      </c>
      <c r="V781" s="210"/>
      <c r="W781" s="210"/>
      <c r="X781" s="23" t="str">
        <f>IFERROR(VLOOKUP(AT781,'#Input Lists#'!$L$3:$AH$833,3,FALSE)," ")</f>
        <v xml:space="preserve"> </v>
      </c>
      <c r="Y781" s="23" t="str">
        <f>IFERROR(VLOOKUP(AT781,'#Input Lists#'!$L$3:$AH$833,5,FALSE)," ")</f>
        <v xml:space="preserve"> </v>
      </c>
      <c r="Z781" s="206" t="str">
        <f>IFERROR(VLOOKUP(AT781,'#Input Lists#'!$L$3:$AH$833,9,FALSE)," ")</f>
        <v xml:space="preserve"> </v>
      </c>
      <c r="AA781" s="119" t="s">
        <v>1527</v>
      </c>
      <c r="AB781" s="120"/>
      <c r="AC781" s="123"/>
      <c r="AD781" s="123"/>
      <c r="AE781" s="123"/>
      <c r="AF781" s="123"/>
      <c r="AG781" s="123"/>
      <c r="AH781" s="123"/>
      <c r="AI781" s="123"/>
      <c r="AJ781" s="123"/>
      <c r="AK781" s="123"/>
      <c r="AL781" s="123"/>
      <c r="AM781" s="123"/>
      <c r="AN781" s="123"/>
      <c r="AO781" s="123"/>
      <c r="AP781" s="120"/>
      <c r="AQ781" s="125" t="str">
        <f>IFERROR(VLOOKUP(G781,'#Location List#'!$C$3:$D$150,2,FALSE),"")</f>
        <v/>
      </c>
      <c r="AR781" s="125" t="str">
        <f>IFERROR(VLOOKUP(F781,'#Location List#'!$Q$3:$R$1154,2,FALSE),"")</f>
        <v/>
      </c>
      <c r="AS781" s="125" t="str">
        <f>IFERROR(VLOOKUP(V781,'#Input Lists#'!$B$3:$D$46,3,FALSE),"")</f>
        <v/>
      </c>
      <c r="AT781" s="125" t="str">
        <f>IFERROR(VLOOKUP(CONCATENATE(V781," ",W781),'#Input Lists#'!$K$3:$L$827,2,FALSE),"")</f>
        <v/>
      </c>
      <c r="AU781" s="125">
        <f>IFERROR(VLOOKUP(AA781,'#Input Lists#'!$BU$3:$BV$8,2,FALSE),"")</f>
        <v>1</v>
      </c>
      <c r="AV781" s="118" t="str">
        <f>IFERROR(VLOOKUP(AB781,'#Input Lists#'!$BO$3:$BP$9,2,FALSE),"")</f>
        <v/>
      </c>
      <c r="AW781" s="118">
        <f>IFERROR(VLOOKUP(AC781,'#Input Lists#'!$BL$3:$BM$7,2,FALSE),"")</f>
        <v>1</v>
      </c>
      <c r="AX781" s="52" t="e">
        <f>VLOOKUP(AQ781,'#Location List#'!$D$3:$K$150,4,FALSE)</f>
        <v>#N/A</v>
      </c>
      <c r="AY781" s="273" t="e">
        <f>VLOOKUP(AX781,'#Location List#'!$Z$3:$AA$13,2,FALSE)</f>
        <v>#N/A</v>
      </c>
      <c r="AZ781" s="126" t="e">
        <f>VLOOKUP($AT781,'#Input Lists#'!$L$3:$S$1033,6,FALSE)</f>
        <v>#N/A</v>
      </c>
      <c r="BA781" s="239" t="e">
        <f>VLOOKUP($AT781,'#Input Lists#'!$L$3:$S$833,7,FALSE)</f>
        <v>#N/A</v>
      </c>
      <c r="BB781" s="239" t="e">
        <f>VLOOKUP($AT781,'#Input Lists#'!$L$3:$S$833,8,FALSE)</f>
        <v>#N/A</v>
      </c>
      <c r="BC781" s="91" t="str">
        <f t="shared" si="74"/>
        <v/>
      </c>
      <c r="BD781" s="91" t="str">
        <f t="shared" si="75"/>
        <v/>
      </c>
      <c r="BE781" s="15" t="str">
        <f t="shared" si="76"/>
        <v/>
      </c>
      <c r="BF781" s="92" t="str">
        <f t="shared" si="77"/>
        <v>No Sighting Date</v>
      </c>
    </row>
    <row r="782" spans="1:58" x14ac:dyDescent="0.25">
      <c r="A782" s="118">
        <v>777</v>
      </c>
      <c r="B782" s="119"/>
      <c r="C782" s="120"/>
      <c r="D782" s="121"/>
      <c r="E782" s="121"/>
      <c r="F782" s="236"/>
      <c r="G782" s="122" t="str">
        <f>IFERROR(VLOOKUP(F782,'#Location List#'!$U$3:$V$1154,2,FALSE),"")</f>
        <v/>
      </c>
      <c r="H782" s="120"/>
      <c r="I782" s="120"/>
      <c r="J782" s="120"/>
      <c r="K782" s="120"/>
      <c r="L782" s="120"/>
      <c r="M782" s="120"/>
      <c r="N782" s="120"/>
      <c r="O782" s="120"/>
      <c r="P782" s="120"/>
      <c r="Q782" s="120"/>
      <c r="R782" s="120"/>
      <c r="S782" s="120"/>
      <c r="T782" s="205">
        <f t="shared" si="72"/>
        <v>0</v>
      </c>
      <c r="U782" s="205">
        <f t="shared" si="73"/>
        <v>0</v>
      </c>
      <c r="V782" s="210"/>
      <c r="W782" s="210"/>
      <c r="X782" s="23" t="str">
        <f>IFERROR(VLOOKUP(AT782,'#Input Lists#'!$L$3:$AH$833,3,FALSE)," ")</f>
        <v xml:space="preserve"> </v>
      </c>
      <c r="Y782" s="23" t="str">
        <f>IFERROR(VLOOKUP(AT782,'#Input Lists#'!$L$3:$AH$833,5,FALSE)," ")</f>
        <v xml:space="preserve"> </v>
      </c>
      <c r="Z782" s="206" t="str">
        <f>IFERROR(VLOOKUP(AT782,'#Input Lists#'!$L$3:$AH$833,9,FALSE)," ")</f>
        <v xml:space="preserve"> </v>
      </c>
      <c r="AA782" s="119" t="s">
        <v>1527</v>
      </c>
      <c r="AB782" s="120"/>
      <c r="AC782" s="123"/>
      <c r="AD782" s="123"/>
      <c r="AE782" s="123"/>
      <c r="AF782" s="123"/>
      <c r="AG782" s="123"/>
      <c r="AH782" s="123"/>
      <c r="AI782" s="123"/>
      <c r="AJ782" s="123"/>
      <c r="AK782" s="123"/>
      <c r="AL782" s="123"/>
      <c r="AM782" s="123"/>
      <c r="AN782" s="123"/>
      <c r="AO782" s="123"/>
      <c r="AP782" s="120"/>
      <c r="AQ782" s="125" t="str">
        <f>IFERROR(VLOOKUP(G782,'#Location List#'!$C$3:$D$150,2,FALSE),"")</f>
        <v/>
      </c>
      <c r="AR782" s="125" t="str">
        <f>IFERROR(VLOOKUP(F782,'#Location List#'!$Q$3:$R$1154,2,FALSE),"")</f>
        <v/>
      </c>
      <c r="AS782" s="125" t="str">
        <f>IFERROR(VLOOKUP(V782,'#Input Lists#'!$B$3:$D$46,3,FALSE),"")</f>
        <v/>
      </c>
      <c r="AT782" s="125" t="str">
        <f>IFERROR(VLOOKUP(CONCATENATE(V782," ",W782),'#Input Lists#'!$K$3:$L$827,2,FALSE),"")</f>
        <v/>
      </c>
      <c r="AU782" s="125">
        <f>IFERROR(VLOOKUP(AA782,'#Input Lists#'!$BU$3:$BV$8,2,FALSE),"")</f>
        <v>1</v>
      </c>
      <c r="AV782" s="118" t="str">
        <f>IFERROR(VLOOKUP(AB782,'#Input Lists#'!$BO$3:$BP$9,2,FALSE),"")</f>
        <v/>
      </c>
      <c r="AW782" s="118">
        <f>IFERROR(VLOOKUP(AC782,'#Input Lists#'!$BL$3:$BM$7,2,FALSE),"")</f>
        <v>1</v>
      </c>
      <c r="AX782" s="52" t="e">
        <f>VLOOKUP(AQ782,'#Location List#'!$D$3:$K$150,4,FALSE)</f>
        <v>#N/A</v>
      </c>
      <c r="AY782" s="273" t="e">
        <f>VLOOKUP(AX782,'#Location List#'!$Z$3:$AA$13,2,FALSE)</f>
        <v>#N/A</v>
      </c>
      <c r="AZ782" s="126" t="e">
        <f>VLOOKUP($AT782,'#Input Lists#'!$L$3:$S$1033,6,FALSE)</f>
        <v>#N/A</v>
      </c>
      <c r="BA782" s="239" t="e">
        <f>VLOOKUP($AT782,'#Input Lists#'!$L$3:$S$833,7,FALSE)</f>
        <v>#N/A</v>
      </c>
      <c r="BB782" s="239" t="e">
        <f>VLOOKUP($AT782,'#Input Lists#'!$L$3:$S$833,8,FALSE)</f>
        <v>#N/A</v>
      </c>
      <c r="BC782" s="91" t="str">
        <f t="shared" si="74"/>
        <v/>
      </c>
      <c r="BD782" s="91" t="str">
        <f t="shared" si="75"/>
        <v/>
      </c>
      <c r="BE782" s="15" t="str">
        <f t="shared" si="76"/>
        <v/>
      </c>
      <c r="BF782" s="92" t="str">
        <f t="shared" si="77"/>
        <v>No Sighting Date</v>
      </c>
    </row>
    <row r="783" spans="1:58" x14ac:dyDescent="0.25">
      <c r="A783" s="118">
        <v>778</v>
      </c>
      <c r="B783" s="119"/>
      <c r="C783" s="120"/>
      <c r="D783" s="121"/>
      <c r="E783" s="121"/>
      <c r="F783" s="236"/>
      <c r="G783" s="122" t="str">
        <f>IFERROR(VLOOKUP(F783,'#Location List#'!$U$3:$V$1154,2,FALSE),"")</f>
        <v/>
      </c>
      <c r="H783" s="120"/>
      <c r="I783" s="120"/>
      <c r="J783" s="120"/>
      <c r="K783" s="120"/>
      <c r="L783" s="120"/>
      <c r="M783" s="120"/>
      <c r="N783" s="120"/>
      <c r="O783" s="120"/>
      <c r="P783" s="120"/>
      <c r="Q783" s="120"/>
      <c r="R783" s="120"/>
      <c r="S783" s="120"/>
      <c r="T783" s="205">
        <f t="shared" si="72"/>
        <v>0</v>
      </c>
      <c r="U783" s="205">
        <f t="shared" si="73"/>
        <v>0</v>
      </c>
      <c r="V783" s="210"/>
      <c r="W783" s="210"/>
      <c r="X783" s="23" t="str">
        <f>IFERROR(VLOOKUP(AT783,'#Input Lists#'!$L$3:$AH$833,3,FALSE)," ")</f>
        <v xml:space="preserve"> </v>
      </c>
      <c r="Y783" s="23" t="str">
        <f>IFERROR(VLOOKUP(AT783,'#Input Lists#'!$L$3:$AH$833,5,FALSE)," ")</f>
        <v xml:space="preserve"> </v>
      </c>
      <c r="Z783" s="206" t="str">
        <f>IFERROR(VLOOKUP(AT783,'#Input Lists#'!$L$3:$AH$833,9,FALSE)," ")</f>
        <v xml:space="preserve"> </v>
      </c>
      <c r="AA783" s="119" t="s">
        <v>1527</v>
      </c>
      <c r="AB783" s="120"/>
      <c r="AC783" s="123"/>
      <c r="AD783" s="123"/>
      <c r="AE783" s="123"/>
      <c r="AF783" s="123"/>
      <c r="AG783" s="123"/>
      <c r="AH783" s="123"/>
      <c r="AI783" s="123"/>
      <c r="AJ783" s="123"/>
      <c r="AK783" s="123"/>
      <c r="AL783" s="123"/>
      <c r="AM783" s="123"/>
      <c r="AN783" s="123"/>
      <c r="AO783" s="123"/>
      <c r="AP783" s="120"/>
      <c r="AQ783" s="125" t="str">
        <f>IFERROR(VLOOKUP(G783,'#Location List#'!$C$3:$D$150,2,FALSE),"")</f>
        <v/>
      </c>
      <c r="AR783" s="125" t="str">
        <f>IFERROR(VLOOKUP(F783,'#Location List#'!$Q$3:$R$1154,2,FALSE),"")</f>
        <v/>
      </c>
      <c r="AS783" s="125" t="str">
        <f>IFERROR(VLOOKUP(V783,'#Input Lists#'!$B$3:$D$46,3,FALSE),"")</f>
        <v/>
      </c>
      <c r="AT783" s="125" t="str">
        <f>IFERROR(VLOOKUP(CONCATENATE(V783," ",W783),'#Input Lists#'!$K$3:$L$827,2,FALSE),"")</f>
        <v/>
      </c>
      <c r="AU783" s="125">
        <f>IFERROR(VLOOKUP(AA783,'#Input Lists#'!$BU$3:$BV$8,2,FALSE),"")</f>
        <v>1</v>
      </c>
      <c r="AV783" s="118" t="str">
        <f>IFERROR(VLOOKUP(AB783,'#Input Lists#'!$BO$3:$BP$9,2,FALSE),"")</f>
        <v/>
      </c>
      <c r="AW783" s="118">
        <f>IFERROR(VLOOKUP(AC783,'#Input Lists#'!$BL$3:$BM$7,2,FALSE),"")</f>
        <v>1</v>
      </c>
      <c r="AX783" s="52" t="e">
        <f>VLOOKUP(AQ783,'#Location List#'!$D$3:$K$150,4,FALSE)</f>
        <v>#N/A</v>
      </c>
      <c r="AY783" s="273" t="e">
        <f>VLOOKUP(AX783,'#Location List#'!$Z$3:$AA$13,2,FALSE)</f>
        <v>#N/A</v>
      </c>
      <c r="AZ783" s="126" t="e">
        <f>VLOOKUP($AT783,'#Input Lists#'!$L$3:$S$1033,6,FALSE)</f>
        <v>#N/A</v>
      </c>
      <c r="BA783" s="239" t="e">
        <f>VLOOKUP($AT783,'#Input Lists#'!$L$3:$S$833,7,FALSE)</f>
        <v>#N/A</v>
      </c>
      <c r="BB783" s="239" t="e">
        <f>VLOOKUP($AT783,'#Input Lists#'!$L$3:$S$833,8,FALSE)</f>
        <v>#N/A</v>
      </c>
      <c r="BC783" s="91" t="str">
        <f t="shared" si="74"/>
        <v/>
      </c>
      <c r="BD783" s="91" t="str">
        <f t="shared" si="75"/>
        <v/>
      </c>
      <c r="BE783" s="15" t="str">
        <f t="shared" si="76"/>
        <v/>
      </c>
      <c r="BF783" s="92" t="str">
        <f t="shared" si="77"/>
        <v>No Sighting Date</v>
      </c>
    </row>
    <row r="784" spans="1:58" x14ac:dyDescent="0.25">
      <c r="A784" s="118">
        <v>779</v>
      </c>
      <c r="B784" s="119"/>
      <c r="C784" s="120"/>
      <c r="D784" s="121"/>
      <c r="E784" s="121"/>
      <c r="F784" s="236"/>
      <c r="G784" s="122" t="str">
        <f>IFERROR(VLOOKUP(F784,'#Location List#'!$U$3:$V$1154,2,FALSE),"")</f>
        <v/>
      </c>
      <c r="H784" s="120"/>
      <c r="I784" s="120"/>
      <c r="J784" s="120"/>
      <c r="K784" s="120"/>
      <c r="L784" s="120"/>
      <c r="M784" s="120"/>
      <c r="N784" s="120"/>
      <c r="O784" s="120"/>
      <c r="P784" s="120"/>
      <c r="Q784" s="120"/>
      <c r="R784" s="120"/>
      <c r="S784" s="120"/>
      <c r="T784" s="205">
        <f t="shared" si="72"/>
        <v>0</v>
      </c>
      <c r="U784" s="205">
        <f t="shared" si="73"/>
        <v>0</v>
      </c>
      <c r="V784" s="210"/>
      <c r="W784" s="210"/>
      <c r="X784" s="23" t="str">
        <f>IFERROR(VLOOKUP(AT784,'#Input Lists#'!$L$3:$AH$833,3,FALSE)," ")</f>
        <v xml:space="preserve"> </v>
      </c>
      <c r="Y784" s="23" t="str">
        <f>IFERROR(VLOOKUP(AT784,'#Input Lists#'!$L$3:$AH$833,5,FALSE)," ")</f>
        <v xml:space="preserve"> </v>
      </c>
      <c r="Z784" s="206" t="str">
        <f>IFERROR(VLOOKUP(AT784,'#Input Lists#'!$L$3:$AH$833,9,FALSE)," ")</f>
        <v xml:space="preserve"> </v>
      </c>
      <c r="AA784" s="119" t="s">
        <v>1527</v>
      </c>
      <c r="AB784" s="120"/>
      <c r="AC784" s="123"/>
      <c r="AD784" s="123"/>
      <c r="AE784" s="123"/>
      <c r="AF784" s="123"/>
      <c r="AG784" s="123"/>
      <c r="AH784" s="123"/>
      <c r="AI784" s="123"/>
      <c r="AJ784" s="123"/>
      <c r="AK784" s="123"/>
      <c r="AL784" s="123"/>
      <c r="AM784" s="123"/>
      <c r="AN784" s="123"/>
      <c r="AO784" s="123"/>
      <c r="AP784" s="120"/>
      <c r="AQ784" s="125" t="str">
        <f>IFERROR(VLOOKUP(G784,'#Location List#'!$C$3:$D$150,2,FALSE),"")</f>
        <v/>
      </c>
      <c r="AR784" s="125" t="str">
        <f>IFERROR(VLOOKUP(F784,'#Location List#'!$Q$3:$R$1154,2,FALSE),"")</f>
        <v/>
      </c>
      <c r="AS784" s="125" t="str">
        <f>IFERROR(VLOOKUP(V784,'#Input Lists#'!$B$3:$D$46,3,FALSE),"")</f>
        <v/>
      </c>
      <c r="AT784" s="125" t="str">
        <f>IFERROR(VLOOKUP(CONCATENATE(V784," ",W784),'#Input Lists#'!$K$3:$L$827,2,FALSE),"")</f>
        <v/>
      </c>
      <c r="AU784" s="125">
        <f>IFERROR(VLOOKUP(AA784,'#Input Lists#'!$BU$3:$BV$8,2,FALSE),"")</f>
        <v>1</v>
      </c>
      <c r="AV784" s="118" t="str">
        <f>IFERROR(VLOOKUP(AB784,'#Input Lists#'!$BO$3:$BP$9,2,FALSE),"")</f>
        <v/>
      </c>
      <c r="AW784" s="118">
        <f>IFERROR(VLOOKUP(AC784,'#Input Lists#'!$BL$3:$BM$7,2,FALSE),"")</f>
        <v>1</v>
      </c>
      <c r="AX784" s="52" t="e">
        <f>VLOOKUP(AQ784,'#Location List#'!$D$3:$K$150,4,FALSE)</f>
        <v>#N/A</v>
      </c>
      <c r="AY784" s="273" t="e">
        <f>VLOOKUP(AX784,'#Location List#'!$Z$3:$AA$13,2,FALSE)</f>
        <v>#N/A</v>
      </c>
      <c r="AZ784" s="126" t="e">
        <f>VLOOKUP($AT784,'#Input Lists#'!$L$3:$S$1033,6,FALSE)</f>
        <v>#N/A</v>
      </c>
      <c r="BA784" s="239" t="e">
        <f>VLOOKUP($AT784,'#Input Lists#'!$L$3:$S$833,7,FALSE)</f>
        <v>#N/A</v>
      </c>
      <c r="BB784" s="239" t="e">
        <f>VLOOKUP($AT784,'#Input Lists#'!$L$3:$S$833,8,FALSE)</f>
        <v>#N/A</v>
      </c>
      <c r="BC784" s="91" t="str">
        <f t="shared" si="74"/>
        <v/>
      </c>
      <c r="BD784" s="91" t="str">
        <f t="shared" si="75"/>
        <v/>
      </c>
      <c r="BE784" s="15" t="str">
        <f t="shared" si="76"/>
        <v/>
      </c>
      <c r="BF784" s="92" t="str">
        <f t="shared" si="77"/>
        <v>No Sighting Date</v>
      </c>
    </row>
    <row r="785" spans="1:58" x14ac:dyDescent="0.25">
      <c r="A785" s="118">
        <v>780</v>
      </c>
      <c r="B785" s="119"/>
      <c r="C785" s="120"/>
      <c r="D785" s="121"/>
      <c r="E785" s="121"/>
      <c r="F785" s="236"/>
      <c r="G785" s="122" t="str">
        <f>IFERROR(VLOOKUP(F785,'#Location List#'!$U$3:$V$1154,2,FALSE),"")</f>
        <v/>
      </c>
      <c r="H785" s="120"/>
      <c r="I785" s="120"/>
      <c r="J785" s="120"/>
      <c r="K785" s="120"/>
      <c r="L785" s="120"/>
      <c r="M785" s="120"/>
      <c r="N785" s="120"/>
      <c r="O785" s="120"/>
      <c r="P785" s="120"/>
      <c r="Q785" s="120"/>
      <c r="R785" s="120"/>
      <c r="S785" s="120"/>
      <c r="T785" s="205">
        <f t="shared" si="72"/>
        <v>0</v>
      </c>
      <c r="U785" s="205">
        <f t="shared" si="73"/>
        <v>0</v>
      </c>
      <c r="V785" s="210"/>
      <c r="W785" s="210"/>
      <c r="X785" s="23" t="str">
        <f>IFERROR(VLOOKUP(AT785,'#Input Lists#'!$L$3:$AH$833,3,FALSE)," ")</f>
        <v xml:space="preserve"> </v>
      </c>
      <c r="Y785" s="23" t="str">
        <f>IFERROR(VLOOKUP(AT785,'#Input Lists#'!$L$3:$AH$833,5,FALSE)," ")</f>
        <v xml:space="preserve"> </v>
      </c>
      <c r="Z785" s="206" t="str">
        <f>IFERROR(VLOOKUP(AT785,'#Input Lists#'!$L$3:$AH$833,9,FALSE)," ")</f>
        <v xml:space="preserve"> </v>
      </c>
      <c r="AA785" s="119" t="s">
        <v>1527</v>
      </c>
      <c r="AB785" s="120"/>
      <c r="AC785" s="123"/>
      <c r="AD785" s="123"/>
      <c r="AE785" s="123"/>
      <c r="AF785" s="123"/>
      <c r="AG785" s="123"/>
      <c r="AH785" s="123"/>
      <c r="AI785" s="123"/>
      <c r="AJ785" s="123"/>
      <c r="AK785" s="123"/>
      <c r="AL785" s="123"/>
      <c r="AM785" s="123"/>
      <c r="AN785" s="123"/>
      <c r="AO785" s="123"/>
      <c r="AP785" s="120"/>
      <c r="AQ785" s="125" t="str">
        <f>IFERROR(VLOOKUP(G785,'#Location List#'!$C$3:$D$150,2,FALSE),"")</f>
        <v/>
      </c>
      <c r="AR785" s="125" t="str">
        <f>IFERROR(VLOOKUP(F785,'#Location List#'!$Q$3:$R$1154,2,FALSE),"")</f>
        <v/>
      </c>
      <c r="AS785" s="125" t="str">
        <f>IFERROR(VLOOKUP(V785,'#Input Lists#'!$B$3:$D$46,3,FALSE),"")</f>
        <v/>
      </c>
      <c r="AT785" s="125" t="str">
        <f>IFERROR(VLOOKUP(CONCATENATE(V785," ",W785),'#Input Lists#'!$K$3:$L$827,2,FALSE),"")</f>
        <v/>
      </c>
      <c r="AU785" s="125">
        <f>IFERROR(VLOOKUP(AA785,'#Input Lists#'!$BU$3:$BV$8,2,FALSE),"")</f>
        <v>1</v>
      </c>
      <c r="AV785" s="118" t="str">
        <f>IFERROR(VLOOKUP(AB785,'#Input Lists#'!$BO$3:$BP$9,2,FALSE),"")</f>
        <v/>
      </c>
      <c r="AW785" s="118">
        <f>IFERROR(VLOOKUP(AC785,'#Input Lists#'!$BL$3:$BM$7,2,FALSE),"")</f>
        <v>1</v>
      </c>
      <c r="AX785" s="52" t="e">
        <f>VLOOKUP(AQ785,'#Location List#'!$D$3:$K$150,4,FALSE)</f>
        <v>#N/A</v>
      </c>
      <c r="AY785" s="273" t="e">
        <f>VLOOKUP(AX785,'#Location List#'!$Z$3:$AA$13,2,FALSE)</f>
        <v>#N/A</v>
      </c>
      <c r="AZ785" s="126" t="e">
        <f>VLOOKUP($AT785,'#Input Lists#'!$L$3:$S$1033,6,FALSE)</f>
        <v>#N/A</v>
      </c>
      <c r="BA785" s="239" t="e">
        <f>VLOOKUP($AT785,'#Input Lists#'!$L$3:$S$833,7,FALSE)</f>
        <v>#N/A</v>
      </c>
      <c r="BB785" s="239" t="e">
        <f>VLOOKUP($AT785,'#Input Lists#'!$L$3:$S$833,8,FALSE)</f>
        <v>#N/A</v>
      </c>
      <c r="BC785" s="91" t="str">
        <f t="shared" si="74"/>
        <v/>
      </c>
      <c r="BD785" s="91" t="str">
        <f t="shared" si="75"/>
        <v/>
      </c>
      <c r="BE785" s="15" t="str">
        <f t="shared" si="76"/>
        <v/>
      </c>
      <c r="BF785" s="92" t="str">
        <f t="shared" si="77"/>
        <v>No Sighting Date</v>
      </c>
    </row>
    <row r="786" spans="1:58" x14ac:dyDescent="0.25">
      <c r="A786" s="118">
        <v>781</v>
      </c>
      <c r="B786" s="119"/>
      <c r="C786" s="120"/>
      <c r="D786" s="121"/>
      <c r="E786" s="121"/>
      <c r="F786" s="236"/>
      <c r="G786" s="122" t="str">
        <f>IFERROR(VLOOKUP(F786,'#Location List#'!$U$3:$V$1154,2,FALSE),"")</f>
        <v/>
      </c>
      <c r="H786" s="120"/>
      <c r="I786" s="120"/>
      <c r="J786" s="120"/>
      <c r="K786" s="120"/>
      <c r="L786" s="120"/>
      <c r="M786" s="120"/>
      <c r="N786" s="120"/>
      <c r="O786" s="120"/>
      <c r="P786" s="120"/>
      <c r="Q786" s="120"/>
      <c r="R786" s="120"/>
      <c r="S786" s="120"/>
      <c r="T786" s="205">
        <f t="shared" si="72"/>
        <v>0</v>
      </c>
      <c r="U786" s="205">
        <f t="shared" si="73"/>
        <v>0</v>
      </c>
      <c r="V786" s="210"/>
      <c r="W786" s="210"/>
      <c r="X786" s="23" t="str">
        <f>IFERROR(VLOOKUP(AT786,'#Input Lists#'!$L$3:$AH$833,3,FALSE)," ")</f>
        <v xml:space="preserve"> </v>
      </c>
      <c r="Y786" s="23" t="str">
        <f>IFERROR(VLOOKUP(AT786,'#Input Lists#'!$L$3:$AH$833,5,FALSE)," ")</f>
        <v xml:space="preserve"> </v>
      </c>
      <c r="Z786" s="206" t="str">
        <f>IFERROR(VLOOKUP(AT786,'#Input Lists#'!$L$3:$AH$833,9,FALSE)," ")</f>
        <v xml:space="preserve"> </v>
      </c>
      <c r="AA786" s="119" t="s">
        <v>1527</v>
      </c>
      <c r="AB786" s="120"/>
      <c r="AC786" s="123"/>
      <c r="AD786" s="123"/>
      <c r="AE786" s="123"/>
      <c r="AF786" s="123"/>
      <c r="AG786" s="123"/>
      <c r="AH786" s="123"/>
      <c r="AI786" s="123"/>
      <c r="AJ786" s="123"/>
      <c r="AK786" s="123"/>
      <c r="AL786" s="123"/>
      <c r="AM786" s="123"/>
      <c r="AN786" s="123"/>
      <c r="AO786" s="123"/>
      <c r="AP786" s="120"/>
      <c r="AQ786" s="125" t="str">
        <f>IFERROR(VLOOKUP(G786,'#Location List#'!$C$3:$D$150,2,FALSE),"")</f>
        <v/>
      </c>
      <c r="AR786" s="125" t="str">
        <f>IFERROR(VLOOKUP(F786,'#Location List#'!$Q$3:$R$1154,2,FALSE),"")</f>
        <v/>
      </c>
      <c r="AS786" s="125" t="str">
        <f>IFERROR(VLOOKUP(V786,'#Input Lists#'!$B$3:$D$46,3,FALSE),"")</f>
        <v/>
      </c>
      <c r="AT786" s="125" t="str">
        <f>IFERROR(VLOOKUP(CONCATENATE(V786," ",W786),'#Input Lists#'!$K$3:$L$827,2,FALSE),"")</f>
        <v/>
      </c>
      <c r="AU786" s="125">
        <f>IFERROR(VLOOKUP(AA786,'#Input Lists#'!$BU$3:$BV$8,2,FALSE),"")</f>
        <v>1</v>
      </c>
      <c r="AV786" s="118" t="str">
        <f>IFERROR(VLOOKUP(AB786,'#Input Lists#'!$BO$3:$BP$9,2,FALSE),"")</f>
        <v/>
      </c>
      <c r="AW786" s="118">
        <f>IFERROR(VLOOKUP(AC786,'#Input Lists#'!$BL$3:$BM$7,2,FALSE),"")</f>
        <v>1</v>
      </c>
      <c r="AX786" s="52" t="e">
        <f>VLOOKUP(AQ786,'#Location List#'!$D$3:$K$150,4,FALSE)</f>
        <v>#N/A</v>
      </c>
      <c r="AY786" s="273" t="e">
        <f>VLOOKUP(AX786,'#Location List#'!$Z$3:$AA$13,2,FALSE)</f>
        <v>#N/A</v>
      </c>
      <c r="AZ786" s="126" t="e">
        <f>VLOOKUP($AT786,'#Input Lists#'!$L$3:$S$1033,6,FALSE)</f>
        <v>#N/A</v>
      </c>
      <c r="BA786" s="239" t="e">
        <f>VLOOKUP($AT786,'#Input Lists#'!$L$3:$S$833,7,FALSE)</f>
        <v>#N/A</v>
      </c>
      <c r="BB786" s="239" t="e">
        <f>VLOOKUP($AT786,'#Input Lists#'!$L$3:$S$833,8,FALSE)</f>
        <v>#N/A</v>
      </c>
      <c r="BC786" s="91" t="str">
        <f t="shared" si="74"/>
        <v/>
      </c>
      <c r="BD786" s="91" t="str">
        <f t="shared" si="75"/>
        <v/>
      </c>
      <c r="BE786" s="15" t="str">
        <f t="shared" si="76"/>
        <v/>
      </c>
      <c r="BF786" s="92" t="str">
        <f t="shared" si="77"/>
        <v>No Sighting Date</v>
      </c>
    </row>
    <row r="787" spans="1:58" x14ac:dyDescent="0.25">
      <c r="A787" s="118">
        <v>782</v>
      </c>
      <c r="B787" s="119"/>
      <c r="C787" s="120"/>
      <c r="D787" s="121"/>
      <c r="E787" s="121"/>
      <c r="F787" s="236"/>
      <c r="G787" s="122" t="str">
        <f>IFERROR(VLOOKUP(F787,'#Location List#'!$U$3:$V$1154,2,FALSE),"")</f>
        <v/>
      </c>
      <c r="H787" s="120"/>
      <c r="I787" s="120"/>
      <c r="J787" s="120"/>
      <c r="K787" s="120"/>
      <c r="L787" s="120"/>
      <c r="M787" s="120"/>
      <c r="N787" s="120"/>
      <c r="O787" s="120"/>
      <c r="P787" s="120"/>
      <c r="Q787" s="120"/>
      <c r="R787" s="120"/>
      <c r="S787" s="120"/>
      <c r="T787" s="205">
        <f t="shared" si="72"/>
        <v>0</v>
      </c>
      <c r="U787" s="205">
        <f t="shared" si="73"/>
        <v>0</v>
      </c>
      <c r="V787" s="210"/>
      <c r="W787" s="210"/>
      <c r="X787" s="23" t="str">
        <f>IFERROR(VLOOKUP(AT787,'#Input Lists#'!$L$3:$AH$833,3,FALSE)," ")</f>
        <v xml:space="preserve"> </v>
      </c>
      <c r="Y787" s="23" t="str">
        <f>IFERROR(VLOOKUP(AT787,'#Input Lists#'!$L$3:$AH$833,5,FALSE)," ")</f>
        <v xml:space="preserve"> </v>
      </c>
      <c r="Z787" s="206" t="str">
        <f>IFERROR(VLOOKUP(AT787,'#Input Lists#'!$L$3:$AH$833,9,FALSE)," ")</f>
        <v xml:space="preserve"> </v>
      </c>
      <c r="AA787" s="119" t="s">
        <v>1527</v>
      </c>
      <c r="AB787" s="120"/>
      <c r="AC787" s="123"/>
      <c r="AD787" s="123"/>
      <c r="AE787" s="123"/>
      <c r="AF787" s="123"/>
      <c r="AG787" s="123"/>
      <c r="AH787" s="123"/>
      <c r="AI787" s="123"/>
      <c r="AJ787" s="123"/>
      <c r="AK787" s="123"/>
      <c r="AL787" s="123"/>
      <c r="AM787" s="123"/>
      <c r="AN787" s="123"/>
      <c r="AO787" s="123"/>
      <c r="AP787" s="120"/>
      <c r="AQ787" s="125" t="str">
        <f>IFERROR(VLOOKUP(G787,'#Location List#'!$C$3:$D$150,2,FALSE),"")</f>
        <v/>
      </c>
      <c r="AR787" s="125" t="str">
        <f>IFERROR(VLOOKUP(F787,'#Location List#'!$Q$3:$R$1154,2,FALSE),"")</f>
        <v/>
      </c>
      <c r="AS787" s="125" t="str">
        <f>IFERROR(VLOOKUP(V787,'#Input Lists#'!$B$3:$D$46,3,FALSE),"")</f>
        <v/>
      </c>
      <c r="AT787" s="125" t="str">
        <f>IFERROR(VLOOKUP(CONCATENATE(V787," ",W787),'#Input Lists#'!$K$3:$L$827,2,FALSE),"")</f>
        <v/>
      </c>
      <c r="AU787" s="125">
        <f>IFERROR(VLOOKUP(AA787,'#Input Lists#'!$BU$3:$BV$8,2,FALSE),"")</f>
        <v>1</v>
      </c>
      <c r="AV787" s="118" t="str">
        <f>IFERROR(VLOOKUP(AB787,'#Input Lists#'!$BO$3:$BP$9,2,FALSE),"")</f>
        <v/>
      </c>
      <c r="AW787" s="118">
        <f>IFERROR(VLOOKUP(AC787,'#Input Lists#'!$BL$3:$BM$7,2,FALSE),"")</f>
        <v>1</v>
      </c>
      <c r="AX787" s="52" t="e">
        <f>VLOOKUP(AQ787,'#Location List#'!$D$3:$K$150,4,FALSE)</f>
        <v>#N/A</v>
      </c>
      <c r="AY787" s="273" t="e">
        <f>VLOOKUP(AX787,'#Location List#'!$Z$3:$AA$13,2,FALSE)</f>
        <v>#N/A</v>
      </c>
      <c r="AZ787" s="126" t="e">
        <f>VLOOKUP($AT787,'#Input Lists#'!$L$3:$S$1033,6,FALSE)</f>
        <v>#N/A</v>
      </c>
      <c r="BA787" s="239" t="e">
        <f>VLOOKUP($AT787,'#Input Lists#'!$L$3:$S$833,7,FALSE)</f>
        <v>#N/A</v>
      </c>
      <c r="BB787" s="239" t="e">
        <f>VLOOKUP($AT787,'#Input Lists#'!$L$3:$S$833,8,FALSE)</f>
        <v>#N/A</v>
      </c>
      <c r="BC787" s="91" t="str">
        <f t="shared" si="74"/>
        <v/>
      </c>
      <c r="BD787" s="91" t="str">
        <f t="shared" si="75"/>
        <v/>
      </c>
      <c r="BE787" s="15" t="str">
        <f t="shared" si="76"/>
        <v/>
      </c>
      <c r="BF787" s="92" t="str">
        <f t="shared" si="77"/>
        <v>No Sighting Date</v>
      </c>
    </row>
    <row r="788" spans="1:58" x14ac:dyDescent="0.25">
      <c r="A788" s="118">
        <v>783</v>
      </c>
      <c r="B788" s="119"/>
      <c r="C788" s="120"/>
      <c r="D788" s="121"/>
      <c r="E788" s="121"/>
      <c r="F788" s="236"/>
      <c r="G788" s="122" t="str">
        <f>IFERROR(VLOOKUP(F788,'#Location List#'!$U$3:$V$1154,2,FALSE),"")</f>
        <v/>
      </c>
      <c r="H788" s="120"/>
      <c r="I788" s="120"/>
      <c r="J788" s="120"/>
      <c r="K788" s="120"/>
      <c r="L788" s="120"/>
      <c r="M788" s="120"/>
      <c r="N788" s="120"/>
      <c r="O788" s="120"/>
      <c r="P788" s="120"/>
      <c r="Q788" s="120"/>
      <c r="R788" s="120"/>
      <c r="S788" s="120"/>
      <c r="T788" s="205">
        <f t="shared" ref="T788:T851" si="78">N788-O788/60-P788/60/60</f>
        <v>0</v>
      </c>
      <c r="U788" s="205">
        <f t="shared" ref="U788:U851" si="79">Q788+R788/60+S788/60/60</f>
        <v>0</v>
      </c>
      <c r="V788" s="210"/>
      <c r="W788" s="210"/>
      <c r="X788" s="23" t="str">
        <f>IFERROR(VLOOKUP(AT788,'#Input Lists#'!$L$3:$AH$833,3,FALSE)," ")</f>
        <v xml:space="preserve"> </v>
      </c>
      <c r="Y788" s="23" t="str">
        <f>IFERROR(VLOOKUP(AT788,'#Input Lists#'!$L$3:$AH$833,5,FALSE)," ")</f>
        <v xml:space="preserve"> </v>
      </c>
      <c r="Z788" s="206" t="str">
        <f>IFERROR(VLOOKUP(AT788,'#Input Lists#'!$L$3:$AH$833,9,FALSE)," ")</f>
        <v xml:space="preserve"> </v>
      </c>
      <c r="AA788" s="119" t="s">
        <v>1527</v>
      </c>
      <c r="AB788" s="120"/>
      <c r="AC788" s="123"/>
      <c r="AD788" s="123"/>
      <c r="AE788" s="123"/>
      <c r="AF788" s="123"/>
      <c r="AG788" s="123"/>
      <c r="AH788" s="123"/>
      <c r="AI788" s="123"/>
      <c r="AJ788" s="123"/>
      <c r="AK788" s="123"/>
      <c r="AL788" s="123"/>
      <c r="AM788" s="123"/>
      <c r="AN788" s="123"/>
      <c r="AO788" s="123"/>
      <c r="AP788" s="120"/>
      <c r="AQ788" s="125" t="str">
        <f>IFERROR(VLOOKUP(G788,'#Location List#'!$C$3:$D$150,2,FALSE),"")</f>
        <v/>
      </c>
      <c r="AR788" s="125" t="str">
        <f>IFERROR(VLOOKUP(F788,'#Location List#'!$Q$3:$R$1154,2,FALSE),"")</f>
        <v/>
      </c>
      <c r="AS788" s="125" t="str">
        <f>IFERROR(VLOOKUP(V788,'#Input Lists#'!$B$3:$D$46,3,FALSE),"")</f>
        <v/>
      </c>
      <c r="AT788" s="125" t="str">
        <f>IFERROR(VLOOKUP(CONCATENATE(V788," ",W788),'#Input Lists#'!$K$3:$L$827,2,FALSE),"")</f>
        <v/>
      </c>
      <c r="AU788" s="125">
        <f>IFERROR(VLOOKUP(AA788,'#Input Lists#'!$BU$3:$BV$8,2,FALSE),"")</f>
        <v>1</v>
      </c>
      <c r="AV788" s="118" t="str">
        <f>IFERROR(VLOOKUP(AB788,'#Input Lists#'!$BO$3:$BP$9,2,FALSE),"")</f>
        <v/>
      </c>
      <c r="AW788" s="118">
        <f>IFERROR(VLOOKUP(AC788,'#Input Lists#'!$BL$3:$BM$7,2,FALSE),"")</f>
        <v>1</v>
      </c>
      <c r="AX788" s="52" t="e">
        <f>VLOOKUP(AQ788,'#Location List#'!$D$3:$K$150,4,FALSE)</f>
        <v>#N/A</v>
      </c>
      <c r="AY788" s="273" t="e">
        <f>VLOOKUP(AX788,'#Location List#'!$Z$3:$AA$13,2,FALSE)</f>
        <v>#N/A</v>
      </c>
      <c r="AZ788" s="126" t="e">
        <f>VLOOKUP($AT788,'#Input Lists#'!$L$3:$S$1033,6,FALSE)</f>
        <v>#N/A</v>
      </c>
      <c r="BA788" s="239" t="e">
        <f>VLOOKUP($AT788,'#Input Lists#'!$L$3:$S$833,7,FALSE)</f>
        <v>#N/A</v>
      </c>
      <c r="BB788" s="239" t="e">
        <f>VLOOKUP($AT788,'#Input Lists#'!$L$3:$S$833,8,FALSE)</f>
        <v>#N/A</v>
      </c>
      <c r="BC788" s="91" t="str">
        <f t="shared" ref="BC788:BC851" si="80">IFERROR(WEEKNUM(BA788,2),"")</f>
        <v/>
      </c>
      <c r="BD788" s="91" t="str">
        <f t="shared" ref="BD788:BD851" si="81">IFERROR(IF(WEEKNUM(BB788)&lt;WEEKNUM(BA788),WEEKNUM(BB788)+52,WEEKNUM(BB788)),"")</f>
        <v/>
      </c>
      <c r="BE788" s="15" t="str">
        <f t="shared" ref="BE788:BE851" si="82">IF(E788="","",IF(WEEKNUM(E788)&lt;9,WEEKNUM(E788)+52, WEEKNUM(E788)))</f>
        <v/>
      </c>
      <c r="BF788" s="92" t="str">
        <f t="shared" ref="BF788:BF851" si="83">IF(E788="", "No Sighting Date", IF(BC788&gt;=BD788," ",IF(BE788&gt;=BC788,IF(BE788&lt;=BD788,"IN RANGE",BE788-BD788),BE788-BC788)))</f>
        <v>No Sighting Date</v>
      </c>
    </row>
    <row r="789" spans="1:58" x14ac:dyDescent="0.25">
      <c r="A789" s="118">
        <v>784</v>
      </c>
      <c r="B789" s="119"/>
      <c r="C789" s="120"/>
      <c r="D789" s="121"/>
      <c r="E789" s="121"/>
      <c r="F789" s="236"/>
      <c r="G789" s="122" t="str">
        <f>IFERROR(VLOOKUP(F789,'#Location List#'!$U$3:$V$1154,2,FALSE),"")</f>
        <v/>
      </c>
      <c r="H789" s="120"/>
      <c r="I789" s="120"/>
      <c r="J789" s="120"/>
      <c r="K789" s="120"/>
      <c r="L789" s="120"/>
      <c r="M789" s="120"/>
      <c r="N789" s="120"/>
      <c r="O789" s="120"/>
      <c r="P789" s="120"/>
      <c r="Q789" s="120"/>
      <c r="R789" s="120"/>
      <c r="S789" s="120"/>
      <c r="T789" s="205">
        <f t="shared" si="78"/>
        <v>0</v>
      </c>
      <c r="U789" s="205">
        <f t="shared" si="79"/>
        <v>0</v>
      </c>
      <c r="V789" s="210"/>
      <c r="W789" s="210"/>
      <c r="X789" s="23" t="str">
        <f>IFERROR(VLOOKUP(AT789,'#Input Lists#'!$L$3:$AH$833,3,FALSE)," ")</f>
        <v xml:space="preserve"> </v>
      </c>
      <c r="Y789" s="23" t="str">
        <f>IFERROR(VLOOKUP(AT789,'#Input Lists#'!$L$3:$AH$833,5,FALSE)," ")</f>
        <v xml:space="preserve"> </v>
      </c>
      <c r="Z789" s="206" t="str">
        <f>IFERROR(VLOOKUP(AT789,'#Input Lists#'!$L$3:$AH$833,9,FALSE)," ")</f>
        <v xml:space="preserve"> </v>
      </c>
      <c r="AA789" s="119" t="s">
        <v>1527</v>
      </c>
      <c r="AB789" s="120"/>
      <c r="AC789" s="123"/>
      <c r="AD789" s="123"/>
      <c r="AE789" s="123"/>
      <c r="AF789" s="123"/>
      <c r="AG789" s="123"/>
      <c r="AH789" s="123"/>
      <c r="AI789" s="123"/>
      <c r="AJ789" s="123"/>
      <c r="AK789" s="123"/>
      <c r="AL789" s="123"/>
      <c r="AM789" s="123"/>
      <c r="AN789" s="123"/>
      <c r="AO789" s="123"/>
      <c r="AP789" s="120"/>
      <c r="AQ789" s="125" t="str">
        <f>IFERROR(VLOOKUP(G789,'#Location List#'!$C$3:$D$150,2,FALSE),"")</f>
        <v/>
      </c>
      <c r="AR789" s="125" t="str">
        <f>IFERROR(VLOOKUP(F789,'#Location List#'!$Q$3:$R$1154,2,FALSE),"")</f>
        <v/>
      </c>
      <c r="AS789" s="125" t="str">
        <f>IFERROR(VLOOKUP(V789,'#Input Lists#'!$B$3:$D$46,3,FALSE),"")</f>
        <v/>
      </c>
      <c r="AT789" s="125" t="str">
        <f>IFERROR(VLOOKUP(CONCATENATE(V789," ",W789),'#Input Lists#'!$K$3:$L$827,2,FALSE),"")</f>
        <v/>
      </c>
      <c r="AU789" s="125">
        <f>IFERROR(VLOOKUP(AA789,'#Input Lists#'!$BU$3:$BV$8,2,FALSE),"")</f>
        <v>1</v>
      </c>
      <c r="AV789" s="118" t="str">
        <f>IFERROR(VLOOKUP(AB789,'#Input Lists#'!$BO$3:$BP$9,2,FALSE),"")</f>
        <v/>
      </c>
      <c r="AW789" s="118">
        <f>IFERROR(VLOOKUP(AC789,'#Input Lists#'!$BL$3:$BM$7,2,FALSE),"")</f>
        <v>1</v>
      </c>
      <c r="AX789" s="52" t="e">
        <f>VLOOKUP(AQ789,'#Location List#'!$D$3:$K$150,4,FALSE)</f>
        <v>#N/A</v>
      </c>
      <c r="AY789" s="273" t="e">
        <f>VLOOKUP(AX789,'#Location List#'!$Z$3:$AA$13,2,FALSE)</f>
        <v>#N/A</v>
      </c>
      <c r="AZ789" s="126" t="e">
        <f>VLOOKUP($AT789,'#Input Lists#'!$L$3:$S$1033,6,FALSE)</f>
        <v>#N/A</v>
      </c>
      <c r="BA789" s="239" t="e">
        <f>VLOOKUP($AT789,'#Input Lists#'!$L$3:$S$833,7,FALSE)</f>
        <v>#N/A</v>
      </c>
      <c r="BB789" s="239" t="e">
        <f>VLOOKUP($AT789,'#Input Lists#'!$L$3:$S$833,8,FALSE)</f>
        <v>#N/A</v>
      </c>
      <c r="BC789" s="91" t="str">
        <f t="shared" si="80"/>
        <v/>
      </c>
      <c r="BD789" s="91" t="str">
        <f t="shared" si="81"/>
        <v/>
      </c>
      <c r="BE789" s="15" t="str">
        <f t="shared" si="82"/>
        <v/>
      </c>
      <c r="BF789" s="92" t="str">
        <f t="shared" si="83"/>
        <v>No Sighting Date</v>
      </c>
    </row>
    <row r="790" spans="1:58" x14ac:dyDescent="0.25">
      <c r="A790" s="118">
        <v>785</v>
      </c>
      <c r="B790" s="119"/>
      <c r="C790" s="120"/>
      <c r="D790" s="121"/>
      <c r="E790" s="121"/>
      <c r="F790" s="236"/>
      <c r="G790" s="122" t="str">
        <f>IFERROR(VLOOKUP(F790,'#Location List#'!$U$3:$V$1154,2,FALSE),"")</f>
        <v/>
      </c>
      <c r="H790" s="120"/>
      <c r="I790" s="120"/>
      <c r="J790" s="120"/>
      <c r="K790" s="120"/>
      <c r="L790" s="120"/>
      <c r="M790" s="120"/>
      <c r="N790" s="120"/>
      <c r="O790" s="120"/>
      <c r="P790" s="120"/>
      <c r="Q790" s="120"/>
      <c r="R790" s="120"/>
      <c r="S790" s="120"/>
      <c r="T790" s="205">
        <f t="shared" si="78"/>
        <v>0</v>
      </c>
      <c r="U790" s="205">
        <f t="shared" si="79"/>
        <v>0</v>
      </c>
      <c r="V790" s="210"/>
      <c r="W790" s="210"/>
      <c r="X790" s="23" t="str">
        <f>IFERROR(VLOOKUP(AT790,'#Input Lists#'!$L$3:$AH$833,3,FALSE)," ")</f>
        <v xml:space="preserve"> </v>
      </c>
      <c r="Y790" s="23" t="str">
        <f>IFERROR(VLOOKUP(AT790,'#Input Lists#'!$L$3:$AH$833,5,FALSE)," ")</f>
        <v xml:space="preserve"> </v>
      </c>
      <c r="Z790" s="206" t="str">
        <f>IFERROR(VLOOKUP(AT790,'#Input Lists#'!$L$3:$AH$833,9,FALSE)," ")</f>
        <v xml:space="preserve"> </v>
      </c>
      <c r="AA790" s="119" t="s">
        <v>1527</v>
      </c>
      <c r="AB790" s="120"/>
      <c r="AC790" s="123"/>
      <c r="AD790" s="123"/>
      <c r="AE790" s="123"/>
      <c r="AF790" s="123"/>
      <c r="AG790" s="123"/>
      <c r="AH790" s="123"/>
      <c r="AI790" s="123"/>
      <c r="AJ790" s="123"/>
      <c r="AK790" s="123"/>
      <c r="AL790" s="123"/>
      <c r="AM790" s="123"/>
      <c r="AN790" s="123"/>
      <c r="AO790" s="123"/>
      <c r="AP790" s="120"/>
      <c r="AQ790" s="125" t="str">
        <f>IFERROR(VLOOKUP(G790,'#Location List#'!$C$3:$D$150,2,FALSE),"")</f>
        <v/>
      </c>
      <c r="AR790" s="125" t="str">
        <f>IFERROR(VLOOKUP(F790,'#Location List#'!$Q$3:$R$1154,2,FALSE),"")</f>
        <v/>
      </c>
      <c r="AS790" s="125" t="str">
        <f>IFERROR(VLOOKUP(V790,'#Input Lists#'!$B$3:$D$46,3,FALSE),"")</f>
        <v/>
      </c>
      <c r="AT790" s="125" t="str">
        <f>IFERROR(VLOOKUP(CONCATENATE(V790," ",W790),'#Input Lists#'!$K$3:$L$827,2,FALSE),"")</f>
        <v/>
      </c>
      <c r="AU790" s="125">
        <f>IFERROR(VLOOKUP(AA790,'#Input Lists#'!$BU$3:$BV$8,2,FALSE),"")</f>
        <v>1</v>
      </c>
      <c r="AV790" s="118" t="str">
        <f>IFERROR(VLOOKUP(AB790,'#Input Lists#'!$BO$3:$BP$9,2,FALSE),"")</f>
        <v/>
      </c>
      <c r="AW790" s="118">
        <f>IFERROR(VLOOKUP(AC790,'#Input Lists#'!$BL$3:$BM$7,2,FALSE),"")</f>
        <v>1</v>
      </c>
      <c r="AX790" s="52" t="e">
        <f>VLOOKUP(AQ790,'#Location List#'!$D$3:$K$150,4,FALSE)</f>
        <v>#N/A</v>
      </c>
      <c r="AY790" s="273" t="e">
        <f>VLOOKUP(AX790,'#Location List#'!$Z$3:$AA$13,2,FALSE)</f>
        <v>#N/A</v>
      </c>
      <c r="AZ790" s="126" t="e">
        <f>VLOOKUP($AT790,'#Input Lists#'!$L$3:$S$1033,6,FALSE)</f>
        <v>#N/A</v>
      </c>
      <c r="BA790" s="239" t="e">
        <f>VLOOKUP($AT790,'#Input Lists#'!$L$3:$S$833,7,FALSE)</f>
        <v>#N/A</v>
      </c>
      <c r="BB790" s="239" t="e">
        <f>VLOOKUP($AT790,'#Input Lists#'!$L$3:$S$833,8,FALSE)</f>
        <v>#N/A</v>
      </c>
      <c r="BC790" s="91" t="str">
        <f t="shared" si="80"/>
        <v/>
      </c>
      <c r="BD790" s="91" t="str">
        <f t="shared" si="81"/>
        <v/>
      </c>
      <c r="BE790" s="15" t="str">
        <f t="shared" si="82"/>
        <v/>
      </c>
      <c r="BF790" s="92" t="str">
        <f t="shared" si="83"/>
        <v>No Sighting Date</v>
      </c>
    </row>
    <row r="791" spans="1:58" x14ac:dyDescent="0.25">
      <c r="A791" s="118">
        <v>786</v>
      </c>
      <c r="B791" s="119"/>
      <c r="C791" s="120"/>
      <c r="D791" s="121"/>
      <c r="E791" s="121"/>
      <c r="F791" s="236"/>
      <c r="G791" s="122" t="str">
        <f>IFERROR(VLOOKUP(F791,'#Location List#'!$U$3:$V$1154,2,FALSE),"")</f>
        <v/>
      </c>
      <c r="H791" s="120"/>
      <c r="I791" s="120"/>
      <c r="J791" s="120"/>
      <c r="K791" s="120"/>
      <c r="L791" s="120"/>
      <c r="M791" s="120"/>
      <c r="N791" s="120"/>
      <c r="O791" s="120"/>
      <c r="P791" s="120"/>
      <c r="Q791" s="120"/>
      <c r="R791" s="120"/>
      <c r="S791" s="120"/>
      <c r="T791" s="205">
        <f t="shared" si="78"/>
        <v>0</v>
      </c>
      <c r="U791" s="205">
        <f t="shared" si="79"/>
        <v>0</v>
      </c>
      <c r="V791" s="210"/>
      <c r="W791" s="210"/>
      <c r="X791" s="23" t="str">
        <f>IFERROR(VLOOKUP(AT791,'#Input Lists#'!$L$3:$AH$833,3,FALSE)," ")</f>
        <v xml:space="preserve"> </v>
      </c>
      <c r="Y791" s="23" t="str">
        <f>IFERROR(VLOOKUP(AT791,'#Input Lists#'!$L$3:$AH$833,5,FALSE)," ")</f>
        <v xml:space="preserve"> </v>
      </c>
      <c r="Z791" s="206" t="str">
        <f>IFERROR(VLOOKUP(AT791,'#Input Lists#'!$L$3:$AH$833,9,FALSE)," ")</f>
        <v xml:space="preserve"> </v>
      </c>
      <c r="AA791" s="119" t="s">
        <v>1527</v>
      </c>
      <c r="AB791" s="120"/>
      <c r="AC791" s="123"/>
      <c r="AD791" s="123"/>
      <c r="AE791" s="123"/>
      <c r="AF791" s="123"/>
      <c r="AG791" s="123"/>
      <c r="AH791" s="123"/>
      <c r="AI791" s="123"/>
      <c r="AJ791" s="123"/>
      <c r="AK791" s="123"/>
      <c r="AL791" s="123"/>
      <c r="AM791" s="123"/>
      <c r="AN791" s="123"/>
      <c r="AO791" s="123"/>
      <c r="AP791" s="120"/>
      <c r="AQ791" s="125" t="str">
        <f>IFERROR(VLOOKUP(G791,'#Location List#'!$C$3:$D$150,2,FALSE),"")</f>
        <v/>
      </c>
      <c r="AR791" s="125" t="str">
        <f>IFERROR(VLOOKUP(F791,'#Location List#'!$Q$3:$R$1154,2,FALSE),"")</f>
        <v/>
      </c>
      <c r="AS791" s="125" t="str">
        <f>IFERROR(VLOOKUP(V791,'#Input Lists#'!$B$3:$D$46,3,FALSE),"")</f>
        <v/>
      </c>
      <c r="AT791" s="125" t="str">
        <f>IFERROR(VLOOKUP(CONCATENATE(V791," ",W791),'#Input Lists#'!$K$3:$L$827,2,FALSE),"")</f>
        <v/>
      </c>
      <c r="AU791" s="125">
        <f>IFERROR(VLOOKUP(AA791,'#Input Lists#'!$BU$3:$BV$8,2,FALSE),"")</f>
        <v>1</v>
      </c>
      <c r="AV791" s="118" t="str">
        <f>IFERROR(VLOOKUP(AB791,'#Input Lists#'!$BO$3:$BP$9,2,FALSE),"")</f>
        <v/>
      </c>
      <c r="AW791" s="118">
        <f>IFERROR(VLOOKUP(AC791,'#Input Lists#'!$BL$3:$BM$7,2,FALSE),"")</f>
        <v>1</v>
      </c>
      <c r="AX791" s="52" t="e">
        <f>VLOOKUP(AQ791,'#Location List#'!$D$3:$K$150,4,FALSE)</f>
        <v>#N/A</v>
      </c>
      <c r="AY791" s="273" t="e">
        <f>VLOOKUP(AX791,'#Location List#'!$Z$3:$AA$13,2,FALSE)</f>
        <v>#N/A</v>
      </c>
      <c r="AZ791" s="126" t="e">
        <f>VLOOKUP($AT791,'#Input Lists#'!$L$3:$S$1033,6,FALSE)</f>
        <v>#N/A</v>
      </c>
      <c r="BA791" s="239" t="e">
        <f>VLOOKUP($AT791,'#Input Lists#'!$L$3:$S$833,7,FALSE)</f>
        <v>#N/A</v>
      </c>
      <c r="BB791" s="239" t="e">
        <f>VLOOKUP($AT791,'#Input Lists#'!$L$3:$S$833,8,FALSE)</f>
        <v>#N/A</v>
      </c>
      <c r="BC791" s="91" t="str">
        <f t="shared" si="80"/>
        <v/>
      </c>
      <c r="BD791" s="91" t="str">
        <f t="shared" si="81"/>
        <v/>
      </c>
      <c r="BE791" s="15" t="str">
        <f t="shared" si="82"/>
        <v/>
      </c>
      <c r="BF791" s="92" t="str">
        <f t="shared" si="83"/>
        <v>No Sighting Date</v>
      </c>
    </row>
    <row r="792" spans="1:58" x14ac:dyDescent="0.25">
      <c r="A792" s="118">
        <v>787</v>
      </c>
      <c r="B792" s="119"/>
      <c r="C792" s="120"/>
      <c r="D792" s="121"/>
      <c r="E792" s="121"/>
      <c r="F792" s="236"/>
      <c r="G792" s="122" t="str">
        <f>IFERROR(VLOOKUP(F792,'#Location List#'!$U$3:$V$1154,2,FALSE),"")</f>
        <v/>
      </c>
      <c r="H792" s="120"/>
      <c r="I792" s="120"/>
      <c r="J792" s="120"/>
      <c r="K792" s="120"/>
      <c r="L792" s="120"/>
      <c r="M792" s="120"/>
      <c r="N792" s="120"/>
      <c r="O792" s="120"/>
      <c r="P792" s="120"/>
      <c r="Q792" s="120"/>
      <c r="R792" s="120"/>
      <c r="S792" s="120"/>
      <c r="T792" s="205">
        <f t="shared" si="78"/>
        <v>0</v>
      </c>
      <c r="U792" s="205">
        <f t="shared" si="79"/>
        <v>0</v>
      </c>
      <c r="V792" s="210"/>
      <c r="W792" s="210"/>
      <c r="X792" s="23" t="str">
        <f>IFERROR(VLOOKUP(AT792,'#Input Lists#'!$L$3:$AH$833,3,FALSE)," ")</f>
        <v xml:space="preserve"> </v>
      </c>
      <c r="Y792" s="23" t="str">
        <f>IFERROR(VLOOKUP(AT792,'#Input Lists#'!$L$3:$AH$833,5,FALSE)," ")</f>
        <v xml:space="preserve"> </v>
      </c>
      <c r="Z792" s="206" t="str">
        <f>IFERROR(VLOOKUP(AT792,'#Input Lists#'!$L$3:$AH$833,9,FALSE)," ")</f>
        <v xml:space="preserve"> </v>
      </c>
      <c r="AA792" s="119" t="s">
        <v>1527</v>
      </c>
      <c r="AB792" s="120"/>
      <c r="AC792" s="123"/>
      <c r="AD792" s="123"/>
      <c r="AE792" s="123"/>
      <c r="AF792" s="123"/>
      <c r="AG792" s="123"/>
      <c r="AH792" s="123"/>
      <c r="AI792" s="123"/>
      <c r="AJ792" s="123"/>
      <c r="AK792" s="123"/>
      <c r="AL792" s="123"/>
      <c r="AM792" s="123"/>
      <c r="AN792" s="123"/>
      <c r="AO792" s="123"/>
      <c r="AP792" s="120"/>
      <c r="AQ792" s="125" t="str">
        <f>IFERROR(VLOOKUP(G792,'#Location List#'!$C$3:$D$150,2,FALSE),"")</f>
        <v/>
      </c>
      <c r="AR792" s="125" t="str">
        <f>IFERROR(VLOOKUP(F792,'#Location List#'!$Q$3:$R$1154,2,FALSE),"")</f>
        <v/>
      </c>
      <c r="AS792" s="125" t="str">
        <f>IFERROR(VLOOKUP(V792,'#Input Lists#'!$B$3:$D$46,3,FALSE),"")</f>
        <v/>
      </c>
      <c r="AT792" s="125" t="str">
        <f>IFERROR(VLOOKUP(CONCATENATE(V792," ",W792),'#Input Lists#'!$K$3:$L$827,2,FALSE),"")</f>
        <v/>
      </c>
      <c r="AU792" s="125">
        <f>IFERROR(VLOOKUP(AA792,'#Input Lists#'!$BU$3:$BV$8,2,FALSE),"")</f>
        <v>1</v>
      </c>
      <c r="AV792" s="118" t="str">
        <f>IFERROR(VLOOKUP(AB792,'#Input Lists#'!$BO$3:$BP$9,2,FALSE),"")</f>
        <v/>
      </c>
      <c r="AW792" s="118">
        <f>IFERROR(VLOOKUP(AC792,'#Input Lists#'!$BL$3:$BM$7,2,FALSE),"")</f>
        <v>1</v>
      </c>
      <c r="AX792" s="52" t="e">
        <f>VLOOKUP(AQ792,'#Location List#'!$D$3:$K$150,4,FALSE)</f>
        <v>#N/A</v>
      </c>
      <c r="AY792" s="273" t="e">
        <f>VLOOKUP(AX792,'#Location List#'!$Z$3:$AA$13,2,FALSE)</f>
        <v>#N/A</v>
      </c>
      <c r="AZ792" s="126" t="e">
        <f>VLOOKUP($AT792,'#Input Lists#'!$L$3:$S$1033,6,FALSE)</f>
        <v>#N/A</v>
      </c>
      <c r="BA792" s="239" t="e">
        <f>VLOOKUP($AT792,'#Input Lists#'!$L$3:$S$833,7,FALSE)</f>
        <v>#N/A</v>
      </c>
      <c r="BB792" s="239" t="e">
        <f>VLOOKUP($AT792,'#Input Lists#'!$L$3:$S$833,8,FALSE)</f>
        <v>#N/A</v>
      </c>
      <c r="BC792" s="91" t="str">
        <f t="shared" si="80"/>
        <v/>
      </c>
      <c r="BD792" s="91" t="str">
        <f t="shared" si="81"/>
        <v/>
      </c>
      <c r="BE792" s="15" t="str">
        <f t="shared" si="82"/>
        <v/>
      </c>
      <c r="BF792" s="92" t="str">
        <f t="shared" si="83"/>
        <v>No Sighting Date</v>
      </c>
    </row>
    <row r="793" spans="1:58" x14ac:dyDescent="0.25">
      <c r="A793" s="118">
        <v>788</v>
      </c>
      <c r="B793" s="119"/>
      <c r="C793" s="120"/>
      <c r="D793" s="121"/>
      <c r="E793" s="121"/>
      <c r="F793" s="236"/>
      <c r="G793" s="122" t="str">
        <f>IFERROR(VLOOKUP(F793,'#Location List#'!$U$3:$V$1154,2,FALSE),"")</f>
        <v/>
      </c>
      <c r="H793" s="120"/>
      <c r="I793" s="120"/>
      <c r="J793" s="120"/>
      <c r="K793" s="120"/>
      <c r="L793" s="120"/>
      <c r="M793" s="120"/>
      <c r="N793" s="120"/>
      <c r="O793" s="120"/>
      <c r="P793" s="120"/>
      <c r="Q793" s="120"/>
      <c r="R793" s="120"/>
      <c r="S793" s="120"/>
      <c r="T793" s="205">
        <f t="shared" si="78"/>
        <v>0</v>
      </c>
      <c r="U793" s="205">
        <f t="shared" si="79"/>
        <v>0</v>
      </c>
      <c r="V793" s="210"/>
      <c r="W793" s="210"/>
      <c r="X793" s="23" t="str">
        <f>IFERROR(VLOOKUP(AT793,'#Input Lists#'!$L$3:$AH$833,3,FALSE)," ")</f>
        <v xml:space="preserve"> </v>
      </c>
      <c r="Y793" s="23" t="str">
        <f>IFERROR(VLOOKUP(AT793,'#Input Lists#'!$L$3:$AH$833,5,FALSE)," ")</f>
        <v xml:space="preserve"> </v>
      </c>
      <c r="Z793" s="206" t="str">
        <f>IFERROR(VLOOKUP(AT793,'#Input Lists#'!$L$3:$AH$833,9,FALSE)," ")</f>
        <v xml:space="preserve"> </v>
      </c>
      <c r="AA793" s="119" t="s">
        <v>1527</v>
      </c>
      <c r="AB793" s="120"/>
      <c r="AC793" s="123"/>
      <c r="AD793" s="123"/>
      <c r="AE793" s="123"/>
      <c r="AF793" s="123"/>
      <c r="AG793" s="123"/>
      <c r="AH793" s="123"/>
      <c r="AI793" s="123"/>
      <c r="AJ793" s="123"/>
      <c r="AK793" s="123"/>
      <c r="AL793" s="123"/>
      <c r="AM793" s="123"/>
      <c r="AN793" s="123"/>
      <c r="AO793" s="123"/>
      <c r="AP793" s="120"/>
      <c r="AQ793" s="125" t="str">
        <f>IFERROR(VLOOKUP(G793,'#Location List#'!$C$3:$D$150,2,FALSE),"")</f>
        <v/>
      </c>
      <c r="AR793" s="125" t="str">
        <f>IFERROR(VLOOKUP(F793,'#Location List#'!$Q$3:$R$1154,2,FALSE),"")</f>
        <v/>
      </c>
      <c r="AS793" s="125" t="str">
        <f>IFERROR(VLOOKUP(V793,'#Input Lists#'!$B$3:$D$46,3,FALSE),"")</f>
        <v/>
      </c>
      <c r="AT793" s="125" t="str">
        <f>IFERROR(VLOOKUP(CONCATENATE(V793," ",W793),'#Input Lists#'!$K$3:$L$827,2,FALSE),"")</f>
        <v/>
      </c>
      <c r="AU793" s="125">
        <f>IFERROR(VLOOKUP(AA793,'#Input Lists#'!$BU$3:$BV$8,2,FALSE),"")</f>
        <v>1</v>
      </c>
      <c r="AV793" s="118" t="str">
        <f>IFERROR(VLOOKUP(AB793,'#Input Lists#'!$BO$3:$BP$9,2,FALSE),"")</f>
        <v/>
      </c>
      <c r="AW793" s="118">
        <f>IFERROR(VLOOKUP(AC793,'#Input Lists#'!$BL$3:$BM$7,2,FALSE),"")</f>
        <v>1</v>
      </c>
      <c r="AX793" s="52" t="e">
        <f>VLOOKUP(AQ793,'#Location List#'!$D$3:$K$150,4,FALSE)</f>
        <v>#N/A</v>
      </c>
      <c r="AY793" s="273" t="e">
        <f>VLOOKUP(AX793,'#Location List#'!$Z$3:$AA$13,2,FALSE)</f>
        <v>#N/A</v>
      </c>
      <c r="AZ793" s="126" t="e">
        <f>VLOOKUP($AT793,'#Input Lists#'!$L$3:$S$1033,6,FALSE)</f>
        <v>#N/A</v>
      </c>
      <c r="BA793" s="239" t="e">
        <f>VLOOKUP($AT793,'#Input Lists#'!$L$3:$S$833,7,FALSE)</f>
        <v>#N/A</v>
      </c>
      <c r="BB793" s="239" t="e">
        <f>VLOOKUP($AT793,'#Input Lists#'!$L$3:$S$833,8,FALSE)</f>
        <v>#N/A</v>
      </c>
      <c r="BC793" s="91" t="str">
        <f t="shared" si="80"/>
        <v/>
      </c>
      <c r="BD793" s="91" t="str">
        <f t="shared" si="81"/>
        <v/>
      </c>
      <c r="BE793" s="15" t="str">
        <f t="shared" si="82"/>
        <v/>
      </c>
      <c r="BF793" s="92" t="str">
        <f t="shared" si="83"/>
        <v>No Sighting Date</v>
      </c>
    </row>
    <row r="794" spans="1:58" x14ac:dyDescent="0.25">
      <c r="A794" s="118">
        <v>789</v>
      </c>
      <c r="B794" s="119"/>
      <c r="C794" s="120"/>
      <c r="D794" s="121"/>
      <c r="E794" s="121"/>
      <c r="F794" s="236"/>
      <c r="G794" s="122" t="str">
        <f>IFERROR(VLOOKUP(F794,'#Location List#'!$U$3:$V$1154,2,FALSE),"")</f>
        <v/>
      </c>
      <c r="H794" s="120"/>
      <c r="I794" s="120"/>
      <c r="J794" s="120"/>
      <c r="K794" s="120"/>
      <c r="L794" s="120"/>
      <c r="M794" s="120"/>
      <c r="N794" s="120"/>
      <c r="O794" s="120"/>
      <c r="P794" s="120"/>
      <c r="Q794" s="120"/>
      <c r="R794" s="120"/>
      <c r="S794" s="120"/>
      <c r="T794" s="205">
        <f t="shared" si="78"/>
        <v>0</v>
      </c>
      <c r="U794" s="205">
        <f t="shared" si="79"/>
        <v>0</v>
      </c>
      <c r="V794" s="210"/>
      <c r="W794" s="210"/>
      <c r="X794" s="23" t="str">
        <f>IFERROR(VLOOKUP(AT794,'#Input Lists#'!$L$3:$AH$833,3,FALSE)," ")</f>
        <v xml:space="preserve"> </v>
      </c>
      <c r="Y794" s="23" t="str">
        <f>IFERROR(VLOOKUP(AT794,'#Input Lists#'!$L$3:$AH$833,5,FALSE)," ")</f>
        <v xml:space="preserve"> </v>
      </c>
      <c r="Z794" s="206" t="str">
        <f>IFERROR(VLOOKUP(AT794,'#Input Lists#'!$L$3:$AH$833,9,FALSE)," ")</f>
        <v xml:space="preserve"> </v>
      </c>
      <c r="AA794" s="119" t="s">
        <v>1527</v>
      </c>
      <c r="AB794" s="120"/>
      <c r="AC794" s="123"/>
      <c r="AD794" s="123"/>
      <c r="AE794" s="123"/>
      <c r="AF794" s="123"/>
      <c r="AG794" s="123"/>
      <c r="AH794" s="123"/>
      <c r="AI794" s="123"/>
      <c r="AJ794" s="123"/>
      <c r="AK794" s="123"/>
      <c r="AL794" s="123"/>
      <c r="AM794" s="123"/>
      <c r="AN794" s="123"/>
      <c r="AO794" s="123"/>
      <c r="AP794" s="120"/>
      <c r="AQ794" s="125" t="str">
        <f>IFERROR(VLOOKUP(G794,'#Location List#'!$C$3:$D$150,2,FALSE),"")</f>
        <v/>
      </c>
      <c r="AR794" s="125" t="str">
        <f>IFERROR(VLOOKUP(F794,'#Location List#'!$Q$3:$R$1154,2,FALSE),"")</f>
        <v/>
      </c>
      <c r="AS794" s="125" t="str">
        <f>IFERROR(VLOOKUP(V794,'#Input Lists#'!$B$3:$D$46,3,FALSE),"")</f>
        <v/>
      </c>
      <c r="AT794" s="125" t="str">
        <f>IFERROR(VLOOKUP(CONCATENATE(V794," ",W794),'#Input Lists#'!$K$3:$L$827,2,FALSE),"")</f>
        <v/>
      </c>
      <c r="AU794" s="125">
        <f>IFERROR(VLOOKUP(AA794,'#Input Lists#'!$BU$3:$BV$8,2,FALSE),"")</f>
        <v>1</v>
      </c>
      <c r="AV794" s="118" t="str">
        <f>IFERROR(VLOOKUP(AB794,'#Input Lists#'!$BO$3:$BP$9,2,FALSE),"")</f>
        <v/>
      </c>
      <c r="AW794" s="118">
        <f>IFERROR(VLOOKUP(AC794,'#Input Lists#'!$BL$3:$BM$7,2,FALSE),"")</f>
        <v>1</v>
      </c>
      <c r="AX794" s="52" t="e">
        <f>VLOOKUP(AQ794,'#Location List#'!$D$3:$K$150,4,FALSE)</f>
        <v>#N/A</v>
      </c>
      <c r="AY794" s="273" t="e">
        <f>VLOOKUP(AX794,'#Location List#'!$Z$3:$AA$13,2,FALSE)</f>
        <v>#N/A</v>
      </c>
      <c r="AZ794" s="126" t="e">
        <f>VLOOKUP($AT794,'#Input Lists#'!$L$3:$S$1033,6,FALSE)</f>
        <v>#N/A</v>
      </c>
      <c r="BA794" s="239" t="e">
        <f>VLOOKUP($AT794,'#Input Lists#'!$L$3:$S$833,7,FALSE)</f>
        <v>#N/A</v>
      </c>
      <c r="BB794" s="239" t="e">
        <f>VLOOKUP($AT794,'#Input Lists#'!$L$3:$S$833,8,FALSE)</f>
        <v>#N/A</v>
      </c>
      <c r="BC794" s="91" t="str">
        <f t="shared" si="80"/>
        <v/>
      </c>
      <c r="BD794" s="91" t="str">
        <f t="shared" si="81"/>
        <v/>
      </c>
      <c r="BE794" s="15" t="str">
        <f t="shared" si="82"/>
        <v/>
      </c>
      <c r="BF794" s="92" t="str">
        <f t="shared" si="83"/>
        <v>No Sighting Date</v>
      </c>
    </row>
    <row r="795" spans="1:58" x14ac:dyDescent="0.25">
      <c r="A795" s="118">
        <v>790</v>
      </c>
      <c r="B795" s="119"/>
      <c r="C795" s="120"/>
      <c r="D795" s="121"/>
      <c r="E795" s="121"/>
      <c r="F795" s="236"/>
      <c r="G795" s="122" t="str">
        <f>IFERROR(VLOOKUP(F795,'#Location List#'!$U$3:$V$1154,2,FALSE),"")</f>
        <v/>
      </c>
      <c r="H795" s="120"/>
      <c r="I795" s="120"/>
      <c r="J795" s="120"/>
      <c r="K795" s="120"/>
      <c r="L795" s="120"/>
      <c r="M795" s="120"/>
      <c r="N795" s="120"/>
      <c r="O795" s="120"/>
      <c r="P795" s="120"/>
      <c r="Q795" s="120"/>
      <c r="R795" s="120"/>
      <c r="S795" s="120"/>
      <c r="T795" s="205">
        <f t="shared" si="78"/>
        <v>0</v>
      </c>
      <c r="U795" s="205">
        <f t="shared" si="79"/>
        <v>0</v>
      </c>
      <c r="V795" s="210"/>
      <c r="W795" s="210"/>
      <c r="X795" s="23" t="str">
        <f>IFERROR(VLOOKUP(AT795,'#Input Lists#'!$L$3:$AH$833,3,FALSE)," ")</f>
        <v xml:space="preserve"> </v>
      </c>
      <c r="Y795" s="23" t="str">
        <f>IFERROR(VLOOKUP(AT795,'#Input Lists#'!$L$3:$AH$833,5,FALSE)," ")</f>
        <v xml:space="preserve"> </v>
      </c>
      <c r="Z795" s="206" t="str">
        <f>IFERROR(VLOOKUP(AT795,'#Input Lists#'!$L$3:$AH$833,9,FALSE)," ")</f>
        <v xml:space="preserve"> </v>
      </c>
      <c r="AA795" s="119" t="s">
        <v>1527</v>
      </c>
      <c r="AB795" s="120"/>
      <c r="AC795" s="123"/>
      <c r="AD795" s="123"/>
      <c r="AE795" s="123"/>
      <c r="AF795" s="123"/>
      <c r="AG795" s="123"/>
      <c r="AH795" s="123"/>
      <c r="AI795" s="123"/>
      <c r="AJ795" s="123"/>
      <c r="AK795" s="123"/>
      <c r="AL795" s="123"/>
      <c r="AM795" s="123"/>
      <c r="AN795" s="123"/>
      <c r="AO795" s="123"/>
      <c r="AP795" s="120"/>
      <c r="AQ795" s="125" t="str">
        <f>IFERROR(VLOOKUP(G795,'#Location List#'!$C$3:$D$150,2,FALSE),"")</f>
        <v/>
      </c>
      <c r="AR795" s="125" t="str">
        <f>IFERROR(VLOOKUP(F795,'#Location List#'!$Q$3:$R$1154,2,FALSE),"")</f>
        <v/>
      </c>
      <c r="AS795" s="125" t="str">
        <f>IFERROR(VLOOKUP(V795,'#Input Lists#'!$B$3:$D$46,3,FALSE),"")</f>
        <v/>
      </c>
      <c r="AT795" s="125" t="str">
        <f>IFERROR(VLOOKUP(CONCATENATE(V795," ",W795),'#Input Lists#'!$K$3:$L$827,2,FALSE),"")</f>
        <v/>
      </c>
      <c r="AU795" s="125">
        <f>IFERROR(VLOOKUP(AA795,'#Input Lists#'!$BU$3:$BV$8,2,FALSE),"")</f>
        <v>1</v>
      </c>
      <c r="AV795" s="118" t="str">
        <f>IFERROR(VLOOKUP(AB795,'#Input Lists#'!$BO$3:$BP$9,2,FALSE),"")</f>
        <v/>
      </c>
      <c r="AW795" s="118">
        <f>IFERROR(VLOOKUP(AC795,'#Input Lists#'!$BL$3:$BM$7,2,FALSE),"")</f>
        <v>1</v>
      </c>
      <c r="AX795" s="52" t="e">
        <f>VLOOKUP(AQ795,'#Location List#'!$D$3:$K$150,4,FALSE)</f>
        <v>#N/A</v>
      </c>
      <c r="AY795" s="273" t="e">
        <f>VLOOKUP(AX795,'#Location List#'!$Z$3:$AA$13,2,FALSE)</f>
        <v>#N/A</v>
      </c>
      <c r="AZ795" s="126" t="e">
        <f>VLOOKUP($AT795,'#Input Lists#'!$L$3:$S$1033,6,FALSE)</f>
        <v>#N/A</v>
      </c>
      <c r="BA795" s="239" t="e">
        <f>VLOOKUP($AT795,'#Input Lists#'!$L$3:$S$833,7,FALSE)</f>
        <v>#N/A</v>
      </c>
      <c r="BB795" s="239" t="e">
        <f>VLOOKUP($AT795,'#Input Lists#'!$L$3:$S$833,8,FALSE)</f>
        <v>#N/A</v>
      </c>
      <c r="BC795" s="91" t="str">
        <f t="shared" si="80"/>
        <v/>
      </c>
      <c r="BD795" s="91" t="str">
        <f t="shared" si="81"/>
        <v/>
      </c>
      <c r="BE795" s="15" t="str">
        <f t="shared" si="82"/>
        <v/>
      </c>
      <c r="BF795" s="92" t="str">
        <f t="shared" si="83"/>
        <v>No Sighting Date</v>
      </c>
    </row>
    <row r="796" spans="1:58" x14ac:dyDescent="0.25">
      <c r="A796" s="118">
        <v>791</v>
      </c>
      <c r="B796" s="119"/>
      <c r="C796" s="120"/>
      <c r="D796" s="121"/>
      <c r="E796" s="121"/>
      <c r="F796" s="236"/>
      <c r="G796" s="122" t="str">
        <f>IFERROR(VLOOKUP(F796,'#Location List#'!$U$3:$V$1154,2,FALSE),"")</f>
        <v/>
      </c>
      <c r="H796" s="120"/>
      <c r="I796" s="120"/>
      <c r="J796" s="120"/>
      <c r="K796" s="120"/>
      <c r="L796" s="120"/>
      <c r="M796" s="120"/>
      <c r="N796" s="120"/>
      <c r="O796" s="120"/>
      <c r="P796" s="120"/>
      <c r="Q796" s="120"/>
      <c r="R796" s="120"/>
      <c r="S796" s="120"/>
      <c r="T796" s="205">
        <f t="shared" si="78"/>
        <v>0</v>
      </c>
      <c r="U796" s="205">
        <f t="shared" si="79"/>
        <v>0</v>
      </c>
      <c r="V796" s="210"/>
      <c r="W796" s="210"/>
      <c r="X796" s="23" t="str">
        <f>IFERROR(VLOOKUP(AT796,'#Input Lists#'!$L$3:$AH$833,3,FALSE)," ")</f>
        <v xml:space="preserve"> </v>
      </c>
      <c r="Y796" s="23" t="str">
        <f>IFERROR(VLOOKUP(AT796,'#Input Lists#'!$L$3:$AH$833,5,FALSE)," ")</f>
        <v xml:space="preserve"> </v>
      </c>
      <c r="Z796" s="206" t="str">
        <f>IFERROR(VLOOKUP(AT796,'#Input Lists#'!$L$3:$AH$833,9,FALSE)," ")</f>
        <v xml:space="preserve"> </v>
      </c>
      <c r="AA796" s="119" t="s">
        <v>1527</v>
      </c>
      <c r="AB796" s="120"/>
      <c r="AC796" s="123"/>
      <c r="AD796" s="123"/>
      <c r="AE796" s="123"/>
      <c r="AF796" s="123"/>
      <c r="AG796" s="123"/>
      <c r="AH796" s="123"/>
      <c r="AI796" s="123"/>
      <c r="AJ796" s="123"/>
      <c r="AK796" s="123"/>
      <c r="AL796" s="123"/>
      <c r="AM796" s="123"/>
      <c r="AN796" s="123"/>
      <c r="AO796" s="123"/>
      <c r="AP796" s="120"/>
      <c r="AQ796" s="125" t="str">
        <f>IFERROR(VLOOKUP(G796,'#Location List#'!$C$3:$D$150,2,FALSE),"")</f>
        <v/>
      </c>
      <c r="AR796" s="125" t="str">
        <f>IFERROR(VLOOKUP(F796,'#Location List#'!$Q$3:$R$1154,2,FALSE),"")</f>
        <v/>
      </c>
      <c r="AS796" s="125" t="str">
        <f>IFERROR(VLOOKUP(V796,'#Input Lists#'!$B$3:$D$46,3,FALSE),"")</f>
        <v/>
      </c>
      <c r="AT796" s="125" t="str">
        <f>IFERROR(VLOOKUP(CONCATENATE(V796," ",W796),'#Input Lists#'!$K$3:$L$827,2,FALSE),"")</f>
        <v/>
      </c>
      <c r="AU796" s="125">
        <f>IFERROR(VLOOKUP(AA796,'#Input Lists#'!$BU$3:$BV$8,2,FALSE),"")</f>
        <v>1</v>
      </c>
      <c r="AV796" s="118" t="str">
        <f>IFERROR(VLOOKUP(AB796,'#Input Lists#'!$BO$3:$BP$9,2,FALSE),"")</f>
        <v/>
      </c>
      <c r="AW796" s="118">
        <f>IFERROR(VLOOKUP(AC796,'#Input Lists#'!$BL$3:$BM$7,2,FALSE),"")</f>
        <v>1</v>
      </c>
      <c r="AX796" s="52" t="e">
        <f>VLOOKUP(AQ796,'#Location List#'!$D$3:$K$150,4,FALSE)</f>
        <v>#N/A</v>
      </c>
      <c r="AY796" s="273" t="e">
        <f>VLOOKUP(AX796,'#Location List#'!$Z$3:$AA$13,2,FALSE)</f>
        <v>#N/A</v>
      </c>
      <c r="AZ796" s="126" t="e">
        <f>VLOOKUP($AT796,'#Input Lists#'!$L$3:$S$1033,6,FALSE)</f>
        <v>#N/A</v>
      </c>
      <c r="BA796" s="239" t="e">
        <f>VLOOKUP($AT796,'#Input Lists#'!$L$3:$S$833,7,FALSE)</f>
        <v>#N/A</v>
      </c>
      <c r="BB796" s="239" t="e">
        <f>VLOOKUP($AT796,'#Input Lists#'!$L$3:$S$833,8,FALSE)</f>
        <v>#N/A</v>
      </c>
      <c r="BC796" s="91" t="str">
        <f t="shared" si="80"/>
        <v/>
      </c>
      <c r="BD796" s="91" t="str">
        <f t="shared" si="81"/>
        <v/>
      </c>
      <c r="BE796" s="15" t="str">
        <f t="shared" si="82"/>
        <v/>
      </c>
      <c r="BF796" s="92" t="str">
        <f t="shared" si="83"/>
        <v>No Sighting Date</v>
      </c>
    </row>
    <row r="797" spans="1:58" x14ac:dyDescent="0.25">
      <c r="A797" s="118">
        <v>792</v>
      </c>
      <c r="B797" s="119"/>
      <c r="C797" s="120"/>
      <c r="D797" s="121"/>
      <c r="E797" s="121"/>
      <c r="F797" s="236"/>
      <c r="G797" s="122" t="str">
        <f>IFERROR(VLOOKUP(F797,'#Location List#'!$U$3:$V$1154,2,FALSE),"")</f>
        <v/>
      </c>
      <c r="H797" s="120"/>
      <c r="I797" s="120"/>
      <c r="J797" s="120"/>
      <c r="K797" s="120"/>
      <c r="L797" s="120"/>
      <c r="M797" s="120"/>
      <c r="N797" s="120"/>
      <c r="O797" s="120"/>
      <c r="P797" s="120"/>
      <c r="Q797" s="120"/>
      <c r="R797" s="120"/>
      <c r="S797" s="120"/>
      <c r="T797" s="205">
        <f t="shared" si="78"/>
        <v>0</v>
      </c>
      <c r="U797" s="205">
        <f t="shared" si="79"/>
        <v>0</v>
      </c>
      <c r="V797" s="210"/>
      <c r="W797" s="210"/>
      <c r="X797" s="23" t="str">
        <f>IFERROR(VLOOKUP(AT797,'#Input Lists#'!$L$3:$AH$833,3,FALSE)," ")</f>
        <v xml:space="preserve"> </v>
      </c>
      <c r="Y797" s="23" t="str">
        <f>IFERROR(VLOOKUP(AT797,'#Input Lists#'!$L$3:$AH$833,5,FALSE)," ")</f>
        <v xml:space="preserve"> </v>
      </c>
      <c r="Z797" s="206" t="str">
        <f>IFERROR(VLOOKUP(AT797,'#Input Lists#'!$L$3:$AH$833,9,FALSE)," ")</f>
        <v xml:space="preserve"> </v>
      </c>
      <c r="AA797" s="119" t="s">
        <v>1527</v>
      </c>
      <c r="AB797" s="120"/>
      <c r="AC797" s="123"/>
      <c r="AD797" s="123"/>
      <c r="AE797" s="123"/>
      <c r="AF797" s="123"/>
      <c r="AG797" s="123"/>
      <c r="AH797" s="123"/>
      <c r="AI797" s="123"/>
      <c r="AJ797" s="123"/>
      <c r="AK797" s="123"/>
      <c r="AL797" s="123"/>
      <c r="AM797" s="123"/>
      <c r="AN797" s="123"/>
      <c r="AO797" s="123"/>
      <c r="AP797" s="120"/>
      <c r="AQ797" s="125" t="str">
        <f>IFERROR(VLOOKUP(G797,'#Location List#'!$C$3:$D$150,2,FALSE),"")</f>
        <v/>
      </c>
      <c r="AR797" s="125" t="str">
        <f>IFERROR(VLOOKUP(F797,'#Location List#'!$Q$3:$R$1154,2,FALSE),"")</f>
        <v/>
      </c>
      <c r="AS797" s="125" t="str">
        <f>IFERROR(VLOOKUP(V797,'#Input Lists#'!$B$3:$D$46,3,FALSE),"")</f>
        <v/>
      </c>
      <c r="AT797" s="125" t="str">
        <f>IFERROR(VLOOKUP(CONCATENATE(V797," ",W797),'#Input Lists#'!$K$3:$L$827,2,FALSE),"")</f>
        <v/>
      </c>
      <c r="AU797" s="125">
        <f>IFERROR(VLOOKUP(AA797,'#Input Lists#'!$BU$3:$BV$8,2,FALSE),"")</f>
        <v>1</v>
      </c>
      <c r="AV797" s="118" t="str">
        <f>IFERROR(VLOOKUP(AB797,'#Input Lists#'!$BO$3:$BP$9,2,FALSE),"")</f>
        <v/>
      </c>
      <c r="AW797" s="118">
        <f>IFERROR(VLOOKUP(AC797,'#Input Lists#'!$BL$3:$BM$7,2,FALSE),"")</f>
        <v>1</v>
      </c>
      <c r="AX797" s="52" t="e">
        <f>VLOOKUP(AQ797,'#Location List#'!$D$3:$K$150,4,FALSE)</f>
        <v>#N/A</v>
      </c>
      <c r="AY797" s="273" t="e">
        <f>VLOOKUP(AX797,'#Location List#'!$Z$3:$AA$13,2,FALSE)</f>
        <v>#N/A</v>
      </c>
      <c r="AZ797" s="126" t="e">
        <f>VLOOKUP($AT797,'#Input Lists#'!$L$3:$S$1033,6,FALSE)</f>
        <v>#N/A</v>
      </c>
      <c r="BA797" s="239" t="e">
        <f>VLOOKUP($AT797,'#Input Lists#'!$L$3:$S$833,7,FALSE)</f>
        <v>#N/A</v>
      </c>
      <c r="BB797" s="239" t="e">
        <f>VLOOKUP($AT797,'#Input Lists#'!$L$3:$S$833,8,FALSE)</f>
        <v>#N/A</v>
      </c>
      <c r="BC797" s="91" t="str">
        <f t="shared" si="80"/>
        <v/>
      </c>
      <c r="BD797" s="91" t="str">
        <f t="shared" si="81"/>
        <v/>
      </c>
      <c r="BE797" s="15" t="str">
        <f t="shared" si="82"/>
        <v/>
      </c>
      <c r="BF797" s="92" t="str">
        <f t="shared" si="83"/>
        <v>No Sighting Date</v>
      </c>
    </row>
    <row r="798" spans="1:58" x14ac:dyDescent="0.25">
      <c r="A798" s="118">
        <v>793</v>
      </c>
      <c r="B798" s="119"/>
      <c r="C798" s="120"/>
      <c r="D798" s="121"/>
      <c r="E798" s="121"/>
      <c r="F798" s="236"/>
      <c r="G798" s="122" t="str">
        <f>IFERROR(VLOOKUP(F798,'#Location List#'!$U$3:$V$1154,2,FALSE),"")</f>
        <v/>
      </c>
      <c r="H798" s="120"/>
      <c r="I798" s="120"/>
      <c r="J798" s="120"/>
      <c r="K798" s="120"/>
      <c r="L798" s="120"/>
      <c r="M798" s="120"/>
      <c r="N798" s="120"/>
      <c r="O798" s="120"/>
      <c r="P798" s="120"/>
      <c r="Q798" s="120"/>
      <c r="R798" s="120"/>
      <c r="S798" s="120"/>
      <c r="T798" s="205">
        <f t="shared" si="78"/>
        <v>0</v>
      </c>
      <c r="U798" s="205">
        <f t="shared" si="79"/>
        <v>0</v>
      </c>
      <c r="V798" s="210"/>
      <c r="W798" s="210"/>
      <c r="X798" s="23" t="str">
        <f>IFERROR(VLOOKUP(AT798,'#Input Lists#'!$L$3:$AH$833,3,FALSE)," ")</f>
        <v xml:space="preserve"> </v>
      </c>
      <c r="Y798" s="23" t="str">
        <f>IFERROR(VLOOKUP(AT798,'#Input Lists#'!$L$3:$AH$833,5,FALSE)," ")</f>
        <v xml:space="preserve"> </v>
      </c>
      <c r="Z798" s="206" t="str">
        <f>IFERROR(VLOOKUP(AT798,'#Input Lists#'!$L$3:$AH$833,9,FALSE)," ")</f>
        <v xml:space="preserve"> </v>
      </c>
      <c r="AA798" s="119" t="s">
        <v>1527</v>
      </c>
      <c r="AB798" s="120"/>
      <c r="AC798" s="123"/>
      <c r="AD798" s="123"/>
      <c r="AE798" s="123"/>
      <c r="AF798" s="123"/>
      <c r="AG798" s="123"/>
      <c r="AH798" s="123"/>
      <c r="AI798" s="123"/>
      <c r="AJ798" s="123"/>
      <c r="AK798" s="123"/>
      <c r="AL798" s="123"/>
      <c r="AM798" s="123"/>
      <c r="AN798" s="123"/>
      <c r="AO798" s="123"/>
      <c r="AP798" s="120"/>
      <c r="AQ798" s="125" t="str">
        <f>IFERROR(VLOOKUP(G798,'#Location List#'!$C$3:$D$150,2,FALSE),"")</f>
        <v/>
      </c>
      <c r="AR798" s="125" t="str">
        <f>IFERROR(VLOOKUP(F798,'#Location List#'!$Q$3:$R$1154,2,FALSE),"")</f>
        <v/>
      </c>
      <c r="AS798" s="125" t="str">
        <f>IFERROR(VLOOKUP(V798,'#Input Lists#'!$B$3:$D$46,3,FALSE),"")</f>
        <v/>
      </c>
      <c r="AT798" s="125" t="str">
        <f>IFERROR(VLOOKUP(CONCATENATE(V798," ",W798),'#Input Lists#'!$K$3:$L$827,2,FALSE),"")</f>
        <v/>
      </c>
      <c r="AU798" s="125">
        <f>IFERROR(VLOOKUP(AA798,'#Input Lists#'!$BU$3:$BV$8,2,FALSE),"")</f>
        <v>1</v>
      </c>
      <c r="AV798" s="118" t="str">
        <f>IFERROR(VLOOKUP(AB798,'#Input Lists#'!$BO$3:$BP$9,2,FALSE),"")</f>
        <v/>
      </c>
      <c r="AW798" s="118">
        <f>IFERROR(VLOOKUP(AC798,'#Input Lists#'!$BL$3:$BM$7,2,FALSE),"")</f>
        <v>1</v>
      </c>
      <c r="AX798" s="52" t="e">
        <f>VLOOKUP(AQ798,'#Location List#'!$D$3:$K$150,4,FALSE)</f>
        <v>#N/A</v>
      </c>
      <c r="AY798" s="273" t="e">
        <f>VLOOKUP(AX798,'#Location List#'!$Z$3:$AA$13,2,FALSE)</f>
        <v>#N/A</v>
      </c>
      <c r="AZ798" s="126" t="e">
        <f>VLOOKUP($AT798,'#Input Lists#'!$L$3:$S$1033,6,FALSE)</f>
        <v>#N/A</v>
      </c>
      <c r="BA798" s="239" t="e">
        <f>VLOOKUP($AT798,'#Input Lists#'!$L$3:$S$833,7,FALSE)</f>
        <v>#N/A</v>
      </c>
      <c r="BB798" s="239" t="e">
        <f>VLOOKUP($AT798,'#Input Lists#'!$L$3:$S$833,8,FALSE)</f>
        <v>#N/A</v>
      </c>
      <c r="BC798" s="91" t="str">
        <f t="shared" si="80"/>
        <v/>
      </c>
      <c r="BD798" s="91" t="str">
        <f t="shared" si="81"/>
        <v/>
      </c>
      <c r="BE798" s="15" t="str">
        <f t="shared" si="82"/>
        <v/>
      </c>
      <c r="BF798" s="92" t="str">
        <f t="shared" si="83"/>
        <v>No Sighting Date</v>
      </c>
    </row>
    <row r="799" spans="1:58" x14ac:dyDescent="0.25">
      <c r="A799" s="118">
        <v>794</v>
      </c>
      <c r="B799" s="119"/>
      <c r="C799" s="120"/>
      <c r="D799" s="121"/>
      <c r="E799" s="121"/>
      <c r="F799" s="236"/>
      <c r="G799" s="122" t="str">
        <f>IFERROR(VLOOKUP(F799,'#Location List#'!$U$3:$V$1154,2,FALSE),"")</f>
        <v/>
      </c>
      <c r="H799" s="120"/>
      <c r="I799" s="120"/>
      <c r="J799" s="120"/>
      <c r="K799" s="120"/>
      <c r="L799" s="120"/>
      <c r="M799" s="120"/>
      <c r="N799" s="120"/>
      <c r="O799" s="120"/>
      <c r="P799" s="120"/>
      <c r="Q799" s="120"/>
      <c r="R799" s="120"/>
      <c r="S799" s="120"/>
      <c r="T799" s="205">
        <f t="shared" si="78"/>
        <v>0</v>
      </c>
      <c r="U799" s="205">
        <f t="shared" si="79"/>
        <v>0</v>
      </c>
      <c r="V799" s="210"/>
      <c r="W799" s="210"/>
      <c r="X799" s="23" t="str">
        <f>IFERROR(VLOOKUP(AT799,'#Input Lists#'!$L$3:$AH$833,3,FALSE)," ")</f>
        <v xml:space="preserve"> </v>
      </c>
      <c r="Y799" s="23" t="str">
        <f>IFERROR(VLOOKUP(AT799,'#Input Lists#'!$L$3:$AH$833,5,FALSE)," ")</f>
        <v xml:space="preserve"> </v>
      </c>
      <c r="Z799" s="206" t="str">
        <f>IFERROR(VLOOKUP(AT799,'#Input Lists#'!$L$3:$AH$833,9,FALSE)," ")</f>
        <v xml:space="preserve"> </v>
      </c>
      <c r="AA799" s="119" t="s">
        <v>1527</v>
      </c>
      <c r="AB799" s="120"/>
      <c r="AC799" s="123"/>
      <c r="AD799" s="123"/>
      <c r="AE799" s="123"/>
      <c r="AF799" s="123"/>
      <c r="AG799" s="123"/>
      <c r="AH799" s="123"/>
      <c r="AI799" s="123"/>
      <c r="AJ799" s="123"/>
      <c r="AK799" s="123"/>
      <c r="AL799" s="123"/>
      <c r="AM799" s="123"/>
      <c r="AN799" s="123"/>
      <c r="AO799" s="123"/>
      <c r="AP799" s="120"/>
      <c r="AQ799" s="125" t="str">
        <f>IFERROR(VLOOKUP(G799,'#Location List#'!$C$3:$D$150,2,FALSE),"")</f>
        <v/>
      </c>
      <c r="AR799" s="125" t="str">
        <f>IFERROR(VLOOKUP(F799,'#Location List#'!$Q$3:$R$1154,2,FALSE),"")</f>
        <v/>
      </c>
      <c r="AS799" s="125" t="str">
        <f>IFERROR(VLOOKUP(V799,'#Input Lists#'!$B$3:$D$46,3,FALSE),"")</f>
        <v/>
      </c>
      <c r="AT799" s="125" t="str">
        <f>IFERROR(VLOOKUP(CONCATENATE(V799," ",W799),'#Input Lists#'!$K$3:$L$827,2,FALSE),"")</f>
        <v/>
      </c>
      <c r="AU799" s="125">
        <f>IFERROR(VLOOKUP(AA799,'#Input Lists#'!$BU$3:$BV$8,2,FALSE),"")</f>
        <v>1</v>
      </c>
      <c r="AV799" s="118" t="str">
        <f>IFERROR(VLOOKUP(AB799,'#Input Lists#'!$BO$3:$BP$9,2,FALSE),"")</f>
        <v/>
      </c>
      <c r="AW799" s="118">
        <f>IFERROR(VLOOKUP(AC799,'#Input Lists#'!$BL$3:$BM$7,2,FALSE),"")</f>
        <v>1</v>
      </c>
      <c r="AX799" s="52" t="e">
        <f>VLOOKUP(AQ799,'#Location List#'!$D$3:$K$150,4,FALSE)</f>
        <v>#N/A</v>
      </c>
      <c r="AY799" s="273" t="e">
        <f>VLOOKUP(AX799,'#Location List#'!$Z$3:$AA$13,2,FALSE)</f>
        <v>#N/A</v>
      </c>
      <c r="AZ799" s="126" t="e">
        <f>VLOOKUP($AT799,'#Input Lists#'!$L$3:$S$1033,6,FALSE)</f>
        <v>#N/A</v>
      </c>
      <c r="BA799" s="239" t="e">
        <f>VLOOKUP($AT799,'#Input Lists#'!$L$3:$S$833,7,FALSE)</f>
        <v>#N/A</v>
      </c>
      <c r="BB799" s="239" t="e">
        <f>VLOOKUP($AT799,'#Input Lists#'!$L$3:$S$833,8,FALSE)</f>
        <v>#N/A</v>
      </c>
      <c r="BC799" s="91" t="str">
        <f t="shared" si="80"/>
        <v/>
      </c>
      <c r="BD799" s="91" t="str">
        <f t="shared" si="81"/>
        <v/>
      </c>
      <c r="BE799" s="15" t="str">
        <f t="shared" si="82"/>
        <v/>
      </c>
      <c r="BF799" s="92" t="str">
        <f t="shared" si="83"/>
        <v>No Sighting Date</v>
      </c>
    </row>
    <row r="800" spans="1:58" x14ac:dyDescent="0.25">
      <c r="A800" s="118">
        <v>795</v>
      </c>
      <c r="B800" s="119"/>
      <c r="C800" s="120"/>
      <c r="D800" s="121"/>
      <c r="E800" s="121"/>
      <c r="F800" s="236"/>
      <c r="G800" s="122" t="str">
        <f>IFERROR(VLOOKUP(F800,'#Location List#'!$U$3:$V$1154,2,FALSE),"")</f>
        <v/>
      </c>
      <c r="H800" s="120"/>
      <c r="I800" s="120"/>
      <c r="J800" s="120"/>
      <c r="K800" s="120"/>
      <c r="L800" s="120"/>
      <c r="M800" s="120"/>
      <c r="N800" s="120"/>
      <c r="O800" s="120"/>
      <c r="P800" s="120"/>
      <c r="Q800" s="120"/>
      <c r="R800" s="120"/>
      <c r="S800" s="120"/>
      <c r="T800" s="205">
        <f t="shared" si="78"/>
        <v>0</v>
      </c>
      <c r="U800" s="205">
        <f t="shared" si="79"/>
        <v>0</v>
      </c>
      <c r="V800" s="210"/>
      <c r="W800" s="210"/>
      <c r="X800" s="23" t="str">
        <f>IFERROR(VLOOKUP(AT800,'#Input Lists#'!$L$3:$AH$833,3,FALSE)," ")</f>
        <v xml:space="preserve"> </v>
      </c>
      <c r="Y800" s="23" t="str">
        <f>IFERROR(VLOOKUP(AT800,'#Input Lists#'!$L$3:$AH$833,5,FALSE)," ")</f>
        <v xml:space="preserve"> </v>
      </c>
      <c r="Z800" s="206" t="str">
        <f>IFERROR(VLOOKUP(AT800,'#Input Lists#'!$L$3:$AH$833,9,FALSE)," ")</f>
        <v xml:space="preserve"> </v>
      </c>
      <c r="AA800" s="119" t="s">
        <v>1527</v>
      </c>
      <c r="AB800" s="120"/>
      <c r="AC800" s="123"/>
      <c r="AD800" s="123"/>
      <c r="AE800" s="123"/>
      <c r="AF800" s="123"/>
      <c r="AG800" s="123"/>
      <c r="AH800" s="123"/>
      <c r="AI800" s="123"/>
      <c r="AJ800" s="123"/>
      <c r="AK800" s="123"/>
      <c r="AL800" s="123"/>
      <c r="AM800" s="123"/>
      <c r="AN800" s="123"/>
      <c r="AO800" s="123"/>
      <c r="AP800" s="120"/>
      <c r="AQ800" s="125" t="str">
        <f>IFERROR(VLOOKUP(G800,'#Location List#'!$C$3:$D$150,2,FALSE),"")</f>
        <v/>
      </c>
      <c r="AR800" s="125" t="str">
        <f>IFERROR(VLOOKUP(F800,'#Location List#'!$Q$3:$R$1154,2,FALSE),"")</f>
        <v/>
      </c>
      <c r="AS800" s="125" t="str">
        <f>IFERROR(VLOOKUP(V800,'#Input Lists#'!$B$3:$D$46,3,FALSE),"")</f>
        <v/>
      </c>
      <c r="AT800" s="125" t="str">
        <f>IFERROR(VLOOKUP(CONCATENATE(V800," ",W800),'#Input Lists#'!$K$3:$L$827,2,FALSE),"")</f>
        <v/>
      </c>
      <c r="AU800" s="125">
        <f>IFERROR(VLOOKUP(AA800,'#Input Lists#'!$BU$3:$BV$8,2,FALSE),"")</f>
        <v>1</v>
      </c>
      <c r="AV800" s="118" t="str">
        <f>IFERROR(VLOOKUP(AB800,'#Input Lists#'!$BO$3:$BP$9,2,FALSE),"")</f>
        <v/>
      </c>
      <c r="AW800" s="118">
        <f>IFERROR(VLOOKUP(AC800,'#Input Lists#'!$BL$3:$BM$7,2,FALSE),"")</f>
        <v>1</v>
      </c>
      <c r="AX800" s="52" t="e">
        <f>VLOOKUP(AQ800,'#Location List#'!$D$3:$K$150,4,FALSE)</f>
        <v>#N/A</v>
      </c>
      <c r="AY800" s="273" t="e">
        <f>VLOOKUP(AX800,'#Location List#'!$Z$3:$AA$13,2,FALSE)</f>
        <v>#N/A</v>
      </c>
      <c r="AZ800" s="126" t="e">
        <f>VLOOKUP($AT800,'#Input Lists#'!$L$3:$S$1033,6,FALSE)</f>
        <v>#N/A</v>
      </c>
      <c r="BA800" s="239" t="e">
        <f>VLOOKUP($AT800,'#Input Lists#'!$L$3:$S$833,7,FALSE)</f>
        <v>#N/A</v>
      </c>
      <c r="BB800" s="239" t="e">
        <f>VLOOKUP($AT800,'#Input Lists#'!$L$3:$S$833,8,FALSE)</f>
        <v>#N/A</v>
      </c>
      <c r="BC800" s="91" t="str">
        <f t="shared" si="80"/>
        <v/>
      </c>
      <c r="BD800" s="91" t="str">
        <f t="shared" si="81"/>
        <v/>
      </c>
      <c r="BE800" s="15" t="str">
        <f t="shared" si="82"/>
        <v/>
      </c>
      <c r="BF800" s="92" t="str">
        <f t="shared" si="83"/>
        <v>No Sighting Date</v>
      </c>
    </row>
    <row r="801" spans="1:58" x14ac:dyDescent="0.25">
      <c r="A801" s="118">
        <v>796</v>
      </c>
      <c r="B801" s="119"/>
      <c r="C801" s="120"/>
      <c r="D801" s="121"/>
      <c r="E801" s="121"/>
      <c r="F801" s="236"/>
      <c r="G801" s="122" t="str">
        <f>IFERROR(VLOOKUP(F801,'#Location List#'!$U$3:$V$1154,2,FALSE),"")</f>
        <v/>
      </c>
      <c r="H801" s="120"/>
      <c r="I801" s="120"/>
      <c r="J801" s="120"/>
      <c r="K801" s="120"/>
      <c r="L801" s="120"/>
      <c r="M801" s="120"/>
      <c r="N801" s="120"/>
      <c r="O801" s="120"/>
      <c r="P801" s="120"/>
      <c r="Q801" s="120"/>
      <c r="R801" s="120"/>
      <c r="S801" s="120"/>
      <c r="T801" s="205">
        <f t="shared" si="78"/>
        <v>0</v>
      </c>
      <c r="U801" s="205">
        <f t="shared" si="79"/>
        <v>0</v>
      </c>
      <c r="V801" s="210"/>
      <c r="W801" s="210"/>
      <c r="X801" s="23" t="str">
        <f>IFERROR(VLOOKUP(AT801,'#Input Lists#'!$L$3:$AH$833,3,FALSE)," ")</f>
        <v xml:space="preserve"> </v>
      </c>
      <c r="Y801" s="23" t="str">
        <f>IFERROR(VLOOKUP(AT801,'#Input Lists#'!$L$3:$AH$833,5,FALSE)," ")</f>
        <v xml:space="preserve"> </v>
      </c>
      <c r="Z801" s="206" t="str">
        <f>IFERROR(VLOOKUP(AT801,'#Input Lists#'!$L$3:$AH$833,9,FALSE)," ")</f>
        <v xml:space="preserve"> </v>
      </c>
      <c r="AA801" s="119" t="s">
        <v>1527</v>
      </c>
      <c r="AB801" s="120"/>
      <c r="AC801" s="123"/>
      <c r="AD801" s="123"/>
      <c r="AE801" s="123"/>
      <c r="AF801" s="123"/>
      <c r="AG801" s="123"/>
      <c r="AH801" s="123"/>
      <c r="AI801" s="123"/>
      <c r="AJ801" s="123"/>
      <c r="AK801" s="123"/>
      <c r="AL801" s="123"/>
      <c r="AM801" s="123"/>
      <c r="AN801" s="123"/>
      <c r="AO801" s="123"/>
      <c r="AP801" s="120"/>
      <c r="AQ801" s="125" t="str">
        <f>IFERROR(VLOOKUP(G801,'#Location List#'!$C$3:$D$150,2,FALSE),"")</f>
        <v/>
      </c>
      <c r="AR801" s="125" t="str">
        <f>IFERROR(VLOOKUP(F801,'#Location List#'!$Q$3:$R$1154,2,FALSE),"")</f>
        <v/>
      </c>
      <c r="AS801" s="125" t="str">
        <f>IFERROR(VLOOKUP(V801,'#Input Lists#'!$B$3:$D$46,3,FALSE),"")</f>
        <v/>
      </c>
      <c r="AT801" s="125" t="str">
        <f>IFERROR(VLOOKUP(CONCATENATE(V801," ",W801),'#Input Lists#'!$K$3:$L$827,2,FALSE),"")</f>
        <v/>
      </c>
      <c r="AU801" s="125">
        <f>IFERROR(VLOOKUP(AA801,'#Input Lists#'!$BU$3:$BV$8,2,FALSE),"")</f>
        <v>1</v>
      </c>
      <c r="AV801" s="118" t="str">
        <f>IFERROR(VLOOKUP(AB801,'#Input Lists#'!$BO$3:$BP$9,2,FALSE),"")</f>
        <v/>
      </c>
      <c r="AW801" s="118">
        <f>IFERROR(VLOOKUP(AC801,'#Input Lists#'!$BL$3:$BM$7,2,FALSE),"")</f>
        <v>1</v>
      </c>
      <c r="AX801" s="52" t="e">
        <f>VLOOKUP(AQ801,'#Location List#'!$D$3:$K$150,4,FALSE)</f>
        <v>#N/A</v>
      </c>
      <c r="AY801" s="273" t="e">
        <f>VLOOKUP(AX801,'#Location List#'!$Z$3:$AA$13,2,FALSE)</f>
        <v>#N/A</v>
      </c>
      <c r="AZ801" s="126" t="e">
        <f>VLOOKUP($AT801,'#Input Lists#'!$L$3:$S$1033,6,FALSE)</f>
        <v>#N/A</v>
      </c>
      <c r="BA801" s="239" t="e">
        <f>VLOOKUP($AT801,'#Input Lists#'!$L$3:$S$833,7,FALSE)</f>
        <v>#N/A</v>
      </c>
      <c r="BB801" s="239" t="e">
        <f>VLOOKUP($AT801,'#Input Lists#'!$L$3:$S$833,8,FALSE)</f>
        <v>#N/A</v>
      </c>
      <c r="BC801" s="91" t="str">
        <f t="shared" si="80"/>
        <v/>
      </c>
      <c r="BD801" s="91" t="str">
        <f t="shared" si="81"/>
        <v/>
      </c>
      <c r="BE801" s="15" t="str">
        <f t="shared" si="82"/>
        <v/>
      </c>
      <c r="BF801" s="92" t="str">
        <f t="shared" si="83"/>
        <v>No Sighting Date</v>
      </c>
    </row>
    <row r="802" spans="1:58" x14ac:dyDescent="0.25">
      <c r="A802" s="118">
        <v>797</v>
      </c>
      <c r="B802" s="119"/>
      <c r="C802" s="120"/>
      <c r="D802" s="121"/>
      <c r="E802" s="121"/>
      <c r="F802" s="236"/>
      <c r="G802" s="122" t="str">
        <f>IFERROR(VLOOKUP(F802,'#Location List#'!$U$3:$V$1154,2,FALSE),"")</f>
        <v/>
      </c>
      <c r="H802" s="120"/>
      <c r="I802" s="120"/>
      <c r="J802" s="120"/>
      <c r="K802" s="120"/>
      <c r="L802" s="120"/>
      <c r="M802" s="120"/>
      <c r="N802" s="120"/>
      <c r="O802" s="120"/>
      <c r="P802" s="120"/>
      <c r="Q802" s="120"/>
      <c r="R802" s="120"/>
      <c r="S802" s="120"/>
      <c r="T802" s="205">
        <f t="shared" si="78"/>
        <v>0</v>
      </c>
      <c r="U802" s="205">
        <f t="shared" si="79"/>
        <v>0</v>
      </c>
      <c r="V802" s="210"/>
      <c r="W802" s="210"/>
      <c r="X802" s="23" t="str">
        <f>IFERROR(VLOOKUP(AT802,'#Input Lists#'!$L$3:$AH$833,3,FALSE)," ")</f>
        <v xml:space="preserve"> </v>
      </c>
      <c r="Y802" s="23" t="str">
        <f>IFERROR(VLOOKUP(AT802,'#Input Lists#'!$L$3:$AH$833,5,FALSE)," ")</f>
        <v xml:space="preserve"> </v>
      </c>
      <c r="Z802" s="206" t="str">
        <f>IFERROR(VLOOKUP(AT802,'#Input Lists#'!$L$3:$AH$833,9,FALSE)," ")</f>
        <v xml:space="preserve"> </v>
      </c>
      <c r="AA802" s="119" t="s">
        <v>1527</v>
      </c>
      <c r="AB802" s="120"/>
      <c r="AC802" s="123"/>
      <c r="AD802" s="123"/>
      <c r="AE802" s="123"/>
      <c r="AF802" s="123"/>
      <c r="AG802" s="123"/>
      <c r="AH802" s="123"/>
      <c r="AI802" s="123"/>
      <c r="AJ802" s="123"/>
      <c r="AK802" s="123"/>
      <c r="AL802" s="123"/>
      <c r="AM802" s="123"/>
      <c r="AN802" s="123"/>
      <c r="AO802" s="123"/>
      <c r="AP802" s="120"/>
      <c r="AQ802" s="125" t="str">
        <f>IFERROR(VLOOKUP(G802,'#Location List#'!$C$3:$D$150,2,FALSE),"")</f>
        <v/>
      </c>
      <c r="AR802" s="125" t="str">
        <f>IFERROR(VLOOKUP(F802,'#Location List#'!$Q$3:$R$1154,2,FALSE),"")</f>
        <v/>
      </c>
      <c r="AS802" s="125" t="str">
        <f>IFERROR(VLOOKUP(V802,'#Input Lists#'!$B$3:$D$46,3,FALSE),"")</f>
        <v/>
      </c>
      <c r="AT802" s="125" t="str">
        <f>IFERROR(VLOOKUP(CONCATENATE(V802," ",W802),'#Input Lists#'!$K$3:$L$827,2,FALSE),"")</f>
        <v/>
      </c>
      <c r="AU802" s="125">
        <f>IFERROR(VLOOKUP(AA802,'#Input Lists#'!$BU$3:$BV$8,2,FALSE),"")</f>
        <v>1</v>
      </c>
      <c r="AV802" s="118" t="str">
        <f>IFERROR(VLOOKUP(AB802,'#Input Lists#'!$BO$3:$BP$9,2,FALSE),"")</f>
        <v/>
      </c>
      <c r="AW802" s="118">
        <f>IFERROR(VLOOKUP(AC802,'#Input Lists#'!$BL$3:$BM$7,2,FALSE),"")</f>
        <v>1</v>
      </c>
      <c r="AX802" s="52" t="e">
        <f>VLOOKUP(AQ802,'#Location List#'!$D$3:$K$150,4,FALSE)</f>
        <v>#N/A</v>
      </c>
      <c r="AY802" s="273" t="e">
        <f>VLOOKUP(AX802,'#Location List#'!$Z$3:$AA$13,2,FALSE)</f>
        <v>#N/A</v>
      </c>
      <c r="AZ802" s="126" t="e">
        <f>VLOOKUP($AT802,'#Input Lists#'!$L$3:$S$1033,6,FALSE)</f>
        <v>#N/A</v>
      </c>
      <c r="BA802" s="239" t="e">
        <f>VLOOKUP($AT802,'#Input Lists#'!$L$3:$S$833,7,FALSE)</f>
        <v>#N/A</v>
      </c>
      <c r="BB802" s="239" t="e">
        <f>VLOOKUP($AT802,'#Input Lists#'!$L$3:$S$833,8,FALSE)</f>
        <v>#N/A</v>
      </c>
      <c r="BC802" s="91" t="str">
        <f t="shared" si="80"/>
        <v/>
      </c>
      <c r="BD802" s="91" t="str">
        <f t="shared" si="81"/>
        <v/>
      </c>
      <c r="BE802" s="15" t="str">
        <f t="shared" si="82"/>
        <v/>
      </c>
      <c r="BF802" s="92" t="str">
        <f t="shared" si="83"/>
        <v>No Sighting Date</v>
      </c>
    </row>
    <row r="803" spans="1:58" x14ac:dyDescent="0.25">
      <c r="A803" s="118">
        <v>798</v>
      </c>
      <c r="B803" s="119"/>
      <c r="C803" s="120"/>
      <c r="D803" s="121"/>
      <c r="E803" s="121"/>
      <c r="F803" s="236"/>
      <c r="G803" s="122" t="str">
        <f>IFERROR(VLOOKUP(F803,'#Location List#'!$U$3:$V$1154,2,FALSE),"")</f>
        <v/>
      </c>
      <c r="H803" s="120"/>
      <c r="I803" s="120"/>
      <c r="J803" s="120"/>
      <c r="K803" s="120"/>
      <c r="L803" s="120"/>
      <c r="M803" s="120"/>
      <c r="N803" s="120"/>
      <c r="O803" s="120"/>
      <c r="P803" s="120"/>
      <c r="Q803" s="120"/>
      <c r="R803" s="120"/>
      <c r="S803" s="120"/>
      <c r="T803" s="205">
        <f t="shared" si="78"/>
        <v>0</v>
      </c>
      <c r="U803" s="205">
        <f t="shared" si="79"/>
        <v>0</v>
      </c>
      <c r="V803" s="210"/>
      <c r="W803" s="210"/>
      <c r="X803" s="23" t="str">
        <f>IFERROR(VLOOKUP(AT803,'#Input Lists#'!$L$3:$AH$833,3,FALSE)," ")</f>
        <v xml:space="preserve"> </v>
      </c>
      <c r="Y803" s="23" t="str">
        <f>IFERROR(VLOOKUP(AT803,'#Input Lists#'!$L$3:$AH$833,5,FALSE)," ")</f>
        <v xml:space="preserve"> </v>
      </c>
      <c r="Z803" s="206" t="str">
        <f>IFERROR(VLOOKUP(AT803,'#Input Lists#'!$L$3:$AH$833,9,FALSE)," ")</f>
        <v xml:space="preserve"> </v>
      </c>
      <c r="AA803" s="119" t="s">
        <v>1527</v>
      </c>
      <c r="AB803" s="120"/>
      <c r="AC803" s="123"/>
      <c r="AD803" s="123"/>
      <c r="AE803" s="123"/>
      <c r="AF803" s="123"/>
      <c r="AG803" s="123"/>
      <c r="AH803" s="123"/>
      <c r="AI803" s="123"/>
      <c r="AJ803" s="123"/>
      <c r="AK803" s="123"/>
      <c r="AL803" s="123"/>
      <c r="AM803" s="123"/>
      <c r="AN803" s="123"/>
      <c r="AO803" s="123"/>
      <c r="AP803" s="120"/>
      <c r="AQ803" s="125" t="str">
        <f>IFERROR(VLOOKUP(G803,'#Location List#'!$C$3:$D$150,2,FALSE),"")</f>
        <v/>
      </c>
      <c r="AR803" s="125" t="str">
        <f>IFERROR(VLOOKUP(F803,'#Location List#'!$Q$3:$R$1154,2,FALSE),"")</f>
        <v/>
      </c>
      <c r="AS803" s="125" t="str">
        <f>IFERROR(VLOOKUP(V803,'#Input Lists#'!$B$3:$D$46,3,FALSE),"")</f>
        <v/>
      </c>
      <c r="AT803" s="125" t="str">
        <f>IFERROR(VLOOKUP(CONCATENATE(V803," ",W803),'#Input Lists#'!$K$3:$L$827,2,FALSE),"")</f>
        <v/>
      </c>
      <c r="AU803" s="125">
        <f>IFERROR(VLOOKUP(AA803,'#Input Lists#'!$BU$3:$BV$8,2,FALSE),"")</f>
        <v>1</v>
      </c>
      <c r="AV803" s="118" t="str">
        <f>IFERROR(VLOOKUP(AB803,'#Input Lists#'!$BO$3:$BP$9,2,FALSE),"")</f>
        <v/>
      </c>
      <c r="AW803" s="118">
        <f>IFERROR(VLOOKUP(AC803,'#Input Lists#'!$BL$3:$BM$7,2,FALSE),"")</f>
        <v>1</v>
      </c>
      <c r="AX803" s="52" t="e">
        <f>VLOOKUP(AQ803,'#Location List#'!$D$3:$K$150,4,FALSE)</f>
        <v>#N/A</v>
      </c>
      <c r="AY803" s="273" t="e">
        <f>VLOOKUP(AX803,'#Location List#'!$Z$3:$AA$13,2,FALSE)</f>
        <v>#N/A</v>
      </c>
      <c r="AZ803" s="126" t="e">
        <f>VLOOKUP($AT803,'#Input Lists#'!$L$3:$S$1033,6,FALSE)</f>
        <v>#N/A</v>
      </c>
      <c r="BA803" s="239" t="e">
        <f>VLOOKUP($AT803,'#Input Lists#'!$L$3:$S$833,7,FALSE)</f>
        <v>#N/A</v>
      </c>
      <c r="BB803" s="239" t="e">
        <f>VLOOKUP($AT803,'#Input Lists#'!$L$3:$S$833,8,FALSE)</f>
        <v>#N/A</v>
      </c>
      <c r="BC803" s="91" t="str">
        <f t="shared" si="80"/>
        <v/>
      </c>
      <c r="BD803" s="91" t="str">
        <f t="shared" si="81"/>
        <v/>
      </c>
      <c r="BE803" s="15" t="str">
        <f t="shared" si="82"/>
        <v/>
      </c>
      <c r="BF803" s="92" t="str">
        <f t="shared" si="83"/>
        <v>No Sighting Date</v>
      </c>
    </row>
    <row r="804" spans="1:58" x14ac:dyDescent="0.25">
      <c r="A804" s="118">
        <v>799</v>
      </c>
      <c r="B804" s="119"/>
      <c r="C804" s="120"/>
      <c r="D804" s="121"/>
      <c r="E804" s="121"/>
      <c r="F804" s="236"/>
      <c r="G804" s="122" t="str">
        <f>IFERROR(VLOOKUP(F804,'#Location List#'!$U$3:$V$1154,2,FALSE),"")</f>
        <v/>
      </c>
      <c r="H804" s="120"/>
      <c r="I804" s="120"/>
      <c r="J804" s="120"/>
      <c r="K804" s="120"/>
      <c r="L804" s="120"/>
      <c r="M804" s="120"/>
      <c r="N804" s="120"/>
      <c r="O804" s="120"/>
      <c r="P804" s="120"/>
      <c r="Q804" s="120"/>
      <c r="R804" s="120"/>
      <c r="S804" s="120"/>
      <c r="T804" s="205">
        <f t="shared" si="78"/>
        <v>0</v>
      </c>
      <c r="U804" s="205">
        <f t="shared" si="79"/>
        <v>0</v>
      </c>
      <c r="V804" s="210"/>
      <c r="W804" s="210"/>
      <c r="X804" s="23" t="str">
        <f>IFERROR(VLOOKUP(AT804,'#Input Lists#'!$L$3:$AH$833,3,FALSE)," ")</f>
        <v xml:space="preserve"> </v>
      </c>
      <c r="Y804" s="23" t="str">
        <f>IFERROR(VLOOKUP(AT804,'#Input Lists#'!$L$3:$AH$833,5,FALSE)," ")</f>
        <v xml:space="preserve"> </v>
      </c>
      <c r="Z804" s="206" t="str">
        <f>IFERROR(VLOOKUP(AT804,'#Input Lists#'!$L$3:$AH$833,9,FALSE)," ")</f>
        <v xml:space="preserve"> </v>
      </c>
      <c r="AA804" s="119" t="s">
        <v>1527</v>
      </c>
      <c r="AB804" s="120"/>
      <c r="AC804" s="123"/>
      <c r="AD804" s="123"/>
      <c r="AE804" s="123"/>
      <c r="AF804" s="123"/>
      <c r="AG804" s="123"/>
      <c r="AH804" s="123"/>
      <c r="AI804" s="123"/>
      <c r="AJ804" s="123"/>
      <c r="AK804" s="123"/>
      <c r="AL804" s="123"/>
      <c r="AM804" s="123"/>
      <c r="AN804" s="123"/>
      <c r="AO804" s="123"/>
      <c r="AP804" s="120"/>
      <c r="AQ804" s="125" t="str">
        <f>IFERROR(VLOOKUP(G804,'#Location List#'!$C$3:$D$150,2,FALSE),"")</f>
        <v/>
      </c>
      <c r="AR804" s="125" t="str">
        <f>IFERROR(VLOOKUP(F804,'#Location List#'!$Q$3:$R$1154,2,FALSE),"")</f>
        <v/>
      </c>
      <c r="AS804" s="125" t="str">
        <f>IFERROR(VLOOKUP(V804,'#Input Lists#'!$B$3:$D$46,3,FALSE),"")</f>
        <v/>
      </c>
      <c r="AT804" s="125" t="str">
        <f>IFERROR(VLOOKUP(CONCATENATE(V804," ",W804),'#Input Lists#'!$K$3:$L$827,2,FALSE),"")</f>
        <v/>
      </c>
      <c r="AU804" s="125">
        <f>IFERROR(VLOOKUP(AA804,'#Input Lists#'!$BU$3:$BV$8,2,FALSE),"")</f>
        <v>1</v>
      </c>
      <c r="AV804" s="118" t="str">
        <f>IFERROR(VLOOKUP(AB804,'#Input Lists#'!$BO$3:$BP$9,2,FALSE),"")</f>
        <v/>
      </c>
      <c r="AW804" s="118">
        <f>IFERROR(VLOOKUP(AC804,'#Input Lists#'!$BL$3:$BM$7,2,FALSE),"")</f>
        <v>1</v>
      </c>
      <c r="AX804" s="52" t="e">
        <f>VLOOKUP(AQ804,'#Location List#'!$D$3:$K$150,4,FALSE)</f>
        <v>#N/A</v>
      </c>
      <c r="AY804" s="273" t="e">
        <f>VLOOKUP(AX804,'#Location List#'!$Z$3:$AA$13,2,FALSE)</f>
        <v>#N/A</v>
      </c>
      <c r="AZ804" s="126" t="e">
        <f>VLOOKUP($AT804,'#Input Lists#'!$L$3:$S$1033,6,FALSE)</f>
        <v>#N/A</v>
      </c>
      <c r="BA804" s="239" t="e">
        <f>VLOOKUP($AT804,'#Input Lists#'!$L$3:$S$833,7,FALSE)</f>
        <v>#N/A</v>
      </c>
      <c r="BB804" s="239" t="e">
        <f>VLOOKUP($AT804,'#Input Lists#'!$L$3:$S$833,8,FALSE)</f>
        <v>#N/A</v>
      </c>
      <c r="BC804" s="91" t="str">
        <f t="shared" si="80"/>
        <v/>
      </c>
      <c r="BD804" s="91" t="str">
        <f t="shared" si="81"/>
        <v/>
      </c>
      <c r="BE804" s="15" t="str">
        <f t="shared" si="82"/>
        <v/>
      </c>
      <c r="BF804" s="92" t="str">
        <f t="shared" si="83"/>
        <v>No Sighting Date</v>
      </c>
    </row>
    <row r="805" spans="1:58" x14ac:dyDescent="0.25">
      <c r="A805" s="118">
        <v>800</v>
      </c>
      <c r="B805" s="119"/>
      <c r="C805" s="120"/>
      <c r="D805" s="121"/>
      <c r="E805" s="121"/>
      <c r="F805" s="236"/>
      <c r="G805" s="122" t="str">
        <f>IFERROR(VLOOKUP(F805,'#Location List#'!$U$3:$V$1154,2,FALSE),"")</f>
        <v/>
      </c>
      <c r="H805" s="120"/>
      <c r="I805" s="120"/>
      <c r="J805" s="120"/>
      <c r="K805" s="120"/>
      <c r="L805" s="120"/>
      <c r="M805" s="120"/>
      <c r="N805" s="120"/>
      <c r="O805" s="120"/>
      <c r="P805" s="120"/>
      <c r="Q805" s="120"/>
      <c r="R805" s="120"/>
      <c r="S805" s="120"/>
      <c r="T805" s="205">
        <f t="shared" si="78"/>
        <v>0</v>
      </c>
      <c r="U805" s="205">
        <f t="shared" si="79"/>
        <v>0</v>
      </c>
      <c r="V805" s="210"/>
      <c r="W805" s="210"/>
      <c r="X805" s="23" t="str">
        <f>IFERROR(VLOOKUP(AT805,'#Input Lists#'!$L$3:$AH$833,3,FALSE)," ")</f>
        <v xml:space="preserve"> </v>
      </c>
      <c r="Y805" s="23" t="str">
        <f>IFERROR(VLOOKUP(AT805,'#Input Lists#'!$L$3:$AH$833,5,FALSE)," ")</f>
        <v xml:space="preserve"> </v>
      </c>
      <c r="Z805" s="206" t="str">
        <f>IFERROR(VLOOKUP(AT805,'#Input Lists#'!$L$3:$AH$833,9,FALSE)," ")</f>
        <v xml:space="preserve"> </v>
      </c>
      <c r="AA805" s="119" t="s">
        <v>1527</v>
      </c>
      <c r="AB805" s="120"/>
      <c r="AC805" s="123"/>
      <c r="AD805" s="123"/>
      <c r="AE805" s="123"/>
      <c r="AF805" s="123"/>
      <c r="AG805" s="123"/>
      <c r="AH805" s="123"/>
      <c r="AI805" s="123"/>
      <c r="AJ805" s="123"/>
      <c r="AK805" s="123"/>
      <c r="AL805" s="123"/>
      <c r="AM805" s="123"/>
      <c r="AN805" s="123"/>
      <c r="AO805" s="123"/>
      <c r="AP805" s="120"/>
      <c r="AQ805" s="125" t="str">
        <f>IFERROR(VLOOKUP(G805,'#Location List#'!$C$3:$D$150,2,FALSE),"")</f>
        <v/>
      </c>
      <c r="AR805" s="125" t="str">
        <f>IFERROR(VLOOKUP(F805,'#Location List#'!$Q$3:$R$1154,2,FALSE),"")</f>
        <v/>
      </c>
      <c r="AS805" s="125" t="str">
        <f>IFERROR(VLOOKUP(V805,'#Input Lists#'!$B$3:$D$46,3,FALSE),"")</f>
        <v/>
      </c>
      <c r="AT805" s="125" t="str">
        <f>IFERROR(VLOOKUP(CONCATENATE(V805," ",W805),'#Input Lists#'!$K$3:$L$827,2,FALSE),"")</f>
        <v/>
      </c>
      <c r="AU805" s="125">
        <f>IFERROR(VLOOKUP(AA805,'#Input Lists#'!$BU$3:$BV$8,2,FALSE),"")</f>
        <v>1</v>
      </c>
      <c r="AV805" s="118" t="str">
        <f>IFERROR(VLOOKUP(AB805,'#Input Lists#'!$BO$3:$BP$9,2,FALSE),"")</f>
        <v/>
      </c>
      <c r="AW805" s="118">
        <f>IFERROR(VLOOKUP(AC805,'#Input Lists#'!$BL$3:$BM$7,2,FALSE),"")</f>
        <v>1</v>
      </c>
      <c r="AX805" s="52" t="e">
        <f>VLOOKUP(AQ805,'#Location List#'!$D$3:$K$150,4,FALSE)</f>
        <v>#N/A</v>
      </c>
      <c r="AY805" s="273" t="e">
        <f>VLOOKUP(AX805,'#Location List#'!$Z$3:$AA$13,2,FALSE)</f>
        <v>#N/A</v>
      </c>
      <c r="AZ805" s="126" t="e">
        <f>VLOOKUP($AT805,'#Input Lists#'!$L$3:$S$1033,6,FALSE)</f>
        <v>#N/A</v>
      </c>
      <c r="BA805" s="239" t="e">
        <f>VLOOKUP($AT805,'#Input Lists#'!$L$3:$S$833,7,FALSE)</f>
        <v>#N/A</v>
      </c>
      <c r="BB805" s="239" t="e">
        <f>VLOOKUP($AT805,'#Input Lists#'!$L$3:$S$833,8,FALSE)</f>
        <v>#N/A</v>
      </c>
      <c r="BC805" s="91" t="str">
        <f t="shared" si="80"/>
        <v/>
      </c>
      <c r="BD805" s="91" t="str">
        <f t="shared" si="81"/>
        <v/>
      </c>
      <c r="BE805" s="15" t="str">
        <f t="shared" si="82"/>
        <v/>
      </c>
      <c r="BF805" s="92" t="str">
        <f t="shared" si="83"/>
        <v>No Sighting Date</v>
      </c>
    </row>
    <row r="806" spans="1:58" x14ac:dyDescent="0.25">
      <c r="A806" s="118">
        <v>801</v>
      </c>
      <c r="B806" s="119"/>
      <c r="C806" s="120"/>
      <c r="D806" s="121"/>
      <c r="E806" s="121"/>
      <c r="F806" s="236"/>
      <c r="G806" s="122" t="str">
        <f>IFERROR(VLOOKUP(F806,'#Location List#'!$U$3:$V$1154,2,FALSE),"")</f>
        <v/>
      </c>
      <c r="H806" s="120"/>
      <c r="I806" s="120"/>
      <c r="J806" s="120"/>
      <c r="K806" s="120"/>
      <c r="L806" s="120"/>
      <c r="M806" s="120"/>
      <c r="N806" s="120"/>
      <c r="O806" s="120"/>
      <c r="P806" s="120"/>
      <c r="Q806" s="120"/>
      <c r="R806" s="120"/>
      <c r="S806" s="120"/>
      <c r="T806" s="205">
        <f t="shared" si="78"/>
        <v>0</v>
      </c>
      <c r="U806" s="205">
        <f t="shared" si="79"/>
        <v>0</v>
      </c>
      <c r="V806" s="210"/>
      <c r="W806" s="210"/>
      <c r="X806" s="23" t="str">
        <f>IFERROR(VLOOKUP(AT806,'#Input Lists#'!$L$3:$AH$833,3,FALSE)," ")</f>
        <v xml:space="preserve"> </v>
      </c>
      <c r="Y806" s="23" t="str">
        <f>IFERROR(VLOOKUP(AT806,'#Input Lists#'!$L$3:$AH$833,5,FALSE)," ")</f>
        <v xml:space="preserve"> </v>
      </c>
      <c r="Z806" s="206" t="str">
        <f>IFERROR(VLOOKUP(AT806,'#Input Lists#'!$L$3:$AH$833,9,FALSE)," ")</f>
        <v xml:space="preserve"> </v>
      </c>
      <c r="AA806" s="119" t="s">
        <v>1527</v>
      </c>
      <c r="AB806" s="120"/>
      <c r="AC806" s="123"/>
      <c r="AD806" s="123"/>
      <c r="AE806" s="123"/>
      <c r="AF806" s="123"/>
      <c r="AG806" s="123"/>
      <c r="AH806" s="123"/>
      <c r="AI806" s="123"/>
      <c r="AJ806" s="123"/>
      <c r="AK806" s="123"/>
      <c r="AL806" s="123"/>
      <c r="AM806" s="123"/>
      <c r="AN806" s="123"/>
      <c r="AO806" s="123"/>
      <c r="AP806" s="120"/>
      <c r="AQ806" s="125" t="str">
        <f>IFERROR(VLOOKUP(G806,'#Location List#'!$C$3:$D$150,2,FALSE),"")</f>
        <v/>
      </c>
      <c r="AR806" s="125" t="str">
        <f>IFERROR(VLOOKUP(F806,'#Location List#'!$Q$3:$R$1154,2,FALSE),"")</f>
        <v/>
      </c>
      <c r="AS806" s="125" t="str">
        <f>IFERROR(VLOOKUP(V806,'#Input Lists#'!$B$3:$D$46,3,FALSE),"")</f>
        <v/>
      </c>
      <c r="AT806" s="125" t="str">
        <f>IFERROR(VLOOKUP(CONCATENATE(V806," ",W806),'#Input Lists#'!$K$3:$L$827,2,FALSE),"")</f>
        <v/>
      </c>
      <c r="AU806" s="125">
        <f>IFERROR(VLOOKUP(AA806,'#Input Lists#'!$BU$3:$BV$8,2,FALSE),"")</f>
        <v>1</v>
      </c>
      <c r="AV806" s="118" t="str">
        <f>IFERROR(VLOOKUP(AB806,'#Input Lists#'!$BO$3:$BP$9,2,FALSE),"")</f>
        <v/>
      </c>
      <c r="AW806" s="118">
        <f>IFERROR(VLOOKUP(AC806,'#Input Lists#'!$BL$3:$BM$7,2,FALSE),"")</f>
        <v>1</v>
      </c>
      <c r="AX806" s="52" t="e">
        <f>VLOOKUP(AQ806,'#Location List#'!$D$3:$K$150,4,FALSE)</f>
        <v>#N/A</v>
      </c>
      <c r="AY806" s="273" t="e">
        <f>VLOOKUP(AX806,'#Location List#'!$Z$3:$AA$13,2,FALSE)</f>
        <v>#N/A</v>
      </c>
      <c r="AZ806" s="126" t="e">
        <f>VLOOKUP($AT806,'#Input Lists#'!$L$3:$S$1033,6,FALSE)</f>
        <v>#N/A</v>
      </c>
      <c r="BA806" s="239" t="e">
        <f>VLOOKUP($AT806,'#Input Lists#'!$L$3:$S$833,7,FALSE)</f>
        <v>#N/A</v>
      </c>
      <c r="BB806" s="239" t="e">
        <f>VLOOKUP($AT806,'#Input Lists#'!$L$3:$S$833,8,FALSE)</f>
        <v>#N/A</v>
      </c>
      <c r="BC806" s="91" t="str">
        <f t="shared" si="80"/>
        <v/>
      </c>
      <c r="BD806" s="91" t="str">
        <f t="shared" si="81"/>
        <v/>
      </c>
      <c r="BE806" s="15" t="str">
        <f t="shared" si="82"/>
        <v/>
      </c>
      <c r="BF806" s="92" t="str">
        <f t="shared" si="83"/>
        <v>No Sighting Date</v>
      </c>
    </row>
    <row r="807" spans="1:58" x14ac:dyDescent="0.25">
      <c r="A807" s="118">
        <v>802</v>
      </c>
      <c r="B807" s="119"/>
      <c r="C807" s="120"/>
      <c r="D807" s="121"/>
      <c r="E807" s="121"/>
      <c r="F807" s="236"/>
      <c r="G807" s="122" t="str">
        <f>IFERROR(VLOOKUP(F807,'#Location List#'!$U$3:$V$1154,2,FALSE),"")</f>
        <v/>
      </c>
      <c r="H807" s="120"/>
      <c r="I807" s="120"/>
      <c r="J807" s="120"/>
      <c r="K807" s="120"/>
      <c r="L807" s="120"/>
      <c r="M807" s="120"/>
      <c r="N807" s="120"/>
      <c r="O807" s="120"/>
      <c r="P807" s="120"/>
      <c r="Q807" s="120"/>
      <c r="R807" s="120"/>
      <c r="S807" s="120"/>
      <c r="T807" s="205">
        <f t="shared" si="78"/>
        <v>0</v>
      </c>
      <c r="U807" s="205">
        <f t="shared" si="79"/>
        <v>0</v>
      </c>
      <c r="V807" s="210"/>
      <c r="W807" s="210"/>
      <c r="X807" s="23" t="str">
        <f>IFERROR(VLOOKUP(AT807,'#Input Lists#'!$L$3:$AH$833,3,FALSE)," ")</f>
        <v xml:space="preserve"> </v>
      </c>
      <c r="Y807" s="23" t="str">
        <f>IFERROR(VLOOKUP(AT807,'#Input Lists#'!$L$3:$AH$833,5,FALSE)," ")</f>
        <v xml:space="preserve"> </v>
      </c>
      <c r="Z807" s="206" t="str">
        <f>IFERROR(VLOOKUP(AT807,'#Input Lists#'!$L$3:$AH$833,9,FALSE)," ")</f>
        <v xml:space="preserve"> </v>
      </c>
      <c r="AA807" s="119" t="s">
        <v>1527</v>
      </c>
      <c r="AB807" s="120"/>
      <c r="AC807" s="123"/>
      <c r="AD807" s="123"/>
      <c r="AE807" s="123"/>
      <c r="AF807" s="123"/>
      <c r="AG807" s="123"/>
      <c r="AH807" s="123"/>
      <c r="AI807" s="123"/>
      <c r="AJ807" s="123"/>
      <c r="AK807" s="123"/>
      <c r="AL807" s="123"/>
      <c r="AM807" s="123"/>
      <c r="AN807" s="123"/>
      <c r="AO807" s="123"/>
      <c r="AP807" s="120"/>
      <c r="AQ807" s="125" t="str">
        <f>IFERROR(VLOOKUP(G807,'#Location List#'!$C$3:$D$150,2,FALSE),"")</f>
        <v/>
      </c>
      <c r="AR807" s="125" t="str">
        <f>IFERROR(VLOOKUP(F807,'#Location List#'!$Q$3:$R$1154,2,FALSE),"")</f>
        <v/>
      </c>
      <c r="AS807" s="125" t="str">
        <f>IFERROR(VLOOKUP(V807,'#Input Lists#'!$B$3:$D$46,3,FALSE),"")</f>
        <v/>
      </c>
      <c r="AT807" s="125" t="str">
        <f>IFERROR(VLOOKUP(CONCATENATE(V807," ",W807),'#Input Lists#'!$K$3:$L$827,2,FALSE),"")</f>
        <v/>
      </c>
      <c r="AU807" s="125">
        <f>IFERROR(VLOOKUP(AA807,'#Input Lists#'!$BU$3:$BV$8,2,FALSE),"")</f>
        <v>1</v>
      </c>
      <c r="AV807" s="118" t="str">
        <f>IFERROR(VLOOKUP(AB807,'#Input Lists#'!$BO$3:$BP$9,2,FALSE),"")</f>
        <v/>
      </c>
      <c r="AW807" s="118">
        <f>IFERROR(VLOOKUP(AC807,'#Input Lists#'!$BL$3:$BM$7,2,FALSE),"")</f>
        <v>1</v>
      </c>
      <c r="AX807" s="52" t="e">
        <f>VLOOKUP(AQ807,'#Location List#'!$D$3:$K$150,4,FALSE)</f>
        <v>#N/A</v>
      </c>
      <c r="AY807" s="273" t="e">
        <f>VLOOKUP(AX807,'#Location List#'!$Z$3:$AA$13,2,FALSE)</f>
        <v>#N/A</v>
      </c>
      <c r="AZ807" s="126" t="e">
        <f>VLOOKUP($AT807,'#Input Lists#'!$L$3:$S$1033,6,FALSE)</f>
        <v>#N/A</v>
      </c>
      <c r="BA807" s="239" t="e">
        <f>VLOOKUP($AT807,'#Input Lists#'!$L$3:$S$833,7,FALSE)</f>
        <v>#N/A</v>
      </c>
      <c r="BB807" s="239" t="e">
        <f>VLOOKUP($AT807,'#Input Lists#'!$L$3:$S$833,8,FALSE)</f>
        <v>#N/A</v>
      </c>
      <c r="BC807" s="91" t="str">
        <f t="shared" si="80"/>
        <v/>
      </c>
      <c r="BD807" s="91" t="str">
        <f t="shared" si="81"/>
        <v/>
      </c>
      <c r="BE807" s="15" t="str">
        <f t="shared" si="82"/>
        <v/>
      </c>
      <c r="BF807" s="92" t="str">
        <f t="shared" si="83"/>
        <v>No Sighting Date</v>
      </c>
    </row>
    <row r="808" spans="1:58" x14ac:dyDescent="0.25">
      <c r="A808" s="118">
        <v>803</v>
      </c>
      <c r="B808" s="119"/>
      <c r="C808" s="120"/>
      <c r="D808" s="121"/>
      <c r="E808" s="121"/>
      <c r="F808" s="236"/>
      <c r="G808" s="122" t="str">
        <f>IFERROR(VLOOKUP(F808,'#Location List#'!$U$3:$V$1154,2,FALSE),"")</f>
        <v/>
      </c>
      <c r="H808" s="120"/>
      <c r="I808" s="120"/>
      <c r="J808" s="120"/>
      <c r="K808" s="120"/>
      <c r="L808" s="120"/>
      <c r="M808" s="120"/>
      <c r="N808" s="120"/>
      <c r="O808" s="120"/>
      <c r="P808" s="120"/>
      <c r="Q808" s="120"/>
      <c r="R808" s="120"/>
      <c r="S808" s="120"/>
      <c r="T808" s="205">
        <f t="shared" si="78"/>
        <v>0</v>
      </c>
      <c r="U808" s="205">
        <f t="shared" si="79"/>
        <v>0</v>
      </c>
      <c r="V808" s="210"/>
      <c r="W808" s="210"/>
      <c r="X808" s="23" t="str">
        <f>IFERROR(VLOOKUP(AT808,'#Input Lists#'!$L$3:$AH$833,3,FALSE)," ")</f>
        <v xml:space="preserve"> </v>
      </c>
      <c r="Y808" s="23" t="str">
        <f>IFERROR(VLOOKUP(AT808,'#Input Lists#'!$L$3:$AH$833,5,FALSE)," ")</f>
        <v xml:space="preserve"> </v>
      </c>
      <c r="Z808" s="206" t="str">
        <f>IFERROR(VLOOKUP(AT808,'#Input Lists#'!$L$3:$AH$833,9,FALSE)," ")</f>
        <v xml:space="preserve"> </v>
      </c>
      <c r="AA808" s="119" t="s">
        <v>1527</v>
      </c>
      <c r="AB808" s="120"/>
      <c r="AC808" s="123"/>
      <c r="AD808" s="123"/>
      <c r="AE808" s="123"/>
      <c r="AF808" s="123"/>
      <c r="AG808" s="123"/>
      <c r="AH808" s="123"/>
      <c r="AI808" s="123"/>
      <c r="AJ808" s="123"/>
      <c r="AK808" s="123"/>
      <c r="AL808" s="123"/>
      <c r="AM808" s="123"/>
      <c r="AN808" s="123"/>
      <c r="AO808" s="123"/>
      <c r="AP808" s="120"/>
      <c r="AQ808" s="125" t="str">
        <f>IFERROR(VLOOKUP(G808,'#Location List#'!$C$3:$D$150,2,FALSE),"")</f>
        <v/>
      </c>
      <c r="AR808" s="125" t="str">
        <f>IFERROR(VLOOKUP(F808,'#Location List#'!$Q$3:$R$1154,2,FALSE),"")</f>
        <v/>
      </c>
      <c r="AS808" s="125" t="str">
        <f>IFERROR(VLOOKUP(V808,'#Input Lists#'!$B$3:$D$46,3,FALSE),"")</f>
        <v/>
      </c>
      <c r="AT808" s="125" t="str">
        <f>IFERROR(VLOOKUP(CONCATENATE(V808," ",W808),'#Input Lists#'!$K$3:$L$827,2,FALSE),"")</f>
        <v/>
      </c>
      <c r="AU808" s="125">
        <f>IFERROR(VLOOKUP(AA808,'#Input Lists#'!$BU$3:$BV$8,2,FALSE),"")</f>
        <v>1</v>
      </c>
      <c r="AV808" s="118" t="str">
        <f>IFERROR(VLOOKUP(AB808,'#Input Lists#'!$BO$3:$BP$9,2,FALSE),"")</f>
        <v/>
      </c>
      <c r="AW808" s="118">
        <f>IFERROR(VLOOKUP(AC808,'#Input Lists#'!$BL$3:$BM$7,2,FALSE),"")</f>
        <v>1</v>
      </c>
      <c r="AX808" s="52" t="e">
        <f>VLOOKUP(AQ808,'#Location List#'!$D$3:$K$150,4,FALSE)</f>
        <v>#N/A</v>
      </c>
      <c r="AY808" s="273" t="e">
        <f>VLOOKUP(AX808,'#Location List#'!$Z$3:$AA$13,2,FALSE)</f>
        <v>#N/A</v>
      </c>
      <c r="AZ808" s="126" t="e">
        <f>VLOOKUP($AT808,'#Input Lists#'!$L$3:$S$1033,6,FALSE)</f>
        <v>#N/A</v>
      </c>
      <c r="BA808" s="239" t="e">
        <f>VLOOKUP($AT808,'#Input Lists#'!$L$3:$S$833,7,FALSE)</f>
        <v>#N/A</v>
      </c>
      <c r="BB808" s="239" t="e">
        <f>VLOOKUP($AT808,'#Input Lists#'!$L$3:$S$833,8,FALSE)</f>
        <v>#N/A</v>
      </c>
      <c r="BC808" s="91" t="str">
        <f t="shared" si="80"/>
        <v/>
      </c>
      <c r="BD808" s="91" t="str">
        <f t="shared" si="81"/>
        <v/>
      </c>
      <c r="BE808" s="15" t="str">
        <f t="shared" si="82"/>
        <v/>
      </c>
      <c r="BF808" s="92" t="str">
        <f t="shared" si="83"/>
        <v>No Sighting Date</v>
      </c>
    </row>
    <row r="809" spans="1:58" x14ac:dyDescent="0.25">
      <c r="A809" s="118">
        <v>804</v>
      </c>
      <c r="B809" s="119"/>
      <c r="C809" s="120"/>
      <c r="D809" s="121"/>
      <c r="E809" s="121"/>
      <c r="F809" s="236"/>
      <c r="G809" s="122" t="str">
        <f>IFERROR(VLOOKUP(F809,'#Location List#'!$U$3:$V$1154,2,FALSE),"")</f>
        <v/>
      </c>
      <c r="H809" s="120"/>
      <c r="I809" s="120"/>
      <c r="J809" s="120"/>
      <c r="K809" s="120"/>
      <c r="L809" s="120"/>
      <c r="M809" s="120"/>
      <c r="N809" s="120"/>
      <c r="O809" s="120"/>
      <c r="P809" s="120"/>
      <c r="Q809" s="120"/>
      <c r="R809" s="120"/>
      <c r="S809" s="120"/>
      <c r="T809" s="205">
        <f t="shared" si="78"/>
        <v>0</v>
      </c>
      <c r="U809" s="205">
        <f t="shared" si="79"/>
        <v>0</v>
      </c>
      <c r="V809" s="210"/>
      <c r="W809" s="210"/>
      <c r="X809" s="23" t="str">
        <f>IFERROR(VLOOKUP(AT809,'#Input Lists#'!$L$3:$AH$833,3,FALSE)," ")</f>
        <v xml:space="preserve"> </v>
      </c>
      <c r="Y809" s="23" t="str">
        <f>IFERROR(VLOOKUP(AT809,'#Input Lists#'!$L$3:$AH$833,5,FALSE)," ")</f>
        <v xml:space="preserve"> </v>
      </c>
      <c r="Z809" s="206" t="str">
        <f>IFERROR(VLOOKUP(AT809,'#Input Lists#'!$L$3:$AH$833,9,FALSE)," ")</f>
        <v xml:space="preserve"> </v>
      </c>
      <c r="AA809" s="119" t="s">
        <v>1527</v>
      </c>
      <c r="AB809" s="120"/>
      <c r="AC809" s="123"/>
      <c r="AD809" s="123"/>
      <c r="AE809" s="123"/>
      <c r="AF809" s="123"/>
      <c r="AG809" s="123"/>
      <c r="AH809" s="123"/>
      <c r="AI809" s="123"/>
      <c r="AJ809" s="123"/>
      <c r="AK809" s="123"/>
      <c r="AL809" s="123"/>
      <c r="AM809" s="123"/>
      <c r="AN809" s="123"/>
      <c r="AO809" s="123"/>
      <c r="AP809" s="120"/>
      <c r="AQ809" s="125" t="str">
        <f>IFERROR(VLOOKUP(G809,'#Location List#'!$C$3:$D$150,2,FALSE),"")</f>
        <v/>
      </c>
      <c r="AR809" s="125" t="str">
        <f>IFERROR(VLOOKUP(F809,'#Location List#'!$Q$3:$R$1154,2,FALSE),"")</f>
        <v/>
      </c>
      <c r="AS809" s="125" t="str">
        <f>IFERROR(VLOOKUP(V809,'#Input Lists#'!$B$3:$D$46,3,FALSE),"")</f>
        <v/>
      </c>
      <c r="AT809" s="125" t="str">
        <f>IFERROR(VLOOKUP(CONCATENATE(V809," ",W809),'#Input Lists#'!$K$3:$L$827,2,FALSE),"")</f>
        <v/>
      </c>
      <c r="AU809" s="125">
        <f>IFERROR(VLOOKUP(AA809,'#Input Lists#'!$BU$3:$BV$8,2,FALSE),"")</f>
        <v>1</v>
      </c>
      <c r="AV809" s="118" t="str">
        <f>IFERROR(VLOOKUP(AB809,'#Input Lists#'!$BO$3:$BP$9,2,FALSE),"")</f>
        <v/>
      </c>
      <c r="AW809" s="118">
        <f>IFERROR(VLOOKUP(AC809,'#Input Lists#'!$BL$3:$BM$7,2,FALSE),"")</f>
        <v>1</v>
      </c>
      <c r="AX809" s="52" t="e">
        <f>VLOOKUP(AQ809,'#Location List#'!$D$3:$K$150,4,FALSE)</f>
        <v>#N/A</v>
      </c>
      <c r="AY809" s="273" t="e">
        <f>VLOOKUP(AX809,'#Location List#'!$Z$3:$AA$13,2,FALSE)</f>
        <v>#N/A</v>
      </c>
      <c r="AZ809" s="126" t="e">
        <f>VLOOKUP($AT809,'#Input Lists#'!$L$3:$S$1033,6,FALSE)</f>
        <v>#N/A</v>
      </c>
      <c r="BA809" s="239" t="e">
        <f>VLOOKUP($AT809,'#Input Lists#'!$L$3:$S$833,7,FALSE)</f>
        <v>#N/A</v>
      </c>
      <c r="BB809" s="239" t="e">
        <f>VLOOKUP($AT809,'#Input Lists#'!$L$3:$S$833,8,FALSE)</f>
        <v>#N/A</v>
      </c>
      <c r="BC809" s="91" t="str">
        <f t="shared" si="80"/>
        <v/>
      </c>
      <c r="BD809" s="91" t="str">
        <f t="shared" si="81"/>
        <v/>
      </c>
      <c r="BE809" s="15" t="str">
        <f t="shared" si="82"/>
        <v/>
      </c>
      <c r="BF809" s="92" t="str">
        <f t="shared" si="83"/>
        <v>No Sighting Date</v>
      </c>
    </row>
    <row r="810" spans="1:58" x14ac:dyDescent="0.25">
      <c r="A810" s="118">
        <v>805</v>
      </c>
      <c r="B810" s="119"/>
      <c r="C810" s="120"/>
      <c r="D810" s="121"/>
      <c r="E810" s="121"/>
      <c r="F810" s="236"/>
      <c r="G810" s="122" t="str">
        <f>IFERROR(VLOOKUP(F810,'#Location List#'!$U$3:$V$1154,2,FALSE),"")</f>
        <v/>
      </c>
      <c r="H810" s="120"/>
      <c r="I810" s="120"/>
      <c r="J810" s="120"/>
      <c r="K810" s="120"/>
      <c r="L810" s="120"/>
      <c r="M810" s="120"/>
      <c r="N810" s="120"/>
      <c r="O810" s="120"/>
      <c r="P810" s="120"/>
      <c r="Q810" s="120"/>
      <c r="R810" s="120"/>
      <c r="S810" s="120"/>
      <c r="T810" s="205">
        <f t="shared" si="78"/>
        <v>0</v>
      </c>
      <c r="U810" s="205">
        <f t="shared" si="79"/>
        <v>0</v>
      </c>
      <c r="V810" s="210"/>
      <c r="W810" s="210"/>
      <c r="X810" s="23" t="str">
        <f>IFERROR(VLOOKUP(AT810,'#Input Lists#'!$L$3:$AH$833,3,FALSE)," ")</f>
        <v xml:space="preserve"> </v>
      </c>
      <c r="Y810" s="23" t="str">
        <f>IFERROR(VLOOKUP(AT810,'#Input Lists#'!$L$3:$AH$833,5,FALSE)," ")</f>
        <v xml:space="preserve"> </v>
      </c>
      <c r="Z810" s="206" t="str">
        <f>IFERROR(VLOOKUP(AT810,'#Input Lists#'!$L$3:$AH$833,9,FALSE)," ")</f>
        <v xml:space="preserve"> </v>
      </c>
      <c r="AA810" s="119" t="s">
        <v>1527</v>
      </c>
      <c r="AB810" s="120"/>
      <c r="AC810" s="123"/>
      <c r="AD810" s="123"/>
      <c r="AE810" s="123"/>
      <c r="AF810" s="123"/>
      <c r="AG810" s="123"/>
      <c r="AH810" s="123"/>
      <c r="AI810" s="123"/>
      <c r="AJ810" s="123"/>
      <c r="AK810" s="123"/>
      <c r="AL810" s="123"/>
      <c r="AM810" s="123"/>
      <c r="AN810" s="123"/>
      <c r="AO810" s="123"/>
      <c r="AP810" s="120"/>
      <c r="AQ810" s="125" t="str">
        <f>IFERROR(VLOOKUP(G810,'#Location List#'!$C$3:$D$150,2,FALSE),"")</f>
        <v/>
      </c>
      <c r="AR810" s="125" t="str">
        <f>IFERROR(VLOOKUP(F810,'#Location List#'!$Q$3:$R$1154,2,FALSE),"")</f>
        <v/>
      </c>
      <c r="AS810" s="125" t="str">
        <f>IFERROR(VLOOKUP(V810,'#Input Lists#'!$B$3:$D$46,3,FALSE),"")</f>
        <v/>
      </c>
      <c r="AT810" s="125" t="str">
        <f>IFERROR(VLOOKUP(CONCATENATE(V810," ",W810),'#Input Lists#'!$K$3:$L$827,2,FALSE),"")</f>
        <v/>
      </c>
      <c r="AU810" s="125">
        <f>IFERROR(VLOOKUP(AA810,'#Input Lists#'!$BU$3:$BV$8,2,FALSE),"")</f>
        <v>1</v>
      </c>
      <c r="AV810" s="118" t="str">
        <f>IFERROR(VLOOKUP(AB810,'#Input Lists#'!$BO$3:$BP$9,2,FALSE),"")</f>
        <v/>
      </c>
      <c r="AW810" s="118">
        <f>IFERROR(VLOOKUP(AC810,'#Input Lists#'!$BL$3:$BM$7,2,FALSE),"")</f>
        <v>1</v>
      </c>
      <c r="AX810" s="52" t="e">
        <f>VLOOKUP(AQ810,'#Location List#'!$D$3:$K$150,4,FALSE)</f>
        <v>#N/A</v>
      </c>
      <c r="AY810" s="273" t="e">
        <f>VLOOKUP(AX810,'#Location List#'!$Z$3:$AA$13,2,FALSE)</f>
        <v>#N/A</v>
      </c>
      <c r="AZ810" s="126" t="e">
        <f>VLOOKUP($AT810,'#Input Lists#'!$L$3:$S$1033,6,FALSE)</f>
        <v>#N/A</v>
      </c>
      <c r="BA810" s="239" t="e">
        <f>VLOOKUP($AT810,'#Input Lists#'!$L$3:$S$833,7,FALSE)</f>
        <v>#N/A</v>
      </c>
      <c r="BB810" s="239" t="e">
        <f>VLOOKUP($AT810,'#Input Lists#'!$L$3:$S$833,8,FALSE)</f>
        <v>#N/A</v>
      </c>
      <c r="BC810" s="91" t="str">
        <f t="shared" si="80"/>
        <v/>
      </c>
      <c r="BD810" s="91" t="str">
        <f t="shared" si="81"/>
        <v/>
      </c>
      <c r="BE810" s="15" t="str">
        <f t="shared" si="82"/>
        <v/>
      </c>
      <c r="BF810" s="92" t="str">
        <f t="shared" si="83"/>
        <v>No Sighting Date</v>
      </c>
    </row>
    <row r="811" spans="1:58" x14ac:dyDescent="0.25">
      <c r="A811" s="118">
        <v>806</v>
      </c>
      <c r="B811" s="119"/>
      <c r="C811" s="120"/>
      <c r="D811" s="121"/>
      <c r="E811" s="121"/>
      <c r="F811" s="236"/>
      <c r="G811" s="122" t="str">
        <f>IFERROR(VLOOKUP(F811,'#Location List#'!$U$3:$V$1154,2,FALSE),"")</f>
        <v/>
      </c>
      <c r="H811" s="120"/>
      <c r="I811" s="120"/>
      <c r="J811" s="120"/>
      <c r="K811" s="120"/>
      <c r="L811" s="120"/>
      <c r="M811" s="120"/>
      <c r="N811" s="120"/>
      <c r="O811" s="120"/>
      <c r="P811" s="120"/>
      <c r="Q811" s="120"/>
      <c r="R811" s="120"/>
      <c r="S811" s="120"/>
      <c r="T811" s="205">
        <f t="shared" si="78"/>
        <v>0</v>
      </c>
      <c r="U811" s="205">
        <f t="shared" si="79"/>
        <v>0</v>
      </c>
      <c r="V811" s="210"/>
      <c r="W811" s="210"/>
      <c r="X811" s="23" t="str">
        <f>IFERROR(VLOOKUP(AT811,'#Input Lists#'!$L$3:$AH$833,3,FALSE)," ")</f>
        <v xml:space="preserve"> </v>
      </c>
      <c r="Y811" s="23" t="str">
        <f>IFERROR(VLOOKUP(AT811,'#Input Lists#'!$L$3:$AH$833,5,FALSE)," ")</f>
        <v xml:space="preserve"> </v>
      </c>
      <c r="Z811" s="206" t="str">
        <f>IFERROR(VLOOKUP(AT811,'#Input Lists#'!$L$3:$AH$833,9,FALSE)," ")</f>
        <v xml:space="preserve"> </v>
      </c>
      <c r="AA811" s="119" t="s">
        <v>1527</v>
      </c>
      <c r="AB811" s="120"/>
      <c r="AC811" s="123"/>
      <c r="AD811" s="123"/>
      <c r="AE811" s="123"/>
      <c r="AF811" s="123"/>
      <c r="AG811" s="123"/>
      <c r="AH811" s="123"/>
      <c r="AI811" s="123"/>
      <c r="AJ811" s="123"/>
      <c r="AK811" s="123"/>
      <c r="AL811" s="123"/>
      <c r="AM811" s="123"/>
      <c r="AN811" s="123"/>
      <c r="AO811" s="123"/>
      <c r="AP811" s="120"/>
      <c r="AQ811" s="125" t="str">
        <f>IFERROR(VLOOKUP(G811,'#Location List#'!$C$3:$D$150,2,FALSE),"")</f>
        <v/>
      </c>
      <c r="AR811" s="125" t="str">
        <f>IFERROR(VLOOKUP(F811,'#Location List#'!$Q$3:$R$1154,2,FALSE),"")</f>
        <v/>
      </c>
      <c r="AS811" s="125" t="str">
        <f>IFERROR(VLOOKUP(V811,'#Input Lists#'!$B$3:$D$46,3,FALSE),"")</f>
        <v/>
      </c>
      <c r="AT811" s="125" t="str">
        <f>IFERROR(VLOOKUP(CONCATENATE(V811," ",W811),'#Input Lists#'!$K$3:$L$827,2,FALSE),"")</f>
        <v/>
      </c>
      <c r="AU811" s="125">
        <f>IFERROR(VLOOKUP(AA811,'#Input Lists#'!$BU$3:$BV$8,2,FALSE),"")</f>
        <v>1</v>
      </c>
      <c r="AV811" s="118" t="str">
        <f>IFERROR(VLOOKUP(AB811,'#Input Lists#'!$BO$3:$BP$9,2,FALSE),"")</f>
        <v/>
      </c>
      <c r="AW811" s="118">
        <f>IFERROR(VLOOKUP(AC811,'#Input Lists#'!$BL$3:$BM$7,2,FALSE),"")</f>
        <v>1</v>
      </c>
      <c r="AX811" s="52" t="e">
        <f>VLOOKUP(AQ811,'#Location List#'!$D$3:$K$150,4,FALSE)</f>
        <v>#N/A</v>
      </c>
      <c r="AY811" s="273" t="e">
        <f>VLOOKUP(AX811,'#Location List#'!$Z$3:$AA$13,2,FALSE)</f>
        <v>#N/A</v>
      </c>
      <c r="AZ811" s="126" t="e">
        <f>VLOOKUP($AT811,'#Input Lists#'!$L$3:$S$1033,6,FALSE)</f>
        <v>#N/A</v>
      </c>
      <c r="BA811" s="239" t="e">
        <f>VLOOKUP($AT811,'#Input Lists#'!$L$3:$S$833,7,FALSE)</f>
        <v>#N/A</v>
      </c>
      <c r="BB811" s="239" t="e">
        <f>VLOOKUP($AT811,'#Input Lists#'!$L$3:$S$833,8,FALSE)</f>
        <v>#N/A</v>
      </c>
      <c r="BC811" s="91" t="str">
        <f t="shared" si="80"/>
        <v/>
      </c>
      <c r="BD811" s="91" t="str">
        <f t="shared" si="81"/>
        <v/>
      </c>
      <c r="BE811" s="15" t="str">
        <f t="shared" si="82"/>
        <v/>
      </c>
      <c r="BF811" s="92" t="str">
        <f t="shared" si="83"/>
        <v>No Sighting Date</v>
      </c>
    </row>
    <row r="812" spans="1:58" x14ac:dyDescent="0.25">
      <c r="A812" s="118">
        <v>807</v>
      </c>
      <c r="B812" s="119"/>
      <c r="C812" s="120"/>
      <c r="D812" s="121"/>
      <c r="E812" s="121"/>
      <c r="F812" s="236"/>
      <c r="G812" s="122" t="str">
        <f>IFERROR(VLOOKUP(F812,'#Location List#'!$U$3:$V$1154,2,FALSE),"")</f>
        <v/>
      </c>
      <c r="H812" s="120"/>
      <c r="I812" s="120"/>
      <c r="J812" s="120"/>
      <c r="K812" s="120"/>
      <c r="L812" s="120"/>
      <c r="M812" s="120"/>
      <c r="N812" s="120"/>
      <c r="O812" s="120"/>
      <c r="P812" s="120"/>
      <c r="Q812" s="120"/>
      <c r="R812" s="120"/>
      <c r="S812" s="120"/>
      <c r="T812" s="205">
        <f t="shared" si="78"/>
        <v>0</v>
      </c>
      <c r="U812" s="205">
        <f t="shared" si="79"/>
        <v>0</v>
      </c>
      <c r="V812" s="210"/>
      <c r="W812" s="210"/>
      <c r="X812" s="23" t="str">
        <f>IFERROR(VLOOKUP(AT812,'#Input Lists#'!$L$3:$AH$833,3,FALSE)," ")</f>
        <v xml:space="preserve"> </v>
      </c>
      <c r="Y812" s="23" t="str">
        <f>IFERROR(VLOOKUP(AT812,'#Input Lists#'!$L$3:$AH$833,5,FALSE)," ")</f>
        <v xml:space="preserve"> </v>
      </c>
      <c r="Z812" s="206" t="str">
        <f>IFERROR(VLOOKUP(AT812,'#Input Lists#'!$L$3:$AH$833,9,FALSE)," ")</f>
        <v xml:space="preserve"> </v>
      </c>
      <c r="AA812" s="119" t="s">
        <v>1527</v>
      </c>
      <c r="AB812" s="120"/>
      <c r="AC812" s="123"/>
      <c r="AD812" s="123"/>
      <c r="AE812" s="123"/>
      <c r="AF812" s="123"/>
      <c r="AG812" s="123"/>
      <c r="AH812" s="123"/>
      <c r="AI812" s="123"/>
      <c r="AJ812" s="123"/>
      <c r="AK812" s="123"/>
      <c r="AL812" s="123"/>
      <c r="AM812" s="123"/>
      <c r="AN812" s="123"/>
      <c r="AO812" s="123"/>
      <c r="AP812" s="120"/>
      <c r="AQ812" s="125" t="str">
        <f>IFERROR(VLOOKUP(G812,'#Location List#'!$C$3:$D$150,2,FALSE),"")</f>
        <v/>
      </c>
      <c r="AR812" s="125" t="str">
        <f>IFERROR(VLOOKUP(F812,'#Location List#'!$Q$3:$R$1154,2,FALSE),"")</f>
        <v/>
      </c>
      <c r="AS812" s="125" t="str">
        <f>IFERROR(VLOOKUP(V812,'#Input Lists#'!$B$3:$D$46,3,FALSE),"")</f>
        <v/>
      </c>
      <c r="AT812" s="125" t="str">
        <f>IFERROR(VLOOKUP(CONCATENATE(V812," ",W812),'#Input Lists#'!$K$3:$L$827,2,FALSE),"")</f>
        <v/>
      </c>
      <c r="AU812" s="125">
        <f>IFERROR(VLOOKUP(AA812,'#Input Lists#'!$BU$3:$BV$8,2,FALSE),"")</f>
        <v>1</v>
      </c>
      <c r="AV812" s="118" t="str">
        <f>IFERROR(VLOOKUP(AB812,'#Input Lists#'!$BO$3:$BP$9,2,FALSE),"")</f>
        <v/>
      </c>
      <c r="AW812" s="118">
        <f>IFERROR(VLOOKUP(AC812,'#Input Lists#'!$BL$3:$BM$7,2,FALSE),"")</f>
        <v>1</v>
      </c>
      <c r="AX812" s="52" t="e">
        <f>VLOOKUP(AQ812,'#Location List#'!$D$3:$K$150,4,FALSE)</f>
        <v>#N/A</v>
      </c>
      <c r="AY812" s="273" t="e">
        <f>VLOOKUP(AX812,'#Location List#'!$Z$3:$AA$13,2,FALSE)</f>
        <v>#N/A</v>
      </c>
      <c r="AZ812" s="126" t="e">
        <f>VLOOKUP($AT812,'#Input Lists#'!$L$3:$S$1033,6,FALSE)</f>
        <v>#N/A</v>
      </c>
      <c r="BA812" s="239" t="e">
        <f>VLOOKUP($AT812,'#Input Lists#'!$L$3:$S$833,7,FALSE)</f>
        <v>#N/A</v>
      </c>
      <c r="BB812" s="239" t="e">
        <f>VLOOKUP($AT812,'#Input Lists#'!$L$3:$S$833,8,FALSE)</f>
        <v>#N/A</v>
      </c>
      <c r="BC812" s="91" t="str">
        <f t="shared" si="80"/>
        <v/>
      </c>
      <c r="BD812" s="91" t="str">
        <f t="shared" si="81"/>
        <v/>
      </c>
      <c r="BE812" s="15" t="str">
        <f t="shared" si="82"/>
        <v/>
      </c>
      <c r="BF812" s="92" t="str">
        <f t="shared" si="83"/>
        <v>No Sighting Date</v>
      </c>
    </row>
    <row r="813" spans="1:58" x14ac:dyDescent="0.25">
      <c r="A813" s="118">
        <v>808</v>
      </c>
      <c r="B813" s="119"/>
      <c r="C813" s="120"/>
      <c r="D813" s="121"/>
      <c r="E813" s="121"/>
      <c r="F813" s="236"/>
      <c r="G813" s="122" t="str">
        <f>IFERROR(VLOOKUP(F813,'#Location List#'!$U$3:$V$1154,2,FALSE),"")</f>
        <v/>
      </c>
      <c r="H813" s="120"/>
      <c r="I813" s="120"/>
      <c r="J813" s="120"/>
      <c r="K813" s="120"/>
      <c r="L813" s="120"/>
      <c r="M813" s="120"/>
      <c r="N813" s="120"/>
      <c r="O813" s="120"/>
      <c r="P813" s="120"/>
      <c r="Q813" s="120"/>
      <c r="R813" s="120"/>
      <c r="S813" s="120"/>
      <c r="T813" s="205">
        <f t="shared" si="78"/>
        <v>0</v>
      </c>
      <c r="U813" s="205">
        <f t="shared" si="79"/>
        <v>0</v>
      </c>
      <c r="V813" s="210"/>
      <c r="W813" s="210"/>
      <c r="X813" s="23" t="str">
        <f>IFERROR(VLOOKUP(AT813,'#Input Lists#'!$L$3:$AH$833,3,FALSE)," ")</f>
        <v xml:space="preserve"> </v>
      </c>
      <c r="Y813" s="23" t="str">
        <f>IFERROR(VLOOKUP(AT813,'#Input Lists#'!$L$3:$AH$833,5,FALSE)," ")</f>
        <v xml:space="preserve"> </v>
      </c>
      <c r="Z813" s="206" t="str">
        <f>IFERROR(VLOOKUP(AT813,'#Input Lists#'!$L$3:$AH$833,9,FALSE)," ")</f>
        <v xml:space="preserve"> </v>
      </c>
      <c r="AA813" s="119" t="s">
        <v>1527</v>
      </c>
      <c r="AB813" s="120"/>
      <c r="AC813" s="123"/>
      <c r="AD813" s="123"/>
      <c r="AE813" s="123"/>
      <c r="AF813" s="123"/>
      <c r="AG813" s="123"/>
      <c r="AH813" s="123"/>
      <c r="AI813" s="123"/>
      <c r="AJ813" s="123"/>
      <c r="AK813" s="123"/>
      <c r="AL813" s="123"/>
      <c r="AM813" s="123"/>
      <c r="AN813" s="123"/>
      <c r="AO813" s="123"/>
      <c r="AP813" s="120"/>
      <c r="AQ813" s="125" t="str">
        <f>IFERROR(VLOOKUP(G813,'#Location List#'!$C$3:$D$150,2,FALSE),"")</f>
        <v/>
      </c>
      <c r="AR813" s="125" t="str">
        <f>IFERROR(VLOOKUP(F813,'#Location List#'!$Q$3:$R$1154,2,FALSE),"")</f>
        <v/>
      </c>
      <c r="AS813" s="125" t="str">
        <f>IFERROR(VLOOKUP(V813,'#Input Lists#'!$B$3:$D$46,3,FALSE),"")</f>
        <v/>
      </c>
      <c r="AT813" s="125" t="str">
        <f>IFERROR(VLOOKUP(CONCATENATE(V813," ",W813),'#Input Lists#'!$K$3:$L$827,2,FALSE),"")</f>
        <v/>
      </c>
      <c r="AU813" s="125">
        <f>IFERROR(VLOOKUP(AA813,'#Input Lists#'!$BU$3:$BV$8,2,FALSE),"")</f>
        <v>1</v>
      </c>
      <c r="AV813" s="118" t="str">
        <f>IFERROR(VLOOKUP(AB813,'#Input Lists#'!$BO$3:$BP$9,2,FALSE),"")</f>
        <v/>
      </c>
      <c r="AW813" s="118">
        <f>IFERROR(VLOOKUP(AC813,'#Input Lists#'!$BL$3:$BM$7,2,FALSE),"")</f>
        <v>1</v>
      </c>
      <c r="AX813" s="52" t="e">
        <f>VLOOKUP(AQ813,'#Location List#'!$D$3:$K$150,4,FALSE)</f>
        <v>#N/A</v>
      </c>
      <c r="AY813" s="273" t="e">
        <f>VLOOKUP(AX813,'#Location List#'!$Z$3:$AA$13,2,FALSE)</f>
        <v>#N/A</v>
      </c>
      <c r="AZ813" s="126" t="e">
        <f>VLOOKUP($AT813,'#Input Lists#'!$L$3:$S$1033,6,FALSE)</f>
        <v>#N/A</v>
      </c>
      <c r="BA813" s="239" t="e">
        <f>VLOOKUP($AT813,'#Input Lists#'!$L$3:$S$833,7,FALSE)</f>
        <v>#N/A</v>
      </c>
      <c r="BB813" s="239" t="e">
        <f>VLOOKUP($AT813,'#Input Lists#'!$L$3:$S$833,8,FALSE)</f>
        <v>#N/A</v>
      </c>
      <c r="BC813" s="91" t="str">
        <f t="shared" si="80"/>
        <v/>
      </c>
      <c r="BD813" s="91" t="str">
        <f t="shared" si="81"/>
        <v/>
      </c>
      <c r="BE813" s="15" t="str">
        <f t="shared" si="82"/>
        <v/>
      </c>
      <c r="BF813" s="92" t="str">
        <f t="shared" si="83"/>
        <v>No Sighting Date</v>
      </c>
    </row>
    <row r="814" spans="1:58" x14ac:dyDescent="0.25">
      <c r="A814" s="118">
        <v>809</v>
      </c>
      <c r="B814" s="119"/>
      <c r="C814" s="120"/>
      <c r="D814" s="121"/>
      <c r="E814" s="121"/>
      <c r="F814" s="236"/>
      <c r="G814" s="122" t="str">
        <f>IFERROR(VLOOKUP(F814,'#Location List#'!$U$3:$V$1154,2,FALSE),"")</f>
        <v/>
      </c>
      <c r="H814" s="120"/>
      <c r="I814" s="120"/>
      <c r="J814" s="120"/>
      <c r="K814" s="120"/>
      <c r="L814" s="120"/>
      <c r="M814" s="120"/>
      <c r="N814" s="120"/>
      <c r="O814" s="120"/>
      <c r="P814" s="120"/>
      <c r="Q814" s="120"/>
      <c r="R814" s="120"/>
      <c r="S814" s="120"/>
      <c r="T814" s="205">
        <f t="shared" si="78"/>
        <v>0</v>
      </c>
      <c r="U814" s="205">
        <f t="shared" si="79"/>
        <v>0</v>
      </c>
      <c r="V814" s="210"/>
      <c r="W814" s="210"/>
      <c r="X814" s="23" t="str">
        <f>IFERROR(VLOOKUP(AT814,'#Input Lists#'!$L$3:$AH$833,3,FALSE)," ")</f>
        <v xml:space="preserve"> </v>
      </c>
      <c r="Y814" s="23" t="str">
        <f>IFERROR(VLOOKUP(AT814,'#Input Lists#'!$L$3:$AH$833,5,FALSE)," ")</f>
        <v xml:space="preserve"> </v>
      </c>
      <c r="Z814" s="206" t="str">
        <f>IFERROR(VLOOKUP(AT814,'#Input Lists#'!$L$3:$AH$833,9,FALSE)," ")</f>
        <v xml:space="preserve"> </v>
      </c>
      <c r="AA814" s="119" t="s">
        <v>1527</v>
      </c>
      <c r="AB814" s="120"/>
      <c r="AC814" s="123"/>
      <c r="AD814" s="123"/>
      <c r="AE814" s="123"/>
      <c r="AF814" s="123"/>
      <c r="AG814" s="123"/>
      <c r="AH814" s="123"/>
      <c r="AI814" s="123"/>
      <c r="AJ814" s="123"/>
      <c r="AK814" s="123"/>
      <c r="AL814" s="123"/>
      <c r="AM814" s="123"/>
      <c r="AN814" s="123"/>
      <c r="AO814" s="123"/>
      <c r="AP814" s="120"/>
      <c r="AQ814" s="125" t="str">
        <f>IFERROR(VLOOKUP(G814,'#Location List#'!$C$3:$D$150,2,FALSE),"")</f>
        <v/>
      </c>
      <c r="AR814" s="125" t="str">
        <f>IFERROR(VLOOKUP(F814,'#Location List#'!$Q$3:$R$1154,2,FALSE),"")</f>
        <v/>
      </c>
      <c r="AS814" s="125" t="str">
        <f>IFERROR(VLOOKUP(V814,'#Input Lists#'!$B$3:$D$46,3,FALSE),"")</f>
        <v/>
      </c>
      <c r="AT814" s="125" t="str">
        <f>IFERROR(VLOOKUP(CONCATENATE(V814," ",W814),'#Input Lists#'!$K$3:$L$827,2,FALSE),"")</f>
        <v/>
      </c>
      <c r="AU814" s="125">
        <f>IFERROR(VLOOKUP(AA814,'#Input Lists#'!$BU$3:$BV$8,2,FALSE),"")</f>
        <v>1</v>
      </c>
      <c r="AV814" s="118" t="str">
        <f>IFERROR(VLOOKUP(AB814,'#Input Lists#'!$BO$3:$BP$9,2,FALSE),"")</f>
        <v/>
      </c>
      <c r="AW814" s="118">
        <f>IFERROR(VLOOKUP(AC814,'#Input Lists#'!$BL$3:$BM$7,2,FALSE),"")</f>
        <v>1</v>
      </c>
      <c r="AX814" s="52" t="e">
        <f>VLOOKUP(AQ814,'#Location List#'!$D$3:$K$150,4,FALSE)</f>
        <v>#N/A</v>
      </c>
      <c r="AY814" s="273" t="e">
        <f>VLOOKUP(AX814,'#Location List#'!$Z$3:$AA$13,2,FALSE)</f>
        <v>#N/A</v>
      </c>
      <c r="AZ814" s="126" t="e">
        <f>VLOOKUP($AT814,'#Input Lists#'!$L$3:$S$1033,6,FALSE)</f>
        <v>#N/A</v>
      </c>
      <c r="BA814" s="239" t="e">
        <f>VLOOKUP($AT814,'#Input Lists#'!$L$3:$S$833,7,FALSE)</f>
        <v>#N/A</v>
      </c>
      <c r="BB814" s="239" t="e">
        <f>VLOOKUP($AT814,'#Input Lists#'!$L$3:$S$833,8,FALSE)</f>
        <v>#N/A</v>
      </c>
      <c r="BC814" s="91" t="str">
        <f t="shared" si="80"/>
        <v/>
      </c>
      <c r="BD814" s="91" t="str">
        <f t="shared" si="81"/>
        <v/>
      </c>
      <c r="BE814" s="15" t="str">
        <f t="shared" si="82"/>
        <v/>
      </c>
      <c r="BF814" s="92" t="str">
        <f t="shared" si="83"/>
        <v>No Sighting Date</v>
      </c>
    </row>
    <row r="815" spans="1:58" x14ac:dyDescent="0.25">
      <c r="A815" s="118">
        <v>810</v>
      </c>
      <c r="B815" s="119"/>
      <c r="C815" s="120"/>
      <c r="D815" s="121"/>
      <c r="E815" s="121"/>
      <c r="F815" s="236"/>
      <c r="G815" s="122" t="str">
        <f>IFERROR(VLOOKUP(F815,'#Location List#'!$U$3:$V$1154,2,FALSE),"")</f>
        <v/>
      </c>
      <c r="H815" s="120"/>
      <c r="I815" s="120"/>
      <c r="J815" s="120"/>
      <c r="K815" s="120"/>
      <c r="L815" s="120"/>
      <c r="M815" s="120"/>
      <c r="N815" s="120"/>
      <c r="O815" s="120"/>
      <c r="P815" s="120"/>
      <c r="Q815" s="120"/>
      <c r="R815" s="120"/>
      <c r="S815" s="120"/>
      <c r="T815" s="205">
        <f t="shared" si="78"/>
        <v>0</v>
      </c>
      <c r="U815" s="205">
        <f t="shared" si="79"/>
        <v>0</v>
      </c>
      <c r="V815" s="210"/>
      <c r="W815" s="210"/>
      <c r="X815" s="23" t="str">
        <f>IFERROR(VLOOKUP(AT815,'#Input Lists#'!$L$3:$AH$833,3,FALSE)," ")</f>
        <v xml:space="preserve"> </v>
      </c>
      <c r="Y815" s="23" t="str">
        <f>IFERROR(VLOOKUP(AT815,'#Input Lists#'!$L$3:$AH$833,5,FALSE)," ")</f>
        <v xml:space="preserve"> </v>
      </c>
      <c r="Z815" s="206" t="str">
        <f>IFERROR(VLOOKUP(AT815,'#Input Lists#'!$L$3:$AH$833,9,FALSE)," ")</f>
        <v xml:space="preserve"> </v>
      </c>
      <c r="AA815" s="119" t="s">
        <v>1527</v>
      </c>
      <c r="AB815" s="120"/>
      <c r="AC815" s="123"/>
      <c r="AD815" s="123"/>
      <c r="AE815" s="123"/>
      <c r="AF815" s="123"/>
      <c r="AG815" s="123"/>
      <c r="AH815" s="123"/>
      <c r="AI815" s="123"/>
      <c r="AJ815" s="123"/>
      <c r="AK815" s="123"/>
      <c r="AL815" s="123"/>
      <c r="AM815" s="123"/>
      <c r="AN815" s="123"/>
      <c r="AO815" s="123"/>
      <c r="AP815" s="120"/>
      <c r="AQ815" s="125" t="str">
        <f>IFERROR(VLOOKUP(G815,'#Location List#'!$C$3:$D$150,2,FALSE),"")</f>
        <v/>
      </c>
      <c r="AR815" s="125" t="str">
        <f>IFERROR(VLOOKUP(F815,'#Location List#'!$Q$3:$R$1154,2,FALSE),"")</f>
        <v/>
      </c>
      <c r="AS815" s="125" t="str">
        <f>IFERROR(VLOOKUP(V815,'#Input Lists#'!$B$3:$D$46,3,FALSE),"")</f>
        <v/>
      </c>
      <c r="AT815" s="125" t="str">
        <f>IFERROR(VLOOKUP(CONCATENATE(V815," ",W815),'#Input Lists#'!$K$3:$L$827,2,FALSE),"")</f>
        <v/>
      </c>
      <c r="AU815" s="125">
        <f>IFERROR(VLOOKUP(AA815,'#Input Lists#'!$BU$3:$BV$8,2,FALSE),"")</f>
        <v>1</v>
      </c>
      <c r="AV815" s="118" t="str">
        <f>IFERROR(VLOOKUP(AB815,'#Input Lists#'!$BO$3:$BP$9,2,FALSE),"")</f>
        <v/>
      </c>
      <c r="AW815" s="118">
        <f>IFERROR(VLOOKUP(AC815,'#Input Lists#'!$BL$3:$BM$7,2,FALSE),"")</f>
        <v>1</v>
      </c>
      <c r="AX815" s="52" t="e">
        <f>VLOOKUP(AQ815,'#Location List#'!$D$3:$K$150,4,FALSE)</f>
        <v>#N/A</v>
      </c>
      <c r="AY815" s="273" t="e">
        <f>VLOOKUP(AX815,'#Location List#'!$Z$3:$AA$13,2,FALSE)</f>
        <v>#N/A</v>
      </c>
      <c r="AZ815" s="126" t="e">
        <f>VLOOKUP($AT815,'#Input Lists#'!$L$3:$S$1033,6,FALSE)</f>
        <v>#N/A</v>
      </c>
      <c r="BA815" s="239" t="e">
        <f>VLOOKUP($AT815,'#Input Lists#'!$L$3:$S$833,7,FALSE)</f>
        <v>#N/A</v>
      </c>
      <c r="BB815" s="239" t="e">
        <f>VLOOKUP($AT815,'#Input Lists#'!$L$3:$S$833,8,FALSE)</f>
        <v>#N/A</v>
      </c>
      <c r="BC815" s="91" t="str">
        <f t="shared" si="80"/>
        <v/>
      </c>
      <c r="BD815" s="91" t="str">
        <f t="shared" si="81"/>
        <v/>
      </c>
      <c r="BE815" s="15" t="str">
        <f t="shared" si="82"/>
        <v/>
      </c>
      <c r="BF815" s="92" t="str">
        <f t="shared" si="83"/>
        <v>No Sighting Date</v>
      </c>
    </row>
    <row r="816" spans="1:58" x14ac:dyDescent="0.25">
      <c r="A816" s="118">
        <v>811</v>
      </c>
      <c r="B816" s="119"/>
      <c r="C816" s="120"/>
      <c r="D816" s="121"/>
      <c r="E816" s="121"/>
      <c r="F816" s="236"/>
      <c r="G816" s="122" t="str">
        <f>IFERROR(VLOOKUP(F816,'#Location List#'!$U$3:$V$1154,2,FALSE),"")</f>
        <v/>
      </c>
      <c r="H816" s="120"/>
      <c r="I816" s="120"/>
      <c r="J816" s="120"/>
      <c r="K816" s="120"/>
      <c r="L816" s="120"/>
      <c r="M816" s="120"/>
      <c r="N816" s="120"/>
      <c r="O816" s="120"/>
      <c r="P816" s="120"/>
      <c r="Q816" s="120"/>
      <c r="R816" s="120"/>
      <c r="S816" s="120"/>
      <c r="T816" s="205">
        <f t="shared" si="78"/>
        <v>0</v>
      </c>
      <c r="U816" s="205">
        <f t="shared" si="79"/>
        <v>0</v>
      </c>
      <c r="V816" s="210"/>
      <c r="W816" s="210"/>
      <c r="X816" s="23" t="str">
        <f>IFERROR(VLOOKUP(AT816,'#Input Lists#'!$L$3:$AH$833,3,FALSE)," ")</f>
        <v xml:space="preserve"> </v>
      </c>
      <c r="Y816" s="23" t="str">
        <f>IFERROR(VLOOKUP(AT816,'#Input Lists#'!$L$3:$AH$833,5,FALSE)," ")</f>
        <v xml:space="preserve"> </v>
      </c>
      <c r="Z816" s="206" t="str">
        <f>IFERROR(VLOOKUP(AT816,'#Input Lists#'!$L$3:$AH$833,9,FALSE)," ")</f>
        <v xml:space="preserve"> </v>
      </c>
      <c r="AA816" s="119" t="s">
        <v>1527</v>
      </c>
      <c r="AB816" s="120"/>
      <c r="AC816" s="123"/>
      <c r="AD816" s="123"/>
      <c r="AE816" s="123"/>
      <c r="AF816" s="123"/>
      <c r="AG816" s="123"/>
      <c r="AH816" s="123"/>
      <c r="AI816" s="123"/>
      <c r="AJ816" s="123"/>
      <c r="AK816" s="123"/>
      <c r="AL816" s="123"/>
      <c r="AM816" s="123"/>
      <c r="AN816" s="123"/>
      <c r="AO816" s="123"/>
      <c r="AP816" s="120"/>
      <c r="AQ816" s="125" t="str">
        <f>IFERROR(VLOOKUP(G816,'#Location List#'!$C$3:$D$150,2,FALSE),"")</f>
        <v/>
      </c>
      <c r="AR816" s="125" t="str">
        <f>IFERROR(VLOOKUP(F816,'#Location List#'!$Q$3:$R$1154,2,FALSE),"")</f>
        <v/>
      </c>
      <c r="AS816" s="125" t="str">
        <f>IFERROR(VLOOKUP(V816,'#Input Lists#'!$B$3:$D$46,3,FALSE),"")</f>
        <v/>
      </c>
      <c r="AT816" s="125" t="str">
        <f>IFERROR(VLOOKUP(CONCATENATE(V816," ",W816),'#Input Lists#'!$K$3:$L$827,2,FALSE),"")</f>
        <v/>
      </c>
      <c r="AU816" s="125">
        <f>IFERROR(VLOOKUP(AA816,'#Input Lists#'!$BU$3:$BV$8,2,FALSE),"")</f>
        <v>1</v>
      </c>
      <c r="AV816" s="118" t="str">
        <f>IFERROR(VLOOKUP(AB816,'#Input Lists#'!$BO$3:$BP$9,2,FALSE),"")</f>
        <v/>
      </c>
      <c r="AW816" s="118">
        <f>IFERROR(VLOOKUP(AC816,'#Input Lists#'!$BL$3:$BM$7,2,FALSE),"")</f>
        <v>1</v>
      </c>
      <c r="AX816" s="52" t="e">
        <f>VLOOKUP(AQ816,'#Location List#'!$D$3:$K$150,4,FALSE)</f>
        <v>#N/A</v>
      </c>
      <c r="AY816" s="273" t="e">
        <f>VLOOKUP(AX816,'#Location List#'!$Z$3:$AA$13,2,FALSE)</f>
        <v>#N/A</v>
      </c>
      <c r="AZ816" s="126" t="e">
        <f>VLOOKUP($AT816,'#Input Lists#'!$L$3:$S$1033,6,FALSE)</f>
        <v>#N/A</v>
      </c>
      <c r="BA816" s="239" t="e">
        <f>VLOOKUP($AT816,'#Input Lists#'!$L$3:$S$833,7,FALSE)</f>
        <v>#N/A</v>
      </c>
      <c r="BB816" s="239" t="e">
        <f>VLOOKUP($AT816,'#Input Lists#'!$L$3:$S$833,8,FALSE)</f>
        <v>#N/A</v>
      </c>
      <c r="BC816" s="91" t="str">
        <f t="shared" si="80"/>
        <v/>
      </c>
      <c r="BD816" s="91" t="str">
        <f t="shared" si="81"/>
        <v/>
      </c>
      <c r="BE816" s="15" t="str">
        <f t="shared" si="82"/>
        <v/>
      </c>
      <c r="BF816" s="92" t="str">
        <f t="shared" si="83"/>
        <v>No Sighting Date</v>
      </c>
    </row>
    <row r="817" spans="1:58" x14ac:dyDescent="0.25">
      <c r="A817" s="118">
        <v>812</v>
      </c>
      <c r="B817" s="119"/>
      <c r="C817" s="120"/>
      <c r="D817" s="121"/>
      <c r="E817" s="121"/>
      <c r="F817" s="236"/>
      <c r="G817" s="122" t="str">
        <f>IFERROR(VLOOKUP(F817,'#Location List#'!$U$3:$V$1154,2,FALSE),"")</f>
        <v/>
      </c>
      <c r="H817" s="120"/>
      <c r="I817" s="120"/>
      <c r="J817" s="120"/>
      <c r="K817" s="120"/>
      <c r="L817" s="120"/>
      <c r="M817" s="120"/>
      <c r="N817" s="120"/>
      <c r="O817" s="120"/>
      <c r="P817" s="120"/>
      <c r="Q817" s="120"/>
      <c r="R817" s="120"/>
      <c r="S817" s="120"/>
      <c r="T817" s="205">
        <f t="shared" si="78"/>
        <v>0</v>
      </c>
      <c r="U817" s="205">
        <f t="shared" si="79"/>
        <v>0</v>
      </c>
      <c r="V817" s="210"/>
      <c r="W817" s="210"/>
      <c r="X817" s="23" t="str">
        <f>IFERROR(VLOOKUP(AT817,'#Input Lists#'!$L$3:$AH$833,3,FALSE)," ")</f>
        <v xml:space="preserve"> </v>
      </c>
      <c r="Y817" s="23" t="str">
        <f>IFERROR(VLOOKUP(AT817,'#Input Lists#'!$L$3:$AH$833,5,FALSE)," ")</f>
        <v xml:space="preserve"> </v>
      </c>
      <c r="Z817" s="206" t="str">
        <f>IFERROR(VLOOKUP(AT817,'#Input Lists#'!$L$3:$AH$833,9,FALSE)," ")</f>
        <v xml:space="preserve"> </v>
      </c>
      <c r="AA817" s="119" t="s">
        <v>1527</v>
      </c>
      <c r="AB817" s="120"/>
      <c r="AC817" s="123"/>
      <c r="AD817" s="123"/>
      <c r="AE817" s="123"/>
      <c r="AF817" s="123"/>
      <c r="AG817" s="123"/>
      <c r="AH817" s="123"/>
      <c r="AI817" s="123"/>
      <c r="AJ817" s="123"/>
      <c r="AK817" s="123"/>
      <c r="AL817" s="123"/>
      <c r="AM817" s="123"/>
      <c r="AN817" s="123"/>
      <c r="AO817" s="123"/>
      <c r="AP817" s="120"/>
      <c r="AQ817" s="125" t="str">
        <f>IFERROR(VLOOKUP(G817,'#Location List#'!$C$3:$D$150,2,FALSE),"")</f>
        <v/>
      </c>
      <c r="AR817" s="125" t="str">
        <f>IFERROR(VLOOKUP(F817,'#Location List#'!$Q$3:$R$1154,2,FALSE),"")</f>
        <v/>
      </c>
      <c r="AS817" s="125" t="str">
        <f>IFERROR(VLOOKUP(V817,'#Input Lists#'!$B$3:$D$46,3,FALSE),"")</f>
        <v/>
      </c>
      <c r="AT817" s="125" t="str">
        <f>IFERROR(VLOOKUP(CONCATENATE(V817," ",W817),'#Input Lists#'!$K$3:$L$827,2,FALSE),"")</f>
        <v/>
      </c>
      <c r="AU817" s="125">
        <f>IFERROR(VLOOKUP(AA817,'#Input Lists#'!$BU$3:$BV$8,2,FALSE),"")</f>
        <v>1</v>
      </c>
      <c r="AV817" s="118" t="str">
        <f>IFERROR(VLOOKUP(AB817,'#Input Lists#'!$BO$3:$BP$9,2,FALSE),"")</f>
        <v/>
      </c>
      <c r="AW817" s="118">
        <f>IFERROR(VLOOKUP(AC817,'#Input Lists#'!$BL$3:$BM$7,2,FALSE),"")</f>
        <v>1</v>
      </c>
      <c r="AX817" s="52" t="e">
        <f>VLOOKUP(AQ817,'#Location List#'!$D$3:$K$150,4,FALSE)</f>
        <v>#N/A</v>
      </c>
      <c r="AY817" s="273" t="e">
        <f>VLOOKUP(AX817,'#Location List#'!$Z$3:$AA$13,2,FALSE)</f>
        <v>#N/A</v>
      </c>
      <c r="AZ817" s="126" t="e">
        <f>VLOOKUP($AT817,'#Input Lists#'!$L$3:$S$1033,6,FALSE)</f>
        <v>#N/A</v>
      </c>
      <c r="BA817" s="239" t="e">
        <f>VLOOKUP($AT817,'#Input Lists#'!$L$3:$S$833,7,FALSE)</f>
        <v>#N/A</v>
      </c>
      <c r="BB817" s="239" t="e">
        <f>VLOOKUP($AT817,'#Input Lists#'!$L$3:$S$833,8,FALSE)</f>
        <v>#N/A</v>
      </c>
      <c r="BC817" s="91" t="str">
        <f t="shared" si="80"/>
        <v/>
      </c>
      <c r="BD817" s="91" t="str">
        <f t="shared" si="81"/>
        <v/>
      </c>
      <c r="BE817" s="15" t="str">
        <f t="shared" si="82"/>
        <v/>
      </c>
      <c r="BF817" s="92" t="str">
        <f t="shared" si="83"/>
        <v>No Sighting Date</v>
      </c>
    </row>
    <row r="818" spans="1:58" x14ac:dyDescent="0.25">
      <c r="A818" s="118">
        <v>813</v>
      </c>
      <c r="B818" s="119"/>
      <c r="C818" s="120"/>
      <c r="D818" s="121"/>
      <c r="E818" s="121"/>
      <c r="F818" s="236"/>
      <c r="G818" s="122" t="str">
        <f>IFERROR(VLOOKUP(F818,'#Location List#'!$U$3:$V$1154,2,FALSE),"")</f>
        <v/>
      </c>
      <c r="H818" s="120"/>
      <c r="I818" s="120"/>
      <c r="J818" s="120"/>
      <c r="K818" s="120"/>
      <c r="L818" s="120"/>
      <c r="M818" s="120"/>
      <c r="N818" s="120"/>
      <c r="O818" s="120"/>
      <c r="P818" s="120"/>
      <c r="Q818" s="120"/>
      <c r="R818" s="120"/>
      <c r="S818" s="120"/>
      <c r="T818" s="205">
        <f t="shared" si="78"/>
        <v>0</v>
      </c>
      <c r="U818" s="205">
        <f t="shared" si="79"/>
        <v>0</v>
      </c>
      <c r="V818" s="210"/>
      <c r="W818" s="210"/>
      <c r="X818" s="23" t="str">
        <f>IFERROR(VLOOKUP(AT818,'#Input Lists#'!$L$3:$AH$833,3,FALSE)," ")</f>
        <v xml:space="preserve"> </v>
      </c>
      <c r="Y818" s="23" t="str">
        <f>IFERROR(VLOOKUP(AT818,'#Input Lists#'!$L$3:$AH$833,5,FALSE)," ")</f>
        <v xml:space="preserve"> </v>
      </c>
      <c r="Z818" s="206" t="str">
        <f>IFERROR(VLOOKUP(AT818,'#Input Lists#'!$L$3:$AH$833,9,FALSE)," ")</f>
        <v xml:space="preserve"> </v>
      </c>
      <c r="AA818" s="119" t="s">
        <v>1527</v>
      </c>
      <c r="AB818" s="120"/>
      <c r="AC818" s="123"/>
      <c r="AD818" s="123"/>
      <c r="AE818" s="123"/>
      <c r="AF818" s="123"/>
      <c r="AG818" s="123"/>
      <c r="AH818" s="123"/>
      <c r="AI818" s="123"/>
      <c r="AJ818" s="123"/>
      <c r="AK818" s="123"/>
      <c r="AL818" s="123"/>
      <c r="AM818" s="123"/>
      <c r="AN818" s="123"/>
      <c r="AO818" s="123"/>
      <c r="AP818" s="120"/>
      <c r="AQ818" s="125" t="str">
        <f>IFERROR(VLOOKUP(G818,'#Location List#'!$C$3:$D$150,2,FALSE),"")</f>
        <v/>
      </c>
      <c r="AR818" s="125" t="str">
        <f>IFERROR(VLOOKUP(F818,'#Location List#'!$Q$3:$R$1154,2,FALSE),"")</f>
        <v/>
      </c>
      <c r="AS818" s="125" t="str">
        <f>IFERROR(VLOOKUP(V818,'#Input Lists#'!$B$3:$D$46,3,FALSE),"")</f>
        <v/>
      </c>
      <c r="AT818" s="125" t="str">
        <f>IFERROR(VLOOKUP(CONCATENATE(V818," ",W818),'#Input Lists#'!$K$3:$L$827,2,FALSE),"")</f>
        <v/>
      </c>
      <c r="AU818" s="125">
        <f>IFERROR(VLOOKUP(AA818,'#Input Lists#'!$BU$3:$BV$8,2,FALSE),"")</f>
        <v>1</v>
      </c>
      <c r="AV818" s="118" t="str">
        <f>IFERROR(VLOOKUP(AB818,'#Input Lists#'!$BO$3:$BP$9,2,FALSE),"")</f>
        <v/>
      </c>
      <c r="AW818" s="118">
        <f>IFERROR(VLOOKUP(AC818,'#Input Lists#'!$BL$3:$BM$7,2,FALSE),"")</f>
        <v>1</v>
      </c>
      <c r="AX818" s="52" t="e">
        <f>VLOOKUP(AQ818,'#Location List#'!$D$3:$K$150,4,FALSE)</f>
        <v>#N/A</v>
      </c>
      <c r="AY818" s="273" t="e">
        <f>VLOOKUP(AX818,'#Location List#'!$Z$3:$AA$13,2,FALSE)</f>
        <v>#N/A</v>
      </c>
      <c r="AZ818" s="126" t="e">
        <f>VLOOKUP($AT818,'#Input Lists#'!$L$3:$S$1033,6,FALSE)</f>
        <v>#N/A</v>
      </c>
      <c r="BA818" s="239" t="e">
        <f>VLOOKUP($AT818,'#Input Lists#'!$L$3:$S$833,7,FALSE)</f>
        <v>#N/A</v>
      </c>
      <c r="BB818" s="239" t="e">
        <f>VLOOKUP($AT818,'#Input Lists#'!$L$3:$S$833,8,FALSE)</f>
        <v>#N/A</v>
      </c>
      <c r="BC818" s="91" t="str">
        <f t="shared" si="80"/>
        <v/>
      </c>
      <c r="BD818" s="91" t="str">
        <f t="shared" si="81"/>
        <v/>
      </c>
      <c r="BE818" s="15" t="str">
        <f t="shared" si="82"/>
        <v/>
      </c>
      <c r="BF818" s="92" t="str">
        <f t="shared" si="83"/>
        <v>No Sighting Date</v>
      </c>
    </row>
    <row r="819" spans="1:58" x14ac:dyDescent="0.25">
      <c r="A819" s="118">
        <v>814</v>
      </c>
      <c r="B819" s="119"/>
      <c r="C819" s="120"/>
      <c r="D819" s="121"/>
      <c r="E819" s="121"/>
      <c r="F819" s="236"/>
      <c r="G819" s="122" t="str">
        <f>IFERROR(VLOOKUP(F819,'#Location List#'!$U$3:$V$1154,2,FALSE),"")</f>
        <v/>
      </c>
      <c r="H819" s="120"/>
      <c r="I819" s="120"/>
      <c r="J819" s="120"/>
      <c r="K819" s="120"/>
      <c r="L819" s="120"/>
      <c r="M819" s="120"/>
      <c r="N819" s="120"/>
      <c r="O819" s="120"/>
      <c r="P819" s="120"/>
      <c r="Q819" s="120"/>
      <c r="R819" s="120"/>
      <c r="S819" s="120"/>
      <c r="T819" s="205">
        <f t="shared" si="78"/>
        <v>0</v>
      </c>
      <c r="U819" s="205">
        <f t="shared" si="79"/>
        <v>0</v>
      </c>
      <c r="V819" s="210"/>
      <c r="W819" s="210"/>
      <c r="X819" s="23" t="str">
        <f>IFERROR(VLOOKUP(AT819,'#Input Lists#'!$L$3:$AH$833,3,FALSE)," ")</f>
        <v xml:space="preserve"> </v>
      </c>
      <c r="Y819" s="23" t="str">
        <f>IFERROR(VLOOKUP(AT819,'#Input Lists#'!$L$3:$AH$833,5,FALSE)," ")</f>
        <v xml:space="preserve"> </v>
      </c>
      <c r="Z819" s="206" t="str">
        <f>IFERROR(VLOOKUP(AT819,'#Input Lists#'!$L$3:$AH$833,9,FALSE)," ")</f>
        <v xml:space="preserve"> </v>
      </c>
      <c r="AA819" s="119" t="s">
        <v>1527</v>
      </c>
      <c r="AB819" s="120"/>
      <c r="AC819" s="123"/>
      <c r="AD819" s="123"/>
      <c r="AE819" s="123"/>
      <c r="AF819" s="123"/>
      <c r="AG819" s="123"/>
      <c r="AH819" s="123"/>
      <c r="AI819" s="123"/>
      <c r="AJ819" s="123"/>
      <c r="AK819" s="123"/>
      <c r="AL819" s="123"/>
      <c r="AM819" s="123"/>
      <c r="AN819" s="123"/>
      <c r="AO819" s="123"/>
      <c r="AP819" s="120"/>
      <c r="AQ819" s="125" t="str">
        <f>IFERROR(VLOOKUP(G819,'#Location List#'!$C$3:$D$150,2,FALSE),"")</f>
        <v/>
      </c>
      <c r="AR819" s="125" t="str">
        <f>IFERROR(VLOOKUP(F819,'#Location List#'!$Q$3:$R$1154,2,FALSE),"")</f>
        <v/>
      </c>
      <c r="AS819" s="125" t="str">
        <f>IFERROR(VLOOKUP(V819,'#Input Lists#'!$B$3:$D$46,3,FALSE),"")</f>
        <v/>
      </c>
      <c r="AT819" s="125" t="str">
        <f>IFERROR(VLOOKUP(CONCATENATE(V819," ",W819),'#Input Lists#'!$K$3:$L$827,2,FALSE),"")</f>
        <v/>
      </c>
      <c r="AU819" s="125">
        <f>IFERROR(VLOOKUP(AA819,'#Input Lists#'!$BU$3:$BV$8,2,FALSE),"")</f>
        <v>1</v>
      </c>
      <c r="AV819" s="118" t="str">
        <f>IFERROR(VLOOKUP(AB819,'#Input Lists#'!$BO$3:$BP$9,2,FALSE),"")</f>
        <v/>
      </c>
      <c r="AW819" s="118">
        <f>IFERROR(VLOOKUP(AC819,'#Input Lists#'!$BL$3:$BM$7,2,FALSE),"")</f>
        <v>1</v>
      </c>
      <c r="AX819" s="52" t="e">
        <f>VLOOKUP(AQ819,'#Location List#'!$D$3:$K$150,4,FALSE)</f>
        <v>#N/A</v>
      </c>
      <c r="AY819" s="273" t="e">
        <f>VLOOKUP(AX819,'#Location List#'!$Z$3:$AA$13,2,FALSE)</f>
        <v>#N/A</v>
      </c>
      <c r="AZ819" s="126" t="e">
        <f>VLOOKUP($AT819,'#Input Lists#'!$L$3:$S$1033,6,FALSE)</f>
        <v>#N/A</v>
      </c>
      <c r="BA819" s="239" t="e">
        <f>VLOOKUP($AT819,'#Input Lists#'!$L$3:$S$833,7,FALSE)</f>
        <v>#N/A</v>
      </c>
      <c r="BB819" s="239" t="e">
        <f>VLOOKUP($AT819,'#Input Lists#'!$L$3:$S$833,8,FALSE)</f>
        <v>#N/A</v>
      </c>
      <c r="BC819" s="91" t="str">
        <f t="shared" si="80"/>
        <v/>
      </c>
      <c r="BD819" s="91" t="str">
        <f t="shared" si="81"/>
        <v/>
      </c>
      <c r="BE819" s="15" t="str">
        <f t="shared" si="82"/>
        <v/>
      </c>
      <c r="BF819" s="92" t="str">
        <f t="shared" si="83"/>
        <v>No Sighting Date</v>
      </c>
    </row>
    <row r="820" spans="1:58" x14ac:dyDescent="0.25">
      <c r="A820" s="118">
        <v>815</v>
      </c>
      <c r="B820" s="119"/>
      <c r="C820" s="120"/>
      <c r="D820" s="121"/>
      <c r="E820" s="121"/>
      <c r="F820" s="236"/>
      <c r="G820" s="122" t="str">
        <f>IFERROR(VLOOKUP(F820,'#Location List#'!$U$3:$V$1154,2,FALSE),"")</f>
        <v/>
      </c>
      <c r="H820" s="120"/>
      <c r="I820" s="120"/>
      <c r="J820" s="120"/>
      <c r="K820" s="120"/>
      <c r="L820" s="120"/>
      <c r="M820" s="120"/>
      <c r="N820" s="120"/>
      <c r="O820" s="120"/>
      <c r="P820" s="120"/>
      <c r="Q820" s="120"/>
      <c r="R820" s="120"/>
      <c r="S820" s="120"/>
      <c r="T820" s="205">
        <f t="shared" si="78"/>
        <v>0</v>
      </c>
      <c r="U820" s="205">
        <f t="shared" si="79"/>
        <v>0</v>
      </c>
      <c r="V820" s="210"/>
      <c r="W820" s="210"/>
      <c r="X820" s="23" t="str">
        <f>IFERROR(VLOOKUP(AT820,'#Input Lists#'!$L$3:$AH$833,3,FALSE)," ")</f>
        <v xml:space="preserve"> </v>
      </c>
      <c r="Y820" s="23" t="str">
        <f>IFERROR(VLOOKUP(AT820,'#Input Lists#'!$L$3:$AH$833,5,FALSE)," ")</f>
        <v xml:space="preserve"> </v>
      </c>
      <c r="Z820" s="206" t="str">
        <f>IFERROR(VLOOKUP(AT820,'#Input Lists#'!$L$3:$AH$833,9,FALSE)," ")</f>
        <v xml:space="preserve"> </v>
      </c>
      <c r="AA820" s="119" t="s">
        <v>1527</v>
      </c>
      <c r="AB820" s="120"/>
      <c r="AC820" s="123"/>
      <c r="AD820" s="123"/>
      <c r="AE820" s="123"/>
      <c r="AF820" s="123"/>
      <c r="AG820" s="123"/>
      <c r="AH820" s="123"/>
      <c r="AI820" s="123"/>
      <c r="AJ820" s="123"/>
      <c r="AK820" s="123"/>
      <c r="AL820" s="123"/>
      <c r="AM820" s="123"/>
      <c r="AN820" s="123"/>
      <c r="AO820" s="123"/>
      <c r="AP820" s="120"/>
      <c r="AQ820" s="125" t="str">
        <f>IFERROR(VLOOKUP(G820,'#Location List#'!$C$3:$D$150,2,FALSE),"")</f>
        <v/>
      </c>
      <c r="AR820" s="125" t="str">
        <f>IFERROR(VLOOKUP(F820,'#Location List#'!$Q$3:$R$1154,2,FALSE),"")</f>
        <v/>
      </c>
      <c r="AS820" s="125" t="str">
        <f>IFERROR(VLOOKUP(V820,'#Input Lists#'!$B$3:$D$46,3,FALSE),"")</f>
        <v/>
      </c>
      <c r="AT820" s="125" t="str">
        <f>IFERROR(VLOOKUP(CONCATENATE(V820," ",W820),'#Input Lists#'!$K$3:$L$827,2,FALSE),"")</f>
        <v/>
      </c>
      <c r="AU820" s="125">
        <f>IFERROR(VLOOKUP(AA820,'#Input Lists#'!$BU$3:$BV$8,2,FALSE),"")</f>
        <v>1</v>
      </c>
      <c r="AV820" s="118" t="str">
        <f>IFERROR(VLOOKUP(AB820,'#Input Lists#'!$BO$3:$BP$9,2,FALSE),"")</f>
        <v/>
      </c>
      <c r="AW820" s="118">
        <f>IFERROR(VLOOKUP(AC820,'#Input Lists#'!$BL$3:$BM$7,2,FALSE),"")</f>
        <v>1</v>
      </c>
      <c r="AX820" s="52" t="e">
        <f>VLOOKUP(AQ820,'#Location List#'!$D$3:$K$150,4,FALSE)</f>
        <v>#N/A</v>
      </c>
      <c r="AY820" s="273" t="e">
        <f>VLOOKUP(AX820,'#Location List#'!$Z$3:$AA$13,2,FALSE)</f>
        <v>#N/A</v>
      </c>
      <c r="AZ820" s="126" t="e">
        <f>VLOOKUP($AT820,'#Input Lists#'!$L$3:$S$1033,6,FALSE)</f>
        <v>#N/A</v>
      </c>
      <c r="BA820" s="239" t="e">
        <f>VLOOKUP($AT820,'#Input Lists#'!$L$3:$S$833,7,FALSE)</f>
        <v>#N/A</v>
      </c>
      <c r="BB820" s="239" t="e">
        <f>VLOOKUP($AT820,'#Input Lists#'!$L$3:$S$833,8,FALSE)</f>
        <v>#N/A</v>
      </c>
      <c r="BC820" s="91" t="str">
        <f t="shared" si="80"/>
        <v/>
      </c>
      <c r="BD820" s="91" t="str">
        <f t="shared" si="81"/>
        <v/>
      </c>
      <c r="BE820" s="15" t="str">
        <f t="shared" si="82"/>
        <v/>
      </c>
      <c r="BF820" s="92" t="str">
        <f t="shared" si="83"/>
        <v>No Sighting Date</v>
      </c>
    </row>
    <row r="821" spans="1:58" x14ac:dyDescent="0.25">
      <c r="A821" s="118">
        <v>816</v>
      </c>
      <c r="B821" s="119"/>
      <c r="C821" s="120"/>
      <c r="D821" s="121"/>
      <c r="E821" s="121"/>
      <c r="F821" s="236"/>
      <c r="G821" s="122" t="str">
        <f>IFERROR(VLOOKUP(F821,'#Location List#'!$U$3:$V$1154,2,FALSE),"")</f>
        <v/>
      </c>
      <c r="H821" s="120"/>
      <c r="I821" s="120"/>
      <c r="J821" s="120"/>
      <c r="K821" s="120"/>
      <c r="L821" s="120"/>
      <c r="M821" s="120"/>
      <c r="N821" s="120"/>
      <c r="O821" s="120"/>
      <c r="P821" s="120"/>
      <c r="Q821" s="120"/>
      <c r="R821" s="120"/>
      <c r="S821" s="120"/>
      <c r="T821" s="205">
        <f t="shared" si="78"/>
        <v>0</v>
      </c>
      <c r="U821" s="205">
        <f t="shared" si="79"/>
        <v>0</v>
      </c>
      <c r="V821" s="210"/>
      <c r="W821" s="210"/>
      <c r="X821" s="23" t="str">
        <f>IFERROR(VLOOKUP(AT821,'#Input Lists#'!$L$3:$AH$833,3,FALSE)," ")</f>
        <v xml:space="preserve"> </v>
      </c>
      <c r="Y821" s="23" t="str">
        <f>IFERROR(VLOOKUP(AT821,'#Input Lists#'!$L$3:$AH$833,5,FALSE)," ")</f>
        <v xml:space="preserve"> </v>
      </c>
      <c r="Z821" s="206" t="str">
        <f>IFERROR(VLOOKUP(AT821,'#Input Lists#'!$L$3:$AH$833,9,FALSE)," ")</f>
        <v xml:space="preserve"> </v>
      </c>
      <c r="AA821" s="119" t="s">
        <v>1527</v>
      </c>
      <c r="AB821" s="120"/>
      <c r="AC821" s="123"/>
      <c r="AD821" s="123"/>
      <c r="AE821" s="123"/>
      <c r="AF821" s="123"/>
      <c r="AG821" s="123"/>
      <c r="AH821" s="123"/>
      <c r="AI821" s="123"/>
      <c r="AJ821" s="123"/>
      <c r="AK821" s="123"/>
      <c r="AL821" s="123"/>
      <c r="AM821" s="123"/>
      <c r="AN821" s="123"/>
      <c r="AO821" s="123"/>
      <c r="AP821" s="120"/>
      <c r="AQ821" s="125" t="str">
        <f>IFERROR(VLOOKUP(G821,'#Location List#'!$C$3:$D$150,2,FALSE),"")</f>
        <v/>
      </c>
      <c r="AR821" s="125" t="str">
        <f>IFERROR(VLOOKUP(F821,'#Location List#'!$Q$3:$R$1154,2,FALSE),"")</f>
        <v/>
      </c>
      <c r="AS821" s="125" t="str">
        <f>IFERROR(VLOOKUP(V821,'#Input Lists#'!$B$3:$D$46,3,FALSE),"")</f>
        <v/>
      </c>
      <c r="AT821" s="125" t="str">
        <f>IFERROR(VLOOKUP(CONCATENATE(V821," ",W821),'#Input Lists#'!$K$3:$L$827,2,FALSE),"")</f>
        <v/>
      </c>
      <c r="AU821" s="125">
        <f>IFERROR(VLOOKUP(AA821,'#Input Lists#'!$BU$3:$BV$8,2,FALSE),"")</f>
        <v>1</v>
      </c>
      <c r="AV821" s="118" t="str">
        <f>IFERROR(VLOOKUP(AB821,'#Input Lists#'!$BO$3:$BP$9,2,FALSE),"")</f>
        <v/>
      </c>
      <c r="AW821" s="118">
        <f>IFERROR(VLOOKUP(AC821,'#Input Lists#'!$BL$3:$BM$7,2,FALSE),"")</f>
        <v>1</v>
      </c>
      <c r="AX821" s="52" t="e">
        <f>VLOOKUP(AQ821,'#Location List#'!$D$3:$K$150,4,FALSE)</f>
        <v>#N/A</v>
      </c>
      <c r="AY821" s="273" t="e">
        <f>VLOOKUP(AX821,'#Location List#'!$Z$3:$AA$13,2,FALSE)</f>
        <v>#N/A</v>
      </c>
      <c r="AZ821" s="126" t="e">
        <f>VLOOKUP($AT821,'#Input Lists#'!$L$3:$S$1033,6,FALSE)</f>
        <v>#N/A</v>
      </c>
      <c r="BA821" s="239" t="e">
        <f>VLOOKUP($AT821,'#Input Lists#'!$L$3:$S$833,7,FALSE)</f>
        <v>#N/A</v>
      </c>
      <c r="BB821" s="239" t="e">
        <f>VLOOKUP($AT821,'#Input Lists#'!$L$3:$S$833,8,FALSE)</f>
        <v>#N/A</v>
      </c>
      <c r="BC821" s="91" t="str">
        <f t="shared" si="80"/>
        <v/>
      </c>
      <c r="BD821" s="91" t="str">
        <f t="shared" si="81"/>
        <v/>
      </c>
      <c r="BE821" s="15" t="str">
        <f t="shared" si="82"/>
        <v/>
      </c>
      <c r="BF821" s="92" t="str">
        <f t="shared" si="83"/>
        <v>No Sighting Date</v>
      </c>
    </row>
    <row r="822" spans="1:58" x14ac:dyDescent="0.25">
      <c r="A822" s="118">
        <v>817</v>
      </c>
      <c r="B822" s="119"/>
      <c r="C822" s="120"/>
      <c r="D822" s="121"/>
      <c r="E822" s="121"/>
      <c r="F822" s="236"/>
      <c r="G822" s="122" t="str">
        <f>IFERROR(VLOOKUP(F822,'#Location List#'!$U$3:$V$1154,2,FALSE),"")</f>
        <v/>
      </c>
      <c r="H822" s="120"/>
      <c r="I822" s="120"/>
      <c r="J822" s="120"/>
      <c r="K822" s="120"/>
      <c r="L822" s="120"/>
      <c r="M822" s="120"/>
      <c r="N822" s="120"/>
      <c r="O822" s="120"/>
      <c r="P822" s="120"/>
      <c r="Q822" s="120"/>
      <c r="R822" s="120"/>
      <c r="S822" s="120"/>
      <c r="T822" s="205">
        <f t="shared" si="78"/>
        <v>0</v>
      </c>
      <c r="U822" s="205">
        <f t="shared" si="79"/>
        <v>0</v>
      </c>
      <c r="V822" s="210"/>
      <c r="W822" s="210"/>
      <c r="X822" s="23" t="str">
        <f>IFERROR(VLOOKUP(AT822,'#Input Lists#'!$L$3:$AH$833,3,FALSE)," ")</f>
        <v xml:space="preserve"> </v>
      </c>
      <c r="Y822" s="23" t="str">
        <f>IFERROR(VLOOKUP(AT822,'#Input Lists#'!$L$3:$AH$833,5,FALSE)," ")</f>
        <v xml:space="preserve"> </v>
      </c>
      <c r="Z822" s="206" t="str">
        <f>IFERROR(VLOOKUP(AT822,'#Input Lists#'!$L$3:$AH$833,9,FALSE)," ")</f>
        <v xml:space="preserve"> </v>
      </c>
      <c r="AA822" s="119" t="s">
        <v>1527</v>
      </c>
      <c r="AB822" s="120"/>
      <c r="AC822" s="123"/>
      <c r="AD822" s="123"/>
      <c r="AE822" s="123"/>
      <c r="AF822" s="123"/>
      <c r="AG822" s="123"/>
      <c r="AH822" s="123"/>
      <c r="AI822" s="123"/>
      <c r="AJ822" s="123"/>
      <c r="AK822" s="123"/>
      <c r="AL822" s="123"/>
      <c r="AM822" s="123"/>
      <c r="AN822" s="123"/>
      <c r="AO822" s="123"/>
      <c r="AP822" s="120"/>
      <c r="AQ822" s="125" t="str">
        <f>IFERROR(VLOOKUP(G822,'#Location List#'!$C$3:$D$150,2,FALSE),"")</f>
        <v/>
      </c>
      <c r="AR822" s="125" t="str">
        <f>IFERROR(VLOOKUP(F822,'#Location List#'!$Q$3:$R$1154,2,FALSE),"")</f>
        <v/>
      </c>
      <c r="AS822" s="125" t="str">
        <f>IFERROR(VLOOKUP(V822,'#Input Lists#'!$B$3:$D$46,3,FALSE),"")</f>
        <v/>
      </c>
      <c r="AT822" s="125" t="str">
        <f>IFERROR(VLOOKUP(CONCATENATE(V822," ",W822),'#Input Lists#'!$K$3:$L$827,2,FALSE),"")</f>
        <v/>
      </c>
      <c r="AU822" s="125">
        <f>IFERROR(VLOOKUP(AA822,'#Input Lists#'!$BU$3:$BV$8,2,FALSE),"")</f>
        <v>1</v>
      </c>
      <c r="AV822" s="118" t="str">
        <f>IFERROR(VLOOKUP(AB822,'#Input Lists#'!$BO$3:$BP$9,2,FALSE),"")</f>
        <v/>
      </c>
      <c r="AW822" s="118">
        <f>IFERROR(VLOOKUP(AC822,'#Input Lists#'!$BL$3:$BM$7,2,FALSE),"")</f>
        <v>1</v>
      </c>
      <c r="AX822" s="52" t="e">
        <f>VLOOKUP(AQ822,'#Location List#'!$D$3:$K$150,4,FALSE)</f>
        <v>#N/A</v>
      </c>
      <c r="AY822" s="273" t="e">
        <f>VLOOKUP(AX822,'#Location List#'!$Z$3:$AA$13,2,FALSE)</f>
        <v>#N/A</v>
      </c>
      <c r="AZ822" s="126" t="e">
        <f>VLOOKUP($AT822,'#Input Lists#'!$L$3:$S$1033,6,FALSE)</f>
        <v>#N/A</v>
      </c>
      <c r="BA822" s="239" t="e">
        <f>VLOOKUP($AT822,'#Input Lists#'!$L$3:$S$833,7,FALSE)</f>
        <v>#N/A</v>
      </c>
      <c r="BB822" s="239" t="e">
        <f>VLOOKUP($AT822,'#Input Lists#'!$L$3:$S$833,8,FALSE)</f>
        <v>#N/A</v>
      </c>
      <c r="BC822" s="91" t="str">
        <f t="shared" si="80"/>
        <v/>
      </c>
      <c r="BD822" s="91" t="str">
        <f t="shared" si="81"/>
        <v/>
      </c>
      <c r="BE822" s="15" t="str">
        <f t="shared" si="82"/>
        <v/>
      </c>
      <c r="BF822" s="92" t="str">
        <f t="shared" si="83"/>
        <v>No Sighting Date</v>
      </c>
    </row>
    <row r="823" spans="1:58" x14ac:dyDescent="0.25">
      <c r="A823" s="118">
        <v>818</v>
      </c>
      <c r="B823" s="119"/>
      <c r="C823" s="120"/>
      <c r="D823" s="121"/>
      <c r="E823" s="121"/>
      <c r="F823" s="236"/>
      <c r="G823" s="122" t="str">
        <f>IFERROR(VLOOKUP(F823,'#Location List#'!$U$3:$V$1154,2,FALSE),"")</f>
        <v/>
      </c>
      <c r="H823" s="120"/>
      <c r="I823" s="120"/>
      <c r="J823" s="120"/>
      <c r="K823" s="120"/>
      <c r="L823" s="120"/>
      <c r="M823" s="120"/>
      <c r="N823" s="120"/>
      <c r="O823" s="120"/>
      <c r="P823" s="120"/>
      <c r="Q823" s="120"/>
      <c r="R823" s="120"/>
      <c r="S823" s="120"/>
      <c r="T823" s="205">
        <f t="shared" si="78"/>
        <v>0</v>
      </c>
      <c r="U823" s="205">
        <f t="shared" si="79"/>
        <v>0</v>
      </c>
      <c r="V823" s="210"/>
      <c r="W823" s="210"/>
      <c r="X823" s="23" t="str">
        <f>IFERROR(VLOOKUP(AT823,'#Input Lists#'!$L$3:$AH$833,3,FALSE)," ")</f>
        <v xml:space="preserve"> </v>
      </c>
      <c r="Y823" s="23" t="str">
        <f>IFERROR(VLOOKUP(AT823,'#Input Lists#'!$L$3:$AH$833,5,FALSE)," ")</f>
        <v xml:space="preserve"> </v>
      </c>
      <c r="Z823" s="206" t="str">
        <f>IFERROR(VLOOKUP(AT823,'#Input Lists#'!$L$3:$AH$833,9,FALSE)," ")</f>
        <v xml:space="preserve"> </v>
      </c>
      <c r="AA823" s="119" t="s">
        <v>1527</v>
      </c>
      <c r="AB823" s="120"/>
      <c r="AC823" s="123"/>
      <c r="AD823" s="123"/>
      <c r="AE823" s="123"/>
      <c r="AF823" s="123"/>
      <c r="AG823" s="123"/>
      <c r="AH823" s="123"/>
      <c r="AI823" s="123"/>
      <c r="AJ823" s="123"/>
      <c r="AK823" s="123"/>
      <c r="AL823" s="123"/>
      <c r="AM823" s="123"/>
      <c r="AN823" s="123"/>
      <c r="AO823" s="123"/>
      <c r="AP823" s="120"/>
      <c r="AQ823" s="125" t="str">
        <f>IFERROR(VLOOKUP(G823,'#Location List#'!$C$3:$D$150,2,FALSE),"")</f>
        <v/>
      </c>
      <c r="AR823" s="125" t="str">
        <f>IFERROR(VLOOKUP(F823,'#Location List#'!$Q$3:$R$1154,2,FALSE),"")</f>
        <v/>
      </c>
      <c r="AS823" s="125" t="str">
        <f>IFERROR(VLOOKUP(V823,'#Input Lists#'!$B$3:$D$46,3,FALSE),"")</f>
        <v/>
      </c>
      <c r="AT823" s="125" t="str">
        <f>IFERROR(VLOOKUP(CONCATENATE(V823," ",W823),'#Input Lists#'!$K$3:$L$827,2,FALSE),"")</f>
        <v/>
      </c>
      <c r="AU823" s="125">
        <f>IFERROR(VLOOKUP(AA823,'#Input Lists#'!$BU$3:$BV$8,2,FALSE),"")</f>
        <v>1</v>
      </c>
      <c r="AV823" s="118" t="str">
        <f>IFERROR(VLOOKUP(AB823,'#Input Lists#'!$BO$3:$BP$9,2,FALSE),"")</f>
        <v/>
      </c>
      <c r="AW823" s="118">
        <f>IFERROR(VLOOKUP(AC823,'#Input Lists#'!$BL$3:$BM$7,2,FALSE),"")</f>
        <v>1</v>
      </c>
      <c r="AX823" s="52" t="e">
        <f>VLOOKUP(AQ823,'#Location List#'!$D$3:$K$150,4,FALSE)</f>
        <v>#N/A</v>
      </c>
      <c r="AY823" s="273" t="e">
        <f>VLOOKUP(AX823,'#Location List#'!$Z$3:$AA$13,2,FALSE)</f>
        <v>#N/A</v>
      </c>
      <c r="AZ823" s="126" t="e">
        <f>VLOOKUP($AT823,'#Input Lists#'!$L$3:$S$1033,6,FALSE)</f>
        <v>#N/A</v>
      </c>
      <c r="BA823" s="239" t="e">
        <f>VLOOKUP($AT823,'#Input Lists#'!$L$3:$S$833,7,FALSE)</f>
        <v>#N/A</v>
      </c>
      <c r="BB823" s="239" t="e">
        <f>VLOOKUP($AT823,'#Input Lists#'!$L$3:$S$833,8,FALSE)</f>
        <v>#N/A</v>
      </c>
      <c r="BC823" s="91" t="str">
        <f t="shared" si="80"/>
        <v/>
      </c>
      <c r="BD823" s="91" t="str">
        <f t="shared" si="81"/>
        <v/>
      </c>
      <c r="BE823" s="15" t="str">
        <f t="shared" si="82"/>
        <v/>
      </c>
      <c r="BF823" s="92" t="str">
        <f t="shared" si="83"/>
        <v>No Sighting Date</v>
      </c>
    </row>
    <row r="824" spans="1:58" x14ac:dyDescent="0.25">
      <c r="A824" s="118">
        <v>819</v>
      </c>
      <c r="B824" s="119"/>
      <c r="C824" s="120"/>
      <c r="D824" s="121"/>
      <c r="E824" s="121"/>
      <c r="F824" s="236"/>
      <c r="G824" s="122" t="str">
        <f>IFERROR(VLOOKUP(F824,'#Location List#'!$U$3:$V$1154,2,FALSE),"")</f>
        <v/>
      </c>
      <c r="H824" s="120"/>
      <c r="I824" s="120"/>
      <c r="J824" s="120"/>
      <c r="K824" s="120"/>
      <c r="L824" s="120"/>
      <c r="M824" s="120"/>
      <c r="N824" s="120"/>
      <c r="O824" s="120"/>
      <c r="P824" s="120"/>
      <c r="Q824" s="120"/>
      <c r="R824" s="120"/>
      <c r="S824" s="120"/>
      <c r="T824" s="205">
        <f t="shared" si="78"/>
        <v>0</v>
      </c>
      <c r="U824" s="205">
        <f t="shared" si="79"/>
        <v>0</v>
      </c>
      <c r="V824" s="210"/>
      <c r="W824" s="210"/>
      <c r="X824" s="23" t="str">
        <f>IFERROR(VLOOKUP(AT824,'#Input Lists#'!$L$3:$AH$833,3,FALSE)," ")</f>
        <v xml:space="preserve"> </v>
      </c>
      <c r="Y824" s="23" t="str">
        <f>IFERROR(VLOOKUP(AT824,'#Input Lists#'!$L$3:$AH$833,5,FALSE)," ")</f>
        <v xml:space="preserve"> </v>
      </c>
      <c r="Z824" s="206" t="str">
        <f>IFERROR(VLOOKUP(AT824,'#Input Lists#'!$L$3:$AH$833,9,FALSE)," ")</f>
        <v xml:space="preserve"> </v>
      </c>
      <c r="AA824" s="119" t="s">
        <v>1527</v>
      </c>
      <c r="AB824" s="120"/>
      <c r="AC824" s="123"/>
      <c r="AD824" s="123"/>
      <c r="AE824" s="123"/>
      <c r="AF824" s="123"/>
      <c r="AG824" s="123"/>
      <c r="AH824" s="123"/>
      <c r="AI824" s="123"/>
      <c r="AJ824" s="123"/>
      <c r="AK824" s="123"/>
      <c r="AL824" s="123"/>
      <c r="AM824" s="123"/>
      <c r="AN824" s="123"/>
      <c r="AO824" s="123"/>
      <c r="AP824" s="120"/>
      <c r="AQ824" s="125" t="str">
        <f>IFERROR(VLOOKUP(G824,'#Location List#'!$C$3:$D$150,2,FALSE),"")</f>
        <v/>
      </c>
      <c r="AR824" s="125" t="str">
        <f>IFERROR(VLOOKUP(F824,'#Location List#'!$Q$3:$R$1154,2,FALSE),"")</f>
        <v/>
      </c>
      <c r="AS824" s="125" t="str">
        <f>IFERROR(VLOOKUP(V824,'#Input Lists#'!$B$3:$D$46,3,FALSE),"")</f>
        <v/>
      </c>
      <c r="AT824" s="125" t="str">
        <f>IFERROR(VLOOKUP(CONCATENATE(V824," ",W824),'#Input Lists#'!$K$3:$L$827,2,FALSE),"")</f>
        <v/>
      </c>
      <c r="AU824" s="125">
        <f>IFERROR(VLOOKUP(AA824,'#Input Lists#'!$BU$3:$BV$8,2,FALSE),"")</f>
        <v>1</v>
      </c>
      <c r="AV824" s="118" t="str">
        <f>IFERROR(VLOOKUP(AB824,'#Input Lists#'!$BO$3:$BP$9,2,FALSE),"")</f>
        <v/>
      </c>
      <c r="AW824" s="118">
        <f>IFERROR(VLOOKUP(AC824,'#Input Lists#'!$BL$3:$BM$7,2,FALSE),"")</f>
        <v>1</v>
      </c>
      <c r="AX824" s="52" t="e">
        <f>VLOOKUP(AQ824,'#Location List#'!$D$3:$K$150,4,FALSE)</f>
        <v>#N/A</v>
      </c>
      <c r="AY824" s="273" t="e">
        <f>VLOOKUP(AX824,'#Location List#'!$Z$3:$AA$13,2,FALSE)</f>
        <v>#N/A</v>
      </c>
      <c r="AZ824" s="126" t="e">
        <f>VLOOKUP($AT824,'#Input Lists#'!$L$3:$S$1033,6,FALSE)</f>
        <v>#N/A</v>
      </c>
      <c r="BA824" s="239" t="e">
        <f>VLOOKUP($AT824,'#Input Lists#'!$L$3:$S$833,7,FALSE)</f>
        <v>#N/A</v>
      </c>
      <c r="BB824" s="239" t="e">
        <f>VLOOKUP($AT824,'#Input Lists#'!$L$3:$S$833,8,FALSE)</f>
        <v>#N/A</v>
      </c>
      <c r="BC824" s="91" t="str">
        <f t="shared" si="80"/>
        <v/>
      </c>
      <c r="BD824" s="91" t="str">
        <f t="shared" si="81"/>
        <v/>
      </c>
      <c r="BE824" s="15" t="str">
        <f t="shared" si="82"/>
        <v/>
      </c>
      <c r="BF824" s="92" t="str">
        <f t="shared" si="83"/>
        <v>No Sighting Date</v>
      </c>
    </row>
    <row r="825" spans="1:58" x14ac:dyDescent="0.25">
      <c r="A825" s="118">
        <v>820</v>
      </c>
      <c r="B825" s="119"/>
      <c r="C825" s="120"/>
      <c r="D825" s="121"/>
      <c r="E825" s="121"/>
      <c r="F825" s="236"/>
      <c r="G825" s="122" t="str">
        <f>IFERROR(VLOOKUP(F825,'#Location List#'!$U$3:$V$1154,2,FALSE),"")</f>
        <v/>
      </c>
      <c r="H825" s="120"/>
      <c r="I825" s="120"/>
      <c r="J825" s="120"/>
      <c r="K825" s="120"/>
      <c r="L825" s="120"/>
      <c r="M825" s="120"/>
      <c r="N825" s="120"/>
      <c r="O825" s="120"/>
      <c r="P825" s="120"/>
      <c r="Q825" s="120"/>
      <c r="R825" s="120"/>
      <c r="S825" s="120"/>
      <c r="T825" s="205">
        <f t="shared" si="78"/>
        <v>0</v>
      </c>
      <c r="U825" s="205">
        <f t="shared" si="79"/>
        <v>0</v>
      </c>
      <c r="V825" s="210"/>
      <c r="W825" s="210"/>
      <c r="X825" s="23" t="str">
        <f>IFERROR(VLOOKUP(AT825,'#Input Lists#'!$L$3:$AH$833,3,FALSE)," ")</f>
        <v xml:space="preserve"> </v>
      </c>
      <c r="Y825" s="23" t="str">
        <f>IFERROR(VLOOKUP(AT825,'#Input Lists#'!$L$3:$AH$833,5,FALSE)," ")</f>
        <v xml:space="preserve"> </v>
      </c>
      <c r="Z825" s="206" t="str">
        <f>IFERROR(VLOOKUP(AT825,'#Input Lists#'!$L$3:$AH$833,9,FALSE)," ")</f>
        <v xml:space="preserve"> </v>
      </c>
      <c r="AA825" s="119" t="s">
        <v>1527</v>
      </c>
      <c r="AB825" s="120"/>
      <c r="AC825" s="123"/>
      <c r="AD825" s="123"/>
      <c r="AE825" s="123"/>
      <c r="AF825" s="123"/>
      <c r="AG825" s="123"/>
      <c r="AH825" s="123"/>
      <c r="AI825" s="123"/>
      <c r="AJ825" s="123"/>
      <c r="AK825" s="123"/>
      <c r="AL825" s="123"/>
      <c r="AM825" s="123"/>
      <c r="AN825" s="123"/>
      <c r="AO825" s="123"/>
      <c r="AP825" s="120"/>
      <c r="AQ825" s="125" t="str">
        <f>IFERROR(VLOOKUP(G825,'#Location List#'!$C$3:$D$150,2,FALSE),"")</f>
        <v/>
      </c>
      <c r="AR825" s="125" t="str">
        <f>IFERROR(VLOOKUP(F825,'#Location List#'!$Q$3:$R$1154,2,FALSE),"")</f>
        <v/>
      </c>
      <c r="AS825" s="125" t="str">
        <f>IFERROR(VLOOKUP(V825,'#Input Lists#'!$B$3:$D$46,3,FALSE),"")</f>
        <v/>
      </c>
      <c r="AT825" s="125" t="str">
        <f>IFERROR(VLOOKUP(CONCATENATE(V825," ",W825),'#Input Lists#'!$K$3:$L$827,2,FALSE),"")</f>
        <v/>
      </c>
      <c r="AU825" s="125">
        <f>IFERROR(VLOOKUP(AA825,'#Input Lists#'!$BU$3:$BV$8,2,FALSE),"")</f>
        <v>1</v>
      </c>
      <c r="AV825" s="118" t="str">
        <f>IFERROR(VLOOKUP(AB825,'#Input Lists#'!$BO$3:$BP$9,2,FALSE),"")</f>
        <v/>
      </c>
      <c r="AW825" s="118">
        <f>IFERROR(VLOOKUP(AC825,'#Input Lists#'!$BL$3:$BM$7,2,FALSE),"")</f>
        <v>1</v>
      </c>
      <c r="AX825" s="52" t="e">
        <f>VLOOKUP(AQ825,'#Location List#'!$D$3:$K$150,4,FALSE)</f>
        <v>#N/A</v>
      </c>
      <c r="AY825" s="273" t="e">
        <f>VLOOKUP(AX825,'#Location List#'!$Z$3:$AA$13,2,FALSE)</f>
        <v>#N/A</v>
      </c>
      <c r="AZ825" s="126" t="e">
        <f>VLOOKUP($AT825,'#Input Lists#'!$L$3:$S$1033,6,FALSE)</f>
        <v>#N/A</v>
      </c>
      <c r="BA825" s="239" t="e">
        <f>VLOOKUP($AT825,'#Input Lists#'!$L$3:$S$833,7,FALSE)</f>
        <v>#N/A</v>
      </c>
      <c r="BB825" s="239" t="e">
        <f>VLOOKUP($AT825,'#Input Lists#'!$L$3:$S$833,8,FALSE)</f>
        <v>#N/A</v>
      </c>
      <c r="BC825" s="91" t="str">
        <f t="shared" si="80"/>
        <v/>
      </c>
      <c r="BD825" s="91" t="str">
        <f t="shared" si="81"/>
        <v/>
      </c>
      <c r="BE825" s="15" t="str">
        <f t="shared" si="82"/>
        <v/>
      </c>
      <c r="BF825" s="92" t="str">
        <f t="shared" si="83"/>
        <v>No Sighting Date</v>
      </c>
    </row>
    <row r="826" spans="1:58" x14ac:dyDescent="0.25">
      <c r="A826" s="118">
        <v>821</v>
      </c>
      <c r="B826" s="119"/>
      <c r="C826" s="120"/>
      <c r="D826" s="121"/>
      <c r="E826" s="121"/>
      <c r="F826" s="236"/>
      <c r="G826" s="122" t="str">
        <f>IFERROR(VLOOKUP(F826,'#Location List#'!$U$3:$V$1154,2,FALSE),"")</f>
        <v/>
      </c>
      <c r="H826" s="120"/>
      <c r="I826" s="120"/>
      <c r="J826" s="120"/>
      <c r="K826" s="120"/>
      <c r="L826" s="120"/>
      <c r="M826" s="120"/>
      <c r="N826" s="120"/>
      <c r="O826" s="120"/>
      <c r="P826" s="120"/>
      <c r="Q826" s="120"/>
      <c r="R826" s="120"/>
      <c r="S826" s="120"/>
      <c r="T826" s="205">
        <f t="shared" si="78"/>
        <v>0</v>
      </c>
      <c r="U826" s="205">
        <f t="shared" si="79"/>
        <v>0</v>
      </c>
      <c r="V826" s="210"/>
      <c r="W826" s="210"/>
      <c r="X826" s="23" t="str">
        <f>IFERROR(VLOOKUP(AT826,'#Input Lists#'!$L$3:$AH$833,3,FALSE)," ")</f>
        <v xml:space="preserve"> </v>
      </c>
      <c r="Y826" s="23" t="str">
        <f>IFERROR(VLOOKUP(AT826,'#Input Lists#'!$L$3:$AH$833,5,FALSE)," ")</f>
        <v xml:space="preserve"> </v>
      </c>
      <c r="Z826" s="206" t="str">
        <f>IFERROR(VLOOKUP(AT826,'#Input Lists#'!$L$3:$AH$833,9,FALSE)," ")</f>
        <v xml:space="preserve"> </v>
      </c>
      <c r="AA826" s="119" t="s">
        <v>1527</v>
      </c>
      <c r="AB826" s="120"/>
      <c r="AC826" s="123"/>
      <c r="AD826" s="123"/>
      <c r="AE826" s="123"/>
      <c r="AF826" s="123"/>
      <c r="AG826" s="123"/>
      <c r="AH826" s="123"/>
      <c r="AI826" s="123"/>
      <c r="AJ826" s="123"/>
      <c r="AK826" s="123"/>
      <c r="AL826" s="123"/>
      <c r="AM826" s="123"/>
      <c r="AN826" s="123"/>
      <c r="AO826" s="123"/>
      <c r="AP826" s="120"/>
      <c r="AQ826" s="125" t="str">
        <f>IFERROR(VLOOKUP(G826,'#Location List#'!$C$3:$D$150,2,FALSE),"")</f>
        <v/>
      </c>
      <c r="AR826" s="125" t="str">
        <f>IFERROR(VLOOKUP(F826,'#Location List#'!$Q$3:$R$1154,2,FALSE),"")</f>
        <v/>
      </c>
      <c r="AS826" s="125" t="str">
        <f>IFERROR(VLOOKUP(V826,'#Input Lists#'!$B$3:$D$46,3,FALSE),"")</f>
        <v/>
      </c>
      <c r="AT826" s="125" t="str">
        <f>IFERROR(VLOOKUP(CONCATENATE(V826," ",W826),'#Input Lists#'!$K$3:$L$827,2,FALSE),"")</f>
        <v/>
      </c>
      <c r="AU826" s="125">
        <f>IFERROR(VLOOKUP(AA826,'#Input Lists#'!$BU$3:$BV$8,2,FALSE),"")</f>
        <v>1</v>
      </c>
      <c r="AV826" s="118" t="str">
        <f>IFERROR(VLOOKUP(AB826,'#Input Lists#'!$BO$3:$BP$9,2,FALSE),"")</f>
        <v/>
      </c>
      <c r="AW826" s="118">
        <f>IFERROR(VLOOKUP(AC826,'#Input Lists#'!$BL$3:$BM$7,2,FALSE),"")</f>
        <v>1</v>
      </c>
      <c r="AX826" s="52" t="e">
        <f>VLOOKUP(AQ826,'#Location List#'!$D$3:$K$150,4,FALSE)</f>
        <v>#N/A</v>
      </c>
      <c r="AY826" s="273" t="e">
        <f>VLOOKUP(AX826,'#Location List#'!$Z$3:$AA$13,2,FALSE)</f>
        <v>#N/A</v>
      </c>
      <c r="AZ826" s="126" t="e">
        <f>VLOOKUP($AT826,'#Input Lists#'!$L$3:$S$1033,6,FALSE)</f>
        <v>#N/A</v>
      </c>
      <c r="BA826" s="239" t="e">
        <f>VLOOKUP($AT826,'#Input Lists#'!$L$3:$S$833,7,FALSE)</f>
        <v>#N/A</v>
      </c>
      <c r="BB826" s="239" t="e">
        <f>VLOOKUP($AT826,'#Input Lists#'!$L$3:$S$833,8,FALSE)</f>
        <v>#N/A</v>
      </c>
      <c r="BC826" s="91" t="str">
        <f t="shared" si="80"/>
        <v/>
      </c>
      <c r="BD826" s="91" t="str">
        <f t="shared" si="81"/>
        <v/>
      </c>
      <c r="BE826" s="15" t="str">
        <f t="shared" si="82"/>
        <v/>
      </c>
      <c r="BF826" s="92" t="str">
        <f t="shared" si="83"/>
        <v>No Sighting Date</v>
      </c>
    </row>
    <row r="827" spans="1:58" x14ac:dyDescent="0.25">
      <c r="A827" s="118">
        <v>822</v>
      </c>
      <c r="B827" s="119"/>
      <c r="C827" s="120"/>
      <c r="D827" s="121"/>
      <c r="E827" s="121"/>
      <c r="F827" s="236"/>
      <c r="G827" s="122" t="str">
        <f>IFERROR(VLOOKUP(F827,'#Location List#'!$U$3:$V$1154,2,FALSE),"")</f>
        <v/>
      </c>
      <c r="H827" s="120"/>
      <c r="I827" s="120"/>
      <c r="J827" s="120"/>
      <c r="K827" s="120"/>
      <c r="L827" s="120"/>
      <c r="M827" s="120"/>
      <c r="N827" s="120"/>
      <c r="O827" s="120"/>
      <c r="P827" s="120"/>
      <c r="Q827" s="120"/>
      <c r="R827" s="120"/>
      <c r="S827" s="120"/>
      <c r="T827" s="205">
        <f t="shared" si="78"/>
        <v>0</v>
      </c>
      <c r="U827" s="205">
        <f t="shared" si="79"/>
        <v>0</v>
      </c>
      <c r="V827" s="210"/>
      <c r="W827" s="210"/>
      <c r="X827" s="23" t="str">
        <f>IFERROR(VLOOKUP(AT827,'#Input Lists#'!$L$3:$AH$833,3,FALSE)," ")</f>
        <v xml:space="preserve"> </v>
      </c>
      <c r="Y827" s="23" t="str">
        <f>IFERROR(VLOOKUP(AT827,'#Input Lists#'!$L$3:$AH$833,5,FALSE)," ")</f>
        <v xml:space="preserve"> </v>
      </c>
      <c r="Z827" s="206" t="str">
        <f>IFERROR(VLOOKUP(AT827,'#Input Lists#'!$L$3:$AH$833,9,FALSE)," ")</f>
        <v xml:space="preserve"> </v>
      </c>
      <c r="AA827" s="119" t="s">
        <v>1527</v>
      </c>
      <c r="AB827" s="120"/>
      <c r="AC827" s="123"/>
      <c r="AD827" s="123"/>
      <c r="AE827" s="123"/>
      <c r="AF827" s="123"/>
      <c r="AG827" s="123"/>
      <c r="AH827" s="123"/>
      <c r="AI827" s="123"/>
      <c r="AJ827" s="123"/>
      <c r="AK827" s="123"/>
      <c r="AL827" s="123"/>
      <c r="AM827" s="123"/>
      <c r="AN827" s="123"/>
      <c r="AO827" s="123"/>
      <c r="AP827" s="120"/>
      <c r="AQ827" s="125" t="str">
        <f>IFERROR(VLOOKUP(G827,'#Location List#'!$C$3:$D$150,2,FALSE),"")</f>
        <v/>
      </c>
      <c r="AR827" s="125" t="str">
        <f>IFERROR(VLOOKUP(F827,'#Location List#'!$Q$3:$R$1154,2,FALSE),"")</f>
        <v/>
      </c>
      <c r="AS827" s="125" t="str">
        <f>IFERROR(VLOOKUP(V827,'#Input Lists#'!$B$3:$D$46,3,FALSE),"")</f>
        <v/>
      </c>
      <c r="AT827" s="125" t="str">
        <f>IFERROR(VLOOKUP(CONCATENATE(V827," ",W827),'#Input Lists#'!$K$3:$L$827,2,FALSE),"")</f>
        <v/>
      </c>
      <c r="AU827" s="125">
        <f>IFERROR(VLOOKUP(AA827,'#Input Lists#'!$BU$3:$BV$8,2,FALSE),"")</f>
        <v>1</v>
      </c>
      <c r="AV827" s="118" t="str">
        <f>IFERROR(VLOOKUP(AB827,'#Input Lists#'!$BO$3:$BP$9,2,FALSE),"")</f>
        <v/>
      </c>
      <c r="AW827" s="118">
        <f>IFERROR(VLOOKUP(AC827,'#Input Lists#'!$BL$3:$BM$7,2,FALSE),"")</f>
        <v>1</v>
      </c>
      <c r="AX827" s="52" t="e">
        <f>VLOOKUP(AQ827,'#Location List#'!$D$3:$K$150,4,FALSE)</f>
        <v>#N/A</v>
      </c>
      <c r="AY827" s="273" t="e">
        <f>VLOOKUP(AX827,'#Location List#'!$Z$3:$AA$13,2,FALSE)</f>
        <v>#N/A</v>
      </c>
      <c r="AZ827" s="126" t="e">
        <f>VLOOKUP($AT827,'#Input Lists#'!$L$3:$S$1033,6,FALSE)</f>
        <v>#N/A</v>
      </c>
      <c r="BA827" s="239" t="e">
        <f>VLOOKUP($AT827,'#Input Lists#'!$L$3:$S$833,7,FALSE)</f>
        <v>#N/A</v>
      </c>
      <c r="BB827" s="239" t="e">
        <f>VLOOKUP($AT827,'#Input Lists#'!$L$3:$S$833,8,FALSE)</f>
        <v>#N/A</v>
      </c>
      <c r="BC827" s="91" t="str">
        <f t="shared" si="80"/>
        <v/>
      </c>
      <c r="BD827" s="91" t="str">
        <f t="shared" si="81"/>
        <v/>
      </c>
      <c r="BE827" s="15" t="str">
        <f t="shared" si="82"/>
        <v/>
      </c>
      <c r="BF827" s="92" t="str">
        <f t="shared" si="83"/>
        <v>No Sighting Date</v>
      </c>
    </row>
    <row r="828" spans="1:58" x14ac:dyDescent="0.25">
      <c r="A828" s="118">
        <v>823</v>
      </c>
      <c r="B828" s="119"/>
      <c r="C828" s="120"/>
      <c r="D828" s="121"/>
      <c r="E828" s="121"/>
      <c r="F828" s="236"/>
      <c r="G828" s="122" t="str">
        <f>IFERROR(VLOOKUP(F828,'#Location List#'!$U$3:$V$1154,2,FALSE),"")</f>
        <v/>
      </c>
      <c r="H828" s="120"/>
      <c r="I828" s="120"/>
      <c r="J828" s="120"/>
      <c r="K828" s="120"/>
      <c r="L828" s="120"/>
      <c r="M828" s="120"/>
      <c r="N828" s="120"/>
      <c r="O828" s="120"/>
      <c r="P828" s="120"/>
      <c r="Q828" s="120"/>
      <c r="R828" s="120"/>
      <c r="S828" s="120"/>
      <c r="T828" s="205">
        <f t="shared" si="78"/>
        <v>0</v>
      </c>
      <c r="U828" s="205">
        <f t="shared" si="79"/>
        <v>0</v>
      </c>
      <c r="V828" s="210"/>
      <c r="W828" s="210"/>
      <c r="X828" s="23" t="str">
        <f>IFERROR(VLOOKUP(AT828,'#Input Lists#'!$L$3:$AH$833,3,FALSE)," ")</f>
        <v xml:space="preserve"> </v>
      </c>
      <c r="Y828" s="23" t="str">
        <f>IFERROR(VLOOKUP(AT828,'#Input Lists#'!$L$3:$AH$833,5,FALSE)," ")</f>
        <v xml:space="preserve"> </v>
      </c>
      <c r="Z828" s="206" t="str">
        <f>IFERROR(VLOOKUP(AT828,'#Input Lists#'!$L$3:$AH$833,9,FALSE)," ")</f>
        <v xml:space="preserve"> </v>
      </c>
      <c r="AA828" s="119" t="s">
        <v>1527</v>
      </c>
      <c r="AB828" s="120"/>
      <c r="AC828" s="123"/>
      <c r="AD828" s="123"/>
      <c r="AE828" s="123"/>
      <c r="AF828" s="123"/>
      <c r="AG828" s="123"/>
      <c r="AH828" s="123"/>
      <c r="AI828" s="123"/>
      <c r="AJ828" s="123"/>
      <c r="AK828" s="123"/>
      <c r="AL828" s="123"/>
      <c r="AM828" s="123"/>
      <c r="AN828" s="123"/>
      <c r="AO828" s="123"/>
      <c r="AP828" s="120"/>
      <c r="AQ828" s="125" t="str">
        <f>IFERROR(VLOOKUP(G828,'#Location List#'!$C$3:$D$150,2,FALSE),"")</f>
        <v/>
      </c>
      <c r="AR828" s="125" t="str">
        <f>IFERROR(VLOOKUP(F828,'#Location List#'!$Q$3:$R$1154,2,FALSE),"")</f>
        <v/>
      </c>
      <c r="AS828" s="125" t="str">
        <f>IFERROR(VLOOKUP(V828,'#Input Lists#'!$B$3:$D$46,3,FALSE),"")</f>
        <v/>
      </c>
      <c r="AT828" s="125" t="str">
        <f>IFERROR(VLOOKUP(CONCATENATE(V828," ",W828),'#Input Lists#'!$K$3:$L$827,2,FALSE),"")</f>
        <v/>
      </c>
      <c r="AU828" s="125">
        <f>IFERROR(VLOOKUP(AA828,'#Input Lists#'!$BU$3:$BV$8,2,FALSE),"")</f>
        <v>1</v>
      </c>
      <c r="AV828" s="118" t="str">
        <f>IFERROR(VLOOKUP(AB828,'#Input Lists#'!$BO$3:$BP$9,2,FALSE),"")</f>
        <v/>
      </c>
      <c r="AW828" s="118">
        <f>IFERROR(VLOOKUP(AC828,'#Input Lists#'!$BL$3:$BM$7,2,FALSE),"")</f>
        <v>1</v>
      </c>
      <c r="AX828" s="52" t="e">
        <f>VLOOKUP(AQ828,'#Location List#'!$D$3:$K$150,4,FALSE)</f>
        <v>#N/A</v>
      </c>
      <c r="AY828" s="273" t="e">
        <f>VLOOKUP(AX828,'#Location List#'!$Z$3:$AA$13,2,FALSE)</f>
        <v>#N/A</v>
      </c>
      <c r="AZ828" s="126" t="e">
        <f>VLOOKUP($AT828,'#Input Lists#'!$L$3:$S$1033,6,FALSE)</f>
        <v>#N/A</v>
      </c>
      <c r="BA828" s="239" t="e">
        <f>VLOOKUP($AT828,'#Input Lists#'!$L$3:$S$833,7,FALSE)</f>
        <v>#N/A</v>
      </c>
      <c r="BB828" s="239" t="e">
        <f>VLOOKUP($AT828,'#Input Lists#'!$L$3:$S$833,8,FALSE)</f>
        <v>#N/A</v>
      </c>
      <c r="BC828" s="91" t="str">
        <f t="shared" si="80"/>
        <v/>
      </c>
      <c r="BD828" s="91" t="str">
        <f t="shared" si="81"/>
        <v/>
      </c>
      <c r="BE828" s="15" t="str">
        <f t="shared" si="82"/>
        <v/>
      </c>
      <c r="BF828" s="92" t="str">
        <f t="shared" si="83"/>
        <v>No Sighting Date</v>
      </c>
    </row>
    <row r="829" spans="1:58" x14ac:dyDescent="0.25">
      <c r="A829" s="118">
        <v>824</v>
      </c>
      <c r="B829" s="119"/>
      <c r="C829" s="120"/>
      <c r="D829" s="121"/>
      <c r="E829" s="121"/>
      <c r="F829" s="236"/>
      <c r="G829" s="122" t="str">
        <f>IFERROR(VLOOKUP(F829,'#Location List#'!$U$3:$V$1154,2,FALSE),"")</f>
        <v/>
      </c>
      <c r="H829" s="120"/>
      <c r="I829" s="120"/>
      <c r="J829" s="120"/>
      <c r="K829" s="120"/>
      <c r="L829" s="120"/>
      <c r="M829" s="120"/>
      <c r="N829" s="120"/>
      <c r="O829" s="120"/>
      <c r="P829" s="120"/>
      <c r="Q829" s="120"/>
      <c r="R829" s="120"/>
      <c r="S829" s="120"/>
      <c r="T829" s="205">
        <f t="shared" si="78"/>
        <v>0</v>
      </c>
      <c r="U829" s="205">
        <f t="shared" si="79"/>
        <v>0</v>
      </c>
      <c r="V829" s="210"/>
      <c r="W829" s="210"/>
      <c r="X829" s="23" t="str">
        <f>IFERROR(VLOOKUP(AT829,'#Input Lists#'!$L$3:$AH$833,3,FALSE)," ")</f>
        <v xml:space="preserve"> </v>
      </c>
      <c r="Y829" s="23" t="str">
        <f>IFERROR(VLOOKUP(AT829,'#Input Lists#'!$L$3:$AH$833,5,FALSE)," ")</f>
        <v xml:space="preserve"> </v>
      </c>
      <c r="Z829" s="206" t="str">
        <f>IFERROR(VLOOKUP(AT829,'#Input Lists#'!$L$3:$AH$833,9,FALSE)," ")</f>
        <v xml:space="preserve"> </v>
      </c>
      <c r="AA829" s="119" t="s">
        <v>1527</v>
      </c>
      <c r="AB829" s="120"/>
      <c r="AC829" s="123"/>
      <c r="AD829" s="123"/>
      <c r="AE829" s="123"/>
      <c r="AF829" s="123"/>
      <c r="AG829" s="123"/>
      <c r="AH829" s="123"/>
      <c r="AI829" s="123"/>
      <c r="AJ829" s="123"/>
      <c r="AK829" s="123"/>
      <c r="AL829" s="123"/>
      <c r="AM829" s="123"/>
      <c r="AN829" s="123"/>
      <c r="AO829" s="123"/>
      <c r="AP829" s="120"/>
      <c r="AQ829" s="125" t="str">
        <f>IFERROR(VLOOKUP(G829,'#Location List#'!$C$3:$D$150,2,FALSE),"")</f>
        <v/>
      </c>
      <c r="AR829" s="125" t="str">
        <f>IFERROR(VLOOKUP(F829,'#Location List#'!$Q$3:$R$1154,2,FALSE),"")</f>
        <v/>
      </c>
      <c r="AS829" s="125" t="str">
        <f>IFERROR(VLOOKUP(V829,'#Input Lists#'!$B$3:$D$46,3,FALSE),"")</f>
        <v/>
      </c>
      <c r="AT829" s="125" t="str">
        <f>IFERROR(VLOOKUP(CONCATENATE(V829," ",W829),'#Input Lists#'!$K$3:$L$827,2,FALSE),"")</f>
        <v/>
      </c>
      <c r="AU829" s="125">
        <f>IFERROR(VLOOKUP(AA829,'#Input Lists#'!$BU$3:$BV$8,2,FALSE),"")</f>
        <v>1</v>
      </c>
      <c r="AV829" s="118" t="str">
        <f>IFERROR(VLOOKUP(AB829,'#Input Lists#'!$BO$3:$BP$9,2,FALSE),"")</f>
        <v/>
      </c>
      <c r="AW829" s="118">
        <f>IFERROR(VLOOKUP(AC829,'#Input Lists#'!$BL$3:$BM$7,2,FALSE),"")</f>
        <v>1</v>
      </c>
      <c r="AX829" s="52" t="e">
        <f>VLOOKUP(AQ829,'#Location List#'!$D$3:$K$150,4,FALSE)</f>
        <v>#N/A</v>
      </c>
      <c r="AY829" s="273" t="e">
        <f>VLOOKUP(AX829,'#Location List#'!$Z$3:$AA$13,2,FALSE)</f>
        <v>#N/A</v>
      </c>
      <c r="AZ829" s="126" t="e">
        <f>VLOOKUP($AT829,'#Input Lists#'!$L$3:$S$1033,6,FALSE)</f>
        <v>#N/A</v>
      </c>
      <c r="BA829" s="239" t="e">
        <f>VLOOKUP($AT829,'#Input Lists#'!$L$3:$S$833,7,FALSE)</f>
        <v>#N/A</v>
      </c>
      <c r="BB829" s="239" t="e">
        <f>VLOOKUP($AT829,'#Input Lists#'!$L$3:$S$833,8,FALSE)</f>
        <v>#N/A</v>
      </c>
      <c r="BC829" s="91" t="str">
        <f t="shared" si="80"/>
        <v/>
      </c>
      <c r="BD829" s="91" t="str">
        <f t="shared" si="81"/>
        <v/>
      </c>
      <c r="BE829" s="15" t="str">
        <f t="shared" si="82"/>
        <v/>
      </c>
      <c r="BF829" s="92" t="str">
        <f t="shared" si="83"/>
        <v>No Sighting Date</v>
      </c>
    </row>
    <row r="830" spans="1:58" x14ac:dyDescent="0.25">
      <c r="A830" s="118">
        <v>825</v>
      </c>
      <c r="B830" s="119"/>
      <c r="C830" s="120"/>
      <c r="D830" s="121"/>
      <c r="E830" s="121"/>
      <c r="F830" s="236"/>
      <c r="G830" s="122" t="str">
        <f>IFERROR(VLOOKUP(F830,'#Location List#'!$U$3:$V$1154,2,FALSE),"")</f>
        <v/>
      </c>
      <c r="H830" s="120"/>
      <c r="I830" s="120"/>
      <c r="J830" s="120"/>
      <c r="K830" s="120"/>
      <c r="L830" s="120"/>
      <c r="M830" s="120"/>
      <c r="N830" s="120"/>
      <c r="O830" s="120"/>
      <c r="P830" s="120"/>
      <c r="Q830" s="120"/>
      <c r="R830" s="120"/>
      <c r="S830" s="120"/>
      <c r="T830" s="205">
        <f t="shared" si="78"/>
        <v>0</v>
      </c>
      <c r="U830" s="205">
        <f t="shared" si="79"/>
        <v>0</v>
      </c>
      <c r="V830" s="210"/>
      <c r="W830" s="210"/>
      <c r="X830" s="23" t="str">
        <f>IFERROR(VLOOKUP(AT830,'#Input Lists#'!$L$3:$AH$833,3,FALSE)," ")</f>
        <v xml:space="preserve"> </v>
      </c>
      <c r="Y830" s="23" t="str">
        <f>IFERROR(VLOOKUP(AT830,'#Input Lists#'!$L$3:$AH$833,5,FALSE)," ")</f>
        <v xml:space="preserve"> </v>
      </c>
      <c r="Z830" s="206" t="str">
        <f>IFERROR(VLOOKUP(AT830,'#Input Lists#'!$L$3:$AH$833,9,FALSE)," ")</f>
        <v xml:space="preserve"> </v>
      </c>
      <c r="AA830" s="119" t="s">
        <v>1527</v>
      </c>
      <c r="AB830" s="120"/>
      <c r="AC830" s="123"/>
      <c r="AD830" s="123"/>
      <c r="AE830" s="123"/>
      <c r="AF830" s="123"/>
      <c r="AG830" s="123"/>
      <c r="AH830" s="123"/>
      <c r="AI830" s="123"/>
      <c r="AJ830" s="123"/>
      <c r="AK830" s="123"/>
      <c r="AL830" s="123"/>
      <c r="AM830" s="123"/>
      <c r="AN830" s="123"/>
      <c r="AO830" s="123"/>
      <c r="AP830" s="120"/>
      <c r="AQ830" s="125" t="str">
        <f>IFERROR(VLOOKUP(G830,'#Location List#'!$C$3:$D$150,2,FALSE),"")</f>
        <v/>
      </c>
      <c r="AR830" s="125" t="str">
        <f>IFERROR(VLOOKUP(F830,'#Location List#'!$Q$3:$R$1154,2,FALSE),"")</f>
        <v/>
      </c>
      <c r="AS830" s="125" t="str">
        <f>IFERROR(VLOOKUP(V830,'#Input Lists#'!$B$3:$D$46,3,FALSE),"")</f>
        <v/>
      </c>
      <c r="AT830" s="125" t="str">
        <f>IFERROR(VLOOKUP(CONCATENATE(V830," ",W830),'#Input Lists#'!$K$3:$L$827,2,FALSE),"")</f>
        <v/>
      </c>
      <c r="AU830" s="125">
        <f>IFERROR(VLOOKUP(AA830,'#Input Lists#'!$BU$3:$BV$8,2,FALSE),"")</f>
        <v>1</v>
      </c>
      <c r="AV830" s="118" t="str">
        <f>IFERROR(VLOOKUP(AB830,'#Input Lists#'!$BO$3:$BP$9,2,FALSE),"")</f>
        <v/>
      </c>
      <c r="AW830" s="118">
        <f>IFERROR(VLOOKUP(AC830,'#Input Lists#'!$BL$3:$BM$7,2,FALSE),"")</f>
        <v>1</v>
      </c>
      <c r="AX830" s="52" t="e">
        <f>VLOOKUP(AQ830,'#Location List#'!$D$3:$K$150,4,FALSE)</f>
        <v>#N/A</v>
      </c>
      <c r="AY830" s="273" t="e">
        <f>VLOOKUP(AX830,'#Location List#'!$Z$3:$AA$13,2,FALSE)</f>
        <v>#N/A</v>
      </c>
      <c r="AZ830" s="126" t="e">
        <f>VLOOKUP($AT830,'#Input Lists#'!$L$3:$S$1033,6,FALSE)</f>
        <v>#N/A</v>
      </c>
      <c r="BA830" s="239" t="e">
        <f>VLOOKUP($AT830,'#Input Lists#'!$L$3:$S$833,7,FALSE)</f>
        <v>#N/A</v>
      </c>
      <c r="BB830" s="239" t="e">
        <f>VLOOKUP($AT830,'#Input Lists#'!$L$3:$S$833,8,FALSE)</f>
        <v>#N/A</v>
      </c>
      <c r="BC830" s="91" t="str">
        <f t="shared" si="80"/>
        <v/>
      </c>
      <c r="BD830" s="91" t="str">
        <f t="shared" si="81"/>
        <v/>
      </c>
      <c r="BE830" s="15" t="str">
        <f t="shared" si="82"/>
        <v/>
      </c>
      <c r="BF830" s="92" t="str">
        <f t="shared" si="83"/>
        <v>No Sighting Date</v>
      </c>
    </row>
    <row r="831" spans="1:58" x14ac:dyDescent="0.25">
      <c r="A831" s="118">
        <v>826</v>
      </c>
      <c r="B831" s="119"/>
      <c r="C831" s="120"/>
      <c r="D831" s="121"/>
      <c r="E831" s="121"/>
      <c r="F831" s="236"/>
      <c r="G831" s="122" t="str">
        <f>IFERROR(VLOOKUP(F831,'#Location List#'!$U$3:$V$1154,2,FALSE),"")</f>
        <v/>
      </c>
      <c r="H831" s="120"/>
      <c r="I831" s="120"/>
      <c r="J831" s="120"/>
      <c r="K831" s="120"/>
      <c r="L831" s="120"/>
      <c r="M831" s="120"/>
      <c r="N831" s="120"/>
      <c r="O831" s="120"/>
      <c r="P831" s="120"/>
      <c r="Q831" s="120"/>
      <c r="R831" s="120"/>
      <c r="S831" s="120"/>
      <c r="T831" s="205">
        <f t="shared" si="78"/>
        <v>0</v>
      </c>
      <c r="U831" s="205">
        <f t="shared" si="79"/>
        <v>0</v>
      </c>
      <c r="V831" s="210"/>
      <c r="W831" s="210"/>
      <c r="X831" s="23" t="str">
        <f>IFERROR(VLOOKUP(AT831,'#Input Lists#'!$L$3:$AH$833,3,FALSE)," ")</f>
        <v xml:space="preserve"> </v>
      </c>
      <c r="Y831" s="23" t="str">
        <f>IFERROR(VLOOKUP(AT831,'#Input Lists#'!$L$3:$AH$833,5,FALSE)," ")</f>
        <v xml:space="preserve"> </v>
      </c>
      <c r="Z831" s="206" t="str">
        <f>IFERROR(VLOOKUP(AT831,'#Input Lists#'!$L$3:$AH$833,9,FALSE)," ")</f>
        <v xml:space="preserve"> </v>
      </c>
      <c r="AA831" s="119" t="s">
        <v>1527</v>
      </c>
      <c r="AB831" s="120"/>
      <c r="AC831" s="123"/>
      <c r="AD831" s="123"/>
      <c r="AE831" s="123"/>
      <c r="AF831" s="123"/>
      <c r="AG831" s="123"/>
      <c r="AH831" s="123"/>
      <c r="AI831" s="123"/>
      <c r="AJ831" s="123"/>
      <c r="AK831" s="123"/>
      <c r="AL831" s="123"/>
      <c r="AM831" s="123"/>
      <c r="AN831" s="123"/>
      <c r="AO831" s="123"/>
      <c r="AP831" s="120"/>
      <c r="AQ831" s="125" t="str">
        <f>IFERROR(VLOOKUP(G831,'#Location List#'!$C$3:$D$150,2,FALSE),"")</f>
        <v/>
      </c>
      <c r="AR831" s="125" t="str">
        <f>IFERROR(VLOOKUP(F831,'#Location List#'!$Q$3:$R$1154,2,FALSE),"")</f>
        <v/>
      </c>
      <c r="AS831" s="125" t="str">
        <f>IFERROR(VLOOKUP(V831,'#Input Lists#'!$B$3:$D$46,3,FALSE),"")</f>
        <v/>
      </c>
      <c r="AT831" s="125" t="str">
        <f>IFERROR(VLOOKUP(CONCATENATE(V831," ",W831),'#Input Lists#'!$K$3:$L$827,2,FALSE),"")</f>
        <v/>
      </c>
      <c r="AU831" s="125">
        <f>IFERROR(VLOOKUP(AA831,'#Input Lists#'!$BU$3:$BV$8,2,FALSE),"")</f>
        <v>1</v>
      </c>
      <c r="AV831" s="118" t="str">
        <f>IFERROR(VLOOKUP(AB831,'#Input Lists#'!$BO$3:$BP$9,2,FALSE),"")</f>
        <v/>
      </c>
      <c r="AW831" s="118">
        <f>IFERROR(VLOOKUP(AC831,'#Input Lists#'!$BL$3:$BM$7,2,FALSE),"")</f>
        <v>1</v>
      </c>
      <c r="AX831" s="52" t="e">
        <f>VLOOKUP(AQ831,'#Location List#'!$D$3:$K$150,4,FALSE)</f>
        <v>#N/A</v>
      </c>
      <c r="AY831" s="273" t="e">
        <f>VLOOKUP(AX831,'#Location List#'!$Z$3:$AA$13,2,FALSE)</f>
        <v>#N/A</v>
      </c>
      <c r="AZ831" s="126" t="e">
        <f>VLOOKUP($AT831,'#Input Lists#'!$L$3:$S$1033,6,FALSE)</f>
        <v>#N/A</v>
      </c>
      <c r="BA831" s="239" t="e">
        <f>VLOOKUP($AT831,'#Input Lists#'!$L$3:$S$833,7,FALSE)</f>
        <v>#N/A</v>
      </c>
      <c r="BB831" s="239" t="e">
        <f>VLOOKUP($AT831,'#Input Lists#'!$L$3:$S$833,8,FALSE)</f>
        <v>#N/A</v>
      </c>
      <c r="BC831" s="91" t="str">
        <f t="shared" si="80"/>
        <v/>
      </c>
      <c r="BD831" s="91" t="str">
        <f t="shared" si="81"/>
        <v/>
      </c>
      <c r="BE831" s="15" t="str">
        <f t="shared" si="82"/>
        <v/>
      </c>
      <c r="BF831" s="92" t="str">
        <f t="shared" si="83"/>
        <v>No Sighting Date</v>
      </c>
    </row>
    <row r="832" spans="1:58" x14ac:dyDescent="0.25">
      <c r="A832" s="118">
        <v>827</v>
      </c>
      <c r="B832" s="119"/>
      <c r="C832" s="120"/>
      <c r="D832" s="121"/>
      <c r="E832" s="121"/>
      <c r="F832" s="236"/>
      <c r="G832" s="122" t="str">
        <f>IFERROR(VLOOKUP(F832,'#Location List#'!$U$3:$V$1154,2,FALSE),"")</f>
        <v/>
      </c>
      <c r="H832" s="120"/>
      <c r="I832" s="120"/>
      <c r="J832" s="120"/>
      <c r="K832" s="120"/>
      <c r="L832" s="120"/>
      <c r="M832" s="120"/>
      <c r="N832" s="120"/>
      <c r="O832" s="120"/>
      <c r="P832" s="120"/>
      <c r="Q832" s="120"/>
      <c r="R832" s="120"/>
      <c r="S832" s="120"/>
      <c r="T832" s="205">
        <f t="shared" si="78"/>
        <v>0</v>
      </c>
      <c r="U832" s="205">
        <f t="shared" si="79"/>
        <v>0</v>
      </c>
      <c r="V832" s="210"/>
      <c r="W832" s="210"/>
      <c r="X832" s="23" t="str">
        <f>IFERROR(VLOOKUP(AT832,'#Input Lists#'!$L$3:$AH$833,3,FALSE)," ")</f>
        <v xml:space="preserve"> </v>
      </c>
      <c r="Y832" s="23" t="str">
        <f>IFERROR(VLOOKUP(AT832,'#Input Lists#'!$L$3:$AH$833,5,FALSE)," ")</f>
        <v xml:space="preserve"> </v>
      </c>
      <c r="Z832" s="206" t="str">
        <f>IFERROR(VLOOKUP(AT832,'#Input Lists#'!$L$3:$AH$833,9,FALSE)," ")</f>
        <v xml:space="preserve"> </v>
      </c>
      <c r="AA832" s="119" t="s">
        <v>1527</v>
      </c>
      <c r="AB832" s="120"/>
      <c r="AC832" s="123"/>
      <c r="AD832" s="123"/>
      <c r="AE832" s="123"/>
      <c r="AF832" s="123"/>
      <c r="AG832" s="123"/>
      <c r="AH832" s="123"/>
      <c r="AI832" s="123"/>
      <c r="AJ832" s="123"/>
      <c r="AK832" s="123"/>
      <c r="AL832" s="123"/>
      <c r="AM832" s="123"/>
      <c r="AN832" s="123"/>
      <c r="AO832" s="123"/>
      <c r="AP832" s="120"/>
      <c r="AQ832" s="125" t="str">
        <f>IFERROR(VLOOKUP(G832,'#Location List#'!$C$3:$D$150,2,FALSE),"")</f>
        <v/>
      </c>
      <c r="AR832" s="125" t="str">
        <f>IFERROR(VLOOKUP(F832,'#Location List#'!$Q$3:$R$1154,2,FALSE),"")</f>
        <v/>
      </c>
      <c r="AS832" s="125" t="str">
        <f>IFERROR(VLOOKUP(V832,'#Input Lists#'!$B$3:$D$46,3,FALSE),"")</f>
        <v/>
      </c>
      <c r="AT832" s="125" t="str">
        <f>IFERROR(VLOOKUP(CONCATENATE(V832," ",W832),'#Input Lists#'!$K$3:$L$827,2,FALSE),"")</f>
        <v/>
      </c>
      <c r="AU832" s="125">
        <f>IFERROR(VLOOKUP(AA832,'#Input Lists#'!$BU$3:$BV$8,2,FALSE),"")</f>
        <v>1</v>
      </c>
      <c r="AV832" s="118" t="str">
        <f>IFERROR(VLOOKUP(AB832,'#Input Lists#'!$BO$3:$BP$9,2,FALSE),"")</f>
        <v/>
      </c>
      <c r="AW832" s="118">
        <f>IFERROR(VLOOKUP(AC832,'#Input Lists#'!$BL$3:$BM$7,2,FALSE),"")</f>
        <v>1</v>
      </c>
      <c r="AX832" s="52" t="e">
        <f>VLOOKUP(AQ832,'#Location List#'!$D$3:$K$150,4,FALSE)</f>
        <v>#N/A</v>
      </c>
      <c r="AY832" s="273" t="e">
        <f>VLOOKUP(AX832,'#Location List#'!$Z$3:$AA$13,2,FALSE)</f>
        <v>#N/A</v>
      </c>
      <c r="AZ832" s="126" t="e">
        <f>VLOOKUP($AT832,'#Input Lists#'!$L$3:$S$1033,6,FALSE)</f>
        <v>#N/A</v>
      </c>
      <c r="BA832" s="239" t="e">
        <f>VLOOKUP($AT832,'#Input Lists#'!$L$3:$S$833,7,FALSE)</f>
        <v>#N/A</v>
      </c>
      <c r="BB832" s="239" t="e">
        <f>VLOOKUP($AT832,'#Input Lists#'!$L$3:$S$833,8,FALSE)</f>
        <v>#N/A</v>
      </c>
      <c r="BC832" s="91" t="str">
        <f t="shared" si="80"/>
        <v/>
      </c>
      <c r="BD832" s="91" t="str">
        <f t="shared" si="81"/>
        <v/>
      </c>
      <c r="BE832" s="15" t="str">
        <f t="shared" si="82"/>
        <v/>
      </c>
      <c r="BF832" s="92" t="str">
        <f t="shared" si="83"/>
        <v>No Sighting Date</v>
      </c>
    </row>
    <row r="833" spans="1:58" x14ac:dyDescent="0.25">
      <c r="A833" s="118">
        <v>828</v>
      </c>
      <c r="B833" s="119"/>
      <c r="C833" s="120"/>
      <c r="D833" s="121"/>
      <c r="E833" s="121"/>
      <c r="F833" s="236"/>
      <c r="G833" s="122" t="str">
        <f>IFERROR(VLOOKUP(F833,'#Location List#'!$U$3:$V$1154,2,FALSE),"")</f>
        <v/>
      </c>
      <c r="H833" s="120"/>
      <c r="I833" s="120"/>
      <c r="J833" s="120"/>
      <c r="K833" s="120"/>
      <c r="L833" s="120"/>
      <c r="M833" s="120"/>
      <c r="N833" s="120"/>
      <c r="O833" s="120"/>
      <c r="P833" s="120"/>
      <c r="Q833" s="120"/>
      <c r="R833" s="120"/>
      <c r="S833" s="120"/>
      <c r="T833" s="205">
        <f t="shared" si="78"/>
        <v>0</v>
      </c>
      <c r="U833" s="205">
        <f t="shared" si="79"/>
        <v>0</v>
      </c>
      <c r="V833" s="210"/>
      <c r="W833" s="210"/>
      <c r="X833" s="23" t="str">
        <f>IFERROR(VLOOKUP(AT833,'#Input Lists#'!$L$3:$AH$833,3,FALSE)," ")</f>
        <v xml:space="preserve"> </v>
      </c>
      <c r="Y833" s="23" t="str">
        <f>IFERROR(VLOOKUP(AT833,'#Input Lists#'!$L$3:$AH$833,5,FALSE)," ")</f>
        <v xml:space="preserve"> </v>
      </c>
      <c r="Z833" s="206" t="str">
        <f>IFERROR(VLOOKUP(AT833,'#Input Lists#'!$L$3:$AH$833,9,FALSE)," ")</f>
        <v xml:space="preserve"> </v>
      </c>
      <c r="AA833" s="119" t="s">
        <v>1527</v>
      </c>
      <c r="AB833" s="120"/>
      <c r="AC833" s="123"/>
      <c r="AD833" s="123"/>
      <c r="AE833" s="123"/>
      <c r="AF833" s="123"/>
      <c r="AG833" s="123"/>
      <c r="AH833" s="123"/>
      <c r="AI833" s="123"/>
      <c r="AJ833" s="123"/>
      <c r="AK833" s="123"/>
      <c r="AL833" s="123"/>
      <c r="AM833" s="123"/>
      <c r="AN833" s="123"/>
      <c r="AO833" s="123"/>
      <c r="AP833" s="120"/>
      <c r="AQ833" s="125" t="str">
        <f>IFERROR(VLOOKUP(G833,'#Location List#'!$C$3:$D$150,2,FALSE),"")</f>
        <v/>
      </c>
      <c r="AR833" s="125" t="str">
        <f>IFERROR(VLOOKUP(F833,'#Location List#'!$Q$3:$R$1154,2,FALSE),"")</f>
        <v/>
      </c>
      <c r="AS833" s="125" t="str">
        <f>IFERROR(VLOOKUP(V833,'#Input Lists#'!$B$3:$D$46,3,FALSE),"")</f>
        <v/>
      </c>
      <c r="AT833" s="125" t="str">
        <f>IFERROR(VLOOKUP(CONCATENATE(V833," ",W833),'#Input Lists#'!$K$3:$L$827,2,FALSE),"")</f>
        <v/>
      </c>
      <c r="AU833" s="125">
        <f>IFERROR(VLOOKUP(AA833,'#Input Lists#'!$BU$3:$BV$8,2,FALSE),"")</f>
        <v>1</v>
      </c>
      <c r="AV833" s="118" t="str">
        <f>IFERROR(VLOOKUP(AB833,'#Input Lists#'!$BO$3:$BP$9,2,FALSE),"")</f>
        <v/>
      </c>
      <c r="AW833" s="118">
        <f>IFERROR(VLOOKUP(AC833,'#Input Lists#'!$BL$3:$BM$7,2,FALSE),"")</f>
        <v>1</v>
      </c>
      <c r="AX833" s="52" t="e">
        <f>VLOOKUP(AQ833,'#Location List#'!$D$3:$K$150,4,FALSE)</f>
        <v>#N/A</v>
      </c>
      <c r="AY833" s="273" t="e">
        <f>VLOOKUP(AX833,'#Location List#'!$Z$3:$AA$13,2,FALSE)</f>
        <v>#N/A</v>
      </c>
      <c r="AZ833" s="126" t="e">
        <f>VLOOKUP($AT833,'#Input Lists#'!$L$3:$S$1033,6,FALSE)</f>
        <v>#N/A</v>
      </c>
      <c r="BA833" s="239" t="e">
        <f>VLOOKUP($AT833,'#Input Lists#'!$L$3:$S$833,7,FALSE)</f>
        <v>#N/A</v>
      </c>
      <c r="BB833" s="239" t="e">
        <f>VLOOKUP($AT833,'#Input Lists#'!$L$3:$S$833,8,FALSE)</f>
        <v>#N/A</v>
      </c>
      <c r="BC833" s="91" t="str">
        <f t="shared" si="80"/>
        <v/>
      </c>
      <c r="BD833" s="91" t="str">
        <f t="shared" si="81"/>
        <v/>
      </c>
      <c r="BE833" s="15" t="str">
        <f t="shared" si="82"/>
        <v/>
      </c>
      <c r="BF833" s="92" t="str">
        <f t="shared" si="83"/>
        <v>No Sighting Date</v>
      </c>
    </row>
    <row r="834" spans="1:58" x14ac:dyDescent="0.25">
      <c r="A834" s="118">
        <v>829</v>
      </c>
      <c r="B834" s="119"/>
      <c r="C834" s="120"/>
      <c r="D834" s="121"/>
      <c r="E834" s="121"/>
      <c r="F834" s="236"/>
      <c r="G834" s="122" t="str">
        <f>IFERROR(VLOOKUP(F834,'#Location List#'!$U$3:$V$1154,2,FALSE),"")</f>
        <v/>
      </c>
      <c r="H834" s="120"/>
      <c r="I834" s="120"/>
      <c r="J834" s="120"/>
      <c r="K834" s="120"/>
      <c r="L834" s="120"/>
      <c r="M834" s="120"/>
      <c r="N834" s="120"/>
      <c r="O834" s="120"/>
      <c r="P834" s="120"/>
      <c r="Q834" s="120"/>
      <c r="R834" s="120"/>
      <c r="S834" s="120"/>
      <c r="T834" s="205">
        <f t="shared" si="78"/>
        <v>0</v>
      </c>
      <c r="U834" s="205">
        <f t="shared" si="79"/>
        <v>0</v>
      </c>
      <c r="V834" s="210"/>
      <c r="W834" s="210"/>
      <c r="X834" s="23" t="str">
        <f>IFERROR(VLOOKUP(AT834,'#Input Lists#'!$L$3:$AH$833,3,FALSE)," ")</f>
        <v xml:space="preserve"> </v>
      </c>
      <c r="Y834" s="23" t="str">
        <f>IFERROR(VLOOKUP(AT834,'#Input Lists#'!$L$3:$AH$833,5,FALSE)," ")</f>
        <v xml:space="preserve"> </v>
      </c>
      <c r="Z834" s="206" t="str">
        <f>IFERROR(VLOOKUP(AT834,'#Input Lists#'!$L$3:$AH$833,9,FALSE)," ")</f>
        <v xml:space="preserve"> </v>
      </c>
      <c r="AA834" s="119" t="s">
        <v>1527</v>
      </c>
      <c r="AB834" s="120"/>
      <c r="AC834" s="123"/>
      <c r="AD834" s="123"/>
      <c r="AE834" s="123"/>
      <c r="AF834" s="123"/>
      <c r="AG834" s="123"/>
      <c r="AH834" s="123"/>
      <c r="AI834" s="123"/>
      <c r="AJ834" s="123"/>
      <c r="AK834" s="123"/>
      <c r="AL834" s="123"/>
      <c r="AM834" s="123"/>
      <c r="AN834" s="123"/>
      <c r="AO834" s="123"/>
      <c r="AP834" s="120"/>
      <c r="AQ834" s="125" t="str">
        <f>IFERROR(VLOOKUP(G834,'#Location List#'!$C$3:$D$150,2,FALSE),"")</f>
        <v/>
      </c>
      <c r="AR834" s="125" t="str">
        <f>IFERROR(VLOOKUP(F834,'#Location List#'!$Q$3:$R$1154,2,FALSE),"")</f>
        <v/>
      </c>
      <c r="AS834" s="125" t="str">
        <f>IFERROR(VLOOKUP(V834,'#Input Lists#'!$B$3:$D$46,3,FALSE),"")</f>
        <v/>
      </c>
      <c r="AT834" s="125" t="str">
        <f>IFERROR(VLOOKUP(CONCATENATE(V834," ",W834),'#Input Lists#'!$K$3:$L$827,2,FALSE),"")</f>
        <v/>
      </c>
      <c r="AU834" s="125">
        <f>IFERROR(VLOOKUP(AA834,'#Input Lists#'!$BU$3:$BV$8,2,FALSE),"")</f>
        <v>1</v>
      </c>
      <c r="AV834" s="118" t="str">
        <f>IFERROR(VLOOKUP(AB834,'#Input Lists#'!$BO$3:$BP$9,2,FALSE),"")</f>
        <v/>
      </c>
      <c r="AW834" s="118">
        <f>IFERROR(VLOOKUP(AC834,'#Input Lists#'!$BL$3:$BM$7,2,FALSE),"")</f>
        <v>1</v>
      </c>
      <c r="AX834" s="52" t="e">
        <f>VLOOKUP(AQ834,'#Location List#'!$D$3:$K$150,4,FALSE)</f>
        <v>#N/A</v>
      </c>
      <c r="AY834" s="273" t="e">
        <f>VLOOKUP(AX834,'#Location List#'!$Z$3:$AA$13,2,FALSE)</f>
        <v>#N/A</v>
      </c>
      <c r="AZ834" s="126" t="e">
        <f>VLOOKUP($AT834,'#Input Lists#'!$L$3:$S$1033,6,FALSE)</f>
        <v>#N/A</v>
      </c>
      <c r="BA834" s="239" t="e">
        <f>VLOOKUP($AT834,'#Input Lists#'!$L$3:$S$833,7,FALSE)</f>
        <v>#N/A</v>
      </c>
      <c r="BB834" s="239" t="e">
        <f>VLOOKUP($AT834,'#Input Lists#'!$L$3:$S$833,8,FALSE)</f>
        <v>#N/A</v>
      </c>
      <c r="BC834" s="91" t="str">
        <f t="shared" si="80"/>
        <v/>
      </c>
      <c r="BD834" s="91" t="str">
        <f t="shared" si="81"/>
        <v/>
      </c>
      <c r="BE834" s="15" t="str">
        <f t="shared" si="82"/>
        <v/>
      </c>
      <c r="BF834" s="92" t="str">
        <f t="shared" si="83"/>
        <v>No Sighting Date</v>
      </c>
    </row>
    <row r="835" spans="1:58" x14ac:dyDescent="0.25">
      <c r="A835" s="118">
        <v>830</v>
      </c>
      <c r="B835" s="119"/>
      <c r="C835" s="120"/>
      <c r="D835" s="121"/>
      <c r="E835" s="121"/>
      <c r="F835" s="236"/>
      <c r="G835" s="122" t="str">
        <f>IFERROR(VLOOKUP(F835,'#Location List#'!$U$3:$V$1154,2,FALSE),"")</f>
        <v/>
      </c>
      <c r="H835" s="120"/>
      <c r="I835" s="120"/>
      <c r="J835" s="120"/>
      <c r="K835" s="120"/>
      <c r="L835" s="120"/>
      <c r="M835" s="120"/>
      <c r="N835" s="120"/>
      <c r="O835" s="120"/>
      <c r="P835" s="120"/>
      <c r="Q835" s="120"/>
      <c r="R835" s="120"/>
      <c r="S835" s="120"/>
      <c r="T835" s="205">
        <f t="shared" si="78"/>
        <v>0</v>
      </c>
      <c r="U835" s="205">
        <f t="shared" si="79"/>
        <v>0</v>
      </c>
      <c r="V835" s="210"/>
      <c r="W835" s="210"/>
      <c r="X835" s="23" t="str">
        <f>IFERROR(VLOOKUP(AT835,'#Input Lists#'!$L$3:$AH$833,3,FALSE)," ")</f>
        <v xml:space="preserve"> </v>
      </c>
      <c r="Y835" s="23" t="str">
        <f>IFERROR(VLOOKUP(AT835,'#Input Lists#'!$L$3:$AH$833,5,FALSE)," ")</f>
        <v xml:space="preserve"> </v>
      </c>
      <c r="Z835" s="206" t="str">
        <f>IFERROR(VLOOKUP(AT835,'#Input Lists#'!$L$3:$AH$833,9,FALSE)," ")</f>
        <v xml:space="preserve"> </v>
      </c>
      <c r="AA835" s="119" t="s">
        <v>1527</v>
      </c>
      <c r="AB835" s="120"/>
      <c r="AC835" s="123"/>
      <c r="AD835" s="123"/>
      <c r="AE835" s="123"/>
      <c r="AF835" s="123"/>
      <c r="AG835" s="123"/>
      <c r="AH835" s="123"/>
      <c r="AI835" s="123"/>
      <c r="AJ835" s="123"/>
      <c r="AK835" s="123"/>
      <c r="AL835" s="123"/>
      <c r="AM835" s="123"/>
      <c r="AN835" s="123"/>
      <c r="AO835" s="123"/>
      <c r="AP835" s="120"/>
      <c r="AQ835" s="125" t="str">
        <f>IFERROR(VLOOKUP(G835,'#Location List#'!$C$3:$D$150,2,FALSE),"")</f>
        <v/>
      </c>
      <c r="AR835" s="125" t="str">
        <f>IFERROR(VLOOKUP(F835,'#Location List#'!$Q$3:$R$1154,2,FALSE),"")</f>
        <v/>
      </c>
      <c r="AS835" s="125" t="str">
        <f>IFERROR(VLOOKUP(V835,'#Input Lists#'!$B$3:$D$46,3,FALSE),"")</f>
        <v/>
      </c>
      <c r="AT835" s="125" t="str">
        <f>IFERROR(VLOOKUP(CONCATENATE(V835," ",W835),'#Input Lists#'!$K$3:$L$827,2,FALSE),"")</f>
        <v/>
      </c>
      <c r="AU835" s="125">
        <f>IFERROR(VLOOKUP(AA835,'#Input Lists#'!$BU$3:$BV$8,2,FALSE),"")</f>
        <v>1</v>
      </c>
      <c r="AV835" s="118" t="str">
        <f>IFERROR(VLOOKUP(AB835,'#Input Lists#'!$BO$3:$BP$9,2,FALSE),"")</f>
        <v/>
      </c>
      <c r="AW835" s="118">
        <f>IFERROR(VLOOKUP(AC835,'#Input Lists#'!$BL$3:$BM$7,2,FALSE),"")</f>
        <v>1</v>
      </c>
      <c r="AX835" s="52" t="e">
        <f>VLOOKUP(AQ835,'#Location List#'!$D$3:$K$150,4,FALSE)</f>
        <v>#N/A</v>
      </c>
      <c r="AY835" s="273" t="e">
        <f>VLOOKUP(AX835,'#Location List#'!$Z$3:$AA$13,2,FALSE)</f>
        <v>#N/A</v>
      </c>
      <c r="AZ835" s="126" t="e">
        <f>VLOOKUP($AT835,'#Input Lists#'!$L$3:$S$1033,6,FALSE)</f>
        <v>#N/A</v>
      </c>
      <c r="BA835" s="239" t="e">
        <f>VLOOKUP($AT835,'#Input Lists#'!$L$3:$S$833,7,FALSE)</f>
        <v>#N/A</v>
      </c>
      <c r="BB835" s="239" t="e">
        <f>VLOOKUP($AT835,'#Input Lists#'!$L$3:$S$833,8,FALSE)</f>
        <v>#N/A</v>
      </c>
      <c r="BC835" s="91" t="str">
        <f t="shared" si="80"/>
        <v/>
      </c>
      <c r="BD835" s="91" t="str">
        <f t="shared" si="81"/>
        <v/>
      </c>
      <c r="BE835" s="15" t="str">
        <f t="shared" si="82"/>
        <v/>
      </c>
      <c r="BF835" s="92" t="str">
        <f t="shared" si="83"/>
        <v>No Sighting Date</v>
      </c>
    </row>
    <row r="836" spans="1:58" x14ac:dyDescent="0.25">
      <c r="A836" s="118">
        <v>831</v>
      </c>
      <c r="B836" s="119"/>
      <c r="C836" s="120"/>
      <c r="D836" s="121"/>
      <c r="E836" s="121"/>
      <c r="F836" s="236"/>
      <c r="G836" s="122" t="str">
        <f>IFERROR(VLOOKUP(F836,'#Location List#'!$U$3:$V$1154,2,FALSE),"")</f>
        <v/>
      </c>
      <c r="H836" s="120"/>
      <c r="I836" s="120"/>
      <c r="J836" s="120"/>
      <c r="K836" s="120"/>
      <c r="L836" s="120"/>
      <c r="M836" s="120"/>
      <c r="N836" s="120"/>
      <c r="O836" s="120"/>
      <c r="P836" s="120"/>
      <c r="Q836" s="120"/>
      <c r="R836" s="120"/>
      <c r="S836" s="120"/>
      <c r="T836" s="205">
        <f t="shared" si="78"/>
        <v>0</v>
      </c>
      <c r="U836" s="205">
        <f t="shared" si="79"/>
        <v>0</v>
      </c>
      <c r="V836" s="210"/>
      <c r="W836" s="210"/>
      <c r="X836" s="23" t="str">
        <f>IFERROR(VLOOKUP(AT836,'#Input Lists#'!$L$3:$AH$833,3,FALSE)," ")</f>
        <v xml:space="preserve"> </v>
      </c>
      <c r="Y836" s="23" t="str">
        <f>IFERROR(VLOOKUP(AT836,'#Input Lists#'!$L$3:$AH$833,5,FALSE)," ")</f>
        <v xml:space="preserve"> </v>
      </c>
      <c r="Z836" s="206" t="str">
        <f>IFERROR(VLOOKUP(AT836,'#Input Lists#'!$L$3:$AH$833,9,FALSE)," ")</f>
        <v xml:space="preserve"> </v>
      </c>
      <c r="AA836" s="119" t="s">
        <v>1527</v>
      </c>
      <c r="AB836" s="120"/>
      <c r="AC836" s="123"/>
      <c r="AD836" s="123"/>
      <c r="AE836" s="123"/>
      <c r="AF836" s="123"/>
      <c r="AG836" s="123"/>
      <c r="AH836" s="123"/>
      <c r="AI836" s="123"/>
      <c r="AJ836" s="123"/>
      <c r="AK836" s="123"/>
      <c r="AL836" s="123"/>
      <c r="AM836" s="123"/>
      <c r="AN836" s="123"/>
      <c r="AO836" s="123"/>
      <c r="AP836" s="120"/>
      <c r="AQ836" s="125" t="str">
        <f>IFERROR(VLOOKUP(G836,'#Location List#'!$C$3:$D$150,2,FALSE),"")</f>
        <v/>
      </c>
      <c r="AR836" s="125" t="str">
        <f>IFERROR(VLOOKUP(F836,'#Location List#'!$Q$3:$R$1154,2,FALSE),"")</f>
        <v/>
      </c>
      <c r="AS836" s="125" t="str">
        <f>IFERROR(VLOOKUP(V836,'#Input Lists#'!$B$3:$D$46,3,FALSE),"")</f>
        <v/>
      </c>
      <c r="AT836" s="125" t="str">
        <f>IFERROR(VLOOKUP(CONCATENATE(V836," ",W836),'#Input Lists#'!$K$3:$L$827,2,FALSE),"")</f>
        <v/>
      </c>
      <c r="AU836" s="125">
        <f>IFERROR(VLOOKUP(AA836,'#Input Lists#'!$BU$3:$BV$8,2,FALSE),"")</f>
        <v>1</v>
      </c>
      <c r="AV836" s="118" t="str">
        <f>IFERROR(VLOOKUP(AB836,'#Input Lists#'!$BO$3:$BP$9,2,FALSE),"")</f>
        <v/>
      </c>
      <c r="AW836" s="118">
        <f>IFERROR(VLOOKUP(AC836,'#Input Lists#'!$BL$3:$BM$7,2,FALSE),"")</f>
        <v>1</v>
      </c>
      <c r="AX836" s="52" t="e">
        <f>VLOOKUP(AQ836,'#Location List#'!$D$3:$K$150,4,FALSE)</f>
        <v>#N/A</v>
      </c>
      <c r="AY836" s="273" t="e">
        <f>VLOOKUP(AX836,'#Location List#'!$Z$3:$AA$13,2,FALSE)</f>
        <v>#N/A</v>
      </c>
      <c r="AZ836" s="126" t="e">
        <f>VLOOKUP($AT836,'#Input Lists#'!$L$3:$S$1033,6,FALSE)</f>
        <v>#N/A</v>
      </c>
      <c r="BA836" s="239" t="e">
        <f>VLOOKUP($AT836,'#Input Lists#'!$L$3:$S$833,7,FALSE)</f>
        <v>#N/A</v>
      </c>
      <c r="BB836" s="239" t="e">
        <f>VLOOKUP($AT836,'#Input Lists#'!$L$3:$S$833,8,FALSE)</f>
        <v>#N/A</v>
      </c>
      <c r="BC836" s="91" t="str">
        <f t="shared" si="80"/>
        <v/>
      </c>
      <c r="BD836" s="91" t="str">
        <f t="shared" si="81"/>
        <v/>
      </c>
      <c r="BE836" s="15" t="str">
        <f t="shared" si="82"/>
        <v/>
      </c>
      <c r="BF836" s="92" t="str">
        <f t="shared" si="83"/>
        <v>No Sighting Date</v>
      </c>
    </row>
    <row r="837" spans="1:58" x14ac:dyDescent="0.25">
      <c r="A837" s="118">
        <v>832</v>
      </c>
      <c r="B837" s="119"/>
      <c r="C837" s="120"/>
      <c r="D837" s="121"/>
      <c r="E837" s="121"/>
      <c r="F837" s="236"/>
      <c r="G837" s="122" t="str">
        <f>IFERROR(VLOOKUP(F837,'#Location List#'!$U$3:$V$1154,2,FALSE),"")</f>
        <v/>
      </c>
      <c r="H837" s="120"/>
      <c r="I837" s="120"/>
      <c r="J837" s="120"/>
      <c r="K837" s="120"/>
      <c r="L837" s="120"/>
      <c r="M837" s="120"/>
      <c r="N837" s="120"/>
      <c r="O837" s="120"/>
      <c r="P837" s="120"/>
      <c r="Q837" s="120"/>
      <c r="R837" s="120"/>
      <c r="S837" s="120"/>
      <c r="T837" s="205">
        <f t="shared" si="78"/>
        <v>0</v>
      </c>
      <c r="U837" s="205">
        <f t="shared" si="79"/>
        <v>0</v>
      </c>
      <c r="V837" s="210"/>
      <c r="W837" s="210"/>
      <c r="X837" s="23" t="str">
        <f>IFERROR(VLOOKUP(AT837,'#Input Lists#'!$L$3:$AH$833,3,FALSE)," ")</f>
        <v xml:space="preserve"> </v>
      </c>
      <c r="Y837" s="23" t="str">
        <f>IFERROR(VLOOKUP(AT837,'#Input Lists#'!$L$3:$AH$833,5,FALSE)," ")</f>
        <v xml:space="preserve"> </v>
      </c>
      <c r="Z837" s="206" t="str">
        <f>IFERROR(VLOOKUP(AT837,'#Input Lists#'!$L$3:$AH$833,9,FALSE)," ")</f>
        <v xml:space="preserve"> </v>
      </c>
      <c r="AA837" s="119" t="s">
        <v>1527</v>
      </c>
      <c r="AB837" s="120"/>
      <c r="AC837" s="123"/>
      <c r="AD837" s="123"/>
      <c r="AE837" s="123"/>
      <c r="AF837" s="123"/>
      <c r="AG837" s="123"/>
      <c r="AH837" s="123"/>
      <c r="AI837" s="123"/>
      <c r="AJ837" s="123"/>
      <c r="AK837" s="123"/>
      <c r="AL837" s="123"/>
      <c r="AM837" s="123"/>
      <c r="AN837" s="123"/>
      <c r="AO837" s="123"/>
      <c r="AP837" s="120"/>
      <c r="AQ837" s="125" t="str">
        <f>IFERROR(VLOOKUP(G837,'#Location List#'!$C$3:$D$150,2,FALSE),"")</f>
        <v/>
      </c>
      <c r="AR837" s="125" t="str">
        <f>IFERROR(VLOOKUP(F837,'#Location List#'!$Q$3:$R$1154,2,FALSE),"")</f>
        <v/>
      </c>
      <c r="AS837" s="125" t="str">
        <f>IFERROR(VLOOKUP(V837,'#Input Lists#'!$B$3:$D$46,3,FALSE),"")</f>
        <v/>
      </c>
      <c r="AT837" s="125" t="str">
        <f>IFERROR(VLOOKUP(CONCATENATE(V837," ",W837),'#Input Lists#'!$K$3:$L$827,2,FALSE),"")</f>
        <v/>
      </c>
      <c r="AU837" s="125">
        <f>IFERROR(VLOOKUP(AA837,'#Input Lists#'!$BU$3:$BV$8,2,FALSE),"")</f>
        <v>1</v>
      </c>
      <c r="AV837" s="118" t="str">
        <f>IFERROR(VLOOKUP(AB837,'#Input Lists#'!$BO$3:$BP$9,2,FALSE),"")</f>
        <v/>
      </c>
      <c r="AW837" s="118">
        <f>IFERROR(VLOOKUP(AC837,'#Input Lists#'!$BL$3:$BM$7,2,FALSE),"")</f>
        <v>1</v>
      </c>
      <c r="AX837" s="52" t="e">
        <f>VLOOKUP(AQ837,'#Location List#'!$D$3:$K$150,4,FALSE)</f>
        <v>#N/A</v>
      </c>
      <c r="AY837" s="273" t="e">
        <f>VLOOKUP(AX837,'#Location List#'!$Z$3:$AA$13,2,FALSE)</f>
        <v>#N/A</v>
      </c>
      <c r="AZ837" s="126" t="e">
        <f>VLOOKUP($AT837,'#Input Lists#'!$L$3:$S$1033,6,FALSE)</f>
        <v>#N/A</v>
      </c>
      <c r="BA837" s="239" t="e">
        <f>VLOOKUP($AT837,'#Input Lists#'!$L$3:$S$833,7,FALSE)</f>
        <v>#N/A</v>
      </c>
      <c r="BB837" s="239" t="e">
        <f>VLOOKUP($AT837,'#Input Lists#'!$L$3:$S$833,8,FALSE)</f>
        <v>#N/A</v>
      </c>
      <c r="BC837" s="91" t="str">
        <f t="shared" si="80"/>
        <v/>
      </c>
      <c r="BD837" s="91" t="str">
        <f t="shared" si="81"/>
        <v/>
      </c>
      <c r="BE837" s="15" t="str">
        <f t="shared" si="82"/>
        <v/>
      </c>
      <c r="BF837" s="92" t="str">
        <f t="shared" si="83"/>
        <v>No Sighting Date</v>
      </c>
    </row>
    <row r="838" spans="1:58" x14ac:dyDescent="0.25">
      <c r="A838" s="118">
        <v>833</v>
      </c>
      <c r="B838" s="119"/>
      <c r="C838" s="120"/>
      <c r="D838" s="121"/>
      <c r="E838" s="121"/>
      <c r="F838" s="236"/>
      <c r="G838" s="122" t="str">
        <f>IFERROR(VLOOKUP(F838,'#Location List#'!$U$3:$V$1154,2,FALSE),"")</f>
        <v/>
      </c>
      <c r="H838" s="120"/>
      <c r="I838" s="120"/>
      <c r="J838" s="120"/>
      <c r="K838" s="120"/>
      <c r="L838" s="120"/>
      <c r="M838" s="120"/>
      <c r="N838" s="120"/>
      <c r="O838" s="120"/>
      <c r="P838" s="120"/>
      <c r="Q838" s="120"/>
      <c r="R838" s="120"/>
      <c r="S838" s="120"/>
      <c r="T838" s="205">
        <f t="shared" si="78"/>
        <v>0</v>
      </c>
      <c r="U838" s="205">
        <f t="shared" si="79"/>
        <v>0</v>
      </c>
      <c r="V838" s="210"/>
      <c r="W838" s="210"/>
      <c r="X838" s="23" t="str">
        <f>IFERROR(VLOOKUP(AT838,'#Input Lists#'!$L$3:$AH$833,3,FALSE)," ")</f>
        <v xml:space="preserve"> </v>
      </c>
      <c r="Y838" s="23" t="str">
        <f>IFERROR(VLOOKUP(AT838,'#Input Lists#'!$L$3:$AH$833,5,FALSE)," ")</f>
        <v xml:space="preserve"> </v>
      </c>
      <c r="Z838" s="206" t="str">
        <f>IFERROR(VLOOKUP(AT838,'#Input Lists#'!$L$3:$AH$833,9,FALSE)," ")</f>
        <v xml:space="preserve"> </v>
      </c>
      <c r="AA838" s="119" t="s">
        <v>1527</v>
      </c>
      <c r="AB838" s="120"/>
      <c r="AC838" s="123"/>
      <c r="AD838" s="123"/>
      <c r="AE838" s="123"/>
      <c r="AF838" s="123"/>
      <c r="AG838" s="123"/>
      <c r="AH838" s="123"/>
      <c r="AI838" s="123"/>
      <c r="AJ838" s="123"/>
      <c r="AK838" s="123"/>
      <c r="AL838" s="123"/>
      <c r="AM838" s="123"/>
      <c r="AN838" s="123"/>
      <c r="AO838" s="123"/>
      <c r="AP838" s="120"/>
      <c r="AQ838" s="125" t="str">
        <f>IFERROR(VLOOKUP(G838,'#Location List#'!$C$3:$D$150,2,FALSE),"")</f>
        <v/>
      </c>
      <c r="AR838" s="125" t="str">
        <f>IFERROR(VLOOKUP(F838,'#Location List#'!$Q$3:$R$1154,2,FALSE),"")</f>
        <v/>
      </c>
      <c r="AS838" s="125" t="str">
        <f>IFERROR(VLOOKUP(V838,'#Input Lists#'!$B$3:$D$46,3,FALSE),"")</f>
        <v/>
      </c>
      <c r="AT838" s="125" t="str">
        <f>IFERROR(VLOOKUP(CONCATENATE(V838," ",W838),'#Input Lists#'!$K$3:$L$827,2,FALSE),"")</f>
        <v/>
      </c>
      <c r="AU838" s="125">
        <f>IFERROR(VLOOKUP(AA838,'#Input Lists#'!$BU$3:$BV$8,2,FALSE),"")</f>
        <v>1</v>
      </c>
      <c r="AV838" s="118" t="str">
        <f>IFERROR(VLOOKUP(AB838,'#Input Lists#'!$BO$3:$BP$9,2,FALSE),"")</f>
        <v/>
      </c>
      <c r="AW838" s="118">
        <f>IFERROR(VLOOKUP(AC838,'#Input Lists#'!$BL$3:$BM$7,2,FALSE),"")</f>
        <v>1</v>
      </c>
      <c r="AX838" s="52" t="e">
        <f>VLOOKUP(AQ838,'#Location List#'!$D$3:$K$150,4,FALSE)</f>
        <v>#N/A</v>
      </c>
      <c r="AY838" s="273" t="e">
        <f>VLOOKUP(AX838,'#Location List#'!$Z$3:$AA$13,2,FALSE)</f>
        <v>#N/A</v>
      </c>
      <c r="AZ838" s="126" t="e">
        <f>VLOOKUP($AT838,'#Input Lists#'!$L$3:$S$1033,6,FALSE)</f>
        <v>#N/A</v>
      </c>
      <c r="BA838" s="239" t="e">
        <f>VLOOKUP($AT838,'#Input Lists#'!$L$3:$S$833,7,FALSE)</f>
        <v>#N/A</v>
      </c>
      <c r="BB838" s="239" t="e">
        <f>VLOOKUP($AT838,'#Input Lists#'!$L$3:$S$833,8,FALSE)</f>
        <v>#N/A</v>
      </c>
      <c r="BC838" s="91" t="str">
        <f t="shared" si="80"/>
        <v/>
      </c>
      <c r="BD838" s="91" t="str">
        <f t="shared" si="81"/>
        <v/>
      </c>
      <c r="BE838" s="15" t="str">
        <f t="shared" si="82"/>
        <v/>
      </c>
      <c r="BF838" s="92" t="str">
        <f t="shared" si="83"/>
        <v>No Sighting Date</v>
      </c>
    </row>
    <row r="839" spans="1:58" x14ac:dyDescent="0.25">
      <c r="A839" s="118">
        <v>834</v>
      </c>
      <c r="B839" s="119"/>
      <c r="C839" s="120"/>
      <c r="D839" s="121"/>
      <c r="E839" s="121"/>
      <c r="F839" s="236"/>
      <c r="G839" s="122" t="str">
        <f>IFERROR(VLOOKUP(F839,'#Location List#'!$U$3:$V$1154,2,FALSE),"")</f>
        <v/>
      </c>
      <c r="H839" s="120"/>
      <c r="I839" s="120"/>
      <c r="J839" s="120"/>
      <c r="K839" s="120"/>
      <c r="L839" s="120"/>
      <c r="M839" s="120"/>
      <c r="N839" s="120"/>
      <c r="O839" s="120"/>
      <c r="P839" s="120"/>
      <c r="Q839" s="120"/>
      <c r="R839" s="120"/>
      <c r="S839" s="120"/>
      <c r="T839" s="205">
        <f t="shared" si="78"/>
        <v>0</v>
      </c>
      <c r="U839" s="205">
        <f t="shared" si="79"/>
        <v>0</v>
      </c>
      <c r="V839" s="210"/>
      <c r="W839" s="210"/>
      <c r="X839" s="23" t="str">
        <f>IFERROR(VLOOKUP(AT839,'#Input Lists#'!$L$3:$AH$833,3,FALSE)," ")</f>
        <v xml:space="preserve"> </v>
      </c>
      <c r="Y839" s="23" t="str">
        <f>IFERROR(VLOOKUP(AT839,'#Input Lists#'!$L$3:$AH$833,5,FALSE)," ")</f>
        <v xml:space="preserve"> </v>
      </c>
      <c r="Z839" s="206" t="str">
        <f>IFERROR(VLOOKUP(AT839,'#Input Lists#'!$L$3:$AH$833,9,FALSE)," ")</f>
        <v xml:space="preserve"> </v>
      </c>
      <c r="AA839" s="119" t="s">
        <v>1527</v>
      </c>
      <c r="AB839" s="120"/>
      <c r="AC839" s="123"/>
      <c r="AD839" s="123"/>
      <c r="AE839" s="123"/>
      <c r="AF839" s="123"/>
      <c r="AG839" s="123"/>
      <c r="AH839" s="123"/>
      <c r="AI839" s="123"/>
      <c r="AJ839" s="123"/>
      <c r="AK839" s="123"/>
      <c r="AL839" s="123"/>
      <c r="AM839" s="123"/>
      <c r="AN839" s="123"/>
      <c r="AO839" s="123"/>
      <c r="AP839" s="120"/>
      <c r="AQ839" s="125" t="str">
        <f>IFERROR(VLOOKUP(G839,'#Location List#'!$C$3:$D$150,2,FALSE),"")</f>
        <v/>
      </c>
      <c r="AR839" s="125" t="str">
        <f>IFERROR(VLOOKUP(F839,'#Location List#'!$Q$3:$R$1154,2,FALSE),"")</f>
        <v/>
      </c>
      <c r="AS839" s="125" t="str">
        <f>IFERROR(VLOOKUP(V839,'#Input Lists#'!$B$3:$D$46,3,FALSE),"")</f>
        <v/>
      </c>
      <c r="AT839" s="125" t="str">
        <f>IFERROR(VLOOKUP(CONCATENATE(V839," ",W839),'#Input Lists#'!$K$3:$L$827,2,FALSE),"")</f>
        <v/>
      </c>
      <c r="AU839" s="125">
        <f>IFERROR(VLOOKUP(AA839,'#Input Lists#'!$BU$3:$BV$8,2,FALSE),"")</f>
        <v>1</v>
      </c>
      <c r="AV839" s="118" t="str">
        <f>IFERROR(VLOOKUP(AB839,'#Input Lists#'!$BO$3:$BP$9,2,FALSE),"")</f>
        <v/>
      </c>
      <c r="AW839" s="118">
        <f>IFERROR(VLOOKUP(AC839,'#Input Lists#'!$BL$3:$BM$7,2,FALSE),"")</f>
        <v>1</v>
      </c>
      <c r="AX839" s="52" t="e">
        <f>VLOOKUP(AQ839,'#Location List#'!$D$3:$K$150,4,FALSE)</f>
        <v>#N/A</v>
      </c>
      <c r="AY839" s="273" t="e">
        <f>VLOOKUP(AX839,'#Location List#'!$Z$3:$AA$13,2,FALSE)</f>
        <v>#N/A</v>
      </c>
      <c r="AZ839" s="126" t="e">
        <f>VLOOKUP($AT839,'#Input Lists#'!$L$3:$S$1033,6,FALSE)</f>
        <v>#N/A</v>
      </c>
      <c r="BA839" s="239" t="e">
        <f>VLOOKUP($AT839,'#Input Lists#'!$L$3:$S$833,7,FALSE)</f>
        <v>#N/A</v>
      </c>
      <c r="BB839" s="239" t="e">
        <f>VLOOKUP($AT839,'#Input Lists#'!$L$3:$S$833,8,FALSE)</f>
        <v>#N/A</v>
      </c>
      <c r="BC839" s="91" t="str">
        <f t="shared" si="80"/>
        <v/>
      </c>
      <c r="BD839" s="91" t="str">
        <f t="shared" si="81"/>
        <v/>
      </c>
      <c r="BE839" s="15" t="str">
        <f t="shared" si="82"/>
        <v/>
      </c>
      <c r="BF839" s="92" t="str">
        <f t="shared" si="83"/>
        <v>No Sighting Date</v>
      </c>
    </row>
    <row r="840" spans="1:58" x14ac:dyDescent="0.25">
      <c r="A840" s="118">
        <v>835</v>
      </c>
      <c r="B840" s="119"/>
      <c r="C840" s="120"/>
      <c r="D840" s="121"/>
      <c r="E840" s="121"/>
      <c r="F840" s="236"/>
      <c r="G840" s="122" t="str">
        <f>IFERROR(VLOOKUP(F840,'#Location List#'!$U$3:$V$1154,2,FALSE),"")</f>
        <v/>
      </c>
      <c r="H840" s="120"/>
      <c r="I840" s="120"/>
      <c r="J840" s="120"/>
      <c r="K840" s="120"/>
      <c r="L840" s="120"/>
      <c r="M840" s="120"/>
      <c r="N840" s="120"/>
      <c r="O840" s="120"/>
      <c r="P840" s="120"/>
      <c r="Q840" s="120"/>
      <c r="R840" s="120"/>
      <c r="S840" s="120"/>
      <c r="T840" s="205">
        <f t="shared" si="78"/>
        <v>0</v>
      </c>
      <c r="U840" s="205">
        <f t="shared" si="79"/>
        <v>0</v>
      </c>
      <c r="V840" s="210"/>
      <c r="W840" s="210"/>
      <c r="X840" s="23" t="str">
        <f>IFERROR(VLOOKUP(AT840,'#Input Lists#'!$L$3:$AH$833,3,FALSE)," ")</f>
        <v xml:space="preserve"> </v>
      </c>
      <c r="Y840" s="23" t="str">
        <f>IFERROR(VLOOKUP(AT840,'#Input Lists#'!$L$3:$AH$833,5,FALSE)," ")</f>
        <v xml:space="preserve"> </v>
      </c>
      <c r="Z840" s="206" t="str">
        <f>IFERROR(VLOOKUP(AT840,'#Input Lists#'!$L$3:$AH$833,9,FALSE)," ")</f>
        <v xml:space="preserve"> </v>
      </c>
      <c r="AA840" s="119" t="s">
        <v>1527</v>
      </c>
      <c r="AB840" s="120"/>
      <c r="AC840" s="123"/>
      <c r="AD840" s="123"/>
      <c r="AE840" s="123"/>
      <c r="AF840" s="123"/>
      <c r="AG840" s="123"/>
      <c r="AH840" s="123"/>
      <c r="AI840" s="123"/>
      <c r="AJ840" s="123"/>
      <c r="AK840" s="123"/>
      <c r="AL840" s="123"/>
      <c r="AM840" s="123"/>
      <c r="AN840" s="123"/>
      <c r="AO840" s="123"/>
      <c r="AP840" s="120"/>
      <c r="AQ840" s="125" t="str">
        <f>IFERROR(VLOOKUP(G840,'#Location List#'!$C$3:$D$150,2,FALSE),"")</f>
        <v/>
      </c>
      <c r="AR840" s="125" t="str">
        <f>IFERROR(VLOOKUP(F840,'#Location List#'!$Q$3:$R$1154,2,FALSE),"")</f>
        <v/>
      </c>
      <c r="AS840" s="125" t="str">
        <f>IFERROR(VLOOKUP(V840,'#Input Lists#'!$B$3:$D$46,3,FALSE),"")</f>
        <v/>
      </c>
      <c r="AT840" s="125" t="str">
        <f>IFERROR(VLOOKUP(CONCATENATE(V840," ",W840),'#Input Lists#'!$K$3:$L$827,2,FALSE),"")</f>
        <v/>
      </c>
      <c r="AU840" s="125">
        <f>IFERROR(VLOOKUP(AA840,'#Input Lists#'!$BU$3:$BV$8,2,FALSE),"")</f>
        <v>1</v>
      </c>
      <c r="AV840" s="118" t="str">
        <f>IFERROR(VLOOKUP(AB840,'#Input Lists#'!$BO$3:$BP$9,2,FALSE),"")</f>
        <v/>
      </c>
      <c r="AW840" s="118">
        <f>IFERROR(VLOOKUP(AC840,'#Input Lists#'!$BL$3:$BM$7,2,FALSE),"")</f>
        <v>1</v>
      </c>
      <c r="AX840" s="52" t="e">
        <f>VLOOKUP(AQ840,'#Location List#'!$D$3:$K$150,4,FALSE)</f>
        <v>#N/A</v>
      </c>
      <c r="AY840" s="273" t="e">
        <f>VLOOKUP(AX840,'#Location List#'!$Z$3:$AA$13,2,FALSE)</f>
        <v>#N/A</v>
      </c>
      <c r="AZ840" s="126" t="e">
        <f>VLOOKUP($AT840,'#Input Lists#'!$L$3:$S$1033,6,FALSE)</f>
        <v>#N/A</v>
      </c>
      <c r="BA840" s="239" t="e">
        <f>VLOOKUP($AT840,'#Input Lists#'!$L$3:$S$833,7,FALSE)</f>
        <v>#N/A</v>
      </c>
      <c r="BB840" s="239" t="e">
        <f>VLOOKUP($AT840,'#Input Lists#'!$L$3:$S$833,8,FALSE)</f>
        <v>#N/A</v>
      </c>
      <c r="BC840" s="91" t="str">
        <f t="shared" si="80"/>
        <v/>
      </c>
      <c r="BD840" s="91" t="str">
        <f t="shared" si="81"/>
        <v/>
      </c>
      <c r="BE840" s="15" t="str">
        <f t="shared" si="82"/>
        <v/>
      </c>
      <c r="BF840" s="92" t="str">
        <f t="shared" si="83"/>
        <v>No Sighting Date</v>
      </c>
    </row>
    <row r="841" spans="1:58" x14ac:dyDescent="0.25">
      <c r="A841" s="118">
        <v>836</v>
      </c>
      <c r="B841" s="119"/>
      <c r="C841" s="120"/>
      <c r="D841" s="121"/>
      <c r="E841" s="121"/>
      <c r="F841" s="236"/>
      <c r="G841" s="122" t="str">
        <f>IFERROR(VLOOKUP(F841,'#Location List#'!$U$3:$V$1154,2,FALSE),"")</f>
        <v/>
      </c>
      <c r="H841" s="120"/>
      <c r="I841" s="120"/>
      <c r="J841" s="120"/>
      <c r="K841" s="120"/>
      <c r="L841" s="120"/>
      <c r="M841" s="120"/>
      <c r="N841" s="120"/>
      <c r="O841" s="120"/>
      <c r="P841" s="120"/>
      <c r="Q841" s="120"/>
      <c r="R841" s="120"/>
      <c r="S841" s="120"/>
      <c r="T841" s="205">
        <f t="shared" si="78"/>
        <v>0</v>
      </c>
      <c r="U841" s="205">
        <f t="shared" si="79"/>
        <v>0</v>
      </c>
      <c r="V841" s="210"/>
      <c r="W841" s="210"/>
      <c r="X841" s="23" t="str">
        <f>IFERROR(VLOOKUP(AT841,'#Input Lists#'!$L$3:$AH$833,3,FALSE)," ")</f>
        <v xml:space="preserve"> </v>
      </c>
      <c r="Y841" s="23" t="str">
        <f>IFERROR(VLOOKUP(AT841,'#Input Lists#'!$L$3:$AH$833,5,FALSE)," ")</f>
        <v xml:space="preserve"> </v>
      </c>
      <c r="Z841" s="206" t="str">
        <f>IFERROR(VLOOKUP(AT841,'#Input Lists#'!$L$3:$AH$833,9,FALSE)," ")</f>
        <v xml:space="preserve"> </v>
      </c>
      <c r="AA841" s="119" t="s">
        <v>1527</v>
      </c>
      <c r="AB841" s="120"/>
      <c r="AC841" s="123"/>
      <c r="AD841" s="123"/>
      <c r="AE841" s="123"/>
      <c r="AF841" s="123"/>
      <c r="AG841" s="123"/>
      <c r="AH841" s="123"/>
      <c r="AI841" s="123"/>
      <c r="AJ841" s="123"/>
      <c r="AK841" s="123"/>
      <c r="AL841" s="123"/>
      <c r="AM841" s="123"/>
      <c r="AN841" s="123"/>
      <c r="AO841" s="123"/>
      <c r="AP841" s="120"/>
      <c r="AQ841" s="125" t="str">
        <f>IFERROR(VLOOKUP(G841,'#Location List#'!$C$3:$D$150,2,FALSE),"")</f>
        <v/>
      </c>
      <c r="AR841" s="125" t="str">
        <f>IFERROR(VLOOKUP(F841,'#Location List#'!$Q$3:$R$1154,2,FALSE),"")</f>
        <v/>
      </c>
      <c r="AS841" s="125" t="str">
        <f>IFERROR(VLOOKUP(V841,'#Input Lists#'!$B$3:$D$46,3,FALSE),"")</f>
        <v/>
      </c>
      <c r="AT841" s="125" t="str">
        <f>IFERROR(VLOOKUP(CONCATENATE(V841," ",W841),'#Input Lists#'!$K$3:$L$827,2,FALSE),"")</f>
        <v/>
      </c>
      <c r="AU841" s="125">
        <f>IFERROR(VLOOKUP(AA841,'#Input Lists#'!$BU$3:$BV$8,2,FALSE),"")</f>
        <v>1</v>
      </c>
      <c r="AV841" s="118" t="str">
        <f>IFERROR(VLOOKUP(AB841,'#Input Lists#'!$BO$3:$BP$9,2,FALSE),"")</f>
        <v/>
      </c>
      <c r="AW841" s="118">
        <f>IFERROR(VLOOKUP(AC841,'#Input Lists#'!$BL$3:$BM$7,2,FALSE),"")</f>
        <v>1</v>
      </c>
      <c r="AX841" s="52" t="e">
        <f>VLOOKUP(AQ841,'#Location List#'!$D$3:$K$150,4,FALSE)</f>
        <v>#N/A</v>
      </c>
      <c r="AY841" s="273" t="e">
        <f>VLOOKUP(AX841,'#Location List#'!$Z$3:$AA$13,2,FALSE)</f>
        <v>#N/A</v>
      </c>
      <c r="AZ841" s="126" t="e">
        <f>VLOOKUP($AT841,'#Input Lists#'!$L$3:$S$1033,6,FALSE)</f>
        <v>#N/A</v>
      </c>
      <c r="BA841" s="239" t="e">
        <f>VLOOKUP($AT841,'#Input Lists#'!$L$3:$S$833,7,FALSE)</f>
        <v>#N/A</v>
      </c>
      <c r="BB841" s="239" t="e">
        <f>VLOOKUP($AT841,'#Input Lists#'!$L$3:$S$833,8,FALSE)</f>
        <v>#N/A</v>
      </c>
      <c r="BC841" s="91" t="str">
        <f t="shared" si="80"/>
        <v/>
      </c>
      <c r="BD841" s="91" t="str">
        <f t="shared" si="81"/>
        <v/>
      </c>
      <c r="BE841" s="15" t="str">
        <f t="shared" si="82"/>
        <v/>
      </c>
      <c r="BF841" s="92" t="str">
        <f t="shared" si="83"/>
        <v>No Sighting Date</v>
      </c>
    </row>
    <row r="842" spans="1:58" x14ac:dyDescent="0.25">
      <c r="A842" s="118">
        <v>837</v>
      </c>
      <c r="B842" s="119"/>
      <c r="C842" s="120"/>
      <c r="D842" s="121"/>
      <c r="E842" s="121"/>
      <c r="F842" s="236"/>
      <c r="G842" s="122" t="str">
        <f>IFERROR(VLOOKUP(F842,'#Location List#'!$U$3:$V$1154,2,FALSE),"")</f>
        <v/>
      </c>
      <c r="H842" s="120"/>
      <c r="I842" s="120"/>
      <c r="J842" s="120"/>
      <c r="K842" s="120"/>
      <c r="L842" s="120"/>
      <c r="M842" s="120"/>
      <c r="N842" s="120"/>
      <c r="O842" s="120"/>
      <c r="P842" s="120"/>
      <c r="Q842" s="120"/>
      <c r="R842" s="120"/>
      <c r="S842" s="120"/>
      <c r="T842" s="205">
        <f t="shared" si="78"/>
        <v>0</v>
      </c>
      <c r="U842" s="205">
        <f t="shared" si="79"/>
        <v>0</v>
      </c>
      <c r="V842" s="210"/>
      <c r="W842" s="210"/>
      <c r="X842" s="23" t="str">
        <f>IFERROR(VLOOKUP(AT842,'#Input Lists#'!$L$3:$AH$833,3,FALSE)," ")</f>
        <v xml:space="preserve"> </v>
      </c>
      <c r="Y842" s="23" t="str">
        <f>IFERROR(VLOOKUP(AT842,'#Input Lists#'!$L$3:$AH$833,5,FALSE)," ")</f>
        <v xml:space="preserve"> </v>
      </c>
      <c r="Z842" s="206" t="str">
        <f>IFERROR(VLOOKUP(AT842,'#Input Lists#'!$L$3:$AH$833,9,FALSE)," ")</f>
        <v xml:space="preserve"> </v>
      </c>
      <c r="AA842" s="119" t="s">
        <v>1527</v>
      </c>
      <c r="AB842" s="120"/>
      <c r="AC842" s="123"/>
      <c r="AD842" s="123"/>
      <c r="AE842" s="123"/>
      <c r="AF842" s="123"/>
      <c r="AG842" s="123"/>
      <c r="AH842" s="123"/>
      <c r="AI842" s="123"/>
      <c r="AJ842" s="123"/>
      <c r="AK842" s="123"/>
      <c r="AL842" s="123"/>
      <c r="AM842" s="123"/>
      <c r="AN842" s="123"/>
      <c r="AO842" s="123"/>
      <c r="AP842" s="120"/>
      <c r="AQ842" s="125" t="str">
        <f>IFERROR(VLOOKUP(G842,'#Location List#'!$C$3:$D$150,2,FALSE),"")</f>
        <v/>
      </c>
      <c r="AR842" s="125" t="str">
        <f>IFERROR(VLOOKUP(F842,'#Location List#'!$Q$3:$R$1154,2,FALSE),"")</f>
        <v/>
      </c>
      <c r="AS842" s="125" t="str">
        <f>IFERROR(VLOOKUP(V842,'#Input Lists#'!$B$3:$D$46,3,FALSE),"")</f>
        <v/>
      </c>
      <c r="AT842" s="125" t="str">
        <f>IFERROR(VLOOKUP(CONCATENATE(V842," ",W842),'#Input Lists#'!$K$3:$L$827,2,FALSE),"")</f>
        <v/>
      </c>
      <c r="AU842" s="125">
        <f>IFERROR(VLOOKUP(AA842,'#Input Lists#'!$BU$3:$BV$8,2,FALSE),"")</f>
        <v>1</v>
      </c>
      <c r="AV842" s="118" t="str">
        <f>IFERROR(VLOOKUP(AB842,'#Input Lists#'!$BO$3:$BP$9,2,FALSE),"")</f>
        <v/>
      </c>
      <c r="AW842" s="118">
        <f>IFERROR(VLOOKUP(AC842,'#Input Lists#'!$BL$3:$BM$7,2,FALSE),"")</f>
        <v>1</v>
      </c>
      <c r="AX842" s="52" t="e">
        <f>VLOOKUP(AQ842,'#Location List#'!$D$3:$K$150,4,FALSE)</f>
        <v>#N/A</v>
      </c>
      <c r="AY842" s="273" t="e">
        <f>VLOOKUP(AX842,'#Location List#'!$Z$3:$AA$13,2,FALSE)</f>
        <v>#N/A</v>
      </c>
      <c r="AZ842" s="126" t="e">
        <f>VLOOKUP($AT842,'#Input Lists#'!$L$3:$S$1033,6,FALSE)</f>
        <v>#N/A</v>
      </c>
      <c r="BA842" s="239" t="e">
        <f>VLOOKUP($AT842,'#Input Lists#'!$L$3:$S$833,7,FALSE)</f>
        <v>#N/A</v>
      </c>
      <c r="BB842" s="239" t="e">
        <f>VLOOKUP($AT842,'#Input Lists#'!$L$3:$S$833,8,FALSE)</f>
        <v>#N/A</v>
      </c>
      <c r="BC842" s="91" t="str">
        <f t="shared" si="80"/>
        <v/>
      </c>
      <c r="BD842" s="91" t="str">
        <f t="shared" si="81"/>
        <v/>
      </c>
      <c r="BE842" s="15" t="str">
        <f t="shared" si="82"/>
        <v/>
      </c>
      <c r="BF842" s="92" t="str">
        <f t="shared" si="83"/>
        <v>No Sighting Date</v>
      </c>
    </row>
    <row r="843" spans="1:58" x14ac:dyDescent="0.25">
      <c r="A843" s="118">
        <v>838</v>
      </c>
      <c r="B843" s="119"/>
      <c r="C843" s="120"/>
      <c r="D843" s="121"/>
      <c r="E843" s="121"/>
      <c r="F843" s="236"/>
      <c r="G843" s="122" t="str">
        <f>IFERROR(VLOOKUP(F843,'#Location List#'!$U$3:$V$1154,2,FALSE),"")</f>
        <v/>
      </c>
      <c r="H843" s="120"/>
      <c r="I843" s="120"/>
      <c r="J843" s="120"/>
      <c r="K843" s="120"/>
      <c r="L843" s="120"/>
      <c r="M843" s="120"/>
      <c r="N843" s="120"/>
      <c r="O843" s="120"/>
      <c r="P843" s="120"/>
      <c r="Q843" s="120"/>
      <c r="R843" s="120"/>
      <c r="S843" s="120"/>
      <c r="T843" s="205">
        <f t="shared" si="78"/>
        <v>0</v>
      </c>
      <c r="U843" s="205">
        <f t="shared" si="79"/>
        <v>0</v>
      </c>
      <c r="V843" s="210"/>
      <c r="W843" s="210"/>
      <c r="X843" s="23" t="str">
        <f>IFERROR(VLOOKUP(AT843,'#Input Lists#'!$L$3:$AH$833,3,FALSE)," ")</f>
        <v xml:space="preserve"> </v>
      </c>
      <c r="Y843" s="23" t="str">
        <f>IFERROR(VLOOKUP(AT843,'#Input Lists#'!$L$3:$AH$833,5,FALSE)," ")</f>
        <v xml:space="preserve"> </v>
      </c>
      <c r="Z843" s="206" t="str">
        <f>IFERROR(VLOOKUP(AT843,'#Input Lists#'!$L$3:$AH$833,9,FALSE)," ")</f>
        <v xml:space="preserve"> </v>
      </c>
      <c r="AA843" s="119" t="s">
        <v>1527</v>
      </c>
      <c r="AB843" s="120"/>
      <c r="AC843" s="123"/>
      <c r="AD843" s="123"/>
      <c r="AE843" s="123"/>
      <c r="AF843" s="123"/>
      <c r="AG843" s="123"/>
      <c r="AH843" s="123"/>
      <c r="AI843" s="123"/>
      <c r="AJ843" s="123"/>
      <c r="AK843" s="123"/>
      <c r="AL843" s="123"/>
      <c r="AM843" s="123"/>
      <c r="AN843" s="123"/>
      <c r="AO843" s="123"/>
      <c r="AP843" s="120"/>
      <c r="AQ843" s="125" t="str">
        <f>IFERROR(VLOOKUP(G843,'#Location List#'!$C$3:$D$150,2,FALSE),"")</f>
        <v/>
      </c>
      <c r="AR843" s="125" t="str">
        <f>IFERROR(VLOOKUP(F843,'#Location List#'!$Q$3:$R$1154,2,FALSE),"")</f>
        <v/>
      </c>
      <c r="AS843" s="125" t="str">
        <f>IFERROR(VLOOKUP(V843,'#Input Lists#'!$B$3:$D$46,3,FALSE),"")</f>
        <v/>
      </c>
      <c r="AT843" s="125" t="str">
        <f>IFERROR(VLOOKUP(CONCATENATE(V843," ",W843),'#Input Lists#'!$K$3:$L$827,2,FALSE),"")</f>
        <v/>
      </c>
      <c r="AU843" s="125">
        <f>IFERROR(VLOOKUP(AA843,'#Input Lists#'!$BU$3:$BV$8,2,FALSE),"")</f>
        <v>1</v>
      </c>
      <c r="AV843" s="118" t="str">
        <f>IFERROR(VLOOKUP(AB843,'#Input Lists#'!$BO$3:$BP$9,2,FALSE),"")</f>
        <v/>
      </c>
      <c r="AW843" s="118">
        <f>IFERROR(VLOOKUP(AC843,'#Input Lists#'!$BL$3:$BM$7,2,FALSE),"")</f>
        <v>1</v>
      </c>
      <c r="AX843" s="52" t="e">
        <f>VLOOKUP(AQ843,'#Location List#'!$D$3:$K$150,4,FALSE)</f>
        <v>#N/A</v>
      </c>
      <c r="AY843" s="273" t="e">
        <f>VLOOKUP(AX843,'#Location List#'!$Z$3:$AA$13,2,FALSE)</f>
        <v>#N/A</v>
      </c>
      <c r="AZ843" s="126" t="e">
        <f>VLOOKUP($AT843,'#Input Lists#'!$L$3:$S$1033,6,FALSE)</f>
        <v>#N/A</v>
      </c>
      <c r="BA843" s="239" t="e">
        <f>VLOOKUP($AT843,'#Input Lists#'!$L$3:$S$833,7,FALSE)</f>
        <v>#N/A</v>
      </c>
      <c r="BB843" s="239" t="e">
        <f>VLOOKUP($AT843,'#Input Lists#'!$L$3:$S$833,8,FALSE)</f>
        <v>#N/A</v>
      </c>
      <c r="BC843" s="91" t="str">
        <f t="shared" si="80"/>
        <v/>
      </c>
      <c r="BD843" s="91" t="str">
        <f t="shared" si="81"/>
        <v/>
      </c>
      <c r="BE843" s="15" t="str">
        <f t="shared" si="82"/>
        <v/>
      </c>
      <c r="BF843" s="92" t="str">
        <f t="shared" si="83"/>
        <v>No Sighting Date</v>
      </c>
    </row>
    <row r="844" spans="1:58" x14ac:dyDescent="0.25">
      <c r="A844" s="118">
        <v>839</v>
      </c>
      <c r="B844" s="119"/>
      <c r="C844" s="120"/>
      <c r="D844" s="121"/>
      <c r="E844" s="121"/>
      <c r="F844" s="236"/>
      <c r="G844" s="122" t="str">
        <f>IFERROR(VLOOKUP(F844,'#Location List#'!$U$3:$V$1154,2,FALSE),"")</f>
        <v/>
      </c>
      <c r="H844" s="120"/>
      <c r="I844" s="120"/>
      <c r="J844" s="120"/>
      <c r="K844" s="120"/>
      <c r="L844" s="120"/>
      <c r="M844" s="120"/>
      <c r="N844" s="120"/>
      <c r="O844" s="120"/>
      <c r="P844" s="120"/>
      <c r="Q844" s="120"/>
      <c r="R844" s="120"/>
      <c r="S844" s="120"/>
      <c r="T844" s="205">
        <f t="shared" si="78"/>
        <v>0</v>
      </c>
      <c r="U844" s="205">
        <f t="shared" si="79"/>
        <v>0</v>
      </c>
      <c r="V844" s="210"/>
      <c r="W844" s="210"/>
      <c r="X844" s="23" t="str">
        <f>IFERROR(VLOOKUP(AT844,'#Input Lists#'!$L$3:$AH$833,3,FALSE)," ")</f>
        <v xml:space="preserve"> </v>
      </c>
      <c r="Y844" s="23" t="str">
        <f>IFERROR(VLOOKUP(AT844,'#Input Lists#'!$L$3:$AH$833,5,FALSE)," ")</f>
        <v xml:space="preserve"> </v>
      </c>
      <c r="Z844" s="206" t="str">
        <f>IFERROR(VLOOKUP(AT844,'#Input Lists#'!$L$3:$AH$833,9,FALSE)," ")</f>
        <v xml:space="preserve"> </v>
      </c>
      <c r="AA844" s="119" t="s">
        <v>1527</v>
      </c>
      <c r="AB844" s="120"/>
      <c r="AC844" s="123"/>
      <c r="AD844" s="123"/>
      <c r="AE844" s="123"/>
      <c r="AF844" s="123"/>
      <c r="AG844" s="123"/>
      <c r="AH844" s="123"/>
      <c r="AI844" s="123"/>
      <c r="AJ844" s="123"/>
      <c r="AK844" s="123"/>
      <c r="AL844" s="123"/>
      <c r="AM844" s="123"/>
      <c r="AN844" s="123"/>
      <c r="AO844" s="123"/>
      <c r="AP844" s="120"/>
      <c r="AQ844" s="125" t="str">
        <f>IFERROR(VLOOKUP(G844,'#Location List#'!$C$3:$D$150,2,FALSE),"")</f>
        <v/>
      </c>
      <c r="AR844" s="125" t="str">
        <f>IFERROR(VLOOKUP(F844,'#Location List#'!$Q$3:$R$1154,2,FALSE),"")</f>
        <v/>
      </c>
      <c r="AS844" s="125" t="str">
        <f>IFERROR(VLOOKUP(V844,'#Input Lists#'!$B$3:$D$46,3,FALSE),"")</f>
        <v/>
      </c>
      <c r="AT844" s="125" t="str">
        <f>IFERROR(VLOOKUP(CONCATENATE(V844," ",W844),'#Input Lists#'!$K$3:$L$827,2,FALSE),"")</f>
        <v/>
      </c>
      <c r="AU844" s="125">
        <f>IFERROR(VLOOKUP(AA844,'#Input Lists#'!$BU$3:$BV$8,2,FALSE),"")</f>
        <v>1</v>
      </c>
      <c r="AV844" s="118" t="str">
        <f>IFERROR(VLOOKUP(AB844,'#Input Lists#'!$BO$3:$BP$9,2,FALSE),"")</f>
        <v/>
      </c>
      <c r="AW844" s="118">
        <f>IFERROR(VLOOKUP(AC844,'#Input Lists#'!$BL$3:$BM$7,2,FALSE),"")</f>
        <v>1</v>
      </c>
      <c r="AX844" s="52" t="e">
        <f>VLOOKUP(AQ844,'#Location List#'!$D$3:$K$150,4,FALSE)</f>
        <v>#N/A</v>
      </c>
      <c r="AY844" s="273" t="e">
        <f>VLOOKUP(AX844,'#Location List#'!$Z$3:$AA$13,2,FALSE)</f>
        <v>#N/A</v>
      </c>
      <c r="AZ844" s="126" t="e">
        <f>VLOOKUP($AT844,'#Input Lists#'!$L$3:$S$1033,6,FALSE)</f>
        <v>#N/A</v>
      </c>
      <c r="BA844" s="239" t="e">
        <f>VLOOKUP($AT844,'#Input Lists#'!$L$3:$S$833,7,FALSE)</f>
        <v>#N/A</v>
      </c>
      <c r="BB844" s="239" t="e">
        <f>VLOOKUP($AT844,'#Input Lists#'!$L$3:$S$833,8,FALSE)</f>
        <v>#N/A</v>
      </c>
      <c r="BC844" s="91" t="str">
        <f t="shared" si="80"/>
        <v/>
      </c>
      <c r="BD844" s="91" t="str">
        <f t="shared" si="81"/>
        <v/>
      </c>
      <c r="BE844" s="15" t="str">
        <f t="shared" si="82"/>
        <v/>
      </c>
      <c r="BF844" s="92" t="str">
        <f t="shared" si="83"/>
        <v>No Sighting Date</v>
      </c>
    </row>
    <row r="845" spans="1:58" x14ac:dyDescent="0.25">
      <c r="A845" s="118">
        <v>840</v>
      </c>
      <c r="B845" s="119"/>
      <c r="C845" s="120"/>
      <c r="D845" s="121"/>
      <c r="E845" s="121"/>
      <c r="F845" s="236"/>
      <c r="G845" s="122" t="str">
        <f>IFERROR(VLOOKUP(F845,'#Location List#'!$U$3:$V$1154,2,FALSE),"")</f>
        <v/>
      </c>
      <c r="H845" s="120"/>
      <c r="I845" s="120"/>
      <c r="J845" s="120"/>
      <c r="K845" s="120"/>
      <c r="L845" s="120"/>
      <c r="M845" s="120"/>
      <c r="N845" s="120"/>
      <c r="O845" s="120"/>
      <c r="P845" s="120"/>
      <c r="Q845" s="120"/>
      <c r="R845" s="120"/>
      <c r="S845" s="120"/>
      <c r="T845" s="205">
        <f t="shared" si="78"/>
        <v>0</v>
      </c>
      <c r="U845" s="205">
        <f t="shared" si="79"/>
        <v>0</v>
      </c>
      <c r="V845" s="210"/>
      <c r="W845" s="210"/>
      <c r="X845" s="23" t="str">
        <f>IFERROR(VLOOKUP(AT845,'#Input Lists#'!$L$3:$AH$833,3,FALSE)," ")</f>
        <v xml:space="preserve"> </v>
      </c>
      <c r="Y845" s="23" t="str">
        <f>IFERROR(VLOOKUP(AT845,'#Input Lists#'!$L$3:$AH$833,5,FALSE)," ")</f>
        <v xml:space="preserve"> </v>
      </c>
      <c r="Z845" s="206" t="str">
        <f>IFERROR(VLOOKUP(AT845,'#Input Lists#'!$L$3:$AH$833,9,FALSE)," ")</f>
        <v xml:space="preserve"> </v>
      </c>
      <c r="AA845" s="119" t="s">
        <v>1527</v>
      </c>
      <c r="AB845" s="120"/>
      <c r="AC845" s="123"/>
      <c r="AD845" s="123"/>
      <c r="AE845" s="123"/>
      <c r="AF845" s="123"/>
      <c r="AG845" s="123"/>
      <c r="AH845" s="123"/>
      <c r="AI845" s="123"/>
      <c r="AJ845" s="123"/>
      <c r="AK845" s="123"/>
      <c r="AL845" s="123"/>
      <c r="AM845" s="123"/>
      <c r="AN845" s="123"/>
      <c r="AO845" s="123"/>
      <c r="AP845" s="120"/>
      <c r="AQ845" s="125" t="str">
        <f>IFERROR(VLOOKUP(G845,'#Location List#'!$C$3:$D$150,2,FALSE),"")</f>
        <v/>
      </c>
      <c r="AR845" s="125" t="str">
        <f>IFERROR(VLOOKUP(F845,'#Location List#'!$Q$3:$R$1154,2,FALSE),"")</f>
        <v/>
      </c>
      <c r="AS845" s="125" t="str">
        <f>IFERROR(VLOOKUP(V845,'#Input Lists#'!$B$3:$D$46,3,FALSE),"")</f>
        <v/>
      </c>
      <c r="AT845" s="125" t="str">
        <f>IFERROR(VLOOKUP(CONCATENATE(V845," ",W845),'#Input Lists#'!$K$3:$L$827,2,FALSE),"")</f>
        <v/>
      </c>
      <c r="AU845" s="125">
        <f>IFERROR(VLOOKUP(AA845,'#Input Lists#'!$BU$3:$BV$8,2,FALSE),"")</f>
        <v>1</v>
      </c>
      <c r="AV845" s="118" t="str">
        <f>IFERROR(VLOOKUP(AB845,'#Input Lists#'!$BO$3:$BP$9,2,FALSE),"")</f>
        <v/>
      </c>
      <c r="AW845" s="118">
        <f>IFERROR(VLOOKUP(AC845,'#Input Lists#'!$BL$3:$BM$7,2,FALSE),"")</f>
        <v>1</v>
      </c>
      <c r="AX845" s="52" t="e">
        <f>VLOOKUP(AQ845,'#Location List#'!$D$3:$K$150,4,FALSE)</f>
        <v>#N/A</v>
      </c>
      <c r="AY845" s="273" t="e">
        <f>VLOOKUP(AX845,'#Location List#'!$Z$3:$AA$13,2,FALSE)</f>
        <v>#N/A</v>
      </c>
      <c r="AZ845" s="126" t="e">
        <f>VLOOKUP($AT845,'#Input Lists#'!$L$3:$S$1033,6,FALSE)</f>
        <v>#N/A</v>
      </c>
      <c r="BA845" s="239" t="e">
        <f>VLOOKUP($AT845,'#Input Lists#'!$L$3:$S$833,7,FALSE)</f>
        <v>#N/A</v>
      </c>
      <c r="BB845" s="239" t="e">
        <f>VLOOKUP($AT845,'#Input Lists#'!$L$3:$S$833,8,FALSE)</f>
        <v>#N/A</v>
      </c>
      <c r="BC845" s="91" t="str">
        <f t="shared" si="80"/>
        <v/>
      </c>
      <c r="BD845" s="91" t="str">
        <f t="shared" si="81"/>
        <v/>
      </c>
      <c r="BE845" s="15" t="str">
        <f t="shared" si="82"/>
        <v/>
      </c>
      <c r="BF845" s="92" t="str">
        <f t="shared" si="83"/>
        <v>No Sighting Date</v>
      </c>
    </row>
    <row r="846" spans="1:58" x14ac:dyDescent="0.25">
      <c r="A846" s="118">
        <v>841</v>
      </c>
      <c r="B846" s="119"/>
      <c r="C846" s="120"/>
      <c r="D846" s="121"/>
      <c r="E846" s="121"/>
      <c r="F846" s="236"/>
      <c r="G846" s="122" t="str">
        <f>IFERROR(VLOOKUP(F846,'#Location List#'!$U$3:$V$1154,2,FALSE),"")</f>
        <v/>
      </c>
      <c r="H846" s="120"/>
      <c r="I846" s="120"/>
      <c r="J846" s="120"/>
      <c r="K846" s="120"/>
      <c r="L846" s="120"/>
      <c r="M846" s="120"/>
      <c r="N846" s="120"/>
      <c r="O846" s="120"/>
      <c r="P846" s="120"/>
      <c r="Q846" s="120"/>
      <c r="R846" s="120"/>
      <c r="S846" s="120"/>
      <c r="T846" s="205">
        <f t="shared" si="78"/>
        <v>0</v>
      </c>
      <c r="U846" s="205">
        <f t="shared" si="79"/>
        <v>0</v>
      </c>
      <c r="V846" s="210"/>
      <c r="W846" s="210"/>
      <c r="X846" s="23" t="str">
        <f>IFERROR(VLOOKUP(AT846,'#Input Lists#'!$L$3:$AH$833,3,FALSE)," ")</f>
        <v xml:space="preserve"> </v>
      </c>
      <c r="Y846" s="23" t="str">
        <f>IFERROR(VLOOKUP(AT846,'#Input Lists#'!$L$3:$AH$833,5,FALSE)," ")</f>
        <v xml:space="preserve"> </v>
      </c>
      <c r="Z846" s="206" t="str">
        <f>IFERROR(VLOOKUP(AT846,'#Input Lists#'!$L$3:$AH$833,9,FALSE)," ")</f>
        <v xml:space="preserve"> </v>
      </c>
      <c r="AA846" s="119" t="s">
        <v>1527</v>
      </c>
      <c r="AB846" s="120"/>
      <c r="AC846" s="123"/>
      <c r="AD846" s="123"/>
      <c r="AE846" s="123"/>
      <c r="AF846" s="123"/>
      <c r="AG846" s="123"/>
      <c r="AH846" s="123"/>
      <c r="AI846" s="123"/>
      <c r="AJ846" s="123"/>
      <c r="AK846" s="123"/>
      <c r="AL846" s="123"/>
      <c r="AM846" s="123"/>
      <c r="AN846" s="123"/>
      <c r="AO846" s="123"/>
      <c r="AP846" s="120"/>
      <c r="AQ846" s="125" t="str">
        <f>IFERROR(VLOOKUP(G846,'#Location List#'!$C$3:$D$150,2,FALSE),"")</f>
        <v/>
      </c>
      <c r="AR846" s="125" t="str">
        <f>IFERROR(VLOOKUP(F846,'#Location List#'!$Q$3:$R$1154,2,FALSE),"")</f>
        <v/>
      </c>
      <c r="AS846" s="125" t="str">
        <f>IFERROR(VLOOKUP(V846,'#Input Lists#'!$B$3:$D$46,3,FALSE),"")</f>
        <v/>
      </c>
      <c r="AT846" s="125" t="str">
        <f>IFERROR(VLOOKUP(CONCATENATE(V846," ",W846),'#Input Lists#'!$K$3:$L$827,2,FALSE),"")</f>
        <v/>
      </c>
      <c r="AU846" s="125">
        <f>IFERROR(VLOOKUP(AA846,'#Input Lists#'!$BU$3:$BV$8,2,FALSE),"")</f>
        <v>1</v>
      </c>
      <c r="AV846" s="118" t="str">
        <f>IFERROR(VLOOKUP(AB846,'#Input Lists#'!$BO$3:$BP$9,2,FALSE),"")</f>
        <v/>
      </c>
      <c r="AW846" s="118">
        <f>IFERROR(VLOOKUP(AC846,'#Input Lists#'!$BL$3:$BM$7,2,FALSE),"")</f>
        <v>1</v>
      </c>
      <c r="AX846" s="52" t="e">
        <f>VLOOKUP(AQ846,'#Location List#'!$D$3:$K$150,4,FALSE)</f>
        <v>#N/A</v>
      </c>
      <c r="AY846" s="273" t="e">
        <f>VLOOKUP(AX846,'#Location List#'!$Z$3:$AA$13,2,FALSE)</f>
        <v>#N/A</v>
      </c>
      <c r="AZ846" s="126" t="e">
        <f>VLOOKUP($AT846,'#Input Lists#'!$L$3:$S$1033,6,FALSE)</f>
        <v>#N/A</v>
      </c>
      <c r="BA846" s="239" t="e">
        <f>VLOOKUP($AT846,'#Input Lists#'!$L$3:$S$833,7,FALSE)</f>
        <v>#N/A</v>
      </c>
      <c r="BB846" s="239" t="e">
        <f>VLOOKUP($AT846,'#Input Lists#'!$L$3:$S$833,8,FALSE)</f>
        <v>#N/A</v>
      </c>
      <c r="BC846" s="91" t="str">
        <f t="shared" si="80"/>
        <v/>
      </c>
      <c r="BD846" s="91" t="str">
        <f t="shared" si="81"/>
        <v/>
      </c>
      <c r="BE846" s="15" t="str">
        <f t="shared" si="82"/>
        <v/>
      </c>
      <c r="BF846" s="92" t="str">
        <f t="shared" si="83"/>
        <v>No Sighting Date</v>
      </c>
    </row>
    <row r="847" spans="1:58" x14ac:dyDescent="0.25">
      <c r="A847" s="118">
        <v>842</v>
      </c>
      <c r="B847" s="119"/>
      <c r="C847" s="120"/>
      <c r="D847" s="121"/>
      <c r="E847" s="121"/>
      <c r="F847" s="236"/>
      <c r="G847" s="122" t="str">
        <f>IFERROR(VLOOKUP(F847,'#Location List#'!$U$3:$V$1154,2,FALSE),"")</f>
        <v/>
      </c>
      <c r="H847" s="120"/>
      <c r="I847" s="120"/>
      <c r="J847" s="120"/>
      <c r="K847" s="120"/>
      <c r="L847" s="120"/>
      <c r="M847" s="120"/>
      <c r="N847" s="120"/>
      <c r="O847" s="120"/>
      <c r="P847" s="120"/>
      <c r="Q847" s="120"/>
      <c r="R847" s="120"/>
      <c r="S847" s="120"/>
      <c r="T847" s="205">
        <f t="shared" si="78"/>
        <v>0</v>
      </c>
      <c r="U847" s="205">
        <f t="shared" si="79"/>
        <v>0</v>
      </c>
      <c r="V847" s="210"/>
      <c r="W847" s="210"/>
      <c r="X847" s="23" t="str">
        <f>IFERROR(VLOOKUP(AT847,'#Input Lists#'!$L$3:$AH$833,3,FALSE)," ")</f>
        <v xml:space="preserve"> </v>
      </c>
      <c r="Y847" s="23" t="str">
        <f>IFERROR(VLOOKUP(AT847,'#Input Lists#'!$L$3:$AH$833,5,FALSE)," ")</f>
        <v xml:space="preserve"> </v>
      </c>
      <c r="Z847" s="206" t="str">
        <f>IFERROR(VLOOKUP(AT847,'#Input Lists#'!$L$3:$AH$833,9,FALSE)," ")</f>
        <v xml:space="preserve"> </v>
      </c>
      <c r="AA847" s="119" t="s">
        <v>1527</v>
      </c>
      <c r="AB847" s="120"/>
      <c r="AC847" s="123"/>
      <c r="AD847" s="123"/>
      <c r="AE847" s="123"/>
      <c r="AF847" s="123"/>
      <c r="AG847" s="123"/>
      <c r="AH847" s="123"/>
      <c r="AI847" s="123"/>
      <c r="AJ847" s="123"/>
      <c r="AK847" s="123"/>
      <c r="AL847" s="123"/>
      <c r="AM847" s="123"/>
      <c r="AN847" s="123"/>
      <c r="AO847" s="123"/>
      <c r="AP847" s="120"/>
      <c r="AQ847" s="125" t="str">
        <f>IFERROR(VLOOKUP(G847,'#Location List#'!$C$3:$D$150,2,FALSE),"")</f>
        <v/>
      </c>
      <c r="AR847" s="125" t="str">
        <f>IFERROR(VLOOKUP(F847,'#Location List#'!$Q$3:$R$1154,2,FALSE),"")</f>
        <v/>
      </c>
      <c r="AS847" s="125" t="str">
        <f>IFERROR(VLOOKUP(V847,'#Input Lists#'!$B$3:$D$46,3,FALSE),"")</f>
        <v/>
      </c>
      <c r="AT847" s="125" t="str">
        <f>IFERROR(VLOOKUP(CONCATENATE(V847," ",W847),'#Input Lists#'!$K$3:$L$827,2,FALSE),"")</f>
        <v/>
      </c>
      <c r="AU847" s="125">
        <f>IFERROR(VLOOKUP(AA847,'#Input Lists#'!$BU$3:$BV$8,2,FALSE),"")</f>
        <v>1</v>
      </c>
      <c r="AV847" s="118" t="str">
        <f>IFERROR(VLOOKUP(AB847,'#Input Lists#'!$BO$3:$BP$9,2,FALSE),"")</f>
        <v/>
      </c>
      <c r="AW847" s="118">
        <f>IFERROR(VLOOKUP(AC847,'#Input Lists#'!$BL$3:$BM$7,2,FALSE),"")</f>
        <v>1</v>
      </c>
      <c r="AX847" s="52" t="e">
        <f>VLOOKUP(AQ847,'#Location List#'!$D$3:$K$150,4,FALSE)</f>
        <v>#N/A</v>
      </c>
      <c r="AY847" s="273" t="e">
        <f>VLOOKUP(AX847,'#Location List#'!$Z$3:$AA$13,2,FALSE)</f>
        <v>#N/A</v>
      </c>
      <c r="AZ847" s="126" t="e">
        <f>VLOOKUP($AT847,'#Input Lists#'!$L$3:$S$1033,6,FALSE)</f>
        <v>#N/A</v>
      </c>
      <c r="BA847" s="239" t="e">
        <f>VLOOKUP($AT847,'#Input Lists#'!$L$3:$S$833,7,FALSE)</f>
        <v>#N/A</v>
      </c>
      <c r="BB847" s="239" t="e">
        <f>VLOOKUP($AT847,'#Input Lists#'!$L$3:$S$833,8,FALSE)</f>
        <v>#N/A</v>
      </c>
      <c r="BC847" s="91" t="str">
        <f t="shared" si="80"/>
        <v/>
      </c>
      <c r="BD847" s="91" t="str">
        <f t="shared" si="81"/>
        <v/>
      </c>
      <c r="BE847" s="15" t="str">
        <f t="shared" si="82"/>
        <v/>
      </c>
      <c r="BF847" s="92" t="str">
        <f t="shared" si="83"/>
        <v>No Sighting Date</v>
      </c>
    </row>
    <row r="848" spans="1:58" x14ac:dyDescent="0.25">
      <c r="A848" s="118">
        <v>843</v>
      </c>
      <c r="B848" s="119"/>
      <c r="C848" s="120"/>
      <c r="D848" s="121"/>
      <c r="E848" s="121"/>
      <c r="F848" s="236"/>
      <c r="G848" s="122" t="str">
        <f>IFERROR(VLOOKUP(F848,'#Location List#'!$U$3:$V$1154,2,FALSE),"")</f>
        <v/>
      </c>
      <c r="H848" s="120"/>
      <c r="I848" s="120"/>
      <c r="J848" s="120"/>
      <c r="K848" s="120"/>
      <c r="L848" s="120"/>
      <c r="M848" s="120"/>
      <c r="N848" s="120"/>
      <c r="O848" s="120"/>
      <c r="P848" s="120"/>
      <c r="Q848" s="120"/>
      <c r="R848" s="120"/>
      <c r="S848" s="120"/>
      <c r="T848" s="205">
        <f t="shared" si="78"/>
        <v>0</v>
      </c>
      <c r="U848" s="205">
        <f t="shared" si="79"/>
        <v>0</v>
      </c>
      <c r="V848" s="210"/>
      <c r="W848" s="210"/>
      <c r="X848" s="23" t="str">
        <f>IFERROR(VLOOKUP(AT848,'#Input Lists#'!$L$3:$AH$833,3,FALSE)," ")</f>
        <v xml:space="preserve"> </v>
      </c>
      <c r="Y848" s="23" t="str">
        <f>IFERROR(VLOOKUP(AT848,'#Input Lists#'!$L$3:$AH$833,5,FALSE)," ")</f>
        <v xml:space="preserve"> </v>
      </c>
      <c r="Z848" s="206" t="str">
        <f>IFERROR(VLOOKUP(AT848,'#Input Lists#'!$L$3:$AH$833,9,FALSE)," ")</f>
        <v xml:space="preserve"> </v>
      </c>
      <c r="AA848" s="119" t="s">
        <v>1527</v>
      </c>
      <c r="AB848" s="120"/>
      <c r="AC848" s="123"/>
      <c r="AD848" s="123"/>
      <c r="AE848" s="123"/>
      <c r="AF848" s="123"/>
      <c r="AG848" s="123"/>
      <c r="AH848" s="123"/>
      <c r="AI848" s="123"/>
      <c r="AJ848" s="123"/>
      <c r="AK848" s="123"/>
      <c r="AL848" s="123"/>
      <c r="AM848" s="123"/>
      <c r="AN848" s="123"/>
      <c r="AO848" s="123"/>
      <c r="AP848" s="120"/>
      <c r="AQ848" s="125" t="str">
        <f>IFERROR(VLOOKUP(G848,'#Location List#'!$C$3:$D$150,2,FALSE),"")</f>
        <v/>
      </c>
      <c r="AR848" s="125" t="str">
        <f>IFERROR(VLOOKUP(F848,'#Location List#'!$Q$3:$R$1154,2,FALSE),"")</f>
        <v/>
      </c>
      <c r="AS848" s="125" t="str">
        <f>IFERROR(VLOOKUP(V848,'#Input Lists#'!$B$3:$D$46,3,FALSE),"")</f>
        <v/>
      </c>
      <c r="AT848" s="125" t="str">
        <f>IFERROR(VLOOKUP(CONCATENATE(V848," ",W848),'#Input Lists#'!$K$3:$L$827,2,FALSE),"")</f>
        <v/>
      </c>
      <c r="AU848" s="125">
        <f>IFERROR(VLOOKUP(AA848,'#Input Lists#'!$BU$3:$BV$8,2,FALSE),"")</f>
        <v>1</v>
      </c>
      <c r="AV848" s="118" t="str">
        <f>IFERROR(VLOOKUP(AB848,'#Input Lists#'!$BO$3:$BP$9,2,FALSE),"")</f>
        <v/>
      </c>
      <c r="AW848" s="118">
        <f>IFERROR(VLOOKUP(AC848,'#Input Lists#'!$BL$3:$BM$7,2,FALSE),"")</f>
        <v>1</v>
      </c>
      <c r="AX848" s="52" t="e">
        <f>VLOOKUP(AQ848,'#Location List#'!$D$3:$K$150,4,FALSE)</f>
        <v>#N/A</v>
      </c>
      <c r="AY848" s="273" t="e">
        <f>VLOOKUP(AX848,'#Location List#'!$Z$3:$AA$13,2,FALSE)</f>
        <v>#N/A</v>
      </c>
      <c r="AZ848" s="126" t="e">
        <f>VLOOKUP($AT848,'#Input Lists#'!$L$3:$S$1033,6,FALSE)</f>
        <v>#N/A</v>
      </c>
      <c r="BA848" s="239" t="e">
        <f>VLOOKUP($AT848,'#Input Lists#'!$L$3:$S$833,7,FALSE)</f>
        <v>#N/A</v>
      </c>
      <c r="BB848" s="239" t="e">
        <f>VLOOKUP($AT848,'#Input Lists#'!$L$3:$S$833,8,FALSE)</f>
        <v>#N/A</v>
      </c>
      <c r="BC848" s="91" t="str">
        <f t="shared" si="80"/>
        <v/>
      </c>
      <c r="BD848" s="91" t="str">
        <f t="shared" si="81"/>
        <v/>
      </c>
      <c r="BE848" s="15" t="str">
        <f t="shared" si="82"/>
        <v/>
      </c>
      <c r="BF848" s="92" t="str">
        <f t="shared" si="83"/>
        <v>No Sighting Date</v>
      </c>
    </row>
    <row r="849" spans="1:58" x14ac:dyDescent="0.25">
      <c r="A849" s="118">
        <v>844</v>
      </c>
      <c r="B849" s="119"/>
      <c r="C849" s="120"/>
      <c r="D849" s="121"/>
      <c r="E849" s="121"/>
      <c r="F849" s="236"/>
      <c r="G849" s="122" t="str">
        <f>IFERROR(VLOOKUP(F849,'#Location List#'!$U$3:$V$1154,2,FALSE),"")</f>
        <v/>
      </c>
      <c r="H849" s="120"/>
      <c r="I849" s="120"/>
      <c r="J849" s="120"/>
      <c r="K849" s="120"/>
      <c r="L849" s="120"/>
      <c r="M849" s="120"/>
      <c r="N849" s="120"/>
      <c r="O849" s="120"/>
      <c r="P849" s="120"/>
      <c r="Q849" s="120"/>
      <c r="R849" s="120"/>
      <c r="S849" s="120"/>
      <c r="T849" s="205">
        <f t="shared" si="78"/>
        <v>0</v>
      </c>
      <c r="U849" s="205">
        <f t="shared" si="79"/>
        <v>0</v>
      </c>
      <c r="V849" s="210"/>
      <c r="W849" s="210"/>
      <c r="X849" s="23" t="str">
        <f>IFERROR(VLOOKUP(AT849,'#Input Lists#'!$L$3:$AH$833,3,FALSE)," ")</f>
        <v xml:space="preserve"> </v>
      </c>
      <c r="Y849" s="23" t="str">
        <f>IFERROR(VLOOKUP(AT849,'#Input Lists#'!$L$3:$AH$833,5,FALSE)," ")</f>
        <v xml:space="preserve"> </v>
      </c>
      <c r="Z849" s="206" t="str">
        <f>IFERROR(VLOOKUP(AT849,'#Input Lists#'!$L$3:$AH$833,9,FALSE)," ")</f>
        <v xml:space="preserve"> </v>
      </c>
      <c r="AA849" s="119" t="s">
        <v>1527</v>
      </c>
      <c r="AB849" s="120"/>
      <c r="AC849" s="123"/>
      <c r="AD849" s="123"/>
      <c r="AE849" s="123"/>
      <c r="AF849" s="123"/>
      <c r="AG849" s="123"/>
      <c r="AH849" s="123"/>
      <c r="AI849" s="123"/>
      <c r="AJ849" s="123"/>
      <c r="AK849" s="123"/>
      <c r="AL849" s="123"/>
      <c r="AM849" s="123"/>
      <c r="AN849" s="123"/>
      <c r="AO849" s="123"/>
      <c r="AP849" s="120"/>
      <c r="AQ849" s="125" t="str">
        <f>IFERROR(VLOOKUP(G849,'#Location List#'!$C$3:$D$150,2,FALSE),"")</f>
        <v/>
      </c>
      <c r="AR849" s="125" t="str">
        <f>IFERROR(VLOOKUP(F849,'#Location List#'!$Q$3:$R$1154,2,FALSE),"")</f>
        <v/>
      </c>
      <c r="AS849" s="125" t="str">
        <f>IFERROR(VLOOKUP(V849,'#Input Lists#'!$B$3:$D$46,3,FALSE),"")</f>
        <v/>
      </c>
      <c r="AT849" s="125" t="str">
        <f>IFERROR(VLOOKUP(CONCATENATE(V849," ",W849),'#Input Lists#'!$K$3:$L$827,2,FALSE),"")</f>
        <v/>
      </c>
      <c r="AU849" s="125">
        <f>IFERROR(VLOOKUP(AA849,'#Input Lists#'!$BU$3:$BV$8,2,FALSE),"")</f>
        <v>1</v>
      </c>
      <c r="AV849" s="118" t="str">
        <f>IFERROR(VLOOKUP(AB849,'#Input Lists#'!$BO$3:$BP$9,2,FALSE),"")</f>
        <v/>
      </c>
      <c r="AW849" s="118">
        <f>IFERROR(VLOOKUP(AC849,'#Input Lists#'!$BL$3:$BM$7,2,FALSE),"")</f>
        <v>1</v>
      </c>
      <c r="AX849" s="52" t="e">
        <f>VLOOKUP(AQ849,'#Location List#'!$D$3:$K$150,4,FALSE)</f>
        <v>#N/A</v>
      </c>
      <c r="AY849" s="273" t="e">
        <f>VLOOKUP(AX849,'#Location List#'!$Z$3:$AA$13,2,FALSE)</f>
        <v>#N/A</v>
      </c>
      <c r="AZ849" s="126" t="e">
        <f>VLOOKUP($AT849,'#Input Lists#'!$L$3:$S$1033,6,FALSE)</f>
        <v>#N/A</v>
      </c>
      <c r="BA849" s="239" t="e">
        <f>VLOOKUP($AT849,'#Input Lists#'!$L$3:$S$833,7,FALSE)</f>
        <v>#N/A</v>
      </c>
      <c r="BB849" s="239" t="e">
        <f>VLOOKUP($AT849,'#Input Lists#'!$L$3:$S$833,8,FALSE)</f>
        <v>#N/A</v>
      </c>
      <c r="BC849" s="91" t="str">
        <f t="shared" si="80"/>
        <v/>
      </c>
      <c r="BD849" s="91" t="str">
        <f t="shared" si="81"/>
        <v/>
      </c>
      <c r="BE849" s="15" t="str">
        <f t="shared" si="82"/>
        <v/>
      </c>
      <c r="BF849" s="92" t="str">
        <f t="shared" si="83"/>
        <v>No Sighting Date</v>
      </c>
    </row>
    <row r="850" spans="1:58" x14ac:dyDescent="0.25">
      <c r="A850" s="118">
        <v>845</v>
      </c>
      <c r="B850" s="119"/>
      <c r="C850" s="120"/>
      <c r="D850" s="121"/>
      <c r="E850" s="121"/>
      <c r="F850" s="236"/>
      <c r="G850" s="122" t="str">
        <f>IFERROR(VLOOKUP(F850,'#Location List#'!$U$3:$V$1154,2,FALSE),"")</f>
        <v/>
      </c>
      <c r="H850" s="120"/>
      <c r="I850" s="120"/>
      <c r="J850" s="120"/>
      <c r="K850" s="120"/>
      <c r="L850" s="120"/>
      <c r="M850" s="120"/>
      <c r="N850" s="120"/>
      <c r="O850" s="120"/>
      <c r="P850" s="120"/>
      <c r="Q850" s="120"/>
      <c r="R850" s="120"/>
      <c r="S850" s="120"/>
      <c r="T850" s="205">
        <f t="shared" si="78"/>
        <v>0</v>
      </c>
      <c r="U850" s="205">
        <f t="shared" si="79"/>
        <v>0</v>
      </c>
      <c r="V850" s="210"/>
      <c r="W850" s="210"/>
      <c r="X850" s="23" t="str">
        <f>IFERROR(VLOOKUP(AT850,'#Input Lists#'!$L$3:$AH$833,3,FALSE)," ")</f>
        <v xml:space="preserve"> </v>
      </c>
      <c r="Y850" s="23" t="str">
        <f>IFERROR(VLOOKUP(AT850,'#Input Lists#'!$L$3:$AH$833,5,FALSE)," ")</f>
        <v xml:space="preserve"> </v>
      </c>
      <c r="Z850" s="206" t="str">
        <f>IFERROR(VLOOKUP(AT850,'#Input Lists#'!$L$3:$AH$833,9,FALSE)," ")</f>
        <v xml:space="preserve"> </v>
      </c>
      <c r="AA850" s="119" t="s">
        <v>1527</v>
      </c>
      <c r="AB850" s="120"/>
      <c r="AC850" s="123"/>
      <c r="AD850" s="123"/>
      <c r="AE850" s="123"/>
      <c r="AF850" s="123"/>
      <c r="AG850" s="123"/>
      <c r="AH850" s="123"/>
      <c r="AI850" s="123"/>
      <c r="AJ850" s="123"/>
      <c r="AK850" s="123"/>
      <c r="AL850" s="123"/>
      <c r="AM850" s="123"/>
      <c r="AN850" s="123"/>
      <c r="AO850" s="123"/>
      <c r="AP850" s="120"/>
      <c r="AQ850" s="125" t="str">
        <f>IFERROR(VLOOKUP(G850,'#Location List#'!$C$3:$D$150,2,FALSE),"")</f>
        <v/>
      </c>
      <c r="AR850" s="125" t="str">
        <f>IFERROR(VLOOKUP(F850,'#Location List#'!$Q$3:$R$1154,2,FALSE),"")</f>
        <v/>
      </c>
      <c r="AS850" s="125" t="str">
        <f>IFERROR(VLOOKUP(V850,'#Input Lists#'!$B$3:$D$46,3,FALSE),"")</f>
        <v/>
      </c>
      <c r="AT850" s="125" t="str">
        <f>IFERROR(VLOOKUP(CONCATENATE(V850," ",W850),'#Input Lists#'!$K$3:$L$827,2,FALSE),"")</f>
        <v/>
      </c>
      <c r="AU850" s="125">
        <f>IFERROR(VLOOKUP(AA850,'#Input Lists#'!$BU$3:$BV$8,2,FALSE),"")</f>
        <v>1</v>
      </c>
      <c r="AV850" s="118" t="str">
        <f>IFERROR(VLOOKUP(AB850,'#Input Lists#'!$BO$3:$BP$9,2,FALSE),"")</f>
        <v/>
      </c>
      <c r="AW850" s="118">
        <f>IFERROR(VLOOKUP(AC850,'#Input Lists#'!$BL$3:$BM$7,2,FALSE),"")</f>
        <v>1</v>
      </c>
      <c r="AX850" s="52" t="e">
        <f>VLOOKUP(AQ850,'#Location List#'!$D$3:$K$150,4,FALSE)</f>
        <v>#N/A</v>
      </c>
      <c r="AY850" s="273" t="e">
        <f>VLOOKUP(AX850,'#Location List#'!$Z$3:$AA$13,2,FALSE)</f>
        <v>#N/A</v>
      </c>
      <c r="AZ850" s="126" t="e">
        <f>VLOOKUP($AT850,'#Input Lists#'!$L$3:$S$1033,6,FALSE)</f>
        <v>#N/A</v>
      </c>
      <c r="BA850" s="239" t="e">
        <f>VLOOKUP($AT850,'#Input Lists#'!$L$3:$S$833,7,FALSE)</f>
        <v>#N/A</v>
      </c>
      <c r="BB850" s="239" t="e">
        <f>VLOOKUP($AT850,'#Input Lists#'!$L$3:$S$833,8,FALSE)</f>
        <v>#N/A</v>
      </c>
      <c r="BC850" s="91" t="str">
        <f t="shared" si="80"/>
        <v/>
      </c>
      <c r="BD850" s="91" t="str">
        <f t="shared" si="81"/>
        <v/>
      </c>
      <c r="BE850" s="15" t="str">
        <f t="shared" si="82"/>
        <v/>
      </c>
      <c r="BF850" s="92" t="str">
        <f t="shared" si="83"/>
        <v>No Sighting Date</v>
      </c>
    </row>
    <row r="851" spans="1:58" x14ac:dyDescent="0.25">
      <c r="A851" s="118">
        <v>846</v>
      </c>
      <c r="B851" s="119"/>
      <c r="C851" s="120"/>
      <c r="D851" s="121"/>
      <c r="E851" s="121"/>
      <c r="F851" s="236"/>
      <c r="G851" s="122" t="str">
        <f>IFERROR(VLOOKUP(F851,'#Location List#'!$U$3:$V$1154,2,FALSE),"")</f>
        <v/>
      </c>
      <c r="H851" s="120"/>
      <c r="I851" s="120"/>
      <c r="J851" s="120"/>
      <c r="K851" s="120"/>
      <c r="L851" s="120"/>
      <c r="M851" s="120"/>
      <c r="N851" s="120"/>
      <c r="O851" s="120"/>
      <c r="P851" s="120"/>
      <c r="Q851" s="120"/>
      <c r="R851" s="120"/>
      <c r="S851" s="120"/>
      <c r="T851" s="205">
        <f t="shared" si="78"/>
        <v>0</v>
      </c>
      <c r="U851" s="205">
        <f t="shared" si="79"/>
        <v>0</v>
      </c>
      <c r="V851" s="210"/>
      <c r="W851" s="210"/>
      <c r="X851" s="23" t="str">
        <f>IFERROR(VLOOKUP(AT851,'#Input Lists#'!$L$3:$AH$833,3,FALSE)," ")</f>
        <v xml:space="preserve"> </v>
      </c>
      <c r="Y851" s="23" t="str">
        <f>IFERROR(VLOOKUP(AT851,'#Input Lists#'!$L$3:$AH$833,5,FALSE)," ")</f>
        <v xml:space="preserve"> </v>
      </c>
      <c r="Z851" s="206" t="str">
        <f>IFERROR(VLOOKUP(AT851,'#Input Lists#'!$L$3:$AH$833,9,FALSE)," ")</f>
        <v xml:space="preserve"> </v>
      </c>
      <c r="AA851" s="119" t="s">
        <v>1527</v>
      </c>
      <c r="AB851" s="120"/>
      <c r="AC851" s="123"/>
      <c r="AD851" s="123"/>
      <c r="AE851" s="123"/>
      <c r="AF851" s="123"/>
      <c r="AG851" s="123"/>
      <c r="AH851" s="123"/>
      <c r="AI851" s="123"/>
      <c r="AJ851" s="123"/>
      <c r="AK851" s="123"/>
      <c r="AL851" s="123"/>
      <c r="AM851" s="123"/>
      <c r="AN851" s="123"/>
      <c r="AO851" s="123"/>
      <c r="AP851" s="120"/>
      <c r="AQ851" s="125" t="str">
        <f>IFERROR(VLOOKUP(G851,'#Location List#'!$C$3:$D$150,2,FALSE),"")</f>
        <v/>
      </c>
      <c r="AR851" s="125" t="str">
        <f>IFERROR(VLOOKUP(F851,'#Location List#'!$Q$3:$R$1154,2,FALSE),"")</f>
        <v/>
      </c>
      <c r="AS851" s="125" t="str">
        <f>IFERROR(VLOOKUP(V851,'#Input Lists#'!$B$3:$D$46,3,FALSE),"")</f>
        <v/>
      </c>
      <c r="AT851" s="125" t="str">
        <f>IFERROR(VLOOKUP(CONCATENATE(V851," ",W851),'#Input Lists#'!$K$3:$L$827,2,FALSE),"")</f>
        <v/>
      </c>
      <c r="AU851" s="125">
        <f>IFERROR(VLOOKUP(AA851,'#Input Lists#'!$BU$3:$BV$8,2,FALSE),"")</f>
        <v>1</v>
      </c>
      <c r="AV851" s="118" t="str">
        <f>IFERROR(VLOOKUP(AB851,'#Input Lists#'!$BO$3:$BP$9,2,FALSE),"")</f>
        <v/>
      </c>
      <c r="AW851" s="118">
        <f>IFERROR(VLOOKUP(AC851,'#Input Lists#'!$BL$3:$BM$7,2,FALSE),"")</f>
        <v>1</v>
      </c>
      <c r="AX851" s="52" t="e">
        <f>VLOOKUP(AQ851,'#Location List#'!$D$3:$K$150,4,FALSE)</f>
        <v>#N/A</v>
      </c>
      <c r="AY851" s="273" t="e">
        <f>VLOOKUP(AX851,'#Location List#'!$Z$3:$AA$13,2,FALSE)</f>
        <v>#N/A</v>
      </c>
      <c r="AZ851" s="126" t="e">
        <f>VLOOKUP($AT851,'#Input Lists#'!$L$3:$S$1033,6,FALSE)</f>
        <v>#N/A</v>
      </c>
      <c r="BA851" s="239" t="e">
        <f>VLOOKUP($AT851,'#Input Lists#'!$L$3:$S$833,7,FALSE)</f>
        <v>#N/A</v>
      </c>
      <c r="BB851" s="239" t="e">
        <f>VLOOKUP($AT851,'#Input Lists#'!$L$3:$S$833,8,FALSE)</f>
        <v>#N/A</v>
      </c>
      <c r="BC851" s="91" t="str">
        <f t="shared" si="80"/>
        <v/>
      </c>
      <c r="BD851" s="91" t="str">
        <f t="shared" si="81"/>
        <v/>
      </c>
      <c r="BE851" s="15" t="str">
        <f t="shared" si="82"/>
        <v/>
      </c>
      <c r="BF851" s="92" t="str">
        <f t="shared" si="83"/>
        <v>No Sighting Date</v>
      </c>
    </row>
    <row r="852" spans="1:58" x14ac:dyDescent="0.25">
      <c r="A852" s="118">
        <v>847</v>
      </c>
      <c r="B852" s="119"/>
      <c r="C852" s="120"/>
      <c r="D852" s="121"/>
      <c r="E852" s="121"/>
      <c r="F852" s="236"/>
      <c r="G852" s="122" t="str">
        <f>IFERROR(VLOOKUP(F852,'#Location List#'!$U$3:$V$1154,2,FALSE),"")</f>
        <v/>
      </c>
      <c r="H852" s="120"/>
      <c r="I852" s="120"/>
      <c r="J852" s="120"/>
      <c r="K852" s="120"/>
      <c r="L852" s="120"/>
      <c r="M852" s="120"/>
      <c r="N852" s="120"/>
      <c r="O852" s="120"/>
      <c r="P852" s="120"/>
      <c r="Q852" s="120"/>
      <c r="R852" s="120"/>
      <c r="S852" s="120"/>
      <c r="T852" s="205">
        <f t="shared" ref="T852:T915" si="84">N852-O852/60-P852/60/60</f>
        <v>0</v>
      </c>
      <c r="U852" s="205">
        <f t="shared" ref="U852:U915" si="85">Q852+R852/60+S852/60/60</f>
        <v>0</v>
      </c>
      <c r="V852" s="210"/>
      <c r="W852" s="210"/>
      <c r="X852" s="23" t="str">
        <f>IFERROR(VLOOKUP(AT852,'#Input Lists#'!$L$3:$AH$833,3,FALSE)," ")</f>
        <v xml:space="preserve"> </v>
      </c>
      <c r="Y852" s="23" t="str">
        <f>IFERROR(VLOOKUP(AT852,'#Input Lists#'!$L$3:$AH$833,5,FALSE)," ")</f>
        <v xml:space="preserve"> </v>
      </c>
      <c r="Z852" s="206" t="str">
        <f>IFERROR(VLOOKUP(AT852,'#Input Lists#'!$L$3:$AH$833,9,FALSE)," ")</f>
        <v xml:space="preserve"> </v>
      </c>
      <c r="AA852" s="119" t="s">
        <v>1527</v>
      </c>
      <c r="AB852" s="120"/>
      <c r="AC852" s="123"/>
      <c r="AD852" s="123"/>
      <c r="AE852" s="123"/>
      <c r="AF852" s="123"/>
      <c r="AG852" s="123"/>
      <c r="AH852" s="123"/>
      <c r="AI852" s="123"/>
      <c r="AJ852" s="123"/>
      <c r="AK852" s="123"/>
      <c r="AL852" s="123"/>
      <c r="AM852" s="123"/>
      <c r="AN852" s="123"/>
      <c r="AO852" s="123"/>
      <c r="AP852" s="120"/>
      <c r="AQ852" s="125" t="str">
        <f>IFERROR(VLOOKUP(G852,'#Location List#'!$C$3:$D$150,2,FALSE),"")</f>
        <v/>
      </c>
      <c r="AR852" s="125" t="str">
        <f>IFERROR(VLOOKUP(F852,'#Location List#'!$Q$3:$R$1154,2,FALSE),"")</f>
        <v/>
      </c>
      <c r="AS852" s="125" t="str">
        <f>IFERROR(VLOOKUP(V852,'#Input Lists#'!$B$3:$D$46,3,FALSE),"")</f>
        <v/>
      </c>
      <c r="AT852" s="125" t="str">
        <f>IFERROR(VLOOKUP(CONCATENATE(V852," ",W852),'#Input Lists#'!$K$3:$L$827,2,FALSE),"")</f>
        <v/>
      </c>
      <c r="AU852" s="125">
        <f>IFERROR(VLOOKUP(AA852,'#Input Lists#'!$BU$3:$BV$8,2,FALSE),"")</f>
        <v>1</v>
      </c>
      <c r="AV852" s="118" t="str">
        <f>IFERROR(VLOOKUP(AB852,'#Input Lists#'!$BO$3:$BP$9,2,FALSE),"")</f>
        <v/>
      </c>
      <c r="AW852" s="118">
        <f>IFERROR(VLOOKUP(AC852,'#Input Lists#'!$BL$3:$BM$7,2,FALSE),"")</f>
        <v>1</v>
      </c>
      <c r="AX852" s="52" t="e">
        <f>VLOOKUP(AQ852,'#Location List#'!$D$3:$K$150,4,FALSE)</f>
        <v>#N/A</v>
      </c>
      <c r="AY852" s="273" t="e">
        <f>VLOOKUP(AX852,'#Location List#'!$Z$3:$AA$13,2,FALSE)</f>
        <v>#N/A</v>
      </c>
      <c r="AZ852" s="126" t="e">
        <f>VLOOKUP($AT852,'#Input Lists#'!$L$3:$S$1033,6,FALSE)</f>
        <v>#N/A</v>
      </c>
      <c r="BA852" s="239" t="e">
        <f>VLOOKUP($AT852,'#Input Lists#'!$L$3:$S$833,7,FALSE)</f>
        <v>#N/A</v>
      </c>
      <c r="BB852" s="239" t="e">
        <f>VLOOKUP($AT852,'#Input Lists#'!$L$3:$S$833,8,FALSE)</f>
        <v>#N/A</v>
      </c>
      <c r="BC852" s="91" t="str">
        <f t="shared" ref="BC852:BC915" si="86">IFERROR(WEEKNUM(BA852,2),"")</f>
        <v/>
      </c>
      <c r="BD852" s="91" t="str">
        <f t="shared" ref="BD852:BD915" si="87">IFERROR(IF(WEEKNUM(BB852)&lt;WEEKNUM(BA852),WEEKNUM(BB852)+52,WEEKNUM(BB852)),"")</f>
        <v/>
      </c>
      <c r="BE852" s="15" t="str">
        <f t="shared" ref="BE852:BE915" si="88">IF(E852="","",IF(WEEKNUM(E852)&lt;9,WEEKNUM(E852)+52, WEEKNUM(E852)))</f>
        <v/>
      </c>
      <c r="BF852" s="92" t="str">
        <f t="shared" ref="BF852:BF915" si="89">IF(E852="", "No Sighting Date", IF(BC852&gt;=BD852," ",IF(BE852&gt;=BC852,IF(BE852&lt;=BD852,"IN RANGE",BE852-BD852),BE852-BC852)))</f>
        <v>No Sighting Date</v>
      </c>
    </row>
    <row r="853" spans="1:58" x14ac:dyDescent="0.25">
      <c r="A853" s="118">
        <v>848</v>
      </c>
      <c r="B853" s="119"/>
      <c r="C853" s="120"/>
      <c r="D853" s="121"/>
      <c r="E853" s="121"/>
      <c r="F853" s="236"/>
      <c r="G853" s="122" t="str">
        <f>IFERROR(VLOOKUP(F853,'#Location List#'!$U$3:$V$1154,2,FALSE),"")</f>
        <v/>
      </c>
      <c r="H853" s="120"/>
      <c r="I853" s="120"/>
      <c r="J853" s="120"/>
      <c r="K853" s="120"/>
      <c r="L853" s="120"/>
      <c r="M853" s="120"/>
      <c r="N853" s="120"/>
      <c r="O853" s="120"/>
      <c r="P853" s="120"/>
      <c r="Q853" s="120"/>
      <c r="R853" s="120"/>
      <c r="S853" s="120"/>
      <c r="T853" s="205">
        <f t="shared" si="84"/>
        <v>0</v>
      </c>
      <c r="U853" s="205">
        <f t="shared" si="85"/>
        <v>0</v>
      </c>
      <c r="V853" s="210"/>
      <c r="W853" s="210"/>
      <c r="X853" s="23" t="str">
        <f>IFERROR(VLOOKUP(AT853,'#Input Lists#'!$L$3:$AH$833,3,FALSE)," ")</f>
        <v xml:space="preserve"> </v>
      </c>
      <c r="Y853" s="23" t="str">
        <f>IFERROR(VLOOKUP(AT853,'#Input Lists#'!$L$3:$AH$833,5,FALSE)," ")</f>
        <v xml:space="preserve"> </v>
      </c>
      <c r="Z853" s="206" t="str">
        <f>IFERROR(VLOOKUP(AT853,'#Input Lists#'!$L$3:$AH$833,9,FALSE)," ")</f>
        <v xml:space="preserve"> </v>
      </c>
      <c r="AA853" s="119" t="s">
        <v>1527</v>
      </c>
      <c r="AB853" s="120"/>
      <c r="AC853" s="123"/>
      <c r="AD853" s="123"/>
      <c r="AE853" s="123"/>
      <c r="AF853" s="123"/>
      <c r="AG853" s="123"/>
      <c r="AH853" s="123"/>
      <c r="AI853" s="123"/>
      <c r="AJ853" s="123"/>
      <c r="AK853" s="123"/>
      <c r="AL853" s="123"/>
      <c r="AM853" s="123"/>
      <c r="AN853" s="123"/>
      <c r="AO853" s="123"/>
      <c r="AP853" s="120"/>
      <c r="AQ853" s="125" t="str">
        <f>IFERROR(VLOOKUP(G853,'#Location List#'!$C$3:$D$150,2,FALSE),"")</f>
        <v/>
      </c>
      <c r="AR853" s="125" t="str">
        <f>IFERROR(VLOOKUP(F853,'#Location List#'!$Q$3:$R$1154,2,FALSE),"")</f>
        <v/>
      </c>
      <c r="AS853" s="125" t="str">
        <f>IFERROR(VLOOKUP(V853,'#Input Lists#'!$B$3:$D$46,3,FALSE),"")</f>
        <v/>
      </c>
      <c r="AT853" s="125" t="str">
        <f>IFERROR(VLOOKUP(CONCATENATE(V853," ",W853),'#Input Lists#'!$K$3:$L$827,2,FALSE),"")</f>
        <v/>
      </c>
      <c r="AU853" s="125">
        <f>IFERROR(VLOOKUP(AA853,'#Input Lists#'!$BU$3:$BV$8,2,FALSE),"")</f>
        <v>1</v>
      </c>
      <c r="AV853" s="118" t="str">
        <f>IFERROR(VLOOKUP(AB853,'#Input Lists#'!$BO$3:$BP$9,2,FALSE),"")</f>
        <v/>
      </c>
      <c r="AW853" s="118">
        <f>IFERROR(VLOOKUP(AC853,'#Input Lists#'!$BL$3:$BM$7,2,FALSE),"")</f>
        <v>1</v>
      </c>
      <c r="AX853" s="52" t="e">
        <f>VLOOKUP(AQ853,'#Location List#'!$D$3:$K$150,4,FALSE)</f>
        <v>#N/A</v>
      </c>
      <c r="AY853" s="273" t="e">
        <f>VLOOKUP(AX853,'#Location List#'!$Z$3:$AA$13,2,FALSE)</f>
        <v>#N/A</v>
      </c>
      <c r="AZ853" s="126" t="e">
        <f>VLOOKUP($AT853,'#Input Lists#'!$L$3:$S$1033,6,FALSE)</f>
        <v>#N/A</v>
      </c>
      <c r="BA853" s="239" t="e">
        <f>VLOOKUP($AT853,'#Input Lists#'!$L$3:$S$833,7,FALSE)</f>
        <v>#N/A</v>
      </c>
      <c r="BB853" s="239" t="e">
        <f>VLOOKUP($AT853,'#Input Lists#'!$L$3:$S$833,8,FALSE)</f>
        <v>#N/A</v>
      </c>
      <c r="BC853" s="91" t="str">
        <f t="shared" si="86"/>
        <v/>
      </c>
      <c r="BD853" s="91" t="str">
        <f t="shared" si="87"/>
        <v/>
      </c>
      <c r="BE853" s="15" t="str">
        <f t="shared" si="88"/>
        <v/>
      </c>
      <c r="BF853" s="92" t="str">
        <f t="shared" si="89"/>
        <v>No Sighting Date</v>
      </c>
    </row>
    <row r="854" spans="1:58" x14ac:dyDescent="0.25">
      <c r="A854" s="118">
        <v>849</v>
      </c>
      <c r="B854" s="119"/>
      <c r="C854" s="120"/>
      <c r="D854" s="121"/>
      <c r="E854" s="121"/>
      <c r="F854" s="236"/>
      <c r="G854" s="122" t="str">
        <f>IFERROR(VLOOKUP(F854,'#Location List#'!$U$3:$V$1154,2,FALSE),"")</f>
        <v/>
      </c>
      <c r="H854" s="120"/>
      <c r="I854" s="120"/>
      <c r="J854" s="120"/>
      <c r="K854" s="120"/>
      <c r="L854" s="120"/>
      <c r="M854" s="120"/>
      <c r="N854" s="120"/>
      <c r="O854" s="120"/>
      <c r="P854" s="120"/>
      <c r="Q854" s="120"/>
      <c r="R854" s="120"/>
      <c r="S854" s="120"/>
      <c r="T854" s="205">
        <f t="shared" si="84"/>
        <v>0</v>
      </c>
      <c r="U854" s="205">
        <f t="shared" si="85"/>
        <v>0</v>
      </c>
      <c r="V854" s="210"/>
      <c r="W854" s="210"/>
      <c r="X854" s="23" t="str">
        <f>IFERROR(VLOOKUP(AT854,'#Input Lists#'!$L$3:$AH$833,3,FALSE)," ")</f>
        <v xml:space="preserve"> </v>
      </c>
      <c r="Y854" s="23" t="str">
        <f>IFERROR(VLOOKUP(AT854,'#Input Lists#'!$L$3:$AH$833,5,FALSE)," ")</f>
        <v xml:space="preserve"> </v>
      </c>
      <c r="Z854" s="206" t="str">
        <f>IFERROR(VLOOKUP(AT854,'#Input Lists#'!$L$3:$AH$833,9,FALSE)," ")</f>
        <v xml:space="preserve"> </v>
      </c>
      <c r="AA854" s="119" t="s">
        <v>1527</v>
      </c>
      <c r="AB854" s="120"/>
      <c r="AC854" s="123"/>
      <c r="AD854" s="123"/>
      <c r="AE854" s="123"/>
      <c r="AF854" s="123"/>
      <c r="AG854" s="123"/>
      <c r="AH854" s="123"/>
      <c r="AI854" s="123"/>
      <c r="AJ854" s="123"/>
      <c r="AK854" s="123"/>
      <c r="AL854" s="123"/>
      <c r="AM854" s="123"/>
      <c r="AN854" s="123"/>
      <c r="AO854" s="123"/>
      <c r="AP854" s="120"/>
      <c r="AQ854" s="125" t="str">
        <f>IFERROR(VLOOKUP(G854,'#Location List#'!$C$3:$D$150,2,FALSE),"")</f>
        <v/>
      </c>
      <c r="AR854" s="125" t="str">
        <f>IFERROR(VLOOKUP(F854,'#Location List#'!$Q$3:$R$1154,2,FALSE),"")</f>
        <v/>
      </c>
      <c r="AS854" s="125" t="str">
        <f>IFERROR(VLOOKUP(V854,'#Input Lists#'!$B$3:$D$46,3,FALSE),"")</f>
        <v/>
      </c>
      <c r="AT854" s="125" t="str">
        <f>IFERROR(VLOOKUP(CONCATENATE(V854," ",W854),'#Input Lists#'!$K$3:$L$827,2,FALSE),"")</f>
        <v/>
      </c>
      <c r="AU854" s="125">
        <f>IFERROR(VLOOKUP(AA854,'#Input Lists#'!$BU$3:$BV$8,2,FALSE),"")</f>
        <v>1</v>
      </c>
      <c r="AV854" s="118" t="str">
        <f>IFERROR(VLOOKUP(AB854,'#Input Lists#'!$BO$3:$BP$9,2,FALSE),"")</f>
        <v/>
      </c>
      <c r="AW854" s="118">
        <f>IFERROR(VLOOKUP(AC854,'#Input Lists#'!$BL$3:$BM$7,2,FALSE),"")</f>
        <v>1</v>
      </c>
      <c r="AX854" s="52" t="e">
        <f>VLOOKUP(AQ854,'#Location List#'!$D$3:$K$150,4,FALSE)</f>
        <v>#N/A</v>
      </c>
      <c r="AY854" s="273" t="e">
        <f>VLOOKUP(AX854,'#Location List#'!$Z$3:$AA$13,2,FALSE)</f>
        <v>#N/A</v>
      </c>
      <c r="AZ854" s="126" t="e">
        <f>VLOOKUP($AT854,'#Input Lists#'!$L$3:$S$1033,6,FALSE)</f>
        <v>#N/A</v>
      </c>
      <c r="BA854" s="239" t="e">
        <f>VLOOKUP($AT854,'#Input Lists#'!$L$3:$S$833,7,FALSE)</f>
        <v>#N/A</v>
      </c>
      <c r="BB854" s="239" t="e">
        <f>VLOOKUP($AT854,'#Input Lists#'!$L$3:$S$833,8,FALSE)</f>
        <v>#N/A</v>
      </c>
      <c r="BC854" s="91" t="str">
        <f t="shared" si="86"/>
        <v/>
      </c>
      <c r="BD854" s="91" t="str">
        <f t="shared" si="87"/>
        <v/>
      </c>
      <c r="BE854" s="15" t="str">
        <f t="shared" si="88"/>
        <v/>
      </c>
      <c r="BF854" s="92" t="str">
        <f t="shared" si="89"/>
        <v>No Sighting Date</v>
      </c>
    </row>
    <row r="855" spans="1:58" x14ac:dyDescent="0.25">
      <c r="A855" s="118">
        <v>850</v>
      </c>
      <c r="B855" s="119"/>
      <c r="C855" s="120"/>
      <c r="D855" s="121"/>
      <c r="E855" s="121"/>
      <c r="F855" s="236"/>
      <c r="G855" s="122" t="str">
        <f>IFERROR(VLOOKUP(F855,'#Location List#'!$U$3:$V$1154,2,FALSE),"")</f>
        <v/>
      </c>
      <c r="H855" s="120"/>
      <c r="I855" s="120"/>
      <c r="J855" s="120"/>
      <c r="K855" s="120"/>
      <c r="L855" s="120"/>
      <c r="M855" s="120"/>
      <c r="N855" s="120"/>
      <c r="O855" s="120"/>
      <c r="P855" s="120"/>
      <c r="Q855" s="120"/>
      <c r="R855" s="120"/>
      <c r="S855" s="120"/>
      <c r="T855" s="205">
        <f t="shared" si="84"/>
        <v>0</v>
      </c>
      <c r="U855" s="205">
        <f t="shared" si="85"/>
        <v>0</v>
      </c>
      <c r="V855" s="210"/>
      <c r="W855" s="210"/>
      <c r="X855" s="23" t="str">
        <f>IFERROR(VLOOKUP(AT855,'#Input Lists#'!$L$3:$AH$833,3,FALSE)," ")</f>
        <v xml:space="preserve"> </v>
      </c>
      <c r="Y855" s="23" t="str">
        <f>IFERROR(VLOOKUP(AT855,'#Input Lists#'!$L$3:$AH$833,5,FALSE)," ")</f>
        <v xml:space="preserve"> </v>
      </c>
      <c r="Z855" s="206" t="str">
        <f>IFERROR(VLOOKUP(AT855,'#Input Lists#'!$L$3:$AH$833,9,FALSE)," ")</f>
        <v xml:space="preserve"> </v>
      </c>
      <c r="AA855" s="119" t="s">
        <v>1527</v>
      </c>
      <c r="AB855" s="120"/>
      <c r="AC855" s="123"/>
      <c r="AD855" s="123"/>
      <c r="AE855" s="123"/>
      <c r="AF855" s="123"/>
      <c r="AG855" s="123"/>
      <c r="AH855" s="123"/>
      <c r="AI855" s="123"/>
      <c r="AJ855" s="123"/>
      <c r="AK855" s="123"/>
      <c r="AL855" s="123"/>
      <c r="AM855" s="123"/>
      <c r="AN855" s="123"/>
      <c r="AO855" s="123"/>
      <c r="AP855" s="120"/>
      <c r="AQ855" s="125" t="str">
        <f>IFERROR(VLOOKUP(G855,'#Location List#'!$C$3:$D$150,2,FALSE),"")</f>
        <v/>
      </c>
      <c r="AR855" s="125" t="str">
        <f>IFERROR(VLOOKUP(F855,'#Location List#'!$Q$3:$R$1154,2,FALSE),"")</f>
        <v/>
      </c>
      <c r="AS855" s="125" t="str">
        <f>IFERROR(VLOOKUP(V855,'#Input Lists#'!$B$3:$D$46,3,FALSE),"")</f>
        <v/>
      </c>
      <c r="AT855" s="125" t="str">
        <f>IFERROR(VLOOKUP(CONCATENATE(V855," ",W855),'#Input Lists#'!$K$3:$L$827,2,FALSE),"")</f>
        <v/>
      </c>
      <c r="AU855" s="125">
        <f>IFERROR(VLOOKUP(AA855,'#Input Lists#'!$BU$3:$BV$8,2,FALSE),"")</f>
        <v>1</v>
      </c>
      <c r="AV855" s="118" t="str">
        <f>IFERROR(VLOOKUP(AB855,'#Input Lists#'!$BO$3:$BP$9,2,FALSE),"")</f>
        <v/>
      </c>
      <c r="AW855" s="118">
        <f>IFERROR(VLOOKUP(AC855,'#Input Lists#'!$BL$3:$BM$7,2,FALSE),"")</f>
        <v>1</v>
      </c>
      <c r="AX855" s="52" t="e">
        <f>VLOOKUP(AQ855,'#Location List#'!$D$3:$K$150,4,FALSE)</f>
        <v>#N/A</v>
      </c>
      <c r="AY855" s="273" t="e">
        <f>VLOOKUP(AX855,'#Location List#'!$Z$3:$AA$13,2,FALSE)</f>
        <v>#N/A</v>
      </c>
      <c r="AZ855" s="126" t="e">
        <f>VLOOKUP($AT855,'#Input Lists#'!$L$3:$S$1033,6,FALSE)</f>
        <v>#N/A</v>
      </c>
      <c r="BA855" s="239" t="e">
        <f>VLOOKUP($AT855,'#Input Lists#'!$L$3:$S$833,7,FALSE)</f>
        <v>#N/A</v>
      </c>
      <c r="BB855" s="239" t="e">
        <f>VLOOKUP($AT855,'#Input Lists#'!$L$3:$S$833,8,FALSE)</f>
        <v>#N/A</v>
      </c>
      <c r="BC855" s="91" t="str">
        <f t="shared" si="86"/>
        <v/>
      </c>
      <c r="BD855" s="91" t="str">
        <f t="shared" si="87"/>
        <v/>
      </c>
      <c r="BE855" s="15" t="str">
        <f t="shared" si="88"/>
        <v/>
      </c>
      <c r="BF855" s="92" t="str">
        <f t="shared" si="89"/>
        <v>No Sighting Date</v>
      </c>
    </row>
    <row r="856" spans="1:58" x14ac:dyDescent="0.25">
      <c r="A856" s="118">
        <v>851</v>
      </c>
      <c r="B856" s="119"/>
      <c r="C856" s="120"/>
      <c r="D856" s="121"/>
      <c r="E856" s="121"/>
      <c r="F856" s="236"/>
      <c r="G856" s="122" t="str">
        <f>IFERROR(VLOOKUP(F856,'#Location List#'!$U$3:$V$1154,2,FALSE),"")</f>
        <v/>
      </c>
      <c r="H856" s="120"/>
      <c r="I856" s="120"/>
      <c r="J856" s="120"/>
      <c r="K856" s="120"/>
      <c r="L856" s="120"/>
      <c r="M856" s="120"/>
      <c r="N856" s="120"/>
      <c r="O856" s="120"/>
      <c r="P856" s="120"/>
      <c r="Q856" s="120"/>
      <c r="R856" s="120"/>
      <c r="S856" s="120"/>
      <c r="T856" s="205">
        <f t="shared" si="84"/>
        <v>0</v>
      </c>
      <c r="U856" s="205">
        <f t="shared" si="85"/>
        <v>0</v>
      </c>
      <c r="V856" s="210"/>
      <c r="W856" s="210"/>
      <c r="X856" s="23" t="str">
        <f>IFERROR(VLOOKUP(AT856,'#Input Lists#'!$L$3:$AH$833,3,FALSE)," ")</f>
        <v xml:space="preserve"> </v>
      </c>
      <c r="Y856" s="23" t="str">
        <f>IFERROR(VLOOKUP(AT856,'#Input Lists#'!$L$3:$AH$833,5,FALSE)," ")</f>
        <v xml:space="preserve"> </v>
      </c>
      <c r="Z856" s="206" t="str">
        <f>IFERROR(VLOOKUP(AT856,'#Input Lists#'!$L$3:$AH$833,9,FALSE)," ")</f>
        <v xml:space="preserve"> </v>
      </c>
      <c r="AA856" s="119" t="s">
        <v>1527</v>
      </c>
      <c r="AB856" s="120"/>
      <c r="AC856" s="123"/>
      <c r="AD856" s="123"/>
      <c r="AE856" s="123"/>
      <c r="AF856" s="123"/>
      <c r="AG856" s="123"/>
      <c r="AH856" s="123"/>
      <c r="AI856" s="123"/>
      <c r="AJ856" s="123"/>
      <c r="AK856" s="123"/>
      <c r="AL856" s="123"/>
      <c r="AM856" s="123"/>
      <c r="AN856" s="123"/>
      <c r="AO856" s="123"/>
      <c r="AP856" s="120"/>
      <c r="AQ856" s="125" t="str">
        <f>IFERROR(VLOOKUP(G856,'#Location List#'!$C$3:$D$150,2,FALSE),"")</f>
        <v/>
      </c>
      <c r="AR856" s="125" t="str">
        <f>IFERROR(VLOOKUP(F856,'#Location List#'!$Q$3:$R$1154,2,FALSE),"")</f>
        <v/>
      </c>
      <c r="AS856" s="125" t="str">
        <f>IFERROR(VLOOKUP(V856,'#Input Lists#'!$B$3:$D$46,3,FALSE),"")</f>
        <v/>
      </c>
      <c r="AT856" s="125" t="str">
        <f>IFERROR(VLOOKUP(CONCATENATE(V856," ",W856),'#Input Lists#'!$K$3:$L$827,2,FALSE),"")</f>
        <v/>
      </c>
      <c r="AU856" s="125">
        <f>IFERROR(VLOOKUP(AA856,'#Input Lists#'!$BU$3:$BV$8,2,FALSE),"")</f>
        <v>1</v>
      </c>
      <c r="AV856" s="118" t="str">
        <f>IFERROR(VLOOKUP(AB856,'#Input Lists#'!$BO$3:$BP$9,2,FALSE),"")</f>
        <v/>
      </c>
      <c r="AW856" s="118">
        <f>IFERROR(VLOOKUP(AC856,'#Input Lists#'!$BL$3:$BM$7,2,FALSE),"")</f>
        <v>1</v>
      </c>
      <c r="AX856" s="52" t="e">
        <f>VLOOKUP(AQ856,'#Location List#'!$D$3:$K$150,4,FALSE)</f>
        <v>#N/A</v>
      </c>
      <c r="AY856" s="273" t="e">
        <f>VLOOKUP(AX856,'#Location List#'!$Z$3:$AA$13,2,FALSE)</f>
        <v>#N/A</v>
      </c>
      <c r="AZ856" s="126" t="e">
        <f>VLOOKUP($AT856,'#Input Lists#'!$L$3:$S$1033,6,FALSE)</f>
        <v>#N/A</v>
      </c>
      <c r="BA856" s="239" t="e">
        <f>VLOOKUP($AT856,'#Input Lists#'!$L$3:$S$833,7,FALSE)</f>
        <v>#N/A</v>
      </c>
      <c r="BB856" s="239" t="e">
        <f>VLOOKUP($AT856,'#Input Lists#'!$L$3:$S$833,8,FALSE)</f>
        <v>#N/A</v>
      </c>
      <c r="BC856" s="91" t="str">
        <f t="shared" si="86"/>
        <v/>
      </c>
      <c r="BD856" s="91" t="str">
        <f t="shared" si="87"/>
        <v/>
      </c>
      <c r="BE856" s="15" t="str">
        <f t="shared" si="88"/>
        <v/>
      </c>
      <c r="BF856" s="92" t="str">
        <f t="shared" si="89"/>
        <v>No Sighting Date</v>
      </c>
    </row>
    <row r="857" spans="1:58" x14ac:dyDescent="0.25">
      <c r="A857" s="118">
        <v>852</v>
      </c>
      <c r="B857" s="119"/>
      <c r="C857" s="120"/>
      <c r="D857" s="121"/>
      <c r="E857" s="121"/>
      <c r="F857" s="236"/>
      <c r="G857" s="122" t="str">
        <f>IFERROR(VLOOKUP(F857,'#Location List#'!$U$3:$V$1154,2,FALSE),"")</f>
        <v/>
      </c>
      <c r="H857" s="120"/>
      <c r="I857" s="120"/>
      <c r="J857" s="120"/>
      <c r="K857" s="120"/>
      <c r="L857" s="120"/>
      <c r="M857" s="120"/>
      <c r="N857" s="120"/>
      <c r="O857" s="120"/>
      <c r="P857" s="120"/>
      <c r="Q857" s="120"/>
      <c r="R857" s="120"/>
      <c r="S857" s="120"/>
      <c r="T857" s="205">
        <f t="shared" si="84"/>
        <v>0</v>
      </c>
      <c r="U857" s="205">
        <f t="shared" si="85"/>
        <v>0</v>
      </c>
      <c r="V857" s="210"/>
      <c r="W857" s="210"/>
      <c r="X857" s="23" t="str">
        <f>IFERROR(VLOOKUP(AT857,'#Input Lists#'!$L$3:$AH$833,3,FALSE)," ")</f>
        <v xml:space="preserve"> </v>
      </c>
      <c r="Y857" s="23" t="str">
        <f>IFERROR(VLOOKUP(AT857,'#Input Lists#'!$L$3:$AH$833,5,FALSE)," ")</f>
        <v xml:space="preserve"> </v>
      </c>
      <c r="Z857" s="206" t="str">
        <f>IFERROR(VLOOKUP(AT857,'#Input Lists#'!$L$3:$AH$833,9,FALSE)," ")</f>
        <v xml:space="preserve"> </v>
      </c>
      <c r="AA857" s="119" t="s">
        <v>1527</v>
      </c>
      <c r="AB857" s="120"/>
      <c r="AC857" s="123"/>
      <c r="AD857" s="123"/>
      <c r="AE857" s="123"/>
      <c r="AF857" s="123"/>
      <c r="AG857" s="123"/>
      <c r="AH857" s="123"/>
      <c r="AI857" s="123"/>
      <c r="AJ857" s="123"/>
      <c r="AK857" s="123"/>
      <c r="AL857" s="123"/>
      <c r="AM857" s="123"/>
      <c r="AN857" s="123"/>
      <c r="AO857" s="123"/>
      <c r="AP857" s="120"/>
      <c r="AQ857" s="125" t="str">
        <f>IFERROR(VLOOKUP(G857,'#Location List#'!$C$3:$D$150,2,FALSE),"")</f>
        <v/>
      </c>
      <c r="AR857" s="125" t="str">
        <f>IFERROR(VLOOKUP(F857,'#Location List#'!$Q$3:$R$1154,2,FALSE),"")</f>
        <v/>
      </c>
      <c r="AS857" s="125" t="str">
        <f>IFERROR(VLOOKUP(V857,'#Input Lists#'!$B$3:$D$46,3,FALSE),"")</f>
        <v/>
      </c>
      <c r="AT857" s="125" t="str">
        <f>IFERROR(VLOOKUP(CONCATENATE(V857," ",W857),'#Input Lists#'!$K$3:$L$827,2,FALSE),"")</f>
        <v/>
      </c>
      <c r="AU857" s="125">
        <f>IFERROR(VLOOKUP(AA857,'#Input Lists#'!$BU$3:$BV$8,2,FALSE),"")</f>
        <v>1</v>
      </c>
      <c r="AV857" s="118" t="str">
        <f>IFERROR(VLOOKUP(AB857,'#Input Lists#'!$BO$3:$BP$9,2,FALSE),"")</f>
        <v/>
      </c>
      <c r="AW857" s="118">
        <f>IFERROR(VLOOKUP(AC857,'#Input Lists#'!$BL$3:$BM$7,2,FALSE),"")</f>
        <v>1</v>
      </c>
      <c r="AX857" s="52" t="e">
        <f>VLOOKUP(AQ857,'#Location List#'!$D$3:$K$150,4,FALSE)</f>
        <v>#N/A</v>
      </c>
      <c r="AY857" s="273" t="e">
        <f>VLOOKUP(AX857,'#Location List#'!$Z$3:$AA$13,2,FALSE)</f>
        <v>#N/A</v>
      </c>
      <c r="AZ857" s="126" t="e">
        <f>VLOOKUP($AT857,'#Input Lists#'!$L$3:$S$1033,6,FALSE)</f>
        <v>#N/A</v>
      </c>
      <c r="BA857" s="239" t="e">
        <f>VLOOKUP($AT857,'#Input Lists#'!$L$3:$S$833,7,FALSE)</f>
        <v>#N/A</v>
      </c>
      <c r="BB857" s="239" t="e">
        <f>VLOOKUP($AT857,'#Input Lists#'!$L$3:$S$833,8,FALSE)</f>
        <v>#N/A</v>
      </c>
      <c r="BC857" s="91" t="str">
        <f t="shared" si="86"/>
        <v/>
      </c>
      <c r="BD857" s="91" t="str">
        <f t="shared" si="87"/>
        <v/>
      </c>
      <c r="BE857" s="15" t="str">
        <f t="shared" si="88"/>
        <v/>
      </c>
      <c r="BF857" s="92" t="str">
        <f t="shared" si="89"/>
        <v>No Sighting Date</v>
      </c>
    </row>
    <row r="858" spans="1:58" x14ac:dyDescent="0.25">
      <c r="A858" s="118">
        <v>853</v>
      </c>
      <c r="B858" s="119"/>
      <c r="C858" s="120"/>
      <c r="D858" s="121"/>
      <c r="E858" s="121"/>
      <c r="F858" s="236"/>
      <c r="G858" s="122" t="str">
        <f>IFERROR(VLOOKUP(F858,'#Location List#'!$U$3:$V$1154,2,FALSE),"")</f>
        <v/>
      </c>
      <c r="H858" s="120"/>
      <c r="I858" s="120"/>
      <c r="J858" s="120"/>
      <c r="K858" s="120"/>
      <c r="L858" s="120"/>
      <c r="M858" s="120"/>
      <c r="N858" s="120"/>
      <c r="O858" s="120"/>
      <c r="P858" s="120"/>
      <c r="Q858" s="120"/>
      <c r="R858" s="120"/>
      <c r="S858" s="120"/>
      <c r="T858" s="205">
        <f t="shared" si="84"/>
        <v>0</v>
      </c>
      <c r="U858" s="205">
        <f t="shared" si="85"/>
        <v>0</v>
      </c>
      <c r="V858" s="210"/>
      <c r="W858" s="210"/>
      <c r="X858" s="23" t="str">
        <f>IFERROR(VLOOKUP(AT858,'#Input Lists#'!$L$3:$AH$833,3,FALSE)," ")</f>
        <v xml:space="preserve"> </v>
      </c>
      <c r="Y858" s="23" t="str">
        <f>IFERROR(VLOOKUP(AT858,'#Input Lists#'!$L$3:$AH$833,5,FALSE)," ")</f>
        <v xml:space="preserve"> </v>
      </c>
      <c r="Z858" s="206" t="str">
        <f>IFERROR(VLOOKUP(AT858,'#Input Lists#'!$L$3:$AH$833,9,FALSE)," ")</f>
        <v xml:space="preserve"> </v>
      </c>
      <c r="AA858" s="119" t="s">
        <v>1527</v>
      </c>
      <c r="AB858" s="120"/>
      <c r="AC858" s="123"/>
      <c r="AD858" s="123"/>
      <c r="AE858" s="123"/>
      <c r="AF858" s="123"/>
      <c r="AG858" s="123"/>
      <c r="AH858" s="123"/>
      <c r="AI858" s="123"/>
      <c r="AJ858" s="123"/>
      <c r="AK858" s="123"/>
      <c r="AL858" s="123"/>
      <c r="AM858" s="123"/>
      <c r="AN858" s="123"/>
      <c r="AO858" s="123"/>
      <c r="AP858" s="120"/>
      <c r="AQ858" s="125" t="str">
        <f>IFERROR(VLOOKUP(G858,'#Location List#'!$C$3:$D$150,2,FALSE),"")</f>
        <v/>
      </c>
      <c r="AR858" s="125" t="str">
        <f>IFERROR(VLOOKUP(F858,'#Location List#'!$Q$3:$R$1154,2,FALSE),"")</f>
        <v/>
      </c>
      <c r="AS858" s="125" t="str">
        <f>IFERROR(VLOOKUP(V858,'#Input Lists#'!$B$3:$D$46,3,FALSE),"")</f>
        <v/>
      </c>
      <c r="AT858" s="125" t="str">
        <f>IFERROR(VLOOKUP(CONCATENATE(V858," ",W858),'#Input Lists#'!$K$3:$L$827,2,FALSE),"")</f>
        <v/>
      </c>
      <c r="AU858" s="125">
        <f>IFERROR(VLOOKUP(AA858,'#Input Lists#'!$BU$3:$BV$8,2,FALSE),"")</f>
        <v>1</v>
      </c>
      <c r="AV858" s="118" t="str">
        <f>IFERROR(VLOOKUP(AB858,'#Input Lists#'!$BO$3:$BP$9,2,FALSE),"")</f>
        <v/>
      </c>
      <c r="AW858" s="118">
        <f>IFERROR(VLOOKUP(AC858,'#Input Lists#'!$BL$3:$BM$7,2,FALSE),"")</f>
        <v>1</v>
      </c>
      <c r="AX858" s="52" t="e">
        <f>VLOOKUP(AQ858,'#Location List#'!$D$3:$K$150,4,FALSE)</f>
        <v>#N/A</v>
      </c>
      <c r="AY858" s="273" t="e">
        <f>VLOOKUP(AX858,'#Location List#'!$Z$3:$AA$13,2,FALSE)</f>
        <v>#N/A</v>
      </c>
      <c r="AZ858" s="126" t="e">
        <f>VLOOKUP($AT858,'#Input Lists#'!$L$3:$S$1033,6,FALSE)</f>
        <v>#N/A</v>
      </c>
      <c r="BA858" s="239" t="e">
        <f>VLOOKUP($AT858,'#Input Lists#'!$L$3:$S$833,7,FALSE)</f>
        <v>#N/A</v>
      </c>
      <c r="BB858" s="239" t="e">
        <f>VLOOKUP($AT858,'#Input Lists#'!$L$3:$S$833,8,FALSE)</f>
        <v>#N/A</v>
      </c>
      <c r="BC858" s="91" t="str">
        <f t="shared" si="86"/>
        <v/>
      </c>
      <c r="BD858" s="91" t="str">
        <f t="shared" si="87"/>
        <v/>
      </c>
      <c r="BE858" s="15" t="str">
        <f t="shared" si="88"/>
        <v/>
      </c>
      <c r="BF858" s="92" t="str">
        <f t="shared" si="89"/>
        <v>No Sighting Date</v>
      </c>
    </row>
    <row r="859" spans="1:58" x14ac:dyDescent="0.25">
      <c r="A859" s="118">
        <v>854</v>
      </c>
      <c r="B859" s="119"/>
      <c r="C859" s="120"/>
      <c r="D859" s="121"/>
      <c r="E859" s="121"/>
      <c r="F859" s="236"/>
      <c r="G859" s="122" t="str">
        <f>IFERROR(VLOOKUP(F859,'#Location List#'!$U$3:$V$1154,2,FALSE),"")</f>
        <v/>
      </c>
      <c r="H859" s="120"/>
      <c r="I859" s="120"/>
      <c r="J859" s="120"/>
      <c r="K859" s="120"/>
      <c r="L859" s="120"/>
      <c r="M859" s="120"/>
      <c r="N859" s="120"/>
      <c r="O859" s="120"/>
      <c r="P859" s="120"/>
      <c r="Q859" s="120"/>
      <c r="R859" s="120"/>
      <c r="S859" s="120"/>
      <c r="T859" s="205">
        <f t="shared" si="84"/>
        <v>0</v>
      </c>
      <c r="U859" s="205">
        <f t="shared" si="85"/>
        <v>0</v>
      </c>
      <c r="V859" s="210"/>
      <c r="W859" s="210"/>
      <c r="X859" s="23" t="str">
        <f>IFERROR(VLOOKUP(AT859,'#Input Lists#'!$L$3:$AH$833,3,FALSE)," ")</f>
        <v xml:space="preserve"> </v>
      </c>
      <c r="Y859" s="23" t="str">
        <f>IFERROR(VLOOKUP(AT859,'#Input Lists#'!$L$3:$AH$833,5,FALSE)," ")</f>
        <v xml:space="preserve"> </v>
      </c>
      <c r="Z859" s="206" t="str">
        <f>IFERROR(VLOOKUP(AT859,'#Input Lists#'!$L$3:$AH$833,9,FALSE)," ")</f>
        <v xml:space="preserve"> </v>
      </c>
      <c r="AA859" s="119" t="s">
        <v>1527</v>
      </c>
      <c r="AB859" s="120"/>
      <c r="AC859" s="123"/>
      <c r="AD859" s="123"/>
      <c r="AE859" s="123"/>
      <c r="AF859" s="123"/>
      <c r="AG859" s="123"/>
      <c r="AH859" s="123"/>
      <c r="AI859" s="123"/>
      <c r="AJ859" s="123"/>
      <c r="AK859" s="123"/>
      <c r="AL859" s="123"/>
      <c r="AM859" s="123"/>
      <c r="AN859" s="123"/>
      <c r="AO859" s="123"/>
      <c r="AP859" s="120"/>
      <c r="AQ859" s="125" t="str">
        <f>IFERROR(VLOOKUP(G859,'#Location List#'!$C$3:$D$150,2,FALSE),"")</f>
        <v/>
      </c>
      <c r="AR859" s="125" t="str">
        <f>IFERROR(VLOOKUP(F859,'#Location List#'!$Q$3:$R$1154,2,FALSE),"")</f>
        <v/>
      </c>
      <c r="AS859" s="125" t="str">
        <f>IFERROR(VLOOKUP(V859,'#Input Lists#'!$B$3:$D$46,3,FALSE),"")</f>
        <v/>
      </c>
      <c r="AT859" s="125" t="str">
        <f>IFERROR(VLOOKUP(CONCATENATE(V859," ",W859),'#Input Lists#'!$K$3:$L$827,2,FALSE),"")</f>
        <v/>
      </c>
      <c r="AU859" s="125">
        <f>IFERROR(VLOOKUP(AA859,'#Input Lists#'!$BU$3:$BV$8,2,FALSE),"")</f>
        <v>1</v>
      </c>
      <c r="AV859" s="118" t="str">
        <f>IFERROR(VLOOKUP(AB859,'#Input Lists#'!$BO$3:$BP$9,2,FALSE),"")</f>
        <v/>
      </c>
      <c r="AW859" s="118">
        <f>IFERROR(VLOOKUP(AC859,'#Input Lists#'!$BL$3:$BM$7,2,FALSE),"")</f>
        <v>1</v>
      </c>
      <c r="AX859" s="52" t="e">
        <f>VLOOKUP(AQ859,'#Location List#'!$D$3:$K$150,4,FALSE)</f>
        <v>#N/A</v>
      </c>
      <c r="AY859" s="273" t="e">
        <f>VLOOKUP(AX859,'#Location List#'!$Z$3:$AA$13,2,FALSE)</f>
        <v>#N/A</v>
      </c>
      <c r="AZ859" s="126" t="e">
        <f>VLOOKUP($AT859,'#Input Lists#'!$L$3:$S$1033,6,FALSE)</f>
        <v>#N/A</v>
      </c>
      <c r="BA859" s="239" t="e">
        <f>VLOOKUP($AT859,'#Input Lists#'!$L$3:$S$833,7,FALSE)</f>
        <v>#N/A</v>
      </c>
      <c r="BB859" s="239" t="e">
        <f>VLOOKUP($AT859,'#Input Lists#'!$L$3:$S$833,8,FALSE)</f>
        <v>#N/A</v>
      </c>
      <c r="BC859" s="91" t="str">
        <f t="shared" si="86"/>
        <v/>
      </c>
      <c r="BD859" s="91" t="str">
        <f t="shared" si="87"/>
        <v/>
      </c>
      <c r="BE859" s="15" t="str">
        <f t="shared" si="88"/>
        <v/>
      </c>
      <c r="BF859" s="92" t="str">
        <f t="shared" si="89"/>
        <v>No Sighting Date</v>
      </c>
    </row>
    <row r="860" spans="1:58" x14ac:dyDescent="0.25">
      <c r="A860" s="118">
        <v>855</v>
      </c>
      <c r="B860" s="119"/>
      <c r="C860" s="120"/>
      <c r="D860" s="121"/>
      <c r="E860" s="121"/>
      <c r="F860" s="236"/>
      <c r="G860" s="122" t="str">
        <f>IFERROR(VLOOKUP(F860,'#Location List#'!$U$3:$V$1154,2,FALSE),"")</f>
        <v/>
      </c>
      <c r="H860" s="120"/>
      <c r="I860" s="120"/>
      <c r="J860" s="120"/>
      <c r="K860" s="120"/>
      <c r="L860" s="120"/>
      <c r="M860" s="120"/>
      <c r="N860" s="120"/>
      <c r="O860" s="120"/>
      <c r="P860" s="120"/>
      <c r="Q860" s="120"/>
      <c r="R860" s="120"/>
      <c r="S860" s="120"/>
      <c r="T860" s="205">
        <f t="shared" si="84"/>
        <v>0</v>
      </c>
      <c r="U860" s="205">
        <f t="shared" si="85"/>
        <v>0</v>
      </c>
      <c r="V860" s="210"/>
      <c r="W860" s="210"/>
      <c r="X860" s="23" t="str">
        <f>IFERROR(VLOOKUP(AT860,'#Input Lists#'!$L$3:$AH$833,3,FALSE)," ")</f>
        <v xml:space="preserve"> </v>
      </c>
      <c r="Y860" s="23" t="str">
        <f>IFERROR(VLOOKUP(AT860,'#Input Lists#'!$L$3:$AH$833,5,FALSE)," ")</f>
        <v xml:space="preserve"> </v>
      </c>
      <c r="Z860" s="206" t="str">
        <f>IFERROR(VLOOKUP(AT860,'#Input Lists#'!$L$3:$AH$833,9,FALSE)," ")</f>
        <v xml:space="preserve"> </v>
      </c>
      <c r="AA860" s="119" t="s">
        <v>1527</v>
      </c>
      <c r="AB860" s="120"/>
      <c r="AC860" s="123"/>
      <c r="AD860" s="123"/>
      <c r="AE860" s="123"/>
      <c r="AF860" s="123"/>
      <c r="AG860" s="123"/>
      <c r="AH860" s="123"/>
      <c r="AI860" s="123"/>
      <c r="AJ860" s="123"/>
      <c r="AK860" s="123"/>
      <c r="AL860" s="123"/>
      <c r="AM860" s="123"/>
      <c r="AN860" s="123"/>
      <c r="AO860" s="123"/>
      <c r="AP860" s="120"/>
      <c r="AQ860" s="125" t="str">
        <f>IFERROR(VLOOKUP(G860,'#Location List#'!$C$3:$D$150,2,FALSE),"")</f>
        <v/>
      </c>
      <c r="AR860" s="125" t="str">
        <f>IFERROR(VLOOKUP(F860,'#Location List#'!$Q$3:$R$1154,2,FALSE),"")</f>
        <v/>
      </c>
      <c r="AS860" s="125" t="str">
        <f>IFERROR(VLOOKUP(V860,'#Input Lists#'!$B$3:$D$46,3,FALSE),"")</f>
        <v/>
      </c>
      <c r="AT860" s="125" t="str">
        <f>IFERROR(VLOOKUP(CONCATENATE(V860," ",W860),'#Input Lists#'!$K$3:$L$827,2,FALSE),"")</f>
        <v/>
      </c>
      <c r="AU860" s="125">
        <f>IFERROR(VLOOKUP(AA860,'#Input Lists#'!$BU$3:$BV$8,2,FALSE),"")</f>
        <v>1</v>
      </c>
      <c r="AV860" s="118" t="str">
        <f>IFERROR(VLOOKUP(AB860,'#Input Lists#'!$BO$3:$BP$9,2,FALSE),"")</f>
        <v/>
      </c>
      <c r="AW860" s="118">
        <f>IFERROR(VLOOKUP(AC860,'#Input Lists#'!$BL$3:$BM$7,2,FALSE),"")</f>
        <v>1</v>
      </c>
      <c r="AX860" s="52" t="e">
        <f>VLOOKUP(AQ860,'#Location List#'!$D$3:$K$150,4,FALSE)</f>
        <v>#N/A</v>
      </c>
      <c r="AY860" s="273" t="e">
        <f>VLOOKUP(AX860,'#Location List#'!$Z$3:$AA$13,2,FALSE)</f>
        <v>#N/A</v>
      </c>
      <c r="AZ860" s="126" t="e">
        <f>VLOOKUP($AT860,'#Input Lists#'!$L$3:$S$1033,6,FALSE)</f>
        <v>#N/A</v>
      </c>
      <c r="BA860" s="239" t="e">
        <f>VLOOKUP($AT860,'#Input Lists#'!$L$3:$S$833,7,FALSE)</f>
        <v>#N/A</v>
      </c>
      <c r="BB860" s="239" t="e">
        <f>VLOOKUP($AT860,'#Input Lists#'!$L$3:$S$833,8,FALSE)</f>
        <v>#N/A</v>
      </c>
      <c r="BC860" s="91" t="str">
        <f t="shared" si="86"/>
        <v/>
      </c>
      <c r="BD860" s="91" t="str">
        <f t="shared" si="87"/>
        <v/>
      </c>
      <c r="BE860" s="15" t="str">
        <f t="shared" si="88"/>
        <v/>
      </c>
      <c r="BF860" s="92" t="str">
        <f t="shared" si="89"/>
        <v>No Sighting Date</v>
      </c>
    </row>
    <row r="861" spans="1:58" x14ac:dyDescent="0.25">
      <c r="A861" s="118">
        <v>856</v>
      </c>
      <c r="B861" s="119"/>
      <c r="C861" s="120"/>
      <c r="D861" s="121"/>
      <c r="E861" s="121"/>
      <c r="F861" s="236"/>
      <c r="G861" s="122" t="str">
        <f>IFERROR(VLOOKUP(F861,'#Location List#'!$U$3:$V$1154,2,FALSE),"")</f>
        <v/>
      </c>
      <c r="H861" s="120"/>
      <c r="I861" s="120"/>
      <c r="J861" s="120"/>
      <c r="K861" s="120"/>
      <c r="L861" s="120"/>
      <c r="M861" s="120"/>
      <c r="N861" s="120"/>
      <c r="O861" s="120"/>
      <c r="P861" s="120"/>
      <c r="Q861" s="120"/>
      <c r="R861" s="120"/>
      <c r="S861" s="120"/>
      <c r="T861" s="205">
        <f t="shared" si="84"/>
        <v>0</v>
      </c>
      <c r="U861" s="205">
        <f t="shared" si="85"/>
        <v>0</v>
      </c>
      <c r="V861" s="210"/>
      <c r="W861" s="210"/>
      <c r="X861" s="23" t="str">
        <f>IFERROR(VLOOKUP(AT861,'#Input Lists#'!$L$3:$AH$833,3,FALSE)," ")</f>
        <v xml:space="preserve"> </v>
      </c>
      <c r="Y861" s="23" t="str">
        <f>IFERROR(VLOOKUP(AT861,'#Input Lists#'!$L$3:$AH$833,5,FALSE)," ")</f>
        <v xml:space="preserve"> </v>
      </c>
      <c r="Z861" s="206" t="str">
        <f>IFERROR(VLOOKUP(AT861,'#Input Lists#'!$L$3:$AH$833,9,FALSE)," ")</f>
        <v xml:space="preserve"> </v>
      </c>
      <c r="AA861" s="119" t="s">
        <v>1527</v>
      </c>
      <c r="AB861" s="120"/>
      <c r="AC861" s="123"/>
      <c r="AD861" s="123"/>
      <c r="AE861" s="123"/>
      <c r="AF861" s="123"/>
      <c r="AG861" s="123"/>
      <c r="AH861" s="123"/>
      <c r="AI861" s="123"/>
      <c r="AJ861" s="123"/>
      <c r="AK861" s="123"/>
      <c r="AL861" s="123"/>
      <c r="AM861" s="123"/>
      <c r="AN861" s="123"/>
      <c r="AO861" s="123"/>
      <c r="AP861" s="120"/>
      <c r="AQ861" s="125" t="str">
        <f>IFERROR(VLOOKUP(G861,'#Location List#'!$C$3:$D$150,2,FALSE),"")</f>
        <v/>
      </c>
      <c r="AR861" s="125" t="str">
        <f>IFERROR(VLOOKUP(F861,'#Location List#'!$Q$3:$R$1154,2,FALSE),"")</f>
        <v/>
      </c>
      <c r="AS861" s="125" t="str">
        <f>IFERROR(VLOOKUP(V861,'#Input Lists#'!$B$3:$D$46,3,FALSE),"")</f>
        <v/>
      </c>
      <c r="AT861" s="125" t="str">
        <f>IFERROR(VLOOKUP(CONCATENATE(V861," ",W861),'#Input Lists#'!$K$3:$L$827,2,FALSE),"")</f>
        <v/>
      </c>
      <c r="AU861" s="125">
        <f>IFERROR(VLOOKUP(AA861,'#Input Lists#'!$BU$3:$BV$8,2,FALSE),"")</f>
        <v>1</v>
      </c>
      <c r="AV861" s="118" t="str">
        <f>IFERROR(VLOOKUP(AB861,'#Input Lists#'!$BO$3:$BP$9,2,FALSE),"")</f>
        <v/>
      </c>
      <c r="AW861" s="118">
        <f>IFERROR(VLOOKUP(AC861,'#Input Lists#'!$BL$3:$BM$7,2,FALSE),"")</f>
        <v>1</v>
      </c>
      <c r="AX861" s="52" t="e">
        <f>VLOOKUP(AQ861,'#Location List#'!$D$3:$K$150,4,FALSE)</f>
        <v>#N/A</v>
      </c>
      <c r="AY861" s="273" t="e">
        <f>VLOOKUP(AX861,'#Location List#'!$Z$3:$AA$13,2,FALSE)</f>
        <v>#N/A</v>
      </c>
      <c r="AZ861" s="126" t="e">
        <f>VLOOKUP($AT861,'#Input Lists#'!$L$3:$S$1033,6,FALSE)</f>
        <v>#N/A</v>
      </c>
      <c r="BA861" s="239" t="e">
        <f>VLOOKUP($AT861,'#Input Lists#'!$L$3:$S$833,7,FALSE)</f>
        <v>#N/A</v>
      </c>
      <c r="BB861" s="239" t="e">
        <f>VLOOKUP($AT861,'#Input Lists#'!$L$3:$S$833,8,FALSE)</f>
        <v>#N/A</v>
      </c>
      <c r="BC861" s="91" t="str">
        <f t="shared" si="86"/>
        <v/>
      </c>
      <c r="BD861" s="91" t="str">
        <f t="shared" si="87"/>
        <v/>
      </c>
      <c r="BE861" s="15" t="str">
        <f t="shared" si="88"/>
        <v/>
      </c>
      <c r="BF861" s="92" t="str">
        <f t="shared" si="89"/>
        <v>No Sighting Date</v>
      </c>
    </row>
    <row r="862" spans="1:58" x14ac:dyDescent="0.25">
      <c r="A862" s="118">
        <v>857</v>
      </c>
      <c r="B862" s="119"/>
      <c r="C862" s="120"/>
      <c r="D862" s="121"/>
      <c r="E862" s="121"/>
      <c r="F862" s="236"/>
      <c r="G862" s="122" t="str">
        <f>IFERROR(VLOOKUP(F862,'#Location List#'!$U$3:$V$1154,2,FALSE),"")</f>
        <v/>
      </c>
      <c r="H862" s="120"/>
      <c r="I862" s="120"/>
      <c r="J862" s="120"/>
      <c r="K862" s="120"/>
      <c r="L862" s="120"/>
      <c r="M862" s="120"/>
      <c r="N862" s="120"/>
      <c r="O862" s="120"/>
      <c r="P862" s="120"/>
      <c r="Q862" s="120"/>
      <c r="R862" s="120"/>
      <c r="S862" s="120"/>
      <c r="T862" s="205">
        <f t="shared" si="84"/>
        <v>0</v>
      </c>
      <c r="U862" s="205">
        <f t="shared" si="85"/>
        <v>0</v>
      </c>
      <c r="V862" s="210"/>
      <c r="W862" s="210"/>
      <c r="X862" s="23" t="str">
        <f>IFERROR(VLOOKUP(AT862,'#Input Lists#'!$L$3:$AH$833,3,FALSE)," ")</f>
        <v xml:space="preserve"> </v>
      </c>
      <c r="Y862" s="23" t="str">
        <f>IFERROR(VLOOKUP(AT862,'#Input Lists#'!$L$3:$AH$833,5,FALSE)," ")</f>
        <v xml:space="preserve"> </v>
      </c>
      <c r="Z862" s="206" t="str">
        <f>IFERROR(VLOOKUP(AT862,'#Input Lists#'!$L$3:$AH$833,9,FALSE)," ")</f>
        <v xml:space="preserve"> </v>
      </c>
      <c r="AA862" s="119" t="s">
        <v>1527</v>
      </c>
      <c r="AB862" s="120"/>
      <c r="AC862" s="123"/>
      <c r="AD862" s="123"/>
      <c r="AE862" s="123"/>
      <c r="AF862" s="123"/>
      <c r="AG862" s="123"/>
      <c r="AH862" s="123"/>
      <c r="AI862" s="123"/>
      <c r="AJ862" s="123"/>
      <c r="AK862" s="123"/>
      <c r="AL862" s="123"/>
      <c r="AM862" s="123"/>
      <c r="AN862" s="123"/>
      <c r="AO862" s="123"/>
      <c r="AP862" s="120"/>
      <c r="AQ862" s="125" t="str">
        <f>IFERROR(VLOOKUP(G862,'#Location List#'!$C$3:$D$150,2,FALSE),"")</f>
        <v/>
      </c>
      <c r="AR862" s="125" t="str">
        <f>IFERROR(VLOOKUP(F862,'#Location List#'!$Q$3:$R$1154,2,FALSE),"")</f>
        <v/>
      </c>
      <c r="AS862" s="125" t="str">
        <f>IFERROR(VLOOKUP(V862,'#Input Lists#'!$B$3:$D$46,3,FALSE),"")</f>
        <v/>
      </c>
      <c r="AT862" s="125" t="str">
        <f>IFERROR(VLOOKUP(CONCATENATE(V862," ",W862),'#Input Lists#'!$K$3:$L$827,2,FALSE),"")</f>
        <v/>
      </c>
      <c r="AU862" s="125">
        <f>IFERROR(VLOOKUP(AA862,'#Input Lists#'!$BU$3:$BV$8,2,FALSE),"")</f>
        <v>1</v>
      </c>
      <c r="AV862" s="118" t="str">
        <f>IFERROR(VLOOKUP(AB862,'#Input Lists#'!$BO$3:$BP$9,2,FALSE),"")</f>
        <v/>
      </c>
      <c r="AW862" s="118">
        <f>IFERROR(VLOOKUP(AC862,'#Input Lists#'!$BL$3:$BM$7,2,FALSE),"")</f>
        <v>1</v>
      </c>
      <c r="AX862" s="52" t="e">
        <f>VLOOKUP(AQ862,'#Location List#'!$D$3:$K$150,4,FALSE)</f>
        <v>#N/A</v>
      </c>
      <c r="AY862" s="273" t="e">
        <f>VLOOKUP(AX862,'#Location List#'!$Z$3:$AA$13,2,FALSE)</f>
        <v>#N/A</v>
      </c>
      <c r="AZ862" s="126" t="e">
        <f>VLOOKUP($AT862,'#Input Lists#'!$L$3:$S$1033,6,FALSE)</f>
        <v>#N/A</v>
      </c>
      <c r="BA862" s="239" t="e">
        <f>VLOOKUP($AT862,'#Input Lists#'!$L$3:$S$833,7,FALSE)</f>
        <v>#N/A</v>
      </c>
      <c r="BB862" s="239" t="e">
        <f>VLOOKUP($AT862,'#Input Lists#'!$L$3:$S$833,8,FALSE)</f>
        <v>#N/A</v>
      </c>
      <c r="BC862" s="91" t="str">
        <f t="shared" si="86"/>
        <v/>
      </c>
      <c r="BD862" s="91" t="str">
        <f t="shared" si="87"/>
        <v/>
      </c>
      <c r="BE862" s="15" t="str">
        <f t="shared" si="88"/>
        <v/>
      </c>
      <c r="BF862" s="92" t="str">
        <f t="shared" si="89"/>
        <v>No Sighting Date</v>
      </c>
    </row>
    <row r="863" spans="1:58" x14ac:dyDescent="0.25">
      <c r="A863" s="118">
        <v>858</v>
      </c>
      <c r="B863" s="119"/>
      <c r="C863" s="120"/>
      <c r="D863" s="121"/>
      <c r="E863" s="121"/>
      <c r="F863" s="236"/>
      <c r="G863" s="122" t="str">
        <f>IFERROR(VLOOKUP(F863,'#Location List#'!$U$3:$V$1154,2,FALSE),"")</f>
        <v/>
      </c>
      <c r="H863" s="120"/>
      <c r="I863" s="120"/>
      <c r="J863" s="120"/>
      <c r="K863" s="120"/>
      <c r="L863" s="120"/>
      <c r="M863" s="120"/>
      <c r="N863" s="120"/>
      <c r="O863" s="120"/>
      <c r="P863" s="120"/>
      <c r="Q863" s="120"/>
      <c r="R863" s="120"/>
      <c r="S863" s="120"/>
      <c r="T863" s="205">
        <f t="shared" si="84"/>
        <v>0</v>
      </c>
      <c r="U863" s="205">
        <f t="shared" si="85"/>
        <v>0</v>
      </c>
      <c r="V863" s="210"/>
      <c r="W863" s="210"/>
      <c r="X863" s="23" t="str">
        <f>IFERROR(VLOOKUP(AT863,'#Input Lists#'!$L$3:$AH$833,3,FALSE)," ")</f>
        <v xml:space="preserve"> </v>
      </c>
      <c r="Y863" s="23" t="str">
        <f>IFERROR(VLOOKUP(AT863,'#Input Lists#'!$L$3:$AH$833,5,FALSE)," ")</f>
        <v xml:space="preserve"> </v>
      </c>
      <c r="Z863" s="206" t="str">
        <f>IFERROR(VLOOKUP(AT863,'#Input Lists#'!$L$3:$AH$833,9,FALSE)," ")</f>
        <v xml:space="preserve"> </v>
      </c>
      <c r="AA863" s="119" t="s">
        <v>1527</v>
      </c>
      <c r="AB863" s="120"/>
      <c r="AC863" s="123"/>
      <c r="AD863" s="123"/>
      <c r="AE863" s="123"/>
      <c r="AF863" s="123"/>
      <c r="AG863" s="123"/>
      <c r="AH863" s="123"/>
      <c r="AI863" s="123"/>
      <c r="AJ863" s="123"/>
      <c r="AK863" s="123"/>
      <c r="AL863" s="123"/>
      <c r="AM863" s="123"/>
      <c r="AN863" s="123"/>
      <c r="AO863" s="123"/>
      <c r="AP863" s="120"/>
      <c r="AQ863" s="125" t="str">
        <f>IFERROR(VLOOKUP(G863,'#Location List#'!$C$3:$D$150,2,FALSE),"")</f>
        <v/>
      </c>
      <c r="AR863" s="125" t="str">
        <f>IFERROR(VLOOKUP(F863,'#Location List#'!$Q$3:$R$1154,2,FALSE),"")</f>
        <v/>
      </c>
      <c r="AS863" s="125" t="str">
        <f>IFERROR(VLOOKUP(V863,'#Input Lists#'!$B$3:$D$46,3,FALSE),"")</f>
        <v/>
      </c>
      <c r="AT863" s="125" t="str">
        <f>IFERROR(VLOOKUP(CONCATENATE(V863," ",W863),'#Input Lists#'!$K$3:$L$827,2,FALSE),"")</f>
        <v/>
      </c>
      <c r="AU863" s="125">
        <f>IFERROR(VLOOKUP(AA863,'#Input Lists#'!$BU$3:$BV$8,2,FALSE),"")</f>
        <v>1</v>
      </c>
      <c r="AV863" s="118" t="str">
        <f>IFERROR(VLOOKUP(AB863,'#Input Lists#'!$BO$3:$BP$9,2,FALSE),"")</f>
        <v/>
      </c>
      <c r="AW863" s="118">
        <f>IFERROR(VLOOKUP(AC863,'#Input Lists#'!$BL$3:$BM$7,2,FALSE),"")</f>
        <v>1</v>
      </c>
      <c r="AX863" s="52" t="e">
        <f>VLOOKUP(AQ863,'#Location List#'!$D$3:$K$150,4,FALSE)</f>
        <v>#N/A</v>
      </c>
      <c r="AY863" s="273" t="e">
        <f>VLOOKUP(AX863,'#Location List#'!$Z$3:$AA$13,2,FALSE)</f>
        <v>#N/A</v>
      </c>
      <c r="AZ863" s="126" t="e">
        <f>VLOOKUP($AT863,'#Input Lists#'!$L$3:$S$1033,6,FALSE)</f>
        <v>#N/A</v>
      </c>
      <c r="BA863" s="239" t="e">
        <f>VLOOKUP($AT863,'#Input Lists#'!$L$3:$S$833,7,FALSE)</f>
        <v>#N/A</v>
      </c>
      <c r="BB863" s="239" t="e">
        <f>VLOOKUP($AT863,'#Input Lists#'!$L$3:$S$833,8,FALSE)</f>
        <v>#N/A</v>
      </c>
      <c r="BC863" s="91" t="str">
        <f t="shared" si="86"/>
        <v/>
      </c>
      <c r="BD863" s="91" t="str">
        <f t="shared" si="87"/>
        <v/>
      </c>
      <c r="BE863" s="15" t="str">
        <f t="shared" si="88"/>
        <v/>
      </c>
      <c r="BF863" s="92" t="str">
        <f t="shared" si="89"/>
        <v>No Sighting Date</v>
      </c>
    </row>
    <row r="864" spans="1:58" x14ac:dyDescent="0.25">
      <c r="A864" s="118">
        <v>859</v>
      </c>
      <c r="B864" s="119"/>
      <c r="C864" s="120"/>
      <c r="D864" s="121"/>
      <c r="E864" s="121"/>
      <c r="F864" s="236"/>
      <c r="G864" s="122" t="str">
        <f>IFERROR(VLOOKUP(F864,'#Location List#'!$U$3:$V$1154,2,FALSE),"")</f>
        <v/>
      </c>
      <c r="H864" s="120"/>
      <c r="I864" s="120"/>
      <c r="J864" s="120"/>
      <c r="K864" s="120"/>
      <c r="L864" s="120"/>
      <c r="M864" s="120"/>
      <c r="N864" s="120"/>
      <c r="O864" s="120"/>
      <c r="P864" s="120"/>
      <c r="Q864" s="120"/>
      <c r="R864" s="120"/>
      <c r="S864" s="120"/>
      <c r="T864" s="205">
        <f t="shared" si="84"/>
        <v>0</v>
      </c>
      <c r="U864" s="205">
        <f t="shared" si="85"/>
        <v>0</v>
      </c>
      <c r="V864" s="210"/>
      <c r="W864" s="210"/>
      <c r="X864" s="23" t="str">
        <f>IFERROR(VLOOKUP(AT864,'#Input Lists#'!$L$3:$AH$833,3,FALSE)," ")</f>
        <v xml:space="preserve"> </v>
      </c>
      <c r="Y864" s="23" t="str">
        <f>IFERROR(VLOOKUP(AT864,'#Input Lists#'!$L$3:$AH$833,5,FALSE)," ")</f>
        <v xml:space="preserve"> </v>
      </c>
      <c r="Z864" s="206" t="str">
        <f>IFERROR(VLOOKUP(AT864,'#Input Lists#'!$L$3:$AH$833,9,FALSE)," ")</f>
        <v xml:space="preserve"> </v>
      </c>
      <c r="AA864" s="119" t="s">
        <v>1527</v>
      </c>
      <c r="AB864" s="120"/>
      <c r="AC864" s="123"/>
      <c r="AD864" s="123"/>
      <c r="AE864" s="123"/>
      <c r="AF864" s="123"/>
      <c r="AG864" s="123"/>
      <c r="AH864" s="123"/>
      <c r="AI864" s="123"/>
      <c r="AJ864" s="123"/>
      <c r="AK864" s="123"/>
      <c r="AL864" s="123"/>
      <c r="AM864" s="123"/>
      <c r="AN864" s="123"/>
      <c r="AO864" s="123"/>
      <c r="AP864" s="120"/>
      <c r="AQ864" s="125" t="str">
        <f>IFERROR(VLOOKUP(G864,'#Location List#'!$C$3:$D$150,2,FALSE),"")</f>
        <v/>
      </c>
      <c r="AR864" s="125" t="str">
        <f>IFERROR(VLOOKUP(F864,'#Location List#'!$Q$3:$R$1154,2,FALSE),"")</f>
        <v/>
      </c>
      <c r="AS864" s="125" t="str">
        <f>IFERROR(VLOOKUP(V864,'#Input Lists#'!$B$3:$D$46,3,FALSE),"")</f>
        <v/>
      </c>
      <c r="AT864" s="125" t="str">
        <f>IFERROR(VLOOKUP(CONCATENATE(V864," ",W864),'#Input Lists#'!$K$3:$L$827,2,FALSE),"")</f>
        <v/>
      </c>
      <c r="AU864" s="125">
        <f>IFERROR(VLOOKUP(AA864,'#Input Lists#'!$BU$3:$BV$8,2,FALSE),"")</f>
        <v>1</v>
      </c>
      <c r="AV864" s="118" t="str">
        <f>IFERROR(VLOOKUP(AB864,'#Input Lists#'!$BO$3:$BP$9,2,FALSE),"")</f>
        <v/>
      </c>
      <c r="AW864" s="118">
        <f>IFERROR(VLOOKUP(AC864,'#Input Lists#'!$BL$3:$BM$7,2,FALSE),"")</f>
        <v>1</v>
      </c>
      <c r="AX864" s="52" t="e">
        <f>VLOOKUP(AQ864,'#Location List#'!$D$3:$K$150,4,FALSE)</f>
        <v>#N/A</v>
      </c>
      <c r="AY864" s="273" t="e">
        <f>VLOOKUP(AX864,'#Location List#'!$Z$3:$AA$13,2,FALSE)</f>
        <v>#N/A</v>
      </c>
      <c r="AZ864" s="126" t="e">
        <f>VLOOKUP($AT864,'#Input Lists#'!$L$3:$S$1033,6,FALSE)</f>
        <v>#N/A</v>
      </c>
      <c r="BA864" s="239" t="e">
        <f>VLOOKUP($AT864,'#Input Lists#'!$L$3:$S$833,7,FALSE)</f>
        <v>#N/A</v>
      </c>
      <c r="BB864" s="239" t="e">
        <f>VLOOKUP($AT864,'#Input Lists#'!$L$3:$S$833,8,FALSE)</f>
        <v>#N/A</v>
      </c>
      <c r="BC864" s="91" t="str">
        <f t="shared" si="86"/>
        <v/>
      </c>
      <c r="BD864" s="91" t="str">
        <f t="shared" si="87"/>
        <v/>
      </c>
      <c r="BE864" s="15" t="str">
        <f t="shared" si="88"/>
        <v/>
      </c>
      <c r="BF864" s="92" t="str">
        <f t="shared" si="89"/>
        <v>No Sighting Date</v>
      </c>
    </row>
    <row r="865" spans="1:58" x14ac:dyDescent="0.25">
      <c r="A865" s="118">
        <v>860</v>
      </c>
      <c r="B865" s="119"/>
      <c r="C865" s="120"/>
      <c r="D865" s="121"/>
      <c r="E865" s="121"/>
      <c r="F865" s="236"/>
      <c r="G865" s="122" t="str">
        <f>IFERROR(VLOOKUP(F865,'#Location List#'!$U$3:$V$1154,2,FALSE),"")</f>
        <v/>
      </c>
      <c r="H865" s="120"/>
      <c r="I865" s="120"/>
      <c r="J865" s="120"/>
      <c r="K865" s="120"/>
      <c r="L865" s="120"/>
      <c r="M865" s="120"/>
      <c r="N865" s="120"/>
      <c r="O865" s="120"/>
      <c r="P865" s="120"/>
      <c r="Q865" s="120"/>
      <c r="R865" s="120"/>
      <c r="S865" s="120"/>
      <c r="T865" s="205">
        <f t="shared" si="84"/>
        <v>0</v>
      </c>
      <c r="U865" s="205">
        <f t="shared" si="85"/>
        <v>0</v>
      </c>
      <c r="V865" s="210"/>
      <c r="W865" s="210"/>
      <c r="X865" s="23" t="str">
        <f>IFERROR(VLOOKUP(AT865,'#Input Lists#'!$L$3:$AH$833,3,FALSE)," ")</f>
        <v xml:space="preserve"> </v>
      </c>
      <c r="Y865" s="23" t="str">
        <f>IFERROR(VLOOKUP(AT865,'#Input Lists#'!$L$3:$AH$833,5,FALSE)," ")</f>
        <v xml:space="preserve"> </v>
      </c>
      <c r="Z865" s="206" t="str">
        <f>IFERROR(VLOOKUP(AT865,'#Input Lists#'!$L$3:$AH$833,9,FALSE)," ")</f>
        <v xml:space="preserve"> </v>
      </c>
      <c r="AA865" s="119" t="s">
        <v>1527</v>
      </c>
      <c r="AB865" s="120"/>
      <c r="AC865" s="123"/>
      <c r="AD865" s="123"/>
      <c r="AE865" s="123"/>
      <c r="AF865" s="123"/>
      <c r="AG865" s="123"/>
      <c r="AH865" s="123"/>
      <c r="AI865" s="123"/>
      <c r="AJ865" s="123"/>
      <c r="AK865" s="123"/>
      <c r="AL865" s="123"/>
      <c r="AM865" s="123"/>
      <c r="AN865" s="123"/>
      <c r="AO865" s="123"/>
      <c r="AP865" s="120"/>
      <c r="AQ865" s="125" t="str">
        <f>IFERROR(VLOOKUP(G865,'#Location List#'!$C$3:$D$150,2,FALSE),"")</f>
        <v/>
      </c>
      <c r="AR865" s="125" t="str">
        <f>IFERROR(VLOOKUP(F865,'#Location List#'!$Q$3:$R$1154,2,FALSE),"")</f>
        <v/>
      </c>
      <c r="AS865" s="125" t="str">
        <f>IFERROR(VLOOKUP(V865,'#Input Lists#'!$B$3:$D$46,3,FALSE),"")</f>
        <v/>
      </c>
      <c r="AT865" s="125" t="str">
        <f>IFERROR(VLOOKUP(CONCATENATE(V865," ",W865),'#Input Lists#'!$K$3:$L$827,2,FALSE),"")</f>
        <v/>
      </c>
      <c r="AU865" s="125">
        <f>IFERROR(VLOOKUP(AA865,'#Input Lists#'!$BU$3:$BV$8,2,FALSE),"")</f>
        <v>1</v>
      </c>
      <c r="AV865" s="118" t="str">
        <f>IFERROR(VLOOKUP(AB865,'#Input Lists#'!$BO$3:$BP$9,2,FALSE),"")</f>
        <v/>
      </c>
      <c r="AW865" s="118">
        <f>IFERROR(VLOOKUP(AC865,'#Input Lists#'!$BL$3:$BM$7,2,FALSE),"")</f>
        <v>1</v>
      </c>
      <c r="AX865" s="52" t="e">
        <f>VLOOKUP(AQ865,'#Location List#'!$D$3:$K$150,4,FALSE)</f>
        <v>#N/A</v>
      </c>
      <c r="AY865" s="273" t="e">
        <f>VLOOKUP(AX865,'#Location List#'!$Z$3:$AA$13,2,FALSE)</f>
        <v>#N/A</v>
      </c>
      <c r="AZ865" s="126" t="e">
        <f>VLOOKUP($AT865,'#Input Lists#'!$L$3:$S$1033,6,FALSE)</f>
        <v>#N/A</v>
      </c>
      <c r="BA865" s="239" t="e">
        <f>VLOOKUP($AT865,'#Input Lists#'!$L$3:$S$833,7,FALSE)</f>
        <v>#N/A</v>
      </c>
      <c r="BB865" s="239" t="e">
        <f>VLOOKUP($AT865,'#Input Lists#'!$L$3:$S$833,8,FALSE)</f>
        <v>#N/A</v>
      </c>
      <c r="BC865" s="91" t="str">
        <f t="shared" si="86"/>
        <v/>
      </c>
      <c r="BD865" s="91" t="str">
        <f t="shared" si="87"/>
        <v/>
      </c>
      <c r="BE865" s="15" t="str">
        <f t="shared" si="88"/>
        <v/>
      </c>
      <c r="BF865" s="92" t="str">
        <f t="shared" si="89"/>
        <v>No Sighting Date</v>
      </c>
    </row>
    <row r="866" spans="1:58" x14ac:dyDescent="0.25">
      <c r="A866" s="118">
        <v>861</v>
      </c>
      <c r="B866" s="119"/>
      <c r="C866" s="120"/>
      <c r="D866" s="121"/>
      <c r="E866" s="121"/>
      <c r="F866" s="236"/>
      <c r="G866" s="122" t="str">
        <f>IFERROR(VLOOKUP(F866,'#Location List#'!$U$3:$V$1154,2,FALSE),"")</f>
        <v/>
      </c>
      <c r="H866" s="120"/>
      <c r="I866" s="120"/>
      <c r="J866" s="120"/>
      <c r="K866" s="120"/>
      <c r="L866" s="120"/>
      <c r="M866" s="120"/>
      <c r="N866" s="120"/>
      <c r="O866" s="120"/>
      <c r="P866" s="120"/>
      <c r="Q866" s="120"/>
      <c r="R866" s="120"/>
      <c r="S866" s="120"/>
      <c r="T866" s="205">
        <f t="shared" si="84"/>
        <v>0</v>
      </c>
      <c r="U866" s="205">
        <f t="shared" si="85"/>
        <v>0</v>
      </c>
      <c r="V866" s="210"/>
      <c r="W866" s="210"/>
      <c r="X866" s="23" t="str">
        <f>IFERROR(VLOOKUP(AT866,'#Input Lists#'!$L$3:$AH$833,3,FALSE)," ")</f>
        <v xml:space="preserve"> </v>
      </c>
      <c r="Y866" s="23" t="str">
        <f>IFERROR(VLOOKUP(AT866,'#Input Lists#'!$L$3:$AH$833,5,FALSE)," ")</f>
        <v xml:space="preserve"> </v>
      </c>
      <c r="Z866" s="206" t="str">
        <f>IFERROR(VLOOKUP(AT866,'#Input Lists#'!$L$3:$AH$833,9,FALSE)," ")</f>
        <v xml:space="preserve"> </v>
      </c>
      <c r="AA866" s="119" t="s">
        <v>1527</v>
      </c>
      <c r="AB866" s="120"/>
      <c r="AC866" s="123"/>
      <c r="AD866" s="123"/>
      <c r="AE866" s="123"/>
      <c r="AF866" s="123"/>
      <c r="AG866" s="123"/>
      <c r="AH866" s="123"/>
      <c r="AI866" s="123"/>
      <c r="AJ866" s="123"/>
      <c r="AK866" s="123"/>
      <c r="AL866" s="123"/>
      <c r="AM866" s="123"/>
      <c r="AN866" s="123"/>
      <c r="AO866" s="123"/>
      <c r="AP866" s="120"/>
      <c r="AQ866" s="125" t="str">
        <f>IFERROR(VLOOKUP(G866,'#Location List#'!$C$3:$D$150,2,FALSE),"")</f>
        <v/>
      </c>
      <c r="AR866" s="125" t="str">
        <f>IFERROR(VLOOKUP(F866,'#Location List#'!$Q$3:$R$1154,2,FALSE),"")</f>
        <v/>
      </c>
      <c r="AS866" s="125" t="str">
        <f>IFERROR(VLOOKUP(V866,'#Input Lists#'!$B$3:$D$46,3,FALSE),"")</f>
        <v/>
      </c>
      <c r="AT866" s="125" t="str">
        <f>IFERROR(VLOOKUP(CONCATENATE(V866," ",W866),'#Input Lists#'!$K$3:$L$827,2,FALSE),"")</f>
        <v/>
      </c>
      <c r="AU866" s="125">
        <f>IFERROR(VLOOKUP(AA866,'#Input Lists#'!$BU$3:$BV$8,2,FALSE),"")</f>
        <v>1</v>
      </c>
      <c r="AV866" s="118" t="str">
        <f>IFERROR(VLOOKUP(AB866,'#Input Lists#'!$BO$3:$BP$9,2,FALSE),"")</f>
        <v/>
      </c>
      <c r="AW866" s="118">
        <f>IFERROR(VLOOKUP(AC866,'#Input Lists#'!$BL$3:$BM$7,2,FALSE),"")</f>
        <v>1</v>
      </c>
      <c r="AX866" s="52" t="e">
        <f>VLOOKUP(AQ866,'#Location List#'!$D$3:$K$150,4,FALSE)</f>
        <v>#N/A</v>
      </c>
      <c r="AY866" s="273" t="e">
        <f>VLOOKUP(AX866,'#Location List#'!$Z$3:$AA$13,2,FALSE)</f>
        <v>#N/A</v>
      </c>
      <c r="AZ866" s="126" t="e">
        <f>VLOOKUP($AT866,'#Input Lists#'!$L$3:$S$1033,6,FALSE)</f>
        <v>#N/A</v>
      </c>
      <c r="BA866" s="239" t="e">
        <f>VLOOKUP($AT866,'#Input Lists#'!$L$3:$S$833,7,FALSE)</f>
        <v>#N/A</v>
      </c>
      <c r="BB866" s="239" t="e">
        <f>VLOOKUP($AT866,'#Input Lists#'!$L$3:$S$833,8,FALSE)</f>
        <v>#N/A</v>
      </c>
      <c r="BC866" s="91" t="str">
        <f t="shared" si="86"/>
        <v/>
      </c>
      <c r="BD866" s="91" t="str">
        <f t="shared" si="87"/>
        <v/>
      </c>
      <c r="BE866" s="15" t="str">
        <f t="shared" si="88"/>
        <v/>
      </c>
      <c r="BF866" s="92" t="str">
        <f t="shared" si="89"/>
        <v>No Sighting Date</v>
      </c>
    </row>
    <row r="867" spans="1:58" x14ac:dyDescent="0.25">
      <c r="A867" s="118">
        <v>862</v>
      </c>
      <c r="B867" s="119"/>
      <c r="C867" s="120"/>
      <c r="D867" s="121"/>
      <c r="E867" s="121"/>
      <c r="F867" s="236"/>
      <c r="G867" s="122" t="str">
        <f>IFERROR(VLOOKUP(F867,'#Location List#'!$U$3:$V$1154,2,FALSE),"")</f>
        <v/>
      </c>
      <c r="H867" s="120"/>
      <c r="I867" s="120"/>
      <c r="J867" s="120"/>
      <c r="K867" s="120"/>
      <c r="L867" s="120"/>
      <c r="M867" s="120"/>
      <c r="N867" s="120"/>
      <c r="O867" s="120"/>
      <c r="P867" s="120"/>
      <c r="Q867" s="120"/>
      <c r="R867" s="120"/>
      <c r="S867" s="120"/>
      <c r="T867" s="205">
        <f t="shared" si="84"/>
        <v>0</v>
      </c>
      <c r="U867" s="205">
        <f t="shared" si="85"/>
        <v>0</v>
      </c>
      <c r="V867" s="210"/>
      <c r="W867" s="210"/>
      <c r="X867" s="23" t="str">
        <f>IFERROR(VLOOKUP(AT867,'#Input Lists#'!$L$3:$AH$833,3,FALSE)," ")</f>
        <v xml:space="preserve"> </v>
      </c>
      <c r="Y867" s="23" t="str">
        <f>IFERROR(VLOOKUP(AT867,'#Input Lists#'!$L$3:$AH$833,5,FALSE)," ")</f>
        <v xml:space="preserve"> </v>
      </c>
      <c r="Z867" s="206" t="str">
        <f>IFERROR(VLOOKUP(AT867,'#Input Lists#'!$L$3:$AH$833,9,FALSE)," ")</f>
        <v xml:space="preserve"> </v>
      </c>
      <c r="AA867" s="119" t="s">
        <v>1527</v>
      </c>
      <c r="AB867" s="120"/>
      <c r="AC867" s="123"/>
      <c r="AD867" s="123"/>
      <c r="AE867" s="123"/>
      <c r="AF867" s="123"/>
      <c r="AG867" s="123"/>
      <c r="AH867" s="123"/>
      <c r="AI867" s="123"/>
      <c r="AJ867" s="123"/>
      <c r="AK867" s="123"/>
      <c r="AL867" s="123"/>
      <c r="AM867" s="123"/>
      <c r="AN867" s="123"/>
      <c r="AO867" s="123"/>
      <c r="AP867" s="120"/>
      <c r="AQ867" s="125" t="str">
        <f>IFERROR(VLOOKUP(G867,'#Location List#'!$C$3:$D$150,2,FALSE),"")</f>
        <v/>
      </c>
      <c r="AR867" s="125" t="str">
        <f>IFERROR(VLOOKUP(F867,'#Location List#'!$Q$3:$R$1154,2,FALSE),"")</f>
        <v/>
      </c>
      <c r="AS867" s="125" t="str">
        <f>IFERROR(VLOOKUP(V867,'#Input Lists#'!$B$3:$D$46,3,FALSE),"")</f>
        <v/>
      </c>
      <c r="AT867" s="125" t="str">
        <f>IFERROR(VLOOKUP(CONCATENATE(V867," ",W867),'#Input Lists#'!$K$3:$L$827,2,FALSE),"")</f>
        <v/>
      </c>
      <c r="AU867" s="125">
        <f>IFERROR(VLOOKUP(AA867,'#Input Lists#'!$BU$3:$BV$8,2,FALSE),"")</f>
        <v>1</v>
      </c>
      <c r="AV867" s="118" t="str">
        <f>IFERROR(VLOOKUP(AB867,'#Input Lists#'!$BO$3:$BP$9,2,FALSE),"")</f>
        <v/>
      </c>
      <c r="AW867" s="118">
        <f>IFERROR(VLOOKUP(AC867,'#Input Lists#'!$BL$3:$BM$7,2,FALSE),"")</f>
        <v>1</v>
      </c>
      <c r="AX867" s="52" t="e">
        <f>VLOOKUP(AQ867,'#Location List#'!$D$3:$K$150,4,FALSE)</f>
        <v>#N/A</v>
      </c>
      <c r="AY867" s="273" t="e">
        <f>VLOOKUP(AX867,'#Location List#'!$Z$3:$AA$13,2,FALSE)</f>
        <v>#N/A</v>
      </c>
      <c r="AZ867" s="126" t="e">
        <f>VLOOKUP($AT867,'#Input Lists#'!$L$3:$S$1033,6,FALSE)</f>
        <v>#N/A</v>
      </c>
      <c r="BA867" s="239" t="e">
        <f>VLOOKUP($AT867,'#Input Lists#'!$L$3:$S$833,7,FALSE)</f>
        <v>#N/A</v>
      </c>
      <c r="BB867" s="239" t="e">
        <f>VLOOKUP($AT867,'#Input Lists#'!$L$3:$S$833,8,FALSE)</f>
        <v>#N/A</v>
      </c>
      <c r="BC867" s="91" t="str">
        <f t="shared" si="86"/>
        <v/>
      </c>
      <c r="BD867" s="91" t="str">
        <f t="shared" si="87"/>
        <v/>
      </c>
      <c r="BE867" s="15" t="str">
        <f t="shared" si="88"/>
        <v/>
      </c>
      <c r="BF867" s="92" t="str">
        <f t="shared" si="89"/>
        <v>No Sighting Date</v>
      </c>
    </row>
    <row r="868" spans="1:58" x14ac:dyDescent="0.25">
      <c r="A868" s="118">
        <v>863</v>
      </c>
      <c r="B868" s="119"/>
      <c r="C868" s="120"/>
      <c r="D868" s="121"/>
      <c r="E868" s="121"/>
      <c r="F868" s="236"/>
      <c r="G868" s="122" t="str">
        <f>IFERROR(VLOOKUP(F868,'#Location List#'!$U$3:$V$1154,2,FALSE),"")</f>
        <v/>
      </c>
      <c r="H868" s="120"/>
      <c r="I868" s="120"/>
      <c r="J868" s="120"/>
      <c r="K868" s="120"/>
      <c r="L868" s="120"/>
      <c r="M868" s="120"/>
      <c r="N868" s="120"/>
      <c r="O868" s="120"/>
      <c r="P868" s="120"/>
      <c r="Q868" s="120"/>
      <c r="R868" s="120"/>
      <c r="S868" s="120"/>
      <c r="T868" s="205">
        <f t="shared" si="84"/>
        <v>0</v>
      </c>
      <c r="U868" s="205">
        <f t="shared" si="85"/>
        <v>0</v>
      </c>
      <c r="V868" s="210"/>
      <c r="W868" s="210"/>
      <c r="X868" s="23" t="str">
        <f>IFERROR(VLOOKUP(AT868,'#Input Lists#'!$L$3:$AH$833,3,FALSE)," ")</f>
        <v xml:space="preserve"> </v>
      </c>
      <c r="Y868" s="23" t="str">
        <f>IFERROR(VLOOKUP(AT868,'#Input Lists#'!$L$3:$AH$833,5,FALSE)," ")</f>
        <v xml:space="preserve"> </v>
      </c>
      <c r="Z868" s="206" t="str">
        <f>IFERROR(VLOOKUP(AT868,'#Input Lists#'!$L$3:$AH$833,9,FALSE)," ")</f>
        <v xml:space="preserve"> </v>
      </c>
      <c r="AA868" s="119" t="s">
        <v>1527</v>
      </c>
      <c r="AB868" s="120"/>
      <c r="AC868" s="123"/>
      <c r="AD868" s="123"/>
      <c r="AE868" s="123"/>
      <c r="AF868" s="123"/>
      <c r="AG868" s="123"/>
      <c r="AH868" s="123"/>
      <c r="AI868" s="123"/>
      <c r="AJ868" s="123"/>
      <c r="AK868" s="123"/>
      <c r="AL868" s="123"/>
      <c r="AM868" s="123"/>
      <c r="AN868" s="123"/>
      <c r="AO868" s="123"/>
      <c r="AP868" s="120"/>
      <c r="AQ868" s="125" t="str">
        <f>IFERROR(VLOOKUP(G868,'#Location List#'!$C$3:$D$150,2,FALSE),"")</f>
        <v/>
      </c>
      <c r="AR868" s="125" t="str">
        <f>IFERROR(VLOOKUP(F868,'#Location List#'!$Q$3:$R$1154,2,FALSE),"")</f>
        <v/>
      </c>
      <c r="AS868" s="125" t="str">
        <f>IFERROR(VLOOKUP(V868,'#Input Lists#'!$B$3:$D$46,3,FALSE),"")</f>
        <v/>
      </c>
      <c r="AT868" s="125" t="str">
        <f>IFERROR(VLOOKUP(CONCATENATE(V868," ",W868),'#Input Lists#'!$K$3:$L$827,2,FALSE),"")</f>
        <v/>
      </c>
      <c r="AU868" s="125">
        <f>IFERROR(VLOOKUP(AA868,'#Input Lists#'!$BU$3:$BV$8,2,FALSE),"")</f>
        <v>1</v>
      </c>
      <c r="AV868" s="118" t="str">
        <f>IFERROR(VLOOKUP(AB868,'#Input Lists#'!$BO$3:$BP$9,2,FALSE),"")</f>
        <v/>
      </c>
      <c r="AW868" s="118">
        <f>IFERROR(VLOOKUP(AC868,'#Input Lists#'!$BL$3:$BM$7,2,FALSE),"")</f>
        <v>1</v>
      </c>
      <c r="AX868" s="52" t="e">
        <f>VLOOKUP(AQ868,'#Location List#'!$D$3:$K$150,4,FALSE)</f>
        <v>#N/A</v>
      </c>
      <c r="AY868" s="273" t="e">
        <f>VLOOKUP(AX868,'#Location List#'!$Z$3:$AA$13,2,FALSE)</f>
        <v>#N/A</v>
      </c>
      <c r="AZ868" s="126" t="e">
        <f>VLOOKUP($AT868,'#Input Lists#'!$L$3:$S$1033,6,FALSE)</f>
        <v>#N/A</v>
      </c>
      <c r="BA868" s="239" t="e">
        <f>VLOOKUP($AT868,'#Input Lists#'!$L$3:$S$833,7,FALSE)</f>
        <v>#N/A</v>
      </c>
      <c r="BB868" s="239" t="e">
        <f>VLOOKUP($AT868,'#Input Lists#'!$L$3:$S$833,8,FALSE)</f>
        <v>#N/A</v>
      </c>
      <c r="BC868" s="91" t="str">
        <f t="shared" si="86"/>
        <v/>
      </c>
      <c r="BD868" s="91" t="str">
        <f t="shared" si="87"/>
        <v/>
      </c>
      <c r="BE868" s="15" t="str">
        <f t="shared" si="88"/>
        <v/>
      </c>
      <c r="BF868" s="92" t="str">
        <f t="shared" si="89"/>
        <v>No Sighting Date</v>
      </c>
    </row>
    <row r="869" spans="1:58" x14ac:dyDescent="0.25">
      <c r="A869" s="118">
        <v>864</v>
      </c>
      <c r="B869" s="119"/>
      <c r="C869" s="120"/>
      <c r="D869" s="121"/>
      <c r="E869" s="121"/>
      <c r="F869" s="236"/>
      <c r="G869" s="122" t="str">
        <f>IFERROR(VLOOKUP(F869,'#Location List#'!$U$3:$V$1154,2,FALSE),"")</f>
        <v/>
      </c>
      <c r="H869" s="120"/>
      <c r="I869" s="120"/>
      <c r="J869" s="120"/>
      <c r="K869" s="120"/>
      <c r="L869" s="120"/>
      <c r="M869" s="120"/>
      <c r="N869" s="120"/>
      <c r="O869" s="120"/>
      <c r="P869" s="120"/>
      <c r="Q869" s="120"/>
      <c r="R869" s="120"/>
      <c r="S869" s="120"/>
      <c r="T869" s="205">
        <f t="shared" si="84"/>
        <v>0</v>
      </c>
      <c r="U869" s="205">
        <f t="shared" si="85"/>
        <v>0</v>
      </c>
      <c r="V869" s="210"/>
      <c r="W869" s="210"/>
      <c r="X869" s="23" t="str">
        <f>IFERROR(VLOOKUP(AT869,'#Input Lists#'!$L$3:$AH$833,3,FALSE)," ")</f>
        <v xml:space="preserve"> </v>
      </c>
      <c r="Y869" s="23" t="str">
        <f>IFERROR(VLOOKUP(AT869,'#Input Lists#'!$L$3:$AH$833,5,FALSE)," ")</f>
        <v xml:space="preserve"> </v>
      </c>
      <c r="Z869" s="206" t="str">
        <f>IFERROR(VLOOKUP(AT869,'#Input Lists#'!$L$3:$AH$833,9,FALSE)," ")</f>
        <v xml:space="preserve"> </v>
      </c>
      <c r="AA869" s="119" t="s">
        <v>1527</v>
      </c>
      <c r="AB869" s="120"/>
      <c r="AC869" s="123"/>
      <c r="AD869" s="123"/>
      <c r="AE869" s="123"/>
      <c r="AF869" s="123"/>
      <c r="AG869" s="123"/>
      <c r="AH869" s="123"/>
      <c r="AI869" s="123"/>
      <c r="AJ869" s="123"/>
      <c r="AK869" s="123"/>
      <c r="AL869" s="123"/>
      <c r="AM869" s="123"/>
      <c r="AN869" s="123"/>
      <c r="AO869" s="123"/>
      <c r="AP869" s="120"/>
      <c r="AQ869" s="125" t="str">
        <f>IFERROR(VLOOKUP(G869,'#Location List#'!$C$3:$D$150,2,FALSE),"")</f>
        <v/>
      </c>
      <c r="AR869" s="125" t="str">
        <f>IFERROR(VLOOKUP(F869,'#Location List#'!$Q$3:$R$1154,2,FALSE),"")</f>
        <v/>
      </c>
      <c r="AS869" s="125" t="str">
        <f>IFERROR(VLOOKUP(V869,'#Input Lists#'!$B$3:$D$46,3,FALSE),"")</f>
        <v/>
      </c>
      <c r="AT869" s="125" t="str">
        <f>IFERROR(VLOOKUP(CONCATENATE(V869," ",W869),'#Input Lists#'!$K$3:$L$827,2,FALSE),"")</f>
        <v/>
      </c>
      <c r="AU869" s="125">
        <f>IFERROR(VLOOKUP(AA869,'#Input Lists#'!$BU$3:$BV$8,2,FALSE),"")</f>
        <v>1</v>
      </c>
      <c r="AV869" s="118" t="str">
        <f>IFERROR(VLOOKUP(AB869,'#Input Lists#'!$BO$3:$BP$9,2,FALSE),"")</f>
        <v/>
      </c>
      <c r="AW869" s="118">
        <f>IFERROR(VLOOKUP(AC869,'#Input Lists#'!$BL$3:$BM$7,2,FALSE),"")</f>
        <v>1</v>
      </c>
      <c r="AX869" s="52" t="e">
        <f>VLOOKUP(AQ869,'#Location List#'!$D$3:$K$150,4,FALSE)</f>
        <v>#N/A</v>
      </c>
      <c r="AY869" s="273" t="e">
        <f>VLOOKUP(AX869,'#Location List#'!$Z$3:$AA$13,2,FALSE)</f>
        <v>#N/A</v>
      </c>
      <c r="AZ869" s="126" t="e">
        <f>VLOOKUP($AT869,'#Input Lists#'!$L$3:$S$1033,6,FALSE)</f>
        <v>#N/A</v>
      </c>
      <c r="BA869" s="239" t="e">
        <f>VLOOKUP($AT869,'#Input Lists#'!$L$3:$S$833,7,FALSE)</f>
        <v>#N/A</v>
      </c>
      <c r="BB869" s="239" t="e">
        <f>VLOOKUP($AT869,'#Input Lists#'!$L$3:$S$833,8,FALSE)</f>
        <v>#N/A</v>
      </c>
      <c r="BC869" s="91" t="str">
        <f t="shared" si="86"/>
        <v/>
      </c>
      <c r="BD869" s="91" t="str">
        <f t="shared" si="87"/>
        <v/>
      </c>
      <c r="BE869" s="15" t="str">
        <f t="shared" si="88"/>
        <v/>
      </c>
      <c r="BF869" s="92" t="str">
        <f t="shared" si="89"/>
        <v>No Sighting Date</v>
      </c>
    </row>
    <row r="870" spans="1:58" x14ac:dyDescent="0.25">
      <c r="A870" s="118">
        <v>865</v>
      </c>
      <c r="B870" s="119"/>
      <c r="C870" s="120"/>
      <c r="D870" s="121"/>
      <c r="E870" s="121"/>
      <c r="F870" s="236"/>
      <c r="G870" s="122" t="str">
        <f>IFERROR(VLOOKUP(F870,'#Location List#'!$U$3:$V$1154,2,FALSE),"")</f>
        <v/>
      </c>
      <c r="H870" s="120"/>
      <c r="I870" s="120"/>
      <c r="J870" s="120"/>
      <c r="K870" s="120"/>
      <c r="L870" s="120"/>
      <c r="M870" s="120"/>
      <c r="N870" s="120"/>
      <c r="O870" s="120"/>
      <c r="P870" s="120"/>
      <c r="Q870" s="120"/>
      <c r="R870" s="120"/>
      <c r="S870" s="120"/>
      <c r="T870" s="205">
        <f t="shared" si="84"/>
        <v>0</v>
      </c>
      <c r="U870" s="205">
        <f t="shared" si="85"/>
        <v>0</v>
      </c>
      <c r="V870" s="210"/>
      <c r="W870" s="210"/>
      <c r="X870" s="23" t="str">
        <f>IFERROR(VLOOKUP(AT870,'#Input Lists#'!$L$3:$AH$833,3,FALSE)," ")</f>
        <v xml:space="preserve"> </v>
      </c>
      <c r="Y870" s="23" t="str">
        <f>IFERROR(VLOOKUP(AT870,'#Input Lists#'!$L$3:$AH$833,5,FALSE)," ")</f>
        <v xml:space="preserve"> </v>
      </c>
      <c r="Z870" s="206" t="str">
        <f>IFERROR(VLOOKUP(AT870,'#Input Lists#'!$L$3:$AH$833,9,FALSE)," ")</f>
        <v xml:space="preserve"> </v>
      </c>
      <c r="AA870" s="119" t="s">
        <v>1527</v>
      </c>
      <c r="AB870" s="120"/>
      <c r="AC870" s="123"/>
      <c r="AD870" s="123"/>
      <c r="AE870" s="123"/>
      <c r="AF870" s="123"/>
      <c r="AG870" s="123"/>
      <c r="AH870" s="123"/>
      <c r="AI870" s="123"/>
      <c r="AJ870" s="123"/>
      <c r="AK870" s="123"/>
      <c r="AL870" s="123"/>
      <c r="AM870" s="123"/>
      <c r="AN870" s="123"/>
      <c r="AO870" s="123"/>
      <c r="AP870" s="120"/>
      <c r="AQ870" s="125" t="str">
        <f>IFERROR(VLOOKUP(G870,'#Location List#'!$C$3:$D$150,2,FALSE),"")</f>
        <v/>
      </c>
      <c r="AR870" s="125" t="str">
        <f>IFERROR(VLOOKUP(F870,'#Location List#'!$Q$3:$R$1154,2,FALSE),"")</f>
        <v/>
      </c>
      <c r="AS870" s="125" t="str">
        <f>IFERROR(VLOOKUP(V870,'#Input Lists#'!$B$3:$D$46,3,FALSE),"")</f>
        <v/>
      </c>
      <c r="AT870" s="125" t="str">
        <f>IFERROR(VLOOKUP(CONCATENATE(V870," ",W870),'#Input Lists#'!$K$3:$L$827,2,FALSE),"")</f>
        <v/>
      </c>
      <c r="AU870" s="125">
        <f>IFERROR(VLOOKUP(AA870,'#Input Lists#'!$BU$3:$BV$8,2,FALSE),"")</f>
        <v>1</v>
      </c>
      <c r="AV870" s="118" t="str">
        <f>IFERROR(VLOOKUP(AB870,'#Input Lists#'!$BO$3:$BP$9,2,FALSE),"")</f>
        <v/>
      </c>
      <c r="AW870" s="118">
        <f>IFERROR(VLOOKUP(AC870,'#Input Lists#'!$BL$3:$BM$7,2,FALSE),"")</f>
        <v>1</v>
      </c>
      <c r="AX870" s="52" t="e">
        <f>VLOOKUP(AQ870,'#Location List#'!$D$3:$K$150,4,FALSE)</f>
        <v>#N/A</v>
      </c>
      <c r="AY870" s="273" t="e">
        <f>VLOOKUP(AX870,'#Location List#'!$Z$3:$AA$13,2,FALSE)</f>
        <v>#N/A</v>
      </c>
      <c r="AZ870" s="126" t="e">
        <f>VLOOKUP($AT870,'#Input Lists#'!$L$3:$S$1033,6,FALSE)</f>
        <v>#N/A</v>
      </c>
      <c r="BA870" s="239" t="e">
        <f>VLOOKUP($AT870,'#Input Lists#'!$L$3:$S$833,7,FALSE)</f>
        <v>#N/A</v>
      </c>
      <c r="BB870" s="239" t="e">
        <f>VLOOKUP($AT870,'#Input Lists#'!$L$3:$S$833,8,FALSE)</f>
        <v>#N/A</v>
      </c>
      <c r="BC870" s="91" t="str">
        <f t="shared" si="86"/>
        <v/>
      </c>
      <c r="BD870" s="91" t="str">
        <f t="shared" si="87"/>
        <v/>
      </c>
      <c r="BE870" s="15" t="str">
        <f t="shared" si="88"/>
        <v/>
      </c>
      <c r="BF870" s="92" t="str">
        <f t="shared" si="89"/>
        <v>No Sighting Date</v>
      </c>
    </row>
    <row r="871" spans="1:58" x14ac:dyDescent="0.25">
      <c r="A871" s="118">
        <v>866</v>
      </c>
      <c r="B871" s="119"/>
      <c r="C871" s="120"/>
      <c r="D871" s="121"/>
      <c r="E871" s="121"/>
      <c r="F871" s="236"/>
      <c r="G871" s="122" t="str">
        <f>IFERROR(VLOOKUP(F871,'#Location List#'!$U$3:$V$1154,2,FALSE),"")</f>
        <v/>
      </c>
      <c r="H871" s="120"/>
      <c r="I871" s="120"/>
      <c r="J871" s="120"/>
      <c r="K871" s="120"/>
      <c r="L871" s="120"/>
      <c r="M871" s="120"/>
      <c r="N871" s="120"/>
      <c r="O871" s="120"/>
      <c r="P871" s="120"/>
      <c r="Q871" s="120"/>
      <c r="R871" s="120"/>
      <c r="S871" s="120"/>
      <c r="T871" s="205">
        <f t="shared" si="84"/>
        <v>0</v>
      </c>
      <c r="U871" s="205">
        <f t="shared" si="85"/>
        <v>0</v>
      </c>
      <c r="V871" s="210"/>
      <c r="W871" s="210"/>
      <c r="X871" s="23" t="str">
        <f>IFERROR(VLOOKUP(AT871,'#Input Lists#'!$L$3:$AH$833,3,FALSE)," ")</f>
        <v xml:space="preserve"> </v>
      </c>
      <c r="Y871" s="23" t="str">
        <f>IFERROR(VLOOKUP(AT871,'#Input Lists#'!$L$3:$AH$833,5,FALSE)," ")</f>
        <v xml:space="preserve"> </v>
      </c>
      <c r="Z871" s="206" t="str">
        <f>IFERROR(VLOOKUP(AT871,'#Input Lists#'!$L$3:$AH$833,9,FALSE)," ")</f>
        <v xml:space="preserve"> </v>
      </c>
      <c r="AA871" s="119" t="s">
        <v>1527</v>
      </c>
      <c r="AB871" s="120"/>
      <c r="AC871" s="123"/>
      <c r="AD871" s="123"/>
      <c r="AE871" s="123"/>
      <c r="AF871" s="123"/>
      <c r="AG871" s="123"/>
      <c r="AH871" s="123"/>
      <c r="AI871" s="123"/>
      <c r="AJ871" s="123"/>
      <c r="AK871" s="123"/>
      <c r="AL871" s="123"/>
      <c r="AM871" s="123"/>
      <c r="AN871" s="123"/>
      <c r="AO871" s="123"/>
      <c r="AP871" s="120"/>
      <c r="AQ871" s="125" t="str">
        <f>IFERROR(VLOOKUP(G871,'#Location List#'!$C$3:$D$150,2,FALSE),"")</f>
        <v/>
      </c>
      <c r="AR871" s="125" t="str">
        <f>IFERROR(VLOOKUP(F871,'#Location List#'!$Q$3:$R$1154,2,FALSE),"")</f>
        <v/>
      </c>
      <c r="AS871" s="125" t="str">
        <f>IFERROR(VLOOKUP(V871,'#Input Lists#'!$B$3:$D$46,3,FALSE),"")</f>
        <v/>
      </c>
      <c r="AT871" s="125" t="str">
        <f>IFERROR(VLOOKUP(CONCATENATE(V871," ",W871),'#Input Lists#'!$K$3:$L$827,2,FALSE),"")</f>
        <v/>
      </c>
      <c r="AU871" s="125">
        <f>IFERROR(VLOOKUP(AA871,'#Input Lists#'!$BU$3:$BV$8,2,FALSE),"")</f>
        <v>1</v>
      </c>
      <c r="AV871" s="118" t="str">
        <f>IFERROR(VLOOKUP(AB871,'#Input Lists#'!$BO$3:$BP$9,2,FALSE),"")</f>
        <v/>
      </c>
      <c r="AW871" s="118">
        <f>IFERROR(VLOOKUP(AC871,'#Input Lists#'!$BL$3:$BM$7,2,FALSE),"")</f>
        <v>1</v>
      </c>
      <c r="AX871" s="52" t="e">
        <f>VLOOKUP(AQ871,'#Location List#'!$D$3:$K$150,4,FALSE)</f>
        <v>#N/A</v>
      </c>
      <c r="AY871" s="273" t="e">
        <f>VLOOKUP(AX871,'#Location List#'!$Z$3:$AA$13,2,FALSE)</f>
        <v>#N/A</v>
      </c>
      <c r="AZ871" s="126" t="e">
        <f>VLOOKUP($AT871,'#Input Lists#'!$L$3:$S$1033,6,FALSE)</f>
        <v>#N/A</v>
      </c>
      <c r="BA871" s="239" t="e">
        <f>VLOOKUP($AT871,'#Input Lists#'!$L$3:$S$833,7,FALSE)</f>
        <v>#N/A</v>
      </c>
      <c r="BB871" s="239" t="e">
        <f>VLOOKUP($AT871,'#Input Lists#'!$L$3:$S$833,8,FALSE)</f>
        <v>#N/A</v>
      </c>
      <c r="BC871" s="91" t="str">
        <f t="shared" si="86"/>
        <v/>
      </c>
      <c r="BD871" s="91" t="str">
        <f t="shared" si="87"/>
        <v/>
      </c>
      <c r="BE871" s="15" t="str">
        <f t="shared" si="88"/>
        <v/>
      </c>
      <c r="BF871" s="92" t="str">
        <f t="shared" si="89"/>
        <v>No Sighting Date</v>
      </c>
    </row>
    <row r="872" spans="1:58" x14ac:dyDescent="0.25">
      <c r="A872" s="118">
        <v>867</v>
      </c>
      <c r="B872" s="119"/>
      <c r="C872" s="120"/>
      <c r="D872" s="121"/>
      <c r="E872" s="121"/>
      <c r="F872" s="236"/>
      <c r="G872" s="122" t="str">
        <f>IFERROR(VLOOKUP(F872,'#Location List#'!$U$3:$V$1154,2,FALSE),"")</f>
        <v/>
      </c>
      <c r="H872" s="120"/>
      <c r="I872" s="120"/>
      <c r="J872" s="120"/>
      <c r="K872" s="120"/>
      <c r="L872" s="120"/>
      <c r="M872" s="120"/>
      <c r="N872" s="120"/>
      <c r="O872" s="120"/>
      <c r="P872" s="120"/>
      <c r="Q872" s="120"/>
      <c r="R872" s="120"/>
      <c r="S872" s="120"/>
      <c r="T872" s="205">
        <f t="shared" si="84"/>
        <v>0</v>
      </c>
      <c r="U872" s="205">
        <f t="shared" si="85"/>
        <v>0</v>
      </c>
      <c r="V872" s="210"/>
      <c r="W872" s="210"/>
      <c r="X872" s="23" t="str">
        <f>IFERROR(VLOOKUP(AT872,'#Input Lists#'!$L$3:$AH$833,3,FALSE)," ")</f>
        <v xml:space="preserve"> </v>
      </c>
      <c r="Y872" s="23" t="str">
        <f>IFERROR(VLOOKUP(AT872,'#Input Lists#'!$L$3:$AH$833,5,FALSE)," ")</f>
        <v xml:space="preserve"> </v>
      </c>
      <c r="Z872" s="206" t="str">
        <f>IFERROR(VLOOKUP(AT872,'#Input Lists#'!$L$3:$AH$833,9,FALSE)," ")</f>
        <v xml:space="preserve"> </v>
      </c>
      <c r="AA872" s="119" t="s">
        <v>1527</v>
      </c>
      <c r="AB872" s="120"/>
      <c r="AC872" s="123"/>
      <c r="AD872" s="123"/>
      <c r="AE872" s="123"/>
      <c r="AF872" s="123"/>
      <c r="AG872" s="123"/>
      <c r="AH872" s="123"/>
      <c r="AI872" s="123"/>
      <c r="AJ872" s="123"/>
      <c r="AK872" s="123"/>
      <c r="AL872" s="123"/>
      <c r="AM872" s="123"/>
      <c r="AN872" s="123"/>
      <c r="AO872" s="123"/>
      <c r="AP872" s="120"/>
      <c r="AQ872" s="125" t="str">
        <f>IFERROR(VLOOKUP(G872,'#Location List#'!$C$3:$D$150,2,FALSE),"")</f>
        <v/>
      </c>
      <c r="AR872" s="125" t="str">
        <f>IFERROR(VLOOKUP(F872,'#Location List#'!$Q$3:$R$1154,2,FALSE),"")</f>
        <v/>
      </c>
      <c r="AS872" s="125" t="str">
        <f>IFERROR(VLOOKUP(V872,'#Input Lists#'!$B$3:$D$46,3,FALSE),"")</f>
        <v/>
      </c>
      <c r="AT872" s="125" t="str">
        <f>IFERROR(VLOOKUP(CONCATENATE(V872," ",W872),'#Input Lists#'!$K$3:$L$827,2,FALSE),"")</f>
        <v/>
      </c>
      <c r="AU872" s="125">
        <f>IFERROR(VLOOKUP(AA872,'#Input Lists#'!$BU$3:$BV$8,2,FALSE),"")</f>
        <v>1</v>
      </c>
      <c r="AV872" s="118" t="str">
        <f>IFERROR(VLOOKUP(AB872,'#Input Lists#'!$BO$3:$BP$9,2,FALSE),"")</f>
        <v/>
      </c>
      <c r="AW872" s="118">
        <f>IFERROR(VLOOKUP(AC872,'#Input Lists#'!$BL$3:$BM$7,2,FALSE),"")</f>
        <v>1</v>
      </c>
      <c r="AX872" s="52" t="e">
        <f>VLOOKUP(AQ872,'#Location List#'!$D$3:$K$150,4,FALSE)</f>
        <v>#N/A</v>
      </c>
      <c r="AY872" s="273" t="e">
        <f>VLOOKUP(AX872,'#Location List#'!$Z$3:$AA$13,2,FALSE)</f>
        <v>#N/A</v>
      </c>
      <c r="AZ872" s="126" t="e">
        <f>VLOOKUP($AT872,'#Input Lists#'!$L$3:$S$1033,6,FALSE)</f>
        <v>#N/A</v>
      </c>
      <c r="BA872" s="239" t="e">
        <f>VLOOKUP($AT872,'#Input Lists#'!$L$3:$S$833,7,FALSE)</f>
        <v>#N/A</v>
      </c>
      <c r="BB872" s="239" t="e">
        <f>VLOOKUP($AT872,'#Input Lists#'!$L$3:$S$833,8,FALSE)</f>
        <v>#N/A</v>
      </c>
      <c r="BC872" s="91" t="str">
        <f t="shared" si="86"/>
        <v/>
      </c>
      <c r="BD872" s="91" t="str">
        <f t="shared" si="87"/>
        <v/>
      </c>
      <c r="BE872" s="15" t="str">
        <f t="shared" si="88"/>
        <v/>
      </c>
      <c r="BF872" s="92" t="str">
        <f t="shared" si="89"/>
        <v>No Sighting Date</v>
      </c>
    </row>
    <row r="873" spans="1:58" x14ac:dyDescent="0.25">
      <c r="A873" s="118">
        <v>868</v>
      </c>
      <c r="B873" s="119"/>
      <c r="C873" s="120"/>
      <c r="D873" s="121"/>
      <c r="E873" s="121"/>
      <c r="F873" s="236"/>
      <c r="G873" s="122" t="str">
        <f>IFERROR(VLOOKUP(F873,'#Location List#'!$U$3:$V$1154,2,FALSE),"")</f>
        <v/>
      </c>
      <c r="H873" s="120"/>
      <c r="I873" s="120"/>
      <c r="J873" s="120"/>
      <c r="K873" s="120"/>
      <c r="L873" s="120"/>
      <c r="M873" s="120"/>
      <c r="N873" s="120"/>
      <c r="O873" s="120"/>
      <c r="P873" s="120"/>
      <c r="Q873" s="120"/>
      <c r="R873" s="120"/>
      <c r="S873" s="120"/>
      <c r="T873" s="205">
        <f t="shared" si="84"/>
        <v>0</v>
      </c>
      <c r="U873" s="205">
        <f t="shared" si="85"/>
        <v>0</v>
      </c>
      <c r="V873" s="210"/>
      <c r="W873" s="210"/>
      <c r="X873" s="23" t="str">
        <f>IFERROR(VLOOKUP(AT873,'#Input Lists#'!$L$3:$AH$833,3,FALSE)," ")</f>
        <v xml:space="preserve"> </v>
      </c>
      <c r="Y873" s="23" t="str">
        <f>IFERROR(VLOOKUP(AT873,'#Input Lists#'!$L$3:$AH$833,5,FALSE)," ")</f>
        <v xml:space="preserve"> </v>
      </c>
      <c r="Z873" s="206" t="str">
        <f>IFERROR(VLOOKUP(AT873,'#Input Lists#'!$L$3:$AH$833,9,FALSE)," ")</f>
        <v xml:space="preserve"> </v>
      </c>
      <c r="AA873" s="119" t="s">
        <v>1527</v>
      </c>
      <c r="AB873" s="120"/>
      <c r="AC873" s="123"/>
      <c r="AD873" s="123"/>
      <c r="AE873" s="123"/>
      <c r="AF873" s="123"/>
      <c r="AG873" s="123"/>
      <c r="AH873" s="123"/>
      <c r="AI873" s="123"/>
      <c r="AJ873" s="123"/>
      <c r="AK873" s="123"/>
      <c r="AL873" s="123"/>
      <c r="AM873" s="123"/>
      <c r="AN873" s="123"/>
      <c r="AO873" s="123"/>
      <c r="AP873" s="120"/>
      <c r="AQ873" s="125" t="str">
        <f>IFERROR(VLOOKUP(G873,'#Location List#'!$C$3:$D$150,2,FALSE),"")</f>
        <v/>
      </c>
      <c r="AR873" s="125" t="str">
        <f>IFERROR(VLOOKUP(F873,'#Location List#'!$Q$3:$R$1154,2,FALSE),"")</f>
        <v/>
      </c>
      <c r="AS873" s="125" t="str">
        <f>IFERROR(VLOOKUP(V873,'#Input Lists#'!$B$3:$D$46,3,FALSE),"")</f>
        <v/>
      </c>
      <c r="AT873" s="125" t="str">
        <f>IFERROR(VLOOKUP(CONCATENATE(V873," ",W873),'#Input Lists#'!$K$3:$L$827,2,FALSE),"")</f>
        <v/>
      </c>
      <c r="AU873" s="125">
        <f>IFERROR(VLOOKUP(AA873,'#Input Lists#'!$BU$3:$BV$8,2,FALSE),"")</f>
        <v>1</v>
      </c>
      <c r="AV873" s="118" t="str">
        <f>IFERROR(VLOOKUP(AB873,'#Input Lists#'!$BO$3:$BP$9,2,FALSE),"")</f>
        <v/>
      </c>
      <c r="AW873" s="118">
        <f>IFERROR(VLOOKUP(AC873,'#Input Lists#'!$BL$3:$BM$7,2,FALSE),"")</f>
        <v>1</v>
      </c>
      <c r="AX873" s="52" t="e">
        <f>VLOOKUP(AQ873,'#Location List#'!$D$3:$K$150,4,FALSE)</f>
        <v>#N/A</v>
      </c>
      <c r="AY873" s="273" t="e">
        <f>VLOOKUP(AX873,'#Location List#'!$Z$3:$AA$13,2,FALSE)</f>
        <v>#N/A</v>
      </c>
      <c r="AZ873" s="126" t="e">
        <f>VLOOKUP($AT873,'#Input Lists#'!$L$3:$S$1033,6,FALSE)</f>
        <v>#N/A</v>
      </c>
      <c r="BA873" s="239" t="e">
        <f>VLOOKUP($AT873,'#Input Lists#'!$L$3:$S$833,7,FALSE)</f>
        <v>#N/A</v>
      </c>
      <c r="BB873" s="239" t="e">
        <f>VLOOKUP($AT873,'#Input Lists#'!$L$3:$S$833,8,FALSE)</f>
        <v>#N/A</v>
      </c>
      <c r="BC873" s="91" t="str">
        <f t="shared" si="86"/>
        <v/>
      </c>
      <c r="BD873" s="91" t="str">
        <f t="shared" si="87"/>
        <v/>
      </c>
      <c r="BE873" s="15" t="str">
        <f t="shared" si="88"/>
        <v/>
      </c>
      <c r="BF873" s="92" t="str">
        <f t="shared" si="89"/>
        <v>No Sighting Date</v>
      </c>
    </row>
    <row r="874" spans="1:58" x14ac:dyDescent="0.25">
      <c r="A874" s="118">
        <v>869</v>
      </c>
      <c r="B874" s="119"/>
      <c r="C874" s="120"/>
      <c r="D874" s="121"/>
      <c r="E874" s="121"/>
      <c r="F874" s="236"/>
      <c r="G874" s="122" t="str">
        <f>IFERROR(VLOOKUP(F874,'#Location List#'!$U$3:$V$1154,2,FALSE),"")</f>
        <v/>
      </c>
      <c r="H874" s="120"/>
      <c r="I874" s="120"/>
      <c r="J874" s="120"/>
      <c r="K874" s="120"/>
      <c r="L874" s="120"/>
      <c r="M874" s="120"/>
      <c r="N874" s="120"/>
      <c r="O874" s="120"/>
      <c r="P874" s="120"/>
      <c r="Q874" s="120"/>
      <c r="R874" s="120"/>
      <c r="S874" s="120"/>
      <c r="T874" s="205">
        <f t="shared" si="84"/>
        <v>0</v>
      </c>
      <c r="U874" s="205">
        <f t="shared" si="85"/>
        <v>0</v>
      </c>
      <c r="V874" s="210"/>
      <c r="W874" s="210"/>
      <c r="X874" s="23" t="str">
        <f>IFERROR(VLOOKUP(AT874,'#Input Lists#'!$L$3:$AH$833,3,FALSE)," ")</f>
        <v xml:space="preserve"> </v>
      </c>
      <c r="Y874" s="23" t="str">
        <f>IFERROR(VLOOKUP(AT874,'#Input Lists#'!$L$3:$AH$833,5,FALSE)," ")</f>
        <v xml:space="preserve"> </v>
      </c>
      <c r="Z874" s="206" t="str">
        <f>IFERROR(VLOOKUP(AT874,'#Input Lists#'!$L$3:$AH$833,9,FALSE)," ")</f>
        <v xml:space="preserve"> </v>
      </c>
      <c r="AA874" s="119" t="s">
        <v>1527</v>
      </c>
      <c r="AB874" s="120"/>
      <c r="AC874" s="123"/>
      <c r="AD874" s="123"/>
      <c r="AE874" s="123"/>
      <c r="AF874" s="123"/>
      <c r="AG874" s="123"/>
      <c r="AH874" s="123"/>
      <c r="AI874" s="123"/>
      <c r="AJ874" s="123"/>
      <c r="AK874" s="123"/>
      <c r="AL874" s="123"/>
      <c r="AM874" s="123"/>
      <c r="AN874" s="123"/>
      <c r="AO874" s="123"/>
      <c r="AP874" s="120"/>
      <c r="AQ874" s="125" t="str">
        <f>IFERROR(VLOOKUP(G874,'#Location List#'!$C$3:$D$150,2,FALSE),"")</f>
        <v/>
      </c>
      <c r="AR874" s="125" t="str">
        <f>IFERROR(VLOOKUP(F874,'#Location List#'!$Q$3:$R$1154,2,FALSE),"")</f>
        <v/>
      </c>
      <c r="AS874" s="125" t="str">
        <f>IFERROR(VLOOKUP(V874,'#Input Lists#'!$B$3:$D$46,3,FALSE),"")</f>
        <v/>
      </c>
      <c r="AT874" s="125" t="str">
        <f>IFERROR(VLOOKUP(CONCATENATE(V874," ",W874),'#Input Lists#'!$K$3:$L$827,2,FALSE),"")</f>
        <v/>
      </c>
      <c r="AU874" s="125">
        <f>IFERROR(VLOOKUP(AA874,'#Input Lists#'!$BU$3:$BV$8,2,FALSE),"")</f>
        <v>1</v>
      </c>
      <c r="AV874" s="118" t="str">
        <f>IFERROR(VLOOKUP(AB874,'#Input Lists#'!$BO$3:$BP$9,2,FALSE),"")</f>
        <v/>
      </c>
      <c r="AW874" s="118">
        <f>IFERROR(VLOOKUP(AC874,'#Input Lists#'!$BL$3:$BM$7,2,FALSE),"")</f>
        <v>1</v>
      </c>
      <c r="AX874" s="52" t="e">
        <f>VLOOKUP(AQ874,'#Location List#'!$D$3:$K$150,4,FALSE)</f>
        <v>#N/A</v>
      </c>
      <c r="AY874" s="273" t="e">
        <f>VLOOKUP(AX874,'#Location List#'!$Z$3:$AA$13,2,FALSE)</f>
        <v>#N/A</v>
      </c>
      <c r="AZ874" s="126" t="e">
        <f>VLOOKUP($AT874,'#Input Lists#'!$L$3:$S$1033,6,FALSE)</f>
        <v>#N/A</v>
      </c>
      <c r="BA874" s="239" t="e">
        <f>VLOOKUP($AT874,'#Input Lists#'!$L$3:$S$833,7,FALSE)</f>
        <v>#N/A</v>
      </c>
      <c r="BB874" s="239" t="e">
        <f>VLOOKUP($AT874,'#Input Lists#'!$L$3:$S$833,8,FALSE)</f>
        <v>#N/A</v>
      </c>
      <c r="BC874" s="91" t="str">
        <f t="shared" si="86"/>
        <v/>
      </c>
      <c r="BD874" s="91" t="str">
        <f t="shared" si="87"/>
        <v/>
      </c>
      <c r="BE874" s="15" t="str">
        <f t="shared" si="88"/>
        <v/>
      </c>
      <c r="BF874" s="92" t="str">
        <f t="shared" si="89"/>
        <v>No Sighting Date</v>
      </c>
    </row>
    <row r="875" spans="1:58" x14ac:dyDescent="0.25">
      <c r="A875" s="118">
        <v>870</v>
      </c>
      <c r="B875" s="119"/>
      <c r="C875" s="120"/>
      <c r="D875" s="121"/>
      <c r="E875" s="121"/>
      <c r="F875" s="236"/>
      <c r="G875" s="122" t="str">
        <f>IFERROR(VLOOKUP(F875,'#Location List#'!$U$3:$V$1154,2,FALSE),"")</f>
        <v/>
      </c>
      <c r="H875" s="120"/>
      <c r="I875" s="120"/>
      <c r="J875" s="120"/>
      <c r="K875" s="120"/>
      <c r="L875" s="120"/>
      <c r="M875" s="120"/>
      <c r="N875" s="120"/>
      <c r="O875" s="120"/>
      <c r="P875" s="120"/>
      <c r="Q875" s="120"/>
      <c r="R875" s="120"/>
      <c r="S875" s="120"/>
      <c r="T875" s="205">
        <f t="shared" si="84"/>
        <v>0</v>
      </c>
      <c r="U875" s="205">
        <f t="shared" si="85"/>
        <v>0</v>
      </c>
      <c r="V875" s="210"/>
      <c r="W875" s="210"/>
      <c r="X875" s="23" t="str">
        <f>IFERROR(VLOOKUP(AT875,'#Input Lists#'!$L$3:$AH$833,3,FALSE)," ")</f>
        <v xml:space="preserve"> </v>
      </c>
      <c r="Y875" s="23" t="str">
        <f>IFERROR(VLOOKUP(AT875,'#Input Lists#'!$L$3:$AH$833,5,FALSE)," ")</f>
        <v xml:space="preserve"> </v>
      </c>
      <c r="Z875" s="206" t="str">
        <f>IFERROR(VLOOKUP(AT875,'#Input Lists#'!$L$3:$AH$833,9,FALSE)," ")</f>
        <v xml:space="preserve"> </v>
      </c>
      <c r="AA875" s="119" t="s">
        <v>1527</v>
      </c>
      <c r="AB875" s="120"/>
      <c r="AC875" s="123"/>
      <c r="AD875" s="123"/>
      <c r="AE875" s="123"/>
      <c r="AF875" s="123"/>
      <c r="AG875" s="123"/>
      <c r="AH875" s="123"/>
      <c r="AI875" s="123"/>
      <c r="AJ875" s="123"/>
      <c r="AK875" s="123"/>
      <c r="AL875" s="123"/>
      <c r="AM875" s="123"/>
      <c r="AN875" s="123"/>
      <c r="AO875" s="123"/>
      <c r="AP875" s="120"/>
      <c r="AQ875" s="125" t="str">
        <f>IFERROR(VLOOKUP(G875,'#Location List#'!$C$3:$D$150,2,FALSE),"")</f>
        <v/>
      </c>
      <c r="AR875" s="125" t="str">
        <f>IFERROR(VLOOKUP(F875,'#Location List#'!$Q$3:$R$1154,2,FALSE),"")</f>
        <v/>
      </c>
      <c r="AS875" s="125" t="str">
        <f>IFERROR(VLOOKUP(V875,'#Input Lists#'!$B$3:$D$46,3,FALSE),"")</f>
        <v/>
      </c>
      <c r="AT875" s="125" t="str">
        <f>IFERROR(VLOOKUP(CONCATENATE(V875," ",W875),'#Input Lists#'!$K$3:$L$827,2,FALSE),"")</f>
        <v/>
      </c>
      <c r="AU875" s="125">
        <f>IFERROR(VLOOKUP(AA875,'#Input Lists#'!$BU$3:$BV$8,2,FALSE),"")</f>
        <v>1</v>
      </c>
      <c r="AV875" s="118" t="str">
        <f>IFERROR(VLOOKUP(AB875,'#Input Lists#'!$BO$3:$BP$9,2,FALSE),"")</f>
        <v/>
      </c>
      <c r="AW875" s="118">
        <f>IFERROR(VLOOKUP(AC875,'#Input Lists#'!$BL$3:$BM$7,2,FALSE),"")</f>
        <v>1</v>
      </c>
      <c r="AX875" s="52" t="e">
        <f>VLOOKUP(AQ875,'#Location List#'!$D$3:$K$150,4,FALSE)</f>
        <v>#N/A</v>
      </c>
      <c r="AY875" s="273" t="e">
        <f>VLOOKUP(AX875,'#Location List#'!$Z$3:$AA$13,2,FALSE)</f>
        <v>#N/A</v>
      </c>
      <c r="AZ875" s="126" t="e">
        <f>VLOOKUP($AT875,'#Input Lists#'!$L$3:$S$1033,6,FALSE)</f>
        <v>#N/A</v>
      </c>
      <c r="BA875" s="239" t="e">
        <f>VLOOKUP($AT875,'#Input Lists#'!$L$3:$S$833,7,FALSE)</f>
        <v>#N/A</v>
      </c>
      <c r="BB875" s="239" t="e">
        <f>VLOOKUP($AT875,'#Input Lists#'!$L$3:$S$833,8,FALSE)</f>
        <v>#N/A</v>
      </c>
      <c r="BC875" s="91" t="str">
        <f t="shared" si="86"/>
        <v/>
      </c>
      <c r="BD875" s="91" t="str">
        <f t="shared" si="87"/>
        <v/>
      </c>
      <c r="BE875" s="15" t="str">
        <f t="shared" si="88"/>
        <v/>
      </c>
      <c r="BF875" s="92" t="str">
        <f t="shared" si="89"/>
        <v>No Sighting Date</v>
      </c>
    </row>
    <row r="876" spans="1:58" x14ac:dyDescent="0.25">
      <c r="A876" s="118">
        <v>871</v>
      </c>
      <c r="B876" s="119"/>
      <c r="C876" s="120"/>
      <c r="D876" s="121"/>
      <c r="E876" s="121"/>
      <c r="F876" s="236"/>
      <c r="G876" s="122" t="str">
        <f>IFERROR(VLOOKUP(F876,'#Location List#'!$U$3:$V$1154,2,FALSE),"")</f>
        <v/>
      </c>
      <c r="H876" s="120"/>
      <c r="I876" s="120"/>
      <c r="J876" s="120"/>
      <c r="K876" s="120"/>
      <c r="L876" s="120"/>
      <c r="M876" s="120"/>
      <c r="N876" s="120"/>
      <c r="O876" s="120"/>
      <c r="P876" s="120"/>
      <c r="Q876" s="120"/>
      <c r="R876" s="120"/>
      <c r="S876" s="120"/>
      <c r="T876" s="205">
        <f t="shared" si="84"/>
        <v>0</v>
      </c>
      <c r="U876" s="205">
        <f t="shared" si="85"/>
        <v>0</v>
      </c>
      <c r="V876" s="210"/>
      <c r="W876" s="210"/>
      <c r="X876" s="23" t="str">
        <f>IFERROR(VLOOKUP(AT876,'#Input Lists#'!$L$3:$AH$833,3,FALSE)," ")</f>
        <v xml:space="preserve"> </v>
      </c>
      <c r="Y876" s="23" t="str">
        <f>IFERROR(VLOOKUP(AT876,'#Input Lists#'!$L$3:$AH$833,5,FALSE)," ")</f>
        <v xml:space="preserve"> </v>
      </c>
      <c r="Z876" s="206" t="str">
        <f>IFERROR(VLOOKUP(AT876,'#Input Lists#'!$L$3:$AH$833,9,FALSE)," ")</f>
        <v xml:space="preserve"> </v>
      </c>
      <c r="AA876" s="119" t="s">
        <v>1527</v>
      </c>
      <c r="AB876" s="120"/>
      <c r="AC876" s="123"/>
      <c r="AD876" s="123"/>
      <c r="AE876" s="123"/>
      <c r="AF876" s="123"/>
      <c r="AG876" s="123"/>
      <c r="AH876" s="123"/>
      <c r="AI876" s="123"/>
      <c r="AJ876" s="123"/>
      <c r="AK876" s="123"/>
      <c r="AL876" s="123"/>
      <c r="AM876" s="123"/>
      <c r="AN876" s="123"/>
      <c r="AO876" s="123"/>
      <c r="AP876" s="120"/>
      <c r="AQ876" s="125" t="str">
        <f>IFERROR(VLOOKUP(G876,'#Location List#'!$C$3:$D$150,2,FALSE),"")</f>
        <v/>
      </c>
      <c r="AR876" s="125" t="str">
        <f>IFERROR(VLOOKUP(F876,'#Location List#'!$Q$3:$R$1154,2,FALSE),"")</f>
        <v/>
      </c>
      <c r="AS876" s="125" t="str">
        <f>IFERROR(VLOOKUP(V876,'#Input Lists#'!$B$3:$D$46,3,FALSE),"")</f>
        <v/>
      </c>
      <c r="AT876" s="125" t="str">
        <f>IFERROR(VLOOKUP(CONCATENATE(V876," ",W876),'#Input Lists#'!$K$3:$L$827,2,FALSE),"")</f>
        <v/>
      </c>
      <c r="AU876" s="125">
        <f>IFERROR(VLOOKUP(AA876,'#Input Lists#'!$BU$3:$BV$8,2,FALSE),"")</f>
        <v>1</v>
      </c>
      <c r="AV876" s="118" t="str">
        <f>IFERROR(VLOOKUP(AB876,'#Input Lists#'!$BO$3:$BP$9,2,FALSE),"")</f>
        <v/>
      </c>
      <c r="AW876" s="118">
        <f>IFERROR(VLOOKUP(AC876,'#Input Lists#'!$BL$3:$BM$7,2,FALSE),"")</f>
        <v>1</v>
      </c>
      <c r="AX876" s="52" t="e">
        <f>VLOOKUP(AQ876,'#Location List#'!$D$3:$K$150,4,FALSE)</f>
        <v>#N/A</v>
      </c>
      <c r="AY876" s="273" t="e">
        <f>VLOOKUP(AX876,'#Location List#'!$Z$3:$AA$13,2,FALSE)</f>
        <v>#N/A</v>
      </c>
      <c r="AZ876" s="126" t="e">
        <f>VLOOKUP($AT876,'#Input Lists#'!$L$3:$S$1033,6,FALSE)</f>
        <v>#N/A</v>
      </c>
      <c r="BA876" s="239" t="e">
        <f>VLOOKUP($AT876,'#Input Lists#'!$L$3:$S$833,7,FALSE)</f>
        <v>#N/A</v>
      </c>
      <c r="BB876" s="239" t="e">
        <f>VLOOKUP($AT876,'#Input Lists#'!$L$3:$S$833,8,FALSE)</f>
        <v>#N/A</v>
      </c>
      <c r="BC876" s="91" t="str">
        <f t="shared" si="86"/>
        <v/>
      </c>
      <c r="BD876" s="91" t="str">
        <f t="shared" si="87"/>
        <v/>
      </c>
      <c r="BE876" s="15" t="str">
        <f t="shared" si="88"/>
        <v/>
      </c>
      <c r="BF876" s="92" t="str">
        <f t="shared" si="89"/>
        <v>No Sighting Date</v>
      </c>
    </row>
    <row r="877" spans="1:58" x14ac:dyDescent="0.25">
      <c r="A877" s="118">
        <v>872</v>
      </c>
      <c r="B877" s="119"/>
      <c r="C877" s="120"/>
      <c r="D877" s="121"/>
      <c r="E877" s="121"/>
      <c r="F877" s="236"/>
      <c r="G877" s="122" t="str">
        <f>IFERROR(VLOOKUP(F877,'#Location List#'!$U$3:$V$1154,2,FALSE),"")</f>
        <v/>
      </c>
      <c r="H877" s="120"/>
      <c r="I877" s="120"/>
      <c r="J877" s="120"/>
      <c r="K877" s="120"/>
      <c r="L877" s="120"/>
      <c r="M877" s="120"/>
      <c r="N877" s="120"/>
      <c r="O877" s="120"/>
      <c r="P877" s="120"/>
      <c r="Q877" s="120"/>
      <c r="R877" s="120"/>
      <c r="S877" s="120"/>
      <c r="T877" s="205">
        <f t="shared" si="84"/>
        <v>0</v>
      </c>
      <c r="U877" s="205">
        <f t="shared" si="85"/>
        <v>0</v>
      </c>
      <c r="V877" s="210"/>
      <c r="W877" s="210"/>
      <c r="X877" s="23" t="str">
        <f>IFERROR(VLOOKUP(AT877,'#Input Lists#'!$L$3:$AH$833,3,FALSE)," ")</f>
        <v xml:space="preserve"> </v>
      </c>
      <c r="Y877" s="23" t="str">
        <f>IFERROR(VLOOKUP(AT877,'#Input Lists#'!$L$3:$AH$833,5,FALSE)," ")</f>
        <v xml:space="preserve"> </v>
      </c>
      <c r="Z877" s="206" t="str">
        <f>IFERROR(VLOOKUP(AT877,'#Input Lists#'!$L$3:$AH$833,9,FALSE)," ")</f>
        <v xml:space="preserve"> </v>
      </c>
      <c r="AA877" s="119" t="s">
        <v>1527</v>
      </c>
      <c r="AB877" s="120"/>
      <c r="AC877" s="123"/>
      <c r="AD877" s="123"/>
      <c r="AE877" s="123"/>
      <c r="AF877" s="123"/>
      <c r="AG877" s="123"/>
      <c r="AH877" s="123"/>
      <c r="AI877" s="123"/>
      <c r="AJ877" s="123"/>
      <c r="AK877" s="123"/>
      <c r="AL877" s="123"/>
      <c r="AM877" s="123"/>
      <c r="AN877" s="123"/>
      <c r="AO877" s="123"/>
      <c r="AP877" s="120"/>
      <c r="AQ877" s="125" t="str">
        <f>IFERROR(VLOOKUP(G877,'#Location List#'!$C$3:$D$150,2,FALSE),"")</f>
        <v/>
      </c>
      <c r="AR877" s="125" t="str">
        <f>IFERROR(VLOOKUP(F877,'#Location List#'!$Q$3:$R$1154,2,FALSE),"")</f>
        <v/>
      </c>
      <c r="AS877" s="125" t="str">
        <f>IFERROR(VLOOKUP(V877,'#Input Lists#'!$B$3:$D$46,3,FALSE),"")</f>
        <v/>
      </c>
      <c r="AT877" s="125" t="str">
        <f>IFERROR(VLOOKUP(CONCATENATE(V877," ",W877),'#Input Lists#'!$K$3:$L$827,2,FALSE),"")</f>
        <v/>
      </c>
      <c r="AU877" s="125">
        <f>IFERROR(VLOOKUP(AA877,'#Input Lists#'!$BU$3:$BV$8,2,FALSE),"")</f>
        <v>1</v>
      </c>
      <c r="AV877" s="118" t="str">
        <f>IFERROR(VLOOKUP(AB877,'#Input Lists#'!$BO$3:$BP$9,2,FALSE),"")</f>
        <v/>
      </c>
      <c r="AW877" s="118">
        <f>IFERROR(VLOOKUP(AC877,'#Input Lists#'!$BL$3:$BM$7,2,FALSE),"")</f>
        <v>1</v>
      </c>
      <c r="AX877" s="52" t="e">
        <f>VLOOKUP(AQ877,'#Location List#'!$D$3:$K$150,4,FALSE)</f>
        <v>#N/A</v>
      </c>
      <c r="AY877" s="273" t="e">
        <f>VLOOKUP(AX877,'#Location List#'!$Z$3:$AA$13,2,FALSE)</f>
        <v>#N/A</v>
      </c>
      <c r="AZ877" s="126" t="e">
        <f>VLOOKUP($AT877,'#Input Lists#'!$L$3:$S$1033,6,FALSE)</f>
        <v>#N/A</v>
      </c>
      <c r="BA877" s="239" t="e">
        <f>VLOOKUP($AT877,'#Input Lists#'!$L$3:$S$833,7,FALSE)</f>
        <v>#N/A</v>
      </c>
      <c r="BB877" s="239" t="e">
        <f>VLOOKUP($AT877,'#Input Lists#'!$L$3:$S$833,8,FALSE)</f>
        <v>#N/A</v>
      </c>
      <c r="BC877" s="91" t="str">
        <f t="shared" si="86"/>
        <v/>
      </c>
      <c r="BD877" s="91" t="str">
        <f t="shared" si="87"/>
        <v/>
      </c>
      <c r="BE877" s="15" t="str">
        <f t="shared" si="88"/>
        <v/>
      </c>
      <c r="BF877" s="92" t="str">
        <f t="shared" si="89"/>
        <v>No Sighting Date</v>
      </c>
    </row>
    <row r="878" spans="1:58" x14ac:dyDescent="0.25">
      <c r="A878" s="118">
        <v>873</v>
      </c>
      <c r="B878" s="119"/>
      <c r="C878" s="120"/>
      <c r="D878" s="121"/>
      <c r="E878" s="121"/>
      <c r="F878" s="236"/>
      <c r="G878" s="122" t="str">
        <f>IFERROR(VLOOKUP(F878,'#Location List#'!$U$3:$V$1154,2,FALSE),"")</f>
        <v/>
      </c>
      <c r="H878" s="120"/>
      <c r="I878" s="120"/>
      <c r="J878" s="120"/>
      <c r="K878" s="120"/>
      <c r="L878" s="120"/>
      <c r="M878" s="120"/>
      <c r="N878" s="120"/>
      <c r="O878" s="120"/>
      <c r="P878" s="120"/>
      <c r="Q878" s="120"/>
      <c r="R878" s="120"/>
      <c r="S878" s="120"/>
      <c r="T878" s="205">
        <f t="shared" si="84"/>
        <v>0</v>
      </c>
      <c r="U878" s="205">
        <f t="shared" si="85"/>
        <v>0</v>
      </c>
      <c r="V878" s="210"/>
      <c r="W878" s="210"/>
      <c r="X878" s="23" t="str">
        <f>IFERROR(VLOOKUP(AT878,'#Input Lists#'!$L$3:$AH$833,3,FALSE)," ")</f>
        <v xml:space="preserve"> </v>
      </c>
      <c r="Y878" s="23" t="str">
        <f>IFERROR(VLOOKUP(AT878,'#Input Lists#'!$L$3:$AH$833,5,FALSE)," ")</f>
        <v xml:space="preserve"> </v>
      </c>
      <c r="Z878" s="206" t="str">
        <f>IFERROR(VLOOKUP(AT878,'#Input Lists#'!$L$3:$AH$833,9,FALSE)," ")</f>
        <v xml:space="preserve"> </v>
      </c>
      <c r="AA878" s="119" t="s">
        <v>1527</v>
      </c>
      <c r="AB878" s="120"/>
      <c r="AC878" s="123"/>
      <c r="AD878" s="123"/>
      <c r="AE878" s="123"/>
      <c r="AF878" s="123"/>
      <c r="AG878" s="123"/>
      <c r="AH878" s="123"/>
      <c r="AI878" s="123"/>
      <c r="AJ878" s="123"/>
      <c r="AK878" s="123"/>
      <c r="AL878" s="123"/>
      <c r="AM878" s="123"/>
      <c r="AN878" s="123"/>
      <c r="AO878" s="123"/>
      <c r="AP878" s="120"/>
      <c r="AQ878" s="125" t="str">
        <f>IFERROR(VLOOKUP(G878,'#Location List#'!$C$3:$D$150,2,FALSE),"")</f>
        <v/>
      </c>
      <c r="AR878" s="125" t="str">
        <f>IFERROR(VLOOKUP(F878,'#Location List#'!$Q$3:$R$1154,2,FALSE),"")</f>
        <v/>
      </c>
      <c r="AS878" s="125" t="str">
        <f>IFERROR(VLOOKUP(V878,'#Input Lists#'!$B$3:$D$46,3,FALSE),"")</f>
        <v/>
      </c>
      <c r="AT878" s="125" t="str">
        <f>IFERROR(VLOOKUP(CONCATENATE(V878," ",W878),'#Input Lists#'!$K$3:$L$827,2,FALSE),"")</f>
        <v/>
      </c>
      <c r="AU878" s="125">
        <f>IFERROR(VLOOKUP(AA878,'#Input Lists#'!$BU$3:$BV$8,2,FALSE),"")</f>
        <v>1</v>
      </c>
      <c r="AV878" s="118" t="str">
        <f>IFERROR(VLOOKUP(AB878,'#Input Lists#'!$BO$3:$BP$9,2,FALSE),"")</f>
        <v/>
      </c>
      <c r="AW878" s="118">
        <f>IFERROR(VLOOKUP(AC878,'#Input Lists#'!$BL$3:$BM$7,2,FALSE),"")</f>
        <v>1</v>
      </c>
      <c r="AX878" s="52" t="e">
        <f>VLOOKUP(AQ878,'#Location List#'!$D$3:$K$150,4,FALSE)</f>
        <v>#N/A</v>
      </c>
      <c r="AY878" s="273" t="e">
        <f>VLOOKUP(AX878,'#Location List#'!$Z$3:$AA$13,2,FALSE)</f>
        <v>#N/A</v>
      </c>
      <c r="AZ878" s="126" t="e">
        <f>VLOOKUP($AT878,'#Input Lists#'!$L$3:$S$1033,6,FALSE)</f>
        <v>#N/A</v>
      </c>
      <c r="BA878" s="239" t="e">
        <f>VLOOKUP($AT878,'#Input Lists#'!$L$3:$S$833,7,FALSE)</f>
        <v>#N/A</v>
      </c>
      <c r="BB878" s="239" t="e">
        <f>VLOOKUP($AT878,'#Input Lists#'!$L$3:$S$833,8,FALSE)</f>
        <v>#N/A</v>
      </c>
      <c r="BC878" s="91" t="str">
        <f t="shared" si="86"/>
        <v/>
      </c>
      <c r="BD878" s="91" t="str">
        <f t="shared" si="87"/>
        <v/>
      </c>
      <c r="BE878" s="15" t="str">
        <f t="shared" si="88"/>
        <v/>
      </c>
      <c r="BF878" s="92" t="str">
        <f t="shared" si="89"/>
        <v>No Sighting Date</v>
      </c>
    </row>
    <row r="879" spans="1:58" x14ac:dyDescent="0.25">
      <c r="A879" s="118">
        <v>874</v>
      </c>
      <c r="B879" s="119"/>
      <c r="C879" s="120"/>
      <c r="D879" s="121"/>
      <c r="E879" s="121"/>
      <c r="F879" s="236"/>
      <c r="G879" s="122" t="str">
        <f>IFERROR(VLOOKUP(F879,'#Location List#'!$U$3:$V$1154,2,FALSE),"")</f>
        <v/>
      </c>
      <c r="H879" s="120"/>
      <c r="I879" s="120"/>
      <c r="J879" s="120"/>
      <c r="K879" s="120"/>
      <c r="L879" s="120"/>
      <c r="M879" s="120"/>
      <c r="N879" s="120"/>
      <c r="O879" s="120"/>
      <c r="P879" s="120"/>
      <c r="Q879" s="120"/>
      <c r="R879" s="120"/>
      <c r="S879" s="120"/>
      <c r="T879" s="205">
        <f t="shared" si="84"/>
        <v>0</v>
      </c>
      <c r="U879" s="205">
        <f t="shared" si="85"/>
        <v>0</v>
      </c>
      <c r="V879" s="210"/>
      <c r="W879" s="210"/>
      <c r="X879" s="23" t="str">
        <f>IFERROR(VLOOKUP(AT879,'#Input Lists#'!$L$3:$AH$833,3,FALSE)," ")</f>
        <v xml:space="preserve"> </v>
      </c>
      <c r="Y879" s="23" t="str">
        <f>IFERROR(VLOOKUP(AT879,'#Input Lists#'!$L$3:$AH$833,5,FALSE)," ")</f>
        <v xml:space="preserve"> </v>
      </c>
      <c r="Z879" s="206" t="str">
        <f>IFERROR(VLOOKUP(AT879,'#Input Lists#'!$L$3:$AH$833,9,FALSE)," ")</f>
        <v xml:space="preserve"> </v>
      </c>
      <c r="AA879" s="119" t="s">
        <v>1527</v>
      </c>
      <c r="AB879" s="120"/>
      <c r="AC879" s="123"/>
      <c r="AD879" s="123"/>
      <c r="AE879" s="123"/>
      <c r="AF879" s="123"/>
      <c r="AG879" s="123"/>
      <c r="AH879" s="123"/>
      <c r="AI879" s="123"/>
      <c r="AJ879" s="123"/>
      <c r="AK879" s="123"/>
      <c r="AL879" s="123"/>
      <c r="AM879" s="123"/>
      <c r="AN879" s="123"/>
      <c r="AO879" s="123"/>
      <c r="AP879" s="120"/>
      <c r="AQ879" s="125" t="str">
        <f>IFERROR(VLOOKUP(G879,'#Location List#'!$C$3:$D$150,2,FALSE),"")</f>
        <v/>
      </c>
      <c r="AR879" s="125" t="str">
        <f>IFERROR(VLOOKUP(F879,'#Location List#'!$Q$3:$R$1154,2,FALSE),"")</f>
        <v/>
      </c>
      <c r="AS879" s="125" t="str">
        <f>IFERROR(VLOOKUP(V879,'#Input Lists#'!$B$3:$D$46,3,FALSE),"")</f>
        <v/>
      </c>
      <c r="AT879" s="125" t="str">
        <f>IFERROR(VLOOKUP(CONCATENATE(V879," ",W879),'#Input Lists#'!$K$3:$L$827,2,FALSE),"")</f>
        <v/>
      </c>
      <c r="AU879" s="125">
        <f>IFERROR(VLOOKUP(AA879,'#Input Lists#'!$BU$3:$BV$8,2,FALSE),"")</f>
        <v>1</v>
      </c>
      <c r="AV879" s="118" t="str">
        <f>IFERROR(VLOOKUP(AB879,'#Input Lists#'!$BO$3:$BP$9,2,FALSE),"")</f>
        <v/>
      </c>
      <c r="AW879" s="118">
        <f>IFERROR(VLOOKUP(AC879,'#Input Lists#'!$BL$3:$BM$7,2,FALSE),"")</f>
        <v>1</v>
      </c>
      <c r="AX879" s="52" t="e">
        <f>VLOOKUP(AQ879,'#Location List#'!$D$3:$K$150,4,FALSE)</f>
        <v>#N/A</v>
      </c>
      <c r="AY879" s="273" t="e">
        <f>VLOOKUP(AX879,'#Location List#'!$Z$3:$AA$13,2,FALSE)</f>
        <v>#N/A</v>
      </c>
      <c r="AZ879" s="126" t="e">
        <f>VLOOKUP($AT879,'#Input Lists#'!$L$3:$S$1033,6,FALSE)</f>
        <v>#N/A</v>
      </c>
      <c r="BA879" s="239" t="e">
        <f>VLOOKUP($AT879,'#Input Lists#'!$L$3:$S$833,7,FALSE)</f>
        <v>#N/A</v>
      </c>
      <c r="BB879" s="239" t="e">
        <f>VLOOKUP($AT879,'#Input Lists#'!$L$3:$S$833,8,FALSE)</f>
        <v>#N/A</v>
      </c>
      <c r="BC879" s="91" t="str">
        <f t="shared" si="86"/>
        <v/>
      </c>
      <c r="BD879" s="91" t="str">
        <f t="shared" si="87"/>
        <v/>
      </c>
      <c r="BE879" s="15" t="str">
        <f t="shared" si="88"/>
        <v/>
      </c>
      <c r="BF879" s="92" t="str">
        <f t="shared" si="89"/>
        <v>No Sighting Date</v>
      </c>
    </row>
    <row r="880" spans="1:58" x14ac:dyDescent="0.25">
      <c r="A880" s="118">
        <v>875</v>
      </c>
      <c r="B880" s="119"/>
      <c r="C880" s="120"/>
      <c r="D880" s="121"/>
      <c r="E880" s="121"/>
      <c r="F880" s="236"/>
      <c r="G880" s="122" t="str">
        <f>IFERROR(VLOOKUP(F880,'#Location List#'!$U$3:$V$1154,2,FALSE),"")</f>
        <v/>
      </c>
      <c r="H880" s="120"/>
      <c r="I880" s="120"/>
      <c r="J880" s="120"/>
      <c r="K880" s="120"/>
      <c r="L880" s="120"/>
      <c r="M880" s="120"/>
      <c r="N880" s="120"/>
      <c r="O880" s="120"/>
      <c r="P880" s="120"/>
      <c r="Q880" s="120"/>
      <c r="R880" s="120"/>
      <c r="S880" s="120"/>
      <c r="T880" s="205">
        <f t="shared" si="84"/>
        <v>0</v>
      </c>
      <c r="U880" s="205">
        <f t="shared" si="85"/>
        <v>0</v>
      </c>
      <c r="V880" s="210"/>
      <c r="W880" s="210"/>
      <c r="X880" s="23" t="str">
        <f>IFERROR(VLOOKUP(AT880,'#Input Lists#'!$L$3:$AH$833,3,FALSE)," ")</f>
        <v xml:space="preserve"> </v>
      </c>
      <c r="Y880" s="23" t="str">
        <f>IFERROR(VLOOKUP(AT880,'#Input Lists#'!$L$3:$AH$833,5,FALSE)," ")</f>
        <v xml:space="preserve"> </v>
      </c>
      <c r="Z880" s="206" t="str">
        <f>IFERROR(VLOOKUP(AT880,'#Input Lists#'!$L$3:$AH$833,9,FALSE)," ")</f>
        <v xml:space="preserve"> </v>
      </c>
      <c r="AA880" s="119" t="s">
        <v>1527</v>
      </c>
      <c r="AB880" s="120"/>
      <c r="AC880" s="123"/>
      <c r="AD880" s="123"/>
      <c r="AE880" s="123"/>
      <c r="AF880" s="123"/>
      <c r="AG880" s="123"/>
      <c r="AH880" s="123"/>
      <c r="AI880" s="123"/>
      <c r="AJ880" s="123"/>
      <c r="AK880" s="123"/>
      <c r="AL880" s="123"/>
      <c r="AM880" s="123"/>
      <c r="AN880" s="123"/>
      <c r="AO880" s="123"/>
      <c r="AP880" s="120"/>
      <c r="AQ880" s="125" t="str">
        <f>IFERROR(VLOOKUP(G880,'#Location List#'!$C$3:$D$150,2,FALSE),"")</f>
        <v/>
      </c>
      <c r="AR880" s="125" t="str">
        <f>IFERROR(VLOOKUP(F880,'#Location List#'!$Q$3:$R$1154,2,FALSE),"")</f>
        <v/>
      </c>
      <c r="AS880" s="125" t="str">
        <f>IFERROR(VLOOKUP(V880,'#Input Lists#'!$B$3:$D$46,3,FALSE),"")</f>
        <v/>
      </c>
      <c r="AT880" s="125" t="str">
        <f>IFERROR(VLOOKUP(CONCATENATE(V880," ",W880),'#Input Lists#'!$K$3:$L$827,2,FALSE),"")</f>
        <v/>
      </c>
      <c r="AU880" s="125">
        <f>IFERROR(VLOOKUP(AA880,'#Input Lists#'!$BU$3:$BV$8,2,FALSE),"")</f>
        <v>1</v>
      </c>
      <c r="AV880" s="118" t="str">
        <f>IFERROR(VLOOKUP(AB880,'#Input Lists#'!$BO$3:$BP$9,2,FALSE),"")</f>
        <v/>
      </c>
      <c r="AW880" s="118">
        <f>IFERROR(VLOOKUP(AC880,'#Input Lists#'!$BL$3:$BM$7,2,FALSE),"")</f>
        <v>1</v>
      </c>
      <c r="AX880" s="52" t="e">
        <f>VLOOKUP(AQ880,'#Location List#'!$D$3:$K$150,4,FALSE)</f>
        <v>#N/A</v>
      </c>
      <c r="AY880" s="273" t="e">
        <f>VLOOKUP(AX880,'#Location List#'!$Z$3:$AA$13,2,FALSE)</f>
        <v>#N/A</v>
      </c>
      <c r="AZ880" s="126" t="e">
        <f>VLOOKUP($AT880,'#Input Lists#'!$L$3:$S$1033,6,FALSE)</f>
        <v>#N/A</v>
      </c>
      <c r="BA880" s="239" t="e">
        <f>VLOOKUP($AT880,'#Input Lists#'!$L$3:$S$833,7,FALSE)</f>
        <v>#N/A</v>
      </c>
      <c r="BB880" s="239" t="e">
        <f>VLOOKUP($AT880,'#Input Lists#'!$L$3:$S$833,8,FALSE)</f>
        <v>#N/A</v>
      </c>
      <c r="BC880" s="91" t="str">
        <f t="shared" si="86"/>
        <v/>
      </c>
      <c r="BD880" s="91" t="str">
        <f t="shared" si="87"/>
        <v/>
      </c>
      <c r="BE880" s="15" t="str">
        <f t="shared" si="88"/>
        <v/>
      </c>
      <c r="BF880" s="92" t="str">
        <f t="shared" si="89"/>
        <v>No Sighting Date</v>
      </c>
    </row>
    <row r="881" spans="1:58" x14ac:dyDescent="0.25">
      <c r="A881" s="118">
        <v>876</v>
      </c>
      <c r="B881" s="119"/>
      <c r="C881" s="120"/>
      <c r="D881" s="121"/>
      <c r="E881" s="121"/>
      <c r="F881" s="236"/>
      <c r="G881" s="122" t="str">
        <f>IFERROR(VLOOKUP(F881,'#Location List#'!$U$3:$V$1154,2,FALSE),"")</f>
        <v/>
      </c>
      <c r="H881" s="120"/>
      <c r="I881" s="120"/>
      <c r="J881" s="120"/>
      <c r="K881" s="120"/>
      <c r="L881" s="120"/>
      <c r="M881" s="120"/>
      <c r="N881" s="120"/>
      <c r="O881" s="120"/>
      <c r="P881" s="120"/>
      <c r="Q881" s="120"/>
      <c r="R881" s="120"/>
      <c r="S881" s="120"/>
      <c r="T881" s="205">
        <f t="shared" si="84"/>
        <v>0</v>
      </c>
      <c r="U881" s="205">
        <f t="shared" si="85"/>
        <v>0</v>
      </c>
      <c r="V881" s="210"/>
      <c r="W881" s="210"/>
      <c r="X881" s="23" t="str">
        <f>IFERROR(VLOOKUP(AT881,'#Input Lists#'!$L$3:$AH$833,3,FALSE)," ")</f>
        <v xml:space="preserve"> </v>
      </c>
      <c r="Y881" s="23" t="str">
        <f>IFERROR(VLOOKUP(AT881,'#Input Lists#'!$L$3:$AH$833,5,FALSE)," ")</f>
        <v xml:space="preserve"> </v>
      </c>
      <c r="Z881" s="206" t="str">
        <f>IFERROR(VLOOKUP(AT881,'#Input Lists#'!$L$3:$AH$833,9,FALSE)," ")</f>
        <v xml:space="preserve"> </v>
      </c>
      <c r="AA881" s="119" t="s">
        <v>1527</v>
      </c>
      <c r="AB881" s="120"/>
      <c r="AC881" s="123"/>
      <c r="AD881" s="123"/>
      <c r="AE881" s="123"/>
      <c r="AF881" s="123"/>
      <c r="AG881" s="123"/>
      <c r="AH881" s="123"/>
      <c r="AI881" s="123"/>
      <c r="AJ881" s="123"/>
      <c r="AK881" s="123"/>
      <c r="AL881" s="123"/>
      <c r="AM881" s="123"/>
      <c r="AN881" s="123"/>
      <c r="AO881" s="123"/>
      <c r="AP881" s="120"/>
      <c r="AQ881" s="125" t="str">
        <f>IFERROR(VLOOKUP(G881,'#Location List#'!$C$3:$D$150,2,FALSE),"")</f>
        <v/>
      </c>
      <c r="AR881" s="125" t="str">
        <f>IFERROR(VLOOKUP(F881,'#Location List#'!$Q$3:$R$1154,2,FALSE),"")</f>
        <v/>
      </c>
      <c r="AS881" s="125" t="str">
        <f>IFERROR(VLOOKUP(V881,'#Input Lists#'!$B$3:$D$46,3,FALSE),"")</f>
        <v/>
      </c>
      <c r="AT881" s="125" t="str">
        <f>IFERROR(VLOOKUP(CONCATENATE(V881," ",W881),'#Input Lists#'!$K$3:$L$827,2,FALSE),"")</f>
        <v/>
      </c>
      <c r="AU881" s="125">
        <f>IFERROR(VLOOKUP(AA881,'#Input Lists#'!$BU$3:$BV$8,2,FALSE),"")</f>
        <v>1</v>
      </c>
      <c r="AV881" s="118" t="str">
        <f>IFERROR(VLOOKUP(AB881,'#Input Lists#'!$BO$3:$BP$9,2,FALSE),"")</f>
        <v/>
      </c>
      <c r="AW881" s="118">
        <f>IFERROR(VLOOKUP(AC881,'#Input Lists#'!$BL$3:$BM$7,2,FALSE),"")</f>
        <v>1</v>
      </c>
      <c r="AX881" s="52" t="e">
        <f>VLOOKUP(AQ881,'#Location List#'!$D$3:$K$150,4,FALSE)</f>
        <v>#N/A</v>
      </c>
      <c r="AY881" s="273" t="e">
        <f>VLOOKUP(AX881,'#Location List#'!$Z$3:$AA$13,2,FALSE)</f>
        <v>#N/A</v>
      </c>
      <c r="AZ881" s="126" t="e">
        <f>VLOOKUP($AT881,'#Input Lists#'!$L$3:$S$1033,6,FALSE)</f>
        <v>#N/A</v>
      </c>
      <c r="BA881" s="239" t="e">
        <f>VLOOKUP($AT881,'#Input Lists#'!$L$3:$S$833,7,FALSE)</f>
        <v>#N/A</v>
      </c>
      <c r="BB881" s="239" t="e">
        <f>VLOOKUP($AT881,'#Input Lists#'!$L$3:$S$833,8,FALSE)</f>
        <v>#N/A</v>
      </c>
      <c r="BC881" s="91" t="str">
        <f t="shared" si="86"/>
        <v/>
      </c>
      <c r="BD881" s="91" t="str">
        <f t="shared" si="87"/>
        <v/>
      </c>
      <c r="BE881" s="15" t="str">
        <f t="shared" si="88"/>
        <v/>
      </c>
      <c r="BF881" s="92" t="str">
        <f t="shared" si="89"/>
        <v>No Sighting Date</v>
      </c>
    </row>
    <row r="882" spans="1:58" x14ac:dyDescent="0.25">
      <c r="A882" s="118">
        <v>877</v>
      </c>
      <c r="B882" s="119"/>
      <c r="C882" s="120"/>
      <c r="D882" s="121"/>
      <c r="E882" s="121"/>
      <c r="F882" s="236"/>
      <c r="G882" s="122" t="str">
        <f>IFERROR(VLOOKUP(F882,'#Location List#'!$U$3:$V$1154,2,FALSE),"")</f>
        <v/>
      </c>
      <c r="H882" s="120"/>
      <c r="I882" s="120"/>
      <c r="J882" s="120"/>
      <c r="K882" s="120"/>
      <c r="L882" s="120"/>
      <c r="M882" s="120"/>
      <c r="N882" s="120"/>
      <c r="O882" s="120"/>
      <c r="P882" s="120"/>
      <c r="Q882" s="120"/>
      <c r="R882" s="120"/>
      <c r="S882" s="120"/>
      <c r="T882" s="205">
        <f t="shared" si="84"/>
        <v>0</v>
      </c>
      <c r="U882" s="205">
        <f t="shared" si="85"/>
        <v>0</v>
      </c>
      <c r="V882" s="210"/>
      <c r="W882" s="210"/>
      <c r="X882" s="23" t="str">
        <f>IFERROR(VLOOKUP(AT882,'#Input Lists#'!$L$3:$AH$833,3,FALSE)," ")</f>
        <v xml:space="preserve"> </v>
      </c>
      <c r="Y882" s="23" t="str">
        <f>IFERROR(VLOOKUP(AT882,'#Input Lists#'!$L$3:$AH$833,5,FALSE)," ")</f>
        <v xml:space="preserve"> </v>
      </c>
      <c r="Z882" s="206" t="str">
        <f>IFERROR(VLOOKUP(AT882,'#Input Lists#'!$L$3:$AH$833,9,FALSE)," ")</f>
        <v xml:space="preserve"> </v>
      </c>
      <c r="AA882" s="119" t="s">
        <v>1527</v>
      </c>
      <c r="AB882" s="120"/>
      <c r="AC882" s="123"/>
      <c r="AD882" s="123"/>
      <c r="AE882" s="123"/>
      <c r="AF882" s="123"/>
      <c r="AG882" s="123"/>
      <c r="AH882" s="123"/>
      <c r="AI882" s="123"/>
      <c r="AJ882" s="123"/>
      <c r="AK882" s="123"/>
      <c r="AL882" s="123"/>
      <c r="AM882" s="123"/>
      <c r="AN882" s="123"/>
      <c r="AO882" s="123"/>
      <c r="AP882" s="120"/>
      <c r="AQ882" s="125" t="str">
        <f>IFERROR(VLOOKUP(G882,'#Location List#'!$C$3:$D$150,2,FALSE),"")</f>
        <v/>
      </c>
      <c r="AR882" s="125" t="str">
        <f>IFERROR(VLOOKUP(F882,'#Location List#'!$Q$3:$R$1154,2,FALSE),"")</f>
        <v/>
      </c>
      <c r="AS882" s="125" t="str">
        <f>IFERROR(VLOOKUP(V882,'#Input Lists#'!$B$3:$D$46,3,FALSE),"")</f>
        <v/>
      </c>
      <c r="AT882" s="125" t="str">
        <f>IFERROR(VLOOKUP(CONCATENATE(V882," ",W882),'#Input Lists#'!$K$3:$L$827,2,FALSE),"")</f>
        <v/>
      </c>
      <c r="AU882" s="125">
        <f>IFERROR(VLOOKUP(AA882,'#Input Lists#'!$BU$3:$BV$8,2,FALSE),"")</f>
        <v>1</v>
      </c>
      <c r="AV882" s="118" t="str">
        <f>IFERROR(VLOOKUP(AB882,'#Input Lists#'!$BO$3:$BP$9,2,FALSE),"")</f>
        <v/>
      </c>
      <c r="AW882" s="118">
        <f>IFERROR(VLOOKUP(AC882,'#Input Lists#'!$BL$3:$BM$7,2,FALSE),"")</f>
        <v>1</v>
      </c>
      <c r="AX882" s="52" t="e">
        <f>VLOOKUP(AQ882,'#Location List#'!$D$3:$K$150,4,FALSE)</f>
        <v>#N/A</v>
      </c>
      <c r="AY882" s="273" t="e">
        <f>VLOOKUP(AX882,'#Location List#'!$Z$3:$AA$13,2,FALSE)</f>
        <v>#N/A</v>
      </c>
      <c r="AZ882" s="126" t="e">
        <f>VLOOKUP($AT882,'#Input Lists#'!$L$3:$S$1033,6,FALSE)</f>
        <v>#N/A</v>
      </c>
      <c r="BA882" s="239" t="e">
        <f>VLOOKUP($AT882,'#Input Lists#'!$L$3:$S$833,7,FALSE)</f>
        <v>#N/A</v>
      </c>
      <c r="BB882" s="239" t="e">
        <f>VLOOKUP($AT882,'#Input Lists#'!$L$3:$S$833,8,FALSE)</f>
        <v>#N/A</v>
      </c>
      <c r="BC882" s="91" t="str">
        <f t="shared" si="86"/>
        <v/>
      </c>
      <c r="BD882" s="91" t="str">
        <f t="shared" si="87"/>
        <v/>
      </c>
      <c r="BE882" s="15" t="str">
        <f t="shared" si="88"/>
        <v/>
      </c>
      <c r="BF882" s="92" t="str">
        <f t="shared" si="89"/>
        <v>No Sighting Date</v>
      </c>
    </row>
    <row r="883" spans="1:58" x14ac:dyDescent="0.25">
      <c r="A883" s="118">
        <v>878</v>
      </c>
      <c r="B883" s="119"/>
      <c r="C883" s="120"/>
      <c r="D883" s="121"/>
      <c r="E883" s="121"/>
      <c r="F883" s="236"/>
      <c r="G883" s="122" t="str">
        <f>IFERROR(VLOOKUP(F883,'#Location List#'!$U$3:$V$1154,2,FALSE),"")</f>
        <v/>
      </c>
      <c r="H883" s="120"/>
      <c r="I883" s="120"/>
      <c r="J883" s="120"/>
      <c r="K883" s="120"/>
      <c r="L883" s="120"/>
      <c r="M883" s="120"/>
      <c r="N883" s="120"/>
      <c r="O883" s="120"/>
      <c r="P883" s="120"/>
      <c r="Q883" s="120"/>
      <c r="R883" s="120"/>
      <c r="S883" s="120"/>
      <c r="T883" s="205">
        <f t="shared" si="84"/>
        <v>0</v>
      </c>
      <c r="U883" s="205">
        <f t="shared" si="85"/>
        <v>0</v>
      </c>
      <c r="V883" s="210"/>
      <c r="W883" s="210"/>
      <c r="X883" s="23" t="str">
        <f>IFERROR(VLOOKUP(AT883,'#Input Lists#'!$L$3:$AH$833,3,FALSE)," ")</f>
        <v xml:space="preserve"> </v>
      </c>
      <c r="Y883" s="23" t="str">
        <f>IFERROR(VLOOKUP(AT883,'#Input Lists#'!$L$3:$AH$833,5,FALSE)," ")</f>
        <v xml:space="preserve"> </v>
      </c>
      <c r="Z883" s="206" t="str">
        <f>IFERROR(VLOOKUP(AT883,'#Input Lists#'!$L$3:$AH$833,9,FALSE)," ")</f>
        <v xml:space="preserve"> </v>
      </c>
      <c r="AA883" s="119" t="s">
        <v>1527</v>
      </c>
      <c r="AB883" s="120"/>
      <c r="AC883" s="123"/>
      <c r="AD883" s="123"/>
      <c r="AE883" s="123"/>
      <c r="AF883" s="123"/>
      <c r="AG883" s="123"/>
      <c r="AH883" s="123"/>
      <c r="AI883" s="123"/>
      <c r="AJ883" s="123"/>
      <c r="AK883" s="123"/>
      <c r="AL883" s="123"/>
      <c r="AM883" s="123"/>
      <c r="AN883" s="123"/>
      <c r="AO883" s="123"/>
      <c r="AP883" s="120"/>
      <c r="AQ883" s="125" t="str">
        <f>IFERROR(VLOOKUP(G883,'#Location List#'!$C$3:$D$150,2,FALSE),"")</f>
        <v/>
      </c>
      <c r="AR883" s="125" t="str">
        <f>IFERROR(VLOOKUP(F883,'#Location List#'!$Q$3:$R$1154,2,FALSE),"")</f>
        <v/>
      </c>
      <c r="AS883" s="125" t="str">
        <f>IFERROR(VLOOKUP(V883,'#Input Lists#'!$B$3:$D$46,3,FALSE),"")</f>
        <v/>
      </c>
      <c r="AT883" s="125" t="str">
        <f>IFERROR(VLOOKUP(CONCATENATE(V883," ",W883),'#Input Lists#'!$K$3:$L$827,2,FALSE),"")</f>
        <v/>
      </c>
      <c r="AU883" s="125">
        <f>IFERROR(VLOOKUP(AA883,'#Input Lists#'!$BU$3:$BV$8,2,FALSE),"")</f>
        <v>1</v>
      </c>
      <c r="AV883" s="118" t="str">
        <f>IFERROR(VLOOKUP(AB883,'#Input Lists#'!$BO$3:$BP$9,2,FALSE),"")</f>
        <v/>
      </c>
      <c r="AW883" s="118">
        <f>IFERROR(VLOOKUP(AC883,'#Input Lists#'!$BL$3:$BM$7,2,FALSE),"")</f>
        <v>1</v>
      </c>
      <c r="AX883" s="52" t="e">
        <f>VLOOKUP(AQ883,'#Location List#'!$D$3:$K$150,4,FALSE)</f>
        <v>#N/A</v>
      </c>
      <c r="AY883" s="273" t="e">
        <f>VLOOKUP(AX883,'#Location List#'!$Z$3:$AA$13,2,FALSE)</f>
        <v>#N/A</v>
      </c>
      <c r="AZ883" s="126" t="e">
        <f>VLOOKUP($AT883,'#Input Lists#'!$L$3:$S$1033,6,FALSE)</f>
        <v>#N/A</v>
      </c>
      <c r="BA883" s="239" t="e">
        <f>VLOOKUP($AT883,'#Input Lists#'!$L$3:$S$833,7,FALSE)</f>
        <v>#N/A</v>
      </c>
      <c r="BB883" s="239" t="e">
        <f>VLOOKUP($AT883,'#Input Lists#'!$L$3:$S$833,8,FALSE)</f>
        <v>#N/A</v>
      </c>
      <c r="BC883" s="91" t="str">
        <f t="shared" si="86"/>
        <v/>
      </c>
      <c r="BD883" s="91" t="str">
        <f t="shared" si="87"/>
        <v/>
      </c>
      <c r="BE883" s="15" t="str">
        <f t="shared" si="88"/>
        <v/>
      </c>
      <c r="BF883" s="92" t="str">
        <f t="shared" si="89"/>
        <v>No Sighting Date</v>
      </c>
    </row>
    <row r="884" spans="1:58" x14ac:dyDescent="0.25">
      <c r="A884" s="118">
        <v>879</v>
      </c>
      <c r="B884" s="119"/>
      <c r="C884" s="120"/>
      <c r="D884" s="121"/>
      <c r="E884" s="121"/>
      <c r="F884" s="236"/>
      <c r="G884" s="122" t="str">
        <f>IFERROR(VLOOKUP(F884,'#Location List#'!$U$3:$V$1154,2,FALSE),"")</f>
        <v/>
      </c>
      <c r="H884" s="120"/>
      <c r="I884" s="120"/>
      <c r="J884" s="120"/>
      <c r="K884" s="120"/>
      <c r="L884" s="120"/>
      <c r="M884" s="120"/>
      <c r="N884" s="120"/>
      <c r="O884" s="120"/>
      <c r="P884" s="120"/>
      <c r="Q884" s="120"/>
      <c r="R884" s="120"/>
      <c r="S884" s="120"/>
      <c r="T884" s="205">
        <f t="shared" si="84"/>
        <v>0</v>
      </c>
      <c r="U884" s="205">
        <f t="shared" si="85"/>
        <v>0</v>
      </c>
      <c r="V884" s="210"/>
      <c r="W884" s="210"/>
      <c r="X884" s="23" t="str">
        <f>IFERROR(VLOOKUP(AT884,'#Input Lists#'!$L$3:$AH$833,3,FALSE)," ")</f>
        <v xml:space="preserve"> </v>
      </c>
      <c r="Y884" s="23" t="str">
        <f>IFERROR(VLOOKUP(AT884,'#Input Lists#'!$L$3:$AH$833,5,FALSE)," ")</f>
        <v xml:space="preserve"> </v>
      </c>
      <c r="Z884" s="206" t="str">
        <f>IFERROR(VLOOKUP(AT884,'#Input Lists#'!$L$3:$AH$833,9,FALSE)," ")</f>
        <v xml:space="preserve"> </v>
      </c>
      <c r="AA884" s="119" t="s">
        <v>1527</v>
      </c>
      <c r="AB884" s="120"/>
      <c r="AC884" s="123"/>
      <c r="AD884" s="123"/>
      <c r="AE884" s="123"/>
      <c r="AF884" s="123"/>
      <c r="AG884" s="123"/>
      <c r="AH884" s="123"/>
      <c r="AI884" s="123"/>
      <c r="AJ884" s="123"/>
      <c r="AK884" s="123"/>
      <c r="AL884" s="123"/>
      <c r="AM884" s="123"/>
      <c r="AN884" s="123"/>
      <c r="AO884" s="123"/>
      <c r="AP884" s="120"/>
      <c r="AQ884" s="125" t="str">
        <f>IFERROR(VLOOKUP(G884,'#Location List#'!$C$3:$D$150,2,FALSE),"")</f>
        <v/>
      </c>
      <c r="AR884" s="125" t="str">
        <f>IFERROR(VLOOKUP(F884,'#Location List#'!$Q$3:$R$1154,2,FALSE),"")</f>
        <v/>
      </c>
      <c r="AS884" s="125" t="str">
        <f>IFERROR(VLOOKUP(V884,'#Input Lists#'!$B$3:$D$46,3,FALSE),"")</f>
        <v/>
      </c>
      <c r="AT884" s="125" t="str">
        <f>IFERROR(VLOOKUP(CONCATENATE(V884," ",W884),'#Input Lists#'!$K$3:$L$827,2,FALSE),"")</f>
        <v/>
      </c>
      <c r="AU884" s="125">
        <f>IFERROR(VLOOKUP(AA884,'#Input Lists#'!$BU$3:$BV$8,2,FALSE),"")</f>
        <v>1</v>
      </c>
      <c r="AV884" s="118" t="str">
        <f>IFERROR(VLOOKUP(AB884,'#Input Lists#'!$BO$3:$BP$9,2,FALSE),"")</f>
        <v/>
      </c>
      <c r="AW884" s="118">
        <f>IFERROR(VLOOKUP(AC884,'#Input Lists#'!$BL$3:$BM$7,2,FALSE),"")</f>
        <v>1</v>
      </c>
      <c r="AX884" s="52" t="e">
        <f>VLOOKUP(AQ884,'#Location List#'!$D$3:$K$150,4,FALSE)</f>
        <v>#N/A</v>
      </c>
      <c r="AY884" s="273" t="e">
        <f>VLOOKUP(AX884,'#Location List#'!$Z$3:$AA$13,2,FALSE)</f>
        <v>#N/A</v>
      </c>
      <c r="AZ884" s="126" t="e">
        <f>VLOOKUP($AT884,'#Input Lists#'!$L$3:$S$1033,6,FALSE)</f>
        <v>#N/A</v>
      </c>
      <c r="BA884" s="239" t="e">
        <f>VLOOKUP($AT884,'#Input Lists#'!$L$3:$S$833,7,FALSE)</f>
        <v>#N/A</v>
      </c>
      <c r="BB884" s="239" t="e">
        <f>VLOOKUP($AT884,'#Input Lists#'!$L$3:$S$833,8,FALSE)</f>
        <v>#N/A</v>
      </c>
      <c r="BC884" s="91" t="str">
        <f t="shared" si="86"/>
        <v/>
      </c>
      <c r="BD884" s="91" t="str">
        <f t="shared" si="87"/>
        <v/>
      </c>
      <c r="BE884" s="15" t="str">
        <f t="shared" si="88"/>
        <v/>
      </c>
      <c r="BF884" s="92" t="str">
        <f t="shared" si="89"/>
        <v>No Sighting Date</v>
      </c>
    </row>
    <row r="885" spans="1:58" x14ac:dyDescent="0.25">
      <c r="A885" s="118">
        <v>880</v>
      </c>
      <c r="B885" s="119"/>
      <c r="C885" s="120"/>
      <c r="D885" s="121"/>
      <c r="E885" s="121"/>
      <c r="F885" s="236"/>
      <c r="G885" s="122" t="str">
        <f>IFERROR(VLOOKUP(F885,'#Location List#'!$U$3:$V$1154,2,FALSE),"")</f>
        <v/>
      </c>
      <c r="H885" s="120"/>
      <c r="I885" s="120"/>
      <c r="J885" s="120"/>
      <c r="K885" s="120"/>
      <c r="L885" s="120"/>
      <c r="M885" s="120"/>
      <c r="N885" s="120"/>
      <c r="O885" s="120"/>
      <c r="P885" s="120"/>
      <c r="Q885" s="120"/>
      <c r="R885" s="120"/>
      <c r="S885" s="120"/>
      <c r="T885" s="205">
        <f t="shared" si="84"/>
        <v>0</v>
      </c>
      <c r="U885" s="205">
        <f t="shared" si="85"/>
        <v>0</v>
      </c>
      <c r="V885" s="210"/>
      <c r="W885" s="210"/>
      <c r="X885" s="23" t="str">
        <f>IFERROR(VLOOKUP(AT885,'#Input Lists#'!$L$3:$AH$833,3,FALSE)," ")</f>
        <v xml:space="preserve"> </v>
      </c>
      <c r="Y885" s="23" t="str">
        <f>IFERROR(VLOOKUP(AT885,'#Input Lists#'!$L$3:$AH$833,5,FALSE)," ")</f>
        <v xml:space="preserve"> </v>
      </c>
      <c r="Z885" s="206" t="str">
        <f>IFERROR(VLOOKUP(AT885,'#Input Lists#'!$L$3:$AH$833,9,FALSE)," ")</f>
        <v xml:space="preserve"> </v>
      </c>
      <c r="AA885" s="119" t="s">
        <v>1527</v>
      </c>
      <c r="AB885" s="120"/>
      <c r="AC885" s="123"/>
      <c r="AD885" s="123"/>
      <c r="AE885" s="123"/>
      <c r="AF885" s="123"/>
      <c r="AG885" s="123"/>
      <c r="AH885" s="123"/>
      <c r="AI885" s="123"/>
      <c r="AJ885" s="123"/>
      <c r="AK885" s="123"/>
      <c r="AL885" s="123"/>
      <c r="AM885" s="123"/>
      <c r="AN885" s="123"/>
      <c r="AO885" s="123"/>
      <c r="AP885" s="120"/>
      <c r="AQ885" s="125" t="str">
        <f>IFERROR(VLOOKUP(G885,'#Location List#'!$C$3:$D$150,2,FALSE),"")</f>
        <v/>
      </c>
      <c r="AR885" s="125" t="str">
        <f>IFERROR(VLOOKUP(F885,'#Location List#'!$Q$3:$R$1154,2,FALSE),"")</f>
        <v/>
      </c>
      <c r="AS885" s="125" t="str">
        <f>IFERROR(VLOOKUP(V885,'#Input Lists#'!$B$3:$D$46,3,FALSE),"")</f>
        <v/>
      </c>
      <c r="AT885" s="125" t="str">
        <f>IFERROR(VLOOKUP(CONCATENATE(V885," ",W885),'#Input Lists#'!$K$3:$L$827,2,FALSE),"")</f>
        <v/>
      </c>
      <c r="AU885" s="125">
        <f>IFERROR(VLOOKUP(AA885,'#Input Lists#'!$BU$3:$BV$8,2,FALSE),"")</f>
        <v>1</v>
      </c>
      <c r="AV885" s="118" t="str">
        <f>IFERROR(VLOOKUP(AB885,'#Input Lists#'!$BO$3:$BP$9,2,FALSE),"")</f>
        <v/>
      </c>
      <c r="AW885" s="118">
        <f>IFERROR(VLOOKUP(AC885,'#Input Lists#'!$BL$3:$BM$7,2,FALSE),"")</f>
        <v>1</v>
      </c>
      <c r="AX885" s="52" t="e">
        <f>VLOOKUP(AQ885,'#Location List#'!$D$3:$K$150,4,FALSE)</f>
        <v>#N/A</v>
      </c>
      <c r="AY885" s="273" t="e">
        <f>VLOOKUP(AX885,'#Location List#'!$Z$3:$AA$13,2,FALSE)</f>
        <v>#N/A</v>
      </c>
      <c r="AZ885" s="126" t="e">
        <f>VLOOKUP($AT885,'#Input Lists#'!$L$3:$S$1033,6,FALSE)</f>
        <v>#N/A</v>
      </c>
      <c r="BA885" s="239" t="e">
        <f>VLOOKUP($AT885,'#Input Lists#'!$L$3:$S$833,7,FALSE)</f>
        <v>#N/A</v>
      </c>
      <c r="BB885" s="239" t="e">
        <f>VLOOKUP($AT885,'#Input Lists#'!$L$3:$S$833,8,FALSE)</f>
        <v>#N/A</v>
      </c>
      <c r="BC885" s="91" t="str">
        <f t="shared" si="86"/>
        <v/>
      </c>
      <c r="BD885" s="91" t="str">
        <f t="shared" si="87"/>
        <v/>
      </c>
      <c r="BE885" s="15" t="str">
        <f t="shared" si="88"/>
        <v/>
      </c>
      <c r="BF885" s="92" t="str">
        <f t="shared" si="89"/>
        <v>No Sighting Date</v>
      </c>
    </row>
    <row r="886" spans="1:58" x14ac:dyDescent="0.25">
      <c r="A886" s="118">
        <v>881</v>
      </c>
      <c r="B886" s="119"/>
      <c r="C886" s="120"/>
      <c r="D886" s="121"/>
      <c r="E886" s="121"/>
      <c r="F886" s="236"/>
      <c r="G886" s="122" t="str">
        <f>IFERROR(VLOOKUP(F886,'#Location List#'!$U$3:$V$1154,2,FALSE),"")</f>
        <v/>
      </c>
      <c r="H886" s="120"/>
      <c r="I886" s="120"/>
      <c r="J886" s="120"/>
      <c r="K886" s="120"/>
      <c r="L886" s="120"/>
      <c r="M886" s="120"/>
      <c r="N886" s="120"/>
      <c r="O886" s="120"/>
      <c r="P886" s="120"/>
      <c r="Q886" s="120"/>
      <c r="R886" s="120"/>
      <c r="S886" s="120"/>
      <c r="T886" s="205">
        <f t="shared" si="84"/>
        <v>0</v>
      </c>
      <c r="U886" s="205">
        <f t="shared" si="85"/>
        <v>0</v>
      </c>
      <c r="V886" s="210"/>
      <c r="W886" s="210"/>
      <c r="X886" s="23" t="str">
        <f>IFERROR(VLOOKUP(AT886,'#Input Lists#'!$L$3:$AH$833,3,FALSE)," ")</f>
        <v xml:space="preserve"> </v>
      </c>
      <c r="Y886" s="23" t="str">
        <f>IFERROR(VLOOKUP(AT886,'#Input Lists#'!$L$3:$AH$833,5,FALSE)," ")</f>
        <v xml:space="preserve"> </v>
      </c>
      <c r="Z886" s="206" t="str">
        <f>IFERROR(VLOOKUP(AT886,'#Input Lists#'!$L$3:$AH$833,9,FALSE)," ")</f>
        <v xml:space="preserve"> </v>
      </c>
      <c r="AA886" s="119" t="s">
        <v>1527</v>
      </c>
      <c r="AB886" s="120"/>
      <c r="AC886" s="123"/>
      <c r="AD886" s="123"/>
      <c r="AE886" s="123"/>
      <c r="AF886" s="123"/>
      <c r="AG886" s="123"/>
      <c r="AH886" s="123"/>
      <c r="AI886" s="123"/>
      <c r="AJ886" s="123"/>
      <c r="AK886" s="123"/>
      <c r="AL886" s="123"/>
      <c r="AM886" s="123"/>
      <c r="AN886" s="123"/>
      <c r="AO886" s="123"/>
      <c r="AP886" s="120"/>
      <c r="AQ886" s="125" t="str">
        <f>IFERROR(VLOOKUP(G886,'#Location List#'!$C$3:$D$150,2,FALSE),"")</f>
        <v/>
      </c>
      <c r="AR886" s="125" t="str">
        <f>IFERROR(VLOOKUP(F886,'#Location List#'!$Q$3:$R$1154,2,FALSE),"")</f>
        <v/>
      </c>
      <c r="AS886" s="125" t="str">
        <f>IFERROR(VLOOKUP(V886,'#Input Lists#'!$B$3:$D$46,3,FALSE),"")</f>
        <v/>
      </c>
      <c r="AT886" s="125" t="str">
        <f>IFERROR(VLOOKUP(CONCATENATE(V886," ",W886),'#Input Lists#'!$K$3:$L$827,2,FALSE),"")</f>
        <v/>
      </c>
      <c r="AU886" s="125">
        <f>IFERROR(VLOOKUP(AA886,'#Input Lists#'!$BU$3:$BV$8,2,FALSE),"")</f>
        <v>1</v>
      </c>
      <c r="AV886" s="118" t="str">
        <f>IFERROR(VLOOKUP(AB886,'#Input Lists#'!$BO$3:$BP$9,2,FALSE),"")</f>
        <v/>
      </c>
      <c r="AW886" s="118">
        <f>IFERROR(VLOOKUP(AC886,'#Input Lists#'!$BL$3:$BM$7,2,FALSE),"")</f>
        <v>1</v>
      </c>
      <c r="AX886" s="52" t="e">
        <f>VLOOKUP(AQ886,'#Location List#'!$D$3:$K$150,4,FALSE)</f>
        <v>#N/A</v>
      </c>
      <c r="AY886" s="273" t="e">
        <f>VLOOKUP(AX886,'#Location List#'!$Z$3:$AA$13,2,FALSE)</f>
        <v>#N/A</v>
      </c>
      <c r="AZ886" s="126" t="e">
        <f>VLOOKUP($AT886,'#Input Lists#'!$L$3:$S$1033,6,FALSE)</f>
        <v>#N/A</v>
      </c>
      <c r="BA886" s="239" t="e">
        <f>VLOOKUP($AT886,'#Input Lists#'!$L$3:$S$833,7,FALSE)</f>
        <v>#N/A</v>
      </c>
      <c r="BB886" s="239" t="e">
        <f>VLOOKUP($AT886,'#Input Lists#'!$L$3:$S$833,8,FALSE)</f>
        <v>#N/A</v>
      </c>
      <c r="BC886" s="91" t="str">
        <f t="shared" si="86"/>
        <v/>
      </c>
      <c r="BD886" s="91" t="str">
        <f t="shared" si="87"/>
        <v/>
      </c>
      <c r="BE886" s="15" t="str">
        <f t="shared" si="88"/>
        <v/>
      </c>
      <c r="BF886" s="92" t="str">
        <f t="shared" si="89"/>
        <v>No Sighting Date</v>
      </c>
    </row>
    <row r="887" spans="1:58" x14ac:dyDescent="0.25">
      <c r="A887" s="118">
        <v>882</v>
      </c>
      <c r="B887" s="119"/>
      <c r="C887" s="120"/>
      <c r="D887" s="121"/>
      <c r="E887" s="121"/>
      <c r="F887" s="236"/>
      <c r="G887" s="122" t="str">
        <f>IFERROR(VLOOKUP(F887,'#Location List#'!$U$3:$V$1154,2,FALSE),"")</f>
        <v/>
      </c>
      <c r="H887" s="120"/>
      <c r="I887" s="120"/>
      <c r="J887" s="120"/>
      <c r="K887" s="120"/>
      <c r="L887" s="120"/>
      <c r="M887" s="120"/>
      <c r="N887" s="120"/>
      <c r="O887" s="120"/>
      <c r="P887" s="120"/>
      <c r="Q887" s="120"/>
      <c r="R887" s="120"/>
      <c r="S887" s="120"/>
      <c r="T887" s="205">
        <f t="shared" si="84"/>
        <v>0</v>
      </c>
      <c r="U887" s="205">
        <f t="shared" si="85"/>
        <v>0</v>
      </c>
      <c r="V887" s="210"/>
      <c r="W887" s="210"/>
      <c r="X887" s="23" t="str">
        <f>IFERROR(VLOOKUP(AT887,'#Input Lists#'!$L$3:$AH$833,3,FALSE)," ")</f>
        <v xml:space="preserve"> </v>
      </c>
      <c r="Y887" s="23" t="str">
        <f>IFERROR(VLOOKUP(AT887,'#Input Lists#'!$L$3:$AH$833,5,FALSE)," ")</f>
        <v xml:space="preserve"> </v>
      </c>
      <c r="Z887" s="206" t="str">
        <f>IFERROR(VLOOKUP(AT887,'#Input Lists#'!$L$3:$AH$833,9,FALSE)," ")</f>
        <v xml:space="preserve"> </v>
      </c>
      <c r="AA887" s="119" t="s">
        <v>1527</v>
      </c>
      <c r="AB887" s="120"/>
      <c r="AC887" s="123"/>
      <c r="AD887" s="123"/>
      <c r="AE887" s="123"/>
      <c r="AF887" s="123"/>
      <c r="AG887" s="123"/>
      <c r="AH887" s="123"/>
      <c r="AI887" s="123"/>
      <c r="AJ887" s="123"/>
      <c r="AK887" s="123"/>
      <c r="AL887" s="123"/>
      <c r="AM887" s="123"/>
      <c r="AN887" s="123"/>
      <c r="AO887" s="123"/>
      <c r="AP887" s="120"/>
      <c r="AQ887" s="125" t="str">
        <f>IFERROR(VLOOKUP(G887,'#Location List#'!$C$3:$D$150,2,FALSE),"")</f>
        <v/>
      </c>
      <c r="AR887" s="125" t="str">
        <f>IFERROR(VLOOKUP(F887,'#Location List#'!$Q$3:$R$1154,2,FALSE),"")</f>
        <v/>
      </c>
      <c r="AS887" s="125" t="str">
        <f>IFERROR(VLOOKUP(V887,'#Input Lists#'!$B$3:$D$46,3,FALSE),"")</f>
        <v/>
      </c>
      <c r="AT887" s="125" t="str">
        <f>IFERROR(VLOOKUP(CONCATENATE(V887," ",W887),'#Input Lists#'!$K$3:$L$827,2,FALSE),"")</f>
        <v/>
      </c>
      <c r="AU887" s="125">
        <f>IFERROR(VLOOKUP(AA887,'#Input Lists#'!$BU$3:$BV$8,2,FALSE),"")</f>
        <v>1</v>
      </c>
      <c r="AV887" s="118" t="str">
        <f>IFERROR(VLOOKUP(AB887,'#Input Lists#'!$BO$3:$BP$9,2,FALSE),"")</f>
        <v/>
      </c>
      <c r="AW887" s="118">
        <f>IFERROR(VLOOKUP(AC887,'#Input Lists#'!$BL$3:$BM$7,2,FALSE),"")</f>
        <v>1</v>
      </c>
      <c r="AX887" s="52" t="e">
        <f>VLOOKUP(AQ887,'#Location List#'!$D$3:$K$150,4,FALSE)</f>
        <v>#N/A</v>
      </c>
      <c r="AY887" s="273" t="e">
        <f>VLOOKUP(AX887,'#Location List#'!$Z$3:$AA$13,2,FALSE)</f>
        <v>#N/A</v>
      </c>
      <c r="AZ887" s="126" t="e">
        <f>VLOOKUP($AT887,'#Input Lists#'!$L$3:$S$1033,6,FALSE)</f>
        <v>#N/A</v>
      </c>
      <c r="BA887" s="239" t="e">
        <f>VLOOKUP($AT887,'#Input Lists#'!$L$3:$S$833,7,FALSE)</f>
        <v>#N/A</v>
      </c>
      <c r="BB887" s="239" t="e">
        <f>VLOOKUP($AT887,'#Input Lists#'!$L$3:$S$833,8,FALSE)</f>
        <v>#N/A</v>
      </c>
      <c r="BC887" s="91" t="str">
        <f t="shared" si="86"/>
        <v/>
      </c>
      <c r="BD887" s="91" t="str">
        <f t="shared" si="87"/>
        <v/>
      </c>
      <c r="BE887" s="15" t="str">
        <f t="shared" si="88"/>
        <v/>
      </c>
      <c r="BF887" s="92" t="str">
        <f t="shared" si="89"/>
        <v>No Sighting Date</v>
      </c>
    </row>
    <row r="888" spans="1:58" x14ac:dyDescent="0.25">
      <c r="A888" s="118">
        <v>883</v>
      </c>
      <c r="B888" s="119"/>
      <c r="C888" s="120"/>
      <c r="D888" s="121"/>
      <c r="E888" s="121"/>
      <c r="F888" s="236"/>
      <c r="G888" s="122" t="str">
        <f>IFERROR(VLOOKUP(F888,'#Location List#'!$U$3:$V$1154,2,FALSE),"")</f>
        <v/>
      </c>
      <c r="H888" s="120"/>
      <c r="I888" s="120"/>
      <c r="J888" s="120"/>
      <c r="K888" s="120"/>
      <c r="L888" s="120"/>
      <c r="M888" s="120"/>
      <c r="N888" s="120"/>
      <c r="O888" s="120"/>
      <c r="P888" s="120"/>
      <c r="Q888" s="120"/>
      <c r="R888" s="120"/>
      <c r="S888" s="120"/>
      <c r="T888" s="205">
        <f t="shared" si="84"/>
        <v>0</v>
      </c>
      <c r="U888" s="205">
        <f t="shared" si="85"/>
        <v>0</v>
      </c>
      <c r="V888" s="210"/>
      <c r="W888" s="210"/>
      <c r="X888" s="23" t="str">
        <f>IFERROR(VLOOKUP(AT888,'#Input Lists#'!$L$3:$AH$833,3,FALSE)," ")</f>
        <v xml:space="preserve"> </v>
      </c>
      <c r="Y888" s="23" t="str">
        <f>IFERROR(VLOOKUP(AT888,'#Input Lists#'!$L$3:$AH$833,5,FALSE)," ")</f>
        <v xml:space="preserve"> </v>
      </c>
      <c r="Z888" s="206" t="str">
        <f>IFERROR(VLOOKUP(AT888,'#Input Lists#'!$L$3:$AH$833,9,FALSE)," ")</f>
        <v xml:space="preserve"> </v>
      </c>
      <c r="AA888" s="119" t="s">
        <v>1527</v>
      </c>
      <c r="AB888" s="120"/>
      <c r="AC888" s="123"/>
      <c r="AD888" s="123"/>
      <c r="AE888" s="123"/>
      <c r="AF888" s="123"/>
      <c r="AG888" s="123"/>
      <c r="AH888" s="123"/>
      <c r="AI888" s="123"/>
      <c r="AJ888" s="123"/>
      <c r="AK888" s="123"/>
      <c r="AL888" s="123"/>
      <c r="AM888" s="123"/>
      <c r="AN888" s="123"/>
      <c r="AO888" s="123"/>
      <c r="AP888" s="120"/>
      <c r="AQ888" s="125" t="str">
        <f>IFERROR(VLOOKUP(G888,'#Location List#'!$C$3:$D$150,2,FALSE),"")</f>
        <v/>
      </c>
      <c r="AR888" s="125" t="str">
        <f>IFERROR(VLOOKUP(F888,'#Location List#'!$Q$3:$R$1154,2,FALSE),"")</f>
        <v/>
      </c>
      <c r="AS888" s="125" t="str">
        <f>IFERROR(VLOOKUP(V888,'#Input Lists#'!$B$3:$D$46,3,FALSE),"")</f>
        <v/>
      </c>
      <c r="AT888" s="125" t="str">
        <f>IFERROR(VLOOKUP(CONCATENATE(V888," ",W888),'#Input Lists#'!$K$3:$L$827,2,FALSE),"")</f>
        <v/>
      </c>
      <c r="AU888" s="125">
        <f>IFERROR(VLOOKUP(AA888,'#Input Lists#'!$BU$3:$BV$8,2,FALSE),"")</f>
        <v>1</v>
      </c>
      <c r="AV888" s="118" t="str">
        <f>IFERROR(VLOOKUP(AB888,'#Input Lists#'!$BO$3:$BP$9,2,FALSE),"")</f>
        <v/>
      </c>
      <c r="AW888" s="118">
        <f>IFERROR(VLOOKUP(AC888,'#Input Lists#'!$BL$3:$BM$7,2,FALSE),"")</f>
        <v>1</v>
      </c>
      <c r="AX888" s="52" t="e">
        <f>VLOOKUP(AQ888,'#Location List#'!$D$3:$K$150,4,FALSE)</f>
        <v>#N/A</v>
      </c>
      <c r="AY888" s="273" t="e">
        <f>VLOOKUP(AX888,'#Location List#'!$Z$3:$AA$13,2,FALSE)</f>
        <v>#N/A</v>
      </c>
      <c r="AZ888" s="126" t="e">
        <f>VLOOKUP($AT888,'#Input Lists#'!$L$3:$S$1033,6,FALSE)</f>
        <v>#N/A</v>
      </c>
      <c r="BA888" s="239" t="e">
        <f>VLOOKUP($AT888,'#Input Lists#'!$L$3:$S$833,7,FALSE)</f>
        <v>#N/A</v>
      </c>
      <c r="BB888" s="239" t="e">
        <f>VLOOKUP($AT888,'#Input Lists#'!$L$3:$S$833,8,FALSE)</f>
        <v>#N/A</v>
      </c>
      <c r="BC888" s="91" t="str">
        <f t="shared" si="86"/>
        <v/>
      </c>
      <c r="BD888" s="91" t="str">
        <f t="shared" si="87"/>
        <v/>
      </c>
      <c r="BE888" s="15" t="str">
        <f t="shared" si="88"/>
        <v/>
      </c>
      <c r="BF888" s="92" t="str">
        <f t="shared" si="89"/>
        <v>No Sighting Date</v>
      </c>
    </row>
    <row r="889" spans="1:58" x14ac:dyDescent="0.25">
      <c r="A889" s="118">
        <v>884</v>
      </c>
      <c r="B889" s="119"/>
      <c r="C889" s="120"/>
      <c r="D889" s="121"/>
      <c r="E889" s="121"/>
      <c r="F889" s="236"/>
      <c r="G889" s="122" t="str">
        <f>IFERROR(VLOOKUP(F889,'#Location List#'!$U$3:$V$1154,2,FALSE),"")</f>
        <v/>
      </c>
      <c r="H889" s="120"/>
      <c r="I889" s="120"/>
      <c r="J889" s="120"/>
      <c r="K889" s="120"/>
      <c r="L889" s="120"/>
      <c r="M889" s="120"/>
      <c r="N889" s="120"/>
      <c r="O889" s="120"/>
      <c r="P889" s="120"/>
      <c r="Q889" s="120"/>
      <c r="R889" s="120"/>
      <c r="S889" s="120"/>
      <c r="T889" s="205">
        <f t="shared" si="84"/>
        <v>0</v>
      </c>
      <c r="U889" s="205">
        <f t="shared" si="85"/>
        <v>0</v>
      </c>
      <c r="V889" s="210"/>
      <c r="W889" s="210"/>
      <c r="X889" s="23" t="str">
        <f>IFERROR(VLOOKUP(AT889,'#Input Lists#'!$L$3:$AH$833,3,FALSE)," ")</f>
        <v xml:space="preserve"> </v>
      </c>
      <c r="Y889" s="23" t="str">
        <f>IFERROR(VLOOKUP(AT889,'#Input Lists#'!$L$3:$AH$833,5,FALSE)," ")</f>
        <v xml:space="preserve"> </v>
      </c>
      <c r="Z889" s="206" t="str">
        <f>IFERROR(VLOOKUP(AT889,'#Input Lists#'!$L$3:$AH$833,9,FALSE)," ")</f>
        <v xml:space="preserve"> </v>
      </c>
      <c r="AA889" s="119" t="s">
        <v>1527</v>
      </c>
      <c r="AB889" s="120"/>
      <c r="AC889" s="123"/>
      <c r="AD889" s="123"/>
      <c r="AE889" s="123"/>
      <c r="AF889" s="123"/>
      <c r="AG889" s="123"/>
      <c r="AH889" s="123"/>
      <c r="AI889" s="123"/>
      <c r="AJ889" s="123"/>
      <c r="AK889" s="123"/>
      <c r="AL889" s="123"/>
      <c r="AM889" s="123"/>
      <c r="AN889" s="123"/>
      <c r="AO889" s="123"/>
      <c r="AP889" s="120"/>
      <c r="AQ889" s="125" t="str">
        <f>IFERROR(VLOOKUP(G889,'#Location List#'!$C$3:$D$150,2,FALSE),"")</f>
        <v/>
      </c>
      <c r="AR889" s="125" t="str">
        <f>IFERROR(VLOOKUP(F889,'#Location List#'!$Q$3:$R$1154,2,FALSE),"")</f>
        <v/>
      </c>
      <c r="AS889" s="125" t="str">
        <f>IFERROR(VLOOKUP(V889,'#Input Lists#'!$B$3:$D$46,3,FALSE),"")</f>
        <v/>
      </c>
      <c r="AT889" s="125" t="str">
        <f>IFERROR(VLOOKUP(CONCATENATE(V889," ",W889),'#Input Lists#'!$K$3:$L$827,2,FALSE),"")</f>
        <v/>
      </c>
      <c r="AU889" s="125">
        <f>IFERROR(VLOOKUP(AA889,'#Input Lists#'!$BU$3:$BV$8,2,FALSE),"")</f>
        <v>1</v>
      </c>
      <c r="AV889" s="118" t="str">
        <f>IFERROR(VLOOKUP(AB889,'#Input Lists#'!$BO$3:$BP$9,2,FALSE),"")</f>
        <v/>
      </c>
      <c r="AW889" s="118">
        <f>IFERROR(VLOOKUP(AC889,'#Input Lists#'!$BL$3:$BM$7,2,FALSE),"")</f>
        <v>1</v>
      </c>
      <c r="AX889" s="52" t="e">
        <f>VLOOKUP(AQ889,'#Location List#'!$D$3:$K$150,4,FALSE)</f>
        <v>#N/A</v>
      </c>
      <c r="AY889" s="273" t="e">
        <f>VLOOKUP(AX889,'#Location List#'!$Z$3:$AA$13,2,FALSE)</f>
        <v>#N/A</v>
      </c>
      <c r="AZ889" s="126" t="e">
        <f>VLOOKUP($AT889,'#Input Lists#'!$L$3:$S$1033,6,FALSE)</f>
        <v>#N/A</v>
      </c>
      <c r="BA889" s="239" t="e">
        <f>VLOOKUP($AT889,'#Input Lists#'!$L$3:$S$833,7,FALSE)</f>
        <v>#N/A</v>
      </c>
      <c r="BB889" s="239" t="e">
        <f>VLOOKUP($AT889,'#Input Lists#'!$L$3:$S$833,8,FALSE)</f>
        <v>#N/A</v>
      </c>
      <c r="BC889" s="91" t="str">
        <f t="shared" si="86"/>
        <v/>
      </c>
      <c r="BD889" s="91" t="str">
        <f t="shared" si="87"/>
        <v/>
      </c>
      <c r="BE889" s="15" t="str">
        <f t="shared" si="88"/>
        <v/>
      </c>
      <c r="BF889" s="92" t="str">
        <f t="shared" si="89"/>
        <v>No Sighting Date</v>
      </c>
    </row>
    <row r="890" spans="1:58" x14ac:dyDescent="0.25">
      <c r="A890" s="118">
        <v>885</v>
      </c>
      <c r="B890" s="119"/>
      <c r="C890" s="120"/>
      <c r="D890" s="121"/>
      <c r="E890" s="121"/>
      <c r="F890" s="236"/>
      <c r="G890" s="122" t="str">
        <f>IFERROR(VLOOKUP(F890,'#Location List#'!$U$3:$V$1154,2,FALSE),"")</f>
        <v/>
      </c>
      <c r="H890" s="120"/>
      <c r="I890" s="120"/>
      <c r="J890" s="120"/>
      <c r="K890" s="120"/>
      <c r="L890" s="120"/>
      <c r="M890" s="120"/>
      <c r="N890" s="120"/>
      <c r="O890" s="120"/>
      <c r="P890" s="120"/>
      <c r="Q890" s="120"/>
      <c r="R890" s="120"/>
      <c r="S890" s="120"/>
      <c r="T890" s="205">
        <f t="shared" si="84"/>
        <v>0</v>
      </c>
      <c r="U890" s="205">
        <f t="shared" si="85"/>
        <v>0</v>
      </c>
      <c r="V890" s="210"/>
      <c r="W890" s="210"/>
      <c r="X890" s="23" t="str">
        <f>IFERROR(VLOOKUP(AT890,'#Input Lists#'!$L$3:$AH$833,3,FALSE)," ")</f>
        <v xml:space="preserve"> </v>
      </c>
      <c r="Y890" s="23" t="str">
        <f>IFERROR(VLOOKUP(AT890,'#Input Lists#'!$L$3:$AH$833,5,FALSE)," ")</f>
        <v xml:space="preserve"> </v>
      </c>
      <c r="Z890" s="206" t="str">
        <f>IFERROR(VLOOKUP(AT890,'#Input Lists#'!$L$3:$AH$833,9,FALSE)," ")</f>
        <v xml:space="preserve"> </v>
      </c>
      <c r="AA890" s="119" t="s">
        <v>1527</v>
      </c>
      <c r="AB890" s="120"/>
      <c r="AC890" s="123"/>
      <c r="AD890" s="123"/>
      <c r="AE890" s="123"/>
      <c r="AF890" s="123"/>
      <c r="AG890" s="123"/>
      <c r="AH890" s="123"/>
      <c r="AI890" s="123"/>
      <c r="AJ890" s="123"/>
      <c r="AK890" s="123"/>
      <c r="AL890" s="123"/>
      <c r="AM890" s="123"/>
      <c r="AN890" s="123"/>
      <c r="AO890" s="123"/>
      <c r="AP890" s="120"/>
      <c r="AQ890" s="125" t="str">
        <f>IFERROR(VLOOKUP(G890,'#Location List#'!$C$3:$D$150,2,FALSE),"")</f>
        <v/>
      </c>
      <c r="AR890" s="125" t="str">
        <f>IFERROR(VLOOKUP(F890,'#Location List#'!$Q$3:$R$1154,2,FALSE),"")</f>
        <v/>
      </c>
      <c r="AS890" s="125" t="str">
        <f>IFERROR(VLOOKUP(V890,'#Input Lists#'!$B$3:$D$46,3,FALSE),"")</f>
        <v/>
      </c>
      <c r="AT890" s="125" t="str">
        <f>IFERROR(VLOOKUP(CONCATENATE(V890," ",W890),'#Input Lists#'!$K$3:$L$827,2,FALSE),"")</f>
        <v/>
      </c>
      <c r="AU890" s="125">
        <f>IFERROR(VLOOKUP(AA890,'#Input Lists#'!$BU$3:$BV$8,2,FALSE),"")</f>
        <v>1</v>
      </c>
      <c r="AV890" s="118" t="str">
        <f>IFERROR(VLOOKUP(AB890,'#Input Lists#'!$BO$3:$BP$9,2,FALSE),"")</f>
        <v/>
      </c>
      <c r="AW890" s="118">
        <f>IFERROR(VLOOKUP(AC890,'#Input Lists#'!$BL$3:$BM$7,2,FALSE),"")</f>
        <v>1</v>
      </c>
      <c r="AX890" s="52" t="e">
        <f>VLOOKUP(AQ890,'#Location List#'!$D$3:$K$150,4,FALSE)</f>
        <v>#N/A</v>
      </c>
      <c r="AY890" s="273" t="e">
        <f>VLOOKUP(AX890,'#Location List#'!$Z$3:$AA$13,2,FALSE)</f>
        <v>#N/A</v>
      </c>
      <c r="AZ890" s="126" t="e">
        <f>VLOOKUP($AT890,'#Input Lists#'!$L$3:$S$1033,6,FALSE)</f>
        <v>#N/A</v>
      </c>
      <c r="BA890" s="239" t="e">
        <f>VLOOKUP($AT890,'#Input Lists#'!$L$3:$S$833,7,FALSE)</f>
        <v>#N/A</v>
      </c>
      <c r="BB890" s="239" t="e">
        <f>VLOOKUP($AT890,'#Input Lists#'!$L$3:$S$833,8,FALSE)</f>
        <v>#N/A</v>
      </c>
      <c r="BC890" s="91" t="str">
        <f t="shared" si="86"/>
        <v/>
      </c>
      <c r="BD890" s="91" t="str">
        <f t="shared" si="87"/>
        <v/>
      </c>
      <c r="BE890" s="15" t="str">
        <f t="shared" si="88"/>
        <v/>
      </c>
      <c r="BF890" s="92" t="str">
        <f t="shared" si="89"/>
        <v>No Sighting Date</v>
      </c>
    </row>
    <row r="891" spans="1:58" x14ac:dyDescent="0.25">
      <c r="A891" s="118">
        <v>886</v>
      </c>
      <c r="B891" s="119"/>
      <c r="C891" s="120"/>
      <c r="D891" s="121"/>
      <c r="E891" s="121"/>
      <c r="F891" s="236"/>
      <c r="G891" s="122" t="str">
        <f>IFERROR(VLOOKUP(F891,'#Location List#'!$U$3:$V$1154,2,FALSE),"")</f>
        <v/>
      </c>
      <c r="H891" s="120"/>
      <c r="I891" s="120"/>
      <c r="J891" s="120"/>
      <c r="K891" s="120"/>
      <c r="L891" s="120"/>
      <c r="M891" s="120"/>
      <c r="N891" s="120"/>
      <c r="O891" s="120"/>
      <c r="P891" s="120"/>
      <c r="Q891" s="120"/>
      <c r="R891" s="120"/>
      <c r="S891" s="120"/>
      <c r="T891" s="205">
        <f t="shared" si="84"/>
        <v>0</v>
      </c>
      <c r="U891" s="205">
        <f t="shared" si="85"/>
        <v>0</v>
      </c>
      <c r="V891" s="210"/>
      <c r="W891" s="210"/>
      <c r="X891" s="23" t="str">
        <f>IFERROR(VLOOKUP(AT891,'#Input Lists#'!$L$3:$AH$833,3,FALSE)," ")</f>
        <v xml:space="preserve"> </v>
      </c>
      <c r="Y891" s="23" t="str">
        <f>IFERROR(VLOOKUP(AT891,'#Input Lists#'!$L$3:$AH$833,5,FALSE)," ")</f>
        <v xml:space="preserve"> </v>
      </c>
      <c r="Z891" s="206" t="str">
        <f>IFERROR(VLOOKUP(AT891,'#Input Lists#'!$L$3:$AH$833,9,FALSE)," ")</f>
        <v xml:space="preserve"> </v>
      </c>
      <c r="AA891" s="119" t="s">
        <v>1527</v>
      </c>
      <c r="AB891" s="120"/>
      <c r="AC891" s="123"/>
      <c r="AD891" s="123"/>
      <c r="AE891" s="123"/>
      <c r="AF891" s="123"/>
      <c r="AG891" s="123"/>
      <c r="AH891" s="123"/>
      <c r="AI891" s="123"/>
      <c r="AJ891" s="123"/>
      <c r="AK891" s="123"/>
      <c r="AL891" s="123"/>
      <c r="AM891" s="123"/>
      <c r="AN891" s="123"/>
      <c r="AO891" s="123"/>
      <c r="AP891" s="120"/>
      <c r="AQ891" s="125" t="str">
        <f>IFERROR(VLOOKUP(G891,'#Location List#'!$C$3:$D$150,2,FALSE),"")</f>
        <v/>
      </c>
      <c r="AR891" s="125" t="str">
        <f>IFERROR(VLOOKUP(F891,'#Location List#'!$Q$3:$R$1154,2,FALSE),"")</f>
        <v/>
      </c>
      <c r="AS891" s="125" t="str">
        <f>IFERROR(VLOOKUP(V891,'#Input Lists#'!$B$3:$D$46,3,FALSE),"")</f>
        <v/>
      </c>
      <c r="AT891" s="125" t="str">
        <f>IFERROR(VLOOKUP(CONCATENATE(V891," ",W891),'#Input Lists#'!$K$3:$L$827,2,FALSE),"")</f>
        <v/>
      </c>
      <c r="AU891" s="125">
        <f>IFERROR(VLOOKUP(AA891,'#Input Lists#'!$BU$3:$BV$8,2,FALSE),"")</f>
        <v>1</v>
      </c>
      <c r="AV891" s="118" t="str">
        <f>IFERROR(VLOOKUP(AB891,'#Input Lists#'!$BO$3:$BP$9,2,FALSE),"")</f>
        <v/>
      </c>
      <c r="AW891" s="118">
        <f>IFERROR(VLOOKUP(AC891,'#Input Lists#'!$BL$3:$BM$7,2,FALSE),"")</f>
        <v>1</v>
      </c>
      <c r="AX891" s="52" t="e">
        <f>VLOOKUP(AQ891,'#Location List#'!$D$3:$K$150,4,FALSE)</f>
        <v>#N/A</v>
      </c>
      <c r="AY891" s="273" t="e">
        <f>VLOOKUP(AX891,'#Location List#'!$Z$3:$AA$13,2,FALSE)</f>
        <v>#N/A</v>
      </c>
      <c r="AZ891" s="126" t="e">
        <f>VLOOKUP($AT891,'#Input Lists#'!$L$3:$S$1033,6,FALSE)</f>
        <v>#N/A</v>
      </c>
      <c r="BA891" s="239" t="e">
        <f>VLOOKUP($AT891,'#Input Lists#'!$L$3:$S$833,7,FALSE)</f>
        <v>#N/A</v>
      </c>
      <c r="BB891" s="239" t="e">
        <f>VLOOKUP($AT891,'#Input Lists#'!$L$3:$S$833,8,FALSE)</f>
        <v>#N/A</v>
      </c>
      <c r="BC891" s="91" t="str">
        <f t="shared" si="86"/>
        <v/>
      </c>
      <c r="BD891" s="91" t="str">
        <f t="shared" si="87"/>
        <v/>
      </c>
      <c r="BE891" s="15" t="str">
        <f t="shared" si="88"/>
        <v/>
      </c>
      <c r="BF891" s="92" t="str">
        <f t="shared" si="89"/>
        <v>No Sighting Date</v>
      </c>
    </row>
    <row r="892" spans="1:58" x14ac:dyDescent="0.25">
      <c r="A892" s="118">
        <v>887</v>
      </c>
      <c r="B892" s="119"/>
      <c r="C892" s="120"/>
      <c r="D892" s="121"/>
      <c r="E892" s="121"/>
      <c r="F892" s="236"/>
      <c r="G892" s="122" t="str">
        <f>IFERROR(VLOOKUP(F892,'#Location List#'!$U$3:$V$1154,2,FALSE),"")</f>
        <v/>
      </c>
      <c r="H892" s="120"/>
      <c r="I892" s="120"/>
      <c r="J892" s="120"/>
      <c r="K892" s="120"/>
      <c r="L892" s="120"/>
      <c r="M892" s="120"/>
      <c r="N892" s="120"/>
      <c r="O892" s="120"/>
      <c r="P892" s="120"/>
      <c r="Q892" s="120"/>
      <c r="R892" s="120"/>
      <c r="S892" s="120"/>
      <c r="T892" s="205">
        <f t="shared" si="84"/>
        <v>0</v>
      </c>
      <c r="U892" s="205">
        <f t="shared" si="85"/>
        <v>0</v>
      </c>
      <c r="V892" s="210"/>
      <c r="W892" s="210"/>
      <c r="X892" s="23" t="str">
        <f>IFERROR(VLOOKUP(AT892,'#Input Lists#'!$L$3:$AH$833,3,FALSE)," ")</f>
        <v xml:space="preserve"> </v>
      </c>
      <c r="Y892" s="23" t="str">
        <f>IFERROR(VLOOKUP(AT892,'#Input Lists#'!$L$3:$AH$833,5,FALSE)," ")</f>
        <v xml:space="preserve"> </v>
      </c>
      <c r="Z892" s="206" t="str">
        <f>IFERROR(VLOOKUP(AT892,'#Input Lists#'!$L$3:$AH$833,9,FALSE)," ")</f>
        <v xml:space="preserve"> </v>
      </c>
      <c r="AA892" s="119" t="s">
        <v>1527</v>
      </c>
      <c r="AB892" s="120"/>
      <c r="AC892" s="123"/>
      <c r="AD892" s="123"/>
      <c r="AE892" s="123"/>
      <c r="AF892" s="123"/>
      <c r="AG892" s="123"/>
      <c r="AH892" s="123"/>
      <c r="AI892" s="123"/>
      <c r="AJ892" s="123"/>
      <c r="AK892" s="123"/>
      <c r="AL892" s="123"/>
      <c r="AM892" s="123"/>
      <c r="AN892" s="123"/>
      <c r="AO892" s="123"/>
      <c r="AP892" s="120"/>
      <c r="AQ892" s="125" t="str">
        <f>IFERROR(VLOOKUP(G892,'#Location List#'!$C$3:$D$150,2,FALSE),"")</f>
        <v/>
      </c>
      <c r="AR892" s="125" t="str">
        <f>IFERROR(VLOOKUP(F892,'#Location List#'!$Q$3:$R$1154,2,FALSE),"")</f>
        <v/>
      </c>
      <c r="AS892" s="125" t="str">
        <f>IFERROR(VLOOKUP(V892,'#Input Lists#'!$B$3:$D$46,3,FALSE),"")</f>
        <v/>
      </c>
      <c r="AT892" s="125" t="str">
        <f>IFERROR(VLOOKUP(CONCATENATE(V892," ",W892),'#Input Lists#'!$K$3:$L$827,2,FALSE),"")</f>
        <v/>
      </c>
      <c r="AU892" s="125">
        <f>IFERROR(VLOOKUP(AA892,'#Input Lists#'!$BU$3:$BV$8,2,FALSE),"")</f>
        <v>1</v>
      </c>
      <c r="AV892" s="118" t="str">
        <f>IFERROR(VLOOKUP(AB892,'#Input Lists#'!$BO$3:$BP$9,2,FALSE),"")</f>
        <v/>
      </c>
      <c r="AW892" s="118">
        <f>IFERROR(VLOOKUP(AC892,'#Input Lists#'!$BL$3:$BM$7,2,FALSE),"")</f>
        <v>1</v>
      </c>
      <c r="AX892" s="52" t="e">
        <f>VLOOKUP(AQ892,'#Location List#'!$D$3:$K$150,4,FALSE)</f>
        <v>#N/A</v>
      </c>
      <c r="AY892" s="273" t="e">
        <f>VLOOKUP(AX892,'#Location List#'!$Z$3:$AA$13,2,FALSE)</f>
        <v>#N/A</v>
      </c>
      <c r="AZ892" s="126" t="e">
        <f>VLOOKUP($AT892,'#Input Lists#'!$L$3:$S$1033,6,FALSE)</f>
        <v>#N/A</v>
      </c>
      <c r="BA892" s="239" t="e">
        <f>VLOOKUP($AT892,'#Input Lists#'!$L$3:$S$833,7,FALSE)</f>
        <v>#N/A</v>
      </c>
      <c r="BB892" s="239" t="e">
        <f>VLOOKUP($AT892,'#Input Lists#'!$L$3:$S$833,8,FALSE)</f>
        <v>#N/A</v>
      </c>
      <c r="BC892" s="91" t="str">
        <f t="shared" si="86"/>
        <v/>
      </c>
      <c r="BD892" s="91" t="str">
        <f t="shared" si="87"/>
        <v/>
      </c>
      <c r="BE892" s="15" t="str">
        <f t="shared" si="88"/>
        <v/>
      </c>
      <c r="BF892" s="92" t="str">
        <f t="shared" si="89"/>
        <v>No Sighting Date</v>
      </c>
    </row>
    <row r="893" spans="1:58" x14ac:dyDescent="0.25">
      <c r="A893" s="118">
        <v>888</v>
      </c>
      <c r="B893" s="119"/>
      <c r="C893" s="120"/>
      <c r="D893" s="121"/>
      <c r="E893" s="121"/>
      <c r="F893" s="236"/>
      <c r="G893" s="122" t="str">
        <f>IFERROR(VLOOKUP(F893,'#Location List#'!$U$3:$V$1154,2,FALSE),"")</f>
        <v/>
      </c>
      <c r="H893" s="120"/>
      <c r="I893" s="120"/>
      <c r="J893" s="120"/>
      <c r="K893" s="120"/>
      <c r="L893" s="120"/>
      <c r="M893" s="120"/>
      <c r="N893" s="120"/>
      <c r="O893" s="120"/>
      <c r="P893" s="120"/>
      <c r="Q893" s="120"/>
      <c r="R893" s="120"/>
      <c r="S893" s="120"/>
      <c r="T893" s="205">
        <f t="shared" si="84"/>
        <v>0</v>
      </c>
      <c r="U893" s="205">
        <f t="shared" si="85"/>
        <v>0</v>
      </c>
      <c r="V893" s="210"/>
      <c r="W893" s="210"/>
      <c r="X893" s="23" t="str">
        <f>IFERROR(VLOOKUP(AT893,'#Input Lists#'!$L$3:$AH$833,3,FALSE)," ")</f>
        <v xml:space="preserve"> </v>
      </c>
      <c r="Y893" s="23" t="str">
        <f>IFERROR(VLOOKUP(AT893,'#Input Lists#'!$L$3:$AH$833,5,FALSE)," ")</f>
        <v xml:space="preserve"> </v>
      </c>
      <c r="Z893" s="206" t="str">
        <f>IFERROR(VLOOKUP(AT893,'#Input Lists#'!$L$3:$AH$833,9,FALSE)," ")</f>
        <v xml:space="preserve"> </v>
      </c>
      <c r="AA893" s="119" t="s">
        <v>1527</v>
      </c>
      <c r="AB893" s="120"/>
      <c r="AC893" s="123"/>
      <c r="AD893" s="123"/>
      <c r="AE893" s="123"/>
      <c r="AF893" s="123"/>
      <c r="AG893" s="123"/>
      <c r="AH893" s="123"/>
      <c r="AI893" s="123"/>
      <c r="AJ893" s="123"/>
      <c r="AK893" s="123"/>
      <c r="AL893" s="123"/>
      <c r="AM893" s="123"/>
      <c r="AN893" s="123"/>
      <c r="AO893" s="123"/>
      <c r="AP893" s="120"/>
      <c r="AQ893" s="125" t="str">
        <f>IFERROR(VLOOKUP(G893,'#Location List#'!$C$3:$D$150,2,FALSE),"")</f>
        <v/>
      </c>
      <c r="AR893" s="125" t="str">
        <f>IFERROR(VLOOKUP(F893,'#Location List#'!$Q$3:$R$1154,2,FALSE),"")</f>
        <v/>
      </c>
      <c r="AS893" s="125" t="str">
        <f>IFERROR(VLOOKUP(V893,'#Input Lists#'!$B$3:$D$46,3,FALSE),"")</f>
        <v/>
      </c>
      <c r="AT893" s="125" t="str">
        <f>IFERROR(VLOOKUP(CONCATENATE(V893," ",W893),'#Input Lists#'!$K$3:$L$827,2,FALSE),"")</f>
        <v/>
      </c>
      <c r="AU893" s="125">
        <f>IFERROR(VLOOKUP(AA893,'#Input Lists#'!$BU$3:$BV$8,2,FALSE),"")</f>
        <v>1</v>
      </c>
      <c r="AV893" s="118" t="str">
        <f>IFERROR(VLOOKUP(AB893,'#Input Lists#'!$BO$3:$BP$9,2,FALSE),"")</f>
        <v/>
      </c>
      <c r="AW893" s="118">
        <f>IFERROR(VLOOKUP(AC893,'#Input Lists#'!$BL$3:$BM$7,2,FALSE),"")</f>
        <v>1</v>
      </c>
      <c r="AX893" s="52" t="e">
        <f>VLOOKUP(AQ893,'#Location List#'!$D$3:$K$150,4,FALSE)</f>
        <v>#N/A</v>
      </c>
      <c r="AY893" s="273" t="e">
        <f>VLOOKUP(AX893,'#Location List#'!$Z$3:$AA$13,2,FALSE)</f>
        <v>#N/A</v>
      </c>
      <c r="AZ893" s="126" t="e">
        <f>VLOOKUP($AT893,'#Input Lists#'!$L$3:$S$1033,6,FALSE)</f>
        <v>#N/A</v>
      </c>
      <c r="BA893" s="239" t="e">
        <f>VLOOKUP($AT893,'#Input Lists#'!$L$3:$S$833,7,FALSE)</f>
        <v>#N/A</v>
      </c>
      <c r="BB893" s="239" t="e">
        <f>VLOOKUP($AT893,'#Input Lists#'!$L$3:$S$833,8,FALSE)</f>
        <v>#N/A</v>
      </c>
      <c r="BC893" s="91" t="str">
        <f t="shared" si="86"/>
        <v/>
      </c>
      <c r="BD893" s="91" t="str">
        <f t="shared" si="87"/>
        <v/>
      </c>
      <c r="BE893" s="15" t="str">
        <f t="shared" si="88"/>
        <v/>
      </c>
      <c r="BF893" s="92" t="str">
        <f t="shared" si="89"/>
        <v>No Sighting Date</v>
      </c>
    </row>
    <row r="894" spans="1:58" x14ac:dyDescent="0.25">
      <c r="A894" s="118">
        <v>889</v>
      </c>
      <c r="B894" s="119"/>
      <c r="C894" s="120"/>
      <c r="D894" s="121"/>
      <c r="E894" s="121"/>
      <c r="F894" s="236"/>
      <c r="G894" s="122" t="str">
        <f>IFERROR(VLOOKUP(F894,'#Location List#'!$U$3:$V$1154,2,FALSE),"")</f>
        <v/>
      </c>
      <c r="H894" s="120"/>
      <c r="I894" s="120"/>
      <c r="J894" s="120"/>
      <c r="K894" s="120"/>
      <c r="L894" s="120"/>
      <c r="M894" s="120"/>
      <c r="N894" s="120"/>
      <c r="O894" s="120"/>
      <c r="P894" s="120"/>
      <c r="Q894" s="120"/>
      <c r="R894" s="120"/>
      <c r="S894" s="120"/>
      <c r="T894" s="205">
        <f t="shared" si="84"/>
        <v>0</v>
      </c>
      <c r="U894" s="205">
        <f t="shared" si="85"/>
        <v>0</v>
      </c>
      <c r="V894" s="210"/>
      <c r="W894" s="210"/>
      <c r="X894" s="23" t="str">
        <f>IFERROR(VLOOKUP(AT894,'#Input Lists#'!$L$3:$AH$833,3,FALSE)," ")</f>
        <v xml:space="preserve"> </v>
      </c>
      <c r="Y894" s="23" t="str">
        <f>IFERROR(VLOOKUP(AT894,'#Input Lists#'!$L$3:$AH$833,5,FALSE)," ")</f>
        <v xml:space="preserve"> </v>
      </c>
      <c r="Z894" s="206" t="str">
        <f>IFERROR(VLOOKUP(AT894,'#Input Lists#'!$L$3:$AH$833,9,FALSE)," ")</f>
        <v xml:space="preserve"> </v>
      </c>
      <c r="AA894" s="119" t="s">
        <v>1527</v>
      </c>
      <c r="AB894" s="120"/>
      <c r="AC894" s="123"/>
      <c r="AD894" s="123"/>
      <c r="AE894" s="123"/>
      <c r="AF894" s="123"/>
      <c r="AG894" s="123"/>
      <c r="AH894" s="123"/>
      <c r="AI894" s="123"/>
      <c r="AJ894" s="123"/>
      <c r="AK894" s="123"/>
      <c r="AL894" s="123"/>
      <c r="AM894" s="123"/>
      <c r="AN894" s="123"/>
      <c r="AO894" s="123"/>
      <c r="AP894" s="120"/>
      <c r="AQ894" s="125" t="str">
        <f>IFERROR(VLOOKUP(G894,'#Location List#'!$C$3:$D$150,2,FALSE),"")</f>
        <v/>
      </c>
      <c r="AR894" s="125" t="str">
        <f>IFERROR(VLOOKUP(F894,'#Location List#'!$Q$3:$R$1154,2,FALSE),"")</f>
        <v/>
      </c>
      <c r="AS894" s="125" t="str">
        <f>IFERROR(VLOOKUP(V894,'#Input Lists#'!$B$3:$D$46,3,FALSE),"")</f>
        <v/>
      </c>
      <c r="AT894" s="125" t="str">
        <f>IFERROR(VLOOKUP(CONCATENATE(V894," ",W894),'#Input Lists#'!$K$3:$L$827,2,FALSE),"")</f>
        <v/>
      </c>
      <c r="AU894" s="125">
        <f>IFERROR(VLOOKUP(AA894,'#Input Lists#'!$BU$3:$BV$8,2,FALSE),"")</f>
        <v>1</v>
      </c>
      <c r="AV894" s="118" t="str">
        <f>IFERROR(VLOOKUP(AB894,'#Input Lists#'!$BO$3:$BP$9,2,FALSE),"")</f>
        <v/>
      </c>
      <c r="AW894" s="118">
        <f>IFERROR(VLOOKUP(AC894,'#Input Lists#'!$BL$3:$BM$7,2,FALSE),"")</f>
        <v>1</v>
      </c>
      <c r="AX894" s="52" t="e">
        <f>VLOOKUP(AQ894,'#Location List#'!$D$3:$K$150,4,FALSE)</f>
        <v>#N/A</v>
      </c>
      <c r="AY894" s="273" t="e">
        <f>VLOOKUP(AX894,'#Location List#'!$Z$3:$AA$13,2,FALSE)</f>
        <v>#N/A</v>
      </c>
      <c r="AZ894" s="126" t="e">
        <f>VLOOKUP($AT894,'#Input Lists#'!$L$3:$S$1033,6,FALSE)</f>
        <v>#N/A</v>
      </c>
      <c r="BA894" s="239" t="e">
        <f>VLOOKUP($AT894,'#Input Lists#'!$L$3:$S$833,7,FALSE)</f>
        <v>#N/A</v>
      </c>
      <c r="BB894" s="239" t="e">
        <f>VLOOKUP($AT894,'#Input Lists#'!$L$3:$S$833,8,FALSE)</f>
        <v>#N/A</v>
      </c>
      <c r="BC894" s="91" t="str">
        <f t="shared" si="86"/>
        <v/>
      </c>
      <c r="BD894" s="91" t="str">
        <f t="shared" si="87"/>
        <v/>
      </c>
      <c r="BE894" s="15" t="str">
        <f t="shared" si="88"/>
        <v/>
      </c>
      <c r="BF894" s="92" t="str">
        <f t="shared" si="89"/>
        <v>No Sighting Date</v>
      </c>
    </row>
    <row r="895" spans="1:58" x14ac:dyDescent="0.25">
      <c r="A895" s="118">
        <v>890</v>
      </c>
      <c r="B895" s="119"/>
      <c r="C895" s="120"/>
      <c r="D895" s="121"/>
      <c r="E895" s="121"/>
      <c r="F895" s="236"/>
      <c r="G895" s="122" t="str">
        <f>IFERROR(VLOOKUP(F895,'#Location List#'!$U$3:$V$1154,2,FALSE),"")</f>
        <v/>
      </c>
      <c r="H895" s="120"/>
      <c r="I895" s="120"/>
      <c r="J895" s="120"/>
      <c r="K895" s="120"/>
      <c r="L895" s="120"/>
      <c r="M895" s="120"/>
      <c r="N895" s="120"/>
      <c r="O895" s="120"/>
      <c r="P895" s="120"/>
      <c r="Q895" s="120"/>
      <c r="R895" s="120"/>
      <c r="S895" s="120"/>
      <c r="T895" s="205">
        <f t="shared" si="84"/>
        <v>0</v>
      </c>
      <c r="U895" s="205">
        <f t="shared" si="85"/>
        <v>0</v>
      </c>
      <c r="V895" s="210"/>
      <c r="W895" s="210"/>
      <c r="X895" s="23" t="str">
        <f>IFERROR(VLOOKUP(AT895,'#Input Lists#'!$L$3:$AH$833,3,FALSE)," ")</f>
        <v xml:space="preserve"> </v>
      </c>
      <c r="Y895" s="23" t="str">
        <f>IFERROR(VLOOKUP(AT895,'#Input Lists#'!$L$3:$AH$833,5,FALSE)," ")</f>
        <v xml:space="preserve"> </v>
      </c>
      <c r="Z895" s="206" t="str">
        <f>IFERROR(VLOOKUP(AT895,'#Input Lists#'!$L$3:$AH$833,9,FALSE)," ")</f>
        <v xml:space="preserve"> </v>
      </c>
      <c r="AA895" s="119" t="s">
        <v>1527</v>
      </c>
      <c r="AB895" s="120"/>
      <c r="AC895" s="123"/>
      <c r="AD895" s="123"/>
      <c r="AE895" s="123"/>
      <c r="AF895" s="123"/>
      <c r="AG895" s="123"/>
      <c r="AH895" s="123"/>
      <c r="AI895" s="123"/>
      <c r="AJ895" s="123"/>
      <c r="AK895" s="123"/>
      <c r="AL895" s="123"/>
      <c r="AM895" s="123"/>
      <c r="AN895" s="123"/>
      <c r="AO895" s="123"/>
      <c r="AP895" s="120"/>
      <c r="AQ895" s="125" t="str">
        <f>IFERROR(VLOOKUP(G895,'#Location List#'!$C$3:$D$150,2,FALSE),"")</f>
        <v/>
      </c>
      <c r="AR895" s="125" t="str">
        <f>IFERROR(VLOOKUP(F895,'#Location List#'!$Q$3:$R$1154,2,FALSE),"")</f>
        <v/>
      </c>
      <c r="AS895" s="125" t="str">
        <f>IFERROR(VLOOKUP(V895,'#Input Lists#'!$B$3:$D$46,3,FALSE),"")</f>
        <v/>
      </c>
      <c r="AT895" s="125" t="str">
        <f>IFERROR(VLOOKUP(CONCATENATE(V895," ",W895),'#Input Lists#'!$K$3:$L$827,2,FALSE),"")</f>
        <v/>
      </c>
      <c r="AU895" s="125">
        <f>IFERROR(VLOOKUP(AA895,'#Input Lists#'!$BU$3:$BV$8,2,FALSE),"")</f>
        <v>1</v>
      </c>
      <c r="AV895" s="118" t="str">
        <f>IFERROR(VLOOKUP(AB895,'#Input Lists#'!$BO$3:$BP$9,2,FALSE),"")</f>
        <v/>
      </c>
      <c r="AW895" s="118">
        <f>IFERROR(VLOOKUP(AC895,'#Input Lists#'!$BL$3:$BM$7,2,FALSE),"")</f>
        <v>1</v>
      </c>
      <c r="AX895" s="52" t="e">
        <f>VLOOKUP(AQ895,'#Location List#'!$D$3:$K$150,4,FALSE)</f>
        <v>#N/A</v>
      </c>
      <c r="AY895" s="273" t="e">
        <f>VLOOKUP(AX895,'#Location List#'!$Z$3:$AA$13,2,FALSE)</f>
        <v>#N/A</v>
      </c>
      <c r="AZ895" s="126" t="e">
        <f>VLOOKUP($AT895,'#Input Lists#'!$L$3:$S$1033,6,FALSE)</f>
        <v>#N/A</v>
      </c>
      <c r="BA895" s="239" t="e">
        <f>VLOOKUP($AT895,'#Input Lists#'!$L$3:$S$833,7,FALSE)</f>
        <v>#N/A</v>
      </c>
      <c r="BB895" s="239" t="e">
        <f>VLOOKUP($AT895,'#Input Lists#'!$L$3:$S$833,8,FALSE)</f>
        <v>#N/A</v>
      </c>
      <c r="BC895" s="91" t="str">
        <f t="shared" si="86"/>
        <v/>
      </c>
      <c r="BD895" s="91" t="str">
        <f t="shared" si="87"/>
        <v/>
      </c>
      <c r="BE895" s="15" t="str">
        <f t="shared" si="88"/>
        <v/>
      </c>
      <c r="BF895" s="92" t="str">
        <f t="shared" si="89"/>
        <v>No Sighting Date</v>
      </c>
    </row>
    <row r="896" spans="1:58" x14ac:dyDescent="0.25">
      <c r="A896" s="118">
        <v>891</v>
      </c>
      <c r="B896" s="119"/>
      <c r="C896" s="120"/>
      <c r="D896" s="121"/>
      <c r="E896" s="121"/>
      <c r="F896" s="236"/>
      <c r="G896" s="122" t="str">
        <f>IFERROR(VLOOKUP(F896,'#Location List#'!$U$3:$V$1154,2,FALSE),"")</f>
        <v/>
      </c>
      <c r="H896" s="120"/>
      <c r="I896" s="120"/>
      <c r="J896" s="120"/>
      <c r="K896" s="120"/>
      <c r="L896" s="120"/>
      <c r="M896" s="120"/>
      <c r="N896" s="120"/>
      <c r="O896" s="120"/>
      <c r="P896" s="120"/>
      <c r="Q896" s="120"/>
      <c r="R896" s="120"/>
      <c r="S896" s="120"/>
      <c r="T896" s="205">
        <f t="shared" si="84"/>
        <v>0</v>
      </c>
      <c r="U896" s="205">
        <f t="shared" si="85"/>
        <v>0</v>
      </c>
      <c r="V896" s="210"/>
      <c r="W896" s="210"/>
      <c r="X896" s="23" t="str">
        <f>IFERROR(VLOOKUP(AT896,'#Input Lists#'!$L$3:$AH$833,3,FALSE)," ")</f>
        <v xml:space="preserve"> </v>
      </c>
      <c r="Y896" s="23" t="str">
        <f>IFERROR(VLOOKUP(AT896,'#Input Lists#'!$L$3:$AH$833,5,FALSE)," ")</f>
        <v xml:space="preserve"> </v>
      </c>
      <c r="Z896" s="206" t="str">
        <f>IFERROR(VLOOKUP(AT896,'#Input Lists#'!$L$3:$AH$833,9,FALSE)," ")</f>
        <v xml:space="preserve"> </v>
      </c>
      <c r="AA896" s="119" t="s">
        <v>1527</v>
      </c>
      <c r="AB896" s="120"/>
      <c r="AC896" s="123"/>
      <c r="AD896" s="123"/>
      <c r="AE896" s="123"/>
      <c r="AF896" s="123"/>
      <c r="AG896" s="123"/>
      <c r="AH896" s="123"/>
      <c r="AI896" s="123"/>
      <c r="AJ896" s="123"/>
      <c r="AK896" s="123"/>
      <c r="AL896" s="123"/>
      <c r="AM896" s="123"/>
      <c r="AN896" s="123"/>
      <c r="AO896" s="123"/>
      <c r="AP896" s="120"/>
      <c r="AQ896" s="125" t="str">
        <f>IFERROR(VLOOKUP(G896,'#Location List#'!$C$3:$D$150,2,FALSE),"")</f>
        <v/>
      </c>
      <c r="AR896" s="125" t="str">
        <f>IFERROR(VLOOKUP(F896,'#Location List#'!$Q$3:$R$1154,2,FALSE),"")</f>
        <v/>
      </c>
      <c r="AS896" s="125" t="str">
        <f>IFERROR(VLOOKUP(V896,'#Input Lists#'!$B$3:$D$46,3,FALSE),"")</f>
        <v/>
      </c>
      <c r="AT896" s="125" t="str">
        <f>IFERROR(VLOOKUP(CONCATENATE(V896," ",W896),'#Input Lists#'!$K$3:$L$827,2,FALSE),"")</f>
        <v/>
      </c>
      <c r="AU896" s="125">
        <f>IFERROR(VLOOKUP(AA896,'#Input Lists#'!$BU$3:$BV$8,2,FALSE),"")</f>
        <v>1</v>
      </c>
      <c r="AV896" s="118" t="str">
        <f>IFERROR(VLOOKUP(AB896,'#Input Lists#'!$BO$3:$BP$9,2,FALSE),"")</f>
        <v/>
      </c>
      <c r="AW896" s="118">
        <f>IFERROR(VLOOKUP(AC896,'#Input Lists#'!$BL$3:$BM$7,2,FALSE),"")</f>
        <v>1</v>
      </c>
      <c r="AX896" s="52" t="e">
        <f>VLOOKUP(AQ896,'#Location List#'!$D$3:$K$150,4,FALSE)</f>
        <v>#N/A</v>
      </c>
      <c r="AY896" s="273" t="e">
        <f>VLOOKUP(AX896,'#Location List#'!$Z$3:$AA$13,2,FALSE)</f>
        <v>#N/A</v>
      </c>
      <c r="AZ896" s="126" t="e">
        <f>VLOOKUP($AT896,'#Input Lists#'!$L$3:$S$1033,6,FALSE)</f>
        <v>#N/A</v>
      </c>
      <c r="BA896" s="239" t="e">
        <f>VLOOKUP($AT896,'#Input Lists#'!$L$3:$S$833,7,FALSE)</f>
        <v>#N/A</v>
      </c>
      <c r="BB896" s="239" t="e">
        <f>VLOOKUP($AT896,'#Input Lists#'!$L$3:$S$833,8,FALSE)</f>
        <v>#N/A</v>
      </c>
      <c r="BC896" s="91" t="str">
        <f t="shared" si="86"/>
        <v/>
      </c>
      <c r="BD896" s="91" t="str">
        <f t="shared" si="87"/>
        <v/>
      </c>
      <c r="BE896" s="15" t="str">
        <f t="shared" si="88"/>
        <v/>
      </c>
      <c r="BF896" s="92" t="str">
        <f t="shared" si="89"/>
        <v>No Sighting Date</v>
      </c>
    </row>
    <row r="897" spans="1:58" x14ac:dyDescent="0.25">
      <c r="A897" s="118">
        <v>892</v>
      </c>
      <c r="B897" s="119"/>
      <c r="C897" s="120"/>
      <c r="D897" s="121"/>
      <c r="E897" s="121"/>
      <c r="F897" s="236"/>
      <c r="G897" s="122" t="str">
        <f>IFERROR(VLOOKUP(F897,'#Location List#'!$U$3:$V$1154,2,FALSE),"")</f>
        <v/>
      </c>
      <c r="H897" s="120"/>
      <c r="I897" s="120"/>
      <c r="J897" s="120"/>
      <c r="K897" s="120"/>
      <c r="L897" s="120"/>
      <c r="M897" s="120"/>
      <c r="N897" s="120"/>
      <c r="O897" s="120"/>
      <c r="P897" s="120"/>
      <c r="Q897" s="120"/>
      <c r="R897" s="120"/>
      <c r="S897" s="120"/>
      <c r="T897" s="205">
        <f t="shared" si="84"/>
        <v>0</v>
      </c>
      <c r="U897" s="205">
        <f t="shared" si="85"/>
        <v>0</v>
      </c>
      <c r="V897" s="210"/>
      <c r="W897" s="210"/>
      <c r="X897" s="23" t="str">
        <f>IFERROR(VLOOKUP(AT897,'#Input Lists#'!$L$3:$AH$833,3,FALSE)," ")</f>
        <v xml:space="preserve"> </v>
      </c>
      <c r="Y897" s="23" t="str">
        <f>IFERROR(VLOOKUP(AT897,'#Input Lists#'!$L$3:$AH$833,5,FALSE)," ")</f>
        <v xml:space="preserve"> </v>
      </c>
      <c r="Z897" s="206" t="str">
        <f>IFERROR(VLOOKUP(AT897,'#Input Lists#'!$L$3:$AH$833,9,FALSE)," ")</f>
        <v xml:space="preserve"> </v>
      </c>
      <c r="AA897" s="119" t="s">
        <v>1527</v>
      </c>
      <c r="AB897" s="120"/>
      <c r="AC897" s="123"/>
      <c r="AD897" s="123"/>
      <c r="AE897" s="123"/>
      <c r="AF897" s="123"/>
      <c r="AG897" s="123"/>
      <c r="AH897" s="123"/>
      <c r="AI897" s="123"/>
      <c r="AJ897" s="123"/>
      <c r="AK897" s="123"/>
      <c r="AL897" s="123"/>
      <c r="AM897" s="123"/>
      <c r="AN897" s="123"/>
      <c r="AO897" s="123"/>
      <c r="AP897" s="120"/>
      <c r="AQ897" s="125" t="str">
        <f>IFERROR(VLOOKUP(G897,'#Location List#'!$C$3:$D$150,2,FALSE),"")</f>
        <v/>
      </c>
      <c r="AR897" s="125" t="str">
        <f>IFERROR(VLOOKUP(F897,'#Location List#'!$Q$3:$R$1154,2,FALSE),"")</f>
        <v/>
      </c>
      <c r="AS897" s="125" t="str">
        <f>IFERROR(VLOOKUP(V897,'#Input Lists#'!$B$3:$D$46,3,FALSE),"")</f>
        <v/>
      </c>
      <c r="AT897" s="125" t="str">
        <f>IFERROR(VLOOKUP(CONCATENATE(V897," ",W897),'#Input Lists#'!$K$3:$L$827,2,FALSE),"")</f>
        <v/>
      </c>
      <c r="AU897" s="125">
        <f>IFERROR(VLOOKUP(AA897,'#Input Lists#'!$BU$3:$BV$8,2,FALSE),"")</f>
        <v>1</v>
      </c>
      <c r="AV897" s="118" t="str">
        <f>IFERROR(VLOOKUP(AB897,'#Input Lists#'!$BO$3:$BP$9,2,FALSE),"")</f>
        <v/>
      </c>
      <c r="AW897" s="118">
        <f>IFERROR(VLOOKUP(AC897,'#Input Lists#'!$BL$3:$BM$7,2,FALSE),"")</f>
        <v>1</v>
      </c>
      <c r="AX897" s="52" t="e">
        <f>VLOOKUP(AQ897,'#Location List#'!$D$3:$K$150,4,FALSE)</f>
        <v>#N/A</v>
      </c>
      <c r="AY897" s="273" t="e">
        <f>VLOOKUP(AX897,'#Location List#'!$Z$3:$AA$13,2,FALSE)</f>
        <v>#N/A</v>
      </c>
      <c r="AZ897" s="126" t="e">
        <f>VLOOKUP($AT897,'#Input Lists#'!$L$3:$S$1033,6,FALSE)</f>
        <v>#N/A</v>
      </c>
      <c r="BA897" s="239" t="e">
        <f>VLOOKUP($AT897,'#Input Lists#'!$L$3:$S$833,7,FALSE)</f>
        <v>#N/A</v>
      </c>
      <c r="BB897" s="239" t="e">
        <f>VLOOKUP($AT897,'#Input Lists#'!$L$3:$S$833,8,FALSE)</f>
        <v>#N/A</v>
      </c>
      <c r="BC897" s="91" t="str">
        <f t="shared" si="86"/>
        <v/>
      </c>
      <c r="BD897" s="91" t="str">
        <f t="shared" si="87"/>
        <v/>
      </c>
      <c r="BE897" s="15" t="str">
        <f t="shared" si="88"/>
        <v/>
      </c>
      <c r="BF897" s="92" t="str">
        <f t="shared" si="89"/>
        <v>No Sighting Date</v>
      </c>
    </row>
    <row r="898" spans="1:58" x14ac:dyDescent="0.25">
      <c r="A898" s="118">
        <v>893</v>
      </c>
      <c r="B898" s="119"/>
      <c r="C898" s="120"/>
      <c r="D898" s="121"/>
      <c r="E898" s="121"/>
      <c r="F898" s="236"/>
      <c r="G898" s="122" t="str">
        <f>IFERROR(VLOOKUP(F898,'#Location List#'!$U$3:$V$1154,2,FALSE),"")</f>
        <v/>
      </c>
      <c r="H898" s="120"/>
      <c r="I898" s="120"/>
      <c r="J898" s="120"/>
      <c r="K898" s="120"/>
      <c r="L898" s="120"/>
      <c r="M898" s="120"/>
      <c r="N898" s="120"/>
      <c r="O898" s="120"/>
      <c r="P898" s="120"/>
      <c r="Q898" s="120"/>
      <c r="R898" s="120"/>
      <c r="S898" s="120"/>
      <c r="T898" s="205">
        <f t="shared" si="84"/>
        <v>0</v>
      </c>
      <c r="U898" s="205">
        <f t="shared" si="85"/>
        <v>0</v>
      </c>
      <c r="V898" s="210"/>
      <c r="W898" s="210"/>
      <c r="X898" s="23" t="str">
        <f>IFERROR(VLOOKUP(AT898,'#Input Lists#'!$L$3:$AH$833,3,FALSE)," ")</f>
        <v xml:space="preserve"> </v>
      </c>
      <c r="Y898" s="23" t="str">
        <f>IFERROR(VLOOKUP(AT898,'#Input Lists#'!$L$3:$AH$833,5,FALSE)," ")</f>
        <v xml:space="preserve"> </v>
      </c>
      <c r="Z898" s="206" t="str">
        <f>IFERROR(VLOOKUP(AT898,'#Input Lists#'!$L$3:$AH$833,9,FALSE)," ")</f>
        <v xml:space="preserve"> </v>
      </c>
      <c r="AA898" s="119" t="s">
        <v>1527</v>
      </c>
      <c r="AB898" s="120"/>
      <c r="AC898" s="123"/>
      <c r="AD898" s="123"/>
      <c r="AE898" s="123"/>
      <c r="AF898" s="123"/>
      <c r="AG898" s="123"/>
      <c r="AH898" s="123"/>
      <c r="AI898" s="123"/>
      <c r="AJ898" s="123"/>
      <c r="AK898" s="123"/>
      <c r="AL898" s="123"/>
      <c r="AM898" s="123"/>
      <c r="AN898" s="123"/>
      <c r="AO898" s="123"/>
      <c r="AP898" s="120"/>
      <c r="AQ898" s="125" t="str">
        <f>IFERROR(VLOOKUP(G898,'#Location List#'!$C$3:$D$150,2,FALSE),"")</f>
        <v/>
      </c>
      <c r="AR898" s="125" t="str">
        <f>IFERROR(VLOOKUP(F898,'#Location List#'!$Q$3:$R$1154,2,FALSE),"")</f>
        <v/>
      </c>
      <c r="AS898" s="125" t="str">
        <f>IFERROR(VLOOKUP(V898,'#Input Lists#'!$B$3:$D$46,3,FALSE),"")</f>
        <v/>
      </c>
      <c r="AT898" s="125" t="str">
        <f>IFERROR(VLOOKUP(CONCATENATE(V898," ",W898),'#Input Lists#'!$K$3:$L$827,2,FALSE),"")</f>
        <v/>
      </c>
      <c r="AU898" s="125">
        <f>IFERROR(VLOOKUP(AA898,'#Input Lists#'!$BU$3:$BV$8,2,FALSE),"")</f>
        <v>1</v>
      </c>
      <c r="AV898" s="118" t="str">
        <f>IFERROR(VLOOKUP(AB898,'#Input Lists#'!$BO$3:$BP$9,2,FALSE),"")</f>
        <v/>
      </c>
      <c r="AW898" s="118">
        <f>IFERROR(VLOOKUP(AC898,'#Input Lists#'!$BL$3:$BM$7,2,FALSE),"")</f>
        <v>1</v>
      </c>
      <c r="AX898" s="52" t="e">
        <f>VLOOKUP(AQ898,'#Location List#'!$D$3:$K$150,4,FALSE)</f>
        <v>#N/A</v>
      </c>
      <c r="AY898" s="273" t="e">
        <f>VLOOKUP(AX898,'#Location List#'!$Z$3:$AA$13,2,FALSE)</f>
        <v>#N/A</v>
      </c>
      <c r="AZ898" s="126" t="e">
        <f>VLOOKUP($AT898,'#Input Lists#'!$L$3:$S$1033,6,FALSE)</f>
        <v>#N/A</v>
      </c>
      <c r="BA898" s="239" t="e">
        <f>VLOOKUP($AT898,'#Input Lists#'!$L$3:$S$833,7,FALSE)</f>
        <v>#N/A</v>
      </c>
      <c r="BB898" s="239" t="e">
        <f>VLOOKUP($AT898,'#Input Lists#'!$L$3:$S$833,8,FALSE)</f>
        <v>#N/A</v>
      </c>
      <c r="BC898" s="91" t="str">
        <f t="shared" si="86"/>
        <v/>
      </c>
      <c r="BD898" s="91" t="str">
        <f t="shared" si="87"/>
        <v/>
      </c>
      <c r="BE898" s="15" t="str">
        <f t="shared" si="88"/>
        <v/>
      </c>
      <c r="BF898" s="92" t="str">
        <f t="shared" si="89"/>
        <v>No Sighting Date</v>
      </c>
    </row>
    <row r="899" spans="1:58" x14ac:dyDescent="0.25">
      <c r="A899" s="118">
        <v>894</v>
      </c>
      <c r="B899" s="119"/>
      <c r="C899" s="120"/>
      <c r="D899" s="121"/>
      <c r="E899" s="121"/>
      <c r="F899" s="236"/>
      <c r="G899" s="122" t="str">
        <f>IFERROR(VLOOKUP(F899,'#Location List#'!$U$3:$V$1154,2,FALSE),"")</f>
        <v/>
      </c>
      <c r="H899" s="120"/>
      <c r="I899" s="120"/>
      <c r="J899" s="120"/>
      <c r="K899" s="120"/>
      <c r="L899" s="120"/>
      <c r="M899" s="120"/>
      <c r="N899" s="120"/>
      <c r="O899" s="120"/>
      <c r="P899" s="120"/>
      <c r="Q899" s="120"/>
      <c r="R899" s="120"/>
      <c r="S899" s="120"/>
      <c r="T899" s="205">
        <f t="shared" si="84"/>
        <v>0</v>
      </c>
      <c r="U899" s="205">
        <f t="shared" si="85"/>
        <v>0</v>
      </c>
      <c r="V899" s="210"/>
      <c r="W899" s="210"/>
      <c r="X899" s="23" t="str">
        <f>IFERROR(VLOOKUP(AT899,'#Input Lists#'!$L$3:$AH$833,3,FALSE)," ")</f>
        <v xml:space="preserve"> </v>
      </c>
      <c r="Y899" s="23" t="str">
        <f>IFERROR(VLOOKUP(AT899,'#Input Lists#'!$L$3:$AH$833,5,FALSE)," ")</f>
        <v xml:space="preserve"> </v>
      </c>
      <c r="Z899" s="206" t="str">
        <f>IFERROR(VLOOKUP(AT899,'#Input Lists#'!$L$3:$AH$833,9,FALSE)," ")</f>
        <v xml:space="preserve"> </v>
      </c>
      <c r="AA899" s="119" t="s">
        <v>1527</v>
      </c>
      <c r="AB899" s="120"/>
      <c r="AC899" s="123"/>
      <c r="AD899" s="123"/>
      <c r="AE899" s="123"/>
      <c r="AF899" s="123"/>
      <c r="AG899" s="123"/>
      <c r="AH899" s="123"/>
      <c r="AI899" s="123"/>
      <c r="AJ899" s="123"/>
      <c r="AK899" s="123"/>
      <c r="AL899" s="123"/>
      <c r="AM899" s="123"/>
      <c r="AN899" s="123"/>
      <c r="AO899" s="123"/>
      <c r="AP899" s="120"/>
      <c r="AQ899" s="125" t="str">
        <f>IFERROR(VLOOKUP(G899,'#Location List#'!$C$3:$D$150,2,FALSE),"")</f>
        <v/>
      </c>
      <c r="AR899" s="125" t="str">
        <f>IFERROR(VLOOKUP(F899,'#Location List#'!$Q$3:$R$1154,2,FALSE),"")</f>
        <v/>
      </c>
      <c r="AS899" s="125" t="str">
        <f>IFERROR(VLOOKUP(V899,'#Input Lists#'!$B$3:$D$46,3,FALSE),"")</f>
        <v/>
      </c>
      <c r="AT899" s="125" t="str">
        <f>IFERROR(VLOOKUP(CONCATENATE(V899," ",W899),'#Input Lists#'!$K$3:$L$827,2,FALSE),"")</f>
        <v/>
      </c>
      <c r="AU899" s="125">
        <f>IFERROR(VLOOKUP(AA899,'#Input Lists#'!$BU$3:$BV$8,2,FALSE),"")</f>
        <v>1</v>
      </c>
      <c r="AV899" s="118" t="str">
        <f>IFERROR(VLOOKUP(AB899,'#Input Lists#'!$BO$3:$BP$9,2,FALSE),"")</f>
        <v/>
      </c>
      <c r="AW899" s="118">
        <f>IFERROR(VLOOKUP(AC899,'#Input Lists#'!$BL$3:$BM$7,2,FALSE),"")</f>
        <v>1</v>
      </c>
      <c r="AX899" s="52" t="e">
        <f>VLOOKUP(AQ899,'#Location List#'!$D$3:$K$150,4,FALSE)</f>
        <v>#N/A</v>
      </c>
      <c r="AY899" s="273" t="e">
        <f>VLOOKUP(AX899,'#Location List#'!$Z$3:$AA$13,2,FALSE)</f>
        <v>#N/A</v>
      </c>
      <c r="AZ899" s="126" t="e">
        <f>VLOOKUP($AT899,'#Input Lists#'!$L$3:$S$1033,6,FALSE)</f>
        <v>#N/A</v>
      </c>
      <c r="BA899" s="239" t="e">
        <f>VLOOKUP($AT899,'#Input Lists#'!$L$3:$S$833,7,FALSE)</f>
        <v>#N/A</v>
      </c>
      <c r="BB899" s="239" t="e">
        <f>VLOOKUP($AT899,'#Input Lists#'!$L$3:$S$833,8,FALSE)</f>
        <v>#N/A</v>
      </c>
      <c r="BC899" s="91" t="str">
        <f t="shared" si="86"/>
        <v/>
      </c>
      <c r="BD899" s="91" t="str">
        <f t="shared" si="87"/>
        <v/>
      </c>
      <c r="BE899" s="15" t="str">
        <f t="shared" si="88"/>
        <v/>
      </c>
      <c r="BF899" s="92" t="str">
        <f t="shared" si="89"/>
        <v>No Sighting Date</v>
      </c>
    </row>
    <row r="900" spans="1:58" x14ac:dyDescent="0.25">
      <c r="A900" s="118">
        <v>895</v>
      </c>
      <c r="B900" s="119"/>
      <c r="C900" s="120"/>
      <c r="D900" s="121"/>
      <c r="E900" s="121"/>
      <c r="F900" s="236"/>
      <c r="G900" s="122" t="str">
        <f>IFERROR(VLOOKUP(F900,'#Location List#'!$U$3:$V$1154,2,FALSE),"")</f>
        <v/>
      </c>
      <c r="H900" s="120"/>
      <c r="I900" s="120"/>
      <c r="J900" s="120"/>
      <c r="K900" s="120"/>
      <c r="L900" s="120"/>
      <c r="M900" s="120"/>
      <c r="N900" s="120"/>
      <c r="O900" s="120"/>
      <c r="P900" s="120"/>
      <c r="Q900" s="120"/>
      <c r="R900" s="120"/>
      <c r="S900" s="120"/>
      <c r="T900" s="205">
        <f t="shared" si="84"/>
        <v>0</v>
      </c>
      <c r="U900" s="205">
        <f t="shared" si="85"/>
        <v>0</v>
      </c>
      <c r="V900" s="210"/>
      <c r="W900" s="210"/>
      <c r="X900" s="23" t="str">
        <f>IFERROR(VLOOKUP(AT900,'#Input Lists#'!$L$3:$AH$833,3,FALSE)," ")</f>
        <v xml:space="preserve"> </v>
      </c>
      <c r="Y900" s="23" t="str">
        <f>IFERROR(VLOOKUP(AT900,'#Input Lists#'!$L$3:$AH$833,5,FALSE)," ")</f>
        <v xml:space="preserve"> </v>
      </c>
      <c r="Z900" s="206" t="str">
        <f>IFERROR(VLOOKUP(AT900,'#Input Lists#'!$L$3:$AH$833,9,FALSE)," ")</f>
        <v xml:space="preserve"> </v>
      </c>
      <c r="AA900" s="119" t="s">
        <v>1527</v>
      </c>
      <c r="AB900" s="120"/>
      <c r="AC900" s="123"/>
      <c r="AD900" s="123"/>
      <c r="AE900" s="123"/>
      <c r="AF900" s="123"/>
      <c r="AG900" s="123"/>
      <c r="AH900" s="123"/>
      <c r="AI900" s="123"/>
      <c r="AJ900" s="123"/>
      <c r="AK900" s="123"/>
      <c r="AL900" s="123"/>
      <c r="AM900" s="123"/>
      <c r="AN900" s="123"/>
      <c r="AO900" s="123"/>
      <c r="AP900" s="120"/>
      <c r="AQ900" s="125" t="str">
        <f>IFERROR(VLOOKUP(G900,'#Location List#'!$C$3:$D$150,2,FALSE),"")</f>
        <v/>
      </c>
      <c r="AR900" s="125" t="str">
        <f>IFERROR(VLOOKUP(F900,'#Location List#'!$Q$3:$R$1154,2,FALSE),"")</f>
        <v/>
      </c>
      <c r="AS900" s="125" t="str">
        <f>IFERROR(VLOOKUP(V900,'#Input Lists#'!$B$3:$D$46,3,FALSE),"")</f>
        <v/>
      </c>
      <c r="AT900" s="125" t="str">
        <f>IFERROR(VLOOKUP(CONCATENATE(V900," ",W900),'#Input Lists#'!$K$3:$L$827,2,FALSE),"")</f>
        <v/>
      </c>
      <c r="AU900" s="125">
        <f>IFERROR(VLOOKUP(AA900,'#Input Lists#'!$BU$3:$BV$8,2,FALSE),"")</f>
        <v>1</v>
      </c>
      <c r="AV900" s="118" t="str">
        <f>IFERROR(VLOOKUP(AB900,'#Input Lists#'!$BO$3:$BP$9,2,FALSE),"")</f>
        <v/>
      </c>
      <c r="AW900" s="118">
        <f>IFERROR(VLOOKUP(AC900,'#Input Lists#'!$BL$3:$BM$7,2,FALSE),"")</f>
        <v>1</v>
      </c>
      <c r="AX900" s="52" t="e">
        <f>VLOOKUP(AQ900,'#Location List#'!$D$3:$K$150,4,FALSE)</f>
        <v>#N/A</v>
      </c>
      <c r="AY900" s="273" t="e">
        <f>VLOOKUP(AX900,'#Location List#'!$Z$3:$AA$13,2,FALSE)</f>
        <v>#N/A</v>
      </c>
      <c r="AZ900" s="126" t="e">
        <f>VLOOKUP($AT900,'#Input Lists#'!$L$3:$S$1033,6,FALSE)</f>
        <v>#N/A</v>
      </c>
      <c r="BA900" s="239" t="e">
        <f>VLOOKUP($AT900,'#Input Lists#'!$L$3:$S$833,7,FALSE)</f>
        <v>#N/A</v>
      </c>
      <c r="BB900" s="239" t="e">
        <f>VLOOKUP($AT900,'#Input Lists#'!$L$3:$S$833,8,FALSE)</f>
        <v>#N/A</v>
      </c>
      <c r="BC900" s="91" t="str">
        <f t="shared" si="86"/>
        <v/>
      </c>
      <c r="BD900" s="91" t="str">
        <f t="shared" si="87"/>
        <v/>
      </c>
      <c r="BE900" s="15" t="str">
        <f t="shared" si="88"/>
        <v/>
      </c>
      <c r="BF900" s="92" t="str">
        <f t="shared" si="89"/>
        <v>No Sighting Date</v>
      </c>
    </row>
    <row r="901" spans="1:58" x14ac:dyDescent="0.25">
      <c r="A901" s="118">
        <v>896</v>
      </c>
      <c r="B901" s="119"/>
      <c r="C901" s="120"/>
      <c r="D901" s="121"/>
      <c r="E901" s="121"/>
      <c r="F901" s="236"/>
      <c r="G901" s="122" t="str">
        <f>IFERROR(VLOOKUP(F901,'#Location List#'!$U$3:$V$1154,2,FALSE),"")</f>
        <v/>
      </c>
      <c r="H901" s="120"/>
      <c r="I901" s="120"/>
      <c r="J901" s="120"/>
      <c r="K901" s="120"/>
      <c r="L901" s="120"/>
      <c r="M901" s="120"/>
      <c r="N901" s="120"/>
      <c r="O901" s="120"/>
      <c r="P901" s="120"/>
      <c r="Q901" s="120"/>
      <c r="R901" s="120"/>
      <c r="S901" s="120"/>
      <c r="T901" s="205">
        <f t="shared" si="84"/>
        <v>0</v>
      </c>
      <c r="U901" s="205">
        <f t="shared" si="85"/>
        <v>0</v>
      </c>
      <c r="V901" s="210"/>
      <c r="W901" s="210"/>
      <c r="X901" s="23" t="str">
        <f>IFERROR(VLOOKUP(AT901,'#Input Lists#'!$L$3:$AH$833,3,FALSE)," ")</f>
        <v xml:space="preserve"> </v>
      </c>
      <c r="Y901" s="23" t="str">
        <f>IFERROR(VLOOKUP(AT901,'#Input Lists#'!$L$3:$AH$833,5,FALSE)," ")</f>
        <v xml:space="preserve"> </v>
      </c>
      <c r="Z901" s="206" t="str">
        <f>IFERROR(VLOOKUP(AT901,'#Input Lists#'!$L$3:$AH$833,9,FALSE)," ")</f>
        <v xml:space="preserve"> </v>
      </c>
      <c r="AA901" s="119" t="s">
        <v>1527</v>
      </c>
      <c r="AB901" s="120"/>
      <c r="AC901" s="123"/>
      <c r="AD901" s="123"/>
      <c r="AE901" s="123"/>
      <c r="AF901" s="123"/>
      <c r="AG901" s="123"/>
      <c r="AH901" s="123"/>
      <c r="AI901" s="123"/>
      <c r="AJ901" s="123"/>
      <c r="AK901" s="123"/>
      <c r="AL901" s="123"/>
      <c r="AM901" s="123"/>
      <c r="AN901" s="123"/>
      <c r="AO901" s="123"/>
      <c r="AP901" s="120"/>
      <c r="AQ901" s="125" t="str">
        <f>IFERROR(VLOOKUP(G901,'#Location List#'!$C$3:$D$150,2,FALSE),"")</f>
        <v/>
      </c>
      <c r="AR901" s="125" t="str">
        <f>IFERROR(VLOOKUP(F901,'#Location List#'!$Q$3:$R$1154,2,FALSE),"")</f>
        <v/>
      </c>
      <c r="AS901" s="125" t="str">
        <f>IFERROR(VLOOKUP(V901,'#Input Lists#'!$B$3:$D$46,3,FALSE),"")</f>
        <v/>
      </c>
      <c r="AT901" s="125" t="str">
        <f>IFERROR(VLOOKUP(CONCATENATE(V901," ",W901),'#Input Lists#'!$K$3:$L$827,2,FALSE),"")</f>
        <v/>
      </c>
      <c r="AU901" s="125">
        <f>IFERROR(VLOOKUP(AA901,'#Input Lists#'!$BU$3:$BV$8,2,FALSE),"")</f>
        <v>1</v>
      </c>
      <c r="AV901" s="118" t="str">
        <f>IFERROR(VLOOKUP(AB901,'#Input Lists#'!$BO$3:$BP$9,2,FALSE),"")</f>
        <v/>
      </c>
      <c r="AW901" s="118">
        <f>IFERROR(VLOOKUP(AC901,'#Input Lists#'!$BL$3:$BM$7,2,FALSE),"")</f>
        <v>1</v>
      </c>
      <c r="AX901" s="52" t="e">
        <f>VLOOKUP(AQ901,'#Location List#'!$D$3:$K$150,4,FALSE)</f>
        <v>#N/A</v>
      </c>
      <c r="AY901" s="273" t="e">
        <f>VLOOKUP(AX901,'#Location List#'!$Z$3:$AA$13,2,FALSE)</f>
        <v>#N/A</v>
      </c>
      <c r="AZ901" s="126" t="e">
        <f>VLOOKUP($AT901,'#Input Lists#'!$L$3:$S$1033,6,FALSE)</f>
        <v>#N/A</v>
      </c>
      <c r="BA901" s="239" t="e">
        <f>VLOOKUP($AT901,'#Input Lists#'!$L$3:$S$833,7,FALSE)</f>
        <v>#N/A</v>
      </c>
      <c r="BB901" s="239" t="e">
        <f>VLOOKUP($AT901,'#Input Lists#'!$L$3:$S$833,8,FALSE)</f>
        <v>#N/A</v>
      </c>
      <c r="BC901" s="91" t="str">
        <f t="shared" si="86"/>
        <v/>
      </c>
      <c r="BD901" s="91" t="str">
        <f t="shared" si="87"/>
        <v/>
      </c>
      <c r="BE901" s="15" t="str">
        <f t="shared" si="88"/>
        <v/>
      </c>
      <c r="BF901" s="92" t="str">
        <f t="shared" si="89"/>
        <v>No Sighting Date</v>
      </c>
    </row>
    <row r="902" spans="1:58" x14ac:dyDescent="0.25">
      <c r="A902" s="118">
        <v>897</v>
      </c>
      <c r="B902" s="119"/>
      <c r="C902" s="120"/>
      <c r="D902" s="121"/>
      <c r="E902" s="121"/>
      <c r="F902" s="236"/>
      <c r="G902" s="122" t="str">
        <f>IFERROR(VLOOKUP(F902,'#Location List#'!$U$3:$V$1154,2,FALSE),"")</f>
        <v/>
      </c>
      <c r="H902" s="120"/>
      <c r="I902" s="120"/>
      <c r="J902" s="120"/>
      <c r="K902" s="120"/>
      <c r="L902" s="120"/>
      <c r="M902" s="120"/>
      <c r="N902" s="120"/>
      <c r="O902" s="120"/>
      <c r="P902" s="120"/>
      <c r="Q902" s="120"/>
      <c r="R902" s="120"/>
      <c r="S902" s="120"/>
      <c r="T902" s="205">
        <f t="shared" si="84"/>
        <v>0</v>
      </c>
      <c r="U902" s="205">
        <f t="shared" si="85"/>
        <v>0</v>
      </c>
      <c r="V902" s="210"/>
      <c r="W902" s="210"/>
      <c r="X902" s="23" t="str">
        <f>IFERROR(VLOOKUP(AT902,'#Input Lists#'!$L$3:$AH$833,3,FALSE)," ")</f>
        <v xml:space="preserve"> </v>
      </c>
      <c r="Y902" s="23" t="str">
        <f>IFERROR(VLOOKUP(AT902,'#Input Lists#'!$L$3:$AH$833,5,FALSE)," ")</f>
        <v xml:space="preserve"> </v>
      </c>
      <c r="Z902" s="206" t="str">
        <f>IFERROR(VLOOKUP(AT902,'#Input Lists#'!$L$3:$AH$833,9,FALSE)," ")</f>
        <v xml:space="preserve"> </v>
      </c>
      <c r="AA902" s="119" t="s">
        <v>1527</v>
      </c>
      <c r="AB902" s="120"/>
      <c r="AC902" s="123"/>
      <c r="AD902" s="123"/>
      <c r="AE902" s="123"/>
      <c r="AF902" s="123"/>
      <c r="AG902" s="123"/>
      <c r="AH902" s="123"/>
      <c r="AI902" s="123"/>
      <c r="AJ902" s="123"/>
      <c r="AK902" s="123"/>
      <c r="AL902" s="123"/>
      <c r="AM902" s="123"/>
      <c r="AN902" s="123"/>
      <c r="AO902" s="123"/>
      <c r="AP902" s="120"/>
      <c r="AQ902" s="125" t="str">
        <f>IFERROR(VLOOKUP(G902,'#Location List#'!$C$3:$D$150,2,FALSE),"")</f>
        <v/>
      </c>
      <c r="AR902" s="125" t="str">
        <f>IFERROR(VLOOKUP(F902,'#Location List#'!$Q$3:$R$1154,2,FALSE),"")</f>
        <v/>
      </c>
      <c r="AS902" s="125" t="str">
        <f>IFERROR(VLOOKUP(V902,'#Input Lists#'!$B$3:$D$46,3,FALSE),"")</f>
        <v/>
      </c>
      <c r="AT902" s="125" t="str">
        <f>IFERROR(VLOOKUP(CONCATENATE(V902," ",W902),'#Input Lists#'!$K$3:$L$827,2,FALSE),"")</f>
        <v/>
      </c>
      <c r="AU902" s="125">
        <f>IFERROR(VLOOKUP(AA902,'#Input Lists#'!$BU$3:$BV$8,2,FALSE),"")</f>
        <v>1</v>
      </c>
      <c r="AV902" s="118" t="str">
        <f>IFERROR(VLOOKUP(AB902,'#Input Lists#'!$BO$3:$BP$9,2,FALSE),"")</f>
        <v/>
      </c>
      <c r="AW902" s="118">
        <f>IFERROR(VLOOKUP(AC902,'#Input Lists#'!$BL$3:$BM$7,2,FALSE),"")</f>
        <v>1</v>
      </c>
      <c r="AX902" s="52" t="e">
        <f>VLOOKUP(AQ902,'#Location List#'!$D$3:$K$150,4,FALSE)</f>
        <v>#N/A</v>
      </c>
      <c r="AY902" s="273" t="e">
        <f>VLOOKUP(AX902,'#Location List#'!$Z$3:$AA$13,2,FALSE)</f>
        <v>#N/A</v>
      </c>
      <c r="AZ902" s="126" t="e">
        <f>VLOOKUP($AT902,'#Input Lists#'!$L$3:$S$1033,6,FALSE)</f>
        <v>#N/A</v>
      </c>
      <c r="BA902" s="239" t="e">
        <f>VLOOKUP($AT902,'#Input Lists#'!$L$3:$S$833,7,FALSE)</f>
        <v>#N/A</v>
      </c>
      <c r="BB902" s="239" t="e">
        <f>VLOOKUP($AT902,'#Input Lists#'!$L$3:$S$833,8,FALSE)</f>
        <v>#N/A</v>
      </c>
      <c r="BC902" s="91" t="str">
        <f t="shared" si="86"/>
        <v/>
      </c>
      <c r="BD902" s="91" t="str">
        <f t="shared" si="87"/>
        <v/>
      </c>
      <c r="BE902" s="15" t="str">
        <f t="shared" si="88"/>
        <v/>
      </c>
      <c r="BF902" s="92" t="str">
        <f t="shared" si="89"/>
        <v>No Sighting Date</v>
      </c>
    </row>
    <row r="903" spans="1:58" x14ac:dyDescent="0.25">
      <c r="A903" s="118">
        <v>898</v>
      </c>
      <c r="B903" s="119"/>
      <c r="C903" s="120"/>
      <c r="D903" s="121"/>
      <c r="E903" s="121"/>
      <c r="F903" s="236"/>
      <c r="G903" s="122" t="str">
        <f>IFERROR(VLOOKUP(F903,'#Location List#'!$U$3:$V$1154,2,FALSE),"")</f>
        <v/>
      </c>
      <c r="H903" s="120"/>
      <c r="I903" s="120"/>
      <c r="J903" s="120"/>
      <c r="K903" s="120"/>
      <c r="L903" s="120"/>
      <c r="M903" s="120"/>
      <c r="N903" s="120"/>
      <c r="O903" s="120"/>
      <c r="P903" s="120"/>
      <c r="Q903" s="120"/>
      <c r="R903" s="120"/>
      <c r="S903" s="120"/>
      <c r="T903" s="205">
        <f t="shared" si="84"/>
        <v>0</v>
      </c>
      <c r="U903" s="205">
        <f t="shared" si="85"/>
        <v>0</v>
      </c>
      <c r="V903" s="210"/>
      <c r="W903" s="210"/>
      <c r="X903" s="23" t="str">
        <f>IFERROR(VLOOKUP(AT903,'#Input Lists#'!$L$3:$AH$833,3,FALSE)," ")</f>
        <v xml:space="preserve"> </v>
      </c>
      <c r="Y903" s="23" t="str">
        <f>IFERROR(VLOOKUP(AT903,'#Input Lists#'!$L$3:$AH$833,5,FALSE)," ")</f>
        <v xml:space="preserve"> </v>
      </c>
      <c r="Z903" s="206" t="str">
        <f>IFERROR(VLOOKUP(AT903,'#Input Lists#'!$L$3:$AH$833,9,FALSE)," ")</f>
        <v xml:space="preserve"> </v>
      </c>
      <c r="AA903" s="119" t="s">
        <v>1527</v>
      </c>
      <c r="AB903" s="120"/>
      <c r="AC903" s="123"/>
      <c r="AD903" s="123"/>
      <c r="AE903" s="123"/>
      <c r="AF903" s="123"/>
      <c r="AG903" s="123"/>
      <c r="AH903" s="123"/>
      <c r="AI903" s="123"/>
      <c r="AJ903" s="123"/>
      <c r="AK903" s="123"/>
      <c r="AL903" s="123"/>
      <c r="AM903" s="123"/>
      <c r="AN903" s="123"/>
      <c r="AO903" s="123"/>
      <c r="AP903" s="120"/>
      <c r="AQ903" s="125" t="str">
        <f>IFERROR(VLOOKUP(G903,'#Location List#'!$C$3:$D$150,2,FALSE),"")</f>
        <v/>
      </c>
      <c r="AR903" s="125" t="str">
        <f>IFERROR(VLOOKUP(F903,'#Location List#'!$Q$3:$R$1154,2,FALSE),"")</f>
        <v/>
      </c>
      <c r="AS903" s="125" t="str">
        <f>IFERROR(VLOOKUP(V903,'#Input Lists#'!$B$3:$D$46,3,FALSE),"")</f>
        <v/>
      </c>
      <c r="AT903" s="125" t="str">
        <f>IFERROR(VLOOKUP(CONCATENATE(V903," ",W903),'#Input Lists#'!$K$3:$L$827,2,FALSE),"")</f>
        <v/>
      </c>
      <c r="AU903" s="125">
        <f>IFERROR(VLOOKUP(AA903,'#Input Lists#'!$BU$3:$BV$8,2,FALSE),"")</f>
        <v>1</v>
      </c>
      <c r="AV903" s="118" t="str">
        <f>IFERROR(VLOOKUP(AB903,'#Input Lists#'!$BO$3:$BP$9,2,FALSE),"")</f>
        <v/>
      </c>
      <c r="AW903" s="118">
        <f>IFERROR(VLOOKUP(AC903,'#Input Lists#'!$BL$3:$BM$7,2,FALSE),"")</f>
        <v>1</v>
      </c>
      <c r="AX903" s="52" t="e">
        <f>VLOOKUP(AQ903,'#Location List#'!$D$3:$K$150,4,FALSE)</f>
        <v>#N/A</v>
      </c>
      <c r="AY903" s="273" t="e">
        <f>VLOOKUP(AX903,'#Location List#'!$Z$3:$AA$13,2,FALSE)</f>
        <v>#N/A</v>
      </c>
      <c r="AZ903" s="126" t="e">
        <f>VLOOKUP($AT903,'#Input Lists#'!$L$3:$S$1033,6,FALSE)</f>
        <v>#N/A</v>
      </c>
      <c r="BA903" s="239" t="e">
        <f>VLOOKUP($AT903,'#Input Lists#'!$L$3:$S$833,7,FALSE)</f>
        <v>#N/A</v>
      </c>
      <c r="BB903" s="239" t="e">
        <f>VLOOKUP($AT903,'#Input Lists#'!$L$3:$S$833,8,FALSE)</f>
        <v>#N/A</v>
      </c>
      <c r="BC903" s="91" t="str">
        <f t="shared" si="86"/>
        <v/>
      </c>
      <c r="BD903" s="91" t="str">
        <f t="shared" si="87"/>
        <v/>
      </c>
      <c r="BE903" s="15" t="str">
        <f t="shared" si="88"/>
        <v/>
      </c>
      <c r="BF903" s="92" t="str">
        <f t="shared" si="89"/>
        <v>No Sighting Date</v>
      </c>
    </row>
    <row r="904" spans="1:58" x14ac:dyDescent="0.25">
      <c r="A904" s="118">
        <v>899</v>
      </c>
      <c r="B904" s="119"/>
      <c r="C904" s="120"/>
      <c r="D904" s="121"/>
      <c r="E904" s="121"/>
      <c r="F904" s="236"/>
      <c r="G904" s="122" t="str">
        <f>IFERROR(VLOOKUP(F904,'#Location List#'!$U$3:$V$1154,2,FALSE),"")</f>
        <v/>
      </c>
      <c r="H904" s="120"/>
      <c r="I904" s="120"/>
      <c r="J904" s="120"/>
      <c r="K904" s="120"/>
      <c r="L904" s="120"/>
      <c r="M904" s="120"/>
      <c r="N904" s="120"/>
      <c r="O904" s="120"/>
      <c r="P904" s="120"/>
      <c r="Q904" s="120"/>
      <c r="R904" s="120"/>
      <c r="S904" s="120"/>
      <c r="T904" s="205">
        <f t="shared" si="84"/>
        <v>0</v>
      </c>
      <c r="U904" s="205">
        <f t="shared" si="85"/>
        <v>0</v>
      </c>
      <c r="V904" s="210"/>
      <c r="W904" s="210"/>
      <c r="X904" s="23" t="str">
        <f>IFERROR(VLOOKUP(AT904,'#Input Lists#'!$L$3:$AH$833,3,FALSE)," ")</f>
        <v xml:space="preserve"> </v>
      </c>
      <c r="Y904" s="23" t="str">
        <f>IFERROR(VLOOKUP(AT904,'#Input Lists#'!$L$3:$AH$833,5,FALSE)," ")</f>
        <v xml:space="preserve"> </v>
      </c>
      <c r="Z904" s="206" t="str">
        <f>IFERROR(VLOOKUP(AT904,'#Input Lists#'!$L$3:$AH$833,9,FALSE)," ")</f>
        <v xml:space="preserve"> </v>
      </c>
      <c r="AA904" s="119" t="s">
        <v>1527</v>
      </c>
      <c r="AB904" s="120"/>
      <c r="AC904" s="123"/>
      <c r="AD904" s="123"/>
      <c r="AE904" s="123"/>
      <c r="AF904" s="123"/>
      <c r="AG904" s="123"/>
      <c r="AH904" s="123"/>
      <c r="AI904" s="123"/>
      <c r="AJ904" s="123"/>
      <c r="AK904" s="123"/>
      <c r="AL904" s="123"/>
      <c r="AM904" s="123"/>
      <c r="AN904" s="123"/>
      <c r="AO904" s="123"/>
      <c r="AP904" s="120"/>
      <c r="AQ904" s="125" t="str">
        <f>IFERROR(VLOOKUP(G904,'#Location List#'!$C$3:$D$150,2,FALSE),"")</f>
        <v/>
      </c>
      <c r="AR904" s="125" t="str">
        <f>IFERROR(VLOOKUP(F904,'#Location List#'!$Q$3:$R$1154,2,FALSE),"")</f>
        <v/>
      </c>
      <c r="AS904" s="125" t="str">
        <f>IFERROR(VLOOKUP(V904,'#Input Lists#'!$B$3:$D$46,3,FALSE),"")</f>
        <v/>
      </c>
      <c r="AT904" s="125" t="str">
        <f>IFERROR(VLOOKUP(CONCATENATE(V904," ",W904),'#Input Lists#'!$K$3:$L$827,2,FALSE),"")</f>
        <v/>
      </c>
      <c r="AU904" s="125">
        <f>IFERROR(VLOOKUP(AA904,'#Input Lists#'!$BU$3:$BV$8,2,FALSE),"")</f>
        <v>1</v>
      </c>
      <c r="AV904" s="118" t="str">
        <f>IFERROR(VLOOKUP(AB904,'#Input Lists#'!$BO$3:$BP$9,2,FALSE),"")</f>
        <v/>
      </c>
      <c r="AW904" s="118">
        <f>IFERROR(VLOOKUP(AC904,'#Input Lists#'!$BL$3:$BM$7,2,FALSE),"")</f>
        <v>1</v>
      </c>
      <c r="AX904" s="52" t="e">
        <f>VLOOKUP(AQ904,'#Location List#'!$D$3:$K$150,4,FALSE)</f>
        <v>#N/A</v>
      </c>
      <c r="AY904" s="273" t="e">
        <f>VLOOKUP(AX904,'#Location List#'!$Z$3:$AA$13,2,FALSE)</f>
        <v>#N/A</v>
      </c>
      <c r="AZ904" s="126" t="e">
        <f>VLOOKUP($AT904,'#Input Lists#'!$L$3:$S$1033,6,FALSE)</f>
        <v>#N/A</v>
      </c>
      <c r="BA904" s="239" t="e">
        <f>VLOOKUP($AT904,'#Input Lists#'!$L$3:$S$833,7,FALSE)</f>
        <v>#N/A</v>
      </c>
      <c r="BB904" s="239" t="e">
        <f>VLOOKUP($AT904,'#Input Lists#'!$L$3:$S$833,8,FALSE)</f>
        <v>#N/A</v>
      </c>
      <c r="BC904" s="91" t="str">
        <f t="shared" si="86"/>
        <v/>
      </c>
      <c r="BD904" s="91" t="str">
        <f t="shared" si="87"/>
        <v/>
      </c>
      <c r="BE904" s="15" t="str">
        <f t="shared" si="88"/>
        <v/>
      </c>
      <c r="BF904" s="92" t="str">
        <f t="shared" si="89"/>
        <v>No Sighting Date</v>
      </c>
    </row>
    <row r="905" spans="1:58" x14ac:dyDescent="0.25">
      <c r="A905" s="118">
        <v>900</v>
      </c>
      <c r="B905" s="119"/>
      <c r="C905" s="120"/>
      <c r="D905" s="121"/>
      <c r="E905" s="121"/>
      <c r="F905" s="236"/>
      <c r="G905" s="122" t="str">
        <f>IFERROR(VLOOKUP(F905,'#Location List#'!$U$3:$V$1154,2,FALSE),"")</f>
        <v/>
      </c>
      <c r="H905" s="120"/>
      <c r="I905" s="120"/>
      <c r="J905" s="120"/>
      <c r="K905" s="120"/>
      <c r="L905" s="120"/>
      <c r="M905" s="120"/>
      <c r="N905" s="120"/>
      <c r="O905" s="120"/>
      <c r="P905" s="120"/>
      <c r="Q905" s="120"/>
      <c r="R905" s="120"/>
      <c r="S905" s="120"/>
      <c r="T905" s="205">
        <f t="shared" si="84"/>
        <v>0</v>
      </c>
      <c r="U905" s="205">
        <f t="shared" si="85"/>
        <v>0</v>
      </c>
      <c r="V905" s="210"/>
      <c r="W905" s="210"/>
      <c r="X905" s="23" t="str">
        <f>IFERROR(VLOOKUP(AT905,'#Input Lists#'!$L$3:$AH$833,3,FALSE)," ")</f>
        <v xml:space="preserve"> </v>
      </c>
      <c r="Y905" s="23" t="str">
        <f>IFERROR(VLOOKUP(AT905,'#Input Lists#'!$L$3:$AH$833,5,FALSE)," ")</f>
        <v xml:space="preserve"> </v>
      </c>
      <c r="Z905" s="206" t="str">
        <f>IFERROR(VLOOKUP(AT905,'#Input Lists#'!$L$3:$AH$833,9,FALSE)," ")</f>
        <v xml:space="preserve"> </v>
      </c>
      <c r="AA905" s="119" t="s">
        <v>1527</v>
      </c>
      <c r="AB905" s="120"/>
      <c r="AC905" s="123"/>
      <c r="AD905" s="123"/>
      <c r="AE905" s="123"/>
      <c r="AF905" s="123"/>
      <c r="AG905" s="123"/>
      <c r="AH905" s="123"/>
      <c r="AI905" s="123"/>
      <c r="AJ905" s="123"/>
      <c r="AK905" s="123"/>
      <c r="AL905" s="123"/>
      <c r="AM905" s="123"/>
      <c r="AN905" s="123"/>
      <c r="AO905" s="123"/>
      <c r="AP905" s="120"/>
      <c r="AQ905" s="125" t="str">
        <f>IFERROR(VLOOKUP(G905,'#Location List#'!$C$3:$D$150,2,FALSE),"")</f>
        <v/>
      </c>
      <c r="AR905" s="125" t="str">
        <f>IFERROR(VLOOKUP(F905,'#Location List#'!$Q$3:$R$1154,2,FALSE),"")</f>
        <v/>
      </c>
      <c r="AS905" s="125" t="str">
        <f>IFERROR(VLOOKUP(V905,'#Input Lists#'!$B$3:$D$46,3,FALSE),"")</f>
        <v/>
      </c>
      <c r="AT905" s="125" t="str">
        <f>IFERROR(VLOOKUP(CONCATENATE(V905," ",W905),'#Input Lists#'!$K$3:$L$827,2,FALSE),"")</f>
        <v/>
      </c>
      <c r="AU905" s="125">
        <f>IFERROR(VLOOKUP(AA905,'#Input Lists#'!$BU$3:$BV$8,2,FALSE),"")</f>
        <v>1</v>
      </c>
      <c r="AV905" s="118" t="str">
        <f>IFERROR(VLOOKUP(AB905,'#Input Lists#'!$BO$3:$BP$9,2,FALSE),"")</f>
        <v/>
      </c>
      <c r="AW905" s="118">
        <f>IFERROR(VLOOKUP(AC905,'#Input Lists#'!$BL$3:$BM$7,2,FALSE),"")</f>
        <v>1</v>
      </c>
      <c r="AX905" s="52" t="e">
        <f>VLOOKUP(AQ905,'#Location List#'!$D$3:$K$150,4,FALSE)</f>
        <v>#N/A</v>
      </c>
      <c r="AY905" s="273" t="e">
        <f>VLOOKUP(AX905,'#Location List#'!$Z$3:$AA$13,2,FALSE)</f>
        <v>#N/A</v>
      </c>
      <c r="AZ905" s="126" t="e">
        <f>VLOOKUP($AT905,'#Input Lists#'!$L$3:$S$1033,6,FALSE)</f>
        <v>#N/A</v>
      </c>
      <c r="BA905" s="239" t="e">
        <f>VLOOKUP($AT905,'#Input Lists#'!$L$3:$S$833,7,FALSE)</f>
        <v>#N/A</v>
      </c>
      <c r="BB905" s="239" t="e">
        <f>VLOOKUP($AT905,'#Input Lists#'!$L$3:$S$833,8,FALSE)</f>
        <v>#N/A</v>
      </c>
      <c r="BC905" s="91" t="str">
        <f t="shared" si="86"/>
        <v/>
      </c>
      <c r="BD905" s="91" t="str">
        <f t="shared" si="87"/>
        <v/>
      </c>
      <c r="BE905" s="15" t="str">
        <f t="shared" si="88"/>
        <v/>
      </c>
      <c r="BF905" s="92" t="str">
        <f t="shared" si="89"/>
        <v>No Sighting Date</v>
      </c>
    </row>
    <row r="906" spans="1:58" x14ac:dyDescent="0.25">
      <c r="A906" s="118">
        <v>901</v>
      </c>
      <c r="B906" s="119"/>
      <c r="C906" s="120"/>
      <c r="D906" s="121"/>
      <c r="E906" s="121"/>
      <c r="F906" s="236"/>
      <c r="G906" s="122" t="str">
        <f>IFERROR(VLOOKUP(F906,'#Location List#'!$U$3:$V$1154,2,FALSE),"")</f>
        <v/>
      </c>
      <c r="H906" s="120"/>
      <c r="I906" s="120"/>
      <c r="J906" s="120"/>
      <c r="K906" s="120"/>
      <c r="L906" s="120"/>
      <c r="M906" s="120"/>
      <c r="N906" s="120"/>
      <c r="O906" s="120"/>
      <c r="P906" s="120"/>
      <c r="Q906" s="120"/>
      <c r="R906" s="120"/>
      <c r="S906" s="120"/>
      <c r="T906" s="205">
        <f t="shared" si="84"/>
        <v>0</v>
      </c>
      <c r="U906" s="205">
        <f t="shared" si="85"/>
        <v>0</v>
      </c>
      <c r="V906" s="210"/>
      <c r="W906" s="210"/>
      <c r="X906" s="23" t="str">
        <f>IFERROR(VLOOKUP(AT906,'#Input Lists#'!$L$3:$AH$833,3,FALSE)," ")</f>
        <v xml:space="preserve"> </v>
      </c>
      <c r="Y906" s="23" t="str">
        <f>IFERROR(VLOOKUP(AT906,'#Input Lists#'!$L$3:$AH$833,5,FALSE)," ")</f>
        <v xml:space="preserve"> </v>
      </c>
      <c r="Z906" s="206" t="str">
        <f>IFERROR(VLOOKUP(AT906,'#Input Lists#'!$L$3:$AH$833,9,FALSE)," ")</f>
        <v xml:space="preserve"> </v>
      </c>
      <c r="AA906" s="119" t="s">
        <v>1527</v>
      </c>
      <c r="AB906" s="120"/>
      <c r="AC906" s="123"/>
      <c r="AD906" s="123"/>
      <c r="AE906" s="123"/>
      <c r="AF906" s="123"/>
      <c r="AG906" s="123"/>
      <c r="AH906" s="123"/>
      <c r="AI906" s="123"/>
      <c r="AJ906" s="123"/>
      <c r="AK906" s="123"/>
      <c r="AL906" s="123"/>
      <c r="AM906" s="123"/>
      <c r="AN906" s="123"/>
      <c r="AO906" s="123"/>
      <c r="AP906" s="120"/>
      <c r="AQ906" s="125" t="str">
        <f>IFERROR(VLOOKUP(G906,'#Location List#'!$C$3:$D$150,2,FALSE),"")</f>
        <v/>
      </c>
      <c r="AR906" s="125" t="str">
        <f>IFERROR(VLOOKUP(F906,'#Location List#'!$Q$3:$R$1154,2,FALSE),"")</f>
        <v/>
      </c>
      <c r="AS906" s="125" t="str">
        <f>IFERROR(VLOOKUP(V906,'#Input Lists#'!$B$3:$D$46,3,FALSE),"")</f>
        <v/>
      </c>
      <c r="AT906" s="125" t="str">
        <f>IFERROR(VLOOKUP(CONCATENATE(V906," ",W906),'#Input Lists#'!$K$3:$L$827,2,FALSE),"")</f>
        <v/>
      </c>
      <c r="AU906" s="125">
        <f>IFERROR(VLOOKUP(AA906,'#Input Lists#'!$BU$3:$BV$8,2,FALSE),"")</f>
        <v>1</v>
      </c>
      <c r="AV906" s="118" t="str">
        <f>IFERROR(VLOOKUP(AB906,'#Input Lists#'!$BO$3:$BP$9,2,FALSE),"")</f>
        <v/>
      </c>
      <c r="AW906" s="118">
        <f>IFERROR(VLOOKUP(AC906,'#Input Lists#'!$BL$3:$BM$7,2,FALSE),"")</f>
        <v>1</v>
      </c>
      <c r="AX906" s="52" t="e">
        <f>VLOOKUP(AQ906,'#Location List#'!$D$3:$K$150,4,FALSE)</f>
        <v>#N/A</v>
      </c>
      <c r="AY906" s="273" t="e">
        <f>VLOOKUP(AX906,'#Location List#'!$Z$3:$AA$13,2,FALSE)</f>
        <v>#N/A</v>
      </c>
      <c r="AZ906" s="126" t="e">
        <f>VLOOKUP($AT906,'#Input Lists#'!$L$3:$S$1033,6,FALSE)</f>
        <v>#N/A</v>
      </c>
      <c r="BA906" s="239" t="e">
        <f>VLOOKUP($AT906,'#Input Lists#'!$L$3:$S$833,7,FALSE)</f>
        <v>#N/A</v>
      </c>
      <c r="BB906" s="239" t="e">
        <f>VLOOKUP($AT906,'#Input Lists#'!$L$3:$S$833,8,FALSE)</f>
        <v>#N/A</v>
      </c>
      <c r="BC906" s="91" t="str">
        <f t="shared" si="86"/>
        <v/>
      </c>
      <c r="BD906" s="91" t="str">
        <f t="shared" si="87"/>
        <v/>
      </c>
      <c r="BE906" s="15" t="str">
        <f t="shared" si="88"/>
        <v/>
      </c>
      <c r="BF906" s="92" t="str">
        <f t="shared" si="89"/>
        <v>No Sighting Date</v>
      </c>
    </row>
    <row r="907" spans="1:58" x14ac:dyDescent="0.25">
      <c r="A907" s="118">
        <v>902</v>
      </c>
      <c r="B907" s="119"/>
      <c r="C907" s="120"/>
      <c r="D907" s="121"/>
      <c r="E907" s="121"/>
      <c r="F907" s="236"/>
      <c r="G907" s="122" t="str">
        <f>IFERROR(VLOOKUP(F907,'#Location List#'!$U$3:$V$1154,2,FALSE),"")</f>
        <v/>
      </c>
      <c r="H907" s="120"/>
      <c r="I907" s="120"/>
      <c r="J907" s="120"/>
      <c r="K907" s="120"/>
      <c r="L907" s="120"/>
      <c r="M907" s="120"/>
      <c r="N907" s="120"/>
      <c r="O907" s="120"/>
      <c r="P907" s="120"/>
      <c r="Q907" s="120"/>
      <c r="R907" s="120"/>
      <c r="S907" s="120"/>
      <c r="T907" s="205">
        <f t="shared" si="84"/>
        <v>0</v>
      </c>
      <c r="U907" s="205">
        <f t="shared" si="85"/>
        <v>0</v>
      </c>
      <c r="V907" s="210"/>
      <c r="W907" s="210"/>
      <c r="X907" s="23" t="str">
        <f>IFERROR(VLOOKUP(AT907,'#Input Lists#'!$L$3:$AH$833,3,FALSE)," ")</f>
        <v xml:space="preserve"> </v>
      </c>
      <c r="Y907" s="23" t="str">
        <f>IFERROR(VLOOKUP(AT907,'#Input Lists#'!$L$3:$AH$833,5,FALSE)," ")</f>
        <v xml:space="preserve"> </v>
      </c>
      <c r="Z907" s="206" t="str">
        <f>IFERROR(VLOOKUP(AT907,'#Input Lists#'!$L$3:$AH$833,9,FALSE)," ")</f>
        <v xml:space="preserve"> </v>
      </c>
      <c r="AA907" s="119" t="s">
        <v>1527</v>
      </c>
      <c r="AB907" s="120"/>
      <c r="AC907" s="123"/>
      <c r="AD907" s="123"/>
      <c r="AE907" s="123"/>
      <c r="AF907" s="123"/>
      <c r="AG907" s="123"/>
      <c r="AH907" s="123"/>
      <c r="AI907" s="123"/>
      <c r="AJ907" s="123"/>
      <c r="AK907" s="123"/>
      <c r="AL907" s="123"/>
      <c r="AM907" s="123"/>
      <c r="AN907" s="123"/>
      <c r="AO907" s="123"/>
      <c r="AP907" s="120"/>
      <c r="AQ907" s="125" t="str">
        <f>IFERROR(VLOOKUP(G907,'#Location List#'!$C$3:$D$150,2,FALSE),"")</f>
        <v/>
      </c>
      <c r="AR907" s="125" t="str">
        <f>IFERROR(VLOOKUP(F907,'#Location List#'!$Q$3:$R$1154,2,FALSE),"")</f>
        <v/>
      </c>
      <c r="AS907" s="125" t="str">
        <f>IFERROR(VLOOKUP(V907,'#Input Lists#'!$B$3:$D$46,3,FALSE),"")</f>
        <v/>
      </c>
      <c r="AT907" s="125" t="str">
        <f>IFERROR(VLOOKUP(CONCATENATE(V907," ",W907),'#Input Lists#'!$K$3:$L$827,2,FALSE),"")</f>
        <v/>
      </c>
      <c r="AU907" s="125">
        <f>IFERROR(VLOOKUP(AA907,'#Input Lists#'!$BU$3:$BV$8,2,FALSE),"")</f>
        <v>1</v>
      </c>
      <c r="AV907" s="118" t="str">
        <f>IFERROR(VLOOKUP(AB907,'#Input Lists#'!$BO$3:$BP$9,2,FALSE),"")</f>
        <v/>
      </c>
      <c r="AW907" s="118">
        <f>IFERROR(VLOOKUP(AC907,'#Input Lists#'!$BL$3:$BM$7,2,FALSE),"")</f>
        <v>1</v>
      </c>
      <c r="AX907" s="52" t="e">
        <f>VLOOKUP(AQ907,'#Location List#'!$D$3:$K$150,4,FALSE)</f>
        <v>#N/A</v>
      </c>
      <c r="AY907" s="273" t="e">
        <f>VLOOKUP(AX907,'#Location List#'!$Z$3:$AA$13,2,FALSE)</f>
        <v>#N/A</v>
      </c>
      <c r="AZ907" s="126" t="e">
        <f>VLOOKUP($AT907,'#Input Lists#'!$L$3:$S$1033,6,FALSE)</f>
        <v>#N/A</v>
      </c>
      <c r="BA907" s="239" t="e">
        <f>VLOOKUP($AT907,'#Input Lists#'!$L$3:$S$833,7,FALSE)</f>
        <v>#N/A</v>
      </c>
      <c r="BB907" s="239" t="e">
        <f>VLOOKUP($AT907,'#Input Lists#'!$L$3:$S$833,8,FALSE)</f>
        <v>#N/A</v>
      </c>
      <c r="BC907" s="91" t="str">
        <f t="shared" si="86"/>
        <v/>
      </c>
      <c r="BD907" s="91" t="str">
        <f t="shared" si="87"/>
        <v/>
      </c>
      <c r="BE907" s="15" t="str">
        <f t="shared" si="88"/>
        <v/>
      </c>
      <c r="BF907" s="92" t="str">
        <f t="shared" si="89"/>
        <v>No Sighting Date</v>
      </c>
    </row>
    <row r="908" spans="1:58" x14ac:dyDescent="0.25">
      <c r="A908" s="118">
        <v>903</v>
      </c>
      <c r="B908" s="119"/>
      <c r="C908" s="120"/>
      <c r="D908" s="121"/>
      <c r="E908" s="121"/>
      <c r="F908" s="236"/>
      <c r="G908" s="122" t="str">
        <f>IFERROR(VLOOKUP(F908,'#Location List#'!$U$3:$V$1154,2,FALSE),"")</f>
        <v/>
      </c>
      <c r="H908" s="120"/>
      <c r="I908" s="120"/>
      <c r="J908" s="120"/>
      <c r="K908" s="120"/>
      <c r="L908" s="120"/>
      <c r="M908" s="120"/>
      <c r="N908" s="120"/>
      <c r="O908" s="120"/>
      <c r="P908" s="120"/>
      <c r="Q908" s="120"/>
      <c r="R908" s="120"/>
      <c r="S908" s="120"/>
      <c r="T908" s="205">
        <f t="shared" si="84"/>
        <v>0</v>
      </c>
      <c r="U908" s="205">
        <f t="shared" si="85"/>
        <v>0</v>
      </c>
      <c r="V908" s="210"/>
      <c r="W908" s="210"/>
      <c r="X908" s="23" t="str">
        <f>IFERROR(VLOOKUP(AT908,'#Input Lists#'!$L$3:$AH$833,3,FALSE)," ")</f>
        <v xml:space="preserve"> </v>
      </c>
      <c r="Y908" s="23" t="str">
        <f>IFERROR(VLOOKUP(AT908,'#Input Lists#'!$L$3:$AH$833,5,FALSE)," ")</f>
        <v xml:space="preserve"> </v>
      </c>
      <c r="Z908" s="206" t="str">
        <f>IFERROR(VLOOKUP(AT908,'#Input Lists#'!$L$3:$AH$833,9,FALSE)," ")</f>
        <v xml:space="preserve"> </v>
      </c>
      <c r="AA908" s="119" t="s">
        <v>1527</v>
      </c>
      <c r="AB908" s="120"/>
      <c r="AC908" s="123"/>
      <c r="AD908" s="123"/>
      <c r="AE908" s="123"/>
      <c r="AF908" s="123"/>
      <c r="AG908" s="123"/>
      <c r="AH908" s="123"/>
      <c r="AI908" s="123"/>
      <c r="AJ908" s="123"/>
      <c r="AK908" s="123"/>
      <c r="AL908" s="123"/>
      <c r="AM908" s="123"/>
      <c r="AN908" s="123"/>
      <c r="AO908" s="123"/>
      <c r="AP908" s="120"/>
      <c r="AQ908" s="125" t="str">
        <f>IFERROR(VLOOKUP(G908,'#Location List#'!$C$3:$D$150,2,FALSE),"")</f>
        <v/>
      </c>
      <c r="AR908" s="125" t="str">
        <f>IFERROR(VLOOKUP(F908,'#Location List#'!$Q$3:$R$1154,2,FALSE),"")</f>
        <v/>
      </c>
      <c r="AS908" s="125" t="str">
        <f>IFERROR(VLOOKUP(V908,'#Input Lists#'!$B$3:$D$46,3,FALSE),"")</f>
        <v/>
      </c>
      <c r="AT908" s="125" t="str">
        <f>IFERROR(VLOOKUP(CONCATENATE(V908," ",W908),'#Input Lists#'!$K$3:$L$827,2,FALSE),"")</f>
        <v/>
      </c>
      <c r="AU908" s="125">
        <f>IFERROR(VLOOKUP(AA908,'#Input Lists#'!$BU$3:$BV$8,2,FALSE),"")</f>
        <v>1</v>
      </c>
      <c r="AV908" s="118" t="str">
        <f>IFERROR(VLOOKUP(AB908,'#Input Lists#'!$BO$3:$BP$9,2,FALSE),"")</f>
        <v/>
      </c>
      <c r="AW908" s="118">
        <f>IFERROR(VLOOKUP(AC908,'#Input Lists#'!$BL$3:$BM$7,2,FALSE),"")</f>
        <v>1</v>
      </c>
      <c r="AX908" s="52" t="e">
        <f>VLOOKUP(AQ908,'#Location List#'!$D$3:$K$150,4,FALSE)</f>
        <v>#N/A</v>
      </c>
      <c r="AY908" s="273" t="e">
        <f>VLOOKUP(AX908,'#Location List#'!$Z$3:$AA$13,2,FALSE)</f>
        <v>#N/A</v>
      </c>
      <c r="AZ908" s="126" t="e">
        <f>VLOOKUP($AT908,'#Input Lists#'!$L$3:$S$1033,6,FALSE)</f>
        <v>#N/A</v>
      </c>
      <c r="BA908" s="239" t="e">
        <f>VLOOKUP($AT908,'#Input Lists#'!$L$3:$S$833,7,FALSE)</f>
        <v>#N/A</v>
      </c>
      <c r="BB908" s="239" t="e">
        <f>VLOOKUP($AT908,'#Input Lists#'!$L$3:$S$833,8,FALSE)</f>
        <v>#N/A</v>
      </c>
      <c r="BC908" s="91" t="str">
        <f t="shared" si="86"/>
        <v/>
      </c>
      <c r="BD908" s="91" t="str">
        <f t="shared" si="87"/>
        <v/>
      </c>
      <c r="BE908" s="15" t="str">
        <f t="shared" si="88"/>
        <v/>
      </c>
      <c r="BF908" s="92" t="str">
        <f t="shared" si="89"/>
        <v>No Sighting Date</v>
      </c>
    </row>
    <row r="909" spans="1:58" x14ac:dyDescent="0.25">
      <c r="A909" s="118">
        <v>904</v>
      </c>
      <c r="B909" s="119"/>
      <c r="C909" s="120"/>
      <c r="D909" s="121"/>
      <c r="E909" s="121"/>
      <c r="F909" s="236"/>
      <c r="G909" s="122" t="str">
        <f>IFERROR(VLOOKUP(F909,'#Location List#'!$U$3:$V$1154,2,FALSE),"")</f>
        <v/>
      </c>
      <c r="H909" s="120"/>
      <c r="I909" s="120"/>
      <c r="J909" s="120"/>
      <c r="K909" s="120"/>
      <c r="L909" s="120"/>
      <c r="M909" s="120"/>
      <c r="N909" s="120"/>
      <c r="O909" s="120"/>
      <c r="P909" s="120"/>
      <c r="Q909" s="120"/>
      <c r="R909" s="120"/>
      <c r="S909" s="120"/>
      <c r="T909" s="205">
        <f t="shared" si="84"/>
        <v>0</v>
      </c>
      <c r="U909" s="205">
        <f t="shared" si="85"/>
        <v>0</v>
      </c>
      <c r="V909" s="210"/>
      <c r="W909" s="210"/>
      <c r="X909" s="23" t="str">
        <f>IFERROR(VLOOKUP(AT909,'#Input Lists#'!$L$3:$AH$833,3,FALSE)," ")</f>
        <v xml:space="preserve"> </v>
      </c>
      <c r="Y909" s="23" t="str">
        <f>IFERROR(VLOOKUP(AT909,'#Input Lists#'!$L$3:$AH$833,5,FALSE)," ")</f>
        <v xml:space="preserve"> </v>
      </c>
      <c r="Z909" s="206" t="str">
        <f>IFERROR(VLOOKUP(AT909,'#Input Lists#'!$L$3:$AH$833,9,FALSE)," ")</f>
        <v xml:space="preserve"> </v>
      </c>
      <c r="AA909" s="119" t="s">
        <v>1527</v>
      </c>
      <c r="AB909" s="120"/>
      <c r="AC909" s="123"/>
      <c r="AD909" s="123"/>
      <c r="AE909" s="123"/>
      <c r="AF909" s="123"/>
      <c r="AG909" s="123"/>
      <c r="AH909" s="123"/>
      <c r="AI909" s="123"/>
      <c r="AJ909" s="123"/>
      <c r="AK909" s="123"/>
      <c r="AL909" s="123"/>
      <c r="AM909" s="123"/>
      <c r="AN909" s="123"/>
      <c r="AO909" s="123"/>
      <c r="AP909" s="120"/>
      <c r="AQ909" s="125" t="str">
        <f>IFERROR(VLOOKUP(G909,'#Location List#'!$C$3:$D$150,2,FALSE),"")</f>
        <v/>
      </c>
      <c r="AR909" s="125" t="str">
        <f>IFERROR(VLOOKUP(F909,'#Location List#'!$Q$3:$R$1154,2,FALSE),"")</f>
        <v/>
      </c>
      <c r="AS909" s="125" t="str">
        <f>IFERROR(VLOOKUP(V909,'#Input Lists#'!$B$3:$D$46,3,FALSE),"")</f>
        <v/>
      </c>
      <c r="AT909" s="125" t="str">
        <f>IFERROR(VLOOKUP(CONCATENATE(V909," ",W909),'#Input Lists#'!$K$3:$L$827,2,FALSE),"")</f>
        <v/>
      </c>
      <c r="AU909" s="125">
        <f>IFERROR(VLOOKUP(AA909,'#Input Lists#'!$BU$3:$BV$8,2,FALSE),"")</f>
        <v>1</v>
      </c>
      <c r="AV909" s="118" t="str">
        <f>IFERROR(VLOOKUP(AB909,'#Input Lists#'!$BO$3:$BP$9,2,FALSE),"")</f>
        <v/>
      </c>
      <c r="AW909" s="118">
        <f>IFERROR(VLOOKUP(AC909,'#Input Lists#'!$BL$3:$BM$7,2,FALSE),"")</f>
        <v>1</v>
      </c>
      <c r="AX909" s="52" t="e">
        <f>VLOOKUP(AQ909,'#Location List#'!$D$3:$K$150,4,FALSE)</f>
        <v>#N/A</v>
      </c>
      <c r="AY909" s="273" t="e">
        <f>VLOOKUP(AX909,'#Location List#'!$Z$3:$AA$13,2,FALSE)</f>
        <v>#N/A</v>
      </c>
      <c r="AZ909" s="126" t="e">
        <f>VLOOKUP($AT909,'#Input Lists#'!$L$3:$S$1033,6,FALSE)</f>
        <v>#N/A</v>
      </c>
      <c r="BA909" s="239" t="e">
        <f>VLOOKUP($AT909,'#Input Lists#'!$L$3:$S$833,7,FALSE)</f>
        <v>#N/A</v>
      </c>
      <c r="BB909" s="239" t="e">
        <f>VLOOKUP($AT909,'#Input Lists#'!$L$3:$S$833,8,FALSE)</f>
        <v>#N/A</v>
      </c>
      <c r="BC909" s="91" t="str">
        <f t="shared" si="86"/>
        <v/>
      </c>
      <c r="BD909" s="91" t="str">
        <f t="shared" si="87"/>
        <v/>
      </c>
      <c r="BE909" s="15" t="str">
        <f t="shared" si="88"/>
        <v/>
      </c>
      <c r="BF909" s="92" t="str">
        <f t="shared" si="89"/>
        <v>No Sighting Date</v>
      </c>
    </row>
    <row r="910" spans="1:58" x14ac:dyDescent="0.25">
      <c r="A910" s="118">
        <v>905</v>
      </c>
      <c r="B910" s="119"/>
      <c r="C910" s="120"/>
      <c r="D910" s="121"/>
      <c r="E910" s="121"/>
      <c r="F910" s="236"/>
      <c r="G910" s="122" t="str">
        <f>IFERROR(VLOOKUP(F910,'#Location List#'!$U$3:$V$1154,2,FALSE),"")</f>
        <v/>
      </c>
      <c r="H910" s="120"/>
      <c r="I910" s="120"/>
      <c r="J910" s="120"/>
      <c r="K910" s="120"/>
      <c r="L910" s="120"/>
      <c r="M910" s="120"/>
      <c r="N910" s="120"/>
      <c r="O910" s="120"/>
      <c r="P910" s="120"/>
      <c r="Q910" s="120"/>
      <c r="R910" s="120"/>
      <c r="S910" s="120"/>
      <c r="T910" s="205">
        <f t="shared" si="84"/>
        <v>0</v>
      </c>
      <c r="U910" s="205">
        <f t="shared" si="85"/>
        <v>0</v>
      </c>
      <c r="V910" s="210"/>
      <c r="W910" s="210"/>
      <c r="X910" s="23" t="str">
        <f>IFERROR(VLOOKUP(AT910,'#Input Lists#'!$L$3:$AH$833,3,FALSE)," ")</f>
        <v xml:space="preserve"> </v>
      </c>
      <c r="Y910" s="23" t="str">
        <f>IFERROR(VLOOKUP(AT910,'#Input Lists#'!$L$3:$AH$833,5,FALSE)," ")</f>
        <v xml:space="preserve"> </v>
      </c>
      <c r="Z910" s="206" t="str">
        <f>IFERROR(VLOOKUP(AT910,'#Input Lists#'!$L$3:$AH$833,9,FALSE)," ")</f>
        <v xml:space="preserve"> </v>
      </c>
      <c r="AA910" s="119" t="s">
        <v>1527</v>
      </c>
      <c r="AB910" s="120"/>
      <c r="AC910" s="123"/>
      <c r="AD910" s="123"/>
      <c r="AE910" s="123"/>
      <c r="AF910" s="123"/>
      <c r="AG910" s="123"/>
      <c r="AH910" s="123"/>
      <c r="AI910" s="123"/>
      <c r="AJ910" s="123"/>
      <c r="AK910" s="123"/>
      <c r="AL910" s="123"/>
      <c r="AM910" s="123"/>
      <c r="AN910" s="123"/>
      <c r="AO910" s="123"/>
      <c r="AP910" s="120"/>
      <c r="AQ910" s="125" t="str">
        <f>IFERROR(VLOOKUP(G910,'#Location List#'!$C$3:$D$150,2,FALSE),"")</f>
        <v/>
      </c>
      <c r="AR910" s="125" t="str">
        <f>IFERROR(VLOOKUP(F910,'#Location List#'!$Q$3:$R$1154,2,FALSE),"")</f>
        <v/>
      </c>
      <c r="AS910" s="125" t="str">
        <f>IFERROR(VLOOKUP(V910,'#Input Lists#'!$B$3:$D$46,3,FALSE),"")</f>
        <v/>
      </c>
      <c r="AT910" s="125" t="str">
        <f>IFERROR(VLOOKUP(CONCATENATE(V910," ",W910),'#Input Lists#'!$K$3:$L$827,2,FALSE),"")</f>
        <v/>
      </c>
      <c r="AU910" s="125">
        <f>IFERROR(VLOOKUP(AA910,'#Input Lists#'!$BU$3:$BV$8,2,FALSE),"")</f>
        <v>1</v>
      </c>
      <c r="AV910" s="118" t="str">
        <f>IFERROR(VLOOKUP(AB910,'#Input Lists#'!$BO$3:$BP$9,2,FALSE),"")</f>
        <v/>
      </c>
      <c r="AW910" s="118">
        <f>IFERROR(VLOOKUP(AC910,'#Input Lists#'!$BL$3:$BM$7,2,FALSE),"")</f>
        <v>1</v>
      </c>
      <c r="AX910" s="52" t="e">
        <f>VLOOKUP(AQ910,'#Location List#'!$D$3:$K$150,4,FALSE)</f>
        <v>#N/A</v>
      </c>
      <c r="AY910" s="273" t="e">
        <f>VLOOKUP(AX910,'#Location List#'!$Z$3:$AA$13,2,FALSE)</f>
        <v>#N/A</v>
      </c>
      <c r="AZ910" s="126" t="e">
        <f>VLOOKUP($AT910,'#Input Lists#'!$L$3:$S$1033,6,FALSE)</f>
        <v>#N/A</v>
      </c>
      <c r="BA910" s="239" t="e">
        <f>VLOOKUP($AT910,'#Input Lists#'!$L$3:$S$833,7,FALSE)</f>
        <v>#N/A</v>
      </c>
      <c r="BB910" s="239" t="e">
        <f>VLOOKUP($AT910,'#Input Lists#'!$L$3:$S$833,8,FALSE)</f>
        <v>#N/A</v>
      </c>
      <c r="BC910" s="91" t="str">
        <f t="shared" si="86"/>
        <v/>
      </c>
      <c r="BD910" s="91" t="str">
        <f t="shared" si="87"/>
        <v/>
      </c>
      <c r="BE910" s="15" t="str">
        <f t="shared" si="88"/>
        <v/>
      </c>
      <c r="BF910" s="92" t="str">
        <f t="shared" si="89"/>
        <v>No Sighting Date</v>
      </c>
    </row>
    <row r="911" spans="1:58" x14ac:dyDescent="0.25">
      <c r="A911" s="118">
        <v>906</v>
      </c>
      <c r="B911" s="119"/>
      <c r="C911" s="120"/>
      <c r="D911" s="121"/>
      <c r="E911" s="121"/>
      <c r="F911" s="236"/>
      <c r="G911" s="122" t="str">
        <f>IFERROR(VLOOKUP(F911,'#Location List#'!$U$3:$V$1154,2,FALSE),"")</f>
        <v/>
      </c>
      <c r="H911" s="120"/>
      <c r="I911" s="120"/>
      <c r="J911" s="120"/>
      <c r="K911" s="120"/>
      <c r="L911" s="120"/>
      <c r="M911" s="120"/>
      <c r="N911" s="120"/>
      <c r="O911" s="120"/>
      <c r="P911" s="120"/>
      <c r="Q911" s="120"/>
      <c r="R911" s="120"/>
      <c r="S911" s="120"/>
      <c r="T911" s="205">
        <f t="shared" si="84"/>
        <v>0</v>
      </c>
      <c r="U911" s="205">
        <f t="shared" si="85"/>
        <v>0</v>
      </c>
      <c r="V911" s="210"/>
      <c r="W911" s="210"/>
      <c r="X911" s="23" t="str">
        <f>IFERROR(VLOOKUP(AT911,'#Input Lists#'!$L$3:$AH$833,3,FALSE)," ")</f>
        <v xml:space="preserve"> </v>
      </c>
      <c r="Y911" s="23" t="str">
        <f>IFERROR(VLOOKUP(AT911,'#Input Lists#'!$L$3:$AH$833,5,FALSE)," ")</f>
        <v xml:space="preserve"> </v>
      </c>
      <c r="Z911" s="206" t="str">
        <f>IFERROR(VLOOKUP(AT911,'#Input Lists#'!$L$3:$AH$833,9,FALSE)," ")</f>
        <v xml:space="preserve"> </v>
      </c>
      <c r="AA911" s="119" t="s">
        <v>1527</v>
      </c>
      <c r="AB911" s="120"/>
      <c r="AC911" s="123"/>
      <c r="AD911" s="123"/>
      <c r="AE911" s="123"/>
      <c r="AF911" s="123"/>
      <c r="AG911" s="123"/>
      <c r="AH911" s="123"/>
      <c r="AI911" s="123"/>
      <c r="AJ911" s="123"/>
      <c r="AK911" s="123"/>
      <c r="AL911" s="123"/>
      <c r="AM911" s="123"/>
      <c r="AN911" s="123"/>
      <c r="AO911" s="123"/>
      <c r="AP911" s="120"/>
      <c r="AQ911" s="125" t="str">
        <f>IFERROR(VLOOKUP(G911,'#Location List#'!$C$3:$D$150,2,FALSE),"")</f>
        <v/>
      </c>
      <c r="AR911" s="125" t="str">
        <f>IFERROR(VLOOKUP(F911,'#Location List#'!$Q$3:$R$1154,2,FALSE),"")</f>
        <v/>
      </c>
      <c r="AS911" s="125" t="str">
        <f>IFERROR(VLOOKUP(V911,'#Input Lists#'!$B$3:$D$46,3,FALSE),"")</f>
        <v/>
      </c>
      <c r="AT911" s="125" t="str">
        <f>IFERROR(VLOOKUP(CONCATENATE(V911," ",W911),'#Input Lists#'!$K$3:$L$827,2,FALSE),"")</f>
        <v/>
      </c>
      <c r="AU911" s="125">
        <f>IFERROR(VLOOKUP(AA911,'#Input Lists#'!$BU$3:$BV$8,2,FALSE),"")</f>
        <v>1</v>
      </c>
      <c r="AV911" s="118" t="str">
        <f>IFERROR(VLOOKUP(AB911,'#Input Lists#'!$BO$3:$BP$9,2,FALSE),"")</f>
        <v/>
      </c>
      <c r="AW911" s="118">
        <f>IFERROR(VLOOKUP(AC911,'#Input Lists#'!$BL$3:$BM$7,2,FALSE),"")</f>
        <v>1</v>
      </c>
      <c r="AX911" s="52" t="e">
        <f>VLOOKUP(AQ911,'#Location List#'!$D$3:$K$150,4,FALSE)</f>
        <v>#N/A</v>
      </c>
      <c r="AY911" s="273" t="e">
        <f>VLOOKUP(AX911,'#Location List#'!$Z$3:$AA$13,2,FALSE)</f>
        <v>#N/A</v>
      </c>
      <c r="AZ911" s="126" t="e">
        <f>VLOOKUP($AT911,'#Input Lists#'!$L$3:$S$1033,6,FALSE)</f>
        <v>#N/A</v>
      </c>
      <c r="BA911" s="239" t="e">
        <f>VLOOKUP($AT911,'#Input Lists#'!$L$3:$S$833,7,FALSE)</f>
        <v>#N/A</v>
      </c>
      <c r="BB911" s="239" t="e">
        <f>VLOOKUP($AT911,'#Input Lists#'!$L$3:$S$833,8,FALSE)</f>
        <v>#N/A</v>
      </c>
      <c r="BC911" s="91" t="str">
        <f t="shared" si="86"/>
        <v/>
      </c>
      <c r="BD911" s="91" t="str">
        <f t="shared" si="87"/>
        <v/>
      </c>
      <c r="BE911" s="15" t="str">
        <f t="shared" si="88"/>
        <v/>
      </c>
      <c r="BF911" s="92" t="str">
        <f t="shared" si="89"/>
        <v>No Sighting Date</v>
      </c>
    </row>
    <row r="912" spans="1:58" x14ac:dyDescent="0.25">
      <c r="A912" s="118">
        <v>907</v>
      </c>
      <c r="B912" s="119"/>
      <c r="C912" s="120"/>
      <c r="D912" s="121"/>
      <c r="E912" s="121"/>
      <c r="F912" s="236"/>
      <c r="G912" s="122" t="str">
        <f>IFERROR(VLOOKUP(F912,'#Location List#'!$U$3:$V$1154,2,FALSE),"")</f>
        <v/>
      </c>
      <c r="H912" s="120"/>
      <c r="I912" s="120"/>
      <c r="J912" s="120"/>
      <c r="K912" s="120"/>
      <c r="L912" s="120"/>
      <c r="M912" s="120"/>
      <c r="N912" s="120"/>
      <c r="O912" s="120"/>
      <c r="P912" s="120"/>
      <c r="Q912" s="120"/>
      <c r="R912" s="120"/>
      <c r="S912" s="120"/>
      <c r="T912" s="205">
        <f t="shared" si="84"/>
        <v>0</v>
      </c>
      <c r="U912" s="205">
        <f t="shared" si="85"/>
        <v>0</v>
      </c>
      <c r="V912" s="210"/>
      <c r="W912" s="210"/>
      <c r="X912" s="23" t="str">
        <f>IFERROR(VLOOKUP(AT912,'#Input Lists#'!$L$3:$AH$833,3,FALSE)," ")</f>
        <v xml:space="preserve"> </v>
      </c>
      <c r="Y912" s="23" t="str">
        <f>IFERROR(VLOOKUP(AT912,'#Input Lists#'!$L$3:$AH$833,5,FALSE)," ")</f>
        <v xml:space="preserve"> </v>
      </c>
      <c r="Z912" s="206" t="str">
        <f>IFERROR(VLOOKUP(AT912,'#Input Lists#'!$L$3:$AH$833,9,FALSE)," ")</f>
        <v xml:space="preserve"> </v>
      </c>
      <c r="AA912" s="119" t="s">
        <v>1527</v>
      </c>
      <c r="AB912" s="120"/>
      <c r="AC912" s="123"/>
      <c r="AD912" s="123"/>
      <c r="AE912" s="123"/>
      <c r="AF912" s="123"/>
      <c r="AG912" s="123"/>
      <c r="AH912" s="123"/>
      <c r="AI912" s="123"/>
      <c r="AJ912" s="123"/>
      <c r="AK912" s="123"/>
      <c r="AL912" s="123"/>
      <c r="AM912" s="123"/>
      <c r="AN912" s="123"/>
      <c r="AO912" s="123"/>
      <c r="AP912" s="120"/>
      <c r="AQ912" s="125" t="str">
        <f>IFERROR(VLOOKUP(G912,'#Location List#'!$C$3:$D$150,2,FALSE),"")</f>
        <v/>
      </c>
      <c r="AR912" s="125" t="str">
        <f>IFERROR(VLOOKUP(F912,'#Location List#'!$Q$3:$R$1154,2,FALSE),"")</f>
        <v/>
      </c>
      <c r="AS912" s="125" t="str">
        <f>IFERROR(VLOOKUP(V912,'#Input Lists#'!$B$3:$D$46,3,FALSE),"")</f>
        <v/>
      </c>
      <c r="AT912" s="125" t="str">
        <f>IFERROR(VLOOKUP(CONCATENATE(V912," ",W912),'#Input Lists#'!$K$3:$L$827,2,FALSE),"")</f>
        <v/>
      </c>
      <c r="AU912" s="125">
        <f>IFERROR(VLOOKUP(AA912,'#Input Lists#'!$BU$3:$BV$8,2,FALSE),"")</f>
        <v>1</v>
      </c>
      <c r="AV912" s="118" t="str">
        <f>IFERROR(VLOOKUP(AB912,'#Input Lists#'!$BO$3:$BP$9,2,FALSE),"")</f>
        <v/>
      </c>
      <c r="AW912" s="118">
        <f>IFERROR(VLOOKUP(AC912,'#Input Lists#'!$BL$3:$BM$7,2,FALSE),"")</f>
        <v>1</v>
      </c>
      <c r="AX912" s="52" t="e">
        <f>VLOOKUP(AQ912,'#Location List#'!$D$3:$K$150,4,FALSE)</f>
        <v>#N/A</v>
      </c>
      <c r="AY912" s="273" t="e">
        <f>VLOOKUP(AX912,'#Location List#'!$Z$3:$AA$13,2,FALSE)</f>
        <v>#N/A</v>
      </c>
      <c r="AZ912" s="126" t="e">
        <f>VLOOKUP($AT912,'#Input Lists#'!$L$3:$S$1033,6,FALSE)</f>
        <v>#N/A</v>
      </c>
      <c r="BA912" s="239" t="e">
        <f>VLOOKUP($AT912,'#Input Lists#'!$L$3:$S$833,7,FALSE)</f>
        <v>#N/A</v>
      </c>
      <c r="BB912" s="239" t="e">
        <f>VLOOKUP($AT912,'#Input Lists#'!$L$3:$S$833,8,FALSE)</f>
        <v>#N/A</v>
      </c>
      <c r="BC912" s="91" t="str">
        <f t="shared" si="86"/>
        <v/>
      </c>
      <c r="BD912" s="91" t="str">
        <f t="shared" si="87"/>
        <v/>
      </c>
      <c r="BE912" s="15" t="str">
        <f t="shared" si="88"/>
        <v/>
      </c>
      <c r="BF912" s="92" t="str">
        <f t="shared" si="89"/>
        <v>No Sighting Date</v>
      </c>
    </row>
    <row r="913" spans="1:58" x14ac:dyDescent="0.25">
      <c r="A913" s="118">
        <v>908</v>
      </c>
      <c r="B913" s="119"/>
      <c r="C913" s="120"/>
      <c r="D913" s="121"/>
      <c r="E913" s="121"/>
      <c r="F913" s="236"/>
      <c r="G913" s="122" t="str">
        <f>IFERROR(VLOOKUP(F913,'#Location List#'!$U$3:$V$1154,2,FALSE),"")</f>
        <v/>
      </c>
      <c r="H913" s="120"/>
      <c r="I913" s="120"/>
      <c r="J913" s="120"/>
      <c r="K913" s="120"/>
      <c r="L913" s="120"/>
      <c r="M913" s="120"/>
      <c r="N913" s="120"/>
      <c r="O913" s="120"/>
      <c r="P913" s="120"/>
      <c r="Q913" s="120"/>
      <c r="R913" s="120"/>
      <c r="S913" s="120"/>
      <c r="T913" s="205">
        <f t="shared" si="84"/>
        <v>0</v>
      </c>
      <c r="U913" s="205">
        <f t="shared" si="85"/>
        <v>0</v>
      </c>
      <c r="V913" s="210"/>
      <c r="W913" s="210"/>
      <c r="X913" s="23" t="str">
        <f>IFERROR(VLOOKUP(AT913,'#Input Lists#'!$L$3:$AH$833,3,FALSE)," ")</f>
        <v xml:space="preserve"> </v>
      </c>
      <c r="Y913" s="23" t="str">
        <f>IFERROR(VLOOKUP(AT913,'#Input Lists#'!$L$3:$AH$833,5,FALSE)," ")</f>
        <v xml:space="preserve"> </v>
      </c>
      <c r="Z913" s="206" t="str">
        <f>IFERROR(VLOOKUP(AT913,'#Input Lists#'!$L$3:$AH$833,9,FALSE)," ")</f>
        <v xml:space="preserve"> </v>
      </c>
      <c r="AA913" s="119" t="s">
        <v>1527</v>
      </c>
      <c r="AB913" s="120"/>
      <c r="AC913" s="123"/>
      <c r="AD913" s="123"/>
      <c r="AE913" s="123"/>
      <c r="AF913" s="123"/>
      <c r="AG913" s="123"/>
      <c r="AH913" s="123"/>
      <c r="AI913" s="123"/>
      <c r="AJ913" s="123"/>
      <c r="AK913" s="123"/>
      <c r="AL913" s="123"/>
      <c r="AM913" s="123"/>
      <c r="AN913" s="123"/>
      <c r="AO913" s="123"/>
      <c r="AP913" s="120"/>
      <c r="AQ913" s="125" t="str">
        <f>IFERROR(VLOOKUP(G913,'#Location List#'!$C$3:$D$150,2,FALSE),"")</f>
        <v/>
      </c>
      <c r="AR913" s="125" t="str">
        <f>IFERROR(VLOOKUP(F913,'#Location List#'!$Q$3:$R$1154,2,FALSE),"")</f>
        <v/>
      </c>
      <c r="AS913" s="125" t="str">
        <f>IFERROR(VLOOKUP(V913,'#Input Lists#'!$B$3:$D$46,3,FALSE),"")</f>
        <v/>
      </c>
      <c r="AT913" s="125" t="str">
        <f>IFERROR(VLOOKUP(CONCATENATE(V913," ",W913),'#Input Lists#'!$K$3:$L$827,2,FALSE),"")</f>
        <v/>
      </c>
      <c r="AU913" s="125">
        <f>IFERROR(VLOOKUP(AA913,'#Input Lists#'!$BU$3:$BV$8,2,FALSE),"")</f>
        <v>1</v>
      </c>
      <c r="AV913" s="118" t="str">
        <f>IFERROR(VLOOKUP(AB913,'#Input Lists#'!$BO$3:$BP$9,2,FALSE),"")</f>
        <v/>
      </c>
      <c r="AW913" s="118">
        <f>IFERROR(VLOOKUP(AC913,'#Input Lists#'!$BL$3:$BM$7,2,FALSE),"")</f>
        <v>1</v>
      </c>
      <c r="AX913" s="52" t="e">
        <f>VLOOKUP(AQ913,'#Location List#'!$D$3:$K$150,4,FALSE)</f>
        <v>#N/A</v>
      </c>
      <c r="AY913" s="273" t="e">
        <f>VLOOKUP(AX913,'#Location List#'!$Z$3:$AA$13,2,FALSE)</f>
        <v>#N/A</v>
      </c>
      <c r="AZ913" s="126" t="e">
        <f>VLOOKUP($AT913,'#Input Lists#'!$L$3:$S$1033,6,FALSE)</f>
        <v>#N/A</v>
      </c>
      <c r="BA913" s="239" t="e">
        <f>VLOOKUP($AT913,'#Input Lists#'!$L$3:$S$833,7,FALSE)</f>
        <v>#N/A</v>
      </c>
      <c r="BB913" s="239" t="e">
        <f>VLOOKUP($AT913,'#Input Lists#'!$L$3:$S$833,8,FALSE)</f>
        <v>#N/A</v>
      </c>
      <c r="BC913" s="91" t="str">
        <f t="shared" si="86"/>
        <v/>
      </c>
      <c r="BD913" s="91" t="str">
        <f t="shared" si="87"/>
        <v/>
      </c>
      <c r="BE913" s="15" t="str">
        <f t="shared" si="88"/>
        <v/>
      </c>
      <c r="BF913" s="92" t="str">
        <f t="shared" si="89"/>
        <v>No Sighting Date</v>
      </c>
    </row>
    <row r="914" spans="1:58" x14ac:dyDescent="0.25">
      <c r="A914" s="118">
        <v>909</v>
      </c>
      <c r="B914" s="119"/>
      <c r="C914" s="120"/>
      <c r="D914" s="121"/>
      <c r="E914" s="121"/>
      <c r="F914" s="236"/>
      <c r="G914" s="122" t="str">
        <f>IFERROR(VLOOKUP(F914,'#Location List#'!$U$3:$V$1154,2,FALSE),"")</f>
        <v/>
      </c>
      <c r="H914" s="120"/>
      <c r="I914" s="120"/>
      <c r="J914" s="120"/>
      <c r="K914" s="120"/>
      <c r="L914" s="120"/>
      <c r="M914" s="120"/>
      <c r="N914" s="120"/>
      <c r="O914" s="120"/>
      <c r="P914" s="120"/>
      <c r="Q914" s="120"/>
      <c r="R914" s="120"/>
      <c r="S914" s="120"/>
      <c r="T914" s="205">
        <f t="shared" si="84"/>
        <v>0</v>
      </c>
      <c r="U914" s="205">
        <f t="shared" si="85"/>
        <v>0</v>
      </c>
      <c r="V914" s="210"/>
      <c r="W914" s="210"/>
      <c r="X914" s="23" t="str">
        <f>IFERROR(VLOOKUP(AT914,'#Input Lists#'!$L$3:$AH$833,3,FALSE)," ")</f>
        <v xml:space="preserve"> </v>
      </c>
      <c r="Y914" s="23" t="str">
        <f>IFERROR(VLOOKUP(AT914,'#Input Lists#'!$L$3:$AH$833,5,FALSE)," ")</f>
        <v xml:space="preserve"> </v>
      </c>
      <c r="Z914" s="206" t="str">
        <f>IFERROR(VLOOKUP(AT914,'#Input Lists#'!$L$3:$AH$833,9,FALSE)," ")</f>
        <v xml:space="preserve"> </v>
      </c>
      <c r="AA914" s="119" t="s">
        <v>1527</v>
      </c>
      <c r="AB914" s="120"/>
      <c r="AC914" s="123"/>
      <c r="AD914" s="123"/>
      <c r="AE914" s="123"/>
      <c r="AF914" s="123"/>
      <c r="AG914" s="123"/>
      <c r="AH914" s="123"/>
      <c r="AI914" s="123"/>
      <c r="AJ914" s="123"/>
      <c r="AK914" s="123"/>
      <c r="AL914" s="123"/>
      <c r="AM914" s="123"/>
      <c r="AN914" s="123"/>
      <c r="AO914" s="123"/>
      <c r="AP914" s="120"/>
      <c r="AQ914" s="125" t="str">
        <f>IFERROR(VLOOKUP(G914,'#Location List#'!$C$3:$D$150,2,FALSE),"")</f>
        <v/>
      </c>
      <c r="AR914" s="125" t="str">
        <f>IFERROR(VLOOKUP(F914,'#Location List#'!$Q$3:$R$1154,2,FALSE),"")</f>
        <v/>
      </c>
      <c r="AS914" s="125" t="str">
        <f>IFERROR(VLOOKUP(V914,'#Input Lists#'!$B$3:$D$46,3,FALSE),"")</f>
        <v/>
      </c>
      <c r="AT914" s="125" t="str">
        <f>IFERROR(VLOOKUP(CONCATENATE(V914," ",W914),'#Input Lists#'!$K$3:$L$827,2,FALSE),"")</f>
        <v/>
      </c>
      <c r="AU914" s="125">
        <f>IFERROR(VLOOKUP(AA914,'#Input Lists#'!$BU$3:$BV$8,2,FALSE),"")</f>
        <v>1</v>
      </c>
      <c r="AV914" s="118" t="str">
        <f>IFERROR(VLOOKUP(AB914,'#Input Lists#'!$BO$3:$BP$9,2,FALSE),"")</f>
        <v/>
      </c>
      <c r="AW914" s="118">
        <f>IFERROR(VLOOKUP(AC914,'#Input Lists#'!$BL$3:$BM$7,2,FALSE),"")</f>
        <v>1</v>
      </c>
      <c r="AX914" s="52" t="e">
        <f>VLOOKUP(AQ914,'#Location List#'!$D$3:$K$150,4,FALSE)</f>
        <v>#N/A</v>
      </c>
      <c r="AY914" s="273" t="e">
        <f>VLOOKUP(AX914,'#Location List#'!$Z$3:$AA$13,2,FALSE)</f>
        <v>#N/A</v>
      </c>
      <c r="AZ914" s="126" t="e">
        <f>VLOOKUP($AT914,'#Input Lists#'!$L$3:$S$1033,6,FALSE)</f>
        <v>#N/A</v>
      </c>
      <c r="BA914" s="239" t="e">
        <f>VLOOKUP($AT914,'#Input Lists#'!$L$3:$S$833,7,FALSE)</f>
        <v>#N/A</v>
      </c>
      <c r="BB914" s="239" t="e">
        <f>VLOOKUP($AT914,'#Input Lists#'!$L$3:$S$833,8,FALSE)</f>
        <v>#N/A</v>
      </c>
      <c r="BC914" s="91" t="str">
        <f t="shared" si="86"/>
        <v/>
      </c>
      <c r="BD914" s="91" t="str">
        <f t="shared" si="87"/>
        <v/>
      </c>
      <c r="BE914" s="15" t="str">
        <f t="shared" si="88"/>
        <v/>
      </c>
      <c r="BF914" s="92" t="str">
        <f t="shared" si="89"/>
        <v>No Sighting Date</v>
      </c>
    </row>
    <row r="915" spans="1:58" x14ac:dyDescent="0.25">
      <c r="A915" s="118">
        <v>910</v>
      </c>
      <c r="B915" s="119"/>
      <c r="C915" s="120"/>
      <c r="D915" s="121"/>
      <c r="E915" s="121"/>
      <c r="F915" s="236"/>
      <c r="G915" s="122" t="str">
        <f>IFERROR(VLOOKUP(F915,'#Location List#'!$U$3:$V$1154,2,FALSE),"")</f>
        <v/>
      </c>
      <c r="H915" s="120"/>
      <c r="I915" s="120"/>
      <c r="J915" s="120"/>
      <c r="K915" s="120"/>
      <c r="L915" s="120"/>
      <c r="M915" s="120"/>
      <c r="N915" s="120"/>
      <c r="O915" s="120"/>
      <c r="P915" s="120"/>
      <c r="Q915" s="120"/>
      <c r="R915" s="120"/>
      <c r="S915" s="120"/>
      <c r="T915" s="205">
        <f t="shared" si="84"/>
        <v>0</v>
      </c>
      <c r="U915" s="205">
        <f t="shared" si="85"/>
        <v>0</v>
      </c>
      <c r="V915" s="210"/>
      <c r="W915" s="210"/>
      <c r="X915" s="23" t="str">
        <f>IFERROR(VLOOKUP(AT915,'#Input Lists#'!$L$3:$AH$833,3,FALSE)," ")</f>
        <v xml:space="preserve"> </v>
      </c>
      <c r="Y915" s="23" t="str">
        <f>IFERROR(VLOOKUP(AT915,'#Input Lists#'!$L$3:$AH$833,5,FALSE)," ")</f>
        <v xml:space="preserve"> </v>
      </c>
      <c r="Z915" s="206" t="str">
        <f>IFERROR(VLOOKUP(AT915,'#Input Lists#'!$L$3:$AH$833,9,FALSE)," ")</f>
        <v xml:space="preserve"> </v>
      </c>
      <c r="AA915" s="119" t="s">
        <v>1527</v>
      </c>
      <c r="AB915" s="120"/>
      <c r="AC915" s="123"/>
      <c r="AD915" s="123"/>
      <c r="AE915" s="123"/>
      <c r="AF915" s="123"/>
      <c r="AG915" s="123"/>
      <c r="AH915" s="123"/>
      <c r="AI915" s="123"/>
      <c r="AJ915" s="123"/>
      <c r="AK915" s="123"/>
      <c r="AL915" s="123"/>
      <c r="AM915" s="123"/>
      <c r="AN915" s="123"/>
      <c r="AO915" s="123"/>
      <c r="AP915" s="120"/>
      <c r="AQ915" s="125" t="str">
        <f>IFERROR(VLOOKUP(G915,'#Location List#'!$C$3:$D$150,2,FALSE),"")</f>
        <v/>
      </c>
      <c r="AR915" s="125" t="str">
        <f>IFERROR(VLOOKUP(F915,'#Location List#'!$Q$3:$R$1154,2,FALSE),"")</f>
        <v/>
      </c>
      <c r="AS915" s="125" t="str">
        <f>IFERROR(VLOOKUP(V915,'#Input Lists#'!$B$3:$D$46,3,FALSE),"")</f>
        <v/>
      </c>
      <c r="AT915" s="125" t="str">
        <f>IFERROR(VLOOKUP(CONCATENATE(V915," ",W915),'#Input Lists#'!$K$3:$L$827,2,FALSE),"")</f>
        <v/>
      </c>
      <c r="AU915" s="125">
        <f>IFERROR(VLOOKUP(AA915,'#Input Lists#'!$BU$3:$BV$8,2,FALSE),"")</f>
        <v>1</v>
      </c>
      <c r="AV915" s="118" t="str">
        <f>IFERROR(VLOOKUP(AB915,'#Input Lists#'!$BO$3:$BP$9,2,FALSE),"")</f>
        <v/>
      </c>
      <c r="AW915" s="118">
        <f>IFERROR(VLOOKUP(AC915,'#Input Lists#'!$BL$3:$BM$7,2,FALSE),"")</f>
        <v>1</v>
      </c>
      <c r="AX915" s="52" t="e">
        <f>VLOOKUP(AQ915,'#Location List#'!$D$3:$K$150,4,FALSE)</f>
        <v>#N/A</v>
      </c>
      <c r="AY915" s="273" t="e">
        <f>VLOOKUP(AX915,'#Location List#'!$Z$3:$AA$13,2,FALSE)</f>
        <v>#N/A</v>
      </c>
      <c r="AZ915" s="126" t="e">
        <f>VLOOKUP($AT915,'#Input Lists#'!$L$3:$S$1033,6,FALSE)</f>
        <v>#N/A</v>
      </c>
      <c r="BA915" s="239" t="e">
        <f>VLOOKUP($AT915,'#Input Lists#'!$L$3:$S$833,7,FALSE)</f>
        <v>#N/A</v>
      </c>
      <c r="BB915" s="239" t="e">
        <f>VLOOKUP($AT915,'#Input Lists#'!$L$3:$S$833,8,FALSE)</f>
        <v>#N/A</v>
      </c>
      <c r="BC915" s="91" t="str">
        <f t="shared" si="86"/>
        <v/>
      </c>
      <c r="BD915" s="91" t="str">
        <f t="shared" si="87"/>
        <v/>
      </c>
      <c r="BE915" s="15" t="str">
        <f t="shared" si="88"/>
        <v/>
      </c>
      <c r="BF915" s="92" t="str">
        <f t="shared" si="89"/>
        <v>No Sighting Date</v>
      </c>
    </row>
    <row r="916" spans="1:58" x14ac:dyDescent="0.25">
      <c r="A916" s="118">
        <v>911</v>
      </c>
      <c r="B916" s="119"/>
      <c r="C916" s="120"/>
      <c r="D916" s="121"/>
      <c r="E916" s="121"/>
      <c r="F916" s="236"/>
      <c r="G916" s="122" t="str">
        <f>IFERROR(VLOOKUP(F916,'#Location List#'!$U$3:$V$1154,2,FALSE),"")</f>
        <v/>
      </c>
      <c r="H916" s="120"/>
      <c r="I916" s="120"/>
      <c r="J916" s="120"/>
      <c r="K916" s="120"/>
      <c r="L916" s="120"/>
      <c r="M916" s="120"/>
      <c r="N916" s="120"/>
      <c r="O916" s="120"/>
      <c r="P916" s="120"/>
      <c r="Q916" s="120"/>
      <c r="R916" s="120"/>
      <c r="S916" s="120"/>
      <c r="T916" s="205">
        <f t="shared" ref="T916:T979" si="90">N916-O916/60-P916/60/60</f>
        <v>0</v>
      </c>
      <c r="U916" s="205">
        <f t="shared" ref="U916:U979" si="91">Q916+R916/60+S916/60/60</f>
        <v>0</v>
      </c>
      <c r="V916" s="210"/>
      <c r="W916" s="210"/>
      <c r="X916" s="23" t="str">
        <f>IFERROR(VLOOKUP(AT916,'#Input Lists#'!$L$3:$AH$833,3,FALSE)," ")</f>
        <v xml:space="preserve"> </v>
      </c>
      <c r="Y916" s="23" t="str">
        <f>IFERROR(VLOOKUP(AT916,'#Input Lists#'!$L$3:$AH$833,5,FALSE)," ")</f>
        <v xml:space="preserve"> </v>
      </c>
      <c r="Z916" s="206" t="str">
        <f>IFERROR(VLOOKUP(AT916,'#Input Lists#'!$L$3:$AH$833,9,FALSE)," ")</f>
        <v xml:space="preserve"> </v>
      </c>
      <c r="AA916" s="119" t="s">
        <v>1527</v>
      </c>
      <c r="AB916" s="120"/>
      <c r="AC916" s="123"/>
      <c r="AD916" s="123"/>
      <c r="AE916" s="123"/>
      <c r="AF916" s="123"/>
      <c r="AG916" s="123"/>
      <c r="AH916" s="123"/>
      <c r="AI916" s="123"/>
      <c r="AJ916" s="123"/>
      <c r="AK916" s="123"/>
      <c r="AL916" s="123"/>
      <c r="AM916" s="123"/>
      <c r="AN916" s="123"/>
      <c r="AO916" s="123"/>
      <c r="AP916" s="120"/>
      <c r="AQ916" s="125" t="str">
        <f>IFERROR(VLOOKUP(G916,'#Location List#'!$C$3:$D$150,2,FALSE),"")</f>
        <v/>
      </c>
      <c r="AR916" s="125" t="str">
        <f>IFERROR(VLOOKUP(F916,'#Location List#'!$Q$3:$R$1154,2,FALSE),"")</f>
        <v/>
      </c>
      <c r="AS916" s="125" t="str">
        <f>IFERROR(VLOOKUP(V916,'#Input Lists#'!$B$3:$D$46,3,FALSE),"")</f>
        <v/>
      </c>
      <c r="AT916" s="125" t="str">
        <f>IFERROR(VLOOKUP(CONCATENATE(V916," ",W916),'#Input Lists#'!$K$3:$L$827,2,FALSE),"")</f>
        <v/>
      </c>
      <c r="AU916" s="125">
        <f>IFERROR(VLOOKUP(AA916,'#Input Lists#'!$BU$3:$BV$8,2,FALSE),"")</f>
        <v>1</v>
      </c>
      <c r="AV916" s="118" t="str">
        <f>IFERROR(VLOOKUP(AB916,'#Input Lists#'!$BO$3:$BP$9,2,FALSE),"")</f>
        <v/>
      </c>
      <c r="AW916" s="118">
        <f>IFERROR(VLOOKUP(AC916,'#Input Lists#'!$BL$3:$BM$7,2,FALSE),"")</f>
        <v>1</v>
      </c>
      <c r="AX916" s="52" t="e">
        <f>VLOOKUP(AQ916,'#Location List#'!$D$3:$K$150,4,FALSE)</f>
        <v>#N/A</v>
      </c>
      <c r="AY916" s="273" t="e">
        <f>VLOOKUP(AX916,'#Location List#'!$Z$3:$AA$13,2,FALSE)</f>
        <v>#N/A</v>
      </c>
      <c r="AZ916" s="126" t="e">
        <f>VLOOKUP($AT916,'#Input Lists#'!$L$3:$S$1033,6,FALSE)</f>
        <v>#N/A</v>
      </c>
      <c r="BA916" s="239" t="e">
        <f>VLOOKUP($AT916,'#Input Lists#'!$L$3:$S$833,7,FALSE)</f>
        <v>#N/A</v>
      </c>
      <c r="BB916" s="239" t="e">
        <f>VLOOKUP($AT916,'#Input Lists#'!$L$3:$S$833,8,FALSE)</f>
        <v>#N/A</v>
      </c>
      <c r="BC916" s="91" t="str">
        <f t="shared" ref="BC916:BC979" si="92">IFERROR(WEEKNUM(BA916,2),"")</f>
        <v/>
      </c>
      <c r="BD916" s="91" t="str">
        <f t="shared" ref="BD916:BD979" si="93">IFERROR(IF(WEEKNUM(BB916)&lt;WEEKNUM(BA916),WEEKNUM(BB916)+52,WEEKNUM(BB916)),"")</f>
        <v/>
      </c>
      <c r="BE916" s="15" t="str">
        <f t="shared" ref="BE916:BE979" si="94">IF(E916="","",IF(WEEKNUM(E916)&lt;9,WEEKNUM(E916)+52, WEEKNUM(E916)))</f>
        <v/>
      </c>
      <c r="BF916" s="92" t="str">
        <f t="shared" ref="BF916:BF979" si="95">IF(E916="", "No Sighting Date", IF(BC916&gt;=BD916," ",IF(BE916&gt;=BC916,IF(BE916&lt;=BD916,"IN RANGE",BE916-BD916),BE916-BC916)))</f>
        <v>No Sighting Date</v>
      </c>
    </row>
    <row r="917" spans="1:58" x14ac:dyDescent="0.25">
      <c r="A917" s="118">
        <v>912</v>
      </c>
      <c r="B917" s="119"/>
      <c r="C917" s="120"/>
      <c r="D917" s="121"/>
      <c r="E917" s="121"/>
      <c r="F917" s="236"/>
      <c r="G917" s="122" t="str">
        <f>IFERROR(VLOOKUP(F917,'#Location List#'!$U$3:$V$1154,2,FALSE),"")</f>
        <v/>
      </c>
      <c r="H917" s="120"/>
      <c r="I917" s="120"/>
      <c r="J917" s="120"/>
      <c r="K917" s="120"/>
      <c r="L917" s="120"/>
      <c r="M917" s="120"/>
      <c r="N917" s="120"/>
      <c r="O917" s="120"/>
      <c r="P917" s="120"/>
      <c r="Q917" s="120"/>
      <c r="R917" s="120"/>
      <c r="S917" s="120"/>
      <c r="T917" s="205">
        <f t="shared" si="90"/>
        <v>0</v>
      </c>
      <c r="U917" s="205">
        <f t="shared" si="91"/>
        <v>0</v>
      </c>
      <c r="V917" s="210"/>
      <c r="W917" s="210"/>
      <c r="X917" s="23" t="str">
        <f>IFERROR(VLOOKUP(AT917,'#Input Lists#'!$L$3:$AH$833,3,FALSE)," ")</f>
        <v xml:space="preserve"> </v>
      </c>
      <c r="Y917" s="23" t="str">
        <f>IFERROR(VLOOKUP(AT917,'#Input Lists#'!$L$3:$AH$833,5,FALSE)," ")</f>
        <v xml:space="preserve"> </v>
      </c>
      <c r="Z917" s="206" t="str">
        <f>IFERROR(VLOOKUP(AT917,'#Input Lists#'!$L$3:$AH$833,9,FALSE)," ")</f>
        <v xml:space="preserve"> </v>
      </c>
      <c r="AA917" s="119" t="s">
        <v>1527</v>
      </c>
      <c r="AB917" s="120"/>
      <c r="AC917" s="123"/>
      <c r="AD917" s="123"/>
      <c r="AE917" s="123"/>
      <c r="AF917" s="123"/>
      <c r="AG917" s="123"/>
      <c r="AH917" s="123"/>
      <c r="AI917" s="123"/>
      <c r="AJ917" s="123"/>
      <c r="AK917" s="123"/>
      <c r="AL917" s="123"/>
      <c r="AM917" s="123"/>
      <c r="AN917" s="123"/>
      <c r="AO917" s="123"/>
      <c r="AP917" s="120"/>
      <c r="AQ917" s="125" t="str">
        <f>IFERROR(VLOOKUP(G917,'#Location List#'!$C$3:$D$150,2,FALSE),"")</f>
        <v/>
      </c>
      <c r="AR917" s="125" t="str">
        <f>IFERROR(VLOOKUP(F917,'#Location List#'!$Q$3:$R$1154,2,FALSE),"")</f>
        <v/>
      </c>
      <c r="AS917" s="125" t="str">
        <f>IFERROR(VLOOKUP(V917,'#Input Lists#'!$B$3:$D$46,3,FALSE),"")</f>
        <v/>
      </c>
      <c r="AT917" s="125" t="str">
        <f>IFERROR(VLOOKUP(CONCATENATE(V917," ",W917),'#Input Lists#'!$K$3:$L$827,2,FALSE),"")</f>
        <v/>
      </c>
      <c r="AU917" s="125">
        <f>IFERROR(VLOOKUP(AA917,'#Input Lists#'!$BU$3:$BV$8,2,FALSE),"")</f>
        <v>1</v>
      </c>
      <c r="AV917" s="118" t="str">
        <f>IFERROR(VLOOKUP(AB917,'#Input Lists#'!$BO$3:$BP$9,2,FALSE),"")</f>
        <v/>
      </c>
      <c r="AW917" s="118">
        <f>IFERROR(VLOOKUP(AC917,'#Input Lists#'!$BL$3:$BM$7,2,FALSE),"")</f>
        <v>1</v>
      </c>
      <c r="AX917" s="52" t="e">
        <f>VLOOKUP(AQ917,'#Location List#'!$D$3:$K$150,4,FALSE)</f>
        <v>#N/A</v>
      </c>
      <c r="AY917" s="273" t="e">
        <f>VLOOKUP(AX917,'#Location List#'!$Z$3:$AA$13,2,FALSE)</f>
        <v>#N/A</v>
      </c>
      <c r="AZ917" s="126" t="e">
        <f>VLOOKUP($AT917,'#Input Lists#'!$L$3:$S$1033,6,FALSE)</f>
        <v>#N/A</v>
      </c>
      <c r="BA917" s="239" t="e">
        <f>VLOOKUP($AT917,'#Input Lists#'!$L$3:$S$833,7,FALSE)</f>
        <v>#N/A</v>
      </c>
      <c r="BB917" s="239" t="e">
        <f>VLOOKUP($AT917,'#Input Lists#'!$L$3:$S$833,8,FALSE)</f>
        <v>#N/A</v>
      </c>
      <c r="BC917" s="91" t="str">
        <f t="shared" si="92"/>
        <v/>
      </c>
      <c r="BD917" s="91" t="str">
        <f t="shared" si="93"/>
        <v/>
      </c>
      <c r="BE917" s="15" t="str">
        <f t="shared" si="94"/>
        <v/>
      </c>
      <c r="BF917" s="92" t="str">
        <f t="shared" si="95"/>
        <v>No Sighting Date</v>
      </c>
    </row>
    <row r="918" spans="1:58" x14ac:dyDescent="0.25">
      <c r="A918" s="118">
        <v>913</v>
      </c>
      <c r="B918" s="119"/>
      <c r="C918" s="120"/>
      <c r="D918" s="121"/>
      <c r="E918" s="121"/>
      <c r="F918" s="236"/>
      <c r="G918" s="122" t="str">
        <f>IFERROR(VLOOKUP(F918,'#Location List#'!$U$3:$V$1154,2,FALSE),"")</f>
        <v/>
      </c>
      <c r="H918" s="120"/>
      <c r="I918" s="120"/>
      <c r="J918" s="120"/>
      <c r="K918" s="120"/>
      <c r="L918" s="120"/>
      <c r="M918" s="120"/>
      <c r="N918" s="120"/>
      <c r="O918" s="120"/>
      <c r="P918" s="120"/>
      <c r="Q918" s="120"/>
      <c r="R918" s="120"/>
      <c r="S918" s="120"/>
      <c r="T918" s="205">
        <f t="shared" si="90"/>
        <v>0</v>
      </c>
      <c r="U918" s="205">
        <f t="shared" si="91"/>
        <v>0</v>
      </c>
      <c r="V918" s="210"/>
      <c r="W918" s="210"/>
      <c r="X918" s="23" t="str">
        <f>IFERROR(VLOOKUP(AT918,'#Input Lists#'!$L$3:$AH$833,3,FALSE)," ")</f>
        <v xml:space="preserve"> </v>
      </c>
      <c r="Y918" s="23" t="str">
        <f>IFERROR(VLOOKUP(AT918,'#Input Lists#'!$L$3:$AH$833,5,FALSE)," ")</f>
        <v xml:space="preserve"> </v>
      </c>
      <c r="Z918" s="206" t="str">
        <f>IFERROR(VLOOKUP(AT918,'#Input Lists#'!$L$3:$AH$833,9,FALSE)," ")</f>
        <v xml:space="preserve"> </v>
      </c>
      <c r="AA918" s="119" t="s">
        <v>1527</v>
      </c>
      <c r="AB918" s="120"/>
      <c r="AC918" s="123"/>
      <c r="AD918" s="123"/>
      <c r="AE918" s="123"/>
      <c r="AF918" s="123"/>
      <c r="AG918" s="123"/>
      <c r="AH918" s="123"/>
      <c r="AI918" s="123"/>
      <c r="AJ918" s="123"/>
      <c r="AK918" s="123"/>
      <c r="AL918" s="123"/>
      <c r="AM918" s="123"/>
      <c r="AN918" s="123"/>
      <c r="AO918" s="123"/>
      <c r="AP918" s="120"/>
      <c r="AQ918" s="125" t="str">
        <f>IFERROR(VLOOKUP(G918,'#Location List#'!$C$3:$D$150,2,FALSE),"")</f>
        <v/>
      </c>
      <c r="AR918" s="125" t="str">
        <f>IFERROR(VLOOKUP(F918,'#Location List#'!$Q$3:$R$1154,2,FALSE),"")</f>
        <v/>
      </c>
      <c r="AS918" s="125" t="str">
        <f>IFERROR(VLOOKUP(V918,'#Input Lists#'!$B$3:$D$46,3,FALSE),"")</f>
        <v/>
      </c>
      <c r="AT918" s="125" t="str">
        <f>IFERROR(VLOOKUP(CONCATENATE(V918," ",W918),'#Input Lists#'!$K$3:$L$827,2,FALSE),"")</f>
        <v/>
      </c>
      <c r="AU918" s="125">
        <f>IFERROR(VLOOKUP(AA918,'#Input Lists#'!$BU$3:$BV$8,2,FALSE),"")</f>
        <v>1</v>
      </c>
      <c r="AV918" s="118" t="str">
        <f>IFERROR(VLOOKUP(AB918,'#Input Lists#'!$BO$3:$BP$9,2,FALSE),"")</f>
        <v/>
      </c>
      <c r="AW918" s="118">
        <f>IFERROR(VLOOKUP(AC918,'#Input Lists#'!$BL$3:$BM$7,2,FALSE),"")</f>
        <v>1</v>
      </c>
      <c r="AX918" s="52" t="e">
        <f>VLOOKUP(AQ918,'#Location List#'!$D$3:$K$150,4,FALSE)</f>
        <v>#N/A</v>
      </c>
      <c r="AY918" s="273" t="e">
        <f>VLOOKUP(AX918,'#Location List#'!$Z$3:$AA$13,2,FALSE)</f>
        <v>#N/A</v>
      </c>
      <c r="AZ918" s="126" t="e">
        <f>VLOOKUP($AT918,'#Input Lists#'!$L$3:$S$1033,6,FALSE)</f>
        <v>#N/A</v>
      </c>
      <c r="BA918" s="239" t="e">
        <f>VLOOKUP($AT918,'#Input Lists#'!$L$3:$S$833,7,FALSE)</f>
        <v>#N/A</v>
      </c>
      <c r="BB918" s="239" t="e">
        <f>VLOOKUP($AT918,'#Input Lists#'!$L$3:$S$833,8,FALSE)</f>
        <v>#N/A</v>
      </c>
      <c r="BC918" s="91" t="str">
        <f t="shared" si="92"/>
        <v/>
      </c>
      <c r="BD918" s="91" t="str">
        <f t="shared" si="93"/>
        <v/>
      </c>
      <c r="BE918" s="15" t="str">
        <f t="shared" si="94"/>
        <v/>
      </c>
      <c r="BF918" s="92" t="str">
        <f t="shared" si="95"/>
        <v>No Sighting Date</v>
      </c>
    </row>
    <row r="919" spans="1:58" x14ac:dyDescent="0.25">
      <c r="A919" s="118">
        <v>914</v>
      </c>
      <c r="B919" s="119"/>
      <c r="C919" s="120"/>
      <c r="D919" s="121"/>
      <c r="E919" s="121"/>
      <c r="F919" s="236"/>
      <c r="G919" s="122" t="str">
        <f>IFERROR(VLOOKUP(F919,'#Location List#'!$U$3:$V$1154,2,FALSE),"")</f>
        <v/>
      </c>
      <c r="H919" s="120"/>
      <c r="I919" s="120"/>
      <c r="J919" s="120"/>
      <c r="K919" s="120"/>
      <c r="L919" s="120"/>
      <c r="M919" s="120"/>
      <c r="N919" s="120"/>
      <c r="O919" s="120"/>
      <c r="P919" s="120"/>
      <c r="Q919" s="120"/>
      <c r="R919" s="120"/>
      <c r="S919" s="120"/>
      <c r="T919" s="205">
        <f t="shared" si="90"/>
        <v>0</v>
      </c>
      <c r="U919" s="205">
        <f t="shared" si="91"/>
        <v>0</v>
      </c>
      <c r="V919" s="210"/>
      <c r="W919" s="210"/>
      <c r="X919" s="23" t="str">
        <f>IFERROR(VLOOKUP(AT919,'#Input Lists#'!$L$3:$AH$833,3,FALSE)," ")</f>
        <v xml:space="preserve"> </v>
      </c>
      <c r="Y919" s="23" t="str">
        <f>IFERROR(VLOOKUP(AT919,'#Input Lists#'!$L$3:$AH$833,5,FALSE)," ")</f>
        <v xml:space="preserve"> </v>
      </c>
      <c r="Z919" s="206" t="str">
        <f>IFERROR(VLOOKUP(AT919,'#Input Lists#'!$L$3:$AH$833,9,FALSE)," ")</f>
        <v xml:space="preserve"> </v>
      </c>
      <c r="AA919" s="119" t="s">
        <v>1527</v>
      </c>
      <c r="AB919" s="120"/>
      <c r="AC919" s="123"/>
      <c r="AD919" s="123"/>
      <c r="AE919" s="123"/>
      <c r="AF919" s="123"/>
      <c r="AG919" s="123"/>
      <c r="AH919" s="123"/>
      <c r="AI919" s="123"/>
      <c r="AJ919" s="123"/>
      <c r="AK919" s="123"/>
      <c r="AL919" s="123"/>
      <c r="AM919" s="123"/>
      <c r="AN919" s="123"/>
      <c r="AO919" s="123"/>
      <c r="AP919" s="120"/>
      <c r="AQ919" s="125" t="str">
        <f>IFERROR(VLOOKUP(G919,'#Location List#'!$C$3:$D$150,2,FALSE),"")</f>
        <v/>
      </c>
      <c r="AR919" s="125" t="str">
        <f>IFERROR(VLOOKUP(F919,'#Location List#'!$Q$3:$R$1154,2,FALSE),"")</f>
        <v/>
      </c>
      <c r="AS919" s="125" t="str">
        <f>IFERROR(VLOOKUP(V919,'#Input Lists#'!$B$3:$D$46,3,FALSE),"")</f>
        <v/>
      </c>
      <c r="AT919" s="125" t="str">
        <f>IFERROR(VLOOKUP(CONCATENATE(V919," ",W919),'#Input Lists#'!$K$3:$L$827,2,FALSE),"")</f>
        <v/>
      </c>
      <c r="AU919" s="125">
        <f>IFERROR(VLOOKUP(AA919,'#Input Lists#'!$BU$3:$BV$8,2,FALSE),"")</f>
        <v>1</v>
      </c>
      <c r="AV919" s="118" t="str">
        <f>IFERROR(VLOOKUP(AB919,'#Input Lists#'!$BO$3:$BP$9,2,FALSE),"")</f>
        <v/>
      </c>
      <c r="AW919" s="118">
        <f>IFERROR(VLOOKUP(AC919,'#Input Lists#'!$BL$3:$BM$7,2,FALSE),"")</f>
        <v>1</v>
      </c>
      <c r="AX919" s="52" t="e">
        <f>VLOOKUP(AQ919,'#Location List#'!$D$3:$K$150,4,FALSE)</f>
        <v>#N/A</v>
      </c>
      <c r="AY919" s="273" t="e">
        <f>VLOOKUP(AX919,'#Location List#'!$Z$3:$AA$13,2,FALSE)</f>
        <v>#N/A</v>
      </c>
      <c r="AZ919" s="126" t="e">
        <f>VLOOKUP($AT919,'#Input Lists#'!$L$3:$S$1033,6,FALSE)</f>
        <v>#N/A</v>
      </c>
      <c r="BA919" s="239" t="e">
        <f>VLOOKUP($AT919,'#Input Lists#'!$L$3:$S$833,7,FALSE)</f>
        <v>#N/A</v>
      </c>
      <c r="BB919" s="239" t="e">
        <f>VLOOKUP($AT919,'#Input Lists#'!$L$3:$S$833,8,FALSE)</f>
        <v>#N/A</v>
      </c>
      <c r="BC919" s="91" t="str">
        <f t="shared" si="92"/>
        <v/>
      </c>
      <c r="BD919" s="91" t="str">
        <f t="shared" si="93"/>
        <v/>
      </c>
      <c r="BE919" s="15" t="str">
        <f t="shared" si="94"/>
        <v/>
      </c>
      <c r="BF919" s="92" t="str">
        <f t="shared" si="95"/>
        <v>No Sighting Date</v>
      </c>
    </row>
    <row r="920" spans="1:58" x14ac:dyDescent="0.25">
      <c r="A920" s="118">
        <v>915</v>
      </c>
      <c r="B920" s="119"/>
      <c r="C920" s="120"/>
      <c r="D920" s="121"/>
      <c r="E920" s="121"/>
      <c r="F920" s="236"/>
      <c r="G920" s="122" t="str">
        <f>IFERROR(VLOOKUP(F920,'#Location List#'!$U$3:$V$1154,2,FALSE),"")</f>
        <v/>
      </c>
      <c r="H920" s="120"/>
      <c r="I920" s="120"/>
      <c r="J920" s="120"/>
      <c r="K920" s="120"/>
      <c r="L920" s="120"/>
      <c r="M920" s="120"/>
      <c r="N920" s="120"/>
      <c r="O920" s="120"/>
      <c r="P920" s="120"/>
      <c r="Q920" s="120"/>
      <c r="R920" s="120"/>
      <c r="S920" s="120"/>
      <c r="T920" s="205">
        <f t="shared" si="90"/>
        <v>0</v>
      </c>
      <c r="U920" s="205">
        <f t="shared" si="91"/>
        <v>0</v>
      </c>
      <c r="V920" s="210"/>
      <c r="W920" s="210"/>
      <c r="X920" s="23" t="str">
        <f>IFERROR(VLOOKUP(AT920,'#Input Lists#'!$L$3:$AH$833,3,FALSE)," ")</f>
        <v xml:space="preserve"> </v>
      </c>
      <c r="Y920" s="23" t="str">
        <f>IFERROR(VLOOKUP(AT920,'#Input Lists#'!$L$3:$AH$833,5,FALSE)," ")</f>
        <v xml:space="preserve"> </v>
      </c>
      <c r="Z920" s="206" t="str">
        <f>IFERROR(VLOOKUP(AT920,'#Input Lists#'!$L$3:$AH$833,9,FALSE)," ")</f>
        <v xml:space="preserve"> </v>
      </c>
      <c r="AA920" s="119" t="s">
        <v>1527</v>
      </c>
      <c r="AB920" s="120"/>
      <c r="AC920" s="123"/>
      <c r="AD920" s="123"/>
      <c r="AE920" s="123"/>
      <c r="AF920" s="123"/>
      <c r="AG920" s="123"/>
      <c r="AH920" s="123"/>
      <c r="AI920" s="123"/>
      <c r="AJ920" s="123"/>
      <c r="AK920" s="123"/>
      <c r="AL920" s="123"/>
      <c r="AM920" s="123"/>
      <c r="AN920" s="123"/>
      <c r="AO920" s="123"/>
      <c r="AP920" s="120"/>
      <c r="AQ920" s="125" t="str">
        <f>IFERROR(VLOOKUP(G920,'#Location List#'!$C$3:$D$150,2,FALSE),"")</f>
        <v/>
      </c>
      <c r="AR920" s="125" t="str">
        <f>IFERROR(VLOOKUP(F920,'#Location List#'!$Q$3:$R$1154,2,FALSE),"")</f>
        <v/>
      </c>
      <c r="AS920" s="125" t="str">
        <f>IFERROR(VLOOKUP(V920,'#Input Lists#'!$B$3:$D$46,3,FALSE),"")</f>
        <v/>
      </c>
      <c r="AT920" s="125" t="str">
        <f>IFERROR(VLOOKUP(CONCATENATE(V920," ",W920),'#Input Lists#'!$K$3:$L$827,2,FALSE),"")</f>
        <v/>
      </c>
      <c r="AU920" s="125">
        <f>IFERROR(VLOOKUP(AA920,'#Input Lists#'!$BU$3:$BV$8,2,FALSE),"")</f>
        <v>1</v>
      </c>
      <c r="AV920" s="118" t="str">
        <f>IFERROR(VLOOKUP(AB920,'#Input Lists#'!$BO$3:$BP$9,2,FALSE),"")</f>
        <v/>
      </c>
      <c r="AW920" s="118">
        <f>IFERROR(VLOOKUP(AC920,'#Input Lists#'!$BL$3:$BM$7,2,FALSE),"")</f>
        <v>1</v>
      </c>
      <c r="AX920" s="52" t="e">
        <f>VLOOKUP(AQ920,'#Location List#'!$D$3:$K$150,4,FALSE)</f>
        <v>#N/A</v>
      </c>
      <c r="AY920" s="273" t="e">
        <f>VLOOKUP(AX920,'#Location List#'!$Z$3:$AA$13,2,FALSE)</f>
        <v>#N/A</v>
      </c>
      <c r="AZ920" s="126" t="e">
        <f>VLOOKUP($AT920,'#Input Lists#'!$L$3:$S$1033,6,FALSE)</f>
        <v>#N/A</v>
      </c>
      <c r="BA920" s="239" t="e">
        <f>VLOOKUP($AT920,'#Input Lists#'!$L$3:$S$833,7,FALSE)</f>
        <v>#N/A</v>
      </c>
      <c r="BB920" s="239" t="e">
        <f>VLOOKUP($AT920,'#Input Lists#'!$L$3:$S$833,8,FALSE)</f>
        <v>#N/A</v>
      </c>
      <c r="BC920" s="91" t="str">
        <f t="shared" si="92"/>
        <v/>
      </c>
      <c r="BD920" s="91" t="str">
        <f t="shared" si="93"/>
        <v/>
      </c>
      <c r="BE920" s="15" t="str">
        <f t="shared" si="94"/>
        <v/>
      </c>
      <c r="BF920" s="92" t="str">
        <f t="shared" si="95"/>
        <v>No Sighting Date</v>
      </c>
    </row>
    <row r="921" spans="1:58" x14ac:dyDescent="0.25">
      <c r="A921" s="118">
        <v>916</v>
      </c>
      <c r="B921" s="119"/>
      <c r="C921" s="120"/>
      <c r="D921" s="121"/>
      <c r="E921" s="121"/>
      <c r="F921" s="236"/>
      <c r="G921" s="122" t="str">
        <f>IFERROR(VLOOKUP(F921,'#Location List#'!$U$3:$V$1154,2,FALSE),"")</f>
        <v/>
      </c>
      <c r="H921" s="120"/>
      <c r="I921" s="120"/>
      <c r="J921" s="120"/>
      <c r="K921" s="120"/>
      <c r="L921" s="120"/>
      <c r="M921" s="120"/>
      <c r="N921" s="120"/>
      <c r="O921" s="120"/>
      <c r="P921" s="120"/>
      <c r="Q921" s="120"/>
      <c r="R921" s="120"/>
      <c r="S921" s="120"/>
      <c r="T921" s="205">
        <f t="shared" si="90"/>
        <v>0</v>
      </c>
      <c r="U921" s="205">
        <f t="shared" si="91"/>
        <v>0</v>
      </c>
      <c r="V921" s="210"/>
      <c r="W921" s="210"/>
      <c r="X921" s="23" t="str">
        <f>IFERROR(VLOOKUP(AT921,'#Input Lists#'!$L$3:$AH$833,3,FALSE)," ")</f>
        <v xml:space="preserve"> </v>
      </c>
      <c r="Y921" s="23" t="str">
        <f>IFERROR(VLOOKUP(AT921,'#Input Lists#'!$L$3:$AH$833,5,FALSE)," ")</f>
        <v xml:space="preserve"> </v>
      </c>
      <c r="Z921" s="206" t="str">
        <f>IFERROR(VLOOKUP(AT921,'#Input Lists#'!$L$3:$AH$833,9,FALSE)," ")</f>
        <v xml:space="preserve"> </v>
      </c>
      <c r="AA921" s="119" t="s">
        <v>1527</v>
      </c>
      <c r="AB921" s="120"/>
      <c r="AC921" s="123"/>
      <c r="AD921" s="123"/>
      <c r="AE921" s="123"/>
      <c r="AF921" s="123"/>
      <c r="AG921" s="123"/>
      <c r="AH921" s="123"/>
      <c r="AI921" s="123"/>
      <c r="AJ921" s="123"/>
      <c r="AK921" s="123"/>
      <c r="AL921" s="123"/>
      <c r="AM921" s="123"/>
      <c r="AN921" s="123"/>
      <c r="AO921" s="123"/>
      <c r="AP921" s="120"/>
      <c r="AQ921" s="125" t="str">
        <f>IFERROR(VLOOKUP(G921,'#Location List#'!$C$3:$D$150,2,FALSE),"")</f>
        <v/>
      </c>
      <c r="AR921" s="125" t="str">
        <f>IFERROR(VLOOKUP(F921,'#Location List#'!$Q$3:$R$1154,2,FALSE),"")</f>
        <v/>
      </c>
      <c r="AS921" s="125" t="str">
        <f>IFERROR(VLOOKUP(V921,'#Input Lists#'!$B$3:$D$46,3,FALSE),"")</f>
        <v/>
      </c>
      <c r="AT921" s="125" t="str">
        <f>IFERROR(VLOOKUP(CONCATENATE(V921," ",W921),'#Input Lists#'!$K$3:$L$827,2,FALSE),"")</f>
        <v/>
      </c>
      <c r="AU921" s="125">
        <f>IFERROR(VLOOKUP(AA921,'#Input Lists#'!$BU$3:$BV$8,2,FALSE),"")</f>
        <v>1</v>
      </c>
      <c r="AV921" s="118" t="str">
        <f>IFERROR(VLOOKUP(AB921,'#Input Lists#'!$BO$3:$BP$9,2,FALSE),"")</f>
        <v/>
      </c>
      <c r="AW921" s="118">
        <f>IFERROR(VLOOKUP(AC921,'#Input Lists#'!$BL$3:$BM$7,2,FALSE),"")</f>
        <v>1</v>
      </c>
      <c r="AX921" s="52" t="e">
        <f>VLOOKUP(AQ921,'#Location List#'!$D$3:$K$150,4,FALSE)</f>
        <v>#N/A</v>
      </c>
      <c r="AY921" s="273" t="e">
        <f>VLOOKUP(AX921,'#Location List#'!$Z$3:$AA$13,2,FALSE)</f>
        <v>#N/A</v>
      </c>
      <c r="AZ921" s="126" t="e">
        <f>VLOOKUP($AT921,'#Input Lists#'!$L$3:$S$1033,6,FALSE)</f>
        <v>#N/A</v>
      </c>
      <c r="BA921" s="239" t="e">
        <f>VLOOKUP($AT921,'#Input Lists#'!$L$3:$S$833,7,FALSE)</f>
        <v>#N/A</v>
      </c>
      <c r="BB921" s="239" t="e">
        <f>VLOOKUP($AT921,'#Input Lists#'!$L$3:$S$833,8,FALSE)</f>
        <v>#N/A</v>
      </c>
      <c r="BC921" s="91" t="str">
        <f t="shared" si="92"/>
        <v/>
      </c>
      <c r="BD921" s="91" t="str">
        <f t="shared" si="93"/>
        <v/>
      </c>
      <c r="BE921" s="15" t="str">
        <f t="shared" si="94"/>
        <v/>
      </c>
      <c r="BF921" s="92" t="str">
        <f t="shared" si="95"/>
        <v>No Sighting Date</v>
      </c>
    </row>
    <row r="922" spans="1:58" x14ac:dyDescent="0.25">
      <c r="A922" s="118">
        <v>917</v>
      </c>
      <c r="B922" s="119"/>
      <c r="C922" s="120"/>
      <c r="D922" s="121"/>
      <c r="E922" s="121"/>
      <c r="F922" s="236"/>
      <c r="G922" s="122" t="str">
        <f>IFERROR(VLOOKUP(F922,'#Location List#'!$U$3:$V$1154,2,FALSE),"")</f>
        <v/>
      </c>
      <c r="H922" s="120"/>
      <c r="I922" s="120"/>
      <c r="J922" s="120"/>
      <c r="K922" s="120"/>
      <c r="L922" s="120"/>
      <c r="M922" s="120"/>
      <c r="N922" s="120"/>
      <c r="O922" s="120"/>
      <c r="P922" s="120"/>
      <c r="Q922" s="120"/>
      <c r="R922" s="120"/>
      <c r="S922" s="120"/>
      <c r="T922" s="205">
        <f t="shared" si="90"/>
        <v>0</v>
      </c>
      <c r="U922" s="205">
        <f t="shared" si="91"/>
        <v>0</v>
      </c>
      <c r="V922" s="210"/>
      <c r="W922" s="210"/>
      <c r="X922" s="23" t="str">
        <f>IFERROR(VLOOKUP(AT922,'#Input Lists#'!$L$3:$AH$833,3,FALSE)," ")</f>
        <v xml:space="preserve"> </v>
      </c>
      <c r="Y922" s="23" t="str">
        <f>IFERROR(VLOOKUP(AT922,'#Input Lists#'!$L$3:$AH$833,5,FALSE)," ")</f>
        <v xml:space="preserve"> </v>
      </c>
      <c r="Z922" s="206" t="str">
        <f>IFERROR(VLOOKUP(AT922,'#Input Lists#'!$L$3:$AH$833,9,FALSE)," ")</f>
        <v xml:space="preserve"> </v>
      </c>
      <c r="AA922" s="119" t="s">
        <v>1527</v>
      </c>
      <c r="AB922" s="120"/>
      <c r="AC922" s="123"/>
      <c r="AD922" s="123"/>
      <c r="AE922" s="123"/>
      <c r="AF922" s="123"/>
      <c r="AG922" s="123"/>
      <c r="AH922" s="123"/>
      <c r="AI922" s="123"/>
      <c r="AJ922" s="123"/>
      <c r="AK922" s="123"/>
      <c r="AL922" s="123"/>
      <c r="AM922" s="123"/>
      <c r="AN922" s="123"/>
      <c r="AO922" s="123"/>
      <c r="AP922" s="120"/>
      <c r="AQ922" s="125" t="str">
        <f>IFERROR(VLOOKUP(G922,'#Location List#'!$C$3:$D$150,2,FALSE),"")</f>
        <v/>
      </c>
      <c r="AR922" s="125" t="str">
        <f>IFERROR(VLOOKUP(F922,'#Location List#'!$Q$3:$R$1154,2,FALSE),"")</f>
        <v/>
      </c>
      <c r="AS922" s="125" t="str">
        <f>IFERROR(VLOOKUP(V922,'#Input Lists#'!$B$3:$D$46,3,FALSE),"")</f>
        <v/>
      </c>
      <c r="AT922" s="125" t="str">
        <f>IFERROR(VLOOKUP(CONCATENATE(V922," ",W922),'#Input Lists#'!$K$3:$L$827,2,FALSE),"")</f>
        <v/>
      </c>
      <c r="AU922" s="125">
        <f>IFERROR(VLOOKUP(AA922,'#Input Lists#'!$BU$3:$BV$8,2,FALSE),"")</f>
        <v>1</v>
      </c>
      <c r="AV922" s="118" t="str">
        <f>IFERROR(VLOOKUP(AB922,'#Input Lists#'!$BO$3:$BP$9,2,FALSE),"")</f>
        <v/>
      </c>
      <c r="AW922" s="118">
        <f>IFERROR(VLOOKUP(AC922,'#Input Lists#'!$BL$3:$BM$7,2,FALSE),"")</f>
        <v>1</v>
      </c>
      <c r="AX922" s="52" t="e">
        <f>VLOOKUP(AQ922,'#Location List#'!$D$3:$K$150,4,FALSE)</f>
        <v>#N/A</v>
      </c>
      <c r="AY922" s="273" t="e">
        <f>VLOOKUP(AX922,'#Location List#'!$Z$3:$AA$13,2,FALSE)</f>
        <v>#N/A</v>
      </c>
      <c r="AZ922" s="126" t="e">
        <f>VLOOKUP($AT922,'#Input Lists#'!$L$3:$S$1033,6,FALSE)</f>
        <v>#N/A</v>
      </c>
      <c r="BA922" s="239" t="e">
        <f>VLOOKUP($AT922,'#Input Lists#'!$L$3:$S$833,7,FALSE)</f>
        <v>#N/A</v>
      </c>
      <c r="BB922" s="239" t="e">
        <f>VLOOKUP($AT922,'#Input Lists#'!$L$3:$S$833,8,FALSE)</f>
        <v>#N/A</v>
      </c>
      <c r="BC922" s="91" t="str">
        <f t="shared" si="92"/>
        <v/>
      </c>
      <c r="BD922" s="91" t="str">
        <f t="shared" si="93"/>
        <v/>
      </c>
      <c r="BE922" s="15" t="str">
        <f t="shared" si="94"/>
        <v/>
      </c>
      <c r="BF922" s="92" t="str">
        <f t="shared" si="95"/>
        <v>No Sighting Date</v>
      </c>
    </row>
    <row r="923" spans="1:58" x14ac:dyDescent="0.25">
      <c r="A923" s="118">
        <v>918</v>
      </c>
      <c r="B923" s="119"/>
      <c r="C923" s="120"/>
      <c r="D923" s="121"/>
      <c r="E923" s="121"/>
      <c r="F923" s="236"/>
      <c r="G923" s="122" t="str">
        <f>IFERROR(VLOOKUP(F923,'#Location List#'!$U$3:$V$1154,2,FALSE),"")</f>
        <v/>
      </c>
      <c r="H923" s="120"/>
      <c r="I923" s="120"/>
      <c r="J923" s="120"/>
      <c r="K923" s="120"/>
      <c r="L923" s="120"/>
      <c r="M923" s="120"/>
      <c r="N923" s="120"/>
      <c r="O923" s="120"/>
      <c r="P923" s="120"/>
      <c r="Q923" s="120"/>
      <c r="R923" s="120"/>
      <c r="S923" s="120"/>
      <c r="T923" s="205">
        <f t="shared" si="90"/>
        <v>0</v>
      </c>
      <c r="U923" s="205">
        <f t="shared" si="91"/>
        <v>0</v>
      </c>
      <c r="V923" s="210"/>
      <c r="W923" s="210"/>
      <c r="X923" s="23" t="str">
        <f>IFERROR(VLOOKUP(AT923,'#Input Lists#'!$L$3:$AH$833,3,FALSE)," ")</f>
        <v xml:space="preserve"> </v>
      </c>
      <c r="Y923" s="23" t="str">
        <f>IFERROR(VLOOKUP(AT923,'#Input Lists#'!$L$3:$AH$833,5,FALSE)," ")</f>
        <v xml:space="preserve"> </v>
      </c>
      <c r="Z923" s="206" t="str">
        <f>IFERROR(VLOOKUP(AT923,'#Input Lists#'!$L$3:$AH$833,9,FALSE)," ")</f>
        <v xml:space="preserve"> </v>
      </c>
      <c r="AA923" s="119" t="s">
        <v>1527</v>
      </c>
      <c r="AB923" s="120"/>
      <c r="AC923" s="123"/>
      <c r="AD923" s="123"/>
      <c r="AE923" s="123"/>
      <c r="AF923" s="123"/>
      <c r="AG923" s="123"/>
      <c r="AH923" s="123"/>
      <c r="AI923" s="123"/>
      <c r="AJ923" s="123"/>
      <c r="AK923" s="123"/>
      <c r="AL923" s="123"/>
      <c r="AM923" s="123"/>
      <c r="AN923" s="123"/>
      <c r="AO923" s="123"/>
      <c r="AP923" s="120"/>
      <c r="AQ923" s="125" t="str">
        <f>IFERROR(VLOOKUP(G923,'#Location List#'!$C$3:$D$150,2,FALSE),"")</f>
        <v/>
      </c>
      <c r="AR923" s="125" t="str">
        <f>IFERROR(VLOOKUP(F923,'#Location List#'!$Q$3:$R$1154,2,FALSE),"")</f>
        <v/>
      </c>
      <c r="AS923" s="125" t="str">
        <f>IFERROR(VLOOKUP(V923,'#Input Lists#'!$B$3:$D$46,3,FALSE),"")</f>
        <v/>
      </c>
      <c r="AT923" s="125" t="str">
        <f>IFERROR(VLOOKUP(CONCATENATE(V923," ",W923),'#Input Lists#'!$K$3:$L$827,2,FALSE),"")</f>
        <v/>
      </c>
      <c r="AU923" s="125">
        <f>IFERROR(VLOOKUP(AA923,'#Input Lists#'!$BU$3:$BV$8,2,FALSE),"")</f>
        <v>1</v>
      </c>
      <c r="AV923" s="118" t="str">
        <f>IFERROR(VLOOKUP(AB923,'#Input Lists#'!$BO$3:$BP$9,2,FALSE),"")</f>
        <v/>
      </c>
      <c r="AW923" s="118">
        <f>IFERROR(VLOOKUP(AC923,'#Input Lists#'!$BL$3:$BM$7,2,FALSE),"")</f>
        <v>1</v>
      </c>
      <c r="AX923" s="52" t="e">
        <f>VLOOKUP(AQ923,'#Location List#'!$D$3:$K$150,4,FALSE)</f>
        <v>#N/A</v>
      </c>
      <c r="AY923" s="273" t="e">
        <f>VLOOKUP(AX923,'#Location List#'!$Z$3:$AA$13,2,FALSE)</f>
        <v>#N/A</v>
      </c>
      <c r="AZ923" s="126" t="e">
        <f>VLOOKUP($AT923,'#Input Lists#'!$L$3:$S$1033,6,FALSE)</f>
        <v>#N/A</v>
      </c>
      <c r="BA923" s="239" t="e">
        <f>VLOOKUP($AT923,'#Input Lists#'!$L$3:$S$833,7,FALSE)</f>
        <v>#N/A</v>
      </c>
      <c r="BB923" s="239" t="e">
        <f>VLOOKUP($AT923,'#Input Lists#'!$L$3:$S$833,8,FALSE)</f>
        <v>#N/A</v>
      </c>
      <c r="BC923" s="91" t="str">
        <f t="shared" si="92"/>
        <v/>
      </c>
      <c r="BD923" s="91" t="str">
        <f t="shared" si="93"/>
        <v/>
      </c>
      <c r="BE923" s="15" t="str">
        <f t="shared" si="94"/>
        <v/>
      </c>
      <c r="BF923" s="92" t="str">
        <f t="shared" si="95"/>
        <v>No Sighting Date</v>
      </c>
    </row>
    <row r="924" spans="1:58" x14ac:dyDescent="0.25">
      <c r="A924" s="118">
        <v>919</v>
      </c>
      <c r="B924" s="119"/>
      <c r="C924" s="120"/>
      <c r="D924" s="121"/>
      <c r="E924" s="121"/>
      <c r="F924" s="236"/>
      <c r="G924" s="122" t="str">
        <f>IFERROR(VLOOKUP(F924,'#Location List#'!$U$3:$V$1154,2,FALSE),"")</f>
        <v/>
      </c>
      <c r="H924" s="120"/>
      <c r="I924" s="120"/>
      <c r="J924" s="120"/>
      <c r="K924" s="120"/>
      <c r="L924" s="120"/>
      <c r="M924" s="120"/>
      <c r="N924" s="120"/>
      <c r="O924" s="120"/>
      <c r="P924" s="120"/>
      <c r="Q924" s="120"/>
      <c r="R924" s="120"/>
      <c r="S924" s="120"/>
      <c r="T924" s="205">
        <f t="shared" si="90"/>
        <v>0</v>
      </c>
      <c r="U924" s="205">
        <f t="shared" si="91"/>
        <v>0</v>
      </c>
      <c r="V924" s="210"/>
      <c r="W924" s="210"/>
      <c r="X924" s="23" t="str">
        <f>IFERROR(VLOOKUP(AT924,'#Input Lists#'!$L$3:$AH$833,3,FALSE)," ")</f>
        <v xml:space="preserve"> </v>
      </c>
      <c r="Y924" s="23" t="str">
        <f>IFERROR(VLOOKUP(AT924,'#Input Lists#'!$L$3:$AH$833,5,FALSE)," ")</f>
        <v xml:space="preserve"> </v>
      </c>
      <c r="Z924" s="206" t="str">
        <f>IFERROR(VLOOKUP(AT924,'#Input Lists#'!$L$3:$AH$833,9,FALSE)," ")</f>
        <v xml:space="preserve"> </v>
      </c>
      <c r="AA924" s="119" t="s">
        <v>1527</v>
      </c>
      <c r="AB924" s="120"/>
      <c r="AC924" s="123"/>
      <c r="AD924" s="123"/>
      <c r="AE924" s="123"/>
      <c r="AF924" s="123"/>
      <c r="AG924" s="123"/>
      <c r="AH924" s="123"/>
      <c r="AI924" s="123"/>
      <c r="AJ924" s="123"/>
      <c r="AK924" s="123"/>
      <c r="AL924" s="123"/>
      <c r="AM924" s="123"/>
      <c r="AN924" s="123"/>
      <c r="AO924" s="123"/>
      <c r="AP924" s="120"/>
      <c r="AQ924" s="125" t="str">
        <f>IFERROR(VLOOKUP(G924,'#Location List#'!$C$3:$D$150,2,FALSE),"")</f>
        <v/>
      </c>
      <c r="AR924" s="125" t="str">
        <f>IFERROR(VLOOKUP(F924,'#Location List#'!$Q$3:$R$1154,2,FALSE),"")</f>
        <v/>
      </c>
      <c r="AS924" s="125" t="str">
        <f>IFERROR(VLOOKUP(V924,'#Input Lists#'!$B$3:$D$46,3,FALSE),"")</f>
        <v/>
      </c>
      <c r="AT924" s="125" t="str">
        <f>IFERROR(VLOOKUP(CONCATENATE(V924," ",W924),'#Input Lists#'!$K$3:$L$827,2,FALSE),"")</f>
        <v/>
      </c>
      <c r="AU924" s="125">
        <f>IFERROR(VLOOKUP(AA924,'#Input Lists#'!$BU$3:$BV$8,2,FALSE),"")</f>
        <v>1</v>
      </c>
      <c r="AV924" s="118" t="str">
        <f>IFERROR(VLOOKUP(AB924,'#Input Lists#'!$BO$3:$BP$9,2,FALSE),"")</f>
        <v/>
      </c>
      <c r="AW924" s="118">
        <f>IFERROR(VLOOKUP(AC924,'#Input Lists#'!$BL$3:$BM$7,2,FALSE),"")</f>
        <v>1</v>
      </c>
      <c r="AX924" s="52" t="e">
        <f>VLOOKUP(AQ924,'#Location List#'!$D$3:$K$150,4,FALSE)</f>
        <v>#N/A</v>
      </c>
      <c r="AY924" s="273" t="e">
        <f>VLOOKUP(AX924,'#Location List#'!$Z$3:$AA$13,2,FALSE)</f>
        <v>#N/A</v>
      </c>
      <c r="AZ924" s="126" t="e">
        <f>VLOOKUP($AT924,'#Input Lists#'!$L$3:$S$1033,6,FALSE)</f>
        <v>#N/A</v>
      </c>
      <c r="BA924" s="239" t="e">
        <f>VLOOKUP($AT924,'#Input Lists#'!$L$3:$S$833,7,FALSE)</f>
        <v>#N/A</v>
      </c>
      <c r="BB924" s="239" t="e">
        <f>VLOOKUP($AT924,'#Input Lists#'!$L$3:$S$833,8,FALSE)</f>
        <v>#N/A</v>
      </c>
      <c r="BC924" s="91" t="str">
        <f t="shared" si="92"/>
        <v/>
      </c>
      <c r="BD924" s="91" t="str">
        <f t="shared" si="93"/>
        <v/>
      </c>
      <c r="BE924" s="15" t="str">
        <f t="shared" si="94"/>
        <v/>
      </c>
      <c r="BF924" s="92" t="str">
        <f t="shared" si="95"/>
        <v>No Sighting Date</v>
      </c>
    </row>
    <row r="925" spans="1:58" x14ac:dyDescent="0.25">
      <c r="A925" s="118">
        <v>920</v>
      </c>
      <c r="B925" s="119"/>
      <c r="C925" s="120"/>
      <c r="D925" s="121"/>
      <c r="E925" s="121"/>
      <c r="F925" s="236"/>
      <c r="G925" s="122" t="str">
        <f>IFERROR(VLOOKUP(F925,'#Location List#'!$U$3:$V$1154,2,FALSE),"")</f>
        <v/>
      </c>
      <c r="H925" s="120"/>
      <c r="I925" s="120"/>
      <c r="J925" s="120"/>
      <c r="K925" s="120"/>
      <c r="L925" s="120"/>
      <c r="M925" s="120"/>
      <c r="N925" s="120"/>
      <c r="O925" s="120"/>
      <c r="P925" s="120"/>
      <c r="Q925" s="120"/>
      <c r="R925" s="120"/>
      <c r="S925" s="120"/>
      <c r="T925" s="205">
        <f t="shared" si="90"/>
        <v>0</v>
      </c>
      <c r="U925" s="205">
        <f t="shared" si="91"/>
        <v>0</v>
      </c>
      <c r="V925" s="210"/>
      <c r="W925" s="210"/>
      <c r="X925" s="23" t="str">
        <f>IFERROR(VLOOKUP(AT925,'#Input Lists#'!$L$3:$AH$833,3,FALSE)," ")</f>
        <v xml:space="preserve"> </v>
      </c>
      <c r="Y925" s="23" t="str">
        <f>IFERROR(VLOOKUP(AT925,'#Input Lists#'!$L$3:$AH$833,5,FALSE)," ")</f>
        <v xml:space="preserve"> </v>
      </c>
      <c r="Z925" s="206" t="str">
        <f>IFERROR(VLOOKUP(AT925,'#Input Lists#'!$L$3:$AH$833,9,FALSE)," ")</f>
        <v xml:space="preserve"> </v>
      </c>
      <c r="AA925" s="119" t="s">
        <v>1527</v>
      </c>
      <c r="AB925" s="120"/>
      <c r="AC925" s="123"/>
      <c r="AD925" s="123"/>
      <c r="AE925" s="123"/>
      <c r="AF925" s="123"/>
      <c r="AG925" s="123"/>
      <c r="AH925" s="123"/>
      <c r="AI925" s="123"/>
      <c r="AJ925" s="123"/>
      <c r="AK925" s="123"/>
      <c r="AL925" s="123"/>
      <c r="AM925" s="123"/>
      <c r="AN925" s="123"/>
      <c r="AO925" s="123"/>
      <c r="AP925" s="120"/>
      <c r="AQ925" s="125" t="str">
        <f>IFERROR(VLOOKUP(G925,'#Location List#'!$C$3:$D$150,2,FALSE),"")</f>
        <v/>
      </c>
      <c r="AR925" s="125" t="str">
        <f>IFERROR(VLOOKUP(F925,'#Location List#'!$Q$3:$R$1154,2,FALSE),"")</f>
        <v/>
      </c>
      <c r="AS925" s="125" t="str">
        <f>IFERROR(VLOOKUP(V925,'#Input Lists#'!$B$3:$D$46,3,FALSE),"")</f>
        <v/>
      </c>
      <c r="AT925" s="125" t="str">
        <f>IFERROR(VLOOKUP(CONCATENATE(V925," ",W925),'#Input Lists#'!$K$3:$L$827,2,FALSE),"")</f>
        <v/>
      </c>
      <c r="AU925" s="125">
        <f>IFERROR(VLOOKUP(AA925,'#Input Lists#'!$BU$3:$BV$8,2,FALSE),"")</f>
        <v>1</v>
      </c>
      <c r="AV925" s="118" t="str">
        <f>IFERROR(VLOOKUP(AB925,'#Input Lists#'!$BO$3:$BP$9,2,FALSE),"")</f>
        <v/>
      </c>
      <c r="AW925" s="118">
        <f>IFERROR(VLOOKUP(AC925,'#Input Lists#'!$BL$3:$BM$7,2,FALSE),"")</f>
        <v>1</v>
      </c>
      <c r="AX925" s="52" t="e">
        <f>VLOOKUP(AQ925,'#Location List#'!$D$3:$K$150,4,FALSE)</f>
        <v>#N/A</v>
      </c>
      <c r="AY925" s="273" t="e">
        <f>VLOOKUP(AX925,'#Location List#'!$Z$3:$AA$13,2,FALSE)</f>
        <v>#N/A</v>
      </c>
      <c r="AZ925" s="126" t="e">
        <f>VLOOKUP($AT925,'#Input Lists#'!$L$3:$S$1033,6,FALSE)</f>
        <v>#N/A</v>
      </c>
      <c r="BA925" s="239" t="e">
        <f>VLOOKUP($AT925,'#Input Lists#'!$L$3:$S$833,7,FALSE)</f>
        <v>#N/A</v>
      </c>
      <c r="BB925" s="239" t="e">
        <f>VLOOKUP($AT925,'#Input Lists#'!$L$3:$S$833,8,FALSE)</f>
        <v>#N/A</v>
      </c>
      <c r="BC925" s="91" t="str">
        <f t="shared" si="92"/>
        <v/>
      </c>
      <c r="BD925" s="91" t="str">
        <f t="shared" si="93"/>
        <v/>
      </c>
      <c r="BE925" s="15" t="str">
        <f t="shared" si="94"/>
        <v/>
      </c>
      <c r="BF925" s="92" t="str">
        <f t="shared" si="95"/>
        <v>No Sighting Date</v>
      </c>
    </row>
    <row r="926" spans="1:58" x14ac:dyDescent="0.25">
      <c r="A926" s="118">
        <v>921</v>
      </c>
      <c r="B926" s="119"/>
      <c r="C926" s="120"/>
      <c r="D926" s="121"/>
      <c r="E926" s="121"/>
      <c r="F926" s="236"/>
      <c r="G926" s="122" t="str">
        <f>IFERROR(VLOOKUP(F926,'#Location List#'!$U$3:$V$1154,2,FALSE),"")</f>
        <v/>
      </c>
      <c r="H926" s="120"/>
      <c r="I926" s="120"/>
      <c r="J926" s="120"/>
      <c r="K926" s="120"/>
      <c r="L926" s="120"/>
      <c r="M926" s="120"/>
      <c r="N926" s="120"/>
      <c r="O926" s="120"/>
      <c r="P926" s="120"/>
      <c r="Q926" s="120"/>
      <c r="R926" s="120"/>
      <c r="S926" s="120"/>
      <c r="T926" s="205">
        <f t="shared" si="90"/>
        <v>0</v>
      </c>
      <c r="U926" s="205">
        <f t="shared" si="91"/>
        <v>0</v>
      </c>
      <c r="V926" s="210"/>
      <c r="W926" s="210"/>
      <c r="X926" s="23" t="str">
        <f>IFERROR(VLOOKUP(AT926,'#Input Lists#'!$L$3:$AH$833,3,FALSE)," ")</f>
        <v xml:space="preserve"> </v>
      </c>
      <c r="Y926" s="23" t="str">
        <f>IFERROR(VLOOKUP(AT926,'#Input Lists#'!$L$3:$AH$833,5,FALSE)," ")</f>
        <v xml:space="preserve"> </v>
      </c>
      <c r="Z926" s="206" t="str">
        <f>IFERROR(VLOOKUP(AT926,'#Input Lists#'!$L$3:$AH$833,9,FALSE)," ")</f>
        <v xml:space="preserve"> </v>
      </c>
      <c r="AA926" s="119" t="s">
        <v>1527</v>
      </c>
      <c r="AB926" s="120"/>
      <c r="AC926" s="123"/>
      <c r="AD926" s="123"/>
      <c r="AE926" s="123"/>
      <c r="AF926" s="123"/>
      <c r="AG926" s="123"/>
      <c r="AH926" s="123"/>
      <c r="AI926" s="123"/>
      <c r="AJ926" s="123"/>
      <c r="AK926" s="123"/>
      <c r="AL926" s="123"/>
      <c r="AM926" s="123"/>
      <c r="AN926" s="123"/>
      <c r="AO926" s="123"/>
      <c r="AP926" s="120"/>
      <c r="AQ926" s="125" t="str">
        <f>IFERROR(VLOOKUP(G926,'#Location List#'!$C$3:$D$150,2,FALSE),"")</f>
        <v/>
      </c>
      <c r="AR926" s="125" t="str">
        <f>IFERROR(VLOOKUP(F926,'#Location List#'!$Q$3:$R$1154,2,FALSE),"")</f>
        <v/>
      </c>
      <c r="AS926" s="125" t="str">
        <f>IFERROR(VLOOKUP(V926,'#Input Lists#'!$B$3:$D$46,3,FALSE),"")</f>
        <v/>
      </c>
      <c r="AT926" s="125" t="str">
        <f>IFERROR(VLOOKUP(CONCATENATE(V926," ",W926),'#Input Lists#'!$K$3:$L$827,2,FALSE),"")</f>
        <v/>
      </c>
      <c r="AU926" s="125">
        <f>IFERROR(VLOOKUP(AA926,'#Input Lists#'!$BU$3:$BV$8,2,FALSE),"")</f>
        <v>1</v>
      </c>
      <c r="AV926" s="118" t="str">
        <f>IFERROR(VLOOKUP(AB926,'#Input Lists#'!$BO$3:$BP$9,2,FALSE),"")</f>
        <v/>
      </c>
      <c r="AW926" s="118">
        <f>IFERROR(VLOOKUP(AC926,'#Input Lists#'!$BL$3:$BM$7,2,FALSE),"")</f>
        <v>1</v>
      </c>
      <c r="AX926" s="52" t="e">
        <f>VLOOKUP(AQ926,'#Location List#'!$D$3:$K$150,4,FALSE)</f>
        <v>#N/A</v>
      </c>
      <c r="AY926" s="273" t="e">
        <f>VLOOKUP(AX926,'#Location List#'!$Z$3:$AA$13,2,FALSE)</f>
        <v>#N/A</v>
      </c>
      <c r="AZ926" s="126" t="e">
        <f>VLOOKUP($AT926,'#Input Lists#'!$L$3:$S$1033,6,FALSE)</f>
        <v>#N/A</v>
      </c>
      <c r="BA926" s="239" t="e">
        <f>VLOOKUP($AT926,'#Input Lists#'!$L$3:$S$833,7,FALSE)</f>
        <v>#N/A</v>
      </c>
      <c r="BB926" s="239" t="e">
        <f>VLOOKUP($AT926,'#Input Lists#'!$L$3:$S$833,8,FALSE)</f>
        <v>#N/A</v>
      </c>
      <c r="BC926" s="91" t="str">
        <f t="shared" si="92"/>
        <v/>
      </c>
      <c r="BD926" s="91" t="str">
        <f t="shared" si="93"/>
        <v/>
      </c>
      <c r="BE926" s="15" t="str">
        <f t="shared" si="94"/>
        <v/>
      </c>
      <c r="BF926" s="92" t="str">
        <f t="shared" si="95"/>
        <v>No Sighting Date</v>
      </c>
    </row>
    <row r="927" spans="1:58" x14ac:dyDescent="0.25">
      <c r="A927" s="118">
        <v>922</v>
      </c>
      <c r="B927" s="119"/>
      <c r="C927" s="120"/>
      <c r="D927" s="121"/>
      <c r="E927" s="121"/>
      <c r="F927" s="236"/>
      <c r="G927" s="122" t="str">
        <f>IFERROR(VLOOKUP(F927,'#Location List#'!$U$3:$V$1154,2,FALSE),"")</f>
        <v/>
      </c>
      <c r="H927" s="120"/>
      <c r="I927" s="120"/>
      <c r="J927" s="120"/>
      <c r="K927" s="120"/>
      <c r="L927" s="120"/>
      <c r="M927" s="120"/>
      <c r="N927" s="120"/>
      <c r="O927" s="120"/>
      <c r="P927" s="120"/>
      <c r="Q927" s="120"/>
      <c r="R927" s="120"/>
      <c r="S927" s="120"/>
      <c r="T927" s="205">
        <f t="shared" si="90"/>
        <v>0</v>
      </c>
      <c r="U927" s="205">
        <f t="shared" si="91"/>
        <v>0</v>
      </c>
      <c r="V927" s="210"/>
      <c r="W927" s="210"/>
      <c r="X927" s="23" t="str">
        <f>IFERROR(VLOOKUP(AT927,'#Input Lists#'!$L$3:$AH$833,3,FALSE)," ")</f>
        <v xml:space="preserve"> </v>
      </c>
      <c r="Y927" s="23" t="str">
        <f>IFERROR(VLOOKUP(AT927,'#Input Lists#'!$L$3:$AH$833,5,FALSE)," ")</f>
        <v xml:space="preserve"> </v>
      </c>
      <c r="Z927" s="206" t="str">
        <f>IFERROR(VLOOKUP(AT927,'#Input Lists#'!$L$3:$AH$833,9,FALSE)," ")</f>
        <v xml:space="preserve"> </v>
      </c>
      <c r="AA927" s="119" t="s">
        <v>1527</v>
      </c>
      <c r="AB927" s="120"/>
      <c r="AC927" s="123"/>
      <c r="AD927" s="123"/>
      <c r="AE927" s="123"/>
      <c r="AF927" s="123"/>
      <c r="AG927" s="123"/>
      <c r="AH927" s="123"/>
      <c r="AI927" s="123"/>
      <c r="AJ927" s="123"/>
      <c r="AK927" s="123"/>
      <c r="AL927" s="123"/>
      <c r="AM927" s="123"/>
      <c r="AN927" s="123"/>
      <c r="AO927" s="123"/>
      <c r="AP927" s="120"/>
      <c r="AQ927" s="125" t="str">
        <f>IFERROR(VLOOKUP(G927,'#Location List#'!$C$3:$D$150,2,FALSE),"")</f>
        <v/>
      </c>
      <c r="AR927" s="125" t="str">
        <f>IFERROR(VLOOKUP(F927,'#Location List#'!$Q$3:$R$1154,2,FALSE),"")</f>
        <v/>
      </c>
      <c r="AS927" s="125" t="str">
        <f>IFERROR(VLOOKUP(V927,'#Input Lists#'!$B$3:$D$46,3,FALSE),"")</f>
        <v/>
      </c>
      <c r="AT927" s="125" t="str">
        <f>IFERROR(VLOOKUP(CONCATENATE(V927," ",W927),'#Input Lists#'!$K$3:$L$827,2,FALSE),"")</f>
        <v/>
      </c>
      <c r="AU927" s="125">
        <f>IFERROR(VLOOKUP(AA927,'#Input Lists#'!$BU$3:$BV$8,2,FALSE),"")</f>
        <v>1</v>
      </c>
      <c r="AV927" s="118" t="str">
        <f>IFERROR(VLOOKUP(AB927,'#Input Lists#'!$BO$3:$BP$9,2,FALSE),"")</f>
        <v/>
      </c>
      <c r="AW927" s="118">
        <f>IFERROR(VLOOKUP(AC927,'#Input Lists#'!$BL$3:$BM$7,2,FALSE),"")</f>
        <v>1</v>
      </c>
      <c r="AX927" s="52" t="e">
        <f>VLOOKUP(AQ927,'#Location List#'!$D$3:$K$150,4,FALSE)</f>
        <v>#N/A</v>
      </c>
      <c r="AY927" s="273" t="e">
        <f>VLOOKUP(AX927,'#Location List#'!$Z$3:$AA$13,2,FALSE)</f>
        <v>#N/A</v>
      </c>
      <c r="AZ927" s="126" t="e">
        <f>VLOOKUP($AT927,'#Input Lists#'!$L$3:$S$1033,6,FALSE)</f>
        <v>#N/A</v>
      </c>
      <c r="BA927" s="239" t="e">
        <f>VLOOKUP($AT927,'#Input Lists#'!$L$3:$S$833,7,FALSE)</f>
        <v>#N/A</v>
      </c>
      <c r="BB927" s="239" t="e">
        <f>VLOOKUP($AT927,'#Input Lists#'!$L$3:$S$833,8,FALSE)</f>
        <v>#N/A</v>
      </c>
      <c r="BC927" s="91" t="str">
        <f t="shared" si="92"/>
        <v/>
      </c>
      <c r="BD927" s="91" t="str">
        <f t="shared" si="93"/>
        <v/>
      </c>
      <c r="BE927" s="15" t="str">
        <f t="shared" si="94"/>
        <v/>
      </c>
      <c r="BF927" s="92" t="str">
        <f t="shared" si="95"/>
        <v>No Sighting Date</v>
      </c>
    </row>
    <row r="928" spans="1:58" x14ac:dyDescent="0.25">
      <c r="A928" s="118">
        <v>923</v>
      </c>
      <c r="B928" s="119"/>
      <c r="C928" s="120"/>
      <c r="D928" s="121"/>
      <c r="E928" s="121"/>
      <c r="F928" s="236"/>
      <c r="G928" s="122" t="str">
        <f>IFERROR(VLOOKUP(F928,'#Location List#'!$U$3:$V$1154,2,FALSE),"")</f>
        <v/>
      </c>
      <c r="H928" s="120"/>
      <c r="I928" s="120"/>
      <c r="J928" s="120"/>
      <c r="K928" s="120"/>
      <c r="L928" s="120"/>
      <c r="M928" s="120"/>
      <c r="N928" s="120"/>
      <c r="O928" s="120"/>
      <c r="P928" s="120"/>
      <c r="Q928" s="120"/>
      <c r="R928" s="120"/>
      <c r="S928" s="120"/>
      <c r="T928" s="205">
        <f t="shared" si="90"/>
        <v>0</v>
      </c>
      <c r="U928" s="205">
        <f t="shared" si="91"/>
        <v>0</v>
      </c>
      <c r="V928" s="210"/>
      <c r="W928" s="210"/>
      <c r="X928" s="23" t="str">
        <f>IFERROR(VLOOKUP(AT928,'#Input Lists#'!$L$3:$AH$833,3,FALSE)," ")</f>
        <v xml:space="preserve"> </v>
      </c>
      <c r="Y928" s="23" t="str">
        <f>IFERROR(VLOOKUP(AT928,'#Input Lists#'!$L$3:$AH$833,5,FALSE)," ")</f>
        <v xml:space="preserve"> </v>
      </c>
      <c r="Z928" s="206" t="str">
        <f>IFERROR(VLOOKUP(AT928,'#Input Lists#'!$L$3:$AH$833,9,FALSE)," ")</f>
        <v xml:space="preserve"> </v>
      </c>
      <c r="AA928" s="119" t="s">
        <v>1527</v>
      </c>
      <c r="AB928" s="120"/>
      <c r="AC928" s="123"/>
      <c r="AD928" s="123"/>
      <c r="AE928" s="123"/>
      <c r="AF928" s="123"/>
      <c r="AG928" s="123"/>
      <c r="AH928" s="123"/>
      <c r="AI928" s="123"/>
      <c r="AJ928" s="123"/>
      <c r="AK928" s="123"/>
      <c r="AL928" s="123"/>
      <c r="AM928" s="123"/>
      <c r="AN928" s="123"/>
      <c r="AO928" s="123"/>
      <c r="AP928" s="120"/>
      <c r="AQ928" s="125" t="str">
        <f>IFERROR(VLOOKUP(G928,'#Location List#'!$C$3:$D$150,2,FALSE),"")</f>
        <v/>
      </c>
      <c r="AR928" s="125" t="str">
        <f>IFERROR(VLOOKUP(F928,'#Location List#'!$Q$3:$R$1154,2,FALSE),"")</f>
        <v/>
      </c>
      <c r="AS928" s="125" t="str">
        <f>IFERROR(VLOOKUP(V928,'#Input Lists#'!$B$3:$D$46,3,FALSE),"")</f>
        <v/>
      </c>
      <c r="AT928" s="125" t="str">
        <f>IFERROR(VLOOKUP(CONCATENATE(V928," ",W928),'#Input Lists#'!$K$3:$L$827,2,FALSE),"")</f>
        <v/>
      </c>
      <c r="AU928" s="125">
        <f>IFERROR(VLOOKUP(AA928,'#Input Lists#'!$BU$3:$BV$8,2,FALSE),"")</f>
        <v>1</v>
      </c>
      <c r="AV928" s="118" t="str">
        <f>IFERROR(VLOOKUP(AB928,'#Input Lists#'!$BO$3:$BP$9,2,FALSE),"")</f>
        <v/>
      </c>
      <c r="AW928" s="118">
        <f>IFERROR(VLOOKUP(AC928,'#Input Lists#'!$BL$3:$BM$7,2,FALSE),"")</f>
        <v>1</v>
      </c>
      <c r="AX928" s="52" t="e">
        <f>VLOOKUP(AQ928,'#Location List#'!$D$3:$K$150,4,FALSE)</f>
        <v>#N/A</v>
      </c>
      <c r="AY928" s="273" t="e">
        <f>VLOOKUP(AX928,'#Location List#'!$Z$3:$AA$13,2,FALSE)</f>
        <v>#N/A</v>
      </c>
      <c r="AZ928" s="126" t="e">
        <f>VLOOKUP($AT928,'#Input Lists#'!$L$3:$S$1033,6,FALSE)</f>
        <v>#N/A</v>
      </c>
      <c r="BA928" s="239" t="e">
        <f>VLOOKUP($AT928,'#Input Lists#'!$L$3:$S$833,7,FALSE)</f>
        <v>#N/A</v>
      </c>
      <c r="BB928" s="239" t="e">
        <f>VLOOKUP($AT928,'#Input Lists#'!$L$3:$S$833,8,FALSE)</f>
        <v>#N/A</v>
      </c>
      <c r="BC928" s="91" t="str">
        <f t="shared" si="92"/>
        <v/>
      </c>
      <c r="BD928" s="91" t="str">
        <f t="shared" si="93"/>
        <v/>
      </c>
      <c r="BE928" s="15" t="str">
        <f t="shared" si="94"/>
        <v/>
      </c>
      <c r="BF928" s="92" t="str">
        <f t="shared" si="95"/>
        <v>No Sighting Date</v>
      </c>
    </row>
    <row r="929" spans="1:58" x14ac:dyDescent="0.25">
      <c r="A929" s="118">
        <v>924</v>
      </c>
      <c r="B929" s="119"/>
      <c r="C929" s="120"/>
      <c r="D929" s="121"/>
      <c r="E929" s="121"/>
      <c r="F929" s="236"/>
      <c r="G929" s="122" t="str">
        <f>IFERROR(VLOOKUP(F929,'#Location List#'!$U$3:$V$1154,2,FALSE),"")</f>
        <v/>
      </c>
      <c r="H929" s="120"/>
      <c r="I929" s="120"/>
      <c r="J929" s="120"/>
      <c r="K929" s="120"/>
      <c r="L929" s="120"/>
      <c r="M929" s="120"/>
      <c r="N929" s="120"/>
      <c r="O929" s="120"/>
      <c r="P929" s="120"/>
      <c r="Q929" s="120"/>
      <c r="R929" s="120"/>
      <c r="S929" s="120"/>
      <c r="T929" s="205">
        <f t="shared" si="90"/>
        <v>0</v>
      </c>
      <c r="U929" s="205">
        <f t="shared" si="91"/>
        <v>0</v>
      </c>
      <c r="V929" s="210"/>
      <c r="W929" s="210"/>
      <c r="X929" s="23" t="str">
        <f>IFERROR(VLOOKUP(AT929,'#Input Lists#'!$L$3:$AH$833,3,FALSE)," ")</f>
        <v xml:space="preserve"> </v>
      </c>
      <c r="Y929" s="23" t="str">
        <f>IFERROR(VLOOKUP(AT929,'#Input Lists#'!$L$3:$AH$833,5,FALSE)," ")</f>
        <v xml:space="preserve"> </v>
      </c>
      <c r="Z929" s="206" t="str">
        <f>IFERROR(VLOOKUP(AT929,'#Input Lists#'!$L$3:$AH$833,9,FALSE)," ")</f>
        <v xml:space="preserve"> </v>
      </c>
      <c r="AA929" s="119" t="s">
        <v>1527</v>
      </c>
      <c r="AB929" s="120"/>
      <c r="AC929" s="123"/>
      <c r="AD929" s="123"/>
      <c r="AE929" s="123"/>
      <c r="AF929" s="123"/>
      <c r="AG929" s="123"/>
      <c r="AH929" s="123"/>
      <c r="AI929" s="123"/>
      <c r="AJ929" s="123"/>
      <c r="AK929" s="123"/>
      <c r="AL929" s="123"/>
      <c r="AM929" s="123"/>
      <c r="AN929" s="123"/>
      <c r="AO929" s="123"/>
      <c r="AP929" s="120"/>
      <c r="AQ929" s="125" t="str">
        <f>IFERROR(VLOOKUP(G929,'#Location List#'!$C$3:$D$150,2,FALSE),"")</f>
        <v/>
      </c>
      <c r="AR929" s="125" t="str">
        <f>IFERROR(VLOOKUP(F929,'#Location List#'!$Q$3:$R$1154,2,FALSE),"")</f>
        <v/>
      </c>
      <c r="AS929" s="125" t="str">
        <f>IFERROR(VLOOKUP(V929,'#Input Lists#'!$B$3:$D$46,3,FALSE),"")</f>
        <v/>
      </c>
      <c r="AT929" s="125" t="str">
        <f>IFERROR(VLOOKUP(CONCATENATE(V929," ",W929),'#Input Lists#'!$K$3:$L$827,2,FALSE),"")</f>
        <v/>
      </c>
      <c r="AU929" s="125">
        <f>IFERROR(VLOOKUP(AA929,'#Input Lists#'!$BU$3:$BV$8,2,FALSE),"")</f>
        <v>1</v>
      </c>
      <c r="AV929" s="118" t="str">
        <f>IFERROR(VLOOKUP(AB929,'#Input Lists#'!$BO$3:$BP$9,2,FALSE),"")</f>
        <v/>
      </c>
      <c r="AW929" s="118">
        <f>IFERROR(VLOOKUP(AC929,'#Input Lists#'!$BL$3:$BM$7,2,FALSE),"")</f>
        <v>1</v>
      </c>
      <c r="AX929" s="52" t="e">
        <f>VLOOKUP(AQ929,'#Location List#'!$D$3:$K$150,4,FALSE)</f>
        <v>#N/A</v>
      </c>
      <c r="AY929" s="273" t="e">
        <f>VLOOKUP(AX929,'#Location List#'!$Z$3:$AA$13,2,FALSE)</f>
        <v>#N/A</v>
      </c>
      <c r="AZ929" s="126" t="e">
        <f>VLOOKUP($AT929,'#Input Lists#'!$L$3:$S$1033,6,FALSE)</f>
        <v>#N/A</v>
      </c>
      <c r="BA929" s="239" t="e">
        <f>VLOOKUP($AT929,'#Input Lists#'!$L$3:$S$833,7,FALSE)</f>
        <v>#N/A</v>
      </c>
      <c r="BB929" s="239" t="e">
        <f>VLOOKUP($AT929,'#Input Lists#'!$L$3:$S$833,8,FALSE)</f>
        <v>#N/A</v>
      </c>
      <c r="BC929" s="91" t="str">
        <f t="shared" si="92"/>
        <v/>
      </c>
      <c r="BD929" s="91" t="str">
        <f t="shared" si="93"/>
        <v/>
      </c>
      <c r="BE929" s="15" t="str">
        <f t="shared" si="94"/>
        <v/>
      </c>
      <c r="BF929" s="92" t="str">
        <f t="shared" si="95"/>
        <v>No Sighting Date</v>
      </c>
    </row>
    <row r="930" spans="1:58" x14ac:dyDescent="0.25">
      <c r="A930" s="118">
        <v>925</v>
      </c>
      <c r="B930" s="119"/>
      <c r="C930" s="120"/>
      <c r="D930" s="121"/>
      <c r="E930" s="121"/>
      <c r="F930" s="236"/>
      <c r="G930" s="122" t="str">
        <f>IFERROR(VLOOKUP(F930,'#Location List#'!$U$3:$V$1154,2,FALSE),"")</f>
        <v/>
      </c>
      <c r="H930" s="120"/>
      <c r="I930" s="120"/>
      <c r="J930" s="120"/>
      <c r="K930" s="120"/>
      <c r="L930" s="120"/>
      <c r="M930" s="120"/>
      <c r="N930" s="120"/>
      <c r="O930" s="120"/>
      <c r="P930" s="120"/>
      <c r="Q930" s="120"/>
      <c r="R930" s="120"/>
      <c r="S930" s="120"/>
      <c r="T930" s="205">
        <f t="shared" si="90"/>
        <v>0</v>
      </c>
      <c r="U930" s="205">
        <f t="shared" si="91"/>
        <v>0</v>
      </c>
      <c r="V930" s="210"/>
      <c r="W930" s="210"/>
      <c r="X930" s="23" t="str">
        <f>IFERROR(VLOOKUP(AT930,'#Input Lists#'!$L$3:$AH$833,3,FALSE)," ")</f>
        <v xml:space="preserve"> </v>
      </c>
      <c r="Y930" s="23" t="str">
        <f>IFERROR(VLOOKUP(AT930,'#Input Lists#'!$L$3:$AH$833,5,FALSE)," ")</f>
        <v xml:space="preserve"> </v>
      </c>
      <c r="Z930" s="206" t="str">
        <f>IFERROR(VLOOKUP(AT930,'#Input Lists#'!$L$3:$AH$833,9,FALSE)," ")</f>
        <v xml:space="preserve"> </v>
      </c>
      <c r="AA930" s="119" t="s">
        <v>1527</v>
      </c>
      <c r="AB930" s="120"/>
      <c r="AC930" s="123"/>
      <c r="AD930" s="123"/>
      <c r="AE930" s="123"/>
      <c r="AF930" s="123"/>
      <c r="AG930" s="123"/>
      <c r="AH930" s="123"/>
      <c r="AI930" s="123"/>
      <c r="AJ930" s="123"/>
      <c r="AK930" s="123"/>
      <c r="AL930" s="123"/>
      <c r="AM930" s="123"/>
      <c r="AN930" s="123"/>
      <c r="AO930" s="123"/>
      <c r="AP930" s="120"/>
      <c r="AQ930" s="125" t="str">
        <f>IFERROR(VLOOKUP(G930,'#Location List#'!$C$3:$D$150,2,FALSE),"")</f>
        <v/>
      </c>
      <c r="AR930" s="125" t="str">
        <f>IFERROR(VLOOKUP(F930,'#Location List#'!$Q$3:$R$1154,2,FALSE),"")</f>
        <v/>
      </c>
      <c r="AS930" s="125" t="str">
        <f>IFERROR(VLOOKUP(V930,'#Input Lists#'!$B$3:$D$46,3,FALSE),"")</f>
        <v/>
      </c>
      <c r="AT930" s="125" t="str">
        <f>IFERROR(VLOOKUP(CONCATENATE(V930," ",W930),'#Input Lists#'!$K$3:$L$827,2,FALSE),"")</f>
        <v/>
      </c>
      <c r="AU930" s="125">
        <f>IFERROR(VLOOKUP(AA930,'#Input Lists#'!$BU$3:$BV$8,2,FALSE),"")</f>
        <v>1</v>
      </c>
      <c r="AV930" s="118" t="str">
        <f>IFERROR(VLOOKUP(AB930,'#Input Lists#'!$BO$3:$BP$9,2,FALSE),"")</f>
        <v/>
      </c>
      <c r="AW930" s="118">
        <f>IFERROR(VLOOKUP(AC930,'#Input Lists#'!$BL$3:$BM$7,2,FALSE),"")</f>
        <v>1</v>
      </c>
      <c r="AX930" s="52" t="e">
        <f>VLOOKUP(AQ930,'#Location List#'!$D$3:$K$150,4,FALSE)</f>
        <v>#N/A</v>
      </c>
      <c r="AY930" s="273" t="e">
        <f>VLOOKUP(AX930,'#Location List#'!$Z$3:$AA$13,2,FALSE)</f>
        <v>#N/A</v>
      </c>
      <c r="AZ930" s="126" t="e">
        <f>VLOOKUP($AT930,'#Input Lists#'!$L$3:$S$1033,6,FALSE)</f>
        <v>#N/A</v>
      </c>
      <c r="BA930" s="239" t="e">
        <f>VLOOKUP($AT930,'#Input Lists#'!$L$3:$S$833,7,FALSE)</f>
        <v>#N/A</v>
      </c>
      <c r="BB930" s="239" t="e">
        <f>VLOOKUP($AT930,'#Input Lists#'!$L$3:$S$833,8,FALSE)</f>
        <v>#N/A</v>
      </c>
      <c r="BC930" s="91" t="str">
        <f t="shared" si="92"/>
        <v/>
      </c>
      <c r="BD930" s="91" t="str">
        <f t="shared" si="93"/>
        <v/>
      </c>
      <c r="BE930" s="15" t="str">
        <f t="shared" si="94"/>
        <v/>
      </c>
      <c r="BF930" s="92" t="str">
        <f t="shared" si="95"/>
        <v>No Sighting Date</v>
      </c>
    </row>
    <row r="931" spans="1:58" x14ac:dyDescent="0.25">
      <c r="A931" s="118">
        <v>926</v>
      </c>
      <c r="B931" s="119"/>
      <c r="C931" s="120"/>
      <c r="D931" s="121"/>
      <c r="E931" s="121"/>
      <c r="F931" s="236"/>
      <c r="G931" s="122" t="str">
        <f>IFERROR(VLOOKUP(F931,'#Location List#'!$U$3:$V$1154,2,FALSE),"")</f>
        <v/>
      </c>
      <c r="H931" s="120"/>
      <c r="I931" s="120"/>
      <c r="J931" s="120"/>
      <c r="K931" s="120"/>
      <c r="L931" s="120"/>
      <c r="M931" s="120"/>
      <c r="N931" s="120"/>
      <c r="O931" s="120"/>
      <c r="P931" s="120"/>
      <c r="Q931" s="120"/>
      <c r="R931" s="120"/>
      <c r="S931" s="120"/>
      <c r="T931" s="205">
        <f t="shared" si="90"/>
        <v>0</v>
      </c>
      <c r="U931" s="205">
        <f t="shared" si="91"/>
        <v>0</v>
      </c>
      <c r="V931" s="210"/>
      <c r="W931" s="210"/>
      <c r="X931" s="23" t="str">
        <f>IFERROR(VLOOKUP(AT931,'#Input Lists#'!$L$3:$AH$833,3,FALSE)," ")</f>
        <v xml:space="preserve"> </v>
      </c>
      <c r="Y931" s="23" t="str">
        <f>IFERROR(VLOOKUP(AT931,'#Input Lists#'!$L$3:$AH$833,5,FALSE)," ")</f>
        <v xml:space="preserve"> </v>
      </c>
      <c r="Z931" s="206" t="str">
        <f>IFERROR(VLOOKUP(AT931,'#Input Lists#'!$L$3:$AH$833,9,FALSE)," ")</f>
        <v xml:space="preserve"> </v>
      </c>
      <c r="AA931" s="119" t="s">
        <v>1527</v>
      </c>
      <c r="AB931" s="120"/>
      <c r="AC931" s="123"/>
      <c r="AD931" s="123"/>
      <c r="AE931" s="123"/>
      <c r="AF931" s="123"/>
      <c r="AG931" s="123"/>
      <c r="AH931" s="123"/>
      <c r="AI931" s="123"/>
      <c r="AJ931" s="123"/>
      <c r="AK931" s="123"/>
      <c r="AL931" s="123"/>
      <c r="AM931" s="123"/>
      <c r="AN931" s="123"/>
      <c r="AO931" s="123"/>
      <c r="AP931" s="120"/>
      <c r="AQ931" s="125" t="str">
        <f>IFERROR(VLOOKUP(G931,'#Location List#'!$C$3:$D$150,2,FALSE),"")</f>
        <v/>
      </c>
      <c r="AR931" s="125" t="str">
        <f>IFERROR(VLOOKUP(F931,'#Location List#'!$Q$3:$R$1154,2,FALSE),"")</f>
        <v/>
      </c>
      <c r="AS931" s="125" t="str">
        <f>IFERROR(VLOOKUP(V931,'#Input Lists#'!$B$3:$D$46,3,FALSE),"")</f>
        <v/>
      </c>
      <c r="AT931" s="125" t="str">
        <f>IFERROR(VLOOKUP(CONCATENATE(V931," ",W931),'#Input Lists#'!$K$3:$L$827,2,FALSE),"")</f>
        <v/>
      </c>
      <c r="AU931" s="125">
        <f>IFERROR(VLOOKUP(AA931,'#Input Lists#'!$BU$3:$BV$8,2,FALSE),"")</f>
        <v>1</v>
      </c>
      <c r="AV931" s="118" t="str">
        <f>IFERROR(VLOOKUP(AB931,'#Input Lists#'!$BO$3:$BP$9,2,FALSE),"")</f>
        <v/>
      </c>
      <c r="AW931" s="118">
        <f>IFERROR(VLOOKUP(AC931,'#Input Lists#'!$BL$3:$BM$7,2,FALSE),"")</f>
        <v>1</v>
      </c>
      <c r="AX931" s="52" t="e">
        <f>VLOOKUP(AQ931,'#Location List#'!$D$3:$K$150,4,FALSE)</f>
        <v>#N/A</v>
      </c>
      <c r="AY931" s="273" t="e">
        <f>VLOOKUP(AX931,'#Location List#'!$Z$3:$AA$13,2,FALSE)</f>
        <v>#N/A</v>
      </c>
      <c r="AZ931" s="126" t="e">
        <f>VLOOKUP($AT931,'#Input Lists#'!$L$3:$S$1033,6,FALSE)</f>
        <v>#N/A</v>
      </c>
      <c r="BA931" s="239" t="e">
        <f>VLOOKUP($AT931,'#Input Lists#'!$L$3:$S$833,7,FALSE)</f>
        <v>#N/A</v>
      </c>
      <c r="BB931" s="239" t="e">
        <f>VLOOKUP($AT931,'#Input Lists#'!$L$3:$S$833,8,FALSE)</f>
        <v>#N/A</v>
      </c>
      <c r="BC931" s="91" t="str">
        <f t="shared" si="92"/>
        <v/>
      </c>
      <c r="BD931" s="91" t="str">
        <f t="shared" si="93"/>
        <v/>
      </c>
      <c r="BE931" s="15" t="str">
        <f t="shared" si="94"/>
        <v/>
      </c>
      <c r="BF931" s="92" t="str">
        <f t="shared" si="95"/>
        <v>No Sighting Date</v>
      </c>
    </row>
    <row r="932" spans="1:58" x14ac:dyDescent="0.25">
      <c r="A932" s="118">
        <v>927</v>
      </c>
      <c r="B932" s="119"/>
      <c r="C932" s="120"/>
      <c r="D932" s="121"/>
      <c r="E932" s="121"/>
      <c r="F932" s="236"/>
      <c r="G932" s="122" t="str">
        <f>IFERROR(VLOOKUP(F932,'#Location List#'!$U$3:$V$1154,2,FALSE),"")</f>
        <v/>
      </c>
      <c r="H932" s="120"/>
      <c r="I932" s="120"/>
      <c r="J932" s="120"/>
      <c r="K932" s="120"/>
      <c r="L932" s="120"/>
      <c r="M932" s="120"/>
      <c r="N932" s="120"/>
      <c r="O932" s="120"/>
      <c r="P932" s="120"/>
      <c r="Q932" s="120"/>
      <c r="R932" s="120"/>
      <c r="S932" s="120"/>
      <c r="T932" s="205">
        <f t="shared" si="90"/>
        <v>0</v>
      </c>
      <c r="U932" s="205">
        <f t="shared" si="91"/>
        <v>0</v>
      </c>
      <c r="V932" s="210"/>
      <c r="W932" s="210"/>
      <c r="X932" s="23" t="str">
        <f>IFERROR(VLOOKUP(AT932,'#Input Lists#'!$L$3:$AH$833,3,FALSE)," ")</f>
        <v xml:space="preserve"> </v>
      </c>
      <c r="Y932" s="23" t="str">
        <f>IFERROR(VLOOKUP(AT932,'#Input Lists#'!$L$3:$AH$833,5,FALSE)," ")</f>
        <v xml:space="preserve"> </v>
      </c>
      <c r="Z932" s="206" t="str">
        <f>IFERROR(VLOOKUP(AT932,'#Input Lists#'!$L$3:$AH$833,9,FALSE)," ")</f>
        <v xml:space="preserve"> </v>
      </c>
      <c r="AA932" s="119" t="s">
        <v>1527</v>
      </c>
      <c r="AB932" s="120"/>
      <c r="AC932" s="123"/>
      <c r="AD932" s="123"/>
      <c r="AE932" s="123"/>
      <c r="AF932" s="123"/>
      <c r="AG932" s="123"/>
      <c r="AH932" s="123"/>
      <c r="AI932" s="123"/>
      <c r="AJ932" s="123"/>
      <c r="AK932" s="123"/>
      <c r="AL932" s="123"/>
      <c r="AM932" s="123"/>
      <c r="AN932" s="123"/>
      <c r="AO932" s="123"/>
      <c r="AP932" s="120"/>
      <c r="AQ932" s="125" t="str">
        <f>IFERROR(VLOOKUP(G932,'#Location List#'!$C$3:$D$150,2,FALSE),"")</f>
        <v/>
      </c>
      <c r="AR932" s="125" t="str">
        <f>IFERROR(VLOOKUP(F932,'#Location List#'!$Q$3:$R$1154,2,FALSE),"")</f>
        <v/>
      </c>
      <c r="AS932" s="125" t="str">
        <f>IFERROR(VLOOKUP(V932,'#Input Lists#'!$B$3:$D$46,3,FALSE),"")</f>
        <v/>
      </c>
      <c r="AT932" s="125" t="str">
        <f>IFERROR(VLOOKUP(CONCATENATE(V932," ",W932),'#Input Lists#'!$K$3:$L$827,2,FALSE),"")</f>
        <v/>
      </c>
      <c r="AU932" s="125">
        <f>IFERROR(VLOOKUP(AA932,'#Input Lists#'!$BU$3:$BV$8,2,FALSE),"")</f>
        <v>1</v>
      </c>
      <c r="AV932" s="118" t="str">
        <f>IFERROR(VLOOKUP(AB932,'#Input Lists#'!$BO$3:$BP$9,2,FALSE),"")</f>
        <v/>
      </c>
      <c r="AW932" s="118">
        <f>IFERROR(VLOOKUP(AC932,'#Input Lists#'!$BL$3:$BM$7,2,FALSE),"")</f>
        <v>1</v>
      </c>
      <c r="AX932" s="52" t="e">
        <f>VLOOKUP(AQ932,'#Location List#'!$D$3:$K$150,4,FALSE)</f>
        <v>#N/A</v>
      </c>
      <c r="AY932" s="273" t="e">
        <f>VLOOKUP(AX932,'#Location List#'!$Z$3:$AA$13,2,FALSE)</f>
        <v>#N/A</v>
      </c>
      <c r="AZ932" s="126" t="e">
        <f>VLOOKUP($AT932,'#Input Lists#'!$L$3:$S$1033,6,FALSE)</f>
        <v>#N/A</v>
      </c>
      <c r="BA932" s="239" t="e">
        <f>VLOOKUP($AT932,'#Input Lists#'!$L$3:$S$833,7,FALSE)</f>
        <v>#N/A</v>
      </c>
      <c r="BB932" s="239" t="e">
        <f>VLOOKUP($AT932,'#Input Lists#'!$L$3:$S$833,8,FALSE)</f>
        <v>#N/A</v>
      </c>
      <c r="BC932" s="91" t="str">
        <f t="shared" si="92"/>
        <v/>
      </c>
      <c r="BD932" s="91" t="str">
        <f t="shared" si="93"/>
        <v/>
      </c>
      <c r="BE932" s="15" t="str">
        <f t="shared" si="94"/>
        <v/>
      </c>
      <c r="BF932" s="92" t="str">
        <f t="shared" si="95"/>
        <v>No Sighting Date</v>
      </c>
    </row>
    <row r="933" spans="1:58" x14ac:dyDescent="0.25">
      <c r="A933" s="118">
        <v>928</v>
      </c>
      <c r="B933" s="119"/>
      <c r="C933" s="120"/>
      <c r="D933" s="121"/>
      <c r="E933" s="121"/>
      <c r="F933" s="236"/>
      <c r="G933" s="122" t="str">
        <f>IFERROR(VLOOKUP(F933,'#Location List#'!$U$3:$V$1154,2,FALSE),"")</f>
        <v/>
      </c>
      <c r="H933" s="120"/>
      <c r="I933" s="120"/>
      <c r="J933" s="120"/>
      <c r="K933" s="120"/>
      <c r="L933" s="120"/>
      <c r="M933" s="120"/>
      <c r="N933" s="120"/>
      <c r="O933" s="120"/>
      <c r="P933" s="120"/>
      <c r="Q933" s="120"/>
      <c r="R933" s="120"/>
      <c r="S933" s="120"/>
      <c r="T933" s="205">
        <f t="shared" si="90"/>
        <v>0</v>
      </c>
      <c r="U933" s="205">
        <f t="shared" si="91"/>
        <v>0</v>
      </c>
      <c r="V933" s="210"/>
      <c r="W933" s="210"/>
      <c r="X933" s="23" t="str">
        <f>IFERROR(VLOOKUP(AT933,'#Input Lists#'!$L$3:$AH$833,3,FALSE)," ")</f>
        <v xml:space="preserve"> </v>
      </c>
      <c r="Y933" s="23" t="str">
        <f>IFERROR(VLOOKUP(AT933,'#Input Lists#'!$L$3:$AH$833,5,FALSE)," ")</f>
        <v xml:space="preserve"> </v>
      </c>
      <c r="Z933" s="206" t="str">
        <f>IFERROR(VLOOKUP(AT933,'#Input Lists#'!$L$3:$AH$833,9,FALSE)," ")</f>
        <v xml:space="preserve"> </v>
      </c>
      <c r="AA933" s="119" t="s">
        <v>1527</v>
      </c>
      <c r="AB933" s="120"/>
      <c r="AC933" s="123"/>
      <c r="AD933" s="123"/>
      <c r="AE933" s="123"/>
      <c r="AF933" s="123"/>
      <c r="AG933" s="123"/>
      <c r="AH933" s="123"/>
      <c r="AI933" s="123"/>
      <c r="AJ933" s="123"/>
      <c r="AK933" s="123"/>
      <c r="AL933" s="123"/>
      <c r="AM933" s="123"/>
      <c r="AN933" s="123"/>
      <c r="AO933" s="123"/>
      <c r="AP933" s="120"/>
      <c r="AQ933" s="125" t="str">
        <f>IFERROR(VLOOKUP(G933,'#Location List#'!$C$3:$D$150,2,FALSE),"")</f>
        <v/>
      </c>
      <c r="AR933" s="125" t="str">
        <f>IFERROR(VLOOKUP(F933,'#Location List#'!$Q$3:$R$1154,2,FALSE),"")</f>
        <v/>
      </c>
      <c r="AS933" s="125" t="str">
        <f>IFERROR(VLOOKUP(V933,'#Input Lists#'!$B$3:$D$46,3,FALSE),"")</f>
        <v/>
      </c>
      <c r="AT933" s="125" t="str">
        <f>IFERROR(VLOOKUP(CONCATENATE(V933," ",W933),'#Input Lists#'!$K$3:$L$827,2,FALSE),"")</f>
        <v/>
      </c>
      <c r="AU933" s="125">
        <f>IFERROR(VLOOKUP(AA933,'#Input Lists#'!$BU$3:$BV$8,2,FALSE),"")</f>
        <v>1</v>
      </c>
      <c r="AV933" s="118" t="str">
        <f>IFERROR(VLOOKUP(AB933,'#Input Lists#'!$BO$3:$BP$9,2,FALSE),"")</f>
        <v/>
      </c>
      <c r="AW933" s="118">
        <f>IFERROR(VLOOKUP(AC933,'#Input Lists#'!$BL$3:$BM$7,2,FALSE),"")</f>
        <v>1</v>
      </c>
      <c r="AX933" s="52" t="e">
        <f>VLOOKUP(AQ933,'#Location List#'!$D$3:$K$150,4,FALSE)</f>
        <v>#N/A</v>
      </c>
      <c r="AY933" s="273" t="e">
        <f>VLOOKUP(AX933,'#Location List#'!$Z$3:$AA$13,2,FALSE)</f>
        <v>#N/A</v>
      </c>
      <c r="AZ933" s="126" t="e">
        <f>VLOOKUP($AT933,'#Input Lists#'!$L$3:$S$1033,6,FALSE)</f>
        <v>#N/A</v>
      </c>
      <c r="BA933" s="239" t="e">
        <f>VLOOKUP($AT933,'#Input Lists#'!$L$3:$S$833,7,FALSE)</f>
        <v>#N/A</v>
      </c>
      <c r="BB933" s="239" t="e">
        <f>VLOOKUP($AT933,'#Input Lists#'!$L$3:$S$833,8,FALSE)</f>
        <v>#N/A</v>
      </c>
      <c r="BC933" s="91" t="str">
        <f t="shared" si="92"/>
        <v/>
      </c>
      <c r="BD933" s="91" t="str">
        <f t="shared" si="93"/>
        <v/>
      </c>
      <c r="BE933" s="15" t="str">
        <f t="shared" si="94"/>
        <v/>
      </c>
      <c r="BF933" s="92" t="str">
        <f t="shared" si="95"/>
        <v>No Sighting Date</v>
      </c>
    </row>
    <row r="934" spans="1:58" x14ac:dyDescent="0.25">
      <c r="A934" s="118">
        <v>929</v>
      </c>
      <c r="B934" s="119"/>
      <c r="C934" s="120"/>
      <c r="D934" s="121"/>
      <c r="E934" s="121"/>
      <c r="F934" s="236"/>
      <c r="G934" s="122" t="str">
        <f>IFERROR(VLOOKUP(F934,'#Location List#'!$U$3:$V$1154,2,FALSE),"")</f>
        <v/>
      </c>
      <c r="H934" s="120"/>
      <c r="I934" s="120"/>
      <c r="J934" s="120"/>
      <c r="K934" s="120"/>
      <c r="L934" s="120"/>
      <c r="M934" s="120"/>
      <c r="N934" s="120"/>
      <c r="O934" s="120"/>
      <c r="P934" s="120"/>
      <c r="Q934" s="120"/>
      <c r="R934" s="120"/>
      <c r="S934" s="120"/>
      <c r="T934" s="205">
        <f t="shared" si="90"/>
        <v>0</v>
      </c>
      <c r="U934" s="205">
        <f t="shared" si="91"/>
        <v>0</v>
      </c>
      <c r="V934" s="210"/>
      <c r="W934" s="210"/>
      <c r="X934" s="23" t="str">
        <f>IFERROR(VLOOKUP(AT934,'#Input Lists#'!$L$3:$AH$833,3,FALSE)," ")</f>
        <v xml:space="preserve"> </v>
      </c>
      <c r="Y934" s="23" t="str">
        <f>IFERROR(VLOOKUP(AT934,'#Input Lists#'!$L$3:$AH$833,5,FALSE)," ")</f>
        <v xml:space="preserve"> </v>
      </c>
      <c r="Z934" s="206" t="str">
        <f>IFERROR(VLOOKUP(AT934,'#Input Lists#'!$L$3:$AH$833,9,FALSE)," ")</f>
        <v xml:space="preserve"> </v>
      </c>
      <c r="AA934" s="119" t="s">
        <v>1527</v>
      </c>
      <c r="AB934" s="120"/>
      <c r="AC934" s="123"/>
      <c r="AD934" s="123"/>
      <c r="AE934" s="123"/>
      <c r="AF934" s="123"/>
      <c r="AG934" s="123"/>
      <c r="AH934" s="123"/>
      <c r="AI934" s="123"/>
      <c r="AJ934" s="123"/>
      <c r="AK934" s="123"/>
      <c r="AL934" s="123"/>
      <c r="AM934" s="123"/>
      <c r="AN934" s="123"/>
      <c r="AO934" s="123"/>
      <c r="AP934" s="120"/>
      <c r="AQ934" s="125" t="str">
        <f>IFERROR(VLOOKUP(G934,'#Location List#'!$C$3:$D$150,2,FALSE),"")</f>
        <v/>
      </c>
      <c r="AR934" s="125" t="str">
        <f>IFERROR(VLOOKUP(F934,'#Location List#'!$Q$3:$R$1154,2,FALSE),"")</f>
        <v/>
      </c>
      <c r="AS934" s="125" t="str">
        <f>IFERROR(VLOOKUP(V934,'#Input Lists#'!$B$3:$D$46,3,FALSE),"")</f>
        <v/>
      </c>
      <c r="AT934" s="125" t="str">
        <f>IFERROR(VLOOKUP(CONCATENATE(V934," ",W934),'#Input Lists#'!$K$3:$L$827,2,FALSE),"")</f>
        <v/>
      </c>
      <c r="AU934" s="125">
        <f>IFERROR(VLOOKUP(AA934,'#Input Lists#'!$BU$3:$BV$8,2,FALSE),"")</f>
        <v>1</v>
      </c>
      <c r="AV934" s="118" t="str">
        <f>IFERROR(VLOOKUP(AB934,'#Input Lists#'!$BO$3:$BP$9,2,FALSE),"")</f>
        <v/>
      </c>
      <c r="AW934" s="118">
        <f>IFERROR(VLOOKUP(AC934,'#Input Lists#'!$BL$3:$BM$7,2,FALSE),"")</f>
        <v>1</v>
      </c>
      <c r="AX934" s="52" t="e">
        <f>VLOOKUP(AQ934,'#Location List#'!$D$3:$K$150,4,FALSE)</f>
        <v>#N/A</v>
      </c>
      <c r="AY934" s="273" t="e">
        <f>VLOOKUP(AX934,'#Location List#'!$Z$3:$AA$13,2,FALSE)</f>
        <v>#N/A</v>
      </c>
      <c r="AZ934" s="126" t="e">
        <f>VLOOKUP($AT934,'#Input Lists#'!$L$3:$S$1033,6,FALSE)</f>
        <v>#N/A</v>
      </c>
      <c r="BA934" s="239" t="e">
        <f>VLOOKUP($AT934,'#Input Lists#'!$L$3:$S$833,7,FALSE)</f>
        <v>#N/A</v>
      </c>
      <c r="BB934" s="239" t="e">
        <f>VLOOKUP($AT934,'#Input Lists#'!$L$3:$S$833,8,FALSE)</f>
        <v>#N/A</v>
      </c>
      <c r="BC934" s="91" t="str">
        <f t="shared" si="92"/>
        <v/>
      </c>
      <c r="BD934" s="91" t="str">
        <f t="shared" si="93"/>
        <v/>
      </c>
      <c r="BE934" s="15" t="str">
        <f t="shared" si="94"/>
        <v/>
      </c>
      <c r="BF934" s="92" t="str">
        <f t="shared" si="95"/>
        <v>No Sighting Date</v>
      </c>
    </row>
    <row r="935" spans="1:58" x14ac:dyDescent="0.25">
      <c r="A935" s="118">
        <v>930</v>
      </c>
      <c r="B935" s="119"/>
      <c r="C935" s="120"/>
      <c r="D935" s="121"/>
      <c r="E935" s="121"/>
      <c r="F935" s="236"/>
      <c r="G935" s="122" t="str">
        <f>IFERROR(VLOOKUP(F935,'#Location List#'!$U$3:$V$1154,2,FALSE),"")</f>
        <v/>
      </c>
      <c r="H935" s="120"/>
      <c r="I935" s="120"/>
      <c r="J935" s="120"/>
      <c r="K935" s="120"/>
      <c r="L935" s="120"/>
      <c r="M935" s="120"/>
      <c r="N935" s="120"/>
      <c r="O935" s="120"/>
      <c r="P935" s="120"/>
      <c r="Q935" s="120"/>
      <c r="R935" s="120"/>
      <c r="S935" s="120"/>
      <c r="T935" s="205">
        <f t="shared" si="90"/>
        <v>0</v>
      </c>
      <c r="U935" s="205">
        <f t="shared" si="91"/>
        <v>0</v>
      </c>
      <c r="V935" s="210"/>
      <c r="W935" s="210"/>
      <c r="X935" s="23" t="str">
        <f>IFERROR(VLOOKUP(AT935,'#Input Lists#'!$L$3:$AH$833,3,FALSE)," ")</f>
        <v xml:space="preserve"> </v>
      </c>
      <c r="Y935" s="23" t="str">
        <f>IFERROR(VLOOKUP(AT935,'#Input Lists#'!$L$3:$AH$833,5,FALSE)," ")</f>
        <v xml:space="preserve"> </v>
      </c>
      <c r="Z935" s="206" t="str">
        <f>IFERROR(VLOOKUP(AT935,'#Input Lists#'!$L$3:$AH$833,9,FALSE)," ")</f>
        <v xml:space="preserve"> </v>
      </c>
      <c r="AA935" s="119" t="s">
        <v>1527</v>
      </c>
      <c r="AB935" s="120"/>
      <c r="AC935" s="123"/>
      <c r="AD935" s="123"/>
      <c r="AE935" s="123"/>
      <c r="AF935" s="123"/>
      <c r="AG935" s="123"/>
      <c r="AH935" s="123"/>
      <c r="AI935" s="123"/>
      <c r="AJ935" s="123"/>
      <c r="AK935" s="123"/>
      <c r="AL935" s="123"/>
      <c r="AM935" s="123"/>
      <c r="AN935" s="123"/>
      <c r="AO935" s="123"/>
      <c r="AP935" s="120"/>
      <c r="AQ935" s="125" t="str">
        <f>IFERROR(VLOOKUP(G935,'#Location List#'!$C$3:$D$150,2,FALSE),"")</f>
        <v/>
      </c>
      <c r="AR935" s="125" t="str">
        <f>IFERROR(VLOOKUP(F935,'#Location List#'!$Q$3:$R$1154,2,FALSE),"")</f>
        <v/>
      </c>
      <c r="AS935" s="125" t="str">
        <f>IFERROR(VLOOKUP(V935,'#Input Lists#'!$B$3:$D$46,3,FALSE),"")</f>
        <v/>
      </c>
      <c r="AT935" s="125" t="str">
        <f>IFERROR(VLOOKUP(CONCATENATE(V935," ",W935),'#Input Lists#'!$K$3:$L$827,2,FALSE),"")</f>
        <v/>
      </c>
      <c r="AU935" s="125">
        <f>IFERROR(VLOOKUP(AA935,'#Input Lists#'!$BU$3:$BV$8,2,FALSE),"")</f>
        <v>1</v>
      </c>
      <c r="AV935" s="118" t="str">
        <f>IFERROR(VLOOKUP(AB935,'#Input Lists#'!$BO$3:$BP$9,2,FALSE),"")</f>
        <v/>
      </c>
      <c r="AW935" s="118">
        <f>IFERROR(VLOOKUP(AC935,'#Input Lists#'!$BL$3:$BM$7,2,FALSE),"")</f>
        <v>1</v>
      </c>
      <c r="AX935" s="52" t="e">
        <f>VLOOKUP(AQ935,'#Location List#'!$D$3:$K$150,4,FALSE)</f>
        <v>#N/A</v>
      </c>
      <c r="AY935" s="273" t="e">
        <f>VLOOKUP(AX935,'#Location List#'!$Z$3:$AA$13,2,FALSE)</f>
        <v>#N/A</v>
      </c>
      <c r="AZ935" s="126" t="e">
        <f>VLOOKUP($AT935,'#Input Lists#'!$L$3:$S$1033,6,FALSE)</f>
        <v>#N/A</v>
      </c>
      <c r="BA935" s="239" t="e">
        <f>VLOOKUP($AT935,'#Input Lists#'!$L$3:$S$833,7,FALSE)</f>
        <v>#N/A</v>
      </c>
      <c r="BB935" s="239" t="e">
        <f>VLOOKUP($AT935,'#Input Lists#'!$L$3:$S$833,8,FALSE)</f>
        <v>#N/A</v>
      </c>
      <c r="BC935" s="91" t="str">
        <f t="shared" si="92"/>
        <v/>
      </c>
      <c r="BD935" s="91" t="str">
        <f t="shared" si="93"/>
        <v/>
      </c>
      <c r="BE935" s="15" t="str">
        <f t="shared" si="94"/>
        <v/>
      </c>
      <c r="BF935" s="92" t="str">
        <f t="shared" si="95"/>
        <v>No Sighting Date</v>
      </c>
    </row>
    <row r="936" spans="1:58" x14ac:dyDescent="0.25">
      <c r="A936" s="118">
        <v>931</v>
      </c>
      <c r="B936" s="119"/>
      <c r="C936" s="120"/>
      <c r="D936" s="121"/>
      <c r="E936" s="121"/>
      <c r="F936" s="236"/>
      <c r="G936" s="122" t="str">
        <f>IFERROR(VLOOKUP(F936,'#Location List#'!$U$3:$V$1154,2,FALSE),"")</f>
        <v/>
      </c>
      <c r="H936" s="120"/>
      <c r="I936" s="120"/>
      <c r="J936" s="120"/>
      <c r="K936" s="120"/>
      <c r="L936" s="120"/>
      <c r="M936" s="120"/>
      <c r="N936" s="120"/>
      <c r="O936" s="120"/>
      <c r="P936" s="120"/>
      <c r="Q936" s="120"/>
      <c r="R936" s="120"/>
      <c r="S936" s="120"/>
      <c r="T936" s="205">
        <f t="shared" si="90"/>
        <v>0</v>
      </c>
      <c r="U936" s="205">
        <f t="shared" si="91"/>
        <v>0</v>
      </c>
      <c r="V936" s="210"/>
      <c r="W936" s="210"/>
      <c r="X936" s="23" t="str">
        <f>IFERROR(VLOOKUP(AT936,'#Input Lists#'!$L$3:$AH$833,3,FALSE)," ")</f>
        <v xml:space="preserve"> </v>
      </c>
      <c r="Y936" s="23" t="str">
        <f>IFERROR(VLOOKUP(AT936,'#Input Lists#'!$L$3:$AH$833,5,FALSE)," ")</f>
        <v xml:space="preserve"> </v>
      </c>
      <c r="Z936" s="206" t="str">
        <f>IFERROR(VLOOKUP(AT936,'#Input Lists#'!$L$3:$AH$833,9,FALSE)," ")</f>
        <v xml:space="preserve"> </v>
      </c>
      <c r="AA936" s="119" t="s">
        <v>1527</v>
      </c>
      <c r="AB936" s="120"/>
      <c r="AC936" s="123"/>
      <c r="AD936" s="123"/>
      <c r="AE936" s="123"/>
      <c r="AF936" s="123"/>
      <c r="AG936" s="123"/>
      <c r="AH936" s="123"/>
      <c r="AI936" s="123"/>
      <c r="AJ936" s="123"/>
      <c r="AK936" s="123"/>
      <c r="AL936" s="123"/>
      <c r="AM936" s="123"/>
      <c r="AN936" s="123"/>
      <c r="AO936" s="123"/>
      <c r="AP936" s="120"/>
      <c r="AQ936" s="125" t="str">
        <f>IFERROR(VLOOKUP(G936,'#Location List#'!$C$3:$D$150,2,FALSE),"")</f>
        <v/>
      </c>
      <c r="AR936" s="125" t="str">
        <f>IFERROR(VLOOKUP(F936,'#Location List#'!$Q$3:$R$1154,2,FALSE),"")</f>
        <v/>
      </c>
      <c r="AS936" s="125" t="str">
        <f>IFERROR(VLOOKUP(V936,'#Input Lists#'!$B$3:$D$46,3,FALSE),"")</f>
        <v/>
      </c>
      <c r="AT936" s="125" t="str">
        <f>IFERROR(VLOOKUP(CONCATENATE(V936," ",W936),'#Input Lists#'!$K$3:$L$827,2,FALSE),"")</f>
        <v/>
      </c>
      <c r="AU936" s="125">
        <f>IFERROR(VLOOKUP(AA936,'#Input Lists#'!$BU$3:$BV$8,2,FALSE),"")</f>
        <v>1</v>
      </c>
      <c r="AV936" s="118" t="str">
        <f>IFERROR(VLOOKUP(AB936,'#Input Lists#'!$BO$3:$BP$9,2,FALSE),"")</f>
        <v/>
      </c>
      <c r="AW936" s="118">
        <f>IFERROR(VLOOKUP(AC936,'#Input Lists#'!$BL$3:$BM$7,2,FALSE),"")</f>
        <v>1</v>
      </c>
      <c r="AX936" s="52" t="e">
        <f>VLOOKUP(AQ936,'#Location List#'!$D$3:$K$150,4,FALSE)</f>
        <v>#N/A</v>
      </c>
      <c r="AY936" s="273" t="e">
        <f>VLOOKUP(AX936,'#Location List#'!$Z$3:$AA$13,2,FALSE)</f>
        <v>#N/A</v>
      </c>
      <c r="AZ936" s="126" t="e">
        <f>VLOOKUP($AT936,'#Input Lists#'!$L$3:$S$1033,6,FALSE)</f>
        <v>#N/A</v>
      </c>
      <c r="BA936" s="239" t="e">
        <f>VLOOKUP($AT936,'#Input Lists#'!$L$3:$S$833,7,FALSE)</f>
        <v>#N/A</v>
      </c>
      <c r="BB936" s="239" t="e">
        <f>VLOOKUP($AT936,'#Input Lists#'!$L$3:$S$833,8,FALSE)</f>
        <v>#N/A</v>
      </c>
      <c r="BC936" s="91" t="str">
        <f t="shared" si="92"/>
        <v/>
      </c>
      <c r="BD936" s="91" t="str">
        <f t="shared" si="93"/>
        <v/>
      </c>
      <c r="BE936" s="15" t="str">
        <f t="shared" si="94"/>
        <v/>
      </c>
      <c r="BF936" s="92" t="str">
        <f t="shared" si="95"/>
        <v>No Sighting Date</v>
      </c>
    </row>
    <row r="937" spans="1:58" x14ac:dyDescent="0.25">
      <c r="A937" s="118">
        <v>932</v>
      </c>
      <c r="B937" s="119"/>
      <c r="C937" s="120"/>
      <c r="D937" s="121"/>
      <c r="E937" s="121"/>
      <c r="F937" s="236"/>
      <c r="G937" s="122" t="str">
        <f>IFERROR(VLOOKUP(F937,'#Location List#'!$U$3:$V$1154,2,FALSE),"")</f>
        <v/>
      </c>
      <c r="H937" s="120"/>
      <c r="I937" s="120"/>
      <c r="J937" s="120"/>
      <c r="K937" s="120"/>
      <c r="L937" s="120"/>
      <c r="M937" s="120"/>
      <c r="N937" s="120"/>
      <c r="O937" s="120"/>
      <c r="P937" s="120"/>
      <c r="Q937" s="120"/>
      <c r="R937" s="120"/>
      <c r="S937" s="120"/>
      <c r="T937" s="205">
        <f t="shared" si="90"/>
        <v>0</v>
      </c>
      <c r="U937" s="205">
        <f t="shared" si="91"/>
        <v>0</v>
      </c>
      <c r="V937" s="210"/>
      <c r="W937" s="210"/>
      <c r="X937" s="23" t="str">
        <f>IFERROR(VLOOKUP(AT937,'#Input Lists#'!$L$3:$AH$833,3,FALSE)," ")</f>
        <v xml:space="preserve"> </v>
      </c>
      <c r="Y937" s="23" t="str">
        <f>IFERROR(VLOOKUP(AT937,'#Input Lists#'!$L$3:$AH$833,5,FALSE)," ")</f>
        <v xml:space="preserve"> </v>
      </c>
      <c r="Z937" s="206" t="str">
        <f>IFERROR(VLOOKUP(AT937,'#Input Lists#'!$L$3:$AH$833,9,FALSE)," ")</f>
        <v xml:space="preserve"> </v>
      </c>
      <c r="AA937" s="119" t="s">
        <v>1527</v>
      </c>
      <c r="AB937" s="120"/>
      <c r="AC937" s="123"/>
      <c r="AD937" s="123"/>
      <c r="AE937" s="123"/>
      <c r="AF937" s="123"/>
      <c r="AG937" s="123"/>
      <c r="AH937" s="123"/>
      <c r="AI937" s="123"/>
      <c r="AJ937" s="123"/>
      <c r="AK937" s="123"/>
      <c r="AL937" s="123"/>
      <c r="AM937" s="123"/>
      <c r="AN937" s="123"/>
      <c r="AO937" s="123"/>
      <c r="AP937" s="120"/>
      <c r="AQ937" s="125" t="str">
        <f>IFERROR(VLOOKUP(G937,'#Location List#'!$C$3:$D$150,2,FALSE),"")</f>
        <v/>
      </c>
      <c r="AR937" s="125" t="str">
        <f>IFERROR(VLOOKUP(F937,'#Location List#'!$Q$3:$R$1154,2,FALSE),"")</f>
        <v/>
      </c>
      <c r="AS937" s="125" t="str">
        <f>IFERROR(VLOOKUP(V937,'#Input Lists#'!$B$3:$D$46,3,FALSE),"")</f>
        <v/>
      </c>
      <c r="AT937" s="125" t="str">
        <f>IFERROR(VLOOKUP(CONCATENATE(V937," ",W937),'#Input Lists#'!$K$3:$L$827,2,FALSE),"")</f>
        <v/>
      </c>
      <c r="AU937" s="125">
        <f>IFERROR(VLOOKUP(AA937,'#Input Lists#'!$BU$3:$BV$8,2,FALSE),"")</f>
        <v>1</v>
      </c>
      <c r="AV937" s="118" t="str">
        <f>IFERROR(VLOOKUP(AB937,'#Input Lists#'!$BO$3:$BP$9,2,FALSE),"")</f>
        <v/>
      </c>
      <c r="AW937" s="118">
        <f>IFERROR(VLOOKUP(AC937,'#Input Lists#'!$BL$3:$BM$7,2,FALSE),"")</f>
        <v>1</v>
      </c>
      <c r="AX937" s="52" t="e">
        <f>VLOOKUP(AQ937,'#Location List#'!$D$3:$K$150,4,FALSE)</f>
        <v>#N/A</v>
      </c>
      <c r="AY937" s="273" t="e">
        <f>VLOOKUP(AX937,'#Location List#'!$Z$3:$AA$13,2,FALSE)</f>
        <v>#N/A</v>
      </c>
      <c r="AZ937" s="126" t="e">
        <f>VLOOKUP($AT937,'#Input Lists#'!$L$3:$S$1033,6,FALSE)</f>
        <v>#N/A</v>
      </c>
      <c r="BA937" s="239" t="e">
        <f>VLOOKUP($AT937,'#Input Lists#'!$L$3:$S$833,7,FALSE)</f>
        <v>#N/A</v>
      </c>
      <c r="BB937" s="239" t="e">
        <f>VLOOKUP($AT937,'#Input Lists#'!$L$3:$S$833,8,FALSE)</f>
        <v>#N/A</v>
      </c>
      <c r="BC937" s="91" t="str">
        <f t="shared" si="92"/>
        <v/>
      </c>
      <c r="BD937" s="91" t="str">
        <f t="shared" si="93"/>
        <v/>
      </c>
      <c r="BE937" s="15" t="str">
        <f t="shared" si="94"/>
        <v/>
      </c>
      <c r="BF937" s="92" t="str">
        <f t="shared" si="95"/>
        <v>No Sighting Date</v>
      </c>
    </row>
    <row r="938" spans="1:58" x14ac:dyDescent="0.25">
      <c r="A938" s="118">
        <v>933</v>
      </c>
      <c r="B938" s="119"/>
      <c r="C938" s="120"/>
      <c r="D938" s="121"/>
      <c r="E938" s="121"/>
      <c r="F938" s="236"/>
      <c r="G938" s="122" t="str">
        <f>IFERROR(VLOOKUP(F938,'#Location List#'!$U$3:$V$1154,2,FALSE),"")</f>
        <v/>
      </c>
      <c r="H938" s="120"/>
      <c r="I938" s="120"/>
      <c r="J938" s="120"/>
      <c r="K938" s="120"/>
      <c r="L938" s="120"/>
      <c r="M938" s="120"/>
      <c r="N938" s="120"/>
      <c r="O938" s="120"/>
      <c r="P938" s="120"/>
      <c r="Q938" s="120"/>
      <c r="R938" s="120"/>
      <c r="S938" s="120"/>
      <c r="T938" s="205">
        <f t="shared" si="90"/>
        <v>0</v>
      </c>
      <c r="U938" s="205">
        <f t="shared" si="91"/>
        <v>0</v>
      </c>
      <c r="V938" s="210"/>
      <c r="W938" s="210"/>
      <c r="X938" s="23" t="str">
        <f>IFERROR(VLOOKUP(AT938,'#Input Lists#'!$L$3:$AH$833,3,FALSE)," ")</f>
        <v xml:space="preserve"> </v>
      </c>
      <c r="Y938" s="23" t="str">
        <f>IFERROR(VLOOKUP(AT938,'#Input Lists#'!$L$3:$AH$833,5,FALSE)," ")</f>
        <v xml:space="preserve"> </v>
      </c>
      <c r="Z938" s="206" t="str">
        <f>IFERROR(VLOOKUP(AT938,'#Input Lists#'!$L$3:$AH$833,9,FALSE)," ")</f>
        <v xml:space="preserve"> </v>
      </c>
      <c r="AA938" s="119" t="s">
        <v>1527</v>
      </c>
      <c r="AB938" s="120"/>
      <c r="AC938" s="123"/>
      <c r="AD938" s="123"/>
      <c r="AE938" s="123"/>
      <c r="AF938" s="123"/>
      <c r="AG938" s="123"/>
      <c r="AH938" s="123"/>
      <c r="AI938" s="123"/>
      <c r="AJ938" s="123"/>
      <c r="AK938" s="123"/>
      <c r="AL938" s="123"/>
      <c r="AM938" s="123"/>
      <c r="AN938" s="123"/>
      <c r="AO938" s="123"/>
      <c r="AP938" s="120"/>
      <c r="AQ938" s="125" t="str">
        <f>IFERROR(VLOOKUP(G938,'#Location List#'!$C$3:$D$150,2,FALSE),"")</f>
        <v/>
      </c>
      <c r="AR938" s="125" t="str">
        <f>IFERROR(VLOOKUP(F938,'#Location List#'!$Q$3:$R$1154,2,FALSE),"")</f>
        <v/>
      </c>
      <c r="AS938" s="125" t="str">
        <f>IFERROR(VLOOKUP(V938,'#Input Lists#'!$B$3:$D$46,3,FALSE),"")</f>
        <v/>
      </c>
      <c r="AT938" s="125" t="str">
        <f>IFERROR(VLOOKUP(CONCATENATE(V938," ",W938),'#Input Lists#'!$K$3:$L$827,2,FALSE),"")</f>
        <v/>
      </c>
      <c r="AU938" s="125">
        <f>IFERROR(VLOOKUP(AA938,'#Input Lists#'!$BU$3:$BV$8,2,FALSE),"")</f>
        <v>1</v>
      </c>
      <c r="AV938" s="118" t="str">
        <f>IFERROR(VLOOKUP(AB938,'#Input Lists#'!$BO$3:$BP$9,2,FALSE),"")</f>
        <v/>
      </c>
      <c r="AW938" s="118">
        <f>IFERROR(VLOOKUP(AC938,'#Input Lists#'!$BL$3:$BM$7,2,FALSE),"")</f>
        <v>1</v>
      </c>
      <c r="AX938" s="52" t="e">
        <f>VLOOKUP(AQ938,'#Location List#'!$D$3:$K$150,4,FALSE)</f>
        <v>#N/A</v>
      </c>
      <c r="AY938" s="273" t="e">
        <f>VLOOKUP(AX938,'#Location List#'!$Z$3:$AA$13,2,FALSE)</f>
        <v>#N/A</v>
      </c>
      <c r="AZ938" s="126" t="e">
        <f>VLOOKUP($AT938,'#Input Lists#'!$L$3:$S$1033,6,FALSE)</f>
        <v>#N/A</v>
      </c>
      <c r="BA938" s="239" t="e">
        <f>VLOOKUP($AT938,'#Input Lists#'!$L$3:$S$833,7,FALSE)</f>
        <v>#N/A</v>
      </c>
      <c r="BB938" s="239" t="e">
        <f>VLOOKUP($AT938,'#Input Lists#'!$L$3:$S$833,8,FALSE)</f>
        <v>#N/A</v>
      </c>
      <c r="BC938" s="91" t="str">
        <f t="shared" si="92"/>
        <v/>
      </c>
      <c r="BD938" s="91" t="str">
        <f t="shared" si="93"/>
        <v/>
      </c>
      <c r="BE938" s="15" t="str">
        <f t="shared" si="94"/>
        <v/>
      </c>
      <c r="BF938" s="92" t="str">
        <f t="shared" si="95"/>
        <v>No Sighting Date</v>
      </c>
    </row>
    <row r="939" spans="1:58" x14ac:dyDescent="0.25">
      <c r="A939" s="118">
        <v>934</v>
      </c>
      <c r="B939" s="119"/>
      <c r="C939" s="120"/>
      <c r="D939" s="121"/>
      <c r="E939" s="121"/>
      <c r="F939" s="236"/>
      <c r="G939" s="122" t="str">
        <f>IFERROR(VLOOKUP(F939,'#Location List#'!$U$3:$V$1154,2,FALSE),"")</f>
        <v/>
      </c>
      <c r="H939" s="120"/>
      <c r="I939" s="120"/>
      <c r="J939" s="120"/>
      <c r="K939" s="120"/>
      <c r="L939" s="120"/>
      <c r="M939" s="120"/>
      <c r="N939" s="120"/>
      <c r="O939" s="120"/>
      <c r="P939" s="120"/>
      <c r="Q939" s="120"/>
      <c r="R939" s="120"/>
      <c r="S939" s="120"/>
      <c r="T939" s="205">
        <f t="shared" si="90"/>
        <v>0</v>
      </c>
      <c r="U939" s="205">
        <f t="shared" si="91"/>
        <v>0</v>
      </c>
      <c r="V939" s="210"/>
      <c r="W939" s="210"/>
      <c r="X939" s="23" t="str">
        <f>IFERROR(VLOOKUP(AT939,'#Input Lists#'!$L$3:$AH$833,3,FALSE)," ")</f>
        <v xml:space="preserve"> </v>
      </c>
      <c r="Y939" s="23" t="str">
        <f>IFERROR(VLOOKUP(AT939,'#Input Lists#'!$L$3:$AH$833,5,FALSE)," ")</f>
        <v xml:space="preserve"> </v>
      </c>
      <c r="Z939" s="206" t="str">
        <f>IFERROR(VLOOKUP(AT939,'#Input Lists#'!$L$3:$AH$833,9,FALSE)," ")</f>
        <v xml:space="preserve"> </v>
      </c>
      <c r="AA939" s="119" t="s">
        <v>1527</v>
      </c>
      <c r="AB939" s="120"/>
      <c r="AC939" s="123"/>
      <c r="AD939" s="123"/>
      <c r="AE939" s="123"/>
      <c r="AF939" s="123"/>
      <c r="AG939" s="123"/>
      <c r="AH939" s="123"/>
      <c r="AI939" s="123"/>
      <c r="AJ939" s="123"/>
      <c r="AK939" s="123"/>
      <c r="AL939" s="123"/>
      <c r="AM939" s="123"/>
      <c r="AN939" s="123"/>
      <c r="AO939" s="123"/>
      <c r="AP939" s="120"/>
      <c r="AQ939" s="125" t="str">
        <f>IFERROR(VLOOKUP(G939,'#Location List#'!$C$3:$D$150,2,FALSE),"")</f>
        <v/>
      </c>
      <c r="AR939" s="125" t="str">
        <f>IFERROR(VLOOKUP(F939,'#Location List#'!$Q$3:$R$1154,2,FALSE),"")</f>
        <v/>
      </c>
      <c r="AS939" s="125" t="str">
        <f>IFERROR(VLOOKUP(V939,'#Input Lists#'!$B$3:$D$46,3,FALSE),"")</f>
        <v/>
      </c>
      <c r="AT939" s="125" t="str">
        <f>IFERROR(VLOOKUP(CONCATENATE(V939," ",W939),'#Input Lists#'!$K$3:$L$827,2,FALSE),"")</f>
        <v/>
      </c>
      <c r="AU939" s="125">
        <f>IFERROR(VLOOKUP(AA939,'#Input Lists#'!$BU$3:$BV$8,2,FALSE),"")</f>
        <v>1</v>
      </c>
      <c r="AV939" s="118" t="str">
        <f>IFERROR(VLOOKUP(AB939,'#Input Lists#'!$BO$3:$BP$9,2,FALSE),"")</f>
        <v/>
      </c>
      <c r="AW939" s="118">
        <f>IFERROR(VLOOKUP(AC939,'#Input Lists#'!$BL$3:$BM$7,2,FALSE),"")</f>
        <v>1</v>
      </c>
      <c r="AX939" s="52" t="e">
        <f>VLOOKUP(AQ939,'#Location List#'!$D$3:$K$150,4,FALSE)</f>
        <v>#N/A</v>
      </c>
      <c r="AY939" s="273" t="e">
        <f>VLOOKUP(AX939,'#Location List#'!$Z$3:$AA$13,2,FALSE)</f>
        <v>#N/A</v>
      </c>
      <c r="AZ939" s="126" t="e">
        <f>VLOOKUP($AT939,'#Input Lists#'!$L$3:$S$1033,6,FALSE)</f>
        <v>#N/A</v>
      </c>
      <c r="BA939" s="239" t="e">
        <f>VLOOKUP($AT939,'#Input Lists#'!$L$3:$S$833,7,FALSE)</f>
        <v>#N/A</v>
      </c>
      <c r="BB939" s="239" t="e">
        <f>VLOOKUP($AT939,'#Input Lists#'!$L$3:$S$833,8,FALSE)</f>
        <v>#N/A</v>
      </c>
      <c r="BC939" s="91" t="str">
        <f t="shared" si="92"/>
        <v/>
      </c>
      <c r="BD939" s="91" t="str">
        <f t="shared" si="93"/>
        <v/>
      </c>
      <c r="BE939" s="15" t="str">
        <f t="shared" si="94"/>
        <v/>
      </c>
      <c r="BF939" s="92" t="str">
        <f t="shared" si="95"/>
        <v>No Sighting Date</v>
      </c>
    </row>
    <row r="940" spans="1:58" x14ac:dyDescent="0.25">
      <c r="A940" s="118">
        <v>935</v>
      </c>
      <c r="B940" s="119"/>
      <c r="C940" s="120"/>
      <c r="D940" s="121"/>
      <c r="E940" s="121"/>
      <c r="F940" s="236"/>
      <c r="G940" s="122" t="str">
        <f>IFERROR(VLOOKUP(F940,'#Location List#'!$U$3:$V$1154,2,FALSE),"")</f>
        <v/>
      </c>
      <c r="H940" s="120"/>
      <c r="I940" s="120"/>
      <c r="J940" s="120"/>
      <c r="K940" s="120"/>
      <c r="L940" s="120"/>
      <c r="M940" s="120"/>
      <c r="N940" s="120"/>
      <c r="O940" s="120"/>
      <c r="P940" s="120"/>
      <c r="Q940" s="120"/>
      <c r="R940" s="120"/>
      <c r="S940" s="120"/>
      <c r="T940" s="205">
        <f t="shared" si="90"/>
        <v>0</v>
      </c>
      <c r="U940" s="205">
        <f t="shared" si="91"/>
        <v>0</v>
      </c>
      <c r="V940" s="210"/>
      <c r="W940" s="210"/>
      <c r="X940" s="23" t="str">
        <f>IFERROR(VLOOKUP(AT940,'#Input Lists#'!$L$3:$AH$833,3,FALSE)," ")</f>
        <v xml:space="preserve"> </v>
      </c>
      <c r="Y940" s="23" t="str">
        <f>IFERROR(VLOOKUP(AT940,'#Input Lists#'!$L$3:$AH$833,5,FALSE)," ")</f>
        <v xml:space="preserve"> </v>
      </c>
      <c r="Z940" s="206" t="str">
        <f>IFERROR(VLOOKUP(AT940,'#Input Lists#'!$L$3:$AH$833,9,FALSE)," ")</f>
        <v xml:space="preserve"> </v>
      </c>
      <c r="AA940" s="119" t="s">
        <v>1527</v>
      </c>
      <c r="AB940" s="120"/>
      <c r="AC940" s="123"/>
      <c r="AD940" s="123"/>
      <c r="AE940" s="123"/>
      <c r="AF940" s="123"/>
      <c r="AG940" s="123"/>
      <c r="AH940" s="123"/>
      <c r="AI940" s="123"/>
      <c r="AJ940" s="123"/>
      <c r="AK940" s="123"/>
      <c r="AL940" s="123"/>
      <c r="AM940" s="123"/>
      <c r="AN940" s="123"/>
      <c r="AO940" s="123"/>
      <c r="AP940" s="120"/>
      <c r="AQ940" s="125" t="str">
        <f>IFERROR(VLOOKUP(G940,'#Location List#'!$C$3:$D$150,2,FALSE),"")</f>
        <v/>
      </c>
      <c r="AR940" s="125" t="str">
        <f>IFERROR(VLOOKUP(F940,'#Location List#'!$Q$3:$R$1154,2,FALSE),"")</f>
        <v/>
      </c>
      <c r="AS940" s="125" t="str">
        <f>IFERROR(VLOOKUP(V940,'#Input Lists#'!$B$3:$D$46,3,FALSE),"")</f>
        <v/>
      </c>
      <c r="AT940" s="125" t="str">
        <f>IFERROR(VLOOKUP(CONCATENATE(V940," ",W940),'#Input Lists#'!$K$3:$L$827,2,FALSE),"")</f>
        <v/>
      </c>
      <c r="AU940" s="125">
        <f>IFERROR(VLOOKUP(AA940,'#Input Lists#'!$BU$3:$BV$8,2,FALSE),"")</f>
        <v>1</v>
      </c>
      <c r="AV940" s="118" t="str">
        <f>IFERROR(VLOOKUP(AB940,'#Input Lists#'!$BO$3:$BP$9,2,FALSE),"")</f>
        <v/>
      </c>
      <c r="AW940" s="118">
        <f>IFERROR(VLOOKUP(AC940,'#Input Lists#'!$BL$3:$BM$7,2,FALSE),"")</f>
        <v>1</v>
      </c>
      <c r="AX940" s="52" t="e">
        <f>VLOOKUP(AQ940,'#Location List#'!$D$3:$K$150,4,FALSE)</f>
        <v>#N/A</v>
      </c>
      <c r="AY940" s="273" t="e">
        <f>VLOOKUP(AX940,'#Location List#'!$Z$3:$AA$13,2,FALSE)</f>
        <v>#N/A</v>
      </c>
      <c r="AZ940" s="126" t="e">
        <f>VLOOKUP($AT940,'#Input Lists#'!$L$3:$S$1033,6,FALSE)</f>
        <v>#N/A</v>
      </c>
      <c r="BA940" s="239" t="e">
        <f>VLOOKUP($AT940,'#Input Lists#'!$L$3:$S$833,7,FALSE)</f>
        <v>#N/A</v>
      </c>
      <c r="BB940" s="239" t="e">
        <f>VLOOKUP($AT940,'#Input Lists#'!$L$3:$S$833,8,FALSE)</f>
        <v>#N/A</v>
      </c>
      <c r="BC940" s="91" t="str">
        <f t="shared" si="92"/>
        <v/>
      </c>
      <c r="BD940" s="91" t="str">
        <f t="shared" si="93"/>
        <v/>
      </c>
      <c r="BE940" s="15" t="str">
        <f t="shared" si="94"/>
        <v/>
      </c>
      <c r="BF940" s="92" t="str">
        <f t="shared" si="95"/>
        <v>No Sighting Date</v>
      </c>
    </row>
    <row r="941" spans="1:58" x14ac:dyDescent="0.25">
      <c r="A941" s="118">
        <v>936</v>
      </c>
      <c r="B941" s="119"/>
      <c r="C941" s="120"/>
      <c r="D941" s="121"/>
      <c r="E941" s="121"/>
      <c r="F941" s="236"/>
      <c r="G941" s="122" t="str">
        <f>IFERROR(VLOOKUP(F941,'#Location List#'!$U$3:$V$1154,2,FALSE),"")</f>
        <v/>
      </c>
      <c r="H941" s="120"/>
      <c r="I941" s="120"/>
      <c r="J941" s="120"/>
      <c r="K941" s="120"/>
      <c r="L941" s="120"/>
      <c r="M941" s="120"/>
      <c r="N941" s="120"/>
      <c r="O941" s="120"/>
      <c r="P941" s="120"/>
      <c r="Q941" s="120"/>
      <c r="R941" s="120"/>
      <c r="S941" s="120"/>
      <c r="T941" s="205">
        <f t="shared" si="90"/>
        <v>0</v>
      </c>
      <c r="U941" s="205">
        <f t="shared" si="91"/>
        <v>0</v>
      </c>
      <c r="V941" s="210"/>
      <c r="W941" s="210"/>
      <c r="X941" s="23" t="str">
        <f>IFERROR(VLOOKUP(AT941,'#Input Lists#'!$L$3:$AH$833,3,FALSE)," ")</f>
        <v xml:space="preserve"> </v>
      </c>
      <c r="Y941" s="23" t="str">
        <f>IFERROR(VLOOKUP(AT941,'#Input Lists#'!$L$3:$AH$833,5,FALSE)," ")</f>
        <v xml:space="preserve"> </v>
      </c>
      <c r="Z941" s="206" t="str">
        <f>IFERROR(VLOOKUP(AT941,'#Input Lists#'!$L$3:$AH$833,9,FALSE)," ")</f>
        <v xml:space="preserve"> </v>
      </c>
      <c r="AA941" s="119" t="s">
        <v>1527</v>
      </c>
      <c r="AB941" s="120"/>
      <c r="AC941" s="123"/>
      <c r="AD941" s="123"/>
      <c r="AE941" s="123"/>
      <c r="AF941" s="123"/>
      <c r="AG941" s="123"/>
      <c r="AH941" s="123"/>
      <c r="AI941" s="123"/>
      <c r="AJ941" s="123"/>
      <c r="AK941" s="123"/>
      <c r="AL941" s="123"/>
      <c r="AM941" s="123"/>
      <c r="AN941" s="123"/>
      <c r="AO941" s="123"/>
      <c r="AP941" s="120"/>
      <c r="AQ941" s="125" t="str">
        <f>IFERROR(VLOOKUP(G941,'#Location List#'!$C$3:$D$150,2,FALSE),"")</f>
        <v/>
      </c>
      <c r="AR941" s="125" t="str">
        <f>IFERROR(VLOOKUP(F941,'#Location List#'!$Q$3:$R$1154,2,FALSE),"")</f>
        <v/>
      </c>
      <c r="AS941" s="125" t="str">
        <f>IFERROR(VLOOKUP(V941,'#Input Lists#'!$B$3:$D$46,3,FALSE),"")</f>
        <v/>
      </c>
      <c r="AT941" s="125" t="str">
        <f>IFERROR(VLOOKUP(CONCATENATE(V941," ",W941),'#Input Lists#'!$K$3:$L$827,2,FALSE),"")</f>
        <v/>
      </c>
      <c r="AU941" s="125">
        <f>IFERROR(VLOOKUP(AA941,'#Input Lists#'!$BU$3:$BV$8,2,FALSE),"")</f>
        <v>1</v>
      </c>
      <c r="AV941" s="118" t="str">
        <f>IFERROR(VLOOKUP(AB941,'#Input Lists#'!$BO$3:$BP$9,2,FALSE),"")</f>
        <v/>
      </c>
      <c r="AW941" s="118">
        <f>IFERROR(VLOOKUP(AC941,'#Input Lists#'!$BL$3:$BM$7,2,FALSE),"")</f>
        <v>1</v>
      </c>
      <c r="AX941" s="52" t="e">
        <f>VLOOKUP(AQ941,'#Location List#'!$D$3:$K$150,4,FALSE)</f>
        <v>#N/A</v>
      </c>
      <c r="AY941" s="273" t="e">
        <f>VLOOKUP(AX941,'#Location List#'!$Z$3:$AA$13,2,FALSE)</f>
        <v>#N/A</v>
      </c>
      <c r="AZ941" s="126" t="e">
        <f>VLOOKUP($AT941,'#Input Lists#'!$L$3:$S$1033,6,FALSE)</f>
        <v>#N/A</v>
      </c>
      <c r="BA941" s="239" t="e">
        <f>VLOOKUP($AT941,'#Input Lists#'!$L$3:$S$833,7,FALSE)</f>
        <v>#N/A</v>
      </c>
      <c r="BB941" s="239" t="e">
        <f>VLOOKUP($AT941,'#Input Lists#'!$L$3:$S$833,8,FALSE)</f>
        <v>#N/A</v>
      </c>
      <c r="BC941" s="91" t="str">
        <f t="shared" si="92"/>
        <v/>
      </c>
      <c r="BD941" s="91" t="str">
        <f t="shared" si="93"/>
        <v/>
      </c>
      <c r="BE941" s="15" t="str">
        <f t="shared" si="94"/>
        <v/>
      </c>
      <c r="BF941" s="92" t="str">
        <f t="shared" si="95"/>
        <v>No Sighting Date</v>
      </c>
    </row>
    <row r="942" spans="1:58" x14ac:dyDescent="0.25">
      <c r="A942" s="118">
        <v>937</v>
      </c>
      <c r="B942" s="119"/>
      <c r="C942" s="120"/>
      <c r="D942" s="121"/>
      <c r="E942" s="121"/>
      <c r="F942" s="236"/>
      <c r="G942" s="122" t="str">
        <f>IFERROR(VLOOKUP(F942,'#Location List#'!$U$3:$V$1154,2,FALSE),"")</f>
        <v/>
      </c>
      <c r="H942" s="120"/>
      <c r="I942" s="120"/>
      <c r="J942" s="120"/>
      <c r="K942" s="120"/>
      <c r="L942" s="120"/>
      <c r="M942" s="120"/>
      <c r="N942" s="120"/>
      <c r="O942" s="120"/>
      <c r="P942" s="120"/>
      <c r="Q942" s="120"/>
      <c r="R942" s="120"/>
      <c r="S942" s="120"/>
      <c r="T942" s="205">
        <f t="shared" si="90"/>
        <v>0</v>
      </c>
      <c r="U942" s="205">
        <f t="shared" si="91"/>
        <v>0</v>
      </c>
      <c r="V942" s="210"/>
      <c r="W942" s="210"/>
      <c r="X942" s="23" t="str">
        <f>IFERROR(VLOOKUP(AT942,'#Input Lists#'!$L$3:$AH$833,3,FALSE)," ")</f>
        <v xml:space="preserve"> </v>
      </c>
      <c r="Y942" s="23" t="str">
        <f>IFERROR(VLOOKUP(AT942,'#Input Lists#'!$L$3:$AH$833,5,FALSE)," ")</f>
        <v xml:space="preserve"> </v>
      </c>
      <c r="Z942" s="206" t="str">
        <f>IFERROR(VLOOKUP(AT942,'#Input Lists#'!$L$3:$AH$833,9,FALSE)," ")</f>
        <v xml:space="preserve"> </v>
      </c>
      <c r="AA942" s="119" t="s">
        <v>1527</v>
      </c>
      <c r="AB942" s="120"/>
      <c r="AC942" s="123"/>
      <c r="AD942" s="123"/>
      <c r="AE942" s="123"/>
      <c r="AF942" s="123"/>
      <c r="AG942" s="123"/>
      <c r="AH942" s="123"/>
      <c r="AI942" s="123"/>
      <c r="AJ942" s="123"/>
      <c r="AK942" s="123"/>
      <c r="AL942" s="123"/>
      <c r="AM942" s="123"/>
      <c r="AN942" s="123"/>
      <c r="AO942" s="123"/>
      <c r="AP942" s="120"/>
      <c r="AQ942" s="125" t="str">
        <f>IFERROR(VLOOKUP(G942,'#Location List#'!$C$3:$D$150,2,FALSE),"")</f>
        <v/>
      </c>
      <c r="AR942" s="125" t="str">
        <f>IFERROR(VLOOKUP(F942,'#Location List#'!$Q$3:$R$1154,2,FALSE),"")</f>
        <v/>
      </c>
      <c r="AS942" s="125" t="str">
        <f>IFERROR(VLOOKUP(V942,'#Input Lists#'!$B$3:$D$46,3,FALSE),"")</f>
        <v/>
      </c>
      <c r="AT942" s="125" t="str">
        <f>IFERROR(VLOOKUP(CONCATENATE(V942," ",W942),'#Input Lists#'!$K$3:$L$827,2,FALSE),"")</f>
        <v/>
      </c>
      <c r="AU942" s="125">
        <f>IFERROR(VLOOKUP(AA942,'#Input Lists#'!$BU$3:$BV$8,2,FALSE),"")</f>
        <v>1</v>
      </c>
      <c r="AV942" s="118" t="str">
        <f>IFERROR(VLOOKUP(AB942,'#Input Lists#'!$BO$3:$BP$9,2,FALSE),"")</f>
        <v/>
      </c>
      <c r="AW942" s="118">
        <f>IFERROR(VLOOKUP(AC942,'#Input Lists#'!$BL$3:$BM$7,2,FALSE),"")</f>
        <v>1</v>
      </c>
      <c r="AX942" s="52" t="e">
        <f>VLOOKUP(AQ942,'#Location List#'!$D$3:$K$150,4,FALSE)</f>
        <v>#N/A</v>
      </c>
      <c r="AY942" s="273" t="e">
        <f>VLOOKUP(AX942,'#Location List#'!$Z$3:$AA$13,2,FALSE)</f>
        <v>#N/A</v>
      </c>
      <c r="AZ942" s="126" t="e">
        <f>VLOOKUP($AT942,'#Input Lists#'!$L$3:$S$1033,6,FALSE)</f>
        <v>#N/A</v>
      </c>
      <c r="BA942" s="239" t="e">
        <f>VLOOKUP($AT942,'#Input Lists#'!$L$3:$S$833,7,FALSE)</f>
        <v>#N/A</v>
      </c>
      <c r="BB942" s="239" t="e">
        <f>VLOOKUP($AT942,'#Input Lists#'!$L$3:$S$833,8,FALSE)</f>
        <v>#N/A</v>
      </c>
      <c r="BC942" s="91" t="str">
        <f t="shared" si="92"/>
        <v/>
      </c>
      <c r="BD942" s="91" t="str">
        <f t="shared" si="93"/>
        <v/>
      </c>
      <c r="BE942" s="15" t="str">
        <f t="shared" si="94"/>
        <v/>
      </c>
      <c r="BF942" s="92" t="str">
        <f t="shared" si="95"/>
        <v>No Sighting Date</v>
      </c>
    </row>
    <row r="943" spans="1:58" x14ac:dyDescent="0.25">
      <c r="A943" s="118">
        <v>938</v>
      </c>
      <c r="B943" s="119"/>
      <c r="C943" s="120"/>
      <c r="D943" s="121"/>
      <c r="E943" s="121"/>
      <c r="F943" s="236"/>
      <c r="G943" s="122" t="str">
        <f>IFERROR(VLOOKUP(F943,'#Location List#'!$U$3:$V$1154,2,FALSE),"")</f>
        <v/>
      </c>
      <c r="H943" s="120"/>
      <c r="I943" s="120"/>
      <c r="J943" s="120"/>
      <c r="K943" s="120"/>
      <c r="L943" s="120"/>
      <c r="M943" s="120"/>
      <c r="N943" s="120"/>
      <c r="O943" s="120"/>
      <c r="P943" s="120"/>
      <c r="Q943" s="120"/>
      <c r="R943" s="120"/>
      <c r="S943" s="120"/>
      <c r="T943" s="205">
        <f t="shared" si="90"/>
        <v>0</v>
      </c>
      <c r="U943" s="205">
        <f t="shared" si="91"/>
        <v>0</v>
      </c>
      <c r="V943" s="210"/>
      <c r="W943" s="210"/>
      <c r="X943" s="23" t="str">
        <f>IFERROR(VLOOKUP(AT943,'#Input Lists#'!$L$3:$AH$833,3,FALSE)," ")</f>
        <v xml:space="preserve"> </v>
      </c>
      <c r="Y943" s="23" t="str">
        <f>IFERROR(VLOOKUP(AT943,'#Input Lists#'!$L$3:$AH$833,5,FALSE)," ")</f>
        <v xml:space="preserve"> </v>
      </c>
      <c r="Z943" s="206" t="str">
        <f>IFERROR(VLOOKUP(AT943,'#Input Lists#'!$L$3:$AH$833,9,FALSE)," ")</f>
        <v xml:space="preserve"> </v>
      </c>
      <c r="AA943" s="119" t="s">
        <v>1527</v>
      </c>
      <c r="AB943" s="120"/>
      <c r="AC943" s="123"/>
      <c r="AD943" s="123"/>
      <c r="AE943" s="123"/>
      <c r="AF943" s="123"/>
      <c r="AG943" s="123"/>
      <c r="AH943" s="123"/>
      <c r="AI943" s="123"/>
      <c r="AJ943" s="123"/>
      <c r="AK943" s="123"/>
      <c r="AL943" s="123"/>
      <c r="AM943" s="123"/>
      <c r="AN943" s="123"/>
      <c r="AO943" s="123"/>
      <c r="AP943" s="120"/>
      <c r="AQ943" s="125" t="str">
        <f>IFERROR(VLOOKUP(G943,'#Location List#'!$C$3:$D$150,2,FALSE),"")</f>
        <v/>
      </c>
      <c r="AR943" s="125" t="str">
        <f>IFERROR(VLOOKUP(F943,'#Location List#'!$Q$3:$R$1154,2,FALSE),"")</f>
        <v/>
      </c>
      <c r="AS943" s="125" t="str">
        <f>IFERROR(VLOOKUP(V943,'#Input Lists#'!$B$3:$D$46,3,FALSE),"")</f>
        <v/>
      </c>
      <c r="AT943" s="125" t="str">
        <f>IFERROR(VLOOKUP(CONCATENATE(V943," ",W943),'#Input Lists#'!$K$3:$L$827,2,FALSE),"")</f>
        <v/>
      </c>
      <c r="AU943" s="125">
        <f>IFERROR(VLOOKUP(AA943,'#Input Lists#'!$BU$3:$BV$8,2,FALSE),"")</f>
        <v>1</v>
      </c>
      <c r="AV943" s="118" t="str">
        <f>IFERROR(VLOOKUP(AB943,'#Input Lists#'!$BO$3:$BP$9,2,FALSE),"")</f>
        <v/>
      </c>
      <c r="AW943" s="118">
        <f>IFERROR(VLOOKUP(AC943,'#Input Lists#'!$BL$3:$BM$7,2,FALSE),"")</f>
        <v>1</v>
      </c>
      <c r="AX943" s="52" t="e">
        <f>VLOOKUP(AQ943,'#Location List#'!$D$3:$K$150,4,FALSE)</f>
        <v>#N/A</v>
      </c>
      <c r="AY943" s="273" t="e">
        <f>VLOOKUP(AX943,'#Location List#'!$Z$3:$AA$13,2,FALSE)</f>
        <v>#N/A</v>
      </c>
      <c r="AZ943" s="126" t="e">
        <f>VLOOKUP($AT943,'#Input Lists#'!$L$3:$S$1033,6,FALSE)</f>
        <v>#N/A</v>
      </c>
      <c r="BA943" s="239" t="e">
        <f>VLOOKUP($AT943,'#Input Lists#'!$L$3:$S$833,7,FALSE)</f>
        <v>#N/A</v>
      </c>
      <c r="BB943" s="239" t="e">
        <f>VLOOKUP($AT943,'#Input Lists#'!$L$3:$S$833,8,FALSE)</f>
        <v>#N/A</v>
      </c>
      <c r="BC943" s="91" t="str">
        <f t="shared" si="92"/>
        <v/>
      </c>
      <c r="BD943" s="91" t="str">
        <f t="shared" si="93"/>
        <v/>
      </c>
      <c r="BE943" s="15" t="str">
        <f t="shared" si="94"/>
        <v/>
      </c>
      <c r="BF943" s="92" t="str">
        <f t="shared" si="95"/>
        <v>No Sighting Date</v>
      </c>
    </row>
    <row r="944" spans="1:58" x14ac:dyDescent="0.25">
      <c r="A944" s="118">
        <v>939</v>
      </c>
      <c r="B944" s="119"/>
      <c r="C944" s="120"/>
      <c r="D944" s="121"/>
      <c r="E944" s="121"/>
      <c r="F944" s="236"/>
      <c r="G944" s="122" t="str">
        <f>IFERROR(VLOOKUP(F944,'#Location List#'!$U$3:$V$1154,2,FALSE),"")</f>
        <v/>
      </c>
      <c r="H944" s="120"/>
      <c r="I944" s="120"/>
      <c r="J944" s="120"/>
      <c r="K944" s="120"/>
      <c r="L944" s="120"/>
      <c r="M944" s="120"/>
      <c r="N944" s="120"/>
      <c r="O944" s="120"/>
      <c r="P944" s="120"/>
      <c r="Q944" s="120"/>
      <c r="R944" s="120"/>
      <c r="S944" s="120"/>
      <c r="T944" s="205">
        <f t="shared" si="90"/>
        <v>0</v>
      </c>
      <c r="U944" s="205">
        <f t="shared" si="91"/>
        <v>0</v>
      </c>
      <c r="V944" s="210"/>
      <c r="W944" s="210"/>
      <c r="X944" s="23" t="str">
        <f>IFERROR(VLOOKUP(AT944,'#Input Lists#'!$L$3:$AH$833,3,FALSE)," ")</f>
        <v xml:space="preserve"> </v>
      </c>
      <c r="Y944" s="23" t="str">
        <f>IFERROR(VLOOKUP(AT944,'#Input Lists#'!$L$3:$AH$833,5,FALSE)," ")</f>
        <v xml:space="preserve"> </v>
      </c>
      <c r="Z944" s="206" t="str">
        <f>IFERROR(VLOOKUP(AT944,'#Input Lists#'!$L$3:$AH$833,9,FALSE)," ")</f>
        <v xml:space="preserve"> </v>
      </c>
      <c r="AA944" s="119" t="s">
        <v>1527</v>
      </c>
      <c r="AB944" s="120"/>
      <c r="AC944" s="123"/>
      <c r="AD944" s="123"/>
      <c r="AE944" s="123"/>
      <c r="AF944" s="123"/>
      <c r="AG944" s="123"/>
      <c r="AH944" s="123"/>
      <c r="AI944" s="123"/>
      <c r="AJ944" s="123"/>
      <c r="AK944" s="123"/>
      <c r="AL944" s="123"/>
      <c r="AM944" s="123"/>
      <c r="AN944" s="123"/>
      <c r="AO944" s="123"/>
      <c r="AP944" s="120"/>
      <c r="AQ944" s="125" t="str">
        <f>IFERROR(VLOOKUP(G944,'#Location List#'!$C$3:$D$150,2,FALSE),"")</f>
        <v/>
      </c>
      <c r="AR944" s="125" t="str">
        <f>IFERROR(VLOOKUP(F944,'#Location List#'!$Q$3:$R$1154,2,FALSE),"")</f>
        <v/>
      </c>
      <c r="AS944" s="125" t="str">
        <f>IFERROR(VLOOKUP(V944,'#Input Lists#'!$B$3:$D$46,3,FALSE),"")</f>
        <v/>
      </c>
      <c r="AT944" s="125" t="str">
        <f>IFERROR(VLOOKUP(CONCATENATE(V944," ",W944),'#Input Lists#'!$K$3:$L$827,2,FALSE),"")</f>
        <v/>
      </c>
      <c r="AU944" s="125">
        <f>IFERROR(VLOOKUP(AA944,'#Input Lists#'!$BU$3:$BV$8,2,FALSE),"")</f>
        <v>1</v>
      </c>
      <c r="AV944" s="118" t="str">
        <f>IFERROR(VLOOKUP(AB944,'#Input Lists#'!$BO$3:$BP$9,2,FALSE),"")</f>
        <v/>
      </c>
      <c r="AW944" s="118">
        <f>IFERROR(VLOOKUP(AC944,'#Input Lists#'!$BL$3:$BM$7,2,FALSE),"")</f>
        <v>1</v>
      </c>
      <c r="AX944" s="52" t="e">
        <f>VLOOKUP(AQ944,'#Location List#'!$D$3:$K$150,4,FALSE)</f>
        <v>#N/A</v>
      </c>
      <c r="AY944" s="273" t="e">
        <f>VLOOKUP(AX944,'#Location List#'!$Z$3:$AA$13,2,FALSE)</f>
        <v>#N/A</v>
      </c>
      <c r="AZ944" s="126" t="e">
        <f>VLOOKUP($AT944,'#Input Lists#'!$L$3:$S$1033,6,FALSE)</f>
        <v>#N/A</v>
      </c>
      <c r="BA944" s="239" t="e">
        <f>VLOOKUP($AT944,'#Input Lists#'!$L$3:$S$833,7,FALSE)</f>
        <v>#N/A</v>
      </c>
      <c r="BB944" s="239" t="e">
        <f>VLOOKUP($AT944,'#Input Lists#'!$L$3:$S$833,8,FALSE)</f>
        <v>#N/A</v>
      </c>
      <c r="BC944" s="91" t="str">
        <f t="shared" si="92"/>
        <v/>
      </c>
      <c r="BD944" s="91" t="str">
        <f t="shared" si="93"/>
        <v/>
      </c>
      <c r="BE944" s="15" t="str">
        <f t="shared" si="94"/>
        <v/>
      </c>
      <c r="BF944" s="92" t="str">
        <f t="shared" si="95"/>
        <v>No Sighting Date</v>
      </c>
    </row>
    <row r="945" spans="1:58" x14ac:dyDescent="0.25">
      <c r="A945" s="118">
        <v>940</v>
      </c>
      <c r="B945" s="119"/>
      <c r="C945" s="120"/>
      <c r="D945" s="121"/>
      <c r="E945" s="121"/>
      <c r="F945" s="236"/>
      <c r="G945" s="122" t="str">
        <f>IFERROR(VLOOKUP(F945,'#Location List#'!$U$3:$V$1154,2,FALSE),"")</f>
        <v/>
      </c>
      <c r="H945" s="120"/>
      <c r="I945" s="120"/>
      <c r="J945" s="120"/>
      <c r="K945" s="120"/>
      <c r="L945" s="120"/>
      <c r="M945" s="120"/>
      <c r="N945" s="120"/>
      <c r="O945" s="120"/>
      <c r="P945" s="120"/>
      <c r="Q945" s="120"/>
      <c r="R945" s="120"/>
      <c r="S945" s="120"/>
      <c r="T945" s="205">
        <f t="shared" si="90"/>
        <v>0</v>
      </c>
      <c r="U945" s="205">
        <f t="shared" si="91"/>
        <v>0</v>
      </c>
      <c r="V945" s="210"/>
      <c r="W945" s="210"/>
      <c r="X945" s="23" t="str">
        <f>IFERROR(VLOOKUP(AT945,'#Input Lists#'!$L$3:$AH$833,3,FALSE)," ")</f>
        <v xml:space="preserve"> </v>
      </c>
      <c r="Y945" s="23" t="str">
        <f>IFERROR(VLOOKUP(AT945,'#Input Lists#'!$L$3:$AH$833,5,FALSE)," ")</f>
        <v xml:space="preserve"> </v>
      </c>
      <c r="Z945" s="206" t="str">
        <f>IFERROR(VLOOKUP(AT945,'#Input Lists#'!$L$3:$AH$833,9,FALSE)," ")</f>
        <v xml:space="preserve"> </v>
      </c>
      <c r="AA945" s="119" t="s">
        <v>1527</v>
      </c>
      <c r="AB945" s="120"/>
      <c r="AC945" s="123"/>
      <c r="AD945" s="123"/>
      <c r="AE945" s="123"/>
      <c r="AF945" s="123"/>
      <c r="AG945" s="123"/>
      <c r="AH945" s="123"/>
      <c r="AI945" s="123"/>
      <c r="AJ945" s="123"/>
      <c r="AK945" s="123"/>
      <c r="AL945" s="123"/>
      <c r="AM945" s="123"/>
      <c r="AN945" s="123"/>
      <c r="AO945" s="123"/>
      <c r="AP945" s="120"/>
      <c r="AQ945" s="125" t="str">
        <f>IFERROR(VLOOKUP(G945,'#Location List#'!$C$3:$D$150,2,FALSE),"")</f>
        <v/>
      </c>
      <c r="AR945" s="125" t="str">
        <f>IFERROR(VLOOKUP(F945,'#Location List#'!$Q$3:$R$1154,2,FALSE),"")</f>
        <v/>
      </c>
      <c r="AS945" s="125" t="str">
        <f>IFERROR(VLOOKUP(V945,'#Input Lists#'!$B$3:$D$46,3,FALSE),"")</f>
        <v/>
      </c>
      <c r="AT945" s="125" t="str">
        <f>IFERROR(VLOOKUP(CONCATENATE(V945," ",W945),'#Input Lists#'!$K$3:$L$827,2,FALSE),"")</f>
        <v/>
      </c>
      <c r="AU945" s="125">
        <f>IFERROR(VLOOKUP(AA945,'#Input Lists#'!$BU$3:$BV$8,2,FALSE),"")</f>
        <v>1</v>
      </c>
      <c r="AV945" s="118" t="str">
        <f>IFERROR(VLOOKUP(AB945,'#Input Lists#'!$BO$3:$BP$9,2,FALSE),"")</f>
        <v/>
      </c>
      <c r="AW945" s="118">
        <f>IFERROR(VLOOKUP(AC945,'#Input Lists#'!$BL$3:$BM$7,2,FALSE),"")</f>
        <v>1</v>
      </c>
      <c r="AX945" s="52" t="e">
        <f>VLOOKUP(AQ945,'#Location List#'!$D$3:$K$150,4,FALSE)</f>
        <v>#N/A</v>
      </c>
      <c r="AY945" s="273" t="e">
        <f>VLOOKUP(AX945,'#Location List#'!$Z$3:$AA$13,2,FALSE)</f>
        <v>#N/A</v>
      </c>
      <c r="AZ945" s="126" t="e">
        <f>VLOOKUP($AT945,'#Input Lists#'!$L$3:$S$1033,6,FALSE)</f>
        <v>#N/A</v>
      </c>
      <c r="BA945" s="239" t="e">
        <f>VLOOKUP($AT945,'#Input Lists#'!$L$3:$S$833,7,FALSE)</f>
        <v>#N/A</v>
      </c>
      <c r="BB945" s="239" t="e">
        <f>VLOOKUP($AT945,'#Input Lists#'!$L$3:$S$833,8,FALSE)</f>
        <v>#N/A</v>
      </c>
      <c r="BC945" s="91" t="str">
        <f t="shared" si="92"/>
        <v/>
      </c>
      <c r="BD945" s="91" t="str">
        <f t="shared" si="93"/>
        <v/>
      </c>
      <c r="BE945" s="15" t="str">
        <f t="shared" si="94"/>
        <v/>
      </c>
      <c r="BF945" s="92" t="str">
        <f t="shared" si="95"/>
        <v>No Sighting Date</v>
      </c>
    </row>
    <row r="946" spans="1:58" x14ac:dyDescent="0.25">
      <c r="A946" s="118">
        <v>941</v>
      </c>
      <c r="B946" s="119"/>
      <c r="C946" s="120"/>
      <c r="D946" s="121"/>
      <c r="E946" s="121"/>
      <c r="F946" s="236"/>
      <c r="G946" s="122" t="str">
        <f>IFERROR(VLOOKUP(F946,'#Location List#'!$U$3:$V$1154,2,FALSE),"")</f>
        <v/>
      </c>
      <c r="H946" s="120"/>
      <c r="I946" s="120"/>
      <c r="J946" s="120"/>
      <c r="K946" s="120"/>
      <c r="L946" s="120"/>
      <c r="M946" s="120"/>
      <c r="N946" s="120"/>
      <c r="O946" s="120"/>
      <c r="P946" s="120"/>
      <c r="Q946" s="120"/>
      <c r="R946" s="120"/>
      <c r="S946" s="120"/>
      <c r="T946" s="205">
        <f t="shared" si="90"/>
        <v>0</v>
      </c>
      <c r="U946" s="205">
        <f t="shared" si="91"/>
        <v>0</v>
      </c>
      <c r="V946" s="210"/>
      <c r="W946" s="210"/>
      <c r="X946" s="23" t="str">
        <f>IFERROR(VLOOKUP(AT946,'#Input Lists#'!$L$3:$AH$833,3,FALSE)," ")</f>
        <v xml:space="preserve"> </v>
      </c>
      <c r="Y946" s="23" t="str">
        <f>IFERROR(VLOOKUP(AT946,'#Input Lists#'!$L$3:$AH$833,5,FALSE)," ")</f>
        <v xml:space="preserve"> </v>
      </c>
      <c r="Z946" s="206" t="str">
        <f>IFERROR(VLOOKUP(AT946,'#Input Lists#'!$L$3:$AH$833,9,FALSE)," ")</f>
        <v xml:space="preserve"> </v>
      </c>
      <c r="AA946" s="119" t="s">
        <v>1527</v>
      </c>
      <c r="AB946" s="120"/>
      <c r="AC946" s="123"/>
      <c r="AD946" s="123"/>
      <c r="AE946" s="123"/>
      <c r="AF946" s="123"/>
      <c r="AG946" s="123"/>
      <c r="AH946" s="123"/>
      <c r="AI946" s="123"/>
      <c r="AJ946" s="123"/>
      <c r="AK946" s="123"/>
      <c r="AL946" s="123"/>
      <c r="AM946" s="123"/>
      <c r="AN946" s="123"/>
      <c r="AO946" s="123"/>
      <c r="AP946" s="120"/>
      <c r="AQ946" s="125" t="str">
        <f>IFERROR(VLOOKUP(G946,'#Location List#'!$C$3:$D$150,2,FALSE),"")</f>
        <v/>
      </c>
      <c r="AR946" s="125" t="str">
        <f>IFERROR(VLOOKUP(F946,'#Location List#'!$Q$3:$R$1154,2,FALSE),"")</f>
        <v/>
      </c>
      <c r="AS946" s="125" t="str">
        <f>IFERROR(VLOOKUP(V946,'#Input Lists#'!$B$3:$D$46,3,FALSE),"")</f>
        <v/>
      </c>
      <c r="AT946" s="125" t="str">
        <f>IFERROR(VLOOKUP(CONCATENATE(V946," ",W946),'#Input Lists#'!$K$3:$L$827,2,FALSE),"")</f>
        <v/>
      </c>
      <c r="AU946" s="125">
        <f>IFERROR(VLOOKUP(AA946,'#Input Lists#'!$BU$3:$BV$8,2,FALSE),"")</f>
        <v>1</v>
      </c>
      <c r="AV946" s="118" t="str">
        <f>IFERROR(VLOOKUP(AB946,'#Input Lists#'!$BO$3:$BP$9,2,FALSE),"")</f>
        <v/>
      </c>
      <c r="AW946" s="118">
        <f>IFERROR(VLOOKUP(AC946,'#Input Lists#'!$BL$3:$BM$7,2,FALSE),"")</f>
        <v>1</v>
      </c>
      <c r="AX946" s="52" t="e">
        <f>VLOOKUP(AQ946,'#Location List#'!$D$3:$K$150,4,FALSE)</f>
        <v>#N/A</v>
      </c>
      <c r="AY946" s="273" t="e">
        <f>VLOOKUP(AX946,'#Location List#'!$Z$3:$AA$13,2,FALSE)</f>
        <v>#N/A</v>
      </c>
      <c r="AZ946" s="126" t="e">
        <f>VLOOKUP($AT946,'#Input Lists#'!$L$3:$S$1033,6,FALSE)</f>
        <v>#N/A</v>
      </c>
      <c r="BA946" s="239" t="e">
        <f>VLOOKUP($AT946,'#Input Lists#'!$L$3:$S$833,7,FALSE)</f>
        <v>#N/A</v>
      </c>
      <c r="BB946" s="239" t="e">
        <f>VLOOKUP($AT946,'#Input Lists#'!$L$3:$S$833,8,FALSE)</f>
        <v>#N/A</v>
      </c>
      <c r="BC946" s="91" t="str">
        <f t="shared" si="92"/>
        <v/>
      </c>
      <c r="BD946" s="91" t="str">
        <f t="shared" si="93"/>
        <v/>
      </c>
      <c r="BE946" s="15" t="str">
        <f t="shared" si="94"/>
        <v/>
      </c>
      <c r="BF946" s="92" t="str">
        <f t="shared" si="95"/>
        <v>No Sighting Date</v>
      </c>
    </row>
    <row r="947" spans="1:58" x14ac:dyDescent="0.25">
      <c r="A947" s="118">
        <v>942</v>
      </c>
      <c r="B947" s="119"/>
      <c r="C947" s="120"/>
      <c r="D947" s="121"/>
      <c r="E947" s="121"/>
      <c r="F947" s="236"/>
      <c r="G947" s="122" t="str">
        <f>IFERROR(VLOOKUP(F947,'#Location List#'!$U$3:$V$1154,2,FALSE),"")</f>
        <v/>
      </c>
      <c r="H947" s="120"/>
      <c r="I947" s="120"/>
      <c r="J947" s="120"/>
      <c r="K947" s="120"/>
      <c r="L947" s="120"/>
      <c r="M947" s="120"/>
      <c r="N947" s="120"/>
      <c r="O947" s="120"/>
      <c r="P947" s="120"/>
      <c r="Q947" s="120"/>
      <c r="R947" s="120"/>
      <c r="S947" s="120"/>
      <c r="T947" s="205">
        <f t="shared" si="90"/>
        <v>0</v>
      </c>
      <c r="U947" s="205">
        <f t="shared" si="91"/>
        <v>0</v>
      </c>
      <c r="V947" s="210"/>
      <c r="W947" s="210"/>
      <c r="X947" s="23" t="str">
        <f>IFERROR(VLOOKUP(AT947,'#Input Lists#'!$L$3:$AH$833,3,FALSE)," ")</f>
        <v xml:space="preserve"> </v>
      </c>
      <c r="Y947" s="23" t="str">
        <f>IFERROR(VLOOKUP(AT947,'#Input Lists#'!$L$3:$AH$833,5,FALSE)," ")</f>
        <v xml:space="preserve"> </v>
      </c>
      <c r="Z947" s="206" t="str">
        <f>IFERROR(VLOOKUP(AT947,'#Input Lists#'!$L$3:$AH$833,9,FALSE)," ")</f>
        <v xml:space="preserve"> </v>
      </c>
      <c r="AA947" s="119" t="s">
        <v>1527</v>
      </c>
      <c r="AB947" s="120"/>
      <c r="AC947" s="123"/>
      <c r="AD947" s="123"/>
      <c r="AE947" s="123"/>
      <c r="AF947" s="123"/>
      <c r="AG947" s="123"/>
      <c r="AH947" s="123"/>
      <c r="AI947" s="123"/>
      <c r="AJ947" s="123"/>
      <c r="AK947" s="123"/>
      <c r="AL947" s="123"/>
      <c r="AM947" s="123"/>
      <c r="AN947" s="123"/>
      <c r="AO947" s="123"/>
      <c r="AP947" s="120"/>
      <c r="AQ947" s="125" t="str">
        <f>IFERROR(VLOOKUP(G947,'#Location List#'!$C$3:$D$150,2,FALSE),"")</f>
        <v/>
      </c>
      <c r="AR947" s="125" t="str">
        <f>IFERROR(VLOOKUP(F947,'#Location List#'!$Q$3:$R$1154,2,FALSE),"")</f>
        <v/>
      </c>
      <c r="AS947" s="125" t="str">
        <f>IFERROR(VLOOKUP(V947,'#Input Lists#'!$B$3:$D$46,3,FALSE),"")</f>
        <v/>
      </c>
      <c r="AT947" s="125" t="str">
        <f>IFERROR(VLOOKUP(CONCATENATE(V947," ",W947),'#Input Lists#'!$K$3:$L$827,2,FALSE),"")</f>
        <v/>
      </c>
      <c r="AU947" s="125">
        <f>IFERROR(VLOOKUP(AA947,'#Input Lists#'!$BU$3:$BV$8,2,FALSE),"")</f>
        <v>1</v>
      </c>
      <c r="AV947" s="118" t="str">
        <f>IFERROR(VLOOKUP(AB947,'#Input Lists#'!$BO$3:$BP$9,2,FALSE),"")</f>
        <v/>
      </c>
      <c r="AW947" s="118">
        <f>IFERROR(VLOOKUP(AC947,'#Input Lists#'!$BL$3:$BM$7,2,FALSE),"")</f>
        <v>1</v>
      </c>
      <c r="AX947" s="52" t="e">
        <f>VLOOKUP(AQ947,'#Location List#'!$D$3:$K$150,4,FALSE)</f>
        <v>#N/A</v>
      </c>
      <c r="AY947" s="273" t="e">
        <f>VLOOKUP(AX947,'#Location List#'!$Z$3:$AA$13,2,FALSE)</f>
        <v>#N/A</v>
      </c>
      <c r="AZ947" s="126" t="e">
        <f>VLOOKUP($AT947,'#Input Lists#'!$L$3:$S$1033,6,FALSE)</f>
        <v>#N/A</v>
      </c>
      <c r="BA947" s="239" t="e">
        <f>VLOOKUP($AT947,'#Input Lists#'!$L$3:$S$833,7,FALSE)</f>
        <v>#N/A</v>
      </c>
      <c r="BB947" s="239" t="e">
        <f>VLOOKUP($AT947,'#Input Lists#'!$L$3:$S$833,8,FALSE)</f>
        <v>#N/A</v>
      </c>
      <c r="BC947" s="91" t="str">
        <f t="shared" si="92"/>
        <v/>
      </c>
      <c r="BD947" s="91" t="str">
        <f t="shared" si="93"/>
        <v/>
      </c>
      <c r="BE947" s="15" t="str">
        <f t="shared" si="94"/>
        <v/>
      </c>
      <c r="BF947" s="92" t="str">
        <f t="shared" si="95"/>
        <v>No Sighting Date</v>
      </c>
    </row>
    <row r="948" spans="1:58" x14ac:dyDescent="0.25">
      <c r="A948" s="118">
        <v>943</v>
      </c>
      <c r="B948" s="119"/>
      <c r="C948" s="120"/>
      <c r="D948" s="121"/>
      <c r="E948" s="121"/>
      <c r="F948" s="236"/>
      <c r="G948" s="122" t="str">
        <f>IFERROR(VLOOKUP(F948,'#Location List#'!$U$3:$V$1154,2,FALSE),"")</f>
        <v/>
      </c>
      <c r="H948" s="120"/>
      <c r="I948" s="120"/>
      <c r="J948" s="120"/>
      <c r="K948" s="120"/>
      <c r="L948" s="120"/>
      <c r="M948" s="120"/>
      <c r="N948" s="120"/>
      <c r="O948" s="120"/>
      <c r="P948" s="120"/>
      <c r="Q948" s="120"/>
      <c r="R948" s="120"/>
      <c r="S948" s="120"/>
      <c r="T948" s="205">
        <f t="shared" si="90"/>
        <v>0</v>
      </c>
      <c r="U948" s="205">
        <f t="shared" si="91"/>
        <v>0</v>
      </c>
      <c r="V948" s="210"/>
      <c r="W948" s="210"/>
      <c r="X948" s="23" t="str">
        <f>IFERROR(VLOOKUP(AT948,'#Input Lists#'!$L$3:$AH$833,3,FALSE)," ")</f>
        <v xml:space="preserve"> </v>
      </c>
      <c r="Y948" s="23" t="str">
        <f>IFERROR(VLOOKUP(AT948,'#Input Lists#'!$L$3:$AH$833,5,FALSE)," ")</f>
        <v xml:space="preserve"> </v>
      </c>
      <c r="Z948" s="206" t="str">
        <f>IFERROR(VLOOKUP(AT948,'#Input Lists#'!$L$3:$AH$833,9,FALSE)," ")</f>
        <v xml:space="preserve"> </v>
      </c>
      <c r="AA948" s="119" t="s">
        <v>1527</v>
      </c>
      <c r="AB948" s="120"/>
      <c r="AC948" s="123"/>
      <c r="AD948" s="123"/>
      <c r="AE948" s="123"/>
      <c r="AF948" s="123"/>
      <c r="AG948" s="123"/>
      <c r="AH948" s="123"/>
      <c r="AI948" s="123"/>
      <c r="AJ948" s="123"/>
      <c r="AK948" s="123"/>
      <c r="AL948" s="123"/>
      <c r="AM948" s="123"/>
      <c r="AN948" s="123"/>
      <c r="AO948" s="123"/>
      <c r="AP948" s="120"/>
      <c r="AQ948" s="125" t="str">
        <f>IFERROR(VLOOKUP(G948,'#Location List#'!$C$3:$D$150,2,FALSE),"")</f>
        <v/>
      </c>
      <c r="AR948" s="125" t="str">
        <f>IFERROR(VLOOKUP(F948,'#Location List#'!$Q$3:$R$1154,2,FALSE),"")</f>
        <v/>
      </c>
      <c r="AS948" s="125" t="str">
        <f>IFERROR(VLOOKUP(V948,'#Input Lists#'!$B$3:$D$46,3,FALSE),"")</f>
        <v/>
      </c>
      <c r="AT948" s="125" t="str">
        <f>IFERROR(VLOOKUP(CONCATENATE(V948," ",W948),'#Input Lists#'!$K$3:$L$827,2,FALSE),"")</f>
        <v/>
      </c>
      <c r="AU948" s="125">
        <f>IFERROR(VLOOKUP(AA948,'#Input Lists#'!$BU$3:$BV$8,2,FALSE),"")</f>
        <v>1</v>
      </c>
      <c r="AV948" s="118" t="str">
        <f>IFERROR(VLOOKUP(AB948,'#Input Lists#'!$BO$3:$BP$9,2,FALSE),"")</f>
        <v/>
      </c>
      <c r="AW948" s="118">
        <f>IFERROR(VLOOKUP(AC948,'#Input Lists#'!$BL$3:$BM$7,2,FALSE),"")</f>
        <v>1</v>
      </c>
      <c r="AX948" s="52" t="e">
        <f>VLOOKUP(AQ948,'#Location List#'!$D$3:$K$150,4,FALSE)</f>
        <v>#N/A</v>
      </c>
      <c r="AY948" s="273" t="e">
        <f>VLOOKUP(AX948,'#Location List#'!$Z$3:$AA$13,2,FALSE)</f>
        <v>#N/A</v>
      </c>
      <c r="AZ948" s="126" t="e">
        <f>VLOOKUP($AT948,'#Input Lists#'!$L$3:$S$1033,6,FALSE)</f>
        <v>#N/A</v>
      </c>
      <c r="BA948" s="239" t="e">
        <f>VLOOKUP($AT948,'#Input Lists#'!$L$3:$S$833,7,FALSE)</f>
        <v>#N/A</v>
      </c>
      <c r="BB948" s="239" t="e">
        <f>VLOOKUP($AT948,'#Input Lists#'!$L$3:$S$833,8,FALSE)</f>
        <v>#N/A</v>
      </c>
      <c r="BC948" s="91" t="str">
        <f t="shared" si="92"/>
        <v/>
      </c>
      <c r="BD948" s="91" t="str">
        <f t="shared" si="93"/>
        <v/>
      </c>
      <c r="BE948" s="15" t="str">
        <f t="shared" si="94"/>
        <v/>
      </c>
      <c r="BF948" s="92" t="str">
        <f t="shared" si="95"/>
        <v>No Sighting Date</v>
      </c>
    </row>
    <row r="949" spans="1:58" x14ac:dyDescent="0.25">
      <c r="A949" s="118">
        <v>944</v>
      </c>
      <c r="B949" s="119"/>
      <c r="C949" s="120"/>
      <c r="D949" s="121"/>
      <c r="E949" s="121"/>
      <c r="F949" s="236"/>
      <c r="G949" s="122" t="str">
        <f>IFERROR(VLOOKUP(F949,'#Location List#'!$U$3:$V$1154,2,FALSE),"")</f>
        <v/>
      </c>
      <c r="H949" s="120"/>
      <c r="I949" s="120"/>
      <c r="J949" s="120"/>
      <c r="K949" s="120"/>
      <c r="L949" s="120"/>
      <c r="M949" s="120"/>
      <c r="N949" s="120"/>
      <c r="O949" s="120"/>
      <c r="P949" s="120"/>
      <c r="Q949" s="120"/>
      <c r="R949" s="120"/>
      <c r="S949" s="120"/>
      <c r="T949" s="205">
        <f t="shared" si="90"/>
        <v>0</v>
      </c>
      <c r="U949" s="205">
        <f t="shared" si="91"/>
        <v>0</v>
      </c>
      <c r="V949" s="210"/>
      <c r="W949" s="210"/>
      <c r="X949" s="23" t="str">
        <f>IFERROR(VLOOKUP(AT949,'#Input Lists#'!$L$3:$AH$833,3,FALSE)," ")</f>
        <v xml:space="preserve"> </v>
      </c>
      <c r="Y949" s="23" t="str">
        <f>IFERROR(VLOOKUP(AT949,'#Input Lists#'!$L$3:$AH$833,5,FALSE)," ")</f>
        <v xml:space="preserve"> </v>
      </c>
      <c r="Z949" s="206" t="str">
        <f>IFERROR(VLOOKUP(AT949,'#Input Lists#'!$L$3:$AH$833,9,FALSE)," ")</f>
        <v xml:space="preserve"> </v>
      </c>
      <c r="AA949" s="119" t="s">
        <v>1527</v>
      </c>
      <c r="AB949" s="120"/>
      <c r="AC949" s="123"/>
      <c r="AD949" s="123"/>
      <c r="AE949" s="123"/>
      <c r="AF949" s="123"/>
      <c r="AG949" s="123"/>
      <c r="AH949" s="123"/>
      <c r="AI949" s="123"/>
      <c r="AJ949" s="123"/>
      <c r="AK949" s="123"/>
      <c r="AL949" s="123"/>
      <c r="AM949" s="123"/>
      <c r="AN949" s="123"/>
      <c r="AO949" s="123"/>
      <c r="AP949" s="120"/>
      <c r="AQ949" s="125" t="str">
        <f>IFERROR(VLOOKUP(G949,'#Location List#'!$C$3:$D$150,2,FALSE),"")</f>
        <v/>
      </c>
      <c r="AR949" s="125" t="str">
        <f>IFERROR(VLOOKUP(F949,'#Location List#'!$Q$3:$R$1154,2,FALSE),"")</f>
        <v/>
      </c>
      <c r="AS949" s="125" t="str">
        <f>IFERROR(VLOOKUP(V949,'#Input Lists#'!$B$3:$D$46,3,FALSE),"")</f>
        <v/>
      </c>
      <c r="AT949" s="125" t="str">
        <f>IFERROR(VLOOKUP(CONCATENATE(V949," ",W949),'#Input Lists#'!$K$3:$L$827,2,FALSE),"")</f>
        <v/>
      </c>
      <c r="AU949" s="125">
        <f>IFERROR(VLOOKUP(AA949,'#Input Lists#'!$BU$3:$BV$8,2,FALSE),"")</f>
        <v>1</v>
      </c>
      <c r="AV949" s="118" t="str">
        <f>IFERROR(VLOOKUP(AB949,'#Input Lists#'!$BO$3:$BP$9,2,FALSE),"")</f>
        <v/>
      </c>
      <c r="AW949" s="118">
        <f>IFERROR(VLOOKUP(AC949,'#Input Lists#'!$BL$3:$BM$7,2,FALSE),"")</f>
        <v>1</v>
      </c>
      <c r="AX949" s="52" t="e">
        <f>VLOOKUP(AQ949,'#Location List#'!$D$3:$K$150,4,FALSE)</f>
        <v>#N/A</v>
      </c>
      <c r="AY949" s="273" t="e">
        <f>VLOOKUP(AX949,'#Location List#'!$Z$3:$AA$13,2,FALSE)</f>
        <v>#N/A</v>
      </c>
      <c r="AZ949" s="126" t="e">
        <f>VLOOKUP($AT949,'#Input Lists#'!$L$3:$S$1033,6,FALSE)</f>
        <v>#N/A</v>
      </c>
      <c r="BA949" s="239" t="e">
        <f>VLOOKUP($AT949,'#Input Lists#'!$L$3:$S$833,7,FALSE)</f>
        <v>#N/A</v>
      </c>
      <c r="BB949" s="239" t="e">
        <f>VLOOKUP($AT949,'#Input Lists#'!$L$3:$S$833,8,FALSE)</f>
        <v>#N/A</v>
      </c>
      <c r="BC949" s="91" t="str">
        <f t="shared" si="92"/>
        <v/>
      </c>
      <c r="BD949" s="91" t="str">
        <f t="shared" si="93"/>
        <v/>
      </c>
      <c r="BE949" s="15" t="str">
        <f t="shared" si="94"/>
        <v/>
      </c>
      <c r="BF949" s="92" t="str">
        <f t="shared" si="95"/>
        <v>No Sighting Date</v>
      </c>
    </row>
    <row r="950" spans="1:58" x14ac:dyDescent="0.25">
      <c r="A950" s="118">
        <v>945</v>
      </c>
      <c r="B950" s="119"/>
      <c r="C950" s="120"/>
      <c r="D950" s="121"/>
      <c r="E950" s="121"/>
      <c r="F950" s="236"/>
      <c r="G950" s="122" t="str">
        <f>IFERROR(VLOOKUP(F950,'#Location List#'!$U$3:$V$1154,2,FALSE),"")</f>
        <v/>
      </c>
      <c r="H950" s="120"/>
      <c r="I950" s="120"/>
      <c r="J950" s="120"/>
      <c r="K950" s="120"/>
      <c r="L950" s="120"/>
      <c r="M950" s="120"/>
      <c r="N950" s="120"/>
      <c r="O950" s="120"/>
      <c r="P950" s="120"/>
      <c r="Q950" s="120"/>
      <c r="R950" s="120"/>
      <c r="S950" s="120"/>
      <c r="T950" s="205">
        <f t="shared" si="90"/>
        <v>0</v>
      </c>
      <c r="U950" s="205">
        <f t="shared" si="91"/>
        <v>0</v>
      </c>
      <c r="V950" s="210"/>
      <c r="W950" s="210"/>
      <c r="X950" s="23" t="str">
        <f>IFERROR(VLOOKUP(AT950,'#Input Lists#'!$L$3:$AH$833,3,FALSE)," ")</f>
        <v xml:space="preserve"> </v>
      </c>
      <c r="Y950" s="23" t="str">
        <f>IFERROR(VLOOKUP(AT950,'#Input Lists#'!$L$3:$AH$833,5,FALSE)," ")</f>
        <v xml:space="preserve"> </v>
      </c>
      <c r="Z950" s="206" t="str">
        <f>IFERROR(VLOOKUP(AT950,'#Input Lists#'!$L$3:$AH$833,9,FALSE)," ")</f>
        <v xml:space="preserve"> </v>
      </c>
      <c r="AA950" s="119" t="s">
        <v>1527</v>
      </c>
      <c r="AB950" s="120"/>
      <c r="AC950" s="123"/>
      <c r="AD950" s="123"/>
      <c r="AE950" s="123"/>
      <c r="AF950" s="123"/>
      <c r="AG950" s="123"/>
      <c r="AH950" s="123"/>
      <c r="AI950" s="123"/>
      <c r="AJ950" s="123"/>
      <c r="AK950" s="123"/>
      <c r="AL950" s="123"/>
      <c r="AM950" s="123"/>
      <c r="AN950" s="123"/>
      <c r="AO950" s="123"/>
      <c r="AP950" s="120"/>
      <c r="AQ950" s="125" t="str">
        <f>IFERROR(VLOOKUP(G950,'#Location List#'!$C$3:$D$150,2,FALSE),"")</f>
        <v/>
      </c>
      <c r="AR950" s="125" t="str">
        <f>IFERROR(VLOOKUP(F950,'#Location List#'!$Q$3:$R$1154,2,FALSE),"")</f>
        <v/>
      </c>
      <c r="AS950" s="125" t="str">
        <f>IFERROR(VLOOKUP(V950,'#Input Lists#'!$B$3:$D$46,3,FALSE),"")</f>
        <v/>
      </c>
      <c r="AT950" s="125" t="str">
        <f>IFERROR(VLOOKUP(CONCATENATE(V950," ",W950),'#Input Lists#'!$K$3:$L$827,2,FALSE),"")</f>
        <v/>
      </c>
      <c r="AU950" s="125">
        <f>IFERROR(VLOOKUP(AA950,'#Input Lists#'!$BU$3:$BV$8,2,FALSE),"")</f>
        <v>1</v>
      </c>
      <c r="AV950" s="118" t="str">
        <f>IFERROR(VLOOKUP(AB950,'#Input Lists#'!$BO$3:$BP$9,2,FALSE),"")</f>
        <v/>
      </c>
      <c r="AW950" s="118">
        <f>IFERROR(VLOOKUP(AC950,'#Input Lists#'!$BL$3:$BM$7,2,FALSE),"")</f>
        <v>1</v>
      </c>
      <c r="AX950" s="52" t="e">
        <f>VLOOKUP(AQ950,'#Location List#'!$D$3:$K$150,4,FALSE)</f>
        <v>#N/A</v>
      </c>
      <c r="AY950" s="273" t="e">
        <f>VLOOKUP(AX950,'#Location List#'!$Z$3:$AA$13,2,FALSE)</f>
        <v>#N/A</v>
      </c>
      <c r="AZ950" s="126" t="e">
        <f>VLOOKUP($AT950,'#Input Lists#'!$L$3:$S$1033,6,FALSE)</f>
        <v>#N/A</v>
      </c>
      <c r="BA950" s="239" t="e">
        <f>VLOOKUP($AT950,'#Input Lists#'!$L$3:$S$833,7,FALSE)</f>
        <v>#N/A</v>
      </c>
      <c r="BB950" s="239" t="e">
        <f>VLOOKUP($AT950,'#Input Lists#'!$L$3:$S$833,8,FALSE)</f>
        <v>#N/A</v>
      </c>
      <c r="BC950" s="91" t="str">
        <f t="shared" si="92"/>
        <v/>
      </c>
      <c r="BD950" s="91" t="str">
        <f t="shared" si="93"/>
        <v/>
      </c>
      <c r="BE950" s="15" t="str">
        <f t="shared" si="94"/>
        <v/>
      </c>
      <c r="BF950" s="92" t="str">
        <f t="shared" si="95"/>
        <v>No Sighting Date</v>
      </c>
    </row>
    <row r="951" spans="1:58" x14ac:dyDescent="0.25">
      <c r="A951" s="118">
        <v>946</v>
      </c>
      <c r="B951" s="119"/>
      <c r="C951" s="120"/>
      <c r="D951" s="121"/>
      <c r="E951" s="121"/>
      <c r="F951" s="236"/>
      <c r="G951" s="122" t="str">
        <f>IFERROR(VLOOKUP(F951,'#Location List#'!$U$3:$V$1154,2,FALSE),"")</f>
        <v/>
      </c>
      <c r="H951" s="120"/>
      <c r="I951" s="120"/>
      <c r="J951" s="120"/>
      <c r="K951" s="120"/>
      <c r="L951" s="120"/>
      <c r="M951" s="120"/>
      <c r="N951" s="120"/>
      <c r="O951" s="120"/>
      <c r="P951" s="120"/>
      <c r="Q951" s="120"/>
      <c r="R951" s="120"/>
      <c r="S951" s="120"/>
      <c r="T951" s="205">
        <f t="shared" si="90"/>
        <v>0</v>
      </c>
      <c r="U951" s="205">
        <f t="shared" si="91"/>
        <v>0</v>
      </c>
      <c r="V951" s="210"/>
      <c r="W951" s="210"/>
      <c r="X951" s="23" t="str">
        <f>IFERROR(VLOOKUP(AT951,'#Input Lists#'!$L$3:$AH$833,3,FALSE)," ")</f>
        <v xml:space="preserve"> </v>
      </c>
      <c r="Y951" s="23" t="str">
        <f>IFERROR(VLOOKUP(AT951,'#Input Lists#'!$L$3:$AH$833,5,FALSE)," ")</f>
        <v xml:space="preserve"> </v>
      </c>
      <c r="Z951" s="206" t="str">
        <f>IFERROR(VLOOKUP(AT951,'#Input Lists#'!$L$3:$AH$833,9,FALSE)," ")</f>
        <v xml:space="preserve"> </v>
      </c>
      <c r="AA951" s="119" t="s">
        <v>1527</v>
      </c>
      <c r="AB951" s="120"/>
      <c r="AC951" s="123"/>
      <c r="AD951" s="123"/>
      <c r="AE951" s="123"/>
      <c r="AF951" s="123"/>
      <c r="AG951" s="123"/>
      <c r="AH951" s="123"/>
      <c r="AI951" s="123"/>
      <c r="AJ951" s="123"/>
      <c r="AK951" s="123"/>
      <c r="AL951" s="123"/>
      <c r="AM951" s="123"/>
      <c r="AN951" s="123"/>
      <c r="AO951" s="123"/>
      <c r="AP951" s="120"/>
      <c r="AQ951" s="125" t="str">
        <f>IFERROR(VLOOKUP(G951,'#Location List#'!$C$3:$D$150,2,FALSE),"")</f>
        <v/>
      </c>
      <c r="AR951" s="125" t="str">
        <f>IFERROR(VLOOKUP(F951,'#Location List#'!$Q$3:$R$1154,2,FALSE),"")</f>
        <v/>
      </c>
      <c r="AS951" s="125" t="str">
        <f>IFERROR(VLOOKUP(V951,'#Input Lists#'!$B$3:$D$46,3,FALSE),"")</f>
        <v/>
      </c>
      <c r="AT951" s="125" t="str">
        <f>IFERROR(VLOOKUP(CONCATENATE(V951," ",W951),'#Input Lists#'!$K$3:$L$827,2,FALSE),"")</f>
        <v/>
      </c>
      <c r="AU951" s="125">
        <f>IFERROR(VLOOKUP(AA951,'#Input Lists#'!$BU$3:$BV$8,2,FALSE),"")</f>
        <v>1</v>
      </c>
      <c r="AV951" s="118" t="str">
        <f>IFERROR(VLOOKUP(AB951,'#Input Lists#'!$BO$3:$BP$9,2,FALSE),"")</f>
        <v/>
      </c>
      <c r="AW951" s="118">
        <f>IFERROR(VLOOKUP(AC951,'#Input Lists#'!$BL$3:$BM$7,2,FALSE),"")</f>
        <v>1</v>
      </c>
      <c r="AX951" s="52" t="e">
        <f>VLOOKUP(AQ951,'#Location List#'!$D$3:$K$150,4,FALSE)</f>
        <v>#N/A</v>
      </c>
      <c r="AY951" s="273" t="e">
        <f>VLOOKUP(AX951,'#Location List#'!$Z$3:$AA$13,2,FALSE)</f>
        <v>#N/A</v>
      </c>
      <c r="AZ951" s="126" t="e">
        <f>VLOOKUP($AT951,'#Input Lists#'!$L$3:$S$1033,6,FALSE)</f>
        <v>#N/A</v>
      </c>
      <c r="BA951" s="239" t="e">
        <f>VLOOKUP($AT951,'#Input Lists#'!$L$3:$S$833,7,FALSE)</f>
        <v>#N/A</v>
      </c>
      <c r="BB951" s="239" t="e">
        <f>VLOOKUP($AT951,'#Input Lists#'!$L$3:$S$833,8,FALSE)</f>
        <v>#N/A</v>
      </c>
      <c r="BC951" s="91" t="str">
        <f t="shared" si="92"/>
        <v/>
      </c>
      <c r="BD951" s="91" t="str">
        <f t="shared" si="93"/>
        <v/>
      </c>
      <c r="BE951" s="15" t="str">
        <f t="shared" si="94"/>
        <v/>
      </c>
      <c r="BF951" s="92" t="str">
        <f t="shared" si="95"/>
        <v>No Sighting Date</v>
      </c>
    </row>
    <row r="952" spans="1:58" x14ac:dyDescent="0.25">
      <c r="A952" s="118">
        <v>947</v>
      </c>
      <c r="B952" s="119"/>
      <c r="C952" s="120"/>
      <c r="D952" s="121"/>
      <c r="E952" s="121"/>
      <c r="F952" s="236"/>
      <c r="G952" s="122" t="str">
        <f>IFERROR(VLOOKUP(F952,'#Location List#'!$U$3:$V$1154,2,FALSE),"")</f>
        <v/>
      </c>
      <c r="H952" s="120"/>
      <c r="I952" s="120"/>
      <c r="J952" s="120"/>
      <c r="K952" s="120"/>
      <c r="L952" s="120"/>
      <c r="M952" s="120"/>
      <c r="N952" s="120"/>
      <c r="O952" s="120"/>
      <c r="P952" s="120"/>
      <c r="Q952" s="120"/>
      <c r="R952" s="120"/>
      <c r="S952" s="120"/>
      <c r="T952" s="205">
        <f t="shared" si="90"/>
        <v>0</v>
      </c>
      <c r="U952" s="205">
        <f t="shared" si="91"/>
        <v>0</v>
      </c>
      <c r="V952" s="210"/>
      <c r="W952" s="210"/>
      <c r="X952" s="23" t="str">
        <f>IFERROR(VLOOKUP(AT952,'#Input Lists#'!$L$3:$AH$833,3,FALSE)," ")</f>
        <v xml:space="preserve"> </v>
      </c>
      <c r="Y952" s="23" t="str">
        <f>IFERROR(VLOOKUP(AT952,'#Input Lists#'!$L$3:$AH$833,5,FALSE)," ")</f>
        <v xml:space="preserve"> </v>
      </c>
      <c r="Z952" s="206" t="str">
        <f>IFERROR(VLOOKUP(AT952,'#Input Lists#'!$L$3:$AH$833,9,FALSE)," ")</f>
        <v xml:space="preserve"> </v>
      </c>
      <c r="AA952" s="119" t="s">
        <v>1527</v>
      </c>
      <c r="AB952" s="120"/>
      <c r="AC952" s="123"/>
      <c r="AD952" s="123"/>
      <c r="AE952" s="123"/>
      <c r="AF952" s="123"/>
      <c r="AG952" s="123"/>
      <c r="AH952" s="123"/>
      <c r="AI952" s="123"/>
      <c r="AJ952" s="123"/>
      <c r="AK952" s="123"/>
      <c r="AL952" s="123"/>
      <c r="AM952" s="123"/>
      <c r="AN952" s="123"/>
      <c r="AO952" s="123"/>
      <c r="AP952" s="120"/>
      <c r="AQ952" s="125" t="str">
        <f>IFERROR(VLOOKUP(G952,'#Location List#'!$C$3:$D$150,2,FALSE),"")</f>
        <v/>
      </c>
      <c r="AR952" s="125" t="str">
        <f>IFERROR(VLOOKUP(F952,'#Location List#'!$Q$3:$R$1154,2,FALSE),"")</f>
        <v/>
      </c>
      <c r="AS952" s="125" t="str">
        <f>IFERROR(VLOOKUP(V952,'#Input Lists#'!$B$3:$D$46,3,FALSE),"")</f>
        <v/>
      </c>
      <c r="AT952" s="125" t="str">
        <f>IFERROR(VLOOKUP(CONCATENATE(V952," ",W952),'#Input Lists#'!$K$3:$L$827,2,FALSE),"")</f>
        <v/>
      </c>
      <c r="AU952" s="125">
        <f>IFERROR(VLOOKUP(AA952,'#Input Lists#'!$BU$3:$BV$8,2,FALSE),"")</f>
        <v>1</v>
      </c>
      <c r="AV952" s="118" t="str">
        <f>IFERROR(VLOOKUP(AB952,'#Input Lists#'!$BO$3:$BP$9,2,FALSE),"")</f>
        <v/>
      </c>
      <c r="AW952" s="118">
        <f>IFERROR(VLOOKUP(AC952,'#Input Lists#'!$BL$3:$BM$7,2,FALSE),"")</f>
        <v>1</v>
      </c>
      <c r="AX952" s="52" t="e">
        <f>VLOOKUP(AQ952,'#Location List#'!$D$3:$K$150,4,FALSE)</f>
        <v>#N/A</v>
      </c>
      <c r="AY952" s="273" t="e">
        <f>VLOOKUP(AX952,'#Location List#'!$Z$3:$AA$13,2,FALSE)</f>
        <v>#N/A</v>
      </c>
      <c r="AZ952" s="126" t="e">
        <f>VLOOKUP($AT952,'#Input Lists#'!$L$3:$S$1033,6,FALSE)</f>
        <v>#N/A</v>
      </c>
      <c r="BA952" s="239" t="e">
        <f>VLOOKUP($AT952,'#Input Lists#'!$L$3:$S$833,7,FALSE)</f>
        <v>#N/A</v>
      </c>
      <c r="BB952" s="239" t="e">
        <f>VLOOKUP($AT952,'#Input Lists#'!$L$3:$S$833,8,FALSE)</f>
        <v>#N/A</v>
      </c>
      <c r="BC952" s="91" t="str">
        <f t="shared" si="92"/>
        <v/>
      </c>
      <c r="BD952" s="91" t="str">
        <f t="shared" si="93"/>
        <v/>
      </c>
      <c r="BE952" s="15" t="str">
        <f t="shared" si="94"/>
        <v/>
      </c>
      <c r="BF952" s="92" t="str">
        <f t="shared" si="95"/>
        <v>No Sighting Date</v>
      </c>
    </row>
    <row r="953" spans="1:58" x14ac:dyDescent="0.25">
      <c r="A953" s="118">
        <v>948</v>
      </c>
      <c r="B953" s="119"/>
      <c r="C953" s="120"/>
      <c r="D953" s="121"/>
      <c r="E953" s="121"/>
      <c r="F953" s="236"/>
      <c r="G953" s="122" t="str">
        <f>IFERROR(VLOOKUP(F953,'#Location List#'!$U$3:$V$1154,2,FALSE),"")</f>
        <v/>
      </c>
      <c r="H953" s="120"/>
      <c r="I953" s="120"/>
      <c r="J953" s="120"/>
      <c r="K953" s="120"/>
      <c r="L953" s="120"/>
      <c r="M953" s="120"/>
      <c r="N953" s="120"/>
      <c r="O953" s="120"/>
      <c r="P953" s="120"/>
      <c r="Q953" s="120"/>
      <c r="R953" s="120"/>
      <c r="S953" s="120"/>
      <c r="T953" s="205">
        <f t="shared" si="90"/>
        <v>0</v>
      </c>
      <c r="U953" s="205">
        <f t="shared" si="91"/>
        <v>0</v>
      </c>
      <c r="V953" s="210"/>
      <c r="W953" s="210"/>
      <c r="X953" s="23" t="str">
        <f>IFERROR(VLOOKUP(AT953,'#Input Lists#'!$L$3:$AH$833,3,FALSE)," ")</f>
        <v xml:space="preserve"> </v>
      </c>
      <c r="Y953" s="23" t="str">
        <f>IFERROR(VLOOKUP(AT953,'#Input Lists#'!$L$3:$AH$833,5,FALSE)," ")</f>
        <v xml:space="preserve"> </v>
      </c>
      <c r="Z953" s="206" t="str">
        <f>IFERROR(VLOOKUP(AT953,'#Input Lists#'!$L$3:$AH$833,9,FALSE)," ")</f>
        <v xml:space="preserve"> </v>
      </c>
      <c r="AA953" s="119" t="s">
        <v>1527</v>
      </c>
      <c r="AB953" s="120"/>
      <c r="AC953" s="123"/>
      <c r="AD953" s="123"/>
      <c r="AE953" s="123"/>
      <c r="AF953" s="123"/>
      <c r="AG953" s="123"/>
      <c r="AH953" s="123"/>
      <c r="AI953" s="123"/>
      <c r="AJ953" s="123"/>
      <c r="AK953" s="123"/>
      <c r="AL953" s="123"/>
      <c r="AM953" s="123"/>
      <c r="AN953" s="123"/>
      <c r="AO953" s="123"/>
      <c r="AP953" s="120"/>
      <c r="AQ953" s="125" t="str">
        <f>IFERROR(VLOOKUP(G953,'#Location List#'!$C$3:$D$150,2,FALSE),"")</f>
        <v/>
      </c>
      <c r="AR953" s="125" t="str">
        <f>IFERROR(VLOOKUP(F953,'#Location List#'!$Q$3:$R$1154,2,FALSE),"")</f>
        <v/>
      </c>
      <c r="AS953" s="125" t="str">
        <f>IFERROR(VLOOKUP(V953,'#Input Lists#'!$B$3:$D$46,3,FALSE),"")</f>
        <v/>
      </c>
      <c r="AT953" s="125" t="str">
        <f>IFERROR(VLOOKUP(CONCATENATE(V953," ",W953),'#Input Lists#'!$K$3:$L$827,2,FALSE),"")</f>
        <v/>
      </c>
      <c r="AU953" s="125">
        <f>IFERROR(VLOOKUP(AA953,'#Input Lists#'!$BU$3:$BV$8,2,FALSE),"")</f>
        <v>1</v>
      </c>
      <c r="AV953" s="118" t="str">
        <f>IFERROR(VLOOKUP(AB953,'#Input Lists#'!$BO$3:$BP$9,2,FALSE),"")</f>
        <v/>
      </c>
      <c r="AW953" s="118">
        <f>IFERROR(VLOOKUP(AC953,'#Input Lists#'!$BL$3:$BM$7,2,FALSE),"")</f>
        <v>1</v>
      </c>
      <c r="AX953" s="52" t="e">
        <f>VLOOKUP(AQ953,'#Location List#'!$D$3:$K$150,4,FALSE)</f>
        <v>#N/A</v>
      </c>
      <c r="AY953" s="273" t="e">
        <f>VLOOKUP(AX953,'#Location List#'!$Z$3:$AA$13,2,FALSE)</f>
        <v>#N/A</v>
      </c>
      <c r="AZ953" s="126" t="e">
        <f>VLOOKUP($AT953,'#Input Lists#'!$L$3:$S$1033,6,FALSE)</f>
        <v>#N/A</v>
      </c>
      <c r="BA953" s="239" t="e">
        <f>VLOOKUP($AT953,'#Input Lists#'!$L$3:$S$833,7,FALSE)</f>
        <v>#N/A</v>
      </c>
      <c r="BB953" s="239" t="e">
        <f>VLOOKUP($AT953,'#Input Lists#'!$L$3:$S$833,8,FALSE)</f>
        <v>#N/A</v>
      </c>
      <c r="BC953" s="91" t="str">
        <f t="shared" si="92"/>
        <v/>
      </c>
      <c r="BD953" s="91" t="str">
        <f t="shared" si="93"/>
        <v/>
      </c>
      <c r="BE953" s="15" t="str">
        <f t="shared" si="94"/>
        <v/>
      </c>
      <c r="BF953" s="92" t="str">
        <f t="shared" si="95"/>
        <v>No Sighting Date</v>
      </c>
    </row>
    <row r="954" spans="1:58" x14ac:dyDescent="0.25">
      <c r="A954" s="118">
        <v>949</v>
      </c>
      <c r="B954" s="119"/>
      <c r="C954" s="120"/>
      <c r="D954" s="121"/>
      <c r="E954" s="121"/>
      <c r="F954" s="236"/>
      <c r="G954" s="122" t="str">
        <f>IFERROR(VLOOKUP(F954,'#Location List#'!$U$3:$V$1154,2,FALSE),"")</f>
        <v/>
      </c>
      <c r="H954" s="120"/>
      <c r="I954" s="120"/>
      <c r="J954" s="120"/>
      <c r="K954" s="120"/>
      <c r="L954" s="120"/>
      <c r="M954" s="120"/>
      <c r="N954" s="120"/>
      <c r="O954" s="120"/>
      <c r="P954" s="120"/>
      <c r="Q954" s="120"/>
      <c r="R954" s="120"/>
      <c r="S954" s="120"/>
      <c r="T954" s="205">
        <f t="shared" si="90"/>
        <v>0</v>
      </c>
      <c r="U954" s="205">
        <f t="shared" si="91"/>
        <v>0</v>
      </c>
      <c r="V954" s="210"/>
      <c r="W954" s="210"/>
      <c r="X954" s="23" t="str">
        <f>IFERROR(VLOOKUP(AT954,'#Input Lists#'!$L$3:$AH$833,3,FALSE)," ")</f>
        <v xml:space="preserve"> </v>
      </c>
      <c r="Y954" s="23" t="str">
        <f>IFERROR(VLOOKUP(AT954,'#Input Lists#'!$L$3:$AH$833,5,FALSE)," ")</f>
        <v xml:space="preserve"> </v>
      </c>
      <c r="Z954" s="206" t="str">
        <f>IFERROR(VLOOKUP(AT954,'#Input Lists#'!$L$3:$AH$833,9,FALSE)," ")</f>
        <v xml:space="preserve"> </v>
      </c>
      <c r="AA954" s="119" t="s">
        <v>1527</v>
      </c>
      <c r="AB954" s="120"/>
      <c r="AC954" s="123"/>
      <c r="AD954" s="123"/>
      <c r="AE954" s="123"/>
      <c r="AF954" s="123"/>
      <c r="AG954" s="123"/>
      <c r="AH954" s="123"/>
      <c r="AI954" s="123"/>
      <c r="AJ954" s="123"/>
      <c r="AK954" s="123"/>
      <c r="AL954" s="123"/>
      <c r="AM954" s="123"/>
      <c r="AN954" s="123"/>
      <c r="AO954" s="123"/>
      <c r="AP954" s="120"/>
      <c r="AQ954" s="125" t="str">
        <f>IFERROR(VLOOKUP(G954,'#Location List#'!$C$3:$D$150,2,FALSE),"")</f>
        <v/>
      </c>
      <c r="AR954" s="125" t="str">
        <f>IFERROR(VLOOKUP(F954,'#Location List#'!$Q$3:$R$1154,2,FALSE),"")</f>
        <v/>
      </c>
      <c r="AS954" s="125" t="str">
        <f>IFERROR(VLOOKUP(V954,'#Input Lists#'!$B$3:$D$46,3,FALSE),"")</f>
        <v/>
      </c>
      <c r="AT954" s="125" t="str">
        <f>IFERROR(VLOOKUP(CONCATENATE(V954," ",W954),'#Input Lists#'!$K$3:$L$827,2,FALSE),"")</f>
        <v/>
      </c>
      <c r="AU954" s="125">
        <f>IFERROR(VLOOKUP(AA954,'#Input Lists#'!$BU$3:$BV$8,2,FALSE),"")</f>
        <v>1</v>
      </c>
      <c r="AV954" s="118" t="str">
        <f>IFERROR(VLOOKUP(AB954,'#Input Lists#'!$BO$3:$BP$9,2,FALSE),"")</f>
        <v/>
      </c>
      <c r="AW954" s="118">
        <f>IFERROR(VLOOKUP(AC954,'#Input Lists#'!$BL$3:$BM$7,2,FALSE),"")</f>
        <v>1</v>
      </c>
      <c r="AX954" s="52" t="e">
        <f>VLOOKUP(AQ954,'#Location List#'!$D$3:$K$150,4,FALSE)</f>
        <v>#N/A</v>
      </c>
      <c r="AY954" s="273" t="e">
        <f>VLOOKUP(AX954,'#Location List#'!$Z$3:$AA$13,2,FALSE)</f>
        <v>#N/A</v>
      </c>
      <c r="AZ954" s="126" t="e">
        <f>VLOOKUP($AT954,'#Input Lists#'!$L$3:$S$1033,6,FALSE)</f>
        <v>#N/A</v>
      </c>
      <c r="BA954" s="239" t="e">
        <f>VLOOKUP($AT954,'#Input Lists#'!$L$3:$S$833,7,FALSE)</f>
        <v>#N/A</v>
      </c>
      <c r="BB954" s="239" t="e">
        <f>VLOOKUP($AT954,'#Input Lists#'!$L$3:$S$833,8,FALSE)</f>
        <v>#N/A</v>
      </c>
      <c r="BC954" s="91" t="str">
        <f t="shared" si="92"/>
        <v/>
      </c>
      <c r="BD954" s="91" t="str">
        <f t="shared" si="93"/>
        <v/>
      </c>
      <c r="BE954" s="15" t="str">
        <f t="shared" si="94"/>
        <v/>
      </c>
      <c r="BF954" s="92" t="str">
        <f t="shared" si="95"/>
        <v>No Sighting Date</v>
      </c>
    </row>
    <row r="955" spans="1:58" x14ac:dyDescent="0.25">
      <c r="A955" s="118">
        <v>950</v>
      </c>
      <c r="B955" s="119"/>
      <c r="C955" s="120"/>
      <c r="D955" s="121"/>
      <c r="E955" s="121"/>
      <c r="F955" s="236"/>
      <c r="G955" s="122" t="str">
        <f>IFERROR(VLOOKUP(F955,'#Location List#'!$U$3:$V$1154,2,FALSE),"")</f>
        <v/>
      </c>
      <c r="H955" s="120"/>
      <c r="I955" s="120"/>
      <c r="J955" s="120"/>
      <c r="K955" s="120"/>
      <c r="L955" s="120"/>
      <c r="M955" s="120"/>
      <c r="N955" s="120"/>
      <c r="O955" s="120"/>
      <c r="P955" s="120"/>
      <c r="Q955" s="120"/>
      <c r="R955" s="120"/>
      <c r="S955" s="120"/>
      <c r="T955" s="205">
        <f t="shared" si="90"/>
        <v>0</v>
      </c>
      <c r="U955" s="205">
        <f t="shared" si="91"/>
        <v>0</v>
      </c>
      <c r="V955" s="210"/>
      <c r="W955" s="210"/>
      <c r="X955" s="23" t="str">
        <f>IFERROR(VLOOKUP(AT955,'#Input Lists#'!$L$3:$AH$833,3,FALSE)," ")</f>
        <v xml:space="preserve"> </v>
      </c>
      <c r="Y955" s="23" t="str">
        <f>IFERROR(VLOOKUP(AT955,'#Input Lists#'!$L$3:$AH$833,5,FALSE)," ")</f>
        <v xml:space="preserve"> </v>
      </c>
      <c r="Z955" s="206" t="str">
        <f>IFERROR(VLOOKUP(AT955,'#Input Lists#'!$L$3:$AH$833,9,FALSE)," ")</f>
        <v xml:space="preserve"> </v>
      </c>
      <c r="AA955" s="119" t="s">
        <v>1527</v>
      </c>
      <c r="AB955" s="120"/>
      <c r="AC955" s="123"/>
      <c r="AD955" s="123"/>
      <c r="AE955" s="123"/>
      <c r="AF955" s="123"/>
      <c r="AG955" s="123"/>
      <c r="AH955" s="123"/>
      <c r="AI955" s="123"/>
      <c r="AJ955" s="123"/>
      <c r="AK955" s="123"/>
      <c r="AL955" s="123"/>
      <c r="AM955" s="123"/>
      <c r="AN955" s="123"/>
      <c r="AO955" s="123"/>
      <c r="AP955" s="120"/>
      <c r="AQ955" s="125" t="str">
        <f>IFERROR(VLOOKUP(G955,'#Location List#'!$C$3:$D$150,2,FALSE),"")</f>
        <v/>
      </c>
      <c r="AR955" s="125" t="str">
        <f>IFERROR(VLOOKUP(F955,'#Location List#'!$Q$3:$R$1154,2,FALSE),"")</f>
        <v/>
      </c>
      <c r="AS955" s="125" t="str">
        <f>IFERROR(VLOOKUP(V955,'#Input Lists#'!$B$3:$D$46,3,FALSE),"")</f>
        <v/>
      </c>
      <c r="AT955" s="125" t="str">
        <f>IFERROR(VLOOKUP(CONCATENATE(V955," ",W955),'#Input Lists#'!$K$3:$L$827,2,FALSE),"")</f>
        <v/>
      </c>
      <c r="AU955" s="125">
        <f>IFERROR(VLOOKUP(AA955,'#Input Lists#'!$BU$3:$BV$8,2,FALSE),"")</f>
        <v>1</v>
      </c>
      <c r="AV955" s="118" t="str">
        <f>IFERROR(VLOOKUP(AB955,'#Input Lists#'!$BO$3:$BP$9,2,FALSE),"")</f>
        <v/>
      </c>
      <c r="AW955" s="118">
        <f>IFERROR(VLOOKUP(AC955,'#Input Lists#'!$BL$3:$BM$7,2,FALSE),"")</f>
        <v>1</v>
      </c>
      <c r="AX955" s="52" t="e">
        <f>VLOOKUP(AQ955,'#Location List#'!$D$3:$K$150,4,FALSE)</f>
        <v>#N/A</v>
      </c>
      <c r="AY955" s="273" t="e">
        <f>VLOOKUP(AX955,'#Location List#'!$Z$3:$AA$13,2,FALSE)</f>
        <v>#N/A</v>
      </c>
      <c r="AZ955" s="126" t="e">
        <f>VLOOKUP($AT955,'#Input Lists#'!$L$3:$S$1033,6,FALSE)</f>
        <v>#N/A</v>
      </c>
      <c r="BA955" s="239" t="e">
        <f>VLOOKUP($AT955,'#Input Lists#'!$L$3:$S$833,7,FALSE)</f>
        <v>#N/A</v>
      </c>
      <c r="BB955" s="239" t="e">
        <f>VLOOKUP($AT955,'#Input Lists#'!$L$3:$S$833,8,FALSE)</f>
        <v>#N/A</v>
      </c>
      <c r="BC955" s="91" t="str">
        <f t="shared" si="92"/>
        <v/>
      </c>
      <c r="BD955" s="91" t="str">
        <f t="shared" si="93"/>
        <v/>
      </c>
      <c r="BE955" s="15" t="str">
        <f t="shared" si="94"/>
        <v/>
      </c>
      <c r="BF955" s="92" t="str">
        <f t="shared" si="95"/>
        <v>No Sighting Date</v>
      </c>
    </row>
    <row r="956" spans="1:58" x14ac:dyDescent="0.25">
      <c r="A956" s="118">
        <v>951</v>
      </c>
      <c r="B956" s="119"/>
      <c r="C956" s="120"/>
      <c r="D956" s="121"/>
      <c r="E956" s="121"/>
      <c r="F956" s="236"/>
      <c r="G956" s="122" t="str">
        <f>IFERROR(VLOOKUP(F956,'#Location List#'!$U$3:$V$1154,2,FALSE),"")</f>
        <v/>
      </c>
      <c r="H956" s="120"/>
      <c r="I956" s="120"/>
      <c r="J956" s="120"/>
      <c r="K956" s="120"/>
      <c r="L956" s="120"/>
      <c r="M956" s="120"/>
      <c r="N956" s="120"/>
      <c r="O956" s="120"/>
      <c r="P956" s="120"/>
      <c r="Q956" s="120"/>
      <c r="R956" s="120"/>
      <c r="S956" s="120"/>
      <c r="T956" s="205">
        <f t="shared" si="90"/>
        <v>0</v>
      </c>
      <c r="U956" s="205">
        <f t="shared" si="91"/>
        <v>0</v>
      </c>
      <c r="V956" s="210"/>
      <c r="W956" s="210"/>
      <c r="X956" s="23" t="str">
        <f>IFERROR(VLOOKUP(AT956,'#Input Lists#'!$L$3:$AH$833,3,FALSE)," ")</f>
        <v xml:space="preserve"> </v>
      </c>
      <c r="Y956" s="23" t="str">
        <f>IFERROR(VLOOKUP(AT956,'#Input Lists#'!$L$3:$AH$833,5,FALSE)," ")</f>
        <v xml:space="preserve"> </v>
      </c>
      <c r="Z956" s="206" t="str">
        <f>IFERROR(VLOOKUP(AT956,'#Input Lists#'!$L$3:$AH$833,9,FALSE)," ")</f>
        <v xml:space="preserve"> </v>
      </c>
      <c r="AA956" s="119" t="s">
        <v>1527</v>
      </c>
      <c r="AB956" s="120"/>
      <c r="AC956" s="123"/>
      <c r="AD956" s="123"/>
      <c r="AE956" s="123"/>
      <c r="AF956" s="123"/>
      <c r="AG956" s="123"/>
      <c r="AH956" s="123"/>
      <c r="AI956" s="123"/>
      <c r="AJ956" s="123"/>
      <c r="AK956" s="123"/>
      <c r="AL956" s="123"/>
      <c r="AM956" s="123"/>
      <c r="AN956" s="123"/>
      <c r="AO956" s="123"/>
      <c r="AP956" s="120"/>
      <c r="AQ956" s="125" t="str">
        <f>IFERROR(VLOOKUP(G956,'#Location List#'!$C$3:$D$150,2,FALSE),"")</f>
        <v/>
      </c>
      <c r="AR956" s="125" t="str">
        <f>IFERROR(VLOOKUP(F956,'#Location List#'!$Q$3:$R$1154,2,FALSE),"")</f>
        <v/>
      </c>
      <c r="AS956" s="125" t="str">
        <f>IFERROR(VLOOKUP(V956,'#Input Lists#'!$B$3:$D$46,3,FALSE),"")</f>
        <v/>
      </c>
      <c r="AT956" s="125" t="str">
        <f>IFERROR(VLOOKUP(CONCATENATE(V956," ",W956),'#Input Lists#'!$K$3:$L$827,2,FALSE),"")</f>
        <v/>
      </c>
      <c r="AU956" s="125">
        <f>IFERROR(VLOOKUP(AA956,'#Input Lists#'!$BU$3:$BV$8,2,FALSE),"")</f>
        <v>1</v>
      </c>
      <c r="AV956" s="118" t="str">
        <f>IFERROR(VLOOKUP(AB956,'#Input Lists#'!$BO$3:$BP$9,2,FALSE),"")</f>
        <v/>
      </c>
      <c r="AW956" s="118">
        <f>IFERROR(VLOOKUP(AC956,'#Input Lists#'!$BL$3:$BM$7,2,FALSE),"")</f>
        <v>1</v>
      </c>
      <c r="AX956" s="52" t="e">
        <f>VLOOKUP(AQ956,'#Location List#'!$D$3:$K$150,4,FALSE)</f>
        <v>#N/A</v>
      </c>
      <c r="AY956" s="273" t="e">
        <f>VLOOKUP(AX956,'#Location List#'!$Z$3:$AA$13,2,FALSE)</f>
        <v>#N/A</v>
      </c>
      <c r="AZ956" s="126" t="e">
        <f>VLOOKUP($AT956,'#Input Lists#'!$L$3:$S$1033,6,FALSE)</f>
        <v>#N/A</v>
      </c>
      <c r="BA956" s="239" t="e">
        <f>VLOOKUP($AT956,'#Input Lists#'!$L$3:$S$833,7,FALSE)</f>
        <v>#N/A</v>
      </c>
      <c r="BB956" s="239" t="e">
        <f>VLOOKUP($AT956,'#Input Lists#'!$L$3:$S$833,8,FALSE)</f>
        <v>#N/A</v>
      </c>
      <c r="BC956" s="91" t="str">
        <f t="shared" si="92"/>
        <v/>
      </c>
      <c r="BD956" s="91" t="str">
        <f t="shared" si="93"/>
        <v/>
      </c>
      <c r="BE956" s="15" t="str">
        <f t="shared" si="94"/>
        <v/>
      </c>
      <c r="BF956" s="92" t="str">
        <f t="shared" si="95"/>
        <v>No Sighting Date</v>
      </c>
    </row>
    <row r="957" spans="1:58" x14ac:dyDescent="0.25">
      <c r="A957" s="118">
        <v>952</v>
      </c>
      <c r="B957" s="119"/>
      <c r="C957" s="120"/>
      <c r="D957" s="121"/>
      <c r="E957" s="121"/>
      <c r="F957" s="236"/>
      <c r="G957" s="122" t="str">
        <f>IFERROR(VLOOKUP(F957,'#Location List#'!$U$3:$V$1154,2,FALSE),"")</f>
        <v/>
      </c>
      <c r="H957" s="120"/>
      <c r="I957" s="120"/>
      <c r="J957" s="120"/>
      <c r="K957" s="120"/>
      <c r="L957" s="120"/>
      <c r="M957" s="120"/>
      <c r="N957" s="120"/>
      <c r="O957" s="120"/>
      <c r="P957" s="120"/>
      <c r="Q957" s="120"/>
      <c r="R957" s="120"/>
      <c r="S957" s="120"/>
      <c r="T957" s="205">
        <f t="shared" si="90"/>
        <v>0</v>
      </c>
      <c r="U957" s="205">
        <f t="shared" si="91"/>
        <v>0</v>
      </c>
      <c r="V957" s="210"/>
      <c r="W957" s="210"/>
      <c r="X957" s="23" t="str">
        <f>IFERROR(VLOOKUP(AT957,'#Input Lists#'!$L$3:$AH$833,3,FALSE)," ")</f>
        <v xml:space="preserve"> </v>
      </c>
      <c r="Y957" s="23" t="str">
        <f>IFERROR(VLOOKUP(AT957,'#Input Lists#'!$L$3:$AH$833,5,FALSE)," ")</f>
        <v xml:space="preserve"> </v>
      </c>
      <c r="Z957" s="206" t="str">
        <f>IFERROR(VLOOKUP(AT957,'#Input Lists#'!$L$3:$AH$833,9,FALSE)," ")</f>
        <v xml:space="preserve"> </v>
      </c>
      <c r="AA957" s="119" t="s">
        <v>1527</v>
      </c>
      <c r="AB957" s="120"/>
      <c r="AC957" s="123"/>
      <c r="AD957" s="123"/>
      <c r="AE957" s="123"/>
      <c r="AF957" s="123"/>
      <c r="AG957" s="123"/>
      <c r="AH957" s="123"/>
      <c r="AI957" s="123"/>
      <c r="AJ957" s="123"/>
      <c r="AK957" s="123"/>
      <c r="AL957" s="123"/>
      <c r="AM957" s="123"/>
      <c r="AN957" s="123"/>
      <c r="AO957" s="123"/>
      <c r="AP957" s="120"/>
      <c r="AQ957" s="125" t="str">
        <f>IFERROR(VLOOKUP(G957,'#Location List#'!$C$3:$D$150,2,FALSE),"")</f>
        <v/>
      </c>
      <c r="AR957" s="125" t="str">
        <f>IFERROR(VLOOKUP(F957,'#Location List#'!$Q$3:$R$1154,2,FALSE),"")</f>
        <v/>
      </c>
      <c r="AS957" s="125" t="str">
        <f>IFERROR(VLOOKUP(V957,'#Input Lists#'!$B$3:$D$46,3,FALSE),"")</f>
        <v/>
      </c>
      <c r="AT957" s="125" t="str">
        <f>IFERROR(VLOOKUP(CONCATENATE(V957," ",W957),'#Input Lists#'!$K$3:$L$827,2,FALSE),"")</f>
        <v/>
      </c>
      <c r="AU957" s="125">
        <f>IFERROR(VLOOKUP(AA957,'#Input Lists#'!$BU$3:$BV$8,2,FALSE),"")</f>
        <v>1</v>
      </c>
      <c r="AV957" s="118" t="str">
        <f>IFERROR(VLOOKUP(AB957,'#Input Lists#'!$BO$3:$BP$9,2,FALSE),"")</f>
        <v/>
      </c>
      <c r="AW957" s="118">
        <f>IFERROR(VLOOKUP(AC957,'#Input Lists#'!$BL$3:$BM$7,2,FALSE),"")</f>
        <v>1</v>
      </c>
      <c r="AX957" s="52" t="e">
        <f>VLOOKUP(AQ957,'#Location List#'!$D$3:$K$150,4,FALSE)</f>
        <v>#N/A</v>
      </c>
      <c r="AY957" s="273" t="e">
        <f>VLOOKUP(AX957,'#Location List#'!$Z$3:$AA$13,2,FALSE)</f>
        <v>#N/A</v>
      </c>
      <c r="AZ957" s="126" t="e">
        <f>VLOOKUP($AT957,'#Input Lists#'!$L$3:$S$1033,6,FALSE)</f>
        <v>#N/A</v>
      </c>
      <c r="BA957" s="239" t="e">
        <f>VLOOKUP($AT957,'#Input Lists#'!$L$3:$S$833,7,FALSE)</f>
        <v>#N/A</v>
      </c>
      <c r="BB957" s="239" t="e">
        <f>VLOOKUP($AT957,'#Input Lists#'!$L$3:$S$833,8,FALSE)</f>
        <v>#N/A</v>
      </c>
      <c r="BC957" s="91" t="str">
        <f t="shared" si="92"/>
        <v/>
      </c>
      <c r="BD957" s="91" t="str">
        <f t="shared" si="93"/>
        <v/>
      </c>
      <c r="BE957" s="15" t="str">
        <f t="shared" si="94"/>
        <v/>
      </c>
      <c r="BF957" s="92" t="str">
        <f t="shared" si="95"/>
        <v>No Sighting Date</v>
      </c>
    </row>
    <row r="958" spans="1:58" x14ac:dyDescent="0.25">
      <c r="A958" s="118">
        <v>953</v>
      </c>
      <c r="B958" s="119"/>
      <c r="C958" s="120"/>
      <c r="D958" s="121"/>
      <c r="E958" s="121"/>
      <c r="F958" s="236"/>
      <c r="G958" s="122" t="str">
        <f>IFERROR(VLOOKUP(F958,'#Location List#'!$U$3:$V$1154,2,FALSE),"")</f>
        <v/>
      </c>
      <c r="H958" s="120"/>
      <c r="I958" s="120"/>
      <c r="J958" s="120"/>
      <c r="K958" s="120"/>
      <c r="L958" s="120"/>
      <c r="M958" s="120"/>
      <c r="N958" s="120"/>
      <c r="O958" s="120"/>
      <c r="P958" s="120"/>
      <c r="Q958" s="120"/>
      <c r="R958" s="120"/>
      <c r="S958" s="120"/>
      <c r="T958" s="205">
        <f t="shared" si="90"/>
        <v>0</v>
      </c>
      <c r="U958" s="205">
        <f t="shared" si="91"/>
        <v>0</v>
      </c>
      <c r="V958" s="210"/>
      <c r="W958" s="210"/>
      <c r="X958" s="23" t="str">
        <f>IFERROR(VLOOKUP(AT958,'#Input Lists#'!$L$3:$AH$833,3,FALSE)," ")</f>
        <v xml:space="preserve"> </v>
      </c>
      <c r="Y958" s="23" t="str">
        <f>IFERROR(VLOOKUP(AT958,'#Input Lists#'!$L$3:$AH$833,5,FALSE)," ")</f>
        <v xml:space="preserve"> </v>
      </c>
      <c r="Z958" s="206" t="str">
        <f>IFERROR(VLOOKUP(AT958,'#Input Lists#'!$L$3:$AH$833,9,FALSE)," ")</f>
        <v xml:space="preserve"> </v>
      </c>
      <c r="AA958" s="119" t="s">
        <v>1527</v>
      </c>
      <c r="AB958" s="120"/>
      <c r="AC958" s="123"/>
      <c r="AD958" s="123"/>
      <c r="AE958" s="123"/>
      <c r="AF958" s="123"/>
      <c r="AG958" s="123"/>
      <c r="AH958" s="123"/>
      <c r="AI958" s="123"/>
      <c r="AJ958" s="123"/>
      <c r="AK958" s="123"/>
      <c r="AL958" s="123"/>
      <c r="AM958" s="123"/>
      <c r="AN958" s="123"/>
      <c r="AO958" s="123"/>
      <c r="AP958" s="120"/>
      <c r="AQ958" s="125" t="str">
        <f>IFERROR(VLOOKUP(G958,'#Location List#'!$C$3:$D$150,2,FALSE),"")</f>
        <v/>
      </c>
      <c r="AR958" s="125" t="str">
        <f>IFERROR(VLOOKUP(F958,'#Location List#'!$Q$3:$R$1154,2,FALSE),"")</f>
        <v/>
      </c>
      <c r="AS958" s="125" t="str">
        <f>IFERROR(VLOOKUP(V958,'#Input Lists#'!$B$3:$D$46,3,FALSE),"")</f>
        <v/>
      </c>
      <c r="AT958" s="125" t="str">
        <f>IFERROR(VLOOKUP(CONCATENATE(V958," ",W958),'#Input Lists#'!$K$3:$L$827,2,FALSE),"")</f>
        <v/>
      </c>
      <c r="AU958" s="125">
        <f>IFERROR(VLOOKUP(AA958,'#Input Lists#'!$BU$3:$BV$8,2,FALSE),"")</f>
        <v>1</v>
      </c>
      <c r="AV958" s="118" t="str">
        <f>IFERROR(VLOOKUP(AB958,'#Input Lists#'!$BO$3:$BP$9,2,FALSE),"")</f>
        <v/>
      </c>
      <c r="AW958" s="118">
        <f>IFERROR(VLOOKUP(AC958,'#Input Lists#'!$BL$3:$BM$7,2,FALSE),"")</f>
        <v>1</v>
      </c>
      <c r="AX958" s="52" t="e">
        <f>VLOOKUP(AQ958,'#Location List#'!$D$3:$K$150,4,FALSE)</f>
        <v>#N/A</v>
      </c>
      <c r="AY958" s="273" t="e">
        <f>VLOOKUP(AX958,'#Location List#'!$Z$3:$AA$13,2,FALSE)</f>
        <v>#N/A</v>
      </c>
      <c r="AZ958" s="126" t="e">
        <f>VLOOKUP($AT958,'#Input Lists#'!$L$3:$S$1033,6,FALSE)</f>
        <v>#N/A</v>
      </c>
      <c r="BA958" s="239" t="e">
        <f>VLOOKUP($AT958,'#Input Lists#'!$L$3:$S$833,7,FALSE)</f>
        <v>#N/A</v>
      </c>
      <c r="BB958" s="239" t="e">
        <f>VLOOKUP($AT958,'#Input Lists#'!$L$3:$S$833,8,FALSE)</f>
        <v>#N/A</v>
      </c>
      <c r="BC958" s="91" t="str">
        <f t="shared" si="92"/>
        <v/>
      </c>
      <c r="BD958" s="91" t="str">
        <f t="shared" si="93"/>
        <v/>
      </c>
      <c r="BE958" s="15" t="str">
        <f t="shared" si="94"/>
        <v/>
      </c>
      <c r="BF958" s="92" t="str">
        <f t="shared" si="95"/>
        <v>No Sighting Date</v>
      </c>
    </row>
    <row r="959" spans="1:58" x14ac:dyDescent="0.25">
      <c r="A959" s="118">
        <v>954</v>
      </c>
      <c r="B959" s="119"/>
      <c r="C959" s="120"/>
      <c r="D959" s="121"/>
      <c r="E959" s="121"/>
      <c r="F959" s="236"/>
      <c r="G959" s="122" t="str">
        <f>IFERROR(VLOOKUP(F959,'#Location List#'!$U$3:$V$1154,2,FALSE),"")</f>
        <v/>
      </c>
      <c r="H959" s="120"/>
      <c r="I959" s="120"/>
      <c r="J959" s="120"/>
      <c r="K959" s="120"/>
      <c r="L959" s="120"/>
      <c r="M959" s="120"/>
      <c r="N959" s="120"/>
      <c r="O959" s="120"/>
      <c r="P959" s="120"/>
      <c r="Q959" s="120"/>
      <c r="R959" s="120"/>
      <c r="S959" s="120"/>
      <c r="T959" s="205">
        <f t="shared" si="90"/>
        <v>0</v>
      </c>
      <c r="U959" s="205">
        <f t="shared" si="91"/>
        <v>0</v>
      </c>
      <c r="V959" s="210"/>
      <c r="W959" s="210"/>
      <c r="X959" s="23" t="str">
        <f>IFERROR(VLOOKUP(AT959,'#Input Lists#'!$L$3:$AH$833,3,FALSE)," ")</f>
        <v xml:space="preserve"> </v>
      </c>
      <c r="Y959" s="23" t="str">
        <f>IFERROR(VLOOKUP(AT959,'#Input Lists#'!$L$3:$AH$833,5,FALSE)," ")</f>
        <v xml:space="preserve"> </v>
      </c>
      <c r="Z959" s="206" t="str">
        <f>IFERROR(VLOOKUP(AT959,'#Input Lists#'!$L$3:$AH$833,9,FALSE)," ")</f>
        <v xml:space="preserve"> </v>
      </c>
      <c r="AA959" s="119" t="s">
        <v>1527</v>
      </c>
      <c r="AB959" s="120"/>
      <c r="AC959" s="123"/>
      <c r="AD959" s="123"/>
      <c r="AE959" s="123"/>
      <c r="AF959" s="123"/>
      <c r="AG959" s="123"/>
      <c r="AH959" s="123"/>
      <c r="AI959" s="123"/>
      <c r="AJ959" s="123"/>
      <c r="AK959" s="123"/>
      <c r="AL959" s="123"/>
      <c r="AM959" s="123"/>
      <c r="AN959" s="123"/>
      <c r="AO959" s="123"/>
      <c r="AP959" s="120"/>
      <c r="AQ959" s="125" t="str">
        <f>IFERROR(VLOOKUP(G959,'#Location List#'!$C$3:$D$150,2,FALSE),"")</f>
        <v/>
      </c>
      <c r="AR959" s="125" t="str">
        <f>IFERROR(VLOOKUP(F959,'#Location List#'!$Q$3:$R$1154,2,FALSE),"")</f>
        <v/>
      </c>
      <c r="AS959" s="125" t="str">
        <f>IFERROR(VLOOKUP(V959,'#Input Lists#'!$B$3:$D$46,3,FALSE),"")</f>
        <v/>
      </c>
      <c r="AT959" s="125" t="str">
        <f>IFERROR(VLOOKUP(CONCATENATE(V959," ",W959),'#Input Lists#'!$K$3:$L$827,2,FALSE),"")</f>
        <v/>
      </c>
      <c r="AU959" s="125">
        <f>IFERROR(VLOOKUP(AA959,'#Input Lists#'!$BU$3:$BV$8,2,FALSE),"")</f>
        <v>1</v>
      </c>
      <c r="AV959" s="118" t="str">
        <f>IFERROR(VLOOKUP(AB959,'#Input Lists#'!$BO$3:$BP$9,2,FALSE),"")</f>
        <v/>
      </c>
      <c r="AW959" s="118">
        <f>IFERROR(VLOOKUP(AC959,'#Input Lists#'!$BL$3:$BM$7,2,FALSE),"")</f>
        <v>1</v>
      </c>
      <c r="AX959" s="52" t="e">
        <f>VLOOKUP(AQ959,'#Location List#'!$D$3:$K$150,4,FALSE)</f>
        <v>#N/A</v>
      </c>
      <c r="AY959" s="273" t="e">
        <f>VLOOKUP(AX959,'#Location List#'!$Z$3:$AA$13,2,FALSE)</f>
        <v>#N/A</v>
      </c>
      <c r="AZ959" s="126" t="e">
        <f>VLOOKUP($AT959,'#Input Lists#'!$L$3:$S$1033,6,FALSE)</f>
        <v>#N/A</v>
      </c>
      <c r="BA959" s="239" t="e">
        <f>VLOOKUP($AT959,'#Input Lists#'!$L$3:$S$833,7,FALSE)</f>
        <v>#N/A</v>
      </c>
      <c r="BB959" s="239" t="e">
        <f>VLOOKUP($AT959,'#Input Lists#'!$L$3:$S$833,8,FALSE)</f>
        <v>#N/A</v>
      </c>
      <c r="BC959" s="91" t="str">
        <f t="shared" si="92"/>
        <v/>
      </c>
      <c r="BD959" s="91" t="str">
        <f t="shared" si="93"/>
        <v/>
      </c>
      <c r="BE959" s="15" t="str">
        <f t="shared" si="94"/>
        <v/>
      </c>
      <c r="BF959" s="92" t="str">
        <f t="shared" si="95"/>
        <v>No Sighting Date</v>
      </c>
    </row>
    <row r="960" spans="1:58" x14ac:dyDescent="0.25">
      <c r="A960" s="118">
        <v>955</v>
      </c>
      <c r="B960" s="119"/>
      <c r="C960" s="120"/>
      <c r="D960" s="121"/>
      <c r="E960" s="121"/>
      <c r="F960" s="236"/>
      <c r="G960" s="122" t="str">
        <f>IFERROR(VLOOKUP(F960,'#Location List#'!$U$3:$V$1154,2,FALSE),"")</f>
        <v/>
      </c>
      <c r="H960" s="120"/>
      <c r="I960" s="120"/>
      <c r="J960" s="120"/>
      <c r="K960" s="120"/>
      <c r="L960" s="120"/>
      <c r="M960" s="120"/>
      <c r="N960" s="120"/>
      <c r="O960" s="120"/>
      <c r="P960" s="120"/>
      <c r="Q960" s="120"/>
      <c r="R960" s="120"/>
      <c r="S960" s="120"/>
      <c r="T960" s="205">
        <f t="shared" si="90"/>
        <v>0</v>
      </c>
      <c r="U960" s="205">
        <f t="shared" si="91"/>
        <v>0</v>
      </c>
      <c r="V960" s="210"/>
      <c r="W960" s="210"/>
      <c r="X960" s="23" t="str">
        <f>IFERROR(VLOOKUP(AT960,'#Input Lists#'!$L$3:$AH$833,3,FALSE)," ")</f>
        <v xml:space="preserve"> </v>
      </c>
      <c r="Y960" s="23" t="str">
        <f>IFERROR(VLOOKUP(AT960,'#Input Lists#'!$L$3:$AH$833,5,FALSE)," ")</f>
        <v xml:space="preserve"> </v>
      </c>
      <c r="Z960" s="206" t="str">
        <f>IFERROR(VLOOKUP(AT960,'#Input Lists#'!$L$3:$AH$833,9,FALSE)," ")</f>
        <v xml:space="preserve"> </v>
      </c>
      <c r="AA960" s="119" t="s">
        <v>1527</v>
      </c>
      <c r="AB960" s="120"/>
      <c r="AC960" s="123"/>
      <c r="AD960" s="123"/>
      <c r="AE960" s="123"/>
      <c r="AF960" s="123"/>
      <c r="AG960" s="123"/>
      <c r="AH960" s="123"/>
      <c r="AI960" s="123"/>
      <c r="AJ960" s="123"/>
      <c r="AK960" s="123"/>
      <c r="AL960" s="123"/>
      <c r="AM960" s="123"/>
      <c r="AN960" s="123"/>
      <c r="AO960" s="123"/>
      <c r="AP960" s="120"/>
      <c r="AQ960" s="125" t="str">
        <f>IFERROR(VLOOKUP(G960,'#Location List#'!$C$3:$D$150,2,FALSE),"")</f>
        <v/>
      </c>
      <c r="AR960" s="125" t="str">
        <f>IFERROR(VLOOKUP(F960,'#Location List#'!$Q$3:$R$1154,2,FALSE),"")</f>
        <v/>
      </c>
      <c r="AS960" s="125" t="str">
        <f>IFERROR(VLOOKUP(V960,'#Input Lists#'!$B$3:$D$46,3,FALSE),"")</f>
        <v/>
      </c>
      <c r="AT960" s="125" t="str">
        <f>IFERROR(VLOOKUP(CONCATENATE(V960," ",W960),'#Input Lists#'!$K$3:$L$827,2,FALSE),"")</f>
        <v/>
      </c>
      <c r="AU960" s="125">
        <f>IFERROR(VLOOKUP(AA960,'#Input Lists#'!$BU$3:$BV$8,2,FALSE),"")</f>
        <v>1</v>
      </c>
      <c r="AV960" s="118" t="str">
        <f>IFERROR(VLOOKUP(AB960,'#Input Lists#'!$BO$3:$BP$9,2,FALSE),"")</f>
        <v/>
      </c>
      <c r="AW960" s="118">
        <f>IFERROR(VLOOKUP(AC960,'#Input Lists#'!$BL$3:$BM$7,2,FALSE),"")</f>
        <v>1</v>
      </c>
      <c r="AX960" s="52" t="e">
        <f>VLOOKUP(AQ960,'#Location List#'!$D$3:$K$150,4,FALSE)</f>
        <v>#N/A</v>
      </c>
      <c r="AY960" s="273" t="e">
        <f>VLOOKUP(AX960,'#Location List#'!$Z$3:$AA$13,2,FALSE)</f>
        <v>#N/A</v>
      </c>
      <c r="AZ960" s="126" t="e">
        <f>VLOOKUP($AT960,'#Input Lists#'!$L$3:$S$1033,6,FALSE)</f>
        <v>#N/A</v>
      </c>
      <c r="BA960" s="239" t="e">
        <f>VLOOKUP($AT960,'#Input Lists#'!$L$3:$S$833,7,FALSE)</f>
        <v>#N/A</v>
      </c>
      <c r="BB960" s="239" t="e">
        <f>VLOOKUP($AT960,'#Input Lists#'!$L$3:$S$833,8,FALSE)</f>
        <v>#N/A</v>
      </c>
      <c r="BC960" s="91" t="str">
        <f t="shared" si="92"/>
        <v/>
      </c>
      <c r="BD960" s="91" t="str">
        <f t="shared" si="93"/>
        <v/>
      </c>
      <c r="BE960" s="15" t="str">
        <f t="shared" si="94"/>
        <v/>
      </c>
      <c r="BF960" s="92" t="str">
        <f t="shared" si="95"/>
        <v>No Sighting Date</v>
      </c>
    </row>
    <row r="961" spans="1:58" x14ac:dyDescent="0.25">
      <c r="A961" s="118">
        <v>956</v>
      </c>
      <c r="B961" s="119"/>
      <c r="C961" s="120"/>
      <c r="D961" s="121"/>
      <c r="E961" s="121"/>
      <c r="F961" s="236"/>
      <c r="G961" s="122" t="str">
        <f>IFERROR(VLOOKUP(F961,'#Location List#'!$U$3:$V$1154,2,FALSE),"")</f>
        <v/>
      </c>
      <c r="H961" s="120"/>
      <c r="I961" s="120"/>
      <c r="J961" s="120"/>
      <c r="K961" s="120"/>
      <c r="L961" s="120"/>
      <c r="M961" s="120"/>
      <c r="N961" s="120"/>
      <c r="O961" s="120"/>
      <c r="P961" s="120"/>
      <c r="Q961" s="120"/>
      <c r="R961" s="120"/>
      <c r="S961" s="120"/>
      <c r="T961" s="205">
        <f t="shared" si="90"/>
        <v>0</v>
      </c>
      <c r="U961" s="205">
        <f t="shared" si="91"/>
        <v>0</v>
      </c>
      <c r="V961" s="210"/>
      <c r="W961" s="210"/>
      <c r="X961" s="23" t="str">
        <f>IFERROR(VLOOKUP(AT961,'#Input Lists#'!$L$3:$AH$833,3,FALSE)," ")</f>
        <v xml:space="preserve"> </v>
      </c>
      <c r="Y961" s="23" t="str">
        <f>IFERROR(VLOOKUP(AT961,'#Input Lists#'!$L$3:$AH$833,5,FALSE)," ")</f>
        <v xml:space="preserve"> </v>
      </c>
      <c r="Z961" s="206" t="str">
        <f>IFERROR(VLOOKUP(AT961,'#Input Lists#'!$L$3:$AH$833,9,FALSE)," ")</f>
        <v xml:space="preserve"> </v>
      </c>
      <c r="AA961" s="119" t="s">
        <v>1527</v>
      </c>
      <c r="AB961" s="120"/>
      <c r="AC961" s="123"/>
      <c r="AD961" s="123"/>
      <c r="AE961" s="123"/>
      <c r="AF961" s="123"/>
      <c r="AG961" s="123"/>
      <c r="AH961" s="123"/>
      <c r="AI961" s="123"/>
      <c r="AJ961" s="123"/>
      <c r="AK961" s="123"/>
      <c r="AL961" s="123"/>
      <c r="AM961" s="123"/>
      <c r="AN961" s="123"/>
      <c r="AO961" s="123"/>
      <c r="AP961" s="120"/>
      <c r="AQ961" s="125" t="str">
        <f>IFERROR(VLOOKUP(G961,'#Location List#'!$C$3:$D$150,2,FALSE),"")</f>
        <v/>
      </c>
      <c r="AR961" s="125" t="str">
        <f>IFERROR(VLOOKUP(F961,'#Location List#'!$Q$3:$R$1154,2,FALSE),"")</f>
        <v/>
      </c>
      <c r="AS961" s="125" t="str">
        <f>IFERROR(VLOOKUP(V961,'#Input Lists#'!$B$3:$D$46,3,FALSE),"")</f>
        <v/>
      </c>
      <c r="AT961" s="125" t="str">
        <f>IFERROR(VLOOKUP(CONCATENATE(V961," ",W961),'#Input Lists#'!$K$3:$L$827,2,FALSE),"")</f>
        <v/>
      </c>
      <c r="AU961" s="125">
        <f>IFERROR(VLOOKUP(AA961,'#Input Lists#'!$BU$3:$BV$8,2,FALSE),"")</f>
        <v>1</v>
      </c>
      <c r="AV961" s="118" t="str">
        <f>IFERROR(VLOOKUP(AB961,'#Input Lists#'!$BO$3:$BP$9,2,FALSE),"")</f>
        <v/>
      </c>
      <c r="AW961" s="118">
        <f>IFERROR(VLOOKUP(AC961,'#Input Lists#'!$BL$3:$BM$7,2,FALSE),"")</f>
        <v>1</v>
      </c>
      <c r="AX961" s="52" t="e">
        <f>VLOOKUP(AQ961,'#Location List#'!$D$3:$K$150,4,FALSE)</f>
        <v>#N/A</v>
      </c>
      <c r="AY961" s="273" t="e">
        <f>VLOOKUP(AX961,'#Location List#'!$Z$3:$AA$13,2,FALSE)</f>
        <v>#N/A</v>
      </c>
      <c r="AZ961" s="126" t="e">
        <f>VLOOKUP($AT961,'#Input Lists#'!$L$3:$S$1033,6,FALSE)</f>
        <v>#N/A</v>
      </c>
      <c r="BA961" s="239" t="e">
        <f>VLOOKUP($AT961,'#Input Lists#'!$L$3:$S$833,7,FALSE)</f>
        <v>#N/A</v>
      </c>
      <c r="BB961" s="239" t="e">
        <f>VLOOKUP($AT961,'#Input Lists#'!$L$3:$S$833,8,FALSE)</f>
        <v>#N/A</v>
      </c>
      <c r="BC961" s="91" t="str">
        <f t="shared" si="92"/>
        <v/>
      </c>
      <c r="BD961" s="91" t="str">
        <f t="shared" si="93"/>
        <v/>
      </c>
      <c r="BE961" s="15" t="str">
        <f t="shared" si="94"/>
        <v/>
      </c>
      <c r="BF961" s="92" t="str">
        <f t="shared" si="95"/>
        <v>No Sighting Date</v>
      </c>
    </row>
    <row r="962" spans="1:58" x14ac:dyDescent="0.25">
      <c r="A962" s="118">
        <v>957</v>
      </c>
      <c r="B962" s="119"/>
      <c r="C962" s="120"/>
      <c r="D962" s="121"/>
      <c r="E962" s="121"/>
      <c r="F962" s="236"/>
      <c r="G962" s="122" t="str">
        <f>IFERROR(VLOOKUP(F962,'#Location List#'!$U$3:$V$1154,2,FALSE),"")</f>
        <v/>
      </c>
      <c r="H962" s="120"/>
      <c r="I962" s="120"/>
      <c r="J962" s="120"/>
      <c r="K962" s="120"/>
      <c r="L962" s="120"/>
      <c r="M962" s="120"/>
      <c r="N962" s="120"/>
      <c r="O962" s="120"/>
      <c r="P962" s="120"/>
      <c r="Q962" s="120"/>
      <c r="R962" s="120"/>
      <c r="S962" s="120"/>
      <c r="T962" s="205">
        <f t="shared" si="90"/>
        <v>0</v>
      </c>
      <c r="U962" s="205">
        <f t="shared" si="91"/>
        <v>0</v>
      </c>
      <c r="V962" s="210"/>
      <c r="W962" s="210"/>
      <c r="X962" s="23" t="str">
        <f>IFERROR(VLOOKUP(AT962,'#Input Lists#'!$L$3:$AH$833,3,FALSE)," ")</f>
        <v xml:space="preserve"> </v>
      </c>
      <c r="Y962" s="23" t="str">
        <f>IFERROR(VLOOKUP(AT962,'#Input Lists#'!$L$3:$AH$833,5,FALSE)," ")</f>
        <v xml:space="preserve"> </v>
      </c>
      <c r="Z962" s="206" t="str">
        <f>IFERROR(VLOOKUP(AT962,'#Input Lists#'!$L$3:$AH$833,9,FALSE)," ")</f>
        <v xml:space="preserve"> </v>
      </c>
      <c r="AA962" s="119" t="s">
        <v>1527</v>
      </c>
      <c r="AB962" s="120"/>
      <c r="AC962" s="123"/>
      <c r="AD962" s="123"/>
      <c r="AE962" s="123"/>
      <c r="AF962" s="123"/>
      <c r="AG962" s="123"/>
      <c r="AH962" s="123"/>
      <c r="AI962" s="123"/>
      <c r="AJ962" s="123"/>
      <c r="AK962" s="123"/>
      <c r="AL962" s="123"/>
      <c r="AM962" s="123"/>
      <c r="AN962" s="123"/>
      <c r="AO962" s="123"/>
      <c r="AP962" s="120"/>
      <c r="AQ962" s="125" t="str">
        <f>IFERROR(VLOOKUP(G962,'#Location List#'!$C$3:$D$150,2,FALSE),"")</f>
        <v/>
      </c>
      <c r="AR962" s="125" t="str">
        <f>IFERROR(VLOOKUP(F962,'#Location List#'!$Q$3:$R$1154,2,FALSE),"")</f>
        <v/>
      </c>
      <c r="AS962" s="125" t="str">
        <f>IFERROR(VLOOKUP(V962,'#Input Lists#'!$B$3:$D$46,3,FALSE),"")</f>
        <v/>
      </c>
      <c r="AT962" s="125" t="str">
        <f>IFERROR(VLOOKUP(CONCATENATE(V962," ",W962),'#Input Lists#'!$K$3:$L$827,2,FALSE),"")</f>
        <v/>
      </c>
      <c r="AU962" s="125">
        <f>IFERROR(VLOOKUP(AA962,'#Input Lists#'!$BU$3:$BV$8,2,FALSE),"")</f>
        <v>1</v>
      </c>
      <c r="AV962" s="118" t="str">
        <f>IFERROR(VLOOKUP(AB962,'#Input Lists#'!$BO$3:$BP$9,2,FALSE),"")</f>
        <v/>
      </c>
      <c r="AW962" s="118">
        <f>IFERROR(VLOOKUP(AC962,'#Input Lists#'!$BL$3:$BM$7,2,FALSE),"")</f>
        <v>1</v>
      </c>
      <c r="AX962" s="52" t="e">
        <f>VLOOKUP(AQ962,'#Location List#'!$D$3:$K$150,4,FALSE)</f>
        <v>#N/A</v>
      </c>
      <c r="AY962" s="273" t="e">
        <f>VLOOKUP(AX962,'#Location List#'!$Z$3:$AA$13,2,FALSE)</f>
        <v>#N/A</v>
      </c>
      <c r="AZ962" s="126" t="e">
        <f>VLOOKUP($AT962,'#Input Lists#'!$L$3:$S$1033,6,FALSE)</f>
        <v>#N/A</v>
      </c>
      <c r="BA962" s="239" t="e">
        <f>VLOOKUP($AT962,'#Input Lists#'!$L$3:$S$833,7,FALSE)</f>
        <v>#N/A</v>
      </c>
      <c r="BB962" s="239" t="e">
        <f>VLOOKUP($AT962,'#Input Lists#'!$L$3:$S$833,8,FALSE)</f>
        <v>#N/A</v>
      </c>
      <c r="BC962" s="91" t="str">
        <f t="shared" si="92"/>
        <v/>
      </c>
      <c r="BD962" s="91" t="str">
        <f t="shared" si="93"/>
        <v/>
      </c>
      <c r="BE962" s="15" t="str">
        <f t="shared" si="94"/>
        <v/>
      </c>
      <c r="BF962" s="92" t="str">
        <f t="shared" si="95"/>
        <v>No Sighting Date</v>
      </c>
    </row>
    <row r="963" spans="1:58" x14ac:dyDescent="0.25">
      <c r="A963" s="118">
        <v>958</v>
      </c>
      <c r="B963" s="119"/>
      <c r="C963" s="120"/>
      <c r="D963" s="121"/>
      <c r="E963" s="121"/>
      <c r="F963" s="236"/>
      <c r="G963" s="122" t="str">
        <f>IFERROR(VLOOKUP(F963,'#Location List#'!$U$3:$V$1154,2,FALSE),"")</f>
        <v/>
      </c>
      <c r="H963" s="120"/>
      <c r="I963" s="120"/>
      <c r="J963" s="120"/>
      <c r="K963" s="120"/>
      <c r="L963" s="120"/>
      <c r="M963" s="120"/>
      <c r="N963" s="120"/>
      <c r="O963" s="120"/>
      <c r="P963" s="120"/>
      <c r="Q963" s="120"/>
      <c r="R963" s="120"/>
      <c r="S963" s="120"/>
      <c r="T963" s="205">
        <f t="shared" si="90"/>
        <v>0</v>
      </c>
      <c r="U963" s="205">
        <f t="shared" si="91"/>
        <v>0</v>
      </c>
      <c r="V963" s="210"/>
      <c r="W963" s="210"/>
      <c r="X963" s="23" t="str">
        <f>IFERROR(VLOOKUP(AT963,'#Input Lists#'!$L$3:$AH$833,3,FALSE)," ")</f>
        <v xml:space="preserve"> </v>
      </c>
      <c r="Y963" s="23" t="str">
        <f>IFERROR(VLOOKUP(AT963,'#Input Lists#'!$L$3:$AH$833,5,FALSE)," ")</f>
        <v xml:space="preserve"> </v>
      </c>
      <c r="Z963" s="206" t="str">
        <f>IFERROR(VLOOKUP(AT963,'#Input Lists#'!$L$3:$AH$833,9,FALSE)," ")</f>
        <v xml:space="preserve"> </v>
      </c>
      <c r="AA963" s="119" t="s">
        <v>1527</v>
      </c>
      <c r="AB963" s="120"/>
      <c r="AC963" s="123"/>
      <c r="AD963" s="123"/>
      <c r="AE963" s="123"/>
      <c r="AF963" s="123"/>
      <c r="AG963" s="123"/>
      <c r="AH963" s="123"/>
      <c r="AI963" s="123"/>
      <c r="AJ963" s="123"/>
      <c r="AK963" s="123"/>
      <c r="AL963" s="123"/>
      <c r="AM963" s="123"/>
      <c r="AN963" s="123"/>
      <c r="AO963" s="123"/>
      <c r="AP963" s="120"/>
      <c r="AQ963" s="125" t="str">
        <f>IFERROR(VLOOKUP(G963,'#Location List#'!$C$3:$D$150,2,FALSE),"")</f>
        <v/>
      </c>
      <c r="AR963" s="125" t="str">
        <f>IFERROR(VLOOKUP(F963,'#Location List#'!$Q$3:$R$1154,2,FALSE),"")</f>
        <v/>
      </c>
      <c r="AS963" s="125" t="str">
        <f>IFERROR(VLOOKUP(V963,'#Input Lists#'!$B$3:$D$46,3,FALSE),"")</f>
        <v/>
      </c>
      <c r="AT963" s="125" t="str">
        <f>IFERROR(VLOOKUP(CONCATENATE(V963," ",W963),'#Input Lists#'!$K$3:$L$827,2,FALSE),"")</f>
        <v/>
      </c>
      <c r="AU963" s="125">
        <f>IFERROR(VLOOKUP(AA963,'#Input Lists#'!$BU$3:$BV$8,2,FALSE),"")</f>
        <v>1</v>
      </c>
      <c r="AV963" s="118" t="str">
        <f>IFERROR(VLOOKUP(AB963,'#Input Lists#'!$BO$3:$BP$9,2,FALSE),"")</f>
        <v/>
      </c>
      <c r="AW963" s="118">
        <f>IFERROR(VLOOKUP(AC963,'#Input Lists#'!$BL$3:$BM$7,2,FALSE),"")</f>
        <v>1</v>
      </c>
      <c r="AX963" s="52" t="e">
        <f>VLOOKUP(AQ963,'#Location List#'!$D$3:$K$150,4,FALSE)</f>
        <v>#N/A</v>
      </c>
      <c r="AY963" s="273" t="e">
        <f>VLOOKUP(AX963,'#Location List#'!$Z$3:$AA$13,2,FALSE)</f>
        <v>#N/A</v>
      </c>
      <c r="AZ963" s="126" t="e">
        <f>VLOOKUP($AT963,'#Input Lists#'!$L$3:$S$1033,6,FALSE)</f>
        <v>#N/A</v>
      </c>
      <c r="BA963" s="239" t="e">
        <f>VLOOKUP($AT963,'#Input Lists#'!$L$3:$S$833,7,FALSE)</f>
        <v>#N/A</v>
      </c>
      <c r="BB963" s="239" t="e">
        <f>VLOOKUP($AT963,'#Input Lists#'!$L$3:$S$833,8,FALSE)</f>
        <v>#N/A</v>
      </c>
      <c r="BC963" s="91" t="str">
        <f t="shared" si="92"/>
        <v/>
      </c>
      <c r="BD963" s="91" t="str">
        <f t="shared" si="93"/>
        <v/>
      </c>
      <c r="BE963" s="15" t="str">
        <f t="shared" si="94"/>
        <v/>
      </c>
      <c r="BF963" s="92" t="str">
        <f t="shared" si="95"/>
        <v>No Sighting Date</v>
      </c>
    </row>
    <row r="964" spans="1:58" x14ac:dyDescent="0.25">
      <c r="A964" s="118">
        <v>959</v>
      </c>
      <c r="B964" s="119"/>
      <c r="C964" s="120"/>
      <c r="D964" s="121"/>
      <c r="E964" s="121"/>
      <c r="F964" s="236"/>
      <c r="G964" s="122" t="str">
        <f>IFERROR(VLOOKUP(F964,'#Location List#'!$U$3:$V$1154,2,FALSE),"")</f>
        <v/>
      </c>
      <c r="H964" s="120"/>
      <c r="I964" s="120"/>
      <c r="J964" s="120"/>
      <c r="K964" s="120"/>
      <c r="L964" s="120"/>
      <c r="M964" s="120"/>
      <c r="N964" s="120"/>
      <c r="O964" s="120"/>
      <c r="P964" s="120"/>
      <c r="Q964" s="120"/>
      <c r="R964" s="120"/>
      <c r="S964" s="120"/>
      <c r="T964" s="205">
        <f t="shared" si="90"/>
        <v>0</v>
      </c>
      <c r="U964" s="205">
        <f t="shared" si="91"/>
        <v>0</v>
      </c>
      <c r="V964" s="210"/>
      <c r="W964" s="210"/>
      <c r="X964" s="23" t="str">
        <f>IFERROR(VLOOKUP(AT964,'#Input Lists#'!$L$3:$AH$833,3,FALSE)," ")</f>
        <v xml:space="preserve"> </v>
      </c>
      <c r="Y964" s="23" t="str">
        <f>IFERROR(VLOOKUP(AT964,'#Input Lists#'!$L$3:$AH$833,5,FALSE)," ")</f>
        <v xml:space="preserve"> </v>
      </c>
      <c r="Z964" s="206" t="str">
        <f>IFERROR(VLOOKUP(AT964,'#Input Lists#'!$L$3:$AH$833,9,FALSE)," ")</f>
        <v xml:space="preserve"> </v>
      </c>
      <c r="AA964" s="119" t="s">
        <v>1527</v>
      </c>
      <c r="AB964" s="120"/>
      <c r="AC964" s="123"/>
      <c r="AD964" s="123"/>
      <c r="AE964" s="123"/>
      <c r="AF964" s="123"/>
      <c r="AG964" s="123"/>
      <c r="AH964" s="123"/>
      <c r="AI964" s="123"/>
      <c r="AJ964" s="123"/>
      <c r="AK964" s="123"/>
      <c r="AL964" s="123"/>
      <c r="AM964" s="123"/>
      <c r="AN964" s="123"/>
      <c r="AO964" s="123"/>
      <c r="AP964" s="120"/>
      <c r="AQ964" s="125" t="str">
        <f>IFERROR(VLOOKUP(G964,'#Location List#'!$C$3:$D$150,2,FALSE),"")</f>
        <v/>
      </c>
      <c r="AR964" s="125" t="str">
        <f>IFERROR(VLOOKUP(F964,'#Location List#'!$Q$3:$R$1154,2,FALSE),"")</f>
        <v/>
      </c>
      <c r="AS964" s="125" t="str">
        <f>IFERROR(VLOOKUP(V964,'#Input Lists#'!$B$3:$D$46,3,FALSE),"")</f>
        <v/>
      </c>
      <c r="AT964" s="125" t="str">
        <f>IFERROR(VLOOKUP(CONCATENATE(V964," ",W964),'#Input Lists#'!$K$3:$L$827,2,FALSE),"")</f>
        <v/>
      </c>
      <c r="AU964" s="125">
        <f>IFERROR(VLOOKUP(AA964,'#Input Lists#'!$BU$3:$BV$8,2,FALSE),"")</f>
        <v>1</v>
      </c>
      <c r="AV964" s="118" t="str">
        <f>IFERROR(VLOOKUP(AB964,'#Input Lists#'!$BO$3:$BP$9,2,FALSE),"")</f>
        <v/>
      </c>
      <c r="AW964" s="118">
        <f>IFERROR(VLOOKUP(AC964,'#Input Lists#'!$BL$3:$BM$7,2,FALSE),"")</f>
        <v>1</v>
      </c>
      <c r="AX964" s="52" t="e">
        <f>VLOOKUP(AQ964,'#Location List#'!$D$3:$K$150,4,FALSE)</f>
        <v>#N/A</v>
      </c>
      <c r="AY964" s="273" t="e">
        <f>VLOOKUP(AX964,'#Location List#'!$Z$3:$AA$13,2,FALSE)</f>
        <v>#N/A</v>
      </c>
      <c r="AZ964" s="126" t="e">
        <f>VLOOKUP($AT964,'#Input Lists#'!$L$3:$S$1033,6,FALSE)</f>
        <v>#N/A</v>
      </c>
      <c r="BA964" s="239" t="e">
        <f>VLOOKUP($AT964,'#Input Lists#'!$L$3:$S$833,7,FALSE)</f>
        <v>#N/A</v>
      </c>
      <c r="BB964" s="239" t="e">
        <f>VLOOKUP($AT964,'#Input Lists#'!$L$3:$S$833,8,FALSE)</f>
        <v>#N/A</v>
      </c>
      <c r="BC964" s="91" t="str">
        <f t="shared" si="92"/>
        <v/>
      </c>
      <c r="BD964" s="91" t="str">
        <f t="shared" si="93"/>
        <v/>
      </c>
      <c r="BE964" s="15" t="str">
        <f t="shared" si="94"/>
        <v/>
      </c>
      <c r="BF964" s="92" t="str">
        <f t="shared" si="95"/>
        <v>No Sighting Date</v>
      </c>
    </row>
    <row r="965" spans="1:58" x14ac:dyDescent="0.25">
      <c r="A965" s="118">
        <v>960</v>
      </c>
      <c r="B965" s="119"/>
      <c r="C965" s="120"/>
      <c r="D965" s="121"/>
      <c r="E965" s="121"/>
      <c r="F965" s="236"/>
      <c r="G965" s="122" t="str">
        <f>IFERROR(VLOOKUP(F965,'#Location List#'!$U$3:$V$1154,2,FALSE),"")</f>
        <v/>
      </c>
      <c r="H965" s="120"/>
      <c r="I965" s="120"/>
      <c r="J965" s="120"/>
      <c r="K965" s="120"/>
      <c r="L965" s="120"/>
      <c r="M965" s="120"/>
      <c r="N965" s="120"/>
      <c r="O965" s="120"/>
      <c r="P965" s="120"/>
      <c r="Q965" s="120"/>
      <c r="R965" s="120"/>
      <c r="S965" s="120"/>
      <c r="T965" s="205">
        <f t="shared" si="90"/>
        <v>0</v>
      </c>
      <c r="U965" s="205">
        <f t="shared" si="91"/>
        <v>0</v>
      </c>
      <c r="V965" s="210"/>
      <c r="W965" s="210"/>
      <c r="X965" s="23" t="str">
        <f>IFERROR(VLOOKUP(AT965,'#Input Lists#'!$L$3:$AH$833,3,FALSE)," ")</f>
        <v xml:space="preserve"> </v>
      </c>
      <c r="Y965" s="23" t="str">
        <f>IFERROR(VLOOKUP(AT965,'#Input Lists#'!$L$3:$AH$833,5,FALSE)," ")</f>
        <v xml:space="preserve"> </v>
      </c>
      <c r="Z965" s="206" t="str">
        <f>IFERROR(VLOOKUP(AT965,'#Input Lists#'!$L$3:$AH$833,9,FALSE)," ")</f>
        <v xml:space="preserve"> </v>
      </c>
      <c r="AA965" s="119" t="s">
        <v>1527</v>
      </c>
      <c r="AB965" s="120"/>
      <c r="AC965" s="123"/>
      <c r="AD965" s="123"/>
      <c r="AE965" s="123"/>
      <c r="AF965" s="123"/>
      <c r="AG965" s="123"/>
      <c r="AH965" s="123"/>
      <c r="AI965" s="123"/>
      <c r="AJ965" s="123"/>
      <c r="AK965" s="123"/>
      <c r="AL965" s="123"/>
      <c r="AM965" s="123"/>
      <c r="AN965" s="123"/>
      <c r="AO965" s="123"/>
      <c r="AP965" s="120"/>
      <c r="AQ965" s="125" t="str">
        <f>IFERROR(VLOOKUP(G965,'#Location List#'!$C$3:$D$150,2,FALSE),"")</f>
        <v/>
      </c>
      <c r="AR965" s="125" t="str">
        <f>IFERROR(VLOOKUP(F965,'#Location List#'!$Q$3:$R$1154,2,FALSE),"")</f>
        <v/>
      </c>
      <c r="AS965" s="125" t="str">
        <f>IFERROR(VLOOKUP(V965,'#Input Lists#'!$B$3:$D$46,3,FALSE),"")</f>
        <v/>
      </c>
      <c r="AT965" s="125" t="str">
        <f>IFERROR(VLOOKUP(CONCATENATE(V965," ",W965),'#Input Lists#'!$K$3:$L$827,2,FALSE),"")</f>
        <v/>
      </c>
      <c r="AU965" s="125">
        <f>IFERROR(VLOOKUP(AA965,'#Input Lists#'!$BU$3:$BV$8,2,FALSE),"")</f>
        <v>1</v>
      </c>
      <c r="AV965" s="118" t="str">
        <f>IFERROR(VLOOKUP(AB965,'#Input Lists#'!$BO$3:$BP$9,2,FALSE),"")</f>
        <v/>
      </c>
      <c r="AW965" s="118">
        <f>IFERROR(VLOOKUP(AC965,'#Input Lists#'!$BL$3:$BM$7,2,FALSE),"")</f>
        <v>1</v>
      </c>
      <c r="AX965" s="52" t="e">
        <f>VLOOKUP(AQ965,'#Location List#'!$D$3:$K$150,4,FALSE)</f>
        <v>#N/A</v>
      </c>
      <c r="AY965" s="273" t="e">
        <f>VLOOKUP(AX965,'#Location List#'!$Z$3:$AA$13,2,FALSE)</f>
        <v>#N/A</v>
      </c>
      <c r="AZ965" s="126" t="e">
        <f>VLOOKUP($AT965,'#Input Lists#'!$L$3:$S$1033,6,FALSE)</f>
        <v>#N/A</v>
      </c>
      <c r="BA965" s="239" t="e">
        <f>VLOOKUP($AT965,'#Input Lists#'!$L$3:$S$833,7,FALSE)</f>
        <v>#N/A</v>
      </c>
      <c r="BB965" s="239" t="e">
        <f>VLOOKUP($AT965,'#Input Lists#'!$L$3:$S$833,8,FALSE)</f>
        <v>#N/A</v>
      </c>
      <c r="BC965" s="91" t="str">
        <f t="shared" si="92"/>
        <v/>
      </c>
      <c r="BD965" s="91" t="str">
        <f t="shared" si="93"/>
        <v/>
      </c>
      <c r="BE965" s="15" t="str">
        <f t="shared" si="94"/>
        <v/>
      </c>
      <c r="BF965" s="92" t="str">
        <f t="shared" si="95"/>
        <v>No Sighting Date</v>
      </c>
    </row>
    <row r="966" spans="1:58" x14ac:dyDescent="0.25">
      <c r="A966" s="118">
        <v>961</v>
      </c>
      <c r="B966" s="119"/>
      <c r="C966" s="120"/>
      <c r="D966" s="121"/>
      <c r="E966" s="121"/>
      <c r="F966" s="236"/>
      <c r="G966" s="122" t="str">
        <f>IFERROR(VLOOKUP(F966,'#Location List#'!$U$3:$V$1154,2,FALSE),"")</f>
        <v/>
      </c>
      <c r="H966" s="120"/>
      <c r="I966" s="120"/>
      <c r="J966" s="120"/>
      <c r="K966" s="120"/>
      <c r="L966" s="120"/>
      <c r="M966" s="120"/>
      <c r="N966" s="120"/>
      <c r="O966" s="120"/>
      <c r="P966" s="120"/>
      <c r="Q966" s="120"/>
      <c r="R966" s="120"/>
      <c r="S966" s="120"/>
      <c r="T966" s="205">
        <f t="shared" si="90"/>
        <v>0</v>
      </c>
      <c r="U966" s="205">
        <f t="shared" si="91"/>
        <v>0</v>
      </c>
      <c r="V966" s="210"/>
      <c r="W966" s="210"/>
      <c r="X966" s="23" t="str">
        <f>IFERROR(VLOOKUP(AT966,'#Input Lists#'!$L$3:$AH$833,3,FALSE)," ")</f>
        <v xml:space="preserve"> </v>
      </c>
      <c r="Y966" s="23" t="str">
        <f>IFERROR(VLOOKUP(AT966,'#Input Lists#'!$L$3:$AH$833,5,FALSE)," ")</f>
        <v xml:space="preserve"> </v>
      </c>
      <c r="Z966" s="206" t="str">
        <f>IFERROR(VLOOKUP(AT966,'#Input Lists#'!$L$3:$AH$833,9,FALSE)," ")</f>
        <v xml:space="preserve"> </v>
      </c>
      <c r="AA966" s="119" t="s">
        <v>1527</v>
      </c>
      <c r="AB966" s="120"/>
      <c r="AC966" s="123"/>
      <c r="AD966" s="123"/>
      <c r="AE966" s="123"/>
      <c r="AF966" s="123"/>
      <c r="AG966" s="123"/>
      <c r="AH966" s="123"/>
      <c r="AI966" s="123"/>
      <c r="AJ966" s="123"/>
      <c r="AK966" s="123"/>
      <c r="AL966" s="123"/>
      <c r="AM966" s="123"/>
      <c r="AN966" s="123"/>
      <c r="AO966" s="123"/>
      <c r="AP966" s="120"/>
      <c r="AQ966" s="125" t="str">
        <f>IFERROR(VLOOKUP(G966,'#Location List#'!$C$3:$D$150,2,FALSE),"")</f>
        <v/>
      </c>
      <c r="AR966" s="125" t="str">
        <f>IFERROR(VLOOKUP(F966,'#Location List#'!$Q$3:$R$1154,2,FALSE),"")</f>
        <v/>
      </c>
      <c r="AS966" s="125" t="str">
        <f>IFERROR(VLOOKUP(V966,'#Input Lists#'!$B$3:$D$46,3,FALSE),"")</f>
        <v/>
      </c>
      <c r="AT966" s="125" t="str">
        <f>IFERROR(VLOOKUP(CONCATENATE(V966," ",W966),'#Input Lists#'!$K$3:$L$827,2,FALSE),"")</f>
        <v/>
      </c>
      <c r="AU966" s="125">
        <f>IFERROR(VLOOKUP(AA966,'#Input Lists#'!$BU$3:$BV$8,2,FALSE),"")</f>
        <v>1</v>
      </c>
      <c r="AV966" s="118" t="str">
        <f>IFERROR(VLOOKUP(AB966,'#Input Lists#'!$BO$3:$BP$9,2,FALSE),"")</f>
        <v/>
      </c>
      <c r="AW966" s="118">
        <f>IFERROR(VLOOKUP(AC966,'#Input Lists#'!$BL$3:$BM$7,2,FALSE),"")</f>
        <v>1</v>
      </c>
      <c r="AX966" s="52" t="e">
        <f>VLOOKUP(AQ966,'#Location List#'!$D$3:$K$150,4,FALSE)</f>
        <v>#N/A</v>
      </c>
      <c r="AY966" s="273" t="e">
        <f>VLOOKUP(AX966,'#Location List#'!$Z$3:$AA$13,2,FALSE)</f>
        <v>#N/A</v>
      </c>
      <c r="AZ966" s="126" t="e">
        <f>VLOOKUP($AT966,'#Input Lists#'!$L$3:$S$1033,6,FALSE)</f>
        <v>#N/A</v>
      </c>
      <c r="BA966" s="239" t="e">
        <f>VLOOKUP($AT966,'#Input Lists#'!$L$3:$S$833,7,FALSE)</f>
        <v>#N/A</v>
      </c>
      <c r="BB966" s="239" t="e">
        <f>VLOOKUP($AT966,'#Input Lists#'!$L$3:$S$833,8,FALSE)</f>
        <v>#N/A</v>
      </c>
      <c r="BC966" s="91" t="str">
        <f t="shared" si="92"/>
        <v/>
      </c>
      <c r="BD966" s="91" t="str">
        <f t="shared" si="93"/>
        <v/>
      </c>
      <c r="BE966" s="15" t="str">
        <f t="shared" si="94"/>
        <v/>
      </c>
      <c r="BF966" s="92" t="str">
        <f t="shared" si="95"/>
        <v>No Sighting Date</v>
      </c>
    </row>
    <row r="967" spans="1:58" x14ac:dyDescent="0.25">
      <c r="A967" s="118">
        <v>962</v>
      </c>
      <c r="B967" s="119"/>
      <c r="C967" s="120"/>
      <c r="D967" s="121"/>
      <c r="E967" s="121"/>
      <c r="F967" s="236"/>
      <c r="G967" s="122" t="str">
        <f>IFERROR(VLOOKUP(F967,'#Location List#'!$U$3:$V$1154,2,FALSE),"")</f>
        <v/>
      </c>
      <c r="H967" s="120"/>
      <c r="I967" s="120"/>
      <c r="J967" s="120"/>
      <c r="K967" s="120"/>
      <c r="L967" s="120"/>
      <c r="M967" s="120"/>
      <c r="N967" s="120"/>
      <c r="O967" s="120"/>
      <c r="P967" s="120"/>
      <c r="Q967" s="120"/>
      <c r="R967" s="120"/>
      <c r="S967" s="120"/>
      <c r="T967" s="205">
        <f t="shared" si="90"/>
        <v>0</v>
      </c>
      <c r="U967" s="205">
        <f t="shared" si="91"/>
        <v>0</v>
      </c>
      <c r="V967" s="210"/>
      <c r="W967" s="210"/>
      <c r="X967" s="23" t="str">
        <f>IFERROR(VLOOKUP(AT967,'#Input Lists#'!$L$3:$AH$833,3,FALSE)," ")</f>
        <v xml:space="preserve"> </v>
      </c>
      <c r="Y967" s="23" t="str">
        <f>IFERROR(VLOOKUP(AT967,'#Input Lists#'!$L$3:$AH$833,5,FALSE)," ")</f>
        <v xml:space="preserve"> </v>
      </c>
      <c r="Z967" s="206" t="str">
        <f>IFERROR(VLOOKUP(AT967,'#Input Lists#'!$L$3:$AH$833,9,FALSE)," ")</f>
        <v xml:space="preserve"> </v>
      </c>
      <c r="AA967" s="119" t="s">
        <v>1527</v>
      </c>
      <c r="AB967" s="120"/>
      <c r="AC967" s="123"/>
      <c r="AD967" s="123"/>
      <c r="AE967" s="123"/>
      <c r="AF967" s="123"/>
      <c r="AG967" s="123"/>
      <c r="AH967" s="123"/>
      <c r="AI967" s="123"/>
      <c r="AJ967" s="123"/>
      <c r="AK967" s="123"/>
      <c r="AL967" s="123"/>
      <c r="AM967" s="123"/>
      <c r="AN967" s="123"/>
      <c r="AO967" s="123"/>
      <c r="AP967" s="120"/>
      <c r="AQ967" s="125" t="str">
        <f>IFERROR(VLOOKUP(G967,'#Location List#'!$C$3:$D$150,2,FALSE),"")</f>
        <v/>
      </c>
      <c r="AR967" s="125" t="str">
        <f>IFERROR(VLOOKUP(F967,'#Location List#'!$Q$3:$R$1154,2,FALSE),"")</f>
        <v/>
      </c>
      <c r="AS967" s="125" t="str">
        <f>IFERROR(VLOOKUP(V967,'#Input Lists#'!$B$3:$D$46,3,FALSE),"")</f>
        <v/>
      </c>
      <c r="AT967" s="125" t="str">
        <f>IFERROR(VLOOKUP(CONCATENATE(V967," ",W967),'#Input Lists#'!$K$3:$L$827,2,FALSE),"")</f>
        <v/>
      </c>
      <c r="AU967" s="125">
        <f>IFERROR(VLOOKUP(AA967,'#Input Lists#'!$BU$3:$BV$8,2,FALSE),"")</f>
        <v>1</v>
      </c>
      <c r="AV967" s="118" t="str">
        <f>IFERROR(VLOOKUP(AB967,'#Input Lists#'!$BO$3:$BP$9,2,FALSE),"")</f>
        <v/>
      </c>
      <c r="AW967" s="118">
        <f>IFERROR(VLOOKUP(AC967,'#Input Lists#'!$BL$3:$BM$7,2,FALSE),"")</f>
        <v>1</v>
      </c>
      <c r="AX967" s="52" t="e">
        <f>VLOOKUP(AQ967,'#Location List#'!$D$3:$K$150,4,FALSE)</f>
        <v>#N/A</v>
      </c>
      <c r="AY967" s="273" t="e">
        <f>VLOOKUP(AX967,'#Location List#'!$Z$3:$AA$13,2,FALSE)</f>
        <v>#N/A</v>
      </c>
      <c r="AZ967" s="126" t="e">
        <f>VLOOKUP($AT967,'#Input Lists#'!$L$3:$S$1033,6,FALSE)</f>
        <v>#N/A</v>
      </c>
      <c r="BA967" s="239" t="e">
        <f>VLOOKUP($AT967,'#Input Lists#'!$L$3:$S$833,7,FALSE)</f>
        <v>#N/A</v>
      </c>
      <c r="BB967" s="239" t="e">
        <f>VLOOKUP($AT967,'#Input Lists#'!$L$3:$S$833,8,FALSE)</f>
        <v>#N/A</v>
      </c>
      <c r="BC967" s="91" t="str">
        <f t="shared" si="92"/>
        <v/>
      </c>
      <c r="BD967" s="91" t="str">
        <f t="shared" si="93"/>
        <v/>
      </c>
      <c r="BE967" s="15" t="str">
        <f t="shared" si="94"/>
        <v/>
      </c>
      <c r="BF967" s="92" t="str">
        <f t="shared" si="95"/>
        <v>No Sighting Date</v>
      </c>
    </row>
    <row r="968" spans="1:58" x14ac:dyDescent="0.25">
      <c r="A968" s="118">
        <v>963</v>
      </c>
      <c r="B968" s="119"/>
      <c r="C968" s="120"/>
      <c r="D968" s="121"/>
      <c r="E968" s="121"/>
      <c r="F968" s="236"/>
      <c r="G968" s="122" t="str">
        <f>IFERROR(VLOOKUP(F968,'#Location List#'!$U$3:$V$1154,2,FALSE),"")</f>
        <v/>
      </c>
      <c r="H968" s="120"/>
      <c r="I968" s="120"/>
      <c r="J968" s="120"/>
      <c r="K968" s="120"/>
      <c r="L968" s="120"/>
      <c r="M968" s="120"/>
      <c r="N968" s="120"/>
      <c r="O968" s="120"/>
      <c r="P968" s="120"/>
      <c r="Q968" s="120"/>
      <c r="R968" s="120"/>
      <c r="S968" s="120"/>
      <c r="T968" s="205">
        <f t="shared" si="90"/>
        <v>0</v>
      </c>
      <c r="U968" s="205">
        <f t="shared" si="91"/>
        <v>0</v>
      </c>
      <c r="V968" s="210"/>
      <c r="W968" s="210"/>
      <c r="X968" s="23" t="str">
        <f>IFERROR(VLOOKUP(AT968,'#Input Lists#'!$L$3:$AH$833,3,FALSE)," ")</f>
        <v xml:space="preserve"> </v>
      </c>
      <c r="Y968" s="23" t="str">
        <f>IFERROR(VLOOKUP(AT968,'#Input Lists#'!$L$3:$AH$833,5,FALSE)," ")</f>
        <v xml:space="preserve"> </v>
      </c>
      <c r="Z968" s="206" t="str">
        <f>IFERROR(VLOOKUP(AT968,'#Input Lists#'!$L$3:$AH$833,9,FALSE)," ")</f>
        <v xml:space="preserve"> </v>
      </c>
      <c r="AA968" s="119" t="s">
        <v>1527</v>
      </c>
      <c r="AB968" s="120"/>
      <c r="AC968" s="123"/>
      <c r="AD968" s="123"/>
      <c r="AE968" s="123"/>
      <c r="AF968" s="123"/>
      <c r="AG968" s="123"/>
      <c r="AH968" s="123"/>
      <c r="AI968" s="123"/>
      <c r="AJ968" s="123"/>
      <c r="AK968" s="123"/>
      <c r="AL968" s="123"/>
      <c r="AM968" s="123"/>
      <c r="AN968" s="123"/>
      <c r="AO968" s="123"/>
      <c r="AP968" s="120"/>
      <c r="AQ968" s="125" t="str">
        <f>IFERROR(VLOOKUP(G968,'#Location List#'!$C$3:$D$150,2,FALSE),"")</f>
        <v/>
      </c>
      <c r="AR968" s="125" t="str">
        <f>IFERROR(VLOOKUP(F968,'#Location List#'!$Q$3:$R$1154,2,FALSE),"")</f>
        <v/>
      </c>
      <c r="AS968" s="125" t="str">
        <f>IFERROR(VLOOKUP(V968,'#Input Lists#'!$B$3:$D$46,3,FALSE),"")</f>
        <v/>
      </c>
      <c r="AT968" s="125" t="str">
        <f>IFERROR(VLOOKUP(CONCATENATE(V968," ",W968),'#Input Lists#'!$K$3:$L$827,2,FALSE),"")</f>
        <v/>
      </c>
      <c r="AU968" s="125">
        <f>IFERROR(VLOOKUP(AA968,'#Input Lists#'!$BU$3:$BV$8,2,FALSE),"")</f>
        <v>1</v>
      </c>
      <c r="AV968" s="118" t="str">
        <f>IFERROR(VLOOKUP(AB968,'#Input Lists#'!$BO$3:$BP$9,2,FALSE),"")</f>
        <v/>
      </c>
      <c r="AW968" s="118">
        <f>IFERROR(VLOOKUP(AC968,'#Input Lists#'!$BL$3:$BM$7,2,FALSE),"")</f>
        <v>1</v>
      </c>
      <c r="AX968" s="52" t="e">
        <f>VLOOKUP(AQ968,'#Location List#'!$D$3:$K$150,4,FALSE)</f>
        <v>#N/A</v>
      </c>
      <c r="AY968" s="273" t="e">
        <f>VLOOKUP(AX968,'#Location List#'!$Z$3:$AA$13,2,FALSE)</f>
        <v>#N/A</v>
      </c>
      <c r="AZ968" s="126" t="e">
        <f>VLOOKUP($AT968,'#Input Lists#'!$L$3:$S$1033,6,FALSE)</f>
        <v>#N/A</v>
      </c>
      <c r="BA968" s="239" t="e">
        <f>VLOOKUP($AT968,'#Input Lists#'!$L$3:$S$833,7,FALSE)</f>
        <v>#N/A</v>
      </c>
      <c r="BB968" s="239" t="e">
        <f>VLOOKUP($AT968,'#Input Lists#'!$L$3:$S$833,8,FALSE)</f>
        <v>#N/A</v>
      </c>
      <c r="BC968" s="91" t="str">
        <f t="shared" si="92"/>
        <v/>
      </c>
      <c r="BD968" s="91" t="str">
        <f t="shared" si="93"/>
        <v/>
      </c>
      <c r="BE968" s="15" t="str">
        <f t="shared" si="94"/>
        <v/>
      </c>
      <c r="BF968" s="92" t="str">
        <f t="shared" si="95"/>
        <v>No Sighting Date</v>
      </c>
    </row>
    <row r="969" spans="1:58" x14ac:dyDescent="0.25">
      <c r="A969" s="118">
        <v>964</v>
      </c>
      <c r="B969" s="119"/>
      <c r="C969" s="120"/>
      <c r="D969" s="121"/>
      <c r="E969" s="121"/>
      <c r="F969" s="236"/>
      <c r="G969" s="122" t="str">
        <f>IFERROR(VLOOKUP(F969,'#Location List#'!$U$3:$V$1154,2,FALSE),"")</f>
        <v/>
      </c>
      <c r="H969" s="120"/>
      <c r="I969" s="120"/>
      <c r="J969" s="120"/>
      <c r="K969" s="120"/>
      <c r="L969" s="120"/>
      <c r="M969" s="120"/>
      <c r="N969" s="120"/>
      <c r="O969" s="120"/>
      <c r="P969" s="120"/>
      <c r="Q969" s="120"/>
      <c r="R969" s="120"/>
      <c r="S969" s="120"/>
      <c r="T969" s="205">
        <f t="shared" si="90"/>
        <v>0</v>
      </c>
      <c r="U969" s="205">
        <f t="shared" si="91"/>
        <v>0</v>
      </c>
      <c r="V969" s="210"/>
      <c r="W969" s="210"/>
      <c r="X969" s="23" t="str">
        <f>IFERROR(VLOOKUP(AT969,'#Input Lists#'!$L$3:$AH$833,3,FALSE)," ")</f>
        <v xml:space="preserve"> </v>
      </c>
      <c r="Y969" s="23" t="str">
        <f>IFERROR(VLOOKUP(AT969,'#Input Lists#'!$L$3:$AH$833,5,FALSE)," ")</f>
        <v xml:space="preserve"> </v>
      </c>
      <c r="Z969" s="206" t="str">
        <f>IFERROR(VLOOKUP(AT969,'#Input Lists#'!$L$3:$AH$833,9,FALSE)," ")</f>
        <v xml:space="preserve"> </v>
      </c>
      <c r="AA969" s="119" t="s">
        <v>1527</v>
      </c>
      <c r="AB969" s="120"/>
      <c r="AC969" s="123"/>
      <c r="AD969" s="123"/>
      <c r="AE969" s="123"/>
      <c r="AF969" s="123"/>
      <c r="AG969" s="123"/>
      <c r="AH969" s="123"/>
      <c r="AI969" s="123"/>
      <c r="AJ969" s="123"/>
      <c r="AK969" s="123"/>
      <c r="AL969" s="123"/>
      <c r="AM969" s="123"/>
      <c r="AN969" s="123"/>
      <c r="AO969" s="123"/>
      <c r="AP969" s="120"/>
      <c r="AQ969" s="125" t="str">
        <f>IFERROR(VLOOKUP(G969,'#Location List#'!$C$3:$D$150,2,FALSE),"")</f>
        <v/>
      </c>
      <c r="AR969" s="125" t="str">
        <f>IFERROR(VLOOKUP(F969,'#Location List#'!$Q$3:$R$1154,2,FALSE),"")</f>
        <v/>
      </c>
      <c r="AS969" s="125" t="str">
        <f>IFERROR(VLOOKUP(V969,'#Input Lists#'!$B$3:$D$46,3,FALSE),"")</f>
        <v/>
      </c>
      <c r="AT969" s="125" t="str">
        <f>IFERROR(VLOOKUP(CONCATENATE(V969," ",W969),'#Input Lists#'!$K$3:$L$827,2,FALSE),"")</f>
        <v/>
      </c>
      <c r="AU969" s="125">
        <f>IFERROR(VLOOKUP(AA969,'#Input Lists#'!$BU$3:$BV$8,2,FALSE),"")</f>
        <v>1</v>
      </c>
      <c r="AV969" s="118" t="str">
        <f>IFERROR(VLOOKUP(AB969,'#Input Lists#'!$BO$3:$BP$9,2,FALSE),"")</f>
        <v/>
      </c>
      <c r="AW969" s="118">
        <f>IFERROR(VLOOKUP(AC969,'#Input Lists#'!$BL$3:$BM$7,2,FALSE),"")</f>
        <v>1</v>
      </c>
      <c r="AX969" s="52" t="e">
        <f>VLOOKUP(AQ969,'#Location List#'!$D$3:$K$150,4,FALSE)</f>
        <v>#N/A</v>
      </c>
      <c r="AY969" s="273" t="e">
        <f>VLOOKUP(AX969,'#Location List#'!$Z$3:$AA$13,2,FALSE)</f>
        <v>#N/A</v>
      </c>
      <c r="AZ969" s="126" t="e">
        <f>VLOOKUP($AT969,'#Input Lists#'!$L$3:$S$1033,6,FALSE)</f>
        <v>#N/A</v>
      </c>
      <c r="BA969" s="239" t="e">
        <f>VLOOKUP($AT969,'#Input Lists#'!$L$3:$S$833,7,FALSE)</f>
        <v>#N/A</v>
      </c>
      <c r="BB969" s="239" t="e">
        <f>VLOOKUP($AT969,'#Input Lists#'!$L$3:$S$833,8,FALSE)</f>
        <v>#N/A</v>
      </c>
      <c r="BC969" s="91" t="str">
        <f t="shared" si="92"/>
        <v/>
      </c>
      <c r="BD969" s="91" t="str">
        <f t="shared" si="93"/>
        <v/>
      </c>
      <c r="BE969" s="15" t="str">
        <f t="shared" si="94"/>
        <v/>
      </c>
      <c r="BF969" s="92" t="str">
        <f t="shared" si="95"/>
        <v>No Sighting Date</v>
      </c>
    </row>
    <row r="970" spans="1:58" x14ac:dyDescent="0.25">
      <c r="A970" s="118">
        <v>965</v>
      </c>
      <c r="B970" s="119"/>
      <c r="C970" s="120"/>
      <c r="D970" s="121"/>
      <c r="E970" s="121"/>
      <c r="F970" s="236"/>
      <c r="G970" s="122" t="str">
        <f>IFERROR(VLOOKUP(F970,'#Location List#'!$U$3:$V$1154,2,FALSE),"")</f>
        <v/>
      </c>
      <c r="H970" s="120"/>
      <c r="I970" s="120"/>
      <c r="J970" s="120"/>
      <c r="K970" s="120"/>
      <c r="L970" s="120"/>
      <c r="M970" s="120"/>
      <c r="N970" s="120"/>
      <c r="O970" s="120"/>
      <c r="P970" s="120"/>
      <c r="Q970" s="120"/>
      <c r="R970" s="120"/>
      <c r="S970" s="120"/>
      <c r="T970" s="205">
        <f t="shared" si="90"/>
        <v>0</v>
      </c>
      <c r="U970" s="205">
        <f t="shared" si="91"/>
        <v>0</v>
      </c>
      <c r="V970" s="210"/>
      <c r="W970" s="210"/>
      <c r="X970" s="23" t="str">
        <f>IFERROR(VLOOKUP(AT970,'#Input Lists#'!$L$3:$AH$833,3,FALSE)," ")</f>
        <v xml:space="preserve"> </v>
      </c>
      <c r="Y970" s="23" t="str">
        <f>IFERROR(VLOOKUP(AT970,'#Input Lists#'!$L$3:$AH$833,5,FALSE)," ")</f>
        <v xml:space="preserve"> </v>
      </c>
      <c r="Z970" s="206" t="str">
        <f>IFERROR(VLOOKUP(AT970,'#Input Lists#'!$L$3:$AH$833,9,FALSE)," ")</f>
        <v xml:space="preserve"> </v>
      </c>
      <c r="AA970" s="119" t="s">
        <v>1527</v>
      </c>
      <c r="AB970" s="120"/>
      <c r="AC970" s="123"/>
      <c r="AD970" s="123"/>
      <c r="AE970" s="123"/>
      <c r="AF970" s="123"/>
      <c r="AG970" s="123"/>
      <c r="AH970" s="123"/>
      <c r="AI970" s="123"/>
      <c r="AJ970" s="123"/>
      <c r="AK970" s="123"/>
      <c r="AL970" s="123"/>
      <c r="AM970" s="123"/>
      <c r="AN970" s="123"/>
      <c r="AO970" s="123"/>
      <c r="AP970" s="120"/>
      <c r="AQ970" s="125" t="str">
        <f>IFERROR(VLOOKUP(G970,'#Location List#'!$C$3:$D$150,2,FALSE),"")</f>
        <v/>
      </c>
      <c r="AR970" s="125" t="str">
        <f>IFERROR(VLOOKUP(F970,'#Location List#'!$Q$3:$R$1154,2,FALSE),"")</f>
        <v/>
      </c>
      <c r="AS970" s="125" t="str">
        <f>IFERROR(VLOOKUP(V970,'#Input Lists#'!$B$3:$D$46,3,FALSE),"")</f>
        <v/>
      </c>
      <c r="AT970" s="125" t="str">
        <f>IFERROR(VLOOKUP(CONCATENATE(V970," ",W970),'#Input Lists#'!$K$3:$L$827,2,FALSE),"")</f>
        <v/>
      </c>
      <c r="AU970" s="125">
        <f>IFERROR(VLOOKUP(AA970,'#Input Lists#'!$BU$3:$BV$8,2,FALSE),"")</f>
        <v>1</v>
      </c>
      <c r="AV970" s="118" t="str">
        <f>IFERROR(VLOOKUP(AB970,'#Input Lists#'!$BO$3:$BP$9,2,FALSE),"")</f>
        <v/>
      </c>
      <c r="AW970" s="118">
        <f>IFERROR(VLOOKUP(AC970,'#Input Lists#'!$BL$3:$BM$7,2,FALSE),"")</f>
        <v>1</v>
      </c>
      <c r="AX970" s="52" t="e">
        <f>VLOOKUP(AQ970,'#Location List#'!$D$3:$K$150,4,FALSE)</f>
        <v>#N/A</v>
      </c>
      <c r="AY970" s="273" t="e">
        <f>VLOOKUP(AX970,'#Location List#'!$Z$3:$AA$13,2,FALSE)</f>
        <v>#N/A</v>
      </c>
      <c r="AZ970" s="126" t="e">
        <f>VLOOKUP($AT970,'#Input Lists#'!$L$3:$S$1033,6,FALSE)</f>
        <v>#N/A</v>
      </c>
      <c r="BA970" s="239" t="e">
        <f>VLOOKUP($AT970,'#Input Lists#'!$L$3:$S$833,7,FALSE)</f>
        <v>#N/A</v>
      </c>
      <c r="BB970" s="239" t="e">
        <f>VLOOKUP($AT970,'#Input Lists#'!$L$3:$S$833,8,FALSE)</f>
        <v>#N/A</v>
      </c>
      <c r="BC970" s="91" t="str">
        <f t="shared" si="92"/>
        <v/>
      </c>
      <c r="BD970" s="91" t="str">
        <f t="shared" si="93"/>
        <v/>
      </c>
      <c r="BE970" s="15" t="str">
        <f t="shared" si="94"/>
        <v/>
      </c>
      <c r="BF970" s="92" t="str">
        <f t="shared" si="95"/>
        <v>No Sighting Date</v>
      </c>
    </row>
    <row r="971" spans="1:58" x14ac:dyDescent="0.25">
      <c r="A971" s="118">
        <v>966</v>
      </c>
      <c r="B971" s="119"/>
      <c r="C971" s="120"/>
      <c r="D971" s="121"/>
      <c r="E971" s="121"/>
      <c r="F971" s="236"/>
      <c r="G971" s="122" t="str">
        <f>IFERROR(VLOOKUP(F971,'#Location List#'!$U$3:$V$1154,2,FALSE),"")</f>
        <v/>
      </c>
      <c r="H971" s="120"/>
      <c r="I971" s="120"/>
      <c r="J971" s="120"/>
      <c r="K971" s="120"/>
      <c r="L971" s="120"/>
      <c r="M971" s="120"/>
      <c r="N971" s="120"/>
      <c r="O971" s="120"/>
      <c r="P971" s="120"/>
      <c r="Q971" s="120"/>
      <c r="R971" s="120"/>
      <c r="S971" s="120"/>
      <c r="T971" s="205">
        <f t="shared" si="90"/>
        <v>0</v>
      </c>
      <c r="U971" s="205">
        <f t="shared" si="91"/>
        <v>0</v>
      </c>
      <c r="V971" s="210"/>
      <c r="W971" s="210"/>
      <c r="X971" s="23" t="str">
        <f>IFERROR(VLOOKUP(AT971,'#Input Lists#'!$L$3:$AH$833,3,FALSE)," ")</f>
        <v xml:space="preserve"> </v>
      </c>
      <c r="Y971" s="23" t="str">
        <f>IFERROR(VLOOKUP(AT971,'#Input Lists#'!$L$3:$AH$833,5,FALSE)," ")</f>
        <v xml:space="preserve"> </v>
      </c>
      <c r="Z971" s="206" t="str">
        <f>IFERROR(VLOOKUP(AT971,'#Input Lists#'!$L$3:$AH$833,9,FALSE)," ")</f>
        <v xml:space="preserve"> </v>
      </c>
      <c r="AA971" s="119" t="s">
        <v>1527</v>
      </c>
      <c r="AB971" s="120"/>
      <c r="AC971" s="123"/>
      <c r="AD971" s="123"/>
      <c r="AE971" s="123"/>
      <c r="AF971" s="123"/>
      <c r="AG971" s="123"/>
      <c r="AH971" s="123"/>
      <c r="AI971" s="123"/>
      <c r="AJ971" s="123"/>
      <c r="AK971" s="123"/>
      <c r="AL971" s="123"/>
      <c r="AM971" s="123"/>
      <c r="AN971" s="123"/>
      <c r="AO971" s="123"/>
      <c r="AP971" s="120"/>
      <c r="AQ971" s="125" t="str">
        <f>IFERROR(VLOOKUP(G971,'#Location List#'!$C$3:$D$150,2,FALSE),"")</f>
        <v/>
      </c>
      <c r="AR971" s="125" t="str">
        <f>IFERROR(VLOOKUP(F971,'#Location List#'!$Q$3:$R$1154,2,FALSE),"")</f>
        <v/>
      </c>
      <c r="AS971" s="125" t="str">
        <f>IFERROR(VLOOKUP(V971,'#Input Lists#'!$B$3:$D$46,3,FALSE),"")</f>
        <v/>
      </c>
      <c r="AT971" s="125" t="str">
        <f>IFERROR(VLOOKUP(CONCATENATE(V971," ",W971),'#Input Lists#'!$K$3:$L$827,2,FALSE),"")</f>
        <v/>
      </c>
      <c r="AU971" s="125">
        <f>IFERROR(VLOOKUP(AA971,'#Input Lists#'!$BU$3:$BV$8,2,FALSE),"")</f>
        <v>1</v>
      </c>
      <c r="AV971" s="118" t="str">
        <f>IFERROR(VLOOKUP(AB971,'#Input Lists#'!$BO$3:$BP$9,2,FALSE),"")</f>
        <v/>
      </c>
      <c r="AW971" s="118">
        <f>IFERROR(VLOOKUP(AC971,'#Input Lists#'!$BL$3:$BM$7,2,FALSE),"")</f>
        <v>1</v>
      </c>
      <c r="AX971" s="52" t="e">
        <f>VLOOKUP(AQ971,'#Location List#'!$D$3:$K$150,4,FALSE)</f>
        <v>#N/A</v>
      </c>
      <c r="AY971" s="273" t="e">
        <f>VLOOKUP(AX971,'#Location List#'!$Z$3:$AA$13,2,FALSE)</f>
        <v>#N/A</v>
      </c>
      <c r="AZ971" s="126" t="e">
        <f>VLOOKUP($AT971,'#Input Lists#'!$L$3:$S$1033,6,FALSE)</f>
        <v>#N/A</v>
      </c>
      <c r="BA971" s="239" t="e">
        <f>VLOOKUP($AT971,'#Input Lists#'!$L$3:$S$833,7,FALSE)</f>
        <v>#N/A</v>
      </c>
      <c r="BB971" s="239" t="e">
        <f>VLOOKUP($AT971,'#Input Lists#'!$L$3:$S$833,8,FALSE)</f>
        <v>#N/A</v>
      </c>
      <c r="BC971" s="91" t="str">
        <f t="shared" si="92"/>
        <v/>
      </c>
      <c r="BD971" s="91" t="str">
        <f t="shared" si="93"/>
        <v/>
      </c>
      <c r="BE971" s="15" t="str">
        <f t="shared" si="94"/>
        <v/>
      </c>
      <c r="BF971" s="92" t="str">
        <f t="shared" si="95"/>
        <v>No Sighting Date</v>
      </c>
    </row>
    <row r="972" spans="1:58" x14ac:dyDescent="0.25">
      <c r="A972" s="118">
        <v>967</v>
      </c>
      <c r="B972" s="119"/>
      <c r="C972" s="120"/>
      <c r="D972" s="121"/>
      <c r="E972" s="121"/>
      <c r="F972" s="236"/>
      <c r="G972" s="122" t="str">
        <f>IFERROR(VLOOKUP(F972,'#Location List#'!$U$3:$V$1154,2,FALSE),"")</f>
        <v/>
      </c>
      <c r="H972" s="120"/>
      <c r="I972" s="120"/>
      <c r="J972" s="120"/>
      <c r="K972" s="120"/>
      <c r="L972" s="120"/>
      <c r="M972" s="120"/>
      <c r="N972" s="120"/>
      <c r="O972" s="120"/>
      <c r="P972" s="120"/>
      <c r="Q972" s="120"/>
      <c r="R972" s="120"/>
      <c r="S972" s="120"/>
      <c r="T972" s="205">
        <f t="shared" si="90"/>
        <v>0</v>
      </c>
      <c r="U972" s="205">
        <f t="shared" si="91"/>
        <v>0</v>
      </c>
      <c r="V972" s="210"/>
      <c r="W972" s="210"/>
      <c r="X972" s="23" t="str">
        <f>IFERROR(VLOOKUP(AT972,'#Input Lists#'!$L$3:$AH$833,3,FALSE)," ")</f>
        <v xml:space="preserve"> </v>
      </c>
      <c r="Y972" s="23" t="str">
        <f>IFERROR(VLOOKUP(AT972,'#Input Lists#'!$L$3:$AH$833,5,FALSE)," ")</f>
        <v xml:space="preserve"> </v>
      </c>
      <c r="Z972" s="206" t="str">
        <f>IFERROR(VLOOKUP(AT972,'#Input Lists#'!$L$3:$AH$833,9,FALSE)," ")</f>
        <v xml:space="preserve"> </v>
      </c>
      <c r="AA972" s="119" t="s">
        <v>1527</v>
      </c>
      <c r="AB972" s="120"/>
      <c r="AC972" s="123"/>
      <c r="AD972" s="123"/>
      <c r="AE972" s="123"/>
      <c r="AF972" s="123"/>
      <c r="AG972" s="123"/>
      <c r="AH972" s="123"/>
      <c r="AI972" s="123"/>
      <c r="AJ972" s="123"/>
      <c r="AK972" s="123"/>
      <c r="AL972" s="123"/>
      <c r="AM972" s="123"/>
      <c r="AN972" s="123"/>
      <c r="AO972" s="123"/>
      <c r="AP972" s="120"/>
      <c r="AQ972" s="125" t="str">
        <f>IFERROR(VLOOKUP(G972,'#Location List#'!$C$3:$D$150,2,FALSE),"")</f>
        <v/>
      </c>
      <c r="AR972" s="125" t="str">
        <f>IFERROR(VLOOKUP(F972,'#Location List#'!$Q$3:$R$1154,2,FALSE),"")</f>
        <v/>
      </c>
      <c r="AS972" s="125" t="str">
        <f>IFERROR(VLOOKUP(V972,'#Input Lists#'!$B$3:$D$46,3,FALSE),"")</f>
        <v/>
      </c>
      <c r="AT972" s="125" t="str">
        <f>IFERROR(VLOOKUP(CONCATENATE(V972," ",W972),'#Input Lists#'!$K$3:$L$827,2,FALSE),"")</f>
        <v/>
      </c>
      <c r="AU972" s="125">
        <f>IFERROR(VLOOKUP(AA972,'#Input Lists#'!$BU$3:$BV$8,2,FALSE),"")</f>
        <v>1</v>
      </c>
      <c r="AV972" s="118" t="str">
        <f>IFERROR(VLOOKUP(AB972,'#Input Lists#'!$BO$3:$BP$9,2,FALSE),"")</f>
        <v/>
      </c>
      <c r="AW972" s="118">
        <f>IFERROR(VLOOKUP(AC972,'#Input Lists#'!$BL$3:$BM$7,2,FALSE),"")</f>
        <v>1</v>
      </c>
      <c r="AX972" s="52" t="e">
        <f>VLOOKUP(AQ972,'#Location List#'!$D$3:$K$150,4,FALSE)</f>
        <v>#N/A</v>
      </c>
      <c r="AY972" s="273" t="e">
        <f>VLOOKUP(AX972,'#Location List#'!$Z$3:$AA$13,2,FALSE)</f>
        <v>#N/A</v>
      </c>
      <c r="AZ972" s="126" t="e">
        <f>VLOOKUP($AT972,'#Input Lists#'!$L$3:$S$1033,6,FALSE)</f>
        <v>#N/A</v>
      </c>
      <c r="BA972" s="239" t="e">
        <f>VLOOKUP($AT972,'#Input Lists#'!$L$3:$S$833,7,FALSE)</f>
        <v>#N/A</v>
      </c>
      <c r="BB972" s="239" t="e">
        <f>VLOOKUP($AT972,'#Input Lists#'!$L$3:$S$833,8,FALSE)</f>
        <v>#N/A</v>
      </c>
      <c r="BC972" s="91" t="str">
        <f t="shared" si="92"/>
        <v/>
      </c>
      <c r="BD972" s="91" t="str">
        <f t="shared" si="93"/>
        <v/>
      </c>
      <c r="BE972" s="15" t="str">
        <f t="shared" si="94"/>
        <v/>
      </c>
      <c r="BF972" s="92" t="str">
        <f t="shared" si="95"/>
        <v>No Sighting Date</v>
      </c>
    </row>
    <row r="973" spans="1:58" x14ac:dyDescent="0.25">
      <c r="A973" s="118">
        <v>968</v>
      </c>
      <c r="B973" s="119"/>
      <c r="C973" s="120"/>
      <c r="D973" s="121"/>
      <c r="E973" s="121"/>
      <c r="F973" s="236"/>
      <c r="G973" s="122" t="str">
        <f>IFERROR(VLOOKUP(F973,'#Location List#'!$U$3:$V$1154,2,FALSE),"")</f>
        <v/>
      </c>
      <c r="H973" s="120"/>
      <c r="I973" s="120"/>
      <c r="J973" s="120"/>
      <c r="K973" s="120"/>
      <c r="L973" s="120"/>
      <c r="M973" s="120"/>
      <c r="N973" s="120"/>
      <c r="O973" s="120"/>
      <c r="P973" s="120"/>
      <c r="Q973" s="120"/>
      <c r="R973" s="120"/>
      <c r="S973" s="120"/>
      <c r="T973" s="205">
        <f t="shared" si="90"/>
        <v>0</v>
      </c>
      <c r="U973" s="205">
        <f t="shared" si="91"/>
        <v>0</v>
      </c>
      <c r="V973" s="210"/>
      <c r="W973" s="210"/>
      <c r="X973" s="23" t="str">
        <f>IFERROR(VLOOKUP(AT973,'#Input Lists#'!$L$3:$AH$833,3,FALSE)," ")</f>
        <v xml:space="preserve"> </v>
      </c>
      <c r="Y973" s="23" t="str">
        <f>IFERROR(VLOOKUP(AT973,'#Input Lists#'!$L$3:$AH$833,5,FALSE)," ")</f>
        <v xml:space="preserve"> </v>
      </c>
      <c r="Z973" s="206" t="str">
        <f>IFERROR(VLOOKUP(AT973,'#Input Lists#'!$L$3:$AH$833,9,FALSE)," ")</f>
        <v xml:space="preserve"> </v>
      </c>
      <c r="AA973" s="119" t="s">
        <v>1527</v>
      </c>
      <c r="AB973" s="120"/>
      <c r="AC973" s="123"/>
      <c r="AD973" s="123"/>
      <c r="AE973" s="123"/>
      <c r="AF973" s="123"/>
      <c r="AG973" s="123"/>
      <c r="AH973" s="123"/>
      <c r="AI973" s="123"/>
      <c r="AJ973" s="123"/>
      <c r="AK973" s="123"/>
      <c r="AL973" s="123"/>
      <c r="AM973" s="123"/>
      <c r="AN973" s="123"/>
      <c r="AO973" s="123"/>
      <c r="AP973" s="120"/>
      <c r="AQ973" s="125" t="str">
        <f>IFERROR(VLOOKUP(G973,'#Location List#'!$C$3:$D$150,2,FALSE),"")</f>
        <v/>
      </c>
      <c r="AR973" s="125" t="str">
        <f>IFERROR(VLOOKUP(F973,'#Location List#'!$Q$3:$R$1154,2,FALSE),"")</f>
        <v/>
      </c>
      <c r="AS973" s="125" t="str">
        <f>IFERROR(VLOOKUP(V973,'#Input Lists#'!$B$3:$D$46,3,FALSE),"")</f>
        <v/>
      </c>
      <c r="AT973" s="125" t="str">
        <f>IFERROR(VLOOKUP(CONCATENATE(V973," ",W973),'#Input Lists#'!$K$3:$L$827,2,FALSE),"")</f>
        <v/>
      </c>
      <c r="AU973" s="125">
        <f>IFERROR(VLOOKUP(AA973,'#Input Lists#'!$BU$3:$BV$8,2,FALSE),"")</f>
        <v>1</v>
      </c>
      <c r="AV973" s="118" t="str">
        <f>IFERROR(VLOOKUP(AB973,'#Input Lists#'!$BO$3:$BP$9,2,FALSE),"")</f>
        <v/>
      </c>
      <c r="AW973" s="118">
        <f>IFERROR(VLOOKUP(AC973,'#Input Lists#'!$BL$3:$BM$7,2,FALSE),"")</f>
        <v>1</v>
      </c>
      <c r="AX973" s="52" t="e">
        <f>VLOOKUP(AQ973,'#Location List#'!$D$3:$K$150,4,FALSE)</f>
        <v>#N/A</v>
      </c>
      <c r="AY973" s="273" t="e">
        <f>VLOOKUP(AX973,'#Location List#'!$Z$3:$AA$13,2,FALSE)</f>
        <v>#N/A</v>
      </c>
      <c r="AZ973" s="126" t="e">
        <f>VLOOKUP($AT973,'#Input Lists#'!$L$3:$S$1033,6,FALSE)</f>
        <v>#N/A</v>
      </c>
      <c r="BA973" s="239" t="e">
        <f>VLOOKUP($AT973,'#Input Lists#'!$L$3:$S$833,7,FALSE)</f>
        <v>#N/A</v>
      </c>
      <c r="BB973" s="239" t="e">
        <f>VLOOKUP($AT973,'#Input Lists#'!$L$3:$S$833,8,FALSE)</f>
        <v>#N/A</v>
      </c>
      <c r="BC973" s="91" t="str">
        <f t="shared" si="92"/>
        <v/>
      </c>
      <c r="BD973" s="91" t="str">
        <f t="shared" si="93"/>
        <v/>
      </c>
      <c r="BE973" s="15" t="str">
        <f t="shared" si="94"/>
        <v/>
      </c>
      <c r="BF973" s="92" t="str">
        <f t="shared" si="95"/>
        <v>No Sighting Date</v>
      </c>
    </row>
    <row r="974" spans="1:58" x14ac:dyDescent="0.25">
      <c r="A974" s="118">
        <v>969</v>
      </c>
      <c r="B974" s="119"/>
      <c r="C974" s="120"/>
      <c r="D974" s="121"/>
      <c r="E974" s="121"/>
      <c r="F974" s="236"/>
      <c r="G974" s="122" t="str">
        <f>IFERROR(VLOOKUP(F974,'#Location List#'!$U$3:$V$1154,2,FALSE),"")</f>
        <v/>
      </c>
      <c r="H974" s="120"/>
      <c r="I974" s="120"/>
      <c r="J974" s="120"/>
      <c r="K974" s="120"/>
      <c r="L974" s="120"/>
      <c r="M974" s="120"/>
      <c r="N974" s="120"/>
      <c r="O974" s="120"/>
      <c r="P974" s="120"/>
      <c r="Q974" s="120"/>
      <c r="R974" s="120"/>
      <c r="S974" s="120"/>
      <c r="T974" s="205">
        <f t="shared" si="90"/>
        <v>0</v>
      </c>
      <c r="U974" s="205">
        <f t="shared" si="91"/>
        <v>0</v>
      </c>
      <c r="V974" s="210"/>
      <c r="W974" s="210"/>
      <c r="X974" s="23" t="str">
        <f>IFERROR(VLOOKUP(AT974,'#Input Lists#'!$L$3:$AH$833,3,FALSE)," ")</f>
        <v xml:space="preserve"> </v>
      </c>
      <c r="Y974" s="23" t="str">
        <f>IFERROR(VLOOKUP(AT974,'#Input Lists#'!$L$3:$AH$833,5,FALSE)," ")</f>
        <v xml:space="preserve"> </v>
      </c>
      <c r="Z974" s="206" t="str">
        <f>IFERROR(VLOOKUP(AT974,'#Input Lists#'!$L$3:$AH$833,9,FALSE)," ")</f>
        <v xml:space="preserve"> </v>
      </c>
      <c r="AA974" s="119" t="s">
        <v>1527</v>
      </c>
      <c r="AB974" s="120"/>
      <c r="AC974" s="123"/>
      <c r="AD974" s="123"/>
      <c r="AE974" s="123"/>
      <c r="AF974" s="123"/>
      <c r="AG974" s="123"/>
      <c r="AH974" s="123"/>
      <c r="AI974" s="123"/>
      <c r="AJ974" s="123"/>
      <c r="AK974" s="123"/>
      <c r="AL974" s="123"/>
      <c r="AM974" s="123"/>
      <c r="AN974" s="123"/>
      <c r="AO974" s="123"/>
      <c r="AP974" s="120"/>
      <c r="AQ974" s="125" t="str">
        <f>IFERROR(VLOOKUP(G974,'#Location List#'!$C$3:$D$150,2,FALSE),"")</f>
        <v/>
      </c>
      <c r="AR974" s="125" t="str">
        <f>IFERROR(VLOOKUP(F974,'#Location List#'!$Q$3:$R$1154,2,FALSE),"")</f>
        <v/>
      </c>
      <c r="AS974" s="125" t="str">
        <f>IFERROR(VLOOKUP(V974,'#Input Lists#'!$B$3:$D$46,3,FALSE),"")</f>
        <v/>
      </c>
      <c r="AT974" s="125" t="str">
        <f>IFERROR(VLOOKUP(CONCATENATE(V974," ",W974),'#Input Lists#'!$K$3:$L$827,2,FALSE),"")</f>
        <v/>
      </c>
      <c r="AU974" s="125">
        <f>IFERROR(VLOOKUP(AA974,'#Input Lists#'!$BU$3:$BV$8,2,FALSE),"")</f>
        <v>1</v>
      </c>
      <c r="AV974" s="118" t="str">
        <f>IFERROR(VLOOKUP(AB974,'#Input Lists#'!$BO$3:$BP$9,2,FALSE),"")</f>
        <v/>
      </c>
      <c r="AW974" s="118">
        <f>IFERROR(VLOOKUP(AC974,'#Input Lists#'!$BL$3:$BM$7,2,FALSE),"")</f>
        <v>1</v>
      </c>
      <c r="AX974" s="52" t="e">
        <f>VLOOKUP(AQ974,'#Location List#'!$D$3:$K$150,4,FALSE)</f>
        <v>#N/A</v>
      </c>
      <c r="AY974" s="273" t="e">
        <f>VLOOKUP(AX974,'#Location List#'!$Z$3:$AA$13,2,FALSE)</f>
        <v>#N/A</v>
      </c>
      <c r="AZ974" s="126" t="e">
        <f>VLOOKUP($AT974,'#Input Lists#'!$L$3:$S$1033,6,FALSE)</f>
        <v>#N/A</v>
      </c>
      <c r="BA974" s="239" t="e">
        <f>VLOOKUP($AT974,'#Input Lists#'!$L$3:$S$833,7,FALSE)</f>
        <v>#N/A</v>
      </c>
      <c r="BB974" s="239" t="e">
        <f>VLOOKUP($AT974,'#Input Lists#'!$L$3:$S$833,8,FALSE)</f>
        <v>#N/A</v>
      </c>
      <c r="BC974" s="91" t="str">
        <f t="shared" si="92"/>
        <v/>
      </c>
      <c r="BD974" s="91" t="str">
        <f t="shared" si="93"/>
        <v/>
      </c>
      <c r="BE974" s="15" t="str">
        <f t="shared" si="94"/>
        <v/>
      </c>
      <c r="BF974" s="92" t="str">
        <f t="shared" si="95"/>
        <v>No Sighting Date</v>
      </c>
    </row>
    <row r="975" spans="1:58" x14ac:dyDescent="0.25">
      <c r="A975" s="118">
        <v>970</v>
      </c>
      <c r="B975" s="119"/>
      <c r="C975" s="120"/>
      <c r="D975" s="121"/>
      <c r="E975" s="121"/>
      <c r="F975" s="236"/>
      <c r="G975" s="122" t="str">
        <f>IFERROR(VLOOKUP(F975,'#Location List#'!$U$3:$V$1154,2,FALSE),"")</f>
        <v/>
      </c>
      <c r="H975" s="120"/>
      <c r="I975" s="120"/>
      <c r="J975" s="120"/>
      <c r="K975" s="120"/>
      <c r="L975" s="120"/>
      <c r="M975" s="120"/>
      <c r="N975" s="120"/>
      <c r="O975" s="120"/>
      <c r="P975" s="120"/>
      <c r="Q975" s="120"/>
      <c r="R975" s="120"/>
      <c r="S975" s="120"/>
      <c r="T975" s="205">
        <f t="shared" si="90"/>
        <v>0</v>
      </c>
      <c r="U975" s="205">
        <f t="shared" si="91"/>
        <v>0</v>
      </c>
      <c r="V975" s="210"/>
      <c r="W975" s="210"/>
      <c r="X975" s="23" t="str">
        <f>IFERROR(VLOOKUP(AT975,'#Input Lists#'!$L$3:$AH$833,3,FALSE)," ")</f>
        <v xml:space="preserve"> </v>
      </c>
      <c r="Y975" s="23" t="str">
        <f>IFERROR(VLOOKUP(AT975,'#Input Lists#'!$L$3:$AH$833,5,FALSE)," ")</f>
        <v xml:space="preserve"> </v>
      </c>
      <c r="Z975" s="206" t="str">
        <f>IFERROR(VLOOKUP(AT975,'#Input Lists#'!$L$3:$AH$833,9,FALSE)," ")</f>
        <v xml:space="preserve"> </v>
      </c>
      <c r="AA975" s="119" t="s">
        <v>1527</v>
      </c>
      <c r="AB975" s="120"/>
      <c r="AC975" s="123"/>
      <c r="AD975" s="123"/>
      <c r="AE975" s="123"/>
      <c r="AF975" s="123"/>
      <c r="AG975" s="123"/>
      <c r="AH975" s="123"/>
      <c r="AI975" s="123"/>
      <c r="AJ975" s="123"/>
      <c r="AK975" s="123"/>
      <c r="AL975" s="123"/>
      <c r="AM975" s="123"/>
      <c r="AN975" s="123"/>
      <c r="AO975" s="123"/>
      <c r="AP975" s="120"/>
      <c r="AQ975" s="125" t="str">
        <f>IFERROR(VLOOKUP(G975,'#Location List#'!$C$3:$D$150,2,FALSE),"")</f>
        <v/>
      </c>
      <c r="AR975" s="125" t="str">
        <f>IFERROR(VLOOKUP(F975,'#Location List#'!$Q$3:$R$1154,2,FALSE),"")</f>
        <v/>
      </c>
      <c r="AS975" s="125" t="str">
        <f>IFERROR(VLOOKUP(V975,'#Input Lists#'!$B$3:$D$46,3,FALSE),"")</f>
        <v/>
      </c>
      <c r="AT975" s="125" t="str">
        <f>IFERROR(VLOOKUP(CONCATENATE(V975," ",W975),'#Input Lists#'!$K$3:$L$827,2,FALSE),"")</f>
        <v/>
      </c>
      <c r="AU975" s="125">
        <f>IFERROR(VLOOKUP(AA975,'#Input Lists#'!$BU$3:$BV$8,2,FALSE),"")</f>
        <v>1</v>
      </c>
      <c r="AV975" s="118" t="str">
        <f>IFERROR(VLOOKUP(AB975,'#Input Lists#'!$BO$3:$BP$9,2,FALSE),"")</f>
        <v/>
      </c>
      <c r="AW975" s="118">
        <f>IFERROR(VLOOKUP(AC975,'#Input Lists#'!$BL$3:$BM$7,2,FALSE),"")</f>
        <v>1</v>
      </c>
      <c r="AX975" s="52" t="e">
        <f>VLOOKUP(AQ975,'#Location List#'!$D$3:$K$150,4,FALSE)</f>
        <v>#N/A</v>
      </c>
      <c r="AY975" s="273" t="e">
        <f>VLOOKUP(AX975,'#Location List#'!$Z$3:$AA$13,2,FALSE)</f>
        <v>#N/A</v>
      </c>
      <c r="AZ975" s="126" t="e">
        <f>VLOOKUP($AT975,'#Input Lists#'!$L$3:$S$1033,6,FALSE)</f>
        <v>#N/A</v>
      </c>
      <c r="BA975" s="239" t="e">
        <f>VLOOKUP($AT975,'#Input Lists#'!$L$3:$S$833,7,FALSE)</f>
        <v>#N/A</v>
      </c>
      <c r="BB975" s="239" t="e">
        <f>VLOOKUP($AT975,'#Input Lists#'!$L$3:$S$833,8,FALSE)</f>
        <v>#N/A</v>
      </c>
      <c r="BC975" s="91" t="str">
        <f t="shared" si="92"/>
        <v/>
      </c>
      <c r="BD975" s="91" t="str">
        <f t="shared" si="93"/>
        <v/>
      </c>
      <c r="BE975" s="15" t="str">
        <f t="shared" si="94"/>
        <v/>
      </c>
      <c r="BF975" s="92" t="str">
        <f t="shared" si="95"/>
        <v>No Sighting Date</v>
      </c>
    </row>
    <row r="976" spans="1:58" x14ac:dyDescent="0.25">
      <c r="A976" s="118">
        <v>971</v>
      </c>
      <c r="B976" s="119"/>
      <c r="C976" s="120"/>
      <c r="D976" s="121"/>
      <c r="E976" s="121"/>
      <c r="F976" s="236"/>
      <c r="G976" s="122" t="str">
        <f>IFERROR(VLOOKUP(F976,'#Location List#'!$U$3:$V$1154,2,FALSE),"")</f>
        <v/>
      </c>
      <c r="H976" s="120"/>
      <c r="I976" s="120"/>
      <c r="J976" s="120"/>
      <c r="K976" s="120"/>
      <c r="L976" s="120"/>
      <c r="M976" s="120"/>
      <c r="N976" s="120"/>
      <c r="O976" s="120"/>
      <c r="P976" s="120"/>
      <c r="Q976" s="120"/>
      <c r="R976" s="120"/>
      <c r="S976" s="120"/>
      <c r="T976" s="205">
        <f t="shared" si="90"/>
        <v>0</v>
      </c>
      <c r="U976" s="205">
        <f t="shared" si="91"/>
        <v>0</v>
      </c>
      <c r="V976" s="210"/>
      <c r="W976" s="210"/>
      <c r="X976" s="23" t="str">
        <f>IFERROR(VLOOKUP(AT976,'#Input Lists#'!$L$3:$AH$833,3,FALSE)," ")</f>
        <v xml:space="preserve"> </v>
      </c>
      <c r="Y976" s="23" t="str">
        <f>IFERROR(VLOOKUP(AT976,'#Input Lists#'!$L$3:$AH$833,5,FALSE)," ")</f>
        <v xml:space="preserve"> </v>
      </c>
      <c r="Z976" s="206" t="str">
        <f>IFERROR(VLOOKUP(AT976,'#Input Lists#'!$L$3:$AH$833,9,FALSE)," ")</f>
        <v xml:space="preserve"> </v>
      </c>
      <c r="AA976" s="119" t="s">
        <v>1527</v>
      </c>
      <c r="AB976" s="120"/>
      <c r="AC976" s="123"/>
      <c r="AD976" s="123"/>
      <c r="AE976" s="123"/>
      <c r="AF976" s="123"/>
      <c r="AG976" s="123"/>
      <c r="AH976" s="123"/>
      <c r="AI976" s="123"/>
      <c r="AJ976" s="123"/>
      <c r="AK976" s="123"/>
      <c r="AL976" s="123"/>
      <c r="AM976" s="123"/>
      <c r="AN976" s="123"/>
      <c r="AO976" s="123"/>
      <c r="AP976" s="120"/>
      <c r="AQ976" s="125" t="str">
        <f>IFERROR(VLOOKUP(G976,'#Location List#'!$C$3:$D$150,2,FALSE),"")</f>
        <v/>
      </c>
      <c r="AR976" s="125" t="str">
        <f>IFERROR(VLOOKUP(F976,'#Location List#'!$Q$3:$R$1154,2,FALSE),"")</f>
        <v/>
      </c>
      <c r="AS976" s="125" t="str">
        <f>IFERROR(VLOOKUP(V976,'#Input Lists#'!$B$3:$D$46,3,FALSE),"")</f>
        <v/>
      </c>
      <c r="AT976" s="125" t="str">
        <f>IFERROR(VLOOKUP(CONCATENATE(V976," ",W976),'#Input Lists#'!$K$3:$L$827,2,FALSE),"")</f>
        <v/>
      </c>
      <c r="AU976" s="125">
        <f>IFERROR(VLOOKUP(AA976,'#Input Lists#'!$BU$3:$BV$8,2,FALSE),"")</f>
        <v>1</v>
      </c>
      <c r="AV976" s="118" t="str">
        <f>IFERROR(VLOOKUP(AB976,'#Input Lists#'!$BO$3:$BP$9,2,FALSE),"")</f>
        <v/>
      </c>
      <c r="AW976" s="118">
        <f>IFERROR(VLOOKUP(AC976,'#Input Lists#'!$BL$3:$BM$7,2,FALSE),"")</f>
        <v>1</v>
      </c>
      <c r="AX976" s="52" t="e">
        <f>VLOOKUP(AQ976,'#Location List#'!$D$3:$K$150,4,FALSE)</f>
        <v>#N/A</v>
      </c>
      <c r="AY976" s="273" t="e">
        <f>VLOOKUP(AX976,'#Location List#'!$Z$3:$AA$13,2,FALSE)</f>
        <v>#N/A</v>
      </c>
      <c r="AZ976" s="126" t="e">
        <f>VLOOKUP($AT976,'#Input Lists#'!$L$3:$S$1033,6,FALSE)</f>
        <v>#N/A</v>
      </c>
      <c r="BA976" s="239" t="e">
        <f>VLOOKUP($AT976,'#Input Lists#'!$L$3:$S$833,7,FALSE)</f>
        <v>#N/A</v>
      </c>
      <c r="BB976" s="239" t="e">
        <f>VLOOKUP($AT976,'#Input Lists#'!$L$3:$S$833,8,FALSE)</f>
        <v>#N/A</v>
      </c>
      <c r="BC976" s="91" t="str">
        <f t="shared" si="92"/>
        <v/>
      </c>
      <c r="BD976" s="91" t="str">
        <f t="shared" si="93"/>
        <v/>
      </c>
      <c r="BE976" s="15" t="str">
        <f t="shared" si="94"/>
        <v/>
      </c>
      <c r="BF976" s="92" t="str">
        <f t="shared" si="95"/>
        <v>No Sighting Date</v>
      </c>
    </row>
    <row r="977" spans="1:58" x14ac:dyDescent="0.25">
      <c r="A977" s="118">
        <v>972</v>
      </c>
      <c r="B977" s="119"/>
      <c r="C977" s="120"/>
      <c r="D977" s="121"/>
      <c r="E977" s="121"/>
      <c r="F977" s="236"/>
      <c r="G977" s="122" t="str">
        <f>IFERROR(VLOOKUP(F977,'#Location List#'!$U$3:$V$1154,2,FALSE),"")</f>
        <v/>
      </c>
      <c r="H977" s="120"/>
      <c r="I977" s="120"/>
      <c r="J977" s="120"/>
      <c r="K977" s="120"/>
      <c r="L977" s="120"/>
      <c r="M977" s="120"/>
      <c r="N977" s="120"/>
      <c r="O977" s="120"/>
      <c r="P977" s="120"/>
      <c r="Q977" s="120"/>
      <c r="R977" s="120"/>
      <c r="S977" s="120"/>
      <c r="T977" s="205">
        <f t="shared" si="90"/>
        <v>0</v>
      </c>
      <c r="U977" s="205">
        <f t="shared" si="91"/>
        <v>0</v>
      </c>
      <c r="V977" s="210"/>
      <c r="W977" s="210"/>
      <c r="X977" s="23" t="str">
        <f>IFERROR(VLOOKUP(AT977,'#Input Lists#'!$L$3:$AH$833,3,FALSE)," ")</f>
        <v xml:space="preserve"> </v>
      </c>
      <c r="Y977" s="23" t="str">
        <f>IFERROR(VLOOKUP(AT977,'#Input Lists#'!$L$3:$AH$833,5,FALSE)," ")</f>
        <v xml:space="preserve"> </v>
      </c>
      <c r="Z977" s="206" t="str">
        <f>IFERROR(VLOOKUP(AT977,'#Input Lists#'!$L$3:$AH$833,9,FALSE)," ")</f>
        <v xml:space="preserve"> </v>
      </c>
      <c r="AA977" s="119" t="s">
        <v>1527</v>
      </c>
      <c r="AB977" s="120"/>
      <c r="AC977" s="123"/>
      <c r="AD977" s="123"/>
      <c r="AE977" s="123"/>
      <c r="AF977" s="123"/>
      <c r="AG977" s="123"/>
      <c r="AH977" s="123"/>
      <c r="AI977" s="123"/>
      <c r="AJ977" s="123"/>
      <c r="AK977" s="123"/>
      <c r="AL977" s="123"/>
      <c r="AM977" s="123"/>
      <c r="AN977" s="123"/>
      <c r="AO977" s="123"/>
      <c r="AP977" s="120"/>
      <c r="AQ977" s="125" t="str">
        <f>IFERROR(VLOOKUP(G977,'#Location List#'!$C$3:$D$150,2,FALSE),"")</f>
        <v/>
      </c>
      <c r="AR977" s="125" t="str">
        <f>IFERROR(VLOOKUP(F977,'#Location List#'!$Q$3:$R$1154,2,FALSE),"")</f>
        <v/>
      </c>
      <c r="AS977" s="125" t="str">
        <f>IFERROR(VLOOKUP(V977,'#Input Lists#'!$B$3:$D$46,3,FALSE),"")</f>
        <v/>
      </c>
      <c r="AT977" s="125" t="str">
        <f>IFERROR(VLOOKUP(CONCATENATE(V977," ",W977),'#Input Lists#'!$K$3:$L$827,2,FALSE),"")</f>
        <v/>
      </c>
      <c r="AU977" s="125">
        <f>IFERROR(VLOOKUP(AA977,'#Input Lists#'!$BU$3:$BV$8,2,FALSE),"")</f>
        <v>1</v>
      </c>
      <c r="AV977" s="118" t="str">
        <f>IFERROR(VLOOKUP(AB977,'#Input Lists#'!$BO$3:$BP$9,2,FALSE),"")</f>
        <v/>
      </c>
      <c r="AW977" s="118">
        <f>IFERROR(VLOOKUP(AC977,'#Input Lists#'!$BL$3:$BM$7,2,FALSE),"")</f>
        <v>1</v>
      </c>
      <c r="AX977" s="52" t="e">
        <f>VLOOKUP(AQ977,'#Location List#'!$D$3:$K$150,4,FALSE)</f>
        <v>#N/A</v>
      </c>
      <c r="AY977" s="273" t="e">
        <f>VLOOKUP(AX977,'#Location List#'!$Z$3:$AA$13,2,FALSE)</f>
        <v>#N/A</v>
      </c>
      <c r="AZ977" s="126" t="e">
        <f>VLOOKUP($AT977,'#Input Lists#'!$L$3:$S$1033,6,FALSE)</f>
        <v>#N/A</v>
      </c>
      <c r="BA977" s="239" t="e">
        <f>VLOOKUP($AT977,'#Input Lists#'!$L$3:$S$833,7,FALSE)</f>
        <v>#N/A</v>
      </c>
      <c r="BB977" s="239" t="e">
        <f>VLOOKUP($AT977,'#Input Lists#'!$L$3:$S$833,8,FALSE)</f>
        <v>#N/A</v>
      </c>
      <c r="BC977" s="91" t="str">
        <f t="shared" si="92"/>
        <v/>
      </c>
      <c r="BD977" s="91" t="str">
        <f t="shared" si="93"/>
        <v/>
      </c>
      <c r="BE977" s="15" t="str">
        <f t="shared" si="94"/>
        <v/>
      </c>
      <c r="BF977" s="92" t="str">
        <f t="shared" si="95"/>
        <v>No Sighting Date</v>
      </c>
    </row>
    <row r="978" spans="1:58" x14ac:dyDescent="0.25">
      <c r="A978" s="118">
        <v>973</v>
      </c>
      <c r="B978" s="119"/>
      <c r="C978" s="120"/>
      <c r="D978" s="121"/>
      <c r="E978" s="121"/>
      <c r="F978" s="236"/>
      <c r="G978" s="122" t="str">
        <f>IFERROR(VLOOKUP(F978,'#Location List#'!$U$3:$V$1154,2,FALSE),"")</f>
        <v/>
      </c>
      <c r="H978" s="120"/>
      <c r="I978" s="120"/>
      <c r="J978" s="120"/>
      <c r="K978" s="120"/>
      <c r="L978" s="120"/>
      <c r="M978" s="120"/>
      <c r="N978" s="120"/>
      <c r="O978" s="120"/>
      <c r="P978" s="120"/>
      <c r="Q978" s="120"/>
      <c r="R978" s="120"/>
      <c r="S978" s="120"/>
      <c r="T978" s="205">
        <f t="shared" si="90"/>
        <v>0</v>
      </c>
      <c r="U978" s="205">
        <f t="shared" si="91"/>
        <v>0</v>
      </c>
      <c r="V978" s="210"/>
      <c r="W978" s="210"/>
      <c r="X978" s="23" t="str">
        <f>IFERROR(VLOOKUP(AT978,'#Input Lists#'!$L$3:$AH$833,3,FALSE)," ")</f>
        <v xml:space="preserve"> </v>
      </c>
      <c r="Y978" s="23" t="str">
        <f>IFERROR(VLOOKUP(AT978,'#Input Lists#'!$L$3:$AH$833,5,FALSE)," ")</f>
        <v xml:space="preserve"> </v>
      </c>
      <c r="Z978" s="206" t="str">
        <f>IFERROR(VLOOKUP(AT978,'#Input Lists#'!$L$3:$AH$833,9,FALSE)," ")</f>
        <v xml:space="preserve"> </v>
      </c>
      <c r="AA978" s="119" t="s">
        <v>1527</v>
      </c>
      <c r="AB978" s="120"/>
      <c r="AC978" s="123"/>
      <c r="AD978" s="123"/>
      <c r="AE978" s="123"/>
      <c r="AF978" s="123"/>
      <c r="AG978" s="123"/>
      <c r="AH978" s="123"/>
      <c r="AI978" s="123"/>
      <c r="AJ978" s="123"/>
      <c r="AK978" s="123"/>
      <c r="AL978" s="123"/>
      <c r="AM978" s="123"/>
      <c r="AN978" s="123"/>
      <c r="AO978" s="123"/>
      <c r="AP978" s="120"/>
      <c r="AQ978" s="125" t="str">
        <f>IFERROR(VLOOKUP(G978,'#Location List#'!$C$3:$D$150,2,FALSE),"")</f>
        <v/>
      </c>
      <c r="AR978" s="125" t="str">
        <f>IFERROR(VLOOKUP(F978,'#Location List#'!$Q$3:$R$1154,2,FALSE),"")</f>
        <v/>
      </c>
      <c r="AS978" s="125" t="str">
        <f>IFERROR(VLOOKUP(V978,'#Input Lists#'!$B$3:$D$46,3,FALSE),"")</f>
        <v/>
      </c>
      <c r="AT978" s="125" t="str">
        <f>IFERROR(VLOOKUP(CONCATENATE(V978," ",W978),'#Input Lists#'!$K$3:$L$827,2,FALSE),"")</f>
        <v/>
      </c>
      <c r="AU978" s="125">
        <f>IFERROR(VLOOKUP(AA978,'#Input Lists#'!$BU$3:$BV$8,2,FALSE),"")</f>
        <v>1</v>
      </c>
      <c r="AV978" s="118" t="str">
        <f>IFERROR(VLOOKUP(AB978,'#Input Lists#'!$BO$3:$BP$9,2,FALSE),"")</f>
        <v/>
      </c>
      <c r="AW978" s="118">
        <f>IFERROR(VLOOKUP(AC978,'#Input Lists#'!$BL$3:$BM$7,2,FALSE),"")</f>
        <v>1</v>
      </c>
      <c r="AX978" s="52" t="e">
        <f>VLOOKUP(AQ978,'#Location List#'!$D$3:$K$150,4,FALSE)</f>
        <v>#N/A</v>
      </c>
      <c r="AY978" s="273" t="e">
        <f>VLOOKUP(AX978,'#Location List#'!$Z$3:$AA$13,2,FALSE)</f>
        <v>#N/A</v>
      </c>
      <c r="AZ978" s="126" t="e">
        <f>VLOOKUP($AT978,'#Input Lists#'!$L$3:$S$1033,6,FALSE)</f>
        <v>#N/A</v>
      </c>
      <c r="BA978" s="239" t="e">
        <f>VLOOKUP($AT978,'#Input Lists#'!$L$3:$S$833,7,FALSE)</f>
        <v>#N/A</v>
      </c>
      <c r="BB978" s="239" t="e">
        <f>VLOOKUP($AT978,'#Input Lists#'!$L$3:$S$833,8,FALSE)</f>
        <v>#N/A</v>
      </c>
      <c r="BC978" s="91" t="str">
        <f t="shared" si="92"/>
        <v/>
      </c>
      <c r="BD978" s="91" t="str">
        <f t="shared" si="93"/>
        <v/>
      </c>
      <c r="BE978" s="15" t="str">
        <f t="shared" si="94"/>
        <v/>
      </c>
      <c r="BF978" s="92" t="str">
        <f t="shared" si="95"/>
        <v>No Sighting Date</v>
      </c>
    </row>
    <row r="979" spans="1:58" x14ac:dyDescent="0.25">
      <c r="A979" s="118">
        <v>974</v>
      </c>
      <c r="B979" s="119"/>
      <c r="C979" s="120"/>
      <c r="D979" s="121"/>
      <c r="E979" s="121"/>
      <c r="F979" s="236"/>
      <c r="G979" s="122" t="str">
        <f>IFERROR(VLOOKUP(F979,'#Location List#'!$U$3:$V$1154,2,FALSE),"")</f>
        <v/>
      </c>
      <c r="H979" s="120"/>
      <c r="I979" s="120"/>
      <c r="J979" s="120"/>
      <c r="K979" s="120"/>
      <c r="L979" s="120"/>
      <c r="M979" s="120"/>
      <c r="N979" s="120"/>
      <c r="O979" s="120"/>
      <c r="P979" s="120"/>
      <c r="Q979" s="120"/>
      <c r="R979" s="120"/>
      <c r="S979" s="120"/>
      <c r="T979" s="205">
        <f t="shared" si="90"/>
        <v>0</v>
      </c>
      <c r="U979" s="205">
        <f t="shared" si="91"/>
        <v>0</v>
      </c>
      <c r="V979" s="210"/>
      <c r="W979" s="210"/>
      <c r="X979" s="23" t="str">
        <f>IFERROR(VLOOKUP(AT979,'#Input Lists#'!$L$3:$AH$833,3,FALSE)," ")</f>
        <v xml:space="preserve"> </v>
      </c>
      <c r="Y979" s="23" t="str">
        <f>IFERROR(VLOOKUP(AT979,'#Input Lists#'!$L$3:$AH$833,5,FALSE)," ")</f>
        <v xml:space="preserve"> </v>
      </c>
      <c r="Z979" s="206" t="str">
        <f>IFERROR(VLOOKUP(AT979,'#Input Lists#'!$L$3:$AH$833,9,FALSE)," ")</f>
        <v xml:space="preserve"> </v>
      </c>
      <c r="AA979" s="119" t="s">
        <v>1527</v>
      </c>
      <c r="AB979" s="120"/>
      <c r="AC979" s="123"/>
      <c r="AD979" s="123"/>
      <c r="AE979" s="123"/>
      <c r="AF979" s="123"/>
      <c r="AG979" s="123"/>
      <c r="AH979" s="123"/>
      <c r="AI979" s="123"/>
      <c r="AJ979" s="123"/>
      <c r="AK979" s="123"/>
      <c r="AL979" s="123"/>
      <c r="AM979" s="123"/>
      <c r="AN979" s="123"/>
      <c r="AO979" s="123"/>
      <c r="AP979" s="120"/>
      <c r="AQ979" s="125" t="str">
        <f>IFERROR(VLOOKUP(G979,'#Location List#'!$C$3:$D$150,2,FALSE),"")</f>
        <v/>
      </c>
      <c r="AR979" s="125" t="str">
        <f>IFERROR(VLOOKUP(F979,'#Location List#'!$Q$3:$R$1154,2,FALSE),"")</f>
        <v/>
      </c>
      <c r="AS979" s="125" t="str">
        <f>IFERROR(VLOOKUP(V979,'#Input Lists#'!$B$3:$D$46,3,FALSE),"")</f>
        <v/>
      </c>
      <c r="AT979" s="125" t="str">
        <f>IFERROR(VLOOKUP(CONCATENATE(V979," ",W979),'#Input Lists#'!$K$3:$L$827,2,FALSE),"")</f>
        <v/>
      </c>
      <c r="AU979" s="125">
        <f>IFERROR(VLOOKUP(AA979,'#Input Lists#'!$BU$3:$BV$8,2,FALSE),"")</f>
        <v>1</v>
      </c>
      <c r="AV979" s="118" t="str">
        <f>IFERROR(VLOOKUP(AB979,'#Input Lists#'!$BO$3:$BP$9,2,FALSE),"")</f>
        <v/>
      </c>
      <c r="AW979" s="118">
        <f>IFERROR(VLOOKUP(AC979,'#Input Lists#'!$BL$3:$BM$7,2,FALSE),"")</f>
        <v>1</v>
      </c>
      <c r="AX979" s="52" t="e">
        <f>VLOOKUP(AQ979,'#Location List#'!$D$3:$K$150,4,FALSE)</f>
        <v>#N/A</v>
      </c>
      <c r="AY979" s="273" t="e">
        <f>VLOOKUP(AX979,'#Location List#'!$Z$3:$AA$13,2,FALSE)</f>
        <v>#N/A</v>
      </c>
      <c r="AZ979" s="126" t="e">
        <f>VLOOKUP($AT979,'#Input Lists#'!$L$3:$S$1033,6,FALSE)</f>
        <v>#N/A</v>
      </c>
      <c r="BA979" s="239" t="e">
        <f>VLOOKUP($AT979,'#Input Lists#'!$L$3:$S$833,7,FALSE)</f>
        <v>#N/A</v>
      </c>
      <c r="BB979" s="239" t="e">
        <f>VLOOKUP($AT979,'#Input Lists#'!$L$3:$S$833,8,FALSE)</f>
        <v>#N/A</v>
      </c>
      <c r="BC979" s="91" t="str">
        <f t="shared" si="92"/>
        <v/>
      </c>
      <c r="BD979" s="91" t="str">
        <f t="shared" si="93"/>
        <v/>
      </c>
      <c r="BE979" s="15" t="str">
        <f t="shared" si="94"/>
        <v/>
      </c>
      <c r="BF979" s="92" t="str">
        <f t="shared" si="95"/>
        <v>No Sighting Date</v>
      </c>
    </row>
    <row r="980" spans="1:58" x14ac:dyDescent="0.25">
      <c r="A980" s="118">
        <v>975</v>
      </c>
      <c r="B980" s="119"/>
      <c r="C980" s="120"/>
      <c r="D980" s="121"/>
      <c r="E980" s="121"/>
      <c r="F980" s="236"/>
      <c r="G980" s="122" t="str">
        <f>IFERROR(VLOOKUP(F980,'#Location List#'!$U$3:$V$1154,2,FALSE),"")</f>
        <v/>
      </c>
      <c r="H980" s="120"/>
      <c r="I980" s="120"/>
      <c r="J980" s="120"/>
      <c r="K980" s="120"/>
      <c r="L980" s="120"/>
      <c r="M980" s="120"/>
      <c r="N980" s="120"/>
      <c r="O980" s="120"/>
      <c r="P980" s="120"/>
      <c r="Q980" s="120"/>
      <c r="R980" s="120"/>
      <c r="S980" s="120"/>
      <c r="T980" s="205">
        <f t="shared" ref="T980:T1043" si="96">N980-O980/60-P980/60/60</f>
        <v>0</v>
      </c>
      <c r="U980" s="205">
        <f t="shared" ref="U980:U1043" si="97">Q980+R980/60+S980/60/60</f>
        <v>0</v>
      </c>
      <c r="V980" s="210"/>
      <c r="W980" s="210"/>
      <c r="X980" s="23" t="str">
        <f>IFERROR(VLOOKUP(AT980,'#Input Lists#'!$L$3:$AH$833,3,FALSE)," ")</f>
        <v xml:space="preserve"> </v>
      </c>
      <c r="Y980" s="23" t="str">
        <f>IFERROR(VLOOKUP(AT980,'#Input Lists#'!$L$3:$AH$833,5,FALSE)," ")</f>
        <v xml:space="preserve"> </v>
      </c>
      <c r="Z980" s="206" t="str">
        <f>IFERROR(VLOOKUP(AT980,'#Input Lists#'!$L$3:$AH$833,9,FALSE)," ")</f>
        <v xml:space="preserve"> </v>
      </c>
      <c r="AA980" s="119" t="s">
        <v>1527</v>
      </c>
      <c r="AB980" s="120"/>
      <c r="AC980" s="123"/>
      <c r="AD980" s="123"/>
      <c r="AE980" s="123"/>
      <c r="AF980" s="123"/>
      <c r="AG980" s="123"/>
      <c r="AH980" s="123"/>
      <c r="AI980" s="123"/>
      <c r="AJ980" s="123"/>
      <c r="AK980" s="123"/>
      <c r="AL980" s="123"/>
      <c r="AM980" s="123"/>
      <c r="AN980" s="123"/>
      <c r="AO980" s="123"/>
      <c r="AP980" s="120"/>
      <c r="AQ980" s="125" t="str">
        <f>IFERROR(VLOOKUP(G980,'#Location List#'!$C$3:$D$150,2,FALSE),"")</f>
        <v/>
      </c>
      <c r="AR980" s="125" t="str">
        <f>IFERROR(VLOOKUP(F980,'#Location List#'!$Q$3:$R$1154,2,FALSE),"")</f>
        <v/>
      </c>
      <c r="AS980" s="125" t="str">
        <f>IFERROR(VLOOKUP(V980,'#Input Lists#'!$B$3:$D$46,3,FALSE),"")</f>
        <v/>
      </c>
      <c r="AT980" s="125" t="str">
        <f>IFERROR(VLOOKUP(CONCATENATE(V980," ",W980),'#Input Lists#'!$K$3:$L$827,2,FALSE),"")</f>
        <v/>
      </c>
      <c r="AU980" s="125">
        <f>IFERROR(VLOOKUP(AA980,'#Input Lists#'!$BU$3:$BV$8,2,FALSE),"")</f>
        <v>1</v>
      </c>
      <c r="AV980" s="118" t="str">
        <f>IFERROR(VLOOKUP(AB980,'#Input Lists#'!$BO$3:$BP$9,2,FALSE),"")</f>
        <v/>
      </c>
      <c r="AW980" s="118">
        <f>IFERROR(VLOOKUP(AC980,'#Input Lists#'!$BL$3:$BM$7,2,FALSE),"")</f>
        <v>1</v>
      </c>
      <c r="AX980" s="52" t="e">
        <f>VLOOKUP(AQ980,'#Location List#'!$D$3:$K$150,4,FALSE)</f>
        <v>#N/A</v>
      </c>
      <c r="AY980" s="273" t="e">
        <f>VLOOKUP(AX980,'#Location List#'!$Z$3:$AA$13,2,FALSE)</f>
        <v>#N/A</v>
      </c>
      <c r="AZ980" s="126" t="e">
        <f>VLOOKUP($AT980,'#Input Lists#'!$L$3:$S$1033,6,FALSE)</f>
        <v>#N/A</v>
      </c>
      <c r="BA980" s="239" t="e">
        <f>VLOOKUP($AT980,'#Input Lists#'!$L$3:$S$833,7,FALSE)</f>
        <v>#N/A</v>
      </c>
      <c r="BB980" s="239" t="e">
        <f>VLOOKUP($AT980,'#Input Lists#'!$L$3:$S$833,8,FALSE)</f>
        <v>#N/A</v>
      </c>
      <c r="BC980" s="91" t="str">
        <f t="shared" ref="BC980:BC1043" si="98">IFERROR(WEEKNUM(BA980,2),"")</f>
        <v/>
      </c>
      <c r="BD980" s="91" t="str">
        <f t="shared" ref="BD980:BD1043" si="99">IFERROR(IF(WEEKNUM(BB980)&lt;WEEKNUM(BA980),WEEKNUM(BB980)+52,WEEKNUM(BB980)),"")</f>
        <v/>
      </c>
      <c r="BE980" s="15" t="str">
        <f t="shared" ref="BE980:BE1043" si="100">IF(E980="","",IF(WEEKNUM(E980)&lt;9,WEEKNUM(E980)+52, WEEKNUM(E980)))</f>
        <v/>
      </c>
      <c r="BF980" s="92" t="str">
        <f t="shared" ref="BF980:BF1043" si="101">IF(E980="", "No Sighting Date", IF(BC980&gt;=BD980," ",IF(BE980&gt;=BC980,IF(BE980&lt;=BD980,"IN RANGE",BE980-BD980),BE980-BC980)))</f>
        <v>No Sighting Date</v>
      </c>
    </row>
    <row r="981" spans="1:58" x14ac:dyDescent="0.25">
      <c r="A981" s="118">
        <v>976</v>
      </c>
      <c r="B981" s="119"/>
      <c r="C981" s="120"/>
      <c r="D981" s="121"/>
      <c r="E981" s="121"/>
      <c r="F981" s="236"/>
      <c r="G981" s="122" t="str">
        <f>IFERROR(VLOOKUP(F981,'#Location List#'!$U$3:$V$1154,2,FALSE),"")</f>
        <v/>
      </c>
      <c r="H981" s="120"/>
      <c r="I981" s="120"/>
      <c r="J981" s="120"/>
      <c r="K981" s="120"/>
      <c r="L981" s="120"/>
      <c r="M981" s="120"/>
      <c r="N981" s="120"/>
      <c r="O981" s="120"/>
      <c r="P981" s="120"/>
      <c r="Q981" s="120"/>
      <c r="R981" s="120"/>
      <c r="S981" s="120"/>
      <c r="T981" s="205">
        <f t="shared" si="96"/>
        <v>0</v>
      </c>
      <c r="U981" s="205">
        <f t="shared" si="97"/>
        <v>0</v>
      </c>
      <c r="V981" s="210"/>
      <c r="W981" s="210"/>
      <c r="X981" s="23" t="str">
        <f>IFERROR(VLOOKUP(AT981,'#Input Lists#'!$L$3:$AH$833,3,FALSE)," ")</f>
        <v xml:space="preserve"> </v>
      </c>
      <c r="Y981" s="23" t="str">
        <f>IFERROR(VLOOKUP(AT981,'#Input Lists#'!$L$3:$AH$833,5,FALSE)," ")</f>
        <v xml:space="preserve"> </v>
      </c>
      <c r="Z981" s="206" t="str">
        <f>IFERROR(VLOOKUP(AT981,'#Input Lists#'!$L$3:$AH$833,9,FALSE)," ")</f>
        <v xml:space="preserve"> </v>
      </c>
      <c r="AA981" s="119" t="s">
        <v>1527</v>
      </c>
      <c r="AB981" s="120"/>
      <c r="AC981" s="123"/>
      <c r="AD981" s="123"/>
      <c r="AE981" s="123"/>
      <c r="AF981" s="123"/>
      <c r="AG981" s="123"/>
      <c r="AH981" s="123"/>
      <c r="AI981" s="123"/>
      <c r="AJ981" s="123"/>
      <c r="AK981" s="123"/>
      <c r="AL981" s="123"/>
      <c r="AM981" s="123"/>
      <c r="AN981" s="123"/>
      <c r="AO981" s="123"/>
      <c r="AP981" s="120"/>
      <c r="AQ981" s="125" t="str">
        <f>IFERROR(VLOOKUP(G981,'#Location List#'!$C$3:$D$150,2,FALSE),"")</f>
        <v/>
      </c>
      <c r="AR981" s="125" t="str">
        <f>IFERROR(VLOOKUP(F981,'#Location List#'!$Q$3:$R$1154,2,FALSE),"")</f>
        <v/>
      </c>
      <c r="AS981" s="125" t="str">
        <f>IFERROR(VLOOKUP(V981,'#Input Lists#'!$B$3:$D$46,3,FALSE),"")</f>
        <v/>
      </c>
      <c r="AT981" s="125" t="str">
        <f>IFERROR(VLOOKUP(CONCATENATE(V981," ",W981),'#Input Lists#'!$K$3:$L$827,2,FALSE),"")</f>
        <v/>
      </c>
      <c r="AU981" s="125">
        <f>IFERROR(VLOOKUP(AA981,'#Input Lists#'!$BU$3:$BV$8,2,FALSE),"")</f>
        <v>1</v>
      </c>
      <c r="AV981" s="118" t="str">
        <f>IFERROR(VLOOKUP(AB981,'#Input Lists#'!$BO$3:$BP$9,2,FALSE),"")</f>
        <v/>
      </c>
      <c r="AW981" s="118">
        <f>IFERROR(VLOOKUP(AC981,'#Input Lists#'!$BL$3:$BM$7,2,FALSE),"")</f>
        <v>1</v>
      </c>
      <c r="AX981" s="52" t="e">
        <f>VLOOKUP(AQ981,'#Location List#'!$D$3:$K$150,4,FALSE)</f>
        <v>#N/A</v>
      </c>
      <c r="AY981" s="273" t="e">
        <f>VLOOKUP(AX981,'#Location List#'!$Z$3:$AA$13,2,FALSE)</f>
        <v>#N/A</v>
      </c>
      <c r="AZ981" s="126" t="e">
        <f>VLOOKUP($AT981,'#Input Lists#'!$L$3:$S$1033,6,FALSE)</f>
        <v>#N/A</v>
      </c>
      <c r="BA981" s="239" t="e">
        <f>VLOOKUP($AT981,'#Input Lists#'!$L$3:$S$833,7,FALSE)</f>
        <v>#N/A</v>
      </c>
      <c r="BB981" s="239" t="e">
        <f>VLOOKUP($AT981,'#Input Lists#'!$L$3:$S$833,8,FALSE)</f>
        <v>#N/A</v>
      </c>
      <c r="BC981" s="91" t="str">
        <f t="shared" si="98"/>
        <v/>
      </c>
      <c r="BD981" s="91" t="str">
        <f t="shared" si="99"/>
        <v/>
      </c>
      <c r="BE981" s="15" t="str">
        <f t="shared" si="100"/>
        <v/>
      </c>
      <c r="BF981" s="92" t="str">
        <f t="shared" si="101"/>
        <v>No Sighting Date</v>
      </c>
    </row>
    <row r="982" spans="1:58" x14ac:dyDescent="0.25">
      <c r="A982" s="118">
        <v>977</v>
      </c>
      <c r="B982" s="119"/>
      <c r="C982" s="120"/>
      <c r="D982" s="121"/>
      <c r="E982" s="121"/>
      <c r="F982" s="236"/>
      <c r="G982" s="122" t="str">
        <f>IFERROR(VLOOKUP(F982,'#Location List#'!$U$3:$V$1154,2,FALSE),"")</f>
        <v/>
      </c>
      <c r="H982" s="120"/>
      <c r="I982" s="120"/>
      <c r="J982" s="120"/>
      <c r="K982" s="120"/>
      <c r="L982" s="120"/>
      <c r="M982" s="120"/>
      <c r="N982" s="120"/>
      <c r="O982" s="120"/>
      <c r="P982" s="120"/>
      <c r="Q982" s="120"/>
      <c r="R982" s="120"/>
      <c r="S982" s="120"/>
      <c r="T982" s="205">
        <f t="shared" si="96"/>
        <v>0</v>
      </c>
      <c r="U982" s="205">
        <f t="shared" si="97"/>
        <v>0</v>
      </c>
      <c r="V982" s="210"/>
      <c r="W982" s="210"/>
      <c r="X982" s="23" t="str">
        <f>IFERROR(VLOOKUP(AT982,'#Input Lists#'!$L$3:$AH$833,3,FALSE)," ")</f>
        <v xml:space="preserve"> </v>
      </c>
      <c r="Y982" s="23" t="str">
        <f>IFERROR(VLOOKUP(AT982,'#Input Lists#'!$L$3:$AH$833,5,FALSE)," ")</f>
        <v xml:space="preserve"> </v>
      </c>
      <c r="Z982" s="206" t="str">
        <f>IFERROR(VLOOKUP(AT982,'#Input Lists#'!$L$3:$AH$833,9,FALSE)," ")</f>
        <v xml:space="preserve"> </v>
      </c>
      <c r="AA982" s="119" t="s">
        <v>1527</v>
      </c>
      <c r="AB982" s="120"/>
      <c r="AC982" s="123"/>
      <c r="AD982" s="123"/>
      <c r="AE982" s="123"/>
      <c r="AF982" s="123"/>
      <c r="AG982" s="123"/>
      <c r="AH982" s="123"/>
      <c r="AI982" s="123"/>
      <c r="AJ982" s="123"/>
      <c r="AK982" s="123"/>
      <c r="AL982" s="123"/>
      <c r="AM982" s="123"/>
      <c r="AN982" s="123"/>
      <c r="AO982" s="123"/>
      <c r="AP982" s="120"/>
      <c r="AQ982" s="125" t="str">
        <f>IFERROR(VLOOKUP(G982,'#Location List#'!$C$3:$D$150,2,FALSE),"")</f>
        <v/>
      </c>
      <c r="AR982" s="125" t="str">
        <f>IFERROR(VLOOKUP(F982,'#Location List#'!$Q$3:$R$1154,2,FALSE),"")</f>
        <v/>
      </c>
      <c r="AS982" s="125" t="str">
        <f>IFERROR(VLOOKUP(V982,'#Input Lists#'!$B$3:$D$46,3,FALSE),"")</f>
        <v/>
      </c>
      <c r="AT982" s="125" t="str">
        <f>IFERROR(VLOOKUP(CONCATENATE(V982," ",W982),'#Input Lists#'!$K$3:$L$827,2,FALSE),"")</f>
        <v/>
      </c>
      <c r="AU982" s="125">
        <f>IFERROR(VLOOKUP(AA982,'#Input Lists#'!$BU$3:$BV$8,2,FALSE),"")</f>
        <v>1</v>
      </c>
      <c r="AV982" s="118" t="str">
        <f>IFERROR(VLOOKUP(AB982,'#Input Lists#'!$BO$3:$BP$9,2,FALSE),"")</f>
        <v/>
      </c>
      <c r="AW982" s="118">
        <f>IFERROR(VLOOKUP(AC982,'#Input Lists#'!$BL$3:$BM$7,2,FALSE),"")</f>
        <v>1</v>
      </c>
      <c r="AX982" s="52" t="e">
        <f>VLOOKUP(AQ982,'#Location List#'!$D$3:$K$150,4,FALSE)</f>
        <v>#N/A</v>
      </c>
      <c r="AY982" s="273" t="e">
        <f>VLOOKUP(AX982,'#Location List#'!$Z$3:$AA$13,2,FALSE)</f>
        <v>#N/A</v>
      </c>
      <c r="AZ982" s="126" t="e">
        <f>VLOOKUP($AT982,'#Input Lists#'!$L$3:$S$1033,6,FALSE)</f>
        <v>#N/A</v>
      </c>
      <c r="BA982" s="239" t="e">
        <f>VLOOKUP($AT982,'#Input Lists#'!$L$3:$S$833,7,FALSE)</f>
        <v>#N/A</v>
      </c>
      <c r="BB982" s="239" t="e">
        <f>VLOOKUP($AT982,'#Input Lists#'!$L$3:$S$833,8,FALSE)</f>
        <v>#N/A</v>
      </c>
      <c r="BC982" s="91" t="str">
        <f t="shared" si="98"/>
        <v/>
      </c>
      <c r="BD982" s="91" t="str">
        <f t="shared" si="99"/>
        <v/>
      </c>
      <c r="BE982" s="15" t="str">
        <f t="shared" si="100"/>
        <v/>
      </c>
      <c r="BF982" s="92" t="str">
        <f t="shared" si="101"/>
        <v>No Sighting Date</v>
      </c>
    </row>
    <row r="983" spans="1:58" x14ac:dyDescent="0.25">
      <c r="A983" s="118">
        <v>978</v>
      </c>
      <c r="B983" s="119"/>
      <c r="C983" s="120"/>
      <c r="D983" s="121"/>
      <c r="E983" s="121"/>
      <c r="F983" s="236"/>
      <c r="G983" s="122" t="str">
        <f>IFERROR(VLOOKUP(F983,'#Location List#'!$U$3:$V$1154,2,FALSE),"")</f>
        <v/>
      </c>
      <c r="H983" s="120"/>
      <c r="I983" s="120"/>
      <c r="J983" s="120"/>
      <c r="K983" s="120"/>
      <c r="L983" s="120"/>
      <c r="M983" s="120"/>
      <c r="N983" s="120"/>
      <c r="O983" s="120"/>
      <c r="P983" s="120"/>
      <c r="Q983" s="120"/>
      <c r="R983" s="120"/>
      <c r="S983" s="120"/>
      <c r="T983" s="205">
        <f t="shared" si="96"/>
        <v>0</v>
      </c>
      <c r="U983" s="205">
        <f t="shared" si="97"/>
        <v>0</v>
      </c>
      <c r="V983" s="210"/>
      <c r="W983" s="210"/>
      <c r="X983" s="23" t="str">
        <f>IFERROR(VLOOKUP(AT983,'#Input Lists#'!$L$3:$AH$833,3,FALSE)," ")</f>
        <v xml:space="preserve"> </v>
      </c>
      <c r="Y983" s="23" t="str">
        <f>IFERROR(VLOOKUP(AT983,'#Input Lists#'!$L$3:$AH$833,5,FALSE)," ")</f>
        <v xml:space="preserve"> </v>
      </c>
      <c r="Z983" s="206" t="str">
        <f>IFERROR(VLOOKUP(AT983,'#Input Lists#'!$L$3:$AH$833,9,FALSE)," ")</f>
        <v xml:space="preserve"> </v>
      </c>
      <c r="AA983" s="119" t="s">
        <v>1527</v>
      </c>
      <c r="AB983" s="120"/>
      <c r="AC983" s="123"/>
      <c r="AD983" s="123"/>
      <c r="AE983" s="123"/>
      <c r="AF983" s="123"/>
      <c r="AG983" s="123"/>
      <c r="AH983" s="123"/>
      <c r="AI983" s="123"/>
      <c r="AJ983" s="123"/>
      <c r="AK983" s="123"/>
      <c r="AL983" s="123"/>
      <c r="AM983" s="123"/>
      <c r="AN983" s="123"/>
      <c r="AO983" s="123"/>
      <c r="AP983" s="120"/>
      <c r="AQ983" s="125" t="str">
        <f>IFERROR(VLOOKUP(G983,'#Location List#'!$C$3:$D$150,2,FALSE),"")</f>
        <v/>
      </c>
      <c r="AR983" s="125" t="str">
        <f>IFERROR(VLOOKUP(F983,'#Location List#'!$Q$3:$R$1154,2,FALSE),"")</f>
        <v/>
      </c>
      <c r="AS983" s="125" t="str">
        <f>IFERROR(VLOOKUP(V983,'#Input Lists#'!$B$3:$D$46,3,FALSE),"")</f>
        <v/>
      </c>
      <c r="AT983" s="125" t="str">
        <f>IFERROR(VLOOKUP(CONCATENATE(V983," ",W983),'#Input Lists#'!$K$3:$L$827,2,FALSE),"")</f>
        <v/>
      </c>
      <c r="AU983" s="125">
        <f>IFERROR(VLOOKUP(AA983,'#Input Lists#'!$BU$3:$BV$8,2,FALSE),"")</f>
        <v>1</v>
      </c>
      <c r="AV983" s="118" t="str">
        <f>IFERROR(VLOOKUP(AB983,'#Input Lists#'!$BO$3:$BP$9,2,FALSE),"")</f>
        <v/>
      </c>
      <c r="AW983" s="118">
        <f>IFERROR(VLOOKUP(AC983,'#Input Lists#'!$BL$3:$BM$7,2,FALSE),"")</f>
        <v>1</v>
      </c>
      <c r="AX983" s="52" t="e">
        <f>VLOOKUP(AQ983,'#Location List#'!$D$3:$K$150,4,FALSE)</f>
        <v>#N/A</v>
      </c>
      <c r="AY983" s="273" t="e">
        <f>VLOOKUP(AX983,'#Location List#'!$Z$3:$AA$13,2,FALSE)</f>
        <v>#N/A</v>
      </c>
      <c r="AZ983" s="126" t="e">
        <f>VLOOKUP($AT983,'#Input Lists#'!$L$3:$S$1033,6,FALSE)</f>
        <v>#N/A</v>
      </c>
      <c r="BA983" s="239" t="e">
        <f>VLOOKUP($AT983,'#Input Lists#'!$L$3:$S$833,7,FALSE)</f>
        <v>#N/A</v>
      </c>
      <c r="BB983" s="239" t="e">
        <f>VLOOKUP($AT983,'#Input Lists#'!$L$3:$S$833,8,FALSE)</f>
        <v>#N/A</v>
      </c>
      <c r="BC983" s="91" t="str">
        <f t="shared" si="98"/>
        <v/>
      </c>
      <c r="BD983" s="91" t="str">
        <f t="shared" si="99"/>
        <v/>
      </c>
      <c r="BE983" s="15" t="str">
        <f t="shared" si="100"/>
        <v/>
      </c>
      <c r="BF983" s="92" t="str">
        <f t="shared" si="101"/>
        <v>No Sighting Date</v>
      </c>
    </row>
    <row r="984" spans="1:58" x14ac:dyDescent="0.25">
      <c r="A984" s="118">
        <v>979</v>
      </c>
      <c r="B984" s="119"/>
      <c r="C984" s="120"/>
      <c r="D984" s="121"/>
      <c r="E984" s="121"/>
      <c r="F984" s="236"/>
      <c r="G984" s="122" t="str">
        <f>IFERROR(VLOOKUP(F984,'#Location List#'!$U$3:$V$1154,2,FALSE),"")</f>
        <v/>
      </c>
      <c r="H984" s="120"/>
      <c r="I984" s="120"/>
      <c r="J984" s="120"/>
      <c r="K984" s="120"/>
      <c r="L984" s="120"/>
      <c r="M984" s="120"/>
      <c r="N984" s="120"/>
      <c r="O984" s="120"/>
      <c r="P984" s="120"/>
      <c r="Q984" s="120"/>
      <c r="R984" s="120"/>
      <c r="S984" s="120"/>
      <c r="T984" s="205">
        <f t="shared" si="96"/>
        <v>0</v>
      </c>
      <c r="U984" s="205">
        <f t="shared" si="97"/>
        <v>0</v>
      </c>
      <c r="V984" s="210"/>
      <c r="W984" s="210"/>
      <c r="X984" s="23" t="str">
        <f>IFERROR(VLOOKUP(AT984,'#Input Lists#'!$L$3:$AH$833,3,FALSE)," ")</f>
        <v xml:space="preserve"> </v>
      </c>
      <c r="Y984" s="23" t="str">
        <f>IFERROR(VLOOKUP(AT984,'#Input Lists#'!$L$3:$AH$833,5,FALSE)," ")</f>
        <v xml:space="preserve"> </v>
      </c>
      <c r="Z984" s="206" t="str">
        <f>IFERROR(VLOOKUP(AT984,'#Input Lists#'!$L$3:$AH$833,9,FALSE)," ")</f>
        <v xml:space="preserve"> </v>
      </c>
      <c r="AA984" s="119" t="s">
        <v>1527</v>
      </c>
      <c r="AB984" s="120"/>
      <c r="AC984" s="123"/>
      <c r="AD984" s="123"/>
      <c r="AE984" s="123"/>
      <c r="AF984" s="123"/>
      <c r="AG984" s="123"/>
      <c r="AH984" s="123"/>
      <c r="AI984" s="123"/>
      <c r="AJ984" s="123"/>
      <c r="AK984" s="123"/>
      <c r="AL984" s="123"/>
      <c r="AM984" s="123"/>
      <c r="AN984" s="123"/>
      <c r="AO984" s="123"/>
      <c r="AP984" s="120"/>
      <c r="AQ984" s="125" t="str">
        <f>IFERROR(VLOOKUP(G984,'#Location List#'!$C$3:$D$150,2,FALSE),"")</f>
        <v/>
      </c>
      <c r="AR984" s="125" t="str">
        <f>IFERROR(VLOOKUP(F984,'#Location List#'!$Q$3:$R$1154,2,FALSE),"")</f>
        <v/>
      </c>
      <c r="AS984" s="125" t="str">
        <f>IFERROR(VLOOKUP(V984,'#Input Lists#'!$B$3:$D$46,3,FALSE),"")</f>
        <v/>
      </c>
      <c r="AT984" s="125" t="str">
        <f>IFERROR(VLOOKUP(CONCATENATE(V984," ",W984),'#Input Lists#'!$K$3:$L$827,2,FALSE),"")</f>
        <v/>
      </c>
      <c r="AU984" s="125">
        <f>IFERROR(VLOOKUP(AA984,'#Input Lists#'!$BU$3:$BV$8,2,FALSE),"")</f>
        <v>1</v>
      </c>
      <c r="AV984" s="118" t="str">
        <f>IFERROR(VLOOKUP(AB984,'#Input Lists#'!$BO$3:$BP$9,2,FALSE),"")</f>
        <v/>
      </c>
      <c r="AW984" s="118">
        <f>IFERROR(VLOOKUP(AC984,'#Input Lists#'!$BL$3:$BM$7,2,FALSE),"")</f>
        <v>1</v>
      </c>
      <c r="AX984" s="52" t="e">
        <f>VLOOKUP(AQ984,'#Location List#'!$D$3:$K$150,4,FALSE)</f>
        <v>#N/A</v>
      </c>
      <c r="AY984" s="273" t="e">
        <f>VLOOKUP(AX984,'#Location List#'!$Z$3:$AA$13,2,FALSE)</f>
        <v>#N/A</v>
      </c>
      <c r="AZ984" s="126" t="e">
        <f>VLOOKUP($AT984,'#Input Lists#'!$L$3:$S$1033,6,FALSE)</f>
        <v>#N/A</v>
      </c>
      <c r="BA984" s="239" t="e">
        <f>VLOOKUP($AT984,'#Input Lists#'!$L$3:$S$833,7,FALSE)</f>
        <v>#N/A</v>
      </c>
      <c r="BB984" s="239" t="e">
        <f>VLOOKUP($AT984,'#Input Lists#'!$L$3:$S$833,8,FALSE)</f>
        <v>#N/A</v>
      </c>
      <c r="BC984" s="91" t="str">
        <f t="shared" si="98"/>
        <v/>
      </c>
      <c r="BD984" s="91" t="str">
        <f t="shared" si="99"/>
        <v/>
      </c>
      <c r="BE984" s="15" t="str">
        <f t="shared" si="100"/>
        <v/>
      </c>
      <c r="BF984" s="92" t="str">
        <f t="shared" si="101"/>
        <v>No Sighting Date</v>
      </c>
    </row>
    <row r="985" spans="1:58" x14ac:dyDescent="0.25">
      <c r="A985" s="118">
        <v>980</v>
      </c>
      <c r="B985" s="119"/>
      <c r="C985" s="120"/>
      <c r="D985" s="121"/>
      <c r="E985" s="121"/>
      <c r="F985" s="236"/>
      <c r="G985" s="122" t="str">
        <f>IFERROR(VLOOKUP(F985,'#Location List#'!$U$3:$V$1154,2,FALSE),"")</f>
        <v/>
      </c>
      <c r="H985" s="120"/>
      <c r="I985" s="120"/>
      <c r="J985" s="120"/>
      <c r="K985" s="120"/>
      <c r="L985" s="120"/>
      <c r="M985" s="120"/>
      <c r="N985" s="120"/>
      <c r="O985" s="120"/>
      <c r="P985" s="120"/>
      <c r="Q985" s="120"/>
      <c r="R985" s="120"/>
      <c r="S985" s="120"/>
      <c r="T985" s="205">
        <f t="shared" si="96"/>
        <v>0</v>
      </c>
      <c r="U985" s="205">
        <f t="shared" si="97"/>
        <v>0</v>
      </c>
      <c r="V985" s="210"/>
      <c r="W985" s="210"/>
      <c r="X985" s="23" t="str">
        <f>IFERROR(VLOOKUP(AT985,'#Input Lists#'!$L$3:$AH$833,3,FALSE)," ")</f>
        <v xml:space="preserve"> </v>
      </c>
      <c r="Y985" s="23" t="str">
        <f>IFERROR(VLOOKUP(AT985,'#Input Lists#'!$L$3:$AH$833,5,FALSE)," ")</f>
        <v xml:space="preserve"> </v>
      </c>
      <c r="Z985" s="206" t="str">
        <f>IFERROR(VLOOKUP(AT985,'#Input Lists#'!$L$3:$AH$833,9,FALSE)," ")</f>
        <v xml:space="preserve"> </v>
      </c>
      <c r="AA985" s="119" t="s">
        <v>1527</v>
      </c>
      <c r="AB985" s="120"/>
      <c r="AC985" s="123"/>
      <c r="AD985" s="123"/>
      <c r="AE985" s="123"/>
      <c r="AF985" s="123"/>
      <c r="AG985" s="123"/>
      <c r="AH985" s="123"/>
      <c r="AI985" s="123"/>
      <c r="AJ985" s="123"/>
      <c r="AK985" s="123"/>
      <c r="AL985" s="123"/>
      <c r="AM985" s="123"/>
      <c r="AN985" s="123"/>
      <c r="AO985" s="123"/>
      <c r="AP985" s="120"/>
      <c r="AQ985" s="125" t="str">
        <f>IFERROR(VLOOKUP(G985,'#Location List#'!$C$3:$D$150,2,FALSE),"")</f>
        <v/>
      </c>
      <c r="AR985" s="125" t="str">
        <f>IFERROR(VLOOKUP(F985,'#Location List#'!$Q$3:$R$1154,2,FALSE),"")</f>
        <v/>
      </c>
      <c r="AS985" s="125" t="str">
        <f>IFERROR(VLOOKUP(V985,'#Input Lists#'!$B$3:$D$46,3,FALSE),"")</f>
        <v/>
      </c>
      <c r="AT985" s="125" t="str">
        <f>IFERROR(VLOOKUP(CONCATENATE(V985," ",W985),'#Input Lists#'!$K$3:$L$827,2,FALSE),"")</f>
        <v/>
      </c>
      <c r="AU985" s="125">
        <f>IFERROR(VLOOKUP(AA985,'#Input Lists#'!$BU$3:$BV$8,2,FALSE),"")</f>
        <v>1</v>
      </c>
      <c r="AV985" s="118" t="str">
        <f>IFERROR(VLOOKUP(AB985,'#Input Lists#'!$BO$3:$BP$9,2,FALSE),"")</f>
        <v/>
      </c>
      <c r="AW985" s="118">
        <f>IFERROR(VLOOKUP(AC985,'#Input Lists#'!$BL$3:$BM$7,2,FALSE),"")</f>
        <v>1</v>
      </c>
      <c r="AX985" s="52" t="e">
        <f>VLOOKUP(AQ985,'#Location List#'!$D$3:$K$150,4,FALSE)</f>
        <v>#N/A</v>
      </c>
      <c r="AY985" s="273" t="e">
        <f>VLOOKUP(AX985,'#Location List#'!$Z$3:$AA$13,2,FALSE)</f>
        <v>#N/A</v>
      </c>
      <c r="AZ985" s="126" t="e">
        <f>VLOOKUP($AT985,'#Input Lists#'!$L$3:$S$1033,6,FALSE)</f>
        <v>#N/A</v>
      </c>
      <c r="BA985" s="239" t="e">
        <f>VLOOKUP($AT985,'#Input Lists#'!$L$3:$S$833,7,FALSE)</f>
        <v>#N/A</v>
      </c>
      <c r="BB985" s="239" t="e">
        <f>VLOOKUP($AT985,'#Input Lists#'!$L$3:$S$833,8,FALSE)</f>
        <v>#N/A</v>
      </c>
      <c r="BC985" s="91" t="str">
        <f t="shared" si="98"/>
        <v/>
      </c>
      <c r="BD985" s="91" t="str">
        <f t="shared" si="99"/>
        <v/>
      </c>
      <c r="BE985" s="15" t="str">
        <f t="shared" si="100"/>
        <v/>
      </c>
      <c r="BF985" s="92" t="str">
        <f t="shared" si="101"/>
        <v>No Sighting Date</v>
      </c>
    </row>
    <row r="986" spans="1:58" x14ac:dyDescent="0.25">
      <c r="A986" s="118">
        <v>981</v>
      </c>
      <c r="B986" s="119"/>
      <c r="C986" s="120"/>
      <c r="D986" s="121"/>
      <c r="E986" s="121"/>
      <c r="F986" s="236"/>
      <c r="G986" s="122" t="str">
        <f>IFERROR(VLOOKUP(F986,'#Location List#'!$U$3:$V$1154,2,FALSE),"")</f>
        <v/>
      </c>
      <c r="H986" s="120"/>
      <c r="I986" s="120"/>
      <c r="J986" s="120"/>
      <c r="K986" s="120"/>
      <c r="L986" s="120"/>
      <c r="M986" s="120"/>
      <c r="N986" s="120"/>
      <c r="O986" s="120"/>
      <c r="P986" s="120"/>
      <c r="Q986" s="120"/>
      <c r="R986" s="120"/>
      <c r="S986" s="120"/>
      <c r="T986" s="205">
        <f t="shared" si="96"/>
        <v>0</v>
      </c>
      <c r="U986" s="205">
        <f t="shared" si="97"/>
        <v>0</v>
      </c>
      <c r="V986" s="210"/>
      <c r="W986" s="210"/>
      <c r="X986" s="23" t="str">
        <f>IFERROR(VLOOKUP(AT986,'#Input Lists#'!$L$3:$AH$833,3,FALSE)," ")</f>
        <v xml:space="preserve"> </v>
      </c>
      <c r="Y986" s="23" t="str">
        <f>IFERROR(VLOOKUP(AT986,'#Input Lists#'!$L$3:$AH$833,5,FALSE)," ")</f>
        <v xml:space="preserve"> </v>
      </c>
      <c r="Z986" s="206" t="str">
        <f>IFERROR(VLOOKUP(AT986,'#Input Lists#'!$L$3:$AH$833,9,FALSE)," ")</f>
        <v xml:space="preserve"> </v>
      </c>
      <c r="AA986" s="119" t="s">
        <v>1527</v>
      </c>
      <c r="AB986" s="120"/>
      <c r="AC986" s="123"/>
      <c r="AD986" s="123"/>
      <c r="AE986" s="123"/>
      <c r="AF986" s="123"/>
      <c r="AG986" s="123"/>
      <c r="AH986" s="123"/>
      <c r="AI986" s="123"/>
      <c r="AJ986" s="123"/>
      <c r="AK986" s="123"/>
      <c r="AL986" s="123"/>
      <c r="AM986" s="123"/>
      <c r="AN986" s="123"/>
      <c r="AO986" s="123"/>
      <c r="AP986" s="120"/>
      <c r="AQ986" s="125" t="str">
        <f>IFERROR(VLOOKUP(G986,'#Location List#'!$C$3:$D$150,2,FALSE),"")</f>
        <v/>
      </c>
      <c r="AR986" s="125" t="str">
        <f>IFERROR(VLOOKUP(F986,'#Location List#'!$Q$3:$R$1154,2,FALSE),"")</f>
        <v/>
      </c>
      <c r="AS986" s="125" t="str">
        <f>IFERROR(VLOOKUP(V986,'#Input Lists#'!$B$3:$D$46,3,FALSE),"")</f>
        <v/>
      </c>
      <c r="AT986" s="125" t="str">
        <f>IFERROR(VLOOKUP(CONCATENATE(V986," ",W986),'#Input Lists#'!$K$3:$L$827,2,FALSE),"")</f>
        <v/>
      </c>
      <c r="AU986" s="125">
        <f>IFERROR(VLOOKUP(AA986,'#Input Lists#'!$BU$3:$BV$8,2,FALSE),"")</f>
        <v>1</v>
      </c>
      <c r="AV986" s="118" t="str">
        <f>IFERROR(VLOOKUP(AB986,'#Input Lists#'!$BO$3:$BP$9,2,FALSE),"")</f>
        <v/>
      </c>
      <c r="AW986" s="118">
        <f>IFERROR(VLOOKUP(AC986,'#Input Lists#'!$BL$3:$BM$7,2,FALSE),"")</f>
        <v>1</v>
      </c>
      <c r="AX986" s="52" t="e">
        <f>VLOOKUP(AQ986,'#Location List#'!$D$3:$K$150,4,FALSE)</f>
        <v>#N/A</v>
      </c>
      <c r="AY986" s="273" t="e">
        <f>VLOOKUP(AX986,'#Location List#'!$Z$3:$AA$13,2,FALSE)</f>
        <v>#N/A</v>
      </c>
      <c r="AZ986" s="126" t="e">
        <f>VLOOKUP($AT986,'#Input Lists#'!$L$3:$S$1033,6,FALSE)</f>
        <v>#N/A</v>
      </c>
      <c r="BA986" s="239" t="e">
        <f>VLOOKUP($AT986,'#Input Lists#'!$L$3:$S$833,7,FALSE)</f>
        <v>#N/A</v>
      </c>
      <c r="BB986" s="239" t="e">
        <f>VLOOKUP($AT986,'#Input Lists#'!$L$3:$S$833,8,FALSE)</f>
        <v>#N/A</v>
      </c>
      <c r="BC986" s="91" t="str">
        <f t="shared" si="98"/>
        <v/>
      </c>
      <c r="BD986" s="91" t="str">
        <f t="shared" si="99"/>
        <v/>
      </c>
      <c r="BE986" s="15" t="str">
        <f t="shared" si="100"/>
        <v/>
      </c>
      <c r="BF986" s="92" t="str">
        <f t="shared" si="101"/>
        <v>No Sighting Date</v>
      </c>
    </row>
    <row r="987" spans="1:58" x14ac:dyDescent="0.25">
      <c r="A987" s="118">
        <v>982</v>
      </c>
      <c r="B987" s="119"/>
      <c r="C987" s="120"/>
      <c r="D987" s="121"/>
      <c r="E987" s="121"/>
      <c r="F987" s="236"/>
      <c r="G987" s="122" t="str">
        <f>IFERROR(VLOOKUP(F987,'#Location List#'!$U$3:$V$1154,2,FALSE),"")</f>
        <v/>
      </c>
      <c r="H987" s="120"/>
      <c r="I987" s="120"/>
      <c r="J987" s="120"/>
      <c r="K987" s="120"/>
      <c r="L987" s="120"/>
      <c r="M987" s="120"/>
      <c r="N987" s="120"/>
      <c r="O987" s="120"/>
      <c r="P987" s="120"/>
      <c r="Q987" s="120"/>
      <c r="R987" s="120"/>
      <c r="S987" s="120"/>
      <c r="T987" s="205">
        <f t="shared" si="96"/>
        <v>0</v>
      </c>
      <c r="U987" s="205">
        <f t="shared" si="97"/>
        <v>0</v>
      </c>
      <c r="V987" s="210"/>
      <c r="W987" s="210"/>
      <c r="X987" s="23" t="str">
        <f>IFERROR(VLOOKUP(AT987,'#Input Lists#'!$L$3:$AH$833,3,FALSE)," ")</f>
        <v xml:space="preserve"> </v>
      </c>
      <c r="Y987" s="23" t="str">
        <f>IFERROR(VLOOKUP(AT987,'#Input Lists#'!$L$3:$AH$833,5,FALSE)," ")</f>
        <v xml:space="preserve"> </v>
      </c>
      <c r="Z987" s="206" t="str">
        <f>IFERROR(VLOOKUP(AT987,'#Input Lists#'!$L$3:$AH$833,9,FALSE)," ")</f>
        <v xml:space="preserve"> </v>
      </c>
      <c r="AA987" s="119" t="s">
        <v>1527</v>
      </c>
      <c r="AB987" s="120"/>
      <c r="AC987" s="123"/>
      <c r="AD987" s="123"/>
      <c r="AE987" s="123"/>
      <c r="AF987" s="123"/>
      <c r="AG987" s="123"/>
      <c r="AH987" s="123"/>
      <c r="AI987" s="123"/>
      <c r="AJ987" s="123"/>
      <c r="AK987" s="123"/>
      <c r="AL987" s="123"/>
      <c r="AM987" s="123"/>
      <c r="AN987" s="123"/>
      <c r="AO987" s="123"/>
      <c r="AP987" s="120"/>
      <c r="AQ987" s="125" t="str">
        <f>IFERROR(VLOOKUP(G987,'#Location List#'!$C$3:$D$150,2,FALSE),"")</f>
        <v/>
      </c>
      <c r="AR987" s="125" t="str">
        <f>IFERROR(VLOOKUP(F987,'#Location List#'!$Q$3:$R$1154,2,FALSE),"")</f>
        <v/>
      </c>
      <c r="AS987" s="125" t="str">
        <f>IFERROR(VLOOKUP(V987,'#Input Lists#'!$B$3:$D$46,3,FALSE),"")</f>
        <v/>
      </c>
      <c r="AT987" s="125" t="str">
        <f>IFERROR(VLOOKUP(CONCATENATE(V987," ",W987),'#Input Lists#'!$K$3:$L$827,2,FALSE),"")</f>
        <v/>
      </c>
      <c r="AU987" s="125">
        <f>IFERROR(VLOOKUP(AA987,'#Input Lists#'!$BU$3:$BV$8,2,FALSE),"")</f>
        <v>1</v>
      </c>
      <c r="AV987" s="118" t="str">
        <f>IFERROR(VLOOKUP(AB987,'#Input Lists#'!$BO$3:$BP$9,2,FALSE),"")</f>
        <v/>
      </c>
      <c r="AW987" s="118">
        <f>IFERROR(VLOOKUP(AC987,'#Input Lists#'!$BL$3:$BM$7,2,FALSE),"")</f>
        <v>1</v>
      </c>
      <c r="AX987" s="52" t="e">
        <f>VLOOKUP(AQ987,'#Location List#'!$D$3:$K$150,4,FALSE)</f>
        <v>#N/A</v>
      </c>
      <c r="AY987" s="273" t="e">
        <f>VLOOKUP(AX987,'#Location List#'!$Z$3:$AA$13,2,FALSE)</f>
        <v>#N/A</v>
      </c>
      <c r="AZ987" s="126" t="e">
        <f>VLOOKUP($AT987,'#Input Lists#'!$L$3:$S$1033,6,FALSE)</f>
        <v>#N/A</v>
      </c>
      <c r="BA987" s="239" t="e">
        <f>VLOOKUP($AT987,'#Input Lists#'!$L$3:$S$833,7,FALSE)</f>
        <v>#N/A</v>
      </c>
      <c r="BB987" s="239" t="e">
        <f>VLOOKUP($AT987,'#Input Lists#'!$L$3:$S$833,8,FALSE)</f>
        <v>#N/A</v>
      </c>
      <c r="BC987" s="91" t="str">
        <f t="shared" si="98"/>
        <v/>
      </c>
      <c r="BD987" s="91" t="str">
        <f t="shared" si="99"/>
        <v/>
      </c>
      <c r="BE987" s="15" t="str">
        <f t="shared" si="100"/>
        <v/>
      </c>
      <c r="BF987" s="92" t="str">
        <f t="shared" si="101"/>
        <v>No Sighting Date</v>
      </c>
    </row>
    <row r="988" spans="1:58" x14ac:dyDescent="0.25">
      <c r="A988" s="118">
        <v>983</v>
      </c>
      <c r="B988" s="119"/>
      <c r="C988" s="120"/>
      <c r="D988" s="121"/>
      <c r="E988" s="121"/>
      <c r="F988" s="236"/>
      <c r="G988" s="122" t="str">
        <f>IFERROR(VLOOKUP(F988,'#Location List#'!$U$3:$V$1154,2,FALSE),"")</f>
        <v/>
      </c>
      <c r="H988" s="120"/>
      <c r="I988" s="120"/>
      <c r="J988" s="120"/>
      <c r="K988" s="120"/>
      <c r="L988" s="120"/>
      <c r="M988" s="120"/>
      <c r="N988" s="120"/>
      <c r="O988" s="120"/>
      <c r="P988" s="120"/>
      <c r="Q988" s="120"/>
      <c r="R988" s="120"/>
      <c r="S988" s="120"/>
      <c r="T988" s="205">
        <f t="shared" si="96"/>
        <v>0</v>
      </c>
      <c r="U988" s="205">
        <f t="shared" si="97"/>
        <v>0</v>
      </c>
      <c r="V988" s="210"/>
      <c r="W988" s="210"/>
      <c r="X988" s="23" t="str">
        <f>IFERROR(VLOOKUP(AT988,'#Input Lists#'!$L$3:$AH$833,3,FALSE)," ")</f>
        <v xml:space="preserve"> </v>
      </c>
      <c r="Y988" s="23" t="str">
        <f>IFERROR(VLOOKUP(AT988,'#Input Lists#'!$L$3:$AH$833,5,FALSE)," ")</f>
        <v xml:space="preserve"> </v>
      </c>
      <c r="Z988" s="206" t="str">
        <f>IFERROR(VLOOKUP(AT988,'#Input Lists#'!$L$3:$AH$833,9,FALSE)," ")</f>
        <v xml:space="preserve"> </v>
      </c>
      <c r="AA988" s="119" t="s">
        <v>1527</v>
      </c>
      <c r="AB988" s="120"/>
      <c r="AC988" s="123"/>
      <c r="AD988" s="123"/>
      <c r="AE988" s="123"/>
      <c r="AF988" s="123"/>
      <c r="AG988" s="123"/>
      <c r="AH988" s="123"/>
      <c r="AI988" s="123"/>
      <c r="AJ988" s="123"/>
      <c r="AK988" s="123"/>
      <c r="AL988" s="123"/>
      <c r="AM988" s="123"/>
      <c r="AN988" s="123"/>
      <c r="AO988" s="123"/>
      <c r="AP988" s="120"/>
      <c r="AQ988" s="125" t="str">
        <f>IFERROR(VLOOKUP(G988,'#Location List#'!$C$3:$D$150,2,FALSE),"")</f>
        <v/>
      </c>
      <c r="AR988" s="125" t="str">
        <f>IFERROR(VLOOKUP(F988,'#Location List#'!$Q$3:$R$1154,2,FALSE),"")</f>
        <v/>
      </c>
      <c r="AS988" s="125" t="str">
        <f>IFERROR(VLOOKUP(V988,'#Input Lists#'!$B$3:$D$46,3,FALSE),"")</f>
        <v/>
      </c>
      <c r="AT988" s="125" t="str">
        <f>IFERROR(VLOOKUP(CONCATENATE(V988," ",W988),'#Input Lists#'!$K$3:$L$827,2,FALSE),"")</f>
        <v/>
      </c>
      <c r="AU988" s="125">
        <f>IFERROR(VLOOKUP(AA988,'#Input Lists#'!$BU$3:$BV$8,2,FALSE),"")</f>
        <v>1</v>
      </c>
      <c r="AV988" s="118" t="str">
        <f>IFERROR(VLOOKUP(AB988,'#Input Lists#'!$BO$3:$BP$9,2,FALSE),"")</f>
        <v/>
      </c>
      <c r="AW988" s="118">
        <f>IFERROR(VLOOKUP(AC988,'#Input Lists#'!$BL$3:$BM$7,2,FALSE),"")</f>
        <v>1</v>
      </c>
      <c r="AX988" s="52" t="e">
        <f>VLOOKUP(AQ988,'#Location List#'!$D$3:$K$150,4,FALSE)</f>
        <v>#N/A</v>
      </c>
      <c r="AY988" s="273" t="e">
        <f>VLOOKUP(AX988,'#Location List#'!$Z$3:$AA$13,2,FALSE)</f>
        <v>#N/A</v>
      </c>
      <c r="AZ988" s="126" t="e">
        <f>VLOOKUP($AT988,'#Input Lists#'!$L$3:$S$1033,6,FALSE)</f>
        <v>#N/A</v>
      </c>
      <c r="BA988" s="239" t="e">
        <f>VLOOKUP($AT988,'#Input Lists#'!$L$3:$S$833,7,FALSE)</f>
        <v>#N/A</v>
      </c>
      <c r="BB988" s="239" t="e">
        <f>VLOOKUP($AT988,'#Input Lists#'!$L$3:$S$833,8,FALSE)</f>
        <v>#N/A</v>
      </c>
      <c r="BC988" s="91" t="str">
        <f t="shared" si="98"/>
        <v/>
      </c>
      <c r="BD988" s="91" t="str">
        <f t="shared" si="99"/>
        <v/>
      </c>
      <c r="BE988" s="15" t="str">
        <f t="shared" si="100"/>
        <v/>
      </c>
      <c r="BF988" s="92" t="str">
        <f t="shared" si="101"/>
        <v>No Sighting Date</v>
      </c>
    </row>
    <row r="989" spans="1:58" x14ac:dyDescent="0.25">
      <c r="A989" s="118">
        <v>984</v>
      </c>
      <c r="B989" s="119"/>
      <c r="C989" s="120"/>
      <c r="D989" s="121"/>
      <c r="E989" s="121"/>
      <c r="F989" s="236"/>
      <c r="G989" s="122" t="str">
        <f>IFERROR(VLOOKUP(F989,'#Location List#'!$U$3:$V$1154,2,FALSE),"")</f>
        <v/>
      </c>
      <c r="H989" s="120"/>
      <c r="I989" s="120"/>
      <c r="J989" s="120"/>
      <c r="K989" s="120"/>
      <c r="L989" s="120"/>
      <c r="M989" s="120"/>
      <c r="N989" s="120"/>
      <c r="O989" s="120"/>
      <c r="P989" s="120"/>
      <c r="Q989" s="120"/>
      <c r="R989" s="120"/>
      <c r="S989" s="120"/>
      <c r="T989" s="205">
        <f t="shared" si="96"/>
        <v>0</v>
      </c>
      <c r="U989" s="205">
        <f t="shared" si="97"/>
        <v>0</v>
      </c>
      <c r="V989" s="210"/>
      <c r="W989" s="210"/>
      <c r="X989" s="23" t="str">
        <f>IFERROR(VLOOKUP(AT989,'#Input Lists#'!$L$3:$AH$833,3,FALSE)," ")</f>
        <v xml:space="preserve"> </v>
      </c>
      <c r="Y989" s="23" t="str">
        <f>IFERROR(VLOOKUP(AT989,'#Input Lists#'!$L$3:$AH$833,5,FALSE)," ")</f>
        <v xml:space="preserve"> </v>
      </c>
      <c r="Z989" s="206" t="str">
        <f>IFERROR(VLOOKUP(AT989,'#Input Lists#'!$L$3:$AH$833,9,FALSE)," ")</f>
        <v xml:space="preserve"> </v>
      </c>
      <c r="AA989" s="119" t="s">
        <v>1527</v>
      </c>
      <c r="AB989" s="120"/>
      <c r="AC989" s="123"/>
      <c r="AD989" s="123"/>
      <c r="AE989" s="123"/>
      <c r="AF989" s="123"/>
      <c r="AG989" s="123"/>
      <c r="AH989" s="123"/>
      <c r="AI989" s="123"/>
      <c r="AJ989" s="123"/>
      <c r="AK989" s="123"/>
      <c r="AL989" s="123"/>
      <c r="AM989" s="123"/>
      <c r="AN989" s="123"/>
      <c r="AO989" s="123"/>
      <c r="AP989" s="120"/>
      <c r="AQ989" s="125" t="str">
        <f>IFERROR(VLOOKUP(G989,'#Location List#'!$C$3:$D$150,2,FALSE),"")</f>
        <v/>
      </c>
      <c r="AR989" s="125" t="str">
        <f>IFERROR(VLOOKUP(F989,'#Location List#'!$Q$3:$R$1154,2,FALSE),"")</f>
        <v/>
      </c>
      <c r="AS989" s="125" t="str">
        <f>IFERROR(VLOOKUP(V989,'#Input Lists#'!$B$3:$D$46,3,FALSE),"")</f>
        <v/>
      </c>
      <c r="AT989" s="125" t="str">
        <f>IFERROR(VLOOKUP(CONCATENATE(V989," ",W989),'#Input Lists#'!$K$3:$L$827,2,FALSE),"")</f>
        <v/>
      </c>
      <c r="AU989" s="125">
        <f>IFERROR(VLOOKUP(AA989,'#Input Lists#'!$BU$3:$BV$8,2,FALSE),"")</f>
        <v>1</v>
      </c>
      <c r="AV989" s="118" t="str">
        <f>IFERROR(VLOOKUP(AB989,'#Input Lists#'!$BO$3:$BP$9,2,FALSE),"")</f>
        <v/>
      </c>
      <c r="AW989" s="118">
        <f>IFERROR(VLOOKUP(AC989,'#Input Lists#'!$BL$3:$BM$7,2,FALSE),"")</f>
        <v>1</v>
      </c>
      <c r="AX989" s="52" t="e">
        <f>VLOOKUP(AQ989,'#Location List#'!$D$3:$K$150,4,FALSE)</f>
        <v>#N/A</v>
      </c>
      <c r="AY989" s="273" t="e">
        <f>VLOOKUP(AX989,'#Location List#'!$Z$3:$AA$13,2,FALSE)</f>
        <v>#N/A</v>
      </c>
      <c r="AZ989" s="126" t="e">
        <f>VLOOKUP($AT989,'#Input Lists#'!$L$3:$S$1033,6,FALSE)</f>
        <v>#N/A</v>
      </c>
      <c r="BA989" s="239" t="e">
        <f>VLOOKUP($AT989,'#Input Lists#'!$L$3:$S$833,7,FALSE)</f>
        <v>#N/A</v>
      </c>
      <c r="BB989" s="239" t="e">
        <f>VLOOKUP($AT989,'#Input Lists#'!$L$3:$S$833,8,FALSE)</f>
        <v>#N/A</v>
      </c>
      <c r="BC989" s="91" t="str">
        <f t="shared" si="98"/>
        <v/>
      </c>
      <c r="BD989" s="91" t="str">
        <f t="shared" si="99"/>
        <v/>
      </c>
      <c r="BE989" s="15" t="str">
        <f t="shared" si="100"/>
        <v/>
      </c>
      <c r="BF989" s="92" t="str">
        <f t="shared" si="101"/>
        <v>No Sighting Date</v>
      </c>
    </row>
    <row r="990" spans="1:58" x14ac:dyDescent="0.25">
      <c r="A990" s="118">
        <v>985</v>
      </c>
      <c r="B990" s="119"/>
      <c r="C990" s="120"/>
      <c r="D990" s="121"/>
      <c r="E990" s="121"/>
      <c r="F990" s="236"/>
      <c r="G990" s="122" t="str">
        <f>IFERROR(VLOOKUP(F990,'#Location List#'!$U$3:$V$1154,2,FALSE),"")</f>
        <v/>
      </c>
      <c r="H990" s="120"/>
      <c r="I990" s="120"/>
      <c r="J990" s="120"/>
      <c r="K990" s="120"/>
      <c r="L990" s="120"/>
      <c r="M990" s="120"/>
      <c r="N990" s="120"/>
      <c r="O990" s="120"/>
      <c r="P990" s="120"/>
      <c r="Q990" s="120"/>
      <c r="R990" s="120"/>
      <c r="S990" s="120"/>
      <c r="T990" s="205">
        <f t="shared" si="96"/>
        <v>0</v>
      </c>
      <c r="U990" s="205">
        <f t="shared" si="97"/>
        <v>0</v>
      </c>
      <c r="V990" s="210"/>
      <c r="W990" s="210"/>
      <c r="X990" s="23" t="str">
        <f>IFERROR(VLOOKUP(AT990,'#Input Lists#'!$L$3:$AH$833,3,FALSE)," ")</f>
        <v xml:space="preserve"> </v>
      </c>
      <c r="Y990" s="23" t="str">
        <f>IFERROR(VLOOKUP(AT990,'#Input Lists#'!$L$3:$AH$833,5,FALSE)," ")</f>
        <v xml:space="preserve"> </v>
      </c>
      <c r="Z990" s="206" t="str">
        <f>IFERROR(VLOOKUP(AT990,'#Input Lists#'!$L$3:$AH$833,9,FALSE)," ")</f>
        <v xml:space="preserve"> </v>
      </c>
      <c r="AA990" s="119" t="s">
        <v>1527</v>
      </c>
      <c r="AB990" s="120"/>
      <c r="AC990" s="123"/>
      <c r="AD990" s="123"/>
      <c r="AE990" s="123"/>
      <c r="AF990" s="123"/>
      <c r="AG990" s="123"/>
      <c r="AH990" s="123"/>
      <c r="AI990" s="123"/>
      <c r="AJ990" s="123"/>
      <c r="AK990" s="123"/>
      <c r="AL990" s="123"/>
      <c r="AM990" s="123"/>
      <c r="AN990" s="123"/>
      <c r="AO990" s="123"/>
      <c r="AP990" s="120"/>
      <c r="AQ990" s="125" t="str">
        <f>IFERROR(VLOOKUP(G990,'#Location List#'!$C$3:$D$150,2,FALSE),"")</f>
        <v/>
      </c>
      <c r="AR990" s="125" t="str">
        <f>IFERROR(VLOOKUP(F990,'#Location List#'!$Q$3:$R$1154,2,FALSE),"")</f>
        <v/>
      </c>
      <c r="AS990" s="125" t="str">
        <f>IFERROR(VLOOKUP(V990,'#Input Lists#'!$B$3:$D$46,3,FALSE),"")</f>
        <v/>
      </c>
      <c r="AT990" s="125" t="str">
        <f>IFERROR(VLOOKUP(CONCATENATE(V990," ",W990),'#Input Lists#'!$K$3:$L$827,2,FALSE),"")</f>
        <v/>
      </c>
      <c r="AU990" s="125">
        <f>IFERROR(VLOOKUP(AA990,'#Input Lists#'!$BU$3:$BV$8,2,FALSE),"")</f>
        <v>1</v>
      </c>
      <c r="AV990" s="118" t="str">
        <f>IFERROR(VLOOKUP(AB990,'#Input Lists#'!$BO$3:$BP$9,2,FALSE),"")</f>
        <v/>
      </c>
      <c r="AW990" s="118">
        <f>IFERROR(VLOOKUP(AC990,'#Input Lists#'!$BL$3:$BM$7,2,FALSE),"")</f>
        <v>1</v>
      </c>
      <c r="AX990" s="52" t="e">
        <f>VLOOKUP(AQ990,'#Location List#'!$D$3:$K$150,4,FALSE)</f>
        <v>#N/A</v>
      </c>
      <c r="AY990" s="273" t="e">
        <f>VLOOKUP(AX990,'#Location List#'!$Z$3:$AA$13,2,FALSE)</f>
        <v>#N/A</v>
      </c>
      <c r="AZ990" s="126" t="e">
        <f>VLOOKUP($AT990,'#Input Lists#'!$L$3:$S$1033,6,FALSE)</f>
        <v>#N/A</v>
      </c>
      <c r="BA990" s="239" t="e">
        <f>VLOOKUP($AT990,'#Input Lists#'!$L$3:$S$833,7,FALSE)</f>
        <v>#N/A</v>
      </c>
      <c r="BB990" s="239" t="e">
        <f>VLOOKUP($AT990,'#Input Lists#'!$L$3:$S$833,8,FALSE)</f>
        <v>#N/A</v>
      </c>
      <c r="BC990" s="91" t="str">
        <f t="shared" si="98"/>
        <v/>
      </c>
      <c r="BD990" s="91" t="str">
        <f t="shared" si="99"/>
        <v/>
      </c>
      <c r="BE990" s="15" t="str">
        <f t="shared" si="100"/>
        <v/>
      </c>
      <c r="BF990" s="92" t="str">
        <f t="shared" si="101"/>
        <v>No Sighting Date</v>
      </c>
    </row>
    <row r="991" spans="1:58" x14ac:dyDescent="0.25">
      <c r="A991" s="118">
        <v>986</v>
      </c>
      <c r="B991" s="119"/>
      <c r="C991" s="120"/>
      <c r="D991" s="121"/>
      <c r="E991" s="121"/>
      <c r="F991" s="236"/>
      <c r="G991" s="122" t="str">
        <f>IFERROR(VLOOKUP(F991,'#Location List#'!$U$3:$V$1154,2,FALSE),"")</f>
        <v/>
      </c>
      <c r="H991" s="120"/>
      <c r="I991" s="120"/>
      <c r="J991" s="120"/>
      <c r="K991" s="120"/>
      <c r="L991" s="120"/>
      <c r="M991" s="120"/>
      <c r="N991" s="120"/>
      <c r="O991" s="120"/>
      <c r="P991" s="120"/>
      <c r="Q991" s="120"/>
      <c r="R991" s="120"/>
      <c r="S991" s="120"/>
      <c r="T991" s="205">
        <f t="shared" si="96"/>
        <v>0</v>
      </c>
      <c r="U991" s="205">
        <f t="shared" si="97"/>
        <v>0</v>
      </c>
      <c r="V991" s="210"/>
      <c r="W991" s="210"/>
      <c r="X991" s="23" t="str">
        <f>IFERROR(VLOOKUP(AT991,'#Input Lists#'!$L$3:$AH$833,3,FALSE)," ")</f>
        <v xml:space="preserve"> </v>
      </c>
      <c r="Y991" s="23" t="str">
        <f>IFERROR(VLOOKUP(AT991,'#Input Lists#'!$L$3:$AH$833,5,FALSE)," ")</f>
        <v xml:space="preserve"> </v>
      </c>
      <c r="Z991" s="206" t="str">
        <f>IFERROR(VLOOKUP(AT991,'#Input Lists#'!$L$3:$AH$833,9,FALSE)," ")</f>
        <v xml:space="preserve"> </v>
      </c>
      <c r="AA991" s="119" t="s">
        <v>1527</v>
      </c>
      <c r="AB991" s="120"/>
      <c r="AC991" s="123"/>
      <c r="AD991" s="123"/>
      <c r="AE991" s="123"/>
      <c r="AF991" s="123"/>
      <c r="AG991" s="123"/>
      <c r="AH991" s="123"/>
      <c r="AI991" s="123"/>
      <c r="AJ991" s="123"/>
      <c r="AK991" s="123"/>
      <c r="AL991" s="123"/>
      <c r="AM991" s="123"/>
      <c r="AN991" s="123"/>
      <c r="AO991" s="123"/>
      <c r="AP991" s="120"/>
      <c r="AQ991" s="125" t="str">
        <f>IFERROR(VLOOKUP(G991,'#Location List#'!$C$3:$D$150,2,FALSE),"")</f>
        <v/>
      </c>
      <c r="AR991" s="125" t="str">
        <f>IFERROR(VLOOKUP(F991,'#Location List#'!$Q$3:$R$1154,2,FALSE),"")</f>
        <v/>
      </c>
      <c r="AS991" s="125" t="str">
        <f>IFERROR(VLOOKUP(V991,'#Input Lists#'!$B$3:$D$46,3,FALSE),"")</f>
        <v/>
      </c>
      <c r="AT991" s="125" t="str">
        <f>IFERROR(VLOOKUP(CONCATENATE(V991," ",W991),'#Input Lists#'!$K$3:$L$827,2,FALSE),"")</f>
        <v/>
      </c>
      <c r="AU991" s="125">
        <f>IFERROR(VLOOKUP(AA991,'#Input Lists#'!$BU$3:$BV$8,2,FALSE),"")</f>
        <v>1</v>
      </c>
      <c r="AV991" s="118" t="str">
        <f>IFERROR(VLOOKUP(AB991,'#Input Lists#'!$BO$3:$BP$9,2,FALSE),"")</f>
        <v/>
      </c>
      <c r="AW991" s="118">
        <f>IFERROR(VLOOKUP(AC991,'#Input Lists#'!$BL$3:$BM$7,2,FALSE),"")</f>
        <v>1</v>
      </c>
      <c r="AX991" s="52" t="e">
        <f>VLOOKUP(AQ991,'#Location List#'!$D$3:$K$150,4,FALSE)</f>
        <v>#N/A</v>
      </c>
      <c r="AY991" s="273" t="e">
        <f>VLOOKUP(AX991,'#Location List#'!$Z$3:$AA$13,2,FALSE)</f>
        <v>#N/A</v>
      </c>
      <c r="AZ991" s="126" t="e">
        <f>VLOOKUP($AT991,'#Input Lists#'!$L$3:$S$1033,6,FALSE)</f>
        <v>#N/A</v>
      </c>
      <c r="BA991" s="239" t="e">
        <f>VLOOKUP($AT991,'#Input Lists#'!$L$3:$S$833,7,FALSE)</f>
        <v>#N/A</v>
      </c>
      <c r="BB991" s="239" t="e">
        <f>VLOOKUP($AT991,'#Input Lists#'!$L$3:$S$833,8,FALSE)</f>
        <v>#N/A</v>
      </c>
      <c r="BC991" s="91" t="str">
        <f t="shared" si="98"/>
        <v/>
      </c>
      <c r="BD991" s="91" t="str">
        <f t="shared" si="99"/>
        <v/>
      </c>
      <c r="BE991" s="15" t="str">
        <f t="shared" si="100"/>
        <v/>
      </c>
      <c r="BF991" s="92" t="str">
        <f t="shared" si="101"/>
        <v>No Sighting Date</v>
      </c>
    </row>
    <row r="992" spans="1:58" x14ac:dyDescent="0.25">
      <c r="A992" s="118">
        <v>987</v>
      </c>
      <c r="B992" s="119"/>
      <c r="C992" s="120"/>
      <c r="D992" s="121"/>
      <c r="E992" s="121"/>
      <c r="F992" s="236"/>
      <c r="G992" s="122" t="str">
        <f>IFERROR(VLOOKUP(F992,'#Location List#'!$U$3:$V$1154,2,FALSE),"")</f>
        <v/>
      </c>
      <c r="H992" s="120"/>
      <c r="I992" s="120"/>
      <c r="J992" s="120"/>
      <c r="K992" s="120"/>
      <c r="L992" s="120"/>
      <c r="M992" s="120"/>
      <c r="N992" s="120"/>
      <c r="O992" s="120"/>
      <c r="P992" s="120"/>
      <c r="Q992" s="120"/>
      <c r="R992" s="120"/>
      <c r="S992" s="120"/>
      <c r="T992" s="205">
        <f t="shared" si="96"/>
        <v>0</v>
      </c>
      <c r="U992" s="205">
        <f t="shared" si="97"/>
        <v>0</v>
      </c>
      <c r="V992" s="210"/>
      <c r="W992" s="210"/>
      <c r="X992" s="23" t="str">
        <f>IFERROR(VLOOKUP(AT992,'#Input Lists#'!$L$3:$AH$833,3,FALSE)," ")</f>
        <v xml:space="preserve"> </v>
      </c>
      <c r="Y992" s="23" t="str">
        <f>IFERROR(VLOOKUP(AT992,'#Input Lists#'!$L$3:$AH$833,5,FALSE)," ")</f>
        <v xml:space="preserve"> </v>
      </c>
      <c r="Z992" s="206" t="str">
        <f>IFERROR(VLOOKUP(AT992,'#Input Lists#'!$L$3:$AH$833,9,FALSE)," ")</f>
        <v xml:space="preserve"> </v>
      </c>
      <c r="AA992" s="119" t="s">
        <v>1527</v>
      </c>
      <c r="AB992" s="120"/>
      <c r="AC992" s="123"/>
      <c r="AD992" s="123"/>
      <c r="AE992" s="123"/>
      <c r="AF992" s="123"/>
      <c r="AG992" s="123"/>
      <c r="AH992" s="123"/>
      <c r="AI992" s="123"/>
      <c r="AJ992" s="123"/>
      <c r="AK992" s="123"/>
      <c r="AL992" s="123"/>
      <c r="AM992" s="123"/>
      <c r="AN992" s="123"/>
      <c r="AO992" s="123"/>
      <c r="AP992" s="120"/>
      <c r="AQ992" s="125" t="str">
        <f>IFERROR(VLOOKUP(G992,'#Location List#'!$C$3:$D$150,2,FALSE),"")</f>
        <v/>
      </c>
      <c r="AR992" s="125" t="str">
        <f>IFERROR(VLOOKUP(F992,'#Location List#'!$Q$3:$R$1154,2,FALSE),"")</f>
        <v/>
      </c>
      <c r="AS992" s="125" t="str">
        <f>IFERROR(VLOOKUP(V992,'#Input Lists#'!$B$3:$D$46,3,FALSE),"")</f>
        <v/>
      </c>
      <c r="AT992" s="125" t="str">
        <f>IFERROR(VLOOKUP(CONCATENATE(V992," ",W992),'#Input Lists#'!$K$3:$L$827,2,FALSE),"")</f>
        <v/>
      </c>
      <c r="AU992" s="125">
        <f>IFERROR(VLOOKUP(AA992,'#Input Lists#'!$BU$3:$BV$8,2,FALSE),"")</f>
        <v>1</v>
      </c>
      <c r="AV992" s="118" t="str">
        <f>IFERROR(VLOOKUP(AB992,'#Input Lists#'!$BO$3:$BP$9,2,FALSE),"")</f>
        <v/>
      </c>
      <c r="AW992" s="118">
        <f>IFERROR(VLOOKUP(AC992,'#Input Lists#'!$BL$3:$BM$7,2,FALSE),"")</f>
        <v>1</v>
      </c>
      <c r="AX992" s="52" t="e">
        <f>VLOOKUP(AQ992,'#Location List#'!$D$3:$K$150,4,FALSE)</f>
        <v>#N/A</v>
      </c>
      <c r="AY992" s="273" t="e">
        <f>VLOOKUP(AX992,'#Location List#'!$Z$3:$AA$13,2,FALSE)</f>
        <v>#N/A</v>
      </c>
      <c r="AZ992" s="126" t="e">
        <f>VLOOKUP($AT992,'#Input Lists#'!$L$3:$S$1033,6,FALSE)</f>
        <v>#N/A</v>
      </c>
      <c r="BA992" s="239" t="e">
        <f>VLOOKUP($AT992,'#Input Lists#'!$L$3:$S$833,7,FALSE)</f>
        <v>#N/A</v>
      </c>
      <c r="BB992" s="239" t="e">
        <f>VLOOKUP($AT992,'#Input Lists#'!$L$3:$S$833,8,FALSE)</f>
        <v>#N/A</v>
      </c>
      <c r="BC992" s="91" t="str">
        <f t="shared" si="98"/>
        <v/>
      </c>
      <c r="BD992" s="91" t="str">
        <f t="shared" si="99"/>
        <v/>
      </c>
      <c r="BE992" s="15" t="str">
        <f t="shared" si="100"/>
        <v/>
      </c>
      <c r="BF992" s="92" t="str">
        <f t="shared" si="101"/>
        <v>No Sighting Date</v>
      </c>
    </row>
    <row r="993" spans="1:58" x14ac:dyDescent="0.25">
      <c r="A993" s="118">
        <v>988</v>
      </c>
      <c r="B993" s="119"/>
      <c r="C993" s="120"/>
      <c r="D993" s="121"/>
      <c r="E993" s="121"/>
      <c r="F993" s="236"/>
      <c r="G993" s="122" t="str">
        <f>IFERROR(VLOOKUP(F993,'#Location List#'!$U$3:$V$1154,2,FALSE),"")</f>
        <v/>
      </c>
      <c r="H993" s="120"/>
      <c r="I993" s="120"/>
      <c r="J993" s="120"/>
      <c r="K993" s="120"/>
      <c r="L993" s="120"/>
      <c r="M993" s="120"/>
      <c r="N993" s="120"/>
      <c r="O993" s="120"/>
      <c r="P993" s="120"/>
      <c r="Q993" s="120"/>
      <c r="R993" s="120"/>
      <c r="S993" s="120"/>
      <c r="T993" s="205">
        <f t="shared" si="96"/>
        <v>0</v>
      </c>
      <c r="U993" s="205">
        <f t="shared" si="97"/>
        <v>0</v>
      </c>
      <c r="V993" s="210"/>
      <c r="W993" s="210"/>
      <c r="X993" s="23" t="str">
        <f>IFERROR(VLOOKUP(AT993,'#Input Lists#'!$L$3:$AH$833,3,FALSE)," ")</f>
        <v xml:space="preserve"> </v>
      </c>
      <c r="Y993" s="23" t="str">
        <f>IFERROR(VLOOKUP(AT993,'#Input Lists#'!$L$3:$AH$833,5,FALSE)," ")</f>
        <v xml:space="preserve"> </v>
      </c>
      <c r="Z993" s="206" t="str">
        <f>IFERROR(VLOOKUP(AT993,'#Input Lists#'!$L$3:$AH$833,9,FALSE)," ")</f>
        <v xml:space="preserve"> </v>
      </c>
      <c r="AA993" s="119" t="s">
        <v>1527</v>
      </c>
      <c r="AB993" s="120"/>
      <c r="AC993" s="123"/>
      <c r="AD993" s="123"/>
      <c r="AE993" s="123"/>
      <c r="AF993" s="123"/>
      <c r="AG993" s="123"/>
      <c r="AH993" s="123"/>
      <c r="AI993" s="123"/>
      <c r="AJ993" s="123"/>
      <c r="AK993" s="123"/>
      <c r="AL993" s="123"/>
      <c r="AM993" s="123"/>
      <c r="AN993" s="123"/>
      <c r="AO993" s="123"/>
      <c r="AP993" s="120"/>
      <c r="AQ993" s="125" t="str">
        <f>IFERROR(VLOOKUP(G993,'#Location List#'!$C$3:$D$150,2,FALSE),"")</f>
        <v/>
      </c>
      <c r="AR993" s="125" t="str">
        <f>IFERROR(VLOOKUP(F993,'#Location List#'!$Q$3:$R$1154,2,FALSE),"")</f>
        <v/>
      </c>
      <c r="AS993" s="125" t="str">
        <f>IFERROR(VLOOKUP(V993,'#Input Lists#'!$B$3:$D$46,3,FALSE),"")</f>
        <v/>
      </c>
      <c r="AT993" s="125" t="str">
        <f>IFERROR(VLOOKUP(CONCATENATE(V993," ",W993),'#Input Lists#'!$K$3:$L$827,2,FALSE),"")</f>
        <v/>
      </c>
      <c r="AU993" s="125">
        <f>IFERROR(VLOOKUP(AA993,'#Input Lists#'!$BU$3:$BV$8,2,FALSE),"")</f>
        <v>1</v>
      </c>
      <c r="AV993" s="118" t="str">
        <f>IFERROR(VLOOKUP(AB993,'#Input Lists#'!$BO$3:$BP$9,2,FALSE),"")</f>
        <v/>
      </c>
      <c r="AW993" s="118">
        <f>IFERROR(VLOOKUP(AC993,'#Input Lists#'!$BL$3:$BM$7,2,FALSE),"")</f>
        <v>1</v>
      </c>
      <c r="AX993" s="52" t="e">
        <f>VLOOKUP(AQ993,'#Location List#'!$D$3:$K$150,4,FALSE)</f>
        <v>#N/A</v>
      </c>
      <c r="AY993" s="273" t="e">
        <f>VLOOKUP(AX993,'#Location List#'!$Z$3:$AA$13,2,FALSE)</f>
        <v>#N/A</v>
      </c>
      <c r="AZ993" s="126" t="e">
        <f>VLOOKUP($AT993,'#Input Lists#'!$L$3:$S$1033,6,FALSE)</f>
        <v>#N/A</v>
      </c>
      <c r="BA993" s="239" t="e">
        <f>VLOOKUP($AT993,'#Input Lists#'!$L$3:$S$833,7,FALSE)</f>
        <v>#N/A</v>
      </c>
      <c r="BB993" s="239" t="e">
        <f>VLOOKUP($AT993,'#Input Lists#'!$L$3:$S$833,8,FALSE)</f>
        <v>#N/A</v>
      </c>
      <c r="BC993" s="91" t="str">
        <f t="shared" si="98"/>
        <v/>
      </c>
      <c r="BD993" s="91" t="str">
        <f t="shared" si="99"/>
        <v/>
      </c>
      <c r="BE993" s="15" t="str">
        <f t="shared" si="100"/>
        <v/>
      </c>
      <c r="BF993" s="92" t="str">
        <f t="shared" si="101"/>
        <v>No Sighting Date</v>
      </c>
    </row>
    <row r="994" spans="1:58" x14ac:dyDescent="0.25">
      <c r="A994" s="118">
        <v>989</v>
      </c>
      <c r="B994" s="119"/>
      <c r="C994" s="120"/>
      <c r="D994" s="121"/>
      <c r="E994" s="121"/>
      <c r="F994" s="236"/>
      <c r="G994" s="122" t="str">
        <f>IFERROR(VLOOKUP(F994,'#Location List#'!$U$3:$V$1154,2,FALSE),"")</f>
        <v/>
      </c>
      <c r="H994" s="120"/>
      <c r="I994" s="120"/>
      <c r="J994" s="120"/>
      <c r="K994" s="120"/>
      <c r="L994" s="120"/>
      <c r="M994" s="120"/>
      <c r="N994" s="120"/>
      <c r="O994" s="120"/>
      <c r="P994" s="120"/>
      <c r="Q994" s="120"/>
      <c r="R994" s="120"/>
      <c r="S994" s="120"/>
      <c r="T994" s="205">
        <f t="shared" si="96"/>
        <v>0</v>
      </c>
      <c r="U994" s="205">
        <f t="shared" si="97"/>
        <v>0</v>
      </c>
      <c r="V994" s="210"/>
      <c r="W994" s="210"/>
      <c r="X994" s="23" t="str">
        <f>IFERROR(VLOOKUP(AT994,'#Input Lists#'!$L$3:$AH$833,3,FALSE)," ")</f>
        <v xml:space="preserve"> </v>
      </c>
      <c r="Y994" s="23" t="str">
        <f>IFERROR(VLOOKUP(AT994,'#Input Lists#'!$L$3:$AH$833,5,FALSE)," ")</f>
        <v xml:space="preserve"> </v>
      </c>
      <c r="Z994" s="206" t="str">
        <f>IFERROR(VLOOKUP(AT994,'#Input Lists#'!$L$3:$AH$833,9,FALSE)," ")</f>
        <v xml:space="preserve"> </v>
      </c>
      <c r="AA994" s="119" t="s">
        <v>1527</v>
      </c>
      <c r="AB994" s="120"/>
      <c r="AC994" s="123"/>
      <c r="AD994" s="123"/>
      <c r="AE994" s="123"/>
      <c r="AF994" s="123"/>
      <c r="AG994" s="123"/>
      <c r="AH994" s="123"/>
      <c r="AI994" s="123"/>
      <c r="AJ994" s="123"/>
      <c r="AK994" s="123"/>
      <c r="AL994" s="123"/>
      <c r="AM994" s="123"/>
      <c r="AN994" s="123"/>
      <c r="AO994" s="123"/>
      <c r="AP994" s="120"/>
      <c r="AQ994" s="125" t="str">
        <f>IFERROR(VLOOKUP(G994,'#Location List#'!$C$3:$D$150,2,FALSE),"")</f>
        <v/>
      </c>
      <c r="AR994" s="125" t="str">
        <f>IFERROR(VLOOKUP(F994,'#Location List#'!$Q$3:$R$1154,2,FALSE),"")</f>
        <v/>
      </c>
      <c r="AS994" s="125" t="str">
        <f>IFERROR(VLOOKUP(V994,'#Input Lists#'!$B$3:$D$46,3,FALSE),"")</f>
        <v/>
      </c>
      <c r="AT994" s="125" t="str">
        <f>IFERROR(VLOOKUP(CONCATENATE(V994," ",W994),'#Input Lists#'!$K$3:$L$827,2,FALSE),"")</f>
        <v/>
      </c>
      <c r="AU994" s="125">
        <f>IFERROR(VLOOKUP(AA994,'#Input Lists#'!$BU$3:$BV$8,2,FALSE),"")</f>
        <v>1</v>
      </c>
      <c r="AV994" s="118" t="str">
        <f>IFERROR(VLOOKUP(AB994,'#Input Lists#'!$BO$3:$BP$9,2,FALSE),"")</f>
        <v/>
      </c>
      <c r="AW994" s="118">
        <f>IFERROR(VLOOKUP(AC994,'#Input Lists#'!$BL$3:$BM$7,2,FALSE),"")</f>
        <v>1</v>
      </c>
      <c r="AX994" s="52" t="e">
        <f>VLOOKUP(AQ994,'#Location List#'!$D$3:$K$150,4,FALSE)</f>
        <v>#N/A</v>
      </c>
      <c r="AY994" s="273" t="e">
        <f>VLOOKUP(AX994,'#Location List#'!$Z$3:$AA$13,2,FALSE)</f>
        <v>#N/A</v>
      </c>
      <c r="AZ994" s="126" t="e">
        <f>VLOOKUP($AT994,'#Input Lists#'!$L$3:$S$1033,6,FALSE)</f>
        <v>#N/A</v>
      </c>
      <c r="BA994" s="239" t="e">
        <f>VLOOKUP($AT994,'#Input Lists#'!$L$3:$S$833,7,FALSE)</f>
        <v>#N/A</v>
      </c>
      <c r="BB994" s="239" t="e">
        <f>VLOOKUP($AT994,'#Input Lists#'!$L$3:$S$833,8,FALSE)</f>
        <v>#N/A</v>
      </c>
      <c r="BC994" s="91" t="str">
        <f t="shared" si="98"/>
        <v/>
      </c>
      <c r="BD994" s="91" t="str">
        <f t="shared" si="99"/>
        <v/>
      </c>
      <c r="BE994" s="15" t="str">
        <f t="shared" si="100"/>
        <v/>
      </c>
      <c r="BF994" s="92" t="str">
        <f t="shared" si="101"/>
        <v>No Sighting Date</v>
      </c>
    </row>
    <row r="995" spans="1:58" x14ac:dyDescent="0.25">
      <c r="A995" s="118">
        <v>990</v>
      </c>
      <c r="B995" s="119"/>
      <c r="C995" s="120"/>
      <c r="D995" s="121"/>
      <c r="E995" s="121"/>
      <c r="F995" s="236"/>
      <c r="G995" s="122" t="str">
        <f>IFERROR(VLOOKUP(F995,'#Location List#'!$U$3:$V$1154,2,FALSE),"")</f>
        <v/>
      </c>
      <c r="H995" s="120"/>
      <c r="I995" s="120"/>
      <c r="J995" s="120"/>
      <c r="K995" s="120"/>
      <c r="L995" s="120"/>
      <c r="M995" s="120"/>
      <c r="N995" s="120"/>
      <c r="O995" s="120"/>
      <c r="P995" s="120"/>
      <c r="Q995" s="120"/>
      <c r="R995" s="120"/>
      <c r="S995" s="120"/>
      <c r="T995" s="205">
        <f t="shared" si="96"/>
        <v>0</v>
      </c>
      <c r="U995" s="205">
        <f t="shared" si="97"/>
        <v>0</v>
      </c>
      <c r="V995" s="210"/>
      <c r="W995" s="210"/>
      <c r="X995" s="23" t="str">
        <f>IFERROR(VLOOKUP(AT995,'#Input Lists#'!$L$3:$AH$833,3,FALSE)," ")</f>
        <v xml:space="preserve"> </v>
      </c>
      <c r="Y995" s="23" t="str">
        <f>IFERROR(VLOOKUP(AT995,'#Input Lists#'!$L$3:$AH$833,5,FALSE)," ")</f>
        <v xml:space="preserve"> </v>
      </c>
      <c r="Z995" s="206" t="str">
        <f>IFERROR(VLOOKUP(AT995,'#Input Lists#'!$L$3:$AH$833,9,FALSE)," ")</f>
        <v xml:space="preserve"> </v>
      </c>
      <c r="AA995" s="119" t="s">
        <v>1527</v>
      </c>
      <c r="AB995" s="120"/>
      <c r="AC995" s="123"/>
      <c r="AD995" s="123"/>
      <c r="AE995" s="123"/>
      <c r="AF995" s="123"/>
      <c r="AG995" s="123"/>
      <c r="AH995" s="123"/>
      <c r="AI995" s="123"/>
      <c r="AJ995" s="123"/>
      <c r="AK995" s="123"/>
      <c r="AL995" s="123"/>
      <c r="AM995" s="123"/>
      <c r="AN995" s="123"/>
      <c r="AO995" s="123"/>
      <c r="AP995" s="120"/>
      <c r="AQ995" s="125" t="str">
        <f>IFERROR(VLOOKUP(G995,'#Location List#'!$C$3:$D$150,2,FALSE),"")</f>
        <v/>
      </c>
      <c r="AR995" s="125" t="str">
        <f>IFERROR(VLOOKUP(F995,'#Location List#'!$Q$3:$R$1154,2,FALSE),"")</f>
        <v/>
      </c>
      <c r="AS995" s="125" t="str">
        <f>IFERROR(VLOOKUP(V995,'#Input Lists#'!$B$3:$D$46,3,FALSE),"")</f>
        <v/>
      </c>
      <c r="AT995" s="125" t="str">
        <f>IFERROR(VLOOKUP(CONCATENATE(V995," ",W995),'#Input Lists#'!$K$3:$L$827,2,FALSE),"")</f>
        <v/>
      </c>
      <c r="AU995" s="125">
        <f>IFERROR(VLOOKUP(AA995,'#Input Lists#'!$BU$3:$BV$8,2,FALSE),"")</f>
        <v>1</v>
      </c>
      <c r="AV995" s="118" t="str">
        <f>IFERROR(VLOOKUP(AB995,'#Input Lists#'!$BO$3:$BP$9,2,FALSE),"")</f>
        <v/>
      </c>
      <c r="AW995" s="118">
        <f>IFERROR(VLOOKUP(AC995,'#Input Lists#'!$BL$3:$BM$7,2,FALSE),"")</f>
        <v>1</v>
      </c>
      <c r="AX995" s="52" t="e">
        <f>VLOOKUP(AQ995,'#Location List#'!$D$3:$K$150,4,FALSE)</f>
        <v>#N/A</v>
      </c>
      <c r="AY995" s="273" t="e">
        <f>VLOOKUP(AX995,'#Location List#'!$Z$3:$AA$13,2,FALSE)</f>
        <v>#N/A</v>
      </c>
      <c r="AZ995" s="126" t="e">
        <f>VLOOKUP($AT995,'#Input Lists#'!$L$3:$S$1033,6,FALSE)</f>
        <v>#N/A</v>
      </c>
      <c r="BA995" s="239" t="e">
        <f>VLOOKUP($AT995,'#Input Lists#'!$L$3:$S$833,7,FALSE)</f>
        <v>#N/A</v>
      </c>
      <c r="BB995" s="239" t="e">
        <f>VLOOKUP($AT995,'#Input Lists#'!$L$3:$S$833,8,FALSE)</f>
        <v>#N/A</v>
      </c>
      <c r="BC995" s="91" t="str">
        <f t="shared" si="98"/>
        <v/>
      </c>
      <c r="BD995" s="91" t="str">
        <f t="shared" si="99"/>
        <v/>
      </c>
      <c r="BE995" s="15" t="str">
        <f t="shared" si="100"/>
        <v/>
      </c>
      <c r="BF995" s="92" t="str">
        <f t="shared" si="101"/>
        <v>No Sighting Date</v>
      </c>
    </row>
    <row r="996" spans="1:58" x14ac:dyDescent="0.25">
      <c r="A996" s="118">
        <v>991</v>
      </c>
      <c r="B996" s="119"/>
      <c r="C996" s="120"/>
      <c r="D996" s="121"/>
      <c r="E996" s="121"/>
      <c r="F996" s="236"/>
      <c r="G996" s="122" t="str">
        <f>IFERROR(VLOOKUP(F996,'#Location List#'!$U$3:$V$1154,2,FALSE),"")</f>
        <v/>
      </c>
      <c r="H996" s="120"/>
      <c r="I996" s="120"/>
      <c r="J996" s="120"/>
      <c r="K996" s="120"/>
      <c r="L996" s="120"/>
      <c r="M996" s="120"/>
      <c r="N996" s="120"/>
      <c r="O996" s="120"/>
      <c r="P996" s="120"/>
      <c r="Q996" s="120"/>
      <c r="R996" s="120"/>
      <c r="S996" s="120"/>
      <c r="T996" s="205">
        <f t="shared" si="96"/>
        <v>0</v>
      </c>
      <c r="U996" s="205">
        <f t="shared" si="97"/>
        <v>0</v>
      </c>
      <c r="V996" s="210"/>
      <c r="W996" s="210"/>
      <c r="X996" s="23" t="str">
        <f>IFERROR(VLOOKUP(AT996,'#Input Lists#'!$L$3:$AH$833,3,FALSE)," ")</f>
        <v xml:space="preserve"> </v>
      </c>
      <c r="Y996" s="23" t="str">
        <f>IFERROR(VLOOKUP(AT996,'#Input Lists#'!$L$3:$AH$833,5,FALSE)," ")</f>
        <v xml:space="preserve"> </v>
      </c>
      <c r="Z996" s="206" t="str">
        <f>IFERROR(VLOOKUP(AT996,'#Input Lists#'!$L$3:$AH$833,9,FALSE)," ")</f>
        <v xml:space="preserve"> </v>
      </c>
      <c r="AA996" s="119" t="s">
        <v>1527</v>
      </c>
      <c r="AB996" s="120"/>
      <c r="AC996" s="123"/>
      <c r="AD996" s="123"/>
      <c r="AE996" s="123"/>
      <c r="AF996" s="123"/>
      <c r="AG996" s="123"/>
      <c r="AH996" s="123"/>
      <c r="AI996" s="123"/>
      <c r="AJ996" s="123"/>
      <c r="AK996" s="123"/>
      <c r="AL996" s="123"/>
      <c r="AM996" s="123"/>
      <c r="AN996" s="123"/>
      <c r="AO996" s="123"/>
      <c r="AP996" s="120"/>
      <c r="AQ996" s="125" t="str">
        <f>IFERROR(VLOOKUP(G996,'#Location List#'!$C$3:$D$150,2,FALSE),"")</f>
        <v/>
      </c>
      <c r="AR996" s="125" t="str">
        <f>IFERROR(VLOOKUP(F996,'#Location List#'!$Q$3:$R$1154,2,FALSE),"")</f>
        <v/>
      </c>
      <c r="AS996" s="125" t="str">
        <f>IFERROR(VLOOKUP(V996,'#Input Lists#'!$B$3:$D$46,3,FALSE),"")</f>
        <v/>
      </c>
      <c r="AT996" s="125" t="str">
        <f>IFERROR(VLOOKUP(CONCATENATE(V996," ",W996),'#Input Lists#'!$K$3:$L$827,2,FALSE),"")</f>
        <v/>
      </c>
      <c r="AU996" s="125">
        <f>IFERROR(VLOOKUP(AA996,'#Input Lists#'!$BU$3:$BV$8,2,FALSE),"")</f>
        <v>1</v>
      </c>
      <c r="AV996" s="118" t="str">
        <f>IFERROR(VLOOKUP(AB996,'#Input Lists#'!$BO$3:$BP$9,2,FALSE),"")</f>
        <v/>
      </c>
      <c r="AW996" s="118">
        <f>IFERROR(VLOOKUP(AC996,'#Input Lists#'!$BL$3:$BM$7,2,FALSE),"")</f>
        <v>1</v>
      </c>
      <c r="AX996" s="52" t="e">
        <f>VLOOKUP(AQ996,'#Location List#'!$D$3:$K$150,4,FALSE)</f>
        <v>#N/A</v>
      </c>
      <c r="AY996" s="273" t="e">
        <f>VLOOKUP(AX996,'#Location List#'!$Z$3:$AA$13,2,FALSE)</f>
        <v>#N/A</v>
      </c>
      <c r="AZ996" s="126" t="e">
        <f>VLOOKUP($AT996,'#Input Lists#'!$L$3:$S$1033,6,FALSE)</f>
        <v>#N/A</v>
      </c>
      <c r="BA996" s="239" t="e">
        <f>VLOOKUP($AT996,'#Input Lists#'!$L$3:$S$833,7,FALSE)</f>
        <v>#N/A</v>
      </c>
      <c r="BB996" s="239" t="e">
        <f>VLOOKUP($AT996,'#Input Lists#'!$L$3:$S$833,8,FALSE)</f>
        <v>#N/A</v>
      </c>
      <c r="BC996" s="91" t="str">
        <f t="shared" si="98"/>
        <v/>
      </c>
      <c r="BD996" s="91" t="str">
        <f t="shared" si="99"/>
        <v/>
      </c>
      <c r="BE996" s="15" t="str">
        <f t="shared" si="100"/>
        <v/>
      </c>
      <c r="BF996" s="92" t="str">
        <f t="shared" si="101"/>
        <v>No Sighting Date</v>
      </c>
    </row>
    <row r="997" spans="1:58" x14ac:dyDescent="0.25">
      <c r="A997" s="118">
        <v>992</v>
      </c>
      <c r="B997" s="119"/>
      <c r="C997" s="120"/>
      <c r="D997" s="121"/>
      <c r="E997" s="121"/>
      <c r="F997" s="236"/>
      <c r="G997" s="122" t="str">
        <f>IFERROR(VLOOKUP(F997,'#Location List#'!$U$3:$V$1154,2,FALSE),"")</f>
        <v/>
      </c>
      <c r="H997" s="120"/>
      <c r="I997" s="120"/>
      <c r="J997" s="120"/>
      <c r="K997" s="120"/>
      <c r="L997" s="120"/>
      <c r="M997" s="120"/>
      <c r="N997" s="120"/>
      <c r="O997" s="120"/>
      <c r="P997" s="120"/>
      <c r="Q997" s="120"/>
      <c r="R997" s="120"/>
      <c r="S997" s="120"/>
      <c r="T997" s="205">
        <f t="shared" si="96"/>
        <v>0</v>
      </c>
      <c r="U997" s="205">
        <f t="shared" si="97"/>
        <v>0</v>
      </c>
      <c r="V997" s="210"/>
      <c r="W997" s="210"/>
      <c r="X997" s="23" t="str">
        <f>IFERROR(VLOOKUP(AT997,'#Input Lists#'!$L$3:$AH$833,3,FALSE)," ")</f>
        <v xml:space="preserve"> </v>
      </c>
      <c r="Y997" s="23" t="str">
        <f>IFERROR(VLOOKUP(AT997,'#Input Lists#'!$L$3:$AH$833,5,FALSE)," ")</f>
        <v xml:space="preserve"> </v>
      </c>
      <c r="Z997" s="206" t="str">
        <f>IFERROR(VLOOKUP(AT997,'#Input Lists#'!$L$3:$AH$833,9,FALSE)," ")</f>
        <v xml:space="preserve"> </v>
      </c>
      <c r="AA997" s="119" t="s">
        <v>1527</v>
      </c>
      <c r="AB997" s="120"/>
      <c r="AC997" s="123"/>
      <c r="AD997" s="123"/>
      <c r="AE997" s="123"/>
      <c r="AF997" s="123"/>
      <c r="AG997" s="123"/>
      <c r="AH997" s="123"/>
      <c r="AI997" s="123"/>
      <c r="AJ997" s="123"/>
      <c r="AK997" s="123"/>
      <c r="AL997" s="123"/>
      <c r="AM997" s="123"/>
      <c r="AN997" s="123"/>
      <c r="AO997" s="123"/>
      <c r="AP997" s="120"/>
      <c r="AQ997" s="125" t="str">
        <f>IFERROR(VLOOKUP(G997,'#Location List#'!$C$3:$D$150,2,FALSE),"")</f>
        <v/>
      </c>
      <c r="AR997" s="125" t="str">
        <f>IFERROR(VLOOKUP(F997,'#Location List#'!$Q$3:$R$1154,2,FALSE),"")</f>
        <v/>
      </c>
      <c r="AS997" s="125" t="str">
        <f>IFERROR(VLOOKUP(V997,'#Input Lists#'!$B$3:$D$46,3,FALSE),"")</f>
        <v/>
      </c>
      <c r="AT997" s="125" t="str">
        <f>IFERROR(VLOOKUP(CONCATENATE(V997," ",W997),'#Input Lists#'!$K$3:$L$827,2,FALSE),"")</f>
        <v/>
      </c>
      <c r="AU997" s="125">
        <f>IFERROR(VLOOKUP(AA997,'#Input Lists#'!$BU$3:$BV$8,2,FALSE),"")</f>
        <v>1</v>
      </c>
      <c r="AV997" s="118" t="str">
        <f>IFERROR(VLOOKUP(AB997,'#Input Lists#'!$BO$3:$BP$9,2,FALSE),"")</f>
        <v/>
      </c>
      <c r="AW997" s="118">
        <f>IFERROR(VLOOKUP(AC997,'#Input Lists#'!$BL$3:$BM$7,2,FALSE),"")</f>
        <v>1</v>
      </c>
      <c r="AX997" s="52" t="e">
        <f>VLOOKUP(AQ997,'#Location List#'!$D$3:$K$150,4,FALSE)</f>
        <v>#N/A</v>
      </c>
      <c r="AY997" s="273" t="e">
        <f>VLOOKUP(AX997,'#Location List#'!$Z$3:$AA$13,2,FALSE)</f>
        <v>#N/A</v>
      </c>
      <c r="AZ997" s="126" t="e">
        <f>VLOOKUP($AT997,'#Input Lists#'!$L$3:$S$1033,6,FALSE)</f>
        <v>#N/A</v>
      </c>
      <c r="BA997" s="239" t="e">
        <f>VLOOKUP($AT997,'#Input Lists#'!$L$3:$S$833,7,FALSE)</f>
        <v>#N/A</v>
      </c>
      <c r="BB997" s="239" t="e">
        <f>VLOOKUP($AT997,'#Input Lists#'!$L$3:$S$833,8,FALSE)</f>
        <v>#N/A</v>
      </c>
      <c r="BC997" s="91" t="str">
        <f t="shared" si="98"/>
        <v/>
      </c>
      <c r="BD997" s="91" t="str">
        <f t="shared" si="99"/>
        <v/>
      </c>
      <c r="BE997" s="15" t="str">
        <f t="shared" si="100"/>
        <v/>
      </c>
      <c r="BF997" s="92" t="str">
        <f t="shared" si="101"/>
        <v>No Sighting Date</v>
      </c>
    </row>
    <row r="998" spans="1:58" x14ac:dyDescent="0.25">
      <c r="A998" s="118">
        <v>993</v>
      </c>
      <c r="B998" s="119"/>
      <c r="C998" s="120"/>
      <c r="D998" s="121"/>
      <c r="E998" s="121"/>
      <c r="F998" s="236"/>
      <c r="G998" s="122" t="str">
        <f>IFERROR(VLOOKUP(F998,'#Location List#'!$U$3:$V$1154,2,FALSE),"")</f>
        <v/>
      </c>
      <c r="H998" s="120"/>
      <c r="I998" s="120"/>
      <c r="J998" s="120"/>
      <c r="K998" s="120"/>
      <c r="L998" s="120"/>
      <c r="M998" s="120"/>
      <c r="N998" s="120"/>
      <c r="O998" s="120"/>
      <c r="P998" s="120"/>
      <c r="Q998" s="120"/>
      <c r="R998" s="120"/>
      <c r="S998" s="120"/>
      <c r="T998" s="205">
        <f t="shared" si="96"/>
        <v>0</v>
      </c>
      <c r="U998" s="205">
        <f t="shared" si="97"/>
        <v>0</v>
      </c>
      <c r="V998" s="210"/>
      <c r="W998" s="210"/>
      <c r="X998" s="23" t="str">
        <f>IFERROR(VLOOKUP(AT998,'#Input Lists#'!$L$3:$AH$833,3,FALSE)," ")</f>
        <v xml:space="preserve"> </v>
      </c>
      <c r="Y998" s="23" t="str">
        <f>IFERROR(VLOOKUP(AT998,'#Input Lists#'!$L$3:$AH$833,5,FALSE)," ")</f>
        <v xml:space="preserve"> </v>
      </c>
      <c r="Z998" s="206" t="str">
        <f>IFERROR(VLOOKUP(AT998,'#Input Lists#'!$L$3:$AH$833,9,FALSE)," ")</f>
        <v xml:space="preserve"> </v>
      </c>
      <c r="AA998" s="119" t="s">
        <v>1527</v>
      </c>
      <c r="AB998" s="120"/>
      <c r="AC998" s="123"/>
      <c r="AD998" s="123"/>
      <c r="AE998" s="123"/>
      <c r="AF998" s="123"/>
      <c r="AG998" s="123"/>
      <c r="AH998" s="123"/>
      <c r="AI998" s="123"/>
      <c r="AJ998" s="123"/>
      <c r="AK998" s="123"/>
      <c r="AL998" s="123"/>
      <c r="AM998" s="123"/>
      <c r="AN998" s="123"/>
      <c r="AO998" s="123"/>
      <c r="AP998" s="120"/>
      <c r="AQ998" s="125" t="str">
        <f>IFERROR(VLOOKUP(G998,'#Location List#'!$C$3:$D$150,2,FALSE),"")</f>
        <v/>
      </c>
      <c r="AR998" s="125" t="str">
        <f>IFERROR(VLOOKUP(F998,'#Location List#'!$Q$3:$R$1154,2,FALSE),"")</f>
        <v/>
      </c>
      <c r="AS998" s="125" t="str">
        <f>IFERROR(VLOOKUP(V998,'#Input Lists#'!$B$3:$D$46,3,FALSE),"")</f>
        <v/>
      </c>
      <c r="AT998" s="125" t="str">
        <f>IFERROR(VLOOKUP(CONCATENATE(V998," ",W998),'#Input Lists#'!$K$3:$L$827,2,FALSE),"")</f>
        <v/>
      </c>
      <c r="AU998" s="125">
        <f>IFERROR(VLOOKUP(AA998,'#Input Lists#'!$BU$3:$BV$8,2,FALSE),"")</f>
        <v>1</v>
      </c>
      <c r="AV998" s="118" t="str">
        <f>IFERROR(VLOOKUP(AB998,'#Input Lists#'!$BO$3:$BP$9,2,FALSE),"")</f>
        <v/>
      </c>
      <c r="AW998" s="118">
        <f>IFERROR(VLOOKUP(AC998,'#Input Lists#'!$BL$3:$BM$7,2,FALSE),"")</f>
        <v>1</v>
      </c>
      <c r="AX998" s="52" t="e">
        <f>VLOOKUP(AQ998,'#Location List#'!$D$3:$K$150,4,FALSE)</f>
        <v>#N/A</v>
      </c>
      <c r="AY998" s="273" t="e">
        <f>VLOOKUP(AX998,'#Location List#'!$Z$3:$AA$13,2,FALSE)</f>
        <v>#N/A</v>
      </c>
      <c r="AZ998" s="126" t="e">
        <f>VLOOKUP($AT998,'#Input Lists#'!$L$3:$S$1033,6,FALSE)</f>
        <v>#N/A</v>
      </c>
      <c r="BA998" s="239" t="e">
        <f>VLOOKUP($AT998,'#Input Lists#'!$L$3:$S$833,7,FALSE)</f>
        <v>#N/A</v>
      </c>
      <c r="BB998" s="239" t="e">
        <f>VLOOKUP($AT998,'#Input Lists#'!$L$3:$S$833,8,FALSE)</f>
        <v>#N/A</v>
      </c>
      <c r="BC998" s="91" t="str">
        <f t="shared" si="98"/>
        <v/>
      </c>
      <c r="BD998" s="91" t="str">
        <f t="shared" si="99"/>
        <v/>
      </c>
      <c r="BE998" s="15" t="str">
        <f t="shared" si="100"/>
        <v/>
      </c>
      <c r="BF998" s="92" t="str">
        <f t="shared" si="101"/>
        <v>No Sighting Date</v>
      </c>
    </row>
    <row r="999" spans="1:58" x14ac:dyDescent="0.25">
      <c r="A999" s="118">
        <v>994</v>
      </c>
      <c r="B999" s="119"/>
      <c r="C999" s="120"/>
      <c r="D999" s="121"/>
      <c r="E999" s="121"/>
      <c r="F999" s="236"/>
      <c r="G999" s="122" t="str">
        <f>IFERROR(VLOOKUP(F999,'#Location List#'!$U$3:$V$1154,2,FALSE),"")</f>
        <v/>
      </c>
      <c r="H999" s="120"/>
      <c r="I999" s="120"/>
      <c r="J999" s="120"/>
      <c r="K999" s="120"/>
      <c r="L999" s="120"/>
      <c r="M999" s="120"/>
      <c r="N999" s="120"/>
      <c r="O999" s="120"/>
      <c r="P999" s="120"/>
      <c r="Q999" s="120"/>
      <c r="R999" s="120"/>
      <c r="S999" s="120"/>
      <c r="T999" s="205">
        <f t="shared" si="96"/>
        <v>0</v>
      </c>
      <c r="U999" s="205">
        <f t="shared" si="97"/>
        <v>0</v>
      </c>
      <c r="V999" s="210"/>
      <c r="W999" s="210"/>
      <c r="X999" s="23" t="str">
        <f>IFERROR(VLOOKUP(AT999,'#Input Lists#'!$L$3:$AH$833,3,FALSE)," ")</f>
        <v xml:space="preserve"> </v>
      </c>
      <c r="Y999" s="23" t="str">
        <f>IFERROR(VLOOKUP(AT999,'#Input Lists#'!$L$3:$AH$833,5,FALSE)," ")</f>
        <v xml:space="preserve"> </v>
      </c>
      <c r="Z999" s="206" t="str">
        <f>IFERROR(VLOOKUP(AT999,'#Input Lists#'!$L$3:$AH$833,9,FALSE)," ")</f>
        <v xml:space="preserve"> </v>
      </c>
      <c r="AA999" s="119" t="s">
        <v>1527</v>
      </c>
      <c r="AB999" s="120"/>
      <c r="AC999" s="123"/>
      <c r="AD999" s="123"/>
      <c r="AE999" s="123"/>
      <c r="AF999" s="123"/>
      <c r="AG999" s="123"/>
      <c r="AH999" s="123"/>
      <c r="AI999" s="123"/>
      <c r="AJ999" s="123"/>
      <c r="AK999" s="123"/>
      <c r="AL999" s="123"/>
      <c r="AM999" s="123"/>
      <c r="AN999" s="123"/>
      <c r="AO999" s="123"/>
      <c r="AP999" s="120"/>
      <c r="AQ999" s="125" t="str">
        <f>IFERROR(VLOOKUP(G999,'#Location List#'!$C$3:$D$150,2,FALSE),"")</f>
        <v/>
      </c>
      <c r="AR999" s="125" t="str">
        <f>IFERROR(VLOOKUP(F999,'#Location List#'!$Q$3:$R$1154,2,FALSE),"")</f>
        <v/>
      </c>
      <c r="AS999" s="125" t="str">
        <f>IFERROR(VLOOKUP(V999,'#Input Lists#'!$B$3:$D$46,3,FALSE),"")</f>
        <v/>
      </c>
      <c r="AT999" s="125" t="str">
        <f>IFERROR(VLOOKUP(CONCATENATE(V999," ",W999),'#Input Lists#'!$K$3:$L$827,2,FALSE),"")</f>
        <v/>
      </c>
      <c r="AU999" s="125">
        <f>IFERROR(VLOOKUP(AA999,'#Input Lists#'!$BU$3:$BV$8,2,FALSE),"")</f>
        <v>1</v>
      </c>
      <c r="AV999" s="118" t="str">
        <f>IFERROR(VLOOKUP(AB999,'#Input Lists#'!$BO$3:$BP$9,2,FALSE),"")</f>
        <v/>
      </c>
      <c r="AW999" s="118">
        <f>IFERROR(VLOOKUP(AC999,'#Input Lists#'!$BL$3:$BM$7,2,FALSE),"")</f>
        <v>1</v>
      </c>
      <c r="AX999" s="52" t="e">
        <f>VLOOKUP(AQ999,'#Location List#'!$D$3:$K$150,4,FALSE)</f>
        <v>#N/A</v>
      </c>
      <c r="AY999" s="273" t="e">
        <f>VLOOKUP(AX999,'#Location List#'!$Z$3:$AA$13,2,FALSE)</f>
        <v>#N/A</v>
      </c>
      <c r="AZ999" s="126" t="e">
        <f>VLOOKUP($AT999,'#Input Lists#'!$L$3:$S$1033,6,FALSE)</f>
        <v>#N/A</v>
      </c>
      <c r="BA999" s="239" t="e">
        <f>VLOOKUP($AT999,'#Input Lists#'!$L$3:$S$833,7,FALSE)</f>
        <v>#N/A</v>
      </c>
      <c r="BB999" s="239" t="e">
        <f>VLOOKUP($AT999,'#Input Lists#'!$L$3:$S$833,8,FALSE)</f>
        <v>#N/A</v>
      </c>
      <c r="BC999" s="91" t="str">
        <f t="shared" si="98"/>
        <v/>
      </c>
      <c r="BD999" s="91" t="str">
        <f t="shared" si="99"/>
        <v/>
      </c>
      <c r="BE999" s="15" t="str">
        <f t="shared" si="100"/>
        <v/>
      </c>
      <c r="BF999" s="92" t="str">
        <f t="shared" si="101"/>
        <v>No Sighting Date</v>
      </c>
    </row>
    <row r="1000" spans="1:58" x14ac:dyDescent="0.25">
      <c r="A1000" s="118">
        <v>995</v>
      </c>
      <c r="B1000" s="119"/>
      <c r="C1000" s="120"/>
      <c r="D1000" s="121"/>
      <c r="E1000" s="121"/>
      <c r="F1000" s="236"/>
      <c r="G1000" s="122" t="str">
        <f>IFERROR(VLOOKUP(F1000,'#Location List#'!$U$3:$V$1154,2,FALSE),"")</f>
        <v/>
      </c>
      <c r="H1000" s="120"/>
      <c r="I1000" s="120"/>
      <c r="J1000" s="120"/>
      <c r="K1000" s="120"/>
      <c r="L1000" s="120"/>
      <c r="M1000" s="120"/>
      <c r="N1000" s="120"/>
      <c r="O1000" s="120"/>
      <c r="P1000" s="120"/>
      <c r="Q1000" s="120"/>
      <c r="R1000" s="120"/>
      <c r="S1000" s="120"/>
      <c r="T1000" s="205">
        <f t="shared" si="96"/>
        <v>0</v>
      </c>
      <c r="U1000" s="205">
        <f t="shared" si="97"/>
        <v>0</v>
      </c>
      <c r="V1000" s="210"/>
      <c r="W1000" s="210"/>
      <c r="X1000" s="23" t="str">
        <f>IFERROR(VLOOKUP(AT1000,'#Input Lists#'!$L$3:$AH$833,3,FALSE)," ")</f>
        <v xml:space="preserve"> </v>
      </c>
      <c r="Y1000" s="23" t="str">
        <f>IFERROR(VLOOKUP(AT1000,'#Input Lists#'!$L$3:$AH$833,5,FALSE)," ")</f>
        <v xml:space="preserve"> </v>
      </c>
      <c r="Z1000" s="206" t="str">
        <f>IFERROR(VLOOKUP(AT1000,'#Input Lists#'!$L$3:$AH$833,9,FALSE)," ")</f>
        <v xml:space="preserve"> </v>
      </c>
      <c r="AA1000" s="119" t="s">
        <v>1527</v>
      </c>
      <c r="AB1000" s="120"/>
      <c r="AC1000" s="123"/>
      <c r="AD1000" s="123"/>
      <c r="AE1000" s="123"/>
      <c r="AF1000" s="123"/>
      <c r="AG1000" s="123"/>
      <c r="AH1000" s="123"/>
      <c r="AI1000" s="123"/>
      <c r="AJ1000" s="123"/>
      <c r="AK1000" s="123"/>
      <c r="AL1000" s="123"/>
      <c r="AM1000" s="123"/>
      <c r="AN1000" s="123"/>
      <c r="AO1000" s="123"/>
      <c r="AP1000" s="120"/>
      <c r="AQ1000" s="125" t="str">
        <f>IFERROR(VLOOKUP(G1000,'#Location List#'!$C$3:$D$150,2,FALSE),"")</f>
        <v/>
      </c>
      <c r="AR1000" s="125" t="str">
        <f>IFERROR(VLOOKUP(F1000,'#Location List#'!$Q$3:$R$1154,2,FALSE),"")</f>
        <v/>
      </c>
      <c r="AS1000" s="125" t="str">
        <f>IFERROR(VLOOKUP(V1000,'#Input Lists#'!$B$3:$D$46,3,FALSE),"")</f>
        <v/>
      </c>
      <c r="AT1000" s="125" t="str">
        <f>IFERROR(VLOOKUP(CONCATENATE(V1000," ",W1000),'#Input Lists#'!$K$3:$L$827,2,FALSE),"")</f>
        <v/>
      </c>
      <c r="AU1000" s="125">
        <f>IFERROR(VLOOKUP(AA1000,'#Input Lists#'!$BU$3:$BV$8,2,FALSE),"")</f>
        <v>1</v>
      </c>
      <c r="AV1000" s="118" t="str">
        <f>IFERROR(VLOOKUP(AB1000,'#Input Lists#'!$BO$3:$BP$9,2,FALSE),"")</f>
        <v/>
      </c>
      <c r="AW1000" s="118">
        <f>IFERROR(VLOOKUP(AC1000,'#Input Lists#'!$BL$3:$BM$7,2,FALSE),"")</f>
        <v>1</v>
      </c>
      <c r="AX1000" s="52" t="e">
        <f>VLOOKUP(AQ1000,'#Location List#'!$D$3:$K$150,4,FALSE)</f>
        <v>#N/A</v>
      </c>
      <c r="AY1000" s="273" t="e">
        <f>VLOOKUP(AX1000,'#Location List#'!$Z$3:$AA$13,2,FALSE)</f>
        <v>#N/A</v>
      </c>
      <c r="AZ1000" s="126" t="e">
        <f>VLOOKUP($AT1000,'#Input Lists#'!$L$3:$S$1033,6,FALSE)</f>
        <v>#N/A</v>
      </c>
      <c r="BA1000" s="239" t="e">
        <f>VLOOKUP($AT1000,'#Input Lists#'!$L$3:$S$833,7,FALSE)</f>
        <v>#N/A</v>
      </c>
      <c r="BB1000" s="239" t="e">
        <f>VLOOKUP($AT1000,'#Input Lists#'!$L$3:$S$833,8,FALSE)</f>
        <v>#N/A</v>
      </c>
      <c r="BC1000" s="91" t="str">
        <f t="shared" si="98"/>
        <v/>
      </c>
      <c r="BD1000" s="91" t="str">
        <f t="shared" si="99"/>
        <v/>
      </c>
      <c r="BE1000" s="15" t="str">
        <f t="shared" si="100"/>
        <v/>
      </c>
      <c r="BF1000" s="92" t="str">
        <f t="shared" si="101"/>
        <v>No Sighting Date</v>
      </c>
    </row>
    <row r="1001" spans="1:58" x14ac:dyDescent="0.25">
      <c r="A1001" s="118">
        <v>996</v>
      </c>
      <c r="B1001" s="119"/>
      <c r="C1001" s="120"/>
      <c r="D1001" s="121"/>
      <c r="E1001" s="121"/>
      <c r="F1001" s="236"/>
      <c r="G1001" s="122" t="str">
        <f>IFERROR(VLOOKUP(F1001,'#Location List#'!$U$3:$V$1154,2,FALSE),"")</f>
        <v/>
      </c>
      <c r="H1001" s="120"/>
      <c r="I1001" s="120"/>
      <c r="J1001" s="120"/>
      <c r="K1001" s="120"/>
      <c r="L1001" s="120"/>
      <c r="M1001" s="120"/>
      <c r="N1001" s="120"/>
      <c r="O1001" s="120"/>
      <c r="P1001" s="120"/>
      <c r="Q1001" s="120"/>
      <c r="R1001" s="120"/>
      <c r="S1001" s="120"/>
      <c r="T1001" s="205">
        <f t="shared" si="96"/>
        <v>0</v>
      </c>
      <c r="U1001" s="205">
        <f t="shared" si="97"/>
        <v>0</v>
      </c>
      <c r="V1001" s="210"/>
      <c r="W1001" s="210"/>
      <c r="X1001" s="23" t="str">
        <f>IFERROR(VLOOKUP(AT1001,'#Input Lists#'!$L$3:$AH$833,3,FALSE)," ")</f>
        <v xml:space="preserve"> </v>
      </c>
      <c r="Y1001" s="23" t="str">
        <f>IFERROR(VLOOKUP(AT1001,'#Input Lists#'!$L$3:$AH$833,5,FALSE)," ")</f>
        <v xml:space="preserve"> </v>
      </c>
      <c r="Z1001" s="206" t="str">
        <f>IFERROR(VLOOKUP(AT1001,'#Input Lists#'!$L$3:$AH$833,9,FALSE)," ")</f>
        <v xml:space="preserve"> </v>
      </c>
      <c r="AA1001" s="119" t="s">
        <v>1527</v>
      </c>
      <c r="AB1001" s="120"/>
      <c r="AC1001" s="123"/>
      <c r="AD1001" s="123"/>
      <c r="AE1001" s="123"/>
      <c r="AF1001" s="123"/>
      <c r="AG1001" s="123"/>
      <c r="AH1001" s="123"/>
      <c r="AI1001" s="123"/>
      <c r="AJ1001" s="123"/>
      <c r="AK1001" s="123"/>
      <c r="AL1001" s="123"/>
      <c r="AM1001" s="123"/>
      <c r="AN1001" s="123"/>
      <c r="AO1001" s="123"/>
      <c r="AP1001" s="120"/>
      <c r="AQ1001" s="125" t="str">
        <f>IFERROR(VLOOKUP(G1001,'#Location List#'!$C$3:$D$150,2,FALSE),"")</f>
        <v/>
      </c>
      <c r="AR1001" s="125" t="str">
        <f>IFERROR(VLOOKUP(F1001,'#Location List#'!$Q$3:$R$1154,2,FALSE),"")</f>
        <v/>
      </c>
      <c r="AS1001" s="125" t="str">
        <f>IFERROR(VLOOKUP(V1001,'#Input Lists#'!$B$3:$D$46,3,FALSE),"")</f>
        <v/>
      </c>
      <c r="AT1001" s="125" t="str">
        <f>IFERROR(VLOOKUP(CONCATENATE(V1001," ",W1001),'#Input Lists#'!$K$3:$L$827,2,FALSE),"")</f>
        <v/>
      </c>
      <c r="AU1001" s="125">
        <f>IFERROR(VLOOKUP(AA1001,'#Input Lists#'!$BU$3:$BV$8,2,FALSE),"")</f>
        <v>1</v>
      </c>
      <c r="AV1001" s="118" t="str">
        <f>IFERROR(VLOOKUP(AB1001,'#Input Lists#'!$BO$3:$BP$9,2,FALSE),"")</f>
        <v/>
      </c>
      <c r="AW1001" s="118">
        <f>IFERROR(VLOOKUP(AC1001,'#Input Lists#'!$BL$3:$BM$7,2,FALSE),"")</f>
        <v>1</v>
      </c>
      <c r="AX1001" s="52" t="e">
        <f>VLOOKUP(AQ1001,'#Location List#'!$D$3:$K$150,4,FALSE)</f>
        <v>#N/A</v>
      </c>
      <c r="AY1001" s="273" t="e">
        <f>VLOOKUP(AX1001,'#Location List#'!$Z$3:$AA$13,2,FALSE)</f>
        <v>#N/A</v>
      </c>
      <c r="AZ1001" s="126" t="e">
        <f>VLOOKUP($AT1001,'#Input Lists#'!$L$3:$S$1033,6,FALSE)</f>
        <v>#N/A</v>
      </c>
      <c r="BA1001" s="239" t="e">
        <f>VLOOKUP($AT1001,'#Input Lists#'!$L$3:$S$833,7,FALSE)</f>
        <v>#N/A</v>
      </c>
      <c r="BB1001" s="239" t="e">
        <f>VLOOKUP($AT1001,'#Input Lists#'!$L$3:$S$833,8,FALSE)</f>
        <v>#N/A</v>
      </c>
      <c r="BC1001" s="91" t="str">
        <f t="shared" si="98"/>
        <v/>
      </c>
      <c r="BD1001" s="91" t="str">
        <f t="shared" si="99"/>
        <v/>
      </c>
      <c r="BE1001" s="15" t="str">
        <f t="shared" si="100"/>
        <v/>
      </c>
      <c r="BF1001" s="92" t="str">
        <f t="shared" si="101"/>
        <v>No Sighting Date</v>
      </c>
    </row>
    <row r="1002" spans="1:58" x14ac:dyDescent="0.25">
      <c r="A1002" s="118">
        <v>997</v>
      </c>
      <c r="B1002" s="119"/>
      <c r="C1002" s="120"/>
      <c r="D1002" s="121"/>
      <c r="E1002" s="121"/>
      <c r="F1002" s="236"/>
      <c r="G1002" s="122" t="str">
        <f>IFERROR(VLOOKUP(F1002,'#Location List#'!$U$3:$V$1154,2,FALSE),"")</f>
        <v/>
      </c>
      <c r="H1002" s="120"/>
      <c r="I1002" s="120"/>
      <c r="J1002" s="120"/>
      <c r="K1002" s="120"/>
      <c r="L1002" s="120"/>
      <c r="M1002" s="120"/>
      <c r="N1002" s="120"/>
      <c r="O1002" s="120"/>
      <c r="P1002" s="120"/>
      <c r="Q1002" s="120"/>
      <c r="R1002" s="120"/>
      <c r="S1002" s="120"/>
      <c r="T1002" s="205">
        <f t="shared" si="96"/>
        <v>0</v>
      </c>
      <c r="U1002" s="205">
        <f t="shared" si="97"/>
        <v>0</v>
      </c>
      <c r="V1002" s="210"/>
      <c r="W1002" s="210"/>
      <c r="X1002" s="23" t="str">
        <f>IFERROR(VLOOKUP(AT1002,'#Input Lists#'!$L$3:$AH$833,3,FALSE)," ")</f>
        <v xml:space="preserve"> </v>
      </c>
      <c r="Y1002" s="23" t="str">
        <f>IFERROR(VLOOKUP(AT1002,'#Input Lists#'!$L$3:$AH$833,5,FALSE)," ")</f>
        <v xml:space="preserve"> </v>
      </c>
      <c r="Z1002" s="206" t="str">
        <f>IFERROR(VLOOKUP(AT1002,'#Input Lists#'!$L$3:$AH$833,9,FALSE)," ")</f>
        <v xml:space="preserve"> </v>
      </c>
      <c r="AA1002" s="119" t="s">
        <v>1527</v>
      </c>
      <c r="AB1002" s="120"/>
      <c r="AC1002" s="123"/>
      <c r="AD1002" s="123"/>
      <c r="AE1002" s="123"/>
      <c r="AF1002" s="123"/>
      <c r="AG1002" s="123"/>
      <c r="AH1002" s="123"/>
      <c r="AI1002" s="123"/>
      <c r="AJ1002" s="123"/>
      <c r="AK1002" s="123"/>
      <c r="AL1002" s="123"/>
      <c r="AM1002" s="123"/>
      <c r="AN1002" s="123"/>
      <c r="AO1002" s="123"/>
      <c r="AP1002" s="120"/>
      <c r="AQ1002" s="125" t="str">
        <f>IFERROR(VLOOKUP(G1002,'#Location List#'!$C$3:$D$150,2,FALSE),"")</f>
        <v/>
      </c>
      <c r="AR1002" s="125" t="str">
        <f>IFERROR(VLOOKUP(F1002,'#Location List#'!$Q$3:$R$1154,2,FALSE),"")</f>
        <v/>
      </c>
      <c r="AS1002" s="125" t="str">
        <f>IFERROR(VLOOKUP(V1002,'#Input Lists#'!$B$3:$D$46,3,FALSE),"")</f>
        <v/>
      </c>
      <c r="AT1002" s="125" t="str">
        <f>IFERROR(VLOOKUP(CONCATENATE(V1002," ",W1002),'#Input Lists#'!$K$3:$L$827,2,FALSE),"")</f>
        <v/>
      </c>
      <c r="AU1002" s="125">
        <f>IFERROR(VLOOKUP(AA1002,'#Input Lists#'!$BU$3:$BV$8,2,FALSE),"")</f>
        <v>1</v>
      </c>
      <c r="AV1002" s="118" t="str">
        <f>IFERROR(VLOOKUP(AB1002,'#Input Lists#'!$BO$3:$BP$9,2,FALSE),"")</f>
        <v/>
      </c>
      <c r="AW1002" s="118">
        <f>IFERROR(VLOOKUP(AC1002,'#Input Lists#'!$BL$3:$BM$7,2,FALSE),"")</f>
        <v>1</v>
      </c>
      <c r="AX1002" s="52" t="e">
        <f>VLOOKUP(AQ1002,'#Location List#'!$D$3:$K$150,4,FALSE)</f>
        <v>#N/A</v>
      </c>
      <c r="AY1002" s="273" t="e">
        <f>VLOOKUP(AX1002,'#Location List#'!$Z$3:$AA$13,2,FALSE)</f>
        <v>#N/A</v>
      </c>
      <c r="AZ1002" s="126" t="e">
        <f>VLOOKUP($AT1002,'#Input Lists#'!$L$3:$S$1033,6,FALSE)</f>
        <v>#N/A</v>
      </c>
      <c r="BA1002" s="239" t="e">
        <f>VLOOKUP($AT1002,'#Input Lists#'!$L$3:$S$833,7,FALSE)</f>
        <v>#N/A</v>
      </c>
      <c r="BB1002" s="239" t="e">
        <f>VLOOKUP($AT1002,'#Input Lists#'!$L$3:$S$833,8,FALSE)</f>
        <v>#N/A</v>
      </c>
      <c r="BC1002" s="91" t="str">
        <f t="shared" si="98"/>
        <v/>
      </c>
      <c r="BD1002" s="91" t="str">
        <f t="shared" si="99"/>
        <v/>
      </c>
      <c r="BE1002" s="15" t="str">
        <f t="shared" si="100"/>
        <v/>
      </c>
      <c r="BF1002" s="92" t="str">
        <f t="shared" si="101"/>
        <v>No Sighting Date</v>
      </c>
    </row>
    <row r="1003" spans="1:58" x14ac:dyDescent="0.25">
      <c r="A1003" s="118">
        <v>998</v>
      </c>
      <c r="B1003" s="119"/>
      <c r="C1003" s="120"/>
      <c r="D1003" s="121"/>
      <c r="E1003" s="121"/>
      <c r="F1003" s="236"/>
      <c r="G1003" s="122" t="str">
        <f>IFERROR(VLOOKUP(F1003,'#Location List#'!$U$3:$V$1154,2,FALSE),"")</f>
        <v/>
      </c>
      <c r="H1003" s="120"/>
      <c r="I1003" s="120"/>
      <c r="J1003" s="120"/>
      <c r="K1003" s="120"/>
      <c r="L1003" s="120"/>
      <c r="M1003" s="120"/>
      <c r="N1003" s="120"/>
      <c r="O1003" s="120"/>
      <c r="P1003" s="120"/>
      <c r="Q1003" s="120"/>
      <c r="R1003" s="120"/>
      <c r="S1003" s="120"/>
      <c r="T1003" s="205">
        <f t="shared" si="96"/>
        <v>0</v>
      </c>
      <c r="U1003" s="205">
        <f t="shared" si="97"/>
        <v>0</v>
      </c>
      <c r="V1003" s="210"/>
      <c r="W1003" s="210"/>
      <c r="X1003" s="23" t="str">
        <f>IFERROR(VLOOKUP(AT1003,'#Input Lists#'!$L$3:$AH$833,3,FALSE)," ")</f>
        <v xml:space="preserve"> </v>
      </c>
      <c r="Y1003" s="23" t="str">
        <f>IFERROR(VLOOKUP(AT1003,'#Input Lists#'!$L$3:$AH$833,5,FALSE)," ")</f>
        <v xml:space="preserve"> </v>
      </c>
      <c r="Z1003" s="206" t="str">
        <f>IFERROR(VLOOKUP(AT1003,'#Input Lists#'!$L$3:$AH$833,9,FALSE)," ")</f>
        <v xml:space="preserve"> </v>
      </c>
      <c r="AA1003" s="119" t="s">
        <v>1527</v>
      </c>
      <c r="AB1003" s="120"/>
      <c r="AC1003" s="123"/>
      <c r="AD1003" s="123"/>
      <c r="AE1003" s="123"/>
      <c r="AF1003" s="123"/>
      <c r="AG1003" s="123"/>
      <c r="AH1003" s="123"/>
      <c r="AI1003" s="123"/>
      <c r="AJ1003" s="123"/>
      <c r="AK1003" s="123"/>
      <c r="AL1003" s="123"/>
      <c r="AM1003" s="123"/>
      <c r="AN1003" s="123"/>
      <c r="AO1003" s="123"/>
      <c r="AP1003" s="120"/>
      <c r="AQ1003" s="125" t="str">
        <f>IFERROR(VLOOKUP(G1003,'#Location List#'!$C$3:$D$150,2,FALSE),"")</f>
        <v/>
      </c>
      <c r="AR1003" s="125" t="str">
        <f>IFERROR(VLOOKUP(F1003,'#Location List#'!$Q$3:$R$1154,2,FALSE),"")</f>
        <v/>
      </c>
      <c r="AS1003" s="125" t="str">
        <f>IFERROR(VLOOKUP(V1003,'#Input Lists#'!$B$3:$D$46,3,FALSE),"")</f>
        <v/>
      </c>
      <c r="AT1003" s="125" t="str">
        <f>IFERROR(VLOOKUP(CONCATENATE(V1003," ",W1003),'#Input Lists#'!$K$3:$L$827,2,FALSE),"")</f>
        <v/>
      </c>
      <c r="AU1003" s="125">
        <f>IFERROR(VLOOKUP(AA1003,'#Input Lists#'!$BU$3:$BV$8,2,FALSE),"")</f>
        <v>1</v>
      </c>
      <c r="AV1003" s="118" t="str">
        <f>IFERROR(VLOOKUP(AB1003,'#Input Lists#'!$BO$3:$BP$9,2,FALSE),"")</f>
        <v/>
      </c>
      <c r="AW1003" s="118">
        <f>IFERROR(VLOOKUP(AC1003,'#Input Lists#'!$BL$3:$BM$7,2,FALSE),"")</f>
        <v>1</v>
      </c>
      <c r="AX1003" s="52" t="e">
        <f>VLOOKUP(AQ1003,'#Location List#'!$D$3:$K$150,4,FALSE)</f>
        <v>#N/A</v>
      </c>
      <c r="AY1003" s="273" t="e">
        <f>VLOOKUP(AX1003,'#Location List#'!$Z$3:$AA$13,2,FALSE)</f>
        <v>#N/A</v>
      </c>
      <c r="AZ1003" s="126" t="e">
        <f>VLOOKUP($AT1003,'#Input Lists#'!$L$3:$S$1033,6,FALSE)</f>
        <v>#N/A</v>
      </c>
      <c r="BA1003" s="239" t="e">
        <f>VLOOKUP($AT1003,'#Input Lists#'!$L$3:$S$833,7,FALSE)</f>
        <v>#N/A</v>
      </c>
      <c r="BB1003" s="239" t="e">
        <f>VLOOKUP($AT1003,'#Input Lists#'!$L$3:$S$833,8,FALSE)</f>
        <v>#N/A</v>
      </c>
      <c r="BC1003" s="91" t="str">
        <f t="shared" si="98"/>
        <v/>
      </c>
      <c r="BD1003" s="91" t="str">
        <f t="shared" si="99"/>
        <v/>
      </c>
      <c r="BE1003" s="15" t="str">
        <f t="shared" si="100"/>
        <v/>
      </c>
      <c r="BF1003" s="92" t="str">
        <f t="shared" si="101"/>
        <v>No Sighting Date</v>
      </c>
    </row>
    <row r="1004" spans="1:58" x14ac:dyDescent="0.25">
      <c r="A1004" s="118">
        <v>999</v>
      </c>
      <c r="B1004" s="119"/>
      <c r="C1004" s="120"/>
      <c r="D1004" s="121"/>
      <c r="E1004" s="121"/>
      <c r="F1004" s="236"/>
      <c r="G1004" s="122" t="str">
        <f>IFERROR(VLOOKUP(F1004,'#Location List#'!$U$3:$V$1154,2,FALSE),"")</f>
        <v/>
      </c>
      <c r="H1004" s="120"/>
      <c r="I1004" s="120"/>
      <c r="J1004" s="120"/>
      <c r="K1004" s="120"/>
      <c r="L1004" s="120"/>
      <c r="M1004" s="120"/>
      <c r="N1004" s="120"/>
      <c r="O1004" s="120"/>
      <c r="P1004" s="120"/>
      <c r="Q1004" s="120"/>
      <c r="R1004" s="120"/>
      <c r="S1004" s="120"/>
      <c r="T1004" s="205">
        <f t="shared" si="96"/>
        <v>0</v>
      </c>
      <c r="U1004" s="205">
        <f t="shared" si="97"/>
        <v>0</v>
      </c>
      <c r="V1004" s="210"/>
      <c r="W1004" s="210"/>
      <c r="X1004" s="23" t="str">
        <f>IFERROR(VLOOKUP(AT1004,'#Input Lists#'!$L$3:$AH$833,3,FALSE)," ")</f>
        <v xml:space="preserve"> </v>
      </c>
      <c r="Y1004" s="23" t="str">
        <f>IFERROR(VLOOKUP(AT1004,'#Input Lists#'!$L$3:$AH$833,5,FALSE)," ")</f>
        <v xml:space="preserve"> </v>
      </c>
      <c r="Z1004" s="206" t="str">
        <f>IFERROR(VLOOKUP(AT1004,'#Input Lists#'!$L$3:$AH$833,9,FALSE)," ")</f>
        <v xml:space="preserve"> </v>
      </c>
      <c r="AA1004" s="119" t="s">
        <v>1527</v>
      </c>
      <c r="AB1004" s="120"/>
      <c r="AC1004" s="123"/>
      <c r="AD1004" s="123"/>
      <c r="AE1004" s="123"/>
      <c r="AF1004" s="123"/>
      <c r="AG1004" s="123"/>
      <c r="AH1004" s="123"/>
      <c r="AI1004" s="123"/>
      <c r="AJ1004" s="123"/>
      <c r="AK1004" s="123"/>
      <c r="AL1004" s="123"/>
      <c r="AM1004" s="123"/>
      <c r="AN1004" s="123"/>
      <c r="AO1004" s="123"/>
      <c r="AP1004" s="120"/>
      <c r="AQ1004" s="125" t="str">
        <f>IFERROR(VLOOKUP(G1004,'#Location List#'!$C$3:$D$150,2,FALSE),"")</f>
        <v/>
      </c>
      <c r="AR1004" s="125" t="str">
        <f>IFERROR(VLOOKUP(F1004,'#Location List#'!$Q$3:$R$1154,2,FALSE),"")</f>
        <v/>
      </c>
      <c r="AS1004" s="125" t="str">
        <f>IFERROR(VLOOKUP(V1004,'#Input Lists#'!$B$3:$D$46,3,FALSE),"")</f>
        <v/>
      </c>
      <c r="AT1004" s="125" t="str">
        <f>IFERROR(VLOOKUP(CONCATENATE(V1004," ",W1004),'#Input Lists#'!$K$3:$L$827,2,FALSE),"")</f>
        <v/>
      </c>
      <c r="AU1004" s="125">
        <f>IFERROR(VLOOKUP(AA1004,'#Input Lists#'!$BU$3:$BV$8,2,FALSE),"")</f>
        <v>1</v>
      </c>
      <c r="AV1004" s="118" t="str">
        <f>IFERROR(VLOOKUP(AB1004,'#Input Lists#'!$BO$3:$BP$9,2,FALSE),"")</f>
        <v/>
      </c>
      <c r="AW1004" s="118">
        <f>IFERROR(VLOOKUP(AC1004,'#Input Lists#'!$BL$3:$BM$7,2,FALSE),"")</f>
        <v>1</v>
      </c>
      <c r="AX1004" s="52" t="e">
        <f>VLOOKUP(AQ1004,'#Location List#'!$D$3:$K$150,4,FALSE)</f>
        <v>#N/A</v>
      </c>
      <c r="AY1004" s="273" t="e">
        <f>VLOOKUP(AX1004,'#Location List#'!$Z$3:$AA$13,2,FALSE)</f>
        <v>#N/A</v>
      </c>
      <c r="AZ1004" s="126" t="e">
        <f>VLOOKUP($AT1004,'#Input Lists#'!$L$3:$S$1033,6,FALSE)</f>
        <v>#N/A</v>
      </c>
      <c r="BA1004" s="239" t="e">
        <f>VLOOKUP($AT1004,'#Input Lists#'!$L$3:$S$833,7,FALSE)</f>
        <v>#N/A</v>
      </c>
      <c r="BB1004" s="239" t="e">
        <f>VLOOKUP($AT1004,'#Input Lists#'!$L$3:$S$833,8,FALSE)</f>
        <v>#N/A</v>
      </c>
      <c r="BC1004" s="91" t="str">
        <f t="shared" si="98"/>
        <v/>
      </c>
      <c r="BD1004" s="91" t="str">
        <f t="shared" si="99"/>
        <v/>
      </c>
      <c r="BE1004" s="15" t="str">
        <f t="shared" si="100"/>
        <v/>
      </c>
      <c r="BF1004" s="92" t="str">
        <f t="shared" si="101"/>
        <v>No Sighting Date</v>
      </c>
    </row>
    <row r="1005" spans="1:58" x14ac:dyDescent="0.25">
      <c r="A1005" s="118">
        <v>1000</v>
      </c>
      <c r="B1005" s="119"/>
      <c r="C1005" s="120"/>
      <c r="D1005" s="121"/>
      <c r="E1005" s="121"/>
      <c r="F1005" s="236"/>
      <c r="G1005" s="122" t="str">
        <f>IFERROR(VLOOKUP(F1005,'#Location List#'!$U$3:$V$1154,2,FALSE),"")</f>
        <v/>
      </c>
      <c r="H1005" s="120"/>
      <c r="I1005" s="120"/>
      <c r="J1005" s="120"/>
      <c r="K1005" s="120"/>
      <c r="L1005" s="120"/>
      <c r="M1005" s="120"/>
      <c r="N1005" s="120"/>
      <c r="O1005" s="120"/>
      <c r="P1005" s="120"/>
      <c r="Q1005" s="120"/>
      <c r="R1005" s="120"/>
      <c r="S1005" s="120"/>
      <c r="T1005" s="205">
        <f t="shared" si="96"/>
        <v>0</v>
      </c>
      <c r="U1005" s="205">
        <f t="shared" si="97"/>
        <v>0</v>
      </c>
      <c r="V1005" s="210"/>
      <c r="W1005" s="210"/>
      <c r="X1005" s="23" t="str">
        <f>IFERROR(VLOOKUP(AT1005,'#Input Lists#'!$L$3:$AH$833,3,FALSE)," ")</f>
        <v xml:space="preserve"> </v>
      </c>
      <c r="Y1005" s="23" t="str">
        <f>IFERROR(VLOOKUP(AT1005,'#Input Lists#'!$L$3:$AH$833,5,FALSE)," ")</f>
        <v xml:space="preserve"> </v>
      </c>
      <c r="Z1005" s="206" t="str">
        <f>IFERROR(VLOOKUP(AT1005,'#Input Lists#'!$L$3:$AH$833,9,FALSE)," ")</f>
        <v xml:space="preserve"> </v>
      </c>
      <c r="AA1005" s="119" t="s">
        <v>1527</v>
      </c>
      <c r="AB1005" s="120"/>
      <c r="AC1005" s="123"/>
      <c r="AD1005" s="123"/>
      <c r="AE1005" s="123"/>
      <c r="AF1005" s="123"/>
      <c r="AG1005" s="123"/>
      <c r="AH1005" s="123"/>
      <c r="AI1005" s="123"/>
      <c r="AJ1005" s="123"/>
      <c r="AK1005" s="123"/>
      <c r="AL1005" s="123"/>
      <c r="AM1005" s="123"/>
      <c r="AN1005" s="123"/>
      <c r="AO1005" s="123"/>
      <c r="AP1005" s="120"/>
      <c r="AQ1005" s="125" t="str">
        <f>IFERROR(VLOOKUP(G1005,'#Location List#'!$C$3:$D$150,2,FALSE),"")</f>
        <v/>
      </c>
      <c r="AR1005" s="125" t="str">
        <f>IFERROR(VLOOKUP(F1005,'#Location List#'!$Q$3:$R$1154,2,FALSE),"")</f>
        <v/>
      </c>
      <c r="AS1005" s="125" t="str">
        <f>IFERROR(VLOOKUP(V1005,'#Input Lists#'!$B$3:$D$46,3,FALSE),"")</f>
        <v/>
      </c>
      <c r="AT1005" s="125" t="str">
        <f>IFERROR(VLOOKUP(CONCATENATE(V1005," ",W1005),'#Input Lists#'!$K$3:$L$827,2,FALSE),"")</f>
        <v/>
      </c>
      <c r="AU1005" s="125">
        <f>IFERROR(VLOOKUP(AA1005,'#Input Lists#'!$BU$3:$BV$8,2,FALSE),"")</f>
        <v>1</v>
      </c>
      <c r="AV1005" s="118" t="str">
        <f>IFERROR(VLOOKUP(AB1005,'#Input Lists#'!$BO$3:$BP$9,2,FALSE),"")</f>
        <v/>
      </c>
      <c r="AW1005" s="118">
        <f>IFERROR(VLOOKUP(AC1005,'#Input Lists#'!$BL$3:$BM$7,2,FALSE),"")</f>
        <v>1</v>
      </c>
      <c r="AX1005" s="52" t="e">
        <f>VLOOKUP(AQ1005,'#Location List#'!$D$3:$K$150,4,FALSE)</f>
        <v>#N/A</v>
      </c>
      <c r="AY1005" s="273" t="e">
        <f>VLOOKUP(AX1005,'#Location List#'!$Z$3:$AA$13,2,FALSE)</f>
        <v>#N/A</v>
      </c>
      <c r="AZ1005" s="126" t="e">
        <f>VLOOKUP($AT1005,'#Input Lists#'!$L$3:$S$1033,6,FALSE)</f>
        <v>#N/A</v>
      </c>
      <c r="BA1005" s="239" t="e">
        <f>VLOOKUP($AT1005,'#Input Lists#'!$L$3:$S$833,7,FALSE)</f>
        <v>#N/A</v>
      </c>
      <c r="BB1005" s="239" t="e">
        <f>VLOOKUP($AT1005,'#Input Lists#'!$L$3:$S$833,8,FALSE)</f>
        <v>#N/A</v>
      </c>
      <c r="BC1005" s="91" t="str">
        <f t="shared" si="98"/>
        <v/>
      </c>
      <c r="BD1005" s="91" t="str">
        <f t="shared" si="99"/>
        <v/>
      </c>
      <c r="BE1005" s="15" t="str">
        <f t="shared" si="100"/>
        <v/>
      </c>
      <c r="BF1005" s="92" t="str">
        <f t="shared" si="101"/>
        <v>No Sighting Date</v>
      </c>
    </row>
    <row r="1006" spans="1:58" x14ac:dyDescent="0.25">
      <c r="A1006" s="118">
        <v>1001</v>
      </c>
      <c r="B1006" s="119"/>
      <c r="C1006" s="120"/>
      <c r="D1006" s="121"/>
      <c r="E1006" s="121"/>
      <c r="F1006" s="236"/>
      <c r="G1006" s="122" t="str">
        <f>IFERROR(VLOOKUP(F1006,'#Location List#'!$U$3:$V$1154,2,FALSE),"")</f>
        <v/>
      </c>
      <c r="H1006" s="120"/>
      <c r="I1006" s="120"/>
      <c r="J1006" s="120"/>
      <c r="K1006" s="120"/>
      <c r="L1006" s="120"/>
      <c r="M1006" s="120"/>
      <c r="N1006" s="120"/>
      <c r="O1006" s="120"/>
      <c r="P1006" s="120"/>
      <c r="Q1006" s="120"/>
      <c r="R1006" s="120"/>
      <c r="S1006" s="120"/>
      <c r="T1006" s="205">
        <f t="shared" si="96"/>
        <v>0</v>
      </c>
      <c r="U1006" s="205">
        <f t="shared" si="97"/>
        <v>0</v>
      </c>
      <c r="V1006" s="210"/>
      <c r="W1006" s="210"/>
      <c r="X1006" s="23" t="str">
        <f>IFERROR(VLOOKUP(AT1006,'#Input Lists#'!$L$3:$AH$833,3,FALSE)," ")</f>
        <v xml:space="preserve"> </v>
      </c>
      <c r="Y1006" s="23" t="str">
        <f>IFERROR(VLOOKUP(AT1006,'#Input Lists#'!$L$3:$AH$833,5,FALSE)," ")</f>
        <v xml:space="preserve"> </v>
      </c>
      <c r="Z1006" s="206" t="str">
        <f>IFERROR(VLOOKUP(AT1006,'#Input Lists#'!$L$3:$AH$833,9,FALSE)," ")</f>
        <v xml:space="preserve"> </v>
      </c>
      <c r="AA1006" s="119" t="s">
        <v>1527</v>
      </c>
      <c r="AB1006" s="120"/>
      <c r="AC1006" s="123"/>
      <c r="AD1006" s="123"/>
      <c r="AE1006" s="123"/>
      <c r="AF1006" s="123"/>
      <c r="AG1006" s="123"/>
      <c r="AH1006" s="123"/>
      <c r="AI1006" s="123"/>
      <c r="AJ1006" s="123"/>
      <c r="AK1006" s="123"/>
      <c r="AL1006" s="123"/>
      <c r="AM1006" s="123"/>
      <c r="AN1006" s="123"/>
      <c r="AO1006" s="123"/>
      <c r="AP1006" s="120"/>
      <c r="AQ1006" s="125" t="str">
        <f>IFERROR(VLOOKUP(G1006,'#Location List#'!$C$3:$D$150,2,FALSE),"")</f>
        <v/>
      </c>
      <c r="AR1006" s="125" t="str">
        <f>IFERROR(VLOOKUP(F1006,'#Location List#'!$Q$3:$R$1154,2,FALSE),"")</f>
        <v/>
      </c>
      <c r="AS1006" s="125" t="str">
        <f>IFERROR(VLOOKUP(V1006,'#Input Lists#'!$B$3:$D$46,3,FALSE),"")</f>
        <v/>
      </c>
      <c r="AT1006" s="125" t="str">
        <f>IFERROR(VLOOKUP(CONCATENATE(V1006," ",W1006),'#Input Lists#'!$K$3:$L$827,2,FALSE),"")</f>
        <v/>
      </c>
      <c r="AU1006" s="125">
        <f>IFERROR(VLOOKUP(AA1006,'#Input Lists#'!$BU$3:$BV$8,2,FALSE),"")</f>
        <v>1</v>
      </c>
      <c r="AV1006" s="118" t="str">
        <f>IFERROR(VLOOKUP(AB1006,'#Input Lists#'!$BO$3:$BP$9,2,FALSE),"")</f>
        <v/>
      </c>
      <c r="AW1006" s="118">
        <f>IFERROR(VLOOKUP(AC1006,'#Input Lists#'!$BL$3:$BM$7,2,FALSE),"")</f>
        <v>1</v>
      </c>
      <c r="AX1006" s="52" t="e">
        <f>VLOOKUP(AQ1006,'#Location List#'!$D$3:$K$150,4,FALSE)</f>
        <v>#N/A</v>
      </c>
      <c r="AY1006" s="273" t="e">
        <f>VLOOKUP(AX1006,'#Location List#'!$Z$3:$AA$13,2,FALSE)</f>
        <v>#N/A</v>
      </c>
      <c r="AZ1006" s="126" t="e">
        <f>VLOOKUP($AT1006,'#Input Lists#'!$L$3:$S$1033,6,FALSE)</f>
        <v>#N/A</v>
      </c>
      <c r="BA1006" s="239" t="e">
        <f>VLOOKUP($AT1006,'#Input Lists#'!$L$3:$S$833,7,FALSE)</f>
        <v>#N/A</v>
      </c>
      <c r="BB1006" s="239" t="e">
        <f>VLOOKUP($AT1006,'#Input Lists#'!$L$3:$S$833,8,FALSE)</f>
        <v>#N/A</v>
      </c>
      <c r="BC1006" s="91" t="str">
        <f t="shared" si="98"/>
        <v/>
      </c>
      <c r="BD1006" s="91" t="str">
        <f t="shared" si="99"/>
        <v/>
      </c>
      <c r="BE1006" s="15" t="str">
        <f t="shared" si="100"/>
        <v/>
      </c>
      <c r="BF1006" s="92" t="str">
        <f t="shared" si="101"/>
        <v>No Sighting Date</v>
      </c>
    </row>
    <row r="1007" spans="1:58" x14ac:dyDescent="0.25">
      <c r="A1007" s="118">
        <v>1002</v>
      </c>
      <c r="B1007" s="119"/>
      <c r="C1007" s="120"/>
      <c r="D1007" s="121"/>
      <c r="E1007" s="121"/>
      <c r="F1007" s="236"/>
      <c r="G1007" s="122" t="str">
        <f>IFERROR(VLOOKUP(F1007,'#Location List#'!$U$3:$V$1154,2,FALSE),"")</f>
        <v/>
      </c>
      <c r="H1007" s="120"/>
      <c r="I1007" s="120"/>
      <c r="J1007" s="120"/>
      <c r="K1007" s="120"/>
      <c r="L1007" s="120"/>
      <c r="M1007" s="120"/>
      <c r="N1007" s="120"/>
      <c r="O1007" s="120"/>
      <c r="P1007" s="120"/>
      <c r="Q1007" s="120"/>
      <c r="R1007" s="120"/>
      <c r="S1007" s="120"/>
      <c r="T1007" s="205">
        <f t="shared" si="96"/>
        <v>0</v>
      </c>
      <c r="U1007" s="205">
        <f t="shared" si="97"/>
        <v>0</v>
      </c>
      <c r="V1007" s="210"/>
      <c r="W1007" s="210"/>
      <c r="X1007" s="23" t="str">
        <f>IFERROR(VLOOKUP(AT1007,'#Input Lists#'!$L$3:$AH$833,3,FALSE)," ")</f>
        <v xml:space="preserve"> </v>
      </c>
      <c r="Y1007" s="23" t="str">
        <f>IFERROR(VLOOKUP(AT1007,'#Input Lists#'!$L$3:$AH$833,5,FALSE)," ")</f>
        <v xml:space="preserve"> </v>
      </c>
      <c r="Z1007" s="206" t="str">
        <f>IFERROR(VLOOKUP(AT1007,'#Input Lists#'!$L$3:$AH$833,9,FALSE)," ")</f>
        <v xml:space="preserve"> </v>
      </c>
      <c r="AA1007" s="119" t="s">
        <v>1527</v>
      </c>
      <c r="AB1007" s="120"/>
      <c r="AC1007" s="123"/>
      <c r="AD1007" s="123"/>
      <c r="AE1007" s="123"/>
      <c r="AF1007" s="123"/>
      <c r="AG1007" s="123"/>
      <c r="AH1007" s="123"/>
      <c r="AI1007" s="123"/>
      <c r="AJ1007" s="123"/>
      <c r="AK1007" s="123"/>
      <c r="AL1007" s="123"/>
      <c r="AM1007" s="123"/>
      <c r="AN1007" s="123"/>
      <c r="AO1007" s="123"/>
      <c r="AP1007" s="120"/>
      <c r="AQ1007" s="125" t="str">
        <f>IFERROR(VLOOKUP(G1007,'#Location List#'!$C$3:$D$150,2,FALSE),"")</f>
        <v/>
      </c>
      <c r="AR1007" s="125" t="str">
        <f>IFERROR(VLOOKUP(F1007,'#Location List#'!$Q$3:$R$1154,2,FALSE),"")</f>
        <v/>
      </c>
      <c r="AS1007" s="125" t="str">
        <f>IFERROR(VLOOKUP(V1007,'#Input Lists#'!$B$3:$D$46,3,FALSE),"")</f>
        <v/>
      </c>
      <c r="AT1007" s="125" t="str">
        <f>IFERROR(VLOOKUP(CONCATENATE(V1007," ",W1007),'#Input Lists#'!$K$3:$L$827,2,FALSE),"")</f>
        <v/>
      </c>
      <c r="AU1007" s="125">
        <f>IFERROR(VLOOKUP(AA1007,'#Input Lists#'!$BU$3:$BV$8,2,FALSE),"")</f>
        <v>1</v>
      </c>
      <c r="AV1007" s="118" t="str">
        <f>IFERROR(VLOOKUP(AB1007,'#Input Lists#'!$BO$3:$BP$9,2,FALSE),"")</f>
        <v/>
      </c>
      <c r="AW1007" s="118">
        <f>IFERROR(VLOOKUP(AC1007,'#Input Lists#'!$BL$3:$BM$7,2,FALSE),"")</f>
        <v>1</v>
      </c>
      <c r="AX1007" s="52" t="e">
        <f>VLOOKUP(AQ1007,'#Location List#'!$D$3:$K$150,4,FALSE)</f>
        <v>#N/A</v>
      </c>
      <c r="AY1007" s="273" t="e">
        <f>VLOOKUP(AX1007,'#Location List#'!$Z$3:$AA$13,2,FALSE)</f>
        <v>#N/A</v>
      </c>
      <c r="AZ1007" s="126" t="e">
        <f>VLOOKUP($AT1007,'#Input Lists#'!$L$3:$S$1033,6,FALSE)</f>
        <v>#N/A</v>
      </c>
      <c r="BA1007" s="239" t="e">
        <f>VLOOKUP($AT1007,'#Input Lists#'!$L$3:$S$833,7,FALSE)</f>
        <v>#N/A</v>
      </c>
      <c r="BB1007" s="239" t="e">
        <f>VLOOKUP($AT1007,'#Input Lists#'!$L$3:$S$833,8,FALSE)</f>
        <v>#N/A</v>
      </c>
      <c r="BC1007" s="91" t="str">
        <f t="shared" si="98"/>
        <v/>
      </c>
      <c r="BD1007" s="91" t="str">
        <f t="shared" si="99"/>
        <v/>
      </c>
      <c r="BE1007" s="15" t="str">
        <f t="shared" si="100"/>
        <v/>
      </c>
      <c r="BF1007" s="92" t="str">
        <f t="shared" si="101"/>
        <v>No Sighting Date</v>
      </c>
    </row>
    <row r="1008" spans="1:58" x14ac:dyDescent="0.25">
      <c r="A1008" s="118">
        <v>1003</v>
      </c>
      <c r="B1008" s="119"/>
      <c r="C1008" s="120"/>
      <c r="D1008" s="121"/>
      <c r="E1008" s="121"/>
      <c r="F1008" s="236"/>
      <c r="G1008" s="122" t="str">
        <f>IFERROR(VLOOKUP(F1008,'#Location List#'!$U$3:$V$1154,2,FALSE),"")</f>
        <v/>
      </c>
      <c r="H1008" s="120"/>
      <c r="I1008" s="120"/>
      <c r="J1008" s="120"/>
      <c r="K1008" s="120"/>
      <c r="L1008" s="120"/>
      <c r="M1008" s="120"/>
      <c r="N1008" s="120"/>
      <c r="O1008" s="120"/>
      <c r="P1008" s="120"/>
      <c r="Q1008" s="120"/>
      <c r="R1008" s="120"/>
      <c r="S1008" s="120"/>
      <c r="T1008" s="205">
        <f t="shared" si="96"/>
        <v>0</v>
      </c>
      <c r="U1008" s="205">
        <f t="shared" si="97"/>
        <v>0</v>
      </c>
      <c r="V1008" s="210"/>
      <c r="W1008" s="210"/>
      <c r="X1008" s="23" t="str">
        <f>IFERROR(VLOOKUP(AT1008,'#Input Lists#'!$L$3:$AH$833,3,FALSE)," ")</f>
        <v xml:space="preserve"> </v>
      </c>
      <c r="Y1008" s="23" t="str">
        <f>IFERROR(VLOOKUP(AT1008,'#Input Lists#'!$L$3:$AH$833,5,FALSE)," ")</f>
        <v xml:space="preserve"> </v>
      </c>
      <c r="Z1008" s="206" t="str">
        <f>IFERROR(VLOOKUP(AT1008,'#Input Lists#'!$L$3:$AH$833,9,FALSE)," ")</f>
        <v xml:space="preserve"> </v>
      </c>
      <c r="AA1008" s="119" t="s">
        <v>1527</v>
      </c>
      <c r="AB1008" s="120"/>
      <c r="AC1008" s="123"/>
      <c r="AD1008" s="123"/>
      <c r="AE1008" s="123"/>
      <c r="AF1008" s="123"/>
      <c r="AG1008" s="123"/>
      <c r="AH1008" s="123"/>
      <c r="AI1008" s="123"/>
      <c r="AJ1008" s="123"/>
      <c r="AK1008" s="123"/>
      <c r="AL1008" s="123"/>
      <c r="AM1008" s="123"/>
      <c r="AN1008" s="123"/>
      <c r="AO1008" s="123"/>
      <c r="AP1008" s="120"/>
      <c r="AQ1008" s="125" t="str">
        <f>IFERROR(VLOOKUP(G1008,'#Location List#'!$C$3:$D$150,2,FALSE),"")</f>
        <v/>
      </c>
      <c r="AR1008" s="125" t="str">
        <f>IFERROR(VLOOKUP(F1008,'#Location List#'!$Q$3:$R$1154,2,FALSE),"")</f>
        <v/>
      </c>
      <c r="AS1008" s="125" t="str">
        <f>IFERROR(VLOOKUP(V1008,'#Input Lists#'!$B$3:$D$46,3,FALSE),"")</f>
        <v/>
      </c>
      <c r="AT1008" s="125" t="str">
        <f>IFERROR(VLOOKUP(CONCATENATE(V1008," ",W1008),'#Input Lists#'!$K$3:$L$827,2,FALSE),"")</f>
        <v/>
      </c>
      <c r="AU1008" s="125">
        <f>IFERROR(VLOOKUP(AA1008,'#Input Lists#'!$BU$3:$BV$8,2,FALSE),"")</f>
        <v>1</v>
      </c>
      <c r="AV1008" s="118" t="str">
        <f>IFERROR(VLOOKUP(AB1008,'#Input Lists#'!$BO$3:$BP$9,2,FALSE),"")</f>
        <v/>
      </c>
      <c r="AW1008" s="118">
        <f>IFERROR(VLOOKUP(AC1008,'#Input Lists#'!$BL$3:$BM$7,2,FALSE),"")</f>
        <v>1</v>
      </c>
      <c r="AX1008" s="52" t="e">
        <f>VLOOKUP(AQ1008,'#Location List#'!$D$3:$K$150,4,FALSE)</f>
        <v>#N/A</v>
      </c>
      <c r="AY1008" s="273" t="e">
        <f>VLOOKUP(AX1008,'#Location List#'!$Z$3:$AA$13,2,FALSE)</f>
        <v>#N/A</v>
      </c>
      <c r="AZ1008" s="126" t="e">
        <f>VLOOKUP($AT1008,'#Input Lists#'!$L$3:$S$1033,6,FALSE)</f>
        <v>#N/A</v>
      </c>
      <c r="BA1008" s="239" t="e">
        <f>VLOOKUP($AT1008,'#Input Lists#'!$L$3:$S$833,7,FALSE)</f>
        <v>#N/A</v>
      </c>
      <c r="BB1008" s="239" t="e">
        <f>VLOOKUP($AT1008,'#Input Lists#'!$L$3:$S$833,8,FALSE)</f>
        <v>#N/A</v>
      </c>
      <c r="BC1008" s="91" t="str">
        <f t="shared" si="98"/>
        <v/>
      </c>
      <c r="BD1008" s="91" t="str">
        <f t="shared" si="99"/>
        <v/>
      </c>
      <c r="BE1008" s="15" t="str">
        <f t="shared" si="100"/>
        <v/>
      </c>
      <c r="BF1008" s="92" t="str">
        <f t="shared" si="101"/>
        <v>No Sighting Date</v>
      </c>
    </row>
    <row r="1009" spans="1:58" x14ac:dyDescent="0.25">
      <c r="A1009" s="118">
        <v>1004</v>
      </c>
      <c r="B1009" s="119"/>
      <c r="C1009" s="120"/>
      <c r="D1009" s="121"/>
      <c r="E1009" s="121"/>
      <c r="F1009" s="236"/>
      <c r="G1009" s="122" t="str">
        <f>IFERROR(VLOOKUP(F1009,'#Location List#'!$U$3:$V$1154,2,FALSE),"")</f>
        <v/>
      </c>
      <c r="H1009" s="120"/>
      <c r="I1009" s="120"/>
      <c r="J1009" s="120"/>
      <c r="K1009" s="120"/>
      <c r="L1009" s="120"/>
      <c r="M1009" s="120"/>
      <c r="N1009" s="120"/>
      <c r="O1009" s="120"/>
      <c r="P1009" s="120"/>
      <c r="Q1009" s="120"/>
      <c r="R1009" s="120"/>
      <c r="S1009" s="120"/>
      <c r="T1009" s="205">
        <f t="shared" si="96"/>
        <v>0</v>
      </c>
      <c r="U1009" s="205">
        <f t="shared" si="97"/>
        <v>0</v>
      </c>
      <c r="V1009" s="210"/>
      <c r="W1009" s="210"/>
      <c r="X1009" s="23" t="str">
        <f>IFERROR(VLOOKUP(AT1009,'#Input Lists#'!$L$3:$AH$833,3,FALSE)," ")</f>
        <v xml:space="preserve"> </v>
      </c>
      <c r="Y1009" s="23" t="str">
        <f>IFERROR(VLOOKUP(AT1009,'#Input Lists#'!$L$3:$AH$833,5,FALSE)," ")</f>
        <v xml:space="preserve"> </v>
      </c>
      <c r="Z1009" s="206" t="str">
        <f>IFERROR(VLOOKUP(AT1009,'#Input Lists#'!$L$3:$AH$833,9,FALSE)," ")</f>
        <v xml:space="preserve"> </v>
      </c>
      <c r="AA1009" s="119" t="s">
        <v>1527</v>
      </c>
      <c r="AB1009" s="120"/>
      <c r="AC1009" s="123"/>
      <c r="AD1009" s="123"/>
      <c r="AE1009" s="123"/>
      <c r="AF1009" s="123"/>
      <c r="AG1009" s="123"/>
      <c r="AH1009" s="123"/>
      <c r="AI1009" s="123"/>
      <c r="AJ1009" s="123"/>
      <c r="AK1009" s="123"/>
      <c r="AL1009" s="123"/>
      <c r="AM1009" s="123"/>
      <c r="AN1009" s="123"/>
      <c r="AO1009" s="123"/>
      <c r="AP1009" s="120"/>
      <c r="AQ1009" s="125" t="str">
        <f>IFERROR(VLOOKUP(G1009,'#Location List#'!$C$3:$D$150,2,FALSE),"")</f>
        <v/>
      </c>
      <c r="AR1009" s="125" t="str">
        <f>IFERROR(VLOOKUP(F1009,'#Location List#'!$Q$3:$R$1154,2,FALSE),"")</f>
        <v/>
      </c>
      <c r="AS1009" s="125" t="str">
        <f>IFERROR(VLOOKUP(V1009,'#Input Lists#'!$B$3:$D$46,3,FALSE),"")</f>
        <v/>
      </c>
      <c r="AT1009" s="125" t="str">
        <f>IFERROR(VLOOKUP(CONCATENATE(V1009," ",W1009),'#Input Lists#'!$K$3:$L$827,2,FALSE),"")</f>
        <v/>
      </c>
      <c r="AU1009" s="125">
        <f>IFERROR(VLOOKUP(AA1009,'#Input Lists#'!$BU$3:$BV$8,2,FALSE),"")</f>
        <v>1</v>
      </c>
      <c r="AV1009" s="118" t="str">
        <f>IFERROR(VLOOKUP(AB1009,'#Input Lists#'!$BO$3:$BP$9,2,FALSE),"")</f>
        <v/>
      </c>
      <c r="AW1009" s="118">
        <f>IFERROR(VLOOKUP(AC1009,'#Input Lists#'!$BL$3:$BM$7,2,FALSE),"")</f>
        <v>1</v>
      </c>
      <c r="AX1009" s="52" t="e">
        <f>VLOOKUP(AQ1009,'#Location List#'!$D$3:$K$150,4,FALSE)</f>
        <v>#N/A</v>
      </c>
      <c r="AY1009" s="273" t="e">
        <f>VLOOKUP(AX1009,'#Location List#'!$Z$3:$AA$13,2,FALSE)</f>
        <v>#N/A</v>
      </c>
      <c r="AZ1009" s="126" t="e">
        <f>VLOOKUP($AT1009,'#Input Lists#'!$L$3:$S$1033,6,FALSE)</f>
        <v>#N/A</v>
      </c>
      <c r="BA1009" s="239" t="e">
        <f>VLOOKUP($AT1009,'#Input Lists#'!$L$3:$S$833,7,FALSE)</f>
        <v>#N/A</v>
      </c>
      <c r="BB1009" s="239" t="e">
        <f>VLOOKUP($AT1009,'#Input Lists#'!$L$3:$S$833,8,FALSE)</f>
        <v>#N/A</v>
      </c>
      <c r="BC1009" s="91" t="str">
        <f t="shared" si="98"/>
        <v/>
      </c>
      <c r="BD1009" s="91" t="str">
        <f t="shared" si="99"/>
        <v/>
      </c>
      <c r="BE1009" s="15" t="str">
        <f t="shared" si="100"/>
        <v/>
      </c>
      <c r="BF1009" s="92" t="str">
        <f t="shared" si="101"/>
        <v>No Sighting Date</v>
      </c>
    </row>
    <row r="1010" spans="1:58" x14ac:dyDescent="0.25">
      <c r="A1010" s="118">
        <v>1005</v>
      </c>
      <c r="B1010" s="119"/>
      <c r="C1010" s="120"/>
      <c r="D1010" s="121"/>
      <c r="E1010" s="121"/>
      <c r="F1010" s="236"/>
      <c r="G1010" s="122" t="str">
        <f>IFERROR(VLOOKUP(F1010,'#Location List#'!$U$3:$V$1154,2,FALSE),"")</f>
        <v/>
      </c>
      <c r="H1010" s="120"/>
      <c r="I1010" s="120"/>
      <c r="J1010" s="120"/>
      <c r="K1010" s="120"/>
      <c r="L1010" s="120"/>
      <c r="M1010" s="120"/>
      <c r="N1010" s="120"/>
      <c r="O1010" s="120"/>
      <c r="P1010" s="120"/>
      <c r="Q1010" s="120"/>
      <c r="R1010" s="120"/>
      <c r="S1010" s="120"/>
      <c r="T1010" s="205">
        <f t="shared" si="96"/>
        <v>0</v>
      </c>
      <c r="U1010" s="205">
        <f t="shared" si="97"/>
        <v>0</v>
      </c>
      <c r="V1010" s="210"/>
      <c r="W1010" s="210"/>
      <c r="X1010" s="23" t="str">
        <f>IFERROR(VLOOKUP(AT1010,'#Input Lists#'!$L$3:$AH$833,3,FALSE)," ")</f>
        <v xml:space="preserve"> </v>
      </c>
      <c r="Y1010" s="23" t="str">
        <f>IFERROR(VLOOKUP(AT1010,'#Input Lists#'!$L$3:$AH$833,5,FALSE)," ")</f>
        <v xml:space="preserve"> </v>
      </c>
      <c r="Z1010" s="206" t="str">
        <f>IFERROR(VLOOKUP(AT1010,'#Input Lists#'!$L$3:$AH$833,9,FALSE)," ")</f>
        <v xml:space="preserve"> </v>
      </c>
      <c r="AA1010" s="119" t="s">
        <v>1527</v>
      </c>
      <c r="AB1010" s="120"/>
      <c r="AC1010" s="123"/>
      <c r="AD1010" s="123"/>
      <c r="AE1010" s="123"/>
      <c r="AF1010" s="123"/>
      <c r="AG1010" s="123"/>
      <c r="AH1010" s="123"/>
      <c r="AI1010" s="123"/>
      <c r="AJ1010" s="123"/>
      <c r="AK1010" s="123"/>
      <c r="AL1010" s="123"/>
      <c r="AM1010" s="123"/>
      <c r="AN1010" s="123"/>
      <c r="AO1010" s="123"/>
      <c r="AP1010" s="120"/>
      <c r="AQ1010" s="125" t="str">
        <f>IFERROR(VLOOKUP(G1010,'#Location List#'!$C$3:$D$150,2,FALSE),"")</f>
        <v/>
      </c>
      <c r="AR1010" s="125" t="str">
        <f>IFERROR(VLOOKUP(F1010,'#Location List#'!$Q$3:$R$1154,2,FALSE),"")</f>
        <v/>
      </c>
      <c r="AS1010" s="125" t="str">
        <f>IFERROR(VLOOKUP(V1010,'#Input Lists#'!$B$3:$D$46,3,FALSE),"")</f>
        <v/>
      </c>
      <c r="AT1010" s="125" t="str">
        <f>IFERROR(VLOOKUP(CONCATENATE(V1010," ",W1010),'#Input Lists#'!$K$3:$L$827,2,FALSE),"")</f>
        <v/>
      </c>
      <c r="AU1010" s="125">
        <f>IFERROR(VLOOKUP(AA1010,'#Input Lists#'!$BU$3:$BV$8,2,FALSE),"")</f>
        <v>1</v>
      </c>
      <c r="AV1010" s="118" t="str">
        <f>IFERROR(VLOOKUP(AB1010,'#Input Lists#'!$BO$3:$BP$9,2,FALSE),"")</f>
        <v/>
      </c>
      <c r="AW1010" s="118">
        <f>IFERROR(VLOOKUP(AC1010,'#Input Lists#'!$BL$3:$BM$7,2,FALSE),"")</f>
        <v>1</v>
      </c>
      <c r="AX1010" s="52" t="e">
        <f>VLOOKUP(AQ1010,'#Location List#'!$D$3:$K$150,4,FALSE)</f>
        <v>#N/A</v>
      </c>
      <c r="AY1010" s="273" t="e">
        <f>VLOOKUP(AX1010,'#Location List#'!$Z$3:$AA$13,2,FALSE)</f>
        <v>#N/A</v>
      </c>
      <c r="AZ1010" s="126" t="e">
        <f>VLOOKUP($AT1010,'#Input Lists#'!$L$3:$S$1033,6,FALSE)</f>
        <v>#N/A</v>
      </c>
      <c r="BA1010" s="239" t="e">
        <f>VLOOKUP($AT1010,'#Input Lists#'!$L$3:$S$833,7,FALSE)</f>
        <v>#N/A</v>
      </c>
      <c r="BB1010" s="239" t="e">
        <f>VLOOKUP($AT1010,'#Input Lists#'!$L$3:$S$833,8,FALSE)</f>
        <v>#N/A</v>
      </c>
      <c r="BC1010" s="91" t="str">
        <f t="shared" si="98"/>
        <v/>
      </c>
      <c r="BD1010" s="91" t="str">
        <f t="shared" si="99"/>
        <v/>
      </c>
      <c r="BE1010" s="15" t="str">
        <f t="shared" si="100"/>
        <v/>
      </c>
      <c r="BF1010" s="92" t="str">
        <f t="shared" si="101"/>
        <v>No Sighting Date</v>
      </c>
    </row>
    <row r="1011" spans="1:58" x14ac:dyDescent="0.25">
      <c r="A1011" s="118">
        <v>1006</v>
      </c>
      <c r="B1011" s="119"/>
      <c r="C1011" s="120"/>
      <c r="D1011" s="121"/>
      <c r="E1011" s="121"/>
      <c r="F1011" s="236"/>
      <c r="G1011" s="122" t="str">
        <f>IFERROR(VLOOKUP(F1011,'#Location List#'!$U$3:$V$1154,2,FALSE),"")</f>
        <v/>
      </c>
      <c r="H1011" s="120"/>
      <c r="I1011" s="120"/>
      <c r="J1011" s="120"/>
      <c r="K1011" s="120"/>
      <c r="L1011" s="120"/>
      <c r="M1011" s="120"/>
      <c r="N1011" s="120"/>
      <c r="O1011" s="120"/>
      <c r="P1011" s="120"/>
      <c r="Q1011" s="120"/>
      <c r="R1011" s="120"/>
      <c r="S1011" s="120"/>
      <c r="T1011" s="205">
        <f t="shared" si="96"/>
        <v>0</v>
      </c>
      <c r="U1011" s="205">
        <f t="shared" si="97"/>
        <v>0</v>
      </c>
      <c r="V1011" s="210"/>
      <c r="W1011" s="210"/>
      <c r="X1011" s="23" t="str">
        <f>IFERROR(VLOOKUP(AT1011,'#Input Lists#'!$L$3:$AH$833,3,FALSE)," ")</f>
        <v xml:space="preserve"> </v>
      </c>
      <c r="Y1011" s="23" t="str">
        <f>IFERROR(VLOOKUP(AT1011,'#Input Lists#'!$L$3:$AH$833,5,FALSE)," ")</f>
        <v xml:space="preserve"> </v>
      </c>
      <c r="Z1011" s="206" t="str">
        <f>IFERROR(VLOOKUP(AT1011,'#Input Lists#'!$L$3:$AH$833,9,FALSE)," ")</f>
        <v xml:space="preserve"> </v>
      </c>
      <c r="AA1011" s="119" t="s">
        <v>1527</v>
      </c>
      <c r="AB1011" s="120"/>
      <c r="AC1011" s="123"/>
      <c r="AD1011" s="123"/>
      <c r="AE1011" s="123"/>
      <c r="AF1011" s="123"/>
      <c r="AG1011" s="123"/>
      <c r="AH1011" s="123"/>
      <c r="AI1011" s="123"/>
      <c r="AJ1011" s="123"/>
      <c r="AK1011" s="123"/>
      <c r="AL1011" s="123"/>
      <c r="AM1011" s="123"/>
      <c r="AN1011" s="123"/>
      <c r="AO1011" s="123"/>
      <c r="AP1011" s="120"/>
      <c r="AQ1011" s="125" t="str">
        <f>IFERROR(VLOOKUP(G1011,'#Location List#'!$C$3:$D$150,2,FALSE),"")</f>
        <v/>
      </c>
      <c r="AR1011" s="125" t="str">
        <f>IFERROR(VLOOKUP(F1011,'#Location List#'!$Q$3:$R$1154,2,FALSE),"")</f>
        <v/>
      </c>
      <c r="AS1011" s="125" t="str">
        <f>IFERROR(VLOOKUP(V1011,'#Input Lists#'!$B$3:$D$46,3,FALSE),"")</f>
        <v/>
      </c>
      <c r="AT1011" s="125" t="str">
        <f>IFERROR(VLOOKUP(CONCATENATE(V1011," ",W1011),'#Input Lists#'!$K$3:$L$827,2,FALSE),"")</f>
        <v/>
      </c>
      <c r="AU1011" s="125">
        <f>IFERROR(VLOOKUP(AA1011,'#Input Lists#'!$BU$3:$BV$8,2,FALSE),"")</f>
        <v>1</v>
      </c>
      <c r="AV1011" s="118" t="str">
        <f>IFERROR(VLOOKUP(AB1011,'#Input Lists#'!$BO$3:$BP$9,2,FALSE),"")</f>
        <v/>
      </c>
      <c r="AW1011" s="118">
        <f>IFERROR(VLOOKUP(AC1011,'#Input Lists#'!$BL$3:$BM$7,2,FALSE),"")</f>
        <v>1</v>
      </c>
      <c r="AX1011" s="52" t="e">
        <f>VLOOKUP(AQ1011,'#Location List#'!$D$3:$K$150,4,FALSE)</f>
        <v>#N/A</v>
      </c>
      <c r="AY1011" s="273" t="e">
        <f>VLOOKUP(AX1011,'#Location List#'!$Z$3:$AA$13,2,FALSE)</f>
        <v>#N/A</v>
      </c>
      <c r="AZ1011" s="126" t="e">
        <f>VLOOKUP($AT1011,'#Input Lists#'!$L$3:$S$1033,6,FALSE)</f>
        <v>#N/A</v>
      </c>
      <c r="BA1011" s="239" t="e">
        <f>VLOOKUP($AT1011,'#Input Lists#'!$L$3:$S$833,7,FALSE)</f>
        <v>#N/A</v>
      </c>
      <c r="BB1011" s="239" t="e">
        <f>VLOOKUP($AT1011,'#Input Lists#'!$L$3:$S$833,8,FALSE)</f>
        <v>#N/A</v>
      </c>
      <c r="BC1011" s="91" t="str">
        <f t="shared" si="98"/>
        <v/>
      </c>
      <c r="BD1011" s="91" t="str">
        <f t="shared" si="99"/>
        <v/>
      </c>
      <c r="BE1011" s="15" t="str">
        <f t="shared" si="100"/>
        <v/>
      </c>
      <c r="BF1011" s="92" t="str">
        <f t="shared" si="101"/>
        <v>No Sighting Date</v>
      </c>
    </row>
    <row r="1012" spans="1:58" x14ac:dyDescent="0.25">
      <c r="A1012" s="118">
        <v>1007</v>
      </c>
      <c r="B1012" s="119"/>
      <c r="C1012" s="120"/>
      <c r="D1012" s="121"/>
      <c r="E1012" s="121"/>
      <c r="F1012" s="236"/>
      <c r="G1012" s="122" t="str">
        <f>IFERROR(VLOOKUP(F1012,'#Location List#'!$U$3:$V$1154,2,FALSE),"")</f>
        <v/>
      </c>
      <c r="H1012" s="120"/>
      <c r="I1012" s="120"/>
      <c r="J1012" s="120"/>
      <c r="K1012" s="120"/>
      <c r="L1012" s="120"/>
      <c r="M1012" s="120"/>
      <c r="N1012" s="120"/>
      <c r="O1012" s="120"/>
      <c r="P1012" s="120"/>
      <c r="Q1012" s="120"/>
      <c r="R1012" s="120"/>
      <c r="S1012" s="120"/>
      <c r="T1012" s="205">
        <f t="shared" si="96"/>
        <v>0</v>
      </c>
      <c r="U1012" s="205">
        <f t="shared" si="97"/>
        <v>0</v>
      </c>
      <c r="V1012" s="210"/>
      <c r="W1012" s="210"/>
      <c r="X1012" s="23" t="str">
        <f>IFERROR(VLOOKUP(AT1012,'#Input Lists#'!$L$3:$AH$833,3,FALSE)," ")</f>
        <v xml:space="preserve"> </v>
      </c>
      <c r="Y1012" s="23" t="str">
        <f>IFERROR(VLOOKUP(AT1012,'#Input Lists#'!$L$3:$AH$833,5,FALSE)," ")</f>
        <v xml:space="preserve"> </v>
      </c>
      <c r="Z1012" s="206" t="str">
        <f>IFERROR(VLOOKUP(AT1012,'#Input Lists#'!$L$3:$AH$833,9,FALSE)," ")</f>
        <v xml:space="preserve"> </v>
      </c>
      <c r="AA1012" s="119" t="s">
        <v>1527</v>
      </c>
      <c r="AB1012" s="120"/>
      <c r="AC1012" s="123"/>
      <c r="AD1012" s="123"/>
      <c r="AE1012" s="123"/>
      <c r="AF1012" s="123"/>
      <c r="AG1012" s="123"/>
      <c r="AH1012" s="123"/>
      <c r="AI1012" s="123"/>
      <c r="AJ1012" s="123"/>
      <c r="AK1012" s="123"/>
      <c r="AL1012" s="123"/>
      <c r="AM1012" s="123"/>
      <c r="AN1012" s="123"/>
      <c r="AO1012" s="123"/>
      <c r="AP1012" s="120"/>
      <c r="AQ1012" s="125" t="str">
        <f>IFERROR(VLOOKUP(G1012,'#Location List#'!$C$3:$D$150,2,FALSE),"")</f>
        <v/>
      </c>
      <c r="AR1012" s="125" t="str">
        <f>IFERROR(VLOOKUP(F1012,'#Location List#'!$Q$3:$R$1154,2,FALSE),"")</f>
        <v/>
      </c>
      <c r="AS1012" s="125" t="str">
        <f>IFERROR(VLOOKUP(V1012,'#Input Lists#'!$B$3:$D$46,3,FALSE),"")</f>
        <v/>
      </c>
      <c r="AT1012" s="125" t="str">
        <f>IFERROR(VLOOKUP(CONCATENATE(V1012," ",W1012),'#Input Lists#'!$K$3:$L$827,2,FALSE),"")</f>
        <v/>
      </c>
      <c r="AU1012" s="125">
        <f>IFERROR(VLOOKUP(AA1012,'#Input Lists#'!$BU$3:$BV$8,2,FALSE),"")</f>
        <v>1</v>
      </c>
      <c r="AV1012" s="118" t="str">
        <f>IFERROR(VLOOKUP(AB1012,'#Input Lists#'!$BO$3:$BP$9,2,FALSE),"")</f>
        <v/>
      </c>
      <c r="AW1012" s="118">
        <f>IFERROR(VLOOKUP(AC1012,'#Input Lists#'!$BL$3:$BM$7,2,FALSE),"")</f>
        <v>1</v>
      </c>
      <c r="AX1012" s="52" t="e">
        <f>VLOOKUP(AQ1012,'#Location List#'!$D$3:$K$150,4,FALSE)</f>
        <v>#N/A</v>
      </c>
      <c r="AY1012" s="273" t="e">
        <f>VLOOKUP(AX1012,'#Location List#'!$Z$3:$AA$13,2,FALSE)</f>
        <v>#N/A</v>
      </c>
      <c r="AZ1012" s="126" t="e">
        <f>VLOOKUP($AT1012,'#Input Lists#'!$L$3:$S$1033,6,FALSE)</f>
        <v>#N/A</v>
      </c>
      <c r="BA1012" s="239" t="e">
        <f>VLOOKUP($AT1012,'#Input Lists#'!$L$3:$S$833,7,FALSE)</f>
        <v>#N/A</v>
      </c>
      <c r="BB1012" s="239" t="e">
        <f>VLOOKUP($AT1012,'#Input Lists#'!$L$3:$S$833,8,FALSE)</f>
        <v>#N/A</v>
      </c>
      <c r="BC1012" s="91" t="str">
        <f t="shared" si="98"/>
        <v/>
      </c>
      <c r="BD1012" s="91" t="str">
        <f t="shared" si="99"/>
        <v/>
      </c>
      <c r="BE1012" s="15" t="str">
        <f t="shared" si="100"/>
        <v/>
      </c>
      <c r="BF1012" s="92" t="str">
        <f t="shared" si="101"/>
        <v>No Sighting Date</v>
      </c>
    </row>
    <row r="1013" spans="1:58" x14ac:dyDescent="0.25">
      <c r="A1013" s="118">
        <v>1008</v>
      </c>
      <c r="B1013" s="119"/>
      <c r="C1013" s="120"/>
      <c r="D1013" s="121"/>
      <c r="E1013" s="121"/>
      <c r="F1013" s="236"/>
      <c r="G1013" s="122" t="str">
        <f>IFERROR(VLOOKUP(F1013,'#Location List#'!$U$3:$V$1154,2,FALSE),"")</f>
        <v/>
      </c>
      <c r="H1013" s="120"/>
      <c r="I1013" s="120"/>
      <c r="J1013" s="120"/>
      <c r="K1013" s="120"/>
      <c r="L1013" s="120"/>
      <c r="M1013" s="120"/>
      <c r="N1013" s="120"/>
      <c r="O1013" s="120"/>
      <c r="P1013" s="120"/>
      <c r="Q1013" s="120"/>
      <c r="R1013" s="120"/>
      <c r="S1013" s="120"/>
      <c r="T1013" s="205">
        <f t="shared" si="96"/>
        <v>0</v>
      </c>
      <c r="U1013" s="205">
        <f t="shared" si="97"/>
        <v>0</v>
      </c>
      <c r="V1013" s="210"/>
      <c r="W1013" s="210"/>
      <c r="X1013" s="23" t="str">
        <f>IFERROR(VLOOKUP(AT1013,'#Input Lists#'!$L$3:$AH$833,3,FALSE)," ")</f>
        <v xml:space="preserve"> </v>
      </c>
      <c r="Y1013" s="23" t="str">
        <f>IFERROR(VLOOKUP(AT1013,'#Input Lists#'!$L$3:$AH$833,5,FALSE)," ")</f>
        <v xml:space="preserve"> </v>
      </c>
      <c r="Z1013" s="206" t="str">
        <f>IFERROR(VLOOKUP(AT1013,'#Input Lists#'!$L$3:$AH$833,9,FALSE)," ")</f>
        <v xml:space="preserve"> </v>
      </c>
      <c r="AA1013" s="119" t="s">
        <v>1527</v>
      </c>
      <c r="AB1013" s="120"/>
      <c r="AC1013" s="123"/>
      <c r="AD1013" s="123"/>
      <c r="AE1013" s="123"/>
      <c r="AF1013" s="123"/>
      <c r="AG1013" s="123"/>
      <c r="AH1013" s="123"/>
      <c r="AI1013" s="123"/>
      <c r="AJ1013" s="123"/>
      <c r="AK1013" s="123"/>
      <c r="AL1013" s="123"/>
      <c r="AM1013" s="123"/>
      <c r="AN1013" s="123"/>
      <c r="AO1013" s="123"/>
      <c r="AP1013" s="120"/>
      <c r="AQ1013" s="125" t="str">
        <f>IFERROR(VLOOKUP(G1013,'#Location List#'!$C$3:$D$150,2,FALSE),"")</f>
        <v/>
      </c>
      <c r="AR1013" s="125" t="str">
        <f>IFERROR(VLOOKUP(F1013,'#Location List#'!$Q$3:$R$1154,2,FALSE),"")</f>
        <v/>
      </c>
      <c r="AS1013" s="125" t="str">
        <f>IFERROR(VLOOKUP(V1013,'#Input Lists#'!$B$3:$D$46,3,FALSE),"")</f>
        <v/>
      </c>
      <c r="AT1013" s="125" t="str">
        <f>IFERROR(VLOOKUP(CONCATENATE(V1013," ",W1013),'#Input Lists#'!$K$3:$L$827,2,FALSE),"")</f>
        <v/>
      </c>
      <c r="AU1013" s="125">
        <f>IFERROR(VLOOKUP(AA1013,'#Input Lists#'!$BU$3:$BV$8,2,FALSE),"")</f>
        <v>1</v>
      </c>
      <c r="AV1013" s="118" t="str">
        <f>IFERROR(VLOOKUP(AB1013,'#Input Lists#'!$BO$3:$BP$9,2,FALSE),"")</f>
        <v/>
      </c>
      <c r="AW1013" s="118">
        <f>IFERROR(VLOOKUP(AC1013,'#Input Lists#'!$BL$3:$BM$7,2,FALSE),"")</f>
        <v>1</v>
      </c>
      <c r="AX1013" s="52" t="e">
        <f>VLOOKUP(AQ1013,'#Location List#'!$D$3:$K$150,4,FALSE)</f>
        <v>#N/A</v>
      </c>
      <c r="AY1013" s="273" t="e">
        <f>VLOOKUP(AX1013,'#Location List#'!$Z$3:$AA$13,2,FALSE)</f>
        <v>#N/A</v>
      </c>
      <c r="AZ1013" s="126" t="e">
        <f>VLOOKUP($AT1013,'#Input Lists#'!$L$3:$S$1033,6,FALSE)</f>
        <v>#N/A</v>
      </c>
      <c r="BA1013" s="239" t="e">
        <f>VLOOKUP($AT1013,'#Input Lists#'!$L$3:$S$833,7,FALSE)</f>
        <v>#N/A</v>
      </c>
      <c r="BB1013" s="239" t="e">
        <f>VLOOKUP($AT1013,'#Input Lists#'!$L$3:$S$833,8,FALSE)</f>
        <v>#N/A</v>
      </c>
      <c r="BC1013" s="91" t="str">
        <f t="shared" si="98"/>
        <v/>
      </c>
      <c r="BD1013" s="91" t="str">
        <f t="shared" si="99"/>
        <v/>
      </c>
      <c r="BE1013" s="15" t="str">
        <f t="shared" si="100"/>
        <v/>
      </c>
      <c r="BF1013" s="92" t="str">
        <f t="shared" si="101"/>
        <v>No Sighting Date</v>
      </c>
    </row>
    <row r="1014" spans="1:58" x14ac:dyDescent="0.25">
      <c r="A1014" s="118">
        <v>1009</v>
      </c>
      <c r="B1014" s="119"/>
      <c r="C1014" s="120"/>
      <c r="D1014" s="121"/>
      <c r="E1014" s="121"/>
      <c r="F1014" s="236"/>
      <c r="G1014" s="122" t="str">
        <f>IFERROR(VLOOKUP(F1014,'#Location List#'!$U$3:$V$1154,2,FALSE),"")</f>
        <v/>
      </c>
      <c r="H1014" s="120"/>
      <c r="I1014" s="120"/>
      <c r="J1014" s="120"/>
      <c r="K1014" s="120"/>
      <c r="L1014" s="120"/>
      <c r="M1014" s="120"/>
      <c r="N1014" s="120"/>
      <c r="O1014" s="120"/>
      <c r="P1014" s="120"/>
      <c r="Q1014" s="120"/>
      <c r="R1014" s="120"/>
      <c r="S1014" s="120"/>
      <c r="T1014" s="205">
        <f t="shared" si="96"/>
        <v>0</v>
      </c>
      <c r="U1014" s="205">
        <f t="shared" si="97"/>
        <v>0</v>
      </c>
      <c r="V1014" s="210"/>
      <c r="W1014" s="210"/>
      <c r="X1014" s="23" t="str">
        <f>IFERROR(VLOOKUP(AT1014,'#Input Lists#'!$L$3:$AH$833,3,FALSE)," ")</f>
        <v xml:space="preserve"> </v>
      </c>
      <c r="Y1014" s="23" t="str">
        <f>IFERROR(VLOOKUP(AT1014,'#Input Lists#'!$L$3:$AH$833,5,FALSE)," ")</f>
        <v xml:space="preserve"> </v>
      </c>
      <c r="Z1014" s="206" t="str">
        <f>IFERROR(VLOOKUP(AT1014,'#Input Lists#'!$L$3:$AH$833,9,FALSE)," ")</f>
        <v xml:space="preserve"> </v>
      </c>
      <c r="AA1014" s="119" t="s">
        <v>1527</v>
      </c>
      <c r="AB1014" s="120"/>
      <c r="AC1014" s="123"/>
      <c r="AD1014" s="123"/>
      <c r="AE1014" s="123"/>
      <c r="AF1014" s="123"/>
      <c r="AG1014" s="123"/>
      <c r="AH1014" s="123"/>
      <c r="AI1014" s="123"/>
      <c r="AJ1014" s="123"/>
      <c r="AK1014" s="123"/>
      <c r="AL1014" s="123"/>
      <c r="AM1014" s="123"/>
      <c r="AN1014" s="123"/>
      <c r="AO1014" s="123"/>
      <c r="AP1014" s="120"/>
      <c r="AQ1014" s="125" t="str">
        <f>IFERROR(VLOOKUP(G1014,'#Location List#'!$C$3:$D$150,2,FALSE),"")</f>
        <v/>
      </c>
      <c r="AR1014" s="125" t="str">
        <f>IFERROR(VLOOKUP(F1014,'#Location List#'!$Q$3:$R$1154,2,FALSE),"")</f>
        <v/>
      </c>
      <c r="AS1014" s="125" t="str">
        <f>IFERROR(VLOOKUP(V1014,'#Input Lists#'!$B$3:$D$46,3,FALSE),"")</f>
        <v/>
      </c>
      <c r="AT1014" s="125" t="str">
        <f>IFERROR(VLOOKUP(CONCATENATE(V1014," ",W1014),'#Input Lists#'!$K$3:$L$827,2,FALSE),"")</f>
        <v/>
      </c>
      <c r="AU1014" s="125">
        <f>IFERROR(VLOOKUP(AA1014,'#Input Lists#'!$BU$3:$BV$8,2,FALSE),"")</f>
        <v>1</v>
      </c>
      <c r="AV1014" s="118" t="str">
        <f>IFERROR(VLOOKUP(AB1014,'#Input Lists#'!$BO$3:$BP$9,2,FALSE),"")</f>
        <v/>
      </c>
      <c r="AW1014" s="118">
        <f>IFERROR(VLOOKUP(AC1014,'#Input Lists#'!$BL$3:$BM$7,2,FALSE),"")</f>
        <v>1</v>
      </c>
      <c r="AX1014" s="52" t="e">
        <f>VLOOKUP(AQ1014,'#Location List#'!$D$3:$K$150,4,FALSE)</f>
        <v>#N/A</v>
      </c>
      <c r="AY1014" s="273" t="e">
        <f>VLOOKUP(AX1014,'#Location List#'!$Z$3:$AA$13,2,FALSE)</f>
        <v>#N/A</v>
      </c>
      <c r="AZ1014" s="126" t="e">
        <f>VLOOKUP($AT1014,'#Input Lists#'!$L$3:$S$1033,6,FALSE)</f>
        <v>#N/A</v>
      </c>
      <c r="BA1014" s="239" t="e">
        <f>VLOOKUP($AT1014,'#Input Lists#'!$L$3:$S$833,7,FALSE)</f>
        <v>#N/A</v>
      </c>
      <c r="BB1014" s="239" t="e">
        <f>VLOOKUP($AT1014,'#Input Lists#'!$L$3:$S$833,8,FALSE)</f>
        <v>#N/A</v>
      </c>
      <c r="BC1014" s="91" t="str">
        <f t="shared" si="98"/>
        <v/>
      </c>
      <c r="BD1014" s="91" t="str">
        <f t="shared" si="99"/>
        <v/>
      </c>
      <c r="BE1014" s="15" t="str">
        <f t="shared" si="100"/>
        <v/>
      </c>
      <c r="BF1014" s="92" t="str">
        <f t="shared" si="101"/>
        <v>No Sighting Date</v>
      </c>
    </row>
    <row r="1015" spans="1:58" x14ac:dyDescent="0.25">
      <c r="A1015" s="118">
        <v>1010</v>
      </c>
      <c r="B1015" s="119"/>
      <c r="C1015" s="120"/>
      <c r="D1015" s="121"/>
      <c r="E1015" s="121"/>
      <c r="F1015" s="236"/>
      <c r="G1015" s="122" t="str">
        <f>IFERROR(VLOOKUP(F1015,'#Location List#'!$U$3:$V$1154,2,FALSE),"")</f>
        <v/>
      </c>
      <c r="H1015" s="120"/>
      <c r="I1015" s="120"/>
      <c r="J1015" s="120"/>
      <c r="K1015" s="120"/>
      <c r="L1015" s="120"/>
      <c r="M1015" s="120"/>
      <c r="N1015" s="120"/>
      <c r="O1015" s="120"/>
      <c r="P1015" s="120"/>
      <c r="Q1015" s="120"/>
      <c r="R1015" s="120"/>
      <c r="S1015" s="120"/>
      <c r="T1015" s="205">
        <f t="shared" si="96"/>
        <v>0</v>
      </c>
      <c r="U1015" s="205">
        <f t="shared" si="97"/>
        <v>0</v>
      </c>
      <c r="V1015" s="210"/>
      <c r="W1015" s="210"/>
      <c r="X1015" s="23" t="str">
        <f>IFERROR(VLOOKUP(AT1015,'#Input Lists#'!$L$3:$AH$833,3,FALSE)," ")</f>
        <v xml:space="preserve"> </v>
      </c>
      <c r="Y1015" s="23" t="str">
        <f>IFERROR(VLOOKUP(AT1015,'#Input Lists#'!$L$3:$AH$833,5,FALSE)," ")</f>
        <v xml:space="preserve"> </v>
      </c>
      <c r="Z1015" s="206" t="str">
        <f>IFERROR(VLOOKUP(AT1015,'#Input Lists#'!$L$3:$AH$833,9,FALSE)," ")</f>
        <v xml:space="preserve"> </v>
      </c>
      <c r="AA1015" s="119" t="s">
        <v>1527</v>
      </c>
      <c r="AB1015" s="120"/>
      <c r="AC1015" s="123"/>
      <c r="AD1015" s="123"/>
      <c r="AE1015" s="123"/>
      <c r="AF1015" s="123"/>
      <c r="AG1015" s="123"/>
      <c r="AH1015" s="123"/>
      <c r="AI1015" s="123"/>
      <c r="AJ1015" s="123"/>
      <c r="AK1015" s="123"/>
      <c r="AL1015" s="123"/>
      <c r="AM1015" s="123"/>
      <c r="AN1015" s="123"/>
      <c r="AO1015" s="123"/>
      <c r="AP1015" s="120"/>
      <c r="AQ1015" s="125" t="str">
        <f>IFERROR(VLOOKUP(G1015,'#Location List#'!$C$3:$D$150,2,FALSE),"")</f>
        <v/>
      </c>
      <c r="AR1015" s="125" t="str">
        <f>IFERROR(VLOOKUP(F1015,'#Location List#'!$Q$3:$R$1154,2,FALSE),"")</f>
        <v/>
      </c>
      <c r="AS1015" s="125" t="str">
        <f>IFERROR(VLOOKUP(V1015,'#Input Lists#'!$B$3:$D$46,3,FALSE),"")</f>
        <v/>
      </c>
      <c r="AT1015" s="125" t="str">
        <f>IFERROR(VLOOKUP(CONCATENATE(V1015," ",W1015),'#Input Lists#'!$K$3:$L$827,2,FALSE),"")</f>
        <v/>
      </c>
      <c r="AU1015" s="125">
        <f>IFERROR(VLOOKUP(AA1015,'#Input Lists#'!$BU$3:$BV$8,2,FALSE),"")</f>
        <v>1</v>
      </c>
      <c r="AV1015" s="118" t="str">
        <f>IFERROR(VLOOKUP(AB1015,'#Input Lists#'!$BO$3:$BP$9,2,FALSE),"")</f>
        <v/>
      </c>
      <c r="AW1015" s="118">
        <f>IFERROR(VLOOKUP(AC1015,'#Input Lists#'!$BL$3:$BM$7,2,FALSE),"")</f>
        <v>1</v>
      </c>
      <c r="AX1015" s="52" t="e">
        <f>VLOOKUP(AQ1015,'#Location List#'!$D$3:$K$150,4,FALSE)</f>
        <v>#N/A</v>
      </c>
      <c r="AY1015" s="273" t="e">
        <f>VLOOKUP(AX1015,'#Location List#'!$Z$3:$AA$13,2,FALSE)</f>
        <v>#N/A</v>
      </c>
      <c r="AZ1015" s="126" t="e">
        <f>VLOOKUP($AT1015,'#Input Lists#'!$L$3:$S$1033,6,FALSE)</f>
        <v>#N/A</v>
      </c>
      <c r="BA1015" s="239" t="e">
        <f>VLOOKUP($AT1015,'#Input Lists#'!$L$3:$S$833,7,FALSE)</f>
        <v>#N/A</v>
      </c>
      <c r="BB1015" s="239" t="e">
        <f>VLOOKUP($AT1015,'#Input Lists#'!$L$3:$S$833,8,FALSE)</f>
        <v>#N/A</v>
      </c>
      <c r="BC1015" s="91" t="str">
        <f t="shared" si="98"/>
        <v/>
      </c>
      <c r="BD1015" s="91" t="str">
        <f t="shared" si="99"/>
        <v/>
      </c>
      <c r="BE1015" s="15" t="str">
        <f t="shared" si="100"/>
        <v/>
      </c>
      <c r="BF1015" s="92" t="str">
        <f t="shared" si="101"/>
        <v>No Sighting Date</v>
      </c>
    </row>
    <row r="1016" spans="1:58" x14ac:dyDescent="0.25">
      <c r="A1016" s="118">
        <v>1011</v>
      </c>
      <c r="B1016" s="119"/>
      <c r="C1016" s="120"/>
      <c r="D1016" s="121"/>
      <c r="E1016" s="121"/>
      <c r="F1016" s="236"/>
      <c r="G1016" s="122" t="str">
        <f>IFERROR(VLOOKUP(F1016,'#Location List#'!$U$3:$V$1154,2,FALSE),"")</f>
        <v/>
      </c>
      <c r="H1016" s="120"/>
      <c r="I1016" s="120"/>
      <c r="J1016" s="120"/>
      <c r="K1016" s="120"/>
      <c r="L1016" s="120"/>
      <c r="M1016" s="120"/>
      <c r="N1016" s="120"/>
      <c r="O1016" s="120"/>
      <c r="P1016" s="120"/>
      <c r="Q1016" s="120"/>
      <c r="R1016" s="120"/>
      <c r="S1016" s="120"/>
      <c r="T1016" s="205">
        <f t="shared" si="96"/>
        <v>0</v>
      </c>
      <c r="U1016" s="205">
        <f t="shared" si="97"/>
        <v>0</v>
      </c>
      <c r="V1016" s="210"/>
      <c r="W1016" s="210"/>
      <c r="X1016" s="23" t="str">
        <f>IFERROR(VLOOKUP(AT1016,'#Input Lists#'!$L$3:$AH$833,3,FALSE)," ")</f>
        <v xml:space="preserve"> </v>
      </c>
      <c r="Y1016" s="23" t="str">
        <f>IFERROR(VLOOKUP(AT1016,'#Input Lists#'!$L$3:$AH$833,5,FALSE)," ")</f>
        <v xml:space="preserve"> </v>
      </c>
      <c r="Z1016" s="206" t="str">
        <f>IFERROR(VLOOKUP(AT1016,'#Input Lists#'!$L$3:$AH$833,9,FALSE)," ")</f>
        <v xml:space="preserve"> </v>
      </c>
      <c r="AA1016" s="119" t="s">
        <v>1527</v>
      </c>
      <c r="AB1016" s="120"/>
      <c r="AC1016" s="123"/>
      <c r="AD1016" s="123"/>
      <c r="AE1016" s="123"/>
      <c r="AF1016" s="123"/>
      <c r="AG1016" s="123"/>
      <c r="AH1016" s="123"/>
      <c r="AI1016" s="123"/>
      <c r="AJ1016" s="123"/>
      <c r="AK1016" s="123"/>
      <c r="AL1016" s="123"/>
      <c r="AM1016" s="123"/>
      <c r="AN1016" s="123"/>
      <c r="AO1016" s="123"/>
      <c r="AP1016" s="120"/>
      <c r="AQ1016" s="125" t="str">
        <f>IFERROR(VLOOKUP(G1016,'#Location List#'!$C$3:$D$150,2,FALSE),"")</f>
        <v/>
      </c>
      <c r="AR1016" s="125" t="str">
        <f>IFERROR(VLOOKUP(F1016,'#Location List#'!$Q$3:$R$1154,2,FALSE),"")</f>
        <v/>
      </c>
      <c r="AS1016" s="125" t="str">
        <f>IFERROR(VLOOKUP(V1016,'#Input Lists#'!$B$3:$D$46,3,FALSE),"")</f>
        <v/>
      </c>
      <c r="AT1016" s="125" t="str">
        <f>IFERROR(VLOOKUP(CONCATENATE(V1016," ",W1016),'#Input Lists#'!$K$3:$L$827,2,FALSE),"")</f>
        <v/>
      </c>
      <c r="AU1016" s="125">
        <f>IFERROR(VLOOKUP(AA1016,'#Input Lists#'!$BU$3:$BV$8,2,FALSE),"")</f>
        <v>1</v>
      </c>
      <c r="AV1016" s="118" t="str">
        <f>IFERROR(VLOOKUP(AB1016,'#Input Lists#'!$BO$3:$BP$9,2,FALSE),"")</f>
        <v/>
      </c>
      <c r="AW1016" s="118">
        <f>IFERROR(VLOOKUP(AC1016,'#Input Lists#'!$BL$3:$BM$7,2,FALSE),"")</f>
        <v>1</v>
      </c>
      <c r="AX1016" s="52" t="e">
        <f>VLOOKUP(AQ1016,'#Location List#'!$D$3:$K$150,4,FALSE)</f>
        <v>#N/A</v>
      </c>
      <c r="AY1016" s="273" t="e">
        <f>VLOOKUP(AX1016,'#Location List#'!$Z$3:$AA$13,2,FALSE)</f>
        <v>#N/A</v>
      </c>
      <c r="AZ1016" s="126" t="e">
        <f>VLOOKUP($AT1016,'#Input Lists#'!$L$3:$S$1033,6,FALSE)</f>
        <v>#N/A</v>
      </c>
      <c r="BA1016" s="239" t="e">
        <f>VLOOKUP($AT1016,'#Input Lists#'!$L$3:$S$833,7,FALSE)</f>
        <v>#N/A</v>
      </c>
      <c r="BB1016" s="239" t="e">
        <f>VLOOKUP($AT1016,'#Input Lists#'!$L$3:$S$833,8,FALSE)</f>
        <v>#N/A</v>
      </c>
      <c r="BC1016" s="91" t="str">
        <f t="shared" si="98"/>
        <v/>
      </c>
      <c r="BD1016" s="91" t="str">
        <f t="shared" si="99"/>
        <v/>
      </c>
      <c r="BE1016" s="15" t="str">
        <f t="shared" si="100"/>
        <v/>
      </c>
      <c r="BF1016" s="92" t="str">
        <f t="shared" si="101"/>
        <v>No Sighting Date</v>
      </c>
    </row>
    <row r="1017" spans="1:58" x14ac:dyDescent="0.25">
      <c r="A1017" s="118">
        <v>1012</v>
      </c>
      <c r="B1017" s="119"/>
      <c r="C1017" s="120"/>
      <c r="D1017" s="121"/>
      <c r="E1017" s="121"/>
      <c r="F1017" s="236"/>
      <c r="G1017" s="122" t="str">
        <f>IFERROR(VLOOKUP(F1017,'#Location List#'!$U$3:$V$1154,2,FALSE),"")</f>
        <v/>
      </c>
      <c r="H1017" s="120"/>
      <c r="I1017" s="120"/>
      <c r="J1017" s="120"/>
      <c r="K1017" s="120"/>
      <c r="L1017" s="120"/>
      <c r="M1017" s="120"/>
      <c r="N1017" s="120"/>
      <c r="O1017" s="120"/>
      <c r="P1017" s="120"/>
      <c r="Q1017" s="120"/>
      <c r="R1017" s="120"/>
      <c r="S1017" s="120"/>
      <c r="T1017" s="205">
        <f t="shared" si="96"/>
        <v>0</v>
      </c>
      <c r="U1017" s="205">
        <f t="shared" si="97"/>
        <v>0</v>
      </c>
      <c r="V1017" s="210"/>
      <c r="W1017" s="210"/>
      <c r="X1017" s="23" t="str">
        <f>IFERROR(VLOOKUP(AT1017,'#Input Lists#'!$L$3:$AH$833,3,FALSE)," ")</f>
        <v xml:space="preserve"> </v>
      </c>
      <c r="Y1017" s="23" t="str">
        <f>IFERROR(VLOOKUP(AT1017,'#Input Lists#'!$L$3:$AH$833,5,FALSE)," ")</f>
        <v xml:space="preserve"> </v>
      </c>
      <c r="Z1017" s="206" t="str">
        <f>IFERROR(VLOOKUP(AT1017,'#Input Lists#'!$L$3:$AH$833,9,FALSE)," ")</f>
        <v xml:space="preserve"> </v>
      </c>
      <c r="AA1017" s="119" t="s">
        <v>1527</v>
      </c>
      <c r="AB1017" s="120"/>
      <c r="AC1017" s="123"/>
      <c r="AD1017" s="123"/>
      <c r="AE1017" s="123"/>
      <c r="AF1017" s="123"/>
      <c r="AG1017" s="123"/>
      <c r="AH1017" s="123"/>
      <c r="AI1017" s="123"/>
      <c r="AJ1017" s="123"/>
      <c r="AK1017" s="123"/>
      <c r="AL1017" s="123"/>
      <c r="AM1017" s="123"/>
      <c r="AN1017" s="123"/>
      <c r="AO1017" s="123"/>
      <c r="AP1017" s="120"/>
      <c r="AQ1017" s="125" t="str">
        <f>IFERROR(VLOOKUP(G1017,'#Location List#'!$C$3:$D$150,2,FALSE),"")</f>
        <v/>
      </c>
      <c r="AR1017" s="125" t="str">
        <f>IFERROR(VLOOKUP(F1017,'#Location List#'!$Q$3:$R$1154,2,FALSE),"")</f>
        <v/>
      </c>
      <c r="AS1017" s="125" t="str">
        <f>IFERROR(VLOOKUP(V1017,'#Input Lists#'!$B$3:$D$46,3,FALSE),"")</f>
        <v/>
      </c>
      <c r="AT1017" s="125" t="str">
        <f>IFERROR(VLOOKUP(CONCATENATE(V1017," ",W1017),'#Input Lists#'!$K$3:$L$827,2,FALSE),"")</f>
        <v/>
      </c>
      <c r="AU1017" s="125">
        <f>IFERROR(VLOOKUP(AA1017,'#Input Lists#'!$BU$3:$BV$8,2,FALSE),"")</f>
        <v>1</v>
      </c>
      <c r="AV1017" s="118" t="str">
        <f>IFERROR(VLOOKUP(AB1017,'#Input Lists#'!$BO$3:$BP$9,2,FALSE),"")</f>
        <v/>
      </c>
      <c r="AW1017" s="118">
        <f>IFERROR(VLOOKUP(AC1017,'#Input Lists#'!$BL$3:$BM$7,2,FALSE),"")</f>
        <v>1</v>
      </c>
      <c r="AX1017" s="52" t="e">
        <f>VLOOKUP(AQ1017,'#Location List#'!$D$3:$K$150,4,FALSE)</f>
        <v>#N/A</v>
      </c>
      <c r="AY1017" s="273" t="e">
        <f>VLOOKUP(AX1017,'#Location List#'!$Z$3:$AA$13,2,FALSE)</f>
        <v>#N/A</v>
      </c>
      <c r="AZ1017" s="126" t="e">
        <f>VLOOKUP($AT1017,'#Input Lists#'!$L$3:$S$1033,6,FALSE)</f>
        <v>#N/A</v>
      </c>
      <c r="BA1017" s="239" t="e">
        <f>VLOOKUP($AT1017,'#Input Lists#'!$L$3:$S$833,7,FALSE)</f>
        <v>#N/A</v>
      </c>
      <c r="BB1017" s="239" t="e">
        <f>VLOOKUP($AT1017,'#Input Lists#'!$L$3:$S$833,8,FALSE)</f>
        <v>#N/A</v>
      </c>
      <c r="BC1017" s="91" t="str">
        <f t="shared" si="98"/>
        <v/>
      </c>
      <c r="BD1017" s="91" t="str">
        <f t="shared" si="99"/>
        <v/>
      </c>
      <c r="BE1017" s="15" t="str">
        <f t="shared" si="100"/>
        <v/>
      </c>
      <c r="BF1017" s="92" t="str">
        <f t="shared" si="101"/>
        <v>No Sighting Date</v>
      </c>
    </row>
    <row r="1018" spans="1:58" x14ac:dyDescent="0.25">
      <c r="A1018" s="118">
        <v>1013</v>
      </c>
      <c r="B1018" s="119"/>
      <c r="C1018" s="120"/>
      <c r="D1018" s="121"/>
      <c r="E1018" s="121"/>
      <c r="F1018" s="236"/>
      <c r="G1018" s="122" t="str">
        <f>IFERROR(VLOOKUP(F1018,'#Location List#'!$U$3:$V$1154,2,FALSE),"")</f>
        <v/>
      </c>
      <c r="H1018" s="120"/>
      <c r="I1018" s="120"/>
      <c r="J1018" s="120"/>
      <c r="K1018" s="120"/>
      <c r="L1018" s="120"/>
      <c r="M1018" s="120"/>
      <c r="N1018" s="120"/>
      <c r="O1018" s="120"/>
      <c r="P1018" s="120"/>
      <c r="Q1018" s="120"/>
      <c r="R1018" s="120"/>
      <c r="S1018" s="120"/>
      <c r="T1018" s="205">
        <f t="shared" si="96"/>
        <v>0</v>
      </c>
      <c r="U1018" s="205">
        <f t="shared" si="97"/>
        <v>0</v>
      </c>
      <c r="V1018" s="210"/>
      <c r="W1018" s="210"/>
      <c r="X1018" s="23" t="str">
        <f>IFERROR(VLOOKUP(AT1018,'#Input Lists#'!$L$3:$AH$833,3,FALSE)," ")</f>
        <v xml:space="preserve"> </v>
      </c>
      <c r="Y1018" s="23" t="str">
        <f>IFERROR(VLOOKUP(AT1018,'#Input Lists#'!$L$3:$AH$833,5,FALSE)," ")</f>
        <v xml:space="preserve"> </v>
      </c>
      <c r="Z1018" s="206" t="str">
        <f>IFERROR(VLOOKUP(AT1018,'#Input Lists#'!$L$3:$AH$833,9,FALSE)," ")</f>
        <v xml:space="preserve"> </v>
      </c>
      <c r="AA1018" s="119" t="s">
        <v>1527</v>
      </c>
      <c r="AB1018" s="120"/>
      <c r="AC1018" s="123"/>
      <c r="AD1018" s="123"/>
      <c r="AE1018" s="123"/>
      <c r="AF1018" s="123"/>
      <c r="AG1018" s="123"/>
      <c r="AH1018" s="123"/>
      <c r="AI1018" s="123"/>
      <c r="AJ1018" s="123"/>
      <c r="AK1018" s="123"/>
      <c r="AL1018" s="123"/>
      <c r="AM1018" s="123"/>
      <c r="AN1018" s="123"/>
      <c r="AO1018" s="123"/>
      <c r="AP1018" s="120"/>
      <c r="AQ1018" s="125" t="str">
        <f>IFERROR(VLOOKUP(G1018,'#Location List#'!$C$3:$D$150,2,FALSE),"")</f>
        <v/>
      </c>
      <c r="AR1018" s="125" t="str">
        <f>IFERROR(VLOOKUP(F1018,'#Location List#'!$Q$3:$R$1154,2,FALSE),"")</f>
        <v/>
      </c>
      <c r="AS1018" s="125" t="str">
        <f>IFERROR(VLOOKUP(V1018,'#Input Lists#'!$B$3:$D$46,3,FALSE),"")</f>
        <v/>
      </c>
      <c r="AT1018" s="125" t="str">
        <f>IFERROR(VLOOKUP(CONCATENATE(V1018," ",W1018),'#Input Lists#'!$K$3:$L$827,2,FALSE),"")</f>
        <v/>
      </c>
      <c r="AU1018" s="125">
        <f>IFERROR(VLOOKUP(AA1018,'#Input Lists#'!$BU$3:$BV$8,2,FALSE),"")</f>
        <v>1</v>
      </c>
      <c r="AV1018" s="118" t="str">
        <f>IFERROR(VLOOKUP(AB1018,'#Input Lists#'!$BO$3:$BP$9,2,FALSE),"")</f>
        <v/>
      </c>
      <c r="AW1018" s="118">
        <f>IFERROR(VLOOKUP(AC1018,'#Input Lists#'!$BL$3:$BM$7,2,FALSE),"")</f>
        <v>1</v>
      </c>
      <c r="AX1018" s="52" t="e">
        <f>VLOOKUP(AQ1018,'#Location List#'!$D$3:$K$150,4,FALSE)</f>
        <v>#N/A</v>
      </c>
      <c r="AY1018" s="273" t="e">
        <f>VLOOKUP(AX1018,'#Location List#'!$Z$3:$AA$13,2,FALSE)</f>
        <v>#N/A</v>
      </c>
      <c r="AZ1018" s="126" t="e">
        <f>VLOOKUP($AT1018,'#Input Lists#'!$L$3:$S$1033,6,FALSE)</f>
        <v>#N/A</v>
      </c>
      <c r="BA1018" s="239" t="e">
        <f>VLOOKUP($AT1018,'#Input Lists#'!$L$3:$S$833,7,FALSE)</f>
        <v>#N/A</v>
      </c>
      <c r="BB1018" s="239" t="e">
        <f>VLOOKUP($AT1018,'#Input Lists#'!$L$3:$S$833,8,FALSE)</f>
        <v>#N/A</v>
      </c>
      <c r="BC1018" s="91" t="str">
        <f t="shared" si="98"/>
        <v/>
      </c>
      <c r="BD1018" s="91" t="str">
        <f t="shared" si="99"/>
        <v/>
      </c>
      <c r="BE1018" s="15" t="str">
        <f t="shared" si="100"/>
        <v/>
      </c>
      <c r="BF1018" s="92" t="str">
        <f t="shared" si="101"/>
        <v>No Sighting Date</v>
      </c>
    </row>
    <row r="1019" spans="1:58" x14ac:dyDescent="0.25">
      <c r="A1019" s="118">
        <v>1014</v>
      </c>
      <c r="B1019" s="119"/>
      <c r="C1019" s="120"/>
      <c r="D1019" s="121"/>
      <c r="E1019" s="121"/>
      <c r="F1019" s="236"/>
      <c r="G1019" s="122" t="str">
        <f>IFERROR(VLOOKUP(F1019,'#Location List#'!$U$3:$V$1154,2,FALSE),"")</f>
        <v/>
      </c>
      <c r="H1019" s="120"/>
      <c r="I1019" s="120"/>
      <c r="J1019" s="120"/>
      <c r="K1019" s="120"/>
      <c r="L1019" s="120"/>
      <c r="M1019" s="120"/>
      <c r="N1019" s="120"/>
      <c r="O1019" s="120"/>
      <c r="P1019" s="120"/>
      <c r="Q1019" s="120"/>
      <c r="R1019" s="120"/>
      <c r="S1019" s="120"/>
      <c r="T1019" s="205">
        <f t="shared" si="96"/>
        <v>0</v>
      </c>
      <c r="U1019" s="205">
        <f t="shared" si="97"/>
        <v>0</v>
      </c>
      <c r="V1019" s="210"/>
      <c r="W1019" s="210"/>
      <c r="X1019" s="23" t="str">
        <f>IFERROR(VLOOKUP(AT1019,'#Input Lists#'!$L$3:$AH$833,3,FALSE)," ")</f>
        <v xml:space="preserve"> </v>
      </c>
      <c r="Y1019" s="23" t="str">
        <f>IFERROR(VLOOKUP(AT1019,'#Input Lists#'!$L$3:$AH$833,5,FALSE)," ")</f>
        <v xml:space="preserve"> </v>
      </c>
      <c r="Z1019" s="206" t="str">
        <f>IFERROR(VLOOKUP(AT1019,'#Input Lists#'!$L$3:$AH$833,9,FALSE)," ")</f>
        <v xml:space="preserve"> </v>
      </c>
      <c r="AA1019" s="119" t="s">
        <v>1527</v>
      </c>
      <c r="AB1019" s="120"/>
      <c r="AC1019" s="123"/>
      <c r="AD1019" s="123"/>
      <c r="AE1019" s="123"/>
      <c r="AF1019" s="123"/>
      <c r="AG1019" s="123"/>
      <c r="AH1019" s="123"/>
      <c r="AI1019" s="123"/>
      <c r="AJ1019" s="123"/>
      <c r="AK1019" s="123"/>
      <c r="AL1019" s="123"/>
      <c r="AM1019" s="123"/>
      <c r="AN1019" s="123"/>
      <c r="AO1019" s="123"/>
      <c r="AP1019" s="120"/>
      <c r="AQ1019" s="125" t="str">
        <f>IFERROR(VLOOKUP(G1019,'#Location List#'!$C$3:$D$150,2,FALSE),"")</f>
        <v/>
      </c>
      <c r="AR1019" s="125" t="str">
        <f>IFERROR(VLOOKUP(F1019,'#Location List#'!$Q$3:$R$1154,2,FALSE),"")</f>
        <v/>
      </c>
      <c r="AS1019" s="125" t="str">
        <f>IFERROR(VLOOKUP(V1019,'#Input Lists#'!$B$3:$D$46,3,FALSE),"")</f>
        <v/>
      </c>
      <c r="AT1019" s="125" t="str">
        <f>IFERROR(VLOOKUP(CONCATENATE(V1019," ",W1019),'#Input Lists#'!$K$3:$L$827,2,FALSE),"")</f>
        <v/>
      </c>
      <c r="AU1019" s="125">
        <f>IFERROR(VLOOKUP(AA1019,'#Input Lists#'!$BU$3:$BV$8,2,FALSE),"")</f>
        <v>1</v>
      </c>
      <c r="AV1019" s="118" t="str">
        <f>IFERROR(VLOOKUP(AB1019,'#Input Lists#'!$BO$3:$BP$9,2,FALSE),"")</f>
        <v/>
      </c>
      <c r="AW1019" s="118">
        <f>IFERROR(VLOOKUP(AC1019,'#Input Lists#'!$BL$3:$BM$7,2,FALSE),"")</f>
        <v>1</v>
      </c>
      <c r="AX1019" s="52" t="e">
        <f>VLOOKUP(AQ1019,'#Location List#'!$D$3:$K$150,4,FALSE)</f>
        <v>#N/A</v>
      </c>
      <c r="AY1019" s="273" t="e">
        <f>VLOOKUP(AX1019,'#Location List#'!$Z$3:$AA$13,2,FALSE)</f>
        <v>#N/A</v>
      </c>
      <c r="AZ1019" s="126" t="e">
        <f>VLOOKUP($AT1019,'#Input Lists#'!$L$3:$S$1033,6,FALSE)</f>
        <v>#N/A</v>
      </c>
      <c r="BA1019" s="239" t="e">
        <f>VLOOKUP($AT1019,'#Input Lists#'!$L$3:$S$833,7,FALSE)</f>
        <v>#N/A</v>
      </c>
      <c r="BB1019" s="239" t="e">
        <f>VLOOKUP($AT1019,'#Input Lists#'!$L$3:$S$833,8,FALSE)</f>
        <v>#N/A</v>
      </c>
      <c r="BC1019" s="91" t="str">
        <f t="shared" si="98"/>
        <v/>
      </c>
      <c r="BD1019" s="91" t="str">
        <f t="shared" si="99"/>
        <v/>
      </c>
      <c r="BE1019" s="15" t="str">
        <f t="shared" si="100"/>
        <v/>
      </c>
      <c r="BF1019" s="92" t="str">
        <f t="shared" si="101"/>
        <v>No Sighting Date</v>
      </c>
    </row>
    <row r="1020" spans="1:58" x14ac:dyDescent="0.25">
      <c r="A1020" s="118">
        <v>1015</v>
      </c>
      <c r="B1020" s="119"/>
      <c r="C1020" s="120"/>
      <c r="D1020" s="121"/>
      <c r="E1020" s="121"/>
      <c r="F1020" s="236"/>
      <c r="G1020" s="122" t="str">
        <f>IFERROR(VLOOKUP(F1020,'#Location List#'!$U$3:$V$1154,2,FALSE),"")</f>
        <v/>
      </c>
      <c r="H1020" s="120"/>
      <c r="I1020" s="120"/>
      <c r="J1020" s="120"/>
      <c r="K1020" s="120"/>
      <c r="L1020" s="120"/>
      <c r="M1020" s="120"/>
      <c r="N1020" s="120"/>
      <c r="O1020" s="120"/>
      <c r="P1020" s="120"/>
      <c r="Q1020" s="120"/>
      <c r="R1020" s="120"/>
      <c r="S1020" s="120"/>
      <c r="T1020" s="205">
        <f t="shared" si="96"/>
        <v>0</v>
      </c>
      <c r="U1020" s="205">
        <f t="shared" si="97"/>
        <v>0</v>
      </c>
      <c r="V1020" s="210"/>
      <c r="W1020" s="210"/>
      <c r="X1020" s="23" t="str">
        <f>IFERROR(VLOOKUP(AT1020,'#Input Lists#'!$L$3:$AH$833,3,FALSE)," ")</f>
        <v xml:space="preserve"> </v>
      </c>
      <c r="Y1020" s="23" t="str">
        <f>IFERROR(VLOOKUP(AT1020,'#Input Lists#'!$L$3:$AH$833,5,FALSE)," ")</f>
        <v xml:space="preserve"> </v>
      </c>
      <c r="Z1020" s="206" t="str">
        <f>IFERROR(VLOOKUP(AT1020,'#Input Lists#'!$L$3:$AH$833,9,FALSE)," ")</f>
        <v xml:space="preserve"> </v>
      </c>
      <c r="AA1020" s="119" t="s">
        <v>1527</v>
      </c>
      <c r="AB1020" s="120"/>
      <c r="AC1020" s="123"/>
      <c r="AD1020" s="123"/>
      <c r="AE1020" s="123"/>
      <c r="AF1020" s="123"/>
      <c r="AG1020" s="123"/>
      <c r="AH1020" s="123"/>
      <c r="AI1020" s="123"/>
      <c r="AJ1020" s="123"/>
      <c r="AK1020" s="123"/>
      <c r="AL1020" s="123"/>
      <c r="AM1020" s="123"/>
      <c r="AN1020" s="123"/>
      <c r="AO1020" s="123"/>
      <c r="AP1020" s="120"/>
      <c r="AQ1020" s="125" t="str">
        <f>IFERROR(VLOOKUP(G1020,'#Location List#'!$C$3:$D$150,2,FALSE),"")</f>
        <v/>
      </c>
      <c r="AR1020" s="125" t="str">
        <f>IFERROR(VLOOKUP(F1020,'#Location List#'!$Q$3:$R$1154,2,FALSE),"")</f>
        <v/>
      </c>
      <c r="AS1020" s="125" t="str">
        <f>IFERROR(VLOOKUP(V1020,'#Input Lists#'!$B$3:$D$46,3,FALSE),"")</f>
        <v/>
      </c>
      <c r="AT1020" s="125" t="str">
        <f>IFERROR(VLOOKUP(CONCATENATE(V1020," ",W1020),'#Input Lists#'!$K$3:$L$827,2,FALSE),"")</f>
        <v/>
      </c>
      <c r="AU1020" s="125">
        <f>IFERROR(VLOOKUP(AA1020,'#Input Lists#'!$BU$3:$BV$8,2,FALSE),"")</f>
        <v>1</v>
      </c>
      <c r="AV1020" s="118" t="str">
        <f>IFERROR(VLOOKUP(AB1020,'#Input Lists#'!$BO$3:$BP$9,2,FALSE),"")</f>
        <v/>
      </c>
      <c r="AW1020" s="118">
        <f>IFERROR(VLOOKUP(AC1020,'#Input Lists#'!$BL$3:$BM$7,2,FALSE),"")</f>
        <v>1</v>
      </c>
      <c r="AX1020" s="52" t="e">
        <f>VLOOKUP(AQ1020,'#Location List#'!$D$3:$K$150,4,FALSE)</f>
        <v>#N/A</v>
      </c>
      <c r="AY1020" s="273" t="e">
        <f>VLOOKUP(AX1020,'#Location List#'!$Z$3:$AA$13,2,FALSE)</f>
        <v>#N/A</v>
      </c>
      <c r="AZ1020" s="126" t="e">
        <f>VLOOKUP($AT1020,'#Input Lists#'!$L$3:$S$1033,6,FALSE)</f>
        <v>#N/A</v>
      </c>
      <c r="BA1020" s="239" t="e">
        <f>VLOOKUP($AT1020,'#Input Lists#'!$L$3:$S$833,7,FALSE)</f>
        <v>#N/A</v>
      </c>
      <c r="BB1020" s="239" t="e">
        <f>VLOOKUP($AT1020,'#Input Lists#'!$L$3:$S$833,8,FALSE)</f>
        <v>#N/A</v>
      </c>
      <c r="BC1020" s="91" t="str">
        <f t="shared" si="98"/>
        <v/>
      </c>
      <c r="BD1020" s="91" t="str">
        <f t="shared" si="99"/>
        <v/>
      </c>
      <c r="BE1020" s="15" t="str">
        <f t="shared" si="100"/>
        <v/>
      </c>
      <c r="BF1020" s="92" t="str">
        <f t="shared" si="101"/>
        <v>No Sighting Date</v>
      </c>
    </row>
    <row r="1021" spans="1:58" x14ac:dyDescent="0.25">
      <c r="A1021" s="118">
        <v>1016</v>
      </c>
      <c r="B1021" s="119"/>
      <c r="C1021" s="120"/>
      <c r="D1021" s="121"/>
      <c r="E1021" s="121"/>
      <c r="F1021" s="236"/>
      <c r="G1021" s="122" t="str">
        <f>IFERROR(VLOOKUP(F1021,'#Location List#'!$U$3:$V$1154,2,FALSE),"")</f>
        <v/>
      </c>
      <c r="H1021" s="120"/>
      <c r="I1021" s="120"/>
      <c r="J1021" s="120"/>
      <c r="K1021" s="120"/>
      <c r="L1021" s="120"/>
      <c r="M1021" s="120"/>
      <c r="N1021" s="120"/>
      <c r="O1021" s="120"/>
      <c r="P1021" s="120"/>
      <c r="Q1021" s="120"/>
      <c r="R1021" s="120"/>
      <c r="S1021" s="120"/>
      <c r="T1021" s="205">
        <f t="shared" si="96"/>
        <v>0</v>
      </c>
      <c r="U1021" s="205">
        <f t="shared" si="97"/>
        <v>0</v>
      </c>
      <c r="V1021" s="210"/>
      <c r="W1021" s="210"/>
      <c r="X1021" s="23" t="str">
        <f>IFERROR(VLOOKUP(AT1021,'#Input Lists#'!$L$3:$AH$833,3,FALSE)," ")</f>
        <v xml:space="preserve"> </v>
      </c>
      <c r="Y1021" s="23" t="str">
        <f>IFERROR(VLOOKUP(AT1021,'#Input Lists#'!$L$3:$AH$833,5,FALSE)," ")</f>
        <v xml:space="preserve"> </v>
      </c>
      <c r="Z1021" s="206" t="str">
        <f>IFERROR(VLOOKUP(AT1021,'#Input Lists#'!$L$3:$AH$833,9,FALSE)," ")</f>
        <v xml:space="preserve"> </v>
      </c>
      <c r="AA1021" s="119" t="s">
        <v>1527</v>
      </c>
      <c r="AB1021" s="120"/>
      <c r="AC1021" s="123"/>
      <c r="AD1021" s="123"/>
      <c r="AE1021" s="123"/>
      <c r="AF1021" s="123"/>
      <c r="AG1021" s="123"/>
      <c r="AH1021" s="123"/>
      <c r="AI1021" s="123"/>
      <c r="AJ1021" s="123"/>
      <c r="AK1021" s="123"/>
      <c r="AL1021" s="123"/>
      <c r="AM1021" s="123"/>
      <c r="AN1021" s="123"/>
      <c r="AO1021" s="123"/>
      <c r="AP1021" s="120"/>
      <c r="AQ1021" s="125" t="str">
        <f>IFERROR(VLOOKUP(G1021,'#Location List#'!$C$3:$D$150,2,FALSE),"")</f>
        <v/>
      </c>
      <c r="AR1021" s="125" t="str">
        <f>IFERROR(VLOOKUP(F1021,'#Location List#'!$Q$3:$R$1154,2,FALSE),"")</f>
        <v/>
      </c>
      <c r="AS1021" s="125" t="str">
        <f>IFERROR(VLOOKUP(V1021,'#Input Lists#'!$B$3:$D$46,3,FALSE),"")</f>
        <v/>
      </c>
      <c r="AT1021" s="125" t="str">
        <f>IFERROR(VLOOKUP(CONCATENATE(V1021," ",W1021),'#Input Lists#'!$K$3:$L$827,2,FALSE),"")</f>
        <v/>
      </c>
      <c r="AU1021" s="125">
        <f>IFERROR(VLOOKUP(AA1021,'#Input Lists#'!$BU$3:$BV$8,2,FALSE),"")</f>
        <v>1</v>
      </c>
      <c r="AV1021" s="118" t="str">
        <f>IFERROR(VLOOKUP(AB1021,'#Input Lists#'!$BO$3:$BP$9,2,FALSE),"")</f>
        <v/>
      </c>
      <c r="AW1021" s="118">
        <f>IFERROR(VLOOKUP(AC1021,'#Input Lists#'!$BL$3:$BM$7,2,FALSE),"")</f>
        <v>1</v>
      </c>
      <c r="AX1021" s="52" t="e">
        <f>VLOOKUP(AQ1021,'#Location List#'!$D$3:$K$150,4,FALSE)</f>
        <v>#N/A</v>
      </c>
      <c r="AY1021" s="273" t="e">
        <f>VLOOKUP(AX1021,'#Location List#'!$Z$3:$AA$13,2,FALSE)</f>
        <v>#N/A</v>
      </c>
      <c r="AZ1021" s="126" t="e">
        <f>VLOOKUP($AT1021,'#Input Lists#'!$L$3:$S$1033,6,FALSE)</f>
        <v>#N/A</v>
      </c>
      <c r="BA1021" s="239" t="e">
        <f>VLOOKUP($AT1021,'#Input Lists#'!$L$3:$S$833,7,FALSE)</f>
        <v>#N/A</v>
      </c>
      <c r="BB1021" s="239" t="e">
        <f>VLOOKUP($AT1021,'#Input Lists#'!$L$3:$S$833,8,FALSE)</f>
        <v>#N/A</v>
      </c>
      <c r="BC1021" s="91" t="str">
        <f t="shared" si="98"/>
        <v/>
      </c>
      <c r="BD1021" s="91" t="str">
        <f t="shared" si="99"/>
        <v/>
      </c>
      <c r="BE1021" s="15" t="str">
        <f t="shared" si="100"/>
        <v/>
      </c>
      <c r="BF1021" s="92" t="str">
        <f t="shared" si="101"/>
        <v>No Sighting Date</v>
      </c>
    </row>
    <row r="1022" spans="1:58" x14ac:dyDescent="0.25">
      <c r="A1022" s="118">
        <v>1017</v>
      </c>
      <c r="B1022" s="119"/>
      <c r="C1022" s="120"/>
      <c r="D1022" s="121"/>
      <c r="E1022" s="121"/>
      <c r="F1022" s="236"/>
      <c r="G1022" s="122" t="str">
        <f>IFERROR(VLOOKUP(F1022,'#Location List#'!$U$3:$V$1154,2,FALSE),"")</f>
        <v/>
      </c>
      <c r="H1022" s="120"/>
      <c r="I1022" s="120"/>
      <c r="J1022" s="120"/>
      <c r="K1022" s="120"/>
      <c r="L1022" s="120"/>
      <c r="M1022" s="120"/>
      <c r="N1022" s="120"/>
      <c r="O1022" s="120"/>
      <c r="P1022" s="120"/>
      <c r="Q1022" s="120"/>
      <c r="R1022" s="120"/>
      <c r="S1022" s="120"/>
      <c r="T1022" s="205">
        <f t="shared" si="96"/>
        <v>0</v>
      </c>
      <c r="U1022" s="205">
        <f t="shared" si="97"/>
        <v>0</v>
      </c>
      <c r="V1022" s="210"/>
      <c r="W1022" s="210"/>
      <c r="X1022" s="23" t="str">
        <f>IFERROR(VLOOKUP(AT1022,'#Input Lists#'!$L$3:$AH$833,3,FALSE)," ")</f>
        <v xml:space="preserve"> </v>
      </c>
      <c r="Y1022" s="23" t="str">
        <f>IFERROR(VLOOKUP(AT1022,'#Input Lists#'!$L$3:$AH$833,5,FALSE)," ")</f>
        <v xml:space="preserve"> </v>
      </c>
      <c r="Z1022" s="206" t="str">
        <f>IFERROR(VLOOKUP(AT1022,'#Input Lists#'!$L$3:$AH$833,9,FALSE)," ")</f>
        <v xml:space="preserve"> </v>
      </c>
      <c r="AA1022" s="119" t="s">
        <v>1527</v>
      </c>
      <c r="AB1022" s="120"/>
      <c r="AC1022" s="123"/>
      <c r="AD1022" s="123"/>
      <c r="AE1022" s="123"/>
      <c r="AF1022" s="123"/>
      <c r="AG1022" s="123"/>
      <c r="AH1022" s="123"/>
      <c r="AI1022" s="123"/>
      <c r="AJ1022" s="123"/>
      <c r="AK1022" s="123"/>
      <c r="AL1022" s="123"/>
      <c r="AM1022" s="123"/>
      <c r="AN1022" s="123"/>
      <c r="AO1022" s="123"/>
      <c r="AP1022" s="120"/>
      <c r="AQ1022" s="125" t="str">
        <f>IFERROR(VLOOKUP(G1022,'#Location List#'!$C$3:$D$150,2,FALSE),"")</f>
        <v/>
      </c>
      <c r="AR1022" s="125" t="str">
        <f>IFERROR(VLOOKUP(F1022,'#Location List#'!$Q$3:$R$1154,2,FALSE),"")</f>
        <v/>
      </c>
      <c r="AS1022" s="125" t="str">
        <f>IFERROR(VLOOKUP(V1022,'#Input Lists#'!$B$3:$D$46,3,FALSE),"")</f>
        <v/>
      </c>
      <c r="AT1022" s="125" t="str">
        <f>IFERROR(VLOOKUP(CONCATENATE(V1022," ",W1022),'#Input Lists#'!$K$3:$L$827,2,FALSE),"")</f>
        <v/>
      </c>
      <c r="AU1022" s="125">
        <f>IFERROR(VLOOKUP(AA1022,'#Input Lists#'!$BU$3:$BV$8,2,FALSE),"")</f>
        <v>1</v>
      </c>
      <c r="AV1022" s="118" t="str">
        <f>IFERROR(VLOOKUP(AB1022,'#Input Lists#'!$BO$3:$BP$9,2,FALSE),"")</f>
        <v/>
      </c>
      <c r="AW1022" s="118">
        <f>IFERROR(VLOOKUP(AC1022,'#Input Lists#'!$BL$3:$BM$7,2,FALSE),"")</f>
        <v>1</v>
      </c>
      <c r="AX1022" s="52" t="e">
        <f>VLOOKUP(AQ1022,'#Location List#'!$D$3:$K$150,4,FALSE)</f>
        <v>#N/A</v>
      </c>
      <c r="AY1022" s="273" t="e">
        <f>VLOOKUP(AX1022,'#Location List#'!$Z$3:$AA$13,2,FALSE)</f>
        <v>#N/A</v>
      </c>
      <c r="AZ1022" s="126" t="e">
        <f>VLOOKUP($AT1022,'#Input Lists#'!$L$3:$S$1033,6,FALSE)</f>
        <v>#N/A</v>
      </c>
      <c r="BA1022" s="239" t="e">
        <f>VLOOKUP($AT1022,'#Input Lists#'!$L$3:$S$833,7,FALSE)</f>
        <v>#N/A</v>
      </c>
      <c r="BB1022" s="239" t="e">
        <f>VLOOKUP($AT1022,'#Input Lists#'!$L$3:$S$833,8,FALSE)</f>
        <v>#N/A</v>
      </c>
      <c r="BC1022" s="91" t="str">
        <f t="shared" si="98"/>
        <v/>
      </c>
      <c r="BD1022" s="91" t="str">
        <f t="shared" si="99"/>
        <v/>
      </c>
      <c r="BE1022" s="15" t="str">
        <f t="shared" si="100"/>
        <v/>
      </c>
      <c r="BF1022" s="92" t="str">
        <f t="shared" si="101"/>
        <v>No Sighting Date</v>
      </c>
    </row>
    <row r="1023" spans="1:58" x14ac:dyDescent="0.25">
      <c r="A1023" s="118">
        <v>1018</v>
      </c>
      <c r="B1023" s="119"/>
      <c r="C1023" s="120"/>
      <c r="D1023" s="121"/>
      <c r="E1023" s="121"/>
      <c r="F1023" s="236"/>
      <c r="G1023" s="122" t="str">
        <f>IFERROR(VLOOKUP(F1023,'#Location List#'!$U$3:$V$1154,2,FALSE),"")</f>
        <v/>
      </c>
      <c r="H1023" s="120"/>
      <c r="I1023" s="120"/>
      <c r="J1023" s="120"/>
      <c r="K1023" s="120"/>
      <c r="L1023" s="120"/>
      <c r="M1023" s="120"/>
      <c r="N1023" s="120"/>
      <c r="O1023" s="120"/>
      <c r="P1023" s="120"/>
      <c r="Q1023" s="120"/>
      <c r="R1023" s="120"/>
      <c r="S1023" s="120"/>
      <c r="T1023" s="205">
        <f t="shared" si="96"/>
        <v>0</v>
      </c>
      <c r="U1023" s="205">
        <f t="shared" si="97"/>
        <v>0</v>
      </c>
      <c r="V1023" s="210"/>
      <c r="W1023" s="210"/>
      <c r="X1023" s="23" t="str">
        <f>IFERROR(VLOOKUP(AT1023,'#Input Lists#'!$L$3:$AH$833,3,FALSE)," ")</f>
        <v xml:space="preserve"> </v>
      </c>
      <c r="Y1023" s="23" t="str">
        <f>IFERROR(VLOOKUP(AT1023,'#Input Lists#'!$L$3:$AH$833,5,FALSE)," ")</f>
        <v xml:space="preserve"> </v>
      </c>
      <c r="Z1023" s="206" t="str">
        <f>IFERROR(VLOOKUP(AT1023,'#Input Lists#'!$L$3:$AH$833,9,FALSE)," ")</f>
        <v xml:space="preserve"> </v>
      </c>
      <c r="AA1023" s="119" t="s">
        <v>1527</v>
      </c>
      <c r="AB1023" s="120"/>
      <c r="AC1023" s="123"/>
      <c r="AD1023" s="123"/>
      <c r="AE1023" s="123"/>
      <c r="AF1023" s="123"/>
      <c r="AG1023" s="123"/>
      <c r="AH1023" s="123"/>
      <c r="AI1023" s="123"/>
      <c r="AJ1023" s="123"/>
      <c r="AK1023" s="123"/>
      <c r="AL1023" s="123"/>
      <c r="AM1023" s="123"/>
      <c r="AN1023" s="123"/>
      <c r="AO1023" s="123"/>
      <c r="AP1023" s="120"/>
      <c r="AQ1023" s="125" t="str">
        <f>IFERROR(VLOOKUP(G1023,'#Location List#'!$C$3:$D$150,2,FALSE),"")</f>
        <v/>
      </c>
      <c r="AR1023" s="125" t="str">
        <f>IFERROR(VLOOKUP(F1023,'#Location List#'!$Q$3:$R$1154,2,FALSE),"")</f>
        <v/>
      </c>
      <c r="AS1023" s="125" t="str">
        <f>IFERROR(VLOOKUP(V1023,'#Input Lists#'!$B$3:$D$46,3,FALSE),"")</f>
        <v/>
      </c>
      <c r="AT1023" s="125" t="str">
        <f>IFERROR(VLOOKUP(CONCATENATE(V1023," ",W1023),'#Input Lists#'!$K$3:$L$827,2,FALSE),"")</f>
        <v/>
      </c>
      <c r="AU1023" s="125">
        <f>IFERROR(VLOOKUP(AA1023,'#Input Lists#'!$BU$3:$BV$8,2,FALSE),"")</f>
        <v>1</v>
      </c>
      <c r="AV1023" s="118" t="str">
        <f>IFERROR(VLOOKUP(AB1023,'#Input Lists#'!$BO$3:$BP$9,2,FALSE),"")</f>
        <v/>
      </c>
      <c r="AW1023" s="118">
        <f>IFERROR(VLOOKUP(AC1023,'#Input Lists#'!$BL$3:$BM$7,2,FALSE),"")</f>
        <v>1</v>
      </c>
      <c r="AX1023" s="52" t="e">
        <f>VLOOKUP(AQ1023,'#Location List#'!$D$3:$K$150,4,FALSE)</f>
        <v>#N/A</v>
      </c>
      <c r="AY1023" s="273" t="e">
        <f>VLOOKUP(AX1023,'#Location List#'!$Z$3:$AA$13,2,FALSE)</f>
        <v>#N/A</v>
      </c>
      <c r="AZ1023" s="126" t="e">
        <f>VLOOKUP($AT1023,'#Input Lists#'!$L$3:$S$1033,6,FALSE)</f>
        <v>#N/A</v>
      </c>
      <c r="BA1023" s="239" t="e">
        <f>VLOOKUP($AT1023,'#Input Lists#'!$L$3:$S$833,7,FALSE)</f>
        <v>#N/A</v>
      </c>
      <c r="BB1023" s="239" t="e">
        <f>VLOOKUP($AT1023,'#Input Lists#'!$L$3:$S$833,8,FALSE)</f>
        <v>#N/A</v>
      </c>
      <c r="BC1023" s="91" t="str">
        <f t="shared" si="98"/>
        <v/>
      </c>
      <c r="BD1023" s="91" t="str">
        <f t="shared" si="99"/>
        <v/>
      </c>
      <c r="BE1023" s="15" t="str">
        <f t="shared" si="100"/>
        <v/>
      </c>
      <c r="BF1023" s="92" t="str">
        <f t="shared" si="101"/>
        <v>No Sighting Date</v>
      </c>
    </row>
    <row r="1024" spans="1:58" x14ac:dyDescent="0.25">
      <c r="A1024" s="118">
        <v>1019</v>
      </c>
      <c r="B1024" s="119"/>
      <c r="C1024" s="120"/>
      <c r="D1024" s="121"/>
      <c r="E1024" s="121"/>
      <c r="F1024" s="236"/>
      <c r="G1024" s="122" t="str">
        <f>IFERROR(VLOOKUP(F1024,'#Location List#'!$U$3:$V$1154,2,FALSE),"")</f>
        <v/>
      </c>
      <c r="H1024" s="120"/>
      <c r="I1024" s="120"/>
      <c r="J1024" s="120"/>
      <c r="K1024" s="120"/>
      <c r="L1024" s="120"/>
      <c r="M1024" s="120"/>
      <c r="N1024" s="120"/>
      <c r="O1024" s="120"/>
      <c r="P1024" s="120"/>
      <c r="Q1024" s="120"/>
      <c r="R1024" s="120"/>
      <c r="S1024" s="120"/>
      <c r="T1024" s="205">
        <f t="shared" si="96"/>
        <v>0</v>
      </c>
      <c r="U1024" s="205">
        <f t="shared" si="97"/>
        <v>0</v>
      </c>
      <c r="V1024" s="210"/>
      <c r="W1024" s="210"/>
      <c r="X1024" s="23" t="str">
        <f>IFERROR(VLOOKUP(AT1024,'#Input Lists#'!$L$3:$AH$833,3,FALSE)," ")</f>
        <v xml:space="preserve"> </v>
      </c>
      <c r="Y1024" s="23" t="str">
        <f>IFERROR(VLOOKUP(AT1024,'#Input Lists#'!$L$3:$AH$833,5,FALSE)," ")</f>
        <v xml:space="preserve"> </v>
      </c>
      <c r="Z1024" s="206" t="str">
        <f>IFERROR(VLOOKUP(AT1024,'#Input Lists#'!$L$3:$AH$833,9,FALSE)," ")</f>
        <v xml:space="preserve"> </v>
      </c>
      <c r="AA1024" s="119" t="s">
        <v>1527</v>
      </c>
      <c r="AB1024" s="120"/>
      <c r="AC1024" s="123"/>
      <c r="AD1024" s="123"/>
      <c r="AE1024" s="123"/>
      <c r="AF1024" s="123"/>
      <c r="AG1024" s="123"/>
      <c r="AH1024" s="123"/>
      <c r="AI1024" s="123"/>
      <c r="AJ1024" s="123"/>
      <c r="AK1024" s="123"/>
      <c r="AL1024" s="123"/>
      <c r="AM1024" s="123"/>
      <c r="AN1024" s="123"/>
      <c r="AO1024" s="123"/>
      <c r="AP1024" s="120"/>
      <c r="AQ1024" s="125" t="str">
        <f>IFERROR(VLOOKUP(G1024,'#Location List#'!$C$3:$D$150,2,FALSE),"")</f>
        <v/>
      </c>
      <c r="AR1024" s="125" t="str">
        <f>IFERROR(VLOOKUP(F1024,'#Location List#'!$Q$3:$R$1154,2,FALSE),"")</f>
        <v/>
      </c>
      <c r="AS1024" s="125" t="str">
        <f>IFERROR(VLOOKUP(V1024,'#Input Lists#'!$B$3:$D$46,3,FALSE),"")</f>
        <v/>
      </c>
      <c r="AT1024" s="125" t="str">
        <f>IFERROR(VLOOKUP(CONCATENATE(V1024," ",W1024),'#Input Lists#'!$K$3:$L$827,2,FALSE),"")</f>
        <v/>
      </c>
      <c r="AU1024" s="125">
        <f>IFERROR(VLOOKUP(AA1024,'#Input Lists#'!$BU$3:$BV$8,2,FALSE),"")</f>
        <v>1</v>
      </c>
      <c r="AV1024" s="118" t="str">
        <f>IFERROR(VLOOKUP(AB1024,'#Input Lists#'!$BO$3:$BP$9,2,FALSE),"")</f>
        <v/>
      </c>
      <c r="AW1024" s="118">
        <f>IFERROR(VLOOKUP(AC1024,'#Input Lists#'!$BL$3:$BM$7,2,FALSE),"")</f>
        <v>1</v>
      </c>
      <c r="AX1024" s="52" t="e">
        <f>VLOOKUP(AQ1024,'#Location List#'!$D$3:$K$150,4,FALSE)</f>
        <v>#N/A</v>
      </c>
      <c r="AY1024" s="273" t="e">
        <f>VLOOKUP(AX1024,'#Location List#'!$Z$3:$AA$13,2,FALSE)</f>
        <v>#N/A</v>
      </c>
      <c r="AZ1024" s="126" t="e">
        <f>VLOOKUP($AT1024,'#Input Lists#'!$L$3:$S$1033,6,FALSE)</f>
        <v>#N/A</v>
      </c>
      <c r="BA1024" s="239" t="e">
        <f>VLOOKUP($AT1024,'#Input Lists#'!$L$3:$S$833,7,FALSE)</f>
        <v>#N/A</v>
      </c>
      <c r="BB1024" s="239" t="e">
        <f>VLOOKUP($AT1024,'#Input Lists#'!$L$3:$S$833,8,FALSE)</f>
        <v>#N/A</v>
      </c>
      <c r="BC1024" s="91" t="str">
        <f t="shared" si="98"/>
        <v/>
      </c>
      <c r="BD1024" s="91" t="str">
        <f t="shared" si="99"/>
        <v/>
      </c>
      <c r="BE1024" s="15" t="str">
        <f t="shared" si="100"/>
        <v/>
      </c>
      <c r="BF1024" s="92" t="str">
        <f t="shared" si="101"/>
        <v>No Sighting Date</v>
      </c>
    </row>
    <row r="1025" spans="1:58" x14ac:dyDescent="0.25">
      <c r="A1025" s="118">
        <v>1020</v>
      </c>
      <c r="B1025" s="119"/>
      <c r="C1025" s="120"/>
      <c r="D1025" s="121"/>
      <c r="E1025" s="121"/>
      <c r="F1025" s="236"/>
      <c r="G1025" s="122" t="str">
        <f>IFERROR(VLOOKUP(F1025,'#Location List#'!$U$3:$V$1154,2,FALSE),"")</f>
        <v/>
      </c>
      <c r="H1025" s="120"/>
      <c r="I1025" s="120"/>
      <c r="J1025" s="120"/>
      <c r="K1025" s="120"/>
      <c r="L1025" s="120"/>
      <c r="M1025" s="120"/>
      <c r="N1025" s="120"/>
      <c r="O1025" s="120"/>
      <c r="P1025" s="120"/>
      <c r="Q1025" s="120"/>
      <c r="R1025" s="120"/>
      <c r="S1025" s="120"/>
      <c r="T1025" s="205">
        <f t="shared" si="96"/>
        <v>0</v>
      </c>
      <c r="U1025" s="205">
        <f t="shared" si="97"/>
        <v>0</v>
      </c>
      <c r="V1025" s="210"/>
      <c r="W1025" s="210"/>
      <c r="X1025" s="23" t="str">
        <f>IFERROR(VLOOKUP(AT1025,'#Input Lists#'!$L$3:$AH$833,3,FALSE)," ")</f>
        <v xml:space="preserve"> </v>
      </c>
      <c r="Y1025" s="23" t="str">
        <f>IFERROR(VLOOKUP(AT1025,'#Input Lists#'!$L$3:$AH$833,5,FALSE)," ")</f>
        <v xml:space="preserve"> </v>
      </c>
      <c r="Z1025" s="206" t="str">
        <f>IFERROR(VLOOKUP(AT1025,'#Input Lists#'!$L$3:$AH$833,9,FALSE)," ")</f>
        <v xml:space="preserve"> </v>
      </c>
      <c r="AA1025" s="119" t="s">
        <v>1527</v>
      </c>
      <c r="AB1025" s="120"/>
      <c r="AC1025" s="123"/>
      <c r="AD1025" s="123"/>
      <c r="AE1025" s="123"/>
      <c r="AF1025" s="123"/>
      <c r="AG1025" s="123"/>
      <c r="AH1025" s="123"/>
      <c r="AI1025" s="123"/>
      <c r="AJ1025" s="123"/>
      <c r="AK1025" s="123"/>
      <c r="AL1025" s="123"/>
      <c r="AM1025" s="123"/>
      <c r="AN1025" s="123"/>
      <c r="AO1025" s="123"/>
      <c r="AP1025" s="120"/>
      <c r="AQ1025" s="125" t="str">
        <f>IFERROR(VLOOKUP(G1025,'#Location List#'!$C$3:$D$150,2,FALSE),"")</f>
        <v/>
      </c>
      <c r="AR1025" s="125" t="str">
        <f>IFERROR(VLOOKUP(F1025,'#Location List#'!$Q$3:$R$1154,2,FALSE),"")</f>
        <v/>
      </c>
      <c r="AS1025" s="125" t="str">
        <f>IFERROR(VLOOKUP(V1025,'#Input Lists#'!$B$3:$D$46,3,FALSE),"")</f>
        <v/>
      </c>
      <c r="AT1025" s="125" t="str">
        <f>IFERROR(VLOOKUP(CONCATENATE(V1025," ",W1025),'#Input Lists#'!$K$3:$L$827,2,FALSE),"")</f>
        <v/>
      </c>
      <c r="AU1025" s="125">
        <f>IFERROR(VLOOKUP(AA1025,'#Input Lists#'!$BU$3:$BV$8,2,FALSE),"")</f>
        <v>1</v>
      </c>
      <c r="AV1025" s="118" t="str">
        <f>IFERROR(VLOOKUP(AB1025,'#Input Lists#'!$BO$3:$BP$9,2,FALSE),"")</f>
        <v/>
      </c>
      <c r="AW1025" s="118">
        <f>IFERROR(VLOOKUP(AC1025,'#Input Lists#'!$BL$3:$BM$7,2,FALSE),"")</f>
        <v>1</v>
      </c>
      <c r="AX1025" s="52" t="e">
        <f>VLOOKUP(AQ1025,'#Location List#'!$D$3:$K$150,4,FALSE)</f>
        <v>#N/A</v>
      </c>
      <c r="AY1025" s="273" t="e">
        <f>VLOOKUP(AX1025,'#Location List#'!$Z$3:$AA$13,2,FALSE)</f>
        <v>#N/A</v>
      </c>
      <c r="AZ1025" s="126" t="e">
        <f>VLOOKUP($AT1025,'#Input Lists#'!$L$3:$S$1033,6,FALSE)</f>
        <v>#N/A</v>
      </c>
      <c r="BA1025" s="239" t="e">
        <f>VLOOKUP($AT1025,'#Input Lists#'!$L$3:$S$833,7,FALSE)</f>
        <v>#N/A</v>
      </c>
      <c r="BB1025" s="239" t="e">
        <f>VLOOKUP($AT1025,'#Input Lists#'!$L$3:$S$833,8,FALSE)</f>
        <v>#N/A</v>
      </c>
      <c r="BC1025" s="91" t="str">
        <f t="shared" si="98"/>
        <v/>
      </c>
      <c r="BD1025" s="91" t="str">
        <f t="shared" si="99"/>
        <v/>
      </c>
      <c r="BE1025" s="15" t="str">
        <f t="shared" si="100"/>
        <v/>
      </c>
      <c r="BF1025" s="92" t="str">
        <f t="shared" si="101"/>
        <v>No Sighting Date</v>
      </c>
    </row>
    <row r="1026" spans="1:58" x14ac:dyDescent="0.25">
      <c r="A1026" s="118">
        <v>1021</v>
      </c>
      <c r="B1026" s="119"/>
      <c r="C1026" s="120"/>
      <c r="D1026" s="121"/>
      <c r="E1026" s="121"/>
      <c r="F1026" s="236"/>
      <c r="G1026" s="122" t="str">
        <f>IFERROR(VLOOKUP(F1026,'#Location List#'!$U$3:$V$1154,2,FALSE),"")</f>
        <v/>
      </c>
      <c r="H1026" s="120"/>
      <c r="I1026" s="120"/>
      <c r="J1026" s="120"/>
      <c r="K1026" s="120"/>
      <c r="L1026" s="120"/>
      <c r="M1026" s="120"/>
      <c r="N1026" s="120"/>
      <c r="O1026" s="120"/>
      <c r="P1026" s="120"/>
      <c r="Q1026" s="120"/>
      <c r="R1026" s="120"/>
      <c r="S1026" s="120"/>
      <c r="T1026" s="205">
        <f t="shared" si="96"/>
        <v>0</v>
      </c>
      <c r="U1026" s="205">
        <f t="shared" si="97"/>
        <v>0</v>
      </c>
      <c r="V1026" s="210"/>
      <c r="W1026" s="210"/>
      <c r="X1026" s="23" t="str">
        <f>IFERROR(VLOOKUP(AT1026,'#Input Lists#'!$L$3:$AH$833,3,FALSE)," ")</f>
        <v xml:space="preserve"> </v>
      </c>
      <c r="Y1026" s="23" t="str">
        <f>IFERROR(VLOOKUP(AT1026,'#Input Lists#'!$L$3:$AH$833,5,FALSE)," ")</f>
        <v xml:space="preserve"> </v>
      </c>
      <c r="Z1026" s="206" t="str">
        <f>IFERROR(VLOOKUP(AT1026,'#Input Lists#'!$L$3:$AH$833,9,FALSE)," ")</f>
        <v xml:space="preserve"> </v>
      </c>
      <c r="AA1026" s="119" t="s">
        <v>1527</v>
      </c>
      <c r="AB1026" s="120"/>
      <c r="AC1026" s="123"/>
      <c r="AD1026" s="123"/>
      <c r="AE1026" s="123"/>
      <c r="AF1026" s="123"/>
      <c r="AG1026" s="123"/>
      <c r="AH1026" s="123"/>
      <c r="AI1026" s="123"/>
      <c r="AJ1026" s="123"/>
      <c r="AK1026" s="123"/>
      <c r="AL1026" s="123"/>
      <c r="AM1026" s="123"/>
      <c r="AN1026" s="123"/>
      <c r="AO1026" s="123"/>
      <c r="AP1026" s="120"/>
      <c r="AQ1026" s="125" t="str">
        <f>IFERROR(VLOOKUP(G1026,'#Location List#'!$C$3:$D$150,2,FALSE),"")</f>
        <v/>
      </c>
      <c r="AR1026" s="125" t="str">
        <f>IFERROR(VLOOKUP(F1026,'#Location List#'!$Q$3:$R$1154,2,FALSE),"")</f>
        <v/>
      </c>
      <c r="AS1026" s="125" t="str">
        <f>IFERROR(VLOOKUP(V1026,'#Input Lists#'!$B$3:$D$46,3,FALSE),"")</f>
        <v/>
      </c>
      <c r="AT1026" s="125" t="str">
        <f>IFERROR(VLOOKUP(CONCATENATE(V1026," ",W1026),'#Input Lists#'!$K$3:$L$827,2,FALSE),"")</f>
        <v/>
      </c>
      <c r="AU1026" s="125">
        <f>IFERROR(VLOOKUP(AA1026,'#Input Lists#'!$BU$3:$BV$8,2,FALSE),"")</f>
        <v>1</v>
      </c>
      <c r="AV1026" s="118" t="str">
        <f>IFERROR(VLOOKUP(AB1026,'#Input Lists#'!$BO$3:$BP$9,2,FALSE),"")</f>
        <v/>
      </c>
      <c r="AW1026" s="118">
        <f>IFERROR(VLOOKUP(AC1026,'#Input Lists#'!$BL$3:$BM$7,2,FALSE),"")</f>
        <v>1</v>
      </c>
      <c r="AX1026" s="52" t="e">
        <f>VLOOKUP(AQ1026,'#Location List#'!$D$3:$K$150,4,FALSE)</f>
        <v>#N/A</v>
      </c>
      <c r="AY1026" s="273" t="e">
        <f>VLOOKUP(AX1026,'#Location List#'!$Z$3:$AA$13,2,FALSE)</f>
        <v>#N/A</v>
      </c>
      <c r="AZ1026" s="126" t="e">
        <f>VLOOKUP($AT1026,'#Input Lists#'!$L$3:$S$1033,6,FALSE)</f>
        <v>#N/A</v>
      </c>
      <c r="BA1026" s="239" t="e">
        <f>VLOOKUP($AT1026,'#Input Lists#'!$L$3:$S$833,7,FALSE)</f>
        <v>#N/A</v>
      </c>
      <c r="BB1026" s="239" t="e">
        <f>VLOOKUP($AT1026,'#Input Lists#'!$L$3:$S$833,8,FALSE)</f>
        <v>#N/A</v>
      </c>
      <c r="BC1026" s="91" t="str">
        <f t="shared" si="98"/>
        <v/>
      </c>
      <c r="BD1026" s="91" t="str">
        <f t="shared" si="99"/>
        <v/>
      </c>
      <c r="BE1026" s="15" t="str">
        <f t="shared" si="100"/>
        <v/>
      </c>
      <c r="BF1026" s="92" t="str">
        <f t="shared" si="101"/>
        <v>No Sighting Date</v>
      </c>
    </row>
    <row r="1027" spans="1:58" x14ac:dyDescent="0.25">
      <c r="A1027" s="118">
        <v>1022</v>
      </c>
      <c r="B1027" s="119"/>
      <c r="C1027" s="120"/>
      <c r="D1027" s="121"/>
      <c r="E1027" s="121"/>
      <c r="F1027" s="236"/>
      <c r="G1027" s="122" t="str">
        <f>IFERROR(VLOOKUP(F1027,'#Location List#'!$U$3:$V$1154,2,FALSE),"")</f>
        <v/>
      </c>
      <c r="H1027" s="120"/>
      <c r="I1027" s="120"/>
      <c r="J1027" s="120"/>
      <c r="K1027" s="120"/>
      <c r="L1027" s="120"/>
      <c r="M1027" s="120"/>
      <c r="N1027" s="120"/>
      <c r="O1027" s="120"/>
      <c r="P1027" s="120"/>
      <c r="Q1027" s="120"/>
      <c r="R1027" s="120"/>
      <c r="S1027" s="120"/>
      <c r="T1027" s="205">
        <f t="shared" si="96"/>
        <v>0</v>
      </c>
      <c r="U1027" s="205">
        <f t="shared" si="97"/>
        <v>0</v>
      </c>
      <c r="V1027" s="210"/>
      <c r="W1027" s="210"/>
      <c r="X1027" s="23" t="str">
        <f>IFERROR(VLOOKUP(AT1027,'#Input Lists#'!$L$3:$AH$833,3,FALSE)," ")</f>
        <v xml:space="preserve"> </v>
      </c>
      <c r="Y1027" s="23" t="str">
        <f>IFERROR(VLOOKUP(AT1027,'#Input Lists#'!$L$3:$AH$833,5,FALSE)," ")</f>
        <v xml:space="preserve"> </v>
      </c>
      <c r="Z1027" s="206" t="str">
        <f>IFERROR(VLOOKUP(AT1027,'#Input Lists#'!$L$3:$AH$833,9,FALSE)," ")</f>
        <v xml:space="preserve"> </v>
      </c>
      <c r="AA1027" s="119" t="s">
        <v>1527</v>
      </c>
      <c r="AB1027" s="120"/>
      <c r="AC1027" s="123"/>
      <c r="AD1027" s="123"/>
      <c r="AE1027" s="123"/>
      <c r="AF1027" s="123"/>
      <c r="AG1027" s="123"/>
      <c r="AH1027" s="123"/>
      <c r="AI1027" s="123"/>
      <c r="AJ1027" s="123"/>
      <c r="AK1027" s="123"/>
      <c r="AL1027" s="123"/>
      <c r="AM1027" s="123"/>
      <c r="AN1027" s="123"/>
      <c r="AO1027" s="123"/>
      <c r="AP1027" s="120"/>
      <c r="AQ1027" s="125" t="str">
        <f>IFERROR(VLOOKUP(G1027,'#Location List#'!$C$3:$D$150,2,FALSE),"")</f>
        <v/>
      </c>
      <c r="AR1027" s="125" t="str">
        <f>IFERROR(VLOOKUP(F1027,'#Location List#'!$Q$3:$R$1154,2,FALSE),"")</f>
        <v/>
      </c>
      <c r="AS1027" s="125" t="str">
        <f>IFERROR(VLOOKUP(V1027,'#Input Lists#'!$B$3:$D$46,3,FALSE),"")</f>
        <v/>
      </c>
      <c r="AT1027" s="125" t="str">
        <f>IFERROR(VLOOKUP(CONCATENATE(V1027," ",W1027),'#Input Lists#'!$K$3:$L$827,2,FALSE),"")</f>
        <v/>
      </c>
      <c r="AU1027" s="125">
        <f>IFERROR(VLOOKUP(AA1027,'#Input Lists#'!$BU$3:$BV$8,2,FALSE),"")</f>
        <v>1</v>
      </c>
      <c r="AV1027" s="118" t="str">
        <f>IFERROR(VLOOKUP(AB1027,'#Input Lists#'!$BO$3:$BP$9,2,FALSE),"")</f>
        <v/>
      </c>
      <c r="AW1027" s="118">
        <f>IFERROR(VLOOKUP(AC1027,'#Input Lists#'!$BL$3:$BM$7,2,FALSE),"")</f>
        <v>1</v>
      </c>
      <c r="AX1027" s="52" t="e">
        <f>VLOOKUP(AQ1027,'#Location List#'!$D$3:$K$150,4,FALSE)</f>
        <v>#N/A</v>
      </c>
      <c r="AY1027" s="273" t="e">
        <f>VLOOKUP(AX1027,'#Location List#'!$Z$3:$AA$13,2,FALSE)</f>
        <v>#N/A</v>
      </c>
      <c r="AZ1027" s="126" t="e">
        <f>VLOOKUP($AT1027,'#Input Lists#'!$L$3:$S$1033,6,FALSE)</f>
        <v>#N/A</v>
      </c>
      <c r="BA1027" s="239" t="e">
        <f>VLOOKUP($AT1027,'#Input Lists#'!$L$3:$S$833,7,FALSE)</f>
        <v>#N/A</v>
      </c>
      <c r="BB1027" s="239" t="e">
        <f>VLOOKUP($AT1027,'#Input Lists#'!$L$3:$S$833,8,FALSE)</f>
        <v>#N/A</v>
      </c>
      <c r="BC1027" s="91" t="str">
        <f t="shared" si="98"/>
        <v/>
      </c>
      <c r="BD1027" s="91" t="str">
        <f t="shared" si="99"/>
        <v/>
      </c>
      <c r="BE1027" s="15" t="str">
        <f t="shared" si="100"/>
        <v/>
      </c>
      <c r="BF1027" s="92" t="str">
        <f t="shared" si="101"/>
        <v>No Sighting Date</v>
      </c>
    </row>
    <row r="1028" spans="1:58" x14ac:dyDescent="0.25">
      <c r="A1028" s="118">
        <v>1023</v>
      </c>
      <c r="B1028" s="119"/>
      <c r="C1028" s="120"/>
      <c r="D1028" s="121"/>
      <c r="E1028" s="121"/>
      <c r="F1028" s="236"/>
      <c r="G1028" s="122" t="str">
        <f>IFERROR(VLOOKUP(F1028,'#Location List#'!$U$3:$V$1154,2,FALSE),"")</f>
        <v/>
      </c>
      <c r="H1028" s="120"/>
      <c r="I1028" s="120"/>
      <c r="J1028" s="120"/>
      <c r="K1028" s="120"/>
      <c r="L1028" s="120"/>
      <c r="M1028" s="120"/>
      <c r="N1028" s="120"/>
      <c r="O1028" s="120"/>
      <c r="P1028" s="120"/>
      <c r="Q1028" s="120"/>
      <c r="R1028" s="120"/>
      <c r="S1028" s="120"/>
      <c r="T1028" s="205">
        <f t="shared" si="96"/>
        <v>0</v>
      </c>
      <c r="U1028" s="205">
        <f t="shared" si="97"/>
        <v>0</v>
      </c>
      <c r="V1028" s="210"/>
      <c r="W1028" s="210"/>
      <c r="X1028" s="23" t="str">
        <f>IFERROR(VLOOKUP(AT1028,'#Input Lists#'!$L$3:$AH$833,3,FALSE)," ")</f>
        <v xml:space="preserve"> </v>
      </c>
      <c r="Y1028" s="23" t="str">
        <f>IFERROR(VLOOKUP(AT1028,'#Input Lists#'!$L$3:$AH$833,5,FALSE)," ")</f>
        <v xml:space="preserve"> </v>
      </c>
      <c r="Z1028" s="206" t="str">
        <f>IFERROR(VLOOKUP(AT1028,'#Input Lists#'!$L$3:$AH$833,9,FALSE)," ")</f>
        <v xml:space="preserve"> </v>
      </c>
      <c r="AA1028" s="119" t="s">
        <v>1527</v>
      </c>
      <c r="AB1028" s="120"/>
      <c r="AC1028" s="123"/>
      <c r="AD1028" s="123"/>
      <c r="AE1028" s="123"/>
      <c r="AF1028" s="123"/>
      <c r="AG1028" s="123"/>
      <c r="AH1028" s="123"/>
      <c r="AI1028" s="123"/>
      <c r="AJ1028" s="123"/>
      <c r="AK1028" s="123"/>
      <c r="AL1028" s="123"/>
      <c r="AM1028" s="123"/>
      <c r="AN1028" s="123"/>
      <c r="AO1028" s="123"/>
      <c r="AP1028" s="120"/>
      <c r="AQ1028" s="125" t="str">
        <f>IFERROR(VLOOKUP(G1028,'#Location List#'!$C$3:$D$150,2,FALSE),"")</f>
        <v/>
      </c>
      <c r="AR1028" s="125" t="str">
        <f>IFERROR(VLOOKUP(F1028,'#Location List#'!$Q$3:$R$1154,2,FALSE),"")</f>
        <v/>
      </c>
      <c r="AS1028" s="125" t="str">
        <f>IFERROR(VLOOKUP(V1028,'#Input Lists#'!$B$3:$D$46,3,FALSE),"")</f>
        <v/>
      </c>
      <c r="AT1028" s="125" t="str">
        <f>IFERROR(VLOOKUP(CONCATENATE(V1028," ",W1028),'#Input Lists#'!$K$3:$L$827,2,FALSE),"")</f>
        <v/>
      </c>
      <c r="AU1028" s="125">
        <f>IFERROR(VLOOKUP(AA1028,'#Input Lists#'!$BU$3:$BV$8,2,FALSE),"")</f>
        <v>1</v>
      </c>
      <c r="AV1028" s="118" t="str">
        <f>IFERROR(VLOOKUP(AB1028,'#Input Lists#'!$BO$3:$BP$9,2,FALSE),"")</f>
        <v/>
      </c>
      <c r="AW1028" s="118">
        <f>IFERROR(VLOOKUP(AC1028,'#Input Lists#'!$BL$3:$BM$7,2,FALSE),"")</f>
        <v>1</v>
      </c>
      <c r="AX1028" s="52" t="e">
        <f>VLOOKUP(AQ1028,'#Location List#'!$D$3:$K$150,4,FALSE)</f>
        <v>#N/A</v>
      </c>
      <c r="AY1028" s="273" t="e">
        <f>VLOOKUP(AX1028,'#Location List#'!$Z$3:$AA$13,2,FALSE)</f>
        <v>#N/A</v>
      </c>
      <c r="AZ1028" s="126" t="e">
        <f>VLOOKUP($AT1028,'#Input Lists#'!$L$3:$S$1033,6,FALSE)</f>
        <v>#N/A</v>
      </c>
      <c r="BA1028" s="239" t="e">
        <f>VLOOKUP($AT1028,'#Input Lists#'!$L$3:$S$833,7,FALSE)</f>
        <v>#N/A</v>
      </c>
      <c r="BB1028" s="239" t="e">
        <f>VLOOKUP($AT1028,'#Input Lists#'!$L$3:$S$833,8,FALSE)</f>
        <v>#N/A</v>
      </c>
      <c r="BC1028" s="91" t="str">
        <f t="shared" si="98"/>
        <v/>
      </c>
      <c r="BD1028" s="91" t="str">
        <f t="shared" si="99"/>
        <v/>
      </c>
      <c r="BE1028" s="15" t="str">
        <f t="shared" si="100"/>
        <v/>
      </c>
      <c r="BF1028" s="92" t="str">
        <f t="shared" si="101"/>
        <v>No Sighting Date</v>
      </c>
    </row>
    <row r="1029" spans="1:58" x14ac:dyDescent="0.25">
      <c r="A1029" s="118">
        <v>1024</v>
      </c>
      <c r="B1029" s="119"/>
      <c r="C1029" s="120"/>
      <c r="D1029" s="121"/>
      <c r="E1029" s="121"/>
      <c r="F1029" s="236"/>
      <c r="G1029" s="122" t="str">
        <f>IFERROR(VLOOKUP(F1029,'#Location List#'!$U$3:$V$1154,2,FALSE),"")</f>
        <v/>
      </c>
      <c r="H1029" s="120"/>
      <c r="I1029" s="120"/>
      <c r="J1029" s="120"/>
      <c r="K1029" s="120"/>
      <c r="L1029" s="120"/>
      <c r="M1029" s="120"/>
      <c r="N1029" s="120"/>
      <c r="O1029" s="120"/>
      <c r="P1029" s="120"/>
      <c r="Q1029" s="120"/>
      <c r="R1029" s="120"/>
      <c r="S1029" s="120"/>
      <c r="T1029" s="205">
        <f t="shared" si="96"/>
        <v>0</v>
      </c>
      <c r="U1029" s="205">
        <f t="shared" si="97"/>
        <v>0</v>
      </c>
      <c r="V1029" s="210"/>
      <c r="W1029" s="210"/>
      <c r="X1029" s="23" t="str">
        <f>IFERROR(VLOOKUP(AT1029,'#Input Lists#'!$L$3:$AH$833,3,FALSE)," ")</f>
        <v xml:space="preserve"> </v>
      </c>
      <c r="Y1029" s="23" t="str">
        <f>IFERROR(VLOOKUP(AT1029,'#Input Lists#'!$L$3:$AH$833,5,FALSE)," ")</f>
        <v xml:space="preserve"> </v>
      </c>
      <c r="Z1029" s="206" t="str">
        <f>IFERROR(VLOOKUP(AT1029,'#Input Lists#'!$L$3:$AH$833,9,FALSE)," ")</f>
        <v xml:space="preserve"> </v>
      </c>
      <c r="AA1029" s="119" t="s">
        <v>1527</v>
      </c>
      <c r="AB1029" s="120"/>
      <c r="AC1029" s="123"/>
      <c r="AD1029" s="123"/>
      <c r="AE1029" s="123"/>
      <c r="AF1029" s="123"/>
      <c r="AG1029" s="123"/>
      <c r="AH1029" s="123"/>
      <c r="AI1029" s="123"/>
      <c r="AJ1029" s="123"/>
      <c r="AK1029" s="123"/>
      <c r="AL1029" s="123"/>
      <c r="AM1029" s="123"/>
      <c r="AN1029" s="123"/>
      <c r="AO1029" s="123"/>
      <c r="AP1029" s="120"/>
      <c r="AQ1029" s="125" t="str">
        <f>IFERROR(VLOOKUP(G1029,'#Location List#'!$C$3:$D$150,2,FALSE),"")</f>
        <v/>
      </c>
      <c r="AR1029" s="125" t="str">
        <f>IFERROR(VLOOKUP(F1029,'#Location List#'!$Q$3:$R$1154,2,FALSE),"")</f>
        <v/>
      </c>
      <c r="AS1029" s="125" t="str">
        <f>IFERROR(VLOOKUP(V1029,'#Input Lists#'!$B$3:$D$46,3,FALSE),"")</f>
        <v/>
      </c>
      <c r="AT1029" s="125" t="str">
        <f>IFERROR(VLOOKUP(CONCATENATE(V1029," ",W1029),'#Input Lists#'!$K$3:$L$827,2,FALSE),"")</f>
        <v/>
      </c>
      <c r="AU1029" s="125">
        <f>IFERROR(VLOOKUP(AA1029,'#Input Lists#'!$BU$3:$BV$8,2,FALSE),"")</f>
        <v>1</v>
      </c>
      <c r="AV1029" s="118" t="str">
        <f>IFERROR(VLOOKUP(AB1029,'#Input Lists#'!$BO$3:$BP$9,2,FALSE),"")</f>
        <v/>
      </c>
      <c r="AW1029" s="118">
        <f>IFERROR(VLOOKUP(AC1029,'#Input Lists#'!$BL$3:$BM$7,2,FALSE),"")</f>
        <v>1</v>
      </c>
      <c r="AX1029" s="52" t="e">
        <f>VLOOKUP(AQ1029,'#Location List#'!$D$3:$K$150,4,FALSE)</f>
        <v>#N/A</v>
      </c>
      <c r="AY1029" s="273" t="e">
        <f>VLOOKUP(AX1029,'#Location List#'!$Z$3:$AA$13,2,FALSE)</f>
        <v>#N/A</v>
      </c>
      <c r="AZ1029" s="126" t="e">
        <f>VLOOKUP($AT1029,'#Input Lists#'!$L$3:$S$1033,6,FALSE)</f>
        <v>#N/A</v>
      </c>
      <c r="BA1029" s="239" t="e">
        <f>VLOOKUP($AT1029,'#Input Lists#'!$L$3:$S$833,7,FALSE)</f>
        <v>#N/A</v>
      </c>
      <c r="BB1029" s="239" t="e">
        <f>VLOOKUP($AT1029,'#Input Lists#'!$L$3:$S$833,8,FALSE)</f>
        <v>#N/A</v>
      </c>
      <c r="BC1029" s="91" t="str">
        <f t="shared" si="98"/>
        <v/>
      </c>
      <c r="BD1029" s="91" t="str">
        <f t="shared" si="99"/>
        <v/>
      </c>
      <c r="BE1029" s="15" t="str">
        <f t="shared" si="100"/>
        <v/>
      </c>
      <c r="BF1029" s="92" t="str">
        <f t="shared" si="101"/>
        <v>No Sighting Date</v>
      </c>
    </row>
    <row r="1030" spans="1:58" x14ac:dyDescent="0.25">
      <c r="A1030" s="118">
        <v>1025</v>
      </c>
      <c r="B1030" s="119"/>
      <c r="C1030" s="120"/>
      <c r="D1030" s="121"/>
      <c r="E1030" s="121"/>
      <c r="F1030" s="236"/>
      <c r="G1030" s="122" t="str">
        <f>IFERROR(VLOOKUP(F1030,'#Location List#'!$U$3:$V$1154,2,FALSE),"")</f>
        <v/>
      </c>
      <c r="H1030" s="120"/>
      <c r="I1030" s="120"/>
      <c r="J1030" s="120"/>
      <c r="K1030" s="120"/>
      <c r="L1030" s="120"/>
      <c r="M1030" s="120"/>
      <c r="N1030" s="120"/>
      <c r="O1030" s="120"/>
      <c r="P1030" s="120"/>
      <c r="Q1030" s="120"/>
      <c r="R1030" s="120"/>
      <c r="S1030" s="120"/>
      <c r="T1030" s="205">
        <f t="shared" si="96"/>
        <v>0</v>
      </c>
      <c r="U1030" s="205">
        <f t="shared" si="97"/>
        <v>0</v>
      </c>
      <c r="V1030" s="210"/>
      <c r="W1030" s="210"/>
      <c r="X1030" s="23" t="str">
        <f>IFERROR(VLOOKUP(AT1030,'#Input Lists#'!$L$3:$AH$833,3,FALSE)," ")</f>
        <v xml:space="preserve"> </v>
      </c>
      <c r="Y1030" s="23" t="str">
        <f>IFERROR(VLOOKUP(AT1030,'#Input Lists#'!$L$3:$AH$833,5,FALSE)," ")</f>
        <v xml:space="preserve"> </v>
      </c>
      <c r="Z1030" s="206" t="str">
        <f>IFERROR(VLOOKUP(AT1030,'#Input Lists#'!$L$3:$AH$833,9,FALSE)," ")</f>
        <v xml:space="preserve"> </v>
      </c>
      <c r="AA1030" s="119" t="s">
        <v>1527</v>
      </c>
      <c r="AB1030" s="120"/>
      <c r="AC1030" s="123"/>
      <c r="AD1030" s="123"/>
      <c r="AE1030" s="123"/>
      <c r="AF1030" s="123"/>
      <c r="AG1030" s="123"/>
      <c r="AH1030" s="123"/>
      <c r="AI1030" s="123"/>
      <c r="AJ1030" s="123"/>
      <c r="AK1030" s="123"/>
      <c r="AL1030" s="123"/>
      <c r="AM1030" s="123"/>
      <c r="AN1030" s="123"/>
      <c r="AO1030" s="123"/>
      <c r="AP1030" s="120"/>
      <c r="AQ1030" s="125" t="str">
        <f>IFERROR(VLOOKUP(G1030,'#Location List#'!$C$3:$D$150,2,FALSE),"")</f>
        <v/>
      </c>
      <c r="AR1030" s="125" t="str">
        <f>IFERROR(VLOOKUP(F1030,'#Location List#'!$Q$3:$R$1154,2,FALSE),"")</f>
        <v/>
      </c>
      <c r="AS1030" s="125" t="str">
        <f>IFERROR(VLOOKUP(V1030,'#Input Lists#'!$B$3:$D$46,3,FALSE),"")</f>
        <v/>
      </c>
      <c r="AT1030" s="125" t="str">
        <f>IFERROR(VLOOKUP(CONCATENATE(V1030," ",W1030),'#Input Lists#'!$K$3:$L$827,2,FALSE),"")</f>
        <v/>
      </c>
      <c r="AU1030" s="125">
        <f>IFERROR(VLOOKUP(AA1030,'#Input Lists#'!$BU$3:$BV$8,2,FALSE),"")</f>
        <v>1</v>
      </c>
      <c r="AV1030" s="118" t="str">
        <f>IFERROR(VLOOKUP(AB1030,'#Input Lists#'!$BO$3:$BP$9,2,FALSE),"")</f>
        <v/>
      </c>
      <c r="AW1030" s="118">
        <f>IFERROR(VLOOKUP(AC1030,'#Input Lists#'!$BL$3:$BM$7,2,FALSE),"")</f>
        <v>1</v>
      </c>
      <c r="AX1030" s="52" t="e">
        <f>VLOOKUP(AQ1030,'#Location List#'!$D$3:$K$150,4,FALSE)</f>
        <v>#N/A</v>
      </c>
      <c r="AY1030" s="273" t="e">
        <f>VLOOKUP(AX1030,'#Location List#'!$Z$3:$AA$13,2,FALSE)</f>
        <v>#N/A</v>
      </c>
      <c r="AZ1030" s="126" t="e">
        <f>VLOOKUP($AT1030,'#Input Lists#'!$L$3:$S$1033,6,FALSE)</f>
        <v>#N/A</v>
      </c>
      <c r="BA1030" s="239" t="e">
        <f>VLOOKUP($AT1030,'#Input Lists#'!$L$3:$S$833,7,FALSE)</f>
        <v>#N/A</v>
      </c>
      <c r="BB1030" s="239" t="e">
        <f>VLOOKUP($AT1030,'#Input Lists#'!$L$3:$S$833,8,FALSE)</f>
        <v>#N/A</v>
      </c>
      <c r="BC1030" s="91" t="str">
        <f t="shared" si="98"/>
        <v/>
      </c>
      <c r="BD1030" s="91" t="str">
        <f t="shared" si="99"/>
        <v/>
      </c>
      <c r="BE1030" s="15" t="str">
        <f t="shared" si="100"/>
        <v/>
      </c>
      <c r="BF1030" s="92" t="str">
        <f t="shared" si="101"/>
        <v>No Sighting Date</v>
      </c>
    </row>
    <row r="1031" spans="1:58" x14ac:dyDescent="0.25">
      <c r="A1031" s="118">
        <v>1026</v>
      </c>
      <c r="B1031" s="119"/>
      <c r="C1031" s="120"/>
      <c r="D1031" s="121"/>
      <c r="E1031" s="121"/>
      <c r="F1031" s="236"/>
      <c r="G1031" s="122" t="str">
        <f>IFERROR(VLOOKUP(F1031,'#Location List#'!$U$3:$V$1154,2,FALSE),"")</f>
        <v/>
      </c>
      <c r="H1031" s="120"/>
      <c r="I1031" s="120"/>
      <c r="J1031" s="120"/>
      <c r="K1031" s="120"/>
      <c r="L1031" s="120"/>
      <c r="M1031" s="120"/>
      <c r="N1031" s="120"/>
      <c r="O1031" s="120"/>
      <c r="P1031" s="120"/>
      <c r="Q1031" s="120"/>
      <c r="R1031" s="120"/>
      <c r="S1031" s="120"/>
      <c r="T1031" s="205">
        <f t="shared" si="96"/>
        <v>0</v>
      </c>
      <c r="U1031" s="205">
        <f t="shared" si="97"/>
        <v>0</v>
      </c>
      <c r="V1031" s="210"/>
      <c r="W1031" s="210"/>
      <c r="X1031" s="23" t="str">
        <f>IFERROR(VLOOKUP(AT1031,'#Input Lists#'!$L$3:$AH$833,3,FALSE)," ")</f>
        <v xml:space="preserve"> </v>
      </c>
      <c r="Y1031" s="23" t="str">
        <f>IFERROR(VLOOKUP(AT1031,'#Input Lists#'!$L$3:$AH$833,5,FALSE)," ")</f>
        <v xml:space="preserve"> </v>
      </c>
      <c r="Z1031" s="206" t="str">
        <f>IFERROR(VLOOKUP(AT1031,'#Input Lists#'!$L$3:$AH$833,9,FALSE)," ")</f>
        <v xml:space="preserve"> </v>
      </c>
      <c r="AA1031" s="119" t="s">
        <v>1527</v>
      </c>
      <c r="AB1031" s="120"/>
      <c r="AC1031" s="123"/>
      <c r="AD1031" s="123"/>
      <c r="AE1031" s="123"/>
      <c r="AF1031" s="123"/>
      <c r="AG1031" s="123"/>
      <c r="AH1031" s="123"/>
      <c r="AI1031" s="123"/>
      <c r="AJ1031" s="123"/>
      <c r="AK1031" s="123"/>
      <c r="AL1031" s="123"/>
      <c r="AM1031" s="123"/>
      <c r="AN1031" s="123"/>
      <c r="AO1031" s="123"/>
      <c r="AP1031" s="120"/>
      <c r="AQ1031" s="125" t="str">
        <f>IFERROR(VLOOKUP(G1031,'#Location List#'!$C$3:$D$150,2,FALSE),"")</f>
        <v/>
      </c>
      <c r="AR1031" s="125" t="str">
        <f>IFERROR(VLOOKUP(F1031,'#Location List#'!$Q$3:$R$1154,2,FALSE),"")</f>
        <v/>
      </c>
      <c r="AS1031" s="125" t="str">
        <f>IFERROR(VLOOKUP(V1031,'#Input Lists#'!$B$3:$D$46,3,FALSE),"")</f>
        <v/>
      </c>
      <c r="AT1031" s="125" t="str">
        <f>IFERROR(VLOOKUP(CONCATENATE(V1031," ",W1031),'#Input Lists#'!$K$3:$L$827,2,FALSE),"")</f>
        <v/>
      </c>
      <c r="AU1031" s="125">
        <f>IFERROR(VLOOKUP(AA1031,'#Input Lists#'!$BU$3:$BV$8,2,FALSE),"")</f>
        <v>1</v>
      </c>
      <c r="AV1031" s="118" t="str">
        <f>IFERROR(VLOOKUP(AB1031,'#Input Lists#'!$BO$3:$BP$9,2,FALSE),"")</f>
        <v/>
      </c>
      <c r="AW1031" s="118">
        <f>IFERROR(VLOOKUP(AC1031,'#Input Lists#'!$BL$3:$BM$7,2,FALSE),"")</f>
        <v>1</v>
      </c>
      <c r="AX1031" s="52" t="e">
        <f>VLOOKUP(AQ1031,'#Location List#'!$D$3:$K$150,4,FALSE)</f>
        <v>#N/A</v>
      </c>
      <c r="AY1031" s="273" t="e">
        <f>VLOOKUP(AX1031,'#Location List#'!$Z$3:$AA$13,2,FALSE)</f>
        <v>#N/A</v>
      </c>
      <c r="AZ1031" s="126" t="e">
        <f>VLOOKUP($AT1031,'#Input Lists#'!$L$3:$S$1033,6,FALSE)</f>
        <v>#N/A</v>
      </c>
      <c r="BA1031" s="239" t="e">
        <f>VLOOKUP($AT1031,'#Input Lists#'!$L$3:$S$833,7,FALSE)</f>
        <v>#N/A</v>
      </c>
      <c r="BB1031" s="239" t="e">
        <f>VLOOKUP($AT1031,'#Input Lists#'!$L$3:$S$833,8,FALSE)</f>
        <v>#N/A</v>
      </c>
      <c r="BC1031" s="91" t="str">
        <f t="shared" si="98"/>
        <v/>
      </c>
      <c r="BD1031" s="91" t="str">
        <f t="shared" si="99"/>
        <v/>
      </c>
      <c r="BE1031" s="15" t="str">
        <f t="shared" si="100"/>
        <v/>
      </c>
      <c r="BF1031" s="92" t="str">
        <f t="shared" si="101"/>
        <v>No Sighting Date</v>
      </c>
    </row>
    <row r="1032" spans="1:58" x14ac:dyDescent="0.25">
      <c r="A1032" s="118">
        <v>1027</v>
      </c>
      <c r="B1032" s="119"/>
      <c r="C1032" s="120"/>
      <c r="D1032" s="121"/>
      <c r="E1032" s="121"/>
      <c r="F1032" s="236"/>
      <c r="G1032" s="122" t="str">
        <f>IFERROR(VLOOKUP(F1032,'#Location List#'!$U$3:$V$1154,2,FALSE),"")</f>
        <v/>
      </c>
      <c r="H1032" s="120"/>
      <c r="I1032" s="120"/>
      <c r="J1032" s="120"/>
      <c r="K1032" s="120"/>
      <c r="L1032" s="120"/>
      <c r="M1032" s="120"/>
      <c r="N1032" s="120"/>
      <c r="O1032" s="120"/>
      <c r="P1032" s="120"/>
      <c r="Q1032" s="120"/>
      <c r="R1032" s="120"/>
      <c r="S1032" s="120"/>
      <c r="T1032" s="205">
        <f t="shared" si="96"/>
        <v>0</v>
      </c>
      <c r="U1032" s="205">
        <f t="shared" si="97"/>
        <v>0</v>
      </c>
      <c r="V1032" s="210"/>
      <c r="W1032" s="210"/>
      <c r="X1032" s="23" t="str">
        <f>IFERROR(VLOOKUP(AT1032,'#Input Lists#'!$L$3:$AH$833,3,FALSE)," ")</f>
        <v xml:space="preserve"> </v>
      </c>
      <c r="Y1032" s="23" t="str">
        <f>IFERROR(VLOOKUP(AT1032,'#Input Lists#'!$L$3:$AH$833,5,FALSE)," ")</f>
        <v xml:space="preserve"> </v>
      </c>
      <c r="Z1032" s="206" t="str">
        <f>IFERROR(VLOOKUP(AT1032,'#Input Lists#'!$L$3:$AH$833,9,FALSE)," ")</f>
        <v xml:space="preserve"> </v>
      </c>
      <c r="AA1032" s="119" t="s">
        <v>1527</v>
      </c>
      <c r="AB1032" s="120"/>
      <c r="AC1032" s="123"/>
      <c r="AD1032" s="123"/>
      <c r="AE1032" s="123"/>
      <c r="AF1032" s="123"/>
      <c r="AG1032" s="123"/>
      <c r="AH1032" s="123"/>
      <c r="AI1032" s="123"/>
      <c r="AJ1032" s="123"/>
      <c r="AK1032" s="123"/>
      <c r="AL1032" s="123"/>
      <c r="AM1032" s="123"/>
      <c r="AN1032" s="123"/>
      <c r="AO1032" s="123"/>
      <c r="AP1032" s="120"/>
      <c r="AQ1032" s="125" t="str">
        <f>IFERROR(VLOOKUP(G1032,'#Location List#'!$C$3:$D$150,2,FALSE),"")</f>
        <v/>
      </c>
      <c r="AR1032" s="125" t="str">
        <f>IFERROR(VLOOKUP(F1032,'#Location List#'!$Q$3:$R$1154,2,FALSE),"")</f>
        <v/>
      </c>
      <c r="AS1032" s="125" t="str">
        <f>IFERROR(VLOOKUP(V1032,'#Input Lists#'!$B$3:$D$46,3,FALSE),"")</f>
        <v/>
      </c>
      <c r="AT1032" s="125" t="str">
        <f>IFERROR(VLOOKUP(CONCATENATE(V1032," ",W1032),'#Input Lists#'!$K$3:$L$827,2,FALSE),"")</f>
        <v/>
      </c>
      <c r="AU1032" s="125">
        <f>IFERROR(VLOOKUP(AA1032,'#Input Lists#'!$BU$3:$BV$8,2,FALSE),"")</f>
        <v>1</v>
      </c>
      <c r="AV1032" s="118" t="str">
        <f>IFERROR(VLOOKUP(AB1032,'#Input Lists#'!$BO$3:$BP$9,2,FALSE),"")</f>
        <v/>
      </c>
      <c r="AW1032" s="118">
        <f>IFERROR(VLOOKUP(AC1032,'#Input Lists#'!$BL$3:$BM$7,2,FALSE),"")</f>
        <v>1</v>
      </c>
      <c r="AX1032" s="52" t="e">
        <f>VLOOKUP(AQ1032,'#Location List#'!$D$3:$K$150,4,FALSE)</f>
        <v>#N/A</v>
      </c>
      <c r="AY1032" s="273" t="e">
        <f>VLOOKUP(AX1032,'#Location List#'!$Z$3:$AA$13,2,FALSE)</f>
        <v>#N/A</v>
      </c>
      <c r="AZ1032" s="126" t="e">
        <f>VLOOKUP($AT1032,'#Input Lists#'!$L$3:$S$1033,6,FALSE)</f>
        <v>#N/A</v>
      </c>
      <c r="BA1032" s="239" t="e">
        <f>VLOOKUP($AT1032,'#Input Lists#'!$L$3:$S$833,7,FALSE)</f>
        <v>#N/A</v>
      </c>
      <c r="BB1032" s="239" t="e">
        <f>VLOOKUP($AT1032,'#Input Lists#'!$L$3:$S$833,8,FALSE)</f>
        <v>#N/A</v>
      </c>
      <c r="BC1032" s="91" t="str">
        <f t="shared" si="98"/>
        <v/>
      </c>
      <c r="BD1032" s="91" t="str">
        <f t="shared" si="99"/>
        <v/>
      </c>
      <c r="BE1032" s="15" t="str">
        <f t="shared" si="100"/>
        <v/>
      </c>
      <c r="BF1032" s="92" t="str">
        <f t="shared" si="101"/>
        <v>No Sighting Date</v>
      </c>
    </row>
    <row r="1033" spans="1:58" x14ac:dyDescent="0.25">
      <c r="A1033" s="118">
        <v>1028</v>
      </c>
      <c r="B1033" s="119"/>
      <c r="C1033" s="120"/>
      <c r="D1033" s="121"/>
      <c r="E1033" s="121"/>
      <c r="F1033" s="236"/>
      <c r="G1033" s="122" t="str">
        <f>IFERROR(VLOOKUP(F1033,'#Location List#'!$U$3:$V$1154,2,FALSE),"")</f>
        <v/>
      </c>
      <c r="H1033" s="120"/>
      <c r="I1033" s="120"/>
      <c r="J1033" s="120"/>
      <c r="K1033" s="120"/>
      <c r="L1033" s="120"/>
      <c r="M1033" s="120"/>
      <c r="N1033" s="120"/>
      <c r="O1033" s="120"/>
      <c r="P1033" s="120"/>
      <c r="Q1033" s="120"/>
      <c r="R1033" s="120"/>
      <c r="S1033" s="120"/>
      <c r="T1033" s="205">
        <f t="shared" si="96"/>
        <v>0</v>
      </c>
      <c r="U1033" s="205">
        <f t="shared" si="97"/>
        <v>0</v>
      </c>
      <c r="V1033" s="210"/>
      <c r="W1033" s="210"/>
      <c r="X1033" s="23" t="str">
        <f>IFERROR(VLOOKUP(AT1033,'#Input Lists#'!$L$3:$AH$833,3,FALSE)," ")</f>
        <v xml:space="preserve"> </v>
      </c>
      <c r="Y1033" s="23" t="str">
        <f>IFERROR(VLOOKUP(AT1033,'#Input Lists#'!$L$3:$AH$833,5,FALSE)," ")</f>
        <v xml:space="preserve"> </v>
      </c>
      <c r="Z1033" s="206" t="str">
        <f>IFERROR(VLOOKUP(AT1033,'#Input Lists#'!$L$3:$AH$833,9,FALSE)," ")</f>
        <v xml:space="preserve"> </v>
      </c>
      <c r="AA1033" s="119" t="s">
        <v>1527</v>
      </c>
      <c r="AB1033" s="120"/>
      <c r="AC1033" s="123"/>
      <c r="AD1033" s="123"/>
      <c r="AE1033" s="123"/>
      <c r="AF1033" s="123"/>
      <c r="AG1033" s="123"/>
      <c r="AH1033" s="123"/>
      <c r="AI1033" s="123"/>
      <c r="AJ1033" s="123"/>
      <c r="AK1033" s="123"/>
      <c r="AL1033" s="123"/>
      <c r="AM1033" s="123"/>
      <c r="AN1033" s="123"/>
      <c r="AO1033" s="123"/>
      <c r="AP1033" s="120"/>
      <c r="AQ1033" s="125" t="str">
        <f>IFERROR(VLOOKUP(G1033,'#Location List#'!$C$3:$D$150,2,FALSE),"")</f>
        <v/>
      </c>
      <c r="AR1033" s="125" t="str">
        <f>IFERROR(VLOOKUP(F1033,'#Location List#'!$Q$3:$R$1154,2,FALSE),"")</f>
        <v/>
      </c>
      <c r="AS1033" s="125" t="str">
        <f>IFERROR(VLOOKUP(V1033,'#Input Lists#'!$B$3:$D$46,3,FALSE),"")</f>
        <v/>
      </c>
      <c r="AT1033" s="125" t="str">
        <f>IFERROR(VLOOKUP(CONCATENATE(V1033," ",W1033),'#Input Lists#'!$K$3:$L$827,2,FALSE),"")</f>
        <v/>
      </c>
      <c r="AU1033" s="125">
        <f>IFERROR(VLOOKUP(AA1033,'#Input Lists#'!$BU$3:$BV$8,2,FALSE),"")</f>
        <v>1</v>
      </c>
      <c r="AV1033" s="118" t="str">
        <f>IFERROR(VLOOKUP(AB1033,'#Input Lists#'!$BO$3:$BP$9,2,FALSE),"")</f>
        <v/>
      </c>
      <c r="AW1033" s="118">
        <f>IFERROR(VLOOKUP(AC1033,'#Input Lists#'!$BL$3:$BM$7,2,FALSE),"")</f>
        <v>1</v>
      </c>
      <c r="AX1033" s="52" t="e">
        <f>VLOOKUP(AQ1033,'#Location List#'!$D$3:$K$150,4,FALSE)</f>
        <v>#N/A</v>
      </c>
      <c r="AY1033" s="273" t="e">
        <f>VLOOKUP(AX1033,'#Location List#'!$Z$3:$AA$13,2,FALSE)</f>
        <v>#N/A</v>
      </c>
      <c r="AZ1033" s="126" t="e">
        <f>VLOOKUP($AT1033,'#Input Lists#'!$L$3:$S$1033,6,FALSE)</f>
        <v>#N/A</v>
      </c>
      <c r="BA1033" s="239" t="e">
        <f>VLOOKUP($AT1033,'#Input Lists#'!$L$3:$S$833,7,FALSE)</f>
        <v>#N/A</v>
      </c>
      <c r="BB1033" s="239" t="e">
        <f>VLOOKUP($AT1033,'#Input Lists#'!$L$3:$S$833,8,FALSE)</f>
        <v>#N/A</v>
      </c>
      <c r="BC1033" s="91" t="str">
        <f t="shared" si="98"/>
        <v/>
      </c>
      <c r="BD1033" s="91" t="str">
        <f t="shared" si="99"/>
        <v/>
      </c>
      <c r="BE1033" s="15" t="str">
        <f t="shared" si="100"/>
        <v/>
      </c>
      <c r="BF1033" s="92" t="str">
        <f t="shared" si="101"/>
        <v>No Sighting Date</v>
      </c>
    </row>
    <row r="1034" spans="1:58" x14ac:dyDescent="0.25">
      <c r="A1034" s="118">
        <v>1029</v>
      </c>
      <c r="B1034" s="119"/>
      <c r="C1034" s="120"/>
      <c r="D1034" s="121"/>
      <c r="E1034" s="121"/>
      <c r="F1034" s="236"/>
      <c r="G1034" s="122" t="str">
        <f>IFERROR(VLOOKUP(F1034,'#Location List#'!$U$3:$V$1154,2,FALSE),"")</f>
        <v/>
      </c>
      <c r="H1034" s="120"/>
      <c r="I1034" s="120"/>
      <c r="J1034" s="120"/>
      <c r="K1034" s="120"/>
      <c r="L1034" s="120"/>
      <c r="M1034" s="120"/>
      <c r="N1034" s="120"/>
      <c r="O1034" s="120"/>
      <c r="P1034" s="120"/>
      <c r="Q1034" s="120"/>
      <c r="R1034" s="120"/>
      <c r="S1034" s="120"/>
      <c r="T1034" s="205">
        <f t="shared" si="96"/>
        <v>0</v>
      </c>
      <c r="U1034" s="205">
        <f t="shared" si="97"/>
        <v>0</v>
      </c>
      <c r="V1034" s="210"/>
      <c r="W1034" s="210"/>
      <c r="X1034" s="23" t="str">
        <f>IFERROR(VLOOKUP(AT1034,'#Input Lists#'!$L$3:$AH$833,3,FALSE)," ")</f>
        <v xml:space="preserve"> </v>
      </c>
      <c r="Y1034" s="23" t="str">
        <f>IFERROR(VLOOKUP(AT1034,'#Input Lists#'!$L$3:$AH$833,5,FALSE)," ")</f>
        <v xml:space="preserve"> </v>
      </c>
      <c r="Z1034" s="206" t="str">
        <f>IFERROR(VLOOKUP(AT1034,'#Input Lists#'!$L$3:$AH$833,9,FALSE)," ")</f>
        <v xml:space="preserve"> </v>
      </c>
      <c r="AA1034" s="119" t="s">
        <v>1527</v>
      </c>
      <c r="AB1034" s="120"/>
      <c r="AC1034" s="123"/>
      <c r="AD1034" s="123"/>
      <c r="AE1034" s="123"/>
      <c r="AF1034" s="123"/>
      <c r="AG1034" s="123"/>
      <c r="AH1034" s="123"/>
      <c r="AI1034" s="123"/>
      <c r="AJ1034" s="123"/>
      <c r="AK1034" s="123"/>
      <c r="AL1034" s="123"/>
      <c r="AM1034" s="123"/>
      <c r="AN1034" s="123"/>
      <c r="AO1034" s="123"/>
      <c r="AP1034" s="120"/>
      <c r="AQ1034" s="125" t="str">
        <f>IFERROR(VLOOKUP(G1034,'#Location List#'!$C$3:$D$150,2,FALSE),"")</f>
        <v/>
      </c>
      <c r="AR1034" s="125" t="str">
        <f>IFERROR(VLOOKUP(F1034,'#Location List#'!$Q$3:$R$1154,2,FALSE),"")</f>
        <v/>
      </c>
      <c r="AS1034" s="125" t="str">
        <f>IFERROR(VLOOKUP(V1034,'#Input Lists#'!$B$3:$D$46,3,FALSE),"")</f>
        <v/>
      </c>
      <c r="AT1034" s="125" t="str">
        <f>IFERROR(VLOOKUP(CONCATENATE(V1034," ",W1034),'#Input Lists#'!$K$3:$L$827,2,FALSE),"")</f>
        <v/>
      </c>
      <c r="AU1034" s="125">
        <f>IFERROR(VLOOKUP(AA1034,'#Input Lists#'!$BU$3:$BV$8,2,FALSE),"")</f>
        <v>1</v>
      </c>
      <c r="AV1034" s="118" t="str">
        <f>IFERROR(VLOOKUP(AB1034,'#Input Lists#'!$BO$3:$BP$9,2,FALSE),"")</f>
        <v/>
      </c>
      <c r="AW1034" s="118">
        <f>IFERROR(VLOOKUP(AC1034,'#Input Lists#'!$BL$3:$BM$7,2,FALSE),"")</f>
        <v>1</v>
      </c>
      <c r="AX1034" s="52" t="e">
        <f>VLOOKUP(AQ1034,'#Location List#'!$D$3:$K$150,4,FALSE)</f>
        <v>#N/A</v>
      </c>
      <c r="AY1034" s="273" t="e">
        <f>VLOOKUP(AX1034,'#Location List#'!$Z$3:$AA$13,2,FALSE)</f>
        <v>#N/A</v>
      </c>
      <c r="AZ1034" s="126" t="e">
        <f>VLOOKUP($AT1034,'#Input Lists#'!$L$3:$S$1033,6,FALSE)</f>
        <v>#N/A</v>
      </c>
      <c r="BA1034" s="239" t="e">
        <f>VLOOKUP($AT1034,'#Input Lists#'!$L$3:$S$833,7,FALSE)</f>
        <v>#N/A</v>
      </c>
      <c r="BB1034" s="239" t="e">
        <f>VLOOKUP($AT1034,'#Input Lists#'!$L$3:$S$833,8,FALSE)</f>
        <v>#N/A</v>
      </c>
      <c r="BC1034" s="91" t="str">
        <f t="shared" si="98"/>
        <v/>
      </c>
      <c r="BD1034" s="91" t="str">
        <f t="shared" si="99"/>
        <v/>
      </c>
      <c r="BE1034" s="15" t="str">
        <f t="shared" si="100"/>
        <v/>
      </c>
      <c r="BF1034" s="92" t="str">
        <f t="shared" si="101"/>
        <v>No Sighting Date</v>
      </c>
    </row>
    <row r="1035" spans="1:58" x14ac:dyDescent="0.25">
      <c r="A1035" s="118">
        <v>1030</v>
      </c>
      <c r="B1035" s="119"/>
      <c r="C1035" s="120"/>
      <c r="D1035" s="121"/>
      <c r="E1035" s="121"/>
      <c r="F1035" s="236"/>
      <c r="G1035" s="122" t="str">
        <f>IFERROR(VLOOKUP(F1035,'#Location List#'!$U$3:$V$1154,2,FALSE),"")</f>
        <v/>
      </c>
      <c r="H1035" s="120"/>
      <c r="I1035" s="120"/>
      <c r="J1035" s="120"/>
      <c r="K1035" s="120"/>
      <c r="L1035" s="120"/>
      <c r="M1035" s="120"/>
      <c r="N1035" s="120"/>
      <c r="O1035" s="120"/>
      <c r="P1035" s="120"/>
      <c r="Q1035" s="120"/>
      <c r="R1035" s="120"/>
      <c r="S1035" s="120"/>
      <c r="T1035" s="205">
        <f t="shared" si="96"/>
        <v>0</v>
      </c>
      <c r="U1035" s="205">
        <f t="shared" si="97"/>
        <v>0</v>
      </c>
      <c r="V1035" s="210"/>
      <c r="W1035" s="210"/>
      <c r="X1035" s="23" t="str">
        <f>IFERROR(VLOOKUP(AT1035,'#Input Lists#'!$L$3:$AH$833,3,FALSE)," ")</f>
        <v xml:space="preserve"> </v>
      </c>
      <c r="Y1035" s="23" t="str">
        <f>IFERROR(VLOOKUP(AT1035,'#Input Lists#'!$L$3:$AH$833,5,FALSE)," ")</f>
        <v xml:space="preserve"> </v>
      </c>
      <c r="Z1035" s="206" t="str">
        <f>IFERROR(VLOOKUP(AT1035,'#Input Lists#'!$L$3:$AH$833,9,FALSE)," ")</f>
        <v xml:space="preserve"> </v>
      </c>
      <c r="AA1035" s="119" t="s">
        <v>1527</v>
      </c>
      <c r="AB1035" s="120"/>
      <c r="AC1035" s="123"/>
      <c r="AD1035" s="123"/>
      <c r="AE1035" s="123"/>
      <c r="AF1035" s="123"/>
      <c r="AG1035" s="123"/>
      <c r="AH1035" s="123"/>
      <c r="AI1035" s="123"/>
      <c r="AJ1035" s="123"/>
      <c r="AK1035" s="123"/>
      <c r="AL1035" s="123"/>
      <c r="AM1035" s="123"/>
      <c r="AN1035" s="123"/>
      <c r="AO1035" s="123"/>
      <c r="AP1035" s="120"/>
      <c r="AQ1035" s="125" t="str">
        <f>IFERROR(VLOOKUP(G1035,'#Location List#'!$C$3:$D$150,2,FALSE),"")</f>
        <v/>
      </c>
      <c r="AR1035" s="125" t="str">
        <f>IFERROR(VLOOKUP(F1035,'#Location List#'!$Q$3:$R$1154,2,FALSE),"")</f>
        <v/>
      </c>
      <c r="AS1035" s="125" t="str">
        <f>IFERROR(VLOOKUP(V1035,'#Input Lists#'!$B$3:$D$46,3,FALSE),"")</f>
        <v/>
      </c>
      <c r="AT1035" s="125" t="str">
        <f>IFERROR(VLOOKUP(CONCATENATE(V1035," ",W1035),'#Input Lists#'!$K$3:$L$827,2,FALSE),"")</f>
        <v/>
      </c>
      <c r="AU1035" s="125">
        <f>IFERROR(VLOOKUP(AA1035,'#Input Lists#'!$BU$3:$BV$8,2,FALSE),"")</f>
        <v>1</v>
      </c>
      <c r="AV1035" s="118" t="str">
        <f>IFERROR(VLOOKUP(AB1035,'#Input Lists#'!$BO$3:$BP$9,2,FALSE),"")</f>
        <v/>
      </c>
      <c r="AW1035" s="118">
        <f>IFERROR(VLOOKUP(AC1035,'#Input Lists#'!$BL$3:$BM$7,2,FALSE),"")</f>
        <v>1</v>
      </c>
      <c r="AX1035" s="52" t="e">
        <f>VLOOKUP(AQ1035,'#Location List#'!$D$3:$K$150,4,FALSE)</f>
        <v>#N/A</v>
      </c>
      <c r="AY1035" s="273" t="e">
        <f>VLOOKUP(AX1035,'#Location List#'!$Z$3:$AA$13,2,FALSE)</f>
        <v>#N/A</v>
      </c>
      <c r="AZ1035" s="126" t="e">
        <f>VLOOKUP($AT1035,'#Input Lists#'!$L$3:$S$1033,6,FALSE)</f>
        <v>#N/A</v>
      </c>
      <c r="BA1035" s="239" t="e">
        <f>VLOOKUP($AT1035,'#Input Lists#'!$L$3:$S$833,7,FALSE)</f>
        <v>#N/A</v>
      </c>
      <c r="BB1035" s="239" t="e">
        <f>VLOOKUP($AT1035,'#Input Lists#'!$L$3:$S$833,8,FALSE)</f>
        <v>#N/A</v>
      </c>
      <c r="BC1035" s="91" t="str">
        <f t="shared" si="98"/>
        <v/>
      </c>
      <c r="BD1035" s="91" t="str">
        <f t="shared" si="99"/>
        <v/>
      </c>
      <c r="BE1035" s="15" t="str">
        <f t="shared" si="100"/>
        <v/>
      </c>
      <c r="BF1035" s="92" t="str">
        <f t="shared" si="101"/>
        <v>No Sighting Date</v>
      </c>
    </row>
    <row r="1036" spans="1:58" x14ac:dyDescent="0.25">
      <c r="A1036" s="118">
        <v>1031</v>
      </c>
      <c r="B1036" s="119"/>
      <c r="C1036" s="120"/>
      <c r="D1036" s="121"/>
      <c r="E1036" s="121"/>
      <c r="F1036" s="236"/>
      <c r="G1036" s="122" t="str">
        <f>IFERROR(VLOOKUP(F1036,'#Location List#'!$U$3:$V$1154,2,FALSE),"")</f>
        <v/>
      </c>
      <c r="H1036" s="120"/>
      <c r="I1036" s="120"/>
      <c r="J1036" s="120"/>
      <c r="K1036" s="120"/>
      <c r="L1036" s="120"/>
      <c r="M1036" s="120"/>
      <c r="N1036" s="120"/>
      <c r="O1036" s="120"/>
      <c r="P1036" s="120"/>
      <c r="Q1036" s="120"/>
      <c r="R1036" s="120"/>
      <c r="S1036" s="120"/>
      <c r="T1036" s="205">
        <f t="shared" si="96"/>
        <v>0</v>
      </c>
      <c r="U1036" s="205">
        <f t="shared" si="97"/>
        <v>0</v>
      </c>
      <c r="V1036" s="210"/>
      <c r="W1036" s="210"/>
      <c r="X1036" s="23" t="str">
        <f>IFERROR(VLOOKUP(AT1036,'#Input Lists#'!$L$3:$AH$833,3,FALSE)," ")</f>
        <v xml:space="preserve"> </v>
      </c>
      <c r="Y1036" s="23" t="str">
        <f>IFERROR(VLOOKUP(AT1036,'#Input Lists#'!$L$3:$AH$833,5,FALSE)," ")</f>
        <v xml:space="preserve"> </v>
      </c>
      <c r="Z1036" s="206" t="str">
        <f>IFERROR(VLOOKUP(AT1036,'#Input Lists#'!$L$3:$AH$833,9,FALSE)," ")</f>
        <v xml:space="preserve"> </v>
      </c>
      <c r="AA1036" s="119" t="s">
        <v>1527</v>
      </c>
      <c r="AB1036" s="120"/>
      <c r="AC1036" s="123"/>
      <c r="AD1036" s="123"/>
      <c r="AE1036" s="123"/>
      <c r="AF1036" s="123"/>
      <c r="AG1036" s="123"/>
      <c r="AH1036" s="123"/>
      <c r="AI1036" s="123"/>
      <c r="AJ1036" s="123"/>
      <c r="AK1036" s="123"/>
      <c r="AL1036" s="123"/>
      <c r="AM1036" s="123"/>
      <c r="AN1036" s="123"/>
      <c r="AO1036" s="123"/>
      <c r="AP1036" s="120"/>
      <c r="AQ1036" s="125" t="str">
        <f>IFERROR(VLOOKUP(G1036,'#Location List#'!$C$3:$D$150,2,FALSE),"")</f>
        <v/>
      </c>
      <c r="AR1036" s="125" t="str">
        <f>IFERROR(VLOOKUP(F1036,'#Location List#'!$Q$3:$R$1154,2,FALSE),"")</f>
        <v/>
      </c>
      <c r="AS1036" s="125" t="str">
        <f>IFERROR(VLOOKUP(V1036,'#Input Lists#'!$B$3:$D$46,3,FALSE),"")</f>
        <v/>
      </c>
      <c r="AT1036" s="125" t="str">
        <f>IFERROR(VLOOKUP(CONCATENATE(V1036," ",W1036),'#Input Lists#'!$K$3:$L$827,2,FALSE),"")</f>
        <v/>
      </c>
      <c r="AU1036" s="125">
        <f>IFERROR(VLOOKUP(AA1036,'#Input Lists#'!$BU$3:$BV$8,2,FALSE),"")</f>
        <v>1</v>
      </c>
      <c r="AV1036" s="118" t="str">
        <f>IFERROR(VLOOKUP(AB1036,'#Input Lists#'!$BO$3:$BP$9,2,FALSE),"")</f>
        <v/>
      </c>
      <c r="AW1036" s="118">
        <f>IFERROR(VLOOKUP(AC1036,'#Input Lists#'!$BL$3:$BM$7,2,FALSE),"")</f>
        <v>1</v>
      </c>
      <c r="AX1036" s="52" t="e">
        <f>VLOOKUP(AQ1036,'#Location List#'!$D$3:$K$150,4,FALSE)</f>
        <v>#N/A</v>
      </c>
      <c r="AY1036" s="273" t="e">
        <f>VLOOKUP(AX1036,'#Location List#'!$Z$3:$AA$13,2,FALSE)</f>
        <v>#N/A</v>
      </c>
      <c r="AZ1036" s="126" t="e">
        <f>VLOOKUP($AT1036,'#Input Lists#'!$L$3:$S$1033,6,FALSE)</f>
        <v>#N/A</v>
      </c>
      <c r="BA1036" s="239" t="e">
        <f>VLOOKUP($AT1036,'#Input Lists#'!$L$3:$S$833,7,FALSE)</f>
        <v>#N/A</v>
      </c>
      <c r="BB1036" s="239" t="e">
        <f>VLOOKUP($AT1036,'#Input Lists#'!$L$3:$S$833,8,FALSE)</f>
        <v>#N/A</v>
      </c>
      <c r="BC1036" s="91" t="str">
        <f t="shared" si="98"/>
        <v/>
      </c>
      <c r="BD1036" s="91" t="str">
        <f t="shared" si="99"/>
        <v/>
      </c>
      <c r="BE1036" s="15" t="str">
        <f t="shared" si="100"/>
        <v/>
      </c>
      <c r="BF1036" s="92" t="str">
        <f t="shared" si="101"/>
        <v>No Sighting Date</v>
      </c>
    </row>
    <row r="1037" spans="1:58" x14ac:dyDescent="0.25">
      <c r="A1037" s="118">
        <v>1032</v>
      </c>
      <c r="B1037" s="119"/>
      <c r="C1037" s="120"/>
      <c r="D1037" s="121"/>
      <c r="E1037" s="121"/>
      <c r="F1037" s="236"/>
      <c r="G1037" s="122" t="str">
        <f>IFERROR(VLOOKUP(F1037,'#Location List#'!$U$3:$V$1154,2,FALSE),"")</f>
        <v/>
      </c>
      <c r="H1037" s="120"/>
      <c r="I1037" s="120"/>
      <c r="J1037" s="120"/>
      <c r="K1037" s="120"/>
      <c r="L1037" s="120"/>
      <c r="M1037" s="120"/>
      <c r="N1037" s="120"/>
      <c r="O1037" s="120"/>
      <c r="P1037" s="120"/>
      <c r="Q1037" s="120"/>
      <c r="R1037" s="120"/>
      <c r="S1037" s="120"/>
      <c r="T1037" s="205">
        <f t="shared" si="96"/>
        <v>0</v>
      </c>
      <c r="U1037" s="205">
        <f t="shared" si="97"/>
        <v>0</v>
      </c>
      <c r="V1037" s="210"/>
      <c r="W1037" s="210"/>
      <c r="X1037" s="23" t="str">
        <f>IFERROR(VLOOKUP(AT1037,'#Input Lists#'!$L$3:$AH$833,3,FALSE)," ")</f>
        <v xml:space="preserve"> </v>
      </c>
      <c r="Y1037" s="23" t="str">
        <f>IFERROR(VLOOKUP(AT1037,'#Input Lists#'!$L$3:$AH$833,5,FALSE)," ")</f>
        <v xml:space="preserve"> </v>
      </c>
      <c r="Z1037" s="206" t="str">
        <f>IFERROR(VLOOKUP(AT1037,'#Input Lists#'!$L$3:$AH$833,9,FALSE)," ")</f>
        <v xml:space="preserve"> </v>
      </c>
      <c r="AA1037" s="119" t="s">
        <v>1527</v>
      </c>
      <c r="AB1037" s="120"/>
      <c r="AC1037" s="123"/>
      <c r="AD1037" s="123"/>
      <c r="AE1037" s="123"/>
      <c r="AF1037" s="123"/>
      <c r="AG1037" s="123"/>
      <c r="AH1037" s="123"/>
      <c r="AI1037" s="123"/>
      <c r="AJ1037" s="123"/>
      <c r="AK1037" s="123"/>
      <c r="AL1037" s="123"/>
      <c r="AM1037" s="123"/>
      <c r="AN1037" s="123"/>
      <c r="AO1037" s="123"/>
      <c r="AP1037" s="120"/>
      <c r="AQ1037" s="125" t="str">
        <f>IFERROR(VLOOKUP(G1037,'#Location List#'!$C$3:$D$150,2,FALSE),"")</f>
        <v/>
      </c>
      <c r="AR1037" s="125" t="str">
        <f>IFERROR(VLOOKUP(F1037,'#Location List#'!$Q$3:$R$1154,2,FALSE),"")</f>
        <v/>
      </c>
      <c r="AS1037" s="125" t="str">
        <f>IFERROR(VLOOKUP(V1037,'#Input Lists#'!$B$3:$D$46,3,FALSE),"")</f>
        <v/>
      </c>
      <c r="AT1037" s="125" t="str">
        <f>IFERROR(VLOOKUP(CONCATENATE(V1037," ",W1037),'#Input Lists#'!$K$3:$L$827,2,FALSE),"")</f>
        <v/>
      </c>
      <c r="AU1037" s="125">
        <f>IFERROR(VLOOKUP(AA1037,'#Input Lists#'!$BU$3:$BV$8,2,FALSE),"")</f>
        <v>1</v>
      </c>
      <c r="AV1037" s="118" t="str">
        <f>IFERROR(VLOOKUP(AB1037,'#Input Lists#'!$BO$3:$BP$9,2,FALSE),"")</f>
        <v/>
      </c>
      <c r="AW1037" s="118">
        <f>IFERROR(VLOOKUP(AC1037,'#Input Lists#'!$BL$3:$BM$7,2,FALSE),"")</f>
        <v>1</v>
      </c>
      <c r="AX1037" s="52" t="e">
        <f>VLOOKUP(AQ1037,'#Location List#'!$D$3:$K$150,4,FALSE)</f>
        <v>#N/A</v>
      </c>
      <c r="AY1037" s="273" t="e">
        <f>VLOOKUP(AX1037,'#Location List#'!$Z$3:$AA$13,2,FALSE)</f>
        <v>#N/A</v>
      </c>
      <c r="AZ1037" s="126" t="e">
        <f>VLOOKUP($AT1037,'#Input Lists#'!$L$3:$S$1033,6,FALSE)</f>
        <v>#N/A</v>
      </c>
      <c r="BA1037" s="239" t="e">
        <f>VLOOKUP($AT1037,'#Input Lists#'!$L$3:$S$833,7,FALSE)</f>
        <v>#N/A</v>
      </c>
      <c r="BB1037" s="239" t="e">
        <f>VLOOKUP($AT1037,'#Input Lists#'!$L$3:$S$833,8,FALSE)</f>
        <v>#N/A</v>
      </c>
      <c r="BC1037" s="91" t="str">
        <f t="shared" si="98"/>
        <v/>
      </c>
      <c r="BD1037" s="91" t="str">
        <f t="shared" si="99"/>
        <v/>
      </c>
      <c r="BE1037" s="15" t="str">
        <f t="shared" si="100"/>
        <v/>
      </c>
      <c r="BF1037" s="92" t="str">
        <f t="shared" si="101"/>
        <v>No Sighting Date</v>
      </c>
    </row>
    <row r="1038" spans="1:58" x14ac:dyDescent="0.25">
      <c r="A1038" s="118">
        <v>1033</v>
      </c>
      <c r="B1038" s="119"/>
      <c r="C1038" s="120"/>
      <c r="D1038" s="121"/>
      <c r="E1038" s="121"/>
      <c r="F1038" s="236"/>
      <c r="G1038" s="122" t="str">
        <f>IFERROR(VLOOKUP(F1038,'#Location List#'!$U$3:$V$1154,2,FALSE),"")</f>
        <v/>
      </c>
      <c r="H1038" s="120"/>
      <c r="I1038" s="120"/>
      <c r="J1038" s="120"/>
      <c r="K1038" s="120"/>
      <c r="L1038" s="120"/>
      <c r="M1038" s="120"/>
      <c r="N1038" s="120"/>
      <c r="O1038" s="120"/>
      <c r="P1038" s="120"/>
      <c r="Q1038" s="120"/>
      <c r="R1038" s="120"/>
      <c r="S1038" s="120"/>
      <c r="T1038" s="205">
        <f t="shared" si="96"/>
        <v>0</v>
      </c>
      <c r="U1038" s="205">
        <f t="shared" si="97"/>
        <v>0</v>
      </c>
      <c r="V1038" s="210"/>
      <c r="W1038" s="210"/>
      <c r="X1038" s="23" t="str">
        <f>IFERROR(VLOOKUP(AT1038,'#Input Lists#'!$L$3:$AH$833,3,FALSE)," ")</f>
        <v xml:space="preserve"> </v>
      </c>
      <c r="Y1038" s="23" t="str">
        <f>IFERROR(VLOOKUP(AT1038,'#Input Lists#'!$L$3:$AH$833,5,FALSE)," ")</f>
        <v xml:space="preserve"> </v>
      </c>
      <c r="Z1038" s="206" t="str">
        <f>IFERROR(VLOOKUP(AT1038,'#Input Lists#'!$L$3:$AH$833,9,FALSE)," ")</f>
        <v xml:space="preserve"> </v>
      </c>
      <c r="AA1038" s="119" t="s">
        <v>1527</v>
      </c>
      <c r="AB1038" s="120"/>
      <c r="AC1038" s="123"/>
      <c r="AD1038" s="123"/>
      <c r="AE1038" s="123"/>
      <c r="AF1038" s="123"/>
      <c r="AG1038" s="123"/>
      <c r="AH1038" s="123"/>
      <c r="AI1038" s="123"/>
      <c r="AJ1038" s="123"/>
      <c r="AK1038" s="123"/>
      <c r="AL1038" s="123"/>
      <c r="AM1038" s="123"/>
      <c r="AN1038" s="123"/>
      <c r="AO1038" s="123"/>
      <c r="AP1038" s="120"/>
      <c r="AQ1038" s="125" t="str">
        <f>IFERROR(VLOOKUP(G1038,'#Location List#'!$C$3:$D$150,2,FALSE),"")</f>
        <v/>
      </c>
      <c r="AR1038" s="125" t="str">
        <f>IFERROR(VLOOKUP(F1038,'#Location List#'!$Q$3:$R$1154,2,FALSE),"")</f>
        <v/>
      </c>
      <c r="AS1038" s="125" t="str">
        <f>IFERROR(VLOOKUP(V1038,'#Input Lists#'!$B$3:$D$46,3,FALSE),"")</f>
        <v/>
      </c>
      <c r="AT1038" s="125" t="str">
        <f>IFERROR(VLOOKUP(CONCATENATE(V1038," ",W1038),'#Input Lists#'!$K$3:$L$827,2,FALSE),"")</f>
        <v/>
      </c>
      <c r="AU1038" s="125">
        <f>IFERROR(VLOOKUP(AA1038,'#Input Lists#'!$BU$3:$BV$8,2,FALSE),"")</f>
        <v>1</v>
      </c>
      <c r="AV1038" s="118" t="str">
        <f>IFERROR(VLOOKUP(AB1038,'#Input Lists#'!$BO$3:$BP$9,2,FALSE),"")</f>
        <v/>
      </c>
      <c r="AW1038" s="118">
        <f>IFERROR(VLOOKUP(AC1038,'#Input Lists#'!$BL$3:$BM$7,2,FALSE),"")</f>
        <v>1</v>
      </c>
      <c r="AX1038" s="52" t="e">
        <f>VLOOKUP(AQ1038,'#Location List#'!$D$3:$K$150,4,FALSE)</f>
        <v>#N/A</v>
      </c>
      <c r="AY1038" s="273" t="e">
        <f>VLOOKUP(AX1038,'#Location List#'!$Z$3:$AA$13,2,FALSE)</f>
        <v>#N/A</v>
      </c>
      <c r="AZ1038" s="126" t="e">
        <f>VLOOKUP($AT1038,'#Input Lists#'!$L$3:$S$1033,6,FALSE)</f>
        <v>#N/A</v>
      </c>
      <c r="BA1038" s="239" t="e">
        <f>VLOOKUP($AT1038,'#Input Lists#'!$L$3:$S$833,7,FALSE)</f>
        <v>#N/A</v>
      </c>
      <c r="BB1038" s="239" t="e">
        <f>VLOOKUP($AT1038,'#Input Lists#'!$L$3:$S$833,8,FALSE)</f>
        <v>#N/A</v>
      </c>
      <c r="BC1038" s="91" t="str">
        <f t="shared" si="98"/>
        <v/>
      </c>
      <c r="BD1038" s="91" t="str">
        <f t="shared" si="99"/>
        <v/>
      </c>
      <c r="BE1038" s="15" t="str">
        <f t="shared" si="100"/>
        <v/>
      </c>
      <c r="BF1038" s="92" t="str">
        <f t="shared" si="101"/>
        <v>No Sighting Date</v>
      </c>
    </row>
    <row r="1039" spans="1:58" x14ac:dyDescent="0.25">
      <c r="A1039" s="118">
        <v>1034</v>
      </c>
      <c r="B1039" s="119"/>
      <c r="C1039" s="120"/>
      <c r="D1039" s="121"/>
      <c r="E1039" s="121"/>
      <c r="F1039" s="236"/>
      <c r="G1039" s="122" t="str">
        <f>IFERROR(VLOOKUP(F1039,'#Location List#'!$U$3:$V$1154,2,FALSE),"")</f>
        <v/>
      </c>
      <c r="H1039" s="120"/>
      <c r="I1039" s="120"/>
      <c r="J1039" s="120"/>
      <c r="K1039" s="120"/>
      <c r="L1039" s="120"/>
      <c r="M1039" s="120"/>
      <c r="N1039" s="120"/>
      <c r="O1039" s="120"/>
      <c r="P1039" s="120"/>
      <c r="Q1039" s="120"/>
      <c r="R1039" s="120"/>
      <c r="S1039" s="120"/>
      <c r="T1039" s="205">
        <f t="shared" si="96"/>
        <v>0</v>
      </c>
      <c r="U1039" s="205">
        <f t="shared" si="97"/>
        <v>0</v>
      </c>
      <c r="V1039" s="210"/>
      <c r="W1039" s="210"/>
      <c r="X1039" s="23" t="str">
        <f>IFERROR(VLOOKUP(AT1039,'#Input Lists#'!$L$3:$AH$833,3,FALSE)," ")</f>
        <v xml:space="preserve"> </v>
      </c>
      <c r="Y1039" s="23" t="str">
        <f>IFERROR(VLOOKUP(AT1039,'#Input Lists#'!$L$3:$AH$833,5,FALSE)," ")</f>
        <v xml:space="preserve"> </v>
      </c>
      <c r="Z1039" s="206" t="str">
        <f>IFERROR(VLOOKUP(AT1039,'#Input Lists#'!$L$3:$AH$833,9,FALSE)," ")</f>
        <v xml:space="preserve"> </v>
      </c>
      <c r="AA1039" s="119" t="s">
        <v>1527</v>
      </c>
      <c r="AB1039" s="120"/>
      <c r="AC1039" s="123"/>
      <c r="AD1039" s="123"/>
      <c r="AE1039" s="123"/>
      <c r="AF1039" s="123"/>
      <c r="AG1039" s="123"/>
      <c r="AH1039" s="123"/>
      <c r="AI1039" s="123"/>
      <c r="AJ1039" s="123"/>
      <c r="AK1039" s="123"/>
      <c r="AL1039" s="123"/>
      <c r="AM1039" s="123"/>
      <c r="AN1039" s="123"/>
      <c r="AO1039" s="123"/>
      <c r="AP1039" s="120"/>
      <c r="AQ1039" s="125" t="str">
        <f>IFERROR(VLOOKUP(G1039,'#Location List#'!$C$3:$D$150,2,FALSE),"")</f>
        <v/>
      </c>
      <c r="AR1039" s="125" t="str">
        <f>IFERROR(VLOOKUP(F1039,'#Location List#'!$Q$3:$R$1154,2,FALSE),"")</f>
        <v/>
      </c>
      <c r="AS1039" s="125" t="str">
        <f>IFERROR(VLOOKUP(V1039,'#Input Lists#'!$B$3:$D$46,3,FALSE),"")</f>
        <v/>
      </c>
      <c r="AT1039" s="125" t="str">
        <f>IFERROR(VLOOKUP(CONCATENATE(V1039," ",W1039),'#Input Lists#'!$K$3:$L$827,2,FALSE),"")</f>
        <v/>
      </c>
      <c r="AU1039" s="125">
        <f>IFERROR(VLOOKUP(AA1039,'#Input Lists#'!$BU$3:$BV$8,2,FALSE),"")</f>
        <v>1</v>
      </c>
      <c r="AV1039" s="118" t="str">
        <f>IFERROR(VLOOKUP(AB1039,'#Input Lists#'!$BO$3:$BP$9,2,FALSE),"")</f>
        <v/>
      </c>
      <c r="AW1039" s="118">
        <f>IFERROR(VLOOKUP(AC1039,'#Input Lists#'!$BL$3:$BM$7,2,FALSE),"")</f>
        <v>1</v>
      </c>
      <c r="AX1039" s="52" t="e">
        <f>VLOOKUP(AQ1039,'#Location List#'!$D$3:$K$150,4,FALSE)</f>
        <v>#N/A</v>
      </c>
      <c r="AY1039" s="273" t="e">
        <f>VLOOKUP(AX1039,'#Location List#'!$Z$3:$AA$13,2,FALSE)</f>
        <v>#N/A</v>
      </c>
      <c r="AZ1039" s="126" t="e">
        <f>VLOOKUP($AT1039,'#Input Lists#'!$L$3:$S$1033,6,FALSE)</f>
        <v>#N/A</v>
      </c>
      <c r="BA1039" s="239" t="e">
        <f>VLOOKUP($AT1039,'#Input Lists#'!$L$3:$S$833,7,FALSE)</f>
        <v>#N/A</v>
      </c>
      <c r="BB1039" s="239" t="e">
        <f>VLOOKUP($AT1039,'#Input Lists#'!$L$3:$S$833,8,FALSE)</f>
        <v>#N/A</v>
      </c>
      <c r="BC1039" s="91" t="str">
        <f t="shared" si="98"/>
        <v/>
      </c>
      <c r="BD1039" s="91" t="str">
        <f t="shared" si="99"/>
        <v/>
      </c>
      <c r="BE1039" s="15" t="str">
        <f t="shared" si="100"/>
        <v/>
      </c>
      <c r="BF1039" s="92" t="str">
        <f t="shared" si="101"/>
        <v>No Sighting Date</v>
      </c>
    </row>
    <row r="1040" spans="1:58" x14ac:dyDescent="0.25">
      <c r="A1040" s="118">
        <v>1035</v>
      </c>
      <c r="B1040" s="119"/>
      <c r="C1040" s="120"/>
      <c r="D1040" s="121"/>
      <c r="E1040" s="121"/>
      <c r="F1040" s="236"/>
      <c r="G1040" s="122" t="str">
        <f>IFERROR(VLOOKUP(F1040,'#Location List#'!$U$3:$V$1154,2,FALSE),"")</f>
        <v/>
      </c>
      <c r="H1040" s="120"/>
      <c r="I1040" s="120"/>
      <c r="J1040" s="120"/>
      <c r="K1040" s="120"/>
      <c r="L1040" s="120"/>
      <c r="M1040" s="120"/>
      <c r="N1040" s="120"/>
      <c r="O1040" s="120"/>
      <c r="P1040" s="120"/>
      <c r="Q1040" s="120"/>
      <c r="R1040" s="120"/>
      <c r="S1040" s="120"/>
      <c r="T1040" s="205">
        <f t="shared" si="96"/>
        <v>0</v>
      </c>
      <c r="U1040" s="205">
        <f t="shared" si="97"/>
        <v>0</v>
      </c>
      <c r="V1040" s="210"/>
      <c r="W1040" s="210"/>
      <c r="X1040" s="23" t="str">
        <f>IFERROR(VLOOKUP(AT1040,'#Input Lists#'!$L$3:$AH$833,3,FALSE)," ")</f>
        <v xml:space="preserve"> </v>
      </c>
      <c r="Y1040" s="23" t="str">
        <f>IFERROR(VLOOKUP(AT1040,'#Input Lists#'!$L$3:$AH$833,5,FALSE)," ")</f>
        <v xml:space="preserve"> </v>
      </c>
      <c r="Z1040" s="206" t="str">
        <f>IFERROR(VLOOKUP(AT1040,'#Input Lists#'!$L$3:$AH$833,9,FALSE)," ")</f>
        <v xml:space="preserve"> </v>
      </c>
      <c r="AA1040" s="119" t="s">
        <v>1527</v>
      </c>
      <c r="AB1040" s="120"/>
      <c r="AC1040" s="123"/>
      <c r="AD1040" s="123"/>
      <c r="AE1040" s="123"/>
      <c r="AF1040" s="123"/>
      <c r="AG1040" s="123"/>
      <c r="AH1040" s="123"/>
      <c r="AI1040" s="123"/>
      <c r="AJ1040" s="123"/>
      <c r="AK1040" s="123"/>
      <c r="AL1040" s="123"/>
      <c r="AM1040" s="123"/>
      <c r="AN1040" s="123"/>
      <c r="AO1040" s="123"/>
      <c r="AP1040" s="120"/>
      <c r="AQ1040" s="125" t="str">
        <f>IFERROR(VLOOKUP(G1040,'#Location List#'!$C$3:$D$150,2,FALSE),"")</f>
        <v/>
      </c>
      <c r="AR1040" s="125" t="str">
        <f>IFERROR(VLOOKUP(F1040,'#Location List#'!$Q$3:$R$1154,2,FALSE),"")</f>
        <v/>
      </c>
      <c r="AS1040" s="125" t="str">
        <f>IFERROR(VLOOKUP(V1040,'#Input Lists#'!$B$3:$D$46,3,FALSE),"")</f>
        <v/>
      </c>
      <c r="AT1040" s="125" t="str">
        <f>IFERROR(VLOOKUP(CONCATENATE(V1040," ",W1040),'#Input Lists#'!$K$3:$L$827,2,FALSE),"")</f>
        <v/>
      </c>
      <c r="AU1040" s="125">
        <f>IFERROR(VLOOKUP(AA1040,'#Input Lists#'!$BU$3:$BV$8,2,FALSE),"")</f>
        <v>1</v>
      </c>
      <c r="AV1040" s="118" t="str">
        <f>IFERROR(VLOOKUP(AB1040,'#Input Lists#'!$BO$3:$BP$9,2,FALSE),"")</f>
        <v/>
      </c>
      <c r="AW1040" s="118">
        <f>IFERROR(VLOOKUP(AC1040,'#Input Lists#'!$BL$3:$BM$7,2,FALSE),"")</f>
        <v>1</v>
      </c>
      <c r="AX1040" s="52" t="e">
        <f>VLOOKUP(AQ1040,'#Location List#'!$D$3:$K$150,4,FALSE)</f>
        <v>#N/A</v>
      </c>
      <c r="AY1040" s="273" t="e">
        <f>VLOOKUP(AX1040,'#Location List#'!$Z$3:$AA$13,2,FALSE)</f>
        <v>#N/A</v>
      </c>
      <c r="AZ1040" s="126" t="e">
        <f>VLOOKUP($AT1040,'#Input Lists#'!$L$3:$S$1033,6,FALSE)</f>
        <v>#N/A</v>
      </c>
      <c r="BA1040" s="239" t="e">
        <f>VLOOKUP($AT1040,'#Input Lists#'!$L$3:$S$833,7,FALSE)</f>
        <v>#N/A</v>
      </c>
      <c r="BB1040" s="239" t="e">
        <f>VLOOKUP($AT1040,'#Input Lists#'!$L$3:$S$833,8,FALSE)</f>
        <v>#N/A</v>
      </c>
      <c r="BC1040" s="91" t="str">
        <f t="shared" si="98"/>
        <v/>
      </c>
      <c r="BD1040" s="91" t="str">
        <f t="shared" si="99"/>
        <v/>
      </c>
      <c r="BE1040" s="15" t="str">
        <f t="shared" si="100"/>
        <v/>
      </c>
      <c r="BF1040" s="92" t="str">
        <f t="shared" si="101"/>
        <v>No Sighting Date</v>
      </c>
    </row>
    <row r="1041" spans="1:58" x14ac:dyDescent="0.25">
      <c r="A1041" s="118">
        <v>1036</v>
      </c>
      <c r="B1041" s="119"/>
      <c r="C1041" s="120"/>
      <c r="D1041" s="121"/>
      <c r="E1041" s="121"/>
      <c r="F1041" s="236"/>
      <c r="G1041" s="122" t="str">
        <f>IFERROR(VLOOKUP(F1041,'#Location List#'!$U$3:$V$1154,2,FALSE),"")</f>
        <v/>
      </c>
      <c r="H1041" s="120"/>
      <c r="I1041" s="120"/>
      <c r="J1041" s="120"/>
      <c r="K1041" s="120"/>
      <c r="L1041" s="120"/>
      <c r="M1041" s="120"/>
      <c r="N1041" s="120"/>
      <c r="O1041" s="120"/>
      <c r="P1041" s="120"/>
      <c r="Q1041" s="120"/>
      <c r="R1041" s="120"/>
      <c r="S1041" s="120"/>
      <c r="T1041" s="205">
        <f t="shared" si="96"/>
        <v>0</v>
      </c>
      <c r="U1041" s="205">
        <f t="shared" si="97"/>
        <v>0</v>
      </c>
      <c r="V1041" s="210"/>
      <c r="W1041" s="210"/>
      <c r="X1041" s="23" t="str">
        <f>IFERROR(VLOOKUP(AT1041,'#Input Lists#'!$L$3:$AH$833,3,FALSE)," ")</f>
        <v xml:space="preserve"> </v>
      </c>
      <c r="Y1041" s="23" t="str">
        <f>IFERROR(VLOOKUP(AT1041,'#Input Lists#'!$L$3:$AH$833,5,FALSE)," ")</f>
        <v xml:space="preserve"> </v>
      </c>
      <c r="Z1041" s="206" t="str">
        <f>IFERROR(VLOOKUP(AT1041,'#Input Lists#'!$L$3:$AH$833,9,FALSE)," ")</f>
        <v xml:space="preserve"> </v>
      </c>
      <c r="AA1041" s="119" t="s">
        <v>1527</v>
      </c>
      <c r="AB1041" s="120"/>
      <c r="AC1041" s="123"/>
      <c r="AD1041" s="123"/>
      <c r="AE1041" s="123"/>
      <c r="AF1041" s="123"/>
      <c r="AG1041" s="123"/>
      <c r="AH1041" s="123"/>
      <c r="AI1041" s="123"/>
      <c r="AJ1041" s="123"/>
      <c r="AK1041" s="123"/>
      <c r="AL1041" s="123"/>
      <c r="AM1041" s="123"/>
      <c r="AN1041" s="123"/>
      <c r="AO1041" s="123"/>
      <c r="AP1041" s="120"/>
      <c r="AQ1041" s="125" t="str">
        <f>IFERROR(VLOOKUP(G1041,'#Location List#'!$C$3:$D$150,2,FALSE),"")</f>
        <v/>
      </c>
      <c r="AR1041" s="125" t="str">
        <f>IFERROR(VLOOKUP(F1041,'#Location List#'!$Q$3:$R$1154,2,FALSE),"")</f>
        <v/>
      </c>
      <c r="AS1041" s="125" t="str">
        <f>IFERROR(VLOOKUP(V1041,'#Input Lists#'!$B$3:$D$46,3,FALSE),"")</f>
        <v/>
      </c>
      <c r="AT1041" s="125" t="str">
        <f>IFERROR(VLOOKUP(CONCATENATE(V1041," ",W1041),'#Input Lists#'!$K$3:$L$827,2,FALSE),"")</f>
        <v/>
      </c>
      <c r="AU1041" s="125">
        <f>IFERROR(VLOOKUP(AA1041,'#Input Lists#'!$BU$3:$BV$8,2,FALSE),"")</f>
        <v>1</v>
      </c>
      <c r="AV1041" s="118" t="str">
        <f>IFERROR(VLOOKUP(AB1041,'#Input Lists#'!$BO$3:$BP$9,2,FALSE),"")</f>
        <v/>
      </c>
      <c r="AW1041" s="118">
        <f>IFERROR(VLOOKUP(AC1041,'#Input Lists#'!$BL$3:$BM$7,2,FALSE),"")</f>
        <v>1</v>
      </c>
      <c r="AX1041" s="52" t="e">
        <f>VLOOKUP(AQ1041,'#Location List#'!$D$3:$K$150,4,FALSE)</f>
        <v>#N/A</v>
      </c>
      <c r="AY1041" s="273" t="e">
        <f>VLOOKUP(AX1041,'#Location List#'!$Z$3:$AA$13,2,FALSE)</f>
        <v>#N/A</v>
      </c>
      <c r="AZ1041" s="126" t="e">
        <f>VLOOKUP($AT1041,'#Input Lists#'!$L$3:$S$1033,6,FALSE)</f>
        <v>#N/A</v>
      </c>
      <c r="BA1041" s="239" t="e">
        <f>VLOOKUP($AT1041,'#Input Lists#'!$L$3:$S$833,7,FALSE)</f>
        <v>#N/A</v>
      </c>
      <c r="BB1041" s="239" t="e">
        <f>VLOOKUP($AT1041,'#Input Lists#'!$L$3:$S$833,8,FALSE)</f>
        <v>#N/A</v>
      </c>
      <c r="BC1041" s="91" t="str">
        <f t="shared" si="98"/>
        <v/>
      </c>
      <c r="BD1041" s="91" t="str">
        <f t="shared" si="99"/>
        <v/>
      </c>
      <c r="BE1041" s="15" t="str">
        <f t="shared" si="100"/>
        <v/>
      </c>
      <c r="BF1041" s="92" t="str">
        <f t="shared" si="101"/>
        <v>No Sighting Date</v>
      </c>
    </row>
    <row r="1042" spans="1:58" x14ac:dyDescent="0.25">
      <c r="A1042" s="118">
        <v>1037</v>
      </c>
      <c r="B1042" s="119"/>
      <c r="C1042" s="120"/>
      <c r="D1042" s="121"/>
      <c r="E1042" s="121"/>
      <c r="F1042" s="236"/>
      <c r="G1042" s="122" t="str">
        <f>IFERROR(VLOOKUP(F1042,'#Location List#'!$U$3:$V$1154,2,FALSE),"")</f>
        <v/>
      </c>
      <c r="H1042" s="120"/>
      <c r="I1042" s="120"/>
      <c r="J1042" s="120"/>
      <c r="K1042" s="120"/>
      <c r="L1042" s="120"/>
      <c r="M1042" s="120"/>
      <c r="N1042" s="120"/>
      <c r="O1042" s="120"/>
      <c r="P1042" s="120"/>
      <c r="Q1042" s="120"/>
      <c r="R1042" s="120"/>
      <c r="S1042" s="120"/>
      <c r="T1042" s="205">
        <f t="shared" si="96"/>
        <v>0</v>
      </c>
      <c r="U1042" s="205">
        <f t="shared" si="97"/>
        <v>0</v>
      </c>
      <c r="V1042" s="210"/>
      <c r="W1042" s="210"/>
      <c r="X1042" s="23" t="str">
        <f>IFERROR(VLOOKUP(AT1042,'#Input Lists#'!$L$3:$AH$833,3,FALSE)," ")</f>
        <v xml:space="preserve"> </v>
      </c>
      <c r="Y1042" s="23" t="str">
        <f>IFERROR(VLOOKUP(AT1042,'#Input Lists#'!$L$3:$AH$833,5,FALSE)," ")</f>
        <v xml:space="preserve"> </v>
      </c>
      <c r="Z1042" s="206" t="str">
        <f>IFERROR(VLOOKUP(AT1042,'#Input Lists#'!$L$3:$AH$833,9,FALSE)," ")</f>
        <v xml:space="preserve"> </v>
      </c>
      <c r="AA1042" s="119" t="s">
        <v>1527</v>
      </c>
      <c r="AB1042" s="120"/>
      <c r="AC1042" s="123"/>
      <c r="AD1042" s="123"/>
      <c r="AE1042" s="123"/>
      <c r="AF1042" s="123"/>
      <c r="AG1042" s="123"/>
      <c r="AH1042" s="123"/>
      <c r="AI1042" s="123"/>
      <c r="AJ1042" s="123"/>
      <c r="AK1042" s="123"/>
      <c r="AL1042" s="123"/>
      <c r="AM1042" s="123"/>
      <c r="AN1042" s="123"/>
      <c r="AO1042" s="123"/>
      <c r="AP1042" s="120"/>
      <c r="AQ1042" s="125" t="str">
        <f>IFERROR(VLOOKUP(G1042,'#Location List#'!$C$3:$D$150,2,FALSE),"")</f>
        <v/>
      </c>
      <c r="AR1042" s="125" t="str">
        <f>IFERROR(VLOOKUP(F1042,'#Location List#'!$Q$3:$R$1154,2,FALSE),"")</f>
        <v/>
      </c>
      <c r="AS1042" s="125" t="str">
        <f>IFERROR(VLOOKUP(V1042,'#Input Lists#'!$B$3:$D$46,3,FALSE),"")</f>
        <v/>
      </c>
      <c r="AT1042" s="125" t="str">
        <f>IFERROR(VLOOKUP(CONCATENATE(V1042," ",W1042),'#Input Lists#'!$K$3:$L$827,2,FALSE),"")</f>
        <v/>
      </c>
      <c r="AU1042" s="125">
        <f>IFERROR(VLOOKUP(AA1042,'#Input Lists#'!$BU$3:$BV$8,2,FALSE),"")</f>
        <v>1</v>
      </c>
      <c r="AV1042" s="118" t="str">
        <f>IFERROR(VLOOKUP(AB1042,'#Input Lists#'!$BO$3:$BP$9,2,FALSE),"")</f>
        <v/>
      </c>
      <c r="AW1042" s="118">
        <f>IFERROR(VLOOKUP(AC1042,'#Input Lists#'!$BL$3:$BM$7,2,FALSE),"")</f>
        <v>1</v>
      </c>
      <c r="AX1042" s="52" t="e">
        <f>VLOOKUP(AQ1042,'#Location List#'!$D$3:$K$150,4,FALSE)</f>
        <v>#N/A</v>
      </c>
      <c r="AY1042" s="273" t="e">
        <f>VLOOKUP(AX1042,'#Location List#'!$Z$3:$AA$13,2,FALSE)</f>
        <v>#N/A</v>
      </c>
      <c r="AZ1042" s="126" t="e">
        <f>VLOOKUP($AT1042,'#Input Lists#'!$L$3:$S$1033,6,FALSE)</f>
        <v>#N/A</v>
      </c>
      <c r="BA1042" s="239" t="e">
        <f>VLOOKUP($AT1042,'#Input Lists#'!$L$3:$S$833,7,FALSE)</f>
        <v>#N/A</v>
      </c>
      <c r="BB1042" s="239" t="e">
        <f>VLOOKUP($AT1042,'#Input Lists#'!$L$3:$S$833,8,FALSE)</f>
        <v>#N/A</v>
      </c>
      <c r="BC1042" s="91" t="str">
        <f t="shared" si="98"/>
        <v/>
      </c>
      <c r="BD1042" s="91" t="str">
        <f t="shared" si="99"/>
        <v/>
      </c>
      <c r="BE1042" s="15" t="str">
        <f t="shared" si="100"/>
        <v/>
      </c>
      <c r="BF1042" s="92" t="str">
        <f t="shared" si="101"/>
        <v>No Sighting Date</v>
      </c>
    </row>
    <row r="1043" spans="1:58" x14ac:dyDescent="0.25">
      <c r="A1043" s="118">
        <v>1038</v>
      </c>
      <c r="B1043" s="119"/>
      <c r="C1043" s="120"/>
      <c r="D1043" s="121"/>
      <c r="E1043" s="121"/>
      <c r="F1043" s="236"/>
      <c r="G1043" s="122" t="str">
        <f>IFERROR(VLOOKUP(F1043,'#Location List#'!$U$3:$V$1154,2,FALSE),"")</f>
        <v/>
      </c>
      <c r="H1043" s="120"/>
      <c r="I1043" s="120"/>
      <c r="J1043" s="120"/>
      <c r="K1043" s="120"/>
      <c r="L1043" s="120"/>
      <c r="M1043" s="120"/>
      <c r="N1043" s="120"/>
      <c r="O1043" s="120"/>
      <c r="P1043" s="120"/>
      <c r="Q1043" s="120"/>
      <c r="R1043" s="120"/>
      <c r="S1043" s="120"/>
      <c r="T1043" s="205">
        <f t="shared" si="96"/>
        <v>0</v>
      </c>
      <c r="U1043" s="205">
        <f t="shared" si="97"/>
        <v>0</v>
      </c>
      <c r="V1043" s="210"/>
      <c r="W1043" s="210"/>
      <c r="X1043" s="23" t="str">
        <f>IFERROR(VLOOKUP(AT1043,'#Input Lists#'!$L$3:$AH$833,3,FALSE)," ")</f>
        <v xml:space="preserve"> </v>
      </c>
      <c r="Y1043" s="23" t="str">
        <f>IFERROR(VLOOKUP(AT1043,'#Input Lists#'!$L$3:$AH$833,5,FALSE)," ")</f>
        <v xml:space="preserve"> </v>
      </c>
      <c r="Z1043" s="206" t="str">
        <f>IFERROR(VLOOKUP(AT1043,'#Input Lists#'!$L$3:$AH$833,9,FALSE)," ")</f>
        <v xml:space="preserve"> </v>
      </c>
      <c r="AA1043" s="119" t="s">
        <v>1527</v>
      </c>
      <c r="AB1043" s="120"/>
      <c r="AC1043" s="123"/>
      <c r="AD1043" s="123"/>
      <c r="AE1043" s="123"/>
      <c r="AF1043" s="123"/>
      <c r="AG1043" s="123"/>
      <c r="AH1043" s="123"/>
      <c r="AI1043" s="123"/>
      <c r="AJ1043" s="123"/>
      <c r="AK1043" s="123"/>
      <c r="AL1043" s="123"/>
      <c r="AM1043" s="123"/>
      <c r="AN1043" s="123"/>
      <c r="AO1043" s="123"/>
      <c r="AP1043" s="120"/>
      <c r="AQ1043" s="125" t="str">
        <f>IFERROR(VLOOKUP(G1043,'#Location List#'!$C$3:$D$150,2,FALSE),"")</f>
        <v/>
      </c>
      <c r="AR1043" s="125" t="str">
        <f>IFERROR(VLOOKUP(F1043,'#Location List#'!$Q$3:$R$1154,2,FALSE),"")</f>
        <v/>
      </c>
      <c r="AS1043" s="125" t="str">
        <f>IFERROR(VLOOKUP(V1043,'#Input Lists#'!$B$3:$D$46,3,FALSE),"")</f>
        <v/>
      </c>
      <c r="AT1043" s="125" t="str">
        <f>IFERROR(VLOOKUP(CONCATENATE(V1043," ",W1043),'#Input Lists#'!$K$3:$L$827,2,FALSE),"")</f>
        <v/>
      </c>
      <c r="AU1043" s="125">
        <f>IFERROR(VLOOKUP(AA1043,'#Input Lists#'!$BU$3:$BV$8,2,FALSE),"")</f>
        <v>1</v>
      </c>
      <c r="AV1043" s="118" t="str">
        <f>IFERROR(VLOOKUP(AB1043,'#Input Lists#'!$BO$3:$BP$9,2,FALSE),"")</f>
        <v/>
      </c>
      <c r="AW1043" s="118">
        <f>IFERROR(VLOOKUP(AC1043,'#Input Lists#'!$BL$3:$BM$7,2,FALSE),"")</f>
        <v>1</v>
      </c>
      <c r="AX1043" s="52" t="e">
        <f>VLOOKUP(AQ1043,'#Location List#'!$D$3:$K$150,4,FALSE)</f>
        <v>#N/A</v>
      </c>
      <c r="AY1043" s="273" t="e">
        <f>VLOOKUP(AX1043,'#Location List#'!$Z$3:$AA$13,2,FALSE)</f>
        <v>#N/A</v>
      </c>
      <c r="AZ1043" s="126" t="e">
        <f>VLOOKUP($AT1043,'#Input Lists#'!$L$3:$S$1033,6,FALSE)</f>
        <v>#N/A</v>
      </c>
      <c r="BA1043" s="239" t="e">
        <f>VLOOKUP($AT1043,'#Input Lists#'!$L$3:$S$833,7,FALSE)</f>
        <v>#N/A</v>
      </c>
      <c r="BB1043" s="239" t="e">
        <f>VLOOKUP($AT1043,'#Input Lists#'!$L$3:$S$833,8,FALSE)</f>
        <v>#N/A</v>
      </c>
      <c r="BC1043" s="91" t="str">
        <f t="shared" si="98"/>
        <v/>
      </c>
      <c r="BD1043" s="91" t="str">
        <f t="shared" si="99"/>
        <v/>
      </c>
      <c r="BE1043" s="15" t="str">
        <f t="shared" si="100"/>
        <v/>
      </c>
      <c r="BF1043" s="92" t="str">
        <f t="shared" si="101"/>
        <v>No Sighting Date</v>
      </c>
    </row>
    <row r="1044" spans="1:58" x14ac:dyDescent="0.25">
      <c r="A1044" s="118">
        <v>1039</v>
      </c>
      <c r="B1044" s="119"/>
      <c r="C1044" s="120"/>
      <c r="D1044" s="121"/>
      <c r="E1044" s="121"/>
      <c r="F1044" s="236"/>
      <c r="G1044" s="122" t="str">
        <f>IFERROR(VLOOKUP(F1044,'#Location List#'!$U$3:$V$1154,2,FALSE),"")</f>
        <v/>
      </c>
      <c r="H1044" s="120"/>
      <c r="I1044" s="120"/>
      <c r="J1044" s="120"/>
      <c r="K1044" s="120"/>
      <c r="L1044" s="120"/>
      <c r="M1044" s="120"/>
      <c r="N1044" s="120"/>
      <c r="O1044" s="120"/>
      <c r="P1044" s="120"/>
      <c r="Q1044" s="120"/>
      <c r="R1044" s="120"/>
      <c r="S1044" s="120"/>
      <c r="T1044" s="205">
        <f t="shared" ref="T1044:T1107" si="102">N1044-O1044/60-P1044/60/60</f>
        <v>0</v>
      </c>
      <c r="U1044" s="205">
        <f t="shared" ref="U1044:U1107" si="103">Q1044+R1044/60+S1044/60/60</f>
        <v>0</v>
      </c>
      <c r="V1044" s="210"/>
      <c r="W1044" s="210"/>
      <c r="X1044" s="23" t="str">
        <f>IFERROR(VLOOKUP(AT1044,'#Input Lists#'!$L$3:$AH$833,3,FALSE)," ")</f>
        <v xml:space="preserve"> </v>
      </c>
      <c r="Y1044" s="23" t="str">
        <f>IFERROR(VLOOKUP(AT1044,'#Input Lists#'!$L$3:$AH$833,5,FALSE)," ")</f>
        <v xml:space="preserve"> </v>
      </c>
      <c r="Z1044" s="206" t="str">
        <f>IFERROR(VLOOKUP(AT1044,'#Input Lists#'!$L$3:$AH$833,9,FALSE)," ")</f>
        <v xml:space="preserve"> </v>
      </c>
      <c r="AA1044" s="119" t="s">
        <v>1527</v>
      </c>
      <c r="AB1044" s="120"/>
      <c r="AC1044" s="123"/>
      <c r="AD1044" s="123"/>
      <c r="AE1044" s="123"/>
      <c r="AF1044" s="123"/>
      <c r="AG1044" s="123"/>
      <c r="AH1044" s="123"/>
      <c r="AI1044" s="123"/>
      <c r="AJ1044" s="123"/>
      <c r="AK1044" s="123"/>
      <c r="AL1044" s="123"/>
      <c r="AM1044" s="123"/>
      <c r="AN1044" s="123"/>
      <c r="AO1044" s="123"/>
      <c r="AP1044" s="120"/>
      <c r="AQ1044" s="125" t="str">
        <f>IFERROR(VLOOKUP(G1044,'#Location List#'!$C$3:$D$150,2,FALSE),"")</f>
        <v/>
      </c>
      <c r="AR1044" s="125" t="str">
        <f>IFERROR(VLOOKUP(F1044,'#Location List#'!$Q$3:$R$1154,2,FALSE),"")</f>
        <v/>
      </c>
      <c r="AS1044" s="125" t="str">
        <f>IFERROR(VLOOKUP(V1044,'#Input Lists#'!$B$3:$D$46,3,FALSE),"")</f>
        <v/>
      </c>
      <c r="AT1044" s="125" t="str">
        <f>IFERROR(VLOOKUP(CONCATENATE(V1044," ",W1044),'#Input Lists#'!$K$3:$L$827,2,FALSE),"")</f>
        <v/>
      </c>
      <c r="AU1044" s="125">
        <f>IFERROR(VLOOKUP(AA1044,'#Input Lists#'!$BU$3:$BV$8,2,FALSE),"")</f>
        <v>1</v>
      </c>
      <c r="AV1044" s="118" t="str">
        <f>IFERROR(VLOOKUP(AB1044,'#Input Lists#'!$BO$3:$BP$9,2,FALSE),"")</f>
        <v/>
      </c>
      <c r="AW1044" s="118">
        <f>IFERROR(VLOOKUP(AC1044,'#Input Lists#'!$BL$3:$BM$7,2,FALSE),"")</f>
        <v>1</v>
      </c>
      <c r="AX1044" s="52" t="e">
        <f>VLOOKUP(AQ1044,'#Location List#'!$D$3:$K$150,4,FALSE)</f>
        <v>#N/A</v>
      </c>
      <c r="AY1044" s="273" t="e">
        <f>VLOOKUP(AX1044,'#Location List#'!$Z$3:$AA$13,2,FALSE)</f>
        <v>#N/A</v>
      </c>
      <c r="AZ1044" s="126" t="e">
        <f>VLOOKUP($AT1044,'#Input Lists#'!$L$3:$S$1033,6,FALSE)</f>
        <v>#N/A</v>
      </c>
      <c r="BA1044" s="239" t="e">
        <f>VLOOKUP($AT1044,'#Input Lists#'!$L$3:$S$833,7,FALSE)</f>
        <v>#N/A</v>
      </c>
      <c r="BB1044" s="239" t="e">
        <f>VLOOKUP($AT1044,'#Input Lists#'!$L$3:$S$833,8,FALSE)</f>
        <v>#N/A</v>
      </c>
      <c r="BC1044" s="91" t="str">
        <f t="shared" ref="BC1044:BC1107" si="104">IFERROR(WEEKNUM(BA1044,2),"")</f>
        <v/>
      </c>
      <c r="BD1044" s="91" t="str">
        <f t="shared" ref="BD1044:BD1107" si="105">IFERROR(IF(WEEKNUM(BB1044)&lt;WEEKNUM(BA1044),WEEKNUM(BB1044)+52,WEEKNUM(BB1044)),"")</f>
        <v/>
      </c>
      <c r="BE1044" s="15" t="str">
        <f t="shared" ref="BE1044:BE1107" si="106">IF(E1044="","",IF(WEEKNUM(E1044)&lt;9,WEEKNUM(E1044)+52, WEEKNUM(E1044)))</f>
        <v/>
      </c>
      <c r="BF1044" s="92" t="str">
        <f t="shared" ref="BF1044:BF1107" si="107">IF(E1044="", "No Sighting Date", IF(BC1044&gt;=BD1044," ",IF(BE1044&gt;=BC1044,IF(BE1044&lt;=BD1044,"IN RANGE",BE1044-BD1044),BE1044-BC1044)))</f>
        <v>No Sighting Date</v>
      </c>
    </row>
    <row r="1045" spans="1:58" x14ac:dyDescent="0.25">
      <c r="A1045" s="118">
        <v>1040</v>
      </c>
      <c r="B1045" s="119"/>
      <c r="C1045" s="120"/>
      <c r="D1045" s="121"/>
      <c r="E1045" s="121"/>
      <c r="F1045" s="236"/>
      <c r="G1045" s="122" t="str">
        <f>IFERROR(VLOOKUP(F1045,'#Location List#'!$U$3:$V$1154,2,FALSE),"")</f>
        <v/>
      </c>
      <c r="H1045" s="120"/>
      <c r="I1045" s="120"/>
      <c r="J1045" s="120"/>
      <c r="K1045" s="120"/>
      <c r="L1045" s="120"/>
      <c r="M1045" s="120"/>
      <c r="N1045" s="120"/>
      <c r="O1045" s="120"/>
      <c r="P1045" s="120"/>
      <c r="Q1045" s="120"/>
      <c r="R1045" s="120"/>
      <c r="S1045" s="120"/>
      <c r="T1045" s="205">
        <f t="shared" si="102"/>
        <v>0</v>
      </c>
      <c r="U1045" s="205">
        <f t="shared" si="103"/>
        <v>0</v>
      </c>
      <c r="V1045" s="210"/>
      <c r="W1045" s="210"/>
      <c r="X1045" s="23" t="str">
        <f>IFERROR(VLOOKUP(AT1045,'#Input Lists#'!$L$3:$AH$833,3,FALSE)," ")</f>
        <v xml:space="preserve"> </v>
      </c>
      <c r="Y1045" s="23" t="str">
        <f>IFERROR(VLOOKUP(AT1045,'#Input Lists#'!$L$3:$AH$833,5,FALSE)," ")</f>
        <v xml:space="preserve"> </v>
      </c>
      <c r="Z1045" s="206" t="str">
        <f>IFERROR(VLOOKUP(AT1045,'#Input Lists#'!$L$3:$AH$833,9,FALSE)," ")</f>
        <v xml:space="preserve"> </v>
      </c>
      <c r="AA1045" s="119" t="s">
        <v>1527</v>
      </c>
      <c r="AB1045" s="120"/>
      <c r="AC1045" s="123"/>
      <c r="AD1045" s="123"/>
      <c r="AE1045" s="123"/>
      <c r="AF1045" s="123"/>
      <c r="AG1045" s="123"/>
      <c r="AH1045" s="123"/>
      <c r="AI1045" s="123"/>
      <c r="AJ1045" s="123"/>
      <c r="AK1045" s="123"/>
      <c r="AL1045" s="123"/>
      <c r="AM1045" s="123"/>
      <c r="AN1045" s="123"/>
      <c r="AO1045" s="123"/>
      <c r="AP1045" s="120"/>
      <c r="AQ1045" s="125" t="str">
        <f>IFERROR(VLOOKUP(G1045,'#Location List#'!$C$3:$D$150,2,FALSE),"")</f>
        <v/>
      </c>
      <c r="AR1045" s="125" t="str">
        <f>IFERROR(VLOOKUP(F1045,'#Location List#'!$Q$3:$R$1154,2,FALSE),"")</f>
        <v/>
      </c>
      <c r="AS1045" s="125" t="str">
        <f>IFERROR(VLOOKUP(V1045,'#Input Lists#'!$B$3:$D$46,3,FALSE),"")</f>
        <v/>
      </c>
      <c r="AT1045" s="125" t="str">
        <f>IFERROR(VLOOKUP(CONCATENATE(V1045," ",W1045),'#Input Lists#'!$K$3:$L$827,2,FALSE),"")</f>
        <v/>
      </c>
      <c r="AU1045" s="125">
        <f>IFERROR(VLOOKUP(AA1045,'#Input Lists#'!$BU$3:$BV$8,2,FALSE),"")</f>
        <v>1</v>
      </c>
      <c r="AV1045" s="118" t="str">
        <f>IFERROR(VLOOKUP(AB1045,'#Input Lists#'!$BO$3:$BP$9,2,FALSE),"")</f>
        <v/>
      </c>
      <c r="AW1045" s="118">
        <f>IFERROR(VLOOKUP(AC1045,'#Input Lists#'!$BL$3:$BM$7,2,FALSE),"")</f>
        <v>1</v>
      </c>
      <c r="AX1045" s="52" t="e">
        <f>VLOOKUP(AQ1045,'#Location List#'!$D$3:$K$150,4,FALSE)</f>
        <v>#N/A</v>
      </c>
      <c r="AY1045" s="273" t="e">
        <f>VLOOKUP(AX1045,'#Location List#'!$Z$3:$AA$13,2,FALSE)</f>
        <v>#N/A</v>
      </c>
      <c r="AZ1045" s="126" t="e">
        <f>VLOOKUP($AT1045,'#Input Lists#'!$L$3:$S$1033,6,FALSE)</f>
        <v>#N/A</v>
      </c>
      <c r="BA1045" s="239" t="e">
        <f>VLOOKUP($AT1045,'#Input Lists#'!$L$3:$S$833,7,FALSE)</f>
        <v>#N/A</v>
      </c>
      <c r="BB1045" s="239" t="e">
        <f>VLOOKUP($AT1045,'#Input Lists#'!$L$3:$S$833,8,FALSE)</f>
        <v>#N/A</v>
      </c>
      <c r="BC1045" s="91" t="str">
        <f t="shared" si="104"/>
        <v/>
      </c>
      <c r="BD1045" s="91" t="str">
        <f t="shared" si="105"/>
        <v/>
      </c>
      <c r="BE1045" s="15" t="str">
        <f t="shared" si="106"/>
        <v/>
      </c>
      <c r="BF1045" s="92" t="str">
        <f t="shared" si="107"/>
        <v>No Sighting Date</v>
      </c>
    </row>
    <row r="1046" spans="1:58" x14ac:dyDescent="0.25">
      <c r="A1046" s="118">
        <v>1041</v>
      </c>
      <c r="B1046" s="119"/>
      <c r="C1046" s="120"/>
      <c r="D1046" s="121"/>
      <c r="E1046" s="121"/>
      <c r="F1046" s="236"/>
      <c r="G1046" s="122" t="str">
        <f>IFERROR(VLOOKUP(F1046,'#Location List#'!$U$3:$V$1154,2,FALSE),"")</f>
        <v/>
      </c>
      <c r="H1046" s="120"/>
      <c r="I1046" s="120"/>
      <c r="J1046" s="120"/>
      <c r="K1046" s="120"/>
      <c r="L1046" s="120"/>
      <c r="M1046" s="120"/>
      <c r="N1046" s="120"/>
      <c r="O1046" s="120"/>
      <c r="P1046" s="120"/>
      <c r="Q1046" s="120"/>
      <c r="R1046" s="120"/>
      <c r="S1046" s="120"/>
      <c r="T1046" s="205">
        <f t="shared" si="102"/>
        <v>0</v>
      </c>
      <c r="U1046" s="205">
        <f t="shared" si="103"/>
        <v>0</v>
      </c>
      <c r="V1046" s="210"/>
      <c r="W1046" s="210"/>
      <c r="X1046" s="23" t="str">
        <f>IFERROR(VLOOKUP(AT1046,'#Input Lists#'!$L$3:$AH$833,3,FALSE)," ")</f>
        <v xml:space="preserve"> </v>
      </c>
      <c r="Y1046" s="23" t="str">
        <f>IFERROR(VLOOKUP(AT1046,'#Input Lists#'!$L$3:$AH$833,5,FALSE)," ")</f>
        <v xml:space="preserve"> </v>
      </c>
      <c r="Z1046" s="206" t="str">
        <f>IFERROR(VLOOKUP(AT1046,'#Input Lists#'!$L$3:$AH$833,9,FALSE)," ")</f>
        <v xml:space="preserve"> </v>
      </c>
      <c r="AA1046" s="119" t="s">
        <v>1527</v>
      </c>
      <c r="AB1046" s="120"/>
      <c r="AC1046" s="123"/>
      <c r="AD1046" s="123"/>
      <c r="AE1046" s="123"/>
      <c r="AF1046" s="123"/>
      <c r="AG1046" s="123"/>
      <c r="AH1046" s="123"/>
      <c r="AI1046" s="123"/>
      <c r="AJ1046" s="123"/>
      <c r="AK1046" s="123"/>
      <c r="AL1046" s="123"/>
      <c r="AM1046" s="123"/>
      <c r="AN1046" s="123"/>
      <c r="AO1046" s="123"/>
      <c r="AP1046" s="120"/>
      <c r="AQ1046" s="125" t="str">
        <f>IFERROR(VLOOKUP(G1046,'#Location List#'!$C$3:$D$150,2,FALSE),"")</f>
        <v/>
      </c>
      <c r="AR1046" s="125" t="str">
        <f>IFERROR(VLOOKUP(F1046,'#Location List#'!$Q$3:$R$1154,2,FALSE),"")</f>
        <v/>
      </c>
      <c r="AS1046" s="125" t="str">
        <f>IFERROR(VLOOKUP(V1046,'#Input Lists#'!$B$3:$D$46,3,FALSE),"")</f>
        <v/>
      </c>
      <c r="AT1046" s="125" t="str">
        <f>IFERROR(VLOOKUP(CONCATENATE(V1046," ",W1046),'#Input Lists#'!$K$3:$L$827,2,FALSE),"")</f>
        <v/>
      </c>
      <c r="AU1046" s="125">
        <f>IFERROR(VLOOKUP(AA1046,'#Input Lists#'!$BU$3:$BV$8,2,FALSE),"")</f>
        <v>1</v>
      </c>
      <c r="AV1046" s="118" t="str">
        <f>IFERROR(VLOOKUP(AB1046,'#Input Lists#'!$BO$3:$BP$9,2,FALSE),"")</f>
        <v/>
      </c>
      <c r="AW1046" s="118">
        <f>IFERROR(VLOOKUP(AC1046,'#Input Lists#'!$BL$3:$BM$7,2,FALSE),"")</f>
        <v>1</v>
      </c>
      <c r="AX1046" s="52" t="e">
        <f>VLOOKUP(AQ1046,'#Location List#'!$D$3:$K$150,4,FALSE)</f>
        <v>#N/A</v>
      </c>
      <c r="AY1046" s="273" t="e">
        <f>VLOOKUP(AX1046,'#Location List#'!$Z$3:$AA$13,2,FALSE)</f>
        <v>#N/A</v>
      </c>
      <c r="AZ1046" s="126" t="e">
        <f>VLOOKUP($AT1046,'#Input Lists#'!$L$3:$S$1033,6,FALSE)</f>
        <v>#N/A</v>
      </c>
      <c r="BA1046" s="239" t="e">
        <f>VLOOKUP($AT1046,'#Input Lists#'!$L$3:$S$833,7,FALSE)</f>
        <v>#N/A</v>
      </c>
      <c r="BB1046" s="239" t="e">
        <f>VLOOKUP($AT1046,'#Input Lists#'!$L$3:$S$833,8,FALSE)</f>
        <v>#N/A</v>
      </c>
      <c r="BC1046" s="91" t="str">
        <f t="shared" si="104"/>
        <v/>
      </c>
      <c r="BD1046" s="91" t="str">
        <f t="shared" si="105"/>
        <v/>
      </c>
      <c r="BE1046" s="15" t="str">
        <f t="shared" si="106"/>
        <v/>
      </c>
      <c r="BF1046" s="92" t="str">
        <f t="shared" si="107"/>
        <v>No Sighting Date</v>
      </c>
    </row>
    <row r="1047" spans="1:58" x14ac:dyDescent="0.25">
      <c r="A1047" s="118">
        <v>1042</v>
      </c>
      <c r="B1047" s="119"/>
      <c r="C1047" s="120"/>
      <c r="D1047" s="121"/>
      <c r="E1047" s="121"/>
      <c r="F1047" s="236"/>
      <c r="G1047" s="122" t="str">
        <f>IFERROR(VLOOKUP(F1047,'#Location List#'!$U$3:$V$1154,2,FALSE),"")</f>
        <v/>
      </c>
      <c r="H1047" s="120"/>
      <c r="I1047" s="120"/>
      <c r="J1047" s="120"/>
      <c r="K1047" s="120"/>
      <c r="L1047" s="120"/>
      <c r="M1047" s="120"/>
      <c r="N1047" s="120"/>
      <c r="O1047" s="120"/>
      <c r="P1047" s="120"/>
      <c r="Q1047" s="120"/>
      <c r="R1047" s="120"/>
      <c r="S1047" s="120"/>
      <c r="T1047" s="205">
        <f t="shared" si="102"/>
        <v>0</v>
      </c>
      <c r="U1047" s="205">
        <f t="shared" si="103"/>
        <v>0</v>
      </c>
      <c r="V1047" s="210"/>
      <c r="W1047" s="210"/>
      <c r="X1047" s="23" t="str">
        <f>IFERROR(VLOOKUP(AT1047,'#Input Lists#'!$L$3:$AH$833,3,FALSE)," ")</f>
        <v xml:space="preserve"> </v>
      </c>
      <c r="Y1047" s="23" t="str">
        <f>IFERROR(VLOOKUP(AT1047,'#Input Lists#'!$L$3:$AH$833,5,FALSE)," ")</f>
        <v xml:space="preserve"> </v>
      </c>
      <c r="Z1047" s="206" t="str">
        <f>IFERROR(VLOOKUP(AT1047,'#Input Lists#'!$L$3:$AH$833,9,FALSE)," ")</f>
        <v xml:space="preserve"> </v>
      </c>
      <c r="AA1047" s="119" t="s">
        <v>1527</v>
      </c>
      <c r="AB1047" s="120"/>
      <c r="AC1047" s="123"/>
      <c r="AD1047" s="123"/>
      <c r="AE1047" s="123"/>
      <c r="AF1047" s="123"/>
      <c r="AG1047" s="123"/>
      <c r="AH1047" s="123"/>
      <c r="AI1047" s="123"/>
      <c r="AJ1047" s="123"/>
      <c r="AK1047" s="123"/>
      <c r="AL1047" s="123"/>
      <c r="AM1047" s="123"/>
      <c r="AN1047" s="123"/>
      <c r="AO1047" s="123"/>
      <c r="AP1047" s="120"/>
      <c r="AQ1047" s="125" t="str">
        <f>IFERROR(VLOOKUP(G1047,'#Location List#'!$C$3:$D$150,2,FALSE),"")</f>
        <v/>
      </c>
      <c r="AR1047" s="125" t="str">
        <f>IFERROR(VLOOKUP(F1047,'#Location List#'!$Q$3:$R$1154,2,FALSE),"")</f>
        <v/>
      </c>
      <c r="AS1047" s="125" t="str">
        <f>IFERROR(VLOOKUP(V1047,'#Input Lists#'!$B$3:$D$46,3,FALSE),"")</f>
        <v/>
      </c>
      <c r="AT1047" s="125" t="str">
        <f>IFERROR(VLOOKUP(CONCATENATE(V1047," ",W1047),'#Input Lists#'!$K$3:$L$827,2,FALSE),"")</f>
        <v/>
      </c>
      <c r="AU1047" s="125">
        <f>IFERROR(VLOOKUP(AA1047,'#Input Lists#'!$BU$3:$BV$8,2,FALSE),"")</f>
        <v>1</v>
      </c>
      <c r="AV1047" s="118" t="str">
        <f>IFERROR(VLOOKUP(AB1047,'#Input Lists#'!$BO$3:$BP$9,2,FALSE),"")</f>
        <v/>
      </c>
      <c r="AW1047" s="118">
        <f>IFERROR(VLOOKUP(AC1047,'#Input Lists#'!$BL$3:$BM$7,2,FALSE),"")</f>
        <v>1</v>
      </c>
      <c r="AX1047" s="52" t="e">
        <f>VLOOKUP(AQ1047,'#Location List#'!$D$3:$K$150,4,FALSE)</f>
        <v>#N/A</v>
      </c>
      <c r="AY1047" s="273" t="e">
        <f>VLOOKUP(AX1047,'#Location List#'!$Z$3:$AA$13,2,FALSE)</f>
        <v>#N/A</v>
      </c>
      <c r="AZ1047" s="126" t="e">
        <f>VLOOKUP($AT1047,'#Input Lists#'!$L$3:$S$1033,6,FALSE)</f>
        <v>#N/A</v>
      </c>
      <c r="BA1047" s="239" t="e">
        <f>VLOOKUP($AT1047,'#Input Lists#'!$L$3:$S$833,7,FALSE)</f>
        <v>#N/A</v>
      </c>
      <c r="BB1047" s="239" t="e">
        <f>VLOOKUP($AT1047,'#Input Lists#'!$L$3:$S$833,8,FALSE)</f>
        <v>#N/A</v>
      </c>
      <c r="BC1047" s="91" t="str">
        <f t="shared" si="104"/>
        <v/>
      </c>
      <c r="BD1047" s="91" t="str">
        <f t="shared" si="105"/>
        <v/>
      </c>
      <c r="BE1047" s="15" t="str">
        <f t="shared" si="106"/>
        <v/>
      </c>
      <c r="BF1047" s="92" t="str">
        <f t="shared" si="107"/>
        <v>No Sighting Date</v>
      </c>
    </row>
    <row r="1048" spans="1:58" x14ac:dyDescent="0.25">
      <c r="A1048" s="118">
        <v>1043</v>
      </c>
      <c r="B1048" s="119"/>
      <c r="C1048" s="120"/>
      <c r="D1048" s="121"/>
      <c r="E1048" s="121"/>
      <c r="F1048" s="236"/>
      <c r="G1048" s="122" t="str">
        <f>IFERROR(VLOOKUP(F1048,'#Location List#'!$U$3:$V$1154,2,FALSE),"")</f>
        <v/>
      </c>
      <c r="H1048" s="120"/>
      <c r="I1048" s="120"/>
      <c r="J1048" s="120"/>
      <c r="K1048" s="120"/>
      <c r="L1048" s="120"/>
      <c r="M1048" s="120"/>
      <c r="N1048" s="120"/>
      <c r="O1048" s="120"/>
      <c r="P1048" s="120"/>
      <c r="Q1048" s="120"/>
      <c r="R1048" s="120"/>
      <c r="S1048" s="120"/>
      <c r="T1048" s="205">
        <f t="shared" si="102"/>
        <v>0</v>
      </c>
      <c r="U1048" s="205">
        <f t="shared" si="103"/>
        <v>0</v>
      </c>
      <c r="V1048" s="210"/>
      <c r="W1048" s="210"/>
      <c r="X1048" s="23" t="str">
        <f>IFERROR(VLOOKUP(AT1048,'#Input Lists#'!$L$3:$AH$833,3,FALSE)," ")</f>
        <v xml:space="preserve"> </v>
      </c>
      <c r="Y1048" s="23" t="str">
        <f>IFERROR(VLOOKUP(AT1048,'#Input Lists#'!$L$3:$AH$833,5,FALSE)," ")</f>
        <v xml:space="preserve"> </v>
      </c>
      <c r="Z1048" s="206" t="str">
        <f>IFERROR(VLOOKUP(AT1048,'#Input Lists#'!$L$3:$AH$833,9,FALSE)," ")</f>
        <v xml:space="preserve"> </v>
      </c>
      <c r="AA1048" s="119" t="s">
        <v>1527</v>
      </c>
      <c r="AB1048" s="120"/>
      <c r="AC1048" s="123"/>
      <c r="AD1048" s="123"/>
      <c r="AE1048" s="123"/>
      <c r="AF1048" s="123"/>
      <c r="AG1048" s="123"/>
      <c r="AH1048" s="123"/>
      <c r="AI1048" s="123"/>
      <c r="AJ1048" s="123"/>
      <c r="AK1048" s="123"/>
      <c r="AL1048" s="123"/>
      <c r="AM1048" s="123"/>
      <c r="AN1048" s="123"/>
      <c r="AO1048" s="123"/>
      <c r="AP1048" s="120"/>
      <c r="AQ1048" s="125" t="str">
        <f>IFERROR(VLOOKUP(G1048,'#Location List#'!$C$3:$D$150,2,FALSE),"")</f>
        <v/>
      </c>
      <c r="AR1048" s="125" t="str">
        <f>IFERROR(VLOOKUP(F1048,'#Location List#'!$Q$3:$R$1154,2,FALSE),"")</f>
        <v/>
      </c>
      <c r="AS1048" s="125" t="str">
        <f>IFERROR(VLOOKUP(V1048,'#Input Lists#'!$B$3:$D$46,3,FALSE),"")</f>
        <v/>
      </c>
      <c r="AT1048" s="125" t="str">
        <f>IFERROR(VLOOKUP(CONCATENATE(V1048," ",W1048),'#Input Lists#'!$K$3:$L$827,2,FALSE),"")</f>
        <v/>
      </c>
      <c r="AU1048" s="125">
        <f>IFERROR(VLOOKUP(AA1048,'#Input Lists#'!$BU$3:$BV$8,2,FALSE),"")</f>
        <v>1</v>
      </c>
      <c r="AV1048" s="118" t="str">
        <f>IFERROR(VLOOKUP(AB1048,'#Input Lists#'!$BO$3:$BP$9,2,FALSE),"")</f>
        <v/>
      </c>
      <c r="AW1048" s="118">
        <f>IFERROR(VLOOKUP(AC1048,'#Input Lists#'!$BL$3:$BM$7,2,FALSE),"")</f>
        <v>1</v>
      </c>
      <c r="AX1048" s="52" t="e">
        <f>VLOOKUP(AQ1048,'#Location List#'!$D$3:$K$150,4,FALSE)</f>
        <v>#N/A</v>
      </c>
      <c r="AY1048" s="273" t="e">
        <f>VLOOKUP(AX1048,'#Location List#'!$Z$3:$AA$13,2,FALSE)</f>
        <v>#N/A</v>
      </c>
      <c r="AZ1048" s="126" t="e">
        <f>VLOOKUP($AT1048,'#Input Lists#'!$L$3:$S$1033,6,FALSE)</f>
        <v>#N/A</v>
      </c>
      <c r="BA1048" s="239" t="e">
        <f>VLOOKUP($AT1048,'#Input Lists#'!$L$3:$S$833,7,FALSE)</f>
        <v>#N/A</v>
      </c>
      <c r="BB1048" s="239" t="e">
        <f>VLOOKUP($AT1048,'#Input Lists#'!$L$3:$S$833,8,FALSE)</f>
        <v>#N/A</v>
      </c>
      <c r="BC1048" s="91" t="str">
        <f t="shared" si="104"/>
        <v/>
      </c>
      <c r="BD1048" s="91" t="str">
        <f t="shared" si="105"/>
        <v/>
      </c>
      <c r="BE1048" s="15" t="str">
        <f t="shared" si="106"/>
        <v/>
      </c>
      <c r="BF1048" s="92" t="str">
        <f t="shared" si="107"/>
        <v>No Sighting Date</v>
      </c>
    </row>
    <row r="1049" spans="1:58" x14ac:dyDescent="0.25">
      <c r="A1049" s="118">
        <v>1044</v>
      </c>
      <c r="B1049" s="119"/>
      <c r="C1049" s="120"/>
      <c r="D1049" s="121"/>
      <c r="E1049" s="121"/>
      <c r="F1049" s="236"/>
      <c r="G1049" s="122" t="str">
        <f>IFERROR(VLOOKUP(F1049,'#Location List#'!$U$3:$V$1154,2,FALSE),"")</f>
        <v/>
      </c>
      <c r="H1049" s="120"/>
      <c r="I1049" s="120"/>
      <c r="J1049" s="120"/>
      <c r="K1049" s="120"/>
      <c r="L1049" s="120"/>
      <c r="M1049" s="120"/>
      <c r="N1049" s="120"/>
      <c r="O1049" s="120"/>
      <c r="P1049" s="120"/>
      <c r="Q1049" s="120"/>
      <c r="R1049" s="120"/>
      <c r="S1049" s="120"/>
      <c r="T1049" s="205">
        <f t="shared" si="102"/>
        <v>0</v>
      </c>
      <c r="U1049" s="205">
        <f t="shared" si="103"/>
        <v>0</v>
      </c>
      <c r="V1049" s="210"/>
      <c r="W1049" s="210"/>
      <c r="X1049" s="23" t="str">
        <f>IFERROR(VLOOKUP(AT1049,'#Input Lists#'!$L$3:$AH$833,3,FALSE)," ")</f>
        <v xml:space="preserve"> </v>
      </c>
      <c r="Y1049" s="23" t="str">
        <f>IFERROR(VLOOKUP(AT1049,'#Input Lists#'!$L$3:$AH$833,5,FALSE)," ")</f>
        <v xml:space="preserve"> </v>
      </c>
      <c r="Z1049" s="206" t="str">
        <f>IFERROR(VLOOKUP(AT1049,'#Input Lists#'!$L$3:$AH$833,9,FALSE)," ")</f>
        <v xml:space="preserve"> </v>
      </c>
      <c r="AA1049" s="119" t="s">
        <v>1527</v>
      </c>
      <c r="AB1049" s="120"/>
      <c r="AC1049" s="123"/>
      <c r="AD1049" s="123"/>
      <c r="AE1049" s="123"/>
      <c r="AF1049" s="123"/>
      <c r="AG1049" s="123"/>
      <c r="AH1049" s="123"/>
      <c r="AI1049" s="123"/>
      <c r="AJ1049" s="123"/>
      <c r="AK1049" s="123"/>
      <c r="AL1049" s="123"/>
      <c r="AM1049" s="123"/>
      <c r="AN1049" s="123"/>
      <c r="AO1049" s="123"/>
      <c r="AP1049" s="120"/>
      <c r="AQ1049" s="125" t="str">
        <f>IFERROR(VLOOKUP(G1049,'#Location List#'!$C$3:$D$150,2,FALSE),"")</f>
        <v/>
      </c>
      <c r="AR1049" s="125" t="str">
        <f>IFERROR(VLOOKUP(F1049,'#Location List#'!$Q$3:$R$1154,2,FALSE),"")</f>
        <v/>
      </c>
      <c r="AS1049" s="125" t="str">
        <f>IFERROR(VLOOKUP(V1049,'#Input Lists#'!$B$3:$D$46,3,FALSE),"")</f>
        <v/>
      </c>
      <c r="AT1049" s="125" t="str">
        <f>IFERROR(VLOOKUP(CONCATENATE(V1049," ",W1049),'#Input Lists#'!$K$3:$L$827,2,FALSE),"")</f>
        <v/>
      </c>
      <c r="AU1049" s="125">
        <f>IFERROR(VLOOKUP(AA1049,'#Input Lists#'!$BU$3:$BV$8,2,FALSE),"")</f>
        <v>1</v>
      </c>
      <c r="AV1049" s="118" t="str">
        <f>IFERROR(VLOOKUP(AB1049,'#Input Lists#'!$BO$3:$BP$9,2,FALSE),"")</f>
        <v/>
      </c>
      <c r="AW1049" s="118">
        <f>IFERROR(VLOOKUP(AC1049,'#Input Lists#'!$BL$3:$BM$7,2,FALSE),"")</f>
        <v>1</v>
      </c>
      <c r="AX1049" s="52" t="e">
        <f>VLOOKUP(AQ1049,'#Location List#'!$D$3:$K$150,4,FALSE)</f>
        <v>#N/A</v>
      </c>
      <c r="AY1049" s="273" t="e">
        <f>VLOOKUP(AX1049,'#Location List#'!$Z$3:$AA$13,2,FALSE)</f>
        <v>#N/A</v>
      </c>
      <c r="AZ1049" s="126" t="e">
        <f>VLOOKUP($AT1049,'#Input Lists#'!$L$3:$S$1033,6,FALSE)</f>
        <v>#N/A</v>
      </c>
      <c r="BA1049" s="239" t="e">
        <f>VLOOKUP($AT1049,'#Input Lists#'!$L$3:$S$833,7,FALSE)</f>
        <v>#N/A</v>
      </c>
      <c r="BB1049" s="239" t="e">
        <f>VLOOKUP($AT1049,'#Input Lists#'!$L$3:$S$833,8,FALSE)</f>
        <v>#N/A</v>
      </c>
      <c r="BC1049" s="91" t="str">
        <f t="shared" si="104"/>
        <v/>
      </c>
      <c r="BD1049" s="91" t="str">
        <f t="shared" si="105"/>
        <v/>
      </c>
      <c r="BE1049" s="15" t="str">
        <f t="shared" si="106"/>
        <v/>
      </c>
      <c r="BF1049" s="92" t="str">
        <f t="shared" si="107"/>
        <v>No Sighting Date</v>
      </c>
    </row>
    <row r="1050" spans="1:58" x14ac:dyDescent="0.25">
      <c r="A1050" s="118">
        <v>1045</v>
      </c>
      <c r="B1050" s="119"/>
      <c r="C1050" s="120"/>
      <c r="D1050" s="121"/>
      <c r="E1050" s="121"/>
      <c r="F1050" s="236"/>
      <c r="G1050" s="122" t="str">
        <f>IFERROR(VLOOKUP(F1050,'#Location List#'!$U$3:$V$1154,2,FALSE),"")</f>
        <v/>
      </c>
      <c r="H1050" s="120"/>
      <c r="I1050" s="120"/>
      <c r="J1050" s="120"/>
      <c r="K1050" s="120"/>
      <c r="L1050" s="120"/>
      <c r="M1050" s="120"/>
      <c r="N1050" s="120"/>
      <c r="O1050" s="120"/>
      <c r="P1050" s="120"/>
      <c r="Q1050" s="120"/>
      <c r="R1050" s="120"/>
      <c r="S1050" s="120"/>
      <c r="T1050" s="205">
        <f t="shared" si="102"/>
        <v>0</v>
      </c>
      <c r="U1050" s="205">
        <f t="shared" si="103"/>
        <v>0</v>
      </c>
      <c r="V1050" s="210"/>
      <c r="W1050" s="210"/>
      <c r="X1050" s="23" t="str">
        <f>IFERROR(VLOOKUP(AT1050,'#Input Lists#'!$L$3:$AH$833,3,FALSE)," ")</f>
        <v xml:space="preserve"> </v>
      </c>
      <c r="Y1050" s="23" t="str">
        <f>IFERROR(VLOOKUP(AT1050,'#Input Lists#'!$L$3:$AH$833,5,FALSE)," ")</f>
        <v xml:space="preserve"> </v>
      </c>
      <c r="Z1050" s="206" t="str">
        <f>IFERROR(VLOOKUP(AT1050,'#Input Lists#'!$L$3:$AH$833,9,FALSE)," ")</f>
        <v xml:space="preserve"> </v>
      </c>
      <c r="AA1050" s="119" t="s">
        <v>1527</v>
      </c>
      <c r="AB1050" s="120"/>
      <c r="AC1050" s="123"/>
      <c r="AD1050" s="123"/>
      <c r="AE1050" s="123"/>
      <c r="AF1050" s="123"/>
      <c r="AG1050" s="123"/>
      <c r="AH1050" s="123"/>
      <c r="AI1050" s="123"/>
      <c r="AJ1050" s="123"/>
      <c r="AK1050" s="123"/>
      <c r="AL1050" s="123"/>
      <c r="AM1050" s="123"/>
      <c r="AN1050" s="123"/>
      <c r="AO1050" s="123"/>
      <c r="AP1050" s="120"/>
      <c r="AQ1050" s="125" t="str">
        <f>IFERROR(VLOOKUP(G1050,'#Location List#'!$C$3:$D$150,2,FALSE),"")</f>
        <v/>
      </c>
      <c r="AR1050" s="125" t="str">
        <f>IFERROR(VLOOKUP(F1050,'#Location List#'!$Q$3:$R$1154,2,FALSE),"")</f>
        <v/>
      </c>
      <c r="AS1050" s="125" t="str">
        <f>IFERROR(VLOOKUP(V1050,'#Input Lists#'!$B$3:$D$46,3,FALSE),"")</f>
        <v/>
      </c>
      <c r="AT1050" s="125" t="str">
        <f>IFERROR(VLOOKUP(CONCATENATE(V1050," ",W1050),'#Input Lists#'!$K$3:$L$827,2,FALSE),"")</f>
        <v/>
      </c>
      <c r="AU1050" s="125">
        <f>IFERROR(VLOOKUP(AA1050,'#Input Lists#'!$BU$3:$BV$8,2,FALSE),"")</f>
        <v>1</v>
      </c>
      <c r="AV1050" s="118" t="str">
        <f>IFERROR(VLOOKUP(AB1050,'#Input Lists#'!$BO$3:$BP$9,2,FALSE),"")</f>
        <v/>
      </c>
      <c r="AW1050" s="118">
        <f>IFERROR(VLOOKUP(AC1050,'#Input Lists#'!$BL$3:$BM$7,2,FALSE),"")</f>
        <v>1</v>
      </c>
      <c r="AX1050" s="52" t="e">
        <f>VLOOKUP(AQ1050,'#Location List#'!$D$3:$K$150,4,FALSE)</f>
        <v>#N/A</v>
      </c>
      <c r="AY1050" s="273" t="e">
        <f>VLOOKUP(AX1050,'#Location List#'!$Z$3:$AA$13,2,FALSE)</f>
        <v>#N/A</v>
      </c>
      <c r="AZ1050" s="126" t="e">
        <f>VLOOKUP($AT1050,'#Input Lists#'!$L$3:$S$1033,6,FALSE)</f>
        <v>#N/A</v>
      </c>
      <c r="BA1050" s="239" t="e">
        <f>VLOOKUP($AT1050,'#Input Lists#'!$L$3:$S$833,7,FALSE)</f>
        <v>#N/A</v>
      </c>
      <c r="BB1050" s="239" t="e">
        <f>VLOOKUP($AT1050,'#Input Lists#'!$L$3:$S$833,8,FALSE)</f>
        <v>#N/A</v>
      </c>
      <c r="BC1050" s="91" t="str">
        <f t="shared" si="104"/>
        <v/>
      </c>
      <c r="BD1050" s="91" t="str">
        <f t="shared" si="105"/>
        <v/>
      </c>
      <c r="BE1050" s="15" t="str">
        <f t="shared" si="106"/>
        <v/>
      </c>
      <c r="BF1050" s="92" t="str">
        <f t="shared" si="107"/>
        <v>No Sighting Date</v>
      </c>
    </row>
    <row r="1051" spans="1:58" x14ac:dyDescent="0.25">
      <c r="A1051" s="118">
        <v>1046</v>
      </c>
      <c r="B1051" s="119"/>
      <c r="C1051" s="120"/>
      <c r="D1051" s="121"/>
      <c r="E1051" s="121"/>
      <c r="F1051" s="236"/>
      <c r="G1051" s="122" t="str">
        <f>IFERROR(VLOOKUP(F1051,'#Location List#'!$U$3:$V$1154,2,FALSE),"")</f>
        <v/>
      </c>
      <c r="H1051" s="120"/>
      <c r="I1051" s="120"/>
      <c r="J1051" s="120"/>
      <c r="K1051" s="120"/>
      <c r="L1051" s="120"/>
      <c r="M1051" s="120"/>
      <c r="N1051" s="120"/>
      <c r="O1051" s="120"/>
      <c r="P1051" s="120"/>
      <c r="Q1051" s="120"/>
      <c r="R1051" s="120"/>
      <c r="S1051" s="120"/>
      <c r="T1051" s="205">
        <f t="shared" si="102"/>
        <v>0</v>
      </c>
      <c r="U1051" s="205">
        <f t="shared" si="103"/>
        <v>0</v>
      </c>
      <c r="V1051" s="210"/>
      <c r="W1051" s="210"/>
      <c r="X1051" s="23" t="str">
        <f>IFERROR(VLOOKUP(AT1051,'#Input Lists#'!$L$3:$AH$833,3,FALSE)," ")</f>
        <v xml:space="preserve"> </v>
      </c>
      <c r="Y1051" s="23" t="str">
        <f>IFERROR(VLOOKUP(AT1051,'#Input Lists#'!$L$3:$AH$833,5,FALSE)," ")</f>
        <v xml:space="preserve"> </v>
      </c>
      <c r="Z1051" s="206" t="str">
        <f>IFERROR(VLOOKUP(AT1051,'#Input Lists#'!$L$3:$AH$833,9,FALSE)," ")</f>
        <v xml:space="preserve"> </v>
      </c>
      <c r="AA1051" s="119" t="s">
        <v>1527</v>
      </c>
      <c r="AB1051" s="120"/>
      <c r="AC1051" s="123"/>
      <c r="AD1051" s="123"/>
      <c r="AE1051" s="123"/>
      <c r="AF1051" s="123"/>
      <c r="AG1051" s="123"/>
      <c r="AH1051" s="123"/>
      <c r="AI1051" s="123"/>
      <c r="AJ1051" s="123"/>
      <c r="AK1051" s="123"/>
      <c r="AL1051" s="123"/>
      <c r="AM1051" s="123"/>
      <c r="AN1051" s="123"/>
      <c r="AO1051" s="123"/>
      <c r="AP1051" s="120"/>
      <c r="AQ1051" s="125" t="str">
        <f>IFERROR(VLOOKUP(G1051,'#Location List#'!$C$3:$D$150,2,FALSE),"")</f>
        <v/>
      </c>
      <c r="AR1051" s="125" t="str">
        <f>IFERROR(VLOOKUP(F1051,'#Location List#'!$Q$3:$R$1154,2,FALSE),"")</f>
        <v/>
      </c>
      <c r="AS1051" s="125" t="str">
        <f>IFERROR(VLOOKUP(V1051,'#Input Lists#'!$B$3:$D$46,3,FALSE),"")</f>
        <v/>
      </c>
      <c r="AT1051" s="125" t="str">
        <f>IFERROR(VLOOKUP(CONCATENATE(V1051," ",W1051),'#Input Lists#'!$K$3:$L$827,2,FALSE),"")</f>
        <v/>
      </c>
      <c r="AU1051" s="125">
        <f>IFERROR(VLOOKUP(AA1051,'#Input Lists#'!$BU$3:$BV$8,2,FALSE),"")</f>
        <v>1</v>
      </c>
      <c r="AV1051" s="118" t="str">
        <f>IFERROR(VLOOKUP(AB1051,'#Input Lists#'!$BO$3:$BP$9,2,FALSE),"")</f>
        <v/>
      </c>
      <c r="AW1051" s="118">
        <f>IFERROR(VLOOKUP(AC1051,'#Input Lists#'!$BL$3:$BM$7,2,FALSE),"")</f>
        <v>1</v>
      </c>
      <c r="AX1051" s="52" t="e">
        <f>VLOOKUP(AQ1051,'#Location List#'!$D$3:$K$150,4,FALSE)</f>
        <v>#N/A</v>
      </c>
      <c r="AY1051" s="273" t="e">
        <f>VLOOKUP(AX1051,'#Location List#'!$Z$3:$AA$13,2,FALSE)</f>
        <v>#N/A</v>
      </c>
      <c r="AZ1051" s="126" t="e">
        <f>VLOOKUP($AT1051,'#Input Lists#'!$L$3:$S$1033,6,FALSE)</f>
        <v>#N/A</v>
      </c>
      <c r="BA1051" s="239" t="e">
        <f>VLOOKUP($AT1051,'#Input Lists#'!$L$3:$S$833,7,FALSE)</f>
        <v>#N/A</v>
      </c>
      <c r="BB1051" s="239" t="e">
        <f>VLOOKUP($AT1051,'#Input Lists#'!$L$3:$S$833,8,FALSE)</f>
        <v>#N/A</v>
      </c>
      <c r="BC1051" s="91" t="str">
        <f t="shared" si="104"/>
        <v/>
      </c>
      <c r="BD1051" s="91" t="str">
        <f t="shared" si="105"/>
        <v/>
      </c>
      <c r="BE1051" s="15" t="str">
        <f t="shared" si="106"/>
        <v/>
      </c>
      <c r="BF1051" s="92" t="str">
        <f t="shared" si="107"/>
        <v>No Sighting Date</v>
      </c>
    </row>
    <row r="1052" spans="1:58" x14ac:dyDescent="0.25">
      <c r="A1052" s="118">
        <v>1047</v>
      </c>
      <c r="B1052" s="119"/>
      <c r="C1052" s="120"/>
      <c r="D1052" s="121"/>
      <c r="E1052" s="121"/>
      <c r="F1052" s="236"/>
      <c r="G1052" s="122" t="str">
        <f>IFERROR(VLOOKUP(F1052,'#Location List#'!$U$3:$V$1154,2,FALSE),"")</f>
        <v/>
      </c>
      <c r="H1052" s="120"/>
      <c r="I1052" s="120"/>
      <c r="J1052" s="120"/>
      <c r="K1052" s="120"/>
      <c r="L1052" s="120"/>
      <c r="M1052" s="120"/>
      <c r="N1052" s="120"/>
      <c r="O1052" s="120"/>
      <c r="P1052" s="120"/>
      <c r="Q1052" s="120"/>
      <c r="R1052" s="120"/>
      <c r="S1052" s="120"/>
      <c r="T1052" s="205">
        <f t="shared" si="102"/>
        <v>0</v>
      </c>
      <c r="U1052" s="205">
        <f t="shared" si="103"/>
        <v>0</v>
      </c>
      <c r="V1052" s="210"/>
      <c r="W1052" s="210"/>
      <c r="X1052" s="23" t="str">
        <f>IFERROR(VLOOKUP(AT1052,'#Input Lists#'!$L$3:$AH$833,3,FALSE)," ")</f>
        <v xml:space="preserve"> </v>
      </c>
      <c r="Y1052" s="23" t="str">
        <f>IFERROR(VLOOKUP(AT1052,'#Input Lists#'!$L$3:$AH$833,5,FALSE)," ")</f>
        <v xml:space="preserve"> </v>
      </c>
      <c r="Z1052" s="206" t="str">
        <f>IFERROR(VLOOKUP(AT1052,'#Input Lists#'!$L$3:$AH$833,9,FALSE)," ")</f>
        <v xml:space="preserve"> </v>
      </c>
      <c r="AA1052" s="119" t="s">
        <v>1527</v>
      </c>
      <c r="AB1052" s="120"/>
      <c r="AC1052" s="123"/>
      <c r="AD1052" s="123"/>
      <c r="AE1052" s="123"/>
      <c r="AF1052" s="123"/>
      <c r="AG1052" s="123"/>
      <c r="AH1052" s="123"/>
      <c r="AI1052" s="123"/>
      <c r="AJ1052" s="123"/>
      <c r="AK1052" s="123"/>
      <c r="AL1052" s="123"/>
      <c r="AM1052" s="123"/>
      <c r="AN1052" s="123"/>
      <c r="AO1052" s="123"/>
      <c r="AP1052" s="120"/>
      <c r="AQ1052" s="125" t="str">
        <f>IFERROR(VLOOKUP(G1052,'#Location List#'!$C$3:$D$150,2,FALSE),"")</f>
        <v/>
      </c>
      <c r="AR1052" s="125" t="str">
        <f>IFERROR(VLOOKUP(F1052,'#Location List#'!$Q$3:$R$1154,2,FALSE),"")</f>
        <v/>
      </c>
      <c r="AS1052" s="125" t="str">
        <f>IFERROR(VLOOKUP(V1052,'#Input Lists#'!$B$3:$D$46,3,FALSE),"")</f>
        <v/>
      </c>
      <c r="AT1052" s="125" t="str">
        <f>IFERROR(VLOOKUP(CONCATENATE(V1052," ",W1052),'#Input Lists#'!$K$3:$L$827,2,FALSE),"")</f>
        <v/>
      </c>
      <c r="AU1052" s="125">
        <f>IFERROR(VLOOKUP(AA1052,'#Input Lists#'!$BU$3:$BV$8,2,FALSE),"")</f>
        <v>1</v>
      </c>
      <c r="AV1052" s="118" t="str">
        <f>IFERROR(VLOOKUP(AB1052,'#Input Lists#'!$BO$3:$BP$9,2,FALSE),"")</f>
        <v/>
      </c>
      <c r="AW1052" s="118">
        <f>IFERROR(VLOOKUP(AC1052,'#Input Lists#'!$BL$3:$BM$7,2,FALSE),"")</f>
        <v>1</v>
      </c>
      <c r="AX1052" s="52" t="e">
        <f>VLOOKUP(AQ1052,'#Location List#'!$D$3:$K$150,4,FALSE)</f>
        <v>#N/A</v>
      </c>
      <c r="AY1052" s="273" t="e">
        <f>VLOOKUP(AX1052,'#Location List#'!$Z$3:$AA$13,2,FALSE)</f>
        <v>#N/A</v>
      </c>
      <c r="AZ1052" s="126" t="e">
        <f>VLOOKUP($AT1052,'#Input Lists#'!$L$3:$S$1033,6,FALSE)</f>
        <v>#N/A</v>
      </c>
      <c r="BA1052" s="239" t="e">
        <f>VLOOKUP($AT1052,'#Input Lists#'!$L$3:$S$833,7,FALSE)</f>
        <v>#N/A</v>
      </c>
      <c r="BB1052" s="239" t="e">
        <f>VLOOKUP($AT1052,'#Input Lists#'!$L$3:$S$833,8,FALSE)</f>
        <v>#N/A</v>
      </c>
      <c r="BC1052" s="91" t="str">
        <f t="shared" si="104"/>
        <v/>
      </c>
      <c r="BD1052" s="91" t="str">
        <f t="shared" si="105"/>
        <v/>
      </c>
      <c r="BE1052" s="15" t="str">
        <f t="shared" si="106"/>
        <v/>
      </c>
      <c r="BF1052" s="92" t="str">
        <f t="shared" si="107"/>
        <v>No Sighting Date</v>
      </c>
    </row>
    <row r="1053" spans="1:58" x14ac:dyDescent="0.25">
      <c r="A1053" s="118">
        <v>1048</v>
      </c>
      <c r="B1053" s="119"/>
      <c r="C1053" s="120"/>
      <c r="D1053" s="121"/>
      <c r="E1053" s="121"/>
      <c r="F1053" s="236"/>
      <c r="G1053" s="122" t="str">
        <f>IFERROR(VLOOKUP(F1053,'#Location List#'!$U$3:$V$1154,2,FALSE),"")</f>
        <v/>
      </c>
      <c r="H1053" s="120"/>
      <c r="I1053" s="120"/>
      <c r="J1053" s="120"/>
      <c r="K1053" s="120"/>
      <c r="L1053" s="120"/>
      <c r="M1053" s="120"/>
      <c r="N1053" s="120"/>
      <c r="O1053" s="120"/>
      <c r="P1053" s="120"/>
      <c r="Q1053" s="120"/>
      <c r="R1053" s="120"/>
      <c r="S1053" s="120"/>
      <c r="T1053" s="205">
        <f t="shared" si="102"/>
        <v>0</v>
      </c>
      <c r="U1053" s="205">
        <f t="shared" si="103"/>
        <v>0</v>
      </c>
      <c r="V1053" s="210"/>
      <c r="W1053" s="210"/>
      <c r="X1053" s="23" t="str">
        <f>IFERROR(VLOOKUP(AT1053,'#Input Lists#'!$L$3:$AH$833,3,FALSE)," ")</f>
        <v xml:space="preserve"> </v>
      </c>
      <c r="Y1053" s="23" t="str">
        <f>IFERROR(VLOOKUP(AT1053,'#Input Lists#'!$L$3:$AH$833,5,FALSE)," ")</f>
        <v xml:space="preserve"> </v>
      </c>
      <c r="Z1053" s="206" t="str">
        <f>IFERROR(VLOOKUP(AT1053,'#Input Lists#'!$L$3:$AH$833,9,FALSE)," ")</f>
        <v xml:space="preserve"> </v>
      </c>
      <c r="AA1053" s="119" t="s">
        <v>1527</v>
      </c>
      <c r="AB1053" s="120"/>
      <c r="AC1053" s="123"/>
      <c r="AD1053" s="123"/>
      <c r="AE1053" s="123"/>
      <c r="AF1053" s="123"/>
      <c r="AG1053" s="123"/>
      <c r="AH1053" s="123"/>
      <c r="AI1053" s="123"/>
      <c r="AJ1053" s="123"/>
      <c r="AK1053" s="123"/>
      <c r="AL1053" s="123"/>
      <c r="AM1053" s="123"/>
      <c r="AN1053" s="123"/>
      <c r="AO1053" s="123"/>
      <c r="AP1053" s="120"/>
      <c r="AQ1053" s="125" t="str">
        <f>IFERROR(VLOOKUP(G1053,'#Location List#'!$C$3:$D$150,2,FALSE),"")</f>
        <v/>
      </c>
      <c r="AR1053" s="125" t="str">
        <f>IFERROR(VLOOKUP(F1053,'#Location List#'!$Q$3:$R$1154,2,FALSE),"")</f>
        <v/>
      </c>
      <c r="AS1053" s="125" t="str">
        <f>IFERROR(VLOOKUP(V1053,'#Input Lists#'!$B$3:$D$46,3,FALSE),"")</f>
        <v/>
      </c>
      <c r="AT1053" s="125" t="str">
        <f>IFERROR(VLOOKUP(CONCATENATE(V1053," ",W1053),'#Input Lists#'!$K$3:$L$827,2,FALSE),"")</f>
        <v/>
      </c>
      <c r="AU1053" s="125">
        <f>IFERROR(VLOOKUP(AA1053,'#Input Lists#'!$BU$3:$BV$8,2,FALSE),"")</f>
        <v>1</v>
      </c>
      <c r="AV1053" s="118" t="str">
        <f>IFERROR(VLOOKUP(AB1053,'#Input Lists#'!$BO$3:$BP$9,2,FALSE),"")</f>
        <v/>
      </c>
      <c r="AW1053" s="118">
        <f>IFERROR(VLOOKUP(AC1053,'#Input Lists#'!$BL$3:$BM$7,2,FALSE),"")</f>
        <v>1</v>
      </c>
      <c r="AX1053" s="52" t="e">
        <f>VLOOKUP(AQ1053,'#Location List#'!$D$3:$K$150,4,FALSE)</f>
        <v>#N/A</v>
      </c>
      <c r="AY1053" s="273" t="e">
        <f>VLOOKUP(AX1053,'#Location List#'!$Z$3:$AA$13,2,FALSE)</f>
        <v>#N/A</v>
      </c>
      <c r="AZ1053" s="126" t="e">
        <f>VLOOKUP($AT1053,'#Input Lists#'!$L$3:$S$1033,6,FALSE)</f>
        <v>#N/A</v>
      </c>
      <c r="BA1053" s="239" t="e">
        <f>VLOOKUP($AT1053,'#Input Lists#'!$L$3:$S$833,7,FALSE)</f>
        <v>#N/A</v>
      </c>
      <c r="BB1053" s="239" t="e">
        <f>VLOOKUP($AT1053,'#Input Lists#'!$L$3:$S$833,8,FALSE)</f>
        <v>#N/A</v>
      </c>
      <c r="BC1053" s="91" t="str">
        <f t="shared" si="104"/>
        <v/>
      </c>
      <c r="BD1053" s="91" t="str">
        <f t="shared" si="105"/>
        <v/>
      </c>
      <c r="BE1053" s="15" t="str">
        <f t="shared" si="106"/>
        <v/>
      </c>
      <c r="BF1053" s="92" t="str">
        <f t="shared" si="107"/>
        <v>No Sighting Date</v>
      </c>
    </row>
    <row r="1054" spans="1:58" x14ac:dyDescent="0.25">
      <c r="A1054" s="118">
        <v>1049</v>
      </c>
      <c r="B1054" s="119"/>
      <c r="C1054" s="120"/>
      <c r="D1054" s="121"/>
      <c r="E1054" s="121"/>
      <c r="F1054" s="236"/>
      <c r="G1054" s="122" t="str">
        <f>IFERROR(VLOOKUP(F1054,'#Location List#'!$U$3:$V$1154,2,FALSE),"")</f>
        <v/>
      </c>
      <c r="H1054" s="120"/>
      <c r="I1054" s="120"/>
      <c r="J1054" s="120"/>
      <c r="K1054" s="120"/>
      <c r="L1054" s="120"/>
      <c r="M1054" s="120"/>
      <c r="N1054" s="120"/>
      <c r="O1054" s="120"/>
      <c r="P1054" s="120"/>
      <c r="Q1054" s="120"/>
      <c r="R1054" s="120"/>
      <c r="S1054" s="120"/>
      <c r="T1054" s="205">
        <f t="shared" si="102"/>
        <v>0</v>
      </c>
      <c r="U1054" s="205">
        <f t="shared" si="103"/>
        <v>0</v>
      </c>
      <c r="V1054" s="210"/>
      <c r="W1054" s="210"/>
      <c r="X1054" s="23" t="str">
        <f>IFERROR(VLOOKUP(AT1054,'#Input Lists#'!$L$3:$AH$833,3,FALSE)," ")</f>
        <v xml:space="preserve"> </v>
      </c>
      <c r="Y1054" s="23" t="str">
        <f>IFERROR(VLOOKUP(AT1054,'#Input Lists#'!$L$3:$AH$833,5,FALSE)," ")</f>
        <v xml:space="preserve"> </v>
      </c>
      <c r="Z1054" s="206" t="str">
        <f>IFERROR(VLOOKUP(AT1054,'#Input Lists#'!$L$3:$AH$833,9,FALSE)," ")</f>
        <v xml:space="preserve"> </v>
      </c>
      <c r="AA1054" s="119" t="s">
        <v>1527</v>
      </c>
      <c r="AB1054" s="120"/>
      <c r="AC1054" s="123"/>
      <c r="AD1054" s="123"/>
      <c r="AE1054" s="123"/>
      <c r="AF1054" s="123"/>
      <c r="AG1054" s="123"/>
      <c r="AH1054" s="123"/>
      <c r="AI1054" s="123"/>
      <c r="AJ1054" s="123"/>
      <c r="AK1054" s="123"/>
      <c r="AL1054" s="123"/>
      <c r="AM1054" s="123"/>
      <c r="AN1054" s="123"/>
      <c r="AO1054" s="123"/>
      <c r="AP1054" s="120"/>
      <c r="AQ1054" s="125" t="str">
        <f>IFERROR(VLOOKUP(G1054,'#Location List#'!$C$3:$D$150,2,FALSE),"")</f>
        <v/>
      </c>
      <c r="AR1054" s="125" t="str">
        <f>IFERROR(VLOOKUP(F1054,'#Location List#'!$Q$3:$R$1154,2,FALSE),"")</f>
        <v/>
      </c>
      <c r="AS1054" s="125" t="str">
        <f>IFERROR(VLOOKUP(V1054,'#Input Lists#'!$B$3:$D$46,3,FALSE),"")</f>
        <v/>
      </c>
      <c r="AT1054" s="125" t="str">
        <f>IFERROR(VLOOKUP(CONCATENATE(V1054," ",W1054),'#Input Lists#'!$K$3:$L$827,2,FALSE),"")</f>
        <v/>
      </c>
      <c r="AU1054" s="125">
        <f>IFERROR(VLOOKUP(AA1054,'#Input Lists#'!$BU$3:$BV$8,2,FALSE),"")</f>
        <v>1</v>
      </c>
      <c r="AV1054" s="118" t="str">
        <f>IFERROR(VLOOKUP(AB1054,'#Input Lists#'!$BO$3:$BP$9,2,FALSE),"")</f>
        <v/>
      </c>
      <c r="AW1054" s="118">
        <f>IFERROR(VLOOKUP(AC1054,'#Input Lists#'!$BL$3:$BM$7,2,FALSE),"")</f>
        <v>1</v>
      </c>
      <c r="AX1054" s="52" t="e">
        <f>VLOOKUP(AQ1054,'#Location List#'!$D$3:$K$150,4,FALSE)</f>
        <v>#N/A</v>
      </c>
      <c r="AY1054" s="273" t="e">
        <f>VLOOKUP(AX1054,'#Location List#'!$Z$3:$AA$13,2,FALSE)</f>
        <v>#N/A</v>
      </c>
      <c r="AZ1054" s="126" t="e">
        <f>VLOOKUP($AT1054,'#Input Lists#'!$L$3:$S$1033,6,FALSE)</f>
        <v>#N/A</v>
      </c>
      <c r="BA1054" s="239" t="e">
        <f>VLOOKUP($AT1054,'#Input Lists#'!$L$3:$S$833,7,FALSE)</f>
        <v>#N/A</v>
      </c>
      <c r="BB1054" s="239" t="e">
        <f>VLOOKUP($AT1054,'#Input Lists#'!$L$3:$S$833,8,FALSE)</f>
        <v>#N/A</v>
      </c>
      <c r="BC1054" s="91" t="str">
        <f t="shared" si="104"/>
        <v/>
      </c>
      <c r="BD1054" s="91" t="str">
        <f t="shared" si="105"/>
        <v/>
      </c>
      <c r="BE1054" s="15" t="str">
        <f t="shared" si="106"/>
        <v/>
      </c>
      <c r="BF1054" s="92" t="str">
        <f t="shared" si="107"/>
        <v>No Sighting Date</v>
      </c>
    </row>
    <row r="1055" spans="1:58" x14ac:dyDescent="0.25">
      <c r="A1055" s="118">
        <v>1050</v>
      </c>
      <c r="B1055" s="119"/>
      <c r="C1055" s="120"/>
      <c r="D1055" s="121"/>
      <c r="E1055" s="121"/>
      <c r="F1055" s="236"/>
      <c r="G1055" s="122" t="str">
        <f>IFERROR(VLOOKUP(F1055,'#Location List#'!$U$3:$V$1154,2,FALSE),"")</f>
        <v/>
      </c>
      <c r="H1055" s="120"/>
      <c r="I1055" s="120"/>
      <c r="J1055" s="120"/>
      <c r="K1055" s="120"/>
      <c r="L1055" s="120"/>
      <c r="M1055" s="120"/>
      <c r="N1055" s="120"/>
      <c r="O1055" s="120"/>
      <c r="P1055" s="120"/>
      <c r="Q1055" s="120"/>
      <c r="R1055" s="120"/>
      <c r="S1055" s="120"/>
      <c r="T1055" s="205">
        <f t="shared" si="102"/>
        <v>0</v>
      </c>
      <c r="U1055" s="205">
        <f t="shared" si="103"/>
        <v>0</v>
      </c>
      <c r="V1055" s="210"/>
      <c r="W1055" s="210"/>
      <c r="X1055" s="23" t="str">
        <f>IFERROR(VLOOKUP(AT1055,'#Input Lists#'!$L$3:$AH$833,3,FALSE)," ")</f>
        <v xml:space="preserve"> </v>
      </c>
      <c r="Y1055" s="23" t="str">
        <f>IFERROR(VLOOKUP(AT1055,'#Input Lists#'!$L$3:$AH$833,5,FALSE)," ")</f>
        <v xml:space="preserve"> </v>
      </c>
      <c r="Z1055" s="206" t="str">
        <f>IFERROR(VLOOKUP(AT1055,'#Input Lists#'!$L$3:$AH$833,9,FALSE)," ")</f>
        <v xml:space="preserve"> </v>
      </c>
      <c r="AA1055" s="119" t="s">
        <v>1527</v>
      </c>
      <c r="AB1055" s="120"/>
      <c r="AC1055" s="123"/>
      <c r="AD1055" s="123"/>
      <c r="AE1055" s="123"/>
      <c r="AF1055" s="123"/>
      <c r="AG1055" s="123"/>
      <c r="AH1055" s="123"/>
      <c r="AI1055" s="123"/>
      <c r="AJ1055" s="123"/>
      <c r="AK1055" s="123"/>
      <c r="AL1055" s="123"/>
      <c r="AM1055" s="123"/>
      <c r="AN1055" s="123"/>
      <c r="AO1055" s="123"/>
      <c r="AP1055" s="120"/>
      <c r="AQ1055" s="125" t="str">
        <f>IFERROR(VLOOKUP(G1055,'#Location List#'!$C$3:$D$150,2,FALSE),"")</f>
        <v/>
      </c>
      <c r="AR1055" s="125" t="str">
        <f>IFERROR(VLOOKUP(F1055,'#Location List#'!$Q$3:$R$1154,2,FALSE),"")</f>
        <v/>
      </c>
      <c r="AS1055" s="125" t="str">
        <f>IFERROR(VLOOKUP(V1055,'#Input Lists#'!$B$3:$D$46,3,FALSE),"")</f>
        <v/>
      </c>
      <c r="AT1055" s="125" t="str">
        <f>IFERROR(VLOOKUP(CONCATENATE(V1055," ",W1055),'#Input Lists#'!$K$3:$L$827,2,FALSE),"")</f>
        <v/>
      </c>
      <c r="AU1055" s="125">
        <f>IFERROR(VLOOKUP(AA1055,'#Input Lists#'!$BU$3:$BV$8,2,FALSE),"")</f>
        <v>1</v>
      </c>
      <c r="AV1055" s="118" t="str">
        <f>IFERROR(VLOOKUP(AB1055,'#Input Lists#'!$BO$3:$BP$9,2,FALSE),"")</f>
        <v/>
      </c>
      <c r="AW1055" s="118">
        <f>IFERROR(VLOOKUP(AC1055,'#Input Lists#'!$BL$3:$BM$7,2,FALSE),"")</f>
        <v>1</v>
      </c>
      <c r="AX1055" s="52" t="e">
        <f>VLOOKUP(AQ1055,'#Location List#'!$D$3:$K$150,4,FALSE)</f>
        <v>#N/A</v>
      </c>
      <c r="AY1055" s="273" t="e">
        <f>VLOOKUP(AX1055,'#Location List#'!$Z$3:$AA$13,2,FALSE)</f>
        <v>#N/A</v>
      </c>
      <c r="AZ1055" s="126" t="e">
        <f>VLOOKUP($AT1055,'#Input Lists#'!$L$3:$S$1033,6,FALSE)</f>
        <v>#N/A</v>
      </c>
      <c r="BA1055" s="239" t="e">
        <f>VLOOKUP($AT1055,'#Input Lists#'!$L$3:$S$833,7,FALSE)</f>
        <v>#N/A</v>
      </c>
      <c r="BB1055" s="239" t="e">
        <f>VLOOKUP($AT1055,'#Input Lists#'!$L$3:$S$833,8,FALSE)</f>
        <v>#N/A</v>
      </c>
      <c r="BC1055" s="91" t="str">
        <f t="shared" si="104"/>
        <v/>
      </c>
      <c r="BD1055" s="91" t="str">
        <f t="shared" si="105"/>
        <v/>
      </c>
      <c r="BE1055" s="15" t="str">
        <f t="shared" si="106"/>
        <v/>
      </c>
      <c r="BF1055" s="92" t="str">
        <f t="shared" si="107"/>
        <v>No Sighting Date</v>
      </c>
    </row>
    <row r="1056" spans="1:58" x14ac:dyDescent="0.25">
      <c r="A1056" s="118">
        <v>1051</v>
      </c>
      <c r="B1056" s="119"/>
      <c r="C1056" s="120"/>
      <c r="D1056" s="121"/>
      <c r="E1056" s="121"/>
      <c r="F1056" s="236"/>
      <c r="G1056" s="122" t="str">
        <f>IFERROR(VLOOKUP(F1056,'#Location List#'!$U$3:$V$1154,2,FALSE),"")</f>
        <v/>
      </c>
      <c r="H1056" s="120"/>
      <c r="I1056" s="120"/>
      <c r="J1056" s="120"/>
      <c r="K1056" s="120"/>
      <c r="L1056" s="120"/>
      <c r="M1056" s="120"/>
      <c r="N1056" s="120"/>
      <c r="O1056" s="120"/>
      <c r="P1056" s="120"/>
      <c r="Q1056" s="120"/>
      <c r="R1056" s="120"/>
      <c r="S1056" s="120"/>
      <c r="T1056" s="205">
        <f t="shared" si="102"/>
        <v>0</v>
      </c>
      <c r="U1056" s="205">
        <f t="shared" si="103"/>
        <v>0</v>
      </c>
      <c r="V1056" s="210"/>
      <c r="W1056" s="210"/>
      <c r="X1056" s="23" t="str">
        <f>IFERROR(VLOOKUP(AT1056,'#Input Lists#'!$L$3:$AH$833,3,FALSE)," ")</f>
        <v xml:space="preserve"> </v>
      </c>
      <c r="Y1056" s="23" t="str">
        <f>IFERROR(VLOOKUP(AT1056,'#Input Lists#'!$L$3:$AH$833,5,FALSE)," ")</f>
        <v xml:space="preserve"> </v>
      </c>
      <c r="Z1056" s="206" t="str">
        <f>IFERROR(VLOOKUP(AT1056,'#Input Lists#'!$L$3:$AH$833,9,FALSE)," ")</f>
        <v xml:space="preserve"> </v>
      </c>
      <c r="AA1056" s="119" t="s">
        <v>1527</v>
      </c>
      <c r="AB1056" s="120"/>
      <c r="AC1056" s="123"/>
      <c r="AD1056" s="123"/>
      <c r="AE1056" s="123"/>
      <c r="AF1056" s="123"/>
      <c r="AG1056" s="123"/>
      <c r="AH1056" s="123"/>
      <c r="AI1056" s="123"/>
      <c r="AJ1056" s="123"/>
      <c r="AK1056" s="123"/>
      <c r="AL1056" s="123"/>
      <c r="AM1056" s="123"/>
      <c r="AN1056" s="123"/>
      <c r="AO1056" s="123"/>
      <c r="AP1056" s="120"/>
      <c r="AQ1056" s="125" t="str">
        <f>IFERROR(VLOOKUP(G1056,'#Location List#'!$C$3:$D$150,2,FALSE),"")</f>
        <v/>
      </c>
      <c r="AR1056" s="125" t="str">
        <f>IFERROR(VLOOKUP(F1056,'#Location List#'!$Q$3:$R$1154,2,FALSE),"")</f>
        <v/>
      </c>
      <c r="AS1056" s="125" t="str">
        <f>IFERROR(VLOOKUP(V1056,'#Input Lists#'!$B$3:$D$46,3,FALSE),"")</f>
        <v/>
      </c>
      <c r="AT1056" s="125" t="str">
        <f>IFERROR(VLOOKUP(CONCATENATE(V1056," ",W1056),'#Input Lists#'!$K$3:$L$827,2,FALSE),"")</f>
        <v/>
      </c>
      <c r="AU1056" s="125">
        <f>IFERROR(VLOOKUP(AA1056,'#Input Lists#'!$BU$3:$BV$8,2,FALSE),"")</f>
        <v>1</v>
      </c>
      <c r="AV1056" s="118" t="str">
        <f>IFERROR(VLOOKUP(AB1056,'#Input Lists#'!$BO$3:$BP$9,2,FALSE),"")</f>
        <v/>
      </c>
      <c r="AW1056" s="118">
        <f>IFERROR(VLOOKUP(AC1056,'#Input Lists#'!$BL$3:$BM$7,2,FALSE),"")</f>
        <v>1</v>
      </c>
      <c r="AX1056" s="52" t="e">
        <f>VLOOKUP(AQ1056,'#Location List#'!$D$3:$K$150,4,FALSE)</f>
        <v>#N/A</v>
      </c>
      <c r="AY1056" s="273" t="e">
        <f>VLOOKUP(AX1056,'#Location List#'!$Z$3:$AA$13,2,FALSE)</f>
        <v>#N/A</v>
      </c>
      <c r="AZ1056" s="126" t="e">
        <f>VLOOKUP($AT1056,'#Input Lists#'!$L$3:$S$1033,6,FALSE)</f>
        <v>#N/A</v>
      </c>
      <c r="BA1056" s="239" t="e">
        <f>VLOOKUP($AT1056,'#Input Lists#'!$L$3:$S$833,7,FALSE)</f>
        <v>#N/A</v>
      </c>
      <c r="BB1056" s="239" t="e">
        <f>VLOOKUP($AT1056,'#Input Lists#'!$L$3:$S$833,8,FALSE)</f>
        <v>#N/A</v>
      </c>
      <c r="BC1056" s="91" t="str">
        <f t="shared" si="104"/>
        <v/>
      </c>
      <c r="BD1056" s="91" t="str">
        <f t="shared" si="105"/>
        <v/>
      </c>
      <c r="BE1056" s="15" t="str">
        <f t="shared" si="106"/>
        <v/>
      </c>
      <c r="BF1056" s="92" t="str">
        <f t="shared" si="107"/>
        <v>No Sighting Date</v>
      </c>
    </row>
    <row r="1057" spans="1:58" x14ac:dyDescent="0.25">
      <c r="A1057" s="118">
        <v>1052</v>
      </c>
      <c r="B1057" s="119"/>
      <c r="C1057" s="120"/>
      <c r="D1057" s="121"/>
      <c r="E1057" s="121"/>
      <c r="F1057" s="236"/>
      <c r="G1057" s="122" t="str">
        <f>IFERROR(VLOOKUP(F1057,'#Location List#'!$U$3:$V$1154,2,FALSE),"")</f>
        <v/>
      </c>
      <c r="H1057" s="120"/>
      <c r="I1057" s="120"/>
      <c r="J1057" s="120"/>
      <c r="K1057" s="120"/>
      <c r="L1057" s="120"/>
      <c r="M1057" s="120"/>
      <c r="N1057" s="120"/>
      <c r="O1057" s="120"/>
      <c r="P1057" s="120"/>
      <c r="Q1057" s="120"/>
      <c r="R1057" s="120"/>
      <c r="S1057" s="120"/>
      <c r="T1057" s="205">
        <f t="shared" si="102"/>
        <v>0</v>
      </c>
      <c r="U1057" s="205">
        <f t="shared" si="103"/>
        <v>0</v>
      </c>
      <c r="V1057" s="210"/>
      <c r="W1057" s="210"/>
      <c r="X1057" s="23" t="str">
        <f>IFERROR(VLOOKUP(AT1057,'#Input Lists#'!$L$3:$AH$833,3,FALSE)," ")</f>
        <v xml:space="preserve"> </v>
      </c>
      <c r="Y1057" s="23" t="str">
        <f>IFERROR(VLOOKUP(AT1057,'#Input Lists#'!$L$3:$AH$833,5,FALSE)," ")</f>
        <v xml:space="preserve"> </v>
      </c>
      <c r="Z1057" s="206" t="str">
        <f>IFERROR(VLOOKUP(AT1057,'#Input Lists#'!$L$3:$AH$833,9,FALSE)," ")</f>
        <v xml:space="preserve"> </v>
      </c>
      <c r="AA1057" s="119" t="s">
        <v>1527</v>
      </c>
      <c r="AB1057" s="120"/>
      <c r="AC1057" s="123"/>
      <c r="AD1057" s="123"/>
      <c r="AE1057" s="123"/>
      <c r="AF1057" s="123"/>
      <c r="AG1057" s="123"/>
      <c r="AH1057" s="123"/>
      <c r="AI1057" s="123"/>
      <c r="AJ1057" s="123"/>
      <c r="AK1057" s="123"/>
      <c r="AL1057" s="123"/>
      <c r="AM1057" s="123"/>
      <c r="AN1057" s="123"/>
      <c r="AO1057" s="123"/>
      <c r="AP1057" s="120"/>
      <c r="AQ1057" s="125" t="str">
        <f>IFERROR(VLOOKUP(G1057,'#Location List#'!$C$3:$D$150,2,FALSE),"")</f>
        <v/>
      </c>
      <c r="AR1057" s="125" t="str">
        <f>IFERROR(VLOOKUP(F1057,'#Location List#'!$Q$3:$R$1154,2,FALSE),"")</f>
        <v/>
      </c>
      <c r="AS1057" s="125" t="str">
        <f>IFERROR(VLOOKUP(V1057,'#Input Lists#'!$B$3:$D$46,3,FALSE),"")</f>
        <v/>
      </c>
      <c r="AT1057" s="125" t="str">
        <f>IFERROR(VLOOKUP(CONCATENATE(V1057," ",W1057),'#Input Lists#'!$K$3:$L$827,2,FALSE),"")</f>
        <v/>
      </c>
      <c r="AU1057" s="125">
        <f>IFERROR(VLOOKUP(AA1057,'#Input Lists#'!$BU$3:$BV$8,2,FALSE),"")</f>
        <v>1</v>
      </c>
      <c r="AV1057" s="118" t="str">
        <f>IFERROR(VLOOKUP(AB1057,'#Input Lists#'!$BO$3:$BP$9,2,FALSE),"")</f>
        <v/>
      </c>
      <c r="AW1057" s="118">
        <f>IFERROR(VLOOKUP(AC1057,'#Input Lists#'!$BL$3:$BM$7,2,FALSE),"")</f>
        <v>1</v>
      </c>
      <c r="AX1057" s="52" t="e">
        <f>VLOOKUP(AQ1057,'#Location List#'!$D$3:$K$150,4,FALSE)</f>
        <v>#N/A</v>
      </c>
      <c r="AY1057" s="273" t="e">
        <f>VLOOKUP(AX1057,'#Location List#'!$Z$3:$AA$13,2,FALSE)</f>
        <v>#N/A</v>
      </c>
      <c r="AZ1057" s="126" t="e">
        <f>VLOOKUP($AT1057,'#Input Lists#'!$L$3:$S$1033,6,FALSE)</f>
        <v>#N/A</v>
      </c>
      <c r="BA1057" s="239" t="e">
        <f>VLOOKUP($AT1057,'#Input Lists#'!$L$3:$S$833,7,FALSE)</f>
        <v>#N/A</v>
      </c>
      <c r="BB1057" s="239" t="e">
        <f>VLOOKUP($AT1057,'#Input Lists#'!$L$3:$S$833,8,FALSE)</f>
        <v>#N/A</v>
      </c>
      <c r="BC1057" s="91" t="str">
        <f t="shared" si="104"/>
        <v/>
      </c>
      <c r="BD1057" s="91" t="str">
        <f t="shared" si="105"/>
        <v/>
      </c>
      <c r="BE1057" s="15" t="str">
        <f t="shared" si="106"/>
        <v/>
      </c>
      <c r="BF1057" s="92" t="str">
        <f t="shared" si="107"/>
        <v>No Sighting Date</v>
      </c>
    </row>
    <row r="1058" spans="1:58" x14ac:dyDescent="0.25">
      <c r="A1058" s="118">
        <v>1053</v>
      </c>
      <c r="B1058" s="119"/>
      <c r="C1058" s="120"/>
      <c r="D1058" s="121"/>
      <c r="E1058" s="121"/>
      <c r="F1058" s="236"/>
      <c r="G1058" s="122" t="str">
        <f>IFERROR(VLOOKUP(F1058,'#Location List#'!$U$3:$V$1154,2,FALSE),"")</f>
        <v/>
      </c>
      <c r="H1058" s="120"/>
      <c r="I1058" s="120"/>
      <c r="J1058" s="120"/>
      <c r="K1058" s="120"/>
      <c r="L1058" s="120"/>
      <c r="M1058" s="120"/>
      <c r="N1058" s="120"/>
      <c r="O1058" s="120"/>
      <c r="P1058" s="120"/>
      <c r="Q1058" s="120"/>
      <c r="R1058" s="120"/>
      <c r="S1058" s="120"/>
      <c r="T1058" s="205">
        <f t="shared" si="102"/>
        <v>0</v>
      </c>
      <c r="U1058" s="205">
        <f t="shared" si="103"/>
        <v>0</v>
      </c>
      <c r="V1058" s="210"/>
      <c r="W1058" s="210"/>
      <c r="X1058" s="23" t="str">
        <f>IFERROR(VLOOKUP(AT1058,'#Input Lists#'!$L$3:$AH$833,3,FALSE)," ")</f>
        <v xml:space="preserve"> </v>
      </c>
      <c r="Y1058" s="23" t="str">
        <f>IFERROR(VLOOKUP(AT1058,'#Input Lists#'!$L$3:$AH$833,5,FALSE)," ")</f>
        <v xml:space="preserve"> </v>
      </c>
      <c r="Z1058" s="206" t="str">
        <f>IFERROR(VLOOKUP(AT1058,'#Input Lists#'!$L$3:$AH$833,9,FALSE)," ")</f>
        <v xml:space="preserve"> </v>
      </c>
      <c r="AA1058" s="119" t="s">
        <v>1527</v>
      </c>
      <c r="AB1058" s="120"/>
      <c r="AC1058" s="123"/>
      <c r="AD1058" s="123"/>
      <c r="AE1058" s="123"/>
      <c r="AF1058" s="123"/>
      <c r="AG1058" s="123"/>
      <c r="AH1058" s="123"/>
      <c r="AI1058" s="123"/>
      <c r="AJ1058" s="123"/>
      <c r="AK1058" s="123"/>
      <c r="AL1058" s="123"/>
      <c r="AM1058" s="123"/>
      <c r="AN1058" s="123"/>
      <c r="AO1058" s="123"/>
      <c r="AP1058" s="120"/>
      <c r="AQ1058" s="125" t="str">
        <f>IFERROR(VLOOKUP(G1058,'#Location List#'!$C$3:$D$150,2,FALSE),"")</f>
        <v/>
      </c>
      <c r="AR1058" s="125" t="str">
        <f>IFERROR(VLOOKUP(F1058,'#Location List#'!$Q$3:$R$1154,2,FALSE),"")</f>
        <v/>
      </c>
      <c r="AS1058" s="125" t="str">
        <f>IFERROR(VLOOKUP(V1058,'#Input Lists#'!$B$3:$D$46,3,FALSE),"")</f>
        <v/>
      </c>
      <c r="AT1058" s="125" t="str">
        <f>IFERROR(VLOOKUP(CONCATENATE(V1058," ",W1058),'#Input Lists#'!$K$3:$L$827,2,FALSE),"")</f>
        <v/>
      </c>
      <c r="AU1058" s="125">
        <f>IFERROR(VLOOKUP(AA1058,'#Input Lists#'!$BU$3:$BV$8,2,FALSE),"")</f>
        <v>1</v>
      </c>
      <c r="AV1058" s="118" t="str">
        <f>IFERROR(VLOOKUP(AB1058,'#Input Lists#'!$BO$3:$BP$9,2,FALSE),"")</f>
        <v/>
      </c>
      <c r="AW1058" s="118">
        <f>IFERROR(VLOOKUP(AC1058,'#Input Lists#'!$BL$3:$BM$7,2,FALSE),"")</f>
        <v>1</v>
      </c>
      <c r="AX1058" s="52" t="e">
        <f>VLOOKUP(AQ1058,'#Location List#'!$D$3:$K$150,4,FALSE)</f>
        <v>#N/A</v>
      </c>
      <c r="AY1058" s="273" t="e">
        <f>VLOOKUP(AX1058,'#Location List#'!$Z$3:$AA$13,2,FALSE)</f>
        <v>#N/A</v>
      </c>
      <c r="AZ1058" s="126" t="e">
        <f>VLOOKUP($AT1058,'#Input Lists#'!$L$3:$S$1033,6,FALSE)</f>
        <v>#N/A</v>
      </c>
      <c r="BA1058" s="239" t="e">
        <f>VLOOKUP($AT1058,'#Input Lists#'!$L$3:$S$833,7,FALSE)</f>
        <v>#N/A</v>
      </c>
      <c r="BB1058" s="239" t="e">
        <f>VLOOKUP($AT1058,'#Input Lists#'!$L$3:$S$833,8,FALSE)</f>
        <v>#N/A</v>
      </c>
      <c r="BC1058" s="91" t="str">
        <f t="shared" si="104"/>
        <v/>
      </c>
      <c r="BD1058" s="91" t="str">
        <f t="shared" si="105"/>
        <v/>
      </c>
      <c r="BE1058" s="15" t="str">
        <f t="shared" si="106"/>
        <v/>
      </c>
      <c r="BF1058" s="92" t="str">
        <f t="shared" si="107"/>
        <v>No Sighting Date</v>
      </c>
    </row>
    <row r="1059" spans="1:58" x14ac:dyDescent="0.25">
      <c r="A1059" s="118">
        <v>1054</v>
      </c>
      <c r="B1059" s="119"/>
      <c r="C1059" s="120"/>
      <c r="D1059" s="121"/>
      <c r="E1059" s="121"/>
      <c r="F1059" s="236"/>
      <c r="G1059" s="122" t="str">
        <f>IFERROR(VLOOKUP(F1059,'#Location List#'!$U$3:$V$1154,2,FALSE),"")</f>
        <v/>
      </c>
      <c r="H1059" s="120"/>
      <c r="I1059" s="120"/>
      <c r="J1059" s="120"/>
      <c r="K1059" s="120"/>
      <c r="L1059" s="120"/>
      <c r="M1059" s="120"/>
      <c r="N1059" s="120"/>
      <c r="O1059" s="120"/>
      <c r="P1059" s="120"/>
      <c r="Q1059" s="120"/>
      <c r="R1059" s="120"/>
      <c r="S1059" s="120"/>
      <c r="T1059" s="205">
        <f t="shared" si="102"/>
        <v>0</v>
      </c>
      <c r="U1059" s="205">
        <f t="shared" si="103"/>
        <v>0</v>
      </c>
      <c r="V1059" s="210"/>
      <c r="W1059" s="210"/>
      <c r="X1059" s="23" t="str">
        <f>IFERROR(VLOOKUP(AT1059,'#Input Lists#'!$L$3:$AH$833,3,FALSE)," ")</f>
        <v xml:space="preserve"> </v>
      </c>
      <c r="Y1059" s="23" t="str">
        <f>IFERROR(VLOOKUP(AT1059,'#Input Lists#'!$L$3:$AH$833,5,FALSE)," ")</f>
        <v xml:space="preserve"> </v>
      </c>
      <c r="Z1059" s="206" t="str">
        <f>IFERROR(VLOOKUP(AT1059,'#Input Lists#'!$L$3:$AH$833,9,FALSE)," ")</f>
        <v xml:space="preserve"> </v>
      </c>
      <c r="AA1059" s="119" t="s">
        <v>1527</v>
      </c>
      <c r="AB1059" s="120"/>
      <c r="AC1059" s="123"/>
      <c r="AD1059" s="123"/>
      <c r="AE1059" s="123"/>
      <c r="AF1059" s="123"/>
      <c r="AG1059" s="123"/>
      <c r="AH1059" s="123"/>
      <c r="AI1059" s="123"/>
      <c r="AJ1059" s="123"/>
      <c r="AK1059" s="123"/>
      <c r="AL1059" s="123"/>
      <c r="AM1059" s="123"/>
      <c r="AN1059" s="123"/>
      <c r="AO1059" s="123"/>
      <c r="AP1059" s="120"/>
      <c r="AQ1059" s="125" t="str">
        <f>IFERROR(VLOOKUP(G1059,'#Location List#'!$C$3:$D$150,2,FALSE),"")</f>
        <v/>
      </c>
      <c r="AR1059" s="125" t="str">
        <f>IFERROR(VLOOKUP(F1059,'#Location List#'!$Q$3:$R$1154,2,FALSE),"")</f>
        <v/>
      </c>
      <c r="AS1059" s="125" t="str">
        <f>IFERROR(VLOOKUP(V1059,'#Input Lists#'!$B$3:$D$46,3,FALSE),"")</f>
        <v/>
      </c>
      <c r="AT1059" s="125" t="str">
        <f>IFERROR(VLOOKUP(CONCATENATE(V1059," ",W1059),'#Input Lists#'!$K$3:$L$827,2,FALSE),"")</f>
        <v/>
      </c>
      <c r="AU1059" s="125">
        <f>IFERROR(VLOOKUP(AA1059,'#Input Lists#'!$BU$3:$BV$8,2,FALSE),"")</f>
        <v>1</v>
      </c>
      <c r="AV1059" s="118" t="str">
        <f>IFERROR(VLOOKUP(AB1059,'#Input Lists#'!$BO$3:$BP$9,2,FALSE),"")</f>
        <v/>
      </c>
      <c r="AW1059" s="118">
        <f>IFERROR(VLOOKUP(AC1059,'#Input Lists#'!$BL$3:$BM$7,2,FALSE),"")</f>
        <v>1</v>
      </c>
      <c r="AX1059" s="52" t="e">
        <f>VLOOKUP(AQ1059,'#Location List#'!$D$3:$K$150,4,FALSE)</f>
        <v>#N/A</v>
      </c>
      <c r="AY1059" s="273" t="e">
        <f>VLOOKUP(AX1059,'#Location List#'!$Z$3:$AA$13,2,FALSE)</f>
        <v>#N/A</v>
      </c>
      <c r="AZ1059" s="126" t="e">
        <f>VLOOKUP($AT1059,'#Input Lists#'!$L$3:$S$1033,6,FALSE)</f>
        <v>#N/A</v>
      </c>
      <c r="BA1059" s="239" t="e">
        <f>VLOOKUP($AT1059,'#Input Lists#'!$L$3:$S$833,7,FALSE)</f>
        <v>#N/A</v>
      </c>
      <c r="BB1059" s="239" t="e">
        <f>VLOOKUP($AT1059,'#Input Lists#'!$L$3:$S$833,8,FALSE)</f>
        <v>#N/A</v>
      </c>
      <c r="BC1059" s="91" t="str">
        <f t="shared" si="104"/>
        <v/>
      </c>
      <c r="BD1059" s="91" t="str">
        <f t="shared" si="105"/>
        <v/>
      </c>
      <c r="BE1059" s="15" t="str">
        <f t="shared" si="106"/>
        <v/>
      </c>
      <c r="BF1059" s="92" t="str">
        <f t="shared" si="107"/>
        <v>No Sighting Date</v>
      </c>
    </row>
    <row r="1060" spans="1:58" x14ac:dyDescent="0.25">
      <c r="A1060" s="118">
        <v>1055</v>
      </c>
      <c r="B1060" s="119"/>
      <c r="C1060" s="120"/>
      <c r="D1060" s="121"/>
      <c r="E1060" s="121"/>
      <c r="F1060" s="236"/>
      <c r="G1060" s="122" t="str">
        <f>IFERROR(VLOOKUP(F1060,'#Location List#'!$U$3:$V$1154,2,FALSE),"")</f>
        <v/>
      </c>
      <c r="H1060" s="120"/>
      <c r="I1060" s="120"/>
      <c r="J1060" s="120"/>
      <c r="K1060" s="120"/>
      <c r="L1060" s="120"/>
      <c r="M1060" s="120"/>
      <c r="N1060" s="120"/>
      <c r="O1060" s="120"/>
      <c r="P1060" s="120"/>
      <c r="Q1060" s="120"/>
      <c r="R1060" s="120"/>
      <c r="S1060" s="120"/>
      <c r="T1060" s="205">
        <f t="shared" si="102"/>
        <v>0</v>
      </c>
      <c r="U1060" s="205">
        <f t="shared" si="103"/>
        <v>0</v>
      </c>
      <c r="V1060" s="210"/>
      <c r="W1060" s="210"/>
      <c r="X1060" s="23" t="str">
        <f>IFERROR(VLOOKUP(AT1060,'#Input Lists#'!$L$3:$AH$833,3,FALSE)," ")</f>
        <v xml:space="preserve"> </v>
      </c>
      <c r="Y1060" s="23" t="str">
        <f>IFERROR(VLOOKUP(AT1060,'#Input Lists#'!$L$3:$AH$833,5,FALSE)," ")</f>
        <v xml:space="preserve"> </v>
      </c>
      <c r="Z1060" s="206" t="str">
        <f>IFERROR(VLOOKUP(AT1060,'#Input Lists#'!$L$3:$AH$833,9,FALSE)," ")</f>
        <v xml:space="preserve"> </v>
      </c>
      <c r="AA1060" s="119" t="s">
        <v>1527</v>
      </c>
      <c r="AB1060" s="120"/>
      <c r="AC1060" s="123"/>
      <c r="AD1060" s="123"/>
      <c r="AE1060" s="123"/>
      <c r="AF1060" s="123"/>
      <c r="AG1060" s="123"/>
      <c r="AH1060" s="123"/>
      <c r="AI1060" s="123"/>
      <c r="AJ1060" s="123"/>
      <c r="AK1060" s="123"/>
      <c r="AL1060" s="123"/>
      <c r="AM1060" s="123"/>
      <c r="AN1060" s="123"/>
      <c r="AO1060" s="123"/>
      <c r="AP1060" s="120"/>
      <c r="AQ1060" s="125" t="str">
        <f>IFERROR(VLOOKUP(G1060,'#Location List#'!$C$3:$D$150,2,FALSE),"")</f>
        <v/>
      </c>
      <c r="AR1060" s="125" t="str">
        <f>IFERROR(VLOOKUP(F1060,'#Location List#'!$Q$3:$R$1154,2,FALSE),"")</f>
        <v/>
      </c>
      <c r="AS1060" s="125" t="str">
        <f>IFERROR(VLOOKUP(V1060,'#Input Lists#'!$B$3:$D$46,3,FALSE),"")</f>
        <v/>
      </c>
      <c r="AT1060" s="125" t="str">
        <f>IFERROR(VLOOKUP(CONCATENATE(V1060," ",W1060),'#Input Lists#'!$K$3:$L$827,2,FALSE),"")</f>
        <v/>
      </c>
      <c r="AU1060" s="125">
        <f>IFERROR(VLOOKUP(AA1060,'#Input Lists#'!$BU$3:$BV$8,2,FALSE),"")</f>
        <v>1</v>
      </c>
      <c r="AV1060" s="118" t="str">
        <f>IFERROR(VLOOKUP(AB1060,'#Input Lists#'!$BO$3:$BP$9,2,FALSE),"")</f>
        <v/>
      </c>
      <c r="AW1060" s="118">
        <f>IFERROR(VLOOKUP(AC1060,'#Input Lists#'!$BL$3:$BM$7,2,FALSE),"")</f>
        <v>1</v>
      </c>
      <c r="AX1060" s="52" t="e">
        <f>VLOOKUP(AQ1060,'#Location List#'!$D$3:$K$150,4,FALSE)</f>
        <v>#N/A</v>
      </c>
      <c r="AY1060" s="273" t="e">
        <f>VLOOKUP(AX1060,'#Location List#'!$Z$3:$AA$13,2,FALSE)</f>
        <v>#N/A</v>
      </c>
      <c r="AZ1060" s="126" t="e">
        <f>VLOOKUP($AT1060,'#Input Lists#'!$L$3:$S$1033,6,FALSE)</f>
        <v>#N/A</v>
      </c>
      <c r="BA1060" s="239" t="e">
        <f>VLOOKUP($AT1060,'#Input Lists#'!$L$3:$S$833,7,FALSE)</f>
        <v>#N/A</v>
      </c>
      <c r="BB1060" s="239" t="e">
        <f>VLOOKUP($AT1060,'#Input Lists#'!$L$3:$S$833,8,FALSE)</f>
        <v>#N/A</v>
      </c>
      <c r="BC1060" s="91" t="str">
        <f t="shared" si="104"/>
        <v/>
      </c>
      <c r="BD1060" s="91" t="str">
        <f t="shared" si="105"/>
        <v/>
      </c>
      <c r="BE1060" s="15" t="str">
        <f t="shared" si="106"/>
        <v/>
      </c>
      <c r="BF1060" s="92" t="str">
        <f t="shared" si="107"/>
        <v>No Sighting Date</v>
      </c>
    </row>
    <row r="1061" spans="1:58" x14ac:dyDescent="0.25">
      <c r="A1061" s="118">
        <v>1056</v>
      </c>
      <c r="B1061" s="119"/>
      <c r="C1061" s="120"/>
      <c r="D1061" s="121"/>
      <c r="E1061" s="121"/>
      <c r="F1061" s="236"/>
      <c r="G1061" s="122" t="str">
        <f>IFERROR(VLOOKUP(F1061,'#Location List#'!$U$3:$V$1154,2,FALSE),"")</f>
        <v/>
      </c>
      <c r="H1061" s="120"/>
      <c r="I1061" s="120"/>
      <c r="J1061" s="120"/>
      <c r="K1061" s="120"/>
      <c r="L1061" s="120"/>
      <c r="M1061" s="120"/>
      <c r="N1061" s="120"/>
      <c r="O1061" s="120"/>
      <c r="P1061" s="120"/>
      <c r="Q1061" s="120"/>
      <c r="R1061" s="120"/>
      <c r="S1061" s="120"/>
      <c r="T1061" s="205">
        <f t="shared" si="102"/>
        <v>0</v>
      </c>
      <c r="U1061" s="205">
        <f t="shared" si="103"/>
        <v>0</v>
      </c>
      <c r="V1061" s="210"/>
      <c r="W1061" s="210"/>
      <c r="X1061" s="23" t="str">
        <f>IFERROR(VLOOKUP(AT1061,'#Input Lists#'!$L$3:$AH$833,3,FALSE)," ")</f>
        <v xml:space="preserve"> </v>
      </c>
      <c r="Y1061" s="23" t="str">
        <f>IFERROR(VLOOKUP(AT1061,'#Input Lists#'!$L$3:$AH$833,5,FALSE)," ")</f>
        <v xml:space="preserve"> </v>
      </c>
      <c r="Z1061" s="206" t="str">
        <f>IFERROR(VLOOKUP(AT1061,'#Input Lists#'!$L$3:$AH$833,9,FALSE)," ")</f>
        <v xml:space="preserve"> </v>
      </c>
      <c r="AA1061" s="119" t="s">
        <v>1527</v>
      </c>
      <c r="AB1061" s="120"/>
      <c r="AC1061" s="123"/>
      <c r="AD1061" s="123"/>
      <c r="AE1061" s="123"/>
      <c r="AF1061" s="123"/>
      <c r="AG1061" s="123"/>
      <c r="AH1061" s="123"/>
      <c r="AI1061" s="123"/>
      <c r="AJ1061" s="123"/>
      <c r="AK1061" s="123"/>
      <c r="AL1061" s="123"/>
      <c r="AM1061" s="123"/>
      <c r="AN1061" s="123"/>
      <c r="AO1061" s="123"/>
      <c r="AP1061" s="120"/>
      <c r="AQ1061" s="125" t="str">
        <f>IFERROR(VLOOKUP(G1061,'#Location List#'!$C$3:$D$150,2,FALSE),"")</f>
        <v/>
      </c>
      <c r="AR1061" s="125" t="str">
        <f>IFERROR(VLOOKUP(F1061,'#Location List#'!$Q$3:$R$1154,2,FALSE),"")</f>
        <v/>
      </c>
      <c r="AS1061" s="125" t="str">
        <f>IFERROR(VLOOKUP(V1061,'#Input Lists#'!$B$3:$D$46,3,FALSE),"")</f>
        <v/>
      </c>
      <c r="AT1061" s="125" t="str">
        <f>IFERROR(VLOOKUP(CONCATENATE(V1061," ",W1061),'#Input Lists#'!$K$3:$L$827,2,FALSE),"")</f>
        <v/>
      </c>
      <c r="AU1061" s="125">
        <f>IFERROR(VLOOKUP(AA1061,'#Input Lists#'!$BU$3:$BV$8,2,FALSE),"")</f>
        <v>1</v>
      </c>
      <c r="AV1061" s="118" t="str">
        <f>IFERROR(VLOOKUP(AB1061,'#Input Lists#'!$BO$3:$BP$9,2,FALSE),"")</f>
        <v/>
      </c>
      <c r="AW1061" s="118">
        <f>IFERROR(VLOOKUP(AC1061,'#Input Lists#'!$BL$3:$BM$7,2,FALSE),"")</f>
        <v>1</v>
      </c>
      <c r="AX1061" s="52" t="e">
        <f>VLOOKUP(AQ1061,'#Location List#'!$D$3:$K$150,4,FALSE)</f>
        <v>#N/A</v>
      </c>
      <c r="AY1061" s="273" t="e">
        <f>VLOOKUP(AX1061,'#Location List#'!$Z$3:$AA$13,2,FALSE)</f>
        <v>#N/A</v>
      </c>
      <c r="AZ1061" s="126" t="e">
        <f>VLOOKUP($AT1061,'#Input Lists#'!$L$3:$S$1033,6,FALSE)</f>
        <v>#N/A</v>
      </c>
      <c r="BA1061" s="239" t="e">
        <f>VLOOKUP($AT1061,'#Input Lists#'!$L$3:$S$833,7,FALSE)</f>
        <v>#N/A</v>
      </c>
      <c r="BB1061" s="239" t="e">
        <f>VLOOKUP($AT1061,'#Input Lists#'!$L$3:$S$833,8,FALSE)</f>
        <v>#N/A</v>
      </c>
      <c r="BC1061" s="91" t="str">
        <f t="shared" si="104"/>
        <v/>
      </c>
      <c r="BD1061" s="91" t="str">
        <f t="shared" si="105"/>
        <v/>
      </c>
      <c r="BE1061" s="15" t="str">
        <f t="shared" si="106"/>
        <v/>
      </c>
      <c r="BF1061" s="92" t="str">
        <f t="shared" si="107"/>
        <v>No Sighting Date</v>
      </c>
    </row>
    <row r="1062" spans="1:58" x14ac:dyDescent="0.25">
      <c r="A1062" s="118">
        <v>1057</v>
      </c>
      <c r="B1062" s="119"/>
      <c r="C1062" s="120"/>
      <c r="D1062" s="121"/>
      <c r="E1062" s="121"/>
      <c r="F1062" s="236"/>
      <c r="G1062" s="122" t="str">
        <f>IFERROR(VLOOKUP(F1062,'#Location List#'!$U$3:$V$1154,2,FALSE),"")</f>
        <v/>
      </c>
      <c r="H1062" s="120"/>
      <c r="I1062" s="120"/>
      <c r="J1062" s="120"/>
      <c r="K1062" s="120"/>
      <c r="L1062" s="120"/>
      <c r="M1062" s="120"/>
      <c r="N1062" s="120"/>
      <c r="O1062" s="120"/>
      <c r="P1062" s="120"/>
      <c r="Q1062" s="120"/>
      <c r="R1062" s="120"/>
      <c r="S1062" s="120"/>
      <c r="T1062" s="205">
        <f t="shared" si="102"/>
        <v>0</v>
      </c>
      <c r="U1062" s="205">
        <f t="shared" si="103"/>
        <v>0</v>
      </c>
      <c r="V1062" s="210"/>
      <c r="W1062" s="210"/>
      <c r="X1062" s="23" t="str">
        <f>IFERROR(VLOOKUP(AT1062,'#Input Lists#'!$L$3:$AH$833,3,FALSE)," ")</f>
        <v xml:space="preserve"> </v>
      </c>
      <c r="Y1062" s="23" t="str">
        <f>IFERROR(VLOOKUP(AT1062,'#Input Lists#'!$L$3:$AH$833,5,FALSE)," ")</f>
        <v xml:space="preserve"> </v>
      </c>
      <c r="Z1062" s="206" t="str">
        <f>IFERROR(VLOOKUP(AT1062,'#Input Lists#'!$L$3:$AH$833,9,FALSE)," ")</f>
        <v xml:space="preserve"> </v>
      </c>
      <c r="AA1062" s="119" t="s">
        <v>1527</v>
      </c>
      <c r="AB1062" s="120"/>
      <c r="AC1062" s="123"/>
      <c r="AD1062" s="123"/>
      <c r="AE1062" s="123"/>
      <c r="AF1062" s="123"/>
      <c r="AG1062" s="123"/>
      <c r="AH1062" s="123"/>
      <c r="AI1062" s="123"/>
      <c r="AJ1062" s="123"/>
      <c r="AK1062" s="123"/>
      <c r="AL1062" s="123"/>
      <c r="AM1062" s="123"/>
      <c r="AN1062" s="123"/>
      <c r="AO1062" s="123"/>
      <c r="AP1062" s="120"/>
      <c r="AQ1062" s="125" t="str">
        <f>IFERROR(VLOOKUP(G1062,'#Location List#'!$C$3:$D$150,2,FALSE),"")</f>
        <v/>
      </c>
      <c r="AR1062" s="125" t="str">
        <f>IFERROR(VLOOKUP(F1062,'#Location List#'!$Q$3:$R$1154,2,FALSE),"")</f>
        <v/>
      </c>
      <c r="AS1062" s="125" t="str">
        <f>IFERROR(VLOOKUP(V1062,'#Input Lists#'!$B$3:$D$46,3,FALSE),"")</f>
        <v/>
      </c>
      <c r="AT1062" s="125" t="str">
        <f>IFERROR(VLOOKUP(CONCATENATE(V1062," ",W1062),'#Input Lists#'!$K$3:$L$827,2,FALSE),"")</f>
        <v/>
      </c>
      <c r="AU1062" s="125">
        <f>IFERROR(VLOOKUP(AA1062,'#Input Lists#'!$BU$3:$BV$8,2,FALSE),"")</f>
        <v>1</v>
      </c>
      <c r="AV1062" s="118" t="str">
        <f>IFERROR(VLOOKUP(AB1062,'#Input Lists#'!$BO$3:$BP$9,2,FALSE),"")</f>
        <v/>
      </c>
      <c r="AW1062" s="118">
        <f>IFERROR(VLOOKUP(AC1062,'#Input Lists#'!$BL$3:$BM$7,2,FALSE),"")</f>
        <v>1</v>
      </c>
      <c r="AX1062" s="52" t="e">
        <f>VLOOKUP(AQ1062,'#Location List#'!$D$3:$K$150,4,FALSE)</f>
        <v>#N/A</v>
      </c>
      <c r="AY1062" s="273" t="e">
        <f>VLOOKUP(AX1062,'#Location List#'!$Z$3:$AA$13,2,FALSE)</f>
        <v>#N/A</v>
      </c>
      <c r="AZ1062" s="126" t="e">
        <f>VLOOKUP($AT1062,'#Input Lists#'!$L$3:$S$1033,6,FALSE)</f>
        <v>#N/A</v>
      </c>
      <c r="BA1062" s="239" t="e">
        <f>VLOOKUP($AT1062,'#Input Lists#'!$L$3:$S$833,7,FALSE)</f>
        <v>#N/A</v>
      </c>
      <c r="BB1062" s="239" t="e">
        <f>VLOOKUP($AT1062,'#Input Lists#'!$L$3:$S$833,8,FALSE)</f>
        <v>#N/A</v>
      </c>
      <c r="BC1062" s="91" t="str">
        <f t="shared" si="104"/>
        <v/>
      </c>
      <c r="BD1062" s="91" t="str">
        <f t="shared" si="105"/>
        <v/>
      </c>
      <c r="BE1062" s="15" t="str">
        <f t="shared" si="106"/>
        <v/>
      </c>
      <c r="BF1062" s="92" t="str">
        <f t="shared" si="107"/>
        <v>No Sighting Date</v>
      </c>
    </row>
    <row r="1063" spans="1:58" x14ac:dyDescent="0.25">
      <c r="A1063" s="118">
        <v>1058</v>
      </c>
      <c r="B1063" s="119"/>
      <c r="C1063" s="120"/>
      <c r="D1063" s="121"/>
      <c r="E1063" s="121"/>
      <c r="F1063" s="236"/>
      <c r="G1063" s="122" t="str">
        <f>IFERROR(VLOOKUP(F1063,'#Location List#'!$U$3:$V$1154,2,FALSE),"")</f>
        <v/>
      </c>
      <c r="H1063" s="120"/>
      <c r="I1063" s="120"/>
      <c r="J1063" s="120"/>
      <c r="K1063" s="120"/>
      <c r="L1063" s="120"/>
      <c r="M1063" s="120"/>
      <c r="N1063" s="120"/>
      <c r="O1063" s="120"/>
      <c r="P1063" s="120"/>
      <c r="Q1063" s="120"/>
      <c r="R1063" s="120"/>
      <c r="S1063" s="120"/>
      <c r="T1063" s="205">
        <f t="shared" si="102"/>
        <v>0</v>
      </c>
      <c r="U1063" s="205">
        <f t="shared" si="103"/>
        <v>0</v>
      </c>
      <c r="V1063" s="210"/>
      <c r="W1063" s="210"/>
      <c r="X1063" s="23" t="str">
        <f>IFERROR(VLOOKUP(AT1063,'#Input Lists#'!$L$3:$AH$833,3,FALSE)," ")</f>
        <v xml:space="preserve"> </v>
      </c>
      <c r="Y1063" s="23" t="str">
        <f>IFERROR(VLOOKUP(AT1063,'#Input Lists#'!$L$3:$AH$833,5,FALSE)," ")</f>
        <v xml:space="preserve"> </v>
      </c>
      <c r="Z1063" s="206" t="str">
        <f>IFERROR(VLOOKUP(AT1063,'#Input Lists#'!$L$3:$AH$833,9,FALSE)," ")</f>
        <v xml:space="preserve"> </v>
      </c>
      <c r="AA1063" s="119" t="s">
        <v>1527</v>
      </c>
      <c r="AB1063" s="120"/>
      <c r="AC1063" s="123"/>
      <c r="AD1063" s="123"/>
      <c r="AE1063" s="123"/>
      <c r="AF1063" s="123"/>
      <c r="AG1063" s="123"/>
      <c r="AH1063" s="123"/>
      <c r="AI1063" s="123"/>
      <c r="AJ1063" s="123"/>
      <c r="AK1063" s="123"/>
      <c r="AL1063" s="123"/>
      <c r="AM1063" s="123"/>
      <c r="AN1063" s="123"/>
      <c r="AO1063" s="123"/>
      <c r="AP1063" s="120"/>
      <c r="AQ1063" s="125" t="str">
        <f>IFERROR(VLOOKUP(G1063,'#Location List#'!$C$3:$D$150,2,FALSE),"")</f>
        <v/>
      </c>
      <c r="AR1063" s="125" t="str">
        <f>IFERROR(VLOOKUP(F1063,'#Location List#'!$Q$3:$R$1154,2,FALSE),"")</f>
        <v/>
      </c>
      <c r="AS1063" s="125" t="str">
        <f>IFERROR(VLOOKUP(V1063,'#Input Lists#'!$B$3:$D$46,3,FALSE),"")</f>
        <v/>
      </c>
      <c r="AT1063" s="125" t="str">
        <f>IFERROR(VLOOKUP(CONCATENATE(V1063," ",W1063),'#Input Lists#'!$K$3:$L$827,2,FALSE),"")</f>
        <v/>
      </c>
      <c r="AU1063" s="125">
        <f>IFERROR(VLOOKUP(AA1063,'#Input Lists#'!$BU$3:$BV$8,2,FALSE),"")</f>
        <v>1</v>
      </c>
      <c r="AV1063" s="118" t="str">
        <f>IFERROR(VLOOKUP(AB1063,'#Input Lists#'!$BO$3:$BP$9,2,FALSE),"")</f>
        <v/>
      </c>
      <c r="AW1063" s="118">
        <f>IFERROR(VLOOKUP(AC1063,'#Input Lists#'!$BL$3:$BM$7,2,FALSE),"")</f>
        <v>1</v>
      </c>
      <c r="AX1063" s="52" t="e">
        <f>VLOOKUP(AQ1063,'#Location List#'!$D$3:$K$150,4,FALSE)</f>
        <v>#N/A</v>
      </c>
      <c r="AY1063" s="273" t="e">
        <f>VLOOKUP(AX1063,'#Location List#'!$Z$3:$AA$13,2,FALSE)</f>
        <v>#N/A</v>
      </c>
      <c r="AZ1063" s="126" t="e">
        <f>VLOOKUP($AT1063,'#Input Lists#'!$L$3:$S$1033,6,FALSE)</f>
        <v>#N/A</v>
      </c>
      <c r="BA1063" s="239" t="e">
        <f>VLOOKUP($AT1063,'#Input Lists#'!$L$3:$S$833,7,FALSE)</f>
        <v>#N/A</v>
      </c>
      <c r="BB1063" s="239" t="e">
        <f>VLOOKUP($AT1063,'#Input Lists#'!$L$3:$S$833,8,FALSE)</f>
        <v>#N/A</v>
      </c>
      <c r="BC1063" s="91" t="str">
        <f t="shared" si="104"/>
        <v/>
      </c>
      <c r="BD1063" s="91" t="str">
        <f t="shared" si="105"/>
        <v/>
      </c>
      <c r="BE1063" s="15" t="str">
        <f t="shared" si="106"/>
        <v/>
      </c>
      <c r="BF1063" s="92" t="str">
        <f t="shared" si="107"/>
        <v>No Sighting Date</v>
      </c>
    </row>
    <row r="1064" spans="1:58" x14ac:dyDescent="0.25">
      <c r="A1064" s="118">
        <v>1059</v>
      </c>
      <c r="B1064" s="119"/>
      <c r="C1064" s="120"/>
      <c r="D1064" s="121"/>
      <c r="E1064" s="121"/>
      <c r="F1064" s="236"/>
      <c r="G1064" s="122" t="str">
        <f>IFERROR(VLOOKUP(F1064,'#Location List#'!$U$3:$V$1154,2,FALSE),"")</f>
        <v/>
      </c>
      <c r="H1064" s="120"/>
      <c r="I1064" s="120"/>
      <c r="J1064" s="120"/>
      <c r="K1064" s="120"/>
      <c r="L1064" s="120"/>
      <c r="M1064" s="120"/>
      <c r="N1064" s="120"/>
      <c r="O1064" s="120"/>
      <c r="P1064" s="120"/>
      <c r="Q1064" s="120"/>
      <c r="R1064" s="120"/>
      <c r="S1064" s="120"/>
      <c r="T1064" s="205">
        <f t="shared" si="102"/>
        <v>0</v>
      </c>
      <c r="U1064" s="205">
        <f t="shared" si="103"/>
        <v>0</v>
      </c>
      <c r="V1064" s="210"/>
      <c r="W1064" s="210"/>
      <c r="X1064" s="23" t="str">
        <f>IFERROR(VLOOKUP(AT1064,'#Input Lists#'!$L$3:$AH$833,3,FALSE)," ")</f>
        <v xml:space="preserve"> </v>
      </c>
      <c r="Y1064" s="23" t="str">
        <f>IFERROR(VLOOKUP(AT1064,'#Input Lists#'!$L$3:$AH$833,5,FALSE)," ")</f>
        <v xml:space="preserve"> </v>
      </c>
      <c r="Z1064" s="206" t="str">
        <f>IFERROR(VLOOKUP(AT1064,'#Input Lists#'!$L$3:$AH$833,9,FALSE)," ")</f>
        <v xml:space="preserve"> </v>
      </c>
      <c r="AA1064" s="119" t="s">
        <v>1527</v>
      </c>
      <c r="AB1064" s="120"/>
      <c r="AC1064" s="123"/>
      <c r="AD1064" s="123"/>
      <c r="AE1064" s="123"/>
      <c r="AF1064" s="123"/>
      <c r="AG1064" s="123"/>
      <c r="AH1064" s="123"/>
      <c r="AI1064" s="123"/>
      <c r="AJ1064" s="123"/>
      <c r="AK1064" s="123"/>
      <c r="AL1064" s="123"/>
      <c r="AM1064" s="123"/>
      <c r="AN1064" s="123"/>
      <c r="AO1064" s="123"/>
      <c r="AP1064" s="120"/>
      <c r="AQ1064" s="125" t="str">
        <f>IFERROR(VLOOKUP(G1064,'#Location List#'!$C$3:$D$150,2,FALSE),"")</f>
        <v/>
      </c>
      <c r="AR1064" s="125" t="str">
        <f>IFERROR(VLOOKUP(F1064,'#Location List#'!$Q$3:$R$1154,2,FALSE),"")</f>
        <v/>
      </c>
      <c r="AS1064" s="125" t="str">
        <f>IFERROR(VLOOKUP(V1064,'#Input Lists#'!$B$3:$D$46,3,FALSE),"")</f>
        <v/>
      </c>
      <c r="AT1064" s="125" t="str">
        <f>IFERROR(VLOOKUP(CONCATENATE(V1064," ",W1064),'#Input Lists#'!$K$3:$L$827,2,FALSE),"")</f>
        <v/>
      </c>
      <c r="AU1064" s="125">
        <f>IFERROR(VLOOKUP(AA1064,'#Input Lists#'!$BU$3:$BV$8,2,FALSE),"")</f>
        <v>1</v>
      </c>
      <c r="AV1064" s="118" t="str">
        <f>IFERROR(VLOOKUP(AB1064,'#Input Lists#'!$BO$3:$BP$9,2,FALSE),"")</f>
        <v/>
      </c>
      <c r="AW1064" s="118">
        <f>IFERROR(VLOOKUP(AC1064,'#Input Lists#'!$BL$3:$BM$7,2,FALSE),"")</f>
        <v>1</v>
      </c>
      <c r="AX1064" s="52" t="e">
        <f>VLOOKUP(AQ1064,'#Location List#'!$D$3:$K$150,4,FALSE)</f>
        <v>#N/A</v>
      </c>
      <c r="AY1064" s="273" t="e">
        <f>VLOOKUP(AX1064,'#Location List#'!$Z$3:$AA$13,2,FALSE)</f>
        <v>#N/A</v>
      </c>
      <c r="AZ1064" s="126" t="e">
        <f>VLOOKUP($AT1064,'#Input Lists#'!$L$3:$S$1033,6,FALSE)</f>
        <v>#N/A</v>
      </c>
      <c r="BA1064" s="239" t="e">
        <f>VLOOKUP($AT1064,'#Input Lists#'!$L$3:$S$833,7,FALSE)</f>
        <v>#N/A</v>
      </c>
      <c r="BB1064" s="239" t="e">
        <f>VLOOKUP($AT1064,'#Input Lists#'!$L$3:$S$833,8,FALSE)</f>
        <v>#N/A</v>
      </c>
      <c r="BC1064" s="91" t="str">
        <f t="shared" si="104"/>
        <v/>
      </c>
      <c r="BD1064" s="91" t="str">
        <f t="shared" si="105"/>
        <v/>
      </c>
      <c r="BE1064" s="15" t="str">
        <f t="shared" si="106"/>
        <v/>
      </c>
      <c r="BF1064" s="92" t="str">
        <f t="shared" si="107"/>
        <v>No Sighting Date</v>
      </c>
    </row>
    <row r="1065" spans="1:58" x14ac:dyDescent="0.25">
      <c r="A1065" s="118">
        <v>1060</v>
      </c>
      <c r="B1065" s="119"/>
      <c r="C1065" s="120"/>
      <c r="D1065" s="121"/>
      <c r="E1065" s="121"/>
      <c r="F1065" s="236"/>
      <c r="G1065" s="122" t="str">
        <f>IFERROR(VLOOKUP(F1065,'#Location List#'!$U$3:$V$1154,2,FALSE),"")</f>
        <v/>
      </c>
      <c r="H1065" s="120"/>
      <c r="I1065" s="120"/>
      <c r="J1065" s="120"/>
      <c r="K1065" s="120"/>
      <c r="L1065" s="120"/>
      <c r="M1065" s="120"/>
      <c r="N1065" s="120"/>
      <c r="O1065" s="120"/>
      <c r="P1065" s="120"/>
      <c r="Q1065" s="120"/>
      <c r="R1065" s="120"/>
      <c r="S1065" s="120"/>
      <c r="T1065" s="205">
        <f t="shared" si="102"/>
        <v>0</v>
      </c>
      <c r="U1065" s="205">
        <f t="shared" si="103"/>
        <v>0</v>
      </c>
      <c r="V1065" s="210"/>
      <c r="W1065" s="210"/>
      <c r="X1065" s="23" t="str">
        <f>IFERROR(VLOOKUP(AT1065,'#Input Lists#'!$L$3:$AH$833,3,FALSE)," ")</f>
        <v xml:space="preserve"> </v>
      </c>
      <c r="Y1065" s="23" t="str">
        <f>IFERROR(VLOOKUP(AT1065,'#Input Lists#'!$L$3:$AH$833,5,FALSE)," ")</f>
        <v xml:space="preserve"> </v>
      </c>
      <c r="Z1065" s="206" t="str">
        <f>IFERROR(VLOOKUP(AT1065,'#Input Lists#'!$L$3:$AH$833,9,FALSE)," ")</f>
        <v xml:space="preserve"> </v>
      </c>
      <c r="AA1065" s="119" t="s">
        <v>1527</v>
      </c>
      <c r="AB1065" s="120"/>
      <c r="AC1065" s="123"/>
      <c r="AD1065" s="123"/>
      <c r="AE1065" s="123"/>
      <c r="AF1065" s="123"/>
      <c r="AG1065" s="123"/>
      <c r="AH1065" s="123"/>
      <c r="AI1065" s="123"/>
      <c r="AJ1065" s="123"/>
      <c r="AK1065" s="123"/>
      <c r="AL1065" s="123"/>
      <c r="AM1065" s="123"/>
      <c r="AN1065" s="123"/>
      <c r="AO1065" s="123"/>
      <c r="AP1065" s="120"/>
      <c r="AQ1065" s="125" t="str">
        <f>IFERROR(VLOOKUP(G1065,'#Location List#'!$C$3:$D$150,2,FALSE),"")</f>
        <v/>
      </c>
      <c r="AR1065" s="125" t="str">
        <f>IFERROR(VLOOKUP(F1065,'#Location List#'!$Q$3:$R$1154,2,FALSE),"")</f>
        <v/>
      </c>
      <c r="AS1065" s="125" t="str">
        <f>IFERROR(VLOOKUP(V1065,'#Input Lists#'!$B$3:$D$46,3,FALSE),"")</f>
        <v/>
      </c>
      <c r="AT1065" s="125" t="str">
        <f>IFERROR(VLOOKUP(CONCATENATE(V1065," ",W1065),'#Input Lists#'!$K$3:$L$827,2,FALSE),"")</f>
        <v/>
      </c>
      <c r="AU1065" s="125">
        <f>IFERROR(VLOOKUP(AA1065,'#Input Lists#'!$BU$3:$BV$8,2,FALSE),"")</f>
        <v>1</v>
      </c>
      <c r="AV1065" s="118" t="str">
        <f>IFERROR(VLOOKUP(AB1065,'#Input Lists#'!$BO$3:$BP$9,2,FALSE),"")</f>
        <v/>
      </c>
      <c r="AW1065" s="118">
        <f>IFERROR(VLOOKUP(AC1065,'#Input Lists#'!$BL$3:$BM$7,2,FALSE),"")</f>
        <v>1</v>
      </c>
      <c r="AX1065" s="52" t="e">
        <f>VLOOKUP(AQ1065,'#Location List#'!$D$3:$K$150,4,FALSE)</f>
        <v>#N/A</v>
      </c>
      <c r="AY1065" s="273" t="e">
        <f>VLOOKUP(AX1065,'#Location List#'!$Z$3:$AA$13,2,FALSE)</f>
        <v>#N/A</v>
      </c>
      <c r="AZ1065" s="126" t="e">
        <f>VLOOKUP($AT1065,'#Input Lists#'!$L$3:$S$1033,6,FALSE)</f>
        <v>#N/A</v>
      </c>
      <c r="BA1065" s="239" t="e">
        <f>VLOOKUP($AT1065,'#Input Lists#'!$L$3:$S$833,7,FALSE)</f>
        <v>#N/A</v>
      </c>
      <c r="BB1065" s="239" t="e">
        <f>VLOOKUP($AT1065,'#Input Lists#'!$L$3:$S$833,8,FALSE)</f>
        <v>#N/A</v>
      </c>
      <c r="BC1065" s="91" t="str">
        <f t="shared" si="104"/>
        <v/>
      </c>
      <c r="BD1065" s="91" t="str">
        <f t="shared" si="105"/>
        <v/>
      </c>
      <c r="BE1065" s="15" t="str">
        <f t="shared" si="106"/>
        <v/>
      </c>
      <c r="BF1065" s="92" t="str">
        <f t="shared" si="107"/>
        <v>No Sighting Date</v>
      </c>
    </row>
    <row r="1066" spans="1:58" x14ac:dyDescent="0.25">
      <c r="A1066" s="118">
        <v>1061</v>
      </c>
      <c r="B1066" s="119"/>
      <c r="C1066" s="120"/>
      <c r="D1066" s="121"/>
      <c r="E1066" s="121"/>
      <c r="F1066" s="236"/>
      <c r="G1066" s="122" t="str">
        <f>IFERROR(VLOOKUP(F1066,'#Location List#'!$U$3:$V$1154,2,FALSE),"")</f>
        <v/>
      </c>
      <c r="H1066" s="120"/>
      <c r="I1066" s="120"/>
      <c r="J1066" s="120"/>
      <c r="K1066" s="120"/>
      <c r="L1066" s="120"/>
      <c r="M1066" s="120"/>
      <c r="N1066" s="120"/>
      <c r="O1066" s="120"/>
      <c r="P1066" s="120"/>
      <c r="Q1066" s="120"/>
      <c r="R1066" s="120"/>
      <c r="S1066" s="120"/>
      <c r="T1066" s="205">
        <f t="shared" si="102"/>
        <v>0</v>
      </c>
      <c r="U1066" s="205">
        <f t="shared" si="103"/>
        <v>0</v>
      </c>
      <c r="V1066" s="210"/>
      <c r="W1066" s="210"/>
      <c r="X1066" s="23" t="str">
        <f>IFERROR(VLOOKUP(AT1066,'#Input Lists#'!$L$3:$AH$833,3,FALSE)," ")</f>
        <v xml:space="preserve"> </v>
      </c>
      <c r="Y1066" s="23" t="str">
        <f>IFERROR(VLOOKUP(AT1066,'#Input Lists#'!$L$3:$AH$833,5,FALSE)," ")</f>
        <v xml:space="preserve"> </v>
      </c>
      <c r="Z1066" s="206" t="str">
        <f>IFERROR(VLOOKUP(AT1066,'#Input Lists#'!$L$3:$AH$833,9,FALSE)," ")</f>
        <v xml:space="preserve"> </v>
      </c>
      <c r="AA1066" s="119" t="s">
        <v>1527</v>
      </c>
      <c r="AB1066" s="120"/>
      <c r="AC1066" s="123"/>
      <c r="AD1066" s="123"/>
      <c r="AE1066" s="123"/>
      <c r="AF1066" s="123"/>
      <c r="AG1066" s="123"/>
      <c r="AH1066" s="123"/>
      <c r="AI1066" s="123"/>
      <c r="AJ1066" s="123"/>
      <c r="AK1066" s="123"/>
      <c r="AL1066" s="123"/>
      <c r="AM1066" s="123"/>
      <c r="AN1066" s="123"/>
      <c r="AO1066" s="123"/>
      <c r="AP1066" s="120"/>
      <c r="AQ1066" s="125" t="str">
        <f>IFERROR(VLOOKUP(G1066,'#Location List#'!$C$3:$D$150,2,FALSE),"")</f>
        <v/>
      </c>
      <c r="AR1066" s="125" t="str">
        <f>IFERROR(VLOOKUP(F1066,'#Location List#'!$Q$3:$R$1154,2,FALSE),"")</f>
        <v/>
      </c>
      <c r="AS1066" s="125" t="str">
        <f>IFERROR(VLOOKUP(V1066,'#Input Lists#'!$B$3:$D$46,3,FALSE),"")</f>
        <v/>
      </c>
      <c r="AT1066" s="125" t="str">
        <f>IFERROR(VLOOKUP(CONCATENATE(V1066," ",W1066),'#Input Lists#'!$K$3:$L$827,2,FALSE),"")</f>
        <v/>
      </c>
      <c r="AU1066" s="125">
        <f>IFERROR(VLOOKUP(AA1066,'#Input Lists#'!$BU$3:$BV$8,2,FALSE),"")</f>
        <v>1</v>
      </c>
      <c r="AV1066" s="118" t="str">
        <f>IFERROR(VLOOKUP(AB1066,'#Input Lists#'!$BO$3:$BP$9,2,FALSE),"")</f>
        <v/>
      </c>
      <c r="AW1066" s="118">
        <f>IFERROR(VLOOKUP(AC1066,'#Input Lists#'!$BL$3:$BM$7,2,FALSE),"")</f>
        <v>1</v>
      </c>
      <c r="AX1066" s="52" t="e">
        <f>VLOOKUP(AQ1066,'#Location List#'!$D$3:$K$150,4,FALSE)</f>
        <v>#N/A</v>
      </c>
      <c r="AY1066" s="273" t="e">
        <f>VLOOKUP(AX1066,'#Location List#'!$Z$3:$AA$13,2,FALSE)</f>
        <v>#N/A</v>
      </c>
      <c r="AZ1066" s="126" t="e">
        <f>VLOOKUP($AT1066,'#Input Lists#'!$L$3:$S$1033,6,FALSE)</f>
        <v>#N/A</v>
      </c>
      <c r="BA1066" s="239" t="e">
        <f>VLOOKUP($AT1066,'#Input Lists#'!$L$3:$S$833,7,FALSE)</f>
        <v>#N/A</v>
      </c>
      <c r="BB1066" s="239" t="e">
        <f>VLOOKUP($AT1066,'#Input Lists#'!$L$3:$S$833,8,FALSE)</f>
        <v>#N/A</v>
      </c>
      <c r="BC1066" s="91" t="str">
        <f t="shared" si="104"/>
        <v/>
      </c>
      <c r="BD1066" s="91" t="str">
        <f t="shared" si="105"/>
        <v/>
      </c>
      <c r="BE1066" s="15" t="str">
        <f t="shared" si="106"/>
        <v/>
      </c>
      <c r="BF1066" s="92" t="str">
        <f t="shared" si="107"/>
        <v>No Sighting Date</v>
      </c>
    </row>
    <row r="1067" spans="1:58" x14ac:dyDescent="0.25">
      <c r="A1067" s="118">
        <v>1062</v>
      </c>
      <c r="B1067" s="119"/>
      <c r="C1067" s="120"/>
      <c r="D1067" s="121"/>
      <c r="E1067" s="121"/>
      <c r="F1067" s="236"/>
      <c r="G1067" s="122" t="str">
        <f>IFERROR(VLOOKUP(F1067,'#Location List#'!$U$3:$V$1154,2,FALSE),"")</f>
        <v/>
      </c>
      <c r="H1067" s="120"/>
      <c r="I1067" s="120"/>
      <c r="J1067" s="120"/>
      <c r="K1067" s="120"/>
      <c r="L1067" s="120"/>
      <c r="M1067" s="120"/>
      <c r="N1067" s="120"/>
      <c r="O1067" s="120"/>
      <c r="P1067" s="120"/>
      <c r="Q1067" s="120"/>
      <c r="R1067" s="120"/>
      <c r="S1067" s="120"/>
      <c r="T1067" s="205">
        <f t="shared" si="102"/>
        <v>0</v>
      </c>
      <c r="U1067" s="205">
        <f t="shared" si="103"/>
        <v>0</v>
      </c>
      <c r="V1067" s="210"/>
      <c r="W1067" s="210"/>
      <c r="X1067" s="23" t="str">
        <f>IFERROR(VLOOKUP(AT1067,'#Input Lists#'!$L$3:$AH$833,3,FALSE)," ")</f>
        <v xml:space="preserve"> </v>
      </c>
      <c r="Y1067" s="23" t="str">
        <f>IFERROR(VLOOKUP(AT1067,'#Input Lists#'!$L$3:$AH$833,5,FALSE)," ")</f>
        <v xml:space="preserve"> </v>
      </c>
      <c r="Z1067" s="206" t="str">
        <f>IFERROR(VLOOKUP(AT1067,'#Input Lists#'!$L$3:$AH$833,9,FALSE)," ")</f>
        <v xml:space="preserve"> </v>
      </c>
      <c r="AA1067" s="119" t="s">
        <v>1527</v>
      </c>
      <c r="AB1067" s="120"/>
      <c r="AC1067" s="123"/>
      <c r="AD1067" s="123"/>
      <c r="AE1067" s="123"/>
      <c r="AF1067" s="123"/>
      <c r="AG1067" s="123"/>
      <c r="AH1067" s="123"/>
      <c r="AI1067" s="123"/>
      <c r="AJ1067" s="123"/>
      <c r="AK1067" s="123"/>
      <c r="AL1067" s="123"/>
      <c r="AM1067" s="123"/>
      <c r="AN1067" s="123"/>
      <c r="AO1067" s="123"/>
      <c r="AP1067" s="120"/>
      <c r="AQ1067" s="125" t="str">
        <f>IFERROR(VLOOKUP(G1067,'#Location List#'!$C$3:$D$150,2,FALSE),"")</f>
        <v/>
      </c>
      <c r="AR1067" s="125" t="str">
        <f>IFERROR(VLOOKUP(F1067,'#Location List#'!$Q$3:$R$1154,2,FALSE),"")</f>
        <v/>
      </c>
      <c r="AS1067" s="125" t="str">
        <f>IFERROR(VLOOKUP(V1067,'#Input Lists#'!$B$3:$D$46,3,FALSE),"")</f>
        <v/>
      </c>
      <c r="AT1067" s="125" t="str">
        <f>IFERROR(VLOOKUP(CONCATENATE(V1067," ",W1067),'#Input Lists#'!$K$3:$L$827,2,FALSE),"")</f>
        <v/>
      </c>
      <c r="AU1067" s="125">
        <f>IFERROR(VLOOKUP(AA1067,'#Input Lists#'!$BU$3:$BV$8,2,FALSE),"")</f>
        <v>1</v>
      </c>
      <c r="AV1067" s="118" t="str">
        <f>IFERROR(VLOOKUP(AB1067,'#Input Lists#'!$BO$3:$BP$9,2,FALSE),"")</f>
        <v/>
      </c>
      <c r="AW1067" s="118">
        <f>IFERROR(VLOOKUP(AC1067,'#Input Lists#'!$BL$3:$BM$7,2,FALSE),"")</f>
        <v>1</v>
      </c>
      <c r="AX1067" s="52" t="e">
        <f>VLOOKUP(AQ1067,'#Location List#'!$D$3:$K$150,4,FALSE)</f>
        <v>#N/A</v>
      </c>
      <c r="AY1067" s="273" t="e">
        <f>VLOOKUP(AX1067,'#Location List#'!$Z$3:$AA$13,2,FALSE)</f>
        <v>#N/A</v>
      </c>
      <c r="AZ1067" s="126" t="e">
        <f>VLOOKUP($AT1067,'#Input Lists#'!$L$3:$S$1033,6,FALSE)</f>
        <v>#N/A</v>
      </c>
      <c r="BA1067" s="239" t="e">
        <f>VLOOKUP($AT1067,'#Input Lists#'!$L$3:$S$833,7,FALSE)</f>
        <v>#N/A</v>
      </c>
      <c r="BB1067" s="239" t="e">
        <f>VLOOKUP($AT1067,'#Input Lists#'!$L$3:$S$833,8,FALSE)</f>
        <v>#N/A</v>
      </c>
      <c r="BC1067" s="91" t="str">
        <f t="shared" si="104"/>
        <v/>
      </c>
      <c r="BD1067" s="91" t="str">
        <f t="shared" si="105"/>
        <v/>
      </c>
      <c r="BE1067" s="15" t="str">
        <f t="shared" si="106"/>
        <v/>
      </c>
      <c r="BF1067" s="92" t="str">
        <f t="shared" si="107"/>
        <v>No Sighting Date</v>
      </c>
    </row>
    <row r="1068" spans="1:58" x14ac:dyDescent="0.25">
      <c r="A1068" s="118">
        <v>1063</v>
      </c>
      <c r="B1068" s="119"/>
      <c r="C1068" s="120"/>
      <c r="D1068" s="121"/>
      <c r="E1068" s="121"/>
      <c r="F1068" s="236"/>
      <c r="G1068" s="122" t="str">
        <f>IFERROR(VLOOKUP(F1068,'#Location List#'!$U$3:$V$1154,2,FALSE),"")</f>
        <v/>
      </c>
      <c r="H1068" s="120"/>
      <c r="I1068" s="120"/>
      <c r="J1068" s="120"/>
      <c r="K1068" s="120"/>
      <c r="L1068" s="120"/>
      <c r="M1068" s="120"/>
      <c r="N1068" s="120"/>
      <c r="O1068" s="120"/>
      <c r="P1068" s="120"/>
      <c r="Q1068" s="120"/>
      <c r="R1068" s="120"/>
      <c r="S1068" s="120"/>
      <c r="T1068" s="205">
        <f t="shared" si="102"/>
        <v>0</v>
      </c>
      <c r="U1068" s="205">
        <f t="shared" si="103"/>
        <v>0</v>
      </c>
      <c r="V1068" s="210"/>
      <c r="W1068" s="210"/>
      <c r="X1068" s="23" t="str">
        <f>IFERROR(VLOOKUP(AT1068,'#Input Lists#'!$L$3:$AH$833,3,FALSE)," ")</f>
        <v xml:space="preserve"> </v>
      </c>
      <c r="Y1068" s="23" t="str">
        <f>IFERROR(VLOOKUP(AT1068,'#Input Lists#'!$L$3:$AH$833,5,FALSE)," ")</f>
        <v xml:space="preserve"> </v>
      </c>
      <c r="Z1068" s="206" t="str">
        <f>IFERROR(VLOOKUP(AT1068,'#Input Lists#'!$L$3:$AH$833,9,FALSE)," ")</f>
        <v xml:space="preserve"> </v>
      </c>
      <c r="AA1068" s="119" t="s">
        <v>1527</v>
      </c>
      <c r="AB1068" s="120"/>
      <c r="AC1068" s="123"/>
      <c r="AD1068" s="123"/>
      <c r="AE1068" s="123"/>
      <c r="AF1068" s="123"/>
      <c r="AG1068" s="123"/>
      <c r="AH1068" s="123"/>
      <c r="AI1068" s="123"/>
      <c r="AJ1068" s="123"/>
      <c r="AK1068" s="123"/>
      <c r="AL1068" s="123"/>
      <c r="AM1068" s="123"/>
      <c r="AN1068" s="123"/>
      <c r="AO1068" s="123"/>
      <c r="AP1068" s="120"/>
      <c r="AQ1068" s="125" t="str">
        <f>IFERROR(VLOOKUP(G1068,'#Location List#'!$C$3:$D$150,2,FALSE),"")</f>
        <v/>
      </c>
      <c r="AR1068" s="125" t="str">
        <f>IFERROR(VLOOKUP(F1068,'#Location List#'!$Q$3:$R$1154,2,FALSE),"")</f>
        <v/>
      </c>
      <c r="AS1068" s="125" t="str">
        <f>IFERROR(VLOOKUP(V1068,'#Input Lists#'!$B$3:$D$46,3,FALSE),"")</f>
        <v/>
      </c>
      <c r="AT1068" s="125" t="str">
        <f>IFERROR(VLOOKUP(CONCATENATE(V1068," ",W1068),'#Input Lists#'!$K$3:$L$827,2,FALSE),"")</f>
        <v/>
      </c>
      <c r="AU1068" s="125">
        <f>IFERROR(VLOOKUP(AA1068,'#Input Lists#'!$BU$3:$BV$8,2,FALSE),"")</f>
        <v>1</v>
      </c>
      <c r="AV1068" s="118" t="str">
        <f>IFERROR(VLOOKUP(AB1068,'#Input Lists#'!$BO$3:$BP$9,2,FALSE),"")</f>
        <v/>
      </c>
      <c r="AW1068" s="118">
        <f>IFERROR(VLOOKUP(AC1068,'#Input Lists#'!$BL$3:$BM$7,2,FALSE),"")</f>
        <v>1</v>
      </c>
      <c r="AX1068" s="52" t="e">
        <f>VLOOKUP(AQ1068,'#Location List#'!$D$3:$K$150,4,FALSE)</f>
        <v>#N/A</v>
      </c>
      <c r="AY1068" s="273" t="e">
        <f>VLOOKUP(AX1068,'#Location List#'!$Z$3:$AA$13,2,FALSE)</f>
        <v>#N/A</v>
      </c>
      <c r="AZ1068" s="126" t="e">
        <f>VLOOKUP($AT1068,'#Input Lists#'!$L$3:$S$1033,6,FALSE)</f>
        <v>#N/A</v>
      </c>
      <c r="BA1068" s="239" t="e">
        <f>VLOOKUP($AT1068,'#Input Lists#'!$L$3:$S$833,7,FALSE)</f>
        <v>#N/A</v>
      </c>
      <c r="BB1068" s="239" t="e">
        <f>VLOOKUP($AT1068,'#Input Lists#'!$L$3:$S$833,8,FALSE)</f>
        <v>#N/A</v>
      </c>
      <c r="BC1068" s="91" t="str">
        <f t="shared" si="104"/>
        <v/>
      </c>
      <c r="BD1068" s="91" t="str">
        <f t="shared" si="105"/>
        <v/>
      </c>
      <c r="BE1068" s="15" t="str">
        <f t="shared" si="106"/>
        <v/>
      </c>
      <c r="BF1068" s="92" t="str">
        <f t="shared" si="107"/>
        <v>No Sighting Date</v>
      </c>
    </row>
    <row r="1069" spans="1:58" x14ac:dyDescent="0.25">
      <c r="A1069" s="118">
        <v>1064</v>
      </c>
      <c r="B1069" s="119"/>
      <c r="C1069" s="120"/>
      <c r="D1069" s="121"/>
      <c r="E1069" s="121"/>
      <c r="F1069" s="236"/>
      <c r="G1069" s="122" t="str">
        <f>IFERROR(VLOOKUP(F1069,'#Location List#'!$U$3:$V$1154,2,FALSE),"")</f>
        <v/>
      </c>
      <c r="H1069" s="120"/>
      <c r="I1069" s="120"/>
      <c r="J1069" s="120"/>
      <c r="K1069" s="120"/>
      <c r="L1069" s="120"/>
      <c r="M1069" s="120"/>
      <c r="N1069" s="120"/>
      <c r="O1069" s="120"/>
      <c r="P1069" s="120"/>
      <c r="Q1069" s="120"/>
      <c r="R1069" s="120"/>
      <c r="S1069" s="120"/>
      <c r="T1069" s="205">
        <f t="shared" si="102"/>
        <v>0</v>
      </c>
      <c r="U1069" s="205">
        <f t="shared" si="103"/>
        <v>0</v>
      </c>
      <c r="V1069" s="210"/>
      <c r="W1069" s="210"/>
      <c r="X1069" s="23" t="str">
        <f>IFERROR(VLOOKUP(AT1069,'#Input Lists#'!$L$3:$AH$833,3,FALSE)," ")</f>
        <v xml:space="preserve"> </v>
      </c>
      <c r="Y1069" s="23" t="str">
        <f>IFERROR(VLOOKUP(AT1069,'#Input Lists#'!$L$3:$AH$833,5,FALSE)," ")</f>
        <v xml:space="preserve"> </v>
      </c>
      <c r="Z1069" s="206" t="str">
        <f>IFERROR(VLOOKUP(AT1069,'#Input Lists#'!$L$3:$AH$833,9,FALSE)," ")</f>
        <v xml:space="preserve"> </v>
      </c>
      <c r="AA1069" s="119" t="s">
        <v>1527</v>
      </c>
      <c r="AB1069" s="120"/>
      <c r="AC1069" s="123"/>
      <c r="AD1069" s="123"/>
      <c r="AE1069" s="123"/>
      <c r="AF1069" s="123"/>
      <c r="AG1069" s="123"/>
      <c r="AH1069" s="123"/>
      <c r="AI1069" s="123"/>
      <c r="AJ1069" s="123"/>
      <c r="AK1069" s="123"/>
      <c r="AL1069" s="123"/>
      <c r="AM1069" s="123"/>
      <c r="AN1069" s="123"/>
      <c r="AO1069" s="123"/>
      <c r="AP1069" s="120"/>
      <c r="AQ1069" s="125" t="str">
        <f>IFERROR(VLOOKUP(G1069,'#Location List#'!$C$3:$D$150,2,FALSE),"")</f>
        <v/>
      </c>
      <c r="AR1069" s="125" t="str">
        <f>IFERROR(VLOOKUP(F1069,'#Location List#'!$Q$3:$R$1154,2,FALSE),"")</f>
        <v/>
      </c>
      <c r="AS1069" s="125" t="str">
        <f>IFERROR(VLOOKUP(V1069,'#Input Lists#'!$B$3:$D$46,3,FALSE),"")</f>
        <v/>
      </c>
      <c r="AT1069" s="125" t="str">
        <f>IFERROR(VLOOKUP(CONCATENATE(V1069," ",W1069),'#Input Lists#'!$K$3:$L$827,2,FALSE),"")</f>
        <v/>
      </c>
      <c r="AU1069" s="125">
        <f>IFERROR(VLOOKUP(AA1069,'#Input Lists#'!$BU$3:$BV$8,2,FALSE),"")</f>
        <v>1</v>
      </c>
      <c r="AV1069" s="118" t="str">
        <f>IFERROR(VLOOKUP(AB1069,'#Input Lists#'!$BO$3:$BP$9,2,FALSE),"")</f>
        <v/>
      </c>
      <c r="AW1069" s="118">
        <f>IFERROR(VLOOKUP(AC1069,'#Input Lists#'!$BL$3:$BM$7,2,FALSE),"")</f>
        <v>1</v>
      </c>
      <c r="AX1069" s="52" t="e">
        <f>VLOOKUP(AQ1069,'#Location List#'!$D$3:$K$150,4,FALSE)</f>
        <v>#N/A</v>
      </c>
      <c r="AY1069" s="273" t="e">
        <f>VLOOKUP(AX1069,'#Location List#'!$Z$3:$AA$13,2,FALSE)</f>
        <v>#N/A</v>
      </c>
      <c r="AZ1069" s="126" t="e">
        <f>VLOOKUP($AT1069,'#Input Lists#'!$L$3:$S$1033,6,FALSE)</f>
        <v>#N/A</v>
      </c>
      <c r="BA1069" s="239" t="e">
        <f>VLOOKUP($AT1069,'#Input Lists#'!$L$3:$S$833,7,FALSE)</f>
        <v>#N/A</v>
      </c>
      <c r="BB1069" s="239" t="e">
        <f>VLOOKUP($AT1069,'#Input Lists#'!$L$3:$S$833,8,FALSE)</f>
        <v>#N/A</v>
      </c>
      <c r="BC1069" s="91" t="str">
        <f t="shared" si="104"/>
        <v/>
      </c>
      <c r="BD1069" s="91" t="str">
        <f t="shared" si="105"/>
        <v/>
      </c>
      <c r="BE1069" s="15" t="str">
        <f t="shared" si="106"/>
        <v/>
      </c>
      <c r="BF1069" s="92" t="str">
        <f t="shared" si="107"/>
        <v>No Sighting Date</v>
      </c>
    </row>
    <row r="1070" spans="1:58" x14ac:dyDescent="0.25">
      <c r="A1070" s="118">
        <v>1065</v>
      </c>
      <c r="B1070" s="119"/>
      <c r="C1070" s="120"/>
      <c r="D1070" s="121"/>
      <c r="E1070" s="121"/>
      <c r="F1070" s="236"/>
      <c r="G1070" s="122" t="str">
        <f>IFERROR(VLOOKUP(F1070,'#Location List#'!$U$3:$V$1154,2,FALSE),"")</f>
        <v/>
      </c>
      <c r="H1070" s="120"/>
      <c r="I1070" s="120"/>
      <c r="J1070" s="120"/>
      <c r="K1070" s="120"/>
      <c r="L1070" s="120"/>
      <c r="M1070" s="120"/>
      <c r="N1070" s="120"/>
      <c r="O1070" s="120"/>
      <c r="P1070" s="120"/>
      <c r="Q1070" s="120"/>
      <c r="R1070" s="120"/>
      <c r="S1070" s="120"/>
      <c r="T1070" s="205">
        <f t="shared" si="102"/>
        <v>0</v>
      </c>
      <c r="U1070" s="205">
        <f t="shared" si="103"/>
        <v>0</v>
      </c>
      <c r="V1070" s="210"/>
      <c r="W1070" s="210"/>
      <c r="X1070" s="23" t="str">
        <f>IFERROR(VLOOKUP(AT1070,'#Input Lists#'!$L$3:$AH$833,3,FALSE)," ")</f>
        <v xml:space="preserve"> </v>
      </c>
      <c r="Y1070" s="23" t="str">
        <f>IFERROR(VLOOKUP(AT1070,'#Input Lists#'!$L$3:$AH$833,5,FALSE)," ")</f>
        <v xml:space="preserve"> </v>
      </c>
      <c r="Z1070" s="206" t="str">
        <f>IFERROR(VLOOKUP(AT1070,'#Input Lists#'!$L$3:$AH$833,9,FALSE)," ")</f>
        <v xml:space="preserve"> </v>
      </c>
      <c r="AA1070" s="119" t="s">
        <v>1527</v>
      </c>
      <c r="AB1070" s="120"/>
      <c r="AC1070" s="123"/>
      <c r="AD1070" s="123"/>
      <c r="AE1070" s="123"/>
      <c r="AF1070" s="123"/>
      <c r="AG1070" s="123"/>
      <c r="AH1070" s="123"/>
      <c r="AI1070" s="123"/>
      <c r="AJ1070" s="123"/>
      <c r="AK1070" s="123"/>
      <c r="AL1070" s="123"/>
      <c r="AM1070" s="123"/>
      <c r="AN1070" s="123"/>
      <c r="AO1070" s="123"/>
      <c r="AP1070" s="120"/>
      <c r="AQ1070" s="125" t="str">
        <f>IFERROR(VLOOKUP(G1070,'#Location List#'!$C$3:$D$150,2,FALSE),"")</f>
        <v/>
      </c>
      <c r="AR1070" s="125" t="str">
        <f>IFERROR(VLOOKUP(F1070,'#Location List#'!$Q$3:$R$1154,2,FALSE),"")</f>
        <v/>
      </c>
      <c r="AS1070" s="125" t="str">
        <f>IFERROR(VLOOKUP(V1070,'#Input Lists#'!$B$3:$D$46,3,FALSE),"")</f>
        <v/>
      </c>
      <c r="AT1070" s="125" t="str">
        <f>IFERROR(VLOOKUP(CONCATENATE(V1070," ",W1070),'#Input Lists#'!$K$3:$L$827,2,FALSE),"")</f>
        <v/>
      </c>
      <c r="AU1070" s="125">
        <f>IFERROR(VLOOKUP(AA1070,'#Input Lists#'!$BU$3:$BV$8,2,FALSE),"")</f>
        <v>1</v>
      </c>
      <c r="AV1070" s="118" t="str">
        <f>IFERROR(VLOOKUP(AB1070,'#Input Lists#'!$BO$3:$BP$9,2,FALSE),"")</f>
        <v/>
      </c>
      <c r="AW1070" s="118">
        <f>IFERROR(VLOOKUP(AC1070,'#Input Lists#'!$BL$3:$BM$7,2,FALSE),"")</f>
        <v>1</v>
      </c>
      <c r="AX1070" s="52" t="e">
        <f>VLOOKUP(AQ1070,'#Location List#'!$D$3:$K$150,4,FALSE)</f>
        <v>#N/A</v>
      </c>
      <c r="AY1070" s="273" t="e">
        <f>VLOOKUP(AX1070,'#Location List#'!$Z$3:$AA$13,2,FALSE)</f>
        <v>#N/A</v>
      </c>
      <c r="AZ1070" s="126" t="e">
        <f>VLOOKUP($AT1070,'#Input Lists#'!$L$3:$S$1033,6,FALSE)</f>
        <v>#N/A</v>
      </c>
      <c r="BA1070" s="239" t="e">
        <f>VLOOKUP($AT1070,'#Input Lists#'!$L$3:$S$833,7,FALSE)</f>
        <v>#N/A</v>
      </c>
      <c r="BB1070" s="239" t="e">
        <f>VLOOKUP($AT1070,'#Input Lists#'!$L$3:$S$833,8,FALSE)</f>
        <v>#N/A</v>
      </c>
      <c r="BC1070" s="91" t="str">
        <f t="shared" si="104"/>
        <v/>
      </c>
      <c r="BD1070" s="91" t="str">
        <f t="shared" si="105"/>
        <v/>
      </c>
      <c r="BE1070" s="15" t="str">
        <f t="shared" si="106"/>
        <v/>
      </c>
      <c r="BF1070" s="92" t="str">
        <f t="shared" si="107"/>
        <v>No Sighting Date</v>
      </c>
    </row>
    <row r="1071" spans="1:58" x14ac:dyDescent="0.25">
      <c r="A1071" s="118">
        <v>1066</v>
      </c>
      <c r="B1071" s="119"/>
      <c r="C1071" s="120"/>
      <c r="D1071" s="121"/>
      <c r="E1071" s="121"/>
      <c r="F1071" s="236"/>
      <c r="G1071" s="122" t="str">
        <f>IFERROR(VLOOKUP(F1071,'#Location List#'!$U$3:$V$1154,2,FALSE),"")</f>
        <v/>
      </c>
      <c r="H1071" s="120"/>
      <c r="I1071" s="120"/>
      <c r="J1071" s="120"/>
      <c r="K1071" s="120"/>
      <c r="L1071" s="120"/>
      <c r="M1071" s="120"/>
      <c r="N1071" s="120"/>
      <c r="O1071" s="120"/>
      <c r="P1071" s="120"/>
      <c r="Q1071" s="120"/>
      <c r="R1071" s="120"/>
      <c r="S1071" s="120"/>
      <c r="T1071" s="205">
        <f t="shared" si="102"/>
        <v>0</v>
      </c>
      <c r="U1071" s="205">
        <f t="shared" si="103"/>
        <v>0</v>
      </c>
      <c r="V1071" s="210"/>
      <c r="W1071" s="210"/>
      <c r="X1071" s="23" t="str">
        <f>IFERROR(VLOOKUP(AT1071,'#Input Lists#'!$L$3:$AH$833,3,FALSE)," ")</f>
        <v xml:space="preserve"> </v>
      </c>
      <c r="Y1071" s="23" t="str">
        <f>IFERROR(VLOOKUP(AT1071,'#Input Lists#'!$L$3:$AH$833,5,FALSE)," ")</f>
        <v xml:space="preserve"> </v>
      </c>
      <c r="Z1071" s="206" t="str">
        <f>IFERROR(VLOOKUP(AT1071,'#Input Lists#'!$L$3:$AH$833,9,FALSE)," ")</f>
        <v xml:space="preserve"> </v>
      </c>
      <c r="AA1071" s="119" t="s">
        <v>1527</v>
      </c>
      <c r="AB1071" s="120"/>
      <c r="AC1071" s="123"/>
      <c r="AD1071" s="123"/>
      <c r="AE1071" s="123"/>
      <c r="AF1071" s="123"/>
      <c r="AG1071" s="123"/>
      <c r="AH1071" s="123"/>
      <c r="AI1071" s="123"/>
      <c r="AJ1071" s="123"/>
      <c r="AK1071" s="123"/>
      <c r="AL1071" s="123"/>
      <c r="AM1071" s="123"/>
      <c r="AN1071" s="123"/>
      <c r="AO1071" s="123"/>
      <c r="AP1071" s="120"/>
      <c r="AQ1071" s="125" t="str">
        <f>IFERROR(VLOOKUP(G1071,'#Location List#'!$C$3:$D$150,2,FALSE),"")</f>
        <v/>
      </c>
      <c r="AR1071" s="125" t="str">
        <f>IFERROR(VLOOKUP(F1071,'#Location List#'!$Q$3:$R$1154,2,FALSE),"")</f>
        <v/>
      </c>
      <c r="AS1071" s="125" t="str">
        <f>IFERROR(VLOOKUP(V1071,'#Input Lists#'!$B$3:$D$46,3,FALSE),"")</f>
        <v/>
      </c>
      <c r="AT1071" s="125" t="str">
        <f>IFERROR(VLOOKUP(CONCATENATE(V1071," ",W1071),'#Input Lists#'!$K$3:$L$827,2,FALSE),"")</f>
        <v/>
      </c>
      <c r="AU1071" s="125">
        <f>IFERROR(VLOOKUP(AA1071,'#Input Lists#'!$BU$3:$BV$8,2,FALSE),"")</f>
        <v>1</v>
      </c>
      <c r="AV1071" s="118" t="str">
        <f>IFERROR(VLOOKUP(AB1071,'#Input Lists#'!$BO$3:$BP$9,2,FALSE),"")</f>
        <v/>
      </c>
      <c r="AW1071" s="118">
        <f>IFERROR(VLOOKUP(AC1071,'#Input Lists#'!$BL$3:$BM$7,2,FALSE),"")</f>
        <v>1</v>
      </c>
      <c r="AX1071" s="52" t="e">
        <f>VLOOKUP(AQ1071,'#Location List#'!$D$3:$K$150,4,FALSE)</f>
        <v>#N/A</v>
      </c>
      <c r="AY1071" s="273" t="e">
        <f>VLOOKUP(AX1071,'#Location List#'!$Z$3:$AA$13,2,FALSE)</f>
        <v>#N/A</v>
      </c>
      <c r="AZ1071" s="126" t="e">
        <f>VLOOKUP($AT1071,'#Input Lists#'!$L$3:$S$1033,6,FALSE)</f>
        <v>#N/A</v>
      </c>
      <c r="BA1071" s="239" t="e">
        <f>VLOOKUP($AT1071,'#Input Lists#'!$L$3:$S$833,7,FALSE)</f>
        <v>#N/A</v>
      </c>
      <c r="BB1071" s="239" t="e">
        <f>VLOOKUP($AT1071,'#Input Lists#'!$L$3:$S$833,8,FALSE)</f>
        <v>#N/A</v>
      </c>
      <c r="BC1071" s="91" t="str">
        <f t="shared" si="104"/>
        <v/>
      </c>
      <c r="BD1071" s="91" t="str">
        <f t="shared" si="105"/>
        <v/>
      </c>
      <c r="BE1071" s="15" t="str">
        <f t="shared" si="106"/>
        <v/>
      </c>
      <c r="BF1071" s="92" t="str">
        <f t="shared" si="107"/>
        <v>No Sighting Date</v>
      </c>
    </row>
    <row r="1072" spans="1:58" x14ac:dyDescent="0.25">
      <c r="A1072" s="118">
        <v>1067</v>
      </c>
      <c r="B1072" s="119"/>
      <c r="C1072" s="120"/>
      <c r="D1072" s="121"/>
      <c r="E1072" s="121"/>
      <c r="F1072" s="236"/>
      <c r="G1072" s="122" t="str">
        <f>IFERROR(VLOOKUP(F1072,'#Location List#'!$U$3:$V$1154,2,FALSE),"")</f>
        <v/>
      </c>
      <c r="H1072" s="120"/>
      <c r="I1072" s="120"/>
      <c r="J1072" s="120"/>
      <c r="K1072" s="120"/>
      <c r="L1072" s="120"/>
      <c r="M1072" s="120"/>
      <c r="N1072" s="120"/>
      <c r="O1072" s="120"/>
      <c r="P1072" s="120"/>
      <c r="Q1072" s="120"/>
      <c r="R1072" s="120"/>
      <c r="S1072" s="120"/>
      <c r="T1072" s="205">
        <f t="shared" si="102"/>
        <v>0</v>
      </c>
      <c r="U1072" s="205">
        <f t="shared" si="103"/>
        <v>0</v>
      </c>
      <c r="V1072" s="210"/>
      <c r="W1072" s="210"/>
      <c r="X1072" s="23" t="str">
        <f>IFERROR(VLOOKUP(AT1072,'#Input Lists#'!$L$3:$AH$833,3,FALSE)," ")</f>
        <v xml:space="preserve"> </v>
      </c>
      <c r="Y1072" s="23" t="str">
        <f>IFERROR(VLOOKUP(AT1072,'#Input Lists#'!$L$3:$AH$833,5,FALSE)," ")</f>
        <v xml:space="preserve"> </v>
      </c>
      <c r="Z1072" s="206" t="str">
        <f>IFERROR(VLOOKUP(AT1072,'#Input Lists#'!$L$3:$AH$833,9,FALSE)," ")</f>
        <v xml:space="preserve"> </v>
      </c>
      <c r="AA1072" s="119" t="s">
        <v>1527</v>
      </c>
      <c r="AB1072" s="120"/>
      <c r="AC1072" s="123"/>
      <c r="AD1072" s="123"/>
      <c r="AE1072" s="123"/>
      <c r="AF1072" s="123"/>
      <c r="AG1072" s="123"/>
      <c r="AH1072" s="123"/>
      <c r="AI1072" s="123"/>
      <c r="AJ1072" s="123"/>
      <c r="AK1072" s="123"/>
      <c r="AL1072" s="123"/>
      <c r="AM1072" s="123"/>
      <c r="AN1072" s="123"/>
      <c r="AO1072" s="123"/>
      <c r="AP1072" s="120"/>
      <c r="AQ1072" s="125" t="str">
        <f>IFERROR(VLOOKUP(G1072,'#Location List#'!$C$3:$D$150,2,FALSE),"")</f>
        <v/>
      </c>
      <c r="AR1072" s="125" t="str">
        <f>IFERROR(VLOOKUP(F1072,'#Location List#'!$Q$3:$R$1154,2,FALSE),"")</f>
        <v/>
      </c>
      <c r="AS1072" s="125" t="str">
        <f>IFERROR(VLOOKUP(V1072,'#Input Lists#'!$B$3:$D$46,3,FALSE),"")</f>
        <v/>
      </c>
      <c r="AT1072" s="125" t="str">
        <f>IFERROR(VLOOKUP(CONCATENATE(V1072," ",W1072),'#Input Lists#'!$K$3:$L$827,2,FALSE),"")</f>
        <v/>
      </c>
      <c r="AU1072" s="125">
        <f>IFERROR(VLOOKUP(AA1072,'#Input Lists#'!$BU$3:$BV$8,2,FALSE),"")</f>
        <v>1</v>
      </c>
      <c r="AV1072" s="118" t="str">
        <f>IFERROR(VLOOKUP(AB1072,'#Input Lists#'!$BO$3:$BP$9,2,FALSE),"")</f>
        <v/>
      </c>
      <c r="AW1072" s="118">
        <f>IFERROR(VLOOKUP(AC1072,'#Input Lists#'!$BL$3:$BM$7,2,FALSE),"")</f>
        <v>1</v>
      </c>
      <c r="AX1072" s="52" t="e">
        <f>VLOOKUP(AQ1072,'#Location List#'!$D$3:$K$150,4,FALSE)</f>
        <v>#N/A</v>
      </c>
      <c r="AY1072" s="273" t="e">
        <f>VLOOKUP(AX1072,'#Location List#'!$Z$3:$AA$13,2,FALSE)</f>
        <v>#N/A</v>
      </c>
      <c r="AZ1072" s="126" t="e">
        <f>VLOOKUP($AT1072,'#Input Lists#'!$L$3:$S$1033,6,FALSE)</f>
        <v>#N/A</v>
      </c>
      <c r="BA1072" s="239" t="e">
        <f>VLOOKUP($AT1072,'#Input Lists#'!$L$3:$S$833,7,FALSE)</f>
        <v>#N/A</v>
      </c>
      <c r="BB1072" s="239" t="e">
        <f>VLOOKUP($AT1072,'#Input Lists#'!$L$3:$S$833,8,FALSE)</f>
        <v>#N/A</v>
      </c>
      <c r="BC1072" s="91" t="str">
        <f t="shared" si="104"/>
        <v/>
      </c>
      <c r="BD1072" s="91" t="str">
        <f t="shared" si="105"/>
        <v/>
      </c>
      <c r="BE1072" s="15" t="str">
        <f t="shared" si="106"/>
        <v/>
      </c>
      <c r="BF1072" s="92" t="str">
        <f t="shared" si="107"/>
        <v>No Sighting Date</v>
      </c>
    </row>
    <row r="1073" spans="1:58" x14ac:dyDescent="0.25">
      <c r="A1073" s="118">
        <v>1068</v>
      </c>
      <c r="B1073" s="119"/>
      <c r="C1073" s="120"/>
      <c r="D1073" s="121"/>
      <c r="E1073" s="121"/>
      <c r="F1073" s="236"/>
      <c r="G1073" s="122" t="str">
        <f>IFERROR(VLOOKUP(F1073,'#Location List#'!$U$3:$V$1154,2,FALSE),"")</f>
        <v/>
      </c>
      <c r="H1073" s="120"/>
      <c r="I1073" s="120"/>
      <c r="J1073" s="120"/>
      <c r="K1073" s="120"/>
      <c r="L1073" s="120"/>
      <c r="M1073" s="120"/>
      <c r="N1073" s="120"/>
      <c r="O1073" s="120"/>
      <c r="P1073" s="120"/>
      <c r="Q1073" s="120"/>
      <c r="R1073" s="120"/>
      <c r="S1073" s="120"/>
      <c r="T1073" s="205">
        <f t="shared" si="102"/>
        <v>0</v>
      </c>
      <c r="U1073" s="205">
        <f t="shared" si="103"/>
        <v>0</v>
      </c>
      <c r="V1073" s="210"/>
      <c r="W1073" s="210"/>
      <c r="X1073" s="23" t="str">
        <f>IFERROR(VLOOKUP(AT1073,'#Input Lists#'!$L$3:$AH$833,3,FALSE)," ")</f>
        <v xml:space="preserve"> </v>
      </c>
      <c r="Y1073" s="23" t="str">
        <f>IFERROR(VLOOKUP(AT1073,'#Input Lists#'!$L$3:$AH$833,5,FALSE)," ")</f>
        <v xml:space="preserve"> </v>
      </c>
      <c r="Z1073" s="206" t="str">
        <f>IFERROR(VLOOKUP(AT1073,'#Input Lists#'!$L$3:$AH$833,9,FALSE)," ")</f>
        <v xml:space="preserve"> </v>
      </c>
      <c r="AA1073" s="119" t="s">
        <v>1527</v>
      </c>
      <c r="AB1073" s="120"/>
      <c r="AC1073" s="123"/>
      <c r="AD1073" s="123"/>
      <c r="AE1073" s="123"/>
      <c r="AF1073" s="123"/>
      <c r="AG1073" s="123"/>
      <c r="AH1073" s="123"/>
      <c r="AI1073" s="123"/>
      <c r="AJ1073" s="123"/>
      <c r="AK1073" s="123"/>
      <c r="AL1073" s="123"/>
      <c r="AM1073" s="123"/>
      <c r="AN1073" s="123"/>
      <c r="AO1073" s="123"/>
      <c r="AP1073" s="120"/>
      <c r="AQ1073" s="125" t="str">
        <f>IFERROR(VLOOKUP(G1073,'#Location List#'!$C$3:$D$150,2,FALSE),"")</f>
        <v/>
      </c>
      <c r="AR1073" s="125" t="str">
        <f>IFERROR(VLOOKUP(F1073,'#Location List#'!$Q$3:$R$1154,2,FALSE),"")</f>
        <v/>
      </c>
      <c r="AS1073" s="125" t="str">
        <f>IFERROR(VLOOKUP(V1073,'#Input Lists#'!$B$3:$D$46,3,FALSE),"")</f>
        <v/>
      </c>
      <c r="AT1073" s="125" t="str">
        <f>IFERROR(VLOOKUP(CONCATENATE(V1073," ",W1073),'#Input Lists#'!$K$3:$L$827,2,FALSE),"")</f>
        <v/>
      </c>
      <c r="AU1073" s="125">
        <f>IFERROR(VLOOKUP(AA1073,'#Input Lists#'!$BU$3:$BV$8,2,FALSE),"")</f>
        <v>1</v>
      </c>
      <c r="AV1073" s="118" t="str">
        <f>IFERROR(VLOOKUP(AB1073,'#Input Lists#'!$BO$3:$BP$9,2,FALSE),"")</f>
        <v/>
      </c>
      <c r="AW1073" s="118">
        <f>IFERROR(VLOOKUP(AC1073,'#Input Lists#'!$BL$3:$BM$7,2,FALSE),"")</f>
        <v>1</v>
      </c>
      <c r="AX1073" s="52" t="e">
        <f>VLOOKUP(AQ1073,'#Location List#'!$D$3:$K$150,4,FALSE)</f>
        <v>#N/A</v>
      </c>
      <c r="AY1073" s="273" t="e">
        <f>VLOOKUP(AX1073,'#Location List#'!$Z$3:$AA$13,2,FALSE)</f>
        <v>#N/A</v>
      </c>
      <c r="AZ1073" s="126" t="e">
        <f>VLOOKUP($AT1073,'#Input Lists#'!$L$3:$S$1033,6,FALSE)</f>
        <v>#N/A</v>
      </c>
      <c r="BA1073" s="239" t="e">
        <f>VLOOKUP($AT1073,'#Input Lists#'!$L$3:$S$833,7,FALSE)</f>
        <v>#N/A</v>
      </c>
      <c r="BB1073" s="239" t="e">
        <f>VLOOKUP($AT1073,'#Input Lists#'!$L$3:$S$833,8,FALSE)</f>
        <v>#N/A</v>
      </c>
      <c r="BC1073" s="91" t="str">
        <f t="shared" si="104"/>
        <v/>
      </c>
      <c r="BD1073" s="91" t="str">
        <f t="shared" si="105"/>
        <v/>
      </c>
      <c r="BE1073" s="15" t="str">
        <f t="shared" si="106"/>
        <v/>
      </c>
      <c r="BF1073" s="92" t="str">
        <f t="shared" si="107"/>
        <v>No Sighting Date</v>
      </c>
    </row>
    <row r="1074" spans="1:58" x14ac:dyDescent="0.25">
      <c r="A1074" s="118">
        <v>1069</v>
      </c>
      <c r="B1074" s="119"/>
      <c r="C1074" s="120"/>
      <c r="D1074" s="121"/>
      <c r="E1074" s="121"/>
      <c r="F1074" s="236"/>
      <c r="G1074" s="122" t="str">
        <f>IFERROR(VLOOKUP(F1074,'#Location List#'!$U$3:$V$1154,2,FALSE),"")</f>
        <v/>
      </c>
      <c r="H1074" s="120"/>
      <c r="I1074" s="120"/>
      <c r="J1074" s="120"/>
      <c r="K1074" s="120"/>
      <c r="L1074" s="120"/>
      <c r="M1074" s="120"/>
      <c r="N1074" s="120"/>
      <c r="O1074" s="120"/>
      <c r="P1074" s="120"/>
      <c r="Q1074" s="120"/>
      <c r="R1074" s="120"/>
      <c r="S1074" s="120"/>
      <c r="T1074" s="205">
        <f t="shared" si="102"/>
        <v>0</v>
      </c>
      <c r="U1074" s="205">
        <f t="shared" si="103"/>
        <v>0</v>
      </c>
      <c r="V1074" s="210"/>
      <c r="W1074" s="210"/>
      <c r="X1074" s="23" t="str">
        <f>IFERROR(VLOOKUP(AT1074,'#Input Lists#'!$L$3:$AH$833,3,FALSE)," ")</f>
        <v xml:space="preserve"> </v>
      </c>
      <c r="Y1074" s="23" t="str">
        <f>IFERROR(VLOOKUP(AT1074,'#Input Lists#'!$L$3:$AH$833,5,FALSE)," ")</f>
        <v xml:space="preserve"> </v>
      </c>
      <c r="Z1074" s="206" t="str">
        <f>IFERROR(VLOOKUP(AT1074,'#Input Lists#'!$L$3:$AH$833,9,FALSE)," ")</f>
        <v xml:space="preserve"> </v>
      </c>
      <c r="AA1074" s="119" t="s">
        <v>1527</v>
      </c>
      <c r="AB1074" s="120"/>
      <c r="AC1074" s="123"/>
      <c r="AD1074" s="123"/>
      <c r="AE1074" s="123"/>
      <c r="AF1074" s="123"/>
      <c r="AG1074" s="123"/>
      <c r="AH1074" s="123"/>
      <c r="AI1074" s="123"/>
      <c r="AJ1074" s="123"/>
      <c r="AK1074" s="123"/>
      <c r="AL1074" s="123"/>
      <c r="AM1074" s="123"/>
      <c r="AN1074" s="123"/>
      <c r="AO1074" s="123"/>
      <c r="AP1074" s="120"/>
      <c r="AQ1074" s="125" t="str">
        <f>IFERROR(VLOOKUP(G1074,'#Location List#'!$C$3:$D$150,2,FALSE),"")</f>
        <v/>
      </c>
      <c r="AR1074" s="125" t="str">
        <f>IFERROR(VLOOKUP(F1074,'#Location List#'!$Q$3:$R$1154,2,FALSE),"")</f>
        <v/>
      </c>
      <c r="AS1074" s="125" t="str">
        <f>IFERROR(VLOOKUP(V1074,'#Input Lists#'!$B$3:$D$46,3,FALSE),"")</f>
        <v/>
      </c>
      <c r="AT1074" s="125" t="str">
        <f>IFERROR(VLOOKUP(CONCATENATE(V1074," ",W1074),'#Input Lists#'!$K$3:$L$827,2,FALSE),"")</f>
        <v/>
      </c>
      <c r="AU1074" s="125">
        <f>IFERROR(VLOOKUP(AA1074,'#Input Lists#'!$BU$3:$BV$8,2,FALSE),"")</f>
        <v>1</v>
      </c>
      <c r="AV1074" s="118" t="str">
        <f>IFERROR(VLOOKUP(AB1074,'#Input Lists#'!$BO$3:$BP$9,2,FALSE),"")</f>
        <v/>
      </c>
      <c r="AW1074" s="118">
        <f>IFERROR(VLOOKUP(AC1074,'#Input Lists#'!$BL$3:$BM$7,2,FALSE),"")</f>
        <v>1</v>
      </c>
      <c r="AX1074" s="52" t="e">
        <f>VLOOKUP(AQ1074,'#Location List#'!$D$3:$K$150,4,FALSE)</f>
        <v>#N/A</v>
      </c>
      <c r="AY1074" s="273" t="e">
        <f>VLOOKUP(AX1074,'#Location List#'!$Z$3:$AA$13,2,FALSE)</f>
        <v>#N/A</v>
      </c>
      <c r="AZ1074" s="126" t="e">
        <f>VLOOKUP($AT1074,'#Input Lists#'!$L$3:$S$1033,6,FALSE)</f>
        <v>#N/A</v>
      </c>
      <c r="BA1074" s="239" t="e">
        <f>VLOOKUP($AT1074,'#Input Lists#'!$L$3:$S$833,7,FALSE)</f>
        <v>#N/A</v>
      </c>
      <c r="BB1074" s="239" t="e">
        <f>VLOOKUP($AT1074,'#Input Lists#'!$L$3:$S$833,8,FALSE)</f>
        <v>#N/A</v>
      </c>
      <c r="BC1074" s="91" t="str">
        <f t="shared" si="104"/>
        <v/>
      </c>
      <c r="BD1074" s="91" t="str">
        <f t="shared" si="105"/>
        <v/>
      </c>
      <c r="BE1074" s="15" t="str">
        <f t="shared" si="106"/>
        <v/>
      </c>
      <c r="BF1074" s="92" t="str">
        <f t="shared" si="107"/>
        <v>No Sighting Date</v>
      </c>
    </row>
    <row r="1075" spans="1:58" x14ac:dyDescent="0.25">
      <c r="A1075" s="118">
        <v>1070</v>
      </c>
      <c r="B1075" s="119"/>
      <c r="C1075" s="120"/>
      <c r="D1075" s="121"/>
      <c r="E1075" s="121"/>
      <c r="F1075" s="236"/>
      <c r="G1075" s="122" t="str">
        <f>IFERROR(VLOOKUP(F1075,'#Location List#'!$U$3:$V$1154,2,FALSE),"")</f>
        <v/>
      </c>
      <c r="H1075" s="120"/>
      <c r="I1075" s="120"/>
      <c r="J1075" s="120"/>
      <c r="K1075" s="120"/>
      <c r="L1075" s="120"/>
      <c r="M1075" s="120"/>
      <c r="N1075" s="120"/>
      <c r="O1075" s="120"/>
      <c r="P1075" s="120"/>
      <c r="Q1075" s="120"/>
      <c r="R1075" s="120"/>
      <c r="S1075" s="120"/>
      <c r="T1075" s="205">
        <f t="shared" si="102"/>
        <v>0</v>
      </c>
      <c r="U1075" s="205">
        <f t="shared" si="103"/>
        <v>0</v>
      </c>
      <c r="V1075" s="210"/>
      <c r="W1075" s="210"/>
      <c r="X1075" s="23" t="str">
        <f>IFERROR(VLOOKUP(AT1075,'#Input Lists#'!$L$3:$AH$833,3,FALSE)," ")</f>
        <v xml:space="preserve"> </v>
      </c>
      <c r="Y1075" s="23" t="str">
        <f>IFERROR(VLOOKUP(AT1075,'#Input Lists#'!$L$3:$AH$833,5,FALSE)," ")</f>
        <v xml:space="preserve"> </v>
      </c>
      <c r="Z1075" s="206" t="str">
        <f>IFERROR(VLOOKUP(AT1075,'#Input Lists#'!$L$3:$AH$833,9,FALSE)," ")</f>
        <v xml:space="preserve"> </v>
      </c>
      <c r="AA1075" s="119" t="s">
        <v>1527</v>
      </c>
      <c r="AB1075" s="120"/>
      <c r="AC1075" s="123"/>
      <c r="AD1075" s="123"/>
      <c r="AE1075" s="123"/>
      <c r="AF1075" s="123"/>
      <c r="AG1075" s="123"/>
      <c r="AH1075" s="123"/>
      <c r="AI1075" s="123"/>
      <c r="AJ1075" s="123"/>
      <c r="AK1075" s="123"/>
      <c r="AL1075" s="123"/>
      <c r="AM1075" s="123"/>
      <c r="AN1075" s="123"/>
      <c r="AO1075" s="123"/>
      <c r="AP1075" s="120"/>
      <c r="AQ1075" s="125" t="str">
        <f>IFERROR(VLOOKUP(G1075,'#Location List#'!$C$3:$D$150,2,FALSE),"")</f>
        <v/>
      </c>
      <c r="AR1075" s="125" t="str">
        <f>IFERROR(VLOOKUP(F1075,'#Location List#'!$Q$3:$R$1154,2,FALSE),"")</f>
        <v/>
      </c>
      <c r="AS1075" s="125" t="str">
        <f>IFERROR(VLOOKUP(V1075,'#Input Lists#'!$B$3:$D$46,3,FALSE),"")</f>
        <v/>
      </c>
      <c r="AT1075" s="125" t="str">
        <f>IFERROR(VLOOKUP(CONCATENATE(V1075," ",W1075),'#Input Lists#'!$K$3:$L$827,2,FALSE),"")</f>
        <v/>
      </c>
      <c r="AU1075" s="125">
        <f>IFERROR(VLOOKUP(AA1075,'#Input Lists#'!$BU$3:$BV$8,2,FALSE),"")</f>
        <v>1</v>
      </c>
      <c r="AV1075" s="118" t="str">
        <f>IFERROR(VLOOKUP(AB1075,'#Input Lists#'!$BO$3:$BP$9,2,FALSE),"")</f>
        <v/>
      </c>
      <c r="AW1075" s="118">
        <f>IFERROR(VLOOKUP(AC1075,'#Input Lists#'!$BL$3:$BM$7,2,FALSE),"")</f>
        <v>1</v>
      </c>
      <c r="AX1075" s="52" t="e">
        <f>VLOOKUP(AQ1075,'#Location List#'!$D$3:$K$150,4,FALSE)</f>
        <v>#N/A</v>
      </c>
      <c r="AY1075" s="273" t="e">
        <f>VLOOKUP(AX1075,'#Location List#'!$Z$3:$AA$13,2,FALSE)</f>
        <v>#N/A</v>
      </c>
      <c r="AZ1075" s="126" t="e">
        <f>VLOOKUP($AT1075,'#Input Lists#'!$L$3:$S$1033,6,FALSE)</f>
        <v>#N/A</v>
      </c>
      <c r="BA1075" s="239" t="e">
        <f>VLOOKUP($AT1075,'#Input Lists#'!$L$3:$S$833,7,FALSE)</f>
        <v>#N/A</v>
      </c>
      <c r="BB1075" s="239" t="e">
        <f>VLOOKUP($AT1075,'#Input Lists#'!$L$3:$S$833,8,FALSE)</f>
        <v>#N/A</v>
      </c>
      <c r="BC1075" s="91" t="str">
        <f t="shared" si="104"/>
        <v/>
      </c>
      <c r="BD1075" s="91" t="str">
        <f t="shared" si="105"/>
        <v/>
      </c>
      <c r="BE1075" s="15" t="str">
        <f t="shared" si="106"/>
        <v/>
      </c>
      <c r="BF1075" s="92" t="str">
        <f t="shared" si="107"/>
        <v>No Sighting Date</v>
      </c>
    </row>
    <row r="1076" spans="1:58" x14ac:dyDescent="0.25">
      <c r="A1076" s="118">
        <v>1071</v>
      </c>
      <c r="B1076" s="119"/>
      <c r="C1076" s="120"/>
      <c r="D1076" s="121"/>
      <c r="E1076" s="121"/>
      <c r="F1076" s="236"/>
      <c r="G1076" s="122" t="str">
        <f>IFERROR(VLOOKUP(F1076,'#Location List#'!$U$3:$V$1154,2,FALSE),"")</f>
        <v/>
      </c>
      <c r="H1076" s="120"/>
      <c r="I1076" s="120"/>
      <c r="J1076" s="120"/>
      <c r="K1076" s="120"/>
      <c r="L1076" s="120"/>
      <c r="M1076" s="120"/>
      <c r="N1076" s="120"/>
      <c r="O1076" s="120"/>
      <c r="P1076" s="120"/>
      <c r="Q1076" s="120"/>
      <c r="R1076" s="120"/>
      <c r="S1076" s="120"/>
      <c r="T1076" s="205">
        <f t="shared" si="102"/>
        <v>0</v>
      </c>
      <c r="U1076" s="205">
        <f t="shared" si="103"/>
        <v>0</v>
      </c>
      <c r="V1076" s="210"/>
      <c r="W1076" s="210"/>
      <c r="X1076" s="23" t="str">
        <f>IFERROR(VLOOKUP(AT1076,'#Input Lists#'!$L$3:$AH$833,3,FALSE)," ")</f>
        <v xml:space="preserve"> </v>
      </c>
      <c r="Y1076" s="23" t="str">
        <f>IFERROR(VLOOKUP(AT1076,'#Input Lists#'!$L$3:$AH$833,5,FALSE)," ")</f>
        <v xml:space="preserve"> </v>
      </c>
      <c r="Z1076" s="206" t="str">
        <f>IFERROR(VLOOKUP(AT1076,'#Input Lists#'!$L$3:$AH$833,9,FALSE)," ")</f>
        <v xml:space="preserve"> </v>
      </c>
      <c r="AA1076" s="119" t="s">
        <v>1527</v>
      </c>
      <c r="AB1076" s="120"/>
      <c r="AC1076" s="123"/>
      <c r="AD1076" s="123"/>
      <c r="AE1076" s="123"/>
      <c r="AF1076" s="123"/>
      <c r="AG1076" s="123"/>
      <c r="AH1076" s="123"/>
      <c r="AI1076" s="123"/>
      <c r="AJ1076" s="123"/>
      <c r="AK1076" s="123"/>
      <c r="AL1076" s="123"/>
      <c r="AM1076" s="123"/>
      <c r="AN1076" s="123"/>
      <c r="AO1076" s="123"/>
      <c r="AP1076" s="120"/>
      <c r="AQ1076" s="125" t="str">
        <f>IFERROR(VLOOKUP(G1076,'#Location List#'!$C$3:$D$150,2,FALSE),"")</f>
        <v/>
      </c>
      <c r="AR1076" s="125" t="str">
        <f>IFERROR(VLOOKUP(F1076,'#Location List#'!$Q$3:$R$1154,2,FALSE),"")</f>
        <v/>
      </c>
      <c r="AS1076" s="125" t="str">
        <f>IFERROR(VLOOKUP(V1076,'#Input Lists#'!$B$3:$D$46,3,FALSE),"")</f>
        <v/>
      </c>
      <c r="AT1076" s="125" t="str">
        <f>IFERROR(VLOOKUP(CONCATENATE(V1076," ",W1076),'#Input Lists#'!$K$3:$L$827,2,FALSE),"")</f>
        <v/>
      </c>
      <c r="AU1076" s="125">
        <f>IFERROR(VLOOKUP(AA1076,'#Input Lists#'!$BU$3:$BV$8,2,FALSE),"")</f>
        <v>1</v>
      </c>
      <c r="AV1076" s="118" t="str">
        <f>IFERROR(VLOOKUP(AB1076,'#Input Lists#'!$BO$3:$BP$9,2,FALSE),"")</f>
        <v/>
      </c>
      <c r="AW1076" s="118">
        <f>IFERROR(VLOOKUP(AC1076,'#Input Lists#'!$BL$3:$BM$7,2,FALSE),"")</f>
        <v>1</v>
      </c>
      <c r="AX1076" s="52" t="e">
        <f>VLOOKUP(AQ1076,'#Location List#'!$D$3:$K$150,4,FALSE)</f>
        <v>#N/A</v>
      </c>
      <c r="AY1076" s="273" t="e">
        <f>VLOOKUP(AX1076,'#Location List#'!$Z$3:$AA$13,2,FALSE)</f>
        <v>#N/A</v>
      </c>
      <c r="AZ1076" s="126" t="e">
        <f>VLOOKUP($AT1076,'#Input Lists#'!$L$3:$S$1033,6,FALSE)</f>
        <v>#N/A</v>
      </c>
      <c r="BA1076" s="239" t="e">
        <f>VLOOKUP($AT1076,'#Input Lists#'!$L$3:$S$833,7,FALSE)</f>
        <v>#N/A</v>
      </c>
      <c r="BB1076" s="239" t="e">
        <f>VLOOKUP($AT1076,'#Input Lists#'!$L$3:$S$833,8,FALSE)</f>
        <v>#N/A</v>
      </c>
      <c r="BC1076" s="91" t="str">
        <f t="shared" si="104"/>
        <v/>
      </c>
      <c r="BD1076" s="91" t="str">
        <f t="shared" si="105"/>
        <v/>
      </c>
      <c r="BE1076" s="15" t="str">
        <f t="shared" si="106"/>
        <v/>
      </c>
      <c r="BF1076" s="92" t="str">
        <f t="shared" si="107"/>
        <v>No Sighting Date</v>
      </c>
    </row>
    <row r="1077" spans="1:58" x14ac:dyDescent="0.25">
      <c r="A1077" s="118">
        <v>1072</v>
      </c>
      <c r="B1077" s="119"/>
      <c r="C1077" s="120"/>
      <c r="D1077" s="121"/>
      <c r="E1077" s="121"/>
      <c r="F1077" s="236"/>
      <c r="G1077" s="122" t="str">
        <f>IFERROR(VLOOKUP(F1077,'#Location List#'!$U$3:$V$1154,2,FALSE),"")</f>
        <v/>
      </c>
      <c r="H1077" s="120"/>
      <c r="I1077" s="120"/>
      <c r="J1077" s="120"/>
      <c r="K1077" s="120"/>
      <c r="L1077" s="120"/>
      <c r="M1077" s="120"/>
      <c r="N1077" s="120"/>
      <c r="O1077" s="120"/>
      <c r="P1077" s="120"/>
      <c r="Q1077" s="120"/>
      <c r="R1077" s="120"/>
      <c r="S1077" s="120"/>
      <c r="T1077" s="205">
        <f t="shared" si="102"/>
        <v>0</v>
      </c>
      <c r="U1077" s="205">
        <f t="shared" si="103"/>
        <v>0</v>
      </c>
      <c r="V1077" s="210"/>
      <c r="W1077" s="210"/>
      <c r="X1077" s="23" t="str">
        <f>IFERROR(VLOOKUP(AT1077,'#Input Lists#'!$L$3:$AH$833,3,FALSE)," ")</f>
        <v xml:space="preserve"> </v>
      </c>
      <c r="Y1077" s="23" t="str">
        <f>IFERROR(VLOOKUP(AT1077,'#Input Lists#'!$L$3:$AH$833,5,FALSE)," ")</f>
        <v xml:space="preserve"> </v>
      </c>
      <c r="Z1077" s="206" t="str">
        <f>IFERROR(VLOOKUP(AT1077,'#Input Lists#'!$L$3:$AH$833,9,FALSE)," ")</f>
        <v xml:space="preserve"> </v>
      </c>
      <c r="AA1077" s="119" t="s">
        <v>1527</v>
      </c>
      <c r="AB1077" s="120"/>
      <c r="AC1077" s="123"/>
      <c r="AD1077" s="123"/>
      <c r="AE1077" s="123"/>
      <c r="AF1077" s="123"/>
      <c r="AG1077" s="123"/>
      <c r="AH1077" s="123"/>
      <c r="AI1077" s="123"/>
      <c r="AJ1077" s="123"/>
      <c r="AK1077" s="123"/>
      <c r="AL1077" s="123"/>
      <c r="AM1077" s="123"/>
      <c r="AN1077" s="123"/>
      <c r="AO1077" s="123"/>
      <c r="AP1077" s="120"/>
      <c r="AQ1077" s="125" t="str">
        <f>IFERROR(VLOOKUP(G1077,'#Location List#'!$C$3:$D$150,2,FALSE),"")</f>
        <v/>
      </c>
      <c r="AR1077" s="125" t="str">
        <f>IFERROR(VLOOKUP(F1077,'#Location List#'!$Q$3:$R$1154,2,FALSE),"")</f>
        <v/>
      </c>
      <c r="AS1077" s="125" t="str">
        <f>IFERROR(VLOOKUP(V1077,'#Input Lists#'!$B$3:$D$46,3,FALSE),"")</f>
        <v/>
      </c>
      <c r="AT1077" s="125" t="str">
        <f>IFERROR(VLOOKUP(CONCATENATE(V1077," ",W1077),'#Input Lists#'!$K$3:$L$827,2,FALSE),"")</f>
        <v/>
      </c>
      <c r="AU1077" s="125">
        <f>IFERROR(VLOOKUP(AA1077,'#Input Lists#'!$BU$3:$BV$8,2,FALSE),"")</f>
        <v>1</v>
      </c>
      <c r="AV1077" s="118" t="str">
        <f>IFERROR(VLOOKUP(AB1077,'#Input Lists#'!$BO$3:$BP$9,2,FALSE),"")</f>
        <v/>
      </c>
      <c r="AW1077" s="118">
        <f>IFERROR(VLOOKUP(AC1077,'#Input Lists#'!$BL$3:$BM$7,2,FALSE),"")</f>
        <v>1</v>
      </c>
      <c r="AX1077" s="52" t="e">
        <f>VLOOKUP(AQ1077,'#Location List#'!$D$3:$K$150,4,FALSE)</f>
        <v>#N/A</v>
      </c>
      <c r="AY1077" s="273" t="e">
        <f>VLOOKUP(AX1077,'#Location List#'!$Z$3:$AA$13,2,FALSE)</f>
        <v>#N/A</v>
      </c>
      <c r="AZ1077" s="126" t="e">
        <f>VLOOKUP($AT1077,'#Input Lists#'!$L$3:$S$1033,6,FALSE)</f>
        <v>#N/A</v>
      </c>
      <c r="BA1077" s="239" t="e">
        <f>VLOOKUP($AT1077,'#Input Lists#'!$L$3:$S$833,7,FALSE)</f>
        <v>#N/A</v>
      </c>
      <c r="BB1077" s="239" t="e">
        <f>VLOOKUP($AT1077,'#Input Lists#'!$L$3:$S$833,8,FALSE)</f>
        <v>#N/A</v>
      </c>
      <c r="BC1077" s="91" t="str">
        <f t="shared" si="104"/>
        <v/>
      </c>
      <c r="BD1077" s="91" t="str">
        <f t="shared" si="105"/>
        <v/>
      </c>
      <c r="BE1077" s="15" t="str">
        <f t="shared" si="106"/>
        <v/>
      </c>
      <c r="BF1077" s="92" t="str">
        <f t="shared" si="107"/>
        <v>No Sighting Date</v>
      </c>
    </row>
    <row r="1078" spans="1:58" x14ac:dyDescent="0.25">
      <c r="A1078" s="118">
        <v>1073</v>
      </c>
      <c r="B1078" s="119"/>
      <c r="C1078" s="120"/>
      <c r="D1078" s="121"/>
      <c r="E1078" s="121"/>
      <c r="F1078" s="236"/>
      <c r="G1078" s="122" t="str">
        <f>IFERROR(VLOOKUP(F1078,'#Location List#'!$U$3:$V$1154,2,FALSE),"")</f>
        <v/>
      </c>
      <c r="H1078" s="120"/>
      <c r="I1078" s="120"/>
      <c r="J1078" s="120"/>
      <c r="K1078" s="120"/>
      <c r="L1078" s="120"/>
      <c r="M1078" s="120"/>
      <c r="N1078" s="120"/>
      <c r="O1078" s="120"/>
      <c r="P1078" s="120"/>
      <c r="Q1078" s="120"/>
      <c r="R1078" s="120"/>
      <c r="S1078" s="120"/>
      <c r="T1078" s="205">
        <f t="shared" si="102"/>
        <v>0</v>
      </c>
      <c r="U1078" s="205">
        <f t="shared" si="103"/>
        <v>0</v>
      </c>
      <c r="V1078" s="210"/>
      <c r="W1078" s="210"/>
      <c r="X1078" s="23" t="str">
        <f>IFERROR(VLOOKUP(AT1078,'#Input Lists#'!$L$3:$AH$833,3,FALSE)," ")</f>
        <v xml:space="preserve"> </v>
      </c>
      <c r="Y1078" s="23" t="str">
        <f>IFERROR(VLOOKUP(AT1078,'#Input Lists#'!$L$3:$AH$833,5,FALSE)," ")</f>
        <v xml:space="preserve"> </v>
      </c>
      <c r="Z1078" s="206" t="str">
        <f>IFERROR(VLOOKUP(AT1078,'#Input Lists#'!$L$3:$AH$833,9,FALSE)," ")</f>
        <v xml:space="preserve"> </v>
      </c>
      <c r="AA1078" s="119" t="s">
        <v>1527</v>
      </c>
      <c r="AB1078" s="120"/>
      <c r="AC1078" s="123"/>
      <c r="AD1078" s="123"/>
      <c r="AE1078" s="123"/>
      <c r="AF1078" s="123"/>
      <c r="AG1078" s="123"/>
      <c r="AH1078" s="123"/>
      <c r="AI1078" s="123"/>
      <c r="AJ1078" s="123"/>
      <c r="AK1078" s="123"/>
      <c r="AL1078" s="123"/>
      <c r="AM1078" s="123"/>
      <c r="AN1078" s="123"/>
      <c r="AO1078" s="123"/>
      <c r="AP1078" s="120"/>
      <c r="AQ1078" s="125" t="str">
        <f>IFERROR(VLOOKUP(G1078,'#Location List#'!$C$3:$D$150,2,FALSE),"")</f>
        <v/>
      </c>
      <c r="AR1078" s="125" t="str">
        <f>IFERROR(VLOOKUP(F1078,'#Location List#'!$Q$3:$R$1154,2,FALSE),"")</f>
        <v/>
      </c>
      <c r="AS1078" s="125" t="str">
        <f>IFERROR(VLOOKUP(V1078,'#Input Lists#'!$B$3:$D$46,3,FALSE),"")</f>
        <v/>
      </c>
      <c r="AT1078" s="125" t="str">
        <f>IFERROR(VLOOKUP(CONCATENATE(V1078," ",W1078),'#Input Lists#'!$K$3:$L$827,2,FALSE),"")</f>
        <v/>
      </c>
      <c r="AU1078" s="125">
        <f>IFERROR(VLOOKUP(AA1078,'#Input Lists#'!$BU$3:$BV$8,2,FALSE),"")</f>
        <v>1</v>
      </c>
      <c r="AV1078" s="118" t="str">
        <f>IFERROR(VLOOKUP(AB1078,'#Input Lists#'!$BO$3:$BP$9,2,FALSE),"")</f>
        <v/>
      </c>
      <c r="AW1078" s="118">
        <f>IFERROR(VLOOKUP(AC1078,'#Input Lists#'!$BL$3:$BM$7,2,FALSE),"")</f>
        <v>1</v>
      </c>
      <c r="AX1078" s="52" t="e">
        <f>VLOOKUP(AQ1078,'#Location List#'!$D$3:$K$150,4,FALSE)</f>
        <v>#N/A</v>
      </c>
      <c r="AY1078" s="273" t="e">
        <f>VLOOKUP(AX1078,'#Location List#'!$Z$3:$AA$13,2,FALSE)</f>
        <v>#N/A</v>
      </c>
      <c r="AZ1078" s="126" t="e">
        <f>VLOOKUP($AT1078,'#Input Lists#'!$L$3:$S$1033,6,FALSE)</f>
        <v>#N/A</v>
      </c>
      <c r="BA1078" s="239" t="e">
        <f>VLOOKUP($AT1078,'#Input Lists#'!$L$3:$S$833,7,FALSE)</f>
        <v>#N/A</v>
      </c>
      <c r="BB1078" s="239" t="e">
        <f>VLOOKUP($AT1078,'#Input Lists#'!$L$3:$S$833,8,FALSE)</f>
        <v>#N/A</v>
      </c>
      <c r="BC1078" s="91" t="str">
        <f t="shared" si="104"/>
        <v/>
      </c>
      <c r="BD1078" s="91" t="str">
        <f t="shared" si="105"/>
        <v/>
      </c>
      <c r="BE1078" s="15" t="str">
        <f t="shared" si="106"/>
        <v/>
      </c>
      <c r="BF1078" s="92" t="str">
        <f t="shared" si="107"/>
        <v>No Sighting Date</v>
      </c>
    </row>
    <row r="1079" spans="1:58" x14ac:dyDescent="0.25">
      <c r="A1079" s="118">
        <v>1074</v>
      </c>
      <c r="B1079" s="119"/>
      <c r="C1079" s="120"/>
      <c r="D1079" s="121"/>
      <c r="E1079" s="121"/>
      <c r="F1079" s="236"/>
      <c r="G1079" s="122" t="str">
        <f>IFERROR(VLOOKUP(F1079,'#Location List#'!$U$3:$V$1154,2,FALSE),"")</f>
        <v/>
      </c>
      <c r="H1079" s="120"/>
      <c r="I1079" s="120"/>
      <c r="J1079" s="120"/>
      <c r="K1079" s="120"/>
      <c r="L1079" s="120"/>
      <c r="M1079" s="120"/>
      <c r="N1079" s="120"/>
      <c r="O1079" s="120"/>
      <c r="P1079" s="120"/>
      <c r="Q1079" s="120"/>
      <c r="R1079" s="120"/>
      <c r="S1079" s="120"/>
      <c r="T1079" s="205">
        <f t="shared" si="102"/>
        <v>0</v>
      </c>
      <c r="U1079" s="205">
        <f t="shared" si="103"/>
        <v>0</v>
      </c>
      <c r="V1079" s="210"/>
      <c r="W1079" s="210"/>
      <c r="X1079" s="23" t="str">
        <f>IFERROR(VLOOKUP(AT1079,'#Input Lists#'!$L$3:$AH$833,3,FALSE)," ")</f>
        <v xml:space="preserve"> </v>
      </c>
      <c r="Y1079" s="23" t="str">
        <f>IFERROR(VLOOKUP(AT1079,'#Input Lists#'!$L$3:$AH$833,5,FALSE)," ")</f>
        <v xml:space="preserve"> </v>
      </c>
      <c r="Z1079" s="206" t="str">
        <f>IFERROR(VLOOKUP(AT1079,'#Input Lists#'!$L$3:$AH$833,9,FALSE)," ")</f>
        <v xml:space="preserve"> </v>
      </c>
      <c r="AA1079" s="119" t="s">
        <v>1527</v>
      </c>
      <c r="AB1079" s="120"/>
      <c r="AC1079" s="123"/>
      <c r="AD1079" s="123"/>
      <c r="AE1079" s="123"/>
      <c r="AF1079" s="123"/>
      <c r="AG1079" s="123"/>
      <c r="AH1079" s="123"/>
      <c r="AI1079" s="123"/>
      <c r="AJ1079" s="123"/>
      <c r="AK1079" s="123"/>
      <c r="AL1079" s="123"/>
      <c r="AM1079" s="123"/>
      <c r="AN1079" s="123"/>
      <c r="AO1079" s="123"/>
      <c r="AP1079" s="120"/>
      <c r="AQ1079" s="125" t="str">
        <f>IFERROR(VLOOKUP(G1079,'#Location List#'!$C$3:$D$150,2,FALSE),"")</f>
        <v/>
      </c>
      <c r="AR1079" s="125" t="str">
        <f>IFERROR(VLOOKUP(F1079,'#Location List#'!$Q$3:$R$1154,2,FALSE),"")</f>
        <v/>
      </c>
      <c r="AS1079" s="125" t="str">
        <f>IFERROR(VLOOKUP(V1079,'#Input Lists#'!$B$3:$D$46,3,FALSE),"")</f>
        <v/>
      </c>
      <c r="AT1079" s="125" t="str">
        <f>IFERROR(VLOOKUP(CONCATENATE(V1079," ",W1079),'#Input Lists#'!$K$3:$L$827,2,FALSE),"")</f>
        <v/>
      </c>
      <c r="AU1079" s="125">
        <f>IFERROR(VLOOKUP(AA1079,'#Input Lists#'!$BU$3:$BV$8,2,FALSE),"")</f>
        <v>1</v>
      </c>
      <c r="AV1079" s="118" t="str">
        <f>IFERROR(VLOOKUP(AB1079,'#Input Lists#'!$BO$3:$BP$9,2,FALSE),"")</f>
        <v/>
      </c>
      <c r="AW1079" s="118">
        <f>IFERROR(VLOOKUP(AC1079,'#Input Lists#'!$BL$3:$BM$7,2,FALSE),"")</f>
        <v>1</v>
      </c>
      <c r="AX1079" s="52" t="e">
        <f>VLOOKUP(AQ1079,'#Location List#'!$D$3:$K$150,4,FALSE)</f>
        <v>#N/A</v>
      </c>
      <c r="AY1079" s="273" t="e">
        <f>VLOOKUP(AX1079,'#Location List#'!$Z$3:$AA$13,2,FALSE)</f>
        <v>#N/A</v>
      </c>
      <c r="AZ1079" s="126" t="e">
        <f>VLOOKUP($AT1079,'#Input Lists#'!$L$3:$S$1033,6,FALSE)</f>
        <v>#N/A</v>
      </c>
      <c r="BA1079" s="239" t="e">
        <f>VLOOKUP($AT1079,'#Input Lists#'!$L$3:$S$833,7,FALSE)</f>
        <v>#N/A</v>
      </c>
      <c r="BB1079" s="239" t="e">
        <f>VLOOKUP($AT1079,'#Input Lists#'!$L$3:$S$833,8,FALSE)</f>
        <v>#N/A</v>
      </c>
      <c r="BC1079" s="91" t="str">
        <f t="shared" si="104"/>
        <v/>
      </c>
      <c r="BD1079" s="91" t="str">
        <f t="shared" si="105"/>
        <v/>
      </c>
      <c r="BE1079" s="15" t="str">
        <f t="shared" si="106"/>
        <v/>
      </c>
      <c r="BF1079" s="92" t="str">
        <f t="shared" si="107"/>
        <v>No Sighting Date</v>
      </c>
    </row>
    <row r="1080" spans="1:58" x14ac:dyDescent="0.25">
      <c r="A1080" s="118">
        <v>1075</v>
      </c>
      <c r="B1080" s="119"/>
      <c r="C1080" s="120"/>
      <c r="D1080" s="121"/>
      <c r="E1080" s="121"/>
      <c r="F1080" s="236"/>
      <c r="G1080" s="122" t="str">
        <f>IFERROR(VLOOKUP(F1080,'#Location List#'!$U$3:$V$1154,2,FALSE),"")</f>
        <v/>
      </c>
      <c r="H1080" s="120"/>
      <c r="I1080" s="120"/>
      <c r="J1080" s="120"/>
      <c r="K1080" s="120"/>
      <c r="L1080" s="120"/>
      <c r="M1080" s="120"/>
      <c r="N1080" s="120"/>
      <c r="O1080" s="120"/>
      <c r="P1080" s="120"/>
      <c r="Q1080" s="120"/>
      <c r="R1080" s="120"/>
      <c r="S1080" s="120"/>
      <c r="T1080" s="205">
        <f t="shared" si="102"/>
        <v>0</v>
      </c>
      <c r="U1080" s="205">
        <f t="shared" si="103"/>
        <v>0</v>
      </c>
      <c r="V1080" s="210"/>
      <c r="W1080" s="210"/>
      <c r="X1080" s="23" t="str">
        <f>IFERROR(VLOOKUP(AT1080,'#Input Lists#'!$L$3:$AH$833,3,FALSE)," ")</f>
        <v xml:space="preserve"> </v>
      </c>
      <c r="Y1080" s="23" t="str">
        <f>IFERROR(VLOOKUP(AT1080,'#Input Lists#'!$L$3:$AH$833,5,FALSE)," ")</f>
        <v xml:space="preserve"> </v>
      </c>
      <c r="Z1080" s="206" t="str">
        <f>IFERROR(VLOOKUP(AT1080,'#Input Lists#'!$L$3:$AH$833,9,FALSE)," ")</f>
        <v xml:space="preserve"> </v>
      </c>
      <c r="AA1080" s="119" t="s">
        <v>1527</v>
      </c>
      <c r="AB1080" s="120"/>
      <c r="AC1080" s="123"/>
      <c r="AD1080" s="123"/>
      <c r="AE1080" s="123"/>
      <c r="AF1080" s="123"/>
      <c r="AG1080" s="123"/>
      <c r="AH1080" s="123"/>
      <c r="AI1080" s="123"/>
      <c r="AJ1080" s="123"/>
      <c r="AK1080" s="123"/>
      <c r="AL1080" s="123"/>
      <c r="AM1080" s="123"/>
      <c r="AN1080" s="123"/>
      <c r="AO1080" s="123"/>
      <c r="AP1080" s="120"/>
      <c r="AQ1080" s="125" t="str">
        <f>IFERROR(VLOOKUP(G1080,'#Location List#'!$C$3:$D$150,2,FALSE),"")</f>
        <v/>
      </c>
      <c r="AR1080" s="125" t="str">
        <f>IFERROR(VLOOKUP(F1080,'#Location List#'!$Q$3:$R$1154,2,FALSE),"")</f>
        <v/>
      </c>
      <c r="AS1080" s="125" t="str">
        <f>IFERROR(VLOOKUP(V1080,'#Input Lists#'!$B$3:$D$46,3,FALSE),"")</f>
        <v/>
      </c>
      <c r="AT1080" s="125" t="str">
        <f>IFERROR(VLOOKUP(CONCATENATE(V1080," ",W1080),'#Input Lists#'!$K$3:$L$827,2,FALSE),"")</f>
        <v/>
      </c>
      <c r="AU1080" s="125">
        <f>IFERROR(VLOOKUP(AA1080,'#Input Lists#'!$BU$3:$BV$8,2,FALSE),"")</f>
        <v>1</v>
      </c>
      <c r="AV1080" s="118" t="str">
        <f>IFERROR(VLOOKUP(AB1080,'#Input Lists#'!$BO$3:$BP$9,2,FALSE),"")</f>
        <v/>
      </c>
      <c r="AW1080" s="118">
        <f>IFERROR(VLOOKUP(AC1080,'#Input Lists#'!$BL$3:$BM$7,2,FALSE),"")</f>
        <v>1</v>
      </c>
      <c r="AX1080" s="52" t="e">
        <f>VLOOKUP(AQ1080,'#Location List#'!$D$3:$K$150,4,FALSE)</f>
        <v>#N/A</v>
      </c>
      <c r="AY1080" s="273" t="e">
        <f>VLOOKUP(AX1080,'#Location List#'!$Z$3:$AA$13,2,FALSE)</f>
        <v>#N/A</v>
      </c>
      <c r="AZ1080" s="126" t="e">
        <f>VLOOKUP($AT1080,'#Input Lists#'!$L$3:$S$1033,6,FALSE)</f>
        <v>#N/A</v>
      </c>
      <c r="BA1080" s="239" t="e">
        <f>VLOOKUP($AT1080,'#Input Lists#'!$L$3:$S$833,7,FALSE)</f>
        <v>#N/A</v>
      </c>
      <c r="BB1080" s="239" t="e">
        <f>VLOOKUP($AT1080,'#Input Lists#'!$L$3:$S$833,8,FALSE)</f>
        <v>#N/A</v>
      </c>
      <c r="BC1080" s="91" t="str">
        <f t="shared" si="104"/>
        <v/>
      </c>
      <c r="BD1080" s="91" t="str">
        <f t="shared" si="105"/>
        <v/>
      </c>
      <c r="BE1080" s="15" t="str">
        <f t="shared" si="106"/>
        <v/>
      </c>
      <c r="BF1080" s="92" t="str">
        <f t="shared" si="107"/>
        <v>No Sighting Date</v>
      </c>
    </row>
    <row r="1081" spans="1:58" x14ac:dyDescent="0.25">
      <c r="A1081" s="118">
        <v>1076</v>
      </c>
      <c r="B1081" s="119"/>
      <c r="C1081" s="120"/>
      <c r="D1081" s="121"/>
      <c r="E1081" s="121"/>
      <c r="F1081" s="236"/>
      <c r="G1081" s="122" t="str">
        <f>IFERROR(VLOOKUP(F1081,'#Location List#'!$U$3:$V$1154,2,FALSE),"")</f>
        <v/>
      </c>
      <c r="H1081" s="120"/>
      <c r="I1081" s="120"/>
      <c r="J1081" s="120"/>
      <c r="K1081" s="120"/>
      <c r="L1081" s="120"/>
      <c r="M1081" s="120"/>
      <c r="N1081" s="120"/>
      <c r="O1081" s="120"/>
      <c r="P1081" s="120"/>
      <c r="Q1081" s="120"/>
      <c r="R1081" s="120"/>
      <c r="S1081" s="120"/>
      <c r="T1081" s="205">
        <f t="shared" si="102"/>
        <v>0</v>
      </c>
      <c r="U1081" s="205">
        <f t="shared" si="103"/>
        <v>0</v>
      </c>
      <c r="V1081" s="210"/>
      <c r="W1081" s="210"/>
      <c r="X1081" s="23" t="str">
        <f>IFERROR(VLOOKUP(AT1081,'#Input Lists#'!$L$3:$AH$833,3,FALSE)," ")</f>
        <v xml:space="preserve"> </v>
      </c>
      <c r="Y1081" s="23" t="str">
        <f>IFERROR(VLOOKUP(AT1081,'#Input Lists#'!$L$3:$AH$833,5,FALSE)," ")</f>
        <v xml:space="preserve"> </v>
      </c>
      <c r="Z1081" s="206" t="str">
        <f>IFERROR(VLOOKUP(AT1081,'#Input Lists#'!$L$3:$AH$833,9,FALSE)," ")</f>
        <v xml:space="preserve"> </v>
      </c>
      <c r="AA1081" s="119" t="s">
        <v>1527</v>
      </c>
      <c r="AB1081" s="120"/>
      <c r="AC1081" s="123"/>
      <c r="AD1081" s="123"/>
      <c r="AE1081" s="123"/>
      <c r="AF1081" s="123"/>
      <c r="AG1081" s="123"/>
      <c r="AH1081" s="123"/>
      <c r="AI1081" s="123"/>
      <c r="AJ1081" s="123"/>
      <c r="AK1081" s="123"/>
      <c r="AL1081" s="123"/>
      <c r="AM1081" s="123"/>
      <c r="AN1081" s="123"/>
      <c r="AO1081" s="123"/>
      <c r="AP1081" s="120"/>
      <c r="AQ1081" s="125" t="str">
        <f>IFERROR(VLOOKUP(G1081,'#Location List#'!$C$3:$D$150,2,FALSE),"")</f>
        <v/>
      </c>
      <c r="AR1081" s="125" t="str">
        <f>IFERROR(VLOOKUP(F1081,'#Location List#'!$Q$3:$R$1154,2,FALSE),"")</f>
        <v/>
      </c>
      <c r="AS1081" s="125" t="str">
        <f>IFERROR(VLOOKUP(V1081,'#Input Lists#'!$B$3:$D$46,3,FALSE),"")</f>
        <v/>
      </c>
      <c r="AT1081" s="125" t="str">
        <f>IFERROR(VLOOKUP(CONCATENATE(V1081," ",W1081),'#Input Lists#'!$K$3:$L$827,2,FALSE),"")</f>
        <v/>
      </c>
      <c r="AU1081" s="125">
        <f>IFERROR(VLOOKUP(AA1081,'#Input Lists#'!$BU$3:$BV$8,2,FALSE),"")</f>
        <v>1</v>
      </c>
      <c r="AV1081" s="118" t="str">
        <f>IFERROR(VLOOKUP(AB1081,'#Input Lists#'!$BO$3:$BP$9,2,FALSE),"")</f>
        <v/>
      </c>
      <c r="AW1081" s="118">
        <f>IFERROR(VLOOKUP(AC1081,'#Input Lists#'!$BL$3:$BM$7,2,FALSE),"")</f>
        <v>1</v>
      </c>
      <c r="AX1081" s="52" t="e">
        <f>VLOOKUP(AQ1081,'#Location List#'!$D$3:$K$150,4,FALSE)</f>
        <v>#N/A</v>
      </c>
      <c r="AY1081" s="273" t="e">
        <f>VLOOKUP(AX1081,'#Location List#'!$Z$3:$AA$13,2,FALSE)</f>
        <v>#N/A</v>
      </c>
      <c r="AZ1081" s="126" t="e">
        <f>VLOOKUP($AT1081,'#Input Lists#'!$L$3:$S$1033,6,FALSE)</f>
        <v>#N/A</v>
      </c>
      <c r="BA1081" s="239" t="e">
        <f>VLOOKUP($AT1081,'#Input Lists#'!$L$3:$S$833,7,FALSE)</f>
        <v>#N/A</v>
      </c>
      <c r="BB1081" s="239" t="e">
        <f>VLOOKUP($AT1081,'#Input Lists#'!$L$3:$S$833,8,FALSE)</f>
        <v>#N/A</v>
      </c>
      <c r="BC1081" s="91" t="str">
        <f t="shared" si="104"/>
        <v/>
      </c>
      <c r="BD1081" s="91" t="str">
        <f t="shared" si="105"/>
        <v/>
      </c>
      <c r="BE1081" s="15" t="str">
        <f t="shared" si="106"/>
        <v/>
      </c>
      <c r="BF1081" s="92" t="str">
        <f t="shared" si="107"/>
        <v>No Sighting Date</v>
      </c>
    </row>
    <row r="1082" spans="1:58" x14ac:dyDescent="0.25">
      <c r="A1082" s="118">
        <v>1077</v>
      </c>
      <c r="B1082" s="119"/>
      <c r="C1082" s="120"/>
      <c r="D1082" s="121"/>
      <c r="E1082" s="121"/>
      <c r="F1082" s="236"/>
      <c r="G1082" s="122" t="str">
        <f>IFERROR(VLOOKUP(F1082,'#Location List#'!$U$3:$V$1154,2,FALSE),"")</f>
        <v/>
      </c>
      <c r="H1082" s="120"/>
      <c r="I1082" s="120"/>
      <c r="J1082" s="120"/>
      <c r="K1082" s="120"/>
      <c r="L1082" s="120"/>
      <c r="M1082" s="120"/>
      <c r="N1082" s="120"/>
      <c r="O1082" s="120"/>
      <c r="P1082" s="120"/>
      <c r="Q1082" s="120"/>
      <c r="R1082" s="120"/>
      <c r="S1082" s="120"/>
      <c r="T1082" s="205">
        <f t="shared" si="102"/>
        <v>0</v>
      </c>
      <c r="U1082" s="205">
        <f t="shared" si="103"/>
        <v>0</v>
      </c>
      <c r="V1082" s="210"/>
      <c r="W1082" s="210"/>
      <c r="X1082" s="23" t="str">
        <f>IFERROR(VLOOKUP(AT1082,'#Input Lists#'!$L$3:$AH$833,3,FALSE)," ")</f>
        <v xml:space="preserve"> </v>
      </c>
      <c r="Y1082" s="23" t="str">
        <f>IFERROR(VLOOKUP(AT1082,'#Input Lists#'!$L$3:$AH$833,5,FALSE)," ")</f>
        <v xml:space="preserve"> </v>
      </c>
      <c r="Z1082" s="206" t="str">
        <f>IFERROR(VLOOKUP(AT1082,'#Input Lists#'!$L$3:$AH$833,9,FALSE)," ")</f>
        <v xml:space="preserve"> </v>
      </c>
      <c r="AA1082" s="119" t="s">
        <v>1527</v>
      </c>
      <c r="AB1082" s="120"/>
      <c r="AC1082" s="123"/>
      <c r="AD1082" s="123"/>
      <c r="AE1082" s="123"/>
      <c r="AF1082" s="123"/>
      <c r="AG1082" s="123"/>
      <c r="AH1082" s="123"/>
      <c r="AI1082" s="123"/>
      <c r="AJ1082" s="123"/>
      <c r="AK1082" s="123"/>
      <c r="AL1082" s="123"/>
      <c r="AM1082" s="123"/>
      <c r="AN1082" s="123"/>
      <c r="AO1082" s="123"/>
      <c r="AP1082" s="120"/>
      <c r="AQ1082" s="125" t="str">
        <f>IFERROR(VLOOKUP(G1082,'#Location List#'!$C$3:$D$150,2,FALSE),"")</f>
        <v/>
      </c>
      <c r="AR1082" s="125" t="str">
        <f>IFERROR(VLOOKUP(F1082,'#Location List#'!$Q$3:$R$1154,2,FALSE),"")</f>
        <v/>
      </c>
      <c r="AS1082" s="125" t="str">
        <f>IFERROR(VLOOKUP(V1082,'#Input Lists#'!$B$3:$D$46,3,FALSE),"")</f>
        <v/>
      </c>
      <c r="AT1082" s="125" t="str">
        <f>IFERROR(VLOOKUP(CONCATENATE(V1082," ",W1082),'#Input Lists#'!$K$3:$L$827,2,FALSE),"")</f>
        <v/>
      </c>
      <c r="AU1082" s="125">
        <f>IFERROR(VLOOKUP(AA1082,'#Input Lists#'!$BU$3:$BV$8,2,FALSE),"")</f>
        <v>1</v>
      </c>
      <c r="AV1082" s="118" t="str">
        <f>IFERROR(VLOOKUP(AB1082,'#Input Lists#'!$BO$3:$BP$9,2,FALSE),"")</f>
        <v/>
      </c>
      <c r="AW1082" s="118">
        <f>IFERROR(VLOOKUP(AC1082,'#Input Lists#'!$BL$3:$BM$7,2,FALSE),"")</f>
        <v>1</v>
      </c>
      <c r="AX1082" s="52" t="e">
        <f>VLOOKUP(AQ1082,'#Location List#'!$D$3:$K$150,4,FALSE)</f>
        <v>#N/A</v>
      </c>
      <c r="AY1082" s="273" t="e">
        <f>VLOOKUP(AX1082,'#Location List#'!$Z$3:$AA$13,2,FALSE)</f>
        <v>#N/A</v>
      </c>
      <c r="AZ1082" s="126" t="e">
        <f>VLOOKUP($AT1082,'#Input Lists#'!$L$3:$S$1033,6,FALSE)</f>
        <v>#N/A</v>
      </c>
      <c r="BA1082" s="239" t="e">
        <f>VLOOKUP($AT1082,'#Input Lists#'!$L$3:$S$833,7,FALSE)</f>
        <v>#N/A</v>
      </c>
      <c r="BB1082" s="239" t="e">
        <f>VLOOKUP($AT1082,'#Input Lists#'!$L$3:$S$833,8,FALSE)</f>
        <v>#N/A</v>
      </c>
      <c r="BC1082" s="91" t="str">
        <f t="shared" si="104"/>
        <v/>
      </c>
      <c r="BD1082" s="91" t="str">
        <f t="shared" si="105"/>
        <v/>
      </c>
      <c r="BE1082" s="15" t="str">
        <f t="shared" si="106"/>
        <v/>
      </c>
      <c r="BF1082" s="92" t="str">
        <f t="shared" si="107"/>
        <v>No Sighting Date</v>
      </c>
    </row>
    <row r="1083" spans="1:58" x14ac:dyDescent="0.25">
      <c r="A1083" s="118">
        <v>1078</v>
      </c>
      <c r="B1083" s="119"/>
      <c r="C1083" s="120"/>
      <c r="D1083" s="121"/>
      <c r="E1083" s="121"/>
      <c r="F1083" s="236"/>
      <c r="G1083" s="122" t="str">
        <f>IFERROR(VLOOKUP(F1083,'#Location List#'!$U$3:$V$1154,2,FALSE),"")</f>
        <v/>
      </c>
      <c r="H1083" s="120"/>
      <c r="I1083" s="120"/>
      <c r="J1083" s="120"/>
      <c r="K1083" s="120"/>
      <c r="L1083" s="120"/>
      <c r="M1083" s="120"/>
      <c r="N1083" s="120"/>
      <c r="O1083" s="120"/>
      <c r="P1083" s="120"/>
      <c r="Q1083" s="120"/>
      <c r="R1083" s="120"/>
      <c r="S1083" s="120"/>
      <c r="T1083" s="205">
        <f t="shared" si="102"/>
        <v>0</v>
      </c>
      <c r="U1083" s="205">
        <f t="shared" si="103"/>
        <v>0</v>
      </c>
      <c r="V1083" s="210"/>
      <c r="W1083" s="210"/>
      <c r="X1083" s="23" t="str">
        <f>IFERROR(VLOOKUP(AT1083,'#Input Lists#'!$L$3:$AH$833,3,FALSE)," ")</f>
        <v xml:space="preserve"> </v>
      </c>
      <c r="Y1083" s="23" t="str">
        <f>IFERROR(VLOOKUP(AT1083,'#Input Lists#'!$L$3:$AH$833,5,FALSE)," ")</f>
        <v xml:space="preserve"> </v>
      </c>
      <c r="Z1083" s="206" t="str">
        <f>IFERROR(VLOOKUP(AT1083,'#Input Lists#'!$L$3:$AH$833,9,FALSE)," ")</f>
        <v xml:space="preserve"> </v>
      </c>
      <c r="AA1083" s="119" t="s">
        <v>1527</v>
      </c>
      <c r="AB1083" s="120"/>
      <c r="AC1083" s="123"/>
      <c r="AD1083" s="123"/>
      <c r="AE1083" s="123"/>
      <c r="AF1083" s="123"/>
      <c r="AG1083" s="123"/>
      <c r="AH1083" s="123"/>
      <c r="AI1083" s="123"/>
      <c r="AJ1083" s="123"/>
      <c r="AK1083" s="123"/>
      <c r="AL1083" s="123"/>
      <c r="AM1083" s="123"/>
      <c r="AN1083" s="123"/>
      <c r="AO1083" s="123"/>
      <c r="AP1083" s="120"/>
      <c r="AQ1083" s="125" t="str">
        <f>IFERROR(VLOOKUP(G1083,'#Location List#'!$C$3:$D$150,2,FALSE),"")</f>
        <v/>
      </c>
      <c r="AR1083" s="125" t="str">
        <f>IFERROR(VLOOKUP(F1083,'#Location List#'!$Q$3:$R$1154,2,FALSE),"")</f>
        <v/>
      </c>
      <c r="AS1083" s="125" t="str">
        <f>IFERROR(VLOOKUP(V1083,'#Input Lists#'!$B$3:$D$46,3,FALSE),"")</f>
        <v/>
      </c>
      <c r="AT1083" s="125" t="str">
        <f>IFERROR(VLOOKUP(CONCATENATE(V1083," ",W1083),'#Input Lists#'!$K$3:$L$827,2,FALSE),"")</f>
        <v/>
      </c>
      <c r="AU1083" s="125">
        <f>IFERROR(VLOOKUP(AA1083,'#Input Lists#'!$BU$3:$BV$8,2,FALSE),"")</f>
        <v>1</v>
      </c>
      <c r="AV1083" s="118" t="str">
        <f>IFERROR(VLOOKUP(AB1083,'#Input Lists#'!$BO$3:$BP$9,2,FALSE),"")</f>
        <v/>
      </c>
      <c r="AW1083" s="118">
        <f>IFERROR(VLOOKUP(AC1083,'#Input Lists#'!$BL$3:$BM$7,2,FALSE),"")</f>
        <v>1</v>
      </c>
      <c r="AX1083" s="52" t="e">
        <f>VLOOKUP(AQ1083,'#Location List#'!$D$3:$K$150,4,FALSE)</f>
        <v>#N/A</v>
      </c>
      <c r="AY1083" s="273" t="e">
        <f>VLOOKUP(AX1083,'#Location List#'!$Z$3:$AA$13,2,FALSE)</f>
        <v>#N/A</v>
      </c>
      <c r="AZ1083" s="126" t="e">
        <f>VLOOKUP($AT1083,'#Input Lists#'!$L$3:$S$1033,6,FALSE)</f>
        <v>#N/A</v>
      </c>
      <c r="BA1083" s="239" t="e">
        <f>VLOOKUP($AT1083,'#Input Lists#'!$L$3:$S$833,7,FALSE)</f>
        <v>#N/A</v>
      </c>
      <c r="BB1083" s="239" t="e">
        <f>VLOOKUP($AT1083,'#Input Lists#'!$L$3:$S$833,8,FALSE)</f>
        <v>#N/A</v>
      </c>
      <c r="BC1083" s="91" t="str">
        <f t="shared" si="104"/>
        <v/>
      </c>
      <c r="BD1083" s="91" t="str">
        <f t="shared" si="105"/>
        <v/>
      </c>
      <c r="BE1083" s="15" t="str">
        <f t="shared" si="106"/>
        <v/>
      </c>
      <c r="BF1083" s="92" t="str">
        <f t="shared" si="107"/>
        <v>No Sighting Date</v>
      </c>
    </row>
    <row r="1084" spans="1:58" x14ac:dyDescent="0.25">
      <c r="A1084" s="118">
        <v>1079</v>
      </c>
      <c r="B1084" s="119"/>
      <c r="C1084" s="120"/>
      <c r="D1084" s="121"/>
      <c r="E1084" s="121"/>
      <c r="F1084" s="236"/>
      <c r="G1084" s="122" t="str">
        <f>IFERROR(VLOOKUP(F1084,'#Location List#'!$U$3:$V$1154,2,FALSE),"")</f>
        <v/>
      </c>
      <c r="H1084" s="120"/>
      <c r="I1084" s="120"/>
      <c r="J1084" s="120"/>
      <c r="K1084" s="120"/>
      <c r="L1084" s="120"/>
      <c r="M1084" s="120"/>
      <c r="N1084" s="120"/>
      <c r="O1084" s="120"/>
      <c r="P1084" s="120"/>
      <c r="Q1084" s="120"/>
      <c r="R1084" s="120"/>
      <c r="S1084" s="120"/>
      <c r="T1084" s="205">
        <f t="shared" si="102"/>
        <v>0</v>
      </c>
      <c r="U1084" s="205">
        <f t="shared" si="103"/>
        <v>0</v>
      </c>
      <c r="V1084" s="210"/>
      <c r="W1084" s="210"/>
      <c r="X1084" s="23" t="str">
        <f>IFERROR(VLOOKUP(AT1084,'#Input Lists#'!$L$3:$AH$833,3,FALSE)," ")</f>
        <v xml:space="preserve"> </v>
      </c>
      <c r="Y1084" s="23" t="str">
        <f>IFERROR(VLOOKUP(AT1084,'#Input Lists#'!$L$3:$AH$833,5,FALSE)," ")</f>
        <v xml:space="preserve"> </v>
      </c>
      <c r="Z1084" s="206" t="str">
        <f>IFERROR(VLOOKUP(AT1084,'#Input Lists#'!$L$3:$AH$833,9,FALSE)," ")</f>
        <v xml:space="preserve"> </v>
      </c>
      <c r="AA1084" s="119" t="s">
        <v>1527</v>
      </c>
      <c r="AB1084" s="120"/>
      <c r="AC1084" s="123"/>
      <c r="AD1084" s="123"/>
      <c r="AE1084" s="123"/>
      <c r="AF1084" s="123"/>
      <c r="AG1084" s="123"/>
      <c r="AH1084" s="123"/>
      <c r="AI1084" s="123"/>
      <c r="AJ1084" s="123"/>
      <c r="AK1084" s="123"/>
      <c r="AL1084" s="123"/>
      <c r="AM1084" s="123"/>
      <c r="AN1084" s="123"/>
      <c r="AO1084" s="123"/>
      <c r="AP1084" s="120"/>
      <c r="AQ1084" s="125" t="str">
        <f>IFERROR(VLOOKUP(G1084,'#Location List#'!$C$3:$D$150,2,FALSE),"")</f>
        <v/>
      </c>
      <c r="AR1084" s="125" t="str">
        <f>IFERROR(VLOOKUP(F1084,'#Location List#'!$Q$3:$R$1154,2,FALSE),"")</f>
        <v/>
      </c>
      <c r="AS1084" s="125" t="str">
        <f>IFERROR(VLOOKUP(V1084,'#Input Lists#'!$B$3:$D$46,3,FALSE),"")</f>
        <v/>
      </c>
      <c r="AT1084" s="125" t="str">
        <f>IFERROR(VLOOKUP(CONCATENATE(V1084," ",W1084),'#Input Lists#'!$K$3:$L$827,2,FALSE),"")</f>
        <v/>
      </c>
      <c r="AU1084" s="125">
        <f>IFERROR(VLOOKUP(AA1084,'#Input Lists#'!$BU$3:$BV$8,2,FALSE),"")</f>
        <v>1</v>
      </c>
      <c r="AV1084" s="118" t="str">
        <f>IFERROR(VLOOKUP(AB1084,'#Input Lists#'!$BO$3:$BP$9,2,FALSE),"")</f>
        <v/>
      </c>
      <c r="AW1084" s="118">
        <f>IFERROR(VLOOKUP(AC1084,'#Input Lists#'!$BL$3:$BM$7,2,FALSE),"")</f>
        <v>1</v>
      </c>
      <c r="AX1084" s="52" t="e">
        <f>VLOOKUP(AQ1084,'#Location List#'!$D$3:$K$150,4,FALSE)</f>
        <v>#N/A</v>
      </c>
      <c r="AY1084" s="273" t="e">
        <f>VLOOKUP(AX1084,'#Location List#'!$Z$3:$AA$13,2,FALSE)</f>
        <v>#N/A</v>
      </c>
      <c r="AZ1084" s="126" t="e">
        <f>VLOOKUP($AT1084,'#Input Lists#'!$L$3:$S$1033,6,FALSE)</f>
        <v>#N/A</v>
      </c>
      <c r="BA1084" s="239" t="e">
        <f>VLOOKUP($AT1084,'#Input Lists#'!$L$3:$S$833,7,FALSE)</f>
        <v>#N/A</v>
      </c>
      <c r="BB1084" s="239" t="e">
        <f>VLOOKUP($AT1084,'#Input Lists#'!$L$3:$S$833,8,FALSE)</f>
        <v>#N/A</v>
      </c>
      <c r="BC1084" s="91" t="str">
        <f t="shared" si="104"/>
        <v/>
      </c>
      <c r="BD1084" s="91" t="str">
        <f t="shared" si="105"/>
        <v/>
      </c>
      <c r="BE1084" s="15" t="str">
        <f t="shared" si="106"/>
        <v/>
      </c>
      <c r="BF1084" s="92" t="str">
        <f t="shared" si="107"/>
        <v>No Sighting Date</v>
      </c>
    </row>
    <row r="1085" spans="1:58" x14ac:dyDescent="0.25">
      <c r="A1085" s="118">
        <v>1080</v>
      </c>
      <c r="B1085" s="119"/>
      <c r="C1085" s="120"/>
      <c r="D1085" s="121"/>
      <c r="E1085" s="121"/>
      <c r="F1085" s="236"/>
      <c r="G1085" s="122" t="str">
        <f>IFERROR(VLOOKUP(F1085,'#Location List#'!$U$3:$V$1154,2,FALSE),"")</f>
        <v/>
      </c>
      <c r="H1085" s="120"/>
      <c r="I1085" s="120"/>
      <c r="J1085" s="120"/>
      <c r="K1085" s="120"/>
      <c r="L1085" s="120"/>
      <c r="M1085" s="120"/>
      <c r="N1085" s="120"/>
      <c r="O1085" s="120"/>
      <c r="P1085" s="120"/>
      <c r="Q1085" s="120"/>
      <c r="R1085" s="120"/>
      <c r="S1085" s="120"/>
      <c r="T1085" s="205">
        <f t="shared" si="102"/>
        <v>0</v>
      </c>
      <c r="U1085" s="205">
        <f t="shared" si="103"/>
        <v>0</v>
      </c>
      <c r="V1085" s="210"/>
      <c r="W1085" s="210"/>
      <c r="X1085" s="23" t="str">
        <f>IFERROR(VLOOKUP(AT1085,'#Input Lists#'!$L$3:$AH$833,3,FALSE)," ")</f>
        <v xml:space="preserve"> </v>
      </c>
      <c r="Y1085" s="23" t="str">
        <f>IFERROR(VLOOKUP(AT1085,'#Input Lists#'!$L$3:$AH$833,5,FALSE)," ")</f>
        <v xml:space="preserve"> </v>
      </c>
      <c r="Z1085" s="206" t="str">
        <f>IFERROR(VLOOKUP(AT1085,'#Input Lists#'!$L$3:$AH$833,9,FALSE)," ")</f>
        <v xml:space="preserve"> </v>
      </c>
      <c r="AA1085" s="119" t="s">
        <v>1527</v>
      </c>
      <c r="AB1085" s="120"/>
      <c r="AC1085" s="123"/>
      <c r="AD1085" s="123"/>
      <c r="AE1085" s="123"/>
      <c r="AF1085" s="123"/>
      <c r="AG1085" s="123"/>
      <c r="AH1085" s="123"/>
      <c r="AI1085" s="123"/>
      <c r="AJ1085" s="123"/>
      <c r="AK1085" s="123"/>
      <c r="AL1085" s="123"/>
      <c r="AM1085" s="123"/>
      <c r="AN1085" s="123"/>
      <c r="AO1085" s="123"/>
      <c r="AP1085" s="120"/>
      <c r="AQ1085" s="125" t="str">
        <f>IFERROR(VLOOKUP(G1085,'#Location List#'!$C$3:$D$150,2,FALSE),"")</f>
        <v/>
      </c>
      <c r="AR1085" s="125" t="str">
        <f>IFERROR(VLOOKUP(F1085,'#Location List#'!$Q$3:$R$1154,2,FALSE),"")</f>
        <v/>
      </c>
      <c r="AS1085" s="125" t="str">
        <f>IFERROR(VLOOKUP(V1085,'#Input Lists#'!$B$3:$D$46,3,FALSE),"")</f>
        <v/>
      </c>
      <c r="AT1085" s="125" t="str">
        <f>IFERROR(VLOOKUP(CONCATENATE(V1085," ",W1085),'#Input Lists#'!$K$3:$L$827,2,FALSE),"")</f>
        <v/>
      </c>
      <c r="AU1085" s="125">
        <f>IFERROR(VLOOKUP(AA1085,'#Input Lists#'!$BU$3:$BV$8,2,FALSE),"")</f>
        <v>1</v>
      </c>
      <c r="AV1085" s="118" t="str">
        <f>IFERROR(VLOOKUP(AB1085,'#Input Lists#'!$BO$3:$BP$9,2,FALSE),"")</f>
        <v/>
      </c>
      <c r="AW1085" s="118">
        <f>IFERROR(VLOOKUP(AC1085,'#Input Lists#'!$BL$3:$BM$7,2,FALSE),"")</f>
        <v>1</v>
      </c>
      <c r="AX1085" s="52" t="e">
        <f>VLOOKUP(AQ1085,'#Location List#'!$D$3:$K$150,4,FALSE)</f>
        <v>#N/A</v>
      </c>
      <c r="AY1085" s="273" t="e">
        <f>VLOOKUP(AX1085,'#Location List#'!$Z$3:$AA$13,2,FALSE)</f>
        <v>#N/A</v>
      </c>
      <c r="AZ1085" s="126" t="e">
        <f>VLOOKUP($AT1085,'#Input Lists#'!$L$3:$S$1033,6,FALSE)</f>
        <v>#N/A</v>
      </c>
      <c r="BA1085" s="239" t="e">
        <f>VLOOKUP($AT1085,'#Input Lists#'!$L$3:$S$833,7,FALSE)</f>
        <v>#N/A</v>
      </c>
      <c r="BB1085" s="239" t="e">
        <f>VLOOKUP($AT1085,'#Input Lists#'!$L$3:$S$833,8,FALSE)</f>
        <v>#N/A</v>
      </c>
      <c r="BC1085" s="91" t="str">
        <f t="shared" si="104"/>
        <v/>
      </c>
      <c r="BD1085" s="91" t="str">
        <f t="shared" si="105"/>
        <v/>
      </c>
      <c r="BE1085" s="15" t="str">
        <f t="shared" si="106"/>
        <v/>
      </c>
      <c r="BF1085" s="92" t="str">
        <f t="shared" si="107"/>
        <v>No Sighting Date</v>
      </c>
    </row>
    <row r="1086" spans="1:58" x14ac:dyDescent="0.25">
      <c r="A1086" s="118">
        <v>1081</v>
      </c>
      <c r="B1086" s="119"/>
      <c r="C1086" s="120"/>
      <c r="D1086" s="121"/>
      <c r="E1086" s="121"/>
      <c r="F1086" s="236"/>
      <c r="G1086" s="122" t="str">
        <f>IFERROR(VLOOKUP(F1086,'#Location List#'!$U$3:$V$1154,2,FALSE),"")</f>
        <v/>
      </c>
      <c r="H1086" s="120"/>
      <c r="I1086" s="120"/>
      <c r="J1086" s="120"/>
      <c r="K1086" s="120"/>
      <c r="L1086" s="120"/>
      <c r="M1086" s="120"/>
      <c r="N1086" s="120"/>
      <c r="O1086" s="120"/>
      <c r="P1086" s="120"/>
      <c r="Q1086" s="120"/>
      <c r="R1086" s="120"/>
      <c r="S1086" s="120"/>
      <c r="T1086" s="205">
        <f t="shared" si="102"/>
        <v>0</v>
      </c>
      <c r="U1086" s="205">
        <f t="shared" si="103"/>
        <v>0</v>
      </c>
      <c r="V1086" s="210"/>
      <c r="W1086" s="210"/>
      <c r="X1086" s="23" t="str">
        <f>IFERROR(VLOOKUP(AT1086,'#Input Lists#'!$L$3:$AH$833,3,FALSE)," ")</f>
        <v xml:space="preserve"> </v>
      </c>
      <c r="Y1086" s="23" t="str">
        <f>IFERROR(VLOOKUP(AT1086,'#Input Lists#'!$L$3:$AH$833,5,FALSE)," ")</f>
        <v xml:space="preserve"> </v>
      </c>
      <c r="Z1086" s="206" t="str">
        <f>IFERROR(VLOOKUP(AT1086,'#Input Lists#'!$L$3:$AH$833,9,FALSE)," ")</f>
        <v xml:space="preserve"> </v>
      </c>
      <c r="AA1086" s="119" t="s">
        <v>1527</v>
      </c>
      <c r="AB1086" s="120"/>
      <c r="AC1086" s="123"/>
      <c r="AD1086" s="123"/>
      <c r="AE1086" s="123"/>
      <c r="AF1086" s="123"/>
      <c r="AG1086" s="123"/>
      <c r="AH1086" s="123"/>
      <c r="AI1086" s="123"/>
      <c r="AJ1086" s="123"/>
      <c r="AK1086" s="123"/>
      <c r="AL1086" s="123"/>
      <c r="AM1086" s="123"/>
      <c r="AN1086" s="123"/>
      <c r="AO1086" s="123"/>
      <c r="AP1086" s="120"/>
      <c r="AQ1086" s="125" t="str">
        <f>IFERROR(VLOOKUP(G1086,'#Location List#'!$C$3:$D$150,2,FALSE),"")</f>
        <v/>
      </c>
      <c r="AR1086" s="125" t="str">
        <f>IFERROR(VLOOKUP(F1086,'#Location List#'!$Q$3:$R$1154,2,FALSE),"")</f>
        <v/>
      </c>
      <c r="AS1086" s="125" t="str">
        <f>IFERROR(VLOOKUP(V1086,'#Input Lists#'!$B$3:$D$46,3,FALSE),"")</f>
        <v/>
      </c>
      <c r="AT1086" s="125" t="str">
        <f>IFERROR(VLOOKUP(CONCATENATE(V1086," ",W1086),'#Input Lists#'!$K$3:$L$827,2,FALSE),"")</f>
        <v/>
      </c>
      <c r="AU1086" s="125">
        <f>IFERROR(VLOOKUP(AA1086,'#Input Lists#'!$BU$3:$BV$8,2,FALSE),"")</f>
        <v>1</v>
      </c>
      <c r="AV1086" s="118" t="str">
        <f>IFERROR(VLOOKUP(AB1086,'#Input Lists#'!$BO$3:$BP$9,2,FALSE),"")</f>
        <v/>
      </c>
      <c r="AW1086" s="118">
        <f>IFERROR(VLOOKUP(AC1086,'#Input Lists#'!$BL$3:$BM$7,2,FALSE),"")</f>
        <v>1</v>
      </c>
      <c r="AX1086" s="52" t="e">
        <f>VLOOKUP(AQ1086,'#Location List#'!$D$3:$K$150,4,FALSE)</f>
        <v>#N/A</v>
      </c>
      <c r="AY1086" s="273" t="e">
        <f>VLOOKUP(AX1086,'#Location List#'!$Z$3:$AA$13,2,FALSE)</f>
        <v>#N/A</v>
      </c>
      <c r="AZ1086" s="126" t="e">
        <f>VLOOKUP($AT1086,'#Input Lists#'!$L$3:$S$1033,6,FALSE)</f>
        <v>#N/A</v>
      </c>
      <c r="BA1086" s="239" t="e">
        <f>VLOOKUP($AT1086,'#Input Lists#'!$L$3:$S$833,7,FALSE)</f>
        <v>#N/A</v>
      </c>
      <c r="BB1086" s="239" t="e">
        <f>VLOOKUP($AT1086,'#Input Lists#'!$L$3:$S$833,8,FALSE)</f>
        <v>#N/A</v>
      </c>
      <c r="BC1086" s="91" t="str">
        <f t="shared" si="104"/>
        <v/>
      </c>
      <c r="BD1086" s="91" t="str">
        <f t="shared" si="105"/>
        <v/>
      </c>
      <c r="BE1086" s="15" t="str">
        <f t="shared" si="106"/>
        <v/>
      </c>
      <c r="BF1086" s="92" t="str">
        <f t="shared" si="107"/>
        <v>No Sighting Date</v>
      </c>
    </row>
    <row r="1087" spans="1:58" x14ac:dyDescent="0.25">
      <c r="A1087" s="118">
        <v>1082</v>
      </c>
      <c r="B1087" s="119"/>
      <c r="C1087" s="120"/>
      <c r="D1087" s="121"/>
      <c r="E1087" s="121"/>
      <c r="F1087" s="236"/>
      <c r="G1087" s="122" t="str">
        <f>IFERROR(VLOOKUP(F1087,'#Location List#'!$U$3:$V$1154,2,FALSE),"")</f>
        <v/>
      </c>
      <c r="H1087" s="120"/>
      <c r="I1087" s="120"/>
      <c r="J1087" s="120"/>
      <c r="K1087" s="120"/>
      <c r="L1087" s="120"/>
      <c r="M1087" s="120"/>
      <c r="N1087" s="120"/>
      <c r="O1087" s="120"/>
      <c r="P1087" s="120"/>
      <c r="Q1087" s="120"/>
      <c r="R1087" s="120"/>
      <c r="S1087" s="120"/>
      <c r="T1087" s="205">
        <f t="shared" si="102"/>
        <v>0</v>
      </c>
      <c r="U1087" s="205">
        <f t="shared" si="103"/>
        <v>0</v>
      </c>
      <c r="V1087" s="210"/>
      <c r="W1087" s="210"/>
      <c r="X1087" s="23" t="str">
        <f>IFERROR(VLOOKUP(AT1087,'#Input Lists#'!$L$3:$AH$833,3,FALSE)," ")</f>
        <v xml:space="preserve"> </v>
      </c>
      <c r="Y1087" s="23" t="str">
        <f>IFERROR(VLOOKUP(AT1087,'#Input Lists#'!$L$3:$AH$833,5,FALSE)," ")</f>
        <v xml:space="preserve"> </v>
      </c>
      <c r="Z1087" s="206" t="str">
        <f>IFERROR(VLOOKUP(AT1087,'#Input Lists#'!$L$3:$AH$833,9,FALSE)," ")</f>
        <v xml:space="preserve"> </v>
      </c>
      <c r="AA1087" s="119" t="s">
        <v>1527</v>
      </c>
      <c r="AB1087" s="120"/>
      <c r="AC1087" s="123"/>
      <c r="AD1087" s="123"/>
      <c r="AE1087" s="123"/>
      <c r="AF1087" s="123"/>
      <c r="AG1087" s="123"/>
      <c r="AH1087" s="123"/>
      <c r="AI1087" s="123"/>
      <c r="AJ1087" s="123"/>
      <c r="AK1087" s="123"/>
      <c r="AL1087" s="123"/>
      <c r="AM1087" s="123"/>
      <c r="AN1087" s="123"/>
      <c r="AO1087" s="123"/>
      <c r="AP1087" s="120"/>
      <c r="AQ1087" s="125" t="str">
        <f>IFERROR(VLOOKUP(G1087,'#Location List#'!$C$3:$D$150,2,FALSE),"")</f>
        <v/>
      </c>
      <c r="AR1087" s="125" t="str">
        <f>IFERROR(VLOOKUP(F1087,'#Location List#'!$Q$3:$R$1154,2,FALSE),"")</f>
        <v/>
      </c>
      <c r="AS1087" s="125" t="str">
        <f>IFERROR(VLOOKUP(V1087,'#Input Lists#'!$B$3:$D$46,3,FALSE),"")</f>
        <v/>
      </c>
      <c r="AT1087" s="125" t="str">
        <f>IFERROR(VLOOKUP(CONCATENATE(V1087," ",W1087),'#Input Lists#'!$K$3:$L$827,2,FALSE),"")</f>
        <v/>
      </c>
      <c r="AU1087" s="125">
        <f>IFERROR(VLOOKUP(AA1087,'#Input Lists#'!$BU$3:$BV$8,2,FALSE),"")</f>
        <v>1</v>
      </c>
      <c r="AV1087" s="118" t="str">
        <f>IFERROR(VLOOKUP(AB1087,'#Input Lists#'!$BO$3:$BP$9,2,FALSE),"")</f>
        <v/>
      </c>
      <c r="AW1087" s="118">
        <f>IFERROR(VLOOKUP(AC1087,'#Input Lists#'!$BL$3:$BM$7,2,FALSE),"")</f>
        <v>1</v>
      </c>
      <c r="AX1087" s="52" t="e">
        <f>VLOOKUP(AQ1087,'#Location List#'!$D$3:$K$150,4,FALSE)</f>
        <v>#N/A</v>
      </c>
      <c r="AY1087" s="273" t="e">
        <f>VLOOKUP(AX1087,'#Location List#'!$Z$3:$AA$13,2,FALSE)</f>
        <v>#N/A</v>
      </c>
      <c r="AZ1087" s="126" t="e">
        <f>VLOOKUP($AT1087,'#Input Lists#'!$L$3:$S$1033,6,FALSE)</f>
        <v>#N/A</v>
      </c>
      <c r="BA1087" s="239" t="e">
        <f>VLOOKUP($AT1087,'#Input Lists#'!$L$3:$S$833,7,FALSE)</f>
        <v>#N/A</v>
      </c>
      <c r="BB1087" s="239" t="e">
        <f>VLOOKUP($AT1087,'#Input Lists#'!$L$3:$S$833,8,FALSE)</f>
        <v>#N/A</v>
      </c>
      <c r="BC1087" s="91" t="str">
        <f t="shared" si="104"/>
        <v/>
      </c>
      <c r="BD1087" s="91" t="str">
        <f t="shared" si="105"/>
        <v/>
      </c>
      <c r="BE1087" s="15" t="str">
        <f t="shared" si="106"/>
        <v/>
      </c>
      <c r="BF1087" s="92" t="str">
        <f t="shared" si="107"/>
        <v>No Sighting Date</v>
      </c>
    </row>
    <row r="1088" spans="1:58" x14ac:dyDescent="0.25">
      <c r="A1088" s="118">
        <v>1083</v>
      </c>
      <c r="B1088" s="119"/>
      <c r="C1088" s="120"/>
      <c r="D1088" s="121"/>
      <c r="E1088" s="121"/>
      <c r="F1088" s="236"/>
      <c r="G1088" s="122" t="str">
        <f>IFERROR(VLOOKUP(F1088,'#Location List#'!$U$3:$V$1154,2,FALSE),"")</f>
        <v/>
      </c>
      <c r="H1088" s="120"/>
      <c r="I1088" s="120"/>
      <c r="J1088" s="120"/>
      <c r="K1088" s="120"/>
      <c r="L1088" s="120"/>
      <c r="M1088" s="120"/>
      <c r="N1088" s="120"/>
      <c r="O1088" s="120"/>
      <c r="P1088" s="120"/>
      <c r="Q1088" s="120"/>
      <c r="R1088" s="120"/>
      <c r="S1088" s="120"/>
      <c r="T1088" s="205">
        <f t="shared" si="102"/>
        <v>0</v>
      </c>
      <c r="U1088" s="205">
        <f t="shared" si="103"/>
        <v>0</v>
      </c>
      <c r="V1088" s="210"/>
      <c r="W1088" s="210"/>
      <c r="X1088" s="23" t="str">
        <f>IFERROR(VLOOKUP(AT1088,'#Input Lists#'!$L$3:$AH$833,3,FALSE)," ")</f>
        <v xml:space="preserve"> </v>
      </c>
      <c r="Y1088" s="23" t="str">
        <f>IFERROR(VLOOKUP(AT1088,'#Input Lists#'!$L$3:$AH$833,5,FALSE)," ")</f>
        <v xml:space="preserve"> </v>
      </c>
      <c r="Z1088" s="206" t="str">
        <f>IFERROR(VLOOKUP(AT1088,'#Input Lists#'!$L$3:$AH$833,9,FALSE)," ")</f>
        <v xml:space="preserve"> </v>
      </c>
      <c r="AA1088" s="119" t="s">
        <v>1527</v>
      </c>
      <c r="AB1088" s="120"/>
      <c r="AC1088" s="123"/>
      <c r="AD1088" s="123"/>
      <c r="AE1088" s="123"/>
      <c r="AF1088" s="123"/>
      <c r="AG1088" s="123"/>
      <c r="AH1088" s="123"/>
      <c r="AI1088" s="123"/>
      <c r="AJ1088" s="123"/>
      <c r="AK1088" s="123"/>
      <c r="AL1088" s="123"/>
      <c r="AM1088" s="123"/>
      <c r="AN1088" s="123"/>
      <c r="AO1088" s="123"/>
      <c r="AP1088" s="120"/>
      <c r="AQ1088" s="125" t="str">
        <f>IFERROR(VLOOKUP(G1088,'#Location List#'!$C$3:$D$150,2,FALSE),"")</f>
        <v/>
      </c>
      <c r="AR1088" s="125" t="str">
        <f>IFERROR(VLOOKUP(F1088,'#Location List#'!$Q$3:$R$1154,2,FALSE),"")</f>
        <v/>
      </c>
      <c r="AS1088" s="125" t="str">
        <f>IFERROR(VLOOKUP(V1088,'#Input Lists#'!$B$3:$D$46,3,FALSE),"")</f>
        <v/>
      </c>
      <c r="AT1088" s="125" t="str">
        <f>IFERROR(VLOOKUP(CONCATENATE(V1088," ",W1088),'#Input Lists#'!$K$3:$L$827,2,FALSE),"")</f>
        <v/>
      </c>
      <c r="AU1088" s="125">
        <f>IFERROR(VLOOKUP(AA1088,'#Input Lists#'!$BU$3:$BV$8,2,FALSE),"")</f>
        <v>1</v>
      </c>
      <c r="AV1088" s="118" t="str">
        <f>IFERROR(VLOOKUP(AB1088,'#Input Lists#'!$BO$3:$BP$9,2,FALSE),"")</f>
        <v/>
      </c>
      <c r="AW1088" s="118">
        <f>IFERROR(VLOOKUP(AC1088,'#Input Lists#'!$BL$3:$BM$7,2,FALSE),"")</f>
        <v>1</v>
      </c>
      <c r="AX1088" s="52" t="e">
        <f>VLOOKUP(AQ1088,'#Location List#'!$D$3:$K$150,4,FALSE)</f>
        <v>#N/A</v>
      </c>
      <c r="AY1088" s="273" t="e">
        <f>VLOOKUP(AX1088,'#Location List#'!$Z$3:$AA$13,2,FALSE)</f>
        <v>#N/A</v>
      </c>
      <c r="AZ1088" s="126" t="e">
        <f>VLOOKUP($AT1088,'#Input Lists#'!$L$3:$S$1033,6,FALSE)</f>
        <v>#N/A</v>
      </c>
      <c r="BA1088" s="239" t="e">
        <f>VLOOKUP($AT1088,'#Input Lists#'!$L$3:$S$833,7,FALSE)</f>
        <v>#N/A</v>
      </c>
      <c r="BB1088" s="239" t="e">
        <f>VLOOKUP($AT1088,'#Input Lists#'!$L$3:$S$833,8,FALSE)</f>
        <v>#N/A</v>
      </c>
      <c r="BC1088" s="91" t="str">
        <f t="shared" si="104"/>
        <v/>
      </c>
      <c r="BD1088" s="91" t="str">
        <f t="shared" si="105"/>
        <v/>
      </c>
      <c r="BE1088" s="15" t="str">
        <f t="shared" si="106"/>
        <v/>
      </c>
      <c r="BF1088" s="92" t="str">
        <f t="shared" si="107"/>
        <v>No Sighting Date</v>
      </c>
    </row>
    <row r="1089" spans="1:58" x14ac:dyDescent="0.25">
      <c r="A1089" s="118">
        <v>1084</v>
      </c>
      <c r="B1089" s="119"/>
      <c r="C1089" s="120"/>
      <c r="D1089" s="121"/>
      <c r="E1089" s="121"/>
      <c r="F1089" s="236"/>
      <c r="G1089" s="122" t="str">
        <f>IFERROR(VLOOKUP(F1089,'#Location List#'!$U$3:$V$1154,2,FALSE),"")</f>
        <v/>
      </c>
      <c r="H1089" s="120"/>
      <c r="I1089" s="120"/>
      <c r="J1089" s="120"/>
      <c r="K1089" s="120"/>
      <c r="L1089" s="120"/>
      <c r="M1089" s="120"/>
      <c r="N1089" s="120"/>
      <c r="O1089" s="120"/>
      <c r="P1089" s="120"/>
      <c r="Q1089" s="120"/>
      <c r="R1089" s="120"/>
      <c r="S1089" s="120"/>
      <c r="T1089" s="205">
        <f t="shared" si="102"/>
        <v>0</v>
      </c>
      <c r="U1089" s="205">
        <f t="shared" si="103"/>
        <v>0</v>
      </c>
      <c r="V1089" s="210"/>
      <c r="W1089" s="210"/>
      <c r="X1089" s="23" t="str">
        <f>IFERROR(VLOOKUP(AT1089,'#Input Lists#'!$L$3:$AH$833,3,FALSE)," ")</f>
        <v xml:space="preserve"> </v>
      </c>
      <c r="Y1089" s="23" t="str">
        <f>IFERROR(VLOOKUP(AT1089,'#Input Lists#'!$L$3:$AH$833,5,FALSE)," ")</f>
        <v xml:space="preserve"> </v>
      </c>
      <c r="Z1089" s="206" t="str">
        <f>IFERROR(VLOOKUP(AT1089,'#Input Lists#'!$L$3:$AH$833,9,FALSE)," ")</f>
        <v xml:space="preserve"> </v>
      </c>
      <c r="AA1089" s="119" t="s">
        <v>1527</v>
      </c>
      <c r="AB1089" s="120"/>
      <c r="AC1089" s="123"/>
      <c r="AD1089" s="123"/>
      <c r="AE1089" s="123"/>
      <c r="AF1089" s="123"/>
      <c r="AG1089" s="123"/>
      <c r="AH1089" s="123"/>
      <c r="AI1089" s="123"/>
      <c r="AJ1089" s="123"/>
      <c r="AK1089" s="123"/>
      <c r="AL1089" s="123"/>
      <c r="AM1089" s="123"/>
      <c r="AN1089" s="123"/>
      <c r="AO1089" s="123"/>
      <c r="AP1089" s="120"/>
      <c r="AQ1089" s="125" t="str">
        <f>IFERROR(VLOOKUP(G1089,'#Location List#'!$C$3:$D$150,2,FALSE),"")</f>
        <v/>
      </c>
      <c r="AR1089" s="125" t="str">
        <f>IFERROR(VLOOKUP(F1089,'#Location List#'!$Q$3:$R$1154,2,FALSE),"")</f>
        <v/>
      </c>
      <c r="AS1089" s="125" t="str">
        <f>IFERROR(VLOOKUP(V1089,'#Input Lists#'!$B$3:$D$46,3,FALSE),"")</f>
        <v/>
      </c>
      <c r="AT1089" s="125" t="str">
        <f>IFERROR(VLOOKUP(CONCATENATE(V1089," ",W1089),'#Input Lists#'!$K$3:$L$827,2,FALSE),"")</f>
        <v/>
      </c>
      <c r="AU1089" s="125">
        <f>IFERROR(VLOOKUP(AA1089,'#Input Lists#'!$BU$3:$BV$8,2,FALSE),"")</f>
        <v>1</v>
      </c>
      <c r="AV1089" s="118" t="str">
        <f>IFERROR(VLOOKUP(AB1089,'#Input Lists#'!$BO$3:$BP$9,2,FALSE),"")</f>
        <v/>
      </c>
      <c r="AW1089" s="118">
        <f>IFERROR(VLOOKUP(AC1089,'#Input Lists#'!$BL$3:$BM$7,2,FALSE),"")</f>
        <v>1</v>
      </c>
      <c r="AX1089" s="52" t="e">
        <f>VLOOKUP(AQ1089,'#Location List#'!$D$3:$K$150,4,FALSE)</f>
        <v>#N/A</v>
      </c>
      <c r="AY1089" s="273" t="e">
        <f>VLOOKUP(AX1089,'#Location List#'!$Z$3:$AA$13,2,FALSE)</f>
        <v>#N/A</v>
      </c>
      <c r="AZ1089" s="126" t="e">
        <f>VLOOKUP($AT1089,'#Input Lists#'!$L$3:$S$1033,6,FALSE)</f>
        <v>#N/A</v>
      </c>
      <c r="BA1089" s="239" t="e">
        <f>VLOOKUP($AT1089,'#Input Lists#'!$L$3:$S$833,7,FALSE)</f>
        <v>#N/A</v>
      </c>
      <c r="BB1089" s="239" t="e">
        <f>VLOOKUP($AT1089,'#Input Lists#'!$L$3:$S$833,8,FALSE)</f>
        <v>#N/A</v>
      </c>
      <c r="BC1089" s="91" t="str">
        <f t="shared" si="104"/>
        <v/>
      </c>
      <c r="BD1089" s="91" t="str">
        <f t="shared" si="105"/>
        <v/>
      </c>
      <c r="BE1089" s="15" t="str">
        <f t="shared" si="106"/>
        <v/>
      </c>
      <c r="BF1089" s="92" t="str">
        <f t="shared" si="107"/>
        <v>No Sighting Date</v>
      </c>
    </row>
    <row r="1090" spans="1:58" x14ac:dyDescent="0.25">
      <c r="A1090" s="118">
        <v>1085</v>
      </c>
      <c r="B1090" s="119"/>
      <c r="C1090" s="120"/>
      <c r="D1090" s="121"/>
      <c r="E1090" s="121"/>
      <c r="F1090" s="236"/>
      <c r="G1090" s="122" t="str">
        <f>IFERROR(VLOOKUP(F1090,'#Location List#'!$U$3:$V$1154,2,FALSE),"")</f>
        <v/>
      </c>
      <c r="H1090" s="120"/>
      <c r="I1090" s="120"/>
      <c r="J1090" s="120"/>
      <c r="K1090" s="120"/>
      <c r="L1090" s="120"/>
      <c r="M1090" s="120"/>
      <c r="N1090" s="120"/>
      <c r="O1090" s="120"/>
      <c r="P1090" s="120"/>
      <c r="Q1090" s="120"/>
      <c r="R1090" s="120"/>
      <c r="S1090" s="120"/>
      <c r="T1090" s="205">
        <f t="shared" si="102"/>
        <v>0</v>
      </c>
      <c r="U1090" s="205">
        <f t="shared" si="103"/>
        <v>0</v>
      </c>
      <c r="V1090" s="210"/>
      <c r="W1090" s="210"/>
      <c r="X1090" s="23" t="str">
        <f>IFERROR(VLOOKUP(AT1090,'#Input Lists#'!$L$3:$AH$833,3,FALSE)," ")</f>
        <v xml:space="preserve"> </v>
      </c>
      <c r="Y1090" s="23" t="str">
        <f>IFERROR(VLOOKUP(AT1090,'#Input Lists#'!$L$3:$AH$833,5,FALSE)," ")</f>
        <v xml:space="preserve"> </v>
      </c>
      <c r="Z1090" s="206" t="str">
        <f>IFERROR(VLOOKUP(AT1090,'#Input Lists#'!$L$3:$AH$833,9,FALSE)," ")</f>
        <v xml:space="preserve"> </v>
      </c>
      <c r="AA1090" s="119" t="s">
        <v>1527</v>
      </c>
      <c r="AB1090" s="120"/>
      <c r="AC1090" s="123"/>
      <c r="AD1090" s="123"/>
      <c r="AE1090" s="123"/>
      <c r="AF1090" s="123"/>
      <c r="AG1090" s="123"/>
      <c r="AH1090" s="123"/>
      <c r="AI1090" s="123"/>
      <c r="AJ1090" s="123"/>
      <c r="AK1090" s="123"/>
      <c r="AL1090" s="123"/>
      <c r="AM1090" s="123"/>
      <c r="AN1090" s="123"/>
      <c r="AO1090" s="123"/>
      <c r="AP1090" s="120"/>
      <c r="AQ1090" s="125" t="str">
        <f>IFERROR(VLOOKUP(G1090,'#Location List#'!$C$3:$D$150,2,FALSE),"")</f>
        <v/>
      </c>
      <c r="AR1090" s="125" t="str">
        <f>IFERROR(VLOOKUP(F1090,'#Location List#'!$Q$3:$R$1154,2,FALSE),"")</f>
        <v/>
      </c>
      <c r="AS1090" s="125" t="str">
        <f>IFERROR(VLOOKUP(V1090,'#Input Lists#'!$B$3:$D$46,3,FALSE),"")</f>
        <v/>
      </c>
      <c r="AT1090" s="125" t="str">
        <f>IFERROR(VLOOKUP(CONCATENATE(V1090," ",W1090),'#Input Lists#'!$K$3:$L$827,2,FALSE),"")</f>
        <v/>
      </c>
      <c r="AU1090" s="125">
        <f>IFERROR(VLOOKUP(AA1090,'#Input Lists#'!$BU$3:$BV$8,2,FALSE),"")</f>
        <v>1</v>
      </c>
      <c r="AV1090" s="118" t="str">
        <f>IFERROR(VLOOKUP(AB1090,'#Input Lists#'!$BO$3:$BP$9,2,FALSE),"")</f>
        <v/>
      </c>
      <c r="AW1090" s="118">
        <f>IFERROR(VLOOKUP(AC1090,'#Input Lists#'!$BL$3:$BM$7,2,FALSE),"")</f>
        <v>1</v>
      </c>
      <c r="AX1090" s="52" t="e">
        <f>VLOOKUP(AQ1090,'#Location List#'!$D$3:$K$150,4,FALSE)</f>
        <v>#N/A</v>
      </c>
      <c r="AY1090" s="273" t="e">
        <f>VLOOKUP(AX1090,'#Location List#'!$Z$3:$AA$13,2,FALSE)</f>
        <v>#N/A</v>
      </c>
      <c r="AZ1090" s="126" t="e">
        <f>VLOOKUP($AT1090,'#Input Lists#'!$L$3:$S$1033,6,FALSE)</f>
        <v>#N/A</v>
      </c>
      <c r="BA1090" s="239" t="e">
        <f>VLOOKUP($AT1090,'#Input Lists#'!$L$3:$S$833,7,FALSE)</f>
        <v>#N/A</v>
      </c>
      <c r="BB1090" s="239" t="e">
        <f>VLOOKUP($AT1090,'#Input Lists#'!$L$3:$S$833,8,FALSE)</f>
        <v>#N/A</v>
      </c>
      <c r="BC1090" s="91" t="str">
        <f t="shared" si="104"/>
        <v/>
      </c>
      <c r="BD1090" s="91" t="str">
        <f t="shared" si="105"/>
        <v/>
      </c>
      <c r="BE1090" s="15" t="str">
        <f t="shared" si="106"/>
        <v/>
      </c>
      <c r="BF1090" s="92" t="str">
        <f t="shared" si="107"/>
        <v>No Sighting Date</v>
      </c>
    </row>
    <row r="1091" spans="1:58" x14ac:dyDescent="0.25">
      <c r="A1091" s="118">
        <v>1086</v>
      </c>
      <c r="B1091" s="119"/>
      <c r="C1091" s="120"/>
      <c r="D1091" s="121"/>
      <c r="E1091" s="121"/>
      <c r="F1091" s="236"/>
      <c r="G1091" s="122" t="str">
        <f>IFERROR(VLOOKUP(F1091,'#Location List#'!$U$3:$V$1154,2,FALSE),"")</f>
        <v/>
      </c>
      <c r="H1091" s="120"/>
      <c r="I1091" s="120"/>
      <c r="J1091" s="120"/>
      <c r="K1091" s="120"/>
      <c r="L1091" s="120"/>
      <c r="M1091" s="120"/>
      <c r="N1091" s="120"/>
      <c r="O1091" s="120"/>
      <c r="P1091" s="120"/>
      <c r="Q1091" s="120"/>
      <c r="R1091" s="120"/>
      <c r="S1091" s="120"/>
      <c r="T1091" s="205">
        <f t="shared" si="102"/>
        <v>0</v>
      </c>
      <c r="U1091" s="205">
        <f t="shared" si="103"/>
        <v>0</v>
      </c>
      <c r="V1091" s="210"/>
      <c r="W1091" s="210"/>
      <c r="X1091" s="23" t="str">
        <f>IFERROR(VLOOKUP(AT1091,'#Input Lists#'!$L$3:$AH$833,3,FALSE)," ")</f>
        <v xml:space="preserve"> </v>
      </c>
      <c r="Y1091" s="23" t="str">
        <f>IFERROR(VLOOKUP(AT1091,'#Input Lists#'!$L$3:$AH$833,5,FALSE)," ")</f>
        <v xml:space="preserve"> </v>
      </c>
      <c r="Z1091" s="206" t="str">
        <f>IFERROR(VLOOKUP(AT1091,'#Input Lists#'!$L$3:$AH$833,9,FALSE)," ")</f>
        <v xml:space="preserve"> </v>
      </c>
      <c r="AA1091" s="119" t="s">
        <v>1527</v>
      </c>
      <c r="AB1091" s="120"/>
      <c r="AC1091" s="123"/>
      <c r="AD1091" s="123"/>
      <c r="AE1091" s="123"/>
      <c r="AF1091" s="123"/>
      <c r="AG1091" s="123"/>
      <c r="AH1091" s="123"/>
      <c r="AI1091" s="123"/>
      <c r="AJ1091" s="123"/>
      <c r="AK1091" s="123"/>
      <c r="AL1091" s="123"/>
      <c r="AM1091" s="123"/>
      <c r="AN1091" s="123"/>
      <c r="AO1091" s="123"/>
      <c r="AP1091" s="120"/>
      <c r="AQ1091" s="125" t="str">
        <f>IFERROR(VLOOKUP(G1091,'#Location List#'!$C$3:$D$150,2,FALSE),"")</f>
        <v/>
      </c>
      <c r="AR1091" s="125" t="str">
        <f>IFERROR(VLOOKUP(F1091,'#Location List#'!$Q$3:$R$1154,2,FALSE),"")</f>
        <v/>
      </c>
      <c r="AS1091" s="125" t="str">
        <f>IFERROR(VLOOKUP(V1091,'#Input Lists#'!$B$3:$D$46,3,FALSE),"")</f>
        <v/>
      </c>
      <c r="AT1091" s="125" t="str">
        <f>IFERROR(VLOOKUP(CONCATENATE(V1091," ",W1091),'#Input Lists#'!$K$3:$L$827,2,FALSE),"")</f>
        <v/>
      </c>
      <c r="AU1091" s="125">
        <f>IFERROR(VLOOKUP(AA1091,'#Input Lists#'!$BU$3:$BV$8,2,FALSE),"")</f>
        <v>1</v>
      </c>
      <c r="AV1091" s="118" t="str">
        <f>IFERROR(VLOOKUP(AB1091,'#Input Lists#'!$BO$3:$BP$9,2,FALSE),"")</f>
        <v/>
      </c>
      <c r="AW1091" s="118">
        <f>IFERROR(VLOOKUP(AC1091,'#Input Lists#'!$BL$3:$BM$7,2,FALSE),"")</f>
        <v>1</v>
      </c>
      <c r="AX1091" s="52" t="e">
        <f>VLOOKUP(AQ1091,'#Location List#'!$D$3:$K$150,4,FALSE)</f>
        <v>#N/A</v>
      </c>
      <c r="AY1091" s="273" t="e">
        <f>VLOOKUP(AX1091,'#Location List#'!$Z$3:$AA$13,2,FALSE)</f>
        <v>#N/A</v>
      </c>
      <c r="AZ1091" s="126" t="e">
        <f>VLOOKUP($AT1091,'#Input Lists#'!$L$3:$S$1033,6,FALSE)</f>
        <v>#N/A</v>
      </c>
      <c r="BA1091" s="239" t="e">
        <f>VLOOKUP($AT1091,'#Input Lists#'!$L$3:$S$833,7,FALSE)</f>
        <v>#N/A</v>
      </c>
      <c r="BB1091" s="239" t="e">
        <f>VLOOKUP($AT1091,'#Input Lists#'!$L$3:$S$833,8,FALSE)</f>
        <v>#N/A</v>
      </c>
      <c r="BC1091" s="91" t="str">
        <f t="shared" si="104"/>
        <v/>
      </c>
      <c r="BD1091" s="91" t="str">
        <f t="shared" si="105"/>
        <v/>
      </c>
      <c r="BE1091" s="15" t="str">
        <f t="shared" si="106"/>
        <v/>
      </c>
      <c r="BF1091" s="92" t="str">
        <f t="shared" si="107"/>
        <v>No Sighting Date</v>
      </c>
    </row>
    <row r="1092" spans="1:58" x14ac:dyDescent="0.25">
      <c r="A1092" s="118">
        <v>1087</v>
      </c>
      <c r="B1092" s="119"/>
      <c r="C1092" s="120"/>
      <c r="D1092" s="121"/>
      <c r="E1092" s="121"/>
      <c r="F1092" s="236"/>
      <c r="G1092" s="122" t="str">
        <f>IFERROR(VLOOKUP(F1092,'#Location List#'!$U$3:$V$1154,2,FALSE),"")</f>
        <v/>
      </c>
      <c r="H1092" s="120"/>
      <c r="I1092" s="120"/>
      <c r="J1092" s="120"/>
      <c r="K1092" s="120"/>
      <c r="L1092" s="120"/>
      <c r="M1092" s="120"/>
      <c r="N1092" s="120"/>
      <c r="O1092" s="120"/>
      <c r="P1092" s="120"/>
      <c r="Q1092" s="120"/>
      <c r="R1092" s="120"/>
      <c r="S1092" s="120"/>
      <c r="T1092" s="205">
        <f t="shared" si="102"/>
        <v>0</v>
      </c>
      <c r="U1092" s="205">
        <f t="shared" si="103"/>
        <v>0</v>
      </c>
      <c r="V1092" s="210"/>
      <c r="W1092" s="210"/>
      <c r="X1092" s="23" t="str">
        <f>IFERROR(VLOOKUP(AT1092,'#Input Lists#'!$L$3:$AH$833,3,FALSE)," ")</f>
        <v xml:space="preserve"> </v>
      </c>
      <c r="Y1092" s="23" t="str">
        <f>IFERROR(VLOOKUP(AT1092,'#Input Lists#'!$L$3:$AH$833,5,FALSE)," ")</f>
        <v xml:space="preserve"> </v>
      </c>
      <c r="Z1092" s="206" t="str">
        <f>IFERROR(VLOOKUP(AT1092,'#Input Lists#'!$L$3:$AH$833,9,FALSE)," ")</f>
        <v xml:space="preserve"> </v>
      </c>
      <c r="AA1092" s="119" t="s">
        <v>1527</v>
      </c>
      <c r="AB1092" s="120"/>
      <c r="AC1092" s="123"/>
      <c r="AD1092" s="123"/>
      <c r="AE1092" s="123"/>
      <c r="AF1092" s="123"/>
      <c r="AG1092" s="123"/>
      <c r="AH1092" s="123"/>
      <c r="AI1092" s="123"/>
      <c r="AJ1092" s="123"/>
      <c r="AK1092" s="123"/>
      <c r="AL1092" s="123"/>
      <c r="AM1092" s="123"/>
      <c r="AN1092" s="123"/>
      <c r="AO1092" s="123"/>
      <c r="AP1092" s="120"/>
      <c r="AQ1092" s="125" t="str">
        <f>IFERROR(VLOOKUP(G1092,'#Location List#'!$C$3:$D$150,2,FALSE),"")</f>
        <v/>
      </c>
      <c r="AR1092" s="125" t="str">
        <f>IFERROR(VLOOKUP(F1092,'#Location List#'!$Q$3:$R$1154,2,FALSE),"")</f>
        <v/>
      </c>
      <c r="AS1092" s="125" t="str">
        <f>IFERROR(VLOOKUP(V1092,'#Input Lists#'!$B$3:$D$46,3,FALSE),"")</f>
        <v/>
      </c>
      <c r="AT1092" s="125" t="str">
        <f>IFERROR(VLOOKUP(CONCATENATE(V1092," ",W1092),'#Input Lists#'!$K$3:$L$827,2,FALSE),"")</f>
        <v/>
      </c>
      <c r="AU1092" s="125">
        <f>IFERROR(VLOOKUP(AA1092,'#Input Lists#'!$BU$3:$BV$8,2,FALSE),"")</f>
        <v>1</v>
      </c>
      <c r="AV1092" s="118" t="str">
        <f>IFERROR(VLOOKUP(AB1092,'#Input Lists#'!$BO$3:$BP$9,2,FALSE),"")</f>
        <v/>
      </c>
      <c r="AW1092" s="118">
        <f>IFERROR(VLOOKUP(AC1092,'#Input Lists#'!$BL$3:$BM$7,2,FALSE),"")</f>
        <v>1</v>
      </c>
      <c r="AX1092" s="52" t="e">
        <f>VLOOKUP(AQ1092,'#Location List#'!$D$3:$K$150,4,FALSE)</f>
        <v>#N/A</v>
      </c>
      <c r="AY1092" s="273" t="e">
        <f>VLOOKUP(AX1092,'#Location List#'!$Z$3:$AA$13,2,FALSE)</f>
        <v>#N/A</v>
      </c>
      <c r="AZ1092" s="126" t="e">
        <f>VLOOKUP($AT1092,'#Input Lists#'!$L$3:$S$1033,6,FALSE)</f>
        <v>#N/A</v>
      </c>
      <c r="BA1092" s="239" t="e">
        <f>VLOOKUP($AT1092,'#Input Lists#'!$L$3:$S$833,7,FALSE)</f>
        <v>#N/A</v>
      </c>
      <c r="BB1092" s="239" t="e">
        <f>VLOOKUP($AT1092,'#Input Lists#'!$L$3:$S$833,8,FALSE)</f>
        <v>#N/A</v>
      </c>
      <c r="BC1092" s="91" t="str">
        <f t="shared" si="104"/>
        <v/>
      </c>
      <c r="BD1092" s="91" t="str">
        <f t="shared" si="105"/>
        <v/>
      </c>
      <c r="BE1092" s="15" t="str">
        <f t="shared" si="106"/>
        <v/>
      </c>
      <c r="BF1092" s="92" t="str">
        <f t="shared" si="107"/>
        <v>No Sighting Date</v>
      </c>
    </row>
    <row r="1093" spans="1:58" x14ac:dyDescent="0.25">
      <c r="A1093" s="118">
        <v>1088</v>
      </c>
      <c r="B1093" s="119"/>
      <c r="C1093" s="120"/>
      <c r="D1093" s="121"/>
      <c r="E1093" s="121"/>
      <c r="F1093" s="236"/>
      <c r="G1093" s="122" t="str">
        <f>IFERROR(VLOOKUP(F1093,'#Location List#'!$U$3:$V$1154,2,FALSE),"")</f>
        <v/>
      </c>
      <c r="H1093" s="120"/>
      <c r="I1093" s="120"/>
      <c r="J1093" s="120"/>
      <c r="K1093" s="120"/>
      <c r="L1093" s="120"/>
      <c r="M1093" s="120"/>
      <c r="N1093" s="120"/>
      <c r="O1093" s="120"/>
      <c r="P1093" s="120"/>
      <c r="Q1093" s="120"/>
      <c r="R1093" s="120"/>
      <c r="S1093" s="120"/>
      <c r="T1093" s="205">
        <f t="shared" si="102"/>
        <v>0</v>
      </c>
      <c r="U1093" s="205">
        <f t="shared" si="103"/>
        <v>0</v>
      </c>
      <c r="V1093" s="210"/>
      <c r="W1093" s="210"/>
      <c r="X1093" s="23" t="str">
        <f>IFERROR(VLOOKUP(AT1093,'#Input Lists#'!$L$3:$AH$833,3,FALSE)," ")</f>
        <v xml:space="preserve"> </v>
      </c>
      <c r="Y1093" s="23" t="str">
        <f>IFERROR(VLOOKUP(AT1093,'#Input Lists#'!$L$3:$AH$833,5,FALSE)," ")</f>
        <v xml:space="preserve"> </v>
      </c>
      <c r="Z1093" s="206" t="str">
        <f>IFERROR(VLOOKUP(AT1093,'#Input Lists#'!$L$3:$AH$833,9,FALSE)," ")</f>
        <v xml:space="preserve"> </v>
      </c>
      <c r="AA1093" s="119" t="s">
        <v>1527</v>
      </c>
      <c r="AB1093" s="120"/>
      <c r="AC1093" s="123"/>
      <c r="AD1093" s="123"/>
      <c r="AE1093" s="123"/>
      <c r="AF1093" s="123"/>
      <c r="AG1093" s="123"/>
      <c r="AH1093" s="123"/>
      <c r="AI1093" s="123"/>
      <c r="AJ1093" s="123"/>
      <c r="AK1093" s="123"/>
      <c r="AL1093" s="123"/>
      <c r="AM1093" s="123"/>
      <c r="AN1093" s="123"/>
      <c r="AO1093" s="123"/>
      <c r="AP1093" s="120"/>
      <c r="AQ1093" s="125" t="str">
        <f>IFERROR(VLOOKUP(G1093,'#Location List#'!$C$3:$D$150,2,FALSE),"")</f>
        <v/>
      </c>
      <c r="AR1093" s="125" t="str">
        <f>IFERROR(VLOOKUP(F1093,'#Location List#'!$Q$3:$R$1154,2,FALSE),"")</f>
        <v/>
      </c>
      <c r="AS1093" s="125" t="str">
        <f>IFERROR(VLOOKUP(V1093,'#Input Lists#'!$B$3:$D$46,3,FALSE),"")</f>
        <v/>
      </c>
      <c r="AT1093" s="125" t="str">
        <f>IFERROR(VLOOKUP(CONCATENATE(V1093," ",W1093),'#Input Lists#'!$K$3:$L$827,2,FALSE),"")</f>
        <v/>
      </c>
      <c r="AU1093" s="125">
        <f>IFERROR(VLOOKUP(AA1093,'#Input Lists#'!$BU$3:$BV$8,2,FALSE),"")</f>
        <v>1</v>
      </c>
      <c r="AV1093" s="118" t="str">
        <f>IFERROR(VLOOKUP(AB1093,'#Input Lists#'!$BO$3:$BP$9,2,FALSE),"")</f>
        <v/>
      </c>
      <c r="AW1093" s="118">
        <f>IFERROR(VLOOKUP(AC1093,'#Input Lists#'!$BL$3:$BM$7,2,FALSE),"")</f>
        <v>1</v>
      </c>
      <c r="AX1093" s="52" t="e">
        <f>VLOOKUP(AQ1093,'#Location List#'!$D$3:$K$150,4,FALSE)</f>
        <v>#N/A</v>
      </c>
      <c r="AY1093" s="273" t="e">
        <f>VLOOKUP(AX1093,'#Location List#'!$Z$3:$AA$13,2,FALSE)</f>
        <v>#N/A</v>
      </c>
      <c r="AZ1093" s="126" t="e">
        <f>VLOOKUP($AT1093,'#Input Lists#'!$L$3:$S$1033,6,FALSE)</f>
        <v>#N/A</v>
      </c>
      <c r="BA1093" s="239" t="e">
        <f>VLOOKUP($AT1093,'#Input Lists#'!$L$3:$S$833,7,FALSE)</f>
        <v>#N/A</v>
      </c>
      <c r="BB1093" s="239" t="e">
        <f>VLOOKUP($AT1093,'#Input Lists#'!$L$3:$S$833,8,FALSE)</f>
        <v>#N/A</v>
      </c>
      <c r="BC1093" s="91" t="str">
        <f t="shared" si="104"/>
        <v/>
      </c>
      <c r="BD1093" s="91" t="str">
        <f t="shared" si="105"/>
        <v/>
      </c>
      <c r="BE1093" s="15" t="str">
        <f t="shared" si="106"/>
        <v/>
      </c>
      <c r="BF1093" s="92" t="str">
        <f t="shared" si="107"/>
        <v>No Sighting Date</v>
      </c>
    </row>
    <row r="1094" spans="1:58" x14ac:dyDescent="0.25">
      <c r="A1094" s="118">
        <v>1089</v>
      </c>
      <c r="B1094" s="119"/>
      <c r="C1094" s="120"/>
      <c r="D1094" s="121"/>
      <c r="E1094" s="121"/>
      <c r="F1094" s="236"/>
      <c r="G1094" s="122" t="str">
        <f>IFERROR(VLOOKUP(F1094,'#Location List#'!$U$3:$V$1154,2,FALSE),"")</f>
        <v/>
      </c>
      <c r="H1094" s="120"/>
      <c r="I1094" s="120"/>
      <c r="J1094" s="120"/>
      <c r="K1094" s="120"/>
      <c r="L1094" s="120"/>
      <c r="M1094" s="120"/>
      <c r="N1094" s="120"/>
      <c r="O1094" s="120"/>
      <c r="P1094" s="120"/>
      <c r="Q1094" s="120"/>
      <c r="R1094" s="120"/>
      <c r="S1094" s="120"/>
      <c r="T1094" s="205">
        <f t="shared" si="102"/>
        <v>0</v>
      </c>
      <c r="U1094" s="205">
        <f t="shared" si="103"/>
        <v>0</v>
      </c>
      <c r="V1094" s="210"/>
      <c r="W1094" s="210"/>
      <c r="X1094" s="23" t="str">
        <f>IFERROR(VLOOKUP(AT1094,'#Input Lists#'!$L$3:$AH$833,3,FALSE)," ")</f>
        <v xml:space="preserve"> </v>
      </c>
      <c r="Y1094" s="23" t="str">
        <f>IFERROR(VLOOKUP(AT1094,'#Input Lists#'!$L$3:$AH$833,5,FALSE)," ")</f>
        <v xml:space="preserve"> </v>
      </c>
      <c r="Z1094" s="206" t="str">
        <f>IFERROR(VLOOKUP(AT1094,'#Input Lists#'!$L$3:$AH$833,9,FALSE)," ")</f>
        <v xml:space="preserve"> </v>
      </c>
      <c r="AA1094" s="119" t="s">
        <v>1527</v>
      </c>
      <c r="AB1094" s="120"/>
      <c r="AC1094" s="123"/>
      <c r="AD1094" s="123"/>
      <c r="AE1094" s="123"/>
      <c r="AF1094" s="123"/>
      <c r="AG1094" s="123"/>
      <c r="AH1094" s="123"/>
      <c r="AI1094" s="123"/>
      <c r="AJ1094" s="123"/>
      <c r="AK1094" s="123"/>
      <c r="AL1094" s="123"/>
      <c r="AM1094" s="123"/>
      <c r="AN1094" s="123"/>
      <c r="AO1094" s="123"/>
      <c r="AP1094" s="120"/>
      <c r="AQ1094" s="125" t="str">
        <f>IFERROR(VLOOKUP(G1094,'#Location List#'!$C$3:$D$150,2,FALSE),"")</f>
        <v/>
      </c>
      <c r="AR1094" s="125" t="str">
        <f>IFERROR(VLOOKUP(F1094,'#Location List#'!$Q$3:$R$1154,2,FALSE),"")</f>
        <v/>
      </c>
      <c r="AS1094" s="125" t="str">
        <f>IFERROR(VLOOKUP(V1094,'#Input Lists#'!$B$3:$D$46,3,FALSE),"")</f>
        <v/>
      </c>
      <c r="AT1094" s="125" t="str">
        <f>IFERROR(VLOOKUP(CONCATENATE(V1094," ",W1094),'#Input Lists#'!$K$3:$L$827,2,FALSE),"")</f>
        <v/>
      </c>
      <c r="AU1094" s="125">
        <f>IFERROR(VLOOKUP(AA1094,'#Input Lists#'!$BU$3:$BV$8,2,FALSE),"")</f>
        <v>1</v>
      </c>
      <c r="AV1094" s="118" t="str">
        <f>IFERROR(VLOOKUP(AB1094,'#Input Lists#'!$BO$3:$BP$9,2,FALSE),"")</f>
        <v/>
      </c>
      <c r="AW1094" s="118">
        <f>IFERROR(VLOOKUP(AC1094,'#Input Lists#'!$BL$3:$BM$7,2,FALSE),"")</f>
        <v>1</v>
      </c>
      <c r="AX1094" s="52" t="e">
        <f>VLOOKUP(AQ1094,'#Location List#'!$D$3:$K$150,4,FALSE)</f>
        <v>#N/A</v>
      </c>
      <c r="AY1094" s="273" t="e">
        <f>VLOOKUP(AX1094,'#Location List#'!$Z$3:$AA$13,2,FALSE)</f>
        <v>#N/A</v>
      </c>
      <c r="AZ1094" s="126" t="e">
        <f>VLOOKUP($AT1094,'#Input Lists#'!$L$3:$S$1033,6,FALSE)</f>
        <v>#N/A</v>
      </c>
      <c r="BA1094" s="239" t="e">
        <f>VLOOKUP($AT1094,'#Input Lists#'!$L$3:$S$833,7,FALSE)</f>
        <v>#N/A</v>
      </c>
      <c r="BB1094" s="239" t="e">
        <f>VLOOKUP($AT1094,'#Input Lists#'!$L$3:$S$833,8,FALSE)</f>
        <v>#N/A</v>
      </c>
      <c r="BC1094" s="91" t="str">
        <f t="shared" si="104"/>
        <v/>
      </c>
      <c r="BD1094" s="91" t="str">
        <f t="shared" si="105"/>
        <v/>
      </c>
      <c r="BE1094" s="15" t="str">
        <f t="shared" si="106"/>
        <v/>
      </c>
      <c r="BF1094" s="92" t="str">
        <f t="shared" si="107"/>
        <v>No Sighting Date</v>
      </c>
    </row>
    <row r="1095" spans="1:58" x14ac:dyDescent="0.25">
      <c r="A1095" s="118">
        <v>1090</v>
      </c>
      <c r="B1095" s="119"/>
      <c r="C1095" s="120"/>
      <c r="D1095" s="121"/>
      <c r="E1095" s="121"/>
      <c r="F1095" s="236"/>
      <c r="G1095" s="122" t="str">
        <f>IFERROR(VLOOKUP(F1095,'#Location List#'!$U$3:$V$1154,2,FALSE),"")</f>
        <v/>
      </c>
      <c r="H1095" s="120"/>
      <c r="I1095" s="120"/>
      <c r="J1095" s="120"/>
      <c r="K1095" s="120"/>
      <c r="L1095" s="120"/>
      <c r="M1095" s="120"/>
      <c r="N1095" s="120"/>
      <c r="O1095" s="120"/>
      <c r="P1095" s="120"/>
      <c r="Q1095" s="120"/>
      <c r="R1095" s="120"/>
      <c r="S1095" s="120"/>
      <c r="T1095" s="205">
        <f t="shared" si="102"/>
        <v>0</v>
      </c>
      <c r="U1095" s="205">
        <f t="shared" si="103"/>
        <v>0</v>
      </c>
      <c r="V1095" s="210"/>
      <c r="W1095" s="210"/>
      <c r="X1095" s="23" t="str">
        <f>IFERROR(VLOOKUP(AT1095,'#Input Lists#'!$L$3:$AH$833,3,FALSE)," ")</f>
        <v xml:space="preserve"> </v>
      </c>
      <c r="Y1095" s="23" t="str">
        <f>IFERROR(VLOOKUP(AT1095,'#Input Lists#'!$L$3:$AH$833,5,FALSE)," ")</f>
        <v xml:space="preserve"> </v>
      </c>
      <c r="Z1095" s="206" t="str">
        <f>IFERROR(VLOOKUP(AT1095,'#Input Lists#'!$L$3:$AH$833,9,FALSE)," ")</f>
        <v xml:space="preserve"> </v>
      </c>
      <c r="AA1095" s="119" t="s">
        <v>1527</v>
      </c>
      <c r="AB1095" s="120"/>
      <c r="AC1095" s="123"/>
      <c r="AD1095" s="123"/>
      <c r="AE1095" s="123"/>
      <c r="AF1095" s="123"/>
      <c r="AG1095" s="123"/>
      <c r="AH1095" s="123"/>
      <c r="AI1095" s="123"/>
      <c r="AJ1095" s="123"/>
      <c r="AK1095" s="123"/>
      <c r="AL1095" s="123"/>
      <c r="AM1095" s="123"/>
      <c r="AN1095" s="123"/>
      <c r="AO1095" s="123"/>
      <c r="AP1095" s="120"/>
      <c r="AQ1095" s="125" t="str">
        <f>IFERROR(VLOOKUP(G1095,'#Location List#'!$C$3:$D$150,2,FALSE),"")</f>
        <v/>
      </c>
      <c r="AR1095" s="125" t="str">
        <f>IFERROR(VLOOKUP(F1095,'#Location List#'!$Q$3:$R$1154,2,FALSE),"")</f>
        <v/>
      </c>
      <c r="AS1095" s="125" t="str">
        <f>IFERROR(VLOOKUP(V1095,'#Input Lists#'!$B$3:$D$46,3,FALSE),"")</f>
        <v/>
      </c>
      <c r="AT1095" s="125" t="str">
        <f>IFERROR(VLOOKUP(CONCATENATE(V1095," ",W1095),'#Input Lists#'!$K$3:$L$827,2,FALSE),"")</f>
        <v/>
      </c>
      <c r="AU1095" s="125">
        <f>IFERROR(VLOOKUP(AA1095,'#Input Lists#'!$BU$3:$BV$8,2,FALSE),"")</f>
        <v>1</v>
      </c>
      <c r="AV1095" s="118" t="str">
        <f>IFERROR(VLOOKUP(AB1095,'#Input Lists#'!$BO$3:$BP$9,2,FALSE),"")</f>
        <v/>
      </c>
      <c r="AW1095" s="118">
        <f>IFERROR(VLOOKUP(AC1095,'#Input Lists#'!$BL$3:$BM$7,2,FALSE),"")</f>
        <v>1</v>
      </c>
      <c r="AX1095" s="52" t="e">
        <f>VLOOKUP(AQ1095,'#Location List#'!$D$3:$K$150,4,FALSE)</f>
        <v>#N/A</v>
      </c>
      <c r="AY1095" s="273" t="e">
        <f>VLOOKUP(AX1095,'#Location List#'!$Z$3:$AA$13,2,FALSE)</f>
        <v>#N/A</v>
      </c>
      <c r="AZ1095" s="126" t="e">
        <f>VLOOKUP($AT1095,'#Input Lists#'!$L$3:$S$1033,6,FALSE)</f>
        <v>#N/A</v>
      </c>
      <c r="BA1095" s="239" t="e">
        <f>VLOOKUP($AT1095,'#Input Lists#'!$L$3:$S$833,7,FALSE)</f>
        <v>#N/A</v>
      </c>
      <c r="BB1095" s="239" t="e">
        <f>VLOOKUP($AT1095,'#Input Lists#'!$L$3:$S$833,8,FALSE)</f>
        <v>#N/A</v>
      </c>
      <c r="BC1095" s="91" t="str">
        <f t="shared" si="104"/>
        <v/>
      </c>
      <c r="BD1095" s="91" t="str">
        <f t="shared" si="105"/>
        <v/>
      </c>
      <c r="BE1095" s="15" t="str">
        <f t="shared" si="106"/>
        <v/>
      </c>
      <c r="BF1095" s="92" t="str">
        <f t="shared" si="107"/>
        <v>No Sighting Date</v>
      </c>
    </row>
    <row r="1096" spans="1:58" x14ac:dyDescent="0.25">
      <c r="A1096" s="118">
        <v>1091</v>
      </c>
      <c r="B1096" s="119"/>
      <c r="C1096" s="120"/>
      <c r="D1096" s="121"/>
      <c r="E1096" s="121"/>
      <c r="F1096" s="236"/>
      <c r="G1096" s="122" t="str">
        <f>IFERROR(VLOOKUP(F1096,'#Location List#'!$U$3:$V$1154,2,FALSE),"")</f>
        <v/>
      </c>
      <c r="H1096" s="120"/>
      <c r="I1096" s="120"/>
      <c r="J1096" s="120"/>
      <c r="K1096" s="120"/>
      <c r="L1096" s="120"/>
      <c r="M1096" s="120"/>
      <c r="N1096" s="120"/>
      <c r="O1096" s="120"/>
      <c r="P1096" s="120"/>
      <c r="Q1096" s="120"/>
      <c r="R1096" s="120"/>
      <c r="S1096" s="120"/>
      <c r="T1096" s="205">
        <f t="shared" si="102"/>
        <v>0</v>
      </c>
      <c r="U1096" s="205">
        <f t="shared" si="103"/>
        <v>0</v>
      </c>
      <c r="V1096" s="210"/>
      <c r="W1096" s="210"/>
      <c r="X1096" s="23" t="str">
        <f>IFERROR(VLOOKUP(AT1096,'#Input Lists#'!$L$3:$AH$833,3,FALSE)," ")</f>
        <v xml:space="preserve"> </v>
      </c>
      <c r="Y1096" s="23" t="str">
        <f>IFERROR(VLOOKUP(AT1096,'#Input Lists#'!$L$3:$AH$833,5,FALSE)," ")</f>
        <v xml:space="preserve"> </v>
      </c>
      <c r="Z1096" s="206" t="str">
        <f>IFERROR(VLOOKUP(AT1096,'#Input Lists#'!$L$3:$AH$833,9,FALSE)," ")</f>
        <v xml:space="preserve"> </v>
      </c>
      <c r="AA1096" s="119" t="s">
        <v>1527</v>
      </c>
      <c r="AB1096" s="120"/>
      <c r="AC1096" s="123"/>
      <c r="AD1096" s="123"/>
      <c r="AE1096" s="123"/>
      <c r="AF1096" s="123"/>
      <c r="AG1096" s="123"/>
      <c r="AH1096" s="123"/>
      <c r="AI1096" s="123"/>
      <c r="AJ1096" s="123"/>
      <c r="AK1096" s="123"/>
      <c r="AL1096" s="123"/>
      <c r="AM1096" s="123"/>
      <c r="AN1096" s="123"/>
      <c r="AO1096" s="123"/>
      <c r="AP1096" s="120"/>
      <c r="AQ1096" s="125" t="str">
        <f>IFERROR(VLOOKUP(G1096,'#Location List#'!$C$3:$D$150,2,FALSE),"")</f>
        <v/>
      </c>
      <c r="AR1096" s="125" t="str">
        <f>IFERROR(VLOOKUP(F1096,'#Location List#'!$Q$3:$R$1154,2,FALSE),"")</f>
        <v/>
      </c>
      <c r="AS1096" s="125" t="str">
        <f>IFERROR(VLOOKUP(V1096,'#Input Lists#'!$B$3:$D$46,3,FALSE),"")</f>
        <v/>
      </c>
      <c r="AT1096" s="125" t="str">
        <f>IFERROR(VLOOKUP(CONCATENATE(V1096," ",W1096),'#Input Lists#'!$K$3:$L$827,2,FALSE),"")</f>
        <v/>
      </c>
      <c r="AU1096" s="125">
        <f>IFERROR(VLOOKUP(AA1096,'#Input Lists#'!$BU$3:$BV$8,2,FALSE),"")</f>
        <v>1</v>
      </c>
      <c r="AV1096" s="118" t="str">
        <f>IFERROR(VLOOKUP(AB1096,'#Input Lists#'!$BO$3:$BP$9,2,FALSE),"")</f>
        <v/>
      </c>
      <c r="AW1096" s="118">
        <f>IFERROR(VLOOKUP(AC1096,'#Input Lists#'!$BL$3:$BM$7,2,FALSE),"")</f>
        <v>1</v>
      </c>
      <c r="AX1096" s="52" t="e">
        <f>VLOOKUP(AQ1096,'#Location List#'!$D$3:$K$150,4,FALSE)</f>
        <v>#N/A</v>
      </c>
      <c r="AY1096" s="273" t="e">
        <f>VLOOKUP(AX1096,'#Location List#'!$Z$3:$AA$13,2,FALSE)</f>
        <v>#N/A</v>
      </c>
      <c r="AZ1096" s="126" t="e">
        <f>VLOOKUP($AT1096,'#Input Lists#'!$L$3:$S$1033,6,FALSE)</f>
        <v>#N/A</v>
      </c>
      <c r="BA1096" s="239" t="e">
        <f>VLOOKUP($AT1096,'#Input Lists#'!$L$3:$S$833,7,FALSE)</f>
        <v>#N/A</v>
      </c>
      <c r="BB1096" s="239" t="e">
        <f>VLOOKUP($AT1096,'#Input Lists#'!$L$3:$S$833,8,FALSE)</f>
        <v>#N/A</v>
      </c>
      <c r="BC1096" s="91" t="str">
        <f t="shared" si="104"/>
        <v/>
      </c>
      <c r="BD1096" s="91" t="str">
        <f t="shared" si="105"/>
        <v/>
      </c>
      <c r="BE1096" s="15" t="str">
        <f t="shared" si="106"/>
        <v/>
      </c>
      <c r="BF1096" s="92" t="str">
        <f t="shared" si="107"/>
        <v>No Sighting Date</v>
      </c>
    </row>
    <row r="1097" spans="1:58" x14ac:dyDescent="0.25">
      <c r="A1097" s="118">
        <v>1092</v>
      </c>
      <c r="B1097" s="119"/>
      <c r="C1097" s="120"/>
      <c r="D1097" s="121"/>
      <c r="E1097" s="121"/>
      <c r="F1097" s="236"/>
      <c r="G1097" s="122" t="str">
        <f>IFERROR(VLOOKUP(F1097,'#Location List#'!$U$3:$V$1154,2,FALSE),"")</f>
        <v/>
      </c>
      <c r="H1097" s="120"/>
      <c r="I1097" s="120"/>
      <c r="J1097" s="120"/>
      <c r="K1097" s="120"/>
      <c r="L1097" s="120"/>
      <c r="M1097" s="120"/>
      <c r="N1097" s="120"/>
      <c r="O1097" s="120"/>
      <c r="P1097" s="120"/>
      <c r="Q1097" s="120"/>
      <c r="R1097" s="120"/>
      <c r="S1097" s="120"/>
      <c r="T1097" s="205">
        <f t="shared" si="102"/>
        <v>0</v>
      </c>
      <c r="U1097" s="205">
        <f t="shared" si="103"/>
        <v>0</v>
      </c>
      <c r="V1097" s="210"/>
      <c r="W1097" s="210"/>
      <c r="X1097" s="23" t="str">
        <f>IFERROR(VLOOKUP(AT1097,'#Input Lists#'!$L$3:$AH$833,3,FALSE)," ")</f>
        <v xml:space="preserve"> </v>
      </c>
      <c r="Y1097" s="23" t="str">
        <f>IFERROR(VLOOKUP(AT1097,'#Input Lists#'!$L$3:$AH$833,5,FALSE)," ")</f>
        <v xml:space="preserve"> </v>
      </c>
      <c r="Z1097" s="206" t="str">
        <f>IFERROR(VLOOKUP(AT1097,'#Input Lists#'!$L$3:$AH$833,9,FALSE)," ")</f>
        <v xml:space="preserve"> </v>
      </c>
      <c r="AA1097" s="119" t="s">
        <v>1527</v>
      </c>
      <c r="AB1097" s="120"/>
      <c r="AC1097" s="123"/>
      <c r="AD1097" s="123"/>
      <c r="AE1097" s="123"/>
      <c r="AF1097" s="123"/>
      <c r="AG1097" s="123"/>
      <c r="AH1097" s="123"/>
      <c r="AI1097" s="123"/>
      <c r="AJ1097" s="123"/>
      <c r="AK1097" s="123"/>
      <c r="AL1097" s="123"/>
      <c r="AM1097" s="123"/>
      <c r="AN1097" s="123"/>
      <c r="AO1097" s="123"/>
      <c r="AP1097" s="120"/>
      <c r="AQ1097" s="125" t="str">
        <f>IFERROR(VLOOKUP(G1097,'#Location List#'!$C$3:$D$150,2,FALSE),"")</f>
        <v/>
      </c>
      <c r="AR1097" s="125" t="str">
        <f>IFERROR(VLOOKUP(F1097,'#Location List#'!$Q$3:$R$1154,2,FALSE),"")</f>
        <v/>
      </c>
      <c r="AS1097" s="125" t="str">
        <f>IFERROR(VLOOKUP(V1097,'#Input Lists#'!$B$3:$D$46,3,FALSE),"")</f>
        <v/>
      </c>
      <c r="AT1097" s="125" t="str">
        <f>IFERROR(VLOOKUP(CONCATENATE(V1097," ",W1097),'#Input Lists#'!$K$3:$L$827,2,FALSE),"")</f>
        <v/>
      </c>
      <c r="AU1097" s="125">
        <f>IFERROR(VLOOKUP(AA1097,'#Input Lists#'!$BU$3:$BV$8,2,FALSE),"")</f>
        <v>1</v>
      </c>
      <c r="AV1097" s="118" t="str">
        <f>IFERROR(VLOOKUP(AB1097,'#Input Lists#'!$BO$3:$BP$9,2,FALSE),"")</f>
        <v/>
      </c>
      <c r="AW1097" s="118">
        <f>IFERROR(VLOOKUP(AC1097,'#Input Lists#'!$BL$3:$BM$7,2,FALSE),"")</f>
        <v>1</v>
      </c>
      <c r="AX1097" s="52" t="e">
        <f>VLOOKUP(AQ1097,'#Location List#'!$D$3:$K$150,4,FALSE)</f>
        <v>#N/A</v>
      </c>
      <c r="AY1097" s="273" t="e">
        <f>VLOOKUP(AX1097,'#Location List#'!$Z$3:$AA$13,2,FALSE)</f>
        <v>#N/A</v>
      </c>
      <c r="AZ1097" s="126" t="e">
        <f>VLOOKUP($AT1097,'#Input Lists#'!$L$3:$S$1033,6,FALSE)</f>
        <v>#N/A</v>
      </c>
      <c r="BA1097" s="239" t="e">
        <f>VLOOKUP($AT1097,'#Input Lists#'!$L$3:$S$833,7,FALSE)</f>
        <v>#N/A</v>
      </c>
      <c r="BB1097" s="239" t="e">
        <f>VLOOKUP($AT1097,'#Input Lists#'!$L$3:$S$833,8,FALSE)</f>
        <v>#N/A</v>
      </c>
      <c r="BC1097" s="91" t="str">
        <f t="shared" si="104"/>
        <v/>
      </c>
      <c r="BD1097" s="91" t="str">
        <f t="shared" si="105"/>
        <v/>
      </c>
      <c r="BE1097" s="15" t="str">
        <f t="shared" si="106"/>
        <v/>
      </c>
      <c r="BF1097" s="92" t="str">
        <f t="shared" si="107"/>
        <v>No Sighting Date</v>
      </c>
    </row>
    <row r="1098" spans="1:58" x14ac:dyDescent="0.25">
      <c r="A1098" s="118">
        <v>1093</v>
      </c>
      <c r="B1098" s="119"/>
      <c r="C1098" s="120"/>
      <c r="D1098" s="121"/>
      <c r="E1098" s="121"/>
      <c r="F1098" s="236"/>
      <c r="G1098" s="122" t="str">
        <f>IFERROR(VLOOKUP(F1098,'#Location List#'!$U$3:$V$1154,2,FALSE),"")</f>
        <v/>
      </c>
      <c r="H1098" s="120"/>
      <c r="I1098" s="120"/>
      <c r="J1098" s="120"/>
      <c r="K1098" s="120"/>
      <c r="L1098" s="120"/>
      <c r="M1098" s="120"/>
      <c r="N1098" s="120"/>
      <c r="O1098" s="120"/>
      <c r="P1098" s="120"/>
      <c r="Q1098" s="120"/>
      <c r="R1098" s="120"/>
      <c r="S1098" s="120"/>
      <c r="T1098" s="205">
        <f t="shared" si="102"/>
        <v>0</v>
      </c>
      <c r="U1098" s="205">
        <f t="shared" si="103"/>
        <v>0</v>
      </c>
      <c r="V1098" s="210"/>
      <c r="W1098" s="210"/>
      <c r="X1098" s="23" t="str">
        <f>IFERROR(VLOOKUP(AT1098,'#Input Lists#'!$L$3:$AH$833,3,FALSE)," ")</f>
        <v xml:space="preserve"> </v>
      </c>
      <c r="Y1098" s="23" t="str">
        <f>IFERROR(VLOOKUP(AT1098,'#Input Lists#'!$L$3:$AH$833,5,FALSE)," ")</f>
        <v xml:space="preserve"> </v>
      </c>
      <c r="Z1098" s="206" t="str">
        <f>IFERROR(VLOOKUP(AT1098,'#Input Lists#'!$L$3:$AH$833,9,FALSE)," ")</f>
        <v xml:space="preserve"> </v>
      </c>
      <c r="AA1098" s="119" t="s">
        <v>1527</v>
      </c>
      <c r="AB1098" s="120"/>
      <c r="AC1098" s="123"/>
      <c r="AD1098" s="123"/>
      <c r="AE1098" s="123"/>
      <c r="AF1098" s="123"/>
      <c r="AG1098" s="123"/>
      <c r="AH1098" s="123"/>
      <c r="AI1098" s="123"/>
      <c r="AJ1098" s="123"/>
      <c r="AK1098" s="123"/>
      <c r="AL1098" s="123"/>
      <c r="AM1098" s="123"/>
      <c r="AN1098" s="123"/>
      <c r="AO1098" s="123"/>
      <c r="AP1098" s="120"/>
      <c r="AQ1098" s="125" t="str">
        <f>IFERROR(VLOOKUP(G1098,'#Location List#'!$C$3:$D$150,2,FALSE),"")</f>
        <v/>
      </c>
      <c r="AR1098" s="125" t="str">
        <f>IFERROR(VLOOKUP(F1098,'#Location List#'!$Q$3:$R$1154,2,FALSE),"")</f>
        <v/>
      </c>
      <c r="AS1098" s="125" t="str">
        <f>IFERROR(VLOOKUP(V1098,'#Input Lists#'!$B$3:$D$46,3,FALSE),"")</f>
        <v/>
      </c>
      <c r="AT1098" s="125" t="str">
        <f>IFERROR(VLOOKUP(CONCATENATE(V1098," ",W1098),'#Input Lists#'!$K$3:$L$827,2,FALSE),"")</f>
        <v/>
      </c>
      <c r="AU1098" s="125">
        <f>IFERROR(VLOOKUP(AA1098,'#Input Lists#'!$BU$3:$BV$8,2,FALSE),"")</f>
        <v>1</v>
      </c>
      <c r="AV1098" s="118" t="str">
        <f>IFERROR(VLOOKUP(AB1098,'#Input Lists#'!$BO$3:$BP$9,2,FALSE),"")</f>
        <v/>
      </c>
      <c r="AW1098" s="118">
        <f>IFERROR(VLOOKUP(AC1098,'#Input Lists#'!$BL$3:$BM$7,2,FALSE),"")</f>
        <v>1</v>
      </c>
      <c r="AX1098" s="52" t="e">
        <f>VLOOKUP(AQ1098,'#Location List#'!$D$3:$K$150,4,FALSE)</f>
        <v>#N/A</v>
      </c>
      <c r="AY1098" s="273" t="e">
        <f>VLOOKUP(AX1098,'#Location List#'!$Z$3:$AA$13,2,FALSE)</f>
        <v>#N/A</v>
      </c>
      <c r="AZ1098" s="126" t="e">
        <f>VLOOKUP($AT1098,'#Input Lists#'!$L$3:$S$1033,6,FALSE)</f>
        <v>#N/A</v>
      </c>
      <c r="BA1098" s="239" t="e">
        <f>VLOOKUP($AT1098,'#Input Lists#'!$L$3:$S$833,7,FALSE)</f>
        <v>#N/A</v>
      </c>
      <c r="BB1098" s="239" t="e">
        <f>VLOOKUP($AT1098,'#Input Lists#'!$L$3:$S$833,8,FALSE)</f>
        <v>#N/A</v>
      </c>
      <c r="BC1098" s="91" t="str">
        <f t="shared" si="104"/>
        <v/>
      </c>
      <c r="BD1098" s="91" t="str">
        <f t="shared" si="105"/>
        <v/>
      </c>
      <c r="BE1098" s="15" t="str">
        <f t="shared" si="106"/>
        <v/>
      </c>
      <c r="BF1098" s="92" t="str">
        <f t="shared" si="107"/>
        <v>No Sighting Date</v>
      </c>
    </row>
    <row r="1099" spans="1:58" x14ac:dyDescent="0.25">
      <c r="A1099" s="118">
        <v>1094</v>
      </c>
      <c r="B1099" s="119"/>
      <c r="C1099" s="120"/>
      <c r="D1099" s="121"/>
      <c r="E1099" s="121"/>
      <c r="F1099" s="236"/>
      <c r="G1099" s="122" t="str">
        <f>IFERROR(VLOOKUP(F1099,'#Location List#'!$U$3:$V$1154,2,FALSE),"")</f>
        <v/>
      </c>
      <c r="H1099" s="120"/>
      <c r="I1099" s="120"/>
      <c r="J1099" s="120"/>
      <c r="K1099" s="120"/>
      <c r="L1099" s="120"/>
      <c r="M1099" s="120"/>
      <c r="N1099" s="120"/>
      <c r="O1099" s="120"/>
      <c r="P1099" s="120"/>
      <c r="Q1099" s="120"/>
      <c r="R1099" s="120"/>
      <c r="S1099" s="120"/>
      <c r="T1099" s="205">
        <f t="shared" si="102"/>
        <v>0</v>
      </c>
      <c r="U1099" s="205">
        <f t="shared" si="103"/>
        <v>0</v>
      </c>
      <c r="V1099" s="210"/>
      <c r="W1099" s="210"/>
      <c r="X1099" s="23" t="str">
        <f>IFERROR(VLOOKUP(AT1099,'#Input Lists#'!$L$3:$AH$833,3,FALSE)," ")</f>
        <v xml:space="preserve"> </v>
      </c>
      <c r="Y1099" s="23" t="str">
        <f>IFERROR(VLOOKUP(AT1099,'#Input Lists#'!$L$3:$AH$833,5,FALSE)," ")</f>
        <v xml:space="preserve"> </v>
      </c>
      <c r="Z1099" s="206" t="str">
        <f>IFERROR(VLOOKUP(AT1099,'#Input Lists#'!$L$3:$AH$833,9,FALSE)," ")</f>
        <v xml:space="preserve"> </v>
      </c>
      <c r="AA1099" s="119" t="s">
        <v>1527</v>
      </c>
      <c r="AB1099" s="120"/>
      <c r="AC1099" s="123"/>
      <c r="AD1099" s="123"/>
      <c r="AE1099" s="123"/>
      <c r="AF1099" s="123"/>
      <c r="AG1099" s="123"/>
      <c r="AH1099" s="123"/>
      <c r="AI1099" s="123"/>
      <c r="AJ1099" s="123"/>
      <c r="AK1099" s="123"/>
      <c r="AL1099" s="123"/>
      <c r="AM1099" s="123"/>
      <c r="AN1099" s="123"/>
      <c r="AO1099" s="123"/>
      <c r="AP1099" s="120"/>
      <c r="AQ1099" s="125" t="str">
        <f>IFERROR(VLOOKUP(G1099,'#Location List#'!$C$3:$D$150,2,FALSE),"")</f>
        <v/>
      </c>
      <c r="AR1099" s="125" t="str">
        <f>IFERROR(VLOOKUP(F1099,'#Location List#'!$Q$3:$R$1154,2,FALSE),"")</f>
        <v/>
      </c>
      <c r="AS1099" s="125" t="str">
        <f>IFERROR(VLOOKUP(V1099,'#Input Lists#'!$B$3:$D$46,3,FALSE),"")</f>
        <v/>
      </c>
      <c r="AT1099" s="125" t="str">
        <f>IFERROR(VLOOKUP(CONCATENATE(V1099," ",W1099),'#Input Lists#'!$K$3:$L$827,2,FALSE),"")</f>
        <v/>
      </c>
      <c r="AU1099" s="125">
        <f>IFERROR(VLOOKUP(AA1099,'#Input Lists#'!$BU$3:$BV$8,2,FALSE),"")</f>
        <v>1</v>
      </c>
      <c r="AV1099" s="118" t="str">
        <f>IFERROR(VLOOKUP(AB1099,'#Input Lists#'!$BO$3:$BP$9,2,FALSE),"")</f>
        <v/>
      </c>
      <c r="AW1099" s="118">
        <f>IFERROR(VLOOKUP(AC1099,'#Input Lists#'!$BL$3:$BM$7,2,FALSE),"")</f>
        <v>1</v>
      </c>
      <c r="AX1099" s="52" t="e">
        <f>VLOOKUP(AQ1099,'#Location List#'!$D$3:$K$150,4,FALSE)</f>
        <v>#N/A</v>
      </c>
      <c r="AY1099" s="273" t="e">
        <f>VLOOKUP(AX1099,'#Location List#'!$Z$3:$AA$13,2,FALSE)</f>
        <v>#N/A</v>
      </c>
      <c r="AZ1099" s="126" t="e">
        <f>VLOOKUP($AT1099,'#Input Lists#'!$L$3:$S$1033,6,FALSE)</f>
        <v>#N/A</v>
      </c>
      <c r="BA1099" s="239" t="e">
        <f>VLOOKUP($AT1099,'#Input Lists#'!$L$3:$S$833,7,FALSE)</f>
        <v>#N/A</v>
      </c>
      <c r="BB1099" s="239" t="e">
        <f>VLOOKUP($AT1099,'#Input Lists#'!$L$3:$S$833,8,FALSE)</f>
        <v>#N/A</v>
      </c>
      <c r="BC1099" s="91" t="str">
        <f t="shared" si="104"/>
        <v/>
      </c>
      <c r="BD1099" s="91" t="str">
        <f t="shared" si="105"/>
        <v/>
      </c>
      <c r="BE1099" s="15" t="str">
        <f t="shared" si="106"/>
        <v/>
      </c>
      <c r="BF1099" s="92" t="str">
        <f t="shared" si="107"/>
        <v>No Sighting Date</v>
      </c>
    </row>
    <row r="1100" spans="1:58" x14ac:dyDescent="0.25">
      <c r="A1100" s="118">
        <v>1095</v>
      </c>
      <c r="B1100" s="119"/>
      <c r="C1100" s="120"/>
      <c r="D1100" s="121"/>
      <c r="E1100" s="121"/>
      <c r="F1100" s="236"/>
      <c r="G1100" s="122" t="str">
        <f>IFERROR(VLOOKUP(F1100,'#Location List#'!$U$3:$V$1154,2,FALSE),"")</f>
        <v/>
      </c>
      <c r="H1100" s="120"/>
      <c r="I1100" s="120"/>
      <c r="J1100" s="120"/>
      <c r="K1100" s="120"/>
      <c r="L1100" s="120"/>
      <c r="M1100" s="120"/>
      <c r="N1100" s="120"/>
      <c r="O1100" s="120"/>
      <c r="P1100" s="120"/>
      <c r="Q1100" s="120"/>
      <c r="R1100" s="120"/>
      <c r="S1100" s="120"/>
      <c r="T1100" s="205">
        <f t="shared" si="102"/>
        <v>0</v>
      </c>
      <c r="U1100" s="205">
        <f t="shared" si="103"/>
        <v>0</v>
      </c>
      <c r="V1100" s="210"/>
      <c r="W1100" s="210"/>
      <c r="X1100" s="23" t="str">
        <f>IFERROR(VLOOKUP(AT1100,'#Input Lists#'!$L$3:$AH$833,3,FALSE)," ")</f>
        <v xml:space="preserve"> </v>
      </c>
      <c r="Y1100" s="23" t="str">
        <f>IFERROR(VLOOKUP(AT1100,'#Input Lists#'!$L$3:$AH$833,5,FALSE)," ")</f>
        <v xml:space="preserve"> </v>
      </c>
      <c r="Z1100" s="206" t="str">
        <f>IFERROR(VLOOKUP(AT1100,'#Input Lists#'!$L$3:$AH$833,9,FALSE)," ")</f>
        <v xml:space="preserve"> </v>
      </c>
      <c r="AA1100" s="119" t="s">
        <v>1527</v>
      </c>
      <c r="AB1100" s="120"/>
      <c r="AC1100" s="123"/>
      <c r="AD1100" s="123"/>
      <c r="AE1100" s="123"/>
      <c r="AF1100" s="123"/>
      <c r="AG1100" s="123"/>
      <c r="AH1100" s="123"/>
      <c r="AI1100" s="123"/>
      <c r="AJ1100" s="123"/>
      <c r="AK1100" s="123"/>
      <c r="AL1100" s="123"/>
      <c r="AM1100" s="123"/>
      <c r="AN1100" s="123"/>
      <c r="AO1100" s="123"/>
      <c r="AP1100" s="120"/>
      <c r="AQ1100" s="125" t="str">
        <f>IFERROR(VLOOKUP(G1100,'#Location List#'!$C$3:$D$150,2,FALSE),"")</f>
        <v/>
      </c>
      <c r="AR1100" s="125" t="str">
        <f>IFERROR(VLOOKUP(F1100,'#Location List#'!$Q$3:$R$1154,2,FALSE),"")</f>
        <v/>
      </c>
      <c r="AS1100" s="125" t="str">
        <f>IFERROR(VLOOKUP(V1100,'#Input Lists#'!$B$3:$D$46,3,FALSE),"")</f>
        <v/>
      </c>
      <c r="AT1100" s="125" t="str">
        <f>IFERROR(VLOOKUP(CONCATENATE(V1100," ",W1100),'#Input Lists#'!$K$3:$L$827,2,FALSE),"")</f>
        <v/>
      </c>
      <c r="AU1100" s="125">
        <f>IFERROR(VLOOKUP(AA1100,'#Input Lists#'!$BU$3:$BV$8,2,FALSE),"")</f>
        <v>1</v>
      </c>
      <c r="AV1100" s="118" t="str">
        <f>IFERROR(VLOOKUP(AB1100,'#Input Lists#'!$BO$3:$BP$9,2,FALSE),"")</f>
        <v/>
      </c>
      <c r="AW1100" s="118">
        <f>IFERROR(VLOOKUP(AC1100,'#Input Lists#'!$BL$3:$BM$7,2,FALSE),"")</f>
        <v>1</v>
      </c>
      <c r="AX1100" s="52" t="e">
        <f>VLOOKUP(AQ1100,'#Location List#'!$D$3:$K$150,4,FALSE)</f>
        <v>#N/A</v>
      </c>
      <c r="AY1100" s="273" t="e">
        <f>VLOOKUP(AX1100,'#Location List#'!$Z$3:$AA$13,2,FALSE)</f>
        <v>#N/A</v>
      </c>
      <c r="AZ1100" s="126" t="e">
        <f>VLOOKUP($AT1100,'#Input Lists#'!$L$3:$S$1033,6,FALSE)</f>
        <v>#N/A</v>
      </c>
      <c r="BA1100" s="239" t="e">
        <f>VLOOKUP($AT1100,'#Input Lists#'!$L$3:$S$833,7,FALSE)</f>
        <v>#N/A</v>
      </c>
      <c r="BB1100" s="239" t="e">
        <f>VLOOKUP($AT1100,'#Input Lists#'!$L$3:$S$833,8,FALSE)</f>
        <v>#N/A</v>
      </c>
      <c r="BC1100" s="91" t="str">
        <f t="shared" si="104"/>
        <v/>
      </c>
      <c r="BD1100" s="91" t="str">
        <f t="shared" si="105"/>
        <v/>
      </c>
      <c r="BE1100" s="15" t="str">
        <f t="shared" si="106"/>
        <v/>
      </c>
      <c r="BF1100" s="92" t="str">
        <f t="shared" si="107"/>
        <v>No Sighting Date</v>
      </c>
    </row>
    <row r="1101" spans="1:58" x14ac:dyDescent="0.25">
      <c r="A1101" s="118">
        <v>1096</v>
      </c>
      <c r="B1101" s="119"/>
      <c r="C1101" s="120"/>
      <c r="D1101" s="121"/>
      <c r="E1101" s="121"/>
      <c r="F1101" s="236"/>
      <c r="G1101" s="122" t="str">
        <f>IFERROR(VLOOKUP(F1101,'#Location List#'!$U$3:$V$1154,2,FALSE),"")</f>
        <v/>
      </c>
      <c r="H1101" s="120"/>
      <c r="I1101" s="120"/>
      <c r="J1101" s="120"/>
      <c r="K1101" s="120"/>
      <c r="L1101" s="120"/>
      <c r="M1101" s="120"/>
      <c r="N1101" s="120"/>
      <c r="O1101" s="120"/>
      <c r="P1101" s="120"/>
      <c r="Q1101" s="120"/>
      <c r="R1101" s="120"/>
      <c r="S1101" s="120"/>
      <c r="T1101" s="205">
        <f t="shared" si="102"/>
        <v>0</v>
      </c>
      <c r="U1101" s="205">
        <f t="shared" si="103"/>
        <v>0</v>
      </c>
      <c r="V1101" s="210"/>
      <c r="W1101" s="210"/>
      <c r="X1101" s="23" t="str">
        <f>IFERROR(VLOOKUP(AT1101,'#Input Lists#'!$L$3:$AH$833,3,FALSE)," ")</f>
        <v xml:space="preserve"> </v>
      </c>
      <c r="Y1101" s="23" t="str">
        <f>IFERROR(VLOOKUP(AT1101,'#Input Lists#'!$L$3:$AH$833,5,FALSE)," ")</f>
        <v xml:space="preserve"> </v>
      </c>
      <c r="Z1101" s="206" t="str">
        <f>IFERROR(VLOOKUP(AT1101,'#Input Lists#'!$L$3:$AH$833,9,FALSE)," ")</f>
        <v xml:space="preserve"> </v>
      </c>
      <c r="AA1101" s="119" t="s">
        <v>1527</v>
      </c>
      <c r="AB1101" s="120"/>
      <c r="AC1101" s="123"/>
      <c r="AD1101" s="123"/>
      <c r="AE1101" s="123"/>
      <c r="AF1101" s="123"/>
      <c r="AG1101" s="123"/>
      <c r="AH1101" s="123"/>
      <c r="AI1101" s="123"/>
      <c r="AJ1101" s="123"/>
      <c r="AK1101" s="123"/>
      <c r="AL1101" s="123"/>
      <c r="AM1101" s="123"/>
      <c r="AN1101" s="123"/>
      <c r="AO1101" s="123"/>
      <c r="AP1101" s="120"/>
      <c r="AQ1101" s="125" t="str">
        <f>IFERROR(VLOOKUP(G1101,'#Location List#'!$C$3:$D$150,2,FALSE),"")</f>
        <v/>
      </c>
      <c r="AR1101" s="125" t="str">
        <f>IFERROR(VLOOKUP(F1101,'#Location List#'!$Q$3:$R$1154,2,FALSE),"")</f>
        <v/>
      </c>
      <c r="AS1101" s="125" t="str">
        <f>IFERROR(VLOOKUP(V1101,'#Input Lists#'!$B$3:$D$46,3,FALSE),"")</f>
        <v/>
      </c>
      <c r="AT1101" s="125" t="str">
        <f>IFERROR(VLOOKUP(CONCATENATE(V1101," ",W1101),'#Input Lists#'!$K$3:$L$827,2,FALSE),"")</f>
        <v/>
      </c>
      <c r="AU1101" s="125">
        <f>IFERROR(VLOOKUP(AA1101,'#Input Lists#'!$BU$3:$BV$8,2,FALSE),"")</f>
        <v>1</v>
      </c>
      <c r="AV1101" s="118" t="str">
        <f>IFERROR(VLOOKUP(AB1101,'#Input Lists#'!$BO$3:$BP$9,2,FALSE),"")</f>
        <v/>
      </c>
      <c r="AW1101" s="118">
        <f>IFERROR(VLOOKUP(AC1101,'#Input Lists#'!$BL$3:$BM$7,2,FALSE),"")</f>
        <v>1</v>
      </c>
      <c r="AX1101" s="52" t="e">
        <f>VLOOKUP(AQ1101,'#Location List#'!$D$3:$K$150,4,FALSE)</f>
        <v>#N/A</v>
      </c>
      <c r="AY1101" s="273" t="e">
        <f>VLOOKUP(AX1101,'#Location List#'!$Z$3:$AA$13,2,FALSE)</f>
        <v>#N/A</v>
      </c>
      <c r="AZ1101" s="126" t="e">
        <f>VLOOKUP($AT1101,'#Input Lists#'!$L$3:$S$1033,6,FALSE)</f>
        <v>#N/A</v>
      </c>
      <c r="BA1101" s="239" t="e">
        <f>VLOOKUP($AT1101,'#Input Lists#'!$L$3:$S$833,7,FALSE)</f>
        <v>#N/A</v>
      </c>
      <c r="BB1101" s="239" t="e">
        <f>VLOOKUP($AT1101,'#Input Lists#'!$L$3:$S$833,8,FALSE)</f>
        <v>#N/A</v>
      </c>
      <c r="BC1101" s="91" t="str">
        <f t="shared" si="104"/>
        <v/>
      </c>
      <c r="BD1101" s="91" t="str">
        <f t="shared" si="105"/>
        <v/>
      </c>
      <c r="BE1101" s="15" t="str">
        <f t="shared" si="106"/>
        <v/>
      </c>
      <c r="BF1101" s="92" t="str">
        <f t="shared" si="107"/>
        <v>No Sighting Date</v>
      </c>
    </row>
    <row r="1102" spans="1:58" x14ac:dyDescent="0.25">
      <c r="A1102" s="118">
        <v>1097</v>
      </c>
      <c r="B1102" s="119"/>
      <c r="C1102" s="120"/>
      <c r="D1102" s="121"/>
      <c r="E1102" s="121"/>
      <c r="F1102" s="236"/>
      <c r="G1102" s="122" t="str">
        <f>IFERROR(VLOOKUP(F1102,'#Location List#'!$U$3:$V$1154,2,FALSE),"")</f>
        <v/>
      </c>
      <c r="H1102" s="120"/>
      <c r="I1102" s="120"/>
      <c r="J1102" s="120"/>
      <c r="K1102" s="120"/>
      <c r="L1102" s="120"/>
      <c r="M1102" s="120"/>
      <c r="N1102" s="120"/>
      <c r="O1102" s="120"/>
      <c r="P1102" s="120"/>
      <c r="Q1102" s="120"/>
      <c r="R1102" s="120"/>
      <c r="S1102" s="120"/>
      <c r="T1102" s="205">
        <f t="shared" si="102"/>
        <v>0</v>
      </c>
      <c r="U1102" s="205">
        <f t="shared" si="103"/>
        <v>0</v>
      </c>
      <c r="V1102" s="210"/>
      <c r="W1102" s="210"/>
      <c r="X1102" s="23" t="str">
        <f>IFERROR(VLOOKUP(AT1102,'#Input Lists#'!$L$3:$AH$833,3,FALSE)," ")</f>
        <v xml:space="preserve"> </v>
      </c>
      <c r="Y1102" s="23" t="str">
        <f>IFERROR(VLOOKUP(AT1102,'#Input Lists#'!$L$3:$AH$833,5,FALSE)," ")</f>
        <v xml:space="preserve"> </v>
      </c>
      <c r="Z1102" s="206" t="str">
        <f>IFERROR(VLOOKUP(AT1102,'#Input Lists#'!$L$3:$AH$833,9,FALSE)," ")</f>
        <v xml:space="preserve"> </v>
      </c>
      <c r="AA1102" s="119" t="s">
        <v>1527</v>
      </c>
      <c r="AB1102" s="120"/>
      <c r="AC1102" s="123"/>
      <c r="AD1102" s="123"/>
      <c r="AE1102" s="123"/>
      <c r="AF1102" s="123"/>
      <c r="AG1102" s="123"/>
      <c r="AH1102" s="123"/>
      <c r="AI1102" s="123"/>
      <c r="AJ1102" s="123"/>
      <c r="AK1102" s="123"/>
      <c r="AL1102" s="123"/>
      <c r="AM1102" s="123"/>
      <c r="AN1102" s="123"/>
      <c r="AO1102" s="123"/>
      <c r="AP1102" s="120"/>
      <c r="AQ1102" s="125" t="str">
        <f>IFERROR(VLOOKUP(G1102,'#Location List#'!$C$3:$D$150,2,FALSE),"")</f>
        <v/>
      </c>
      <c r="AR1102" s="125" t="str">
        <f>IFERROR(VLOOKUP(F1102,'#Location List#'!$Q$3:$R$1154,2,FALSE),"")</f>
        <v/>
      </c>
      <c r="AS1102" s="125" t="str">
        <f>IFERROR(VLOOKUP(V1102,'#Input Lists#'!$B$3:$D$46,3,FALSE),"")</f>
        <v/>
      </c>
      <c r="AT1102" s="125" t="str">
        <f>IFERROR(VLOOKUP(CONCATENATE(V1102," ",W1102),'#Input Lists#'!$K$3:$L$827,2,FALSE),"")</f>
        <v/>
      </c>
      <c r="AU1102" s="125">
        <f>IFERROR(VLOOKUP(AA1102,'#Input Lists#'!$BU$3:$BV$8,2,FALSE),"")</f>
        <v>1</v>
      </c>
      <c r="AV1102" s="118" t="str">
        <f>IFERROR(VLOOKUP(AB1102,'#Input Lists#'!$BO$3:$BP$9,2,FALSE),"")</f>
        <v/>
      </c>
      <c r="AW1102" s="118">
        <f>IFERROR(VLOOKUP(AC1102,'#Input Lists#'!$BL$3:$BM$7,2,FALSE),"")</f>
        <v>1</v>
      </c>
      <c r="AX1102" s="52" t="e">
        <f>VLOOKUP(AQ1102,'#Location List#'!$D$3:$K$150,4,FALSE)</f>
        <v>#N/A</v>
      </c>
      <c r="AY1102" s="273" t="e">
        <f>VLOOKUP(AX1102,'#Location List#'!$Z$3:$AA$13,2,FALSE)</f>
        <v>#N/A</v>
      </c>
      <c r="AZ1102" s="126" t="e">
        <f>VLOOKUP($AT1102,'#Input Lists#'!$L$3:$S$1033,6,FALSE)</f>
        <v>#N/A</v>
      </c>
      <c r="BA1102" s="239" t="e">
        <f>VLOOKUP($AT1102,'#Input Lists#'!$L$3:$S$833,7,FALSE)</f>
        <v>#N/A</v>
      </c>
      <c r="BB1102" s="239" t="e">
        <f>VLOOKUP($AT1102,'#Input Lists#'!$L$3:$S$833,8,FALSE)</f>
        <v>#N/A</v>
      </c>
      <c r="BC1102" s="91" t="str">
        <f t="shared" si="104"/>
        <v/>
      </c>
      <c r="BD1102" s="91" t="str">
        <f t="shared" si="105"/>
        <v/>
      </c>
      <c r="BE1102" s="15" t="str">
        <f t="shared" si="106"/>
        <v/>
      </c>
      <c r="BF1102" s="92" t="str">
        <f t="shared" si="107"/>
        <v>No Sighting Date</v>
      </c>
    </row>
    <row r="1103" spans="1:58" x14ac:dyDescent="0.25">
      <c r="A1103" s="118">
        <v>1098</v>
      </c>
      <c r="B1103" s="119"/>
      <c r="C1103" s="120"/>
      <c r="D1103" s="121"/>
      <c r="E1103" s="121"/>
      <c r="F1103" s="236"/>
      <c r="G1103" s="122" t="str">
        <f>IFERROR(VLOOKUP(F1103,'#Location List#'!$U$3:$V$1154,2,FALSE),"")</f>
        <v/>
      </c>
      <c r="H1103" s="120"/>
      <c r="I1103" s="120"/>
      <c r="J1103" s="120"/>
      <c r="K1103" s="120"/>
      <c r="L1103" s="120"/>
      <c r="M1103" s="120"/>
      <c r="N1103" s="120"/>
      <c r="O1103" s="120"/>
      <c r="P1103" s="120"/>
      <c r="Q1103" s="120"/>
      <c r="R1103" s="120"/>
      <c r="S1103" s="120"/>
      <c r="T1103" s="205">
        <f t="shared" si="102"/>
        <v>0</v>
      </c>
      <c r="U1103" s="205">
        <f t="shared" si="103"/>
        <v>0</v>
      </c>
      <c r="V1103" s="210"/>
      <c r="W1103" s="210"/>
      <c r="X1103" s="23" t="str">
        <f>IFERROR(VLOOKUP(AT1103,'#Input Lists#'!$L$3:$AH$833,3,FALSE)," ")</f>
        <v xml:space="preserve"> </v>
      </c>
      <c r="Y1103" s="23" t="str">
        <f>IFERROR(VLOOKUP(AT1103,'#Input Lists#'!$L$3:$AH$833,5,FALSE)," ")</f>
        <v xml:space="preserve"> </v>
      </c>
      <c r="Z1103" s="206" t="str">
        <f>IFERROR(VLOOKUP(AT1103,'#Input Lists#'!$L$3:$AH$833,9,FALSE)," ")</f>
        <v xml:space="preserve"> </v>
      </c>
      <c r="AA1103" s="119" t="s">
        <v>1527</v>
      </c>
      <c r="AB1103" s="120"/>
      <c r="AC1103" s="123"/>
      <c r="AD1103" s="123"/>
      <c r="AE1103" s="123"/>
      <c r="AF1103" s="123"/>
      <c r="AG1103" s="123"/>
      <c r="AH1103" s="123"/>
      <c r="AI1103" s="123"/>
      <c r="AJ1103" s="123"/>
      <c r="AK1103" s="123"/>
      <c r="AL1103" s="123"/>
      <c r="AM1103" s="123"/>
      <c r="AN1103" s="123"/>
      <c r="AO1103" s="123"/>
      <c r="AP1103" s="120"/>
      <c r="AQ1103" s="125" t="str">
        <f>IFERROR(VLOOKUP(G1103,'#Location List#'!$C$3:$D$150,2,FALSE),"")</f>
        <v/>
      </c>
      <c r="AR1103" s="125" t="str">
        <f>IFERROR(VLOOKUP(F1103,'#Location List#'!$Q$3:$R$1154,2,FALSE),"")</f>
        <v/>
      </c>
      <c r="AS1103" s="125" t="str">
        <f>IFERROR(VLOOKUP(V1103,'#Input Lists#'!$B$3:$D$46,3,FALSE),"")</f>
        <v/>
      </c>
      <c r="AT1103" s="125" t="str">
        <f>IFERROR(VLOOKUP(CONCATENATE(V1103," ",W1103),'#Input Lists#'!$K$3:$L$827,2,FALSE),"")</f>
        <v/>
      </c>
      <c r="AU1103" s="125">
        <f>IFERROR(VLOOKUP(AA1103,'#Input Lists#'!$BU$3:$BV$8,2,FALSE),"")</f>
        <v>1</v>
      </c>
      <c r="AV1103" s="118" t="str">
        <f>IFERROR(VLOOKUP(AB1103,'#Input Lists#'!$BO$3:$BP$9,2,FALSE),"")</f>
        <v/>
      </c>
      <c r="AW1103" s="118">
        <f>IFERROR(VLOOKUP(AC1103,'#Input Lists#'!$BL$3:$BM$7,2,FALSE),"")</f>
        <v>1</v>
      </c>
      <c r="AX1103" s="52" t="e">
        <f>VLOOKUP(AQ1103,'#Location List#'!$D$3:$K$150,4,FALSE)</f>
        <v>#N/A</v>
      </c>
      <c r="AY1103" s="273" t="e">
        <f>VLOOKUP(AX1103,'#Location List#'!$Z$3:$AA$13,2,FALSE)</f>
        <v>#N/A</v>
      </c>
      <c r="AZ1103" s="126" t="e">
        <f>VLOOKUP($AT1103,'#Input Lists#'!$L$3:$S$1033,6,FALSE)</f>
        <v>#N/A</v>
      </c>
      <c r="BA1103" s="239" t="e">
        <f>VLOOKUP($AT1103,'#Input Lists#'!$L$3:$S$833,7,FALSE)</f>
        <v>#N/A</v>
      </c>
      <c r="BB1103" s="239" t="e">
        <f>VLOOKUP($AT1103,'#Input Lists#'!$L$3:$S$833,8,FALSE)</f>
        <v>#N/A</v>
      </c>
      <c r="BC1103" s="91" t="str">
        <f t="shared" si="104"/>
        <v/>
      </c>
      <c r="BD1103" s="91" t="str">
        <f t="shared" si="105"/>
        <v/>
      </c>
      <c r="BE1103" s="15" t="str">
        <f t="shared" si="106"/>
        <v/>
      </c>
      <c r="BF1103" s="92" t="str">
        <f t="shared" si="107"/>
        <v>No Sighting Date</v>
      </c>
    </row>
    <row r="1104" spans="1:58" x14ac:dyDescent="0.25">
      <c r="A1104" s="118">
        <v>1099</v>
      </c>
      <c r="B1104" s="119"/>
      <c r="C1104" s="120"/>
      <c r="D1104" s="121"/>
      <c r="E1104" s="121"/>
      <c r="F1104" s="236"/>
      <c r="G1104" s="122" t="str">
        <f>IFERROR(VLOOKUP(F1104,'#Location List#'!$U$3:$V$1154,2,FALSE),"")</f>
        <v/>
      </c>
      <c r="H1104" s="120"/>
      <c r="I1104" s="120"/>
      <c r="J1104" s="120"/>
      <c r="K1104" s="120"/>
      <c r="L1104" s="120"/>
      <c r="M1104" s="120"/>
      <c r="N1104" s="120"/>
      <c r="O1104" s="120"/>
      <c r="P1104" s="120"/>
      <c r="Q1104" s="120"/>
      <c r="R1104" s="120"/>
      <c r="S1104" s="120"/>
      <c r="T1104" s="205">
        <f t="shared" si="102"/>
        <v>0</v>
      </c>
      <c r="U1104" s="205">
        <f t="shared" si="103"/>
        <v>0</v>
      </c>
      <c r="V1104" s="210"/>
      <c r="W1104" s="210"/>
      <c r="X1104" s="23" t="str">
        <f>IFERROR(VLOOKUP(AT1104,'#Input Lists#'!$L$3:$AH$833,3,FALSE)," ")</f>
        <v xml:space="preserve"> </v>
      </c>
      <c r="Y1104" s="23" t="str">
        <f>IFERROR(VLOOKUP(AT1104,'#Input Lists#'!$L$3:$AH$833,5,FALSE)," ")</f>
        <v xml:space="preserve"> </v>
      </c>
      <c r="Z1104" s="206" t="str">
        <f>IFERROR(VLOOKUP(AT1104,'#Input Lists#'!$L$3:$AH$833,9,FALSE)," ")</f>
        <v xml:space="preserve"> </v>
      </c>
      <c r="AA1104" s="119" t="s">
        <v>1527</v>
      </c>
      <c r="AB1104" s="120"/>
      <c r="AC1104" s="123"/>
      <c r="AD1104" s="123"/>
      <c r="AE1104" s="123"/>
      <c r="AF1104" s="123"/>
      <c r="AG1104" s="123"/>
      <c r="AH1104" s="123"/>
      <c r="AI1104" s="123"/>
      <c r="AJ1104" s="123"/>
      <c r="AK1104" s="123"/>
      <c r="AL1104" s="123"/>
      <c r="AM1104" s="123"/>
      <c r="AN1104" s="123"/>
      <c r="AO1104" s="123"/>
      <c r="AP1104" s="120"/>
      <c r="AQ1104" s="125" t="str">
        <f>IFERROR(VLOOKUP(G1104,'#Location List#'!$C$3:$D$150,2,FALSE),"")</f>
        <v/>
      </c>
      <c r="AR1104" s="125" t="str">
        <f>IFERROR(VLOOKUP(F1104,'#Location List#'!$Q$3:$R$1154,2,FALSE),"")</f>
        <v/>
      </c>
      <c r="AS1104" s="125" t="str">
        <f>IFERROR(VLOOKUP(V1104,'#Input Lists#'!$B$3:$D$46,3,FALSE),"")</f>
        <v/>
      </c>
      <c r="AT1104" s="125" t="str">
        <f>IFERROR(VLOOKUP(CONCATENATE(V1104," ",W1104),'#Input Lists#'!$K$3:$L$827,2,FALSE),"")</f>
        <v/>
      </c>
      <c r="AU1104" s="125">
        <f>IFERROR(VLOOKUP(AA1104,'#Input Lists#'!$BU$3:$BV$8,2,FALSE),"")</f>
        <v>1</v>
      </c>
      <c r="AV1104" s="118" t="str">
        <f>IFERROR(VLOOKUP(AB1104,'#Input Lists#'!$BO$3:$BP$9,2,FALSE),"")</f>
        <v/>
      </c>
      <c r="AW1104" s="118">
        <f>IFERROR(VLOOKUP(AC1104,'#Input Lists#'!$BL$3:$BM$7,2,FALSE),"")</f>
        <v>1</v>
      </c>
      <c r="AX1104" s="52" t="e">
        <f>VLOOKUP(AQ1104,'#Location List#'!$D$3:$K$150,4,FALSE)</f>
        <v>#N/A</v>
      </c>
      <c r="AY1104" s="273" t="e">
        <f>VLOOKUP(AX1104,'#Location List#'!$Z$3:$AA$13,2,FALSE)</f>
        <v>#N/A</v>
      </c>
      <c r="AZ1104" s="126" t="e">
        <f>VLOOKUP($AT1104,'#Input Lists#'!$L$3:$S$1033,6,FALSE)</f>
        <v>#N/A</v>
      </c>
      <c r="BA1104" s="239" t="e">
        <f>VLOOKUP($AT1104,'#Input Lists#'!$L$3:$S$833,7,FALSE)</f>
        <v>#N/A</v>
      </c>
      <c r="BB1104" s="239" t="e">
        <f>VLOOKUP($AT1104,'#Input Lists#'!$L$3:$S$833,8,FALSE)</f>
        <v>#N/A</v>
      </c>
      <c r="BC1104" s="91" t="str">
        <f t="shared" si="104"/>
        <v/>
      </c>
      <c r="BD1104" s="91" t="str">
        <f t="shared" si="105"/>
        <v/>
      </c>
      <c r="BE1104" s="15" t="str">
        <f t="shared" si="106"/>
        <v/>
      </c>
      <c r="BF1104" s="92" t="str">
        <f t="shared" si="107"/>
        <v>No Sighting Date</v>
      </c>
    </row>
    <row r="1105" spans="1:58" x14ac:dyDescent="0.25">
      <c r="A1105" s="118">
        <v>1100</v>
      </c>
      <c r="B1105" s="119"/>
      <c r="C1105" s="120"/>
      <c r="D1105" s="121"/>
      <c r="E1105" s="121"/>
      <c r="F1105" s="236"/>
      <c r="G1105" s="122" t="str">
        <f>IFERROR(VLOOKUP(F1105,'#Location List#'!$U$3:$V$1154,2,FALSE),"")</f>
        <v/>
      </c>
      <c r="H1105" s="120"/>
      <c r="I1105" s="120"/>
      <c r="J1105" s="120"/>
      <c r="K1105" s="120"/>
      <c r="L1105" s="120"/>
      <c r="M1105" s="120"/>
      <c r="N1105" s="120"/>
      <c r="O1105" s="120"/>
      <c r="P1105" s="120"/>
      <c r="Q1105" s="120"/>
      <c r="R1105" s="120"/>
      <c r="S1105" s="120"/>
      <c r="T1105" s="205">
        <f t="shared" si="102"/>
        <v>0</v>
      </c>
      <c r="U1105" s="205">
        <f t="shared" si="103"/>
        <v>0</v>
      </c>
      <c r="V1105" s="210"/>
      <c r="W1105" s="210"/>
      <c r="X1105" s="23" t="str">
        <f>IFERROR(VLOOKUP(AT1105,'#Input Lists#'!$L$3:$AH$833,3,FALSE)," ")</f>
        <v xml:space="preserve"> </v>
      </c>
      <c r="Y1105" s="23" t="str">
        <f>IFERROR(VLOOKUP(AT1105,'#Input Lists#'!$L$3:$AH$833,5,FALSE)," ")</f>
        <v xml:space="preserve"> </v>
      </c>
      <c r="Z1105" s="206" t="str">
        <f>IFERROR(VLOOKUP(AT1105,'#Input Lists#'!$L$3:$AH$833,9,FALSE)," ")</f>
        <v xml:space="preserve"> </v>
      </c>
      <c r="AA1105" s="119" t="s">
        <v>1527</v>
      </c>
      <c r="AB1105" s="120"/>
      <c r="AC1105" s="123"/>
      <c r="AD1105" s="123"/>
      <c r="AE1105" s="123"/>
      <c r="AF1105" s="123"/>
      <c r="AG1105" s="123"/>
      <c r="AH1105" s="123"/>
      <c r="AI1105" s="123"/>
      <c r="AJ1105" s="123"/>
      <c r="AK1105" s="123"/>
      <c r="AL1105" s="123"/>
      <c r="AM1105" s="123"/>
      <c r="AN1105" s="123"/>
      <c r="AO1105" s="123"/>
      <c r="AP1105" s="120"/>
      <c r="AQ1105" s="125" t="str">
        <f>IFERROR(VLOOKUP(G1105,'#Location List#'!$C$3:$D$150,2,FALSE),"")</f>
        <v/>
      </c>
      <c r="AR1105" s="125" t="str">
        <f>IFERROR(VLOOKUP(F1105,'#Location List#'!$Q$3:$R$1154,2,FALSE),"")</f>
        <v/>
      </c>
      <c r="AS1105" s="125" t="str">
        <f>IFERROR(VLOOKUP(V1105,'#Input Lists#'!$B$3:$D$46,3,FALSE),"")</f>
        <v/>
      </c>
      <c r="AT1105" s="125" t="str">
        <f>IFERROR(VLOOKUP(CONCATENATE(V1105," ",W1105),'#Input Lists#'!$K$3:$L$827,2,FALSE),"")</f>
        <v/>
      </c>
      <c r="AU1105" s="125">
        <f>IFERROR(VLOOKUP(AA1105,'#Input Lists#'!$BU$3:$BV$8,2,FALSE),"")</f>
        <v>1</v>
      </c>
      <c r="AV1105" s="118" t="str">
        <f>IFERROR(VLOOKUP(AB1105,'#Input Lists#'!$BO$3:$BP$9,2,FALSE),"")</f>
        <v/>
      </c>
      <c r="AW1105" s="118">
        <f>IFERROR(VLOOKUP(AC1105,'#Input Lists#'!$BL$3:$BM$7,2,FALSE),"")</f>
        <v>1</v>
      </c>
      <c r="AX1105" s="52" t="e">
        <f>VLOOKUP(AQ1105,'#Location List#'!$D$3:$K$150,4,FALSE)</f>
        <v>#N/A</v>
      </c>
      <c r="AY1105" s="273" t="e">
        <f>VLOOKUP(AX1105,'#Location List#'!$Z$3:$AA$13,2,FALSE)</f>
        <v>#N/A</v>
      </c>
      <c r="AZ1105" s="126" t="e">
        <f>VLOOKUP($AT1105,'#Input Lists#'!$L$3:$S$1033,6,FALSE)</f>
        <v>#N/A</v>
      </c>
      <c r="BA1105" s="239" t="e">
        <f>VLOOKUP($AT1105,'#Input Lists#'!$L$3:$S$833,7,FALSE)</f>
        <v>#N/A</v>
      </c>
      <c r="BB1105" s="239" t="e">
        <f>VLOOKUP($AT1105,'#Input Lists#'!$L$3:$S$833,8,FALSE)</f>
        <v>#N/A</v>
      </c>
      <c r="BC1105" s="91" t="str">
        <f t="shared" si="104"/>
        <v/>
      </c>
      <c r="BD1105" s="91" t="str">
        <f t="shared" si="105"/>
        <v/>
      </c>
      <c r="BE1105" s="15" t="str">
        <f t="shared" si="106"/>
        <v/>
      </c>
      <c r="BF1105" s="92" t="str">
        <f t="shared" si="107"/>
        <v>No Sighting Date</v>
      </c>
    </row>
    <row r="1106" spans="1:58" x14ac:dyDescent="0.25">
      <c r="A1106" s="118">
        <v>1101</v>
      </c>
      <c r="B1106" s="119"/>
      <c r="C1106" s="120"/>
      <c r="D1106" s="121"/>
      <c r="E1106" s="121"/>
      <c r="F1106" s="236"/>
      <c r="G1106" s="122" t="str">
        <f>IFERROR(VLOOKUP(F1106,'#Location List#'!$U$3:$V$1154,2,FALSE),"")</f>
        <v/>
      </c>
      <c r="H1106" s="120"/>
      <c r="I1106" s="120"/>
      <c r="J1106" s="120"/>
      <c r="K1106" s="120"/>
      <c r="L1106" s="120"/>
      <c r="M1106" s="120"/>
      <c r="N1106" s="120"/>
      <c r="O1106" s="120"/>
      <c r="P1106" s="120"/>
      <c r="Q1106" s="120"/>
      <c r="R1106" s="120"/>
      <c r="S1106" s="120"/>
      <c r="T1106" s="205">
        <f t="shared" si="102"/>
        <v>0</v>
      </c>
      <c r="U1106" s="205">
        <f t="shared" si="103"/>
        <v>0</v>
      </c>
      <c r="V1106" s="210"/>
      <c r="W1106" s="210"/>
      <c r="X1106" s="23" t="str">
        <f>IFERROR(VLOOKUP(AT1106,'#Input Lists#'!$L$3:$AH$833,3,FALSE)," ")</f>
        <v xml:space="preserve"> </v>
      </c>
      <c r="Y1106" s="23" t="str">
        <f>IFERROR(VLOOKUP(AT1106,'#Input Lists#'!$L$3:$AH$833,5,FALSE)," ")</f>
        <v xml:space="preserve"> </v>
      </c>
      <c r="Z1106" s="206" t="str">
        <f>IFERROR(VLOOKUP(AT1106,'#Input Lists#'!$L$3:$AH$833,9,FALSE)," ")</f>
        <v xml:space="preserve"> </v>
      </c>
      <c r="AA1106" s="119" t="s">
        <v>1527</v>
      </c>
      <c r="AB1106" s="120"/>
      <c r="AC1106" s="123"/>
      <c r="AD1106" s="123"/>
      <c r="AE1106" s="123"/>
      <c r="AF1106" s="123"/>
      <c r="AG1106" s="123"/>
      <c r="AH1106" s="123"/>
      <c r="AI1106" s="123"/>
      <c r="AJ1106" s="123"/>
      <c r="AK1106" s="123"/>
      <c r="AL1106" s="123"/>
      <c r="AM1106" s="123"/>
      <c r="AN1106" s="123"/>
      <c r="AO1106" s="123"/>
      <c r="AP1106" s="120"/>
      <c r="AQ1106" s="125" t="str">
        <f>IFERROR(VLOOKUP(G1106,'#Location List#'!$C$3:$D$150,2,FALSE),"")</f>
        <v/>
      </c>
      <c r="AR1106" s="125" t="str">
        <f>IFERROR(VLOOKUP(F1106,'#Location List#'!$Q$3:$R$1154,2,FALSE),"")</f>
        <v/>
      </c>
      <c r="AS1106" s="125" t="str">
        <f>IFERROR(VLOOKUP(V1106,'#Input Lists#'!$B$3:$D$46,3,FALSE),"")</f>
        <v/>
      </c>
      <c r="AT1106" s="125" t="str">
        <f>IFERROR(VLOOKUP(CONCATENATE(V1106," ",W1106),'#Input Lists#'!$K$3:$L$827,2,FALSE),"")</f>
        <v/>
      </c>
      <c r="AU1106" s="125">
        <f>IFERROR(VLOOKUP(AA1106,'#Input Lists#'!$BU$3:$BV$8,2,FALSE),"")</f>
        <v>1</v>
      </c>
      <c r="AV1106" s="118" t="str">
        <f>IFERROR(VLOOKUP(AB1106,'#Input Lists#'!$BO$3:$BP$9,2,FALSE),"")</f>
        <v/>
      </c>
      <c r="AW1106" s="118">
        <f>IFERROR(VLOOKUP(AC1106,'#Input Lists#'!$BL$3:$BM$7,2,FALSE),"")</f>
        <v>1</v>
      </c>
      <c r="AX1106" s="52" t="e">
        <f>VLOOKUP(AQ1106,'#Location List#'!$D$3:$K$150,4,FALSE)</f>
        <v>#N/A</v>
      </c>
      <c r="AY1106" s="273" t="e">
        <f>VLOOKUP(AX1106,'#Location List#'!$Z$3:$AA$13,2,FALSE)</f>
        <v>#N/A</v>
      </c>
      <c r="AZ1106" s="126" t="e">
        <f>VLOOKUP($AT1106,'#Input Lists#'!$L$3:$S$1033,6,FALSE)</f>
        <v>#N/A</v>
      </c>
      <c r="BA1106" s="239" t="e">
        <f>VLOOKUP($AT1106,'#Input Lists#'!$L$3:$S$833,7,FALSE)</f>
        <v>#N/A</v>
      </c>
      <c r="BB1106" s="239" t="e">
        <f>VLOOKUP($AT1106,'#Input Lists#'!$L$3:$S$833,8,FALSE)</f>
        <v>#N/A</v>
      </c>
      <c r="BC1106" s="91" t="str">
        <f t="shared" si="104"/>
        <v/>
      </c>
      <c r="BD1106" s="91" t="str">
        <f t="shared" si="105"/>
        <v/>
      </c>
      <c r="BE1106" s="15" t="str">
        <f t="shared" si="106"/>
        <v/>
      </c>
      <c r="BF1106" s="92" t="str">
        <f t="shared" si="107"/>
        <v>No Sighting Date</v>
      </c>
    </row>
    <row r="1107" spans="1:58" x14ac:dyDescent="0.25">
      <c r="A1107" s="118">
        <v>1102</v>
      </c>
      <c r="B1107" s="119"/>
      <c r="C1107" s="120"/>
      <c r="D1107" s="121"/>
      <c r="E1107" s="121"/>
      <c r="F1107" s="236"/>
      <c r="G1107" s="122" t="str">
        <f>IFERROR(VLOOKUP(F1107,'#Location List#'!$U$3:$V$1154,2,FALSE),"")</f>
        <v/>
      </c>
      <c r="H1107" s="120"/>
      <c r="I1107" s="120"/>
      <c r="J1107" s="120"/>
      <c r="K1107" s="120"/>
      <c r="L1107" s="120"/>
      <c r="M1107" s="120"/>
      <c r="N1107" s="120"/>
      <c r="O1107" s="120"/>
      <c r="P1107" s="120"/>
      <c r="Q1107" s="120"/>
      <c r="R1107" s="120"/>
      <c r="S1107" s="120"/>
      <c r="T1107" s="205">
        <f t="shared" si="102"/>
        <v>0</v>
      </c>
      <c r="U1107" s="205">
        <f t="shared" si="103"/>
        <v>0</v>
      </c>
      <c r="V1107" s="210"/>
      <c r="W1107" s="210"/>
      <c r="X1107" s="23" t="str">
        <f>IFERROR(VLOOKUP(AT1107,'#Input Lists#'!$L$3:$AH$833,3,FALSE)," ")</f>
        <v xml:space="preserve"> </v>
      </c>
      <c r="Y1107" s="23" t="str">
        <f>IFERROR(VLOOKUP(AT1107,'#Input Lists#'!$L$3:$AH$833,5,FALSE)," ")</f>
        <v xml:space="preserve"> </v>
      </c>
      <c r="Z1107" s="206" t="str">
        <f>IFERROR(VLOOKUP(AT1107,'#Input Lists#'!$L$3:$AH$833,9,FALSE)," ")</f>
        <v xml:space="preserve"> </v>
      </c>
      <c r="AA1107" s="119" t="s">
        <v>1527</v>
      </c>
      <c r="AB1107" s="120"/>
      <c r="AC1107" s="123"/>
      <c r="AD1107" s="123"/>
      <c r="AE1107" s="123"/>
      <c r="AF1107" s="123"/>
      <c r="AG1107" s="123"/>
      <c r="AH1107" s="123"/>
      <c r="AI1107" s="123"/>
      <c r="AJ1107" s="123"/>
      <c r="AK1107" s="123"/>
      <c r="AL1107" s="123"/>
      <c r="AM1107" s="123"/>
      <c r="AN1107" s="123"/>
      <c r="AO1107" s="123"/>
      <c r="AP1107" s="120"/>
      <c r="AQ1107" s="125" t="str">
        <f>IFERROR(VLOOKUP(G1107,'#Location List#'!$C$3:$D$150,2,FALSE),"")</f>
        <v/>
      </c>
      <c r="AR1107" s="125" t="str">
        <f>IFERROR(VLOOKUP(F1107,'#Location List#'!$Q$3:$R$1154,2,FALSE),"")</f>
        <v/>
      </c>
      <c r="AS1107" s="125" t="str">
        <f>IFERROR(VLOOKUP(V1107,'#Input Lists#'!$B$3:$D$46,3,FALSE),"")</f>
        <v/>
      </c>
      <c r="AT1107" s="125" t="str">
        <f>IFERROR(VLOOKUP(CONCATENATE(V1107," ",W1107),'#Input Lists#'!$K$3:$L$827,2,FALSE),"")</f>
        <v/>
      </c>
      <c r="AU1107" s="125">
        <f>IFERROR(VLOOKUP(AA1107,'#Input Lists#'!$BU$3:$BV$8,2,FALSE),"")</f>
        <v>1</v>
      </c>
      <c r="AV1107" s="118" t="str">
        <f>IFERROR(VLOOKUP(AB1107,'#Input Lists#'!$BO$3:$BP$9,2,FALSE),"")</f>
        <v/>
      </c>
      <c r="AW1107" s="118">
        <f>IFERROR(VLOOKUP(AC1107,'#Input Lists#'!$BL$3:$BM$7,2,FALSE),"")</f>
        <v>1</v>
      </c>
      <c r="AX1107" s="52" t="e">
        <f>VLOOKUP(AQ1107,'#Location List#'!$D$3:$K$150,4,FALSE)</f>
        <v>#N/A</v>
      </c>
      <c r="AY1107" s="273" t="e">
        <f>VLOOKUP(AX1107,'#Location List#'!$Z$3:$AA$13,2,FALSE)</f>
        <v>#N/A</v>
      </c>
      <c r="AZ1107" s="126" t="e">
        <f>VLOOKUP($AT1107,'#Input Lists#'!$L$3:$S$1033,6,FALSE)</f>
        <v>#N/A</v>
      </c>
      <c r="BA1107" s="239" t="e">
        <f>VLOOKUP($AT1107,'#Input Lists#'!$L$3:$S$833,7,FALSE)</f>
        <v>#N/A</v>
      </c>
      <c r="BB1107" s="239" t="e">
        <f>VLOOKUP($AT1107,'#Input Lists#'!$L$3:$S$833,8,FALSE)</f>
        <v>#N/A</v>
      </c>
      <c r="BC1107" s="91" t="str">
        <f t="shared" si="104"/>
        <v/>
      </c>
      <c r="BD1107" s="91" t="str">
        <f t="shared" si="105"/>
        <v/>
      </c>
      <c r="BE1107" s="15" t="str">
        <f t="shared" si="106"/>
        <v/>
      </c>
      <c r="BF1107" s="92" t="str">
        <f t="shared" si="107"/>
        <v>No Sighting Date</v>
      </c>
    </row>
    <row r="1108" spans="1:58" x14ac:dyDescent="0.25">
      <c r="A1108" s="118">
        <v>1103</v>
      </c>
      <c r="B1108" s="119"/>
      <c r="C1108" s="120"/>
      <c r="D1108" s="121"/>
      <c r="E1108" s="121"/>
      <c r="F1108" s="236"/>
      <c r="G1108" s="122" t="str">
        <f>IFERROR(VLOOKUP(F1108,'#Location List#'!$U$3:$V$1154,2,FALSE),"")</f>
        <v/>
      </c>
      <c r="H1108" s="120"/>
      <c r="I1108" s="120"/>
      <c r="J1108" s="120"/>
      <c r="K1108" s="120"/>
      <c r="L1108" s="120"/>
      <c r="M1108" s="120"/>
      <c r="N1108" s="120"/>
      <c r="O1108" s="120"/>
      <c r="P1108" s="120"/>
      <c r="Q1108" s="120"/>
      <c r="R1108" s="120"/>
      <c r="S1108" s="120"/>
      <c r="T1108" s="205">
        <f t="shared" ref="T1108:T1171" si="108">N1108-O1108/60-P1108/60/60</f>
        <v>0</v>
      </c>
      <c r="U1108" s="205">
        <f t="shared" ref="U1108:U1171" si="109">Q1108+R1108/60+S1108/60/60</f>
        <v>0</v>
      </c>
      <c r="V1108" s="210"/>
      <c r="W1108" s="210"/>
      <c r="X1108" s="23" t="str">
        <f>IFERROR(VLOOKUP(AT1108,'#Input Lists#'!$L$3:$AH$833,3,FALSE)," ")</f>
        <v xml:space="preserve"> </v>
      </c>
      <c r="Y1108" s="23" t="str">
        <f>IFERROR(VLOOKUP(AT1108,'#Input Lists#'!$L$3:$AH$833,5,FALSE)," ")</f>
        <v xml:space="preserve"> </v>
      </c>
      <c r="Z1108" s="206" t="str">
        <f>IFERROR(VLOOKUP(AT1108,'#Input Lists#'!$L$3:$AH$833,9,FALSE)," ")</f>
        <v xml:space="preserve"> </v>
      </c>
      <c r="AA1108" s="119" t="s">
        <v>1527</v>
      </c>
      <c r="AB1108" s="120"/>
      <c r="AC1108" s="123"/>
      <c r="AD1108" s="123"/>
      <c r="AE1108" s="123"/>
      <c r="AF1108" s="123"/>
      <c r="AG1108" s="123"/>
      <c r="AH1108" s="123"/>
      <c r="AI1108" s="123"/>
      <c r="AJ1108" s="123"/>
      <c r="AK1108" s="123"/>
      <c r="AL1108" s="123"/>
      <c r="AM1108" s="123"/>
      <c r="AN1108" s="123"/>
      <c r="AO1108" s="123"/>
      <c r="AP1108" s="120"/>
      <c r="AQ1108" s="125" t="str">
        <f>IFERROR(VLOOKUP(G1108,'#Location List#'!$C$3:$D$150,2,FALSE),"")</f>
        <v/>
      </c>
      <c r="AR1108" s="125" t="str">
        <f>IFERROR(VLOOKUP(F1108,'#Location List#'!$Q$3:$R$1154,2,FALSE),"")</f>
        <v/>
      </c>
      <c r="AS1108" s="125" t="str">
        <f>IFERROR(VLOOKUP(V1108,'#Input Lists#'!$B$3:$D$46,3,FALSE),"")</f>
        <v/>
      </c>
      <c r="AT1108" s="125" t="str">
        <f>IFERROR(VLOOKUP(CONCATENATE(V1108," ",W1108),'#Input Lists#'!$K$3:$L$827,2,FALSE),"")</f>
        <v/>
      </c>
      <c r="AU1108" s="125">
        <f>IFERROR(VLOOKUP(AA1108,'#Input Lists#'!$BU$3:$BV$8,2,FALSE),"")</f>
        <v>1</v>
      </c>
      <c r="AV1108" s="118" t="str">
        <f>IFERROR(VLOOKUP(AB1108,'#Input Lists#'!$BO$3:$BP$9,2,FALSE),"")</f>
        <v/>
      </c>
      <c r="AW1108" s="118">
        <f>IFERROR(VLOOKUP(AC1108,'#Input Lists#'!$BL$3:$BM$7,2,FALSE),"")</f>
        <v>1</v>
      </c>
      <c r="AX1108" s="52" t="e">
        <f>VLOOKUP(AQ1108,'#Location List#'!$D$3:$K$150,4,FALSE)</f>
        <v>#N/A</v>
      </c>
      <c r="AY1108" s="273" t="e">
        <f>VLOOKUP(AX1108,'#Location List#'!$Z$3:$AA$13,2,FALSE)</f>
        <v>#N/A</v>
      </c>
      <c r="AZ1108" s="126" t="e">
        <f>VLOOKUP($AT1108,'#Input Lists#'!$L$3:$S$1033,6,FALSE)</f>
        <v>#N/A</v>
      </c>
      <c r="BA1108" s="239" t="e">
        <f>VLOOKUP($AT1108,'#Input Lists#'!$L$3:$S$833,7,FALSE)</f>
        <v>#N/A</v>
      </c>
      <c r="BB1108" s="239" t="e">
        <f>VLOOKUP($AT1108,'#Input Lists#'!$L$3:$S$833,8,FALSE)</f>
        <v>#N/A</v>
      </c>
      <c r="BC1108" s="91" t="str">
        <f t="shared" ref="BC1108:BC1171" si="110">IFERROR(WEEKNUM(BA1108,2),"")</f>
        <v/>
      </c>
      <c r="BD1108" s="91" t="str">
        <f t="shared" ref="BD1108:BD1171" si="111">IFERROR(IF(WEEKNUM(BB1108)&lt;WEEKNUM(BA1108),WEEKNUM(BB1108)+52,WEEKNUM(BB1108)),"")</f>
        <v/>
      </c>
      <c r="BE1108" s="15" t="str">
        <f t="shared" ref="BE1108:BE1171" si="112">IF(E1108="","",IF(WEEKNUM(E1108)&lt;9,WEEKNUM(E1108)+52, WEEKNUM(E1108)))</f>
        <v/>
      </c>
      <c r="BF1108" s="92" t="str">
        <f t="shared" ref="BF1108:BF1171" si="113">IF(E1108="", "No Sighting Date", IF(BC1108&gt;=BD1108," ",IF(BE1108&gt;=BC1108,IF(BE1108&lt;=BD1108,"IN RANGE",BE1108-BD1108),BE1108-BC1108)))</f>
        <v>No Sighting Date</v>
      </c>
    </row>
    <row r="1109" spans="1:58" x14ac:dyDescent="0.25">
      <c r="A1109" s="118">
        <v>1104</v>
      </c>
      <c r="B1109" s="119"/>
      <c r="C1109" s="120"/>
      <c r="D1109" s="121"/>
      <c r="E1109" s="121"/>
      <c r="F1109" s="236"/>
      <c r="G1109" s="122" t="str">
        <f>IFERROR(VLOOKUP(F1109,'#Location List#'!$U$3:$V$1154,2,FALSE),"")</f>
        <v/>
      </c>
      <c r="H1109" s="120"/>
      <c r="I1109" s="120"/>
      <c r="J1109" s="120"/>
      <c r="K1109" s="120"/>
      <c r="L1109" s="120"/>
      <c r="M1109" s="120"/>
      <c r="N1109" s="120"/>
      <c r="O1109" s="120"/>
      <c r="P1109" s="120"/>
      <c r="Q1109" s="120"/>
      <c r="R1109" s="120"/>
      <c r="S1109" s="120"/>
      <c r="T1109" s="205">
        <f t="shared" si="108"/>
        <v>0</v>
      </c>
      <c r="U1109" s="205">
        <f t="shared" si="109"/>
        <v>0</v>
      </c>
      <c r="V1109" s="210"/>
      <c r="W1109" s="210"/>
      <c r="X1109" s="23" t="str">
        <f>IFERROR(VLOOKUP(AT1109,'#Input Lists#'!$L$3:$AH$833,3,FALSE)," ")</f>
        <v xml:space="preserve"> </v>
      </c>
      <c r="Y1109" s="23" t="str">
        <f>IFERROR(VLOOKUP(AT1109,'#Input Lists#'!$L$3:$AH$833,5,FALSE)," ")</f>
        <v xml:space="preserve"> </v>
      </c>
      <c r="Z1109" s="206" t="str">
        <f>IFERROR(VLOOKUP(AT1109,'#Input Lists#'!$L$3:$AH$833,9,FALSE)," ")</f>
        <v xml:space="preserve"> </v>
      </c>
      <c r="AA1109" s="119" t="s">
        <v>1527</v>
      </c>
      <c r="AB1109" s="120"/>
      <c r="AC1109" s="123"/>
      <c r="AD1109" s="123"/>
      <c r="AE1109" s="123"/>
      <c r="AF1109" s="123"/>
      <c r="AG1109" s="123"/>
      <c r="AH1109" s="123"/>
      <c r="AI1109" s="123"/>
      <c r="AJ1109" s="123"/>
      <c r="AK1109" s="123"/>
      <c r="AL1109" s="123"/>
      <c r="AM1109" s="123"/>
      <c r="AN1109" s="123"/>
      <c r="AO1109" s="123"/>
      <c r="AP1109" s="120"/>
      <c r="AQ1109" s="125" t="str">
        <f>IFERROR(VLOOKUP(G1109,'#Location List#'!$C$3:$D$150,2,FALSE),"")</f>
        <v/>
      </c>
      <c r="AR1109" s="125" t="str">
        <f>IFERROR(VLOOKUP(F1109,'#Location List#'!$Q$3:$R$1154,2,FALSE),"")</f>
        <v/>
      </c>
      <c r="AS1109" s="125" t="str">
        <f>IFERROR(VLOOKUP(V1109,'#Input Lists#'!$B$3:$D$46,3,FALSE),"")</f>
        <v/>
      </c>
      <c r="AT1109" s="125" t="str">
        <f>IFERROR(VLOOKUP(CONCATENATE(V1109," ",W1109),'#Input Lists#'!$K$3:$L$827,2,FALSE),"")</f>
        <v/>
      </c>
      <c r="AU1109" s="125">
        <f>IFERROR(VLOOKUP(AA1109,'#Input Lists#'!$BU$3:$BV$8,2,FALSE),"")</f>
        <v>1</v>
      </c>
      <c r="AV1109" s="118" t="str">
        <f>IFERROR(VLOOKUP(AB1109,'#Input Lists#'!$BO$3:$BP$9,2,FALSE),"")</f>
        <v/>
      </c>
      <c r="AW1109" s="118">
        <f>IFERROR(VLOOKUP(AC1109,'#Input Lists#'!$BL$3:$BM$7,2,FALSE),"")</f>
        <v>1</v>
      </c>
      <c r="AX1109" s="52" t="e">
        <f>VLOOKUP(AQ1109,'#Location List#'!$D$3:$K$150,4,FALSE)</f>
        <v>#N/A</v>
      </c>
      <c r="AY1109" s="273" t="e">
        <f>VLOOKUP(AX1109,'#Location List#'!$Z$3:$AA$13,2,FALSE)</f>
        <v>#N/A</v>
      </c>
      <c r="AZ1109" s="126" t="e">
        <f>VLOOKUP($AT1109,'#Input Lists#'!$L$3:$S$1033,6,FALSE)</f>
        <v>#N/A</v>
      </c>
      <c r="BA1109" s="239" t="e">
        <f>VLOOKUP($AT1109,'#Input Lists#'!$L$3:$S$833,7,FALSE)</f>
        <v>#N/A</v>
      </c>
      <c r="BB1109" s="239" t="e">
        <f>VLOOKUP($AT1109,'#Input Lists#'!$L$3:$S$833,8,FALSE)</f>
        <v>#N/A</v>
      </c>
      <c r="BC1109" s="91" t="str">
        <f t="shared" si="110"/>
        <v/>
      </c>
      <c r="BD1109" s="91" t="str">
        <f t="shared" si="111"/>
        <v/>
      </c>
      <c r="BE1109" s="15" t="str">
        <f t="shared" si="112"/>
        <v/>
      </c>
      <c r="BF1109" s="92" t="str">
        <f t="shared" si="113"/>
        <v>No Sighting Date</v>
      </c>
    </row>
    <row r="1110" spans="1:58" x14ac:dyDescent="0.25">
      <c r="A1110" s="118">
        <v>1105</v>
      </c>
      <c r="B1110" s="119"/>
      <c r="C1110" s="120"/>
      <c r="D1110" s="121"/>
      <c r="E1110" s="121"/>
      <c r="F1110" s="236"/>
      <c r="G1110" s="122" t="str">
        <f>IFERROR(VLOOKUP(F1110,'#Location List#'!$U$3:$V$1154,2,FALSE),"")</f>
        <v/>
      </c>
      <c r="H1110" s="120"/>
      <c r="I1110" s="120"/>
      <c r="J1110" s="120"/>
      <c r="K1110" s="120"/>
      <c r="L1110" s="120"/>
      <c r="M1110" s="120"/>
      <c r="N1110" s="120"/>
      <c r="O1110" s="120"/>
      <c r="P1110" s="120"/>
      <c r="Q1110" s="120"/>
      <c r="R1110" s="120"/>
      <c r="S1110" s="120"/>
      <c r="T1110" s="205">
        <f t="shared" si="108"/>
        <v>0</v>
      </c>
      <c r="U1110" s="205">
        <f t="shared" si="109"/>
        <v>0</v>
      </c>
      <c r="V1110" s="210"/>
      <c r="W1110" s="210"/>
      <c r="X1110" s="23" t="str">
        <f>IFERROR(VLOOKUP(AT1110,'#Input Lists#'!$L$3:$AH$833,3,FALSE)," ")</f>
        <v xml:space="preserve"> </v>
      </c>
      <c r="Y1110" s="23" t="str">
        <f>IFERROR(VLOOKUP(AT1110,'#Input Lists#'!$L$3:$AH$833,5,FALSE)," ")</f>
        <v xml:space="preserve"> </v>
      </c>
      <c r="Z1110" s="206" t="str">
        <f>IFERROR(VLOOKUP(AT1110,'#Input Lists#'!$L$3:$AH$833,9,FALSE)," ")</f>
        <v xml:space="preserve"> </v>
      </c>
      <c r="AA1110" s="119" t="s">
        <v>1527</v>
      </c>
      <c r="AB1110" s="120"/>
      <c r="AC1110" s="123"/>
      <c r="AD1110" s="123"/>
      <c r="AE1110" s="123"/>
      <c r="AF1110" s="123"/>
      <c r="AG1110" s="123"/>
      <c r="AH1110" s="123"/>
      <c r="AI1110" s="123"/>
      <c r="AJ1110" s="123"/>
      <c r="AK1110" s="123"/>
      <c r="AL1110" s="123"/>
      <c r="AM1110" s="123"/>
      <c r="AN1110" s="123"/>
      <c r="AO1110" s="123"/>
      <c r="AP1110" s="120"/>
      <c r="AQ1110" s="125" t="str">
        <f>IFERROR(VLOOKUP(G1110,'#Location List#'!$C$3:$D$150,2,FALSE),"")</f>
        <v/>
      </c>
      <c r="AR1110" s="125" t="str">
        <f>IFERROR(VLOOKUP(F1110,'#Location List#'!$Q$3:$R$1154,2,FALSE),"")</f>
        <v/>
      </c>
      <c r="AS1110" s="125" t="str">
        <f>IFERROR(VLOOKUP(V1110,'#Input Lists#'!$B$3:$D$46,3,FALSE),"")</f>
        <v/>
      </c>
      <c r="AT1110" s="125" t="str">
        <f>IFERROR(VLOOKUP(CONCATENATE(V1110," ",W1110),'#Input Lists#'!$K$3:$L$827,2,FALSE),"")</f>
        <v/>
      </c>
      <c r="AU1110" s="125">
        <f>IFERROR(VLOOKUP(AA1110,'#Input Lists#'!$BU$3:$BV$8,2,FALSE),"")</f>
        <v>1</v>
      </c>
      <c r="AV1110" s="118" t="str">
        <f>IFERROR(VLOOKUP(AB1110,'#Input Lists#'!$BO$3:$BP$9,2,FALSE),"")</f>
        <v/>
      </c>
      <c r="AW1110" s="118">
        <f>IFERROR(VLOOKUP(AC1110,'#Input Lists#'!$BL$3:$BM$7,2,FALSE),"")</f>
        <v>1</v>
      </c>
      <c r="AX1110" s="52" t="e">
        <f>VLOOKUP(AQ1110,'#Location List#'!$D$3:$K$150,4,FALSE)</f>
        <v>#N/A</v>
      </c>
      <c r="AY1110" s="273" t="e">
        <f>VLOOKUP(AX1110,'#Location List#'!$Z$3:$AA$13,2,FALSE)</f>
        <v>#N/A</v>
      </c>
      <c r="AZ1110" s="126" t="e">
        <f>VLOOKUP($AT1110,'#Input Lists#'!$L$3:$S$1033,6,FALSE)</f>
        <v>#N/A</v>
      </c>
      <c r="BA1110" s="239" t="e">
        <f>VLOOKUP($AT1110,'#Input Lists#'!$L$3:$S$833,7,FALSE)</f>
        <v>#N/A</v>
      </c>
      <c r="BB1110" s="239" t="e">
        <f>VLOOKUP($AT1110,'#Input Lists#'!$L$3:$S$833,8,FALSE)</f>
        <v>#N/A</v>
      </c>
      <c r="BC1110" s="91" t="str">
        <f t="shared" si="110"/>
        <v/>
      </c>
      <c r="BD1110" s="91" t="str">
        <f t="shared" si="111"/>
        <v/>
      </c>
      <c r="BE1110" s="15" t="str">
        <f t="shared" si="112"/>
        <v/>
      </c>
      <c r="BF1110" s="92" t="str">
        <f t="shared" si="113"/>
        <v>No Sighting Date</v>
      </c>
    </row>
    <row r="1111" spans="1:58" x14ac:dyDescent="0.25">
      <c r="A1111" s="118">
        <v>1106</v>
      </c>
      <c r="B1111" s="119"/>
      <c r="C1111" s="120"/>
      <c r="D1111" s="121"/>
      <c r="E1111" s="121"/>
      <c r="F1111" s="236"/>
      <c r="G1111" s="122" t="str">
        <f>IFERROR(VLOOKUP(F1111,'#Location List#'!$U$3:$V$1154,2,FALSE),"")</f>
        <v/>
      </c>
      <c r="H1111" s="120"/>
      <c r="I1111" s="120"/>
      <c r="J1111" s="120"/>
      <c r="K1111" s="120"/>
      <c r="L1111" s="120"/>
      <c r="M1111" s="120"/>
      <c r="N1111" s="120"/>
      <c r="O1111" s="120"/>
      <c r="P1111" s="120"/>
      <c r="Q1111" s="120"/>
      <c r="R1111" s="120"/>
      <c r="S1111" s="120"/>
      <c r="T1111" s="205">
        <f t="shared" si="108"/>
        <v>0</v>
      </c>
      <c r="U1111" s="205">
        <f t="shared" si="109"/>
        <v>0</v>
      </c>
      <c r="V1111" s="210"/>
      <c r="W1111" s="210"/>
      <c r="X1111" s="23" t="str">
        <f>IFERROR(VLOOKUP(AT1111,'#Input Lists#'!$L$3:$AH$833,3,FALSE)," ")</f>
        <v xml:space="preserve"> </v>
      </c>
      <c r="Y1111" s="23" t="str">
        <f>IFERROR(VLOOKUP(AT1111,'#Input Lists#'!$L$3:$AH$833,5,FALSE)," ")</f>
        <v xml:space="preserve"> </v>
      </c>
      <c r="Z1111" s="206" t="str">
        <f>IFERROR(VLOOKUP(AT1111,'#Input Lists#'!$L$3:$AH$833,9,FALSE)," ")</f>
        <v xml:space="preserve"> </v>
      </c>
      <c r="AA1111" s="119" t="s">
        <v>1527</v>
      </c>
      <c r="AB1111" s="120"/>
      <c r="AC1111" s="123"/>
      <c r="AD1111" s="123"/>
      <c r="AE1111" s="123"/>
      <c r="AF1111" s="123"/>
      <c r="AG1111" s="123"/>
      <c r="AH1111" s="123"/>
      <c r="AI1111" s="123"/>
      <c r="AJ1111" s="123"/>
      <c r="AK1111" s="123"/>
      <c r="AL1111" s="123"/>
      <c r="AM1111" s="123"/>
      <c r="AN1111" s="123"/>
      <c r="AO1111" s="123"/>
      <c r="AP1111" s="120"/>
      <c r="AQ1111" s="125" t="str">
        <f>IFERROR(VLOOKUP(G1111,'#Location List#'!$C$3:$D$150,2,FALSE),"")</f>
        <v/>
      </c>
      <c r="AR1111" s="125" t="str">
        <f>IFERROR(VLOOKUP(F1111,'#Location List#'!$Q$3:$R$1154,2,FALSE),"")</f>
        <v/>
      </c>
      <c r="AS1111" s="125" t="str">
        <f>IFERROR(VLOOKUP(V1111,'#Input Lists#'!$B$3:$D$46,3,FALSE),"")</f>
        <v/>
      </c>
      <c r="AT1111" s="125" t="str">
        <f>IFERROR(VLOOKUP(CONCATENATE(V1111," ",W1111),'#Input Lists#'!$K$3:$L$827,2,FALSE),"")</f>
        <v/>
      </c>
      <c r="AU1111" s="125">
        <f>IFERROR(VLOOKUP(AA1111,'#Input Lists#'!$BU$3:$BV$8,2,FALSE),"")</f>
        <v>1</v>
      </c>
      <c r="AV1111" s="118" t="str">
        <f>IFERROR(VLOOKUP(AB1111,'#Input Lists#'!$BO$3:$BP$9,2,FALSE),"")</f>
        <v/>
      </c>
      <c r="AW1111" s="118">
        <f>IFERROR(VLOOKUP(AC1111,'#Input Lists#'!$BL$3:$BM$7,2,FALSE),"")</f>
        <v>1</v>
      </c>
      <c r="AX1111" s="52" t="e">
        <f>VLOOKUP(AQ1111,'#Location List#'!$D$3:$K$150,4,FALSE)</f>
        <v>#N/A</v>
      </c>
      <c r="AY1111" s="273" t="e">
        <f>VLOOKUP(AX1111,'#Location List#'!$Z$3:$AA$13,2,FALSE)</f>
        <v>#N/A</v>
      </c>
      <c r="AZ1111" s="126" t="e">
        <f>VLOOKUP($AT1111,'#Input Lists#'!$L$3:$S$1033,6,FALSE)</f>
        <v>#N/A</v>
      </c>
      <c r="BA1111" s="239" t="e">
        <f>VLOOKUP($AT1111,'#Input Lists#'!$L$3:$S$833,7,FALSE)</f>
        <v>#N/A</v>
      </c>
      <c r="BB1111" s="239" t="e">
        <f>VLOOKUP($AT1111,'#Input Lists#'!$L$3:$S$833,8,FALSE)</f>
        <v>#N/A</v>
      </c>
      <c r="BC1111" s="91" t="str">
        <f t="shared" si="110"/>
        <v/>
      </c>
      <c r="BD1111" s="91" t="str">
        <f t="shared" si="111"/>
        <v/>
      </c>
      <c r="BE1111" s="15" t="str">
        <f t="shared" si="112"/>
        <v/>
      </c>
      <c r="BF1111" s="92" t="str">
        <f t="shared" si="113"/>
        <v>No Sighting Date</v>
      </c>
    </row>
    <row r="1112" spans="1:58" x14ac:dyDescent="0.25">
      <c r="A1112" s="118">
        <v>1107</v>
      </c>
      <c r="B1112" s="119"/>
      <c r="C1112" s="120"/>
      <c r="D1112" s="121"/>
      <c r="E1112" s="121"/>
      <c r="F1112" s="236"/>
      <c r="G1112" s="122" t="str">
        <f>IFERROR(VLOOKUP(F1112,'#Location List#'!$U$3:$V$1154,2,FALSE),"")</f>
        <v/>
      </c>
      <c r="H1112" s="120"/>
      <c r="I1112" s="120"/>
      <c r="J1112" s="120"/>
      <c r="K1112" s="120"/>
      <c r="L1112" s="120"/>
      <c r="M1112" s="120"/>
      <c r="N1112" s="120"/>
      <c r="O1112" s="120"/>
      <c r="P1112" s="120"/>
      <c r="Q1112" s="120"/>
      <c r="R1112" s="120"/>
      <c r="S1112" s="120"/>
      <c r="T1112" s="205">
        <f t="shared" si="108"/>
        <v>0</v>
      </c>
      <c r="U1112" s="205">
        <f t="shared" si="109"/>
        <v>0</v>
      </c>
      <c r="V1112" s="210"/>
      <c r="W1112" s="210"/>
      <c r="X1112" s="23" t="str">
        <f>IFERROR(VLOOKUP(AT1112,'#Input Lists#'!$L$3:$AH$833,3,FALSE)," ")</f>
        <v xml:space="preserve"> </v>
      </c>
      <c r="Y1112" s="23" t="str">
        <f>IFERROR(VLOOKUP(AT1112,'#Input Lists#'!$L$3:$AH$833,5,FALSE)," ")</f>
        <v xml:space="preserve"> </v>
      </c>
      <c r="Z1112" s="206" t="str">
        <f>IFERROR(VLOOKUP(AT1112,'#Input Lists#'!$L$3:$AH$833,9,FALSE)," ")</f>
        <v xml:space="preserve"> </v>
      </c>
      <c r="AA1112" s="119" t="s">
        <v>1527</v>
      </c>
      <c r="AB1112" s="120"/>
      <c r="AC1112" s="123"/>
      <c r="AD1112" s="123"/>
      <c r="AE1112" s="123"/>
      <c r="AF1112" s="123"/>
      <c r="AG1112" s="123"/>
      <c r="AH1112" s="123"/>
      <c r="AI1112" s="123"/>
      <c r="AJ1112" s="123"/>
      <c r="AK1112" s="123"/>
      <c r="AL1112" s="123"/>
      <c r="AM1112" s="123"/>
      <c r="AN1112" s="123"/>
      <c r="AO1112" s="123"/>
      <c r="AP1112" s="120"/>
      <c r="AQ1112" s="125" t="str">
        <f>IFERROR(VLOOKUP(G1112,'#Location List#'!$C$3:$D$150,2,FALSE),"")</f>
        <v/>
      </c>
      <c r="AR1112" s="125" t="str">
        <f>IFERROR(VLOOKUP(F1112,'#Location List#'!$Q$3:$R$1154,2,FALSE),"")</f>
        <v/>
      </c>
      <c r="AS1112" s="125" t="str">
        <f>IFERROR(VLOOKUP(V1112,'#Input Lists#'!$B$3:$D$46,3,FALSE),"")</f>
        <v/>
      </c>
      <c r="AT1112" s="125" t="str">
        <f>IFERROR(VLOOKUP(CONCATENATE(V1112," ",W1112),'#Input Lists#'!$K$3:$L$827,2,FALSE),"")</f>
        <v/>
      </c>
      <c r="AU1112" s="125">
        <f>IFERROR(VLOOKUP(AA1112,'#Input Lists#'!$BU$3:$BV$8,2,FALSE),"")</f>
        <v>1</v>
      </c>
      <c r="AV1112" s="118" t="str">
        <f>IFERROR(VLOOKUP(AB1112,'#Input Lists#'!$BO$3:$BP$9,2,FALSE),"")</f>
        <v/>
      </c>
      <c r="AW1112" s="118">
        <f>IFERROR(VLOOKUP(AC1112,'#Input Lists#'!$BL$3:$BM$7,2,FALSE),"")</f>
        <v>1</v>
      </c>
      <c r="AX1112" s="52" t="e">
        <f>VLOOKUP(AQ1112,'#Location List#'!$D$3:$K$150,4,FALSE)</f>
        <v>#N/A</v>
      </c>
      <c r="AY1112" s="273" t="e">
        <f>VLOOKUP(AX1112,'#Location List#'!$Z$3:$AA$13,2,FALSE)</f>
        <v>#N/A</v>
      </c>
      <c r="AZ1112" s="126" t="e">
        <f>VLOOKUP($AT1112,'#Input Lists#'!$L$3:$S$1033,6,FALSE)</f>
        <v>#N/A</v>
      </c>
      <c r="BA1112" s="239" t="e">
        <f>VLOOKUP($AT1112,'#Input Lists#'!$L$3:$S$833,7,FALSE)</f>
        <v>#N/A</v>
      </c>
      <c r="BB1112" s="239" t="e">
        <f>VLOOKUP($AT1112,'#Input Lists#'!$L$3:$S$833,8,FALSE)</f>
        <v>#N/A</v>
      </c>
      <c r="BC1112" s="91" t="str">
        <f t="shared" si="110"/>
        <v/>
      </c>
      <c r="BD1112" s="91" t="str">
        <f t="shared" si="111"/>
        <v/>
      </c>
      <c r="BE1112" s="15" t="str">
        <f t="shared" si="112"/>
        <v/>
      </c>
      <c r="BF1112" s="92" t="str">
        <f t="shared" si="113"/>
        <v>No Sighting Date</v>
      </c>
    </row>
    <row r="1113" spans="1:58" x14ac:dyDescent="0.25">
      <c r="A1113" s="118">
        <v>1108</v>
      </c>
      <c r="B1113" s="119"/>
      <c r="C1113" s="120"/>
      <c r="D1113" s="121"/>
      <c r="E1113" s="121"/>
      <c r="F1113" s="236"/>
      <c r="G1113" s="122" t="str">
        <f>IFERROR(VLOOKUP(F1113,'#Location List#'!$U$3:$V$1154,2,FALSE),"")</f>
        <v/>
      </c>
      <c r="H1113" s="120"/>
      <c r="I1113" s="120"/>
      <c r="J1113" s="120"/>
      <c r="K1113" s="120"/>
      <c r="L1113" s="120"/>
      <c r="M1113" s="120"/>
      <c r="N1113" s="120"/>
      <c r="O1113" s="120"/>
      <c r="P1113" s="120"/>
      <c r="Q1113" s="120"/>
      <c r="R1113" s="120"/>
      <c r="S1113" s="120"/>
      <c r="T1113" s="205">
        <f t="shared" si="108"/>
        <v>0</v>
      </c>
      <c r="U1113" s="205">
        <f t="shared" si="109"/>
        <v>0</v>
      </c>
      <c r="V1113" s="210"/>
      <c r="W1113" s="210"/>
      <c r="X1113" s="23" t="str">
        <f>IFERROR(VLOOKUP(AT1113,'#Input Lists#'!$L$3:$AH$833,3,FALSE)," ")</f>
        <v xml:space="preserve"> </v>
      </c>
      <c r="Y1113" s="23" t="str">
        <f>IFERROR(VLOOKUP(AT1113,'#Input Lists#'!$L$3:$AH$833,5,FALSE)," ")</f>
        <v xml:space="preserve"> </v>
      </c>
      <c r="Z1113" s="206" t="str">
        <f>IFERROR(VLOOKUP(AT1113,'#Input Lists#'!$L$3:$AH$833,9,FALSE)," ")</f>
        <v xml:space="preserve"> </v>
      </c>
      <c r="AA1113" s="119" t="s">
        <v>1527</v>
      </c>
      <c r="AB1113" s="120"/>
      <c r="AC1113" s="123"/>
      <c r="AD1113" s="123"/>
      <c r="AE1113" s="123"/>
      <c r="AF1113" s="123"/>
      <c r="AG1113" s="123"/>
      <c r="AH1113" s="123"/>
      <c r="AI1113" s="123"/>
      <c r="AJ1113" s="123"/>
      <c r="AK1113" s="123"/>
      <c r="AL1113" s="123"/>
      <c r="AM1113" s="123"/>
      <c r="AN1113" s="123"/>
      <c r="AO1113" s="123"/>
      <c r="AP1113" s="120"/>
      <c r="AQ1113" s="125" t="str">
        <f>IFERROR(VLOOKUP(G1113,'#Location List#'!$C$3:$D$150,2,FALSE),"")</f>
        <v/>
      </c>
      <c r="AR1113" s="125" t="str">
        <f>IFERROR(VLOOKUP(F1113,'#Location List#'!$Q$3:$R$1154,2,FALSE),"")</f>
        <v/>
      </c>
      <c r="AS1113" s="125" t="str">
        <f>IFERROR(VLOOKUP(V1113,'#Input Lists#'!$B$3:$D$46,3,FALSE),"")</f>
        <v/>
      </c>
      <c r="AT1113" s="125" t="str">
        <f>IFERROR(VLOOKUP(CONCATENATE(V1113," ",W1113),'#Input Lists#'!$K$3:$L$827,2,FALSE),"")</f>
        <v/>
      </c>
      <c r="AU1113" s="125">
        <f>IFERROR(VLOOKUP(AA1113,'#Input Lists#'!$BU$3:$BV$8,2,FALSE),"")</f>
        <v>1</v>
      </c>
      <c r="AV1113" s="118" t="str">
        <f>IFERROR(VLOOKUP(AB1113,'#Input Lists#'!$BO$3:$BP$9,2,FALSE),"")</f>
        <v/>
      </c>
      <c r="AW1113" s="118">
        <f>IFERROR(VLOOKUP(AC1113,'#Input Lists#'!$BL$3:$BM$7,2,FALSE),"")</f>
        <v>1</v>
      </c>
      <c r="AX1113" s="52" t="e">
        <f>VLOOKUP(AQ1113,'#Location List#'!$D$3:$K$150,4,FALSE)</f>
        <v>#N/A</v>
      </c>
      <c r="AY1113" s="273" t="e">
        <f>VLOOKUP(AX1113,'#Location List#'!$Z$3:$AA$13,2,FALSE)</f>
        <v>#N/A</v>
      </c>
      <c r="AZ1113" s="126" t="e">
        <f>VLOOKUP($AT1113,'#Input Lists#'!$L$3:$S$1033,6,FALSE)</f>
        <v>#N/A</v>
      </c>
      <c r="BA1113" s="239" t="e">
        <f>VLOOKUP($AT1113,'#Input Lists#'!$L$3:$S$833,7,FALSE)</f>
        <v>#N/A</v>
      </c>
      <c r="BB1113" s="239" t="e">
        <f>VLOOKUP($AT1113,'#Input Lists#'!$L$3:$S$833,8,FALSE)</f>
        <v>#N/A</v>
      </c>
      <c r="BC1113" s="91" t="str">
        <f t="shared" si="110"/>
        <v/>
      </c>
      <c r="BD1113" s="91" t="str">
        <f t="shared" si="111"/>
        <v/>
      </c>
      <c r="BE1113" s="15" t="str">
        <f t="shared" si="112"/>
        <v/>
      </c>
      <c r="BF1113" s="92" t="str">
        <f t="shared" si="113"/>
        <v>No Sighting Date</v>
      </c>
    </row>
    <row r="1114" spans="1:58" x14ac:dyDescent="0.25">
      <c r="A1114" s="118">
        <v>1109</v>
      </c>
      <c r="B1114" s="119"/>
      <c r="C1114" s="120"/>
      <c r="D1114" s="121"/>
      <c r="E1114" s="121"/>
      <c r="F1114" s="236"/>
      <c r="G1114" s="122" t="str">
        <f>IFERROR(VLOOKUP(F1114,'#Location List#'!$U$3:$V$1154,2,FALSE),"")</f>
        <v/>
      </c>
      <c r="H1114" s="120"/>
      <c r="I1114" s="120"/>
      <c r="J1114" s="120"/>
      <c r="K1114" s="120"/>
      <c r="L1114" s="120"/>
      <c r="M1114" s="120"/>
      <c r="N1114" s="120"/>
      <c r="O1114" s="120"/>
      <c r="P1114" s="120"/>
      <c r="Q1114" s="120"/>
      <c r="R1114" s="120"/>
      <c r="S1114" s="120"/>
      <c r="T1114" s="205">
        <f t="shared" si="108"/>
        <v>0</v>
      </c>
      <c r="U1114" s="205">
        <f t="shared" si="109"/>
        <v>0</v>
      </c>
      <c r="V1114" s="210"/>
      <c r="W1114" s="210"/>
      <c r="X1114" s="23" t="str">
        <f>IFERROR(VLOOKUP(AT1114,'#Input Lists#'!$L$3:$AH$833,3,FALSE)," ")</f>
        <v xml:space="preserve"> </v>
      </c>
      <c r="Y1114" s="23" t="str">
        <f>IFERROR(VLOOKUP(AT1114,'#Input Lists#'!$L$3:$AH$833,5,FALSE)," ")</f>
        <v xml:space="preserve"> </v>
      </c>
      <c r="Z1114" s="206" t="str">
        <f>IFERROR(VLOOKUP(AT1114,'#Input Lists#'!$L$3:$AH$833,9,FALSE)," ")</f>
        <v xml:space="preserve"> </v>
      </c>
      <c r="AA1114" s="119" t="s">
        <v>1527</v>
      </c>
      <c r="AB1114" s="120"/>
      <c r="AC1114" s="123"/>
      <c r="AD1114" s="123"/>
      <c r="AE1114" s="123"/>
      <c r="AF1114" s="123"/>
      <c r="AG1114" s="123"/>
      <c r="AH1114" s="123"/>
      <c r="AI1114" s="123"/>
      <c r="AJ1114" s="123"/>
      <c r="AK1114" s="123"/>
      <c r="AL1114" s="123"/>
      <c r="AM1114" s="123"/>
      <c r="AN1114" s="123"/>
      <c r="AO1114" s="123"/>
      <c r="AP1114" s="120"/>
      <c r="AQ1114" s="125" t="str">
        <f>IFERROR(VLOOKUP(G1114,'#Location List#'!$C$3:$D$150,2,FALSE),"")</f>
        <v/>
      </c>
      <c r="AR1114" s="125" t="str">
        <f>IFERROR(VLOOKUP(F1114,'#Location List#'!$Q$3:$R$1154,2,FALSE),"")</f>
        <v/>
      </c>
      <c r="AS1114" s="125" t="str">
        <f>IFERROR(VLOOKUP(V1114,'#Input Lists#'!$B$3:$D$46,3,FALSE),"")</f>
        <v/>
      </c>
      <c r="AT1114" s="125" t="str">
        <f>IFERROR(VLOOKUP(CONCATENATE(V1114," ",W1114),'#Input Lists#'!$K$3:$L$827,2,FALSE),"")</f>
        <v/>
      </c>
      <c r="AU1114" s="125">
        <f>IFERROR(VLOOKUP(AA1114,'#Input Lists#'!$BU$3:$BV$8,2,FALSE),"")</f>
        <v>1</v>
      </c>
      <c r="AV1114" s="118" t="str">
        <f>IFERROR(VLOOKUP(AB1114,'#Input Lists#'!$BO$3:$BP$9,2,FALSE),"")</f>
        <v/>
      </c>
      <c r="AW1114" s="118">
        <f>IFERROR(VLOOKUP(AC1114,'#Input Lists#'!$BL$3:$BM$7,2,FALSE),"")</f>
        <v>1</v>
      </c>
      <c r="AX1114" s="52" t="e">
        <f>VLOOKUP(AQ1114,'#Location List#'!$D$3:$K$150,4,FALSE)</f>
        <v>#N/A</v>
      </c>
      <c r="AY1114" s="273" t="e">
        <f>VLOOKUP(AX1114,'#Location List#'!$Z$3:$AA$13,2,FALSE)</f>
        <v>#N/A</v>
      </c>
      <c r="AZ1114" s="126" t="e">
        <f>VLOOKUP($AT1114,'#Input Lists#'!$L$3:$S$1033,6,FALSE)</f>
        <v>#N/A</v>
      </c>
      <c r="BA1114" s="239" t="e">
        <f>VLOOKUP($AT1114,'#Input Lists#'!$L$3:$S$833,7,FALSE)</f>
        <v>#N/A</v>
      </c>
      <c r="BB1114" s="239" t="e">
        <f>VLOOKUP($AT1114,'#Input Lists#'!$L$3:$S$833,8,FALSE)</f>
        <v>#N/A</v>
      </c>
      <c r="BC1114" s="91" t="str">
        <f t="shared" si="110"/>
        <v/>
      </c>
      <c r="BD1114" s="91" t="str">
        <f t="shared" si="111"/>
        <v/>
      </c>
      <c r="BE1114" s="15" t="str">
        <f t="shared" si="112"/>
        <v/>
      </c>
      <c r="BF1114" s="92" t="str">
        <f t="shared" si="113"/>
        <v>No Sighting Date</v>
      </c>
    </row>
    <row r="1115" spans="1:58" x14ac:dyDescent="0.25">
      <c r="A1115" s="118">
        <v>1110</v>
      </c>
      <c r="B1115" s="119"/>
      <c r="C1115" s="120"/>
      <c r="D1115" s="121"/>
      <c r="E1115" s="121"/>
      <c r="F1115" s="236"/>
      <c r="G1115" s="122" t="str">
        <f>IFERROR(VLOOKUP(F1115,'#Location List#'!$U$3:$V$1154,2,FALSE),"")</f>
        <v/>
      </c>
      <c r="H1115" s="120"/>
      <c r="I1115" s="120"/>
      <c r="J1115" s="120"/>
      <c r="K1115" s="120"/>
      <c r="L1115" s="120"/>
      <c r="M1115" s="120"/>
      <c r="N1115" s="120"/>
      <c r="O1115" s="120"/>
      <c r="P1115" s="120"/>
      <c r="Q1115" s="120"/>
      <c r="R1115" s="120"/>
      <c r="S1115" s="120"/>
      <c r="T1115" s="205">
        <f t="shared" si="108"/>
        <v>0</v>
      </c>
      <c r="U1115" s="205">
        <f t="shared" si="109"/>
        <v>0</v>
      </c>
      <c r="V1115" s="210"/>
      <c r="W1115" s="210"/>
      <c r="X1115" s="23" t="str">
        <f>IFERROR(VLOOKUP(AT1115,'#Input Lists#'!$L$3:$AH$833,3,FALSE)," ")</f>
        <v xml:space="preserve"> </v>
      </c>
      <c r="Y1115" s="23" t="str">
        <f>IFERROR(VLOOKUP(AT1115,'#Input Lists#'!$L$3:$AH$833,5,FALSE)," ")</f>
        <v xml:space="preserve"> </v>
      </c>
      <c r="Z1115" s="206" t="str">
        <f>IFERROR(VLOOKUP(AT1115,'#Input Lists#'!$L$3:$AH$833,9,FALSE)," ")</f>
        <v xml:space="preserve"> </v>
      </c>
      <c r="AA1115" s="119" t="s">
        <v>1527</v>
      </c>
      <c r="AB1115" s="120"/>
      <c r="AC1115" s="123"/>
      <c r="AD1115" s="123"/>
      <c r="AE1115" s="123"/>
      <c r="AF1115" s="123"/>
      <c r="AG1115" s="123"/>
      <c r="AH1115" s="123"/>
      <c r="AI1115" s="123"/>
      <c r="AJ1115" s="123"/>
      <c r="AK1115" s="123"/>
      <c r="AL1115" s="123"/>
      <c r="AM1115" s="123"/>
      <c r="AN1115" s="123"/>
      <c r="AO1115" s="123"/>
      <c r="AP1115" s="120"/>
      <c r="AQ1115" s="125" t="str">
        <f>IFERROR(VLOOKUP(G1115,'#Location List#'!$C$3:$D$150,2,FALSE),"")</f>
        <v/>
      </c>
      <c r="AR1115" s="125" t="str">
        <f>IFERROR(VLOOKUP(F1115,'#Location List#'!$Q$3:$R$1154,2,FALSE),"")</f>
        <v/>
      </c>
      <c r="AS1115" s="125" t="str">
        <f>IFERROR(VLOOKUP(V1115,'#Input Lists#'!$B$3:$D$46,3,FALSE),"")</f>
        <v/>
      </c>
      <c r="AT1115" s="125" t="str">
        <f>IFERROR(VLOOKUP(CONCATENATE(V1115," ",W1115),'#Input Lists#'!$K$3:$L$827,2,FALSE),"")</f>
        <v/>
      </c>
      <c r="AU1115" s="125">
        <f>IFERROR(VLOOKUP(AA1115,'#Input Lists#'!$BU$3:$BV$8,2,FALSE),"")</f>
        <v>1</v>
      </c>
      <c r="AV1115" s="118" t="str">
        <f>IFERROR(VLOOKUP(AB1115,'#Input Lists#'!$BO$3:$BP$9,2,FALSE),"")</f>
        <v/>
      </c>
      <c r="AW1115" s="118">
        <f>IFERROR(VLOOKUP(AC1115,'#Input Lists#'!$BL$3:$BM$7,2,FALSE),"")</f>
        <v>1</v>
      </c>
      <c r="AX1115" s="52" t="e">
        <f>VLOOKUP(AQ1115,'#Location List#'!$D$3:$K$150,4,FALSE)</f>
        <v>#N/A</v>
      </c>
      <c r="AY1115" s="273" t="e">
        <f>VLOOKUP(AX1115,'#Location List#'!$Z$3:$AA$13,2,FALSE)</f>
        <v>#N/A</v>
      </c>
      <c r="AZ1115" s="126" t="e">
        <f>VLOOKUP($AT1115,'#Input Lists#'!$L$3:$S$1033,6,FALSE)</f>
        <v>#N/A</v>
      </c>
      <c r="BA1115" s="239" t="e">
        <f>VLOOKUP($AT1115,'#Input Lists#'!$L$3:$S$833,7,FALSE)</f>
        <v>#N/A</v>
      </c>
      <c r="BB1115" s="239" t="e">
        <f>VLOOKUP($AT1115,'#Input Lists#'!$L$3:$S$833,8,FALSE)</f>
        <v>#N/A</v>
      </c>
      <c r="BC1115" s="91" t="str">
        <f t="shared" si="110"/>
        <v/>
      </c>
      <c r="BD1115" s="91" t="str">
        <f t="shared" si="111"/>
        <v/>
      </c>
      <c r="BE1115" s="15" t="str">
        <f t="shared" si="112"/>
        <v/>
      </c>
      <c r="BF1115" s="92" t="str">
        <f t="shared" si="113"/>
        <v>No Sighting Date</v>
      </c>
    </row>
    <row r="1116" spans="1:58" x14ac:dyDescent="0.25">
      <c r="A1116" s="118">
        <v>1111</v>
      </c>
      <c r="B1116" s="119"/>
      <c r="C1116" s="120"/>
      <c r="D1116" s="121"/>
      <c r="E1116" s="121"/>
      <c r="F1116" s="236"/>
      <c r="G1116" s="122" t="str">
        <f>IFERROR(VLOOKUP(F1116,'#Location List#'!$U$3:$V$1154,2,FALSE),"")</f>
        <v/>
      </c>
      <c r="H1116" s="120"/>
      <c r="I1116" s="120"/>
      <c r="J1116" s="120"/>
      <c r="K1116" s="120"/>
      <c r="L1116" s="120"/>
      <c r="M1116" s="120"/>
      <c r="N1116" s="120"/>
      <c r="O1116" s="120"/>
      <c r="P1116" s="120"/>
      <c r="Q1116" s="120"/>
      <c r="R1116" s="120"/>
      <c r="S1116" s="120"/>
      <c r="T1116" s="205">
        <f t="shared" si="108"/>
        <v>0</v>
      </c>
      <c r="U1116" s="205">
        <f t="shared" si="109"/>
        <v>0</v>
      </c>
      <c r="V1116" s="210"/>
      <c r="W1116" s="210"/>
      <c r="X1116" s="23" t="str">
        <f>IFERROR(VLOOKUP(AT1116,'#Input Lists#'!$L$3:$AH$833,3,FALSE)," ")</f>
        <v xml:space="preserve"> </v>
      </c>
      <c r="Y1116" s="23" t="str">
        <f>IFERROR(VLOOKUP(AT1116,'#Input Lists#'!$L$3:$AH$833,5,FALSE)," ")</f>
        <v xml:space="preserve"> </v>
      </c>
      <c r="Z1116" s="206" t="str">
        <f>IFERROR(VLOOKUP(AT1116,'#Input Lists#'!$L$3:$AH$833,9,FALSE)," ")</f>
        <v xml:space="preserve"> </v>
      </c>
      <c r="AA1116" s="119" t="s">
        <v>1527</v>
      </c>
      <c r="AB1116" s="120"/>
      <c r="AC1116" s="123"/>
      <c r="AD1116" s="123"/>
      <c r="AE1116" s="123"/>
      <c r="AF1116" s="123"/>
      <c r="AG1116" s="123"/>
      <c r="AH1116" s="123"/>
      <c r="AI1116" s="123"/>
      <c r="AJ1116" s="123"/>
      <c r="AK1116" s="123"/>
      <c r="AL1116" s="123"/>
      <c r="AM1116" s="123"/>
      <c r="AN1116" s="123"/>
      <c r="AO1116" s="123"/>
      <c r="AP1116" s="120"/>
      <c r="AQ1116" s="125" t="str">
        <f>IFERROR(VLOOKUP(G1116,'#Location List#'!$C$3:$D$150,2,FALSE),"")</f>
        <v/>
      </c>
      <c r="AR1116" s="125" t="str">
        <f>IFERROR(VLOOKUP(F1116,'#Location List#'!$Q$3:$R$1154,2,FALSE),"")</f>
        <v/>
      </c>
      <c r="AS1116" s="125" t="str">
        <f>IFERROR(VLOOKUP(V1116,'#Input Lists#'!$B$3:$D$46,3,FALSE),"")</f>
        <v/>
      </c>
      <c r="AT1116" s="125" t="str">
        <f>IFERROR(VLOOKUP(CONCATENATE(V1116," ",W1116),'#Input Lists#'!$K$3:$L$827,2,FALSE),"")</f>
        <v/>
      </c>
      <c r="AU1116" s="125">
        <f>IFERROR(VLOOKUP(AA1116,'#Input Lists#'!$BU$3:$BV$8,2,FALSE),"")</f>
        <v>1</v>
      </c>
      <c r="AV1116" s="118" t="str">
        <f>IFERROR(VLOOKUP(AB1116,'#Input Lists#'!$BO$3:$BP$9,2,FALSE),"")</f>
        <v/>
      </c>
      <c r="AW1116" s="118">
        <f>IFERROR(VLOOKUP(AC1116,'#Input Lists#'!$BL$3:$BM$7,2,FALSE),"")</f>
        <v>1</v>
      </c>
      <c r="AX1116" s="52" t="e">
        <f>VLOOKUP(AQ1116,'#Location List#'!$D$3:$K$150,4,FALSE)</f>
        <v>#N/A</v>
      </c>
      <c r="AY1116" s="273" t="e">
        <f>VLOOKUP(AX1116,'#Location List#'!$Z$3:$AA$13,2,FALSE)</f>
        <v>#N/A</v>
      </c>
      <c r="AZ1116" s="126" t="e">
        <f>VLOOKUP($AT1116,'#Input Lists#'!$L$3:$S$1033,6,FALSE)</f>
        <v>#N/A</v>
      </c>
      <c r="BA1116" s="239" t="e">
        <f>VLOOKUP($AT1116,'#Input Lists#'!$L$3:$S$833,7,FALSE)</f>
        <v>#N/A</v>
      </c>
      <c r="BB1116" s="239" t="e">
        <f>VLOOKUP($AT1116,'#Input Lists#'!$L$3:$S$833,8,FALSE)</f>
        <v>#N/A</v>
      </c>
      <c r="BC1116" s="91" t="str">
        <f t="shared" si="110"/>
        <v/>
      </c>
      <c r="BD1116" s="91" t="str">
        <f t="shared" si="111"/>
        <v/>
      </c>
      <c r="BE1116" s="15" t="str">
        <f t="shared" si="112"/>
        <v/>
      </c>
      <c r="BF1116" s="92" t="str">
        <f t="shared" si="113"/>
        <v>No Sighting Date</v>
      </c>
    </row>
    <row r="1117" spans="1:58" x14ac:dyDescent="0.25">
      <c r="A1117" s="118">
        <v>1112</v>
      </c>
      <c r="B1117" s="119"/>
      <c r="C1117" s="120"/>
      <c r="D1117" s="121"/>
      <c r="E1117" s="121"/>
      <c r="F1117" s="236"/>
      <c r="G1117" s="122" t="str">
        <f>IFERROR(VLOOKUP(F1117,'#Location List#'!$U$3:$V$1154,2,FALSE),"")</f>
        <v/>
      </c>
      <c r="H1117" s="120"/>
      <c r="I1117" s="120"/>
      <c r="J1117" s="120"/>
      <c r="K1117" s="120"/>
      <c r="L1117" s="120"/>
      <c r="M1117" s="120"/>
      <c r="N1117" s="120"/>
      <c r="O1117" s="120"/>
      <c r="P1117" s="120"/>
      <c r="Q1117" s="120"/>
      <c r="R1117" s="120"/>
      <c r="S1117" s="120"/>
      <c r="T1117" s="205">
        <f t="shared" si="108"/>
        <v>0</v>
      </c>
      <c r="U1117" s="205">
        <f t="shared" si="109"/>
        <v>0</v>
      </c>
      <c r="V1117" s="210"/>
      <c r="W1117" s="210"/>
      <c r="X1117" s="23" t="str">
        <f>IFERROR(VLOOKUP(AT1117,'#Input Lists#'!$L$3:$AH$833,3,FALSE)," ")</f>
        <v xml:space="preserve"> </v>
      </c>
      <c r="Y1117" s="23" t="str">
        <f>IFERROR(VLOOKUP(AT1117,'#Input Lists#'!$L$3:$AH$833,5,FALSE)," ")</f>
        <v xml:space="preserve"> </v>
      </c>
      <c r="Z1117" s="206" t="str">
        <f>IFERROR(VLOOKUP(AT1117,'#Input Lists#'!$L$3:$AH$833,9,FALSE)," ")</f>
        <v xml:space="preserve"> </v>
      </c>
      <c r="AA1117" s="119" t="s">
        <v>1527</v>
      </c>
      <c r="AB1117" s="120"/>
      <c r="AC1117" s="123"/>
      <c r="AD1117" s="123"/>
      <c r="AE1117" s="123"/>
      <c r="AF1117" s="123"/>
      <c r="AG1117" s="123"/>
      <c r="AH1117" s="123"/>
      <c r="AI1117" s="123"/>
      <c r="AJ1117" s="123"/>
      <c r="AK1117" s="123"/>
      <c r="AL1117" s="123"/>
      <c r="AM1117" s="123"/>
      <c r="AN1117" s="123"/>
      <c r="AO1117" s="123"/>
      <c r="AP1117" s="120"/>
      <c r="AQ1117" s="125" t="str">
        <f>IFERROR(VLOOKUP(G1117,'#Location List#'!$C$3:$D$150,2,FALSE),"")</f>
        <v/>
      </c>
      <c r="AR1117" s="125" t="str">
        <f>IFERROR(VLOOKUP(F1117,'#Location List#'!$Q$3:$R$1154,2,FALSE),"")</f>
        <v/>
      </c>
      <c r="AS1117" s="125" t="str">
        <f>IFERROR(VLOOKUP(V1117,'#Input Lists#'!$B$3:$D$46,3,FALSE),"")</f>
        <v/>
      </c>
      <c r="AT1117" s="125" t="str">
        <f>IFERROR(VLOOKUP(CONCATENATE(V1117," ",W1117),'#Input Lists#'!$K$3:$L$827,2,FALSE),"")</f>
        <v/>
      </c>
      <c r="AU1117" s="125">
        <f>IFERROR(VLOOKUP(AA1117,'#Input Lists#'!$BU$3:$BV$8,2,FALSE),"")</f>
        <v>1</v>
      </c>
      <c r="AV1117" s="118" t="str">
        <f>IFERROR(VLOOKUP(AB1117,'#Input Lists#'!$BO$3:$BP$9,2,FALSE),"")</f>
        <v/>
      </c>
      <c r="AW1117" s="118">
        <f>IFERROR(VLOOKUP(AC1117,'#Input Lists#'!$BL$3:$BM$7,2,FALSE),"")</f>
        <v>1</v>
      </c>
      <c r="AX1117" s="52" t="e">
        <f>VLOOKUP(AQ1117,'#Location List#'!$D$3:$K$150,4,FALSE)</f>
        <v>#N/A</v>
      </c>
      <c r="AY1117" s="273" t="e">
        <f>VLOOKUP(AX1117,'#Location List#'!$Z$3:$AA$13,2,FALSE)</f>
        <v>#N/A</v>
      </c>
      <c r="AZ1117" s="126" t="e">
        <f>VLOOKUP($AT1117,'#Input Lists#'!$L$3:$S$1033,6,FALSE)</f>
        <v>#N/A</v>
      </c>
      <c r="BA1117" s="239" t="e">
        <f>VLOOKUP($AT1117,'#Input Lists#'!$L$3:$S$833,7,FALSE)</f>
        <v>#N/A</v>
      </c>
      <c r="BB1117" s="239" t="e">
        <f>VLOOKUP($AT1117,'#Input Lists#'!$L$3:$S$833,8,FALSE)</f>
        <v>#N/A</v>
      </c>
      <c r="BC1117" s="91" t="str">
        <f t="shared" si="110"/>
        <v/>
      </c>
      <c r="BD1117" s="91" t="str">
        <f t="shared" si="111"/>
        <v/>
      </c>
      <c r="BE1117" s="15" t="str">
        <f t="shared" si="112"/>
        <v/>
      </c>
      <c r="BF1117" s="92" t="str">
        <f t="shared" si="113"/>
        <v>No Sighting Date</v>
      </c>
    </row>
    <row r="1118" spans="1:58" x14ac:dyDescent="0.25">
      <c r="A1118" s="118">
        <v>1113</v>
      </c>
      <c r="B1118" s="119"/>
      <c r="C1118" s="120"/>
      <c r="D1118" s="121"/>
      <c r="E1118" s="121"/>
      <c r="F1118" s="236"/>
      <c r="G1118" s="122" t="str">
        <f>IFERROR(VLOOKUP(F1118,'#Location List#'!$U$3:$V$1154,2,FALSE),"")</f>
        <v/>
      </c>
      <c r="H1118" s="120"/>
      <c r="I1118" s="120"/>
      <c r="J1118" s="120"/>
      <c r="K1118" s="120"/>
      <c r="L1118" s="120"/>
      <c r="M1118" s="120"/>
      <c r="N1118" s="120"/>
      <c r="O1118" s="120"/>
      <c r="P1118" s="120"/>
      <c r="Q1118" s="120"/>
      <c r="R1118" s="120"/>
      <c r="S1118" s="120"/>
      <c r="T1118" s="205">
        <f t="shared" si="108"/>
        <v>0</v>
      </c>
      <c r="U1118" s="205">
        <f t="shared" si="109"/>
        <v>0</v>
      </c>
      <c r="V1118" s="210"/>
      <c r="W1118" s="210"/>
      <c r="X1118" s="23" t="str">
        <f>IFERROR(VLOOKUP(AT1118,'#Input Lists#'!$L$3:$AH$833,3,FALSE)," ")</f>
        <v xml:space="preserve"> </v>
      </c>
      <c r="Y1118" s="23" t="str">
        <f>IFERROR(VLOOKUP(AT1118,'#Input Lists#'!$L$3:$AH$833,5,FALSE)," ")</f>
        <v xml:space="preserve"> </v>
      </c>
      <c r="Z1118" s="206" t="str">
        <f>IFERROR(VLOOKUP(AT1118,'#Input Lists#'!$L$3:$AH$833,9,FALSE)," ")</f>
        <v xml:space="preserve"> </v>
      </c>
      <c r="AA1118" s="119" t="s">
        <v>1527</v>
      </c>
      <c r="AB1118" s="120"/>
      <c r="AC1118" s="123"/>
      <c r="AD1118" s="123"/>
      <c r="AE1118" s="123"/>
      <c r="AF1118" s="123"/>
      <c r="AG1118" s="123"/>
      <c r="AH1118" s="123"/>
      <c r="AI1118" s="123"/>
      <c r="AJ1118" s="123"/>
      <c r="AK1118" s="123"/>
      <c r="AL1118" s="123"/>
      <c r="AM1118" s="123"/>
      <c r="AN1118" s="123"/>
      <c r="AO1118" s="123"/>
      <c r="AP1118" s="120"/>
      <c r="AQ1118" s="125" t="str">
        <f>IFERROR(VLOOKUP(G1118,'#Location List#'!$C$3:$D$150,2,FALSE),"")</f>
        <v/>
      </c>
      <c r="AR1118" s="125" t="str">
        <f>IFERROR(VLOOKUP(F1118,'#Location List#'!$Q$3:$R$1154,2,FALSE),"")</f>
        <v/>
      </c>
      <c r="AS1118" s="125" t="str">
        <f>IFERROR(VLOOKUP(V1118,'#Input Lists#'!$B$3:$D$46,3,FALSE),"")</f>
        <v/>
      </c>
      <c r="AT1118" s="125" t="str">
        <f>IFERROR(VLOOKUP(CONCATENATE(V1118," ",W1118),'#Input Lists#'!$K$3:$L$827,2,FALSE),"")</f>
        <v/>
      </c>
      <c r="AU1118" s="125">
        <f>IFERROR(VLOOKUP(AA1118,'#Input Lists#'!$BU$3:$BV$8,2,FALSE),"")</f>
        <v>1</v>
      </c>
      <c r="AV1118" s="118" t="str">
        <f>IFERROR(VLOOKUP(AB1118,'#Input Lists#'!$BO$3:$BP$9,2,FALSE),"")</f>
        <v/>
      </c>
      <c r="AW1118" s="118">
        <f>IFERROR(VLOOKUP(AC1118,'#Input Lists#'!$BL$3:$BM$7,2,FALSE),"")</f>
        <v>1</v>
      </c>
      <c r="AX1118" s="52" t="e">
        <f>VLOOKUP(AQ1118,'#Location List#'!$D$3:$K$150,4,FALSE)</f>
        <v>#N/A</v>
      </c>
      <c r="AY1118" s="273" t="e">
        <f>VLOOKUP(AX1118,'#Location List#'!$Z$3:$AA$13,2,FALSE)</f>
        <v>#N/A</v>
      </c>
      <c r="AZ1118" s="126" t="e">
        <f>VLOOKUP($AT1118,'#Input Lists#'!$L$3:$S$1033,6,FALSE)</f>
        <v>#N/A</v>
      </c>
      <c r="BA1118" s="239" t="e">
        <f>VLOOKUP($AT1118,'#Input Lists#'!$L$3:$S$833,7,FALSE)</f>
        <v>#N/A</v>
      </c>
      <c r="BB1118" s="239" t="e">
        <f>VLOOKUP($AT1118,'#Input Lists#'!$L$3:$S$833,8,FALSE)</f>
        <v>#N/A</v>
      </c>
      <c r="BC1118" s="91" t="str">
        <f t="shared" si="110"/>
        <v/>
      </c>
      <c r="BD1118" s="91" t="str">
        <f t="shared" si="111"/>
        <v/>
      </c>
      <c r="BE1118" s="15" t="str">
        <f t="shared" si="112"/>
        <v/>
      </c>
      <c r="BF1118" s="92" t="str">
        <f t="shared" si="113"/>
        <v>No Sighting Date</v>
      </c>
    </row>
    <row r="1119" spans="1:58" x14ac:dyDescent="0.25">
      <c r="A1119" s="118">
        <v>1114</v>
      </c>
      <c r="B1119" s="119"/>
      <c r="C1119" s="120"/>
      <c r="D1119" s="121"/>
      <c r="E1119" s="121"/>
      <c r="F1119" s="236"/>
      <c r="G1119" s="122" t="str">
        <f>IFERROR(VLOOKUP(F1119,'#Location List#'!$U$3:$V$1154,2,FALSE),"")</f>
        <v/>
      </c>
      <c r="H1119" s="120"/>
      <c r="I1119" s="120"/>
      <c r="J1119" s="120"/>
      <c r="K1119" s="120"/>
      <c r="L1119" s="120"/>
      <c r="M1119" s="120"/>
      <c r="N1119" s="120"/>
      <c r="O1119" s="120"/>
      <c r="P1119" s="120"/>
      <c r="Q1119" s="120"/>
      <c r="R1119" s="120"/>
      <c r="S1119" s="120"/>
      <c r="T1119" s="205">
        <f t="shared" si="108"/>
        <v>0</v>
      </c>
      <c r="U1119" s="205">
        <f t="shared" si="109"/>
        <v>0</v>
      </c>
      <c r="V1119" s="210"/>
      <c r="W1119" s="210"/>
      <c r="X1119" s="23" t="str">
        <f>IFERROR(VLOOKUP(AT1119,'#Input Lists#'!$L$3:$AH$833,3,FALSE)," ")</f>
        <v xml:space="preserve"> </v>
      </c>
      <c r="Y1119" s="23" t="str">
        <f>IFERROR(VLOOKUP(AT1119,'#Input Lists#'!$L$3:$AH$833,5,FALSE)," ")</f>
        <v xml:space="preserve"> </v>
      </c>
      <c r="Z1119" s="206" t="str">
        <f>IFERROR(VLOOKUP(AT1119,'#Input Lists#'!$L$3:$AH$833,9,FALSE)," ")</f>
        <v xml:space="preserve"> </v>
      </c>
      <c r="AA1119" s="119" t="s">
        <v>1527</v>
      </c>
      <c r="AB1119" s="120"/>
      <c r="AC1119" s="123"/>
      <c r="AD1119" s="123"/>
      <c r="AE1119" s="123"/>
      <c r="AF1119" s="123"/>
      <c r="AG1119" s="123"/>
      <c r="AH1119" s="123"/>
      <c r="AI1119" s="123"/>
      <c r="AJ1119" s="123"/>
      <c r="AK1119" s="123"/>
      <c r="AL1119" s="123"/>
      <c r="AM1119" s="123"/>
      <c r="AN1119" s="123"/>
      <c r="AO1119" s="123"/>
      <c r="AP1119" s="120"/>
      <c r="AQ1119" s="125" t="str">
        <f>IFERROR(VLOOKUP(G1119,'#Location List#'!$C$3:$D$150,2,FALSE),"")</f>
        <v/>
      </c>
      <c r="AR1119" s="125" t="str">
        <f>IFERROR(VLOOKUP(F1119,'#Location List#'!$Q$3:$R$1154,2,FALSE),"")</f>
        <v/>
      </c>
      <c r="AS1119" s="125" t="str">
        <f>IFERROR(VLOOKUP(V1119,'#Input Lists#'!$B$3:$D$46,3,FALSE),"")</f>
        <v/>
      </c>
      <c r="AT1119" s="125" t="str">
        <f>IFERROR(VLOOKUP(CONCATENATE(V1119," ",W1119),'#Input Lists#'!$K$3:$L$827,2,FALSE),"")</f>
        <v/>
      </c>
      <c r="AU1119" s="125">
        <f>IFERROR(VLOOKUP(AA1119,'#Input Lists#'!$BU$3:$BV$8,2,FALSE),"")</f>
        <v>1</v>
      </c>
      <c r="AV1119" s="118" t="str">
        <f>IFERROR(VLOOKUP(AB1119,'#Input Lists#'!$BO$3:$BP$9,2,FALSE),"")</f>
        <v/>
      </c>
      <c r="AW1119" s="118">
        <f>IFERROR(VLOOKUP(AC1119,'#Input Lists#'!$BL$3:$BM$7,2,FALSE),"")</f>
        <v>1</v>
      </c>
      <c r="AX1119" s="52" t="e">
        <f>VLOOKUP(AQ1119,'#Location List#'!$D$3:$K$150,4,FALSE)</f>
        <v>#N/A</v>
      </c>
      <c r="AY1119" s="273" t="e">
        <f>VLOOKUP(AX1119,'#Location List#'!$Z$3:$AA$13,2,FALSE)</f>
        <v>#N/A</v>
      </c>
      <c r="AZ1119" s="126" t="e">
        <f>VLOOKUP($AT1119,'#Input Lists#'!$L$3:$S$1033,6,FALSE)</f>
        <v>#N/A</v>
      </c>
      <c r="BA1119" s="239" t="e">
        <f>VLOOKUP($AT1119,'#Input Lists#'!$L$3:$S$833,7,FALSE)</f>
        <v>#N/A</v>
      </c>
      <c r="BB1119" s="239" t="e">
        <f>VLOOKUP($AT1119,'#Input Lists#'!$L$3:$S$833,8,FALSE)</f>
        <v>#N/A</v>
      </c>
      <c r="BC1119" s="91" t="str">
        <f t="shared" si="110"/>
        <v/>
      </c>
      <c r="BD1119" s="91" t="str">
        <f t="shared" si="111"/>
        <v/>
      </c>
      <c r="BE1119" s="15" t="str">
        <f t="shared" si="112"/>
        <v/>
      </c>
      <c r="BF1119" s="92" t="str">
        <f t="shared" si="113"/>
        <v>No Sighting Date</v>
      </c>
    </row>
    <row r="1120" spans="1:58" x14ac:dyDescent="0.25">
      <c r="A1120" s="118">
        <v>1115</v>
      </c>
      <c r="B1120" s="119"/>
      <c r="C1120" s="120"/>
      <c r="D1120" s="121"/>
      <c r="E1120" s="121"/>
      <c r="F1120" s="236"/>
      <c r="G1120" s="122" t="str">
        <f>IFERROR(VLOOKUP(F1120,'#Location List#'!$U$3:$V$1154,2,FALSE),"")</f>
        <v/>
      </c>
      <c r="H1120" s="120"/>
      <c r="I1120" s="120"/>
      <c r="J1120" s="120"/>
      <c r="K1120" s="120"/>
      <c r="L1120" s="120"/>
      <c r="M1120" s="120"/>
      <c r="N1120" s="120"/>
      <c r="O1120" s="120"/>
      <c r="P1120" s="120"/>
      <c r="Q1120" s="120"/>
      <c r="R1120" s="120"/>
      <c r="S1120" s="120"/>
      <c r="T1120" s="205">
        <f t="shared" si="108"/>
        <v>0</v>
      </c>
      <c r="U1120" s="205">
        <f t="shared" si="109"/>
        <v>0</v>
      </c>
      <c r="V1120" s="210"/>
      <c r="W1120" s="210"/>
      <c r="X1120" s="23" t="str">
        <f>IFERROR(VLOOKUP(AT1120,'#Input Lists#'!$L$3:$AH$833,3,FALSE)," ")</f>
        <v xml:space="preserve"> </v>
      </c>
      <c r="Y1120" s="23" t="str">
        <f>IFERROR(VLOOKUP(AT1120,'#Input Lists#'!$L$3:$AH$833,5,FALSE)," ")</f>
        <v xml:space="preserve"> </v>
      </c>
      <c r="Z1120" s="206" t="str">
        <f>IFERROR(VLOOKUP(AT1120,'#Input Lists#'!$L$3:$AH$833,9,FALSE)," ")</f>
        <v xml:space="preserve"> </v>
      </c>
      <c r="AA1120" s="119" t="s">
        <v>1527</v>
      </c>
      <c r="AB1120" s="120"/>
      <c r="AC1120" s="123"/>
      <c r="AD1120" s="123"/>
      <c r="AE1120" s="123"/>
      <c r="AF1120" s="123"/>
      <c r="AG1120" s="123"/>
      <c r="AH1120" s="123"/>
      <c r="AI1120" s="123"/>
      <c r="AJ1120" s="123"/>
      <c r="AK1120" s="123"/>
      <c r="AL1120" s="123"/>
      <c r="AM1120" s="123"/>
      <c r="AN1120" s="123"/>
      <c r="AO1120" s="123"/>
      <c r="AP1120" s="120"/>
      <c r="AQ1120" s="125" t="str">
        <f>IFERROR(VLOOKUP(G1120,'#Location List#'!$C$3:$D$150,2,FALSE),"")</f>
        <v/>
      </c>
      <c r="AR1120" s="125" t="str">
        <f>IFERROR(VLOOKUP(F1120,'#Location List#'!$Q$3:$R$1154,2,FALSE),"")</f>
        <v/>
      </c>
      <c r="AS1120" s="125" t="str">
        <f>IFERROR(VLOOKUP(V1120,'#Input Lists#'!$B$3:$D$46,3,FALSE),"")</f>
        <v/>
      </c>
      <c r="AT1120" s="125" t="str">
        <f>IFERROR(VLOOKUP(CONCATENATE(V1120," ",W1120),'#Input Lists#'!$K$3:$L$827,2,FALSE),"")</f>
        <v/>
      </c>
      <c r="AU1120" s="125">
        <f>IFERROR(VLOOKUP(AA1120,'#Input Lists#'!$BU$3:$BV$8,2,FALSE),"")</f>
        <v>1</v>
      </c>
      <c r="AV1120" s="118" t="str">
        <f>IFERROR(VLOOKUP(AB1120,'#Input Lists#'!$BO$3:$BP$9,2,FALSE),"")</f>
        <v/>
      </c>
      <c r="AW1120" s="118">
        <f>IFERROR(VLOOKUP(AC1120,'#Input Lists#'!$BL$3:$BM$7,2,FALSE),"")</f>
        <v>1</v>
      </c>
      <c r="AX1120" s="52" t="e">
        <f>VLOOKUP(AQ1120,'#Location List#'!$D$3:$K$150,4,FALSE)</f>
        <v>#N/A</v>
      </c>
      <c r="AY1120" s="273" t="e">
        <f>VLOOKUP(AX1120,'#Location List#'!$Z$3:$AA$13,2,FALSE)</f>
        <v>#N/A</v>
      </c>
      <c r="AZ1120" s="126" t="e">
        <f>VLOOKUP($AT1120,'#Input Lists#'!$L$3:$S$1033,6,FALSE)</f>
        <v>#N/A</v>
      </c>
      <c r="BA1120" s="239" t="e">
        <f>VLOOKUP($AT1120,'#Input Lists#'!$L$3:$S$833,7,FALSE)</f>
        <v>#N/A</v>
      </c>
      <c r="BB1120" s="239" t="e">
        <f>VLOOKUP($AT1120,'#Input Lists#'!$L$3:$S$833,8,FALSE)</f>
        <v>#N/A</v>
      </c>
      <c r="BC1120" s="91" t="str">
        <f t="shared" si="110"/>
        <v/>
      </c>
      <c r="BD1120" s="91" t="str">
        <f t="shared" si="111"/>
        <v/>
      </c>
      <c r="BE1120" s="15" t="str">
        <f t="shared" si="112"/>
        <v/>
      </c>
      <c r="BF1120" s="92" t="str">
        <f t="shared" si="113"/>
        <v>No Sighting Date</v>
      </c>
    </row>
    <row r="1121" spans="1:58" x14ac:dyDescent="0.25">
      <c r="A1121" s="118">
        <v>1116</v>
      </c>
      <c r="B1121" s="119"/>
      <c r="C1121" s="120"/>
      <c r="D1121" s="121"/>
      <c r="E1121" s="121"/>
      <c r="F1121" s="236"/>
      <c r="G1121" s="122" t="str">
        <f>IFERROR(VLOOKUP(F1121,'#Location List#'!$U$3:$V$1154,2,FALSE),"")</f>
        <v/>
      </c>
      <c r="H1121" s="120"/>
      <c r="I1121" s="120"/>
      <c r="J1121" s="120"/>
      <c r="K1121" s="120"/>
      <c r="L1121" s="120"/>
      <c r="M1121" s="120"/>
      <c r="N1121" s="120"/>
      <c r="O1121" s="120"/>
      <c r="P1121" s="120"/>
      <c r="Q1121" s="120"/>
      <c r="R1121" s="120"/>
      <c r="S1121" s="120"/>
      <c r="T1121" s="205">
        <f t="shared" si="108"/>
        <v>0</v>
      </c>
      <c r="U1121" s="205">
        <f t="shared" si="109"/>
        <v>0</v>
      </c>
      <c r="V1121" s="210"/>
      <c r="W1121" s="210"/>
      <c r="X1121" s="23" t="str">
        <f>IFERROR(VLOOKUP(AT1121,'#Input Lists#'!$L$3:$AH$833,3,FALSE)," ")</f>
        <v xml:space="preserve"> </v>
      </c>
      <c r="Y1121" s="23" t="str">
        <f>IFERROR(VLOOKUP(AT1121,'#Input Lists#'!$L$3:$AH$833,5,FALSE)," ")</f>
        <v xml:space="preserve"> </v>
      </c>
      <c r="Z1121" s="206" t="str">
        <f>IFERROR(VLOOKUP(AT1121,'#Input Lists#'!$L$3:$AH$833,9,FALSE)," ")</f>
        <v xml:space="preserve"> </v>
      </c>
      <c r="AA1121" s="119" t="s">
        <v>1527</v>
      </c>
      <c r="AB1121" s="120"/>
      <c r="AC1121" s="123"/>
      <c r="AD1121" s="123"/>
      <c r="AE1121" s="123"/>
      <c r="AF1121" s="123"/>
      <c r="AG1121" s="123"/>
      <c r="AH1121" s="123"/>
      <c r="AI1121" s="123"/>
      <c r="AJ1121" s="123"/>
      <c r="AK1121" s="123"/>
      <c r="AL1121" s="123"/>
      <c r="AM1121" s="123"/>
      <c r="AN1121" s="123"/>
      <c r="AO1121" s="123"/>
      <c r="AP1121" s="120"/>
      <c r="AQ1121" s="125" t="str">
        <f>IFERROR(VLOOKUP(G1121,'#Location List#'!$C$3:$D$150,2,FALSE),"")</f>
        <v/>
      </c>
      <c r="AR1121" s="125" t="str">
        <f>IFERROR(VLOOKUP(F1121,'#Location List#'!$Q$3:$R$1154,2,FALSE),"")</f>
        <v/>
      </c>
      <c r="AS1121" s="125" t="str">
        <f>IFERROR(VLOOKUP(V1121,'#Input Lists#'!$B$3:$D$46,3,FALSE),"")</f>
        <v/>
      </c>
      <c r="AT1121" s="125" t="str">
        <f>IFERROR(VLOOKUP(CONCATENATE(V1121," ",W1121),'#Input Lists#'!$K$3:$L$827,2,FALSE),"")</f>
        <v/>
      </c>
      <c r="AU1121" s="125">
        <f>IFERROR(VLOOKUP(AA1121,'#Input Lists#'!$BU$3:$BV$8,2,FALSE),"")</f>
        <v>1</v>
      </c>
      <c r="AV1121" s="118" t="str">
        <f>IFERROR(VLOOKUP(AB1121,'#Input Lists#'!$BO$3:$BP$9,2,FALSE),"")</f>
        <v/>
      </c>
      <c r="AW1121" s="118">
        <f>IFERROR(VLOOKUP(AC1121,'#Input Lists#'!$BL$3:$BM$7,2,FALSE),"")</f>
        <v>1</v>
      </c>
      <c r="AX1121" s="52" t="e">
        <f>VLOOKUP(AQ1121,'#Location List#'!$D$3:$K$150,4,FALSE)</f>
        <v>#N/A</v>
      </c>
      <c r="AY1121" s="273" t="e">
        <f>VLOOKUP(AX1121,'#Location List#'!$Z$3:$AA$13,2,FALSE)</f>
        <v>#N/A</v>
      </c>
      <c r="AZ1121" s="126" t="e">
        <f>VLOOKUP($AT1121,'#Input Lists#'!$L$3:$S$1033,6,FALSE)</f>
        <v>#N/A</v>
      </c>
      <c r="BA1121" s="239" t="e">
        <f>VLOOKUP($AT1121,'#Input Lists#'!$L$3:$S$833,7,FALSE)</f>
        <v>#N/A</v>
      </c>
      <c r="BB1121" s="239" t="e">
        <f>VLOOKUP($AT1121,'#Input Lists#'!$L$3:$S$833,8,FALSE)</f>
        <v>#N/A</v>
      </c>
      <c r="BC1121" s="91" t="str">
        <f t="shared" si="110"/>
        <v/>
      </c>
      <c r="BD1121" s="91" t="str">
        <f t="shared" si="111"/>
        <v/>
      </c>
      <c r="BE1121" s="15" t="str">
        <f t="shared" si="112"/>
        <v/>
      </c>
      <c r="BF1121" s="92" t="str">
        <f t="shared" si="113"/>
        <v>No Sighting Date</v>
      </c>
    </row>
    <row r="1122" spans="1:58" x14ac:dyDescent="0.25">
      <c r="A1122" s="118">
        <v>1117</v>
      </c>
      <c r="B1122" s="119"/>
      <c r="C1122" s="120"/>
      <c r="D1122" s="121"/>
      <c r="E1122" s="121"/>
      <c r="F1122" s="236"/>
      <c r="G1122" s="122" t="str">
        <f>IFERROR(VLOOKUP(F1122,'#Location List#'!$U$3:$V$1154,2,FALSE),"")</f>
        <v/>
      </c>
      <c r="H1122" s="120"/>
      <c r="I1122" s="120"/>
      <c r="J1122" s="120"/>
      <c r="K1122" s="120"/>
      <c r="L1122" s="120"/>
      <c r="M1122" s="120"/>
      <c r="N1122" s="120"/>
      <c r="O1122" s="120"/>
      <c r="P1122" s="120"/>
      <c r="Q1122" s="120"/>
      <c r="R1122" s="120"/>
      <c r="S1122" s="120"/>
      <c r="T1122" s="205">
        <f t="shared" si="108"/>
        <v>0</v>
      </c>
      <c r="U1122" s="205">
        <f t="shared" si="109"/>
        <v>0</v>
      </c>
      <c r="V1122" s="210"/>
      <c r="W1122" s="210"/>
      <c r="X1122" s="23" t="str">
        <f>IFERROR(VLOOKUP(AT1122,'#Input Lists#'!$L$3:$AH$833,3,FALSE)," ")</f>
        <v xml:space="preserve"> </v>
      </c>
      <c r="Y1122" s="23" t="str">
        <f>IFERROR(VLOOKUP(AT1122,'#Input Lists#'!$L$3:$AH$833,5,FALSE)," ")</f>
        <v xml:space="preserve"> </v>
      </c>
      <c r="Z1122" s="206" t="str">
        <f>IFERROR(VLOOKUP(AT1122,'#Input Lists#'!$L$3:$AH$833,9,FALSE)," ")</f>
        <v xml:space="preserve"> </v>
      </c>
      <c r="AA1122" s="119" t="s">
        <v>1527</v>
      </c>
      <c r="AB1122" s="120"/>
      <c r="AC1122" s="123"/>
      <c r="AD1122" s="123"/>
      <c r="AE1122" s="123"/>
      <c r="AF1122" s="123"/>
      <c r="AG1122" s="123"/>
      <c r="AH1122" s="123"/>
      <c r="AI1122" s="123"/>
      <c r="AJ1122" s="123"/>
      <c r="AK1122" s="123"/>
      <c r="AL1122" s="123"/>
      <c r="AM1122" s="123"/>
      <c r="AN1122" s="123"/>
      <c r="AO1122" s="123"/>
      <c r="AP1122" s="120"/>
      <c r="AQ1122" s="125" t="str">
        <f>IFERROR(VLOOKUP(G1122,'#Location List#'!$C$3:$D$150,2,FALSE),"")</f>
        <v/>
      </c>
      <c r="AR1122" s="125" t="str">
        <f>IFERROR(VLOOKUP(F1122,'#Location List#'!$Q$3:$R$1154,2,FALSE),"")</f>
        <v/>
      </c>
      <c r="AS1122" s="125" t="str">
        <f>IFERROR(VLOOKUP(V1122,'#Input Lists#'!$B$3:$D$46,3,FALSE),"")</f>
        <v/>
      </c>
      <c r="AT1122" s="125" t="str">
        <f>IFERROR(VLOOKUP(CONCATENATE(V1122," ",W1122),'#Input Lists#'!$K$3:$L$827,2,FALSE),"")</f>
        <v/>
      </c>
      <c r="AU1122" s="125">
        <f>IFERROR(VLOOKUP(AA1122,'#Input Lists#'!$BU$3:$BV$8,2,FALSE),"")</f>
        <v>1</v>
      </c>
      <c r="AV1122" s="118" t="str">
        <f>IFERROR(VLOOKUP(AB1122,'#Input Lists#'!$BO$3:$BP$9,2,FALSE),"")</f>
        <v/>
      </c>
      <c r="AW1122" s="118">
        <f>IFERROR(VLOOKUP(AC1122,'#Input Lists#'!$BL$3:$BM$7,2,FALSE),"")</f>
        <v>1</v>
      </c>
      <c r="AX1122" s="52" t="e">
        <f>VLOOKUP(AQ1122,'#Location List#'!$D$3:$K$150,4,FALSE)</f>
        <v>#N/A</v>
      </c>
      <c r="AY1122" s="273" t="e">
        <f>VLOOKUP(AX1122,'#Location List#'!$Z$3:$AA$13,2,FALSE)</f>
        <v>#N/A</v>
      </c>
      <c r="AZ1122" s="126" t="e">
        <f>VLOOKUP($AT1122,'#Input Lists#'!$L$3:$S$1033,6,FALSE)</f>
        <v>#N/A</v>
      </c>
      <c r="BA1122" s="239" t="e">
        <f>VLOOKUP($AT1122,'#Input Lists#'!$L$3:$S$833,7,FALSE)</f>
        <v>#N/A</v>
      </c>
      <c r="BB1122" s="239" t="e">
        <f>VLOOKUP($AT1122,'#Input Lists#'!$L$3:$S$833,8,FALSE)</f>
        <v>#N/A</v>
      </c>
      <c r="BC1122" s="91" t="str">
        <f t="shared" si="110"/>
        <v/>
      </c>
      <c r="BD1122" s="91" t="str">
        <f t="shared" si="111"/>
        <v/>
      </c>
      <c r="BE1122" s="15" t="str">
        <f t="shared" si="112"/>
        <v/>
      </c>
      <c r="BF1122" s="92" t="str">
        <f t="shared" si="113"/>
        <v>No Sighting Date</v>
      </c>
    </row>
    <row r="1123" spans="1:58" x14ac:dyDescent="0.25">
      <c r="A1123" s="118">
        <v>1118</v>
      </c>
      <c r="B1123" s="119"/>
      <c r="C1123" s="120"/>
      <c r="D1123" s="121"/>
      <c r="E1123" s="121"/>
      <c r="F1123" s="236"/>
      <c r="G1123" s="122" t="str">
        <f>IFERROR(VLOOKUP(F1123,'#Location List#'!$U$3:$V$1154,2,FALSE),"")</f>
        <v/>
      </c>
      <c r="H1123" s="120"/>
      <c r="I1123" s="120"/>
      <c r="J1123" s="120"/>
      <c r="K1123" s="120"/>
      <c r="L1123" s="120"/>
      <c r="M1123" s="120"/>
      <c r="N1123" s="120"/>
      <c r="O1123" s="120"/>
      <c r="P1123" s="120"/>
      <c r="Q1123" s="120"/>
      <c r="R1123" s="120"/>
      <c r="S1123" s="120"/>
      <c r="T1123" s="205">
        <f t="shared" si="108"/>
        <v>0</v>
      </c>
      <c r="U1123" s="205">
        <f t="shared" si="109"/>
        <v>0</v>
      </c>
      <c r="V1123" s="210"/>
      <c r="W1123" s="210"/>
      <c r="X1123" s="23" t="str">
        <f>IFERROR(VLOOKUP(AT1123,'#Input Lists#'!$L$3:$AH$833,3,FALSE)," ")</f>
        <v xml:space="preserve"> </v>
      </c>
      <c r="Y1123" s="23" t="str">
        <f>IFERROR(VLOOKUP(AT1123,'#Input Lists#'!$L$3:$AH$833,5,FALSE)," ")</f>
        <v xml:space="preserve"> </v>
      </c>
      <c r="Z1123" s="206" t="str">
        <f>IFERROR(VLOOKUP(AT1123,'#Input Lists#'!$L$3:$AH$833,9,FALSE)," ")</f>
        <v xml:space="preserve"> </v>
      </c>
      <c r="AA1123" s="119" t="s">
        <v>1527</v>
      </c>
      <c r="AB1123" s="120"/>
      <c r="AC1123" s="123"/>
      <c r="AD1123" s="123"/>
      <c r="AE1123" s="123"/>
      <c r="AF1123" s="123"/>
      <c r="AG1123" s="123"/>
      <c r="AH1123" s="123"/>
      <c r="AI1123" s="123"/>
      <c r="AJ1123" s="123"/>
      <c r="AK1123" s="123"/>
      <c r="AL1123" s="123"/>
      <c r="AM1123" s="123"/>
      <c r="AN1123" s="123"/>
      <c r="AO1123" s="123"/>
      <c r="AP1123" s="120"/>
      <c r="AQ1123" s="125" t="str">
        <f>IFERROR(VLOOKUP(G1123,'#Location List#'!$C$3:$D$150,2,FALSE),"")</f>
        <v/>
      </c>
      <c r="AR1123" s="125" t="str">
        <f>IFERROR(VLOOKUP(F1123,'#Location List#'!$Q$3:$R$1154,2,FALSE),"")</f>
        <v/>
      </c>
      <c r="AS1123" s="125" t="str">
        <f>IFERROR(VLOOKUP(V1123,'#Input Lists#'!$B$3:$D$46,3,FALSE),"")</f>
        <v/>
      </c>
      <c r="AT1123" s="125" t="str">
        <f>IFERROR(VLOOKUP(CONCATENATE(V1123," ",W1123),'#Input Lists#'!$K$3:$L$827,2,FALSE),"")</f>
        <v/>
      </c>
      <c r="AU1123" s="125">
        <f>IFERROR(VLOOKUP(AA1123,'#Input Lists#'!$BU$3:$BV$8,2,FALSE),"")</f>
        <v>1</v>
      </c>
      <c r="AV1123" s="118" t="str">
        <f>IFERROR(VLOOKUP(AB1123,'#Input Lists#'!$BO$3:$BP$9,2,FALSE),"")</f>
        <v/>
      </c>
      <c r="AW1123" s="118">
        <f>IFERROR(VLOOKUP(AC1123,'#Input Lists#'!$BL$3:$BM$7,2,FALSE),"")</f>
        <v>1</v>
      </c>
      <c r="AX1123" s="52" t="e">
        <f>VLOOKUP(AQ1123,'#Location List#'!$D$3:$K$150,4,FALSE)</f>
        <v>#N/A</v>
      </c>
      <c r="AY1123" s="273" t="e">
        <f>VLOOKUP(AX1123,'#Location List#'!$Z$3:$AA$13,2,FALSE)</f>
        <v>#N/A</v>
      </c>
      <c r="AZ1123" s="126" t="e">
        <f>VLOOKUP($AT1123,'#Input Lists#'!$L$3:$S$1033,6,FALSE)</f>
        <v>#N/A</v>
      </c>
      <c r="BA1123" s="239" t="e">
        <f>VLOOKUP($AT1123,'#Input Lists#'!$L$3:$S$833,7,FALSE)</f>
        <v>#N/A</v>
      </c>
      <c r="BB1123" s="239" t="e">
        <f>VLOOKUP($AT1123,'#Input Lists#'!$L$3:$S$833,8,FALSE)</f>
        <v>#N/A</v>
      </c>
      <c r="BC1123" s="91" t="str">
        <f t="shared" si="110"/>
        <v/>
      </c>
      <c r="BD1123" s="91" t="str">
        <f t="shared" si="111"/>
        <v/>
      </c>
      <c r="BE1123" s="15" t="str">
        <f t="shared" si="112"/>
        <v/>
      </c>
      <c r="BF1123" s="92" t="str">
        <f t="shared" si="113"/>
        <v>No Sighting Date</v>
      </c>
    </row>
    <row r="1124" spans="1:58" x14ac:dyDescent="0.25">
      <c r="A1124" s="118">
        <v>1119</v>
      </c>
      <c r="B1124" s="119"/>
      <c r="C1124" s="120"/>
      <c r="D1124" s="121"/>
      <c r="E1124" s="121"/>
      <c r="F1124" s="236"/>
      <c r="G1124" s="122" t="str">
        <f>IFERROR(VLOOKUP(F1124,'#Location List#'!$U$3:$V$1154,2,FALSE),"")</f>
        <v/>
      </c>
      <c r="H1124" s="120"/>
      <c r="I1124" s="120"/>
      <c r="J1124" s="120"/>
      <c r="K1124" s="120"/>
      <c r="L1124" s="120"/>
      <c r="M1124" s="120"/>
      <c r="N1124" s="120"/>
      <c r="O1124" s="120"/>
      <c r="P1124" s="120"/>
      <c r="Q1124" s="120"/>
      <c r="R1124" s="120"/>
      <c r="S1124" s="120"/>
      <c r="T1124" s="205">
        <f t="shared" si="108"/>
        <v>0</v>
      </c>
      <c r="U1124" s="205">
        <f t="shared" si="109"/>
        <v>0</v>
      </c>
      <c r="V1124" s="210"/>
      <c r="W1124" s="210"/>
      <c r="X1124" s="23" t="str">
        <f>IFERROR(VLOOKUP(AT1124,'#Input Lists#'!$L$3:$AH$833,3,FALSE)," ")</f>
        <v xml:space="preserve"> </v>
      </c>
      <c r="Y1124" s="23" t="str">
        <f>IFERROR(VLOOKUP(AT1124,'#Input Lists#'!$L$3:$AH$833,5,FALSE)," ")</f>
        <v xml:space="preserve"> </v>
      </c>
      <c r="Z1124" s="206" t="str">
        <f>IFERROR(VLOOKUP(AT1124,'#Input Lists#'!$L$3:$AH$833,9,FALSE)," ")</f>
        <v xml:space="preserve"> </v>
      </c>
      <c r="AA1124" s="119" t="s">
        <v>1527</v>
      </c>
      <c r="AB1124" s="120"/>
      <c r="AC1124" s="123"/>
      <c r="AD1124" s="123"/>
      <c r="AE1124" s="123"/>
      <c r="AF1124" s="123"/>
      <c r="AG1124" s="123"/>
      <c r="AH1124" s="123"/>
      <c r="AI1124" s="123"/>
      <c r="AJ1124" s="123"/>
      <c r="AK1124" s="123"/>
      <c r="AL1124" s="123"/>
      <c r="AM1124" s="123"/>
      <c r="AN1124" s="123"/>
      <c r="AO1124" s="123"/>
      <c r="AP1124" s="120"/>
      <c r="AQ1124" s="125" t="str">
        <f>IFERROR(VLOOKUP(G1124,'#Location List#'!$C$3:$D$150,2,FALSE),"")</f>
        <v/>
      </c>
      <c r="AR1124" s="125" t="str">
        <f>IFERROR(VLOOKUP(F1124,'#Location List#'!$Q$3:$R$1154,2,FALSE),"")</f>
        <v/>
      </c>
      <c r="AS1124" s="125" t="str">
        <f>IFERROR(VLOOKUP(V1124,'#Input Lists#'!$B$3:$D$46,3,FALSE),"")</f>
        <v/>
      </c>
      <c r="AT1124" s="125" t="str">
        <f>IFERROR(VLOOKUP(CONCATENATE(V1124," ",W1124),'#Input Lists#'!$K$3:$L$827,2,FALSE),"")</f>
        <v/>
      </c>
      <c r="AU1124" s="125">
        <f>IFERROR(VLOOKUP(AA1124,'#Input Lists#'!$BU$3:$BV$8,2,FALSE),"")</f>
        <v>1</v>
      </c>
      <c r="AV1124" s="118" t="str">
        <f>IFERROR(VLOOKUP(AB1124,'#Input Lists#'!$BO$3:$BP$9,2,FALSE),"")</f>
        <v/>
      </c>
      <c r="AW1124" s="118">
        <f>IFERROR(VLOOKUP(AC1124,'#Input Lists#'!$BL$3:$BM$7,2,FALSE),"")</f>
        <v>1</v>
      </c>
      <c r="AX1124" s="52" t="e">
        <f>VLOOKUP(AQ1124,'#Location List#'!$D$3:$K$150,4,FALSE)</f>
        <v>#N/A</v>
      </c>
      <c r="AY1124" s="273" t="e">
        <f>VLOOKUP(AX1124,'#Location List#'!$Z$3:$AA$13,2,FALSE)</f>
        <v>#N/A</v>
      </c>
      <c r="AZ1124" s="126" t="e">
        <f>VLOOKUP($AT1124,'#Input Lists#'!$L$3:$S$1033,6,FALSE)</f>
        <v>#N/A</v>
      </c>
      <c r="BA1124" s="239" t="e">
        <f>VLOOKUP($AT1124,'#Input Lists#'!$L$3:$S$833,7,FALSE)</f>
        <v>#N/A</v>
      </c>
      <c r="BB1124" s="239" t="e">
        <f>VLOOKUP($AT1124,'#Input Lists#'!$L$3:$S$833,8,FALSE)</f>
        <v>#N/A</v>
      </c>
      <c r="BC1124" s="91" t="str">
        <f t="shared" si="110"/>
        <v/>
      </c>
      <c r="BD1124" s="91" t="str">
        <f t="shared" si="111"/>
        <v/>
      </c>
      <c r="BE1124" s="15" t="str">
        <f t="shared" si="112"/>
        <v/>
      </c>
      <c r="BF1124" s="92" t="str">
        <f t="shared" si="113"/>
        <v>No Sighting Date</v>
      </c>
    </row>
    <row r="1125" spans="1:58" x14ac:dyDescent="0.25">
      <c r="A1125" s="118">
        <v>1120</v>
      </c>
      <c r="B1125" s="119"/>
      <c r="C1125" s="120"/>
      <c r="D1125" s="121"/>
      <c r="E1125" s="121"/>
      <c r="F1125" s="236"/>
      <c r="G1125" s="122" t="str">
        <f>IFERROR(VLOOKUP(F1125,'#Location List#'!$U$3:$V$1154,2,FALSE),"")</f>
        <v/>
      </c>
      <c r="H1125" s="120"/>
      <c r="I1125" s="120"/>
      <c r="J1125" s="120"/>
      <c r="K1125" s="120"/>
      <c r="L1125" s="120"/>
      <c r="M1125" s="120"/>
      <c r="N1125" s="120"/>
      <c r="O1125" s="120"/>
      <c r="P1125" s="120"/>
      <c r="Q1125" s="120"/>
      <c r="R1125" s="120"/>
      <c r="S1125" s="120"/>
      <c r="T1125" s="205">
        <f t="shared" si="108"/>
        <v>0</v>
      </c>
      <c r="U1125" s="205">
        <f t="shared" si="109"/>
        <v>0</v>
      </c>
      <c r="V1125" s="210"/>
      <c r="W1125" s="210"/>
      <c r="X1125" s="23" t="str">
        <f>IFERROR(VLOOKUP(AT1125,'#Input Lists#'!$L$3:$AH$833,3,FALSE)," ")</f>
        <v xml:space="preserve"> </v>
      </c>
      <c r="Y1125" s="23" t="str">
        <f>IFERROR(VLOOKUP(AT1125,'#Input Lists#'!$L$3:$AH$833,5,FALSE)," ")</f>
        <v xml:space="preserve"> </v>
      </c>
      <c r="Z1125" s="206" t="str">
        <f>IFERROR(VLOOKUP(AT1125,'#Input Lists#'!$L$3:$AH$833,9,FALSE)," ")</f>
        <v xml:space="preserve"> </v>
      </c>
      <c r="AA1125" s="119" t="s">
        <v>1527</v>
      </c>
      <c r="AB1125" s="120"/>
      <c r="AC1125" s="123"/>
      <c r="AD1125" s="123"/>
      <c r="AE1125" s="123"/>
      <c r="AF1125" s="123"/>
      <c r="AG1125" s="123"/>
      <c r="AH1125" s="123"/>
      <c r="AI1125" s="123"/>
      <c r="AJ1125" s="123"/>
      <c r="AK1125" s="123"/>
      <c r="AL1125" s="123"/>
      <c r="AM1125" s="123"/>
      <c r="AN1125" s="123"/>
      <c r="AO1125" s="123"/>
      <c r="AP1125" s="120"/>
      <c r="AQ1125" s="125" t="str">
        <f>IFERROR(VLOOKUP(G1125,'#Location List#'!$C$3:$D$150,2,FALSE),"")</f>
        <v/>
      </c>
      <c r="AR1125" s="125" t="str">
        <f>IFERROR(VLOOKUP(F1125,'#Location List#'!$Q$3:$R$1154,2,FALSE),"")</f>
        <v/>
      </c>
      <c r="AS1125" s="125" t="str">
        <f>IFERROR(VLOOKUP(V1125,'#Input Lists#'!$B$3:$D$46,3,FALSE),"")</f>
        <v/>
      </c>
      <c r="AT1125" s="125" t="str">
        <f>IFERROR(VLOOKUP(CONCATENATE(V1125," ",W1125),'#Input Lists#'!$K$3:$L$827,2,FALSE),"")</f>
        <v/>
      </c>
      <c r="AU1125" s="125">
        <f>IFERROR(VLOOKUP(AA1125,'#Input Lists#'!$BU$3:$BV$8,2,FALSE),"")</f>
        <v>1</v>
      </c>
      <c r="AV1125" s="118" t="str">
        <f>IFERROR(VLOOKUP(AB1125,'#Input Lists#'!$BO$3:$BP$9,2,FALSE),"")</f>
        <v/>
      </c>
      <c r="AW1125" s="118">
        <f>IFERROR(VLOOKUP(AC1125,'#Input Lists#'!$BL$3:$BM$7,2,FALSE),"")</f>
        <v>1</v>
      </c>
      <c r="AX1125" s="52" t="e">
        <f>VLOOKUP(AQ1125,'#Location List#'!$D$3:$K$150,4,FALSE)</f>
        <v>#N/A</v>
      </c>
      <c r="AY1125" s="273" t="e">
        <f>VLOOKUP(AX1125,'#Location List#'!$Z$3:$AA$13,2,FALSE)</f>
        <v>#N/A</v>
      </c>
      <c r="AZ1125" s="126" t="e">
        <f>VLOOKUP($AT1125,'#Input Lists#'!$L$3:$S$1033,6,FALSE)</f>
        <v>#N/A</v>
      </c>
      <c r="BA1125" s="239" t="e">
        <f>VLOOKUP($AT1125,'#Input Lists#'!$L$3:$S$833,7,FALSE)</f>
        <v>#N/A</v>
      </c>
      <c r="BB1125" s="239" t="e">
        <f>VLOOKUP($AT1125,'#Input Lists#'!$L$3:$S$833,8,FALSE)</f>
        <v>#N/A</v>
      </c>
      <c r="BC1125" s="91" t="str">
        <f t="shared" si="110"/>
        <v/>
      </c>
      <c r="BD1125" s="91" t="str">
        <f t="shared" si="111"/>
        <v/>
      </c>
      <c r="BE1125" s="15" t="str">
        <f t="shared" si="112"/>
        <v/>
      </c>
      <c r="BF1125" s="92" t="str">
        <f t="shared" si="113"/>
        <v>No Sighting Date</v>
      </c>
    </row>
    <row r="1126" spans="1:58" x14ac:dyDescent="0.25">
      <c r="A1126" s="118">
        <v>1121</v>
      </c>
      <c r="B1126" s="119"/>
      <c r="C1126" s="120"/>
      <c r="D1126" s="121"/>
      <c r="E1126" s="121"/>
      <c r="F1126" s="236"/>
      <c r="G1126" s="122" t="str">
        <f>IFERROR(VLOOKUP(F1126,'#Location List#'!$U$3:$V$1154,2,FALSE),"")</f>
        <v/>
      </c>
      <c r="H1126" s="120"/>
      <c r="I1126" s="120"/>
      <c r="J1126" s="120"/>
      <c r="K1126" s="120"/>
      <c r="L1126" s="120"/>
      <c r="M1126" s="120"/>
      <c r="N1126" s="120"/>
      <c r="O1126" s="120"/>
      <c r="P1126" s="120"/>
      <c r="Q1126" s="120"/>
      <c r="R1126" s="120"/>
      <c r="S1126" s="120"/>
      <c r="T1126" s="205">
        <f t="shared" si="108"/>
        <v>0</v>
      </c>
      <c r="U1126" s="205">
        <f t="shared" si="109"/>
        <v>0</v>
      </c>
      <c r="V1126" s="210"/>
      <c r="W1126" s="210"/>
      <c r="X1126" s="23" t="str">
        <f>IFERROR(VLOOKUP(AT1126,'#Input Lists#'!$L$3:$AH$833,3,FALSE)," ")</f>
        <v xml:space="preserve"> </v>
      </c>
      <c r="Y1126" s="23" t="str">
        <f>IFERROR(VLOOKUP(AT1126,'#Input Lists#'!$L$3:$AH$833,5,FALSE)," ")</f>
        <v xml:space="preserve"> </v>
      </c>
      <c r="Z1126" s="206" t="str">
        <f>IFERROR(VLOOKUP(AT1126,'#Input Lists#'!$L$3:$AH$833,9,FALSE)," ")</f>
        <v xml:space="preserve"> </v>
      </c>
      <c r="AA1126" s="119" t="s">
        <v>1527</v>
      </c>
      <c r="AB1126" s="120"/>
      <c r="AC1126" s="123"/>
      <c r="AD1126" s="123"/>
      <c r="AE1126" s="123"/>
      <c r="AF1126" s="123"/>
      <c r="AG1126" s="123"/>
      <c r="AH1126" s="123"/>
      <c r="AI1126" s="123"/>
      <c r="AJ1126" s="123"/>
      <c r="AK1126" s="123"/>
      <c r="AL1126" s="123"/>
      <c r="AM1126" s="123"/>
      <c r="AN1126" s="123"/>
      <c r="AO1126" s="123"/>
      <c r="AP1126" s="120"/>
      <c r="AQ1126" s="125" t="str">
        <f>IFERROR(VLOOKUP(G1126,'#Location List#'!$C$3:$D$150,2,FALSE),"")</f>
        <v/>
      </c>
      <c r="AR1126" s="125" t="str">
        <f>IFERROR(VLOOKUP(F1126,'#Location List#'!$Q$3:$R$1154,2,FALSE),"")</f>
        <v/>
      </c>
      <c r="AS1126" s="125" t="str">
        <f>IFERROR(VLOOKUP(V1126,'#Input Lists#'!$B$3:$D$46,3,FALSE),"")</f>
        <v/>
      </c>
      <c r="AT1126" s="125" t="str">
        <f>IFERROR(VLOOKUP(CONCATENATE(V1126," ",W1126),'#Input Lists#'!$K$3:$L$827,2,FALSE),"")</f>
        <v/>
      </c>
      <c r="AU1126" s="125">
        <f>IFERROR(VLOOKUP(AA1126,'#Input Lists#'!$BU$3:$BV$8,2,FALSE),"")</f>
        <v>1</v>
      </c>
      <c r="AV1126" s="118" t="str">
        <f>IFERROR(VLOOKUP(AB1126,'#Input Lists#'!$BO$3:$BP$9,2,FALSE),"")</f>
        <v/>
      </c>
      <c r="AW1126" s="118">
        <f>IFERROR(VLOOKUP(AC1126,'#Input Lists#'!$BL$3:$BM$7,2,FALSE),"")</f>
        <v>1</v>
      </c>
      <c r="AX1126" s="52" t="e">
        <f>VLOOKUP(AQ1126,'#Location List#'!$D$3:$K$150,4,FALSE)</f>
        <v>#N/A</v>
      </c>
      <c r="AY1126" s="273" t="e">
        <f>VLOOKUP(AX1126,'#Location List#'!$Z$3:$AA$13,2,FALSE)</f>
        <v>#N/A</v>
      </c>
      <c r="AZ1126" s="126" t="e">
        <f>VLOOKUP($AT1126,'#Input Lists#'!$L$3:$S$1033,6,FALSE)</f>
        <v>#N/A</v>
      </c>
      <c r="BA1126" s="239" t="e">
        <f>VLOOKUP($AT1126,'#Input Lists#'!$L$3:$S$833,7,FALSE)</f>
        <v>#N/A</v>
      </c>
      <c r="BB1126" s="239" t="e">
        <f>VLOOKUP($AT1126,'#Input Lists#'!$L$3:$S$833,8,FALSE)</f>
        <v>#N/A</v>
      </c>
      <c r="BC1126" s="91" t="str">
        <f t="shared" si="110"/>
        <v/>
      </c>
      <c r="BD1126" s="91" t="str">
        <f t="shared" si="111"/>
        <v/>
      </c>
      <c r="BE1126" s="15" t="str">
        <f t="shared" si="112"/>
        <v/>
      </c>
      <c r="BF1126" s="92" t="str">
        <f t="shared" si="113"/>
        <v>No Sighting Date</v>
      </c>
    </row>
    <row r="1127" spans="1:58" x14ac:dyDescent="0.25">
      <c r="A1127" s="118">
        <v>1122</v>
      </c>
      <c r="B1127" s="119"/>
      <c r="C1127" s="120"/>
      <c r="D1127" s="121"/>
      <c r="E1127" s="121"/>
      <c r="F1127" s="236"/>
      <c r="G1127" s="122" t="str">
        <f>IFERROR(VLOOKUP(F1127,'#Location List#'!$U$3:$V$1154,2,FALSE),"")</f>
        <v/>
      </c>
      <c r="H1127" s="120"/>
      <c r="I1127" s="120"/>
      <c r="J1127" s="120"/>
      <c r="K1127" s="120"/>
      <c r="L1127" s="120"/>
      <c r="M1127" s="120"/>
      <c r="N1127" s="120"/>
      <c r="O1127" s="120"/>
      <c r="P1127" s="120"/>
      <c r="Q1127" s="120"/>
      <c r="R1127" s="120"/>
      <c r="S1127" s="120"/>
      <c r="T1127" s="205">
        <f t="shared" si="108"/>
        <v>0</v>
      </c>
      <c r="U1127" s="205">
        <f t="shared" si="109"/>
        <v>0</v>
      </c>
      <c r="V1127" s="210"/>
      <c r="W1127" s="210"/>
      <c r="X1127" s="23" t="str">
        <f>IFERROR(VLOOKUP(AT1127,'#Input Lists#'!$L$3:$AH$833,3,FALSE)," ")</f>
        <v xml:space="preserve"> </v>
      </c>
      <c r="Y1127" s="23" t="str">
        <f>IFERROR(VLOOKUP(AT1127,'#Input Lists#'!$L$3:$AH$833,5,FALSE)," ")</f>
        <v xml:space="preserve"> </v>
      </c>
      <c r="Z1127" s="206" t="str">
        <f>IFERROR(VLOOKUP(AT1127,'#Input Lists#'!$L$3:$AH$833,9,FALSE)," ")</f>
        <v xml:space="preserve"> </v>
      </c>
      <c r="AA1127" s="119" t="s">
        <v>1527</v>
      </c>
      <c r="AB1127" s="120"/>
      <c r="AC1127" s="123"/>
      <c r="AD1127" s="123"/>
      <c r="AE1127" s="123"/>
      <c r="AF1127" s="123"/>
      <c r="AG1127" s="123"/>
      <c r="AH1127" s="123"/>
      <c r="AI1127" s="123"/>
      <c r="AJ1127" s="123"/>
      <c r="AK1127" s="123"/>
      <c r="AL1127" s="123"/>
      <c r="AM1127" s="123"/>
      <c r="AN1127" s="123"/>
      <c r="AO1127" s="123"/>
      <c r="AP1127" s="120"/>
      <c r="AQ1127" s="125" t="str">
        <f>IFERROR(VLOOKUP(G1127,'#Location List#'!$C$3:$D$150,2,FALSE),"")</f>
        <v/>
      </c>
      <c r="AR1127" s="125" t="str">
        <f>IFERROR(VLOOKUP(F1127,'#Location List#'!$Q$3:$R$1154,2,FALSE),"")</f>
        <v/>
      </c>
      <c r="AS1127" s="125" t="str">
        <f>IFERROR(VLOOKUP(V1127,'#Input Lists#'!$B$3:$D$46,3,FALSE),"")</f>
        <v/>
      </c>
      <c r="AT1127" s="125" t="str">
        <f>IFERROR(VLOOKUP(CONCATENATE(V1127," ",W1127),'#Input Lists#'!$K$3:$L$827,2,FALSE),"")</f>
        <v/>
      </c>
      <c r="AU1127" s="125">
        <f>IFERROR(VLOOKUP(AA1127,'#Input Lists#'!$BU$3:$BV$8,2,FALSE),"")</f>
        <v>1</v>
      </c>
      <c r="AV1127" s="118" t="str">
        <f>IFERROR(VLOOKUP(AB1127,'#Input Lists#'!$BO$3:$BP$9,2,FALSE),"")</f>
        <v/>
      </c>
      <c r="AW1127" s="118">
        <f>IFERROR(VLOOKUP(AC1127,'#Input Lists#'!$BL$3:$BM$7,2,FALSE),"")</f>
        <v>1</v>
      </c>
      <c r="AX1127" s="52" t="e">
        <f>VLOOKUP(AQ1127,'#Location List#'!$D$3:$K$150,4,FALSE)</f>
        <v>#N/A</v>
      </c>
      <c r="AY1127" s="273" t="e">
        <f>VLOOKUP(AX1127,'#Location List#'!$Z$3:$AA$13,2,FALSE)</f>
        <v>#N/A</v>
      </c>
      <c r="AZ1127" s="126" t="e">
        <f>VLOOKUP($AT1127,'#Input Lists#'!$L$3:$S$1033,6,FALSE)</f>
        <v>#N/A</v>
      </c>
      <c r="BA1127" s="239" t="e">
        <f>VLOOKUP($AT1127,'#Input Lists#'!$L$3:$S$833,7,FALSE)</f>
        <v>#N/A</v>
      </c>
      <c r="BB1127" s="239" t="e">
        <f>VLOOKUP($AT1127,'#Input Lists#'!$L$3:$S$833,8,FALSE)</f>
        <v>#N/A</v>
      </c>
      <c r="BC1127" s="91" t="str">
        <f t="shared" si="110"/>
        <v/>
      </c>
      <c r="BD1127" s="91" t="str">
        <f t="shared" si="111"/>
        <v/>
      </c>
      <c r="BE1127" s="15" t="str">
        <f t="shared" si="112"/>
        <v/>
      </c>
      <c r="BF1127" s="92" t="str">
        <f t="shared" si="113"/>
        <v>No Sighting Date</v>
      </c>
    </row>
    <row r="1128" spans="1:58" x14ac:dyDescent="0.25">
      <c r="A1128" s="118">
        <v>1123</v>
      </c>
      <c r="B1128" s="119"/>
      <c r="C1128" s="120"/>
      <c r="D1128" s="121"/>
      <c r="E1128" s="121"/>
      <c r="F1128" s="236"/>
      <c r="G1128" s="122" t="str">
        <f>IFERROR(VLOOKUP(F1128,'#Location List#'!$U$3:$V$1154,2,FALSE),"")</f>
        <v/>
      </c>
      <c r="H1128" s="120"/>
      <c r="I1128" s="120"/>
      <c r="J1128" s="120"/>
      <c r="K1128" s="120"/>
      <c r="L1128" s="120"/>
      <c r="M1128" s="120"/>
      <c r="N1128" s="120"/>
      <c r="O1128" s="120"/>
      <c r="P1128" s="120"/>
      <c r="Q1128" s="120"/>
      <c r="R1128" s="120"/>
      <c r="S1128" s="120"/>
      <c r="T1128" s="205">
        <f t="shared" si="108"/>
        <v>0</v>
      </c>
      <c r="U1128" s="205">
        <f t="shared" si="109"/>
        <v>0</v>
      </c>
      <c r="V1128" s="210"/>
      <c r="W1128" s="210"/>
      <c r="X1128" s="23" t="str">
        <f>IFERROR(VLOOKUP(AT1128,'#Input Lists#'!$L$3:$AH$833,3,FALSE)," ")</f>
        <v xml:space="preserve"> </v>
      </c>
      <c r="Y1128" s="23" t="str">
        <f>IFERROR(VLOOKUP(AT1128,'#Input Lists#'!$L$3:$AH$833,5,FALSE)," ")</f>
        <v xml:space="preserve"> </v>
      </c>
      <c r="Z1128" s="206" t="str">
        <f>IFERROR(VLOOKUP(AT1128,'#Input Lists#'!$L$3:$AH$833,9,FALSE)," ")</f>
        <v xml:space="preserve"> </v>
      </c>
      <c r="AA1128" s="119" t="s">
        <v>1527</v>
      </c>
      <c r="AB1128" s="120"/>
      <c r="AC1128" s="123"/>
      <c r="AD1128" s="123"/>
      <c r="AE1128" s="123"/>
      <c r="AF1128" s="123"/>
      <c r="AG1128" s="123"/>
      <c r="AH1128" s="123"/>
      <c r="AI1128" s="123"/>
      <c r="AJ1128" s="123"/>
      <c r="AK1128" s="123"/>
      <c r="AL1128" s="123"/>
      <c r="AM1128" s="123"/>
      <c r="AN1128" s="123"/>
      <c r="AO1128" s="123"/>
      <c r="AP1128" s="120"/>
      <c r="AQ1128" s="125" t="str">
        <f>IFERROR(VLOOKUP(G1128,'#Location List#'!$C$3:$D$150,2,FALSE),"")</f>
        <v/>
      </c>
      <c r="AR1128" s="125" t="str">
        <f>IFERROR(VLOOKUP(F1128,'#Location List#'!$Q$3:$R$1154,2,FALSE),"")</f>
        <v/>
      </c>
      <c r="AS1128" s="125" t="str">
        <f>IFERROR(VLOOKUP(V1128,'#Input Lists#'!$B$3:$D$46,3,FALSE),"")</f>
        <v/>
      </c>
      <c r="AT1128" s="125" t="str">
        <f>IFERROR(VLOOKUP(CONCATENATE(V1128," ",W1128),'#Input Lists#'!$K$3:$L$827,2,FALSE),"")</f>
        <v/>
      </c>
      <c r="AU1128" s="125">
        <f>IFERROR(VLOOKUP(AA1128,'#Input Lists#'!$BU$3:$BV$8,2,FALSE),"")</f>
        <v>1</v>
      </c>
      <c r="AV1128" s="118" t="str">
        <f>IFERROR(VLOOKUP(AB1128,'#Input Lists#'!$BO$3:$BP$9,2,FALSE),"")</f>
        <v/>
      </c>
      <c r="AW1128" s="118">
        <f>IFERROR(VLOOKUP(AC1128,'#Input Lists#'!$BL$3:$BM$7,2,FALSE),"")</f>
        <v>1</v>
      </c>
      <c r="AX1128" s="52" t="e">
        <f>VLOOKUP(AQ1128,'#Location List#'!$D$3:$K$150,4,FALSE)</f>
        <v>#N/A</v>
      </c>
      <c r="AY1128" s="273" t="e">
        <f>VLOOKUP(AX1128,'#Location List#'!$Z$3:$AA$13,2,FALSE)</f>
        <v>#N/A</v>
      </c>
      <c r="AZ1128" s="126" t="e">
        <f>VLOOKUP($AT1128,'#Input Lists#'!$L$3:$S$1033,6,FALSE)</f>
        <v>#N/A</v>
      </c>
      <c r="BA1128" s="239" t="e">
        <f>VLOOKUP($AT1128,'#Input Lists#'!$L$3:$S$833,7,FALSE)</f>
        <v>#N/A</v>
      </c>
      <c r="BB1128" s="239" t="e">
        <f>VLOOKUP($AT1128,'#Input Lists#'!$L$3:$S$833,8,FALSE)</f>
        <v>#N/A</v>
      </c>
      <c r="BC1128" s="91" t="str">
        <f t="shared" si="110"/>
        <v/>
      </c>
      <c r="BD1128" s="91" t="str">
        <f t="shared" si="111"/>
        <v/>
      </c>
      <c r="BE1128" s="15" t="str">
        <f t="shared" si="112"/>
        <v/>
      </c>
      <c r="BF1128" s="92" t="str">
        <f t="shared" si="113"/>
        <v>No Sighting Date</v>
      </c>
    </row>
    <row r="1129" spans="1:58" x14ac:dyDescent="0.25">
      <c r="A1129" s="118">
        <v>1124</v>
      </c>
      <c r="B1129" s="119"/>
      <c r="C1129" s="120"/>
      <c r="D1129" s="121"/>
      <c r="E1129" s="121"/>
      <c r="F1129" s="236"/>
      <c r="G1129" s="122" t="str">
        <f>IFERROR(VLOOKUP(F1129,'#Location List#'!$U$3:$V$1154,2,FALSE),"")</f>
        <v/>
      </c>
      <c r="H1129" s="120"/>
      <c r="I1129" s="120"/>
      <c r="J1129" s="120"/>
      <c r="K1129" s="120"/>
      <c r="L1129" s="120"/>
      <c r="M1129" s="120"/>
      <c r="N1129" s="120"/>
      <c r="O1129" s="120"/>
      <c r="P1129" s="120"/>
      <c r="Q1129" s="120"/>
      <c r="R1129" s="120"/>
      <c r="S1129" s="120"/>
      <c r="T1129" s="205">
        <f t="shared" si="108"/>
        <v>0</v>
      </c>
      <c r="U1129" s="205">
        <f t="shared" si="109"/>
        <v>0</v>
      </c>
      <c r="V1129" s="210"/>
      <c r="W1129" s="210"/>
      <c r="X1129" s="23" t="str">
        <f>IFERROR(VLOOKUP(AT1129,'#Input Lists#'!$L$3:$AH$833,3,FALSE)," ")</f>
        <v xml:space="preserve"> </v>
      </c>
      <c r="Y1129" s="23" t="str">
        <f>IFERROR(VLOOKUP(AT1129,'#Input Lists#'!$L$3:$AH$833,5,FALSE)," ")</f>
        <v xml:space="preserve"> </v>
      </c>
      <c r="Z1129" s="206" t="str">
        <f>IFERROR(VLOOKUP(AT1129,'#Input Lists#'!$L$3:$AH$833,9,FALSE)," ")</f>
        <v xml:space="preserve"> </v>
      </c>
      <c r="AA1129" s="119" t="s">
        <v>1527</v>
      </c>
      <c r="AB1129" s="120"/>
      <c r="AC1129" s="123"/>
      <c r="AD1129" s="123"/>
      <c r="AE1129" s="123"/>
      <c r="AF1129" s="123"/>
      <c r="AG1129" s="123"/>
      <c r="AH1129" s="123"/>
      <c r="AI1129" s="123"/>
      <c r="AJ1129" s="123"/>
      <c r="AK1129" s="123"/>
      <c r="AL1129" s="123"/>
      <c r="AM1129" s="123"/>
      <c r="AN1129" s="123"/>
      <c r="AO1129" s="123"/>
      <c r="AP1129" s="120"/>
      <c r="AQ1129" s="125" t="str">
        <f>IFERROR(VLOOKUP(G1129,'#Location List#'!$C$3:$D$150,2,FALSE),"")</f>
        <v/>
      </c>
      <c r="AR1129" s="125" t="str">
        <f>IFERROR(VLOOKUP(F1129,'#Location List#'!$Q$3:$R$1154,2,FALSE),"")</f>
        <v/>
      </c>
      <c r="AS1129" s="125" t="str">
        <f>IFERROR(VLOOKUP(V1129,'#Input Lists#'!$B$3:$D$46,3,FALSE),"")</f>
        <v/>
      </c>
      <c r="AT1129" s="125" t="str">
        <f>IFERROR(VLOOKUP(CONCATENATE(V1129," ",W1129),'#Input Lists#'!$K$3:$L$827,2,FALSE),"")</f>
        <v/>
      </c>
      <c r="AU1129" s="125">
        <f>IFERROR(VLOOKUP(AA1129,'#Input Lists#'!$BU$3:$BV$8,2,FALSE),"")</f>
        <v>1</v>
      </c>
      <c r="AV1129" s="118" t="str">
        <f>IFERROR(VLOOKUP(AB1129,'#Input Lists#'!$BO$3:$BP$9,2,FALSE),"")</f>
        <v/>
      </c>
      <c r="AW1129" s="118">
        <f>IFERROR(VLOOKUP(AC1129,'#Input Lists#'!$BL$3:$BM$7,2,FALSE),"")</f>
        <v>1</v>
      </c>
      <c r="AX1129" s="52" t="e">
        <f>VLOOKUP(AQ1129,'#Location List#'!$D$3:$K$150,4,FALSE)</f>
        <v>#N/A</v>
      </c>
      <c r="AY1129" s="273" t="e">
        <f>VLOOKUP(AX1129,'#Location List#'!$Z$3:$AA$13,2,FALSE)</f>
        <v>#N/A</v>
      </c>
      <c r="AZ1129" s="126" t="e">
        <f>VLOOKUP($AT1129,'#Input Lists#'!$L$3:$S$1033,6,FALSE)</f>
        <v>#N/A</v>
      </c>
      <c r="BA1129" s="239" t="e">
        <f>VLOOKUP($AT1129,'#Input Lists#'!$L$3:$S$833,7,FALSE)</f>
        <v>#N/A</v>
      </c>
      <c r="BB1129" s="239" t="e">
        <f>VLOOKUP($AT1129,'#Input Lists#'!$L$3:$S$833,8,FALSE)</f>
        <v>#N/A</v>
      </c>
      <c r="BC1129" s="91" t="str">
        <f t="shared" si="110"/>
        <v/>
      </c>
      <c r="BD1129" s="91" t="str">
        <f t="shared" si="111"/>
        <v/>
      </c>
      <c r="BE1129" s="15" t="str">
        <f t="shared" si="112"/>
        <v/>
      </c>
      <c r="BF1129" s="92" t="str">
        <f t="shared" si="113"/>
        <v>No Sighting Date</v>
      </c>
    </row>
    <row r="1130" spans="1:58" x14ac:dyDescent="0.25">
      <c r="A1130" s="118">
        <v>1125</v>
      </c>
      <c r="B1130" s="119"/>
      <c r="C1130" s="120"/>
      <c r="D1130" s="121"/>
      <c r="E1130" s="121"/>
      <c r="F1130" s="236"/>
      <c r="G1130" s="122" t="str">
        <f>IFERROR(VLOOKUP(F1130,'#Location List#'!$U$3:$V$1154,2,FALSE),"")</f>
        <v/>
      </c>
      <c r="H1130" s="120"/>
      <c r="I1130" s="120"/>
      <c r="J1130" s="120"/>
      <c r="K1130" s="120"/>
      <c r="L1130" s="120"/>
      <c r="M1130" s="120"/>
      <c r="N1130" s="120"/>
      <c r="O1130" s="120"/>
      <c r="P1130" s="120"/>
      <c r="Q1130" s="120"/>
      <c r="R1130" s="120"/>
      <c r="S1130" s="120"/>
      <c r="T1130" s="205">
        <f t="shared" si="108"/>
        <v>0</v>
      </c>
      <c r="U1130" s="205">
        <f t="shared" si="109"/>
        <v>0</v>
      </c>
      <c r="V1130" s="210"/>
      <c r="W1130" s="210"/>
      <c r="X1130" s="23" t="str">
        <f>IFERROR(VLOOKUP(AT1130,'#Input Lists#'!$L$3:$AH$833,3,FALSE)," ")</f>
        <v xml:space="preserve"> </v>
      </c>
      <c r="Y1130" s="23" t="str">
        <f>IFERROR(VLOOKUP(AT1130,'#Input Lists#'!$L$3:$AH$833,5,FALSE)," ")</f>
        <v xml:space="preserve"> </v>
      </c>
      <c r="Z1130" s="206" t="str">
        <f>IFERROR(VLOOKUP(AT1130,'#Input Lists#'!$L$3:$AH$833,9,FALSE)," ")</f>
        <v xml:space="preserve"> </v>
      </c>
      <c r="AA1130" s="119" t="s">
        <v>1527</v>
      </c>
      <c r="AB1130" s="120"/>
      <c r="AC1130" s="123"/>
      <c r="AD1130" s="123"/>
      <c r="AE1130" s="123"/>
      <c r="AF1130" s="123"/>
      <c r="AG1130" s="123"/>
      <c r="AH1130" s="123"/>
      <c r="AI1130" s="123"/>
      <c r="AJ1130" s="123"/>
      <c r="AK1130" s="123"/>
      <c r="AL1130" s="123"/>
      <c r="AM1130" s="123"/>
      <c r="AN1130" s="123"/>
      <c r="AO1130" s="123"/>
      <c r="AP1130" s="120"/>
      <c r="AQ1130" s="125" t="str">
        <f>IFERROR(VLOOKUP(G1130,'#Location List#'!$C$3:$D$150,2,FALSE),"")</f>
        <v/>
      </c>
      <c r="AR1130" s="125" t="str">
        <f>IFERROR(VLOOKUP(F1130,'#Location List#'!$Q$3:$R$1154,2,FALSE),"")</f>
        <v/>
      </c>
      <c r="AS1130" s="125" t="str">
        <f>IFERROR(VLOOKUP(V1130,'#Input Lists#'!$B$3:$D$46,3,FALSE),"")</f>
        <v/>
      </c>
      <c r="AT1130" s="125" t="str">
        <f>IFERROR(VLOOKUP(CONCATENATE(V1130," ",W1130),'#Input Lists#'!$K$3:$L$827,2,FALSE),"")</f>
        <v/>
      </c>
      <c r="AU1130" s="125">
        <f>IFERROR(VLOOKUP(AA1130,'#Input Lists#'!$BU$3:$BV$8,2,FALSE),"")</f>
        <v>1</v>
      </c>
      <c r="AV1130" s="118" t="str">
        <f>IFERROR(VLOOKUP(AB1130,'#Input Lists#'!$BO$3:$BP$9,2,FALSE),"")</f>
        <v/>
      </c>
      <c r="AW1130" s="118">
        <f>IFERROR(VLOOKUP(AC1130,'#Input Lists#'!$BL$3:$BM$7,2,FALSE),"")</f>
        <v>1</v>
      </c>
      <c r="AX1130" s="52" t="e">
        <f>VLOOKUP(AQ1130,'#Location List#'!$D$3:$K$150,4,FALSE)</f>
        <v>#N/A</v>
      </c>
      <c r="AY1130" s="273" t="e">
        <f>VLOOKUP(AX1130,'#Location List#'!$Z$3:$AA$13,2,FALSE)</f>
        <v>#N/A</v>
      </c>
      <c r="AZ1130" s="126" t="e">
        <f>VLOOKUP($AT1130,'#Input Lists#'!$L$3:$S$1033,6,FALSE)</f>
        <v>#N/A</v>
      </c>
      <c r="BA1130" s="239" t="e">
        <f>VLOOKUP($AT1130,'#Input Lists#'!$L$3:$S$833,7,FALSE)</f>
        <v>#N/A</v>
      </c>
      <c r="BB1130" s="239" t="e">
        <f>VLOOKUP($AT1130,'#Input Lists#'!$L$3:$S$833,8,FALSE)</f>
        <v>#N/A</v>
      </c>
      <c r="BC1130" s="91" t="str">
        <f t="shared" si="110"/>
        <v/>
      </c>
      <c r="BD1130" s="91" t="str">
        <f t="shared" si="111"/>
        <v/>
      </c>
      <c r="BE1130" s="15" t="str">
        <f t="shared" si="112"/>
        <v/>
      </c>
      <c r="BF1130" s="92" t="str">
        <f t="shared" si="113"/>
        <v>No Sighting Date</v>
      </c>
    </row>
    <row r="1131" spans="1:58" x14ac:dyDescent="0.25">
      <c r="A1131" s="118">
        <v>1126</v>
      </c>
      <c r="B1131" s="119"/>
      <c r="C1131" s="120"/>
      <c r="D1131" s="121"/>
      <c r="E1131" s="121"/>
      <c r="F1131" s="236"/>
      <c r="G1131" s="122" t="str">
        <f>IFERROR(VLOOKUP(F1131,'#Location List#'!$U$3:$V$1154,2,FALSE),"")</f>
        <v/>
      </c>
      <c r="H1131" s="120"/>
      <c r="I1131" s="120"/>
      <c r="J1131" s="120"/>
      <c r="K1131" s="120"/>
      <c r="L1131" s="120"/>
      <c r="M1131" s="120"/>
      <c r="N1131" s="120"/>
      <c r="O1131" s="120"/>
      <c r="P1131" s="120"/>
      <c r="Q1131" s="120"/>
      <c r="R1131" s="120"/>
      <c r="S1131" s="120"/>
      <c r="T1131" s="205">
        <f t="shared" si="108"/>
        <v>0</v>
      </c>
      <c r="U1131" s="205">
        <f t="shared" si="109"/>
        <v>0</v>
      </c>
      <c r="V1131" s="210"/>
      <c r="W1131" s="210"/>
      <c r="X1131" s="23" t="str">
        <f>IFERROR(VLOOKUP(AT1131,'#Input Lists#'!$L$3:$AH$833,3,FALSE)," ")</f>
        <v xml:space="preserve"> </v>
      </c>
      <c r="Y1131" s="23" t="str">
        <f>IFERROR(VLOOKUP(AT1131,'#Input Lists#'!$L$3:$AH$833,5,FALSE)," ")</f>
        <v xml:space="preserve"> </v>
      </c>
      <c r="Z1131" s="206" t="str">
        <f>IFERROR(VLOOKUP(AT1131,'#Input Lists#'!$L$3:$AH$833,9,FALSE)," ")</f>
        <v xml:space="preserve"> </v>
      </c>
      <c r="AA1131" s="119" t="s">
        <v>1527</v>
      </c>
      <c r="AB1131" s="120"/>
      <c r="AC1131" s="123"/>
      <c r="AD1131" s="123"/>
      <c r="AE1131" s="123"/>
      <c r="AF1131" s="123"/>
      <c r="AG1131" s="123"/>
      <c r="AH1131" s="123"/>
      <c r="AI1131" s="123"/>
      <c r="AJ1131" s="123"/>
      <c r="AK1131" s="123"/>
      <c r="AL1131" s="123"/>
      <c r="AM1131" s="123"/>
      <c r="AN1131" s="123"/>
      <c r="AO1131" s="123"/>
      <c r="AP1131" s="120"/>
      <c r="AQ1131" s="125" t="str">
        <f>IFERROR(VLOOKUP(G1131,'#Location List#'!$C$3:$D$150,2,FALSE),"")</f>
        <v/>
      </c>
      <c r="AR1131" s="125" t="str">
        <f>IFERROR(VLOOKUP(F1131,'#Location List#'!$Q$3:$R$1154,2,FALSE),"")</f>
        <v/>
      </c>
      <c r="AS1131" s="125" t="str">
        <f>IFERROR(VLOOKUP(V1131,'#Input Lists#'!$B$3:$D$46,3,FALSE),"")</f>
        <v/>
      </c>
      <c r="AT1131" s="125" t="str">
        <f>IFERROR(VLOOKUP(CONCATENATE(V1131," ",W1131),'#Input Lists#'!$K$3:$L$827,2,FALSE),"")</f>
        <v/>
      </c>
      <c r="AU1131" s="125">
        <f>IFERROR(VLOOKUP(AA1131,'#Input Lists#'!$BU$3:$BV$8,2,FALSE),"")</f>
        <v>1</v>
      </c>
      <c r="AV1131" s="118" t="str">
        <f>IFERROR(VLOOKUP(AB1131,'#Input Lists#'!$BO$3:$BP$9,2,FALSE),"")</f>
        <v/>
      </c>
      <c r="AW1131" s="118">
        <f>IFERROR(VLOOKUP(AC1131,'#Input Lists#'!$BL$3:$BM$7,2,FALSE),"")</f>
        <v>1</v>
      </c>
      <c r="AX1131" s="52" t="e">
        <f>VLOOKUP(AQ1131,'#Location List#'!$D$3:$K$150,4,FALSE)</f>
        <v>#N/A</v>
      </c>
      <c r="AY1131" s="273" t="e">
        <f>VLOOKUP(AX1131,'#Location List#'!$Z$3:$AA$13,2,FALSE)</f>
        <v>#N/A</v>
      </c>
      <c r="AZ1131" s="126" t="e">
        <f>VLOOKUP($AT1131,'#Input Lists#'!$L$3:$S$1033,6,FALSE)</f>
        <v>#N/A</v>
      </c>
      <c r="BA1131" s="239" t="e">
        <f>VLOOKUP($AT1131,'#Input Lists#'!$L$3:$S$833,7,FALSE)</f>
        <v>#N/A</v>
      </c>
      <c r="BB1131" s="239" t="e">
        <f>VLOOKUP($AT1131,'#Input Lists#'!$L$3:$S$833,8,FALSE)</f>
        <v>#N/A</v>
      </c>
      <c r="BC1131" s="91" t="str">
        <f t="shared" si="110"/>
        <v/>
      </c>
      <c r="BD1131" s="91" t="str">
        <f t="shared" si="111"/>
        <v/>
      </c>
      <c r="BE1131" s="15" t="str">
        <f t="shared" si="112"/>
        <v/>
      </c>
      <c r="BF1131" s="92" t="str">
        <f t="shared" si="113"/>
        <v>No Sighting Date</v>
      </c>
    </row>
    <row r="1132" spans="1:58" x14ac:dyDescent="0.25">
      <c r="A1132" s="118">
        <v>1127</v>
      </c>
      <c r="B1132" s="119"/>
      <c r="C1132" s="120"/>
      <c r="D1132" s="121"/>
      <c r="E1132" s="121"/>
      <c r="F1132" s="236"/>
      <c r="G1132" s="122" t="str">
        <f>IFERROR(VLOOKUP(F1132,'#Location List#'!$U$3:$V$1154,2,FALSE),"")</f>
        <v/>
      </c>
      <c r="H1132" s="120"/>
      <c r="I1132" s="120"/>
      <c r="J1132" s="120"/>
      <c r="K1132" s="120"/>
      <c r="L1132" s="120"/>
      <c r="M1132" s="120"/>
      <c r="N1132" s="120"/>
      <c r="O1132" s="120"/>
      <c r="P1132" s="120"/>
      <c r="Q1132" s="120"/>
      <c r="R1132" s="120"/>
      <c r="S1132" s="120"/>
      <c r="T1132" s="205">
        <f t="shared" si="108"/>
        <v>0</v>
      </c>
      <c r="U1132" s="205">
        <f t="shared" si="109"/>
        <v>0</v>
      </c>
      <c r="V1132" s="210"/>
      <c r="W1132" s="210"/>
      <c r="X1132" s="23" t="str">
        <f>IFERROR(VLOOKUP(AT1132,'#Input Lists#'!$L$3:$AH$833,3,FALSE)," ")</f>
        <v xml:space="preserve"> </v>
      </c>
      <c r="Y1132" s="23" t="str">
        <f>IFERROR(VLOOKUP(AT1132,'#Input Lists#'!$L$3:$AH$833,5,FALSE)," ")</f>
        <v xml:space="preserve"> </v>
      </c>
      <c r="Z1132" s="206" t="str">
        <f>IFERROR(VLOOKUP(AT1132,'#Input Lists#'!$L$3:$AH$833,9,FALSE)," ")</f>
        <v xml:space="preserve"> </v>
      </c>
      <c r="AA1132" s="119" t="s">
        <v>1527</v>
      </c>
      <c r="AB1132" s="120"/>
      <c r="AC1132" s="123"/>
      <c r="AD1132" s="123"/>
      <c r="AE1132" s="123"/>
      <c r="AF1132" s="123"/>
      <c r="AG1132" s="123"/>
      <c r="AH1132" s="123"/>
      <c r="AI1132" s="123"/>
      <c r="AJ1132" s="123"/>
      <c r="AK1132" s="123"/>
      <c r="AL1132" s="123"/>
      <c r="AM1132" s="123"/>
      <c r="AN1132" s="123"/>
      <c r="AO1132" s="123"/>
      <c r="AP1132" s="120"/>
      <c r="AQ1132" s="125" t="str">
        <f>IFERROR(VLOOKUP(G1132,'#Location List#'!$C$3:$D$150,2,FALSE),"")</f>
        <v/>
      </c>
      <c r="AR1132" s="125" t="str">
        <f>IFERROR(VLOOKUP(F1132,'#Location List#'!$Q$3:$R$1154,2,FALSE),"")</f>
        <v/>
      </c>
      <c r="AS1132" s="125" t="str">
        <f>IFERROR(VLOOKUP(V1132,'#Input Lists#'!$B$3:$D$46,3,FALSE),"")</f>
        <v/>
      </c>
      <c r="AT1132" s="125" t="str">
        <f>IFERROR(VLOOKUP(CONCATENATE(V1132," ",W1132),'#Input Lists#'!$K$3:$L$827,2,FALSE),"")</f>
        <v/>
      </c>
      <c r="AU1132" s="125">
        <f>IFERROR(VLOOKUP(AA1132,'#Input Lists#'!$BU$3:$BV$8,2,FALSE),"")</f>
        <v>1</v>
      </c>
      <c r="AV1132" s="118" t="str">
        <f>IFERROR(VLOOKUP(AB1132,'#Input Lists#'!$BO$3:$BP$9,2,FALSE),"")</f>
        <v/>
      </c>
      <c r="AW1132" s="118">
        <f>IFERROR(VLOOKUP(AC1132,'#Input Lists#'!$BL$3:$BM$7,2,FALSE),"")</f>
        <v>1</v>
      </c>
      <c r="AX1132" s="52" t="e">
        <f>VLOOKUP(AQ1132,'#Location List#'!$D$3:$K$150,4,FALSE)</f>
        <v>#N/A</v>
      </c>
      <c r="AY1132" s="273" t="e">
        <f>VLOOKUP(AX1132,'#Location List#'!$Z$3:$AA$13,2,FALSE)</f>
        <v>#N/A</v>
      </c>
      <c r="AZ1132" s="126" t="e">
        <f>VLOOKUP($AT1132,'#Input Lists#'!$L$3:$S$1033,6,FALSE)</f>
        <v>#N/A</v>
      </c>
      <c r="BA1132" s="239" t="e">
        <f>VLOOKUP($AT1132,'#Input Lists#'!$L$3:$S$833,7,FALSE)</f>
        <v>#N/A</v>
      </c>
      <c r="BB1132" s="239" t="e">
        <f>VLOOKUP($AT1132,'#Input Lists#'!$L$3:$S$833,8,FALSE)</f>
        <v>#N/A</v>
      </c>
      <c r="BC1132" s="91" t="str">
        <f t="shared" si="110"/>
        <v/>
      </c>
      <c r="BD1132" s="91" t="str">
        <f t="shared" si="111"/>
        <v/>
      </c>
      <c r="BE1132" s="15" t="str">
        <f t="shared" si="112"/>
        <v/>
      </c>
      <c r="BF1132" s="92" t="str">
        <f t="shared" si="113"/>
        <v>No Sighting Date</v>
      </c>
    </row>
    <row r="1133" spans="1:58" x14ac:dyDescent="0.25">
      <c r="A1133" s="118">
        <v>1128</v>
      </c>
      <c r="B1133" s="119"/>
      <c r="C1133" s="120"/>
      <c r="D1133" s="121"/>
      <c r="E1133" s="121"/>
      <c r="F1133" s="236"/>
      <c r="G1133" s="122" t="str">
        <f>IFERROR(VLOOKUP(F1133,'#Location List#'!$U$3:$V$1154,2,FALSE),"")</f>
        <v/>
      </c>
      <c r="H1133" s="120"/>
      <c r="I1133" s="120"/>
      <c r="J1133" s="120"/>
      <c r="K1133" s="120"/>
      <c r="L1133" s="120"/>
      <c r="M1133" s="120"/>
      <c r="N1133" s="120"/>
      <c r="O1133" s="120"/>
      <c r="P1133" s="120"/>
      <c r="Q1133" s="120"/>
      <c r="R1133" s="120"/>
      <c r="S1133" s="120"/>
      <c r="T1133" s="205">
        <f t="shared" si="108"/>
        <v>0</v>
      </c>
      <c r="U1133" s="205">
        <f t="shared" si="109"/>
        <v>0</v>
      </c>
      <c r="V1133" s="210"/>
      <c r="W1133" s="210"/>
      <c r="X1133" s="23" t="str">
        <f>IFERROR(VLOOKUP(AT1133,'#Input Lists#'!$L$3:$AH$833,3,FALSE)," ")</f>
        <v xml:space="preserve"> </v>
      </c>
      <c r="Y1133" s="23" t="str">
        <f>IFERROR(VLOOKUP(AT1133,'#Input Lists#'!$L$3:$AH$833,5,FALSE)," ")</f>
        <v xml:space="preserve"> </v>
      </c>
      <c r="Z1133" s="206" t="str">
        <f>IFERROR(VLOOKUP(AT1133,'#Input Lists#'!$L$3:$AH$833,9,FALSE)," ")</f>
        <v xml:space="preserve"> </v>
      </c>
      <c r="AA1133" s="119" t="s">
        <v>1527</v>
      </c>
      <c r="AB1133" s="120"/>
      <c r="AC1133" s="123"/>
      <c r="AD1133" s="123"/>
      <c r="AE1133" s="123"/>
      <c r="AF1133" s="123"/>
      <c r="AG1133" s="123"/>
      <c r="AH1133" s="123"/>
      <c r="AI1133" s="123"/>
      <c r="AJ1133" s="123"/>
      <c r="AK1133" s="123"/>
      <c r="AL1133" s="123"/>
      <c r="AM1133" s="123"/>
      <c r="AN1133" s="123"/>
      <c r="AO1133" s="123"/>
      <c r="AP1133" s="120"/>
      <c r="AQ1133" s="125" t="str">
        <f>IFERROR(VLOOKUP(G1133,'#Location List#'!$C$3:$D$150,2,FALSE),"")</f>
        <v/>
      </c>
      <c r="AR1133" s="125" t="str">
        <f>IFERROR(VLOOKUP(F1133,'#Location List#'!$Q$3:$R$1154,2,FALSE),"")</f>
        <v/>
      </c>
      <c r="AS1133" s="125" t="str">
        <f>IFERROR(VLOOKUP(V1133,'#Input Lists#'!$B$3:$D$46,3,FALSE),"")</f>
        <v/>
      </c>
      <c r="AT1133" s="125" t="str">
        <f>IFERROR(VLOOKUP(CONCATENATE(V1133," ",W1133),'#Input Lists#'!$K$3:$L$827,2,FALSE),"")</f>
        <v/>
      </c>
      <c r="AU1133" s="125">
        <f>IFERROR(VLOOKUP(AA1133,'#Input Lists#'!$BU$3:$BV$8,2,FALSE),"")</f>
        <v>1</v>
      </c>
      <c r="AV1133" s="118" t="str">
        <f>IFERROR(VLOOKUP(AB1133,'#Input Lists#'!$BO$3:$BP$9,2,FALSE),"")</f>
        <v/>
      </c>
      <c r="AW1133" s="118">
        <f>IFERROR(VLOOKUP(AC1133,'#Input Lists#'!$BL$3:$BM$7,2,FALSE),"")</f>
        <v>1</v>
      </c>
      <c r="AX1133" s="52" t="e">
        <f>VLOOKUP(AQ1133,'#Location List#'!$D$3:$K$150,4,FALSE)</f>
        <v>#N/A</v>
      </c>
      <c r="AY1133" s="273" t="e">
        <f>VLOOKUP(AX1133,'#Location List#'!$Z$3:$AA$13,2,FALSE)</f>
        <v>#N/A</v>
      </c>
      <c r="AZ1133" s="126" t="e">
        <f>VLOOKUP($AT1133,'#Input Lists#'!$L$3:$S$1033,6,FALSE)</f>
        <v>#N/A</v>
      </c>
      <c r="BA1133" s="239" t="e">
        <f>VLOOKUP($AT1133,'#Input Lists#'!$L$3:$S$833,7,FALSE)</f>
        <v>#N/A</v>
      </c>
      <c r="BB1133" s="239" t="e">
        <f>VLOOKUP($AT1133,'#Input Lists#'!$L$3:$S$833,8,FALSE)</f>
        <v>#N/A</v>
      </c>
      <c r="BC1133" s="91" t="str">
        <f t="shared" si="110"/>
        <v/>
      </c>
      <c r="BD1133" s="91" t="str">
        <f t="shared" si="111"/>
        <v/>
      </c>
      <c r="BE1133" s="15" t="str">
        <f t="shared" si="112"/>
        <v/>
      </c>
      <c r="BF1133" s="92" t="str">
        <f t="shared" si="113"/>
        <v>No Sighting Date</v>
      </c>
    </row>
    <row r="1134" spans="1:58" x14ac:dyDescent="0.25">
      <c r="A1134" s="118">
        <v>1129</v>
      </c>
      <c r="B1134" s="119"/>
      <c r="C1134" s="120"/>
      <c r="D1134" s="121"/>
      <c r="E1134" s="121"/>
      <c r="F1134" s="236"/>
      <c r="G1134" s="122" t="str">
        <f>IFERROR(VLOOKUP(F1134,'#Location List#'!$U$3:$V$1154,2,FALSE),"")</f>
        <v/>
      </c>
      <c r="H1134" s="120"/>
      <c r="I1134" s="120"/>
      <c r="J1134" s="120"/>
      <c r="K1134" s="120"/>
      <c r="L1134" s="120"/>
      <c r="M1134" s="120"/>
      <c r="N1134" s="120"/>
      <c r="O1134" s="120"/>
      <c r="P1134" s="120"/>
      <c r="Q1134" s="120"/>
      <c r="R1134" s="120"/>
      <c r="S1134" s="120"/>
      <c r="T1134" s="205">
        <f t="shared" si="108"/>
        <v>0</v>
      </c>
      <c r="U1134" s="205">
        <f t="shared" si="109"/>
        <v>0</v>
      </c>
      <c r="V1134" s="210"/>
      <c r="W1134" s="210"/>
      <c r="X1134" s="23" t="str">
        <f>IFERROR(VLOOKUP(AT1134,'#Input Lists#'!$L$3:$AH$833,3,FALSE)," ")</f>
        <v xml:space="preserve"> </v>
      </c>
      <c r="Y1134" s="23" t="str">
        <f>IFERROR(VLOOKUP(AT1134,'#Input Lists#'!$L$3:$AH$833,5,FALSE)," ")</f>
        <v xml:space="preserve"> </v>
      </c>
      <c r="Z1134" s="206" t="str">
        <f>IFERROR(VLOOKUP(AT1134,'#Input Lists#'!$L$3:$AH$833,9,FALSE)," ")</f>
        <v xml:space="preserve"> </v>
      </c>
      <c r="AA1134" s="119" t="s">
        <v>1527</v>
      </c>
      <c r="AB1134" s="120"/>
      <c r="AC1134" s="123"/>
      <c r="AD1134" s="123"/>
      <c r="AE1134" s="123"/>
      <c r="AF1134" s="123"/>
      <c r="AG1134" s="123"/>
      <c r="AH1134" s="123"/>
      <c r="AI1134" s="123"/>
      <c r="AJ1134" s="123"/>
      <c r="AK1134" s="123"/>
      <c r="AL1134" s="123"/>
      <c r="AM1134" s="123"/>
      <c r="AN1134" s="123"/>
      <c r="AO1134" s="123"/>
      <c r="AP1134" s="120"/>
      <c r="AQ1134" s="125" t="str">
        <f>IFERROR(VLOOKUP(G1134,'#Location List#'!$C$3:$D$150,2,FALSE),"")</f>
        <v/>
      </c>
      <c r="AR1134" s="125" t="str">
        <f>IFERROR(VLOOKUP(F1134,'#Location List#'!$Q$3:$R$1154,2,FALSE),"")</f>
        <v/>
      </c>
      <c r="AS1134" s="125" t="str">
        <f>IFERROR(VLOOKUP(V1134,'#Input Lists#'!$B$3:$D$46,3,FALSE),"")</f>
        <v/>
      </c>
      <c r="AT1134" s="125" t="str">
        <f>IFERROR(VLOOKUP(CONCATENATE(V1134," ",W1134),'#Input Lists#'!$K$3:$L$827,2,FALSE),"")</f>
        <v/>
      </c>
      <c r="AU1134" s="125">
        <f>IFERROR(VLOOKUP(AA1134,'#Input Lists#'!$BU$3:$BV$8,2,FALSE),"")</f>
        <v>1</v>
      </c>
      <c r="AV1134" s="118" t="str">
        <f>IFERROR(VLOOKUP(AB1134,'#Input Lists#'!$BO$3:$BP$9,2,FALSE),"")</f>
        <v/>
      </c>
      <c r="AW1134" s="118">
        <f>IFERROR(VLOOKUP(AC1134,'#Input Lists#'!$BL$3:$BM$7,2,FALSE),"")</f>
        <v>1</v>
      </c>
      <c r="AX1134" s="52" t="e">
        <f>VLOOKUP(AQ1134,'#Location List#'!$D$3:$K$150,4,FALSE)</f>
        <v>#N/A</v>
      </c>
      <c r="AY1134" s="273" t="e">
        <f>VLOOKUP(AX1134,'#Location List#'!$Z$3:$AA$13,2,FALSE)</f>
        <v>#N/A</v>
      </c>
      <c r="AZ1134" s="126" t="e">
        <f>VLOOKUP($AT1134,'#Input Lists#'!$L$3:$S$1033,6,FALSE)</f>
        <v>#N/A</v>
      </c>
      <c r="BA1134" s="239" t="e">
        <f>VLOOKUP($AT1134,'#Input Lists#'!$L$3:$S$833,7,FALSE)</f>
        <v>#N/A</v>
      </c>
      <c r="BB1134" s="239" t="e">
        <f>VLOOKUP($AT1134,'#Input Lists#'!$L$3:$S$833,8,FALSE)</f>
        <v>#N/A</v>
      </c>
      <c r="BC1134" s="91" t="str">
        <f t="shared" si="110"/>
        <v/>
      </c>
      <c r="BD1134" s="91" t="str">
        <f t="shared" si="111"/>
        <v/>
      </c>
      <c r="BE1134" s="15" t="str">
        <f t="shared" si="112"/>
        <v/>
      </c>
      <c r="BF1134" s="92" t="str">
        <f t="shared" si="113"/>
        <v>No Sighting Date</v>
      </c>
    </row>
    <row r="1135" spans="1:58" x14ac:dyDescent="0.25">
      <c r="A1135" s="118">
        <v>1130</v>
      </c>
      <c r="B1135" s="119"/>
      <c r="C1135" s="120"/>
      <c r="D1135" s="121"/>
      <c r="E1135" s="121"/>
      <c r="F1135" s="236"/>
      <c r="G1135" s="122" t="str">
        <f>IFERROR(VLOOKUP(F1135,'#Location List#'!$U$3:$V$1154,2,FALSE),"")</f>
        <v/>
      </c>
      <c r="H1135" s="120"/>
      <c r="I1135" s="120"/>
      <c r="J1135" s="120"/>
      <c r="K1135" s="120"/>
      <c r="L1135" s="120"/>
      <c r="M1135" s="120"/>
      <c r="N1135" s="120"/>
      <c r="O1135" s="120"/>
      <c r="P1135" s="120"/>
      <c r="Q1135" s="120"/>
      <c r="R1135" s="120"/>
      <c r="S1135" s="120"/>
      <c r="T1135" s="205">
        <f t="shared" si="108"/>
        <v>0</v>
      </c>
      <c r="U1135" s="205">
        <f t="shared" si="109"/>
        <v>0</v>
      </c>
      <c r="V1135" s="210"/>
      <c r="W1135" s="210"/>
      <c r="X1135" s="23" t="str">
        <f>IFERROR(VLOOKUP(AT1135,'#Input Lists#'!$L$3:$AH$833,3,FALSE)," ")</f>
        <v xml:space="preserve"> </v>
      </c>
      <c r="Y1135" s="23" t="str">
        <f>IFERROR(VLOOKUP(AT1135,'#Input Lists#'!$L$3:$AH$833,5,FALSE)," ")</f>
        <v xml:space="preserve"> </v>
      </c>
      <c r="Z1135" s="206" t="str">
        <f>IFERROR(VLOOKUP(AT1135,'#Input Lists#'!$L$3:$AH$833,9,FALSE)," ")</f>
        <v xml:space="preserve"> </v>
      </c>
      <c r="AA1135" s="119" t="s">
        <v>1527</v>
      </c>
      <c r="AB1135" s="120"/>
      <c r="AC1135" s="123"/>
      <c r="AD1135" s="123"/>
      <c r="AE1135" s="123"/>
      <c r="AF1135" s="123"/>
      <c r="AG1135" s="123"/>
      <c r="AH1135" s="123"/>
      <c r="AI1135" s="123"/>
      <c r="AJ1135" s="123"/>
      <c r="AK1135" s="123"/>
      <c r="AL1135" s="123"/>
      <c r="AM1135" s="123"/>
      <c r="AN1135" s="123"/>
      <c r="AO1135" s="123"/>
      <c r="AP1135" s="120"/>
      <c r="AQ1135" s="125" t="str">
        <f>IFERROR(VLOOKUP(G1135,'#Location List#'!$C$3:$D$150,2,FALSE),"")</f>
        <v/>
      </c>
      <c r="AR1135" s="125" t="str">
        <f>IFERROR(VLOOKUP(F1135,'#Location List#'!$Q$3:$R$1154,2,FALSE),"")</f>
        <v/>
      </c>
      <c r="AS1135" s="125" t="str">
        <f>IFERROR(VLOOKUP(V1135,'#Input Lists#'!$B$3:$D$46,3,FALSE),"")</f>
        <v/>
      </c>
      <c r="AT1135" s="125" t="str">
        <f>IFERROR(VLOOKUP(CONCATENATE(V1135," ",W1135),'#Input Lists#'!$K$3:$L$827,2,FALSE),"")</f>
        <v/>
      </c>
      <c r="AU1135" s="125">
        <f>IFERROR(VLOOKUP(AA1135,'#Input Lists#'!$BU$3:$BV$8,2,FALSE),"")</f>
        <v>1</v>
      </c>
      <c r="AV1135" s="118" t="str">
        <f>IFERROR(VLOOKUP(AB1135,'#Input Lists#'!$BO$3:$BP$9,2,FALSE),"")</f>
        <v/>
      </c>
      <c r="AW1135" s="118">
        <f>IFERROR(VLOOKUP(AC1135,'#Input Lists#'!$BL$3:$BM$7,2,FALSE),"")</f>
        <v>1</v>
      </c>
      <c r="AX1135" s="52" t="e">
        <f>VLOOKUP(AQ1135,'#Location List#'!$D$3:$K$150,4,FALSE)</f>
        <v>#N/A</v>
      </c>
      <c r="AY1135" s="273" t="e">
        <f>VLOOKUP(AX1135,'#Location List#'!$Z$3:$AA$13,2,FALSE)</f>
        <v>#N/A</v>
      </c>
      <c r="AZ1135" s="126" t="e">
        <f>VLOOKUP($AT1135,'#Input Lists#'!$L$3:$S$1033,6,FALSE)</f>
        <v>#N/A</v>
      </c>
      <c r="BA1135" s="239" t="e">
        <f>VLOOKUP($AT1135,'#Input Lists#'!$L$3:$S$833,7,FALSE)</f>
        <v>#N/A</v>
      </c>
      <c r="BB1135" s="239" t="e">
        <f>VLOOKUP($AT1135,'#Input Lists#'!$L$3:$S$833,8,FALSE)</f>
        <v>#N/A</v>
      </c>
      <c r="BC1135" s="91" t="str">
        <f t="shared" si="110"/>
        <v/>
      </c>
      <c r="BD1135" s="91" t="str">
        <f t="shared" si="111"/>
        <v/>
      </c>
      <c r="BE1135" s="15" t="str">
        <f t="shared" si="112"/>
        <v/>
      </c>
      <c r="BF1135" s="92" t="str">
        <f t="shared" si="113"/>
        <v>No Sighting Date</v>
      </c>
    </row>
    <row r="1136" spans="1:58" x14ac:dyDescent="0.25">
      <c r="A1136" s="118">
        <v>1131</v>
      </c>
      <c r="B1136" s="119"/>
      <c r="C1136" s="120"/>
      <c r="D1136" s="121"/>
      <c r="E1136" s="121"/>
      <c r="F1136" s="236"/>
      <c r="G1136" s="122" t="str">
        <f>IFERROR(VLOOKUP(F1136,'#Location List#'!$U$3:$V$1154,2,FALSE),"")</f>
        <v/>
      </c>
      <c r="H1136" s="120"/>
      <c r="I1136" s="120"/>
      <c r="J1136" s="120"/>
      <c r="K1136" s="120"/>
      <c r="L1136" s="120"/>
      <c r="M1136" s="120"/>
      <c r="N1136" s="120"/>
      <c r="O1136" s="120"/>
      <c r="P1136" s="120"/>
      <c r="Q1136" s="120"/>
      <c r="R1136" s="120"/>
      <c r="S1136" s="120"/>
      <c r="T1136" s="205">
        <f t="shared" si="108"/>
        <v>0</v>
      </c>
      <c r="U1136" s="205">
        <f t="shared" si="109"/>
        <v>0</v>
      </c>
      <c r="V1136" s="210"/>
      <c r="W1136" s="210"/>
      <c r="X1136" s="23" t="str">
        <f>IFERROR(VLOOKUP(AT1136,'#Input Lists#'!$L$3:$AH$833,3,FALSE)," ")</f>
        <v xml:space="preserve"> </v>
      </c>
      <c r="Y1136" s="23" t="str">
        <f>IFERROR(VLOOKUP(AT1136,'#Input Lists#'!$L$3:$AH$833,5,FALSE)," ")</f>
        <v xml:space="preserve"> </v>
      </c>
      <c r="Z1136" s="206" t="str">
        <f>IFERROR(VLOOKUP(AT1136,'#Input Lists#'!$L$3:$AH$833,9,FALSE)," ")</f>
        <v xml:space="preserve"> </v>
      </c>
      <c r="AA1136" s="119" t="s">
        <v>1527</v>
      </c>
      <c r="AB1136" s="120"/>
      <c r="AC1136" s="123"/>
      <c r="AD1136" s="123"/>
      <c r="AE1136" s="123"/>
      <c r="AF1136" s="123"/>
      <c r="AG1136" s="123"/>
      <c r="AH1136" s="123"/>
      <c r="AI1136" s="123"/>
      <c r="AJ1136" s="123"/>
      <c r="AK1136" s="123"/>
      <c r="AL1136" s="123"/>
      <c r="AM1136" s="123"/>
      <c r="AN1136" s="123"/>
      <c r="AO1136" s="123"/>
      <c r="AP1136" s="120"/>
      <c r="AQ1136" s="125" t="str">
        <f>IFERROR(VLOOKUP(G1136,'#Location List#'!$C$3:$D$150,2,FALSE),"")</f>
        <v/>
      </c>
      <c r="AR1136" s="125" t="str">
        <f>IFERROR(VLOOKUP(F1136,'#Location List#'!$Q$3:$R$1154,2,FALSE),"")</f>
        <v/>
      </c>
      <c r="AS1136" s="125" t="str">
        <f>IFERROR(VLOOKUP(V1136,'#Input Lists#'!$B$3:$D$46,3,FALSE),"")</f>
        <v/>
      </c>
      <c r="AT1136" s="125" t="str">
        <f>IFERROR(VLOOKUP(CONCATENATE(V1136," ",W1136),'#Input Lists#'!$K$3:$L$827,2,FALSE),"")</f>
        <v/>
      </c>
      <c r="AU1136" s="125">
        <f>IFERROR(VLOOKUP(AA1136,'#Input Lists#'!$BU$3:$BV$8,2,FALSE),"")</f>
        <v>1</v>
      </c>
      <c r="AV1136" s="118" t="str">
        <f>IFERROR(VLOOKUP(AB1136,'#Input Lists#'!$BO$3:$BP$9,2,FALSE),"")</f>
        <v/>
      </c>
      <c r="AW1136" s="118">
        <f>IFERROR(VLOOKUP(AC1136,'#Input Lists#'!$BL$3:$BM$7,2,FALSE),"")</f>
        <v>1</v>
      </c>
      <c r="AX1136" s="52" t="e">
        <f>VLOOKUP(AQ1136,'#Location List#'!$D$3:$K$150,4,FALSE)</f>
        <v>#N/A</v>
      </c>
      <c r="AY1136" s="273" t="e">
        <f>VLOOKUP(AX1136,'#Location List#'!$Z$3:$AA$13,2,FALSE)</f>
        <v>#N/A</v>
      </c>
      <c r="AZ1136" s="126" t="e">
        <f>VLOOKUP($AT1136,'#Input Lists#'!$L$3:$S$1033,6,FALSE)</f>
        <v>#N/A</v>
      </c>
      <c r="BA1136" s="239" t="e">
        <f>VLOOKUP($AT1136,'#Input Lists#'!$L$3:$S$833,7,FALSE)</f>
        <v>#N/A</v>
      </c>
      <c r="BB1136" s="239" t="e">
        <f>VLOOKUP($AT1136,'#Input Lists#'!$L$3:$S$833,8,FALSE)</f>
        <v>#N/A</v>
      </c>
      <c r="BC1136" s="91" t="str">
        <f t="shared" si="110"/>
        <v/>
      </c>
      <c r="BD1136" s="91" t="str">
        <f t="shared" si="111"/>
        <v/>
      </c>
      <c r="BE1136" s="15" t="str">
        <f t="shared" si="112"/>
        <v/>
      </c>
      <c r="BF1136" s="92" t="str">
        <f t="shared" si="113"/>
        <v>No Sighting Date</v>
      </c>
    </row>
    <row r="1137" spans="1:58" x14ac:dyDescent="0.25">
      <c r="A1137" s="118">
        <v>1132</v>
      </c>
      <c r="B1137" s="119"/>
      <c r="C1137" s="120"/>
      <c r="D1137" s="121"/>
      <c r="E1137" s="121"/>
      <c r="F1137" s="236"/>
      <c r="G1137" s="122" t="str">
        <f>IFERROR(VLOOKUP(F1137,'#Location List#'!$U$3:$V$1154,2,FALSE),"")</f>
        <v/>
      </c>
      <c r="H1137" s="120"/>
      <c r="I1137" s="120"/>
      <c r="J1137" s="120"/>
      <c r="K1137" s="120"/>
      <c r="L1137" s="120"/>
      <c r="M1137" s="120"/>
      <c r="N1137" s="120"/>
      <c r="O1137" s="120"/>
      <c r="P1137" s="120"/>
      <c r="Q1137" s="120"/>
      <c r="R1137" s="120"/>
      <c r="S1137" s="120"/>
      <c r="T1137" s="205">
        <f t="shared" si="108"/>
        <v>0</v>
      </c>
      <c r="U1137" s="205">
        <f t="shared" si="109"/>
        <v>0</v>
      </c>
      <c r="V1137" s="210"/>
      <c r="W1137" s="210"/>
      <c r="X1137" s="23" t="str">
        <f>IFERROR(VLOOKUP(AT1137,'#Input Lists#'!$L$3:$AH$833,3,FALSE)," ")</f>
        <v xml:space="preserve"> </v>
      </c>
      <c r="Y1137" s="23" t="str">
        <f>IFERROR(VLOOKUP(AT1137,'#Input Lists#'!$L$3:$AH$833,5,FALSE)," ")</f>
        <v xml:space="preserve"> </v>
      </c>
      <c r="Z1137" s="206" t="str">
        <f>IFERROR(VLOOKUP(AT1137,'#Input Lists#'!$L$3:$AH$833,9,FALSE)," ")</f>
        <v xml:space="preserve"> </v>
      </c>
      <c r="AA1137" s="119" t="s">
        <v>1527</v>
      </c>
      <c r="AB1137" s="120"/>
      <c r="AC1137" s="123"/>
      <c r="AD1137" s="123"/>
      <c r="AE1137" s="123"/>
      <c r="AF1137" s="123"/>
      <c r="AG1137" s="123"/>
      <c r="AH1137" s="123"/>
      <c r="AI1137" s="123"/>
      <c r="AJ1137" s="123"/>
      <c r="AK1137" s="123"/>
      <c r="AL1137" s="123"/>
      <c r="AM1137" s="123"/>
      <c r="AN1137" s="123"/>
      <c r="AO1137" s="123"/>
      <c r="AP1137" s="120"/>
      <c r="AQ1137" s="125" t="str">
        <f>IFERROR(VLOOKUP(G1137,'#Location List#'!$C$3:$D$150,2,FALSE),"")</f>
        <v/>
      </c>
      <c r="AR1137" s="125" t="str">
        <f>IFERROR(VLOOKUP(F1137,'#Location List#'!$Q$3:$R$1154,2,FALSE),"")</f>
        <v/>
      </c>
      <c r="AS1137" s="125" t="str">
        <f>IFERROR(VLOOKUP(V1137,'#Input Lists#'!$B$3:$D$46,3,FALSE),"")</f>
        <v/>
      </c>
      <c r="AT1137" s="125" t="str">
        <f>IFERROR(VLOOKUP(CONCATENATE(V1137," ",W1137),'#Input Lists#'!$K$3:$L$827,2,FALSE),"")</f>
        <v/>
      </c>
      <c r="AU1137" s="125">
        <f>IFERROR(VLOOKUP(AA1137,'#Input Lists#'!$BU$3:$BV$8,2,FALSE),"")</f>
        <v>1</v>
      </c>
      <c r="AV1137" s="118" t="str">
        <f>IFERROR(VLOOKUP(AB1137,'#Input Lists#'!$BO$3:$BP$9,2,FALSE),"")</f>
        <v/>
      </c>
      <c r="AW1137" s="118">
        <f>IFERROR(VLOOKUP(AC1137,'#Input Lists#'!$BL$3:$BM$7,2,FALSE),"")</f>
        <v>1</v>
      </c>
      <c r="AX1137" s="52" t="e">
        <f>VLOOKUP(AQ1137,'#Location List#'!$D$3:$K$150,4,FALSE)</f>
        <v>#N/A</v>
      </c>
      <c r="AY1137" s="273" t="e">
        <f>VLOOKUP(AX1137,'#Location List#'!$Z$3:$AA$13,2,FALSE)</f>
        <v>#N/A</v>
      </c>
      <c r="AZ1137" s="126" t="e">
        <f>VLOOKUP($AT1137,'#Input Lists#'!$L$3:$S$1033,6,FALSE)</f>
        <v>#N/A</v>
      </c>
      <c r="BA1137" s="239" t="e">
        <f>VLOOKUP($AT1137,'#Input Lists#'!$L$3:$S$833,7,FALSE)</f>
        <v>#N/A</v>
      </c>
      <c r="BB1137" s="239" t="e">
        <f>VLOOKUP($AT1137,'#Input Lists#'!$L$3:$S$833,8,FALSE)</f>
        <v>#N/A</v>
      </c>
      <c r="BC1137" s="91" t="str">
        <f t="shared" si="110"/>
        <v/>
      </c>
      <c r="BD1137" s="91" t="str">
        <f t="shared" si="111"/>
        <v/>
      </c>
      <c r="BE1137" s="15" t="str">
        <f t="shared" si="112"/>
        <v/>
      </c>
      <c r="BF1137" s="92" t="str">
        <f t="shared" si="113"/>
        <v>No Sighting Date</v>
      </c>
    </row>
    <row r="1138" spans="1:58" x14ac:dyDescent="0.25">
      <c r="A1138" s="118">
        <v>1133</v>
      </c>
      <c r="B1138" s="119"/>
      <c r="C1138" s="120"/>
      <c r="D1138" s="121"/>
      <c r="E1138" s="121"/>
      <c r="F1138" s="236"/>
      <c r="G1138" s="122" t="str">
        <f>IFERROR(VLOOKUP(F1138,'#Location List#'!$U$3:$V$1154,2,FALSE),"")</f>
        <v/>
      </c>
      <c r="H1138" s="120"/>
      <c r="I1138" s="120"/>
      <c r="J1138" s="120"/>
      <c r="K1138" s="120"/>
      <c r="L1138" s="120"/>
      <c r="M1138" s="120"/>
      <c r="N1138" s="120"/>
      <c r="O1138" s="120"/>
      <c r="P1138" s="120"/>
      <c r="Q1138" s="120"/>
      <c r="R1138" s="120"/>
      <c r="S1138" s="120"/>
      <c r="T1138" s="205">
        <f t="shared" si="108"/>
        <v>0</v>
      </c>
      <c r="U1138" s="205">
        <f t="shared" si="109"/>
        <v>0</v>
      </c>
      <c r="V1138" s="210"/>
      <c r="W1138" s="210"/>
      <c r="X1138" s="23" t="str">
        <f>IFERROR(VLOOKUP(AT1138,'#Input Lists#'!$L$3:$AH$833,3,FALSE)," ")</f>
        <v xml:space="preserve"> </v>
      </c>
      <c r="Y1138" s="23" t="str">
        <f>IFERROR(VLOOKUP(AT1138,'#Input Lists#'!$L$3:$AH$833,5,FALSE)," ")</f>
        <v xml:space="preserve"> </v>
      </c>
      <c r="Z1138" s="206" t="str">
        <f>IFERROR(VLOOKUP(AT1138,'#Input Lists#'!$L$3:$AH$833,9,FALSE)," ")</f>
        <v xml:space="preserve"> </v>
      </c>
      <c r="AA1138" s="119" t="s">
        <v>1527</v>
      </c>
      <c r="AB1138" s="120"/>
      <c r="AC1138" s="123"/>
      <c r="AD1138" s="123"/>
      <c r="AE1138" s="123"/>
      <c r="AF1138" s="123"/>
      <c r="AG1138" s="123"/>
      <c r="AH1138" s="123"/>
      <c r="AI1138" s="123"/>
      <c r="AJ1138" s="123"/>
      <c r="AK1138" s="123"/>
      <c r="AL1138" s="123"/>
      <c r="AM1138" s="123"/>
      <c r="AN1138" s="123"/>
      <c r="AO1138" s="123"/>
      <c r="AP1138" s="120"/>
      <c r="AQ1138" s="125" t="str">
        <f>IFERROR(VLOOKUP(G1138,'#Location List#'!$C$3:$D$150,2,FALSE),"")</f>
        <v/>
      </c>
      <c r="AR1138" s="125" t="str">
        <f>IFERROR(VLOOKUP(F1138,'#Location List#'!$Q$3:$R$1154,2,FALSE),"")</f>
        <v/>
      </c>
      <c r="AS1138" s="125" t="str">
        <f>IFERROR(VLOOKUP(V1138,'#Input Lists#'!$B$3:$D$46,3,FALSE),"")</f>
        <v/>
      </c>
      <c r="AT1138" s="125" t="str">
        <f>IFERROR(VLOOKUP(CONCATENATE(V1138," ",W1138),'#Input Lists#'!$K$3:$L$827,2,FALSE),"")</f>
        <v/>
      </c>
      <c r="AU1138" s="125">
        <f>IFERROR(VLOOKUP(AA1138,'#Input Lists#'!$BU$3:$BV$8,2,FALSE),"")</f>
        <v>1</v>
      </c>
      <c r="AV1138" s="118" t="str">
        <f>IFERROR(VLOOKUP(AB1138,'#Input Lists#'!$BO$3:$BP$9,2,FALSE),"")</f>
        <v/>
      </c>
      <c r="AW1138" s="118">
        <f>IFERROR(VLOOKUP(AC1138,'#Input Lists#'!$BL$3:$BM$7,2,FALSE),"")</f>
        <v>1</v>
      </c>
      <c r="AX1138" s="52" t="e">
        <f>VLOOKUP(AQ1138,'#Location List#'!$D$3:$K$150,4,FALSE)</f>
        <v>#N/A</v>
      </c>
      <c r="AY1138" s="273" t="e">
        <f>VLOOKUP(AX1138,'#Location List#'!$Z$3:$AA$13,2,FALSE)</f>
        <v>#N/A</v>
      </c>
      <c r="AZ1138" s="126" t="e">
        <f>VLOOKUP($AT1138,'#Input Lists#'!$L$3:$S$1033,6,FALSE)</f>
        <v>#N/A</v>
      </c>
      <c r="BA1138" s="239" t="e">
        <f>VLOOKUP($AT1138,'#Input Lists#'!$L$3:$S$833,7,FALSE)</f>
        <v>#N/A</v>
      </c>
      <c r="BB1138" s="239" t="e">
        <f>VLOOKUP($AT1138,'#Input Lists#'!$L$3:$S$833,8,FALSE)</f>
        <v>#N/A</v>
      </c>
      <c r="BC1138" s="91" t="str">
        <f t="shared" si="110"/>
        <v/>
      </c>
      <c r="BD1138" s="91" t="str">
        <f t="shared" si="111"/>
        <v/>
      </c>
      <c r="BE1138" s="15" t="str">
        <f t="shared" si="112"/>
        <v/>
      </c>
      <c r="BF1138" s="92" t="str">
        <f t="shared" si="113"/>
        <v>No Sighting Date</v>
      </c>
    </row>
    <row r="1139" spans="1:58" x14ac:dyDescent="0.25">
      <c r="A1139" s="118">
        <v>1134</v>
      </c>
      <c r="B1139" s="119"/>
      <c r="C1139" s="120"/>
      <c r="D1139" s="121"/>
      <c r="E1139" s="121"/>
      <c r="F1139" s="236"/>
      <c r="G1139" s="122" t="str">
        <f>IFERROR(VLOOKUP(F1139,'#Location List#'!$U$3:$V$1154,2,FALSE),"")</f>
        <v/>
      </c>
      <c r="H1139" s="120"/>
      <c r="I1139" s="120"/>
      <c r="J1139" s="120"/>
      <c r="K1139" s="120"/>
      <c r="L1139" s="120"/>
      <c r="M1139" s="120"/>
      <c r="N1139" s="120"/>
      <c r="O1139" s="120"/>
      <c r="P1139" s="120"/>
      <c r="Q1139" s="120"/>
      <c r="R1139" s="120"/>
      <c r="S1139" s="120"/>
      <c r="T1139" s="205">
        <f t="shared" si="108"/>
        <v>0</v>
      </c>
      <c r="U1139" s="205">
        <f t="shared" si="109"/>
        <v>0</v>
      </c>
      <c r="V1139" s="210"/>
      <c r="W1139" s="210"/>
      <c r="X1139" s="23" t="str">
        <f>IFERROR(VLOOKUP(AT1139,'#Input Lists#'!$L$3:$AH$833,3,FALSE)," ")</f>
        <v xml:space="preserve"> </v>
      </c>
      <c r="Y1139" s="23" t="str">
        <f>IFERROR(VLOOKUP(AT1139,'#Input Lists#'!$L$3:$AH$833,5,FALSE)," ")</f>
        <v xml:space="preserve"> </v>
      </c>
      <c r="Z1139" s="206" t="str">
        <f>IFERROR(VLOOKUP(AT1139,'#Input Lists#'!$L$3:$AH$833,9,FALSE)," ")</f>
        <v xml:space="preserve"> </v>
      </c>
      <c r="AA1139" s="119" t="s">
        <v>1527</v>
      </c>
      <c r="AB1139" s="120"/>
      <c r="AC1139" s="123"/>
      <c r="AD1139" s="123"/>
      <c r="AE1139" s="123"/>
      <c r="AF1139" s="123"/>
      <c r="AG1139" s="123"/>
      <c r="AH1139" s="123"/>
      <c r="AI1139" s="123"/>
      <c r="AJ1139" s="123"/>
      <c r="AK1139" s="123"/>
      <c r="AL1139" s="123"/>
      <c r="AM1139" s="123"/>
      <c r="AN1139" s="123"/>
      <c r="AO1139" s="123"/>
      <c r="AP1139" s="120"/>
      <c r="AQ1139" s="125" t="str">
        <f>IFERROR(VLOOKUP(G1139,'#Location List#'!$C$3:$D$150,2,FALSE),"")</f>
        <v/>
      </c>
      <c r="AR1139" s="125" t="str">
        <f>IFERROR(VLOOKUP(F1139,'#Location List#'!$Q$3:$R$1154,2,FALSE),"")</f>
        <v/>
      </c>
      <c r="AS1139" s="125" t="str">
        <f>IFERROR(VLOOKUP(V1139,'#Input Lists#'!$B$3:$D$46,3,FALSE),"")</f>
        <v/>
      </c>
      <c r="AT1139" s="125" t="str">
        <f>IFERROR(VLOOKUP(CONCATENATE(V1139," ",W1139),'#Input Lists#'!$K$3:$L$827,2,FALSE),"")</f>
        <v/>
      </c>
      <c r="AU1139" s="125">
        <f>IFERROR(VLOOKUP(AA1139,'#Input Lists#'!$BU$3:$BV$8,2,FALSE),"")</f>
        <v>1</v>
      </c>
      <c r="AV1139" s="118" t="str">
        <f>IFERROR(VLOOKUP(AB1139,'#Input Lists#'!$BO$3:$BP$9,2,FALSE),"")</f>
        <v/>
      </c>
      <c r="AW1139" s="118">
        <f>IFERROR(VLOOKUP(AC1139,'#Input Lists#'!$BL$3:$BM$7,2,FALSE),"")</f>
        <v>1</v>
      </c>
      <c r="AX1139" s="52" t="e">
        <f>VLOOKUP(AQ1139,'#Location List#'!$D$3:$K$150,4,FALSE)</f>
        <v>#N/A</v>
      </c>
      <c r="AY1139" s="273" t="e">
        <f>VLOOKUP(AX1139,'#Location List#'!$Z$3:$AA$13,2,FALSE)</f>
        <v>#N/A</v>
      </c>
      <c r="AZ1139" s="126" t="e">
        <f>VLOOKUP($AT1139,'#Input Lists#'!$L$3:$S$1033,6,FALSE)</f>
        <v>#N/A</v>
      </c>
      <c r="BA1139" s="239" t="e">
        <f>VLOOKUP($AT1139,'#Input Lists#'!$L$3:$S$833,7,FALSE)</f>
        <v>#N/A</v>
      </c>
      <c r="BB1139" s="239" t="e">
        <f>VLOOKUP($AT1139,'#Input Lists#'!$L$3:$S$833,8,FALSE)</f>
        <v>#N/A</v>
      </c>
      <c r="BC1139" s="91" t="str">
        <f t="shared" si="110"/>
        <v/>
      </c>
      <c r="BD1139" s="91" t="str">
        <f t="shared" si="111"/>
        <v/>
      </c>
      <c r="BE1139" s="15" t="str">
        <f t="shared" si="112"/>
        <v/>
      </c>
      <c r="BF1139" s="92" t="str">
        <f t="shared" si="113"/>
        <v>No Sighting Date</v>
      </c>
    </row>
    <row r="1140" spans="1:58" x14ac:dyDescent="0.25">
      <c r="A1140" s="118">
        <v>1135</v>
      </c>
      <c r="B1140" s="119"/>
      <c r="C1140" s="120"/>
      <c r="D1140" s="121"/>
      <c r="E1140" s="121"/>
      <c r="F1140" s="236"/>
      <c r="G1140" s="122" t="str">
        <f>IFERROR(VLOOKUP(F1140,'#Location List#'!$U$3:$V$1154,2,FALSE),"")</f>
        <v/>
      </c>
      <c r="H1140" s="120"/>
      <c r="I1140" s="120"/>
      <c r="J1140" s="120"/>
      <c r="K1140" s="120"/>
      <c r="L1140" s="120"/>
      <c r="M1140" s="120"/>
      <c r="N1140" s="120"/>
      <c r="O1140" s="120"/>
      <c r="P1140" s="120"/>
      <c r="Q1140" s="120"/>
      <c r="R1140" s="120"/>
      <c r="S1140" s="120"/>
      <c r="T1140" s="205">
        <f t="shared" si="108"/>
        <v>0</v>
      </c>
      <c r="U1140" s="205">
        <f t="shared" si="109"/>
        <v>0</v>
      </c>
      <c r="V1140" s="210"/>
      <c r="W1140" s="210"/>
      <c r="X1140" s="23" t="str">
        <f>IFERROR(VLOOKUP(AT1140,'#Input Lists#'!$L$3:$AH$833,3,FALSE)," ")</f>
        <v xml:space="preserve"> </v>
      </c>
      <c r="Y1140" s="23" t="str">
        <f>IFERROR(VLOOKUP(AT1140,'#Input Lists#'!$L$3:$AH$833,5,FALSE)," ")</f>
        <v xml:space="preserve"> </v>
      </c>
      <c r="Z1140" s="206" t="str">
        <f>IFERROR(VLOOKUP(AT1140,'#Input Lists#'!$L$3:$AH$833,9,FALSE)," ")</f>
        <v xml:space="preserve"> </v>
      </c>
      <c r="AA1140" s="119" t="s">
        <v>1527</v>
      </c>
      <c r="AB1140" s="120"/>
      <c r="AC1140" s="123"/>
      <c r="AD1140" s="123"/>
      <c r="AE1140" s="123"/>
      <c r="AF1140" s="123"/>
      <c r="AG1140" s="123"/>
      <c r="AH1140" s="123"/>
      <c r="AI1140" s="123"/>
      <c r="AJ1140" s="123"/>
      <c r="AK1140" s="123"/>
      <c r="AL1140" s="123"/>
      <c r="AM1140" s="123"/>
      <c r="AN1140" s="123"/>
      <c r="AO1140" s="123"/>
      <c r="AP1140" s="120"/>
      <c r="AQ1140" s="125" t="str">
        <f>IFERROR(VLOOKUP(G1140,'#Location List#'!$C$3:$D$150,2,FALSE),"")</f>
        <v/>
      </c>
      <c r="AR1140" s="125" t="str">
        <f>IFERROR(VLOOKUP(F1140,'#Location List#'!$Q$3:$R$1154,2,FALSE),"")</f>
        <v/>
      </c>
      <c r="AS1140" s="125" t="str">
        <f>IFERROR(VLOOKUP(V1140,'#Input Lists#'!$B$3:$D$46,3,FALSE),"")</f>
        <v/>
      </c>
      <c r="AT1140" s="125" t="str">
        <f>IFERROR(VLOOKUP(CONCATENATE(V1140," ",W1140),'#Input Lists#'!$K$3:$L$827,2,FALSE),"")</f>
        <v/>
      </c>
      <c r="AU1140" s="125">
        <f>IFERROR(VLOOKUP(AA1140,'#Input Lists#'!$BU$3:$BV$8,2,FALSE),"")</f>
        <v>1</v>
      </c>
      <c r="AV1140" s="118" t="str">
        <f>IFERROR(VLOOKUP(AB1140,'#Input Lists#'!$BO$3:$BP$9,2,FALSE),"")</f>
        <v/>
      </c>
      <c r="AW1140" s="118">
        <f>IFERROR(VLOOKUP(AC1140,'#Input Lists#'!$BL$3:$BM$7,2,FALSE),"")</f>
        <v>1</v>
      </c>
      <c r="AX1140" s="52" t="e">
        <f>VLOOKUP(AQ1140,'#Location List#'!$D$3:$K$150,4,FALSE)</f>
        <v>#N/A</v>
      </c>
      <c r="AY1140" s="273" t="e">
        <f>VLOOKUP(AX1140,'#Location List#'!$Z$3:$AA$13,2,FALSE)</f>
        <v>#N/A</v>
      </c>
      <c r="AZ1140" s="126" t="e">
        <f>VLOOKUP($AT1140,'#Input Lists#'!$L$3:$S$1033,6,FALSE)</f>
        <v>#N/A</v>
      </c>
      <c r="BA1140" s="239" t="e">
        <f>VLOOKUP($AT1140,'#Input Lists#'!$L$3:$S$833,7,FALSE)</f>
        <v>#N/A</v>
      </c>
      <c r="BB1140" s="239" t="e">
        <f>VLOOKUP($AT1140,'#Input Lists#'!$L$3:$S$833,8,FALSE)</f>
        <v>#N/A</v>
      </c>
      <c r="BC1140" s="91" t="str">
        <f t="shared" si="110"/>
        <v/>
      </c>
      <c r="BD1140" s="91" t="str">
        <f t="shared" si="111"/>
        <v/>
      </c>
      <c r="BE1140" s="15" t="str">
        <f t="shared" si="112"/>
        <v/>
      </c>
      <c r="BF1140" s="92" t="str">
        <f t="shared" si="113"/>
        <v>No Sighting Date</v>
      </c>
    </row>
    <row r="1141" spans="1:58" x14ac:dyDescent="0.25">
      <c r="A1141" s="118">
        <v>1136</v>
      </c>
      <c r="B1141" s="119"/>
      <c r="C1141" s="120"/>
      <c r="D1141" s="121"/>
      <c r="E1141" s="121"/>
      <c r="F1141" s="236"/>
      <c r="G1141" s="122" t="str">
        <f>IFERROR(VLOOKUP(F1141,'#Location List#'!$U$3:$V$1154,2,FALSE),"")</f>
        <v/>
      </c>
      <c r="H1141" s="120"/>
      <c r="I1141" s="120"/>
      <c r="J1141" s="120"/>
      <c r="K1141" s="120"/>
      <c r="L1141" s="120"/>
      <c r="M1141" s="120"/>
      <c r="N1141" s="120"/>
      <c r="O1141" s="120"/>
      <c r="P1141" s="120"/>
      <c r="Q1141" s="120"/>
      <c r="R1141" s="120"/>
      <c r="S1141" s="120"/>
      <c r="T1141" s="205">
        <f t="shared" si="108"/>
        <v>0</v>
      </c>
      <c r="U1141" s="205">
        <f t="shared" si="109"/>
        <v>0</v>
      </c>
      <c r="V1141" s="210"/>
      <c r="W1141" s="210"/>
      <c r="X1141" s="23" t="str">
        <f>IFERROR(VLOOKUP(AT1141,'#Input Lists#'!$L$3:$AH$833,3,FALSE)," ")</f>
        <v xml:space="preserve"> </v>
      </c>
      <c r="Y1141" s="23" t="str">
        <f>IFERROR(VLOOKUP(AT1141,'#Input Lists#'!$L$3:$AH$833,5,FALSE)," ")</f>
        <v xml:space="preserve"> </v>
      </c>
      <c r="Z1141" s="206" t="str">
        <f>IFERROR(VLOOKUP(AT1141,'#Input Lists#'!$L$3:$AH$833,9,FALSE)," ")</f>
        <v xml:space="preserve"> </v>
      </c>
      <c r="AA1141" s="119" t="s">
        <v>1527</v>
      </c>
      <c r="AB1141" s="120"/>
      <c r="AC1141" s="123"/>
      <c r="AD1141" s="123"/>
      <c r="AE1141" s="123"/>
      <c r="AF1141" s="123"/>
      <c r="AG1141" s="123"/>
      <c r="AH1141" s="123"/>
      <c r="AI1141" s="123"/>
      <c r="AJ1141" s="123"/>
      <c r="AK1141" s="123"/>
      <c r="AL1141" s="123"/>
      <c r="AM1141" s="123"/>
      <c r="AN1141" s="123"/>
      <c r="AO1141" s="123"/>
      <c r="AP1141" s="120"/>
      <c r="AQ1141" s="125" t="str">
        <f>IFERROR(VLOOKUP(G1141,'#Location List#'!$C$3:$D$150,2,FALSE),"")</f>
        <v/>
      </c>
      <c r="AR1141" s="125" t="str">
        <f>IFERROR(VLOOKUP(F1141,'#Location List#'!$Q$3:$R$1154,2,FALSE),"")</f>
        <v/>
      </c>
      <c r="AS1141" s="125" t="str">
        <f>IFERROR(VLOOKUP(V1141,'#Input Lists#'!$B$3:$D$46,3,FALSE),"")</f>
        <v/>
      </c>
      <c r="AT1141" s="125" t="str">
        <f>IFERROR(VLOOKUP(CONCATENATE(V1141," ",W1141),'#Input Lists#'!$K$3:$L$827,2,FALSE),"")</f>
        <v/>
      </c>
      <c r="AU1141" s="125">
        <f>IFERROR(VLOOKUP(AA1141,'#Input Lists#'!$BU$3:$BV$8,2,FALSE),"")</f>
        <v>1</v>
      </c>
      <c r="AV1141" s="118" t="str">
        <f>IFERROR(VLOOKUP(AB1141,'#Input Lists#'!$BO$3:$BP$9,2,FALSE),"")</f>
        <v/>
      </c>
      <c r="AW1141" s="118">
        <f>IFERROR(VLOOKUP(AC1141,'#Input Lists#'!$BL$3:$BM$7,2,FALSE),"")</f>
        <v>1</v>
      </c>
      <c r="AX1141" s="52" t="e">
        <f>VLOOKUP(AQ1141,'#Location List#'!$D$3:$K$150,4,FALSE)</f>
        <v>#N/A</v>
      </c>
      <c r="AY1141" s="273" t="e">
        <f>VLOOKUP(AX1141,'#Location List#'!$Z$3:$AA$13,2,FALSE)</f>
        <v>#N/A</v>
      </c>
      <c r="AZ1141" s="126" t="e">
        <f>VLOOKUP($AT1141,'#Input Lists#'!$L$3:$S$1033,6,FALSE)</f>
        <v>#N/A</v>
      </c>
      <c r="BA1141" s="239" t="e">
        <f>VLOOKUP($AT1141,'#Input Lists#'!$L$3:$S$833,7,FALSE)</f>
        <v>#N/A</v>
      </c>
      <c r="BB1141" s="239" t="e">
        <f>VLOOKUP($AT1141,'#Input Lists#'!$L$3:$S$833,8,FALSE)</f>
        <v>#N/A</v>
      </c>
      <c r="BC1141" s="91" t="str">
        <f t="shared" si="110"/>
        <v/>
      </c>
      <c r="BD1141" s="91" t="str">
        <f t="shared" si="111"/>
        <v/>
      </c>
      <c r="BE1141" s="15" t="str">
        <f t="shared" si="112"/>
        <v/>
      </c>
      <c r="BF1141" s="92" t="str">
        <f t="shared" si="113"/>
        <v>No Sighting Date</v>
      </c>
    </row>
    <row r="1142" spans="1:58" x14ac:dyDescent="0.25">
      <c r="A1142" s="118">
        <v>1137</v>
      </c>
      <c r="B1142" s="119"/>
      <c r="C1142" s="120"/>
      <c r="D1142" s="121"/>
      <c r="E1142" s="121"/>
      <c r="F1142" s="236"/>
      <c r="G1142" s="122" t="str">
        <f>IFERROR(VLOOKUP(F1142,'#Location List#'!$U$3:$V$1154,2,FALSE),"")</f>
        <v/>
      </c>
      <c r="H1142" s="120"/>
      <c r="I1142" s="120"/>
      <c r="J1142" s="120"/>
      <c r="K1142" s="120"/>
      <c r="L1142" s="120"/>
      <c r="M1142" s="120"/>
      <c r="N1142" s="120"/>
      <c r="O1142" s="120"/>
      <c r="P1142" s="120"/>
      <c r="Q1142" s="120"/>
      <c r="R1142" s="120"/>
      <c r="S1142" s="120"/>
      <c r="T1142" s="205">
        <f t="shared" si="108"/>
        <v>0</v>
      </c>
      <c r="U1142" s="205">
        <f t="shared" si="109"/>
        <v>0</v>
      </c>
      <c r="V1142" s="210"/>
      <c r="W1142" s="210"/>
      <c r="X1142" s="23" t="str">
        <f>IFERROR(VLOOKUP(AT1142,'#Input Lists#'!$L$3:$AH$833,3,FALSE)," ")</f>
        <v xml:space="preserve"> </v>
      </c>
      <c r="Y1142" s="23" t="str">
        <f>IFERROR(VLOOKUP(AT1142,'#Input Lists#'!$L$3:$AH$833,5,FALSE)," ")</f>
        <v xml:space="preserve"> </v>
      </c>
      <c r="Z1142" s="206" t="str">
        <f>IFERROR(VLOOKUP(AT1142,'#Input Lists#'!$L$3:$AH$833,9,FALSE)," ")</f>
        <v xml:space="preserve"> </v>
      </c>
      <c r="AA1142" s="119" t="s">
        <v>1527</v>
      </c>
      <c r="AB1142" s="120"/>
      <c r="AC1142" s="123"/>
      <c r="AD1142" s="123"/>
      <c r="AE1142" s="123"/>
      <c r="AF1142" s="123"/>
      <c r="AG1142" s="123"/>
      <c r="AH1142" s="123"/>
      <c r="AI1142" s="123"/>
      <c r="AJ1142" s="123"/>
      <c r="AK1142" s="123"/>
      <c r="AL1142" s="123"/>
      <c r="AM1142" s="123"/>
      <c r="AN1142" s="123"/>
      <c r="AO1142" s="123"/>
      <c r="AP1142" s="120"/>
      <c r="AQ1142" s="125" t="str">
        <f>IFERROR(VLOOKUP(G1142,'#Location List#'!$C$3:$D$150,2,FALSE),"")</f>
        <v/>
      </c>
      <c r="AR1142" s="125" t="str">
        <f>IFERROR(VLOOKUP(F1142,'#Location List#'!$Q$3:$R$1154,2,FALSE),"")</f>
        <v/>
      </c>
      <c r="AS1142" s="125" t="str">
        <f>IFERROR(VLOOKUP(V1142,'#Input Lists#'!$B$3:$D$46,3,FALSE),"")</f>
        <v/>
      </c>
      <c r="AT1142" s="125" t="str">
        <f>IFERROR(VLOOKUP(CONCATENATE(V1142," ",W1142),'#Input Lists#'!$K$3:$L$827,2,FALSE),"")</f>
        <v/>
      </c>
      <c r="AU1142" s="125">
        <f>IFERROR(VLOOKUP(AA1142,'#Input Lists#'!$BU$3:$BV$8,2,FALSE),"")</f>
        <v>1</v>
      </c>
      <c r="AV1142" s="118" t="str">
        <f>IFERROR(VLOOKUP(AB1142,'#Input Lists#'!$BO$3:$BP$9,2,FALSE),"")</f>
        <v/>
      </c>
      <c r="AW1142" s="118">
        <f>IFERROR(VLOOKUP(AC1142,'#Input Lists#'!$BL$3:$BM$7,2,FALSE),"")</f>
        <v>1</v>
      </c>
      <c r="AX1142" s="52" t="e">
        <f>VLOOKUP(AQ1142,'#Location List#'!$D$3:$K$150,4,FALSE)</f>
        <v>#N/A</v>
      </c>
      <c r="AY1142" s="273" t="e">
        <f>VLOOKUP(AX1142,'#Location List#'!$Z$3:$AA$13,2,FALSE)</f>
        <v>#N/A</v>
      </c>
      <c r="AZ1142" s="126" t="e">
        <f>VLOOKUP($AT1142,'#Input Lists#'!$L$3:$S$1033,6,FALSE)</f>
        <v>#N/A</v>
      </c>
      <c r="BA1142" s="239" t="e">
        <f>VLOOKUP($AT1142,'#Input Lists#'!$L$3:$S$833,7,FALSE)</f>
        <v>#N/A</v>
      </c>
      <c r="BB1142" s="239" t="e">
        <f>VLOOKUP($AT1142,'#Input Lists#'!$L$3:$S$833,8,FALSE)</f>
        <v>#N/A</v>
      </c>
      <c r="BC1142" s="91" t="str">
        <f t="shared" si="110"/>
        <v/>
      </c>
      <c r="BD1142" s="91" t="str">
        <f t="shared" si="111"/>
        <v/>
      </c>
      <c r="BE1142" s="15" t="str">
        <f t="shared" si="112"/>
        <v/>
      </c>
      <c r="BF1142" s="92" t="str">
        <f t="shared" si="113"/>
        <v>No Sighting Date</v>
      </c>
    </row>
    <row r="1143" spans="1:58" x14ac:dyDescent="0.25">
      <c r="A1143" s="118">
        <v>1138</v>
      </c>
      <c r="B1143" s="119"/>
      <c r="C1143" s="120"/>
      <c r="D1143" s="121"/>
      <c r="E1143" s="121"/>
      <c r="F1143" s="236"/>
      <c r="G1143" s="122" t="str">
        <f>IFERROR(VLOOKUP(F1143,'#Location List#'!$U$3:$V$1154,2,FALSE),"")</f>
        <v/>
      </c>
      <c r="H1143" s="120"/>
      <c r="I1143" s="120"/>
      <c r="J1143" s="120"/>
      <c r="K1143" s="120"/>
      <c r="L1143" s="120"/>
      <c r="M1143" s="120"/>
      <c r="N1143" s="120"/>
      <c r="O1143" s="120"/>
      <c r="P1143" s="120"/>
      <c r="Q1143" s="120"/>
      <c r="R1143" s="120"/>
      <c r="S1143" s="120"/>
      <c r="T1143" s="205">
        <f t="shared" si="108"/>
        <v>0</v>
      </c>
      <c r="U1143" s="205">
        <f t="shared" si="109"/>
        <v>0</v>
      </c>
      <c r="V1143" s="210"/>
      <c r="W1143" s="210"/>
      <c r="X1143" s="23" t="str">
        <f>IFERROR(VLOOKUP(AT1143,'#Input Lists#'!$L$3:$AH$833,3,FALSE)," ")</f>
        <v xml:space="preserve"> </v>
      </c>
      <c r="Y1143" s="23" t="str">
        <f>IFERROR(VLOOKUP(AT1143,'#Input Lists#'!$L$3:$AH$833,5,FALSE)," ")</f>
        <v xml:space="preserve"> </v>
      </c>
      <c r="Z1143" s="206" t="str">
        <f>IFERROR(VLOOKUP(AT1143,'#Input Lists#'!$L$3:$AH$833,9,FALSE)," ")</f>
        <v xml:space="preserve"> </v>
      </c>
      <c r="AA1143" s="119" t="s">
        <v>1527</v>
      </c>
      <c r="AB1143" s="120"/>
      <c r="AC1143" s="123"/>
      <c r="AD1143" s="123"/>
      <c r="AE1143" s="123"/>
      <c r="AF1143" s="123"/>
      <c r="AG1143" s="123"/>
      <c r="AH1143" s="123"/>
      <c r="AI1143" s="123"/>
      <c r="AJ1143" s="123"/>
      <c r="AK1143" s="123"/>
      <c r="AL1143" s="123"/>
      <c r="AM1143" s="123"/>
      <c r="AN1143" s="123"/>
      <c r="AO1143" s="123"/>
      <c r="AP1143" s="120"/>
      <c r="AQ1143" s="125" t="str">
        <f>IFERROR(VLOOKUP(G1143,'#Location List#'!$C$3:$D$150,2,FALSE),"")</f>
        <v/>
      </c>
      <c r="AR1143" s="125" t="str">
        <f>IFERROR(VLOOKUP(F1143,'#Location List#'!$Q$3:$R$1154,2,FALSE),"")</f>
        <v/>
      </c>
      <c r="AS1143" s="125" t="str">
        <f>IFERROR(VLOOKUP(V1143,'#Input Lists#'!$B$3:$D$46,3,FALSE),"")</f>
        <v/>
      </c>
      <c r="AT1143" s="125" t="str">
        <f>IFERROR(VLOOKUP(CONCATENATE(V1143," ",W1143),'#Input Lists#'!$K$3:$L$827,2,FALSE),"")</f>
        <v/>
      </c>
      <c r="AU1143" s="125">
        <f>IFERROR(VLOOKUP(AA1143,'#Input Lists#'!$BU$3:$BV$8,2,FALSE),"")</f>
        <v>1</v>
      </c>
      <c r="AV1143" s="118" t="str">
        <f>IFERROR(VLOOKUP(AB1143,'#Input Lists#'!$BO$3:$BP$9,2,FALSE),"")</f>
        <v/>
      </c>
      <c r="AW1143" s="118">
        <f>IFERROR(VLOOKUP(AC1143,'#Input Lists#'!$BL$3:$BM$7,2,FALSE),"")</f>
        <v>1</v>
      </c>
      <c r="AX1143" s="52" t="e">
        <f>VLOOKUP(AQ1143,'#Location List#'!$D$3:$K$150,4,FALSE)</f>
        <v>#N/A</v>
      </c>
      <c r="AY1143" s="273" t="e">
        <f>VLOOKUP(AX1143,'#Location List#'!$Z$3:$AA$13,2,FALSE)</f>
        <v>#N/A</v>
      </c>
      <c r="AZ1143" s="126" t="e">
        <f>VLOOKUP($AT1143,'#Input Lists#'!$L$3:$S$1033,6,FALSE)</f>
        <v>#N/A</v>
      </c>
      <c r="BA1143" s="239" t="e">
        <f>VLOOKUP($AT1143,'#Input Lists#'!$L$3:$S$833,7,FALSE)</f>
        <v>#N/A</v>
      </c>
      <c r="BB1143" s="239" t="e">
        <f>VLOOKUP($AT1143,'#Input Lists#'!$L$3:$S$833,8,FALSE)</f>
        <v>#N/A</v>
      </c>
      <c r="BC1143" s="91" t="str">
        <f t="shared" si="110"/>
        <v/>
      </c>
      <c r="BD1143" s="91" t="str">
        <f t="shared" si="111"/>
        <v/>
      </c>
      <c r="BE1143" s="15" t="str">
        <f t="shared" si="112"/>
        <v/>
      </c>
      <c r="BF1143" s="92" t="str">
        <f t="shared" si="113"/>
        <v>No Sighting Date</v>
      </c>
    </row>
    <row r="1144" spans="1:58" x14ac:dyDescent="0.25">
      <c r="A1144" s="118">
        <v>1139</v>
      </c>
      <c r="B1144" s="119"/>
      <c r="C1144" s="120"/>
      <c r="D1144" s="121"/>
      <c r="E1144" s="121"/>
      <c r="F1144" s="236"/>
      <c r="G1144" s="122" t="str">
        <f>IFERROR(VLOOKUP(F1144,'#Location List#'!$U$3:$V$1154,2,FALSE),"")</f>
        <v/>
      </c>
      <c r="H1144" s="120"/>
      <c r="I1144" s="120"/>
      <c r="J1144" s="120"/>
      <c r="K1144" s="120"/>
      <c r="L1144" s="120"/>
      <c r="M1144" s="120"/>
      <c r="N1144" s="120"/>
      <c r="O1144" s="120"/>
      <c r="P1144" s="120"/>
      <c r="Q1144" s="120"/>
      <c r="R1144" s="120"/>
      <c r="S1144" s="120"/>
      <c r="T1144" s="205">
        <f t="shared" si="108"/>
        <v>0</v>
      </c>
      <c r="U1144" s="205">
        <f t="shared" si="109"/>
        <v>0</v>
      </c>
      <c r="V1144" s="210"/>
      <c r="W1144" s="210"/>
      <c r="X1144" s="23" t="str">
        <f>IFERROR(VLOOKUP(AT1144,'#Input Lists#'!$L$3:$AH$833,3,FALSE)," ")</f>
        <v xml:space="preserve"> </v>
      </c>
      <c r="Y1144" s="23" t="str">
        <f>IFERROR(VLOOKUP(AT1144,'#Input Lists#'!$L$3:$AH$833,5,FALSE)," ")</f>
        <v xml:space="preserve"> </v>
      </c>
      <c r="Z1144" s="206" t="str">
        <f>IFERROR(VLOOKUP(AT1144,'#Input Lists#'!$L$3:$AH$833,9,FALSE)," ")</f>
        <v xml:space="preserve"> </v>
      </c>
      <c r="AA1144" s="119" t="s">
        <v>1527</v>
      </c>
      <c r="AB1144" s="120"/>
      <c r="AC1144" s="123"/>
      <c r="AD1144" s="123"/>
      <c r="AE1144" s="123"/>
      <c r="AF1144" s="123"/>
      <c r="AG1144" s="123"/>
      <c r="AH1144" s="123"/>
      <c r="AI1144" s="123"/>
      <c r="AJ1144" s="123"/>
      <c r="AK1144" s="123"/>
      <c r="AL1144" s="123"/>
      <c r="AM1144" s="123"/>
      <c r="AN1144" s="123"/>
      <c r="AO1144" s="123"/>
      <c r="AP1144" s="120"/>
      <c r="AQ1144" s="125" t="str">
        <f>IFERROR(VLOOKUP(G1144,'#Location List#'!$C$3:$D$150,2,FALSE),"")</f>
        <v/>
      </c>
      <c r="AR1144" s="125" t="str">
        <f>IFERROR(VLOOKUP(F1144,'#Location List#'!$Q$3:$R$1154,2,FALSE),"")</f>
        <v/>
      </c>
      <c r="AS1144" s="125" t="str">
        <f>IFERROR(VLOOKUP(V1144,'#Input Lists#'!$B$3:$D$46,3,FALSE),"")</f>
        <v/>
      </c>
      <c r="AT1144" s="125" t="str">
        <f>IFERROR(VLOOKUP(CONCATENATE(V1144," ",W1144),'#Input Lists#'!$K$3:$L$827,2,FALSE),"")</f>
        <v/>
      </c>
      <c r="AU1144" s="125">
        <f>IFERROR(VLOOKUP(AA1144,'#Input Lists#'!$BU$3:$BV$8,2,FALSE),"")</f>
        <v>1</v>
      </c>
      <c r="AV1144" s="118" t="str">
        <f>IFERROR(VLOOKUP(AB1144,'#Input Lists#'!$BO$3:$BP$9,2,FALSE),"")</f>
        <v/>
      </c>
      <c r="AW1144" s="118">
        <f>IFERROR(VLOOKUP(AC1144,'#Input Lists#'!$BL$3:$BM$7,2,FALSE),"")</f>
        <v>1</v>
      </c>
      <c r="AX1144" s="52" t="e">
        <f>VLOOKUP(AQ1144,'#Location List#'!$D$3:$K$150,4,FALSE)</f>
        <v>#N/A</v>
      </c>
      <c r="AY1144" s="273" t="e">
        <f>VLOOKUP(AX1144,'#Location List#'!$Z$3:$AA$13,2,FALSE)</f>
        <v>#N/A</v>
      </c>
      <c r="AZ1144" s="126" t="e">
        <f>VLOOKUP($AT1144,'#Input Lists#'!$L$3:$S$1033,6,FALSE)</f>
        <v>#N/A</v>
      </c>
      <c r="BA1144" s="239" t="e">
        <f>VLOOKUP($AT1144,'#Input Lists#'!$L$3:$S$833,7,FALSE)</f>
        <v>#N/A</v>
      </c>
      <c r="BB1144" s="239" t="e">
        <f>VLOOKUP($AT1144,'#Input Lists#'!$L$3:$S$833,8,FALSE)</f>
        <v>#N/A</v>
      </c>
      <c r="BC1144" s="91" t="str">
        <f t="shared" si="110"/>
        <v/>
      </c>
      <c r="BD1144" s="91" t="str">
        <f t="shared" si="111"/>
        <v/>
      </c>
      <c r="BE1144" s="15" t="str">
        <f t="shared" si="112"/>
        <v/>
      </c>
      <c r="BF1144" s="92" t="str">
        <f t="shared" si="113"/>
        <v>No Sighting Date</v>
      </c>
    </row>
    <row r="1145" spans="1:58" x14ac:dyDescent="0.25">
      <c r="A1145" s="118">
        <v>1140</v>
      </c>
      <c r="B1145" s="119"/>
      <c r="C1145" s="120"/>
      <c r="D1145" s="121"/>
      <c r="E1145" s="121"/>
      <c r="F1145" s="236"/>
      <c r="G1145" s="122" t="str">
        <f>IFERROR(VLOOKUP(F1145,'#Location List#'!$U$3:$V$1154,2,FALSE),"")</f>
        <v/>
      </c>
      <c r="H1145" s="120"/>
      <c r="I1145" s="120"/>
      <c r="J1145" s="120"/>
      <c r="K1145" s="120"/>
      <c r="L1145" s="120"/>
      <c r="M1145" s="120"/>
      <c r="N1145" s="120"/>
      <c r="O1145" s="120"/>
      <c r="P1145" s="120"/>
      <c r="Q1145" s="120"/>
      <c r="R1145" s="120"/>
      <c r="S1145" s="120"/>
      <c r="T1145" s="205">
        <f t="shared" si="108"/>
        <v>0</v>
      </c>
      <c r="U1145" s="205">
        <f t="shared" si="109"/>
        <v>0</v>
      </c>
      <c r="V1145" s="210"/>
      <c r="W1145" s="210"/>
      <c r="X1145" s="23" t="str">
        <f>IFERROR(VLOOKUP(AT1145,'#Input Lists#'!$L$3:$AH$833,3,FALSE)," ")</f>
        <v xml:space="preserve"> </v>
      </c>
      <c r="Y1145" s="23" t="str">
        <f>IFERROR(VLOOKUP(AT1145,'#Input Lists#'!$L$3:$AH$833,5,FALSE)," ")</f>
        <v xml:space="preserve"> </v>
      </c>
      <c r="Z1145" s="206" t="str">
        <f>IFERROR(VLOOKUP(AT1145,'#Input Lists#'!$L$3:$AH$833,9,FALSE)," ")</f>
        <v xml:space="preserve"> </v>
      </c>
      <c r="AA1145" s="119" t="s">
        <v>1527</v>
      </c>
      <c r="AB1145" s="120"/>
      <c r="AC1145" s="123"/>
      <c r="AD1145" s="123"/>
      <c r="AE1145" s="123"/>
      <c r="AF1145" s="123"/>
      <c r="AG1145" s="123"/>
      <c r="AH1145" s="123"/>
      <c r="AI1145" s="123"/>
      <c r="AJ1145" s="123"/>
      <c r="AK1145" s="123"/>
      <c r="AL1145" s="123"/>
      <c r="AM1145" s="123"/>
      <c r="AN1145" s="123"/>
      <c r="AO1145" s="123"/>
      <c r="AP1145" s="120"/>
      <c r="AQ1145" s="125" t="str">
        <f>IFERROR(VLOOKUP(G1145,'#Location List#'!$C$3:$D$150,2,FALSE),"")</f>
        <v/>
      </c>
      <c r="AR1145" s="125" t="str">
        <f>IFERROR(VLOOKUP(F1145,'#Location List#'!$Q$3:$R$1154,2,FALSE),"")</f>
        <v/>
      </c>
      <c r="AS1145" s="125" t="str">
        <f>IFERROR(VLOOKUP(V1145,'#Input Lists#'!$B$3:$D$46,3,FALSE),"")</f>
        <v/>
      </c>
      <c r="AT1145" s="125" t="str">
        <f>IFERROR(VLOOKUP(CONCATENATE(V1145," ",W1145),'#Input Lists#'!$K$3:$L$827,2,FALSE),"")</f>
        <v/>
      </c>
      <c r="AU1145" s="125">
        <f>IFERROR(VLOOKUP(AA1145,'#Input Lists#'!$BU$3:$BV$8,2,FALSE),"")</f>
        <v>1</v>
      </c>
      <c r="AV1145" s="118" t="str">
        <f>IFERROR(VLOOKUP(AB1145,'#Input Lists#'!$BO$3:$BP$9,2,FALSE),"")</f>
        <v/>
      </c>
      <c r="AW1145" s="118">
        <f>IFERROR(VLOOKUP(AC1145,'#Input Lists#'!$BL$3:$BM$7,2,FALSE),"")</f>
        <v>1</v>
      </c>
      <c r="AX1145" s="52" t="e">
        <f>VLOOKUP(AQ1145,'#Location List#'!$D$3:$K$150,4,FALSE)</f>
        <v>#N/A</v>
      </c>
      <c r="AY1145" s="273" t="e">
        <f>VLOOKUP(AX1145,'#Location List#'!$Z$3:$AA$13,2,FALSE)</f>
        <v>#N/A</v>
      </c>
      <c r="AZ1145" s="126" t="e">
        <f>VLOOKUP($AT1145,'#Input Lists#'!$L$3:$S$1033,6,FALSE)</f>
        <v>#N/A</v>
      </c>
      <c r="BA1145" s="239" t="e">
        <f>VLOOKUP($AT1145,'#Input Lists#'!$L$3:$S$833,7,FALSE)</f>
        <v>#N/A</v>
      </c>
      <c r="BB1145" s="239" t="e">
        <f>VLOOKUP($AT1145,'#Input Lists#'!$L$3:$S$833,8,FALSE)</f>
        <v>#N/A</v>
      </c>
      <c r="BC1145" s="91" t="str">
        <f t="shared" si="110"/>
        <v/>
      </c>
      <c r="BD1145" s="91" t="str">
        <f t="shared" si="111"/>
        <v/>
      </c>
      <c r="BE1145" s="15" t="str">
        <f t="shared" si="112"/>
        <v/>
      </c>
      <c r="BF1145" s="92" t="str">
        <f t="shared" si="113"/>
        <v>No Sighting Date</v>
      </c>
    </row>
    <row r="1146" spans="1:58" x14ac:dyDescent="0.25">
      <c r="A1146" s="118">
        <v>1141</v>
      </c>
      <c r="B1146" s="119"/>
      <c r="C1146" s="120"/>
      <c r="D1146" s="121"/>
      <c r="E1146" s="121"/>
      <c r="F1146" s="236"/>
      <c r="G1146" s="122" t="str">
        <f>IFERROR(VLOOKUP(F1146,'#Location List#'!$U$3:$V$1154,2,FALSE),"")</f>
        <v/>
      </c>
      <c r="H1146" s="120"/>
      <c r="I1146" s="120"/>
      <c r="J1146" s="120"/>
      <c r="K1146" s="120"/>
      <c r="L1146" s="120"/>
      <c r="M1146" s="120"/>
      <c r="N1146" s="120"/>
      <c r="O1146" s="120"/>
      <c r="P1146" s="120"/>
      <c r="Q1146" s="120"/>
      <c r="R1146" s="120"/>
      <c r="S1146" s="120"/>
      <c r="T1146" s="205">
        <f t="shared" si="108"/>
        <v>0</v>
      </c>
      <c r="U1146" s="205">
        <f t="shared" si="109"/>
        <v>0</v>
      </c>
      <c r="V1146" s="210"/>
      <c r="W1146" s="210"/>
      <c r="X1146" s="23" t="str">
        <f>IFERROR(VLOOKUP(AT1146,'#Input Lists#'!$L$3:$AH$833,3,FALSE)," ")</f>
        <v xml:space="preserve"> </v>
      </c>
      <c r="Y1146" s="23" t="str">
        <f>IFERROR(VLOOKUP(AT1146,'#Input Lists#'!$L$3:$AH$833,5,FALSE)," ")</f>
        <v xml:space="preserve"> </v>
      </c>
      <c r="Z1146" s="206" t="str">
        <f>IFERROR(VLOOKUP(AT1146,'#Input Lists#'!$L$3:$AH$833,9,FALSE)," ")</f>
        <v xml:space="preserve"> </v>
      </c>
      <c r="AA1146" s="119" t="s">
        <v>1527</v>
      </c>
      <c r="AB1146" s="120"/>
      <c r="AC1146" s="123"/>
      <c r="AD1146" s="123"/>
      <c r="AE1146" s="123"/>
      <c r="AF1146" s="123"/>
      <c r="AG1146" s="123"/>
      <c r="AH1146" s="123"/>
      <c r="AI1146" s="123"/>
      <c r="AJ1146" s="123"/>
      <c r="AK1146" s="123"/>
      <c r="AL1146" s="123"/>
      <c r="AM1146" s="123"/>
      <c r="AN1146" s="123"/>
      <c r="AO1146" s="123"/>
      <c r="AP1146" s="120"/>
      <c r="AQ1146" s="125" t="str">
        <f>IFERROR(VLOOKUP(G1146,'#Location List#'!$C$3:$D$150,2,FALSE),"")</f>
        <v/>
      </c>
      <c r="AR1146" s="125" t="str">
        <f>IFERROR(VLOOKUP(F1146,'#Location List#'!$Q$3:$R$1154,2,FALSE),"")</f>
        <v/>
      </c>
      <c r="AS1146" s="125" t="str">
        <f>IFERROR(VLOOKUP(V1146,'#Input Lists#'!$B$3:$D$46,3,FALSE),"")</f>
        <v/>
      </c>
      <c r="AT1146" s="125" t="str">
        <f>IFERROR(VLOOKUP(CONCATENATE(V1146," ",W1146),'#Input Lists#'!$K$3:$L$827,2,FALSE),"")</f>
        <v/>
      </c>
      <c r="AU1146" s="125">
        <f>IFERROR(VLOOKUP(AA1146,'#Input Lists#'!$BU$3:$BV$8,2,FALSE),"")</f>
        <v>1</v>
      </c>
      <c r="AV1146" s="118" t="str">
        <f>IFERROR(VLOOKUP(AB1146,'#Input Lists#'!$BO$3:$BP$9,2,FALSE),"")</f>
        <v/>
      </c>
      <c r="AW1146" s="118">
        <f>IFERROR(VLOOKUP(AC1146,'#Input Lists#'!$BL$3:$BM$7,2,FALSE),"")</f>
        <v>1</v>
      </c>
      <c r="AX1146" s="52" t="e">
        <f>VLOOKUP(AQ1146,'#Location List#'!$D$3:$K$150,4,FALSE)</f>
        <v>#N/A</v>
      </c>
      <c r="AY1146" s="273" t="e">
        <f>VLOOKUP(AX1146,'#Location List#'!$Z$3:$AA$13,2,FALSE)</f>
        <v>#N/A</v>
      </c>
      <c r="AZ1146" s="126" t="e">
        <f>VLOOKUP($AT1146,'#Input Lists#'!$L$3:$S$1033,6,FALSE)</f>
        <v>#N/A</v>
      </c>
      <c r="BA1146" s="239" t="e">
        <f>VLOOKUP($AT1146,'#Input Lists#'!$L$3:$S$833,7,FALSE)</f>
        <v>#N/A</v>
      </c>
      <c r="BB1146" s="239" t="e">
        <f>VLOOKUP($AT1146,'#Input Lists#'!$L$3:$S$833,8,FALSE)</f>
        <v>#N/A</v>
      </c>
      <c r="BC1146" s="91" t="str">
        <f t="shared" si="110"/>
        <v/>
      </c>
      <c r="BD1146" s="91" t="str">
        <f t="shared" si="111"/>
        <v/>
      </c>
      <c r="BE1146" s="15" t="str">
        <f t="shared" si="112"/>
        <v/>
      </c>
      <c r="BF1146" s="92" t="str">
        <f t="shared" si="113"/>
        <v>No Sighting Date</v>
      </c>
    </row>
    <row r="1147" spans="1:58" x14ac:dyDescent="0.25">
      <c r="A1147" s="118">
        <v>1142</v>
      </c>
      <c r="B1147" s="119"/>
      <c r="C1147" s="120"/>
      <c r="D1147" s="121"/>
      <c r="E1147" s="121"/>
      <c r="F1147" s="236"/>
      <c r="G1147" s="122" t="str">
        <f>IFERROR(VLOOKUP(F1147,'#Location List#'!$U$3:$V$1154,2,FALSE),"")</f>
        <v/>
      </c>
      <c r="H1147" s="120"/>
      <c r="I1147" s="120"/>
      <c r="J1147" s="120"/>
      <c r="K1147" s="120"/>
      <c r="L1147" s="120"/>
      <c r="M1147" s="120"/>
      <c r="N1147" s="120"/>
      <c r="O1147" s="120"/>
      <c r="P1147" s="120"/>
      <c r="Q1147" s="120"/>
      <c r="R1147" s="120"/>
      <c r="S1147" s="120"/>
      <c r="T1147" s="205">
        <f t="shared" si="108"/>
        <v>0</v>
      </c>
      <c r="U1147" s="205">
        <f t="shared" si="109"/>
        <v>0</v>
      </c>
      <c r="V1147" s="210"/>
      <c r="W1147" s="210"/>
      <c r="X1147" s="23" t="str">
        <f>IFERROR(VLOOKUP(AT1147,'#Input Lists#'!$L$3:$AH$833,3,FALSE)," ")</f>
        <v xml:space="preserve"> </v>
      </c>
      <c r="Y1147" s="23" t="str">
        <f>IFERROR(VLOOKUP(AT1147,'#Input Lists#'!$L$3:$AH$833,5,FALSE)," ")</f>
        <v xml:space="preserve"> </v>
      </c>
      <c r="Z1147" s="206" t="str">
        <f>IFERROR(VLOOKUP(AT1147,'#Input Lists#'!$L$3:$AH$833,9,FALSE)," ")</f>
        <v xml:space="preserve"> </v>
      </c>
      <c r="AA1147" s="119" t="s">
        <v>1527</v>
      </c>
      <c r="AB1147" s="120"/>
      <c r="AC1147" s="123"/>
      <c r="AD1147" s="123"/>
      <c r="AE1147" s="123"/>
      <c r="AF1147" s="123"/>
      <c r="AG1147" s="123"/>
      <c r="AH1147" s="123"/>
      <c r="AI1147" s="123"/>
      <c r="AJ1147" s="123"/>
      <c r="AK1147" s="123"/>
      <c r="AL1147" s="123"/>
      <c r="AM1147" s="123"/>
      <c r="AN1147" s="123"/>
      <c r="AO1147" s="123"/>
      <c r="AP1147" s="120"/>
      <c r="AQ1147" s="125" t="str">
        <f>IFERROR(VLOOKUP(G1147,'#Location List#'!$C$3:$D$150,2,FALSE),"")</f>
        <v/>
      </c>
      <c r="AR1147" s="125" t="str">
        <f>IFERROR(VLOOKUP(F1147,'#Location List#'!$Q$3:$R$1154,2,FALSE),"")</f>
        <v/>
      </c>
      <c r="AS1147" s="125" t="str">
        <f>IFERROR(VLOOKUP(V1147,'#Input Lists#'!$B$3:$D$46,3,FALSE),"")</f>
        <v/>
      </c>
      <c r="AT1147" s="125" t="str">
        <f>IFERROR(VLOOKUP(CONCATENATE(V1147," ",W1147),'#Input Lists#'!$K$3:$L$827,2,FALSE),"")</f>
        <v/>
      </c>
      <c r="AU1147" s="125">
        <f>IFERROR(VLOOKUP(AA1147,'#Input Lists#'!$BU$3:$BV$8,2,FALSE),"")</f>
        <v>1</v>
      </c>
      <c r="AV1147" s="118" t="str">
        <f>IFERROR(VLOOKUP(AB1147,'#Input Lists#'!$BO$3:$BP$9,2,FALSE),"")</f>
        <v/>
      </c>
      <c r="AW1147" s="118">
        <f>IFERROR(VLOOKUP(AC1147,'#Input Lists#'!$BL$3:$BM$7,2,FALSE),"")</f>
        <v>1</v>
      </c>
      <c r="AX1147" s="52" t="e">
        <f>VLOOKUP(AQ1147,'#Location List#'!$D$3:$K$150,4,FALSE)</f>
        <v>#N/A</v>
      </c>
      <c r="AY1147" s="273" t="e">
        <f>VLOOKUP(AX1147,'#Location List#'!$Z$3:$AA$13,2,FALSE)</f>
        <v>#N/A</v>
      </c>
      <c r="AZ1147" s="126" t="e">
        <f>VLOOKUP($AT1147,'#Input Lists#'!$L$3:$S$1033,6,FALSE)</f>
        <v>#N/A</v>
      </c>
      <c r="BA1147" s="239" t="e">
        <f>VLOOKUP($AT1147,'#Input Lists#'!$L$3:$S$833,7,FALSE)</f>
        <v>#N/A</v>
      </c>
      <c r="BB1147" s="239" t="e">
        <f>VLOOKUP($AT1147,'#Input Lists#'!$L$3:$S$833,8,FALSE)</f>
        <v>#N/A</v>
      </c>
      <c r="BC1147" s="91" t="str">
        <f t="shared" si="110"/>
        <v/>
      </c>
      <c r="BD1147" s="91" t="str">
        <f t="shared" si="111"/>
        <v/>
      </c>
      <c r="BE1147" s="15" t="str">
        <f t="shared" si="112"/>
        <v/>
      </c>
      <c r="BF1147" s="92" t="str">
        <f t="shared" si="113"/>
        <v>No Sighting Date</v>
      </c>
    </row>
    <row r="1148" spans="1:58" x14ac:dyDescent="0.25">
      <c r="A1148" s="118">
        <v>1143</v>
      </c>
      <c r="B1148" s="119"/>
      <c r="C1148" s="120"/>
      <c r="D1148" s="121"/>
      <c r="E1148" s="121"/>
      <c r="F1148" s="236"/>
      <c r="G1148" s="122" t="str">
        <f>IFERROR(VLOOKUP(F1148,'#Location List#'!$U$3:$V$1154,2,FALSE),"")</f>
        <v/>
      </c>
      <c r="H1148" s="120"/>
      <c r="I1148" s="120"/>
      <c r="J1148" s="120"/>
      <c r="K1148" s="120"/>
      <c r="L1148" s="120"/>
      <c r="M1148" s="120"/>
      <c r="N1148" s="120"/>
      <c r="O1148" s="120"/>
      <c r="P1148" s="120"/>
      <c r="Q1148" s="120"/>
      <c r="R1148" s="120"/>
      <c r="S1148" s="120"/>
      <c r="T1148" s="205">
        <f t="shared" si="108"/>
        <v>0</v>
      </c>
      <c r="U1148" s="205">
        <f t="shared" si="109"/>
        <v>0</v>
      </c>
      <c r="V1148" s="210"/>
      <c r="W1148" s="210"/>
      <c r="X1148" s="23" t="str">
        <f>IFERROR(VLOOKUP(AT1148,'#Input Lists#'!$L$3:$AH$833,3,FALSE)," ")</f>
        <v xml:space="preserve"> </v>
      </c>
      <c r="Y1148" s="23" t="str">
        <f>IFERROR(VLOOKUP(AT1148,'#Input Lists#'!$L$3:$AH$833,5,FALSE)," ")</f>
        <v xml:space="preserve"> </v>
      </c>
      <c r="Z1148" s="206" t="str">
        <f>IFERROR(VLOOKUP(AT1148,'#Input Lists#'!$L$3:$AH$833,9,FALSE)," ")</f>
        <v xml:space="preserve"> </v>
      </c>
      <c r="AA1148" s="119" t="s">
        <v>1527</v>
      </c>
      <c r="AB1148" s="120"/>
      <c r="AC1148" s="123"/>
      <c r="AD1148" s="123"/>
      <c r="AE1148" s="123"/>
      <c r="AF1148" s="123"/>
      <c r="AG1148" s="123"/>
      <c r="AH1148" s="123"/>
      <c r="AI1148" s="123"/>
      <c r="AJ1148" s="123"/>
      <c r="AK1148" s="123"/>
      <c r="AL1148" s="123"/>
      <c r="AM1148" s="123"/>
      <c r="AN1148" s="123"/>
      <c r="AO1148" s="123"/>
      <c r="AP1148" s="120"/>
      <c r="AQ1148" s="125" t="str">
        <f>IFERROR(VLOOKUP(G1148,'#Location List#'!$C$3:$D$150,2,FALSE),"")</f>
        <v/>
      </c>
      <c r="AR1148" s="125" t="str">
        <f>IFERROR(VLOOKUP(F1148,'#Location List#'!$Q$3:$R$1154,2,FALSE),"")</f>
        <v/>
      </c>
      <c r="AS1148" s="125" t="str">
        <f>IFERROR(VLOOKUP(V1148,'#Input Lists#'!$B$3:$D$46,3,FALSE),"")</f>
        <v/>
      </c>
      <c r="AT1148" s="125" t="str">
        <f>IFERROR(VLOOKUP(CONCATENATE(V1148," ",W1148),'#Input Lists#'!$K$3:$L$827,2,FALSE),"")</f>
        <v/>
      </c>
      <c r="AU1148" s="125">
        <f>IFERROR(VLOOKUP(AA1148,'#Input Lists#'!$BU$3:$BV$8,2,FALSE),"")</f>
        <v>1</v>
      </c>
      <c r="AV1148" s="118" t="str">
        <f>IFERROR(VLOOKUP(AB1148,'#Input Lists#'!$BO$3:$BP$9,2,FALSE),"")</f>
        <v/>
      </c>
      <c r="AW1148" s="118">
        <f>IFERROR(VLOOKUP(AC1148,'#Input Lists#'!$BL$3:$BM$7,2,FALSE),"")</f>
        <v>1</v>
      </c>
      <c r="AX1148" s="52" t="e">
        <f>VLOOKUP(AQ1148,'#Location List#'!$D$3:$K$150,4,FALSE)</f>
        <v>#N/A</v>
      </c>
      <c r="AY1148" s="273" t="e">
        <f>VLOOKUP(AX1148,'#Location List#'!$Z$3:$AA$13,2,FALSE)</f>
        <v>#N/A</v>
      </c>
      <c r="AZ1148" s="126" t="e">
        <f>VLOOKUP($AT1148,'#Input Lists#'!$L$3:$S$1033,6,FALSE)</f>
        <v>#N/A</v>
      </c>
      <c r="BA1148" s="239" t="e">
        <f>VLOOKUP($AT1148,'#Input Lists#'!$L$3:$S$833,7,FALSE)</f>
        <v>#N/A</v>
      </c>
      <c r="BB1148" s="239" t="e">
        <f>VLOOKUP($AT1148,'#Input Lists#'!$L$3:$S$833,8,FALSE)</f>
        <v>#N/A</v>
      </c>
      <c r="BC1148" s="91" t="str">
        <f t="shared" si="110"/>
        <v/>
      </c>
      <c r="BD1148" s="91" t="str">
        <f t="shared" si="111"/>
        <v/>
      </c>
      <c r="BE1148" s="15" t="str">
        <f t="shared" si="112"/>
        <v/>
      </c>
      <c r="BF1148" s="92" t="str">
        <f t="shared" si="113"/>
        <v>No Sighting Date</v>
      </c>
    </row>
    <row r="1149" spans="1:58" x14ac:dyDescent="0.25">
      <c r="A1149" s="118">
        <v>1144</v>
      </c>
      <c r="B1149" s="119"/>
      <c r="C1149" s="120"/>
      <c r="D1149" s="121"/>
      <c r="E1149" s="121"/>
      <c r="F1149" s="236"/>
      <c r="G1149" s="122" t="str">
        <f>IFERROR(VLOOKUP(F1149,'#Location List#'!$U$3:$V$1154,2,FALSE),"")</f>
        <v/>
      </c>
      <c r="H1149" s="120"/>
      <c r="I1149" s="120"/>
      <c r="J1149" s="120"/>
      <c r="K1149" s="120"/>
      <c r="L1149" s="120"/>
      <c r="M1149" s="120"/>
      <c r="N1149" s="120"/>
      <c r="O1149" s="120"/>
      <c r="P1149" s="120"/>
      <c r="Q1149" s="120"/>
      <c r="R1149" s="120"/>
      <c r="S1149" s="120"/>
      <c r="T1149" s="205">
        <f t="shared" si="108"/>
        <v>0</v>
      </c>
      <c r="U1149" s="205">
        <f t="shared" si="109"/>
        <v>0</v>
      </c>
      <c r="V1149" s="210"/>
      <c r="W1149" s="210"/>
      <c r="X1149" s="23" t="str">
        <f>IFERROR(VLOOKUP(AT1149,'#Input Lists#'!$L$3:$AH$833,3,FALSE)," ")</f>
        <v xml:space="preserve"> </v>
      </c>
      <c r="Y1149" s="23" t="str">
        <f>IFERROR(VLOOKUP(AT1149,'#Input Lists#'!$L$3:$AH$833,5,FALSE)," ")</f>
        <v xml:space="preserve"> </v>
      </c>
      <c r="Z1149" s="206" t="str">
        <f>IFERROR(VLOOKUP(AT1149,'#Input Lists#'!$L$3:$AH$833,9,FALSE)," ")</f>
        <v xml:space="preserve"> </v>
      </c>
      <c r="AA1149" s="119" t="s">
        <v>1527</v>
      </c>
      <c r="AB1149" s="120"/>
      <c r="AC1149" s="123"/>
      <c r="AD1149" s="123"/>
      <c r="AE1149" s="123"/>
      <c r="AF1149" s="123"/>
      <c r="AG1149" s="123"/>
      <c r="AH1149" s="123"/>
      <c r="AI1149" s="123"/>
      <c r="AJ1149" s="123"/>
      <c r="AK1149" s="123"/>
      <c r="AL1149" s="123"/>
      <c r="AM1149" s="123"/>
      <c r="AN1149" s="123"/>
      <c r="AO1149" s="123"/>
      <c r="AP1149" s="120"/>
      <c r="AQ1149" s="125" t="str">
        <f>IFERROR(VLOOKUP(G1149,'#Location List#'!$C$3:$D$150,2,FALSE),"")</f>
        <v/>
      </c>
      <c r="AR1149" s="125" t="str">
        <f>IFERROR(VLOOKUP(F1149,'#Location List#'!$Q$3:$R$1154,2,FALSE),"")</f>
        <v/>
      </c>
      <c r="AS1149" s="125" t="str">
        <f>IFERROR(VLOOKUP(V1149,'#Input Lists#'!$B$3:$D$46,3,FALSE),"")</f>
        <v/>
      </c>
      <c r="AT1149" s="125" t="str">
        <f>IFERROR(VLOOKUP(CONCATENATE(V1149," ",W1149),'#Input Lists#'!$K$3:$L$827,2,FALSE),"")</f>
        <v/>
      </c>
      <c r="AU1149" s="125">
        <f>IFERROR(VLOOKUP(AA1149,'#Input Lists#'!$BU$3:$BV$8,2,FALSE),"")</f>
        <v>1</v>
      </c>
      <c r="AV1149" s="118" t="str">
        <f>IFERROR(VLOOKUP(AB1149,'#Input Lists#'!$BO$3:$BP$9,2,FALSE),"")</f>
        <v/>
      </c>
      <c r="AW1149" s="118">
        <f>IFERROR(VLOOKUP(AC1149,'#Input Lists#'!$BL$3:$BM$7,2,FALSE),"")</f>
        <v>1</v>
      </c>
      <c r="AX1149" s="52" t="e">
        <f>VLOOKUP(AQ1149,'#Location List#'!$D$3:$K$150,4,FALSE)</f>
        <v>#N/A</v>
      </c>
      <c r="AY1149" s="273" t="e">
        <f>VLOOKUP(AX1149,'#Location List#'!$Z$3:$AA$13,2,FALSE)</f>
        <v>#N/A</v>
      </c>
      <c r="AZ1149" s="126" t="e">
        <f>VLOOKUP($AT1149,'#Input Lists#'!$L$3:$S$1033,6,FALSE)</f>
        <v>#N/A</v>
      </c>
      <c r="BA1149" s="239" t="e">
        <f>VLOOKUP($AT1149,'#Input Lists#'!$L$3:$S$833,7,FALSE)</f>
        <v>#N/A</v>
      </c>
      <c r="BB1149" s="239" t="e">
        <f>VLOOKUP($AT1149,'#Input Lists#'!$L$3:$S$833,8,FALSE)</f>
        <v>#N/A</v>
      </c>
      <c r="BC1149" s="91" t="str">
        <f t="shared" si="110"/>
        <v/>
      </c>
      <c r="BD1149" s="91" t="str">
        <f t="shared" si="111"/>
        <v/>
      </c>
      <c r="BE1149" s="15" t="str">
        <f t="shared" si="112"/>
        <v/>
      </c>
      <c r="BF1149" s="92" t="str">
        <f t="shared" si="113"/>
        <v>No Sighting Date</v>
      </c>
    </row>
    <row r="1150" spans="1:58" x14ac:dyDescent="0.25">
      <c r="A1150" s="118">
        <v>1145</v>
      </c>
      <c r="B1150" s="119"/>
      <c r="C1150" s="120"/>
      <c r="D1150" s="121"/>
      <c r="E1150" s="121"/>
      <c r="F1150" s="236"/>
      <c r="G1150" s="122" t="str">
        <f>IFERROR(VLOOKUP(F1150,'#Location List#'!$U$3:$V$1154,2,FALSE),"")</f>
        <v/>
      </c>
      <c r="H1150" s="120"/>
      <c r="I1150" s="120"/>
      <c r="J1150" s="120"/>
      <c r="K1150" s="120"/>
      <c r="L1150" s="120"/>
      <c r="M1150" s="120"/>
      <c r="N1150" s="120"/>
      <c r="O1150" s="120"/>
      <c r="P1150" s="120"/>
      <c r="Q1150" s="120"/>
      <c r="R1150" s="120"/>
      <c r="S1150" s="120"/>
      <c r="T1150" s="205">
        <f t="shared" si="108"/>
        <v>0</v>
      </c>
      <c r="U1150" s="205">
        <f t="shared" si="109"/>
        <v>0</v>
      </c>
      <c r="V1150" s="210"/>
      <c r="W1150" s="210"/>
      <c r="X1150" s="23" t="str">
        <f>IFERROR(VLOOKUP(AT1150,'#Input Lists#'!$L$3:$AH$833,3,FALSE)," ")</f>
        <v xml:space="preserve"> </v>
      </c>
      <c r="Y1150" s="23" t="str">
        <f>IFERROR(VLOOKUP(AT1150,'#Input Lists#'!$L$3:$AH$833,5,FALSE)," ")</f>
        <v xml:space="preserve"> </v>
      </c>
      <c r="Z1150" s="206" t="str">
        <f>IFERROR(VLOOKUP(AT1150,'#Input Lists#'!$L$3:$AH$833,9,FALSE)," ")</f>
        <v xml:space="preserve"> </v>
      </c>
      <c r="AA1150" s="119" t="s">
        <v>1527</v>
      </c>
      <c r="AB1150" s="120"/>
      <c r="AC1150" s="123"/>
      <c r="AD1150" s="123"/>
      <c r="AE1150" s="123"/>
      <c r="AF1150" s="123"/>
      <c r="AG1150" s="123"/>
      <c r="AH1150" s="123"/>
      <c r="AI1150" s="123"/>
      <c r="AJ1150" s="123"/>
      <c r="AK1150" s="123"/>
      <c r="AL1150" s="123"/>
      <c r="AM1150" s="123"/>
      <c r="AN1150" s="123"/>
      <c r="AO1150" s="123"/>
      <c r="AP1150" s="120"/>
      <c r="AQ1150" s="125" t="str">
        <f>IFERROR(VLOOKUP(G1150,'#Location List#'!$C$3:$D$150,2,FALSE),"")</f>
        <v/>
      </c>
      <c r="AR1150" s="125" t="str">
        <f>IFERROR(VLOOKUP(F1150,'#Location List#'!$Q$3:$R$1154,2,FALSE),"")</f>
        <v/>
      </c>
      <c r="AS1150" s="125" t="str">
        <f>IFERROR(VLOOKUP(V1150,'#Input Lists#'!$B$3:$D$46,3,FALSE),"")</f>
        <v/>
      </c>
      <c r="AT1150" s="125" t="str">
        <f>IFERROR(VLOOKUP(CONCATENATE(V1150," ",W1150),'#Input Lists#'!$K$3:$L$827,2,FALSE),"")</f>
        <v/>
      </c>
      <c r="AU1150" s="125">
        <f>IFERROR(VLOOKUP(AA1150,'#Input Lists#'!$BU$3:$BV$8,2,FALSE),"")</f>
        <v>1</v>
      </c>
      <c r="AV1150" s="118" t="str">
        <f>IFERROR(VLOOKUP(AB1150,'#Input Lists#'!$BO$3:$BP$9,2,FALSE),"")</f>
        <v/>
      </c>
      <c r="AW1150" s="118">
        <f>IFERROR(VLOOKUP(AC1150,'#Input Lists#'!$BL$3:$BM$7,2,FALSE),"")</f>
        <v>1</v>
      </c>
      <c r="AX1150" s="52" t="e">
        <f>VLOOKUP(AQ1150,'#Location List#'!$D$3:$K$150,4,FALSE)</f>
        <v>#N/A</v>
      </c>
      <c r="AY1150" s="273" t="e">
        <f>VLOOKUP(AX1150,'#Location List#'!$Z$3:$AA$13,2,FALSE)</f>
        <v>#N/A</v>
      </c>
      <c r="AZ1150" s="126" t="e">
        <f>VLOOKUP($AT1150,'#Input Lists#'!$L$3:$S$1033,6,FALSE)</f>
        <v>#N/A</v>
      </c>
      <c r="BA1150" s="239" t="e">
        <f>VLOOKUP($AT1150,'#Input Lists#'!$L$3:$S$833,7,FALSE)</f>
        <v>#N/A</v>
      </c>
      <c r="BB1150" s="239" t="e">
        <f>VLOOKUP($AT1150,'#Input Lists#'!$L$3:$S$833,8,FALSE)</f>
        <v>#N/A</v>
      </c>
      <c r="BC1150" s="91" t="str">
        <f t="shared" si="110"/>
        <v/>
      </c>
      <c r="BD1150" s="91" t="str">
        <f t="shared" si="111"/>
        <v/>
      </c>
      <c r="BE1150" s="15" t="str">
        <f t="shared" si="112"/>
        <v/>
      </c>
      <c r="BF1150" s="92" t="str">
        <f t="shared" si="113"/>
        <v>No Sighting Date</v>
      </c>
    </row>
    <row r="1151" spans="1:58" x14ac:dyDescent="0.25">
      <c r="A1151" s="118">
        <v>1146</v>
      </c>
      <c r="B1151" s="119"/>
      <c r="C1151" s="120"/>
      <c r="D1151" s="121"/>
      <c r="E1151" s="121"/>
      <c r="F1151" s="236"/>
      <c r="G1151" s="122" t="str">
        <f>IFERROR(VLOOKUP(F1151,'#Location List#'!$U$3:$V$1154,2,FALSE),"")</f>
        <v/>
      </c>
      <c r="H1151" s="120"/>
      <c r="I1151" s="120"/>
      <c r="J1151" s="120"/>
      <c r="K1151" s="120"/>
      <c r="L1151" s="120"/>
      <c r="M1151" s="120"/>
      <c r="N1151" s="120"/>
      <c r="O1151" s="120"/>
      <c r="P1151" s="120"/>
      <c r="Q1151" s="120"/>
      <c r="R1151" s="120"/>
      <c r="S1151" s="120"/>
      <c r="T1151" s="205">
        <f t="shared" si="108"/>
        <v>0</v>
      </c>
      <c r="U1151" s="205">
        <f t="shared" si="109"/>
        <v>0</v>
      </c>
      <c r="V1151" s="210"/>
      <c r="W1151" s="210"/>
      <c r="X1151" s="23" t="str">
        <f>IFERROR(VLOOKUP(AT1151,'#Input Lists#'!$L$3:$AH$833,3,FALSE)," ")</f>
        <v xml:space="preserve"> </v>
      </c>
      <c r="Y1151" s="23" t="str">
        <f>IFERROR(VLOOKUP(AT1151,'#Input Lists#'!$L$3:$AH$833,5,FALSE)," ")</f>
        <v xml:space="preserve"> </v>
      </c>
      <c r="Z1151" s="206" t="str">
        <f>IFERROR(VLOOKUP(AT1151,'#Input Lists#'!$L$3:$AH$833,9,FALSE)," ")</f>
        <v xml:space="preserve"> </v>
      </c>
      <c r="AA1151" s="119" t="s">
        <v>1527</v>
      </c>
      <c r="AB1151" s="120"/>
      <c r="AC1151" s="123"/>
      <c r="AD1151" s="123"/>
      <c r="AE1151" s="123"/>
      <c r="AF1151" s="123"/>
      <c r="AG1151" s="123"/>
      <c r="AH1151" s="123"/>
      <c r="AI1151" s="123"/>
      <c r="AJ1151" s="123"/>
      <c r="AK1151" s="123"/>
      <c r="AL1151" s="123"/>
      <c r="AM1151" s="123"/>
      <c r="AN1151" s="123"/>
      <c r="AO1151" s="123"/>
      <c r="AP1151" s="120"/>
      <c r="AQ1151" s="125" t="str">
        <f>IFERROR(VLOOKUP(G1151,'#Location List#'!$C$3:$D$150,2,FALSE),"")</f>
        <v/>
      </c>
      <c r="AR1151" s="125" t="str">
        <f>IFERROR(VLOOKUP(F1151,'#Location List#'!$Q$3:$R$1154,2,FALSE),"")</f>
        <v/>
      </c>
      <c r="AS1151" s="125" t="str">
        <f>IFERROR(VLOOKUP(V1151,'#Input Lists#'!$B$3:$D$46,3,FALSE),"")</f>
        <v/>
      </c>
      <c r="AT1151" s="125" t="str">
        <f>IFERROR(VLOOKUP(CONCATENATE(V1151," ",W1151),'#Input Lists#'!$K$3:$L$827,2,FALSE),"")</f>
        <v/>
      </c>
      <c r="AU1151" s="125">
        <f>IFERROR(VLOOKUP(AA1151,'#Input Lists#'!$BU$3:$BV$8,2,FALSE),"")</f>
        <v>1</v>
      </c>
      <c r="AV1151" s="118" t="str">
        <f>IFERROR(VLOOKUP(AB1151,'#Input Lists#'!$BO$3:$BP$9,2,FALSE),"")</f>
        <v/>
      </c>
      <c r="AW1151" s="118">
        <f>IFERROR(VLOOKUP(AC1151,'#Input Lists#'!$BL$3:$BM$7,2,FALSE),"")</f>
        <v>1</v>
      </c>
      <c r="AX1151" s="52" t="e">
        <f>VLOOKUP(AQ1151,'#Location List#'!$D$3:$K$150,4,FALSE)</f>
        <v>#N/A</v>
      </c>
      <c r="AY1151" s="273" t="e">
        <f>VLOOKUP(AX1151,'#Location List#'!$Z$3:$AA$13,2,FALSE)</f>
        <v>#N/A</v>
      </c>
      <c r="AZ1151" s="126" t="e">
        <f>VLOOKUP($AT1151,'#Input Lists#'!$L$3:$S$1033,6,FALSE)</f>
        <v>#N/A</v>
      </c>
      <c r="BA1151" s="239" t="e">
        <f>VLOOKUP($AT1151,'#Input Lists#'!$L$3:$S$833,7,FALSE)</f>
        <v>#N/A</v>
      </c>
      <c r="BB1151" s="239" t="e">
        <f>VLOOKUP($AT1151,'#Input Lists#'!$L$3:$S$833,8,FALSE)</f>
        <v>#N/A</v>
      </c>
      <c r="BC1151" s="91" t="str">
        <f t="shared" si="110"/>
        <v/>
      </c>
      <c r="BD1151" s="91" t="str">
        <f t="shared" si="111"/>
        <v/>
      </c>
      <c r="BE1151" s="15" t="str">
        <f t="shared" si="112"/>
        <v/>
      </c>
      <c r="BF1151" s="92" t="str">
        <f t="shared" si="113"/>
        <v>No Sighting Date</v>
      </c>
    </row>
    <row r="1152" spans="1:58" x14ac:dyDescent="0.25">
      <c r="A1152" s="118">
        <v>1147</v>
      </c>
      <c r="B1152" s="119"/>
      <c r="C1152" s="120"/>
      <c r="D1152" s="121"/>
      <c r="E1152" s="121"/>
      <c r="F1152" s="236"/>
      <c r="G1152" s="122" t="str">
        <f>IFERROR(VLOOKUP(F1152,'#Location List#'!$U$3:$V$1154,2,FALSE),"")</f>
        <v/>
      </c>
      <c r="H1152" s="120"/>
      <c r="I1152" s="120"/>
      <c r="J1152" s="120"/>
      <c r="K1152" s="120"/>
      <c r="L1152" s="120"/>
      <c r="M1152" s="120"/>
      <c r="N1152" s="120"/>
      <c r="O1152" s="120"/>
      <c r="P1152" s="120"/>
      <c r="Q1152" s="120"/>
      <c r="R1152" s="120"/>
      <c r="S1152" s="120"/>
      <c r="T1152" s="205">
        <f t="shared" si="108"/>
        <v>0</v>
      </c>
      <c r="U1152" s="205">
        <f t="shared" si="109"/>
        <v>0</v>
      </c>
      <c r="V1152" s="210"/>
      <c r="W1152" s="210"/>
      <c r="X1152" s="23" t="str">
        <f>IFERROR(VLOOKUP(AT1152,'#Input Lists#'!$L$3:$AH$833,3,FALSE)," ")</f>
        <v xml:space="preserve"> </v>
      </c>
      <c r="Y1152" s="23" t="str">
        <f>IFERROR(VLOOKUP(AT1152,'#Input Lists#'!$L$3:$AH$833,5,FALSE)," ")</f>
        <v xml:space="preserve"> </v>
      </c>
      <c r="Z1152" s="206" t="str">
        <f>IFERROR(VLOOKUP(AT1152,'#Input Lists#'!$L$3:$AH$833,9,FALSE)," ")</f>
        <v xml:space="preserve"> </v>
      </c>
      <c r="AA1152" s="119" t="s">
        <v>1527</v>
      </c>
      <c r="AB1152" s="120"/>
      <c r="AC1152" s="123"/>
      <c r="AD1152" s="123"/>
      <c r="AE1152" s="123"/>
      <c r="AF1152" s="123"/>
      <c r="AG1152" s="123"/>
      <c r="AH1152" s="123"/>
      <c r="AI1152" s="123"/>
      <c r="AJ1152" s="123"/>
      <c r="AK1152" s="123"/>
      <c r="AL1152" s="123"/>
      <c r="AM1152" s="123"/>
      <c r="AN1152" s="123"/>
      <c r="AO1152" s="123"/>
      <c r="AP1152" s="120"/>
      <c r="AQ1152" s="125" t="str">
        <f>IFERROR(VLOOKUP(G1152,'#Location List#'!$C$3:$D$150,2,FALSE),"")</f>
        <v/>
      </c>
      <c r="AR1152" s="125" t="str">
        <f>IFERROR(VLOOKUP(F1152,'#Location List#'!$Q$3:$R$1154,2,FALSE),"")</f>
        <v/>
      </c>
      <c r="AS1152" s="125" t="str">
        <f>IFERROR(VLOOKUP(V1152,'#Input Lists#'!$B$3:$D$46,3,FALSE),"")</f>
        <v/>
      </c>
      <c r="AT1152" s="125" t="str">
        <f>IFERROR(VLOOKUP(CONCATENATE(V1152," ",W1152),'#Input Lists#'!$K$3:$L$827,2,FALSE),"")</f>
        <v/>
      </c>
      <c r="AU1152" s="125">
        <f>IFERROR(VLOOKUP(AA1152,'#Input Lists#'!$BU$3:$BV$8,2,FALSE),"")</f>
        <v>1</v>
      </c>
      <c r="AV1152" s="118" t="str">
        <f>IFERROR(VLOOKUP(AB1152,'#Input Lists#'!$BO$3:$BP$9,2,FALSE),"")</f>
        <v/>
      </c>
      <c r="AW1152" s="118">
        <f>IFERROR(VLOOKUP(AC1152,'#Input Lists#'!$BL$3:$BM$7,2,FALSE),"")</f>
        <v>1</v>
      </c>
      <c r="AX1152" s="52" t="e">
        <f>VLOOKUP(AQ1152,'#Location List#'!$D$3:$K$150,4,FALSE)</f>
        <v>#N/A</v>
      </c>
      <c r="AY1152" s="273" t="e">
        <f>VLOOKUP(AX1152,'#Location List#'!$Z$3:$AA$13,2,FALSE)</f>
        <v>#N/A</v>
      </c>
      <c r="AZ1152" s="126" t="e">
        <f>VLOOKUP($AT1152,'#Input Lists#'!$L$3:$S$1033,6,FALSE)</f>
        <v>#N/A</v>
      </c>
      <c r="BA1152" s="239" t="e">
        <f>VLOOKUP($AT1152,'#Input Lists#'!$L$3:$S$833,7,FALSE)</f>
        <v>#N/A</v>
      </c>
      <c r="BB1152" s="239" t="e">
        <f>VLOOKUP($AT1152,'#Input Lists#'!$L$3:$S$833,8,FALSE)</f>
        <v>#N/A</v>
      </c>
      <c r="BC1152" s="91" t="str">
        <f t="shared" si="110"/>
        <v/>
      </c>
      <c r="BD1152" s="91" t="str">
        <f t="shared" si="111"/>
        <v/>
      </c>
      <c r="BE1152" s="15" t="str">
        <f t="shared" si="112"/>
        <v/>
      </c>
      <c r="BF1152" s="92" t="str">
        <f t="shared" si="113"/>
        <v>No Sighting Date</v>
      </c>
    </row>
    <row r="1153" spans="1:58" x14ac:dyDescent="0.25">
      <c r="A1153" s="118">
        <v>1148</v>
      </c>
      <c r="B1153" s="119"/>
      <c r="C1153" s="120"/>
      <c r="D1153" s="121"/>
      <c r="E1153" s="121"/>
      <c r="F1153" s="236"/>
      <c r="G1153" s="122" t="str">
        <f>IFERROR(VLOOKUP(F1153,'#Location List#'!$U$3:$V$1154,2,FALSE),"")</f>
        <v/>
      </c>
      <c r="H1153" s="120"/>
      <c r="I1153" s="120"/>
      <c r="J1153" s="120"/>
      <c r="K1153" s="120"/>
      <c r="L1153" s="120"/>
      <c r="M1153" s="120"/>
      <c r="N1153" s="120"/>
      <c r="O1153" s="120"/>
      <c r="P1153" s="120"/>
      <c r="Q1153" s="120"/>
      <c r="R1153" s="120"/>
      <c r="S1153" s="120"/>
      <c r="T1153" s="205">
        <f t="shared" si="108"/>
        <v>0</v>
      </c>
      <c r="U1153" s="205">
        <f t="shared" si="109"/>
        <v>0</v>
      </c>
      <c r="V1153" s="210"/>
      <c r="W1153" s="210"/>
      <c r="X1153" s="23" t="str">
        <f>IFERROR(VLOOKUP(AT1153,'#Input Lists#'!$L$3:$AH$833,3,FALSE)," ")</f>
        <v xml:space="preserve"> </v>
      </c>
      <c r="Y1153" s="23" t="str">
        <f>IFERROR(VLOOKUP(AT1153,'#Input Lists#'!$L$3:$AH$833,5,FALSE)," ")</f>
        <v xml:space="preserve"> </v>
      </c>
      <c r="Z1153" s="206" t="str">
        <f>IFERROR(VLOOKUP(AT1153,'#Input Lists#'!$L$3:$AH$833,9,FALSE)," ")</f>
        <v xml:space="preserve"> </v>
      </c>
      <c r="AA1153" s="119" t="s">
        <v>1527</v>
      </c>
      <c r="AB1153" s="120"/>
      <c r="AC1153" s="123"/>
      <c r="AD1153" s="123"/>
      <c r="AE1153" s="123"/>
      <c r="AF1153" s="123"/>
      <c r="AG1153" s="123"/>
      <c r="AH1153" s="123"/>
      <c r="AI1153" s="123"/>
      <c r="AJ1153" s="123"/>
      <c r="AK1153" s="123"/>
      <c r="AL1153" s="123"/>
      <c r="AM1153" s="123"/>
      <c r="AN1153" s="123"/>
      <c r="AO1153" s="123"/>
      <c r="AP1153" s="120"/>
      <c r="AQ1153" s="125" t="str">
        <f>IFERROR(VLOOKUP(G1153,'#Location List#'!$C$3:$D$150,2,FALSE),"")</f>
        <v/>
      </c>
      <c r="AR1153" s="125" t="str">
        <f>IFERROR(VLOOKUP(F1153,'#Location List#'!$Q$3:$R$1154,2,FALSE),"")</f>
        <v/>
      </c>
      <c r="AS1153" s="125" t="str">
        <f>IFERROR(VLOOKUP(V1153,'#Input Lists#'!$B$3:$D$46,3,FALSE),"")</f>
        <v/>
      </c>
      <c r="AT1153" s="125" t="str">
        <f>IFERROR(VLOOKUP(CONCATENATE(V1153," ",W1153),'#Input Lists#'!$K$3:$L$827,2,FALSE),"")</f>
        <v/>
      </c>
      <c r="AU1153" s="125">
        <f>IFERROR(VLOOKUP(AA1153,'#Input Lists#'!$BU$3:$BV$8,2,FALSE),"")</f>
        <v>1</v>
      </c>
      <c r="AV1153" s="118" t="str">
        <f>IFERROR(VLOOKUP(AB1153,'#Input Lists#'!$BO$3:$BP$9,2,FALSE),"")</f>
        <v/>
      </c>
      <c r="AW1153" s="118">
        <f>IFERROR(VLOOKUP(AC1153,'#Input Lists#'!$BL$3:$BM$7,2,FALSE),"")</f>
        <v>1</v>
      </c>
      <c r="AX1153" s="52" t="e">
        <f>VLOOKUP(AQ1153,'#Location List#'!$D$3:$K$150,4,FALSE)</f>
        <v>#N/A</v>
      </c>
      <c r="AY1153" s="273" t="e">
        <f>VLOOKUP(AX1153,'#Location List#'!$Z$3:$AA$13,2,FALSE)</f>
        <v>#N/A</v>
      </c>
      <c r="AZ1153" s="126" t="e">
        <f>VLOOKUP($AT1153,'#Input Lists#'!$L$3:$S$1033,6,FALSE)</f>
        <v>#N/A</v>
      </c>
      <c r="BA1153" s="239" t="e">
        <f>VLOOKUP($AT1153,'#Input Lists#'!$L$3:$S$833,7,FALSE)</f>
        <v>#N/A</v>
      </c>
      <c r="BB1153" s="239" t="e">
        <f>VLOOKUP($AT1153,'#Input Lists#'!$L$3:$S$833,8,FALSE)</f>
        <v>#N/A</v>
      </c>
      <c r="BC1153" s="91" t="str">
        <f t="shared" si="110"/>
        <v/>
      </c>
      <c r="BD1153" s="91" t="str">
        <f t="shared" si="111"/>
        <v/>
      </c>
      <c r="BE1153" s="15" t="str">
        <f t="shared" si="112"/>
        <v/>
      </c>
      <c r="BF1153" s="92" t="str">
        <f t="shared" si="113"/>
        <v>No Sighting Date</v>
      </c>
    </row>
    <row r="1154" spans="1:58" x14ac:dyDescent="0.25">
      <c r="A1154" s="118">
        <v>1149</v>
      </c>
      <c r="B1154" s="119"/>
      <c r="C1154" s="120"/>
      <c r="D1154" s="121"/>
      <c r="E1154" s="121"/>
      <c r="F1154" s="236"/>
      <c r="G1154" s="122" t="str">
        <f>IFERROR(VLOOKUP(F1154,'#Location List#'!$U$3:$V$1154,2,FALSE),"")</f>
        <v/>
      </c>
      <c r="H1154" s="120"/>
      <c r="I1154" s="120"/>
      <c r="J1154" s="120"/>
      <c r="K1154" s="120"/>
      <c r="L1154" s="120"/>
      <c r="M1154" s="120"/>
      <c r="N1154" s="120"/>
      <c r="O1154" s="120"/>
      <c r="P1154" s="120"/>
      <c r="Q1154" s="120"/>
      <c r="R1154" s="120"/>
      <c r="S1154" s="120"/>
      <c r="T1154" s="205">
        <f t="shared" si="108"/>
        <v>0</v>
      </c>
      <c r="U1154" s="205">
        <f t="shared" si="109"/>
        <v>0</v>
      </c>
      <c r="V1154" s="210"/>
      <c r="W1154" s="210"/>
      <c r="X1154" s="23" t="str">
        <f>IFERROR(VLOOKUP(AT1154,'#Input Lists#'!$L$3:$AH$833,3,FALSE)," ")</f>
        <v xml:space="preserve"> </v>
      </c>
      <c r="Y1154" s="23" t="str">
        <f>IFERROR(VLOOKUP(AT1154,'#Input Lists#'!$L$3:$AH$833,5,FALSE)," ")</f>
        <v xml:space="preserve"> </v>
      </c>
      <c r="Z1154" s="206" t="str">
        <f>IFERROR(VLOOKUP(AT1154,'#Input Lists#'!$L$3:$AH$833,9,FALSE)," ")</f>
        <v xml:space="preserve"> </v>
      </c>
      <c r="AA1154" s="119" t="s">
        <v>1527</v>
      </c>
      <c r="AB1154" s="120"/>
      <c r="AC1154" s="123"/>
      <c r="AD1154" s="123"/>
      <c r="AE1154" s="123"/>
      <c r="AF1154" s="123"/>
      <c r="AG1154" s="123"/>
      <c r="AH1154" s="123"/>
      <c r="AI1154" s="123"/>
      <c r="AJ1154" s="123"/>
      <c r="AK1154" s="123"/>
      <c r="AL1154" s="123"/>
      <c r="AM1154" s="123"/>
      <c r="AN1154" s="123"/>
      <c r="AO1154" s="123"/>
      <c r="AP1154" s="120"/>
      <c r="AQ1154" s="125" t="str">
        <f>IFERROR(VLOOKUP(G1154,'#Location List#'!$C$3:$D$150,2,FALSE),"")</f>
        <v/>
      </c>
      <c r="AR1154" s="125" t="str">
        <f>IFERROR(VLOOKUP(F1154,'#Location List#'!$Q$3:$R$1154,2,FALSE),"")</f>
        <v/>
      </c>
      <c r="AS1154" s="125" t="str">
        <f>IFERROR(VLOOKUP(V1154,'#Input Lists#'!$B$3:$D$46,3,FALSE),"")</f>
        <v/>
      </c>
      <c r="AT1154" s="125" t="str">
        <f>IFERROR(VLOOKUP(CONCATENATE(V1154," ",W1154),'#Input Lists#'!$K$3:$L$827,2,FALSE),"")</f>
        <v/>
      </c>
      <c r="AU1154" s="125">
        <f>IFERROR(VLOOKUP(AA1154,'#Input Lists#'!$BU$3:$BV$8,2,FALSE),"")</f>
        <v>1</v>
      </c>
      <c r="AV1154" s="118" t="str">
        <f>IFERROR(VLOOKUP(AB1154,'#Input Lists#'!$BO$3:$BP$9,2,FALSE),"")</f>
        <v/>
      </c>
      <c r="AW1154" s="118">
        <f>IFERROR(VLOOKUP(AC1154,'#Input Lists#'!$BL$3:$BM$7,2,FALSE),"")</f>
        <v>1</v>
      </c>
      <c r="AX1154" s="52" t="e">
        <f>VLOOKUP(AQ1154,'#Location List#'!$D$3:$K$150,4,FALSE)</f>
        <v>#N/A</v>
      </c>
      <c r="AY1154" s="273" t="e">
        <f>VLOOKUP(AX1154,'#Location List#'!$Z$3:$AA$13,2,FALSE)</f>
        <v>#N/A</v>
      </c>
      <c r="AZ1154" s="126" t="e">
        <f>VLOOKUP($AT1154,'#Input Lists#'!$L$3:$S$1033,6,FALSE)</f>
        <v>#N/A</v>
      </c>
      <c r="BA1154" s="239" t="e">
        <f>VLOOKUP($AT1154,'#Input Lists#'!$L$3:$S$833,7,FALSE)</f>
        <v>#N/A</v>
      </c>
      <c r="BB1154" s="239" t="e">
        <f>VLOOKUP($AT1154,'#Input Lists#'!$L$3:$S$833,8,FALSE)</f>
        <v>#N/A</v>
      </c>
      <c r="BC1154" s="91" t="str">
        <f t="shared" si="110"/>
        <v/>
      </c>
      <c r="BD1154" s="91" t="str">
        <f t="shared" si="111"/>
        <v/>
      </c>
      <c r="BE1154" s="15" t="str">
        <f t="shared" si="112"/>
        <v/>
      </c>
      <c r="BF1154" s="92" t="str">
        <f t="shared" si="113"/>
        <v>No Sighting Date</v>
      </c>
    </row>
    <row r="1155" spans="1:58" x14ac:dyDescent="0.25">
      <c r="A1155" s="118">
        <v>1150</v>
      </c>
      <c r="B1155" s="119"/>
      <c r="C1155" s="120"/>
      <c r="D1155" s="121"/>
      <c r="E1155" s="121"/>
      <c r="F1155" s="236"/>
      <c r="G1155" s="122" t="str">
        <f>IFERROR(VLOOKUP(F1155,'#Location List#'!$U$3:$V$1154,2,FALSE),"")</f>
        <v/>
      </c>
      <c r="H1155" s="120"/>
      <c r="I1155" s="120"/>
      <c r="J1155" s="120"/>
      <c r="K1155" s="120"/>
      <c r="L1155" s="120"/>
      <c r="M1155" s="120"/>
      <c r="N1155" s="120"/>
      <c r="O1155" s="120"/>
      <c r="P1155" s="120"/>
      <c r="Q1155" s="120"/>
      <c r="R1155" s="120"/>
      <c r="S1155" s="120"/>
      <c r="T1155" s="205">
        <f t="shared" si="108"/>
        <v>0</v>
      </c>
      <c r="U1155" s="205">
        <f t="shared" si="109"/>
        <v>0</v>
      </c>
      <c r="V1155" s="210"/>
      <c r="W1155" s="210"/>
      <c r="X1155" s="23" t="str">
        <f>IFERROR(VLOOKUP(AT1155,'#Input Lists#'!$L$3:$AH$833,3,FALSE)," ")</f>
        <v xml:space="preserve"> </v>
      </c>
      <c r="Y1155" s="23" t="str">
        <f>IFERROR(VLOOKUP(AT1155,'#Input Lists#'!$L$3:$AH$833,5,FALSE)," ")</f>
        <v xml:space="preserve"> </v>
      </c>
      <c r="Z1155" s="206" t="str">
        <f>IFERROR(VLOOKUP(AT1155,'#Input Lists#'!$L$3:$AH$833,9,FALSE)," ")</f>
        <v xml:space="preserve"> </v>
      </c>
      <c r="AA1155" s="119" t="s">
        <v>1527</v>
      </c>
      <c r="AB1155" s="120"/>
      <c r="AC1155" s="123"/>
      <c r="AD1155" s="123"/>
      <c r="AE1155" s="123"/>
      <c r="AF1155" s="123"/>
      <c r="AG1155" s="123"/>
      <c r="AH1155" s="123"/>
      <c r="AI1155" s="123"/>
      <c r="AJ1155" s="123"/>
      <c r="AK1155" s="123"/>
      <c r="AL1155" s="123"/>
      <c r="AM1155" s="123"/>
      <c r="AN1155" s="123"/>
      <c r="AO1155" s="123"/>
      <c r="AP1155" s="120"/>
      <c r="AQ1155" s="125" t="str">
        <f>IFERROR(VLOOKUP(G1155,'#Location List#'!$C$3:$D$150,2,FALSE),"")</f>
        <v/>
      </c>
      <c r="AR1155" s="125" t="str">
        <f>IFERROR(VLOOKUP(F1155,'#Location List#'!$Q$3:$R$1154,2,FALSE),"")</f>
        <v/>
      </c>
      <c r="AS1155" s="125" t="str">
        <f>IFERROR(VLOOKUP(V1155,'#Input Lists#'!$B$3:$D$46,3,FALSE),"")</f>
        <v/>
      </c>
      <c r="AT1155" s="125" t="str">
        <f>IFERROR(VLOOKUP(CONCATENATE(V1155," ",W1155),'#Input Lists#'!$K$3:$L$827,2,FALSE),"")</f>
        <v/>
      </c>
      <c r="AU1155" s="125">
        <f>IFERROR(VLOOKUP(AA1155,'#Input Lists#'!$BU$3:$BV$8,2,FALSE),"")</f>
        <v>1</v>
      </c>
      <c r="AV1155" s="118" t="str">
        <f>IFERROR(VLOOKUP(AB1155,'#Input Lists#'!$BO$3:$BP$9,2,FALSE),"")</f>
        <v/>
      </c>
      <c r="AW1155" s="118">
        <f>IFERROR(VLOOKUP(AC1155,'#Input Lists#'!$BL$3:$BM$7,2,FALSE),"")</f>
        <v>1</v>
      </c>
      <c r="AX1155" s="52" t="e">
        <f>VLOOKUP(AQ1155,'#Location List#'!$D$3:$K$150,4,FALSE)</f>
        <v>#N/A</v>
      </c>
      <c r="AY1155" s="273" t="e">
        <f>VLOOKUP(AX1155,'#Location List#'!$Z$3:$AA$13,2,FALSE)</f>
        <v>#N/A</v>
      </c>
      <c r="AZ1155" s="126" t="e">
        <f>VLOOKUP($AT1155,'#Input Lists#'!$L$3:$S$1033,6,FALSE)</f>
        <v>#N/A</v>
      </c>
      <c r="BA1155" s="239" t="e">
        <f>VLOOKUP($AT1155,'#Input Lists#'!$L$3:$S$833,7,FALSE)</f>
        <v>#N/A</v>
      </c>
      <c r="BB1155" s="239" t="e">
        <f>VLOOKUP($AT1155,'#Input Lists#'!$L$3:$S$833,8,FALSE)</f>
        <v>#N/A</v>
      </c>
      <c r="BC1155" s="91" t="str">
        <f t="shared" si="110"/>
        <v/>
      </c>
      <c r="BD1155" s="91" t="str">
        <f t="shared" si="111"/>
        <v/>
      </c>
      <c r="BE1155" s="15" t="str">
        <f t="shared" si="112"/>
        <v/>
      </c>
      <c r="BF1155" s="92" t="str">
        <f t="shared" si="113"/>
        <v>No Sighting Date</v>
      </c>
    </row>
    <row r="1156" spans="1:58" x14ac:dyDescent="0.25">
      <c r="A1156" s="118">
        <v>1151</v>
      </c>
      <c r="B1156" s="119"/>
      <c r="C1156" s="120"/>
      <c r="D1156" s="121"/>
      <c r="E1156" s="121"/>
      <c r="F1156" s="236"/>
      <c r="G1156" s="122" t="str">
        <f>IFERROR(VLOOKUP(F1156,'#Location List#'!$U$3:$V$1154,2,FALSE),"")</f>
        <v/>
      </c>
      <c r="H1156" s="120"/>
      <c r="I1156" s="120"/>
      <c r="J1156" s="120"/>
      <c r="K1156" s="120"/>
      <c r="L1156" s="120"/>
      <c r="M1156" s="120"/>
      <c r="N1156" s="120"/>
      <c r="O1156" s="120"/>
      <c r="P1156" s="120"/>
      <c r="Q1156" s="120"/>
      <c r="R1156" s="120"/>
      <c r="S1156" s="120"/>
      <c r="T1156" s="205">
        <f t="shared" si="108"/>
        <v>0</v>
      </c>
      <c r="U1156" s="205">
        <f t="shared" si="109"/>
        <v>0</v>
      </c>
      <c r="V1156" s="210"/>
      <c r="W1156" s="210"/>
      <c r="X1156" s="23" t="str">
        <f>IFERROR(VLOOKUP(AT1156,'#Input Lists#'!$L$3:$AH$833,3,FALSE)," ")</f>
        <v xml:space="preserve"> </v>
      </c>
      <c r="Y1156" s="23" t="str">
        <f>IFERROR(VLOOKUP(AT1156,'#Input Lists#'!$L$3:$AH$833,5,FALSE)," ")</f>
        <v xml:space="preserve"> </v>
      </c>
      <c r="Z1156" s="206" t="str">
        <f>IFERROR(VLOOKUP(AT1156,'#Input Lists#'!$L$3:$AH$833,9,FALSE)," ")</f>
        <v xml:space="preserve"> </v>
      </c>
      <c r="AA1156" s="119" t="s">
        <v>1527</v>
      </c>
      <c r="AB1156" s="120"/>
      <c r="AC1156" s="123"/>
      <c r="AD1156" s="123"/>
      <c r="AE1156" s="123"/>
      <c r="AF1156" s="123"/>
      <c r="AG1156" s="123"/>
      <c r="AH1156" s="123"/>
      <c r="AI1156" s="123"/>
      <c r="AJ1156" s="123"/>
      <c r="AK1156" s="123"/>
      <c r="AL1156" s="123"/>
      <c r="AM1156" s="123"/>
      <c r="AN1156" s="123"/>
      <c r="AO1156" s="123"/>
      <c r="AP1156" s="120"/>
      <c r="AQ1156" s="125" t="str">
        <f>IFERROR(VLOOKUP(G1156,'#Location List#'!$C$3:$D$150,2,FALSE),"")</f>
        <v/>
      </c>
      <c r="AR1156" s="125" t="str">
        <f>IFERROR(VLOOKUP(F1156,'#Location List#'!$Q$3:$R$1154,2,FALSE),"")</f>
        <v/>
      </c>
      <c r="AS1156" s="125" t="str">
        <f>IFERROR(VLOOKUP(V1156,'#Input Lists#'!$B$3:$D$46,3,FALSE),"")</f>
        <v/>
      </c>
      <c r="AT1156" s="125" t="str">
        <f>IFERROR(VLOOKUP(CONCATENATE(V1156," ",W1156),'#Input Lists#'!$K$3:$L$827,2,FALSE),"")</f>
        <v/>
      </c>
      <c r="AU1156" s="125">
        <f>IFERROR(VLOOKUP(AA1156,'#Input Lists#'!$BU$3:$BV$8,2,FALSE),"")</f>
        <v>1</v>
      </c>
      <c r="AV1156" s="118" t="str">
        <f>IFERROR(VLOOKUP(AB1156,'#Input Lists#'!$BO$3:$BP$9,2,FALSE),"")</f>
        <v/>
      </c>
      <c r="AW1156" s="118">
        <f>IFERROR(VLOOKUP(AC1156,'#Input Lists#'!$BL$3:$BM$7,2,FALSE),"")</f>
        <v>1</v>
      </c>
      <c r="AX1156" s="52" t="e">
        <f>VLOOKUP(AQ1156,'#Location List#'!$D$3:$K$150,4,FALSE)</f>
        <v>#N/A</v>
      </c>
      <c r="AY1156" s="273" t="e">
        <f>VLOOKUP(AX1156,'#Location List#'!$Z$3:$AA$13,2,FALSE)</f>
        <v>#N/A</v>
      </c>
      <c r="AZ1156" s="126" t="e">
        <f>VLOOKUP($AT1156,'#Input Lists#'!$L$3:$S$1033,6,FALSE)</f>
        <v>#N/A</v>
      </c>
      <c r="BA1156" s="239" t="e">
        <f>VLOOKUP($AT1156,'#Input Lists#'!$L$3:$S$833,7,FALSE)</f>
        <v>#N/A</v>
      </c>
      <c r="BB1156" s="239" t="e">
        <f>VLOOKUP($AT1156,'#Input Lists#'!$L$3:$S$833,8,FALSE)</f>
        <v>#N/A</v>
      </c>
      <c r="BC1156" s="91" t="str">
        <f t="shared" si="110"/>
        <v/>
      </c>
      <c r="BD1156" s="91" t="str">
        <f t="shared" si="111"/>
        <v/>
      </c>
      <c r="BE1156" s="15" t="str">
        <f t="shared" si="112"/>
        <v/>
      </c>
      <c r="BF1156" s="92" t="str">
        <f t="shared" si="113"/>
        <v>No Sighting Date</v>
      </c>
    </row>
    <row r="1157" spans="1:58" x14ac:dyDescent="0.25">
      <c r="A1157" s="118">
        <v>1152</v>
      </c>
      <c r="B1157" s="119"/>
      <c r="C1157" s="120"/>
      <c r="D1157" s="121"/>
      <c r="E1157" s="121"/>
      <c r="F1157" s="236"/>
      <c r="G1157" s="122" t="str">
        <f>IFERROR(VLOOKUP(F1157,'#Location List#'!$U$3:$V$1154,2,FALSE),"")</f>
        <v/>
      </c>
      <c r="H1157" s="120"/>
      <c r="I1157" s="120"/>
      <c r="J1157" s="120"/>
      <c r="K1157" s="120"/>
      <c r="L1157" s="120"/>
      <c r="M1157" s="120"/>
      <c r="N1157" s="120"/>
      <c r="O1157" s="120"/>
      <c r="P1157" s="120"/>
      <c r="Q1157" s="120"/>
      <c r="R1157" s="120"/>
      <c r="S1157" s="120"/>
      <c r="T1157" s="205">
        <f t="shared" si="108"/>
        <v>0</v>
      </c>
      <c r="U1157" s="205">
        <f t="shared" si="109"/>
        <v>0</v>
      </c>
      <c r="V1157" s="210"/>
      <c r="W1157" s="210"/>
      <c r="X1157" s="23" t="str">
        <f>IFERROR(VLOOKUP(AT1157,'#Input Lists#'!$L$3:$AH$833,3,FALSE)," ")</f>
        <v xml:space="preserve"> </v>
      </c>
      <c r="Y1157" s="23" t="str">
        <f>IFERROR(VLOOKUP(AT1157,'#Input Lists#'!$L$3:$AH$833,5,FALSE)," ")</f>
        <v xml:space="preserve"> </v>
      </c>
      <c r="Z1157" s="206" t="str">
        <f>IFERROR(VLOOKUP(AT1157,'#Input Lists#'!$L$3:$AH$833,9,FALSE)," ")</f>
        <v xml:space="preserve"> </v>
      </c>
      <c r="AA1157" s="119" t="s">
        <v>1527</v>
      </c>
      <c r="AB1157" s="120"/>
      <c r="AC1157" s="123"/>
      <c r="AD1157" s="123"/>
      <c r="AE1157" s="123"/>
      <c r="AF1157" s="123"/>
      <c r="AG1157" s="123"/>
      <c r="AH1157" s="123"/>
      <c r="AI1157" s="123"/>
      <c r="AJ1157" s="123"/>
      <c r="AK1157" s="123"/>
      <c r="AL1157" s="123"/>
      <c r="AM1157" s="123"/>
      <c r="AN1157" s="123"/>
      <c r="AO1157" s="123"/>
      <c r="AP1157" s="120"/>
      <c r="AQ1157" s="125" t="str">
        <f>IFERROR(VLOOKUP(G1157,'#Location List#'!$C$3:$D$150,2,FALSE),"")</f>
        <v/>
      </c>
      <c r="AR1157" s="125" t="str">
        <f>IFERROR(VLOOKUP(F1157,'#Location List#'!$Q$3:$R$1154,2,FALSE),"")</f>
        <v/>
      </c>
      <c r="AS1157" s="125" t="str">
        <f>IFERROR(VLOOKUP(V1157,'#Input Lists#'!$B$3:$D$46,3,FALSE),"")</f>
        <v/>
      </c>
      <c r="AT1157" s="125" t="str">
        <f>IFERROR(VLOOKUP(CONCATENATE(V1157," ",W1157),'#Input Lists#'!$K$3:$L$827,2,FALSE),"")</f>
        <v/>
      </c>
      <c r="AU1157" s="125">
        <f>IFERROR(VLOOKUP(AA1157,'#Input Lists#'!$BU$3:$BV$8,2,FALSE),"")</f>
        <v>1</v>
      </c>
      <c r="AV1157" s="118" t="str">
        <f>IFERROR(VLOOKUP(AB1157,'#Input Lists#'!$BO$3:$BP$9,2,FALSE),"")</f>
        <v/>
      </c>
      <c r="AW1157" s="118">
        <f>IFERROR(VLOOKUP(AC1157,'#Input Lists#'!$BL$3:$BM$7,2,FALSE),"")</f>
        <v>1</v>
      </c>
      <c r="AX1157" s="52" t="e">
        <f>VLOOKUP(AQ1157,'#Location List#'!$D$3:$K$150,4,FALSE)</f>
        <v>#N/A</v>
      </c>
      <c r="AY1157" s="273" t="e">
        <f>VLOOKUP(AX1157,'#Location List#'!$Z$3:$AA$13,2,FALSE)</f>
        <v>#N/A</v>
      </c>
      <c r="AZ1157" s="126" t="e">
        <f>VLOOKUP($AT1157,'#Input Lists#'!$L$3:$S$1033,6,FALSE)</f>
        <v>#N/A</v>
      </c>
      <c r="BA1157" s="239" t="e">
        <f>VLOOKUP($AT1157,'#Input Lists#'!$L$3:$S$833,7,FALSE)</f>
        <v>#N/A</v>
      </c>
      <c r="BB1157" s="239" t="e">
        <f>VLOOKUP($AT1157,'#Input Lists#'!$L$3:$S$833,8,FALSE)</f>
        <v>#N/A</v>
      </c>
      <c r="BC1157" s="91" t="str">
        <f t="shared" si="110"/>
        <v/>
      </c>
      <c r="BD1157" s="91" t="str">
        <f t="shared" si="111"/>
        <v/>
      </c>
      <c r="BE1157" s="15" t="str">
        <f t="shared" si="112"/>
        <v/>
      </c>
      <c r="BF1157" s="92" t="str">
        <f t="shared" si="113"/>
        <v>No Sighting Date</v>
      </c>
    </row>
    <row r="1158" spans="1:58" x14ac:dyDescent="0.25">
      <c r="A1158" s="118">
        <v>1153</v>
      </c>
      <c r="B1158" s="119"/>
      <c r="C1158" s="120"/>
      <c r="D1158" s="121"/>
      <c r="E1158" s="121"/>
      <c r="F1158" s="236"/>
      <c r="G1158" s="122" t="str">
        <f>IFERROR(VLOOKUP(F1158,'#Location List#'!$U$3:$V$1154,2,FALSE),"")</f>
        <v/>
      </c>
      <c r="H1158" s="120"/>
      <c r="I1158" s="120"/>
      <c r="J1158" s="120"/>
      <c r="K1158" s="120"/>
      <c r="L1158" s="120"/>
      <c r="M1158" s="120"/>
      <c r="N1158" s="120"/>
      <c r="O1158" s="120"/>
      <c r="P1158" s="120"/>
      <c r="Q1158" s="120"/>
      <c r="R1158" s="120"/>
      <c r="S1158" s="120"/>
      <c r="T1158" s="205">
        <f t="shared" si="108"/>
        <v>0</v>
      </c>
      <c r="U1158" s="205">
        <f t="shared" si="109"/>
        <v>0</v>
      </c>
      <c r="V1158" s="210"/>
      <c r="W1158" s="210"/>
      <c r="X1158" s="23" t="str">
        <f>IFERROR(VLOOKUP(AT1158,'#Input Lists#'!$L$3:$AH$833,3,FALSE)," ")</f>
        <v xml:space="preserve"> </v>
      </c>
      <c r="Y1158" s="23" t="str">
        <f>IFERROR(VLOOKUP(AT1158,'#Input Lists#'!$L$3:$AH$833,5,FALSE)," ")</f>
        <v xml:space="preserve"> </v>
      </c>
      <c r="Z1158" s="206" t="str">
        <f>IFERROR(VLOOKUP(AT1158,'#Input Lists#'!$L$3:$AH$833,9,FALSE)," ")</f>
        <v xml:space="preserve"> </v>
      </c>
      <c r="AA1158" s="119" t="s">
        <v>1527</v>
      </c>
      <c r="AB1158" s="120"/>
      <c r="AC1158" s="123"/>
      <c r="AD1158" s="123"/>
      <c r="AE1158" s="123"/>
      <c r="AF1158" s="123"/>
      <c r="AG1158" s="123"/>
      <c r="AH1158" s="123"/>
      <c r="AI1158" s="123"/>
      <c r="AJ1158" s="123"/>
      <c r="AK1158" s="123"/>
      <c r="AL1158" s="123"/>
      <c r="AM1158" s="123"/>
      <c r="AN1158" s="123"/>
      <c r="AO1158" s="123"/>
      <c r="AP1158" s="120"/>
      <c r="AQ1158" s="125" t="str">
        <f>IFERROR(VLOOKUP(G1158,'#Location List#'!$C$3:$D$150,2,FALSE),"")</f>
        <v/>
      </c>
      <c r="AR1158" s="125" t="str">
        <f>IFERROR(VLOOKUP(F1158,'#Location List#'!$Q$3:$R$1154,2,FALSE),"")</f>
        <v/>
      </c>
      <c r="AS1158" s="125" t="str">
        <f>IFERROR(VLOOKUP(V1158,'#Input Lists#'!$B$3:$D$46,3,FALSE),"")</f>
        <v/>
      </c>
      <c r="AT1158" s="125" t="str">
        <f>IFERROR(VLOOKUP(CONCATENATE(V1158," ",W1158),'#Input Lists#'!$K$3:$L$827,2,FALSE),"")</f>
        <v/>
      </c>
      <c r="AU1158" s="125">
        <f>IFERROR(VLOOKUP(AA1158,'#Input Lists#'!$BU$3:$BV$8,2,FALSE),"")</f>
        <v>1</v>
      </c>
      <c r="AV1158" s="118" t="str">
        <f>IFERROR(VLOOKUP(AB1158,'#Input Lists#'!$BO$3:$BP$9,2,FALSE),"")</f>
        <v/>
      </c>
      <c r="AW1158" s="118">
        <f>IFERROR(VLOOKUP(AC1158,'#Input Lists#'!$BL$3:$BM$7,2,FALSE),"")</f>
        <v>1</v>
      </c>
      <c r="AX1158" s="52" t="e">
        <f>VLOOKUP(AQ1158,'#Location List#'!$D$3:$K$150,4,FALSE)</f>
        <v>#N/A</v>
      </c>
      <c r="AY1158" s="273" t="e">
        <f>VLOOKUP(AX1158,'#Location List#'!$Z$3:$AA$13,2,FALSE)</f>
        <v>#N/A</v>
      </c>
      <c r="AZ1158" s="126" t="e">
        <f>VLOOKUP($AT1158,'#Input Lists#'!$L$3:$S$1033,6,FALSE)</f>
        <v>#N/A</v>
      </c>
      <c r="BA1158" s="239" t="e">
        <f>VLOOKUP($AT1158,'#Input Lists#'!$L$3:$S$833,7,FALSE)</f>
        <v>#N/A</v>
      </c>
      <c r="BB1158" s="239" t="e">
        <f>VLOOKUP($AT1158,'#Input Lists#'!$L$3:$S$833,8,FALSE)</f>
        <v>#N/A</v>
      </c>
      <c r="BC1158" s="91" t="str">
        <f t="shared" si="110"/>
        <v/>
      </c>
      <c r="BD1158" s="91" t="str">
        <f t="shared" si="111"/>
        <v/>
      </c>
      <c r="BE1158" s="15" t="str">
        <f t="shared" si="112"/>
        <v/>
      </c>
      <c r="BF1158" s="92" t="str">
        <f t="shared" si="113"/>
        <v>No Sighting Date</v>
      </c>
    </row>
    <row r="1159" spans="1:58" x14ac:dyDescent="0.25">
      <c r="A1159" s="118">
        <v>1154</v>
      </c>
      <c r="B1159" s="119"/>
      <c r="C1159" s="120"/>
      <c r="D1159" s="121"/>
      <c r="E1159" s="121"/>
      <c r="F1159" s="236"/>
      <c r="G1159" s="122" t="str">
        <f>IFERROR(VLOOKUP(F1159,'#Location List#'!$U$3:$V$1154,2,FALSE),"")</f>
        <v/>
      </c>
      <c r="H1159" s="120"/>
      <c r="I1159" s="120"/>
      <c r="J1159" s="120"/>
      <c r="K1159" s="120"/>
      <c r="L1159" s="120"/>
      <c r="M1159" s="120"/>
      <c r="N1159" s="120"/>
      <c r="O1159" s="120"/>
      <c r="P1159" s="120"/>
      <c r="Q1159" s="120"/>
      <c r="R1159" s="120"/>
      <c r="S1159" s="120"/>
      <c r="T1159" s="205">
        <f t="shared" si="108"/>
        <v>0</v>
      </c>
      <c r="U1159" s="205">
        <f t="shared" si="109"/>
        <v>0</v>
      </c>
      <c r="V1159" s="210"/>
      <c r="W1159" s="210"/>
      <c r="X1159" s="23" t="str">
        <f>IFERROR(VLOOKUP(AT1159,'#Input Lists#'!$L$3:$AH$833,3,FALSE)," ")</f>
        <v xml:space="preserve"> </v>
      </c>
      <c r="Y1159" s="23" t="str">
        <f>IFERROR(VLOOKUP(AT1159,'#Input Lists#'!$L$3:$AH$833,5,FALSE)," ")</f>
        <v xml:space="preserve"> </v>
      </c>
      <c r="Z1159" s="206" t="str">
        <f>IFERROR(VLOOKUP(AT1159,'#Input Lists#'!$L$3:$AH$833,9,FALSE)," ")</f>
        <v xml:space="preserve"> </v>
      </c>
      <c r="AA1159" s="119" t="s">
        <v>1527</v>
      </c>
      <c r="AB1159" s="120"/>
      <c r="AC1159" s="123"/>
      <c r="AD1159" s="123"/>
      <c r="AE1159" s="123"/>
      <c r="AF1159" s="123"/>
      <c r="AG1159" s="123"/>
      <c r="AH1159" s="123"/>
      <c r="AI1159" s="123"/>
      <c r="AJ1159" s="123"/>
      <c r="AK1159" s="123"/>
      <c r="AL1159" s="123"/>
      <c r="AM1159" s="123"/>
      <c r="AN1159" s="123"/>
      <c r="AO1159" s="123"/>
      <c r="AP1159" s="120"/>
      <c r="AQ1159" s="125" t="str">
        <f>IFERROR(VLOOKUP(G1159,'#Location List#'!$C$3:$D$150,2,FALSE),"")</f>
        <v/>
      </c>
      <c r="AR1159" s="125" t="str">
        <f>IFERROR(VLOOKUP(F1159,'#Location List#'!$Q$3:$R$1154,2,FALSE),"")</f>
        <v/>
      </c>
      <c r="AS1159" s="125" t="str">
        <f>IFERROR(VLOOKUP(V1159,'#Input Lists#'!$B$3:$D$46,3,FALSE),"")</f>
        <v/>
      </c>
      <c r="AT1159" s="125" t="str">
        <f>IFERROR(VLOOKUP(CONCATENATE(V1159," ",W1159),'#Input Lists#'!$K$3:$L$827,2,FALSE),"")</f>
        <v/>
      </c>
      <c r="AU1159" s="125">
        <f>IFERROR(VLOOKUP(AA1159,'#Input Lists#'!$BU$3:$BV$8,2,FALSE),"")</f>
        <v>1</v>
      </c>
      <c r="AV1159" s="118" t="str">
        <f>IFERROR(VLOOKUP(AB1159,'#Input Lists#'!$BO$3:$BP$9,2,FALSE),"")</f>
        <v/>
      </c>
      <c r="AW1159" s="118">
        <f>IFERROR(VLOOKUP(AC1159,'#Input Lists#'!$BL$3:$BM$7,2,FALSE),"")</f>
        <v>1</v>
      </c>
      <c r="AX1159" s="52" t="e">
        <f>VLOOKUP(AQ1159,'#Location List#'!$D$3:$K$150,4,FALSE)</f>
        <v>#N/A</v>
      </c>
      <c r="AY1159" s="273" t="e">
        <f>VLOOKUP(AX1159,'#Location List#'!$Z$3:$AA$13,2,FALSE)</f>
        <v>#N/A</v>
      </c>
      <c r="AZ1159" s="126" t="e">
        <f>VLOOKUP($AT1159,'#Input Lists#'!$L$3:$S$1033,6,FALSE)</f>
        <v>#N/A</v>
      </c>
      <c r="BA1159" s="239" t="e">
        <f>VLOOKUP($AT1159,'#Input Lists#'!$L$3:$S$833,7,FALSE)</f>
        <v>#N/A</v>
      </c>
      <c r="BB1159" s="239" t="e">
        <f>VLOOKUP($AT1159,'#Input Lists#'!$L$3:$S$833,8,FALSE)</f>
        <v>#N/A</v>
      </c>
      <c r="BC1159" s="91" t="str">
        <f t="shared" si="110"/>
        <v/>
      </c>
      <c r="BD1159" s="91" t="str">
        <f t="shared" si="111"/>
        <v/>
      </c>
      <c r="BE1159" s="15" t="str">
        <f t="shared" si="112"/>
        <v/>
      </c>
      <c r="BF1159" s="92" t="str">
        <f t="shared" si="113"/>
        <v>No Sighting Date</v>
      </c>
    </row>
    <row r="1160" spans="1:58" x14ac:dyDescent="0.25">
      <c r="A1160" s="118">
        <v>1155</v>
      </c>
      <c r="B1160" s="119"/>
      <c r="C1160" s="120"/>
      <c r="D1160" s="121"/>
      <c r="E1160" s="121"/>
      <c r="F1160" s="236"/>
      <c r="G1160" s="122" t="str">
        <f>IFERROR(VLOOKUP(F1160,'#Location List#'!$U$3:$V$1154,2,FALSE),"")</f>
        <v/>
      </c>
      <c r="H1160" s="120"/>
      <c r="I1160" s="120"/>
      <c r="J1160" s="120"/>
      <c r="K1160" s="120"/>
      <c r="L1160" s="120"/>
      <c r="M1160" s="120"/>
      <c r="N1160" s="120"/>
      <c r="O1160" s="120"/>
      <c r="P1160" s="120"/>
      <c r="Q1160" s="120"/>
      <c r="R1160" s="120"/>
      <c r="S1160" s="120"/>
      <c r="T1160" s="205">
        <f t="shared" si="108"/>
        <v>0</v>
      </c>
      <c r="U1160" s="205">
        <f t="shared" si="109"/>
        <v>0</v>
      </c>
      <c r="V1160" s="210"/>
      <c r="W1160" s="210"/>
      <c r="X1160" s="23" t="str">
        <f>IFERROR(VLOOKUP(AT1160,'#Input Lists#'!$L$3:$AH$833,3,FALSE)," ")</f>
        <v xml:space="preserve"> </v>
      </c>
      <c r="Y1160" s="23" t="str">
        <f>IFERROR(VLOOKUP(AT1160,'#Input Lists#'!$L$3:$AH$833,5,FALSE)," ")</f>
        <v xml:space="preserve"> </v>
      </c>
      <c r="Z1160" s="206" t="str">
        <f>IFERROR(VLOOKUP(AT1160,'#Input Lists#'!$L$3:$AH$833,9,FALSE)," ")</f>
        <v xml:space="preserve"> </v>
      </c>
      <c r="AA1160" s="119" t="s">
        <v>1527</v>
      </c>
      <c r="AB1160" s="120"/>
      <c r="AC1160" s="123"/>
      <c r="AD1160" s="123"/>
      <c r="AE1160" s="123"/>
      <c r="AF1160" s="123"/>
      <c r="AG1160" s="123"/>
      <c r="AH1160" s="123"/>
      <c r="AI1160" s="123"/>
      <c r="AJ1160" s="123"/>
      <c r="AK1160" s="123"/>
      <c r="AL1160" s="123"/>
      <c r="AM1160" s="123"/>
      <c r="AN1160" s="123"/>
      <c r="AO1160" s="123"/>
      <c r="AP1160" s="120"/>
      <c r="AQ1160" s="125" t="str">
        <f>IFERROR(VLOOKUP(G1160,'#Location List#'!$C$3:$D$150,2,FALSE),"")</f>
        <v/>
      </c>
      <c r="AR1160" s="125" t="str">
        <f>IFERROR(VLOOKUP(F1160,'#Location List#'!$Q$3:$R$1154,2,FALSE),"")</f>
        <v/>
      </c>
      <c r="AS1160" s="125" t="str">
        <f>IFERROR(VLOOKUP(V1160,'#Input Lists#'!$B$3:$D$46,3,FALSE),"")</f>
        <v/>
      </c>
      <c r="AT1160" s="125" t="str">
        <f>IFERROR(VLOOKUP(CONCATENATE(V1160," ",W1160),'#Input Lists#'!$K$3:$L$827,2,FALSE),"")</f>
        <v/>
      </c>
      <c r="AU1160" s="125">
        <f>IFERROR(VLOOKUP(AA1160,'#Input Lists#'!$BU$3:$BV$8,2,FALSE),"")</f>
        <v>1</v>
      </c>
      <c r="AV1160" s="118" t="str">
        <f>IFERROR(VLOOKUP(AB1160,'#Input Lists#'!$BO$3:$BP$9,2,FALSE),"")</f>
        <v/>
      </c>
      <c r="AW1160" s="118">
        <f>IFERROR(VLOOKUP(AC1160,'#Input Lists#'!$BL$3:$BM$7,2,FALSE),"")</f>
        <v>1</v>
      </c>
      <c r="AX1160" s="52" t="e">
        <f>VLOOKUP(AQ1160,'#Location List#'!$D$3:$K$150,4,FALSE)</f>
        <v>#N/A</v>
      </c>
      <c r="AY1160" s="273" t="e">
        <f>VLOOKUP(AX1160,'#Location List#'!$Z$3:$AA$13,2,FALSE)</f>
        <v>#N/A</v>
      </c>
      <c r="AZ1160" s="126" t="e">
        <f>VLOOKUP($AT1160,'#Input Lists#'!$L$3:$S$1033,6,FALSE)</f>
        <v>#N/A</v>
      </c>
      <c r="BA1160" s="239" t="e">
        <f>VLOOKUP($AT1160,'#Input Lists#'!$L$3:$S$833,7,FALSE)</f>
        <v>#N/A</v>
      </c>
      <c r="BB1160" s="239" t="e">
        <f>VLOOKUP($AT1160,'#Input Lists#'!$L$3:$S$833,8,FALSE)</f>
        <v>#N/A</v>
      </c>
      <c r="BC1160" s="91" t="str">
        <f t="shared" si="110"/>
        <v/>
      </c>
      <c r="BD1160" s="91" t="str">
        <f t="shared" si="111"/>
        <v/>
      </c>
      <c r="BE1160" s="15" t="str">
        <f t="shared" si="112"/>
        <v/>
      </c>
      <c r="BF1160" s="92" t="str">
        <f t="shared" si="113"/>
        <v>No Sighting Date</v>
      </c>
    </row>
    <row r="1161" spans="1:58" x14ac:dyDescent="0.25">
      <c r="A1161" s="118">
        <v>1156</v>
      </c>
      <c r="B1161" s="119"/>
      <c r="C1161" s="120"/>
      <c r="D1161" s="121"/>
      <c r="E1161" s="121"/>
      <c r="F1161" s="236"/>
      <c r="G1161" s="122" t="str">
        <f>IFERROR(VLOOKUP(F1161,'#Location List#'!$U$3:$V$1154,2,FALSE),"")</f>
        <v/>
      </c>
      <c r="H1161" s="120"/>
      <c r="I1161" s="120"/>
      <c r="J1161" s="120"/>
      <c r="K1161" s="120"/>
      <c r="L1161" s="120"/>
      <c r="M1161" s="120"/>
      <c r="N1161" s="120"/>
      <c r="O1161" s="120"/>
      <c r="P1161" s="120"/>
      <c r="Q1161" s="120"/>
      <c r="R1161" s="120"/>
      <c r="S1161" s="120"/>
      <c r="T1161" s="205">
        <f t="shared" si="108"/>
        <v>0</v>
      </c>
      <c r="U1161" s="205">
        <f t="shared" si="109"/>
        <v>0</v>
      </c>
      <c r="V1161" s="210"/>
      <c r="W1161" s="210"/>
      <c r="X1161" s="23" t="str">
        <f>IFERROR(VLOOKUP(AT1161,'#Input Lists#'!$L$3:$AH$833,3,FALSE)," ")</f>
        <v xml:space="preserve"> </v>
      </c>
      <c r="Y1161" s="23" t="str">
        <f>IFERROR(VLOOKUP(AT1161,'#Input Lists#'!$L$3:$AH$833,5,FALSE)," ")</f>
        <v xml:space="preserve"> </v>
      </c>
      <c r="Z1161" s="206" t="str">
        <f>IFERROR(VLOOKUP(AT1161,'#Input Lists#'!$L$3:$AH$833,9,FALSE)," ")</f>
        <v xml:space="preserve"> </v>
      </c>
      <c r="AA1161" s="119" t="s">
        <v>1527</v>
      </c>
      <c r="AB1161" s="120"/>
      <c r="AC1161" s="123"/>
      <c r="AD1161" s="123"/>
      <c r="AE1161" s="123"/>
      <c r="AF1161" s="123"/>
      <c r="AG1161" s="123"/>
      <c r="AH1161" s="123"/>
      <c r="AI1161" s="123"/>
      <c r="AJ1161" s="123"/>
      <c r="AK1161" s="123"/>
      <c r="AL1161" s="123"/>
      <c r="AM1161" s="123"/>
      <c r="AN1161" s="123"/>
      <c r="AO1161" s="123"/>
      <c r="AP1161" s="120"/>
      <c r="AQ1161" s="125" t="str">
        <f>IFERROR(VLOOKUP(G1161,'#Location List#'!$C$3:$D$150,2,FALSE),"")</f>
        <v/>
      </c>
      <c r="AR1161" s="125" t="str">
        <f>IFERROR(VLOOKUP(F1161,'#Location List#'!$Q$3:$R$1154,2,FALSE),"")</f>
        <v/>
      </c>
      <c r="AS1161" s="125" t="str">
        <f>IFERROR(VLOOKUP(V1161,'#Input Lists#'!$B$3:$D$46,3,FALSE),"")</f>
        <v/>
      </c>
      <c r="AT1161" s="125" t="str">
        <f>IFERROR(VLOOKUP(CONCATENATE(V1161," ",W1161),'#Input Lists#'!$K$3:$L$827,2,FALSE),"")</f>
        <v/>
      </c>
      <c r="AU1161" s="125">
        <f>IFERROR(VLOOKUP(AA1161,'#Input Lists#'!$BU$3:$BV$8,2,FALSE),"")</f>
        <v>1</v>
      </c>
      <c r="AV1161" s="118" t="str">
        <f>IFERROR(VLOOKUP(AB1161,'#Input Lists#'!$BO$3:$BP$9,2,FALSE),"")</f>
        <v/>
      </c>
      <c r="AW1161" s="118">
        <f>IFERROR(VLOOKUP(AC1161,'#Input Lists#'!$BL$3:$BM$7,2,FALSE),"")</f>
        <v>1</v>
      </c>
      <c r="AX1161" s="52" t="e">
        <f>VLOOKUP(AQ1161,'#Location List#'!$D$3:$K$150,4,FALSE)</f>
        <v>#N/A</v>
      </c>
      <c r="AY1161" s="273" t="e">
        <f>VLOOKUP(AX1161,'#Location List#'!$Z$3:$AA$13,2,FALSE)</f>
        <v>#N/A</v>
      </c>
      <c r="AZ1161" s="126" t="e">
        <f>VLOOKUP($AT1161,'#Input Lists#'!$L$3:$S$1033,6,FALSE)</f>
        <v>#N/A</v>
      </c>
      <c r="BA1161" s="239" t="e">
        <f>VLOOKUP($AT1161,'#Input Lists#'!$L$3:$S$833,7,FALSE)</f>
        <v>#N/A</v>
      </c>
      <c r="BB1161" s="239" t="e">
        <f>VLOOKUP($AT1161,'#Input Lists#'!$L$3:$S$833,8,FALSE)</f>
        <v>#N/A</v>
      </c>
      <c r="BC1161" s="91" t="str">
        <f t="shared" si="110"/>
        <v/>
      </c>
      <c r="BD1161" s="91" t="str">
        <f t="shared" si="111"/>
        <v/>
      </c>
      <c r="BE1161" s="15" t="str">
        <f t="shared" si="112"/>
        <v/>
      </c>
      <c r="BF1161" s="92" t="str">
        <f t="shared" si="113"/>
        <v>No Sighting Date</v>
      </c>
    </row>
    <row r="1162" spans="1:58" x14ac:dyDescent="0.25">
      <c r="A1162" s="118">
        <v>1157</v>
      </c>
      <c r="B1162" s="119"/>
      <c r="C1162" s="120"/>
      <c r="D1162" s="121"/>
      <c r="E1162" s="121"/>
      <c r="F1162" s="236"/>
      <c r="G1162" s="122" t="str">
        <f>IFERROR(VLOOKUP(F1162,'#Location List#'!$U$3:$V$1154,2,FALSE),"")</f>
        <v/>
      </c>
      <c r="H1162" s="120"/>
      <c r="I1162" s="120"/>
      <c r="J1162" s="120"/>
      <c r="K1162" s="120"/>
      <c r="L1162" s="120"/>
      <c r="M1162" s="120"/>
      <c r="N1162" s="120"/>
      <c r="O1162" s="120"/>
      <c r="P1162" s="120"/>
      <c r="Q1162" s="120"/>
      <c r="R1162" s="120"/>
      <c r="S1162" s="120"/>
      <c r="T1162" s="205">
        <f t="shared" si="108"/>
        <v>0</v>
      </c>
      <c r="U1162" s="205">
        <f t="shared" si="109"/>
        <v>0</v>
      </c>
      <c r="V1162" s="210"/>
      <c r="W1162" s="210"/>
      <c r="X1162" s="23" t="str">
        <f>IFERROR(VLOOKUP(AT1162,'#Input Lists#'!$L$3:$AH$833,3,FALSE)," ")</f>
        <v xml:space="preserve"> </v>
      </c>
      <c r="Y1162" s="23" t="str">
        <f>IFERROR(VLOOKUP(AT1162,'#Input Lists#'!$L$3:$AH$833,5,FALSE)," ")</f>
        <v xml:space="preserve"> </v>
      </c>
      <c r="Z1162" s="206" t="str">
        <f>IFERROR(VLOOKUP(AT1162,'#Input Lists#'!$L$3:$AH$833,9,FALSE)," ")</f>
        <v xml:space="preserve"> </v>
      </c>
      <c r="AA1162" s="119" t="s">
        <v>1527</v>
      </c>
      <c r="AB1162" s="120"/>
      <c r="AC1162" s="123"/>
      <c r="AD1162" s="123"/>
      <c r="AE1162" s="123"/>
      <c r="AF1162" s="123"/>
      <c r="AG1162" s="123"/>
      <c r="AH1162" s="123"/>
      <c r="AI1162" s="123"/>
      <c r="AJ1162" s="123"/>
      <c r="AK1162" s="123"/>
      <c r="AL1162" s="123"/>
      <c r="AM1162" s="123"/>
      <c r="AN1162" s="123"/>
      <c r="AO1162" s="123"/>
      <c r="AP1162" s="120"/>
      <c r="AQ1162" s="125" t="str">
        <f>IFERROR(VLOOKUP(G1162,'#Location List#'!$C$3:$D$150,2,FALSE),"")</f>
        <v/>
      </c>
      <c r="AR1162" s="125" t="str">
        <f>IFERROR(VLOOKUP(F1162,'#Location List#'!$Q$3:$R$1154,2,FALSE),"")</f>
        <v/>
      </c>
      <c r="AS1162" s="125" t="str">
        <f>IFERROR(VLOOKUP(V1162,'#Input Lists#'!$B$3:$D$46,3,FALSE),"")</f>
        <v/>
      </c>
      <c r="AT1162" s="125" t="str">
        <f>IFERROR(VLOOKUP(CONCATENATE(V1162," ",W1162),'#Input Lists#'!$K$3:$L$827,2,FALSE),"")</f>
        <v/>
      </c>
      <c r="AU1162" s="125">
        <f>IFERROR(VLOOKUP(AA1162,'#Input Lists#'!$BU$3:$BV$8,2,FALSE),"")</f>
        <v>1</v>
      </c>
      <c r="AV1162" s="118" t="str">
        <f>IFERROR(VLOOKUP(AB1162,'#Input Lists#'!$BO$3:$BP$9,2,FALSE),"")</f>
        <v/>
      </c>
      <c r="AW1162" s="118">
        <f>IFERROR(VLOOKUP(AC1162,'#Input Lists#'!$BL$3:$BM$7,2,FALSE),"")</f>
        <v>1</v>
      </c>
      <c r="AX1162" s="52" t="e">
        <f>VLOOKUP(AQ1162,'#Location List#'!$D$3:$K$150,4,FALSE)</f>
        <v>#N/A</v>
      </c>
      <c r="AY1162" s="273" t="e">
        <f>VLOOKUP(AX1162,'#Location List#'!$Z$3:$AA$13,2,FALSE)</f>
        <v>#N/A</v>
      </c>
      <c r="AZ1162" s="126" t="e">
        <f>VLOOKUP($AT1162,'#Input Lists#'!$L$3:$S$1033,6,FALSE)</f>
        <v>#N/A</v>
      </c>
      <c r="BA1162" s="239" t="e">
        <f>VLOOKUP($AT1162,'#Input Lists#'!$L$3:$S$833,7,FALSE)</f>
        <v>#N/A</v>
      </c>
      <c r="BB1162" s="239" t="e">
        <f>VLOOKUP($AT1162,'#Input Lists#'!$L$3:$S$833,8,FALSE)</f>
        <v>#N/A</v>
      </c>
      <c r="BC1162" s="91" t="str">
        <f t="shared" si="110"/>
        <v/>
      </c>
      <c r="BD1162" s="91" t="str">
        <f t="shared" si="111"/>
        <v/>
      </c>
      <c r="BE1162" s="15" t="str">
        <f t="shared" si="112"/>
        <v/>
      </c>
      <c r="BF1162" s="92" t="str">
        <f t="shared" si="113"/>
        <v>No Sighting Date</v>
      </c>
    </row>
    <row r="1163" spans="1:58" x14ac:dyDescent="0.25">
      <c r="A1163" s="118">
        <v>1158</v>
      </c>
      <c r="B1163" s="119"/>
      <c r="C1163" s="120"/>
      <c r="D1163" s="121"/>
      <c r="E1163" s="121"/>
      <c r="F1163" s="236"/>
      <c r="G1163" s="122" t="str">
        <f>IFERROR(VLOOKUP(F1163,'#Location List#'!$U$3:$V$1154,2,FALSE),"")</f>
        <v/>
      </c>
      <c r="H1163" s="120"/>
      <c r="I1163" s="120"/>
      <c r="J1163" s="120"/>
      <c r="K1163" s="120"/>
      <c r="L1163" s="120"/>
      <c r="M1163" s="120"/>
      <c r="N1163" s="120"/>
      <c r="O1163" s="120"/>
      <c r="P1163" s="120"/>
      <c r="Q1163" s="120"/>
      <c r="R1163" s="120"/>
      <c r="S1163" s="120"/>
      <c r="T1163" s="205">
        <f t="shared" si="108"/>
        <v>0</v>
      </c>
      <c r="U1163" s="205">
        <f t="shared" si="109"/>
        <v>0</v>
      </c>
      <c r="V1163" s="210"/>
      <c r="W1163" s="210"/>
      <c r="X1163" s="23" t="str">
        <f>IFERROR(VLOOKUP(AT1163,'#Input Lists#'!$L$3:$AH$833,3,FALSE)," ")</f>
        <v xml:space="preserve"> </v>
      </c>
      <c r="Y1163" s="23" t="str">
        <f>IFERROR(VLOOKUP(AT1163,'#Input Lists#'!$L$3:$AH$833,5,FALSE)," ")</f>
        <v xml:space="preserve"> </v>
      </c>
      <c r="Z1163" s="206" t="str">
        <f>IFERROR(VLOOKUP(AT1163,'#Input Lists#'!$L$3:$AH$833,9,FALSE)," ")</f>
        <v xml:space="preserve"> </v>
      </c>
      <c r="AA1163" s="119" t="s">
        <v>1527</v>
      </c>
      <c r="AB1163" s="120"/>
      <c r="AC1163" s="123"/>
      <c r="AD1163" s="123"/>
      <c r="AE1163" s="123"/>
      <c r="AF1163" s="123"/>
      <c r="AG1163" s="123"/>
      <c r="AH1163" s="123"/>
      <c r="AI1163" s="123"/>
      <c r="AJ1163" s="123"/>
      <c r="AK1163" s="123"/>
      <c r="AL1163" s="123"/>
      <c r="AM1163" s="123"/>
      <c r="AN1163" s="123"/>
      <c r="AO1163" s="123"/>
      <c r="AP1163" s="120"/>
      <c r="AQ1163" s="125" t="str">
        <f>IFERROR(VLOOKUP(G1163,'#Location List#'!$C$3:$D$150,2,FALSE),"")</f>
        <v/>
      </c>
      <c r="AR1163" s="125" t="str">
        <f>IFERROR(VLOOKUP(F1163,'#Location List#'!$Q$3:$R$1154,2,FALSE),"")</f>
        <v/>
      </c>
      <c r="AS1163" s="125" t="str">
        <f>IFERROR(VLOOKUP(V1163,'#Input Lists#'!$B$3:$D$46,3,FALSE),"")</f>
        <v/>
      </c>
      <c r="AT1163" s="125" t="str">
        <f>IFERROR(VLOOKUP(CONCATENATE(V1163," ",W1163),'#Input Lists#'!$K$3:$L$827,2,FALSE),"")</f>
        <v/>
      </c>
      <c r="AU1163" s="125">
        <f>IFERROR(VLOOKUP(AA1163,'#Input Lists#'!$BU$3:$BV$8,2,FALSE),"")</f>
        <v>1</v>
      </c>
      <c r="AV1163" s="118" t="str">
        <f>IFERROR(VLOOKUP(AB1163,'#Input Lists#'!$BO$3:$BP$9,2,FALSE),"")</f>
        <v/>
      </c>
      <c r="AW1163" s="118">
        <f>IFERROR(VLOOKUP(AC1163,'#Input Lists#'!$BL$3:$BM$7,2,FALSE),"")</f>
        <v>1</v>
      </c>
      <c r="AX1163" s="52" t="e">
        <f>VLOOKUP(AQ1163,'#Location List#'!$D$3:$K$150,4,FALSE)</f>
        <v>#N/A</v>
      </c>
      <c r="AY1163" s="273" t="e">
        <f>VLOOKUP(AX1163,'#Location List#'!$Z$3:$AA$13,2,FALSE)</f>
        <v>#N/A</v>
      </c>
      <c r="AZ1163" s="126" t="e">
        <f>VLOOKUP($AT1163,'#Input Lists#'!$L$3:$S$1033,6,FALSE)</f>
        <v>#N/A</v>
      </c>
      <c r="BA1163" s="239" t="e">
        <f>VLOOKUP($AT1163,'#Input Lists#'!$L$3:$S$833,7,FALSE)</f>
        <v>#N/A</v>
      </c>
      <c r="BB1163" s="239" t="e">
        <f>VLOOKUP($AT1163,'#Input Lists#'!$L$3:$S$833,8,FALSE)</f>
        <v>#N/A</v>
      </c>
      <c r="BC1163" s="91" t="str">
        <f t="shared" si="110"/>
        <v/>
      </c>
      <c r="BD1163" s="91" t="str">
        <f t="shared" si="111"/>
        <v/>
      </c>
      <c r="BE1163" s="15" t="str">
        <f t="shared" si="112"/>
        <v/>
      </c>
      <c r="BF1163" s="92" t="str">
        <f t="shared" si="113"/>
        <v>No Sighting Date</v>
      </c>
    </row>
    <row r="1164" spans="1:58" x14ac:dyDescent="0.25">
      <c r="A1164" s="118">
        <v>1159</v>
      </c>
      <c r="B1164" s="119"/>
      <c r="C1164" s="120"/>
      <c r="D1164" s="121"/>
      <c r="E1164" s="121"/>
      <c r="F1164" s="236"/>
      <c r="G1164" s="122" t="str">
        <f>IFERROR(VLOOKUP(F1164,'#Location List#'!$U$3:$V$1154,2,FALSE),"")</f>
        <v/>
      </c>
      <c r="H1164" s="120"/>
      <c r="I1164" s="120"/>
      <c r="J1164" s="120"/>
      <c r="K1164" s="120"/>
      <c r="L1164" s="120"/>
      <c r="M1164" s="120"/>
      <c r="N1164" s="120"/>
      <c r="O1164" s="120"/>
      <c r="P1164" s="120"/>
      <c r="Q1164" s="120"/>
      <c r="R1164" s="120"/>
      <c r="S1164" s="120"/>
      <c r="T1164" s="205">
        <f t="shared" si="108"/>
        <v>0</v>
      </c>
      <c r="U1164" s="205">
        <f t="shared" si="109"/>
        <v>0</v>
      </c>
      <c r="V1164" s="210"/>
      <c r="W1164" s="210"/>
      <c r="X1164" s="23" t="str">
        <f>IFERROR(VLOOKUP(AT1164,'#Input Lists#'!$L$3:$AH$833,3,FALSE)," ")</f>
        <v xml:space="preserve"> </v>
      </c>
      <c r="Y1164" s="23" t="str">
        <f>IFERROR(VLOOKUP(AT1164,'#Input Lists#'!$L$3:$AH$833,5,FALSE)," ")</f>
        <v xml:space="preserve"> </v>
      </c>
      <c r="Z1164" s="206" t="str">
        <f>IFERROR(VLOOKUP(AT1164,'#Input Lists#'!$L$3:$AH$833,9,FALSE)," ")</f>
        <v xml:space="preserve"> </v>
      </c>
      <c r="AA1164" s="119" t="s">
        <v>1527</v>
      </c>
      <c r="AB1164" s="120"/>
      <c r="AC1164" s="123"/>
      <c r="AD1164" s="123"/>
      <c r="AE1164" s="123"/>
      <c r="AF1164" s="123"/>
      <c r="AG1164" s="123"/>
      <c r="AH1164" s="123"/>
      <c r="AI1164" s="123"/>
      <c r="AJ1164" s="123"/>
      <c r="AK1164" s="123"/>
      <c r="AL1164" s="123"/>
      <c r="AM1164" s="123"/>
      <c r="AN1164" s="123"/>
      <c r="AO1164" s="123"/>
      <c r="AP1164" s="120"/>
      <c r="AQ1164" s="125" t="str">
        <f>IFERROR(VLOOKUP(G1164,'#Location List#'!$C$3:$D$150,2,FALSE),"")</f>
        <v/>
      </c>
      <c r="AR1164" s="125" t="str">
        <f>IFERROR(VLOOKUP(F1164,'#Location List#'!$Q$3:$R$1154,2,FALSE),"")</f>
        <v/>
      </c>
      <c r="AS1164" s="125" t="str">
        <f>IFERROR(VLOOKUP(V1164,'#Input Lists#'!$B$3:$D$46,3,FALSE),"")</f>
        <v/>
      </c>
      <c r="AT1164" s="125" t="str">
        <f>IFERROR(VLOOKUP(CONCATENATE(V1164," ",W1164),'#Input Lists#'!$K$3:$L$827,2,FALSE),"")</f>
        <v/>
      </c>
      <c r="AU1164" s="125">
        <f>IFERROR(VLOOKUP(AA1164,'#Input Lists#'!$BU$3:$BV$8,2,FALSE),"")</f>
        <v>1</v>
      </c>
      <c r="AV1164" s="118" t="str">
        <f>IFERROR(VLOOKUP(AB1164,'#Input Lists#'!$BO$3:$BP$9,2,FALSE),"")</f>
        <v/>
      </c>
      <c r="AW1164" s="118">
        <f>IFERROR(VLOOKUP(AC1164,'#Input Lists#'!$BL$3:$BM$7,2,FALSE),"")</f>
        <v>1</v>
      </c>
      <c r="AX1164" s="52" t="e">
        <f>VLOOKUP(AQ1164,'#Location List#'!$D$3:$K$150,4,FALSE)</f>
        <v>#N/A</v>
      </c>
      <c r="AY1164" s="273" t="e">
        <f>VLOOKUP(AX1164,'#Location List#'!$Z$3:$AA$13,2,FALSE)</f>
        <v>#N/A</v>
      </c>
      <c r="AZ1164" s="126" t="e">
        <f>VLOOKUP($AT1164,'#Input Lists#'!$L$3:$S$1033,6,FALSE)</f>
        <v>#N/A</v>
      </c>
      <c r="BA1164" s="239" t="e">
        <f>VLOOKUP($AT1164,'#Input Lists#'!$L$3:$S$833,7,FALSE)</f>
        <v>#N/A</v>
      </c>
      <c r="BB1164" s="239" t="e">
        <f>VLOOKUP($AT1164,'#Input Lists#'!$L$3:$S$833,8,FALSE)</f>
        <v>#N/A</v>
      </c>
      <c r="BC1164" s="91" t="str">
        <f t="shared" si="110"/>
        <v/>
      </c>
      <c r="BD1164" s="91" t="str">
        <f t="shared" si="111"/>
        <v/>
      </c>
      <c r="BE1164" s="15" t="str">
        <f t="shared" si="112"/>
        <v/>
      </c>
      <c r="BF1164" s="92" t="str">
        <f t="shared" si="113"/>
        <v>No Sighting Date</v>
      </c>
    </row>
    <row r="1165" spans="1:58" x14ac:dyDescent="0.25">
      <c r="A1165" s="118">
        <v>1160</v>
      </c>
      <c r="B1165" s="119"/>
      <c r="C1165" s="120"/>
      <c r="D1165" s="121"/>
      <c r="E1165" s="121"/>
      <c r="F1165" s="236"/>
      <c r="G1165" s="122" t="str">
        <f>IFERROR(VLOOKUP(F1165,'#Location List#'!$U$3:$V$1154,2,FALSE),"")</f>
        <v/>
      </c>
      <c r="H1165" s="120"/>
      <c r="I1165" s="120"/>
      <c r="J1165" s="120"/>
      <c r="K1165" s="120"/>
      <c r="L1165" s="120"/>
      <c r="M1165" s="120"/>
      <c r="N1165" s="120"/>
      <c r="O1165" s="120"/>
      <c r="P1165" s="120"/>
      <c r="Q1165" s="120"/>
      <c r="R1165" s="120"/>
      <c r="S1165" s="120"/>
      <c r="T1165" s="205">
        <f t="shared" si="108"/>
        <v>0</v>
      </c>
      <c r="U1165" s="205">
        <f t="shared" si="109"/>
        <v>0</v>
      </c>
      <c r="V1165" s="210"/>
      <c r="W1165" s="210"/>
      <c r="X1165" s="23" t="str">
        <f>IFERROR(VLOOKUP(AT1165,'#Input Lists#'!$L$3:$AH$833,3,FALSE)," ")</f>
        <v xml:space="preserve"> </v>
      </c>
      <c r="Y1165" s="23" t="str">
        <f>IFERROR(VLOOKUP(AT1165,'#Input Lists#'!$L$3:$AH$833,5,FALSE)," ")</f>
        <v xml:space="preserve"> </v>
      </c>
      <c r="Z1165" s="206" t="str">
        <f>IFERROR(VLOOKUP(AT1165,'#Input Lists#'!$L$3:$AH$833,9,FALSE)," ")</f>
        <v xml:space="preserve"> </v>
      </c>
      <c r="AA1165" s="119" t="s">
        <v>1527</v>
      </c>
      <c r="AB1165" s="120"/>
      <c r="AC1165" s="123"/>
      <c r="AD1165" s="123"/>
      <c r="AE1165" s="123"/>
      <c r="AF1165" s="123"/>
      <c r="AG1165" s="123"/>
      <c r="AH1165" s="123"/>
      <c r="AI1165" s="123"/>
      <c r="AJ1165" s="123"/>
      <c r="AK1165" s="123"/>
      <c r="AL1165" s="123"/>
      <c r="AM1165" s="123"/>
      <c r="AN1165" s="123"/>
      <c r="AO1165" s="123"/>
      <c r="AP1165" s="120"/>
      <c r="AQ1165" s="125" t="str">
        <f>IFERROR(VLOOKUP(G1165,'#Location List#'!$C$3:$D$150,2,FALSE),"")</f>
        <v/>
      </c>
      <c r="AR1165" s="125" t="str">
        <f>IFERROR(VLOOKUP(F1165,'#Location List#'!$Q$3:$R$1154,2,FALSE),"")</f>
        <v/>
      </c>
      <c r="AS1165" s="125" t="str">
        <f>IFERROR(VLOOKUP(V1165,'#Input Lists#'!$B$3:$D$46,3,FALSE),"")</f>
        <v/>
      </c>
      <c r="AT1165" s="125" t="str">
        <f>IFERROR(VLOOKUP(CONCATENATE(V1165," ",W1165),'#Input Lists#'!$K$3:$L$827,2,FALSE),"")</f>
        <v/>
      </c>
      <c r="AU1165" s="125">
        <f>IFERROR(VLOOKUP(AA1165,'#Input Lists#'!$BU$3:$BV$8,2,FALSE),"")</f>
        <v>1</v>
      </c>
      <c r="AV1165" s="118" t="str">
        <f>IFERROR(VLOOKUP(AB1165,'#Input Lists#'!$BO$3:$BP$9,2,FALSE),"")</f>
        <v/>
      </c>
      <c r="AW1165" s="118">
        <f>IFERROR(VLOOKUP(AC1165,'#Input Lists#'!$BL$3:$BM$7,2,FALSE),"")</f>
        <v>1</v>
      </c>
      <c r="AX1165" s="52" t="e">
        <f>VLOOKUP(AQ1165,'#Location List#'!$D$3:$K$150,4,FALSE)</f>
        <v>#N/A</v>
      </c>
      <c r="AY1165" s="273" t="e">
        <f>VLOOKUP(AX1165,'#Location List#'!$Z$3:$AA$13,2,FALSE)</f>
        <v>#N/A</v>
      </c>
      <c r="AZ1165" s="126" t="e">
        <f>VLOOKUP($AT1165,'#Input Lists#'!$L$3:$S$1033,6,FALSE)</f>
        <v>#N/A</v>
      </c>
      <c r="BA1165" s="239" t="e">
        <f>VLOOKUP($AT1165,'#Input Lists#'!$L$3:$S$833,7,FALSE)</f>
        <v>#N/A</v>
      </c>
      <c r="BB1165" s="239" t="e">
        <f>VLOOKUP($AT1165,'#Input Lists#'!$L$3:$S$833,8,FALSE)</f>
        <v>#N/A</v>
      </c>
      <c r="BC1165" s="91" t="str">
        <f t="shared" si="110"/>
        <v/>
      </c>
      <c r="BD1165" s="91" t="str">
        <f t="shared" si="111"/>
        <v/>
      </c>
      <c r="BE1165" s="15" t="str">
        <f t="shared" si="112"/>
        <v/>
      </c>
      <c r="BF1165" s="92" t="str">
        <f t="shared" si="113"/>
        <v>No Sighting Date</v>
      </c>
    </row>
    <row r="1166" spans="1:58" x14ac:dyDescent="0.25">
      <c r="A1166" s="118">
        <v>1161</v>
      </c>
      <c r="B1166" s="119"/>
      <c r="C1166" s="120"/>
      <c r="D1166" s="121"/>
      <c r="E1166" s="121"/>
      <c r="F1166" s="236"/>
      <c r="G1166" s="122" t="str">
        <f>IFERROR(VLOOKUP(F1166,'#Location List#'!$U$3:$V$1154,2,FALSE),"")</f>
        <v/>
      </c>
      <c r="H1166" s="120"/>
      <c r="I1166" s="120"/>
      <c r="J1166" s="120"/>
      <c r="K1166" s="120"/>
      <c r="L1166" s="120"/>
      <c r="M1166" s="120"/>
      <c r="N1166" s="120"/>
      <c r="O1166" s="120"/>
      <c r="P1166" s="120"/>
      <c r="Q1166" s="120"/>
      <c r="R1166" s="120"/>
      <c r="S1166" s="120"/>
      <c r="T1166" s="205">
        <f t="shared" si="108"/>
        <v>0</v>
      </c>
      <c r="U1166" s="205">
        <f t="shared" si="109"/>
        <v>0</v>
      </c>
      <c r="V1166" s="210"/>
      <c r="W1166" s="210"/>
      <c r="X1166" s="23" t="str">
        <f>IFERROR(VLOOKUP(AT1166,'#Input Lists#'!$L$3:$AH$833,3,FALSE)," ")</f>
        <v xml:space="preserve"> </v>
      </c>
      <c r="Y1166" s="23" t="str">
        <f>IFERROR(VLOOKUP(AT1166,'#Input Lists#'!$L$3:$AH$833,5,FALSE)," ")</f>
        <v xml:space="preserve"> </v>
      </c>
      <c r="Z1166" s="206" t="str">
        <f>IFERROR(VLOOKUP(AT1166,'#Input Lists#'!$L$3:$AH$833,9,FALSE)," ")</f>
        <v xml:space="preserve"> </v>
      </c>
      <c r="AA1166" s="119" t="s">
        <v>1527</v>
      </c>
      <c r="AB1166" s="120"/>
      <c r="AC1166" s="123"/>
      <c r="AD1166" s="123"/>
      <c r="AE1166" s="123"/>
      <c r="AF1166" s="123"/>
      <c r="AG1166" s="123"/>
      <c r="AH1166" s="123"/>
      <c r="AI1166" s="123"/>
      <c r="AJ1166" s="123"/>
      <c r="AK1166" s="123"/>
      <c r="AL1166" s="123"/>
      <c r="AM1166" s="123"/>
      <c r="AN1166" s="123"/>
      <c r="AO1166" s="123"/>
      <c r="AP1166" s="120"/>
      <c r="AQ1166" s="125" t="str">
        <f>IFERROR(VLOOKUP(G1166,'#Location List#'!$C$3:$D$150,2,FALSE),"")</f>
        <v/>
      </c>
      <c r="AR1166" s="125" t="str">
        <f>IFERROR(VLOOKUP(F1166,'#Location List#'!$Q$3:$R$1154,2,FALSE),"")</f>
        <v/>
      </c>
      <c r="AS1166" s="125" t="str">
        <f>IFERROR(VLOOKUP(V1166,'#Input Lists#'!$B$3:$D$46,3,FALSE),"")</f>
        <v/>
      </c>
      <c r="AT1166" s="125" t="str">
        <f>IFERROR(VLOOKUP(CONCATENATE(V1166," ",W1166),'#Input Lists#'!$K$3:$L$827,2,FALSE),"")</f>
        <v/>
      </c>
      <c r="AU1166" s="125">
        <f>IFERROR(VLOOKUP(AA1166,'#Input Lists#'!$BU$3:$BV$8,2,FALSE),"")</f>
        <v>1</v>
      </c>
      <c r="AV1166" s="118" t="str">
        <f>IFERROR(VLOOKUP(AB1166,'#Input Lists#'!$BO$3:$BP$9,2,FALSE),"")</f>
        <v/>
      </c>
      <c r="AW1166" s="118">
        <f>IFERROR(VLOOKUP(AC1166,'#Input Lists#'!$BL$3:$BM$7,2,FALSE),"")</f>
        <v>1</v>
      </c>
      <c r="AX1166" s="52" t="e">
        <f>VLOOKUP(AQ1166,'#Location List#'!$D$3:$K$150,4,FALSE)</f>
        <v>#N/A</v>
      </c>
      <c r="AY1166" s="273" t="e">
        <f>VLOOKUP(AX1166,'#Location List#'!$Z$3:$AA$13,2,FALSE)</f>
        <v>#N/A</v>
      </c>
      <c r="AZ1166" s="126" t="e">
        <f>VLOOKUP($AT1166,'#Input Lists#'!$L$3:$S$1033,6,FALSE)</f>
        <v>#N/A</v>
      </c>
      <c r="BA1166" s="239" t="e">
        <f>VLOOKUP($AT1166,'#Input Lists#'!$L$3:$S$833,7,FALSE)</f>
        <v>#N/A</v>
      </c>
      <c r="BB1166" s="239" t="e">
        <f>VLOOKUP($AT1166,'#Input Lists#'!$L$3:$S$833,8,FALSE)</f>
        <v>#N/A</v>
      </c>
      <c r="BC1166" s="91" t="str">
        <f t="shared" si="110"/>
        <v/>
      </c>
      <c r="BD1166" s="91" t="str">
        <f t="shared" si="111"/>
        <v/>
      </c>
      <c r="BE1166" s="15" t="str">
        <f t="shared" si="112"/>
        <v/>
      </c>
      <c r="BF1166" s="92" t="str">
        <f t="shared" si="113"/>
        <v>No Sighting Date</v>
      </c>
    </row>
    <row r="1167" spans="1:58" x14ac:dyDescent="0.25">
      <c r="A1167" s="118">
        <v>1162</v>
      </c>
      <c r="B1167" s="119"/>
      <c r="C1167" s="120"/>
      <c r="D1167" s="121"/>
      <c r="E1167" s="121"/>
      <c r="F1167" s="236"/>
      <c r="G1167" s="122" t="str">
        <f>IFERROR(VLOOKUP(F1167,'#Location List#'!$U$3:$V$1154,2,FALSE),"")</f>
        <v/>
      </c>
      <c r="H1167" s="120"/>
      <c r="I1167" s="120"/>
      <c r="J1167" s="120"/>
      <c r="K1167" s="120"/>
      <c r="L1167" s="120"/>
      <c r="M1167" s="120"/>
      <c r="N1167" s="120"/>
      <c r="O1167" s="120"/>
      <c r="P1167" s="120"/>
      <c r="Q1167" s="120"/>
      <c r="R1167" s="120"/>
      <c r="S1167" s="120"/>
      <c r="T1167" s="205">
        <f t="shared" si="108"/>
        <v>0</v>
      </c>
      <c r="U1167" s="205">
        <f t="shared" si="109"/>
        <v>0</v>
      </c>
      <c r="V1167" s="210"/>
      <c r="W1167" s="210"/>
      <c r="X1167" s="23" t="str">
        <f>IFERROR(VLOOKUP(AT1167,'#Input Lists#'!$L$3:$AH$833,3,FALSE)," ")</f>
        <v xml:space="preserve"> </v>
      </c>
      <c r="Y1167" s="23" t="str">
        <f>IFERROR(VLOOKUP(AT1167,'#Input Lists#'!$L$3:$AH$833,5,FALSE)," ")</f>
        <v xml:space="preserve"> </v>
      </c>
      <c r="Z1167" s="206" t="str">
        <f>IFERROR(VLOOKUP(AT1167,'#Input Lists#'!$L$3:$AH$833,9,FALSE)," ")</f>
        <v xml:space="preserve"> </v>
      </c>
      <c r="AA1167" s="119" t="s">
        <v>1527</v>
      </c>
      <c r="AB1167" s="120"/>
      <c r="AC1167" s="123"/>
      <c r="AD1167" s="123"/>
      <c r="AE1167" s="123"/>
      <c r="AF1167" s="123"/>
      <c r="AG1167" s="123"/>
      <c r="AH1167" s="123"/>
      <c r="AI1167" s="123"/>
      <c r="AJ1167" s="123"/>
      <c r="AK1167" s="123"/>
      <c r="AL1167" s="123"/>
      <c r="AM1167" s="123"/>
      <c r="AN1167" s="123"/>
      <c r="AO1167" s="123"/>
      <c r="AP1167" s="120"/>
      <c r="AQ1167" s="125" t="str">
        <f>IFERROR(VLOOKUP(G1167,'#Location List#'!$C$3:$D$150,2,FALSE),"")</f>
        <v/>
      </c>
      <c r="AR1167" s="125" t="str">
        <f>IFERROR(VLOOKUP(F1167,'#Location List#'!$Q$3:$R$1154,2,FALSE),"")</f>
        <v/>
      </c>
      <c r="AS1167" s="125" t="str">
        <f>IFERROR(VLOOKUP(V1167,'#Input Lists#'!$B$3:$D$46,3,FALSE),"")</f>
        <v/>
      </c>
      <c r="AT1167" s="125" t="str">
        <f>IFERROR(VLOOKUP(CONCATENATE(V1167," ",W1167),'#Input Lists#'!$K$3:$L$827,2,FALSE),"")</f>
        <v/>
      </c>
      <c r="AU1167" s="125">
        <f>IFERROR(VLOOKUP(AA1167,'#Input Lists#'!$BU$3:$BV$8,2,FALSE),"")</f>
        <v>1</v>
      </c>
      <c r="AV1167" s="118" t="str">
        <f>IFERROR(VLOOKUP(AB1167,'#Input Lists#'!$BO$3:$BP$9,2,FALSE),"")</f>
        <v/>
      </c>
      <c r="AW1167" s="118">
        <f>IFERROR(VLOOKUP(AC1167,'#Input Lists#'!$BL$3:$BM$7,2,FALSE),"")</f>
        <v>1</v>
      </c>
      <c r="AX1167" s="52" t="e">
        <f>VLOOKUP(AQ1167,'#Location List#'!$D$3:$K$150,4,FALSE)</f>
        <v>#N/A</v>
      </c>
      <c r="AY1167" s="273" t="e">
        <f>VLOOKUP(AX1167,'#Location List#'!$Z$3:$AA$13,2,FALSE)</f>
        <v>#N/A</v>
      </c>
      <c r="AZ1167" s="126" t="e">
        <f>VLOOKUP($AT1167,'#Input Lists#'!$L$3:$S$1033,6,FALSE)</f>
        <v>#N/A</v>
      </c>
      <c r="BA1167" s="239" t="e">
        <f>VLOOKUP($AT1167,'#Input Lists#'!$L$3:$S$833,7,FALSE)</f>
        <v>#N/A</v>
      </c>
      <c r="BB1167" s="239" t="e">
        <f>VLOOKUP($AT1167,'#Input Lists#'!$L$3:$S$833,8,FALSE)</f>
        <v>#N/A</v>
      </c>
      <c r="BC1167" s="91" t="str">
        <f t="shared" si="110"/>
        <v/>
      </c>
      <c r="BD1167" s="91" t="str">
        <f t="shared" si="111"/>
        <v/>
      </c>
      <c r="BE1167" s="15" t="str">
        <f t="shared" si="112"/>
        <v/>
      </c>
      <c r="BF1167" s="92" t="str">
        <f t="shared" si="113"/>
        <v>No Sighting Date</v>
      </c>
    </row>
    <row r="1168" spans="1:58" x14ac:dyDescent="0.25">
      <c r="A1168" s="118">
        <v>1163</v>
      </c>
      <c r="B1168" s="119"/>
      <c r="C1168" s="120"/>
      <c r="D1168" s="121"/>
      <c r="E1168" s="121"/>
      <c r="F1168" s="236"/>
      <c r="G1168" s="122" t="str">
        <f>IFERROR(VLOOKUP(F1168,'#Location List#'!$U$3:$V$1154,2,FALSE),"")</f>
        <v/>
      </c>
      <c r="H1168" s="120"/>
      <c r="I1168" s="120"/>
      <c r="J1168" s="120"/>
      <c r="K1168" s="120"/>
      <c r="L1168" s="120"/>
      <c r="M1168" s="120"/>
      <c r="N1168" s="120"/>
      <c r="O1168" s="120"/>
      <c r="P1168" s="120"/>
      <c r="Q1168" s="120"/>
      <c r="R1168" s="120"/>
      <c r="S1168" s="120"/>
      <c r="T1168" s="205">
        <f t="shared" si="108"/>
        <v>0</v>
      </c>
      <c r="U1168" s="205">
        <f t="shared" si="109"/>
        <v>0</v>
      </c>
      <c r="V1168" s="210"/>
      <c r="W1168" s="210"/>
      <c r="X1168" s="23" t="str">
        <f>IFERROR(VLOOKUP(AT1168,'#Input Lists#'!$L$3:$AH$833,3,FALSE)," ")</f>
        <v xml:space="preserve"> </v>
      </c>
      <c r="Y1168" s="23" t="str">
        <f>IFERROR(VLOOKUP(AT1168,'#Input Lists#'!$L$3:$AH$833,5,FALSE)," ")</f>
        <v xml:space="preserve"> </v>
      </c>
      <c r="Z1168" s="206" t="str">
        <f>IFERROR(VLOOKUP(AT1168,'#Input Lists#'!$L$3:$AH$833,9,FALSE)," ")</f>
        <v xml:space="preserve"> </v>
      </c>
      <c r="AA1168" s="119" t="s">
        <v>1527</v>
      </c>
      <c r="AB1168" s="120"/>
      <c r="AC1168" s="123"/>
      <c r="AD1168" s="123"/>
      <c r="AE1168" s="123"/>
      <c r="AF1168" s="123"/>
      <c r="AG1168" s="123"/>
      <c r="AH1168" s="123"/>
      <c r="AI1168" s="123"/>
      <c r="AJ1168" s="123"/>
      <c r="AK1168" s="123"/>
      <c r="AL1168" s="123"/>
      <c r="AM1168" s="123"/>
      <c r="AN1168" s="123"/>
      <c r="AO1168" s="123"/>
      <c r="AP1168" s="120"/>
      <c r="AQ1168" s="125" t="str">
        <f>IFERROR(VLOOKUP(G1168,'#Location List#'!$C$3:$D$150,2,FALSE),"")</f>
        <v/>
      </c>
      <c r="AR1168" s="125" t="str">
        <f>IFERROR(VLOOKUP(F1168,'#Location List#'!$Q$3:$R$1154,2,FALSE),"")</f>
        <v/>
      </c>
      <c r="AS1168" s="125" t="str">
        <f>IFERROR(VLOOKUP(V1168,'#Input Lists#'!$B$3:$D$46,3,FALSE),"")</f>
        <v/>
      </c>
      <c r="AT1168" s="125" t="str">
        <f>IFERROR(VLOOKUP(CONCATENATE(V1168," ",W1168),'#Input Lists#'!$K$3:$L$827,2,FALSE),"")</f>
        <v/>
      </c>
      <c r="AU1168" s="125">
        <f>IFERROR(VLOOKUP(AA1168,'#Input Lists#'!$BU$3:$BV$8,2,FALSE),"")</f>
        <v>1</v>
      </c>
      <c r="AV1168" s="118" t="str">
        <f>IFERROR(VLOOKUP(AB1168,'#Input Lists#'!$BO$3:$BP$9,2,FALSE),"")</f>
        <v/>
      </c>
      <c r="AW1168" s="118">
        <f>IFERROR(VLOOKUP(AC1168,'#Input Lists#'!$BL$3:$BM$7,2,FALSE),"")</f>
        <v>1</v>
      </c>
      <c r="AX1168" s="52" t="e">
        <f>VLOOKUP(AQ1168,'#Location List#'!$D$3:$K$150,4,FALSE)</f>
        <v>#N/A</v>
      </c>
      <c r="AY1168" s="273" t="e">
        <f>VLOOKUP(AX1168,'#Location List#'!$Z$3:$AA$13,2,FALSE)</f>
        <v>#N/A</v>
      </c>
      <c r="AZ1168" s="126" t="e">
        <f>VLOOKUP($AT1168,'#Input Lists#'!$L$3:$S$1033,6,FALSE)</f>
        <v>#N/A</v>
      </c>
      <c r="BA1168" s="239" t="e">
        <f>VLOOKUP($AT1168,'#Input Lists#'!$L$3:$S$833,7,FALSE)</f>
        <v>#N/A</v>
      </c>
      <c r="BB1168" s="239" t="e">
        <f>VLOOKUP($AT1168,'#Input Lists#'!$L$3:$S$833,8,FALSE)</f>
        <v>#N/A</v>
      </c>
      <c r="BC1168" s="91" t="str">
        <f t="shared" si="110"/>
        <v/>
      </c>
      <c r="BD1168" s="91" t="str">
        <f t="shared" si="111"/>
        <v/>
      </c>
      <c r="BE1168" s="15" t="str">
        <f t="shared" si="112"/>
        <v/>
      </c>
      <c r="BF1168" s="92" t="str">
        <f t="shared" si="113"/>
        <v>No Sighting Date</v>
      </c>
    </row>
    <row r="1169" spans="1:58" x14ac:dyDescent="0.25">
      <c r="A1169" s="118">
        <v>1164</v>
      </c>
      <c r="B1169" s="119"/>
      <c r="C1169" s="120"/>
      <c r="D1169" s="121"/>
      <c r="E1169" s="121"/>
      <c r="F1169" s="236"/>
      <c r="G1169" s="122" t="str">
        <f>IFERROR(VLOOKUP(F1169,'#Location List#'!$U$3:$V$1154,2,FALSE),"")</f>
        <v/>
      </c>
      <c r="H1169" s="120"/>
      <c r="I1169" s="120"/>
      <c r="J1169" s="120"/>
      <c r="K1169" s="120"/>
      <c r="L1169" s="120"/>
      <c r="M1169" s="120"/>
      <c r="N1169" s="120"/>
      <c r="O1169" s="120"/>
      <c r="P1169" s="120"/>
      <c r="Q1169" s="120"/>
      <c r="R1169" s="120"/>
      <c r="S1169" s="120"/>
      <c r="T1169" s="205">
        <f t="shared" si="108"/>
        <v>0</v>
      </c>
      <c r="U1169" s="205">
        <f t="shared" si="109"/>
        <v>0</v>
      </c>
      <c r="V1169" s="210"/>
      <c r="W1169" s="210"/>
      <c r="X1169" s="23" t="str">
        <f>IFERROR(VLOOKUP(AT1169,'#Input Lists#'!$L$3:$AH$833,3,FALSE)," ")</f>
        <v xml:space="preserve"> </v>
      </c>
      <c r="Y1169" s="23" t="str">
        <f>IFERROR(VLOOKUP(AT1169,'#Input Lists#'!$L$3:$AH$833,5,FALSE)," ")</f>
        <v xml:space="preserve"> </v>
      </c>
      <c r="Z1169" s="206" t="str">
        <f>IFERROR(VLOOKUP(AT1169,'#Input Lists#'!$L$3:$AH$833,9,FALSE)," ")</f>
        <v xml:space="preserve"> </v>
      </c>
      <c r="AA1169" s="119" t="s">
        <v>1527</v>
      </c>
      <c r="AB1169" s="120"/>
      <c r="AC1169" s="123"/>
      <c r="AD1169" s="123"/>
      <c r="AE1169" s="123"/>
      <c r="AF1169" s="123"/>
      <c r="AG1169" s="123"/>
      <c r="AH1169" s="123"/>
      <c r="AI1169" s="123"/>
      <c r="AJ1169" s="123"/>
      <c r="AK1169" s="123"/>
      <c r="AL1169" s="123"/>
      <c r="AM1169" s="123"/>
      <c r="AN1169" s="123"/>
      <c r="AO1169" s="123"/>
      <c r="AP1169" s="120"/>
      <c r="AQ1169" s="125" t="str">
        <f>IFERROR(VLOOKUP(G1169,'#Location List#'!$C$3:$D$150,2,FALSE),"")</f>
        <v/>
      </c>
      <c r="AR1169" s="125" t="str">
        <f>IFERROR(VLOOKUP(F1169,'#Location List#'!$Q$3:$R$1154,2,FALSE),"")</f>
        <v/>
      </c>
      <c r="AS1169" s="125" t="str">
        <f>IFERROR(VLOOKUP(V1169,'#Input Lists#'!$B$3:$D$46,3,FALSE),"")</f>
        <v/>
      </c>
      <c r="AT1169" s="125" t="str">
        <f>IFERROR(VLOOKUP(CONCATENATE(V1169," ",W1169),'#Input Lists#'!$K$3:$L$827,2,FALSE),"")</f>
        <v/>
      </c>
      <c r="AU1169" s="125">
        <f>IFERROR(VLOOKUP(AA1169,'#Input Lists#'!$BU$3:$BV$8,2,FALSE),"")</f>
        <v>1</v>
      </c>
      <c r="AV1169" s="118" t="str">
        <f>IFERROR(VLOOKUP(AB1169,'#Input Lists#'!$BO$3:$BP$9,2,FALSE),"")</f>
        <v/>
      </c>
      <c r="AW1169" s="118">
        <f>IFERROR(VLOOKUP(AC1169,'#Input Lists#'!$BL$3:$BM$7,2,FALSE),"")</f>
        <v>1</v>
      </c>
      <c r="AX1169" s="52" t="e">
        <f>VLOOKUP(AQ1169,'#Location List#'!$D$3:$K$150,4,FALSE)</f>
        <v>#N/A</v>
      </c>
      <c r="AY1169" s="273" t="e">
        <f>VLOOKUP(AX1169,'#Location List#'!$Z$3:$AA$13,2,FALSE)</f>
        <v>#N/A</v>
      </c>
      <c r="AZ1169" s="126" t="e">
        <f>VLOOKUP($AT1169,'#Input Lists#'!$L$3:$S$1033,6,FALSE)</f>
        <v>#N/A</v>
      </c>
      <c r="BA1169" s="239" t="e">
        <f>VLOOKUP($AT1169,'#Input Lists#'!$L$3:$S$833,7,FALSE)</f>
        <v>#N/A</v>
      </c>
      <c r="BB1169" s="239" t="e">
        <f>VLOOKUP($AT1169,'#Input Lists#'!$L$3:$S$833,8,FALSE)</f>
        <v>#N/A</v>
      </c>
      <c r="BC1169" s="91" t="str">
        <f t="shared" si="110"/>
        <v/>
      </c>
      <c r="BD1169" s="91" t="str">
        <f t="shared" si="111"/>
        <v/>
      </c>
      <c r="BE1169" s="15" t="str">
        <f t="shared" si="112"/>
        <v/>
      </c>
      <c r="BF1169" s="92" t="str">
        <f t="shared" si="113"/>
        <v>No Sighting Date</v>
      </c>
    </row>
    <row r="1170" spans="1:58" x14ac:dyDescent="0.25">
      <c r="A1170" s="118">
        <v>1165</v>
      </c>
      <c r="B1170" s="119"/>
      <c r="C1170" s="120"/>
      <c r="D1170" s="121"/>
      <c r="E1170" s="121"/>
      <c r="F1170" s="236"/>
      <c r="G1170" s="122" t="str">
        <f>IFERROR(VLOOKUP(F1170,'#Location List#'!$U$3:$V$1154,2,FALSE),"")</f>
        <v/>
      </c>
      <c r="H1170" s="120"/>
      <c r="I1170" s="120"/>
      <c r="J1170" s="120"/>
      <c r="K1170" s="120"/>
      <c r="L1170" s="120"/>
      <c r="M1170" s="120"/>
      <c r="N1170" s="120"/>
      <c r="O1170" s="120"/>
      <c r="P1170" s="120"/>
      <c r="Q1170" s="120"/>
      <c r="R1170" s="120"/>
      <c r="S1170" s="120"/>
      <c r="T1170" s="205">
        <f t="shared" si="108"/>
        <v>0</v>
      </c>
      <c r="U1170" s="205">
        <f t="shared" si="109"/>
        <v>0</v>
      </c>
      <c r="V1170" s="210"/>
      <c r="W1170" s="210"/>
      <c r="X1170" s="23" t="str">
        <f>IFERROR(VLOOKUP(AT1170,'#Input Lists#'!$L$3:$AH$833,3,FALSE)," ")</f>
        <v xml:space="preserve"> </v>
      </c>
      <c r="Y1170" s="23" t="str">
        <f>IFERROR(VLOOKUP(AT1170,'#Input Lists#'!$L$3:$AH$833,5,FALSE)," ")</f>
        <v xml:space="preserve"> </v>
      </c>
      <c r="Z1170" s="206" t="str">
        <f>IFERROR(VLOOKUP(AT1170,'#Input Lists#'!$L$3:$AH$833,9,FALSE)," ")</f>
        <v xml:space="preserve"> </v>
      </c>
      <c r="AA1170" s="119" t="s">
        <v>1527</v>
      </c>
      <c r="AB1170" s="120"/>
      <c r="AC1170" s="123"/>
      <c r="AD1170" s="123"/>
      <c r="AE1170" s="123"/>
      <c r="AF1170" s="123"/>
      <c r="AG1170" s="123"/>
      <c r="AH1170" s="123"/>
      <c r="AI1170" s="123"/>
      <c r="AJ1170" s="123"/>
      <c r="AK1170" s="123"/>
      <c r="AL1170" s="123"/>
      <c r="AM1170" s="123"/>
      <c r="AN1170" s="123"/>
      <c r="AO1170" s="123"/>
      <c r="AP1170" s="120"/>
      <c r="AQ1170" s="125" t="str">
        <f>IFERROR(VLOOKUP(G1170,'#Location List#'!$C$3:$D$150,2,FALSE),"")</f>
        <v/>
      </c>
      <c r="AR1170" s="125" t="str">
        <f>IFERROR(VLOOKUP(F1170,'#Location List#'!$Q$3:$R$1154,2,FALSE),"")</f>
        <v/>
      </c>
      <c r="AS1170" s="125" t="str">
        <f>IFERROR(VLOOKUP(V1170,'#Input Lists#'!$B$3:$D$46,3,FALSE),"")</f>
        <v/>
      </c>
      <c r="AT1170" s="125" t="str">
        <f>IFERROR(VLOOKUP(CONCATENATE(V1170," ",W1170),'#Input Lists#'!$K$3:$L$827,2,FALSE),"")</f>
        <v/>
      </c>
      <c r="AU1170" s="125">
        <f>IFERROR(VLOOKUP(AA1170,'#Input Lists#'!$BU$3:$BV$8,2,FALSE),"")</f>
        <v>1</v>
      </c>
      <c r="AV1170" s="118" t="str">
        <f>IFERROR(VLOOKUP(AB1170,'#Input Lists#'!$BO$3:$BP$9,2,FALSE),"")</f>
        <v/>
      </c>
      <c r="AW1170" s="118">
        <f>IFERROR(VLOOKUP(AC1170,'#Input Lists#'!$BL$3:$BM$7,2,FALSE),"")</f>
        <v>1</v>
      </c>
      <c r="AX1170" s="52" t="e">
        <f>VLOOKUP(AQ1170,'#Location List#'!$D$3:$K$150,4,FALSE)</f>
        <v>#N/A</v>
      </c>
      <c r="AY1170" s="273" t="e">
        <f>VLOOKUP(AX1170,'#Location List#'!$Z$3:$AA$13,2,FALSE)</f>
        <v>#N/A</v>
      </c>
      <c r="AZ1170" s="126" t="e">
        <f>VLOOKUP($AT1170,'#Input Lists#'!$L$3:$S$1033,6,FALSE)</f>
        <v>#N/A</v>
      </c>
      <c r="BA1170" s="239" t="e">
        <f>VLOOKUP($AT1170,'#Input Lists#'!$L$3:$S$833,7,FALSE)</f>
        <v>#N/A</v>
      </c>
      <c r="BB1170" s="239" t="e">
        <f>VLOOKUP($AT1170,'#Input Lists#'!$L$3:$S$833,8,FALSE)</f>
        <v>#N/A</v>
      </c>
      <c r="BC1170" s="91" t="str">
        <f t="shared" si="110"/>
        <v/>
      </c>
      <c r="BD1170" s="91" t="str">
        <f t="shared" si="111"/>
        <v/>
      </c>
      <c r="BE1170" s="15" t="str">
        <f t="shared" si="112"/>
        <v/>
      </c>
      <c r="BF1170" s="92" t="str">
        <f t="shared" si="113"/>
        <v>No Sighting Date</v>
      </c>
    </row>
    <row r="1171" spans="1:58" x14ac:dyDescent="0.25">
      <c r="A1171" s="118">
        <v>1166</v>
      </c>
      <c r="B1171" s="119"/>
      <c r="C1171" s="120"/>
      <c r="D1171" s="121"/>
      <c r="E1171" s="121"/>
      <c r="F1171" s="236"/>
      <c r="G1171" s="122" t="str">
        <f>IFERROR(VLOOKUP(F1171,'#Location List#'!$U$3:$V$1154,2,FALSE),"")</f>
        <v/>
      </c>
      <c r="H1171" s="120"/>
      <c r="I1171" s="120"/>
      <c r="J1171" s="120"/>
      <c r="K1171" s="120"/>
      <c r="L1171" s="120"/>
      <c r="M1171" s="120"/>
      <c r="N1171" s="120"/>
      <c r="O1171" s="120"/>
      <c r="P1171" s="120"/>
      <c r="Q1171" s="120"/>
      <c r="R1171" s="120"/>
      <c r="S1171" s="120"/>
      <c r="T1171" s="205">
        <f t="shared" si="108"/>
        <v>0</v>
      </c>
      <c r="U1171" s="205">
        <f t="shared" si="109"/>
        <v>0</v>
      </c>
      <c r="V1171" s="210"/>
      <c r="W1171" s="210"/>
      <c r="X1171" s="23" t="str">
        <f>IFERROR(VLOOKUP(AT1171,'#Input Lists#'!$L$3:$AH$833,3,FALSE)," ")</f>
        <v xml:space="preserve"> </v>
      </c>
      <c r="Y1171" s="23" t="str">
        <f>IFERROR(VLOOKUP(AT1171,'#Input Lists#'!$L$3:$AH$833,5,FALSE)," ")</f>
        <v xml:space="preserve"> </v>
      </c>
      <c r="Z1171" s="206" t="str">
        <f>IFERROR(VLOOKUP(AT1171,'#Input Lists#'!$L$3:$AH$833,9,FALSE)," ")</f>
        <v xml:space="preserve"> </v>
      </c>
      <c r="AA1171" s="119" t="s">
        <v>1527</v>
      </c>
      <c r="AB1171" s="120"/>
      <c r="AC1171" s="123"/>
      <c r="AD1171" s="123"/>
      <c r="AE1171" s="123"/>
      <c r="AF1171" s="123"/>
      <c r="AG1171" s="123"/>
      <c r="AH1171" s="123"/>
      <c r="AI1171" s="123"/>
      <c r="AJ1171" s="123"/>
      <c r="AK1171" s="123"/>
      <c r="AL1171" s="123"/>
      <c r="AM1171" s="123"/>
      <c r="AN1171" s="123"/>
      <c r="AO1171" s="123"/>
      <c r="AP1171" s="120"/>
      <c r="AQ1171" s="125" t="str">
        <f>IFERROR(VLOOKUP(G1171,'#Location List#'!$C$3:$D$150,2,FALSE),"")</f>
        <v/>
      </c>
      <c r="AR1171" s="125" t="str">
        <f>IFERROR(VLOOKUP(F1171,'#Location List#'!$Q$3:$R$1154,2,FALSE),"")</f>
        <v/>
      </c>
      <c r="AS1171" s="125" t="str">
        <f>IFERROR(VLOOKUP(V1171,'#Input Lists#'!$B$3:$D$46,3,FALSE),"")</f>
        <v/>
      </c>
      <c r="AT1171" s="125" t="str">
        <f>IFERROR(VLOOKUP(CONCATENATE(V1171," ",W1171),'#Input Lists#'!$K$3:$L$827,2,FALSE),"")</f>
        <v/>
      </c>
      <c r="AU1171" s="125">
        <f>IFERROR(VLOOKUP(AA1171,'#Input Lists#'!$BU$3:$BV$8,2,FALSE),"")</f>
        <v>1</v>
      </c>
      <c r="AV1171" s="118" t="str">
        <f>IFERROR(VLOOKUP(AB1171,'#Input Lists#'!$BO$3:$BP$9,2,FALSE),"")</f>
        <v/>
      </c>
      <c r="AW1171" s="118">
        <f>IFERROR(VLOOKUP(AC1171,'#Input Lists#'!$BL$3:$BM$7,2,FALSE),"")</f>
        <v>1</v>
      </c>
      <c r="AX1171" s="52" t="e">
        <f>VLOOKUP(AQ1171,'#Location List#'!$D$3:$K$150,4,FALSE)</f>
        <v>#N/A</v>
      </c>
      <c r="AY1171" s="273" t="e">
        <f>VLOOKUP(AX1171,'#Location List#'!$Z$3:$AA$13,2,FALSE)</f>
        <v>#N/A</v>
      </c>
      <c r="AZ1171" s="126" t="e">
        <f>VLOOKUP($AT1171,'#Input Lists#'!$L$3:$S$1033,6,FALSE)</f>
        <v>#N/A</v>
      </c>
      <c r="BA1171" s="239" t="e">
        <f>VLOOKUP($AT1171,'#Input Lists#'!$L$3:$S$833,7,FALSE)</f>
        <v>#N/A</v>
      </c>
      <c r="BB1171" s="239" t="e">
        <f>VLOOKUP($AT1171,'#Input Lists#'!$L$3:$S$833,8,FALSE)</f>
        <v>#N/A</v>
      </c>
      <c r="BC1171" s="91" t="str">
        <f t="shared" si="110"/>
        <v/>
      </c>
      <c r="BD1171" s="91" t="str">
        <f t="shared" si="111"/>
        <v/>
      </c>
      <c r="BE1171" s="15" t="str">
        <f t="shared" si="112"/>
        <v/>
      </c>
      <c r="BF1171" s="92" t="str">
        <f t="shared" si="113"/>
        <v>No Sighting Date</v>
      </c>
    </row>
    <row r="1172" spans="1:58" x14ac:dyDescent="0.25">
      <c r="A1172" s="118">
        <v>1167</v>
      </c>
      <c r="B1172" s="119"/>
      <c r="C1172" s="120"/>
      <c r="D1172" s="121"/>
      <c r="E1172" s="121"/>
      <c r="F1172" s="236"/>
      <c r="G1172" s="122" t="str">
        <f>IFERROR(VLOOKUP(F1172,'#Location List#'!$U$3:$V$1154,2,FALSE),"")</f>
        <v/>
      </c>
      <c r="H1172" s="120"/>
      <c r="I1172" s="120"/>
      <c r="J1172" s="120"/>
      <c r="K1172" s="120"/>
      <c r="L1172" s="120"/>
      <c r="M1172" s="120"/>
      <c r="N1172" s="120"/>
      <c r="O1172" s="120"/>
      <c r="P1172" s="120"/>
      <c r="Q1172" s="120"/>
      <c r="R1172" s="120"/>
      <c r="S1172" s="120"/>
      <c r="T1172" s="205">
        <f t="shared" ref="T1172:T1235" si="114">N1172-O1172/60-P1172/60/60</f>
        <v>0</v>
      </c>
      <c r="U1172" s="205">
        <f t="shared" ref="U1172:U1235" si="115">Q1172+R1172/60+S1172/60/60</f>
        <v>0</v>
      </c>
      <c r="V1172" s="210"/>
      <c r="W1172" s="210"/>
      <c r="X1172" s="23" t="str">
        <f>IFERROR(VLOOKUP(AT1172,'#Input Lists#'!$L$3:$AH$833,3,FALSE)," ")</f>
        <v xml:space="preserve"> </v>
      </c>
      <c r="Y1172" s="23" t="str">
        <f>IFERROR(VLOOKUP(AT1172,'#Input Lists#'!$L$3:$AH$833,5,FALSE)," ")</f>
        <v xml:space="preserve"> </v>
      </c>
      <c r="Z1172" s="206" t="str">
        <f>IFERROR(VLOOKUP(AT1172,'#Input Lists#'!$L$3:$AH$833,9,FALSE)," ")</f>
        <v xml:space="preserve"> </v>
      </c>
      <c r="AA1172" s="119" t="s">
        <v>1527</v>
      </c>
      <c r="AB1172" s="120"/>
      <c r="AC1172" s="123"/>
      <c r="AD1172" s="123"/>
      <c r="AE1172" s="123"/>
      <c r="AF1172" s="123"/>
      <c r="AG1172" s="123"/>
      <c r="AH1172" s="123"/>
      <c r="AI1172" s="123"/>
      <c r="AJ1172" s="123"/>
      <c r="AK1172" s="123"/>
      <c r="AL1172" s="123"/>
      <c r="AM1172" s="123"/>
      <c r="AN1172" s="123"/>
      <c r="AO1172" s="123"/>
      <c r="AP1172" s="120"/>
      <c r="AQ1172" s="125" t="str">
        <f>IFERROR(VLOOKUP(G1172,'#Location List#'!$C$3:$D$150,2,FALSE),"")</f>
        <v/>
      </c>
      <c r="AR1172" s="125" t="str">
        <f>IFERROR(VLOOKUP(F1172,'#Location List#'!$Q$3:$R$1154,2,FALSE),"")</f>
        <v/>
      </c>
      <c r="AS1172" s="125" t="str">
        <f>IFERROR(VLOOKUP(V1172,'#Input Lists#'!$B$3:$D$46,3,FALSE),"")</f>
        <v/>
      </c>
      <c r="AT1172" s="125" t="str">
        <f>IFERROR(VLOOKUP(CONCATENATE(V1172," ",W1172),'#Input Lists#'!$K$3:$L$827,2,FALSE),"")</f>
        <v/>
      </c>
      <c r="AU1172" s="125">
        <f>IFERROR(VLOOKUP(AA1172,'#Input Lists#'!$BU$3:$BV$8,2,FALSE),"")</f>
        <v>1</v>
      </c>
      <c r="AV1172" s="118" t="str">
        <f>IFERROR(VLOOKUP(AB1172,'#Input Lists#'!$BO$3:$BP$9,2,FALSE),"")</f>
        <v/>
      </c>
      <c r="AW1172" s="118">
        <f>IFERROR(VLOOKUP(AC1172,'#Input Lists#'!$BL$3:$BM$7,2,FALSE),"")</f>
        <v>1</v>
      </c>
      <c r="AX1172" s="52" t="e">
        <f>VLOOKUP(AQ1172,'#Location List#'!$D$3:$K$150,4,FALSE)</f>
        <v>#N/A</v>
      </c>
      <c r="AY1172" s="273" t="e">
        <f>VLOOKUP(AX1172,'#Location List#'!$Z$3:$AA$13,2,FALSE)</f>
        <v>#N/A</v>
      </c>
      <c r="AZ1172" s="126" t="e">
        <f>VLOOKUP($AT1172,'#Input Lists#'!$L$3:$S$1033,6,FALSE)</f>
        <v>#N/A</v>
      </c>
      <c r="BA1172" s="239" t="e">
        <f>VLOOKUP($AT1172,'#Input Lists#'!$L$3:$S$833,7,FALSE)</f>
        <v>#N/A</v>
      </c>
      <c r="BB1172" s="239" t="e">
        <f>VLOOKUP($AT1172,'#Input Lists#'!$L$3:$S$833,8,FALSE)</f>
        <v>#N/A</v>
      </c>
      <c r="BC1172" s="91" t="str">
        <f t="shared" ref="BC1172:BC1235" si="116">IFERROR(WEEKNUM(BA1172,2),"")</f>
        <v/>
      </c>
      <c r="BD1172" s="91" t="str">
        <f t="shared" ref="BD1172:BD1235" si="117">IFERROR(IF(WEEKNUM(BB1172)&lt;WEEKNUM(BA1172),WEEKNUM(BB1172)+52,WEEKNUM(BB1172)),"")</f>
        <v/>
      </c>
      <c r="BE1172" s="15" t="str">
        <f t="shared" ref="BE1172:BE1235" si="118">IF(E1172="","",IF(WEEKNUM(E1172)&lt;9,WEEKNUM(E1172)+52, WEEKNUM(E1172)))</f>
        <v/>
      </c>
      <c r="BF1172" s="92" t="str">
        <f t="shared" ref="BF1172:BF1235" si="119">IF(E1172="", "No Sighting Date", IF(BC1172&gt;=BD1172," ",IF(BE1172&gt;=BC1172,IF(BE1172&lt;=BD1172,"IN RANGE",BE1172-BD1172),BE1172-BC1172)))</f>
        <v>No Sighting Date</v>
      </c>
    </row>
    <row r="1173" spans="1:58" x14ac:dyDescent="0.25">
      <c r="A1173" s="118">
        <v>1168</v>
      </c>
      <c r="B1173" s="119"/>
      <c r="C1173" s="120"/>
      <c r="D1173" s="121"/>
      <c r="E1173" s="121"/>
      <c r="F1173" s="236"/>
      <c r="G1173" s="122" t="str">
        <f>IFERROR(VLOOKUP(F1173,'#Location List#'!$U$3:$V$1154,2,FALSE),"")</f>
        <v/>
      </c>
      <c r="H1173" s="120"/>
      <c r="I1173" s="120"/>
      <c r="J1173" s="120"/>
      <c r="K1173" s="120"/>
      <c r="L1173" s="120"/>
      <c r="M1173" s="120"/>
      <c r="N1173" s="120"/>
      <c r="O1173" s="120"/>
      <c r="P1173" s="120"/>
      <c r="Q1173" s="120"/>
      <c r="R1173" s="120"/>
      <c r="S1173" s="120"/>
      <c r="T1173" s="205">
        <f t="shared" si="114"/>
        <v>0</v>
      </c>
      <c r="U1173" s="205">
        <f t="shared" si="115"/>
        <v>0</v>
      </c>
      <c r="V1173" s="210"/>
      <c r="W1173" s="210"/>
      <c r="X1173" s="23" t="str">
        <f>IFERROR(VLOOKUP(AT1173,'#Input Lists#'!$L$3:$AH$833,3,FALSE)," ")</f>
        <v xml:space="preserve"> </v>
      </c>
      <c r="Y1173" s="23" t="str">
        <f>IFERROR(VLOOKUP(AT1173,'#Input Lists#'!$L$3:$AH$833,5,FALSE)," ")</f>
        <v xml:space="preserve"> </v>
      </c>
      <c r="Z1173" s="206" t="str">
        <f>IFERROR(VLOOKUP(AT1173,'#Input Lists#'!$L$3:$AH$833,9,FALSE)," ")</f>
        <v xml:space="preserve"> </v>
      </c>
      <c r="AA1173" s="119" t="s">
        <v>1527</v>
      </c>
      <c r="AB1173" s="120"/>
      <c r="AC1173" s="123"/>
      <c r="AD1173" s="123"/>
      <c r="AE1173" s="123"/>
      <c r="AF1173" s="123"/>
      <c r="AG1173" s="123"/>
      <c r="AH1173" s="123"/>
      <c r="AI1173" s="123"/>
      <c r="AJ1173" s="123"/>
      <c r="AK1173" s="123"/>
      <c r="AL1173" s="123"/>
      <c r="AM1173" s="123"/>
      <c r="AN1173" s="123"/>
      <c r="AO1173" s="123"/>
      <c r="AP1173" s="120"/>
      <c r="AQ1173" s="125" t="str">
        <f>IFERROR(VLOOKUP(G1173,'#Location List#'!$C$3:$D$150,2,FALSE),"")</f>
        <v/>
      </c>
      <c r="AR1173" s="125" t="str">
        <f>IFERROR(VLOOKUP(F1173,'#Location List#'!$Q$3:$R$1154,2,FALSE),"")</f>
        <v/>
      </c>
      <c r="AS1173" s="125" t="str">
        <f>IFERROR(VLOOKUP(V1173,'#Input Lists#'!$B$3:$D$46,3,FALSE),"")</f>
        <v/>
      </c>
      <c r="AT1173" s="125" t="str">
        <f>IFERROR(VLOOKUP(CONCATENATE(V1173," ",W1173),'#Input Lists#'!$K$3:$L$827,2,FALSE),"")</f>
        <v/>
      </c>
      <c r="AU1173" s="125">
        <f>IFERROR(VLOOKUP(AA1173,'#Input Lists#'!$BU$3:$BV$8,2,FALSE),"")</f>
        <v>1</v>
      </c>
      <c r="AV1173" s="118" t="str">
        <f>IFERROR(VLOOKUP(AB1173,'#Input Lists#'!$BO$3:$BP$9,2,FALSE),"")</f>
        <v/>
      </c>
      <c r="AW1173" s="118">
        <f>IFERROR(VLOOKUP(AC1173,'#Input Lists#'!$BL$3:$BM$7,2,FALSE),"")</f>
        <v>1</v>
      </c>
      <c r="AX1173" s="52" t="e">
        <f>VLOOKUP(AQ1173,'#Location List#'!$D$3:$K$150,4,FALSE)</f>
        <v>#N/A</v>
      </c>
      <c r="AY1173" s="273" t="e">
        <f>VLOOKUP(AX1173,'#Location List#'!$Z$3:$AA$13,2,FALSE)</f>
        <v>#N/A</v>
      </c>
      <c r="AZ1173" s="126" t="e">
        <f>VLOOKUP($AT1173,'#Input Lists#'!$L$3:$S$1033,6,FALSE)</f>
        <v>#N/A</v>
      </c>
      <c r="BA1173" s="239" t="e">
        <f>VLOOKUP($AT1173,'#Input Lists#'!$L$3:$S$833,7,FALSE)</f>
        <v>#N/A</v>
      </c>
      <c r="BB1173" s="239" t="e">
        <f>VLOOKUP($AT1173,'#Input Lists#'!$L$3:$S$833,8,FALSE)</f>
        <v>#N/A</v>
      </c>
      <c r="BC1173" s="91" t="str">
        <f t="shared" si="116"/>
        <v/>
      </c>
      <c r="BD1173" s="91" t="str">
        <f t="shared" si="117"/>
        <v/>
      </c>
      <c r="BE1173" s="15" t="str">
        <f t="shared" si="118"/>
        <v/>
      </c>
      <c r="BF1173" s="92" t="str">
        <f t="shared" si="119"/>
        <v>No Sighting Date</v>
      </c>
    </row>
    <row r="1174" spans="1:58" x14ac:dyDescent="0.25">
      <c r="A1174" s="118">
        <v>1169</v>
      </c>
      <c r="B1174" s="119"/>
      <c r="C1174" s="120"/>
      <c r="D1174" s="121"/>
      <c r="E1174" s="121"/>
      <c r="F1174" s="236"/>
      <c r="G1174" s="122" t="str">
        <f>IFERROR(VLOOKUP(F1174,'#Location List#'!$U$3:$V$1154,2,FALSE),"")</f>
        <v/>
      </c>
      <c r="H1174" s="120"/>
      <c r="I1174" s="120"/>
      <c r="J1174" s="120"/>
      <c r="K1174" s="120"/>
      <c r="L1174" s="120"/>
      <c r="M1174" s="120"/>
      <c r="N1174" s="120"/>
      <c r="O1174" s="120"/>
      <c r="P1174" s="120"/>
      <c r="Q1174" s="120"/>
      <c r="R1174" s="120"/>
      <c r="S1174" s="120"/>
      <c r="T1174" s="205">
        <f t="shared" si="114"/>
        <v>0</v>
      </c>
      <c r="U1174" s="205">
        <f t="shared" si="115"/>
        <v>0</v>
      </c>
      <c r="V1174" s="210"/>
      <c r="W1174" s="210"/>
      <c r="X1174" s="23" t="str">
        <f>IFERROR(VLOOKUP(AT1174,'#Input Lists#'!$L$3:$AH$833,3,FALSE)," ")</f>
        <v xml:space="preserve"> </v>
      </c>
      <c r="Y1174" s="23" t="str">
        <f>IFERROR(VLOOKUP(AT1174,'#Input Lists#'!$L$3:$AH$833,5,FALSE)," ")</f>
        <v xml:space="preserve"> </v>
      </c>
      <c r="Z1174" s="206" t="str">
        <f>IFERROR(VLOOKUP(AT1174,'#Input Lists#'!$L$3:$AH$833,9,FALSE)," ")</f>
        <v xml:space="preserve"> </v>
      </c>
      <c r="AA1174" s="119" t="s">
        <v>1527</v>
      </c>
      <c r="AB1174" s="120"/>
      <c r="AC1174" s="123"/>
      <c r="AD1174" s="123"/>
      <c r="AE1174" s="123"/>
      <c r="AF1174" s="123"/>
      <c r="AG1174" s="123"/>
      <c r="AH1174" s="123"/>
      <c r="AI1174" s="123"/>
      <c r="AJ1174" s="123"/>
      <c r="AK1174" s="123"/>
      <c r="AL1174" s="123"/>
      <c r="AM1174" s="123"/>
      <c r="AN1174" s="123"/>
      <c r="AO1174" s="123"/>
      <c r="AP1174" s="120"/>
      <c r="AQ1174" s="125" t="str">
        <f>IFERROR(VLOOKUP(G1174,'#Location List#'!$C$3:$D$150,2,FALSE),"")</f>
        <v/>
      </c>
      <c r="AR1174" s="125" t="str">
        <f>IFERROR(VLOOKUP(F1174,'#Location List#'!$Q$3:$R$1154,2,FALSE),"")</f>
        <v/>
      </c>
      <c r="AS1174" s="125" t="str">
        <f>IFERROR(VLOOKUP(V1174,'#Input Lists#'!$B$3:$D$46,3,FALSE),"")</f>
        <v/>
      </c>
      <c r="AT1174" s="125" t="str">
        <f>IFERROR(VLOOKUP(CONCATENATE(V1174," ",W1174),'#Input Lists#'!$K$3:$L$827,2,FALSE),"")</f>
        <v/>
      </c>
      <c r="AU1174" s="125">
        <f>IFERROR(VLOOKUP(AA1174,'#Input Lists#'!$BU$3:$BV$8,2,FALSE),"")</f>
        <v>1</v>
      </c>
      <c r="AV1174" s="118" t="str">
        <f>IFERROR(VLOOKUP(AB1174,'#Input Lists#'!$BO$3:$BP$9,2,FALSE),"")</f>
        <v/>
      </c>
      <c r="AW1174" s="118">
        <f>IFERROR(VLOOKUP(AC1174,'#Input Lists#'!$BL$3:$BM$7,2,FALSE),"")</f>
        <v>1</v>
      </c>
      <c r="AX1174" s="52" t="e">
        <f>VLOOKUP(AQ1174,'#Location List#'!$D$3:$K$150,4,FALSE)</f>
        <v>#N/A</v>
      </c>
      <c r="AY1174" s="273" t="e">
        <f>VLOOKUP(AX1174,'#Location List#'!$Z$3:$AA$13,2,FALSE)</f>
        <v>#N/A</v>
      </c>
      <c r="AZ1174" s="126" t="e">
        <f>VLOOKUP($AT1174,'#Input Lists#'!$L$3:$S$1033,6,FALSE)</f>
        <v>#N/A</v>
      </c>
      <c r="BA1174" s="239" t="e">
        <f>VLOOKUP($AT1174,'#Input Lists#'!$L$3:$S$833,7,FALSE)</f>
        <v>#N/A</v>
      </c>
      <c r="BB1174" s="239" t="e">
        <f>VLOOKUP($AT1174,'#Input Lists#'!$L$3:$S$833,8,FALSE)</f>
        <v>#N/A</v>
      </c>
      <c r="BC1174" s="91" t="str">
        <f t="shared" si="116"/>
        <v/>
      </c>
      <c r="BD1174" s="91" t="str">
        <f t="shared" si="117"/>
        <v/>
      </c>
      <c r="BE1174" s="15" t="str">
        <f t="shared" si="118"/>
        <v/>
      </c>
      <c r="BF1174" s="92" t="str">
        <f t="shared" si="119"/>
        <v>No Sighting Date</v>
      </c>
    </row>
    <row r="1175" spans="1:58" x14ac:dyDescent="0.25">
      <c r="A1175" s="118">
        <v>1170</v>
      </c>
      <c r="B1175" s="119"/>
      <c r="C1175" s="120"/>
      <c r="D1175" s="121"/>
      <c r="E1175" s="121"/>
      <c r="F1175" s="236"/>
      <c r="G1175" s="122" t="str">
        <f>IFERROR(VLOOKUP(F1175,'#Location List#'!$U$3:$V$1154,2,FALSE),"")</f>
        <v/>
      </c>
      <c r="H1175" s="120"/>
      <c r="I1175" s="120"/>
      <c r="J1175" s="120"/>
      <c r="K1175" s="120"/>
      <c r="L1175" s="120"/>
      <c r="M1175" s="120"/>
      <c r="N1175" s="120"/>
      <c r="O1175" s="120"/>
      <c r="P1175" s="120"/>
      <c r="Q1175" s="120"/>
      <c r="R1175" s="120"/>
      <c r="S1175" s="120"/>
      <c r="T1175" s="205">
        <f t="shared" si="114"/>
        <v>0</v>
      </c>
      <c r="U1175" s="205">
        <f t="shared" si="115"/>
        <v>0</v>
      </c>
      <c r="V1175" s="210"/>
      <c r="W1175" s="210"/>
      <c r="X1175" s="23" t="str">
        <f>IFERROR(VLOOKUP(AT1175,'#Input Lists#'!$L$3:$AH$833,3,FALSE)," ")</f>
        <v xml:space="preserve"> </v>
      </c>
      <c r="Y1175" s="23" t="str">
        <f>IFERROR(VLOOKUP(AT1175,'#Input Lists#'!$L$3:$AH$833,5,FALSE)," ")</f>
        <v xml:space="preserve"> </v>
      </c>
      <c r="Z1175" s="206" t="str">
        <f>IFERROR(VLOOKUP(AT1175,'#Input Lists#'!$L$3:$AH$833,9,FALSE)," ")</f>
        <v xml:space="preserve"> </v>
      </c>
      <c r="AA1175" s="119" t="s">
        <v>1527</v>
      </c>
      <c r="AB1175" s="120"/>
      <c r="AC1175" s="123"/>
      <c r="AD1175" s="123"/>
      <c r="AE1175" s="123"/>
      <c r="AF1175" s="123"/>
      <c r="AG1175" s="123"/>
      <c r="AH1175" s="123"/>
      <c r="AI1175" s="123"/>
      <c r="AJ1175" s="123"/>
      <c r="AK1175" s="123"/>
      <c r="AL1175" s="123"/>
      <c r="AM1175" s="123"/>
      <c r="AN1175" s="123"/>
      <c r="AO1175" s="123"/>
      <c r="AP1175" s="120"/>
      <c r="AQ1175" s="125" t="str">
        <f>IFERROR(VLOOKUP(G1175,'#Location List#'!$C$3:$D$150,2,FALSE),"")</f>
        <v/>
      </c>
      <c r="AR1175" s="125" t="str">
        <f>IFERROR(VLOOKUP(F1175,'#Location List#'!$Q$3:$R$1154,2,FALSE),"")</f>
        <v/>
      </c>
      <c r="AS1175" s="125" t="str">
        <f>IFERROR(VLOOKUP(V1175,'#Input Lists#'!$B$3:$D$46,3,FALSE),"")</f>
        <v/>
      </c>
      <c r="AT1175" s="125" t="str">
        <f>IFERROR(VLOOKUP(CONCATENATE(V1175," ",W1175),'#Input Lists#'!$K$3:$L$827,2,FALSE),"")</f>
        <v/>
      </c>
      <c r="AU1175" s="125">
        <f>IFERROR(VLOOKUP(AA1175,'#Input Lists#'!$BU$3:$BV$8,2,FALSE),"")</f>
        <v>1</v>
      </c>
      <c r="AV1175" s="118" t="str">
        <f>IFERROR(VLOOKUP(AB1175,'#Input Lists#'!$BO$3:$BP$9,2,FALSE),"")</f>
        <v/>
      </c>
      <c r="AW1175" s="118">
        <f>IFERROR(VLOOKUP(AC1175,'#Input Lists#'!$BL$3:$BM$7,2,FALSE),"")</f>
        <v>1</v>
      </c>
      <c r="AX1175" s="52" t="e">
        <f>VLOOKUP(AQ1175,'#Location List#'!$D$3:$K$150,4,FALSE)</f>
        <v>#N/A</v>
      </c>
      <c r="AY1175" s="273" t="e">
        <f>VLOOKUP(AX1175,'#Location List#'!$Z$3:$AA$13,2,FALSE)</f>
        <v>#N/A</v>
      </c>
      <c r="AZ1175" s="126" t="e">
        <f>VLOOKUP($AT1175,'#Input Lists#'!$L$3:$S$1033,6,FALSE)</f>
        <v>#N/A</v>
      </c>
      <c r="BA1175" s="239" t="e">
        <f>VLOOKUP($AT1175,'#Input Lists#'!$L$3:$S$833,7,FALSE)</f>
        <v>#N/A</v>
      </c>
      <c r="BB1175" s="239" t="e">
        <f>VLOOKUP($AT1175,'#Input Lists#'!$L$3:$S$833,8,FALSE)</f>
        <v>#N/A</v>
      </c>
      <c r="BC1175" s="91" t="str">
        <f t="shared" si="116"/>
        <v/>
      </c>
      <c r="BD1175" s="91" t="str">
        <f t="shared" si="117"/>
        <v/>
      </c>
      <c r="BE1175" s="15" t="str">
        <f t="shared" si="118"/>
        <v/>
      </c>
      <c r="BF1175" s="92" t="str">
        <f t="shared" si="119"/>
        <v>No Sighting Date</v>
      </c>
    </row>
    <row r="1176" spans="1:58" x14ac:dyDescent="0.25">
      <c r="A1176" s="118">
        <v>1171</v>
      </c>
      <c r="B1176" s="119"/>
      <c r="C1176" s="120"/>
      <c r="D1176" s="121"/>
      <c r="E1176" s="121"/>
      <c r="F1176" s="236"/>
      <c r="G1176" s="122" t="str">
        <f>IFERROR(VLOOKUP(F1176,'#Location List#'!$U$3:$V$1154,2,FALSE),"")</f>
        <v/>
      </c>
      <c r="H1176" s="120"/>
      <c r="I1176" s="120"/>
      <c r="J1176" s="120"/>
      <c r="K1176" s="120"/>
      <c r="L1176" s="120"/>
      <c r="M1176" s="120"/>
      <c r="N1176" s="120"/>
      <c r="O1176" s="120"/>
      <c r="P1176" s="120"/>
      <c r="Q1176" s="120"/>
      <c r="R1176" s="120"/>
      <c r="S1176" s="120"/>
      <c r="T1176" s="205">
        <f t="shared" si="114"/>
        <v>0</v>
      </c>
      <c r="U1176" s="205">
        <f t="shared" si="115"/>
        <v>0</v>
      </c>
      <c r="V1176" s="210"/>
      <c r="W1176" s="210"/>
      <c r="X1176" s="23" t="str">
        <f>IFERROR(VLOOKUP(AT1176,'#Input Lists#'!$L$3:$AH$833,3,FALSE)," ")</f>
        <v xml:space="preserve"> </v>
      </c>
      <c r="Y1176" s="23" t="str">
        <f>IFERROR(VLOOKUP(AT1176,'#Input Lists#'!$L$3:$AH$833,5,FALSE)," ")</f>
        <v xml:space="preserve"> </v>
      </c>
      <c r="Z1176" s="206" t="str">
        <f>IFERROR(VLOOKUP(AT1176,'#Input Lists#'!$L$3:$AH$833,9,FALSE)," ")</f>
        <v xml:space="preserve"> </v>
      </c>
      <c r="AA1176" s="119" t="s">
        <v>1527</v>
      </c>
      <c r="AB1176" s="120"/>
      <c r="AC1176" s="123"/>
      <c r="AD1176" s="123"/>
      <c r="AE1176" s="123"/>
      <c r="AF1176" s="123"/>
      <c r="AG1176" s="123"/>
      <c r="AH1176" s="123"/>
      <c r="AI1176" s="123"/>
      <c r="AJ1176" s="123"/>
      <c r="AK1176" s="123"/>
      <c r="AL1176" s="123"/>
      <c r="AM1176" s="123"/>
      <c r="AN1176" s="123"/>
      <c r="AO1176" s="123"/>
      <c r="AP1176" s="120"/>
      <c r="AQ1176" s="125" t="str">
        <f>IFERROR(VLOOKUP(G1176,'#Location List#'!$C$3:$D$150,2,FALSE),"")</f>
        <v/>
      </c>
      <c r="AR1176" s="125" t="str">
        <f>IFERROR(VLOOKUP(F1176,'#Location List#'!$Q$3:$R$1154,2,FALSE),"")</f>
        <v/>
      </c>
      <c r="AS1176" s="125" t="str">
        <f>IFERROR(VLOOKUP(V1176,'#Input Lists#'!$B$3:$D$46,3,FALSE),"")</f>
        <v/>
      </c>
      <c r="AT1176" s="125" t="str">
        <f>IFERROR(VLOOKUP(CONCATENATE(V1176," ",W1176),'#Input Lists#'!$K$3:$L$827,2,FALSE),"")</f>
        <v/>
      </c>
      <c r="AU1176" s="125">
        <f>IFERROR(VLOOKUP(AA1176,'#Input Lists#'!$BU$3:$BV$8,2,FALSE),"")</f>
        <v>1</v>
      </c>
      <c r="AV1176" s="118" t="str">
        <f>IFERROR(VLOOKUP(AB1176,'#Input Lists#'!$BO$3:$BP$9,2,FALSE),"")</f>
        <v/>
      </c>
      <c r="AW1176" s="118">
        <f>IFERROR(VLOOKUP(AC1176,'#Input Lists#'!$BL$3:$BM$7,2,FALSE),"")</f>
        <v>1</v>
      </c>
      <c r="AX1176" s="52" t="e">
        <f>VLOOKUP(AQ1176,'#Location List#'!$D$3:$K$150,4,FALSE)</f>
        <v>#N/A</v>
      </c>
      <c r="AY1176" s="273" t="e">
        <f>VLOOKUP(AX1176,'#Location List#'!$Z$3:$AA$13,2,FALSE)</f>
        <v>#N/A</v>
      </c>
      <c r="AZ1176" s="126" t="e">
        <f>VLOOKUP($AT1176,'#Input Lists#'!$L$3:$S$1033,6,FALSE)</f>
        <v>#N/A</v>
      </c>
      <c r="BA1176" s="239" t="e">
        <f>VLOOKUP($AT1176,'#Input Lists#'!$L$3:$S$833,7,FALSE)</f>
        <v>#N/A</v>
      </c>
      <c r="BB1176" s="239" t="e">
        <f>VLOOKUP($AT1176,'#Input Lists#'!$L$3:$S$833,8,FALSE)</f>
        <v>#N/A</v>
      </c>
      <c r="BC1176" s="91" t="str">
        <f t="shared" si="116"/>
        <v/>
      </c>
      <c r="BD1176" s="91" t="str">
        <f t="shared" si="117"/>
        <v/>
      </c>
      <c r="BE1176" s="15" t="str">
        <f t="shared" si="118"/>
        <v/>
      </c>
      <c r="BF1176" s="92" t="str">
        <f t="shared" si="119"/>
        <v>No Sighting Date</v>
      </c>
    </row>
    <row r="1177" spans="1:58" x14ac:dyDescent="0.25">
      <c r="A1177" s="118">
        <v>1172</v>
      </c>
      <c r="B1177" s="119"/>
      <c r="C1177" s="120"/>
      <c r="D1177" s="121"/>
      <c r="E1177" s="121"/>
      <c r="F1177" s="236"/>
      <c r="G1177" s="122" t="str">
        <f>IFERROR(VLOOKUP(F1177,'#Location List#'!$U$3:$V$1154,2,FALSE),"")</f>
        <v/>
      </c>
      <c r="H1177" s="120"/>
      <c r="I1177" s="120"/>
      <c r="J1177" s="120"/>
      <c r="K1177" s="120"/>
      <c r="L1177" s="120"/>
      <c r="M1177" s="120"/>
      <c r="N1177" s="120"/>
      <c r="O1177" s="120"/>
      <c r="P1177" s="120"/>
      <c r="Q1177" s="120"/>
      <c r="R1177" s="120"/>
      <c r="S1177" s="120"/>
      <c r="T1177" s="205">
        <f t="shared" si="114"/>
        <v>0</v>
      </c>
      <c r="U1177" s="205">
        <f t="shared" si="115"/>
        <v>0</v>
      </c>
      <c r="V1177" s="210"/>
      <c r="W1177" s="210"/>
      <c r="X1177" s="23" t="str">
        <f>IFERROR(VLOOKUP(AT1177,'#Input Lists#'!$L$3:$AH$833,3,FALSE)," ")</f>
        <v xml:space="preserve"> </v>
      </c>
      <c r="Y1177" s="23" t="str">
        <f>IFERROR(VLOOKUP(AT1177,'#Input Lists#'!$L$3:$AH$833,5,FALSE)," ")</f>
        <v xml:space="preserve"> </v>
      </c>
      <c r="Z1177" s="206" t="str">
        <f>IFERROR(VLOOKUP(AT1177,'#Input Lists#'!$L$3:$AH$833,9,FALSE)," ")</f>
        <v xml:space="preserve"> </v>
      </c>
      <c r="AA1177" s="119" t="s">
        <v>1527</v>
      </c>
      <c r="AB1177" s="120"/>
      <c r="AC1177" s="123"/>
      <c r="AD1177" s="123"/>
      <c r="AE1177" s="123"/>
      <c r="AF1177" s="123"/>
      <c r="AG1177" s="123"/>
      <c r="AH1177" s="123"/>
      <c r="AI1177" s="123"/>
      <c r="AJ1177" s="123"/>
      <c r="AK1177" s="123"/>
      <c r="AL1177" s="123"/>
      <c r="AM1177" s="123"/>
      <c r="AN1177" s="123"/>
      <c r="AO1177" s="123"/>
      <c r="AP1177" s="120"/>
      <c r="AQ1177" s="125" t="str">
        <f>IFERROR(VLOOKUP(G1177,'#Location List#'!$C$3:$D$150,2,FALSE),"")</f>
        <v/>
      </c>
      <c r="AR1177" s="125" t="str">
        <f>IFERROR(VLOOKUP(F1177,'#Location List#'!$Q$3:$R$1154,2,FALSE),"")</f>
        <v/>
      </c>
      <c r="AS1177" s="125" t="str">
        <f>IFERROR(VLOOKUP(V1177,'#Input Lists#'!$B$3:$D$46,3,FALSE),"")</f>
        <v/>
      </c>
      <c r="AT1177" s="125" t="str">
        <f>IFERROR(VLOOKUP(CONCATENATE(V1177," ",W1177),'#Input Lists#'!$K$3:$L$827,2,FALSE),"")</f>
        <v/>
      </c>
      <c r="AU1177" s="125">
        <f>IFERROR(VLOOKUP(AA1177,'#Input Lists#'!$BU$3:$BV$8,2,FALSE),"")</f>
        <v>1</v>
      </c>
      <c r="AV1177" s="118" t="str">
        <f>IFERROR(VLOOKUP(AB1177,'#Input Lists#'!$BO$3:$BP$9,2,FALSE),"")</f>
        <v/>
      </c>
      <c r="AW1177" s="118">
        <f>IFERROR(VLOOKUP(AC1177,'#Input Lists#'!$BL$3:$BM$7,2,FALSE),"")</f>
        <v>1</v>
      </c>
      <c r="AX1177" s="52" t="e">
        <f>VLOOKUP(AQ1177,'#Location List#'!$D$3:$K$150,4,FALSE)</f>
        <v>#N/A</v>
      </c>
      <c r="AY1177" s="273" t="e">
        <f>VLOOKUP(AX1177,'#Location List#'!$Z$3:$AA$13,2,FALSE)</f>
        <v>#N/A</v>
      </c>
      <c r="AZ1177" s="126" t="e">
        <f>VLOOKUP($AT1177,'#Input Lists#'!$L$3:$S$1033,6,FALSE)</f>
        <v>#N/A</v>
      </c>
      <c r="BA1177" s="239" t="e">
        <f>VLOOKUP($AT1177,'#Input Lists#'!$L$3:$S$833,7,FALSE)</f>
        <v>#N/A</v>
      </c>
      <c r="BB1177" s="239" t="e">
        <f>VLOOKUP($AT1177,'#Input Lists#'!$L$3:$S$833,8,FALSE)</f>
        <v>#N/A</v>
      </c>
      <c r="BC1177" s="91" t="str">
        <f t="shared" si="116"/>
        <v/>
      </c>
      <c r="BD1177" s="91" t="str">
        <f t="shared" si="117"/>
        <v/>
      </c>
      <c r="BE1177" s="15" t="str">
        <f t="shared" si="118"/>
        <v/>
      </c>
      <c r="BF1177" s="92" t="str">
        <f t="shared" si="119"/>
        <v>No Sighting Date</v>
      </c>
    </row>
    <row r="1178" spans="1:58" x14ac:dyDescent="0.25">
      <c r="A1178" s="118">
        <v>1173</v>
      </c>
      <c r="B1178" s="119"/>
      <c r="C1178" s="120"/>
      <c r="D1178" s="121"/>
      <c r="E1178" s="121"/>
      <c r="F1178" s="236"/>
      <c r="G1178" s="122" t="str">
        <f>IFERROR(VLOOKUP(F1178,'#Location List#'!$U$3:$V$1154,2,FALSE),"")</f>
        <v/>
      </c>
      <c r="H1178" s="120"/>
      <c r="I1178" s="120"/>
      <c r="J1178" s="120"/>
      <c r="K1178" s="120"/>
      <c r="L1178" s="120"/>
      <c r="M1178" s="120"/>
      <c r="N1178" s="120"/>
      <c r="O1178" s="120"/>
      <c r="P1178" s="120"/>
      <c r="Q1178" s="120"/>
      <c r="R1178" s="120"/>
      <c r="S1178" s="120"/>
      <c r="T1178" s="205">
        <f t="shared" si="114"/>
        <v>0</v>
      </c>
      <c r="U1178" s="205">
        <f t="shared" si="115"/>
        <v>0</v>
      </c>
      <c r="V1178" s="210"/>
      <c r="W1178" s="210"/>
      <c r="X1178" s="23" t="str">
        <f>IFERROR(VLOOKUP(AT1178,'#Input Lists#'!$L$3:$AH$833,3,FALSE)," ")</f>
        <v xml:space="preserve"> </v>
      </c>
      <c r="Y1178" s="23" t="str">
        <f>IFERROR(VLOOKUP(AT1178,'#Input Lists#'!$L$3:$AH$833,5,FALSE)," ")</f>
        <v xml:space="preserve"> </v>
      </c>
      <c r="Z1178" s="206" t="str">
        <f>IFERROR(VLOOKUP(AT1178,'#Input Lists#'!$L$3:$AH$833,9,FALSE)," ")</f>
        <v xml:space="preserve"> </v>
      </c>
      <c r="AA1178" s="119" t="s">
        <v>1527</v>
      </c>
      <c r="AB1178" s="120"/>
      <c r="AC1178" s="123"/>
      <c r="AD1178" s="123"/>
      <c r="AE1178" s="123"/>
      <c r="AF1178" s="123"/>
      <c r="AG1178" s="123"/>
      <c r="AH1178" s="123"/>
      <c r="AI1178" s="123"/>
      <c r="AJ1178" s="123"/>
      <c r="AK1178" s="123"/>
      <c r="AL1178" s="123"/>
      <c r="AM1178" s="123"/>
      <c r="AN1178" s="123"/>
      <c r="AO1178" s="123"/>
      <c r="AP1178" s="120"/>
      <c r="AQ1178" s="125" t="str">
        <f>IFERROR(VLOOKUP(G1178,'#Location List#'!$C$3:$D$150,2,FALSE),"")</f>
        <v/>
      </c>
      <c r="AR1178" s="125" t="str">
        <f>IFERROR(VLOOKUP(F1178,'#Location List#'!$Q$3:$R$1154,2,FALSE),"")</f>
        <v/>
      </c>
      <c r="AS1178" s="125" t="str">
        <f>IFERROR(VLOOKUP(V1178,'#Input Lists#'!$B$3:$D$46,3,FALSE),"")</f>
        <v/>
      </c>
      <c r="AT1178" s="125" t="str">
        <f>IFERROR(VLOOKUP(CONCATENATE(V1178," ",W1178),'#Input Lists#'!$K$3:$L$827,2,FALSE),"")</f>
        <v/>
      </c>
      <c r="AU1178" s="125">
        <f>IFERROR(VLOOKUP(AA1178,'#Input Lists#'!$BU$3:$BV$8,2,FALSE),"")</f>
        <v>1</v>
      </c>
      <c r="AV1178" s="118" t="str">
        <f>IFERROR(VLOOKUP(AB1178,'#Input Lists#'!$BO$3:$BP$9,2,FALSE),"")</f>
        <v/>
      </c>
      <c r="AW1178" s="118">
        <f>IFERROR(VLOOKUP(AC1178,'#Input Lists#'!$BL$3:$BM$7,2,FALSE),"")</f>
        <v>1</v>
      </c>
      <c r="AX1178" s="52" t="e">
        <f>VLOOKUP(AQ1178,'#Location List#'!$D$3:$K$150,4,FALSE)</f>
        <v>#N/A</v>
      </c>
      <c r="AY1178" s="273" t="e">
        <f>VLOOKUP(AX1178,'#Location List#'!$Z$3:$AA$13,2,FALSE)</f>
        <v>#N/A</v>
      </c>
      <c r="AZ1178" s="126" t="e">
        <f>VLOOKUP($AT1178,'#Input Lists#'!$L$3:$S$1033,6,FALSE)</f>
        <v>#N/A</v>
      </c>
      <c r="BA1178" s="239" t="e">
        <f>VLOOKUP($AT1178,'#Input Lists#'!$L$3:$S$833,7,FALSE)</f>
        <v>#N/A</v>
      </c>
      <c r="BB1178" s="239" t="e">
        <f>VLOOKUP($AT1178,'#Input Lists#'!$L$3:$S$833,8,FALSE)</f>
        <v>#N/A</v>
      </c>
      <c r="BC1178" s="91" t="str">
        <f t="shared" si="116"/>
        <v/>
      </c>
      <c r="BD1178" s="91" t="str">
        <f t="shared" si="117"/>
        <v/>
      </c>
      <c r="BE1178" s="15" t="str">
        <f t="shared" si="118"/>
        <v/>
      </c>
      <c r="BF1178" s="92" t="str">
        <f t="shared" si="119"/>
        <v>No Sighting Date</v>
      </c>
    </row>
    <row r="1179" spans="1:58" x14ac:dyDescent="0.25">
      <c r="A1179" s="118">
        <v>1174</v>
      </c>
      <c r="B1179" s="119"/>
      <c r="C1179" s="120"/>
      <c r="D1179" s="121"/>
      <c r="E1179" s="121"/>
      <c r="F1179" s="236"/>
      <c r="G1179" s="122" t="str">
        <f>IFERROR(VLOOKUP(F1179,'#Location List#'!$U$3:$V$1154,2,FALSE),"")</f>
        <v/>
      </c>
      <c r="H1179" s="120"/>
      <c r="I1179" s="120"/>
      <c r="J1179" s="120"/>
      <c r="K1179" s="120"/>
      <c r="L1179" s="120"/>
      <c r="M1179" s="120"/>
      <c r="N1179" s="120"/>
      <c r="O1179" s="120"/>
      <c r="P1179" s="120"/>
      <c r="Q1179" s="120"/>
      <c r="R1179" s="120"/>
      <c r="S1179" s="120"/>
      <c r="T1179" s="205">
        <f t="shared" si="114"/>
        <v>0</v>
      </c>
      <c r="U1179" s="205">
        <f t="shared" si="115"/>
        <v>0</v>
      </c>
      <c r="V1179" s="210"/>
      <c r="W1179" s="210"/>
      <c r="X1179" s="23" t="str">
        <f>IFERROR(VLOOKUP(AT1179,'#Input Lists#'!$L$3:$AH$833,3,FALSE)," ")</f>
        <v xml:space="preserve"> </v>
      </c>
      <c r="Y1179" s="23" t="str">
        <f>IFERROR(VLOOKUP(AT1179,'#Input Lists#'!$L$3:$AH$833,5,FALSE)," ")</f>
        <v xml:space="preserve"> </v>
      </c>
      <c r="Z1179" s="206" t="str">
        <f>IFERROR(VLOOKUP(AT1179,'#Input Lists#'!$L$3:$AH$833,9,FALSE)," ")</f>
        <v xml:space="preserve"> </v>
      </c>
      <c r="AA1179" s="119" t="s">
        <v>1527</v>
      </c>
      <c r="AB1179" s="120"/>
      <c r="AC1179" s="123"/>
      <c r="AD1179" s="123"/>
      <c r="AE1179" s="123"/>
      <c r="AF1179" s="123"/>
      <c r="AG1179" s="123"/>
      <c r="AH1179" s="123"/>
      <c r="AI1179" s="123"/>
      <c r="AJ1179" s="123"/>
      <c r="AK1179" s="123"/>
      <c r="AL1179" s="123"/>
      <c r="AM1179" s="123"/>
      <c r="AN1179" s="123"/>
      <c r="AO1179" s="123"/>
      <c r="AP1179" s="120"/>
      <c r="AQ1179" s="125" t="str">
        <f>IFERROR(VLOOKUP(G1179,'#Location List#'!$C$3:$D$150,2,FALSE),"")</f>
        <v/>
      </c>
      <c r="AR1179" s="125" t="str">
        <f>IFERROR(VLOOKUP(F1179,'#Location List#'!$Q$3:$R$1154,2,FALSE),"")</f>
        <v/>
      </c>
      <c r="AS1179" s="125" t="str">
        <f>IFERROR(VLOOKUP(V1179,'#Input Lists#'!$B$3:$D$46,3,FALSE),"")</f>
        <v/>
      </c>
      <c r="AT1179" s="125" t="str">
        <f>IFERROR(VLOOKUP(CONCATENATE(V1179," ",W1179),'#Input Lists#'!$K$3:$L$827,2,FALSE),"")</f>
        <v/>
      </c>
      <c r="AU1179" s="125">
        <f>IFERROR(VLOOKUP(AA1179,'#Input Lists#'!$BU$3:$BV$8,2,FALSE),"")</f>
        <v>1</v>
      </c>
      <c r="AV1179" s="118" t="str">
        <f>IFERROR(VLOOKUP(AB1179,'#Input Lists#'!$BO$3:$BP$9,2,FALSE),"")</f>
        <v/>
      </c>
      <c r="AW1179" s="118">
        <f>IFERROR(VLOOKUP(AC1179,'#Input Lists#'!$BL$3:$BM$7,2,FALSE),"")</f>
        <v>1</v>
      </c>
      <c r="AX1179" s="52" t="e">
        <f>VLOOKUP(AQ1179,'#Location List#'!$D$3:$K$150,4,FALSE)</f>
        <v>#N/A</v>
      </c>
      <c r="AY1179" s="273" t="e">
        <f>VLOOKUP(AX1179,'#Location List#'!$Z$3:$AA$13,2,FALSE)</f>
        <v>#N/A</v>
      </c>
      <c r="AZ1179" s="126" t="e">
        <f>VLOOKUP($AT1179,'#Input Lists#'!$L$3:$S$1033,6,FALSE)</f>
        <v>#N/A</v>
      </c>
      <c r="BA1179" s="239" t="e">
        <f>VLOOKUP($AT1179,'#Input Lists#'!$L$3:$S$833,7,FALSE)</f>
        <v>#N/A</v>
      </c>
      <c r="BB1179" s="239" t="e">
        <f>VLOOKUP($AT1179,'#Input Lists#'!$L$3:$S$833,8,FALSE)</f>
        <v>#N/A</v>
      </c>
      <c r="BC1179" s="91" t="str">
        <f t="shared" si="116"/>
        <v/>
      </c>
      <c r="BD1179" s="91" t="str">
        <f t="shared" si="117"/>
        <v/>
      </c>
      <c r="BE1179" s="15" t="str">
        <f t="shared" si="118"/>
        <v/>
      </c>
      <c r="BF1179" s="92" t="str">
        <f t="shared" si="119"/>
        <v>No Sighting Date</v>
      </c>
    </row>
    <row r="1180" spans="1:58" x14ac:dyDescent="0.25">
      <c r="A1180" s="118">
        <v>1175</v>
      </c>
      <c r="B1180" s="119"/>
      <c r="C1180" s="120"/>
      <c r="D1180" s="121"/>
      <c r="E1180" s="121"/>
      <c r="F1180" s="236"/>
      <c r="G1180" s="122" t="str">
        <f>IFERROR(VLOOKUP(F1180,'#Location List#'!$U$3:$V$1154,2,FALSE),"")</f>
        <v/>
      </c>
      <c r="H1180" s="120"/>
      <c r="I1180" s="120"/>
      <c r="J1180" s="120"/>
      <c r="K1180" s="120"/>
      <c r="L1180" s="120"/>
      <c r="M1180" s="120"/>
      <c r="N1180" s="120"/>
      <c r="O1180" s="120"/>
      <c r="P1180" s="120"/>
      <c r="Q1180" s="120"/>
      <c r="R1180" s="120"/>
      <c r="S1180" s="120"/>
      <c r="T1180" s="205">
        <f t="shared" si="114"/>
        <v>0</v>
      </c>
      <c r="U1180" s="205">
        <f t="shared" si="115"/>
        <v>0</v>
      </c>
      <c r="V1180" s="210"/>
      <c r="W1180" s="210"/>
      <c r="X1180" s="23" t="str">
        <f>IFERROR(VLOOKUP(AT1180,'#Input Lists#'!$L$3:$AH$833,3,FALSE)," ")</f>
        <v xml:space="preserve"> </v>
      </c>
      <c r="Y1180" s="23" t="str">
        <f>IFERROR(VLOOKUP(AT1180,'#Input Lists#'!$L$3:$AH$833,5,FALSE)," ")</f>
        <v xml:space="preserve"> </v>
      </c>
      <c r="Z1180" s="206" t="str">
        <f>IFERROR(VLOOKUP(AT1180,'#Input Lists#'!$L$3:$AH$833,9,FALSE)," ")</f>
        <v xml:space="preserve"> </v>
      </c>
      <c r="AA1180" s="119" t="s">
        <v>1527</v>
      </c>
      <c r="AB1180" s="120"/>
      <c r="AC1180" s="123"/>
      <c r="AD1180" s="123"/>
      <c r="AE1180" s="123"/>
      <c r="AF1180" s="123"/>
      <c r="AG1180" s="123"/>
      <c r="AH1180" s="123"/>
      <c r="AI1180" s="123"/>
      <c r="AJ1180" s="123"/>
      <c r="AK1180" s="123"/>
      <c r="AL1180" s="123"/>
      <c r="AM1180" s="123"/>
      <c r="AN1180" s="123"/>
      <c r="AO1180" s="123"/>
      <c r="AP1180" s="120"/>
      <c r="AQ1180" s="125" t="str">
        <f>IFERROR(VLOOKUP(G1180,'#Location List#'!$C$3:$D$150,2,FALSE),"")</f>
        <v/>
      </c>
      <c r="AR1180" s="125" t="str">
        <f>IFERROR(VLOOKUP(F1180,'#Location List#'!$Q$3:$R$1154,2,FALSE),"")</f>
        <v/>
      </c>
      <c r="AS1180" s="125" t="str">
        <f>IFERROR(VLOOKUP(V1180,'#Input Lists#'!$B$3:$D$46,3,FALSE),"")</f>
        <v/>
      </c>
      <c r="AT1180" s="125" t="str">
        <f>IFERROR(VLOOKUP(CONCATENATE(V1180," ",W1180),'#Input Lists#'!$K$3:$L$827,2,FALSE),"")</f>
        <v/>
      </c>
      <c r="AU1180" s="125">
        <f>IFERROR(VLOOKUP(AA1180,'#Input Lists#'!$BU$3:$BV$8,2,FALSE),"")</f>
        <v>1</v>
      </c>
      <c r="AV1180" s="118" t="str">
        <f>IFERROR(VLOOKUP(AB1180,'#Input Lists#'!$BO$3:$BP$9,2,FALSE),"")</f>
        <v/>
      </c>
      <c r="AW1180" s="118">
        <f>IFERROR(VLOOKUP(AC1180,'#Input Lists#'!$BL$3:$BM$7,2,FALSE),"")</f>
        <v>1</v>
      </c>
      <c r="AX1180" s="52" t="e">
        <f>VLOOKUP(AQ1180,'#Location List#'!$D$3:$K$150,4,FALSE)</f>
        <v>#N/A</v>
      </c>
      <c r="AY1180" s="273" t="e">
        <f>VLOOKUP(AX1180,'#Location List#'!$Z$3:$AA$13,2,FALSE)</f>
        <v>#N/A</v>
      </c>
      <c r="AZ1180" s="126" t="e">
        <f>VLOOKUP($AT1180,'#Input Lists#'!$L$3:$S$1033,6,FALSE)</f>
        <v>#N/A</v>
      </c>
      <c r="BA1180" s="239" t="e">
        <f>VLOOKUP($AT1180,'#Input Lists#'!$L$3:$S$833,7,FALSE)</f>
        <v>#N/A</v>
      </c>
      <c r="BB1180" s="239" t="e">
        <f>VLOOKUP($AT1180,'#Input Lists#'!$L$3:$S$833,8,FALSE)</f>
        <v>#N/A</v>
      </c>
      <c r="BC1180" s="91" t="str">
        <f t="shared" si="116"/>
        <v/>
      </c>
      <c r="BD1180" s="91" t="str">
        <f t="shared" si="117"/>
        <v/>
      </c>
      <c r="BE1180" s="15" t="str">
        <f t="shared" si="118"/>
        <v/>
      </c>
      <c r="BF1180" s="92" t="str">
        <f t="shared" si="119"/>
        <v>No Sighting Date</v>
      </c>
    </row>
    <row r="1181" spans="1:58" x14ac:dyDescent="0.25">
      <c r="A1181" s="118">
        <v>1176</v>
      </c>
      <c r="B1181" s="119"/>
      <c r="C1181" s="120"/>
      <c r="D1181" s="121"/>
      <c r="E1181" s="121"/>
      <c r="F1181" s="236"/>
      <c r="G1181" s="122" t="str">
        <f>IFERROR(VLOOKUP(F1181,'#Location List#'!$U$3:$V$1154,2,FALSE),"")</f>
        <v/>
      </c>
      <c r="H1181" s="120"/>
      <c r="I1181" s="120"/>
      <c r="J1181" s="120"/>
      <c r="K1181" s="120"/>
      <c r="L1181" s="120"/>
      <c r="M1181" s="120"/>
      <c r="N1181" s="120"/>
      <c r="O1181" s="120"/>
      <c r="P1181" s="120"/>
      <c r="Q1181" s="120"/>
      <c r="R1181" s="120"/>
      <c r="S1181" s="120"/>
      <c r="T1181" s="205">
        <f t="shared" si="114"/>
        <v>0</v>
      </c>
      <c r="U1181" s="205">
        <f t="shared" si="115"/>
        <v>0</v>
      </c>
      <c r="V1181" s="210"/>
      <c r="W1181" s="210"/>
      <c r="X1181" s="23" t="str">
        <f>IFERROR(VLOOKUP(AT1181,'#Input Lists#'!$L$3:$AH$833,3,FALSE)," ")</f>
        <v xml:space="preserve"> </v>
      </c>
      <c r="Y1181" s="23" t="str">
        <f>IFERROR(VLOOKUP(AT1181,'#Input Lists#'!$L$3:$AH$833,5,FALSE)," ")</f>
        <v xml:space="preserve"> </v>
      </c>
      <c r="Z1181" s="206" t="str">
        <f>IFERROR(VLOOKUP(AT1181,'#Input Lists#'!$L$3:$AH$833,9,FALSE)," ")</f>
        <v xml:space="preserve"> </v>
      </c>
      <c r="AA1181" s="119" t="s">
        <v>1527</v>
      </c>
      <c r="AB1181" s="120"/>
      <c r="AC1181" s="123"/>
      <c r="AD1181" s="123"/>
      <c r="AE1181" s="123"/>
      <c r="AF1181" s="123"/>
      <c r="AG1181" s="123"/>
      <c r="AH1181" s="123"/>
      <c r="AI1181" s="123"/>
      <c r="AJ1181" s="123"/>
      <c r="AK1181" s="123"/>
      <c r="AL1181" s="123"/>
      <c r="AM1181" s="123"/>
      <c r="AN1181" s="123"/>
      <c r="AO1181" s="123"/>
      <c r="AP1181" s="120"/>
      <c r="AQ1181" s="125" t="str">
        <f>IFERROR(VLOOKUP(G1181,'#Location List#'!$C$3:$D$150,2,FALSE),"")</f>
        <v/>
      </c>
      <c r="AR1181" s="125" t="str">
        <f>IFERROR(VLOOKUP(F1181,'#Location List#'!$Q$3:$R$1154,2,FALSE),"")</f>
        <v/>
      </c>
      <c r="AS1181" s="125" t="str">
        <f>IFERROR(VLOOKUP(V1181,'#Input Lists#'!$B$3:$D$46,3,FALSE),"")</f>
        <v/>
      </c>
      <c r="AT1181" s="125" t="str">
        <f>IFERROR(VLOOKUP(CONCATENATE(V1181," ",W1181),'#Input Lists#'!$K$3:$L$827,2,FALSE),"")</f>
        <v/>
      </c>
      <c r="AU1181" s="125">
        <f>IFERROR(VLOOKUP(AA1181,'#Input Lists#'!$BU$3:$BV$8,2,FALSE),"")</f>
        <v>1</v>
      </c>
      <c r="AV1181" s="118" t="str">
        <f>IFERROR(VLOOKUP(AB1181,'#Input Lists#'!$BO$3:$BP$9,2,FALSE),"")</f>
        <v/>
      </c>
      <c r="AW1181" s="118">
        <f>IFERROR(VLOOKUP(AC1181,'#Input Lists#'!$BL$3:$BM$7,2,FALSE),"")</f>
        <v>1</v>
      </c>
      <c r="AX1181" s="52" t="e">
        <f>VLOOKUP(AQ1181,'#Location List#'!$D$3:$K$150,4,FALSE)</f>
        <v>#N/A</v>
      </c>
      <c r="AY1181" s="273" t="e">
        <f>VLOOKUP(AX1181,'#Location List#'!$Z$3:$AA$13,2,FALSE)</f>
        <v>#N/A</v>
      </c>
      <c r="AZ1181" s="126" t="e">
        <f>VLOOKUP($AT1181,'#Input Lists#'!$L$3:$S$1033,6,FALSE)</f>
        <v>#N/A</v>
      </c>
      <c r="BA1181" s="239" t="e">
        <f>VLOOKUP($AT1181,'#Input Lists#'!$L$3:$S$833,7,FALSE)</f>
        <v>#N/A</v>
      </c>
      <c r="BB1181" s="239" t="e">
        <f>VLOOKUP($AT1181,'#Input Lists#'!$L$3:$S$833,8,FALSE)</f>
        <v>#N/A</v>
      </c>
      <c r="BC1181" s="91" t="str">
        <f t="shared" si="116"/>
        <v/>
      </c>
      <c r="BD1181" s="91" t="str">
        <f t="shared" si="117"/>
        <v/>
      </c>
      <c r="BE1181" s="15" t="str">
        <f t="shared" si="118"/>
        <v/>
      </c>
      <c r="BF1181" s="92" t="str">
        <f t="shared" si="119"/>
        <v>No Sighting Date</v>
      </c>
    </row>
    <row r="1182" spans="1:58" x14ac:dyDescent="0.25">
      <c r="A1182" s="118">
        <v>1177</v>
      </c>
      <c r="B1182" s="119"/>
      <c r="C1182" s="120"/>
      <c r="D1182" s="121"/>
      <c r="E1182" s="121"/>
      <c r="F1182" s="236"/>
      <c r="G1182" s="122" t="str">
        <f>IFERROR(VLOOKUP(F1182,'#Location List#'!$U$3:$V$1154,2,FALSE),"")</f>
        <v/>
      </c>
      <c r="H1182" s="120"/>
      <c r="I1182" s="120"/>
      <c r="J1182" s="120"/>
      <c r="K1182" s="120"/>
      <c r="L1182" s="120"/>
      <c r="M1182" s="120"/>
      <c r="N1182" s="120"/>
      <c r="O1182" s="120"/>
      <c r="P1182" s="120"/>
      <c r="Q1182" s="120"/>
      <c r="R1182" s="120"/>
      <c r="S1182" s="120"/>
      <c r="T1182" s="205">
        <f t="shared" si="114"/>
        <v>0</v>
      </c>
      <c r="U1182" s="205">
        <f t="shared" si="115"/>
        <v>0</v>
      </c>
      <c r="V1182" s="210"/>
      <c r="W1182" s="210"/>
      <c r="X1182" s="23" t="str">
        <f>IFERROR(VLOOKUP(AT1182,'#Input Lists#'!$L$3:$AH$833,3,FALSE)," ")</f>
        <v xml:space="preserve"> </v>
      </c>
      <c r="Y1182" s="23" t="str">
        <f>IFERROR(VLOOKUP(AT1182,'#Input Lists#'!$L$3:$AH$833,5,FALSE)," ")</f>
        <v xml:space="preserve"> </v>
      </c>
      <c r="Z1182" s="206" t="str">
        <f>IFERROR(VLOOKUP(AT1182,'#Input Lists#'!$L$3:$AH$833,9,FALSE)," ")</f>
        <v xml:space="preserve"> </v>
      </c>
      <c r="AA1182" s="119" t="s">
        <v>1527</v>
      </c>
      <c r="AB1182" s="120"/>
      <c r="AC1182" s="123"/>
      <c r="AD1182" s="123"/>
      <c r="AE1182" s="123"/>
      <c r="AF1182" s="123"/>
      <c r="AG1182" s="123"/>
      <c r="AH1182" s="123"/>
      <c r="AI1182" s="123"/>
      <c r="AJ1182" s="123"/>
      <c r="AK1182" s="123"/>
      <c r="AL1182" s="123"/>
      <c r="AM1182" s="123"/>
      <c r="AN1182" s="123"/>
      <c r="AO1182" s="123"/>
      <c r="AP1182" s="120"/>
      <c r="AQ1182" s="125" t="str">
        <f>IFERROR(VLOOKUP(G1182,'#Location List#'!$C$3:$D$150,2,FALSE),"")</f>
        <v/>
      </c>
      <c r="AR1182" s="125" t="str">
        <f>IFERROR(VLOOKUP(F1182,'#Location List#'!$Q$3:$R$1154,2,FALSE),"")</f>
        <v/>
      </c>
      <c r="AS1182" s="125" t="str">
        <f>IFERROR(VLOOKUP(V1182,'#Input Lists#'!$B$3:$D$46,3,FALSE),"")</f>
        <v/>
      </c>
      <c r="AT1182" s="125" t="str">
        <f>IFERROR(VLOOKUP(CONCATENATE(V1182," ",W1182),'#Input Lists#'!$K$3:$L$827,2,FALSE),"")</f>
        <v/>
      </c>
      <c r="AU1182" s="125">
        <f>IFERROR(VLOOKUP(AA1182,'#Input Lists#'!$BU$3:$BV$8,2,FALSE),"")</f>
        <v>1</v>
      </c>
      <c r="AV1182" s="118" t="str">
        <f>IFERROR(VLOOKUP(AB1182,'#Input Lists#'!$BO$3:$BP$9,2,FALSE),"")</f>
        <v/>
      </c>
      <c r="AW1182" s="118">
        <f>IFERROR(VLOOKUP(AC1182,'#Input Lists#'!$BL$3:$BM$7,2,FALSE),"")</f>
        <v>1</v>
      </c>
      <c r="AX1182" s="52" t="e">
        <f>VLOOKUP(AQ1182,'#Location List#'!$D$3:$K$150,4,FALSE)</f>
        <v>#N/A</v>
      </c>
      <c r="AY1182" s="273" t="e">
        <f>VLOOKUP(AX1182,'#Location List#'!$Z$3:$AA$13,2,FALSE)</f>
        <v>#N/A</v>
      </c>
      <c r="AZ1182" s="126" t="e">
        <f>VLOOKUP($AT1182,'#Input Lists#'!$L$3:$S$1033,6,FALSE)</f>
        <v>#N/A</v>
      </c>
      <c r="BA1182" s="239" t="e">
        <f>VLOOKUP($AT1182,'#Input Lists#'!$L$3:$S$833,7,FALSE)</f>
        <v>#N/A</v>
      </c>
      <c r="BB1182" s="239" t="e">
        <f>VLOOKUP($AT1182,'#Input Lists#'!$L$3:$S$833,8,FALSE)</f>
        <v>#N/A</v>
      </c>
      <c r="BC1182" s="91" t="str">
        <f t="shared" si="116"/>
        <v/>
      </c>
      <c r="BD1182" s="91" t="str">
        <f t="shared" si="117"/>
        <v/>
      </c>
      <c r="BE1182" s="15" t="str">
        <f t="shared" si="118"/>
        <v/>
      </c>
      <c r="BF1182" s="92" t="str">
        <f t="shared" si="119"/>
        <v>No Sighting Date</v>
      </c>
    </row>
    <row r="1183" spans="1:58" x14ac:dyDescent="0.25">
      <c r="A1183" s="118">
        <v>1178</v>
      </c>
      <c r="B1183" s="119"/>
      <c r="C1183" s="120"/>
      <c r="D1183" s="121"/>
      <c r="E1183" s="121"/>
      <c r="F1183" s="236"/>
      <c r="G1183" s="122" t="str">
        <f>IFERROR(VLOOKUP(F1183,'#Location List#'!$U$3:$V$1154,2,FALSE),"")</f>
        <v/>
      </c>
      <c r="H1183" s="120"/>
      <c r="I1183" s="120"/>
      <c r="J1183" s="120"/>
      <c r="K1183" s="120"/>
      <c r="L1183" s="120"/>
      <c r="M1183" s="120"/>
      <c r="N1183" s="120"/>
      <c r="O1183" s="120"/>
      <c r="P1183" s="120"/>
      <c r="Q1183" s="120"/>
      <c r="R1183" s="120"/>
      <c r="S1183" s="120"/>
      <c r="T1183" s="205">
        <f t="shared" si="114"/>
        <v>0</v>
      </c>
      <c r="U1183" s="205">
        <f t="shared" si="115"/>
        <v>0</v>
      </c>
      <c r="V1183" s="210"/>
      <c r="W1183" s="210"/>
      <c r="X1183" s="23" t="str">
        <f>IFERROR(VLOOKUP(AT1183,'#Input Lists#'!$L$3:$AH$833,3,FALSE)," ")</f>
        <v xml:space="preserve"> </v>
      </c>
      <c r="Y1183" s="23" t="str">
        <f>IFERROR(VLOOKUP(AT1183,'#Input Lists#'!$L$3:$AH$833,5,FALSE)," ")</f>
        <v xml:space="preserve"> </v>
      </c>
      <c r="Z1183" s="206" t="str">
        <f>IFERROR(VLOOKUP(AT1183,'#Input Lists#'!$L$3:$AH$833,9,FALSE)," ")</f>
        <v xml:space="preserve"> </v>
      </c>
      <c r="AA1183" s="119" t="s">
        <v>1527</v>
      </c>
      <c r="AB1183" s="120"/>
      <c r="AC1183" s="123"/>
      <c r="AD1183" s="123"/>
      <c r="AE1183" s="123"/>
      <c r="AF1183" s="123"/>
      <c r="AG1183" s="123"/>
      <c r="AH1183" s="123"/>
      <c r="AI1183" s="123"/>
      <c r="AJ1183" s="123"/>
      <c r="AK1183" s="123"/>
      <c r="AL1183" s="123"/>
      <c r="AM1183" s="123"/>
      <c r="AN1183" s="123"/>
      <c r="AO1183" s="123"/>
      <c r="AP1183" s="120"/>
      <c r="AQ1183" s="125" t="str">
        <f>IFERROR(VLOOKUP(G1183,'#Location List#'!$C$3:$D$150,2,FALSE),"")</f>
        <v/>
      </c>
      <c r="AR1183" s="125" t="str">
        <f>IFERROR(VLOOKUP(F1183,'#Location List#'!$Q$3:$R$1154,2,FALSE),"")</f>
        <v/>
      </c>
      <c r="AS1183" s="125" t="str">
        <f>IFERROR(VLOOKUP(V1183,'#Input Lists#'!$B$3:$D$46,3,FALSE),"")</f>
        <v/>
      </c>
      <c r="AT1183" s="125" t="str">
        <f>IFERROR(VLOOKUP(CONCATENATE(V1183," ",W1183),'#Input Lists#'!$K$3:$L$827,2,FALSE),"")</f>
        <v/>
      </c>
      <c r="AU1183" s="125">
        <f>IFERROR(VLOOKUP(AA1183,'#Input Lists#'!$BU$3:$BV$8,2,FALSE),"")</f>
        <v>1</v>
      </c>
      <c r="AV1183" s="118" t="str">
        <f>IFERROR(VLOOKUP(AB1183,'#Input Lists#'!$BO$3:$BP$9,2,FALSE),"")</f>
        <v/>
      </c>
      <c r="AW1183" s="118">
        <f>IFERROR(VLOOKUP(AC1183,'#Input Lists#'!$BL$3:$BM$7,2,FALSE),"")</f>
        <v>1</v>
      </c>
      <c r="AX1183" s="52" t="e">
        <f>VLOOKUP(AQ1183,'#Location List#'!$D$3:$K$150,4,FALSE)</f>
        <v>#N/A</v>
      </c>
      <c r="AY1183" s="273" t="e">
        <f>VLOOKUP(AX1183,'#Location List#'!$Z$3:$AA$13,2,FALSE)</f>
        <v>#N/A</v>
      </c>
      <c r="AZ1183" s="126" t="e">
        <f>VLOOKUP($AT1183,'#Input Lists#'!$L$3:$S$1033,6,FALSE)</f>
        <v>#N/A</v>
      </c>
      <c r="BA1183" s="239" t="e">
        <f>VLOOKUP($AT1183,'#Input Lists#'!$L$3:$S$833,7,FALSE)</f>
        <v>#N/A</v>
      </c>
      <c r="BB1183" s="239" t="e">
        <f>VLOOKUP($AT1183,'#Input Lists#'!$L$3:$S$833,8,FALSE)</f>
        <v>#N/A</v>
      </c>
      <c r="BC1183" s="91" t="str">
        <f t="shared" si="116"/>
        <v/>
      </c>
      <c r="BD1183" s="91" t="str">
        <f t="shared" si="117"/>
        <v/>
      </c>
      <c r="BE1183" s="15" t="str">
        <f t="shared" si="118"/>
        <v/>
      </c>
      <c r="BF1183" s="92" t="str">
        <f t="shared" si="119"/>
        <v>No Sighting Date</v>
      </c>
    </row>
    <row r="1184" spans="1:58" x14ac:dyDescent="0.25">
      <c r="A1184" s="118">
        <v>1179</v>
      </c>
      <c r="B1184" s="119"/>
      <c r="C1184" s="120"/>
      <c r="D1184" s="121"/>
      <c r="E1184" s="121"/>
      <c r="F1184" s="236"/>
      <c r="G1184" s="122" t="str">
        <f>IFERROR(VLOOKUP(F1184,'#Location List#'!$U$3:$V$1154,2,FALSE),"")</f>
        <v/>
      </c>
      <c r="H1184" s="120"/>
      <c r="I1184" s="120"/>
      <c r="J1184" s="120"/>
      <c r="K1184" s="120"/>
      <c r="L1184" s="120"/>
      <c r="M1184" s="120"/>
      <c r="N1184" s="120"/>
      <c r="O1184" s="120"/>
      <c r="P1184" s="120"/>
      <c r="Q1184" s="120"/>
      <c r="R1184" s="120"/>
      <c r="S1184" s="120"/>
      <c r="T1184" s="205">
        <f t="shared" si="114"/>
        <v>0</v>
      </c>
      <c r="U1184" s="205">
        <f t="shared" si="115"/>
        <v>0</v>
      </c>
      <c r="V1184" s="210"/>
      <c r="W1184" s="210"/>
      <c r="X1184" s="23" t="str">
        <f>IFERROR(VLOOKUP(AT1184,'#Input Lists#'!$L$3:$AH$833,3,FALSE)," ")</f>
        <v xml:space="preserve"> </v>
      </c>
      <c r="Y1184" s="23" t="str">
        <f>IFERROR(VLOOKUP(AT1184,'#Input Lists#'!$L$3:$AH$833,5,FALSE)," ")</f>
        <v xml:space="preserve"> </v>
      </c>
      <c r="Z1184" s="206" t="str">
        <f>IFERROR(VLOOKUP(AT1184,'#Input Lists#'!$L$3:$AH$833,9,FALSE)," ")</f>
        <v xml:space="preserve"> </v>
      </c>
      <c r="AA1184" s="119" t="s">
        <v>1527</v>
      </c>
      <c r="AB1184" s="120"/>
      <c r="AC1184" s="123"/>
      <c r="AD1184" s="123"/>
      <c r="AE1184" s="123"/>
      <c r="AF1184" s="123"/>
      <c r="AG1184" s="123"/>
      <c r="AH1184" s="123"/>
      <c r="AI1184" s="123"/>
      <c r="AJ1184" s="123"/>
      <c r="AK1184" s="123"/>
      <c r="AL1184" s="123"/>
      <c r="AM1184" s="123"/>
      <c r="AN1184" s="123"/>
      <c r="AO1184" s="123"/>
      <c r="AP1184" s="120"/>
      <c r="AQ1184" s="125" t="str">
        <f>IFERROR(VLOOKUP(G1184,'#Location List#'!$C$3:$D$150,2,FALSE),"")</f>
        <v/>
      </c>
      <c r="AR1184" s="125" t="str">
        <f>IFERROR(VLOOKUP(F1184,'#Location List#'!$Q$3:$R$1154,2,FALSE),"")</f>
        <v/>
      </c>
      <c r="AS1184" s="125" t="str">
        <f>IFERROR(VLOOKUP(V1184,'#Input Lists#'!$B$3:$D$46,3,FALSE),"")</f>
        <v/>
      </c>
      <c r="AT1184" s="125" t="str">
        <f>IFERROR(VLOOKUP(CONCATENATE(V1184," ",W1184),'#Input Lists#'!$K$3:$L$827,2,FALSE),"")</f>
        <v/>
      </c>
      <c r="AU1184" s="125">
        <f>IFERROR(VLOOKUP(AA1184,'#Input Lists#'!$BU$3:$BV$8,2,FALSE),"")</f>
        <v>1</v>
      </c>
      <c r="AV1184" s="118" t="str">
        <f>IFERROR(VLOOKUP(AB1184,'#Input Lists#'!$BO$3:$BP$9,2,FALSE),"")</f>
        <v/>
      </c>
      <c r="AW1184" s="118">
        <f>IFERROR(VLOOKUP(AC1184,'#Input Lists#'!$BL$3:$BM$7,2,FALSE),"")</f>
        <v>1</v>
      </c>
      <c r="AX1184" s="52" t="e">
        <f>VLOOKUP(AQ1184,'#Location List#'!$D$3:$K$150,4,FALSE)</f>
        <v>#N/A</v>
      </c>
      <c r="AY1184" s="273" t="e">
        <f>VLOOKUP(AX1184,'#Location List#'!$Z$3:$AA$13,2,FALSE)</f>
        <v>#N/A</v>
      </c>
      <c r="AZ1184" s="126" t="e">
        <f>VLOOKUP($AT1184,'#Input Lists#'!$L$3:$S$1033,6,FALSE)</f>
        <v>#N/A</v>
      </c>
      <c r="BA1184" s="239" t="e">
        <f>VLOOKUP($AT1184,'#Input Lists#'!$L$3:$S$833,7,FALSE)</f>
        <v>#N/A</v>
      </c>
      <c r="BB1184" s="239" t="e">
        <f>VLOOKUP($AT1184,'#Input Lists#'!$L$3:$S$833,8,FALSE)</f>
        <v>#N/A</v>
      </c>
      <c r="BC1184" s="91" t="str">
        <f t="shared" si="116"/>
        <v/>
      </c>
      <c r="BD1184" s="91" t="str">
        <f t="shared" si="117"/>
        <v/>
      </c>
      <c r="BE1184" s="15" t="str">
        <f t="shared" si="118"/>
        <v/>
      </c>
      <c r="BF1184" s="92" t="str">
        <f t="shared" si="119"/>
        <v>No Sighting Date</v>
      </c>
    </row>
    <row r="1185" spans="1:58" x14ac:dyDescent="0.25">
      <c r="A1185" s="118">
        <v>1180</v>
      </c>
      <c r="B1185" s="119"/>
      <c r="C1185" s="120"/>
      <c r="D1185" s="121"/>
      <c r="E1185" s="121"/>
      <c r="F1185" s="236"/>
      <c r="G1185" s="122" t="str">
        <f>IFERROR(VLOOKUP(F1185,'#Location List#'!$U$3:$V$1154,2,FALSE),"")</f>
        <v/>
      </c>
      <c r="H1185" s="120"/>
      <c r="I1185" s="120"/>
      <c r="J1185" s="120"/>
      <c r="K1185" s="120"/>
      <c r="L1185" s="120"/>
      <c r="M1185" s="120"/>
      <c r="N1185" s="120"/>
      <c r="O1185" s="120"/>
      <c r="P1185" s="120"/>
      <c r="Q1185" s="120"/>
      <c r="R1185" s="120"/>
      <c r="S1185" s="120"/>
      <c r="T1185" s="205">
        <f t="shared" si="114"/>
        <v>0</v>
      </c>
      <c r="U1185" s="205">
        <f t="shared" si="115"/>
        <v>0</v>
      </c>
      <c r="V1185" s="210"/>
      <c r="W1185" s="210"/>
      <c r="X1185" s="23" t="str">
        <f>IFERROR(VLOOKUP(AT1185,'#Input Lists#'!$L$3:$AH$833,3,FALSE)," ")</f>
        <v xml:space="preserve"> </v>
      </c>
      <c r="Y1185" s="23" t="str">
        <f>IFERROR(VLOOKUP(AT1185,'#Input Lists#'!$L$3:$AH$833,5,FALSE)," ")</f>
        <v xml:space="preserve"> </v>
      </c>
      <c r="Z1185" s="206" t="str">
        <f>IFERROR(VLOOKUP(AT1185,'#Input Lists#'!$L$3:$AH$833,9,FALSE)," ")</f>
        <v xml:space="preserve"> </v>
      </c>
      <c r="AA1185" s="119" t="s">
        <v>1527</v>
      </c>
      <c r="AB1185" s="120"/>
      <c r="AC1185" s="123"/>
      <c r="AD1185" s="123"/>
      <c r="AE1185" s="123"/>
      <c r="AF1185" s="123"/>
      <c r="AG1185" s="123"/>
      <c r="AH1185" s="123"/>
      <c r="AI1185" s="123"/>
      <c r="AJ1185" s="123"/>
      <c r="AK1185" s="123"/>
      <c r="AL1185" s="123"/>
      <c r="AM1185" s="123"/>
      <c r="AN1185" s="123"/>
      <c r="AO1185" s="123"/>
      <c r="AP1185" s="120"/>
      <c r="AQ1185" s="125" t="str">
        <f>IFERROR(VLOOKUP(G1185,'#Location List#'!$C$3:$D$150,2,FALSE),"")</f>
        <v/>
      </c>
      <c r="AR1185" s="125" t="str">
        <f>IFERROR(VLOOKUP(F1185,'#Location List#'!$Q$3:$R$1154,2,FALSE),"")</f>
        <v/>
      </c>
      <c r="AS1185" s="125" t="str">
        <f>IFERROR(VLOOKUP(V1185,'#Input Lists#'!$B$3:$D$46,3,FALSE),"")</f>
        <v/>
      </c>
      <c r="AT1185" s="125" t="str">
        <f>IFERROR(VLOOKUP(CONCATENATE(V1185," ",W1185),'#Input Lists#'!$K$3:$L$827,2,FALSE),"")</f>
        <v/>
      </c>
      <c r="AU1185" s="125">
        <f>IFERROR(VLOOKUP(AA1185,'#Input Lists#'!$BU$3:$BV$8,2,FALSE),"")</f>
        <v>1</v>
      </c>
      <c r="AV1185" s="118" t="str">
        <f>IFERROR(VLOOKUP(AB1185,'#Input Lists#'!$BO$3:$BP$9,2,FALSE),"")</f>
        <v/>
      </c>
      <c r="AW1185" s="118">
        <f>IFERROR(VLOOKUP(AC1185,'#Input Lists#'!$BL$3:$BM$7,2,FALSE),"")</f>
        <v>1</v>
      </c>
      <c r="AX1185" s="52" t="e">
        <f>VLOOKUP(AQ1185,'#Location List#'!$D$3:$K$150,4,FALSE)</f>
        <v>#N/A</v>
      </c>
      <c r="AY1185" s="273" t="e">
        <f>VLOOKUP(AX1185,'#Location List#'!$Z$3:$AA$13,2,FALSE)</f>
        <v>#N/A</v>
      </c>
      <c r="AZ1185" s="126" t="e">
        <f>VLOOKUP($AT1185,'#Input Lists#'!$L$3:$S$1033,6,FALSE)</f>
        <v>#N/A</v>
      </c>
      <c r="BA1185" s="239" t="e">
        <f>VLOOKUP($AT1185,'#Input Lists#'!$L$3:$S$833,7,FALSE)</f>
        <v>#N/A</v>
      </c>
      <c r="BB1185" s="239" t="e">
        <f>VLOOKUP($AT1185,'#Input Lists#'!$L$3:$S$833,8,FALSE)</f>
        <v>#N/A</v>
      </c>
      <c r="BC1185" s="91" t="str">
        <f t="shared" si="116"/>
        <v/>
      </c>
      <c r="BD1185" s="91" t="str">
        <f t="shared" si="117"/>
        <v/>
      </c>
      <c r="BE1185" s="15" t="str">
        <f t="shared" si="118"/>
        <v/>
      </c>
      <c r="BF1185" s="92" t="str">
        <f t="shared" si="119"/>
        <v>No Sighting Date</v>
      </c>
    </row>
    <row r="1186" spans="1:58" x14ac:dyDescent="0.25">
      <c r="A1186" s="118">
        <v>1181</v>
      </c>
      <c r="B1186" s="119"/>
      <c r="C1186" s="120"/>
      <c r="D1186" s="121"/>
      <c r="E1186" s="121"/>
      <c r="F1186" s="236"/>
      <c r="G1186" s="122" t="str">
        <f>IFERROR(VLOOKUP(F1186,'#Location List#'!$U$3:$V$1154,2,FALSE),"")</f>
        <v/>
      </c>
      <c r="H1186" s="120"/>
      <c r="I1186" s="120"/>
      <c r="J1186" s="120"/>
      <c r="K1186" s="120"/>
      <c r="L1186" s="120"/>
      <c r="M1186" s="120"/>
      <c r="N1186" s="120"/>
      <c r="O1186" s="120"/>
      <c r="P1186" s="120"/>
      <c r="Q1186" s="120"/>
      <c r="R1186" s="120"/>
      <c r="S1186" s="120"/>
      <c r="T1186" s="205">
        <f t="shared" si="114"/>
        <v>0</v>
      </c>
      <c r="U1186" s="205">
        <f t="shared" si="115"/>
        <v>0</v>
      </c>
      <c r="V1186" s="210"/>
      <c r="W1186" s="210"/>
      <c r="X1186" s="23" t="str">
        <f>IFERROR(VLOOKUP(AT1186,'#Input Lists#'!$L$3:$AH$833,3,FALSE)," ")</f>
        <v xml:space="preserve"> </v>
      </c>
      <c r="Y1186" s="23" t="str">
        <f>IFERROR(VLOOKUP(AT1186,'#Input Lists#'!$L$3:$AH$833,5,FALSE)," ")</f>
        <v xml:space="preserve"> </v>
      </c>
      <c r="Z1186" s="206" t="str">
        <f>IFERROR(VLOOKUP(AT1186,'#Input Lists#'!$L$3:$AH$833,9,FALSE)," ")</f>
        <v xml:space="preserve"> </v>
      </c>
      <c r="AA1186" s="119" t="s">
        <v>1527</v>
      </c>
      <c r="AB1186" s="120"/>
      <c r="AC1186" s="123"/>
      <c r="AD1186" s="123"/>
      <c r="AE1186" s="123"/>
      <c r="AF1186" s="123"/>
      <c r="AG1186" s="123"/>
      <c r="AH1186" s="123"/>
      <c r="AI1186" s="123"/>
      <c r="AJ1186" s="123"/>
      <c r="AK1186" s="123"/>
      <c r="AL1186" s="123"/>
      <c r="AM1186" s="123"/>
      <c r="AN1186" s="123"/>
      <c r="AO1186" s="123"/>
      <c r="AP1186" s="120"/>
      <c r="AQ1186" s="125" t="str">
        <f>IFERROR(VLOOKUP(G1186,'#Location List#'!$C$3:$D$150,2,FALSE),"")</f>
        <v/>
      </c>
      <c r="AR1186" s="125" t="str">
        <f>IFERROR(VLOOKUP(F1186,'#Location List#'!$Q$3:$R$1154,2,FALSE),"")</f>
        <v/>
      </c>
      <c r="AS1186" s="125" t="str">
        <f>IFERROR(VLOOKUP(V1186,'#Input Lists#'!$B$3:$D$46,3,FALSE),"")</f>
        <v/>
      </c>
      <c r="AT1186" s="125" t="str">
        <f>IFERROR(VLOOKUP(CONCATENATE(V1186," ",W1186),'#Input Lists#'!$K$3:$L$827,2,FALSE),"")</f>
        <v/>
      </c>
      <c r="AU1186" s="125">
        <f>IFERROR(VLOOKUP(AA1186,'#Input Lists#'!$BU$3:$BV$8,2,FALSE),"")</f>
        <v>1</v>
      </c>
      <c r="AV1186" s="118" t="str">
        <f>IFERROR(VLOOKUP(AB1186,'#Input Lists#'!$BO$3:$BP$9,2,FALSE),"")</f>
        <v/>
      </c>
      <c r="AW1186" s="118">
        <f>IFERROR(VLOOKUP(AC1186,'#Input Lists#'!$BL$3:$BM$7,2,FALSE),"")</f>
        <v>1</v>
      </c>
      <c r="AX1186" s="52" t="e">
        <f>VLOOKUP(AQ1186,'#Location List#'!$D$3:$K$150,4,FALSE)</f>
        <v>#N/A</v>
      </c>
      <c r="AY1186" s="273" t="e">
        <f>VLOOKUP(AX1186,'#Location List#'!$Z$3:$AA$13,2,FALSE)</f>
        <v>#N/A</v>
      </c>
      <c r="AZ1186" s="126" t="e">
        <f>VLOOKUP($AT1186,'#Input Lists#'!$L$3:$S$1033,6,FALSE)</f>
        <v>#N/A</v>
      </c>
      <c r="BA1186" s="239" t="e">
        <f>VLOOKUP($AT1186,'#Input Lists#'!$L$3:$S$833,7,FALSE)</f>
        <v>#N/A</v>
      </c>
      <c r="BB1186" s="239" t="e">
        <f>VLOOKUP($AT1186,'#Input Lists#'!$L$3:$S$833,8,FALSE)</f>
        <v>#N/A</v>
      </c>
      <c r="BC1186" s="91" t="str">
        <f t="shared" si="116"/>
        <v/>
      </c>
      <c r="BD1186" s="91" t="str">
        <f t="shared" si="117"/>
        <v/>
      </c>
      <c r="BE1186" s="15" t="str">
        <f t="shared" si="118"/>
        <v/>
      </c>
      <c r="BF1186" s="92" t="str">
        <f t="shared" si="119"/>
        <v>No Sighting Date</v>
      </c>
    </row>
    <row r="1187" spans="1:58" x14ac:dyDescent="0.25">
      <c r="A1187" s="118">
        <v>1182</v>
      </c>
      <c r="B1187" s="119"/>
      <c r="C1187" s="120"/>
      <c r="D1187" s="121"/>
      <c r="E1187" s="121"/>
      <c r="F1187" s="236"/>
      <c r="G1187" s="122" t="str">
        <f>IFERROR(VLOOKUP(F1187,'#Location List#'!$U$3:$V$1154,2,FALSE),"")</f>
        <v/>
      </c>
      <c r="H1187" s="120"/>
      <c r="I1187" s="120"/>
      <c r="J1187" s="120"/>
      <c r="K1187" s="120"/>
      <c r="L1187" s="120"/>
      <c r="M1187" s="120"/>
      <c r="N1187" s="120"/>
      <c r="O1187" s="120"/>
      <c r="P1187" s="120"/>
      <c r="Q1187" s="120"/>
      <c r="R1187" s="120"/>
      <c r="S1187" s="120"/>
      <c r="T1187" s="205">
        <f t="shared" si="114"/>
        <v>0</v>
      </c>
      <c r="U1187" s="205">
        <f t="shared" si="115"/>
        <v>0</v>
      </c>
      <c r="V1187" s="210"/>
      <c r="W1187" s="210"/>
      <c r="X1187" s="23" t="str">
        <f>IFERROR(VLOOKUP(AT1187,'#Input Lists#'!$L$3:$AH$833,3,FALSE)," ")</f>
        <v xml:space="preserve"> </v>
      </c>
      <c r="Y1187" s="23" t="str">
        <f>IFERROR(VLOOKUP(AT1187,'#Input Lists#'!$L$3:$AH$833,5,FALSE)," ")</f>
        <v xml:space="preserve"> </v>
      </c>
      <c r="Z1187" s="206" t="str">
        <f>IFERROR(VLOOKUP(AT1187,'#Input Lists#'!$L$3:$AH$833,9,FALSE)," ")</f>
        <v xml:space="preserve"> </v>
      </c>
      <c r="AA1187" s="119" t="s">
        <v>1527</v>
      </c>
      <c r="AB1187" s="120"/>
      <c r="AC1187" s="123"/>
      <c r="AD1187" s="123"/>
      <c r="AE1187" s="123"/>
      <c r="AF1187" s="123"/>
      <c r="AG1187" s="123"/>
      <c r="AH1187" s="123"/>
      <c r="AI1187" s="123"/>
      <c r="AJ1187" s="123"/>
      <c r="AK1187" s="123"/>
      <c r="AL1187" s="123"/>
      <c r="AM1187" s="123"/>
      <c r="AN1187" s="123"/>
      <c r="AO1187" s="123"/>
      <c r="AP1187" s="120"/>
      <c r="AQ1187" s="125" t="str">
        <f>IFERROR(VLOOKUP(G1187,'#Location List#'!$C$3:$D$150,2,FALSE),"")</f>
        <v/>
      </c>
      <c r="AR1187" s="125" t="str">
        <f>IFERROR(VLOOKUP(F1187,'#Location List#'!$Q$3:$R$1154,2,FALSE),"")</f>
        <v/>
      </c>
      <c r="AS1187" s="125" t="str">
        <f>IFERROR(VLOOKUP(V1187,'#Input Lists#'!$B$3:$D$46,3,FALSE),"")</f>
        <v/>
      </c>
      <c r="AT1187" s="125" t="str">
        <f>IFERROR(VLOOKUP(CONCATENATE(V1187," ",W1187),'#Input Lists#'!$K$3:$L$827,2,FALSE),"")</f>
        <v/>
      </c>
      <c r="AU1187" s="125">
        <f>IFERROR(VLOOKUP(AA1187,'#Input Lists#'!$BU$3:$BV$8,2,FALSE),"")</f>
        <v>1</v>
      </c>
      <c r="AV1187" s="118" t="str">
        <f>IFERROR(VLOOKUP(AB1187,'#Input Lists#'!$BO$3:$BP$9,2,FALSE),"")</f>
        <v/>
      </c>
      <c r="AW1187" s="118">
        <f>IFERROR(VLOOKUP(AC1187,'#Input Lists#'!$BL$3:$BM$7,2,FALSE),"")</f>
        <v>1</v>
      </c>
      <c r="AX1187" s="52" t="e">
        <f>VLOOKUP(AQ1187,'#Location List#'!$D$3:$K$150,4,FALSE)</f>
        <v>#N/A</v>
      </c>
      <c r="AY1187" s="273" t="e">
        <f>VLOOKUP(AX1187,'#Location List#'!$Z$3:$AA$13,2,FALSE)</f>
        <v>#N/A</v>
      </c>
      <c r="AZ1187" s="126" t="e">
        <f>VLOOKUP($AT1187,'#Input Lists#'!$L$3:$S$1033,6,FALSE)</f>
        <v>#N/A</v>
      </c>
      <c r="BA1187" s="239" t="e">
        <f>VLOOKUP($AT1187,'#Input Lists#'!$L$3:$S$833,7,FALSE)</f>
        <v>#N/A</v>
      </c>
      <c r="BB1187" s="239" t="e">
        <f>VLOOKUP($AT1187,'#Input Lists#'!$L$3:$S$833,8,FALSE)</f>
        <v>#N/A</v>
      </c>
      <c r="BC1187" s="91" t="str">
        <f t="shared" si="116"/>
        <v/>
      </c>
      <c r="BD1187" s="91" t="str">
        <f t="shared" si="117"/>
        <v/>
      </c>
      <c r="BE1187" s="15" t="str">
        <f t="shared" si="118"/>
        <v/>
      </c>
      <c r="BF1187" s="92" t="str">
        <f t="shared" si="119"/>
        <v>No Sighting Date</v>
      </c>
    </row>
    <row r="1188" spans="1:58" x14ac:dyDescent="0.25">
      <c r="A1188" s="118">
        <v>1183</v>
      </c>
      <c r="B1188" s="119"/>
      <c r="C1188" s="120"/>
      <c r="D1188" s="121"/>
      <c r="E1188" s="121"/>
      <c r="F1188" s="236"/>
      <c r="G1188" s="122" t="str">
        <f>IFERROR(VLOOKUP(F1188,'#Location List#'!$U$3:$V$1154,2,FALSE),"")</f>
        <v/>
      </c>
      <c r="H1188" s="120"/>
      <c r="I1188" s="120"/>
      <c r="J1188" s="120"/>
      <c r="K1188" s="120"/>
      <c r="L1188" s="120"/>
      <c r="M1188" s="120"/>
      <c r="N1188" s="120"/>
      <c r="O1188" s="120"/>
      <c r="P1188" s="120"/>
      <c r="Q1188" s="120"/>
      <c r="R1188" s="120"/>
      <c r="S1188" s="120"/>
      <c r="T1188" s="205">
        <f t="shared" si="114"/>
        <v>0</v>
      </c>
      <c r="U1188" s="205">
        <f t="shared" si="115"/>
        <v>0</v>
      </c>
      <c r="V1188" s="210"/>
      <c r="W1188" s="210"/>
      <c r="X1188" s="23" t="str">
        <f>IFERROR(VLOOKUP(AT1188,'#Input Lists#'!$L$3:$AH$833,3,FALSE)," ")</f>
        <v xml:space="preserve"> </v>
      </c>
      <c r="Y1188" s="23" t="str">
        <f>IFERROR(VLOOKUP(AT1188,'#Input Lists#'!$L$3:$AH$833,5,FALSE)," ")</f>
        <v xml:space="preserve"> </v>
      </c>
      <c r="Z1188" s="206" t="str">
        <f>IFERROR(VLOOKUP(AT1188,'#Input Lists#'!$L$3:$AH$833,9,FALSE)," ")</f>
        <v xml:space="preserve"> </v>
      </c>
      <c r="AA1188" s="119" t="s">
        <v>1527</v>
      </c>
      <c r="AB1188" s="120"/>
      <c r="AC1188" s="123"/>
      <c r="AD1188" s="123"/>
      <c r="AE1188" s="123"/>
      <c r="AF1188" s="123"/>
      <c r="AG1188" s="123"/>
      <c r="AH1188" s="123"/>
      <c r="AI1188" s="123"/>
      <c r="AJ1188" s="123"/>
      <c r="AK1188" s="123"/>
      <c r="AL1188" s="123"/>
      <c r="AM1188" s="123"/>
      <c r="AN1188" s="123"/>
      <c r="AO1188" s="123"/>
      <c r="AP1188" s="120"/>
      <c r="AQ1188" s="125" t="str">
        <f>IFERROR(VLOOKUP(G1188,'#Location List#'!$C$3:$D$150,2,FALSE),"")</f>
        <v/>
      </c>
      <c r="AR1188" s="125" t="str">
        <f>IFERROR(VLOOKUP(F1188,'#Location List#'!$Q$3:$R$1154,2,FALSE),"")</f>
        <v/>
      </c>
      <c r="AS1188" s="125" t="str">
        <f>IFERROR(VLOOKUP(V1188,'#Input Lists#'!$B$3:$D$46,3,FALSE),"")</f>
        <v/>
      </c>
      <c r="AT1188" s="125" t="str">
        <f>IFERROR(VLOOKUP(CONCATENATE(V1188," ",W1188),'#Input Lists#'!$K$3:$L$827,2,FALSE),"")</f>
        <v/>
      </c>
      <c r="AU1188" s="125">
        <f>IFERROR(VLOOKUP(AA1188,'#Input Lists#'!$BU$3:$BV$8,2,FALSE),"")</f>
        <v>1</v>
      </c>
      <c r="AV1188" s="118" t="str">
        <f>IFERROR(VLOOKUP(AB1188,'#Input Lists#'!$BO$3:$BP$9,2,FALSE),"")</f>
        <v/>
      </c>
      <c r="AW1188" s="118">
        <f>IFERROR(VLOOKUP(AC1188,'#Input Lists#'!$BL$3:$BM$7,2,FALSE),"")</f>
        <v>1</v>
      </c>
      <c r="AX1188" s="52" t="e">
        <f>VLOOKUP(AQ1188,'#Location List#'!$D$3:$K$150,4,FALSE)</f>
        <v>#N/A</v>
      </c>
      <c r="AY1188" s="273" t="e">
        <f>VLOOKUP(AX1188,'#Location List#'!$Z$3:$AA$13,2,FALSE)</f>
        <v>#N/A</v>
      </c>
      <c r="AZ1188" s="126" t="e">
        <f>VLOOKUP($AT1188,'#Input Lists#'!$L$3:$S$1033,6,FALSE)</f>
        <v>#N/A</v>
      </c>
      <c r="BA1188" s="239" t="e">
        <f>VLOOKUP($AT1188,'#Input Lists#'!$L$3:$S$833,7,FALSE)</f>
        <v>#N/A</v>
      </c>
      <c r="BB1188" s="239" t="e">
        <f>VLOOKUP($AT1188,'#Input Lists#'!$L$3:$S$833,8,FALSE)</f>
        <v>#N/A</v>
      </c>
      <c r="BC1188" s="91" t="str">
        <f t="shared" si="116"/>
        <v/>
      </c>
      <c r="BD1188" s="91" t="str">
        <f t="shared" si="117"/>
        <v/>
      </c>
      <c r="BE1188" s="15" t="str">
        <f t="shared" si="118"/>
        <v/>
      </c>
      <c r="BF1188" s="92" t="str">
        <f t="shared" si="119"/>
        <v>No Sighting Date</v>
      </c>
    </row>
    <row r="1189" spans="1:58" x14ac:dyDescent="0.25">
      <c r="A1189" s="118">
        <v>1184</v>
      </c>
      <c r="B1189" s="119"/>
      <c r="C1189" s="120"/>
      <c r="D1189" s="121"/>
      <c r="E1189" s="121"/>
      <c r="F1189" s="236"/>
      <c r="G1189" s="122" t="str">
        <f>IFERROR(VLOOKUP(F1189,'#Location List#'!$U$3:$V$1154,2,FALSE),"")</f>
        <v/>
      </c>
      <c r="H1189" s="120"/>
      <c r="I1189" s="120"/>
      <c r="J1189" s="120"/>
      <c r="K1189" s="120"/>
      <c r="L1189" s="120"/>
      <c r="M1189" s="120"/>
      <c r="N1189" s="120"/>
      <c r="O1189" s="120"/>
      <c r="P1189" s="120"/>
      <c r="Q1189" s="120"/>
      <c r="R1189" s="120"/>
      <c r="S1189" s="120"/>
      <c r="T1189" s="205">
        <f t="shared" si="114"/>
        <v>0</v>
      </c>
      <c r="U1189" s="205">
        <f t="shared" si="115"/>
        <v>0</v>
      </c>
      <c r="V1189" s="210"/>
      <c r="W1189" s="210"/>
      <c r="X1189" s="23" t="str">
        <f>IFERROR(VLOOKUP(AT1189,'#Input Lists#'!$L$3:$AH$833,3,FALSE)," ")</f>
        <v xml:space="preserve"> </v>
      </c>
      <c r="Y1189" s="23" t="str">
        <f>IFERROR(VLOOKUP(AT1189,'#Input Lists#'!$L$3:$AH$833,5,FALSE)," ")</f>
        <v xml:space="preserve"> </v>
      </c>
      <c r="Z1189" s="206" t="str">
        <f>IFERROR(VLOOKUP(AT1189,'#Input Lists#'!$L$3:$AH$833,9,FALSE)," ")</f>
        <v xml:space="preserve"> </v>
      </c>
      <c r="AA1189" s="119" t="s">
        <v>1527</v>
      </c>
      <c r="AB1189" s="120"/>
      <c r="AC1189" s="123"/>
      <c r="AD1189" s="123"/>
      <c r="AE1189" s="123"/>
      <c r="AF1189" s="123"/>
      <c r="AG1189" s="123"/>
      <c r="AH1189" s="123"/>
      <c r="AI1189" s="123"/>
      <c r="AJ1189" s="123"/>
      <c r="AK1189" s="123"/>
      <c r="AL1189" s="123"/>
      <c r="AM1189" s="123"/>
      <c r="AN1189" s="123"/>
      <c r="AO1189" s="123"/>
      <c r="AP1189" s="120"/>
      <c r="AQ1189" s="125" t="str">
        <f>IFERROR(VLOOKUP(G1189,'#Location List#'!$C$3:$D$150,2,FALSE),"")</f>
        <v/>
      </c>
      <c r="AR1189" s="125" t="str">
        <f>IFERROR(VLOOKUP(F1189,'#Location List#'!$Q$3:$R$1154,2,FALSE),"")</f>
        <v/>
      </c>
      <c r="AS1189" s="125" t="str">
        <f>IFERROR(VLOOKUP(V1189,'#Input Lists#'!$B$3:$D$46,3,FALSE),"")</f>
        <v/>
      </c>
      <c r="AT1189" s="125" t="str">
        <f>IFERROR(VLOOKUP(CONCATENATE(V1189," ",W1189),'#Input Lists#'!$K$3:$L$827,2,FALSE),"")</f>
        <v/>
      </c>
      <c r="AU1189" s="125">
        <f>IFERROR(VLOOKUP(AA1189,'#Input Lists#'!$BU$3:$BV$8,2,FALSE),"")</f>
        <v>1</v>
      </c>
      <c r="AV1189" s="118" t="str">
        <f>IFERROR(VLOOKUP(AB1189,'#Input Lists#'!$BO$3:$BP$9,2,FALSE),"")</f>
        <v/>
      </c>
      <c r="AW1189" s="118">
        <f>IFERROR(VLOOKUP(AC1189,'#Input Lists#'!$BL$3:$BM$7,2,FALSE),"")</f>
        <v>1</v>
      </c>
      <c r="AX1189" s="52" t="e">
        <f>VLOOKUP(AQ1189,'#Location List#'!$D$3:$K$150,4,FALSE)</f>
        <v>#N/A</v>
      </c>
      <c r="AY1189" s="273" t="e">
        <f>VLOOKUP(AX1189,'#Location List#'!$Z$3:$AA$13,2,FALSE)</f>
        <v>#N/A</v>
      </c>
      <c r="AZ1189" s="126" t="e">
        <f>VLOOKUP($AT1189,'#Input Lists#'!$L$3:$S$1033,6,FALSE)</f>
        <v>#N/A</v>
      </c>
      <c r="BA1189" s="239" t="e">
        <f>VLOOKUP($AT1189,'#Input Lists#'!$L$3:$S$833,7,FALSE)</f>
        <v>#N/A</v>
      </c>
      <c r="BB1189" s="239" t="e">
        <f>VLOOKUP($AT1189,'#Input Lists#'!$L$3:$S$833,8,FALSE)</f>
        <v>#N/A</v>
      </c>
      <c r="BC1189" s="91" t="str">
        <f t="shared" si="116"/>
        <v/>
      </c>
      <c r="BD1189" s="91" t="str">
        <f t="shared" si="117"/>
        <v/>
      </c>
      <c r="BE1189" s="15" t="str">
        <f t="shared" si="118"/>
        <v/>
      </c>
      <c r="BF1189" s="92" t="str">
        <f t="shared" si="119"/>
        <v>No Sighting Date</v>
      </c>
    </row>
    <row r="1190" spans="1:58" x14ac:dyDescent="0.25">
      <c r="A1190" s="118">
        <v>1185</v>
      </c>
      <c r="B1190" s="119"/>
      <c r="C1190" s="120"/>
      <c r="D1190" s="121"/>
      <c r="E1190" s="121"/>
      <c r="F1190" s="236"/>
      <c r="G1190" s="122" t="str">
        <f>IFERROR(VLOOKUP(F1190,'#Location List#'!$U$3:$V$1154,2,FALSE),"")</f>
        <v/>
      </c>
      <c r="H1190" s="120"/>
      <c r="I1190" s="120"/>
      <c r="J1190" s="120"/>
      <c r="K1190" s="120"/>
      <c r="L1190" s="120"/>
      <c r="M1190" s="120"/>
      <c r="N1190" s="120"/>
      <c r="O1190" s="120"/>
      <c r="P1190" s="120"/>
      <c r="Q1190" s="120"/>
      <c r="R1190" s="120"/>
      <c r="S1190" s="120"/>
      <c r="T1190" s="205">
        <f t="shared" si="114"/>
        <v>0</v>
      </c>
      <c r="U1190" s="205">
        <f t="shared" si="115"/>
        <v>0</v>
      </c>
      <c r="V1190" s="210"/>
      <c r="W1190" s="210"/>
      <c r="X1190" s="23" t="str">
        <f>IFERROR(VLOOKUP(AT1190,'#Input Lists#'!$L$3:$AH$833,3,FALSE)," ")</f>
        <v xml:space="preserve"> </v>
      </c>
      <c r="Y1190" s="23" t="str">
        <f>IFERROR(VLOOKUP(AT1190,'#Input Lists#'!$L$3:$AH$833,5,FALSE)," ")</f>
        <v xml:space="preserve"> </v>
      </c>
      <c r="Z1190" s="206" t="str">
        <f>IFERROR(VLOOKUP(AT1190,'#Input Lists#'!$L$3:$AH$833,9,FALSE)," ")</f>
        <v xml:space="preserve"> </v>
      </c>
      <c r="AA1190" s="119" t="s">
        <v>1527</v>
      </c>
      <c r="AB1190" s="120"/>
      <c r="AC1190" s="123"/>
      <c r="AD1190" s="123"/>
      <c r="AE1190" s="123"/>
      <c r="AF1190" s="123"/>
      <c r="AG1190" s="123"/>
      <c r="AH1190" s="123"/>
      <c r="AI1190" s="123"/>
      <c r="AJ1190" s="123"/>
      <c r="AK1190" s="123"/>
      <c r="AL1190" s="123"/>
      <c r="AM1190" s="123"/>
      <c r="AN1190" s="123"/>
      <c r="AO1190" s="123"/>
      <c r="AP1190" s="120"/>
      <c r="AQ1190" s="125" t="str">
        <f>IFERROR(VLOOKUP(G1190,'#Location List#'!$C$3:$D$150,2,FALSE),"")</f>
        <v/>
      </c>
      <c r="AR1190" s="125" t="str">
        <f>IFERROR(VLOOKUP(F1190,'#Location List#'!$Q$3:$R$1154,2,FALSE),"")</f>
        <v/>
      </c>
      <c r="AS1190" s="125" t="str">
        <f>IFERROR(VLOOKUP(V1190,'#Input Lists#'!$B$3:$D$46,3,FALSE),"")</f>
        <v/>
      </c>
      <c r="AT1190" s="125" t="str">
        <f>IFERROR(VLOOKUP(CONCATENATE(V1190," ",W1190),'#Input Lists#'!$K$3:$L$827,2,FALSE),"")</f>
        <v/>
      </c>
      <c r="AU1190" s="125">
        <f>IFERROR(VLOOKUP(AA1190,'#Input Lists#'!$BU$3:$BV$8,2,FALSE),"")</f>
        <v>1</v>
      </c>
      <c r="AV1190" s="118" t="str">
        <f>IFERROR(VLOOKUP(AB1190,'#Input Lists#'!$BO$3:$BP$9,2,FALSE),"")</f>
        <v/>
      </c>
      <c r="AW1190" s="118">
        <f>IFERROR(VLOOKUP(AC1190,'#Input Lists#'!$BL$3:$BM$7,2,FALSE),"")</f>
        <v>1</v>
      </c>
      <c r="AX1190" s="52" t="e">
        <f>VLOOKUP(AQ1190,'#Location List#'!$D$3:$K$150,4,FALSE)</f>
        <v>#N/A</v>
      </c>
      <c r="AY1190" s="273" t="e">
        <f>VLOOKUP(AX1190,'#Location List#'!$Z$3:$AA$13,2,FALSE)</f>
        <v>#N/A</v>
      </c>
      <c r="AZ1190" s="126" t="e">
        <f>VLOOKUP($AT1190,'#Input Lists#'!$L$3:$S$1033,6,FALSE)</f>
        <v>#N/A</v>
      </c>
      <c r="BA1190" s="239" t="e">
        <f>VLOOKUP($AT1190,'#Input Lists#'!$L$3:$S$833,7,FALSE)</f>
        <v>#N/A</v>
      </c>
      <c r="BB1190" s="239" t="e">
        <f>VLOOKUP($AT1190,'#Input Lists#'!$L$3:$S$833,8,FALSE)</f>
        <v>#N/A</v>
      </c>
      <c r="BC1190" s="91" t="str">
        <f t="shared" si="116"/>
        <v/>
      </c>
      <c r="BD1190" s="91" t="str">
        <f t="shared" si="117"/>
        <v/>
      </c>
      <c r="BE1190" s="15" t="str">
        <f t="shared" si="118"/>
        <v/>
      </c>
      <c r="BF1190" s="92" t="str">
        <f t="shared" si="119"/>
        <v>No Sighting Date</v>
      </c>
    </row>
    <row r="1191" spans="1:58" x14ac:dyDescent="0.25">
      <c r="A1191" s="118">
        <v>1186</v>
      </c>
      <c r="B1191" s="119"/>
      <c r="C1191" s="120"/>
      <c r="D1191" s="121"/>
      <c r="E1191" s="121"/>
      <c r="F1191" s="236"/>
      <c r="G1191" s="122" t="str">
        <f>IFERROR(VLOOKUP(F1191,'#Location List#'!$U$3:$V$1154,2,FALSE),"")</f>
        <v/>
      </c>
      <c r="H1191" s="120"/>
      <c r="I1191" s="120"/>
      <c r="J1191" s="120"/>
      <c r="K1191" s="120"/>
      <c r="L1191" s="120"/>
      <c r="M1191" s="120"/>
      <c r="N1191" s="120"/>
      <c r="O1191" s="120"/>
      <c r="P1191" s="120"/>
      <c r="Q1191" s="120"/>
      <c r="R1191" s="120"/>
      <c r="S1191" s="120"/>
      <c r="T1191" s="205">
        <f t="shared" si="114"/>
        <v>0</v>
      </c>
      <c r="U1191" s="205">
        <f t="shared" si="115"/>
        <v>0</v>
      </c>
      <c r="V1191" s="210"/>
      <c r="W1191" s="210"/>
      <c r="X1191" s="23" t="str">
        <f>IFERROR(VLOOKUP(AT1191,'#Input Lists#'!$L$3:$AH$833,3,FALSE)," ")</f>
        <v xml:space="preserve"> </v>
      </c>
      <c r="Y1191" s="23" t="str">
        <f>IFERROR(VLOOKUP(AT1191,'#Input Lists#'!$L$3:$AH$833,5,FALSE)," ")</f>
        <v xml:space="preserve"> </v>
      </c>
      <c r="Z1191" s="206" t="str">
        <f>IFERROR(VLOOKUP(AT1191,'#Input Lists#'!$L$3:$AH$833,9,FALSE)," ")</f>
        <v xml:space="preserve"> </v>
      </c>
      <c r="AA1191" s="119" t="s">
        <v>1527</v>
      </c>
      <c r="AB1191" s="120"/>
      <c r="AC1191" s="123"/>
      <c r="AD1191" s="123"/>
      <c r="AE1191" s="123"/>
      <c r="AF1191" s="123"/>
      <c r="AG1191" s="123"/>
      <c r="AH1191" s="123"/>
      <c r="AI1191" s="123"/>
      <c r="AJ1191" s="123"/>
      <c r="AK1191" s="123"/>
      <c r="AL1191" s="123"/>
      <c r="AM1191" s="123"/>
      <c r="AN1191" s="123"/>
      <c r="AO1191" s="123"/>
      <c r="AP1191" s="120"/>
      <c r="AQ1191" s="125" t="str">
        <f>IFERROR(VLOOKUP(G1191,'#Location List#'!$C$3:$D$150,2,FALSE),"")</f>
        <v/>
      </c>
      <c r="AR1191" s="125" t="str">
        <f>IFERROR(VLOOKUP(F1191,'#Location List#'!$Q$3:$R$1154,2,FALSE),"")</f>
        <v/>
      </c>
      <c r="AS1191" s="125" t="str">
        <f>IFERROR(VLOOKUP(V1191,'#Input Lists#'!$B$3:$D$46,3,FALSE),"")</f>
        <v/>
      </c>
      <c r="AT1191" s="125" t="str">
        <f>IFERROR(VLOOKUP(CONCATENATE(V1191," ",W1191),'#Input Lists#'!$K$3:$L$827,2,FALSE),"")</f>
        <v/>
      </c>
      <c r="AU1191" s="125">
        <f>IFERROR(VLOOKUP(AA1191,'#Input Lists#'!$BU$3:$BV$8,2,FALSE),"")</f>
        <v>1</v>
      </c>
      <c r="AV1191" s="118" t="str">
        <f>IFERROR(VLOOKUP(AB1191,'#Input Lists#'!$BO$3:$BP$9,2,FALSE),"")</f>
        <v/>
      </c>
      <c r="AW1191" s="118">
        <f>IFERROR(VLOOKUP(AC1191,'#Input Lists#'!$BL$3:$BM$7,2,FALSE),"")</f>
        <v>1</v>
      </c>
      <c r="AX1191" s="52" t="e">
        <f>VLOOKUP(AQ1191,'#Location List#'!$D$3:$K$150,4,FALSE)</f>
        <v>#N/A</v>
      </c>
      <c r="AY1191" s="273" t="e">
        <f>VLOOKUP(AX1191,'#Location List#'!$Z$3:$AA$13,2,FALSE)</f>
        <v>#N/A</v>
      </c>
      <c r="AZ1191" s="126" t="e">
        <f>VLOOKUP($AT1191,'#Input Lists#'!$L$3:$S$1033,6,FALSE)</f>
        <v>#N/A</v>
      </c>
      <c r="BA1191" s="239" t="e">
        <f>VLOOKUP($AT1191,'#Input Lists#'!$L$3:$S$833,7,FALSE)</f>
        <v>#N/A</v>
      </c>
      <c r="BB1191" s="239" t="e">
        <f>VLOOKUP($AT1191,'#Input Lists#'!$L$3:$S$833,8,FALSE)</f>
        <v>#N/A</v>
      </c>
      <c r="BC1191" s="91" t="str">
        <f t="shared" si="116"/>
        <v/>
      </c>
      <c r="BD1191" s="91" t="str">
        <f t="shared" si="117"/>
        <v/>
      </c>
      <c r="BE1191" s="15" t="str">
        <f t="shared" si="118"/>
        <v/>
      </c>
      <c r="BF1191" s="92" t="str">
        <f t="shared" si="119"/>
        <v>No Sighting Date</v>
      </c>
    </row>
    <row r="1192" spans="1:58" x14ac:dyDescent="0.25">
      <c r="A1192" s="118">
        <v>1187</v>
      </c>
      <c r="B1192" s="119"/>
      <c r="C1192" s="120"/>
      <c r="D1192" s="121"/>
      <c r="E1192" s="121"/>
      <c r="F1192" s="236"/>
      <c r="G1192" s="122" t="str">
        <f>IFERROR(VLOOKUP(F1192,'#Location List#'!$U$3:$V$1154,2,FALSE),"")</f>
        <v/>
      </c>
      <c r="H1192" s="120"/>
      <c r="I1192" s="120"/>
      <c r="J1192" s="120"/>
      <c r="K1192" s="120"/>
      <c r="L1192" s="120"/>
      <c r="M1192" s="120"/>
      <c r="N1192" s="120"/>
      <c r="O1192" s="120"/>
      <c r="P1192" s="120"/>
      <c r="Q1192" s="120"/>
      <c r="R1192" s="120"/>
      <c r="S1192" s="120"/>
      <c r="T1192" s="205">
        <f t="shared" si="114"/>
        <v>0</v>
      </c>
      <c r="U1192" s="205">
        <f t="shared" si="115"/>
        <v>0</v>
      </c>
      <c r="V1192" s="210"/>
      <c r="W1192" s="210"/>
      <c r="X1192" s="23" t="str">
        <f>IFERROR(VLOOKUP(AT1192,'#Input Lists#'!$L$3:$AH$833,3,FALSE)," ")</f>
        <v xml:space="preserve"> </v>
      </c>
      <c r="Y1192" s="23" t="str">
        <f>IFERROR(VLOOKUP(AT1192,'#Input Lists#'!$L$3:$AH$833,5,FALSE)," ")</f>
        <v xml:space="preserve"> </v>
      </c>
      <c r="Z1192" s="206" t="str">
        <f>IFERROR(VLOOKUP(AT1192,'#Input Lists#'!$L$3:$AH$833,9,FALSE)," ")</f>
        <v xml:space="preserve"> </v>
      </c>
      <c r="AA1192" s="119" t="s">
        <v>1527</v>
      </c>
      <c r="AB1192" s="120"/>
      <c r="AC1192" s="123"/>
      <c r="AD1192" s="123"/>
      <c r="AE1192" s="123"/>
      <c r="AF1192" s="123"/>
      <c r="AG1192" s="123"/>
      <c r="AH1192" s="123"/>
      <c r="AI1192" s="123"/>
      <c r="AJ1192" s="123"/>
      <c r="AK1192" s="123"/>
      <c r="AL1192" s="123"/>
      <c r="AM1192" s="123"/>
      <c r="AN1192" s="123"/>
      <c r="AO1192" s="123"/>
      <c r="AP1192" s="120"/>
      <c r="AQ1192" s="125" t="str">
        <f>IFERROR(VLOOKUP(G1192,'#Location List#'!$C$3:$D$150,2,FALSE),"")</f>
        <v/>
      </c>
      <c r="AR1192" s="125" t="str">
        <f>IFERROR(VLOOKUP(F1192,'#Location List#'!$Q$3:$R$1154,2,FALSE),"")</f>
        <v/>
      </c>
      <c r="AS1192" s="125" t="str">
        <f>IFERROR(VLOOKUP(V1192,'#Input Lists#'!$B$3:$D$46,3,FALSE),"")</f>
        <v/>
      </c>
      <c r="AT1192" s="125" t="str">
        <f>IFERROR(VLOOKUP(CONCATENATE(V1192," ",W1192),'#Input Lists#'!$K$3:$L$827,2,FALSE),"")</f>
        <v/>
      </c>
      <c r="AU1192" s="125">
        <f>IFERROR(VLOOKUP(AA1192,'#Input Lists#'!$BU$3:$BV$8,2,FALSE),"")</f>
        <v>1</v>
      </c>
      <c r="AV1192" s="118" t="str">
        <f>IFERROR(VLOOKUP(AB1192,'#Input Lists#'!$BO$3:$BP$9,2,FALSE),"")</f>
        <v/>
      </c>
      <c r="AW1192" s="118">
        <f>IFERROR(VLOOKUP(AC1192,'#Input Lists#'!$BL$3:$BM$7,2,FALSE),"")</f>
        <v>1</v>
      </c>
      <c r="AX1192" s="52" t="e">
        <f>VLOOKUP(AQ1192,'#Location List#'!$D$3:$K$150,4,FALSE)</f>
        <v>#N/A</v>
      </c>
      <c r="AY1192" s="273" t="e">
        <f>VLOOKUP(AX1192,'#Location List#'!$Z$3:$AA$13,2,FALSE)</f>
        <v>#N/A</v>
      </c>
      <c r="AZ1192" s="126" t="e">
        <f>VLOOKUP($AT1192,'#Input Lists#'!$L$3:$S$1033,6,FALSE)</f>
        <v>#N/A</v>
      </c>
      <c r="BA1192" s="239" t="e">
        <f>VLOOKUP($AT1192,'#Input Lists#'!$L$3:$S$833,7,FALSE)</f>
        <v>#N/A</v>
      </c>
      <c r="BB1192" s="239" t="e">
        <f>VLOOKUP($AT1192,'#Input Lists#'!$L$3:$S$833,8,FALSE)</f>
        <v>#N/A</v>
      </c>
      <c r="BC1192" s="91" t="str">
        <f t="shared" si="116"/>
        <v/>
      </c>
      <c r="BD1192" s="91" t="str">
        <f t="shared" si="117"/>
        <v/>
      </c>
      <c r="BE1192" s="15" t="str">
        <f t="shared" si="118"/>
        <v/>
      </c>
      <c r="BF1192" s="92" t="str">
        <f t="shared" si="119"/>
        <v>No Sighting Date</v>
      </c>
    </row>
    <row r="1193" spans="1:58" x14ac:dyDescent="0.25">
      <c r="A1193" s="118">
        <v>1188</v>
      </c>
      <c r="B1193" s="119"/>
      <c r="C1193" s="120"/>
      <c r="D1193" s="121"/>
      <c r="E1193" s="121"/>
      <c r="F1193" s="236"/>
      <c r="G1193" s="122" t="str">
        <f>IFERROR(VLOOKUP(F1193,'#Location List#'!$U$3:$V$1154,2,FALSE),"")</f>
        <v/>
      </c>
      <c r="H1193" s="120"/>
      <c r="I1193" s="120"/>
      <c r="J1193" s="120"/>
      <c r="K1193" s="120"/>
      <c r="L1193" s="120"/>
      <c r="M1193" s="120"/>
      <c r="N1193" s="120"/>
      <c r="O1193" s="120"/>
      <c r="P1193" s="120"/>
      <c r="Q1193" s="120"/>
      <c r="R1193" s="120"/>
      <c r="S1193" s="120"/>
      <c r="T1193" s="205">
        <f t="shared" si="114"/>
        <v>0</v>
      </c>
      <c r="U1193" s="205">
        <f t="shared" si="115"/>
        <v>0</v>
      </c>
      <c r="V1193" s="210"/>
      <c r="W1193" s="210"/>
      <c r="X1193" s="23" t="str">
        <f>IFERROR(VLOOKUP(AT1193,'#Input Lists#'!$L$3:$AH$833,3,FALSE)," ")</f>
        <v xml:space="preserve"> </v>
      </c>
      <c r="Y1193" s="23" t="str">
        <f>IFERROR(VLOOKUP(AT1193,'#Input Lists#'!$L$3:$AH$833,5,FALSE)," ")</f>
        <v xml:space="preserve"> </v>
      </c>
      <c r="Z1193" s="206" t="str">
        <f>IFERROR(VLOOKUP(AT1193,'#Input Lists#'!$L$3:$AH$833,9,FALSE)," ")</f>
        <v xml:space="preserve"> </v>
      </c>
      <c r="AA1193" s="119" t="s">
        <v>1527</v>
      </c>
      <c r="AB1193" s="120"/>
      <c r="AC1193" s="123"/>
      <c r="AD1193" s="123"/>
      <c r="AE1193" s="123"/>
      <c r="AF1193" s="123"/>
      <c r="AG1193" s="123"/>
      <c r="AH1193" s="123"/>
      <c r="AI1193" s="123"/>
      <c r="AJ1193" s="123"/>
      <c r="AK1193" s="123"/>
      <c r="AL1193" s="123"/>
      <c r="AM1193" s="123"/>
      <c r="AN1193" s="123"/>
      <c r="AO1193" s="123"/>
      <c r="AP1193" s="120"/>
      <c r="AQ1193" s="125" t="str">
        <f>IFERROR(VLOOKUP(G1193,'#Location List#'!$C$3:$D$150,2,FALSE),"")</f>
        <v/>
      </c>
      <c r="AR1193" s="125" t="str">
        <f>IFERROR(VLOOKUP(F1193,'#Location List#'!$Q$3:$R$1154,2,FALSE),"")</f>
        <v/>
      </c>
      <c r="AS1193" s="125" t="str">
        <f>IFERROR(VLOOKUP(V1193,'#Input Lists#'!$B$3:$D$46,3,FALSE),"")</f>
        <v/>
      </c>
      <c r="AT1193" s="125" t="str">
        <f>IFERROR(VLOOKUP(CONCATENATE(V1193," ",W1193),'#Input Lists#'!$K$3:$L$827,2,FALSE),"")</f>
        <v/>
      </c>
      <c r="AU1193" s="125">
        <f>IFERROR(VLOOKUP(AA1193,'#Input Lists#'!$BU$3:$BV$8,2,FALSE),"")</f>
        <v>1</v>
      </c>
      <c r="AV1193" s="118" t="str">
        <f>IFERROR(VLOOKUP(AB1193,'#Input Lists#'!$BO$3:$BP$9,2,FALSE),"")</f>
        <v/>
      </c>
      <c r="AW1193" s="118">
        <f>IFERROR(VLOOKUP(AC1193,'#Input Lists#'!$BL$3:$BM$7,2,FALSE),"")</f>
        <v>1</v>
      </c>
      <c r="AX1193" s="52" t="e">
        <f>VLOOKUP(AQ1193,'#Location List#'!$D$3:$K$150,4,FALSE)</f>
        <v>#N/A</v>
      </c>
      <c r="AY1193" s="273" t="e">
        <f>VLOOKUP(AX1193,'#Location List#'!$Z$3:$AA$13,2,FALSE)</f>
        <v>#N/A</v>
      </c>
      <c r="AZ1193" s="126" t="e">
        <f>VLOOKUP($AT1193,'#Input Lists#'!$L$3:$S$1033,6,FALSE)</f>
        <v>#N/A</v>
      </c>
      <c r="BA1193" s="239" t="e">
        <f>VLOOKUP($AT1193,'#Input Lists#'!$L$3:$S$833,7,FALSE)</f>
        <v>#N/A</v>
      </c>
      <c r="BB1193" s="239" t="e">
        <f>VLOOKUP($AT1193,'#Input Lists#'!$L$3:$S$833,8,FALSE)</f>
        <v>#N/A</v>
      </c>
      <c r="BC1193" s="91" t="str">
        <f t="shared" si="116"/>
        <v/>
      </c>
      <c r="BD1193" s="91" t="str">
        <f t="shared" si="117"/>
        <v/>
      </c>
      <c r="BE1193" s="15" t="str">
        <f t="shared" si="118"/>
        <v/>
      </c>
      <c r="BF1193" s="92" t="str">
        <f t="shared" si="119"/>
        <v>No Sighting Date</v>
      </c>
    </row>
    <row r="1194" spans="1:58" x14ac:dyDescent="0.25">
      <c r="A1194" s="118">
        <v>1189</v>
      </c>
      <c r="B1194" s="119"/>
      <c r="C1194" s="120"/>
      <c r="D1194" s="121"/>
      <c r="E1194" s="121"/>
      <c r="F1194" s="236"/>
      <c r="G1194" s="122" t="str">
        <f>IFERROR(VLOOKUP(F1194,'#Location List#'!$U$3:$V$1154,2,FALSE),"")</f>
        <v/>
      </c>
      <c r="H1194" s="120"/>
      <c r="I1194" s="120"/>
      <c r="J1194" s="120"/>
      <c r="K1194" s="120"/>
      <c r="L1194" s="120"/>
      <c r="M1194" s="120"/>
      <c r="N1194" s="120"/>
      <c r="O1194" s="120"/>
      <c r="P1194" s="120"/>
      <c r="Q1194" s="120"/>
      <c r="R1194" s="120"/>
      <c r="S1194" s="120"/>
      <c r="T1194" s="205">
        <f t="shared" si="114"/>
        <v>0</v>
      </c>
      <c r="U1194" s="205">
        <f t="shared" si="115"/>
        <v>0</v>
      </c>
      <c r="V1194" s="210"/>
      <c r="W1194" s="210"/>
      <c r="X1194" s="23" t="str">
        <f>IFERROR(VLOOKUP(AT1194,'#Input Lists#'!$L$3:$AH$833,3,FALSE)," ")</f>
        <v xml:space="preserve"> </v>
      </c>
      <c r="Y1194" s="23" t="str">
        <f>IFERROR(VLOOKUP(AT1194,'#Input Lists#'!$L$3:$AH$833,5,FALSE)," ")</f>
        <v xml:space="preserve"> </v>
      </c>
      <c r="Z1194" s="206" t="str">
        <f>IFERROR(VLOOKUP(AT1194,'#Input Lists#'!$L$3:$AH$833,9,FALSE)," ")</f>
        <v xml:space="preserve"> </v>
      </c>
      <c r="AA1194" s="119" t="s">
        <v>1527</v>
      </c>
      <c r="AB1194" s="120"/>
      <c r="AC1194" s="123"/>
      <c r="AD1194" s="123"/>
      <c r="AE1194" s="123"/>
      <c r="AF1194" s="123"/>
      <c r="AG1194" s="123"/>
      <c r="AH1194" s="123"/>
      <c r="AI1194" s="123"/>
      <c r="AJ1194" s="123"/>
      <c r="AK1194" s="123"/>
      <c r="AL1194" s="123"/>
      <c r="AM1194" s="123"/>
      <c r="AN1194" s="123"/>
      <c r="AO1194" s="123"/>
      <c r="AP1194" s="120"/>
      <c r="AQ1194" s="125" t="str">
        <f>IFERROR(VLOOKUP(G1194,'#Location List#'!$C$3:$D$150,2,FALSE),"")</f>
        <v/>
      </c>
      <c r="AR1194" s="125" t="str">
        <f>IFERROR(VLOOKUP(F1194,'#Location List#'!$Q$3:$R$1154,2,FALSE),"")</f>
        <v/>
      </c>
      <c r="AS1194" s="125" t="str">
        <f>IFERROR(VLOOKUP(V1194,'#Input Lists#'!$B$3:$D$46,3,FALSE),"")</f>
        <v/>
      </c>
      <c r="AT1194" s="125" t="str">
        <f>IFERROR(VLOOKUP(CONCATENATE(V1194," ",W1194),'#Input Lists#'!$K$3:$L$827,2,FALSE),"")</f>
        <v/>
      </c>
      <c r="AU1194" s="125">
        <f>IFERROR(VLOOKUP(AA1194,'#Input Lists#'!$BU$3:$BV$8,2,FALSE),"")</f>
        <v>1</v>
      </c>
      <c r="AV1194" s="118" t="str">
        <f>IFERROR(VLOOKUP(AB1194,'#Input Lists#'!$BO$3:$BP$9,2,FALSE),"")</f>
        <v/>
      </c>
      <c r="AW1194" s="118">
        <f>IFERROR(VLOOKUP(AC1194,'#Input Lists#'!$BL$3:$BM$7,2,FALSE),"")</f>
        <v>1</v>
      </c>
      <c r="AX1194" s="52" t="e">
        <f>VLOOKUP(AQ1194,'#Location List#'!$D$3:$K$150,4,FALSE)</f>
        <v>#N/A</v>
      </c>
      <c r="AY1194" s="273" t="e">
        <f>VLOOKUP(AX1194,'#Location List#'!$Z$3:$AA$13,2,FALSE)</f>
        <v>#N/A</v>
      </c>
      <c r="AZ1194" s="126" t="e">
        <f>VLOOKUP($AT1194,'#Input Lists#'!$L$3:$S$1033,6,FALSE)</f>
        <v>#N/A</v>
      </c>
      <c r="BA1194" s="239" t="e">
        <f>VLOOKUP($AT1194,'#Input Lists#'!$L$3:$S$833,7,FALSE)</f>
        <v>#N/A</v>
      </c>
      <c r="BB1194" s="239" t="e">
        <f>VLOOKUP($AT1194,'#Input Lists#'!$L$3:$S$833,8,FALSE)</f>
        <v>#N/A</v>
      </c>
      <c r="BC1194" s="91" t="str">
        <f t="shared" si="116"/>
        <v/>
      </c>
      <c r="BD1194" s="91" t="str">
        <f t="shared" si="117"/>
        <v/>
      </c>
      <c r="BE1194" s="15" t="str">
        <f t="shared" si="118"/>
        <v/>
      </c>
      <c r="BF1194" s="92" t="str">
        <f t="shared" si="119"/>
        <v>No Sighting Date</v>
      </c>
    </row>
    <row r="1195" spans="1:58" x14ac:dyDescent="0.25">
      <c r="A1195" s="118">
        <v>1190</v>
      </c>
      <c r="B1195" s="119"/>
      <c r="C1195" s="120"/>
      <c r="D1195" s="121"/>
      <c r="E1195" s="121"/>
      <c r="F1195" s="236"/>
      <c r="G1195" s="122" t="str">
        <f>IFERROR(VLOOKUP(F1195,'#Location List#'!$U$3:$V$1154,2,FALSE),"")</f>
        <v/>
      </c>
      <c r="H1195" s="120"/>
      <c r="I1195" s="120"/>
      <c r="J1195" s="120"/>
      <c r="K1195" s="120"/>
      <c r="L1195" s="120"/>
      <c r="M1195" s="120"/>
      <c r="N1195" s="120"/>
      <c r="O1195" s="120"/>
      <c r="P1195" s="120"/>
      <c r="Q1195" s="120"/>
      <c r="R1195" s="120"/>
      <c r="S1195" s="120"/>
      <c r="T1195" s="205">
        <f t="shared" si="114"/>
        <v>0</v>
      </c>
      <c r="U1195" s="205">
        <f t="shared" si="115"/>
        <v>0</v>
      </c>
      <c r="V1195" s="210"/>
      <c r="W1195" s="210"/>
      <c r="X1195" s="23" t="str">
        <f>IFERROR(VLOOKUP(AT1195,'#Input Lists#'!$L$3:$AH$833,3,FALSE)," ")</f>
        <v xml:space="preserve"> </v>
      </c>
      <c r="Y1195" s="23" t="str">
        <f>IFERROR(VLOOKUP(AT1195,'#Input Lists#'!$L$3:$AH$833,5,FALSE)," ")</f>
        <v xml:space="preserve"> </v>
      </c>
      <c r="Z1195" s="206" t="str">
        <f>IFERROR(VLOOKUP(AT1195,'#Input Lists#'!$L$3:$AH$833,9,FALSE)," ")</f>
        <v xml:space="preserve"> </v>
      </c>
      <c r="AA1195" s="119" t="s">
        <v>1527</v>
      </c>
      <c r="AB1195" s="120"/>
      <c r="AC1195" s="123"/>
      <c r="AD1195" s="123"/>
      <c r="AE1195" s="123"/>
      <c r="AF1195" s="123"/>
      <c r="AG1195" s="123"/>
      <c r="AH1195" s="123"/>
      <c r="AI1195" s="123"/>
      <c r="AJ1195" s="123"/>
      <c r="AK1195" s="123"/>
      <c r="AL1195" s="123"/>
      <c r="AM1195" s="123"/>
      <c r="AN1195" s="123"/>
      <c r="AO1195" s="123"/>
      <c r="AP1195" s="120"/>
      <c r="AQ1195" s="125" t="str">
        <f>IFERROR(VLOOKUP(G1195,'#Location List#'!$C$3:$D$150,2,FALSE),"")</f>
        <v/>
      </c>
      <c r="AR1195" s="125" t="str">
        <f>IFERROR(VLOOKUP(F1195,'#Location List#'!$Q$3:$R$1154,2,FALSE),"")</f>
        <v/>
      </c>
      <c r="AS1195" s="125" t="str">
        <f>IFERROR(VLOOKUP(V1195,'#Input Lists#'!$B$3:$D$46,3,FALSE),"")</f>
        <v/>
      </c>
      <c r="AT1195" s="125" t="str">
        <f>IFERROR(VLOOKUP(CONCATENATE(V1195," ",W1195),'#Input Lists#'!$K$3:$L$827,2,FALSE),"")</f>
        <v/>
      </c>
      <c r="AU1195" s="125">
        <f>IFERROR(VLOOKUP(AA1195,'#Input Lists#'!$BU$3:$BV$8,2,FALSE),"")</f>
        <v>1</v>
      </c>
      <c r="AV1195" s="118" t="str">
        <f>IFERROR(VLOOKUP(AB1195,'#Input Lists#'!$BO$3:$BP$9,2,FALSE),"")</f>
        <v/>
      </c>
      <c r="AW1195" s="118">
        <f>IFERROR(VLOOKUP(AC1195,'#Input Lists#'!$BL$3:$BM$7,2,FALSE),"")</f>
        <v>1</v>
      </c>
      <c r="AX1195" s="52" t="e">
        <f>VLOOKUP(AQ1195,'#Location List#'!$D$3:$K$150,4,FALSE)</f>
        <v>#N/A</v>
      </c>
      <c r="AY1195" s="273" t="e">
        <f>VLOOKUP(AX1195,'#Location List#'!$Z$3:$AA$13,2,FALSE)</f>
        <v>#N/A</v>
      </c>
      <c r="AZ1195" s="126" t="e">
        <f>VLOOKUP($AT1195,'#Input Lists#'!$L$3:$S$1033,6,FALSE)</f>
        <v>#N/A</v>
      </c>
      <c r="BA1195" s="239" t="e">
        <f>VLOOKUP($AT1195,'#Input Lists#'!$L$3:$S$833,7,FALSE)</f>
        <v>#N/A</v>
      </c>
      <c r="BB1195" s="239" t="e">
        <f>VLOOKUP($AT1195,'#Input Lists#'!$L$3:$S$833,8,FALSE)</f>
        <v>#N/A</v>
      </c>
      <c r="BC1195" s="91" t="str">
        <f t="shared" si="116"/>
        <v/>
      </c>
      <c r="BD1195" s="91" t="str">
        <f t="shared" si="117"/>
        <v/>
      </c>
      <c r="BE1195" s="15" t="str">
        <f t="shared" si="118"/>
        <v/>
      </c>
      <c r="BF1195" s="92" t="str">
        <f t="shared" si="119"/>
        <v>No Sighting Date</v>
      </c>
    </row>
    <row r="1196" spans="1:58" x14ac:dyDescent="0.25">
      <c r="A1196" s="118">
        <v>1191</v>
      </c>
      <c r="B1196" s="119"/>
      <c r="C1196" s="120"/>
      <c r="D1196" s="121"/>
      <c r="E1196" s="121"/>
      <c r="F1196" s="236"/>
      <c r="G1196" s="122" t="str">
        <f>IFERROR(VLOOKUP(F1196,'#Location List#'!$U$3:$V$1154,2,FALSE),"")</f>
        <v/>
      </c>
      <c r="H1196" s="120"/>
      <c r="I1196" s="120"/>
      <c r="J1196" s="120"/>
      <c r="K1196" s="120"/>
      <c r="L1196" s="120"/>
      <c r="M1196" s="120"/>
      <c r="N1196" s="120"/>
      <c r="O1196" s="120"/>
      <c r="P1196" s="120"/>
      <c r="Q1196" s="120"/>
      <c r="R1196" s="120"/>
      <c r="S1196" s="120"/>
      <c r="T1196" s="205">
        <f t="shared" si="114"/>
        <v>0</v>
      </c>
      <c r="U1196" s="205">
        <f t="shared" si="115"/>
        <v>0</v>
      </c>
      <c r="V1196" s="210"/>
      <c r="W1196" s="210"/>
      <c r="X1196" s="23" t="str">
        <f>IFERROR(VLOOKUP(AT1196,'#Input Lists#'!$L$3:$AH$833,3,FALSE)," ")</f>
        <v xml:space="preserve"> </v>
      </c>
      <c r="Y1196" s="23" t="str">
        <f>IFERROR(VLOOKUP(AT1196,'#Input Lists#'!$L$3:$AH$833,5,FALSE)," ")</f>
        <v xml:space="preserve"> </v>
      </c>
      <c r="Z1196" s="206" t="str">
        <f>IFERROR(VLOOKUP(AT1196,'#Input Lists#'!$L$3:$AH$833,9,FALSE)," ")</f>
        <v xml:space="preserve"> </v>
      </c>
      <c r="AA1196" s="119" t="s">
        <v>1527</v>
      </c>
      <c r="AB1196" s="120"/>
      <c r="AC1196" s="123"/>
      <c r="AD1196" s="123"/>
      <c r="AE1196" s="123"/>
      <c r="AF1196" s="123"/>
      <c r="AG1196" s="123"/>
      <c r="AH1196" s="123"/>
      <c r="AI1196" s="123"/>
      <c r="AJ1196" s="123"/>
      <c r="AK1196" s="123"/>
      <c r="AL1196" s="123"/>
      <c r="AM1196" s="123"/>
      <c r="AN1196" s="123"/>
      <c r="AO1196" s="123"/>
      <c r="AP1196" s="120"/>
      <c r="AQ1196" s="125" t="str">
        <f>IFERROR(VLOOKUP(G1196,'#Location List#'!$C$3:$D$150,2,FALSE),"")</f>
        <v/>
      </c>
      <c r="AR1196" s="125" t="str">
        <f>IFERROR(VLOOKUP(F1196,'#Location List#'!$Q$3:$R$1154,2,FALSE),"")</f>
        <v/>
      </c>
      <c r="AS1196" s="125" t="str">
        <f>IFERROR(VLOOKUP(V1196,'#Input Lists#'!$B$3:$D$46,3,FALSE),"")</f>
        <v/>
      </c>
      <c r="AT1196" s="125" t="str">
        <f>IFERROR(VLOOKUP(CONCATENATE(V1196," ",W1196),'#Input Lists#'!$K$3:$L$827,2,FALSE),"")</f>
        <v/>
      </c>
      <c r="AU1196" s="125">
        <f>IFERROR(VLOOKUP(AA1196,'#Input Lists#'!$BU$3:$BV$8,2,FALSE),"")</f>
        <v>1</v>
      </c>
      <c r="AV1196" s="118" t="str">
        <f>IFERROR(VLOOKUP(AB1196,'#Input Lists#'!$BO$3:$BP$9,2,FALSE),"")</f>
        <v/>
      </c>
      <c r="AW1196" s="118">
        <f>IFERROR(VLOOKUP(AC1196,'#Input Lists#'!$BL$3:$BM$7,2,FALSE),"")</f>
        <v>1</v>
      </c>
      <c r="AX1196" s="52" t="e">
        <f>VLOOKUP(AQ1196,'#Location List#'!$D$3:$K$150,4,FALSE)</f>
        <v>#N/A</v>
      </c>
      <c r="AY1196" s="273" t="e">
        <f>VLOOKUP(AX1196,'#Location List#'!$Z$3:$AA$13,2,FALSE)</f>
        <v>#N/A</v>
      </c>
      <c r="AZ1196" s="126" t="e">
        <f>VLOOKUP($AT1196,'#Input Lists#'!$L$3:$S$1033,6,FALSE)</f>
        <v>#N/A</v>
      </c>
      <c r="BA1196" s="239" t="e">
        <f>VLOOKUP($AT1196,'#Input Lists#'!$L$3:$S$833,7,FALSE)</f>
        <v>#N/A</v>
      </c>
      <c r="BB1196" s="239" t="e">
        <f>VLOOKUP($AT1196,'#Input Lists#'!$L$3:$S$833,8,FALSE)</f>
        <v>#N/A</v>
      </c>
      <c r="BC1196" s="91" t="str">
        <f t="shared" si="116"/>
        <v/>
      </c>
      <c r="BD1196" s="91" t="str">
        <f t="shared" si="117"/>
        <v/>
      </c>
      <c r="BE1196" s="15" t="str">
        <f t="shared" si="118"/>
        <v/>
      </c>
      <c r="BF1196" s="92" t="str">
        <f t="shared" si="119"/>
        <v>No Sighting Date</v>
      </c>
    </row>
    <row r="1197" spans="1:58" x14ac:dyDescent="0.25">
      <c r="A1197" s="118">
        <v>1192</v>
      </c>
      <c r="B1197" s="119"/>
      <c r="C1197" s="120"/>
      <c r="D1197" s="121"/>
      <c r="E1197" s="121"/>
      <c r="F1197" s="236"/>
      <c r="G1197" s="122" t="str">
        <f>IFERROR(VLOOKUP(F1197,'#Location List#'!$U$3:$V$1154,2,FALSE),"")</f>
        <v/>
      </c>
      <c r="H1197" s="120"/>
      <c r="I1197" s="120"/>
      <c r="J1197" s="120"/>
      <c r="K1197" s="120"/>
      <c r="L1197" s="120"/>
      <c r="M1197" s="120"/>
      <c r="N1197" s="120"/>
      <c r="O1197" s="120"/>
      <c r="P1197" s="120"/>
      <c r="Q1197" s="120"/>
      <c r="R1197" s="120"/>
      <c r="S1197" s="120"/>
      <c r="T1197" s="205">
        <f t="shared" si="114"/>
        <v>0</v>
      </c>
      <c r="U1197" s="205">
        <f t="shared" si="115"/>
        <v>0</v>
      </c>
      <c r="V1197" s="210"/>
      <c r="W1197" s="210"/>
      <c r="X1197" s="23" t="str">
        <f>IFERROR(VLOOKUP(AT1197,'#Input Lists#'!$L$3:$AH$833,3,FALSE)," ")</f>
        <v xml:space="preserve"> </v>
      </c>
      <c r="Y1197" s="23" t="str">
        <f>IFERROR(VLOOKUP(AT1197,'#Input Lists#'!$L$3:$AH$833,5,FALSE)," ")</f>
        <v xml:space="preserve"> </v>
      </c>
      <c r="Z1197" s="206" t="str">
        <f>IFERROR(VLOOKUP(AT1197,'#Input Lists#'!$L$3:$AH$833,9,FALSE)," ")</f>
        <v xml:space="preserve"> </v>
      </c>
      <c r="AA1197" s="119" t="s">
        <v>1527</v>
      </c>
      <c r="AB1197" s="120"/>
      <c r="AC1197" s="123"/>
      <c r="AD1197" s="123"/>
      <c r="AE1197" s="123"/>
      <c r="AF1197" s="123"/>
      <c r="AG1197" s="123"/>
      <c r="AH1197" s="123"/>
      <c r="AI1197" s="123"/>
      <c r="AJ1197" s="123"/>
      <c r="AK1197" s="123"/>
      <c r="AL1197" s="123"/>
      <c r="AM1197" s="123"/>
      <c r="AN1197" s="123"/>
      <c r="AO1197" s="123"/>
      <c r="AP1197" s="120"/>
      <c r="AQ1197" s="125" t="str">
        <f>IFERROR(VLOOKUP(G1197,'#Location List#'!$C$3:$D$150,2,FALSE),"")</f>
        <v/>
      </c>
      <c r="AR1197" s="125" t="str">
        <f>IFERROR(VLOOKUP(F1197,'#Location List#'!$Q$3:$R$1154,2,FALSE),"")</f>
        <v/>
      </c>
      <c r="AS1197" s="125" t="str">
        <f>IFERROR(VLOOKUP(V1197,'#Input Lists#'!$B$3:$D$46,3,FALSE),"")</f>
        <v/>
      </c>
      <c r="AT1197" s="125" t="str">
        <f>IFERROR(VLOOKUP(CONCATENATE(V1197," ",W1197),'#Input Lists#'!$K$3:$L$827,2,FALSE),"")</f>
        <v/>
      </c>
      <c r="AU1197" s="125">
        <f>IFERROR(VLOOKUP(AA1197,'#Input Lists#'!$BU$3:$BV$8,2,FALSE),"")</f>
        <v>1</v>
      </c>
      <c r="AV1197" s="118" t="str">
        <f>IFERROR(VLOOKUP(AB1197,'#Input Lists#'!$BO$3:$BP$9,2,FALSE),"")</f>
        <v/>
      </c>
      <c r="AW1197" s="118">
        <f>IFERROR(VLOOKUP(AC1197,'#Input Lists#'!$BL$3:$BM$7,2,FALSE),"")</f>
        <v>1</v>
      </c>
      <c r="AX1197" s="52" t="e">
        <f>VLOOKUP(AQ1197,'#Location List#'!$D$3:$K$150,4,FALSE)</f>
        <v>#N/A</v>
      </c>
      <c r="AY1197" s="273" t="e">
        <f>VLOOKUP(AX1197,'#Location List#'!$Z$3:$AA$13,2,FALSE)</f>
        <v>#N/A</v>
      </c>
      <c r="AZ1197" s="126" t="e">
        <f>VLOOKUP($AT1197,'#Input Lists#'!$L$3:$S$1033,6,FALSE)</f>
        <v>#N/A</v>
      </c>
      <c r="BA1197" s="239" t="e">
        <f>VLOOKUP($AT1197,'#Input Lists#'!$L$3:$S$833,7,FALSE)</f>
        <v>#N/A</v>
      </c>
      <c r="BB1197" s="239" t="e">
        <f>VLOOKUP($AT1197,'#Input Lists#'!$L$3:$S$833,8,FALSE)</f>
        <v>#N/A</v>
      </c>
      <c r="BC1197" s="91" t="str">
        <f t="shared" si="116"/>
        <v/>
      </c>
      <c r="BD1197" s="91" t="str">
        <f t="shared" si="117"/>
        <v/>
      </c>
      <c r="BE1197" s="15" t="str">
        <f t="shared" si="118"/>
        <v/>
      </c>
      <c r="BF1197" s="92" t="str">
        <f t="shared" si="119"/>
        <v>No Sighting Date</v>
      </c>
    </row>
    <row r="1198" spans="1:58" x14ac:dyDescent="0.25">
      <c r="A1198" s="118">
        <v>1193</v>
      </c>
      <c r="B1198" s="119"/>
      <c r="C1198" s="120"/>
      <c r="D1198" s="121"/>
      <c r="E1198" s="121"/>
      <c r="F1198" s="236"/>
      <c r="G1198" s="122" t="str">
        <f>IFERROR(VLOOKUP(F1198,'#Location List#'!$U$3:$V$1154,2,FALSE),"")</f>
        <v/>
      </c>
      <c r="H1198" s="120"/>
      <c r="I1198" s="120"/>
      <c r="J1198" s="120"/>
      <c r="K1198" s="120"/>
      <c r="L1198" s="120"/>
      <c r="M1198" s="120"/>
      <c r="N1198" s="120"/>
      <c r="O1198" s="120"/>
      <c r="P1198" s="120"/>
      <c r="Q1198" s="120"/>
      <c r="R1198" s="120"/>
      <c r="S1198" s="120"/>
      <c r="T1198" s="205">
        <f t="shared" si="114"/>
        <v>0</v>
      </c>
      <c r="U1198" s="205">
        <f t="shared" si="115"/>
        <v>0</v>
      </c>
      <c r="V1198" s="210"/>
      <c r="W1198" s="210"/>
      <c r="X1198" s="23" t="str">
        <f>IFERROR(VLOOKUP(AT1198,'#Input Lists#'!$L$3:$AH$833,3,FALSE)," ")</f>
        <v xml:space="preserve"> </v>
      </c>
      <c r="Y1198" s="23" t="str">
        <f>IFERROR(VLOOKUP(AT1198,'#Input Lists#'!$L$3:$AH$833,5,FALSE)," ")</f>
        <v xml:space="preserve"> </v>
      </c>
      <c r="Z1198" s="206" t="str">
        <f>IFERROR(VLOOKUP(AT1198,'#Input Lists#'!$L$3:$AH$833,9,FALSE)," ")</f>
        <v xml:space="preserve"> </v>
      </c>
      <c r="AA1198" s="119" t="s">
        <v>1527</v>
      </c>
      <c r="AB1198" s="120"/>
      <c r="AC1198" s="123"/>
      <c r="AD1198" s="123"/>
      <c r="AE1198" s="123"/>
      <c r="AF1198" s="123"/>
      <c r="AG1198" s="123"/>
      <c r="AH1198" s="123"/>
      <c r="AI1198" s="123"/>
      <c r="AJ1198" s="123"/>
      <c r="AK1198" s="123"/>
      <c r="AL1198" s="123"/>
      <c r="AM1198" s="123"/>
      <c r="AN1198" s="123"/>
      <c r="AO1198" s="123"/>
      <c r="AP1198" s="120"/>
      <c r="AQ1198" s="125" t="str">
        <f>IFERROR(VLOOKUP(G1198,'#Location List#'!$C$3:$D$150,2,FALSE),"")</f>
        <v/>
      </c>
      <c r="AR1198" s="125" t="str">
        <f>IFERROR(VLOOKUP(F1198,'#Location List#'!$Q$3:$R$1154,2,FALSE),"")</f>
        <v/>
      </c>
      <c r="AS1198" s="125" t="str">
        <f>IFERROR(VLOOKUP(V1198,'#Input Lists#'!$B$3:$D$46,3,FALSE),"")</f>
        <v/>
      </c>
      <c r="AT1198" s="125" t="str">
        <f>IFERROR(VLOOKUP(CONCATENATE(V1198," ",W1198),'#Input Lists#'!$K$3:$L$827,2,FALSE),"")</f>
        <v/>
      </c>
      <c r="AU1198" s="125">
        <f>IFERROR(VLOOKUP(AA1198,'#Input Lists#'!$BU$3:$BV$8,2,FALSE),"")</f>
        <v>1</v>
      </c>
      <c r="AV1198" s="118" t="str">
        <f>IFERROR(VLOOKUP(AB1198,'#Input Lists#'!$BO$3:$BP$9,2,FALSE),"")</f>
        <v/>
      </c>
      <c r="AW1198" s="118">
        <f>IFERROR(VLOOKUP(AC1198,'#Input Lists#'!$BL$3:$BM$7,2,FALSE),"")</f>
        <v>1</v>
      </c>
      <c r="AX1198" s="52" t="e">
        <f>VLOOKUP(AQ1198,'#Location List#'!$D$3:$K$150,4,FALSE)</f>
        <v>#N/A</v>
      </c>
      <c r="AY1198" s="273" t="e">
        <f>VLOOKUP(AX1198,'#Location List#'!$Z$3:$AA$13,2,FALSE)</f>
        <v>#N/A</v>
      </c>
      <c r="AZ1198" s="126" t="e">
        <f>VLOOKUP($AT1198,'#Input Lists#'!$L$3:$S$1033,6,FALSE)</f>
        <v>#N/A</v>
      </c>
      <c r="BA1198" s="239" t="e">
        <f>VLOOKUP($AT1198,'#Input Lists#'!$L$3:$S$833,7,FALSE)</f>
        <v>#N/A</v>
      </c>
      <c r="BB1198" s="239" t="e">
        <f>VLOOKUP($AT1198,'#Input Lists#'!$L$3:$S$833,8,FALSE)</f>
        <v>#N/A</v>
      </c>
      <c r="BC1198" s="91" t="str">
        <f t="shared" si="116"/>
        <v/>
      </c>
      <c r="BD1198" s="91" t="str">
        <f t="shared" si="117"/>
        <v/>
      </c>
      <c r="BE1198" s="15" t="str">
        <f t="shared" si="118"/>
        <v/>
      </c>
      <c r="BF1198" s="92" t="str">
        <f t="shared" si="119"/>
        <v>No Sighting Date</v>
      </c>
    </row>
    <row r="1199" spans="1:58" x14ac:dyDescent="0.25">
      <c r="A1199" s="118">
        <v>1194</v>
      </c>
      <c r="B1199" s="119"/>
      <c r="C1199" s="120"/>
      <c r="D1199" s="121"/>
      <c r="E1199" s="121"/>
      <c r="F1199" s="236"/>
      <c r="G1199" s="122" t="str">
        <f>IFERROR(VLOOKUP(F1199,'#Location List#'!$U$3:$V$1154,2,FALSE),"")</f>
        <v/>
      </c>
      <c r="H1199" s="120"/>
      <c r="I1199" s="120"/>
      <c r="J1199" s="120"/>
      <c r="K1199" s="120"/>
      <c r="L1199" s="120"/>
      <c r="M1199" s="120"/>
      <c r="N1199" s="120"/>
      <c r="O1199" s="120"/>
      <c r="P1199" s="120"/>
      <c r="Q1199" s="120"/>
      <c r="R1199" s="120"/>
      <c r="S1199" s="120"/>
      <c r="T1199" s="205">
        <f t="shared" si="114"/>
        <v>0</v>
      </c>
      <c r="U1199" s="205">
        <f t="shared" si="115"/>
        <v>0</v>
      </c>
      <c r="V1199" s="210"/>
      <c r="W1199" s="210"/>
      <c r="X1199" s="23" t="str">
        <f>IFERROR(VLOOKUP(AT1199,'#Input Lists#'!$L$3:$AH$833,3,FALSE)," ")</f>
        <v xml:space="preserve"> </v>
      </c>
      <c r="Y1199" s="23" t="str">
        <f>IFERROR(VLOOKUP(AT1199,'#Input Lists#'!$L$3:$AH$833,5,FALSE)," ")</f>
        <v xml:space="preserve"> </v>
      </c>
      <c r="Z1199" s="206" t="str">
        <f>IFERROR(VLOOKUP(AT1199,'#Input Lists#'!$L$3:$AH$833,9,FALSE)," ")</f>
        <v xml:space="preserve"> </v>
      </c>
      <c r="AA1199" s="119" t="s">
        <v>1527</v>
      </c>
      <c r="AB1199" s="120"/>
      <c r="AC1199" s="123"/>
      <c r="AD1199" s="123"/>
      <c r="AE1199" s="123"/>
      <c r="AF1199" s="123"/>
      <c r="AG1199" s="123"/>
      <c r="AH1199" s="123"/>
      <c r="AI1199" s="123"/>
      <c r="AJ1199" s="123"/>
      <c r="AK1199" s="123"/>
      <c r="AL1199" s="123"/>
      <c r="AM1199" s="123"/>
      <c r="AN1199" s="123"/>
      <c r="AO1199" s="123"/>
      <c r="AP1199" s="120"/>
      <c r="AQ1199" s="125" t="str">
        <f>IFERROR(VLOOKUP(G1199,'#Location List#'!$C$3:$D$150,2,FALSE),"")</f>
        <v/>
      </c>
      <c r="AR1199" s="125" t="str">
        <f>IFERROR(VLOOKUP(F1199,'#Location List#'!$Q$3:$R$1154,2,FALSE),"")</f>
        <v/>
      </c>
      <c r="AS1199" s="125" t="str">
        <f>IFERROR(VLOOKUP(V1199,'#Input Lists#'!$B$3:$D$46,3,FALSE),"")</f>
        <v/>
      </c>
      <c r="AT1199" s="125" t="str">
        <f>IFERROR(VLOOKUP(CONCATENATE(V1199," ",W1199),'#Input Lists#'!$K$3:$L$827,2,FALSE),"")</f>
        <v/>
      </c>
      <c r="AU1199" s="125">
        <f>IFERROR(VLOOKUP(AA1199,'#Input Lists#'!$BU$3:$BV$8,2,FALSE),"")</f>
        <v>1</v>
      </c>
      <c r="AV1199" s="118" t="str">
        <f>IFERROR(VLOOKUP(AB1199,'#Input Lists#'!$BO$3:$BP$9,2,FALSE),"")</f>
        <v/>
      </c>
      <c r="AW1199" s="118">
        <f>IFERROR(VLOOKUP(AC1199,'#Input Lists#'!$BL$3:$BM$7,2,FALSE),"")</f>
        <v>1</v>
      </c>
      <c r="AX1199" s="52" t="e">
        <f>VLOOKUP(AQ1199,'#Location List#'!$D$3:$K$150,4,FALSE)</f>
        <v>#N/A</v>
      </c>
      <c r="AY1199" s="273" t="e">
        <f>VLOOKUP(AX1199,'#Location List#'!$Z$3:$AA$13,2,FALSE)</f>
        <v>#N/A</v>
      </c>
      <c r="AZ1199" s="126" t="e">
        <f>VLOOKUP($AT1199,'#Input Lists#'!$L$3:$S$1033,6,FALSE)</f>
        <v>#N/A</v>
      </c>
      <c r="BA1199" s="239" t="e">
        <f>VLOOKUP($AT1199,'#Input Lists#'!$L$3:$S$833,7,FALSE)</f>
        <v>#N/A</v>
      </c>
      <c r="BB1199" s="239" t="e">
        <f>VLOOKUP($AT1199,'#Input Lists#'!$L$3:$S$833,8,FALSE)</f>
        <v>#N/A</v>
      </c>
      <c r="BC1199" s="91" t="str">
        <f t="shared" si="116"/>
        <v/>
      </c>
      <c r="BD1199" s="91" t="str">
        <f t="shared" si="117"/>
        <v/>
      </c>
      <c r="BE1199" s="15" t="str">
        <f t="shared" si="118"/>
        <v/>
      </c>
      <c r="BF1199" s="92" t="str">
        <f t="shared" si="119"/>
        <v>No Sighting Date</v>
      </c>
    </row>
    <row r="1200" spans="1:58" x14ac:dyDescent="0.25">
      <c r="A1200" s="118">
        <v>1195</v>
      </c>
      <c r="B1200" s="119"/>
      <c r="C1200" s="120"/>
      <c r="D1200" s="121"/>
      <c r="E1200" s="121"/>
      <c r="F1200" s="236"/>
      <c r="G1200" s="122" t="str">
        <f>IFERROR(VLOOKUP(F1200,'#Location List#'!$U$3:$V$1154,2,FALSE),"")</f>
        <v/>
      </c>
      <c r="H1200" s="120"/>
      <c r="I1200" s="120"/>
      <c r="J1200" s="120"/>
      <c r="K1200" s="120"/>
      <c r="L1200" s="120"/>
      <c r="M1200" s="120"/>
      <c r="N1200" s="120"/>
      <c r="O1200" s="120"/>
      <c r="P1200" s="120"/>
      <c r="Q1200" s="120"/>
      <c r="R1200" s="120"/>
      <c r="S1200" s="120"/>
      <c r="T1200" s="205">
        <f t="shared" si="114"/>
        <v>0</v>
      </c>
      <c r="U1200" s="205">
        <f t="shared" si="115"/>
        <v>0</v>
      </c>
      <c r="V1200" s="210"/>
      <c r="W1200" s="210"/>
      <c r="X1200" s="23" t="str">
        <f>IFERROR(VLOOKUP(AT1200,'#Input Lists#'!$L$3:$AH$833,3,FALSE)," ")</f>
        <v xml:space="preserve"> </v>
      </c>
      <c r="Y1200" s="23" t="str">
        <f>IFERROR(VLOOKUP(AT1200,'#Input Lists#'!$L$3:$AH$833,5,FALSE)," ")</f>
        <v xml:space="preserve"> </v>
      </c>
      <c r="Z1200" s="206" t="str">
        <f>IFERROR(VLOOKUP(AT1200,'#Input Lists#'!$L$3:$AH$833,9,FALSE)," ")</f>
        <v xml:space="preserve"> </v>
      </c>
      <c r="AA1200" s="119" t="s">
        <v>1527</v>
      </c>
      <c r="AB1200" s="120"/>
      <c r="AC1200" s="123"/>
      <c r="AD1200" s="123"/>
      <c r="AE1200" s="123"/>
      <c r="AF1200" s="123"/>
      <c r="AG1200" s="123"/>
      <c r="AH1200" s="123"/>
      <c r="AI1200" s="123"/>
      <c r="AJ1200" s="123"/>
      <c r="AK1200" s="123"/>
      <c r="AL1200" s="123"/>
      <c r="AM1200" s="123"/>
      <c r="AN1200" s="123"/>
      <c r="AO1200" s="123"/>
      <c r="AP1200" s="120"/>
      <c r="AQ1200" s="125" t="str">
        <f>IFERROR(VLOOKUP(G1200,'#Location List#'!$C$3:$D$150,2,FALSE),"")</f>
        <v/>
      </c>
      <c r="AR1200" s="125" t="str">
        <f>IFERROR(VLOOKUP(F1200,'#Location List#'!$Q$3:$R$1154,2,FALSE),"")</f>
        <v/>
      </c>
      <c r="AS1200" s="125" t="str">
        <f>IFERROR(VLOOKUP(V1200,'#Input Lists#'!$B$3:$D$46,3,FALSE),"")</f>
        <v/>
      </c>
      <c r="AT1200" s="125" t="str">
        <f>IFERROR(VLOOKUP(CONCATENATE(V1200," ",W1200),'#Input Lists#'!$K$3:$L$827,2,FALSE),"")</f>
        <v/>
      </c>
      <c r="AU1200" s="125">
        <f>IFERROR(VLOOKUP(AA1200,'#Input Lists#'!$BU$3:$BV$8,2,FALSE),"")</f>
        <v>1</v>
      </c>
      <c r="AV1200" s="118" t="str">
        <f>IFERROR(VLOOKUP(AB1200,'#Input Lists#'!$BO$3:$BP$9,2,FALSE),"")</f>
        <v/>
      </c>
      <c r="AW1200" s="118">
        <f>IFERROR(VLOOKUP(AC1200,'#Input Lists#'!$BL$3:$BM$7,2,FALSE),"")</f>
        <v>1</v>
      </c>
      <c r="AX1200" s="52" t="e">
        <f>VLOOKUP(AQ1200,'#Location List#'!$D$3:$K$150,4,FALSE)</f>
        <v>#N/A</v>
      </c>
      <c r="AY1200" s="273" t="e">
        <f>VLOOKUP(AX1200,'#Location List#'!$Z$3:$AA$13,2,FALSE)</f>
        <v>#N/A</v>
      </c>
      <c r="AZ1200" s="126" t="e">
        <f>VLOOKUP($AT1200,'#Input Lists#'!$L$3:$S$1033,6,FALSE)</f>
        <v>#N/A</v>
      </c>
      <c r="BA1200" s="239" t="e">
        <f>VLOOKUP($AT1200,'#Input Lists#'!$L$3:$S$833,7,FALSE)</f>
        <v>#N/A</v>
      </c>
      <c r="BB1200" s="239" t="e">
        <f>VLOOKUP($AT1200,'#Input Lists#'!$L$3:$S$833,8,FALSE)</f>
        <v>#N/A</v>
      </c>
      <c r="BC1200" s="91" t="str">
        <f t="shared" si="116"/>
        <v/>
      </c>
      <c r="BD1200" s="91" t="str">
        <f t="shared" si="117"/>
        <v/>
      </c>
      <c r="BE1200" s="15" t="str">
        <f t="shared" si="118"/>
        <v/>
      </c>
      <c r="BF1200" s="92" t="str">
        <f t="shared" si="119"/>
        <v>No Sighting Date</v>
      </c>
    </row>
    <row r="1201" spans="1:58" x14ac:dyDescent="0.25">
      <c r="A1201" s="118">
        <v>1196</v>
      </c>
      <c r="B1201" s="119"/>
      <c r="C1201" s="120"/>
      <c r="D1201" s="121"/>
      <c r="E1201" s="121"/>
      <c r="F1201" s="236"/>
      <c r="G1201" s="122" t="str">
        <f>IFERROR(VLOOKUP(F1201,'#Location List#'!$U$3:$V$1154,2,FALSE),"")</f>
        <v/>
      </c>
      <c r="H1201" s="120"/>
      <c r="I1201" s="120"/>
      <c r="J1201" s="120"/>
      <c r="K1201" s="120"/>
      <c r="L1201" s="120"/>
      <c r="M1201" s="120"/>
      <c r="N1201" s="120"/>
      <c r="O1201" s="120"/>
      <c r="P1201" s="120"/>
      <c r="Q1201" s="120"/>
      <c r="R1201" s="120"/>
      <c r="S1201" s="120"/>
      <c r="T1201" s="205">
        <f t="shared" si="114"/>
        <v>0</v>
      </c>
      <c r="U1201" s="205">
        <f t="shared" si="115"/>
        <v>0</v>
      </c>
      <c r="V1201" s="210"/>
      <c r="W1201" s="210"/>
      <c r="X1201" s="23" t="str">
        <f>IFERROR(VLOOKUP(AT1201,'#Input Lists#'!$L$3:$AH$833,3,FALSE)," ")</f>
        <v xml:space="preserve"> </v>
      </c>
      <c r="Y1201" s="23" t="str">
        <f>IFERROR(VLOOKUP(AT1201,'#Input Lists#'!$L$3:$AH$833,5,FALSE)," ")</f>
        <v xml:space="preserve"> </v>
      </c>
      <c r="Z1201" s="206" t="str">
        <f>IFERROR(VLOOKUP(AT1201,'#Input Lists#'!$L$3:$AH$833,9,FALSE)," ")</f>
        <v xml:space="preserve"> </v>
      </c>
      <c r="AA1201" s="119" t="s">
        <v>1527</v>
      </c>
      <c r="AB1201" s="120"/>
      <c r="AC1201" s="123"/>
      <c r="AD1201" s="123"/>
      <c r="AE1201" s="123"/>
      <c r="AF1201" s="123"/>
      <c r="AG1201" s="123"/>
      <c r="AH1201" s="123"/>
      <c r="AI1201" s="123"/>
      <c r="AJ1201" s="123"/>
      <c r="AK1201" s="123"/>
      <c r="AL1201" s="123"/>
      <c r="AM1201" s="123"/>
      <c r="AN1201" s="123"/>
      <c r="AO1201" s="123"/>
      <c r="AP1201" s="120"/>
      <c r="AQ1201" s="125" t="str">
        <f>IFERROR(VLOOKUP(G1201,'#Location List#'!$C$3:$D$150,2,FALSE),"")</f>
        <v/>
      </c>
      <c r="AR1201" s="125" t="str">
        <f>IFERROR(VLOOKUP(F1201,'#Location List#'!$Q$3:$R$1154,2,FALSE),"")</f>
        <v/>
      </c>
      <c r="AS1201" s="125" t="str">
        <f>IFERROR(VLOOKUP(V1201,'#Input Lists#'!$B$3:$D$46,3,FALSE),"")</f>
        <v/>
      </c>
      <c r="AT1201" s="125" t="str">
        <f>IFERROR(VLOOKUP(CONCATENATE(V1201," ",W1201),'#Input Lists#'!$K$3:$L$827,2,FALSE),"")</f>
        <v/>
      </c>
      <c r="AU1201" s="125">
        <f>IFERROR(VLOOKUP(AA1201,'#Input Lists#'!$BU$3:$BV$8,2,FALSE),"")</f>
        <v>1</v>
      </c>
      <c r="AV1201" s="118" t="str">
        <f>IFERROR(VLOOKUP(AB1201,'#Input Lists#'!$BO$3:$BP$9,2,FALSE),"")</f>
        <v/>
      </c>
      <c r="AW1201" s="118">
        <f>IFERROR(VLOOKUP(AC1201,'#Input Lists#'!$BL$3:$BM$7,2,FALSE),"")</f>
        <v>1</v>
      </c>
      <c r="AX1201" s="52" t="e">
        <f>VLOOKUP(AQ1201,'#Location List#'!$D$3:$K$150,4,FALSE)</f>
        <v>#N/A</v>
      </c>
      <c r="AY1201" s="273" t="e">
        <f>VLOOKUP(AX1201,'#Location List#'!$Z$3:$AA$13,2,FALSE)</f>
        <v>#N/A</v>
      </c>
      <c r="AZ1201" s="126" t="e">
        <f>VLOOKUP($AT1201,'#Input Lists#'!$L$3:$S$1033,6,FALSE)</f>
        <v>#N/A</v>
      </c>
      <c r="BA1201" s="239" t="e">
        <f>VLOOKUP($AT1201,'#Input Lists#'!$L$3:$S$833,7,FALSE)</f>
        <v>#N/A</v>
      </c>
      <c r="BB1201" s="239" t="e">
        <f>VLOOKUP($AT1201,'#Input Lists#'!$L$3:$S$833,8,FALSE)</f>
        <v>#N/A</v>
      </c>
      <c r="BC1201" s="91" t="str">
        <f t="shared" si="116"/>
        <v/>
      </c>
      <c r="BD1201" s="91" t="str">
        <f t="shared" si="117"/>
        <v/>
      </c>
      <c r="BE1201" s="15" t="str">
        <f t="shared" si="118"/>
        <v/>
      </c>
      <c r="BF1201" s="92" t="str">
        <f t="shared" si="119"/>
        <v>No Sighting Date</v>
      </c>
    </row>
    <row r="1202" spans="1:58" x14ac:dyDescent="0.25">
      <c r="A1202" s="118">
        <v>1197</v>
      </c>
      <c r="B1202" s="119"/>
      <c r="C1202" s="120"/>
      <c r="D1202" s="121"/>
      <c r="E1202" s="121"/>
      <c r="F1202" s="236"/>
      <c r="G1202" s="122" t="str">
        <f>IFERROR(VLOOKUP(F1202,'#Location List#'!$U$3:$V$1154,2,FALSE),"")</f>
        <v/>
      </c>
      <c r="H1202" s="120"/>
      <c r="I1202" s="120"/>
      <c r="J1202" s="120"/>
      <c r="K1202" s="120"/>
      <c r="L1202" s="120"/>
      <c r="M1202" s="120"/>
      <c r="N1202" s="120"/>
      <c r="O1202" s="120"/>
      <c r="P1202" s="120"/>
      <c r="Q1202" s="120"/>
      <c r="R1202" s="120"/>
      <c r="S1202" s="120"/>
      <c r="T1202" s="205">
        <f t="shared" si="114"/>
        <v>0</v>
      </c>
      <c r="U1202" s="205">
        <f t="shared" si="115"/>
        <v>0</v>
      </c>
      <c r="V1202" s="210"/>
      <c r="W1202" s="210"/>
      <c r="X1202" s="23" t="str">
        <f>IFERROR(VLOOKUP(AT1202,'#Input Lists#'!$L$3:$AH$833,3,FALSE)," ")</f>
        <v xml:space="preserve"> </v>
      </c>
      <c r="Y1202" s="23" t="str">
        <f>IFERROR(VLOOKUP(AT1202,'#Input Lists#'!$L$3:$AH$833,5,FALSE)," ")</f>
        <v xml:space="preserve"> </v>
      </c>
      <c r="Z1202" s="206" t="str">
        <f>IFERROR(VLOOKUP(AT1202,'#Input Lists#'!$L$3:$AH$833,9,FALSE)," ")</f>
        <v xml:space="preserve"> </v>
      </c>
      <c r="AA1202" s="119" t="s">
        <v>1527</v>
      </c>
      <c r="AB1202" s="120"/>
      <c r="AC1202" s="123"/>
      <c r="AD1202" s="123"/>
      <c r="AE1202" s="123"/>
      <c r="AF1202" s="123"/>
      <c r="AG1202" s="123"/>
      <c r="AH1202" s="123"/>
      <c r="AI1202" s="123"/>
      <c r="AJ1202" s="123"/>
      <c r="AK1202" s="123"/>
      <c r="AL1202" s="123"/>
      <c r="AM1202" s="123"/>
      <c r="AN1202" s="123"/>
      <c r="AO1202" s="123"/>
      <c r="AP1202" s="120"/>
      <c r="AQ1202" s="125" t="str">
        <f>IFERROR(VLOOKUP(G1202,'#Location List#'!$C$3:$D$150,2,FALSE),"")</f>
        <v/>
      </c>
      <c r="AR1202" s="125" t="str">
        <f>IFERROR(VLOOKUP(F1202,'#Location List#'!$Q$3:$R$1154,2,FALSE),"")</f>
        <v/>
      </c>
      <c r="AS1202" s="125" t="str">
        <f>IFERROR(VLOOKUP(V1202,'#Input Lists#'!$B$3:$D$46,3,FALSE),"")</f>
        <v/>
      </c>
      <c r="AT1202" s="125" t="str">
        <f>IFERROR(VLOOKUP(CONCATENATE(V1202," ",W1202),'#Input Lists#'!$K$3:$L$827,2,FALSE),"")</f>
        <v/>
      </c>
      <c r="AU1202" s="125">
        <f>IFERROR(VLOOKUP(AA1202,'#Input Lists#'!$BU$3:$BV$8,2,FALSE),"")</f>
        <v>1</v>
      </c>
      <c r="AV1202" s="118" t="str">
        <f>IFERROR(VLOOKUP(AB1202,'#Input Lists#'!$BO$3:$BP$9,2,FALSE),"")</f>
        <v/>
      </c>
      <c r="AW1202" s="118">
        <f>IFERROR(VLOOKUP(AC1202,'#Input Lists#'!$BL$3:$BM$7,2,FALSE),"")</f>
        <v>1</v>
      </c>
      <c r="AX1202" s="52" t="e">
        <f>VLOOKUP(AQ1202,'#Location List#'!$D$3:$K$150,4,FALSE)</f>
        <v>#N/A</v>
      </c>
      <c r="AY1202" s="273" t="e">
        <f>VLOOKUP(AX1202,'#Location List#'!$Z$3:$AA$13,2,FALSE)</f>
        <v>#N/A</v>
      </c>
      <c r="AZ1202" s="126" t="e">
        <f>VLOOKUP($AT1202,'#Input Lists#'!$L$3:$S$1033,6,FALSE)</f>
        <v>#N/A</v>
      </c>
      <c r="BA1202" s="239" t="e">
        <f>VLOOKUP($AT1202,'#Input Lists#'!$L$3:$S$833,7,FALSE)</f>
        <v>#N/A</v>
      </c>
      <c r="BB1202" s="239" t="e">
        <f>VLOOKUP($AT1202,'#Input Lists#'!$L$3:$S$833,8,FALSE)</f>
        <v>#N/A</v>
      </c>
      <c r="BC1202" s="91" t="str">
        <f t="shared" si="116"/>
        <v/>
      </c>
      <c r="BD1202" s="91" t="str">
        <f t="shared" si="117"/>
        <v/>
      </c>
      <c r="BE1202" s="15" t="str">
        <f t="shared" si="118"/>
        <v/>
      </c>
      <c r="BF1202" s="92" t="str">
        <f t="shared" si="119"/>
        <v>No Sighting Date</v>
      </c>
    </row>
    <row r="1203" spans="1:58" x14ac:dyDescent="0.25">
      <c r="A1203" s="118">
        <v>1198</v>
      </c>
      <c r="B1203" s="119"/>
      <c r="C1203" s="120"/>
      <c r="D1203" s="121"/>
      <c r="E1203" s="121"/>
      <c r="F1203" s="236"/>
      <c r="G1203" s="122" t="str">
        <f>IFERROR(VLOOKUP(F1203,'#Location List#'!$U$3:$V$1154,2,FALSE),"")</f>
        <v/>
      </c>
      <c r="H1203" s="120"/>
      <c r="I1203" s="120"/>
      <c r="J1203" s="120"/>
      <c r="K1203" s="120"/>
      <c r="L1203" s="120"/>
      <c r="M1203" s="120"/>
      <c r="N1203" s="120"/>
      <c r="O1203" s="120"/>
      <c r="P1203" s="120"/>
      <c r="Q1203" s="120"/>
      <c r="R1203" s="120"/>
      <c r="S1203" s="120"/>
      <c r="T1203" s="205">
        <f t="shared" si="114"/>
        <v>0</v>
      </c>
      <c r="U1203" s="205">
        <f t="shared" si="115"/>
        <v>0</v>
      </c>
      <c r="V1203" s="210"/>
      <c r="W1203" s="210"/>
      <c r="X1203" s="23" t="str">
        <f>IFERROR(VLOOKUP(AT1203,'#Input Lists#'!$L$3:$AH$833,3,FALSE)," ")</f>
        <v xml:space="preserve"> </v>
      </c>
      <c r="Y1203" s="23" t="str">
        <f>IFERROR(VLOOKUP(AT1203,'#Input Lists#'!$L$3:$AH$833,5,FALSE)," ")</f>
        <v xml:space="preserve"> </v>
      </c>
      <c r="Z1203" s="206" t="str">
        <f>IFERROR(VLOOKUP(AT1203,'#Input Lists#'!$L$3:$AH$833,9,FALSE)," ")</f>
        <v xml:space="preserve"> </v>
      </c>
      <c r="AA1203" s="119" t="s">
        <v>1527</v>
      </c>
      <c r="AB1203" s="120"/>
      <c r="AC1203" s="123"/>
      <c r="AD1203" s="123"/>
      <c r="AE1203" s="123"/>
      <c r="AF1203" s="123"/>
      <c r="AG1203" s="123"/>
      <c r="AH1203" s="123"/>
      <c r="AI1203" s="123"/>
      <c r="AJ1203" s="123"/>
      <c r="AK1203" s="123"/>
      <c r="AL1203" s="123"/>
      <c r="AM1203" s="123"/>
      <c r="AN1203" s="123"/>
      <c r="AO1203" s="123"/>
      <c r="AP1203" s="120"/>
      <c r="AQ1203" s="125" t="str">
        <f>IFERROR(VLOOKUP(G1203,'#Location List#'!$C$3:$D$150,2,FALSE),"")</f>
        <v/>
      </c>
      <c r="AR1203" s="125" t="str">
        <f>IFERROR(VLOOKUP(F1203,'#Location List#'!$Q$3:$R$1154,2,FALSE),"")</f>
        <v/>
      </c>
      <c r="AS1203" s="125" t="str">
        <f>IFERROR(VLOOKUP(V1203,'#Input Lists#'!$B$3:$D$46,3,FALSE),"")</f>
        <v/>
      </c>
      <c r="AT1203" s="125" t="str">
        <f>IFERROR(VLOOKUP(CONCATENATE(V1203," ",W1203),'#Input Lists#'!$K$3:$L$827,2,FALSE),"")</f>
        <v/>
      </c>
      <c r="AU1203" s="125">
        <f>IFERROR(VLOOKUP(AA1203,'#Input Lists#'!$BU$3:$BV$8,2,FALSE),"")</f>
        <v>1</v>
      </c>
      <c r="AV1203" s="118" t="str">
        <f>IFERROR(VLOOKUP(AB1203,'#Input Lists#'!$BO$3:$BP$9,2,FALSE),"")</f>
        <v/>
      </c>
      <c r="AW1203" s="118">
        <f>IFERROR(VLOOKUP(AC1203,'#Input Lists#'!$BL$3:$BM$7,2,FALSE),"")</f>
        <v>1</v>
      </c>
      <c r="AX1203" s="52" t="e">
        <f>VLOOKUP(AQ1203,'#Location List#'!$D$3:$K$150,4,FALSE)</f>
        <v>#N/A</v>
      </c>
      <c r="AY1203" s="273" t="e">
        <f>VLOOKUP(AX1203,'#Location List#'!$Z$3:$AA$13,2,FALSE)</f>
        <v>#N/A</v>
      </c>
      <c r="AZ1203" s="126" t="e">
        <f>VLOOKUP($AT1203,'#Input Lists#'!$L$3:$S$1033,6,FALSE)</f>
        <v>#N/A</v>
      </c>
      <c r="BA1203" s="239" t="e">
        <f>VLOOKUP($AT1203,'#Input Lists#'!$L$3:$S$833,7,FALSE)</f>
        <v>#N/A</v>
      </c>
      <c r="BB1203" s="239" t="e">
        <f>VLOOKUP($AT1203,'#Input Lists#'!$L$3:$S$833,8,FALSE)</f>
        <v>#N/A</v>
      </c>
      <c r="BC1203" s="91" t="str">
        <f t="shared" si="116"/>
        <v/>
      </c>
      <c r="BD1203" s="91" t="str">
        <f t="shared" si="117"/>
        <v/>
      </c>
      <c r="BE1203" s="15" t="str">
        <f t="shared" si="118"/>
        <v/>
      </c>
      <c r="BF1203" s="92" t="str">
        <f t="shared" si="119"/>
        <v>No Sighting Date</v>
      </c>
    </row>
    <row r="1204" spans="1:58" x14ac:dyDescent="0.25">
      <c r="A1204" s="118">
        <v>1199</v>
      </c>
      <c r="B1204" s="119"/>
      <c r="C1204" s="120"/>
      <c r="D1204" s="121"/>
      <c r="E1204" s="121"/>
      <c r="F1204" s="236"/>
      <c r="G1204" s="122" t="str">
        <f>IFERROR(VLOOKUP(F1204,'#Location List#'!$U$3:$V$1154,2,FALSE),"")</f>
        <v/>
      </c>
      <c r="H1204" s="120"/>
      <c r="I1204" s="120"/>
      <c r="J1204" s="120"/>
      <c r="K1204" s="120"/>
      <c r="L1204" s="120"/>
      <c r="M1204" s="120"/>
      <c r="N1204" s="120"/>
      <c r="O1204" s="120"/>
      <c r="P1204" s="120"/>
      <c r="Q1204" s="120"/>
      <c r="R1204" s="120"/>
      <c r="S1204" s="120"/>
      <c r="T1204" s="205">
        <f t="shared" si="114"/>
        <v>0</v>
      </c>
      <c r="U1204" s="205">
        <f t="shared" si="115"/>
        <v>0</v>
      </c>
      <c r="V1204" s="210"/>
      <c r="W1204" s="210"/>
      <c r="X1204" s="23" t="str">
        <f>IFERROR(VLOOKUP(AT1204,'#Input Lists#'!$L$3:$AH$833,3,FALSE)," ")</f>
        <v xml:space="preserve"> </v>
      </c>
      <c r="Y1204" s="23" t="str">
        <f>IFERROR(VLOOKUP(AT1204,'#Input Lists#'!$L$3:$AH$833,5,FALSE)," ")</f>
        <v xml:space="preserve"> </v>
      </c>
      <c r="Z1204" s="206" t="str">
        <f>IFERROR(VLOOKUP(AT1204,'#Input Lists#'!$L$3:$AH$833,9,FALSE)," ")</f>
        <v xml:space="preserve"> </v>
      </c>
      <c r="AA1204" s="119" t="s">
        <v>1527</v>
      </c>
      <c r="AB1204" s="120"/>
      <c r="AC1204" s="123"/>
      <c r="AD1204" s="123"/>
      <c r="AE1204" s="123"/>
      <c r="AF1204" s="123"/>
      <c r="AG1204" s="123"/>
      <c r="AH1204" s="123"/>
      <c r="AI1204" s="123"/>
      <c r="AJ1204" s="123"/>
      <c r="AK1204" s="123"/>
      <c r="AL1204" s="123"/>
      <c r="AM1204" s="123"/>
      <c r="AN1204" s="123"/>
      <c r="AO1204" s="123"/>
      <c r="AP1204" s="120"/>
      <c r="AQ1204" s="125" t="str">
        <f>IFERROR(VLOOKUP(G1204,'#Location List#'!$C$3:$D$150,2,FALSE),"")</f>
        <v/>
      </c>
      <c r="AR1204" s="125" t="str">
        <f>IFERROR(VLOOKUP(F1204,'#Location List#'!$Q$3:$R$1154,2,FALSE),"")</f>
        <v/>
      </c>
      <c r="AS1204" s="125" t="str">
        <f>IFERROR(VLOOKUP(V1204,'#Input Lists#'!$B$3:$D$46,3,FALSE),"")</f>
        <v/>
      </c>
      <c r="AT1204" s="125" t="str">
        <f>IFERROR(VLOOKUP(CONCATENATE(V1204," ",W1204),'#Input Lists#'!$K$3:$L$827,2,FALSE),"")</f>
        <v/>
      </c>
      <c r="AU1204" s="125">
        <f>IFERROR(VLOOKUP(AA1204,'#Input Lists#'!$BU$3:$BV$8,2,FALSE),"")</f>
        <v>1</v>
      </c>
      <c r="AV1204" s="118" t="str">
        <f>IFERROR(VLOOKUP(AB1204,'#Input Lists#'!$BO$3:$BP$9,2,FALSE),"")</f>
        <v/>
      </c>
      <c r="AW1204" s="118">
        <f>IFERROR(VLOOKUP(AC1204,'#Input Lists#'!$BL$3:$BM$7,2,FALSE),"")</f>
        <v>1</v>
      </c>
      <c r="AX1204" s="52" t="e">
        <f>VLOOKUP(AQ1204,'#Location List#'!$D$3:$K$150,4,FALSE)</f>
        <v>#N/A</v>
      </c>
      <c r="AY1204" s="273" t="e">
        <f>VLOOKUP(AX1204,'#Location List#'!$Z$3:$AA$13,2,FALSE)</f>
        <v>#N/A</v>
      </c>
      <c r="AZ1204" s="126" t="e">
        <f>VLOOKUP($AT1204,'#Input Lists#'!$L$3:$S$1033,6,FALSE)</f>
        <v>#N/A</v>
      </c>
      <c r="BA1204" s="239" t="e">
        <f>VLOOKUP($AT1204,'#Input Lists#'!$L$3:$S$833,7,FALSE)</f>
        <v>#N/A</v>
      </c>
      <c r="BB1204" s="239" t="e">
        <f>VLOOKUP($AT1204,'#Input Lists#'!$L$3:$S$833,8,FALSE)</f>
        <v>#N/A</v>
      </c>
      <c r="BC1204" s="91" t="str">
        <f t="shared" si="116"/>
        <v/>
      </c>
      <c r="BD1204" s="91" t="str">
        <f t="shared" si="117"/>
        <v/>
      </c>
      <c r="BE1204" s="15" t="str">
        <f t="shared" si="118"/>
        <v/>
      </c>
      <c r="BF1204" s="92" t="str">
        <f t="shared" si="119"/>
        <v>No Sighting Date</v>
      </c>
    </row>
    <row r="1205" spans="1:58" x14ac:dyDescent="0.25">
      <c r="A1205" s="118">
        <v>1200</v>
      </c>
      <c r="B1205" s="119"/>
      <c r="C1205" s="120"/>
      <c r="D1205" s="121"/>
      <c r="E1205" s="121"/>
      <c r="F1205" s="236"/>
      <c r="G1205" s="122" t="str">
        <f>IFERROR(VLOOKUP(F1205,'#Location List#'!$U$3:$V$1154,2,FALSE),"")</f>
        <v/>
      </c>
      <c r="H1205" s="120"/>
      <c r="I1205" s="120"/>
      <c r="J1205" s="120"/>
      <c r="K1205" s="120"/>
      <c r="L1205" s="120"/>
      <c r="M1205" s="120"/>
      <c r="N1205" s="120"/>
      <c r="O1205" s="120"/>
      <c r="P1205" s="120"/>
      <c r="Q1205" s="120"/>
      <c r="R1205" s="120"/>
      <c r="S1205" s="120"/>
      <c r="T1205" s="205">
        <f t="shared" si="114"/>
        <v>0</v>
      </c>
      <c r="U1205" s="205">
        <f t="shared" si="115"/>
        <v>0</v>
      </c>
      <c r="V1205" s="210"/>
      <c r="W1205" s="210"/>
      <c r="X1205" s="23" t="str">
        <f>IFERROR(VLOOKUP(AT1205,'#Input Lists#'!$L$3:$AH$833,3,FALSE)," ")</f>
        <v xml:space="preserve"> </v>
      </c>
      <c r="Y1205" s="23" t="str">
        <f>IFERROR(VLOOKUP(AT1205,'#Input Lists#'!$L$3:$AH$833,5,FALSE)," ")</f>
        <v xml:space="preserve"> </v>
      </c>
      <c r="Z1205" s="206" t="str">
        <f>IFERROR(VLOOKUP(AT1205,'#Input Lists#'!$L$3:$AH$833,9,FALSE)," ")</f>
        <v xml:space="preserve"> </v>
      </c>
      <c r="AA1205" s="119" t="s">
        <v>1527</v>
      </c>
      <c r="AB1205" s="120"/>
      <c r="AC1205" s="123"/>
      <c r="AD1205" s="123"/>
      <c r="AE1205" s="123"/>
      <c r="AF1205" s="123"/>
      <c r="AG1205" s="123"/>
      <c r="AH1205" s="123"/>
      <c r="AI1205" s="123"/>
      <c r="AJ1205" s="123"/>
      <c r="AK1205" s="123"/>
      <c r="AL1205" s="123"/>
      <c r="AM1205" s="123"/>
      <c r="AN1205" s="123"/>
      <c r="AO1205" s="123"/>
      <c r="AP1205" s="120"/>
      <c r="AQ1205" s="125" t="str">
        <f>IFERROR(VLOOKUP(G1205,'#Location List#'!$C$3:$D$150,2,FALSE),"")</f>
        <v/>
      </c>
      <c r="AR1205" s="125" t="str">
        <f>IFERROR(VLOOKUP(F1205,'#Location List#'!$Q$3:$R$1154,2,FALSE),"")</f>
        <v/>
      </c>
      <c r="AS1205" s="125" t="str">
        <f>IFERROR(VLOOKUP(V1205,'#Input Lists#'!$B$3:$D$46,3,FALSE),"")</f>
        <v/>
      </c>
      <c r="AT1205" s="125" t="str">
        <f>IFERROR(VLOOKUP(CONCATENATE(V1205," ",W1205),'#Input Lists#'!$K$3:$L$827,2,FALSE),"")</f>
        <v/>
      </c>
      <c r="AU1205" s="125">
        <f>IFERROR(VLOOKUP(AA1205,'#Input Lists#'!$BU$3:$BV$8,2,FALSE),"")</f>
        <v>1</v>
      </c>
      <c r="AV1205" s="118" t="str">
        <f>IFERROR(VLOOKUP(AB1205,'#Input Lists#'!$BO$3:$BP$9,2,FALSE),"")</f>
        <v/>
      </c>
      <c r="AW1205" s="118">
        <f>IFERROR(VLOOKUP(AC1205,'#Input Lists#'!$BL$3:$BM$7,2,FALSE),"")</f>
        <v>1</v>
      </c>
      <c r="AX1205" s="52" t="e">
        <f>VLOOKUP(AQ1205,'#Location List#'!$D$3:$K$150,4,FALSE)</f>
        <v>#N/A</v>
      </c>
      <c r="AY1205" s="273" t="e">
        <f>VLOOKUP(AX1205,'#Location List#'!$Z$3:$AA$13,2,FALSE)</f>
        <v>#N/A</v>
      </c>
      <c r="AZ1205" s="126" t="e">
        <f>VLOOKUP($AT1205,'#Input Lists#'!$L$3:$S$1033,6,FALSE)</f>
        <v>#N/A</v>
      </c>
      <c r="BA1205" s="239" t="e">
        <f>VLOOKUP($AT1205,'#Input Lists#'!$L$3:$S$833,7,FALSE)</f>
        <v>#N/A</v>
      </c>
      <c r="BB1205" s="239" t="e">
        <f>VLOOKUP($AT1205,'#Input Lists#'!$L$3:$S$833,8,FALSE)</f>
        <v>#N/A</v>
      </c>
      <c r="BC1205" s="91" t="str">
        <f t="shared" si="116"/>
        <v/>
      </c>
      <c r="BD1205" s="91" t="str">
        <f t="shared" si="117"/>
        <v/>
      </c>
      <c r="BE1205" s="15" t="str">
        <f t="shared" si="118"/>
        <v/>
      </c>
      <c r="BF1205" s="92" t="str">
        <f t="shared" si="119"/>
        <v>No Sighting Date</v>
      </c>
    </row>
    <row r="1206" spans="1:58" x14ac:dyDescent="0.25">
      <c r="A1206" s="118">
        <v>1201</v>
      </c>
      <c r="B1206" s="119"/>
      <c r="C1206" s="120"/>
      <c r="D1206" s="121"/>
      <c r="E1206" s="121"/>
      <c r="F1206" s="236"/>
      <c r="G1206" s="122" t="str">
        <f>IFERROR(VLOOKUP(F1206,'#Location List#'!$U$3:$V$1154,2,FALSE),"")</f>
        <v/>
      </c>
      <c r="H1206" s="120"/>
      <c r="I1206" s="120"/>
      <c r="J1206" s="120"/>
      <c r="K1206" s="120"/>
      <c r="L1206" s="120"/>
      <c r="M1206" s="120"/>
      <c r="N1206" s="120"/>
      <c r="O1206" s="120"/>
      <c r="P1206" s="120"/>
      <c r="Q1206" s="120"/>
      <c r="R1206" s="120"/>
      <c r="S1206" s="120"/>
      <c r="T1206" s="205">
        <f t="shared" si="114"/>
        <v>0</v>
      </c>
      <c r="U1206" s="205">
        <f t="shared" si="115"/>
        <v>0</v>
      </c>
      <c r="V1206" s="210"/>
      <c r="W1206" s="210"/>
      <c r="X1206" s="23" t="str">
        <f>IFERROR(VLOOKUP(AT1206,'#Input Lists#'!$L$3:$AH$833,3,FALSE)," ")</f>
        <v xml:space="preserve"> </v>
      </c>
      <c r="Y1206" s="23" t="str">
        <f>IFERROR(VLOOKUP(AT1206,'#Input Lists#'!$L$3:$AH$833,5,FALSE)," ")</f>
        <v xml:space="preserve"> </v>
      </c>
      <c r="Z1206" s="206" t="str">
        <f>IFERROR(VLOOKUP(AT1206,'#Input Lists#'!$L$3:$AH$833,9,FALSE)," ")</f>
        <v xml:space="preserve"> </v>
      </c>
      <c r="AA1206" s="119" t="s">
        <v>1527</v>
      </c>
      <c r="AB1206" s="120"/>
      <c r="AC1206" s="123"/>
      <c r="AD1206" s="123"/>
      <c r="AE1206" s="123"/>
      <c r="AF1206" s="123"/>
      <c r="AG1206" s="123"/>
      <c r="AH1206" s="123"/>
      <c r="AI1206" s="123"/>
      <c r="AJ1206" s="123"/>
      <c r="AK1206" s="123"/>
      <c r="AL1206" s="123"/>
      <c r="AM1206" s="123"/>
      <c r="AN1206" s="123"/>
      <c r="AO1206" s="123"/>
      <c r="AP1206" s="120"/>
      <c r="AQ1206" s="125" t="str">
        <f>IFERROR(VLOOKUP(G1206,'#Location List#'!$C$3:$D$150,2,FALSE),"")</f>
        <v/>
      </c>
      <c r="AR1206" s="125" t="str">
        <f>IFERROR(VLOOKUP(F1206,'#Location List#'!$Q$3:$R$1154,2,FALSE),"")</f>
        <v/>
      </c>
      <c r="AS1206" s="125" t="str">
        <f>IFERROR(VLOOKUP(V1206,'#Input Lists#'!$B$3:$D$46,3,FALSE),"")</f>
        <v/>
      </c>
      <c r="AT1206" s="125" t="str">
        <f>IFERROR(VLOOKUP(CONCATENATE(V1206," ",W1206),'#Input Lists#'!$K$3:$L$827,2,FALSE),"")</f>
        <v/>
      </c>
      <c r="AU1206" s="125">
        <f>IFERROR(VLOOKUP(AA1206,'#Input Lists#'!$BU$3:$BV$8,2,FALSE),"")</f>
        <v>1</v>
      </c>
      <c r="AV1206" s="118" t="str">
        <f>IFERROR(VLOOKUP(AB1206,'#Input Lists#'!$BO$3:$BP$9,2,FALSE),"")</f>
        <v/>
      </c>
      <c r="AW1206" s="118">
        <f>IFERROR(VLOOKUP(AC1206,'#Input Lists#'!$BL$3:$BM$7,2,FALSE),"")</f>
        <v>1</v>
      </c>
      <c r="AX1206" s="52" t="e">
        <f>VLOOKUP(AQ1206,'#Location List#'!$D$3:$K$150,4,FALSE)</f>
        <v>#N/A</v>
      </c>
      <c r="AY1206" s="273" t="e">
        <f>VLOOKUP(AX1206,'#Location List#'!$Z$3:$AA$13,2,FALSE)</f>
        <v>#N/A</v>
      </c>
      <c r="AZ1206" s="126" t="e">
        <f>VLOOKUP($AT1206,'#Input Lists#'!$L$3:$S$1033,6,FALSE)</f>
        <v>#N/A</v>
      </c>
      <c r="BA1206" s="239" t="e">
        <f>VLOOKUP($AT1206,'#Input Lists#'!$L$3:$S$833,7,FALSE)</f>
        <v>#N/A</v>
      </c>
      <c r="BB1206" s="239" t="e">
        <f>VLOOKUP($AT1206,'#Input Lists#'!$L$3:$S$833,8,FALSE)</f>
        <v>#N/A</v>
      </c>
      <c r="BC1206" s="91" t="str">
        <f t="shared" si="116"/>
        <v/>
      </c>
      <c r="BD1206" s="91" t="str">
        <f t="shared" si="117"/>
        <v/>
      </c>
      <c r="BE1206" s="15" t="str">
        <f t="shared" si="118"/>
        <v/>
      </c>
      <c r="BF1206" s="92" t="str">
        <f t="shared" si="119"/>
        <v>No Sighting Date</v>
      </c>
    </row>
    <row r="1207" spans="1:58" x14ac:dyDescent="0.25">
      <c r="A1207" s="118">
        <v>1202</v>
      </c>
      <c r="B1207" s="119"/>
      <c r="C1207" s="120"/>
      <c r="D1207" s="121"/>
      <c r="E1207" s="121"/>
      <c r="F1207" s="236"/>
      <c r="G1207" s="122" t="str">
        <f>IFERROR(VLOOKUP(F1207,'#Location List#'!$U$3:$V$1154,2,FALSE),"")</f>
        <v/>
      </c>
      <c r="H1207" s="120"/>
      <c r="I1207" s="120"/>
      <c r="J1207" s="120"/>
      <c r="K1207" s="120"/>
      <c r="L1207" s="120"/>
      <c r="M1207" s="120"/>
      <c r="N1207" s="120"/>
      <c r="O1207" s="120"/>
      <c r="P1207" s="120"/>
      <c r="Q1207" s="120"/>
      <c r="R1207" s="120"/>
      <c r="S1207" s="120"/>
      <c r="T1207" s="205">
        <f t="shared" si="114"/>
        <v>0</v>
      </c>
      <c r="U1207" s="205">
        <f t="shared" si="115"/>
        <v>0</v>
      </c>
      <c r="V1207" s="210"/>
      <c r="W1207" s="210"/>
      <c r="X1207" s="23" t="str">
        <f>IFERROR(VLOOKUP(AT1207,'#Input Lists#'!$L$3:$AH$833,3,FALSE)," ")</f>
        <v xml:space="preserve"> </v>
      </c>
      <c r="Y1207" s="23" t="str">
        <f>IFERROR(VLOOKUP(AT1207,'#Input Lists#'!$L$3:$AH$833,5,FALSE)," ")</f>
        <v xml:space="preserve"> </v>
      </c>
      <c r="Z1207" s="206" t="str">
        <f>IFERROR(VLOOKUP(AT1207,'#Input Lists#'!$L$3:$AH$833,9,FALSE)," ")</f>
        <v xml:space="preserve"> </v>
      </c>
      <c r="AA1207" s="119" t="s">
        <v>1527</v>
      </c>
      <c r="AB1207" s="120"/>
      <c r="AC1207" s="123"/>
      <c r="AD1207" s="123"/>
      <c r="AE1207" s="123"/>
      <c r="AF1207" s="123"/>
      <c r="AG1207" s="123"/>
      <c r="AH1207" s="123"/>
      <c r="AI1207" s="123"/>
      <c r="AJ1207" s="123"/>
      <c r="AK1207" s="123"/>
      <c r="AL1207" s="123"/>
      <c r="AM1207" s="123"/>
      <c r="AN1207" s="123"/>
      <c r="AO1207" s="123"/>
      <c r="AP1207" s="120"/>
      <c r="AQ1207" s="125" t="str">
        <f>IFERROR(VLOOKUP(G1207,'#Location List#'!$C$3:$D$150,2,FALSE),"")</f>
        <v/>
      </c>
      <c r="AR1207" s="125" t="str">
        <f>IFERROR(VLOOKUP(F1207,'#Location List#'!$Q$3:$R$1154,2,FALSE),"")</f>
        <v/>
      </c>
      <c r="AS1207" s="125" t="str">
        <f>IFERROR(VLOOKUP(V1207,'#Input Lists#'!$B$3:$D$46,3,FALSE),"")</f>
        <v/>
      </c>
      <c r="AT1207" s="125" t="str">
        <f>IFERROR(VLOOKUP(CONCATENATE(V1207," ",W1207),'#Input Lists#'!$K$3:$L$827,2,FALSE),"")</f>
        <v/>
      </c>
      <c r="AU1207" s="125">
        <f>IFERROR(VLOOKUP(AA1207,'#Input Lists#'!$BU$3:$BV$8,2,FALSE),"")</f>
        <v>1</v>
      </c>
      <c r="AV1207" s="118" t="str">
        <f>IFERROR(VLOOKUP(AB1207,'#Input Lists#'!$BO$3:$BP$9,2,FALSE),"")</f>
        <v/>
      </c>
      <c r="AW1207" s="118">
        <f>IFERROR(VLOOKUP(AC1207,'#Input Lists#'!$BL$3:$BM$7,2,FALSE),"")</f>
        <v>1</v>
      </c>
      <c r="AX1207" s="52" t="e">
        <f>VLOOKUP(AQ1207,'#Location List#'!$D$3:$K$150,4,FALSE)</f>
        <v>#N/A</v>
      </c>
      <c r="AY1207" s="273" t="e">
        <f>VLOOKUP(AX1207,'#Location List#'!$Z$3:$AA$13,2,FALSE)</f>
        <v>#N/A</v>
      </c>
      <c r="AZ1207" s="126" t="e">
        <f>VLOOKUP($AT1207,'#Input Lists#'!$L$3:$S$1033,6,FALSE)</f>
        <v>#N/A</v>
      </c>
      <c r="BA1207" s="239" t="e">
        <f>VLOOKUP($AT1207,'#Input Lists#'!$L$3:$S$833,7,FALSE)</f>
        <v>#N/A</v>
      </c>
      <c r="BB1207" s="239" t="e">
        <f>VLOOKUP($AT1207,'#Input Lists#'!$L$3:$S$833,8,FALSE)</f>
        <v>#N/A</v>
      </c>
      <c r="BC1207" s="91" t="str">
        <f t="shared" si="116"/>
        <v/>
      </c>
      <c r="BD1207" s="91" t="str">
        <f t="shared" si="117"/>
        <v/>
      </c>
      <c r="BE1207" s="15" t="str">
        <f t="shared" si="118"/>
        <v/>
      </c>
      <c r="BF1207" s="92" t="str">
        <f t="shared" si="119"/>
        <v>No Sighting Date</v>
      </c>
    </row>
    <row r="1208" spans="1:58" x14ac:dyDescent="0.25">
      <c r="A1208" s="118">
        <v>1203</v>
      </c>
      <c r="B1208" s="119"/>
      <c r="C1208" s="120"/>
      <c r="D1208" s="121"/>
      <c r="E1208" s="121"/>
      <c r="F1208" s="236"/>
      <c r="G1208" s="122" t="str">
        <f>IFERROR(VLOOKUP(F1208,'#Location List#'!$U$3:$V$1154,2,FALSE),"")</f>
        <v/>
      </c>
      <c r="H1208" s="120"/>
      <c r="I1208" s="120"/>
      <c r="J1208" s="120"/>
      <c r="K1208" s="120"/>
      <c r="L1208" s="120"/>
      <c r="M1208" s="120"/>
      <c r="N1208" s="120"/>
      <c r="O1208" s="120"/>
      <c r="P1208" s="120"/>
      <c r="Q1208" s="120"/>
      <c r="R1208" s="120"/>
      <c r="S1208" s="120"/>
      <c r="T1208" s="205">
        <f t="shared" si="114"/>
        <v>0</v>
      </c>
      <c r="U1208" s="205">
        <f t="shared" si="115"/>
        <v>0</v>
      </c>
      <c r="V1208" s="210"/>
      <c r="W1208" s="210"/>
      <c r="X1208" s="23" t="str">
        <f>IFERROR(VLOOKUP(AT1208,'#Input Lists#'!$L$3:$AH$833,3,FALSE)," ")</f>
        <v xml:space="preserve"> </v>
      </c>
      <c r="Y1208" s="23" t="str">
        <f>IFERROR(VLOOKUP(AT1208,'#Input Lists#'!$L$3:$AH$833,5,FALSE)," ")</f>
        <v xml:space="preserve"> </v>
      </c>
      <c r="Z1208" s="206" t="str">
        <f>IFERROR(VLOOKUP(AT1208,'#Input Lists#'!$L$3:$AH$833,9,FALSE)," ")</f>
        <v xml:space="preserve"> </v>
      </c>
      <c r="AA1208" s="119" t="s">
        <v>1527</v>
      </c>
      <c r="AB1208" s="120"/>
      <c r="AC1208" s="123"/>
      <c r="AD1208" s="123"/>
      <c r="AE1208" s="123"/>
      <c r="AF1208" s="123"/>
      <c r="AG1208" s="123"/>
      <c r="AH1208" s="123"/>
      <c r="AI1208" s="123"/>
      <c r="AJ1208" s="123"/>
      <c r="AK1208" s="123"/>
      <c r="AL1208" s="123"/>
      <c r="AM1208" s="123"/>
      <c r="AN1208" s="123"/>
      <c r="AO1208" s="123"/>
      <c r="AP1208" s="120"/>
      <c r="AQ1208" s="125" t="str">
        <f>IFERROR(VLOOKUP(G1208,'#Location List#'!$C$3:$D$150,2,FALSE),"")</f>
        <v/>
      </c>
      <c r="AR1208" s="125" t="str">
        <f>IFERROR(VLOOKUP(F1208,'#Location List#'!$Q$3:$R$1154,2,FALSE),"")</f>
        <v/>
      </c>
      <c r="AS1208" s="125" t="str">
        <f>IFERROR(VLOOKUP(V1208,'#Input Lists#'!$B$3:$D$46,3,FALSE),"")</f>
        <v/>
      </c>
      <c r="AT1208" s="125" t="str">
        <f>IFERROR(VLOOKUP(CONCATENATE(V1208," ",W1208),'#Input Lists#'!$K$3:$L$827,2,FALSE),"")</f>
        <v/>
      </c>
      <c r="AU1208" s="125">
        <f>IFERROR(VLOOKUP(AA1208,'#Input Lists#'!$BU$3:$BV$8,2,FALSE),"")</f>
        <v>1</v>
      </c>
      <c r="AV1208" s="118" t="str">
        <f>IFERROR(VLOOKUP(AB1208,'#Input Lists#'!$BO$3:$BP$9,2,FALSE),"")</f>
        <v/>
      </c>
      <c r="AW1208" s="118">
        <f>IFERROR(VLOOKUP(AC1208,'#Input Lists#'!$BL$3:$BM$7,2,FALSE),"")</f>
        <v>1</v>
      </c>
      <c r="AX1208" s="52" t="e">
        <f>VLOOKUP(AQ1208,'#Location List#'!$D$3:$K$150,4,FALSE)</f>
        <v>#N/A</v>
      </c>
      <c r="AY1208" s="273" t="e">
        <f>VLOOKUP(AX1208,'#Location List#'!$Z$3:$AA$13,2,FALSE)</f>
        <v>#N/A</v>
      </c>
      <c r="AZ1208" s="126" t="e">
        <f>VLOOKUP($AT1208,'#Input Lists#'!$L$3:$S$1033,6,FALSE)</f>
        <v>#N/A</v>
      </c>
      <c r="BA1208" s="239" t="e">
        <f>VLOOKUP($AT1208,'#Input Lists#'!$L$3:$S$833,7,FALSE)</f>
        <v>#N/A</v>
      </c>
      <c r="BB1208" s="239" t="e">
        <f>VLOOKUP($AT1208,'#Input Lists#'!$L$3:$S$833,8,FALSE)</f>
        <v>#N/A</v>
      </c>
      <c r="BC1208" s="91" t="str">
        <f t="shared" si="116"/>
        <v/>
      </c>
      <c r="BD1208" s="91" t="str">
        <f t="shared" si="117"/>
        <v/>
      </c>
      <c r="BE1208" s="15" t="str">
        <f t="shared" si="118"/>
        <v/>
      </c>
      <c r="BF1208" s="92" t="str">
        <f t="shared" si="119"/>
        <v>No Sighting Date</v>
      </c>
    </row>
    <row r="1209" spans="1:58" x14ac:dyDescent="0.25">
      <c r="A1209" s="118">
        <v>1204</v>
      </c>
      <c r="B1209" s="119"/>
      <c r="C1209" s="120"/>
      <c r="D1209" s="121"/>
      <c r="E1209" s="121"/>
      <c r="F1209" s="236"/>
      <c r="G1209" s="122" t="str">
        <f>IFERROR(VLOOKUP(F1209,'#Location List#'!$U$3:$V$1154,2,FALSE),"")</f>
        <v/>
      </c>
      <c r="H1209" s="120"/>
      <c r="I1209" s="120"/>
      <c r="J1209" s="120"/>
      <c r="K1209" s="120"/>
      <c r="L1209" s="120"/>
      <c r="M1209" s="120"/>
      <c r="N1209" s="120"/>
      <c r="O1209" s="120"/>
      <c r="P1209" s="120"/>
      <c r="Q1209" s="120"/>
      <c r="R1209" s="120"/>
      <c r="S1209" s="120"/>
      <c r="T1209" s="205">
        <f t="shared" si="114"/>
        <v>0</v>
      </c>
      <c r="U1209" s="205">
        <f t="shared" si="115"/>
        <v>0</v>
      </c>
      <c r="V1209" s="210"/>
      <c r="W1209" s="210"/>
      <c r="X1209" s="23" t="str">
        <f>IFERROR(VLOOKUP(AT1209,'#Input Lists#'!$L$3:$AH$833,3,FALSE)," ")</f>
        <v xml:space="preserve"> </v>
      </c>
      <c r="Y1209" s="23" t="str">
        <f>IFERROR(VLOOKUP(AT1209,'#Input Lists#'!$L$3:$AH$833,5,FALSE)," ")</f>
        <v xml:space="preserve"> </v>
      </c>
      <c r="Z1209" s="206" t="str">
        <f>IFERROR(VLOOKUP(AT1209,'#Input Lists#'!$L$3:$AH$833,9,FALSE)," ")</f>
        <v xml:space="preserve"> </v>
      </c>
      <c r="AA1209" s="119" t="s">
        <v>1527</v>
      </c>
      <c r="AB1209" s="120"/>
      <c r="AC1209" s="123"/>
      <c r="AD1209" s="123"/>
      <c r="AE1209" s="123"/>
      <c r="AF1209" s="123"/>
      <c r="AG1209" s="123"/>
      <c r="AH1209" s="123"/>
      <c r="AI1209" s="123"/>
      <c r="AJ1209" s="123"/>
      <c r="AK1209" s="123"/>
      <c r="AL1209" s="123"/>
      <c r="AM1209" s="123"/>
      <c r="AN1209" s="123"/>
      <c r="AO1209" s="123"/>
      <c r="AP1209" s="120"/>
      <c r="AQ1209" s="125" t="str">
        <f>IFERROR(VLOOKUP(G1209,'#Location List#'!$C$3:$D$150,2,FALSE),"")</f>
        <v/>
      </c>
      <c r="AR1209" s="125" t="str">
        <f>IFERROR(VLOOKUP(F1209,'#Location List#'!$Q$3:$R$1154,2,FALSE),"")</f>
        <v/>
      </c>
      <c r="AS1209" s="125" t="str">
        <f>IFERROR(VLOOKUP(V1209,'#Input Lists#'!$B$3:$D$46,3,FALSE),"")</f>
        <v/>
      </c>
      <c r="AT1209" s="125" t="str">
        <f>IFERROR(VLOOKUP(CONCATENATE(V1209," ",W1209),'#Input Lists#'!$K$3:$L$827,2,FALSE),"")</f>
        <v/>
      </c>
      <c r="AU1209" s="125">
        <f>IFERROR(VLOOKUP(AA1209,'#Input Lists#'!$BU$3:$BV$8,2,FALSE),"")</f>
        <v>1</v>
      </c>
      <c r="AV1209" s="118" t="str">
        <f>IFERROR(VLOOKUP(AB1209,'#Input Lists#'!$BO$3:$BP$9,2,FALSE),"")</f>
        <v/>
      </c>
      <c r="AW1209" s="118">
        <f>IFERROR(VLOOKUP(AC1209,'#Input Lists#'!$BL$3:$BM$7,2,FALSE),"")</f>
        <v>1</v>
      </c>
      <c r="AX1209" s="52" t="e">
        <f>VLOOKUP(AQ1209,'#Location List#'!$D$3:$K$150,4,FALSE)</f>
        <v>#N/A</v>
      </c>
      <c r="AY1209" s="273" t="e">
        <f>VLOOKUP(AX1209,'#Location List#'!$Z$3:$AA$13,2,FALSE)</f>
        <v>#N/A</v>
      </c>
      <c r="AZ1209" s="126" t="e">
        <f>VLOOKUP($AT1209,'#Input Lists#'!$L$3:$S$1033,6,FALSE)</f>
        <v>#N/A</v>
      </c>
      <c r="BA1209" s="239" t="e">
        <f>VLOOKUP($AT1209,'#Input Lists#'!$L$3:$S$833,7,FALSE)</f>
        <v>#N/A</v>
      </c>
      <c r="BB1209" s="239" t="e">
        <f>VLOOKUP($AT1209,'#Input Lists#'!$L$3:$S$833,8,FALSE)</f>
        <v>#N/A</v>
      </c>
      <c r="BC1209" s="91" t="str">
        <f t="shared" si="116"/>
        <v/>
      </c>
      <c r="BD1209" s="91" t="str">
        <f t="shared" si="117"/>
        <v/>
      </c>
      <c r="BE1209" s="15" t="str">
        <f t="shared" si="118"/>
        <v/>
      </c>
      <c r="BF1209" s="92" t="str">
        <f t="shared" si="119"/>
        <v>No Sighting Date</v>
      </c>
    </row>
    <row r="1210" spans="1:58" x14ac:dyDescent="0.25">
      <c r="A1210" s="118">
        <v>1205</v>
      </c>
      <c r="B1210" s="119"/>
      <c r="C1210" s="120"/>
      <c r="D1210" s="121"/>
      <c r="E1210" s="121"/>
      <c r="F1210" s="236"/>
      <c r="G1210" s="122" t="str">
        <f>IFERROR(VLOOKUP(F1210,'#Location List#'!$U$3:$V$1154,2,FALSE),"")</f>
        <v/>
      </c>
      <c r="H1210" s="120"/>
      <c r="I1210" s="120"/>
      <c r="J1210" s="120"/>
      <c r="K1210" s="120"/>
      <c r="L1210" s="120"/>
      <c r="M1210" s="120"/>
      <c r="N1210" s="120"/>
      <c r="O1210" s="120"/>
      <c r="P1210" s="120"/>
      <c r="Q1210" s="120"/>
      <c r="R1210" s="120"/>
      <c r="S1210" s="120"/>
      <c r="T1210" s="205">
        <f t="shared" si="114"/>
        <v>0</v>
      </c>
      <c r="U1210" s="205">
        <f t="shared" si="115"/>
        <v>0</v>
      </c>
      <c r="V1210" s="210"/>
      <c r="W1210" s="210"/>
      <c r="X1210" s="23" t="str">
        <f>IFERROR(VLOOKUP(AT1210,'#Input Lists#'!$L$3:$AH$833,3,FALSE)," ")</f>
        <v xml:space="preserve"> </v>
      </c>
      <c r="Y1210" s="23" t="str">
        <f>IFERROR(VLOOKUP(AT1210,'#Input Lists#'!$L$3:$AH$833,5,FALSE)," ")</f>
        <v xml:space="preserve"> </v>
      </c>
      <c r="Z1210" s="206" t="str">
        <f>IFERROR(VLOOKUP(AT1210,'#Input Lists#'!$L$3:$AH$833,9,FALSE)," ")</f>
        <v xml:space="preserve"> </v>
      </c>
      <c r="AA1210" s="119" t="s">
        <v>1527</v>
      </c>
      <c r="AB1210" s="120"/>
      <c r="AC1210" s="123"/>
      <c r="AD1210" s="123"/>
      <c r="AE1210" s="123"/>
      <c r="AF1210" s="123"/>
      <c r="AG1210" s="123"/>
      <c r="AH1210" s="123"/>
      <c r="AI1210" s="123"/>
      <c r="AJ1210" s="123"/>
      <c r="AK1210" s="123"/>
      <c r="AL1210" s="123"/>
      <c r="AM1210" s="123"/>
      <c r="AN1210" s="123"/>
      <c r="AO1210" s="123"/>
      <c r="AP1210" s="120"/>
      <c r="AQ1210" s="125" t="str">
        <f>IFERROR(VLOOKUP(G1210,'#Location List#'!$C$3:$D$150,2,FALSE),"")</f>
        <v/>
      </c>
      <c r="AR1210" s="125" t="str">
        <f>IFERROR(VLOOKUP(F1210,'#Location List#'!$Q$3:$R$1154,2,FALSE),"")</f>
        <v/>
      </c>
      <c r="AS1210" s="125" t="str">
        <f>IFERROR(VLOOKUP(V1210,'#Input Lists#'!$B$3:$D$46,3,FALSE),"")</f>
        <v/>
      </c>
      <c r="AT1210" s="125" t="str">
        <f>IFERROR(VLOOKUP(CONCATENATE(V1210," ",W1210),'#Input Lists#'!$K$3:$L$827,2,FALSE),"")</f>
        <v/>
      </c>
      <c r="AU1210" s="125">
        <f>IFERROR(VLOOKUP(AA1210,'#Input Lists#'!$BU$3:$BV$8,2,FALSE),"")</f>
        <v>1</v>
      </c>
      <c r="AV1210" s="118" t="str">
        <f>IFERROR(VLOOKUP(AB1210,'#Input Lists#'!$BO$3:$BP$9,2,FALSE),"")</f>
        <v/>
      </c>
      <c r="AW1210" s="118">
        <f>IFERROR(VLOOKUP(AC1210,'#Input Lists#'!$BL$3:$BM$7,2,FALSE),"")</f>
        <v>1</v>
      </c>
      <c r="AX1210" s="52" t="e">
        <f>VLOOKUP(AQ1210,'#Location List#'!$D$3:$K$150,4,FALSE)</f>
        <v>#N/A</v>
      </c>
      <c r="AY1210" s="273" t="e">
        <f>VLOOKUP(AX1210,'#Location List#'!$Z$3:$AA$13,2,FALSE)</f>
        <v>#N/A</v>
      </c>
      <c r="AZ1210" s="126" t="e">
        <f>VLOOKUP($AT1210,'#Input Lists#'!$L$3:$S$1033,6,FALSE)</f>
        <v>#N/A</v>
      </c>
      <c r="BA1210" s="239" t="e">
        <f>VLOOKUP($AT1210,'#Input Lists#'!$L$3:$S$833,7,FALSE)</f>
        <v>#N/A</v>
      </c>
      <c r="BB1210" s="239" t="e">
        <f>VLOOKUP($AT1210,'#Input Lists#'!$L$3:$S$833,8,FALSE)</f>
        <v>#N/A</v>
      </c>
      <c r="BC1210" s="91" t="str">
        <f t="shared" si="116"/>
        <v/>
      </c>
      <c r="BD1210" s="91" t="str">
        <f t="shared" si="117"/>
        <v/>
      </c>
      <c r="BE1210" s="15" t="str">
        <f t="shared" si="118"/>
        <v/>
      </c>
      <c r="BF1210" s="92" t="str">
        <f t="shared" si="119"/>
        <v>No Sighting Date</v>
      </c>
    </row>
    <row r="1211" spans="1:58" x14ac:dyDescent="0.25">
      <c r="A1211" s="118">
        <v>1206</v>
      </c>
      <c r="B1211" s="119"/>
      <c r="C1211" s="120"/>
      <c r="D1211" s="121"/>
      <c r="E1211" s="121"/>
      <c r="F1211" s="236"/>
      <c r="G1211" s="122" t="str">
        <f>IFERROR(VLOOKUP(F1211,'#Location List#'!$U$3:$V$1154,2,FALSE),"")</f>
        <v/>
      </c>
      <c r="H1211" s="120"/>
      <c r="I1211" s="120"/>
      <c r="J1211" s="120"/>
      <c r="K1211" s="120"/>
      <c r="L1211" s="120"/>
      <c r="M1211" s="120"/>
      <c r="N1211" s="120"/>
      <c r="O1211" s="120"/>
      <c r="P1211" s="120"/>
      <c r="Q1211" s="120"/>
      <c r="R1211" s="120"/>
      <c r="S1211" s="120"/>
      <c r="T1211" s="205">
        <f t="shared" si="114"/>
        <v>0</v>
      </c>
      <c r="U1211" s="205">
        <f t="shared" si="115"/>
        <v>0</v>
      </c>
      <c r="V1211" s="210"/>
      <c r="W1211" s="210"/>
      <c r="X1211" s="23" t="str">
        <f>IFERROR(VLOOKUP(AT1211,'#Input Lists#'!$L$3:$AH$833,3,FALSE)," ")</f>
        <v xml:space="preserve"> </v>
      </c>
      <c r="Y1211" s="23" t="str">
        <f>IFERROR(VLOOKUP(AT1211,'#Input Lists#'!$L$3:$AH$833,5,FALSE)," ")</f>
        <v xml:space="preserve"> </v>
      </c>
      <c r="Z1211" s="206" t="str">
        <f>IFERROR(VLOOKUP(AT1211,'#Input Lists#'!$L$3:$AH$833,9,FALSE)," ")</f>
        <v xml:space="preserve"> </v>
      </c>
      <c r="AA1211" s="119" t="s">
        <v>1527</v>
      </c>
      <c r="AB1211" s="120"/>
      <c r="AC1211" s="123"/>
      <c r="AD1211" s="123"/>
      <c r="AE1211" s="123"/>
      <c r="AF1211" s="123"/>
      <c r="AG1211" s="123"/>
      <c r="AH1211" s="123"/>
      <c r="AI1211" s="123"/>
      <c r="AJ1211" s="123"/>
      <c r="AK1211" s="123"/>
      <c r="AL1211" s="123"/>
      <c r="AM1211" s="123"/>
      <c r="AN1211" s="123"/>
      <c r="AO1211" s="123"/>
      <c r="AP1211" s="120"/>
      <c r="AQ1211" s="125" t="str">
        <f>IFERROR(VLOOKUP(G1211,'#Location List#'!$C$3:$D$150,2,FALSE),"")</f>
        <v/>
      </c>
      <c r="AR1211" s="125" t="str">
        <f>IFERROR(VLOOKUP(F1211,'#Location List#'!$Q$3:$R$1154,2,FALSE),"")</f>
        <v/>
      </c>
      <c r="AS1211" s="125" t="str">
        <f>IFERROR(VLOOKUP(V1211,'#Input Lists#'!$B$3:$D$46,3,FALSE),"")</f>
        <v/>
      </c>
      <c r="AT1211" s="125" t="str">
        <f>IFERROR(VLOOKUP(CONCATENATE(V1211," ",W1211),'#Input Lists#'!$K$3:$L$827,2,FALSE),"")</f>
        <v/>
      </c>
      <c r="AU1211" s="125">
        <f>IFERROR(VLOOKUP(AA1211,'#Input Lists#'!$BU$3:$BV$8,2,FALSE),"")</f>
        <v>1</v>
      </c>
      <c r="AV1211" s="118" t="str">
        <f>IFERROR(VLOOKUP(AB1211,'#Input Lists#'!$BO$3:$BP$9,2,FALSE),"")</f>
        <v/>
      </c>
      <c r="AW1211" s="118">
        <f>IFERROR(VLOOKUP(AC1211,'#Input Lists#'!$BL$3:$BM$7,2,FALSE),"")</f>
        <v>1</v>
      </c>
      <c r="AX1211" s="52" t="e">
        <f>VLOOKUP(AQ1211,'#Location List#'!$D$3:$K$150,4,FALSE)</f>
        <v>#N/A</v>
      </c>
      <c r="AY1211" s="273" t="e">
        <f>VLOOKUP(AX1211,'#Location List#'!$Z$3:$AA$13,2,FALSE)</f>
        <v>#N/A</v>
      </c>
      <c r="AZ1211" s="126" t="e">
        <f>VLOOKUP($AT1211,'#Input Lists#'!$L$3:$S$1033,6,FALSE)</f>
        <v>#N/A</v>
      </c>
      <c r="BA1211" s="239" t="e">
        <f>VLOOKUP($AT1211,'#Input Lists#'!$L$3:$S$833,7,FALSE)</f>
        <v>#N/A</v>
      </c>
      <c r="BB1211" s="239" t="e">
        <f>VLOOKUP($AT1211,'#Input Lists#'!$L$3:$S$833,8,FALSE)</f>
        <v>#N/A</v>
      </c>
      <c r="BC1211" s="91" t="str">
        <f t="shared" si="116"/>
        <v/>
      </c>
      <c r="BD1211" s="91" t="str">
        <f t="shared" si="117"/>
        <v/>
      </c>
      <c r="BE1211" s="15" t="str">
        <f t="shared" si="118"/>
        <v/>
      </c>
      <c r="BF1211" s="92" t="str">
        <f t="shared" si="119"/>
        <v>No Sighting Date</v>
      </c>
    </row>
    <row r="1212" spans="1:58" x14ac:dyDescent="0.25">
      <c r="A1212" s="118">
        <v>1207</v>
      </c>
      <c r="B1212" s="119"/>
      <c r="C1212" s="120"/>
      <c r="D1212" s="121"/>
      <c r="E1212" s="121"/>
      <c r="F1212" s="236"/>
      <c r="G1212" s="122" t="str">
        <f>IFERROR(VLOOKUP(F1212,'#Location List#'!$U$3:$V$1154,2,FALSE),"")</f>
        <v/>
      </c>
      <c r="H1212" s="120"/>
      <c r="I1212" s="120"/>
      <c r="J1212" s="120"/>
      <c r="K1212" s="120"/>
      <c r="L1212" s="120"/>
      <c r="M1212" s="120"/>
      <c r="N1212" s="120"/>
      <c r="O1212" s="120"/>
      <c r="P1212" s="120"/>
      <c r="Q1212" s="120"/>
      <c r="R1212" s="120"/>
      <c r="S1212" s="120"/>
      <c r="T1212" s="205">
        <f t="shared" si="114"/>
        <v>0</v>
      </c>
      <c r="U1212" s="205">
        <f t="shared" si="115"/>
        <v>0</v>
      </c>
      <c r="V1212" s="210"/>
      <c r="W1212" s="210"/>
      <c r="X1212" s="23" t="str">
        <f>IFERROR(VLOOKUP(AT1212,'#Input Lists#'!$L$3:$AH$833,3,FALSE)," ")</f>
        <v xml:space="preserve"> </v>
      </c>
      <c r="Y1212" s="23" t="str">
        <f>IFERROR(VLOOKUP(AT1212,'#Input Lists#'!$L$3:$AH$833,5,FALSE)," ")</f>
        <v xml:space="preserve"> </v>
      </c>
      <c r="Z1212" s="206" t="str">
        <f>IFERROR(VLOOKUP(AT1212,'#Input Lists#'!$L$3:$AH$833,9,FALSE)," ")</f>
        <v xml:space="preserve"> </v>
      </c>
      <c r="AA1212" s="119" t="s">
        <v>1527</v>
      </c>
      <c r="AB1212" s="120"/>
      <c r="AC1212" s="123"/>
      <c r="AD1212" s="123"/>
      <c r="AE1212" s="123"/>
      <c r="AF1212" s="123"/>
      <c r="AG1212" s="123"/>
      <c r="AH1212" s="123"/>
      <c r="AI1212" s="123"/>
      <c r="AJ1212" s="123"/>
      <c r="AK1212" s="123"/>
      <c r="AL1212" s="123"/>
      <c r="AM1212" s="123"/>
      <c r="AN1212" s="123"/>
      <c r="AO1212" s="123"/>
      <c r="AP1212" s="120"/>
      <c r="AQ1212" s="125" t="str">
        <f>IFERROR(VLOOKUP(G1212,'#Location List#'!$C$3:$D$150,2,FALSE),"")</f>
        <v/>
      </c>
      <c r="AR1212" s="125" t="str">
        <f>IFERROR(VLOOKUP(F1212,'#Location List#'!$Q$3:$R$1154,2,FALSE),"")</f>
        <v/>
      </c>
      <c r="AS1212" s="125" t="str">
        <f>IFERROR(VLOOKUP(V1212,'#Input Lists#'!$B$3:$D$46,3,FALSE),"")</f>
        <v/>
      </c>
      <c r="AT1212" s="125" t="str">
        <f>IFERROR(VLOOKUP(CONCATENATE(V1212," ",W1212),'#Input Lists#'!$K$3:$L$827,2,FALSE),"")</f>
        <v/>
      </c>
      <c r="AU1212" s="125">
        <f>IFERROR(VLOOKUP(AA1212,'#Input Lists#'!$BU$3:$BV$8,2,FALSE),"")</f>
        <v>1</v>
      </c>
      <c r="AV1212" s="118" t="str">
        <f>IFERROR(VLOOKUP(AB1212,'#Input Lists#'!$BO$3:$BP$9,2,FALSE),"")</f>
        <v/>
      </c>
      <c r="AW1212" s="118">
        <f>IFERROR(VLOOKUP(AC1212,'#Input Lists#'!$BL$3:$BM$7,2,FALSE),"")</f>
        <v>1</v>
      </c>
      <c r="AX1212" s="52" t="e">
        <f>VLOOKUP(AQ1212,'#Location List#'!$D$3:$K$150,4,FALSE)</f>
        <v>#N/A</v>
      </c>
      <c r="AY1212" s="273" t="e">
        <f>VLOOKUP(AX1212,'#Location List#'!$Z$3:$AA$13,2,FALSE)</f>
        <v>#N/A</v>
      </c>
      <c r="AZ1212" s="126" t="e">
        <f>VLOOKUP($AT1212,'#Input Lists#'!$L$3:$S$1033,6,FALSE)</f>
        <v>#N/A</v>
      </c>
      <c r="BA1212" s="239" t="e">
        <f>VLOOKUP($AT1212,'#Input Lists#'!$L$3:$S$833,7,FALSE)</f>
        <v>#N/A</v>
      </c>
      <c r="BB1212" s="239" t="e">
        <f>VLOOKUP($AT1212,'#Input Lists#'!$L$3:$S$833,8,FALSE)</f>
        <v>#N/A</v>
      </c>
      <c r="BC1212" s="91" t="str">
        <f t="shared" si="116"/>
        <v/>
      </c>
      <c r="BD1212" s="91" t="str">
        <f t="shared" si="117"/>
        <v/>
      </c>
      <c r="BE1212" s="15" t="str">
        <f t="shared" si="118"/>
        <v/>
      </c>
      <c r="BF1212" s="92" t="str">
        <f t="shared" si="119"/>
        <v>No Sighting Date</v>
      </c>
    </row>
    <row r="1213" spans="1:58" x14ac:dyDescent="0.25">
      <c r="A1213" s="118">
        <v>1208</v>
      </c>
      <c r="B1213" s="119"/>
      <c r="C1213" s="120"/>
      <c r="D1213" s="121"/>
      <c r="E1213" s="121"/>
      <c r="F1213" s="236"/>
      <c r="G1213" s="122" t="str">
        <f>IFERROR(VLOOKUP(F1213,'#Location List#'!$U$3:$V$1154,2,FALSE),"")</f>
        <v/>
      </c>
      <c r="H1213" s="120"/>
      <c r="I1213" s="120"/>
      <c r="J1213" s="120"/>
      <c r="K1213" s="120"/>
      <c r="L1213" s="120"/>
      <c r="M1213" s="120"/>
      <c r="N1213" s="120"/>
      <c r="O1213" s="120"/>
      <c r="P1213" s="120"/>
      <c r="Q1213" s="120"/>
      <c r="R1213" s="120"/>
      <c r="S1213" s="120"/>
      <c r="T1213" s="205">
        <f t="shared" si="114"/>
        <v>0</v>
      </c>
      <c r="U1213" s="205">
        <f t="shared" si="115"/>
        <v>0</v>
      </c>
      <c r="V1213" s="210"/>
      <c r="W1213" s="210"/>
      <c r="X1213" s="23" t="str">
        <f>IFERROR(VLOOKUP(AT1213,'#Input Lists#'!$L$3:$AH$833,3,FALSE)," ")</f>
        <v xml:space="preserve"> </v>
      </c>
      <c r="Y1213" s="23" t="str">
        <f>IFERROR(VLOOKUP(AT1213,'#Input Lists#'!$L$3:$AH$833,5,FALSE)," ")</f>
        <v xml:space="preserve"> </v>
      </c>
      <c r="Z1213" s="206" t="str">
        <f>IFERROR(VLOOKUP(AT1213,'#Input Lists#'!$L$3:$AH$833,9,FALSE)," ")</f>
        <v xml:space="preserve"> </v>
      </c>
      <c r="AA1213" s="119" t="s">
        <v>1527</v>
      </c>
      <c r="AB1213" s="120"/>
      <c r="AC1213" s="123"/>
      <c r="AD1213" s="123"/>
      <c r="AE1213" s="123"/>
      <c r="AF1213" s="123"/>
      <c r="AG1213" s="123"/>
      <c r="AH1213" s="123"/>
      <c r="AI1213" s="123"/>
      <c r="AJ1213" s="123"/>
      <c r="AK1213" s="123"/>
      <c r="AL1213" s="123"/>
      <c r="AM1213" s="123"/>
      <c r="AN1213" s="123"/>
      <c r="AO1213" s="123"/>
      <c r="AP1213" s="120"/>
      <c r="AQ1213" s="125" t="str">
        <f>IFERROR(VLOOKUP(G1213,'#Location List#'!$C$3:$D$150,2,FALSE),"")</f>
        <v/>
      </c>
      <c r="AR1213" s="125" t="str">
        <f>IFERROR(VLOOKUP(F1213,'#Location List#'!$Q$3:$R$1154,2,FALSE),"")</f>
        <v/>
      </c>
      <c r="AS1213" s="125" t="str">
        <f>IFERROR(VLOOKUP(V1213,'#Input Lists#'!$B$3:$D$46,3,FALSE),"")</f>
        <v/>
      </c>
      <c r="AT1213" s="125" t="str">
        <f>IFERROR(VLOOKUP(CONCATENATE(V1213," ",W1213),'#Input Lists#'!$K$3:$L$827,2,FALSE),"")</f>
        <v/>
      </c>
      <c r="AU1213" s="125">
        <f>IFERROR(VLOOKUP(AA1213,'#Input Lists#'!$BU$3:$BV$8,2,FALSE),"")</f>
        <v>1</v>
      </c>
      <c r="AV1213" s="118" t="str">
        <f>IFERROR(VLOOKUP(AB1213,'#Input Lists#'!$BO$3:$BP$9,2,FALSE),"")</f>
        <v/>
      </c>
      <c r="AW1213" s="118">
        <f>IFERROR(VLOOKUP(AC1213,'#Input Lists#'!$BL$3:$BM$7,2,FALSE),"")</f>
        <v>1</v>
      </c>
      <c r="AX1213" s="52" t="e">
        <f>VLOOKUP(AQ1213,'#Location List#'!$D$3:$K$150,4,FALSE)</f>
        <v>#N/A</v>
      </c>
      <c r="AY1213" s="273" t="e">
        <f>VLOOKUP(AX1213,'#Location List#'!$Z$3:$AA$13,2,FALSE)</f>
        <v>#N/A</v>
      </c>
      <c r="AZ1213" s="126" t="e">
        <f>VLOOKUP($AT1213,'#Input Lists#'!$L$3:$S$1033,6,FALSE)</f>
        <v>#N/A</v>
      </c>
      <c r="BA1213" s="239" t="e">
        <f>VLOOKUP($AT1213,'#Input Lists#'!$L$3:$S$833,7,FALSE)</f>
        <v>#N/A</v>
      </c>
      <c r="BB1213" s="239" t="e">
        <f>VLOOKUP($AT1213,'#Input Lists#'!$L$3:$S$833,8,FALSE)</f>
        <v>#N/A</v>
      </c>
      <c r="BC1213" s="91" t="str">
        <f t="shared" si="116"/>
        <v/>
      </c>
      <c r="BD1213" s="91" t="str">
        <f t="shared" si="117"/>
        <v/>
      </c>
      <c r="BE1213" s="15" t="str">
        <f t="shared" si="118"/>
        <v/>
      </c>
      <c r="BF1213" s="92" t="str">
        <f t="shared" si="119"/>
        <v>No Sighting Date</v>
      </c>
    </row>
    <row r="1214" spans="1:58" x14ac:dyDescent="0.25">
      <c r="A1214" s="118">
        <v>1209</v>
      </c>
      <c r="B1214" s="119"/>
      <c r="C1214" s="120"/>
      <c r="D1214" s="121"/>
      <c r="E1214" s="121"/>
      <c r="F1214" s="236"/>
      <c r="G1214" s="122" t="str">
        <f>IFERROR(VLOOKUP(F1214,'#Location List#'!$U$3:$V$1154,2,FALSE),"")</f>
        <v/>
      </c>
      <c r="H1214" s="120"/>
      <c r="I1214" s="120"/>
      <c r="J1214" s="120"/>
      <c r="K1214" s="120"/>
      <c r="L1214" s="120"/>
      <c r="M1214" s="120"/>
      <c r="N1214" s="120"/>
      <c r="O1214" s="120"/>
      <c r="P1214" s="120"/>
      <c r="Q1214" s="120"/>
      <c r="R1214" s="120"/>
      <c r="S1214" s="120"/>
      <c r="T1214" s="205">
        <f t="shared" si="114"/>
        <v>0</v>
      </c>
      <c r="U1214" s="205">
        <f t="shared" si="115"/>
        <v>0</v>
      </c>
      <c r="V1214" s="210"/>
      <c r="W1214" s="210"/>
      <c r="X1214" s="23" t="str">
        <f>IFERROR(VLOOKUP(AT1214,'#Input Lists#'!$L$3:$AH$833,3,FALSE)," ")</f>
        <v xml:space="preserve"> </v>
      </c>
      <c r="Y1214" s="23" t="str">
        <f>IFERROR(VLOOKUP(AT1214,'#Input Lists#'!$L$3:$AH$833,5,FALSE)," ")</f>
        <v xml:space="preserve"> </v>
      </c>
      <c r="Z1214" s="206" t="str">
        <f>IFERROR(VLOOKUP(AT1214,'#Input Lists#'!$L$3:$AH$833,9,FALSE)," ")</f>
        <v xml:space="preserve"> </v>
      </c>
      <c r="AA1214" s="119" t="s">
        <v>1527</v>
      </c>
      <c r="AB1214" s="120"/>
      <c r="AC1214" s="123"/>
      <c r="AD1214" s="123"/>
      <c r="AE1214" s="123"/>
      <c r="AF1214" s="123"/>
      <c r="AG1214" s="123"/>
      <c r="AH1214" s="123"/>
      <c r="AI1214" s="123"/>
      <c r="AJ1214" s="123"/>
      <c r="AK1214" s="123"/>
      <c r="AL1214" s="123"/>
      <c r="AM1214" s="123"/>
      <c r="AN1214" s="123"/>
      <c r="AO1214" s="123"/>
      <c r="AP1214" s="120"/>
      <c r="AQ1214" s="125" t="str">
        <f>IFERROR(VLOOKUP(G1214,'#Location List#'!$C$3:$D$150,2,FALSE),"")</f>
        <v/>
      </c>
      <c r="AR1214" s="125" t="str">
        <f>IFERROR(VLOOKUP(F1214,'#Location List#'!$Q$3:$R$1154,2,FALSE),"")</f>
        <v/>
      </c>
      <c r="AS1214" s="125" t="str">
        <f>IFERROR(VLOOKUP(V1214,'#Input Lists#'!$B$3:$D$46,3,FALSE),"")</f>
        <v/>
      </c>
      <c r="AT1214" s="125" t="str">
        <f>IFERROR(VLOOKUP(CONCATENATE(V1214," ",W1214),'#Input Lists#'!$K$3:$L$827,2,FALSE),"")</f>
        <v/>
      </c>
      <c r="AU1214" s="125">
        <f>IFERROR(VLOOKUP(AA1214,'#Input Lists#'!$BU$3:$BV$8,2,FALSE),"")</f>
        <v>1</v>
      </c>
      <c r="AV1214" s="118" t="str">
        <f>IFERROR(VLOOKUP(AB1214,'#Input Lists#'!$BO$3:$BP$9,2,FALSE),"")</f>
        <v/>
      </c>
      <c r="AW1214" s="118">
        <f>IFERROR(VLOOKUP(AC1214,'#Input Lists#'!$BL$3:$BM$7,2,FALSE),"")</f>
        <v>1</v>
      </c>
      <c r="AX1214" s="52" t="e">
        <f>VLOOKUP(AQ1214,'#Location List#'!$D$3:$K$150,4,FALSE)</f>
        <v>#N/A</v>
      </c>
      <c r="AY1214" s="273" t="e">
        <f>VLOOKUP(AX1214,'#Location List#'!$Z$3:$AA$13,2,FALSE)</f>
        <v>#N/A</v>
      </c>
      <c r="AZ1214" s="126" t="e">
        <f>VLOOKUP($AT1214,'#Input Lists#'!$L$3:$S$1033,6,FALSE)</f>
        <v>#N/A</v>
      </c>
      <c r="BA1214" s="239" t="e">
        <f>VLOOKUP($AT1214,'#Input Lists#'!$L$3:$S$833,7,FALSE)</f>
        <v>#N/A</v>
      </c>
      <c r="BB1214" s="239" t="e">
        <f>VLOOKUP($AT1214,'#Input Lists#'!$L$3:$S$833,8,FALSE)</f>
        <v>#N/A</v>
      </c>
      <c r="BC1214" s="91" t="str">
        <f t="shared" si="116"/>
        <v/>
      </c>
      <c r="BD1214" s="91" t="str">
        <f t="shared" si="117"/>
        <v/>
      </c>
      <c r="BE1214" s="15" t="str">
        <f t="shared" si="118"/>
        <v/>
      </c>
      <c r="BF1214" s="92" t="str">
        <f t="shared" si="119"/>
        <v>No Sighting Date</v>
      </c>
    </row>
    <row r="1215" spans="1:58" x14ac:dyDescent="0.25">
      <c r="A1215" s="118">
        <v>1210</v>
      </c>
      <c r="B1215" s="119"/>
      <c r="C1215" s="120"/>
      <c r="D1215" s="121"/>
      <c r="E1215" s="121"/>
      <c r="F1215" s="236"/>
      <c r="G1215" s="122" t="str">
        <f>IFERROR(VLOOKUP(F1215,'#Location List#'!$U$3:$V$1154,2,FALSE),"")</f>
        <v/>
      </c>
      <c r="H1215" s="120"/>
      <c r="I1215" s="120"/>
      <c r="J1215" s="120"/>
      <c r="K1215" s="120"/>
      <c r="L1215" s="120"/>
      <c r="M1215" s="120"/>
      <c r="N1215" s="120"/>
      <c r="O1215" s="120"/>
      <c r="P1215" s="120"/>
      <c r="Q1215" s="120"/>
      <c r="R1215" s="120"/>
      <c r="S1215" s="120"/>
      <c r="T1215" s="205">
        <f t="shared" si="114"/>
        <v>0</v>
      </c>
      <c r="U1215" s="205">
        <f t="shared" si="115"/>
        <v>0</v>
      </c>
      <c r="V1215" s="210"/>
      <c r="W1215" s="210"/>
      <c r="X1215" s="23" t="str">
        <f>IFERROR(VLOOKUP(AT1215,'#Input Lists#'!$L$3:$AH$833,3,FALSE)," ")</f>
        <v xml:space="preserve"> </v>
      </c>
      <c r="Y1215" s="23" t="str">
        <f>IFERROR(VLOOKUP(AT1215,'#Input Lists#'!$L$3:$AH$833,5,FALSE)," ")</f>
        <v xml:space="preserve"> </v>
      </c>
      <c r="Z1215" s="206" t="str">
        <f>IFERROR(VLOOKUP(AT1215,'#Input Lists#'!$L$3:$AH$833,9,FALSE)," ")</f>
        <v xml:space="preserve"> </v>
      </c>
      <c r="AA1215" s="119" t="s">
        <v>1527</v>
      </c>
      <c r="AB1215" s="120"/>
      <c r="AC1215" s="123"/>
      <c r="AD1215" s="123"/>
      <c r="AE1215" s="123"/>
      <c r="AF1215" s="123"/>
      <c r="AG1215" s="123"/>
      <c r="AH1215" s="123"/>
      <c r="AI1215" s="123"/>
      <c r="AJ1215" s="123"/>
      <c r="AK1215" s="123"/>
      <c r="AL1215" s="123"/>
      <c r="AM1215" s="123"/>
      <c r="AN1215" s="123"/>
      <c r="AO1215" s="123"/>
      <c r="AP1215" s="120"/>
      <c r="AQ1215" s="125" t="str">
        <f>IFERROR(VLOOKUP(G1215,'#Location List#'!$C$3:$D$150,2,FALSE),"")</f>
        <v/>
      </c>
      <c r="AR1215" s="125" t="str">
        <f>IFERROR(VLOOKUP(F1215,'#Location List#'!$Q$3:$R$1154,2,FALSE),"")</f>
        <v/>
      </c>
      <c r="AS1215" s="125" t="str">
        <f>IFERROR(VLOOKUP(V1215,'#Input Lists#'!$B$3:$D$46,3,FALSE),"")</f>
        <v/>
      </c>
      <c r="AT1215" s="125" t="str">
        <f>IFERROR(VLOOKUP(CONCATENATE(V1215," ",W1215),'#Input Lists#'!$K$3:$L$827,2,FALSE),"")</f>
        <v/>
      </c>
      <c r="AU1215" s="125">
        <f>IFERROR(VLOOKUP(AA1215,'#Input Lists#'!$BU$3:$BV$8,2,FALSE),"")</f>
        <v>1</v>
      </c>
      <c r="AV1215" s="118" t="str">
        <f>IFERROR(VLOOKUP(AB1215,'#Input Lists#'!$BO$3:$BP$9,2,FALSE),"")</f>
        <v/>
      </c>
      <c r="AW1215" s="118">
        <f>IFERROR(VLOOKUP(AC1215,'#Input Lists#'!$BL$3:$BM$7,2,FALSE),"")</f>
        <v>1</v>
      </c>
      <c r="AX1215" s="52" t="e">
        <f>VLOOKUP(AQ1215,'#Location List#'!$D$3:$K$150,4,FALSE)</f>
        <v>#N/A</v>
      </c>
      <c r="AY1215" s="273" t="e">
        <f>VLOOKUP(AX1215,'#Location List#'!$Z$3:$AA$13,2,FALSE)</f>
        <v>#N/A</v>
      </c>
      <c r="AZ1215" s="126" t="e">
        <f>VLOOKUP($AT1215,'#Input Lists#'!$L$3:$S$1033,6,FALSE)</f>
        <v>#N/A</v>
      </c>
      <c r="BA1215" s="239" t="e">
        <f>VLOOKUP($AT1215,'#Input Lists#'!$L$3:$S$833,7,FALSE)</f>
        <v>#N/A</v>
      </c>
      <c r="BB1215" s="239" t="e">
        <f>VLOOKUP($AT1215,'#Input Lists#'!$L$3:$S$833,8,FALSE)</f>
        <v>#N/A</v>
      </c>
      <c r="BC1215" s="91" t="str">
        <f t="shared" si="116"/>
        <v/>
      </c>
      <c r="BD1215" s="91" t="str">
        <f t="shared" si="117"/>
        <v/>
      </c>
      <c r="BE1215" s="15" t="str">
        <f t="shared" si="118"/>
        <v/>
      </c>
      <c r="BF1215" s="92" t="str">
        <f t="shared" si="119"/>
        <v>No Sighting Date</v>
      </c>
    </row>
    <row r="1216" spans="1:58" x14ac:dyDescent="0.25">
      <c r="A1216" s="118">
        <v>1211</v>
      </c>
      <c r="B1216" s="119"/>
      <c r="C1216" s="120"/>
      <c r="D1216" s="121"/>
      <c r="E1216" s="121"/>
      <c r="F1216" s="236"/>
      <c r="G1216" s="122" t="str">
        <f>IFERROR(VLOOKUP(F1216,'#Location List#'!$U$3:$V$1154,2,FALSE),"")</f>
        <v/>
      </c>
      <c r="H1216" s="120"/>
      <c r="I1216" s="120"/>
      <c r="J1216" s="120"/>
      <c r="K1216" s="120"/>
      <c r="L1216" s="120"/>
      <c r="M1216" s="120"/>
      <c r="N1216" s="120"/>
      <c r="O1216" s="120"/>
      <c r="P1216" s="120"/>
      <c r="Q1216" s="120"/>
      <c r="R1216" s="120"/>
      <c r="S1216" s="120"/>
      <c r="T1216" s="205">
        <f t="shared" si="114"/>
        <v>0</v>
      </c>
      <c r="U1216" s="205">
        <f t="shared" si="115"/>
        <v>0</v>
      </c>
      <c r="V1216" s="210"/>
      <c r="W1216" s="210"/>
      <c r="X1216" s="23" t="str">
        <f>IFERROR(VLOOKUP(AT1216,'#Input Lists#'!$L$3:$AH$833,3,FALSE)," ")</f>
        <v xml:space="preserve"> </v>
      </c>
      <c r="Y1216" s="23" t="str">
        <f>IFERROR(VLOOKUP(AT1216,'#Input Lists#'!$L$3:$AH$833,5,FALSE)," ")</f>
        <v xml:space="preserve"> </v>
      </c>
      <c r="Z1216" s="206" t="str">
        <f>IFERROR(VLOOKUP(AT1216,'#Input Lists#'!$L$3:$AH$833,9,FALSE)," ")</f>
        <v xml:space="preserve"> </v>
      </c>
      <c r="AA1216" s="119" t="s">
        <v>1527</v>
      </c>
      <c r="AB1216" s="120"/>
      <c r="AC1216" s="123"/>
      <c r="AD1216" s="123"/>
      <c r="AE1216" s="123"/>
      <c r="AF1216" s="123"/>
      <c r="AG1216" s="123"/>
      <c r="AH1216" s="123"/>
      <c r="AI1216" s="123"/>
      <c r="AJ1216" s="123"/>
      <c r="AK1216" s="123"/>
      <c r="AL1216" s="123"/>
      <c r="AM1216" s="123"/>
      <c r="AN1216" s="123"/>
      <c r="AO1216" s="123"/>
      <c r="AP1216" s="120"/>
      <c r="AQ1216" s="125" t="str">
        <f>IFERROR(VLOOKUP(G1216,'#Location List#'!$C$3:$D$150,2,FALSE),"")</f>
        <v/>
      </c>
      <c r="AR1216" s="125" t="str">
        <f>IFERROR(VLOOKUP(F1216,'#Location List#'!$Q$3:$R$1154,2,FALSE),"")</f>
        <v/>
      </c>
      <c r="AS1216" s="125" t="str">
        <f>IFERROR(VLOOKUP(V1216,'#Input Lists#'!$B$3:$D$46,3,FALSE),"")</f>
        <v/>
      </c>
      <c r="AT1216" s="125" t="str">
        <f>IFERROR(VLOOKUP(CONCATENATE(V1216," ",W1216),'#Input Lists#'!$K$3:$L$827,2,FALSE),"")</f>
        <v/>
      </c>
      <c r="AU1216" s="125">
        <f>IFERROR(VLOOKUP(AA1216,'#Input Lists#'!$BU$3:$BV$8,2,FALSE),"")</f>
        <v>1</v>
      </c>
      <c r="AV1216" s="118" t="str">
        <f>IFERROR(VLOOKUP(AB1216,'#Input Lists#'!$BO$3:$BP$9,2,FALSE),"")</f>
        <v/>
      </c>
      <c r="AW1216" s="118">
        <f>IFERROR(VLOOKUP(AC1216,'#Input Lists#'!$BL$3:$BM$7,2,FALSE),"")</f>
        <v>1</v>
      </c>
      <c r="AX1216" s="52" t="e">
        <f>VLOOKUP(AQ1216,'#Location List#'!$D$3:$K$150,4,FALSE)</f>
        <v>#N/A</v>
      </c>
      <c r="AY1216" s="273" t="e">
        <f>VLOOKUP(AX1216,'#Location List#'!$Z$3:$AA$13,2,FALSE)</f>
        <v>#N/A</v>
      </c>
      <c r="AZ1216" s="126" t="e">
        <f>VLOOKUP($AT1216,'#Input Lists#'!$L$3:$S$1033,6,FALSE)</f>
        <v>#N/A</v>
      </c>
      <c r="BA1216" s="239" t="e">
        <f>VLOOKUP($AT1216,'#Input Lists#'!$L$3:$S$833,7,FALSE)</f>
        <v>#N/A</v>
      </c>
      <c r="BB1216" s="239" t="e">
        <f>VLOOKUP($AT1216,'#Input Lists#'!$L$3:$S$833,8,FALSE)</f>
        <v>#N/A</v>
      </c>
      <c r="BC1216" s="91" t="str">
        <f t="shared" si="116"/>
        <v/>
      </c>
      <c r="BD1216" s="91" t="str">
        <f t="shared" si="117"/>
        <v/>
      </c>
      <c r="BE1216" s="15" t="str">
        <f t="shared" si="118"/>
        <v/>
      </c>
      <c r="BF1216" s="92" t="str">
        <f t="shared" si="119"/>
        <v>No Sighting Date</v>
      </c>
    </row>
    <row r="1217" spans="1:58" x14ac:dyDescent="0.25">
      <c r="A1217" s="118">
        <v>1212</v>
      </c>
      <c r="B1217" s="119"/>
      <c r="C1217" s="120"/>
      <c r="D1217" s="121"/>
      <c r="E1217" s="121"/>
      <c r="F1217" s="236"/>
      <c r="G1217" s="122" t="str">
        <f>IFERROR(VLOOKUP(F1217,'#Location List#'!$U$3:$V$1154,2,FALSE),"")</f>
        <v/>
      </c>
      <c r="H1217" s="120"/>
      <c r="I1217" s="120"/>
      <c r="J1217" s="120"/>
      <c r="K1217" s="120"/>
      <c r="L1217" s="120"/>
      <c r="M1217" s="120"/>
      <c r="N1217" s="120"/>
      <c r="O1217" s="120"/>
      <c r="P1217" s="120"/>
      <c r="Q1217" s="120"/>
      <c r="R1217" s="120"/>
      <c r="S1217" s="120"/>
      <c r="T1217" s="205">
        <f t="shared" si="114"/>
        <v>0</v>
      </c>
      <c r="U1217" s="205">
        <f t="shared" si="115"/>
        <v>0</v>
      </c>
      <c r="V1217" s="210"/>
      <c r="W1217" s="210"/>
      <c r="X1217" s="23" t="str">
        <f>IFERROR(VLOOKUP(AT1217,'#Input Lists#'!$L$3:$AH$833,3,FALSE)," ")</f>
        <v xml:space="preserve"> </v>
      </c>
      <c r="Y1217" s="23" t="str">
        <f>IFERROR(VLOOKUP(AT1217,'#Input Lists#'!$L$3:$AH$833,5,FALSE)," ")</f>
        <v xml:space="preserve"> </v>
      </c>
      <c r="Z1217" s="206" t="str">
        <f>IFERROR(VLOOKUP(AT1217,'#Input Lists#'!$L$3:$AH$833,9,FALSE)," ")</f>
        <v xml:space="preserve"> </v>
      </c>
      <c r="AA1217" s="119" t="s">
        <v>1527</v>
      </c>
      <c r="AB1217" s="120"/>
      <c r="AC1217" s="123"/>
      <c r="AD1217" s="123"/>
      <c r="AE1217" s="123"/>
      <c r="AF1217" s="123"/>
      <c r="AG1217" s="123"/>
      <c r="AH1217" s="123"/>
      <c r="AI1217" s="123"/>
      <c r="AJ1217" s="123"/>
      <c r="AK1217" s="123"/>
      <c r="AL1217" s="123"/>
      <c r="AM1217" s="123"/>
      <c r="AN1217" s="123"/>
      <c r="AO1217" s="123"/>
      <c r="AP1217" s="120"/>
      <c r="AQ1217" s="125" t="str">
        <f>IFERROR(VLOOKUP(G1217,'#Location List#'!$C$3:$D$150,2,FALSE),"")</f>
        <v/>
      </c>
      <c r="AR1217" s="125" t="str">
        <f>IFERROR(VLOOKUP(F1217,'#Location List#'!$Q$3:$R$1154,2,FALSE),"")</f>
        <v/>
      </c>
      <c r="AS1217" s="125" t="str">
        <f>IFERROR(VLOOKUP(V1217,'#Input Lists#'!$B$3:$D$46,3,FALSE),"")</f>
        <v/>
      </c>
      <c r="AT1217" s="125" t="str">
        <f>IFERROR(VLOOKUP(CONCATENATE(V1217," ",W1217),'#Input Lists#'!$K$3:$L$827,2,FALSE),"")</f>
        <v/>
      </c>
      <c r="AU1217" s="125">
        <f>IFERROR(VLOOKUP(AA1217,'#Input Lists#'!$BU$3:$BV$8,2,FALSE),"")</f>
        <v>1</v>
      </c>
      <c r="AV1217" s="118" t="str">
        <f>IFERROR(VLOOKUP(AB1217,'#Input Lists#'!$BO$3:$BP$9,2,FALSE),"")</f>
        <v/>
      </c>
      <c r="AW1217" s="118">
        <f>IFERROR(VLOOKUP(AC1217,'#Input Lists#'!$BL$3:$BM$7,2,FALSE),"")</f>
        <v>1</v>
      </c>
      <c r="AX1217" s="52" t="e">
        <f>VLOOKUP(AQ1217,'#Location List#'!$D$3:$K$150,4,FALSE)</f>
        <v>#N/A</v>
      </c>
      <c r="AY1217" s="273" t="e">
        <f>VLOOKUP(AX1217,'#Location List#'!$Z$3:$AA$13,2,FALSE)</f>
        <v>#N/A</v>
      </c>
      <c r="AZ1217" s="126" t="e">
        <f>VLOOKUP($AT1217,'#Input Lists#'!$L$3:$S$1033,6,FALSE)</f>
        <v>#N/A</v>
      </c>
      <c r="BA1217" s="239" t="e">
        <f>VLOOKUP($AT1217,'#Input Lists#'!$L$3:$S$833,7,FALSE)</f>
        <v>#N/A</v>
      </c>
      <c r="BB1217" s="239" t="e">
        <f>VLOOKUP($AT1217,'#Input Lists#'!$L$3:$S$833,8,FALSE)</f>
        <v>#N/A</v>
      </c>
      <c r="BC1217" s="91" t="str">
        <f t="shared" si="116"/>
        <v/>
      </c>
      <c r="BD1217" s="91" t="str">
        <f t="shared" si="117"/>
        <v/>
      </c>
      <c r="BE1217" s="15" t="str">
        <f t="shared" si="118"/>
        <v/>
      </c>
      <c r="BF1217" s="92" t="str">
        <f t="shared" si="119"/>
        <v>No Sighting Date</v>
      </c>
    </row>
    <row r="1218" spans="1:58" x14ac:dyDescent="0.25">
      <c r="A1218" s="118">
        <v>1213</v>
      </c>
      <c r="B1218" s="119"/>
      <c r="C1218" s="120"/>
      <c r="D1218" s="121"/>
      <c r="E1218" s="121"/>
      <c r="F1218" s="236"/>
      <c r="G1218" s="122" t="str">
        <f>IFERROR(VLOOKUP(F1218,'#Location List#'!$U$3:$V$1154,2,FALSE),"")</f>
        <v/>
      </c>
      <c r="H1218" s="120"/>
      <c r="I1218" s="120"/>
      <c r="J1218" s="120"/>
      <c r="K1218" s="120"/>
      <c r="L1218" s="120"/>
      <c r="M1218" s="120"/>
      <c r="N1218" s="120"/>
      <c r="O1218" s="120"/>
      <c r="P1218" s="120"/>
      <c r="Q1218" s="120"/>
      <c r="R1218" s="120"/>
      <c r="S1218" s="120"/>
      <c r="T1218" s="205">
        <f t="shared" si="114"/>
        <v>0</v>
      </c>
      <c r="U1218" s="205">
        <f t="shared" si="115"/>
        <v>0</v>
      </c>
      <c r="V1218" s="210"/>
      <c r="W1218" s="210"/>
      <c r="X1218" s="23" t="str">
        <f>IFERROR(VLOOKUP(AT1218,'#Input Lists#'!$L$3:$AH$833,3,FALSE)," ")</f>
        <v xml:space="preserve"> </v>
      </c>
      <c r="Y1218" s="23" t="str">
        <f>IFERROR(VLOOKUP(AT1218,'#Input Lists#'!$L$3:$AH$833,5,FALSE)," ")</f>
        <v xml:space="preserve"> </v>
      </c>
      <c r="Z1218" s="206" t="str">
        <f>IFERROR(VLOOKUP(AT1218,'#Input Lists#'!$L$3:$AH$833,9,FALSE)," ")</f>
        <v xml:space="preserve"> </v>
      </c>
      <c r="AA1218" s="119" t="s">
        <v>1527</v>
      </c>
      <c r="AB1218" s="120"/>
      <c r="AC1218" s="123"/>
      <c r="AD1218" s="123"/>
      <c r="AE1218" s="123"/>
      <c r="AF1218" s="123"/>
      <c r="AG1218" s="123"/>
      <c r="AH1218" s="123"/>
      <c r="AI1218" s="123"/>
      <c r="AJ1218" s="123"/>
      <c r="AK1218" s="123"/>
      <c r="AL1218" s="123"/>
      <c r="AM1218" s="123"/>
      <c r="AN1218" s="123"/>
      <c r="AO1218" s="123"/>
      <c r="AP1218" s="120"/>
      <c r="AQ1218" s="125" t="str">
        <f>IFERROR(VLOOKUP(G1218,'#Location List#'!$C$3:$D$150,2,FALSE),"")</f>
        <v/>
      </c>
      <c r="AR1218" s="125" t="str">
        <f>IFERROR(VLOOKUP(F1218,'#Location List#'!$Q$3:$R$1154,2,FALSE),"")</f>
        <v/>
      </c>
      <c r="AS1218" s="125" t="str">
        <f>IFERROR(VLOOKUP(V1218,'#Input Lists#'!$B$3:$D$46,3,FALSE),"")</f>
        <v/>
      </c>
      <c r="AT1218" s="125" t="str">
        <f>IFERROR(VLOOKUP(CONCATENATE(V1218," ",W1218),'#Input Lists#'!$K$3:$L$827,2,FALSE),"")</f>
        <v/>
      </c>
      <c r="AU1218" s="125">
        <f>IFERROR(VLOOKUP(AA1218,'#Input Lists#'!$BU$3:$BV$8,2,FALSE),"")</f>
        <v>1</v>
      </c>
      <c r="AV1218" s="118" t="str">
        <f>IFERROR(VLOOKUP(AB1218,'#Input Lists#'!$BO$3:$BP$9,2,FALSE),"")</f>
        <v/>
      </c>
      <c r="AW1218" s="118">
        <f>IFERROR(VLOOKUP(AC1218,'#Input Lists#'!$BL$3:$BM$7,2,FALSE),"")</f>
        <v>1</v>
      </c>
      <c r="AX1218" s="52" t="e">
        <f>VLOOKUP(AQ1218,'#Location List#'!$D$3:$K$150,4,FALSE)</f>
        <v>#N/A</v>
      </c>
      <c r="AY1218" s="273" t="e">
        <f>VLOOKUP(AX1218,'#Location List#'!$Z$3:$AA$13,2,FALSE)</f>
        <v>#N/A</v>
      </c>
      <c r="AZ1218" s="126" t="e">
        <f>VLOOKUP($AT1218,'#Input Lists#'!$L$3:$S$1033,6,FALSE)</f>
        <v>#N/A</v>
      </c>
      <c r="BA1218" s="239" t="e">
        <f>VLOOKUP($AT1218,'#Input Lists#'!$L$3:$S$833,7,FALSE)</f>
        <v>#N/A</v>
      </c>
      <c r="BB1218" s="239" t="e">
        <f>VLOOKUP($AT1218,'#Input Lists#'!$L$3:$S$833,8,FALSE)</f>
        <v>#N/A</v>
      </c>
      <c r="BC1218" s="91" t="str">
        <f t="shared" si="116"/>
        <v/>
      </c>
      <c r="BD1218" s="91" t="str">
        <f t="shared" si="117"/>
        <v/>
      </c>
      <c r="BE1218" s="15" t="str">
        <f t="shared" si="118"/>
        <v/>
      </c>
      <c r="BF1218" s="92" t="str">
        <f t="shared" si="119"/>
        <v>No Sighting Date</v>
      </c>
    </row>
    <row r="1219" spans="1:58" x14ac:dyDescent="0.25">
      <c r="A1219" s="118">
        <v>1214</v>
      </c>
      <c r="B1219" s="119"/>
      <c r="C1219" s="120"/>
      <c r="D1219" s="121"/>
      <c r="E1219" s="121"/>
      <c r="F1219" s="236"/>
      <c r="G1219" s="122" t="str">
        <f>IFERROR(VLOOKUP(F1219,'#Location List#'!$U$3:$V$1154,2,FALSE),"")</f>
        <v/>
      </c>
      <c r="H1219" s="120"/>
      <c r="I1219" s="120"/>
      <c r="J1219" s="120"/>
      <c r="K1219" s="120"/>
      <c r="L1219" s="120"/>
      <c r="M1219" s="120"/>
      <c r="N1219" s="120"/>
      <c r="O1219" s="120"/>
      <c r="P1219" s="120"/>
      <c r="Q1219" s="120"/>
      <c r="R1219" s="120"/>
      <c r="S1219" s="120"/>
      <c r="T1219" s="205">
        <f t="shared" si="114"/>
        <v>0</v>
      </c>
      <c r="U1219" s="205">
        <f t="shared" si="115"/>
        <v>0</v>
      </c>
      <c r="V1219" s="210"/>
      <c r="W1219" s="210"/>
      <c r="X1219" s="23" t="str">
        <f>IFERROR(VLOOKUP(AT1219,'#Input Lists#'!$L$3:$AH$833,3,FALSE)," ")</f>
        <v xml:space="preserve"> </v>
      </c>
      <c r="Y1219" s="23" t="str">
        <f>IFERROR(VLOOKUP(AT1219,'#Input Lists#'!$L$3:$AH$833,5,FALSE)," ")</f>
        <v xml:space="preserve"> </v>
      </c>
      <c r="Z1219" s="206" t="str">
        <f>IFERROR(VLOOKUP(AT1219,'#Input Lists#'!$L$3:$AH$833,9,FALSE)," ")</f>
        <v xml:space="preserve"> </v>
      </c>
      <c r="AA1219" s="119" t="s">
        <v>1527</v>
      </c>
      <c r="AB1219" s="120"/>
      <c r="AC1219" s="123"/>
      <c r="AD1219" s="123"/>
      <c r="AE1219" s="123"/>
      <c r="AF1219" s="123"/>
      <c r="AG1219" s="123"/>
      <c r="AH1219" s="123"/>
      <c r="AI1219" s="123"/>
      <c r="AJ1219" s="123"/>
      <c r="AK1219" s="123"/>
      <c r="AL1219" s="123"/>
      <c r="AM1219" s="123"/>
      <c r="AN1219" s="123"/>
      <c r="AO1219" s="123"/>
      <c r="AP1219" s="120"/>
      <c r="AQ1219" s="125" t="str">
        <f>IFERROR(VLOOKUP(G1219,'#Location List#'!$C$3:$D$150,2,FALSE),"")</f>
        <v/>
      </c>
      <c r="AR1219" s="125" t="str">
        <f>IFERROR(VLOOKUP(F1219,'#Location List#'!$Q$3:$R$1154,2,FALSE),"")</f>
        <v/>
      </c>
      <c r="AS1219" s="125" t="str">
        <f>IFERROR(VLOOKUP(V1219,'#Input Lists#'!$B$3:$D$46,3,FALSE),"")</f>
        <v/>
      </c>
      <c r="AT1219" s="125" t="str">
        <f>IFERROR(VLOOKUP(CONCATENATE(V1219," ",W1219),'#Input Lists#'!$K$3:$L$827,2,FALSE),"")</f>
        <v/>
      </c>
      <c r="AU1219" s="125">
        <f>IFERROR(VLOOKUP(AA1219,'#Input Lists#'!$BU$3:$BV$8,2,FALSE),"")</f>
        <v>1</v>
      </c>
      <c r="AV1219" s="118" t="str">
        <f>IFERROR(VLOOKUP(AB1219,'#Input Lists#'!$BO$3:$BP$9,2,FALSE),"")</f>
        <v/>
      </c>
      <c r="AW1219" s="118">
        <f>IFERROR(VLOOKUP(AC1219,'#Input Lists#'!$BL$3:$BM$7,2,FALSE),"")</f>
        <v>1</v>
      </c>
      <c r="AX1219" s="52" t="e">
        <f>VLOOKUP(AQ1219,'#Location List#'!$D$3:$K$150,4,FALSE)</f>
        <v>#N/A</v>
      </c>
      <c r="AY1219" s="273" t="e">
        <f>VLOOKUP(AX1219,'#Location List#'!$Z$3:$AA$13,2,FALSE)</f>
        <v>#N/A</v>
      </c>
      <c r="AZ1219" s="126" t="e">
        <f>VLOOKUP($AT1219,'#Input Lists#'!$L$3:$S$1033,6,FALSE)</f>
        <v>#N/A</v>
      </c>
      <c r="BA1219" s="239" t="e">
        <f>VLOOKUP($AT1219,'#Input Lists#'!$L$3:$S$833,7,FALSE)</f>
        <v>#N/A</v>
      </c>
      <c r="BB1219" s="239" t="e">
        <f>VLOOKUP($AT1219,'#Input Lists#'!$L$3:$S$833,8,FALSE)</f>
        <v>#N/A</v>
      </c>
      <c r="BC1219" s="91" t="str">
        <f t="shared" si="116"/>
        <v/>
      </c>
      <c r="BD1219" s="91" t="str">
        <f t="shared" si="117"/>
        <v/>
      </c>
      <c r="BE1219" s="15" t="str">
        <f t="shared" si="118"/>
        <v/>
      </c>
      <c r="BF1219" s="92" t="str">
        <f t="shared" si="119"/>
        <v>No Sighting Date</v>
      </c>
    </row>
    <row r="1220" spans="1:58" x14ac:dyDescent="0.25">
      <c r="A1220" s="118">
        <v>1215</v>
      </c>
      <c r="B1220" s="119"/>
      <c r="C1220" s="120"/>
      <c r="D1220" s="121"/>
      <c r="E1220" s="121"/>
      <c r="F1220" s="236"/>
      <c r="G1220" s="122" t="str">
        <f>IFERROR(VLOOKUP(F1220,'#Location List#'!$U$3:$V$1154,2,FALSE),"")</f>
        <v/>
      </c>
      <c r="H1220" s="120"/>
      <c r="I1220" s="120"/>
      <c r="J1220" s="120"/>
      <c r="K1220" s="120"/>
      <c r="L1220" s="120"/>
      <c r="M1220" s="120"/>
      <c r="N1220" s="120"/>
      <c r="O1220" s="120"/>
      <c r="P1220" s="120"/>
      <c r="Q1220" s="120"/>
      <c r="R1220" s="120"/>
      <c r="S1220" s="120"/>
      <c r="T1220" s="205">
        <f t="shared" si="114"/>
        <v>0</v>
      </c>
      <c r="U1220" s="205">
        <f t="shared" si="115"/>
        <v>0</v>
      </c>
      <c r="V1220" s="210"/>
      <c r="W1220" s="210"/>
      <c r="X1220" s="23" t="str">
        <f>IFERROR(VLOOKUP(AT1220,'#Input Lists#'!$L$3:$AH$833,3,FALSE)," ")</f>
        <v xml:space="preserve"> </v>
      </c>
      <c r="Y1220" s="23" t="str">
        <f>IFERROR(VLOOKUP(AT1220,'#Input Lists#'!$L$3:$AH$833,5,FALSE)," ")</f>
        <v xml:space="preserve"> </v>
      </c>
      <c r="Z1220" s="206" t="str">
        <f>IFERROR(VLOOKUP(AT1220,'#Input Lists#'!$L$3:$AH$833,9,FALSE)," ")</f>
        <v xml:space="preserve"> </v>
      </c>
      <c r="AA1220" s="119" t="s">
        <v>1527</v>
      </c>
      <c r="AB1220" s="120"/>
      <c r="AC1220" s="123"/>
      <c r="AD1220" s="123"/>
      <c r="AE1220" s="123"/>
      <c r="AF1220" s="123"/>
      <c r="AG1220" s="123"/>
      <c r="AH1220" s="123"/>
      <c r="AI1220" s="123"/>
      <c r="AJ1220" s="123"/>
      <c r="AK1220" s="123"/>
      <c r="AL1220" s="123"/>
      <c r="AM1220" s="123"/>
      <c r="AN1220" s="123"/>
      <c r="AO1220" s="123"/>
      <c r="AP1220" s="120"/>
      <c r="AQ1220" s="125" t="str">
        <f>IFERROR(VLOOKUP(G1220,'#Location List#'!$C$3:$D$150,2,FALSE),"")</f>
        <v/>
      </c>
      <c r="AR1220" s="125" t="str">
        <f>IFERROR(VLOOKUP(F1220,'#Location List#'!$Q$3:$R$1154,2,FALSE),"")</f>
        <v/>
      </c>
      <c r="AS1220" s="125" t="str">
        <f>IFERROR(VLOOKUP(V1220,'#Input Lists#'!$B$3:$D$46,3,FALSE),"")</f>
        <v/>
      </c>
      <c r="AT1220" s="125" t="str">
        <f>IFERROR(VLOOKUP(CONCATENATE(V1220," ",W1220),'#Input Lists#'!$K$3:$L$827,2,FALSE),"")</f>
        <v/>
      </c>
      <c r="AU1220" s="125">
        <f>IFERROR(VLOOKUP(AA1220,'#Input Lists#'!$BU$3:$BV$8,2,FALSE),"")</f>
        <v>1</v>
      </c>
      <c r="AV1220" s="118" t="str">
        <f>IFERROR(VLOOKUP(AB1220,'#Input Lists#'!$BO$3:$BP$9,2,FALSE),"")</f>
        <v/>
      </c>
      <c r="AW1220" s="118">
        <f>IFERROR(VLOOKUP(AC1220,'#Input Lists#'!$BL$3:$BM$7,2,FALSE),"")</f>
        <v>1</v>
      </c>
      <c r="AX1220" s="52" t="e">
        <f>VLOOKUP(AQ1220,'#Location List#'!$D$3:$K$150,4,FALSE)</f>
        <v>#N/A</v>
      </c>
      <c r="AY1220" s="273" t="e">
        <f>VLOOKUP(AX1220,'#Location List#'!$Z$3:$AA$13,2,FALSE)</f>
        <v>#N/A</v>
      </c>
      <c r="AZ1220" s="126" t="e">
        <f>VLOOKUP($AT1220,'#Input Lists#'!$L$3:$S$1033,6,FALSE)</f>
        <v>#N/A</v>
      </c>
      <c r="BA1220" s="239" t="e">
        <f>VLOOKUP($AT1220,'#Input Lists#'!$L$3:$S$833,7,FALSE)</f>
        <v>#N/A</v>
      </c>
      <c r="BB1220" s="239" t="e">
        <f>VLOOKUP($AT1220,'#Input Lists#'!$L$3:$S$833,8,FALSE)</f>
        <v>#N/A</v>
      </c>
      <c r="BC1220" s="91" t="str">
        <f t="shared" si="116"/>
        <v/>
      </c>
      <c r="BD1220" s="91" t="str">
        <f t="shared" si="117"/>
        <v/>
      </c>
      <c r="BE1220" s="15" t="str">
        <f t="shared" si="118"/>
        <v/>
      </c>
      <c r="BF1220" s="92" t="str">
        <f t="shared" si="119"/>
        <v>No Sighting Date</v>
      </c>
    </row>
    <row r="1221" spans="1:58" x14ac:dyDescent="0.25">
      <c r="A1221" s="118">
        <v>1216</v>
      </c>
      <c r="B1221" s="119"/>
      <c r="C1221" s="120"/>
      <c r="D1221" s="121"/>
      <c r="E1221" s="121"/>
      <c r="F1221" s="236"/>
      <c r="G1221" s="122" t="str">
        <f>IFERROR(VLOOKUP(F1221,'#Location List#'!$U$3:$V$1154,2,FALSE),"")</f>
        <v/>
      </c>
      <c r="H1221" s="120"/>
      <c r="I1221" s="120"/>
      <c r="J1221" s="120"/>
      <c r="K1221" s="120"/>
      <c r="L1221" s="120"/>
      <c r="M1221" s="120"/>
      <c r="N1221" s="120"/>
      <c r="O1221" s="120"/>
      <c r="P1221" s="120"/>
      <c r="Q1221" s="120"/>
      <c r="R1221" s="120"/>
      <c r="S1221" s="120"/>
      <c r="T1221" s="205">
        <f t="shared" si="114"/>
        <v>0</v>
      </c>
      <c r="U1221" s="205">
        <f t="shared" si="115"/>
        <v>0</v>
      </c>
      <c r="V1221" s="210"/>
      <c r="W1221" s="210"/>
      <c r="X1221" s="23" t="str">
        <f>IFERROR(VLOOKUP(AT1221,'#Input Lists#'!$L$3:$AH$833,3,FALSE)," ")</f>
        <v xml:space="preserve"> </v>
      </c>
      <c r="Y1221" s="23" t="str">
        <f>IFERROR(VLOOKUP(AT1221,'#Input Lists#'!$L$3:$AH$833,5,FALSE)," ")</f>
        <v xml:space="preserve"> </v>
      </c>
      <c r="Z1221" s="206" t="str">
        <f>IFERROR(VLOOKUP(AT1221,'#Input Lists#'!$L$3:$AH$833,9,FALSE)," ")</f>
        <v xml:space="preserve"> </v>
      </c>
      <c r="AA1221" s="119" t="s">
        <v>1527</v>
      </c>
      <c r="AB1221" s="120"/>
      <c r="AC1221" s="123"/>
      <c r="AD1221" s="123"/>
      <c r="AE1221" s="123"/>
      <c r="AF1221" s="123"/>
      <c r="AG1221" s="123"/>
      <c r="AH1221" s="123"/>
      <c r="AI1221" s="123"/>
      <c r="AJ1221" s="123"/>
      <c r="AK1221" s="123"/>
      <c r="AL1221" s="123"/>
      <c r="AM1221" s="123"/>
      <c r="AN1221" s="123"/>
      <c r="AO1221" s="123"/>
      <c r="AP1221" s="120"/>
      <c r="AQ1221" s="125" t="str">
        <f>IFERROR(VLOOKUP(G1221,'#Location List#'!$C$3:$D$150,2,FALSE),"")</f>
        <v/>
      </c>
      <c r="AR1221" s="125" t="str">
        <f>IFERROR(VLOOKUP(F1221,'#Location List#'!$Q$3:$R$1154,2,FALSE),"")</f>
        <v/>
      </c>
      <c r="AS1221" s="125" t="str">
        <f>IFERROR(VLOOKUP(V1221,'#Input Lists#'!$B$3:$D$46,3,FALSE),"")</f>
        <v/>
      </c>
      <c r="AT1221" s="125" t="str">
        <f>IFERROR(VLOOKUP(CONCATENATE(V1221," ",W1221),'#Input Lists#'!$K$3:$L$827,2,FALSE),"")</f>
        <v/>
      </c>
      <c r="AU1221" s="125">
        <f>IFERROR(VLOOKUP(AA1221,'#Input Lists#'!$BU$3:$BV$8,2,FALSE),"")</f>
        <v>1</v>
      </c>
      <c r="AV1221" s="118" t="str">
        <f>IFERROR(VLOOKUP(AB1221,'#Input Lists#'!$BO$3:$BP$9,2,FALSE),"")</f>
        <v/>
      </c>
      <c r="AW1221" s="118">
        <f>IFERROR(VLOOKUP(AC1221,'#Input Lists#'!$BL$3:$BM$7,2,FALSE),"")</f>
        <v>1</v>
      </c>
      <c r="AX1221" s="52" t="e">
        <f>VLOOKUP(AQ1221,'#Location List#'!$D$3:$K$150,4,FALSE)</f>
        <v>#N/A</v>
      </c>
      <c r="AY1221" s="273" t="e">
        <f>VLOOKUP(AX1221,'#Location List#'!$Z$3:$AA$13,2,FALSE)</f>
        <v>#N/A</v>
      </c>
      <c r="AZ1221" s="126" t="e">
        <f>VLOOKUP($AT1221,'#Input Lists#'!$L$3:$S$1033,6,FALSE)</f>
        <v>#N/A</v>
      </c>
      <c r="BA1221" s="239" t="e">
        <f>VLOOKUP($AT1221,'#Input Lists#'!$L$3:$S$833,7,FALSE)</f>
        <v>#N/A</v>
      </c>
      <c r="BB1221" s="239" t="e">
        <f>VLOOKUP($AT1221,'#Input Lists#'!$L$3:$S$833,8,FALSE)</f>
        <v>#N/A</v>
      </c>
      <c r="BC1221" s="91" t="str">
        <f t="shared" si="116"/>
        <v/>
      </c>
      <c r="BD1221" s="91" t="str">
        <f t="shared" si="117"/>
        <v/>
      </c>
      <c r="BE1221" s="15" t="str">
        <f t="shared" si="118"/>
        <v/>
      </c>
      <c r="BF1221" s="92" t="str">
        <f t="shared" si="119"/>
        <v>No Sighting Date</v>
      </c>
    </row>
    <row r="1222" spans="1:58" x14ac:dyDescent="0.25">
      <c r="A1222" s="118">
        <v>1217</v>
      </c>
      <c r="B1222" s="119"/>
      <c r="C1222" s="120"/>
      <c r="D1222" s="121"/>
      <c r="E1222" s="121"/>
      <c r="F1222" s="236"/>
      <c r="G1222" s="122" t="str">
        <f>IFERROR(VLOOKUP(F1222,'#Location List#'!$U$3:$V$1154,2,FALSE),"")</f>
        <v/>
      </c>
      <c r="H1222" s="120"/>
      <c r="I1222" s="120"/>
      <c r="J1222" s="120"/>
      <c r="K1222" s="120"/>
      <c r="L1222" s="120"/>
      <c r="M1222" s="120"/>
      <c r="N1222" s="120"/>
      <c r="O1222" s="120"/>
      <c r="P1222" s="120"/>
      <c r="Q1222" s="120"/>
      <c r="R1222" s="120"/>
      <c r="S1222" s="120"/>
      <c r="T1222" s="205">
        <f t="shared" si="114"/>
        <v>0</v>
      </c>
      <c r="U1222" s="205">
        <f t="shared" si="115"/>
        <v>0</v>
      </c>
      <c r="V1222" s="210"/>
      <c r="W1222" s="210"/>
      <c r="X1222" s="23" t="str">
        <f>IFERROR(VLOOKUP(AT1222,'#Input Lists#'!$L$3:$AH$833,3,FALSE)," ")</f>
        <v xml:space="preserve"> </v>
      </c>
      <c r="Y1222" s="23" t="str">
        <f>IFERROR(VLOOKUP(AT1222,'#Input Lists#'!$L$3:$AH$833,5,FALSE)," ")</f>
        <v xml:space="preserve"> </v>
      </c>
      <c r="Z1222" s="206" t="str">
        <f>IFERROR(VLOOKUP(AT1222,'#Input Lists#'!$L$3:$AH$833,9,FALSE)," ")</f>
        <v xml:space="preserve"> </v>
      </c>
      <c r="AA1222" s="119" t="s">
        <v>1527</v>
      </c>
      <c r="AB1222" s="120"/>
      <c r="AC1222" s="123"/>
      <c r="AD1222" s="123"/>
      <c r="AE1222" s="123"/>
      <c r="AF1222" s="123"/>
      <c r="AG1222" s="123"/>
      <c r="AH1222" s="123"/>
      <c r="AI1222" s="123"/>
      <c r="AJ1222" s="123"/>
      <c r="AK1222" s="123"/>
      <c r="AL1222" s="123"/>
      <c r="AM1222" s="123"/>
      <c r="AN1222" s="123"/>
      <c r="AO1222" s="123"/>
      <c r="AP1222" s="120"/>
      <c r="AQ1222" s="125" t="str">
        <f>IFERROR(VLOOKUP(G1222,'#Location List#'!$C$3:$D$150,2,FALSE),"")</f>
        <v/>
      </c>
      <c r="AR1222" s="125" t="str">
        <f>IFERROR(VLOOKUP(F1222,'#Location List#'!$Q$3:$R$1154,2,FALSE),"")</f>
        <v/>
      </c>
      <c r="AS1222" s="125" t="str">
        <f>IFERROR(VLOOKUP(V1222,'#Input Lists#'!$B$3:$D$46,3,FALSE),"")</f>
        <v/>
      </c>
      <c r="AT1222" s="125" t="str">
        <f>IFERROR(VLOOKUP(CONCATENATE(V1222," ",W1222),'#Input Lists#'!$K$3:$L$827,2,FALSE),"")</f>
        <v/>
      </c>
      <c r="AU1222" s="125">
        <f>IFERROR(VLOOKUP(AA1222,'#Input Lists#'!$BU$3:$BV$8,2,FALSE),"")</f>
        <v>1</v>
      </c>
      <c r="AV1222" s="118" t="str">
        <f>IFERROR(VLOOKUP(AB1222,'#Input Lists#'!$BO$3:$BP$9,2,FALSE),"")</f>
        <v/>
      </c>
      <c r="AW1222" s="118">
        <f>IFERROR(VLOOKUP(AC1222,'#Input Lists#'!$BL$3:$BM$7,2,FALSE),"")</f>
        <v>1</v>
      </c>
      <c r="AX1222" s="52" t="e">
        <f>VLOOKUP(AQ1222,'#Location List#'!$D$3:$K$150,4,FALSE)</f>
        <v>#N/A</v>
      </c>
      <c r="AY1222" s="273" t="e">
        <f>VLOOKUP(AX1222,'#Location List#'!$Z$3:$AA$13,2,FALSE)</f>
        <v>#N/A</v>
      </c>
      <c r="AZ1222" s="126" t="e">
        <f>VLOOKUP($AT1222,'#Input Lists#'!$L$3:$S$1033,6,FALSE)</f>
        <v>#N/A</v>
      </c>
      <c r="BA1222" s="239" t="e">
        <f>VLOOKUP($AT1222,'#Input Lists#'!$L$3:$S$833,7,FALSE)</f>
        <v>#N/A</v>
      </c>
      <c r="BB1222" s="239" t="e">
        <f>VLOOKUP($AT1222,'#Input Lists#'!$L$3:$S$833,8,FALSE)</f>
        <v>#N/A</v>
      </c>
      <c r="BC1222" s="91" t="str">
        <f t="shared" si="116"/>
        <v/>
      </c>
      <c r="BD1222" s="91" t="str">
        <f t="shared" si="117"/>
        <v/>
      </c>
      <c r="BE1222" s="15" t="str">
        <f t="shared" si="118"/>
        <v/>
      </c>
      <c r="BF1222" s="92" t="str">
        <f t="shared" si="119"/>
        <v>No Sighting Date</v>
      </c>
    </row>
    <row r="1223" spans="1:58" x14ac:dyDescent="0.25">
      <c r="A1223" s="118">
        <v>1218</v>
      </c>
      <c r="B1223" s="119"/>
      <c r="C1223" s="120"/>
      <c r="D1223" s="121"/>
      <c r="E1223" s="121"/>
      <c r="F1223" s="236"/>
      <c r="G1223" s="122" t="str">
        <f>IFERROR(VLOOKUP(F1223,'#Location List#'!$U$3:$V$1154,2,FALSE),"")</f>
        <v/>
      </c>
      <c r="H1223" s="120"/>
      <c r="I1223" s="120"/>
      <c r="J1223" s="120"/>
      <c r="K1223" s="120"/>
      <c r="L1223" s="120"/>
      <c r="M1223" s="120"/>
      <c r="N1223" s="120"/>
      <c r="O1223" s="120"/>
      <c r="P1223" s="120"/>
      <c r="Q1223" s="120"/>
      <c r="R1223" s="120"/>
      <c r="S1223" s="120"/>
      <c r="T1223" s="205">
        <f t="shared" si="114"/>
        <v>0</v>
      </c>
      <c r="U1223" s="205">
        <f t="shared" si="115"/>
        <v>0</v>
      </c>
      <c r="V1223" s="210"/>
      <c r="W1223" s="210"/>
      <c r="X1223" s="23" t="str">
        <f>IFERROR(VLOOKUP(AT1223,'#Input Lists#'!$L$3:$AH$833,3,FALSE)," ")</f>
        <v xml:space="preserve"> </v>
      </c>
      <c r="Y1223" s="23" t="str">
        <f>IFERROR(VLOOKUP(AT1223,'#Input Lists#'!$L$3:$AH$833,5,FALSE)," ")</f>
        <v xml:space="preserve"> </v>
      </c>
      <c r="Z1223" s="206" t="str">
        <f>IFERROR(VLOOKUP(AT1223,'#Input Lists#'!$L$3:$AH$833,9,FALSE)," ")</f>
        <v xml:space="preserve"> </v>
      </c>
      <c r="AA1223" s="119" t="s">
        <v>1527</v>
      </c>
      <c r="AB1223" s="120"/>
      <c r="AC1223" s="123"/>
      <c r="AD1223" s="123"/>
      <c r="AE1223" s="123"/>
      <c r="AF1223" s="123"/>
      <c r="AG1223" s="123"/>
      <c r="AH1223" s="123"/>
      <c r="AI1223" s="123"/>
      <c r="AJ1223" s="123"/>
      <c r="AK1223" s="123"/>
      <c r="AL1223" s="123"/>
      <c r="AM1223" s="123"/>
      <c r="AN1223" s="123"/>
      <c r="AO1223" s="123"/>
      <c r="AP1223" s="120"/>
      <c r="AQ1223" s="125" t="str">
        <f>IFERROR(VLOOKUP(G1223,'#Location List#'!$C$3:$D$150,2,FALSE),"")</f>
        <v/>
      </c>
      <c r="AR1223" s="125" t="str">
        <f>IFERROR(VLOOKUP(F1223,'#Location List#'!$Q$3:$R$1154,2,FALSE),"")</f>
        <v/>
      </c>
      <c r="AS1223" s="125" t="str">
        <f>IFERROR(VLOOKUP(V1223,'#Input Lists#'!$B$3:$D$46,3,FALSE),"")</f>
        <v/>
      </c>
      <c r="AT1223" s="125" t="str">
        <f>IFERROR(VLOOKUP(CONCATENATE(V1223," ",W1223),'#Input Lists#'!$K$3:$L$827,2,FALSE),"")</f>
        <v/>
      </c>
      <c r="AU1223" s="125">
        <f>IFERROR(VLOOKUP(AA1223,'#Input Lists#'!$BU$3:$BV$8,2,FALSE),"")</f>
        <v>1</v>
      </c>
      <c r="AV1223" s="118" t="str">
        <f>IFERROR(VLOOKUP(AB1223,'#Input Lists#'!$BO$3:$BP$9,2,FALSE),"")</f>
        <v/>
      </c>
      <c r="AW1223" s="118">
        <f>IFERROR(VLOOKUP(AC1223,'#Input Lists#'!$BL$3:$BM$7,2,FALSE),"")</f>
        <v>1</v>
      </c>
      <c r="AX1223" s="52" t="e">
        <f>VLOOKUP(AQ1223,'#Location List#'!$D$3:$K$150,4,FALSE)</f>
        <v>#N/A</v>
      </c>
      <c r="AY1223" s="273" t="e">
        <f>VLOOKUP(AX1223,'#Location List#'!$Z$3:$AA$13,2,FALSE)</f>
        <v>#N/A</v>
      </c>
      <c r="AZ1223" s="126" t="e">
        <f>VLOOKUP($AT1223,'#Input Lists#'!$L$3:$S$1033,6,FALSE)</f>
        <v>#N/A</v>
      </c>
      <c r="BA1223" s="239" t="e">
        <f>VLOOKUP($AT1223,'#Input Lists#'!$L$3:$S$833,7,FALSE)</f>
        <v>#N/A</v>
      </c>
      <c r="BB1223" s="239" t="e">
        <f>VLOOKUP($AT1223,'#Input Lists#'!$L$3:$S$833,8,FALSE)</f>
        <v>#N/A</v>
      </c>
      <c r="BC1223" s="91" t="str">
        <f t="shared" si="116"/>
        <v/>
      </c>
      <c r="BD1223" s="91" t="str">
        <f t="shared" si="117"/>
        <v/>
      </c>
      <c r="BE1223" s="15" t="str">
        <f t="shared" si="118"/>
        <v/>
      </c>
      <c r="BF1223" s="92" t="str">
        <f t="shared" si="119"/>
        <v>No Sighting Date</v>
      </c>
    </row>
    <row r="1224" spans="1:58" x14ac:dyDescent="0.25">
      <c r="A1224" s="118">
        <v>1219</v>
      </c>
      <c r="B1224" s="119"/>
      <c r="C1224" s="120"/>
      <c r="D1224" s="121"/>
      <c r="E1224" s="121"/>
      <c r="F1224" s="236"/>
      <c r="G1224" s="122" t="str">
        <f>IFERROR(VLOOKUP(F1224,'#Location List#'!$U$3:$V$1154,2,FALSE),"")</f>
        <v/>
      </c>
      <c r="H1224" s="120"/>
      <c r="I1224" s="120"/>
      <c r="J1224" s="120"/>
      <c r="K1224" s="120"/>
      <c r="L1224" s="120"/>
      <c r="M1224" s="120"/>
      <c r="N1224" s="120"/>
      <c r="O1224" s="120"/>
      <c r="P1224" s="120"/>
      <c r="Q1224" s="120"/>
      <c r="R1224" s="120"/>
      <c r="S1224" s="120"/>
      <c r="T1224" s="205">
        <f t="shared" si="114"/>
        <v>0</v>
      </c>
      <c r="U1224" s="205">
        <f t="shared" si="115"/>
        <v>0</v>
      </c>
      <c r="V1224" s="210"/>
      <c r="W1224" s="210"/>
      <c r="X1224" s="23" t="str">
        <f>IFERROR(VLOOKUP(AT1224,'#Input Lists#'!$L$3:$AH$833,3,FALSE)," ")</f>
        <v xml:space="preserve"> </v>
      </c>
      <c r="Y1224" s="23" t="str">
        <f>IFERROR(VLOOKUP(AT1224,'#Input Lists#'!$L$3:$AH$833,5,FALSE)," ")</f>
        <v xml:space="preserve"> </v>
      </c>
      <c r="Z1224" s="206" t="str">
        <f>IFERROR(VLOOKUP(AT1224,'#Input Lists#'!$L$3:$AH$833,9,FALSE)," ")</f>
        <v xml:space="preserve"> </v>
      </c>
      <c r="AA1224" s="119" t="s">
        <v>1527</v>
      </c>
      <c r="AB1224" s="120"/>
      <c r="AC1224" s="123"/>
      <c r="AD1224" s="123"/>
      <c r="AE1224" s="123"/>
      <c r="AF1224" s="123"/>
      <c r="AG1224" s="123"/>
      <c r="AH1224" s="123"/>
      <c r="AI1224" s="123"/>
      <c r="AJ1224" s="123"/>
      <c r="AK1224" s="123"/>
      <c r="AL1224" s="123"/>
      <c r="AM1224" s="123"/>
      <c r="AN1224" s="123"/>
      <c r="AO1224" s="123"/>
      <c r="AP1224" s="120"/>
      <c r="AQ1224" s="125" t="str">
        <f>IFERROR(VLOOKUP(G1224,'#Location List#'!$C$3:$D$150,2,FALSE),"")</f>
        <v/>
      </c>
      <c r="AR1224" s="125" t="str">
        <f>IFERROR(VLOOKUP(F1224,'#Location List#'!$Q$3:$R$1154,2,FALSE),"")</f>
        <v/>
      </c>
      <c r="AS1224" s="125" t="str">
        <f>IFERROR(VLOOKUP(V1224,'#Input Lists#'!$B$3:$D$46,3,FALSE),"")</f>
        <v/>
      </c>
      <c r="AT1224" s="125" t="str">
        <f>IFERROR(VLOOKUP(CONCATENATE(V1224," ",W1224),'#Input Lists#'!$K$3:$L$827,2,FALSE),"")</f>
        <v/>
      </c>
      <c r="AU1224" s="125">
        <f>IFERROR(VLOOKUP(AA1224,'#Input Lists#'!$BU$3:$BV$8,2,FALSE),"")</f>
        <v>1</v>
      </c>
      <c r="AV1224" s="118" t="str">
        <f>IFERROR(VLOOKUP(AB1224,'#Input Lists#'!$BO$3:$BP$9,2,FALSE),"")</f>
        <v/>
      </c>
      <c r="AW1224" s="118">
        <f>IFERROR(VLOOKUP(AC1224,'#Input Lists#'!$BL$3:$BM$7,2,FALSE),"")</f>
        <v>1</v>
      </c>
      <c r="AX1224" s="52" t="e">
        <f>VLOOKUP(AQ1224,'#Location List#'!$D$3:$K$150,4,FALSE)</f>
        <v>#N/A</v>
      </c>
      <c r="AY1224" s="273" t="e">
        <f>VLOOKUP(AX1224,'#Location List#'!$Z$3:$AA$13,2,FALSE)</f>
        <v>#N/A</v>
      </c>
      <c r="AZ1224" s="126" t="e">
        <f>VLOOKUP($AT1224,'#Input Lists#'!$L$3:$S$1033,6,FALSE)</f>
        <v>#N/A</v>
      </c>
      <c r="BA1224" s="239" t="e">
        <f>VLOOKUP($AT1224,'#Input Lists#'!$L$3:$S$833,7,FALSE)</f>
        <v>#N/A</v>
      </c>
      <c r="BB1224" s="239" t="e">
        <f>VLOOKUP($AT1224,'#Input Lists#'!$L$3:$S$833,8,FALSE)</f>
        <v>#N/A</v>
      </c>
      <c r="BC1224" s="91" t="str">
        <f t="shared" si="116"/>
        <v/>
      </c>
      <c r="BD1224" s="91" t="str">
        <f t="shared" si="117"/>
        <v/>
      </c>
      <c r="BE1224" s="15" t="str">
        <f t="shared" si="118"/>
        <v/>
      </c>
      <c r="BF1224" s="92" t="str">
        <f t="shared" si="119"/>
        <v>No Sighting Date</v>
      </c>
    </row>
    <row r="1225" spans="1:58" x14ac:dyDescent="0.25">
      <c r="A1225" s="118">
        <v>1220</v>
      </c>
      <c r="B1225" s="119"/>
      <c r="C1225" s="120"/>
      <c r="D1225" s="121"/>
      <c r="E1225" s="121"/>
      <c r="F1225" s="236"/>
      <c r="G1225" s="122" t="str">
        <f>IFERROR(VLOOKUP(F1225,'#Location List#'!$U$3:$V$1154,2,FALSE),"")</f>
        <v/>
      </c>
      <c r="H1225" s="120"/>
      <c r="I1225" s="120"/>
      <c r="J1225" s="120"/>
      <c r="K1225" s="120"/>
      <c r="L1225" s="120"/>
      <c r="M1225" s="120"/>
      <c r="N1225" s="120"/>
      <c r="O1225" s="120"/>
      <c r="P1225" s="120"/>
      <c r="Q1225" s="120"/>
      <c r="R1225" s="120"/>
      <c r="S1225" s="120"/>
      <c r="T1225" s="205">
        <f t="shared" si="114"/>
        <v>0</v>
      </c>
      <c r="U1225" s="205">
        <f t="shared" si="115"/>
        <v>0</v>
      </c>
      <c r="V1225" s="210"/>
      <c r="W1225" s="210"/>
      <c r="X1225" s="23" t="str">
        <f>IFERROR(VLOOKUP(AT1225,'#Input Lists#'!$L$3:$AH$833,3,FALSE)," ")</f>
        <v xml:space="preserve"> </v>
      </c>
      <c r="Y1225" s="23" t="str">
        <f>IFERROR(VLOOKUP(AT1225,'#Input Lists#'!$L$3:$AH$833,5,FALSE)," ")</f>
        <v xml:space="preserve"> </v>
      </c>
      <c r="Z1225" s="206" t="str">
        <f>IFERROR(VLOOKUP(AT1225,'#Input Lists#'!$L$3:$AH$833,9,FALSE)," ")</f>
        <v xml:space="preserve"> </v>
      </c>
      <c r="AA1225" s="119" t="s">
        <v>1527</v>
      </c>
      <c r="AB1225" s="120"/>
      <c r="AC1225" s="123"/>
      <c r="AD1225" s="123"/>
      <c r="AE1225" s="123"/>
      <c r="AF1225" s="123"/>
      <c r="AG1225" s="123"/>
      <c r="AH1225" s="123"/>
      <c r="AI1225" s="123"/>
      <c r="AJ1225" s="123"/>
      <c r="AK1225" s="123"/>
      <c r="AL1225" s="123"/>
      <c r="AM1225" s="123"/>
      <c r="AN1225" s="123"/>
      <c r="AO1225" s="123"/>
      <c r="AP1225" s="120"/>
      <c r="AQ1225" s="125" t="str">
        <f>IFERROR(VLOOKUP(G1225,'#Location List#'!$C$3:$D$150,2,FALSE),"")</f>
        <v/>
      </c>
      <c r="AR1225" s="125" t="str">
        <f>IFERROR(VLOOKUP(F1225,'#Location List#'!$Q$3:$R$1154,2,FALSE),"")</f>
        <v/>
      </c>
      <c r="AS1225" s="125" t="str">
        <f>IFERROR(VLOOKUP(V1225,'#Input Lists#'!$B$3:$D$46,3,FALSE),"")</f>
        <v/>
      </c>
      <c r="AT1225" s="125" t="str">
        <f>IFERROR(VLOOKUP(CONCATENATE(V1225," ",W1225),'#Input Lists#'!$K$3:$L$827,2,FALSE),"")</f>
        <v/>
      </c>
      <c r="AU1225" s="125">
        <f>IFERROR(VLOOKUP(AA1225,'#Input Lists#'!$BU$3:$BV$8,2,FALSE),"")</f>
        <v>1</v>
      </c>
      <c r="AV1225" s="118" t="str">
        <f>IFERROR(VLOOKUP(AB1225,'#Input Lists#'!$BO$3:$BP$9,2,FALSE),"")</f>
        <v/>
      </c>
      <c r="AW1225" s="118">
        <f>IFERROR(VLOOKUP(AC1225,'#Input Lists#'!$BL$3:$BM$7,2,FALSE),"")</f>
        <v>1</v>
      </c>
      <c r="AX1225" s="52" t="e">
        <f>VLOOKUP(AQ1225,'#Location List#'!$D$3:$K$150,4,FALSE)</f>
        <v>#N/A</v>
      </c>
      <c r="AY1225" s="273" t="e">
        <f>VLOOKUP(AX1225,'#Location List#'!$Z$3:$AA$13,2,FALSE)</f>
        <v>#N/A</v>
      </c>
      <c r="AZ1225" s="126" t="e">
        <f>VLOOKUP($AT1225,'#Input Lists#'!$L$3:$S$1033,6,FALSE)</f>
        <v>#N/A</v>
      </c>
      <c r="BA1225" s="239" t="e">
        <f>VLOOKUP($AT1225,'#Input Lists#'!$L$3:$S$833,7,FALSE)</f>
        <v>#N/A</v>
      </c>
      <c r="BB1225" s="239" t="e">
        <f>VLOOKUP($AT1225,'#Input Lists#'!$L$3:$S$833,8,FALSE)</f>
        <v>#N/A</v>
      </c>
      <c r="BC1225" s="91" t="str">
        <f t="shared" si="116"/>
        <v/>
      </c>
      <c r="BD1225" s="91" t="str">
        <f t="shared" si="117"/>
        <v/>
      </c>
      <c r="BE1225" s="15" t="str">
        <f t="shared" si="118"/>
        <v/>
      </c>
      <c r="BF1225" s="92" t="str">
        <f t="shared" si="119"/>
        <v>No Sighting Date</v>
      </c>
    </row>
    <row r="1226" spans="1:58" x14ac:dyDescent="0.25">
      <c r="A1226" s="118">
        <v>1221</v>
      </c>
      <c r="B1226" s="119"/>
      <c r="C1226" s="120"/>
      <c r="D1226" s="121"/>
      <c r="E1226" s="121"/>
      <c r="F1226" s="236"/>
      <c r="G1226" s="122" t="str">
        <f>IFERROR(VLOOKUP(F1226,'#Location List#'!$U$3:$V$1154,2,FALSE),"")</f>
        <v/>
      </c>
      <c r="H1226" s="120"/>
      <c r="I1226" s="120"/>
      <c r="J1226" s="120"/>
      <c r="K1226" s="120"/>
      <c r="L1226" s="120"/>
      <c r="M1226" s="120"/>
      <c r="N1226" s="120"/>
      <c r="O1226" s="120"/>
      <c r="P1226" s="120"/>
      <c r="Q1226" s="120"/>
      <c r="R1226" s="120"/>
      <c r="S1226" s="120"/>
      <c r="T1226" s="205">
        <f t="shared" si="114"/>
        <v>0</v>
      </c>
      <c r="U1226" s="205">
        <f t="shared" si="115"/>
        <v>0</v>
      </c>
      <c r="V1226" s="210"/>
      <c r="W1226" s="210"/>
      <c r="X1226" s="23" t="str">
        <f>IFERROR(VLOOKUP(AT1226,'#Input Lists#'!$L$3:$AH$833,3,FALSE)," ")</f>
        <v xml:space="preserve"> </v>
      </c>
      <c r="Y1226" s="23" t="str">
        <f>IFERROR(VLOOKUP(AT1226,'#Input Lists#'!$L$3:$AH$833,5,FALSE)," ")</f>
        <v xml:space="preserve"> </v>
      </c>
      <c r="Z1226" s="206" t="str">
        <f>IFERROR(VLOOKUP(AT1226,'#Input Lists#'!$L$3:$AH$833,9,FALSE)," ")</f>
        <v xml:space="preserve"> </v>
      </c>
      <c r="AA1226" s="119" t="s">
        <v>1527</v>
      </c>
      <c r="AB1226" s="120"/>
      <c r="AC1226" s="123"/>
      <c r="AD1226" s="123"/>
      <c r="AE1226" s="123"/>
      <c r="AF1226" s="123"/>
      <c r="AG1226" s="123"/>
      <c r="AH1226" s="123"/>
      <c r="AI1226" s="123"/>
      <c r="AJ1226" s="123"/>
      <c r="AK1226" s="123"/>
      <c r="AL1226" s="123"/>
      <c r="AM1226" s="123"/>
      <c r="AN1226" s="123"/>
      <c r="AO1226" s="123"/>
      <c r="AP1226" s="120"/>
      <c r="AQ1226" s="125" t="str">
        <f>IFERROR(VLOOKUP(G1226,'#Location List#'!$C$3:$D$150,2,FALSE),"")</f>
        <v/>
      </c>
      <c r="AR1226" s="125" t="str">
        <f>IFERROR(VLOOKUP(F1226,'#Location List#'!$Q$3:$R$1154,2,FALSE),"")</f>
        <v/>
      </c>
      <c r="AS1226" s="125" t="str">
        <f>IFERROR(VLOOKUP(V1226,'#Input Lists#'!$B$3:$D$46,3,FALSE),"")</f>
        <v/>
      </c>
      <c r="AT1226" s="125" t="str">
        <f>IFERROR(VLOOKUP(CONCATENATE(V1226," ",W1226),'#Input Lists#'!$K$3:$L$827,2,FALSE),"")</f>
        <v/>
      </c>
      <c r="AU1226" s="125">
        <f>IFERROR(VLOOKUP(AA1226,'#Input Lists#'!$BU$3:$BV$8,2,FALSE),"")</f>
        <v>1</v>
      </c>
      <c r="AV1226" s="118" t="str">
        <f>IFERROR(VLOOKUP(AB1226,'#Input Lists#'!$BO$3:$BP$9,2,FALSE),"")</f>
        <v/>
      </c>
      <c r="AW1226" s="118">
        <f>IFERROR(VLOOKUP(AC1226,'#Input Lists#'!$BL$3:$BM$7,2,FALSE),"")</f>
        <v>1</v>
      </c>
      <c r="AX1226" s="52" t="e">
        <f>VLOOKUP(AQ1226,'#Location List#'!$D$3:$K$150,4,FALSE)</f>
        <v>#N/A</v>
      </c>
      <c r="AY1226" s="273" t="e">
        <f>VLOOKUP(AX1226,'#Location List#'!$Z$3:$AA$13,2,FALSE)</f>
        <v>#N/A</v>
      </c>
      <c r="AZ1226" s="126" t="e">
        <f>VLOOKUP($AT1226,'#Input Lists#'!$L$3:$S$1033,6,FALSE)</f>
        <v>#N/A</v>
      </c>
      <c r="BA1226" s="239" t="e">
        <f>VLOOKUP($AT1226,'#Input Lists#'!$L$3:$S$833,7,FALSE)</f>
        <v>#N/A</v>
      </c>
      <c r="BB1226" s="239" t="e">
        <f>VLOOKUP($AT1226,'#Input Lists#'!$L$3:$S$833,8,FALSE)</f>
        <v>#N/A</v>
      </c>
      <c r="BC1226" s="91" t="str">
        <f t="shared" si="116"/>
        <v/>
      </c>
      <c r="BD1226" s="91" t="str">
        <f t="shared" si="117"/>
        <v/>
      </c>
      <c r="BE1226" s="15" t="str">
        <f t="shared" si="118"/>
        <v/>
      </c>
      <c r="BF1226" s="92" t="str">
        <f t="shared" si="119"/>
        <v>No Sighting Date</v>
      </c>
    </row>
    <row r="1227" spans="1:58" x14ac:dyDescent="0.25">
      <c r="A1227" s="118">
        <v>1222</v>
      </c>
      <c r="B1227" s="119"/>
      <c r="C1227" s="120"/>
      <c r="D1227" s="121"/>
      <c r="E1227" s="121"/>
      <c r="F1227" s="236"/>
      <c r="G1227" s="122" t="str">
        <f>IFERROR(VLOOKUP(F1227,'#Location List#'!$U$3:$V$1154,2,FALSE),"")</f>
        <v/>
      </c>
      <c r="H1227" s="120"/>
      <c r="I1227" s="120"/>
      <c r="J1227" s="120"/>
      <c r="K1227" s="120"/>
      <c r="L1227" s="120"/>
      <c r="M1227" s="120"/>
      <c r="N1227" s="120"/>
      <c r="O1227" s="120"/>
      <c r="P1227" s="120"/>
      <c r="Q1227" s="120"/>
      <c r="R1227" s="120"/>
      <c r="S1227" s="120"/>
      <c r="T1227" s="205">
        <f t="shared" si="114"/>
        <v>0</v>
      </c>
      <c r="U1227" s="205">
        <f t="shared" si="115"/>
        <v>0</v>
      </c>
      <c r="V1227" s="210"/>
      <c r="W1227" s="210"/>
      <c r="X1227" s="23" t="str">
        <f>IFERROR(VLOOKUP(AT1227,'#Input Lists#'!$L$3:$AH$833,3,FALSE)," ")</f>
        <v xml:space="preserve"> </v>
      </c>
      <c r="Y1227" s="23" t="str">
        <f>IFERROR(VLOOKUP(AT1227,'#Input Lists#'!$L$3:$AH$833,5,FALSE)," ")</f>
        <v xml:space="preserve"> </v>
      </c>
      <c r="Z1227" s="206" t="str">
        <f>IFERROR(VLOOKUP(AT1227,'#Input Lists#'!$L$3:$AH$833,9,FALSE)," ")</f>
        <v xml:space="preserve"> </v>
      </c>
      <c r="AA1227" s="119" t="s">
        <v>1527</v>
      </c>
      <c r="AB1227" s="120"/>
      <c r="AC1227" s="123"/>
      <c r="AD1227" s="123"/>
      <c r="AE1227" s="123"/>
      <c r="AF1227" s="123"/>
      <c r="AG1227" s="123"/>
      <c r="AH1227" s="123"/>
      <c r="AI1227" s="123"/>
      <c r="AJ1227" s="123"/>
      <c r="AK1227" s="123"/>
      <c r="AL1227" s="123"/>
      <c r="AM1227" s="123"/>
      <c r="AN1227" s="123"/>
      <c r="AO1227" s="123"/>
      <c r="AP1227" s="120"/>
      <c r="AQ1227" s="125" t="str">
        <f>IFERROR(VLOOKUP(G1227,'#Location List#'!$C$3:$D$150,2,FALSE),"")</f>
        <v/>
      </c>
      <c r="AR1227" s="125" t="str">
        <f>IFERROR(VLOOKUP(F1227,'#Location List#'!$Q$3:$R$1154,2,FALSE),"")</f>
        <v/>
      </c>
      <c r="AS1227" s="125" t="str">
        <f>IFERROR(VLOOKUP(V1227,'#Input Lists#'!$B$3:$D$46,3,FALSE),"")</f>
        <v/>
      </c>
      <c r="AT1227" s="125" t="str">
        <f>IFERROR(VLOOKUP(CONCATENATE(V1227," ",W1227),'#Input Lists#'!$K$3:$L$827,2,FALSE),"")</f>
        <v/>
      </c>
      <c r="AU1227" s="125">
        <f>IFERROR(VLOOKUP(AA1227,'#Input Lists#'!$BU$3:$BV$8,2,FALSE),"")</f>
        <v>1</v>
      </c>
      <c r="AV1227" s="118" t="str">
        <f>IFERROR(VLOOKUP(AB1227,'#Input Lists#'!$BO$3:$BP$9,2,FALSE),"")</f>
        <v/>
      </c>
      <c r="AW1227" s="118">
        <f>IFERROR(VLOOKUP(AC1227,'#Input Lists#'!$BL$3:$BM$7,2,FALSE),"")</f>
        <v>1</v>
      </c>
      <c r="AX1227" s="52" t="e">
        <f>VLOOKUP(AQ1227,'#Location List#'!$D$3:$K$150,4,FALSE)</f>
        <v>#N/A</v>
      </c>
      <c r="AY1227" s="273" t="e">
        <f>VLOOKUP(AX1227,'#Location List#'!$Z$3:$AA$13,2,FALSE)</f>
        <v>#N/A</v>
      </c>
      <c r="AZ1227" s="126" t="e">
        <f>VLOOKUP($AT1227,'#Input Lists#'!$L$3:$S$1033,6,FALSE)</f>
        <v>#N/A</v>
      </c>
      <c r="BA1227" s="239" t="e">
        <f>VLOOKUP($AT1227,'#Input Lists#'!$L$3:$S$833,7,FALSE)</f>
        <v>#N/A</v>
      </c>
      <c r="BB1227" s="239" t="e">
        <f>VLOOKUP($AT1227,'#Input Lists#'!$L$3:$S$833,8,FALSE)</f>
        <v>#N/A</v>
      </c>
      <c r="BC1227" s="91" t="str">
        <f t="shared" si="116"/>
        <v/>
      </c>
      <c r="BD1227" s="91" t="str">
        <f t="shared" si="117"/>
        <v/>
      </c>
      <c r="BE1227" s="15" t="str">
        <f t="shared" si="118"/>
        <v/>
      </c>
      <c r="BF1227" s="92" t="str">
        <f t="shared" si="119"/>
        <v>No Sighting Date</v>
      </c>
    </row>
    <row r="1228" spans="1:58" x14ac:dyDescent="0.25">
      <c r="A1228" s="118">
        <v>1223</v>
      </c>
      <c r="B1228" s="119"/>
      <c r="C1228" s="120"/>
      <c r="D1228" s="121"/>
      <c r="E1228" s="121"/>
      <c r="F1228" s="236"/>
      <c r="G1228" s="122" t="str">
        <f>IFERROR(VLOOKUP(F1228,'#Location List#'!$U$3:$V$1154,2,FALSE),"")</f>
        <v/>
      </c>
      <c r="H1228" s="120"/>
      <c r="I1228" s="120"/>
      <c r="J1228" s="120"/>
      <c r="K1228" s="120"/>
      <c r="L1228" s="120"/>
      <c r="M1228" s="120"/>
      <c r="N1228" s="120"/>
      <c r="O1228" s="120"/>
      <c r="P1228" s="120"/>
      <c r="Q1228" s="120"/>
      <c r="R1228" s="120"/>
      <c r="S1228" s="120"/>
      <c r="T1228" s="205">
        <f t="shared" si="114"/>
        <v>0</v>
      </c>
      <c r="U1228" s="205">
        <f t="shared" si="115"/>
        <v>0</v>
      </c>
      <c r="V1228" s="210"/>
      <c r="W1228" s="210"/>
      <c r="X1228" s="23" t="str">
        <f>IFERROR(VLOOKUP(AT1228,'#Input Lists#'!$L$3:$AH$833,3,FALSE)," ")</f>
        <v xml:space="preserve"> </v>
      </c>
      <c r="Y1228" s="23" t="str">
        <f>IFERROR(VLOOKUP(AT1228,'#Input Lists#'!$L$3:$AH$833,5,FALSE)," ")</f>
        <v xml:space="preserve"> </v>
      </c>
      <c r="Z1228" s="206" t="str">
        <f>IFERROR(VLOOKUP(AT1228,'#Input Lists#'!$L$3:$AH$833,9,FALSE)," ")</f>
        <v xml:space="preserve"> </v>
      </c>
      <c r="AA1228" s="119" t="s">
        <v>1527</v>
      </c>
      <c r="AB1228" s="120"/>
      <c r="AC1228" s="123"/>
      <c r="AD1228" s="123"/>
      <c r="AE1228" s="123"/>
      <c r="AF1228" s="123"/>
      <c r="AG1228" s="123"/>
      <c r="AH1228" s="123"/>
      <c r="AI1228" s="123"/>
      <c r="AJ1228" s="123"/>
      <c r="AK1228" s="123"/>
      <c r="AL1228" s="123"/>
      <c r="AM1228" s="123"/>
      <c r="AN1228" s="123"/>
      <c r="AO1228" s="123"/>
      <c r="AP1228" s="120"/>
      <c r="AQ1228" s="125" t="str">
        <f>IFERROR(VLOOKUP(G1228,'#Location List#'!$C$3:$D$150,2,FALSE),"")</f>
        <v/>
      </c>
      <c r="AR1228" s="125" t="str">
        <f>IFERROR(VLOOKUP(F1228,'#Location List#'!$Q$3:$R$1154,2,FALSE),"")</f>
        <v/>
      </c>
      <c r="AS1228" s="125" t="str">
        <f>IFERROR(VLOOKUP(V1228,'#Input Lists#'!$B$3:$D$46,3,FALSE),"")</f>
        <v/>
      </c>
      <c r="AT1228" s="125" t="str">
        <f>IFERROR(VLOOKUP(CONCATENATE(V1228," ",W1228),'#Input Lists#'!$K$3:$L$827,2,FALSE),"")</f>
        <v/>
      </c>
      <c r="AU1228" s="125">
        <f>IFERROR(VLOOKUP(AA1228,'#Input Lists#'!$BU$3:$BV$8,2,FALSE),"")</f>
        <v>1</v>
      </c>
      <c r="AV1228" s="118" t="str">
        <f>IFERROR(VLOOKUP(AB1228,'#Input Lists#'!$BO$3:$BP$9,2,FALSE),"")</f>
        <v/>
      </c>
      <c r="AW1228" s="118">
        <f>IFERROR(VLOOKUP(AC1228,'#Input Lists#'!$BL$3:$BM$7,2,FALSE),"")</f>
        <v>1</v>
      </c>
      <c r="AX1228" s="52" t="e">
        <f>VLOOKUP(AQ1228,'#Location List#'!$D$3:$K$150,4,FALSE)</f>
        <v>#N/A</v>
      </c>
      <c r="AY1228" s="273" t="e">
        <f>VLOOKUP(AX1228,'#Location List#'!$Z$3:$AA$13,2,FALSE)</f>
        <v>#N/A</v>
      </c>
      <c r="AZ1228" s="126" t="e">
        <f>VLOOKUP($AT1228,'#Input Lists#'!$L$3:$S$1033,6,FALSE)</f>
        <v>#N/A</v>
      </c>
      <c r="BA1228" s="239" t="e">
        <f>VLOOKUP($AT1228,'#Input Lists#'!$L$3:$S$833,7,FALSE)</f>
        <v>#N/A</v>
      </c>
      <c r="BB1228" s="239" t="e">
        <f>VLOOKUP($AT1228,'#Input Lists#'!$L$3:$S$833,8,FALSE)</f>
        <v>#N/A</v>
      </c>
      <c r="BC1228" s="91" t="str">
        <f t="shared" si="116"/>
        <v/>
      </c>
      <c r="BD1228" s="91" t="str">
        <f t="shared" si="117"/>
        <v/>
      </c>
      <c r="BE1228" s="15" t="str">
        <f t="shared" si="118"/>
        <v/>
      </c>
      <c r="BF1228" s="92" t="str">
        <f t="shared" si="119"/>
        <v>No Sighting Date</v>
      </c>
    </row>
    <row r="1229" spans="1:58" x14ac:dyDescent="0.25">
      <c r="A1229" s="118">
        <v>1224</v>
      </c>
      <c r="B1229" s="119"/>
      <c r="C1229" s="120"/>
      <c r="D1229" s="121"/>
      <c r="E1229" s="121"/>
      <c r="F1229" s="236"/>
      <c r="G1229" s="122" t="str">
        <f>IFERROR(VLOOKUP(F1229,'#Location List#'!$U$3:$V$1154,2,FALSE),"")</f>
        <v/>
      </c>
      <c r="H1229" s="120"/>
      <c r="I1229" s="120"/>
      <c r="J1229" s="120"/>
      <c r="K1229" s="120"/>
      <c r="L1229" s="120"/>
      <c r="M1229" s="120"/>
      <c r="N1229" s="120"/>
      <c r="O1229" s="120"/>
      <c r="P1229" s="120"/>
      <c r="Q1229" s="120"/>
      <c r="R1229" s="120"/>
      <c r="S1229" s="120"/>
      <c r="T1229" s="205">
        <f t="shared" si="114"/>
        <v>0</v>
      </c>
      <c r="U1229" s="205">
        <f t="shared" si="115"/>
        <v>0</v>
      </c>
      <c r="V1229" s="210"/>
      <c r="W1229" s="210"/>
      <c r="X1229" s="23" t="str">
        <f>IFERROR(VLOOKUP(AT1229,'#Input Lists#'!$L$3:$AH$833,3,FALSE)," ")</f>
        <v xml:space="preserve"> </v>
      </c>
      <c r="Y1229" s="23" t="str">
        <f>IFERROR(VLOOKUP(AT1229,'#Input Lists#'!$L$3:$AH$833,5,FALSE)," ")</f>
        <v xml:space="preserve"> </v>
      </c>
      <c r="Z1229" s="206" t="str">
        <f>IFERROR(VLOOKUP(AT1229,'#Input Lists#'!$L$3:$AH$833,9,FALSE)," ")</f>
        <v xml:space="preserve"> </v>
      </c>
      <c r="AA1229" s="119" t="s">
        <v>1527</v>
      </c>
      <c r="AB1229" s="120"/>
      <c r="AC1229" s="123"/>
      <c r="AD1229" s="123"/>
      <c r="AE1229" s="123"/>
      <c r="AF1229" s="123"/>
      <c r="AG1229" s="123"/>
      <c r="AH1229" s="123"/>
      <c r="AI1229" s="123"/>
      <c r="AJ1229" s="123"/>
      <c r="AK1229" s="123"/>
      <c r="AL1229" s="123"/>
      <c r="AM1229" s="123"/>
      <c r="AN1229" s="123"/>
      <c r="AO1229" s="123"/>
      <c r="AP1229" s="120"/>
      <c r="AQ1229" s="125" t="str">
        <f>IFERROR(VLOOKUP(G1229,'#Location List#'!$C$3:$D$150,2,FALSE),"")</f>
        <v/>
      </c>
      <c r="AR1229" s="125" t="str">
        <f>IFERROR(VLOOKUP(F1229,'#Location List#'!$Q$3:$R$1154,2,FALSE),"")</f>
        <v/>
      </c>
      <c r="AS1229" s="125" t="str">
        <f>IFERROR(VLOOKUP(V1229,'#Input Lists#'!$B$3:$D$46,3,FALSE),"")</f>
        <v/>
      </c>
      <c r="AT1229" s="125" t="str">
        <f>IFERROR(VLOOKUP(CONCATENATE(V1229," ",W1229),'#Input Lists#'!$K$3:$L$827,2,FALSE),"")</f>
        <v/>
      </c>
      <c r="AU1229" s="125">
        <f>IFERROR(VLOOKUP(AA1229,'#Input Lists#'!$BU$3:$BV$8,2,FALSE),"")</f>
        <v>1</v>
      </c>
      <c r="AV1229" s="118" t="str">
        <f>IFERROR(VLOOKUP(AB1229,'#Input Lists#'!$BO$3:$BP$9,2,FALSE),"")</f>
        <v/>
      </c>
      <c r="AW1229" s="118">
        <f>IFERROR(VLOOKUP(AC1229,'#Input Lists#'!$BL$3:$BM$7,2,FALSE),"")</f>
        <v>1</v>
      </c>
      <c r="AX1229" s="52" t="e">
        <f>VLOOKUP(AQ1229,'#Location List#'!$D$3:$K$150,4,FALSE)</f>
        <v>#N/A</v>
      </c>
      <c r="AY1229" s="273" t="e">
        <f>VLOOKUP(AX1229,'#Location List#'!$Z$3:$AA$13,2,FALSE)</f>
        <v>#N/A</v>
      </c>
      <c r="AZ1229" s="126" t="e">
        <f>VLOOKUP($AT1229,'#Input Lists#'!$L$3:$S$1033,6,FALSE)</f>
        <v>#N/A</v>
      </c>
      <c r="BA1229" s="239" t="e">
        <f>VLOOKUP($AT1229,'#Input Lists#'!$L$3:$S$833,7,FALSE)</f>
        <v>#N/A</v>
      </c>
      <c r="BB1229" s="239" t="e">
        <f>VLOOKUP($AT1229,'#Input Lists#'!$L$3:$S$833,8,FALSE)</f>
        <v>#N/A</v>
      </c>
      <c r="BC1229" s="91" t="str">
        <f t="shared" si="116"/>
        <v/>
      </c>
      <c r="BD1229" s="91" t="str">
        <f t="shared" si="117"/>
        <v/>
      </c>
      <c r="BE1229" s="15" t="str">
        <f t="shared" si="118"/>
        <v/>
      </c>
      <c r="BF1229" s="92" t="str">
        <f t="shared" si="119"/>
        <v>No Sighting Date</v>
      </c>
    </row>
    <row r="1230" spans="1:58" x14ac:dyDescent="0.25">
      <c r="A1230" s="118">
        <v>1225</v>
      </c>
      <c r="B1230" s="119"/>
      <c r="C1230" s="120"/>
      <c r="D1230" s="121"/>
      <c r="E1230" s="121"/>
      <c r="F1230" s="236"/>
      <c r="G1230" s="122" t="str">
        <f>IFERROR(VLOOKUP(F1230,'#Location List#'!$U$3:$V$1154,2,FALSE),"")</f>
        <v/>
      </c>
      <c r="H1230" s="120"/>
      <c r="I1230" s="120"/>
      <c r="J1230" s="120"/>
      <c r="K1230" s="120"/>
      <c r="L1230" s="120"/>
      <c r="M1230" s="120"/>
      <c r="N1230" s="120"/>
      <c r="O1230" s="120"/>
      <c r="P1230" s="120"/>
      <c r="Q1230" s="120"/>
      <c r="R1230" s="120"/>
      <c r="S1230" s="120"/>
      <c r="T1230" s="205">
        <f t="shared" si="114"/>
        <v>0</v>
      </c>
      <c r="U1230" s="205">
        <f t="shared" si="115"/>
        <v>0</v>
      </c>
      <c r="V1230" s="210"/>
      <c r="W1230" s="210"/>
      <c r="X1230" s="23" t="str">
        <f>IFERROR(VLOOKUP(AT1230,'#Input Lists#'!$L$3:$AH$833,3,FALSE)," ")</f>
        <v xml:space="preserve"> </v>
      </c>
      <c r="Y1230" s="23" t="str">
        <f>IFERROR(VLOOKUP(AT1230,'#Input Lists#'!$L$3:$AH$833,5,FALSE)," ")</f>
        <v xml:space="preserve"> </v>
      </c>
      <c r="Z1230" s="206" t="str">
        <f>IFERROR(VLOOKUP(AT1230,'#Input Lists#'!$L$3:$AH$833,9,FALSE)," ")</f>
        <v xml:space="preserve"> </v>
      </c>
      <c r="AA1230" s="119" t="s">
        <v>1527</v>
      </c>
      <c r="AB1230" s="120"/>
      <c r="AC1230" s="123"/>
      <c r="AD1230" s="123"/>
      <c r="AE1230" s="123"/>
      <c r="AF1230" s="123"/>
      <c r="AG1230" s="123"/>
      <c r="AH1230" s="123"/>
      <c r="AI1230" s="123"/>
      <c r="AJ1230" s="123"/>
      <c r="AK1230" s="123"/>
      <c r="AL1230" s="123"/>
      <c r="AM1230" s="123"/>
      <c r="AN1230" s="123"/>
      <c r="AO1230" s="123"/>
      <c r="AP1230" s="120"/>
      <c r="AQ1230" s="125" t="str">
        <f>IFERROR(VLOOKUP(G1230,'#Location List#'!$C$3:$D$150,2,FALSE),"")</f>
        <v/>
      </c>
      <c r="AR1230" s="125" t="str">
        <f>IFERROR(VLOOKUP(F1230,'#Location List#'!$Q$3:$R$1154,2,FALSE),"")</f>
        <v/>
      </c>
      <c r="AS1230" s="125" t="str">
        <f>IFERROR(VLOOKUP(V1230,'#Input Lists#'!$B$3:$D$46,3,FALSE),"")</f>
        <v/>
      </c>
      <c r="AT1230" s="125" t="str">
        <f>IFERROR(VLOOKUP(CONCATENATE(V1230," ",W1230),'#Input Lists#'!$K$3:$L$827,2,FALSE),"")</f>
        <v/>
      </c>
      <c r="AU1230" s="125">
        <f>IFERROR(VLOOKUP(AA1230,'#Input Lists#'!$BU$3:$BV$8,2,FALSE),"")</f>
        <v>1</v>
      </c>
      <c r="AV1230" s="118" t="str">
        <f>IFERROR(VLOOKUP(AB1230,'#Input Lists#'!$BO$3:$BP$9,2,FALSE),"")</f>
        <v/>
      </c>
      <c r="AW1230" s="118">
        <f>IFERROR(VLOOKUP(AC1230,'#Input Lists#'!$BL$3:$BM$7,2,FALSE),"")</f>
        <v>1</v>
      </c>
      <c r="AX1230" s="52" t="e">
        <f>VLOOKUP(AQ1230,'#Location List#'!$D$3:$K$150,4,FALSE)</f>
        <v>#N/A</v>
      </c>
      <c r="AY1230" s="273" t="e">
        <f>VLOOKUP(AX1230,'#Location List#'!$Z$3:$AA$13,2,FALSE)</f>
        <v>#N/A</v>
      </c>
      <c r="AZ1230" s="126" t="e">
        <f>VLOOKUP($AT1230,'#Input Lists#'!$L$3:$S$1033,6,FALSE)</f>
        <v>#N/A</v>
      </c>
      <c r="BA1230" s="239" t="e">
        <f>VLOOKUP($AT1230,'#Input Lists#'!$L$3:$S$833,7,FALSE)</f>
        <v>#N/A</v>
      </c>
      <c r="BB1230" s="239" t="e">
        <f>VLOOKUP($AT1230,'#Input Lists#'!$L$3:$S$833,8,FALSE)</f>
        <v>#N/A</v>
      </c>
      <c r="BC1230" s="91" t="str">
        <f t="shared" si="116"/>
        <v/>
      </c>
      <c r="BD1230" s="91" t="str">
        <f t="shared" si="117"/>
        <v/>
      </c>
      <c r="BE1230" s="15" t="str">
        <f t="shared" si="118"/>
        <v/>
      </c>
      <c r="BF1230" s="92" t="str">
        <f t="shared" si="119"/>
        <v>No Sighting Date</v>
      </c>
    </row>
    <row r="1231" spans="1:58" x14ac:dyDescent="0.25">
      <c r="A1231" s="118">
        <v>1226</v>
      </c>
      <c r="B1231" s="119"/>
      <c r="C1231" s="120"/>
      <c r="D1231" s="121"/>
      <c r="E1231" s="121"/>
      <c r="F1231" s="236"/>
      <c r="G1231" s="122" t="str">
        <f>IFERROR(VLOOKUP(F1231,'#Location List#'!$U$3:$V$1154,2,FALSE),"")</f>
        <v/>
      </c>
      <c r="H1231" s="120"/>
      <c r="I1231" s="120"/>
      <c r="J1231" s="120"/>
      <c r="K1231" s="120"/>
      <c r="L1231" s="120"/>
      <c r="M1231" s="120"/>
      <c r="N1231" s="120"/>
      <c r="O1231" s="120"/>
      <c r="P1231" s="120"/>
      <c r="Q1231" s="120"/>
      <c r="R1231" s="120"/>
      <c r="S1231" s="120"/>
      <c r="T1231" s="205">
        <f t="shared" si="114"/>
        <v>0</v>
      </c>
      <c r="U1231" s="205">
        <f t="shared" si="115"/>
        <v>0</v>
      </c>
      <c r="V1231" s="210"/>
      <c r="W1231" s="210"/>
      <c r="X1231" s="23" t="str">
        <f>IFERROR(VLOOKUP(AT1231,'#Input Lists#'!$L$3:$AH$833,3,FALSE)," ")</f>
        <v xml:space="preserve"> </v>
      </c>
      <c r="Y1231" s="23" t="str">
        <f>IFERROR(VLOOKUP(AT1231,'#Input Lists#'!$L$3:$AH$833,5,FALSE)," ")</f>
        <v xml:space="preserve"> </v>
      </c>
      <c r="Z1231" s="206" t="str">
        <f>IFERROR(VLOOKUP(AT1231,'#Input Lists#'!$L$3:$AH$833,9,FALSE)," ")</f>
        <v xml:space="preserve"> </v>
      </c>
      <c r="AA1231" s="119" t="s">
        <v>1527</v>
      </c>
      <c r="AB1231" s="120"/>
      <c r="AC1231" s="123"/>
      <c r="AD1231" s="123"/>
      <c r="AE1231" s="123"/>
      <c r="AF1231" s="123"/>
      <c r="AG1231" s="123"/>
      <c r="AH1231" s="123"/>
      <c r="AI1231" s="123"/>
      <c r="AJ1231" s="123"/>
      <c r="AK1231" s="123"/>
      <c r="AL1231" s="123"/>
      <c r="AM1231" s="123"/>
      <c r="AN1231" s="123"/>
      <c r="AO1231" s="123"/>
      <c r="AP1231" s="120"/>
      <c r="AQ1231" s="125" t="str">
        <f>IFERROR(VLOOKUP(G1231,'#Location List#'!$C$3:$D$150,2,FALSE),"")</f>
        <v/>
      </c>
      <c r="AR1231" s="125" t="str">
        <f>IFERROR(VLOOKUP(F1231,'#Location List#'!$Q$3:$R$1154,2,FALSE),"")</f>
        <v/>
      </c>
      <c r="AS1231" s="125" t="str">
        <f>IFERROR(VLOOKUP(V1231,'#Input Lists#'!$B$3:$D$46,3,FALSE),"")</f>
        <v/>
      </c>
      <c r="AT1231" s="125" t="str">
        <f>IFERROR(VLOOKUP(CONCATENATE(V1231," ",W1231),'#Input Lists#'!$K$3:$L$827,2,FALSE),"")</f>
        <v/>
      </c>
      <c r="AU1231" s="125">
        <f>IFERROR(VLOOKUP(AA1231,'#Input Lists#'!$BU$3:$BV$8,2,FALSE),"")</f>
        <v>1</v>
      </c>
      <c r="AV1231" s="118" t="str">
        <f>IFERROR(VLOOKUP(AB1231,'#Input Lists#'!$BO$3:$BP$9,2,FALSE),"")</f>
        <v/>
      </c>
      <c r="AW1231" s="118">
        <f>IFERROR(VLOOKUP(AC1231,'#Input Lists#'!$BL$3:$BM$7,2,FALSE),"")</f>
        <v>1</v>
      </c>
      <c r="AX1231" s="52" t="e">
        <f>VLOOKUP(AQ1231,'#Location List#'!$D$3:$K$150,4,FALSE)</f>
        <v>#N/A</v>
      </c>
      <c r="AY1231" s="273" t="e">
        <f>VLOOKUP(AX1231,'#Location List#'!$Z$3:$AA$13,2,FALSE)</f>
        <v>#N/A</v>
      </c>
      <c r="AZ1231" s="126" t="e">
        <f>VLOOKUP($AT1231,'#Input Lists#'!$L$3:$S$1033,6,FALSE)</f>
        <v>#N/A</v>
      </c>
      <c r="BA1231" s="239" t="e">
        <f>VLOOKUP($AT1231,'#Input Lists#'!$L$3:$S$833,7,FALSE)</f>
        <v>#N/A</v>
      </c>
      <c r="BB1231" s="239" t="e">
        <f>VLOOKUP($AT1231,'#Input Lists#'!$L$3:$S$833,8,FALSE)</f>
        <v>#N/A</v>
      </c>
      <c r="BC1231" s="91" t="str">
        <f t="shared" si="116"/>
        <v/>
      </c>
      <c r="BD1231" s="91" t="str">
        <f t="shared" si="117"/>
        <v/>
      </c>
      <c r="BE1231" s="15" t="str">
        <f t="shared" si="118"/>
        <v/>
      </c>
      <c r="BF1231" s="92" t="str">
        <f t="shared" si="119"/>
        <v>No Sighting Date</v>
      </c>
    </row>
    <row r="1232" spans="1:58" x14ac:dyDescent="0.25">
      <c r="A1232" s="118">
        <v>1227</v>
      </c>
      <c r="B1232" s="119"/>
      <c r="C1232" s="120"/>
      <c r="D1232" s="121"/>
      <c r="E1232" s="121"/>
      <c r="F1232" s="236"/>
      <c r="G1232" s="122" t="str">
        <f>IFERROR(VLOOKUP(F1232,'#Location List#'!$U$3:$V$1154,2,FALSE),"")</f>
        <v/>
      </c>
      <c r="H1232" s="120"/>
      <c r="I1232" s="120"/>
      <c r="J1232" s="120"/>
      <c r="K1232" s="120"/>
      <c r="L1232" s="120"/>
      <c r="M1232" s="120"/>
      <c r="N1232" s="120"/>
      <c r="O1232" s="120"/>
      <c r="P1232" s="120"/>
      <c r="Q1232" s="120"/>
      <c r="R1232" s="120"/>
      <c r="S1232" s="120"/>
      <c r="T1232" s="205">
        <f t="shared" si="114"/>
        <v>0</v>
      </c>
      <c r="U1232" s="205">
        <f t="shared" si="115"/>
        <v>0</v>
      </c>
      <c r="V1232" s="210"/>
      <c r="W1232" s="210"/>
      <c r="X1232" s="23" t="str">
        <f>IFERROR(VLOOKUP(AT1232,'#Input Lists#'!$L$3:$AH$833,3,FALSE)," ")</f>
        <v xml:space="preserve"> </v>
      </c>
      <c r="Y1232" s="23" t="str">
        <f>IFERROR(VLOOKUP(AT1232,'#Input Lists#'!$L$3:$AH$833,5,FALSE)," ")</f>
        <v xml:space="preserve"> </v>
      </c>
      <c r="Z1232" s="206" t="str">
        <f>IFERROR(VLOOKUP(AT1232,'#Input Lists#'!$L$3:$AH$833,9,FALSE)," ")</f>
        <v xml:space="preserve"> </v>
      </c>
      <c r="AA1232" s="119" t="s">
        <v>1527</v>
      </c>
      <c r="AB1232" s="120"/>
      <c r="AC1232" s="123"/>
      <c r="AD1232" s="123"/>
      <c r="AE1232" s="123"/>
      <c r="AF1232" s="123"/>
      <c r="AG1232" s="123"/>
      <c r="AH1232" s="123"/>
      <c r="AI1232" s="123"/>
      <c r="AJ1232" s="123"/>
      <c r="AK1232" s="123"/>
      <c r="AL1232" s="123"/>
      <c r="AM1232" s="123"/>
      <c r="AN1232" s="123"/>
      <c r="AO1232" s="123"/>
      <c r="AP1232" s="120"/>
      <c r="AQ1232" s="125" t="str">
        <f>IFERROR(VLOOKUP(G1232,'#Location List#'!$C$3:$D$150,2,FALSE),"")</f>
        <v/>
      </c>
      <c r="AR1232" s="125" t="str">
        <f>IFERROR(VLOOKUP(F1232,'#Location List#'!$Q$3:$R$1154,2,FALSE),"")</f>
        <v/>
      </c>
      <c r="AS1232" s="125" t="str">
        <f>IFERROR(VLOOKUP(V1232,'#Input Lists#'!$B$3:$D$46,3,FALSE),"")</f>
        <v/>
      </c>
      <c r="AT1232" s="125" t="str">
        <f>IFERROR(VLOOKUP(CONCATENATE(V1232," ",W1232),'#Input Lists#'!$K$3:$L$827,2,FALSE),"")</f>
        <v/>
      </c>
      <c r="AU1232" s="125">
        <f>IFERROR(VLOOKUP(AA1232,'#Input Lists#'!$BU$3:$BV$8,2,FALSE),"")</f>
        <v>1</v>
      </c>
      <c r="AV1232" s="118" t="str">
        <f>IFERROR(VLOOKUP(AB1232,'#Input Lists#'!$BO$3:$BP$9,2,FALSE),"")</f>
        <v/>
      </c>
      <c r="AW1232" s="118">
        <f>IFERROR(VLOOKUP(AC1232,'#Input Lists#'!$BL$3:$BM$7,2,FALSE),"")</f>
        <v>1</v>
      </c>
      <c r="AX1232" s="52" t="e">
        <f>VLOOKUP(AQ1232,'#Location List#'!$D$3:$K$150,4,FALSE)</f>
        <v>#N/A</v>
      </c>
      <c r="AY1232" s="273" t="e">
        <f>VLOOKUP(AX1232,'#Location List#'!$Z$3:$AA$13,2,FALSE)</f>
        <v>#N/A</v>
      </c>
      <c r="AZ1232" s="126" t="e">
        <f>VLOOKUP($AT1232,'#Input Lists#'!$L$3:$S$1033,6,FALSE)</f>
        <v>#N/A</v>
      </c>
      <c r="BA1232" s="239" t="e">
        <f>VLOOKUP($AT1232,'#Input Lists#'!$L$3:$S$833,7,FALSE)</f>
        <v>#N/A</v>
      </c>
      <c r="BB1232" s="239" t="e">
        <f>VLOOKUP($AT1232,'#Input Lists#'!$L$3:$S$833,8,FALSE)</f>
        <v>#N/A</v>
      </c>
      <c r="BC1232" s="91" t="str">
        <f t="shared" si="116"/>
        <v/>
      </c>
      <c r="BD1232" s="91" t="str">
        <f t="shared" si="117"/>
        <v/>
      </c>
      <c r="BE1232" s="15" t="str">
        <f t="shared" si="118"/>
        <v/>
      </c>
      <c r="BF1232" s="92" t="str">
        <f t="shared" si="119"/>
        <v>No Sighting Date</v>
      </c>
    </row>
    <row r="1233" spans="1:58" x14ac:dyDescent="0.25">
      <c r="A1233" s="118">
        <v>1228</v>
      </c>
      <c r="B1233" s="119"/>
      <c r="C1233" s="120"/>
      <c r="D1233" s="121"/>
      <c r="E1233" s="121"/>
      <c r="F1233" s="236"/>
      <c r="G1233" s="122" t="str">
        <f>IFERROR(VLOOKUP(F1233,'#Location List#'!$U$3:$V$1154,2,FALSE),"")</f>
        <v/>
      </c>
      <c r="H1233" s="120"/>
      <c r="I1233" s="120"/>
      <c r="J1233" s="120"/>
      <c r="K1233" s="120"/>
      <c r="L1233" s="120"/>
      <c r="M1233" s="120"/>
      <c r="N1233" s="120"/>
      <c r="O1233" s="120"/>
      <c r="P1233" s="120"/>
      <c r="Q1233" s="120"/>
      <c r="R1233" s="120"/>
      <c r="S1233" s="120"/>
      <c r="T1233" s="205">
        <f t="shared" si="114"/>
        <v>0</v>
      </c>
      <c r="U1233" s="205">
        <f t="shared" si="115"/>
        <v>0</v>
      </c>
      <c r="V1233" s="210"/>
      <c r="W1233" s="210"/>
      <c r="X1233" s="23" t="str">
        <f>IFERROR(VLOOKUP(AT1233,'#Input Lists#'!$L$3:$AH$833,3,FALSE)," ")</f>
        <v xml:space="preserve"> </v>
      </c>
      <c r="Y1233" s="23" t="str">
        <f>IFERROR(VLOOKUP(AT1233,'#Input Lists#'!$L$3:$AH$833,5,FALSE)," ")</f>
        <v xml:space="preserve"> </v>
      </c>
      <c r="Z1233" s="206" t="str">
        <f>IFERROR(VLOOKUP(AT1233,'#Input Lists#'!$L$3:$AH$833,9,FALSE)," ")</f>
        <v xml:space="preserve"> </v>
      </c>
      <c r="AA1233" s="119" t="s">
        <v>1527</v>
      </c>
      <c r="AB1233" s="120"/>
      <c r="AC1233" s="123"/>
      <c r="AD1233" s="123"/>
      <c r="AE1233" s="123"/>
      <c r="AF1233" s="123"/>
      <c r="AG1233" s="123"/>
      <c r="AH1233" s="123"/>
      <c r="AI1233" s="123"/>
      <c r="AJ1233" s="123"/>
      <c r="AK1233" s="123"/>
      <c r="AL1233" s="123"/>
      <c r="AM1233" s="123"/>
      <c r="AN1233" s="123"/>
      <c r="AO1233" s="123"/>
      <c r="AP1233" s="120"/>
      <c r="AQ1233" s="125" t="str">
        <f>IFERROR(VLOOKUP(G1233,'#Location List#'!$C$3:$D$150,2,FALSE),"")</f>
        <v/>
      </c>
      <c r="AR1233" s="125" t="str">
        <f>IFERROR(VLOOKUP(F1233,'#Location List#'!$Q$3:$R$1154,2,FALSE),"")</f>
        <v/>
      </c>
      <c r="AS1233" s="125" t="str">
        <f>IFERROR(VLOOKUP(V1233,'#Input Lists#'!$B$3:$D$46,3,FALSE),"")</f>
        <v/>
      </c>
      <c r="AT1233" s="125" t="str">
        <f>IFERROR(VLOOKUP(CONCATENATE(V1233," ",W1233),'#Input Lists#'!$K$3:$L$827,2,FALSE),"")</f>
        <v/>
      </c>
      <c r="AU1233" s="125">
        <f>IFERROR(VLOOKUP(AA1233,'#Input Lists#'!$BU$3:$BV$8,2,FALSE),"")</f>
        <v>1</v>
      </c>
      <c r="AV1233" s="118" t="str">
        <f>IFERROR(VLOOKUP(AB1233,'#Input Lists#'!$BO$3:$BP$9,2,FALSE),"")</f>
        <v/>
      </c>
      <c r="AW1233" s="118">
        <f>IFERROR(VLOOKUP(AC1233,'#Input Lists#'!$BL$3:$BM$7,2,FALSE),"")</f>
        <v>1</v>
      </c>
      <c r="AX1233" s="52" t="e">
        <f>VLOOKUP(AQ1233,'#Location List#'!$D$3:$K$150,4,FALSE)</f>
        <v>#N/A</v>
      </c>
      <c r="AY1233" s="273" t="e">
        <f>VLOOKUP(AX1233,'#Location List#'!$Z$3:$AA$13,2,FALSE)</f>
        <v>#N/A</v>
      </c>
      <c r="AZ1233" s="126" t="e">
        <f>VLOOKUP($AT1233,'#Input Lists#'!$L$3:$S$1033,6,FALSE)</f>
        <v>#N/A</v>
      </c>
      <c r="BA1233" s="239" t="e">
        <f>VLOOKUP($AT1233,'#Input Lists#'!$L$3:$S$833,7,FALSE)</f>
        <v>#N/A</v>
      </c>
      <c r="BB1233" s="239" t="e">
        <f>VLOOKUP($AT1233,'#Input Lists#'!$L$3:$S$833,8,FALSE)</f>
        <v>#N/A</v>
      </c>
      <c r="BC1233" s="91" t="str">
        <f t="shared" si="116"/>
        <v/>
      </c>
      <c r="BD1233" s="91" t="str">
        <f t="shared" si="117"/>
        <v/>
      </c>
      <c r="BE1233" s="15" t="str">
        <f t="shared" si="118"/>
        <v/>
      </c>
      <c r="BF1233" s="92" t="str">
        <f t="shared" si="119"/>
        <v>No Sighting Date</v>
      </c>
    </row>
    <row r="1234" spans="1:58" x14ac:dyDescent="0.25">
      <c r="A1234" s="118">
        <v>1229</v>
      </c>
      <c r="B1234" s="119"/>
      <c r="C1234" s="120"/>
      <c r="D1234" s="121"/>
      <c r="E1234" s="121"/>
      <c r="F1234" s="236"/>
      <c r="G1234" s="122" t="str">
        <f>IFERROR(VLOOKUP(F1234,'#Location List#'!$U$3:$V$1154,2,FALSE),"")</f>
        <v/>
      </c>
      <c r="H1234" s="120"/>
      <c r="I1234" s="120"/>
      <c r="J1234" s="120"/>
      <c r="K1234" s="120"/>
      <c r="L1234" s="120"/>
      <c r="M1234" s="120"/>
      <c r="N1234" s="120"/>
      <c r="O1234" s="120"/>
      <c r="P1234" s="120"/>
      <c r="Q1234" s="120"/>
      <c r="R1234" s="120"/>
      <c r="S1234" s="120"/>
      <c r="T1234" s="205">
        <f t="shared" si="114"/>
        <v>0</v>
      </c>
      <c r="U1234" s="205">
        <f t="shared" si="115"/>
        <v>0</v>
      </c>
      <c r="V1234" s="210"/>
      <c r="W1234" s="210"/>
      <c r="X1234" s="23" t="str">
        <f>IFERROR(VLOOKUP(AT1234,'#Input Lists#'!$L$3:$AH$833,3,FALSE)," ")</f>
        <v xml:space="preserve"> </v>
      </c>
      <c r="Y1234" s="23" t="str">
        <f>IFERROR(VLOOKUP(AT1234,'#Input Lists#'!$L$3:$AH$833,5,FALSE)," ")</f>
        <v xml:space="preserve"> </v>
      </c>
      <c r="Z1234" s="206" t="str">
        <f>IFERROR(VLOOKUP(AT1234,'#Input Lists#'!$L$3:$AH$833,9,FALSE)," ")</f>
        <v xml:space="preserve"> </v>
      </c>
      <c r="AA1234" s="119" t="s">
        <v>1527</v>
      </c>
      <c r="AB1234" s="120"/>
      <c r="AC1234" s="123"/>
      <c r="AD1234" s="123"/>
      <c r="AE1234" s="123"/>
      <c r="AF1234" s="123"/>
      <c r="AG1234" s="123"/>
      <c r="AH1234" s="123"/>
      <c r="AI1234" s="123"/>
      <c r="AJ1234" s="123"/>
      <c r="AK1234" s="123"/>
      <c r="AL1234" s="123"/>
      <c r="AM1234" s="123"/>
      <c r="AN1234" s="123"/>
      <c r="AO1234" s="123"/>
      <c r="AP1234" s="120"/>
      <c r="AQ1234" s="125" t="str">
        <f>IFERROR(VLOOKUP(G1234,'#Location List#'!$C$3:$D$150,2,FALSE),"")</f>
        <v/>
      </c>
      <c r="AR1234" s="125" t="str">
        <f>IFERROR(VLOOKUP(F1234,'#Location List#'!$Q$3:$R$1154,2,FALSE),"")</f>
        <v/>
      </c>
      <c r="AS1234" s="125" t="str">
        <f>IFERROR(VLOOKUP(V1234,'#Input Lists#'!$B$3:$D$46,3,FALSE),"")</f>
        <v/>
      </c>
      <c r="AT1234" s="125" t="str">
        <f>IFERROR(VLOOKUP(CONCATENATE(V1234," ",W1234),'#Input Lists#'!$K$3:$L$827,2,FALSE),"")</f>
        <v/>
      </c>
      <c r="AU1234" s="125">
        <f>IFERROR(VLOOKUP(AA1234,'#Input Lists#'!$BU$3:$BV$8,2,FALSE),"")</f>
        <v>1</v>
      </c>
      <c r="AV1234" s="118" t="str">
        <f>IFERROR(VLOOKUP(AB1234,'#Input Lists#'!$BO$3:$BP$9,2,FALSE),"")</f>
        <v/>
      </c>
      <c r="AW1234" s="118">
        <f>IFERROR(VLOOKUP(AC1234,'#Input Lists#'!$BL$3:$BM$7,2,FALSE),"")</f>
        <v>1</v>
      </c>
      <c r="AX1234" s="52" t="e">
        <f>VLOOKUP(AQ1234,'#Location List#'!$D$3:$K$150,4,FALSE)</f>
        <v>#N/A</v>
      </c>
      <c r="AY1234" s="273" t="e">
        <f>VLOOKUP(AX1234,'#Location List#'!$Z$3:$AA$13,2,FALSE)</f>
        <v>#N/A</v>
      </c>
      <c r="AZ1234" s="126" t="e">
        <f>VLOOKUP($AT1234,'#Input Lists#'!$L$3:$S$1033,6,FALSE)</f>
        <v>#N/A</v>
      </c>
      <c r="BA1234" s="239" t="e">
        <f>VLOOKUP($AT1234,'#Input Lists#'!$L$3:$S$833,7,FALSE)</f>
        <v>#N/A</v>
      </c>
      <c r="BB1234" s="239" t="e">
        <f>VLOOKUP($AT1234,'#Input Lists#'!$L$3:$S$833,8,FALSE)</f>
        <v>#N/A</v>
      </c>
      <c r="BC1234" s="91" t="str">
        <f t="shared" si="116"/>
        <v/>
      </c>
      <c r="BD1234" s="91" t="str">
        <f t="shared" si="117"/>
        <v/>
      </c>
      <c r="BE1234" s="15" t="str">
        <f t="shared" si="118"/>
        <v/>
      </c>
      <c r="BF1234" s="92" t="str">
        <f t="shared" si="119"/>
        <v>No Sighting Date</v>
      </c>
    </row>
    <row r="1235" spans="1:58" x14ac:dyDescent="0.25">
      <c r="A1235" s="118">
        <v>1230</v>
      </c>
      <c r="B1235" s="119"/>
      <c r="C1235" s="120"/>
      <c r="D1235" s="121"/>
      <c r="E1235" s="121"/>
      <c r="F1235" s="236"/>
      <c r="G1235" s="122" t="str">
        <f>IFERROR(VLOOKUP(F1235,'#Location List#'!$U$3:$V$1154,2,FALSE),"")</f>
        <v/>
      </c>
      <c r="H1235" s="120"/>
      <c r="I1235" s="120"/>
      <c r="J1235" s="120"/>
      <c r="K1235" s="120"/>
      <c r="L1235" s="120"/>
      <c r="M1235" s="120"/>
      <c r="N1235" s="120"/>
      <c r="O1235" s="120"/>
      <c r="P1235" s="120"/>
      <c r="Q1235" s="120"/>
      <c r="R1235" s="120"/>
      <c r="S1235" s="120"/>
      <c r="T1235" s="205">
        <f t="shared" si="114"/>
        <v>0</v>
      </c>
      <c r="U1235" s="205">
        <f t="shared" si="115"/>
        <v>0</v>
      </c>
      <c r="V1235" s="210"/>
      <c r="W1235" s="210"/>
      <c r="X1235" s="23" t="str">
        <f>IFERROR(VLOOKUP(AT1235,'#Input Lists#'!$L$3:$AH$833,3,FALSE)," ")</f>
        <v xml:space="preserve"> </v>
      </c>
      <c r="Y1235" s="23" t="str">
        <f>IFERROR(VLOOKUP(AT1235,'#Input Lists#'!$L$3:$AH$833,5,FALSE)," ")</f>
        <v xml:space="preserve"> </v>
      </c>
      <c r="Z1235" s="206" t="str">
        <f>IFERROR(VLOOKUP(AT1235,'#Input Lists#'!$L$3:$AH$833,9,FALSE)," ")</f>
        <v xml:space="preserve"> </v>
      </c>
      <c r="AA1235" s="119" t="s">
        <v>1527</v>
      </c>
      <c r="AB1235" s="120"/>
      <c r="AC1235" s="123"/>
      <c r="AD1235" s="123"/>
      <c r="AE1235" s="123"/>
      <c r="AF1235" s="123"/>
      <c r="AG1235" s="123"/>
      <c r="AH1235" s="123"/>
      <c r="AI1235" s="123"/>
      <c r="AJ1235" s="123"/>
      <c r="AK1235" s="123"/>
      <c r="AL1235" s="123"/>
      <c r="AM1235" s="123"/>
      <c r="AN1235" s="123"/>
      <c r="AO1235" s="123"/>
      <c r="AP1235" s="120"/>
      <c r="AQ1235" s="125" t="str">
        <f>IFERROR(VLOOKUP(G1235,'#Location List#'!$C$3:$D$150,2,FALSE),"")</f>
        <v/>
      </c>
      <c r="AR1235" s="125" t="str">
        <f>IFERROR(VLOOKUP(F1235,'#Location List#'!$Q$3:$R$1154,2,FALSE),"")</f>
        <v/>
      </c>
      <c r="AS1235" s="125" t="str">
        <f>IFERROR(VLOOKUP(V1235,'#Input Lists#'!$B$3:$D$46,3,FALSE),"")</f>
        <v/>
      </c>
      <c r="AT1235" s="125" t="str">
        <f>IFERROR(VLOOKUP(CONCATENATE(V1235," ",W1235),'#Input Lists#'!$K$3:$L$827,2,FALSE),"")</f>
        <v/>
      </c>
      <c r="AU1235" s="125">
        <f>IFERROR(VLOOKUP(AA1235,'#Input Lists#'!$BU$3:$BV$8,2,FALSE),"")</f>
        <v>1</v>
      </c>
      <c r="AV1235" s="118" t="str">
        <f>IFERROR(VLOOKUP(AB1235,'#Input Lists#'!$BO$3:$BP$9,2,FALSE),"")</f>
        <v/>
      </c>
      <c r="AW1235" s="118">
        <f>IFERROR(VLOOKUP(AC1235,'#Input Lists#'!$BL$3:$BM$7,2,FALSE),"")</f>
        <v>1</v>
      </c>
      <c r="AX1235" s="52" t="e">
        <f>VLOOKUP(AQ1235,'#Location List#'!$D$3:$K$150,4,FALSE)</f>
        <v>#N/A</v>
      </c>
      <c r="AY1235" s="273" t="e">
        <f>VLOOKUP(AX1235,'#Location List#'!$Z$3:$AA$13,2,FALSE)</f>
        <v>#N/A</v>
      </c>
      <c r="AZ1235" s="126" t="e">
        <f>VLOOKUP($AT1235,'#Input Lists#'!$L$3:$S$1033,6,FALSE)</f>
        <v>#N/A</v>
      </c>
      <c r="BA1235" s="239" t="e">
        <f>VLOOKUP($AT1235,'#Input Lists#'!$L$3:$S$833,7,FALSE)</f>
        <v>#N/A</v>
      </c>
      <c r="BB1235" s="239" t="e">
        <f>VLOOKUP($AT1235,'#Input Lists#'!$L$3:$S$833,8,FALSE)</f>
        <v>#N/A</v>
      </c>
      <c r="BC1235" s="91" t="str">
        <f t="shared" si="116"/>
        <v/>
      </c>
      <c r="BD1235" s="91" t="str">
        <f t="shared" si="117"/>
        <v/>
      </c>
      <c r="BE1235" s="15" t="str">
        <f t="shared" si="118"/>
        <v/>
      </c>
      <c r="BF1235" s="92" t="str">
        <f t="shared" si="119"/>
        <v>No Sighting Date</v>
      </c>
    </row>
    <row r="1236" spans="1:58" x14ac:dyDescent="0.25">
      <c r="A1236" s="118">
        <v>1231</v>
      </c>
      <c r="B1236" s="119"/>
      <c r="C1236" s="120"/>
      <c r="D1236" s="121"/>
      <c r="E1236" s="121"/>
      <c r="F1236" s="236"/>
      <c r="G1236" s="122" t="str">
        <f>IFERROR(VLOOKUP(F1236,'#Location List#'!$U$3:$V$1154,2,FALSE),"")</f>
        <v/>
      </c>
      <c r="H1236" s="120"/>
      <c r="I1236" s="120"/>
      <c r="J1236" s="120"/>
      <c r="K1236" s="120"/>
      <c r="L1236" s="120"/>
      <c r="M1236" s="120"/>
      <c r="N1236" s="120"/>
      <c r="O1236" s="120"/>
      <c r="P1236" s="120"/>
      <c r="Q1236" s="120"/>
      <c r="R1236" s="120"/>
      <c r="S1236" s="120"/>
      <c r="T1236" s="205">
        <f t="shared" ref="T1236:T1299" si="120">N1236-O1236/60-P1236/60/60</f>
        <v>0</v>
      </c>
      <c r="U1236" s="205">
        <f t="shared" ref="U1236:U1299" si="121">Q1236+R1236/60+S1236/60/60</f>
        <v>0</v>
      </c>
      <c r="V1236" s="210"/>
      <c r="W1236" s="210"/>
      <c r="X1236" s="23" t="str">
        <f>IFERROR(VLOOKUP(AT1236,'#Input Lists#'!$L$3:$AH$833,3,FALSE)," ")</f>
        <v xml:space="preserve"> </v>
      </c>
      <c r="Y1236" s="23" t="str">
        <f>IFERROR(VLOOKUP(AT1236,'#Input Lists#'!$L$3:$AH$833,5,FALSE)," ")</f>
        <v xml:space="preserve"> </v>
      </c>
      <c r="Z1236" s="206" t="str">
        <f>IFERROR(VLOOKUP(AT1236,'#Input Lists#'!$L$3:$AH$833,9,FALSE)," ")</f>
        <v xml:space="preserve"> </v>
      </c>
      <c r="AA1236" s="119" t="s">
        <v>1527</v>
      </c>
      <c r="AB1236" s="120"/>
      <c r="AC1236" s="123"/>
      <c r="AD1236" s="123"/>
      <c r="AE1236" s="123"/>
      <c r="AF1236" s="123"/>
      <c r="AG1236" s="123"/>
      <c r="AH1236" s="123"/>
      <c r="AI1236" s="123"/>
      <c r="AJ1236" s="123"/>
      <c r="AK1236" s="123"/>
      <c r="AL1236" s="123"/>
      <c r="AM1236" s="123"/>
      <c r="AN1236" s="123"/>
      <c r="AO1236" s="123"/>
      <c r="AP1236" s="120"/>
      <c r="AQ1236" s="125" t="str">
        <f>IFERROR(VLOOKUP(G1236,'#Location List#'!$C$3:$D$150,2,FALSE),"")</f>
        <v/>
      </c>
      <c r="AR1236" s="125" t="str">
        <f>IFERROR(VLOOKUP(F1236,'#Location List#'!$Q$3:$R$1154,2,FALSE),"")</f>
        <v/>
      </c>
      <c r="AS1236" s="125" t="str">
        <f>IFERROR(VLOOKUP(V1236,'#Input Lists#'!$B$3:$D$46,3,FALSE),"")</f>
        <v/>
      </c>
      <c r="AT1236" s="125" t="str">
        <f>IFERROR(VLOOKUP(CONCATENATE(V1236," ",W1236),'#Input Lists#'!$K$3:$L$827,2,FALSE),"")</f>
        <v/>
      </c>
      <c r="AU1236" s="125">
        <f>IFERROR(VLOOKUP(AA1236,'#Input Lists#'!$BU$3:$BV$8,2,FALSE),"")</f>
        <v>1</v>
      </c>
      <c r="AV1236" s="118" t="str">
        <f>IFERROR(VLOOKUP(AB1236,'#Input Lists#'!$BO$3:$BP$9,2,FALSE),"")</f>
        <v/>
      </c>
      <c r="AW1236" s="118">
        <f>IFERROR(VLOOKUP(AC1236,'#Input Lists#'!$BL$3:$BM$7,2,FALSE),"")</f>
        <v>1</v>
      </c>
      <c r="AX1236" s="52" t="e">
        <f>VLOOKUP(AQ1236,'#Location List#'!$D$3:$K$150,4,FALSE)</f>
        <v>#N/A</v>
      </c>
      <c r="AY1236" s="273" t="e">
        <f>VLOOKUP(AX1236,'#Location List#'!$Z$3:$AA$13,2,FALSE)</f>
        <v>#N/A</v>
      </c>
      <c r="AZ1236" s="126" t="e">
        <f>VLOOKUP($AT1236,'#Input Lists#'!$L$3:$S$1033,6,FALSE)</f>
        <v>#N/A</v>
      </c>
      <c r="BA1236" s="239" t="e">
        <f>VLOOKUP($AT1236,'#Input Lists#'!$L$3:$S$833,7,FALSE)</f>
        <v>#N/A</v>
      </c>
      <c r="BB1236" s="239" t="e">
        <f>VLOOKUP($AT1236,'#Input Lists#'!$L$3:$S$833,8,FALSE)</f>
        <v>#N/A</v>
      </c>
      <c r="BC1236" s="91" t="str">
        <f t="shared" ref="BC1236:BC1299" si="122">IFERROR(WEEKNUM(BA1236,2),"")</f>
        <v/>
      </c>
      <c r="BD1236" s="91" t="str">
        <f t="shared" ref="BD1236:BD1299" si="123">IFERROR(IF(WEEKNUM(BB1236)&lt;WEEKNUM(BA1236),WEEKNUM(BB1236)+52,WEEKNUM(BB1236)),"")</f>
        <v/>
      </c>
      <c r="BE1236" s="15" t="str">
        <f t="shared" ref="BE1236:BE1299" si="124">IF(E1236="","",IF(WEEKNUM(E1236)&lt;9,WEEKNUM(E1236)+52, WEEKNUM(E1236)))</f>
        <v/>
      </c>
      <c r="BF1236" s="92" t="str">
        <f t="shared" ref="BF1236:BF1299" si="125">IF(E1236="", "No Sighting Date", IF(BC1236&gt;=BD1236," ",IF(BE1236&gt;=BC1236,IF(BE1236&lt;=BD1236,"IN RANGE",BE1236-BD1236),BE1236-BC1236)))</f>
        <v>No Sighting Date</v>
      </c>
    </row>
    <row r="1237" spans="1:58" x14ac:dyDescent="0.25">
      <c r="A1237" s="118">
        <v>1232</v>
      </c>
      <c r="B1237" s="119"/>
      <c r="C1237" s="120"/>
      <c r="D1237" s="121"/>
      <c r="E1237" s="121"/>
      <c r="F1237" s="236"/>
      <c r="G1237" s="122" t="str">
        <f>IFERROR(VLOOKUP(F1237,'#Location List#'!$U$3:$V$1154,2,FALSE),"")</f>
        <v/>
      </c>
      <c r="H1237" s="120"/>
      <c r="I1237" s="120"/>
      <c r="J1237" s="120"/>
      <c r="K1237" s="120"/>
      <c r="L1237" s="120"/>
      <c r="M1237" s="120"/>
      <c r="N1237" s="120"/>
      <c r="O1237" s="120"/>
      <c r="P1237" s="120"/>
      <c r="Q1237" s="120"/>
      <c r="R1237" s="120"/>
      <c r="S1237" s="120"/>
      <c r="T1237" s="205">
        <f t="shared" si="120"/>
        <v>0</v>
      </c>
      <c r="U1237" s="205">
        <f t="shared" si="121"/>
        <v>0</v>
      </c>
      <c r="V1237" s="210"/>
      <c r="W1237" s="210"/>
      <c r="X1237" s="23" t="str">
        <f>IFERROR(VLOOKUP(AT1237,'#Input Lists#'!$L$3:$AH$833,3,FALSE)," ")</f>
        <v xml:space="preserve"> </v>
      </c>
      <c r="Y1237" s="23" t="str">
        <f>IFERROR(VLOOKUP(AT1237,'#Input Lists#'!$L$3:$AH$833,5,FALSE)," ")</f>
        <v xml:space="preserve"> </v>
      </c>
      <c r="Z1237" s="206" t="str">
        <f>IFERROR(VLOOKUP(AT1237,'#Input Lists#'!$L$3:$AH$833,9,FALSE)," ")</f>
        <v xml:space="preserve"> </v>
      </c>
      <c r="AA1237" s="119" t="s">
        <v>1527</v>
      </c>
      <c r="AB1237" s="120"/>
      <c r="AC1237" s="123"/>
      <c r="AD1237" s="123"/>
      <c r="AE1237" s="123"/>
      <c r="AF1237" s="123"/>
      <c r="AG1237" s="123"/>
      <c r="AH1237" s="123"/>
      <c r="AI1237" s="123"/>
      <c r="AJ1237" s="123"/>
      <c r="AK1237" s="123"/>
      <c r="AL1237" s="123"/>
      <c r="AM1237" s="123"/>
      <c r="AN1237" s="123"/>
      <c r="AO1237" s="123"/>
      <c r="AP1237" s="120"/>
      <c r="AQ1237" s="125" t="str">
        <f>IFERROR(VLOOKUP(G1237,'#Location List#'!$C$3:$D$150,2,FALSE),"")</f>
        <v/>
      </c>
      <c r="AR1237" s="125" t="str">
        <f>IFERROR(VLOOKUP(F1237,'#Location List#'!$Q$3:$R$1154,2,FALSE),"")</f>
        <v/>
      </c>
      <c r="AS1237" s="125" t="str">
        <f>IFERROR(VLOOKUP(V1237,'#Input Lists#'!$B$3:$D$46,3,FALSE),"")</f>
        <v/>
      </c>
      <c r="AT1237" s="125" t="str">
        <f>IFERROR(VLOOKUP(CONCATENATE(V1237," ",W1237),'#Input Lists#'!$K$3:$L$827,2,FALSE),"")</f>
        <v/>
      </c>
      <c r="AU1237" s="125">
        <f>IFERROR(VLOOKUP(AA1237,'#Input Lists#'!$BU$3:$BV$8,2,FALSE),"")</f>
        <v>1</v>
      </c>
      <c r="AV1237" s="118" t="str">
        <f>IFERROR(VLOOKUP(AB1237,'#Input Lists#'!$BO$3:$BP$9,2,FALSE),"")</f>
        <v/>
      </c>
      <c r="AW1237" s="118">
        <f>IFERROR(VLOOKUP(AC1237,'#Input Lists#'!$BL$3:$BM$7,2,FALSE),"")</f>
        <v>1</v>
      </c>
      <c r="AX1237" s="52" t="e">
        <f>VLOOKUP(AQ1237,'#Location List#'!$D$3:$K$150,4,FALSE)</f>
        <v>#N/A</v>
      </c>
      <c r="AY1237" s="273" t="e">
        <f>VLOOKUP(AX1237,'#Location List#'!$Z$3:$AA$13,2,FALSE)</f>
        <v>#N/A</v>
      </c>
      <c r="AZ1237" s="126" t="e">
        <f>VLOOKUP($AT1237,'#Input Lists#'!$L$3:$S$1033,6,FALSE)</f>
        <v>#N/A</v>
      </c>
      <c r="BA1237" s="239" t="e">
        <f>VLOOKUP($AT1237,'#Input Lists#'!$L$3:$S$833,7,FALSE)</f>
        <v>#N/A</v>
      </c>
      <c r="BB1237" s="239" t="e">
        <f>VLOOKUP($AT1237,'#Input Lists#'!$L$3:$S$833,8,FALSE)</f>
        <v>#N/A</v>
      </c>
      <c r="BC1237" s="91" t="str">
        <f t="shared" si="122"/>
        <v/>
      </c>
      <c r="BD1237" s="91" t="str">
        <f t="shared" si="123"/>
        <v/>
      </c>
      <c r="BE1237" s="15" t="str">
        <f t="shared" si="124"/>
        <v/>
      </c>
      <c r="BF1237" s="92" t="str">
        <f t="shared" si="125"/>
        <v>No Sighting Date</v>
      </c>
    </row>
    <row r="1238" spans="1:58" x14ac:dyDescent="0.25">
      <c r="A1238" s="118">
        <v>1233</v>
      </c>
      <c r="B1238" s="119"/>
      <c r="C1238" s="120"/>
      <c r="D1238" s="121"/>
      <c r="E1238" s="121"/>
      <c r="F1238" s="236"/>
      <c r="G1238" s="122" t="str">
        <f>IFERROR(VLOOKUP(F1238,'#Location List#'!$U$3:$V$1154,2,FALSE),"")</f>
        <v/>
      </c>
      <c r="H1238" s="120"/>
      <c r="I1238" s="120"/>
      <c r="J1238" s="120"/>
      <c r="K1238" s="120"/>
      <c r="L1238" s="120"/>
      <c r="M1238" s="120"/>
      <c r="N1238" s="120"/>
      <c r="O1238" s="120"/>
      <c r="P1238" s="120"/>
      <c r="Q1238" s="120"/>
      <c r="R1238" s="120"/>
      <c r="S1238" s="120"/>
      <c r="T1238" s="205">
        <f t="shared" si="120"/>
        <v>0</v>
      </c>
      <c r="U1238" s="205">
        <f t="shared" si="121"/>
        <v>0</v>
      </c>
      <c r="V1238" s="210"/>
      <c r="W1238" s="210"/>
      <c r="X1238" s="23" t="str">
        <f>IFERROR(VLOOKUP(AT1238,'#Input Lists#'!$L$3:$AH$833,3,FALSE)," ")</f>
        <v xml:space="preserve"> </v>
      </c>
      <c r="Y1238" s="23" t="str">
        <f>IFERROR(VLOOKUP(AT1238,'#Input Lists#'!$L$3:$AH$833,5,FALSE)," ")</f>
        <v xml:space="preserve"> </v>
      </c>
      <c r="Z1238" s="206" t="str">
        <f>IFERROR(VLOOKUP(AT1238,'#Input Lists#'!$L$3:$AH$833,9,FALSE)," ")</f>
        <v xml:space="preserve"> </v>
      </c>
      <c r="AA1238" s="119" t="s">
        <v>1527</v>
      </c>
      <c r="AB1238" s="120"/>
      <c r="AC1238" s="123"/>
      <c r="AD1238" s="123"/>
      <c r="AE1238" s="123"/>
      <c r="AF1238" s="123"/>
      <c r="AG1238" s="123"/>
      <c r="AH1238" s="123"/>
      <c r="AI1238" s="123"/>
      <c r="AJ1238" s="123"/>
      <c r="AK1238" s="123"/>
      <c r="AL1238" s="123"/>
      <c r="AM1238" s="123"/>
      <c r="AN1238" s="123"/>
      <c r="AO1238" s="123"/>
      <c r="AP1238" s="120"/>
      <c r="AQ1238" s="125" t="str">
        <f>IFERROR(VLOOKUP(G1238,'#Location List#'!$C$3:$D$150,2,FALSE),"")</f>
        <v/>
      </c>
      <c r="AR1238" s="125" t="str">
        <f>IFERROR(VLOOKUP(F1238,'#Location List#'!$Q$3:$R$1154,2,FALSE),"")</f>
        <v/>
      </c>
      <c r="AS1238" s="125" t="str">
        <f>IFERROR(VLOOKUP(V1238,'#Input Lists#'!$B$3:$D$46,3,FALSE),"")</f>
        <v/>
      </c>
      <c r="AT1238" s="125" t="str">
        <f>IFERROR(VLOOKUP(CONCATENATE(V1238," ",W1238),'#Input Lists#'!$K$3:$L$827,2,FALSE),"")</f>
        <v/>
      </c>
      <c r="AU1238" s="125">
        <f>IFERROR(VLOOKUP(AA1238,'#Input Lists#'!$BU$3:$BV$8,2,FALSE),"")</f>
        <v>1</v>
      </c>
      <c r="AV1238" s="118" t="str">
        <f>IFERROR(VLOOKUP(AB1238,'#Input Lists#'!$BO$3:$BP$9,2,FALSE),"")</f>
        <v/>
      </c>
      <c r="AW1238" s="118">
        <f>IFERROR(VLOOKUP(AC1238,'#Input Lists#'!$BL$3:$BM$7,2,FALSE),"")</f>
        <v>1</v>
      </c>
      <c r="AX1238" s="52" t="e">
        <f>VLOOKUP(AQ1238,'#Location List#'!$D$3:$K$150,4,FALSE)</f>
        <v>#N/A</v>
      </c>
      <c r="AY1238" s="273" t="e">
        <f>VLOOKUP(AX1238,'#Location List#'!$Z$3:$AA$13,2,FALSE)</f>
        <v>#N/A</v>
      </c>
      <c r="AZ1238" s="126" t="e">
        <f>VLOOKUP($AT1238,'#Input Lists#'!$L$3:$S$1033,6,FALSE)</f>
        <v>#N/A</v>
      </c>
      <c r="BA1238" s="239" t="e">
        <f>VLOOKUP($AT1238,'#Input Lists#'!$L$3:$S$833,7,FALSE)</f>
        <v>#N/A</v>
      </c>
      <c r="BB1238" s="239" t="e">
        <f>VLOOKUP($AT1238,'#Input Lists#'!$L$3:$S$833,8,FALSE)</f>
        <v>#N/A</v>
      </c>
      <c r="BC1238" s="91" t="str">
        <f t="shared" si="122"/>
        <v/>
      </c>
      <c r="BD1238" s="91" t="str">
        <f t="shared" si="123"/>
        <v/>
      </c>
      <c r="BE1238" s="15" t="str">
        <f t="shared" si="124"/>
        <v/>
      </c>
      <c r="BF1238" s="92" t="str">
        <f t="shared" si="125"/>
        <v>No Sighting Date</v>
      </c>
    </row>
    <row r="1239" spans="1:58" x14ac:dyDescent="0.25">
      <c r="A1239" s="118">
        <v>1234</v>
      </c>
      <c r="B1239" s="119"/>
      <c r="C1239" s="120"/>
      <c r="D1239" s="121"/>
      <c r="E1239" s="121"/>
      <c r="F1239" s="236"/>
      <c r="G1239" s="122" t="str">
        <f>IFERROR(VLOOKUP(F1239,'#Location List#'!$U$3:$V$1154,2,FALSE),"")</f>
        <v/>
      </c>
      <c r="H1239" s="120"/>
      <c r="I1239" s="120"/>
      <c r="J1239" s="120"/>
      <c r="K1239" s="120"/>
      <c r="L1239" s="120"/>
      <c r="M1239" s="120"/>
      <c r="N1239" s="120"/>
      <c r="O1239" s="120"/>
      <c r="P1239" s="120"/>
      <c r="Q1239" s="120"/>
      <c r="R1239" s="120"/>
      <c r="S1239" s="120"/>
      <c r="T1239" s="205">
        <f t="shared" si="120"/>
        <v>0</v>
      </c>
      <c r="U1239" s="205">
        <f t="shared" si="121"/>
        <v>0</v>
      </c>
      <c r="V1239" s="210"/>
      <c r="W1239" s="210"/>
      <c r="X1239" s="23" t="str">
        <f>IFERROR(VLOOKUP(AT1239,'#Input Lists#'!$L$3:$AH$833,3,FALSE)," ")</f>
        <v xml:space="preserve"> </v>
      </c>
      <c r="Y1239" s="23" t="str">
        <f>IFERROR(VLOOKUP(AT1239,'#Input Lists#'!$L$3:$AH$833,5,FALSE)," ")</f>
        <v xml:space="preserve"> </v>
      </c>
      <c r="Z1239" s="206" t="str">
        <f>IFERROR(VLOOKUP(AT1239,'#Input Lists#'!$L$3:$AH$833,9,FALSE)," ")</f>
        <v xml:space="preserve"> </v>
      </c>
      <c r="AA1239" s="119" t="s">
        <v>1527</v>
      </c>
      <c r="AB1239" s="120"/>
      <c r="AC1239" s="123"/>
      <c r="AD1239" s="123"/>
      <c r="AE1239" s="123"/>
      <c r="AF1239" s="123"/>
      <c r="AG1239" s="123"/>
      <c r="AH1239" s="123"/>
      <c r="AI1239" s="123"/>
      <c r="AJ1239" s="123"/>
      <c r="AK1239" s="123"/>
      <c r="AL1239" s="123"/>
      <c r="AM1239" s="123"/>
      <c r="AN1239" s="123"/>
      <c r="AO1239" s="123"/>
      <c r="AP1239" s="120"/>
      <c r="AQ1239" s="125" t="str">
        <f>IFERROR(VLOOKUP(G1239,'#Location List#'!$C$3:$D$150,2,FALSE),"")</f>
        <v/>
      </c>
      <c r="AR1239" s="125" t="str">
        <f>IFERROR(VLOOKUP(F1239,'#Location List#'!$Q$3:$R$1154,2,FALSE),"")</f>
        <v/>
      </c>
      <c r="AS1239" s="125" t="str">
        <f>IFERROR(VLOOKUP(V1239,'#Input Lists#'!$B$3:$D$46,3,FALSE),"")</f>
        <v/>
      </c>
      <c r="AT1239" s="125" t="str">
        <f>IFERROR(VLOOKUP(CONCATENATE(V1239," ",W1239),'#Input Lists#'!$K$3:$L$827,2,FALSE),"")</f>
        <v/>
      </c>
      <c r="AU1239" s="125">
        <f>IFERROR(VLOOKUP(AA1239,'#Input Lists#'!$BU$3:$BV$8,2,FALSE),"")</f>
        <v>1</v>
      </c>
      <c r="AV1239" s="118" t="str">
        <f>IFERROR(VLOOKUP(AB1239,'#Input Lists#'!$BO$3:$BP$9,2,FALSE),"")</f>
        <v/>
      </c>
      <c r="AW1239" s="118">
        <f>IFERROR(VLOOKUP(AC1239,'#Input Lists#'!$BL$3:$BM$7,2,FALSE),"")</f>
        <v>1</v>
      </c>
      <c r="AX1239" s="52" t="e">
        <f>VLOOKUP(AQ1239,'#Location List#'!$D$3:$K$150,4,FALSE)</f>
        <v>#N/A</v>
      </c>
      <c r="AY1239" s="273" t="e">
        <f>VLOOKUP(AX1239,'#Location List#'!$Z$3:$AA$13,2,FALSE)</f>
        <v>#N/A</v>
      </c>
      <c r="AZ1239" s="126" t="e">
        <f>VLOOKUP($AT1239,'#Input Lists#'!$L$3:$S$1033,6,FALSE)</f>
        <v>#N/A</v>
      </c>
      <c r="BA1239" s="239" t="e">
        <f>VLOOKUP($AT1239,'#Input Lists#'!$L$3:$S$833,7,FALSE)</f>
        <v>#N/A</v>
      </c>
      <c r="BB1239" s="239" t="e">
        <f>VLOOKUP($AT1239,'#Input Lists#'!$L$3:$S$833,8,FALSE)</f>
        <v>#N/A</v>
      </c>
      <c r="BC1239" s="91" t="str">
        <f t="shared" si="122"/>
        <v/>
      </c>
      <c r="BD1239" s="91" t="str">
        <f t="shared" si="123"/>
        <v/>
      </c>
      <c r="BE1239" s="15" t="str">
        <f t="shared" si="124"/>
        <v/>
      </c>
      <c r="BF1239" s="92" t="str">
        <f t="shared" si="125"/>
        <v>No Sighting Date</v>
      </c>
    </row>
    <row r="1240" spans="1:58" x14ac:dyDescent="0.25">
      <c r="A1240" s="118">
        <v>1235</v>
      </c>
      <c r="B1240" s="119"/>
      <c r="C1240" s="120"/>
      <c r="D1240" s="121"/>
      <c r="E1240" s="121"/>
      <c r="F1240" s="236"/>
      <c r="G1240" s="122" t="str">
        <f>IFERROR(VLOOKUP(F1240,'#Location List#'!$U$3:$V$1154,2,FALSE),"")</f>
        <v/>
      </c>
      <c r="H1240" s="120"/>
      <c r="I1240" s="120"/>
      <c r="J1240" s="120"/>
      <c r="K1240" s="120"/>
      <c r="L1240" s="120"/>
      <c r="M1240" s="120"/>
      <c r="N1240" s="120"/>
      <c r="O1240" s="120"/>
      <c r="P1240" s="120"/>
      <c r="Q1240" s="120"/>
      <c r="R1240" s="120"/>
      <c r="S1240" s="120"/>
      <c r="T1240" s="205">
        <f t="shared" si="120"/>
        <v>0</v>
      </c>
      <c r="U1240" s="205">
        <f t="shared" si="121"/>
        <v>0</v>
      </c>
      <c r="V1240" s="210"/>
      <c r="W1240" s="210"/>
      <c r="X1240" s="23" t="str">
        <f>IFERROR(VLOOKUP(AT1240,'#Input Lists#'!$L$3:$AH$833,3,FALSE)," ")</f>
        <v xml:space="preserve"> </v>
      </c>
      <c r="Y1240" s="23" t="str">
        <f>IFERROR(VLOOKUP(AT1240,'#Input Lists#'!$L$3:$AH$833,5,FALSE)," ")</f>
        <v xml:space="preserve"> </v>
      </c>
      <c r="Z1240" s="206" t="str">
        <f>IFERROR(VLOOKUP(AT1240,'#Input Lists#'!$L$3:$AH$833,9,FALSE)," ")</f>
        <v xml:space="preserve"> </v>
      </c>
      <c r="AA1240" s="119" t="s">
        <v>1527</v>
      </c>
      <c r="AB1240" s="120"/>
      <c r="AC1240" s="123"/>
      <c r="AD1240" s="123"/>
      <c r="AE1240" s="123"/>
      <c r="AF1240" s="123"/>
      <c r="AG1240" s="123"/>
      <c r="AH1240" s="123"/>
      <c r="AI1240" s="123"/>
      <c r="AJ1240" s="123"/>
      <c r="AK1240" s="123"/>
      <c r="AL1240" s="123"/>
      <c r="AM1240" s="123"/>
      <c r="AN1240" s="123"/>
      <c r="AO1240" s="123"/>
      <c r="AP1240" s="120"/>
      <c r="AQ1240" s="125" t="str">
        <f>IFERROR(VLOOKUP(G1240,'#Location List#'!$C$3:$D$150,2,FALSE),"")</f>
        <v/>
      </c>
      <c r="AR1240" s="125" t="str">
        <f>IFERROR(VLOOKUP(F1240,'#Location List#'!$Q$3:$R$1154,2,FALSE),"")</f>
        <v/>
      </c>
      <c r="AS1240" s="125" t="str">
        <f>IFERROR(VLOOKUP(V1240,'#Input Lists#'!$B$3:$D$46,3,FALSE),"")</f>
        <v/>
      </c>
      <c r="AT1240" s="125" t="str">
        <f>IFERROR(VLOOKUP(CONCATENATE(V1240," ",W1240),'#Input Lists#'!$K$3:$L$827,2,FALSE),"")</f>
        <v/>
      </c>
      <c r="AU1240" s="125">
        <f>IFERROR(VLOOKUP(AA1240,'#Input Lists#'!$BU$3:$BV$8,2,FALSE),"")</f>
        <v>1</v>
      </c>
      <c r="AV1240" s="118" t="str">
        <f>IFERROR(VLOOKUP(AB1240,'#Input Lists#'!$BO$3:$BP$9,2,FALSE),"")</f>
        <v/>
      </c>
      <c r="AW1240" s="118">
        <f>IFERROR(VLOOKUP(AC1240,'#Input Lists#'!$BL$3:$BM$7,2,FALSE),"")</f>
        <v>1</v>
      </c>
      <c r="AX1240" s="52" t="e">
        <f>VLOOKUP(AQ1240,'#Location List#'!$D$3:$K$150,4,FALSE)</f>
        <v>#N/A</v>
      </c>
      <c r="AY1240" s="273" t="e">
        <f>VLOOKUP(AX1240,'#Location List#'!$Z$3:$AA$13,2,FALSE)</f>
        <v>#N/A</v>
      </c>
      <c r="AZ1240" s="126" t="e">
        <f>VLOOKUP($AT1240,'#Input Lists#'!$L$3:$S$1033,6,FALSE)</f>
        <v>#N/A</v>
      </c>
      <c r="BA1240" s="239" t="e">
        <f>VLOOKUP($AT1240,'#Input Lists#'!$L$3:$S$833,7,FALSE)</f>
        <v>#N/A</v>
      </c>
      <c r="BB1240" s="239" t="e">
        <f>VLOOKUP($AT1240,'#Input Lists#'!$L$3:$S$833,8,FALSE)</f>
        <v>#N/A</v>
      </c>
      <c r="BC1240" s="91" t="str">
        <f t="shared" si="122"/>
        <v/>
      </c>
      <c r="BD1240" s="91" t="str">
        <f t="shared" si="123"/>
        <v/>
      </c>
      <c r="BE1240" s="15" t="str">
        <f t="shared" si="124"/>
        <v/>
      </c>
      <c r="BF1240" s="92" t="str">
        <f t="shared" si="125"/>
        <v>No Sighting Date</v>
      </c>
    </row>
    <row r="1241" spans="1:58" x14ac:dyDescent="0.25">
      <c r="A1241" s="118">
        <v>1236</v>
      </c>
      <c r="B1241" s="119"/>
      <c r="C1241" s="120"/>
      <c r="D1241" s="121"/>
      <c r="E1241" s="121"/>
      <c r="F1241" s="236"/>
      <c r="G1241" s="122" t="str">
        <f>IFERROR(VLOOKUP(F1241,'#Location List#'!$U$3:$V$1154,2,FALSE),"")</f>
        <v/>
      </c>
      <c r="H1241" s="120"/>
      <c r="I1241" s="120"/>
      <c r="J1241" s="120"/>
      <c r="K1241" s="120"/>
      <c r="L1241" s="120"/>
      <c r="M1241" s="120"/>
      <c r="N1241" s="120"/>
      <c r="O1241" s="120"/>
      <c r="P1241" s="120"/>
      <c r="Q1241" s="120"/>
      <c r="R1241" s="120"/>
      <c r="S1241" s="120"/>
      <c r="T1241" s="205">
        <f t="shared" si="120"/>
        <v>0</v>
      </c>
      <c r="U1241" s="205">
        <f t="shared" si="121"/>
        <v>0</v>
      </c>
      <c r="V1241" s="210"/>
      <c r="W1241" s="210"/>
      <c r="X1241" s="23" t="str">
        <f>IFERROR(VLOOKUP(AT1241,'#Input Lists#'!$L$3:$AH$833,3,FALSE)," ")</f>
        <v xml:space="preserve"> </v>
      </c>
      <c r="Y1241" s="23" t="str">
        <f>IFERROR(VLOOKUP(AT1241,'#Input Lists#'!$L$3:$AH$833,5,FALSE)," ")</f>
        <v xml:space="preserve"> </v>
      </c>
      <c r="Z1241" s="206" t="str">
        <f>IFERROR(VLOOKUP(AT1241,'#Input Lists#'!$L$3:$AH$833,9,FALSE)," ")</f>
        <v xml:space="preserve"> </v>
      </c>
      <c r="AA1241" s="119" t="s">
        <v>1527</v>
      </c>
      <c r="AB1241" s="120"/>
      <c r="AC1241" s="123"/>
      <c r="AD1241" s="123"/>
      <c r="AE1241" s="123"/>
      <c r="AF1241" s="123"/>
      <c r="AG1241" s="123"/>
      <c r="AH1241" s="123"/>
      <c r="AI1241" s="123"/>
      <c r="AJ1241" s="123"/>
      <c r="AK1241" s="123"/>
      <c r="AL1241" s="123"/>
      <c r="AM1241" s="123"/>
      <c r="AN1241" s="123"/>
      <c r="AO1241" s="123"/>
      <c r="AP1241" s="120"/>
      <c r="AQ1241" s="125" t="str">
        <f>IFERROR(VLOOKUP(G1241,'#Location List#'!$C$3:$D$150,2,FALSE),"")</f>
        <v/>
      </c>
      <c r="AR1241" s="125" t="str">
        <f>IFERROR(VLOOKUP(F1241,'#Location List#'!$Q$3:$R$1154,2,FALSE),"")</f>
        <v/>
      </c>
      <c r="AS1241" s="125" t="str">
        <f>IFERROR(VLOOKUP(V1241,'#Input Lists#'!$B$3:$D$46,3,FALSE),"")</f>
        <v/>
      </c>
      <c r="AT1241" s="125" t="str">
        <f>IFERROR(VLOOKUP(CONCATENATE(V1241," ",W1241),'#Input Lists#'!$K$3:$L$827,2,FALSE),"")</f>
        <v/>
      </c>
      <c r="AU1241" s="125">
        <f>IFERROR(VLOOKUP(AA1241,'#Input Lists#'!$BU$3:$BV$8,2,FALSE),"")</f>
        <v>1</v>
      </c>
      <c r="AV1241" s="118" t="str">
        <f>IFERROR(VLOOKUP(AB1241,'#Input Lists#'!$BO$3:$BP$9,2,FALSE),"")</f>
        <v/>
      </c>
      <c r="AW1241" s="118">
        <f>IFERROR(VLOOKUP(AC1241,'#Input Lists#'!$BL$3:$BM$7,2,FALSE),"")</f>
        <v>1</v>
      </c>
      <c r="AX1241" s="52" t="e">
        <f>VLOOKUP(AQ1241,'#Location List#'!$D$3:$K$150,4,FALSE)</f>
        <v>#N/A</v>
      </c>
      <c r="AY1241" s="273" t="e">
        <f>VLOOKUP(AX1241,'#Location List#'!$Z$3:$AA$13,2,FALSE)</f>
        <v>#N/A</v>
      </c>
      <c r="AZ1241" s="126" t="e">
        <f>VLOOKUP($AT1241,'#Input Lists#'!$L$3:$S$1033,6,FALSE)</f>
        <v>#N/A</v>
      </c>
      <c r="BA1241" s="239" t="e">
        <f>VLOOKUP($AT1241,'#Input Lists#'!$L$3:$S$833,7,FALSE)</f>
        <v>#N/A</v>
      </c>
      <c r="BB1241" s="239" t="e">
        <f>VLOOKUP($AT1241,'#Input Lists#'!$L$3:$S$833,8,FALSE)</f>
        <v>#N/A</v>
      </c>
      <c r="BC1241" s="91" t="str">
        <f t="shared" si="122"/>
        <v/>
      </c>
      <c r="BD1241" s="91" t="str">
        <f t="shared" si="123"/>
        <v/>
      </c>
      <c r="BE1241" s="15" t="str">
        <f t="shared" si="124"/>
        <v/>
      </c>
      <c r="BF1241" s="92" t="str">
        <f t="shared" si="125"/>
        <v>No Sighting Date</v>
      </c>
    </row>
    <row r="1242" spans="1:58" x14ac:dyDescent="0.25">
      <c r="A1242" s="118">
        <v>1237</v>
      </c>
      <c r="B1242" s="119"/>
      <c r="C1242" s="120"/>
      <c r="D1242" s="121"/>
      <c r="E1242" s="121"/>
      <c r="F1242" s="236"/>
      <c r="G1242" s="122" t="str">
        <f>IFERROR(VLOOKUP(F1242,'#Location List#'!$U$3:$V$1154,2,FALSE),"")</f>
        <v/>
      </c>
      <c r="H1242" s="120"/>
      <c r="I1242" s="120"/>
      <c r="J1242" s="120"/>
      <c r="K1242" s="120"/>
      <c r="L1242" s="120"/>
      <c r="M1242" s="120"/>
      <c r="N1242" s="120"/>
      <c r="O1242" s="120"/>
      <c r="P1242" s="120"/>
      <c r="Q1242" s="120"/>
      <c r="R1242" s="120"/>
      <c r="S1242" s="120"/>
      <c r="T1242" s="205">
        <f t="shared" si="120"/>
        <v>0</v>
      </c>
      <c r="U1242" s="205">
        <f t="shared" si="121"/>
        <v>0</v>
      </c>
      <c r="V1242" s="210"/>
      <c r="W1242" s="210"/>
      <c r="X1242" s="23" t="str">
        <f>IFERROR(VLOOKUP(AT1242,'#Input Lists#'!$L$3:$AH$833,3,FALSE)," ")</f>
        <v xml:space="preserve"> </v>
      </c>
      <c r="Y1242" s="23" t="str">
        <f>IFERROR(VLOOKUP(AT1242,'#Input Lists#'!$L$3:$AH$833,5,FALSE)," ")</f>
        <v xml:space="preserve"> </v>
      </c>
      <c r="Z1242" s="206" t="str">
        <f>IFERROR(VLOOKUP(AT1242,'#Input Lists#'!$L$3:$AH$833,9,FALSE)," ")</f>
        <v xml:space="preserve"> </v>
      </c>
      <c r="AA1242" s="119" t="s">
        <v>1527</v>
      </c>
      <c r="AB1242" s="120"/>
      <c r="AC1242" s="123"/>
      <c r="AD1242" s="123"/>
      <c r="AE1242" s="123"/>
      <c r="AF1242" s="123"/>
      <c r="AG1242" s="123"/>
      <c r="AH1242" s="123"/>
      <c r="AI1242" s="123"/>
      <c r="AJ1242" s="123"/>
      <c r="AK1242" s="123"/>
      <c r="AL1242" s="123"/>
      <c r="AM1242" s="123"/>
      <c r="AN1242" s="123"/>
      <c r="AO1242" s="123"/>
      <c r="AP1242" s="120"/>
      <c r="AQ1242" s="125" t="str">
        <f>IFERROR(VLOOKUP(G1242,'#Location List#'!$C$3:$D$150,2,FALSE),"")</f>
        <v/>
      </c>
      <c r="AR1242" s="125" t="str">
        <f>IFERROR(VLOOKUP(F1242,'#Location List#'!$Q$3:$R$1154,2,FALSE),"")</f>
        <v/>
      </c>
      <c r="AS1242" s="125" t="str">
        <f>IFERROR(VLOOKUP(V1242,'#Input Lists#'!$B$3:$D$46,3,FALSE),"")</f>
        <v/>
      </c>
      <c r="AT1242" s="125" t="str">
        <f>IFERROR(VLOOKUP(CONCATENATE(V1242," ",W1242),'#Input Lists#'!$K$3:$L$827,2,FALSE),"")</f>
        <v/>
      </c>
      <c r="AU1242" s="125">
        <f>IFERROR(VLOOKUP(AA1242,'#Input Lists#'!$BU$3:$BV$8,2,FALSE),"")</f>
        <v>1</v>
      </c>
      <c r="AV1242" s="118" t="str">
        <f>IFERROR(VLOOKUP(AB1242,'#Input Lists#'!$BO$3:$BP$9,2,FALSE),"")</f>
        <v/>
      </c>
      <c r="AW1242" s="118">
        <f>IFERROR(VLOOKUP(AC1242,'#Input Lists#'!$BL$3:$BM$7,2,FALSE),"")</f>
        <v>1</v>
      </c>
      <c r="AX1242" s="52" t="e">
        <f>VLOOKUP(AQ1242,'#Location List#'!$D$3:$K$150,4,FALSE)</f>
        <v>#N/A</v>
      </c>
      <c r="AY1242" s="273" t="e">
        <f>VLOOKUP(AX1242,'#Location List#'!$Z$3:$AA$13,2,FALSE)</f>
        <v>#N/A</v>
      </c>
      <c r="AZ1242" s="126" t="e">
        <f>VLOOKUP($AT1242,'#Input Lists#'!$L$3:$S$1033,6,FALSE)</f>
        <v>#N/A</v>
      </c>
      <c r="BA1242" s="239" t="e">
        <f>VLOOKUP($AT1242,'#Input Lists#'!$L$3:$S$833,7,FALSE)</f>
        <v>#N/A</v>
      </c>
      <c r="BB1242" s="239" t="e">
        <f>VLOOKUP($AT1242,'#Input Lists#'!$L$3:$S$833,8,FALSE)</f>
        <v>#N/A</v>
      </c>
      <c r="BC1242" s="91" t="str">
        <f t="shared" si="122"/>
        <v/>
      </c>
      <c r="BD1242" s="91" t="str">
        <f t="shared" si="123"/>
        <v/>
      </c>
      <c r="BE1242" s="15" t="str">
        <f t="shared" si="124"/>
        <v/>
      </c>
      <c r="BF1242" s="92" t="str">
        <f t="shared" si="125"/>
        <v>No Sighting Date</v>
      </c>
    </row>
    <row r="1243" spans="1:58" x14ac:dyDescent="0.25">
      <c r="A1243" s="118">
        <v>1238</v>
      </c>
      <c r="B1243" s="119"/>
      <c r="C1243" s="120"/>
      <c r="D1243" s="121"/>
      <c r="E1243" s="121"/>
      <c r="F1243" s="236"/>
      <c r="G1243" s="122" t="str">
        <f>IFERROR(VLOOKUP(F1243,'#Location List#'!$U$3:$V$1154,2,FALSE),"")</f>
        <v/>
      </c>
      <c r="H1243" s="120"/>
      <c r="I1243" s="120"/>
      <c r="J1243" s="120"/>
      <c r="K1243" s="120"/>
      <c r="L1243" s="120"/>
      <c r="M1243" s="120"/>
      <c r="N1243" s="120"/>
      <c r="O1243" s="120"/>
      <c r="P1243" s="120"/>
      <c r="Q1243" s="120"/>
      <c r="R1243" s="120"/>
      <c r="S1243" s="120"/>
      <c r="T1243" s="205">
        <f t="shared" si="120"/>
        <v>0</v>
      </c>
      <c r="U1243" s="205">
        <f t="shared" si="121"/>
        <v>0</v>
      </c>
      <c r="V1243" s="210"/>
      <c r="W1243" s="210"/>
      <c r="X1243" s="23" t="str">
        <f>IFERROR(VLOOKUP(AT1243,'#Input Lists#'!$L$3:$AH$833,3,FALSE)," ")</f>
        <v xml:space="preserve"> </v>
      </c>
      <c r="Y1243" s="23" t="str">
        <f>IFERROR(VLOOKUP(AT1243,'#Input Lists#'!$L$3:$AH$833,5,FALSE)," ")</f>
        <v xml:space="preserve"> </v>
      </c>
      <c r="Z1243" s="206" t="str">
        <f>IFERROR(VLOOKUP(AT1243,'#Input Lists#'!$L$3:$AH$833,9,FALSE)," ")</f>
        <v xml:space="preserve"> </v>
      </c>
      <c r="AA1243" s="119" t="s">
        <v>1527</v>
      </c>
      <c r="AB1243" s="120"/>
      <c r="AC1243" s="123"/>
      <c r="AD1243" s="123"/>
      <c r="AE1243" s="123"/>
      <c r="AF1243" s="123"/>
      <c r="AG1243" s="123"/>
      <c r="AH1243" s="123"/>
      <c r="AI1243" s="123"/>
      <c r="AJ1243" s="123"/>
      <c r="AK1243" s="123"/>
      <c r="AL1243" s="123"/>
      <c r="AM1243" s="123"/>
      <c r="AN1243" s="123"/>
      <c r="AO1243" s="123"/>
      <c r="AP1243" s="120"/>
      <c r="AQ1243" s="125" t="str">
        <f>IFERROR(VLOOKUP(G1243,'#Location List#'!$C$3:$D$150,2,FALSE),"")</f>
        <v/>
      </c>
      <c r="AR1243" s="125" t="str">
        <f>IFERROR(VLOOKUP(F1243,'#Location List#'!$Q$3:$R$1154,2,FALSE),"")</f>
        <v/>
      </c>
      <c r="AS1243" s="125" t="str">
        <f>IFERROR(VLOOKUP(V1243,'#Input Lists#'!$B$3:$D$46,3,FALSE),"")</f>
        <v/>
      </c>
      <c r="AT1243" s="125" t="str">
        <f>IFERROR(VLOOKUP(CONCATENATE(V1243," ",W1243),'#Input Lists#'!$K$3:$L$827,2,FALSE),"")</f>
        <v/>
      </c>
      <c r="AU1243" s="125">
        <f>IFERROR(VLOOKUP(AA1243,'#Input Lists#'!$BU$3:$BV$8,2,FALSE),"")</f>
        <v>1</v>
      </c>
      <c r="AV1243" s="118" t="str">
        <f>IFERROR(VLOOKUP(AB1243,'#Input Lists#'!$BO$3:$BP$9,2,FALSE),"")</f>
        <v/>
      </c>
      <c r="AW1243" s="118">
        <f>IFERROR(VLOOKUP(AC1243,'#Input Lists#'!$BL$3:$BM$7,2,FALSE),"")</f>
        <v>1</v>
      </c>
      <c r="AX1243" s="52" t="e">
        <f>VLOOKUP(AQ1243,'#Location List#'!$D$3:$K$150,4,FALSE)</f>
        <v>#N/A</v>
      </c>
      <c r="AY1243" s="273" t="e">
        <f>VLOOKUP(AX1243,'#Location List#'!$Z$3:$AA$13,2,FALSE)</f>
        <v>#N/A</v>
      </c>
      <c r="AZ1243" s="126" t="e">
        <f>VLOOKUP($AT1243,'#Input Lists#'!$L$3:$S$1033,6,FALSE)</f>
        <v>#N/A</v>
      </c>
      <c r="BA1243" s="239" t="e">
        <f>VLOOKUP($AT1243,'#Input Lists#'!$L$3:$S$833,7,FALSE)</f>
        <v>#N/A</v>
      </c>
      <c r="BB1243" s="239" t="e">
        <f>VLOOKUP($AT1243,'#Input Lists#'!$L$3:$S$833,8,FALSE)</f>
        <v>#N/A</v>
      </c>
      <c r="BC1243" s="91" t="str">
        <f t="shared" si="122"/>
        <v/>
      </c>
      <c r="BD1243" s="91" t="str">
        <f t="shared" si="123"/>
        <v/>
      </c>
      <c r="BE1243" s="15" t="str">
        <f t="shared" si="124"/>
        <v/>
      </c>
      <c r="BF1243" s="92" t="str">
        <f t="shared" si="125"/>
        <v>No Sighting Date</v>
      </c>
    </row>
    <row r="1244" spans="1:58" x14ac:dyDescent="0.25">
      <c r="A1244" s="118">
        <v>1239</v>
      </c>
      <c r="B1244" s="119"/>
      <c r="C1244" s="120"/>
      <c r="D1244" s="121"/>
      <c r="E1244" s="121"/>
      <c r="F1244" s="236"/>
      <c r="G1244" s="122" t="str">
        <f>IFERROR(VLOOKUP(F1244,'#Location List#'!$U$3:$V$1154,2,FALSE),"")</f>
        <v/>
      </c>
      <c r="H1244" s="120"/>
      <c r="I1244" s="120"/>
      <c r="J1244" s="120"/>
      <c r="K1244" s="120"/>
      <c r="L1244" s="120"/>
      <c r="M1244" s="120"/>
      <c r="N1244" s="120"/>
      <c r="O1244" s="120"/>
      <c r="P1244" s="120"/>
      <c r="Q1244" s="120"/>
      <c r="R1244" s="120"/>
      <c r="S1244" s="120"/>
      <c r="T1244" s="205">
        <f t="shared" si="120"/>
        <v>0</v>
      </c>
      <c r="U1244" s="205">
        <f t="shared" si="121"/>
        <v>0</v>
      </c>
      <c r="V1244" s="210"/>
      <c r="W1244" s="210"/>
      <c r="X1244" s="23" t="str">
        <f>IFERROR(VLOOKUP(AT1244,'#Input Lists#'!$L$3:$AH$833,3,FALSE)," ")</f>
        <v xml:space="preserve"> </v>
      </c>
      <c r="Y1244" s="23" t="str">
        <f>IFERROR(VLOOKUP(AT1244,'#Input Lists#'!$L$3:$AH$833,5,FALSE)," ")</f>
        <v xml:space="preserve"> </v>
      </c>
      <c r="Z1244" s="206" t="str">
        <f>IFERROR(VLOOKUP(AT1244,'#Input Lists#'!$L$3:$AH$833,9,FALSE)," ")</f>
        <v xml:space="preserve"> </v>
      </c>
      <c r="AA1244" s="119" t="s">
        <v>1527</v>
      </c>
      <c r="AB1244" s="120"/>
      <c r="AC1244" s="123"/>
      <c r="AD1244" s="123"/>
      <c r="AE1244" s="123"/>
      <c r="AF1244" s="123"/>
      <c r="AG1244" s="123"/>
      <c r="AH1244" s="123"/>
      <c r="AI1244" s="123"/>
      <c r="AJ1244" s="123"/>
      <c r="AK1244" s="123"/>
      <c r="AL1244" s="123"/>
      <c r="AM1244" s="123"/>
      <c r="AN1244" s="123"/>
      <c r="AO1244" s="123"/>
      <c r="AP1244" s="120"/>
      <c r="AQ1244" s="125" t="str">
        <f>IFERROR(VLOOKUP(G1244,'#Location List#'!$C$3:$D$150,2,FALSE),"")</f>
        <v/>
      </c>
      <c r="AR1244" s="125" t="str">
        <f>IFERROR(VLOOKUP(F1244,'#Location List#'!$Q$3:$R$1154,2,FALSE),"")</f>
        <v/>
      </c>
      <c r="AS1244" s="125" t="str">
        <f>IFERROR(VLOOKUP(V1244,'#Input Lists#'!$B$3:$D$46,3,FALSE),"")</f>
        <v/>
      </c>
      <c r="AT1244" s="125" t="str">
        <f>IFERROR(VLOOKUP(CONCATENATE(V1244," ",W1244),'#Input Lists#'!$K$3:$L$827,2,FALSE),"")</f>
        <v/>
      </c>
      <c r="AU1244" s="125">
        <f>IFERROR(VLOOKUP(AA1244,'#Input Lists#'!$BU$3:$BV$8,2,FALSE),"")</f>
        <v>1</v>
      </c>
      <c r="AV1244" s="118" t="str">
        <f>IFERROR(VLOOKUP(AB1244,'#Input Lists#'!$BO$3:$BP$9,2,FALSE),"")</f>
        <v/>
      </c>
      <c r="AW1244" s="118">
        <f>IFERROR(VLOOKUP(AC1244,'#Input Lists#'!$BL$3:$BM$7,2,FALSE),"")</f>
        <v>1</v>
      </c>
      <c r="AX1244" s="52" t="e">
        <f>VLOOKUP(AQ1244,'#Location List#'!$D$3:$K$150,4,FALSE)</f>
        <v>#N/A</v>
      </c>
      <c r="AY1244" s="273" t="e">
        <f>VLOOKUP(AX1244,'#Location List#'!$Z$3:$AA$13,2,FALSE)</f>
        <v>#N/A</v>
      </c>
      <c r="AZ1244" s="126" t="e">
        <f>VLOOKUP($AT1244,'#Input Lists#'!$L$3:$S$1033,6,FALSE)</f>
        <v>#N/A</v>
      </c>
      <c r="BA1244" s="239" t="e">
        <f>VLOOKUP($AT1244,'#Input Lists#'!$L$3:$S$833,7,FALSE)</f>
        <v>#N/A</v>
      </c>
      <c r="BB1244" s="239" t="e">
        <f>VLOOKUP($AT1244,'#Input Lists#'!$L$3:$S$833,8,FALSE)</f>
        <v>#N/A</v>
      </c>
      <c r="BC1244" s="91" t="str">
        <f t="shared" si="122"/>
        <v/>
      </c>
      <c r="BD1244" s="91" t="str">
        <f t="shared" si="123"/>
        <v/>
      </c>
      <c r="BE1244" s="15" t="str">
        <f t="shared" si="124"/>
        <v/>
      </c>
      <c r="BF1244" s="92" t="str">
        <f t="shared" si="125"/>
        <v>No Sighting Date</v>
      </c>
    </row>
    <row r="1245" spans="1:58" x14ac:dyDescent="0.25">
      <c r="A1245" s="118">
        <v>1240</v>
      </c>
      <c r="B1245" s="119"/>
      <c r="C1245" s="120"/>
      <c r="D1245" s="121"/>
      <c r="E1245" s="121"/>
      <c r="F1245" s="236"/>
      <c r="G1245" s="122" t="str">
        <f>IFERROR(VLOOKUP(F1245,'#Location List#'!$U$3:$V$1154,2,FALSE),"")</f>
        <v/>
      </c>
      <c r="H1245" s="120"/>
      <c r="I1245" s="120"/>
      <c r="J1245" s="120"/>
      <c r="K1245" s="120"/>
      <c r="L1245" s="120"/>
      <c r="M1245" s="120"/>
      <c r="N1245" s="120"/>
      <c r="O1245" s="120"/>
      <c r="P1245" s="120"/>
      <c r="Q1245" s="120"/>
      <c r="R1245" s="120"/>
      <c r="S1245" s="120"/>
      <c r="T1245" s="205">
        <f t="shared" si="120"/>
        <v>0</v>
      </c>
      <c r="U1245" s="205">
        <f t="shared" si="121"/>
        <v>0</v>
      </c>
      <c r="V1245" s="210"/>
      <c r="W1245" s="210"/>
      <c r="X1245" s="23" t="str">
        <f>IFERROR(VLOOKUP(AT1245,'#Input Lists#'!$L$3:$AH$833,3,FALSE)," ")</f>
        <v xml:space="preserve"> </v>
      </c>
      <c r="Y1245" s="23" t="str">
        <f>IFERROR(VLOOKUP(AT1245,'#Input Lists#'!$L$3:$AH$833,5,FALSE)," ")</f>
        <v xml:space="preserve"> </v>
      </c>
      <c r="Z1245" s="206" t="str">
        <f>IFERROR(VLOOKUP(AT1245,'#Input Lists#'!$L$3:$AH$833,9,FALSE)," ")</f>
        <v xml:space="preserve"> </v>
      </c>
      <c r="AA1245" s="119" t="s">
        <v>1527</v>
      </c>
      <c r="AB1245" s="120"/>
      <c r="AC1245" s="123"/>
      <c r="AD1245" s="123"/>
      <c r="AE1245" s="123"/>
      <c r="AF1245" s="123"/>
      <c r="AG1245" s="123"/>
      <c r="AH1245" s="123"/>
      <c r="AI1245" s="123"/>
      <c r="AJ1245" s="123"/>
      <c r="AK1245" s="123"/>
      <c r="AL1245" s="123"/>
      <c r="AM1245" s="123"/>
      <c r="AN1245" s="123"/>
      <c r="AO1245" s="123"/>
      <c r="AP1245" s="120"/>
      <c r="AQ1245" s="125" t="str">
        <f>IFERROR(VLOOKUP(G1245,'#Location List#'!$C$3:$D$150,2,FALSE),"")</f>
        <v/>
      </c>
      <c r="AR1245" s="125" t="str">
        <f>IFERROR(VLOOKUP(F1245,'#Location List#'!$Q$3:$R$1154,2,FALSE),"")</f>
        <v/>
      </c>
      <c r="AS1245" s="125" t="str">
        <f>IFERROR(VLOOKUP(V1245,'#Input Lists#'!$B$3:$D$46,3,FALSE),"")</f>
        <v/>
      </c>
      <c r="AT1245" s="125" t="str">
        <f>IFERROR(VLOOKUP(CONCATENATE(V1245," ",W1245),'#Input Lists#'!$K$3:$L$827,2,FALSE),"")</f>
        <v/>
      </c>
      <c r="AU1245" s="125">
        <f>IFERROR(VLOOKUP(AA1245,'#Input Lists#'!$BU$3:$BV$8,2,FALSE),"")</f>
        <v>1</v>
      </c>
      <c r="AV1245" s="118" t="str">
        <f>IFERROR(VLOOKUP(AB1245,'#Input Lists#'!$BO$3:$BP$9,2,FALSE),"")</f>
        <v/>
      </c>
      <c r="AW1245" s="118">
        <f>IFERROR(VLOOKUP(AC1245,'#Input Lists#'!$BL$3:$BM$7,2,FALSE),"")</f>
        <v>1</v>
      </c>
      <c r="AX1245" s="52" t="e">
        <f>VLOOKUP(AQ1245,'#Location List#'!$D$3:$K$150,4,FALSE)</f>
        <v>#N/A</v>
      </c>
      <c r="AY1245" s="273" t="e">
        <f>VLOOKUP(AX1245,'#Location List#'!$Z$3:$AA$13,2,FALSE)</f>
        <v>#N/A</v>
      </c>
      <c r="AZ1245" s="126" t="e">
        <f>VLOOKUP($AT1245,'#Input Lists#'!$L$3:$S$1033,6,FALSE)</f>
        <v>#N/A</v>
      </c>
      <c r="BA1245" s="239" t="e">
        <f>VLOOKUP($AT1245,'#Input Lists#'!$L$3:$S$833,7,FALSE)</f>
        <v>#N/A</v>
      </c>
      <c r="BB1245" s="239" t="e">
        <f>VLOOKUP($AT1245,'#Input Lists#'!$L$3:$S$833,8,FALSE)</f>
        <v>#N/A</v>
      </c>
      <c r="BC1245" s="91" t="str">
        <f t="shared" si="122"/>
        <v/>
      </c>
      <c r="BD1245" s="91" t="str">
        <f t="shared" si="123"/>
        <v/>
      </c>
      <c r="BE1245" s="15" t="str">
        <f t="shared" si="124"/>
        <v/>
      </c>
      <c r="BF1245" s="92" t="str">
        <f t="shared" si="125"/>
        <v>No Sighting Date</v>
      </c>
    </row>
    <row r="1246" spans="1:58" x14ac:dyDescent="0.25">
      <c r="A1246" s="118">
        <v>1241</v>
      </c>
      <c r="B1246" s="119"/>
      <c r="C1246" s="120"/>
      <c r="D1246" s="121"/>
      <c r="E1246" s="121"/>
      <c r="F1246" s="236"/>
      <c r="G1246" s="122" t="str">
        <f>IFERROR(VLOOKUP(F1246,'#Location List#'!$U$3:$V$1154,2,FALSE),"")</f>
        <v/>
      </c>
      <c r="H1246" s="120"/>
      <c r="I1246" s="120"/>
      <c r="J1246" s="120"/>
      <c r="K1246" s="120"/>
      <c r="L1246" s="120"/>
      <c r="M1246" s="120"/>
      <c r="N1246" s="120"/>
      <c r="O1246" s="120"/>
      <c r="P1246" s="120"/>
      <c r="Q1246" s="120"/>
      <c r="R1246" s="120"/>
      <c r="S1246" s="120"/>
      <c r="T1246" s="205">
        <f t="shared" si="120"/>
        <v>0</v>
      </c>
      <c r="U1246" s="205">
        <f t="shared" si="121"/>
        <v>0</v>
      </c>
      <c r="V1246" s="210"/>
      <c r="W1246" s="210"/>
      <c r="X1246" s="23" t="str">
        <f>IFERROR(VLOOKUP(AT1246,'#Input Lists#'!$L$3:$AH$833,3,FALSE)," ")</f>
        <v xml:space="preserve"> </v>
      </c>
      <c r="Y1246" s="23" t="str">
        <f>IFERROR(VLOOKUP(AT1246,'#Input Lists#'!$L$3:$AH$833,5,FALSE)," ")</f>
        <v xml:space="preserve"> </v>
      </c>
      <c r="Z1246" s="206" t="str">
        <f>IFERROR(VLOOKUP(AT1246,'#Input Lists#'!$L$3:$AH$833,9,FALSE)," ")</f>
        <v xml:space="preserve"> </v>
      </c>
      <c r="AA1246" s="119" t="s">
        <v>1527</v>
      </c>
      <c r="AB1246" s="120"/>
      <c r="AC1246" s="123"/>
      <c r="AD1246" s="123"/>
      <c r="AE1246" s="123"/>
      <c r="AF1246" s="123"/>
      <c r="AG1246" s="123"/>
      <c r="AH1246" s="123"/>
      <c r="AI1246" s="123"/>
      <c r="AJ1246" s="123"/>
      <c r="AK1246" s="123"/>
      <c r="AL1246" s="123"/>
      <c r="AM1246" s="123"/>
      <c r="AN1246" s="123"/>
      <c r="AO1246" s="123"/>
      <c r="AP1246" s="120"/>
      <c r="AQ1246" s="125" t="str">
        <f>IFERROR(VLOOKUP(G1246,'#Location List#'!$C$3:$D$150,2,FALSE),"")</f>
        <v/>
      </c>
      <c r="AR1246" s="125" t="str">
        <f>IFERROR(VLOOKUP(F1246,'#Location List#'!$Q$3:$R$1154,2,FALSE),"")</f>
        <v/>
      </c>
      <c r="AS1246" s="125" t="str">
        <f>IFERROR(VLOOKUP(V1246,'#Input Lists#'!$B$3:$D$46,3,FALSE),"")</f>
        <v/>
      </c>
      <c r="AT1246" s="125" t="str">
        <f>IFERROR(VLOOKUP(CONCATENATE(V1246," ",W1246),'#Input Lists#'!$K$3:$L$827,2,FALSE),"")</f>
        <v/>
      </c>
      <c r="AU1246" s="125">
        <f>IFERROR(VLOOKUP(AA1246,'#Input Lists#'!$BU$3:$BV$8,2,FALSE),"")</f>
        <v>1</v>
      </c>
      <c r="AV1246" s="118" t="str">
        <f>IFERROR(VLOOKUP(AB1246,'#Input Lists#'!$BO$3:$BP$9,2,FALSE),"")</f>
        <v/>
      </c>
      <c r="AW1246" s="118">
        <f>IFERROR(VLOOKUP(AC1246,'#Input Lists#'!$BL$3:$BM$7,2,FALSE),"")</f>
        <v>1</v>
      </c>
      <c r="AX1246" s="52" t="e">
        <f>VLOOKUP(AQ1246,'#Location List#'!$D$3:$K$150,4,FALSE)</f>
        <v>#N/A</v>
      </c>
      <c r="AY1246" s="273" t="e">
        <f>VLOOKUP(AX1246,'#Location List#'!$Z$3:$AA$13,2,FALSE)</f>
        <v>#N/A</v>
      </c>
      <c r="AZ1246" s="126" t="e">
        <f>VLOOKUP($AT1246,'#Input Lists#'!$L$3:$S$1033,6,FALSE)</f>
        <v>#N/A</v>
      </c>
      <c r="BA1246" s="239" t="e">
        <f>VLOOKUP($AT1246,'#Input Lists#'!$L$3:$S$833,7,FALSE)</f>
        <v>#N/A</v>
      </c>
      <c r="BB1246" s="239" t="e">
        <f>VLOOKUP($AT1246,'#Input Lists#'!$L$3:$S$833,8,FALSE)</f>
        <v>#N/A</v>
      </c>
      <c r="BC1246" s="91" t="str">
        <f t="shared" si="122"/>
        <v/>
      </c>
      <c r="BD1246" s="91" t="str">
        <f t="shared" si="123"/>
        <v/>
      </c>
      <c r="BE1246" s="15" t="str">
        <f t="shared" si="124"/>
        <v/>
      </c>
      <c r="BF1246" s="92" t="str">
        <f t="shared" si="125"/>
        <v>No Sighting Date</v>
      </c>
    </row>
    <row r="1247" spans="1:58" x14ac:dyDescent="0.25">
      <c r="A1247" s="118">
        <v>1242</v>
      </c>
      <c r="B1247" s="119"/>
      <c r="C1247" s="120"/>
      <c r="D1247" s="121"/>
      <c r="E1247" s="121"/>
      <c r="F1247" s="236"/>
      <c r="G1247" s="122" t="str">
        <f>IFERROR(VLOOKUP(F1247,'#Location List#'!$U$3:$V$1154,2,FALSE),"")</f>
        <v/>
      </c>
      <c r="H1247" s="120"/>
      <c r="I1247" s="120"/>
      <c r="J1247" s="120"/>
      <c r="K1247" s="120"/>
      <c r="L1247" s="120"/>
      <c r="M1247" s="120"/>
      <c r="N1247" s="120"/>
      <c r="O1247" s="120"/>
      <c r="P1247" s="120"/>
      <c r="Q1247" s="120"/>
      <c r="R1247" s="120"/>
      <c r="S1247" s="120"/>
      <c r="T1247" s="205">
        <f t="shared" si="120"/>
        <v>0</v>
      </c>
      <c r="U1247" s="205">
        <f t="shared" si="121"/>
        <v>0</v>
      </c>
      <c r="V1247" s="210"/>
      <c r="W1247" s="210"/>
      <c r="X1247" s="23" t="str">
        <f>IFERROR(VLOOKUP(AT1247,'#Input Lists#'!$L$3:$AH$833,3,FALSE)," ")</f>
        <v xml:space="preserve"> </v>
      </c>
      <c r="Y1247" s="23" t="str">
        <f>IFERROR(VLOOKUP(AT1247,'#Input Lists#'!$L$3:$AH$833,5,FALSE)," ")</f>
        <v xml:space="preserve"> </v>
      </c>
      <c r="Z1247" s="206" t="str">
        <f>IFERROR(VLOOKUP(AT1247,'#Input Lists#'!$L$3:$AH$833,9,FALSE)," ")</f>
        <v xml:space="preserve"> </v>
      </c>
      <c r="AA1247" s="119" t="s">
        <v>1527</v>
      </c>
      <c r="AB1247" s="120"/>
      <c r="AC1247" s="123"/>
      <c r="AD1247" s="123"/>
      <c r="AE1247" s="123"/>
      <c r="AF1247" s="123"/>
      <c r="AG1247" s="123"/>
      <c r="AH1247" s="123"/>
      <c r="AI1247" s="123"/>
      <c r="AJ1247" s="123"/>
      <c r="AK1247" s="123"/>
      <c r="AL1247" s="123"/>
      <c r="AM1247" s="123"/>
      <c r="AN1247" s="123"/>
      <c r="AO1247" s="123"/>
      <c r="AP1247" s="120"/>
      <c r="AQ1247" s="125" t="str">
        <f>IFERROR(VLOOKUP(G1247,'#Location List#'!$C$3:$D$150,2,FALSE),"")</f>
        <v/>
      </c>
      <c r="AR1247" s="125" t="str">
        <f>IFERROR(VLOOKUP(F1247,'#Location List#'!$Q$3:$R$1154,2,FALSE),"")</f>
        <v/>
      </c>
      <c r="AS1247" s="125" t="str">
        <f>IFERROR(VLOOKUP(V1247,'#Input Lists#'!$B$3:$D$46,3,FALSE),"")</f>
        <v/>
      </c>
      <c r="AT1247" s="125" t="str">
        <f>IFERROR(VLOOKUP(CONCATENATE(V1247," ",W1247),'#Input Lists#'!$K$3:$L$827,2,FALSE),"")</f>
        <v/>
      </c>
      <c r="AU1247" s="125">
        <f>IFERROR(VLOOKUP(AA1247,'#Input Lists#'!$BU$3:$BV$8,2,FALSE),"")</f>
        <v>1</v>
      </c>
      <c r="AV1247" s="118" t="str">
        <f>IFERROR(VLOOKUP(AB1247,'#Input Lists#'!$BO$3:$BP$9,2,FALSE),"")</f>
        <v/>
      </c>
      <c r="AW1247" s="118">
        <f>IFERROR(VLOOKUP(AC1247,'#Input Lists#'!$BL$3:$BM$7,2,FALSE),"")</f>
        <v>1</v>
      </c>
      <c r="AX1247" s="52" t="e">
        <f>VLOOKUP(AQ1247,'#Location List#'!$D$3:$K$150,4,FALSE)</f>
        <v>#N/A</v>
      </c>
      <c r="AY1247" s="273" t="e">
        <f>VLOOKUP(AX1247,'#Location List#'!$Z$3:$AA$13,2,FALSE)</f>
        <v>#N/A</v>
      </c>
      <c r="AZ1247" s="126" t="e">
        <f>VLOOKUP($AT1247,'#Input Lists#'!$L$3:$S$1033,6,FALSE)</f>
        <v>#N/A</v>
      </c>
      <c r="BA1247" s="239" t="e">
        <f>VLOOKUP($AT1247,'#Input Lists#'!$L$3:$S$833,7,FALSE)</f>
        <v>#N/A</v>
      </c>
      <c r="BB1247" s="239" t="e">
        <f>VLOOKUP($AT1247,'#Input Lists#'!$L$3:$S$833,8,FALSE)</f>
        <v>#N/A</v>
      </c>
      <c r="BC1247" s="91" t="str">
        <f t="shared" si="122"/>
        <v/>
      </c>
      <c r="BD1247" s="91" t="str">
        <f t="shared" si="123"/>
        <v/>
      </c>
      <c r="BE1247" s="15" t="str">
        <f t="shared" si="124"/>
        <v/>
      </c>
      <c r="BF1247" s="92" t="str">
        <f t="shared" si="125"/>
        <v>No Sighting Date</v>
      </c>
    </row>
    <row r="1248" spans="1:58" x14ac:dyDescent="0.25">
      <c r="A1248" s="118">
        <v>1243</v>
      </c>
      <c r="B1248" s="119"/>
      <c r="C1248" s="120"/>
      <c r="D1248" s="121"/>
      <c r="E1248" s="121"/>
      <c r="F1248" s="236"/>
      <c r="G1248" s="122" t="str">
        <f>IFERROR(VLOOKUP(F1248,'#Location List#'!$U$3:$V$1154,2,FALSE),"")</f>
        <v/>
      </c>
      <c r="H1248" s="120"/>
      <c r="I1248" s="120"/>
      <c r="J1248" s="120"/>
      <c r="K1248" s="120"/>
      <c r="L1248" s="120"/>
      <c r="M1248" s="120"/>
      <c r="N1248" s="120"/>
      <c r="O1248" s="120"/>
      <c r="P1248" s="120"/>
      <c r="Q1248" s="120"/>
      <c r="R1248" s="120"/>
      <c r="S1248" s="120"/>
      <c r="T1248" s="205">
        <f t="shared" si="120"/>
        <v>0</v>
      </c>
      <c r="U1248" s="205">
        <f t="shared" si="121"/>
        <v>0</v>
      </c>
      <c r="V1248" s="210"/>
      <c r="W1248" s="210"/>
      <c r="X1248" s="23" t="str">
        <f>IFERROR(VLOOKUP(AT1248,'#Input Lists#'!$L$3:$AH$833,3,FALSE)," ")</f>
        <v xml:space="preserve"> </v>
      </c>
      <c r="Y1248" s="23" t="str">
        <f>IFERROR(VLOOKUP(AT1248,'#Input Lists#'!$L$3:$AH$833,5,FALSE)," ")</f>
        <v xml:space="preserve"> </v>
      </c>
      <c r="Z1248" s="206" t="str">
        <f>IFERROR(VLOOKUP(AT1248,'#Input Lists#'!$L$3:$AH$833,9,FALSE)," ")</f>
        <v xml:space="preserve"> </v>
      </c>
      <c r="AA1248" s="119" t="s">
        <v>1527</v>
      </c>
      <c r="AB1248" s="120"/>
      <c r="AC1248" s="123"/>
      <c r="AD1248" s="123"/>
      <c r="AE1248" s="123"/>
      <c r="AF1248" s="123"/>
      <c r="AG1248" s="123"/>
      <c r="AH1248" s="123"/>
      <c r="AI1248" s="123"/>
      <c r="AJ1248" s="123"/>
      <c r="AK1248" s="123"/>
      <c r="AL1248" s="123"/>
      <c r="AM1248" s="123"/>
      <c r="AN1248" s="123"/>
      <c r="AO1248" s="123"/>
      <c r="AP1248" s="120"/>
      <c r="AQ1248" s="125" t="str">
        <f>IFERROR(VLOOKUP(G1248,'#Location List#'!$C$3:$D$150,2,FALSE),"")</f>
        <v/>
      </c>
      <c r="AR1248" s="125" t="str">
        <f>IFERROR(VLOOKUP(F1248,'#Location List#'!$Q$3:$R$1154,2,FALSE),"")</f>
        <v/>
      </c>
      <c r="AS1248" s="125" t="str">
        <f>IFERROR(VLOOKUP(V1248,'#Input Lists#'!$B$3:$D$46,3,FALSE),"")</f>
        <v/>
      </c>
      <c r="AT1248" s="125" t="str">
        <f>IFERROR(VLOOKUP(CONCATENATE(V1248," ",W1248),'#Input Lists#'!$K$3:$L$827,2,FALSE),"")</f>
        <v/>
      </c>
      <c r="AU1248" s="125">
        <f>IFERROR(VLOOKUP(AA1248,'#Input Lists#'!$BU$3:$BV$8,2,FALSE),"")</f>
        <v>1</v>
      </c>
      <c r="AV1248" s="118" t="str">
        <f>IFERROR(VLOOKUP(AB1248,'#Input Lists#'!$BO$3:$BP$9,2,FALSE),"")</f>
        <v/>
      </c>
      <c r="AW1248" s="118">
        <f>IFERROR(VLOOKUP(AC1248,'#Input Lists#'!$BL$3:$BM$7,2,FALSE),"")</f>
        <v>1</v>
      </c>
      <c r="AX1248" s="52" t="e">
        <f>VLOOKUP(AQ1248,'#Location List#'!$D$3:$K$150,4,FALSE)</f>
        <v>#N/A</v>
      </c>
      <c r="AY1248" s="273" t="e">
        <f>VLOOKUP(AX1248,'#Location List#'!$Z$3:$AA$13,2,FALSE)</f>
        <v>#N/A</v>
      </c>
      <c r="AZ1248" s="126" t="e">
        <f>VLOOKUP($AT1248,'#Input Lists#'!$L$3:$S$1033,6,FALSE)</f>
        <v>#N/A</v>
      </c>
      <c r="BA1248" s="239" t="e">
        <f>VLOOKUP($AT1248,'#Input Lists#'!$L$3:$S$833,7,FALSE)</f>
        <v>#N/A</v>
      </c>
      <c r="BB1248" s="239" t="e">
        <f>VLOOKUP($AT1248,'#Input Lists#'!$L$3:$S$833,8,FALSE)</f>
        <v>#N/A</v>
      </c>
      <c r="BC1248" s="91" t="str">
        <f t="shared" si="122"/>
        <v/>
      </c>
      <c r="BD1248" s="91" t="str">
        <f t="shared" si="123"/>
        <v/>
      </c>
      <c r="BE1248" s="15" t="str">
        <f t="shared" si="124"/>
        <v/>
      </c>
      <c r="BF1248" s="92" t="str">
        <f t="shared" si="125"/>
        <v>No Sighting Date</v>
      </c>
    </row>
    <row r="1249" spans="1:58" x14ac:dyDescent="0.25">
      <c r="A1249" s="118">
        <v>1244</v>
      </c>
      <c r="B1249" s="119"/>
      <c r="C1249" s="120"/>
      <c r="D1249" s="121"/>
      <c r="E1249" s="121"/>
      <c r="F1249" s="236"/>
      <c r="G1249" s="122" t="str">
        <f>IFERROR(VLOOKUP(F1249,'#Location List#'!$U$3:$V$1154,2,FALSE),"")</f>
        <v/>
      </c>
      <c r="H1249" s="120"/>
      <c r="I1249" s="120"/>
      <c r="J1249" s="120"/>
      <c r="K1249" s="120"/>
      <c r="L1249" s="120"/>
      <c r="M1249" s="120"/>
      <c r="N1249" s="120"/>
      <c r="O1249" s="120"/>
      <c r="P1249" s="120"/>
      <c r="Q1249" s="120"/>
      <c r="R1249" s="120"/>
      <c r="S1249" s="120"/>
      <c r="T1249" s="205">
        <f t="shared" si="120"/>
        <v>0</v>
      </c>
      <c r="U1249" s="205">
        <f t="shared" si="121"/>
        <v>0</v>
      </c>
      <c r="V1249" s="210"/>
      <c r="W1249" s="210"/>
      <c r="X1249" s="23" t="str">
        <f>IFERROR(VLOOKUP(AT1249,'#Input Lists#'!$L$3:$AH$833,3,FALSE)," ")</f>
        <v xml:space="preserve"> </v>
      </c>
      <c r="Y1249" s="23" t="str">
        <f>IFERROR(VLOOKUP(AT1249,'#Input Lists#'!$L$3:$AH$833,5,FALSE)," ")</f>
        <v xml:space="preserve"> </v>
      </c>
      <c r="Z1249" s="206" t="str">
        <f>IFERROR(VLOOKUP(AT1249,'#Input Lists#'!$L$3:$AH$833,9,FALSE)," ")</f>
        <v xml:space="preserve"> </v>
      </c>
      <c r="AA1249" s="119" t="s">
        <v>1527</v>
      </c>
      <c r="AB1249" s="120"/>
      <c r="AC1249" s="123"/>
      <c r="AD1249" s="123"/>
      <c r="AE1249" s="123"/>
      <c r="AF1249" s="123"/>
      <c r="AG1249" s="123"/>
      <c r="AH1249" s="123"/>
      <c r="AI1249" s="123"/>
      <c r="AJ1249" s="123"/>
      <c r="AK1249" s="123"/>
      <c r="AL1249" s="123"/>
      <c r="AM1249" s="123"/>
      <c r="AN1249" s="123"/>
      <c r="AO1249" s="123"/>
      <c r="AP1249" s="120"/>
      <c r="AQ1249" s="125" t="str">
        <f>IFERROR(VLOOKUP(G1249,'#Location List#'!$C$3:$D$150,2,FALSE),"")</f>
        <v/>
      </c>
      <c r="AR1249" s="125" t="str">
        <f>IFERROR(VLOOKUP(F1249,'#Location List#'!$Q$3:$R$1154,2,FALSE),"")</f>
        <v/>
      </c>
      <c r="AS1249" s="125" t="str">
        <f>IFERROR(VLOOKUP(V1249,'#Input Lists#'!$B$3:$D$46,3,FALSE),"")</f>
        <v/>
      </c>
      <c r="AT1249" s="125" t="str">
        <f>IFERROR(VLOOKUP(CONCATENATE(V1249," ",W1249),'#Input Lists#'!$K$3:$L$827,2,FALSE),"")</f>
        <v/>
      </c>
      <c r="AU1249" s="125">
        <f>IFERROR(VLOOKUP(AA1249,'#Input Lists#'!$BU$3:$BV$8,2,FALSE),"")</f>
        <v>1</v>
      </c>
      <c r="AV1249" s="118" t="str">
        <f>IFERROR(VLOOKUP(AB1249,'#Input Lists#'!$BO$3:$BP$9,2,FALSE),"")</f>
        <v/>
      </c>
      <c r="AW1249" s="118">
        <f>IFERROR(VLOOKUP(AC1249,'#Input Lists#'!$BL$3:$BM$7,2,FALSE),"")</f>
        <v>1</v>
      </c>
      <c r="AX1249" s="52" t="e">
        <f>VLOOKUP(AQ1249,'#Location List#'!$D$3:$K$150,4,FALSE)</f>
        <v>#N/A</v>
      </c>
      <c r="AY1249" s="273" t="e">
        <f>VLOOKUP(AX1249,'#Location List#'!$Z$3:$AA$13,2,FALSE)</f>
        <v>#N/A</v>
      </c>
      <c r="AZ1249" s="126" t="e">
        <f>VLOOKUP($AT1249,'#Input Lists#'!$L$3:$S$1033,6,FALSE)</f>
        <v>#N/A</v>
      </c>
      <c r="BA1249" s="239" t="e">
        <f>VLOOKUP($AT1249,'#Input Lists#'!$L$3:$S$833,7,FALSE)</f>
        <v>#N/A</v>
      </c>
      <c r="BB1249" s="239" t="e">
        <f>VLOOKUP($AT1249,'#Input Lists#'!$L$3:$S$833,8,FALSE)</f>
        <v>#N/A</v>
      </c>
      <c r="BC1249" s="91" t="str">
        <f t="shared" si="122"/>
        <v/>
      </c>
      <c r="BD1249" s="91" t="str">
        <f t="shared" si="123"/>
        <v/>
      </c>
      <c r="BE1249" s="15" t="str">
        <f t="shared" si="124"/>
        <v/>
      </c>
      <c r="BF1249" s="92" t="str">
        <f t="shared" si="125"/>
        <v>No Sighting Date</v>
      </c>
    </row>
    <row r="1250" spans="1:58" x14ac:dyDescent="0.25">
      <c r="A1250" s="118">
        <v>1245</v>
      </c>
      <c r="B1250" s="119"/>
      <c r="C1250" s="120"/>
      <c r="D1250" s="121"/>
      <c r="E1250" s="121"/>
      <c r="F1250" s="236"/>
      <c r="G1250" s="122" t="str">
        <f>IFERROR(VLOOKUP(F1250,'#Location List#'!$U$3:$V$1154,2,FALSE),"")</f>
        <v/>
      </c>
      <c r="H1250" s="120"/>
      <c r="I1250" s="120"/>
      <c r="J1250" s="120"/>
      <c r="K1250" s="120"/>
      <c r="L1250" s="120"/>
      <c r="M1250" s="120"/>
      <c r="N1250" s="120"/>
      <c r="O1250" s="120"/>
      <c r="P1250" s="120"/>
      <c r="Q1250" s="120"/>
      <c r="R1250" s="120"/>
      <c r="S1250" s="120"/>
      <c r="T1250" s="205">
        <f t="shared" si="120"/>
        <v>0</v>
      </c>
      <c r="U1250" s="205">
        <f t="shared" si="121"/>
        <v>0</v>
      </c>
      <c r="V1250" s="210"/>
      <c r="W1250" s="210"/>
      <c r="X1250" s="23" t="str">
        <f>IFERROR(VLOOKUP(AT1250,'#Input Lists#'!$L$3:$AH$833,3,FALSE)," ")</f>
        <v xml:space="preserve"> </v>
      </c>
      <c r="Y1250" s="23" t="str">
        <f>IFERROR(VLOOKUP(AT1250,'#Input Lists#'!$L$3:$AH$833,5,FALSE)," ")</f>
        <v xml:space="preserve"> </v>
      </c>
      <c r="Z1250" s="206" t="str">
        <f>IFERROR(VLOOKUP(AT1250,'#Input Lists#'!$L$3:$AH$833,9,FALSE)," ")</f>
        <v xml:space="preserve"> </v>
      </c>
      <c r="AA1250" s="119" t="s">
        <v>1527</v>
      </c>
      <c r="AB1250" s="120"/>
      <c r="AC1250" s="123"/>
      <c r="AD1250" s="123"/>
      <c r="AE1250" s="123"/>
      <c r="AF1250" s="123"/>
      <c r="AG1250" s="123"/>
      <c r="AH1250" s="123"/>
      <c r="AI1250" s="123"/>
      <c r="AJ1250" s="123"/>
      <c r="AK1250" s="123"/>
      <c r="AL1250" s="123"/>
      <c r="AM1250" s="123"/>
      <c r="AN1250" s="123"/>
      <c r="AO1250" s="123"/>
      <c r="AP1250" s="120"/>
      <c r="AQ1250" s="125" t="str">
        <f>IFERROR(VLOOKUP(G1250,'#Location List#'!$C$3:$D$150,2,FALSE),"")</f>
        <v/>
      </c>
      <c r="AR1250" s="125" t="str">
        <f>IFERROR(VLOOKUP(F1250,'#Location List#'!$Q$3:$R$1154,2,FALSE),"")</f>
        <v/>
      </c>
      <c r="AS1250" s="125" t="str">
        <f>IFERROR(VLOOKUP(V1250,'#Input Lists#'!$B$3:$D$46,3,FALSE),"")</f>
        <v/>
      </c>
      <c r="AT1250" s="125" t="str">
        <f>IFERROR(VLOOKUP(CONCATENATE(V1250," ",W1250),'#Input Lists#'!$K$3:$L$827,2,FALSE),"")</f>
        <v/>
      </c>
      <c r="AU1250" s="125">
        <f>IFERROR(VLOOKUP(AA1250,'#Input Lists#'!$BU$3:$BV$8,2,FALSE),"")</f>
        <v>1</v>
      </c>
      <c r="AV1250" s="118" t="str">
        <f>IFERROR(VLOOKUP(AB1250,'#Input Lists#'!$BO$3:$BP$9,2,FALSE),"")</f>
        <v/>
      </c>
      <c r="AW1250" s="118">
        <f>IFERROR(VLOOKUP(AC1250,'#Input Lists#'!$BL$3:$BM$7,2,FALSE),"")</f>
        <v>1</v>
      </c>
      <c r="AX1250" s="52" t="e">
        <f>VLOOKUP(AQ1250,'#Location List#'!$D$3:$K$150,4,FALSE)</f>
        <v>#N/A</v>
      </c>
      <c r="AY1250" s="273" t="e">
        <f>VLOOKUP(AX1250,'#Location List#'!$Z$3:$AA$13,2,FALSE)</f>
        <v>#N/A</v>
      </c>
      <c r="AZ1250" s="126" t="e">
        <f>VLOOKUP($AT1250,'#Input Lists#'!$L$3:$S$1033,6,FALSE)</f>
        <v>#N/A</v>
      </c>
      <c r="BA1250" s="239" t="e">
        <f>VLOOKUP($AT1250,'#Input Lists#'!$L$3:$S$833,7,FALSE)</f>
        <v>#N/A</v>
      </c>
      <c r="BB1250" s="239" t="e">
        <f>VLOOKUP($AT1250,'#Input Lists#'!$L$3:$S$833,8,FALSE)</f>
        <v>#N/A</v>
      </c>
      <c r="BC1250" s="91" t="str">
        <f t="shared" si="122"/>
        <v/>
      </c>
      <c r="BD1250" s="91" t="str">
        <f t="shared" si="123"/>
        <v/>
      </c>
      <c r="BE1250" s="15" t="str">
        <f t="shared" si="124"/>
        <v/>
      </c>
      <c r="BF1250" s="92" t="str">
        <f t="shared" si="125"/>
        <v>No Sighting Date</v>
      </c>
    </row>
    <row r="1251" spans="1:58" x14ac:dyDescent="0.25">
      <c r="A1251" s="118">
        <v>1246</v>
      </c>
      <c r="B1251" s="119"/>
      <c r="C1251" s="120"/>
      <c r="D1251" s="121"/>
      <c r="E1251" s="121"/>
      <c r="F1251" s="236"/>
      <c r="G1251" s="122" t="str">
        <f>IFERROR(VLOOKUP(F1251,'#Location List#'!$U$3:$V$1154,2,FALSE),"")</f>
        <v/>
      </c>
      <c r="H1251" s="120"/>
      <c r="I1251" s="120"/>
      <c r="J1251" s="120"/>
      <c r="K1251" s="120"/>
      <c r="L1251" s="120"/>
      <c r="M1251" s="120"/>
      <c r="N1251" s="120"/>
      <c r="O1251" s="120"/>
      <c r="P1251" s="120"/>
      <c r="Q1251" s="120"/>
      <c r="R1251" s="120"/>
      <c r="S1251" s="120"/>
      <c r="T1251" s="205">
        <f t="shared" si="120"/>
        <v>0</v>
      </c>
      <c r="U1251" s="205">
        <f t="shared" si="121"/>
        <v>0</v>
      </c>
      <c r="V1251" s="210"/>
      <c r="W1251" s="210"/>
      <c r="X1251" s="23" t="str">
        <f>IFERROR(VLOOKUP(AT1251,'#Input Lists#'!$L$3:$AH$833,3,FALSE)," ")</f>
        <v xml:space="preserve"> </v>
      </c>
      <c r="Y1251" s="23" t="str">
        <f>IFERROR(VLOOKUP(AT1251,'#Input Lists#'!$L$3:$AH$833,5,FALSE)," ")</f>
        <v xml:space="preserve"> </v>
      </c>
      <c r="Z1251" s="206" t="str">
        <f>IFERROR(VLOOKUP(AT1251,'#Input Lists#'!$L$3:$AH$833,9,FALSE)," ")</f>
        <v xml:space="preserve"> </v>
      </c>
      <c r="AA1251" s="119" t="s">
        <v>1527</v>
      </c>
      <c r="AB1251" s="120"/>
      <c r="AC1251" s="123"/>
      <c r="AD1251" s="123"/>
      <c r="AE1251" s="123"/>
      <c r="AF1251" s="123"/>
      <c r="AG1251" s="123"/>
      <c r="AH1251" s="123"/>
      <c r="AI1251" s="123"/>
      <c r="AJ1251" s="123"/>
      <c r="AK1251" s="123"/>
      <c r="AL1251" s="123"/>
      <c r="AM1251" s="123"/>
      <c r="AN1251" s="123"/>
      <c r="AO1251" s="123"/>
      <c r="AP1251" s="120"/>
      <c r="AQ1251" s="125" t="str">
        <f>IFERROR(VLOOKUP(G1251,'#Location List#'!$C$3:$D$150,2,FALSE),"")</f>
        <v/>
      </c>
      <c r="AR1251" s="125" t="str">
        <f>IFERROR(VLOOKUP(F1251,'#Location List#'!$Q$3:$R$1154,2,FALSE),"")</f>
        <v/>
      </c>
      <c r="AS1251" s="125" t="str">
        <f>IFERROR(VLOOKUP(V1251,'#Input Lists#'!$B$3:$D$46,3,FALSE),"")</f>
        <v/>
      </c>
      <c r="AT1251" s="125" t="str">
        <f>IFERROR(VLOOKUP(CONCATENATE(V1251," ",W1251),'#Input Lists#'!$K$3:$L$827,2,FALSE),"")</f>
        <v/>
      </c>
      <c r="AU1251" s="125">
        <f>IFERROR(VLOOKUP(AA1251,'#Input Lists#'!$BU$3:$BV$8,2,FALSE),"")</f>
        <v>1</v>
      </c>
      <c r="AV1251" s="118" t="str">
        <f>IFERROR(VLOOKUP(AB1251,'#Input Lists#'!$BO$3:$BP$9,2,FALSE),"")</f>
        <v/>
      </c>
      <c r="AW1251" s="118">
        <f>IFERROR(VLOOKUP(AC1251,'#Input Lists#'!$BL$3:$BM$7,2,FALSE),"")</f>
        <v>1</v>
      </c>
      <c r="AX1251" s="52" t="e">
        <f>VLOOKUP(AQ1251,'#Location List#'!$D$3:$K$150,4,FALSE)</f>
        <v>#N/A</v>
      </c>
      <c r="AY1251" s="273" t="e">
        <f>VLOOKUP(AX1251,'#Location List#'!$Z$3:$AA$13,2,FALSE)</f>
        <v>#N/A</v>
      </c>
      <c r="AZ1251" s="126" t="e">
        <f>VLOOKUP($AT1251,'#Input Lists#'!$L$3:$S$1033,6,FALSE)</f>
        <v>#N/A</v>
      </c>
      <c r="BA1251" s="239" t="e">
        <f>VLOOKUP($AT1251,'#Input Lists#'!$L$3:$S$833,7,FALSE)</f>
        <v>#N/A</v>
      </c>
      <c r="BB1251" s="239" t="e">
        <f>VLOOKUP($AT1251,'#Input Lists#'!$L$3:$S$833,8,FALSE)</f>
        <v>#N/A</v>
      </c>
      <c r="BC1251" s="91" t="str">
        <f t="shared" si="122"/>
        <v/>
      </c>
      <c r="BD1251" s="91" t="str">
        <f t="shared" si="123"/>
        <v/>
      </c>
      <c r="BE1251" s="15" t="str">
        <f t="shared" si="124"/>
        <v/>
      </c>
      <c r="BF1251" s="92" t="str">
        <f t="shared" si="125"/>
        <v>No Sighting Date</v>
      </c>
    </row>
    <row r="1252" spans="1:58" x14ac:dyDescent="0.25">
      <c r="A1252" s="118">
        <v>1247</v>
      </c>
      <c r="B1252" s="119"/>
      <c r="C1252" s="120"/>
      <c r="D1252" s="121"/>
      <c r="E1252" s="121"/>
      <c r="F1252" s="236"/>
      <c r="G1252" s="122" t="str">
        <f>IFERROR(VLOOKUP(F1252,'#Location List#'!$U$3:$V$1154,2,FALSE),"")</f>
        <v/>
      </c>
      <c r="H1252" s="120"/>
      <c r="I1252" s="120"/>
      <c r="J1252" s="120"/>
      <c r="K1252" s="120"/>
      <c r="L1252" s="120"/>
      <c r="M1252" s="120"/>
      <c r="N1252" s="120"/>
      <c r="O1252" s="120"/>
      <c r="P1252" s="120"/>
      <c r="Q1252" s="120"/>
      <c r="R1252" s="120"/>
      <c r="S1252" s="120"/>
      <c r="T1252" s="205">
        <f t="shared" si="120"/>
        <v>0</v>
      </c>
      <c r="U1252" s="205">
        <f t="shared" si="121"/>
        <v>0</v>
      </c>
      <c r="V1252" s="210"/>
      <c r="W1252" s="210"/>
      <c r="X1252" s="23" t="str">
        <f>IFERROR(VLOOKUP(AT1252,'#Input Lists#'!$L$3:$AH$833,3,FALSE)," ")</f>
        <v xml:space="preserve"> </v>
      </c>
      <c r="Y1252" s="23" t="str">
        <f>IFERROR(VLOOKUP(AT1252,'#Input Lists#'!$L$3:$AH$833,5,FALSE)," ")</f>
        <v xml:space="preserve"> </v>
      </c>
      <c r="Z1252" s="206" t="str">
        <f>IFERROR(VLOOKUP(AT1252,'#Input Lists#'!$L$3:$AH$833,9,FALSE)," ")</f>
        <v xml:space="preserve"> </v>
      </c>
      <c r="AA1252" s="119" t="s">
        <v>1527</v>
      </c>
      <c r="AB1252" s="120"/>
      <c r="AC1252" s="123"/>
      <c r="AD1252" s="123"/>
      <c r="AE1252" s="123"/>
      <c r="AF1252" s="123"/>
      <c r="AG1252" s="123"/>
      <c r="AH1252" s="123"/>
      <c r="AI1252" s="123"/>
      <c r="AJ1252" s="123"/>
      <c r="AK1252" s="123"/>
      <c r="AL1252" s="123"/>
      <c r="AM1252" s="123"/>
      <c r="AN1252" s="123"/>
      <c r="AO1252" s="123"/>
      <c r="AP1252" s="120"/>
      <c r="AQ1252" s="125" t="str">
        <f>IFERROR(VLOOKUP(G1252,'#Location List#'!$C$3:$D$150,2,FALSE),"")</f>
        <v/>
      </c>
      <c r="AR1252" s="125" t="str">
        <f>IFERROR(VLOOKUP(F1252,'#Location List#'!$Q$3:$R$1154,2,FALSE),"")</f>
        <v/>
      </c>
      <c r="AS1252" s="125" t="str">
        <f>IFERROR(VLOOKUP(V1252,'#Input Lists#'!$B$3:$D$46,3,FALSE),"")</f>
        <v/>
      </c>
      <c r="AT1252" s="125" t="str">
        <f>IFERROR(VLOOKUP(CONCATENATE(V1252," ",W1252),'#Input Lists#'!$K$3:$L$827,2,FALSE),"")</f>
        <v/>
      </c>
      <c r="AU1252" s="125">
        <f>IFERROR(VLOOKUP(AA1252,'#Input Lists#'!$BU$3:$BV$8,2,FALSE),"")</f>
        <v>1</v>
      </c>
      <c r="AV1252" s="118" t="str">
        <f>IFERROR(VLOOKUP(AB1252,'#Input Lists#'!$BO$3:$BP$9,2,FALSE),"")</f>
        <v/>
      </c>
      <c r="AW1252" s="118">
        <f>IFERROR(VLOOKUP(AC1252,'#Input Lists#'!$BL$3:$BM$7,2,FALSE),"")</f>
        <v>1</v>
      </c>
      <c r="AX1252" s="52" t="e">
        <f>VLOOKUP(AQ1252,'#Location List#'!$D$3:$K$150,4,FALSE)</f>
        <v>#N/A</v>
      </c>
      <c r="AY1252" s="273" t="e">
        <f>VLOOKUP(AX1252,'#Location List#'!$Z$3:$AA$13,2,FALSE)</f>
        <v>#N/A</v>
      </c>
      <c r="AZ1252" s="126" t="e">
        <f>VLOOKUP($AT1252,'#Input Lists#'!$L$3:$S$1033,6,FALSE)</f>
        <v>#N/A</v>
      </c>
      <c r="BA1252" s="239" t="e">
        <f>VLOOKUP($AT1252,'#Input Lists#'!$L$3:$S$833,7,FALSE)</f>
        <v>#N/A</v>
      </c>
      <c r="BB1252" s="239" t="e">
        <f>VLOOKUP($AT1252,'#Input Lists#'!$L$3:$S$833,8,FALSE)</f>
        <v>#N/A</v>
      </c>
      <c r="BC1252" s="91" t="str">
        <f t="shared" si="122"/>
        <v/>
      </c>
      <c r="BD1252" s="91" t="str">
        <f t="shared" si="123"/>
        <v/>
      </c>
      <c r="BE1252" s="15" t="str">
        <f t="shared" si="124"/>
        <v/>
      </c>
      <c r="BF1252" s="92" t="str">
        <f t="shared" si="125"/>
        <v>No Sighting Date</v>
      </c>
    </row>
    <row r="1253" spans="1:58" x14ac:dyDescent="0.25">
      <c r="A1253" s="118">
        <v>1248</v>
      </c>
      <c r="B1253" s="119"/>
      <c r="C1253" s="120"/>
      <c r="D1253" s="121"/>
      <c r="E1253" s="121"/>
      <c r="F1253" s="236"/>
      <c r="G1253" s="122" t="str">
        <f>IFERROR(VLOOKUP(F1253,'#Location List#'!$U$3:$V$1154,2,FALSE),"")</f>
        <v/>
      </c>
      <c r="H1253" s="120"/>
      <c r="I1253" s="120"/>
      <c r="J1253" s="120"/>
      <c r="K1253" s="120"/>
      <c r="L1253" s="120"/>
      <c r="M1253" s="120"/>
      <c r="N1253" s="120"/>
      <c r="O1253" s="120"/>
      <c r="P1253" s="120"/>
      <c r="Q1253" s="120"/>
      <c r="R1253" s="120"/>
      <c r="S1253" s="120"/>
      <c r="T1253" s="205">
        <f t="shared" si="120"/>
        <v>0</v>
      </c>
      <c r="U1253" s="205">
        <f t="shared" si="121"/>
        <v>0</v>
      </c>
      <c r="V1253" s="210"/>
      <c r="W1253" s="210"/>
      <c r="X1253" s="23" t="str">
        <f>IFERROR(VLOOKUP(AT1253,'#Input Lists#'!$L$3:$AH$833,3,FALSE)," ")</f>
        <v xml:space="preserve"> </v>
      </c>
      <c r="Y1253" s="23" t="str">
        <f>IFERROR(VLOOKUP(AT1253,'#Input Lists#'!$L$3:$AH$833,5,FALSE)," ")</f>
        <v xml:space="preserve"> </v>
      </c>
      <c r="Z1253" s="206" t="str">
        <f>IFERROR(VLOOKUP(AT1253,'#Input Lists#'!$L$3:$AH$833,9,FALSE)," ")</f>
        <v xml:space="preserve"> </v>
      </c>
      <c r="AA1253" s="119" t="s">
        <v>1527</v>
      </c>
      <c r="AB1253" s="120"/>
      <c r="AC1253" s="123"/>
      <c r="AD1253" s="123"/>
      <c r="AE1253" s="123"/>
      <c r="AF1253" s="123"/>
      <c r="AG1253" s="123"/>
      <c r="AH1253" s="123"/>
      <c r="AI1253" s="123"/>
      <c r="AJ1253" s="123"/>
      <c r="AK1253" s="123"/>
      <c r="AL1253" s="123"/>
      <c r="AM1253" s="123"/>
      <c r="AN1253" s="123"/>
      <c r="AO1253" s="123"/>
      <c r="AP1253" s="120"/>
      <c r="AQ1253" s="125" t="str">
        <f>IFERROR(VLOOKUP(G1253,'#Location List#'!$C$3:$D$150,2,FALSE),"")</f>
        <v/>
      </c>
      <c r="AR1253" s="125" t="str">
        <f>IFERROR(VLOOKUP(F1253,'#Location List#'!$Q$3:$R$1154,2,FALSE),"")</f>
        <v/>
      </c>
      <c r="AS1253" s="125" t="str">
        <f>IFERROR(VLOOKUP(V1253,'#Input Lists#'!$B$3:$D$46,3,FALSE),"")</f>
        <v/>
      </c>
      <c r="AT1253" s="125" t="str">
        <f>IFERROR(VLOOKUP(CONCATENATE(V1253," ",W1253),'#Input Lists#'!$K$3:$L$827,2,FALSE),"")</f>
        <v/>
      </c>
      <c r="AU1253" s="125">
        <f>IFERROR(VLOOKUP(AA1253,'#Input Lists#'!$BU$3:$BV$8,2,FALSE),"")</f>
        <v>1</v>
      </c>
      <c r="AV1253" s="118" t="str">
        <f>IFERROR(VLOOKUP(AB1253,'#Input Lists#'!$BO$3:$BP$9,2,FALSE),"")</f>
        <v/>
      </c>
      <c r="AW1253" s="118">
        <f>IFERROR(VLOOKUP(AC1253,'#Input Lists#'!$BL$3:$BM$7,2,FALSE),"")</f>
        <v>1</v>
      </c>
      <c r="AX1253" s="52" t="e">
        <f>VLOOKUP(AQ1253,'#Location List#'!$D$3:$K$150,4,FALSE)</f>
        <v>#N/A</v>
      </c>
      <c r="AY1253" s="273" t="e">
        <f>VLOOKUP(AX1253,'#Location List#'!$Z$3:$AA$13,2,FALSE)</f>
        <v>#N/A</v>
      </c>
      <c r="AZ1253" s="126" t="e">
        <f>VLOOKUP($AT1253,'#Input Lists#'!$L$3:$S$1033,6,FALSE)</f>
        <v>#N/A</v>
      </c>
      <c r="BA1253" s="239" t="e">
        <f>VLOOKUP($AT1253,'#Input Lists#'!$L$3:$S$833,7,FALSE)</f>
        <v>#N/A</v>
      </c>
      <c r="BB1253" s="239" t="e">
        <f>VLOOKUP($AT1253,'#Input Lists#'!$L$3:$S$833,8,FALSE)</f>
        <v>#N/A</v>
      </c>
      <c r="BC1253" s="91" t="str">
        <f t="shared" si="122"/>
        <v/>
      </c>
      <c r="BD1253" s="91" t="str">
        <f t="shared" si="123"/>
        <v/>
      </c>
      <c r="BE1253" s="15" t="str">
        <f t="shared" si="124"/>
        <v/>
      </c>
      <c r="BF1253" s="92" t="str">
        <f t="shared" si="125"/>
        <v>No Sighting Date</v>
      </c>
    </row>
    <row r="1254" spans="1:58" x14ac:dyDescent="0.25">
      <c r="A1254" s="118">
        <v>1249</v>
      </c>
      <c r="B1254" s="119"/>
      <c r="C1254" s="120"/>
      <c r="D1254" s="121"/>
      <c r="E1254" s="121"/>
      <c r="F1254" s="236"/>
      <c r="G1254" s="122" t="str">
        <f>IFERROR(VLOOKUP(F1254,'#Location List#'!$U$3:$V$1154,2,FALSE),"")</f>
        <v/>
      </c>
      <c r="H1254" s="120"/>
      <c r="I1254" s="120"/>
      <c r="J1254" s="120"/>
      <c r="K1254" s="120"/>
      <c r="L1254" s="120"/>
      <c r="M1254" s="120"/>
      <c r="N1254" s="120"/>
      <c r="O1254" s="120"/>
      <c r="P1254" s="120"/>
      <c r="Q1254" s="120"/>
      <c r="R1254" s="120"/>
      <c r="S1254" s="120"/>
      <c r="T1254" s="205">
        <f t="shared" si="120"/>
        <v>0</v>
      </c>
      <c r="U1254" s="205">
        <f t="shared" si="121"/>
        <v>0</v>
      </c>
      <c r="V1254" s="210"/>
      <c r="W1254" s="210"/>
      <c r="X1254" s="23" t="str">
        <f>IFERROR(VLOOKUP(AT1254,'#Input Lists#'!$L$3:$AH$833,3,FALSE)," ")</f>
        <v xml:space="preserve"> </v>
      </c>
      <c r="Y1254" s="23" t="str">
        <f>IFERROR(VLOOKUP(AT1254,'#Input Lists#'!$L$3:$AH$833,5,FALSE)," ")</f>
        <v xml:space="preserve"> </v>
      </c>
      <c r="Z1254" s="206" t="str">
        <f>IFERROR(VLOOKUP(AT1254,'#Input Lists#'!$L$3:$AH$833,9,FALSE)," ")</f>
        <v xml:space="preserve"> </v>
      </c>
      <c r="AA1254" s="119" t="s">
        <v>1527</v>
      </c>
      <c r="AB1254" s="120"/>
      <c r="AC1254" s="123"/>
      <c r="AD1254" s="123"/>
      <c r="AE1254" s="123"/>
      <c r="AF1254" s="123"/>
      <c r="AG1254" s="123"/>
      <c r="AH1254" s="123"/>
      <c r="AI1254" s="123"/>
      <c r="AJ1254" s="123"/>
      <c r="AK1254" s="123"/>
      <c r="AL1254" s="123"/>
      <c r="AM1254" s="123"/>
      <c r="AN1254" s="123"/>
      <c r="AO1254" s="123"/>
      <c r="AP1254" s="120"/>
      <c r="AQ1254" s="125" t="str">
        <f>IFERROR(VLOOKUP(G1254,'#Location List#'!$C$3:$D$150,2,FALSE),"")</f>
        <v/>
      </c>
      <c r="AR1254" s="125" t="str">
        <f>IFERROR(VLOOKUP(F1254,'#Location List#'!$Q$3:$R$1154,2,FALSE),"")</f>
        <v/>
      </c>
      <c r="AS1254" s="125" t="str">
        <f>IFERROR(VLOOKUP(V1254,'#Input Lists#'!$B$3:$D$46,3,FALSE),"")</f>
        <v/>
      </c>
      <c r="AT1254" s="125" t="str">
        <f>IFERROR(VLOOKUP(CONCATENATE(V1254," ",W1254),'#Input Lists#'!$K$3:$L$827,2,FALSE),"")</f>
        <v/>
      </c>
      <c r="AU1254" s="125">
        <f>IFERROR(VLOOKUP(AA1254,'#Input Lists#'!$BU$3:$BV$8,2,FALSE),"")</f>
        <v>1</v>
      </c>
      <c r="AV1254" s="118" t="str">
        <f>IFERROR(VLOOKUP(AB1254,'#Input Lists#'!$BO$3:$BP$9,2,FALSE),"")</f>
        <v/>
      </c>
      <c r="AW1254" s="118">
        <f>IFERROR(VLOOKUP(AC1254,'#Input Lists#'!$BL$3:$BM$7,2,FALSE),"")</f>
        <v>1</v>
      </c>
      <c r="AX1254" s="52" t="e">
        <f>VLOOKUP(AQ1254,'#Location List#'!$D$3:$K$150,4,FALSE)</f>
        <v>#N/A</v>
      </c>
      <c r="AY1254" s="273" t="e">
        <f>VLOOKUP(AX1254,'#Location List#'!$Z$3:$AA$13,2,FALSE)</f>
        <v>#N/A</v>
      </c>
      <c r="AZ1254" s="126" t="e">
        <f>VLOOKUP($AT1254,'#Input Lists#'!$L$3:$S$1033,6,FALSE)</f>
        <v>#N/A</v>
      </c>
      <c r="BA1254" s="239" t="e">
        <f>VLOOKUP($AT1254,'#Input Lists#'!$L$3:$S$833,7,FALSE)</f>
        <v>#N/A</v>
      </c>
      <c r="BB1254" s="239" t="e">
        <f>VLOOKUP($AT1254,'#Input Lists#'!$L$3:$S$833,8,FALSE)</f>
        <v>#N/A</v>
      </c>
      <c r="BC1254" s="91" t="str">
        <f t="shared" si="122"/>
        <v/>
      </c>
      <c r="BD1254" s="91" t="str">
        <f t="shared" si="123"/>
        <v/>
      </c>
      <c r="BE1254" s="15" t="str">
        <f t="shared" si="124"/>
        <v/>
      </c>
      <c r="BF1254" s="92" t="str">
        <f t="shared" si="125"/>
        <v>No Sighting Date</v>
      </c>
    </row>
    <row r="1255" spans="1:58" x14ac:dyDescent="0.25">
      <c r="A1255" s="118">
        <v>1250</v>
      </c>
      <c r="B1255" s="119"/>
      <c r="C1255" s="120"/>
      <c r="D1255" s="121"/>
      <c r="E1255" s="121"/>
      <c r="F1255" s="236"/>
      <c r="G1255" s="122" t="str">
        <f>IFERROR(VLOOKUP(F1255,'#Location List#'!$U$3:$V$1154,2,FALSE),"")</f>
        <v/>
      </c>
      <c r="H1255" s="120"/>
      <c r="I1255" s="120"/>
      <c r="J1255" s="120"/>
      <c r="K1255" s="120"/>
      <c r="L1255" s="120"/>
      <c r="M1255" s="120"/>
      <c r="N1255" s="120"/>
      <c r="O1255" s="120"/>
      <c r="P1255" s="120"/>
      <c r="Q1255" s="120"/>
      <c r="R1255" s="120"/>
      <c r="S1255" s="120"/>
      <c r="T1255" s="205">
        <f t="shared" si="120"/>
        <v>0</v>
      </c>
      <c r="U1255" s="205">
        <f t="shared" si="121"/>
        <v>0</v>
      </c>
      <c r="V1255" s="210"/>
      <c r="W1255" s="210"/>
      <c r="X1255" s="23" t="str">
        <f>IFERROR(VLOOKUP(AT1255,'#Input Lists#'!$L$3:$AH$833,3,FALSE)," ")</f>
        <v xml:space="preserve"> </v>
      </c>
      <c r="Y1255" s="23" t="str">
        <f>IFERROR(VLOOKUP(AT1255,'#Input Lists#'!$L$3:$AH$833,5,FALSE)," ")</f>
        <v xml:space="preserve"> </v>
      </c>
      <c r="Z1255" s="206" t="str">
        <f>IFERROR(VLOOKUP(AT1255,'#Input Lists#'!$L$3:$AH$833,9,FALSE)," ")</f>
        <v xml:space="preserve"> </v>
      </c>
      <c r="AA1255" s="119" t="s">
        <v>1527</v>
      </c>
      <c r="AB1255" s="120"/>
      <c r="AC1255" s="123"/>
      <c r="AD1255" s="123"/>
      <c r="AE1255" s="123"/>
      <c r="AF1255" s="123"/>
      <c r="AG1255" s="123"/>
      <c r="AH1255" s="123"/>
      <c r="AI1255" s="123"/>
      <c r="AJ1255" s="123"/>
      <c r="AK1255" s="123"/>
      <c r="AL1255" s="123"/>
      <c r="AM1255" s="123"/>
      <c r="AN1255" s="123"/>
      <c r="AO1255" s="123"/>
      <c r="AP1255" s="120"/>
      <c r="AQ1255" s="125" t="str">
        <f>IFERROR(VLOOKUP(G1255,'#Location List#'!$C$3:$D$150,2,FALSE),"")</f>
        <v/>
      </c>
      <c r="AR1255" s="125" t="str">
        <f>IFERROR(VLOOKUP(F1255,'#Location List#'!$Q$3:$R$1154,2,FALSE),"")</f>
        <v/>
      </c>
      <c r="AS1255" s="125" t="str">
        <f>IFERROR(VLOOKUP(V1255,'#Input Lists#'!$B$3:$D$46,3,FALSE),"")</f>
        <v/>
      </c>
      <c r="AT1255" s="125" t="str">
        <f>IFERROR(VLOOKUP(CONCATENATE(V1255," ",W1255),'#Input Lists#'!$K$3:$L$827,2,FALSE),"")</f>
        <v/>
      </c>
      <c r="AU1255" s="125">
        <f>IFERROR(VLOOKUP(AA1255,'#Input Lists#'!$BU$3:$BV$8,2,FALSE),"")</f>
        <v>1</v>
      </c>
      <c r="AV1255" s="118" t="str">
        <f>IFERROR(VLOOKUP(AB1255,'#Input Lists#'!$BO$3:$BP$9,2,FALSE),"")</f>
        <v/>
      </c>
      <c r="AW1255" s="118">
        <f>IFERROR(VLOOKUP(AC1255,'#Input Lists#'!$BL$3:$BM$7,2,FALSE),"")</f>
        <v>1</v>
      </c>
      <c r="AX1255" s="52" t="e">
        <f>VLOOKUP(AQ1255,'#Location List#'!$D$3:$K$150,4,FALSE)</f>
        <v>#N/A</v>
      </c>
      <c r="AY1255" s="273" t="e">
        <f>VLOOKUP(AX1255,'#Location List#'!$Z$3:$AA$13,2,FALSE)</f>
        <v>#N/A</v>
      </c>
      <c r="AZ1255" s="126" t="e">
        <f>VLOOKUP($AT1255,'#Input Lists#'!$L$3:$S$1033,6,FALSE)</f>
        <v>#N/A</v>
      </c>
      <c r="BA1255" s="239" t="e">
        <f>VLOOKUP($AT1255,'#Input Lists#'!$L$3:$S$833,7,FALSE)</f>
        <v>#N/A</v>
      </c>
      <c r="BB1255" s="239" t="e">
        <f>VLOOKUP($AT1255,'#Input Lists#'!$L$3:$S$833,8,FALSE)</f>
        <v>#N/A</v>
      </c>
      <c r="BC1255" s="91" t="str">
        <f t="shared" si="122"/>
        <v/>
      </c>
      <c r="BD1255" s="91" t="str">
        <f t="shared" si="123"/>
        <v/>
      </c>
      <c r="BE1255" s="15" t="str">
        <f t="shared" si="124"/>
        <v/>
      </c>
      <c r="BF1255" s="92" t="str">
        <f t="shared" si="125"/>
        <v>No Sighting Date</v>
      </c>
    </row>
    <row r="1256" spans="1:58" x14ac:dyDescent="0.25">
      <c r="A1256" s="118">
        <v>1251</v>
      </c>
      <c r="B1256" s="119"/>
      <c r="C1256" s="120"/>
      <c r="D1256" s="121"/>
      <c r="E1256" s="121"/>
      <c r="F1256" s="236"/>
      <c r="G1256" s="122" t="str">
        <f>IFERROR(VLOOKUP(F1256,'#Location List#'!$U$3:$V$1154,2,FALSE),"")</f>
        <v/>
      </c>
      <c r="H1256" s="120"/>
      <c r="I1256" s="120"/>
      <c r="J1256" s="120"/>
      <c r="K1256" s="120"/>
      <c r="L1256" s="120"/>
      <c r="M1256" s="120"/>
      <c r="N1256" s="120"/>
      <c r="O1256" s="120"/>
      <c r="P1256" s="120"/>
      <c r="Q1256" s="120"/>
      <c r="R1256" s="120"/>
      <c r="S1256" s="120"/>
      <c r="T1256" s="205">
        <f t="shared" si="120"/>
        <v>0</v>
      </c>
      <c r="U1256" s="205">
        <f t="shared" si="121"/>
        <v>0</v>
      </c>
      <c r="V1256" s="210"/>
      <c r="W1256" s="210"/>
      <c r="X1256" s="23" t="str">
        <f>IFERROR(VLOOKUP(AT1256,'#Input Lists#'!$L$3:$AH$833,3,FALSE)," ")</f>
        <v xml:space="preserve"> </v>
      </c>
      <c r="Y1256" s="23" t="str">
        <f>IFERROR(VLOOKUP(AT1256,'#Input Lists#'!$L$3:$AH$833,5,FALSE)," ")</f>
        <v xml:space="preserve"> </v>
      </c>
      <c r="Z1256" s="206" t="str">
        <f>IFERROR(VLOOKUP(AT1256,'#Input Lists#'!$L$3:$AH$833,9,FALSE)," ")</f>
        <v xml:space="preserve"> </v>
      </c>
      <c r="AA1256" s="119" t="s">
        <v>1527</v>
      </c>
      <c r="AB1256" s="120"/>
      <c r="AC1256" s="123"/>
      <c r="AD1256" s="123"/>
      <c r="AE1256" s="123"/>
      <c r="AF1256" s="123"/>
      <c r="AG1256" s="123"/>
      <c r="AH1256" s="123"/>
      <c r="AI1256" s="123"/>
      <c r="AJ1256" s="123"/>
      <c r="AK1256" s="123"/>
      <c r="AL1256" s="123"/>
      <c r="AM1256" s="123"/>
      <c r="AN1256" s="123"/>
      <c r="AO1256" s="123"/>
      <c r="AP1256" s="120"/>
      <c r="AQ1256" s="125" t="str">
        <f>IFERROR(VLOOKUP(G1256,'#Location List#'!$C$3:$D$150,2,FALSE),"")</f>
        <v/>
      </c>
      <c r="AR1256" s="125" t="str">
        <f>IFERROR(VLOOKUP(F1256,'#Location List#'!$Q$3:$R$1154,2,FALSE),"")</f>
        <v/>
      </c>
      <c r="AS1256" s="125" t="str">
        <f>IFERROR(VLOOKUP(V1256,'#Input Lists#'!$B$3:$D$46,3,FALSE),"")</f>
        <v/>
      </c>
      <c r="AT1256" s="125" t="str">
        <f>IFERROR(VLOOKUP(CONCATENATE(V1256," ",W1256),'#Input Lists#'!$K$3:$L$827,2,FALSE),"")</f>
        <v/>
      </c>
      <c r="AU1256" s="125">
        <f>IFERROR(VLOOKUP(AA1256,'#Input Lists#'!$BU$3:$BV$8,2,FALSE),"")</f>
        <v>1</v>
      </c>
      <c r="AV1256" s="118" t="str">
        <f>IFERROR(VLOOKUP(AB1256,'#Input Lists#'!$BO$3:$BP$9,2,FALSE),"")</f>
        <v/>
      </c>
      <c r="AW1256" s="118">
        <f>IFERROR(VLOOKUP(AC1256,'#Input Lists#'!$BL$3:$BM$7,2,FALSE),"")</f>
        <v>1</v>
      </c>
      <c r="AX1256" s="52" t="e">
        <f>VLOOKUP(AQ1256,'#Location List#'!$D$3:$K$150,4,FALSE)</f>
        <v>#N/A</v>
      </c>
      <c r="AY1256" s="273" t="e">
        <f>VLOOKUP(AX1256,'#Location List#'!$Z$3:$AA$13,2,FALSE)</f>
        <v>#N/A</v>
      </c>
      <c r="AZ1256" s="126" t="e">
        <f>VLOOKUP($AT1256,'#Input Lists#'!$L$3:$S$1033,6,FALSE)</f>
        <v>#N/A</v>
      </c>
      <c r="BA1256" s="239" t="e">
        <f>VLOOKUP($AT1256,'#Input Lists#'!$L$3:$S$833,7,FALSE)</f>
        <v>#N/A</v>
      </c>
      <c r="BB1256" s="239" t="e">
        <f>VLOOKUP($AT1256,'#Input Lists#'!$L$3:$S$833,8,FALSE)</f>
        <v>#N/A</v>
      </c>
      <c r="BC1256" s="91" t="str">
        <f t="shared" si="122"/>
        <v/>
      </c>
      <c r="BD1256" s="91" t="str">
        <f t="shared" si="123"/>
        <v/>
      </c>
      <c r="BE1256" s="15" t="str">
        <f t="shared" si="124"/>
        <v/>
      </c>
      <c r="BF1256" s="92" t="str">
        <f t="shared" si="125"/>
        <v>No Sighting Date</v>
      </c>
    </row>
    <row r="1257" spans="1:58" x14ac:dyDescent="0.25">
      <c r="A1257" s="118">
        <v>1252</v>
      </c>
      <c r="B1257" s="119"/>
      <c r="C1257" s="120"/>
      <c r="D1257" s="121"/>
      <c r="E1257" s="121"/>
      <c r="F1257" s="236"/>
      <c r="G1257" s="122" t="str">
        <f>IFERROR(VLOOKUP(F1257,'#Location List#'!$U$3:$V$1154,2,FALSE),"")</f>
        <v/>
      </c>
      <c r="H1257" s="120"/>
      <c r="I1257" s="120"/>
      <c r="J1257" s="120"/>
      <c r="K1257" s="120"/>
      <c r="L1257" s="120"/>
      <c r="M1257" s="120"/>
      <c r="N1257" s="120"/>
      <c r="O1257" s="120"/>
      <c r="P1257" s="120"/>
      <c r="Q1257" s="120"/>
      <c r="R1257" s="120"/>
      <c r="S1257" s="120"/>
      <c r="T1257" s="205">
        <f t="shared" si="120"/>
        <v>0</v>
      </c>
      <c r="U1257" s="205">
        <f t="shared" si="121"/>
        <v>0</v>
      </c>
      <c r="V1257" s="210"/>
      <c r="W1257" s="210"/>
      <c r="X1257" s="23" t="str">
        <f>IFERROR(VLOOKUP(AT1257,'#Input Lists#'!$L$3:$AH$833,3,FALSE)," ")</f>
        <v xml:space="preserve"> </v>
      </c>
      <c r="Y1257" s="23" t="str">
        <f>IFERROR(VLOOKUP(AT1257,'#Input Lists#'!$L$3:$AH$833,5,FALSE)," ")</f>
        <v xml:space="preserve"> </v>
      </c>
      <c r="Z1257" s="206" t="str">
        <f>IFERROR(VLOOKUP(AT1257,'#Input Lists#'!$L$3:$AH$833,9,FALSE)," ")</f>
        <v xml:space="preserve"> </v>
      </c>
      <c r="AA1257" s="119" t="s">
        <v>1527</v>
      </c>
      <c r="AB1257" s="120"/>
      <c r="AC1257" s="123"/>
      <c r="AD1257" s="123"/>
      <c r="AE1257" s="123"/>
      <c r="AF1257" s="123"/>
      <c r="AG1257" s="123"/>
      <c r="AH1257" s="123"/>
      <c r="AI1257" s="123"/>
      <c r="AJ1257" s="123"/>
      <c r="AK1257" s="123"/>
      <c r="AL1257" s="123"/>
      <c r="AM1257" s="123"/>
      <c r="AN1257" s="123"/>
      <c r="AO1257" s="123"/>
      <c r="AP1257" s="120"/>
      <c r="AQ1257" s="125" t="str">
        <f>IFERROR(VLOOKUP(G1257,'#Location List#'!$C$3:$D$150,2,FALSE),"")</f>
        <v/>
      </c>
      <c r="AR1257" s="125" t="str">
        <f>IFERROR(VLOOKUP(F1257,'#Location List#'!$Q$3:$R$1154,2,FALSE),"")</f>
        <v/>
      </c>
      <c r="AS1257" s="125" t="str">
        <f>IFERROR(VLOOKUP(V1257,'#Input Lists#'!$B$3:$D$46,3,FALSE),"")</f>
        <v/>
      </c>
      <c r="AT1257" s="125" t="str">
        <f>IFERROR(VLOOKUP(CONCATENATE(V1257," ",W1257),'#Input Lists#'!$K$3:$L$827,2,FALSE),"")</f>
        <v/>
      </c>
      <c r="AU1257" s="125">
        <f>IFERROR(VLOOKUP(AA1257,'#Input Lists#'!$BU$3:$BV$8,2,FALSE),"")</f>
        <v>1</v>
      </c>
      <c r="AV1257" s="118" t="str">
        <f>IFERROR(VLOOKUP(AB1257,'#Input Lists#'!$BO$3:$BP$9,2,FALSE),"")</f>
        <v/>
      </c>
      <c r="AW1257" s="118">
        <f>IFERROR(VLOOKUP(AC1257,'#Input Lists#'!$BL$3:$BM$7,2,FALSE),"")</f>
        <v>1</v>
      </c>
      <c r="AX1257" s="52" t="e">
        <f>VLOOKUP(AQ1257,'#Location List#'!$D$3:$K$150,4,FALSE)</f>
        <v>#N/A</v>
      </c>
      <c r="AY1257" s="273" t="e">
        <f>VLOOKUP(AX1257,'#Location List#'!$Z$3:$AA$13,2,FALSE)</f>
        <v>#N/A</v>
      </c>
      <c r="AZ1257" s="126" t="e">
        <f>VLOOKUP($AT1257,'#Input Lists#'!$L$3:$S$1033,6,FALSE)</f>
        <v>#N/A</v>
      </c>
      <c r="BA1257" s="239" t="e">
        <f>VLOOKUP($AT1257,'#Input Lists#'!$L$3:$S$833,7,FALSE)</f>
        <v>#N/A</v>
      </c>
      <c r="BB1257" s="239" t="e">
        <f>VLOOKUP($AT1257,'#Input Lists#'!$L$3:$S$833,8,FALSE)</f>
        <v>#N/A</v>
      </c>
      <c r="BC1257" s="91" t="str">
        <f t="shared" si="122"/>
        <v/>
      </c>
      <c r="BD1257" s="91" t="str">
        <f t="shared" si="123"/>
        <v/>
      </c>
      <c r="BE1257" s="15" t="str">
        <f t="shared" si="124"/>
        <v/>
      </c>
      <c r="BF1257" s="92" t="str">
        <f t="shared" si="125"/>
        <v>No Sighting Date</v>
      </c>
    </row>
    <row r="1258" spans="1:58" x14ac:dyDescent="0.25">
      <c r="A1258" s="118">
        <v>1253</v>
      </c>
      <c r="B1258" s="119"/>
      <c r="C1258" s="120"/>
      <c r="D1258" s="121"/>
      <c r="E1258" s="121"/>
      <c r="F1258" s="236"/>
      <c r="G1258" s="122" t="str">
        <f>IFERROR(VLOOKUP(F1258,'#Location List#'!$U$3:$V$1154,2,FALSE),"")</f>
        <v/>
      </c>
      <c r="H1258" s="120"/>
      <c r="I1258" s="120"/>
      <c r="J1258" s="120"/>
      <c r="K1258" s="120"/>
      <c r="L1258" s="120"/>
      <c r="M1258" s="120"/>
      <c r="N1258" s="120"/>
      <c r="O1258" s="120"/>
      <c r="P1258" s="120"/>
      <c r="Q1258" s="120"/>
      <c r="R1258" s="120"/>
      <c r="S1258" s="120"/>
      <c r="T1258" s="205">
        <f t="shared" si="120"/>
        <v>0</v>
      </c>
      <c r="U1258" s="205">
        <f t="shared" si="121"/>
        <v>0</v>
      </c>
      <c r="V1258" s="210"/>
      <c r="W1258" s="210"/>
      <c r="X1258" s="23" t="str">
        <f>IFERROR(VLOOKUP(AT1258,'#Input Lists#'!$L$3:$AH$833,3,FALSE)," ")</f>
        <v xml:space="preserve"> </v>
      </c>
      <c r="Y1258" s="23" t="str">
        <f>IFERROR(VLOOKUP(AT1258,'#Input Lists#'!$L$3:$AH$833,5,FALSE)," ")</f>
        <v xml:space="preserve"> </v>
      </c>
      <c r="Z1258" s="206" t="str">
        <f>IFERROR(VLOOKUP(AT1258,'#Input Lists#'!$L$3:$AH$833,9,FALSE)," ")</f>
        <v xml:space="preserve"> </v>
      </c>
      <c r="AA1258" s="119" t="s">
        <v>1527</v>
      </c>
      <c r="AB1258" s="120"/>
      <c r="AC1258" s="123"/>
      <c r="AD1258" s="123"/>
      <c r="AE1258" s="123"/>
      <c r="AF1258" s="123"/>
      <c r="AG1258" s="123"/>
      <c r="AH1258" s="123"/>
      <c r="AI1258" s="123"/>
      <c r="AJ1258" s="123"/>
      <c r="AK1258" s="123"/>
      <c r="AL1258" s="123"/>
      <c r="AM1258" s="123"/>
      <c r="AN1258" s="123"/>
      <c r="AO1258" s="123"/>
      <c r="AP1258" s="120"/>
      <c r="AQ1258" s="125" t="str">
        <f>IFERROR(VLOOKUP(G1258,'#Location List#'!$C$3:$D$150,2,FALSE),"")</f>
        <v/>
      </c>
      <c r="AR1258" s="125" t="str">
        <f>IFERROR(VLOOKUP(F1258,'#Location List#'!$Q$3:$R$1154,2,FALSE),"")</f>
        <v/>
      </c>
      <c r="AS1258" s="125" t="str">
        <f>IFERROR(VLOOKUP(V1258,'#Input Lists#'!$B$3:$D$46,3,FALSE),"")</f>
        <v/>
      </c>
      <c r="AT1258" s="125" t="str">
        <f>IFERROR(VLOOKUP(CONCATENATE(V1258," ",W1258),'#Input Lists#'!$K$3:$L$827,2,FALSE),"")</f>
        <v/>
      </c>
      <c r="AU1258" s="125">
        <f>IFERROR(VLOOKUP(AA1258,'#Input Lists#'!$BU$3:$BV$8,2,FALSE),"")</f>
        <v>1</v>
      </c>
      <c r="AV1258" s="118" t="str">
        <f>IFERROR(VLOOKUP(AB1258,'#Input Lists#'!$BO$3:$BP$9,2,FALSE),"")</f>
        <v/>
      </c>
      <c r="AW1258" s="118">
        <f>IFERROR(VLOOKUP(AC1258,'#Input Lists#'!$BL$3:$BM$7,2,FALSE),"")</f>
        <v>1</v>
      </c>
      <c r="AX1258" s="52" t="e">
        <f>VLOOKUP(AQ1258,'#Location List#'!$D$3:$K$150,4,FALSE)</f>
        <v>#N/A</v>
      </c>
      <c r="AY1258" s="273" t="e">
        <f>VLOOKUP(AX1258,'#Location List#'!$Z$3:$AA$13,2,FALSE)</f>
        <v>#N/A</v>
      </c>
      <c r="AZ1258" s="126" t="e">
        <f>VLOOKUP($AT1258,'#Input Lists#'!$L$3:$S$1033,6,FALSE)</f>
        <v>#N/A</v>
      </c>
      <c r="BA1258" s="239" t="e">
        <f>VLOOKUP($AT1258,'#Input Lists#'!$L$3:$S$833,7,FALSE)</f>
        <v>#N/A</v>
      </c>
      <c r="BB1258" s="239" t="e">
        <f>VLOOKUP($AT1258,'#Input Lists#'!$L$3:$S$833,8,FALSE)</f>
        <v>#N/A</v>
      </c>
      <c r="BC1258" s="91" t="str">
        <f t="shared" si="122"/>
        <v/>
      </c>
      <c r="BD1258" s="91" t="str">
        <f t="shared" si="123"/>
        <v/>
      </c>
      <c r="BE1258" s="15" t="str">
        <f t="shared" si="124"/>
        <v/>
      </c>
      <c r="BF1258" s="92" t="str">
        <f t="shared" si="125"/>
        <v>No Sighting Date</v>
      </c>
    </row>
    <row r="1259" spans="1:58" x14ac:dyDescent="0.25">
      <c r="A1259" s="118">
        <v>1254</v>
      </c>
      <c r="B1259" s="119"/>
      <c r="C1259" s="120"/>
      <c r="D1259" s="121"/>
      <c r="E1259" s="121"/>
      <c r="F1259" s="236"/>
      <c r="G1259" s="122" t="str">
        <f>IFERROR(VLOOKUP(F1259,'#Location List#'!$U$3:$V$1154,2,FALSE),"")</f>
        <v/>
      </c>
      <c r="H1259" s="120"/>
      <c r="I1259" s="120"/>
      <c r="J1259" s="120"/>
      <c r="K1259" s="120"/>
      <c r="L1259" s="120"/>
      <c r="M1259" s="120"/>
      <c r="N1259" s="120"/>
      <c r="O1259" s="120"/>
      <c r="P1259" s="120"/>
      <c r="Q1259" s="120"/>
      <c r="R1259" s="120"/>
      <c r="S1259" s="120"/>
      <c r="T1259" s="205">
        <f t="shared" si="120"/>
        <v>0</v>
      </c>
      <c r="U1259" s="205">
        <f t="shared" si="121"/>
        <v>0</v>
      </c>
      <c r="V1259" s="210"/>
      <c r="W1259" s="210"/>
      <c r="X1259" s="23" t="str">
        <f>IFERROR(VLOOKUP(AT1259,'#Input Lists#'!$L$3:$AH$833,3,FALSE)," ")</f>
        <v xml:space="preserve"> </v>
      </c>
      <c r="Y1259" s="23" t="str">
        <f>IFERROR(VLOOKUP(AT1259,'#Input Lists#'!$L$3:$AH$833,5,FALSE)," ")</f>
        <v xml:space="preserve"> </v>
      </c>
      <c r="Z1259" s="206" t="str">
        <f>IFERROR(VLOOKUP(AT1259,'#Input Lists#'!$L$3:$AH$833,9,FALSE)," ")</f>
        <v xml:space="preserve"> </v>
      </c>
      <c r="AA1259" s="119" t="s">
        <v>1527</v>
      </c>
      <c r="AB1259" s="120"/>
      <c r="AC1259" s="123"/>
      <c r="AD1259" s="123"/>
      <c r="AE1259" s="123"/>
      <c r="AF1259" s="123"/>
      <c r="AG1259" s="123"/>
      <c r="AH1259" s="123"/>
      <c r="AI1259" s="123"/>
      <c r="AJ1259" s="123"/>
      <c r="AK1259" s="123"/>
      <c r="AL1259" s="123"/>
      <c r="AM1259" s="123"/>
      <c r="AN1259" s="123"/>
      <c r="AO1259" s="123"/>
      <c r="AP1259" s="120"/>
      <c r="AQ1259" s="125" t="str">
        <f>IFERROR(VLOOKUP(G1259,'#Location List#'!$C$3:$D$150,2,FALSE),"")</f>
        <v/>
      </c>
      <c r="AR1259" s="125" t="str">
        <f>IFERROR(VLOOKUP(F1259,'#Location List#'!$Q$3:$R$1154,2,FALSE),"")</f>
        <v/>
      </c>
      <c r="AS1259" s="125" t="str">
        <f>IFERROR(VLOOKUP(V1259,'#Input Lists#'!$B$3:$D$46,3,FALSE),"")</f>
        <v/>
      </c>
      <c r="AT1259" s="125" t="str">
        <f>IFERROR(VLOOKUP(CONCATENATE(V1259," ",W1259),'#Input Lists#'!$K$3:$L$827,2,FALSE),"")</f>
        <v/>
      </c>
      <c r="AU1259" s="125">
        <f>IFERROR(VLOOKUP(AA1259,'#Input Lists#'!$BU$3:$BV$8,2,FALSE),"")</f>
        <v>1</v>
      </c>
      <c r="AV1259" s="118" t="str">
        <f>IFERROR(VLOOKUP(AB1259,'#Input Lists#'!$BO$3:$BP$9,2,FALSE),"")</f>
        <v/>
      </c>
      <c r="AW1259" s="118">
        <f>IFERROR(VLOOKUP(AC1259,'#Input Lists#'!$BL$3:$BM$7,2,FALSE),"")</f>
        <v>1</v>
      </c>
      <c r="AX1259" s="52" t="e">
        <f>VLOOKUP(AQ1259,'#Location List#'!$D$3:$K$150,4,FALSE)</f>
        <v>#N/A</v>
      </c>
      <c r="AY1259" s="273" t="e">
        <f>VLOOKUP(AX1259,'#Location List#'!$Z$3:$AA$13,2,FALSE)</f>
        <v>#N/A</v>
      </c>
      <c r="AZ1259" s="126" t="e">
        <f>VLOOKUP($AT1259,'#Input Lists#'!$L$3:$S$1033,6,FALSE)</f>
        <v>#N/A</v>
      </c>
      <c r="BA1259" s="239" t="e">
        <f>VLOOKUP($AT1259,'#Input Lists#'!$L$3:$S$833,7,FALSE)</f>
        <v>#N/A</v>
      </c>
      <c r="BB1259" s="239" t="e">
        <f>VLOOKUP($AT1259,'#Input Lists#'!$L$3:$S$833,8,FALSE)</f>
        <v>#N/A</v>
      </c>
      <c r="BC1259" s="91" t="str">
        <f t="shared" si="122"/>
        <v/>
      </c>
      <c r="BD1259" s="91" t="str">
        <f t="shared" si="123"/>
        <v/>
      </c>
      <c r="BE1259" s="15" t="str">
        <f t="shared" si="124"/>
        <v/>
      </c>
      <c r="BF1259" s="92" t="str">
        <f t="shared" si="125"/>
        <v>No Sighting Date</v>
      </c>
    </row>
    <row r="1260" spans="1:58" x14ac:dyDescent="0.25">
      <c r="A1260" s="118">
        <v>1255</v>
      </c>
      <c r="B1260" s="119"/>
      <c r="C1260" s="120"/>
      <c r="D1260" s="121"/>
      <c r="E1260" s="121"/>
      <c r="F1260" s="236"/>
      <c r="G1260" s="122" t="str">
        <f>IFERROR(VLOOKUP(F1260,'#Location List#'!$U$3:$V$1154,2,FALSE),"")</f>
        <v/>
      </c>
      <c r="H1260" s="120"/>
      <c r="I1260" s="120"/>
      <c r="J1260" s="120"/>
      <c r="K1260" s="120"/>
      <c r="L1260" s="120"/>
      <c r="M1260" s="120"/>
      <c r="N1260" s="120"/>
      <c r="O1260" s="120"/>
      <c r="P1260" s="120"/>
      <c r="Q1260" s="120"/>
      <c r="R1260" s="120"/>
      <c r="S1260" s="120"/>
      <c r="T1260" s="205">
        <f t="shared" si="120"/>
        <v>0</v>
      </c>
      <c r="U1260" s="205">
        <f t="shared" si="121"/>
        <v>0</v>
      </c>
      <c r="V1260" s="210"/>
      <c r="W1260" s="210"/>
      <c r="X1260" s="23" t="str">
        <f>IFERROR(VLOOKUP(AT1260,'#Input Lists#'!$L$3:$AH$833,3,FALSE)," ")</f>
        <v xml:space="preserve"> </v>
      </c>
      <c r="Y1260" s="23" t="str">
        <f>IFERROR(VLOOKUP(AT1260,'#Input Lists#'!$L$3:$AH$833,5,FALSE)," ")</f>
        <v xml:space="preserve"> </v>
      </c>
      <c r="Z1260" s="206" t="str">
        <f>IFERROR(VLOOKUP(AT1260,'#Input Lists#'!$L$3:$AH$833,9,FALSE)," ")</f>
        <v xml:space="preserve"> </v>
      </c>
      <c r="AA1260" s="119" t="s">
        <v>1527</v>
      </c>
      <c r="AB1260" s="120"/>
      <c r="AC1260" s="123"/>
      <c r="AD1260" s="123"/>
      <c r="AE1260" s="123"/>
      <c r="AF1260" s="123"/>
      <c r="AG1260" s="123"/>
      <c r="AH1260" s="123"/>
      <c r="AI1260" s="123"/>
      <c r="AJ1260" s="123"/>
      <c r="AK1260" s="123"/>
      <c r="AL1260" s="123"/>
      <c r="AM1260" s="123"/>
      <c r="AN1260" s="123"/>
      <c r="AO1260" s="123"/>
      <c r="AP1260" s="120"/>
      <c r="AQ1260" s="125" t="str">
        <f>IFERROR(VLOOKUP(G1260,'#Location List#'!$C$3:$D$150,2,FALSE),"")</f>
        <v/>
      </c>
      <c r="AR1260" s="125" t="str">
        <f>IFERROR(VLOOKUP(F1260,'#Location List#'!$Q$3:$R$1154,2,FALSE),"")</f>
        <v/>
      </c>
      <c r="AS1260" s="125" t="str">
        <f>IFERROR(VLOOKUP(V1260,'#Input Lists#'!$B$3:$D$46,3,FALSE),"")</f>
        <v/>
      </c>
      <c r="AT1260" s="125" t="str">
        <f>IFERROR(VLOOKUP(CONCATENATE(V1260," ",W1260),'#Input Lists#'!$K$3:$L$827,2,FALSE),"")</f>
        <v/>
      </c>
      <c r="AU1260" s="125">
        <f>IFERROR(VLOOKUP(AA1260,'#Input Lists#'!$BU$3:$BV$8,2,FALSE),"")</f>
        <v>1</v>
      </c>
      <c r="AV1260" s="118" t="str">
        <f>IFERROR(VLOOKUP(AB1260,'#Input Lists#'!$BO$3:$BP$9,2,FALSE),"")</f>
        <v/>
      </c>
      <c r="AW1260" s="118">
        <f>IFERROR(VLOOKUP(AC1260,'#Input Lists#'!$BL$3:$BM$7,2,FALSE),"")</f>
        <v>1</v>
      </c>
      <c r="AX1260" s="52" t="e">
        <f>VLOOKUP(AQ1260,'#Location List#'!$D$3:$K$150,4,FALSE)</f>
        <v>#N/A</v>
      </c>
      <c r="AY1260" s="273" t="e">
        <f>VLOOKUP(AX1260,'#Location List#'!$Z$3:$AA$13,2,FALSE)</f>
        <v>#N/A</v>
      </c>
      <c r="AZ1260" s="126" t="e">
        <f>VLOOKUP($AT1260,'#Input Lists#'!$L$3:$S$1033,6,FALSE)</f>
        <v>#N/A</v>
      </c>
      <c r="BA1260" s="239" t="e">
        <f>VLOOKUP($AT1260,'#Input Lists#'!$L$3:$S$833,7,FALSE)</f>
        <v>#N/A</v>
      </c>
      <c r="BB1260" s="239" t="e">
        <f>VLOOKUP($AT1260,'#Input Lists#'!$L$3:$S$833,8,FALSE)</f>
        <v>#N/A</v>
      </c>
      <c r="BC1260" s="91" t="str">
        <f t="shared" si="122"/>
        <v/>
      </c>
      <c r="BD1260" s="91" t="str">
        <f t="shared" si="123"/>
        <v/>
      </c>
      <c r="BE1260" s="15" t="str">
        <f t="shared" si="124"/>
        <v/>
      </c>
      <c r="BF1260" s="92" t="str">
        <f t="shared" si="125"/>
        <v>No Sighting Date</v>
      </c>
    </row>
    <row r="1261" spans="1:58" x14ac:dyDescent="0.25">
      <c r="A1261" s="118">
        <v>1256</v>
      </c>
      <c r="B1261" s="119"/>
      <c r="C1261" s="120"/>
      <c r="D1261" s="121"/>
      <c r="E1261" s="121"/>
      <c r="F1261" s="236"/>
      <c r="G1261" s="122" t="str">
        <f>IFERROR(VLOOKUP(F1261,'#Location List#'!$U$3:$V$1154,2,FALSE),"")</f>
        <v/>
      </c>
      <c r="H1261" s="120"/>
      <c r="I1261" s="120"/>
      <c r="J1261" s="120"/>
      <c r="K1261" s="120"/>
      <c r="L1261" s="120"/>
      <c r="M1261" s="120"/>
      <c r="N1261" s="120"/>
      <c r="O1261" s="120"/>
      <c r="P1261" s="120"/>
      <c r="Q1261" s="120"/>
      <c r="R1261" s="120"/>
      <c r="S1261" s="120"/>
      <c r="T1261" s="205">
        <f t="shared" si="120"/>
        <v>0</v>
      </c>
      <c r="U1261" s="205">
        <f t="shared" si="121"/>
        <v>0</v>
      </c>
      <c r="V1261" s="210"/>
      <c r="W1261" s="210"/>
      <c r="X1261" s="23" t="str">
        <f>IFERROR(VLOOKUP(AT1261,'#Input Lists#'!$L$3:$AH$833,3,FALSE)," ")</f>
        <v xml:space="preserve"> </v>
      </c>
      <c r="Y1261" s="23" t="str">
        <f>IFERROR(VLOOKUP(AT1261,'#Input Lists#'!$L$3:$AH$833,5,FALSE)," ")</f>
        <v xml:space="preserve"> </v>
      </c>
      <c r="Z1261" s="206" t="str">
        <f>IFERROR(VLOOKUP(AT1261,'#Input Lists#'!$L$3:$AH$833,9,FALSE)," ")</f>
        <v xml:space="preserve"> </v>
      </c>
      <c r="AA1261" s="119" t="s">
        <v>1527</v>
      </c>
      <c r="AB1261" s="120"/>
      <c r="AC1261" s="123"/>
      <c r="AD1261" s="123"/>
      <c r="AE1261" s="123"/>
      <c r="AF1261" s="123"/>
      <c r="AG1261" s="123"/>
      <c r="AH1261" s="123"/>
      <c r="AI1261" s="123"/>
      <c r="AJ1261" s="123"/>
      <c r="AK1261" s="123"/>
      <c r="AL1261" s="123"/>
      <c r="AM1261" s="123"/>
      <c r="AN1261" s="123"/>
      <c r="AO1261" s="123"/>
      <c r="AP1261" s="120"/>
      <c r="AQ1261" s="125" t="str">
        <f>IFERROR(VLOOKUP(G1261,'#Location List#'!$C$3:$D$150,2,FALSE),"")</f>
        <v/>
      </c>
      <c r="AR1261" s="125" t="str">
        <f>IFERROR(VLOOKUP(F1261,'#Location List#'!$Q$3:$R$1154,2,FALSE),"")</f>
        <v/>
      </c>
      <c r="AS1261" s="125" t="str">
        <f>IFERROR(VLOOKUP(V1261,'#Input Lists#'!$B$3:$D$46,3,FALSE),"")</f>
        <v/>
      </c>
      <c r="AT1261" s="125" t="str">
        <f>IFERROR(VLOOKUP(CONCATENATE(V1261," ",W1261),'#Input Lists#'!$K$3:$L$827,2,FALSE),"")</f>
        <v/>
      </c>
      <c r="AU1261" s="125">
        <f>IFERROR(VLOOKUP(AA1261,'#Input Lists#'!$BU$3:$BV$8,2,FALSE),"")</f>
        <v>1</v>
      </c>
      <c r="AV1261" s="118" t="str">
        <f>IFERROR(VLOOKUP(AB1261,'#Input Lists#'!$BO$3:$BP$9,2,FALSE),"")</f>
        <v/>
      </c>
      <c r="AW1261" s="118">
        <f>IFERROR(VLOOKUP(AC1261,'#Input Lists#'!$BL$3:$BM$7,2,FALSE),"")</f>
        <v>1</v>
      </c>
      <c r="AX1261" s="52" t="e">
        <f>VLOOKUP(AQ1261,'#Location List#'!$D$3:$K$150,4,FALSE)</f>
        <v>#N/A</v>
      </c>
      <c r="AY1261" s="273" t="e">
        <f>VLOOKUP(AX1261,'#Location List#'!$Z$3:$AA$13,2,FALSE)</f>
        <v>#N/A</v>
      </c>
      <c r="AZ1261" s="126" t="e">
        <f>VLOOKUP($AT1261,'#Input Lists#'!$L$3:$S$1033,6,FALSE)</f>
        <v>#N/A</v>
      </c>
      <c r="BA1261" s="239" t="e">
        <f>VLOOKUP($AT1261,'#Input Lists#'!$L$3:$S$833,7,FALSE)</f>
        <v>#N/A</v>
      </c>
      <c r="BB1261" s="239" t="e">
        <f>VLOOKUP($AT1261,'#Input Lists#'!$L$3:$S$833,8,FALSE)</f>
        <v>#N/A</v>
      </c>
      <c r="BC1261" s="91" t="str">
        <f t="shared" si="122"/>
        <v/>
      </c>
      <c r="BD1261" s="91" t="str">
        <f t="shared" si="123"/>
        <v/>
      </c>
      <c r="BE1261" s="15" t="str">
        <f t="shared" si="124"/>
        <v/>
      </c>
      <c r="BF1261" s="92" t="str">
        <f t="shared" si="125"/>
        <v>No Sighting Date</v>
      </c>
    </row>
    <row r="1262" spans="1:58" x14ac:dyDescent="0.25">
      <c r="A1262" s="118">
        <v>1257</v>
      </c>
      <c r="B1262" s="119"/>
      <c r="C1262" s="120"/>
      <c r="D1262" s="121"/>
      <c r="E1262" s="121"/>
      <c r="F1262" s="236"/>
      <c r="G1262" s="122" t="str">
        <f>IFERROR(VLOOKUP(F1262,'#Location List#'!$U$3:$V$1154,2,FALSE),"")</f>
        <v/>
      </c>
      <c r="H1262" s="120"/>
      <c r="I1262" s="120"/>
      <c r="J1262" s="120"/>
      <c r="K1262" s="120"/>
      <c r="L1262" s="120"/>
      <c r="M1262" s="120"/>
      <c r="N1262" s="120"/>
      <c r="O1262" s="120"/>
      <c r="P1262" s="120"/>
      <c r="Q1262" s="120"/>
      <c r="R1262" s="120"/>
      <c r="S1262" s="120"/>
      <c r="T1262" s="205">
        <f t="shared" si="120"/>
        <v>0</v>
      </c>
      <c r="U1262" s="205">
        <f t="shared" si="121"/>
        <v>0</v>
      </c>
      <c r="V1262" s="210"/>
      <c r="W1262" s="210"/>
      <c r="X1262" s="23" t="str">
        <f>IFERROR(VLOOKUP(AT1262,'#Input Lists#'!$L$3:$AH$833,3,FALSE)," ")</f>
        <v xml:space="preserve"> </v>
      </c>
      <c r="Y1262" s="23" t="str">
        <f>IFERROR(VLOOKUP(AT1262,'#Input Lists#'!$L$3:$AH$833,5,FALSE)," ")</f>
        <v xml:space="preserve"> </v>
      </c>
      <c r="Z1262" s="206" t="str">
        <f>IFERROR(VLOOKUP(AT1262,'#Input Lists#'!$L$3:$AH$833,9,FALSE)," ")</f>
        <v xml:space="preserve"> </v>
      </c>
      <c r="AA1262" s="119" t="s">
        <v>1527</v>
      </c>
      <c r="AB1262" s="120"/>
      <c r="AC1262" s="123"/>
      <c r="AD1262" s="123"/>
      <c r="AE1262" s="123"/>
      <c r="AF1262" s="123"/>
      <c r="AG1262" s="123"/>
      <c r="AH1262" s="123"/>
      <c r="AI1262" s="123"/>
      <c r="AJ1262" s="123"/>
      <c r="AK1262" s="123"/>
      <c r="AL1262" s="123"/>
      <c r="AM1262" s="123"/>
      <c r="AN1262" s="123"/>
      <c r="AO1262" s="123"/>
      <c r="AP1262" s="120"/>
      <c r="AQ1262" s="125" t="str">
        <f>IFERROR(VLOOKUP(G1262,'#Location List#'!$C$3:$D$150,2,FALSE),"")</f>
        <v/>
      </c>
      <c r="AR1262" s="125" t="str">
        <f>IFERROR(VLOOKUP(F1262,'#Location List#'!$Q$3:$R$1154,2,FALSE),"")</f>
        <v/>
      </c>
      <c r="AS1262" s="125" t="str">
        <f>IFERROR(VLOOKUP(V1262,'#Input Lists#'!$B$3:$D$46,3,FALSE),"")</f>
        <v/>
      </c>
      <c r="AT1262" s="125" t="str">
        <f>IFERROR(VLOOKUP(CONCATENATE(V1262," ",W1262),'#Input Lists#'!$K$3:$L$827,2,FALSE),"")</f>
        <v/>
      </c>
      <c r="AU1262" s="125">
        <f>IFERROR(VLOOKUP(AA1262,'#Input Lists#'!$BU$3:$BV$8,2,FALSE),"")</f>
        <v>1</v>
      </c>
      <c r="AV1262" s="118" t="str">
        <f>IFERROR(VLOOKUP(AB1262,'#Input Lists#'!$BO$3:$BP$9,2,FALSE),"")</f>
        <v/>
      </c>
      <c r="AW1262" s="118">
        <f>IFERROR(VLOOKUP(AC1262,'#Input Lists#'!$BL$3:$BM$7,2,FALSE),"")</f>
        <v>1</v>
      </c>
      <c r="AX1262" s="52" t="e">
        <f>VLOOKUP(AQ1262,'#Location List#'!$D$3:$K$150,4,FALSE)</f>
        <v>#N/A</v>
      </c>
      <c r="AY1262" s="273" t="e">
        <f>VLOOKUP(AX1262,'#Location List#'!$Z$3:$AA$13,2,FALSE)</f>
        <v>#N/A</v>
      </c>
      <c r="AZ1262" s="126" t="e">
        <f>VLOOKUP($AT1262,'#Input Lists#'!$L$3:$S$1033,6,FALSE)</f>
        <v>#N/A</v>
      </c>
      <c r="BA1262" s="239" t="e">
        <f>VLOOKUP($AT1262,'#Input Lists#'!$L$3:$S$833,7,FALSE)</f>
        <v>#N/A</v>
      </c>
      <c r="BB1262" s="239" t="e">
        <f>VLOOKUP($AT1262,'#Input Lists#'!$L$3:$S$833,8,FALSE)</f>
        <v>#N/A</v>
      </c>
      <c r="BC1262" s="91" t="str">
        <f t="shared" si="122"/>
        <v/>
      </c>
      <c r="BD1262" s="91" t="str">
        <f t="shared" si="123"/>
        <v/>
      </c>
      <c r="BE1262" s="15" t="str">
        <f t="shared" si="124"/>
        <v/>
      </c>
      <c r="BF1262" s="92" t="str">
        <f t="shared" si="125"/>
        <v>No Sighting Date</v>
      </c>
    </row>
    <row r="1263" spans="1:58" x14ac:dyDescent="0.25">
      <c r="A1263" s="118">
        <v>1258</v>
      </c>
      <c r="B1263" s="119"/>
      <c r="C1263" s="120"/>
      <c r="D1263" s="121"/>
      <c r="E1263" s="121"/>
      <c r="F1263" s="236"/>
      <c r="G1263" s="122" t="str">
        <f>IFERROR(VLOOKUP(F1263,'#Location List#'!$U$3:$V$1154,2,FALSE),"")</f>
        <v/>
      </c>
      <c r="H1263" s="120"/>
      <c r="I1263" s="120"/>
      <c r="J1263" s="120"/>
      <c r="K1263" s="120"/>
      <c r="L1263" s="120"/>
      <c r="M1263" s="120"/>
      <c r="N1263" s="120"/>
      <c r="O1263" s="120"/>
      <c r="P1263" s="120"/>
      <c r="Q1263" s="120"/>
      <c r="R1263" s="120"/>
      <c r="S1263" s="120"/>
      <c r="T1263" s="205">
        <f t="shared" si="120"/>
        <v>0</v>
      </c>
      <c r="U1263" s="205">
        <f t="shared" si="121"/>
        <v>0</v>
      </c>
      <c r="V1263" s="210"/>
      <c r="W1263" s="210"/>
      <c r="X1263" s="23" t="str">
        <f>IFERROR(VLOOKUP(AT1263,'#Input Lists#'!$L$3:$AH$833,3,FALSE)," ")</f>
        <v xml:space="preserve"> </v>
      </c>
      <c r="Y1263" s="23" t="str">
        <f>IFERROR(VLOOKUP(AT1263,'#Input Lists#'!$L$3:$AH$833,5,FALSE)," ")</f>
        <v xml:space="preserve"> </v>
      </c>
      <c r="Z1263" s="206" t="str">
        <f>IFERROR(VLOOKUP(AT1263,'#Input Lists#'!$L$3:$AH$833,9,FALSE)," ")</f>
        <v xml:space="preserve"> </v>
      </c>
      <c r="AA1263" s="119" t="s">
        <v>1527</v>
      </c>
      <c r="AB1263" s="120"/>
      <c r="AC1263" s="123"/>
      <c r="AD1263" s="123"/>
      <c r="AE1263" s="123"/>
      <c r="AF1263" s="123"/>
      <c r="AG1263" s="123"/>
      <c r="AH1263" s="123"/>
      <c r="AI1263" s="123"/>
      <c r="AJ1263" s="123"/>
      <c r="AK1263" s="123"/>
      <c r="AL1263" s="123"/>
      <c r="AM1263" s="123"/>
      <c r="AN1263" s="123"/>
      <c r="AO1263" s="123"/>
      <c r="AP1263" s="120"/>
      <c r="AQ1263" s="125" t="str">
        <f>IFERROR(VLOOKUP(G1263,'#Location List#'!$C$3:$D$150,2,FALSE),"")</f>
        <v/>
      </c>
      <c r="AR1263" s="125" t="str">
        <f>IFERROR(VLOOKUP(F1263,'#Location List#'!$Q$3:$R$1154,2,FALSE),"")</f>
        <v/>
      </c>
      <c r="AS1263" s="125" t="str">
        <f>IFERROR(VLOOKUP(V1263,'#Input Lists#'!$B$3:$D$46,3,FALSE),"")</f>
        <v/>
      </c>
      <c r="AT1263" s="125" t="str">
        <f>IFERROR(VLOOKUP(CONCATENATE(V1263," ",W1263),'#Input Lists#'!$K$3:$L$827,2,FALSE),"")</f>
        <v/>
      </c>
      <c r="AU1263" s="125">
        <f>IFERROR(VLOOKUP(AA1263,'#Input Lists#'!$BU$3:$BV$8,2,FALSE),"")</f>
        <v>1</v>
      </c>
      <c r="AV1263" s="118" t="str">
        <f>IFERROR(VLOOKUP(AB1263,'#Input Lists#'!$BO$3:$BP$9,2,FALSE),"")</f>
        <v/>
      </c>
      <c r="AW1263" s="118">
        <f>IFERROR(VLOOKUP(AC1263,'#Input Lists#'!$BL$3:$BM$7,2,FALSE),"")</f>
        <v>1</v>
      </c>
      <c r="AX1263" s="52" t="e">
        <f>VLOOKUP(AQ1263,'#Location List#'!$D$3:$K$150,4,FALSE)</f>
        <v>#N/A</v>
      </c>
      <c r="AY1263" s="273" t="e">
        <f>VLOOKUP(AX1263,'#Location List#'!$Z$3:$AA$13,2,FALSE)</f>
        <v>#N/A</v>
      </c>
      <c r="AZ1263" s="126" t="e">
        <f>VLOOKUP($AT1263,'#Input Lists#'!$L$3:$S$1033,6,FALSE)</f>
        <v>#N/A</v>
      </c>
      <c r="BA1263" s="239" t="e">
        <f>VLOOKUP($AT1263,'#Input Lists#'!$L$3:$S$833,7,FALSE)</f>
        <v>#N/A</v>
      </c>
      <c r="BB1263" s="239" t="e">
        <f>VLOOKUP($AT1263,'#Input Lists#'!$L$3:$S$833,8,FALSE)</f>
        <v>#N/A</v>
      </c>
      <c r="BC1263" s="91" t="str">
        <f t="shared" si="122"/>
        <v/>
      </c>
      <c r="BD1263" s="91" t="str">
        <f t="shared" si="123"/>
        <v/>
      </c>
      <c r="BE1263" s="15" t="str">
        <f t="shared" si="124"/>
        <v/>
      </c>
      <c r="BF1263" s="92" t="str">
        <f t="shared" si="125"/>
        <v>No Sighting Date</v>
      </c>
    </row>
    <row r="1264" spans="1:58" x14ac:dyDescent="0.25">
      <c r="A1264" s="118">
        <v>1259</v>
      </c>
      <c r="B1264" s="119"/>
      <c r="C1264" s="120"/>
      <c r="D1264" s="121"/>
      <c r="E1264" s="121"/>
      <c r="F1264" s="236"/>
      <c r="G1264" s="122" t="str">
        <f>IFERROR(VLOOKUP(F1264,'#Location List#'!$U$3:$V$1154,2,FALSE),"")</f>
        <v/>
      </c>
      <c r="H1264" s="120"/>
      <c r="I1264" s="120"/>
      <c r="J1264" s="120"/>
      <c r="K1264" s="120"/>
      <c r="L1264" s="120"/>
      <c r="M1264" s="120"/>
      <c r="N1264" s="120"/>
      <c r="O1264" s="120"/>
      <c r="P1264" s="120"/>
      <c r="Q1264" s="120"/>
      <c r="R1264" s="120"/>
      <c r="S1264" s="120"/>
      <c r="T1264" s="205">
        <f t="shared" si="120"/>
        <v>0</v>
      </c>
      <c r="U1264" s="205">
        <f t="shared" si="121"/>
        <v>0</v>
      </c>
      <c r="V1264" s="210"/>
      <c r="W1264" s="210"/>
      <c r="X1264" s="23" t="str">
        <f>IFERROR(VLOOKUP(AT1264,'#Input Lists#'!$L$3:$AH$833,3,FALSE)," ")</f>
        <v xml:space="preserve"> </v>
      </c>
      <c r="Y1264" s="23" t="str">
        <f>IFERROR(VLOOKUP(AT1264,'#Input Lists#'!$L$3:$AH$833,5,FALSE)," ")</f>
        <v xml:space="preserve"> </v>
      </c>
      <c r="Z1264" s="206" t="str">
        <f>IFERROR(VLOOKUP(AT1264,'#Input Lists#'!$L$3:$AH$833,9,FALSE)," ")</f>
        <v xml:space="preserve"> </v>
      </c>
      <c r="AA1264" s="119" t="s">
        <v>1527</v>
      </c>
      <c r="AB1264" s="120"/>
      <c r="AC1264" s="123"/>
      <c r="AD1264" s="123"/>
      <c r="AE1264" s="123"/>
      <c r="AF1264" s="123"/>
      <c r="AG1264" s="123"/>
      <c r="AH1264" s="123"/>
      <c r="AI1264" s="123"/>
      <c r="AJ1264" s="123"/>
      <c r="AK1264" s="123"/>
      <c r="AL1264" s="123"/>
      <c r="AM1264" s="123"/>
      <c r="AN1264" s="123"/>
      <c r="AO1264" s="123"/>
      <c r="AP1264" s="120"/>
      <c r="AQ1264" s="125" t="str">
        <f>IFERROR(VLOOKUP(G1264,'#Location List#'!$C$3:$D$150,2,FALSE),"")</f>
        <v/>
      </c>
      <c r="AR1264" s="125" t="str">
        <f>IFERROR(VLOOKUP(F1264,'#Location List#'!$Q$3:$R$1154,2,FALSE),"")</f>
        <v/>
      </c>
      <c r="AS1264" s="125" t="str">
        <f>IFERROR(VLOOKUP(V1264,'#Input Lists#'!$B$3:$D$46,3,FALSE),"")</f>
        <v/>
      </c>
      <c r="AT1264" s="125" t="str">
        <f>IFERROR(VLOOKUP(CONCATENATE(V1264," ",W1264),'#Input Lists#'!$K$3:$L$827,2,FALSE),"")</f>
        <v/>
      </c>
      <c r="AU1264" s="125">
        <f>IFERROR(VLOOKUP(AA1264,'#Input Lists#'!$BU$3:$BV$8,2,FALSE),"")</f>
        <v>1</v>
      </c>
      <c r="AV1264" s="118" t="str">
        <f>IFERROR(VLOOKUP(AB1264,'#Input Lists#'!$BO$3:$BP$9,2,FALSE),"")</f>
        <v/>
      </c>
      <c r="AW1264" s="118">
        <f>IFERROR(VLOOKUP(AC1264,'#Input Lists#'!$BL$3:$BM$7,2,FALSE),"")</f>
        <v>1</v>
      </c>
      <c r="AX1264" s="52" t="e">
        <f>VLOOKUP(AQ1264,'#Location List#'!$D$3:$K$150,4,FALSE)</f>
        <v>#N/A</v>
      </c>
      <c r="AY1264" s="273" t="e">
        <f>VLOOKUP(AX1264,'#Location List#'!$Z$3:$AA$13,2,FALSE)</f>
        <v>#N/A</v>
      </c>
      <c r="AZ1264" s="126" t="e">
        <f>VLOOKUP($AT1264,'#Input Lists#'!$L$3:$S$1033,6,FALSE)</f>
        <v>#N/A</v>
      </c>
      <c r="BA1264" s="239" t="e">
        <f>VLOOKUP($AT1264,'#Input Lists#'!$L$3:$S$833,7,FALSE)</f>
        <v>#N/A</v>
      </c>
      <c r="BB1264" s="239" t="e">
        <f>VLOOKUP($AT1264,'#Input Lists#'!$L$3:$S$833,8,FALSE)</f>
        <v>#N/A</v>
      </c>
      <c r="BC1264" s="91" t="str">
        <f t="shared" si="122"/>
        <v/>
      </c>
      <c r="BD1264" s="91" t="str">
        <f t="shared" si="123"/>
        <v/>
      </c>
      <c r="BE1264" s="15" t="str">
        <f t="shared" si="124"/>
        <v/>
      </c>
      <c r="BF1264" s="92" t="str">
        <f t="shared" si="125"/>
        <v>No Sighting Date</v>
      </c>
    </row>
    <row r="1265" spans="1:58" x14ac:dyDescent="0.25">
      <c r="A1265" s="118">
        <v>1260</v>
      </c>
      <c r="B1265" s="119"/>
      <c r="C1265" s="120"/>
      <c r="D1265" s="121"/>
      <c r="E1265" s="121"/>
      <c r="F1265" s="236"/>
      <c r="G1265" s="122" t="str">
        <f>IFERROR(VLOOKUP(F1265,'#Location List#'!$U$3:$V$1154,2,FALSE),"")</f>
        <v/>
      </c>
      <c r="H1265" s="120"/>
      <c r="I1265" s="120"/>
      <c r="J1265" s="120"/>
      <c r="K1265" s="120"/>
      <c r="L1265" s="120"/>
      <c r="M1265" s="120"/>
      <c r="N1265" s="120"/>
      <c r="O1265" s="120"/>
      <c r="P1265" s="120"/>
      <c r="Q1265" s="120"/>
      <c r="R1265" s="120"/>
      <c r="S1265" s="120"/>
      <c r="T1265" s="205">
        <f t="shared" si="120"/>
        <v>0</v>
      </c>
      <c r="U1265" s="205">
        <f t="shared" si="121"/>
        <v>0</v>
      </c>
      <c r="V1265" s="210"/>
      <c r="W1265" s="210"/>
      <c r="X1265" s="23" t="str">
        <f>IFERROR(VLOOKUP(AT1265,'#Input Lists#'!$L$3:$AH$833,3,FALSE)," ")</f>
        <v xml:space="preserve"> </v>
      </c>
      <c r="Y1265" s="23" t="str">
        <f>IFERROR(VLOOKUP(AT1265,'#Input Lists#'!$L$3:$AH$833,5,FALSE)," ")</f>
        <v xml:space="preserve"> </v>
      </c>
      <c r="Z1265" s="206" t="str">
        <f>IFERROR(VLOOKUP(AT1265,'#Input Lists#'!$L$3:$AH$833,9,FALSE)," ")</f>
        <v xml:space="preserve"> </v>
      </c>
      <c r="AA1265" s="119" t="s">
        <v>1527</v>
      </c>
      <c r="AB1265" s="120"/>
      <c r="AC1265" s="123"/>
      <c r="AD1265" s="123"/>
      <c r="AE1265" s="123"/>
      <c r="AF1265" s="123"/>
      <c r="AG1265" s="123"/>
      <c r="AH1265" s="123"/>
      <c r="AI1265" s="123"/>
      <c r="AJ1265" s="123"/>
      <c r="AK1265" s="123"/>
      <c r="AL1265" s="123"/>
      <c r="AM1265" s="123"/>
      <c r="AN1265" s="123"/>
      <c r="AO1265" s="123"/>
      <c r="AP1265" s="120"/>
      <c r="AQ1265" s="125" t="str">
        <f>IFERROR(VLOOKUP(G1265,'#Location List#'!$C$3:$D$150,2,FALSE),"")</f>
        <v/>
      </c>
      <c r="AR1265" s="125" t="str">
        <f>IFERROR(VLOOKUP(F1265,'#Location List#'!$Q$3:$R$1154,2,FALSE),"")</f>
        <v/>
      </c>
      <c r="AS1265" s="125" t="str">
        <f>IFERROR(VLOOKUP(V1265,'#Input Lists#'!$B$3:$D$46,3,FALSE),"")</f>
        <v/>
      </c>
      <c r="AT1265" s="125" t="str">
        <f>IFERROR(VLOOKUP(CONCATENATE(V1265," ",W1265),'#Input Lists#'!$K$3:$L$827,2,FALSE),"")</f>
        <v/>
      </c>
      <c r="AU1265" s="125">
        <f>IFERROR(VLOOKUP(AA1265,'#Input Lists#'!$BU$3:$BV$8,2,FALSE),"")</f>
        <v>1</v>
      </c>
      <c r="AV1265" s="118" t="str">
        <f>IFERROR(VLOOKUP(AB1265,'#Input Lists#'!$BO$3:$BP$9,2,FALSE),"")</f>
        <v/>
      </c>
      <c r="AW1265" s="118">
        <f>IFERROR(VLOOKUP(AC1265,'#Input Lists#'!$BL$3:$BM$7,2,FALSE),"")</f>
        <v>1</v>
      </c>
      <c r="AX1265" s="52" t="e">
        <f>VLOOKUP(AQ1265,'#Location List#'!$D$3:$K$150,4,FALSE)</f>
        <v>#N/A</v>
      </c>
      <c r="AY1265" s="273" t="e">
        <f>VLOOKUP(AX1265,'#Location List#'!$Z$3:$AA$13,2,FALSE)</f>
        <v>#N/A</v>
      </c>
      <c r="AZ1265" s="126" t="e">
        <f>VLOOKUP($AT1265,'#Input Lists#'!$L$3:$S$1033,6,FALSE)</f>
        <v>#N/A</v>
      </c>
      <c r="BA1265" s="239" t="e">
        <f>VLOOKUP($AT1265,'#Input Lists#'!$L$3:$S$833,7,FALSE)</f>
        <v>#N/A</v>
      </c>
      <c r="BB1265" s="239" t="e">
        <f>VLOOKUP($AT1265,'#Input Lists#'!$L$3:$S$833,8,FALSE)</f>
        <v>#N/A</v>
      </c>
      <c r="BC1265" s="91" t="str">
        <f t="shared" si="122"/>
        <v/>
      </c>
      <c r="BD1265" s="91" t="str">
        <f t="shared" si="123"/>
        <v/>
      </c>
      <c r="BE1265" s="15" t="str">
        <f t="shared" si="124"/>
        <v/>
      </c>
      <c r="BF1265" s="92" t="str">
        <f t="shared" si="125"/>
        <v>No Sighting Date</v>
      </c>
    </row>
    <row r="1266" spans="1:58" x14ac:dyDescent="0.25">
      <c r="A1266" s="118">
        <v>1261</v>
      </c>
      <c r="B1266" s="119"/>
      <c r="C1266" s="120"/>
      <c r="D1266" s="121"/>
      <c r="E1266" s="121"/>
      <c r="F1266" s="236"/>
      <c r="G1266" s="122" t="str">
        <f>IFERROR(VLOOKUP(F1266,'#Location List#'!$U$3:$V$1154,2,FALSE),"")</f>
        <v/>
      </c>
      <c r="H1266" s="120"/>
      <c r="I1266" s="120"/>
      <c r="J1266" s="120"/>
      <c r="K1266" s="120"/>
      <c r="L1266" s="120"/>
      <c r="M1266" s="120"/>
      <c r="N1266" s="120"/>
      <c r="O1266" s="120"/>
      <c r="P1266" s="120"/>
      <c r="Q1266" s="120"/>
      <c r="R1266" s="120"/>
      <c r="S1266" s="120"/>
      <c r="T1266" s="205">
        <f t="shared" si="120"/>
        <v>0</v>
      </c>
      <c r="U1266" s="205">
        <f t="shared" si="121"/>
        <v>0</v>
      </c>
      <c r="V1266" s="210"/>
      <c r="W1266" s="210"/>
      <c r="X1266" s="23" t="str">
        <f>IFERROR(VLOOKUP(AT1266,'#Input Lists#'!$L$3:$AH$833,3,FALSE)," ")</f>
        <v xml:space="preserve"> </v>
      </c>
      <c r="Y1266" s="23" t="str">
        <f>IFERROR(VLOOKUP(AT1266,'#Input Lists#'!$L$3:$AH$833,5,FALSE)," ")</f>
        <v xml:space="preserve"> </v>
      </c>
      <c r="Z1266" s="206" t="str">
        <f>IFERROR(VLOOKUP(AT1266,'#Input Lists#'!$L$3:$AH$833,9,FALSE)," ")</f>
        <v xml:space="preserve"> </v>
      </c>
      <c r="AA1266" s="119" t="s">
        <v>1527</v>
      </c>
      <c r="AB1266" s="120"/>
      <c r="AC1266" s="123"/>
      <c r="AD1266" s="123"/>
      <c r="AE1266" s="123"/>
      <c r="AF1266" s="123"/>
      <c r="AG1266" s="123"/>
      <c r="AH1266" s="123"/>
      <c r="AI1266" s="123"/>
      <c r="AJ1266" s="123"/>
      <c r="AK1266" s="123"/>
      <c r="AL1266" s="123"/>
      <c r="AM1266" s="123"/>
      <c r="AN1266" s="123"/>
      <c r="AO1266" s="123"/>
      <c r="AP1266" s="120"/>
      <c r="AQ1266" s="125" t="str">
        <f>IFERROR(VLOOKUP(G1266,'#Location List#'!$C$3:$D$150,2,FALSE),"")</f>
        <v/>
      </c>
      <c r="AR1266" s="125" t="str">
        <f>IFERROR(VLOOKUP(F1266,'#Location List#'!$Q$3:$R$1154,2,FALSE),"")</f>
        <v/>
      </c>
      <c r="AS1266" s="125" t="str">
        <f>IFERROR(VLOOKUP(V1266,'#Input Lists#'!$B$3:$D$46,3,FALSE),"")</f>
        <v/>
      </c>
      <c r="AT1266" s="125" t="str">
        <f>IFERROR(VLOOKUP(CONCATENATE(V1266," ",W1266),'#Input Lists#'!$K$3:$L$827,2,FALSE),"")</f>
        <v/>
      </c>
      <c r="AU1266" s="125">
        <f>IFERROR(VLOOKUP(AA1266,'#Input Lists#'!$BU$3:$BV$8,2,FALSE),"")</f>
        <v>1</v>
      </c>
      <c r="AV1266" s="118" t="str">
        <f>IFERROR(VLOOKUP(AB1266,'#Input Lists#'!$BO$3:$BP$9,2,FALSE),"")</f>
        <v/>
      </c>
      <c r="AW1266" s="118">
        <f>IFERROR(VLOOKUP(AC1266,'#Input Lists#'!$BL$3:$BM$7,2,FALSE),"")</f>
        <v>1</v>
      </c>
      <c r="AX1266" s="52" t="e">
        <f>VLOOKUP(AQ1266,'#Location List#'!$D$3:$K$150,4,FALSE)</f>
        <v>#N/A</v>
      </c>
      <c r="AY1266" s="273" t="e">
        <f>VLOOKUP(AX1266,'#Location List#'!$Z$3:$AA$13,2,FALSE)</f>
        <v>#N/A</v>
      </c>
      <c r="AZ1266" s="126" t="e">
        <f>VLOOKUP($AT1266,'#Input Lists#'!$L$3:$S$1033,6,FALSE)</f>
        <v>#N/A</v>
      </c>
      <c r="BA1266" s="239" t="e">
        <f>VLOOKUP($AT1266,'#Input Lists#'!$L$3:$S$833,7,FALSE)</f>
        <v>#N/A</v>
      </c>
      <c r="BB1266" s="239" t="e">
        <f>VLOOKUP($AT1266,'#Input Lists#'!$L$3:$S$833,8,FALSE)</f>
        <v>#N/A</v>
      </c>
      <c r="BC1266" s="91" t="str">
        <f t="shared" si="122"/>
        <v/>
      </c>
      <c r="BD1266" s="91" t="str">
        <f t="shared" si="123"/>
        <v/>
      </c>
      <c r="BE1266" s="15" t="str">
        <f t="shared" si="124"/>
        <v/>
      </c>
      <c r="BF1266" s="92" t="str">
        <f t="shared" si="125"/>
        <v>No Sighting Date</v>
      </c>
    </row>
    <row r="1267" spans="1:58" x14ac:dyDescent="0.25">
      <c r="A1267" s="118">
        <v>1262</v>
      </c>
      <c r="B1267" s="119"/>
      <c r="C1267" s="120"/>
      <c r="D1267" s="121"/>
      <c r="E1267" s="121"/>
      <c r="F1267" s="236"/>
      <c r="G1267" s="122" t="str">
        <f>IFERROR(VLOOKUP(F1267,'#Location List#'!$U$3:$V$1154,2,FALSE),"")</f>
        <v/>
      </c>
      <c r="H1267" s="120"/>
      <c r="I1267" s="120"/>
      <c r="J1267" s="120"/>
      <c r="K1267" s="120"/>
      <c r="L1267" s="120"/>
      <c r="M1267" s="120"/>
      <c r="N1267" s="120"/>
      <c r="O1267" s="120"/>
      <c r="P1267" s="120"/>
      <c r="Q1267" s="120"/>
      <c r="R1267" s="120"/>
      <c r="S1267" s="120"/>
      <c r="T1267" s="205">
        <f t="shared" si="120"/>
        <v>0</v>
      </c>
      <c r="U1267" s="205">
        <f t="shared" si="121"/>
        <v>0</v>
      </c>
      <c r="V1267" s="210"/>
      <c r="W1267" s="210"/>
      <c r="X1267" s="23" t="str">
        <f>IFERROR(VLOOKUP(AT1267,'#Input Lists#'!$L$3:$AH$833,3,FALSE)," ")</f>
        <v xml:space="preserve"> </v>
      </c>
      <c r="Y1267" s="23" t="str">
        <f>IFERROR(VLOOKUP(AT1267,'#Input Lists#'!$L$3:$AH$833,5,FALSE)," ")</f>
        <v xml:space="preserve"> </v>
      </c>
      <c r="Z1267" s="206" t="str">
        <f>IFERROR(VLOOKUP(AT1267,'#Input Lists#'!$L$3:$AH$833,9,FALSE)," ")</f>
        <v xml:space="preserve"> </v>
      </c>
      <c r="AA1267" s="119" t="s">
        <v>1527</v>
      </c>
      <c r="AB1267" s="120"/>
      <c r="AC1267" s="123"/>
      <c r="AD1267" s="123"/>
      <c r="AE1267" s="123"/>
      <c r="AF1267" s="123"/>
      <c r="AG1267" s="123"/>
      <c r="AH1267" s="123"/>
      <c r="AI1267" s="123"/>
      <c r="AJ1267" s="123"/>
      <c r="AK1267" s="123"/>
      <c r="AL1267" s="123"/>
      <c r="AM1267" s="123"/>
      <c r="AN1267" s="123"/>
      <c r="AO1267" s="123"/>
      <c r="AP1267" s="120"/>
      <c r="AQ1267" s="125" t="str">
        <f>IFERROR(VLOOKUP(G1267,'#Location List#'!$C$3:$D$150,2,FALSE),"")</f>
        <v/>
      </c>
      <c r="AR1267" s="125" t="str">
        <f>IFERROR(VLOOKUP(F1267,'#Location List#'!$Q$3:$R$1154,2,FALSE),"")</f>
        <v/>
      </c>
      <c r="AS1267" s="125" t="str">
        <f>IFERROR(VLOOKUP(V1267,'#Input Lists#'!$B$3:$D$46,3,FALSE),"")</f>
        <v/>
      </c>
      <c r="AT1267" s="125" t="str">
        <f>IFERROR(VLOOKUP(CONCATENATE(V1267," ",W1267),'#Input Lists#'!$K$3:$L$827,2,FALSE),"")</f>
        <v/>
      </c>
      <c r="AU1267" s="125">
        <f>IFERROR(VLOOKUP(AA1267,'#Input Lists#'!$BU$3:$BV$8,2,FALSE),"")</f>
        <v>1</v>
      </c>
      <c r="AV1267" s="118" t="str">
        <f>IFERROR(VLOOKUP(AB1267,'#Input Lists#'!$BO$3:$BP$9,2,FALSE),"")</f>
        <v/>
      </c>
      <c r="AW1267" s="118">
        <f>IFERROR(VLOOKUP(AC1267,'#Input Lists#'!$BL$3:$BM$7,2,FALSE),"")</f>
        <v>1</v>
      </c>
      <c r="AX1267" s="52" t="e">
        <f>VLOOKUP(AQ1267,'#Location List#'!$D$3:$K$150,4,FALSE)</f>
        <v>#N/A</v>
      </c>
      <c r="AY1267" s="273" t="e">
        <f>VLOOKUP(AX1267,'#Location List#'!$Z$3:$AA$13,2,FALSE)</f>
        <v>#N/A</v>
      </c>
      <c r="AZ1267" s="126" t="e">
        <f>VLOOKUP($AT1267,'#Input Lists#'!$L$3:$S$1033,6,FALSE)</f>
        <v>#N/A</v>
      </c>
      <c r="BA1267" s="239" t="e">
        <f>VLOOKUP($AT1267,'#Input Lists#'!$L$3:$S$833,7,FALSE)</f>
        <v>#N/A</v>
      </c>
      <c r="BB1267" s="239" t="e">
        <f>VLOOKUP($AT1267,'#Input Lists#'!$L$3:$S$833,8,FALSE)</f>
        <v>#N/A</v>
      </c>
      <c r="BC1267" s="91" t="str">
        <f t="shared" si="122"/>
        <v/>
      </c>
      <c r="BD1267" s="91" t="str">
        <f t="shared" si="123"/>
        <v/>
      </c>
      <c r="BE1267" s="15" t="str">
        <f t="shared" si="124"/>
        <v/>
      </c>
      <c r="BF1267" s="92" t="str">
        <f t="shared" si="125"/>
        <v>No Sighting Date</v>
      </c>
    </row>
    <row r="1268" spans="1:58" x14ac:dyDescent="0.25">
      <c r="A1268" s="118">
        <v>1263</v>
      </c>
      <c r="B1268" s="119"/>
      <c r="C1268" s="120"/>
      <c r="D1268" s="121"/>
      <c r="E1268" s="121"/>
      <c r="F1268" s="236"/>
      <c r="G1268" s="122" t="str">
        <f>IFERROR(VLOOKUP(F1268,'#Location List#'!$U$3:$V$1154,2,FALSE),"")</f>
        <v/>
      </c>
      <c r="H1268" s="120"/>
      <c r="I1268" s="120"/>
      <c r="J1268" s="120"/>
      <c r="K1268" s="120"/>
      <c r="L1268" s="120"/>
      <c r="M1268" s="120"/>
      <c r="N1268" s="120"/>
      <c r="O1268" s="120"/>
      <c r="P1268" s="120"/>
      <c r="Q1268" s="120"/>
      <c r="R1268" s="120"/>
      <c r="S1268" s="120"/>
      <c r="T1268" s="205">
        <f t="shared" si="120"/>
        <v>0</v>
      </c>
      <c r="U1268" s="205">
        <f t="shared" si="121"/>
        <v>0</v>
      </c>
      <c r="V1268" s="210"/>
      <c r="W1268" s="210"/>
      <c r="X1268" s="23" t="str">
        <f>IFERROR(VLOOKUP(AT1268,'#Input Lists#'!$L$3:$AH$833,3,FALSE)," ")</f>
        <v xml:space="preserve"> </v>
      </c>
      <c r="Y1268" s="23" t="str">
        <f>IFERROR(VLOOKUP(AT1268,'#Input Lists#'!$L$3:$AH$833,5,FALSE)," ")</f>
        <v xml:space="preserve"> </v>
      </c>
      <c r="Z1268" s="206" t="str">
        <f>IFERROR(VLOOKUP(AT1268,'#Input Lists#'!$L$3:$AH$833,9,FALSE)," ")</f>
        <v xml:space="preserve"> </v>
      </c>
      <c r="AA1268" s="119" t="s">
        <v>1527</v>
      </c>
      <c r="AB1268" s="120"/>
      <c r="AC1268" s="123"/>
      <c r="AD1268" s="123"/>
      <c r="AE1268" s="123"/>
      <c r="AF1268" s="123"/>
      <c r="AG1268" s="123"/>
      <c r="AH1268" s="123"/>
      <c r="AI1268" s="123"/>
      <c r="AJ1268" s="123"/>
      <c r="AK1268" s="123"/>
      <c r="AL1268" s="123"/>
      <c r="AM1268" s="123"/>
      <c r="AN1268" s="123"/>
      <c r="AO1268" s="123"/>
      <c r="AP1268" s="120"/>
      <c r="AQ1268" s="125" t="str">
        <f>IFERROR(VLOOKUP(G1268,'#Location List#'!$C$3:$D$150,2,FALSE),"")</f>
        <v/>
      </c>
      <c r="AR1268" s="125" t="str">
        <f>IFERROR(VLOOKUP(F1268,'#Location List#'!$Q$3:$R$1154,2,FALSE),"")</f>
        <v/>
      </c>
      <c r="AS1268" s="125" t="str">
        <f>IFERROR(VLOOKUP(V1268,'#Input Lists#'!$B$3:$D$46,3,FALSE),"")</f>
        <v/>
      </c>
      <c r="AT1268" s="125" t="str">
        <f>IFERROR(VLOOKUP(CONCATENATE(V1268," ",W1268),'#Input Lists#'!$K$3:$L$827,2,FALSE),"")</f>
        <v/>
      </c>
      <c r="AU1268" s="125">
        <f>IFERROR(VLOOKUP(AA1268,'#Input Lists#'!$BU$3:$BV$8,2,FALSE),"")</f>
        <v>1</v>
      </c>
      <c r="AV1268" s="118" t="str">
        <f>IFERROR(VLOOKUP(AB1268,'#Input Lists#'!$BO$3:$BP$9,2,FALSE),"")</f>
        <v/>
      </c>
      <c r="AW1268" s="118">
        <f>IFERROR(VLOOKUP(AC1268,'#Input Lists#'!$BL$3:$BM$7,2,FALSE),"")</f>
        <v>1</v>
      </c>
      <c r="AX1268" s="52" t="e">
        <f>VLOOKUP(AQ1268,'#Location List#'!$D$3:$K$150,4,FALSE)</f>
        <v>#N/A</v>
      </c>
      <c r="AY1268" s="273" t="e">
        <f>VLOOKUP(AX1268,'#Location List#'!$Z$3:$AA$13,2,FALSE)</f>
        <v>#N/A</v>
      </c>
      <c r="AZ1268" s="126" t="e">
        <f>VLOOKUP($AT1268,'#Input Lists#'!$L$3:$S$1033,6,FALSE)</f>
        <v>#N/A</v>
      </c>
      <c r="BA1268" s="239" t="e">
        <f>VLOOKUP($AT1268,'#Input Lists#'!$L$3:$S$833,7,FALSE)</f>
        <v>#N/A</v>
      </c>
      <c r="BB1268" s="239" t="e">
        <f>VLOOKUP($AT1268,'#Input Lists#'!$L$3:$S$833,8,FALSE)</f>
        <v>#N/A</v>
      </c>
      <c r="BC1268" s="91" t="str">
        <f t="shared" si="122"/>
        <v/>
      </c>
      <c r="BD1268" s="91" t="str">
        <f t="shared" si="123"/>
        <v/>
      </c>
      <c r="BE1268" s="15" t="str">
        <f t="shared" si="124"/>
        <v/>
      </c>
      <c r="BF1268" s="92" t="str">
        <f t="shared" si="125"/>
        <v>No Sighting Date</v>
      </c>
    </row>
    <row r="1269" spans="1:58" x14ac:dyDescent="0.25">
      <c r="A1269" s="118">
        <v>1264</v>
      </c>
      <c r="B1269" s="119"/>
      <c r="C1269" s="120"/>
      <c r="D1269" s="121"/>
      <c r="E1269" s="121"/>
      <c r="F1269" s="236"/>
      <c r="G1269" s="122" t="str">
        <f>IFERROR(VLOOKUP(F1269,'#Location List#'!$U$3:$V$1154,2,FALSE),"")</f>
        <v/>
      </c>
      <c r="H1269" s="120"/>
      <c r="I1269" s="120"/>
      <c r="J1269" s="120"/>
      <c r="K1269" s="120"/>
      <c r="L1269" s="120"/>
      <c r="M1269" s="120"/>
      <c r="N1269" s="120"/>
      <c r="O1269" s="120"/>
      <c r="P1269" s="120"/>
      <c r="Q1269" s="120"/>
      <c r="R1269" s="120"/>
      <c r="S1269" s="120"/>
      <c r="T1269" s="205">
        <f t="shared" si="120"/>
        <v>0</v>
      </c>
      <c r="U1269" s="205">
        <f t="shared" si="121"/>
        <v>0</v>
      </c>
      <c r="V1269" s="210"/>
      <c r="W1269" s="210"/>
      <c r="X1269" s="23" t="str">
        <f>IFERROR(VLOOKUP(AT1269,'#Input Lists#'!$L$3:$AH$833,3,FALSE)," ")</f>
        <v xml:space="preserve"> </v>
      </c>
      <c r="Y1269" s="23" t="str">
        <f>IFERROR(VLOOKUP(AT1269,'#Input Lists#'!$L$3:$AH$833,5,FALSE)," ")</f>
        <v xml:space="preserve"> </v>
      </c>
      <c r="Z1269" s="206" t="str">
        <f>IFERROR(VLOOKUP(AT1269,'#Input Lists#'!$L$3:$AH$833,9,FALSE)," ")</f>
        <v xml:space="preserve"> </v>
      </c>
      <c r="AA1269" s="119" t="s">
        <v>1527</v>
      </c>
      <c r="AB1269" s="120"/>
      <c r="AC1269" s="123"/>
      <c r="AD1269" s="123"/>
      <c r="AE1269" s="123"/>
      <c r="AF1269" s="123"/>
      <c r="AG1269" s="123"/>
      <c r="AH1269" s="123"/>
      <c r="AI1269" s="123"/>
      <c r="AJ1269" s="123"/>
      <c r="AK1269" s="123"/>
      <c r="AL1269" s="123"/>
      <c r="AM1269" s="123"/>
      <c r="AN1269" s="123"/>
      <c r="AO1269" s="123"/>
      <c r="AP1269" s="120"/>
      <c r="AQ1269" s="125" t="str">
        <f>IFERROR(VLOOKUP(G1269,'#Location List#'!$C$3:$D$150,2,FALSE),"")</f>
        <v/>
      </c>
      <c r="AR1269" s="125" t="str">
        <f>IFERROR(VLOOKUP(F1269,'#Location List#'!$Q$3:$R$1154,2,FALSE),"")</f>
        <v/>
      </c>
      <c r="AS1269" s="125" t="str">
        <f>IFERROR(VLOOKUP(V1269,'#Input Lists#'!$B$3:$D$46,3,FALSE),"")</f>
        <v/>
      </c>
      <c r="AT1269" s="125" t="str">
        <f>IFERROR(VLOOKUP(CONCATENATE(V1269," ",W1269),'#Input Lists#'!$K$3:$L$827,2,FALSE),"")</f>
        <v/>
      </c>
      <c r="AU1269" s="125">
        <f>IFERROR(VLOOKUP(AA1269,'#Input Lists#'!$BU$3:$BV$8,2,FALSE),"")</f>
        <v>1</v>
      </c>
      <c r="AV1269" s="118" t="str">
        <f>IFERROR(VLOOKUP(AB1269,'#Input Lists#'!$BO$3:$BP$9,2,FALSE),"")</f>
        <v/>
      </c>
      <c r="AW1269" s="118">
        <f>IFERROR(VLOOKUP(AC1269,'#Input Lists#'!$BL$3:$BM$7,2,FALSE),"")</f>
        <v>1</v>
      </c>
      <c r="AX1269" s="52" t="e">
        <f>VLOOKUP(AQ1269,'#Location List#'!$D$3:$K$150,4,FALSE)</f>
        <v>#N/A</v>
      </c>
      <c r="AY1269" s="273" t="e">
        <f>VLOOKUP(AX1269,'#Location List#'!$Z$3:$AA$13,2,FALSE)</f>
        <v>#N/A</v>
      </c>
      <c r="AZ1269" s="126" t="e">
        <f>VLOOKUP($AT1269,'#Input Lists#'!$L$3:$S$1033,6,FALSE)</f>
        <v>#N/A</v>
      </c>
      <c r="BA1269" s="239" t="e">
        <f>VLOOKUP($AT1269,'#Input Lists#'!$L$3:$S$833,7,FALSE)</f>
        <v>#N/A</v>
      </c>
      <c r="BB1269" s="239" t="e">
        <f>VLOOKUP($AT1269,'#Input Lists#'!$L$3:$S$833,8,FALSE)</f>
        <v>#N/A</v>
      </c>
      <c r="BC1269" s="91" t="str">
        <f t="shared" si="122"/>
        <v/>
      </c>
      <c r="BD1269" s="91" t="str">
        <f t="shared" si="123"/>
        <v/>
      </c>
      <c r="BE1269" s="15" t="str">
        <f t="shared" si="124"/>
        <v/>
      </c>
      <c r="BF1269" s="92" t="str">
        <f t="shared" si="125"/>
        <v>No Sighting Date</v>
      </c>
    </row>
    <row r="1270" spans="1:58" x14ac:dyDescent="0.25">
      <c r="A1270" s="118">
        <v>1265</v>
      </c>
      <c r="B1270" s="119"/>
      <c r="C1270" s="120"/>
      <c r="D1270" s="121"/>
      <c r="E1270" s="121"/>
      <c r="F1270" s="236"/>
      <c r="G1270" s="122" t="str">
        <f>IFERROR(VLOOKUP(F1270,'#Location List#'!$U$3:$V$1154,2,FALSE),"")</f>
        <v/>
      </c>
      <c r="H1270" s="120"/>
      <c r="I1270" s="120"/>
      <c r="J1270" s="120"/>
      <c r="K1270" s="120"/>
      <c r="L1270" s="120"/>
      <c r="M1270" s="120"/>
      <c r="N1270" s="120"/>
      <c r="O1270" s="120"/>
      <c r="P1270" s="120"/>
      <c r="Q1270" s="120"/>
      <c r="R1270" s="120"/>
      <c r="S1270" s="120"/>
      <c r="T1270" s="205">
        <f t="shared" si="120"/>
        <v>0</v>
      </c>
      <c r="U1270" s="205">
        <f t="shared" si="121"/>
        <v>0</v>
      </c>
      <c r="V1270" s="210"/>
      <c r="W1270" s="210"/>
      <c r="X1270" s="23" t="str">
        <f>IFERROR(VLOOKUP(AT1270,'#Input Lists#'!$L$3:$AH$833,3,FALSE)," ")</f>
        <v xml:space="preserve"> </v>
      </c>
      <c r="Y1270" s="23" t="str">
        <f>IFERROR(VLOOKUP(AT1270,'#Input Lists#'!$L$3:$AH$833,5,FALSE)," ")</f>
        <v xml:space="preserve"> </v>
      </c>
      <c r="Z1270" s="206" t="str">
        <f>IFERROR(VLOOKUP(AT1270,'#Input Lists#'!$L$3:$AH$833,9,FALSE)," ")</f>
        <v xml:space="preserve"> </v>
      </c>
      <c r="AA1270" s="119" t="s">
        <v>1527</v>
      </c>
      <c r="AB1270" s="120"/>
      <c r="AC1270" s="123"/>
      <c r="AD1270" s="123"/>
      <c r="AE1270" s="123"/>
      <c r="AF1270" s="123"/>
      <c r="AG1270" s="123"/>
      <c r="AH1270" s="123"/>
      <c r="AI1270" s="123"/>
      <c r="AJ1270" s="123"/>
      <c r="AK1270" s="123"/>
      <c r="AL1270" s="123"/>
      <c r="AM1270" s="123"/>
      <c r="AN1270" s="123"/>
      <c r="AO1270" s="123"/>
      <c r="AP1270" s="120"/>
      <c r="AQ1270" s="125" t="str">
        <f>IFERROR(VLOOKUP(G1270,'#Location List#'!$C$3:$D$150,2,FALSE),"")</f>
        <v/>
      </c>
      <c r="AR1270" s="125" t="str">
        <f>IFERROR(VLOOKUP(F1270,'#Location List#'!$Q$3:$R$1154,2,FALSE),"")</f>
        <v/>
      </c>
      <c r="AS1270" s="125" t="str">
        <f>IFERROR(VLOOKUP(V1270,'#Input Lists#'!$B$3:$D$46,3,FALSE),"")</f>
        <v/>
      </c>
      <c r="AT1270" s="125" t="str">
        <f>IFERROR(VLOOKUP(CONCATENATE(V1270," ",W1270),'#Input Lists#'!$K$3:$L$827,2,FALSE),"")</f>
        <v/>
      </c>
      <c r="AU1270" s="125">
        <f>IFERROR(VLOOKUP(AA1270,'#Input Lists#'!$BU$3:$BV$8,2,FALSE),"")</f>
        <v>1</v>
      </c>
      <c r="AV1270" s="118" t="str">
        <f>IFERROR(VLOOKUP(AB1270,'#Input Lists#'!$BO$3:$BP$9,2,FALSE),"")</f>
        <v/>
      </c>
      <c r="AW1270" s="118">
        <f>IFERROR(VLOOKUP(AC1270,'#Input Lists#'!$BL$3:$BM$7,2,FALSE),"")</f>
        <v>1</v>
      </c>
      <c r="AX1270" s="52" t="e">
        <f>VLOOKUP(AQ1270,'#Location List#'!$D$3:$K$150,4,FALSE)</f>
        <v>#N/A</v>
      </c>
      <c r="AY1270" s="273" t="e">
        <f>VLOOKUP(AX1270,'#Location List#'!$Z$3:$AA$13,2,FALSE)</f>
        <v>#N/A</v>
      </c>
      <c r="AZ1270" s="126" t="e">
        <f>VLOOKUP($AT1270,'#Input Lists#'!$L$3:$S$1033,6,FALSE)</f>
        <v>#N/A</v>
      </c>
      <c r="BA1270" s="239" t="e">
        <f>VLOOKUP($AT1270,'#Input Lists#'!$L$3:$S$833,7,FALSE)</f>
        <v>#N/A</v>
      </c>
      <c r="BB1270" s="239" t="e">
        <f>VLOOKUP($AT1270,'#Input Lists#'!$L$3:$S$833,8,FALSE)</f>
        <v>#N/A</v>
      </c>
      <c r="BC1270" s="91" t="str">
        <f t="shared" si="122"/>
        <v/>
      </c>
      <c r="BD1270" s="91" t="str">
        <f t="shared" si="123"/>
        <v/>
      </c>
      <c r="BE1270" s="15" t="str">
        <f t="shared" si="124"/>
        <v/>
      </c>
      <c r="BF1270" s="92" t="str">
        <f t="shared" si="125"/>
        <v>No Sighting Date</v>
      </c>
    </row>
    <row r="1271" spans="1:58" x14ac:dyDescent="0.25">
      <c r="A1271" s="118">
        <v>1266</v>
      </c>
      <c r="B1271" s="119"/>
      <c r="C1271" s="120"/>
      <c r="D1271" s="121"/>
      <c r="E1271" s="121"/>
      <c r="F1271" s="236"/>
      <c r="G1271" s="122" t="str">
        <f>IFERROR(VLOOKUP(F1271,'#Location List#'!$U$3:$V$1154,2,FALSE),"")</f>
        <v/>
      </c>
      <c r="H1271" s="120"/>
      <c r="I1271" s="120"/>
      <c r="J1271" s="120"/>
      <c r="K1271" s="120"/>
      <c r="L1271" s="120"/>
      <c r="M1271" s="120"/>
      <c r="N1271" s="120"/>
      <c r="O1271" s="120"/>
      <c r="P1271" s="120"/>
      <c r="Q1271" s="120"/>
      <c r="R1271" s="120"/>
      <c r="S1271" s="120"/>
      <c r="T1271" s="205">
        <f t="shared" si="120"/>
        <v>0</v>
      </c>
      <c r="U1271" s="205">
        <f t="shared" si="121"/>
        <v>0</v>
      </c>
      <c r="V1271" s="210"/>
      <c r="W1271" s="210"/>
      <c r="X1271" s="23" t="str">
        <f>IFERROR(VLOOKUP(AT1271,'#Input Lists#'!$L$3:$AH$833,3,FALSE)," ")</f>
        <v xml:space="preserve"> </v>
      </c>
      <c r="Y1271" s="23" t="str">
        <f>IFERROR(VLOOKUP(AT1271,'#Input Lists#'!$L$3:$AH$833,5,FALSE)," ")</f>
        <v xml:space="preserve"> </v>
      </c>
      <c r="Z1271" s="206" t="str">
        <f>IFERROR(VLOOKUP(AT1271,'#Input Lists#'!$L$3:$AH$833,9,FALSE)," ")</f>
        <v xml:space="preserve"> </v>
      </c>
      <c r="AA1271" s="119" t="s">
        <v>1527</v>
      </c>
      <c r="AB1271" s="120"/>
      <c r="AC1271" s="123"/>
      <c r="AD1271" s="123"/>
      <c r="AE1271" s="123"/>
      <c r="AF1271" s="123"/>
      <c r="AG1271" s="123"/>
      <c r="AH1271" s="123"/>
      <c r="AI1271" s="123"/>
      <c r="AJ1271" s="123"/>
      <c r="AK1271" s="123"/>
      <c r="AL1271" s="123"/>
      <c r="AM1271" s="123"/>
      <c r="AN1271" s="123"/>
      <c r="AO1271" s="123"/>
      <c r="AP1271" s="120"/>
      <c r="AQ1271" s="125" t="str">
        <f>IFERROR(VLOOKUP(G1271,'#Location List#'!$C$3:$D$150,2,FALSE),"")</f>
        <v/>
      </c>
      <c r="AR1271" s="125" t="str">
        <f>IFERROR(VLOOKUP(F1271,'#Location List#'!$Q$3:$R$1154,2,FALSE),"")</f>
        <v/>
      </c>
      <c r="AS1271" s="125" t="str">
        <f>IFERROR(VLOOKUP(V1271,'#Input Lists#'!$B$3:$D$46,3,FALSE),"")</f>
        <v/>
      </c>
      <c r="AT1271" s="125" t="str">
        <f>IFERROR(VLOOKUP(CONCATENATE(V1271," ",W1271),'#Input Lists#'!$K$3:$L$827,2,FALSE),"")</f>
        <v/>
      </c>
      <c r="AU1271" s="125">
        <f>IFERROR(VLOOKUP(AA1271,'#Input Lists#'!$BU$3:$BV$8,2,FALSE),"")</f>
        <v>1</v>
      </c>
      <c r="AV1271" s="118" t="str">
        <f>IFERROR(VLOOKUP(AB1271,'#Input Lists#'!$BO$3:$BP$9,2,FALSE),"")</f>
        <v/>
      </c>
      <c r="AW1271" s="118">
        <f>IFERROR(VLOOKUP(AC1271,'#Input Lists#'!$BL$3:$BM$7,2,FALSE),"")</f>
        <v>1</v>
      </c>
      <c r="AX1271" s="52" t="e">
        <f>VLOOKUP(AQ1271,'#Location List#'!$D$3:$K$150,4,FALSE)</f>
        <v>#N/A</v>
      </c>
      <c r="AY1271" s="273" t="e">
        <f>VLOOKUP(AX1271,'#Location List#'!$Z$3:$AA$13,2,FALSE)</f>
        <v>#N/A</v>
      </c>
      <c r="AZ1271" s="126" t="e">
        <f>VLOOKUP($AT1271,'#Input Lists#'!$L$3:$S$1033,6,FALSE)</f>
        <v>#N/A</v>
      </c>
      <c r="BA1271" s="239" t="e">
        <f>VLOOKUP($AT1271,'#Input Lists#'!$L$3:$S$833,7,FALSE)</f>
        <v>#N/A</v>
      </c>
      <c r="BB1271" s="239" t="e">
        <f>VLOOKUP($AT1271,'#Input Lists#'!$L$3:$S$833,8,FALSE)</f>
        <v>#N/A</v>
      </c>
      <c r="BC1271" s="91" t="str">
        <f t="shared" si="122"/>
        <v/>
      </c>
      <c r="BD1271" s="91" t="str">
        <f t="shared" si="123"/>
        <v/>
      </c>
      <c r="BE1271" s="15" t="str">
        <f t="shared" si="124"/>
        <v/>
      </c>
      <c r="BF1271" s="92" t="str">
        <f t="shared" si="125"/>
        <v>No Sighting Date</v>
      </c>
    </row>
    <row r="1272" spans="1:58" x14ac:dyDescent="0.25">
      <c r="A1272" s="118">
        <v>1267</v>
      </c>
      <c r="B1272" s="119"/>
      <c r="C1272" s="120"/>
      <c r="D1272" s="121"/>
      <c r="E1272" s="121"/>
      <c r="F1272" s="236"/>
      <c r="G1272" s="122" t="str">
        <f>IFERROR(VLOOKUP(F1272,'#Location List#'!$U$3:$V$1154,2,FALSE),"")</f>
        <v/>
      </c>
      <c r="H1272" s="120"/>
      <c r="I1272" s="120"/>
      <c r="J1272" s="120"/>
      <c r="K1272" s="120"/>
      <c r="L1272" s="120"/>
      <c r="M1272" s="120"/>
      <c r="N1272" s="120"/>
      <c r="O1272" s="120"/>
      <c r="P1272" s="120"/>
      <c r="Q1272" s="120"/>
      <c r="R1272" s="120"/>
      <c r="S1272" s="120"/>
      <c r="T1272" s="205">
        <f t="shared" si="120"/>
        <v>0</v>
      </c>
      <c r="U1272" s="205">
        <f t="shared" si="121"/>
        <v>0</v>
      </c>
      <c r="V1272" s="210"/>
      <c r="W1272" s="210"/>
      <c r="X1272" s="23" t="str">
        <f>IFERROR(VLOOKUP(AT1272,'#Input Lists#'!$L$3:$AH$833,3,FALSE)," ")</f>
        <v xml:space="preserve"> </v>
      </c>
      <c r="Y1272" s="23" t="str">
        <f>IFERROR(VLOOKUP(AT1272,'#Input Lists#'!$L$3:$AH$833,5,FALSE)," ")</f>
        <v xml:space="preserve"> </v>
      </c>
      <c r="Z1272" s="206" t="str">
        <f>IFERROR(VLOOKUP(AT1272,'#Input Lists#'!$L$3:$AH$833,9,FALSE)," ")</f>
        <v xml:space="preserve"> </v>
      </c>
      <c r="AA1272" s="119" t="s">
        <v>1527</v>
      </c>
      <c r="AB1272" s="120"/>
      <c r="AC1272" s="123"/>
      <c r="AD1272" s="123"/>
      <c r="AE1272" s="123"/>
      <c r="AF1272" s="123"/>
      <c r="AG1272" s="123"/>
      <c r="AH1272" s="123"/>
      <c r="AI1272" s="123"/>
      <c r="AJ1272" s="123"/>
      <c r="AK1272" s="123"/>
      <c r="AL1272" s="123"/>
      <c r="AM1272" s="123"/>
      <c r="AN1272" s="123"/>
      <c r="AO1272" s="123"/>
      <c r="AP1272" s="120"/>
      <c r="AQ1272" s="125" t="str">
        <f>IFERROR(VLOOKUP(G1272,'#Location List#'!$C$3:$D$150,2,FALSE),"")</f>
        <v/>
      </c>
      <c r="AR1272" s="125" t="str">
        <f>IFERROR(VLOOKUP(F1272,'#Location List#'!$Q$3:$R$1154,2,FALSE),"")</f>
        <v/>
      </c>
      <c r="AS1272" s="125" t="str">
        <f>IFERROR(VLOOKUP(V1272,'#Input Lists#'!$B$3:$D$46,3,FALSE),"")</f>
        <v/>
      </c>
      <c r="AT1272" s="125" t="str">
        <f>IFERROR(VLOOKUP(CONCATENATE(V1272," ",W1272),'#Input Lists#'!$K$3:$L$827,2,FALSE),"")</f>
        <v/>
      </c>
      <c r="AU1272" s="125">
        <f>IFERROR(VLOOKUP(AA1272,'#Input Lists#'!$BU$3:$BV$8,2,FALSE),"")</f>
        <v>1</v>
      </c>
      <c r="AV1272" s="118" t="str">
        <f>IFERROR(VLOOKUP(AB1272,'#Input Lists#'!$BO$3:$BP$9,2,FALSE),"")</f>
        <v/>
      </c>
      <c r="AW1272" s="118">
        <f>IFERROR(VLOOKUP(AC1272,'#Input Lists#'!$BL$3:$BM$7,2,FALSE),"")</f>
        <v>1</v>
      </c>
      <c r="AX1272" s="52" t="e">
        <f>VLOOKUP(AQ1272,'#Location List#'!$D$3:$K$150,4,FALSE)</f>
        <v>#N/A</v>
      </c>
      <c r="AY1272" s="273" t="e">
        <f>VLOOKUP(AX1272,'#Location List#'!$Z$3:$AA$13,2,FALSE)</f>
        <v>#N/A</v>
      </c>
      <c r="AZ1272" s="126" t="e">
        <f>VLOOKUP($AT1272,'#Input Lists#'!$L$3:$S$1033,6,FALSE)</f>
        <v>#N/A</v>
      </c>
      <c r="BA1272" s="239" t="e">
        <f>VLOOKUP($AT1272,'#Input Lists#'!$L$3:$S$833,7,FALSE)</f>
        <v>#N/A</v>
      </c>
      <c r="BB1272" s="239" t="e">
        <f>VLOOKUP($AT1272,'#Input Lists#'!$L$3:$S$833,8,FALSE)</f>
        <v>#N/A</v>
      </c>
      <c r="BC1272" s="91" t="str">
        <f t="shared" si="122"/>
        <v/>
      </c>
      <c r="BD1272" s="91" t="str">
        <f t="shared" si="123"/>
        <v/>
      </c>
      <c r="BE1272" s="15" t="str">
        <f t="shared" si="124"/>
        <v/>
      </c>
      <c r="BF1272" s="92" t="str">
        <f t="shared" si="125"/>
        <v>No Sighting Date</v>
      </c>
    </row>
    <row r="1273" spans="1:58" x14ac:dyDescent="0.25">
      <c r="A1273" s="118">
        <v>1268</v>
      </c>
      <c r="B1273" s="119"/>
      <c r="C1273" s="120"/>
      <c r="D1273" s="121"/>
      <c r="E1273" s="121"/>
      <c r="F1273" s="236"/>
      <c r="G1273" s="122" t="str">
        <f>IFERROR(VLOOKUP(F1273,'#Location List#'!$U$3:$V$1154,2,FALSE),"")</f>
        <v/>
      </c>
      <c r="H1273" s="120"/>
      <c r="I1273" s="120"/>
      <c r="J1273" s="120"/>
      <c r="K1273" s="120"/>
      <c r="L1273" s="120"/>
      <c r="M1273" s="120"/>
      <c r="N1273" s="120"/>
      <c r="O1273" s="120"/>
      <c r="P1273" s="120"/>
      <c r="Q1273" s="120"/>
      <c r="R1273" s="120"/>
      <c r="S1273" s="120"/>
      <c r="T1273" s="205">
        <f t="shared" si="120"/>
        <v>0</v>
      </c>
      <c r="U1273" s="205">
        <f t="shared" si="121"/>
        <v>0</v>
      </c>
      <c r="V1273" s="210"/>
      <c r="W1273" s="210"/>
      <c r="X1273" s="23" t="str">
        <f>IFERROR(VLOOKUP(AT1273,'#Input Lists#'!$L$3:$AH$833,3,FALSE)," ")</f>
        <v xml:space="preserve"> </v>
      </c>
      <c r="Y1273" s="23" t="str">
        <f>IFERROR(VLOOKUP(AT1273,'#Input Lists#'!$L$3:$AH$833,5,FALSE)," ")</f>
        <v xml:space="preserve"> </v>
      </c>
      <c r="Z1273" s="206" t="str">
        <f>IFERROR(VLOOKUP(AT1273,'#Input Lists#'!$L$3:$AH$833,9,FALSE)," ")</f>
        <v xml:space="preserve"> </v>
      </c>
      <c r="AA1273" s="119" t="s">
        <v>1527</v>
      </c>
      <c r="AB1273" s="120"/>
      <c r="AC1273" s="123"/>
      <c r="AD1273" s="123"/>
      <c r="AE1273" s="123"/>
      <c r="AF1273" s="123"/>
      <c r="AG1273" s="123"/>
      <c r="AH1273" s="123"/>
      <c r="AI1273" s="123"/>
      <c r="AJ1273" s="123"/>
      <c r="AK1273" s="123"/>
      <c r="AL1273" s="123"/>
      <c r="AM1273" s="123"/>
      <c r="AN1273" s="123"/>
      <c r="AO1273" s="123"/>
      <c r="AP1273" s="120"/>
      <c r="AQ1273" s="125" t="str">
        <f>IFERROR(VLOOKUP(G1273,'#Location List#'!$C$3:$D$150,2,FALSE),"")</f>
        <v/>
      </c>
      <c r="AR1273" s="125" t="str">
        <f>IFERROR(VLOOKUP(F1273,'#Location List#'!$Q$3:$R$1154,2,FALSE),"")</f>
        <v/>
      </c>
      <c r="AS1273" s="125" t="str">
        <f>IFERROR(VLOOKUP(V1273,'#Input Lists#'!$B$3:$D$46,3,FALSE),"")</f>
        <v/>
      </c>
      <c r="AT1273" s="125" t="str">
        <f>IFERROR(VLOOKUP(CONCATENATE(V1273," ",W1273),'#Input Lists#'!$K$3:$L$827,2,FALSE),"")</f>
        <v/>
      </c>
      <c r="AU1273" s="125">
        <f>IFERROR(VLOOKUP(AA1273,'#Input Lists#'!$BU$3:$BV$8,2,FALSE),"")</f>
        <v>1</v>
      </c>
      <c r="AV1273" s="118" t="str">
        <f>IFERROR(VLOOKUP(AB1273,'#Input Lists#'!$BO$3:$BP$9,2,FALSE),"")</f>
        <v/>
      </c>
      <c r="AW1273" s="118">
        <f>IFERROR(VLOOKUP(AC1273,'#Input Lists#'!$BL$3:$BM$7,2,FALSE),"")</f>
        <v>1</v>
      </c>
      <c r="AX1273" s="52" t="e">
        <f>VLOOKUP(AQ1273,'#Location List#'!$D$3:$K$150,4,FALSE)</f>
        <v>#N/A</v>
      </c>
      <c r="AY1273" s="273" t="e">
        <f>VLOOKUP(AX1273,'#Location List#'!$Z$3:$AA$13,2,FALSE)</f>
        <v>#N/A</v>
      </c>
      <c r="AZ1273" s="126" t="e">
        <f>VLOOKUP($AT1273,'#Input Lists#'!$L$3:$S$1033,6,FALSE)</f>
        <v>#N/A</v>
      </c>
      <c r="BA1273" s="239" t="e">
        <f>VLOOKUP($AT1273,'#Input Lists#'!$L$3:$S$833,7,FALSE)</f>
        <v>#N/A</v>
      </c>
      <c r="BB1273" s="239" t="e">
        <f>VLOOKUP($AT1273,'#Input Lists#'!$L$3:$S$833,8,FALSE)</f>
        <v>#N/A</v>
      </c>
      <c r="BC1273" s="91" t="str">
        <f t="shared" si="122"/>
        <v/>
      </c>
      <c r="BD1273" s="91" t="str">
        <f t="shared" si="123"/>
        <v/>
      </c>
      <c r="BE1273" s="15" t="str">
        <f t="shared" si="124"/>
        <v/>
      </c>
      <c r="BF1273" s="92" t="str">
        <f t="shared" si="125"/>
        <v>No Sighting Date</v>
      </c>
    </row>
    <row r="1274" spans="1:58" x14ac:dyDescent="0.25">
      <c r="A1274" s="118">
        <v>1269</v>
      </c>
      <c r="B1274" s="119"/>
      <c r="C1274" s="120"/>
      <c r="D1274" s="121"/>
      <c r="E1274" s="121"/>
      <c r="F1274" s="236"/>
      <c r="G1274" s="122" t="str">
        <f>IFERROR(VLOOKUP(F1274,'#Location List#'!$U$3:$V$1154,2,FALSE),"")</f>
        <v/>
      </c>
      <c r="H1274" s="120"/>
      <c r="I1274" s="120"/>
      <c r="J1274" s="120"/>
      <c r="K1274" s="120"/>
      <c r="L1274" s="120"/>
      <c r="M1274" s="120"/>
      <c r="N1274" s="120"/>
      <c r="O1274" s="120"/>
      <c r="P1274" s="120"/>
      <c r="Q1274" s="120"/>
      <c r="R1274" s="120"/>
      <c r="S1274" s="120"/>
      <c r="T1274" s="205">
        <f t="shared" si="120"/>
        <v>0</v>
      </c>
      <c r="U1274" s="205">
        <f t="shared" si="121"/>
        <v>0</v>
      </c>
      <c r="V1274" s="210"/>
      <c r="W1274" s="210"/>
      <c r="X1274" s="23" t="str">
        <f>IFERROR(VLOOKUP(AT1274,'#Input Lists#'!$L$3:$AH$833,3,FALSE)," ")</f>
        <v xml:space="preserve"> </v>
      </c>
      <c r="Y1274" s="23" t="str">
        <f>IFERROR(VLOOKUP(AT1274,'#Input Lists#'!$L$3:$AH$833,5,FALSE)," ")</f>
        <v xml:space="preserve"> </v>
      </c>
      <c r="Z1274" s="206" t="str">
        <f>IFERROR(VLOOKUP(AT1274,'#Input Lists#'!$L$3:$AH$833,9,FALSE)," ")</f>
        <v xml:space="preserve"> </v>
      </c>
      <c r="AA1274" s="119" t="s">
        <v>1527</v>
      </c>
      <c r="AB1274" s="120"/>
      <c r="AC1274" s="123"/>
      <c r="AD1274" s="123"/>
      <c r="AE1274" s="123"/>
      <c r="AF1274" s="123"/>
      <c r="AG1274" s="123"/>
      <c r="AH1274" s="123"/>
      <c r="AI1274" s="123"/>
      <c r="AJ1274" s="123"/>
      <c r="AK1274" s="123"/>
      <c r="AL1274" s="123"/>
      <c r="AM1274" s="123"/>
      <c r="AN1274" s="123"/>
      <c r="AO1274" s="123"/>
      <c r="AP1274" s="120"/>
      <c r="AQ1274" s="125" t="str">
        <f>IFERROR(VLOOKUP(G1274,'#Location List#'!$C$3:$D$150,2,FALSE),"")</f>
        <v/>
      </c>
      <c r="AR1274" s="125" t="str">
        <f>IFERROR(VLOOKUP(F1274,'#Location List#'!$Q$3:$R$1154,2,FALSE),"")</f>
        <v/>
      </c>
      <c r="AS1274" s="125" t="str">
        <f>IFERROR(VLOOKUP(V1274,'#Input Lists#'!$B$3:$D$46,3,FALSE),"")</f>
        <v/>
      </c>
      <c r="AT1274" s="125" t="str">
        <f>IFERROR(VLOOKUP(CONCATENATE(V1274," ",W1274),'#Input Lists#'!$K$3:$L$827,2,FALSE),"")</f>
        <v/>
      </c>
      <c r="AU1274" s="125">
        <f>IFERROR(VLOOKUP(AA1274,'#Input Lists#'!$BU$3:$BV$8,2,FALSE),"")</f>
        <v>1</v>
      </c>
      <c r="AV1274" s="118" t="str">
        <f>IFERROR(VLOOKUP(AB1274,'#Input Lists#'!$BO$3:$BP$9,2,FALSE),"")</f>
        <v/>
      </c>
      <c r="AW1274" s="118">
        <f>IFERROR(VLOOKUP(AC1274,'#Input Lists#'!$BL$3:$BM$7,2,FALSE),"")</f>
        <v>1</v>
      </c>
      <c r="AX1274" s="52" t="e">
        <f>VLOOKUP(AQ1274,'#Location List#'!$D$3:$K$150,4,FALSE)</f>
        <v>#N/A</v>
      </c>
      <c r="AY1274" s="273" t="e">
        <f>VLOOKUP(AX1274,'#Location List#'!$Z$3:$AA$13,2,FALSE)</f>
        <v>#N/A</v>
      </c>
      <c r="AZ1274" s="126" t="e">
        <f>VLOOKUP($AT1274,'#Input Lists#'!$L$3:$S$1033,6,FALSE)</f>
        <v>#N/A</v>
      </c>
      <c r="BA1274" s="239" t="e">
        <f>VLOOKUP($AT1274,'#Input Lists#'!$L$3:$S$833,7,FALSE)</f>
        <v>#N/A</v>
      </c>
      <c r="BB1274" s="239" t="e">
        <f>VLOOKUP($AT1274,'#Input Lists#'!$L$3:$S$833,8,FALSE)</f>
        <v>#N/A</v>
      </c>
      <c r="BC1274" s="91" t="str">
        <f t="shared" si="122"/>
        <v/>
      </c>
      <c r="BD1274" s="91" t="str">
        <f t="shared" si="123"/>
        <v/>
      </c>
      <c r="BE1274" s="15" t="str">
        <f t="shared" si="124"/>
        <v/>
      </c>
      <c r="BF1274" s="92" t="str">
        <f t="shared" si="125"/>
        <v>No Sighting Date</v>
      </c>
    </row>
    <row r="1275" spans="1:58" x14ac:dyDescent="0.25">
      <c r="A1275" s="118">
        <v>1270</v>
      </c>
      <c r="B1275" s="119"/>
      <c r="C1275" s="120"/>
      <c r="D1275" s="121"/>
      <c r="E1275" s="121"/>
      <c r="F1275" s="236"/>
      <c r="G1275" s="122" t="str">
        <f>IFERROR(VLOOKUP(F1275,'#Location List#'!$U$3:$V$1154,2,FALSE),"")</f>
        <v/>
      </c>
      <c r="H1275" s="120"/>
      <c r="I1275" s="120"/>
      <c r="J1275" s="120"/>
      <c r="K1275" s="120"/>
      <c r="L1275" s="120"/>
      <c r="M1275" s="120"/>
      <c r="N1275" s="120"/>
      <c r="O1275" s="120"/>
      <c r="P1275" s="120"/>
      <c r="Q1275" s="120"/>
      <c r="R1275" s="120"/>
      <c r="S1275" s="120"/>
      <c r="T1275" s="205">
        <f t="shared" si="120"/>
        <v>0</v>
      </c>
      <c r="U1275" s="205">
        <f t="shared" si="121"/>
        <v>0</v>
      </c>
      <c r="V1275" s="210"/>
      <c r="W1275" s="210"/>
      <c r="X1275" s="23" t="str">
        <f>IFERROR(VLOOKUP(AT1275,'#Input Lists#'!$L$3:$AH$833,3,FALSE)," ")</f>
        <v xml:space="preserve"> </v>
      </c>
      <c r="Y1275" s="23" t="str">
        <f>IFERROR(VLOOKUP(AT1275,'#Input Lists#'!$L$3:$AH$833,5,FALSE)," ")</f>
        <v xml:space="preserve"> </v>
      </c>
      <c r="Z1275" s="206" t="str">
        <f>IFERROR(VLOOKUP(AT1275,'#Input Lists#'!$L$3:$AH$833,9,FALSE)," ")</f>
        <v xml:space="preserve"> </v>
      </c>
      <c r="AA1275" s="119" t="s">
        <v>1527</v>
      </c>
      <c r="AB1275" s="120"/>
      <c r="AC1275" s="123"/>
      <c r="AD1275" s="123"/>
      <c r="AE1275" s="123"/>
      <c r="AF1275" s="123"/>
      <c r="AG1275" s="123"/>
      <c r="AH1275" s="123"/>
      <c r="AI1275" s="123"/>
      <c r="AJ1275" s="123"/>
      <c r="AK1275" s="123"/>
      <c r="AL1275" s="123"/>
      <c r="AM1275" s="123"/>
      <c r="AN1275" s="123"/>
      <c r="AO1275" s="123"/>
      <c r="AP1275" s="120"/>
      <c r="AQ1275" s="125" t="str">
        <f>IFERROR(VLOOKUP(G1275,'#Location List#'!$C$3:$D$150,2,FALSE),"")</f>
        <v/>
      </c>
      <c r="AR1275" s="125" t="str">
        <f>IFERROR(VLOOKUP(F1275,'#Location List#'!$Q$3:$R$1154,2,FALSE),"")</f>
        <v/>
      </c>
      <c r="AS1275" s="125" t="str">
        <f>IFERROR(VLOOKUP(V1275,'#Input Lists#'!$B$3:$D$46,3,FALSE),"")</f>
        <v/>
      </c>
      <c r="AT1275" s="125" t="str">
        <f>IFERROR(VLOOKUP(CONCATENATE(V1275," ",W1275),'#Input Lists#'!$K$3:$L$827,2,FALSE),"")</f>
        <v/>
      </c>
      <c r="AU1275" s="125">
        <f>IFERROR(VLOOKUP(AA1275,'#Input Lists#'!$BU$3:$BV$8,2,FALSE),"")</f>
        <v>1</v>
      </c>
      <c r="AV1275" s="118" t="str">
        <f>IFERROR(VLOOKUP(AB1275,'#Input Lists#'!$BO$3:$BP$9,2,FALSE),"")</f>
        <v/>
      </c>
      <c r="AW1275" s="118">
        <f>IFERROR(VLOOKUP(AC1275,'#Input Lists#'!$BL$3:$BM$7,2,FALSE),"")</f>
        <v>1</v>
      </c>
      <c r="AX1275" s="52" t="e">
        <f>VLOOKUP(AQ1275,'#Location List#'!$D$3:$K$150,4,FALSE)</f>
        <v>#N/A</v>
      </c>
      <c r="AY1275" s="273" t="e">
        <f>VLOOKUP(AX1275,'#Location List#'!$Z$3:$AA$13,2,FALSE)</f>
        <v>#N/A</v>
      </c>
      <c r="AZ1275" s="126" t="e">
        <f>VLOOKUP($AT1275,'#Input Lists#'!$L$3:$S$1033,6,FALSE)</f>
        <v>#N/A</v>
      </c>
      <c r="BA1275" s="239" t="e">
        <f>VLOOKUP($AT1275,'#Input Lists#'!$L$3:$S$833,7,FALSE)</f>
        <v>#N/A</v>
      </c>
      <c r="BB1275" s="239" t="e">
        <f>VLOOKUP($AT1275,'#Input Lists#'!$L$3:$S$833,8,FALSE)</f>
        <v>#N/A</v>
      </c>
      <c r="BC1275" s="91" t="str">
        <f t="shared" si="122"/>
        <v/>
      </c>
      <c r="BD1275" s="91" t="str">
        <f t="shared" si="123"/>
        <v/>
      </c>
      <c r="BE1275" s="15" t="str">
        <f t="shared" si="124"/>
        <v/>
      </c>
      <c r="BF1275" s="92" t="str">
        <f t="shared" si="125"/>
        <v>No Sighting Date</v>
      </c>
    </row>
    <row r="1276" spans="1:58" x14ac:dyDescent="0.25">
      <c r="A1276" s="118">
        <v>1271</v>
      </c>
      <c r="B1276" s="119"/>
      <c r="C1276" s="120"/>
      <c r="D1276" s="121"/>
      <c r="E1276" s="121"/>
      <c r="F1276" s="236"/>
      <c r="G1276" s="122" t="str">
        <f>IFERROR(VLOOKUP(F1276,'#Location List#'!$U$3:$V$1154,2,FALSE),"")</f>
        <v/>
      </c>
      <c r="H1276" s="120"/>
      <c r="I1276" s="120"/>
      <c r="J1276" s="120"/>
      <c r="K1276" s="120"/>
      <c r="L1276" s="120"/>
      <c r="M1276" s="120"/>
      <c r="N1276" s="120"/>
      <c r="O1276" s="120"/>
      <c r="P1276" s="120"/>
      <c r="Q1276" s="120"/>
      <c r="R1276" s="120"/>
      <c r="S1276" s="120"/>
      <c r="T1276" s="205">
        <f t="shared" si="120"/>
        <v>0</v>
      </c>
      <c r="U1276" s="205">
        <f t="shared" si="121"/>
        <v>0</v>
      </c>
      <c r="V1276" s="210"/>
      <c r="W1276" s="210"/>
      <c r="X1276" s="23" t="str">
        <f>IFERROR(VLOOKUP(AT1276,'#Input Lists#'!$L$3:$AH$833,3,FALSE)," ")</f>
        <v xml:space="preserve"> </v>
      </c>
      <c r="Y1276" s="23" t="str">
        <f>IFERROR(VLOOKUP(AT1276,'#Input Lists#'!$L$3:$AH$833,5,FALSE)," ")</f>
        <v xml:space="preserve"> </v>
      </c>
      <c r="Z1276" s="206" t="str">
        <f>IFERROR(VLOOKUP(AT1276,'#Input Lists#'!$L$3:$AH$833,9,FALSE)," ")</f>
        <v xml:space="preserve"> </v>
      </c>
      <c r="AA1276" s="119" t="s">
        <v>1527</v>
      </c>
      <c r="AB1276" s="120"/>
      <c r="AC1276" s="123"/>
      <c r="AD1276" s="123"/>
      <c r="AE1276" s="123"/>
      <c r="AF1276" s="123"/>
      <c r="AG1276" s="123"/>
      <c r="AH1276" s="123"/>
      <c r="AI1276" s="123"/>
      <c r="AJ1276" s="123"/>
      <c r="AK1276" s="123"/>
      <c r="AL1276" s="123"/>
      <c r="AM1276" s="123"/>
      <c r="AN1276" s="123"/>
      <c r="AO1276" s="123"/>
      <c r="AP1276" s="120"/>
      <c r="AQ1276" s="125" t="str">
        <f>IFERROR(VLOOKUP(G1276,'#Location List#'!$C$3:$D$150,2,FALSE),"")</f>
        <v/>
      </c>
      <c r="AR1276" s="125" t="str">
        <f>IFERROR(VLOOKUP(F1276,'#Location List#'!$Q$3:$R$1154,2,FALSE),"")</f>
        <v/>
      </c>
      <c r="AS1276" s="125" t="str">
        <f>IFERROR(VLOOKUP(V1276,'#Input Lists#'!$B$3:$D$46,3,FALSE),"")</f>
        <v/>
      </c>
      <c r="AT1276" s="125" t="str">
        <f>IFERROR(VLOOKUP(CONCATENATE(V1276," ",W1276),'#Input Lists#'!$K$3:$L$827,2,FALSE),"")</f>
        <v/>
      </c>
      <c r="AU1276" s="125">
        <f>IFERROR(VLOOKUP(AA1276,'#Input Lists#'!$BU$3:$BV$8,2,FALSE),"")</f>
        <v>1</v>
      </c>
      <c r="AV1276" s="118" t="str">
        <f>IFERROR(VLOOKUP(AB1276,'#Input Lists#'!$BO$3:$BP$9,2,FALSE),"")</f>
        <v/>
      </c>
      <c r="AW1276" s="118">
        <f>IFERROR(VLOOKUP(AC1276,'#Input Lists#'!$BL$3:$BM$7,2,FALSE),"")</f>
        <v>1</v>
      </c>
      <c r="AX1276" s="52" t="e">
        <f>VLOOKUP(AQ1276,'#Location List#'!$D$3:$K$150,4,FALSE)</f>
        <v>#N/A</v>
      </c>
      <c r="AY1276" s="273" t="e">
        <f>VLOOKUP(AX1276,'#Location List#'!$Z$3:$AA$13,2,FALSE)</f>
        <v>#N/A</v>
      </c>
      <c r="AZ1276" s="126" t="e">
        <f>VLOOKUP($AT1276,'#Input Lists#'!$L$3:$S$1033,6,FALSE)</f>
        <v>#N/A</v>
      </c>
      <c r="BA1276" s="239" t="e">
        <f>VLOOKUP($AT1276,'#Input Lists#'!$L$3:$S$833,7,FALSE)</f>
        <v>#N/A</v>
      </c>
      <c r="BB1276" s="239" t="e">
        <f>VLOOKUP($AT1276,'#Input Lists#'!$L$3:$S$833,8,FALSE)</f>
        <v>#N/A</v>
      </c>
      <c r="BC1276" s="91" t="str">
        <f t="shared" si="122"/>
        <v/>
      </c>
      <c r="BD1276" s="91" t="str">
        <f t="shared" si="123"/>
        <v/>
      </c>
      <c r="BE1276" s="15" t="str">
        <f t="shared" si="124"/>
        <v/>
      </c>
      <c r="BF1276" s="92" t="str">
        <f t="shared" si="125"/>
        <v>No Sighting Date</v>
      </c>
    </row>
    <row r="1277" spans="1:58" x14ac:dyDescent="0.25">
      <c r="A1277" s="118">
        <v>1272</v>
      </c>
      <c r="B1277" s="119"/>
      <c r="C1277" s="120"/>
      <c r="D1277" s="121"/>
      <c r="E1277" s="121"/>
      <c r="F1277" s="236"/>
      <c r="G1277" s="122" t="str">
        <f>IFERROR(VLOOKUP(F1277,'#Location List#'!$U$3:$V$1154,2,FALSE),"")</f>
        <v/>
      </c>
      <c r="H1277" s="120"/>
      <c r="I1277" s="120"/>
      <c r="J1277" s="120"/>
      <c r="K1277" s="120"/>
      <c r="L1277" s="120"/>
      <c r="M1277" s="120"/>
      <c r="N1277" s="120"/>
      <c r="O1277" s="120"/>
      <c r="P1277" s="120"/>
      <c r="Q1277" s="120"/>
      <c r="R1277" s="120"/>
      <c r="S1277" s="120"/>
      <c r="T1277" s="205">
        <f t="shared" si="120"/>
        <v>0</v>
      </c>
      <c r="U1277" s="205">
        <f t="shared" si="121"/>
        <v>0</v>
      </c>
      <c r="V1277" s="210"/>
      <c r="W1277" s="210"/>
      <c r="X1277" s="23" t="str">
        <f>IFERROR(VLOOKUP(AT1277,'#Input Lists#'!$L$3:$AH$833,3,FALSE)," ")</f>
        <v xml:space="preserve"> </v>
      </c>
      <c r="Y1277" s="23" t="str">
        <f>IFERROR(VLOOKUP(AT1277,'#Input Lists#'!$L$3:$AH$833,5,FALSE)," ")</f>
        <v xml:space="preserve"> </v>
      </c>
      <c r="Z1277" s="206" t="str">
        <f>IFERROR(VLOOKUP(AT1277,'#Input Lists#'!$L$3:$AH$833,9,FALSE)," ")</f>
        <v xml:space="preserve"> </v>
      </c>
      <c r="AA1277" s="119" t="s">
        <v>1527</v>
      </c>
      <c r="AB1277" s="120"/>
      <c r="AC1277" s="123"/>
      <c r="AD1277" s="123"/>
      <c r="AE1277" s="123"/>
      <c r="AF1277" s="123"/>
      <c r="AG1277" s="123"/>
      <c r="AH1277" s="123"/>
      <c r="AI1277" s="123"/>
      <c r="AJ1277" s="123"/>
      <c r="AK1277" s="123"/>
      <c r="AL1277" s="123"/>
      <c r="AM1277" s="123"/>
      <c r="AN1277" s="123"/>
      <c r="AO1277" s="123"/>
      <c r="AP1277" s="120"/>
      <c r="AQ1277" s="125" t="str">
        <f>IFERROR(VLOOKUP(G1277,'#Location List#'!$C$3:$D$150,2,FALSE),"")</f>
        <v/>
      </c>
      <c r="AR1277" s="125" t="str">
        <f>IFERROR(VLOOKUP(F1277,'#Location List#'!$Q$3:$R$1154,2,FALSE),"")</f>
        <v/>
      </c>
      <c r="AS1277" s="125" t="str">
        <f>IFERROR(VLOOKUP(V1277,'#Input Lists#'!$B$3:$D$46,3,FALSE),"")</f>
        <v/>
      </c>
      <c r="AT1277" s="125" t="str">
        <f>IFERROR(VLOOKUP(CONCATENATE(V1277," ",W1277),'#Input Lists#'!$K$3:$L$827,2,FALSE),"")</f>
        <v/>
      </c>
      <c r="AU1277" s="125">
        <f>IFERROR(VLOOKUP(AA1277,'#Input Lists#'!$BU$3:$BV$8,2,FALSE),"")</f>
        <v>1</v>
      </c>
      <c r="AV1277" s="118" t="str">
        <f>IFERROR(VLOOKUP(AB1277,'#Input Lists#'!$BO$3:$BP$9,2,FALSE),"")</f>
        <v/>
      </c>
      <c r="AW1277" s="118">
        <f>IFERROR(VLOOKUP(AC1277,'#Input Lists#'!$BL$3:$BM$7,2,FALSE),"")</f>
        <v>1</v>
      </c>
      <c r="AX1277" s="52" t="e">
        <f>VLOOKUP(AQ1277,'#Location List#'!$D$3:$K$150,4,FALSE)</f>
        <v>#N/A</v>
      </c>
      <c r="AY1277" s="273" t="e">
        <f>VLOOKUP(AX1277,'#Location List#'!$Z$3:$AA$13,2,FALSE)</f>
        <v>#N/A</v>
      </c>
      <c r="AZ1277" s="126" t="e">
        <f>VLOOKUP($AT1277,'#Input Lists#'!$L$3:$S$1033,6,FALSE)</f>
        <v>#N/A</v>
      </c>
      <c r="BA1277" s="239" t="e">
        <f>VLOOKUP($AT1277,'#Input Lists#'!$L$3:$S$833,7,FALSE)</f>
        <v>#N/A</v>
      </c>
      <c r="BB1277" s="239" t="e">
        <f>VLOOKUP($AT1277,'#Input Lists#'!$L$3:$S$833,8,FALSE)</f>
        <v>#N/A</v>
      </c>
      <c r="BC1277" s="91" t="str">
        <f t="shared" si="122"/>
        <v/>
      </c>
      <c r="BD1277" s="91" t="str">
        <f t="shared" si="123"/>
        <v/>
      </c>
      <c r="BE1277" s="15" t="str">
        <f t="shared" si="124"/>
        <v/>
      </c>
      <c r="BF1277" s="92" t="str">
        <f t="shared" si="125"/>
        <v>No Sighting Date</v>
      </c>
    </row>
    <row r="1278" spans="1:58" x14ac:dyDescent="0.25">
      <c r="A1278" s="118">
        <v>1273</v>
      </c>
      <c r="B1278" s="119"/>
      <c r="C1278" s="120"/>
      <c r="D1278" s="121"/>
      <c r="E1278" s="121"/>
      <c r="F1278" s="236"/>
      <c r="G1278" s="122" t="str">
        <f>IFERROR(VLOOKUP(F1278,'#Location List#'!$U$3:$V$1154,2,FALSE),"")</f>
        <v/>
      </c>
      <c r="H1278" s="120"/>
      <c r="I1278" s="120"/>
      <c r="J1278" s="120"/>
      <c r="K1278" s="120"/>
      <c r="L1278" s="120"/>
      <c r="M1278" s="120"/>
      <c r="N1278" s="120"/>
      <c r="O1278" s="120"/>
      <c r="P1278" s="120"/>
      <c r="Q1278" s="120"/>
      <c r="R1278" s="120"/>
      <c r="S1278" s="120"/>
      <c r="T1278" s="205">
        <f t="shared" si="120"/>
        <v>0</v>
      </c>
      <c r="U1278" s="205">
        <f t="shared" si="121"/>
        <v>0</v>
      </c>
      <c r="V1278" s="210"/>
      <c r="W1278" s="210"/>
      <c r="X1278" s="23" t="str">
        <f>IFERROR(VLOOKUP(AT1278,'#Input Lists#'!$L$3:$AH$833,3,FALSE)," ")</f>
        <v xml:space="preserve"> </v>
      </c>
      <c r="Y1278" s="23" t="str">
        <f>IFERROR(VLOOKUP(AT1278,'#Input Lists#'!$L$3:$AH$833,5,FALSE)," ")</f>
        <v xml:space="preserve"> </v>
      </c>
      <c r="Z1278" s="206" t="str">
        <f>IFERROR(VLOOKUP(AT1278,'#Input Lists#'!$L$3:$AH$833,9,FALSE)," ")</f>
        <v xml:space="preserve"> </v>
      </c>
      <c r="AA1278" s="119" t="s">
        <v>1527</v>
      </c>
      <c r="AB1278" s="120"/>
      <c r="AC1278" s="123"/>
      <c r="AD1278" s="123"/>
      <c r="AE1278" s="123"/>
      <c r="AF1278" s="123"/>
      <c r="AG1278" s="123"/>
      <c r="AH1278" s="123"/>
      <c r="AI1278" s="123"/>
      <c r="AJ1278" s="123"/>
      <c r="AK1278" s="123"/>
      <c r="AL1278" s="123"/>
      <c r="AM1278" s="123"/>
      <c r="AN1278" s="123"/>
      <c r="AO1278" s="123"/>
      <c r="AP1278" s="120"/>
      <c r="AQ1278" s="125" t="str">
        <f>IFERROR(VLOOKUP(G1278,'#Location List#'!$C$3:$D$150,2,FALSE),"")</f>
        <v/>
      </c>
      <c r="AR1278" s="125" t="str">
        <f>IFERROR(VLOOKUP(F1278,'#Location List#'!$Q$3:$R$1154,2,FALSE),"")</f>
        <v/>
      </c>
      <c r="AS1278" s="125" t="str">
        <f>IFERROR(VLOOKUP(V1278,'#Input Lists#'!$B$3:$D$46,3,FALSE),"")</f>
        <v/>
      </c>
      <c r="AT1278" s="125" t="str">
        <f>IFERROR(VLOOKUP(CONCATENATE(V1278," ",W1278),'#Input Lists#'!$K$3:$L$827,2,FALSE),"")</f>
        <v/>
      </c>
      <c r="AU1278" s="125">
        <f>IFERROR(VLOOKUP(AA1278,'#Input Lists#'!$BU$3:$BV$8,2,FALSE),"")</f>
        <v>1</v>
      </c>
      <c r="AV1278" s="118" t="str">
        <f>IFERROR(VLOOKUP(AB1278,'#Input Lists#'!$BO$3:$BP$9,2,FALSE),"")</f>
        <v/>
      </c>
      <c r="AW1278" s="118">
        <f>IFERROR(VLOOKUP(AC1278,'#Input Lists#'!$BL$3:$BM$7,2,FALSE),"")</f>
        <v>1</v>
      </c>
      <c r="AX1278" s="52" t="e">
        <f>VLOOKUP(AQ1278,'#Location List#'!$D$3:$K$150,4,FALSE)</f>
        <v>#N/A</v>
      </c>
      <c r="AY1278" s="273" t="e">
        <f>VLOOKUP(AX1278,'#Location List#'!$Z$3:$AA$13,2,FALSE)</f>
        <v>#N/A</v>
      </c>
      <c r="AZ1278" s="126" t="e">
        <f>VLOOKUP($AT1278,'#Input Lists#'!$L$3:$S$1033,6,FALSE)</f>
        <v>#N/A</v>
      </c>
      <c r="BA1278" s="239" t="e">
        <f>VLOOKUP($AT1278,'#Input Lists#'!$L$3:$S$833,7,FALSE)</f>
        <v>#N/A</v>
      </c>
      <c r="BB1278" s="239" t="e">
        <f>VLOOKUP($AT1278,'#Input Lists#'!$L$3:$S$833,8,FALSE)</f>
        <v>#N/A</v>
      </c>
      <c r="BC1278" s="91" t="str">
        <f t="shared" si="122"/>
        <v/>
      </c>
      <c r="BD1278" s="91" t="str">
        <f t="shared" si="123"/>
        <v/>
      </c>
      <c r="BE1278" s="15" t="str">
        <f t="shared" si="124"/>
        <v/>
      </c>
      <c r="BF1278" s="92" t="str">
        <f t="shared" si="125"/>
        <v>No Sighting Date</v>
      </c>
    </row>
    <row r="1279" spans="1:58" x14ac:dyDescent="0.25">
      <c r="A1279" s="118">
        <v>1274</v>
      </c>
      <c r="B1279" s="119"/>
      <c r="C1279" s="120"/>
      <c r="D1279" s="121"/>
      <c r="E1279" s="121"/>
      <c r="F1279" s="236"/>
      <c r="G1279" s="122" t="str">
        <f>IFERROR(VLOOKUP(F1279,'#Location List#'!$U$3:$V$1154,2,FALSE),"")</f>
        <v/>
      </c>
      <c r="H1279" s="120"/>
      <c r="I1279" s="120"/>
      <c r="J1279" s="120"/>
      <c r="K1279" s="120"/>
      <c r="L1279" s="120"/>
      <c r="M1279" s="120"/>
      <c r="N1279" s="120"/>
      <c r="O1279" s="120"/>
      <c r="P1279" s="120"/>
      <c r="Q1279" s="120"/>
      <c r="R1279" s="120"/>
      <c r="S1279" s="120"/>
      <c r="T1279" s="205">
        <f t="shared" si="120"/>
        <v>0</v>
      </c>
      <c r="U1279" s="205">
        <f t="shared" si="121"/>
        <v>0</v>
      </c>
      <c r="V1279" s="210"/>
      <c r="W1279" s="210"/>
      <c r="X1279" s="23" t="str">
        <f>IFERROR(VLOOKUP(AT1279,'#Input Lists#'!$L$3:$AH$833,3,FALSE)," ")</f>
        <v xml:space="preserve"> </v>
      </c>
      <c r="Y1279" s="23" t="str">
        <f>IFERROR(VLOOKUP(AT1279,'#Input Lists#'!$L$3:$AH$833,5,FALSE)," ")</f>
        <v xml:space="preserve"> </v>
      </c>
      <c r="Z1279" s="206" t="str">
        <f>IFERROR(VLOOKUP(AT1279,'#Input Lists#'!$L$3:$AH$833,9,FALSE)," ")</f>
        <v xml:space="preserve"> </v>
      </c>
      <c r="AA1279" s="119" t="s">
        <v>1527</v>
      </c>
      <c r="AB1279" s="120"/>
      <c r="AC1279" s="123"/>
      <c r="AD1279" s="123"/>
      <c r="AE1279" s="123"/>
      <c r="AF1279" s="123"/>
      <c r="AG1279" s="123"/>
      <c r="AH1279" s="123"/>
      <c r="AI1279" s="123"/>
      <c r="AJ1279" s="123"/>
      <c r="AK1279" s="123"/>
      <c r="AL1279" s="123"/>
      <c r="AM1279" s="123"/>
      <c r="AN1279" s="123"/>
      <c r="AO1279" s="123"/>
      <c r="AP1279" s="120"/>
      <c r="AQ1279" s="125" t="str">
        <f>IFERROR(VLOOKUP(G1279,'#Location List#'!$C$3:$D$150,2,FALSE),"")</f>
        <v/>
      </c>
      <c r="AR1279" s="125" t="str">
        <f>IFERROR(VLOOKUP(F1279,'#Location List#'!$Q$3:$R$1154,2,FALSE),"")</f>
        <v/>
      </c>
      <c r="AS1279" s="125" t="str">
        <f>IFERROR(VLOOKUP(V1279,'#Input Lists#'!$B$3:$D$46,3,FALSE),"")</f>
        <v/>
      </c>
      <c r="AT1279" s="125" t="str">
        <f>IFERROR(VLOOKUP(CONCATENATE(V1279," ",W1279),'#Input Lists#'!$K$3:$L$827,2,FALSE),"")</f>
        <v/>
      </c>
      <c r="AU1279" s="125">
        <f>IFERROR(VLOOKUP(AA1279,'#Input Lists#'!$BU$3:$BV$8,2,FALSE),"")</f>
        <v>1</v>
      </c>
      <c r="AV1279" s="118" t="str">
        <f>IFERROR(VLOOKUP(AB1279,'#Input Lists#'!$BO$3:$BP$9,2,FALSE),"")</f>
        <v/>
      </c>
      <c r="AW1279" s="118">
        <f>IFERROR(VLOOKUP(AC1279,'#Input Lists#'!$BL$3:$BM$7,2,FALSE),"")</f>
        <v>1</v>
      </c>
      <c r="AX1279" s="52" t="e">
        <f>VLOOKUP(AQ1279,'#Location List#'!$D$3:$K$150,4,FALSE)</f>
        <v>#N/A</v>
      </c>
      <c r="AY1279" s="273" t="e">
        <f>VLOOKUP(AX1279,'#Location List#'!$Z$3:$AA$13,2,FALSE)</f>
        <v>#N/A</v>
      </c>
      <c r="AZ1279" s="126" t="e">
        <f>VLOOKUP($AT1279,'#Input Lists#'!$L$3:$S$1033,6,FALSE)</f>
        <v>#N/A</v>
      </c>
      <c r="BA1279" s="239" t="e">
        <f>VLOOKUP($AT1279,'#Input Lists#'!$L$3:$S$833,7,FALSE)</f>
        <v>#N/A</v>
      </c>
      <c r="BB1279" s="239" t="e">
        <f>VLOOKUP($AT1279,'#Input Lists#'!$L$3:$S$833,8,FALSE)</f>
        <v>#N/A</v>
      </c>
      <c r="BC1279" s="91" t="str">
        <f t="shared" si="122"/>
        <v/>
      </c>
      <c r="BD1279" s="91" t="str">
        <f t="shared" si="123"/>
        <v/>
      </c>
      <c r="BE1279" s="15" t="str">
        <f t="shared" si="124"/>
        <v/>
      </c>
      <c r="BF1279" s="92" t="str">
        <f t="shared" si="125"/>
        <v>No Sighting Date</v>
      </c>
    </row>
    <row r="1280" spans="1:58" x14ac:dyDescent="0.25">
      <c r="A1280" s="118">
        <v>1275</v>
      </c>
      <c r="B1280" s="119"/>
      <c r="C1280" s="120"/>
      <c r="D1280" s="121"/>
      <c r="E1280" s="121"/>
      <c r="F1280" s="236"/>
      <c r="G1280" s="122" t="str">
        <f>IFERROR(VLOOKUP(F1280,'#Location List#'!$U$3:$V$1154,2,FALSE),"")</f>
        <v/>
      </c>
      <c r="H1280" s="120"/>
      <c r="I1280" s="120"/>
      <c r="J1280" s="120"/>
      <c r="K1280" s="120"/>
      <c r="L1280" s="120"/>
      <c r="M1280" s="120"/>
      <c r="N1280" s="120"/>
      <c r="O1280" s="120"/>
      <c r="P1280" s="120"/>
      <c r="Q1280" s="120"/>
      <c r="R1280" s="120"/>
      <c r="S1280" s="120"/>
      <c r="T1280" s="205">
        <f t="shared" si="120"/>
        <v>0</v>
      </c>
      <c r="U1280" s="205">
        <f t="shared" si="121"/>
        <v>0</v>
      </c>
      <c r="V1280" s="210"/>
      <c r="W1280" s="210"/>
      <c r="X1280" s="23" t="str">
        <f>IFERROR(VLOOKUP(AT1280,'#Input Lists#'!$L$3:$AH$833,3,FALSE)," ")</f>
        <v xml:space="preserve"> </v>
      </c>
      <c r="Y1280" s="23" t="str">
        <f>IFERROR(VLOOKUP(AT1280,'#Input Lists#'!$L$3:$AH$833,5,FALSE)," ")</f>
        <v xml:space="preserve"> </v>
      </c>
      <c r="Z1280" s="206" t="str">
        <f>IFERROR(VLOOKUP(AT1280,'#Input Lists#'!$L$3:$AH$833,9,FALSE)," ")</f>
        <v xml:space="preserve"> </v>
      </c>
      <c r="AA1280" s="119" t="s">
        <v>1527</v>
      </c>
      <c r="AB1280" s="120"/>
      <c r="AC1280" s="123"/>
      <c r="AD1280" s="123"/>
      <c r="AE1280" s="123"/>
      <c r="AF1280" s="123"/>
      <c r="AG1280" s="123"/>
      <c r="AH1280" s="123"/>
      <c r="AI1280" s="123"/>
      <c r="AJ1280" s="123"/>
      <c r="AK1280" s="123"/>
      <c r="AL1280" s="123"/>
      <c r="AM1280" s="123"/>
      <c r="AN1280" s="123"/>
      <c r="AO1280" s="123"/>
      <c r="AP1280" s="120"/>
      <c r="AQ1280" s="125" t="str">
        <f>IFERROR(VLOOKUP(G1280,'#Location List#'!$C$3:$D$150,2,FALSE),"")</f>
        <v/>
      </c>
      <c r="AR1280" s="125" t="str">
        <f>IFERROR(VLOOKUP(F1280,'#Location List#'!$Q$3:$R$1154,2,FALSE),"")</f>
        <v/>
      </c>
      <c r="AS1280" s="125" t="str">
        <f>IFERROR(VLOOKUP(V1280,'#Input Lists#'!$B$3:$D$46,3,FALSE),"")</f>
        <v/>
      </c>
      <c r="AT1280" s="125" t="str">
        <f>IFERROR(VLOOKUP(CONCATENATE(V1280," ",W1280),'#Input Lists#'!$K$3:$L$827,2,FALSE),"")</f>
        <v/>
      </c>
      <c r="AU1280" s="125">
        <f>IFERROR(VLOOKUP(AA1280,'#Input Lists#'!$BU$3:$BV$8,2,FALSE),"")</f>
        <v>1</v>
      </c>
      <c r="AV1280" s="118" t="str">
        <f>IFERROR(VLOOKUP(AB1280,'#Input Lists#'!$BO$3:$BP$9,2,FALSE),"")</f>
        <v/>
      </c>
      <c r="AW1280" s="118">
        <f>IFERROR(VLOOKUP(AC1280,'#Input Lists#'!$BL$3:$BM$7,2,FALSE),"")</f>
        <v>1</v>
      </c>
      <c r="AX1280" s="52" t="e">
        <f>VLOOKUP(AQ1280,'#Location List#'!$D$3:$K$150,4,FALSE)</f>
        <v>#N/A</v>
      </c>
      <c r="AY1280" s="273" t="e">
        <f>VLOOKUP(AX1280,'#Location List#'!$Z$3:$AA$13,2,FALSE)</f>
        <v>#N/A</v>
      </c>
      <c r="AZ1280" s="126" t="e">
        <f>VLOOKUP($AT1280,'#Input Lists#'!$L$3:$S$1033,6,FALSE)</f>
        <v>#N/A</v>
      </c>
      <c r="BA1280" s="239" t="e">
        <f>VLOOKUP($AT1280,'#Input Lists#'!$L$3:$S$833,7,FALSE)</f>
        <v>#N/A</v>
      </c>
      <c r="BB1280" s="239" t="e">
        <f>VLOOKUP($AT1280,'#Input Lists#'!$L$3:$S$833,8,FALSE)</f>
        <v>#N/A</v>
      </c>
      <c r="BC1280" s="91" t="str">
        <f t="shared" si="122"/>
        <v/>
      </c>
      <c r="BD1280" s="91" t="str">
        <f t="shared" si="123"/>
        <v/>
      </c>
      <c r="BE1280" s="15" t="str">
        <f t="shared" si="124"/>
        <v/>
      </c>
      <c r="BF1280" s="92" t="str">
        <f t="shared" si="125"/>
        <v>No Sighting Date</v>
      </c>
    </row>
    <row r="1281" spans="1:58" x14ac:dyDescent="0.25">
      <c r="A1281" s="118">
        <v>1276</v>
      </c>
      <c r="B1281" s="119"/>
      <c r="C1281" s="120"/>
      <c r="D1281" s="121"/>
      <c r="E1281" s="121"/>
      <c r="F1281" s="236"/>
      <c r="G1281" s="122" t="str">
        <f>IFERROR(VLOOKUP(F1281,'#Location List#'!$U$3:$V$1154,2,FALSE),"")</f>
        <v/>
      </c>
      <c r="H1281" s="120"/>
      <c r="I1281" s="120"/>
      <c r="J1281" s="120"/>
      <c r="K1281" s="120"/>
      <c r="L1281" s="120"/>
      <c r="M1281" s="120"/>
      <c r="N1281" s="120"/>
      <c r="O1281" s="120"/>
      <c r="P1281" s="120"/>
      <c r="Q1281" s="120"/>
      <c r="R1281" s="120"/>
      <c r="S1281" s="120"/>
      <c r="T1281" s="205">
        <f t="shared" si="120"/>
        <v>0</v>
      </c>
      <c r="U1281" s="205">
        <f t="shared" si="121"/>
        <v>0</v>
      </c>
      <c r="V1281" s="210"/>
      <c r="W1281" s="210"/>
      <c r="X1281" s="23" t="str">
        <f>IFERROR(VLOOKUP(AT1281,'#Input Lists#'!$L$3:$AH$833,3,FALSE)," ")</f>
        <v xml:space="preserve"> </v>
      </c>
      <c r="Y1281" s="23" t="str">
        <f>IFERROR(VLOOKUP(AT1281,'#Input Lists#'!$L$3:$AH$833,5,FALSE)," ")</f>
        <v xml:space="preserve"> </v>
      </c>
      <c r="Z1281" s="206" t="str">
        <f>IFERROR(VLOOKUP(AT1281,'#Input Lists#'!$L$3:$AH$833,9,FALSE)," ")</f>
        <v xml:space="preserve"> </v>
      </c>
      <c r="AA1281" s="119" t="s">
        <v>1527</v>
      </c>
      <c r="AB1281" s="120"/>
      <c r="AC1281" s="123"/>
      <c r="AD1281" s="123"/>
      <c r="AE1281" s="123"/>
      <c r="AF1281" s="123"/>
      <c r="AG1281" s="123"/>
      <c r="AH1281" s="123"/>
      <c r="AI1281" s="123"/>
      <c r="AJ1281" s="123"/>
      <c r="AK1281" s="123"/>
      <c r="AL1281" s="123"/>
      <c r="AM1281" s="123"/>
      <c r="AN1281" s="123"/>
      <c r="AO1281" s="123"/>
      <c r="AP1281" s="120"/>
      <c r="AQ1281" s="125" t="str">
        <f>IFERROR(VLOOKUP(G1281,'#Location List#'!$C$3:$D$150,2,FALSE),"")</f>
        <v/>
      </c>
      <c r="AR1281" s="125" t="str">
        <f>IFERROR(VLOOKUP(F1281,'#Location List#'!$Q$3:$R$1154,2,FALSE),"")</f>
        <v/>
      </c>
      <c r="AS1281" s="125" t="str">
        <f>IFERROR(VLOOKUP(V1281,'#Input Lists#'!$B$3:$D$46,3,FALSE),"")</f>
        <v/>
      </c>
      <c r="AT1281" s="125" t="str">
        <f>IFERROR(VLOOKUP(CONCATENATE(V1281," ",W1281),'#Input Lists#'!$K$3:$L$827,2,FALSE),"")</f>
        <v/>
      </c>
      <c r="AU1281" s="125">
        <f>IFERROR(VLOOKUP(AA1281,'#Input Lists#'!$BU$3:$BV$8,2,FALSE),"")</f>
        <v>1</v>
      </c>
      <c r="AV1281" s="118" t="str">
        <f>IFERROR(VLOOKUP(AB1281,'#Input Lists#'!$BO$3:$BP$9,2,FALSE),"")</f>
        <v/>
      </c>
      <c r="AW1281" s="118">
        <f>IFERROR(VLOOKUP(AC1281,'#Input Lists#'!$BL$3:$BM$7,2,FALSE),"")</f>
        <v>1</v>
      </c>
      <c r="AX1281" s="52" t="e">
        <f>VLOOKUP(AQ1281,'#Location List#'!$D$3:$K$150,4,FALSE)</f>
        <v>#N/A</v>
      </c>
      <c r="AY1281" s="273" t="e">
        <f>VLOOKUP(AX1281,'#Location List#'!$Z$3:$AA$13,2,FALSE)</f>
        <v>#N/A</v>
      </c>
      <c r="AZ1281" s="126" t="e">
        <f>VLOOKUP($AT1281,'#Input Lists#'!$L$3:$S$1033,6,FALSE)</f>
        <v>#N/A</v>
      </c>
      <c r="BA1281" s="239" t="e">
        <f>VLOOKUP($AT1281,'#Input Lists#'!$L$3:$S$833,7,FALSE)</f>
        <v>#N/A</v>
      </c>
      <c r="BB1281" s="239" t="e">
        <f>VLOOKUP($AT1281,'#Input Lists#'!$L$3:$S$833,8,FALSE)</f>
        <v>#N/A</v>
      </c>
      <c r="BC1281" s="91" t="str">
        <f t="shared" si="122"/>
        <v/>
      </c>
      <c r="BD1281" s="91" t="str">
        <f t="shared" si="123"/>
        <v/>
      </c>
      <c r="BE1281" s="15" t="str">
        <f t="shared" si="124"/>
        <v/>
      </c>
      <c r="BF1281" s="92" t="str">
        <f t="shared" si="125"/>
        <v>No Sighting Date</v>
      </c>
    </row>
    <row r="1282" spans="1:58" x14ac:dyDescent="0.25">
      <c r="A1282" s="118">
        <v>1277</v>
      </c>
      <c r="B1282" s="119"/>
      <c r="C1282" s="120"/>
      <c r="D1282" s="121"/>
      <c r="E1282" s="121"/>
      <c r="F1282" s="236"/>
      <c r="G1282" s="122" t="str">
        <f>IFERROR(VLOOKUP(F1282,'#Location List#'!$U$3:$V$1154,2,FALSE),"")</f>
        <v/>
      </c>
      <c r="H1282" s="120"/>
      <c r="I1282" s="120"/>
      <c r="J1282" s="120"/>
      <c r="K1282" s="120"/>
      <c r="L1282" s="120"/>
      <c r="M1282" s="120"/>
      <c r="N1282" s="120"/>
      <c r="O1282" s="120"/>
      <c r="P1282" s="120"/>
      <c r="Q1282" s="120"/>
      <c r="R1282" s="120"/>
      <c r="S1282" s="120"/>
      <c r="T1282" s="205">
        <f t="shared" si="120"/>
        <v>0</v>
      </c>
      <c r="U1282" s="205">
        <f t="shared" si="121"/>
        <v>0</v>
      </c>
      <c r="V1282" s="210"/>
      <c r="W1282" s="210"/>
      <c r="X1282" s="23" t="str">
        <f>IFERROR(VLOOKUP(AT1282,'#Input Lists#'!$L$3:$AH$833,3,FALSE)," ")</f>
        <v xml:space="preserve"> </v>
      </c>
      <c r="Y1282" s="23" t="str">
        <f>IFERROR(VLOOKUP(AT1282,'#Input Lists#'!$L$3:$AH$833,5,FALSE)," ")</f>
        <v xml:space="preserve"> </v>
      </c>
      <c r="Z1282" s="206" t="str">
        <f>IFERROR(VLOOKUP(AT1282,'#Input Lists#'!$L$3:$AH$833,9,FALSE)," ")</f>
        <v xml:space="preserve"> </v>
      </c>
      <c r="AA1282" s="119" t="s">
        <v>1527</v>
      </c>
      <c r="AB1282" s="120"/>
      <c r="AC1282" s="123"/>
      <c r="AD1282" s="123"/>
      <c r="AE1282" s="123"/>
      <c r="AF1282" s="123"/>
      <c r="AG1282" s="123"/>
      <c r="AH1282" s="123"/>
      <c r="AI1282" s="123"/>
      <c r="AJ1282" s="123"/>
      <c r="AK1282" s="123"/>
      <c r="AL1282" s="123"/>
      <c r="AM1282" s="123"/>
      <c r="AN1282" s="123"/>
      <c r="AO1282" s="123"/>
      <c r="AP1282" s="120"/>
      <c r="AQ1282" s="125" t="str">
        <f>IFERROR(VLOOKUP(G1282,'#Location List#'!$C$3:$D$150,2,FALSE),"")</f>
        <v/>
      </c>
      <c r="AR1282" s="125" t="str">
        <f>IFERROR(VLOOKUP(F1282,'#Location List#'!$Q$3:$R$1154,2,FALSE),"")</f>
        <v/>
      </c>
      <c r="AS1282" s="125" t="str">
        <f>IFERROR(VLOOKUP(V1282,'#Input Lists#'!$B$3:$D$46,3,FALSE),"")</f>
        <v/>
      </c>
      <c r="AT1282" s="125" t="str">
        <f>IFERROR(VLOOKUP(CONCATENATE(V1282," ",W1282),'#Input Lists#'!$K$3:$L$827,2,FALSE),"")</f>
        <v/>
      </c>
      <c r="AU1282" s="125">
        <f>IFERROR(VLOOKUP(AA1282,'#Input Lists#'!$BU$3:$BV$8,2,FALSE),"")</f>
        <v>1</v>
      </c>
      <c r="AV1282" s="118" t="str">
        <f>IFERROR(VLOOKUP(AB1282,'#Input Lists#'!$BO$3:$BP$9,2,FALSE),"")</f>
        <v/>
      </c>
      <c r="AW1282" s="118">
        <f>IFERROR(VLOOKUP(AC1282,'#Input Lists#'!$BL$3:$BM$7,2,FALSE),"")</f>
        <v>1</v>
      </c>
      <c r="AX1282" s="52" t="e">
        <f>VLOOKUP(AQ1282,'#Location List#'!$D$3:$K$150,4,FALSE)</f>
        <v>#N/A</v>
      </c>
      <c r="AY1282" s="273" t="e">
        <f>VLOOKUP(AX1282,'#Location List#'!$Z$3:$AA$13,2,FALSE)</f>
        <v>#N/A</v>
      </c>
      <c r="AZ1282" s="126" t="e">
        <f>VLOOKUP($AT1282,'#Input Lists#'!$L$3:$S$1033,6,FALSE)</f>
        <v>#N/A</v>
      </c>
      <c r="BA1282" s="239" t="e">
        <f>VLOOKUP($AT1282,'#Input Lists#'!$L$3:$S$833,7,FALSE)</f>
        <v>#N/A</v>
      </c>
      <c r="BB1282" s="239" t="e">
        <f>VLOOKUP($AT1282,'#Input Lists#'!$L$3:$S$833,8,FALSE)</f>
        <v>#N/A</v>
      </c>
      <c r="BC1282" s="91" t="str">
        <f t="shared" si="122"/>
        <v/>
      </c>
      <c r="BD1282" s="91" t="str">
        <f t="shared" si="123"/>
        <v/>
      </c>
      <c r="BE1282" s="15" t="str">
        <f t="shared" si="124"/>
        <v/>
      </c>
      <c r="BF1282" s="92" t="str">
        <f t="shared" si="125"/>
        <v>No Sighting Date</v>
      </c>
    </row>
    <row r="1283" spans="1:58" x14ac:dyDescent="0.25">
      <c r="A1283" s="118">
        <v>1278</v>
      </c>
      <c r="B1283" s="119"/>
      <c r="C1283" s="120"/>
      <c r="D1283" s="121"/>
      <c r="E1283" s="121"/>
      <c r="F1283" s="236"/>
      <c r="G1283" s="122" t="str">
        <f>IFERROR(VLOOKUP(F1283,'#Location List#'!$U$3:$V$1154,2,FALSE),"")</f>
        <v/>
      </c>
      <c r="H1283" s="120"/>
      <c r="I1283" s="120"/>
      <c r="J1283" s="120"/>
      <c r="K1283" s="120"/>
      <c r="L1283" s="120"/>
      <c r="M1283" s="120"/>
      <c r="N1283" s="120"/>
      <c r="O1283" s="120"/>
      <c r="P1283" s="120"/>
      <c r="Q1283" s="120"/>
      <c r="R1283" s="120"/>
      <c r="S1283" s="120"/>
      <c r="T1283" s="205">
        <f t="shared" si="120"/>
        <v>0</v>
      </c>
      <c r="U1283" s="205">
        <f t="shared" si="121"/>
        <v>0</v>
      </c>
      <c r="V1283" s="210"/>
      <c r="W1283" s="210"/>
      <c r="X1283" s="23" t="str">
        <f>IFERROR(VLOOKUP(AT1283,'#Input Lists#'!$L$3:$AH$833,3,FALSE)," ")</f>
        <v xml:space="preserve"> </v>
      </c>
      <c r="Y1283" s="23" t="str">
        <f>IFERROR(VLOOKUP(AT1283,'#Input Lists#'!$L$3:$AH$833,5,FALSE)," ")</f>
        <v xml:space="preserve"> </v>
      </c>
      <c r="Z1283" s="206" t="str">
        <f>IFERROR(VLOOKUP(AT1283,'#Input Lists#'!$L$3:$AH$833,9,FALSE)," ")</f>
        <v xml:space="preserve"> </v>
      </c>
      <c r="AA1283" s="119" t="s">
        <v>1527</v>
      </c>
      <c r="AB1283" s="120"/>
      <c r="AC1283" s="123"/>
      <c r="AD1283" s="123"/>
      <c r="AE1283" s="123"/>
      <c r="AF1283" s="123"/>
      <c r="AG1283" s="123"/>
      <c r="AH1283" s="123"/>
      <c r="AI1283" s="123"/>
      <c r="AJ1283" s="123"/>
      <c r="AK1283" s="123"/>
      <c r="AL1283" s="123"/>
      <c r="AM1283" s="123"/>
      <c r="AN1283" s="123"/>
      <c r="AO1283" s="123"/>
      <c r="AP1283" s="120"/>
      <c r="AQ1283" s="125" t="str">
        <f>IFERROR(VLOOKUP(G1283,'#Location List#'!$C$3:$D$150,2,FALSE),"")</f>
        <v/>
      </c>
      <c r="AR1283" s="125" t="str">
        <f>IFERROR(VLOOKUP(F1283,'#Location List#'!$Q$3:$R$1154,2,FALSE),"")</f>
        <v/>
      </c>
      <c r="AS1283" s="125" t="str">
        <f>IFERROR(VLOOKUP(V1283,'#Input Lists#'!$B$3:$D$46,3,FALSE),"")</f>
        <v/>
      </c>
      <c r="AT1283" s="125" t="str">
        <f>IFERROR(VLOOKUP(CONCATENATE(V1283," ",W1283),'#Input Lists#'!$K$3:$L$827,2,FALSE),"")</f>
        <v/>
      </c>
      <c r="AU1283" s="125">
        <f>IFERROR(VLOOKUP(AA1283,'#Input Lists#'!$BU$3:$BV$8,2,FALSE),"")</f>
        <v>1</v>
      </c>
      <c r="AV1283" s="118" t="str">
        <f>IFERROR(VLOOKUP(AB1283,'#Input Lists#'!$BO$3:$BP$9,2,FALSE),"")</f>
        <v/>
      </c>
      <c r="AW1283" s="118">
        <f>IFERROR(VLOOKUP(AC1283,'#Input Lists#'!$BL$3:$BM$7,2,FALSE),"")</f>
        <v>1</v>
      </c>
      <c r="AX1283" s="52" t="e">
        <f>VLOOKUP(AQ1283,'#Location List#'!$D$3:$K$150,4,FALSE)</f>
        <v>#N/A</v>
      </c>
      <c r="AY1283" s="273" t="e">
        <f>VLOOKUP(AX1283,'#Location List#'!$Z$3:$AA$13,2,FALSE)</f>
        <v>#N/A</v>
      </c>
      <c r="AZ1283" s="126" t="e">
        <f>VLOOKUP($AT1283,'#Input Lists#'!$L$3:$S$1033,6,FALSE)</f>
        <v>#N/A</v>
      </c>
      <c r="BA1283" s="239" t="e">
        <f>VLOOKUP($AT1283,'#Input Lists#'!$L$3:$S$833,7,FALSE)</f>
        <v>#N/A</v>
      </c>
      <c r="BB1283" s="239" t="e">
        <f>VLOOKUP($AT1283,'#Input Lists#'!$L$3:$S$833,8,FALSE)</f>
        <v>#N/A</v>
      </c>
      <c r="BC1283" s="91" t="str">
        <f t="shared" si="122"/>
        <v/>
      </c>
      <c r="BD1283" s="91" t="str">
        <f t="shared" si="123"/>
        <v/>
      </c>
      <c r="BE1283" s="15" t="str">
        <f t="shared" si="124"/>
        <v/>
      </c>
      <c r="BF1283" s="92" t="str">
        <f t="shared" si="125"/>
        <v>No Sighting Date</v>
      </c>
    </row>
    <row r="1284" spans="1:58" x14ac:dyDescent="0.25">
      <c r="A1284" s="118">
        <v>1279</v>
      </c>
      <c r="B1284" s="119"/>
      <c r="C1284" s="120"/>
      <c r="D1284" s="121"/>
      <c r="E1284" s="121"/>
      <c r="F1284" s="236"/>
      <c r="G1284" s="122" t="str">
        <f>IFERROR(VLOOKUP(F1284,'#Location List#'!$U$3:$V$1154,2,FALSE),"")</f>
        <v/>
      </c>
      <c r="H1284" s="120"/>
      <c r="I1284" s="120"/>
      <c r="J1284" s="120"/>
      <c r="K1284" s="120"/>
      <c r="L1284" s="120"/>
      <c r="M1284" s="120"/>
      <c r="N1284" s="120"/>
      <c r="O1284" s="120"/>
      <c r="P1284" s="120"/>
      <c r="Q1284" s="120"/>
      <c r="R1284" s="120"/>
      <c r="S1284" s="120"/>
      <c r="T1284" s="205">
        <f t="shared" si="120"/>
        <v>0</v>
      </c>
      <c r="U1284" s="205">
        <f t="shared" si="121"/>
        <v>0</v>
      </c>
      <c r="V1284" s="210"/>
      <c r="W1284" s="210"/>
      <c r="X1284" s="23" t="str">
        <f>IFERROR(VLOOKUP(AT1284,'#Input Lists#'!$L$3:$AH$833,3,FALSE)," ")</f>
        <v xml:space="preserve"> </v>
      </c>
      <c r="Y1284" s="23" t="str">
        <f>IFERROR(VLOOKUP(AT1284,'#Input Lists#'!$L$3:$AH$833,5,FALSE)," ")</f>
        <v xml:space="preserve"> </v>
      </c>
      <c r="Z1284" s="206" t="str">
        <f>IFERROR(VLOOKUP(AT1284,'#Input Lists#'!$L$3:$AH$833,9,FALSE)," ")</f>
        <v xml:space="preserve"> </v>
      </c>
      <c r="AA1284" s="119" t="s">
        <v>1527</v>
      </c>
      <c r="AB1284" s="120"/>
      <c r="AC1284" s="123"/>
      <c r="AD1284" s="123"/>
      <c r="AE1284" s="123"/>
      <c r="AF1284" s="123"/>
      <c r="AG1284" s="123"/>
      <c r="AH1284" s="123"/>
      <c r="AI1284" s="123"/>
      <c r="AJ1284" s="123"/>
      <c r="AK1284" s="123"/>
      <c r="AL1284" s="123"/>
      <c r="AM1284" s="123"/>
      <c r="AN1284" s="123"/>
      <c r="AO1284" s="123"/>
      <c r="AP1284" s="120"/>
      <c r="AQ1284" s="125" t="str">
        <f>IFERROR(VLOOKUP(G1284,'#Location List#'!$C$3:$D$150,2,FALSE),"")</f>
        <v/>
      </c>
      <c r="AR1284" s="125" t="str">
        <f>IFERROR(VLOOKUP(F1284,'#Location List#'!$Q$3:$R$1154,2,FALSE),"")</f>
        <v/>
      </c>
      <c r="AS1284" s="125" t="str">
        <f>IFERROR(VLOOKUP(V1284,'#Input Lists#'!$B$3:$D$46,3,FALSE),"")</f>
        <v/>
      </c>
      <c r="AT1284" s="125" t="str">
        <f>IFERROR(VLOOKUP(CONCATENATE(V1284," ",W1284),'#Input Lists#'!$K$3:$L$827,2,FALSE),"")</f>
        <v/>
      </c>
      <c r="AU1284" s="125">
        <f>IFERROR(VLOOKUP(AA1284,'#Input Lists#'!$BU$3:$BV$8,2,FALSE),"")</f>
        <v>1</v>
      </c>
      <c r="AV1284" s="118" t="str">
        <f>IFERROR(VLOOKUP(AB1284,'#Input Lists#'!$BO$3:$BP$9,2,FALSE),"")</f>
        <v/>
      </c>
      <c r="AW1284" s="118">
        <f>IFERROR(VLOOKUP(AC1284,'#Input Lists#'!$BL$3:$BM$7,2,FALSE),"")</f>
        <v>1</v>
      </c>
      <c r="AX1284" s="52" t="e">
        <f>VLOOKUP(AQ1284,'#Location List#'!$D$3:$K$150,4,FALSE)</f>
        <v>#N/A</v>
      </c>
      <c r="AY1284" s="273" t="e">
        <f>VLOOKUP(AX1284,'#Location List#'!$Z$3:$AA$13,2,FALSE)</f>
        <v>#N/A</v>
      </c>
      <c r="AZ1284" s="126" t="e">
        <f>VLOOKUP($AT1284,'#Input Lists#'!$L$3:$S$1033,6,FALSE)</f>
        <v>#N/A</v>
      </c>
      <c r="BA1284" s="239" t="e">
        <f>VLOOKUP($AT1284,'#Input Lists#'!$L$3:$S$833,7,FALSE)</f>
        <v>#N/A</v>
      </c>
      <c r="BB1284" s="239" t="e">
        <f>VLOOKUP($AT1284,'#Input Lists#'!$L$3:$S$833,8,FALSE)</f>
        <v>#N/A</v>
      </c>
      <c r="BC1284" s="91" t="str">
        <f t="shared" si="122"/>
        <v/>
      </c>
      <c r="BD1284" s="91" t="str">
        <f t="shared" si="123"/>
        <v/>
      </c>
      <c r="BE1284" s="15" t="str">
        <f t="shared" si="124"/>
        <v/>
      </c>
      <c r="BF1284" s="92" t="str">
        <f t="shared" si="125"/>
        <v>No Sighting Date</v>
      </c>
    </row>
    <row r="1285" spans="1:58" x14ac:dyDescent="0.25">
      <c r="A1285" s="118">
        <v>1280</v>
      </c>
      <c r="B1285" s="119"/>
      <c r="C1285" s="120"/>
      <c r="D1285" s="121"/>
      <c r="E1285" s="121"/>
      <c r="F1285" s="236"/>
      <c r="G1285" s="122" t="str">
        <f>IFERROR(VLOOKUP(F1285,'#Location List#'!$U$3:$V$1154,2,FALSE),"")</f>
        <v/>
      </c>
      <c r="H1285" s="120"/>
      <c r="I1285" s="120"/>
      <c r="J1285" s="120"/>
      <c r="K1285" s="120"/>
      <c r="L1285" s="120"/>
      <c r="M1285" s="120"/>
      <c r="N1285" s="120"/>
      <c r="O1285" s="120"/>
      <c r="P1285" s="120"/>
      <c r="Q1285" s="120"/>
      <c r="R1285" s="120"/>
      <c r="S1285" s="120"/>
      <c r="T1285" s="205">
        <f t="shared" si="120"/>
        <v>0</v>
      </c>
      <c r="U1285" s="205">
        <f t="shared" si="121"/>
        <v>0</v>
      </c>
      <c r="V1285" s="210"/>
      <c r="W1285" s="210"/>
      <c r="X1285" s="23" t="str">
        <f>IFERROR(VLOOKUP(AT1285,'#Input Lists#'!$L$3:$AH$833,3,FALSE)," ")</f>
        <v xml:space="preserve"> </v>
      </c>
      <c r="Y1285" s="23" t="str">
        <f>IFERROR(VLOOKUP(AT1285,'#Input Lists#'!$L$3:$AH$833,5,FALSE)," ")</f>
        <v xml:space="preserve"> </v>
      </c>
      <c r="Z1285" s="206" t="str">
        <f>IFERROR(VLOOKUP(AT1285,'#Input Lists#'!$L$3:$AH$833,9,FALSE)," ")</f>
        <v xml:space="preserve"> </v>
      </c>
      <c r="AA1285" s="119" t="s">
        <v>1527</v>
      </c>
      <c r="AB1285" s="120"/>
      <c r="AC1285" s="123"/>
      <c r="AD1285" s="123"/>
      <c r="AE1285" s="123"/>
      <c r="AF1285" s="123"/>
      <c r="AG1285" s="123"/>
      <c r="AH1285" s="123"/>
      <c r="AI1285" s="123"/>
      <c r="AJ1285" s="123"/>
      <c r="AK1285" s="123"/>
      <c r="AL1285" s="123"/>
      <c r="AM1285" s="123"/>
      <c r="AN1285" s="123"/>
      <c r="AO1285" s="123"/>
      <c r="AP1285" s="120"/>
      <c r="AQ1285" s="125" t="str">
        <f>IFERROR(VLOOKUP(G1285,'#Location List#'!$C$3:$D$150,2,FALSE),"")</f>
        <v/>
      </c>
      <c r="AR1285" s="125" t="str">
        <f>IFERROR(VLOOKUP(F1285,'#Location List#'!$Q$3:$R$1154,2,FALSE),"")</f>
        <v/>
      </c>
      <c r="AS1285" s="125" t="str">
        <f>IFERROR(VLOOKUP(V1285,'#Input Lists#'!$B$3:$D$46,3,FALSE),"")</f>
        <v/>
      </c>
      <c r="AT1285" s="125" t="str">
        <f>IFERROR(VLOOKUP(CONCATENATE(V1285," ",W1285),'#Input Lists#'!$K$3:$L$827,2,FALSE),"")</f>
        <v/>
      </c>
      <c r="AU1285" s="125">
        <f>IFERROR(VLOOKUP(AA1285,'#Input Lists#'!$BU$3:$BV$8,2,FALSE),"")</f>
        <v>1</v>
      </c>
      <c r="AV1285" s="118" t="str">
        <f>IFERROR(VLOOKUP(AB1285,'#Input Lists#'!$BO$3:$BP$9,2,FALSE),"")</f>
        <v/>
      </c>
      <c r="AW1285" s="118">
        <f>IFERROR(VLOOKUP(AC1285,'#Input Lists#'!$BL$3:$BM$7,2,FALSE),"")</f>
        <v>1</v>
      </c>
      <c r="AX1285" s="52" t="e">
        <f>VLOOKUP(AQ1285,'#Location List#'!$D$3:$K$150,4,FALSE)</f>
        <v>#N/A</v>
      </c>
      <c r="AY1285" s="273" t="e">
        <f>VLOOKUP(AX1285,'#Location List#'!$Z$3:$AA$13,2,FALSE)</f>
        <v>#N/A</v>
      </c>
      <c r="AZ1285" s="126" t="e">
        <f>VLOOKUP($AT1285,'#Input Lists#'!$L$3:$S$1033,6,FALSE)</f>
        <v>#N/A</v>
      </c>
      <c r="BA1285" s="239" t="e">
        <f>VLOOKUP($AT1285,'#Input Lists#'!$L$3:$S$833,7,FALSE)</f>
        <v>#N/A</v>
      </c>
      <c r="BB1285" s="239" t="e">
        <f>VLOOKUP($AT1285,'#Input Lists#'!$L$3:$S$833,8,FALSE)</f>
        <v>#N/A</v>
      </c>
      <c r="BC1285" s="91" t="str">
        <f t="shared" si="122"/>
        <v/>
      </c>
      <c r="BD1285" s="91" t="str">
        <f t="shared" si="123"/>
        <v/>
      </c>
      <c r="BE1285" s="15" t="str">
        <f t="shared" si="124"/>
        <v/>
      </c>
      <c r="BF1285" s="92" t="str">
        <f t="shared" si="125"/>
        <v>No Sighting Date</v>
      </c>
    </row>
    <row r="1286" spans="1:58" x14ac:dyDescent="0.25">
      <c r="A1286" s="118">
        <v>1281</v>
      </c>
      <c r="B1286" s="119"/>
      <c r="C1286" s="120"/>
      <c r="D1286" s="121"/>
      <c r="E1286" s="121"/>
      <c r="F1286" s="236"/>
      <c r="G1286" s="122" t="str">
        <f>IFERROR(VLOOKUP(F1286,'#Location List#'!$U$3:$V$1154,2,FALSE),"")</f>
        <v/>
      </c>
      <c r="H1286" s="120"/>
      <c r="I1286" s="120"/>
      <c r="J1286" s="120"/>
      <c r="K1286" s="120"/>
      <c r="L1286" s="120"/>
      <c r="M1286" s="120"/>
      <c r="N1286" s="120"/>
      <c r="O1286" s="120"/>
      <c r="P1286" s="120"/>
      <c r="Q1286" s="120"/>
      <c r="R1286" s="120"/>
      <c r="S1286" s="120"/>
      <c r="T1286" s="205">
        <f t="shared" si="120"/>
        <v>0</v>
      </c>
      <c r="U1286" s="205">
        <f t="shared" si="121"/>
        <v>0</v>
      </c>
      <c r="V1286" s="210"/>
      <c r="W1286" s="210"/>
      <c r="X1286" s="23" t="str">
        <f>IFERROR(VLOOKUP(AT1286,'#Input Lists#'!$L$3:$AH$833,3,FALSE)," ")</f>
        <v xml:space="preserve"> </v>
      </c>
      <c r="Y1286" s="23" t="str">
        <f>IFERROR(VLOOKUP(AT1286,'#Input Lists#'!$L$3:$AH$833,5,FALSE)," ")</f>
        <v xml:space="preserve"> </v>
      </c>
      <c r="Z1286" s="206" t="str">
        <f>IFERROR(VLOOKUP(AT1286,'#Input Lists#'!$L$3:$AH$833,9,FALSE)," ")</f>
        <v xml:space="preserve"> </v>
      </c>
      <c r="AA1286" s="119" t="s">
        <v>1527</v>
      </c>
      <c r="AB1286" s="120"/>
      <c r="AC1286" s="123"/>
      <c r="AD1286" s="123"/>
      <c r="AE1286" s="123"/>
      <c r="AF1286" s="123"/>
      <c r="AG1286" s="123"/>
      <c r="AH1286" s="123"/>
      <c r="AI1286" s="123"/>
      <c r="AJ1286" s="123"/>
      <c r="AK1286" s="123"/>
      <c r="AL1286" s="123"/>
      <c r="AM1286" s="123"/>
      <c r="AN1286" s="123"/>
      <c r="AO1286" s="123"/>
      <c r="AP1286" s="120"/>
      <c r="AQ1286" s="125" t="str">
        <f>IFERROR(VLOOKUP(G1286,'#Location List#'!$C$3:$D$150,2,FALSE),"")</f>
        <v/>
      </c>
      <c r="AR1286" s="125" t="str">
        <f>IFERROR(VLOOKUP(F1286,'#Location List#'!$Q$3:$R$1154,2,FALSE),"")</f>
        <v/>
      </c>
      <c r="AS1286" s="125" t="str">
        <f>IFERROR(VLOOKUP(V1286,'#Input Lists#'!$B$3:$D$46,3,FALSE),"")</f>
        <v/>
      </c>
      <c r="AT1286" s="125" t="str">
        <f>IFERROR(VLOOKUP(CONCATENATE(V1286," ",W1286),'#Input Lists#'!$K$3:$L$827,2,FALSE),"")</f>
        <v/>
      </c>
      <c r="AU1286" s="125">
        <f>IFERROR(VLOOKUP(AA1286,'#Input Lists#'!$BU$3:$BV$8,2,FALSE),"")</f>
        <v>1</v>
      </c>
      <c r="AV1286" s="118" t="str">
        <f>IFERROR(VLOOKUP(AB1286,'#Input Lists#'!$BO$3:$BP$9,2,FALSE),"")</f>
        <v/>
      </c>
      <c r="AW1286" s="118">
        <f>IFERROR(VLOOKUP(AC1286,'#Input Lists#'!$BL$3:$BM$7,2,FALSE),"")</f>
        <v>1</v>
      </c>
      <c r="AX1286" s="52" t="e">
        <f>VLOOKUP(AQ1286,'#Location List#'!$D$3:$K$150,4,FALSE)</f>
        <v>#N/A</v>
      </c>
      <c r="AY1286" s="273" t="e">
        <f>VLOOKUP(AX1286,'#Location List#'!$Z$3:$AA$13,2,FALSE)</f>
        <v>#N/A</v>
      </c>
      <c r="AZ1286" s="126" t="e">
        <f>VLOOKUP($AT1286,'#Input Lists#'!$L$3:$S$1033,6,FALSE)</f>
        <v>#N/A</v>
      </c>
      <c r="BA1286" s="239" t="e">
        <f>VLOOKUP($AT1286,'#Input Lists#'!$L$3:$S$833,7,FALSE)</f>
        <v>#N/A</v>
      </c>
      <c r="BB1286" s="239" t="e">
        <f>VLOOKUP($AT1286,'#Input Lists#'!$L$3:$S$833,8,FALSE)</f>
        <v>#N/A</v>
      </c>
      <c r="BC1286" s="91" t="str">
        <f t="shared" si="122"/>
        <v/>
      </c>
      <c r="BD1286" s="91" t="str">
        <f t="shared" si="123"/>
        <v/>
      </c>
      <c r="BE1286" s="15" t="str">
        <f t="shared" si="124"/>
        <v/>
      </c>
      <c r="BF1286" s="92" t="str">
        <f t="shared" si="125"/>
        <v>No Sighting Date</v>
      </c>
    </row>
    <row r="1287" spans="1:58" x14ac:dyDescent="0.25">
      <c r="A1287" s="118">
        <v>1282</v>
      </c>
      <c r="B1287" s="119"/>
      <c r="C1287" s="120"/>
      <c r="D1287" s="121"/>
      <c r="E1287" s="121"/>
      <c r="F1287" s="236"/>
      <c r="G1287" s="122" t="str">
        <f>IFERROR(VLOOKUP(F1287,'#Location List#'!$U$3:$V$1154,2,FALSE),"")</f>
        <v/>
      </c>
      <c r="H1287" s="120"/>
      <c r="I1287" s="120"/>
      <c r="J1287" s="120"/>
      <c r="K1287" s="120"/>
      <c r="L1287" s="120"/>
      <c r="M1287" s="120"/>
      <c r="N1287" s="120"/>
      <c r="O1287" s="120"/>
      <c r="P1287" s="120"/>
      <c r="Q1287" s="120"/>
      <c r="R1287" s="120"/>
      <c r="S1287" s="120"/>
      <c r="T1287" s="205">
        <f t="shared" si="120"/>
        <v>0</v>
      </c>
      <c r="U1287" s="205">
        <f t="shared" si="121"/>
        <v>0</v>
      </c>
      <c r="V1287" s="210"/>
      <c r="W1287" s="210"/>
      <c r="X1287" s="23" t="str">
        <f>IFERROR(VLOOKUP(AT1287,'#Input Lists#'!$L$3:$AH$833,3,FALSE)," ")</f>
        <v xml:space="preserve"> </v>
      </c>
      <c r="Y1287" s="23" t="str">
        <f>IFERROR(VLOOKUP(AT1287,'#Input Lists#'!$L$3:$AH$833,5,FALSE)," ")</f>
        <v xml:space="preserve"> </v>
      </c>
      <c r="Z1287" s="206" t="str">
        <f>IFERROR(VLOOKUP(AT1287,'#Input Lists#'!$L$3:$AH$833,9,FALSE)," ")</f>
        <v xml:space="preserve"> </v>
      </c>
      <c r="AA1287" s="119" t="s">
        <v>1527</v>
      </c>
      <c r="AB1287" s="120"/>
      <c r="AC1287" s="123"/>
      <c r="AD1287" s="123"/>
      <c r="AE1287" s="123"/>
      <c r="AF1287" s="123"/>
      <c r="AG1287" s="123"/>
      <c r="AH1287" s="123"/>
      <c r="AI1287" s="123"/>
      <c r="AJ1287" s="123"/>
      <c r="AK1287" s="123"/>
      <c r="AL1287" s="123"/>
      <c r="AM1287" s="123"/>
      <c r="AN1287" s="123"/>
      <c r="AO1287" s="123"/>
      <c r="AP1287" s="120"/>
      <c r="AQ1287" s="125" t="str">
        <f>IFERROR(VLOOKUP(G1287,'#Location List#'!$C$3:$D$150,2,FALSE),"")</f>
        <v/>
      </c>
      <c r="AR1287" s="125" t="str">
        <f>IFERROR(VLOOKUP(F1287,'#Location List#'!$Q$3:$R$1154,2,FALSE),"")</f>
        <v/>
      </c>
      <c r="AS1287" s="125" t="str">
        <f>IFERROR(VLOOKUP(V1287,'#Input Lists#'!$B$3:$D$46,3,FALSE),"")</f>
        <v/>
      </c>
      <c r="AT1287" s="125" t="str">
        <f>IFERROR(VLOOKUP(CONCATENATE(V1287," ",W1287),'#Input Lists#'!$K$3:$L$827,2,FALSE),"")</f>
        <v/>
      </c>
      <c r="AU1287" s="125">
        <f>IFERROR(VLOOKUP(AA1287,'#Input Lists#'!$BU$3:$BV$8,2,FALSE),"")</f>
        <v>1</v>
      </c>
      <c r="AV1287" s="118" t="str">
        <f>IFERROR(VLOOKUP(AB1287,'#Input Lists#'!$BO$3:$BP$9,2,FALSE),"")</f>
        <v/>
      </c>
      <c r="AW1287" s="118">
        <f>IFERROR(VLOOKUP(AC1287,'#Input Lists#'!$BL$3:$BM$7,2,FALSE),"")</f>
        <v>1</v>
      </c>
      <c r="AX1287" s="52" t="e">
        <f>VLOOKUP(AQ1287,'#Location List#'!$D$3:$K$150,4,FALSE)</f>
        <v>#N/A</v>
      </c>
      <c r="AY1287" s="273" t="e">
        <f>VLOOKUP(AX1287,'#Location List#'!$Z$3:$AA$13,2,FALSE)</f>
        <v>#N/A</v>
      </c>
      <c r="AZ1287" s="126" t="e">
        <f>VLOOKUP($AT1287,'#Input Lists#'!$L$3:$S$1033,6,FALSE)</f>
        <v>#N/A</v>
      </c>
      <c r="BA1287" s="239" t="e">
        <f>VLOOKUP($AT1287,'#Input Lists#'!$L$3:$S$833,7,FALSE)</f>
        <v>#N/A</v>
      </c>
      <c r="BB1287" s="239" t="e">
        <f>VLOOKUP($AT1287,'#Input Lists#'!$L$3:$S$833,8,FALSE)</f>
        <v>#N/A</v>
      </c>
      <c r="BC1287" s="91" t="str">
        <f t="shared" si="122"/>
        <v/>
      </c>
      <c r="BD1287" s="91" t="str">
        <f t="shared" si="123"/>
        <v/>
      </c>
      <c r="BE1287" s="15" t="str">
        <f t="shared" si="124"/>
        <v/>
      </c>
      <c r="BF1287" s="92" t="str">
        <f t="shared" si="125"/>
        <v>No Sighting Date</v>
      </c>
    </row>
    <row r="1288" spans="1:58" x14ac:dyDescent="0.25">
      <c r="A1288" s="118">
        <v>1283</v>
      </c>
      <c r="B1288" s="119"/>
      <c r="C1288" s="120"/>
      <c r="D1288" s="121"/>
      <c r="E1288" s="121"/>
      <c r="F1288" s="236"/>
      <c r="G1288" s="122" t="str">
        <f>IFERROR(VLOOKUP(F1288,'#Location List#'!$U$3:$V$1154,2,FALSE),"")</f>
        <v/>
      </c>
      <c r="H1288" s="120"/>
      <c r="I1288" s="120"/>
      <c r="J1288" s="120"/>
      <c r="K1288" s="120"/>
      <c r="L1288" s="120"/>
      <c r="M1288" s="120"/>
      <c r="N1288" s="120"/>
      <c r="O1288" s="120"/>
      <c r="P1288" s="120"/>
      <c r="Q1288" s="120"/>
      <c r="R1288" s="120"/>
      <c r="S1288" s="120"/>
      <c r="T1288" s="205">
        <f t="shared" si="120"/>
        <v>0</v>
      </c>
      <c r="U1288" s="205">
        <f t="shared" si="121"/>
        <v>0</v>
      </c>
      <c r="V1288" s="210"/>
      <c r="W1288" s="210"/>
      <c r="X1288" s="23" t="str">
        <f>IFERROR(VLOOKUP(AT1288,'#Input Lists#'!$L$3:$AH$833,3,FALSE)," ")</f>
        <v xml:space="preserve"> </v>
      </c>
      <c r="Y1288" s="23" t="str">
        <f>IFERROR(VLOOKUP(AT1288,'#Input Lists#'!$L$3:$AH$833,5,FALSE)," ")</f>
        <v xml:space="preserve"> </v>
      </c>
      <c r="Z1288" s="206" t="str">
        <f>IFERROR(VLOOKUP(AT1288,'#Input Lists#'!$L$3:$AH$833,9,FALSE)," ")</f>
        <v xml:space="preserve"> </v>
      </c>
      <c r="AA1288" s="119" t="s">
        <v>1527</v>
      </c>
      <c r="AB1288" s="120"/>
      <c r="AC1288" s="123"/>
      <c r="AD1288" s="123"/>
      <c r="AE1288" s="123"/>
      <c r="AF1288" s="123"/>
      <c r="AG1288" s="123"/>
      <c r="AH1288" s="123"/>
      <c r="AI1288" s="123"/>
      <c r="AJ1288" s="123"/>
      <c r="AK1288" s="123"/>
      <c r="AL1288" s="123"/>
      <c r="AM1288" s="123"/>
      <c r="AN1288" s="123"/>
      <c r="AO1288" s="123"/>
      <c r="AP1288" s="120"/>
      <c r="AQ1288" s="125" t="str">
        <f>IFERROR(VLOOKUP(G1288,'#Location List#'!$C$3:$D$150,2,FALSE),"")</f>
        <v/>
      </c>
      <c r="AR1288" s="125" t="str">
        <f>IFERROR(VLOOKUP(F1288,'#Location List#'!$Q$3:$R$1154,2,FALSE),"")</f>
        <v/>
      </c>
      <c r="AS1288" s="125" t="str">
        <f>IFERROR(VLOOKUP(V1288,'#Input Lists#'!$B$3:$D$46,3,FALSE),"")</f>
        <v/>
      </c>
      <c r="AT1288" s="125" t="str">
        <f>IFERROR(VLOOKUP(CONCATENATE(V1288," ",W1288),'#Input Lists#'!$K$3:$L$827,2,FALSE),"")</f>
        <v/>
      </c>
      <c r="AU1288" s="125">
        <f>IFERROR(VLOOKUP(AA1288,'#Input Lists#'!$BU$3:$BV$8,2,FALSE),"")</f>
        <v>1</v>
      </c>
      <c r="AV1288" s="118" t="str">
        <f>IFERROR(VLOOKUP(AB1288,'#Input Lists#'!$BO$3:$BP$9,2,FALSE),"")</f>
        <v/>
      </c>
      <c r="AW1288" s="118">
        <f>IFERROR(VLOOKUP(AC1288,'#Input Lists#'!$BL$3:$BM$7,2,FALSE),"")</f>
        <v>1</v>
      </c>
      <c r="AX1288" s="52" t="e">
        <f>VLOOKUP(AQ1288,'#Location List#'!$D$3:$K$150,4,FALSE)</f>
        <v>#N/A</v>
      </c>
      <c r="AY1288" s="273" t="e">
        <f>VLOOKUP(AX1288,'#Location List#'!$Z$3:$AA$13,2,FALSE)</f>
        <v>#N/A</v>
      </c>
      <c r="AZ1288" s="126" t="e">
        <f>VLOOKUP($AT1288,'#Input Lists#'!$L$3:$S$1033,6,FALSE)</f>
        <v>#N/A</v>
      </c>
      <c r="BA1288" s="239" t="e">
        <f>VLOOKUP($AT1288,'#Input Lists#'!$L$3:$S$833,7,FALSE)</f>
        <v>#N/A</v>
      </c>
      <c r="BB1288" s="239" t="e">
        <f>VLOOKUP($AT1288,'#Input Lists#'!$L$3:$S$833,8,FALSE)</f>
        <v>#N/A</v>
      </c>
      <c r="BC1288" s="91" t="str">
        <f t="shared" si="122"/>
        <v/>
      </c>
      <c r="BD1288" s="91" t="str">
        <f t="shared" si="123"/>
        <v/>
      </c>
      <c r="BE1288" s="15" t="str">
        <f t="shared" si="124"/>
        <v/>
      </c>
      <c r="BF1288" s="92" t="str">
        <f t="shared" si="125"/>
        <v>No Sighting Date</v>
      </c>
    </row>
    <row r="1289" spans="1:58" x14ac:dyDescent="0.25">
      <c r="A1289" s="118">
        <v>1284</v>
      </c>
      <c r="B1289" s="119"/>
      <c r="C1289" s="120"/>
      <c r="D1289" s="121"/>
      <c r="E1289" s="121"/>
      <c r="F1289" s="236"/>
      <c r="G1289" s="122" t="str">
        <f>IFERROR(VLOOKUP(F1289,'#Location List#'!$U$3:$V$1154,2,FALSE),"")</f>
        <v/>
      </c>
      <c r="H1289" s="120"/>
      <c r="I1289" s="120"/>
      <c r="J1289" s="120"/>
      <c r="K1289" s="120"/>
      <c r="L1289" s="120"/>
      <c r="M1289" s="120"/>
      <c r="N1289" s="120"/>
      <c r="O1289" s="120"/>
      <c r="P1289" s="120"/>
      <c r="Q1289" s="120"/>
      <c r="R1289" s="120"/>
      <c r="S1289" s="120"/>
      <c r="T1289" s="205">
        <f t="shared" si="120"/>
        <v>0</v>
      </c>
      <c r="U1289" s="205">
        <f t="shared" si="121"/>
        <v>0</v>
      </c>
      <c r="V1289" s="210"/>
      <c r="W1289" s="210"/>
      <c r="X1289" s="23" t="str">
        <f>IFERROR(VLOOKUP(AT1289,'#Input Lists#'!$L$3:$AH$833,3,FALSE)," ")</f>
        <v xml:space="preserve"> </v>
      </c>
      <c r="Y1289" s="23" t="str">
        <f>IFERROR(VLOOKUP(AT1289,'#Input Lists#'!$L$3:$AH$833,5,FALSE)," ")</f>
        <v xml:space="preserve"> </v>
      </c>
      <c r="Z1289" s="206" t="str">
        <f>IFERROR(VLOOKUP(AT1289,'#Input Lists#'!$L$3:$AH$833,9,FALSE)," ")</f>
        <v xml:space="preserve"> </v>
      </c>
      <c r="AA1289" s="119" t="s">
        <v>1527</v>
      </c>
      <c r="AB1289" s="120"/>
      <c r="AC1289" s="123"/>
      <c r="AD1289" s="123"/>
      <c r="AE1289" s="123"/>
      <c r="AF1289" s="123"/>
      <c r="AG1289" s="123"/>
      <c r="AH1289" s="123"/>
      <c r="AI1289" s="123"/>
      <c r="AJ1289" s="123"/>
      <c r="AK1289" s="123"/>
      <c r="AL1289" s="123"/>
      <c r="AM1289" s="123"/>
      <c r="AN1289" s="123"/>
      <c r="AO1289" s="123"/>
      <c r="AP1289" s="120"/>
      <c r="AQ1289" s="125" t="str">
        <f>IFERROR(VLOOKUP(G1289,'#Location List#'!$C$3:$D$150,2,FALSE),"")</f>
        <v/>
      </c>
      <c r="AR1289" s="125" t="str">
        <f>IFERROR(VLOOKUP(F1289,'#Location List#'!$Q$3:$R$1154,2,FALSE),"")</f>
        <v/>
      </c>
      <c r="AS1289" s="125" t="str">
        <f>IFERROR(VLOOKUP(V1289,'#Input Lists#'!$B$3:$D$46,3,FALSE),"")</f>
        <v/>
      </c>
      <c r="AT1289" s="125" t="str">
        <f>IFERROR(VLOOKUP(CONCATENATE(V1289," ",W1289),'#Input Lists#'!$K$3:$L$827,2,FALSE),"")</f>
        <v/>
      </c>
      <c r="AU1289" s="125">
        <f>IFERROR(VLOOKUP(AA1289,'#Input Lists#'!$BU$3:$BV$8,2,FALSE),"")</f>
        <v>1</v>
      </c>
      <c r="AV1289" s="118" t="str">
        <f>IFERROR(VLOOKUP(AB1289,'#Input Lists#'!$BO$3:$BP$9,2,FALSE),"")</f>
        <v/>
      </c>
      <c r="AW1289" s="118">
        <f>IFERROR(VLOOKUP(AC1289,'#Input Lists#'!$BL$3:$BM$7,2,FALSE),"")</f>
        <v>1</v>
      </c>
      <c r="AX1289" s="52" t="e">
        <f>VLOOKUP(AQ1289,'#Location List#'!$D$3:$K$150,4,FALSE)</f>
        <v>#N/A</v>
      </c>
      <c r="AY1289" s="273" t="e">
        <f>VLOOKUP(AX1289,'#Location List#'!$Z$3:$AA$13,2,FALSE)</f>
        <v>#N/A</v>
      </c>
      <c r="AZ1289" s="126" t="e">
        <f>VLOOKUP($AT1289,'#Input Lists#'!$L$3:$S$1033,6,FALSE)</f>
        <v>#N/A</v>
      </c>
      <c r="BA1289" s="239" t="e">
        <f>VLOOKUP($AT1289,'#Input Lists#'!$L$3:$S$833,7,FALSE)</f>
        <v>#N/A</v>
      </c>
      <c r="BB1289" s="239" t="e">
        <f>VLOOKUP($AT1289,'#Input Lists#'!$L$3:$S$833,8,FALSE)</f>
        <v>#N/A</v>
      </c>
      <c r="BC1289" s="91" t="str">
        <f t="shared" si="122"/>
        <v/>
      </c>
      <c r="BD1289" s="91" t="str">
        <f t="shared" si="123"/>
        <v/>
      </c>
      <c r="BE1289" s="15" t="str">
        <f t="shared" si="124"/>
        <v/>
      </c>
      <c r="BF1289" s="92" t="str">
        <f t="shared" si="125"/>
        <v>No Sighting Date</v>
      </c>
    </row>
    <row r="1290" spans="1:58" x14ac:dyDescent="0.25">
      <c r="A1290" s="118">
        <v>1285</v>
      </c>
      <c r="B1290" s="119"/>
      <c r="C1290" s="120"/>
      <c r="D1290" s="121"/>
      <c r="E1290" s="121"/>
      <c r="F1290" s="236"/>
      <c r="G1290" s="122" t="str">
        <f>IFERROR(VLOOKUP(F1290,'#Location List#'!$U$3:$V$1154,2,FALSE),"")</f>
        <v/>
      </c>
      <c r="H1290" s="120"/>
      <c r="I1290" s="120"/>
      <c r="J1290" s="120"/>
      <c r="K1290" s="120"/>
      <c r="L1290" s="120"/>
      <c r="M1290" s="120"/>
      <c r="N1290" s="120"/>
      <c r="O1290" s="120"/>
      <c r="P1290" s="120"/>
      <c r="Q1290" s="120"/>
      <c r="R1290" s="120"/>
      <c r="S1290" s="120"/>
      <c r="T1290" s="205">
        <f t="shared" si="120"/>
        <v>0</v>
      </c>
      <c r="U1290" s="205">
        <f t="shared" si="121"/>
        <v>0</v>
      </c>
      <c r="V1290" s="210"/>
      <c r="W1290" s="210"/>
      <c r="X1290" s="23" t="str">
        <f>IFERROR(VLOOKUP(AT1290,'#Input Lists#'!$L$3:$AH$833,3,FALSE)," ")</f>
        <v xml:space="preserve"> </v>
      </c>
      <c r="Y1290" s="23" t="str">
        <f>IFERROR(VLOOKUP(AT1290,'#Input Lists#'!$L$3:$AH$833,5,FALSE)," ")</f>
        <v xml:space="preserve"> </v>
      </c>
      <c r="Z1290" s="206" t="str">
        <f>IFERROR(VLOOKUP(AT1290,'#Input Lists#'!$L$3:$AH$833,9,FALSE)," ")</f>
        <v xml:space="preserve"> </v>
      </c>
      <c r="AA1290" s="119" t="s">
        <v>1527</v>
      </c>
      <c r="AB1290" s="120"/>
      <c r="AC1290" s="123"/>
      <c r="AD1290" s="123"/>
      <c r="AE1290" s="123"/>
      <c r="AF1290" s="123"/>
      <c r="AG1290" s="123"/>
      <c r="AH1290" s="123"/>
      <c r="AI1290" s="123"/>
      <c r="AJ1290" s="123"/>
      <c r="AK1290" s="123"/>
      <c r="AL1290" s="123"/>
      <c r="AM1290" s="123"/>
      <c r="AN1290" s="123"/>
      <c r="AO1290" s="123"/>
      <c r="AP1290" s="120"/>
      <c r="AQ1290" s="125" t="str">
        <f>IFERROR(VLOOKUP(G1290,'#Location List#'!$C$3:$D$150,2,FALSE),"")</f>
        <v/>
      </c>
      <c r="AR1290" s="125" t="str">
        <f>IFERROR(VLOOKUP(F1290,'#Location List#'!$Q$3:$R$1154,2,FALSE),"")</f>
        <v/>
      </c>
      <c r="AS1290" s="125" t="str">
        <f>IFERROR(VLOOKUP(V1290,'#Input Lists#'!$B$3:$D$46,3,FALSE),"")</f>
        <v/>
      </c>
      <c r="AT1290" s="125" t="str">
        <f>IFERROR(VLOOKUP(CONCATENATE(V1290," ",W1290),'#Input Lists#'!$K$3:$L$827,2,FALSE),"")</f>
        <v/>
      </c>
      <c r="AU1290" s="125">
        <f>IFERROR(VLOOKUP(AA1290,'#Input Lists#'!$BU$3:$BV$8,2,FALSE),"")</f>
        <v>1</v>
      </c>
      <c r="AV1290" s="118" t="str">
        <f>IFERROR(VLOOKUP(AB1290,'#Input Lists#'!$BO$3:$BP$9,2,FALSE),"")</f>
        <v/>
      </c>
      <c r="AW1290" s="118">
        <f>IFERROR(VLOOKUP(AC1290,'#Input Lists#'!$BL$3:$BM$7,2,FALSE),"")</f>
        <v>1</v>
      </c>
      <c r="AX1290" s="52" t="e">
        <f>VLOOKUP(AQ1290,'#Location List#'!$D$3:$K$150,4,FALSE)</f>
        <v>#N/A</v>
      </c>
      <c r="AY1290" s="273" t="e">
        <f>VLOOKUP(AX1290,'#Location List#'!$Z$3:$AA$13,2,FALSE)</f>
        <v>#N/A</v>
      </c>
      <c r="AZ1290" s="126" t="e">
        <f>VLOOKUP($AT1290,'#Input Lists#'!$L$3:$S$1033,6,FALSE)</f>
        <v>#N/A</v>
      </c>
      <c r="BA1290" s="239" t="e">
        <f>VLOOKUP($AT1290,'#Input Lists#'!$L$3:$S$833,7,FALSE)</f>
        <v>#N/A</v>
      </c>
      <c r="BB1290" s="239" t="e">
        <f>VLOOKUP($AT1290,'#Input Lists#'!$L$3:$S$833,8,FALSE)</f>
        <v>#N/A</v>
      </c>
      <c r="BC1290" s="91" t="str">
        <f t="shared" si="122"/>
        <v/>
      </c>
      <c r="BD1290" s="91" t="str">
        <f t="shared" si="123"/>
        <v/>
      </c>
      <c r="BE1290" s="15" t="str">
        <f t="shared" si="124"/>
        <v/>
      </c>
      <c r="BF1290" s="92" t="str">
        <f t="shared" si="125"/>
        <v>No Sighting Date</v>
      </c>
    </row>
    <row r="1291" spans="1:58" x14ac:dyDescent="0.25">
      <c r="A1291" s="118">
        <v>1286</v>
      </c>
      <c r="B1291" s="119"/>
      <c r="C1291" s="120"/>
      <c r="D1291" s="121"/>
      <c r="E1291" s="121"/>
      <c r="F1291" s="236"/>
      <c r="G1291" s="122" t="str">
        <f>IFERROR(VLOOKUP(F1291,'#Location List#'!$U$3:$V$1154,2,FALSE),"")</f>
        <v/>
      </c>
      <c r="H1291" s="120"/>
      <c r="I1291" s="120"/>
      <c r="J1291" s="120"/>
      <c r="K1291" s="120"/>
      <c r="L1291" s="120"/>
      <c r="M1291" s="120"/>
      <c r="N1291" s="120"/>
      <c r="O1291" s="120"/>
      <c r="P1291" s="120"/>
      <c r="Q1291" s="120"/>
      <c r="R1291" s="120"/>
      <c r="S1291" s="120"/>
      <c r="T1291" s="205">
        <f t="shared" si="120"/>
        <v>0</v>
      </c>
      <c r="U1291" s="205">
        <f t="shared" si="121"/>
        <v>0</v>
      </c>
      <c r="V1291" s="210"/>
      <c r="W1291" s="210"/>
      <c r="X1291" s="23" t="str">
        <f>IFERROR(VLOOKUP(AT1291,'#Input Lists#'!$L$3:$AH$833,3,FALSE)," ")</f>
        <v xml:space="preserve"> </v>
      </c>
      <c r="Y1291" s="23" t="str">
        <f>IFERROR(VLOOKUP(AT1291,'#Input Lists#'!$L$3:$AH$833,5,FALSE)," ")</f>
        <v xml:space="preserve"> </v>
      </c>
      <c r="Z1291" s="206" t="str">
        <f>IFERROR(VLOOKUP(AT1291,'#Input Lists#'!$L$3:$AH$833,9,FALSE)," ")</f>
        <v xml:space="preserve"> </v>
      </c>
      <c r="AA1291" s="119" t="s">
        <v>1527</v>
      </c>
      <c r="AB1291" s="120"/>
      <c r="AC1291" s="123"/>
      <c r="AD1291" s="123"/>
      <c r="AE1291" s="123"/>
      <c r="AF1291" s="123"/>
      <c r="AG1291" s="123"/>
      <c r="AH1291" s="123"/>
      <c r="AI1291" s="123"/>
      <c r="AJ1291" s="123"/>
      <c r="AK1291" s="123"/>
      <c r="AL1291" s="123"/>
      <c r="AM1291" s="123"/>
      <c r="AN1291" s="123"/>
      <c r="AO1291" s="123"/>
      <c r="AP1291" s="120"/>
      <c r="AQ1291" s="125" t="str">
        <f>IFERROR(VLOOKUP(G1291,'#Location List#'!$C$3:$D$150,2,FALSE),"")</f>
        <v/>
      </c>
      <c r="AR1291" s="125" t="str">
        <f>IFERROR(VLOOKUP(F1291,'#Location List#'!$Q$3:$R$1154,2,FALSE),"")</f>
        <v/>
      </c>
      <c r="AS1291" s="125" t="str">
        <f>IFERROR(VLOOKUP(V1291,'#Input Lists#'!$B$3:$D$46,3,FALSE),"")</f>
        <v/>
      </c>
      <c r="AT1291" s="125" t="str">
        <f>IFERROR(VLOOKUP(CONCATENATE(V1291," ",W1291),'#Input Lists#'!$K$3:$L$827,2,FALSE),"")</f>
        <v/>
      </c>
      <c r="AU1291" s="125">
        <f>IFERROR(VLOOKUP(AA1291,'#Input Lists#'!$BU$3:$BV$8,2,FALSE),"")</f>
        <v>1</v>
      </c>
      <c r="AV1291" s="118" t="str">
        <f>IFERROR(VLOOKUP(AB1291,'#Input Lists#'!$BO$3:$BP$9,2,FALSE),"")</f>
        <v/>
      </c>
      <c r="AW1291" s="118">
        <f>IFERROR(VLOOKUP(AC1291,'#Input Lists#'!$BL$3:$BM$7,2,FALSE),"")</f>
        <v>1</v>
      </c>
      <c r="AX1291" s="52" t="e">
        <f>VLOOKUP(AQ1291,'#Location List#'!$D$3:$K$150,4,FALSE)</f>
        <v>#N/A</v>
      </c>
      <c r="AY1291" s="273" t="e">
        <f>VLOOKUP(AX1291,'#Location List#'!$Z$3:$AA$13,2,FALSE)</f>
        <v>#N/A</v>
      </c>
      <c r="AZ1291" s="126" t="e">
        <f>VLOOKUP($AT1291,'#Input Lists#'!$L$3:$S$1033,6,FALSE)</f>
        <v>#N/A</v>
      </c>
      <c r="BA1291" s="239" t="e">
        <f>VLOOKUP($AT1291,'#Input Lists#'!$L$3:$S$833,7,FALSE)</f>
        <v>#N/A</v>
      </c>
      <c r="BB1291" s="239" t="e">
        <f>VLOOKUP($AT1291,'#Input Lists#'!$L$3:$S$833,8,FALSE)</f>
        <v>#N/A</v>
      </c>
      <c r="BC1291" s="91" t="str">
        <f t="shared" si="122"/>
        <v/>
      </c>
      <c r="BD1291" s="91" t="str">
        <f t="shared" si="123"/>
        <v/>
      </c>
      <c r="BE1291" s="15" t="str">
        <f t="shared" si="124"/>
        <v/>
      </c>
      <c r="BF1291" s="92" t="str">
        <f t="shared" si="125"/>
        <v>No Sighting Date</v>
      </c>
    </row>
    <row r="1292" spans="1:58" x14ac:dyDescent="0.25">
      <c r="A1292" s="118">
        <v>1287</v>
      </c>
      <c r="B1292" s="119"/>
      <c r="C1292" s="120"/>
      <c r="D1292" s="121"/>
      <c r="E1292" s="121"/>
      <c r="F1292" s="236"/>
      <c r="G1292" s="122" t="str">
        <f>IFERROR(VLOOKUP(F1292,'#Location List#'!$U$3:$V$1154,2,FALSE),"")</f>
        <v/>
      </c>
      <c r="H1292" s="120"/>
      <c r="I1292" s="120"/>
      <c r="J1292" s="120"/>
      <c r="K1292" s="120"/>
      <c r="L1292" s="120"/>
      <c r="M1292" s="120"/>
      <c r="N1292" s="120"/>
      <c r="O1292" s="120"/>
      <c r="P1292" s="120"/>
      <c r="Q1292" s="120"/>
      <c r="R1292" s="120"/>
      <c r="S1292" s="120"/>
      <c r="T1292" s="205">
        <f t="shared" si="120"/>
        <v>0</v>
      </c>
      <c r="U1292" s="205">
        <f t="shared" si="121"/>
        <v>0</v>
      </c>
      <c r="V1292" s="210"/>
      <c r="W1292" s="210"/>
      <c r="X1292" s="23" t="str">
        <f>IFERROR(VLOOKUP(AT1292,'#Input Lists#'!$L$3:$AH$833,3,FALSE)," ")</f>
        <v xml:space="preserve"> </v>
      </c>
      <c r="Y1292" s="23" t="str">
        <f>IFERROR(VLOOKUP(AT1292,'#Input Lists#'!$L$3:$AH$833,5,FALSE)," ")</f>
        <v xml:space="preserve"> </v>
      </c>
      <c r="Z1292" s="206" t="str">
        <f>IFERROR(VLOOKUP(AT1292,'#Input Lists#'!$L$3:$AH$833,9,FALSE)," ")</f>
        <v xml:space="preserve"> </v>
      </c>
      <c r="AA1292" s="119" t="s">
        <v>1527</v>
      </c>
      <c r="AB1292" s="120"/>
      <c r="AC1292" s="123"/>
      <c r="AD1292" s="123"/>
      <c r="AE1292" s="123"/>
      <c r="AF1292" s="123"/>
      <c r="AG1292" s="123"/>
      <c r="AH1292" s="123"/>
      <c r="AI1292" s="123"/>
      <c r="AJ1292" s="123"/>
      <c r="AK1292" s="123"/>
      <c r="AL1292" s="123"/>
      <c r="AM1292" s="123"/>
      <c r="AN1292" s="123"/>
      <c r="AO1292" s="123"/>
      <c r="AP1292" s="120"/>
      <c r="AQ1292" s="125" t="str">
        <f>IFERROR(VLOOKUP(G1292,'#Location List#'!$C$3:$D$150,2,FALSE),"")</f>
        <v/>
      </c>
      <c r="AR1292" s="125" t="str">
        <f>IFERROR(VLOOKUP(F1292,'#Location List#'!$Q$3:$R$1154,2,FALSE),"")</f>
        <v/>
      </c>
      <c r="AS1292" s="125" t="str">
        <f>IFERROR(VLOOKUP(V1292,'#Input Lists#'!$B$3:$D$46,3,FALSE),"")</f>
        <v/>
      </c>
      <c r="AT1292" s="125" t="str">
        <f>IFERROR(VLOOKUP(CONCATENATE(V1292," ",W1292),'#Input Lists#'!$K$3:$L$827,2,FALSE),"")</f>
        <v/>
      </c>
      <c r="AU1292" s="125">
        <f>IFERROR(VLOOKUP(AA1292,'#Input Lists#'!$BU$3:$BV$8,2,FALSE),"")</f>
        <v>1</v>
      </c>
      <c r="AV1292" s="118" t="str">
        <f>IFERROR(VLOOKUP(AB1292,'#Input Lists#'!$BO$3:$BP$9,2,FALSE),"")</f>
        <v/>
      </c>
      <c r="AW1292" s="118">
        <f>IFERROR(VLOOKUP(AC1292,'#Input Lists#'!$BL$3:$BM$7,2,FALSE),"")</f>
        <v>1</v>
      </c>
      <c r="AX1292" s="52" t="e">
        <f>VLOOKUP(AQ1292,'#Location List#'!$D$3:$K$150,4,FALSE)</f>
        <v>#N/A</v>
      </c>
      <c r="AY1292" s="273" t="e">
        <f>VLOOKUP(AX1292,'#Location List#'!$Z$3:$AA$13,2,FALSE)</f>
        <v>#N/A</v>
      </c>
      <c r="AZ1292" s="126" t="e">
        <f>VLOOKUP($AT1292,'#Input Lists#'!$L$3:$S$1033,6,FALSE)</f>
        <v>#N/A</v>
      </c>
      <c r="BA1292" s="239" t="e">
        <f>VLOOKUP($AT1292,'#Input Lists#'!$L$3:$S$833,7,FALSE)</f>
        <v>#N/A</v>
      </c>
      <c r="BB1292" s="239" t="e">
        <f>VLOOKUP($AT1292,'#Input Lists#'!$L$3:$S$833,8,FALSE)</f>
        <v>#N/A</v>
      </c>
      <c r="BC1292" s="91" t="str">
        <f t="shared" si="122"/>
        <v/>
      </c>
      <c r="BD1292" s="91" t="str">
        <f t="shared" si="123"/>
        <v/>
      </c>
      <c r="BE1292" s="15" t="str">
        <f t="shared" si="124"/>
        <v/>
      </c>
      <c r="BF1292" s="92" t="str">
        <f t="shared" si="125"/>
        <v>No Sighting Date</v>
      </c>
    </row>
    <row r="1293" spans="1:58" x14ac:dyDescent="0.25">
      <c r="A1293" s="118">
        <v>1288</v>
      </c>
      <c r="B1293" s="119"/>
      <c r="C1293" s="120"/>
      <c r="D1293" s="121"/>
      <c r="E1293" s="121"/>
      <c r="F1293" s="236"/>
      <c r="G1293" s="122" t="str">
        <f>IFERROR(VLOOKUP(F1293,'#Location List#'!$U$3:$V$1154,2,FALSE),"")</f>
        <v/>
      </c>
      <c r="H1293" s="120"/>
      <c r="I1293" s="120"/>
      <c r="J1293" s="120"/>
      <c r="K1293" s="120"/>
      <c r="L1293" s="120"/>
      <c r="M1293" s="120"/>
      <c r="N1293" s="120"/>
      <c r="O1293" s="120"/>
      <c r="P1293" s="120"/>
      <c r="Q1293" s="120"/>
      <c r="R1293" s="120"/>
      <c r="S1293" s="120"/>
      <c r="T1293" s="205">
        <f t="shared" si="120"/>
        <v>0</v>
      </c>
      <c r="U1293" s="205">
        <f t="shared" si="121"/>
        <v>0</v>
      </c>
      <c r="V1293" s="210"/>
      <c r="W1293" s="210"/>
      <c r="X1293" s="23" t="str">
        <f>IFERROR(VLOOKUP(AT1293,'#Input Lists#'!$L$3:$AH$833,3,FALSE)," ")</f>
        <v xml:space="preserve"> </v>
      </c>
      <c r="Y1293" s="23" t="str">
        <f>IFERROR(VLOOKUP(AT1293,'#Input Lists#'!$L$3:$AH$833,5,FALSE)," ")</f>
        <v xml:space="preserve"> </v>
      </c>
      <c r="Z1293" s="206" t="str">
        <f>IFERROR(VLOOKUP(AT1293,'#Input Lists#'!$L$3:$AH$833,9,FALSE)," ")</f>
        <v xml:space="preserve"> </v>
      </c>
      <c r="AA1293" s="119" t="s">
        <v>1527</v>
      </c>
      <c r="AB1293" s="120"/>
      <c r="AC1293" s="123"/>
      <c r="AD1293" s="123"/>
      <c r="AE1293" s="123"/>
      <c r="AF1293" s="123"/>
      <c r="AG1293" s="123"/>
      <c r="AH1293" s="123"/>
      <c r="AI1293" s="123"/>
      <c r="AJ1293" s="123"/>
      <c r="AK1293" s="123"/>
      <c r="AL1293" s="123"/>
      <c r="AM1293" s="123"/>
      <c r="AN1293" s="123"/>
      <c r="AO1293" s="123"/>
      <c r="AP1293" s="120"/>
      <c r="AQ1293" s="125" t="str">
        <f>IFERROR(VLOOKUP(G1293,'#Location List#'!$C$3:$D$150,2,FALSE),"")</f>
        <v/>
      </c>
      <c r="AR1293" s="125" t="str">
        <f>IFERROR(VLOOKUP(F1293,'#Location List#'!$Q$3:$R$1154,2,FALSE),"")</f>
        <v/>
      </c>
      <c r="AS1293" s="125" t="str">
        <f>IFERROR(VLOOKUP(V1293,'#Input Lists#'!$B$3:$D$46,3,FALSE),"")</f>
        <v/>
      </c>
      <c r="AT1293" s="125" t="str">
        <f>IFERROR(VLOOKUP(CONCATENATE(V1293," ",W1293),'#Input Lists#'!$K$3:$L$827,2,FALSE),"")</f>
        <v/>
      </c>
      <c r="AU1293" s="125">
        <f>IFERROR(VLOOKUP(AA1293,'#Input Lists#'!$BU$3:$BV$8,2,FALSE),"")</f>
        <v>1</v>
      </c>
      <c r="AV1293" s="118" t="str">
        <f>IFERROR(VLOOKUP(AB1293,'#Input Lists#'!$BO$3:$BP$9,2,FALSE),"")</f>
        <v/>
      </c>
      <c r="AW1293" s="118">
        <f>IFERROR(VLOOKUP(AC1293,'#Input Lists#'!$BL$3:$BM$7,2,FALSE),"")</f>
        <v>1</v>
      </c>
      <c r="AX1293" s="52" t="e">
        <f>VLOOKUP(AQ1293,'#Location List#'!$D$3:$K$150,4,FALSE)</f>
        <v>#N/A</v>
      </c>
      <c r="AY1293" s="273" t="e">
        <f>VLOOKUP(AX1293,'#Location List#'!$Z$3:$AA$13,2,FALSE)</f>
        <v>#N/A</v>
      </c>
      <c r="AZ1293" s="126" t="e">
        <f>VLOOKUP($AT1293,'#Input Lists#'!$L$3:$S$1033,6,FALSE)</f>
        <v>#N/A</v>
      </c>
      <c r="BA1293" s="239" t="e">
        <f>VLOOKUP($AT1293,'#Input Lists#'!$L$3:$S$833,7,FALSE)</f>
        <v>#N/A</v>
      </c>
      <c r="BB1293" s="239" t="e">
        <f>VLOOKUP($AT1293,'#Input Lists#'!$L$3:$S$833,8,FALSE)</f>
        <v>#N/A</v>
      </c>
      <c r="BC1293" s="91" t="str">
        <f t="shared" si="122"/>
        <v/>
      </c>
      <c r="BD1293" s="91" t="str">
        <f t="shared" si="123"/>
        <v/>
      </c>
      <c r="BE1293" s="15" t="str">
        <f t="shared" si="124"/>
        <v/>
      </c>
      <c r="BF1293" s="92" t="str">
        <f t="shared" si="125"/>
        <v>No Sighting Date</v>
      </c>
    </row>
    <row r="1294" spans="1:58" x14ac:dyDescent="0.25">
      <c r="A1294" s="118">
        <v>1289</v>
      </c>
      <c r="B1294" s="119"/>
      <c r="C1294" s="120"/>
      <c r="D1294" s="121"/>
      <c r="E1294" s="121"/>
      <c r="F1294" s="236"/>
      <c r="G1294" s="122" t="str">
        <f>IFERROR(VLOOKUP(F1294,'#Location List#'!$U$3:$V$1154,2,FALSE),"")</f>
        <v/>
      </c>
      <c r="H1294" s="120"/>
      <c r="I1294" s="120"/>
      <c r="J1294" s="120"/>
      <c r="K1294" s="120"/>
      <c r="L1294" s="120"/>
      <c r="M1294" s="120"/>
      <c r="N1294" s="120"/>
      <c r="O1294" s="120"/>
      <c r="P1294" s="120"/>
      <c r="Q1294" s="120"/>
      <c r="R1294" s="120"/>
      <c r="S1294" s="120"/>
      <c r="T1294" s="205">
        <f t="shared" si="120"/>
        <v>0</v>
      </c>
      <c r="U1294" s="205">
        <f t="shared" si="121"/>
        <v>0</v>
      </c>
      <c r="V1294" s="210"/>
      <c r="W1294" s="210"/>
      <c r="X1294" s="23" t="str">
        <f>IFERROR(VLOOKUP(AT1294,'#Input Lists#'!$L$3:$AH$833,3,FALSE)," ")</f>
        <v xml:space="preserve"> </v>
      </c>
      <c r="Y1294" s="23" t="str">
        <f>IFERROR(VLOOKUP(AT1294,'#Input Lists#'!$L$3:$AH$833,5,FALSE)," ")</f>
        <v xml:space="preserve"> </v>
      </c>
      <c r="Z1294" s="206" t="str">
        <f>IFERROR(VLOOKUP(AT1294,'#Input Lists#'!$L$3:$AH$833,9,FALSE)," ")</f>
        <v xml:space="preserve"> </v>
      </c>
      <c r="AA1294" s="119" t="s">
        <v>1527</v>
      </c>
      <c r="AB1294" s="120"/>
      <c r="AC1294" s="123"/>
      <c r="AD1294" s="123"/>
      <c r="AE1294" s="123"/>
      <c r="AF1294" s="123"/>
      <c r="AG1294" s="123"/>
      <c r="AH1294" s="123"/>
      <c r="AI1294" s="123"/>
      <c r="AJ1294" s="123"/>
      <c r="AK1294" s="123"/>
      <c r="AL1294" s="123"/>
      <c r="AM1294" s="123"/>
      <c r="AN1294" s="123"/>
      <c r="AO1294" s="123"/>
      <c r="AP1294" s="120"/>
      <c r="AQ1294" s="125" t="str">
        <f>IFERROR(VLOOKUP(G1294,'#Location List#'!$C$3:$D$150,2,FALSE),"")</f>
        <v/>
      </c>
      <c r="AR1294" s="125" t="str">
        <f>IFERROR(VLOOKUP(F1294,'#Location List#'!$Q$3:$R$1154,2,FALSE),"")</f>
        <v/>
      </c>
      <c r="AS1294" s="125" t="str">
        <f>IFERROR(VLOOKUP(V1294,'#Input Lists#'!$B$3:$D$46,3,FALSE),"")</f>
        <v/>
      </c>
      <c r="AT1294" s="125" t="str">
        <f>IFERROR(VLOOKUP(CONCATENATE(V1294," ",W1294),'#Input Lists#'!$K$3:$L$827,2,FALSE),"")</f>
        <v/>
      </c>
      <c r="AU1294" s="125">
        <f>IFERROR(VLOOKUP(AA1294,'#Input Lists#'!$BU$3:$BV$8,2,FALSE),"")</f>
        <v>1</v>
      </c>
      <c r="AV1294" s="118" t="str">
        <f>IFERROR(VLOOKUP(AB1294,'#Input Lists#'!$BO$3:$BP$9,2,FALSE),"")</f>
        <v/>
      </c>
      <c r="AW1294" s="118">
        <f>IFERROR(VLOOKUP(AC1294,'#Input Lists#'!$BL$3:$BM$7,2,FALSE),"")</f>
        <v>1</v>
      </c>
      <c r="AX1294" s="52" t="e">
        <f>VLOOKUP(AQ1294,'#Location List#'!$D$3:$K$150,4,FALSE)</f>
        <v>#N/A</v>
      </c>
      <c r="AY1294" s="273" t="e">
        <f>VLOOKUP(AX1294,'#Location List#'!$Z$3:$AA$13,2,FALSE)</f>
        <v>#N/A</v>
      </c>
      <c r="AZ1294" s="126" t="e">
        <f>VLOOKUP($AT1294,'#Input Lists#'!$L$3:$S$1033,6,FALSE)</f>
        <v>#N/A</v>
      </c>
      <c r="BA1294" s="239" t="e">
        <f>VLOOKUP($AT1294,'#Input Lists#'!$L$3:$S$833,7,FALSE)</f>
        <v>#N/A</v>
      </c>
      <c r="BB1294" s="239" t="e">
        <f>VLOOKUP($AT1294,'#Input Lists#'!$L$3:$S$833,8,FALSE)</f>
        <v>#N/A</v>
      </c>
      <c r="BC1294" s="91" t="str">
        <f t="shared" si="122"/>
        <v/>
      </c>
      <c r="BD1294" s="91" t="str">
        <f t="shared" si="123"/>
        <v/>
      </c>
      <c r="BE1294" s="15" t="str">
        <f t="shared" si="124"/>
        <v/>
      </c>
      <c r="BF1294" s="92" t="str">
        <f t="shared" si="125"/>
        <v>No Sighting Date</v>
      </c>
    </row>
    <row r="1295" spans="1:58" x14ac:dyDescent="0.25">
      <c r="A1295" s="118">
        <v>1290</v>
      </c>
      <c r="B1295" s="119"/>
      <c r="C1295" s="120"/>
      <c r="D1295" s="121"/>
      <c r="E1295" s="121"/>
      <c r="F1295" s="236"/>
      <c r="G1295" s="122" t="str">
        <f>IFERROR(VLOOKUP(F1295,'#Location List#'!$U$3:$V$1154,2,FALSE),"")</f>
        <v/>
      </c>
      <c r="H1295" s="120"/>
      <c r="I1295" s="120"/>
      <c r="J1295" s="120"/>
      <c r="K1295" s="120"/>
      <c r="L1295" s="120"/>
      <c r="M1295" s="120"/>
      <c r="N1295" s="120"/>
      <c r="O1295" s="120"/>
      <c r="P1295" s="120"/>
      <c r="Q1295" s="120"/>
      <c r="R1295" s="120"/>
      <c r="S1295" s="120"/>
      <c r="T1295" s="205">
        <f t="shared" si="120"/>
        <v>0</v>
      </c>
      <c r="U1295" s="205">
        <f t="shared" si="121"/>
        <v>0</v>
      </c>
      <c r="V1295" s="210"/>
      <c r="W1295" s="210"/>
      <c r="X1295" s="23" t="str">
        <f>IFERROR(VLOOKUP(AT1295,'#Input Lists#'!$L$3:$AH$833,3,FALSE)," ")</f>
        <v xml:space="preserve"> </v>
      </c>
      <c r="Y1295" s="23" t="str">
        <f>IFERROR(VLOOKUP(AT1295,'#Input Lists#'!$L$3:$AH$833,5,FALSE)," ")</f>
        <v xml:space="preserve"> </v>
      </c>
      <c r="Z1295" s="206" t="str">
        <f>IFERROR(VLOOKUP(AT1295,'#Input Lists#'!$L$3:$AH$833,9,FALSE)," ")</f>
        <v xml:space="preserve"> </v>
      </c>
      <c r="AA1295" s="119" t="s">
        <v>1527</v>
      </c>
      <c r="AB1295" s="120"/>
      <c r="AC1295" s="123"/>
      <c r="AD1295" s="123"/>
      <c r="AE1295" s="123"/>
      <c r="AF1295" s="123"/>
      <c r="AG1295" s="123"/>
      <c r="AH1295" s="123"/>
      <c r="AI1295" s="123"/>
      <c r="AJ1295" s="123"/>
      <c r="AK1295" s="123"/>
      <c r="AL1295" s="123"/>
      <c r="AM1295" s="123"/>
      <c r="AN1295" s="123"/>
      <c r="AO1295" s="123"/>
      <c r="AP1295" s="120"/>
      <c r="AQ1295" s="125" t="str">
        <f>IFERROR(VLOOKUP(G1295,'#Location List#'!$C$3:$D$150,2,FALSE),"")</f>
        <v/>
      </c>
      <c r="AR1295" s="125" t="str">
        <f>IFERROR(VLOOKUP(F1295,'#Location List#'!$Q$3:$R$1154,2,FALSE),"")</f>
        <v/>
      </c>
      <c r="AS1295" s="125" t="str">
        <f>IFERROR(VLOOKUP(V1295,'#Input Lists#'!$B$3:$D$46,3,FALSE),"")</f>
        <v/>
      </c>
      <c r="AT1295" s="125" t="str">
        <f>IFERROR(VLOOKUP(CONCATENATE(V1295," ",W1295),'#Input Lists#'!$K$3:$L$827,2,FALSE),"")</f>
        <v/>
      </c>
      <c r="AU1295" s="125">
        <f>IFERROR(VLOOKUP(AA1295,'#Input Lists#'!$BU$3:$BV$8,2,FALSE),"")</f>
        <v>1</v>
      </c>
      <c r="AV1295" s="118" t="str">
        <f>IFERROR(VLOOKUP(AB1295,'#Input Lists#'!$BO$3:$BP$9,2,FALSE),"")</f>
        <v/>
      </c>
      <c r="AW1295" s="118">
        <f>IFERROR(VLOOKUP(AC1295,'#Input Lists#'!$BL$3:$BM$7,2,FALSE),"")</f>
        <v>1</v>
      </c>
      <c r="AX1295" s="52" t="e">
        <f>VLOOKUP(AQ1295,'#Location List#'!$D$3:$K$150,4,FALSE)</f>
        <v>#N/A</v>
      </c>
      <c r="AY1295" s="273" t="e">
        <f>VLOOKUP(AX1295,'#Location List#'!$Z$3:$AA$13,2,FALSE)</f>
        <v>#N/A</v>
      </c>
      <c r="AZ1295" s="126" t="e">
        <f>VLOOKUP($AT1295,'#Input Lists#'!$L$3:$S$1033,6,FALSE)</f>
        <v>#N/A</v>
      </c>
      <c r="BA1295" s="239" t="e">
        <f>VLOOKUP($AT1295,'#Input Lists#'!$L$3:$S$833,7,FALSE)</f>
        <v>#N/A</v>
      </c>
      <c r="BB1295" s="239" t="e">
        <f>VLOOKUP($AT1295,'#Input Lists#'!$L$3:$S$833,8,FALSE)</f>
        <v>#N/A</v>
      </c>
      <c r="BC1295" s="91" t="str">
        <f t="shared" si="122"/>
        <v/>
      </c>
      <c r="BD1295" s="91" t="str">
        <f t="shared" si="123"/>
        <v/>
      </c>
      <c r="BE1295" s="15" t="str">
        <f t="shared" si="124"/>
        <v/>
      </c>
      <c r="BF1295" s="92" t="str">
        <f t="shared" si="125"/>
        <v>No Sighting Date</v>
      </c>
    </row>
    <row r="1296" spans="1:58" x14ac:dyDescent="0.25">
      <c r="A1296" s="118">
        <v>1291</v>
      </c>
      <c r="B1296" s="119"/>
      <c r="C1296" s="120"/>
      <c r="D1296" s="121"/>
      <c r="E1296" s="121"/>
      <c r="F1296" s="236"/>
      <c r="G1296" s="122" t="str">
        <f>IFERROR(VLOOKUP(F1296,'#Location List#'!$U$3:$V$1154,2,FALSE),"")</f>
        <v/>
      </c>
      <c r="H1296" s="120"/>
      <c r="I1296" s="120"/>
      <c r="J1296" s="120"/>
      <c r="K1296" s="120"/>
      <c r="L1296" s="120"/>
      <c r="M1296" s="120"/>
      <c r="N1296" s="120"/>
      <c r="O1296" s="120"/>
      <c r="P1296" s="120"/>
      <c r="Q1296" s="120"/>
      <c r="R1296" s="120"/>
      <c r="S1296" s="120"/>
      <c r="T1296" s="205">
        <f t="shared" si="120"/>
        <v>0</v>
      </c>
      <c r="U1296" s="205">
        <f t="shared" si="121"/>
        <v>0</v>
      </c>
      <c r="V1296" s="210"/>
      <c r="W1296" s="210"/>
      <c r="X1296" s="23" t="str">
        <f>IFERROR(VLOOKUP(AT1296,'#Input Lists#'!$L$3:$AH$833,3,FALSE)," ")</f>
        <v xml:space="preserve"> </v>
      </c>
      <c r="Y1296" s="23" t="str">
        <f>IFERROR(VLOOKUP(AT1296,'#Input Lists#'!$L$3:$AH$833,5,FALSE)," ")</f>
        <v xml:space="preserve"> </v>
      </c>
      <c r="Z1296" s="206" t="str">
        <f>IFERROR(VLOOKUP(AT1296,'#Input Lists#'!$L$3:$AH$833,9,FALSE)," ")</f>
        <v xml:space="preserve"> </v>
      </c>
      <c r="AA1296" s="119" t="s">
        <v>1527</v>
      </c>
      <c r="AB1296" s="120"/>
      <c r="AC1296" s="123"/>
      <c r="AD1296" s="123"/>
      <c r="AE1296" s="123"/>
      <c r="AF1296" s="123"/>
      <c r="AG1296" s="123"/>
      <c r="AH1296" s="123"/>
      <c r="AI1296" s="123"/>
      <c r="AJ1296" s="123"/>
      <c r="AK1296" s="123"/>
      <c r="AL1296" s="123"/>
      <c r="AM1296" s="123"/>
      <c r="AN1296" s="123"/>
      <c r="AO1296" s="123"/>
      <c r="AP1296" s="120"/>
      <c r="AQ1296" s="125" t="str">
        <f>IFERROR(VLOOKUP(G1296,'#Location List#'!$C$3:$D$150,2,FALSE),"")</f>
        <v/>
      </c>
      <c r="AR1296" s="125" t="str">
        <f>IFERROR(VLOOKUP(F1296,'#Location List#'!$Q$3:$R$1154,2,FALSE),"")</f>
        <v/>
      </c>
      <c r="AS1296" s="125" t="str">
        <f>IFERROR(VLOOKUP(V1296,'#Input Lists#'!$B$3:$D$46,3,FALSE),"")</f>
        <v/>
      </c>
      <c r="AT1296" s="125" t="str">
        <f>IFERROR(VLOOKUP(CONCATENATE(V1296," ",W1296),'#Input Lists#'!$K$3:$L$827,2,FALSE),"")</f>
        <v/>
      </c>
      <c r="AU1296" s="125">
        <f>IFERROR(VLOOKUP(AA1296,'#Input Lists#'!$BU$3:$BV$8,2,FALSE),"")</f>
        <v>1</v>
      </c>
      <c r="AV1296" s="118" t="str">
        <f>IFERROR(VLOOKUP(AB1296,'#Input Lists#'!$BO$3:$BP$9,2,FALSE),"")</f>
        <v/>
      </c>
      <c r="AW1296" s="118">
        <f>IFERROR(VLOOKUP(AC1296,'#Input Lists#'!$BL$3:$BM$7,2,FALSE),"")</f>
        <v>1</v>
      </c>
      <c r="AX1296" s="52" t="e">
        <f>VLOOKUP(AQ1296,'#Location List#'!$D$3:$K$150,4,FALSE)</f>
        <v>#N/A</v>
      </c>
      <c r="AY1296" s="273" t="e">
        <f>VLOOKUP(AX1296,'#Location List#'!$Z$3:$AA$13,2,FALSE)</f>
        <v>#N/A</v>
      </c>
      <c r="AZ1296" s="126" t="e">
        <f>VLOOKUP($AT1296,'#Input Lists#'!$L$3:$S$1033,6,FALSE)</f>
        <v>#N/A</v>
      </c>
      <c r="BA1296" s="239" t="e">
        <f>VLOOKUP($AT1296,'#Input Lists#'!$L$3:$S$833,7,FALSE)</f>
        <v>#N/A</v>
      </c>
      <c r="BB1296" s="239" t="e">
        <f>VLOOKUP($AT1296,'#Input Lists#'!$L$3:$S$833,8,FALSE)</f>
        <v>#N/A</v>
      </c>
      <c r="BC1296" s="91" t="str">
        <f t="shared" si="122"/>
        <v/>
      </c>
      <c r="BD1296" s="91" t="str">
        <f t="shared" si="123"/>
        <v/>
      </c>
      <c r="BE1296" s="15" t="str">
        <f t="shared" si="124"/>
        <v/>
      </c>
      <c r="BF1296" s="92" t="str">
        <f t="shared" si="125"/>
        <v>No Sighting Date</v>
      </c>
    </row>
    <row r="1297" spans="1:58" x14ac:dyDescent="0.25">
      <c r="A1297" s="118">
        <v>1292</v>
      </c>
      <c r="B1297" s="119"/>
      <c r="C1297" s="120"/>
      <c r="D1297" s="121"/>
      <c r="E1297" s="121"/>
      <c r="F1297" s="236"/>
      <c r="G1297" s="122" t="str">
        <f>IFERROR(VLOOKUP(F1297,'#Location List#'!$U$3:$V$1154,2,FALSE),"")</f>
        <v/>
      </c>
      <c r="H1297" s="120"/>
      <c r="I1297" s="120"/>
      <c r="J1297" s="120"/>
      <c r="K1297" s="120"/>
      <c r="L1297" s="120"/>
      <c r="M1297" s="120"/>
      <c r="N1297" s="120"/>
      <c r="O1297" s="120"/>
      <c r="P1297" s="120"/>
      <c r="Q1297" s="120"/>
      <c r="R1297" s="120"/>
      <c r="S1297" s="120"/>
      <c r="T1297" s="205">
        <f t="shared" si="120"/>
        <v>0</v>
      </c>
      <c r="U1297" s="205">
        <f t="shared" si="121"/>
        <v>0</v>
      </c>
      <c r="V1297" s="210"/>
      <c r="W1297" s="210"/>
      <c r="X1297" s="23" t="str">
        <f>IFERROR(VLOOKUP(AT1297,'#Input Lists#'!$L$3:$AH$833,3,FALSE)," ")</f>
        <v xml:space="preserve"> </v>
      </c>
      <c r="Y1297" s="23" t="str">
        <f>IFERROR(VLOOKUP(AT1297,'#Input Lists#'!$L$3:$AH$833,5,FALSE)," ")</f>
        <v xml:space="preserve"> </v>
      </c>
      <c r="Z1297" s="206" t="str">
        <f>IFERROR(VLOOKUP(AT1297,'#Input Lists#'!$L$3:$AH$833,9,FALSE)," ")</f>
        <v xml:space="preserve"> </v>
      </c>
      <c r="AA1297" s="119" t="s">
        <v>1527</v>
      </c>
      <c r="AB1297" s="120"/>
      <c r="AC1297" s="123"/>
      <c r="AD1297" s="123"/>
      <c r="AE1297" s="123"/>
      <c r="AF1297" s="123"/>
      <c r="AG1297" s="123"/>
      <c r="AH1297" s="123"/>
      <c r="AI1297" s="123"/>
      <c r="AJ1297" s="123"/>
      <c r="AK1297" s="123"/>
      <c r="AL1297" s="123"/>
      <c r="AM1297" s="123"/>
      <c r="AN1297" s="123"/>
      <c r="AO1297" s="123"/>
      <c r="AP1297" s="120"/>
      <c r="AQ1297" s="125" t="str">
        <f>IFERROR(VLOOKUP(G1297,'#Location List#'!$C$3:$D$150,2,FALSE),"")</f>
        <v/>
      </c>
      <c r="AR1297" s="125" t="str">
        <f>IFERROR(VLOOKUP(F1297,'#Location List#'!$Q$3:$R$1154,2,FALSE),"")</f>
        <v/>
      </c>
      <c r="AS1297" s="125" t="str">
        <f>IFERROR(VLOOKUP(V1297,'#Input Lists#'!$B$3:$D$46,3,FALSE),"")</f>
        <v/>
      </c>
      <c r="AT1297" s="125" t="str">
        <f>IFERROR(VLOOKUP(CONCATENATE(V1297," ",W1297),'#Input Lists#'!$K$3:$L$827,2,FALSE),"")</f>
        <v/>
      </c>
      <c r="AU1297" s="125">
        <f>IFERROR(VLOOKUP(AA1297,'#Input Lists#'!$BU$3:$BV$8,2,FALSE),"")</f>
        <v>1</v>
      </c>
      <c r="AV1297" s="118" t="str">
        <f>IFERROR(VLOOKUP(AB1297,'#Input Lists#'!$BO$3:$BP$9,2,FALSE),"")</f>
        <v/>
      </c>
      <c r="AW1297" s="118">
        <f>IFERROR(VLOOKUP(AC1297,'#Input Lists#'!$BL$3:$BM$7,2,FALSE),"")</f>
        <v>1</v>
      </c>
      <c r="AX1297" s="52" t="e">
        <f>VLOOKUP(AQ1297,'#Location List#'!$D$3:$K$150,4,FALSE)</f>
        <v>#N/A</v>
      </c>
      <c r="AY1297" s="273" t="e">
        <f>VLOOKUP(AX1297,'#Location List#'!$Z$3:$AA$13,2,FALSE)</f>
        <v>#N/A</v>
      </c>
      <c r="AZ1297" s="126" t="e">
        <f>VLOOKUP($AT1297,'#Input Lists#'!$L$3:$S$1033,6,FALSE)</f>
        <v>#N/A</v>
      </c>
      <c r="BA1297" s="239" t="e">
        <f>VLOOKUP($AT1297,'#Input Lists#'!$L$3:$S$833,7,FALSE)</f>
        <v>#N/A</v>
      </c>
      <c r="BB1297" s="239" t="e">
        <f>VLOOKUP($AT1297,'#Input Lists#'!$L$3:$S$833,8,FALSE)</f>
        <v>#N/A</v>
      </c>
      <c r="BC1297" s="91" t="str">
        <f t="shared" si="122"/>
        <v/>
      </c>
      <c r="BD1297" s="91" t="str">
        <f t="shared" si="123"/>
        <v/>
      </c>
      <c r="BE1297" s="15" t="str">
        <f t="shared" si="124"/>
        <v/>
      </c>
      <c r="BF1297" s="92" t="str">
        <f t="shared" si="125"/>
        <v>No Sighting Date</v>
      </c>
    </row>
    <row r="1298" spans="1:58" x14ac:dyDescent="0.25">
      <c r="A1298" s="118">
        <v>1293</v>
      </c>
      <c r="B1298" s="119"/>
      <c r="C1298" s="120"/>
      <c r="D1298" s="121"/>
      <c r="E1298" s="121"/>
      <c r="F1298" s="236"/>
      <c r="G1298" s="122" t="str">
        <f>IFERROR(VLOOKUP(F1298,'#Location List#'!$U$3:$V$1154,2,FALSE),"")</f>
        <v/>
      </c>
      <c r="H1298" s="120"/>
      <c r="I1298" s="120"/>
      <c r="J1298" s="120"/>
      <c r="K1298" s="120"/>
      <c r="L1298" s="120"/>
      <c r="M1298" s="120"/>
      <c r="N1298" s="120"/>
      <c r="O1298" s="120"/>
      <c r="P1298" s="120"/>
      <c r="Q1298" s="120"/>
      <c r="R1298" s="120"/>
      <c r="S1298" s="120"/>
      <c r="T1298" s="205">
        <f t="shared" si="120"/>
        <v>0</v>
      </c>
      <c r="U1298" s="205">
        <f t="shared" si="121"/>
        <v>0</v>
      </c>
      <c r="V1298" s="210"/>
      <c r="W1298" s="210"/>
      <c r="X1298" s="23" t="str">
        <f>IFERROR(VLOOKUP(AT1298,'#Input Lists#'!$L$3:$AH$833,3,FALSE)," ")</f>
        <v xml:space="preserve"> </v>
      </c>
      <c r="Y1298" s="23" t="str">
        <f>IFERROR(VLOOKUP(AT1298,'#Input Lists#'!$L$3:$AH$833,5,FALSE)," ")</f>
        <v xml:space="preserve"> </v>
      </c>
      <c r="Z1298" s="206" t="str">
        <f>IFERROR(VLOOKUP(AT1298,'#Input Lists#'!$L$3:$AH$833,9,FALSE)," ")</f>
        <v xml:space="preserve"> </v>
      </c>
      <c r="AA1298" s="119" t="s">
        <v>1527</v>
      </c>
      <c r="AB1298" s="120"/>
      <c r="AC1298" s="123"/>
      <c r="AD1298" s="123"/>
      <c r="AE1298" s="123"/>
      <c r="AF1298" s="123"/>
      <c r="AG1298" s="123"/>
      <c r="AH1298" s="123"/>
      <c r="AI1298" s="123"/>
      <c r="AJ1298" s="123"/>
      <c r="AK1298" s="123"/>
      <c r="AL1298" s="123"/>
      <c r="AM1298" s="123"/>
      <c r="AN1298" s="123"/>
      <c r="AO1298" s="123"/>
      <c r="AP1298" s="120"/>
      <c r="AQ1298" s="125" t="str">
        <f>IFERROR(VLOOKUP(G1298,'#Location List#'!$C$3:$D$150,2,FALSE),"")</f>
        <v/>
      </c>
      <c r="AR1298" s="125" t="str">
        <f>IFERROR(VLOOKUP(F1298,'#Location List#'!$Q$3:$R$1154,2,FALSE),"")</f>
        <v/>
      </c>
      <c r="AS1298" s="125" t="str">
        <f>IFERROR(VLOOKUP(V1298,'#Input Lists#'!$B$3:$D$46,3,FALSE),"")</f>
        <v/>
      </c>
      <c r="AT1298" s="125" t="str">
        <f>IFERROR(VLOOKUP(CONCATENATE(V1298," ",W1298),'#Input Lists#'!$K$3:$L$827,2,FALSE),"")</f>
        <v/>
      </c>
      <c r="AU1298" s="125">
        <f>IFERROR(VLOOKUP(AA1298,'#Input Lists#'!$BU$3:$BV$8,2,FALSE),"")</f>
        <v>1</v>
      </c>
      <c r="AV1298" s="118" t="str">
        <f>IFERROR(VLOOKUP(AB1298,'#Input Lists#'!$BO$3:$BP$9,2,FALSE),"")</f>
        <v/>
      </c>
      <c r="AW1298" s="118">
        <f>IFERROR(VLOOKUP(AC1298,'#Input Lists#'!$BL$3:$BM$7,2,FALSE),"")</f>
        <v>1</v>
      </c>
      <c r="AX1298" s="52" t="e">
        <f>VLOOKUP(AQ1298,'#Location List#'!$D$3:$K$150,4,FALSE)</f>
        <v>#N/A</v>
      </c>
      <c r="AY1298" s="273" t="e">
        <f>VLOOKUP(AX1298,'#Location List#'!$Z$3:$AA$13,2,FALSE)</f>
        <v>#N/A</v>
      </c>
      <c r="AZ1298" s="126" t="e">
        <f>VLOOKUP($AT1298,'#Input Lists#'!$L$3:$S$1033,6,FALSE)</f>
        <v>#N/A</v>
      </c>
      <c r="BA1298" s="239" t="e">
        <f>VLOOKUP($AT1298,'#Input Lists#'!$L$3:$S$833,7,FALSE)</f>
        <v>#N/A</v>
      </c>
      <c r="BB1298" s="239" t="e">
        <f>VLOOKUP($AT1298,'#Input Lists#'!$L$3:$S$833,8,FALSE)</f>
        <v>#N/A</v>
      </c>
      <c r="BC1298" s="91" t="str">
        <f t="shared" si="122"/>
        <v/>
      </c>
      <c r="BD1298" s="91" t="str">
        <f t="shared" si="123"/>
        <v/>
      </c>
      <c r="BE1298" s="15" t="str">
        <f t="shared" si="124"/>
        <v/>
      </c>
      <c r="BF1298" s="92" t="str">
        <f t="shared" si="125"/>
        <v>No Sighting Date</v>
      </c>
    </row>
    <row r="1299" spans="1:58" x14ac:dyDescent="0.25">
      <c r="A1299" s="118">
        <v>1294</v>
      </c>
      <c r="B1299" s="119"/>
      <c r="C1299" s="120"/>
      <c r="D1299" s="121"/>
      <c r="E1299" s="121"/>
      <c r="F1299" s="236"/>
      <c r="G1299" s="122" t="str">
        <f>IFERROR(VLOOKUP(F1299,'#Location List#'!$U$3:$V$1154,2,FALSE),"")</f>
        <v/>
      </c>
      <c r="H1299" s="120"/>
      <c r="I1299" s="120"/>
      <c r="J1299" s="120"/>
      <c r="K1299" s="120"/>
      <c r="L1299" s="120"/>
      <c r="M1299" s="120"/>
      <c r="N1299" s="120"/>
      <c r="O1299" s="120"/>
      <c r="P1299" s="120"/>
      <c r="Q1299" s="120"/>
      <c r="R1299" s="120"/>
      <c r="S1299" s="120"/>
      <c r="T1299" s="205">
        <f t="shared" si="120"/>
        <v>0</v>
      </c>
      <c r="U1299" s="205">
        <f t="shared" si="121"/>
        <v>0</v>
      </c>
      <c r="V1299" s="210"/>
      <c r="W1299" s="210"/>
      <c r="X1299" s="23" t="str">
        <f>IFERROR(VLOOKUP(AT1299,'#Input Lists#'!$L$3:$AH$833,3,FALSE)," ")</f>
        <v xml:space="preserve"> </v>
      </c>
      <c r="Y1299" s="23" t="str">
        <f>IFERROR(VLOOKUP(AT1299,'#Input Lists#'!$L$3:$AH$833,5,FALSE)," ")</f>
        <v xml:space="preserve"> </v>
      </c>
      <c r="Z1299" s="206" t="str">
        <f>IFERROR(VLOOKUP(AT1299,'#Input Lists#'!$L$3:$AH$833,9,FALSE)," ")</f>
        <v xml:space="preserve"> </v>
      </c>
      <c r="AA1299" s="119" t="s">
        <v>1527</v>
      </c>
      <c r="AB1299" s="120"/>
      <c r="AC1299" s="123"/>
      <c r="AD1299" s="123"/>
      <c r="AE1299" s="123"/>
      <c r="AF1299" s="123"/>
      <c r="AG1299" s="123"/>
      <c r="AH1299" s="123"/>
      <c r="AI1299" s="123"/>
      <c r="AJ1299" s="123"/>
      <c r="AK1299" s="123"/>
      <c r="AL1299" s="123"/>
      <c r="AM1299" s="123"/>
      <c r="AN1299" s="123"/>
      <c r="AO1299" s="123"/>
      <c r="AP1299" s="120"/>
      <c r="AQ1299" s="125" t="str">
        <f>IFERROR(VLOOKUP(G1299,'#Location List#'!$C$3:$D$150,2,FALSE),"")</f>
        <v/>
      </c>
      <c r="AR1299" s="125" t="str">
        <f>IFERROR(VLOOKUP(F1299,'#Location List#'!$Q$3:$R$1154,2,FALSE),"")</f>
        <v/>
      </c>
      <c r="AS1299" s="125" t="str">
        <f>IFERROR(VLOOKUP(V1299,'#Input Lists#'!$B$3:$D$46,3,FALSE),"")</f>
        <v/>
      </c>
      <c r="AT1299" s="125" t="str">
        <f>IFERROR(VLOOKUP(CONCATENATE(V1299," ",W1299),'#Input Lists#'!$K$3:$L$827,2,FALSE),"")</f>
        <v/>
      </c>
      <c r="AU1299" s="125">
        <f>IFERROR(VLOOKUP(AA1299,'#Input Lists#'!$BU$3:$BV$8,2,FALSE),"")</f>
        <v>1</v>
      </c>
      <c r="AV1299" s="118" t="str">
        <f>IFERROR(VLOOKUP(AB1299,'#Input Lists#'!$BO$3:$BP$9,2,FALSE),"")</f>
        <v/>
      </c>
      <c r="AW1299" s="118">
        <f>IFERROR(VLOOKUP(AC1299,'#Input Lists#'!$BL$3:$BM$7,2,FALSE),"")</f>
        <v>1</v>
      </c>
      <c r="AX1299" s="52" t="e">
        <f>VLOOKUP(AQ1299,'#Location List#'!$D$3:$K$150,4,FALSE)</f>
        <v>#N/A</v>
      </c>
      <c r="AY1299" s="273" t="e">
        <f>VLOOKUP(AX1299,'#Location List#'!$Z$3:$AA$13,2,FALSE)</f>
        <v>#N/A</v>
      </c>
      <c r="AZ1299" s="126" t="e">
        <f>VLOOKUP($AT1299,'#Input Lists#'!$L$3:$S$1033,6,FALSE)</f>
        <v>#N/A</v>
      </c>
      <c r="BA1299" s="239" t="e">
        <f>VLOOKUP($AT1299,'#Input Lists#'!$L$3:$S$833,7,FALSE)</f>
        <v>#N/A</v>
      </c>
      <c r="BB1299" s="239" t="e">
        <f>VLOOKUP($AT1299,'#Input Lists#'!$L$3:$S$833,8,FALSE)</f>
        <v>#N/A</v>
      </c>
      <c r="BC1299" s="91" t="str">
        <f t="shared" si="122"/>
        <v/>
      </c>
      <c r="BD1299" s="91" t="str">
        <f t="shared" si="123"/>
        <v/>
      </c>
      <c r="BE1299" s="15" t="str">
        <f t="shared" si="124"/>
        <v/>
      </c>
      <c r="BF1299" s="92" t="str">
        <f t="shared" si="125"/>
        <v>No Sighting Date</v>
      </c>
    </row>
    <row r="1300" spans="1:58" x14ac:dyDescent="0.25">
      <c r="A1300" s="118">
        <v>1295</v>
      </c>
      <c r="B1300" s="119"/>
      <c r="C1300" s="120"/>
      <c r="D1300" s="121"/>
      <c r="E1300" s="121"/>
      <c r="F1300" s="236"/>
      <c r="G1300" s="122" t="str">
        <f>IFERROR(VLOOKUP(F1300,'#Location List#'!$U$3:$V$1154,2,FALSE),"")</f>
        <v/>
      </c>
      <c r="H1300" s="120"/>
      <c r="I1300" s="120"/>
      <c r="J1300" s="120"/>
      <c r="K1300" s="120"/>
      <c r="L1300" s="120"/>
      <c r="M1300" s="120"/>
      <c r="N1300" s="120"/>
      <c r="O1300" s="120"/>
      <c r="P1300" s="120"/>
      <c r="Q1300" s="120"/>
      <c r="R1300" s="120"/>
      <c r="S1300" s="120"/>
      <c r="T1300" s="205">
        <f t="shared" ref="T1300:T1363" si="126">N1300-O1300/60-P1300/60/60</f>
        <v>0</v>
      </c>
      <c r="U1300" s="205">
        <f t="shared" ref="U1300:U1363" si="127">Q1300+R1300/60+S1300/60/60</f>
        <v>0</v>
      </c>
      <c r="V1300" s="210"/>
      <c r="W1300" s="210"/>
      <c r="X1300" s="23" t="str">
        <f>IFERROR(VLOOKUP(AT1300,'#Input Lists#'!$L$3:$AH$833,3,FALSE)," ")</f>
        <v xml:space="preserve"> </v>
      </c>
      <c r="Y1300" s="23" t="str">
        <f>IFERROR(VLOOKUP(AT1300,'#Input Lists#'!$L$3:$AH$833,5,FALSE)," ")</f>
        <v xml:space="preserve"> </v>
      </c>
      <c r="Z1300" s="206" t="str">
        <f>IFERROR(VLOOKUP(AT1300,'#Input Lists#'!$L$3:$AH$833,9,FALSE)," ")</f>
        <v xml:space="preserve"> </v>
      </c>
      <c r="AA1300" s="119" t="s">
        <v>1527</v>
      </c>
      <c r="AB1300" s="120"/>
      <c r="AC1300" s="123"/>
      <c r="AD1300" s="123"/>
      <c r="AE1300" s="123"/>
      <c r="AF1300" s="123"/>
      <c r="AG1300" s="123"/>
      <c r="AH1300" s="123"/>
      <c r="AI1300" s="123"/>
      <c r="AJ1300" s="123"/>
      <c r="AK1300" s="123"/>
      <c r="AL1300" s="123"/>
      <c r="AM1300" s="123"/>
      <c r="AN1300" s="123"/>
      <c r="AO1300" s="123"/>
      <c r="AP1300" s="120"/>
      <c r="AQ1300" s="125" t="str">
        <f>IFERROR(VLOOKUP(G1300,'#Location List#'!$C$3:$D$150,2,FALSE),"")</f>
        <v/>
      </c>
      <c r="AR1300" s="125" t="str">
        <f>IFERROR(VLOOKUP(F1300,'#Location List#'!$Q$3:$R$1154,2,FALSE),"")</f>
        <v/>
      </c>
      <c r="AS1300" s="125" t="str">
        <f>IFERROR(VLOOKUP(V1300,'#Input Lists#'!$B$3:$D$46,3,FALSE),"")</f>
        <v/>
      </c>
      <c r="AT1300" s="125" t="str">
        <f>IFERROR(VLOOKUP(CONCATENATE(V1300," ",W1300),'#Input Lists#'!$K$3:$L$827,2,FALSE),"")</f>
        <v/>
      </c>
      <c r="AU1300" s="125">
        <f>IFERROR(VLOOKUP(AA1300,'#Input Lists#'!$BU$3:$BV$8,2,FALSE),"")</f>
        <v>1</v>
      </c>
      <c r="AV1300" s="118" t="str">
        <f>IFERROR(VLOOKUP(AB1300,'#Input Lists#'!$BO$3:$BP$9,2,FALSE),"")</f>
        <v/>
      </c>
      <c r="AW1300" s="118">
        <f>IFERROR(VLOOKUP(AC1300,'#Input Lists#'!$BL$3:$BM$7,2,FALSE),"")</f>
        <v>1</v>
      </c>
      <c r="AX1300" s="52" t="e">
        <f>VLOOKUP(AQ1300,'#Location List#'!$D$3:$K$150,4,FALSE)</f>
        <v>#N/A</v>
      </c>
      <c r="AY1300" s="273" t="e">
        <f>VLOOKUP(AX1300,'#Location List#'!$Z$3:$AA$13,2,FALSE)</f>
        <v>#N/A</v>
      </c>
      <c r="AZ1300" s="126" t="e">
        <f>VLOOKUP($AT1300,'#Input Lists#'!$L$3:$S$1033,6,FALSE)</f>
        <v>#N/A</v>
      </c>
      <c r="BA1300" s="239" t="e">
        <f>VLOOKUP($AT1300,'#Input Lists#'!$L$3:$S$833,7,FALSE)</f>
        <v>#N/A</v>
      </c>
      <c r="BB1300" s="239" t="e">
        <f>VLOOKUP($AT1300,'#Input Lists#'!$L$3:$S$833,8,FALSE)</f>
        <v>#N/A</v>
      </c>
      <c r="BC1300" s="91" t="str">
        <f t="shared" ref="BC1300:BC1363" si="128">IFERROR(WEEKNUM(BA1300,2),"")</f>
        <v/>
      </c>
      <c r="BD1300" s="91" t="str">
        <f t="shared" ref="BD1300:BD1363" si="129">IFERROR(IF(WEEKNUM(BB1300)&lt;WEEKNUM(BA1300),WEEKNUM(BB1300)+52,WEEKNUM(BB1300)),"")</f>
        <v/>
      </c>
      <c r="BE1300" s="15" t="str">
        <f t="shared" ref="BE1300:BE1363" si="130">IF(E1300="","",IF(WEEKNUM(E1300)&lt;9,WEEKNUM(E1300)+52, WEEKNUM(E1300)))</f>
        <v/>
      </c>
      <c r="BF1300" s="92" t="str">
        <f t="shared" ref="BF1300:BF1363" si="131">IF(E1300="", "No Sighting Date", IF(BC1300&gt;=BD1300," ",IF(BE1300&gt;=BC1300,IF(BE1300&lt;=BD1300,"IN RANGE",BE1300-BD1300),BE1300-BC1300)))</f>
        <v>No Sighting Date</v>
      </c>
    </row>
    <row r="1301" spans="1:58" x14ac:dyDescent="0.25">
      <c r="A1301" s="118">
        <v>1296</v>
      </c>
      <c r="B1301" s="119"/>
      <c r="C1301" s="120"/>
      <c r="D1301" s="121"/>
      <c r="E1301" s="121"/>
      <c r="F1301" s="236"/>
      <c r="G1301" s="122" t="str">
        <f>IFERROR(VLOOKUP(F1301,'#Location List#'!$U$3:$V$1154,2,FALSE),"")</f>
        <v/>
      </c>
      <c r="H1301" s="120"/>
      <c r="I1301" s="120"/>
      <c r="J1301" s="120"/>
      <c r="K1301" s="120"/>
      <c r="L1301" s="120"/>
      <c r="M1301" s="120"/>
      <c r="N1301" s="120"/>
      <c r="O1301" s="120"/>
      <c r="P1301" s="120"/>
      <c r="Q1301" s="120"/>
      <c r="R1301" s="120"/>
      <c r="S1301" s="120"/>
      <c r="T1301" s="205">
        <f t="shared" si="126"/>
        <v>0</v>
      </c>
      <c r="U1301" s="205">
        <f t="shared" si="127"/>
        <v>0</v>
      </c>
      <c r="V1301" s="210"/>
      <c r="W1301" s="210"/>
      <c r="X1301" s="23" t="str">
        <f>IFERROR(VLOOKUP(AT1301,'#Input Lists#'!$L$3:$AH$833,3,FALSE)," ")</f>
        <v xml:space="preserve"> </v>
      </c>
      <c r="Y1301" s="23" t="str">
        <f>IFERROR(VLOOKUP(AT1301,'#Input Lists#'!$L$3:$AH$833,5,FALSE)," ")</f>
        <v xml:space="preserve"> </v>
      </c>
      <c r="Z1301" s="206" t="str">
        <f>IFERROR(VLOOKUP(AT1301,'#Input Lists#'!$L$3:$AH$833,9,FALSE)," ")</f>
        <v xml:space="preserve"> </v>
      </c>
      <c r="AA1301" s="119" t="s">
        <v>1527</v>
      </c>
      <c r="AB1301" s="120"/>
      <c r="AC1301" s="123"/>
      <c r="AD1301" s="123"/>
      <c r="AE1301" s="123"/>
      <c r="AF1301" s="123"/>
      <c r="AG1301" s="123"/>
      <c r="AH1301" s="123"/>
      <c r="AI1301" s="123"/>
      <c r="AJ1301" s="123"/>
      <c r="AK1301" s="123"/>
      <c r="AL1301" s="123"/>
      <c r="AM1301" s="123"/>
      <c r="AN1301" s="123"/>
      <c r="AO1301" s="123"/>
      <c r="AP1301" s="120"/>
      <c r="AQ1301" s="125" t="str">
        <f>IFERROR(VLOOKUP(G1301,'#Location List#'!$C$3:$D$150,2,FALSE),"")</f>
        <v/>
      </c>
      <c r="AR1301" s="125" t="str">
        <f>IFERROR(VLOOKUP(F1301,'#Location List#'!$Q$3:$R$1154,2,FALSE),"")</f>
        <v/>
      </c>
      <c r="AS1301" s="125" t="str">
        <f>IFERROR(VLOOKUP(V1301,'#Input Lists#'!$B$3:$D$46,3,FALSE),"")</f>
        <v/>
      </c>
      <c r="AT1301" s="125" t="str">
        <f>IFERROR(VLOOKUP(CONCATENATE(V1301," ",W1301),'#Input Lists#'!$K$3:$L$827,2,FALSE),"")</f>
        <v/>
      </c>
      <c r="AU1301" s="125">
        <f>IFERROR(VLOOKUP(AA1301,'#Input Lists#'!$BU$3:$BV$8,2,FALSE),"")</f>
        <v>1</v>
      </c>
      <c r="AV1301" s="118" t="str">
        <f>IFERROR(VLOOKUP(AB1301,'#Input Lists#'!$BO$3:$BP$9,2,FALSE),"")</f>
        <v/>
      </c>
      <c r="AW1301" s="118">
        <f>IFERROR(VLOOKUP(AC1301,'#Input Lists#'!$BL$3:$BM$7,2,FALSE),"")</f>
        <v>1</v>
      </c>
      <c r="AX1301" s="52" t="e">
        <f>VLOOKUP(AQ1301,'#Location List#'!$D$3:$K$150,4,FALSE)</f>
        <v>#N/A</v>
      </c>
      <c r="AY1301" s="273" t="e">
        <f>VLOOKUP(AX1301,'#Location List#'!$Z$3:$AA$13,2,FALSE)</f>
        <v>#N/A</v>
      </c>
      <c r="AZ1301" s="126" t="e">
        <f>VLOOKUP($AT1301,'#Input Lists#'!$L$3:$S$1033,6,FALSE)</f>
        <v>#N/A</v>
      </c>
      <c r="BA1301" s="239" t="e">
        <f>VLOOKUP($AT1301,'#Input Lists#'!$L$3:$S$833,7,FALSE)</f>
        <v>#N/A</v>
      </c>
      <c r="BB1301" s="239" t="e">
        <f>VLOOKUP($AT1301,'#Input Lists#'!$L$3:$S$833,8,FALSE)</f>
        <v>#N/A</v>
      </c>
      <c r="BC1301" s="91" t="str">
        <f t="shared" si="128"/>
        <v/>
      </c>
      <c r="BD1301" s="91" t="str">
        <f t="shared" si="129"/>
        <v/>
      </c>
      <c r="BE1301" s="15" t="str">
        <f t="shared" si="130"/>
        <v/>
      </c>
      <c r="BF1301" s="92" t="str">
        <f t="shared" si="131"/>
        <v>No Sighting Date</v>
      </c>
    </row>
    <row r="1302" spans="1:58" x14ac:dyDescent="0.25">
      <c r="A1302" s="118">
        <v>1297</v>
      </c>
      <c r="B1302" s="119"/>
      <c r="C1302" s="120"/>
      <c r="D1302" s="121"/>
      <c r="E1302" s="121"/>
      <c r="F1302" s="236"/>
      <c r="G1302" s="122" t="str">
        <f>IFERROR(VLOOKUP(F1302,'#Location List#'!$U$3:$V$1154,2,FALSE),"")</f>
        <v/>
      </c>
      <c r="H1302" s="120"/>
      <c r="I1302" s="120"/>
      <c r="J1302" s="120"/>
      <c r="K1302" s="120"/>
      <c r="L1302" s="120"/>
      <c r="M1302" s="120"/>
      <c r="N1302" s="120"/>
      <c r="O1302" s="120"/>
      <c r="P1302" s="120"/>
      <c r="Q1302" s="120"/>
      <c r="R1302" s="120"/>
      <c r="S1302" s="120"/>
      <c r="T1302" s="205">
        <f t="shared" si="126"/>
        <v>0</v>
      </c>
      <c r="U1302" s="205">
        <f t="shared" si="127"/>
        <v>0</v>
      </c>
      <c r="V1302" s="210"/>
      <c r="W1302" s="210"/>
      <c r="X1302" s="23" t="str">
        <f>IFERROR(VLOOKUP(AT1302,'#Input Lists#'!$L$3:$AH$833,3,FALSE)," ")</f>
        <v xml:space="preserve"> </v>
      </c>
      <c r="Y1302" s="23" t="str">
        <f>IFERROR(VLOOKUP(AT1302,'#Input Lists#'!$L$3:$AH$833,5,FALSE)," ")</f>
        <v xml:space="preserve"> </v>
      </c>
      <c r="Z1302" s="206" t="str">
        <f>IFERROR(VLOOKUP(AT1302,'#Input Lists#'!$L$3:$AH$833,9,FALSE)," ")</f>
        <v xml:space="preserve"> </v>
      </c>
      <c r="AA1302" s="119" t="s">
        <v>1527</v>
      </c>
      <c r="AB1302" s="120"/>
      <c r="AC1302" s="123"/>
      <c r="AD1302" s="123"/>
      <c r="AE1302" s="123"/>
      <c r="AF1302" s="123"/>
      <c r="AG1302" s="123"/>
      <c r="AH1302" s="123"/>
      <c r="AI1302" s="123"/>
      <c r="AJ1302" s="123"/>
      <c r="AK1302" s="123"/>
      <c r="AL1302" s="123"/>
      <c r="AM1302" s="123"/>
      <c r="AN1302" s="123"/>
      <c r="AO1302" s="123"/>
      <c r="AP1302" s="120"/>
      <c r="AQ1302" s="125" t="str">
        <f>IFERROR(VLOOKUP(G1302,'#Location List#'!$C$3:$D$150,2,FALSE),"")</f>
        <v/>
      </c>
      <c r="AR1302" s="125" t="str">
        <f>IFERROR(VLOOKUP(F1302,'#Location List#'!$Q$3:$R$1154,2,FALSE),"")</f>
        <v/>
      </c>
      <c r="AS1302" s="125" t="str">
        <f>IFERROR(VLOOKUP(V1302,'#Input Lists#'!$B$3:$D$46,3,FALSE),"")</f>
        <v/>
      </c>
      <c r="AT1302" s="125" t="str">
        <f>IFERROR(VLOOKUP(CONCATENATE(V1302," ",W1302),'#Input Lists#'!$K$3:$L$827,2,FALSE),"")</f>
        <v/>
      </c>
      <c r="AU1302" s="125">
        <f>IFERROR(VLOOKUP(AA1302,'#Input Lists#'!$BU$3:$BV$8,2,FALSE),"")</f>
        <v>1</v>
      </c>
      <c r="AV1302" s="118" t="str">
        <f>IFERROR(VLOOKUP(AB1302,'#Input Lists#'!$BO$3:$BP$9,2,FALSE),"")</f>
        <v/>
      </c>
      <c r="AW1302" s="118">
        <f>IFERROR(VLOOKUP(AC1302,'#Input Lists#'!$BL$3:$BM$7,2,FALSE),"")</f>
        <v>1</v>
      </c>
      <c r="AX1302" s="52" t="e">
        <f>VLOOKUP(AQ1302,'#Location List#'!$D$3:$K$150,4,FALSE)</f>
        <v>#N/A</v>
      </c>
      <c r="AY1302" s="273" t="e">
        <f>VLOOKUP(AX1302,'#Location List#'!$Z$3:$AA$13,2,FALSE)</f>
        <v>#N/A</v>
      </c>
      <c r="AZ1302" s="126" t="e">
        <f>VLOOKUP($AT1302,'#Input Lists#'!$L$3:$S$1033,6,FALSE)</f>
        <v>#N/A</v>
      </c>
      <c r="BA1302" s="239" t="e">
        <f>VLOOKUP($AT1302,'#Input Lists#'!$L$3:$S$833,7,FALSE)</f>
        <v>#N/A</v>
      </c>
      <c r="BB1302" s="239" t="e">
        <f>VLOOKUP($AT1302,'#Input Lists#'!$L$3:$S$833,8,FALSE)</f>
        <v>#N/A</v>
      </c>
      <c r="BC1302" s="91" t="str">
        <f t="shared" si="128"/>
        <v/>
      </c>
      <c r="BD1302" s="91" t="str">
        <f t="shared" si="129"/>
        <v/>
      </c>
      <c r="BE1302" s="15" t="str">
        <f t="shared" si="130"/>
        <v/>
      </c>
      <c r="BF1302" s="92" t="str">
        <f t="shared" si="131"/>
        <v>No Sighting Date</v>
      </c>
    </row>
    <row r="1303" spans="1:58" x14ac:dyDescent="0.25">
      <c r="A1303" s="118">
        <v>1298</v>
      </c>
      <c r="B1303" s="119"/>
      <c r="C1303" s="120"/>
      <c r="D1303" s="121"/>
      <c r="E1303" s="121"/>
      <c r="F1303" s="236"/>
      <c r="G1303" s="122" t="str">
        <f>IFERROR(VLOOKUP(F1303,'#Location List#'!$U$3:$V$1154,2,FALSE),"")</f>
        <v/>
      </c>
      <c r="H1303" s="120"/>
      <c r="I1303" s="120"/>
      <c r="J1303" s="120"/>
      <c r="K1303" s="120"/>
      <c r="L1303" s="120"/>
      <c r="M1303" s="120"/>
      <c r="N1303" s="120"/>
      <c r="O1303" s="120"/>
      <c r="P1303" s="120"/>
      <c r="Q1303" s="120"/>
      <c r="R1303" s="120"/>
      <c r="S1303" s="120"/>
      <c r="T1303" s="205">
        <f t="shared" si="126"/>
        <v>0</v>
      </c>
      <c r="U1303" s="205">
        <f t="shared" si="127"/>
        <v>0</v>
      </c>
      <c r="V1303" s="210"/>
      <c r="W1303" s="210"/>
      <c r="X1303" s="23" t="str">
        <f>IFERROR(VLOOKUP(AT1303,'#Input Lists#'!$L$3:$AH$833,3,FALSE)," ")</f>
        <v xml:space="preserve"> </v>
      </c>
      <c r="Y1303" s="23" t="str">
        <f>IFERROR(VLOOKUP(AT1303,'#Input Lists#'!$L$3:$AH$833,5,FALSE)," ")</f>
        <v xml:space="preserve"> </v>
      </c>
      <c r="Z1303" s="206" t="str">
        <f>IFERROR(VLOOKUP(AT1303,'#Input Lists#'!$L$3:$AH$833,9,FALSE)," ")</f>
        <v xml:space="preserve"> </v>
      </c>
      <c r="AA1303" s="119" t="s">
        <v>1527</v>
      </c>
      <c r="AB1303" s="120"/>
      <c r="AC1303" s="123"/>
      <c r="AD1303" s="123"/>
      <c r="AE1303" s="123"/>
      <c r="AF1303" s="123"/>
      <c r="AG1303" s="123"/>
      <c r="AH1303" s="123"/>
      <c r="AI1303" s="123"/>
      <c r="AJ1303" s="123"/>
      <c r="AK1303" s="123"/>
      <c r="AL1303" s="123"/>
      <c r="AM1303" s="123"/>
      <c r="AN1303" s="123"/>
      <c r="AO1303" s="123"/>
      <c r="AP1303" s="120"/>
      <c r="AQ1303" s="125" t="str">
        <f>IFERROR(VLOOKUP(G1303,'#Location List#'!$C$3:$D$150,2,FALSE),"")</f>
        <v/>
      </c>
      <c r="AR1303" s="125" t="str">
        <f>IFERROR(VLOOKUP(F1303,'#Location List#'!$Q$3:$R$1154,2,FALSE),"")</f>
        <v/>
      </c>
      <c r="AS1303" s="125" t="str">
        <f>IFERROR(VLOOKUP(V1303,'#Input Lists#'!$B$3:$D$46,3,FALSE),"")</f>
        <v/>
      </c>
      <c r="AT1303" s="125" t="str">
        <f>IFERROR(VLOOKUP(CONCATENATE(V1303," ",W1303),'#Input Lists#'!$K$3:$L$827,2,FALSE),"")</f>
        <v/>
      </c>
      <c r="AU1303" s="125">
        <f>IFERROR(VLOOKUP(AA1303,'#Input Lists#'!$BU$3:$BV$8,2,FALSE),"")</f>
        <v>1</v>
      </c>
      <c r="AV1303" s="118" t="str">
        <f>IFERROR(VLOOKUP(AB1303,'#Input Lists#'!$BO$3:$BP$9,2,FALSE),"")</f>
        <v/>
      </c>
      <c r="AW1303" s="118">
        <f>IFERROR(VLOOKUP(AC1303,'#Input Lists#'!$BL$3:$BM$7,2,FALSE),"")</f>
        <v>1</v>
      </c>
      <c r="AX1303" s="52" t="e">
        <f>VLOOKUP(AQ1303,'#Location List#'!$D$3:$K$150,4,FALSE)</f>
        <v>#N/A</v>
      </c>
      <c r="AY1303" s="273" t="e">
        <f>VLOOKUP(AX1303,'#Location List#'!$Z$3:$AA$13,2,FALSE)</f>
        <v>#N/A</v>
      </c>
      <c r="AZ1303" s="126" t="e">
        <f>VLOOKUP($AT1303,'#Input Lists#'!$L$3:$S$1033,6,FALSE)</f>
        <v>#N/A</v>
      </c>
      <c r="BA1303" s="239" t="e">
        <f>VLOOKUP($AT1303,'#Input Lists#'!$L$3:$S$833,7,FALSE)</f>
        <v>#N/A</v>
      </c>
      <c r="BB1303" s="239" t="e">
        <f>VLOOKUP($AT1303,'#Input Lists#'!$L$3:$S$833,8,FALSE)</f>
        <v>#N/A</v>
      </c>
      <c r="BC1303" s="91" t="str">
        <f t="shared" si="128"/>
        <v/>
      </c>
      <c r="BD1303" s="91" t="str">
        <f t="shared" si="129"/>
        <v/>
      </c>
      <c r="BE1303" s="15" t="str">
        <f t="shared" si="130"/>
        <v/>
      </c>
      <c r="BF1303" s="92" t="str">
        <f t="shared" si="131"/>
        <v>No Sighting Date</v>
      </c>
    </row>
    <row r="1304" spans="1:58" x14ac:dyDescent="0.25">
      <c r="A1304" s="118">
        <v>1299</v>
      </c>
      <c r="B1304" s="119"/>
      <c r="C1304" s="120"/>
      <c r="D1304" s="121"/>
      <c r="E1304" s="121"/>
      <c r="F1304" s="236"/>
      <c r="G1304" s="122" t="str">
        <f>IFERROR(VLOOKUP(F1304,'#Location List#'!$U$3:$V$1154,2,FALSE),"")</f>
        <v/>
      </c>
      <c r="H1304" s="120"/>
      <c r="I1304" s="120"/>
      <c r="J1304" s="120"/>
      <c r="K1304" s="120"/>
      <c r="L1304" s="120"/>
      <c r="M1304" s="120"/>
      <c r="N1304" s="120"/>
      <c r="O1304" s="120"/>
      <c r="P1304" s="120"/>
      <c r="Q1304" s="120"/>
      <c r="R1304" s="120"/>
      <c r="S1304" s="120"/>
      <c r="T1304" s="205">
        <f t="shared" si="126"/>
        <v>0</v>
      </c>
      <c r="U1304" s="205">
        <f t="shared" si="127"/>
        <v>0</v>
      </c>
      <c r="V1304" s="210"/>
      <c r="W1304" s="210"/>
      <c r="X1304" s="23" t="str">
        <f>IFERROR(VLOOKUP(AT1304,'#Input Lists#'!$L$3:$AH$833,3,FALSE)," ")</f>
        <v xml:space="preserve"> </v>
      </c>
      <c r="Y1304" s="23" t="str">
        <f>IFERROR(VLOOKUP(AT1304,'#Input Lists#'!$L$3:$AH$833,5,FALSE)," ")</f>
        <v xml:space="preserve"> </v>
      </c>
      <c r="Z1304" s="206" t="str">
        <f>IFERROR(VLOOKUP(AT1304,'#Input Lists#'!$L$3:$AH$833,9,FALSE)," ")</f>
        <v xml:space="preserve"> </v>
      </c>
      <c r="AA1304" s="119" t="s">
        <v>1527</v>
      </c>
      <c r="AB1304" s="120"/>
      <c r="AC1304" s="123"/>
      <c r="AD1304" s="123"/>
      <c r="AE1304" s="123"/>
      <c r="AF1304" s="123"/>
      <c r="AG1304" s="123"/>
      <c r="AH1304" s="123"/>
      <c r="AI1304" s="123"/>
      <c r="AJ1304" s="123"/>
      <c r="AK1304" s="123"/>
      <c r="AL1304" s="123"/>
      <c r="AM1304" s="123"/>
      <c r="AN1304" s="123"/>
      <c r="AO1304" s="123"/>
      <c r="AP1304" s="120"/>
      <c r="AQ1304" s="125" t="str">
        <f>IFERROR(VLOOKUP(G1304,'#Location List#'!$C$3:$D$150,2,FALSE),"")</f>
        <v/>
      </c>
      <c r="AR1304" s="125" t="str">
        <f>IFERROR(VLOOKUP(F1304,'#Location List#'!$Q$3:$R$1154,2,FALSE),"")</f>
        <v/>
      </c>
      <c r="AS1304" s="125" t="str">
        <f>IFERROR(VLOOKUP(V1304,'#Input Lists#'!$B$3:$D$46,3,FALSE),"")</f>
        <v/>
      </c>
      <c r="AT1304" s="125" t="str">
        <f>IFERROR(VLOOKUP(CONCATENATE(V1304," ",W1304),'#Input Lists#'!$K$3:$L$827,2,FALSE),"")</f>
        <v/>
      </c>
      <c r="AU1304" s="125">
        <f>IFERROR(VLOOKUP(AA1304,'#Input Lists#'!$BU$3:$BV$8,2,FALSE),"")</f>
        <v>1</v>
      </c>
      <c r="AV1304" s="118" t="str">
        <f>IFERROR(VLOOKUP(AB1304,'#Input Lists#'!$BO$3:$BP$9,2,FALSE),"")</f>
        <v/>
      </c>
      <c r="AW1304" s="118">
        <f>IFERROR(VLOOKUP(AC1304,'#Input Lists#'!$BL$3:$BM$7,2,FALSE),"")</f>
        <v>1</v>
      </c>
      <c r="AX1304" s="52" t="e">
        <f>VLOOKUP(AQ1304,'#Location List#'!$D$3:$K$150,4,FALSE)</f>
        <v>#N/A</v>
      </c>
      <c r="AY1304" s="273" t="e">
        <f>VLOOKUP(AX1304,'#Location List#'!$Z$3:$AA$13,2,FALSE)</f>
        <v>#N/A</v>
      </c>
      <c r="AZ1304" s="126" t="e">
        <f>VLOOKUP($AT1304,'#Input Lists#'!$L$3:$S$1033,6,FALSE)</f>
        <v>#N/A</v>
      </c>
      <c r="BA1304" s="239" t="e">
        <f>VLOOKUP($AT1304,'#Input Lists#'!$L$3:$S$833,7,FALSE)</f>
        <v>#N/A</v>
      </c>
      <c r="BB1304" s="239" t="e">
        <f>VLOOKUP($AT1304,'#Input Lists#'!$L$3:$S$833,8,FALSE)</f>
        <v>#N/A</v>
      </c>
      <c r="BC1304" s="91" t="str">
        <f t="shared" si="128"/>
        <v/>
      </c>
      <c r="BD1304" s="91" t="str">
        <f t="shared" si="129"/>
        <v/>
      </c>
      <c r="BE1304" s="15" t="str">
        <f t="shared" si="130"/>
        <v/>
      </c>
      <c r="BF1304" s="92" t="str">
        <f t="shared" si="131"/>
        <v>No Sighting Date</v>
      </c>
    </row>
    <row r="1305" spans="1:58" x14ac:dyDescent="0.25">
      <c r="A1305" s="118">
        <v>1300</v>
      </c>
      <c r="B1305" s="119"/>
      <c r="C1305" s="120"/>
      <c r="D1305" s="121"/>
      <c r="E1305" s="121"/>
      <c r="F1305" s="236"/>
      <c r="G1305" s="122" t="str">
        <f>IFERROR(VLOOKUP(F1305,'#Location List#'!$U$3:$V$1154,2,FALSE),"")</f>
        <v/>
      </c>
      <c r="H1305" s="120"/>
      <c r="I1305" s="120"/>
      <c r="J1305" s="120"/>
      <c r="K1305" s="120"/>
      <c r="L1305" s="120"/>
      <c r="M1305" s="120"/>
      <c r="N1305" s="120"/>
      <c r="O1305" s="120"/>
      <c r="P1305" s="120"/>
      <c r="Q1305" s="120"/>
      <c r="R1305" s="120"/>
      <c r="S1305" s="120"/>
      <c r="T1305" s="205">
        <f t="shared" si="126"/>
        <v>0</v>
      </c>
      <c r="U1305" s="205">
        <f t="shared" si="127"/>
        <v>0</v>
      </c>
      <c r="V1305" s="210"/>
      <c r="W1305" s="210"/>
      <c r="X1305" s="23" t="str">
        <f>IFERROR(VLOOKUP(AT1305,'#Input Lists#'!$L$3:$AH$833,3,FALSE)," ")</f>
        <v xml:space="preserve"> </v>
      </c>
      <c r="Y1305" s="23" t="str">
        <f>IFERROR(VLOOKUP(AT1305,'#Input Lists#'!$L$3:$AH$833,5,FALSE)," ")</f>
        <v xml:space="preserve"> </v>
      </c>
      <c r="Z1305" s="206" t="str">
        <f>IFERROR(VLOOKUP(AT1305,'#Input Lists#'!$L$3:$AH$833,9,FALSE)," ")</f>
        <v xml:space="preserve"> </v>
      </c>
      <c r="AA1305" s="119" t="s">
        <v>1527</v>
      </c>
      <c r="AB1305" s="120"/>
      <c r="AC1305" s="123"/>
      <c r="AD1305" s="123"/>
      <c r="AE1305" s="123"/>
      <c r="AF1305" s="123"/>
      <c r="AG1305" s="123"/>
      <c r="AH1305" s="123"/>
      <c r="AI1305" s="123"/>
      <c r="AJ1305" s="123"/>
      <c r="AK1305" s="123"/>
      <c r="AL1305" s="123"/>
      <c r="AM1305" s="123"/>
      <c r="AN1305" s="123"/>
      <c r="AO1305" s="123"/>
      <c r="AP1305" s="120"/>
      <c r="AQ1305" s="125" t="str">
        <f>IFERROR(VLOOKUP(G1305,'#Location List#'!$C$3:$D$150,2,FALSE),"")</f>
        <v/>
      </c>
      <c r="AR1305" s="125" t="str">
        <f>IFERROR(VLOOKUP(F1305,'#Location List#'!$Q$3:$R$1154,2,FALSE),"")</f>
        <v/>
      </c>
      <c r="AS1305" s="125" t="str">
        <f>IFERROR(VLOOKUP(V1305,'#Input Lists#'!$B$3:$D$46,3,FALSE),"")</f>
        <v/>
      </c>
      <c r="AT1305" s="125" t="str">
        <f>IFERROR(VLOOKUP(CONCATENATE(V1305," ",W1305),'#Input Lists#'!$K$3:$L$827,2,FALSE),"")</f>
        <v/>
      </c>
      <c r="AU1305" s="125">
        <f>IFERROR(VLOOKUP(AA1305,'#Input Lists#'!$BU$3:$BV$8,2,FALSE),"")</f>
        <v>1</v>
      </c>
      <c r="AV1305" s="118" t="str">
        <f>IFERROR(VLOOKUP(AB1305,'#Input Lists#'!$BO$3:$BP$9,2,FALSE),"")</f>
        <v/>
      </c>
      <c r="AW1305" s="118">
        <f>IFERROR(VLOOKUP(AC1305,'#Input Lists#'!$BL$3:$BM$7,2,FALSE),"")</f>
        <v>1</v>
      </c>
      <c r="AX1305" s="52" t="e">
        <f>VLOOKUP(AQ1305,'#Location List#'!$D$3:$K$150,4,FALSE)</f>
        <v>#N/A</v>
      </c>
      <c r="AY1305" s="273" t="e">
        <f>VLOOKUP(AX1305,'#Location List#'!$Z$3:$AA$13,2,FALSE)</f>
        <v>#N/A</v>
      </c>
      <c r="AZ1305" s="126" t="e">
        <f>VLOOKUP($AT1305,'#Input Lists#'!$L$3:$S$1033,6,FALSE)</f>
        <v>#N/A</v>
      </c>
      <c r="BA1305" s="239" t="e">
        <f>VLOOKUP($AT1305,'#Input Lists#'!$L$3:$S$833,7,FALSE)</f>
        <v>#N/A</v>
      </c>
      <c r="BB1305" s="239" t="e">
        <f>VLOOKUP($AT1305,'#Input Lists#'!$L$3:$S$833,8,FALSE)</f>
        <v>#N/A</v>
      </c>
      <c r="BC1305" s="91" t="str">
        <f t="shared" si="128"/>
        <v/>
      </c>
      <c r="BD1305" s="91" t="str">
        <f t="shared" si="129"/>
        <v/>
      </c>
      <c r="BE1305" s="15" t="str">
        <f t="shared" si="130"/>
        <v/>
      </c>
      <c r="BF1305" s="92" t="str">
        <f t="shared" si="131"/>
        <v>No Sighting Date</v>
      </c>
    </row>
    <row r="1306" spans="1:58" x14ac:dyDescent="0.25">
      <c r="A1306" s="118">
        <v>1301</v>
      </c>
      <c r="B1306" s="119"/>
      <c r="C1306" s="120"/>
      <c r="D1306" s="121"/>
      <c r="E1306" s="121"/>
      <c r="F1306" s="236"/>
      <c r="G1306" s="122" t="str">
        <f>IFERROR(VLOOKUP(F1306,'#Location List#'!$U$3:$V$1154,2,FALSE),"")</f>
        <v/>
      </c>
      <c r="H1306" s="120"/>
      <c r="I1306" s="120"/>
      <c r="J1306" s="120"/>
      <c r="K1306" s="120"/>
      <c r="L1306" s="120"/>
      <c r="M1306" s="120"/>
      <c r="N1306" s="120"/>
      <c r="O1306" s="120"/>
      <c r="P1306" s="120"/>
      <c r="Q1306" s="120"/>
      <c r="R1306" s="120"/>
      <c r="S1306" s="120"/>
      <c r="T1306" s="205">
        <f t="shared" si="126"/>
        <v>0</v>
      </c>
      <c r="U1306" s="205">
        <f t="shared" si="127"/>
        <v>0</v>
      </c>
      <c r="V1306" s="210"/>
      <c r="W1306" s="210"/>
      <c r="X1306" s="23" t="str">
        <f>IFERROR(VLOOKUP(AT1306,'#Input Lists#'!$L$3:$AH$833,3,FALSE)," ")</f>
        <v xml:space="preserve"> </v>
      </c>
      <c r="Y1306" s="23" t="str">
        <f>IFERROR(VLOOKUP(AT1306,'#Input Lists#'!$L$3:$AH$833,5,FALSE)," ")</f>
        <v xml:space="preserve"> </v>
      </c>
      <c r="Z1306" s="206" t="str">
        <f>IFERROR(VLOOKUP(AT1306,'#Input Lists#'!$L$3:$AH$833,9,FALSE)," ")</f>
        <v xml:space="preserve"> </v>
      </c>
      <c r="AA1306" s="119" t="s">
        <v>1527</v>
      </c>
      <c r="AB1306" s="120"/>
      <c r="AC1306" s="123"/>
      <c r="AD1306" s="123"/>
      <c r="AE1306" s="123"/>
      <c r="AF1306" s="123"/>
      <c r="AG1306" s="123"/>
      <c r="AH1306" s="123"/>
      <c r="AI1306" s="123"/>
      <c r="AJ1306" s="123"/>
      <c r="AK1306" s="123"/>
      <c r="AL1306" s="123"/>
      <c r="AM1306" s="123"/>
      <c r="AN1306" s="123"/>
      <c r="AO1306" s="123"/>
      <c r="AP1306" s="120"/>
      <c r="AQ1306" s="125" t="str">
        <f>IFERROR(VLOOKUP(G1306,'#Location List#'!$C$3:$D$150,2,FALSE),"")</f>
        <v/>
      </c>
      <c r="AR1306" s="125" t="str">
        <f>IFERROR(VLOOKUP(F1306,'#Location List#'!$Q$3:$R$1154,2,FALSE),"")</f>
        <v/>
      </c>
      <c r="AS1306" s="125" t="str">
        <f>IFERROR(VLOOKUP(V1306,'#Input Lists#'!$B$3:$D$46,3,FALSE),"")</f>
        <v/>
      </c>
      <c r="AT1306" s="125" t="str">
        <f>IFERROR(VLOOKUP(CONCATENATE(V1306," ",W1306),'#Input Lists#'!$K$3:$L$827,2,FALSE),"")</f>
        <v/>
      </c>
      <c r="AU1306" s="125">
        <f>IFERROR(VLOOKUP(AA1306,'#Input Lists#'!$BU$3:$BV$8,2,FALSE),"")</f>
        <v>1</v>
      </c>
      <c r="AV1306" s="118" t="str">
        <f>IFERROR(VLOOKUP(AB1306,'#Input Lists#'!$BO$3:$BP$9,2,FALSE),"")</f>
        <v/>
      </c>
      <c r="AW1306" s="118">
        <f>IFERROR(VLOOKUP(AC1306,'#Input Lists#'!$BL$3:$BM$7,2,FALSE),"")</f>
        <v>1</v>
      </c>
      <c r="AX1306" s="52" t="e">
        <f>VLOOKUP(AQ1306,'#Location List#'!$D$3:$K$150,4,FALSE)</f>
        <v>#N/A</v>
      </c>
      <c r="AY1306" s="273" t="e">
        <f>VLOOKUP(AX1306,'#Location List#'!$Z$3:$AA$13,2,FALSE)</f>
        <v>#N/A</v>
      </c>
      <c r="AZ1306" s="126" t="e">
        <f>VLOOKUP($AT1306,'#Input Lists#'!$L$3:$S$1033,6,FALSE)</f>
        <v>#N/A</v>
      </c>
      <c r="BA1306" s="239" t="e">
        <f>VLOOKUP($AT1306,'#Input Lists#'!$L$3:$S$833,7,FALSE)</f>
        <v>#N/A</v>
      </c>
      <c r="BB1306" s="239" t="e">
        <f>VLOOKUP($AT1306,'#Input Lists#'!$L$3:$S$833,8,FALSE)</f>
        <v>#N/A</v>
      </c>
      <c r="BC1306" s="91" t="str">
        <f t="shared" si="128"/>
        <v/>
      </c>
      <c r="BD1306" s="91" t="str">
        <f t="shared" si="129"/>
        <v/>
      </c>
      <c r="BE1306" s="15" t="str">
        <f t="shared" si="130"/>
        <v/>
      </c>
      <c r="BF1306" s="92" t="str">
        <f t="shared" si="131"/>
        <v>No Sighting Date</v>
      </c>
    </row>
    <row r="1307" spans="1:58" x14ac:dyDescent="0.25">
      <c r="A1307" s="118">
        <v>1302</v>
      </c>
      <c r="B1307" s="119"/>
      <c r="C1307" s="120"/>
      <c r="D1307" s="121"/>
      <c r="E1307" s="121"/>
      <c r="F1307" s="236"/>
      <c r="G1307" s="122" t="str">
        <f>IFERROR(VLOOKUP(F1307,'#Location List#'!$U$3:$V$1154,2,FALSE),"")</f>
        <v/>
      </c>
      <c r="H1307" s="120"/>
      <c r="I1307" s="120"/>
      <c r="J1307" s="120"/>
      <c r="K1307" s="120"/>
      <c r="L1307" s="120"/>
      <c r="M1307" s="120"/>
      <c r="N1307" s="120"/>
      <c r="O1307" s="120"/>
      <c r="P1307" s="120"/>
      <c r="Q1307" s="120"/>
      <c r="R1307" s="120"/>
      <c r="S1307" s="120"/>
      <c r="T1307" s="205">
        <f t="shared" si="126"/>
        <v>0</v>
      </c>
      <c r="U1307" s="205">
        <f t="shared" si="127"/>
        <v>0</v>
      </c>
      <c r="V1307" s="210"/>
      <c r="W1307" s="210"/>
      <c r="X1307" s="23" t="str">
        <f>IFERROR(VLOOKUP(AT1307,'#Input Lists#'!$L$3:$AH$833,3,FALSE)," ")</f>
        <v xml:space="preserve"> </v>
      </c>
      <c r="Y1307" s="23" t="str">
        <f>IFERROR(VLOOKUP(AT1307,'#Input Lists#'!$L$3:$AH$833,5,FALSE)," ")</f>
        <v xml:space="preserve"> </v>
      </c>
      <c r="Z1307" s="206" t="str">
        <f>IFERROR(VLOOKUP(AT1307,'#Input Lists#'!$L$3:$AH$833,9,FALSE)," ")</f>
        <v xml:space="preserve"> </v>
      </c>
      <c r="AA1307" s="119" t="s">
        <v>1527</v>
      </c>
      <c r="AB1307" s="120"/>
      <c r="AC1307" s="123"/>
      <c r="AD1307" s="123"/>
      <c r="AE1307" s="123"/>
      <c r="AF1307" s="123"/>
      <c r="AG1307" s="123"/>
      <c r="AH1307" s="123"/>
      <c r="AI1307" s="123"/>
      <c r="AJ1307" s="123"/>
      <c r="AK1307" s="123"/>
      <c r="AL1307" s="123"/>
      <c r="AM1307" s="123"/>
      <c r="AN1307" s="123"/>
      <c r="AO1307" s="123"/>
      <c r="AP1307" s="120"/>
      <c r="AQ1307" s="125" t="str">
        <f>IFERROR(VLOOKUP(G1307,'#Location List#'!$C$3:$D$150,2,FALSE),"")</f>
        <v/>
      </c>
      <c r="AR1307" s="125" t="str">
        <f>IFERROR(VLOOKUP(F1307,'#Location List#'!$Q$3:$R$1154,2,FALSE),"")</f>
        <v/>
      </c>
      <c r="AS1307" s="125" t="str">
        <f>IFERROR(VLOOKUP(V1307,'#Input Lists#'!$B$3:$D$46,3,FALSE),"")</f>
        <v/>
      </c>
      <c r="AT1307" s="125" t="str">
        <f>IFERROR(VLOOKUP(CONCATENATE(V1307," ",W1307),'#Input Lists#'!$K$3:$L$827,2,FALSE),"")</f>
        <v/>
      </c>
      <c r="AU1307" s="125">
        <f>IFERROR(VLOOKUP(AA1307,'#Input Lists#'!$BU$3:$BV$8,2,FALSE),"")</f>
        <v>1</v>
      </c>
      <c r="AV1307" s="118" t="str">
        <f>IFERROR(VLOOKUP(AB1307,'#Input Lists#'!$BO$3:$BP$9,2,FALSE),"")</f>
        <v/>
      </c>
      <c r="AW1307" s="118">
        <f>IFERROR(VLOOKUP(AC1307,'#Input Lists#'!$BL$3:$BM$7,2,FALSE),"")</f>
        <v>1</v>
      </c>
      <c r="AX1307" s="52" t="e">
        <f>VLOOKUP(AQ1307,'#Location List#'!$D$3:$K$150,4,FALSE)</f>
        <v>#N/A</v>
      </c>
      <c r="AY1307" s="273" t="e">
        <f>VLOOKUP(AX1307,'#Location List#'!$Z$3:$AA$13,2,FALSE)</f>
        <v>#N/A</v>
      </c>
      <c r="AZ1307" s="126" t="e">
        <f>VLOOKUP($AT1307,'#Input Lists#'!$L$3:$S$1033,6,FALSE)</f>
        <v>#N/A</v>
      </c>
      <c r="BA1307" s="239" t="e">
        <f>VLOOKUP($AT1307,'#Input Lists#'!$L$3:$S$833,7,FALSE)</f>
        <v>#N/A</v>
      </c>
      <c r="BB1307" s="239" t="e">
        <f>VLOOKUP($AT1307,'#Input Lists#'!$L$3:$S$833,8,FALSE)</f>
        <v>#N/A</v>
      </c>
      <c r="BC1307" s="91" t="str">
        <f t="shared" si="128"/>
        <v/>
      </c>
      <c r="BD1307" s="91" t="str">
        <f t="shared" si="129"/>
        <v/>
      </c>
      <c r="BE1307" s="15" t="str">
        <f t="shared" si="130"/>
        <v/>
      </c>
      <c r="BF1307" s="92" t="str">
        <f t="shared" si="131"/>
        <v>No Sighting Date</v>
      </c>
    </row>
    <row r="1308" spans="1:58" x14ac:dyDescent="0.25">
      <c r="A1308" s="118">
        <v>1303</v>
      </c>
      <c r="B1308" s="119"/>
      <c r="C1308" s="120"/>
      <c r="D1308" s="121"/>
      <c r="E1308" s="121"/>
      <c r="F1308" s="236"/>
      <c r="G1308" s="122" t="str">
        <f>IFERROR(VLOOKUP(F1308,'#Location List#'!$U$3:$V$1154,2,FALSE),"")</f>
        <v/>
      </c>
      <c r="H1308" s="120"/>
      <c r="I1308" s="120"/>
      <c r="J1308" s="120"/>
      <c r="K1308" s="120"/>
      <c r="L1308" s="120"/>
      <c r="M1308" s="120"/>
      <c r="N1308" s="120"/>
      <c r="O1308" s="120"/>
      <c r="P1308" s="120"/>
      <c r="Q1308" s="120"/>
      <c r="R1308" s="120"/>
      <c r="S1308" s="120"/>
      <c r="T1308" s="205">
        <f t="shared" si="126"/>
        <v>0</v>
      </c>
      <c r="U1308" s="205">
        <f t="shared" si="127"/>
        <v>0</v>
      </c>
      <c r="V1308" s="210"/>
      <c r="W1308" s="210"/>
      <c r="X1308" s="23" t="str">
        <f>IFERROR(VLOOKUP(AT1308,'#Input Lists#'!$L$3:$AH$833,3,FALSE)," ")</f>
        <v xml:space="preserve"> </v>
      </c>
      <c r="Y1308" s="23" t="str">
        <f>IFERROR(VLOOKUP(AT1308,'#Input Lists#'!$L$3:$AH$833,5,FALSE)," ")</f>
        <v xml:space="preserve"> </v>
      </c>
      <c r="Z1308" s="206" t="str">
        <f>IFERROR(VLOOKUP(AT1308,'#Input Lists#'!$L$3:$AH$833,9,FALSE)," ")</f>
        <v xml:space="preserve"> </v>
      </c>
      <c r="AA1308" s="119" t="s">
        <v>1527</v>
      </c>
      <c r="AB1308" s="120"/>
      <c r="AC1308" s="123"/>
      <c r="AD1308" s="123"/>
      <c r="AE1308" s="123"/>
      <c r="AF1308" s="123"/>
      <c r="AG1308" s="123"/>
      <c r="AH1308" s="123"/>
      <c r="AI1308" s="123"/>
      <c r="AJ1308" s="123"/>
      <c r="AK1308" s="123"/>
      <c r="AL1308" s="123"/>
      <c r="AM1308" s="123"/>
      <c r="AN1308" s="123"/>
      <c r="AO1308" s="123"/>
      <c r="AP1308" s="120"/>
      <c r="AQ1308" s="125" t="str">
        <f>IFERROR(VLOOKUP(G1308,'#Location List#'!$C$3:$D$150,2,FALSE),"")</f>
        <v/>
      </c>
      <c r="AR1308" s="125" t="str">
        <f>IFERROR(VLOOKUP(F1308,'#Location List#'!$Q$3:$R$1154,2,FALSE),"")</f>
        <v/>
      </c>
      <c r="AS1308" s="125" t="str">
        <f>IFERROR(VLOOKUP(V1308,'#Input Lists#'!$B$3:$D$46,3,FALSE),"")</f>
        <v/>
      </c>
      <c r="AT1308" s="125" t="str">
        <f>IFERROR(VLOOKUP(CONCATENATE(V1308," ",W1308),'#Input Lists#'!$K$3:$L$827,2,FALSE),"")</f>
        <v/>
      </c>
      <c r="AU1308" s="125">
        <f>IFERROR(VLOOKUP(AA1308,'#Input Lists#'!$BU$3:$BV$8,2,FALSE),"")</f>
        <v>1</v>
      </c>
      <c r="AV1308" s="118" t="str">
        <f>IFERROR(VLOOKUP(AB1308,'#Input Lists#'!$BO$3:$BP$9,2,FALSE),"")</f>
        <v/>
      </c>
      <c r="AW1308" s="118">
        <f>IFERROR(VLOOKUP(AC1308,'#Input Lists#'!$BL$3:$BM$7,2,FALSE),"")</f>
        <v>1</v>
      </c>
      <c r="AX1308" s="52" t="e">
        <f>VLOOKUP(AQ1308,'#Location List#'!$D$3:$K$150,4,FALSE)</f>
        <v>#N/A</v>
      </c>
      <c r="AY1308" s="273" t="e">
        <f>VLOOKUP(AX1308,'#Location List#'!$Z$3:$AA$13,2,FALSE)</f>
        <v>#N/A</v>
      </c>
      <c r="AZ1308" s="126" t="e">
        <f>VLOOKUP($AT1308,'#Input Lists#'!$L$3:$S$1033,6,FALSE)</f>
        <v>#N/A</v>
      </c>
      <c r="BA1308" s="239" t="e">
        <f>VLOOKUP($AT1308,'#Input Lists#'!$L$3:$S$833,7,FALSE)</f>
        <v>#N/A</v>
      </c>
      <c r="BB1308" s="239" t="e">
        <f>VLOOKUP($AT1308,'#Input Lists#'!$L$3:$S$833,8,FALSE)</f>
        <v>#N/A</v>
      </c>
      <c r="BC1308" s="91" t="str">
        <f t="shared" si="128"/>
        <v/>
      </c>
      <c r="BD1308" s="91" t="str">
        <f t="shared" si="129"/>
        <v/>
      </c>
      <c r="BE1308" s="15" t="str">
        <f t="shared" si="130"/>
        <v/>
      </c>
      <c r="BF1308" s="92" t="str">
        <f t="shared" si="131"/>
        <v>No Sighting Date</v>
      </c>
    </row>
    <row r="1309" spans="1:58" x14ac:dyDescent="0.25">
      <c r="A1309" s="118">
        <v>1304</v>
      </c>
      <c r="B1309" s="119"/>
      <c r="C1309" s="120"/>
      <c r="D1309" s="121"/>
      <c r="E1309" s="121"/>
      <c r="F1309" s="236"/>
      <c r="G1309" s="122" t="str">
        <f>IFERROR(VLOOKUP(F1309,'#Location List#'!$U$3:$V$1154,2,FALSE),"")</f>
        <v/>
      </c>
      <c r="H1309" s="120"/>
      <c r="I1309" s="120"/>
      <c r="J1309" s="120"/>
      <c r="K1309" s="120"/>
      <c r="L1309" s="120"/>
      <c r="M1309" s="120"/>
      <c r="N1309" s="120"/>
      <c r="O1309" s="120"/>
      <c r="P1309" s="120"/>
      <c r="Q1309" s="120"/>
      <c r="R1309" s="120"/>
      <c r="S1309" s="120"/>
      <c r="T1309" s="205">
        <f t="shared" si="126"/>
        <v>0</v>
      </c>
      <c r="U1309" s="205">
        <f t="shared" si="127"/>
        <v>0</v>
      </c>
      <c r="V1309" s="210"/>
      <c r="W1309" s="210"/>
      <c r="X1309" s="23" t="str">
        <f>IFERROR(VLOOKUP(AT1309,'#Input Lists#'!$L$3:$AH$833,3,FALSE)," ")</f>
        <v xml:space="preserve"> </v>
      </c>
      <c r="Y1309" s="23" t="str">
        <f>IFERROR(VLOOKUP(AT1309,'#Input Lists#'!$L$3:$AH$833,5,FALSE)," ")</f>
        <v xml:space="preserve"> </v>
      </c>
      <c r="Z1309" s="206" t="str">
        <f>IFERROR(VLOOKUP(AT1309,'#Input Lists#'!$L$3:$AH$833,9,FALSE)," ")</f>
        <v xml:space="preserve"> </v>
      </c>
      <c r="AA1309" s="119" t="s">
        <v>1527</v>
      </c>
      <c r="AB1309" s="120"/>
      <c r="AC1309" s="123"/>
      <c r="AD1309" s="123"/>
      <c r="AE1309" s="123"/>
      <c r="AF1309" s="123"/>
      <c r="AG1309" s="123"/>
      <c r="AH1309" s="123"/>
      <c r="AI1309" s="123"/>
      <c r="AJ1309" s="123"/>
      <c r="AK1309" s="123"/>
      <c r="AL1309" s="123"/>
      <c r="AM1309" s="123"/>
      <c r="AN1309" s="123"/>
      <c r="AO1309" s="123"/>
      <c r="AP1309" s="120"/>
      <c r="AQ1309" s="125" t="str">
        <f>IFERROR(VLOOKUP(G1309,'#Location List#'!$C$3:$D$150,2,FALSE),"")</f>
        <v/>
      </c>
      <c r="AR1309" s="125" t="str">
        <f>IFERROR(VLOOKUP(F1309,'#Location List#'!$Q$3:$R$1154,2,FALSE),"")</f>
        <v/>
      </c>
      <c r="AS1309" s="125" t="str">
        <f>IFERROR(VLOOKUP(V1309,'#Input Lists#'!$B$3:$D$46,3,FALSE),"")</f>
        <v/>
      </c>
      <c r="AT1309" s="125" t="str">
        <f>IFERROR(VLOOKUP(CONCATENATE(V1309," ",W1309),'#Input Lists#'!$K$3:$L$827,2,FALSE),"")</f>
        <v/>
      </c>
      <c r="AU1309" s="125">
        <f>IFERROR(VLOOKUP(AA1309,'#Input Lists#'!$BU$3:$BV$8,2,FALSE),"")</f>
        <v>1</v>
      </c>
      <c r="AV1309" s="118" t="str">
        <f>IFERROR(VLOOKUP(AB1309,'#Input Lists#'!$BO$3:$BP$9,2,FALSE),"")</f>
        <v/>
      </c>
      <c r="AW1309" s="118">
        <f>IFERROR(VLOOKUP(AC1309,'#Input Lists#'!$BL$3:$BM$7,2,FALSE),"")</f>
        <v>1</v>
      </c>
      <c r="AX1309" s="52" t="e">
        <f>VLOOKUP(AQ1309,'#Location List#'!$D$3:$K$150,4,FALSE)</f>
        <v>#N/A</v>
      </c>
      <c r="AY1309" s="273" t="e">
        <f>VLOOKUP(AX1309,'#Location List#'!$Z$3:$AA$13,2,FALSE)</f>
        <v>#N/A</v>
      </c>
      <c r="AZ1309" s="126" t="e">
        <f>VLOOKUP($AT1309,'#Input Lists#'!$L$3:$S$1033,6,FALSE)</f>
        <v>#N/A</v>
      </c>
      <c r="BA1309" s="239" t="e">
        <f>VLOOKUP($AT1309,'#Input Lists#'!$L$3:$S$833,7,FALSE)</f>
        <v>#N/A</v>
      </c>
      <c r="BB1309" s="239" t="e">
        <f>VLOOKUP($AT1309,'#Input Lists#'!$L$3:$S$833,8,FALSE)</f>
        <v>#N/A</v>
      </c>
      <c r="BC1309" s="91" t="str">
        <f t="shared" si="128"/>
        <v/>
      </c>
      <c r="BD1309" s="91" t="str">
        <f t="shared" si="129"/>
        <v/>
      </c>
      <c r="BE1309" s="15" t="str">
        <f t="shared" si="130"/>
        <v/>
      </c>
      <c r="BF1309" s="92" t="str">
        <f t="shared" si="131"/>
        <v>No Sighting Date</v>
      </c>
    </row>
    <row r="1310" spans="1:58" x14ac:dyDescent="0.25">
      <c r="A1310" s="118">
        <v>1305</v>
      </c>
      <c r="B1310" s="119"/>
      <c r="C1310" s="120"/>
      <c r="D1310" s="121"/>
      <c r="E1310" s="121"/>
      <c r="F1310" s="236"/>
      <c r="G1310" s="122" t="str">
        <f>IFERROR(VLOOKUP(F1310,'#Location List#'!$U$3:$V$1154,2,FALSE),"")</f>
        <v/>
      </c>
      <c r="H1310" s="120"/>
      <c r="I1310" s="120"/>
      <c r="J1310" s="120"/>
      <c r="K1310" s="120"/>
      <c r="L1310" s="120"/>
      <c r="M1310" s="120"/>
      <c r="N1310" s="120"/>
      <c r="O1310" s="120"/>
      <c r="P1310" s="120"/>
      <c r="Q1310" s="120"/>
      <c r="R1310" s="120"/>
      <c r="S1310" s="120"/>
      <c r="T1310" s="205">
        <f t="shared" si="126"/>
        <v>0</v>
      </c>
      <c r="U1310" s="205">
        <f t="shared" si="127"/>
        <v>0</v>
      </c>
      <c r="V1310" s="210"/>
      <c r="W1310" s="210"/>
      <c r="X1310" s="23" t="str">
        <f>IFERROR(VLOOKUP(AT1310,'#Input Lists#'!$L$3:$AH$833,3,FALSE)," ")</f>
        <v xml:space="preserve"> </v>
      </c>
      <c r="Y1310" s="23" t="str">
        <f>IFERROR(VLOOKUP(AT1310,'#Input Lists#'!$L$3:$AH$833,5,FALSE)," ")</f>
        <v xml:space="preserve"> </v>
      </c>
      <c r="Z1310" s="206" t="str">
        <f>IFERROR(VLOOKUP(AT1310,'#Input Lists#'!$L$3:$AH$833,9,FALSE)," ")</f>
        <v xml:space="preserve"> </v>
      </c>
      <c r="AA1310" s="119" t="s">
        <v>1527</v>
      </c>
      <c r="AB1310" s="120"/>
      <c r="AC1310" s="123"/>
      <c r="AD1310" s="123"/>
      <c r="AE1310" s="123"/>
      <c r="AF1310" s="123"/>
      <c r="AG1310" s="123"/>
      <c r="AH1310" s="123"/>
      <c r="AI1310" s="123"/>
      <c r="AJ1310" s="123"/>
      <c r="AK1310" s="123"/>
      <c r="AL1310" s="123"/>
      <c r="AM1310" s="123"/>
      <c r="AN1310" s="123"/>
      <c r="AO1310" s="123"/>
      <c r="AP1310" s="120"/>
      <c r="AQ1310" s="125" t="str">
        <f>IFERROR(VLOOKUP(G1310,'#Location List#'!$C$3:$D$150,2,FALSE),"")</f>
        <v/>
      </c>
      <c r="AR1310" s="125" t="str">
        <f>IFERROR(VLOOKUP(F1310,'#Location List#'!$Q$3:$R$1154,2,FALSE),"")</f>
        <v/>
      </c>
      <c r="AS1310" s="125" t="str">
        <f>IFERROR(VLOOKUP(V1310,'#Input Lists#'!$B$3:$D$46,3,FALSE),"")</f>
        <v/>
      </c>
      <c r="AT1310" s="125" t="str">
        <f>IFERROR(VLOOKUP(CONCATENATE(V1310," ",W1310),'#Input Lists#'!$K$3:$L$827,2,FALSE),"")</f>
        <v/>
      </c>
      <c r="AU1310" s="125">
        <f>IFERROR(VLOOKUP(AA1310,'#Input Lists#'!$BU$3:$BV$8,2,FALSE),"")</f>
        <v>1</v>
      </c>
      <c r="AV1310" s="118" t="str">
        <f>IFERROR(VLOOKUP(AB1310,'#Input Lists#'!$BO$3:$BP$9,2,FALSE),"")</f>
        <v/>
      </c>
      <c r="AW1310" s="118">
        <f>IFERROR(VLOOKUP(AC1310,'#Input Lists#'!$BL$3:$BM$7,2,FALSE),"")</f>
        <v>1</v>
      </c>
      <c r="AX1310" s="52" t="e">
        <f>VLOOKUP(AQ1310,'#Location List#'!$D$3:$K$150,4,FALSE)</f>
        <v>#N/A</v>
      </c>
      <c r="AY1310" s="273" t="e">
        <f>VLOOKUP(AX1310,'#Location List#'!$Z$3:$AA$13,2,FALSE)</f>
        <v>#N/A</v>
      </c>
      <c r="AZ1310" s="126" t="e">
        <f>VLOOKUP($AT1310,'#Input Lists#'!$L$3:$S$1033,6,FALSE)</f>
        <v>#N/A</v>
      </c>
      <c r="BA1310" s="239" t="e">
        <f>VLOOKUP($AT1310,'#Input Lists#'!$L$3:$S$833,7,FALSE)</f>
        <v>#N/A</v>
      </c>
      <c r="BB1310" s="239" t="e">
        <f>VLOOKUP($AT1310,'#Input Lists#'!$L$3:$S$833,8,FALSE)</f>
        <v>#N/A</v>
      </c>
      <c r="BC1310" s="91" t="str">
        <f t="shared" si="128"/>
        <v/>
      </c>
      <c r="BD1310" s="91" t="str">
        <f t="shared" si="129"/>
        <v/>
      </c>
      <c r="BE1310" s="15" t="str">
        <f t="shared" si="130"/>
        <v/>
      </c>
      <c r="BF1310" s="92" t="str">
        <f t="shared" si="131"/>
        <v>No Sighting Date</v>
      </c>
    </row>
    <row r="1311" spans="1:58" x14ac:dyDescent="0.25">
      <c r="A1311" s="118">
        <v>1306</v>
      </c>
      <c r="B1311" s="119"/>
      <c r="C1311" s="120"/>
      <c r="D1311" s="121"/>
      <c r="E1311" s="121"/>
      <c r="F1311" s="236"/>
      <c r="G1311" s="122" t="str">
        <f>IFERROR(VLOOKUP(F1311,'#Location List#'!$U$3:$V$1154,2,FALSE),"")</f>
        <v/>
      </c>
      <c r="H1311" s="120"/>
      <c r="I1311" s="120"/>
      <c r="J1311" s="120"/>
      <c r="K1311" s="120"/>
      <c r="L1311" s="120"/>
      <c r="M1311" s="120"/>
      <c r="N1311" s="120"/>
      <c r="O1311" s="120"/>
      <c r="P1311" s="120"/>
      <c r="Q1311" s="120"/>
      <c r="R1311" s="120"/>
      <c r="S1311" s="120"/>
      <c r="T1311" s="205">
        <f t="shared" si="126"/>
        <v>0</v>
      </c>
      <c r="U1311" s="205">
        <f t="shared" si="127"/>
        <v>0</v>
      </c>
      <c r="V1311" s="210"/>
      <c r="W1311" s="210"/>
      <c r="X1311" s="23" t="str">
        <f>IFERROR(VLOOKUP(AT1311,'#Input Lists#'!$L$3:$AH$833,3,FALSE)," ")</f>
        <v xml:space="preserve"> </v>
      </c>
      <c r="Y1311" s="23" t="str">
        <f>IFERROR(VLOOKUP(AT1311,'#Input Lists#'!$L$3:$AH$833,5,FALSE)," ")</f>
        <v xml:space="preserve"> </v>
      </c>
      <c r="Z1311" s="206" t="str">
        <f>IFERROR(VLOOKUP(AT1311,'#Input Lists#'!$L$3:$AH$833,9,FALSE)," ")</f>
        <v xml:space="preserve"> </v>
      </c>
      <c r="AA1311" s="119" t="s">
        <v>1527</v>
      </c>
      <c r="AB1311" s="120"/>
      <c r="AC1311" s="123"/>
      <c r="AD1311" s="123"/>
      <c r="AE1311" s="123"/>
      <c r="AF1311" s="123"/>
      <c r="AG1311" s="123"/>
      <c r="AH1311" s="123"/>
      <c r="AI1311" s="123"/>
      <c r="AJ1311" s="123"/>
      <c r="AK1311" s="123"/>
      <c r="AL1311" s="123"/>
      <c r="AM1311" s="123"/>
      <c r="AN1311" s="123"/>
      <c r="AO1311" s="123"/>
      <c r="AP1311" s="120"/>
      <c r="AQ1311" s="125" t="str">
        <f>IFERROR(VLOOKUP(G1311,'#Location List#'!$C$3:$D$150,2,FALSE),"")</f>
        <v/>
      </c>
      <c r="AR1311" s="125" t="str">
        <f>IFERROR(VLOOKUP(F1311,'#Location List#'!$Q$3:$R$1154,2,FALSE),"")</f>
        <v/>
      </c>
      <c r="AS1311" s="125" t="str">
        <f>IFERROR(VLOOKUP(V1311,'#Input Lists#'!$B$3:$D$46,3,FALSE),"")</f>
        <v/>
      </c>
      <c r="AT1311" s="125" t="str">
        <f>IFERROR(VLOOKUP(CONCATENATE(V1311," ",W1311),'#Input Lists#'!$K$3:$L$827,2,FALSE),"")</f>
        <v/>
      </c>
      <c r="AU1311" s="125">
        <f>IFERROR(VLOOKUP(AA1311,'#Input Lists#'!$BU$3:$BV$8,2,FALSE),"")</f>
        <v>1</v>
      </c>
      <c r="AV1311" s="118" t="str">
        <f>IFERROR(VLOOKUP(AB1311,'#Input Lists#'!$BO$3:$BP$9,2,FALSE),"")</f>
        <v/>
      </c>
      <c r="AW1311" s="118">
        <f>IFERROR(VLOOKUP(AC1311,'#Input Lists#'!$BL$3:$BM$7,2,FALSE),"")</f>
        <v>1</v>
      </c>
      <c r="AX1311" s="52" t="e">
        <f>VLOOKUP(AQ1311,'#Location List#'!$D$3:$K$150,4,FALSE)</f>
        <v>#N/A</v>
      </c>
      <c r="AY1311" s="273" t="e">
        <f>VLOOKUP(AX1311,'#Location List#'!$Z$3:$AA$13,2,FALSE)</f>
        <v>#N/A</v>
      </c>
      <c r="AZ1311" s="126" t="e">
        <f>VLOOKUP($AT1311,'#Input Lists#'!$L$3:$S$1033,6,FALSE)</f>
        <v>#N/A</v>
      </c>
      <c r="BA1311" s="239" t="e">
        <f>VLOOKUP($AT1311,'#Input Lists#'!$L$3:$S$833,7,FALSE)</f>
        <v>#N/A</v>
      </c>
      <c r="BB1311" s="239" t="e">
        <f>VLOOKUP($AT1311,'#Input Lists#'!$L$3:$S$833,8,FALSE)</f>
        <v>#N/A</v>
      </c>
      <c r="BC1311" s="91" t="str">
        <f t="shared" si="128"/>
        <v/>
      </c>
      <c r="BD1311" s="91" t="str">
        <f t="shared" si="129"/>
        <v/>
      </c>
      <c r="BE1311" s="15" t="str">
        <f t="shared" si="130"/>
        <v/>
      </c>
      <c r="BF1311" s="92" t="str">
        <f t="shared" si="131"/>
        <v>No Sighting Date</v>
      </c>
    </row>
    <row r="1312" spans="1:58" x14ac:dyDescent="0.25">
      <c r="A1312" s="118">
        <v>1307</v>
      </c>
      <c r="B1312" s="119"/>
      <c r="C1312" s="120"/>
      <c r="D1312" s="121"/>
      <c r="E1312" s="121"/>
      <c r="F1312" s="236"/>
      <c r="G1312" s="122" t="str">
        <f>IFERROR(VLOOKUP(F1312,'#Location List#'!$U$3:$V$1154,2,FALSE),"")</f>
        <v/>
      </c>
      <c r="H1312" s="120"/>
      <c r="I1312" s="120"/>
      <c r="J1312" s="120"/>
      <c r="K1312" s="120"/>
      <c r="L1312" s="120"/>
      <c r="M1312" s="120"/>
      <c r="N1312" s="120"/>
      <c r="O1312" s="120"/>
      <c r="P1312" s="120"/>
      <c r="Q1312" s="120"/>
      <c r="R1312" s="120"/>
      <c r="S1312" s="120"/>
      <c r="T1312" s="205">
        <f t="shared" si="126"/>
        <v>0</v>
      </c>
      <c r="U1312" s="205">
        <f t="shared" si="127"/>
        <v>0</v>
      </c>
      <c r="V1312" s="210"/>
      <c r="W1312" s="210"/>
      <c r="X1312" s="23" t="str">
        <f>IFERROR(VLOOKUP(AT1312,'#Input Lists#'!$L$3:$AH$833,3,FALSE)," ")</f>
        <v xml:space="preserve"> </v>
      </c>
      <c r="Y1312" s="23" t="str">
        <f>IFERROR(VLOOKUP(AT1312,'#Input Lists#'!$L$3:$AH$833,5,FALSE)," ")</f>
        <v xml:space="preserve"> </v>
      </c>
      <c r="Z1312" s="206" t="str">
        <f>IFERROR(VLOOKUP(AT1312,'#Input Lists#'!$L$3:$AH$833,9,FALSE)," ")</f>
        <v xml:space="preserve"> </v>
      </c>
      <c r="AA1312" s="119" t="s">
        <v>1527</v>
      </c>
      <c r="AB1312" s="120"/>
      <c r="AC1312" s="123"/>
      <c r="AD1312" s="123"/>
      <c r="AE1312" s="123"/>
      <c r="AF1312" s="123"/>
      <c r="AG1312" s="123"/>
      <c r="AH1312" s="123"/>
      <c r="AI1312" s="123"/>
      <c r="AJ1312" s="123"/>
      <c r="AK1312" s="123"/>
      <c r="AL1312" s="123"/>
      <c r="AM1312" s="123"/>
      <c r="AN1312" s="123"/>
      <c r="AO1312" s="123"/>
      <c r="AP1312" s="120"/>
      <c r="AQ1312" s="125" t="str">
        <f>IFERROR(VLOOKUP(G1312,'#Location List#'!$C$3:$D$150,2,FALSE),"")</f>
        <v/>
      </c>
      <c r="AR1312" s="125" t="str">
        <f>IFERROR(VLOOKUP(F1312,'#Location List#'!$Q$3:$R$1154,2,FALSE),"")</f>
        <v/>
      </c>
      <c r="AS1312" s="125" t="str">
        <f>IFERROR(VLOOKUP(V1312,'#Input Lists#'!$B$3:$D$46,3,FALSE),"")</f>
        <v/>
      </c>
      <c r="AT1312" s="125" t="str">
        <f>IFERROR(VLOOKUP(CONCATENATE(V1312," ",W1312),'#Input Lists#'!$K$3:$L$827,2,FALSE),"")</f>
        <v/>
      </c>
      <c r="AU1312" s="125">
        <f>IFERROR(VLOOKUP(AA1312,'#Input Lists#'!$BU$3:$BV$8,2,FALSE),"")</f>
        <v>1</v>
      </c>
      <c r="AV1312" s="118" t="str">
        <f>IFERROR(VLOOKUP(AB1312,'#Input Lists#'!$BO$3:$BP$9,2,FALSE),"")</f>
        <v/>
      </c>
      <c r="AW1312" s="118">
        <f>IFERROR(VLOOKUP(AC1312,'#Input Lists#'!$BL$3:$BM$7,2,FALSE),"")</f>
        <v>1</v>
      </c>
      <c r="AX1312" s="52" t="e">
        <f>VLOOKUP(AQ1312,'#Location List#'!$D$3:$K$150,4,FALSE)</f>
        <v>#N/A</v>
      </c>
      <c r="AY1312" s="273" t="e">
        <f>VLOOKUP(AX1312,'#Location List#'!$Z$3:$AA$13,2,FALSE)</f>
        <v>#N/A</v>
      </c>
      <c r="AZ1312" s="126" t="e">
        <f>VLOOKUP($AT1312,'#Input Lists#'!$L$3:$S$1033,6,FALSE)</f>
        <v>#N/A</v>
      </c>
      <c r="BA1312" s="239" t="e">
        <f>VLOOKUP($AT1312,'#Input Lists#'!$L$3:$S$833,7,FALSE)</f>
        <v>#N/A</v>
      </c>
      <c r="BB1312" s="239" t="e">
        <f>VLOOKUP($AT1312,'#Input Lists#'!$L$3:$S$833,8,FALSE)</f>
        <v>#N/A</v>
      </c>
      <c r="BC1312" s="91" t="str">
        <f t="shared" si="128"/>
        <v/>
      </c>
      <c r="BD1312" s="91" t="str">
        <f t="shared" si="129"/>
        <v/>
      </c>
      <c r="BE1312" s="15" t="str">
        <f t="shared" si="130"/>
        <v/>
      </c>
      <c r="BF1312" s="92" t="str">
        <f t="shared" si="131"/>
        <v>No Sighting Date</v>
      </c>
    </row>
    <row r="1313" spans="1:58" x14ac:dyDescent="0.25">
      <c r="A1313" s="118">
        <v>1308</v>
      </c>
      <c r="B1313" s="119"/>
      <c r="C1313" s="120"/>
      <c r="D1313" s="121"/>
      <c r="E1313" s="121"/>
      <c r="F1313" s="236"/>
      <c r="G1313" s="122" t="str">
        <f>IFERROR(VLOOKUP(F1313,'#Location List#'!$U$3:$V$1154,2,FALSE),"")</f>
        <v/>
      </c>
      <c r="H1313" s="120"/>
      <c r="I1313" s="120"/>
      <c r="J1313" s="120"/>
      <c r="K1313" s="120"/>
      <c r="L1313" s="120"/>
      <c r="M1313" s="120"/>
      <c r="N1313" s="120"/>
      <c r="O1313" s="120"/>
      <c r="P1313" s="120"/>
      <c r="Q1313" s="120"/>
      <c r="R1313" s="120"/>
      <c r="S1313" s="120"/>
      <c r="T1313" s="205">
        <f t="shared" si="126"/>
        <v>0</v>
      </c>
      <c r="U1313" s="205">
        <f t="shared" si="127"/>
        <v>0</v>
      </c>
      <c r="V1313" s="210"/>
      <c r="W1313" s="210"/>
      <c r="X1313" s="23" t="str">
        <f>IFERROR(VLOOKUP(AT1313,'#Input Lists#'!$L$3:$AH$833,3,FALSE)," ")</f>
        <v xml:space="preserve"> </v>
      </c>
      <c r="Y1313" s="23" t="str">
        <f>IFERROR(VLOOKUP(AT1313,'#Input Lists#'!$L$3:$AH$833,5,FALSE)," ")</f>
        <v xml:space="preserve"> </v>
      </c>
      <c r="Z1313" s="206" t="str">
        <f>IFERROR(VLOOKUP(AT1313,'#Input Lists#'!$L$3:$AH$833,9,FALSE)," ")</f>
        <v xml:space="preserve"> </v>
      </c>
      <c r="AA1313" s="119" t="s">
        <v>1527</v>
      </c>
      <c r="AB1313" s="120"/>
      <c r="AC1313" s="123"/>
      <c r="AD1313" s="123"/>
      <c r="AE1313" s="123"/>
      <c r="AF1313" s="123"/>
      <c r="AG1313" s="123"/>
      <c r="AH1313" s="123"/>
      <c r="AI1313" s="123"/>
      <c r="AJ1313" s="123"/>
      <c r="AK1313" s="123"/>
      <c r="AL1313" s="123"/>
      <c r="AM1313" s="123"/>
      <c r="AN1313" s="123"/>
      <c r="AO1313" s="123"/>
      <c r="AP1313" s="120"/>
      <c r="AQ1313" s="125" t="str">
        <f>IFERROR(VLOOKUP(G1313,'#Location List#'!$C$3:$D$150,2,FALSE),"")</f>
        <v/>
      </c>
      <c r="AR1313" s="125" t="str">
        <f>IFERROR(VLOOKUP(F1313,'#Location List#'!$Q$3:$R$1154,2,FALSE),"")</f>
        <v/>
      </c>
      <c r="AS1313" s="125" t="str">
        <f>IFERROR(VLOOKUP(V1313,'#Input Lists#'!$B$3:$D$46,3,FALSE),"")</f>
        <v/>
      </c>
      <c r="AT1313" s="125" t="str">
        <f>IFERROR(VLOOKUP(CONCATENATE(V1313," ",W1313),'#Input Lists#'!$K$3:$L$827,2,FALSE),"")</f>
        <v/>
      </c>
      <c r="AU1313" s="125">
        <f>IFERROR(VLOOKUP(AA1313,'#Input Lists#'!$BU$3:$BV$8,2,FALSE),"")</f>
        <v>1</v>
      </c>
      <c r="AV1313" s="118" t="str">
        <f>IFERROR(VLOOKUP(AB1313,'#Input Lists#'!$BO$3:$BP$9,2,FALSE),"")</f>
        <v/>
      </c>
      <c r="AW1313" s="118">
        <f>IFERROR(VLOOKUP(AC1313,'#Input Lists#'!$BL$3:$BM$7,2,FALSE),"")</f>
        <v>1</v>
      </c>
      <c r="AX1313" s="52" t="e">
        <f>VLOOKUP(AQ1313,'#Location List#'!$D$3:$K$150,4,FALSE)</f>
        <v>#N/A</v>
      </c>
      <c r="AY1313" s="273" t="e">
        <f>VLOOKUP(AX1313,'#Location List#'!$Z$3:$AA$13,2,FALSE)</f>
        <v>#N/A</v>
      </c>
      <c r="AZ1313" s="126" t="e">
        <f>VLOOKUP($AT1313,'#Input Lists#'!$L$3:$S$1033,6,FALSE)</f>
        <v>#N/A</v>
      </c>
      <c r="BA1313" s="239" t="e">
        <f>VLOOKUP($AT1313,'#Input Lists#'!$L$3:$S$833,7,FALSE)</f>
        <v>#N/A</v>
      </c>
      <c r="BB1313" s="239" t="e">
        <f>VLOOKUP($AT1313,'#Input Lists#'!$L$3:$S$833,8,FALSE)</f>
        <v>#N/A</v>
      </c>
      <c r="BC1313" s="91" t="str">
        <f t="shared" si="128"/>
        <v/>
      </c>
      <c r="BD1313" s="91" t="str">
        <f t="shared" si="129"/>
        <v/>
      </c>
      <c r="BE1313" s="15" t="str">
        <f t="shared" si="130"/>
        <v/>
      </c>
      <c r="BF1313" s="92" t="str">
        <f t="shared" si="131"/>
        <v>No Sighting Date</v>
      </c>
    </row>
    <row r="1314" spans="1:58" x14ac:dyDescent="0.25">
      <c r="A1314" s="118">
        <v>1309</v>
      </c>
      <c r="B1314" s="119"/>
      <c r="C1314" s="120"/>
      <c r="D1314" s="121"/>
      <c r="E1314" s="121"/>
      <c r="F1314" s="236"/>
      <c r="G1314" s="122" t="str">
        <f>IFERROR(VLOOKUP(F1314,'#Location List#'!$U$3:$V$1154,2,FALSE),"")</f>
        <v/>
      </c>
      <c r="H1314" s="120"/>
      <c r="I1314" s="120"/>
      <c r="J1314" s="120"/>
      <c r="K1314" s="120"/>
      <c r="L1314" s="120"/>
      <c r="M1314" s="120"/>
      <c r="N1314" s="120"/>
      <c r="O1314" s="120"/>
      <c r="P1314" s="120"/>
      <c r="Q1314" s="120"/>
      <c r="R1314" s="120"/>
      <c r="S1314" s="120"/>
      <c r="T1314" s="205">
        <f t="shared" si="126"/>
        <v>0</v>
      </c>
      <c r="U1314" s="205">
        <f t="shared" si="127"/>
        <v>0</v>
      </c>
      <c r="V1314" s="210"/>
      <c r="W1314" s="210"/>
      <c r="X1314" s="23" t="str">
        <f>IFERROR(VLOOKUP(AT1314,'#Input Lists#'!$L$3:$AH$833,3,FALSE)," ")</f>
        <v xml:space="preserve"> </v>
      </c>
      <c r="Y1314" s="23" t="str">
        <f>IFERROR(VLOOKUP(AT1314,'#Input Lists#'!$L$3:$AH$833,5,FALSE)," ")</f>
        <v xml:space="preserve"> </v>
      </c>
      <c r="Z1314" s="206" t="str">
        <f>IFERROR(VLOOKUP(AT1314,'#Input Lists#'!$L$3:$AH$833,9,FALSE)," ")</f>
        <v xml:space="preserve"> </v>
      </c>
      <c r="AA1314" s="119" t="s">
        <v>1527</v>
      </c>
      <c r="AB1314" s="120"/>
      <c r="AC1314" s="123"/>
      <c r="AD1314" s="123"/>
      <c r="AE1314" s="123"/>
      <c r="AF1314" s="123"/>
      <c r="AG1314" s="123"/>
      <c r="AH1314" s="123"/>
      <c r="AI1314" s="123"/>
      <c r="AJ1314" s="123"/>
      <c r="AK1314" s="123"/>
      <c r="AL1314" s="123"/>
      <c r="AM1314" s="123"/>
      <c r="AN1314" s="123"/>
      <c r="AO1314" s="123"/>
      <c r="AP1314" s="120"/>
      <c r="AQ1314" s="125" t="str">
        <f>IFERROR(VLOOKUP(G1314,'#Location List#'!$C$3:$D$150,2,FALSE),"")</f>
        <v/>
      </c>
      <c r="AR1314" s="125" t="str">
        <f>IFERROR(VLOOKUP(F1314,'#Location List#'!$Q$3:$R$1154,2,FALSE),"")</f>
        <v/>
      </c>
      <c r="AS1314" s="125" t="str">
        <f>IFERROR(VLOOKUP(V1314,'#Input Lists#'!$B$3:$D$46,3,FALSE),"")</f>
        <v/>
      </c>
      <c r="AT1314" s="125" t="str">
        <f>IFERROR(VLOOKUP(CONCATENATE(V1314," ",W1314),'#Input Lists#'!$K$3:$L$827,2,FALSE),"")</f>
        <v/>
      </c>
      <c r="AU1314" s="125">
        <f>IFERROR(VLOOKUP(AA1314,'#Input Lists#'!$BU$3:$BV$8,2,FALSE),"")</f>
        <v>1</v>
      </c>
      <c r="AV1314" s="118" t="str">
        <f>IFERROR(VLOOKUP(AB1314,'#Input Lists#'!$BO$3:$BP$9,2,FALSE),"")</f>
        <v/>
      </c>
      <c r="AW1314" s="118">
        <f>IFERROR(VLOOKUP(AC1314,'#Input Lists#'!$BL$3:$BM$7,2,FALSE),"")</f>
        <v>1</v>
      </c>
      <c r="AX1314" s="52" t="e">
        <f>VLOOKUP(AQ1314,'#Location List#'!$D$3:$K$150,4,FALSE)</f>
        <v>#N/A</v>
      </c>
      <c r="AY1314" s="273" t="e">
        <f>VLOOKUP(AX1314,'#Location List#'!$Z$3:$AA$13,2,FALSE)</f>
        <v>#N/A</v>
      </c>
      <c r="AZ1314" s="126" t="e">
        <f>VLOOKUP($AT1314,'#Input Lists#'!$L$3:$S$1033,6,FALSE)</f>
        <v>#N/A</v>
      </c>
      <c r="BA1314" s="239" t="e">
        <f>VLOOKUP($AT1314,'#Input Lists#'!$L$3:$S$833,7,FALSE)</f>
        <v>#N/A</v>
      </c>
      <c r="BB1314" s="239" t="e">
        <f>VLOOKUP($AT1314,'#Input Lists#'!$L$3:$S$833,8,FALSE)</f>
        <v>#N/A</v>
      </c>
      <c r="BC1314" s="91" t="str">
        <f t="shared" si="128"/>
        <v/>
      </c>
      <c r="BD1314" s="91" t="str">
        <f t="shared" si="129"/>
        <v/>
      </c>
      <c r="BE1314" s="15" t="str">
        <f t="shared" si="130"/>
        <v/>
      </c>
      <c r="BF1314" s="92" t="str">
        <f t="shared" si="131"/>
        <v>No Sighting Date</v>
      </c>
    </row>
    <row r="1315" spans="1:58" x14ac:dyDescent="0.25">
      <c r="A1315" s="118">
        <v>1310</v>
      </c>
      <c r="B1315" s="119"/>
      <c r="C1315" s="120"/>
      <c r="D1315" s="121"/>
      <c r="E1315" s="121"/>
      <c r="F1315" s="236"/>
      <c r="G1315" s="122" t="str">
        <f>IFERROR(VLOOKUP(F1315,'#Location List#'!$U$3:$V$1154,2,FALSE),"")</f>
        <v/>
      </c>
      <c r="H1315" s="120"/>
      <c r="I1315" s="120"/>
      <c r="J1315" s="120"/>
      <c r="K1315" s="120"/>
      <c r="L1315" s="120"/>
      <c r="M1315" s="120"/>
      <c r="N1315" s="120"/>
      <c r="O1315" s="120"/>
      <c r="P1315" s="120"/>
      <c r="Q1315" s="120"/>
      <c r="R1315" s="120"/>
      <c r="S1315" s="120"/>
      <c r="T1315" s="205">
        <f t="shared" si="126"/>
        <v>0</v>
      </c>
      <c r="U1315" s="205">
        <f t="shared" si="127"/>
        <v>0</v>
      </c>
      <c r="V1315" s="210"/>
      <c r="W1315" s="210"/>
      <c r="X1315" s="23" t="str">
        <f>IFERROR(VLOOKUP(AT1315,'#Input Lists#'!$L$3:$AH$833,3,FALSE)," ")</f>
        <v xml:space="preserve"> </v>
      </c>
      <c r="Y1315" s="23" t="str">
        <f>IFERROR(VLOOKUP(AT1315,'#Input Lists#'!$L$3:$AH$833,5,FALSE)," ")</f>
        <v xml:space="preserve"> </v>
      </c>
      <c r="Z1315" s="206" t="str">
        <f>IFERROR(VLOOKUP(AT1315,'#Input Lists#'!$L$3:$AH$833,9,FALSE)," ")</f>
        <v xml:space="preserve"> </v>
      </c>
      <c r="AA1315" s="119" t="s">
        <v>1527</v>
      </c>
      <c r="AB1315" s="120"/>
      <c r="AC1315" s="123"/>
      <c r="AD1315" s="123"/>
      <c r="AE1315" s="123"/>
      <c r="AF1315" s="123"/>
      <c r="AG1315" s="123"/>
      <c r="AH1315" s="123"/>
      <c r="AI1315" s="123"/>
      <c r="AJ1315" s="123"/>
      <c r="AK1315" s="123"/>
      <c r="AL1315" s="123"/>
      <c r="AM1315" s="123"/>
      <c r="AN1315" s="123"/>
      <c r="AO1315" s="123"/>
      <c r="AP1315" s="120"/>
      <c r="AQ1315" s="125" t="str">
        <f>IFERROR(VLOOKUP(G1315,'#Location List#'!$C$3:$D$150,2,FALSE),"")</f>
        <v/>
      </c>
      <c r="AR1315" s="125" t="str">
        <f>IFERROR(VLOOKUP(F1315,'#Location List#'!$Q$3:$R$1154,2,FALSE),"")</f>
        <v/>
      </c>
      <c r="AS1315" s="125" t="str">
        <f>IFERROR(VLOOKUP(V1315,'#Input Lists#'!$B$3:$D$46,3,FALSE),"")</f>
        <v/>
      </c>
      <c r="AT1315" s="125" t="str">
        <f>IFERROR(VLOOKUP(CONCATENATE(V1315," ",W1315),'#Input Lists#'!$K$3:$L$827,2,FALSE),"")</f>
        <v/>
      </c>
      <c r="AU1315" s="125">
        <f>IFERROR(VLOOKUP(AA1315,'#Input Lists#'!$BU$3:$BV$8,2,FALSE),"")</f>
        <v>1</v>
      </c>
      <c r="AV1315" s="118" t="str">
        <f>IFERROR(VLOOKUP(AB1315,'#Input Lists#'!$BO$3:$BP$9,2,FALSE),"")</f>
        <v/>
      </c>
      <c r="AW1315" s="118">
        <f>IFERROR(VLOOKUP(AC1315,'#Input Lists#'!$BL$3:$BM$7,2,FALSE),"")</f>
        <v>1</v>
      </c>
      <c r="AX1315" s="52" t="e">
        <f>VLOOKUP(AQ1315,'#Location List#'!$D$3:$K$150,4,FALSE)</f>
        <v>#N/A</v>
      </c>
      <c r="AY1315" s="273" t="e">
        <f>VLOOKUP(AX1315,'#Location List#'!$Z$3:$AA$13,2,FALSE)</f>
        <v>#N/A</v>
      </c>
      <c r="AZ1315" s="126" t="e">
        <f>VLOOKUP($AT1315,'#Input Lists#'!$L$3:$S$1033,6,FALSE)</f>
        <v>#N/A</v>
      </c>
      <c r="BA1315" s="239" t="e">
        <f>VLOOKUP($AT1315,'#Input Lists#'!$L$3:$S$833,7,FALSE)</f>
        <v>#N/A</v>
      </c>
      <c r="BB1315" s="239" t="e">
        <f>VLOOKUP($AT1315,'#Input Lists#'!$L$3:$S$833,8,FALSE)</f>
        <v>#N/A</v>
      </c>
      <c r="BC1315" s="91" t="str">
        <f t="shared" si="128"/>
        <v/>
      </c>
      <c r="BD1315" s="91" t="str">
        <f t="shared" si="129"/>
        <v/>
      </c>
      <c r="BE1315" s="15" t="str">
        <f t="shared" si="130"/>
        <v/>
      </c>
      <c r="BF1315" s="92" t="str">
        <f t="shared" si="131"/>
        <v>No Sighting Date</v>
      </c>
    </row>
    <row r="1316" spans="1:58" x14ac:dyDescent="0.25">
      <c r="A1316" s="118">
        <v>1311</v>
      </c>
      <c r="B1316" s="119"/>
      <c r="C1316" s="120"/>
      <c r="D1316" s="121"/>
      <c r="E1316" s="121"/>
      <c r="F1316" s="236"/>
      <c r="G1316" s="122" t="str">
        <f>IFERROR(VLOOKUP(F1316,'#Location List#'!$U$3:$V$1154,2,FALSE),"")</f>
        <v/>
      </c>
      <c r="H1316" s="120"/>
      <c r="I1316" s="120"/>
      <c r="J1316" s="120"/>
      <c r="K1316" s="120"/>
      <c r="L1316" s="120"/>
      <c r="M1316" s="120"/>
      <c r="N1316" s="120"/>
      <c r="O1316" s="120"/>
      <c r="P1316" s="120"/>
      <c r="Q1316" s="120"/>
      <c r="R1316" s="120"/>
      <c r="S1316" s="120"/>
      <c r="T1316" s="205">
        <f t="shared" si="126"/>
        <v>0</v>
      </c>
      <c r="U1316" s="205">
        <f t="shared" si="127"/>
        <v>0</v>
      </c>
      <c r="V1316" s="210"/>
      <c r="W1316" s="210"/>
      <c r="X1316" s="23" t="str">
        <f>IFERROR(VLOOKUP(AT1316,'#Input Lists#'!$L$3:$AH$833,3,FALSE)," ")</f>
        <v xml:space="preserve"> </v>
      </c>
      <c r="Y1316" s="23" t="str">
        <f>IFERROR(VLOOKUP(AT1316,'#Input Lists#'!$L$3:$AH$833,5,FALSE)," ")</f>
        <v xml:space="preserve"> </v>
      </c>
      <c r="Z1316" s="206" t="str">
        <f>IFERROR(VLOOKUP(AT1316,'#Input Lists#'!$L$3:$AH$833,9,FALSE)," ")</f>
        <v xml:space="preserve"> </v>
      </c>
      <c r="AA1316" s="119" t="s">
        <v>1527</v>
      </c>
      <c r="AB1316" s="120"/>
      <c r="AC1316" s="123"/>
      <c r="AD1316" s="123"/>
      <c r="AE1316" s="123"/>
      <c r="AF1316" s="123"/>
      <c r="AG1316" s="123"/>
      <c r="AH1316" s="123"/>
      <c r="AI1316" s="123"/>
      <c r="AJ1316" s="123"/>
      <c r="AK1316" s="123"/>
      <c r="AL1316" s="123"/>
      <c r="AM1316" s="123"/>
      <c r="AN1316" s="123"/>
      <c r="AO1316" s="123"/>
      <c r="AP1316" s="120"/>
      <c r="AQ1316" s="125" t="str">
        <f>IFERROR(VLOOKUP(G1316,'#Location List#'!$C$3:$D$150,2,FALSE),"")</f>
        <v/>
      </c>
      <c r="AR1316" s="125" t="str">
        <f>IFERROR(VLOOKUP(F1316,'#Location List#'!$Q$3:$R$1154,2,FALSE),"")</f>
        <v/>
      </c>
      <c r="AS1316" s="125" t="str">
        <f>IFERROR(VLOOKUP(V1316,'#Input Lists#'!$B$3:$D$46,3,FALSE),"")</f>
        <v/>
      </c>
      <c r="AT1316" s="125" t="str">
        <f>IFERROR(VLOOKUP(CONCATENATE(V1316," ",W1316),'#Input Lists#'!$K$3:$L$827,2,FALSE),"")</f>
        <v/>
      </c>
      <c r="AU1316" s="125">
        <f>IFERROR(VLOOKUP(AA1316,'#Input Lists#'!$BU$3:$BV$8,2,FALSE),"")</f>
        <v>1</v>
      </c>
      <c r="AV1316" s="118" t="str">
        <f>IFERROR(VLOOKUP(AB1316,'#Input Lists#'!$BO$3:$BP$9,2,FALSE),"")</f>
        <v/>
      </c>
      <c r="AW1316" s="118">
        <f>IFERROR(VLOOKUP(AC1316,'#Input Lists#'!$BL$3:$BM$7,2,FALSE),"")</f>
        <v>1</v>
      </c>
      <c r="AX1316" s="52" t="e">
        <f>VLOOKUP(AQ1316,'#Location List#'!$D$3:$K$150,4,FALSE)</f>
        <v>#N/A</v>
      </c>
      <c r="AY1316" s="273" t="e">
        <f>VLOOKUP(AX1316,'#Location List#'!$Z$3:$AA$13,2,FALSE)</f>
        <v>#N/A</v>
      </c>
      <c r="AZ1316" s="126" t="e">
        <f>VLOOKUP($AT1316,'#Input Lists#'!$L$3:$S$1033,6,FALSE)</f>
        <v>#N/A</v>
      </c>
      <c r="BA1316" s="239" t="e">
        <f>VLOOKUP($AT1316,'#Input Lists#'!$L$3:$S$833,7,FALSE)</f>
        <v>#N/A</v>
      </c>
      <c r="BB1316" s="239" t="e">
        <f>VLOOKUP($AT1316,'#Input Lists#'!$L$3:$S$833,8,FALSE)</f>
        <v>#N/A</v>
      </c>
      <c r="BC1316" s="91" t="str">
        <f t="shared" si="128"/>
        <v/>
      </c>
      <c r="BD1316" s="91" t="str">
        <f t="shared" si="129"/>
        <v/>
      </c>
      <c r="BE1316" s="15" t="str">
        <f t="shared" si="130"/>
        <v/>
      </c>
      <c r="BF1316" s="92" t="str">
        <f t="shared" si="131"/>
        <v>No Sighting Date</v>
      </c>
    </row>
    <row r="1317" spans="1:58" x14ac:dyDescent="0.25">
      <c r="A1317" s="118">
        <v>1312</v>
      </c>
      <c r="B1317" s="119"/>
      <c r="C1317" s="120"/>
      <c r="D1317" s="121"/>
      <c r="E1317" s="121"/>
      <c r="F1317" s="236"/>
      <c r="G1317" s="122" t="str">
        <f>IFERROR(VLOOKUP(F1317,'#Location List#'!$U$3:$V$1154,2,FALSE),"")</f>
        <v/>
      </c>
      <c r="H1317" s="120"/>
      <c r="I1317" s="120"/>
      <c r="J1317" s="120"/>
      <c r="K1317" s="120"/>
      <c r="L1317" s="120"/>
      <c r="M1317" s="120"/>
      <c r="N1317" s="120"/>
      <c r="O1317" s="120"/>
      <c r="P1317" s="120"/>
      <c r="Q1317" s="120"/>
      <c r="R1317" s="120"/>
      <c r="S1317" s="120"/>
      <c r="T1317" s="205">
        <f t="shared" si="126"/>
        <v>0</v>
      </c>
      <c r="U1317" s="205">
        <f t="shared" si="127"/>
        <v>0</v>
      </c>
      <c r="V1317" s="210"/>
      <c r="W1317" s="210"/>
      <c r="X1317" s="23" t="str">
        <f>IFERROR(VLOOKUP(AT1317,'#Input Lists#'!$L$3:$AH$833,3,FALSE)," ")</f>
        <v xml:space="preserve"> </v>
      </c>
      <c r="Y1317" s="23" t="str">
        <f>IFERROR(VLOOKUP(AT1317,'#Input Lists#'!$L$3:$AH$833,5,FALSE)," ")</f>
        <v xml:space="preserve"> </v>
      </c>
      <c r="Z1317" s="206" t="str">
        <f>IFERROR(VLOOKUP(AT1317,'#Input Lists#'!$L$3:$AH$833,9,FALSE)," ")</f>
        <v xml:space="preserve"> </v>
      </c>
      <c r="AA1317" s="119" t="s">
        <v>1527</v>
      </c>
      <c r="AB1317" s="120"/>
      <c r="AC1317" s="123"/>
      <c r="AD1317" s="123"/>
      <c r="AE1317" s="123"/>
      <c r="AF1317" s="123"/>
      <c r="AG1317" s="123"/>
      <c r="AH1317" s="123"/>
      <c r="AI1317" s="123"/>
      <c r="AJ1317" s="123"/>
      <c r="AK1317" s="123"/>
      <c r="AL1317" s="123"/>
      <c r="AM1317" s="123"/>
      <c r="AN1317" s="123"/>
      <c r="AO1317" s="123"/>
      <c r="AP1317" s="120"/>
      <c r="AQ1317" s="125" t="str">
        <f>IFERROR(VLOOKUP(G1317,'#Location List#'!$C$3:$D$150,2,FALSE),"")</f>
        <v/>
      </c>
      <c r="AR1317" s="125" t="str">
        <f>IFERROR(VLOOKUP(F1317,'#Location List#'!$Q$3:$R$1154,2,FALSE),"")</f>
        <v/>
      </c>
      <c r="AS1317" s="125" t="str">
        <f>IFERROR(VLOOKUP(V1317,'#Input Lists#'!$B$3:$D$46,3,FALSE),"")</f>
        <v/>
      </c>
      <c r="AT1317" s="125" t="str">
        <f>IFERROR(VLOOKUP(CONCATENATE(V1317," ",W1317),'#Input Lists#'!$K$3:$L$827,2,FALSE),"")</f>
        <v/>
      </c>
      <c r="AU1317" s="125">
        <f>IFERROR(VLOOKUP(AA1317,'#Input Lists#'!$BU$3:$BV$8,2,FALSE),"")</f>
        <v>1</v>
      </c>
      <c r="AV1317" s="118" t="str">
        <f>IFERROR(VLOOKUP(AB1317,'#Input Lists#'!$BO$3:$BP$9,2,FALSE),"")</f>
        <v/>
      </c>
      <c r="AW1317" s="118">
        <f>IFERROR(VLOOKUP(AC1317,'#Input Lists#'!$BL$3:$BM$7,2,FALSE),"")</f>
        <v>1</v>
      </c>
      <c r="AX1317" s="52" t="e">
        <f>VLOOKUP(AQ1317,'#Location List#'!$D$3:$K$150,4,FALSE)</f>
        <v>#N/A</v>
      </c>
      <c r="AY1317" s="273" t="e">
        <f>VLOOKUP(AX1317,'#Location List#'!$Z$3:$AA$13,2,FALSE)</f>
        <v>#N/A</v>
      </c>
      <c r="AZ1317" s="126" t="e">
        <f>VLOOKUP($AT1317,'#Input Lists#'!$L$3:$S$1033,6,FALSE)</f>
        <v>#N/A</v>
      </c>
      <c r="BA1317" s="239" t="e">
        <f>VLOOKUP($AT1317,'#Input Lists#'!$L$3:$S$833,7,FALSE)</f>
        <v>#N/A</v>
      </c>
      <c r="BB1317" s="239" t="e">
        <f>VLOOKUP($AT1317,'#Input Lists#'!$L$3:$S$833,8,FALSE)</f>
        <v>#N/A</v>
      </c>
      <c r="BC1317" s="91" t="str">
        <f t="shared" si="128"/>
        <v/>
      </c>
      <c r="BD1317" s="91" t="str">
        <f t="shared" si="129"/>
        <v/>
      </c>
      <c r="BE1317" s="15" t="str">
        <f t="shared" si="130"/>
        <v/>
      </c>
      <c r="BF1317" s="92" t="str">
        <f t="shared" si="131"/>
        <v>No Sighting Date</v>
      </c>
    </row>
    <row r="1318" spans="1:58" x14ac:dyDescent="0.25">
      <c r="A1318" s="118">
        <v>1313</v>
      </c>
      <c r="B1318" s="119"/>
      <c r="C1318" s="120"/>
      <c r="D1318" s="121"/>
      <c r="E1318" s="121"/>
      <c r="F1318" s="236"/>
      <c r="G1318" s="122" t="str">
        <f>IFERROR(VLOOKUP(F1318,'#Location List#'!$U$3:$V$1154,2,FALSE),"")</f>
        <v/>
      </c>
      <c r="H1318" s="120"/>
      <c r="I1318" s="120"/>
      <c r="J1318" s="120"/>
      <c r="K1318" s="120"/>
      <c r="L1318" s="120"/>
      <c r="M1318" s="120"/>
      <c r="N1318" s="120"/>
      <c r="O1318" s="120"/>
      <c r="P1318" s="120"/>
      <c r="Q1318" s="120"/>
      <c r="R1318" s="120"/>
      <c r="S1318" s="120"/>
      <c r="T1318" s="205">
        <f t="shared" si="126"/>
        <v>0</v>
      </c>
      <c r="U1318" s="205">
        <f t="shared" si="127"/>
        <v>0</v>
      </c>
      <c r="V1318" s="210"/>
      <c r="W1318" s="210"/>
      <c r="X1318" s="23" t="str">
        <f>IFERROR(VLOOKUP(AT1318,'#Input Lists#'!$L$3:$AH$833,3,FALSE)," ")</f>
        <v xml:space="preserve"> </v>
      </c>
      <c r="Y1318" s="23" t="str">
        <f>IFERROR(VLOOKUP(AT1318,'#Input Lists#'!$L$3:$AH$833,5,FALSE)," ")</f>
        <v xml:space="preserve"> </v>
      </c>
      <c r="Z1318" s="206" t="str">
        <f>IFERROR(VLOOKUP(AT1318,'#Input Lists#'!$L$3:$AH$833,9,FALSE)," ")</f>
        <v xml:space="preserve"> </v>
      </c>
      <c r="AA1318" s="119" t="s">
        <v>1527</v>
      </c>
      <c r="AB1318" s="120"/>
      <c r="AC1318" s="123"/>
      <c r="AD1318" s="123"/>
      <c r="AE1318" s="123"/>
      <c r="AF1318" s="123"/>
      <c r="AG1318" s="123"/>
      <c r="AH1318" s="123"/>
      <c r="AI1318" s="123"/>
      <c r="AJ1318" s="123"/>
      <c r="AK1318" s="123"/>
      <c r="AL1318" s="123"/>
      <c r="AM1318" s="123"/>
      <c r="AN1318" s="123"/>
      <c r="AO1318" s="123"/>
      <c r="AP1318" s="120"/>
      <c r="AQ1318" s="125" t="str">
        <f>IFERROR(VLOOKUP(G1318,'#Location List#'!$C$3:$D$150,2,FALSE),"")</f>
        <v/>
      </c>
      <c r="AR1318" s="125" t="str">
        <f>IFERROR(VLOOKUP(F1318,'#Location List#'!$Q$3:$R$1154,2,FALSE),"")</f>
        <v/>
      </c>
      <c r="AS1318" s="125" t="str">
        <f>IFERROR(VLOOKUP(V1318,'#Input Lists#'!$B$3:$D$46,3,FALSE),"")</f>
        <v/>
      </c>
      <c r="AT1318" s="125" t="str">
        <f>IFERROR(VLOOKUP(CONCATENATE(V1318," ",W1318),'#Input Lists#'!$K$3:$L$827,2,FALSE),"")</f>
        <v/>
      </c>
      <c r="AU1318" s="125">
        <f>IFERROR(VLOOKUP(AA1318,'#Input Lists#'!$BU$3:$BV$8,2,FALSE),"")</f>
        <v>1</v>
      </c>
      <c r="AV1318" s="118" t="str">
        <f>IFERROR(VLOOKUP(AB1318,'#Input Lists#'!$BO$3:$BP$9,2,FALSE),"")</f>
        <v/>
      </c>
      <c r="AW1318" s="118">
        <f>IFERROR(VLOOKUP(AC1318,'#Input Lists#'!$BL$3:$BM$7,2,FALSE),"")</f>
        <v>1</v>
      </c>
      <c r="AX1318" s="52" t="e">
        <f>VLOOKUP(AQ1318,'#Location List#'!$D$3:$K$150,4,FALSE)</f>
        <v>#N/A</v>
      </c>
      <c r="AY1318" s="273" t="e">
        <f>VLOOKUP(AX1318,'#Location List#'!$Z$3:$AA$13,2,FALSE)</f>
        <v>#N/A</v>
      </c>
      <c r="AZ1318" s="126" t="e">
        <f>VLOOKUP($AT1318,'#Input Lists#'!$L$3:$S$1033,6,FALSE)</f>
        <v>#N/A</v>
      </c>
      <c r="BA1318" s="239" t="e">
        <f>VLOOKUP($AT1318,'#Input Lists#'!$L$3:$S$833,7,FALSE)</f>
        <v>#N/A</v>
      </c>
      <c r="BB1318" s="239" t="e">
        <f>VLOOKUP($AT1318,'#Input Lists#'!$L$3:$S$833,8,FALSE)</f>
        <v>#N/A</v>
      </c>
      <c r="BC1318" s="91" t="str">
        <f t="shared" si="128"/>
        <v/>
      </c>
      <c r="BD1318" s="91" t="str">
        <f t="shared" si="129"/>
        <v/>
      </c>
      <c r="BE1318" s="15" t="str">
        <f t="shared" si="130"/>
        <v/>
      </c>
      <c r="BF1318" s="92" t="str">
        <f t="shared" si="131"/>
        <v>No Sighting Date</v>
      </c>
    </row>
    <row r="1319" spans="1:58" x14ac:dyDescent="0.25">
      <c r="A1319" s="118">
        <v>1314</v>
      </c>
      <c r="B1319" s="119"/>
      <c r="C1319" s="120"/>
      <c r="D1319" s="121"/>
      <c r="E1319" s="121"/>
      <c r="F1319" s="236"/>
      <c r="G1319" s="122" t="str">
        <f>IFERROR(VLOOKUP(F1319,'#Location List#'!$U$3:$V$1154,2,FALSE),"")</f>
        <v/>
      </c>
      <c r="H1319" s="120"/>
      <c r="I1319" s="120"/>
      <c r="J1319" s="120"/>
      <c r="K1319" s="120"/>
      <c r="L1319" s="120"/>
      <c r="M1319" s="120"/>
      <c r="N1319" s="120"/>
      <c r="O1319" s="120"/>
      <c r="P1319" s="120"/>
      <c r="Q1319" s="120"/>
      <c r="R1319" s="120"/>
      <c r="S1319" s="120"/>
      <c r="T1319" s="205">
        <f t="shared" si="126"/>
        <v>0</v>
      </c>
      <c r="U1319" s="205">
        <f t="shared" si="127"/>
        <v>0</v>
      </c>
      <c r="V1319" s="210"/>
      <c r="W1319" s="210"/>
      <c r="X1319" s="23" t="str">
        <f>IFERROR(VLOOKUP(AT1319,'#Input Lists#'!$L$3:$AH$833,3,FALSE)," ")</f>
        <v xml:space="preserve"> </v>
      </c>
      <c r="Y1319" s="23" t="str">
        <f>IFERROR(VLOOKUP(AT1319,'#Input Lists#'!$L$3:$AH$833,5,FALSE)," ")</f>
        <v xml:space="preserve"> </v>
      </c>
      <c r="Z1319" s="206" t="str">
        <f>IFERROR(VLOOKUP(AT1319,'#Input Lists#'!$L$3:$AH$833,9,FALSE)," ")</f>
        <v xml:space="preserve"> </v>
      </c>
      <c r="AA1319" s="119" t="s">
        <v>1527</v>
      </c>
      <c r="AB1319" s="120"/>
      <c r="AC1319" s="123"/>
      <c r="AD1319" s="123"/>
      <c r="AE1319" s="123"/>
      <c r="AF1319" s="123"/>
      <c r="AG1319" s="123"/>
      <c r="AH1319" s="123"/>
      <c r="AI1319" s="123"/>
      <c r="AJ1319" s="123"/>
      <c r="AK1319" s="123"/>
      <c r="AL1319" s="123"/>
      <c r="AM1319" s="123"/>
      <c r="AN1319" s="123"/>
      <c r="AO1319" s="123"/>
      <c r="AP1319" s="120"/>
      <c r="AQ1319" s="125" t="str">
        <f>IFERROR(VLOOKUP(G1319,'#Location List#'!$C$3:$D$150,2,FALSE),"")</f>
        <v/>
      </c>
      <c r="AR1319" s="125" t="str">
        <f>IFERROR(VLOOKUP(F1319,'#Location List#'!$Q$3:$R$1154,2,FALSE),"")</f>
        <v/>
      </c>
      <c r="AS1319" s="125" t="str">
        <f>IFERROR(VLOOKUP(V1319,'#Input Lists#'!$B$3:$D$46,3,FALSE),"")</f>
        <v/>
      </c>
      <c r="AT1319" s="125" t="str">
        <f>IFERROR(VLOOKUP(CONCATENATE(V1319," ",W1319),'#Input Lists#'!$K$3:$L$827,2,FALSE),"")</f>
        <v/>
      </c>
      <c r="AU1319" s="125">
        <f>IFERROR(VLOOKUP(AA1319,'#Input Lists#'!$BU$3:$BV$8,2,FALSE),"")</f>
        <v>1</v>
      </c>
      <c r="AV1319" s="118" t="str">
        <f>IFERROR(VLOOKUP(AB1319,'#Input Lists#'!$BO$3:$BP$9,2,FALSE),"")</f>
        <v/>
      </c>
      <c r="AW1319" s="118">
        <f>IFERROR(VLOOKUP(AC1319,'#Input Lists#'!$BL$3:$BM$7,2,FALSE),"")</f>
        <v>1</v>
      </c>
      <c r="AX1319" s="52" t="e">
        <f>VLOOKUP(AQ1319,'#Location List#'!$D$3:$K$150,4,FALSE)</f>
        <v>#N/A</v>
      </c>
      <c r="AY1319" s="273" t="e">
        <f>VLOOKUP(AX1319,'#Location List#'!$Z$3:$AA$13,2,FALSE)</f>
        <v>#N/A</v>
      </c>
      <c r="AZ1319" s="126" t="e">
        <f>VLOOKUP($AT1319,'#Input Lists#'!$L$3:$S$1033,6,FALSE)</f>
        <v>#N/A</v>
      </c>
      <c r="BA1319" s="239" t="e">
        <f>VLOOKUP($AT1319,'#Input Lists#'!$L$3:$S$833,7,FALSE)</f>
        <v>#N/A</v>
      </c>
      <c r="BB1319" s="239" t="e">
        <f>VLOOKUP($AT1319,'#Input Lists#'!$L$3:$S$833,8,FALSE)</f>
        <v>#N/A</v>
      </c>
      <c r="BC1319" s="91" t="str">
        <f t="shared" si="128"/>
        <v/>
      </c>
      <c r="BD1319" s="91" t="str">
        <f t="shared" si="129"/>
        <v/>
      </c>
      <c r="BE1319" s="15" t="str">
        <f t="shared" si="130"/>
        <v/>
      </c>
      <c r="BF1319" s="92" t="str">
        <f t="shared" si="131"/>
        <v>No Sighting Date</v>
      </c>
    </row>
    <row r="1320" spans="1:58" x14ac:dyDescent="0.25">
      <c r="A1320" s="118">
        <v>1315</v>
      </c>
      <c r="B1320" s="119"/>
      <c r="C1320" s="120"/>
      <c r="D1320" s="121"/>
      <c r="E1320" s="121"/>
      <c r="F1320" s="236"/>
      <c r="G1320" s="122" t="str">
        <f>IFERROR(VLOOKUP(F1320,'#Location List#'!$U$3:$V$1154,2,FALSE),"")</f>
        <v/>
      </c>
      <c r="H1320" s="120"/>
      <c r="I1320" s="120"/>
      <c r="J1320" s="120"/>
      <c r="K1320" s="120"/>
      <c r="L1320" s="120"/>
      <c r="M1320" s="120"/>
      <c r="N1320" s="120"/>
      <c r="O1320" s="120"/>
      <c r="P1320" s="120"/>
      <c r="Q1320" s="120"/>
      <c r="R1320" s="120"/>
      <c r="S1320" s="120"/>
      <c r="T1320" s="205">
        <f t="shared" si="126"/>
        <v>0</v>
      </c>
      <c r="U1320" s="205">
        <f t="shared" si="127"/>
        <v>0</v>
      </c>
      <c r="V1320" s="210"/>
      <c r="W1320" s="210"/>
      <c r="X1320" s="23" t="str">
        <f>IFERROR(VLOOKUP(AT1320,'#Input Lists#'!$L$3:$AH$833,3,FALSE)," ")</f>
        <v xml:space="preserve"> </v>
      </c>
      <c r="Y1320" s="23" t="str">
        <f>IFERROR(VLOOKUP(AT1320,'#Input Lists#'!$L$3:$AH$833,5,FALSE)," ")</f>
        <v xml:space="preserve"> </v>
      </c>
      <c r="Z1320" s="206" t="str">
        <f>IFERROR(VLOOKUP(AT1320,'#Input Lists#'!$L$3:$AH$833,9,FALSE)," ")</f>
        <v xml:space="preserve"> </v>
      </c>
      <c r="AA1320" s="119" t="s">
        <v>1527</v>
      </c>
      <c r="AB1320" s="120"/>
      <c r="AC1320" s="123"/>
      <c r="AD1320" s="123"/>
      <c r="AE1320" s="123"/>
      <c r="AF1320" s="123"/>
      <c r="AG1320" s="123"/>
      <c r="AH1320" s="123"/>
      <c r="AI1320" s="123"/>
      <c r="AJ1320" s="123"/>
      <c r="AK1320" s="123"/>
      <c r="AL1320" s="123"/>
      <c r="AM1320" s="123"/>
      <c r="AN1320" s="123"/>
      <c r="AO1320" s="123"/>
      <c r="AP1320" s="120"/>
      <c r="AQ1320" s="125" t="str">
        <f>IFERROR(VLOOKUP(G1320,'#Location List#'!$C$3:$D$150,2,FALSE),"")</f>
        <v/>
      </c>
      <c r="AR1320" s="125" t="str">
        <f>IFERROR(VLOOKUP(F1320,'#Location List#'!$Q$3:$R$1154,2,FALSE),"")</f>
        <v/>
      </c>
      <c r="AS1320" s="125" t="str">
        <f>IFERROR(VLOOKUP(V1320,'#Input Lists#'!$B$3:$D$46,3,FALSE),"")</f>
        <v/>
      </c>
      <c r="AT1320" s="125" t="str">
        <f>IFERROR(VLOOKUP(CONCATENATE(V1320," ",W1320),'#Input Lists#'!$K$3:$L$827,2,FALSE),"")</f>
        <v/>
      </c>
      <c r="AU1320" s="125">
        <f>IFERROR(VLOOKUP(AA1320,'#Input Lists#'!$BU$3:$BV$8,2,FALSE),"")</f>
        <v>1</v>
      </c>
      <c r="AV1320" s="118" t="str">
        <f>IFERROR(VLOOKUP(AB1320,'#Input Lists#'!$BO$3:$BP$9,2,FALSE),"")</f>
        <v/>
      </c>
      <c r="AW1320" s="118">
        <f>IFERROR(VLOOKUP(AC1320,'#Input Lists#'!$BL$3:$BM$7,2,FALSE),"")</f>
        <v>1</v>
      </c>
      <c r="AX1320" s="52" t="e">
        <f>VLOOKUP(AQ1320,'#Location List#'!$D$3:$K$150,4,FALSE)</f>
        <v>#N/A</v>
      </c>
      <c r="AY1320" s="273" t="e">
        <f>VLOOKUP(AX1320,'#Location List#'!$Z$3:$AA$13,2,FALSE)</f>
        <v>#N/A</v>
      </c>
      <c r="AZ1320" s="126" t="e">
        <f>VLOOKUP($AT1320,'#Input Lists#'!$L$3:$S$1033,6,FALSE)</f>
        <v>#N/A</v>
      </c>
      <c r="BA1320" s="239" t="e">
        <f>VLOOKUP($AT1320,'#Input Lists#'!$L$3:$S$833,7,FALSE)</f>
        <v>#N/A</v>
      </c>
      <c r="BB1320" s="239" t="e">
        <f>VLOOKUP($AT1320,'#Input Lists#'!$L$3:$S$833,8,FALSE)</f>
        <v>#N/A</v>
      </c>
      <c r="BC1320" s="91" t="str">
        <f t="shared" si="128"/>
        <v/>
      </c>
      <c r="BD1320" s="91" t="str">
        <f t="shared" si="129"/>
        <v/>
      </c>
      <c r="BE1320" s="15" t="str">
        <f t="shared" si="130"/>
        <v/>
      </c>
      <c r="BF1320" s="92" t="str">
        <f t="shared" si="131"/>
        <v>No Sighting Date</v>
      </c>
    </row>
    <row r="1321" spans="1:58" x14ac:dyDescent="0.25">
      <c r="A1321" s="118">
        <v>1316</v>
      </c>
      <c r="B1321" s="119"/>
      <c r="C1321" s="120"/>
      <c r="D1321" s="121"/>
      <c r="E1321" s="121"/>
      <c r="F1321" s="236"/>
      <c r="G1321" s="122" t="str">
        <f>IFERROR(VLOOKUP(F1321,'#Location List#'!$U$3:$V$1154,2,FALSE),"")</f>
        <v/>
      </c>
      <c r="H1321" s="120"/>
      <c r="I1321" s="120"/>
      <c r="J1321" s="120"/>
      <c r="K1321" s="120"/>
      <c r="L1321" s="120"/>
      <c r="M1321" s="120"/>
      <c r="N1321" s="120"/>
      <c r="O1321" s="120"/>
      <c r="P1321" s="120"/>
      <c r="Q1321" s="120"/>
      <c r="R1321" s="120"/>
      <c r="S1321" s="120"/>
      <c r="T1321" s="205">
        <f t="shared" si="126"/>
        <v>0</v>
      </c>
      <c r="U1321" s="205">
        <f t="shared" si="127"/>
        <v>0</v>
      </c>
      <c r="V1321" s="210"/>
      <c r="W1321" s="210"/>
      <c r="X1321" s="23" t="str">
        <f>IFERROR(VLOOKUP(AT1321,'#Input Lists#'!$L$3:$AH$833,3,FALSE)," ")</f>
        <v xml:space="preserve"> </v>
      </c>
      <c r="Y1321" s="23" t="str">
        <f>IFERROR(VLOOKUP(AT1321,'#Input Lists#'!$L$3:$AH$833,5,FALSE)," ")</f>
        <v xml:space="preserve"> </v>
      </c>
      <c r="Z1321" s="206" t="str">
        <f>IFERROR(VLOOKUP(AT1321,'#Input Lists#'!$L$3:$AH$833,9,FALSE)," ")</f>
        <v xml:space="preserve"> </v>
      </c>
      <c r="AA1321" s="119" t="s">
        <v>1527</v>
      </c>
      <c r="AB1321" s="120"/>
      <c r="AC1321" s="123"/>
      <c r="AD1321" s="123"/>
      <c r="AE1321" s="123"/>
      <c r="AF1321" s="123"/>
      <c r="AG1321" s="123"/>
      <c r="AH1321" s="123"/>
      <c r="AI1321" s="123"/>
      <c r="AJ1321" s="123"/>
      <c r="AK1321" s="123"/>
      <c r="AL1321" s="123"/>
      <c r="AM1321" s="123"/>
      <c r="AN1321" s="123"/>
      <c r="AO1321" s="123"/>
      <c r="AP1321" s="120"/>
      <c r="AQ1321" s="125" t="str">
        <f>IFERROR(VLOOKUP(G1321,'#Location List#'!$C$3:$D$150,2,FALSE),"")</f>
        <v/>
      </c>
      <c r="AR1321" s="125" t="str">
        <f>IFERROR(VLOOKUP(F1321,'#Location List#'!$Q$3:$R$1154,2,FALSE),"")</f>
        <v/>
      </c>
      <c r="AS1321" s="125" t="str">
        <f>IFERROR(VLOOKUP(V1321,'#Input Lists#'!$B$3:$D$46,3,FALSE),"")</f>
        <v/>
      </c>
      <c r="AT1321" s="125" t="str">
        <f>IFERROR(VLOOKUP(CONCATENATE(V1321," ",W1321),'#Input Lists#'!$K$3:$L$827,2,FALSE),"")</f>
        <v/>
      </c>
      <c r="AU1321" s="125">
        <f>IFERROR(VLOOKUP(AA1321,'#Input Lists#'!$BU$3:$BV$8,2,FALSE),"")</f>
        <v>1</v>
      </c>
      <c r="AV1321" s="118" t="str">
        <f>IFERROR(VLOOKUP(AB1321,'#Input Lists#'!$BO$3:$BP$9,2,FALSE),"")</f>
        <v/>
      </c>
      <c r="AW1321" s="118">
        <f>IFERROR(VLOOKUP(AC1321,'#Input Lists#'!$BL$3:$BM$7,2,FALSE),"")</f>
        <v>1</v>
      </c>
      <c r="AX1321" s="52" t="e">
        <f>VLOOKUP(AQ1321,'#Location List#'!$D$3:$K$150,4,FALSE)</f>
        <v>#N/A</v>
      </c>
      <c r="AY1321" s="273" t="e">
        <f>VLOOKUP(AX1321,'#Location List#'!$Z$3:$AA$13,2,FALSE)</f>
        <v>#N/A</v>
      </c>
      <c r="AZ1321" s="126" t="e">
        <f>VLOOKUP($AT1321,'#Input Lists#'!$L$3:$S$1033,6,FALSE)</f>
        <v>#N/A</v>
      </c>
      <c r="BA1321" s="239" t="e">
        <f>VLOOKUP($AT1321,'#Input Lists#'!$L$3:$S$833,7,FALSE)</f>
        <v>#N/A</v>
      </c>
      <c r="BB1321" s="239" t="e">
        <f>VLOOKUP($AT1321,'#Input Lists#'!$L$3:$S$833,8,FALSE)</f>
        <v>#N/A</v>
      </c>
      <c r="BC1321" s="91" t="str">
        <f t="shared" si="128"/>
        <v/>
      </c>
      <c r="BD1321" s="91" t="str">
        <f t="shared" si="129"/>
        <v/>
      </c>
      <c r="BE1321" s="15" t="str">
        <f t="shared" si="130"/>
        <v/>
      </c>
      <c r="BF1321" s="92" t="str">
        <f t="shared" si="131"/>
        <v>No Sighting Date</v>
      </c>
    </row>
    <row r="1322" spans="1:58" x14ac:dyDescent="0.25">
      <c r="A1322" s="118">
        <v>1317</v>
      </c>
      <c r="B1322" s="119"/>
      <c r="C1322" s="120"/>
      <c r="D1322" s="121"/>
      <c r="E1322" s="121"/>
      <c r="F1322" s="236"/>
      <c r="G1322" s="122" t="str">
        <f>IFERROR(VLOOKUP(F1322,'#Location List#'!$U$3:$V$1154,2,FALSE),"")</f>
        <v/>
      </c>
      <c r="H1322" s="120"/>
      <c r="I1322" s="120"/>
      <c r="J1322" s="120"/>
      <c r="K1322" s="120"/>
      <c r="L1322" s="120"/>
      <c r="M1322" s="120"/>
      <c r="N1322" s="120"/>
      <c r="O1322" s="120"/>
      <c r="P1322" s="120"/>
      <c r="Q1322" s="120"/>
      <c r="R1322" s="120"/>
      <c r="S1322" s="120"/>
      <c r="T1322" s="205">
        <f t="shared" si="126"/>
        <v>0</v>
      </c>
      <c r="U1322" s="205">
        <f t="shared" si="127"/>
        <v>0</v>
      </c>
      <c r="V1322" s="210"/>
      <c r="W1322" s="210"/>
      <c r="X1322" s="23" t="str">
        <f>IFERROR(VLOOKUP(AT1322,'#Input Lists#'!$L$3:$AH$833,3,FALSE)," ")</f>
        <v xml:space="preserve"> </v>
      </c>
      <c r="Y1322" s="23" t="str">
        <f>IFERROR(VLOOKUP(AT1322,'#Input Lists#'!$L$3:$AH$833,5,FALSE)," ")</f>
        <v xml:space="preserve"> </v>
      </c>
      <c r="Z1322" s="206" t="str">
        <f>IFERROR(VLOOKUP(AT1322,'#Input Lists#'!$L$3:$AH$833,9,FALSE)," ")</f>
        <v xml:space="preserve"> </v>
      </c>
      <c r="AA1322" s="119" t="s">
        <v>1527</v>
      </c>
      <c r="AB1322" s="120"/>
      <c r="AC1322" s="123"/>
      <c r="AD1322" s="123"/>
      <c r="AE1322" s="123"/>
      <c r="AF1322" s="123"/>
      <c r="AG1322" s="123"/>
      <c r="AH1322" s="123"/>
      <c r="AI1322" s="123"/>
      <c r="AJ1322" s="123"/>
      <c r="AK1322" s="123"/>
      <c r="AL1322" s="123"/>
      <c r="AM1322" s="123"/>
      <c r="AN1322" s="123"/>
      <c r="AO1322" s="123"/>
      <c r="AP1322" s="120"/>
      <c r="AQ1322" s="125" t="str">
        <f>IFERROR(VLOOKUP(G1322,'#Location List#'!$C$3:$D$150,2,FALSE),"")</f>
        <v/>
      </c>
      <c r="AR1322" s="125" t="str">
        <f>IFERROR(VLOOKUP(F1322,'#Location List#'!$Q$3:$R$1154,2,FALSE),"")</f>
        <v/>
      </c>
      <c r="AS1322" s="125" t="str">
        <f>IFERROR(VLOOKUP(V1322,'#Input Lists#'!$B$3:$D$46,3,FALSE),"")</f>
        <v/>
      </c>
      <c r="AT1322" s="125" t="str">
        <f>IFERROR(VLOOKUP(CONCATENATE(V1322," ",W1322),'#Input Lists#'!$K$3:$L$827,2,FALSE),"")</f>
        <v/>
      </c>
      <c r="AU1322" s="125">
        <f>IFERROR(VLOOKUP(AA1322,'#Input Lists#'!$BU$3:$BV$8,2,FALSE),"")</f>
        <v>1</v>
      </c>
      <c r="AV1322" s="118" t="str">
        <f>IFERROR(VLOOKUP(AB1322,'#Input Lists#'!$BO$3:$BP$9,2,FALSE),"")</f>
        <v/>
      </c>
      <c r="AW1322" s="118">
        <f>IFERROR(VLOOKUP(AC1322,'#Input Lists#'!$BL$3:$BM$7,2,FALSE),"")</f>
        <v>1</v>
      </c>
      <c r="AX1322" s="52" t="e">
        <f>VLOOKUP(AQ1322,'#Location List#'!$D$3:$K$150,4,FALSE)</f>
        <v>#N/A</v>
      </c>
      <c r="AY1322" s="273" t="e">
        <f>VLOOKUP(AX1322,'#Location List#'!$Z$3:$AA$13,2,FALSE)</f>
        <v>#N/A</v>
      </c>
      <c r="AZ1322" s="126" t="e">
        <f>VLOOKUP($AT1322,'#Input Lists#'!$L$3:$S$1033,6,FALSE)</f>
        <v>#N/A</v>
      </c>
      <c r="BA1322" s="239" t="e">
        <f>VLOOKUP($AT1322,'#Input Lists#'!$L$3:$S$833,7,FALSE)</f>
        <v>#N/A</v>
      </c>
      <c r="BB1322" s="239" t="e">
        <f>VLOOKUP($AT1322,'#Input Lists#'!$L$3:$S$833,8,FALSE)</f>
        <v>#N/A</v>
      </c>
      <c r="BC1322" s="91" t="str">
        <f t="shared" si="128"/>
        <v/>
      </c>
      <c r="BD1322" s="91" t="str">
        <f t="shared" si="129"/>
        <v/>
      </c>
      <c r="BE1322" s="15" t="str">
        <f t="shared" si="130"/>
        <v/>
      </c>
      <c r="BF1322" s="92" t="str">
        <f t="shared" si="131"/>
        <v>No Sighting Date</v>
      </c>
    </row>
    <row r="1323" spans="1:58" x14ac:dyDescent="0.25">
      <c r="A1323" s="118">
        <v>1318</v>
      </c>
      <c r="B1323" s="119"/>
      <c r="C1323" s="120"/>
      <c r="D1323" s="121"/>
      <c r="E1323" s="121"/>
      <c r="F1323" s="236"/>
      <c r="G1323" s="122" t="str">
        <f>IFERROR(VLOOKUP(F1323,'#Location List#'!$U$3:$V$1154,2,FALSE),"")</f>
        <v/>
      </c>
      <c r="H1323" s="120"/>
      <c r="I1323" s="120"/>
      <c r="J1323" s="120"/>
      <c r="K1323" s="120"/>
      <c r="L1323" s="120"/>
      <c r="M1323" s="120"/>
      <c r="N1323" s="120"/>
      <c r="O1323" s="120"/>
      <c r="P1323" s="120"/>
      <c r="Q1323" s="120"/>
      <c r="R1323" s="120"/>
      <c r="S1323" s="120"/>
      <c r="T1323" s="205">
        <f t="shared" si="126"/>
        <v>0</v>
      </c>
      <c r="U1323" s="205">
        <f t="shared" si="127"/>
        <v>0</v>
      </c>
      <c r="V1323" s="210"/>
      <c r="W1323" s="210"/>
      <c r="X1323" s="23" t="str">
        <f>IFERROR(VLOOKUP(AT1323,'#Input Lists#'!$L$3:$AH$833,3,FALSE)," ")</f>
        <v xml:space="preserve"> </v>
      </c>
      <c r="Y1323" s="23" t="str">
        <f>IFERROR(VLOOKUP(AT1323,'#Input Lists#'!$L$3:$AH$833,5,FALSE)," ")</f>
        <v xml:space="preserve"> </v>
      </c>
      <c r="Z1323" s="206" t="str">
        <f>IFERROR(VLOOKUP(AT1323,'#Input Lists#'!$L$3:$AH$833,9,FALSE)," ")</f>
        <v xml:space="preserve"> </v>
      </c>
      <c r="AA1323" s="119" t="s">
        <v>1527</v>
      </c>
      <c r="AB1323" s="120"/>
      <c r="AC1323" s="123"/>
      <c r="AD1323" s="123"/>
      <c r="AE1323" s="123"/>
      <c r="AF1323" s="123"/>
      <c r="AG1323" s="123"/>
      <c r="AH1323" s="123"/>
      <c r="AI1323" s="123"/>
      <c r="AJ1323" s="123"/>
      <c r="AK1323" s="123"/>
      <c r="AL1323" s="123"/>
      <c r="AM1323" s="123"/>
      <c r="AN1323" s="123"/>
      <c r="AO1323" s="123"/>
      <c r="AP1323" s="120"/>
      <c r="AQ1323" s="125" t="str">
        <f>IFERROR(VLOOKUP(G1323,'#Location List#'!$C$3:$D$150,2,FALSE),"")</f>
        <v/>
      </c>
      <c r="AR1323" s="125" t="str">
        <f>IFERROR(VLOOKUP(F1323,'#Location List#'!$Q$3:$R$1154,2,FALSE),"")</f>
        <v/>
      </c>
      <c r="AS1323" s="125" t="str">
        <f>IFERROR(VLOOKUP(V1323,'#Input Lists#'!$B$3:$D$46,3,FALSE),"")</f>
        <v/>
      </c>
      <c r="AT1323" s="125" t="str">
        <f>IFERROR(VLOOKUP(CONCATENATE(V1323," ",W1323),'#Input Lists#'!$K$3:$L$827,2,FALSE),"")</f>
        <v/>
      </c>
      <c r="AU1323" s="125">
        <f>IFERROR(VLOOKUP(AA1323,'#Input Lists#'!$BU$3:$BV$8,2,FALSE),"")</f>
        <v>1</v>
      </c>
      <c r="AV1323" s="118" t="str">
        <f>IFERROR(VLOOKUP(AB1323,'#Input Lists#'!$BO$3:$BP$9,2,FALSE),"")</f>
        <v/>
      </c>
      <c r="AW1323" s="118">
        <f>IFERROR(VLOOKUP(AC1323,'#Input Lists#'!$BL$3:$BM$7,2,FALSE),"")</f>
        <v>1</v>
      </c>
      <c r="AX1323" s="52" t="e">
        <f>VLOOKUP(AQ1323,'#Location List#'!$D$3:$K$150,4,FALSE)</f>
        <v>#N/A</v>
      </c>
      <c r="AY1323" s="273" t="e">
        <f>VLOOKUP(AX1323,'#Location List#'!$Z$3:$AA$13,2,FALSE)</f>
        <v>#N/A</v>
      </c>
      <c r="AZ1323" s="126" t="e">
        <f>VLOOKUP($AT1323,'#Input Lists#'!$L$3:$S$1033,6,FALSE)</f>
        <v>#N/A</v>
      </c>
      <c r="BA1323" s="239" t="e">
        <f>VLOOKUP($AT1323,'#Input Lists#'!$L$3:$S$833,7,FALSE)</f>
        <v>#N/A</v>
      </c>
      <c r="BB1323" s="239" t="e">
        <f>VLOOKUP($AT1323,'#Input Lists#'!$L$3:$S$833,8,FALSE)</f>
        <v>#N/A</v>
      </c>
      <c r="BC1323" s="91" t="str">
        <f t="shared" si="128"/>
        <v/>
      </c>
      <c r="BD1323" s="91" t="str">
        <f t="shared" si="129"/>
        <v/>
      </c>
      <c r="BE1323" s="15" t="str">
        <f t="shared" si="130"/>
        <v/>
      </c>
      <c r="BF1323" s="92" t="str">
        <f t="shared" si="131"/>
        <v>No Sighting Date</v>
      </c>
    </row>
    <row r="1324" spans="1:58" x14ac:dyDescent="0.25">
      <c r="A1324" s="118">
        <v>1319</v>
      </c>
      <c r="B1324" s="119"/>
      <c r="C1324" s="120"/>
      <c r="D1324" s="121"/>
      <c r="E1324" s="121"/>
      <c r="F1324" s="236"/>
      <c r="G1324" s="122" t="str">
        <f>IFERROR(VLOOKUP(F1324,'#Location List#'!$U$3:$V$1154,2,FALSE),"")</f>
        <v/>
      </c>
      <c r="H1324" s="120"/>
      <c r="I1324" s="120"/>
      <c r="J1324" s="120"/>
      <c r="K1324" s="120"/>
      <c r="L1324" s="120"/>
      <c r="M1324" s="120"/>
      <c r="N1324" s="120"/>
      <c r="O1324" s="120"/>
      <c r="P1324" s="120"/>
      <c r="Q1324" s="120"/>
      <c r="R1324" s="120"/>
      <c r="S1324" s="120"/>
      <c r="T1324" s="205">
        <f t="shared" si="126"/>
        <v>0</v>
      </c>
      <c r="U1324" s="205">
        <f t="shared" si="127"/>
        <v>0</v>
      </c>
      <c r="V1324" s="210"/>
      <c r="W1324" s="210"/>
      <c r="X1324" s="23" t="str">
        <f>IFERROR(VLOOKUP(AT1324,'#Input Lists#'!$L$3:$AH$833,3,FALSE)," ")</f>
        <v xml:space="preserve"> </v>
      </c>
      <c r="Y1324" s="23" t="str">
        <f>IFERROR(VLOOKUP(AT1324,'#Input Lists#'!$L$3:$AH$833,5,FALSE)," ")</f>
        <v xml:space="preserve"> </v>
      </c>
      <c r="Z1324" s="206" t="str">
        <f>IFERROR(VLOOKUP(AT1324,'#Input Lists#'!$L$3:$AH$833,9,FALSE)," ")</f>
        <v xml:space="preserve"> </v>
      </c>
      <c r="AA1324" s="119" t="s">
        <v>1527</v>
      </c>
      <c r="AB1324" s="120"/>
      <c r="AC1324" s="123"/>
      <c r="AD1324" s="123"/>
      <c r="AE1324" s="123"/>
      <c r="AF1324" s="123"/>
      <c r="AG1324" s="123"/>
      <c r="AH1324" s="123"/>
      <c r="AI1324" s="123"/>
      <c r="AJ1324" s="123"/>
      <c r="AK1324" s="123"/>
      <c r="AL1324" s="123"/>
      <c r="AM1324" s="123"/>
      <c r="AN1324" s="123"/>
      <c r="AO1324" s="123"/>
      <c r="AP1324" s="120"/>
      <c r="AQ1324" s="125" t="str">
        <f>IFERROR(VLOOKUP(G1324,'#Location List#'!$C$3:$D$150,2,FALSE),"")</f>
        <v/>
      </c>
      <c r="AR1324" s="125" t="str">
        <f>IFERROR(VLOOKUP(F1324,'#Location List#'!$Q$3:$R$1154,2,FALSE),"")</f>
        <v/>
      </c>
      <c r="AS1324" s="125" t="str">
        <f>IFERROR(VLOOKUP(V1324,'#Input Lists#'!$B$3:$D$46,3,FALSE),"")</f>
        <v/>
      </c>
      <c r="AT1324" s="125" t="str">
        <f>IFERROR(VLOOKUP(CONCATENATE(V1324," ",W1324),'#Input Lists#'!$K$3:$L$827,2,FALSE),"")</f>
        <v/>
      </c>
      <c r="AU1324" s="125">
        <f>IFERROR(VLOOKUP(AA1324,'#Input Lists#'!$BU$3:$BV$8,2,FALSE),"")</f>
        <v>1</v>
      </c>
      <c r="AV1324" s="118" t="str">
        <f>IFERROR(VLOOKUP(AB1324,'#Input Lists#'!$BO$3:$BP$9,2,FALSE),"")</f>
        <v/>
      </c>
      <c r="AW1324" s="118">
        <f>IFERROR(VLOOKUP(AC1324,'#Input Lists#'!$BL$3:$BM$7,2,FALSE),"")</f>
        <v>1</v>
      </c>
      <c r="AX1324" s="52" t="e">
        <f>VLOOKUP(AQ1324,'#Location List#'!$D$3:$K$150,4,FALSE)</f>
        <v>#N/A</v>
      </c>
      <c r="AY1324" s="273" t="e">
        <f>VLOOKUP(AX1324,'#Location List#'!$Z$3:$AA$13,2,FALSE)</f>
        <v>#N/A</v>
      </c>
      <c r="AZ1324" s="126" t="e">
        <f>VLOOKUP($AT1324,'#Input Lists#'!$L$3:$S$1033,6,FALSE)</f>
        <v>#N/A</v>
      </c>
      <c r="BA1324" s="239" t="e">
        <f>VLOOKUP($AT1324,'#Input Lists#'!$L$3:$S$833,7,FALSE)</f>
        <v>#N/A</v>
      </c>
      <c r="BB1324" s="239" t="e">
        <f>VLOOKUP($AT1324,'#Input Lists#'!$L$3:$S$833,8,FALSE)</f>
        <v>#N/A</v>
      </c>
      <c r="BC1324" s="91" t="str">
        <f t="shared" si="128"/>
        <v/>
      </c>
      <c r="BD1324" s="91" t="str">
        <f t="shared" si="129"/>
        <v/>
      </c>
      <c r="BE1324" s="15" t="str">
        <f t="shared" si="130"/>
        <v/>
      </c>
      <c r="BF1324" s="92" t="str">
        <f t="shared" si="131"/>
        <v>No Sighting Date</v>
      </c>
    </row>
    <row r="1325" spans="1:58" x14ac:dyDescent="0.25">
      <c r="A1325" s="118">
        <v>1320</v>
      </c>
      <c r="B1325" s="119"/>
      <c r="C1325" s="120"/>
      <c r="D1325" s="121"/>
      <c r="E1325" s="121"/>
      <c r="F1325" s="236"/>
      <c r="G1325" s="122" t="str">
        <f>IFERROR(VLOOKUP(F1325,'#Location List#'!$U$3:$V$1154,2,FALSE),"")</f>
        <v/>
      </c>
      <c r="H1325" s="120"/>
      <c r="I1325" s="120"/>
      <c r="J1325" s="120"/>
      <c r="K1325" s="120"/>
      <c r="L1325" s="120"/>
      <c r="M1325" s="120"/>
      <c r="N1325" s="120"/>
      <c r="O1325" s="120"/>
      <c r="P1325" s="120"/>
      <c r="Q1325" s="120"/>
      <c r="R1325" s="120"/>
      <c r="S1325" s="120"/>
      <c r="T1325" s="205">
        <f t="shared" si="126"/>
        <v>0</v>
      </c>
      <c r="U1325" s="205">
        <f t="shared" si="127"/>
        <v>0</v>
      </c>
      <c r="V1325" s="210"/>
      <c r="W1325" s="210"/>
      <c r="X1325" s="23" t="str">
        <f>IFERROR(VLOOKUP(AT1325,'#Input Lists#'!$L$3:$AH$833,3,FALSE)," ")</f>
        <v xml:space="preserve"> </v>
      </c>
      <c r="Y1325" s="23" t="str">
        <f>IFERROR(VLOOKUP(AT1325,'#Input Lists#'!$L$3:$AH$833,5,FALSE)," ")</f>
        <v xml:space="preserve"> </v>
      </c>
      <c r="Z1325" s="206" t="str">
        <f>IFERROR(VLOOKUP(AT1325,'#Input Lists#'!$L$3:$AH$833,9,FALSE)," ")</f>
        <v xml:space="preserve"> </v>
      </c>
      <c r="AA1325" s="119" t="s">
        <v>1527</v>
      </c>
      <c r="AB1325" s="120"/>
      <c r="AC1325" s="123"/>
      <c r="AD1325" s="123"/>
      <c r="AE1325" s="123"/>
      <c r="AF1325" s="123"/>
      <c r="AG1325" s="123"/>
      <c r="AH1325" s="123"/>
      <c r="AI1325" s="123"/>
      <c r="AJ1325" s="123"/>
      <c r="AK1325" s="123"/>
      <c r="AL1325" s="123"/>
      <c r="AM1325" s="123"/>
      <c r="AN1325" s="123"/>
      <c r="AO1325" s="123"/>
      <c r="AP1325" s="120"/>
      <c r="AQ1325" s="125" t="str">
        <f>IFERROR(VLOOKUP(G1325,'#Location List#'!$C$3:$D$150,2,FALSE),"")</f>
        <v/>
      </c>
      <c r="AR1325" s="125" t="str">
        <f>IFERROR(VLOOKUP(F1325,'#Location List#'!$Q$3:$R$1154,2,FALSE),"")</f>
        <v/>
      </c>
      <c r="AS1325" s="125" t="str">
        <f>IFERROR(VLOOKUP(V1325,'#Input Lists#'!$B$3:$D$46,3,FALSE),"")</f>
        <v/>
      </c>
      <c r="AT1325" s="125" t="str">
        <f>IFERROR(VLOOKUP(CONCATENATE(V1325," ",W1325),'#Input Lists#'!$K$3:$L$827,2,FALSE),"")</f>
        <v/>
      </c>
      <c r="AU1325" s="125">
        <f>IFERROR(VLOOKUP(AA1325,'#Input Lists#'!$BU$3:$BV$8,2,FALSE),"")</f>
        <v>1</v>
      </c>
      <c r="AV1325" s="118" t="str">
        <f>IFERROR(VLOOKUP(AB1325,'#Input Lists#'!$BO$3:$BP$9,2,FALSE),"")</f>
        <v/>
      </c>
      <c r="AW1325" s="118">
        <f>IFERROR(VLOOKUP(AC1325,'#Input Lists#'!$BL$3:$BM$7,2,FALSE),"")</f>
        <v>1</v>
      </c>
      <c r="AX1325" s="52" t="e">
        <f>VLOOKUP(AQ1325,'#Location List#'!$D$3:$K$150,4,FALSE)</f>
        <v>#N/A</v>
      </c>
      <c r="AY1325" s="273" t="e">
        <f>VLOOKUP(AX1325,'#Location List#'!$Z$3:$AA$13,2,FALSE)</f>
        <v>#N/A</v>
      </c>
      <c r="AZ1325" s="126" t="e">
        <f>VLOOKUP($AT1325,'#Input Lists#'!$L$3:$S$1033,6,FALSE)</f>
        <v>#N/A</v>
      </c>
      <c r="BA1325" s="239" t="e">
        <f>VLOOKUP($AT1325,'#Input Lists#'!$L$3:$S$833,7,FALSE)</f>
        <v>#N/A</v>
      </c>
      <c r="BB1325" s="239" t="e">
        <f>VLOOKUP($AT1325,'#Input Lists#'!$L$3:$S$833,8,FALSE)</f>
        <v>#N/A</v>
      </c>
      <c r="BC1325" s="91" t="str">
        <f t="shared" si="128"/>
        <v/>
      </c>
      <c r="BD1325" s="91" t="str">
        <f t="shared" si="129"/>
        <v/>
      </c>
      <c r="BE1325" s="15" t="str">
        <f t="shared" si="130"/>
        <v/>
      </c>
      <c r="BF1325" s="92" t="str">
        <f t="shared" si="131"/>
        <v>No Sighting Date</v>
      </c>
    </row>
    <row r="1326" spans="1:58" x14ac:dyDescent="0.25">
      <c r="A1326" s="118">
        <v>1321</v>
      </c>
      <c r="B1326" s="119"/>
      <c r="C1326" s="120"/>
      <c r="D1326" s="121"/>
      <c r="E1326" s="121"/>
      <c r="F1326" s="236"/>
      <c r="G1326" s="122" t="str">
        <f>IFERROR(VLOOKUP(F1326,'#Location List#'!$U$3:$V$1154,2,FALSE),"")</f>
        <v/>
      </c>
      <c r="H1326" s="120"/>
      <c r="I1326" s="120"/>
      <c r="J1326" s="120"/>
      <c r="K1326" s="120"/>
      <c r="L1326" s="120"/>
      <c r="M1326" s="120"/>
      <c r="N1326" s="120"/>
      <c r="O1326" s="120"/>
      <c r="P1326" s="120"/>
      <c r="Q1326" s="120"/>
      <c r="R1326" s="120"/>
      <c r="S1326" s="120"/>
      <c r="T1326" s="205">
        <f t="shared" si="126"/>
        <v>0</v>
      </c>
      <c r="U1326" s="205">
        <f t="shared" si="127"/>
        <v>0</v>
      </c>
      <c r="V1326" s="210"/>
      <c r="W1326" s="210"/>
      <c r="X1326" s="23" t="str">
        <f>IFERROR(VLOOKUP(AT1326,'#Input Lists#'!$L$3:$AH$833,3,FALSE)," ")</f>
        <v xml:space="preserve"> </v>
      </c>
      <c r="Y1326" s="23" t="str">
        <f>IFERROR(VLOOKUP(AT1326,'#Input Lists#'!$L$3:$AH$833,5,FALSE)," ")</f>
        <v xml:space="preserve"> </v>
      </c>
      <c r="Z1326" s="206" t="str">
        <f>IFERROR(VLOOKUP(AT1326,'#Input Lists#'!$L$3:$AH$833,9,FALSE)," ")</f>
        <v xml:space="preserve"> </v>
      </c>
      <c r="AA1326" s="119" t="s">
        <v>1527</v>
      </c>
      <c r="AB1326" s="120"/>
      <c r="AC1326" s="123"/>
      <c r="AD1326" s="123"/>
      <c r="AE1326" s="123"/>
      <c r="AF1326" s="123"/>
      <c r="AG1326" s="123"/>
      <c r="AH1326" s="123"/>
      <c r="AI1326" s="123"/>
      <c r="AJ1326" s="123"/>
      <c r="AK1326" s="123"/>
      <c r="AL1326" s="123"/>
      <c r="AM1326" s="123"/>
      <c r="AN1326" s="123"/>
      <c r="AO1326" s="123"/>
      <c r="AP1326" s="120"/>
      <c r="AQ1326" s="125" t="str">
        <f>IFERROR(VLOOKUP(G1326,'#Location List#'!$C$3:$D$150,2,FALSE),"")</f>
        <v/>
      </c>
      <c r="AR1326" s="125" t="str">
        <f>IFERROR(VLOOKUP(F1326,'#Location List#'!$Q$3:$R$1154,2,FALSE),"")</f>
        <v/>
      </c>
      <c r="AS1326" s="125" t="str">
        <f>IFERROR(VLOOKUP(V1326,'#Input Lists#'!$B$3:$D$46,3,FALSE),"")</f>
        <v/>
      </c>
      <c r="AT1326" s="125" t="str">
        <f>IFERROR(VLOOKUP(CONCATENATE(V1326," ",W1326),'#Input Lists#'!$K$3:$L$827,2,FALSE),"")</f>
        <v/>
      </c>
      <c r="AU1326" s="125">
        <f>IFERROR(VLOOKUP(AA1326,'#Input Lists#'!$BU$3:$BV$8,2,FALSE),"")</f>
        <v>1</v>
      </c>
      <c r="AV1326" s="118" t="str">
        <f>IFERROR(VLOOKUP(AB1326,'#Input Lists#'!$BO$3:$BP$9,2,FALSE),"")</f>
        <v/>
      </c>
      <c r="AW1326" s="118">
        <f>IFERROR(VLOOKUP(AC1326,'#Input Lists#'!$BL$3:$BM$7,2,FALSE),"")</f>
        <v>1</v>
      </c>
      <c r="AX1326" s="52" t="e">
        <f>VLOOKUP(AQ1326,'#Location List#'!$D$3:$K$150,4,FALSE)</f>
        <v>#N/A</v>
      </c>
      <c r="AY1326" s="273" t="e">
        <f>VLOOKUP(AX1326,'#Location List#'!$Z$3:$AA$13,2,FALSE)</f>
        <v>#N/A</v>
      </c>
      <c r="AZ1326" s="126" t="e">
        <f>VLOOKUP($AT1326,'#Input Lists#'!$L$3:$S$1033,6,FALSE)</f>
        <v>#N/A</v>
      </c>
      <c r="BA1326" s="239" t="e">
        <f>VLOOKUP($AT1326,'#Input Lists#'!$L$3:$S$833,7,FALSE)</f>
        <v>#N/A</v>
      </c>
      <c r="BB1326" s="239" t="e">
        <f>VLOOKUP($AT1326,'#Input Lists#'!$L$3:$S$833,8,FALSE)</f>
        <v>#N/A</v>
      </c>
      <c r="BC1326" s="91" t="str">
        <f t="shared" si="128"/>
        <v/>
      </c>
      <c r="BD1326" s="91" t="str">
        <f t="shared" si="129"/>
        <v/>
      </c>
      <c r="BE1326" s="15" t="str">
        <f t="shared" si="130"/>
        <v/>
      </c>
      <c r="BF1326" s="92" t="str">
        <f t="shared" si="131"/>
        <v>No Sighting Date</v>
      </c>
    </row>
    <row r="1327" spans="1:58" x14ac:dyDescent="0.25">
      <c r="A1327" s="118">
        <v>1322</v>
      </c>
      <c r="B1327" s="119"/>
      <c r="C1327" s="120"/>
      <c r="D1327" s="121"/>
      <c r="E1327" s="121"/>
      <c r="F1327" s="236"/>
      <c r="G1327" s="122" t="str">
        <f>IFERROR(VLOOKUP(F1327,'#Location List#'!$U$3:$V$1154,2,FALSE),"")</f>
        <v/>
      </c>
      <c r="H1327" s="120"/>
      <c r="I1327" s="120"/>
      <c r="J1327" s="120"/>
      <c r="K1327" s="120"/>
      <c r="L1327" s="120"/>
      <c r="M1327" s="120"/>
      <c r="N1327" s="120"/>
      <c r="O1327" s="120"/>
      <c r="P1327" s="120"/>
      <c r="Q1327" s="120"/>
      <c r="R1327" s="120"/>
      <c r="S1327" s="120"/>
      <c r="T1327" s="205">
        <f t="shared" si="126"/>
        <v>0</v>
      </c>
      <c r="U1327" s="205">
        <f t="shared" si="127"/>
        <v>0</v>
      </c>
      <c r="V1327" s="210"/>
      <c r="W1327" s="210"/>
      <c r="X1327" s="23" t="str">
        <f>IFERROR(VLOOKUP(AT1327,'#Input Lists#'!$L$3:$AH$833,3,FALSE)," ")</f>
        <v xml:space="preserve"> </v>
      </c>
      <c r="Y1327" s="23" t="str">
        <f>IFERROR(VLOOKUP(AT1327,'#Input Lists#'!$L$3:$AH$833,5,FALSE)," ")</f>
        <v xml:space="preserve"> </v>
      </c>
      <c r="Z1327" s="206" t="str">
        <f>IFERROR(VLOOKUP(AT1327,'#Input Lists#'!$L$3:$AH$833,9,FALSE)," ")</f>
        <v xml:space="preserve"> </v>
      </c>
      <c r="AA1327" s="119" t="s">
        <v>1527</v>
      </c>
      <c r="AB1327" s="120"/>
      <c r="AC1327" s="123"/>
      <c r="AD1327" s="123"/>
      <c r="AE1327" s="123"/>
      <c r="AF1327" s="123"/>
      <c r="AG1327" s="123"/>
      <c r="AH1327" s="123"/>
      <c r="AI1327" s="123"/>
      <c r="AJ1327" s="123"/>
      <c r="AK1327" s="123"/>
      <c r="AL1327" s="123"/>
      <c r="AM1327" s="123"/>
      <c r="AN1327" s="123"/>
      <c r="AO1327" s="123"/>
      <c r="AP1327" s="120"/>
      <c r="AQ1327" s="125" t="str">
        <f>IFERROR(VLOOKUP(G1327,'#Location List#'!$C$3:$D$150,2,FALSE),"")</f>
        <v/>
      </c>
      <c r="AR1327" s="125" t="str">
        <f>IFERROR(VLOOKUP(F1327,'#Location List#'!$Q$3:$R$1154,2,FALSE),"")</f>
        <v/>
      </c>
      <c r="AS1327" s="125" t="str">
        <f>IFERROR(VLOOKUP(V1327,'#Input Lists#'!$B$3:$D$46,3,FALSE),"")</f>
        <v/>
      </c>
      <c r="AT1327" s="125" t="str">
        <f>IFERROR(VLOOKUP(CONCATENATE(V1327," ",W1327),'#Input Lists#'!$K$3:$L$827,2,FALSE),"")</f>
        <v/>
      </c>
      <c r="AU1327" s="125">
        <f>IFERROR(VLOOKUP(AA1327,'#Input Lists#'!$BU$3:$BV$8,2,FALSE),"")</f>
        <v>1</v>
      </c>
      <c r="AV1327" s="118" t="str">
        <f>IFERROR(VLOOKUP(AB1327,'#Input Lists#'!$BO$3:$BP$9,2,FALSE),"")</f>
        <v/>
      </c>
      <c r="AW1327" s="118">
        <f>IFERROR(VLOOKUP(AC1327,'#Input Lists#'!$BL$3:$BM$7,2,FALSE),"")</f>
        <v>1</v>
      </c>
      <c r="AX1327" s="52" t="e">
        <f>VLOOKUP(AQ1327,'#Location List#'!$D$3:$K$150,4,FALSE)</f>
        <v>#N/A</v>
      </c>
      <c r="AY1327" s="273" t="e">
        <f>VLOOKUP(AX1327,'#Location List#'!$Z$3:$AA$13,2,FALSE)</f>
        <v>#N/A</v>
      </c>
      <c r="AZ1327" s="126" t="e">
        <f>VLOOKUP($AT1327,'#Input Lists#'!$L$3:$S$1033,6,FALSE)</f>
        <v>#N/A</v>
      </c>
      <c r="BA1327" s="239" t="e">
        <f>VLOOKUP($AT1327,'#Input Lists#'!$L$3:$S$833,7,FALSE)</f>
        <v>#N/A</v>
      </c>
      <c r="BB1327" s="239" t="e">
        <f>VLOOKUP($AT1327,'#Input Lists#'!$L$3:$S$833,8,FALSE)</f>
        <v>#N/A</v>
      </c>
      <c r="BC1327" s="91" t="str">
        <f t="shared" si="128"/>
        <v/>
      </c>
      <c r="BD1327" s="91" t="str">
        <f t="shared" si="129"/>
        <v/>
      </c>
      <c r="BE1327" s="15" t="str">
        <f t="shared" si="130"/>
        <v/>
      </c>
      <c r="BF1327" s="92" t="str">
        <f t="shared" si="131"/>
        <v>No Sighting Date</v>
      </c>
    </row>
    <row r="1328" spans="1:58" x14ac:dyDescent="0.25">
      <c r="A1328" s="118">
        <v>1323</v>
      </c>
      <c r="B1328" s="119"/>
      <c r="C1328" s="120"/>
      <c r="D1328" s="121"/>
      <c r="E1328" s="121"/>
      <c r="F1328" s="236"/>
      <c r="G1328" s="122" t="str">
        <f>IFERROR(VLOOKUP(F1328,'#Location List#'!$U$3:$V$1154,2,FALSE),"")</f>
        <v/>
      </c>
      <c r="H1328" s="120"/>
      <c r="I1328" s="120"/>
      <c r="J1328" s="120"/>
      <c r="K1328" s="120"/>
      <c r="L1328" s="120"/>
      <c r="M1328" s="120"/>
      <c r="N1328" s="120"/>
      <c r="O1328" s="120"/>
      <c r="P1328" s="120"/>
      <c r="Q1328" s="120"/>
      <c r="R1328" s="120"/>
      <c r="S1328" s="120"/>
      <c r="T1328" s="205">
        <f t="shared" si="126"/>
        <v>0</v>
      </c>
      <c r="U1328" s="205">
        <f t="shared" si="127"/>
        <v>0</v>
      </c>
      <c r="V1328" s="210"/>
      <c r="W1328" s="210"/>
      <c r="X1328" s="23" t="str">
        <f>IFERROR(VLOOKUP(AT1328,'#Input Lists#'!$L$3:$AH$833,3,FALSE)," ")</f>
        <v xml:space="preserve"> </v>
      </c>
      <c r="Y1328" s="23" t="str">
        <f>IFERROR(VLOOKUP(AT1328,'#Input Lists#'!$L$3:$AH$833,5,FALSE)," ")</f>
        <v xml:space="preserve"> </v>
      </c>
      <c r="Z1328" s="206" t="str">
        <f>IFERROR(VLOOKUP(AT1328,'#Input Lists#'!$L$3:$AH$833,9,FALSE)," ")</f>
        <v xml:space="preserve"> </v>
      </c>
      <c r="AA1328" s="119" t="s">
        <v>1527</v>
      </c>
      <c r="AB1328" s="120"/>
      <c r="AC1328" s="123"/>
      <c r="AD1328" s="123"/>
      <c r="AE1328" s="123"/>
      <c r="AF1328" s="123"/>
      <c r="AG1328" s="123"/>
      <c r="AH1328" s="123"/>
      <c r="AI1328" s="123"/>
      <c r="AJ1328" s="123"/>
      <c r="AK1328" s="123"/>
      <c r="AL1328" s="123"/>
      <c r="AM1328" s="123"/>
      <c r="AN1328" s="123"/>
      <c r="AO1328" s="123"/>
      <c r="AP1328" s="120"/>
      <c r="AQ1328" s="125" t="str">
        <f>IFERROR(VLOOKUP(G1328,'#Location List#'!$C$3:$D$150,2,FALSE),"")</f>
        <v/>
      </c>
      <c r="AR1328" s="125" t="str">
        <f>IFERROR(VLOOKUP(F1328,'#Location List#'!$Q$3:$R$1154,2,FALSE),"")</f>
        <v/>
      </c>
      <c r="AS1328" s="125" t="str">
        <f>IFERROR(VLOOKUP(V1328,'#Input Lists#'!$B$3:$D$46,3,FALSE),"")</f>
        <v/>
      </c>
      <c r="AT1328" s="125" t="str">
        <f>IFERROR(VLOOKUP(CONCATENATE(V1328," ",W1328),'#Input Lists#'!$K$3:$L$827,2,FALSE),"")</f>
        <v/>
      </c>
      <c r="AU1328" s="125">
        <f>IFERROR(VLOOKUP(AA1328,'#Input Lists#'!$BU$3:$BV$8,2,FALSE),"")</f>
        <v>1</v>
      </c>
      <c r="AV1328" s="118" t="str">
        <f>IFERROR(VLOOKUP(AB1328,'#Input Lists#'!$BO$3:$BP$9,2,FALSE),"")</f>
        <v/>
      </c>
      <c r="AW1328" s="118">
        <f>IFERROR(VLOOKUP(AC1328,'#Input Lists#'!$BL$3:$BM$7,2,FALSE),"")</f>
        <v>1</v>
      </c>
      <c r="AX1328" s="52" t="e">
        <f>VLOOKUP(AQ1328,'#Location List#'!$D$3:$K$150,4,FALSE)</f>
        <v>#N/A</v>
      </c>
      <c r="AY1328" s="273" t="e">
        <f>VLOOKUP(AX1328,'#Location List#'!$Z$3:$AA$13,2,FALSE)</f>
        <v>#N/A</v>
      </c>
      <c r="AZ1328" s="126" t="e">
        <f>VLOOKUP($AT1328,'#Input Lists#'!$L$3:$S$1033,6,FALSE)</f>
        <v>#N/A</v>
      </c>
      <c r="BA1328" s="239" t="e">
        <f>VLOOKUP($AT1328,'#Input Lists#'!$L$3:$S$833,7,FALSE)</f>
        <v>#N/A</v>
      </c>
      <c r="BB1328" s="239" t="e">
        <f>VLOOKUP($AT1328,'#Input Lists#'!$L$3:$S$833,8,FALSE)</f>
        <v>#N/A</v>
      </c>
      <c r="BC1328" s="91" t="str">
        <f t="shared" si="128"/>
        <v/>
      </c>
      <c r="BD1328" s="91" t="str">
        <f t="shared" si="129"/>
        <v/>
      </c>
      <c r="BE1328" s="15" t="str">
        <f t="shared" si="130"/>
        <v/>
      </c>
      <c r="BF1328" s="92" t="str">
        <f t="shared" si="131"/>
        <v>No Sighting Date</v>
      </c>
    </row>
    <row r="1329" spans="1:58" x14ac:dyDescent="0.25">
      <c r="A1329" s="118">
        <v>1324</v>
      </c>
      <c r="B1329" s="119"/>
      <c r="C1329" s="120"/>
      <c r="D1329" s="121"/>
      <c r="E1329" s="121"/>
      <c r="F1329" s="236"/>
      <c r="G1329" s="122" t="str">
        <f>IFERROR(VLOOKUP(F1329,'#Location List#'!$U$3:$V$1154,2,FALSE),"")</f>
        <v/>
      </c>
      <c r="H1329" s="120"/>
      <c r="I1329" s="120"/>
      <c r="J1329" s="120"/>
      <c r="K1329" s="120"/>
      <c r="L1329" s="120"/>
      <c r="M1329" s="120"/>
      <c r="N1329" s="120"/>
      <c r="O1329" s="120"/>
      <c r="P1329" s="120"/>
      <c r="Q1329" s="120"/>
      <c r="R1329" s="120"/>
      <c r="S1329" s="120"/>
      <c r="T1329" s="205">
        <f t="shared" si="126"/>
        <v>0</v>
      </c>
      <c r="U1329" s="205">
        <f t="shared" si="127"/>
        <v>0</v>
      </c>
      <c r="V1329" s="210"/>
      <c r="W1329" s="210"/>
      <c r="X1329" s="23" t="str">
        <f>IFERROR(VLOOKUP(AT1329,'#Input Lists#'!$L$3:$AH$833,3,FALSE)," ")</f>
        <v xml:space="preserve"> </v>
      </c>
      <c r="Y1329" s="23" t="str">
        <f>IFERROR(VLOOKUP(AT1329,'#Input Lists#'!$L$3:$AH$833,5,FALSE)," ")</f>
        <v xml:space="preserve"> </v>
      </c>
      <c r="Z1329" s="206" t="str">
        <f>IFERROR(VLOOKUP(AT1329,'#Input Lists#'!$L$3:$AH$833,9,FALSE)," ")</f>
        <v xml:space="preserve"> </v>
      </c>
      <c r="AA1329" s="119" t="s">
        <v>1527</v>
      </c>
      <c r="AB1329" s="120"/>
      <c r="AC1329" s="123"/>
      <c r="AD1329" s="123"/>
      <c r="AE1329" s="123"/>
      <c r="AF1329" s="123"/>
      <c r="AG1329" s="123"/>
      <c r="AH1329" s="123"/>
      <c r="AI1329" s="123"/>
      <c r="AJ1329" s="123"/>
      <c r="AK1329" s="123"/>
      <c r="AL1329" s="123"/>
      <c r="AM1329" s="123"/>
      <c r="AN1329" s="123"/>
      <c r="AO1329" s="123"/>
      <c r="AP1329" s="120"/>
      <c r="AQ1329" s="125" t="str">
        <f>IFERROR(VLOOKUP(G1329,'#Location List#'!$C$3:$D$150,2,FALSE),"")</f>
        <v/>
      </c>
      <c r="AR1329" s="125" t="str">
        <f>IFERROR(VLOOKUP(F1329,'#Location List#'!$Q$3:$R$1154,2,FALSE),"")</f>
        <v/>
      </c>
      <c r="AS1329" s="125" t="str">
        <f>IFERROR(VLOOKUP(V1329,'#Input Lists#'!$B$3:$D$46,3,FALSE),"")</f>
        <v/>
      </c>
      <c r="AT1329" s="125" t="str">
        <f>IFERROR(VLOOKUP(CONCATENATE(V1329," ",W1329),'#Input Lists#'!$K$3:$L$827,2,FALSE),"")</f>
        <v/>
      </c>
      <c r="AU1329" s="125">
        <f>IFERROR(VLOOKUP(AA1329,'#Input Lists#'!$BU$3:$BV$8,2,FALSE),"")</f>
        <v>1</v>
      </c>
      <c r="AV1329" s="118" t="str">
        <f>IFERROR(VLOOKUP(AB1329,'#Input Lists#'!$BO$3:$BP$9,2,FALSE),"")</f>
        <v/>
      </c>
      <c r="AW1329" s="118">
        <f>IFERROR(VLOOKUP(AC1329,'#Input Lists#'!$BL$3:$BM$7,2,FALSE),"")</f>
        <v>1</v>
      </c>
      <c r="AX1329" s="52" t="e">
        <f>VLOOKUP(AQ1329,'#Location List#'!$D$3:$K$150,4,FALSE)</f>
        <v>#N/A</v>
      </c>
      <c r="AY1329" s="273" t="e">
        <f>VLOOKUP(AX1329,'#Location List#'!$Z$3:$AA$13,2,FALSE)</f>
        <v>#N/A</v>
      </c>
      <c r="AZ1329" s="126" t="e">
        <f>VLOOKUP($AT1329,'#Input Lists#'!$L$3:$S$1033,6,FALSE)</f>
        <v>#N/A</v>
      </c>
      <c r="BA1329" s="239" t="e">
        <f>VLOOKUP($AT1329,'#Input Lists#'!$L$3:$S$833,7,FALSE)</f>
        <v>#N/A</v>
      </c>
      <c r="BB1329" s="239" t="e">
        <f>VLOOKUP($AT1329,'#Input Lists#'!$L$3:$S$833,8,FALSE)</f>
        <v>#N/A</v>
      </c>
      <c r="BC1329" s="91" t="str">
        <f t="shared" si="128"/>
        <v/>
      </c>
      <c r="BD1329" s="91" t="str">
        <f t="shared" si="129"/>
        <v/>
      </c>
      <c r="BE1329" s="15" t="str">
        <f t="shared" si="130"/>
        <v/>
      </c>
      <c r="BF1329" s="92" t="str">
        <f t="shared" si="131"/>
        <v>No Sighting Date</v>
      </c>
    </row>
    <row r="1330" spans="1:58" x14ac:dyDescent="0.25">
      <c r="A1330" s="118">
        <v>1325</v>
      </c>
      <c r="B1330" s="119"/>
      <c r="C1330" s="120"/>
      <c r="D1330" s="121"/>
      <c r="E1330" s="121"/>
      <c r="F1330" s="236"/>
      <c r="G1330" s="122" t="str">
        <f>IFERROR(VLOOKUP(F1330,'#Location List#'!$U$3:$V$1154,2,FALSE),"")</f>
        <v/>
      </c>
      <c r="H1330" s="120"/>
      <c r="I1330" s="120"/>
      <c r="J1330" s="120"/>
      <c r="K1330" s="120"/>
      <c r="L1330" s="120"/>
      <c r="M1330" s="120"/>
      <c r="N1330" s="120"/>
      <c r="O1330" s="120"/>
      <c r="P1330" s="120"/>
      <c r="Q1330" s="120"/>
      <c r="R1330" s="120"/>
      <c r="S1330" s="120"/>
      <c r="T1330" s="205">
        <f t="shared" si="126"/>
        <v>0</v>
      </c>
      <c r="U1330" s="205">
        <f t="shared" si="127"/>
        <v>0</v>
      </c>
      <c r="V1330" s="210"/>
      <c r="W1330" s="210"/>
      <c r="X1330" s="23" t="str">
        <f>IFERROR(VLOOKUP(AT1330,'#Input Lists#'!$L$3:$AH$833,3,FALSE)," ")</f>
        <v xml:space="preserve"> </v>
      </c>
      <c r="Y1330" s="23" t="str">
        <f>IFERROR(VLOOKUP(AT1330,'#Input Lists#'!$L$3:$AH$833,5,FALSE)," ")</f>
        <v xml:space="preserve"> </v>
      </c>
      <c r="Z1330" s="206" t="str">
        <f>IFERROR(VLOOKUP(AT1330,'#Input Lists#'!$L$3:$AH$833,9,FALSE)," ")</f>
        <v xml:space="preserve"> </v>
      </c>
      <c r="AA1330" s="119" t="s">
        <v>1527</v>
      </c>
      <c r="AB1330" s="120"/>
      <c r="AC1330" s="123"/>
      <c r="AD1330" s="123"/>
      <c r="AE1330" s="123"/>
      <c r="AF1330" s="123"/>
      <c r="AG1330" s="123"/>
      <c r="AH1330" s="123"/>
      <c r="AI1330" s="123"/>
      <c r="AJ1330" s="123"/>
      <c r="AK1330" s="123"/>
      <c r="AL1330" s="123"/>
      <c r="AM1330" s="123"/>
      <c r="AN1330" s="123"/>
      <c r="AO1330" s="123"/>
      <c r="AP1330" s="120"/>
      <c r="AQ1330" s="125" t="str">
        <f>IFERROR(VLOOKUP(G1330,'#Location List#'!$C$3:$D$150,2,FALSE),"")</f>
        <v/>
      </c>
      <c r="AR1330" s="125" t="str">
        <f>IFERROR(VLOOKUP(F1330,'#Location List#'!$Q$3:$R$1154,2,FALSE),"")</f>
        <v/>
      </c>
      <c r="AS1330" s="125" t="str">
        <f>IFERROR(VLOOKUP(V1330,'#Input Lists#'!$B$3:$D$46,3,FALSE),"")</f>
        <v/>
      </c>
      <c r="AT1330" s="125" t="str">
        <f>IFERROR(VLOOKUP(CONCATENATE(V1330," ",W1330),'#Input Lists#'!$K$3:$L$827,2,FALSE),"")</f>
        <v/>
      </c>
      <c r="AU1330" s="125">
        <f>IFERROR(VLOOKUP(AA1330,'#Input Lists#'!$BU$3:$BV$8,2,FALSE),"")</f>
        <v>1</v>
      </c>
      <c r="AV1330" s="118" t="str">
        <f>IFERROR(VLOOKUP(AB1330,'#Input Lists#'!$BO$3:$BP$9,2,FALSE),"")</f>
        <v/>
      </c>
      <c r="AW1330" s="118">
        <f>IFERROR(VLOOKUP(AC1330,'#Input Lists#'!$BL$3:$BM$7,2,FALSE),"")</f>
        <v>1</v>
      </c>
      <c r="AX1330" s="52" t="e">
        <f>VLOOKUP(AQ1330,'#Location List#'!$D$3:$K$150,4,FALSE)</f>
        <v>#N/A</v>
      </c>
      <c r="AY1330" s="273" t="e">
        <f>VLOOKUP(AX1330,'#Location List#'!$Z$3:$AA$13,2,FALSE)</f>
        <v>#N/A</v>
      </c>
      <c r="AZ1330" s="126" t="e">
        <f>VLOOKUP($AT1330,'#Input Lists#'!$L$3:$S$1033,6,FALSE)</f>
        <v>#N/A</v>
      </c>
      <c r="BA1330" s="239" t="e">
        <f>VLOOKUP($AT1330,'#Input Lists#'!$L$3:$S$833,7,FALSE)</f>
        <v>#N/A</v>
      </c>
      <c r="BB1330" s="239" t="e">
        <f>VLOOKUP($AT1330,'#Input Lists#'!$L$3:$S$833,8,FALSE)</f>
        <v>#N/A</v>
      </c>
      <c r="BC1330" s="91" t="str">
        <f t="shared" si="128"/>
        <v/>
      </c>
      <c r="BD1330" s="91" t="str">
        <f t="shared" si="129"/>
        <v/>
      </c>
      <c r="BE1330" s="15" t="str">
        <f t="shared" si="130"/>
        <v/>
      </c>
      <c r="BF1330" s="92" t="str">
        <f t="shared" si="131"/>
        <v>No Sighting Date</v>
      </c>
    </row>
    <row r="1331" spans="1:58" x14ac:dyDescent="0.25">
      <c r="A1331" s="118">
        <v>1326</v>
      </c>
      <c r="B1331" s="119"/>
      <c r="C1331" s="120"/>
      <c r="D1331" s="121"/>
      <c r="E1331" s="121"/>
      <c r="F1331" s="236"/>
      <c r="G1331" s="122" t="str">
        <f>IFERROR(VLOOKUP(F1331,'#Location List#'!$U$3:$V$1154,2,FALSE),"")</f>
        <v/>
      </c>
      <c r="H1331" s="120"/>
      <c r="I1331" s="120"/>
      <c r="J1331" s="120"/>
      <c r="K1331" s="120"/>
      <c r="L1331" s="120"/>
      <c r="M1331" s="120"/>
      <c r="N1331" s="120"/>
      <c r="O1331" s="120"/>
      <c r="P1331" s="120"/>
      <c r="Q1331" s="120"/>
      <c r="R1331" s="120"/>
      <c r="S1331" s="120"/>
      <c r="T1331" s="205">
        <f t="shared" si="126"/>
        <v>0</v>
      </c>
      <c r="U1331" s="205">
        <f t="shared" si="127"/>
        <v>0</v>
      </c>
      <c r="V1331" s="210"/>
      <c r="W1331" s="210"/>
      <c r="X1331" s="23" t="str">
        <f>IFERROR(VLOOKUP(AT1331,'#Input Lists#'!$L$3:$AH$833,3,FALSE)," ")</f>
        <v xml:space="preserve"> </v>
      </c>
      <c r="Y1331" s="23" t="str">
        <f>IFERROR(VLOOKUP(AT1331,'#Input Lists#'!$L$3:$AH$833,5,FALSE)," ")</f>
        <v xml:space="preserve"> </v>
      </c>
      <c r="Z1331" s="206" t="str">
        <f>IFERROR(VLOOKUP(AT1331,'#Input Lists#'!$L$3:$AH$833,9,FALSE)," ")</f>
        <v xml:space="preserve"> </v>
      </c>
      <c r="AA1331" s="119" t="s">
        <v>1527</v>
      </c>
      <c r="AB1331" s="120"/>
      <c r="AC1331" s="123"/>
      <c r="AD1331" s="123"/>
      <c r="AE1331" s="123"/>
      <c r="AF1331" s="123"/>
      <c r="AG1331" s="123"/>
      <c r="AH1331" s="123"/>
      <c r="AI1331" s="123"/>
      <c r="AJ1331" s="123"/>
      <c r="AK1331" s="123"/>
      <c r="AL1331" s="123"/>
      <c r="AM1331" s="123"/>
      <c r="AN1331" s="123"/>
      <c r="AO1331" s="123"/>
      <c r="AP1331" s="120"/>
      <c r="AQ1331" s="125" t="str">
        <f>IFERROR(VLOOKUP(G1331,'#Location List#'!$C$3:$D$150,2,FALSE),"")</f>
        <v/>
      </c>
      <c r="AR1331" s="125" t="str">
        <f>IFERROR(VLOOKUP(F1331,'#Location List#'!$Q$3:$R$1154,2,FALSE),"")</f>
        <v/>
      </c>
      <c r="AS1331" s="125" t="str">
        <f>IFERROR(VLOOKUP(V1331,'#Input Lists#'!$B$3:$D$46,3,FALSE),"")</f>
        <v/>
      </c>
      <c r="AT1331" s="125" t="str">
        <f>IFERROR(VLOOKUP(CONCATENATE(V1331," ",W1331),'#Input Lists#'!$K$3:$L$827,2,FALSE),"")</f>
        <v/>
      </c>
      <c r="AU1331" s="125">
        <f>IFERROR(VLOOKUP(AA1331,'#Input Lists#'!$BU$3:$BV$8,2,FALSE),"")</f>
        <v>1</v>
      </c>
      <c r="AV1331" s="118" t="str">
        <f>IFERROR(VLOOKUP(AB1331,'#Input Lists#'!$BO$3:$BP$9,2,FALSE),"")</f>
        <v/>
      </c>
      <c r="AW1331" s="118">
        <f>IFERROR(VLOOKUP(AC1331,'#Input Lists#'!$BL$3:$BM$7,2,FALSE),"")</f>
        <v>1</v>
      </c>
      <c r="AX1331" s="52" t="e">
        <f>VLOOKUP(AQ1331,'#Location List#'!$D$3:$K$150,4,FALSE)</f>
        <v>#N/A</v>
      </c>
      <c r="AY1331" s="273" t="e">
        <f>VLOOKUP(AX1331,'#Location List#'!$Z$3:$AA$13,2,FALSE)</f>
        <v>#N/A</v>
      </c>
      <c r="AZ1331" s="126" t="e">
        <f>VLOOKUP($AT1331,'#Input Lists#'!$L$3:$S$1033,6,FALSE)</f>
        <v>#N/A</v>
      </c>
      <c r="BA1331" s="239" t="e">
        <f>VLOOKUP($AT1331,'#Input Lists#'!$L$3:$S$833,7,FALSE)</f>
        <v>#N/A</v>
      </c>
      <c r="BB1331" s="239" t="e">
        <f>VLOOKUP($AT1331,'#Input Lists#'!$L$3:$S$833,8,FALSE)</f>
        <v>#N/A</v>
      </c>
      <c r="BC1331" s="91" t="str">
        <f t="shared" si="128"/>
        <v/>
      </c>
      <c r="BD1331" s="91" t="str">
        <f t="shared" si="129"/>
        <v/>
      </c>
      <c r="BE1331" s="15" t="str">
        <f t="shared" si="130"/>
        <v/>
      </c>
      <c r="BF1331" s="92" t="str">
        <f t="shared" si="131"/>
        <v>No Sighting Date</v>
      </c>
    </row>
    <row r="1332" spans="1:58" x14ac:dyDescent="0.25">
      <c r="A1332" s="118">
        <v>1327</v>
      </c>
      <c r="B1332" s="119"/>
      <c r="C1332" s="120"/>
      <c r="D1332" s="121"/>
      <c r="E1332" s="121"/>
      <c r="F1332" s="236"/>
      <c r="G1332" s="122" t="str">
        <f>IFERROR(VLOOKUP(F1332,'#Location List#'!$U$3:$V$1154,2,FALSE),"")</f>
        <v/>
      </c>
      <c r="H1332" s="120"/>
      <c r="I1332" s="120"/>
      <c r="J1332" s="120"/>
      <c r="K1332" s="120"/>
      <c r="L1332" s="120"/>
      <c r="M1332" s="120"/>
      <c r="N1332" s="120"/>
      <c r="O1332" s="120"/>
      <c r="P1332" s="120"/>
      <c r="Q1332" s="120"/>
      <c r="R1332" s="120"/>
      <c r="S1332" s="120"/>
      <c r="T1332" s="205">
        <f t="shared" si="126"/>
        <v>0</v>
      </c>
      <c r="U1332" s="205">
        <f t="shared" si="127"/>
        <v>0</v>
      </c>
      <c r="V1332" s="210"/>
      <c r="W1332" s="210"/>
      <c r="X1332" s="23" t="str">
        <f>IFERROR(VLOOKUP(AT1332,'#Input Lists#'!$L$3:$AH$833,3,FALSE)," ")</f>
        <v xml:space="preserve"> </v>
      </c>
      <c r="Y1332" s="23" t="str">
        <f>IFERROR(VLOOKUP(AT1332,'#Input Lists#'!$L$3:$AH$833,5,FALSE)," ")</f>
        <v xml:space="preserve"> </v>
      </c>
      <c r="Z1332" s="206" t="str">
        <f>IFERROR(VLOOKUP(AT1332,'#Input Lists#'!$L$3:$AH$833,9,FALSE)," ")</f>
        <v xml:space="preserve"> </v>
      </c>
      <c r="AA1332" s="119" t="s">
        <v>1527</v>
      </c>
      <c r="AB1332" s="120"/>
      <c r="AC1332" s="123"/>
      <c r="AD1332" s="123"/>
      <c r="AE1332" s="123"/>
      <c r="AF1332" s="123"/>
      <c r="AG1332" s="123"/>
      <c r="AH1332" s="123"/>
      <c r="AI1332" s="123"/>
      <c r="AJ1332" s="123"/>
      <c r="AK1332" s="123"/>
      <c r="AL1332" s="123"/>
      <c r="AM1332" s="123"/>
      <c r="AN1332" s="123"/>
      <c r="AO1332" s="123"/>
      <c r="AP1332" s="120"/>
      <c r="AQ1332" s="125" t="str">
        <f>IFERROR(VLOOKUP(G1332,'#Location List#'!$C$3:$D$150,2,FALSE),"")</f>
        <v/>
      </c>
      <c r="AR1332" s="125" t="str">
        <f>IFERROR(VLOOKUP(F1332,'#Location List#'!$Q$3:$R$1154,2,FALSE),"")</f>
        <v/>
      </c>
      <c r="AS1332" s="125" t="str">
        <f>IFERROR(VLOOKUP(V1332,'#Input Lists#'!$B$3:$D$46,3,FALSE),"")</f>
        <v/>
      </c>
      <c r="AT1332" s="125" t="str">
        <f>IFERROR(VLOOKUP(CONCATENATE(V1332," ",W1332),'#Input Lists#'!$K$3:$L$827,2,FALSE),"")</f>
        <v/>
      </c>
      <c r="AU1332" s="125">
        <f>IFERROR(VLOOKUP(AA1332,'#Input Lists#'!$BU$3:$BV$8,2,FALSE),"")</f>
        <v>1</v>
      </c>
      <c r="AV1332" s="118" t="str">
        <f>IFERROR(VLOOKUP(AB1332,'#Input Lists#'!$BO$3:$BP$9,2,FALSE),"")</f>
        <v/>
      </c>
      <c r="AW1332" s="118">
        <f>IFERROR(VLOOKUP(AC1332,'#Input Lists#'!$BL$3:$BM$7,2,FALSE),"")</f>
        <v>1</v>
      </c>
      <c r="AX1332" s="52" t="e">
        <f>VLOOKUP(AQ1332,'#Location List#'!$D$3:$K$150,4,FALSE)</f>
        <v>#N/A</v>
      </c>
      <c r="AY1332" s="273" t="e">
        <f>VLOOKUP(AX1332,'#Location List#'!$Z$3:$AA$13,2,FALSE)</f>
        <v>#N/A</v>
      </c>
      <c r="AZ1332" s="126" t="e">
        <f>VLOOKUP($AT1332,'#Input Lists#'!$L$3:$S$1033,6,FALSE)</f>
        <v>#N/A</v>
      </c>
      <c r="BA1332" s="239" t="e">
        <f>VLOOKUP($AT1332,'#Input Lists#'!$L$3:$S$833,7,FALSE)</f>
        <v>#N/A</v>
      </c>
      <c r="BB1332" s="239" t="e">
        <f>VLOOKUP($AT1332,'#Input Lists#'!$L$3:$S$833,8,FALSE)</f>
        <v>#N/A</v>
      </c>
      <c r="BC1332" s="91" t="str">
        <f t="shared" si="128"/>
        <v/>
      </c>
      <c r="BD1332" s="91" t="str">
        <f t="shared" si="129"/>
        <v/>
      </c>
      <c r="BE1332" s="15" t="str">
        <f t="shared" si="130"/>
        <v/>
      </c>
      <c r="BF1332" s="92" t="str">
        <f t="shared" si="131"/>
        <v>No Sighting Date</v>
      </c>
    </row>
    <row r="1333" spans="1:58" x14ac:dyDescent="0.25">
      <c r="A1333" s="118">
        <v>1328</v>
      </c>
      <c r="B1333" s="119"/>
      <c r="C1333" s="120"/>
      <c r="D1333" s="121"/>
      <c r="E1333" s="121"/>
      <c r="F1333" s="236"/>
      <c r="G1333" s="122" t="str">
        <f>IFERROR(VLOOKUP(F1333,'#Location List#'!$U$3:$V$1154,2,FALSE),"")</f>
        <v/>
      </c>
      <c r="H1333" s="120"/>
      <c r="I1333" s="120"/>
      <c r="J1333" s="120"/>
      <c r="K1333" s="120"/>
      <c r="L1333" s="120"/>
      <c r="M1333" s="120"/>
      <c r="N1333" s="120"/>
      <c r="O1333" s="120"/>
      <c r="P1333" s="120"/>
      <c r="Q1333" s="120"/>
      <c r="R1333" s="120"/>
      <c r="S1333" s="120"/>
      <c r="T1333" s="205">
        <f t="shared" si="126"/>
        <v>0</v>
      </c>
      <c r="U1333" s="205">
        <f t="shared" si="127"/>
        <v>0</v>
      </c>
      <c r="V1333" s="210"/>
      <c r="W1333" s="210"/>
      <c r="X1333" s="23" t="str">
        <f>IFERROR(VLOOKUP(AT1333,'#Input Lists#'!$L$3:$AH$833,3,FALSE)," ")</f>
        <v xml:space="preserve"> </v>
      </c>
      <c r="Y1333" s="23" t="str">
        <f>IFERROR(VLOOKUP(AT1333,'#Input Lists#'!$L$3:$AH$833,5,FALSE)," ")</f>
        <v xml:space="preserve"> </v>
      </c>
      <c r="Z1333" s="206" t="str">
        <f>IFERROR(VLOOKUP(AT1333,'#Input Lists#'!$L$3:$AH$833,9,FALSE)," ")</f>
        <v xml:space="preserve"> </v>
      </c>
      <c r="AA1333" s="119" t="s">
        <v>1527</v>
      </c>
      <c r="AB1333" s="120"/>
      <c r="AC1333" s="123"/>
      <c r="AD1333" s="123"/>
      <c r="AE1333" s="123"/>
      <c r="AF1333" s="123"/>
      <c r="AG1333" s="123"/>
      <c r="AH1333" s="123"/>
      <c r="AI1333" s="123"/>
      <c r="AJ1333" s="123"/>
      <c r="AK1333" s="123"/>
      <c r="AL1333" s="123"/>
      <c r="AM1333" s="123"/>
      <c r="AN1333" s="123"/>
      <c r="AO1333" s="123"/>
      <c r="AP1333" s="120"/>
      <c r="AQ1333" s="125" t="str">
        <f>IFERROR(VLOOKUP(G1333,'#Location List#'!$C$3:$D$150,2,FALSE),"")</f>
        <v/>
      </c>
      <c r="AR1333" s="125" t="str">
        <f>IFERROR(VLOOKUP(F1333,'#Location List#'!$Q$3:$R$1154,2,FALSE),"")</f>
        <v/>
      </c>
      <c r="AS1333" s="125" t="str">
        <f>IFERROR(VLOOKUP(V1333,'#Input Lists#'!$B$3:$D$46,3,FALSE),"")</f>
        <v/>
      </c>
      <c r="AT1333" s="125" t="str">
        <f>IFERROR(VLOOKUP(CONCATENATE(V1333," ",W1333),'#Input Lists#'!$K$3:$L$827,2,FALSE),"")</f>
        <v/>
      </c>
      <c r="AU1333" s="125">
        <f>IFERROR(VLOOKUP(AA1333,'#Input Lists#'!$BU$3:$BV$8,2,FALSE),"")</f>
        <v>1</v>
      </c>
      <c r="AV1333" s="118" t="str">
        <f>IFERROR(VLOOKUP(AB1333,'#Input Lists#'!$BO$3:$BP$9,2,FALSE),"")</f>
        <v/>
      </c>
      <c r="AW1333" s="118">
        <f>IFERROR(VLOOKUP(AC1333,'#Input Lists#'!$BL$3:$BM$7,2,FALSE),"")</f>
        <v>1</v>
      </c>
      <c r="AX1333" s="52" t="e">
        <f>VLOOKUP(AQ1333,'#Location List#'!$D$3:$K$150,4,FALSE)</f>
        <v>#N/A</v>
      </c>
      <c r="AY1333" s="273" t="e">
        <f>VLOOKUP(AX1333,'#Location List#'!$Z$3:$AA$13,2,FALSE)</f>
        <v>#N/A</v>
      </c>
      <c r="AZ1333" s="126" t="e">
        <f>VLOOKUP($AT1333,'#Input Lists#'!$L$3:$S$1033,6,FALSE)</f>
        <v>#N/A</v>
      </c>
      <c r="BA1333" s="239" t="e">
        <f>VLOOKUP($AT1333,'#Input Lists#'!$L$3:$S$833,7,FALSE)</f>
        <v>#N/A</v>
      </c>
      <c r="BB1333" s="239" t="e">
        <f>VLOOKUP($AT1333,'#Input Lists#'!$L$3:$S$833,8,FALSE)</f>
        <v>#N/A</v>
      </c>
      <c r="BC1333" s="91" t="str">
        <f t="shared" si="128"/>
        <v/>
      </c>
      <c r="BD1333" s="91" t="str">
        <f t="shared" si="129"/>
        <v/>
      </c>
      <c r="BE1333" s="15" t="str">
        <f t="shared" si="130"/>
        <v/>
      </c>
      <c r="BF1333" s="92" t="str">
        <f t="shared" si="131"/>
        <v>No Sighting Date</v>
      </c>
    </row>
    <row r="1334" spans="1:58" x14ac:dyDescent="0.25">
      <c r="A1334" s="118">
        <v>1329</v>
      </c>
      <c r="B1334" s="119"/>
      <c r="C1334" s="120"/>
      <c r="D1334" s="121"/>
      <c r="E1334" s="121"/>
      <c r="F1334" s="236"/>
      <c r="G1334" s="122" t="str">
        <f>IFERROR(VLOOKUP(F1334,'#Location List#'!$U$3:$V$1154,2,FALSE),"")</f>
        <v/>
      </c>
      <c r="H1334" s="120"/>
      <c r="I1334" s="120"/>
      <c r="J1334" s="120"/>
      <c r="K1334" s="120"/>
      <c r="L1334" s="120"/>
      <c r="M1334" s="120"/>
      <c r="N1334" s="120"/>
      <c r="O1334" s="120"/>
      <c r="P1334" s="120"/>
      <c r="Q1334" s="120"/>
      <c r="R1334" s="120"/>
      <c r="S1334" s="120"/>
      <c r="T1334" s="205">
        <f t="shared" si="126"/>
        <v>0</v>
      </c>
      <c r="U1334" s="205">
        <f t="shared" si="127"/>
        <v>0</v>
      </c>
      <c r="V1334" s="210"/>
      <c r="W1334" s="210"/>
      <c r="X1334" s="23" t="str">
        <f>IFERROR(VLOOKUP(AT1334,'#Input Lists#'!$L$3:$AH$833,3,FALSE)," ")</f>
        <v xml:space="preserve"> </v>
      </c>
      <c r="Y1334" s="23" t="str">
        <f>IFERROR(VLOOKUP(AT1334,'#Input Lists#'!$L$3:$AH$833,5,FALSE)," ")</f>
        <v xml:space="preserve"> </v>
      </c>
      <c r="Z1334" s="206" t="str">
        <f>IFERROR(VLOOKUP(AT1334,'#Input Lists#'!$L$3:$AH$833,9,FALSE)," ")</f>
        <v xml:space="preserve"> </v>
      </c>
      <c r="AA1334" s="119" t="s">
        <v>1527</v>
      </c>
      <c r="AB1334" s="120"/>
      <c r="AC1334" s="123"/>
      <c r="AD1334" s="123"/>
      <c r="AE1334" s="123"/>
      <c r="AF1334" s="123"/>
      <c r="AG1334" s="123"/>
      <c r="AH1334" s="123"/>
      <c r="AI1334" s="123"/>
      <c r="AJ1334" s="123"/>
      <c r="AK1334" s="123"/>
      <c r="AL1334" s="123"/>
      <c r="AM1334" s="123"/>
      <c r="AN1334" s="123"/>
      <c r="AO1334" s="123"/>
      <c r="AP1334" s="120"/>
      <c r="AQ1334" s="125" t="str">
        <f>IFERROR(VLOOKUP(G1334,'#Location List#'!$C$3:$D$150,2,FALSE),"")</f>
        <v/>
      </c>
      <c r="AR1334" s="125" t="str">
        <f>IFERROR(VLOOKUP(F1334,'#Location List#'!$Q$3:$R$1154,2,FALSE),"")</f>
        <v/>
      </c>
      <c r="AS1334" s="125" t="str">
        <f>IFERROR(VLOOKUP(V1334,'#Input Lists#'!$B$3:$D$46,3,FALSE),"")</f>
        <v/>
      </c>
      <c r="AT1334" s="125" t="str">
        <f>IFERROR(VLOOKUP(CONCATENATE(V1334," ",W1334),'#Input Lists#'!$K$3:$L$827,2,FALSE),"")</f>
        <v/>
      </c>
      <c r="AU1334" s="125">
        <f>IFERROR(VLOOKUP(AA1334,'#Input Lists#'!$BU$3:$BV$8,2,FALSE),"")</f>
        <v>1</v>
      </c>
      <c r="AV1334" s="118" t="str">
        <f>IFERROR(VLOOKUP(AB1334,'#Input Lists#'!$BO$3:$BP$9,2,FALSE),"")</f>
        <v/>
      </c>
      <c r="AW1334" s="118">
        <f>IFERROR(VLOOKUP(AC1334,'#Input Lists#'!$BL$3:$BM$7,2,FALSE),"")</f>
        <v>1</v>
      </c>
      <c r="AX1334" s="52" t="e">
        <f>VLOOKUP(AQ1334,'#Location List#'!$D$3:$K$150,4,FALSE)</f>
        <v>#N/A</v>
      </c>
      <c r="AY1334" s="273" t="e">
        <f>VLOOKUP(AX1334,'#Location List#'!$Z$3:$AA$13,2,FALSE)</f>
        <v>#N/A</v>
      </c>
      <c r="AZ1334" s="126" t="e">
        <f>VLOOKUP($AT1334,'#Input Lists#'!$L$3:$S$1033,6,FALSE)</f>
        <v>#N/A</v>
      </c>
      <c r="BA1334" s="239" t="e">
        <f>VLOOKUP($AT1334,'#Input Lists#'!$L$3:$S$833,7,FALSE)</f>
        <v>#N/A</v>
      </c>
      <c r="BB1334" s="239" t="e">
        <f>VLOOKUP($AT1334,'#Input Lists#'!$L$3:$S$833,8,FALSE)</f>
        <v>#N/A</v>
      </c>
      <c r="BC1334" s="91" t="str">
        <f t="shared" si="128"/>
        <v/>
      </c>
      <c r="BD1334" s="91" t="str">
        <f t="shared" si="129"/>
        <v/>
      </c>
      <c r="BE1334" s="15" t="str">
        <f t="shared" si="130"/>
        <v/>
      </c>
      <c r="BF1334" s="92" t="str">
        <f t="shared" si="131"/>
        <v>No Sighting Date</v>
      </c>
    </row>
    <row r="1335" spans="1:58" x14ac:dyDescent="0.25">
      <c r="A1335" s="118">
        <v>1330</v>
      </c>
      <c r="B1335" s="119"/>
      <c r="C1335" s="120"/>
      <c r="D1335" s="121"/>
      <c r="E1335" s="121"/>
      <c r="F1335" s="236"/>
      <c r="G1335" s="122" t="str">
        <f>IFERROR(VLOOKUP(F1335,'#Location List#'!$U$3:$V$1154,2,FALSE),"")</f>
        <v/>
      </c>
      <c r="H1335" s="120"/>
      <c r="I1335" s="120"/>
      <c r="J1335" s="120"/>
      <c r="K1335" s="120"/>
      <c r="L1335" s="120"/>
      <c r="M1335" s="120"/>
      <c r="N1335" s="120"/>
      <c r="O1335" s="120"/>
      <c r="P1335" s="120"/>
      <c r="Q1335" s="120"/>
      <c r="R1335" s="120"/>
      <c r="S1335" s="120"/>
      <c r="T1335" s="205">
        <f t="shared" si="126"/>
        <v>0</v>
      </c>
      <c r="U1335" s="205">
        <f t="shared" si="127"/>
        <v>0</v>
      </c>
      <c r="V1335" s="210"/>
      <c r="W1335" s="210"/>
      <c r="X1335" s="23" t="str">
        <f>IFERROR(VLOOKUP(AT1335,'#Input Lists#'!$L$3:$AH$833,3,FALSE)," ")</f>
        <v xml:space="preserve"> </v>
      </c>
      <c r="Y1335" s="23" t="str">
        <f>IFERROR(VLOOKUP(AT1335,'#Input Lists#'!$L$3:$AH$833,5,FALSE)," ")</f>
        <v xml:space="preserve"> </v>
      </c>
      <c r="Z1335" s="206" t="str">
        <f>IFERROR(VLOOKUP(AT1335,'#Input Lists#'!$L$3:$AH$833,9,FALSE)," ")</f>
        <v xml:space="preserve"> </v>
      </c>
      <c r="AA1335" s="119" t="s">
        <v>1527</v>
      </c>
      <c r="AB1335" s="120"/>
      <c r="AC1335" s="123"/>
      <c r="AD1335" s="123"/>
      <c r="AE1335" s="123"/>
      <c r="AF1335" s="123"/>
      <c r="AG1335" s="123"/>
      <c r="AH1335" s="123"/>
      <c r="AI1335" s="123"/>
      <c r="AJ1335" s="123"/>
      <c r="AK1335" s="123"/>
      <c r="AL1335" s="123"/>
      <c r="AM1335" s="123"/>
      <c r="AN1335" s="123"/>
      <c r="AO1335" s="123"/>
      <c r="AP1335" s="120"/>
      <c r="AQ1335" s="125" t="str">
        <f>IFERROR(VLOOKUP(G1335,'#Location List#'!$C$3:$D$150,2,FALSE),"")</f>
        <v/>
      </c>
      <c r="AR1335" s="125" t="str">
        <f>IFERROR(VLOOKUP(F1335,'#Location List#'!$Q$3:$R$1154,2,FALSE),"")</f>
        <v/>
      </c>
      <c r="AS1335" s="125" t="str">
        <f>IFERROR(VLOOKUP(V1335,'#Input Lists#'!$B$3:$D$46,3,FALSE),"")</f>
        <v/>
      </c>
      <c r="AT1335" s="125" t="str">
        <f>IFERROR(VLOOKUP(CONCATENATE(V1335," ",W1335),'#Input Lists#'!$K$3:$L$827,2,FALSE),"")</f>
        <v/>
      </c>
      <c r="AU1335" s="125">
        <f>IFERROR(VLOOKUP(AA1335,'#Input Lists#'!$BU$3:$BV$8,2,FALSE),"")</f>
        <v>1</v>
      </c>
      <c r="AV1335" s="118" t="str">
        <f>IFERROR(VLOOKUP(AB1335,'#Input Lists#'!$BO$3:$BP$9,2,FALSE),"")</f>
        <v/>
      </c>
      <c r="AW1335" s="118">
        <f>IFERROR(VLOOKUP(AC1335,'#Input Lists#'!$BL$3:$BM$7,2,FALSE),"")</f>
        <v>1</v>
      </c>
      <c r="AX1335" s="52" t="e">
        <f>VLOOKUP(AQ1335,'#Location List#'!$D$3:$K$150,4,FALSE)</f>
        <v>#N/A</v>
      </c>
      <c r="AY1335" s="273" t="e">
        <f>VLOOKUP(AX1335,'#Location List#'!$Z$3:$AA$13,2,FALSE)</f>
        <v>#N/A</v>
      </c>
      <c r="AZ1335" s="126" t="e">
        <f>VLOOKUP($AT1335,'#Input Lists#'!$L$3:$S$1033,6,FALSE)</f>
        <v>#N/A</v>
      </c>
      <c r="BA1335" s="239" t="e">
        <f>VLOOKUP($AT1335,'#Input Lists#'!$L$3:$S$833,7,FALSE)</f>
        <v>#N/A</v>
      </c>
      <c r="BB1335" s="239" t="e">
        <f>VLOOKUP($AT1335,'#Input Lists#'!$L$3:$S$833,8,FALSE)</f>
        <v>#N/A</v>
      </c>
      <c r="BC1335" s="91" t="str">
        <f t="shared" si="128"/>
        <v/>
      </c>
      <c r="BD1335" s="91" t="str">
        <f t="shared" si="129"/>
        <v/>
      </c>
      <c r="BE1335" s="15" t="str">
        <f t="shared" si="130"/>
        <v/>
      </c>
      <c r="BF1335" s="92" t="str">
        <f t="shared" si="131"/>
        <v>No Sighting Date</v>
      </c>
    </row>
    <row r="1336" spans="1:58" x14ac:dyDescent="0.25">
      <c r="A1336" s="118">
        <v>1331</v>
      </c>
      <c r="B1336" s="119"/>
      <c r="C1336" s="120"/>
      <c r="D1336" s="121"/>
      <c r="E1336" s="121"/>
      <c r="F1336" s="236"/>
      <c r="G1336" s="122" t="str">
        <f>IFERROR(VLOOKUP(F1336,'#Location List#'!$U$3:$V$1154,2,FALSE),"")</f>
        <v/>
      </c>
      <c r="H1336" s="120"/>
      <c r="I1336" s="120"/>
      <c r="J1336" s="120"/>
      <c r="K1336" s="120"/>
      <c r="L1336" s="120"/>
      <c r="M1336" s="120"/>
      <c r="N1336" s="120"/>
      <c r="O1336" s="120"/>
      <c r="P1336" s="120"/>
      <c r="Q1336" s="120"/>
      <c r="R1336" s="120"/>
      <c r="S1336" s="120"/>
      <c r="T1336" s="205">
        <f t="shared" si="126"/>
        <v>0</v>
      </c>
      <c r="U1336" s="205">
        <f t="shared" si="127"/>
        <v>0</v>
      </c>
      <c r="V1336" s="210"/>
      <c r="W1336" s="210"/>
      <c r="X1336" s="23" t="str">
        <f>IFERROR(VLOOKUP(AT1336,'#Input Lists#'!$L$3:$AH$833,3,FALSE)," ")</f>
        <v xml:space="preserve"> </v>
      </c>
      <c r="Y1336" s="23" t="str">
        <f>IFERROR(VLOOKUP(AT1336,'#Input Lists#'!$L$3:$AH$833,5,FALSE)," ")</f>
        <v xml:space="preserve"> </v>
      </c>
      <c r="Z1336" s="206" t="str">
        <f>IFERROR(VLOOKUP(AT1336,'#Input Lists#'!$L$3:$AH$833,9,FALSE)," ")</f>
        <v xml:space="preserve"> </v>
      </c>
      <c r="AA1336" s="119" t="s">
        <v>1527</v>
      </c>
      <c r="AB1336" s="120"/>
      <c r="AC1336" s="123"/>
      <c r="AD1336" s="123"/>
      <c r="AE1336" s="123"/>
      <c r="AF1336" s="123"/>
      <c r="AG1336" s="123"/>
      <c r="AH1336" s="123"/>
      <c r="AI1336" s="123"/>
      <c r="AJ1336" s="123"/>
      <c r="AK1336" s="123"/>
      <c r="AL1336" s="123"/>
      <c r="AM1336" s="123"/>
      <c r="AN1336" s="123"/>
      <c r="AO1336" s="123"/>
      <c r="AP1336" s="120"/>
      <c r="AQ1336" s="125" t="str">
        <f>IFERROR(VLOOKUP(G1336,'#Location List#'!$C$3:$D$150,2,FALSE),"")</f>
        <v/>
      </c>
      <c r="AR1336" s="125" t="str">
        <f>IFERROR(VLOOKUP(F1336,'#Location List#'!$Q$3:$R$1154,2,FALSE),"")</f>
        <v/>
      </c>
      <c r="AS1336" s="125" t="str">
        <f>IFERROR(VLOOKUP(V1336,'#Input Lists#'!$B$3:$D$46,3,FALSE),"")</f>
        <v/>
      </c>
      <c r="AT1336" s="125" t="str">
        <f>IFERROR(VLOOKUP(CONCATENATE(V1336," ",W1336),'#Input Lists#'!$K$3:$L$827,2,FALSE),"")</f>
        <v/>
      </c>
      <c r="AU1336" s="125">
        <f>IFERROR(VLOOKUP(AA1336,'#Input Lists#'!$BU$3:$BV$8,2,FALSE),"")</f>
        <v>1</v>
      </c>
      <c r="AV1336" s="118" t="str">
        <f>IFERROR(VLOOKUP(AB1336,'#Input Lists#'!$BO$3:$BP$9,2,FALSE),"")</f>
        <v/>
      </c>
      <c r="AW1336" s="118">
        <f>IFERROR(VLOOKUP(AC1336,'#Input Lists#'!$BL$3:$BM$7,2,FALSE),"")</f>
        <v>1</v>
      </c>
      <c r="AX1336" s="52" t="e">
        <f>VLOOKUP(AQ1336,'#Location List#'!$D$3:$K$150,4,FALSE)</f>
        <v>#N/A</v>
      </c>
      <c r="AY1336" s="273" t="e">
        <f>VLOOKUP(AX1336,'#Location List#'!$Z$3:$AA$13,2,FALSE)</f>
        <v>#N/A</v>
      </c>
      <c r="AZ1336" s="126" t="e">
        <f>VLOOKUP($AT1336,'#Input Lists#'!$L$3:$S$1033,6,FALSE)</f>
        <v>#N/A</v>
      </c>
      <c r="BA1336" s="239" t="e">
        <f>VLOOKUP($AT1336,'#Input Lists#'!$L$3:$S$833,7,FALSE)</f>
        <v>#N/A</v>
      </c>
      <c r="BB1336" s="239" t="e">
        <f>VLOOKUP($AT1336,'#Input Lists#'!$L$3:$S$833,8,FALSE)</f>
        <v>#N/A</v>
      </c>
      <c r="BC1336" s="91" t="str">
        <f t="shared" si="128"/>
        <v/>
      </c>
      <c r="BD1336" s="91" t="str">
        <f t="shared" si="129"/>
        <v/>
      </c>
      <c r="BE1336" s="15" t="str">
        <f t="shared" si="130"/>
        <v/>
      </c>
      <c r="BF1336" s="92" t="str">
        <f t="shared" si="131"/>
        <v>No Sighting Date</v>
      </c>
    </row>
    <row r="1337" spans="1:58" x14ac:dyDescent="0.25">
      <c r="A1337" s="118">
        <v>1332</v>
      </c>
      <c r="B1337" s="119"/>
      <c r="C1337" s="120"/>
      <c r="D1337" s="121"/>
      <c r="E1337" s="121"/>
      <c r="F1337" s="236"/>
      <c r="G1337" s="122" t="str">
        <f>IFERROR(VLOOKUP(F1337,'#Location List#'!$U$3:$V$1154,2,FALSE),"")</f>
        <v/>
      </c>
      <c r="H1337" s="120"/>
      <c r="I1337" s="120"/>
      <c r="J1337" s="120"/>
      <c r="K1337" s="120"/>
      <c r="L1337" s="120"/>
      <c r="M1337" s="120"/>
      <c r="N1337" s="120"/>
      <c r="O1337" s="120"/>
      <c r="P1337" s="120"/>
      <c r="Q1337" s="120"/>
      <c r="R1337" s="120"/>
      <c r="S1337" s="120"/>
      <c r="T1337" s="205">
        <f t="shared" si="126"/>
        <v>0</v>
      </c>
      <c r="U1337" s="205">
        <f t="shared" si="127"/>
        <v>0</v>
      </c>
      <c r="V1337" s="210"/>
      <c r="W1337" s="210"/>
      <c r="X1337" s="23" t="str">
        <f>IFERROR(VLOOKUP(AT1337,'#Input Lists#'!$L$3:$AH$833,3,FALSE)," ")</f>
        <v xml:space="preserve"> </v>
      </c>
      <c r="Y1337" s="23" t="str">
        <f>IFERROR(VLOOKUP(AT1337,'#Input Lists#'!$L$3:$AH$833,5,FALSE)," ")</f>
        <v xml:space="preserve"> </v>
      </c>
      <c r="Z1337" s="206" t="str">
        <f>IFERROR(VLOOKUP(AT1337,'#Input Lists#'!$L$3:$AH$833,9,FALSE)," ")</f>
        <v xml:space="preserve"> </v>
      </c>
      <c r="AA1337" s="119" t="s">
        <v>1527</v>
      </c>
      <c r="AB1337" s="120"/>
      <c r="AC1337" s="123"/>
      <c r="AD1337" s="123"/>
      <c r="AE1337" s="123"/>
      <c r="AF1337" s="123"/>
      <c r="AG1337" s="123"/>
      <c r="AH1337" s="123"/>
      <c r="AI1337" s="123"/>
      <c r="AJ1337" s="123"/>
      <c r="AK1337" s="123"/>
      <c r="AL1337" s="123"/>
      <c r="AM1337" s="123"/>
      <c r="AN1337" s="123"/>
      <c r="AO1337" s="123"/>
      <c r="AP1337" s="120"/>
      <c r="AQ1337" s="125" t="str">
        <f>IFERROR(VLOOKUP(G1337,'#Location List#'!$C$3:$D$150,2,FALSE),"")</f>
        <v/>
      </c>
      <c r="AR1337" s="125" t="str">
        <f>IFERROR(VLOOKUP(F1337,'#Location List#'!$Q$3:$R$1154,2,FALSE),"")</f>
        <v/>
      </c>
      <c r="AS1337" s="125" t="str">
        <f>IFERROR(VLOOKUP(V1337,'#Input Lists#'!$B$3:$D$46,3,FALSE),"")</f>
        <v/>
      </c>
      <c r="AT1337" s="125" t="str">
        <f>IFERROR(VLOOKUP(CONCATENATE(V1337," ",W1337),'#Input Lists#'!$K$3:$L$827,2,FALSE),"")</f>
        <v/>
      </c>
      <c r="AU1337" s="125">
        <f>IFERROR(VLOOKUP(AA1337,'#Input Lists#'!$BU$3:$BV$8,2,FALSE),"")</f>
        <v>1</v>
      </c>
      <c r="AV1337" s="118" t="str">
        <f>IFERROR(VLOOKUP(AB1337,'#Input Lists#'!$BO$3:$BP$9,2,FALSE),"")</f>
        <v/>
      </c>
      <c r="AW1337" s="118">
        <f>IFERROR(VLOOKUP(AC1337,'#Input Lists#'!$BL$3:$BM$7,2,FALSE),"")</f>
        <v>1</v>
      </c>
      <c r="AX1337" s="52" t="e">
        <f>VLOOKUP(AQ1337,'#Location List#'!$D$3:$K$150,4,FALSE)</f>
        <v>#N/A</v>
      </c>
      <c r="AY1337" s="273" t="e">
        <f>VLOOKUP(AX1337,'#Location List#'!$Z$3:$AA$13,2,FALSE)</f>
        <v>#N/A</v>
      </c>
      <c r="AZ1337" s="126" t="e">
        <f>VLOOKUP($AT1337,'#Input Lists#'!$L$3:$S$1033,6,FALSE)</f>
        <v>#N/A</v>
      </c>
      <c r="BA1337" s="239" t="e">
        <f>VLOOKUP($AT1337,'#Input Lists#'!$L$3:$S$833,7,FALSE)</f>
        <v>#N/A</v>
      </c>
      <c r="BB1337" s="239" t="e">
        <f>VLOOKUP($AT1337,'#Input Lists#'!$L$3:$S$833,8,FALSE)</f>
        <v>#N/A</v>
      </c>
      <c r="BC1337" s="91" t="str">
        <f t="shared" si="128"/>
        <v/>
      </c>
      <c r="BD1337" s="91" t="str">
        <f t="shared" si="129"/>
        <v/>
      </c>
      <c r="BE1337" s="15" t="str">
        <f t="shared" si="130"/>
        <v/>
      </c>
      <c r="BF1337" s="92" t="str">
        <f t="shared" si="131"/>
        <v>No Sighting Date</v>
      </c>
    </row>
    <row r="1338" spans="1:58" x14ac:dyDescent="0.25">
      <c r="A1338" s="118">
        <v>1333</v>
      </c>
      <c r="B1338" s="119"/>
      <c r="C1338" s="120"/>
      <c r="D1338" s="121"/>
      <c r="E1338" s="121"/>
      <c r="F1338" s="236"/>
      <c r="G1338" s="122" t="str">
        <f>IFERROR(VLOOKUP(F1338,'#Location List#'!$U$3:$V$1154,2,FALSE),"")</f>
        <v/>
      </c>
      <c r="H1338" s="120"/>
      <c r="I1338" s="120"/>
      <c r="J1338" s="120"/>
      <c r="K1338" s="120"/>
      <c r="L1338" s="120"/>
      <c r="M1338" s="120"/>
      <c r="N1338" s="120"/>
      <c r="O1338" s="120"/>
      <c r="P1338" s="120"/>
      <c r="Q1338" s="120"/>
      <c r="R1338" s="120"/>
      <c r="S1338" s="120"/>
      <c r="T1338" s="205">
        <f t="shared" si="126"/>
        <v>0</v>
      </c>
      <c r="U1338" s="205">
        <f t="shared" si="127"/>
        <v>0</v>
      </c>
      <c r="V1338" s="210"/>
      <c r="W1338" s="210"/>
      <c r="X1338" s="23" t="str">
        <f>IFERROR(VLOOKUP(AT1338,'#Input Lists#'!$L$3:$AH$833,3,FALSE)," ")</f>
        <v xml:space="preserve"> </v>
      </c>
      <c r="Y1338" s="23" t="str">
        <f>IFERROR(VLOOKUP(AT1338,'#Input Lists#'!$L$3:$AH$833,5,FALSE)," ")</f>
        <v xml:space="preserve"> </v>
      </c>
      <c r="Z1338" s="206" t="str">
        <f>IFERROR(VLOOKUP(AT1338,'#Input Lists#'!$L$3:$AH$833,9,FALSE)," ")</f>
        <v xml:space="preserve"> </v>
      </c>
      <c r="AA1338" s="119" t="s">
        <v>1527</v>
      </c>
      <c r="AB1338" s="120"/>
      <c r="AC1338" s="123"/>
      <c r="AD1338" s="123"/>
      <c r="AE1338" s="123"/>
      <c r="AF1338" s="123"/>
      <c r="AG1338" s="123"/>
      <c r="AH1338" s="123"/>
      <c r="AI1338" s="123"/>
      <c r="AJ1338" s="123"/>
      <c r="AK1338" s="123"/>
      <c r="AL1338" s="123"/>
      <c r="AM1338" s="123"/>
      <c r="AN1338" s="123"/>
      <c r="AO1338" s="123"/>
      <c r="AP1338" s="120"/>
      <c r="AQ1338" s="125" t="str">
        <f>IFERROR(VLOOKUP(G1338,'#Location List#'!$C$3:$D$150,2,FALSE),"")</f>
        <v/>
      </c>
      <c r="AR1338" s="125" t="str">
        <f>IFERROR(VLOOKUP(F1338,'#Location List#'!$Q$3:$R$1154,2,FALSE),"")</f>
        <v/>
      </c>
      <c r="AS1338" s="125" t="str">
        <f>IFERROR(VLOOKUP(V1338,'#Input Lists#'!$B$3:$D$46,3,FALSE),"")</f>
        <v/>
      </c>
      <c r="AT1338" s="125" t="str">
        <f>IFERROR(VLOOKUP(CONCATENATE(V1338," ",W1338),'#Input Lists#'!$K$3:$L$827,2,FALSE),"")</f>
        <v/>
      </c>
      <c r="AU1338" s="125">
        <f>IFERROR(VLOOKUP(AA1338,'#Input Lists#'!$BU$3:$BV$8,2,FALSE),"")</f>
        <v>1</v>
      </c>
      <c r="AV1338" s="118" t="str">
        <f>IFERROR(VLOOKUP(AB1338,'#Input Lists#'!$BO$3:$BP$9,2,FALSE),"")</f>
        <v/>
      </c>
      <c r="AW1338" s="118">
        <f>IFERROR(VLOOKUP(AC1338,'#Input Lists#'!$BL$3:$BM$7,2,FALSE),"")</f>
        <v>1</v>
      </c>
      <c r="AX1338" s="52" t="e">
        <f>VLOOKUP(AQ1338,'#Location List#'!$D$3:$K$150,4,FALSE)</f>
        <v>#N/A</v>
      </c>
      <c r="AY1338" s="273" t="e">
        <f>VLOOKUP(AX1338,'#Location List#'!$Z$3:$AA$13,2,FALSE)</f>
        <v>#N/A</v>
      </c>
      <c r="AZ1338" s="126" t="e">
        <f>VLOOKUP($AT1338,'#Input Lists#'!$L$3:$S$1033,6,FALSE)</f>
        <v>#N/A</v>
      </c>
      <c r="BA1338" s="239" t="e">
        <f>VLOOKUP($AT1338,'#Input Lists#'!$L$3:$S$833,7,FALSE)</f>
        <v>#N/A</v>
      </c>
      <c r="BB1338" s="239" t="e">
        <f>VLOOKUP($AT1338,'#Input Lists#'!$L$3:$S$833,8,FALSE)</f>
        <v>#N/A</v>
      </c>
      <c r="BC1338" s="91" t="str">
        <f t="shared" si="128"/>
        <v/>
      </c>
      <c r="BD1338" s="91" t="str">
        <f t="shared" si="129"/>
        <v/>
      </c>
      <c r="BE1338" s="15" t="str">
        <f t="shared" si="130"/>
        <v/>
      </c>
      <c r="BF1338" s="92" t="str">
        <f t="shared" si="131"/>
        <v>No Sighting Date</v>
      </c>
    </row>
    <row r="1339" spans="1:58" x14ac:dyDescent="0.25">
      <c r="A1339" s="118">
        <v>1334</v>
      </c>
      <c r="B1339" s="119"/>
      <c r="C1339" s="120"/>
      <c r="D1339" s="121"/>
      <c r="E1339" s="121"/>
      <c r="F1339" s="236"/>
      <c r="G1339" s="122" t="str">
        <f>IFERROR(VLOOKUP(F1339,'#Location List#'!$U$3:$V$1154,2,FALSE),"")</f>
        <v/>
      </c>
      <c r="H1339" s="120"/>
      <c r="I1339" s="120"/>
      <c r="J1339" s="120"/>
      <c r="K1339" s="120"/>
      <c r="L1339" s="120"/>
      <c r="M1339" s="120"/>
      <c r="N1339" s="120"/>
      <c r="O1339" s="120"/>
      <c r="P1339" s="120"/>
      <c r="Q1339" s="120"/>
      <c r="R1339" s="120"/>
      <c r="S1339" s="120"/>
      <c r="T1339" s="205">
        <f t="shared" si="126"/>
        <v>0</v>
      </c>
      <c r="U1339" s="205">
        <f t="shared" si="127"/>
        <v>0</v>
      </c>
      <c r="V1339" s="210"/>
      <c r="W1339" s="210"/>
      <c r="X1339" s="23" t="str">
        <f>IFERROR(VLOOKUP(AT1339,'#Input Lists#'!$L$3:$AH$833,3,FALSE)," ")</f>
        <v xml:space="preserve"> </v>
      </c>
      <c r="Y1339" s="23" t="str">
        <f>IFERROR(VLOOKUP(AT1339,'#Input Lists#'!$L$3:$AH$833,5,FALSE)," ")</f>
        <v xml:space="preserve"> </v>
      </c>
      <c r="Z1339" s="206" t="str">
        <f>IFERROR(VLOOKUP(AT1339,'#Input Lists#'!$L$3:$AH$833,9,FALSE)," ")</f>
        <v xml:space="preserve"> </v>
      </c>
      <c r="AA1339" s="119" t="s">
        <v>1527</v>
      </c>
      <c r="AB1339" s="120"/>
      <c r="AC1339" s="123"/>
      <c r="AD1339" s="123"/>
      <c r="AE1339" s="123"/>
      <c r="AF1339" s="123"/>
      <c r="AG1339" s="123"/>
      <c r="AH1339" s="123"/>
      <c r="AI1339" s="123"/>
      <c r="AJ1339" s="123"/>
      <c r="AK1339" s="123"/>
      <c r="AL1339" s="123"/>
      <c r="AM1339" s="123"/>
      <c r="AN1339" s="123"/>
      <c r="AO1339" s="123"/>
      <c r="AP1339" s="120"/>
      <c r="AQ1339" s="125" t="str">
        <f>IFERROR(VLOOKUP(G1339,'#Location List#'!$C$3:$D$150,2,FALSE),"")</f>
        <v/>
      </c>
      <c r="AR1339" s="125" t="str">
        <f>IFERROR(VLOOKUP(F1339,'#Location List#'!$Q$3:$R$1154,2,FALSE),"")</f>
        <v/>
      </c>
      <c r="AS1339" s="125" t="str">
        <f>IFERROR(VLOOKUP(V1339,'#Input Lists#'!$B$3:$D$46,3,FALSE),"")</f>
        <v/>
      </c>
      <c r="AT1339" s="125" t="str">
        <f>IFERROR(VLOOKUP(CONCATENATE(V1339," ",W1339),'#Input Lists#'!$K$3:$L$827,2,FALSE),"")</f>
        <v/>
      </c>
      <c r="AU1339" s="125">
        <f>IFERROR(VLOOKUP(AA1339,'#Input Lists#'!$BU$3:$BV$8,2,FALSE),"")</f>
        <v>1</v>
      </c>
      <c r="AV1339" s="118" t="str">
        <f>IFERROR(VLOOKUP(AB1339,'#Input Lists#'!$BO$3:$BP$9,2,FALSE),"")</f>
        <v/>
      </c>
      <c r="AW1339" s="118">
        <f>IFERROR(VLOOKUP(AC1339,'#Input Lists#'!$BL$3:$BM$7,2,FALSE),"")</f>
        <v>1</v>
      </c>
      <c r="AX1339" s="52" t="e">
        <f>VLOOKUP(AQ1339,'#Location List#'!$D$3:$K$150,4,FALSE)</f>
        <v>#N/A</v>
      </c>
      <c r="AY1339" s="273" t="e">
        <f>VLOOKUP(AX1339,'#Location List#'!$Z$3:$AA$13,2,FALSE)</f>
        <v>#N/A</v>
      </c>
      <c r="AZ1339" s="126" t="e">
        <f>VLOOKUP($AT1339,'#Input Lists#'!$L$3:$S$1033,6,FALSE)</f>
        <v>#N/A</v>
      </c>
      <c r="BA1339" s="239" t="e">
        <f>VLOOKUP($AT1339,'#Input Lists#'!$L$3:$S$833,7,FALSE)</f>
        <v>#N/A</v>
      </c>
      <c r="BB1339" s="239" t="e">
        <f>VLOOKUP($AT1339,'#Input Lists#'!$L$3:$S$833,8,FALSE)</f>
        <v>#N/A</v>
      </c>
      <c r="BC1339" s="91" t="str">
        <f t="shared" si="128"/>
        <v/>
      </c>
      <c r="BD1339" s="91" t="str">
        <f t="shared" si="129"/>
        <v/>
      </c>
      <c r="BE1339" s="15" t="str">
        <f t="shared" si="130"/>
        <v/>
      </c>
      <c r="BF1339" s="92" t="str">
        <f t="shared" si="131"/>
        <v>No Sighting Date</v>
      </c>
    </row>
    <row r="1340" spans="1:58" x14ac:dyDescent="0.25">
      <c r="A1340" s="118">
        <v>1335</v>
      </c>
      <c r="B1340" s="119"/>
      <c r="C1340" s="120"/>
      <c r="D1340" s="121"/>
      <c r="E1340" s="121"/>
      <c r="F1340" s="236"/>
      <c r="G1340" s="122" t="str">
        <f>IFERROR(VLOOKUP(F1340,'#Location List#'!$U$3:$V$1154,2,FALSE),"")</f>
        <v/>
      </c>
      <c r="H1340" s="120"/>
      <c r="I1340" s="120"/>
      <c r="J1340" s="120"/>
      <c r="K1340" s="120"/>
      <c r="L1340" s="120"/>
      <c r="M1340" s="120"/>
      <c r="N1340" s="120"/>
      <c r="O1340" s="120"/>
      <c r="P1340" s="120"/>
      <c r="Q1340" s="120"/>
      <c r="R1340" s="120"/>
      <c r="S1340" s="120"/>
      <c r="T1340" s="205">
        <f t="shared" si="126"/>
        <v>0</v>
      </c>
      <c r="U1340" s="205">
        <f t="shared" si="127"/>
        <v>0</v>
      </c>
      <c r="V1340" s="210"/>
      <c r="W1340" s="210"/>
      <c r="X1340" s="23" t="str">
        <f>IFERROR(VLOOKUP(AT1340,'#Input Lists#'!$L$3:$AH$833,3,FALSE)," ")</f>
        <v xml:space="preserve"> </v>
      </c>
      <c r="Y1340" s="23" t="str">
        <f>IFERROR(VLOOKUP(AT1340,'#Input Lists#'!$L$3:$AH$833,5,FALSE)," ")</f>
        <v xml:space="preserve"> </v>
      </c>
      <c r="Z1340" s="206" t="str">
        <f>IFERROR(VLOOKUP(AT1340,'#Input Lists#'!$L$3:$AH$833,9,FALSE)," ")</f>
        <v xml:space="preserve"> </v>
      </c>
      <c r="AA1340" s="119" t="s">
        <v>1527</v>
      </c>
      <c r="AB1340" s="120"/>
      <c r="AC1340" s="123"/>
      <c r="AD1340" s="123"/>
      <c r="AE1340" s="123"/>
      <c r="AF1340" s="123"/>
      <c r="AG1340" s="123"/>
      <c r="AH1340" s="123"/>
      <c r="AI1340" s="123"/>
      <c r="AJ1340" s="123"/>
      <c r="AK1340" s="123"/>
      <c r="AL1340" s="123"/>
      <c r="AM1340" s="123"/>
      <c r="AN1340" s="123"/>
      <c r="AO1340" s="123"/>
      <c r="AP1340" s="120"/>
      <c r="AQ1340" s="125" t="str">
        <f>IFERROR(VLOOKUP(G1340,'#Location List#'!$C$3:$D$150,2,FALSE),"")</f>
        <v/>
      </c>
      <c r="AR1340" s="125" t="str">
        <f>IFERROR(VLOOKUP(F1340,'#Location List#'!$Q$3:$R$1154,2,FALSE),"")</f>
        <v/>
      </c>
      <c r="AS1340" s="125" t="str">
        <f>IFERROR(VLOOKUP(V1340,'#Input Lists#'!$B$3:$D$46,3,FALSE),"")</f>
        <v/>
      </c>
      <c r="AT1340" s="125" t="str">
        <f>IFERROR(VLOOKUP(CONCATENATE(V1340," ",W1340),'#Input Lists#'!$K$3:$L$827,2,FALSE),"")</f>
        <v/>
      </c>
      <c r="AU1340" s="125">
        <f>IFERROR(VLOOKUP(AA1340,'#Input Lists#'!$BU$3:$BV$8,2,FALSE),"")</f>
        <v>1</v>
      </c>
      <c r="AV1340" s="118" t="str">
        <f>IFERROR(VLOOKUP(AB1340,'#Input Lists#'!$BO$3:$BP$9,2,FALSE),"")</f>
        <v/>
      </c>
      <c r="AW1340" s="118">
        <f>IFERROR(VLOOKUP(AC1340,'#Input Lists#'!$BL$3:$BM$7,2,FALSE),"")</f>
        <v>1</v>
      </c>
      <c r="AX1340" s="52" t="e">
        <f>VLOOKUP(AQ1340,'#Location List#'!$D$3:$K$150,4,FALSE)</f>
        <v>#N/A</v>
      </c>
      <c r="AY1340" s="273" t="e">
        <f>VLOOKUP(AX1340,'#Location List#'!$Z$3:$AA$13,2,FALSE)</f>
        <v>#N/A</v>
      </c>
      <c r="AZ1340" s="126" t="e">
        <f>VLOOKUP($AT1340,'#Input Lists#'!$L$3:$S$1033,6,FALSE)</f>
        <v>#N/A</v>
      </c>
      <c r="BA1340" s="239" t="e">
        <f>VLOOKUP($AT1340,'#Input Lists#'!$L$3:$S$833,7,FALSE)</f>
        <v>#N/A</v>
      </c>
      <c r="BB1340" s="239" t="e">
        <f>VLOOKUP($AT1340,'#Input Lists#'!$L$3:$S$833,8,FALSE)</f>
        <v>#N/A</v>
      </c>
      <c r="BC1340" s="91" t="str">
        <f t="shared" si="128"/>
        <v/>
      </c>
      <c r="BD1340" s="91" t="str">
        <f t="shared" si="129"/>
        <v/>
      </c>
      <c r="BE1340" s="15" t="str">
        <f t="shared" si="130"/>
        <v/>
      </c>
      <c r="BF1340" s="92" t="str">
        <f t="shared" si="131"/>
        <v>No Sighting Date</v>
      </c>
    </row>
    <row r="1341" spans="1:58" x14ac:dyDescent="0.25">
      <c r="A1341" s="118">
        <v>1336</v>
      </c>
      <c r="B1341" s="119"/>
      <c r="C1341" s="120"/>
      <c r="D1341" s="121"/>
      <c r="E1341" s="121"/>
      <c r="F1341" s="236"/>
      <c r="G1341" s="122" t="str">
        <f>IFERROR(VLOOKUP(F1341,'#Location List#'!$U$3:$V$1154,2,FALSE),"")</f>
        <v/>
      </c>
      <c r="H1341" s="120"/>
      <c r="I1341" s="120"/>
      <c r="J1341" s="120"/>
      <c r="K1341" s="120"/>
      <c r="L1341" s="120"/>
      <c r="M1341" s="120"/>
      <c r="N1341" s="120"/>
      <c r="O1341" s="120"/>
      <c r="P1341" s="120"/>
      <c r="Q1341" s="120"/>
      <c r="R1341" s="120"/>
      <c r="S1341" s="120"/>
      <c r="T1341" s="205">
        <f t="shared" si="126"/>
        <v>0</v>
      </c>
      <c r="U1341" s="205">
        <f t="shared" si="127"/>
        <v>0</v>
      </c>
      <c r="V1341" s="210"/>
      <c r="W1341" s="210"/>
      <c r="X1341" s="23" t="str">
        <f>IFERROR(VLOOKUP(AT1341,'#Input Lists#'!$L$3:$AH$833,3,FALSE)," ")</f>
        <v xml:space="preserve"> </v>
      </c>
      <c r="Y1341" s="23" t="str">
        <f>IFERROR(VLOOKUP(AT1341,'#Input Lists#'!$L$3:$AH$833,5,FALSE)," ")</f>
        <v xml:space="preserve"> </v>
      </c>
      <c r="Z1341" s="206" t="str">
        <f>IFERROR(VLOOKUP(AT1341,'#Input Lists#'!$L$3:$AH$833,9,FALSE)," ")</f>
        <v xml:space="preserve"> </v>
      </c>
      <c r="AA1341" s="119" t="s">
        <v>1527</v>
      </c>
      <c r="AB1341" s="120"/>
      <c r="AC1341" s="123"/>
      <c r="AD1341" s="123"/>
      <c r="AE1341" s="123"/>
      <c r="AF1341" s="123"/>
      <c r="AG1341" s="123"/>
      <c r="AH1341" s="123"/>
      <c r="AI1341" s="123"/>
      <c r="AJ1341" s="123"/>
      <c r="AK1341" s="123"/>
      <c r="AL1341" s="123"/>
      <c r="AM1341" s="123"/>
      <c r="AN1341" s="123"/>
      <c r="AO1341" s="123"/>
      <c r="AP1341" s="120"/>
      <c r="AQ1341" s="125" t="str">
        <f>IFERROR(VLOOKUP(G1341,'#Location List#'!$C$3:$D$150,2,FALSE),"")</f>
        <v/>
      </c>
      <c r="AR1341" s="125" t="str">
        <f>IFERROR(VLOOKUP(F1341,'#Location List#'!$Q$3:$R$1154,2,FALSE),"")</f>
        <v/>
      </c>
      <c r="AS1341" s="125" t="str">
        <f>IFERROR(VLOOKUP(V1341,'#Input Lists#'!$B$3:$D$46,3,FALSE),"")</f>
        <v/>
      </c>
      <c r="AT1341" s="125" t="str">
        <f>IFERROR(VLOOKUP(CONCATENATE(V1341," ",W1341),'#Input Lists#'!$K$3:$L$827,2,FALSE),"")</f>
        <v/>
      </c>
      <c r="AU1341" s="125">
        <f>IFERROR(VLOOKUP(AA1341,'#Input Lists#'!$BU$3:$BV$8,2,FALSE),"")</f>
        <v>1</v>
      </c>
      <c r="AV1341" s="118" t="str">
        <f>IFERROR(VLOOKUP(AB1341,'#Input Lists#'!$BO$3:$BP$9,2,FALSE),"")</f>
        <v/>
      </c>
      <c r="AW1341" s="118">
        <f>IFERROR(VLOOKUP(AC1341,'#Input Lists#'!$BL$3:$BM$7,2,FALSE),"")</f>
        <v>1</v>
      </c>
      <c r="AX1341" s="52" t="e">
        <f>VLOOKUP(AQ1341,'#Location List#'!$D$3:$K$150,4,FALSE)</f>
        <v>#N/A</v>
      </c>
      <c r="AY1341" s="273" t="e">
        <f>VLOOKUP(AX1341,'#Location List#'!$Z$3:$AA$13,2,FALSE)</f>
        <v>#N/A</v>
      </c>
      <c r="AZ1341" s="126" t="e">
        <f>VLOOKUP($AT1341,'#Input Lists#'!$L$3:$S$1033,6,FALSE)</f>
        <v>#N/A</v>
      </c>
      <c r="BA1341" s="239" t="e">
        <f>VLOOKUP($AT1341,'#Input Lists#'!$L$3:$S$833,7,FALSE)</f>
        <v>#N/A</v>
      </c>
      <c r="BB1341" s="239" t="e">
        <f>VLOOKUP($AT1341,'#Input Lists#'!$L$3:$S$833,8,FALSE)</f>
        <v>#N/A</v>
      </c>
      <c r="BC1341" s="91" t="str">
        <f t="shared" si="128"/>
        <v/>
      </c>
      <c r="BD1341" s="91" t="str">
        <f t="shared" si="129"/>
        <v/>
      </c>
      <c r="BE1341" s="15" t="str">
        <f t="shared" si="130"/>
        <v/>
      </c>
      <c r="BF1341" s="92" t="str">
        <f t="shared" si="131"/>
        <v>No Sighting Date</v>
      </c>
    </row>
    <row r="1342" spans="1:58" x14ac:dyDescent="0.25">
      <c r="A1342" s="118">
        <v>1337</v>
      </c>
      <c r="B1342" s="119"/>
      <c r="C1342" s="120"/>
      <c r="D1342" s="121"/>
      <c r="E1342" s="121"/>
      <c r="F1342" s="236"/>
      <c r="G1342" s="122" t="str">
        <f>IFERROR(VLOOKUP(F1342,'#Location List#'!$U$3:$V$1154,2,FALSE),"")</f>
        <v/>
      </c>
      <c r="H1342" s="120"/>
      <c r="I1342" s="120"/>
      <c r="J1342" s="120"/>
      <c r="K1342" s="120"/>
      <c r="L1342" s="120"/>
      <c r="M1342" s="120"/>
      <c r="N1342" s="120"/>
      <c r="O1342" s="120"/>
      <c r="P1342" s="120"/>
      <c r="Q1342" s="120"/>
      <c r="R1342" s="120"/>
      <c r="S1342" s="120"/>
      <c r="T1342" s="205">
        <f t="shared" si="126"/>
        <v>0</v>
      </c>
      <c r="U1342" s="205">
        <f t="shared" si="127"/>
        <v>0</v>
      </c>
      <c r="V1342" s="210"/>
      <c r="W1342" s="210"/>
      <c r="X1342" s="23" t="str">
        <f>IFERROR(VLOOKUP(AT1342,'#Input Lists#'!$L$3:$AH$833,3,FALSE)," ")</f>
        <v xml:space="preserve"> </v>
      </c>
      <c r="Y1342" s="23" t="str">
        <f>IFERROR(VLOOKUP(AT1342,'#Input Lists#'!$L$3:$AH$833,5,FALSE)," ")</f>
        <v xml:space="preserve"> </v>
      </c>
      <c r="Z1342" s="206" t="str">
        <f>IFERROR(VLOOKUP(AT1342,'#Input Lists#'!$L$3:$AH$833,9,FALSE)," ")</f>
        <v xml:space="preserve"> </v>
      </c>
      <c r="AA1342" s="119" t="s">
        <v>1527</v>
      </c>
      <c r="AB1342" s="120"/>
      <c r="AC1342" s="123"/>
      <c r="AD1342" s="123"/>
      <c r="AE1342" s="123"/>
      <c r="AF1342" s="123"/>
      <c r="AG1342" s="123"/>
      <c r="AH1342" s="123"/>
      <c r="AI1342" s="123"/>
      <c r="AJ1342" s="123"/>
      <c r="AK1342" s="123"/>
      <c r="AL1342" s="123"/>
      <c r="AM1342" s="123"/>
      <c r="AN1342" s="123"/>
      <c r="AO1342" s="123"/>
      <c r="AP1342" s="120"/>
      <c r="AQ1342" s="125" t="str">
        <f>IFERROR(VLOOKUP(G1342,'#Location List#'!$C$3:$D$150,2,FALSE),"")</f>
        <v/>
      </c>
      <c r="AR1342" s="125" t="str">
        <f>IFERROR(VLOOKUP(F1342,'#Location List#'!$Q$3:$R$1154,2,FALSE),"")</f>
        <v/>
      </c>
      <c r="AS1342" s="125" t="str">
        <f>IFERROR(VLOOKUP(V1342,'#Input Lists#'!$B$3:$D$46,3,FALSE),"")</f>
        <v/>
      </c>
      <c r="AT1342" s="125" t="str">
        <f>IFERROR(VLOOKUP(CONCATENATE(V1342," ",W1342),'#Input Lists#'!$K$3:$L$827,2,FALSE),"")</f>
        <v/>
      </c>
      <c r="AU1342" s="125">
        <f>IFERROR(VLOOKUP(AA1342,'#Input Lists#'!$BU$3:$BV$8,2,FALSE),"")</f>
        <v>1</v>
      </c>
      <c r="AV1342" s="118" t="str">
        <f>IFERROR(VLOOKUP(AB1342,'#Input Lists#'!$BO$3:$BP$9,2,FALSE),"")</f>
        <v/>
      </c>
      <c r="AW1342" s="118">
        <f>IFERROR(VLOOKUP(AC1342,'#Input Lists#'!$BL$3:$BM$7,2,FALSE),"")</f>
        <v>1</v>
      </c>
      <c r="AX1342" s="52" t="e">
        <f>VLOOKUP(AQ1342,'#Location List#'!$D$3:$K$150,4,FALSE)</f>
        <v>#N/A</v>
      </c>
      <c r="AY1342" s="273" t="e">
        <f>VLOOKUP(AX1342,'#Location List#'!$Z$3:$AA$13,2,FALSE)</f>
        <v>#N/A</v>
      </c>
      <c r="AZ1342" s="126" t="e">
        <f>VLOOKUP($AT1342,'#Input Lists#'!$L$3:$S$1033,6,FALSE)</f>
        <v>#N/A</v>
      </c>
      <c r="BA1342" s="239" t="e">
        <f>VLOOKUP($AT1342,'#Input Lists#'!$L$3:$S$833,7,FALSE)</f>
        <v>#N/A</v>
      </c>
      <c r="BB1342" s="239" t="e">
        <f>VLOOKUP($AT1342,'#Input Lists#'!$L$3:$S$833,8,FALSE)</f>
        <v>#N/A</v>
      </c>
      <c r="BC1342" s="91" t="str">
        <f t="shared" si="128"/>
        <v/>
      </c>
      <c r="BD1342" s="91" t="str">
        <f t="shared" si="129"/>
        <v/>
      </c>
      <c r="BE1342" s="15" t="str">
        <f t="shared" si="130"/>
        <v/>
      </c>
      <c r="BF1342" s="92" t="str">
        <f t="shared" si="131"/>
        <v>No Sighting Date</v>
      </c>
    </row>
    <row r="1343" spans="1:58" x14ac:dyDescent="0.25">
      <c r="A1343" s="118">
        <v>1338</v>
      </c>
      <c r="B1343" s="119"/>
      <c r="C1343" s="120"/>
      <c r="D1343" s="121"/>
      <c r="E1343" s="121"/>
      <c r="F1343" s="236"/>
      <c r="G1343" s="122" t="str">
        <f>IFERROR(VLOOKUP(F1343,'#Location List#'!$U$3:$V$1154,2,FALSE),"")</f>
        <v/>
      </c>
      <c r="H1343" s="120"/>
      <c r="I1343" s="120"/>
      <c r="J1343" s="120"/>
      <c r="K1343" s="120"/>
      <c r="L1343" s="120"/>
      <c r="M1343" s="120"/>
      <c r="N1343" s="120"/>
      <c r="O1343" s="120"/>
      <c r="P1343" s="120"/>
      <c r="Q1343" s="120"/>
      <c r="R1343" s="120"/>
      <c r="S1343" s="120"/>
      <c r="T1343" s="205">
        <f t="shared" si="126"/>
        <v>0</v>
      </c>
      <c r="U1343" s="205">
        <f t="shared" si="127"/>
        <v>0</v>
      </c>
      <c r="V1343" s="210"/>
      <c r="W1343" s="210"/>
      <c r="X1343" s="23" t="str">
        <f>IFERROR(VLOOKUP(AT1343,'#Input Lists#'!$L$3:$AH$833,3,FALSE)," ")</f>
        <v xml:space="preserve"> </v>
      </c>
      <c r="Y1343" s="23" t="str">
        <f>IFERROR(VLOOKUP(AT1343,'#Input Lists#'!$L$3:$AH$833,5,FALSE)," ")</f>
        <v xml:space="preserve"> </v>
      </c>
      <c r="Z1343" s="206" t="str">
        <f>IFERROR(VLOOKUP(AT1343,'#Input Lists#'!$L$3:$AH$833,9,FALSE)," ")</f>
        <v xml:space="preserve"> </v>
      </c>
      <c r="AA1343" s="119" t="s">
        <v>1527</v>
      </c>
      <c r="AB1343" s="120"/>
      <c r="AC1343" s="123"/>
      <c r="AD1343" s="123"/>
      <c r="AE1343" s="123"/>
      <c r="AF1343" s="123"/>
      <c r="AG1343" s="123"/>
      <c r="AH1343" s="123"/>
      <c r="AI1343" s="123"/>
      <c r="AJ1343" s="123"/>
      <c r="AK1343" s="123"/>
      <c r="AL1343" s="123"/>
      <c r="AM1343" s="123"/>
      <c r="AN1343" s="123"/>
      <c r="AO1343" s="123"/>
      <c r="AP1343" s="120"/>
      <c r="AQ1343" s="125" t="str">
        <f>IFERROR(VLOOKUP(G1343,'#Location List#'!$C$3:$D$150,2,FALSE),"")</f>
        <v/>
      </c>
      <c r="AR1343" s="125" t="str">
        <f>IFERROR(VLOOKUP(F1343,'#Location List#'!$Q$3:$R$1154,2,FALSE),"")</f>
        <v/>
      </c>
      <c r="AS1343" s="125" t="str">
        <f>IFERROR(VLOOKUP(V1343,'#Input Lists#'!$B$3:$D$46,3,FALSE),"")</f>
        <v/>
      </c>
      <c r="AT1343" s="125" t="str">
        <f>IFERROR(VLOOKUP(CONCATENATE(V1343," ",W1343),'#Input Lists#'!$K$3:$L$827,2,FALSE),"")</f>
        <v/>
      </c>
      <c r="AU1343" s="125">
        <f>IFERROR(VLOOKUP(AA1343,'#Input Lists#'!$BU$3:$BV$8,2,FALSE),"")</f>
        <v>1</v>
      </c>
      <c r="AV1343" s="118" t="str">
        <f>IFERROR(VLOOKUP(AB1343,'#Input Lists#'!$BO$3:$BP$9,2,FALSE),"")</f>
        <v/>
      </c>
      <c r="AW1343" s="118">
        <f>IFERROR(VLOOKUP(AC1343,'#Input Lists#'!$BL$3:$BM$7,2,FALSE),"")</f>
        <v>1</v>
      </c>
      <c r="AX1343" s="52" t="e">
        <f>VLOOKUP(AQ1343,'#Location List#'!$D$3:$K$150,4,FALSE)</f>
        <v>#N/A</v>
      </c>
      <c r="AY1343" s="273" t="e">
        <f>VLOOKUP(AX1343,'#Location List#'!$Z$3:$AA$13,2,FALSE)</f>
        <v>#N/A</v>
      </c>
      <c r="AZ1343" s="126" t="e">
        <f>VLOOKUP($AT1343,'#Input Lists#'!$L$3:$S$1033,6,FALSE)</f>
        <v>#N/A</v>
      </c>
      <c r="BA1343" s="239" t="e">
        <f>VLOOKUP($AT1343,'#Input Lists#'!$L$3:$S$833,7,FALSE)</f>
        <v>#N/A</v>
      </c>
      <c r="BB1343" s="239" t="e">
        <f>VLOOKUP($AT1343,'#Input Lists#'!$L$3:$S$833,8,FALSE)</f>
        <v>#N/A</v>
      </c>
      <c r="BC1343" s="91" t="str">
        <f t="shared" si="128"/>
        <v/>
      </c>
      <c r="BD1343" s="91" t="str">
        <f t="shared" si="129"/>
        <v/>
      </c>
      <c r="BE1343" s="15" t="str">
        <f t="shared" si="130"/>
        <v/>
      </c>
      <c r="BF1343" s="92" t="str">
        <f t="shared" si="131"/>
        <v>No Sighting Date</v>
      </c>
    </row>
    <row r="1344" spans="1:58" x14ac:dyDescent="0.25">
      <c r="A1344" s="118">
        <v>1339</v>
      </c>
      <c r="B1344" s="119"/>
      <c r="C1344" s="120"/>
      <c r="D1344" s="121"/>
      <c r="E1344" s="121"/>
      <c r="F1344" s="236"/>
      <c r="G1344" s="122" t="str">
        <f>IFERROR(VLOOKUP(F1344,'#Location List#'!$U$3:$V$1154,2,FALSE),"")</f>
        <v/>
      </c>
      <c r="H1344" s="120"/>
      <c r="I1344" s="120"/>
      <c r="J1344" s="120"/>
      <c r="K1344" s="120"/>
      <c r="L1344" s="120"/>
      <c r="M1344" s="120"/>
      <c r="N1344" s="120"/>
      <c r="O1344" s="120"/>
      <c r="P1344" s="120"/>
      <c r="Q1344" s="120"/>
      <c r="R1344" s="120"/>
      <c r="S1344" s="120"/>
      <c r="T1344" s="205">
        <f t="shared" si="126"/>
        <v>0</v>
      </c>
      <c r="U1344" s="205">
        <f t="shared" si="127"/>
        <v>0</v>
      </c>
      <c r="V1344" s="210"/>
      <c r="W1344" s="210"/>
      <c r="X1344" s="23" t="str">
        <f>IFERROR(VLOOKUP(AT1344,'#Input Lists#'!$L$3:$AH$833,3,FALSE)," ")</f>
        <v xml:space="preserve"> </v>
      </c>
      <c r="Y1344" s="23" t="str">
        <f>IFERROR(VLOOKUP(AT1344,'#Input Lists#'!$L$3:$AH$833,5,FALSE)," ")</f>
        <v xml:space="preserve"> </v>
      </c>
      <c r="Z1344" s="206" t="str">
        <f>IFERROR(VLOOKUP(AT1344,'#Input Lists#'!$L$3:$AH$833,9,FALSE)," ")</f>
        <v xml:space="preserve"> </v>
      </c>
      <c r="AA1344" s="119" t="s">
        <v>1527</v>
      </c>
      <c r="AB1344" s="120"/>
      <c r="AC1344" s="123"/>
      <c r="AD1344" s="123"/>
      <c r="AE1344" s="123"/>
      <c r="AF1344" s="123"/>
      <c r="AG1344" s="123"/>
      <c r="AH1344" s="123"/>
      <c r="AI1344" s="123"/>
      <c r="AJ1344" s="123"/>
      <c r="AK1344" s="123"/>
      <c r="AL1344" s="123"/>
      <c r="AM1344" s="123"/>
      <c r="AN1344" s="123"/>
      <c r="AO1344" s="123"/>
      <c r="AP1344" s="120"/>
      <c r="AQ1344" s="125" t="str">
        <f>IFERROR(VLOOKUP(G1344,'#Location List#'!$C$3:$D$150,2,FALSE),"")</f>
        <v/>
      </c>
      <c r="AR1344" s="125" t="str">
        <f>IFERROR(VLOOKUP(F1344,'#Location List#'!$Q$3:$R$1154,2,FALSE),"")</f>
        <v/>
      </c>
      <c r="AS1344" s="125" t="str">
        <f>IFERROR(VLOOKUP(V1344,'#Input Lists#'!$B$3:$D$46,3,FALSE),"")</f>
        <v/>
      </c>
      <c r="AT1344" s="125" t="str">
        <f>IFERROR(VLOOKUP(CONCATENATE(V1344," ",W1344),'#Input Lists#'!$K$3:$L$827,2,FALSE),"")</f>
        <v/>
      </c>
      <c r="AU1344" s="125">
        <f>IFERROR(VLOOKUP(AA1344,'#Input Lists#'!$BU$3:$BV$8,2,FALSE),"")</f>
        <v>1</v>
      </c>
      <c r="AV1344" s="118" t="str">
        <f>IFERROR(VLOOKUP(AB1344,'#Input Lists#'!$BO$3:$BP$9,2,FALSE),"")</f>
        <v/>
      </c>
      <c r="AW1344" s="118">
        <f>IFERROR(VLOOKUP(AC1344,'#Input Lists#'!$BL$3:$BM$7,2,FALSE),"")</f>
        <v>1</v>
      </c>
      <c r="AX1344" s="52" t="e">
        <f>VLOOKUP(AQ1344,'#Location List#'!$D$3:$K$150,4,FALSE)</f>
        <v>#N/A</v>
      </c>
      <c r="AY1344" s="273" t="e">
        <f>VLOOKUP(AX1344,'#Location List#'!$Z$3:$AA$13,2,FALSE)</f>
        <v>#N/A</v>
      </c>
      <c r="AZ1344" s="126" t="e">
        <f>VLOOKUP($AT1344,'#Input Lists#'!$L$3:$S$1033,6,FALSE)</f>
        <v>#N/A</v>
      </c>
      <c r="BA1344" s="239" t="e">
        <f>VLOOKUP($AT1344,'#Input Lists#'!$L$3:$S$833,7,FALSE)</f>
        <v>#N/A</v>
      </c>
      <c r="BB1344" s="239" t="e">
        <f>VLOOKUP($AT1344,'#Input Lists#'!$L$3:$S$833,8,FALSE)</f>
        <v>#N/A</v>
      </c>
      <c r="BC1344" s="91" t="str">
        <f t="shared" si="128"/>
        <v/>
      </c>
      <c r="BD1344" s="91" t="str">
        <f t="shared" si="129"/>
        <v/>
      </c>
      <c r="BE1344" s="15" t="str">
        <f t="shared" si="130"/>
        <v/>
      </c>
      <c r="BF1344" s="92" t="str">
        <f t="shared" si="131"/>
        <v>No Sighting Date</v>
      </c>
    </row>
    <row r="1345" spans="1:58" x14ac:dyDescent="0.25">
      <c r="A1345" s="118">
        <v>1340</v>
      </c>
      <c r="B1345" s="119"/>
      <c r="C1345" s="120"/>
      <c r="D1345" s="121"/>
      <c r="E1345" s="121"/>
      <c r="F1345" s="236"/>
      <c r="G1345" s="122" t="str">
        <f>IFERROR(VLOOKUP(F1345,'#Location List#'!$U$3:$V$1154,2,FALSE),"")</f>
        <v/>
      </c>
      <c r="H1345" s="120"/>
      <c r="I1345" s="120"/>
      <c r="J1345" s="120"/>
      <c r="K1345" s="120"/>
      <c r="L1345" s="120"/>
      <c r="M1345" s="120"/>
      <c r="N1345" s="120"/>
      <c r="O1345" s="120"/>
      <c r="P1345" s="120"/>
      <c r="Q1345" s="120"/>
      <c r="R1345" s="120"/>
      <c r="S1345" s="120"/>
      <c r="T1345" s="205">
        <f t="shared" si="126"/>
        <v>0</v>
      </c>
      <c r="U1345" s="205">
        <f t="shared" si="127"/>
        <v>0</v>
      </c>
      <c r="V1345" s="210"/>
      <c r="W1345" s="210"/>
      <c r="X1345" s="23" t="str">
        <f>IFERROR(VLOOKUP(AT1345,'#Input Lists#'!$L$3:$AH$833,3,FALSE)," ")</f>
        <v xml:space="preserve"> </v>
      </c>
      <c r="Y1345" s="23" t="str">
        <f>IFERROR(VLOOKUP(AT1345,'#Input Lists#'!$L$3:$AH$833,5,FALSE)," ")</f>
        <v xml:space="preserve"> </v>
      </c>
      <c r="Z1345" s="206" t="str">
        <f>IFERROR(VLOOKUP(AT1345,'#Input Lists#'!$L$3:$AH$833,9,FALSE)," ")</f>
        <v xml:space="preserve"> </v>
      </c>
      <c r="AA1345" s="119" t="s">
        <v>1527</v>
      </c>
      <c r="AB1345" s="120"/>
      <c r="AC1345" s="123"/>
      <c r="AD1345" s="123"/>
      <c r="AE1345" s="123"/>
      <c r="AF1345" s="123"/>
      <c r="AG1345" s="123"/>
      <c r="AH1345" s="123"/>
      <c r="AI1345" s="123"/>
      <c r="AJ1345" s="123"/>
      <c r="AK1345" s="123"/>
      <c r="AL1345" s="123"/>
      <c r="AM1345" s="123"/>
      <c r="AN1345" s="123"/>
      <c r="AO1345" s="123"/>
      <c r="AP1345" s="120"/>
      <c r="AQ1345" s="125" t="str">
        <f>IFERROR(VLOOKUP(G1345,'#Location List#'!$C$3:$D$150,2,FALSE),"")</f>
        <v/>
      </c>
      <c r="AR1345" s="125" t="str">
        <f>IFERROR(VLOOKUP(F1345,'#Location List#'!$Q$3:$R$1154,2,FALSE),"")</f>
        <v/>
      </c>
      <c r="AS1345" s="125" t="str">
        <f>IFERROR(VLOOKUP(V1345,'#Input Lists#'!$B$3:$D$46,3,FALSE),"")</f>
        <v/>
      </c>
      <c r="AT1345" s="125" t="str">
        <f>IFERROR(VLOOKUP(CONCATENATE(V1345," ",W1345),'#Input Lists#'!$K$3:$L$827,2,FALSE),"")</f>
        <v/>
      </c>
      <c r="AU1345" s="125">
        <f>IFERROR(VLOOKUP(AA1345,'#Input Lists#'!$BU$3:$BV$8,2,FALSE),"")</f>
        <v>1</v>
      </c>
      <c r="AV1345" s="118" t="str">
        <f>IFERROR(VLOOKUP(AB1345,'#Input Lists#'!$BO$3:$BP$9,2,FALSE),"")</f>
        <v/>
      </c>
      <c r="AW1345" s="118">
        <f>IFERROR(VLOOKUP(AC1345,'#Input Lists#'!$BL$3:$BM$7,2,FALSE),"")</f>
        <v>1</v>
      </c>
      <c r="AX1345" s="52" t="e">
        <f>VLOOKUP(AQ1345,'#Location List#'!$D$3:$K$150,4,FALSE)</f>
        <v>#N/A</v>
      </c>
      <c r="AY1345" s="273" t="e">
        <f>VLOOKUP(AX1345,'#Location List#'!$Z$3:$AA$13,2,FALSE)</f>
        <v>#N/A</v>
      </c>
      <c r="AZ1345" s="126" t="e">
        <f>VLOOKUP($AT1345,'#Input Lists#'!$L$3:$S$1033,6,FALSE)</f>
        <v>#N/A</v>
      </c>
      <c r="BA1345" s="239" t="e">
        <f>VLOOKUP($AT1345,'#Input Lists#'!$L$3:$S$833,7,FALSE)</f>
        <v>#N/A</v>
      </c>
      <c r="BB1345" s="239" t="e">
        <f>VLOOKUP($AT1345,'#Input Lists#'!$L$3:$S$833,8,FALSE)</f>
        <v>#N/A</v>
      </c>
      <c r="BC1345" s="91" t="str">
        <f t="shared" si="128"/>
        <v/>
      </c>
      <c r="BD1345" s="91" t="str">
        <f t="shared" si="129"/>
        <v/>
      </c>
      <c r="BE1345" s="15" t="str">
        <f t="shared" si="130"/>
        <v/>
      </c>
      <c r="BF1345" s="92" t="str">
        <f t="shared" si="131"/>
        <v>No Sighting Date</v>
      </c>
    </row>
    <row r="1346" spans="1:58" x14ac:dyDescent="0.25">
      <c r="A1346" s="118">
        <v>1341</v>
      </c>
      <c r="B1346" s="119"/>
      <c r="C1346" s="120"/>
      <c r="D1346" s="121"/>
      <c r="E1346" s="121"/>
      <c r="F1346" s="236"/>
      <c r="G1346" s="122" t="str">
        <f>IFERROR(VLOOKUP(F1346,'#Location List#'!$U$3:$V$1154,2,FALSE),"")</f>
        <v/>
      </c>
      <c r="H1346" s="120"/>
      <c r="I1346" s="120"/>
      <c r="J1346" s="120"/>
      <c r="K1346" s="120"/>
      <c r="L1346" s="120"/>
      <c r="M1346" s="120"/>
      <c r="N1346" s="120"/>
      <c r="O1346" s="120"/>
      <c r="P1346" s="120"/>
      <c r="Q1346" s="120"/>
      <c r="R1346" s="120"/>
      <c r="S1346" s="120"/>
      <c r="T1346" s="205">
        <f t="shared" si="126"/>
        <v>0</v>
      </c>
      <c r="U1346" s="205">
        <f t="shared" si="127"/>
        <v>0</v>
      </c>
      <c r="V1346" s="210"/>
      <c r="W1346" s="210"/>
      <c r="X1346" s="23" t="str">
        <f>IFERROR(VLOOKUP(AT1346,'#Input Lists#'!$L$3:$AH$833,3,FALSE)," ")</f>
        <v xml:space="preserve"> </v>
      </c>
      <c r="Y1346" s="23" t="str">
        <f>IFERROR(VLOOKUP(AT1346,'#Input Lists#'!$L$3:$AH$833,5,FALSE)," ")</f>
        <v xml:space="preserve"> </v>
      </c>
      <c r="Z1346" s="206" t="str">
        <f>IFERROR(VLOOKUP(AT1346,'#Input Lists#'!$L$3:$AH$833,9,FALSE)," ")</f>
        <v xml:space="preserve"> </v>
      </c>
      <c r="AA1346" s="119" t="s">
        <v>1527</v>
      </c>
      <c r="AB1346" s="120"/>
      <c r="AC1346" s="123"/>
      <c r="AD1346" s="123"/>
      <c r="AE1346" s="123"/>
      <c r="AF1346" s="123"/>
      <c r="AG1346" s="123"/>
      <c r="AH1346" s="123"/>
      <c r="AI1346" s="123"/>
      <c r="AJ1346" s="123"/>
      <c r="AK1346" s="123"/>
      <c r="AL1346" s="123"/>
      <c r="AM1346" s="123"/>
      <c r="AN1346" s="123"/>
      <c r="AO1346" s="123"/>
      <c r="AP1346" s="120"/>
      <c r="AQ1346" s="125" t="str">
        <f>IFERROR(VLOOKUP(G1346,'#Location List#'!$C$3:$D$150,2,FALSE),"")</f>
        <v/>
      </c>
      <c r="AR1346" s="125" t="str">
        <f>IFERROR(VLOOKUP(F1346,'#Location List#'!$Q$3:$R$1154,2,FALSE),"")</f>
        <v/>
      </c>
      <c r="AS1346" s="125" t="str">
        <f>IFERROR(VLOOKUP(V1346,'#Input Lists#'!$B$3:$D$46,3,FALSE),"")</f>
        <v/>
      </c>
      <c r="AT1346" s="125" t="str">
        <f>IFERROR(VLOOKUP(CONCATENATE(V1346," ",W1346),'#Input Lists#'!$K$3:$L$827,2,FALSE),"")</f>
        <v/>
      </c>
      <c r="AU1346" s="125">
        <f>IFERROR(VLOOKUP(AA1346,'#Input Lists#'!$BU$3:$BV$8,2,FALSE),"")</f>
        <v>1</v>
      </c>
      <c r="AV1346" s="118" t="str">
        <f>IFERROR(VLOOKUP(AB1346,'#Input Lists#'!$BO$3:$BP$9,2,FALSE),"")</f>
        <v/>
      </c>
      <c r="AW1346" s="118">
        <f>IFERROR(VLOOKUP(AC1346,'#Input Lists#'!$BL$3:$BM$7,2,FALSE),"")</f>
        <v>1</v>
      </c>
      <c r="AX1346" s="52" t="e">
        <f>VLOOKUP(AQ1346,'#Location List#'!$D$3:$K$150,4,FALSE)</f>
        <v>#N/A</v>
      </c>
      <c r="AY1346" s="273" t="e">
        <f>VLOOKUP(AX1346,'#Location List#'!$Z$3:$AA$13,2,FALSE)</f>
        <v>#N/A</v>
      </c>
      <c r="AZ1346" s="126" t="e">
        <f>VLOOKUP($AT1346,'#Input Lists#'!$L$3:$S$1033,6,FALSE)</f>
        <v>#N/A</v>
      </c>
      <c r="BA1346" s="239" t="e">
        <f>VLOOKUP($AT1346,'#Input Lists#'!$L$3:$S$833,7,FALSE)</f>
        <v>#N/A</v>
      </c>
      <c r="BB1346" s="239" t="e">
        <f>VLOOKUP($AT1346,'#Input Lists#'!$L$3:$S$833,8,FALSE)</f>
        <v>#N/A</v>
      </c>
      <c r="BC1346" s="91" t="str">
        <f t="shared" si="128"/>
        <v/>
      </c>
      <c r="BD1346" s="91" t="str">
        <f t="shared" si="129"/>
        <v/>
      </c>
      <c r="BE1346" s="15" t="str">
        <f t="shared" si="130"/>
        <v/>
      </c>
      <c r="BF1346" s="92" t="str">
        <f t="shared" si="131"/>
        <v>No Sighting Date</v>
      </c>
    </row>
    <row r="1347" spans="1:58" x14ac:dyDescent="0.25">
      <c r="A1347" s="118">
        <v>1342</v>
      </c>
      <c r="B1347" s="119"/>
      <c r="C1347" s="120"/>
      <c r="D1347" s="121"/>
      <c r="E1347" s="121"/>
      <c r="F1347" s="236"/>
      <c r="G1347" s="122" t="str">
        <f>IFERROR(VLOOKUP(F1347,'#Location List#'!$U$3:$V$1154,2,FALSE),"")</f>
        <v/>
      </c>
      <c r="H1347" s="120"/>
      <c r="I1347" s="120"/>
      <c r="J1347" s="120"/>
      <c r="K1347" s="120"/>
      <c r="L1347" s="120"/>
      <c r="M1347" s="120"/>
      <c r="N1347" s="120"/>
      <c r="O1347" s="120"/>
      <c r="P1347" s="120"/>
      <c r="Q1347" s="120"/>
      <c r="R1347" s="120"/>
      <c r="S1347" s="120"/>
      <c r="T1347" s="205">
        <f t="shared" si="126"/>
        <v>0</v>
      </c>
      <c r="U1347" s="205">
        <f t="shared" si="127"/>
        <v>0</v>
      </c>
      <c r="V1347" s="210"/>
      <c r="W1347" s="210"/>
      <c r="X1347" s="23" t="str">
        <f>IFERROR(VLOOKUP(AT1347,'#Input Lists#'!$L$3:$AH$833,3,FALSE)," ")</f>
        <v xml:space="preserve"> </v>
      </c>
      <c r="Y1347" s="23" t="str">
        <f>IFERROR(VLOOKUP(AT1347,'#Input Lists#'!$L$3:$AH$833,5,FALSE)," ")</f>
        <v xml:space="preserve"> </v>
      </c>
      <c r="Z1347" s="206" t="str">
        <f>IFERROR(VLOOKUP(AT1347,'#Input Lists#'!$L$3:$AH$833,9,FALSE)," ")</f>
        <v xml:space="preserve"> </v>
      </c>
      <c r="AA1347" s="119" t="s">
        <v>1527</v>
      </c>
      <c r="AB1347" s="120"/>
      <c r="AC1347" s="123"/>
      <c r="AD1347" s="123"/>
      <c r="AE1347" s="123"/>
      <c r="AF1347" s="123"/>
      <c r="AG1347" s="123"/>
      <c r="AH1347" s="123"/>
      <c r="AI1347" s="123"/>
      <c r="AJ1347" s="123"/>
      <c r="AK1347" s="123"/>
      <c r="AL1347" s="123"/>
      <c r="AM1347" s="123"/>
      <c r="AN1347" s="123"/>
      <c r="AO1347" s="123"/>
      <c r="AP1347" s="120"/>
      <c r="AQ1347" s="125" t="str">
        <f>IFERROR(VLOOKUP(G1347,'#Location List#'!$C$3:$D$150,2,FALSE),"")</f>
        <v/>
      </c>
      <c r="AR1347" s="125" t="str">
        <f>IFERROR(VLOOKUP(F1347,'#Location List#'!$Q$3:$R$1154,2,FALSE),"")</f>
        <v/>
      </c>
      <c r="AS1347" s="125" t="str">
        <f>IFERROR(VLOOKUP(V1347,'#Input Lists#'!$B$3:$D$46,3,FALSE),"")</f>
        <v/>
      </c>
      <c r="AT1347" s="125" t="str">
        <f>IFERROR(VLOOKUP(CONCATENATE(V1347," ",W1347),'#Input Lists#'!$K$3:$L$827,2,FALSE),"")</f>
        <v/>
      </c>
      <c r="AU1347" s="125">
        <f>IFERROR(VLOOKUP(AA1347,'#Input Lists#'!$BU$3:$BV$8,2,FALSE),"")</f>
        <v>1</v>
      </c>
      <c r="AV1347" s="118" t="str">
        <f>IFERROR(VLOOKUP(AB1347,'#Input Lists#'!$BO$3:$BP$9,2,FALSE),"")</f>
        <v/>
      </c>
      <c r="AW1347" s="118">
        <f>IFERROR(VLOOKUP(AC1347,'#Input Lists#'!$BL$3:$BM$7,2,FALSE),"")</f>
        <v>1</v>
      </c>
      <c r="AX1347" s="52" t="e">
        <f>VLOOKUP(AQ1347,'#Location List#'!$D$3:$K$150,4,FALSE)</f>
        <v>#N/A</v>
      </c>
      <c r="AY1347" s="273" t="e">
        <f>VLOOKUP(AX1347,'#Location List#'!$Z$3:$AA$13,2,FALSE)</f>
        <v>#N/A</v>
      </c>
      <c r="AZ1347" s="126" t="e">
        <f>VLOOKUP($AT1347,'#Input Lists#'!$L$3:$S$1033,6,FALSE)</f>
        <v>#N/A</v>
      </c>
      <c r="BA1347" s="239" t="e">
        <f>VLOOKUP($AT1347,'#Input Lists#'!$L$3:$S$833,7,FALSE)</f>
        <v>#N/A</v>
      </c>
      <c r="BB1347" s="239" t="e">
        <f>VLOOKUP($AT1347,'#Input Lists#'!$L$3:$S$833,8,FALSE)</f>
        <v>#N/A</v>
      </c>
      <c r="BC1347" s="91" t="str">
        <f t="shared" si="128"/>
        <v/>
      </c>
      <c r="BD1347" s="91" t="str">
        <f t="shared" si="129"/>
        <v/>
      </c>
      <c r="BE1347" s="15" t="str">
        <f t="shared" si="130"/>
        <v/>
      </c>
      <c r="BF1347" s="92" t="str">
        <f t="shared" si="131"/>
        <v>No Sighting Date</v>
      </c>
    </row>
    <row r="1348" spans="1:58" x14ac:dyDescent="0.25">
      <c r="A1348" s="118">
        <v>1343</v>
      </c>
      <c r="B1348" s="119"/>
      <c r="C1348" s="120"/>
      <c r="D1348" s="121"/>
      <c r="E1348" s="121"/>
      <c r="F1348" s="236"/>
      <c r="G1348" s="122" t="str">
        <f>IFERROR(VLOOKUP(F1348,'#Location List#'!$U$3:$V$1154,2,FALSE),"")</f>
        <v/>
      </c>
      <c r="H1348" s="120"/>
      <c r="I1348" s="120"/>
      <c r="J1348" s="120"/>
      <c r="K1348" s="120"/>
      <c r="L1348" s="120"/>
      <c r="M1348" s="120"/>
      <c r="N1348" s="120"/>
      <c r="O1348" s="120"/>
      <c r="P1348" s="120"/>
      <c r="Q1348" s="120"/>
      <c r="R1348" s="120"/>
      <c r="S1348" s="120"/>
      <c r="T1348" s="205">
        <f t="shared" si="126"/>
        <v>0</v>
      </c>
      <c r="U1348" s="205">
        <f t="shared" si="127"/>
        <v>0</v>
      </c>
      <c r="V1348" s="210"/>
      <c r="W1348" s="210"/>
      <c r="X1348" s="23" t="str">
        <f>IFERROR(VLOOKUP(AT1348,'#Input Lists#'!$L$3:$AH$833,3,FALSE)," ")</f>
        <v xml:space="preserve"> </v>
      </c>
      <c r="Y1348" s="23" t="str">
        <f>IFERROR(VLOOKUP(AT1348,'#Input Lists#'!$L$3:$AH$833,5,FALSE)," ")</f>
        <v xml:space="preserve"> </v>
      </c>
      <c r="Z1348" s="206" t="str">
        <f>IFERROR(VLOOKUP(AT1348,'#Input Lists#'!$L$3:$AH$833,9,FALSE)," ")</f>
        <v xml:space="preserve"> </v>
      </c>
      <c r="AA1348" s="119" t="s">
        <v>1527</v>
      </c>
      <c r="AB1348" s="120"/>
      <c r="AC1348" s="123"/>
      <c r="AD1348" s="123"/>
      <c r="AE1348" s="123"/>
      <c r="AF1348" s="123"/>
      <c r="AG1348" s="123"/>
      <c r="AH1348" s="123"/>
      <c r="AI1348" s="123"/>
      <c r="AJ1348" s="123"/>
      <c r="AK1348" s="123"/>
      <c r="AL1348" s="123"/>
      <c r="AM1348" s="123"/>
      <c r="AN1348" s="123"/>
      <c r="AO1348" s="123"/>
      <c r="AP1348" s="120"/>
      <c r="AQ1348" s="125" t="str">
        <f>IFERROR(VLOOKUP(G1348,'#Location List#'!$C$3:$D$150,2,FALSE),"")</f>
        <v/>
      </c>
      <c r="AR1348" s="125" t="str">
        <f>IFERROR(VLOOKUP(F1348,'#Location List#'!$Q$3:$R$1154,2,FALSE),"")</f>
        <v/>
      </c>
      <c r="AS1348" s="125" t="str">
        <f>IFERROR(VLOOKUP(V1348,'#Input Lists#'!$B$3:$D$46,3,FALSE),"")</f>
        <v/>
      </c>
      <c r="AT1348" s="125" t="str">
        <f>IFERROR(VLOOKUP(CONCATENATE(V1348," ",W1348),'#Input Lists#'!$K$3:$L$827,2,FALSE),"")</f>
        <v/>
      </c>
      <c r="AU1348" s="125">
        <f>IFERROR(VLOOKUP(AA1348,'#Input Lists#'!$BU$3:$BV$8,2,FALSE),"")</f>
        <v>1</v>
      </c>
      <c r="AV1348" s="118" t="str">
        <f>IFERROR(VLOOKUP(AB1348,'#Input Lists#'!$BO$3:$BP$9,2,FALSE),"")</f>
        <v/>
      </c>
      <c r="AW1348" s="118">
        <f>IFERROR(VLOOKUP(AC1348,'#Input Lists#'!$BL$3:$BM$7,2,FALSE),"")</f>
        <v>1</v>
      </c>
      <c r="AX1348" s="52" t="e">
        <f>VLOOKUP(AQ1348,'#Location List#'!$D$3:$K$150,4,FALSE)</f>
        <v>#N/A</v>
      </c>
      <c r="AY1348" s="273" t="e">
        <f>VLOOKUP(AX1348,'#Location List#'!$Z$3:$AA$13,2,FALSE)</f>
        <v>#N/A</v>
      </c>
      <c r="AZ1348" s="126" t="e">
        <f>VLOOKUP($AT1348,'#Input Lists#'!$L$3:$S$1033,6,FALSE)</f>
        <v>#N/A</v>
      </c>
      <c r="BA1348" s="239" t="e">
        <f>VLOOKUP($AT1348,'#Input Lists#'!$L$3:$S$833,7,FALSE)</f>
        <v>#N/A</v>
      </c>
      <c r="BB1348" s="239" t="e">
        <f>VLOOKUP($AT1348,'#Input Lists#'!$L$3:$S$833,8,FALSE)</f>
        <v>#N/A</v>
      </c>
      <c r="BC1348" s="91" t="str">
        <f t="shared" si="128"/>
        <v/>
      </c>
      <c r="BD1348" s="91" t="str">
        <f t="shared" si="129"/>
        <v/>
      </c>
      <c r="BE1348" s="15" t="str">
        <f t="shared" si="130"/>
        <v/>
      </c>
      <c r="BF1348" s="92" t="str">
        <f t="shared" si="131"/>
        <v>No Sighting Date</v>
      </c>
    </row>
    <row r="1349" spans="1:58" x14ac:dyDescent="0.25">
      <c r="A1349" s="118">
        <v>1344</v>
      </c>
      <c r="B1349" s="119"/>
      <c r="C1349" s="120"/>
      <c r="D1349" s="121"/>
      <c r="E1349" s="121"/>
      <c r="F1349" s="236"/>
      <c r="G1349" s="122" t="str">
        <f>IFERROR(VLOOKUP(F1349,'#Location List#'!$U$3:$V$1154,2,FALSE),"")</f>
        <v/>
      </c>
      <c r="H1349" s="120"/>
      <c r="I1349" s="120"/>
      <c r="J1349" s="120"/>
      <c r="K1349" s="120"/>
      <c r="L1349" s="120"/>
      <c r="M1349" s="120"/>
      <c r="N1349" s="120"/>
      <c r="O1349" s="120"/>
      <c r="P1349" s="120"/>
      <c r="Q1349" s="120"/>
      <c r="R1349" s="120"/>
      <c r="S1349" s="120"/>
      <c r="T1349" s="205">
        <f t="shared" si="126"/>
        <v>0</v>
      </c>
      <c r="U1349" s="205">
        <f t="shared" si="127"/>
        <v>0</v>
      </c>
      <c r="V1349" s="210"/>
      <c r="W1349" s="210"/>
      <c r="X1349" s="23" t="str">
        <f>IFERROR(VLOOKUP(AT1349,'#Input Lists#'!$L$3:$AH$833,3,FALSE)," ")</f>
        <v xml:space="preserve"> </v>
      </c>
      <c r="Y1349" s="23" t="str">
        <f>IFERROR(VLOOKUP(AT1349,'#Input Lists#'!$L$3:$AH$833,5,FALSE)," ")</f>
        <v xml:space="preserve"> </v>
      </c>
      <c r="Z1349" s="206" t="str">
        <f>IFERROR(VLOOKUP(AT1349,'#Input Lists#'!$L$3:$AH$833,9,FALSE)," ")</f>
        <v xml:space="preserve"> </v>
      </c>
      <c r="AA1349" s="119" t="s">
        <v>1527</v>
      </c>
      <c r="AB1349" s="120"/>
      <c r="AC1349" s="123"/>
      <c r="AD1349" s="123"/>
      <c r="AE1349" s="123"/>
      <c r="AF1349" s="123"/>
      <c r="AG1349" s="123"/>
      <c r="AH1349" s="123"/>
      <c r="AI1349" s="123"/>
      <c r="AJ1349" s="123"/>
      <c r="AK1349" s="123"/>
      <c r="AL1349" s="123"/>
      <c r="AM1349" s="123"/>
      <c r="AN1349" s="123"/>
      <c r="AO1349" s="123"/>
      <c r="AP1349" s="120"/>
      <c r="AQ1349" s="125" t="str">
        <f>IFERROR(VLOOKUP(G1349,'#Location List#'!$C$3:$D$150,2,FALSE),"")</f>
        <v/>
      </c>
      <c r="AR1349" s="125" t="str">
        <f>IFERROR(VLOOKUP(F1349,'#Location List#'!$Q$3:$R$1154,2,FALSE),"")</f>
        <v/>
      </c>
      <c r="AS1349" s="125" t="str">
        <f>IFERROR(VLOOKUP(V1349,'#Input Lists#'!$B$3:$D$46,3,FALSE),"")</f>
        <v/>
      </c>
      <c r="AT1349" s="125" t="str">
        <f>IFERROR(VLOOKUP(CONCATENATE(V1349," ",W1349),'#Input Lists#'!$K$3:$L$827,2,FALSE),"")</f>
        <v/>
      </c>
      <c r="AU1349" s="125">
        <f>IFERROR(VLOOKUP(AA1349,'#Input Lists#'!$BU$3:$BV$8,2,FALSE),"")</f>
        <v>1</v>
      </c>
      <c r="AV1349" s="118" t="str">
        <f>IFERROR(VLOOKUP(AB1349,'#Input Lists#'!$BO$3:$BP$9,2,FALSE),"")</f>
        <v/>
      </c>
      <c r="AW1349" s="118">
        <f>IFERROR(VLOOKUP(AC1349,'#Input Lists#'!$BL$3:$BM$7,2,FALSE),"")</f>
        <v>1</v>
      </c>
      <c r="AX1349" s="52" t="e">
        <f>VLOOKUP(AQ1349,'#Location List#'!$D$3:$K$150,4,FALSE)</f>
        <v>#N/A</v>
      </c>
      <c r="AY1349" s="273" t="e">
        <f>VLOOKUP(AX1349,'#Location List#'!$Z$3:$AA$13,2,FALSE)</f>
        <v>#N/A</v>
      </c>
      <c r="AZ1349" s="126" t="e">
        <f>VLOOKUP($AT1349,'#Input Lists#'!$L$3:$S$1033,6,FALSE)</f>
        <v>#N/A</v>
      </c>
      <c r="BA1349" s="239" t="e">
        <f>VLOOKUP($AT1349,'#Input Lists#'!$L$3:$S$833,7,FALSE)</f>
        <v>#N/A</v>
      </c>
      <c r="BB1349" s="239" t="e">
        <f>VLOOKUP($AT1349,'#Input Lists#'!$L$3:$S$833,8,FALSE)</f>
        <v>#N/A</v>
      </c>
      <c r="BC1349" s="91" t="str">
        <f t="shared" si="128"/>
        <v/>
      </c>
      <c r="BD1349" s="91" t="str">
        <f t="shared" si="129"/>
        <v/>
      </c>
      <c r="BE1349" s="15" t="str">
        <f t="shared" si="130"/>
        <v/>
      </c>
      <c r="BF1349" s="92" t="str">
        <f t="shared" si="131"/>
        <v>No Sighting Date</v>
      </c>
    </row>
    <row r="1350" spans="1:58" x14ac:dyDescent="0.25">
      <c r="A1350" s="118">
        <v>1345</v>
      </c>
      <c r="B1350" s="119"/>
      <c r="C1350" s="120"/>
      <c r="D1350" s="121"/>
      <c r="E1350" s="121"/>
      <c r="F1350" s="236"/>
      <c r="G1350" s="122" t="str">
        <f>IFERROR(VLOOKUP(F1350,'#Location List#'!$U$3:$V$1154,2,FALSE),"")</f>
        <v/>
      </c>
      <c r="H1350" s="120"/>
      <c r="I1350" s="120"/>
      <c r="J1350" s="120"/>
      <c r="K1350" s="120"/>
      <c r="L1350" s="120"/>
      <c r="M1350" s="120"/>
      <c r="N1350" s="120"/>
      <c r="O1350" s="120"/>
      <c r="P1350" s="120"/>
      <c r="Q1350" s="120"/>
      <c r="R1350" s="120"/>
      <c r="S1350" s="120"/>
      <c r="T1350" s="205">
        <f t="shared" si="126"/>
        <v>0</v>
      </c>
      <c r="U1350" s="205">
        <f t="shared" si="127"/>
        <v>0</v>
      </c>
      <c r="V1350" s="210"/>
      <c r="W1350" s="210"/>
      <c r="X1350" s="23" t="str">
        <f>IFERROR(VLOOKUP(AT1350,'#Input Lists#'!$L$3:$AH$833,3,FALSE)," ")</f>
        <v xml:space="preserve"> </v>
      </c>
      <c r="Y1350" s="23" t="str">
        <f>IFERROR(VLOOKUP(AT1350,'#Input Lists#'!$L$3:$AH$833,5,FALSE)," ")</f>
        <v xml:space="preserve"> </v>
      </c>
      <c r="Z1350" s="206" t="str">
        <f>IFERROR(VLOOKUP(AT1350,'#Input Lists#'!$L$3:$AH$833,9,FALSE)," ")</f>
        <v xml:space="preserve"> </v>
      </c>
      <c r="AA1350" s="119" t="s">
        <v>1527</v>
      </c>
      <c r="AB1350" s="120"/>
      <c r="AC1350" s="123"/>
      <c r="AD1350" s="123"/>
      <c r="AE1350" s="123"/>
      <c r="AF1350" s="123"/>
      <c r="AG1350" s="123"/>
      <c r="AH1350" s="123"/>
      <c r="AI1350" s="123"/>
      <c r="AJ1350" s="123"/>
      <c r="AK1350" s="123"/>
      <c r="AL1350" s="123"/>
      <c r="AM1350" s="123"/>
      <c r="AN1350" s="123"/>
      <c r="AO1350" s="123"/>
      <c r="AP1350" s="120"/>
      <c r="AQ1350" s="125" t="str">
        <f>IFERROR(VLOOKUP(G1350,'#Location List#'!$C$3:$D$150,2,FALSE),"")</f>
        <v/>
      </c>
      <c r="AR1350" s="125" t="str">
        <f>IFERROR(VLOOKUP(F1350,'#Location List#'!$Q$3:$R$1154,2,FALSE),"")</f>
        <v/>
      </c>
      <c r="AS1350" s="125" t="str">
        <f>IFERROR(VLOOKUP(V1350,'#Input Lists#'!$B$3:$D$46,3,FALSE),"")</f>
        <v/>
      </c>
      <c r="AT1350" s="125" t="str">
        <f>IFERROR(VLOOKUP(CONCATENATE(V1350," ",W1350),'#Input Lists#'!$K$3:$L$827,2,FALSE),"")</f>
        <v/>
      </c>
      <c r="AU1350" s="125">
        <f>IFERROR(VLOOKUP(AA1350,'#Input Lists#'!$BU$3:$BV$8,2,FALSE),"")</f>
        <v>1</v>
      </c>
      <c r="AV1350" s="118" t="str">
        <f>IFERROR(VLOOKUP(AB1350,'#Input Lists#'!$BO$3:$BP$9,2,FALSE),"")</f>
        <v/>
      </c>
      <c r="AW1350" s="118">
        <f>IFERROR(VLOOKUP(AC1350,'#Input Lists#'!$BL$3:$BM$7,2,FALSE),"")</f>
        <v>1</v>
      </c>
      <c r="AX1350" s="52" t="e">
        <f>VLOOKUP(AQ1350,'#Location List#'!$D$3:$K$150,4,FALSE)</f>
        <v>#N/A</v>
      </c>
      <c r="AY1350" s="273" t="e">
        <f>VLOOKUP(AX1350,'#Location List#'!$Z$3:$AA$13,2,FALSE)</f>
        <v>#N/A</v>
      </c>
      <c r="AZ1350" s="126" t="e">
        <f>VLOOKUP($AT1350,'#Input Lists#'!$L$3:$S$1033,6,FALSE)</f>
        <v>#N/A</v>
      </c>
      <c r="BA1350" s="239" t="e">
        <f>VLOOKUP($AT1350,'#Input Lists#'!$L$3:$S$833,7,FALSE)</f>
        <v>#N/A</v>
      </c>
      <c r="BB1350" s="239" t="e">
        <f>VLOOKUP($AT1350,'#Input Lists#'!$L$3:$S$833,8,FALSE)</f>
        <v>#N/A</v>
      </c>
      <c r="BC1350" s="91" t="str">
        <f t="shared" si="128"/>
        <v/>
      </c>
      <c r="BD1350" s="91" t="str">
        <f t="shared" si="129"/>
        <v/>
      </c>
      <c r="BE1350" s="15" t="str">
        <f t="shared" si="130"/>
        <v/>
      </c>
      <c r="BF1350" s="92" t="str">
        <f t="shared" si="131"/>
        <v>No Sighting Date</v>
      </c>
    </row>
    <row r="1351" spans="1:58" x14ac:dyDescent="0.25">
      <c r="A1351" s="118">
        <v>1346</v>
      </c>
      <c r="B1351" s="119"/>
      <c r="C1351" s="120"/>
      <c r="D1351" s="121"/>
      <c r="E1351" s="121"/>
      <c r="F1351" s="236"/>
      <c r="G1351" s="122" t="str">
        <f>IFERROR(VLOOKUP(F1351,'#Location List#'!$U$3:$V$1154,2,FALSE),"")</f>
        <v/>
      </c>
      <c r="H1351" s="120"/>
      <c r="I1351" s="120"/>
      <c r="J1351" s="120"/>
      <c r="K1351" s="120"/>
      <c r="L1351" s="120"/>
      <c r="M1351" s="120"/>
      <c r="N1351" s="120"/>
      <c r="O1351" s="120"/>
      <c r="P1351" s="120"/>
      <c r="Q1351" s="120"/>
      <c r="R1351" s="120"/>
      <c r="S1351" s="120"/>
      <c r="T1351" s="205">
        <f t="shared" si="126"/>
        <v>0</v>
      </c>
      <c r="U1351" s="205">
        <f t="shared" si="127"/>
        <v>0</v>
      </c>
      <c r="V1351" s="210"/>
      <c r="W1351" s="210"/>
      <c r="X1351" s="23" t="str">
        <f>IFERROR(VLOOKUP(AT1351,'#Input Lists#'!$L$3:$AH$833,3,FALSE)," ")</f>
        <v xml:space="preserve"> </v>
      </c>
      <c r="Y1351" s="23" t="str">
        <f>IFERROR(VLOOKUP(AT1351,'#Input Lists#'!$L$3:$AH$833,5,FALSE)," ")</f>
        <v xml:space="preserve"> </v>
      </c>
      <c r="Z1351" s="206" t="str">
        <f>IFERROR(VLOOKUP(AT1351,'#Input Lists#'!$L$3:$AH$833,9,FALSE)," ")</f>
        <v xml:space="preserve"> </v>
      </c>
      <c r="AA1351" s="119" t="s">
        <v>1527</v>
      </c>
      <c r="AB1351" s="120"/>
      <c r="AC1351" s="123"/>
      <c r="AD1351" s="123"/>
      <c r="AE1351" s="123"/>
      <c r="AF1351" s="123"/>
      <c r="AG1351" s="123"/>
      <c r="AH1351" s="123"/>
      <c r="AI1351" s="123"/>
      <c r="AJ1351" s="123"/>
      <c r="AK1351" s="123"/>
      <c r="AL1351" s="123"/>
      <c r="AM1351" s="123"/>
      <c r="AN1351" s="123"/>
      <c r="AO1351" s="123"/>
      <c r="AP1351" s="120"/>
      <c r="AQ1351" s="125" t="str">
        <f>IFERROR(VLOOKUP(G1351,'#Location List#'!$C$3:$D$150,2,FALSE),"")</f>
        <v/>
      </c>
      <c r="AR1351" s="125" t="str">
        <f>IFERROR(VLOOKUP(F1351,'#Location List#'!$Q$3:$R$1154,2,FALSE),"")</f>
        <v/>
      </c>
      <c r="AS1351" s="125" t="str">
        <f>IFERROR(VLOOKUP(V1351,'#Input Lists#'!$B$3:$D$46,3,FALSE),"")</f>
        <v/>
      </c>
      <c r="AT1351" s="125" t="str">
        <f>IFERROR(VLOOKUP(CONCATENATE(V1351," ",W1351),'#Input Lists#'!$K$3:$L$827,2,FALSE),"")</f>
        <v/>
      </c>
      <c r="AU1351" s="125">
        <f>IFERROR(VLOOKUP(AA1351,'#Input Lists#'!$BU$3:$BV$8,2,FALSE),"")</f>
        <v>1</v>
      </c>
      <c r="AV1351" s="118" t="str">
        <f>IFERROR(VLOOKUP(AB1351,'#Input Lists#'!$BO$3:$BP$9,2,FALSE),"")</f>
        <v/>
      </c>
      <c r="AW1351" s="118">
        <f>IFERROR(VLOOKUP(AC1351,'#Input Lists#'!$BL$3:$BM$7,2,FALSE),"")</f>
        <v>1</v>
      </c>
      <c r="AX1351" s="52" t="e">
        <f>VLOOKUP(AQ1351,'#Location List#'!$D$3:$K$150,4,FALSE)</f>
        <v>#N/A</v>
      </c>
      <c r="AY1351" s="273" t="e">
        <f>VLOOKUP(AX1351,'#Location List#'!$Z$3:$AA$13,2,FALSE)</f>
        <v>#N/A</v>
      </c>
      <c r="AZ1351" s="126" t="e">
        <f>VLOOKUP($AT1351,'#Input Lists#'!$L$3:$S$1033,6,FALSE)</f>
        <v>#N/A</v>
      </c>
      <c r="BA1351" s="239" t="e">
        <f>VLOOKUP($AT1351,'#Input Lists#'!$L$3:$S$833,7,FALSE)</f>
        <v>#N/A</v>
      </c>
      <c r="BB1351" s="239" t="e">
        <f>VLOOKUP($AT1351,'#Input Lists#'!$L$3:$S$833,8,FALSE)</f>
        <v>#N/A</v>
      </c>
      <c r="BC1351" s="91" t="str">
        <f t="shared" si="128"/>
        <v/>
      </c>
      <c r="BD1351" s="91" t="str">
        <f t="shared" si="129"/>
        <v/>
      </c>
      <c r="BE1351" s="15" t="str">
        <f t="shared" si="130"/>
        <v/>
      </c>
      <c r="BF1351" s="92" t="str">
        <f t="shared" si="131"/>
        <v>No Sighting Date</v>
      </c>
    </row>
    <row r="1352" spans="1:58" x14ac:dyDescent="0.25">
      <c r="A1352" s="118">
        <v>1347</v>
      </c>
      <c r="B1352" s="119"/>
      <c r="C1352" s="120"/>
      <c r="D1352" s="121"/>
      <c r="E1352" s="121"/>
      <c r="F1352" s="236"/>
      <c r="G1352" s="122" t="str">
        <f>IFERROR(VLOOKUP(F1352,'#Location List#'!$U$3:$V$1154,2,FALSE),"")</f>
        <v/>
      </c>
      <c r="H1352" s="120"/>
      <c r="I1352" s="120"/>
      <c r="J1352" s="120"/>
      <c r="K1352" s="120"/>
      <c r="L1352" s="120"/>
      <c r="M1352" s="120"/>
      <c r="N1352" s="120"/>
      <c r="O1352" s="120"/>
      <c r="P1352" s="120"/>
      <c r="Q1352" s="120"/>
      <c r="R1352" s="120"/>
      <c r="S1352" s="120"/>
      <c r="T1352" s="205">
        <f t="shared" si="126"/>
        <v>0</v>
      </c>
      <c r="U1352" s="205">
        <f t="shared" si="127"/>
        <v>0</v>
      </c>
      <c r="V1352" s="210"/>
      <c r="W1352" s="210"/>
      <c r="X1352" s="23" t="str">
        <f>IFERROR(VLOOKUP(AT1352,'#Input Lists#'!$L$3:$AH$833,3,FALSE)," ")</f>
        <v xml:space="preserve"> </v>
      </c>
      <c r="Y1352" s="23" t="str">
        <f>IFERROR(VLOOKUP(AT1352,'#Input Lists#'!$L$3:$AH$833,5,FALSE)," ")</f>
        <v xml:space="preserve"> </v>
      </c>
      <c r="Z1352" s="206" t="str">
        <f>IFERROR(VLOOKUP(AT1352,'#Input Lists#'!$L$3:$AH$833,9,FALSE)," ")</f>
        <v xml:space="preserve"> </v>
      </c>
      <c r="AA1352" s="119" t="s">
        <v>1527</v>
      </c>
      <c r="AB1352" s="120"/>
      <c r="AC1352" s="123"/>
      <c r="AD1352" s="123"/>
      <c r="AE1352" s="123"/>
      <c r="AF1352" s="123"/>
      <c r="AG1352" s="123"/>
      <c r="AH1352" s="123"/>
      <c r="AI1352" s="123"/>
      <c r="AJ1352" s="123"/>
      <c r="AK1352" s="123"/>
      <c r="AL1352" s="123"/>
      <c r="AM1352" s="123"/>
      <c r="AN1352" s="123"/>
      <c r="AO1352" s="123"/>
      <c r="AP1352" s="120"/>
      <c r="AQ1352" s="125" t="str">
        <f>IFERROR(VLOOKUP(G1352,'#Location List#'!$C$3:$D$150,2,FALSE),"")</f>
        <v/>
      </c>
      <c r="AR1352" s="125" t="str">
        <f>IFERROR(VLOOKUP(F1352,'#Location List#'!$Q$3:$R$1154,2,FALSE),"")</f>
        <v/>
      </c>
      <c r="AS1352" s="125" t="str">
        <f>IFERROR(VLOOKUP(V1352,'#Input Lists#'!$B$3:$D$46,3,FALSE),"")</f>
        <v/>
      </c>
      <c r="AT1352" s="125" t="str">
        <f>IFERROR(VLOOKUP(CONCATENATE(V1352," ",W1352),'#Input Lists#'!$K$3:$L$827,2,FALSE),"")</f>
        <v/>
      </c>
      <c r="AU1352" s="125">
        <f>IFERROR(VLOOKUP(AA1352,'#Input Lists#'!$BU$3:$BV$8,2,FALSE),"")</f>
        <v>1</v>
      </c>
      <c r="AV1352" s="118" t="str">
        <f>IFERROR(VLOOKUP(AB1352,'#Input Lists#'!$BO$3:$BP$9,2,FALSE),"")</f>
        <v/>
      </c>
      <c r="AW1352" s="118">
        <f>IFERROR(VLOOKUP(AC1352,'#Input Lists#'!$BL$3:$BM$7,2,FALSE),"")</f>
        <v>1</v>
      </c>
      <c r="AX1352" s="52" t="e">
        <f>VLOOKUP(AQ1352,'#Location List#'!$D$3:$K$150,4,FALSE)</f>
        <v>#N/A</v>
      </c>
      <c r="AY1352" s="273" t="e">
        <f>VLOOKUP(AX1352,'#Location List#'!$Z$3:$AA$13,2,FALSE)</f>
        <v>#N/A</v>
      </c>
      <c r="AZ1352" s="126" t="e">
        <f>VLOOKUP($AT1352,'#Input Lists#'!$L$3:$S$1033,6,FALSE)</f>
        <v>#N/A</v>
      </c>
      <c r="BA1352" s="239" t="e">
        <f>VLOOKUP($AT1352,'#Input Lists#'!$L$3:$S$833,7,FALSE)</f>
        <v>#N/A</v>
      </c>
      <c r="BB1352" s="239" t="e">
        <f>VLOOKUP($AT1352,'#Input Lists#'!$L$3:$S$833,8,FALSE)</f>
        <v>#N/A</v>
      </c>
      <c r="BC1352" s="91" t="str">
        <f t="shared" si="128"/>
        <v/>
      </c>
      <c r="BD1352" s="91" t="str">
        <f t="shared" si="129"/>
        <v/>
      </c>
      <c r="BE1352" s="15" t="str">
        <f t="shared" si="130"/>
        <v/>
      </c>
      <c r="BF1352" s="92" t="str">
        <f t="shared" si="131"/>
        <v>No Sighting Date</v>
      </c>
    </row>
    <row r="1353" spans="1:58" x14ac:dyDescent="0.25">
      <c r="A1353" s="118">
        <v>1348</v>
      </c>
      <c r="B1353" s="119"/>
      <c r="C1353" s="120"/>
      <c r="D1353" s="121"/>
      <c r="E1353" s="121"/>
      <c r="F1353" s="236"/>
      <c r="G1353" s="122" t="str">
        <f>IFERROR(VLOOKUP(F1353,'#Location List#'!$U$3:$V$1154,2,FALSE),"")</f>
        <v/>
      </c>
      <c r="H1353" s="120"/>
      <c r="I1353" s="120"/>
      <c r="J1353" s="120"/>
      <c r="K1353" s="120"/>
      <c r="L1353" s="120"/>
      <c r="M1353" s="120"/>
      <c r="N1353" s="120"/>
      <c r="O1353" s="120"/>
      <c r="P1353" s="120"/>
      <c r="Q1353" s="120"/>
      <c r="R1353" s="120"/>
      <c r="S1353" s="120"/>
      <c r="T1353" s="205">
        <f t="shared" si="126"/>
        <v>0</v>
      </c>
      <c r="U1353" s="205">
        <f t="shared" si="127"/>
        <v>0</v>
      </c>
      <c r="V1353" s="210"/>
      <c r="W1353" s="210"/>
      <c r="X1353" s="23" t="str">
        <f>IFERROR(VLOOKUP(AT1353,'#Input Lists#'!$L$3:$AH$833,3,FALSE)," ")</f>
        <v xml:space="preserve"> </v>
      </c>
      <c r="Y1353" s="23" t="str">
        <f>IFERROR(VLOOKUP(AT1353,'#Input Lists#'!$L$3:$AH$833,5,FALSE)," ")</f>
        <v xml:space="preserve"> </v>
      </c>
      <c r="Z1353" s="206" t="str">
        <f>IFERROR(VLOOKUP(AT1353,'#Input Lists#'!$L$3:$AH$833,9,FALSE)," ")</f>
        <v xml:space="preserve"> </v>
      </c>
      <c r="AA1353" s="119" t="s">
        <v>1527</v>
      </c>
      <c r="AB1353" s="120"/>
      <c r="AC1353" s="123"/>
      <c r="AD1353" s="123"/>
      <c r="AE1353" s="123"/>
      <c r="AF1353" s="123"/>
      <c r="AG1353" s="123"/>
      <c r="AH1353" s="123"/>
      <c r="AI1353" s="123"/>
      <c r="AJ1353" s="123"/>
      <c r="AK1353" s="123"/>
      <c r="AL1353" s="123"/>
      <c r="AM1353" s="123"/>
      <c r="AN1353" s="123"/>
      <c r="AO1353" s="123"/>
      <c r="AP1353" s="120"/>
      <c r="AQ1353" s="125" t="str">
        <f>IFERROR(VLOOKUP(G1353,'#Location List#'!$C$3:$D$150,2,FALSE),"")</f>
        <v/>
      </c>
      <c r="AR1353" s="125" t="str">
        <f>IFERROR(VLOOKUP(F1353,'#Location List#'!$Q$3:$R$1154,2,FALSE),"")</f>
        <v/>
      </c>
      <c r="AS1353" s="125" t="str">
        <f>IFERROR(VLOOKUP(V1353,'#Input Lists#'!$B$3:$D$46,3,FALSE),"")</f>
        <v/>
      </c>
      <c r="AT1353" s="125" t="str">
        <f>IFERROR(VLOOKUP(CONCATENATE(V1353," ",W1353),'#Input Lists#'!$K$3:$L$827,2,FALSE),"")</f>
        <v/>
      </c>
      <c r="AU1353" s="125">
        <f>IFERROR(VLOOKUP(AA1353,'#Input Lists#'!$BU$3:$BV$8,2,FALSE),"")</f>
        <v>1</v>
      </c>
      <c r="AV1353" s="118" t="str">
        <f>IFERROR(VLOOKUP(AB1353,'#Input Lists#'!$BO$3:$BP$9,2,FALSE),"")</f>
        <v/>
      </c>
      <c r="AW1353" s="118">
        <f>IFERROR(VLOOKUP(AC1353,'#Input Lists#'!$BL$3:$BM$7,2,FALSE),"")</f>
        <v>1</v>
      </c>
      <c r="AX1353" s="52" t="e">
        <f>VLOOKUP(AQ1353,'#Location List#'!$D$3:$K$150,4,FALSE)</f>
        <v>#N/A</v>
      </c>
      <c r="AY1353" s="273" t="e">
        <f>VLOOKUP(AX1353,'#Location List#'!$Z$3:$AA$13,2,FALSE)</f>
        <v>#N/A</v>
      </c>
      <c r="AZ1353" s="126" t="e">
        <f>VLOOKUP($AT1353,'#Input Lists#'!$L$3:$S$1033,6,FALSE)</f>
        <v>#N/A</v>
      </c>
      <c r="BA1353" s="239" t="e">
        <f>VLOOKUP($AT1353,'#Input Lists#'!$L$3:$S$833,7,FALSE)</f>
        <v>#N/A</v>
      </c>
      <c r="BB1353" s="239" t="e">
        <f>VLOOKUP($AT1353,'#Input Lists#'!$L$3:$S$833,8,FALSE)</f>
        <v>#N/A</v>
      </c>
      <c r="BC1353" s="91" t="str">
        <f t="shared" si="128"/>
        <v/>
      </c>
      <c r="BD1353" s="91" t="str">
        <f t="shared" si="129"/>
        <v/>
      </c>
      <c r="BE1353" s="15" t="str">
        <f t="shared" si="130"/>
        <v/>
      </c>
      <c r="BF1353" s="92" t="str">
        <f t="shared" si="131"/>
        <v>No Sighting Date</v>
      </c>
    </row>
    <row r="1354" spans="1:58" x14ac:dyDescent="0.25">
      <c r="A1354" s="118">
        <v>1349</v>
      </c>
      <c r="B1354" s="119"/>
      <c r="C1354" s="120"/>
      <c r="D1354" s="121"/>
      <c r="E1354" s="121"/>
      <c r="F1354" s="236"/>
      <c r="G1354" s="122" t="str">
        <f>IFERROR(VLOOKUP(F1354,'#Location List#'!$U$3:$V$1154,2,FALSE),"")</f>
        <v/>
      </c>
      <c r="H1354" s="120"/>
      <c r="I1354" s="120"/>
      <c r="J1354" s="120"/>
      <c r="K1354" s="120"/>
      <c r="L1354" s="120"/>
      <c r="M1354" s="120"/>
      <c r="N1354" s="120"/>
      <c r="O1354" s="120"/>
      <c r="P1354" s="120"/>
      <c r="Q1354" s="120"/>
      <c r="R1354" s="120"/>
      <c r="S1354" s="120"/>
      <c r="T1354" s="205">
        <f t="shared" si="126"/>
        <v>0</v>
      </c>
      <c r="U1354" s="205">
        <f t="shared" si="127"/>
        <v>0</v>
      </c>
      <c r="V1354" s="210"/>
      <c r="W1354" s="210"/>
      <c r="X1354" s="23" t="str">
        <f>IFERROR(VLOOKUP(AT1354,'#Input Lists#'!$L$3:$AH$833,3,FALSE)," ")</f>
        <v xml:space="preserve"> </v>
      </c>
      <c r="Y1354" s="23" t="str">
        <f>IFERROR(VLOOKUP(AT1354,'#Input Lists#'!$L$3:$AH$833,5,FALSE)," ")</f>
        <v xml:space="preserve"> </v>
      </c>
      <c r="Z1354" s="206" t="str">
        <f>IFERROR(VLOOKUP(AT1354,'#Input Lists#'!$L$3:$AH$833,9,FALSE)," ")</f>
        <v xml:space="preserve"> </v>
      </c>
      <c r="AA1354" s="119" t="s">
        <v>1527</v>
      </c>
      <c r="AB1354" s="120"/>
      <c r="AC1354" s="123"/>
      <c r="AD1354" s="123"/>
      <c r="AE1354" s="123"/>
      <c r="AF1354" s="123"/>
      <c r="AG1354" s="123"/>
      <c r="AH1354" s="123"/>
      <c r="AI1354" s="123"/>
      <c r="AJ1354" s="123"/>
      <c r="AK1354" s="123"/>
      <c r="AL1354" s="123"/>
      <c r="AM1354" s="123"/>
      <c r="AN1354" s="123"/>
      <c r="AO1354" s="123"/>
      <c r="AP1354" s="120"/>
      <c r="AQ1354" s="125" t="str">
        <f>IFERROR(VLOOKUP(G1354,'#Location List#'!$C$3:$D$150,2,FALSE),"")</f>
        <v/>
      </c>
      <c r="AR1354" s="125" t="str">
        <f>IFERROR(VLOOKUP(F1354,'#Location List#'!$Q$3:$R$1154,2,FALSE),"")</f>
        <v/>
      </c>
      <c r="AS1354" s="125" t="str">
        <f>IFERROR(VLOOKUP(V1354,'#Input Lists#'!$B$3:$D$46,3,FALSE),"")</f>
        <v/>
      </c>
      <c r="AT1354" s="125" t="str">
        <f>IFERROR(VLOOKUP(CONCATENATE(V1354," ",W1354),'#Input Lists#'!$K$3:$L$827,2,FALSE),"")</f>
        <v/>
      </c>
      <c r="AU1354" s="125">
        <f>IFERROR(VLOOKUP(AA1354,'#Input Lists#'!$BU$3:$BV$8,2,FALSE),"")</f>
        <v>1</v>
      </c>
      <c r="AV1354" s="118" t="str">
        <f>IFERROR(VLOOKUP(AB1354,'#Input Lists#'!$BO$3:$BP$9,2,FALSE),"")</f>
        <v/>
      </c>
      <c r="AW1354" s="118">
        <f>IFERROR(VLOOKUP(AC1354,'#Input Lists#'!$BL$3:$BM$7,2,FALSE),"")</f>
        <v>1</v>
      </c>
      <c r="AX1354" s="52" t="e">
        <f>VLOOKUP(AQ1354,'#Location List#'!$D$3:$K$150,4,FALSE)</f>
        <v>#N/A</v>
      </c>
      <c r="AY1354" s="273" t="e">
        <f>VLOOKUP(AX1354,'#Location List#'!$Z$3:$AA$13,2,FALSE)</f>
        <v>#N/A</v>
      </c>
      <c r="AZ1354" s="126" t="e">
        <f>VLOOKUP($AT1354,'#Input Lists#'!$L$3:$S$1033,6,FALSE)</f>
        <v>#N/A</v>
      </c>
      <c r="BA1354" s="239" t="e">
        <f>VLOOKUP($AT1354,'#Input Lists#'!$L$3:$S$833,7,FALSE)</f>
        <v>#N/A</v>
      </c>
      <c r="BB1354" s="239" t="e">
        <f>VLOOKUP($AT1354,'#Input Lists#'!$L$3:$S$833,8,FALSE)</f>
        <v>#N/A</v>
      </c>
      <c r="BC1354" s="91" t="str">
        <f t="shared" si="128"/>
        <v/>
      </c>
      <c r="BD1354" s="91" t="str">
        <f t="shared" si="129"/>
        <v/>
      </c>
      <c r="BE1354" s="15" t="str">
        <f t="shared" si="130"/>
        <v/>
      </c>
      <c r="BF1354" s="92" t="str">
        <f t="shared" si="131"/>
        <v>No Sighting Date</v>
      </c>
    </row>
    <row r="1355" spans="1:58" x14ac:dyDescent="0.25">
      <c r="A1355" s="118">
        <v>1350</v>
      </c>
      <c r="B1355" s="119"/>
      <c r="C1355" s="120"/>
      <c r="D1355" s="121"/>
      <c r="E1355" s="121"/>
      <c r="F1355" s="236"/>
      <c r="G1355" s="122" t="str">
        <f>IFERROR(VLOOKUP(F1355,'#Location List#'!$U$3:$V$1154,2,FALSE),"")</f>
        <v/>
      </c>
      <c r="H1355" s="120"/>
      <c r="I1355" s="120"/>
      <c r="J1355" s="120"/>
      <c r="K1355" s="120"/>
      <c r="L1355" s="120"/>
      <c r="M1355" s="120"/>
      <c r="N1355" s="120"/>
      <c r="O1355" s="120"/>
      <c r="P1355" s="120"/>
      <c r="Q1355" s="120"/>
      <c r="R1355" s="120"/>
      <c r="S1355" s="120"/>
      <c r="T1355" s="205">
        <f t="shared" si="126"/>
        <v>0</v>
      </c>
      <c r="U1355" s="205">
        <f t="shared" si="127"/>
        <v>0</v>
      </c>
      <c r="V1355" s="210"/>
      <c r="W1355" s="210"/>
      <c r="X1355" s="23" t="str">
        <f>IFERROR(VLOOKUP(AT1355,'#Input Lists#'!$L$3:$AH$833,3,FALSE)," ")</f>
        <v xml:space="preserve"> </v>
      </c>
      <c r="Y1355" s="23" t="str">
        <f>IFERROR(VLOOKUP(AT1355,'#Input Lists#'!$L$3:$AH$833,5,FALSE)," ")</f>
        <v xml:space="preserve"> </v>
      </c>
      <c r="Z1355" s="206" t="str">
        <f>IFERROR(VLOOKUP(AT1355,'#Input Lists#'!$L$3:$AH$833,9,FALSE)," ")</f>
        <v xml:space="preserve"> </v>
      </c>
      <c r="AA1355" s="119" t="s">
        <v>1527</v>
      </c>
      <c r="AB1355" s="120"/>
      <c r="AC1355" s="123"/>
      <c r="AD1355" s="123"/>
      <c r="AE1355" s="123"/>
      <c r="AF1355" s="123"/>
      <c r="AG1355" s="123"/>
      <c r="AH1355" s="123"/>
      <c r="AI1355" s="123"/>
      <c r="AJ1355" s="123"/>
      <c r="AK1355" s="123"/>
      <c r="AL1355" s="123"/>
      <c r="AM1355" s="123"/>
      <c r="AN1355" s="123"/>
      <c r="AO1355" s="123"/>
      <c r="AP1355" s="120"/>
      <c r="AQ1355" s="125" t="str">
        <f>IFERROR(VLOOKUP(G1355,'#Location List#'!$C$3:$D$150,2,FALSE),"")</f>
        <v/>
      </c>
      <c r="AR1355" s="125" t="str">
        <f>IFERROR(VLOOKUP(F1355,'#Location List#'!$Q$3:$R$1154,2,FALSE),"")</f>
        <v/>
      </c>
      <c r="AS1355" s="125" t="str">
        <f>IFERROR(VLOOKUP(V1355,'#Input Lists#'!$B$3:$D$46,3,FALSE),"")</f>
        <v/>
      </c>
      <c r="AT1355" s="125" t="str">
        <f>IFERROR(VLOOKUP(CONCATENATE(V1355," ",W1355),'#Input Lists#'!$K$3:$L$827,2,FALSE),"")</f>
        <v/>
      </c>
      <c r="AU1355" s="125">
        <f>IFERROR(VLOOKUP(AA1355,'#Input Lists#'!$BU$3:$BV$8,2,FALSE),"")</f>
        <v>1</v>
      </c>
      <c r="AV1355" s="118" t="str">
        <f>IFERROR(VLOOKUP(AB1355,'#Input Lists#'!$BO$3:$BP$9,2,FALSE),"")</f>
        <v/>
      </c>
      <c r="AW1355" s="118">
        <f>IFERROR(VLOOKUP(AC1355,'#Input Lists#'!$BL$3:$BM$7,2,FALSE),"")</f>
        <v>1</v>
      </c>
      <c r="AX1355" s="52" t="e">
        <f>VLOOKUP(AQ1355,'#Location List#'!$D$3:$K$150,4,FALSE)</f>
        <v>#N/A</v>
      </c>
      <c r="AY1355" s="273" t="e">
        <f>VLOOKUP(AX1355,'#Location List#'!$Z$3:$AA$13,2,FALSE)</f>
        <v>#N/A</v>
      </c>
      <c r="AZ1355" s="126" t="e">
        <f>VLOOKUP($AT1355,'#Input Lists#'!$L$3:$S$1033,6,FALSE)</f>
        <v>#N/A</v>
      </c>
      <c r="BA1355" s="239" t="e">
        <f>VLOOKUP($AT1355,'#Input Lists#'!$L$3:$S$833,7,FALSE)</f>
        <v>#N/A</v>
      </c>
      <c r="BB1355" s="239" t="e">
        <f>VLOOKUP($AT1355,'#Input Lists#'!$L$3:$S$833,8,FALSE)</f>
        <v>#N/A</v>
      </c>
      <c r="BC1355" s="91" t="str">
        <f t="shared" si="128"/>
        <v/>
      </c>
      <c r="BD1355" s="91" t="str">
        <f t="shared" si="129"/>
        <v/>
      </c>
      <c r="BE1355" s="15" t="str">
        <f t="shared" si="130"/>
        <v/>
      </c>
      <c r="BF1355" s="92" t="str">
        <f t="shared" si="131"/>
        <v>No Sighting Date</v>
      </c>
    </row>
    <row r="1356" spans="1:58" x14ac:dyDescent="0.25">
      <c r="A1356" s="118">
        <v>1351</v>
      </c>
      <c r="B1356" s="119"/>
      <c r="C1356" s="120"/>
      <c r="D1356" s="121"/>
      <c r="E1356" s="121"/>
      <c r="F1356" s="236"/>
      <c r="G1356" s="122" t="str">
        <f>IFERROR(VLOOKUP(F1356,'#Location List#'!$U$3:$V$1154,2,FALSE),"")</f>
        <v/>
      </c>
      <c r="H1356" s="120"/>
      <c r="I1356" s="120"/>
      <c r="J1356" s="120"/>
      <c r="K1356" s="120"/>
      <c r="L1356" s="120"/>
      <c r="M1356" s="120"/>
      <c r="N1356" s="120"/>
      <c r="O1356" s="120"/>
      <c r="P1356" s="120"/>
      <c r="Q1356" s="120"/>
      <c r="R1356" s="120"/>
      <c r="S1356" s="120"/>
      <c r="T1356" s="205">
        <f t="shared" si="126"/>
        <v>0</v>
      </c>
      <c r="U1356" s="205">
        <f t="shared" si="127"/>
        <v>0</v>
      </c>
      <c r="V1356" s="210"/>
      <c r="W1356" s="210"/>
      <c r="X1356" s="23" t="str">
        <f>IFERROR(VLOOKUP(AT1356,'#Input Lists#'!$L$3:$AH$833,3,FALSE)," ")</f>
        <v xml:space="preserve"> </v>
      </c>
      <c r="Y1356" s="23" t="str">
        <f>IFERROR(VLOOKUP(AT1356,'#Input Lists#'!$L$3:$AH$833,5,FALSE)," ")</f>
        <v xml:space="preserve"> </v>
      </c>
      <c r="Z1356" s="206" t="str">
        <f>IFERROR(VLOOKUP(AT1356,'#Input Lists#'!$L$3:$AH$833,9,FALSE)," ")</f>
        <v xml:space="preserve"> </v>
      </c>
      <c r="AA1356" s="119" t="s">
        <v>1527</v>
      </c>
      <c r="AB1356" s="120"/>
      <c r="AC1356" s="123"/>
      <c r="AD1356" s="123"/>
      <c r="AE1356" s="123"/>
      <c r="AF1356" s="123"/>
      <c r="AG1356" s="123"/>
      <c r="AH1356" s="123"/>
      <c r="AI1356" s="123"/>
      <c r="AJ1356" s="123"/>
      <c r="AK1356" s="123"/>
      <c r="AL1356" s="123"/>
      <c r="AM1356" s="123"/>
      <c r="AN1356" s="123"/>
      <c r="AO1356" s="123"/>
      <c r="AP1356" s="120"/>
      <c r="AQ1356" s="125" t="str">
        <f>IFERROR(VLOOKUP(G1356,'#Location List#'!$C$3:$D$150,2,FALSE),"")</f>
        <v/>
      </c>
      <c r="AR1356" s="125" t="str">
        <f>IFERROR(VLOOKUP(F1356,'#Location List#'!$Q$3:$R$1154,2,FALSE),"")</f>
        <v/>
      </c>
      <c r="AS1356" s="125" t="str">
        <f>IFERROR(VLOOKUP(V1356,'#Input Lists#'!$B$3:$D$46,3,FALSE),"")</f>
        <v/>
      </c>
      <c r="AT1356" s="125" t="str">
        <f>IFERROR(VLOOKUP(CONCATENATE(V1356," ",W1356),'#Input Lists#'!$K$3:$L$827,2,FALSE),"")</f>
        <v/>
      </c>
      <c r="AU1356" s="125">
        <f>IFERROR(VLOOKUP(AA1356,'#Input Lists#'!$BU$3:$BV$8,2,FALSE),"")</f>
        <v>1</v>
      </c>
      <c r="AV1356" s="118" t="str">
        <f>IFERROR(VLOOKUP(AB1356,'#Input Lists#'!$BO$3:$BP$9,2,FALSE),"")</f>
        <v/>
      </c>
      <c r="AW1356" s="118">
        <f>IFERROR(VLOOKUP(AC1356,'#Input Lists#'!$BL$3:$BM$7,2,FALSE),"")</f>
        <v>1</v>
      </c>
      <c r="AX1356" s="52" t="e">
        <f>VLOOKUP(AQ1356,'#Location List#'!$D$3:$K$150,4,FALSE)</f>
        <v>#N/A</v>
      </c>
      <c r="AY1356" s="273" t="e">
        <f>VLOOKUP(AX1356,'#Location List#'!$Z$3:$AA$13,2,FALSE)</f>
        <v>#N/A</v>
      </c>
      <c r="AZ1356" s="126" t="e">
        <f>VLOOKUP($AT1356,'#Input Lists#'!$L$3:$S$1033,6,FALSE)</f>
        <v>#N/A</v>
      </c>
      <c r="BA1356" s="239" t="e">
        <f>VLOOKUP($AT1356,'#Input Lists#'!$L$3:$S$833,7,FALSE)</f>
        <v>#N/A</v>
      </c>
      <c r="BB1356" s="239" t="e">
        <f>VLOOKUP($AT1356,'#Input Lists#'!$L$3:$S$833,8,FALSE)</f>
        <v>#N/A</v>
      </c>
      <c r="BC1356" s="91" t="str">
        <f t="shared" si="128"/>
        <v/>
      </c>
      <c r="BD1356" s="91" t="str">
        <f t="shared" si="129"/>
        <v/>
      </c>
      <c r="BE1356" s="15" t="str">
        <f t="shared" si="130"/>
        <v/>
      </c>
      <c r="BF1356" s="92" t="str">
        <f t="shared" si="131"/>
        <v>No Sighting Date</v>
      </c>
    </row>
    <row r="1357" spans="1:58" x14ac:dyDescent="0.25">
      <c r="A1357" s="118">
        <v>1352</v>
      </c>
      <c r="B1357" s="119"/>
      <c r="C1357" s="120"/>
      <c r="D1357" s="121"/>
      <c r="E1357" s="121"/>
      <c r="F1357" s="236"/>
      <c r="G1357" s="122" t="str">
        <f>IFERROR(VLOOKUP(F1357,'#Location List#'!$U$3:$V$1154,2,FALSE),"")</f>
        <v/>
      </c>
      <c r="H1357" s="120"/>
      <c r="I1357" s="120"/>
      <c r="J1357" s="120"/>
      <c r="K1357" s="120"/>
      <c r="L1357" s="120"/>
      <c r="M1357" s="120"/>
      <c r="N1357" s="120"/>
      <c r="O1357" s="120"/>
      <c r="P1357" s="120"/>
      <c r="Q1357" s="120"/>
      <c r="R1357" s="120"/>
      <c r="S1357" s="120"/>
      <c r="T1357" s="205">
        <f t="shared" si="126"/>
        <v>0</v>
      </c>
      <c r="U1357" s="205">
        <f t="shared" si="127"/>
        <v>0</v>
      </c>
      <c r="V1357" s="210"/>
      <c r="W1357" s="210"/>
      <c r="X1357" s="23" t="str">
        <f>IFERROR(VLOOKUP(AT1357,'#Input Lists#'!$L$3:$AH$833,3,FALSE)," ")</f>
        <v xml:space="preserve"> </v>
      </c>
      <c r="Y1357" s="23" t="str">
        <f>IFERROR(VLOOKUP(AT1357,'#Input Lists#'!$L$3:$AH$833,5,FALSE)," ")</f>
        <v xml:space="preserve"> </v>
      </c>
      <c r="Z1357" s="206" t="str">
        <f>IFERROR(VLOOKUP(AT1357,'#Input Lists#'!$L$3:$AH$833,9,FALSE)," ")</f>
        <v xml:space="preserve"> </v>
      </c>
      <c r="AA1357" s="119" t="s">
        <v>1527</v>
      </c>
      <c r="AB1357" s="120"/>
      <c r="AC1357" s="123"/>
      <c r="AD1357" s="123"/>
      <c r="AE1357" s="123"/>
      <c r="AF1357" s="123"/>
      <c r="AG1357" s="123"/>
      <c r="AH1357" s="123"/>
      <c r="AI1357" s="123"/>
      <c r="AJ1357" s="123"/>
      <c r="AK1357" s="123"/>
      <c r="AL1357" s="123"/>
      <c r="AM1357" s="123"/>
      <c r="AN1357" s="123"/>
      <c r="AO1357" s="123"/>
      <c r="AP1357" s="120"/>
      <c r="AQ1357" s="125" t="str">
        <f>IFERROR(VLOOKUP(G1357,'#Location List#'!$C$3:$D$150,2,FALSE),"")</f>
        <v/>
      </c>
      <c r="AR1357" s="125" t="str">
        <f>IFERROR(VLOOKUP(F1357,'#Location List#'!$Q$3:$R$1154,2,FALSE),"")</f>
        <v/>
      </c>
      <c r="AS1357" s="125" t="str">
        <f>IFERROR(VLOOKUP(V1357,'#Input Lists#'!$B$3:$D$46,3,FALSE),"")</f>
        <v/>
      </c>
      <c r="AT1357" s="125" t="str">
        <f>IFERROR(VLOOKUP(CONCATENATE(V1357," ",W1357),'#Input Lists#'!$K$3:$L$827,2,FALSE),"")</f>
        <v/>
      </c>
      <c r="AU1357" s="125">
        <f>IFERROR(VLOOKUP(AA1357,'#Input Lists#'!$BU$3:$BV$8,2,FALSE),"")</f>
        <v>1</v>
      </c>
      <c r="AV1357" s="118" t="str">
        <f>IFERROR(VLOOKUP(AB1357,'#Input Lists#'!$BO$3:$BP$9,2,FALSE),"")</f>
        <v/>
      </c>
      <c r="AW1357" s="118">
        <f>IFERROR(VLOOKUP(AC1357,'#Input Lists#'!$BL$3:$BM$7,2,FALSE),"")</f>
        <v>1</v>
      </c>
      <c r="AX1357" s="52" t="e">
        <f>VLOOKUP(AQ1357,'#Location List#'!$D$3:$K$150,4,FALSE)</f>
        <v>#N/A</v>
      </c>
      <c r="AY1357" s="273" t="e">
        <f>VLOOKUP(AX1357,'#Location List#'!$Z$3:$AA$13,2,FALSE)</f>
        <v>#N/A</v>
      </c>
      <c r="AZ1357" s="126" t="e">
        <f>VLOOKUP($AT1357,'#Input Lists#'!$L$3:$S$1033,6,FALSE)</f>
        <v>#N/A</v>
      </c>
      <c r="BA1357" s="239" t="e">
        <f>VLOOKUP($AT1357,'#Input Lists#'!$L$3:$S$833,7,FALSE)</f>
        <v>#N/A</v>
      </c>
      <c r="BB1357" s="239" t="e">
        <f>VLOOKUP($AT1357,'#Input Lists#'!$L$3:$S$833,8,FALSE)</f>
        <v>#N/A</v>
      </c>
      <c r="BC1357" s="91" t="str">
        <f t="shared" si="128"/>
        <v/>
      </c>
      <c r="BD1357" s="91" t="str">
        <f t="shared" si="129"/>
        <v/>
      </c>
      <c r="BE1357" s="15" t="str">
        <f t="shared" si="130"/>
        <v/>
      </c>
      <c r="BF1357" s="92" t="str">
        <f t="shared" si="131"/>
        <v>No Sighting Date</v>
      </c>
    </row>
    <row r="1358" spans="1:58" x14ac:dyDescent="0.25">
      <c r="A1358" s="118">
        <v>1353</v>
      </c>
      <c r="B1358" s="119"/>
      <c r="C1358" s="120"/>
      <c r="D1358" s="121"/>
      <c r="E1358" s="121"/>
      <c r="F1358" s="236"/>
      <c r="G1358" s="122" t="str">
        <f>IFERROR(VLOOKUP(F1358,'#Location List#'!$U$3:$V$1154,2,FALSE),"")</f>
        <v/>
      </c>
      <c r="H1358" s="120"/>
      <c r="I1358" s="120"/>
      <c r="J1358" s="120"/>
      <c r="K1358" s="120"/>
      <c r="L1358" s="120"/>
      <c r="M1358" s="120"/>
      <c r="N1358" s="120"/>
      <c r="O1358" s="120"/>
      <c r="P1358" s="120"/>
      <c r="Q1358" s="120"/>
      <c r="R1358" s="120"/>
      <c r="S1358" s="120"/>
      <c r="T1358" s="205">
        <f t="shared" si="126"/>
        <v>0</v>
      </c>
      <c r="U1358" s="205">
        <f t="shared" si="127"/>
        <v>0</v>
      </c>
      <c r="V1358" s="210"/>
      <c r="W1358" s="210"/>
      <c r="X1358" s="23" t="str">
        <f>IFERROR(VLOOKUP(AT1358,'#Input Lists#'!$L$3:$AH$833,3,FALSE)," ")</f>
        <v xml:space="preserve"> </v>
      </c>
      <c r="Y1358" s="23" t="str">
        <f>IFERROR(VLOOKUP(AT1358,'#Input Lists#'!$L$3:$AH$833,5,FALSE)," ")</f>
        <v xml:space="preserve"> </v>
      </c>
      <c r="Z1358" s="206" t="str">
        <f>IFERROR(VLOOKUP(AT1358,'#Input Lists#'!$L$3:$AH$833,9,FALSE)," ")</f>
        <v xml:space="preserve"> </v>
      </c>
      <c r="AA1358" s="119" t="s">
        <v>1527</v>
      </c>
      <c r="AB1358" s="120"/>
      <c r="AC1358" s="123"/>
      <c r="AD1358" s="123"/>
      <c r="AE1358" s="123"/>
      <c r="AF1358" s="123"/>
      <c r="AG1358" s="123"/>
      <c r="AH1358" s="123"/>
      <c r="AI1358" s="123"/>
      <c r="AJ1358" s="123"/>
      <c r="AK1358" s="123"/>
      <c r="AL1358" s="123"/>
      <c r="AM1358" s="123"/>
      <c r="AN1358" s="123"/>
      <c r="AO1358" s="123"/>
      <c r="AP1358" s="120"/>
      <c r="AQ1358" s="125" t="str">
        <f>IFERROR(VLOOKUP(G1358,'#Location List#'!$C$3:$D$150,2,FALSE),"")</f>
        <v/>
      </c>
      <c r="AR1358" s="125" t="str">
        <f>IFERROR(VLOOKUP(F1358,'#Location List#'!$Q$3:$R$1154,2,FALSE),"")</f>
        <v/>
      </c>
      <c r="AS1358" s="125" t="str">
        <f>IFERROR(VLOOKUP(V1358,'#Input Lists#'!$B$3:$D$46,3,FALSE),"")</f>
        <v/>
      </c>
      <c r="AT1358" s="125" t="str">
        <f>IFERROR(VLOOKUP(CONCATENATE(V1358," ",W1358),'#Input Lists#'!$K$3:$L$827,2,FALSE),"")</f>
        <v/>
      </c>
      <c r="AU1358" s="125">
        <f>IFERROR(VLOOKUP(AA1358,'#Input Lists#'!$BU$3:$BV$8,2,FALSE),"")</f>
        <v>1</v>
      </c>
      <c r="AV1358" s="118" t="str">
        <f>IFERROR(VLOOKUP(AB1358,'#Input Lists#'!$BO$3:$BP$9,2,FALSE),"")</f>
        <v/>
      </c>
      <c r="AW1358" s="118">
        <f>IFERROR(VLOOKUP(AC1358,'#Input Lists#'!$BL$3:$BM$7,2,FALSE),"")</f>
        <v>1</v>
      </c>
      <c r="AX1358" s="52" t="e">
        <f>VLOOKUP(AQ1358,'#Location List#'!$D$3:$K$150,4,FALSE)</f>
        <v>#N/A</v>
      </c>
      <c r="AY1358" s="273" t="e">
        <f>VLOOKUP(AX1358,'#Location List#'!$Z$3:$AA$13,2,FALSE)</f>
        <v>#N/A</v>
      </c>
      <c r="AZ1358" s="126" t="e">
        <f>VLOOKUP($AT1358,'#Input Lists#'!$L$3:$S$1033,6,FALSE)</f>
        <v>#N/A</v>
      </c>
      <c r="BA1358" s="239" t="e">
        <f>VLOOKUP($AT1358,'#Input Lists#'!$L$3:$S$833,7,FALSE)</f>
        <v>#N/A</v>
      </c>
      <c r="BB1358" s="239" t="e">
        <f>VLOOKUP($AT1358,'#Input Lists#'!$L$3:$S$833,8,FALSE)</f>
        <v>#N/A</v>
      </c>
      <c r="BC1358" s="91" t="str">
        <f t="shared" si="128"/>
        <v/>
      </c>
      <c r="BD1358" s="91" t="str">
        <f t="shared" si="129"/>
        <v/>
      </c>
      <c r="BE1358" s="15" t="str">
        <f t="shared" si="130"/>
        <v/>
      </c>
      <c r="BF1358" s="92" t="str">
        <f t="shared" si="131"/>
        <v>No Sighting Date</v>
      </c>
    </row>
    <row r="1359" spans="1:58" x14ac:dyDescent="0.25">
      <c r="A1359" s="118">
        <v>1354</v>
      </c>
      <c r="B1359" s="119"/>
      <c r="C1359" s="120"/>
      <c r="D1359" s="121"/>
      <c r="E1359" s="121"/>
      <c r="F1359" s="236"/>
      <c r="G1359" s="122" t="str">
        <f>IFERROR(VLOOKUP(F1359,'#Location List#'!$U$3:$V$1154,2,FALSE),"")</f>
        <v/>
      </c>
      <c r="H1359" s="120"/>
      <c r="I1359" s="120"/>
      <c r="J1359" s="120"/>
      <c r="K1359" s="120"/>
      <c r="L1359" s="120"/>
      <c r="M1359" s="120"/>
      <c r="N1359" s="120"/>
      <c r="O1359" s="120"/>
      <c r="P1359" s="120"/>
      <c r="Q1359" s="120"/>
      <c r="R1359" s="120"/>
      <c r="S1359" s="120"/>
      <c r="T1359" s="205">
        <f t="shared" si="126"/>
        <v>0</v>
      </c>
      <c r="U1359" s="205">
        <f t="shared" si="127"/>
        <v>0</v>
      </c>
      <c r="V1359" s="210"/>
      <c r="W1359" s="210"/>
      <c r="X1359" s="23" t="str">
        <f>IFERROR(VLOOKUP(AT1359,'#Input Lists#'!$L$3:$AH$833,3,FALSE)," ")</f>
        <v xml:space="preserve"> </v>
      </c>
      <c r="Y1359" s="23" t="str">
        <f>IFERROR(VLOOKUP(AT1359,'#Input Lists#'!$L$3:$AH$833,5,FALSE)," ")</f>
        <v xml:space="preserve"> </v>
      </c>
      <c r="Z1359" s="206" t="str">
        <f>IFERROR(VLOOKUP(AT1359,'#Input Lists#'!$L$3:$AH$833,9,FALSE)," ")</f>
        <v xml:space="preserve"> </v>
      </c>
      <c r="AA1359" s="119" t="s">
        <v>1527</v>
      </c>
      <c r="AB1359" s="120"/>
      <c r="AC1359" s="123"/>
      <c r="AD1359" s="123"/>
      <c r="AE1359" s="123"/>
      <c r="AF1359" s="123"/>
      <c r="AG1359" s="123"/>
      <c r="AH1359" s="123"/>
      <c r="AI1359" s="123"/>
      <c r="AJ1359" s="123"/>
      <c r="AK1359" s="123"/>
      <c r="AL1359" s="123"/>
      <c r="AM1359" s="123"/>
      <c r="AN1359" s="123"/>
      <c r="AO1359" s="123"/>
      <c r="AP1359" s="120"/>
      <c r="AQ1359" s="125" t="str">
        <f>IFERROR(VLOOKUP(G1359,'#Location List#'!$C$3:$D$150,2,FALSE),"")</f>
        <v/>
      </c>
      <c r="AR1359" s="125" t="str">
        <f>IFERROR(VLOOKUP(F1359,'#Location List#'!$Q$3:$R$1154,2,FALSE),"")</f>
        <v/>
      </c>
      <c r="AS1359" s="125" t="str">
        <f>IFERROR(VLOOKUP(V1359,'#Input Lists#'!$B$3:$D$46,3,FALSE),"")</f>
        <v/>
      </c>
      <c r="AT1359" s="125" t="str">
        <f>IFERROR(VLOOKUP(CONCATENATE(V1359," ",W1359),'#Input Lists#'!$K$3:$L$827,2,FALSE),"")</f>
        <v/>
      </c>
      <c r="AU1359" s="125">
        <f>IFERROR(VLOOKUP(AA1359,'#Input Lists#'!$BU$3:$BV$8,2,FALSE),"")</f>
        <v>1</v>
      </c>
      <c r="AV1359" s="118" t="str">
        <f>IFERROR(VLOOKUP(AB1359,'#Input Lists#'!$BO$3:$BP$9,2,FALSE),"")</f>
        <v/>
      </c>
      <c r="AW1359" s="118">
        <f>IFERROR(VLOOKUP(AC1359,'#Input Lists#'!$BL$3:$BM$7,2,FALSE),"")</f>
        <v>1</v>
      </c>
      <c r="AX1359" s="52" t="e">
        <f>VLOOKUP(AQ1359,'#Location List#'!$D$3:$K$150,4,FALSE)</f>
        <v>#N/A</v>
      </c>
      <c r="AY1359" s="273" t="e">
        <f>VLOOKUP(AX1359,'#Location List#'!$Z$3:$AA$13,2,FALSE)</f>
        <v>#N/A</v>
      </c>
      <c r="AZ1359" s="126" t="e">
        <f>VLOOKUP($AT1359,'#Input Lists#'!$L$3:$S$1033,6,FALSE)</f>
        <v>#N/A</v>
      </c>
      <c r="BA1359" s="239" t="e">
        <f>VLOOKUP($AT1359,'#Input Lists#'!$L$3:$S$833,7,FALSE)</f>
        <v>#N/A</v>
      </c>
      <c r="BB1359" s="239" t="e">
        <f>VLOOKUP($AT1359,'#Input Lists#'!$L$3:$S$833,8,FALSE)</f>
        <v>#N/A</v>
      </c>
      <c r="BC1359" s="91" t="str">
        <f t="shared" si="128"/>
        <v/>
      </c>
      <c r="BD1359" s="91" t="str">
        <f t="shared" si="129"/>
        <v/>
      </c>
      <c r="BE1359" s="15" t="str">
        <f t="shared" si="130"/>
        <v/>
      </c>
      <c r="BF1359" s="92" t="str">
        <f t="shared" si="131"/>
        <v>No Sighting Date</v>
      </c>
    </row>
    <row r="1360" spans="1:58" x14ac:dyDescent="0.25">
      <c r="A1360" s="118">
        <v>1355</v>
      </c>
      <c r="B1360" s="119"/>
      <c r="C1360" s="120"/>
      <c r="D1360" s="121"/>
      <c r="E1360" s="121"/>
      <c r="F1360" s="236"/>
      <c r="G1360" s="122" t="str">
        <f>IFERROR(VLOOKUP(F1360,'#Location List#'!$U$3:$V$1154,2,FALSE),"")</f>
        <v/>
      </c>
      <c r="H1360" s="120"/>
      <c r="I1360" s="120"/>
      <c r="J1360" s="120"/>
      <c r="K1360" s="120"/>
      <c r="L1360" s="120"/>
      <c r="M1360" s="120"/>
      <c r="N1360" s="120"/>
      <c r="O1360" s="120"/>
      <c r="P1360" s="120"/>
      <c r="Q1360" s="120"/>
      <c r="R1360" s="120"/>
      <c r="S1360" s="120"/>
      <c r="T1360" s="205">
        <f t="shared" si="126"/>
        <v>0</v>
      </c>
      <c r="U1360" s="205">
        <f t="shared" si="127"/>
        <v>0</v>
      </c>
      <c r="V1360" s="210"/>
      <c r="W1360" s="210"/>
      <c r="X1360" s="23" t="str">
        <f>IFERROR(VLOOKUP(AT1360,'#Input Lists#'!$L$3:$AH$833,3,FALSE)," ")</f>
        <v xml:space="preserve"> </v>
      </c>
      <c r="Y1360" s="23" t="str">
        <f>IFERROR(VLOOKUP(AT1360,'#Input Lists#'!$L$3:$AH$833,5,FALSE)," ")</f>
        <v xml:space="preserve"> </v>
      </c>
      <c r="Z1360" s="206" t="str">
        <f>IFERROR(VLOOKUP(AT1360,'#Input Lists#'!$L$3:$AH$833,9,FALSE)," ")</f>
        <v xml:space="preserve"> </v>
      </c>
      <c r="AA1360" s="119" t="s">
        <v>1527</v>
      </c>
      <c r="AB1360" s="120"/>
      <c r="AC1360" s="123"/>
      <c r="AD1360" s="123"/>
      <c r="AE1360" s="123"/>
      <c r="AF1360" s="123"/>
      <c r="AG1360" s="123"/>
      <c r="AH1360" s="123"/>
      <c r="AI1360" s="123"/>
      <c r="AJ1360" s="123"/>
      <c r="AK1360" s="123"/>
      <c r="AL1360" s="123"/>
      <c r="AM1360" s="123"/>
      <c r="AN1360" s="123"/>
      <c r="AO1360" s="123"/>
      <c r="AP1360" s="120"/>
      <c r="AQ1360" s="125" t="str">
        <f>IFERROR(VLOOKUP(G1360,'#Location List#'!$C$3:$D$150,2,FALSE),"")</f>
        <v/>
      </c>
      <c r="AR1360" s="125" t="str">
        <f>IFERROR(VLOOKUP(F1360,'#Location List#'!$Q$3:$R$1154,2,FALSE),"")</f>
        <v/>
      </c>
      <c r="AS1360" s="125" t="str">
        <f>IFERROR(VLOOKUP(V1360,'#Input Lists#'!$B$3:$D$46,3,FALSE),"")</f>
        <v/>
      </c>
      <c r="AT1360" s="125" t="str">
        <f>IFERROR(VLOOKUP(CONCATENATE(V1360," ",W1360),'#Input Lists#'!$K$3:$L$827,2,FALSE),"")</f>
        <v/>
      </c>
      <c r="AU1360" s="125">
        <f>IFERROR(VLOOKUP(AA1360,'#Input Lists#'!$BU$3:$BV$8,2,FALSE),"")</f>
        <v>1</v>
      </c>
      <c r="AV1360" s="118" t="str">
        <f>IFERROR(VLOOKUP(AB1360,'#Input Lists#'!$BO$3:$BP$9,2,FALSE),"")</f>
        <v/>
      </c>
      <c r="AW1360" s="118">
        <f>IFERROR(VLOOKUP(AC1360,'#Input Lists#'!$BL$3:$BM$7,2,FALSE),"")</f>
        <v>1</v>
      </c>
      <c r="AX1360" s="52" t="e">
        <f>VLOOKUP(AQ1360,'#Location List#'!$D$3:$K$150,4,FALSE)</f>
        <v>#N/A</v>
      </c>
      <c r="AY1360" s="273" t="e">
        <f>VLOOKUP(AX1360,'#Location List#'!$Z$3:$AA$13,2,FALSE)</f>
        <v>#N/A</v>
      </c>
      <c r="AZ1360" s="126" t="e">
        <f>VLOOKUP($AT1360,'#Input Lists#'!$L$3:$S$1033,6,FALSE)</f>
        <v>#N/A</v>
      </c>
      <c r="BA1360" s="239" t="e">
        <f>VLOOKUP($AT1360,'#Input Lists#'!$L$3:$S$833,7,FALSE)</f>
        <v>#N/A</v>
      </c>
      <c r="BB1360" s="239" t="e">
        <f>VLOOKUP($AT1360,'#Input Lists#'!$L$3:$S$833,8,FALSE)</f>
        <v>#N/A</v>
      </c>
      <c r="BC1360" s="91" t="str">
        <f t="shared" si="128"/>
        <v/>
      </c>
      <c r="BD1360" s="91" t="str">
        <f t="shared" si="129"/>
        <v/>
      </c>
      <c r="BE1360" s="15" t="str">
        <f t="shared" si="130"/>
        <v/>
      </c>
      <c r="BF1360" s="92" t="str">
        <f t="shared" si="131"/>
        <v>No Sighting Date</v>
      </c>
    </row>
    <row r="1361" spans="1:58" x14ac:dyDescent="0.25">
      <c r="A1361" s="118">
        <v>1356</v>
      </c>
      <c r="B1361" s="119"/>
      <c r="C1361" s="120"/>
      <c r="D1361" s="121"/>
      <c r="E1361" s="121"/>
      <c r="F1361" s="236"/>
      <c r="G1361" s="122" t="str">
        <f>IFERROR(VLOOKUP(F1361,'#Location List#'!$U$3:$V$1154,2,FALSE),"")</f>
        <v/>
      </c>
      <c r="H1361" s="120"/>
      <c r="I1361" s="120"/>
      <c r="J1361" s="120"/>
      <c r="K1361" s="120"/>
      <c r="L1361" s="120"/>
      <c r="M1361" s="120"/>
      <c r="N1361" s="120"/>
      <c r="O1361" s="120"/>
      <c r="P1361" s="120"/>
      <c r="Q1361" s="120"/>
      <c r="R1361" s="120"/>
      <c r="S1361" s="120"/>
      <c r="T1361" s="205">
        <f t="shared" si="126"/>
        <v>0</v>
      </c>
      <c r="U1361" s="205">
        <f t="shared" si="127"/>
        <v>0</v>
      </c>
      <c r="V1361" s="210"/>
      <c r="W1361" s="210"/>
      <c r="X1361" s="23" t="str">
        <f>IFERROR(VLOOKUP(AT1361,'#Input Lists#'!$L$3:$AH$833,3,FALSE)," ")</f>
        <v xml:space="preserve"> </v>
      </c>
      <c r="Y1361" s="23" t="str">
        <f>IFERROR(VLOOKUP(AT1361,'#Input Lists#'!$L$3:$AH$833,5,FALSE)," ")</f>
        <v xml:space="preserve"> </v>
      </c>
      <c r="Z1361" s="206" t="str">
        <f>IFERROR(VLOOKUP(AT1361,'#Input Lists#'!$L$3:$AH$833,9,FALSE)," ")</f>
        <v xml:space="preserve"> </v>
      </c>
      <c r="AA1361" s="119" t="s">
        <v>1527</v>
      </c>
      <c r="AB1361" s="120"/>
      <c r="AC1361" s="123"/>
      <c r="AD1361" s="123"/>
      <c r="AE1361" s="123"/>
      <c r="AF1361" s="123"/>
      <c r="AG1361" s="123"/>
      <c r="AH1361" s="123"/>
      <c r="AI1361" s="123"/>
      <c r="AJ1361" s="123"/>
      <c r="AK1361" s="123"/>
      <c r="AL1361" s="123"/>
      <c r="AM1361" s="123"/>
      <c r="AN1361" s="123"/>
      <c r="AO1361" s="123"/>
      <c r="AP1361" s="120"/>
      <c r="AQ1361" s="125" t="str">
        <f>IFERROR(VLOOKUP(G1361,'#Location List#'!$C$3:$D$150,2,FALSE),"")</f>
        <v/>
      </c>
      <c r="AR1361" s="125" t="str">
        <f>IFERROR(VLOOKUP(F1361,'#Location List#'!$Q$3:$R$1154,2,FALSE),"")</f>
        <v/>
      </c>
      <c r="AS1361" s="125" t="str">
        <f>IFERROR(VLOOKUP(V1361,'#Input Lists#'!$B$3:$D$46,3,FALSE),"")</f>
        <v/>
      </c>
      <c r="AT1361" s="125" t="str">
        <f>IFERROR(VLOOKUP(CONCATENATE(V1361," ",W1361),'#Input Lists#'!$K$3:$L$827,2,FALSE),"")</f>
        <v/>
      </c>
      <c r="AU1361" s="125">
        <f>IFERROR(VLOOKUP(AA1361,'#Input Lists#'!$BU$3:$BV$8,2,FALSE),"")</f>
        <v>1</v>
      </c>
      <c r="AV1361" s="118" t="str">
        <f>IFERROR(VLOOKUP(AB1361,'#Input Lists#'!$BO$3:$BP$9,2,FALSE),"")</f>
        <v/>
      </c>
      <c r="AW1361" s="118">
        <f>IFERROR(VLOOKUP(AC1361,'#Input Lists#'!$BL$3:$BM$7,2,FALSE),"")</f>
        <v>1</v>
      </c>
      <c r="AX1361" s="52" t="e">
        <f>VLOOKUP(AQ1361,'#Location List#'!$D$3:$K$150,4,FALSE)</f>
        <v>#N/A</v>
      </c>
      <c r="AY1361" s="273" t="e">
        <f>VLOOKUP(AX1361,'#Location List#'!$Z$3:$AA$13,2,FALSE)</f>
        <v>#N/A</v>
      </c>
      <c r="AZ1361" s="126" t="e">
        <f>VLOOKUP($AT1361,'#Input Lists#'!$L$3:$S$1033,6,FALSE)</f>
        <v>#N/A</v>
      </c>
      <c r="BA1361" s="239" t="e">
        <f>VLOOKUP($AT1361,'#Input Lists#'!$L$3:$S$833,7,FALSE)</f>
        <v>#N/A</v>
      </c>
      <c r="BB1361" s="239" t="e">
        <f>VLOOKUP($AT1361,'#Input Lists#'!$L$3:$S$833,8,FALSE)</f>
        <v>#N/A</v>
      </c>
      <c r="BC1361" s="91" t="str">
        <f t="shared" si="128"/>
        <v/>
      </c>
      <c r="BD1361" s="91" t="str">
        <f t="shared" si="129"/>
        <v/>
      </c>
      <c r="BE1361" s="15" t="str">
        <f t="shared" si="130"/>
        <v/>
      </c>
      <c r="BF1361" s="92" t="str">
        <f t="shared" si="131"/>
        <v>No Sighting Date</v>
      </c>
    </row>
    <row r="1362" spans="1:58" x14ac:dyDescent="0.25">
      <c r="A1362" s="118">
        <v>1357</v>
      </c>
      <c r="B1362" s="119"/>
      <c r="C1362" s="120"/>
      <c r="D1362" s="121"/>
      <c r="E1362" s="121"/>
      <c r="F1362" s="236"/>
      <c r="G1362" s="122" t="str">
        <f>IFERROR(VLOOKUP(F1362,'#Location List#'!$U$3:$V$1154,2,FALSE),"")</f>
        <v/>
      </c>
      <c r="H1362" s="120"/>
      <c r="I1362" s="120"/>
      <c r="J1362" s="120"/>
      <c r="K1362" s="120"/>
      <c r="L1362" s="120"/>
      <c r="M1362" s="120"/>
      <c r="N1362" s="120"/>
      <c r="O1362" s="120"/>
      <c r="P1362" s="120"/>
      <c r="Q1362" s="120"/>
      <c r="R1362" s="120"/>
      <c r="S1362" s="120"/>
      <c r="T1362" s="205">
        <f t="shared" si="126"/>
        <v>0</v>
      </c>
      <c r="U1362" s="205">
        <f t="shared" si="127"/>
        <v>0</v>
      </c>
      <c r="V1362" s="210"/>
      <c r="W1362" s="210"/>
      <c r="X1362" s="23" t="str">
        <f>IFERROR(VLOOKUP(AT1362,'#Input Lists#'!$L$3:$AH$833,3,FALSE)," ")</f>
        <v xml:space="preserve"> </v>
      </c>
      <c r="Y1362" s="23" t="str">
        <f>IFERROR(VLOOKUP(AT1362,'#Input Lists#'!$L$3:$AH$833,5,FALSE)," ")</f>
        <v xml:space="preserve"> </v>
      </c>
      <c r="Z1362" s="206" t="str">
        <f>IFERROR(VLOOKUP(AT1362,'#Input Lists#'!$L$3:$AH$833,9,FALSE)," ")</f>
        <v xml:space="preserve"> </v>
      </c>
      <c r="AA1362" s="119" t="s">
        <v>1527</v>
      </c>
      <c r="AB1362" s="120"/>
      <c r="AC1362" s="123"/>
      <c r="AD1362" s="123"/>
      <c r="AE1362" s="123"/>
      <c r="AF1362" s="123"/>
      <c r="AG1362" s="123"/>
      <c r="AH1362" s="123"/>
      <c r="AI1362" s="123"/>
      <c r="AJ1362" s="123"/>
      <c r="AK1362" s="123"/>
      <c r="AL1362" s="123"/>
      <c r="AM1362" s="123"/>
      <c r="AN1362" s="123"/>
      <c r="AO1362" s="123"/>
      <c r="AP1362" s="120"/>
      <c r="AQ1362" s="125" t="str">
        <f>IFERROR(VLOOKUP(G1362,'#Location List#'!$C$3:$D$150,2,FALSE),"")</f>
        <v/>
      </c>
      <c r="AR1362" s="125" t="str">
        <f>IFERROR(VLOOKUP(F1362,'#Location List#'!$Q$3:$R$1154,2,FALSE),"")</f>
        <v/>
      </c>
      <c r="AS1362" s="125" t="str">
        <f>IFERROR(VLOOKUP(V1362,'#Input Lists#'!$B$3:$D$46,3,FALSE),"")</f>
        <v/>
      </c>
      <c r="AT1362" s="125" t="str">
        <f>IFERROR(VLOOKUP(CONCATENATE(V1362," ",W1362),'#Input Lists#'!$K$3:$L$827,2,FALSE),"")</f>
        <v/>
      </c>
      <c r="AU1362" s="125">
        <f>IFERROR(VLOOKUP(AA1362,'#Input Lists#'!$BU$3:$BV$8,2,FALSE),"")</f>
        <v>1</v>
      </c>
      <c r="AV1362" s="118" t="str">
        <f>IFERROR(VLOOKUP(AB1362,'#Input Lists#'!$BO$3:$BP$9,2,FALSE),"")</f>
        <v/>
      </c>
      <c r="AW1362" s="118">
        <f>IFERROR(VLOOKUP(AC1362,'#Input Lists#'!$BL$3:$BM$7,2,FALSE),"")</f>
        <v>1</v>
      </c>
      <c r="AX1362" s="52" t="e">
        <f>VLOOKUP(AQ1362,'#Location List#'!$D$3:$K$150,4,FALSE)</f>
        <v>#N/A</v>
      </c>
      <c r="AY1362" s="273" t="e">
        <f>VLOOKUP(AX1362,'#Location List#'!$Z$3:$AA$13,2,FALSE)</f>
        <v>#N/A</v>
      </c>
      <c r="AZ1362" s="126" t="e">
        <f>VLOOKUP($AT1362,'#Input Lists#'!$L$3:$S$1033,6,FALSE)</f>
        <v>#N/A</v>
      </c>
      <c r="BA1362" s="239" t="e">
        <f>VLOOKUP($AT1362,'#Input Lists#'!$L$3:$S$833,7,FALSE)</f>
        <v>#N/A</v>
      </c>
      <c r="BB1362" s="239" t="e">
        <f>VLOOKUP($AT1362,'#Input Lists#'!$L$3:$S$833,8,FALSE)</f>
        <v>#N/A</v>
      </c>
      <c r="BC1362" s="91" t="str">
        <f t="shared" si="128"/>
        <v/>
      </c>
      <c r="BD1362" s="91" t="str">
        <f t="shared" si="129"/>
        <v/>
      </c>
      <c r="BE1362" s="15" t="str">
        <f t="shared" si="130"/>
        <v/>
      </c>
      <c r="BF1362" s="92" t="str">
        <f t="shared" si="131"/>
        <v>No Sighting Date</v>
      </c>
    </row>
    <row r="1363" spans="1:58" x14ac:dyDescent="0.25">
      <c r="A1363" s="118">
        <v>1358</v>
      </c>
      <c r="B1363" s="119"/>
      <c r="C1363" s="120"/>
      <c r="D1363" s="121"/>
      <c r="E1363" s="121"/>
      <c r="F1363" s="236"/>
      <c r="G1363" s="122" t="str">
        <f>IFERROR(VLOOKUP(F1363,'#Location List#'!$U$3:$V$1154,2,FALSE),"")</f>
        <v/>
      </c>
      <c r="H1363" s="120"/>
      <c r="I1363" s="120"/>
      <c r="J1363" s="120"/>
      <c r="K1363" s="120"/>
      <c r="L1363" s="120"/>
      <c r="M1363" s="120"/>
      <c r="N1363" s="120"/>
      <c r="O1363" s="120"/>
      <c r="P1363" s="120"/>
      <c r="Q1363" s="120"/>
      <c r="R1363" s="120"/>
      <c r="S1363" s="120"/>
      <c r="T1363" s="205">
        <f t="shared" si="126"/>
        <v>0</v>
      </c>
      <c r="U1363" s="205">
        <f t="shared" si="127"/>
        <v>0</v>
      </c>
      <c r="V1363" s="210"/>
      <c r="W1363" s="210"/>
      <c r="X1363" s="23" t="str">
        <f>IFERROR(VLOOKUP(AT1363,'#Input Lists#'!$L$3:$AH$833,3,FALSE)," ")</f>
        <v xml:space="preserve"> </v>
      </c>
      <c r="Y1363" s="23" t="str">
        <f>IFERROR(VLOOKUP(AT1363,'#Input Lists#'!$L$3:$AH$833,5,FALSE)," ")</f>
        <v xml:space="preserve"> </v>
      </c>
      <c r="Z1363" s="206" t="str">
        <f>IFERROR(VLOOKUP(AT1363,'#Input Lists#'!$L$3:$AH$833,9,FALSE)," ")</f>
        <v xml:space="preserve"> </v>
      </c>
      <c r="AA1363" s="119" t="s">
        <v>1527</v>
      </c>
      <c r="AB1363" s="120"/>
      <c r="AC1363" s="123"/>
      <c r="AD1363" s="123"/>
      <c r="AE1363" s="123"/>
      <c r="AF1363" s="123"/>
      <c r="AG1363" s="123"/>
      <c r="AH1363" s="123"/>
      <c r="AI1363" s="123"/>
      <c r="AJ1363" s="123"/>
      <c r="AK1363" s="123"/>
      <c r="AL1363" s="123"/>
      <c r="AM1363" s="123"/>
      <c r="AN1363" s="123"/>
      <c r="AO1363" s="123"/>
      <c r="AP1363" s="120"/>
      <c r="AQ1363" s="125" t="str">
        <f>IFERROR(VLOOKUP(G1363,'#Location List#'!$C$3:$D$150,2,FALSE),"")</f>
        <v/>
      </c>
      <c r="AR1363" s="125" t="str">
        <f>IFERROR(VLOOKUP(F1363,'#Location List#'!$Q$3:$R$1154,2,FALSE),"")</f>
        <v/>
      </c>
      <c r="AS1363" s="125" t="str">
        <f>IFERROR(VLOOKUP(V1363,'#Input Lists#'!$B$3:$D$46,3,FALSE),"")</f>
        <v/>
      </c>
      <c r="AT1363" s="125" t="str">
        <f>IFERROR(VLOOKUP(CONCATENATE(V1363," ",W1363),'#Input Lists#'!$K$3:$L$827,2,FALSE),"")</f>
        <v/>
      </c>
      <c r="AU1363" s="125">
        <f>IFERROR(VLOOKUP(AA1363,'#Input Lists#'!$BU$3:$BV$8,2,FALSE),"")</f>
        <v>1</v>
      </c>
      <c r="AV1363" s="118" t="str">
        <f>IFERROR(VLOOKUP(AB1363,'#Input Lists#'!$BO$3:$BP$9,2,FALSE),"")</f>
        <v/>
      </c>
      <c r="AW1363" s="118">
        <f>IFERROR(VLOOKUP(AC1363,'#Input Lists#'!$BL$3:$BM$7,2,FALSE),"")</f>
        <v>1</v>
      </c>
      <c r="AX1363" s="52" t="e">
        <f>VLOOKUP(AQ1363,'#Location List#'!$D$3:$K$150,4,FALSE)</f>
        <v>#N/A</v>
      </c>
      <c r="AY1363" s="273" t="e">
        <f>VLOOKUP(AX1363,'#Location List#'!$Z$3:$AA$13,2,FALSE)</f>
        <v>#N/A</v>
      </c>
      <c r="AZ1363" s="126" t="e">
        <f>VLOOKUP($AT1363,'#Input Lists#'!$L$3:$S$1033,6,FALSE)</f>
        <v>#N/A</v>
      </c>
      <c r="BA1363" s="239" t="e">
        <f>VLOOKUP($AT1363,'#Input Lists#'!$L$3:$S$833,7,FALSE)</f>
        <v>#N/A</v>
      </c>
      <c r="BB1363" s="239" t="e">
        <f>VLOOKUP($AT1363,'#Input Lists#'!$L$3:$S$833,8,FALSE)</f>
        <v>#N/A</v>
      </c>
      <c r="BC1363" s="91" t="str">
        <f t="shared" si="128"/>
        <v/>
      </c>
      <c r="BD1363" s="91" t="str">
        <f t="shared" si="129"/>
        <v/>
      </c>
      <c r="BE1363" s="15" t="str">
        <f t="shared" si="130"/>
        <v/>
      </c>
      <c r="BF1363" s="92" t="str">
        <f t="shared" si="131"/>
        <v>No Sighting Date</v>
      </c>
    </row>
    <row r="1364" spans="1:58" x14ac:dyDescent="0.25">
      <c r="A1364" s="118">
        <v>1359</v>
      </c>
      <c r="B1364" s="119"/>
      <c r="C1364" s="120"/>
      <c r="D1364" s="121"/>
      <c r="E1364" s="121"/>
      <c r="F1364" s="236"/>
      <c r="G1364" s="122" t="str">
        <f>IFERROR(VLOOKUP(F1364,'#Location List#'!$U$3:$V$1154,2,FALSE),"")</f>
        <v/>
      </c>
      <c r="H1364" s="120"/>
      <c r="I1364" s="120"/>
      <c r="J1364" s="120"/>
      <c r="K1364" s="120"/>
      <c r="L1364" s="120"/>
      <c r="M1364" s="120"/>
      <c r="N1364" s="120"/>
      <c r="O1364" s="120"/>
      <c r="P1364" s="120"/>
      <c r="Q1364" s="120"/>
      <c r="R1364" s="120"/>
      <c r="S1364" s="120"/>
      <c r="T1364" s="205">
        <f t="shared" ref="T1364:T1427" si="132">N1364-O1364/60-P1364/60/60</f>
        <v>0</v>
      </c>
      <c r="U1364" s="205">
        <f t="shared" ref="U1364:U1427" si="133">Q1364+R1364/60+S1364/60/60</f>
        <v>0</v>
      </c>
      <c r="V1364" s="210"/>
      <c r="W1364" s="210"/>
      <c r="X1364" s="23" t="str">
        <f>IFERROR(VLOOKUP(AT1364,'#Input Lists#'!$L$3:$AH$833,3,FALSE)," ")</f>
        <v xml:space="preserve"> </v>
      </c>
      <c r="Y1364" s="23" t="str">
        <f>IFERROR(VLOOKUP(AT1364,'#Input Lists#'!$L$3:$AH$833,5,FALSE)," ")</f>
        <v xml:space="preserve"> </v>
      </c>
      <c r="Z1364" s="206" t="str">
        <f>IFERROR(VLOOKUP(AT1364,'#Input Lists#'!$L$3:$AH$833,9,FALSE)," ")</f>
        <v xml:space="preserve"> </v>
      </c>
      <c r="AA1364" s="119" t="s">
        <v>1527</v>
      </c>
      <c r="AB1364" s="120"/>
      <c r="AC1364" s="123"/>
      <c r="AD1364" s="123"/>
      <c r="AE1364" s="123"/>
      <c r="AF1364" s="123"/>
      <c r="AG1364" s="123"/>
      <c r="AH1364" s="123"/>
      <c r="AI1364" s="123"/>
      <c r="AJ1364" s="123"/>
      <c r="AK1364" s="123"/>
      <c r="AL1364" s="123"/>
      <c r="AM1364" s="123"/>
      <c r="AN1364" s="123"/>
      <c r="AO1364" s="123"/>
      <c r="AP1364" s="120"/>
      <c r="AQ1364" s="125" t="str">
        <f>IFERROR(VLOOKUP(G1364,'#Location List#'!$C$3:$D$150,2,FALSE),"")</f>
        <v/>
      </c>
      <c r="AR1364" s="125" t="str">
        <f>IFERROR(VLOOKUP(F1364,'#Location List#'!$Q$3:$R$1154,2,FALSE),"")</f>
        <v/>
      </c>
      <c r="AS1364" s="125" t="str">
        <f>IFERROR(VLOOKUP(V1364,'#Input Lists#'!$B$3:$D$46,3,FALSE),"")</f>
        <v/>
      </c>
      <c r="AT1364" s="125" t="str">
        <f>IFERROR(VLOOKUP(CONCATENATE(V1364," ",W1364),'#Input Lists#'!$K$3:$L$827,2,FALSE),"")</f>
        <v/>
      </c>
      <c r="AU1364" s="125">
        <f>IFERROR(VLOOKUP(AA1364,'#Input Lists#'!$BU$3:$BV$8,2,FALSE),"")</f>
        <v>1</v>
      </c>
      <c r="AV1364" s="118" t="str">
        <f>IFERROR(VLOOKUP(AB1364,'#Input Lists#'!$BO$3:$BP$9,2,FALSE),"")</f>
        <v/>
      </c>
      <c r="AW1364" s="118">
        <f>IFERROR(VLOOKUP(AC1364,'#Input Lists#'!$BL$3:$BM$7,2,FALSE),"")</f>
        <v>1</v>
      </c>
      <c r="AX1364" s="52" t="e">
        <f>VLOOKUP(AQ1364,'#Location List#'!$D$3:$K$150,4,FALSE)</f>
        <v>#N/A</v>
      </c>
      <c r="AY1364" s="273" t="e">
        <f>VLOOKUP(AX1364,'#Location List#'!$Z$3:$AA$13,2,FALSE)</f>
        <v>#N/A</v>
      </c>
      <c r="AZ1364" s="126" t="e">
        <f>VLOOKUP($AT1364,'#Input Lists#'!$L$3:$S$1033,6,FALSE)</f>
        <v>#N/A</v>
      </c>
      <c r="BA1364" s="239" t="e">
        <f>VLOOKUP($AT1364,'#Input Lists#'!$L$3:$S$833,7,FALSE)</f>
        <v>#N/A</v>
      </c>
      <c r="BB1364" s="239" t="e">
        <f>VLOOKUP($AT1364,'#Input Lists#'!$L$3:$S$833,8,FALSE)</f>
        <v>#N/A</v>
      </c>
      <c r="BC1364" s="91" t="str">
        <f t="shared" ref="BC1364:BC1427" si="134">IFERROR(WEEKNUM(BA1364,2),"")</f>
        <v/>
      </c>
      <c r="BD1364" s="91" t="str">
        <f t="shared" ref="BD1364:BD1427" si="135">IFERROR(IF(WEEKNUM(BB1364)&lt;WEEKNUM(BA1364),WEEKNUM(BB1364)+52,WEEKNUM(BB1364)),"")</f>
        <v/>
      </c>
      <c r="BE1364" s="15" t="str">
        <f t="shared" ref="BE1364:BE1427" si="136">IF(E1364="","",IF(WEEKNUM(E1364)&lt;9,WEEKNUM(E1364)+52, WEEKNUM(E1364)))</f>
        <v/>
      </c>
      <c r="BF1364" s="92" t="str">
        <f t="shared" ref="BF1364:BF1427" si="137">IF(E1364="", "No Sighting Date", IF(BC1364&gt;=BD1364," ",IF(BE1364&gt;=BC1364,IF(BE1364&lt;=BD1364,"IN RANGE",BE1364-BD1364),BE1364-BC1364)))</f>
        <v>No Sighting Date</v>
      </c>
    </row>
    <row r="1365" spans="1:58" x14ac:dyDescent="0.25">
      <c r="A1365" s="118">
        <v>1360</v>
      </c>
      <c r="B1365" s="119"/>
      <c r="C1365" s="120"/>
      <c r="D1365" s="121"/>
      <c r="E1365" s="121"/>
      <c r="F1365" s="236"/>
      <c r="G1365" s="122" t="str">
        <f>IFERROR(VLOOKUP(F1365,'#Location List#'!$U$3:$V$1154,2,FALSE),"")</f>
        <v/>
      </c>
      <c r="H1365" s="120"/>
      <c r="I1365" s="120"/>
      <c r="J1365" s="120"/>
      <c r="K1365" s="120"/>
      <c r="L1365" s="120"/>
      <c r="M1365" s="120"/>
      <c r="N1365" s="120"/>
      <c r="O1365" s="120"/>
      <c r="P1365" s="120"/>
      <c r="Q1365" s="120"/>
      <c r="R1365" s="120"/>
      <c r="S1365" s="120"/>
      <c r="T1365" s="205">
        <f t="shared" si="132"/>
        <v>0</v>
      </c>
      <c r="U1365" s="205">
        <f t="shared" si="133"/>
        <v>0</v>
      </c>
      <c r="V1365" s="210"/>
      <c r="W1365" s="210"/>
      <c r="X1365" s="23" t="str">
        <f>IFERROR(VLOOKUP(AT1365,'#Input Lists#'!$L$3:$AH$833,3,FALSE)," ")</f>
        <v xml:space="preserve"> </v>
      </c>
      <c r="Y1365" s="23" t="str">
        <f>IFERROR(VLOOKUP(AT1365,'#Input Lists#'!$L$3:$AH$833,5,FALSE)," ")</f>
        <v xml:space="preserve"> </v>
      </c>
      <c r="Z1365" s="206" t="str">
        <f>IFERROR(VLOOKUP(AT1365,'#Input Lists#'!$L$3:$AH$833,9,FALSE)," ")</f>
        <v xml:space="preserve"> </v>
      </c>
      <c r="AA1365" s="119" t="s">
        <v>1527</v>
      </c>
      <c r="AB1365" s="120"/>
      <c r="AC1365" s="123"/>
      <c r="AD1365" s="123"/>
      <c r="AE1365" s="123"/>
      <c r="AF1365" s="123"/>
      <c r="AG1365" s="123"/>
      <c r="AH1365" s="123"/>
      <c r="AI1365" s="123"/>
      <c r="AJ1365" s="123"/>
      <c r="AK1365" s="123"/>
      <c r="AL1365" s="123"/>
      <c r="AM1365" s="123"/>
      <c r="AN1365" s="123"/>
      <c r="AO1365" s="123"/>
      <c r="AP1365" s="120"/>
      <c r="AQ1365" s="125" t="str">
        <f>IFERROR(VLOOKUP(G1365,'#Location List#'!$C$3:$D$150,2,FALSE),"")</f>
        <v/>
      </c>
      <c r="AR1365" s="125" t="str">
        <f>IFERROR(VLOOKUP(F1365,'#Location List#'!$Q$3:$R$1154,2,FALSE),"")</f>
        <v/>
      </c>
      <c r="AS1365" s="125" t="str">
        <f>IFERROR(VLOOKUP(V1365,'#Input Lists#'!$B$3:$D$46,3,FALSE),"")</f>
        <v/>
      </c>
      <c r="AT1365" s="125" t="str">
        <f>IFERROR(VLOOKUP(CONCATENATE(V1365," ",W1365),'#Input Lists#'!$K$3:$L$827,2,FALSE),"")</f>
        <v/>
      </c>
      <c r="AU1365" s="125">
        <f>IFERROR(VLOOKUP(AA1365,'#Input Lists#'!$BU$3:$BV$8,2,FALSE),"")</f>
        <v>1</v>
      </c>
      <c r="AV1365" s="118" t="str">
        <f>IFERROR(VLOOKUP(AB1365,'#Input Lists#'!$BO$3:$BP$9,2,FALSE),"")</f>
        <v/>
      </c>
      <c r="AW1365" s="118">
        <f>IFERROR(VLOOKUP(AC1365,'#Input Lists#'!$BL$3:$BM$7,2,FALSE),"")</f>
        <v>1</v>
      </c>
      <c r="AX1365" s="52" t="e">
        <f>VLOOKUP(AQ1365,'#Location List#'!$D$3:$K$150,4,FALSE)</f>
        <v>#N/A</v>
      </c>
      <c r="AY1365" s="273" t="e">
        <f>VLOOKUP(AX1365,'#Location List#'!$Z$3:$AA$13,2,FALSE)</f>
        <v>#N/A</v>
      </c>
      <c r="AZ1365" s="126" t="e">
        <f>VLOOKUP($AT1365,'#Input Lists#'!$L$3:$S$1033,6,FALSE)</f>
        <v>#N/A</v>
      </c>
      <c r="BA1365" s="239" t="e">
        <f>VLOOKUP($AT1365,'#Input Lists#'!$L$3:$S$833,7,FALSE)</f>
        <v>#N/A</v>
      </c>
      <c r="BB1365" s="239" t="e">
        <f>VLOOKUP($AT1365,'#Input Lists#'!$L$3:$S$833,8,FALSE)</f>
        <v>#N/A</v>
      </c>
      <c r="BC1365" s="91" t="str">
        <f t="shared" si="134"/>
        <v/>
      </c>
      <c r="BD1365" s="91" t="str">
        <f t="shared" si="135"/>
        <v/>
      </c>
      <c r="BE1365" s="15" t="str">
        <f t="shared" si="136"/>
        <v/>
      </c>
      <c r="BF1365" s="92" t="str">
        <f t="shared" si="137"/>
        <v>No Sighting Date</v>
      </c>
    </row>
    <row r="1366" spans="1:58" x14ac:dyDescent="0.25">
      <c r="A1366" s="118">
        <v>1361</v>
      </c>
      <c r="B1366" s="119"/>
      <c r="C1366" s="120"/>
      <c r="D1366" s="121"/>
      <c r="E1366" s="121"/>
      <c r="F1366" s="236"/>
      <c r="G1366" s="122" t="str">
        <f>IFERROR(VLOOKUP(F1366,'#Location List#'!$U$3:$V$1154,2,FALSE),"")</f>
        <v/>
      </c>
      <c r="H1366" s="120"/>
      <c r="I1366" s="120"/>
      <c r="J1366" s="120"/>
      <c r="K1366" s="120"/>
      <c r="L1366" s="120"/>
      <c r="M1366" s="120"/>
      <c r="N1366" s="120"/>
      <c r="O1366" s="120"/>
      <c r="P1366" s="120"/>
      <c r="Q1366" s="120"/>
      <c r="R1366" s="120"/>
      <c r="S1366" s="120"/>
      <c r="T1366" s="205">
        <f t="shared" si="132"/>
        <v>0</v>
      </c>
      <c r="U1366" s="205">
        <f t="shared" si="133"/>
        <v>0</v>
      </c>
      <c r="V1366" s="210"/>
      <c r="W1366" s="210"/>
      <c r="X1366" s="23" t="str">
        <f>IFERROR(VLOOKUP(AT1366,'#Input Lists#'!$L$3:$AH$833,3,FALSE)," ")</f>
        <v xml:space="preserve"> </v>
      </c>
      <c r="Y1366" s="23" t="str">
        <f>IFERROR(VLOOKUP(AT1366,'#Input Lists#'!$L$3:$AH$833,5,FALSE)," ")</f>
        <v xml:space="preserve"> </v>
      </c>
      <c r="Z1366" s="206" t="str">
        <f>IFERROR(VLOOKUP(AT1366,'#Input Lists#'!$L$3:$AH$833,9,FALSE)," ")</f>
        <v xml:space="preserve"> </v>
      </c>
      <c r="AA1366" s="119" t="s">
        <v>1527</v>
      </c>
      <c r="AB1366" s="120"/>
      <c r="AC1366" s="123"/>
      <c r="AD1366" s="123"/>
      <c r="AE1366" s="123"/>
      <c r="AF1366" s="123"/>
      <c r="AG1366" s="123"/>
      <c r="AH1366" s="123"/>
      <c r="AI1366" s="123"/>
      <c r="AJ1366" s="123"/>
      <c r="AK1366" s="123"/>
      <c r="AL1366" s="123"/>
      <c r="AM1366" s="123"/>
      <c r="AN1366" s="123"/>
      <c r="AO1366" s="123"/>
      <c r="AP1366" s="120"/>
      <c r="AQ1366" s="125" t="str">
        <f>IFERROR(VLOOKUP(G1366,'#Location List#'!$C$3:$D$150,2,FALSE),"")</f>
        <v/>
      </c>
      <c r="AR1366" s="125" t="str">
        <f>IFERROR(VLOOKUP(F1366,'#Location List#'!$Q$3:$R$1154,2,FALSE),"")</f>
        <v/>
      </c>
      <c r="AS1366" s="125" t="str">
        <f>IFERROR(VLOOKUP(V1366,'#Input Lists#'!$B$3:$D$46,3,FALSE),"")</f>
        <v/>
      </c>
      <c r="AT1366" s="125" t="str">
        <f>IFERROR(VLOOKUP(CONCATENATE(V1366," ",W1366),'#Input Lists#'!$K$3:$L$827,2,FALSE),"")</f>
        <v/>
      </c>
      <c r="AU1366" s="125">
        <f>IFERROR(VLOOKUP(AA1366,'#Input Lists#'!$BU$3:$BV$8,2,FALSE),"")</f>
        <v>1</v>
      </c>
      <c r="AV1366" s="118" t="str">
        <f>IFERROR(VLOOKUP(AB1366,'#Input Lists#'!$BO$3:$BP$9,2,FALSE),"")</f>
        <v/>
      </c>
      <c r="AW1366" s="118">
        <f>IFERROR(VLOOKUP(AC1366,'#Input Lists#'!$BL$3:$BM$7,2,FALSE),"")</f>
        <v>1</v>
      </c>
      <c r="AX1366" s="52" t="e">
        <f>VLOOKUP(AQ1366,'#Location List#'!$D$3:$K$150,4,FALSE)</f>
        <v>#N/A</v>
      </c>
      <c r="AY1366" s="273" t="e">
        <f>VLOOKUP(AX1366,'#Location List#'!$Z$3:$AA$13,2,FALSE)</f>
        <v>#N/A</v>
      </c>
      <c r="AZ1366" s="126" t="e">
        <f>VLOOKUP($AT1366,'#Input Lists#'!$L$3:$S$1033,6,FALSE)</f>
        <v>#N/A</v>
      </c>
      <c r="BA1366" s="239" t="e">
        <f>VLOOKUP($AT1366,'#Input Lists#'!$L$3:$S$833,7,FALSE)</f>
        <v>#N/A</v>
      </c>
      <c r="BB1366" s="239" t="e">
        <f>VLOOKUP($AT1366,'#Input Lists#'!$L$3:$S$833,8,FALSE)</f>
        <v>#N/A</v>
      </c>
      <c r="BC1366" s="91" t="str">
        <f t="shared" si="134"/>
        <v/>
      </c>
      <c r="BD1366" s="91" t="str">
        <f t="shared" si="135"/>
        <v/>
      </c>
      <c r="BE1366" s="15" t="str">
        <f t="shared" si="136"/>
        <v/>
      </c>
      <c r="BF1366" s="92" t="str">
        <f t="shared" si="137"/>
        <v>No Sighting Date</v>
      </c>
    </row>
    <row r="1367" spans="1:58" x14ac:dyDescent="0.25">
      <c r="A1367" s="118">
        <v>1362</v>
      </c>
      <c r="B1367" s="119"/>
      <c r="C1367" s="120"/>
      <c r="D1367" s="121"/>
      <c r="E1367" s="121"/>
      <c r="F1367" s="236"/>
      <c r="G1367" s="122" t="str">
        <f>IFERROR(VLOOKUP(F1367,'#Location List#'!$U$3:$V$1154,2,FALSE),"")</f>
        <v/>
      </c>
      <c r="H1367" s="120"/>
      <c r="I1367" s="120"/>
      <c r="J1367" s="120"/>
      <c r="K1367" s="120"/>
      <c r="L1367" s="120"/>
      <c r="M1367" s="120"/>
      <c r="N1367" s="120"/>
      <c r="O1367" s="120"/>
      <c r="P1367" s="120"/>
      <c r="Q1367" s="120"/>
      <c r="R1367" s="120"/>
      <c r="S1367" s="120"/>
      <c r="T1367" s="205">
        <f t="shared" si="132"/>
        <v>0</v>
      </c>
      <c r="U1367" s="205">
        <f t="shared" si="133"/>
        <v>0</v>
      </c>
      <c r="V1367" s="210"/>
      <c r="W1367" s="210"/>
      <c r="X1367" s="23" t="str">
        <f>IFERROR(VLOOKUP(AT1367,'#Input Lists#'!$L$3:$AH$833,3,FALSE)," ")</f>
        <v xml:space="preserve"> </v>
      </c>
      <c r="Y1367" s="23" t="str">
        <f>IFERROR(VLOOKUP(AT1367,'#Input Lists#'!$L$3:$AH$833,5,FALSE)," ")</f>
        <v xml:space="preserve"> </v>
      </c>
      <c r="Z1367" s="206" t="str">
        <f>IFERROR(VLOOKUP(AT1367,'#Input Lists#'!$L$3:$AH$833,9,FALSE)," ")</f>
        <v xml:space="preserve"> </v>
      </c>
      <c r="AA1367" s="119" t="s">
        <v>1527</v>
      </c>
      <c r="AB1367" s="120"/>
      <c r="AC1367" s="123"/>
      <c r="AD1367" s="123"/>
      <c r="AE1367" s="123"/>
      <c r="AF1367" s="123"/>
      <c r="AG1367" s="123"/>
      <c r="AH1367" s="123"/>
      <c r="AI1367" s="123"/>
      <c r="AJ1367" s="123"/>
      <c r="AK1367" s="123"/>
      <c r="AL1367" s="123"/>
      <c r="AM1367" s="123"/>
      <c r="AN1367" s="123"/>
      <c r="AO1367" s="123"/>
      <c r="AP1367" s="120"/>
      <c r="AQ1367" s="125" t="str">
        <f>IFERROR(VLOOKUP(G1367,'#Location List#'!$C$3:$D$150,2,FALSE),"")</f>
        <v/>
      </c>
      <c r="AR1367" s="125" t="str">
        <f>IFERROR(VLOOKUP(F1367,'#Location List#'!$Q$3:$R$1154,2,FALSE),"")</f>
        <v/>
      </c>
      <c r="AS1367" s="125" t="str">
        <f>IFERROR(VLOOKUP(V1367,'#Input Lists#'!$B$3:$D$46,3,FALSE),"")</f>
        <v/>
      </c>
      <c r="AT1367" s="125" t="str">
        <f>IFERROR(VLOOKUP(CONCATENATE(V1367," ",W1367),'#Input Lists#'!$K$3:$L$827,2,FALSE),"")</f>
        <v/>
      </c>
      <c r="AU1367" s="125">
        <f>IFERROR(VLOOKUP(AA1367,'#Input Lists#'!$BU$3:$BV$8,2,FALSE),"")</f>
        <v>1</v>
      </c>
      <c r="AV1367" s="118" t="str">
        <f>IFERROR(VLOOKUP(AB1367,'#Input Lists#'!$BO$3:$BP$9,2,FALSE),"")</f>
        <v/>
      </c>
      <c r="AW1367" s="118">
        <f>IFERROR(VLOOKUP(AC1367,'#Input Lists#'!$BL$3:$BM$7,2,FALSE),"")</f>
        <v>1</v>
      </c>
      <c r="AX1367" s="52" t="e">
        <f>VLOOKUP(AQ1367,'#Location List#'!$D$3:$K$150,4,FALSE)</f>
        <v>#N/A</v>
      </c>
      <c r="AY1367" s="273" t="e">
        <f>VLOOKUP(AX1367,'#Location List#'!$Z$3:$AA$13,2,FALSE)</f>
        <v>#N/A</v>
      </c>
      <c r="AZ1367" s="126" t="e">
        <f>VLOOKUP($AT1367,'#Input Lists#'!$L$3:$S$1033,6,FALSE)</f>
        <v>#N/A</v>
      </c>
      <c r="BA1367" s="239" t="e">
        <f>VLOOKUP($AT1367,'#Input Lists#'!$L$3:$S$833,7,FALSE)</f>
        <v>#N/A</v>
      </c>
      <c r="BB1367" s="239" t="e">
        <f>VLOOKUP($AT1367,'#Input Lists#'!$L$3:$S$833,8,FALSE)</f>
        <v>#N/A</v>
      </c>
      <c r="BC1367" s="91" t="str">
        <f t="shared" si="134"/>
        <v/>
      </c>
      <c r="BD1367" s="91" t="str">
        <f t="shared" si="135"/>
        <v/>
      </c>
      <c r="BE1367" s="15" t="str">
        <f t="shared" si="136"/>
        <v/>
      </c>
      <c r="BF1367" s="92" t="str">
        <f t="shared" si="137"/>
        <v>No Sighting Date</v>
      </c>
    </row>
    <row r="1368" spans="1:58" x14ac:dyDescent="0.25">
      <c r="A1368" s="118">
        <v>1363</v>
      </c>
      <c r="B1368" s="119"/>
      <c r="C1368" s="120"/>
      <c r="D1368" s="121"/>
      <c r="E1368" s="121"/>
      <c r="F1368" s="236"/>
      <c r="G1368" s="122" t="str">
        <f>IFERROR(VLOOKUP(F1368,'#Location List#'!$U$3:$V$1154,2,FALSE),"")</f>
        <v/>
      </c>
      <c r="H1368" s="120"/>
      <c r="I1368" s="120"/>
      <c r="J1368" s="120"/>
      <c r="K1368" s="120"/>
      <c r="L1368" s="120"/>
      <c r="M1368" s="120"/>
      <c r="N1368" s="120"/>
      <c r="O1368" s="120"/>
      <c r="P1368" s="120"/>
      <c r="Q1368" s="120"/>
      <c r="R1368" s="120"/>
      <c r="S1368" s="120"/>
      <c r="T1368" s="205">
        <f t="shared" si="132"/>
        <v>0</v>
      </c>
      <c r="U1368" s="205">
        <f t="shared" si="133"/>
        <v>0</v>
      </c>
      <c r="V1368" s="210"/>
      <c r="W1368" s="210"/>
      <c r="X1368" s="23" t="str">
        <f>IFERROR(VLOOKUP(AT1368,'#Input Lists#'!$L$3:$AH$833,3,FALSE)," ")</f>
        <v xml:space="preserve"> </v>
      </c>
      <c r="Y1368" s="23" t="str">
        <f>IFERROR(VLOOKUP(AT1368,'#Input Lists#'!$L$3:$AH$833,5,FALSE)," ")</f>
        <v xml:space="preserve"> </v>
      </c>
      <c r="Z1368" s="206" t="str">
        <f>IFERROR(VLOOKUP(AT1368,'#Input Lists#'!$L$3:$AH$833,9,FALSE)," ")</f>
        <v xml:space="preserve"> </v>
      </c>
      <c r="AA1368" s="119" t="s">
        <v>1527</v>
      </c>
      <c r="AB1368" s="120"/>
      <c r="AC1368" s="123"/>
      <c r="AD1368" s="123"/>
      <c r="AE1368" s="123"/>
      <c r="AF1368" s="123"/>
      <c r="AG1368" s="123"/>
      <c r="AH1368" s="123"/>
      <c r="AI1368" s="123"/>
      <c r="AJ1368" s="123"/>
      <c r="AK1368" s="123"/>
      <c r="AL1368" s="123"/>
      <c r="AM1368" s="123"/>
      <c r="AN1368" s="123"/>
      <c r="AO1368" s="123"/>
      <c r="AP1368" s="120"/>
      <c r="AQ1368" s="125" t="str">
        <f>IFERROR(VLOOKUP(G1368,'#Location List#'!$C$3:$D$150,2,FALSE),"")</f>
        <v/>
      </c>
      <c r="AR1368" s="125" t="str">
        <f>IFERROR(VLOOKUP(F1368,'#Location List#'!$Q$3:$R$1154,2,FALSE),"")</f>
        <v/>
      </c>
      <c r="AS1368" s="125" t="str">
        <f>IFERROR(VLOOKUP(V1368,'#Input Lists#'!$B$3:$D$46,3,FALSE),"")</f>
        <v/>
      </c>
      <c r="AT1368" s="125" t="str">
        <f>IFERROR(VLOOKUP(CONCATENATE(V1368," ",W1368),'#Input Lists#'!$K$3:$L$827,2,FALSE),"")</f>
        <v/>
      </c>
      <c r="AU1368" s="125">
        <f>IFERROR(VLOOKUP(AA1368,'#Input Lists#'!$BU$3:$BV$8,2,FALSE),"")</f>
        <v>1</v>
      </c>
      <c r="AV1368" s="118" t="str">
        <f>IFERROR(VLOOKUP(AB1368,'#Input Lists#'!$BO$3:$BP$9,2,FALSE),"")</f>
        <v/>
      </c>
      <c r="AW1368" s="118">
        <f>IFERROR(VLOOKUP(AC1368,'#Input Lists#'!$BL$3:$BM$7,2,FALSE),"")</f>
        <v>1</v>
      </c>
      <c r="AX1368" s="52" t="e">
        <f>VLOOKUP(AQ1368,'#Location List#'!$D$3:$K$150,4,FALSE)</f>
        <v>#N/A</v>
      </c>
      <c r="AY1368" s="273" t="e">
        <f>VLOOKUP(AX1368,'#Location List#'!$Z$3:$AA$13,2,FALSE)</f>
        <v>#N/A</v>
      </c>
      <c r="AZ1368" s="126" t="e">
        <f>VLOOKUP($AT1368,'#Input Lists#'!$L$3:$S$1033,6,FALSE)</f>
        <v>#N/A</v>
      </c>
      <c r="BA1368" s="239" t="e">
        <f>VLOOKUP($AT1368,'#Input Lists#'!$L$3:$S$833,7,FALSE)</f>
        <v>#N/A</v>
      </c>
      <c r="BB1368" s="239" t="e">
        <f>VLOOKUP($AT1368,'#Input Lists#'!$L$3:$S$833,8,FALSE)</f>
        <v>#N/A</v>
      </c>
      <c r="BC1368" s="91" t="str">
        <f t="shared" si="134"/>
        <v/>
      </c>
      <c r="BD1368" s="91" t="str">
        <f t="shared" si="135"/>
        <v/>
      </c>
      <c r="BE1368" s="15" t="str">
        <f t="shared" si="136"/>
        <v/>
      </c>
      <c r="BF1368" s="92" t="str">
        <f t="shared" si="137"/>
        <v>No Sighting Date</v>
      </c>
    </row>
    <row r="1369" spans="1:58" x14ac:dyDescent="0.25">
      <c r="A1369" s="118">
        <v>1364</v>
      </c>
      <c r="B1369" s="119"/>
      <c r="C1369" s="120"/>
      <c r="D1369" s="121"/>
      <c r="E1369" s="121"/>
      <c r="F1369" s="236"/>
      <c r="G1369" s="122" t="str">
        <f>IFERROR(VLOOKUP(F1369,'#Location List#'!$U$3:$V$1154,2,FALSE),"")</f>
        <v/>
      </c>
      <c r="H1369" s="120"/>
      <c r="I1369" s="120"/>
      <c r="J1369" s="120"/>
      <c r="K1369" s="120"/>
      <c r="L1369" s="120"/>
      <c r="M1369" s="120"/>
      <c r="N1369" s="120"/>
      <c r="O1369" s="120"/>
      <c r="P1369" s="120"/>
      <c r="Q1369" s="120"/>
      <c r="R1369" s="120"/>
      <c r="S1369" s="120"/>
      <c r="T1369" s="205">
        <f t="shared" si="132"/>
        <v>0</v>
      </c>
      <c r="U1369" s="205">
        <f t="shared" si="133"/>
        <v>0</v>
      </c>
      <c r="V1369" s="210"/>
      <c r="W1369" s="210"/>
      <c r="X1369" s="23" t="str">
        <f>IFERROR(VLOOKUP(AT1369,'#Input Lists#'!$L$3:$AH$833,3,FALSE)," ")</f>
        <v xml:space="preserve"> </v>
      </c>
      <c r="Y1369" s="23" t="str">
        <f>IFERROR(VLOOKUP(AT1369,'#Input Lists#'!$L$3:$AH$833,5,FALSE)," ")</f>
        <v xml:space="preserve"> </v>
      </c>
      <c r="Z1369" s="206" t="str">
        <f>IFERROR(VLOOKUP(AT1369,'#Input Lists#'!$L$3:$AH$833,9,FALSE)," ")</f>
        <v xml:space="preserve"> </v>
      </c>
      <c r="AA1369" s="119" t="s">
        <v>1527</v>
      </c>
      <c r="AB1369" s="120"/>
      <c r="AC1369" s="123"/>
      <c r="AD1369" s="123"/>
      <c r="AE1369" s="123"/>
      <c r="AF1369" s="123"/>
      <c r="AG1369" s="123"/>
      <c r="AH1369" s="123"/>
      <c r="AI1369" s="123"/>
      <c r="AJ1369" s="123"/>
      <c r="AK1369" s="123"/>
      <c r="AL1369" s="123"/>
      <c r="AM1369" s="123"/>
      <c r="AN1369" s="123"/>
      <c r="AO1369" s="123"/>
      <c r="AP1369" s="120"/>
      <c r="AQ1369" s="125" t="str">
        <f>IFERROR(VLOOKUP(G1369,'#Location List#'!$C$3:$D$150,2,FALSE),"")</f>
        <v/>
      </c>
      <c r="AR1369" s="125" t="str">
        <f>IFERROR(VLOOKUP(F1369,'#Location List#'!$Q$3:$R$1154,2,FALSE),"")</f>
        <v/>
      </c>
      <c r="AS1369" s="125" t="str">
        <f>IFERROR(VLOOKUP(V1369,'#Input Lists#'!$B$3:$D$46,3,FALSE),"")</f>
        <v/>
      </c>
      <c r="AT1369" s="125" t="str">
        <f>IFERROR(VLOOKUP(CONCATENATE(V1369," ",W1369),'#Input Lists#'!$K$3:$L$827,2,FALSE),"")</f>
        <v/>
      </c>
      <c r="AU1369" s="125">
        <f>IFERROR(VLOOKUP(AA1369,'#Input Lists#'!$BU$3:$BV$8,2,FALSE),"")</f>
        <v>1</v>
      </c>
      <c r="AV1369" s="118" t="str">
        <f>IFERROR(VLOOKUP(AB1369,'#Input Lists#'!$BO$3:$BP$9,2,FALSE),"")</f>
        <v/>
      </c>
      <c r="AW1369" s="118">
        <f>IFERROR(VLOOKUP(AC1369,'#Input Lists#'!$BL$3:$BM$7,2,FALSE),"")</f>
        <v>1</v>
      </c>
      <c r="AX1369" s="52" t="e">
        <f>VLOOKUP(AQ1369,'#Location List#'!$D$3:$K$150,4,FALSE)</f>
        <v>#N/A</v>
      </c>
      <c r="AY1369" s="273" t="e">
        <f>VLOOKUP(AX1369,'#Location List#'!$Z$3:$AA$13,2,FALSE)</f>
        <v>#N/A</v>
      </c>
      <c r="AZ1369" s="126" t="e">
        <f>VLOOKUP($AT1369,'#Input Lists#'!$L$3:$S$1033,6,FALSE)</f>
        <v>#N/A</v>
      </c>
      <c r="BA1369" s="239" t="e">
        <f>VLOOKUP($AT1369,'#Input Lists#'!$L$3:$S$833,7,FALSE)</f>
        <v>#N/A</v>
      </c>
      <c r="BB1369" s="239" t="e">
        <f>VLOOKUP($AT1369,'#Input Lists#'!$L$3:$S$833,8,FALSE)</f>
        <v>#N/A</v>
      </c>
      <c r="BC1369" s="91" t="str">
        <f t="shared" si="134"/>
        <v/>
      </c>
      <c r="BD1369" s="91" t="str">
        <f t="shared" si="135"/>
        <v/>
      </c>
      <c r="BE1369" s="15" t="str">
        <f t="shared" si="136"/>
        <v/>
      </c>
      <c r="BF1369" s="92" t="str">
        <f t="shared" si="137"/>
        <v>No Sighting Date</v>
      </c>
    </row>
    <row r="1370" spans="1:58" x14ac:dyDescent="0.25">
      <c r="A1370" s="118">
        <v>1365</v>
      </c>
      <c r="B1370" s="119"/>
      <c r="C1370" s="120"/>
      <c r="D1370" s="121"/>
      <c r="E1370" s="121"/>
      <c r="F1370" s="236"/>
      <c r="G1370" s="122" t="str">
        <f>IFERROR(VLOOKUP(F1370,'#Location List#'!$U$3:$V$1154,2,FALSE),"")</f>
        <v/>
      </c>
      <c r="H1370" s="120"/>
      <c r="I1370" s="120"/>
      <c r="J1370" s="120"/>
      <c r="K1370" s="120"/>
      <c r="L1370" s="120"/>
      <c r="M1370" s="120"/>
      <c r="N1370" s="120"/>
      <c r="O1370" s="120"/>
      <c r="P1370" s="120"/>
      <c r="Q1370" s="120"/>
      <c r="R1370" s="120"/>
      <c r="S1370" s="120"/>
      <c r="T1370" s="205">
        <f t="shared" si="132"/>
        <v>0</v>
      </c>
      <c r="U1370" s="205">
        <f t="shared" si="133"/>
        <v>0</v>
      </c>
      <c r="V1370" s="210"/>
      <c r="W1370" s="210"/>
      <c r="X1370" s="23" t="str">
        <f>IFERROR(VLOOKUP(AT1370,'#Input Lists#'!$L$3:$AH$833,3,FALSE)," ")</f>
        <v xml:space="preserve"> </v>
      </c>
      <c r="Y1370" s="23" t="str">
        <f>IFERROR(VLOOKUP(AT1370,'#Input Lists#'!$L$3:$AH$833,5,FALSE)," ")</f>
        <v xml:space="preserve"> </v>
      </c>
      <c r="Z1370" s="206" t="str">
        <f>IFERROR(VLOOKUP(AT1370,'#Input Lists#'!$L$3:$AH$833,9,FALSE)," ")</f>
        <v xml:space="preserve"> </v>
      </c>
      <c r="AA1370" s="119" t="s">
        <v>1527</v>
      </c>
      <c r="AB1370" s="120"/>
      <c r="AC1370" s="123"/>
      <c r="AD1370" s="123"/>
      <c r="AE1370" s="123"/>
      <c r="AF1370" s="123"/>
      <c r="AG1370" s="123"/>
      <c r="AH1370" s="123"/>
      <c r="AI1370" s="123"/>
      <c r="AJ1370" s="123"/>
      <c r="AK1370" s="123"/>
      <c r="AL1370" s="123"/>
      <c r="AM1370" s="123"/>
      <c r="AN1370" s="123"/>
      <c r="AO1370" s="123"/>
      <c r="AP1370" s="120"/>
      <c r="AQ1370" s="125" t="str">
        <f>IFERROR(VLOOKUP(G1370,'#Location List#'!$C$3:$D$150,2,FALSE),"")</f>
        <v/>
      </c>
      <c r="AR1370" s="125" t="str">
        <f>IFERROR(VLOOKUP(F1370,'#Location List#'!$Q$3:$R$1154,2,FALSE),"")</f>
        <v/>
      </c>
      <c r="AS1370" s="125" t="str">
        <f>IFERROR(VLOOKUP(V1370,'#Input Lists#'!$B$3:$D$46,3,FALSE),"")</f>
        <v/>
      </c>
      <c r="AT1370" s="125" t="str">
        <f>IFERROR(VLOOKUP(CONCATENATE(V1370," ",W1370),'#Input Lists#'!$K$3:$L$827,2,FALSE),"")</f>
        <v/>
      </c>
      <c r="AU1370" s="125">
        <f>IFERROR(VLOOKUP(AA1370,'#Input Lists#'!$BU$3:$BV$8,2,FALSE),"")</f>
        <v>1</v>
      </c>
      <c r="AV1370" s="118" t="str">
        <f>IFERROR(VLOOKUP(AB1370,'#Input Lists#'!$BO$3:$BP$9,2,FALSE),"")</f>
        <v/>
      </c>
      <c r="AW1370" s="118">
        <f>IFERROR(VLOOKUP(AC1370,'#Input Lists#'!$BL$3:$BM$7,2,FALSE),"")</f>
        <v>1</v>
      </c>
      <c r="AX1370" s="52" t="e">
        <f>VLOOKUP(AQ1370,'#Location List#'!$D$3:$K$150,4,FALSE)</f>
        <v>#N/A</v>
      </c>
      <c r="AY1370" s="273" t="e">
        <f>VLOOKUP(AX1370,'#Location List#'!$Z$3:$AA$13,2,FALSE)</f>
        <v>#N/A</v>
      </c>
      <c r="AZ1370" s="126" t="e">
        <f>VLOOKUP($AT1370,'#Input Lists#'!$L$3:$S$1033,6,FALSE)</f>
        <v>#N/A</v>
      </c>
      <c r="BA1370" s="239" t="e">
        <f>VLOOKUP($AT1370,'#Input Lists#'!$L$3:$S$833,7,FALSE)</f>
        <v>#N/A</v>
      </c>
      <c r="BB1370" s="239" t="e">
        <f>VLOOKUP($AT1370,'#Input Lists#'!$L$3:$S$833,8,FALSE)</f>
        <v>#N/A</v>
      </c>
      <c r="BC1370" s="91" t="str">
        <f t="shared" si="134"/>
        <v/>
      </c>
      <c r="BD1370" s="91" t="str">
        <f t="shared" si="135"/>
        <v/>
      </c>
      <c r="BE1370" s="15" t="str">
        <f t="shared" si="136"/>
        <v/>
      </c>
      <c r="BF1370" s="92" t="str">
        <f t="shared" si="137"/>
        <v>No Sighting Date</v>
      </c>
    </row>
    <row r="1371" spans="1:58" x14ac:dyDescent="0.25">
      <c r="A1371" s="118">
        <v>1366</v>
      </c>
      <c r="B1371" s="119"/>
      <c r="C1371" s="120"/>
      <c r="D1371" s="121"/>
      <c r="E1371" s="121"/>
      <c r="F1371" s="236"/>
      <c r="G1371" s="122" t="str">
        <f>IFERROR(VLOOKUP(F1371,'#Location List#'!$U$3:$V$1154,2,FALSE),"")</f>
        <v/>
      </c>
      <c r="H1371" s="120"/>
      <c r="I1371" s="120"/>
      <c r="J1371" s="120"/>
      <c r="K1371" s="120"/>
      <c r="L1371" s="120"/>
      <c r="M1371" s="120"/>
      <c r="N1371" s="120"/>
      <c r="O1371" s="120"/>
      <c r="P1371" s="120"/>
      <c r="Q1371" s="120"/>
      <c r="R1371" s="120"/>
      <c r="S1371" s="120"/>
      <c r="T1371" s="205">
        <f t="shared" si="132"/>
        <v>0</v>
      </c>
      <c r="U1371" s="205">
        <f t="shared" si="133"/>
        <v>0</v>
      </c>
      <c r="V1371" s="210"/>
      <c r="W1371" s="210"/>
      <c r="X1371" s="23" t="str">
        <f>IFERROR(VLOOKUP(AT1371,'#Input Lists#'!$L$3:$AH$833,3,FALSE)," ")</f>
        <v xml:space="preserve"> </v>
      </c>
      <c r="Y1371" s="23" t="str">
        <f>IFERROR(VLOOKUP(AT1371,'#Input Lists#'!$L$3:$AH$833,5,FALSE)," ")</f>
        <v xml:space="preserve"> </v>
      </c>
      <c r="Z1371" s="206" t="str">
        <f>IFERROR(VLOOKUP(AT1371,'#Input Lists#'!$L$3:$AH$833,9,FALSE)," ")</f>
        <v xml:space="preserve"> </v>
      </c>
      <c r="AA1371" s="119" t="s">
        <v>1527</v>
      </c>
      <c r="AB1371" s="120"/>
      <c r="AC1371" s="123"/>
      <c r="AD1371" s="123"/>
      <c r="AE1371" s="123"/>
      <c r="AF1371" s="123"/>
      <c r="AG1371" s="123"/>
      <c r="AH1371" s="123"/>
      <c r="AI1371" s="123"/>
      <c r="AJ1371" s="123"/>
      <c r="AK1371" s="123"/>
      <c r="AL1371" s="123"/>
      <c r="AM1371" s="123"/>
      <c r="AN1371" s="123"/>
      <c r="AO1371" s="123"/>
      <c r="AP1371" s="120"/>
      <c r="AQ1371" s="125" t="str">
        <f>IFERROR(VLOOKUP(G1371,'#Location List#'!$C$3:$D$150,2,FALSE),"")</f>
        <v/>
      </c>
      <c r="AR1371" s="125" t="str">
        <f>IFERROR(VLOOKUP(F1371,'#Location List#'!$Q$3:$R$1154,2,FALSE),"")</f>
        <v/>
      </c>
      <c r="AS1371" s="125" t="str">
        <f>IFERROR(VLOOKUP(V1371,'#Input Lists#'!$B$3:$D$46,3,FALSE),"")</f>
        <v/>
      </c>
      <c r="AT1371" s="125" t="str">
        <f>IFERROR(VLOOKUP(CONCATENATE(V1371," ",W1371),'#Input Lists#'!$K$3:$L$827,2,FALSE),"")</f>
        <v/>
      </c>
      <c r="AU1371" s="125">
        <f>IFERROR(VLOOKUP(AA1371,'#Input Lists#'!$BU$3:$BV$8,2,FALSE),"")</f>
        <v>1</v>
      </c>
      <c r="AV1371" s="118" t="str">
        <f>IFERROR(VLOOKUP(AB1371,'#Input Lists#'!$BO$3:$BP$9,2,FALSE),"")</f>
        <v/>
      </c>
      <c r="AW1371" s="118">
        <f>IFERROR(VLOOKUP(AC1371,'#Input Lists#'!$BL$3:$BM$7,2,FALSE),"")</f>
        <v>1</v>
      </c>
      <c r="AX1371" s="52" t="e">
        <f>VLOOKUP(AQ1371,'#Location List#'!$D$3:$K$150,4,FALSE)</f>
        <v>#N/A</v>
      </c>
      <c r="AY1371" s="273" t="e">
        <f>VLOOKUP(AX1371,'#Location List#'!$Z$3:$AA$13,2,FALSE)</f>
        <v>#N/A</v>
      </c>
      <c r="AZ1371" s="126" t="e">
        <f>VLOOKUP($AT1371,'#Input Lists#'!$L$3:$S$1033,6,FALSE)</f>
        <v>#N/A</v>
      </c>
      <c r="BA1371" s="239" t="e">
        <f>VLOOKUP($AT1371,'#Input Lists#'!$L$3:$S$833,7,FALSE)</f>
        <v>#N/A</v>
      </c>
      <c r="BB1371" s="239" t="e">
        <f>VLOOKUP($AT1371,'#Input Lists#'!$L$3:$S$833,8,FALSE)</f>
        <v>#N/A</v>
      </c>
      <c r="BC1371" s="91" t="str">
        <f t="shared" si="134"/>
        <v/>
      </c>
      <c r="BD1371" s="91" t="str">
        <f t="shared" si="135"/>
        <v/>
      </c>
      <c r="BE1371" s="15" t="str">
        <f t="shared" si="136"/>
        <v/>
      </c>
      <c r="BF1371" s="92" t="str">
        <f t="shared" si="137"/>
        <v>No Sighting Date</v>
      </c>
    </row>
    <row r="1372" spans="1:58" x14ac:dyDescent="0.25">
      <c r="A1372" s="118">
        <v>1367</v>
      </c>
      <c r="B1372" s="119"/>
      <c r="C1372" s="120"/>
      <c r="D1372" s="121"/>
      <c r="E1372" s="121"/>
      <c r="F1372" s="236"/>
      <c r="G1372" s="122" t="str">
        <f>IFERROR(VLOOKUP(F1372,'#Location List#'!$U$3:$V$1154,2,FALSE),"")</f>
        <v/>
      </c>
      <c r="H1372" s="120"/>
      <c r="I1372" s="120"/>
      <c r="J1372" s="120"/>
      <c r="K1372" s="120"/>
      <c r="L1372" s="120"/>
      <c r="M1372" s="120"/>
      <c r="N1372" s="120"/>
      <c r="O1372" s="120"/>
      <c r="P1372" s="120"/>
      <c r="Q1372" s="120"/>
      <c r="R1372" s="120"/>
      <c r="S1372" s="120"/>
      <c r="T1372" s="205">
        <f t="shared" si="132"/>
        <v>0</v>
      </c>
      <c r="U1372" s="205">
        <f t="shared" si="133"/>
        <v>0</v>
      </c>
      <c r="V1372" s="210"/>
      <c r="W1372" s="210"/>
      <c r="X1372" s="23" t="str">
        <f>IFERROR(VLOOKUP(AT1372,'#Input Lists#'!$L$3:$AH$833,3,FALSE)," ")</f>
        <v xml:space="preserve"> </v>
      </c>
      <c r="Y1372" s="23" t="str">
        <f>IFERROR(VLOOKUP(AT1372,'#Input Lists#'!$L$3:$AH$833,5,FALSE)," ")</f>
        <v xml:space="preserve"> </v>
      </c>
      <c r="Z1372" s="206" t="str">
        <f>IFERROR(VLOOKUP(AT1372,'#Input Lists#'!$L$3:$AH$833,9,FALSE)," ")</f>
        <v xml:space="preserve"> </v>
      </c>
      <c r="AA1372" s="119" t="s">
        <v>1527</v>
      </c>
      <c r="AB1372" s="120"/>
      <c r="AC1372" s="123"/>
      <c r="AD1372" s="123"/>
      <c r="AE1372" s="123"/>
      <c r="AF1372" s="123"/>
      <c r="AG1372" s="123"/>
      <c r="AH1372" s="123"/>
      <c r="AI1372" s="123"/>
      <c r="AJ1372" s="123"/>
      <c r="AK1372" s="123"/>
      <c r="AL1372" s="123"/>
      <c r="AM1372" s="123"/>
      <c r="AN1372" s="123"/>
      <c r="AO1372" s="123"/>
      <c r="AP1372" s="120"/>
      <c r="AQ1372" s="125" t="str">
        <f>IFERROR(VLOOKUP(G1372,'#Location List#'!$C$3:$D$150,2,FALSE),"")</f>
        <v/>
      </c>
      <c r="AR1372" s="125" t="str">
        <f>IFERROR(VLOOKUP(F1372,'#Location List#'!$Q$3:$R$1154,2,FALSE),"")</f>
        <v/>
      </c>
      <c r="AS1372" s="125" t="str">
        <f>IFERROR(VLOOKUP(V1372,'#Input Lists#'!$B$3:$D$46,3,FALSE),"")</f>
        <v/>
      </c>
      <c r="AT1372" s="125" t="str">
        <f>IFERROR(VLOOKUP(CONCATENATE(V1372," ",W1372),'#Input Lists#'!$K$3:$L$827,2,FALSE),"")</f>
        <v/>
      </c>
      <c r="AU1372" s="125">
        <f>IFERROR(VLOOKUP(AA1372,'#Input Lists#'!$BU$3:$BV$8,2,FALSE),"")</f>
        <v>1</v>
      </c>
      <c r="AV1372" s="118" t="str">
        <f>IFERROR(VLOOKUP(AB1372,'#Input Lists#'!$BO$3:$BP$9,2,FALSE),"")</f>
        <v/>
      </c>
      <c r="AW1372" s="118">
        <f>IFERROR(VLOOKUP(AC1372,'#Input Lists#'!$BL$3:$BM$7,2,FALSE),"")</f>
        <v>1</v>
      </c>
      <c r="AX1372" s="52" t="e">
        <f>VLOOKUP(AQ1372,'#Location List#'!$D$3:$K$150,4,FALSE)</f>
        <v>#N/A</v>
      </c>
      <c r="AY1372" s="273" t="e">
        <f>VLOOKUP(AX1372,'#Location List#'!$Z$3:$AA$13,2,FALSE)</f>
        <v>#N/A</v>
      </c>
      <c r="AZ1372" s="126" t="e">
        <f>VLOOKUP($AT1372,'#Input Lists#'!$L$3:$S$1033,6,FALSE)</f>
        <v>#N/A</v>
      </c>
      <c r="BA1372" s="239" t="e">
        <f>VLOOKUP($AT1372,'#Input Lists#'!$L$3:$S$833,7,FALSE)</f>
        <v>#N/A</v>
      </c>
      <c r="BB1372" s="239" t="e">
        <f>VLOOKUP($AT1372,'#Input Lists#'!$L$3:$S$833,8,FALSE)</f>
        <v>#N/A</v>
      </c>
      <c r="BC1372" s="91" t="str">
        <f t="shared" si="134"/>
        <v/>
      </c>
      <c r="BD1372" s="91" t="str">
        <f t="shared" si="135"/>
        <v/>
      </c>
      <c r="BE1372" s="15" t="str">
        <f t="shared" si="136"/>
        <v/>
      </c>
      <c r="BF1372" s="92" t="str">
        <f t="shared" si="137"/>
        <v>No Sighting Date</v>
      </c>
    </row>
    <row r="1373" spans="1:58" x14ac:dyDescent="0.25">
      <c r="A1373" s="118">
        <v>1368</v>
      </c>
      <c r="B1373" s="119"/>
      <c r="C1373" s="120"/>
      <c r="D1373" s="121"/>
      <c r="E1373" s="121"/>
      <c r="F1373" s="236"/>
      <c r="G1373" s="122" t="str">
        <f>IFERROR(VLOOKUP(F1373,'#Location List#'!$U$3:$V$1154,2,FALSE),"")</f>
        <v/>
      </c>
      <c r="H1373" s="120"/>
      <c r="I1373" s="120"/>
      <c r="J1373" s="120"/>
      <c r="K1373" s="120"/>
      <c r="L1373" s="120"/>
      <c r="M1373" s="120"/>
      <c r="N1373" s="120"/>
      <c r="O1373" s="120"/>
      <c r="P1373" s="120"/>
      <c r="Q1373" s="120"/>
      <c r="R1373" s="120"/>
      <c r="S1373" s="120"/>
      <c r="T1373" s="205">
        <f t="shared" si="132"/>
        <v>0</v>
      </c>
      <c r="U1373" s="205">
        <f t="shared" si="133"/>
        <v>0</v>
      </c>
      <c r="V1373" s="210"/>
      <c r="W1373" s="210"/>
      <c r="X1373" s="23" t="str">
        <f>IFERROR(VLOOKUP(AT1373,'#Input Lists#'!$L$3:$AH$833,3,FALSE)," ")</f>
        <v xml:space="preserve"> </v>
      </c>
      <c r="Y1373" s="23" t="str">
        <f>IFERROR(VLOOKUP(AT1373,'#Input Lists#'!$L$3:$AH$833,5,FALSE)," ")</f>
        <v xml:space="preserve"> </v>
      </c>
      <c r="Z1373" s="206" t="str">
        <f>IFERROR(VLOOKUP(AT1373,'#Input Lists#'!$L$3:$AH$833,9,FALSE)," ")</f>
        <v xml:space="preserve"> </v>
      </c>
      <c r="AA1373" s="119" t="s">
        <v>1527</v>
      </c>
      <c r="AB1373" s="120"/>
      <c r="AC1373" s="123"/>
      <c r="AD1373" s="123"/>
      <c r="AE1373" s="123"/>
      <c r="AF1373" s="123"/>
      <c r="AG1373" s="123"/>
      <c r="AH1373" s="123"/>
      <c r="AI1373" s="123"/>
      <c r="AJ1373" s="123"/>
      <c r="AK1373" s="123"/>
      <c r="AL1373" s="123"/>
      <c r="AM1373" s="123"/>
      <c r="AN1373" s="123"/>
      <c r="AO1373" s="123"/>
      <c r="AP1373" s="120"/>
      <c r="AQ1373" s="125" t="str">
        <f>IFERROR(VLOOKUP(G1373,'#Location List#'!$C$3:$D$150,2,FALSE),"")</f>
        <v/>
      </c>
      <c r="AR1373" s="125" t="str">
        <f>IFERROR(VLOOKUP(F1373,'#Location List#'!$Q$3:$R$1154,2,FALSE),"")</f>
        <v/>
      </c>
      <c r="AS1373" s="125" t="str">
        <f>IFERROR(VLOOKUP(V1373,'#Input Lists#'!$B$3:$D$46,3,FALSE),"")</f>
        <v/>
      </c>
      <c r="AT1373" s="125" t="str">
        <f>IFERROR(VLOOKUP(CONCATENATE(V1373," ",W1373),'#Input Lists#'!$K$3:$L$827,2,FALSE),"")</f>
        <v/>
      </c>
      <c r="AU1373" s="125">
        <f>IFERROR(VLOOKUP(AA1373,'#Input Lists#'!$BU$3:$BV$8,2,FALSE),"")</f>
        <v>1</v>
      </c>
      <c r="AV1373" s="118" t="str">
        <f>IFERROR(VLOOKUP(AB1373,'#Input Lists#'!$BO$3:$BP$9,2,FALSE),"")</f>
        <v/>
      </c>
      <c r="AW1373" s="118">
        <f>IFERROR(VLOOKUP(AC1373,'#Input Lists#'!$BL$3:$BM$7,2,FALSE),"")</f>
        <v>1</v>
      </c>
      <c r="AX1373" s="52" t="e">
        <f>VLOOKUP(AQ1373,'#Location List#'!$D$3:$K$150,4,FALSE)</f>
        <v>#N/A</v>
      </c>
      <c r="AY1373" s="273" t="e">
        <f>VLOOKUP(AX1373,'#Location List#'!$Z$3:$AA$13,2,FALSE)</f>
        <v>#N/A</v>
      </c>
      <c r="AZ1373" s="126" t="e">
        <f>VLOOKUP($AT1373,'#Input Lists#'!$L$3:$S$1033,6,FALSE)</f>
        <v>#N/A</v>
      </c>
      <c r="BA1373" s="239" t="e">
        <f>VLOOKUP($AT1373,'#Input Lists#'!$L$3:$S$833,7,FALSE)</f>
        <v>#N/A</v>
      </c>
      <c r="BB1373" s="239" t="e">
        <f>VLOOKUP($AT1373,'#Input Lists#'!$L$3:$S$833,8,FALSE)</f>
        <v>#N/A</v>
      </c>
      <c r="BC1373" s="91" t="str">
        <f t="shared" si="134"/>
        <v/>
      </c>
      <c r="BD1373" s="91" t="str">
        <f t="shared" si="135"/>
        <v/>
      </c>
      <c r="BE1373" s="15" t="str">
        <f t="shared" si="136"/>
        <v/>
      </c>
      <c r="BF1373" s="92" t="str">
        <f t="shared" si="137"/>
        <v>No Sighting Date</v>
      </c>
    </row>
    <row r="1374" spans="1:58" x14ac:dyDescent="0.25">
      <c r="A1374" s="118">
        <v>1369</v>
      </c>
      <c r="B1374" s="119"/>
      <c r="C1374" s="120"/>
      <c r="D1374" s="121"/>
      <c r="E1374" s="121"/>
      <c r="F1374" s="236"/>
      <c r="G1374" s="122" t="str">
        <f>IFERROR(VLOOKUP(F1374,'#Location List#'!$U$3:$V$1154,2,FALSE),"")</f>
        <v/>
      </c>
      <c r="H1374" s="120"/>
      <c r="I1374" s="120"/>
      <c r="J1374" s="120"/>
      <c r="K1374" s="120"/>
      <c r="L1374" s="120"/>
      <c r="M1374" s="120"/>
      <c r="N1374" s="120"/>
      <c r="O1374" s="120"/>
      <c r="P1374" s="120"/>
      <c r="Q1374" s="120"/>
      <c r="R1374" s="120"/>
      <c r="S1374" s="120"/>
      <c r="T1374" s="205">
        <f t="shared" si="132"/>
        <v>0</v>
      </c>
      <c r="U1374" s="205">
        <f t="shared" si="133"/>
        <v>0</v>
      </c>
      <c r="V1374" s="210"/>
      <c r="W1374" s="210"/>
      <c r="X1374" s="23" t="str">
        <f>IFERROR(VLOOKUP(AT1374,'#Input Lists#'!$L$3:$AH$833,3,FALSE)," ")</f>
        <v xml:space="preserve"> </v>
      </c>
      <c r="Y1374" s="23" t="str">
        <f>IFERROR(VLOOKUP(AT1374,'#Input Lists#'!$L$3:$AH$833,5,FALSE)," ")</f>
        <v xml:space="preserve"> </v>
      </c>
      <c r="Z1374" s="206" t="str">
        <f>IFERROR(VLOOKUP(AT1374,'#Input Lists#'!$L$3:$AH$833,9,FALSE)," ")</f>
        <v xml:space="preserve"> </v>
      </c>
      <c r="AA1374" s="119" t="s">
        <v>1527</v>
      </c>
      <c r="AB1374" s="120"/>
      <c r="AC1374" s="123"/>
      <c r="AD1374" s="123"/>
      <c r="AE1374" s="123"/>
      <c r="AF1374" s="123"/>
      <c r="AG1374" s="123"/>
      <c r="AH1374" s="123"/>
      <c r="AI1374" s="123"/>
      <c r="AJ1374" s="123"/>
      <c r="AK1374" s="123"/>
      <c r="AL1374" s="123"/>
      <c r="AM1374" s="123"/>
      <c r="AN1374" s="123"/>
      <c r="AO1374" s="123"/>
      <c r="AP1374" s="120"/>
      <c r="AQ1374" s="125" t="str">
        <f>IFERROR(VLOOKUP(G1374,'#Location List#'!$C$3:$D$150,2,FALSE),"")</f>
        <v/>
      </c>
      <c r="AR1374" s="125" t="str">
        <f>IFERROR(VLOOKUP(F1374,'#Location List#'!$Q$3:$R$1154,2,FALSE),"")</f>
        <v/>
      </c>
      <c r="AS1374" s="125" t="str">
        <f>IFERROR(VLOOKUP(V1374,'#Input Lists#'!$B$3:$D$46,3,FALSE),"")</f>
        <v/>
      </c>
      <c r="AT1374" s="125" t="str">
        <f>IFERROR(VLOOKUP(CONCATENATE(V1374," ",W1374),'#Input Lists#'!$K$3:$L$827,2,FALSE),"")</f>
        <v/>
      </c>
      <c r="AU1374" s="125">
        <f>IFERROR(VLOOKUP(AA1374,'#Input Lists#'!$BU$3:$BV$8,2,FALSE),"")</f>
        <v>1</v>
      </c>
      <c r="AV1374" s="118" t="str">
        <f>IFERROR(VLOOKUP(AB1374,'#Input Lists#'!$BO$3:$BP$9,2,FALSE),"")</f>
        <v/>
      </c>
      <c r="AW1374" s="118">
        <f>IFERROR(VLOOKUP(AC1374,'#Input Lists#'!$BL$3:$BM$7,2,FALSE),"")</f>
        <v>1</v>
      </c>
      <c r="AX1374" s="52" t="e">
        <f>VLOOKUP(AQ1374,'#Location List#'!$D$3:$K$150,4,FALSE)</f>
        <v>#N/A</v>
      </c>
      <c r="AY1374" s="273" t="e">
        <f>VLOOKUP(AX1374,'#Location List#'!$Z$3:$AA$13,2,FALSE)</f>
        <v>#N/A</v>
      </c>
      <c r="AZ1374" s="126" t="e">
        <f>VLOOKUP($AT1374,'#Input Lists#'!$L$3:$S$1033,6,FALSE)</f>
        <v>#N/A</v>
      </c>
      <c r="BA1374" s="239" t="e">
        <f>VLOOKUP($AT1374,'#Input Lists#'!$L$3:$S$833,7,FALSE)</f>
        <v>#N/A</v>
      </c>
      <c r="BB1374" s="239" t="e">
        <f>VLOOKUP($AT1374,'#Input Lists#'!$L$3:$S$833,8,FALSE)</f>
        <v>#N/A</v>
      </c>
      <c r="BC1374" s="91" t="str">
        <f t="shared" si="134"/>
        <v/>
      </c>
      <c r="BD1374" s="91" t="str">
        <f t="shared" si="135"/>
        <v/>
      </c>
      <c r="BE1374" s="15" t="str">
        <f t="shared" si="136"/>
        <v/>
      </c>
      <c r="BF1374" s="92" t="str">
        <f t="shared" si="137"/>
        <v>No Sighting Date</v>
      </c>
    </row>
    <row r="1375" spans="1:58" x14ac:dyDescent="0.25">
      <c r="A1375" s="118">
        <v>1370</v>
      </c>
      <c r="B1375" s="119"/>
      <c r="C1375" s="120"/>
      <c r="D1375" s="121"/>
      <c r="E1375" s="121"/>
      <c r="F1375" s="236"/>
      <c r="G1375" s="122" t="str">
        <f>IFERROR(VLOOKUP(F1375,'#Location List#'!$U$3:$V$1154,2,FALSE),"")</f>
        <v/>
      </c>
      <c r="H1375" s="120"/>
      <c r="I1375" s="120"/>
      <c r="J1375" s="120"/>
      <c r="K1375" s="120"/>
      <c r="L1375" s="120"/>
      <c r="M1375" s="120"/>
      <c r="N1375" s="120"/>
      <c r="O1375" s="120"/>
      <c r="P1375" s="120"/>
      <c r="Q1375" s="120"/>
      <c r="R1375" s="120"/>
      <c r="S1375" s="120"/>
      <c r="T1375" s="205">
        <f t="shared" si="132"/>
        <v>0</v>
      </c>
      <c r="U1375" s="205">
        <f t="shared" si="133"/>
        <v>0</v>
      </c>
      <c r="V1375" s="210"/>
      <c r="W1375" s="210"/>
      <c r="X1375" s="23" t="str">
        <f>IFERROR(VLOOKUP(AT1375,'#Input Lists#'!$L$3:$AH$833,3,FALSE)," ")</f>
        <v xml:space="preserve"> </v>
      </c>
      <c r="Y1375" s="23" t="str">
        <f>IFERROR(VLOOKUP(AT1375,'#Input Lists#'!$L$3:$AH$833,5,FALSE)," ")</f>
        <v xml:space="preserve"> </v>
      </c>
      <c r="Z1375" s="206" t="str">
        <f>IFERROR(VLOOKUP(AT1375,'#Input Lists#'!$L$3:$AH$833,9,FALSE)," ")</f>
        <v xml:space="preserve"> </v>
      </c>
      <c r="AA1375" s="119" t="s">
        <v>1527</v>
      </c>
      <c r="AB1375" s="120"/>
      <c r="AC1375" s="123"/>
      <c r="AD1375" s="123"/>
      <c r="AE1375" s="123"/>
      <c r="AF1375" s="123"/>
      <c r="AG1375" s="123"/>
      <c r="AH1375" s="123"/>
      <c r="AI1375" s="123"/>
      <c r="AJ1375" s="123"/>
      <c r="AK1375" s="123"/>
      <c r="AL1375" s="123"/>
      <c r="AM1375" s="123"/>
      <c r="AN1375" s="123"/>
      <c r="AO1375" s="123"/>
      <c r="AP1375" s="120"/>
      <c r="AQ1375" s="125" t="str">
        <f>IFERROR(VLOOKUP(G1375,'#Location List#'!$C$3:$D$150,2,FALSE),"")</f>
        <v/>
      </c>
      <c r="AR1375" s="125" t="str">
        <f>IFERROR(VLOOKUP(F1375,'#Location List#'!$Q$3:$R$1154,2,FALSE),"")</f>
        <v/>
      </c>
      <c r="AS1375" s="125" t="str">
        <f>IFERROR(VLOOKUP(V1375,'#Input Lists#'!$B$3:$D$46,3,FALSE),"")</f>
        <v/>
      </c>
      <c r="AT1375" s="125" t="str">
        <f>IFERROR(VLOOKUP(CONCATENATE(V1375," ",W1375),'#Input Lists#'!$K$3:$L$827,2,FALSE),"")</f>
        <v/>
      </c>
      <c r="AU1375" s="125">
        <f>IFERROR(VLOOKUP(AA1375,'#Input Lists#'!$BU$3:$BV$8,2,FALSE),"")</f>
        <v>1</v>
      </c>
      <c r="AV1375" s="118" t="str">
        <f>IFERROR(VLOOKUP(AB1375,'#Input Lists#'!$BO$3:$BP$9,2,FALSE),"")</f>
        <v/>
      </c>
      <c r="AW1375" s="118">
        <f>IFERROR(VLOOKUP(AC1375,'#Input Lists#'!$BL$3:$BM$7,2,FALSE),"")</f>
        <v>1</v>
      </c>
      <c r="AX1375" s="52" t="e">
        <f>VLOOKUP(AQ1375,'#Location List#'!$D$3:$K$150,4,FALSE)</f>
        <v>#N/A</v>
      </c>
      <c r="AY1375" s="273" t="e">
        <f>VLOOKUP(AX1375,'#Location List#'!$Z$3:$AA$13,2,FALSE)</f>
        <v>#N/A</v>
      </c>
      <c r="AZ1375" s="126" t="e">
        <f>VLOOKUP($AT1375,'#Input Lists#'!$L$3:$S$1033,6,FALSE)</f>
        <v>#N/A</v>
      </c>
      <c r="BA1375" s="239" t="e">
        <f>VLOOKUP($AT1375,'#Input Lists#'!$L$3:$S$833,7,FALSE)</f>
        <v>#N/A</v>
      </c>
      <c r="BB1375" s="239" t="e">
        <f>VLOOKUP($AT1375,'#Input Lists#'!$L$3:$S$833,8,FALSE)</f>
        <v>#N/A</v>
      </c>
      <c r="BC1375" s="91" t="str">
        <f t="shared" si="134"/>
        <v/>
      </c>
      <c r="BD1375" s="91" t="str">
        <f t="shared" si="135"/>
        <v/>
      </c>
      <c r="BE1375" s="15" t="str">
        <f t="shared" si="136"/>
        <v/>
      </c>
      <c r="BF1375" s="92" t="str">
        <f t="shared" si="137"/>
        <v>No Sighting Date</v>
      </c>
    </row>
    <row r="1376" spans="1:58" x14ac:dyDescent="0.25">
      <c r="A1376" s="118">
        <v>1371</v>
      </c>
      <c r="B1376" s="119"/>
      <c r="C1376" s="120"/>
      <c r="D1376" s="121"/>
      <c r="E1376" s="121"/>
      <c r="F1376" s="236"/>
      <c r="G1376" s="122" t="str">
        <f>IFERROR(VLOOKUP(F1376,'#Location List#'!$U$3:$V$1154,2,FALSE),"")</f>
        <v/>
      </c>
      <c r="H1376" s="120"/>
      <c r="I1376" s="120"/>
      <c r="J1376" s="120"/>
      <c r="K1376" s="120"/>
      <c r="L1376" s="120"/>
      <c r="M1376" s="120"/>
      <c r="N1376" s="120"/>
      <c r="O1376" s="120"/>
      <c r="P1376" s="120"/>
      <c r="Q1376" s="120"/>
      <c r="R1376" s="120"/>
      <c r="S1376" s="120"/>
      <c r="T1376" s="205">
        <f t="shared" si="132"/>
        <v>0</v>
      </c>
      <c r="U1376" s="205">
        <f t="shared" si="133"/>
        <v>0</v>
      </c>
      <c r="V1376" s="210"/>
      <c r="W1376" s="210"/>
      <c r="X1376" s="23" t="str">
        <f>IFERROR(VLOOKUP(AT1376,'#Input Lists#'!$L$3:$AH$833,3,FALSE)," ")</f>
        <v xml:space="preserve"> </v>
      </c>
      <c r="Y1376" s="23" t="str">
        <f>IFERROR(VLOOKUP(AT1376,'#Input Lists#'!$L$3:$AH$833,5,FALSE)," ")</f>
        <v xml:space="preserve"> </v>
      </c>
      <c r="Z1376" s="206" t="str">
        <f>IFERROR(VLOOKUP(AT1376,'#Input Lists#'!$L$3:$AH$833,9,FALSE)," ")</f>
        <v xml:space="preserve"> </v>
      </c>
      <c r="AA1376" s="119" t="s">
        <v>1527</v>
      </c>
      <c r="AB1376" s="120"/>
      <c r="AC1376" s="123"/>
      <c r="AD1376" s="123"/>
      <c r="AE1376" s="123"/>
      <c r="AF1376" s="123"/>
      <c r="AG1376" s="123"/>
      <c r="AH1376" s="123"/>
      <c r="AI1376" s="123"/>
      <c r="AJ1376" s="123"/>
      <c r="AK1376" s="123"/>
      <c r="AL1376" s="123"/>
      <c r="AM1376" s="123"/>
      <c r="AN1376" s="123"/>
      <c r="AO1376" s="123"/>
      <c r="AP1376" s="120"/>
      <c r="AQ1376" s="125" t="str">
        <f>IFERROR(VLOOKUP(G1376,'#Location List#'!$C$3:$D$150,2,FALSE),"")</f>
        <v/>
      </c>
      <c r="AR1376" s="125" t="str">
        <f>IFERROR(VLOOKUP(F1376,'#Location List#'!$Q$3:$R$1154,2,FALSE),"")</f>
        <v/>
      </c>
      <c r="AS1376" s="125" t="str">
        <f>IFERROR(VLOOKUP(V1376,'#Input Lists#'!$B$3:$D$46,3,FALSE),"")</f>
        <v/>
      </c>
      <c r="AT1376" s="125" t="str">
        <f>IFERROR(VLOOKUP(CONCATENATE(V1376," ",W1376),'#Input Lists#'!$K$3:$L$827,2,FALSE),"")</f>
        <v/>
      </c>
      <c r="AU1376" s="125">
        <f>IFERROR(VLOOKUP(AA1376,'#Input Lists#'!$BU$3:$BV$8,2,FALSE),"")</f>
        <v>1</v>
      </c>
      <c r="AV1376" s="118" t="str">
        <f>IFERROR(VLOOKUP(AB1376,'#Input Lists#'!$BO$3:$BP$9,2,FALSE),"")</f>
        <v/>
      </c>
      <c r="AW1376" s="118">
        <f>IFERROR(VLOOKUP(AC1376,'#Input Lists#'!$BL$3:$BM$7,2,FALSE),"")</f>
        <v>1</v>
      </c>
      <c r="AX1376" s="52" t="e">
        <f>VLOOKUP(AQ1376,'#Location List#'!$D$3:$K$150,4,FALSE)</f>
        <v>#N/A</v>
      </c>
      <c r="AY1376" s="273" t="e">
        <f>VLOOKUP(AX1376,'#Location List#'!$Z$3:$AA$13,2,FALSE)</f>
        <v>#N/A</v>
      </c>
      <c r="AZ1376" s="126" t="e">
        <f>VLOOKUP($AT1376,'#Input Lists#'!$L$3:$S$1033,6,FALSE)</f>
        <v>#N/A</v>
      </c>
      <c r="BA1376" s="239" t="e">
        <f>VLOOKUP($AT1376,'#Input Lists#'!$L$3:$S$833,7,FALSE)</f>
        <v>#N/A</v>
      </c>
      <c r="BB1376" s="239" t="e">
        <f>VLOOKUP($AT1376,'#Input Lists#'!$L$3:$S$833,8,FALSE)</f>
        <v>#N/A</v>
      </c>
      <c r="BC1376" s="91" t="str">
        <f t="shared" si="134"/>
        <v/>
      </c>
      <c r="BD1376" s="91" t="str">
        <f t="shared" si="135"/>
        <v/>
      </c>
      <c r="BE1376" s="15" t="str">
        <f t="shared" si="136"/>
        <v/>
      </c>
      <c r="BF1376" s="92" t="str">
        <f t="shared" si="137"/>
        <v>No Sighting Date</v>
      </c>
    </row>
    <row r="1377" spans="1:58" x14ac:dyDescent="0.25">
      <c r="A1377" s="118">
        <v>1372</v>
      </c>
      <c r="B1377" s="119"/>
      <c r="C1377" s="120"/>
      <c r="D1377" s="121"/>
      <c r="E1377" s="121"/>
      <c r="F1377" s="236"/>
      <c r="G1377" s="122" t="str">
        <f>IFERROR(VLOOKUP(F1377,'#Location List#'!$U$3:$V$1154,2,FALSE),"")</f>
        <v/>
      </c>
      <c r="H1377" s="120"/>
      <c r="I1377" s="120"/>
      <c r="J1377" s="120"/>
      <c r="K1377" s="120"/>
      <c r="L1377" s="120"/>
      <c r="M1377" s="120"/>
      <c r="N1377" s="120"/>
      <c r="O1377" s="120"/>
      <c r="P1377" s="120"/>
      <c r="Q1377" s="120"/>
      <c r="R1377" s="120"/>
      <c r="S1377" s="120"/>
      <c r="T1377" s="205">
        <f t="shared" si="132"/>
        <v>0</v>
      </c>
      <c r="U1377" s="205">
        <f t="shared" si="133"/>
        <v>0</v>
      </c>
      <c r="V1377" s="210"/>
      <c r="W1377" s="210"/>
      <c r="X1377" s="23" t="str">
        <f>IFERROR(VLOOKUP(AT1377,'#Input Lists#'!$L$3:$AH$833,3,FALSE)," ")</f>
        <v xml:space="preserve"> </v>
      </c>
      <c r="Y1377" s="23" t="str">
        <f>IFERROR(VLOOKUP(AT1377,'#Input Lists#'!$L$3:$AH$833,5,FALSE)," ")</f>
        <v xml:space="preserve"> </v>
      </c>
      <c r="Z1377" s="206" t="str">
        <f>IFERROR(VLOOKUP(AT1377,'#Input Lists#'!$L$3:$AH$833,9,FALSE)," ")</f>
        <v xml:space="preserve"> </v>
      </c>
      <c r="AA1377" s="119" t="s">
        <v>1527</v>
      </c>
      <c r="AB1377" s="120"/>
      <c r="AC1377" s="123"/>
      <c r="AD1377" s="123"/>
      <c r="AE1377" s="123"/>
      <c r="AF1377" s="123"/>
      <c r="AG1377" s="123"/>
      <c r="AH1377" s="123"/>
      <c r="AI1377" s="123"/>
      <c r="AJ1377" s="123"/>
      <c r="AK1377" s="123"/>
      <c r="AL1377" s="123"/>
      <c r="AM1377" s="123"/>
      <c r="AN1377" s="123"/>
      <c r="AO1377" s="123"/>
      <c r="AP1377" s="120"/>
      <c r="AQ1377" s="125" t="str">
        <f>IFERROR(VLOOKUP(G1377,'#Location List#'!$C$3:$D$150,2,FALSE),"")</f>
        <v/>
      </c>
      <c r="AR1377" s="125" t="str">
        <f>IFERROR(VLOOKUP(F1377,'#Location List#'!$Q$3:$R$1154,2,FALSE),"")</f>
        <v/>
      </c>
      <c r="AS1377" s="125" t="str">
        <f>IFERROR(VLOOKUP(V1377,'#Input Lists#'!$B$3:$D$46,3,FALSE),"")</f>
        <v/>
      </c>
      <c r="AT1377" s="125" t="str">
        <f>IFERROR(VLOOKUP(CONCATENATE(V1377," ",W1377),'#Input Lists#'!$K$3:$L$827,2,FALSE),"")</f>
        <v/>
      </c>
      <c r="AU1377" s="125">
        <f>IFERROR(VLOOKUP(AA1377,'#Input Lists#'!$BU$3:$BV$8,2,FALSE),"")</f>
        <v>1</v>
      </c>
      <c r="AV1377" s="118" t="str">
        <f>IFERROR(VLOOKUP(AB1377,'#Input Lists#'!$BO$3:$BP$9,2,FALSE),"")</f>
        <v/>
      </c>
      <c r="AW1377" s="118">
        <f>IFERROR(VLOOKUP(AC1377,'#Input Lists#'!$BL$3:$BM$7,2,FALSE),"")</f>
        <v>1</v>
      </c>
      <c r="AX1377" s="52" t="e">
        <f>VLOOKUP(AQ1377,'#Location List#'!$D$3:$K$150,4,FALSE)</f>
        <v>#N/A</v>
      </c>
      <c r="AY1377" s="273" t="e">
        <f>VLOOKUP(AX1377,'#Location List#'!$Z$3:$AA$13,2,FALSE)</f>
        <v>#N/A</v>
      </c>
      <c r="AZ1377" s="126" t="e">
        <f>VLOOKUP($AT1377,'#Input Lists#'!$L$3:$S$1033,6,FALSE)</f>
        <v>#N/A</v>
      </c>
      <c r="BA1377" s="239" t="e">
        <f>VLOOKUP($AT1377,'#Input Lists#'!$L$3:$S$833,7,FALSE)</f>
        <v>#N/A</v>
      </c>
      <c r="BB1377" s="239" t="e">
        <f>VLOOKUP($AT1377,'#Input Lists#'!$L$3:$S$833,8,FALSE)</f>
        <v>#N/A</v>
      </c>
      <c r="BC1377" s="91" t="str">
        <f t="shared" si="134"/>
        <v/>
      </c>
      <c r="BD1377" s="91" t="str">
        <f t="shared" si="135"/>
        <v/>
      </c>
      <c r="BE1377" s="15" t="str">
        <f t="shared" si="136"/>
        <v/>
      </c>
      <c r="BF1377" s="92" t="str">
        <f t="shared" si="137"/>
        <v>No Sighting Date</v>
      </c>
    </row>
    <row r="1378" spans="1:58" x14ac:dyDescent="0.25">
      <c r="A1378" s="118">
        <v>1373</v>
      </c>
      <c r="B1378" s="119"/>
      <c r="C1378" s="120"/>
      <c r="D1378" s="121"/>
      <c r="E1378" s="121"/>
      <c r="F1378" s="236"/>
      <c r="G1378" s="122" t="str">
        <f>IFERROR(VLOOKUP(F1378,'#Location List#'!$U$3:$V$1154,2,FALSE),"")</f>
        <v/>
      </c>
      <c r="H1378" s="120"/>
      <c r="I1378" s="120"/>
      <c r="J1378" s="120"/>
      <c r="K1378" s="120"/>
      <c r="L1378" s="120"/>
      <c r="M1378" s="120"/>
      <c r="N1378" s="120"/>
      <c r="O1378" s="120"/>
      <c r="P1378" s="120"/>
      <c r="Q1378" s="120"/>
      <c r="R1378" s="120"/>
      <c r="S1378" s="120"/>
      <c r="T1378" s="205">
        <f t="shared" si="132"/>
        <v>0</v>
      </c>
      <c r="U1378" s="205">
        <f t="shared" si="133"/>
        <v>0</v>
      </c>
      <c r="V1378" s="210"/>
      <c r="W1378" s="210"/>
      <c r="X1378" s="23" t="str">
        <f>IFERROR(VLOOKUP(AT1378,'#Input Lists#'!$L$3:$AH$833,3,FALSE)," ")</f>
        <v xml:space="preserve"> </v>
      </c>
      <c r="Y1378" s="23" t="str">
        <f>IFERROR(VLOOKUP(AT1378,'#Input Lists#'!$L$3:$AH$833,5,FALSE)," ")</f>
        <v xml:space="preserve"> </v>
      </c>
      <c r="Z1378" s="206" t="str">
        <f>IFERROR(VLOOKUP(AT1378,'#Input Lists#'!$L$3:$AH$833,9,FALSE)," ")</f>
        <v xml:space="preserve"> </v>
      </c>
      <c r="AA1378" s="119" t="s">
        <v>1527</v>
      </c>
      <c r="AB1378" s="120"/>
      <c r="AC1378" s="123"/>
      <c r="AD1378" s="123"/>
      <c r="AE1378" s="123"/>
      <c r="AF1378" s="123"/>
      <c r="AG1378" s="123"/>
      <c r="AH1378" s="123"/>
      <c r="AI1378" s="123"/>
      <c r="AJ1378" s="123"/>
      <c r="AK1378" s="123"/>
      <c r="AL1378" s="123"/>
      <c r="AM1378" s="123"/>
      <c r="AN1378" s="123"/>
      <c r="AO1378" s="123"/>
      <c r="AP1378" s="120"/>
      <c r="AQ1378" s="125" t="str">
        <f>IFERROR(VLOOKUP(G1378,'#Location List#'!$C$3:$D$150,2,FALSE),"")</f>
        <v/>
      </c>
      <c r="AR1378" s="125" t="str">
        <f>IFERROR(VLOOKUP(F1378,'#Location List#'!$Q$3:$R$1154,2,FALSE),"")</f>
        <v/>
      </c>
      <c r="AS1378" s="125" t="str">
        <f>IFERROR(VLOOKUP(V1378,'#Input Lists#'!$B$3:$D$46,3,FALSE),"")</f>
        <v/>
      </c>
      <c r="AT1378" s="125" t="str">
        <f>IFERROR(VLOOKUP(CONCATENATE(V1378," ",W1378),'#Input Lists#'!$K$3:$L$827,2,FALSE),"")</f>
        <v/>
      </c>
      <c r="AU1378" s="125">
        <f>IFERROR(VLOOKUP(AA1378,'#Input Lists#'!$BU$3:$BV$8,2,FALSE),"")</f>
        <v>1</v>
      </c>
      <c r="AV1378" s="118" t="str">
        <f>IFERROR(VLOOKUP(AB1378,'#Input Lists#'!$BO$3:$BP$9,2,FALSE),"")</f>
        <v/>
      </c>
      <c r="AW1378" s="118">
        <f>IFERROR(VLOOKUP(AC1378,'#Input Lists#'!$BL$3:$BM$7,2,FALSE),"")</f>
        <v>1</v>
      </c>
      <c r="AX1378" s="52" t="e">
        <f>VLOOKUP(AQ1378,'#Location List#'!$D$3:$K$150,4,FALSE)</f>
        <v>#N/A</v>
      </c>
      <c r="AY1378" s="273" t="e">
        <f>VLOOKUP(AX1378,'#Location List#'!$Z$3:$AA$13,2,FALSE)</f>
        <v>#N/A</v>
      </c>
      <c r="AZ1378" s="126" t="e">
        <f>VLOOKUP($AT1378,'#Input Lists#'!$L$3:$S$1033,6,FALSE)</f>
        <v>#N/A</v>
      </c>
      <c r="BA1378" s="239" t="e">
        <f>VLOOKUP($AT1378,'#Input Lists#'!$L$3:$S$833,7,FALSE)</f>
        <v>#N/A</v>
      </c>
      <c r="BB1378" s="239" t="e">
        <f>VLOOKUP($AT1378,'#Input Lists#'!$L$3:$S$833,8,FALSE)</f>
        <v>#N/A</v>
      </c>
      <c r="BC1378" s="91" t="str">
        <f t="shared" si="134"/>
        <v/>
      </c>
      <c r="BD1378" s="91" t="str">
        <f t="shared" si="135"/>
        <v/>
      </c>
      <c r="BE1378" s="15" t="str">
        <f t="shared" si="136"/>
        <v/>
      </c>
      <c r="BF1378" s="92" t="str">
        <f t="shared" si="137"/>
        <v>No Sighting Date</v>
      </c>
    </row>
    <row r="1379" spans="1:58" x14ac:dyDescent="0.25">
      <c r="A1379" s="118">
        <v>1374</v>
      </c>
      <c r="B1379" s="119"/>
      <c r="C1379" s="120"/>
      <c r="D1379" s="121"/>
      <c r="E1379" s="121"/>
      <c r="F1379" s="236"/>
      <c r="G1379" s="122" t="str">
        <f>IFERROR(VLOOKUP(F1379,'#Location List#'!$U$3:$V$1154,2,FALSE),"")</f>
        <v/>
      </c>
      <c r="H1379" s="120"/>
      <c r="I1379" s="120"/>
      <c r="J1379" s="120"/>
      <c r="K1379" s="120"/>
      <c r="L1379" s="120"/>
      <c r="M1379" s="120"/>
      <c r="N1379" s="120"/>
      <c r="O1379" s="120"/>
      <c r="P1379" s="120"/>
      <c r="Q1379" s="120"/>
      <c r="R1379" s="120"/>
      <c r="S1379" s="120"/>
      <c r="T1379" s="205">
        <f t="shared" si="132"/>
        <v>0</v>
      </c>
      <c r="U1379" s="205">
        <f t="shared" si="133"/>
        <v>0</v>
      </c>
      <c r="V1379" s="210"/>
      <c r="W1379" s="210"/>
      <c r="X1379" s="23" t="str">
        <f>IFERROR(VLOOKUP(AT1379,'#Input Lists#'!$L$3:$AH$833,3,FALSE)," ")</f>
        <v xml:space="preserve"> </v>
      </c>
      <c r="Y1379" s="23" t="str">
        <f>IFERROR(VLOOKUP(AT1379,'#Input Lists#'!$L$3:$AH$833,5,FALSE)," ")</f>
        <v xml:space="preserve"> </v>
      </c>
      <c r="Z1379" s="206" t="str">
        <f>IFERROR(VLOOKUP(AT1379,'#Input Lists#'!$L$3:$AH$833,9,FALSE)," ")</f>
        <v xml:space="preserve"> </v>
      </c>
      <c r="AA1379" s="119" t="s">
        <v>1527</v>
      </c>
      <c r="AB1379" s="120"/>
      <c r="AC1379" s="123"/>
      <c r="AD1379" s="123"/>
      <c r="AE1379" s="123"/>
      <c r="AF1379" s="123"/>
      <c r="AG1379" s="123"/>
      <c r="AH1379" s="123"/>
      <c r="AI1379" s="123"/>
      <c r="AJ1379" s="123"/>
      <c r="AK1379" s="123"/>
      <c r="AL1379" s="123"/>
      <c r="AM1379" s="123"/>
      <c r="AN1379" s="123"/>
      <c r="AO1379" s="123"/>
      <c r="AP1379" s="120"/>
      <c r="AQ1379" s="125" t="str">
        <f>IFERROR(VLOOKUP(G1379,'#Location List#'!$C$3:$D$150,2,FALSE),"")</f>
        <v/>
      </c>
      <c r="AR1379" s="125" t="str">
        <f>IFERROR(VLOOKUP(F1379,'#Location List#'!$Q$3:$R$1154,2,FALSE),"")</f>
        <v/>
      </c>
      <c r="AS1379" s="125" t="str">
        <f>IFERROR(VLOOKUP(V1379,'#Input Lists#'!$B$3:$D$46,3,FALSE),"")</f>
        <v/>
      </c>
      <c r="AT1379" s="125" t="str">
        <f>IFERROR(VLOOKUP(CONCATENATE(V1379," ",W1379),'#Input Lists#'!$K$3:$L$827,2,FALSE),"")</f>
        <v/>
      </c>
      <c r="AU1379" s="125">
        <f>IFERROR(VLOOKUP(AA1379,'#Input Lists#'!$BU$3:$BV$8,2,FALSE),"")</f>
        <v>1</v>
      </c>
      <c r="AV1379" s="118" t="str">
        <f>IFERROR(VLOOKUP(AB1379,'#Input Lists#'!$BO$3:$BP$9,2,FALSE),"")</f>
        <v/>
      </c>
      <c r="AW1379" s="118">
        <f>IFERROR(VLOOKUP(AC1379,'#Input Lists#'!$BL$3:$BM$7,2,FALSE),"")</f>
        <v>1</v>
      </c>
      <c r="AX1379" s="52" t="e">
        <f>VLOOKUP(AQ1379,'#Location List#'!$D$3:$K$150,4,FALSE)</f>
        <v>#N/A</v>
      </c>
      <c r="AY1379" s="273" t="e">
        <f>VLOOKUP(AX1379,'#Location List#'!$Z$3:$AA$13,2,FALSE)</f>
        <v>#N/A</v>
      </c>
      <c r="AZ1379" s="126" t="e">
        <f>VLOOKUP($AT1379,'#Input Lists#'!$L$3:$S$1033,6,FALSE)</f>
        <v>#N/A</v>
      </c>
      <c r="BA1379" s="239" t="e">
        <f>VLOOKUP($AT1379,'#Input Lists#'!$L$3:$S$833,7,FALSE)</f>
        <v>#N/A</v>
      </c>
      <c r="BB1379" s="239" t="e">
        <f>VLOOKUP($AT1379,'#Input Lists#'!$L$3:$S$833,8,FALSE)</f>
        <v>#N/A</v>
      </c>
      <c r="BC1379" s="91" t="str">
        <f t="shared" si="134"/>
        <v/>
      </c>
      <c r="BD1379" s="91" t="str">
        <f t="shared" si="135"/>
        <v/>
      </c>
      <c r="BE1379" s="15" t="str">
        <f t="shared" si="136"/>
        <v/>
      </c>
      <c r="BF1379" s="92" t="str">
        <f t="shared" si="137"/>
        <v>No Sighting Date</v>
      </c>
    </row>
    <row r="1380" spans="1:58" x14ac:dyDescent="0.25">
      <c r="A1380" s="118">
        <v>1375</v>
      </c>
      <c r="B1380" s="119"/>
      <c r="C1380" s="120"/>
      <c r="D1380" s="121"/>
      <c r="E1380" s="121"/>
      <c r="F1380" s="236"/>
      <c r="G1380" s="122" t="str">
        <f>IFERROR(VLOOKUP(F1380,'#Location List#'!$U$3:$V$1154,2,FALSE),"")</f>
        <v/>
      </c>
      <c r="H1380" s="120"/>
      <c r="I1380" s="120"/>
      <c r="J1380" s="120"/>
      <c r="K1380" s="120"/>
      <c r="L1380" s="120"/>
      <c r="M1380" s="120"/>
      <c r="N1380" s="120"/>
      <c r="O1380" s="120"/>
      <c r="P1380" s="120"/>
      <c r="Q1380" s="120"/>
      <c r="R1380" s="120"/>
      <c r="S1380" s="120"/>
      <c r="T1380" s="205">
        <f t="shared" si="132"/>
        <v>0</v>
      </c>
      <c r="U1380" s="205">
        <f t="shared" si="133"/>
        <v>0</v>
      </c>
      <c r="V1380" s="210"/>
      <c r="W1380" s="210"/>
      <c r="X1380" s="23" t="str">
        <f>IFERROR(VLOOKUP(AT1380,'#Input Lists#'!$L$3:$AH$833,3,FALSE)," ")</f>
        <v xml:space="preserve"> </v>
      </c>
      <c r="Y1380" s="23" t="str">
        <f>IFERROR(VLOOKUP(AT1380,'#Input Lists#'!$L$3:$AH$833,5,FALSE)," ")</f>
        <v xml:space="preserve"> </v>
      </c>
      <c r="Z1380" s="206" t="str">
        <f>IFERROR(VLOOKUP(AT1380,'#Input Lists#'!$L$3:$AH$833,9,FALSE)," ")</f>
        <v xml:space="preserve"> </v>
      </c>
      <c r="AA1380" s="119" t="s">
        <v>1527</v>
      </c>
      <c r="AB1380" s="120"/>
      <c r="AC1380" s="123"/>
      <c r="AD1380" s="123"/>
      <c r="AE1380" s="123"/>
      <c r="AF1380" s="123"/>
      <c r="AG1380" s="123"/>
      <c r="AH1380" s="123"/>
      <c r="AI1380" s="123"/>
      <c r="AJ1380" s="123"/>
      <c r="AK1380" s="123"/>
      <c r="AL1380" s="123"/>
      <c r="AM1380" s="123"/>
      <c r="AN1380" s="123"/>
      <c r="AO1380" s="123"/>
      <c r="AP1380" s="120"/>
      <c r="AQ1380" s="125" t="str">
        <f>IFERROR(VLOOKUP(G1380,'#Location List#'!$C$3:$D$150,2,FALSE),"")</f>
        <v/>
      </c>
      <c r="AR1380" s="125" t="str">
        <f>IFERROR(VLOOKUP(F1380,'#Location List#'!$Q$3:$R$1154,2,FALSE),"")</f>
        <v/>
      </c>
      <c r="AS1380" s="125" t="str">
        <f>IFERROR(VLOOKUP(V1380,'#Input Lists#'!$B$3:$D$46,3,FALSE),"")</f>
        <v/>
      </c>
      <c r="AT1380" s="125" t="str">
        <f>IFERROR(VLOOKUP(CONCATENATE(V1380," ",W1380),'#Input Lists#'!$K$3:$L$827,2,FALSE),"")</f>
        <v/>
      </c>
      <c r="AU1380" s="125">
        <f>IFERROR(VLOOKUP(AA1380,'#Input Lists#'!$BU$3:$BV$8,2,FALSE),"")</f>
        <v>1</v>
      </c>
      <c r="AV1380" s="118" t="str">
        <f>IFERROR(VLOOKUP(AB1380,'#Input Lists#'!$BO$3:$BP$9,2,FALSE),"")</f>
        <v/>
      </c>
      <c r="AW1380" s="118">
        <f>IFERROR(VLOOKUP(AC1380,'#Input Lists#'!$BL$3:$BM$7,2,FALSE),"")</f>
        <v>1</v>
      </c>
      <c r="AX1380" s="52" t="e">
        <f>VLOOKUP(AQ1380,'#Location List#'!$D$3:$K$150,4,FALSE)</f>
        <v>#N/A</v>
      </c>
      <c r="AY1380" s="273" t="e">
        <f>VLOOKUP(AX1380,'#Location List#'!$Z$3:$AA$13,2,FALSE)</f>
        <v>#N/A</v>
      </c>
      <c r="AZ1380" s="126" t="e">
        <f>VLOOKUP($AT1380,'#Input Lists#'!$L$3:$S$1033,6,FALSE)</f>
        <v>#N/A</v>
      </c>
      <c r="BA1380" s="239" t="e">
        <f>VLOOKUP($AT1380,'#Input Lists#'!$L$3:$S$833,7,FALSE)</f>
        <v>#N/A</v>
      </c>
      <c r="BB1380" s="239" t="e">
        <f>VLOOKUP($AT1380,'#Input Lists#'!$L$3:$S$833,8,FALSE)</f>
        <v>#N/A</v>
      </c>
      <c r="BC1380" s="91" t="str">
        <f t="shared" si="134"/>
        <v/>
      </c>
      <c r="BD1380" s="91" t="str">
        <f t="shared" si="135"/>
        <v/>
      </c>
      <c r="BE1380" s="15" t="str">
        <f t="shared" si="136"/>
        <v/>
      </c>
      <c r="BF1380" s="92" t="str">
        <f t="shared" si="137"/>
        <v>No Sighting Date</v>
      </c>
    </row>
    <row r="1381" spans="1:58" x14ac:dyDescent="0.25">
      <c r="A1381" s="118">
        <v>1376</v>
      </c>
      <c r="B1381" s="119"/>
      <c r="C1381" s="120"/>
      <c r="D1381" s="121"/>
      <c r="E1381" s="121"/>
      <c r="F1381" s="236"/>
      <c r="G1381" s="122" t="str">
        <f>IFERROR(VLOOKUP(F1381,'#Location List#'!$U$3:$V$1154,2,FALSE),"")</f>
        <v/>
      </c>
      <c r="H1381" s="120"/>
      <c r="I1381" s="120"/>
      <c r="J1381" s="120"/>
      <c r="K1381" s="120"/>
      <c r="L1381" s="120"/>
      <c r="M1381" s="120"/>
      <c r="N1381" s="120"/>
      <c r="O1381" s="120"/>
      <c r="P1381" s="120"/>
      <c r="Q1381" s="120"/>
      <c r="R1381" s="120"/>
      <c r="S1381" s="120"/>
      <c r="T1381" s="205">
        <f t="shared" si="132"/>
        <v>0</v>
      </c>
      <c r="U1381" s="205">
        <f t="shared" si="133"/>
        <v>0</v>
      </c>
      <c r="V1381" s="210"/>
      <c r="W1381" s="210"/>
      <c r="X1381" s="23" t="str">
        <f>IFERROR(VLOOKUP(AT1381,'#Input Lists#'!$L$3:$AH$833,3,FALSE)," ")</f>
        <v xml:space="preserve"> </v>
      </c>
      <c r="Y1381" s="23" t="str">
        <f>IFERROR(VLOOKUP(AT1381,'#Input Lists#'!$L$3:$AH$833,5,FALSE)," ")</f>
        <v xml:space="preserve"> </v>
      </c>
      <c r="Z1381" s="206" t="str">
        <f>IFERROR(VLOOKUP(AT1381,'#Input Lists#'!$L$3:$AH$833,9,FALSE)," ")</f>
        <v xml:space="preserve"> </v>
      </c>
      <c r="AA1381" s="119" t="s">
        <v>1527</v>
      </c>
      <c r="AB1381" s="120"/>
      <c r="AC1381" s="123"/>
      <c r="AD1381" s="123"/>
      <c r="AE1381" s="123"/>
      <c r="AF1381" s="123"/>
      <c r="AG1381" s="123"/>
      <c r="AH1381" s="123"/>
      <c r="AI1381" s="123"/>
      <c r="AJ1381" s="123"/>
      <c r="AK1381" s="123"/>
      <c r="AL1381" s="123"/>
      <c r="AM1381" s="123"/>
      <c r="AN1381" s="123"/>
      <c r="AO1381" s="123"/>
      <c r="AP1381" s="120"/>
      <c r="AQ1381" s="125" t="str">
        <f>IFERROR(VLOOKUP(G1381,'#Location List#'!$C$3:$D$150,2,FALSE),"")</f>
        <v/>
      </c>
      <c r="AR1381" s="125" t="str">
        <f>IFERROR(VLOOKUP(F1381,'#Location List#'!$Q$3:$R$1154,2,FALSE),"")</f>
        <v/>
      </c>
      <c r="AS1381" s="125" t="str">
        <f>IFERROR(VLOOKUP(V1381,'#Input Lists#'!$B$3:$D$46,3,FALSE),"")</f>
        <v/>
      </c>
      <c r="AT1381" s="125" t="str">
        <f>IFERROR(VLOOKUP(CONCATENATE(V1381," ",W1381),'#Input Lists#'!$K$3:$L$827,2,FALSE),"")</f>
        <v/>
      </c>
      <c r="AU1381" s="125">
        <f>IFERROR(VLOOKUP(AA1381,'#Input Lists#'!$BU$3:$BV$8,2,FALSE),"")</f>
        <v>1</v>
      </c>
      <c r="AV1381" s="118" t="str">
        <f>IFERROR(VLOOKUP(AB1381,'#Input Lists#'!$BO$3:$BP$9,2,FALSE),"")</f>
        <v/>
      </c>
      <c r="AW1381" s="118">
        <f>IFERROR(VLOOKUP(AC1381,'#Input Lists#'!$BL$3:$BM$7,2,FALSE),"")</f>
        <v>1</v>
      </c>
      <c r="AX1381" s="52" t="e">
        <f>VLOOKUP(AQ1381,'#Location List#'!$D$3:$K$150,4,FALSE)</f>
        <v>#N/A</v>
      </c>
      <c r="AY1381" s="273" t="e">
        <f>VLOOKUP(AX1381,'#Location List#'!$Z$3:$AA$13,2,FALSE)</f>
        <v>#N/A</v>
      </c>
      <c r="AZ1381" s="126" t="e">
        <f>VLOOKUP($AT1381,'#Input Lists#'!$L$3:$S$1033,6,FALSE)</f>
        <v>#N/A</v>
      </c>
      <c r="BA1381" s="239" t="e">
        <f>VLOOKUP($AT1381,'#Input Lists#'!$L$3:$S$833,7,FALSE)</f>
        <v>#N/A</v>
      </c>
      <c r="BB1381" s="239" t="e">
        <f>VLOOKUP($AT1381,'#Input Lists#'!$L$3:$S$833,8,FALSE)</f>
        <v>#N/A</v>
      </c>
      <c r="BC1381" s="91" t="str">
        <f t="shared" si="134"/>
        <v/>
      </c>
      <c r="BD1381" s="91" t="str">
        <f t="shared" si="135"/>
        <v/>
      </c>
      <c r="BE1381" s="15" t="str">
        <f t="shared" si="136"/>
        <v/>
      </c>
      <c r="BF1381" s="92" t="str">
        <f t="shared" si="137"/>
        <v>No Sighting Date</v>
      </c>
    </row>
    <row r="1382" spans="1:58" x14ac:dyDescent="0.25">
      <c r="A1382" s="118">
        <v>1377</v>
      </c>
      <c r="B1382" s="119"/>
      <c r="C1382" s="120"/>
      <c r="D1382" s="121"/>
      <c r="E1382" s="121"/>
      <c r="F1382" s="236"/>
      <c r="G1382" s="122" t="str">
        <f>IFERROR(VLOOKUP(F1382,'#Location List#'!$U$3:$V$1154,2,FALSE),"")</f>
        <v/>
      </c>
      <c r="H1382" s="120"/>
      <c r="I1382" s="120"/>
      <c r="J1382" s="120"/>
      <c r="K1382" s="120"/>
      <c r="L1382" s="120"/>
      <c r="M1382" s="120"/>
      <c r="N1382" s="120"/>
      <c r="O1382" s="120"/>
      <c r="P1382" s="120"/>
      <c r="Q1382" s="120"/>
      <c r="R1382" s="120"/>
      <c r="S1382" s="120"/>
      <c r="T1382" s="205">
        <f t="shared" si="132"/>
        <v>0</v>
      </c>
      <c r="U1382" s="205">
        <f t="shared" si="133"/>
        <v>0</v>
      </c>
      <c r="V1382" s="210"/>
      <c r="W1382" s="210"/>
      <c r="X1382" s="23" t="str">
        <f>IFERROR(VLOOKUP(AT1382,'#Input Lists#'!$L$3:$AH$833,3,FALSE)," ")</f>
        <v xml:space="preserve"> </v>
      </c>
      <c r="Y1382" s="23" t="str">
        <f>IFERROR(VLOOKUP(AT1382,'#Input Lists#'!$L$3:$AH$833,5,FALSE)," ")</f>
        <v xml:space="preserve"> </v>
      </c>
      <c r="Z1382" s="206" t="str">
        <f>IFERROR(VLOOKUP(AT1382,'#Input Lists#'!$L$3:$AH$833,9,FALSE)," ")</f>
        <v xml:space="preserve"> </v>
      </c>
      <c r="AA1382" s="119" t="s">
        <v>1527</v>
      </c>
      <c r="AB1382" s="120"/>
      <c r="AC1382" s="123"/>
      <c r="AD1382" s="123"/>
      <c r="AE1382" s="123"/>
      <c r="AF1382" s="123"/>
      <c r="AG1382" s="123"/>
      <c r="AH1382" s="123"/>
      <c r="AI1382" s="123"/>
      <c r="AJ1382" s="123"/>
      <c r="AK1382" s="123"/>
      <c r="AL1382" s="123"/>
      <c r="AM1382" s="123"/>
      <c r="AN1382" s="123"/>
      <c r="AO1382" s="123"/>
      <c r="AP1382" s="120"/>
      <c r="AQ1382" s="125" t="str">
        <f>IFERROR(VLOOKUP(G1382,'#Location List#'!$C$3:$D$150,2,FALSE),"")</f>
        <v/>
      </c>
      <c r="AR1382" s="125" t="str">
        <f>IFERROR(VLOOKUP(F1382,'#Location List#'!$Q$3:$R$1154,2,FALSE),"")</f>
        <v/>
      </c>
      <c r="AS1382" s="125" t="str">
        <f>IFERROR(VLOOKUP(V1382,'#Input Lists#'!$B$3:$D$46,3,FALSE),"")</f>
        <v/>
      </c>
      <c r="AT1382" s="125" t="str">
        <f>IFERROR(VLOOKUP(CONCATENATE(V1382," ",W1382),'#Input Lists#'!$K$3:$L$827,2,FALSE),"")</f>
        <v/>
      </c>
      <c r="AU1382" s="125">
        <f>IFERROR(VLOOKUP(AA1382,'#Input Lists#'!$BU$3:$BV$8,2,FALSE),"")</f>
        <v>1</v>
      </c>
      <c r="AV1382" s="118" t="str">
        <f>IFERROR(VLOOKUP(AB1382,'#Input Lists#'!$BO$3:$BP$9,2,FALSE),"")</f>
        <v/>
      </c>
      <c r="AW1382" s="118">
        <f>IFERROR(VLOOKUP(AC1382,'#Input Lists#'!$BL$3:$BM$7,2,FALSE),"")</f>
        <v>1</v>
      </c>
      <c r="AX1382" s="52" t="e">
        <f>VLOOKUP(AQ1382,'#Location List#'!$D$3:$K$150,4,FALSE)</f>
        <v>#N/A</v>
      </c>
      <c r="AY1382" s="273" t="e">
        <f>VLOOKUP(AX1382,'#Location List#'!$Z$3:$AA$13,2,FALSE)</f>
        <v>#N/A</v>
      </c>
      <c r="AZ1382" s="126" t="e">
        <f>VLOOKUP($AT1382,'#Input Lists#'!$L$3:$S$1033,6,FALSE)</f>
        <v>#N/A</v>
      </c>
      <c r="BA1382" s="239" t="e">
        <f>VLOOKUP($AT1382,'#Input Lists#'!$L$3:$S$833,7,FALSE)</f>
        <v>#N/A</v>
      </c>
      <c r="BB1382" s="239" t="e">
        <f>VLOOKUP($AT1382,'#Input Lists#'!$L$3:$S$833,8,FALSE)</f>
        <v>#N/A</v>
      </c>
      <c r="BC1382" s="91" t="str">
        <f t="shared" si="134"/>
        <v/>
      </c>
      <c r="BD1382" s="91" t="str">
        <f t="shared" si="135"/>
        <v/>
      </c>
      <c r="BE1382" s="15" t="str">
        <f t="shared" si="136"/>
        <v/>
      </c>
      <c r="BF1382" s="92" t="str">
        <f t="shared" si="137"/>
        <v>No Sighting Date</v>
      </c>
    </row>
    <row r="1383" spans="1:58" x14ac:dyDescent="0.25">
      <c r="A1383" s="118">
        <v>1378</v>
      </c>
      <c r="B1383" s="119"/>
      <c r="C1383" s="120"/>
      <c r="D1383" s="121"/>
      <c r="E1383" s="121"/>
      <c r="F1383" s="236"/>
      <c r="G1383" s="122" t="str">
        <f>IFERROR(VLOOKUP(F1383,'#Location List#'!$U$3:$V$1154,2,FALSE),"")</f>
        <v/>
      </c>
      <c r="H1383" s="120"/>
      <c r="I1383" s="120"/>
      <c r="J1383" s="120"/>
      <c r="K1383" s="120"/>
      <c r="L1383" s="120"/>
      <c r="M1383" s="120"/>
      <c r="N1383" s="120"/>
      <c r="O1383" s="120"/>
      <c r="P1383" s="120"/>
      <c r="Q1383" s="120"/>
      <c r="R1383" s="120"/>
      <c r="S1383" s="120"/>
      <c r="T1383" s="205">
        <f t="shared" si="132"/>
        <v>0</v>
      </c>
      <c r="U1383" s="205">
        <f t="shared" si="133"/>
        <v>0</v>
      </c>
      <c r="V1383" s="210"/>
      <c r="W1383" s="210"/>
      <c r="X1383" s="23" t="str">
        <f>IFERROR(VLOOKUP(AT1383,'#Input Lists#'!$L$3:$AH$833,3,FALSE)," ")</f>
        <v xml:space="preserve"> </v>
      </c>
      <c r="Y1383" s="23" t="str">
        <f>IFERROR(VLOOKUP(AT1383,'#Input Lists#'!$L$3:$AH$833,5,FALSE)," ")</f>
        <v xml:space="preserve"> </v>
      </c>
      <c r="Z1383" s="206" t="str">
        <f>IFERROR(VLOOKUP(AT1383,'#Input Lists#'!$L$3:$AH$833,9,FALSE)," ")</f>
        <v xml:space="preserve"> </v>
      </c>
      <c r="AA1383" s="119" t="s">
        <v>1527</v>
      </c>
      <c r="AB1383" s="120"/>
      <c r="AC1383" s="123"/>
      <c r="AD1383" s="123"/>
      <c r="AE1383" s="123"/>
      <c r="AF1383" s="123"/>
      <c r="AG1383" s="123"/>
      <c r="AH1383" s="123"/>
      <c r="AI1383" s="123"/>
      <c r="AJ1383" s="123"/>
      <c r="AK1383" s="123"/>
      <c r="AL1383" s="123"/>
      <c r="AM1383" s="123"/>
      <c r="AN1383" s="123"/>
      <c r="AO1383" s="123"/>
      <c r="AP1383" s="120"/>
      <c r="AQ1383" s="125" t="str">
        <f>IFERROR(VLOOKUP(G1383,'#Location List#'!$C$3:$D$150,2,FALSE),"")</f>
        <v/>
      </c>
      <c r="AR1383" s="125" t="str">
        <f>IFERROR(VLOOKUP(F1383,'#Location List#'!$Q$3:$R$1154,2,FALSE),"")</f>
        <v/>
      </c>
      <c r="AS1383" s="125" t="str">
        <f>IFERROR(VLOOKUP(V1383,'#Input Lists#'!$B$3:$D$46,3,FALSE),"")</f>
        <v/>
      </c>
      <c r="AT1383" s="125" t="str">
        <f>IFERROR(VLOOKUP(CONCATENATE(V1383," ",W1383),'#Input Lists#'!$K$3:$L$827,2,FALSE),"")</f>
        <v/>
      </c>
      <c r="AU1383" s="125">
        <f>IFERROR(VLOOKUP(AA1383,'#Input Lists#'!$BU$3:$BV$8,2,FALSE),"")</f>
        <v>1</v>
      </c>
      <c r="AV1383" s="118" t="str">
        <f>IFERROR(VLOOKUP(AB1383,'#Input Lists#'!$BO$3:$BP$9,2,FALSE),"")</f>
        <v/>
      </c>
      <c r="AW1383" s="118">
        <f>IFERROR(VLOOKUP(AC1383,'#Input Lists#'!$BL$3:$BM$7,2,FALSE),"")</f>
        <v>1</v>
      </c>
      <c r="AX1383" s="52" t="e">
        <f>VLOOKUP(AQ1383,'#Location List#'!$D$3:$K$150,4,FALSE)</f>
        <v>#N/A</v>
      </c>
      <c r="AY1383" s="273" t="e">
        <f>VLOOKUP(AX1383,'#Location List#'!$Z$3:$AA$13,2,FALSE)</f>
        <v>#N/A</v>
      </c>
      <c r="AZ1383" s="126" t="e">
        <f>VLOOKUP($AT1383,'#Input Lists#'!$L$3:$S$1033,6,FALSE)</f>
        <v>#N/A</v>
      </c>
      <c r="BA1383" s="239" t="e">
        <f>VLOOKUP($AT1383,'#Input Lists#'!$L$3:$S$833,7,FALSE)</f>
        <v>#N/A</v>
      </c>
      <c r="BB1383" s="239" t="e">
        <f>VLOOKUP($AT1383,'#Input Lists#'!$L$3:$S$833,8,FALSE)</f>
        <v>#N/A</v>
      </c>
      <c r="BC1383" s="91" t="str">
        <f t="shared" si="134"/>
        <v/>
      </c>
      <c r="BD1383" s="91" t="str">
        <f t="shared" si="135"/>
        <v/>
      </c>
      <c r="BE1383" s="15" t="str">
        <f t="shared" si="136"/>
        <v/>
      </c>
      <c r="BF1383" s="92" t="str">
        <f t="shared" si="137"/>
        <v>No Sighting Date</v>
      </c>
    </row>
    <row r="1384" spans="1:58" x14ac:dyDescent="0.25">
      <c r="A1384" s="118">
        <v>1379</v>
      </c>
      <c r="B1384" s="119"/>
      <c r="C1384" s="120"/>
      <c r="D1384" s="121"/>
      <c r="E1384" s="121"/>
      <c r="F1384" s="236"/>
      <c r="G1384" s="122" t="str">
        <f>IFERROR(VLOOKUP(F1384,'#Location List#'!$U$3:$V$1154,2,FALSE),"")</f>
        <v/>
      </c>
      <c r="H1384" s="120"/>
      <c r="I1384" s="120"/>
      <c r="J1384" s="120"/>
      <c r="K1384" s="120"/>
      <c r="L1384" s="120"/>
      <c r="M1384" s="120"/>
      <c r="N1384" s="120"/>
      <c r="O1384" s="120"/>
      <c r="P1384" s="120"/>
      <c r="Q1384" s="120"/>
      <c r="R1384" s="120"/>
      <c r="S1384" s="120"/>
      <c r="T1384" s="205">
        <f t="shared" si="132"/>
        <v>0</v>
      </c>
      <c r="U1384" s="205">
        <f t="shared" si="133"/>
        <v>0</v>
      </c>
      <c r="V1384" s="210"/>
      <c r="W1384" s="210"/>
      <c r="X1384" s="23" t="str">
        <f>IFERROR(VLOOKUP(AT1384,'#Input Lists#'!$L$3:$AH$833,3,FALSE)," ")</f>
        <v xml:space="preserve"> </v>
      </c>
      <c r="Y1384" s="23" t="str">
        <f>IFERROR(VLOOKUP(AT1384,'#Input Lists#'!$L$3:$AH$833,5,FALSE)," ")</f>
        <v xml:space="preserve"> </v>
      </c>
      <c r="Z1384" s="206" t="str">
        <f>IFERROR(VLOOKUP(AT1384,'#Input Lists#'!$L$3:$AH$833,9,FALSE)," ")</f>
        <v xml:space="preserve"> </v>
      </c>
      <c r="AA1384" s="119" t="s">
        <v>1527</v>
      </c>
      <c r="AB1384" s="120"/>
      <c r="AC1384" s="123"/>
      <c r="AD1384" s="123"/>
      <c r="AE1384" s="123"/>
      <c r="AF1384" s="123"/>
      <c r="AG1384" s="123"/>
      <c r="AH1384" s="123"/>
      <c r="AI1384" s="123"/>
      <c r="AJ1384" s="123"/>
      <c r="AK1384" s="123"/>
      <c r="AL1384" s="123"/>
      <c r="AM1384" s="123"/>
      <c r="AN1384" s="123"/>
      <c r="AO1384" s="123"/>
      <c r="AP1384" s="120"/>
      <c r="AQ1384" s="125" t="str">
        <f>IFERROR(VLOOKUP(G1384,'#Location List#'!$C$3:$D$150,2,FALSE),"")</f>
        <v/>
      </c>
      <c r="AR1384" s="125" t="str">
        <f>IFERROR(VLOOKUP(F1384,'#Location List#'!$Q$3:$R$1154,2,FALSE),"")</f>
        <v/>
      </c>
      <c r="AS1384" s="125" t="str">
        <f>IFERROR(VLOOKUP(V1384,'#Input Lists#'!$B$3:$D$46,3,FALSE),"")</f>
        <v/>
      </c>
      <c r="AT1384" s="125" t="str">
        <f>IFERROR(VLOOKUP(CONCATENATE(V1384," ",W1384),'#Input Lists#'!$K$3:$L$827,2,FALSE),"")</f>
        <v/>
      </c>
      <c r="AU1384" s="125">
        <f>IFERROR(VLOOKUP(AA1384,'#Input Lists#'!$BU$3:$BV$8,2,FALSE),"")</f>
        <v>1</v>
      </c>
      <c r="AV1384" s="118" t="str">
        <f>IFERROR(VLOOKUP(AB1384,'#Input Lists#'!$BO$3:$BP$9,2,FALSE),"")</f>
        <v/>
      </c>
      <c r="AW1384" s="118">
        <f>IFERROR(VLOOKUP(AC1384,'#Input Lists#'!$BL$3:$BM$7,2,FALSE),"")</f>
        <v>1</v>
      </c>
      <c r="AX1384" s="52" t="e">
        <f>VLOOKUP(AQ1384,'#Location List#'!$D$3:$K$150,4,FALSE)</f>
        <v>#N/A</v>
      </c>
      <c r="AY1384" s="273" t="e">
        <f>VLOOKUP(AX1384,'#Location List#'!$Z$3:$AA$13,2,FALSE)</f>
        <v>#N/A</v>
      </c>
      <c r="AZ1384" s="126" t="e">
        <f>VLOOKUP($AT1384,'#Input Lists#'!$L$3:$S$1033,6,FALSE)</f>
        <v>#N/A</v>
      </c>
      <c r="BA1384" s="239" t="e">
        <f>VLOOKUP($AT1384,'#Input Lists#'!$L$3:$S$833,7,FALSE)</f>
        <v>#N/A</v>
      </c>
      <c r="BB1384" s="239" t="e">
        <f>VLOOKUP($AT1384,'#Input Lists#'!$L$3:$S$833,8,FALSE)</f>
        <v>#N/A</v>
      </c>
      <c r="BC1384" s="91" t="str">
        <f t="shared" si="134"/>
        <v/>
      </c>
      <c r="BD1384" s="91" t="str">
        <f t="shared" si="135"/>
        <v/>
      </c>
      <c r="BE1384" s="15" t="str">
        <f t="shared" si="136"/>
        <v/>
      </c>
      <c r="BF1384" s="92" t="str">
        <f t="shared" si="137"/>
        <v>No Sighting Date</v>
      </c>
    </row>
    <row r="1385" spans="1:58" x14ac:dyDescent="0.25">
      <c r="A1385" s="118">
        <v>1380</v>
      </c>
      <c r="B1385" s="119"/>
      <c r="C1385" s="120"/>
      <c r="D1385" s="121"/>
      <c r="E1385" s="121"/>
      <c r="F1385" s="236"/>
      <c r="G1385" s="122" t="str">
        <f>IFERROR(VLOOKUP(F1385,'#Location List#'!$U$3:$V$1154,2,FALSE),"")</f>
        <v/>
      </c>
      <c r="H1385" s="120"/>
      <c r="I1385" s="120"/>
      <c r="J1385" s="120"/>
      <c r="K1385" s="120"/>
      <c r="L1385" s="120"/>
      <c r="M1385" s="120"/>
      <c r="N1385" s="120"/>
      <c r="O1385" s="120"/>
      <c r="P1385" s="120"/>
      <c r="Q1385" s="120"/>
      <c r="R1385" s="120"/>
      <c r="S1385" s="120"/>
      <c r="T1385" s="205">
        <f t="shared" si="132"/>
        <v>0</v>
      </c>
      <c r="U1385" s="205">
        <f t="shared" si="133"/>
        <v>0</v>
      </c>
      <c r="V1385" s="210"/>
      <c r="W1385" s="210"/>
      <c r="X1385" s="23" t="str">
        <f>IFERROR(VLOOKUP(AT1385,'#Input Lists#'!$L$3:$AH$833,3,FALSE)," ")</f>
        <v xml:space="preserve"> </v>
      </c>
      <c r="Y1385" s="23" t="str">
        <f>IFERROR(VLOOKUP(AT1385,'#Input Lists#'!$L$3:$AH$833,5,FALSE)," ")</f>
        <v xml:space="preserve"> </v>
      </c>
      <c r="Z1385" s="206" t="str">
        <f>IFERROR(VLOOKUP(AT1385,'#Input Lists#'!$L$3:$AH$833,9,FALSE)," ")</f>
        <v xml:space="preserve"> </v>
      </c>
      <c r="AA1385" s="119" t="s">
        <v>1527</v>
      </c>
      <c r="AB1385" s="120"/>
      <c r="AC1385" s="123"/>
      <c r="AD1385" s="123"/>
      <c r="AE1385" s="123"/>
      <c r="AF1385" s="123"/>
      <c r="AG1385" s="123"/>
      <c r="AH1385" s="123"/>
      <c r="AI1385" s="123"/>
      <c r="AJ1385" s="123"/>
      <c r="AK1385" s="123"/>
      <c r="AL1385" s="123"/>
      <c r="AM1385" s="123"/>
      <c r="AN1385" s="123"/>
      <c r="AO1385" s="123"/>
      <c r="AP1385" s="120"/>
      <c r="AQ1385" s="125" t="str">
        <f>IFERROR(VLOOKUP(G1385,'#Location List#'!$C$3:$D$150,2,FALSE),"")</f>
        <v/>
      </c>
      <c r="AR1385" s="125" t="str">
        <f>IFERROR(VLOOKUP(F1385,'#Location List#'!$Q$3:$R$1154,2,FALSE),"")</f>
        <v/>
      </c>
      <c r="AS1385" s="125" t="str">
        <f>IFERROR(VLOOKUP(V1385,'#Input Lists#'!$B$3:$D$46,3,FALSE),"")</f>
        <v/>
      </c>
      <c r="AT1385" s="125" t="str">
        <f>IFERROR(VLOOKUP(CONCATENATE(V1385," ",W1385),'#Input Lists#'!$K$3:$L$827,2,FALSE),"")</f>
        <v/>
      </c>
      <c r="AU1385" s="125">
        <f>IFERROR(VLOOKUP(AA1385,'#Input Lists#'!$BU$3:$BV$8,2,FALSE),"")</f>
        <v>1</v>
      </c>
      <c r="AV1385" s="118" t="str">
        <f>IFERROR(VLOOKUP(AB1385,'#Input Lists#'!$BO$3:$BP$9,2,FALSE),"")</f>
        <v/>
      </c>
      <c r="AW1385" s="118">
        <f>IFERROR(VLOOKUP(AC1385,'#Input Lists#'!$BL$3:$BM$7,2,FALSE),"")</f>
        <v>1</v>
      </c>
      <c r="AX1385" s="52" t="e">
        <f>VLOOKUP(AQ1385,'#Location List#'!$D$3:$K$150,4,FALSE)</f>
        <v>#N/A</v>
      </c>
      <c r="AY1385" s="273" t="e">
        <f>VLOOKUP(AX1385,'#Location List#'!$Z$3:$AA$13,2,FALSE)</f>
        <v>#N/A</v>
      </c>
      <c r="AZ1385" s="126" t="e">
        <f>VLOOKUP($AT1385,'#Input Lists#'!$L$3:$S$1033,6,FALSE)</f>
        <v>#N/A</v>
      </c>
      <c r="BA1385" s="239" t="e">
        <f>VLOOKUP($AT1385,'#Input Lists#'!$L$3:$S$833,7,FALSE)</f>
        <v>#N/A</v>
      </c>
      <c r="BB1385" s="239" t="e">
        <f>VLOOKUP($AT1385,'#Input Lists#'!$L$3:$S$833,8,FALSE)</f>
        <v>#N/A</v>
      </c>
      <c r="BC1385" s="91" t="str">
        <f t="shared" si="134"/>
        <v/>
      </c>
      <c r="BD1385" s="91" t="str">
        <f t="shared" si="135"/>
        <v/>
      </c>
      <c r="BE1385" s="15" t="str">
        <f t="shared" si="136"/>
        <v/>
      </c>
      <c r="BF1385" s="92" t="str">
        <f t="shared" si="137"/>
        <v>No Sighting Date</v>
      </c>
    </row>
    <row r="1386" spans="1:58" x14ac:dyDescent="0.25">
      <c r="A1386" s="118">
        <v>1381</v>
      </c>
      <c r="B1386" s="119"/>
      <c r="C1386" s="120"/>
      <c r="D1386" s="121"/>
      <c r="E1386" s="121"/>
      <c r="F1386" s="236"/>
      <c r="G1386" s="122" t="str">
        <f>IFERROR(VLOOKUP(F1386,'#Location List#'!$U$3:$V$1154,2,FALSE),"")</f>
        <v/>
      </c>
      <c r="H1386" s="120"/>
      <c r="I1386" s="120"/>
      <c r="J1386" s="120"/>
      <c r="K1386" s="120"/>
      <c r="L1386" s="120"/>
      <c r="M1386" s="120"/>
      <c r="N1386" s="120"/>
      <c r="O1386" s="120"/>
      <c r="P1386" s="120"/>
      <c r="Q1386" s="120"/>
      <c r="R1386" s="120"/>
      <c r="S1386" s="120"/>
      <c r="T1386" s="205">
        <f t="shared" si="132"/>
        <v>0</v>
      </c>
      <c r="U1386" s="205">
        <f t="shared" si="133"/>
        <v>0</v>
      </c>
      <c r="V1386" s="210"/>
      <c r="W1386" s="210"/>
      <c r="X1386" s="23" t="str">
        <f>IFERROR(VLOOKUP(AT1386,'#Input Lists#'!$L$3:$AH$833,3,FALSE)," ")</f>
        <v xml:space="preserve"> </v>
      </c>
      <c r="Y1386" s="23" t="str">
        <f>IFERROR(VLOOKUP(AT1386,'#Input Lists#'!$L$3:$AH$833,5,FALSE)," ")</f>
        <v xml:space="preserve"> </v>
      </c>
      <c r="Z1386" s="206" t="str">
        <f>IFERROR(VLOOKUP(AT1386,'#Input Lists#'!$L$3:$AH$833,9,FALSE)," ")</f>
        <v xml:space="preserve"> </v>
      </c>
      <c r="AA1386" s="119" t="s">
        <v>1527</v>
      </c>
      <c r="AB1386" s="120"/>
      <c r="AC1386" s="123"/>
      <c r="AD1386" s="123"/>
      <c r="AE1386" s="123"/>
      <c r="AF1386" s="123"/>
      <c r="AG1386" s="123"/>
      <c r="AH1386" s="123"/>
      <c r="AI1386" s="123"/>
      <c r="AJ1386" s="123"/>
      <c r="AK1386" s="123"/>
      <c r="AL1386" s="123"/>
      <c r="AM1386" s="123"/>
      <c r="AN1386" s="123"/>
      <c r="AO1386" s="123"/>
      <c r="AP1386" s="120"/>
      <c r="AQ1386" s="125" t="str">
        <f>IFERROR(VLOOKUP(G1386,'#Location List#'!$C$3:$D$150,2,FALSE),"")</f>
        <v/>
      </c>
      <c r="AR1386" s="125" t="str">
        <f>IFERROR(VLOOKUP(F1386,'#Location List#'!$Q$3:$R$1154,2,FALSE),"")</f>
        <v/>
      </c>
      <c r="AS1386" s="125" t="str">
        <f>IFERROR(VLOOKUP(V1386,'#Input Lists#'!$B$3:$D$46,3,FALSE),"")</f>
        <v/>
      </c>
      <c r="AT1386" s="125" t="str">
        <f>IFERROR(VLOOKUP(CONCATENATE(V1386," ",W1386),'#Input Lists#'!$K$3:$L$827,2,FALSE),"")</f>
        <v/>
      </c>
      <c r="AU1386" s="125">
        <f>IFERROR(VLOOKUP(AA1386,'#Input Lists#'!$BU$3:$BV$8,2,FALSE),"")</f>
        <v>1</v>
      </c>
      <c r="AV1386" s="118" t="str">
        <f>IFERROR(VLOOKUP(AB1386,'#Input Lists#'!$BO$3:$BP$9,2,FALSE),"")</f>
        <v/>
      </c>
      <c r="AW1386" s="118">
        <f>IFERROR(VLOOKUP(AC1386,'#Input Lists#'!$BL$3:$BM$7,2,FALSE),"")</f>
        <v>1</v>
      </c>
      <c r="AX1386" s="52" t="e">
        <f>VLOOKUP(AQ1386,'#Location List#'!$D$3:$K$150,4,FALSE)</f>
        <v>#N/A</v>
      </c>
      <c r="AY1386" s="273" t="e">
        <f>VLOOKUP(AX1386,'#Location List#'!$Z$3:$AA$13,2,FALSE)</f>
        <v>#N/A</v>
      </c>
      <c r="AZ1386" s="126" t="e">
        <f>VLOOKUP($AT1386,'#Input Lists#'!$L$3:$S$1033,6,FALSE)</f>
        <v>#N/A</v>
      </c>
      <c r="BA1386" s="239" t="e">
        <f>VLOOKUP($AT1386,'#Input Lists#'!$L$3:$S$833,7,FALSE)</f>
        <v>#N/A</v>
      </c>
      <c r="BB1386" s="239" t="e">
        <f>VLOOKUP($AT1386,'#Input Lists#'!$L$3:$S$833,8,FALSE)</f>
        <v>#N/A</v>
      </c>
      <c r="BC1386" s="91" t="str">
        <f t="shared" si="134"/>
        <v/>
      </c>
      <c r="BD1386" s="91" t="str">
        <f t="shared" si="135"/>
        <v/>
      </c>
      <c r="BE1386" s="15" t="str">
        <f t="shared" si="136"/>
        <v/>
      </c>
      <c r="BF1386" s="92" t="str">
        <f t="shared" si="137"/>
        <v>No Sighting Date</v>
      </c>
    </row>
    <row r="1387" spans="1:58" x14ac:dyDescent="0.25">
      <c r="A1387" s="118">
        <v>1382</v>
      </c>
      <c r="B1387" s="119"/>
      <c r="C1387" s="120"/>
      <c r="D1387" s="121"/>
      <c r="E1387" s="121"/>
      <c r="F1387" s="236"/>
      <c r="G1387" s="122" t="str">
        <f>IFERROR(VLOOKUP(F1387,'#Location List#'!$U$3:$V$1154,2,FALSE),"")</f>
        <v/>
      </c>
      <c r="H1387" s="120"/>
      <c r="I1387" s="120"/>
      <c r="J1387" s="120"/>
      <c r="K1387" s="120"/>
      <c r="L1387" s="120"/>
      <c r="M1387" s="120"/>
      <c r="N1387" s="120"/>
      <c r="O1387" s="120"/>
      <c r="P1387" s="120"/>
      <c r="Q1387" s="120"/>
      <c r="R1387" s="120"/>
      <c r="S1387" s="120"/>
      <c r="T1387" s="205">
        <f t="shared" si="132"/>
        <v>0</v>
      </c>
      <c r="U1387" s="205">
        <f t="shared" si="133"/>
        <v>0</v>
      </c>
      <c r="V1387" s="210"/>
      <c r="W1387" s="210"/>
      <c r="X1387" s="23" t="str">
        <f>IFERROR(VLOOKUP(AT1387,'#Input Lists#'!$L$3:$AH$833,3,FALSE)," ")</f>
        <v xml:space="preserve"> </v>
      </c>
      <c r="Y1387" s="23" t="str">
        <f>IFERROR(VLOOKUP(AT1387,'#Input Lists#'!$L$3:$AH$833,5,FALSE)," ")</f>
        <v xml:space="preserve"> </v>
      </c>
      <c r="Z1387" s="206" t="str">
        <f>IFERROR(VLOOKUP(AT1387,'#Input Lists#'!$L$3:$AH$833,9,FALSE)," ")</f>
        <v xml:space="preserve"> </v>
      </c>
      <c r="AA1387" s="119" t="s">
        <v>1527</v>
      </c>
      <c r="AB1387" s="120"/>
      <c r="AC1387" s="123"/>
      <c r="AD1387" s="123"/>
      <c r="AE1387" s="123"/>
      <c r="AF1387" s="123"/>
      <c r="AG1387" s="123"/>
      <c r="AH1387" s="123"/>
      <c r="AI1387" s="123"/>
      <c r="AJ1387" s="123"/>
      <c r="AK1387" s="123"/>
      <c r="AL1387" s="123"/>
      <c r="AM1387" s="123"/>
      <c r="AN1387" s="123"/>
      <c r="AO1387" s="123"/>
      <c r="AP1387" s="120"/>
      <c r="AQ1387" s="125" t="str">
        <f>IFERROR(VLOOKUP(G1387,'#Location List#'!$C$3:$D$150,2,FALSE),"")</f>
        <v/>
      </c>
      <c r="AR1387" s="125" t="str">
        <f>IFERROR(VLOOKUP(F1387,'#Location List#'!$Q$3:$R$1154,2,FALSE),"")</f>
        <v/>
      </c>
      <c r="AS1387" s="125" t="str">
        <f>IFERROR(VLOOKUP(V1387,'#Input Lists#'!$B$3:$D$46,3,FALSE),"")</f>
        <v/>
      </c>
      <c r="AT1387" s="125" t="str">
        <f>IFERROR(VLOOKUP(CONCATENATE(V1387," ",W1387),'#Input Lists#'!$K$3:$L$827,2,FALSE),"")</f>
        <v/>
      </c>
      <c r="AU1387" s="125">
        <f>IFERROR(VLOOKUP(AA1387,'#Input Lists#'!$BU$3:$BV$8,2,FALSE),"")</f>
        <v>1</v>
      </c>
      <c r="AV1387" s="118" t="str">
        <f>IFERROR(VLOOKUP(AB1387,'#Input Lists#'!$BO$3:$BP$9,2,FALSE),"")</f>
        <v/>
      </c>
      <c r="AW1387" s="118">
        <f>IFERROR(VLOOKUP(AC1387,'#Input Lists#'!$BL$3:$BM$7,2,FALSE),"")</f>
        <v>1</v>
      </c>
      <c r="AX1387" s="52" t="e">
        <f>VLOOKUP(AQ1387,'#Location List#'!$D$3:$K$150,4,FALSE)</f>
        <v>#N/A</v>
      </c>
      <c r="AY1387" s="273" t="e">
        <f>VLOOKUP(AX1387,'#Location List#'!$Z$3:$AA$13,2,FALSE)</f>
        <v>#N/A</v>
      </c>
      <c r="AZ1387" s="126" t="e">
        <f>VLOOKUP($AT1387,'#Input Lists#'!$L$3:$S$1033,6,FALSE)</f>
        <v>#N/A</v>
      </c>
      <c r="BA1387" s="239" t="e">
        <f>VLOOKUP($AT1387,'#Input Lists#'!$L$3:$S$833,7,FALSE)</f>
        <v>#N/A</v>
      </c>
      <c r="BB1387" s="239" t="e">
        <f>VLOOKUP($AT1387,'#Input Lists#'!$L$3:$S$833,8,FALSE)</f>
        <v>#N/A</v>
      </c>
      <c r="BC1387" s="91" t="str">
        <f t="shared" si="134"/>
        <v/>
      </c>
      <c r="BD1387" s="91" t="str">
        <f t="shared" si="135"/>
        <v/>
      </c>
      <c r="BE1387" s="15" t="str">
        <f t="shared" si="136"/>
        <v/>
      </c>
      <c r="BF1387" s="92" t="str">
        <f t="shared" si="137"/>
        <v>No Sighting Date</v>
      </c>
    </row>
    <row r="1388" spans="1:58" x14ac:dyDescent="0.25">
      <c r="A1388" s="118">
        <v>1383</v>
      </c>
      <c r="B1388" s="119"/>
      <c r="C1388" s="120"/>
      <c r="D1388" s="121"/>
      <c r="E1388" s="121"/>
      <c r="F1388" s="236"/>
      <c r="G1388" s="122" t="str">
        <f>IFERROR(VLOOKUP(F1388,'#Location List#'!$U$3:$V$1154,2,FALSE),"")</f>
        <v/>
      </c>
      <c r="H1388" s="120"/>
      <c r="I1388" s="120"/>
      <c r="J1388" s="120"/>
      <c r="K1388" s="120"/>
      <c r="L1388" s="120"/>
      <c r="M1388" s="120"/>
      <c r="N1388" s="120"/>
      <c r="O1388" s="120"/>
      <c r="P1388" s="120"/>
      <c r="Q1388" s="120"/>
      <c r="R1388" s="120"/>
      <c r="S1388" s="120"/>
      <c r="T1388" s="205">
        <f t="shared" si="132"/>
        <v>0</v>
      </c>
      <c r="U1388" s="205">
        <f t="shared" si="133"/>
        <v>0</v>
      </c>
      <c r="V1388" s="210"/>
      <c r="W1388" s="210"/>
      <c r="X1388" s="23" t="str">
        <f>IFERROR(VLOOKUP(AT1388,'#Input Lists#'!$L$3:$AH$833,3,FALSE)," ")</f>
        <v xml:space="preserve"> </v>
      </c>
      <c r="Y1388" s="23" t="str">
        <f>IFERROR(VLOOKUP(AT1388,'#Input Lists#'!$L$3:$AH$833,5,FALSE)," ")</f>
        <v xml:space="preserve"> </v>
      </c>
      <c r="Z1388" s="206" t="str">
        <f>IFERROR(VLOOKUP(AT1388,'#Input Lists#'!$L$3:$AH$833,9,FALSE)," ")</f>
        <v xml:space="preserve"> </v>
      </c>
      <c r="AA1388" s="119" t="s">
        <v>1527</v>
      </c>
      <c r="AB1388" s="120"/>
      <c r="AC1388" s="123"/>
      <c r="AD1388" s="123"/>
      <c r="AE1388" s="123"/>
      <c r="AF1388" s="123"/>
      <c r="AG1388" s="123"/>
      <c r="AH1388" s="123"/>
      <c r="AI1388" s="123"/>
      <c r="AJ1388" s="123"/>
      <c r="AK1388" s="123"/>
      <c r="AL1388" s="123"/>
      <c r="AM1388" s="123"/>
      <c r="AN1388" s="123"/>
      <c r="AO1388" s="123"/>
      <c r="AP1388" s="120"/>
      <c r="AQ1388" s="125" t="str">
        <f>IFERROR(VLOOKUP(G1388,'#Location List#'!$C$3:$D$150,2,FALSE),"")</f>
        <v/>
      </c>
      <c r="AR1388" s="125" t="str">
        <f>IFERROR(VLOOKUP(F1388,'#Location List#'!$Q$3:$R$1154,2,FALSE),"")</f>
        <v/>
      </c>
      <c r="AS1388" s="125" t="str">
        <f>IFERROR(VLOOKUP(V1388,'#Input Lists#'!$B$3:$D$46,3,FALSE),"")</f>
        <v/>
      </c>
      <c r="AT1388" s="125" t="str">
        <f>IFERROR(VLOOKUP(CONCATENATE(V1388," ",W1388),'#Input Lists#'!$K$3:$L$827,2,FALSE),"")</f>
        <v/>
      </c>
      <c r="AU1388" s="125">
        <f>IFERROR(VLOOKUP(AA1388,'#Input Lists#'!$BU$3:$BV$8,2,FALSE),"")</f>
        <v>1</v>
      </c>
      <c r="AV1388" s="118" t="str">
        <f>IFERROR(VLOOKUP(AB1388,'#Input Lists#'!$BO$3:$BP$9,2,FALSE),"")</f>
        <v/>
      </c>
      <c r="AW1388" s="118">
        <f>IFERROR(VLOOKUP(AC1388,'#Input Lists#'!$BL$3:$BM$7,2,FALSE),"")</f>
        <v>1</v>
      </c>
      <c r="AX1388" s="52" t="e">
        <f>VLOOKUP(AQ1388,'#Location List#'!$D$3:$K$150,4,FALSE)</f>
        <v>#N/A</v>
      </c>
      <c r="AY1388" s="273" t="e">
        <f>VLOOKUP(AX1388,'#Location List#'!$Z$3:$AA$13,2,FALSE)</f>
        <v>#N/A</v>
      </c>
      <c r="AZ1388" s="126" t="e">
        <f>VLOOKUP($AT1388,'#Input Lists#'!$L$3:$S$1033,6,FALSE)</f>
        <v>#N/A</v>
      </c>
      <c r="BA1388" s="239" t="e">
        <f>VLOOKUP($AT1388,'#Input Lists#'!$L$3:$S$833,7,FALSE)</f>
        <v>#N/A</v>
      </c>
      <c r="BB1388" s="239" t="e">
        <f>VLOOKUP($AT1388,'#Input Lists#'!$L$3:$S$833,8,FALSE)</f>
        <v>#N/A</v>
      </c>
      <c r="BC1388" s="91" t="str">
        <f t="shared" si="134"/>
        <v/>
      </c>
      <c r="BD1388" s="91" t="str">
        <f t="shared" si="135"/>
        <v/>
      </c>
      <c r="BE1388" s="15" t="str">
        <f t="shared" si="136"/>
        <v/>
      </c>
      <c r="BF1388" s="92" t="str">
        <f t="shared" si="137"/>
        <v>No Sighting Date</v>
      </c>
    </row>
    <row r="1389" spans="1:58" x14ac:dyDescent="0.25">
      <c r="A1389" s="118">
        <v>1384</v>
      </c>
      <c r="B1389" s="119"/>
      <c r="C1389" s="120"/>
      <c r="D1389" s="121"/>
      <c r="E1389" s="121"/>
      <c r="F1389" s="236"/>
      <c r="G1389" s="122" t="str">
        <f>IFERROR(VLOOKUP(F1389,'#Location List#'!$U$3:$V$1154,2,FALSE),"")</f>
        <v/>
      </c>
      <c r="H1389" s="120"/>
      <c r="I1389" s="120"/>
      <c r="J1389" s="120"/>
      <c r="K1389" s="120"/>
      <c r="L1389" s="120"/>
      <c r="M1389" s="120"/>
      <c r="N1389" s="120"/>
      <c r="O1389" s="120"/>
      <c r="P1389" s="120"/>
      <c r="Q1389" s="120"/>
      <c r="R1389" s="120"/>
      <c r="S1389" s="120"/>
      <c r="T1389" s="205">
        <f t="shared" si="132"/>
        <v>0</v>
      </c>
      <c r="U1389" s="205">
        <f t="shared" si="133"/>
        <v>0</v>
      </c>
      <c r="V1389" s="210"/>
      <c r="W1389" s="210"/>
      <c r="X1389" s="23" t="str">
        <f>IFERROR(VLOOKUP(AT1389,'#Input Lists#'!$L$3:$AH$833,3,FALSE)," ")</f>
        <v xml:space="preserve"> </v>
      </c>
      <c r="Y1389" s="23" t="str">
        <f>IFERROR(VLOOKUP(AT1389,'#Input Lists#'!$L$3:$AH$833,5,FALSE)," ")</f>
        <v xml:space="preserve"> </v>
      </c>
      <c r="Z1389" s="206" t="str">
        <f>IFERROR(VLOOKUP(AT1389,'#Input Lists#'!$L$3:$AH$833,9,FALSE)," ")</f>
        <v xml:space="preserve"> </v>
      </c>
      <c r="AA1389" s="119" t="s">
        <v>1527</v>
      </c>
      <c r="AB1389" s="120"/>
      <c r="AC1389" s="123"/>
      <c r="AD1389" s="123"/>
      <c r="AE1389" s="123"/>
      <c r="AF1389" s="123"/>
      <c r="AG1389" s="123"/>
      <c r="AH1389" s="123"/>
      <c r="AI1389" s="123"/>
      <c r="AJ1389" s="123"/>
      <c r="AK1389" s="123"/>
      <c r="AL1389" s="123"/>
      <c r="AM1389" s="123"/>
      <c r="AN1389" s="123"/>
      <c r="AO1389" s="123"/>
      <c r="AP1389" s="120"/>
      <c r="AQ1389" s="125" t="str">
        <f>IFERROR(VLOOKUP(G1389,'#Location List#'!$C$3:$D$150,2,FALSE),"")</f>
        <v/>
      </c>
      <c r="AR1389" s="125" t="str">
        <f>IFERROR(VLOOKUP(F1389,'#Location List#'!$Q$3:$R$1154,2,FALSE),"")</f>
        <v/>
      </c>
      <c r="AS1389" s="125" t="str">
        <f>IFERROR(VLOOKUP(V1389,'#Input Lists#'!$B$3:$D$46,3,FALSE),"")</f>
        <v/>
      </c>
      <c r="AT1389" s="125" t="str">
        <f>IFERROR(VLOOKUP(CONCATENATE(V1389," ",W1389),'#Input Lists#'!$K$3:$L$827,2,FALSE),"")</f>
        <v/>
      </c>
      <c r="AU1389" s="125">
        <f>IFERROR(VLOOKUP(AA1389,'#Input Lists#'!$BU$3:$BV$8,2,FALSE),"")</f>
        <v>1</v>
      </c>
      <c r="AV1389" s="118" t="str">
        <f>IFERROR(VLOOKUP(AB1389,'#Input Lists#'!$BO$3:$BP$9,2,FALSE),"")</f>
        <v/>
      </c>
      <c r="AW1389" s="118">
        <f>IFERROR(VLOOKUP(AC1389,'#Input Lists#'!$BL$3:$BM$7,2,FALSE),"")</f>
        <v>1</v>
      </c>
      <c r="AX1389" s="52" t="e">
        <f>VLOOKUP(AQ1389,'#Location List#'!$D$3:$K$150,4,FALSE)</f>
        <v>#N/A</v>
      </c>
      <c r="AY1389" s="273" t="e">
        <f>VLOOKUP(AX1389,'#Location List#'!$Z$3:$AA$13,2,FALSE)</f>
        <v>#N/A</v>
      </c>
      <c r="AZ1389" s="126" t="e">
        <f>VLOOKUP($AT1389,'#Input Lists#'!$L$3:$S$1033,6,FALSE)</f>
        <v>#N/A</v>
      </c>
      <c r="BA1389" s="239" t="e">
        <f>VLOOKUP($AT1389,'#Input Lists#'!$L$3:$S$833,7,FALSE)</f>
        <v>#N/A</v>
      </c>
      <c r="BB1389" s="239" t="e">
        <f>VLOOKUP($AT1389,'#Input Lists#'!$L$3:$S$833,8,FALSE)</f>
        <v>#N/A</v>
      </c>
      <c r="BC1389" s="91" t="str">
        <f t="shared" si="134"/>
        <v/>
      </c>
      <c r="BD1389" s="91" t="str">
        <f t="shared" si="135"/>
        <v/>
      </c>
      <c r="BE1389" s="15" t="str">
        <f t="shared" si="136"/>
        <v/>
      </c>
      <c r="BF1389" s="92" t="str">
        <f t="shared" si="137"/>
        <v>No Sighting Date</v>
      </c>
    </row>
    <row r="1390" spans="1:58" x14ac:dyDescent="0.25">
      <c r="A1390" s="118">
        <v>1385</v>
      </c>
      <c r="B1390" s="119"/>
      <c r="C1390" s="120"/>
      <c r="D1390" s="121"/>
      <c r="E1390" s="121"/>
      <c r="F1390" s="236"/>
      <c r="G1390" s="122" t="str">
        <f>IFERROR(VLOOKUP(F1390,'#Location List#'!$U$3:$V$1154,2,FALSE),"")</f>
        <v/>
      </c>
      <c r="H1390" s="120"/>
      <c r="I1390" s="120"/>
      <c r="J1390" s="120"/>
      <c r="K1390" s="120"/>
      <c r="L1390" s="120"/>
      <c r="M1390" s="120"/>
      <c r="N1390" s="120"/>
      <c r="O1390" s="120"/>
      <c r="P1390" s="120"/>
      <c r="Q1390" s="120"/>
      <c r="R1390" s="120"/>
      <c r="S1390" s="120"/>
      <c r="T1390" s="205">
        <f t="shared" si="132"/>
        <v>0</v>
      </c>
      <c r="U1390" s="205">
        <f t="shared" si="133"/>
        <v>0</v>
      </c>
      <c r="V1390" s="210"/>
      <c r="W1390" s="210"/>
      <c r="X1390" s="23" t="str">
        <f>IFERROR(VLOOKUP(AT1390,'#Input Lists#'!$L$3:$AH$833,3,FALSE)," ")</f>
        <v xml:space="preserve"> </v>
      </c>
      <c r="Y1390" s="23" t="str">
        <f>IFERROR(VLOOKUP(AT1390,'#Input Lists#'!$L$3:$AH$833,5,FALSE)," ")</f>
        <v xml:space="preserve"> </v>
      </c>
      <c r="Z1390" s="206" t="str">
        <f>IFERROR(VLOOKUP(AT1390,'#Input Lists#'!$L$3:$AH$833,9,FALSE)," ")</f>
        <v xml:space="preserve"> </v>
      </c>
      <c r="AA1390" s="119" t="s">
        <v>1527</v>
      </c>
      <c r="AB1390" s="120"/>
      <c r="AC1390" s="123"/>
      <c r="AD1390" s="123"/>
      <c r="AE1390" s="123"/>
      <c r="AF1390" s="123"/>
      <c r="AG1390" s="123"/>
      <c r="AH1390" s="123"/>
      <c r="AI1390" s="123"/>
      <c r="AJ1390" s="123"/>
      <c r="AK1390" s="123"/>
      <c r="AL1390" s="123"/>
      <c r="AM1390" s="123"/>
      <c r="AN1390" s="123"/>
      <c r="AO1390" s="123"/>
      <c r="AP1390" s="120"/>
      <c r="AQ1390" s="125" t="str">
        <f>IFERROR(VLOOKUP(G1390,'#Location List#'!$C$3:$D$150,2,FALSE),"")</f>
        <v/>
      </c>
      <c r="AR1390" s="125" t="str">
        <f>IFERROR(VLOOKUP(F1390,'#Location List#'!$Q$3:$R$1154,2,FALSE),"")</f>
        <v/>
      </c>
      <c r="AS1390" s="125" t="str">
        <f>IFERROR(VLOOKUP(V1390,'#Input Lists#'!$B$3:$D$46,3,FALSE),"")</f>
        <v/>
      </c>
      <c r="AT1390" s="125" t="str">
        <f>IFERROR(VLOOKUP(CONCATENATE(V1390," ",W1390),'#Input Lists#'!$K$3:$L$827,2,FALSE),"")</f>
        <v/>
      </c>
      <c r="AU1390" s="125">
        <f>IFERROR(VLOOKUP(AA1390,'#Input Lists#'!$BU$3:$BV$8,2,FALSE),"")</f>
        <v>1</v>
      </c>
      <c r="AV1390" s="118" t="str">
        <f>IFERROR(VLOOKUP(AB1390,'#Input Lists#'!$BO$3:$BP$9,2,FALSE),"")</f>
        <v/>
      </c>
      <c r="AW1390" s="118">
        <f>IFERROR(VLOOKUP(AC1390,'#Input Lists#'!$BL$3:$BM$7,2,FALSE),"")</f>
        <v>1</v>
      </c>
      <c r="AX1390" s="52" t="e">
        <f>VLOOKUP(AQ1390,'#Location List#'!$D$3:$K$150,4,FALSE)</f>
        <v>#N/A</v>
      </c>
      <c r="AY1390" s="273" t="e">
        <f>VLOOKUP(AX1390,'#Location List#'!$Z$3:$AA$13,2,FALSE)</f>
        <v>#N/A</v>
      </c>
      <c r="AZ1390" s="126" t="e">
        <f>VLOOKUP($AT1390,'#Input Lists#'!$L$3:$S$1033,6,FALSE)</f>
        <v>#N/A</v>
      </c>
      <c r="BA1390" s="239" t="e">
        <f>VLOOKUP($AT1390,'#Input Lists#'!$L$3:$S$833,7,FALSE)</f>
        <v>#N/A</v>
      </c>
      <c r="BB1390" s="239" t="e">
        <f>VLOOKUP($AT1390,'#Input Lists#'!$L$3:$S$833,8,FALSE)</f>
        <v>#N/A</v>
      </c>
      <c r="BC1390" s="91" t="str">
        <f t="shared" si="134"/>
        <v/>
      </c>
      <c r="BD1390" s="91" t="str">
        <f t="shared" si="135"/>
        <v/>
      </c>
      <c r="BE1390" s="15" t="str">
        <f t="shared" si="136"/>
        <v/>
      </c>
      <c r="BF1390" s="92" t="str">
        <f t="shared" si="137"/>
        <v>No Sighting Date</v>
      </c>
    </row>
    <row r="1391" spans="1:58" x14ac:dyDescent="0.25">
      <c r="A1391" s="118">
        <v>1386</v>
      </c>
      <c r="B1391" s="119"/>
      <c r="C1391" s="120"/>
      <c r="D1391" s="121"/>
      <c r="E1391" s="121"/>
      <c r="F1391" s="236"/>
      <c r="G1391" s="122" t="str">
        <f>IFERROR(VLOOKUP(F1391,'#Location List#'!$U$3:$V$1154,2,FALSE),"")</f>
        <v/>
      </c>
      <c r="H1391" s="120"/>
      <c r="I1391" s="120"/>
      <c r="J1391" s="120"/>
      <c r="K1391" s="120"/>
      <c r="L1391" s="120"/>
      <c r="M1391" s="120"/>
      <c r="N1391" s="120"/>
      <c r="O1391" s="120"/>
      <c r="P1391" s="120"/>
      <c r="Q1391" s="120"/>
      <c r="R1391" s="120"/>
      <c r="S1391" s="120"/>
      <c r="T1391" s="205">
        <f t="shared" si="132"/>
        <v>0</v>
      </c>
      <c r="U1391" s="205">
        <f t="shared" si="133"/>
        <v>0</v>
      </c>
      <c r="V1391" s="210"/>
      <c r="W1391" s="210"/>
      <c r="X1391" s="23" t="str">
        <f>IFERROR(VLOOKUP(AT1391,'#Input Lists#'!$L$3:$AH$833,3,FALSE)," ")</f>
        <v xml:space="preserve"> </v>
      </c>
      <c r="Y1391" s="23" t="str">
        <f>IFERROR(VLOOKUP(AT1391,'#Input Lists#'!$L$3:$AH$833,5,FALSE)," ")</f>
        <v xml:space="preserve"> </v>
      </c>
      <c r="Z1391" s="206" t="str">
        <f>IFERROR(VLOOKUP(AT1391,'#Input Lists#'!$L$3:$AH$833,9,FALSE)," ")</f>
        <v xml:space="preserve"> </v>
      </c>
      <c r="AA1391" s="119" t="s">
        <v>1527</v>
      </c>
      <c r="AB1391" s="120"/>
      <c r="AC1391" s="123"/>
      <c r="AD1391" s="123"/>
      <c r="AE1391" s="123"/>
      <c r="AF1391" s="123"/>
      <c r="AG1391" s="123"/>
      <c r="AH1391" s="123"/>
      <c r="AI1391" s="123"/>
      <c r="AJ1391" s="123"/>
      <c r="AK1391" s="123"/>
      <c r="AL1391" s="123"/>
      <c r="AM1391" s="123"/>
      <c r="AN1391" s="123"/>
      <c r="AO1391" s="123"/>
      <c r="AP1391" s="120"/>
      <c r="AQ1391" s="125" t="str">
        <f>IFERROR(VLOOKUP(G1391,'#Location List#'!$C$3:$D$150,2,FALSE),"")</f>
        <v/>
      </c>
      <c r="AR1391" s="125" t="str">
        <f>IFERROR(VLOOKUP(F1391,'#Location List#'!$Q$3:$R$1154,2,FALSE),"")</f>
        <v/>
      </c>
      <c r="AS1391" s="125" t="str">
        <f>IFERROR(VLOOKUP(V1391,'#Input Lists#'!$B$3:$D$46,3,FALSE),"")</f>
        <v/>
      </c>
      <c r="AT1391" s="125" t="str">
        <f>IFERROR(VLOOKUP(CONCATENATE(V1391," ",W1391),'#Input Lists#'!$K$3:$L$827,2,FALSE),"")</f>
        <v/>
      </c>
      <c r="AU1391" s="125">
        <f>IFERROR(VLOOKUP(AA1391,'#Input Lists#'!$BU$3:$BV$8,2,FALSE),"")</f>
        <v>1</v>
      </c>
      <c r="AV1391" s="118" t="str">
        <f>IFERROR(VLOOKUP(AB1391,'#Input Lists#'!$BO$3:$BP$9,2,FALSE),"")</f>
        <v/>
      </c>
      <c r="AW1391" s="118">
        <f>IFERROR(VLOOKUP(AC1391,'#Input Lists#'!$BL$3:$BM$7,2,FALSE),"")</f>
        <v>1</v>
      </c>
      <c r="AX1391" s="52" t="e">
        <f>VLOOKUP(AQ1391,'#Location List#'!$D$3:$K$150,4,FALSE)</f>
        <v>#N/A</v>
      </c>
      <c r="AY1391" s="273" t="e">
        <f>VLOOKUP(AX1391,'#Location List#'!$Z$3:$AA$13,2,FALSE)</f>
        <v>#N/A</v>
      </c>
      <c r="AZ1391" s="126" t="e">
        <f>VLOOKUP($AT1391,'#Input Lists#'!$L$3:$S$1033,6,FALSE)</f>
        <v>#N/A</v>
      </c>
      <c r="BA1391" s="239" t="e">
        <f>VLOOKUP($AT1391,'#Input Lists#'!$L$3:$S$833,7,FALSE)</f>
        <v>#N/A</v>
      </c>
      <c r="BB1391" s="239" t="e">
        <f>VLOOKUP($AT1391,'#Input Lists#'!$L$3:$S$833,8,FALSE)</f>
        <v>#N/A</v>
      </c>
      <c r="BC1391" s="91" t="str">
        <f t="shared" si="134"/>
        <v/>
      </c>
      <c r="BD1391" s="91" t="str">
        <f t="shared" si="135"/>
        <v/>
      </c>
      <c r="BE1391" s="15" t="str">
        <f t="shared" si="136"/>
        <v/>
      </c>
      <c r="BF1391" s="92" t="str">
        <f t="shared" si="137"/>
        <v>No Sighting Date</v>
      </c>
    </row>
    <row r="1392" spans="1:58" x14ac:dyDescent="0.25">
      <c r="A1392" s="118">
        <v>1387</v>
      </c>
      <c r="B1392" s="119"/>
      <c r="C1392" s="120"/>
      <c r="D1392" s="121"/>
      <c r="E1392" s="121"/>
      <c r="F1392" s="236"/>
      <c r="G1392" s="122" t="str">
        <f>IFERROR(VLOOKUP(F1392,'#Location List#'!$U$3:$V$1154,2,FALSE),"")</f>
        <v/>
      </c>
      <c r="H1392" s="120"/>
      <c r="I1392" s="120"/>
      <c r="J1392" s="120"/>
      <c r="K1392" s="120"/>
      <c r="L1392" s="120"/>
      <c r="M1392" s="120"/>
      <c r="N1392" s="120"/>
      <c r="O1392" s="120"/>
      <c r="P1392" s="120"/>
      <c r="Q1392" s="120"/>
      <c r="R1392" s="120"/>
      <c r="S1392" s="120"/>
      <c r="T1392" s="205">
        <f t="shared" si="132"/>
        <v>0</v>
      </c>
      <c r="U1392" s="205">
        <f t="shared" si="133"/>
        <v>0</v>
      </c>
      <c r="V1392" s="210"/>
      <c r="W1392" s="210"/>
      <c r="X1392" s="23" t="str">
        <f>IFERROR(VLOOKUP(AT1392,'#Input Lists#'!$L$3:$AH$833,3,FALSE)," ")</f>
        <v xml:space="preserve"> </v>
      </c>
      <c r="Y1392" s="23" t="str">
        <f>IFERROR(VLOOKUP(AT1392,'#Input Lists#'!$L$3:$AH$833,5,FALSE)," ")</f>
        <v xml:space="preserve"> </v>
      </c>
      <c r="Z1392" s="206" t="str">
        <f>IFERROR(VLOOKUP(AT1392,'#Input Lists#'!$L$3:$AH$833,9,FALSE)," ")</f>
        <v xml:space="preserve"> </v>
      </c>
      <c r="AA1392" s="119" t="s">
        <v>1527</v>
      </c>
      <c r="AB1392" s="120"/>
      <c r="AC1392" s="123"/>
      <c r="AD1392" s="123"/>
      <c r="AE1392" s="123"/>
      <c r="AF1392" s="123"/>
      <c r="AG1392" s="123"/>
      <c r="AH1392" s="123"/>
      <c r="AI1392" s="123"/>
      <c r="AJ1392" s="123"/>
      <c r="AK1392" s="123"/>
      <c r="AL1392" s="123"/>
      <c r="AM1392" s="123"/>
      <c r="AN1392" s="123"/>
      <c r="AO1392" s="123"/>
      <c r="AP1392" s="120"/>
      <c r="AQ1392" s="125" t="str">
        <f>IFERROR(VLOOKUP(G1392,'#Location List#'!$C$3:$D$150,2,FALSE),"")</f>
        <v/>
      </c>
      <c r="AR1392" s="125" t="str">
        <f>IFERROR(VLOOKUP(F1392,'#Location List#'!$Q$3:$R$1154,2,FALSE),"")</f>
        <v/>
      </c>
      <c r="AS1392" s="125" t="str">
        <f>IFERROR(VLOOKUP(V1392,'#Input Lists#'!$B$3:$D$46,3,FALSE),"")</f>
        <v/>
      </c>
      <c r="AT1392" s="125" t="str">
        <f>IFERROR(VLOOKUP(CONCATENATE(V1392," ",W1392),'#Input Lists#'!$K$3:$L$827,2,FALSE),"")</f>
        <v/>
      </c>
      <c r="AU1392" s="125">
        <f>IFERROR(VLOOKUP(AA1392,'#Input Lists#'!$BU$3:$BV$8,2,FALSE),"")</f>
        <v>1</v>
      </c>
      <c r="AV1392" s="118" t="str">
        <f>IFERROR(VLOOKUP(AB1392,'#Input Lists#'!$BO$3:$BP$9,2,FALSE),"")</f>
        <v/>
      </c>
      <c r="AW1392" s="118">
        <f>IFERROR(VLOOKUP(AC1392,'#Input Lists#'!$BL$3:$BM$7,2,FALSE),"")</f>
        <v>1</v>
      </c>
      <c r="AX1392" s="52" t="e">
        <f>VLOOKUP(AQ1392,'#Location List#'!$D$3:$K$150,4,FALSE)</f>
        <v>#N/A</v>
      </c>
      <c r="AY1392" s="273" t="e">
        <f>VLOOKUP(AX1392,'#Location List#'!$Z$3:$AA$13,2,FALSE)</f>
        <v>#N/A</v>
      </c>
      <c r="AZ1392" s="126" t="e">
        <f>VLOOKUP($AT1392,'#Input Lists#'!$L$3:$S$1033,6,FALSE)</f>
        <v>#N/A</v>
      </c>
      <c r="BA1392" s="239" t="e">
        <f>VLOOKUP($AT1392,'#Input Lists#'!$L$3:$S$833,7,FALSE)</f>
        <v>#N/A</v>
      </c>
      <c r="BB1392" s="239" t="e">
        <f>VLOOKUP($AT1392,'#Input Lists#'!$L$3:$S$833,8,FALSE)</f>
        <v>#N/A</v>
      </c>
      <c r="BC1392" s="91" t="str">
        <f t="shared" si="134"/>
        <v/>
      </c>
      <c r="BD1392" s="91" t="str">
        <f t="shared" si="135"/>
        <v/>
      </c>
      <c r="BE1392" s="15" t="str">
        <f t="shared" si="136"/>
        <v/>
      </c>
      <c r="BF1392" s="92" t="str">
        <f t="shared" si="137"/>
        <v>No Sighting Date</v>
      </c>
    </row>
    <row r="1393" spans="1:58" x14ac:dyDescent="0.25">
      <c r="A1393" s="118">
        <v>1388</v>
      </c>
      <c r="B1393" s="119"/>
      <c r="C1393" s="120"/>
      <c r="D1393" s="121"/>
      <c r="E1393" s="121"/>
      <c r="F1393" s="236"/>
      <c r="G1393" s="122" t="str">
        <f>IFERROR(VLOOKUP(F1393,'#Location List#'!$U$3:$V$1154,2,FALSE),"")</f>
        <v/>
      </c>
      <c r="H1393" s="120"/>
      <c r="I1393" s="120"/>
      <c r="J1393" s="120"/>
      <c r="K1393" s="120"/>
      <c r="L1393" s="120"/>
      <c r="M1393" s="120"/>
      <c r="N1393" s="120"/>
      <c r="O1393" s="120"/>
      <c r="P1393" s="120"/>
      <c r="Q1393" s="120"/>
      <c r="R1393" s="120"/>
      <c r="S1393" s="120"/>
      <c r="T1393" s="205">
        <f t="shared" si="132"/>
        <v>0</v>
      </c>
      <c r="U1393" s="205">
        <f t="shared" si="133"/>
        <v>0</v>
      </c>
      <c r="V1393" s="210"/>
      <c r="W1393" s="210"/>
      <c r="X1393" s="23" t="str">
        <f>IFERROR(VLOOKUP(AT1393,'#Input Lists#'!$L$3:$AH$833,3,FALSE)," ")</f>
        <v xml:space="preserve"> </v>
      </c>
      <c r="Y1393" s="23" t="str">
        <f>IFERROR(VLOOKUP(AT1393,'#Input Lists#'!$L$3:$AH$833,5,FALSE)," ")</f>
        <v xml:space="preserve"> </v>
      </c>
      <c r="Z1393" s="206" t="str">
        <f>IFERROR(VLOOKUP(AT1393,'#Input Lists#'!$L$3:$AH$833,9,FALSE)," ")</f>
        <v xml:space="preserve"> </v>
      </c>
      <c r="AA1393" s="119" t="s">
        <v>1527</v>
      </c>
      <c r="AB1393" s="120"/>
      <c r="AC1393" s="123"/>
      <c r="AD1393" s="123"/>
      <c r="AE1393" s="123"/>
      <c r="AF1393" s="123"/>
      <c r="AG1393" s="123"/>
      <c r="AH1393" s="123"/>
      <c r="AI1393" s="123"/>
      <c r="AJ1393" s="123"/>
      <c r="AK1393" s="123"/>
      <c r="AL1393" s="123"/>
      <c r="AM1393" s="123"/>
      <c r="AN1393" s="123"/>
      <c r="AO1393" s="123"/>
      <c r="AP1393" s="120"/>
      <c r="AQ1393" s="125" t="str">
        <f>IFERROR(VLOOKUP(G1393,'#Location List#'!$C$3:$D$150,2,FALSE),"")</f>
        <v/>
      </c>
      <c r="AR1393" s="125" t="str">
        <f>IFERROR(VLOOKUP(F1393,'#Location List#'!$Q$3:$R$1154,2,FALSE),"")</f>
        <v/>
      </c>
      <c r="AS1393" s="125" t="str">
        <f>IFERROR(VLOOKUP(V1393,'#Input Lists#'!$B$3:$D$46,3,FALSE),"")</f>
        <v/>
      </c>
      <c r="AT1393" s="125" t="str">
        <f>IFERROR(VLOOKUP(CONCATENATE(V1393," ",W1393),'#Input Lists#'!$K$3:$L$827,2,FALSE),"")</f>
        <v/>
      </c>
      <c r="AU1393" s="125">
        <f>IFERROR(VLOOKUP(AA1393,'#Input Lists#'!$BU$3:$BV$8,2,FALSE),"")</f>
        <v>1</v>
      </c>
      <c r="AV1393" s="118" t="str">
        <f>IFERROR(VLOOKUP(AB1393,'#Input Lists#'!$BO$3:$BP$9,2,FALSE),"")</f>
        <v/>
      </c>
      <c r="AW1393" s="118">
        <f>IFERROR(VLOOKUP(AC1393,'#Input Lists#'!$BL$3:$BM$7,2,FALSE),"")</f>
        <v>1</v>
      </c>
      <c r="AX1393" s="52" t="e">
        <f>VLOOKUP(AQ1393,'#Location List#'!$D$3:$K$150,4,FALSE)</f>
        <v>#N/A</v>
      </c>
      <c r="AY1393" s="273" t="e">
        <f>VLOOKUP(AX1393,'#Location List#'!$Z$3:$AA$13,2,FALSE)</f>
        <v>#N/A</v>
      </c>
      <c r="AZ1393" s="126" t="e">
        <f>VLOOKUP($AT1393,'#Input Lists#'!$L$3:$S$1033,6,FALSE)</f>
        <v>#N/A</v>
      </c>
      <c r="BA1393" s="239" t="e">
        <f>VLOOKUP($AT1393,'#Input Lists#'!$L$3:$S$833,7,FALSE)</f>
        <v>#N/A</v>
      </c>
      <c r="BB1393" s="239" t="e">
        <f>VLOOKUP($AT1393,'#Input Lists#'!$L$3:$S$833,8,FALSE)</f>
        <v>#N/A</v>
      </c>
      <c r="BC1393" s="91" t="str">
        <f t="shared" si="134"/>
        <v/>
      </c>
      <c r="BD1393" s="91" t="str">
        <f t="shared" si="135"/>
        <v/>
      </c>
      <c r="BE1393" s="15" t="str">
        <f t="shared" si="136"/>
        <v/>
      </c>
      <c r="BF1393" s="92" t="str">
        <f t="shared" si="137"/>
        <v>No Sighting Date</v>
      </c>
    </row>
    <row r="1394" spans="1:58" x14ac:dyDescent="0.25">
      <c r="A1394" s="118">
        <v>1389</v>
      </c>
      <c r="B1394" s="119"/>
      <c r="C1394" s="120"/>
      <c r="D1394" s="121"/>
      <c r="E1394" s="121"/>
      <c r="F1394" s="236"/>
      <c r="G1394" s="122" t="str">
        <f>IFERROR(VLOOKUP(F1394,'#Location List#'!$U$3:$V$1154,2,FALSE),"")</f>
        <v/>
      </c>
      <c r="H1394" s="120"/>
      <c r="I1394" s="120"/>
      <c r="J1394" s="120"/>
      <c r="K1394" s="120"/>
      <c r="L1394" s="120"/>
      <c r="M1394" s="120"/>
      <c r="N1394" s="120"/>
      <c r="O1394" s="120"/>
      <c r="P1394" s="120"/>
      <c r="Q1394" s="120"/>
      <c r="R1394" s="120"/>
      <c r="S1394" s="120"/>
      <c r="T1394" s="205">
        <f t="shared" si="132"/>
        <v>0</v>
      </c>
      <c r="U1394" s="205">
        <f t="shared" si="133"/>
        <v>0</v>
      </c>
      <c r="V1394" s="210"/>
      <c r="W1394" s="210"/>
      <c r="X1394" s="23" t="str">
        <f>IFERROR(VLOOKUP(AT1394,'#Input Lists#'!$L$3:$AH$833,3,FALSE)," ")</f>
        <v xml:space="preserve"> </v>
      </c>
      <c r="Y1394" s="23" t="str">
        <f>IFERROR(VLOOKUP(AT1394,'#Input Lists#'!$L$3:$AH$833,5,FALSE)," ")</f>
        <v xml:space="preserve"> </v>
      </c>
      <c r="Z1394" s="206" t="str">
        <f>IFERROR(VLOOKUP(AT1394,'#Input Lists#'!$L$3:$AH$833,9,FALSE)," ")</f>
        <v xml:space="preserve"> </v>
      </c>
      <c r="AA1394" s="119" t="s">
        <v>1527</v>
      </c>
      <c r="AB1394" s="120"/>
      <c r="AC1394" s="123"/>
      <c r="AD1394" s="123"/>
      <c r="AE1394" s="123"/>
      <c r="AF1394" s="123"/>
      <c r="AG1394" s="123"/>
      <c r="AH1394" s="123"/>
      <c r="AI1394" s="123"/>
      <c r="AJ1394" s="123"/>
      <c r="AK1394" s="123"/>
      <c r="AL1394" s="123"/>
      <c r="AM1394" s="123"/>
      <c r="AN1394" s="123"/>
      <c r="AO1394" s="123"/>
      <c r="AP1394" s="120"/>
      <c r="AQ1394" s="125" t="str">
        <f>IFERROR(VLOOKUP(G1394,'#Location List#'!$C$3:$D$150,2,FALSE),"")</f>
        <v/>
      </c>
      <c r="AR1394" s="125" t="str">
        <f>IFERROR(VLOOKUP(F1394,'#Location List#'!$Q$3:$R$1154,2,FALSE),"")</f>
        <v/>
      </c>
      <c r="AS1394" s="125" t="str">
        <f>IFERROR(VLOOKUP(V1394,'#Input Lists#'!$B$3:$D$46,3,FALSE),"")</f>
        <v/>
      </c>
      <c r="AT1394" s="125" t="str">
        <f>IFERROR(VLOOKUP(CONCATENATE(V1394," ",W1394),'#Input Lists#'!$K$3:$L$827,2,FALSE),"")</f>
        <v/>
      </c>
      <c r="AU1394" s="125">
        <f>IFERROR(VLOOKUP(AA1394,'#Input Lists#'!$BU$3:$BV$8,2,FALSE),"")</f>
        <v>1</v>
      </c>
      <c r="AV1394" s="118" t="str">
        <f>IFERROR(VLOOKUP(AB1394,'#Input Lists#'!$BO$3:$BP$9,2,FALSE),"")</f>
        <v/>
      </c>
      <c r="AW1394" s="118">
        <f>IFERROR(VLOOKUP(AC1394,'#Input Lists#'!$BL$3:$BM$7,2,FALSE),"")</f>
        <v>1</v>
      </c>
      <c r="AX1394" s="52" t="e">
        <f>VLOOKUP(AQ1394,'#Location List#'!$D$3:$K$150,4,FALSE)</f>
        <v>#N/A</v>
      </c>
      <c r="AY1394" s="273" t="e">
        <f>VLOOKUP(AX1394,'#Location List#'!$Z$3:$AA$13,2,FALSE)</f>
        <v>#N/A</v>
      </c>
      <c r="AZ1394" s="126" t="e">
        <f>VLOOKUP($AT1394,'#Input Lists#'!$L$3:$S$1033,6,FALSE)</f>
        <v>#N/A</v>
      </c>
      <c r="BA1394" s="239" t="e">
        <f>VLOOKUP($AT1394,'#Input Lists#'!$L$3:$S$833,7,FALSE)</f>
        <v>#N/A</v>
      </c>
      <c r="BB1394" s="239" t="e">
        <f>VLOOKUP($AT1394,'#Input Lists#'!$L$3:$S$833,8,FALSE)</f>
        <v>#N/A</v>
      </c>
      <c r="BC1394" s="91" t="str">
        <f t="shared" si="134"/>
        <v/>
      </c>
      <c r="BD1394" s="91" t="str">
        <f t="shared" si="135"/>
        <v/>
      </c>
      <c r="BE1394" s="15" t="str">
        <f t="shared" si="136"/>
        <v/>
      </c>
      <c r="BF1394" s="92" t="str">
        <f t="shared" si="137"/>
        <v>No Sighting Date</v>
      </c>
    </row>
    <row r="1395" spans="1:58" x14ac:dyDescent="0.25">
      <c r="A1395" s="118">
        <v>1390</v>
      </c>
      <c r="B1395" s="119"/>
      <c r="C1395" s="120"/>
      <c r="D1395" s="121"/>
      <c r="E1395" s="121"/>
      <c r="F1395" s="236"/>
      <c r="G1395" s="122" t="str">
        <f>IFERROR(VLOOKUP(F1395,'#Location List#'!$U$3:$V$1154,2,FALSE),"")</f>
        <v/>
      </c>
      <c r="H1395" s="120"/>
      <c r="I1395" s="120"/>
      <c r="J1395" s="120"/>
      <c r="K1395" s="120"/>
      <c r="L1395" s="120"/>
      <c r="M1395" s="120"/>
      <c r="N1395" s="120"/>
      <c r="O1395" s="120"/>
      <c r="P1395" s="120"/>
      <c r="Q1395" s="120"/>
      <c r="R1395" s="120"/>
      <c r="S1395" s="120"/>
      <c r="T1395" s="205">
        <f t="shared" si="132"/>
        <v>0</v>
      </c>
      <c r="U1395" s="205">
        <f t="shared" si="133"/>
        <v>0</v>
      </c>
      <c r="V1395" s="210"/>
      <c r="W1395" s="210"/>
      <c r="X1395" s="23" t="str">
        <f>IFERROR(VLOOKUP(AT1395,'#Input Lists#'!$L$3:$AH$833,3,FALSE)," ")</f>
        <v xml:space="preserve"> </v>
      </c>
      <c r="Y1395" s="23" t="str">
        <f>IFERROR(VLOOKUP(AT1395,'#Input Lists#'!$L$3:$AH$833,5,FALSE)," ")</f>
        <v xml:space="preserve"> </v>
      </c>
      <c r="Z1395" s="206" t="str">
        <f>IFERROR(VLOOKUP(AT1395,'#Input Lists#'!$L$3:$AH$833,9,FALSE)," ")</f>
        <v xml:space="preserve"> </v>
      </c>
      <c r="AA1395" s="119" t="s">
        <v>1527</v>
      </c>
      <c r="AB1395" s="120"/>
      <c r="AC1395" s="123"/>
      <c r="AD1395" s="123"/>
      <c r="AE1395" s="123"/>
      <c r="AF1395" s="123"/>
      <c r="AG1395" s="123"/>
      <c r="AH1395" s="123"/>
      <c r="AI1395" s="123"/>
      <c r="AJ1395" s="123"/>
      <c r="AK1395" s="123"/>
      <c r="AL1395" s="123"/>
      <c r="AM1395" s="123"/>
      <c r="AN1395" s="123"/>
      <c r="AO1395" s="123"/>
      <c r="AP1395" s="120"/>
      <c r="AQ1395" s="125" t="str">
        <f>IFERROR(VLOOKUP(G1395,'#Location List#'!$C$3:$D$150,2,FALSE),"")</f>
        <v/>
      </c>
      <c r="AR1395" s="125" t="str">
        <f>IFERROR(VLOOKUP(F1395,'#Location List#'!$Q$3:$R$1154,2,FALSE),"")</f>
        <v/>
      </c>
      <c r="AS1395" s="125" t="str">
        <f>IFERROR(VLOOKUP(V1395,'#Input Lists#'!$B$3:$D$46,3,FALSE),"")</f>
        <v/>
      </c>
      <c r="AT1395" s="125" t="str">
        <f>IFERROR(VLOOKUP(CONCATENATE(V1395," ",W1395),'#Input Lists#'!$K$3:$L$827,2,FALSE),"")</f>
        <v/>
      </c>
      <c r="AU1395" s="125">
        <f>IFERROR(VLOOKUP(AA1395,'#Input Lists#'!$BU$3:$BV$8,2,FALSE),"")</f>
        <v>1</v>
      </c>
      <c r="AV1395" s="118" t="str">
        <f>IFERROR(VLOOKUP(AB1395,'#Input Lists#'!$BO$3:$BP$9,2,FALSE),"")</f>
        <v/>
      </c>
      <c r="AW1395" s="118">
        <f>IFERROR(VLOOKUP(AC1395,'#Input Lists#'!$BL$3:$BM$7,2,FALSE),"")</f>
        <v>1</v>
      </c>
      <c r="AX1395" s="52" t="e">
        <f>VLOOKUP(AQ1395,'#Location List#'!$D$3:$K$150,4,FALSE)</f>
        <v>#N/A</v>
      </c>
      <c r="AY1395" s="273" t="e">
        <f>VLOOKUP(AX1395,'#Location List#'!$Z$3:$AA$13,2,FALSE)</f>
        <v>#N/A</v>
      </c>
      <c r="AZ1395" s="126" t="e">
        <f>VLOOKUP($AT1395,'#Input Lists#'!$L$3:$S$1033,6,FALSE)</f>
        <v>#N/A</v>
      </c>
      <c r="BA1395" s="239" t="e">
        <f>VLOOKUP($AT1395,'#Input Lists#'!$L$3:$S$833,7,FALSE)</f>
        <v>#N/A</v>
      </c>
      <c r="BB1395" s="239" t="e">
        <f>VLOOKUP($AT1395,'#Input Lists#'!$L$3:$S$833,8,FALSE)</f>
        <v>#N/A</v>
      </c>
      <c r="BC1395" s="91" t="str">
        <f t="shared" si="134"/>
        <v/>
      </c>
      <c r="BD1395" s="91" t="str">
        <f t="shared" si="135"/>
        <v/>
      </c>
      <c r="BE1395" s="15" t="str">
        <f t="shared" si="136"/>
        <v/>
      </c>
      <c r="BF1395" s="92" t="str">
        <f t="shared" si="137"/>
        <v>No Sighting Date</v>
      </c>
    </row>
    <row r="1396" spans="1:58" x14ac:dyDescent="0.25">
      <c r="A1396" s="118">
        <v>1391</v>
      </c>
      <c r="B1396" s="119"/>
      <c r="C1396" s="120"/>
      <c r="D1396" s="121"/>
      <c r="E1396" s="121"/>
      <c r="F1396" s="236"/>
      <c r="G1396" s="122" t="str">
        <f>IFERROR(VLOOKUP(F1396,'#Location List#'!$U$3:$V$1154,2,FALSE),"")</f>
        <v/>
      </c>
      <c r="H1396" s="120"/>
      <c r="I1396" s="120"/>
      <c r="J1396" s="120"/>
      <c r="K1396" s="120"/>
      <c r="L1396" s="120"/>
      <c r="M1396" s="120"/>
      <c r="N1396" s="120"/>
      <c r="O1396" s="120"/>
      <c r="P1396" s="120"/>
      <c r="Q1396" s="120"/>
      <c r="R1396" s="120"/>
      <c r="S1396" s="120"/>
      <c r="T1396" s="205">
        <f t="shared" si="132"/>
        <v>0</v>
      </c>
      <c r="U1396" s="205">
        <f t="shared" si="133"/>
        <v>0</v>
      </c>
      <c r="V1396" s="210"/>
      <c r="W1396" s="210"/>
      <c r="X1396" s="23" t="str">
        <f>IFERROR(VLOOKUP(AT1396,'#Input Lists#'!$L$3:$AH$833,3,FALSE)," ")</f>
        <v xml:space="preserve"> </v>
      </c>
      <c r="Y1396" s="23" t="str">
        <f>IFERROR(VLOOKUP(AT1396,'#Input Lists#'!$L$3:$AH$833,5,FALSE)," ")</f>
        <v xml:space="preserve"> </v>
      </c>
      <c r="Z1396" s="206" t="str">
        <f>IFERROR(VLOOKUP(AT1396,'#Input Lists#'!$L$3:$AH$833,9,FALSE)," ")</f>
        <v xml:space="preserve"> </v>
      </c>
      <c r="AA1396" s="119" t="s">
        <v>1527</v>
      </c>
      <c r="AB1396" s="120"/>
      <c r="AC1396" s="123"/>
      <c r="AD1396" s="123"/>
      <c r="AE1396" s="123"/>
      <c r="AF1396" s="123"/>
      <c r="AG1396" s="123"/>
      <c r="AH1396" s="123"/>
      <c r="AI1396" s="123"/>
      <c r="AJ1396" s="123"/>
      <c r="AK1396" s="123"/>
      <c r="AL1396" s="123"/>
      <c r="AM1396" s="123"/>
      <c r="AN1396" s="123"/>
      <c r="AO1396" s="123"/>
      <c r="AP1396" s="120"/>
      <c r="AQ1396" s="125" t="str">
        <f>IFERROR(VLOOKUP(G1396,'#Location List#'!$C$3:$D$150,2,FALSE),"")</f>
        <v/>
      </c>
      <c r="AR1396" s="125" t="str">
        <f>IFERROR(VLOOKUP(F1396,'#Location List#'!$Q$3:$R$1154,2,FALSE),"")</f>
        <v/>
      </c>
      <c r="AS1396" s="125" t="str">
        <f>IFERROR(VLOOKUP(V1396,'#Input Lists#'!$B$3:$D$46,3,FALSE),"")</f>
        <v/>
      </c>
      <c r="AT1396" s="125" t="str">
        <f>IFERROR(VLOOKUP(CONCATENATE(V1396," ",W1396),'#Input Lists#'!$K$3:$L$827,2,FALSE),"")</f>
        <v/>
      </c>
      <c r="AU1396" s="125">
        <f>IFERROR(VLOOKUP(AA1396,'#Input Lists#'!$BU$3:$BV$8,2,FALSE),"")</f>
        <v>1</v>
      </c>
      <c r="AV1396" s="118" t="str">
        <f>IFERROR(VLOOKUP(AB1396,'#Input Lists#'!$BO$3:$BP$9,2,FALSE),"")</f>
        <v/>
      </c>
      <c r="AW1396" s="118">
        <f>IFERROR(VLOOKUP(AC1396,'#Input Lists#'!$BL$3:$BM$7,2,FALSE),"")</f>
        <v>1</v>
      </c>
      <c r="AX1396" s="52" t="e">
        <f>VLOOKUP(AQ1396,'#Location List#'!$D$3:$K$150,4,FALSE)</f>
        <v>#N/A</v>
      </c>
      <c r="AY1396" s="273" t="e">
        <f>VLOOKUP(AX1396,'#Location List#'!$Z$3:$AA$13,2,FALSE)</f>
        <v>#N/A</v>
      </c>
      <c r="AZ1396" s="126" t="e">
        <f>VLOOKUP($AT1396,'#Input Lists#'!$L$3:$S$1033,6,FALSE)</f>
        <v>#N/A</v>
      </c>
      <c r="BA1396" s="239" t="e">
        <f>VLOOKUP($AT1396,'#Input Lists#'!$L$3:$S$833,7,FALSE)</f>
        <v>#N/A</v>
      </c>
      <c r="BB1396" s="239" t="e">
        <f>VLOOKUP($AT1396,'#Input Lists#'!$L$3:$S$833,8,FALSE)</f>
        <v>#N/A</v>
      </c>
      <c r="BC1396" s="91" t="str">
        <f t="shared" si="134"/>
        <v/>
      </c>
      <c r="BD1396" s="91" t="str">
        <f t="shared" si="135"/>
        <v/>
      </c>
      <c r="BE1396" s="15" t="str">
        <f t="shared" si="136"/>
        <v/>
      </c>
      <c r="BF1396" s="92" t="str">
        <f t="shared" si="137"/>
        <v>No Sighting Date</v>
      </c>
    </row>
    <row r="1397" spans="1:58" x14ac:dyDescent="0.25">
      <c r="A1397" s="118">
        <v>1392</v>
      </c>
      <c r="B1397" s="119"/>
      <c r="C1397" s="120"/>
      <c r="D1397" s="121"/>
      <c r="E1397" s="121"/>
      <c r="F1397" s="236"/>
      <c r="G1397" s="122" t="str">
        <f>IFERROR(VLOOKUP(F1397,'#Location List#'!$U$3:$V$1154,2,FALSE),"")</f>
        <v/>
      </c>
      <c r="H1397" s="120"/>
      <c r="I1397" s="120"/>
      <c r="J1397" s="120"/>
      <c r="K1397" s="120"/>
      <c r="L1397" s="120"/>
      <c r="M1397" s="120"/>
      <c r="N1397" s="120"/>
      <c r="O1397" s="120"/>
      <c r="P1397" s="120"/>
      <c r="Q1397" s="120"/>
      <c r="R1397" s="120"/>
      <c r="S1397" s="120"/>
      <c r="T1397" s="205">
        <f t="shared" si="132"/>
        <v>0</v>
      </c>
      <c r="U1397" s="205">
        <f t="shared" si="133"/>
        <v>0</v>
      </c>
      <c r="V1397" s="210"/>
      <c r="W1397" s="210"/>
      <c r="X1397" s="23" t="str">
        <f>IFERROR(VLOOKUP(AT1397,'#Input Lists#'!$L$3:$AH$833,3,FALSE)," ")</f>
        <v xml:space="preserve"> </v>
      </c>
      <c r="Y1397" s="23" t="str">
        <f>IFERROR(VLOOKUP(AT1397,'#Input Lists#'!$L$3:$AH$833,5,FALSE)," ")</f>
        <v xml:space="preserve"> </v>
      </c>
      <c r="Z1397" s="206" t="str">
        <f>IFERROR(VLOOKUP(AT1397,'#Input Lists#'!$L$3:$AH$833,9,FALSE)," ")</f>
        <v xml:space="preserve"> </v>
      </c>
      <c r="AA1397" s="119" t="s">
        <v>1527</v>
      </c>
      <c r="AB1397" s="120"/>
      <c r="AC1397" s="123"/>
      <c r="AD1397" s="123"/>
      <c r="AE1397" s="123"/>
      <c r="AF1397" s="123"/>
      <c r="AG1397" s="123"/>
      <c r="AH1397" s="123"/>
      <c r="AI1397" s="123"/>
      <c r="AJ1397" s="123"/>
      <c r="AK1397" s="123"/>
      <c r="AL1397" s="123"/>
      <c r="AM1397" s="123"/>
      <c r="AN1397" s="123"/>
      <c r="AO1397" s="123"/>
      <c r="AP1397" s="120"/>
      <c r="AQ1397" s="125" t="str">
        <f>IFERROR(VLOOKUP(G1397,'#Location List#'!$C$3:$D$150,2,FALSE),"")</f>
        <v/>
      </c>
      <c r="AR1397" s="125" t="str">
        <f>IFERROR(VLOOKUP(F1397,'#Location List#'!$Q$3:$R$1154,2,FALSE),"")</f>
        <v/>
      </c>
      <c r="AS1397" s="125" t="str">
        <f>IFERROR(VLOOKUP(V1397,'#Input Lists#'!$B$3:$D$46,3,FALSE),"")</f>
        <v/>
      </c>
      <c r="AT1397" s="125" t="str">
        <f>IFERROR(VLOOKUP(CONCATENATE(V1397," ",W1397),'#Input Lists#'!$K$3:$L$827,2,FALSE),"")</f>
        <v/>
      </c>
      <c r="AU1397" s="125">
        <f>IFERROR(VLOOKUP(AA1397,'#Input Lists#'!$BU$3:$BV$8,2,FALSE),"")</f>
        <v>1</v>
      </c>
      <c r="AV1397" s="118" t="str">
        <f>IFERROR(VLOOKUP(AB1397,'#Input Lists#'!$BO$3:$BP$9,2,FALSE),"")</f>
        <v/>
      </c>
      <c r="AW1397" s="118">
        <f>IFERROR(VLOOKUP(AC1397,'#Input Lists#'!$BL$3:$BM$7,2,FALSE),"")</f>
        <v>1</v>
      </c>
      <c r="AX1397" s="52" t="e">
        <f>VLOOKUP(AQ1397,'#Location List#'!$D$3:$K$150,4,FALSE)</f>
        <v>#N/A</v>
      </c>
      <c r="AY1397" s="273" t="e">
        <f>VLOOKUP(AX1397,'#Location List#'!$Z$3:$AA$13,2,FALSE)</f>
        <v>#N/A</v>
      </c>
      <c r="AZ1397" s="126" t="e">
        <f>VLOOKUP($AT1397,'#Input Lists#'!$L$3:$S$1033,6,FALSE)</f>
        <v>#N/A</v>
      </c>
      <c r="BA1397" s="239" t="e">
        <f>VLOOKUP($AT1397,'#Input Lists#'!$L$3:$S$833,7,FALSE)</f>
        <v>#N/A</v>
      </c>
      <c r="BB1397" s="239" t="e">
        <f>VLOOKUP($AT1397,'#Input Lists#'!$L$3:$S$833,8,FALSE)</f>
        <v>#N/A</v>
      </c>
      <c r="BC1397" s="91" t="str">
        <f t="shared" si="134"/>
        <v/>
      </c>
      <c r="BD1397" s="91" t="str">
        <f t="shared" si="135"/>
        <v/>
      </c>
      <c r="BE1397" s="15" t="str">
        <f t="shared" si="136"/>
        <v/>
      </c>
      <c r="BF1397" s="92" t="str">
        <f t="shared" si="137"/>
        <v>No Sighting Date</v>
      </c>
    </row>
    <row r="1398" spans="1:58" x14ac:dyDescent="0.25">
      <c r="A1398" s="118">
        <v>1393</v>
      </c>
      <c r="B1398" s="119"/>
      <c r="C1398" s="120"/>
      <c r="D1398" s="121"/>
      <c r="E1398" s="121"/>
      <c r="F1398" s="236"/>
      <c r="G1398" s="122" t="str">
        <f>IFERROR(VLOOKUP(F1398,'#Location List#'!$U$3:$V$1154,2,FALSE),"")</f>
        <v/>
      </c>
      <c r="H1398" s="120"/>
      <c r="I1398" s="120"/>
      <c r="J1398" s="120"/>
      <c r="K1398" s="120"/>
      <c r="L1398" s="120"/>
      <c r="M1398" s="120"/>
      <c r="N1398" s="120"/>
      <c r="O1398" s="120"/>
      <c r="P1398" s="120"/>
      <c r="Q1398" s="120"/>
      <c r="R1398" s="120"/>
      <c r="S1398" s="120"/>
      <c r="T1398" s="205">
        <f t="shared" si="132"/>
        <v>0</v>
      </c>
      <c r="U1398" s="205">
        <f t="shared" si="133"/>
        <v>0</v>
      </c>
      <c r="V1398" s="210"/>
      <c r="W1398" s="210"/>
      <c r="X1398" s="23" t="str">
        <f>IFERROR(VLOOKUP(AT1398,'#Input Lists#'!$L$3:$AH$833,3,FALSE)," ")</f>
        <v xml:space="preserve"> </v>
      </c>
      <c r="Y1398" s="23" t="str">
        <f>IFERROR(VLOOKUP(AT1398,'#Input Lists#'!$L$3:$AH$833,5,FALSE)," ")</f>
        <v xml:space="preserve"> </v>
      </c>
      <c r="Z1398" s="206" t="str">
        <f>IFERROR(VLOOKUP(AT1398,'#Input Lists#'!$L$3:$AH$833,9,FALSE)," ")</f>
        <v xml:space="preserve"> </v>
      </c>
      <c r="AA1398" s="119" t="s">
        <v>1527</v>
      </c>
      <c r="AB1398" s="120"/>
      <c r="AC1398" s="123"/>
      <c r="AD1398" s="123"/>
      <c r="AE1398" s="123"/>
      <c r="AF1398" s="123"/>
      <c r="AG1398" s="123"/>
      <c r="AH1398" s="123"/>
      <c r="AI1398" s="123"/>
      <c r="AJ1398" s="123"/>
      <c r="AK1398" s="123"/>
      <c r="AL1398" s="123"/>
      <c r="AM1398" s="123"/>
      <c r="AN1398" s="123"/>
      <c r="AO1398" s="123"/>
      <c r="AP1398" s="120"/>
      <c r="AQ1398" s="125" t="str">
        <f>IFERROR(VLOOKUP(G1398,'#Location List#'!$C$3:$D$150,2,FALSE),"")</f>
        <v/>
      </c>
      <c r="AR1398" s="125" t="str">
        <f>IFERROR(VLOOKUP(F1398,'#Location List#'!$Q$3:$R$1154,2,FALSE),"")</f>
        <v/>
      </c>
      <c r="AS1398" s="125" t="str">
        <f>IFERROR(VLOOKUP(V1398,'#Input Lists#'!$B$3:$D$46,3,FALSE),"")</f>
        <v/>
      </c>
      <c r="AT1398" s="125" t="str">
        <f>IFERROR(VLOOKUP(CONCATENATE(V1398," ",W1398),'#Input Lists#'!$K$3:$L$827,2,FALSE),"")</f>
        <v/>
      </c>
      <c r="AU1398" s="125">
        <f>IFERROR(VLOOKUP(AA1398,'#Input Lists#'!$BU$3:$BV$8,2,FALSE),"")</f>
        <v>1</v>
      </c>
      <c r="AV1398" s="118" t="str">
        <f>IFERROR(VLOOKUP(AB1398,'#Input Lists#'!$BO$3:$BP$9,2,FALSE),"")</f>
        <v/>
      </c>
      <c r="AW1398" s="118">
        <f>IFERROR(VLOOKUP(AC1398,'#Input Lists#'!$BL$3:$BM$7,2,FALSE),"")</f>
        <v>1</v>
      </c>
      <c r="AX1398" s="52" t="e">
        <f>VLOOKUP(AQ1398,'#Location List#'!$D$3:$K$150,4,FALSE)</f>
        <v>#N/A</v>
      </c>
      <c r="AY1398" s="273" t="e">
        <f>VLOOKUP(AX1398,'#Location List#'!$Z$3:$AA$13,2,FALSE)</f>
        <v>#N/A</v>
      </c>
      <c r="AZ1398" s="126" t="e">
        <f>VLOOKUP($AT1398,'#Input Lists#'!$L$3:$S$1033,6,FALSE)</f>
        <v>#N/A</v>
      </c>
      <c r="BA1398" s="239" t="e">
        <f>VLOOKUP($AT1398,'#Input Lists#'!$L$3:$S$833,7,FALSE)</f>
        <v>#N/A</v>
      </c>
      <c r="BB1398" s="239" t="e">
        <f>VLOOKUP($AT1398,'#Input Lists#'!$L$3:$S$833,8,FALSE)</f>
        <v>#N/A</v>
      </c>
      <c r="BC1398" s="91" t="str">
        <f t="shared" si="134"/>
        <v/>
      </c>
      <c r="BD1398" s="91" t="str">
        <f t="shared" si="135"/>
        <v/>
      </c>
      <c r="BE1398" s="15" t="str">
        <f t="shared" si="136"/>
        <v/>
      </c>
      <c r="BF1398" s="92" t="str">
        <f t="shared" si="137"/>
        <v>No Sighting Date</v>
      </c>
    </row>
    <row r="1399" spans="1:58" x14ac:dyDescent="0.25">
      <c r="A1399" s="118">
        <v>1394</v>
      </c>
      <c r="B1399" s="119"/>
      <c r="C1399" s="120"/>
      <c r="D1399" s="121"/>
      <c r="E1399" s="121"/>
      <c r="F1399" s="236"/>
      <c r="G1399" s="122" t="str">
        <f>IFERROR(VLOOKUP(F1399,'#Location List#'!$U$3:$V$1154,2,FALSE),"")</f>
        <v/>
      </c>
      <c r="H1399" s="120"/>
      <c r="I1399" s="120"/>
      <c r="J1399" s="120"/>
      <c r="K1399" s="120"/>
      <c r="L1399" s="120"/>
      <c r="M1399" s="120"/>
      <c r="N1399" s="120"/>
      <c r="O1399" s="120"/>
      <c r="P1399" s="120"/>
      <c r="Q1399" s="120"/>
      <c r="R1399" s="120"/>
      <c r="S1399" s="120"/>
      <c r="T1399" s="205">
        <f t="shared" si="132"/>
        <v>0</v>
      </c>
      <c r="U1399" s="205">
        <f t="shared" si="133"/>
        <v>0</v>
      </c>
      <c r="V1399" s="210"/>
      <c r="W1399" s="210"/>
      <c r="X1399" s="23" t="str">
        <f>IFERROR(VLOOKUP(AT1399,'#Input Lists#'!$L$3:$AH$833,3,FALSE)," ")</f>
        <v xml:space="preserve"> </v>
      </c>
      <c r="Y1399" s="23" t="str">
        <f>IFERROR(VLOOKUP(AT1399,'#Input Lists#'!$L$3:$AH$833,5,FALSE)," ")</f>
        <v xml:space="preserve"> </v>
      </c>
      <c r="Z1399" s="206" t="str">
        <f>IFERROR(VLOOKUP(AT1399,'#Input Lists#'!$L$3:$AH$833,9,FALSE)," ")</f>
        <v xml:space="preserve"> </v>
      </c>
      <c r="AA1399" s="119" t="s">
        <v>1527</v>
      </c>
      <c r="AB1399" s="120"/>
      <c r="AC1399" s="123"/>
      <c r="AD1399" s="123"/>
      <c r="AE1399" s="123"/>
      <c r="AF1399" s="123"/>
      <c r="AG1399" s="123"/>
      <c r="AH1399" s="123"/>
      <c r="AI1399" s="123"/>
      <c r="AJ1399" s="123"/>
      <c r="AK1399" s="123"/>
      <c r="AL1399" s="123"/>
      <c r="AM1399" s="123"/>
      <c r="AN1399" s="123"/>
      <c r="AO1399" s="123"/>
      <c r="AP1399" s="120"/>
      <c r="AQ1399" s="125" t="str">
        <f>IFERROR(VLOOKUP(G1399,'#Location List#'!$C$3:$D$150,2,FALSE),"")</f>
        <v/>
      </c>
      <c r="AR1399" s="125" t="str">
        <f>IFERROR(VLOOKUP(F1399,'#Location List#'!$Q$3:$R$1154,2,FALSE),"")</f>
        <v/>
      </c>
      <c r="AS1399" s="125" t="str">
        <f>IFERROR(VLOOKUP(V1399,'#Input Lists#'!$B$3:$D$46,3,FALSE),"")</f>
        <v/>
      </c>
      <c r="AT1399" s="125" t="str">
        <f>IFERROR(VLOOKUP(CONCATENATE(V1399," ",W1399),'#Input Lists#'!$K$3:$L$827,2,FALSE),"")</f>
        <v/>
      </c>
      <c r="AU1399" s="125">
        <f>IFERROR(VLOOKUP(AA1399,'#Input Lists#'!$BU$3:$BV$8,2,FALSE),"")</f>
        <v>1</v>
      </c>
      <c r="AV1399" s="118" t="str">
        <f>IFERROR(VLOOKUP(AB1399,'#Input Lists#'!$BO$3:$BP$9,2,FALSE),"")</f>
        <v/>
      </c>
      <c r="AW1399" s="118">
        <f>IFERROR(VLOOKUP(AC1399,'#Input Lists#'!$BL$3:$BM$7,2,FALSE),"")</f>
        <v>1</v>
      </c>
      <c r="AX1399" s="52" t="e">
        <f>VLOOKUP(AQ1399,'#Location List#'!$D$3:$K$150,4,FALSE)</f>
        <v>#N/A</v>
      </c>
      <c r="AY1399" s="273" t="e">
        <f>VLOOKUP(AX1399,'#Location List#'!$Z$3:$AA$13,2,FALSE)</f>
        <v>#N/A</v>
      </c>
      <c r="AZ1399" s="126" t="e">
        <f>VLOOKUP($AT1399,'#Input Lists#'!$L$3:$S$1033,6,FALSE)</f>
        <v>#N/A</v>
      </c>
      <c r="BA1399" s="239" t="e">
        <f>VLOOKUP($AT1399,'#Input Lists#'!$L$3:$S$833,7,FALSE)</f>
        <v>#N/A</v>
      </c>
      <c r="BB1399" s="239" t="e">
        <f>VLOOKUP($AT1399,'#Input Lists#'!$L$3:$S$833,8,FALSE)</f>
        <v>#N/A</v>
      </c>
      <c r="BC1399" s="91" t="str">
        <f t="shared" si="134"/>
        <v/>
      </c>
      <c r="BD1399" s="91" t="str">
        <f t="shared" si="135"/>
        <v/>
      </c>
      <c r="BE1399" s="15" t="str">
        <f t="shared" si="136"/>
        <v/>
      </c>
      <c r="BF1399" s="92" t="str">
        <f t="shared" si="137"/>
        <v>No Sighting Date</v>
      </c>
    </row>
    <row r="1400" spans="1:58" x14ac:dyDescent="0.25">
      <c r="A1400" s="118">
        <v>1395</v>
      </c>
      <c r="B1400" s="119"/>
      <c r="C1400" s="120"/>
      <c r="D1400" s="121"/>
      <c r="E1400" s="121"/>
      <c r="F1400" s="236"/>
      <c r="G1400" s="122" t="str">
        <f>IFERROR(VLOOKUP(F1400,'#Location List#'!$U$3:$V$1154,2,FALSE),"")</f>
        <v/>
      </c>
      <c r="H1400" s="120"/>
      <c r="I1400" s="120"/>
      <c r="J1400" s="120"/>
      <c r="K1400" s="120"/>
      <c r="L1400" s="120"/>
      <c r="M1400" s="120"/>
      <c r="N1400" s="120"/>
      <c r="O1400" s="120"/>
      <c r="P1400" s="120"/>
      <c r="Q1400" s="120"/>
      <c r="R1400" s="120"/>
      <c r="S1400" s="120"/>
      <c r="T1400" s="205">
        <f t="shared" si="132"/>
        <v>0</v>
      </c>
      <c r="U1400" s="205">
        <f t="shared" si="133"/>
        <v>0</v>
      </c>
      <c r="V1400" s="210"/>
      <c r="W1400" s="210"/>
      <c r="X1400" s="23" t="str">
        <f>IFERROR(VLOOKUP(AT1400,'#Input Lists#'!$L$3:$AH$833,3,FALSE)," ")</f>
        <v xml:space="preserve"> </v>
      </c>
      <c r="Y1400" s="23" t="str">
        <f>IFERROR(VLOOKUP(AT1400,'#Input Lists#'!$L$3:$AH$833,5,FALSE)," ")</f>
        <v xml:space="preserve"> </v>
      </c>
      <c r="Z1400" s="206" t="str">
        <f>IFERROR(VLOOKUP(AT1400,'#Input Lists#'!$L$3:$AH$833,9,FALSE)," ")</f>
        <v xml:space="preserve"> </v>
      </c>
      <c r="AA1400" s="119" t="s">
        <v>1527</v>
      </c>
      <c r="AB1400" s="120"/>
      <c r="AC1400" s="123"/>
      <c r="AD1400" s="123"/>
      <c r="AE1400" s="123"/>
      <c r="AF1400" s="123"/>
      <c r="AG1400" s="123"/>
      <c r="AH1400" s="123"/>
      <c r="AI1400" s="123"/>
      <c r="AJ1400" s="123"/>
      <c r="AK1400" s="123"/>
      <c r="AL1400" s="123"/>
      <c r="AM1400" s="123"/>
      <c r="AN1400" s="123"/>
      <c r="AO1400" s="123"/>
      <c r="AP1400" s="120"/>
      <c r="AQ1400" s="125" t="str">
        <f>IFERROR(VLOOKUP(G1400,'#Location List#'!$C$3:$D$150,2,FALSE),"")</f>
        <v/>
      </c>
      <c r="AR1400" s="125" t="str">
        <f>IFERROR(VLOOKUP(F1400,'#Location List#'!$Q$3:$R$1154,2,FALSE),"")</f>
        <v/>
      </c>
      <c r="AS1400" s="125" t="str">
        <f>IFERROR(VLOOKUP(V1400,'#Input Lists#'!$B$3:$D$46,3,FALSE),"")</f>
        <v/>
      </c>
      <c r="AT1400" s="125" t="str">
        <f>IFERROR(VLOOKUP(CONCATENATE(V1400," ",W1400),'#Input Lists#'!$K$3:$L$827,2,FALSE),"")</f>
        <v/>
      </c>
      <c r="AU1400" s="125">
        <f>IFERROR(VLOOKUP(AA1400,'#Input Lists#'!$BU$3:$BV$8,2,FALSE),"")</f>
        <v>1</v>
      </c>
      <c r="AV1400" s="118" t="str">
        <f>IFERROR(VLOOKUP(AB1400,'#Input Lists#'!$BO$3:$BP$9,2,FALSE),"")</f>
        <v/>
      </c>
      <c r="AW1400" s="118">
        <f>IFERROR(VLOOKUP(AC1400,'#Input Lists#'!$BL$3:$BM$7,2,FALSE),"")</f>
        <v>1</v>
      </c>
      <c r="AX1400" s="52" t="e">
        <f>VLOOKUP(AQ1400,'#Location List#'!$D$3:$K$150,4,FALSE)</f>
        <v>#N/A</v>
      </c>
      <c r="AY1400" s="273" t="e">
        <f>VLOOKUP(AX1400,'#Location List#'!$Z$3:$AA$13,2,FALSE)</f>
        <v>#N/A</v>
      </c>
      <c r="AZ1400" s="126" t="e">
        <f>VLOOKUP($AT1400,'#Input Lists#'!$L$3:$S$1033,6,FALSE)</f>
        <v>#N/A</v>
      </c>
      <c r="BA1400" s="239" t="e">
        <f>VLOOKUP($AT1400,'#Input Lists#'!$L$3:$S$833,7,FALSE)</f>
        <v>#N/A</v>
      </c>
      <c r="BB1400" s="239" t="e">
        <f>VLOOKUP($AT1400,'#Input Lists#'!$L$3:$S$833,8,FALSE)</f>
        <v>#N/A</v>
      </c>
      <c r="BC1400" s="91" t="str">
        <f t="shared" si="134"/>
        <v/>
      </c>
      <c r="BD1400" s="91" t="str">
        <f t="shared" si="135"/>
        <v/>
      </c>
      <c r="BE1400" s="15" t="str">
        <f t="shared" si="136"/>
        <v/>
      </c>
      <c r="BF1400" s="92" t="str">
        <f t="shared" si="137"/>
        <v>No Sighting Date</v>
      </c>
    </row>
    <row r="1401" spans="1:58" x14ac:dyDescent="0.25">
      <c r="A1401" s="118">
        <v>1396</v>
      </c>
      <c r="B1401" s="119"/>
      <c r="C1401" s="120"/>
      <c r="D1401" s="121"/>
      <c r="E1401" s="121"/>
      <c r="F1401" s="236"/>
      <c r="G1401" s="122" t="str">
        <f>IFERROR(VLOOKUP(F1401,'#Location List#'!$U$3:$V$1154,2,FALSE),"")</f>
        <v/>
      </c>
      <c r="H1401" s="120"/>
      <c r="I1401" s="120"/>
      <c r="J1401" s="120"/>
      <c r="K1401" s="120"/>
      <c r="L1401" s="120"/>
      <c r="M1401" s="120"/>
      <c r="N1401" s="120"/>
      <c r="O1401" s="120"/>
      <c r="P1401" s="120"/>
      <c r="Q1401" s="120"/>
      <c r="R1401" s="120"/>
      <c r="S1401" s="120"/>
      <c r="T1401" s="205">
        <f t="shared" si="132"/>
        <v>0</v>
      </c>
      <c r="U1401" s="205">
        <f t="shared" si="133"/>
        <v>0</v>
      </c>
      <c r="V1401" s="210"/>
      <c r="W1401" s="210"/>
      <c r="X1401" s="23" t="str">
        <f>IFERROR(VLOOKUP(AT1401,'#Input Lists#'!$L$3:$AH$833,3,FALSE)," ")</f>
        <v xml:space="preserve"> </v>
      </c>
      <c r="Y1401" s="23" t="str">
        <f>IFERROR(VLOOKUP(AT1401,'#Input Lists#'!$L$3:$AH$833,5,FALSE)," ")</f>
        <v xml:space="preserve"> </v>
      </c>
      <c r="Z1401" s="206" t="str">
        <f>IFERROR(VLOOKUP(AT1401,'#Input Lists#'!$L$3:$AH$833,9,FALSE)," ")</f>
        <v xml:space="preserve"> </v>
      </c>
      <c r="AA1401" s="119" t="s">
        <v>1527</v>
      </c>
      <c r="AB1401" s="120"/>
      <c r="AC1401" s="123"/>
      <c r="AD1401" s="123"/>
      <c r="AE1401" s="123"/>
      <c r="AF1401" s="123"/>
      <c r="AG1401" s="123"/>
      <c r="AH1401" s="123"/>
      <c r="AI1401" s="123"/>
      <c r="AJ1401" s="123"/>
      <c r="AK1401" s="123"/>
      <c r="AL1401" s="123"/>
      <c r="AM1401" s="123"/>
      <c r="AN1401" s="123"/>
      <c r="AO1401" s="123"/>
      <c r="AP1401" s="120"/>
      <c r="AQ1401" s="125" t="str">
        <f>IFERROR(VLOOKUP(G1401,'#Location List#'!$C$3:$D$150,2,FALSE),"")</f>
        <v/>
      </c>
      <c r="AR1401" s="125" t="str">
        <f>IFERROR(VLOOKUP(F1401,'#Location List#'!$Q$3:$R$1154,2,FALSE),"")</f>
        <v/>
      </c>
      <c r="AS1401" s="125" t="str">
        <f>IFERROR(VLOOKUP(V1401,'#Input Lists#'!$B$3:$D$46,3,FALSE),"")</f>
        <v/>
      </c>
      <c r="AT1401" s="125" t="str">
        <f>IFERROR(VLOOKUP(CONCATENATE(V1401," ",W1401),'#Input Lists#'!$K$3:$L$827,2,FALSE),"")</f>
        <v/>
      </c>
      <c r="AU1401" s="125">
        <f>IFERROR(VLOOKUP(AA1401,'#Input Lists#'!$BU$3:$BV$8,2,FALSE),"")</f>
        <v>1</v>
      </c>
      <c r="AV1401" s="118" t="str">
        <f>IFERROR(VLOOKUP(AB1401,'#Input Lists#'!$BO$3:$BP$9,2,FALSE),"")</f>
        <v/>
      </c>
      <c r="AW1401" s="118">
        <f>IFERROR(VLOOKUP(AC1401,'#Input Lists#'!$BL$3:$BM$7,2,FALSE),"")</f>
        <v>1</v>
      </c>
      <c r="AX1401" s="52" t="e">
        <f>VLOOKUP(AQ1401,'#Location List#'!$D$3:$K$150,4,FALSE)</f>
        <v>#N/A</v>
      </c>
      <c r="AY1401" s="273" t="e">
        <f>VLOOKUP(AX1401,'#Location List#'!$Z$3:$AA$13,2,FALSE)</f>
        <v>#N/A</v>
      </c>
      <c r="AZ1401" s="126" t="e">
        <f>VLOOKUP($AT1401,'#Input Lists#'!$L$3:$S$1033,6,FALSE)</f>
        <v>#N/A</v>
      </c>
      <c r="BA1401" s="239" t="e">
        <f>VLOOKUP($AT1401,'#Input Lists#'!$L$3:$S$833,7,FALSE)</f>
        <v>#N/A</v>
      </c>
      <c r="BB1401" s="239" t="e">
        <f>VLOOKUP($AT1401,'#Input Lists#'!$L$3:$S$833,8,FALSE)</f>
        <v>#N/A</v>
      </c>
      <c r="BC1401" s="91" t="str">
        <f t="shared" si="134"/>
        <v/>
      </c>
      <c r="BD1401" s="91" t="str">
        <f t="shared" si="135"/>
        <v/>
      </c>
      <c r="BE1401" s="15" t="str">
        <f t="shared" si="136"/>
        <v/>
      </c>
      <c r="BF1401" s="92" t="str">
        <f t="shared" si="137"/>
        <v>No Sighting Date</v>
      </c>
    </row>
    <row r="1402" spans="1:58" x14ac:dyDescent="0.25">
      <c r="A1402" s="118">
        <v>1397</v>
      </c>
      <c r="B1402" s="119"/>
      <c r="C1402" s="120"/>
      <c r="D1402" s="121"/>
      <c r="E1402" s="121"/>
      <c r="F1402" s="236"/>
      <c r="G1402" s="122" t="str">
        <f>IFERROR(VLOOKUP(F1402,'#Location List#'!$U$3:$V$1154,2,FALSE),"")</f>
        <v/>
      </c>
      <c r="H1402" s="120"/>
      <c r="I1402" s="120"/>
      <c r="J1402" s="120"/>
      <c r="K1402" s="120"/>
      <c r="L1402" s="120"/>
      <c r="M1402" s="120"/>
      <c r="N1402" s="120"/>
      <c r="O1402" s="120"/>
      <c r="P1402" s="120"/>
      <c r="Q1402" s="120"/>
      <c r="R1402" s="120"/>
      <c r="S1402" s="120"/>
      <c r="T1402" s="205">
        <f t="shared" si="132"/>
        <v>0</v>
      </c>
      <c r="U1402" s="205">
        <f t="shared" si="133"/>
        <v>0</v>
      </c>
      <c r="V1402" s="210"/>
      <c r="W1402" s="210"/>
      <c r="X1402" s="23" t="str">
        <f>IFERROR(VLOOKUP(AT1402,'#Input Lists#'!$L$3:$AH$833,3,FALSE)," ")</f>
        <v xml:space="preserve"> </v>
      </c>
      <c r="Y1402" s="23" t="str">
        <f>IFERROR(VLOOKUP(AT1402,'#Input Lists#'!$L$3:$AH$833,5,FALSE)," ")</f>
        <v xml:space="preserve"> </v>
      </c>
      <c r="Z1402" s="206" t="str">
        <f>IFERROR(VLOOKUP(AT1402,'#Input Lists#'!$L$3:$AH$833,9,FALSE)," ")</f>
        <v xml:space="preserve"> </v>
      </c>
      <c r="AA1402" s="119" t="s">
        <v>1527</v>
      </c>
      <c r="AB1402" s="120"/>
      <c r="AC1402" s="123"/>
      <c r="AD1402" s="123"/>
      <c r="AE1402" s="123"/>
      <c r="AF1402" s="123"/>
      <c r="AG1402" s="123"/>
      <c r="AH1402" s="123"/>
      <c r="AI1402" s="123"/>
      <c r="AJ1402" s="123"/>
      <c r="AK1402" s="123"/>
      <c r="AL1402" s="123"/>
      <c r="AM1402" s="123"/>
      <c r="AN1402" s="123"/>
      <c r="AO1402" s="123"/>
      <c r="AP1402" s="120"/>
      <c r="AQ1402" s="125" t="str">
        <f>IFERROR(VLOOKUP(G1402,'#Location List#'!$C$3:$D$150,2,FALSE),"")</f>
        <v/>
      </c>
      <c r="AR1402" s="125" t="str">
        <f>IFERROR(VLOOKUP(F1402,'#Location List#'!$Q$3:$R$1154,2,FALSE),"")</f>
        <v/>
      </c>
      <c r="AS1402" s="125" t="str">
        <f>IFERROR(VLOOKUP(V1402,'#Input Lists#'!$B$3:$D$46,3,FALSE),"")</f>
        <v/>
      </c>
      <c r="AT1402" s="125" t="str">
        <f>IFERROR(VLOOKUP(CONCATENATE(V1402," ",W1402),'#Input Lists#'!$K$3:$L$827,2,FALSE),"")</f>
        <v/>
      </c>
      <c r="AU1402" s="125">
        <f>IFERROR(VLOOKUP(AA1402,'#Input Lists#'!$BU$3:$BV$8,2,FALSE),"")</f>
        <v>1</v>
      </c>
      <c r="AV1402" s="118" t="str">
        <f>IFERROR(VLOOKUP(AB1402,'#Input Lists#'!$BO$3:$BP$9,2,FALSE),"")</f>
        <v/>
      </c>
      <c r="AW1402" s="118">
        <f>IFERROR(VLOOKUP(AC1402,'#Input Lists#'!$BL$3:$BM$7,2,FALSE),"")</f>
        <v>1</v>
      </c>
      <c r="AX1402" s="52" t="e">
        <f>VLOOKUP(AQ1402,'#Location List#'!$D$3:$K$150,4,FALSE)</f>
        <v>#N/A</v>
      </c>
      <c r="AY1402" s="273" t="e">
        <f>VLOOKUP(AX1402,'#Location List#'!$Z$3:$AA$13,2,FALSE)</f>
        <v>#N/A</v>
      </c>
      <c r="AZ1402" s="126" t="e">
        <f>VLOOKUP($AT1402,'#Input Lists#'!$L$3:$S$1033,6,FALSE)</f>
        <v>#N/A</v>
      </c>
      <c r="BA1402" s="239" t="e">
        <f>VLOOKUP($AT1402,'#Input Lists#'!$L$3:$S$833,7,FALSE)</f>
        <v>#N/A</v>
      </c>
      <c r="BB1402" s="239" t="e">
        <f>VLOOKUP($AT1402,'#Input Lists#'!$L$3:$S$833,8,FALSE)</f>
        <v>#N/A</v>
      </c>
      <c r="BC1402" s="91" t="str">
        <f t="shared" si="134"/>
        <v/>
      </c>
      <c r="BD1402" s="91" t="str">
        <f t="shared" si="135"/>
        <v/>
      </c>
      <c r="BE1402" s="15" t="str">
        <f t="shared" si="136"/>
        <v/>
      </c>
      <c r="BF1402" s="92" t="str">
        <f t="shared" si="137"/>
        <v>No Sighting Date</v>
      </c>
    </row>
    <row r="1403" spans="1:58" x14ac:dyDescent="0.25">
      <c r="A1403" s="118">
        <v>1398</v>
      </c>
      <c r="B1403" s="119"/>
      <c r="C1403" s="120"/>
      <c r="D1403" s="121"/>
      <c r="E1403" s="121"/>
      <c r="F1403" s="236"/>
      <c r="G1403" s="122" t="str">
        <f>IFERROR(VLOOKUP(F1403,'#Location List#'!$U$3:$V$1154,2,FALSE),"")</f>
        <v/>
      </c>
      <c r="H1403" s="120"/>
      <c r="I1403" s="120"/>
      <c r="J1403" s="120"/>
      <c r="K1403" s="120"/>
      <c r="L1403" s="120"/>
      <c r="M1403" s="120"/>
      <c r="N1403" s="120"/>
      <c r="O1403" s="120"/>
      <c r="P1403" s="120"/>
      <c r="Q1403" s="120"/>
      <c r="R1403" s="120"/>
      <c r="S1403" s="120"/>
      <c r="T1403" s="205">
        <f t="shared" si="132"/>
        <v>0</v>
      </c>
      <c r="U1403" s="205">
        <f t="shared" si="133"/>
        <v>0</v>
      </c>
      <c r="V1403" s="210"/>
      <c r="W1403" s="210"/>
      <c r="X1403" s="23" t="str">
        <f>IFERROR(VLOOKUP(AT1403,'#Input Lists#'!$L$3:$AH$833,3,FALSE)," ")</f>
        <v xml:space="preserve"> </v>
      </c>
      <c r="Y1403" s="23" t="str">
        <f>IFERROR(VLOOKUP(AT1403,'#Input Lists#'!$L$3:$AH$833,5,FALSE)," ")</f>
        <v xml:space="preserve"> </v>
      </c>
      <c r="Z1403" s="206" t="str">
        <f>IFERROR(VLOOKUP(AT1403,'#Input Lists#'!$L$3:$AH$833,9,FALSE)," ")</f>
        <v xml:space="preserve"> </v>
      </c>
      <c r="AA1403" s="119" t="s">
        <v>1527</v>
      </c>
      <c r="AB1403" s="120"/>
      <c r="AC1403" s="123"/>
      <c r="AD1403" s="123"/>
      <c r="AE1403" s="123"/>
      <c r="AF1403" s="123"/>
      <c r="AG1403" s="123"/>
      <c r="AH1403" s="123"/>
      <c r="AI1403" s="123"/>
      <c r="AJ1403" s="123"/>
      <c r="AK1403" s="123"/>
      <c r="AL1403" s="123"/>
      <c r="AM1403" s="123"/>
      <c r="AN1403" s="123"/>
      <c r="AO1403" s="123"/>
      <c r="AP1403" s="120"/>
      <c r="AQ1403" s="125" t="str">
        <f>IFERROR(VLOOKUP(G1403,'#Location List#'!$C$3:$D$150,2,FALSE),"")</f>
        <v/>
      </c>
      <c r="AR1403" s="125" t="str">
        <f>IFERROR(VLOOKUP(F1403,'#Location List#'!$Q$3:$R$1154,2,FALSE),"")</f>
        <v/>
      </c>
      <c r="AS1403" s="125" t="str">
        <f>IFERROR(VLOOKUP(V1403,'#Input Lists#'!$B$3:$D$46,3,FALSE),"")</f>
        <v/>
      </c>
      <c r="AT1403" s="125" t="str">
        <f>IFERROR(VLOOKUP(CONCATENATE(V1403," ",W1403),'#Input Lists#'!$K$3:$L$827,2,FALSE),"")</f>
        <v/>
      </c>
      <c r="AU1403" s="125">
        <f>IFERROR(VLOOKUP(AA1403,'#Input Lists#'!$BU$3:$BV$8,2,FALSE),"")</f>
        <v>1</v>
      </c>
      <c r="AV1403" s="118" t="str">
        <f>IFERROR(VLOOKUP(AB1403,'#Input Lists#'!$BO$3:$BP$9,2,FALSE),"")</f>
        <v/>
      </c>
      <c r="AW1403" s="118">
        <f>IFERROR(VLOOKUP(AC1403,'#Input Lists#'!$BL$3:$BM$7,2,FALSE),"")</f>
        <v>1</v>
      </c>
      <c r="AX1403" s="52" t="e">
        <f>VLOOKUP(AQ1403,'#Location List#'!$D$3:$K$150,4,FALSE)</f>
        <v>#N/A</v>
      </c>
      <c r="AY1403" s="273" t="e">
        <f>VLOOKUP(AX1403,'#Location List#'!$Z$3:$AA$13,2,FALSE)</f>
        <v>#N/A</v>
      </c>
      <c r="AZ1403" s="126" t="e">
        <f>VLOOKUP($AT1403,'#Input Lists#'!$L$3:$S$1033,6,FALSE)</f>
        <v>#N/A</v>
      </c>
      <c r="BA1403" s="239" t="e">
        <f>VLOOKUP($AT1403,'#Input Lists#'!$L$3:$S$833,7,FALSE)</f>
        <v>#N/A</v>
      </c>
      <c r="BB1403" s="239" t="e">
        <f>VLOOKUP($AT1403,'#Input Lists#'!$L$3:$S$833,8,FALSE)</f>
        <v>#N/A</v>
      </c>
      <c r="BC1403" s="91" t="str">
        <f t="shared" si="134"/>
        <v/>
      </c>
      <c r="BD1403" s="91" t="str">
        <f t="shared" si="135"/>
        <v/>
      </c>
      <c r="BE1403" s="15" t="str">
        <f t="shared" si="136"/>
        <v/>
      </c>
      <c r="BF1403" s="92" t="str">
        <f t="shared" si="137"/>
        <v>No Sighting Date</v>
      </c>
    </row>
    <row r="1404" spans="1:58" x14ac:dyDescent="0.25">
      <c r="A1404" s="118">
        <v>1399</v>
      </c>
      <c r="B1404" s="119"/>
      <c r="C1404" s="120"/>
      <c r="D1404" s="121"/>
      <c r="E1404" s="121"/>
      <c r="F1404" s="236"/>
      <c r="G1404" s="122" t="str">
        <f>IFERROR(VLOOKUP(F1404,'#Location List#'!$U$3:$V$1154,2,FALSE),"")</f>
        <v/>
      </c>
      <c r="H1404" s="120"/>
      <c r="I1404" s="120"/>
      <c r="J1404" s="120"/>
      <c r="K1404" s="120"/>
      <c r="L1404" s="120"/>
      <c r="M1404" s="120"/>
      <c r="N1404" s="120"/>
      <c r="O1404" s="120"/>
      <c r="P1404" s="120"/>
      <c r="Q1404" s="120"/>
      <c r="R1404" s="120"/>
      <c r="S1404" s="120"/>
      <c r="T1404" s="205">
        <f t="shared" si="132"/>
        <v>0</v>
      </c>
      <c r="U1404" s="205">
        <f t="shared" si="133"/>
        <v>0</v>
      </c>
      <c r="V1404" s="210"/>
      <c r="W1404" s="210"/>
      <c r="X1404" s="23" t="str">
        <f>IFERROR(VLOOKUP(AT1404,'#Input Lists#'!$L$3:$AH$833,3,FALSE)," ")</f>
        <v xml:space="preserve"> </v>
      </c>
      <c r="Y1404" s="23" t="str">
        <f>IFERROR(VLOOKUP(AT1404,'#Input Lists#'!$L$3:$AH$833,5,FALSE)," ")</f>
        <v xml:space="preserve"> </v>
      </c>
      <c r="Z1404" s="206" t="str">
        <f>IFERROR(VLOOKUP(AT1404,'#Input Lists#'!$L$3:$AH$833,9,FALSE)," ")</f>
        <v xml:space="preserve"> </v>
      </c>
      <c r="AA1404" s="119" t="s">
        <v>1527</v>
      </c>
      <c r="AB1404" s="120"/>
      <c r="AC1404" s="123"/>
      <c r="AD1404" s="123"/>
      <c r="AE1404" s="123"/>
      <c r="AF1404" s="123"/>
      <c r="AG1404" s="123"/>
      <c r="AH1404" s="123"/>
      <c r="AI1404" s="123"/>
      <c r="AJ1404" s="123"/>
      <c r="AK1404" s="123"/>
      <c r="AL1404" s="123"/>
      <c r="AM1404" s="123"/>
      <c r="AN1404" s="123"/>
      <c r="AO1404" s="123"/>
      <c r="AP1404" s="120"/>
      <c r="AQ1404" s="125" t="str">
        <f>IFERROR(VLOOKUP(G1404,'#Location List#'!$C$3:$D$150,2,FALSE),"")</f>
        <v/>
      </c>
      <c r="AR1404" s="125" t="str">
        <f>IFERROR(VLOOKUP(F1404,'#Location List#'!$Q$3:$R$1154,2,FALSE),"")</f>
        <v/>
      </c>
      <c r="AS1404" s="125" t="str">
        <f>IFERROR(VLOOKUP(V1404,'#Input Lists#'!$B$3:$D$46,3,FALSE),"")</f>
        <v/>
      </c>
      <c r="AT1404" s="125" t="str">
        <f>IFERROR(VLOOKUP(CONCATENATE(V1404," ",W1404),'#Input Lists#'!$K$3:$L$827,2,FALSE),"")</f>
        <v/>
      </c>
      <c r="AU1404" s="125">
        <f>IFERROR(VLOOKUP(AA1404,'#Input Lists#'!$BU$3:$BV$8,2,FALSE),"")</f>
        <v>1</v>
      </c>
      <c r="AV1404" s="118" t="str">
        <f>IFERROR(VLOOKUP(AB1404,'#Input Lists#'!$BO$3:$BP$9,2,FALSE),"")</f>
        <v/>
      </c>
      <c r="AW1404" s="118">
        <f>IFERROR(VLOOKUP(AC1404,'#Input Lists#'!$BL$3:$BM$7,2,FALSE),"")</f>
        <v>1</v>
      </c>
      <c r="AX1404" s="52" t="e">
        <f>VLOOKUP(AQ1404,'#Location List#'!$D$3:$K$150,4,FALSE)</f>
        <v>#N/A</v>
      </c>
      <c r="AY1404" s="273" t="e">
        <f>VLOOKUP(AX1404,'#Location List#'!$Z$3:$AA$13,2,FALSE)</f>
        <v>#N/A</v>
      </c>
      <c r="AZ1404" s="126" t="e">
        <f>VLOOKUP($AT1404,'#Input Lists#'!$L$3:$S$1033,6,FALSE)</f>
        <v>#N/A</v>
      </c>
      <c r="BA1404" s="239" t="e">
        <f>VLOOKUP($AT1404,'#Input Lists#'!$L$3:$S$833,7,FALSE)</f>
        <v>#N/A</v>
      </c>
      <c r="BB1404" s="239" t="e">
        <f>VLOOKUP($AT1404,'#Input Lists#'!$L$3:$S$833,8,FALSE)</f>
        <v>#N/A</v>
      </c>
      <c r="BC1404" s="91" t="str">
        <f t="shared" si="134"/>
        <v/>
      </c>
      <c r="BD1404" s="91" t="str">
        <f t="shared" si="135"/>
        <v/>
      </c>
      <c r="BE1404" s="15" t="str">
        <f t="shared" si="136"/>
        <v/>
      </c>
      <c r="BF1404" s="92" t="str">
        <f t="shared" si="137"/>
        <v>No Sighting Date</v>
      </c>
    </row>
    <row r="1405" spans="1:58" x14ac:dyDescent="0.25">
      <c r="A1405" s="118">
        <v>1400</v>
      </c>
      <c r="B1405" s="119"/>
      <c r="C1405" s="120"/>
      <c r="D1405" s="121"/>
      <c r="E1405" s="121"/>
      <c r="F1405" s="236"/>
      <c r="G1405" s="122" t="str">
        <f>IFERROR(VLOOKUP(F1405,'#Location List#'!$U$3:$V$1154,2,FALSE),"")</f>
        <v/>
      </c>
      <c r="H1405" s="120"/>
      <c r="I1405" s="120"/>
      <c r="J1405" s="120"/>
      <c r="K1405" s="120"/>
      <c r="L1405" s="120"/>
      <c r="M1405" s="120"/>
      <c r="N1405" s="120"/>
      <c r="O1405" s="120"/>
      <c r="P1405" s="120"/>
      <c r="Q1405" s="120"/>
      <c r="R1405" s="120"/>
      <c r="S1405" s="120"/>
      <c r="T1405" s="205">
        <f t="shared" si="132"/>
        <v>0</v>
      </c>
      <c r="U1405" s="205">
        <f t="shared" si="133"/>
        <v>0</v>
      </c>
      <c r="V1405" s="210"/>
      <c r="W1405" s="210"/>
      <c r="X1405" s="23" t="str">
        <f>IFERROR(VLOOKUP(AT1405,'#Input Lists#'!$L$3:$AH$833,3,FALSE)," ")</f>
        <v xml:space="preserve"> </v>
      </c>
      <c r="Y1405" s="23" t="str">
        <f>IFERROR(VLOOKUP(AT1405,'#Input Lists#'!$L$3:$AH$833,5,FALSE)," ")</f>
        <v xml:space="preserve"> </v>
      </c>
      <c r="Z1405" s="206" t="str">
        <f>IFERROR(VLOOKUP(AT1405,'#Input Lists#'!$L$3:$AH$833,9,FALSE)," ")</f>
        <v xml:space="preserve"> </v>
      </c>
      <c r="AA1405" s="119" t="s">
        <v>1527</v>
      </c>
      <c r="AB1405" s="120"/>
      <c r="AC1405" s="123"/>
      <c r="AD1405" s="123"/>
      <c r="AE1405" s="123"/>
      <c r="AF1405" s="123"/>
      <c r="AG1405" s="123"/>
      <c r="AH1405" s="123"/>
      <c r="AI1405" s="123"/>
      <c r="AJ1405" s="123"/>
      <c r="AK1405" s="123"/>
      <c r="AL1405" s="123"/>
      <c r="AM1405" s="123"/>
      <c r="AN1405" s="123"/>
      <c r="AO1405" s="123"/>
      <c r="AP1405" s="120"/>
      <c r="AQ1405" s="125" t="str">
        <f>IFERROR(VLOOKUP(G1405,'#Location List#'!$C$3:$D$150,2,FALSE),"")</f>
        <v/>
      </c>
      <c r="AR1405" s="125" t="str">
        <f>IFERROR(VLOOKUP(F1405,'#Location List#'!$Q$3:$R$1154,2,FALSE),"")</f>
        <v/>
      </c>
      <c r="AS1405" s="125" t="str">
        <f>IFERROR(VLOOKUP(V1405,'#Input Lists#'!$B$3:$D$46,3,FALSE),"")</f>
        <v/>
      </c>
      <c r="AT1405" s="125" t="str">
        <f>IFERROR(VLOOKUP(CONCATENATE(V1405," ",W1405),'#Input Lists#'!$K$3:$L$827,2,FALSE),"")</f>
        <v/>
      </c>
      <c r="AU1405" s="125">
        <f>IFERROR(VLOOKUP(AA1405,'#Input Lists#'!$BU$3:$BV$8,2,FALSE),"")</f>
        <v>1</v>
      </c>
      <c r="AV1405" s="118" t="str">
        <f>IFERROR(VLOOKUP(AB1405,'#Input Lists#'!$BO$3:$BP$9,2,FALSE),"")</f>
        <v/>
      </c>
      <c r="AW1405" s="118">
        <f>IFERROR(VLOOKUP(AC1405,'#Input Lists#'!$BL$3:$BM$7,2,FALSE),"")</f>
        <v>1</v>
      </c>
      <c r="AX1405" s="52" t="e">
        <f>VLOOKUP(AQ1405,'#Location List#'!$D$3:$K$150,4,FALSE)</f>
        <v>#N/A</v>
      </c>
      <c r="AY1405" s="273" t="e">
        <f>VLOOKUP(AX1405,'#Location List#'!$Z$3:$AA$13,2,FALSE)</f>
        <v>#N/A</v>
      </c>
      <c r="AZ1405" s="126" t="e">
        <f>VLOOKUP($AT1405,'#Input Lists#'!$L$3:$S$1033,6,FALSE)</f>
        <v>#N/A</v>
      </c>
      <c r="BA1405" s="239" t="e">
        <f>VLOOKUP($AT1405,'#Input Lists#'!$L$3:$S$833,7,FALSE)</f>
        <v>#N/A</v>
      </c>
      <c r="BB1405" s="239" t="e">
        <f>VLOOKUP($AT1405,'#Input Lists#'!$L$3:$S$833,8,FALSE)</f>
        <v>#N/A</v>
      </c>
      <c r="BC1405" s="91" t="str">
        <f t="shared" si="134"/>
        <v/>
      </c>
      <c r="BD1405" s="91" t="str">
        <f t="shared" si="135"/>
        <v/>
      </c>
      <c r="BE1405" s="15" t="str">
        <f t="shared" si="136"/>
        <v/>
      </c>
      <c r="BF1405" s="92" t="str">
        <f t="shared" si="137"/>
        <v>No Sighting Date</v>
      </c>
    </row>
    <row r="1406" spans="1:58" x14ac:dyDescent="0.25">
      <c r="A1406" s="118">
        <v>1401</v>
      </c>
      <c r="B1406" s="119"/>
      <c r="C1406" s="120"/>
      <c r="D1406" s="121"/>
      <c r="E1406" s="121"/>
      <c r="F1406" s="236"/>
      <c r="G1406" s="122" t="str">
        <f>IFERROR(VLOOKUP(F1406,'#Location List#'!$U$3:$V$1154,2,FALSE),"")</f>
        <v/>
      </c>
      <c r="H1406" s="120"/>
      <c r="I1406" s="120"/>
      <c r="J1406" s="120"/>
      <c r="K1406" s="120"/>
      <c r="L1406" s="120"/>
      <c r="M1406" s="120"/>
      <c r="N1406" s="120"/>
      <c r="O1406" s="120"/>
      <c r="P1406" s="120"/>
      <c r="Q1406" s="120"/>
      <c r="R1406" s="120"/>
      <c r="S1406" s="120"/>
      <c r="T1406" s="205">
        <f t="shared" si="132"/>
        <v>0</v>
      </c>
      <c r="U1406" s="205">
        <f t="shared" si="133"/>
        <v>0</v>
      </c>
      <c r="V1406" s="210"/>
      <c r="W1406" s="210"/>
      <c r="X1406" s="23" t="str">
        <f>IFERROR(VLOOKUP(AT1406,'#Input Lists#'!$L$3:$AH$833,3,FALSE)," ")</f>
        <v xml:space="preserve"> </v>
      </c>
      <c r="Y1406" s="23" t="str">
        <f>IFERROR(VLOOKUP(AT1406,'#Input Lists#'!$L$3:$AH$833,5,FALSE)," ")</f>
        <v xml:space="preserve"> </v>
      </c>
      <c r="Z1406" s="206" t="str">
        <f>IFERROR(VLOOKUP(AT1406,'#Input Lists#'!$L$3:$AH$833,9,FALSE)," ")</f>
        <v xml:space="preserve"> </v>
      </c>
      <c r="AA1406" s="119" t="s">
        <v>1527</v>
      </c>
      <c r="AB1406" s="120"/>
      <c r="AC1406" s="123"/>
      <c r="AD1406" s="123"/>
      <c r="AE1406" s="123"/>
      <c r="AF1406" s="123"/>
      <c r="AG1406" s="123"/>
      <c r="AH1406" s="123"/>
      <c r="AI1406" s="123"/>
      <c r="AJ1406" s="123"/>
      <c r="AK1406" s="123"/>
      <c r="AL1406" s="123"/>
      <c r="AM1406" s="123"/>
      <c r="AN1406" s="123"/>
      <c r="AO1406" s="123"/>
      <c r="AP1406" s="120"/>
      <c r="AQ1406" s="125" t="str">
        <f>IFERROR(VLOOKUP(G1406,'#Location List#'!$C$3:$D$150,2,FALSE),"")</f>
        <v/>
      </c>
      <c r="AR1406" s="125" t="str">
        <f>IFERROR(VLOOKUP(F1406,'#Location List#'!$Q$3:$R$1154,2,FALSE),"")</f>
        <v/>
      </c>
      <c r="AS1406" s="125" t="str">
        <f>IFERROR(VLOOKUP(V1406,'#Input Lists#'!$B$3:$D$46,3,FALSE),"")</f>
        <v/>
      </c>
      <c r="AT1406" s="125" t="str">
        <f>IFERROR(VLOOKUP(CONCATENATE(V1406," ",W1406),'#Input Lists#'!$K$3:$L$827,2,FALSE),"")</f>
        <v/>
      </c>
      <c r="AU1406" s="125">
        <f>IFERROR(VLOOKUP(AA1406,'#Input Lists#'!$BU$3:$BV$8,2,FALSE),"")</f>
        <v>1</v>
      </c>
      <c r="AV1406" s="118" t="str">
        <f>IFERROR(VLOOKUP(AB1406,'#Input Lists#'!$BO$3:$BP$9,2,FALSE),"")</f>
        <v/>
      </c>
      <c r="AW1406" s="118">
        <f>IFERROR(VLOOKUP(AC1406,'#Input Lists#'!$BL$3:$BM$7,2,FALSE),"")</f>
        <v>1</v>
      </c>
      <c r="AX1406" s="52" t="e">
        <f>VLOOKUP(AQ1406,'#Location List#'!$D$3:$K$150,4,FALSE)</f>
        <v>#N/A</v>
      </c>
      <c r="AY1406" s="273" t="e">
        <f>VLOOKUP(AX1406,'#Location List#'!$Z$3:$AA$13,2,FALSE)</f>
        <v>#N/A</v>
      </c>
      <c r="AZ1406" s="126" t="e">
        <f>VLOOKUP($AT1406,'#Input Lists#'!$L$3:$S$1033,6,FALSE)</f>
        <v>#N/A</v>
      </c>
      <c r="BA1406" s="239" t="e">
        <f>VLOOKUP($AT1406,'#Input Lists#'!$L$3:$S$833,7,FALSE)</f>
        <v>#N/A</v>
      </c>
      <c r="BB1406" s="239" t="e">
        <f>VLOOKUP($AT1406,'#Input Lists#'!$L$3:$S$833,8,FALSE)</f>
        <v>#N/A</v>
      </c>
      <c r="BC1406" s="91" t="str">
        <f t="shared" si="134"/>
        <v/>
      </c>
      <c r="BD1406" s="91" t="str">
        <f t="shared" si="135"/>
        <v/>
      </c>
      <c r="BE1406" s="15" t="str">
        <f t="shared" si="136"/>
        <v/>
      </c>
      <c r="BF1406" s="92" t="str">
        <f t="shared" si="137"/>
        <v>No Sighting Date</v>
      </c>
    </row>
    <row r="1407" spans="1:58" x14ac:dyDescent="0.25">
      <c r="A1407" s="118">
        <v>1402</v>
      </c>
      <c r="B1407" s="119"/>
      <c r="C1407" s="120"/>
      <c r="D1407" s="121"/>
      <c r="E1407" s="121"/>
      <c r="F1407" s="236"/>
      <c r="G1407" s="122" t="str">
        <f>IFERROR(VLOOKUP(F1407,'#Location List#'!$U$3:$V$1154,2,FALSE),"")</f>
        <v/>
      </c>
      <c r="H1407" s="120"/>
      <c r="I1407" s="120"/>
      <c r="J1407" s="120"/>
      <c r="K1407" s="120"/>
      <c r="L1407" s="120"/>
      <c r="M1407" s="120"/>
      <c r="N1407" s="120"/>
      <c r="O1407" s="120"/>
      <c r="P1407" s="120"/>
      <c r="Q1407" s="120"/>
      <c r="R1407" s="120"/>
      <c r="S1407" s="120"/>
      <c r="T1407" s="205">
        <f t="shared" si="132"/>
        <v>0</v>
      </c>
      <c r="U1407" s="205">
        <f t="shared" si="133"/>
        <v>0</v>
      </c>
      <c r="V1407" s="210"/>
      <c r="W1407" s="210"/>
      <c r="X1407" s="23" t="str">
        <f>IFERROR(VLOOKUP(AT1407,'#Input Lists#'!$L$3:$AH$833,3,FALSE)," ")</f>
        <v xml:space="preserve"> </v>
      </c>
      <c r="Y1407" s="23" t="str">
        <f>IFERROR(VLOOKUP(AT1407,'#Input Lists#'!$L$3:$AH$833,5,FALSE)," ")</f>
        <v xml:space="preserve"> </v>
      </c>
      <c r="Z1407" s="206" t="str">
        <f>IFERROR(VLOOKUP(AT1407,'#Input Lists#'!$L$3:$AH$833,9,FALSE)," ")</f>
        <v xml:space="preserve"> </v>
      </c>
      <c r="AA1407" s="119" t="s">
        <v>1527</v>
      </c>
      <c r="AB1407" s="120"/>
      <c r="AC1407" s="123"/>
      <c r="AD1407" s="123"/>
      <c r="AE1407" s="123"/>
      <c r="AF1407" s="123"/>
      <c r="AG1407" s="123"/>
      <c r="AH1407" s="123"/>
      <c r="AI1407" s="123"/>
      <c r="AJ1407" s="123"/>
      <c r="AK1407" s="123"/>
      <c r="AL1407" s="123"/>
      <c r="AM1407" s="123"/>
      <c r="AN1407" s="123"/>
      <c r="AO1407" s="123"/>
      <c r="AP1407" s="120"/>
      <c r="AQ1407" s="125" t="str">
        <f>IFERROR(VLOOKUP(G1407,'#Location List#'!$C$3:$D$150,2,FALSE),"")</f>
        <v/>
      </c>
      <c r="AR1407" s="125" t="str">
        <f>IFERROR(VLOOKUP(F1407,'#Location List#'!$Q$3:$R$1154,2,FALSE),"")</f>
        <v/>
      </c>
      <c r="AS1407" s="125" t="str">
        <f>IFERROR(VLOOKUP(V1407,'#Input Lists#'!$B$3:$D$46,3,FALSE),"")</f>
        <v/>
      </c>
      <c r="AT1407" s="125" t="str">
        <f>IFERROR(VLOOKUP(CONCATENATE(V1407," ",W1407),'#Input Lists#'!$K$3:$L$827,2,FALSE),"")</f>
        <v/>
      </c>
      <c r="AU1407" s="125">
        <f>IFERROR(VLOOKUP(AA1407,'#Input Lists#'!$BU$3:$BV$8,2,FALSE),"")</f>
        <v>1</v>
      </c>
      <c r="AV1407" s="118" t="str">
        <f>IFERROR(VLOOKUP(AB1407,'#Input Lists#'!$BO$3:$BP$9,2,FALSE),"")</f>
        <v/>
      </c>
      <c r="AW1407" s="118">
        <f>IFERROR(VLOOKUP(AC1407,'#Input Lists#'!$BL$3:$BM$7,2,FALSE),"")</f>
        <v>1</v>
      </c>
      <c r="AX1407" s="52" t="e">
        <f>VLOOKUP(AQ1407,'#Location List#'!$D$3:$K$150,4,FALSE)</f>
        <v>#N/A</v>
      </c>
      <c r="AY1407" s="273" t="e">
        <f>VLOOKUP(AX1407,'#Location List#'!$Z$3:$AA$13,2,FALSE)</f>
        <v>#N/A</v>
      </c>
      <c r="AZ1407" s="126" t="e">
        <f>VLOOKUP($AT1407,'#Input Lists#'!$L$3:$S$1033,6,FALSE)</f>
        <v>#N/A</v>
      </c>
      <c r="BA1407" s="239" t="e">
        <f>VLOOKUP($AT1407,'#Input Lists#'!$L$3:$S$833,7,FALSE)</f>
        <v>#N/A</v>
      </c>
      <c r="BB1407" s="239" t="e">
        <f>VLOOKUP($AT1407,'#Input Lists#'!$L$3:$S$833,8,FALSE)</f>
        <v>#N/A</v>
      </c>
      <c r="BC1407" s="91" t="str">
        <f t="shared" si="134"/>
        <v/>
      </c>
      <c r="BD1407" s="91" t="str">
        <f t="shared" si="135"/>
        <v/>
      </c>
      <c r="BE1407" s="15" t="str">
        <f t="shared" si="136"/>
        <v/>
      </c>
      <c r="BF1407" s="92" t="str">
        <f t="shared" si="137"/>
        <v>No Sighting Date</v>
      </c>
    </row>
    <row r="1408" spans="1:58" x14ac:dyDescent="0.25">
      <c r="A1408" s="118">
        <v>1403</v>
      </c>
      <c r="B1408" s="119"/>
      <c r="C1408" s="120"/>
      <c r="D1408" s="121"/>
      <c r="E1408" s="121"/>
      <c r="F1408" s="236"/>
      <c r="G1408" s="122" t="str">
        <f>IFERROR(VLOOKUP(F1408,'#Location List#'!$U$3:$V$1154,2,FALSE),"")</f>
        <v/>
      </c>
      <c r="H1408" s="120"/>
      <c r="I1408" s="120"/>
      <c r="J1408" s="120"/>
      <c r="K1408" s="120"/>
      <c r="L1408" s="120"/>
      <c r="M1408" s="120"/>
      <c r="N1408" s="120"/>
      <c r="O1408" s="120"/>
      <c r="P1408" s="120"/>
      <c r="Q1408" s="120"/>
      <c r="R1408" s="120"/>
      <c r="S1408" s="120"/>
      <c r="T1408" s="205">
        <f t="shared" si="132"/>
        <v>0</v>
      </c>
      <c r="U1408" s="205">
        <f t="shared" si="133"/>
        <v>0</v>
      </c>
      <c r="V1408" s="210"/>
      <c r="W1408" s="210"/>
      <c r="X1408" s="23" t="str">
        <f>IFERROR(VLOOKUP(AT1408,'#Input Lists#'!$L$3:$AH$833,3,FALSE)," ")</f>
        <v xml:space="preserve"> </v>
      </c>
      <c r="Y1408" s="23" t="str">
        <f>IFERROR(VLOOKUP(AT1408,'#Input Lists#'!$L$3:$AH$833,5,FALSE)," ")</f>
        <v xml:space="preserve"> </v>
      </c>
      <c r="Z1408" s="206" t="str">
        <f>IFERROR(VLOOKUP(AT1408,'#Input Lists#'!$L$3:$AH$833,9,FALSE)," ")</f>
        <v xml:space="preserve"> </v>
      </c>
      <c r="AA1408" s="119" t="s">
        <v>1527</v>
      </c>
      <c r="AB1408" s="120"/>
      <c r="AC1408" s="123"/>
      <c r="AD1408" s="123"/>
      <c r="AE1408" s="123"/>
      <c r="AF1408" s="123"/>
      <c r="AG1408" s="123"/>
      <c r="AH1408" s="123"/>
      <c r="AI1408" s="123"/>
      <c r="AJ1408" s="123"/>
      <c r="AK1408" s="123"/>
      <c r="AL1408" s="123"/>
      <c r="AM1408" s="123"/>
      <c r="AN1408" s="123"/>
      <c r="AO1408" s="123"/>
      <c r="AP1408" s="120"/>
      <c r="AQ1408" s="125" t="str">
        <f>IFERROR(VLOOKUP(G1408,'#Location List#'!$C$3:$D$150,2,FALSE),"")</f>
        <v/>
      </c>
      <c r="AR1408" s="125" t="str">
        <f>IFERROR(VLOOKUP(F1408,'#Location List#'!$Q$3:$R$1154,2,FALSE),"")</f>
        <v/>
      </c>
      <c r="AS1408" s="125" t="str">
        <f>IFERROR(VLOOKUP(V1408,'#Input Lists#'!$B$3:$D$46,3,FALSE),"")</f>
        <v/>
      </c>
      <c r="AT1408" s="125" t="str">
        <f>IFERROR(VLOOKUP(CONCATENATE(V1408," ",W1408),'#Input Lists#'!$K$3:$L$827,2,FALSE),"")</f>
        <v/>
      </c>
      <c r="AU1408" s="125">
        <f>IFERROR(VLOOKUP(AA1408,'#Input Lists#'!$BU$3:$BV$8,2,FALSE),"")</f>
        <v>1</v>
      </c>
      <c r="AV1408" s="118" t="str">
        <f>IFERROR(VLOOKUP(AB1408,'#Input Lists#'!$BO$3:$BP$9,2,FALSE),"")</f>
        <v/>
      </c>
      <c r="AW1408" s="118">
        <f>IFERROR(VLOOKUP(AC1408,'#Input Lists#'!$BL$3:$BM$7,2,FALSE),"")</f>
        <v>1</v>
      </c>
      <c r="AX1408" s="52" t="e">
        <f>VLOOKUP(AQ1408,'#Location List#'!$D$3:$K$150,4,FALSE)</f>
        <v>#N/A</v>
      </c>
      <c r="AY1408" s="273" t="e">
        <f>VLOOKUP(AX1408,'#Location List#'!$Z$3:$AA$13,2,FALSE)</f>
        <v>#N/A</v>
      </c>
      <c r="AZ1408" s="126" t="e">
        <f>VLOOKUP($AT1408,'#Input Lists#'!$L$3:$S$1033,6,FALSE)</f>
        <v>#N/A</v>
      </c>
      <c r="BA1408" s="239" t="e">
        <f>VLOOKUP($AT1408,'#Input Lists#'!$L$3:$S$833,7,FALSE)</f>
        <v>#N/A</v>
      </c>
      <c r="BB1408" s="239" t="e">
        <f>VLOOKUP($AT1408,'#Input Lists#'!$L$3:$S$833,8,FALSE)</f>
        <v>#N/A</v>
      </c>
      <c r="BC1408" s="91" t="str">
        <f t="shared" si="134"/>
        <v/>
      </c>
      <c r="BD1408" s="91" t="str">
        <f t="shared" si="135"/>
        <v/>
      </c>
      <c r="BE1408" s="15" t="str">
        <f t="shared" si="136"/>
        <v/>
      </c>
      <c r="BF1408" s="92" t="str">
        <f t="shared" si="137"/>
        <v>No Sighting Date</v>
      </c>
    </row>
    <row r="1409" spans="1:58" x14ac:dyDescent="0.25">
      <c r="A1409" s="118">
        <v>1404</v>
      </c>
      <c r="B1409" s="119"/>
      <c r="C1409" s="120"/>
      <c r="D1409" s="121"/>
      <c r="E1409" s="121"/>
      <c r="F1409" s="236"/>
      <c r="G1409" s="122" t="str">
        <f>IFERROR(VLOOKUP(F1409,'#Location List#'!$U$3:$V$1154,2,FALSE),"")</f>
        <v/>
      </c>
      <c r="H1409" s="120"/>
      <c r="I1409" s="120"/>
      <c r="J1409" s="120"/>
      <c r="K1409" s="120"/>
      <c r="L1409" s="120"/>
      <c r="M1409" s="120"/>
      <c r="N1409" s="120"/>
      <c r="O1409" s="120"/>
      <c r="P1409" s="120"/>
      <c r="Q1409" s="120"/>
      <c r="R1409" s="120"/>
      <c r="S1409" s="120"/>
      <c r="T1409" s="205">
        <f t="shared" si="132"/>
        <v>0</v>
      </c>
      <c r="U1409" s="205">
        <f t="shared" si="133"/>
        <v>0</v>
      </c>
      <c r="V1409" s="210"/>
      <c r="W1409" s="210"/>
      <c r="X1409" s="23" t="str">
        <f>IFERROR(VLOOKUP(AT1409,'#Input Lists#'!$L$3:$AH$833,3,FALSE)," ")</f>
        <v xml:space="preserve"> </v>
      </c>
      <c r="Y1409" s="23" t="str">
        <f>IFERROR(VLOOKUP(AT1409,'#Input Lists#'!$L$3:$AH$833,5,FALSE)," ")</f>
        <v xml:space="preserve"> </v>
      </c>
      <c r="Z1409" s="206" t="str">
        <f>IFERROR(VLOOKUP(AT1409,'#Input Lists#'!$L$3:$AH$833,9,FALSE)," ")</f>
        <v xml:space="preserve"> </v>
      </c>
      <c r="AA1409" s="119" t="s">
        <v>1527</v>
      </c>
      <c r="AB1409" s="120"/>
      <c r="AC1409" s="123"/>
      <c r="AD1409" s="123"/>
      <c r="AE1409" s="123"/>
      <c r="AF1409" s="123"/>
      <c r="AG1409" s="123"/>
      <c r="AH1409" s="123"/>
      <c r="AI1409" s="123"/>
      <c r="AJ1409" s="123"/>
      <c r="AK1409" s="123"/>
      <c r="AL1409" s="123"/>
      <c r="AM1409" s="123"/>
      <c r="AN1409" s="123"/>
      <c r="AO1409" s="123"/>
      <c r="AP1409" s="120"/>
      <c r="AQ1409" s="125" t="str">
        <f>IFERROR(VLOOKUP(G1409,'#Location List#'!$C$3:$D$150,2,FALSE),"")</f>
        <v/>
      </c>
      <c r="AR1409" s="125" t="str">
        <f>IFERROR(VLOOKUP(F1409,'#Location List#'!$Q$3:$R$1154,2,FALSE),"")</f>
        <v/>
      </c>
      <c r="AS1409" s="125" t="str">
        <f>IFERROR(VLOOKUP(V1409,'#Input Lists#'!$B$3:$D$46,3,FALSE),"")</f>
        <v/>
      </c>
      <c r="AT1409" s="125" t="str">
        <f>IFERROR(VLOOKUP(CONCATENATE(V1409," ",W1409),'#Input Lists#'!$K$3:$L$827,2,FALSE),"")</f>
        <v/>
      </c>
      <c r="AU1409" s="125">
        <f>IFERROR(VLOOKUP(AA1409,'#Input Lists#'!$BU$3:$BV$8,2,FALSE),"")</f>
        <v>1</v>
      </c>
      <c r="AV1409" s="118" t="str">
        <f>IFERROR(VLOOKUP(AB1409,'#Input Lists#'!$BO$3:$BP$9,2,FALSE),"")</f>
        <v/>
      </c>
      <c r="AW1409" s="118">
        <f>IFERROR(VLOOKUP(AC1409,'#Input Lists#'!$BL$3:$BM$7,2,FALSE),"")</f>
        <v>1</v>
      </c>
      <c r="AX1409" s="52" t="e">
        <f>VLOOKUP(AQ1409,'#Location List#'!$D$3:$K$150,4,FALSE)</f>
        <v>#N/A</v>
      </c>
      <c r="AY1409" s="273" t="e">
        <f>VLOOKUP(AX1409,'#Location List#'!$Z$3:$AA$13,2,FALSE)</f>
        <v>#N/A</v>
      </c>
      <c r="AZ1409" s="126" t="e">
        <f>VLOOKUP($AT1409,'#Input Lists#'!$L$3:$S$1033,6,FALSE)</f>
        <v>#N/A</v>
      </c>
      <c r="BA1409" s="239" t="e">
        <f>VLOOKUP($AT1409,'#Input Lists#'!$L$3:$S$833,7,FALSE)</f>
        <v>#N/A</v>
      </c>
      <c r="BB1409" s="239" t="e">
        <f>VLOOKUP($AT1409,'#Input Lists#'!$L$3:$S$833,8,FALSE)</f>
        <v>#N/A</v>
      </c>
      <c r="BC1409" s="91" t="str">
        <f t="shared" si="134"/>
        <v/>
      </c>
      <c r="BD1409" s="91" t="str">
        <f t="shared" si="135"/>
        <v/>
      </c>
      <c r="BE1409" s="15" t="str">
        <f t="shared" si="136"/>
        <v/>
      </c>
      <c r="BF1409" s="92" t="str">
        <f t="shared" si="137"/>
        <v>No Sighting Date</v>
      </c>
    </row>
    <row r="1410" spans="1:58" x14ac:dyDescent="0.25">
      <c r="A1410" s="118">
        <v>1405</v>
      </c>
      <c r="B1410" s="119"/>
      <c r="C1410" s="120"/>
      <c r="D1410" s="121"/>
      <c r="E1410" s="121"/>
      <c r="F1410" s="236"/>
      <c r="G1410" s="122" t="str">
        <f>IFERROR(VLOOKUP(F1410,'#Location List#'!$U$3:$V$1154,2,FALSE),"")</f>
        <v/>
      </c>
      <c r="H1410" s="120"/>
      <c r="I1410" s="120"/>
      <c r="J1410" s="120"/>
      <c r="K1410" s="120"/>
      <c r="L1410" s="120"/>
      <c r="M1410" s="120"/>
      <c r="N1410" s="120"/>
      <c r="O1410" s="120"/>
      <c r="P1410" s="120"/>
      <c r="Q1410" s="120"/>
      <c r="R1410" s="120"/>
      <c r="S1410" s="120"/>
      <c r="T1410" s="205">
        <f t="shared" si="132"/>
        <v>0</v>
      </c>
      <c r="U1410" s="205">
        <f t="shared" si="133"/>
        <v>0</v>
      </c>
      <c r="V1410" s="210"/>
      <c r="W1410" s="210"/>
      <c r="X1410" s="23" t="str">
        <f>IFERROR(VLOOKUP(AT1410,'#Input Lists#'!$L$3:$AH$833,3,FALSE)," ")</f>
        <v xml:space="preserve"> </v>
      </c>
      <c r="Y1410" s="23" t="str">
        <f>IFERROR(VLOOKUP(AT1410,'#Input Lists#'!$L$3:$AH$833,5,FALSE)," ")</f>
        <v xml:space="preserve"> </v>
      </c>
      <c r="Z1410" s="206" t="str">
        <f>IFERROR(VLOOKUP(AT1410,'#Input Lists#'!$L$3:$AH$833,9,FALSE)," ")</f>
        <v xml:space="preserve"> </v>
      </c>
      <c r="AA1410" s="119" t="s">
        <v>1527</v>
      </c>
      <c r="AB1410" s="120"/>
      <c r="AC1410" s="123"/>
      <c r="AD1410" s="123"/>
      <c r="AE1410" s="123"/>
      <c r="AF1410" s="123"/>
      <c r="AG1410" s="123"/>
      <c r="AH1410" s="123"/>
      <c r="AI1410" s="123"/>
      <c r="AJ1410" s="123"/>
      <c r="AK1410" s="123"/>
      <c r="AL1410" s="123"/>
      <c r="AM1410" s="123"/>
      <c r="AN1410" s="123"/>
      <c r="AO1410" s="123"/>
      <c r="AP1410" s="120"/>
      <c r="AQ1410" s="125" t="str">
        <f>IFERROR(VLOOKUP(G1410,'#Location List#'!$C$3:$D$150,2,FALSE),"")</f>
        <v/>
      </c>
      <c r="AR1410" s="125" t="str">
        <f>IFERROR(VLOOKUP(F1410,'#Location List#'!$Q$3:$R$1154,2,FALSE),"")</f>
        <v/>
      </c>
      <c r="AS1410" s="125" t="str">
        <f>IFERROR(VLOOKUP(V1410,'#Input Lists#'!$B$3:$D$46,3,FALSE),"")</f>
        <v/>
      </c>
      <c r="AT1410" s="125" t="str">
        <f>IFERROR(VLOOKUP(CONCATENATE(V1410," ",W1410),'#Input Lists#'!$K$3:$L$827,2,FALSE),"")</f>
        <v/>
      </c>
      <c r="AU1410" s="125">
        <f>IFERROR(VLOOKUP(AA1410,'#Input Lists#'!$BU$3:$BV$8,2,FALSE),"")</f>
        <v>1</v>
      </c>
      <c r="AV1410" s="118" t="str">
        <f>IFERROR(VLOOKUP(AB1410,'#Input Lists#'!$BO$3:$BP$9,2,FALSE),"")</f>
        <v/>
      </c>
      <c r="AW1410" s="118">
        <f>IFERROR(VLOOKUP(AC1410,'#Input Lists#'!$BL$3:$BM$7,2,FALSE),"")</f>
        <v>1</v>
      </c>
      <c r="AX1410" s="52" t="e">
        <f>VLOOKUP(AQ1410,'#Location List#'!$D$3:$K$150,4,FALSE)</f>
        <v>#N/A</v>
      </c>
      <c r="AY1410" s="273" t="e">
        <f>VLOOKUP(AX1410,'#Location List#'!$Z$3:$AA$13,2,FALSE)</f>
        <v>#N/A</v>
      </c>
      <c r="AZ1410" s="126" t="e">
        <f>VLOOKUP($AT1410,'#Input Lists#'!$L$3:$S$1033,6,FALSE)</f>
        <v>#N/A</v>
      </c>
      <c r="BA1410" s="239" t="e">
        <f>VLOOKUP($AT1410,'#Input Lists#'!$L$3:$S$833,7,FALSE)</f>
        <v>#N/A</v>
      </c>
      <c r="BB1410" s="239" t="e">
        <f>VLOOKUP($AT1410,'#Input Lists#'!$L$3:$S$833,8,FALSE)</f>
        <v>#N/A</v>
      </c>
      <c r="BC1410" s="91" t="str">
        <f t="shared" si="134"/>
        <v/>
      </c>
      <c r="BD1410" s="91" t="str">
        <f t="shared" si="135"/>
        <v/>
      </c>
      <c r="BE1410" s="15" t="str">
        <f t="shared" si="136"/>
        <v/>
      </c>
      <c r="BF1410" s="92" t="str">
        <f t="shared" si="137"/>
        <v>No Sighting Date</v>
      </c>
    </row>
    <row r="1411" spans="1:58" x14ac:dyDescent="0.25">
      <c r="A1411" s="118">
        <v>1406</v>
      </c>
      <c r="B1411" s="119"/>
      <c r="C1411" s="120"/>
      <c r="D1411" s="121"/>
      <c r="E1411" s="121"/>
      <c r="F1411" s="236"/>
      <c r="G1411" s="122" t="str">
        <f>IFERROR(VLOOKUP(F1411,'#Location List#'!$U$3:$V$1154,2,FALSE),"")</f>
        <v/>
      </c>
      <c r="H1411" s="120"/>
      <c r="I1411" s="120"/>
      <c r="J1411" s="120"/>
      <c r="K1411" s="120"/>
      <c r="L1411" s="120"/>
      <c r="M1411" s="120"/>
      <c r="N1411" s="120"/>
      <c r="O1411" s="120"/>
      <c r="P1411" s="120"/>
      <c r="Q1411" s="120"/>
      <c r="R1411" s="120"/>
      <c r="S1411" s="120"/>
      <c r="T1411" s="205">
        <f t="shared" si="132"/>
        <v>0</v>
      </c>
      <c r="U1411" s="205">
        <f t="shared" si="133"/>
        <v>0</v>
      </c>
      <c r="V1411" s="210"/>
      <c r="W1411" s="210"/>
      <c r="X1411" s="23" t="str">
        <f>IFERROR(VLOOKUP(AT1411,'#Input Lists#'!$L$3:$AH$833,3,FALSE)," ")</f>
        <v xml:space="preserve"> </v>
      </c>
      <c r="Y1411" s="23" t="str">
        <f>IFERROR(VLOOKUP(AT1411,'#Input Lists#'!$L$3:$AH$833,5,FALSE)," ")</f>
        <v xml:space="preserve"> </v>
      </c>
      <c r="Z1411" s="206" t="str">
        <f>IFERROR(VLOOKUP(AT1411,'#Input Lists#'!$L$3:$AH$833,9,FALSE)," ")</f>
        <v xml:space="preserve"> </v>
      </c>
      <c r="AA1411" s="119" t="s">
        <v>1527</v>
      </c>
      <c r="AB1411" s="120"/>
      <c r="AC1411" s="123"/>
      <c r="AD1411" s="123"/>
      <c r="AE1411" s="123"/>
      <c r="AF1411" s="123"/>
      <c r="AG1411" s="123"/>
      <c r="AH1411" s="123"/>
      <c r="AI1411" s="123"/>
      <c r="AJ1411" s="123"/>
      <c r="AK1411" s="123"/>
      <c r="AL1411" s="123"/>
      <c r="AM1411" s="123"/>
      <c r="AN1411" s="123"/>
      <c r="AO1411" s="123"/>
      <c r="AP1411" s="120"/>
      <c r="AQ1411" s="125" t="str">
        <f>IFERROR(VLOOKUP(G1411,'#Location List#'!$C$3:$D$150,2,FALSE),"")</f>
        <v/>
      </c>
      <c r="AR1411" s="125" t="str">
        <f>IFERROR(VLOOKUP(F1411,'#Location List#'!$Q$3:$R$1154,2,FALSE),"")</f>
        <v/>
      </c>
      <c r="AS1411" s="125" t="str">
        <f>IFERROR(VLOOKUP(V1411,'#Input Lists#'!$B$3:$D$46,3,FALSE),"")</f>
        <v/>
      </c>
      <c r="AT1411" s="125" t="str">
        <f>IFERROR(VLOOKUP(CONCATENATE(V1411," ",W1411),'#Input Lists#'!$K$3:$L$827,2,FALSE),"")</f>
        <v/>
      </c>
      <c r="AU1411" s="125">
        <f>IFERROR(VLOOKUP(AA1411,'#Input Lists#'!$BU$3:$BV$8,2,FALSE),"")</f>
        <v>1</v>
      </c>
      <c r="AV1411" s="118" t="str">
        <f>IFERROR(VLOOKUP(AB1411,'#Input Lists#'!$BO$3:$BP$9,2,FALSE),"")</f>
        <v/>
      </c>
      <c r="AW1411" s="118">
        <f>IFERROR(VLOOKUP(AC1411,'#Input Lists#'!$BL$3:$BM$7,2,FALSE),"")</f>
        <v>1</v>
      </c>
      <c r="AX1411" s="52" t="e">
        <f>VLOOKUP(AQ1411,'#Location List#'!$D$3:$K$150,4,FALSE)</f>
        <v>#N/A</v>
      </c>
      <c r="AY1411" s="273" t="e">
        <f>VLOOKUP(AX1411,'#Location List#'!$Z$3:$AA$13,2,FALSE)</f>
        <v>#N/A</v>
      </c>
      <c r="AZ1411" s="126" t="e">
        <f>VLOOKUP($AT1411,'#Input Lists#'!$L$3:$S$1033,6,FALSE)</f>
        <v>#N/A</v>
      </c>
      <c r="BA1411" s="239" t="e">
        <f>VLOOKUP($AT1411,'#Input Lists#'!$L$3:$S$833,7,FALSE)</f>
        <v>#N/A</v>
      </c>
      <c r="BB1411" s="239" t="e">
        <f>VLOOKUP($AT1411,'#Input Lists#'!$L$3:$S$833,8,FALSE)</f>
        <v>#N/A</v>
      </c>
      <c r="BC1411" s="91" t="str">
        <f t="shared" si="134"/>
        <v/>
      </c>
      <c r="BD1411" s="91" t="str">
        <f t="shared" si="135"/>
        <v/>
      </c>
      <c r="BE1411" s="15" t="str">
        <f t="shared" si="136"/>
        <v/>
      </c>
      <c r="BF1411" s="92" t="str">
        <f t="shared" si="137"/>
        <v>No Sighting Date</v>
      </c>
    </row>
    <row r="1412" spans="1:58" x14ac:dyDescent="0.25">
      <c r="A1412" s="118">
        <v>1407</v>
      </c>
      <c r="B1412" s="119"/>
      <c r="C1412" s="120"/>
      <c r="D1412" s="121"/>
      <c r="E1412" s="121"/>
      <c r="F1412" s="236"/>
      <c r="G1412" s="122" t="str">
        <f>IFERROR(VLOOKUP(F1412,'#Location List#'!$U$3:$V$1154,2,FALSE),"")</f>
        <v/>
      </c>
      <c r="H1412" s="120"/>
      <c r="I1412" s="120"/>
      <c r="J1412" s="120"/>
      <c r="K1412" s="120"/>
      <c r="L1412" s="120"/>
      <c r="M1412" s="120"/>
      <c r="N1412" s="120"/>
      <c r="O1412" s="120"/>
      <c r="P1412" s="120"/>
      <c r="Q1412" s="120"/>
      <c r="R1412" s="120"/>
      <c r="S1412" s="120"/>
      <c r="T1412" s="205">
        <f t="shared" si="132"/>
        <v>0</v>
      </c>
      <c r="U1412" s="205">
        <f t="shared" si="133"/>
        <v>0</v>
      </c>
      <c r="V1412" s="210"/>
      <c r="W1412" s="210"/>
      <c r="X1412" s="23" t="str">
        <f>IFERROR(VLOOKUP(AT1412,'#Input Lists#'!$L$3:$AH$833,3,FALSE)," ")</f>
        <v xml:space="preserve"> </v>
      </c>
      <c r="Y1412" s="23" t="str">
        <f>IFERROR(VLOOKUP(AT1412,'#Input Lists#'!$L$3:$AH$833,5,FALSE)," ")</f>
        <v xml:space="preserve"> </v>
      </c>
      <c r="Z1412" s="206" t="str">
        <f>IFERROR(VLOOKUP(AT1412,'#Input Lists#'!$L$3:$AH$833,9,FALSE)," ")</f>
        <v xml:space="preserve"> </v>
      </c>
      <c r="AA1412" s="119" t="s">
        <v>1527</v>
      </c>
      <c r="AB1412" s="120"/>
      <c r="AC1412" s="123"/>
      <c r="AD1412" s="123"/>
      <c r="AE1412" s="123"/>
      <c r="AF1412" s="123"/>
      <c r="AG1412" s="123"/>
      <c r="AH1412" s="123"/>
      <c r="AI1412" s="123"/>
      <c r="AJ1412" s="123"/>
      <c r="AK1412" s="123"/>
      <c r="AL1412" s="123"/>
      <c r="AM1412" s="123"/>
      <c r="AN1412" s="123"/>
      <c r="AO1412" s="123"/>
      <c r="AP1412" s="120"/>
      <c r="AQ1412" s="125" t="str">
        <f>IFERROR(VLOOKUP(G1412,'#Location List#'!$C$3:$D$150,2,FALSE),"")</f>
        <v/>
      </c>
      <c r="AR1412" s="125" t="str">
        <f>IFERROR(VLOOKUP(F1412,'#Location List#'!$Q$3:$R$1154,2,FALSE),"")</f>
        <v/>
      </c>
      <c r="AS1412" s="125" t="str">
        <f>IFERROR(VLOOKUP(V1412,'#Input Lists#'!$B$3:$D$46,3,FALSE),"")</f>
        <v/>
      </c>
      <c r="AT1412" s="125" t="str">
        <f>IFERROR(VLOOKUP(CONCATENATE(V1412," ",W1412),'#Input Lists#'!$K$3:$L$827,2,FALSE),"")</f>
        <v/>
      </c>
      <c r="AU1412" s="125">
        <f>IFERROR(VLOOKUP(AA1412,'#Input Lists#'!$BU$3:$BV$8,2,FALSE),"")</f>
        <v>1</v>
      </c>
      <c r="AV1412" s="118" t="str">
        <f>IFERROR(VLOOKUP(AB1412,'#Input Lists#'!$BO$3:$BP$9,2,FALSE),"")</f>
        <v/>
      </c>
      <c r="AW1412" s="118">
        <f>IFERROR(VLOOKUP(AC1412,'#Input Lists#'!$BL$3:$BM$7,2,FALSE),"")</f>
        <v>1</v>
      </c>
      <c r="AX1412" s="52" t="e">
        <f>VLOOKUP(AQ1412,'#Location List#'!$D$3:$K$150,4,FALSE)</f>
        <v>#N/A</v>
      </c>
      <c r="AY1412" s="273" t="e">
        <f>VLOOKUP(AX1412,'#Location List#'!$Z$3:$AA$13,2,FALSE)</f>
        <v>#N/A</v>
      </c>
      <c r="AZ1412" s="126" t="e">
        <f>VLOOKUP($AT1412,'#Input Lists#'!$L$3:$S$1033,6,FALSE)</f>
        <v>#N/A</v>
      </c>
      <c r="BA1412" s="239" t="e">
        <f>VLOOKUP($AT1412,'#Input Lists#'!$L$3:$S$833,7,FALSE)</f>
        <v>#N/A</v>
      </c>
      <c r="BB1412" s="239" t="e">
        <f>VLOOKUP($AT1412,'#Input Lists#'!$L$3:$S$833,8,FALSE)</f>
        <v>#N/A</v>
      </c>
      <c r="BC1412" s="91" t="str">
        <f t="shared" si="134"/>
        <v/>
      </c>
      <c r="BD1412" s="91" t="str">
        <f t="shared" si="135"/>
        <v/>
      </c>
      <c r="BE1412" s="15" t="str">
        <f t="shared" si="136"/>
        <v/>
      </c>
      <c r="BF1412" s="92" t="str">
        <f t="shared" si="137"/>
        <v>No Sighting Date</v>
      </c>
    </row>
    <row r="1413" spans="1:58" x14ac:dyDescent="0.25">
      <c r="A1413" s="118">
        <v>1408</v>
      </c>
      <c r="B1413" s="119"/>
      <c r="C1413" s="120"/>
      <c r="D1413" s="121"/>
      <c r="E1413" s="121"/>
      <c r="F1413" s="236"/>
      <c r="G1413" s="122" t="str">
        <f>IFERROR(VLOOKUP(F1413,'#Location List#'!$U$3:$V$1154,2,FALSE),"")</f>
        <v/>
      </c>
      <c r="H1413" s="120"/>
      <c r="I1413" s="120"/>
      <c r="J1413" s="120"/>
      <c r="K1413" s="120"/>
      <c r="L1413" s="120"/>
      <c r="M1413" s="120"/>
      <c r="N1413" s="120"/>
      <c r="O1413" s="120"/>
      <c r="P1413" s="120"/>
      <c r="Q1413" s="120"/>
      <c r="R1413" s="120"/>
      <c r="S1413" s="120"/>
      <c r="T1413" s="205">
        <f t="shared" si="132"/>
        <v>0</v>
      </c>
      <c r="U1413" s="205">
        <f t="shared" si="133"/>
        <v>0</v>
      </c>
      <c r="V1413" s="210"/>
      <c r="W1413" s="210"/>
      <c r="X1413" s="23" t="str">
        <f>IFERROR(VLOOKUP(AT1413,'#Input Lists#'!$L$3:$AH$833,3,FALSE)," ")</f>
        <v xml:space="preserve"> </v>
      </c>
      <c r="Y1413" s="23" t="str">
        <f>IFERROR(VLOOKUP(AT1413,'#Input Lists#'!$L$3:$AH$833,5,FALSE)," ")</f>
        <v xml:space="preserve"> </v>
      </c>
      <c r="Z1413" s="206" t="str">
        <f>IFERROR(VLOOKUP(AT1413,'#Input Lists#'!$L$3:$AH$833,9,FALSE)," ")</f>
        <v xml:space="preserve"> </v>
      </c>
      <c r="AA1413" s="119" t="s">
        <v>1527</v>
      </c>
      <c r="AB1413" s="120"/>
      <c r="AC1413" s="123"/>
      <c r="AD1413" s="123"/>
      <c r="AE1413" s="123"/>
      <c r="AF1413" s="123"/>
      <c r="AG1413" s="123"/>
      <c r="AH1413" s="123"/>
      <c r="AI1413" s="123"/>
      <c r="AJ1413" s="123"/>
      <c r="AK1413" s="123"/>
      <c r="AL1413" s="123"/>
      <c r="AM1413" s="123"/>
      <c r="AN1413" s="123"/>
      <c r="AO1413" s="123"/>
      <c r="AP1413" s="120"/>
      <c r="AQ1413" s="125" t="str">
        <f>IFERROR(VLOOKUP(G1413,'#Location List#'!$C$3:$D$150,2,FALSE),"")</f>
        <v/>
      </c>
      <c r="AR1413" s="125" t="str">
        <f>IFERROR(VLOOKUP(F1413,'#Location List#'!$Q$3:$R$1154,2,FALSE),"")</f>
        <v/>
      </c>
      <c r="AS1413" s="125" t="str">
        <f>IFERROR(VLOOKUP(V1413,'#Input Lists#'!$B$3:$D$46,3,FALSE),"")</f>
        <v/>
      </c>
      <c r="AT1413" s="125" t="str">
        <f>IFERROR(VLOOKUP(CONCATENATE(V1413," ",W1413),'#Input Lists#'!$K$3:$L$827,2,FALSE),"")</f>
        <v/>
      </c>
      <c r="AU1413" s="125">
        <f>IFERROR(VLOOKUP(AA1413,'#Input Lists#'!$BU$3:$BV$8,2,FALSE),"")</f>
        <v>1</v>
      </c>
      <c r="AV1413" s="118" t="str">
        <f>IFERROR(VLOOKUP(AB1413,'#Input Lists#'!$BO$3:$BP$9,2,FALSE),"")</f>
        <v/>
      </c>
      <c r="AW1413" s="118">
        <f>IFERROR(VLOOKUP(AC1413,'#Input Lists#'!$BL$3:$BM$7,2,FALSE),"")</f>
        <v>1</v>
      </c>
      <c r="AX1413" s="52" t="e">
        <f>VLOOKUP(AQ1413,'#Location List#'!$D$3:$K$150,4,FALSE)</f>
        <v>#N/A</v>
      </c>
      <c r="AY1413" s="273" t="e">
        <f>VLOOKUP(AX1413,'#Location List#'!$Z$3:$AA$13,2,FALSE)</f>
        <v>#N/A</v>
      </c>
      <c r="AZ1413" s="126" t="e">
        <f>VLOOKUP($AT1413,'#Input Lists#'!$L$3:$S$1033,6,FALSE)</f>
        <v>#N/A</v>
      </c>
      <c r="BA1413" s="239" t="e">
        <f>VLOOKUP($AT1413,'#Input Lists#'!$L$3:$S$833,7,FALSE)</f>
        <v>#N/A</v>
      </c>
      <c r="BB1413" s="239" t="e">
        <f>VLOOKUP($AT1413,'#Input Lists#'!$L$3:$S$833,8,FALSE)</f>
        <v>#N/A</v>
      </c>
      <c r="BC1413" s="91" t="str">
        <f t="shared" si="134"/>
        <v/>
      </c>
      <c r="BD1413" s="91" t="str">
        <f t="shared" si="135"/>
        <v/>
      </c>
      <c r="BE1413" s="15" t="str">
        <f t="shared" si="136"/>
        <v/>
      </c>
      <c r="BF1413" s="92" t="str">
        <f t="shared" si="137"/>
        <v>No Sighting Date</v>
      </c>
    </row>
    <row r="1414" spans="1:58" x14ac:dyDescent="0.25">
      <c r="A1414" s="118">
        <v>1409</v>
      </c>
      <c r="B1414" s="119"/>
      <c r="C1414" s="120"/>
      <c r="D1414" s="121"/>
      <c r="E1414" s="121"/>
      <c r="F1414" s="236"/>
      <c r="G1414" s="122" t="str">
        <f>IFERROR(VLOOKUP(F1414,'#Location List#'!$U$3:$V$1154,2,FALSE),"")</f>
        <v/>
      </c>
      <c r="H1414" s="120"/>
      <c r="I1414" s="120"/>
      <c r="J1414" s="120"/>
      <c r="K1414" s="120"/>
      <c r="L1414" s="120"/>
      <c r="M1414" s="120"/>
      <c r="N1414" s="120"/>
      <c r="O1414" s="120"/>
      <c r="P1414" s="120"/>
      <c r="Q1414" s="120"/>
      <c r="R1414" s="120"/>
      <c r="S1414" s="120"/>
      <c r="T1414" s="205">
        <f t="shared" si="132"/>
        <v>0</v>
      </c>
      <c r="U1414" s="205">
        <f t="shared" si="133"/>
        <v>0</v>
      </c>
      <c r="V1414" s="210"/>
      <c r="W1414" s="210"/>
      <c r="X1414" s="23" t="str">
        <f>IFERROR(VLOOKUP(AT1414,'#Input Lists#'!$L$3:$AH$833,3,FALSE)," ")</f>
        <v xml:space="preserve"> </v>
      </c>
      <c r="Y1414" s="23" t="str">
        <f>IFERROR(VLOOKUP(AT1414,'#Input Lists#'!$L$3:$AH$833,5,FALSE)," ")</f>
        <v xml:space="preserve"> </v>
      </c>
      <c r="Z1414" s="206" t="str">
        <f>IFERROR(VLOOKUP(AT1414,'#Input Lists#'!$L$3:$AH$833,9,FALSE)," ")</f>
        <v xml:space="preserve"> </v>
      </c>
      <c r="AA1414" s="119" t="s">
        <v>1527</v>
      </c>
      <c r="AB1414" s="120"/>
      <c r="AC1414" s="123"/>
      <c r="AD1414" s="123"/>
      <c r="AE1414" s="123"/>
      <c r="AF1414" s="123"/>
      <c r="AG1414" s="123"/>
      <c r="AH1414" s="123"/>
      <c r="AI1414" s="123"/>
      <c r="AJ1414" s="123"/>
      <c r="AK1414" s="123"/>
      <c r="AL1414" s="123"/>
      <c r="AM1414" s="123"/>
      <c r="AN1414" s="123"/>
      <c r="AO1414" s="123"/>
      <c r="AP1414" s="120"/>
      <c r="AQ1414" s="125" t="str">
        <f>IFERROR(VLOOKUP(G1414,'#Location List#'!$C$3:$D$150,2,FALSE),"")</f>
        <v/>
      </c>
      <c r="AR1414" s="125" t="str">
        <f>IFERROR(VLOOKUP(F1414,'#Location List#'!$Q$3:$R$1154,2,FALSE),"")</f>
        <v/>
      </c>
      <c r="AS1414" s="125" t="str">
        <f>IFERROR(VLOOKUP(V1414,'#Input Lists#'!$B$3:$D$46,3,FALSE),"")</f>
        <v/>
      </c>
      <c r="AT1414" s="125" t="str">
        <f>IFERROR(VLOOKUP(CONCATENATE(V1414," ",W1414),'#Input Lists#'!$K$3:$L$827,2,FALSE),"")</f>
        <v/>
      </c>
      <c r="AU1414" s="125">
        <f>IFERROR(VLOOKUP(AA1414,'#Input Lists#'!$BU$3:$BV$8,2,FALSE),"")</f>
        <v>1</v>
      </c>
      <c r="AV1414" s="118" t="str">
        <f>IFERROR(VLOOKUP(AB1414,'#Input Lists#'!$BO$3:$BP$9,2,FALSE),"")</f>
        <v/>
      </c>
      <c r="AW1414" s="118">
        <f>IFERROR(VLOOKUP(AC1414,'#Input Lists#'!$BL$3:$BM$7,2,FALSE),"")</f>
        <v>1</v>
      </c>
      <c r="AX1414" s="52" t="e">
        <f>VLOOKUP(AQ1414,'#Location List#'!$D$3:$K$150,4,FALSE)</f>
        <v>#N/A</v>
      </c>
      <c r="AY1414" s="273" t="e">
        <f>VLOOKUP(AX1414,'#Location List#'!$Z$3:$AA$13,2,FALSE)</f>
        <v>#N/A</v>
      </c>
      <c r="AZ1414" s="126" t="e">
        <f>VLOOKUP($AT1414,'#Input Lists#'!$L$3:$S$1033,6,FALSE)</f>
        <v>#N/A</v>
      </c>
      <c r="BA1414" s="239" t="e">
        <f>VLOOKUP($AT1414,'#Input Lists#'!$L$3:$S$833,7,FALSE)</f>
        <v>#N/A</v>
      </c>
      <c r="BB1414" s="239" t="e">
        <f>VLOOKUP($AT1414,'#Input Lists#'!$L$3:$S$833,8,FALSE)</f>
        <v>#N/A</v>
      </c>
      <c r="BC1414" s="91" t="str">
        <f t="shared" si="134"/>
        <v/>
      </c>
      <c r="BD1414" s="91" t="str">
        <f t="shared" si="135"/>
        <v/>
      </c>
      <c r="BE1414" s="15" t="str">
        <f t="shared" si="136"/>
        <v/>
      </c>
      <c r="BF1414" s="92" t="str">
        <f t="shared" si="137"/>
        <v>No Sighting Date</v>
      </c>
    </row>
    <row r="1415" spans="1:58" x14ac:dyDescent="0.25">
      <c r="A1415" s="118">
        <v>1410</v>
      </c>
      <c r="B1415" s="119"/>
      <c r="C1415" s="120"/>
      <c r="D1415" s="121"/>
      <c r="E1415" s="121"/>
      <c r="F1415" s="236"/>
      <c r="G1415" s="122" t="str">
        <f>IFERROR(VLOOKUP(F1415,'#Location List#'!$U$3:$V$1154,2,FALSE),"")</f>
        <v/>
      </c>
      <c r="H1415" s="120"/>
      <c r="I1415" s="120"/>
      <c r="J1415" s="120"/>
      <c r="K1415" s="120"/>
      <c r="L1415" s="120"/>
      <c r="M1415" s="120"/>
      <c r="N1415" s="120"/>
      <c r="O1415" s="120"/>
      <c r="P1415" s="120"/>
      <c r="Q1415" s="120"/>
      <c r="R1415" s="120"/>
      <c r="S1415" s="120"/>
      <c r="T1415" s="205">
        <f t="shared" si="132"/>
        <v>0</v>
      </c>
      <c r="U1415" s="205">
        <f t="shared" si="133"/>
        <v>0</v>
      </c>
      <c r="V1415" s="210"/>
      <c r="W1415" s="210"/>
      <c r="X1415" s="23" t="str">
        <f>IFERROR(VLOOKUP(AT1415,'#Input Lists#'!$L$3:$AH$833,3,FALSE)," ")</f>
        <v xml:space="preserve"> </v>
      </c>
      <c r="Y1415" s="23" t="str">
        <f>IFERROR(VLOOKUP(AT1415,'#Input Lists#'!$L$3:$AH$833,5,FALSE)," ")</f>
        <v xml:space="preserve"> </v>
      </c>
      <c r="Z1415" s="206" t="str">
        <f>IFERROR(VLOOKUP(AT1415,'#Input Lists#'!$L$3:$AH$833,9,FALSE)," ")</f>
        <v xml:space="preserve"> </v>
      </c>
      <c r="AA1415" s="119" t="s">
        <v>1527</v>
      </c>
      <c r="AB1415" s="120"/>
      <c r="AC1415" s="123"/>
      <c r="AD1415" s="123"/>
      <c r="AE1415" s="123"/>
      <c r="AF1415" s="123"/>
      <c r="AG1415" s="123"/>
      <c r="AH1415" s="123"/>
      <c r="AI1415" s="123"/>
      <c r="AJ1415" s="123"/>
      <c r="AK1415" s="123"/>
      <c r="AL1415" s="123"/>
      <c r="AM1415" s="123"/>
      <c r="AN1415" s="123"/>
      <c r="AO1415" s="123"/>
      <c r="AP1415" s="120"/>
      <c r="AQ1415" s="125" t="str">
        <f>IFERROR(VLOOKUP(G1415,'#Location List#'!$C$3:$D$150,2,FALSE),"")</f>
        <v/>
      </c>
      <c r="AR1415" s="125" t="str">
        <f>IFERROR(VLOOKUP(F1415,'#Location List#'!$Q$3:$R$1154,2,FALSE),"")</f>
        <v/>
      </c>
      <c r="AS1415" s="125" t="str">
        <f>IFERROR(VLOOKUP(V1415,'#Input Lists#'!$B$3:$D$46,3,FALSE),"")</f>
        <v/>
      </c>
      <c r="AT1415" s="125" t="str">
        <f>IFERROR(VLOOKUP(CONCATENATE(V1415," ",W1415),'#Input Lists#'!$K$3:$L$827,2,FALSE),"")</f>
        <v/>
      </c>
      <c r="AU1415" s="125">
        <f>IFERROR(VLOOKUP(AA1415,'#Input Lists#'!$BU$3:$BV$8,2,FALSE),"")</f>
        <v>1</v>
      </c>
      <c r="AV1415" s="118" t="str">
        <f>IFERROR(VLOOKUP(AB1415,'#Input Lists#'!$BO$3:$BP$9,2,FALSE),"")</f>
        <v/>
      </c>
      <c r="AW1415" s="118">
        <f>IFERROR(VLOOKUP(AC1415,'#Input Lists#'!$BL$3:$BM$7,2,FALSE),"")</f>
        <v>1</v>
      </c>
      <c r="AX1415" s="52" t="e">
        <f>VLOOKUP(AQ1415,'#Location List#'!$D$3:$K$150,4,FALSE)</f>
        <v>#N/A</v>
      </c>
      <c r="AY1415" s="273" t="e">
        <f>VLOOKUP(AX1415,'#Location List#'!$Z$3:$AA$13,2,FALSE)</f>
        <v>#N/A</v>
      </c>
      <c r="AZ1415" s="126" t="e">
        <f>VLOOKUP($AT1415,'#Input Lists#'!$L$3:$S$1033,6,FALSE)</f>
        <v>#N/A</v>
      </c>
      <c r="BA1415" s="239" t="e">
        <f>VLOOKUP($AT1415,'#Input Lists#'!$L$3:$S$833,7,FALSE)</f>
        <v>#N/A</v>
      </c>
      <c r="BB1415" s="239" t="e">
        <f>VLOOKUP($AT1415,'#Input Lists#'!$L$3:$S$833,8,FALSE)</f>
        <v>#N/A</v>
      </c>
      <c r="BC1415" s="91" t="str">
        <f t="shared" si="134"/>
        <v/>
      </c>
      <c r="BD1415" s="91" t="str">
        <f t="shared" si="135"/>
        <v/>
      </c>
      <c r="BE1415" s="15" t="str">
        <f t="shared" si="136"/>
        <v/>
      </c>
      <c r="BF1415" s="92" t="str">
        <f t="shared" si="137"/>
        <v>No Sighting Date</v>
      </c>
    </row>
    <row r="1416" spans="1:58" x14ac:dyDescent="0.25">
      <c r="A1416" s="118">
        <v>1411</v>
      </c>
      <c r="B1416" s="119"/>
      <c r="C1416" s="120"/>
      <c r="D1416" s="121"/>
      <c r="E1416" s="121"/>
      <c r="F1416" s="236"/>
      <c r="G1416" s="122" t="str">
        <f>IFERROR(VLOOKUP(F1416,'#Location List#'!$U$3:$V$1154,2,FALSE),"")</f>
        <v/>
      </c>
      <c r="H1416" s="120"/>
      <c r="I1416" s="120"/>
      <c r="J1416" s="120"/>
      <c r="K1416" s="120"/>
      <c r="L1416" s="120"/>
      <c r="M1416" s="120"/>
      <c r="N1416" s="120"/>
      <c r="O1416" s="120"/>
      <c r="P1416" s="120"/>
      <c r="Q1416" s="120"/>
      <c r="R1416" s="120"/>
      <c r="S1416" s="120"/>
      <c r="T1416" s="205">
        <f t="shared" si="132"/>
        <v>0</v>
      </c>
      <c r="U1416" s="205">
        <f t="shared" si="133"/>
        <v>0</v>
      </c>
      <c r="V1416" s="210"/>
      <c r="W1416" s="210"/>
      <c r="X1416" s="23" t="str">
        <f>IFERROR(VLOOKUP(AT1416,'#Input Lists#'!$L$3:$AH$833,3,FALSE)," ")</f>
        <v xml:space="preserve"> </v>
      </c>
      <c r="Y1416" s="23" t="str">
        <f>IFERROR(VLOOKUP(AT1416,'#Input Lists#'!$L$3:$AH$833,5,FALSE)," ")</f>
        <v xml:space="preserve"> </v>
      </c>
      <c r="Z1416" s="206" t="str">
        <f>IFERROR(VLOOKUP(AT1416,'#Input Lists#'!$L$3:$AH$833,9,FALSE)," ")</f>
        <v xml:space="preserve"> </v>
      </c>
      <c r="AA1416" s="119" t="s">
        <v>1527</v>
      </c>
      <c r="AB1416" s="120"/>
      <c r="AC1416" s="123"/>
      <c r="AD1416" s="123"/>
      <c r="AE1416" s="123"/>
      <c r="AF1416" s="123"/>
      <c r="AG1416" s="123"/>
      <c r="AH1416" s="123"/>
      <c r="AI1416" s="123"/>
      <c r="AJ1416" s="123"/>
      <c r="AK1416" s="123"/>
      <c r="AL1416" s="123"/>
      <c r="AM1416" s="123"/>
      <c r="AN1416" s="123"/>
      <c r="AO1416" s="123"/>
      <c r="AP1416" s="120"/>
      <c r="AQ1416" s="125" t="str">
        <f>IFERROR(VLOOKUP(G1416,'#Location List#'!$C$3:$D$150,2,FALSE),"")</f>
        <v/>
      </c>
      <c r="AR1416" s="125" t="str">
        <f>IFERROR(VLOOKUP(F1416,'#Location List#'!$Q$3:$R$1154,2,FALSE),"")</f>
        <v/>
      </c>
      <c r="AS1416" s="125" t="str">
        <f>IFERROR(VLOOKUP(V1416,'#Input Lists#'!$B$3:$D$46,3,FALSE),"")</f>
        <v/>
      </c>
      <c r="AT1416" s="125" t="str">
        <f>IFERROR(VLOOKUP(CONCATENATE(V1416," ",W1416),'#Input Lists#'!$K$3:$L$827,2,FALSE),"")</f>
        <v/>
      </c>
      <c r="AU1416" s="125">
        <f>IFERROR(VLOOKUP(AA1416,'#Input Lists#'!$BU$3:$BV$8,2,FALSE),"")</f>
        <v>1</v>
      </c>
      <c r="AV1416" s="118" t="str">
        <f>IFERROR(VLOOKUP(AB1416,'#Input Lists#'!$BO$3:$BP$9,2,FALSE),"")</f>
        <v/>
      </c>
      <c r="AW1416" s="118">
        <f>IFERROR(VLOOKUP(AC1416,'#Input Lists#'!$BL$3:$BM$7,2,FALSE),"")</f>
        <v>1</v>
      </c>
      <c r="AX1416" s="52" t="e">
        <f>VLOOKUP(AQ1416,'#Location List#'!$D$3:$K$150,4,FALSE)</f>
        <v>#N/A</v>
      </c>
      <c r="AY1416" s="273" t="e">
        <f>VLOOKUP(AX1416,'#Location List#'!$Z$3:$AA$13,2,FALSE)</f>
        <v>#N/A</v>
      </c>
      <c r="AZ1416" s="126" t="e">
        <f>VLOOKUP($AT1416,'#Input Lists#'!$L$3:$S$1033,6,FALSE)</f>
        <v>#N/A</v>
      </c>
      <c r="BA1416" s="239" t="e">
        <f>VLOOKUP($AT1416,'#Input Lists#'!$L$3:$S$833,7,FALSE)</f>
        <v>#N/A</v>
      </c>
      <c r="BB1416" s="239" t="e">
        <f>VLOOKUP($AT1416,'#Input Lists#'!$L$3:$S$833,8,FALSE)</f>
        <v>#N/A</v>
      </c>
      <c r="BC1416" s="91" t="str">
        <f t="shared" si="134"/>
        <v/>
      </c>
      <c r="BD1416" s="91" t="str">
        <f t="shared" si="135"/>
        <v/>
      </c>
      <c r="BE1416" s="15" t="str">
        <f t="shared" si="136"/>
        <v/>
      </c>
      <c r="BF1416" s="92" t="str">
        <f t="shared" si="137"/>
        <v>No Sighting Date</v>
      </c>
    </row>
    <row r="1417" spans="1:58" x14ac:dyDescent="0.25">
      <c r="A1417" s="118">
        <v>1412</v>
      </c>
      <c r="B1417" s="119"/>
      <c r="C1417" s="120"/>
      <c r="D1417" s="121"/>
      <c r="E1417" s="121"/>
      <c r="F1417" s="236"/>
      <c r="G1417" s="122" t="str">
        <f>IFERROR(VLOOKUP(F1417,'#Location List#'!$U$3:$V$1154,2,FALSE),"")</f>
        <v/>
      </c>
      <c r="H1417" s="120"/>
      <c r="I1417" s="120"/>
      <c r="J1417" s="120"/>
      <c r="K1417" s="120"/>
      <c r="L1417" s="120"/>
      <c r="M1417" s="120"/>
      <c r="N1417" s="120"/>
      <c r="O1417" s="120"/>
      <c r="P1417" s="120"/>
      <c r="Q1417" s="120"/>
      <c r="R1417" s="120"/>
      <c r="S1417" s="120"/>
      <c r="T1417" s="205">
        <f t="shared" si="132"/>
        <v>0</v>
      </c>
      <c r="U1417" s="205">
        <f t="shared" si="133"/>
        <v>0</v>
      </c>
      <c r="V1417" s="210"/>
      <c r="W1417" s="210"/>
      <c r="X1417" s="23" t="str">
        <f>IFERROR(VLOOKUP(AT1417,'#Input Lists#'!$L$3:$AH$833,3,FALSE)," ")</f>
        <v xml:space="preserve"> </v>
      </c>
      <c r="Y1417" s="23" t="str">
        <f>IFERROR(VLOOKUP(AT1417,'#Input Lists#'!$L$3:$AH$833,5,FALSE)," ")</f>
        <v xml:space="preserve"> </v>
      </c>
      <c r="Z1417" s="206" t="str">
        <f>IFERROR(VLOOKUP(AT1417,'#Input Lists#'!$L$3:$AH$833,9,FALSE)," ")</f>
        <v xml:space="preserve"> </v>
      </c>
      <c r="AA1417" s="119" t="s">
        <v>1527</v>
      </c>
      <c r="AB1417" s="120"/>
      <c r="AC1417" s="123"/>
      <c r="AD1417" s="123"/>
      <c r="AE1417" s="123"/>
      <c r="AF1417" s="123"/>
      <c r="AG1417" s="123"/>
      <c r="AH1417" s="123"/>
      <c r="AI1417" s="123"/>
      <c r="AJ1417" s="123"/>
      <c r="AK1417" s="123"/>
      <c r="AL1417" s="123"/>
      <c r="AM1417" s="123"/>
      <c r="AN1417" s="123"/>
      <c r="AO1417" s="123"/>
      <c r="AP1417" s="120"/>
      <c r="AQ1417" s="125" t="str">
        <f>IFERROR(VLOOKUP(G1417,'#Location List#'!$C$3:$D$150,2,FALSE),"")</f>
        <v/>
      </c>
      <c r="AR1417" s="125" t="str">
        <f>IFERROR(VLOOKUP(F1417,'#Location List#'!$Q$3:$R$1154,2,FALSE),"")</f>
        <v/>
      </c>
      <c r="AS1417" s="125" t="str">
        <f>IFERROR(VLOOKUP(V1417,'#Input Lists#'!$B$3:$D$46,3,FALSE),"")</f>
        <v/>
      </c>
      <c r="AT1417" s="125" t="str">
        <f>IFERROR(VLOOKUP(CONCATENATE(V1417," ",W1417),'#Input Lists#'!$K$3:$L$827,2,FALSE),"")</f>
        <v/>
      </c>
      <c r="AU1417" s="125">
        <f>IFERROR(VLOOKUP(AA1417,'#Input Lists#'!$BU$3:$BV$8,2,FALSE),"")</f>
        <v>1</v>
      </c>
      <c r="AV1417" s="118" t="str">
        <f>IFERROR(VLOOKUP(AB1417,'#Input Lists#'!$BO$3:$BP$9,2,FALSE),"")</f>
        <v/>
      </c>
      <c r="AW1417" s="118">
        <f>IFERROR(VLOOKUP(AC1417,'#Input Lists#'!$BL$3:$BM$7,2,FALSE),"")</f>
        <v>1</v>
      </c>
      <c r="AX1417" s="52" t="e">
        <f>VLOOKUP(AQ1417,'#Location List#'!$D$3:$K$150,4,FALSE)</f>
        <v>#N/A</v>
      </c>
      <c r="AY1417" s="273" t="e">
        <f>VLOOKUP(AX1417,'#Location List#'!$Z$3:$AA$13,2,FALSE)</f>
        <v>#N/A</v>
      </c>
      <c r="AZ1417" s="126" t="e">
        <f>VLOOKUP($AT1417,'#Input Lists#'!$L$3:$S$1033,6,FALSE)</f>
        <v>#N/A</v>
      </c>
      <c r="BA1417" s="239" t="e">
        <f>VLOOKUP($AT1417,'#Input Lists#'!$L$3:$S$833,7,FALSE)</f>
        <v>#N/A</v>
      </c>
      <c r="BB1417" s="239" t="e">
        <f>VLOOKUP($AT1417,'#Input Lists#'!$L$3:$S$833,8,FALSE)</f>
        <v>#N/A</v>
      </c>
      <c r="BC1417" s="91" t="str">
        <f t="shared" si="134"/>
        <v/>
      </c>
      <c r="BD1417" s="91" t="str">
        <f t="shared" si="135"/>
        <v/>
      </c>
      <c r="BE1417" s="15" t="str">
        <f t="shared" si="136"/>
        <v/>
      </c>
      <c r="BF1417" s="92" t="str">
        <f t="shared" si="137"/>
        <v>No Sighting Date</v>
      </c>
    </row>
    <row r="1418" spans="1:58" x14ac:dyDescent="0.25">
      <c r="A1418" s="118">
        <v>1413</v>
      </c>
      <c r="B1418" s="119"/>
      <c r="C1418" s="120"/>
      <c r="D1418" s="121"/>
      <c r="E1418" s="121"/>
      <c r="F1418" s="236"/>
      <c r="G1418" s="122" t="str">
        <f>IFERROR(VLOOKUP(F1418,'#Location List#'!$U$3:$V$1154,2,FALSE),"")</f>
        <v/>
      </c>
      <c r="H1418" s="120"/>
      <c r="I1418" s="120"/>
      <c r="J1418" s="120"/>
      <c r="K1418" s="120"/>
      <c r="L1418" s="120"/>
      <c r="M1418" s="120"/>
      <c r="N1418" s="120"/>
      <c r="O1418" s="120"/>
      <c r="P1418" s="120"/>
      <c r="Q1418" s="120"/>
      <c r="R1418" s="120"/>
      <c r="S1418" s="120"/>
      <c r="T1418" s="205">
        <f t="shared" si="132"/>
        <v>0</v>
      </c>
      <c r="U1418" s="205">
        <f t="shared" si="133"/>
        <v>0</v>
      </c>
      <c r="V1418" s="210"/>
      <c r="W1418" s="210"/>
      <c r="X1418" s="23" t="str">
        <f>IFERROR(VLOOKUP(AT1418,'#Input Lists#'!$L$3:$AH$833,3,FALSE)," ")</f>
        <v xml:space="preserve"> </v>
      </c>
      <c r="Y1418" s="23" t="str">
        <f>IFERROR(VLOOKUP(AT1418,'#Input Lists#'!$L$3:$AH$833,5,FALSE)," ")</f>
        <v xml:space="preserve"> </v>
      </c>
      <c r="Z1418" s="206" t="str">
        <f>IFERROR(VLOOKUP(AT1418,'#Input Lists#'!$L$3:$AH$833,9,FALSE)," ")</f>
        <v xml:space="preserve"> </v>
      </c>
      <c r="AA1418" s="119" t="s">
        <v>1527</v>
      </c>
      <c r="AB1418" s="120"/>
      <c r="AC1418" s="123"/>
      <c r="AD1418" s="123"/>
      <c r="AE1418" s="123"/>
      <c r="AF1418" s="123"/>
      <c r="AG1418" s="123"/>
      <c r="AH1418" s="123"/>
      <c r="AI1418" s="123"/>
      <c r="AJ1418" s="123"/>
      <c r="AK1418" s="123"/>
      <c r="AL1418" s="123"/>
      <c r="AM1418" s="123"/>
      <c r="AN1418" s="123"/>
      <c r="AO1418" s="123"/>
      <c r="AP1418" s="120"/>
      <c r="AQ1418" s="125" t="str">
        <f>IFERROR(VLOOKUP(G1418,'#Location List#'!$C$3:$D$150,2,FALSE),"")</f>
        <v/>
      </c>
      <c r="AR1418" s="125" t="str">
        <f>IFERROR(VLOOKUP(F1418,'#Location List#'!$Q$3:$R$1154,2,FALSE),"")</f>
        <v/>
      </c>
      <c r="AS1418" s="125" t="str">
        <f>IFERROR(VLOOKUP(V1418,'#Input Lists#'!$B$3:$D$46,3,FALSE),"")</f>
        <v/>
      </c>
      <c r="AT1418" s="125" t="str">
        <f>IFERROR(VLOOKUP(CONCATENATE(V1418," ",W1418),'#Input Lists#'!$K$3:$L$827,2,FALSE),"")</f>
        <v/>
      </c>
      <c r="AU1418" s="125">
        <f>IFERROR(VLOOKUP(AA1418,'#Input Lists#'!$BU$3:$BV$8,2,FALSE),"")</f>
        <v>1</v>
      </c>
      <c r="AV1418" s="118" t="str">
        <f>IFERROR(VLOOKUP(AB1418,'#Input Lists#'!$BO$3:$BP$9,2,FALSE),"")</f>
        <v/>
      </c>
      <c r="AW1418" s="118">
        <f>IFERROR(VLOOKUP(AC1418,'#Input Lists#'!$BL$3:$BM$7,2,FALSE),"")</f>
        <v>1</v>
      </c>
      <c r="AX1418" s="52" t="e">
        <f>VLOOKUP(AQ1418,'#Location List#'!$D$3:$K$150,4,FALSE)</f>
        <v>#N/A</v>
      </c>
      <c r="AY1418" s="273" t="e">
        <f>VLOOKUP(AX1418,'#Location List#'!$Z$3:$AA$13,2,FALSE)</f>
        <v>#N/A</v>
      </c>
      <c r="AZ1418" s="126" t="e">
        <f>VLOOKUP($AT1418,'#Input Lists#'!$L$3:$S$1033,6,FALSE)</f>
        <v>#N/A</v>
      </c>
      <c r="BA1418" s="239" t="e">
        <f>VLOOKUP($AT1418,'#Input Lists#'!$L$3:$S$833,7,FALSE)</f>
        <v>#N/A</v>
      </c>
      <c r="BB1418" s="239" t="e">
        <f>VLOOKUP($AT1418,'#Input Lists#'!$L$3:$S$833,8,FALSE)</f>
        <v>#N/A</v>
      </c>
      <c r="BC1418" s="91" t="str">
        <f t="shared" si="134"/>
        <v/>
      </c>
      <c r="BD1418" s="91" t="str">
        <f t="shared" si="135"/>
        <v/>
      </c>
      <c r="BE1418" s="15" t="str">
        <f t="shared" si="136"/>
        <v/>
      </c>
      <c r="BF1418" s="92" t="str">
        <f t="shared" si="137"/>
        <v>No Sighting Date</v>
      </c>
    </row>
    <row r="1419" spans="1:58" x14ac:dyDescent="0.25">
      <c r="A1419" s="118">
        <v>1414</v>
      </c>
      <c r="B1419" s="119"/>
      <c r="C1419" s="120"/>
      <c r="D1419" s="121"/>
      <c r="E1419" s="121"/>
      <c r="F1419" s="236"/>
      <c r="G1419" s="122" t="str">
        <f>IFERROR(VLOOKUP(F1419,'#Location List#'!$U$3:$V$1154,2,FALSE),"")</f>
        <v/>
      </c>
      <c r="H1419" s="120"/>
      <c r="I1419" s="120"/>
      <c r="J1419" s="120"/>
      <c r="K1419" s="120"/>
      <c r="L1419" s="120"/>
      <c r="M1419" s="120"/>
      <c r="N1419" s="120"/>
      <c r="O1419" s="120"/>
      <c r="P1419" s="120"/>
      <c r="Q1419" s="120"/>
      <c r="R1419" s="120"/>
      <c r="S1419" s="120"/>
      <c r="T1419" s="205">
        <f t="shared" si="132"/>
        <v>0</v>
      </c>
      <c r="U1419" s="205">
        <f t="shared" si="133"/>
        <v>0</v>
      </c>
      <c r="V1419" s="210"/>
      <c r="W1419" s="210"/>
      <c r="X1419" s="23" t="str">
        <f>IFERROR(VLOOKUP(AT1419,'#Input Lists#'!$L$3:$AH$833,3,FALSE)," ")</f>
        <v xml:space="preserve"> </v>
      </c>
      <c r="Y1419" s="23" t="str">
        <f>IFERROR(VLOOKUP(AT1419,'#Input Lists#'!$L$3:$AH$833,5,FALSE)," ")</f>
        <v xml:space="preserve"> </v>
      </c>
      <c r="Z1419" s="206" t="str">
        <f>IFERROR(VLOOKUP(AT1419,'#Input Lists#'!$L$3:$AH$833,9,FALSE)," ")</f>
        <v xml:space="preserve"> </v>
      </c>
      <c r="AA1419" s="119" t="s">
        <v>1527</v>
      </c>
      <c r="AB1419" s="120"/>
      <c r="AC1419" s="123"/>
      <c r="AD1419" s="123"/>
      <c r="AE1419" s="123"/>
      <c r="AF1419" s="123"/>
      <c r="AG1419" s="123"/>
      <c r="AH1419" s="123"/>
      <c r="AI1419" s="123"/>
      <c r="AJ1419" s="123"/>
      <c r="AK1419" s="123"/>
      <c r="AL1419" s="123"/>
      <c r="AM1419" s="123"/>
      <c r="AN1419" s="123"/>
      <c r="AO1419" s="123"/>
      <c r="AP1419" s="120"/>
      <c r="AQ1419" s="125" t="str">
        <f>IFERROR(VLOOKUP(G1419,'#Location List#'!$C$3:$D$150,2,FALSE),"")</f>
        <v/>
      </c>
      <c r="AR1419" s="125" t="str">
        <f>IFERROR(VLOOKUP(F1419,'#Location List#'!$Q$3:$R$1154,2,FALSE),"")</f>
        <v/>
      </c>
      <c r="AS1419" s="125" t="str">
        <f>IFERROR(VLOOKUP(V1419,'#Input Lists#'!$B$3:$D$46,3,FALSE),"")</f>
        <v/>
      </c>
      <c r="AT1419" s="125" t="str">
        <f>IFERROR(VLOOKUP(CONCATENATE(V1419," ",W1419),'#Input Lists#'!$K$3:$L$827,2,FALSE),"")</f>
        <v/>
      </c>
      <c r="AU1419" s="125">
        <f>IFERROR(VLOOKUP(AA1419,'#Input Lists#'!$BU$3:$BV$8,2,FALSE),"")</f>
        <v>1</v>
      </c>
      <c r="AV1419" s="118" t="str">
        <f>IFERROR(VLOOKUP(AB1419,'#Input Lists#'!$BO$3:$BP$9,2,FALSE),"")</f>
        <v/>
      </c>
      <c r="AW1419" s="118">
        <f>IFERROR(VLOOKUP(AC1419,'#Input Lists#'!$BL$3:$BM$7,2,FALSE),"")</f>
        <v>1</v>
      </c>
      <c r="AX1419" s="52" t="e">
        <f>VLOOKUP(AQ1419,'#Location List#'!$D$3:$K$150,4,FALSE)</f>
        <v>#N/A</v>
      </c>
      <c r="AY1419" s="273" t="e">
        <f>VLOOKUP(AX1419,'#Location List#'!$Z$3:$AA$13,2,FALSE)</f>
        <v>#N/A</v>
      </c>
      <c r="AZ1419" s="126" t="e">
        <f>VLOOKUP($AT1419,'#Input Lists#'!$L$3:$S$1033,6,FALSE)</f>
        <v>#N/A</v>
      </c>
      <c r="BA1419" s="239" t="e">
        <f>VLOOKUP($AT1419,'#Input Lists#'!$L$3:$S$833,7,FALSE)</f>
        <v>#N/A</v>
      </c>
      <c r="BB1419" s="239" t="e">
        <f>VLOOKUP($AT1419,'#Input Lists#'!$L$3:$S$833,8,FALSE)</f>
        <v>#N/A</v>
      </c>
      <c r="BC1419" s="91" t="str">
        <f t="shared" si="134"/>
        <v/>
      </c>
      <c r="BD1419" s="91" t="str">
        <f t="shared" si="135"/>
        <v/>
      </c>
      <c r="BE1419" s="15" t="str">
        <f t="shared" si="136"/>
        <v/>
      </c>
      <c r="BF1419" s="92" t="str">
        <f t="shared" si="137"/>
        <v>No Sighting Date</v>
      </c>
    </row>
    <row r="1420" spans="1:58" x14ac:dyDescent="0.25">
      <c r="A1420" s="118">
        <v>1415</v>
      </c>
      <c r="B1420" s="119"/>
      <c r="C1420" s="120"/>
      <c r="D1420" s="121"/>
      <c r="E1420" s="121"/>
      <c r="F1420" s="236"/>
      <c r="G1420" s="122" t="str">
        <f>IFERROR(VLOOKUP(F1420,'#Location List#'!$U$3:$V$1154,2,FALSE),"")</f>
        <v/>
      </c>
      <c r="H1420" s="120"/>
      <c r="I1420" s="120"/>
      <c r="J1420" s="120"/>
      <c r="K1420" s="120"/>
      <c r="L1420" s="120"/>
      <c r="M1420" s="120"/>
      <c r="N1420" s="120"/>
      <c r="O1420" s="120"/>
      <c r="P1420" s="120"/>
      <c r="Q1420" s="120"/>
      <c r="R1420" s="120"/>
      <c r="S1420" s="120"/>
      <c r="T1420" s="205">
        <f t="shared" si="132"/>
        <v>0</v>
      </c>
      <c r="U1420" s="205">
        <f t="shared" si="133"/>
        <v>0</v>
      </c>
      <c r="V1420" s="210"/>
      <c r="W1420" s="210"/>
      <c r="X1420" s="23" t="str">
        <f>IFERROR(VLOOKUP(AT1420,'#Input Lists#'!$L$3:$AH$833,3,FALSE)," ")</f>
        <v xml:space="preserve"> </v>
      </c>
      <c r="Y1420" s="23" t="str">
        <f>IFERROR(VLOOKUP(AT1420,'#Input Lists#'!$L$3:$AH$833,5,FALSE)," ")</f>
        <v xml:space="preserve"> </v>
      </c>
      <c r="Z1420" s="206" t="str">
        <f>IFERROR(VLOOKUP(AT1420,'#Input Lists#'!$L$3:$AH$833,9,FALSE)," ")</f>
        <v xml:space="preserve"> </v>
      </c>
      <c r="AA1420" s="119" t="s">
        <v>1527</v>
      </c>
      <c r="AB1420" s="120"/>
      <c r="AC1420" s="123"/>
      <c r="AD1420" s="123"/>
      <c r="AE1420" s="123"/>
      <c r="AF1420" s="123"/>
      <c r="AG1420" s="123"/>
      <c r="AH1420" s="123"/>
      <c r="AI1420" s="123"/>
      <c r="AJ1420" s="123"/>
      <c r="AK1420" s="123"/>
      <c r="AL1420" s="123"/>
      <c r="AM1420" s="123"/>
      <c r="AN1420" s="123"/>
      <c r="AO1420" s="123"/>
      <c r="AP1420" s="120"/>
      <c r="AQ1420" s="125" t="str">
        <f>IFERROR(VLOOKUP(G1420,'#Location List#'!$C$3:$D$150,2,FALSE),"")</f>
        <v/>
      </c>
      <c r="AR1420" s="125" t="str">
        <f>IFERROR(VLOOKUP(F1420,'#Location List#'!$Q$3:$R$1154,2,FALSE),"")</f>
        <v/>
      </c>
      <c r="AS1420" s="125" t="str">
        <f>IFERROR(VLOOKUP(V1420,'#Input Lists#'!$B$3:$D$46,3,FALSE),"")</f>
        <v/>
      </c>
      <c r="AT1420" s="125" t="str">
        <f>IFERROR(VLOOKUP(CONCATENATE(V1420," ",W1420),'#Input Lists#'!$K$3:$L$827,2,FALSE),"")</f>
        <v/>
      </c>
      <c r="AU1420" s="125">
        <f>IFERROR(VLOOKUP(AA1420,'#Input Lists#'!$BU$3:$BV$8,2,FALSE),"")</f>
        <v>1</v>
      </c>
      <c r="AV1420" s="118" t="str">
        <f>IFERROR(VLOOKUP(AB1420,'#Input Lists#'!$BO$3:$BP$9,2,FALSE),"")</f>
        <v/>
      </c>
      <c r="AW1420" s="118">
        <f>IFERROR(VLOOKUP(AC1420,'#Input Lists#'!$BL$3:$BM$7,2,FALSE),"")</f>
        <v>1</v>
      </c>
      <c r="AX1420" s="52" t="e">
        <f>VLOOKUP(AQ1420,'#Location List#'!$D$3:$K$150,4,FALSE)</f>
        <v>#N/A</v>
      </c>
      <c r="AY1420" s="273" t="e">
        <f>VLOOKUP(AX1420,'#Location List#'!$Z$3:$AA$13,2,FALSE)</f>
        <v>#N/A</v>
      </c>
      <c r="AZ1420" s="126" t="e">
        <f>VLOOKUP($AT1420,'#Input Lists#'!$L$3:$S$1033,6,FALSE)</f>
        <v>#N/A</v>
      </c>
      <c r="BA1420" s="239" t="e">
        <f>VLOOKUP($AT1420,'#Input Lists#'!$L$3:$S$833,7,FALSE)</f>
        <v>#N/A</v>
      </c>
      <c r="BB1420" s="239" t="e">
        <f>VLOOKUP($AT1420,'#Input Lists#'!$L$3:$S$833,8,FALSE)</f>
        <v>#N/A</v>
      </c>
      <c r="BC1420" s="91" t="str">
        <f t="shared" si="134"/>
        <v/>
      </c>
      <c r="BD1420" s="91" t="str">
        <f t="shared" si="135"/>
        <v/>
      </c>
      <c r="BE1420" s="15" t="str">
        <f t="shared" si="136"/>
        <v/>
      </c>
      <c r="BF1420" s="92" t="str">
        <f t="shared" si="137"/>
        <v>No Sighting Date</v>
      </c>
    </row>
    <row r="1421" spans="1:58" x14ac:dyDescent="0.25">
      <c r="A1421" s="118">
        <v>1416</v>
      </c>
      <c r="B1421" s="119"/>
      <c r="C1421" s="120"/>
      <c r="D1421" s="121"/>
      <c r="E1421" s="121"/>
      <c r="F1421" s="236"/>
      <c r="G1421" s="122" t="str">
        <f>IFERROR(VLOOKUP(F1421,'#Location List#'!$U$3:$V$1154,2,FALSE),"")</f>
        <v/>
      </c>
      <c r="H1421" s="120"/>
      <c r="I1421" s="120"/>
      <c r="J1421" s="120"/>
      <c r="K1421" s="120"/>
      <c r="L1421" s="120"/>
      <c r="M1421" s="120"/>
      <c r="N1421" s="120"/>
      <c r="O1421" s="120"/>
      <c r="P1421" s="120"/>
      <c r="Q1421" s="120"/>
      <c r="R1421" s="120"/>
      <c r="S1421" s="120"/>
      <c r="T1421" s="205">
        <f t="shared" si="132"/>
        <v>0</v>
      </c>
      <c r="U1421" s="205">
        <f t="shared" si="133"/>
        <v>0</v>
      </c>
      <c r="V1421" s="210"/>
      <c r="W1421" s="210"/>
      <c r="X1421" s="23" t="str">
        <f>IFERROR(VLOOKUP(AT1421,'#Input Lists#'!$L$3:$AH$833,3,FALSE)," ")</f>
        <v xml:space="preserve"> </v>
      </c>
      <c r="Y1421" s="23" t="str">
        <f>IFERROR(VLOOKUP(AT1421,'#Input Lists#'!$L$3:$AH$833,5,FALSE)," ")</f>
        <v xml:space="preserve"> </v>
      </c>
      <c r="Z1421" s="206" t="str">
        <f>IFERROR(VLOOKUP(AT1421,'#Input Lists#'!$L$3:$AH$833,9,FALSE)," ")</f>
        <v xml:space="preserve"> </v>
      </c>
      <c r="AA1421" s="119" t="s">
        <v>1527</v>
      </c>
      <c r="AB1421" s="120"/>
      <c r="AC1421" s="123"/>
      <c r="AD1421" s="123"/>
      <c r="AE1421" s="123"/>
      <c r="AF1421" s="123"/>
      <c r="AG1421" s="123"/>
      <c r="AH1421" s="123"/>
      <c r="AI1421" s="123"/>
      <c r="AJ1421" s="123"/>
      <c r="AK1421" s="123"/>
      <c r="AL1421" s="123"/>
      <c r="AM1421" s="123"/>
      <c r="AN1421" s="123"/>
      <c r="AO1421" s="123"/>
      <c r="AP1421" s="120"/>
      <c r="AQ1421" s="125" t="str">
        <f>IFERROR(VLOOKUP(G1421,'#Location List#'!$C$3:$D$150,2,FALSE),"")</f>
        <v/>
      </c>
      <c r="AR1421" s="125" t="str">
        <f>IFERROR(VLOOKUP(F1421,'#Location List#'!$Q$3:$R$1154,2,FALSE),"")</f>
        <v/>
      </c>
      <c r="AS1421" s="125" t="str">
        <f>IFERROR(VLOOKUP(V1421,'#Input Lists#'!$B$3:$D$46,3,FALSE),"")</f>
        <v/>
      </c>
      <c r="AT1421" s="125" t="str">
        <f>IFERROR(VLOOKUP(CONCATENATE(V1421," ",W1421),'#Input Lists#'!$K$3:$L$827,2,FALSE),"")</f>
        <v/>
      </c>
      <c r="AU1421" s="125">
        <f>IFERROR(VLOOKUP(AA1421,'#Input Lists#'!$BU$3:$BV$8,2,FALSE),"")</f>
        <v>1</v>
      </c>
      <c r="AV1421" s="118" t="str">
        <f>IFERROR(VLOOKUP(AB1421,'#Input Lists#'!$BO$3:$BP$9,2,FALSE),"")</f>
        <v/>
      </c>
      <c r="AW1421" s="118">
        <f>IFERROR(VLOOKUP(AC1421,'#Input Lists#'!$BL$3:$BM$7,2,FALSE),"")</f>
        <v>1</v>
      </c>
      <c r="AX1421" s="52" t="e">
        <f>VLOOKUP(AQ1421,'#Location List#'!$D$3:$K$150,4,FALSE)</f>
        <v>#N/A</v>
      </c>
      <c r="AY1421" s="273" t="e">
        <f>VLOOKUP(AX1421,'#Location List#'!$Z$3:$AA$13,2,FALSE)</f>
        <v>#N/A</v>
      </c>
      <c r="AZ1421" s="126" t="e">
        <f>VLOOKUP($AT1421,'#Input Lists#'!$L$3:$S$1033,6,FALSE)</f>
        <v>#N/A</v>
      </c>
      <c r="BA1421" s="239" t="e">
        <f>VLOOKUP($AT1421,'#Input Lists#'!$L$3:$S$833,7,FALSE)</f>
        <v>#N/A</v>
      </c>
      <c r="BB1421" s="239" t="e">
        <f>VLOOKUP($AT1421,'#Input Lists#'!$L$3:$S$833,8,FALSE)</f>
        <v>#N/A</v>
      </c>
      <c r="BC1421" s="91" t="str">
        <f t="shared" si="134"/>
        <v/>
      </c>
      <c r="BD1421" s="91" t="str">
        <f t="shared" si="135"/>
        <v/>
      </c>
      <c r="BE1421" s="15" t="str">
        <f t="shared" si="136"/>
        <v/>
      </c>
      <c r="BF1421" s="92" t="str">
        <f t="shared" si="137"/>
        <v>No Sighting Date</v>
      </c>
    </row>
    <row r="1422" spans="1:58" x14ac:dyDescent="0.25">
      <c r="A1422" s="118">
        <v>1417</v>
      </c>
      <c r="B1422" s="119"/>
      <c r="C1422" s="120"/>
      <c r="D1422" s="121"/>
      <c r="E1422" s="121"/>
      <c r="F1422" s="236"/>
      <c r="G1422" s="122" t="str">
        <f>IFERROR(VLOOKUP(F1422,'#Location List#'!$U$3:$V$1154,2,FALSE),"")</f>
        <v/>
      </c>
      <c r="H1422" s="120"/>
      <c r="I1422" s="120"/>
      <c r="J1422" s="120"/>
      <c r="K1422" s="120"/>
      <c r="L1422" s="120"/>
      <c r="M1422" s="120"/>
      <c r="N1422" s="120"/>
      <c r="O1422" s="120"/>
      <c r="P1422" s="120"/>
      <c r="Q1422" s="120"/>
      <c r="R1422" s="120"/>
      <c r="S1422" s="120"/>
      <c r="T1422" s="205">
        <f t="shared" si="132"/>
        <v>0</v>
      </c>
      <c r="U1422" s="205">
        <f t="shared" si="133"/>
        <v>0</v>
      </c>
      <c r="V1422" s="210"/>
      <c r="W1422" s="210"/>
      <c r="X1422" s="23" t="str">
        <f>IFERROR(VLOOKUP(AT1422,'#Input Lists#'!$L$3:$AH$833,3,FALSE)," ")</f>
        <v xml:space="preserve"> </v>
      </c>
      <c r="Y1422" s="23" t="str">
        <f>IFERROR(VLOOKUP(AT1422,'#Input Lists#'!$L$3:$AH$833,5,FALSE)," ")</f>
        <v xml:space="preserve"> </v>
      </c>
      <c r="Z1422" s="206" t="str">
        <f>IFERROR(VLOOKUP(AT1422,'#Input Lists#'!$L$3:$AH$833,9,FALSE)," ")</f>
        <v xml:space="preserve"> </v>
      </c>
      <c r="AA1422" s="119" t="s">
        <v>1527</v>
      </c>
      <c r="AB1422" s="120"/>
      <c r="AC1422" s="123"/>
      <c r="AD1422" s="123"/>
      <c r="AE1422" s="123"/>
      <c r="AF1422" s="123"/>
      <c r="AG1422" s="123"/>
      <c r="AH1422" s="123"/>
      <c r="AI1422" s="123"/>
      <c r="AJ1422" s="123"/>
      <c r="AK1422" s="123"/>
      <c r="AL1422" s="123"/>
      <c r="AM1422" s="123"/>
      <c r="AN1422" s="123"/>
      <c r="AO1422" s="123"/>
      <c r="AP1422" s="120"/>
      <c r="AQ1422" s="125" t="str">
        <f>IFERROR(VLOOKUP(G1422,'#Location List#'!$C$3:$D$150,2,FALSE),"")</f>
        <v/>
      </c>
      <c r="AR1422" s="125" t="str">
        <f>IFERROR(VLOOKUP(F1422,'#Location List#'!$Q$3:$R$1154,2,FALSE),"")</f>
        <v/>
      </c>
      <c r="AS1422" s="125" t="str">
        <f>IFERROR(VLOOKUP(V1422,'#Input Lists#'!$B$3:$D$46,3,FALSE),"")</f>
        <v/>
      </c>
      <c r="AT1422" s="125" t="str">
        <f>IFERROR(VLOOKUP(CONCATENATE(V1422," ",W1422),'#Input Lists#'!$K$3:$L$827,2,FALSE),"")</f>
        <v/>
      </c>
      <c r="AU1422" s="125">
        <f>IFERROR(VLOOKUP(AA1422,'#Input Lists#'!$BU$3:$BV$8,2,FALSE),"")</f>
        <v>1</v>
      </c>
      <c r="AV1422" s="118" t="str">
        <f>IFERROR(VLOOKUP(AB1422,'#Input Lists#'!$BO$3:$BP$9,2,FALSE),"")</f>
        <v/>
      </c>
      <c r="AW1422" s="118">
        <f>IFERROR(VLOOKUP(AC1422,'#Input Lists#'!$BL$3:$BM$7,2,FALSE),"")</f>
        <v>1</v>
      </c>
      <c r="AX1422" s="52" t="e">
        <f>VLOOKUP(AQ1422,'#Location List#'!$D$3:$K$150,4,FALSE)</f>
        <v>#N/A</v>
      </c>
      <c r="AY1422" s="273" t="e">
        <f>VLOOKUP(AX1422,'#Location List#'!$Z$3:$AA$13,2,FALSE)</f>
        <v>#N/A</v>
      </c>
      <c r="AZ1422" s="126" t="e">
        <f>VLOOKUP($AT1422,'#Input Lists#'!$L$3:$S$1033,6,FALSE)</f>
        <v>#N/A</v>
      </c>
      <c r="BA1422" s="239" t="e">
        <f>VLOOKUP($AT1422,'#Input Lists#'!$L$3:$S$833,7,FALSE)</f>
        <v>#N/A</v>
      </c>
      <c r="BB1422" s="239" t="e">
        <f>VLOOKUP($AT1422,'#Input Lists#'!$L$3:$S$833,8,FALSE)</f>
        <v>#N/A</v>
      </c>
      <c r="BC1422" s="91" t="str">
        <f t="shared" si="134"/>
        <v/>
      </c>
      <c r="BD1422" s="91" t="str">
        <f t="shared" si="135"/>
        <v/>
      </c>
      <c r="BE1422" s="15" t="str">
        <f t="shared" si="136"/>
        <v/>
      </c>
      <c r="BF1422" s="92" t="str">
        <f t="shared" si="137"/>
        <v>No Sighting Date</v>
      </c>
    </row>
    <row r="1423" spans="1:58" x14ac:dyDescent="0.25">
      <c r="A1423" s="118">
        <v>1418</v>
      </c>
      <c r="B1423" s="119"/>
      <c r="C1423" s="120"/>
      <c r="D1423" s="121"/>
      <c r="E1423" s="121"/>
      <c r="F1423" s="236"/>
      <c r="G1423" s="122" t="str">
        <f>IFERROR(VLOOKUP(F1423,'#Location List#'!$U$3:$V$1154,2,FALSE),"")</f>
        <v/>
      </c>
      <c r="H1423" s="120"/>
      <c r="I1423" s="120"/>
      <c r="J1423" s="120"/>
      <c r="K1423" s="120"/>
      <c r="L1423" s="120"/>
      <c r="M1423" s="120"/>
      <c r="N1423" s="120"/>
      <c r="O1423" s="120"/>
      <c r="P1423" s="120"/>
      <c r="Q1423" s="120"/>
      <c r="R1423" s="120"/>
      <c r="S1423" s="120"/>
      <c r="T1423" s="205">
        <f t="shared" si="132"/>
        <v>0</v>
      </c>
      <c r="U1423" s="205">
        <f t="shared" si="133"/>
        <v>0</v>
      </c>
      <c r="V1423" s="210"/>
      <c r="W1423" s="210"/>
      <c r="X1423" s="23" t="str">
        <f>IFERROR(VLOOKUP(AT1423,'#Input Lists#'!$L$3:$AH$833,3,FALSE)," ")</f>
        <v xml:space="preserve"> </v>
      </c>
      <c r="Y1423" s="23" t="str">
        <f>IFERROR(VLOOKUP(AT1423,'#Input Lists#'!$L$3:$AH$833,5,FALSE)," ")</f>
        <v xml:space="preserve"> </v>
      </c>
      <c r="Z1423" s="206" t="str">
        <f>IFERROR(VLOOKUP(AT1423,'#Input Lists#'!$L$3:$AH$833,9,FALSE)," ")</f>
        <v xml:space="preserve"> </v>
      </c>
      <c r="AA1423" s="119" t="s">
        <v>1527</v>
      </c>
      <c r="AB1423" s="120"/>
      <c r="AC1423" s="123"/>
      <c r="AD1423" s="123"/>
      <c r="AE1423" s="123"/>
      <c r="AF1423" s="123"/>
      <c r="AG1423" s="123"/>
      <c r="AH1423" s="123"/>
      <c r="AI1423" s="123"/>
      <c r="AJ1423" s="123"/>
      <c r="AK1423" s="123"/>
      <c r="AL1423" s="123"/>
      <c r="AM1423" s="123"/>
      <c r="AN1423" s="123"/>
      <c r="AO1423" s="123"/>
      <c r="AP1423" s="120"/>
      <c r="AQ1423" s="125" t="str">
        <f>IFERROR(VLOOKUP(G1423,'#Location List#'!$C$3:$D$150,2,FALSE),"")</f>
        <v/>
      </c>
      <c r="AR1423" s="125" t="str">
        <f>IFERROR(VLOOKUP(F1423,'#Location List#'!$Q$3:$R$1154,2,FALSE),"")</f>
        <v/>
      </c>
      <c r="AS1423" s="125" t="str">
        <f>IFERROR(VLOOKUP(V1423,'#Input Lists#'!$B$3:$D$46,3,FALSE),"")</f>
        <v/>
      </c>
      <c r="AT1423" s="125" t="str">
        <f>IFERROR(VLOOKUP(CONCATENATE(V1423," ",W1423),'#Input Lists#'!$K$3:$L$827,2,FALSE),"")</f>
        <v/>
      </c>
      <c r="AU1423" s="125">
        <f>IFERROR(VLOOKUP(AA1423,'#Input Lists#'!$BU$3:$BV$8,2,FALSE),"")</f>
        <v>1</v>
      </c>
      <c r="AV1423" s="118" t="str">
        <f>IFERROR(VLOOKUP(AB1423,'#Input Lists#'!$BO$3:$BP$9,2,FALSE),"")</f>
        <v/>
      </c>
      <c r="AW1423" s="118">
        <f>IFERROR(VLOOKUP(AC1423,'#Input Lists#'!$BL$3:$BM$7,2,FALSE),"")</f>
        <v>1</v>
      </c>
      <c r="AX1423" s="52" t="e">
        <f>VLOOKUP(AQ1423,'#Location List#'!$D$3:$K$150,4,FALSE)</f>
        <v>#N/A</v>
      </c>
      <c r="AY1423" s="273" t="e">
        <f>VLOOKUP(AX1423,'#Location List#'!$Z$3:$AA$13,2,FALSE)</f>
        <v>#N/A</v>
      </c>
      <c r="AZ1423" s="126" t="e">
        <f>VLOOKUP($AT1423,'#Input Lists#'!$L$3:$S$1033,6,FALSE)</f>
        <v>#N/A</v>
      </c>
      <c r="BA1423" s="239" t="e">
        <f>VLOOKUP($AT1423,'#Input Lists#'!$L$3:$S$833,7,FALSE)</f>
        <v>#N/A</v>
      </c>
      <c r="BB1423" s="239" t="e">
        <f>VLOOKUP($AT1423,'#Input Lists#'!$L$3:$S$833,8,FALSE)</f>
        <v>#N/A</v>
      </c>
      <c r="BC1423" s="91" t="str">
        <f t="shared" si="134"/>
        <v/>
      </c>
      <c r="BD1423" s="91" t="str">
        <f t="shared" si="135"/>
        <v/>
      </c>
      <c r="BE1423" s="15" t="str">
        <f t="shared" si="136"/>
        <v/>
      </c>
      <c r="BF1423" s="92" t="str">
        <f t="shared" si="137"/>
        <v>No Sighting Date</v>
      </c>
    </row>
    <row r="1424" spans="1:58" x14ac:dyDescent="0.25">
      <c r="A1424" s="118">
        <v>1419</v>
      </c>
      <c r="B1424" s="119"/>
      <c r="C1424" s="120"/>
      <c r="D1424" s="121"/>
      <c r="E1424" s="121"/>
      <c r="F1424" s="236"/>
      <c r="G1424" s="122" t="str">
        <f>IFERROR(VLOOKUP(F1424,'#Location List#'!$U$3:$V$1154,2,FALSE),"")</f>
        <v/>
      </c>
      <c r="H1424" s="120"/>
      <c r="I1424" s="120"/>
      <c r="J1424" s="120"/>
      <c r="K1424" s="120"/>
      <c r="L1424" s="120"/>
      <c r="M1424" s="120"/>
      <c r="N1424" s="120"/>
      <c r="O1424" s="120"/>
      <c r="P1424" s="120"/>
      <c r="Q1424" s="120"/>
      <c r="R1424" s="120"/>
      <c r="S1424" s="120"/>
      <c r="T1424" s="205">
        <f t="shared" si="132"/>
        <v>0</v>
      </c>
      <c r="U1424" s="205">
        <f t="shared" si="133"/>
        <v>0</v>
      </c>
      <c r="V1424" s="210"/>
      <c r="W1424" s="210"/>
      <c r="X1424" s="23" t="str">
        <f>IFERROR(VLOOKUP(AT1424,'#Input Lists#'!$L$3:$AH$833,3,FALSE)," ")</f>
        <v xml:space="preserve"> </v>
      </c>
      <c r="Y1424" s="23" t="str">
        <f>IFERROR(VLOOKUP(AT1424,'#Input Lists#'!$L$3:$AH$833,5,FALSE)," ")</f>
        <v xml:space="preserve"> </v>
      </c>
      <c r="Z1424" s="206" t="str">
        <f>IFERROR(VLOOKUP(AT1424,'#Input Lists#'!$L$3:$AH$833,9,FALSE)," ")</f>
        <v xml:space="preserve"> </v>
      </c>
      <c r="AA1424" s="119" t="s">
        <v>1527</v>
      </c>
      <c r="AB1424" s="120"/>
      <c r="AC1424" s="123"/>
      <c r="AD1424" s="123"/>
      <c r="AE1424" s="123"/>
      <c r="AF1424" s="123"/>
      <c r="AG1424" s="123"/>
      <c r="AH1424" s="123"/>
      <c r="AI1424" s="123"/>
      <c r="AJ1424" s="123"/>
      <c r="AK1424" s="123"/>
      <c r="AL1424" s="123"/>
      <c r="AM1424" s="123"/>
      <c r="AN1424" s="123"/>
      <c r="AO1424" s="123"/>
      <c r="AP1424" s="120"/>
      <c r="AQ1424" s="125" t="str">
        <f>IFERROR(VLOOKUP(G1424,'#Location List#'!$C$3:$D$150,2,FALSE),"")</f>
        <v/>
      </c>
      <c r="AR1424" s="125" t="str">
        <f>IFERROR(VLOOKUP(F1424,'#Location List#'!$Q$3:$R$1154,2,FALSE),"")</f>
        <v/>
      </c>
      <c r="AS1424" s="125" t="str">
        <f>IFERROR(VLOOKUP(V1424,'#Input Lists#'!$B$3:$D$46,3,FALSE),"")</f>
        <v/>
      </c>
      <c r="AT1424" s="125" t="str">
        <f>IFERROR(VLOOKUP(CONCATENATE(V1424," ",W1424),'#Input Lists#'!$K$3:$L$827,2,FALSE),"")</f>
        <v/>
      </c>
      <c r="AU1424" s="125">
        <f>IFERROR(VLOOKUP(AA1424,'#Input Lists#'!$BU$3:$BV$8,2,FALSE),"")</f>
        <v>1</v>
      </c>
      <c r="AV1424" s="118" t="str">
        <f>IFERROR(VLOOKUP(AB1424,'#Input Lists#'!$BO$3:$BP$9,2,FALSE),"")</f>
        <v/>
      </c>
      <c r="AW1424" s="118">
        <f>IFERROR(VLOOKUP(AC1424,'#Input Lists#'!$BL$3:$BM$7,2,FALSE),"")</f>
        <v>1</v>
      </c>
      <c r="AX1424" s="52" t="e">
        <f>VLOOKUP(AQ1424,'#Location List#'!$D$3:$K$150,4,FALSE)</f>
        <v>#N/A</v>
      </c>
      <c r="AY1424" s="273" t="e">
        <f>VLOOKUP(AX1424,'#Location List#'!$Z$3:$AA$13,2,FALSE)</f>
        <v>#N/A</v>
      </c>
      <c r="AZ1424" s="126" t="e">
        <f>VLOOKUP($AT1424,'#Input Lists#'!$L$3:$S$1033,6,FALSE)</f>
        <v>#N/A</v>
      </c>
      <c r="BA1424" s="239" t="e">
        <f>VLOOKUP($AT1424,'#Input Lists#'!$L$3:$S$833,7,FALSE)</f>
        <v>#N/A</v>
      </c>
      <c r="BB1424" s="239" t="e">
        <f>VLOOKUP($AT1424,'#Input Lists#'!$L$3:$S$833,8,FALSE)</f>
        <v>#N/A</v>
      </c>
      <c r="BC1424" s="91" t="str">
        <f t="shared" si="134"/>
        <v/>
      </c>
      <c r="BD1424" s="91" t="str">
        <f t="shared" si="135"/>
        <v/>
      </c>
      <c r="BE1424" s="15" t="str">
        <f t="shared" si="136"/>
        <v/>
      </c>
      <c r="BF1424" s="92" t="str">
        <f t="shared" si="137"/>
        <v>No Sighting Date</v>
      </c>
    </row>
    <row r="1425" spans="1:58" x14ac:dyDescent="0.25">
      <c r="A1425" s="118">
        <v>1420</v>
      </c>
      <c r="B1425" s="119"/>
      <c r="C1425" s="120"/>
      <c r="D1425" s="121"/>
      <c r="E1425" s="121"/>
      <c r="F1425" s="236"/>
      <c r="G1425" s="122" t="str">
        <f>IFERROR(VLOOKUP(F1425,'#Location List#'!$U$3:$V$1154,2,FALSE),"")</f>
        <v/>
      </c>
      <c r="H1425" s="120"/>
      <c r="I1425" s="120"/>
      <c r="J1425" s="120"/>
      <c r="K1425" s="120"/>
      <c r="L1425" s="120"/>
      <c r="M1425" s="120"/>
      <c r="N1425" s="120"/>
      <c r="O1425" s="120"/>
      <c r="P1425" s="120"/>
      <c r="Q1425" s="120"/>
      <c r="R1425" s="120"/>
      <c r="S1425" s="120"/>
      <c r="T1425" s="205">
        <f t="shared" si="132"/>
        <v>0</v>
      </c>
      <c r="U1425" s="205">
        <f t="shared" si="133"/>
        <v>0</v>
      </c>
      <c r="V1425" s="210"/>
      <c r="W1425" s="210"/>
      <c r="X1425" s="23" t="str">
        <f>IFERROR(VLOOKUP(AT1425,'#Input Lists#'!$L$3:$AH$833,3,FALSE)," ")</f>
        <v xml:space="preserve"> </v>
      </c>
      <c r="Y1425" s="23" t="str">
        <f>IFERROR(VLOOKUP(AT1425,'#Input Lists#'!$L$3:$AH$833,5,FALSE)," ")</f>
        <v xml:space="preserve"> </v>
      </c>
      <c r="Z1425" s="206" t="str">
        <f>IFERROR(VLOOKUP(AT1425,'#Input Lists#'!$L$3:$AH$833,9,FALSE)," ")</f>
        <v xml:space="preserve"> </v>
      </c>
      <c r="AA1425" s="119" t="s">
        <v>1527</v>
      </c>
      <c r="AB1425" s="120"/>
      <c r="AC1425" s="123"/>
      <c r="AD1425" s="123"/>
      <c r="AE1425" s="123"/>
      <c r="AF1425" s="123"/>
      <c r="AG1425" s="123"/>
      <c r="AH1425" s="123"/>
      <c r="AI1425" s="123"/>
      <c r="AJ1425" s="123"/>
      <c r="AK1425" s="123"/>
      <c r="AL1425" s="123"/>
      <c r="AM1425" s="123"/>
      <c r="AN1425" s="123"/>
      <c r="AO1425" s="123"/>
      <c r="AP1425" s="120"/>
      <c r="AQ1425" s="125" t="str">
        <f>IFERROR(VLOOKUP(G1425,'#Location List#'!$C$3:$D$150,2,FALSE),"")</f>
        <v/>
      </c>
      <c r="AR1425" s="125" t="str">
        <f>IFERROR(VLOOKUP(F1425,'#Location List#'!$Q$3:$R$1154,2,FALSE),"")</f>
        <v/>
      </c>
      <c r="AS1425" s="125" t="str">
        <f>IFERROR(VLOOKUP(V1425,'#Input Lists#'!$B$3:$D$46,3,FALSE),"")</f>
        <v/>
      </c>
      <c r="AT1425" s="125" t="str">
        <f>IFERROR(VLOOKUP(CONCATENATE(V1425," ",W1425),'#Input Lists#'!$K$3:$L$827,2,FALSE),"")</f>
        <v/>
      </c>
      <c r="AU1425" s="125">
        <f>IFERROR(VLOOKUP(AA1425,'#Input Lists#'!$BU$3:$BV$8,2,FALSE),"")</f>
        <v>1</v>
      </c>
      <c r="AV1425" s="118" t="str">
        <f>IFERROR(VLOOKUP(AB1425,'#Input Lists#'!$BO$3:$BP$9,2,FALSE),"")</f>
        <v/>
      </c>
      <c r="AW1425" s="118">
        <f>IFERROR(VLOOKUP(AC1425,'#Input Lists#'!$BL$3:$BM$7,2,FALSE),"")</f>
        <v>1</v>
      </c>
      <c r="AX1425" s="52" t="e">
        <f>VLOOKUP(AQ1425,'#Location List#'!$D$3:$K$150,4,FALSE)</f>
        <v>#N/A</v>
      </c>
      <c r="AY1425" s="273" t="e">
        <f>VLOOKUP(AX1425,'#Location List#'!$Z$3:$AA$13,2,FALSE)</f>
        <v>#N/A</v>
      </c>
      <c r="AZ1425" s="126" t="e">
        <f>VLOOKUP($AT1425,'#Input Lists#'!$L$3:$S$1033,6,FALSE)</f>
        <v>#N/A</v>
      </c>
      <c r="BA1425" s="239" t="e">
        <f>VLOOKUP($AT1425,'#Input Lists#'!$L$3:$S$833,7,FALSE)</f>
        <v>#N/A</v>
      </c>
      <c r="BB1425" s="239" t="e">
        <f>VLOOKUP($AT1425,'#Input Lists#'!$L$3:$S$833,8,FALSE)</f>
        <v>#N/A</v>
      </c>
      <c r="BC1425" s="91" t="str">
        <f t="shared" si="134"/>
        <v/>
      </c>
      <c r="BD1425" s="91" t="str">
        <f t="shared" si="135"/>
        <v/>
      </c>
      <c r="BE1425" s="15" t="str">
        <f t="shared" si="136"/>
        <v/>
      </c>
      <c r="BF1425" s="92" t="str">
        <f t="shared" si="137"/>
        <v>No Sighting Date</v>
      </c>
    </row>
    <row r="1426" spans="1:58" x14ac:dyDescent="0.25">
      <c r="A1426" s="118">
        <v>1421</v>
      </c>
      <c r="B1426" s="119"/>
      <c r="C1426" s="120"/>
      <c r="D1426" s="121"/>
      <c r="E1426" s="121"/>
      <c r="F1426" s="236"/>
      <c r="G1426" s="122" t="str">
        <f>IFERROR(VLOOKUP(F1426,'#Location List#'!$U$3:$V$1154,2,FALSE),"")</f>
        <v/>
      </c>
      <c r="H1426" s="120"/>
      <c r="I1426" s="120"/>
      <c r="J1426" s="120"/>
      <c r="K1426" s="120"/>
      <c r="L1426" s="120"/>
      <c r="M1426" s="120"/>
      <c r="N1426" s="120"/>
      <c r="O1426" s="120"/>
      <c r="P1426" s="120"/>
      <c r="Q1426" s="120"/>
      <c r="R1426" s="120"/>
      <c r="S1426" s="120"/>
      <c r="T1426" s="205">
        <f t="shared" si="132"/>
        <v>0</v>
      </c>
      <c r="U1426" s="205">
        <f t="shared" si="133"/>
        <v>0</v>
      </c>
      <c r="V1426" s="210"/>
      <c r="W1426" s="210"/>
      <c r="X1426" s="23" t="str">
        <f>IFERROR(VLOOKUP(AT1426,'#Input Lists#'!$L$3:$AH$833,3,FALSE)," ")</f>
        <v xml:space="preserve"> </v>
      </c>
      <c r="Y1426" s="23" t="str">
        <f>IFERROR(VLOOKUP(AT1426,'#Input Lists#'!$L$3:$AH$833,5,FALSE)," ")</f>
        <v xml:space="preserve"> </v>
      </c>
      <c r="Z1426" s="206" t="str">
        <f>IFERROR(VLOOKUP(AT1426,'#Input Lists#'!$L$3:$AH$833,9,FALSE)," ")</f>
        <v xml:space="preserve"> </v>
      </c>
      <c r="AA1426" s="119" t="s">
        <v>1527</v>
      </c>
      <c r="AB1426" s="120"/>
      <c r="AC1426" s="123"/>
      <c r="AD1426" s="123"/>
      <c r="AE1426" s="123"/>
      <c r="AF1426" s="123"/>
      <c r="AG1426" s="123"/>
      <c r="AH1426" s="123"/>
      <c r="AI1426" s="123"/>
      <c r="AJ1426" s="123"/>
      <c r="AK1426" s="123"/>
      <c r="AL1426" s="123"/>
      <c r="AM1426" s="123"/>
      <c r="AN1426" s="123"/>
      <c r="AO1426" s="123"/>
      <c r="AP1426" s="120"/>
      <c r="AQ1426" s="125" t="str">
        <f>IFERROR(VLOOKUP(G1426,'#Location List#'!$C$3:$D$150,2,FALSE),"")</f>
        <v/>
      </c>
      <c r="AR1426" s="125" t="str">
        <f>IFERROR(VLOOKUP(F1426,'#Location List#'!$Q$3:$R$1154,2,FALSE),"")</f>
        <v/>
      </c>
      <c r="AS1426" s="125" t="str">
        <f>IFERROR(VLOOKUP(V1426,'#Input Lists#'!$B$3:$D$46,3,FALSE),"")</f>
        <v/>
      </c>
      <c r="AT1426" s="125" t="str">
        <f>IFERROR(VLOOKUP(CONCATENATE(V1426," ",W1426),'#Input Lists#'!$K$3:$L$827,2,FALSE),"")</f>
        <v/>
      </c>
      <c r="AU1426" s="125">
        <f>IFERROR(VLOOKUP(AA1426,'#Input Lists#'!$BU$3:$BV$8,2,FALSE),"")</f>
        <v>1</v>
      </c>
      <c r="AV1426" s="118" t="str">
        <f>IFERROR(VLOOKUP(AB1426,'#Input Lists#'!$BO$3:$BP$9,2,FALSE),"")</f>
        <v/>
      </c>
      <c r="AW1426" s="118">
        <f>IFERROR(VLOOKUP(AC1426,'#Input Lists#'!$BL$3:$BM$7,2,FALSE),"")</f>
        <v>1</v>
      </c>
      <c r="AX1426" s="52" t="e">
        <f>VLOOKUP(AQ1426,'#Location List#'!$D$3:$K$150,4,FALSE)</f>
        <v>#N/A</v>
      </c>
      <c r="AY1426" s="273" t="e">
        <f>VLOOKUP(AX1426,'#Location List#'!$Z$3:$AA$13,2,FALSE)</f>
        <v>#N/A</v>
      </c>
      <c r="AZ1426" s="126" t="e">
        <f>VLOOKUP($AT1426,'#Input Lists#'!$L$3:$S$1033,6,FALSE)</f>
        <v>#N/A</v>
      </c>
      <c r="BA1426" s="239" t="e">
        <f>VLOOKUP($AT1426,'#Input Lists#'!$L$3:$S$833,7,FALSE)</f>
        <v>#N/A</v>
      </c>
      <c r="BB1426" s="239" t="e">
        <f>VLOOKUP($AT1426,'#Input Lists#'!$L$3:$S$833,8,FALSE)</f>
        <v>#N/A</v>
      </c>
      <c r="BC1426" s="91" t="str">
        <f t="shared" si="134"/>
        <v/>
      </c>
      <c r="BD1426" s="91" t="str">
        <f t="shared" si="135"/>
        <v/>
      </c>
      <c r="BE1426" s="15" t="str">
        <f t="shared" si="136"/>
        <v/>
      </c>
      <c r="BF1426" s="92" t="str">
        <f t="shared" si="137"/>
        <v>No Sighting Date</v>
      </c>
    </row>
    <row r="1427" spans="1:58" x14ac:dyDescent="0.25">
      <c r="A1427" s="118">
        <v>1422</v>
      </c>
      <c r="B1427" s="119"/>
      <c r="C1427" s="120"/>
      <c r="D1427" s="121"/>
      <c r="E1427" s="121"/>
      <c r="F1427" s="236"/>
      <c r="G1427" s="122" t="str">
        <f>IFERROR(VLOOKUP(F1427,'#Location List#'!$U$3:$V$1154,2,FALSE),"")</f>
        <v/>
      </c>
      <c r="H1427" s="120"/>
      <c r="I1427" s="120"/>
      <c r="J1427" s="120"/>
      <c r="K1427" s="120"/>
      <c r="L1427" s="120"/>
      <c r="M1427" s="120"/>
      <c r="N1427" s="120"/>
      <c r="O1427" s="120"/>
      <c r="P1427" s="120"/>
      <c r="Q1427" s="120"/>
      <c r="R1427" s="120"/>
      <c r="S1427" s="120"/>
      <c r="T1427" s="205">
        <f t="shared" si="132"/>
        <v>0</v>
      </c>
      <c r="U1427" s="205">
        <f t="shared" si="133"/>
        <v>0</v>
      </c>
      <c r="V1427" s="210"/>
      <c r="W1427" s="210"/>
      <c r="X1427" s="23" t="str">
        <f>IFERROR(VLOOKUP(AT1427,'#Input Lists#'!$L$3:$AH$833,3,FALSE)," ")</f>
        <v xml:space="preserve"> </v>
      </c>
      <c r="Y1427" s="23" t="str">
        <f>IFERROR(VLOOKUP(AT1427,'#Input Lists#'!$L$3:$AH$833,5,FALSE)," ")</f>
        <v xml:space="preserve"> </v>
      </c>
      <c r="Z1427" s="206" t="str">
        <f>IFERROR(VLOOKUP(AT1427,'#Input Lists#'!$L$3:$AH$833,9,FALSE)," ")</f>
        <v xml:space="preserve"> </v>
      </c>
      <c r="AA1427" s="119" t="s">
        <v>1527</v>
      </c>
      <c r="AB1427" s="120"/>
      <c r="AC1427" s="123"/>
      <c r="AD1427" s="123"/>
      <c r="AE1427" s="123"/>
      <c r="AF1427" s="123"/>
      <c r="AG1427" s="123"/>
      <c r="AH1427" s="123"/>
      <c r="AI1427" s="123"/>
      <c r="AJ1427" s="123"/>
      <c r="AK1427" s="123"/>
      <c r="AL1427" s="123"/>
      <c r="AM1427" s="123"/>
      <c r="AN1427" s="123"/>
      <c r="AO1427" s="123"/>
      <c r="AP1427" s="120"/>
      <c r="AQ1427" s="125" t="str">
        <f>IFERROR(VLOOKUP(G1427,'#Location List#'!$C$3:$D$150,2,FALSE),"")</f>
        <v/>
      </c>
      <c r="AR1427" s="125" t="str">
        <f>IFERROR(VLOOKUP(F1427,'#Location List#'!$Q$3:$R$1154,2,FALSE),"")</f>
        <v/>
      </c>
      <c r="AS1427" s="125" t="str">
        <f>IFERROR(VLOOKUP(V1427,'#Input Lists#'!$B$3:$D$46,3,FALSE),"")</f>
        <v/>
      </c>
      <c r="AT1427" s="125" t="str">
        <f>IFERROR(VLOOKUP(CONCATENATE(V1427," ",W1427),'#Input Lists#'!$K$3:$L$827,2,FALSE),"")</f>
        <v/>
      </c>
      <c r="AU1427" s="125">
        <f>IFERROR(VLOOKUP(AA1427,'#Input Lists#'!$BU$3:$BV$8,2,FALSE),"")</f>
        <v>1</v>
      </c>
      <c r="AV1427" s="118" t="str">
        <f>IFERROR(VLOOKUP(AB1427,'#Input Lists#'!$BO$3:$BP$9,2,FALSE),"")</f>
        <v/>
      </c>
      <c r="AW1427" s="118">
        <f>IFERROR(VLOOKUP(AC1427,'#Input Lists#'!$BL$3:$BM$7,2,FALSE),"")</f>
        <v>1</v>
      </c>
      <c r="AX1427" s="52" t="e">
        <f>VLOOKUP(AQ1427,'#Location List#'!$D$3:$K$150,4,FALSE)</f>
        <v>#N/A</v>
      </c>
      <c r="AY1427" s="273" t="e">
        <f>VLOOKUP(AX1427,'#Location List#'!$Z$3:$AA$13,2,FALSE)</f>
        <v>#N/A</v>
      </c>
      <c r="AZ1427" s="126" t="e">
        <f>VLOOKUP($AT1427,'#Input Lists#'!$L$3:$S$1033,6,FALSE)</f>
        <v>#N/A</v>
      </c>
      <c r="BA1427" s="239" t="e">
        <f>VLOOKUP($AT1427,'#Input Lists#'!$L$3:$S$833,7,FALSE)</f>
        <v>#N/A</v>
      </c>
      <c r="BB1427" s="239" t="e">
        <f>VLOOKUP($AT1427,'#Input Lists#'!$L$3:$S$833,8,FALSE)</f>
        <v>#N/A</v>
      </c>
      <c r="BC1427" s="91" t="str">
        <f t="shared" si="134"/>
        <v/>
      </c>
      <c r="BD1427" s="91" t="str">
        <f t="shared" si="135"/>
        <v/>
      </c>
      <c r="BE1427" s="15" t="str">
        <f t="shared" si="136"/>
        <v/>
      </c>
      <c r="BF1427" s="92" t="str">
        <f t="shared" si="137"/>
        <v>No Sighting Date</v>
      </c>
    </row>
    <row r="1428" spans="1:58" x14ac:dyDescent="0.25">
      <c r="A1428" s="118">
        <v>1423</v>
      </c>
      <c r="B1428" s="119"/>
      <c r="C1428" s="120"/>
      <c r="D1428" s="121"/>
      <c r="E1428" s="121"/>
      <c r="F1428" s="236"/>
      <c r="G1428" s="122" t="str">
        <f>IFERROR(VLOOKUP(F1428,'#Location List#'!$U$3:$V$1154,2,FALSE),"")</f>
        <v/>
      </c>
      <c r="H1428" s="120"/>
      <c r="I1428" s="120"/>
      <c r="J1428" s="120"/>
      <c r="K1428" s="120"/>
      <c r="L1428" s="120"/>
      <c r="M1428" s="120"/>
      <c r="N1428" s="120"/>
      <c r="O1428" s="120"/>
      <c r="P1428" s="120"/>
      <c r="Q1428" s="120"/>
      <c r="R1428" s="120"/>
      <c r="S1428" s="120"/>
      <c r="T1428" s="205">
        <f t="shared" ref="T1428:T1491" si="138">N1428-O1428/60-P1428/60/60</f>
        <v>0</v>
      </c>
      <c r="U1428" s="205">
        <f t="shared" ref="U1428:U1491" si="139">Q1428+R1428/60+S1428/60/60</f>
        <v>0</v>
      </c>
      <c r="V1428" s="210"/>
      <c r="W1428" s="210"/>
      <c r="X1428" s="23" t="str">
        <f>IFERROR(VLOOKUP(AT1428,'#Input Lists#'!$L$3:$AH$833,3,FALSE)," ")</f>
        <v xml:space="preserve"> </v>
      </c>
      <c r="Y1428" s="23" t="str">
        <f>IFERROR(VLOOKUP(AT1428,'#Input Lists#'!$L$3:$AH$833,5,FALSE)," ")</f>
        <v xml:space="preserve"> </v>
      </c>
      <c r="Z1428" s="206" t="str">
        <f>IFERROR(VLOOKUP(AT1428,'#Input Lists#'!$L$3:$AH$833,9,FALSE)," ")</f>
        <v xml:space="preserve"> </v>
      </c>
      <c r="AA1428" s="119" t="s">
        <v>1527</v>
      </c>
      <c r="AB1428" s="120"/>
      <c r="AC1428" s="123"/>
      <c r="AD1428" s="123"/>
      <c r="AE1428" s="123"/>
      <c r="AF1428" s="123"/>
      <c r="AG1428" s="123"/>
      <c r="AH1428" s="123"/>
      <c r="AI1428" s="123"/>
      <c r="AJ1428" s="123"/>
      <c r="AK1428" s="123"/>
      <c r="AL1428" s="123"/>
      <c r="AM1428" s="123"/>
      <c r="AN1428" s="123"/>
      <c r="AO1428" s="123"/>
      <c r="AP1428" s="120"/>
      <c r="AQ1428" s="125" t="str">
        <f>IFERROR(VLOOKUP(G1428,'#Location List#'!$C$3:$D$150,2,FALSE),"")</f>
        <v/>
      </c>
      <c r="AR1428" s="125" t="str">
        <f>IFERROR(VLOOKUP(F1428,'#Location List#'!$Q$3:$R$1154,2,FALSE),"")</f>
        <v/>
      </c>
      <c r="AS1428" s="125" t="str">
        <f>IFERROR(VLOOKUP(V1428,'#Input Lists#'!$B$3:$D$46,3,FALSE),"")</f>
        <v/>
      </c>
      <c r="AT1428" s="125" t="str">
        <f>IFERROR(VLOOKUP(CONCATENATE(V1428," ",W1428),'#Input Lists#'!$K$3:$L$827,2,FALSE),"")</f>
        <v/>
      </c>
      <c r="AU1428" s="125">
        <f>IFERROR(VLOOKUP(AA1428,'#Input Lists#'!$BU$3:$BV$8,2,FALSE),"")</f>
        <v>1</v>
      </c>
      <c r="AV1428" s="118" t="str">
        <f>IFERROR(VLOOKUP(AB1428,'#Input Lists#'!$BO$3:$BP$9,2,FALSE),"")</f>
        <v/>
      </c>
      <c r="AW1428" s="118">
        <f>IFERROR(VLOOKUP(AC1428,'#Input Lists#'!$BL$3:$BM$7,2,FALSE),"")</f>
        <v>1</v>
      </c>
      <c r="AX1428" s="52" t="e">
        <f>VLOOKUP(AQ1428,'#Location List#'!$D$3:$K$150,4,FALSE)</f>
        <v>#N/A</v>
      </c>
      <c r="AY1428" s="273" t="e">
        <f>VLOOKUP(AX1428,'#Location List#'!$Z$3:$AA$13,2,FALSE)</f>
        <v>#N/A</v>
      </c>
      <c r="AZ1428" s="126" t="e">
        <f>VLOOKUP($AT1428,'#Input Lists#'!$L$3:$S$1033,6,FALSE)</f>
        <v>#N/A</v>
      </c>
      <c r="BA1428" s="239" t="e">
        <f>VLOOKUP($AT1428,'#Input Lists#'!$L$3:$S$833,7,FALSE)</f>
        <v>#N/A</v>
      </c>
      <c r="BB1428" s="239" t="e">
        <f>VLOOKUP($AT1428,'#Input Lists#'!$L$3:$S$833,8,FALSE)</f>
        <v>#N/A</v>
      </c>
      <c r="BC1428" s="91" t="str">
        <f t="shared" ref="BC1428:BC1491" si="140">IFERROR(WEEKNUM(BA1428,2),"")</f>
        <v/>
      </c>
      <c r="BD1428" s="91" t="str">
        <f t="shared" ref="BD1428:BD1491" si="141">IFERROR(IF(WEEKNUM(BB1428)&lt;WEEKNUM(BA1428),WEEKNUM(BB1428)+52,WEEKNUM(BB1428)),"")</f>
        <v/>
      </c>
      <c r="BE1428" s="15" t="str">
        <f t="shared" ref="BE1428:BE1491" si="142">IF(E1428="","",IF(WEEKNUM(E1428)&lt;9,WEEKNUM(E1428)+52, WEEKNUM(E1428)))</f>
        <v/>
      </c>
      <c r="BF1428" s="92" t="str">
        <f t="shared" ref="BF1428:BF1491" si="143">IF(E1428="", "No Sighting Date", IF(BC1428&gt;=BD1428," ",IF(BE1428&gt;=BC1428,IF(BE1428&lt;=BD1428,"IN RANGE",BE1428-BD1428),BE1428-BC1428)))</f>
        <v>No Sighting Date</v>
      </c>
    </row>
    <row r="1429" spans="1:58" x14ac:dyDescent="0.25">
      <c r="A1429" s="118">
        <v>1424</v>
      </c>
      <c r="B1429" s="119"/>
      <c r="C1429" s="120"/>
      <c r="D1429" s="121"/>
      <c r="E1429" s="121"/>
      <c r="F1429" s="236"/>
      <c r="G1429" s="122" t="str">
        <f>IFERROR(VLOOKUP(F1429,'#Location List#'!$U$3:$V$1154,2,FALSE),"")</f>
        <v/>
      </c>
      <c r="H1429" s="120"/>
      <c r="I1429" s="120"/>
      <c r="J1429" s="120"/>
      <c r="K1429" s="120"/>
      <c r="L1429" s="120"/>
      <c r="M1429" s="120"/>
      <c r="N1429" s="120"/>
      <c r="O1429" s="120"/>
      <c r="P1429" s="120"/>
      <c r="Q1429" s="120"/>
      <c r="R1429" s="120"/>
      <c r="S1429" s="120"/>
      <c r="T1429" s="205">
        <f t="shared" si="138"/>
        <v>0</v>
      </c>
      <c r="U1429" s="205">
        <f t="shared" si="139"/>
        <v>0</v>
      </c>
      <c r="V1429" s="210"/>
      <c r="W1429" s="210"/>
      <c r="X1429" s="23" t="str">
        <f>IFERROR(VLOOKUP(AT1429,'#Input Lists#'!$L$3:$AH$833,3,FALSE)," ")</f>
        <v xml:space="preserve"> </v>
      </c>
      <c r="Y1429" s="23" t="str">
        <f>IFERROR(VLOOKUP(AT1429,'#Input Lists#'!$L$3:$AH$833,5,FALSE)," ")</f>
        <v xml:space="preserve"> </v>
      </c>
      <c r="Z1429" s="206" t="str">
        <f>IFERROR(VLOOKUP(AT1429,'#Input Lists#'!$L$3:$AH$833,9,FALSE)," ")</f>
        <v xml:space="preserve"> </v>
      </c>
      <c r="AA1429" s="119" t="s">
        <v>1527</v>
      </c>
      <c r="AB1429" s="120"/>
      <c r="AC1429" s="123"/>
      <c r="AD1429" s="123"/>
      <c r="AE1429" s="123"/>
      <c r="AF1429" s="123"/>
      <c r="AG1429" s="123"/>
      <c r="AH1429" s="123"/>
      <c r="AI1429" s="123"/>
      <c r="AJ1429" s="123"/>
      <c r="AK1429" s="123"/>
      <c r="AL1429" s="123"/>
      <c r="AM1429" s="123"/>
      <c r="AN1429" s="123"/>
      <c r="AO1429" s="123"/>
      <c r="AP1429" s="120"/>
      <c r="AQ1429" s="125" t="str">
        <f>IFERROR(VLOOKUP(G1429,'#Location List#'!$C$3:$D$150,2,FALSE),"")</f>
        <v/>
      </c>
      <c r="AR1429" s="125" t="str">
        <f>IFERROR(VLOOKUP(F1429,'#Location List#'!$Q$3:$R$1154,2,FALSE),"")</f>
        <v/>
      </c>
      <c r="AS1429" s="125" t="str">
        <f>IFERROR(VLOOKUP(V1429,'#Input Lists#'!$B$3:$D$46,3,FALSE),"")</f>
        <v/>
      </c>
      <c r="AT1429" s="125" t="str">
        <f>IFERROR(VLOOKUP(CONCATENATE(V1429," ",W1429),'#Input Lists#'!$K$3:$L$827,2,FALSE),"")</f>
        <v/>
      </c>
      <c r="AU1429" s="125">
        <f>IFERROR(VLOOKUP(AA1429,'#Input Lists#'!$BU$3:$BV$8,2,FALSE),"")</f>
        <v>1</v>
      </c>
      <c r="AV1429" s="118" t="str">
        <f>IFERROR(VLOOKUP(AB1429,'#Input Lists#'!$BO$3:$BP$9,2,FALSE),"")</f>
        <v/>
      </c>
      <c r="AW1429" s="118">
        <f>IFERROR(VLOOKUP(AC1429,'#Input Lists#'!$BL$3:$BM$7,2,FALSE),"")</f>
        <v>1</v>
      </c>
      <c r="AX1429" s="52" t="e">
        <f>VLOOKUP(AQ1429,'#Location List#'!$D$3:$K$150,4,FALSE)</f>
        <v>#N/A</v>
      </c>
      <c r="AY1429" s="273" t="e">
        <f>VLOOKUP(AX1429,'#Location List#'!$Z$3:$AA$13,2,FALSE)</f>
        <v>#N/A</v>
      </c>
      <c r="AZ1429" s="126" t="e">
        <f>VLOOKUP($AT1429,'#Input Lists#'!$L$3:$S$1033,6,FALSE)</f>
        <v>#N/A</v>
      </c>
      <c r="BA1429" s="239" t="e">
        <f>VLOOKUP($AT1429,'#Input Lists#'!$L$3:$S$833,7,FALSE)</f>
        <v>#N/A</v>
      </c>
      <c r="BB1429" s="239" t="e">
        <f>VLOOKUP($AT1429,'#Input Lists#'!$L$3:$S$833,8,FALSE)</f>
        <v>#N/A</v>
      </c>
      <c r="BC1429" s="91" t="str">
        <f t="shared" si="140"/>
        <v/>
      </c>
      <c r="BD1429" s="91" t="str">
        <f t="shared" si="141"/>
        <v/>
      </c>
      <c r="BE1429" s="15" t="str">
        <f t="shared" si="142"/>
        <v/>
      </c>
      <c r="BF1429" s="92" t="str">
        <f t="shared" si="143"/>
        <v>No Sighting Date</v>
      </c>
    </row>
    <row r="1430" spans="1:58" x14ac:dyDescent="0.25">
      <c r="A1430" s="118">
        <v>1425</v>
      </c>
      <c r="B1430" s="119"/>
      <c r="C1430" s="120"/>
      <c r="D1430" s="121"/>
      <c r="E1430" s="121"/>
      <c r="F1430" s="236"/>
      <c r="G1430" s="122" t="str">
        <f>IFERROR(VLOOKUP(F1430,'#Location List#'!$U$3:$V$1154,2,FALSE),"")</f>
        <v/>
      </c>
      <c r="H1430" s="120"/>
      <c r="I1430" s="120"/>
      <c r="J1430" s="120"/>
      <c r="K1430" s="120"/>
      <c r="L1430" s="120"/>
      <c r="M1430" s="120"/>
      <c r="N1430" s="120"/>
      <c r="O1430" s="120"/>
      <c r="P1430" s="120"/>
      <c r="Q1430" s="120"/>
      <c r="R1430" s="120"/>
      <c r="S1430" s="120"/>
      <c r="T1430" s="205">
        <f t="shared" si="138"/>
        <v>0</v>
      </c>
      <c r="U1430" s="205">
        <f t="shared" si="139"/>
        <v>0</v>
      </c>
      <c r="V1430" s="210"/>
      <c r="W1430" s="210"/>
      <c r="X1430" s="23" t="str">
        <f>IFERROR(VLOOKUP(AT1430,'#Input Lists#'!$L$3:$AH$833,3,FALSE)," ")</f>
        <v xml:space="preserve"> </v>
      </c>
      <c r="Y1430" s="23" t="str">
        <f>IFERROR(VLOOKUP(AT1430,'#Input Lists#'!$L$3:$AH$833,5,FALSE)," ")</f>
        <v xml:space="preserve"> </v>
      </c>
      <c r="Z1430" s="206" t="str">
        <f>IFERROR(VLOOKUP(AT1430,'#Input Lists#'!$L$3:$AH$833,9,FALSE)," ")</f>
        <v xml:space="preserve"> </v>
      </c>
      <c r="AA1430" s="119" t="s">
        <v>1527</v>
      </c>
      <c r="AB1430" s="120"/>
      <c r="AC1430" s="123"/>
      <c r="AD1430" s="123"/>
      <c r="AE1430" s="123"/>
      <c r="AF1430" s="123"/>
      <c r="AG1430" s="123"/>
      <c r="AH1430" s="123"/>
      <c r="AI1430" s="123"/>
      <c r="AJ1430" s="123"/>
      <c r="AK1430" s="123"/>
      <c r="AL1430" s="123"/>
      <c r="AM1430" s="123"/>
      <c r="AN1430" s="123"/>
      <c r="AO1430" s="123"/>
      <c r="AP1430" s="120"/>
      <c r="AQ1430" s="125" t="str">
        <f>IFERROR(VLOOKUP(G1430,'#Location List#'!$C$3:$D$150,2,FALSE),"")</f>
        <v/>
      </c>
      <c r="AR1430" s="125" t="str">
        <f>IFERROR(VLOOKUP(F1430,'#Location List#'!$Q$3:$R$1154,2,FALSE),"")</f>
        <v/>
      </c>
      <c r="AS1430" s="125" t="str">
        <f>IFERROR(VLOOKUP(V1430,'#Input Lists#'!$B$3:$D$46,3,FALSE),"")</f>
        <v/>
      </c>
      <c r="AT1430" s="125" t="str">
        <f>IFERROR(VLOOKUP(CONCATENATE(V1430," ",W1430),'#Input Lists#'!$K$3:$L$827,2,FALSE),"")</f>
        <v/>
      </c>
      <c r="AU1430" s="125">
        <f>IFERROR(VLOOKUP(AA1430,'#Input Lists#'!$BU$3:$BV$8,2,FALSE),"")</f>
        <v>1</v>
      </c>
      <c r="AV1430" s="118" t="str">
        <f>IFERROR(VLOOKUP(AB1430,'#Input Lists#'!$BO$3:$BP$9,2,FALSE),"")</f>
        <v/>
      </c>
      <c r="AW1430" s="118">
        <f>IFERROR(VLOOKUP(AC1430,'#Input Lists#'!$BL$3:$BM$7,2,FALSE),"")</f>
        <v>1</v>
      </c>
      <c r="AX1430" s="52" t="e">
        <f>VLOOKUP(AQ1430,'#Location List#'!$D$3:$K$150,4,FALSE)</f>
        <v>#N/A</v>
      </c>
      <c r="AY1430" s="273" t="e">
        <f>VLOOKUP(AX1430,'#Location List#'!$Z$3:$AA$13,2,FALSE)</f>
        <v>#N/A</v>
      </c>
      <c r="AZ1430" s="126" t="e">
        <f>VLOOKUP($AT1430,'#Input Lists#'!$L$3:$S$1033,6,FALSE)</f>
        <v>#N/A</v>
      </c>
      <c r="BA1430" s="239" t="e">
        <f>VLOOKUP($AT1430,'#Input Lists#'!$L$3:$S$833,7,FALSE)</f>
        <v>#N/A</v>
      </c>
      <c r="BB1430" s="239" t="e">
        <f>VLOOKUP($AT1430,'#Input Lists#'!$L$3:$S$833,8,FALSE)</f>
        <v>#N/A</v>
      </c>
      <c r="BC1430" s="91" t="str">
        <f t="shared" si="140"/>
        <v/>
      </c>
      <c r="BD1430" s="91" t="str">
        <f t="shared" si="141"/>
        <v/>
      </c>
      <c r="BE1430" s="15" t="str">
        <f t="shared" si="142"/>
        <v/>
      </c>
      <c r="BF1430" s="92" t="str">
        <f t="shared" si="143"/>
        <v>No Sighting Date</v>
      </c>
    </row>
    <row r="1431" spans="1:58" x14ac:dyDescent="0.25">
      <c r="A1431" s="118">
        <v>1426</v>
      </c>
      <c r="B1431" s="119"/>
      <c r="C1431" s="120"/>
      <c r="D1431" s="121"/>
      <c r="E1431" s="121"/>
      <c r="F1431" s="236"/>
      <c r="G1431" s="122" t="str">
        <f>IFERROR(VLOOKUP(F1431,'#Location List#'!$U$3:$V$1154,2,FALSE),"")</f>
        <v/>
      </c>
      <c r="H1431" s="120"/>
      <c r="I1431" s="120"/>
      <c r="J1431" s="120"/>
      <c r="K1431" s="120"/>
      <c r="L1431" s="120"/>
      <c r="M1431" s="120"/>
      <c r="N1431" s="120"/>
      <c r="O1431" s="120"/>
      <c r="P1431" s="120"/>
      <c r="Q1431" s="120"/>
      <c r="R1431" s="120"/>
      <c r="S1431" s="120"/>
      <c r="T1431" s="205">
        <f t="shared" si="138"/>
        <v>0</v>
      </c>
      <c r="U1431" s="205">
        <f t="shared" si="139"/>
        <v>0</v>
      </c>
      <c r="V1431" s="210"/>
      <c r="W1431" s="210"/>
      <c r="X1431" s="23" t="str">
        <f>IFERROR(VLOOKUP(AT1431,'#Input Lists#'!$L$3:$AH$833,3,FALSE)," ")</f>
        <v xml:space="preserve"> </v>
      </c>
      <c r="Y1431" s="23" t="str">
        <f>IFERROR(VLOOKUP(AT1431,'#Input Lists#'!$L$3:$AH$833,5,FALSE)," ")</f>
        <v xml:space="preserve"> </v>
      </c>
      <c r="Z1431" s="206" t="str">
        <f>IFERROR(VLOOKUP(AT1431,'#Input Lists#'!$L$3:$AH$833,9,FALSE)," ")</f>
        <v xml:space="preserve"> </v>
      </c>
      <c r="AA1431" s="119" t="s">
        <v>1527</v>
      </c>
      <c r="AB1431" s="120"/>
      <c r="AC1431" s="123"/>
      <c r="AD1431" s="123"/>
      <c r="AE1431" s="123"/>
      <c r="AF1431" s="123"/>
      <c r="AG1431" s="123"/>
      <c r="AH1431" s="123"/>
      <c r="AI1431" s="123"/>
      <c r="AJ1431" s="123"/>
      <c r="AK1431" s="123"/>
      <c r="AL1431" s="123"/>
      <c r="AM1431" s="123"/>
      <c r="AN1431" s="123"/>
      <c r="AO1431" s="123"/>
      <c r="AP1431" s="120"/>
      <c r="AQ1431" s="125" t="str">
        <f>IFERROR(VLOOKUP(G1431,'#Location List#'!$C$3:$D$150,2,FALSE),"")</f>
        <v/>
      </c>
      <c r="AR1431" s="125" t="str">
        <f>IFERROR(VLOOKUP(F1431,'#Location List#'!$Q$3:$R$1154,2,FALSE),"")</f>
        <v/>
      </c>
      <c r="AS1431" s="125" t="str">
        <f>IFERROR(VLOOKUP(V1431,'#Input Lists#'!$B$3:$D$46,3,FALSE),"")</f>
        <v/>
      </c>
      <c r="AT1431" s="125" t="str">
        <f>IFERROR(VLOOKUP(CONCATENATE(V1431," ",W1431),'#Input Lists#'!$K$3:$L$827,2,FALSE),"")</f>
        <v/>
      </c>
      <c r="AU1431" s="125">
        <f>IFERROR(VLOOKUP(AA1431,'#Input Lists#'!$BU$3:$BV$8,2,FALSE),"")</f>
        <v>1</v>
      </c>
      <c r="AV1431" s="118" t="str">
        <f>IFERROR(VLOOKUP(AB1431,'#Input Lists#'!$BO$3:$BP$9,2,FALSE),"")</f>
        <v/>
      </c>
      <c r="AW1431" s="118">
        <f>IFERROR(VLOOKUP(AC1431,'#Input Lists#'!$BL$3:$BM$7,2,FALSE),"")</f>
        <v>1</v>
      </c>
      <c r="AX1431" s="52" t="e">
        <f>VLOOKUP(AQ1431,'#Location List#'!$D$3:$K$150,4,FALSE)</f>
        <v>#N/A</v>
      </c>
      <c r="AY1431" s="273" t="e">
        <f>VLOOKUP(AX1431,'#Location List#'!$Z$3:$AA$13,2,FALSE)</f>
        <v>#N/A</v>
      </c>
      <c r="AZ1431" s="126" t="e">
        <f>VLOOKUP($AT1431,'#Input Lists#'!$L$3:$S$1033,6,FALSE)</f>
        <v>#N/A</v>
      </c>
      <c r="BA1431" s="239" t="e">
        <f>VLOOKUP($AT1431,'#Input Lists#'!$L$3:$S$833,7,FALSE)</f>
        <v>#N/A</v>
      </c>
      <c r="BB1431" s="239" t="e">
        <f>VLOOKUP($AT1431,'#Input Lists#'!$L$3:$S$833,8,FALSE)</f>
        <v>#N/A</v>
      </c>
      <c r="BC1431" s="91" t="str">
        <f t="shared" si="140"/>
        <v/>
      </c>
      <c r="BD1431" s="91" t="str">
        <f t="shared" si="141"/>
        <v/>
      </c>
      <c r="BE1431" s="15" t="str">
        <f t="shared" si="142"/>
        <v/>
      </c>
      <c r="BF1431" s="92" t="str">
        <f t="shared" si="143"/>
        <v>No Sighting Date</v>
      </c>
    </row>
    <row r="1432" spans="1:58" x14ac:dyDescent="0.25">
      <c r="A1432" s="118">
        <v>1427</v>
      </c>
      <c r="B1432" s="119"/>
      <c r="C1432" s="120"/>
      <c r="D1432" s="121"/>
      <c r="E1432" s="121"/>
      <c r="F1432" s="236"/>
      <c r="G1432" s="122" t="str">
        <f>IFERROR(VLOOKUP(F1432,'#Location List#'!$U$3:$V$1154,2,FALSE),"")</f>
        <v/>
      </c>
      <c r="H1432" s="120"/>
      <c r="I1432" s="120"/>
      <c r="J1432" s="120"/>
      <c r="K1432" s="120"/>
      <c r="L1432" s="120"/>
      <c r="M1432" s="120"/>
      <c r="N1432" s="120"/>
      <c r="O1432" s="120"/>
      <c r="P1432" s="120"/>
      <c r="Q1432" s="120"/>
      <c r="R1432" s="120"/>
      <c r="S1432" s="120"/>
      <c r="T1432" s="205">
        <f t="shared" si="138"/>
        <v>0</v>
      </c>
      <c r="U1432" s="205">
        <f t="shared" si="139"/>
        <v>0</v>
      </c>
      <c r="V1432" s="210"/>
      <c r="W1432" s="210"/>
      <c r="X1432" s="23" t="str">
        <f>IFERROR(VLOOKUP(AT1432,'#Input Lists#'!$L$3:$AH$833,3,FALSE)," ")</f>
        <v xml:space="preserve"> </v>
      </c>
      <c r="Y1432" s="23" t="str">
        <f>IFERROR(VLOOKUP(AT1432,'#Input Lists#'!$L$3:$AH$833,5,FALSE)," ")</f>
        <v xml:space="preserve"> </v>
      </c>
      <c r="Z1432" s="206" t="str">
        <f>IFERROR(VLOOKUP(AT1432,'#Input Lists#'!$L$3:$AH$833,9,FALSE)," ")</f>
        <v xml:space="preserve"> </v>
      </c>
      <c r="AA1432" s="119" t="s">
        <v>1527</v>
      </c>
      <c r="AB1432" s="120"/>
      <c r="AC1432" s="123"/>
      <c r="AD1432" s="123"/>
      <c r="AE1432" s="123"/>
      <c r="AF1432" s="123"/>
      <c r="AG1432" s="123"/>
      <c r="AH1432" s="123"/>
      <c r="AI1432" s="123"/>
      <c r="AJ1432" s="123"/>
      <c r="AK1432" s="123"/>
      <c r="AL1432" s="123"/>
      <c r="AM1432" s="123"/>
      <c r="AN1432" s="123"/>
      <c r="AO1432" s="123"/>
      <c r="AP1432" s="120"/>
      <c r="AQ1432" s="125" t="str">
        <f>IFERROR(VLOOKUP(G1432,'#Location List#'!$C$3:$D$150,2,FALSE),"")</f>
        <v/>
      </c>
      <c r="AR1432" s="125" t="str">
        <f>IFERROR(VLOOKUP(F1432,'#Location List#'!$Q$3:$R$1154,2,FALSE),"")</f>
        <v/>
      </c>
      <c r="AS1432" s="125" t="str">
        <f>IFERROR(VLOOKUP(V1432,'#Input Lists#'!$B$3:$D$46,3,FALSE),"")</f>
        <v/>
      </c>
      <c r="AT1432" s="125" t="str">
        <f>IFERROR(VLOOKUP(CONCATENATE(V1432," ",W1432),'#Input Lists#'!$K$3:$L$827,2,FALSE),"")</f>
        <v/>
      </c>
      <c r="AU1432" s="125">
        <f>IFERROR(VLOOKUP(AA1432,'#Input Lists#'!$BU$3:$BV$8,2,FALSE),"")</f>
        <v>1</v>
      </c>
      <c r="AV1432" s="118" t="str">
        <f>IFERROR(VLOOKUP(AB1432,'#Input Lists#'!$BO$3:$BP$9,2,FALSE),"")</f>
        <v/>
      </c>
      <c r="AW1432" s="118">
        <f>IFERROR(VLOOKUP(AC1432,'#Input Lists#'!$BL$3:$BM$7,2,FALSE),"")</f>
        <v>1</v>
      </c>
      <c r="AX1432" s="52" t="e">
        <f>VLOOKUP(AQ1432,'#Location List#'!$D$3:$K$150,4,FALSE)</f>
        <v>#N/A</v>
      </c>
      <c r="AY1432" s="273" t="e">
        <f>VLOOKUP(AX1432,'#Location List#'!$Z$3:$AA$13,2,FALSE)</f>
        <v>#N/A</v>
      </c>
      <c r="AZ1432" s="126" t="e">
        <f>VLOOKUP($AT1432,'#Input Lists#'!$L$3:$S$1033,6,FALSE)</f>
        <v>#N/A</v>
      </c>
      <c r="BA1432" s="239" t="e">
        <f>VLOOKUP($AT1432,'#Input Lists#'!$L$3:$S$833,7,FALSE)</f>
        <v>#N/A</v>
      </c>
      <c r="BB1432" s="239" t="e">
        <f>VLOOKUP($AT1432,'#Input Lists#'!$L$3:$S$833,8,FALSE)</f>
        <v>#N/A</v>
      </c>
      <c r="BC1432" s="91" t="str">
        <f t="shared" si="140"/>
        <v/>
      </c>
      <c r="BD1432" s="91" t="str">
        <f t="shared" si="141"/>
        <v/>
      </c>
      <c r="BE1432" s="15" t="str">
        <f t="shared" si="142"/>
        <v/>
      </c>
      <c r="BF1432" s="92" t="str">
        <f t="shared" si="143"/>
        <v>No Sighting Date</v>
      </c>
    </row>
    <row r="1433" spans="1:58" x14ac:dyDescent="0.25">
      <c r="A1433" s="118">
        <v>1428</v>
      </c>
      <c r="B1433" s="119"/>
      <c r="C1433" s="120"/>
      <c r="D1433" s="121"/>
      <c r="E1433" s="121"/>
      <c r="F1433" s="236"/>
      <c r="G1433" s="122" t="str">
        <f>IFERROR(VLOOKUP(F1433,'#Location List#'!$U$3:$V$1154,2,FALSE),"")</f>
        <v/>
      </c>
      <c r="H1433" s="120"/>
      <c r="I1433" s="120"/>
      <c r="J1433" s="120"/>
      <c r="K1433" s="120"/>
      <c r="L1433" s="120"/>
      <c r="M1433" s="120"/>
      <c r="N1433" s="120"/>
      <c r="O1433" s="120"/>
      <c r="P1433" s="120"/>
      <c r="Q1433" s="120"/>
      <c r="R1433" s="120"/>
      <c r="S1433" s="120"/>
      <c r="T1433" s="205">
        <f t="shared" si="138"/>
        <v>0</v>
      </c>
      <c r="U1433" s="205">
        <f t="shared" si="139"/>
        <v>0</v>
      </c>
      <c r="V1433" s="210"/>
      <c r="W1433" s="210"/>
      <c r="X1433" s="23" t="str">
        <f>IFERROR(VLOOKUP(AT1433,'#Input Lists#'!$L$3:$AH$833,3,FALSE)," ")</f>
        <v xml:space="preserve"> </v>
      </c>
      <c r="Y1433" s="23" t="str">
        <f>IFERROR(VLOOKUP(AT1433,'#Input Lists#'!$L$3:$AH$833,5,FALSE)," ")</f>
        <v xml:space="preserve"> </v>
      </c>
      <c r="Z1433" s="206" t="str">
        <f>IFERROR(VLOOKUP(AT1433,'#Input Lists#'!$L$3:$AH$833,9,FALSE)," ")</f>
        <v xml:space="preserve"> </v>
      </c>
      <c r="AA1433" s="119" t="s">
        <v>1527</v>
      </c>
      <c r="AB1433" s="120"/>
      <c r="AC1433" s="123"/>
      <c r="AD1433" s="123"/>
      <c r="AE1433" s="123"/>
      <c r="AF1433" s="123"/>
      <c r="AG1433" s="123"/>
      <c r="AH1433" s="123"/>
      <c r="AI1433" s="123"/>
      <c r="AJ1433" s="123"/>
      <c r="AK1433" s="123"/>
      <c r="AL1433" s="123"/>
      <c r="AM1433" s="123"/>
      <c r="AN1433" s="123"/>
      <c r="AO1433" s="123"/>
      <c r="AP1433" s="120"/>
      <c r="AQ1433" s="125" t="str">
        <f>IFERROR(VLOOKUP(G1433,'#Location List#'!$C$3:$D$150,2,FALSE),"")</f>
        <v/>
      </c>
      <c r="AR1433" s="125" t="str">
        <f>IFERROR(VLOOKUP(F1433,'#Location List#'!$Q$3:$R$1154,2,FALSE),"")</f>
        <v/>
      </c>
      <c r="AS1433" s="125" t="str">
        <f>IFERROR(VLOOKUP(V1433,'#Input Lists#'!$B$3:$D$46,3,FALSE),"")</f>
        <v/>
      </c>
      <c r="AT1433" s="125" t="str">
        <f>IFERROR(VLOOKUP(CONCATENATE(V1433," ",W1433),'#Input Lists#'!$K$3:$L$827,2,FALSE),"")</f>
        <v/>
      </c>
      <c r="AU1433" s="125">
        <f>IFERROR(VLOOKUP(AA1433,'#Input Lists#'!$BU$3:$BV$8,2,FALSE),"")</f>
        <v>1</v>
      </c>
      <c r="AV1433" s="118" t="str">
        <f>IFERROR(VLOOKUP(AB1433,'#Input Lists#'!$BO$3:$BP$9,2,FALSE),"")</f>
        <v/>
      </c>
      <c r="AW1433" s="118">
        <f>IFERROR(VLOOKUP(AC1433,'#Input Lists#'!$BL$3:$BM$7,2,FALSE),"")</f>
        <v>1</v>
      </c>
      <c r="AX1433" s="52" t="e">
        <f>VLOOKUP(AQ1433,'#Location List#'!$D$3:$K$150,4,FALSE)</f>
        <v>#N/A</v>
      </c>
      <c r="AY1433" s="273" t="e">
        <f>VLOOKUP(AX1433,'#Location List#'!$Z$3:$AA$13,2,FALSE)</f>
        <v>#N/A</v>
      </c>
      <c r="AZ1433" s="126" t="e">
        <f>VLOOKUP($AT1433,'#Input Lists#'!$L$3:$S$1033,6,FALSE)</f>
        <v>#N/A</v>
      </c>
      <c r="BA1433" s="239" t="e">
        <f>VLOOKUP($AT1433,'#Input Lists#'!$L$3:$S$833,7,FALSE)</f>
        <v>#N/A</v>
      </c>
      <c r="BB1433" s="239" t="e">
        <f>VLOOKUP($AT1433,'#Input Lists#'!$L$3:$S$833,8,FALSE)</f>
        <v>#N/A</v>
      </c>
      <c r="BC1433" s="91" t="str">
        <f t="shared" si="140"/>
        <v/>
      </c>
      <c r="BD1433" s="91" t="str">
        <f t="shared" si="141"/>
        <v/>
      </c>
      <c r="BE1433" s="15" t="str">
        <f t="shared" si="142"/>
        <v/>
      </c>
      <c r="BF1433" s="92" t="str">
        <f t="shared" si="143"/>
        <v>No Sighting Date</v>
      </c>
    </row>
    <row r="1434" spans="1:58" x14ac:dyDescent="0.25">
      <c r="A1434" s="118">
        <v>1429</v>
      </c>
      <c r="B1434" s="119"/>
      <c r="C1434" s="120"/>
      <c r="D1434" s="121"/>
      <c r="E1434" s="121"/>
      <c r="F1434" s="236"/>
      <c r="G1434" s="122" t="str">
        <f>IFERROR(VLOOKUP(F1434,'#Location List#'!$U$3:$V$1154,2,FALSE),"")</f>
        <v/>
      </c>
      <c r="H1434" s="120"/>
      <c r="I1434" s="120"/>
      <c r="J1434" s="120"/>
      <c r="K1434" s="120"/>
      <c r="L1434" s="120"/>
      <c r="M1434" s="120"/>
      <c r="N1434" s="120"/>
      <c r="O1434" s="120"/>
      <c r="P1434" s="120"/>
      <c r="Q1434" s="120"/>
      <c r="R1434" s="120"/>
      <c r="S1434" s="120"/>
      <c r="T1434" s="205">
        <f t="shared" si="138"/>
        <v>0</v>
      </c>
      <c r="U1434" s="205">
        <f t="shared" si="139"/>
        <v>0</v>
      </c>
      <c r="V1434" s="210"/>
      <c r="W1434" s="210"/>
      <c r="X1434" s="23" t="str">
        <f>IFERROR(VLOOKUP(AT1434,'#Input Lists#'!$L$3:$AH$833,3,FALSE)," ")</f>
        <v xml:space="preserve"> </v>
      </c>
      <c r="Y1434" s="23" t="str">
        <f>IFERROR(VLOOKUP(AT1434,'#Input Lists#'!$L$3:$AH$833,5,FALSE)," ")</f>
        <v xml:space="preserve"> </v>
      </c>
      <c r="Z1434" s="206" t="str">
        <f>IFERROR(VLOOKUP(AT1434,'#Input Lists#'!$L$3:$AH$833,9,FALSE)," ")</f>
        <v xml:space="preserve"> </v>
      </c>
      <c r="AA1434" s="119" t="s">
        <v>1527</v>
      </c>
      <c r="AB1434" s="120"/>
      <c r="AC1434" s="123"/>
      <c r="AD1434" s="123"/>
      <c r="AE1434" s="123"/>
      <c r="AF1434" s="123"/>
      <c r="AG1434" s="123"/>
      <c r="AH1434" s="123"/>
      <c r="AI1434" s="123"/>
      <c r="AJ1434" s="123"/>
      <c r="AK1434" s="123"/>
      <c r="AL1434" s="123"/>
      <c r="AM1434" s="123"/>
      <c r="AN1434" s="123"/>
      <c r="AO1434" s="123"/>
      <c r="AP1434" s="120"/>
      <c r="AQ1434" s="125" t="str">
        <f>IFERROR(VLOOKUP(G1434,'#Location List#'!$C$3:$D$150,2,FALSE),"")</f>
        <v/>
      </c>
      <c r="AR1434" s="125" t="str">
        <f>IFERROR(VLOOKUP(F1434,'#Location List#'!$Q$3:$R$1154,2,FALSE),"")</f>
        <v/>
      </c>
      <c r="AS1434" s="125" t="str">
        <f>IFERROR(VLOOKUP(V1434,'#Input Lists#'!$B$3:$D$46,3,FALSE),"")</f>
        <v/>
      </c>
      <c r="AT1434" s="125" t="str">
        <f>IFERROR(VLOOKUP(CONCATENATE(V1434," ",W1434),'#Input Lists#'!$K$3:$L$827,2,FALSE),"")</f>
        <v/>
      </c>
      <c r="AU1434" s="125">
        <f>IFERROR(VLOOKUP(AA1434,'#Input Lists#'!$BU$3:$BV$8,2,FALSE),"")</f>
        <v>1</v>
      </c>
      <c r="AV1434" s="118" t="str">
        <f>IFERROR(VLOOKUP(AB1434,'#Input Lists#'!$BO$3:$BP$9,2,FALSE),"")</f>
        <v/>
      </c>
      <c r="AW1434" s="118">
        <f>IFERROR(VLOOKUP(AC1434,'#Input Lists#'!$BL$3:$BM$7,2,FALSE),"")</f>
        <v>1</v>
      </c>
      <c r="AX1434" s="52" t="e">
        <f>VLOOKUP(AQ1434,'#Location List#'!$D$3:$K$150,4,FALSE)</f>
        <v>#N/A</v>
      </c>
      <c r="AY1434" s="273" t="e">
        <f>VLOOKUP(AX1434,'#Location List#'!$Z$3:$AA$13,2,FALSE)</f>
        <v>#N/A</v>
      </c>
      <c r="AZ1434" s="126" t="e">
        <f>VLOOKUP($AT1434,'#Input Lists#'!$L$3:$S$1033,6,FALSE)</f>
        <v>#N/A</v>
      </c>
      <c r="BA1434" s="239" t="e">
        <f>VLOOKUP($AT1434,'#Input Lists#'!$L$3:$S$833,7,FALSE)</f>
        <v>#N/A</v>
      </c>
      <c r="BB1434" s="239" t="e">
        <f>VLOOKUP($AT1434,'#Input Lists#'!$L$3:$S$833,8,FALSE)</f>
        <v>#N/A</v>
      </c>
      <c r="BC1434" s="91" t="str">
        <f t="shared" si="140"/>
        <v/>
      </c>
      <c r="BD1434" s="91" t="str">
        <f t="shared" si="141"/>
        <v/>
      </c>
      <c r="BE1434" s="15" t="str">
        <f t="shared" si="142"/>
        <v/>
      </c>
      <c r="BF1434" s="92" t="str">
        <f t="shared" si="143"/>
        <v>No Sighting Date</v>
      </c>
    </row>
    <row r="1435" spans="1:58" x14ac:dyDescent="0.25">
      <c r="A1435" s="118">
        <v>1430</v>
      </c>
      <c r="B1435" s="119"/>
      <c r="C1435" s="120"/>
      <c r="D1435" s="121"/>
      <c r="E1435" s="121"/>
      <c r="F1435" s="236"/>
      <c r="G1435" s="122" t="str">
        <f>IFERROR(VLOOKUP(F1435,'#Location List#'!$U$3:$V$1154,2,FALSE),"")</f>
        <v/>
      </c>
      <c r="H1435" s="120"/>
      <c r="I1435" s="120"/>
      <c r="J1435" s="120"/>
      <c r="K1435" s="120"/>
      <c r="L1435" s="120"/>
      <c r="M1435" s="120"/>
      <c r="N1435" s="120"/>
      <c r="O1435" s="120"/>
      <c r="P1435" s="120"/>
      <c r="Q1435" s="120"/>
      <c r="R1435" s="120"/>
      <c r="S1435" s="120"/>
      <c r="T1435" s="205">
        <f t="shared" si="138"/>
        <v>0</v>
      </c>
      <c r="U1435" s="205">
        <f t="shared" si="139"/>
        <v>0</v>
      </c>
      <c r="V1435" s="210"/>
      <c r="W1435" s="210"/>
      <c r="X1435" s="23" t="str">
        <f>IFERROR(VLOOKUP(AT1435,'#Input Lists#'!$L$3:$AH$833,3,FALSE)," ")</f>
        <v xml:space="preserve"> </v>
      </c>
      <c r="Y1435" s="23" t="str">
        <f>IFERROR(VLOOKUP(AT1435,'#Input Lists#'!$L$3:$AH$833,5,FALSE)," ")</f>
        <v xml:space="preserve"> </v>
      </c>
      <c r="Z1435" s="206" t="str">
        <f>IFERROR(VLOOKUP(AT1435,'#Input Lists#'!$L$3:$AH$833,9,FALSE)," ")</f>
        <v xml:space="preserve"> </v>
      </c>
      <c r="AA1435" s="119" t="s">
        <v>1527</v>
      </c>
      <c r="AB1435" s="120"/>
      <c r="AC1435" s="123"/>
      <c r="AD1435" s="123"/>
      <c r="AE1435" s="123"/>
      <c r="AF1435" s="123"/>
      <c r="AG1435" s="123"/>
      <c r="AH1435" s="123"/>
      <c r="AI1435" s="123"/>
      <c r="AJ1435" s="123"/>
      <c r="AK1435" s="123"/>
      <c r="AL1435" s="123"/>
      <c r="AM1435" s="123"/>
      <c r="AN1435" s="123"/>
      <c r="AO1435" s="123"/>
      <c r="AP1435" s="120"/>
      <c r="AQ1435" s="125" t="str">
        <f>IFERROR(VLOOKUP(G1435,'#Location List#'!$C$3:$D$150,2,FALSE),"")</f>
        <v/>
      </c>
      <c r="AR1435" s="125" t="str">
        <f>IFERROR(VLOOKUP(F1435,'#Location List#'!$Q$3:$R$1154,2,FALSE),"")</f>
        <v/>
      </c>
      <c r="AS1435" s="125" t="str">
        <f>IFERROR(VLOOKUP(V1435,'#Input Lists#'!$B$3:$D$46,3,FALSE),"")</f>
        <v/>
      </c>
      <c r="AT1435" s="125" t="str">
        <f>IFERROR(VLOOKUP(CONCATENATE(V1435," ",W1435),'#Input Lists#'!$K$3:$L$827,2,FALSE),"")</f>
        <v/>
      </c>
      <c r="AU1435" s="125">
        <f>IFERROR(VLOOKUP(AA1435,'#Input Lists#'!$BU$3:$BV$8,2,FALSE),"")</f>
        <v>1</v>
      </c>
      <c r="AV1435" s="118" t="str">
        <f>IFERROR(VLOOKUP(AB1435,'#Input Lists#'!$BO$3:$BP$9,2,FALSE),"")</f>
        <v/>
      </c>
      <c r="AW1435" s="118">
        <f>IFERROR(VLOOKUP(AC1435,'#Input Lists#'!$BL$3:$BM$7,2,FALSE),"")</f>
        <v>1</v>
      </c>
      <c r="AX1435" s="52" t="e">
        <f>VLOOKUP(AQ1435,'#Location List#'!$D$3:$K$150,4,FALSE)</f>
        <v>#N/A</v>
      </c>
      <c r="AY1435" s="273" t="e">
        <f>VLOOKUP(AX1435,'#Location List#'!$Z$3:$AA$13,2,FALSE)</f>
        <v>#N/A</v>
      </c>
      <c r="AZ1435" s="126" t="e">
        <f>VLOOKUP($AT1435,'#Input Lists#'!$L$3:$S$1033,6,FALSE)</f>
        <v>#N/A</v>
      </c>
      <c r="BA1435" s="239" t="e">
        <f>VLOOKUP($AT1435,'#Input Lists#'!$L$3:$S$833,7,FALSE)</f>
        <v>#N/A</v>
      </c>
      <c r="BB1435" s="239" t="e">
        <f>VLOOKUP($AT1435,'#Input Lists#'!$L$3:$S$833,8,FALSE)</f>
        <v>#N/A</v>
      </c>
      <c r="BC1435" s="91" t="str">
        <f t="shared" si="140"/>
        <v/>
      </c>
      <c r="BD1435" s="91" t="str">
        <f t="shared" si="141"/>
        <v/>
      </c>
      <c r="BE1435" s="15" t="str">
        <f t="shared" si="142"/>
        <v/>
      </c>
      <c r="BF1435" s="92" t="str">
        <f t="shared" si="143"/>
        <v>No Sighting Date</v>
      </c>
    </row>
    <row r="1436" spans="1:58" x14ac:dyDescent="0.25">
      <c r="A1436" s="118">
        <v>1431</v>
      </c>
      <c r="B1436" s="119"/>
      <c r="C1436" s="120"/>
      <c r="D1436" s="121"/>
      <c r="E1436" s="121"/>
      <c r="F1436" s="236"/>
      <c r="G1436" s="122" t="str">
        <f>IFERROR(VLOOKUP(F1436,'#Location List#'!$U$3:$V$1154,2,FALSE),"")</f>
        <v/>
      </c>
      <c r="H1436" s="120"/>
      <c r="I1436" s="120"/>
      <c r="J1436" s="120"/>
      <c r="K1436" s="120"/>
      <c r="L1436" s="120"/>
      <c r="M1436" s="120"/>
      <c r="N1436" s="120"/>
      <c r="O1436" s="120"/>
      <c r="P1436" s="120"/>
      <c r="Q1436" s="120"/>
      <c r="R1436" s="120"/>
      <c r="S1436" s="120"/>
      <c r="T1436" s="205">
        <f t="shared" si="138"/>
        <v>0</v>
      </c>
      <c r="U1436" s="205">
        <f t="shared" si="139"/>
        <v>0</v>
      </c>
      <c r="V1436" s="210"/>
      <c r="W1436" s="210"/>
      <c r="X1436" s="23" t="str">
        <f>IFERROR(VLOOKUP(AT1436,'#Input Lists#'!$L$3:$AH$833,3,FALSE)," ")</f>
        <v xml:space="preserve"> </v>
      </c>
      <c r="Y1436" s="23" t="str">
        <f>IFERROR(VLOOKUP(AT1436,'#Input Lists#'!$L$3:$AH$833,5,FALSE)," ")</f>
        <v xml:space="preserve"> </v>
      </c>
      <c r="Z1436" s="206" t="str">
        <f>IFERROR(VLOOKUP(AT1436,'#Input Lists#'!$L$3:$AH$833,9,FALSE)," ")</f>
        <v xml:space="preserve"> </v>
      </c>
      <c r="AA1436" s="119" t="s">
        <v>1527</v>
      </c>
      <c r="AB1436" s="120"/>
      <c r="AC1436" s="123"/>
      <c r="AD1436" s="123"/>
      <c r="AE1436" s="123"/>
      <c r="AF1436" s="123"/>
      <c r="AG1436" s="123"/>
      <c r="AH1436" s="123"/>
      <c r="AI1436" s="123"/>
      <c r="AJ1436" s="123"/>
      <c r="AK1436" s="123"/>
      <c r="AL1436" s="123"/>
      <c r="AM1436" s="123"/>
      <c r="AN1436" s="123"/>
      <c r="AO1436" s="123"/>
      <c r="AP1436" s="120"/>
      <c r="AQ1436" s="125" t="str">
        <f>IFERROR(VLOOKUP(G1436,'#Location List#'!$C$3:$D$150,2,FALSE),"")</f>
        <v/>
      </c>
      <c r="AR1436" s="125" t="str">
        <f>IFERROR(VLOOKUP(F1436,'#Location List#'!$Q$3:$R$1154,2,FALSE),"")</f>
        <v/>
      </c>
      <c r="AS1436" s="125" t="str">
        <f>IFERROR(VLOOKUP(V1436,'#Input Lists#'!$B$3:$D$46,3,FALSE),"")</f>
        <v/>
      </c>
      <c r="AT1436" s="125" t="str">
        <f>IFERROR(VLOOKUP(CONCATENATE(V1436," ",W1436),'#Input Lists#'!$K$3:$L$827,2,FALSE),"")</f>
        <v/>
      </c>
      <c r="AU1436" s="125">
        <f>IFERROR(VLOOKUP(AA1436,'#Input Lists#'!$BU$3:$BV$8,2,FALSE),"")</f>
        <v>1</v>
      </c>
      <c r="AV1436" s="118" t="str">
        <f>IFERROR(VLOOKUP(AB1436,'#Input Lists#'!$BO$3:$BP$9,2,FALSE),"")</f>
        <v/>
      </c>
      <c r="AW1436" s="118">
        <f>IFERROR(VLOOKUP(AC1436,'#Input Lists#'!$BL$3:$BM$7,2,FALSE),"")</f>
        <v>1</v>
      </c>
      <c r="AX1436" s="52" t="e">
        <f>VLOOKUP(AQ1436,'#Location List#'!$D$3:$K$150,4,FALSE)</f>
        <v>#N/A</v>
      </c>
      <c r="AY1436" s="273" t="e">
        <f>VLOOKUP(AX1436,'#Location List#'!$Z$3:$AA$13,2,FALSE)</f>
        <v>#N/A</v>
      </c>
      <c r="AZ1436" s="126" t="e">
        <f>VLOOKUP($AT1436,'#Input Lists#'!$L$3:$S$1033,6,FALSE)</f>
        <v>#N/A</v>
      </c>
      <c r="BA1436" s="239" t="e">
        <f>VLOOKUP($AT1436,'#Input Lists#'!$L$3:$S$833,7,FALSE)</f>
        <v>#N/A</v>
      </c>
      <c r="BB1436" s="239" t="e">
        <f>VLOOKUP($AT1436,'#Input Lists#'!$L$3:$S$833,8,FALSE)</f>
        <v>#N/A</v>
      </c>
      <c r="BC1436" s="91" t="str">
        <f t="shared" si="140"/>
        <v/>
      </c>
      <c r="BD1436" s="91" t="str">
        <f t="shared" si="141"/>
        <v/>
      </c>
      <c r="BE1436" s="15" t="str">
        <f t="shared" si="142"/>
        <v/>
      </c>
      <c r="BF1436" s="92" t="str">
        <f t="shared" si="143"/>
        <v>No Sighting Date</v>
      </c>
    </row>
    <row r="1437" spans="1:58" x14ac:dyDescent="0.25">
      <c r="A1437" s="118">
        <v>1432</v>
      </c>
      <c r="B1437" s="119"/>
      <c r="C1437" s="120"/>
      <c r="D1437" s="121"/>
      <c r="E1437" s="121"/>
      <c r="F1437" s="236"/>
      <c r="G1437" s="122" t="str">
        <f>IFERROR(VLOOKUP(F1437,'#Location List#'!$U$3:$V$1154,2,FALSE),"")</f>
        <v/>
      </c>
      <c r="H1437" s="120"/>
      <c r="I1437" s="120"/>
      <c r="J1437" s="120"/>
      <c r="K1437" s="120"/>
      <c r="L1437" s="120"/>
      <c r="M1437" s="120"/>
      <c r="N1437" s="120"/>
      <c r="O1437" s="120"/>
      <c r="P1437" s="120"/>
      <c r="Q1437" s="120"/>
      <c r="R1437" s="120"/>
      <c r="S1437" s="120"/>
      <c r="T1437" s="205">
        <f t="shared" si="138"/>
        <v>0</v>
      </c>
      <c r="U1437" s="205">
        <f t="shared" si="139"/>
        <v>0</v>
      </c>
      <c r="V1437" s="210"/>
      <c r="W1437" s="210"/>
      <c r="X1437" s="23" t="str">
        <f>IFERROR(VLOOKUP(AT1437,'#Input Lists#'!$L$3:$AH$833,3,FALSE)," ")</f>
        <v xml:space="preserve"> </v>
      </c>
      <c r="Y1437" s="23" t="str">
        <f>IFERROR(VLOOKUP(AT1437,'#Input Lists#'!$L$3:$AH$833,5,FALSE)," ")</f>
        <v xml:space="preserve"> </v>
      </c>
      <c r="Z1437" s="206" t="str">
        <f>IFERROR(VLOOKUP(AT1437,'#Input Lists#'!$L$3:$AH$833,9,FALSE)," ")</f>
        <v xml:space="preserve"> </v>
      </c>
      <c r="AA1437" s="119" t="s">
        <v>1527</v>
      </c>
      <c r="AB1437" s="120"/>
      <c r="AC1437" s="123"/>
      <c r="AD1437" s="123"/>
      <c r="AE1437" s="123"/>
      <c r="AF1437" s="123"/>
      <c r="AG1437" s="123"/>
      <c r="AH1437" s="123"/>
      <c r="AI1437" s="123"/>
      <c r="AJ1437" s="123"/>
      <c r="AK1437" s="123"/>
      <c r="AL1437" s="123"/>
      <c r="AM1437" s="123"/>
      <c r="AN1437" s="123"/>
      <c r="AO1437" s="123"/>
      <c r="AP1437" s="120"/>
      <c r="AQ1437" s="125" t="str">
        <f>IFERROR(VLOOKUP(G1437,'#Location List#'!$C$3:$D$150,2,FALSE),"")</f>
        <v/>
      </c>
      <c r="AR1437" s="125" t="str">
        <f>IFERROR(VLOOKUP(F1437,'#Location List#'!$Q$3:$R$1154,2,FALSE),"")</f>
        <v/>
      </c>
      <c r="AS1437" s="125" t="str">
        <f>IFERROR(VLOOKUP(V1437,'#Input Lists#'!$B$3:$D$46,3,FALSE),"")</f>
        <v/>
      </c>
      <c r="AT1437" s="125" t="str">
        <f>IFERROR(VLOOKUP(CONCATENATE(V1437," ",W1437),'#Input Lists#'!$K$3:$L$827,2,FALSE),"")</f>
        <v/>
      </c>
      <c r="AU1437" s="125">
        <f>IFERROR(VLOOKUP(AA1437,'#Input Lists#'!$BU$3:$BV$8,2,FALSE),"")</f>
        <v>1</v>
      </c>
      <c r="AV1437" s="118" t="str">
        <f>IFERROR(VLOOKUP(AB1437,'#Input Lists#'!$BO$3:$BP$9,2,FALSE),"")</f>
        <v/>
      </c>
      <c r="AW1437" s="118">
        <f>IFERROR(VLOOKUP(AC1437,'#Input Lists#'!$BL$3:$BM$7,2,FALSE),"")</f>
        <v>1</v>
      </c>
      <c r="AX1437" s="52" t="e">
        <f>VLOOKUP(AQ1437,'#Location List#'!$D$3:$K$150,4,FALSE)</f>
        <v>#N/A</v>
      </c>
      <c r="AY1437" s="273" t="e">
        <f>VLOOKUP(AX1437,'#Location List#'!$Z$3:$AA$13,2,FALSE)</f>
        <v>#N/A</v>
      </c>
      <c r="AZ1437" s="126" t="e">
        <f>VLOOKUP($AT1437,'#Input Lists#'!$L$3:$S$1033,6,FALSE)</f>
        <v>#N/A</v>
      </c>
      <c r="BA1437" s="239" t="e">
        <f>VLOOKUP($AT1437,'#Input Lists#'!$L$3:$S$833,7,FALSE)</f>
        <v>#N/A</v>
      </c>
      <c r="BB1437" s="239" t="e">
        <f>VLOOKUP($AT1437,'#Input Lists#'!$L$3:$S$833,8,FALSE)</f>
        <v>#N/A</v>
      </c>
      <c r="BC1437" s="91" t="str">
        <f t="shared" si="140"/>
        <v/>
      </c>
      <c r="BD1437" s="91" t="str">
        <f t="shared" si="141"/>
        <v/>
      </c>
      <c r="BE1437" s="15" t="str">
        <f t="shared" si="142"/>
        <v/>
      </c>
      <c r="BF1437" s="92" t="str">
        <f t="shared" si="143"/>
        <v>No Sighting Date</v>
      </c>
    </row>
    <row r="1438" spans="1:58" x14ac:dyDescent="0.25">
      <c r="A1438" s="118">
        <v>1433</v>
      </c>
      <c r="B1438" s="119"/>
      <c r="C1438" s="120"/>
      <c r="D1438" s="121"/>
      <c r="E1438" s="121"/>
      <c r="F1438" s="236"/>
      <c r="G1438" s="122" t="str">
        <f>IFERROR(VLOOKUP(F1438,'#Location List#'!$U$3:$V$1154,2,FALSE),"")</f>
        <v/>
      </c>
      <c r="H1438" s="120"/>
      <c r="I1438" s="120"/>
      <c r="J1438" s="120"/>
      <c r="K1438" s="120"/>
      <c r="L1438" s="120"/>
      <c r="M1438" s="120"/>
      <c r="N1438" s="120"/>
      <c r="O1438" s="120"/>
      <c r="P1438" s="120"/>
      <c r="Q1438" s="120"/>
      <c r="R1438" s="120"/>
      <c r="S1438" s="120"/>
      <c r="T1438" s="205">
        <f t="shared" si="138"/>
        <v>0</v>
      </c>
      <c r="U1438" s="205">
        <f t="shared" si="139"/>
        <v>0</v>
      </c>
      <c r="V1438" s="210"/>
      <c r="W1438" s="210"/>
      <c r="X1438" s="23" t="str">
        <f>IFERROR(VLOOKUP(AT1438,'#Input Lists#'!$L$3:$AH$833,3,FALSE)," ")</f>
        <v xml:space="preserve"> </v>
      </c>
      <c r="Y1438" s="23" t="str">
        <f>IFERROR(VLOOKUP(AT1438,'#Input Lists#'!$L$3:$AH$833,5,FALSE)," ")</f>
        <v xml:space="preserve"> </v>
      </c>
      <c r="Z1438" s="206" t="str">
        <f>IFERROR(VLOOKUP(AT1438,'#Input Lists#'!$L$3:$AH$833,9,FALSE)," ")</f>
        <v xml:space="preserve"> </v>
      </c>
      <c r="AA1438" s="119" t="s">
        <v>1527</v>
      </c>
      <c r="AB1438" s="120"/>
      <c r="AC1438" s="123"/>
      <c r="AD1438" s="123"/>
      <c r="AE1438" s="123"/>
      <c r="AF1438" s="123"/>
      <c r="AG1438" s="123"/>
      <c r="AH1438" s="123"/>
      <c r="AI1438" s="123"/>
      <c r="AJ1438" s="123"/>
      <c r="AK1438" s="123"/>
      <c r="AL1438" s="123"/>
      <c r="AM1438" s="123"/>
      <c r="AN1438" s="123"/>
      <c r="AO1438" s="123"/>
      <c r="AP1438" s="120"/>
      <c r="AQ1438" s="125" t="str">
        <f>IFERROR(VLOOKUP(G1438,'#Location List#'!$C$3:$D$150,2,FALSE),"")</f>
        <v/>
      </c>
      <c r="AR1438" s="125" t="str">
        <f>IFERROR(VLOOKUP(F1438,'#Location List#'!$Q$3:$R$1154,2,FALSE),"")</f>
        <v/>
      </c>
      <c r="AS1438" s="125" t="str">
        <f>IFERROR(VLOOKUP(V1438,'#Input Lists#'!$B$3:$D$46,3,FALSE),"")</f>
        <v/>
      </c>
      <c r="AT1438" s="125" t="str">
        <f>IFERROR(VLOOKUP(CONCATENATE(V1438," ",W1438),'#Input Lists#'!$K$3:$L$827,2,FALSE),"")</f>
        <v/>
      </c>
      <c r="AU1438" s="125">
        <f>IFERROR(VLOOKUP(AA1438,'#Input Lists#'!$BU$3:$BV$8,2,FALSE),"")</f>
        <v>1</v>
      </c>
      <c r="AV1438" s="118" t="str">
        <f>IFERROR(VLOOKUP(AB1438,'#Input Lists#'!$BO$3:$BP$9,2,FALSE),"")</f>
        <v/>
      </c>
      <c r="AW1438" s="118">
        <f>IFERROR(VLOOKUP(AC1438,'#Input Lists#'!$BL$3:$BM$7,2,FALSE),"")</f>
        <v>1</v>
      </c>
      <c r="AX1438" s="52" t="e">
        <f>VLOOKUP(AQ1438,'#Location List#'!$D$3:$K$150,4,FALSE)</f>
        <v>#N/A</v>
      </c>
      <c r="AY1438" s="273" t="e">
        <f>VLOOKUP(AX1438,'#Location List#'!$Z$3:$AA$13,2,FALSE)</f>
        <v>#N/A</v>
      </c>
      <c r="AZ1438" s="126" t="e">
        <f>VLOOKUP($AT1438,'#Input Lists#'!$L$3:$S$1033,6,FALSE)</f>
        <v>#N/A</v>
      </c>
      <c r="BA1438" s="239" t="e">
        <f>VLOOKUP($AT1438,'#Input Lists#'!$L$3:$S$833,7,FALSE)</f>
        <v>#N/A</v>
      </c>
      <c r="BB1438" s="239" t="e">
        <f>VLOOKUP($AT1438,'#Input Lists#'!$L$3:$S$833,8,FALSE)</f>
        <v>#N/A</v>
      </c>
      <c r="BC1438" s="91" t="str">
        <f t="shared" si="140"/>
        <v/>
      </c>
      <c r="BD1438" s="91" t="str">
        <f t="shared" si="141"/>
        <v/>
      </c>
      <c r="BE1438" s="15" t="str">
        <f t="shared" si="142"/>
        <v/>
      </c>
      <c r="BF1438" s="92" t="str">
        <f t="shared" si="143"/>
        <v>No Sighting Date</v>
      </c>
    </row>
    <row r="1439" spans="1:58" x14ac:dyDescent="0.25">
      <c r="A1439" s="118">
        <v>1434</v>
      </c>
      <c r="B1439" s="119"/>
      <c r="C1439" s="120"/>
      <c r="D1439" s="121"/>
      <c r="E1439" s="121"/>
      <c r="F1439" s="236"/>
      <c r="G1439" s="122" t="str">
        <f>IFERROR(VLOOKUP(F1439,'#Location List#'!$U$3:$V$1154,2,FALSE),"")</f>
        <v/>
      </c>
      <c r="H1439" s="120"/>
      <c r="I1439" s="120"/>
      <c r="J1439" s="120"/>
      <c r="K1439" s="120"/>
      <c r="L1439" s="120"/>
      <c r="M1439" s="120"/>
      <c r="N1439" s="120"/>
      <c r="O1439" s="120"/>
      <c r="P1439" s="120"/>
      <c r="Q1439" s="120"/>
      <c r="R1439" s="120"/>
      <c r="S1439" s="120"/>
      <c r="T1439" s="205">
        <f t="shared" si="138"/>
        <v>0</v>
      </c>
      <c r="U1439" s="205">
        <f t="shared" si="139"/>
        <v>0</v>
      </c>
      <c r="V1439" s="210"/>
      <c r="W1439" s="210"/>
      <c r="X1439" s="23" t="str">
        <f>IFERROR(VLOOKUP(AT1439,'#Input Lists#'!$L$3:$AH$833,3,FALSE)," ")</f>
        <v xml:space="preserve"> </v>
      </c>
      <c r="Y1439" s="23" t="str">
        <f>IFERROR(VLOOKUP(AT1439,'#Input Lists#'!$L$3:$AH$833,5,FALSE)," ")</f>
        <v xml:space="preserve"> </v>
      </c>
      <c r="Z1439" s="206" t="str">
        <f>IFERROR(VLOOKUP(AT1439,'#Input Lists#'!$L$3:$AH$833,9,FALSE)," ")</f>
        <v xml:space="preserve"> </v>
      </c>
      <c r="AA1439" s="119" t="s">
        <v>1527</v>
      </c>
      <c r="AB1439" s="120"/>
      <c r="AC1439" s="123"/>
      <c r="AD1439" s="123"/>
      <c r="AE1439" s="123"/>
      <c r="AF1439" s="123"/>
      <c r="AG1439" s="123"/>
      <c r="AH1439" s="123"/>
      <c r="AI1439" s="123"/>
      <c r="AJ1439" s="123"/>
      <c r="AK1439" s="123"/>
      <c r="AL1439" s="123"/>
      <c r="AM1439" s="123"/>
      <c r="AN1439" s="123"/>
      <c r="AO1439" s="123"/>
      <c r="AP1439" s="120"/>
      <c r="AQ1439" s="125" t="str">
        <f>IFERROR(VLOOKUP(G1439,'#Location List#'!$C$3:$D$150,2,FALSE),"")</f>
        <v/>
      </c>
      <c r="AR1439" s="125" t="str">
        <f>IFERROR(VLOOKUP(F1439,'#Location List#'!$Q$3:$R$1154,2,FALSE),"")</f>
        <v/>
      </c>
      <c r="AS1439" s="125" t="str">
        <f>IFERROR(VLOOKUP(V1439,'#Input Lists#'!$B$3:$D$46,3,FALSE),"")</f>
        <v/>
      </c>
      <c r="AT1439" s="125" t="str">
        <f>IFERROR(VLOOKUP(CONCATENATE(V1439," ",W1439),'#Input Lists#'!$K$3:$L$827,2,FALSE),"")</f>
        <v/>
      </c>
      <c r="AU1439" s="125">
        <f>IFERROR(VLOOKUP(AA1439,'#Input Lists#'!$BU$3:$BV$8,2,FALSE),"")</f>
        <v>1</v>
      </c>
      <c r="AV1439" s="118" t="str">
        <f>IFERROR(VLOOKUP(AB1439,'#Input Lists#'!$BO$3:$BP$9,2,FALSE),"")</f>
        <v/>
      </c>
      <c r="AW1439" s="118">
        <f>IFERROR(VLOOKUP(AC1439,'#Input Lists#'!$BL$3:$BM$7,2,FALSE),"")</f>
        <v>1</v>
      </c>
      <c r="AX1439" s="52" t="e">
        <f>VLOOKUP(AQ1439,'#Location List#'!$D$3:$K$150,4,FALSE)</f>
        <v>#N/A</v>
      </c>
      <c r="AY1439" s="273" t="e">
        <f>VLOOKUP(AX1439,'#Location List#'!$Z$3:$AA$13,2,FALSE)</f>
        <v>#N/A</v>
      </c>
      <c r="AZ1439" s="126" t="e">
        <f>VLOOKUP($AT1439,'#Input Lists#'!$L$3:$S$1033,6,FALSE)</f>
        <v>#N/A</v>
      </c>
      <c r="BA1439" s="239" t="e">
        <f>VLOOKUP($AT1439,'#Input Lists#'!$L$3:$S$833,7,FALSE)</f>
        <v>#N/A</v>
      </c>
      <c r="BB1439" s="239" t="e">
        <f>VLOOKUP($AT1439,'#Input Lists#'!$L$3:$S$833,8,FALSE)</f>
        <v>#N/A</v>
      </c>
      <c r="BC1439" s="91" t="str">
        <f t="shared" si="140"/>
        <v/>
      </c>
      <c r="BD1439" s="91" t="str">
        <f t="shared" si="141"/>
        <v/>
      </c>
      <c r="BE1439" s="15" t="str">
        <f t="shared" si="142"/>
        <v/>
      </c>
      <c r="BF1439" s="92" t="str">
        <f t="shared" si="143"/>
        <v>No Sighting Date</v>
      </c>
    </row>
    <row r="1440" spans="1:58" x14ac:dyDescent="0.25">
      <c r="A1440" s="118">
        <v>1435</v>
      </c>
      <c r="B1440" s="119"/>
      <c r="C1440" s="120"/>
      <c r="D1440" s="121"/>
      <c r="E1440" s="121"/>
      <c r="F1440" s="236"/>
      <c r="G1440" s="122" t="str">
        <f>IFERROR(VLOOKUP(F1440,'#Location List#'!$U$3:$V$1154,2,FALSE),"")</f>
        <v/>
      </c>
      <c r="H1440" s="120"/>
      <c r="I1440" s="120"/>
      <c r="J1440" s="120"/>
      <c r="K1440" s="120"/>
      <c r="L1440" s="120"/>
      <c r="M1440" s="120"/>
      <c r="N1440" s="120"/>
      <c r="O1440" s="120"/>
      <c r="P1440" s="120"/>
      <c r="Q1440" s="120"/>
      <c r="R1440" s="120"/>
      <c r="S1440" s="120"/>
      <c r="T1440" s="205">
        <f t="shared" si="138"/>
        <v>0</v>
      </c>
      <c r="U1440" s="205">
        <f t="shared" si="139"/>
        <v>0</v>
      </c>
      <c r="V1440" s="210"/>
      <c r="W1440" s="210"/>
      <c r="X1440" s="23" t="str">
        <f>IFERROR(VLOOKUP(AT1440,'#Input Lists#'!$L$3:$AH$833,3,FALSE)," ")</f>
        <v xml:space="preserve"> </v>
      </c>
      <c r="Y1440" s="23" t="str">
        <f>IFERROR(VLOOKUP(AT1440,'#Input Lists#'!$L$3:$AH$833,5,FALSE)," ")</f>
        <v xml:space="preserve"> </v>
      </c>
      <c r="Z1440" s="206" t="str">
        <f>IFERROR(VLOOKUP(AT1440,'#Input Lists#'!$L$3:$AH$833,9,FALSE)," ")</f>
        <v xml:space="preserve"> </v>
      </c>
      <c r="AA1440" s="119" t="s">
        <v>1527</v>
      </c>
      <c r="AB1440" s="120"/>
      <c r="AC1440" s="123"/>
      <c r="AD1440" s="123"/>
      <c r="AE1440" s="123"/>
      <c r="AF1440" s="123"/>
      <c r="AG1440" s="123"/>
      <c r="AH1440" s="123"/>
      <c r="AI1440" s="123"/>
      <c r="AJ1440" s="123"/>
      <c r="AK1440" s="123"/>
      <c r="AL1440" s="123"/>
      <c r="AM1440" s="123"/>
      <c r="AN1440" s="123"/>
      <c r="AO1440" s="123"/>
      <c r="AP1440" s="120"/>
      <c r="AQ1440" s="125" t="str">
        <f>IFERROR(VLOOKUP(G1440,'#Location List#'!$C$3:$D$150,2,FALSE),"")</f>
        <v/>
      </c>
      <c r="AR1440" s="125" t="str">
        <f>IFERROR(VLOOKUP(F1440,'#Location List#'!$Q$3:$R$1154,2,FALSE),"")</f>
        <v/>
      </c>
      <c r="AS1440" s="125" t="str">
        <f>IFERROR(VLOOKUP(V1440,'#Input Lists#'!$B$3:$D$46,3,FALSE),"")</f>
        <v/>
      </c>
      <c r="AT1440" s="125" t="str">
        <f>IFERROR(VLOOKUP(CONCATENATE(V1440," ",W1440),'#Input Lists#'!$K$3:$L$827,2,FALSE),"")</f>
        <v/>
      </c>
      <c r="AU1440" s="125">
        <f>IFERROR(VLOOKUP(AA1440,'#Input Lists#'!$BU$3:$BV$8,2,FALSE),"")</f>
        <v>1</v>
      </c>
      <c r="AV1440" s="118" t="str">
        <f>IFERROR(VLOOKUP(AB1440,'#Input Lists#'!$BO$3:$BP$9,2,FALSE),"")</f>
        <v/>
      </c>
      <c r="AW1440" s="118">
        <f>IFERROR(VLOOKUP(AC1440,'#Input Lists#'!$BL$3:$BM$7,2,FALSE),"")</f>
        <v>1</v>
      </c>
      <c r="AX1440" s="52" t="e">
        <f>VLOOKUP(AQ1440,'#Location List#'!$D$3:$K$150,4,FALSE)</f>
        <v>#N/A</v>
      </c>
      <c r="AY1440" s="273" t="e">
        <f>VLOOKUP(AX1440,'#Location List#'!$Z$3:$AA$13,2,FALSE)</f>
        <v>#N/A</v>
      </c>
      <c r="AZ1440" s="126" t="e">
        <f>VLOOKUP($AT1440,'#Input Lists#'!$L$3:$S$1033,6,FALSE)</f>
        <v>#N/A</v>
      </c>
      <c r="BA1440" s="239" t="e">
        <f>VLOOKUP($AT1440,'#Input Lists#'!$L$3:$S$833,7,FALSE)</f>
        <v>#N/A</v>
      </c>
      <c r="BB1440" s="239" t="e">
        <f>VLOOKUP($AT1440,'#Input Lists#'!$L$3:$S$833,8,FALSE)</f>
        <v>#N/A</v>
      </c>
      <c r="BC1440" s="91" t="str">
        <f t="shared" si="140"/>
        <v/>
      </c>
      <c r="BD1440" s="91" t="str">
        <f t="shared" si="141"/>
        <v/>
      </c>
      <c r="BE1440" s="15" t="str">
        <f t="shared" si="142"/>
        <v/>
      </c>
      <c r="BF1440" s="92" t="str">
        <f t="shared" si="143"/>
        <v>No Sighting Date</v>
      </c>
    </row>
    <row r="1441" spans="1:58" x14ac:dyDescent="0.25">
      <c r="A1441" s="118">
        <v>1436</v>
      </c>
      <c r="B1441" s="119"/>
      <c r="C1441" s="120"/>
      <c r="D1441" s="121"/>
      <c r="E1441" s="121"/>
      <c r="F1441" s="236"/>
      <c r="G1441" s="122" t="str">
        <f>IFERROR(VLOOKUP(F1441,'#Location List#'!$U$3:$V$1154,2,FALSE),"")</f>
        <v/>
      </c>
      <c r="H1441" s="120"/>
      <c r="I1441" s="120"/>
      <c r="J1441" s="120"/>
      <c r="K1441" s="120"/>
      <c r="L1441" s="120"/>
      <c r="M1441" s="120"/>
      <c r="N1441" s="120"/>
      <c r="O1441" s="120"/>
      <c r="P1441" s="120"/>
      <c r="Q1441" s="120"/>
      <c r="R1441" s="120"/>
      <c r="S1441" s="120"/>
      <c r="T1441" s="205">
        <f t="shared" si="138"/>
        <v>0</v>
      </c>
      <c r="U1441" s="205">
        <f t="shared" si="139"/>
        <v>0</v>
      </c>
      <c r="V1441" s="210"/>
      <c r="W1441" s="210"/>
      <c r="X1441" s="23" t="str">
        <f>IFERROR(VLOOKUP(AT1441,'#Input Lists#'!$L$3:$AH$833,3,FALSE)," ")</f>
        <v xml:space="preserve"> </v>
      </c>
      <c r="Y1441" s="23" t="str">
        <f>IFERROR(VLOOKUP(AT1441,'#Input Lists#'!$L$3:$AH$833,5,FALSE)," ")</f>
        <v xml:space="preserve"> </v>
      </c>
      <c r="Z1441" s="206" t="str">
        <f>IFERROR(VLOOKUP(AT1441,'#Input Lists#'!$L$3:$AH$833,9,FALSE)," ")</f>
        <v xml:space="preserve"> </v>
      </c>
      <c r="AA1441" s="119" t="s">
        <v>1527</v>
      </c>
      <c r="AB1441" s="120"/>
      <c r="AC1441" s="123"/>
      <c r="AD1441" s="123"/>
      <c r="AE1441" s="123"/>
      <c r="AF1441" s="123"/>
      <c r="AG1441" s="123"/>
      <c r="AH1441" s="123"/>
      <c r="AI1441" s="123"/>
      <c r="AJ1441" s="123"/>
      <c r="AK1441" s="123"/>
      <c r="AL1441" s="123"/>
      <c r="AM1441" s="123"/>
      <c r="AN1441" s="123"/>
      <c r="AO1441" s="123"/>
      <c r="AP1441" s="120"/>
      <c r="AQ1441" s="125" t="str">
        <f>IFERROR(VLOOKUP(G1441,'#Location List#'!$C$3:$D$150,2,FALSE),"")</f>
        <v/>
      </c>
      <c r="AR1441" s="125" t="str">
        <f>IFERROR(VLOOKUP(F1441,'#Location List#'!$Q$3:$R$1154,2,FALSE),"")</f>
        <v/>
      </c>
      <c r="AS1441" s="125" t="str">
        <f>IFERROR(VLOOKUP(V1441,'#Input Lists#'!$B$3:$D$46,3,FALSE),"")</f>
        <v/>
      </c>
      <c r="AT1441" s="125" t="str">
        <f>IFERROR(VLOOKUP(CONCATENATE(V1441," ",W1441),'#Input Lists#'!$K$3:$L$827,2,FALSE),"")</f>
        <v/>
      </c>
      <c r="AU1441" s="125">
        <f>IFERROR(VLOOKUP(AA1441,'#Input Lists#'!$BU$3:$BV$8,2,FALSE),"")</f>
        <v>1</v>
      </c>
      <c r="AV1441" s="118" t="str">
        <f>IFERROR(VLOOKUP(AB1441,'#Input Lists#'!$BO$3:$BP$9,2,FALSE),"")</f>
        <v/>
      </c>
      <c r="AW1441" s="118">
        <f>IFERROR(VLOOKUP(AC1441,'#Input Lists#'!$BL$3:$BM$7,2,FALSE),"")</f>
        <v>1</v>
      </c>
      <c r="AX1441" s="52" t="e">
        <f>VLOOKUP(AQ1441,'#Location List#'!$D$3:$K$150,4,FALSE)</f>
        <v>#N/A</v>
      </c>
      <c r="AY1441" s="273" t="e">
        <f>VLOOKUP(AX1441,'#Location List#'!$Z$3:$AA$13,2,FALSE)</f>
        <v>#N/A</v>
      </c>
      <c r="AZ1441" s="126" t="e">
        <f>VLOOKUP($AT1441,'#Input Lists#'!$L$3:$S$1033,6,FALSE)</f>
        <v>#N/A</v>
      </c>
      <c r="BA1441" s="239" t="e">
        <f>VLOOKUP($AT1441,'#Input Lists#'!$L$3:$S$833,7,FALSE)</f>
        <v>#N/A</v>
      </c>
      <c r="BB1441" s="239" t="e">
        <f>VLOOKUP($AT1441,'#Input Lists#'!$L$3:$S$833,8,FALSE)</f>
        <v>#N/A</v>
      </c>
      <c r="BC1441" s="91" t="str">
        <f t="shared" si="140"/>
        <v/>
      </c>
      <c r="BD1441" s="91" t="str">
        <f t="shared" si="141"/>
        <v/>
      </c>
      <c r="BE1441" s="15" t="str">
        <f t="shared" si="142"/>
        <v/>
      </c>
      <c r="BF1441" s="92" t="str">
        <f t="shared" si="143"/>
        <v>No Sighting Date</v>
      </c>
    </row>
    <row r="1442" spans="1:58" x14ac:dyDescent="0.25">
      <c r="A1442" s="118">
        <v>1437</v>
      </c>
      <c r="B1442" s="119"/>
      <c r="C1442" s="120"/>
      <c r="D1442" s="121"/>
      <c r="E1442" s="121"/>
      <c r="F1442" s="236"/>
      <c r="G1442" s="122" t="str">
        <f>IFERROR(VLOOKUP(F1442,'#Location List#'!$U$3:$V$1154,2,FALSE),"")</f>
        <v/>
      </c>
      <c r="H1442" s="120"/>
      <c r="I1442" s="120"/>
      <c r="J1442" s="120"/>
      <c r="K1442" s="120"/>
      <c r="L1442" s="120"/>
      <c r="M1442" s="120"/>
      <c r="N1442" s="120"/>
      <c r="O1442" s="120"/>
      <c r="P1442" s="120"/>
      <c r="Q1442" s="120"/>
      <c r="R1442" s="120"/>
      <c r="S1442" s="120"/>
      <c r="T1442" s="205">
        <f t="shared" si="138"/>
        <v>0</v>
      </c>
      <c r="U1442" s="205">
        <f t="shared" si="139"/>
        <v>0</v>
      </c>
      <c r="V1442" s="210"/>
      <c r="W1442" s="210"/>
      <c r="X1442" s="23" t="str">
        <f>IFERROR(VLOOKUP(AT1442,'#Input Lists#'!$L$3:$AH$833,3,FALSE)," ")</f>
        <v xml:space="preserve"> </v>
      </c>
      <c r="Y1442" s="23" t="str">
        <f>IFERROR(VLOOKUP(AT1442,'#Input Lists#'!$L$3:$AH$833,5,FALSE)," ")</f>
        <v xml:space="preserve"> </v>
      </c>
      <c r="Z1442" s="206" t="str">
        <f>IFERROR(VLOOKUP(AT1442,'#Input Lists#'!$L$3:$AH$833,9,FALSE)," ")</f>
        <v xml:space="preserve"> </v>
      </c>
      <c r="AA1442" s="119" t="s">
        <v>1527</v>
      </c>
      <c r="AB1442" s="120"/>
      <c r="AC1442" s="123"/>
      <c r="AD1442" s="123"/>
      <c r="AE1442" s="123"/>
      <c r="AF1442" s="123"/>
      <c r="AG1442" s="123"/>
      <c r="AH1442" s="123"/>
      <c r="AI1442" s="123"/>
      <c r="AJ1442" s="123"/>
      <c r="AK1442" s="123"/>
      <c r="AL1442" s="123"/>
      <c r="AM1442" s="123"/>
      <c r="AN1442" s="123"/>
      <c r="AO1442" s="123"/>
      <c r="AP1442" s="120"/>
      <c r="AQ1442" s="125" t="str">
        <f>IFERROR(VLOOKUP(G1442,'#Location List#'!$C$3:$D$150,2,FALSE),"")</f>
        <v/>
      </c>
      <c r="AR1442" s="125" t="str">
        <f>IFERROR(VLOOKUP(F1442,'#Location List#'!$Q$3:$R$1154,2,FALSE),"")</f>
        <v/>
      </c>
      <c r="AS1442" s="125" t="str">
        <f>IFERROR(VLOOKUP(V1442,'#Input Lists#'!$B$3:$D$46,3,FALSE),"")</f>
        <v/>
      </c>
      <c r="AT1442" s="125" t="str">
        <f>IFERROR(VLOOKUP(CONCATENATE(V1442," ",W1442),'#Input Lists#'!$K$3:$L$827,2,FALSE),"")</f>
        <v/>
      </c>
      <c r="AU1442" s="125">
        <f>IFERROR(VLOOKUP(AA1442,'#Input Lists#'!$BU$3:$BV$8,2,FALSE),"")</f>
        <v>1</v>
      </c>
      <c r="AV1442" s="118" t="str">
        <f>IFERROR(VLOOKUP(AB1442,'#Input Lists#'!$BO$3:$BP$9,2,FALSE),"")</f>
        <v/>
      </c>
      <c r="AW1442" s="118">
        <f>IFERROR(VLOOKUP(AC1442,'#Input Lists#'!$BL$3:$BM$7,2,FALSE),"")</f>
        <v>1</v>
      </c>
      <c r="AX1442" s="52" t="e">
        <f>VLOOKUP(AQ1442,'#Location List#'!$D$3:$K$150,4,FALSE)</f>
        <v>#N/A</v>
      </c>
      <c r="AY1442" s="273" t="e">
        <f>VLOOKUP(AX1442,'#Location List#'!$Z$3:$AA$13,2,FALSE)</f>
        <v>#N/A</v>
      </c>
      <c r="AZ1442" s="126" t="e">
        <f>VLOOKUP($AT1442,'#Input Lists#'!$L$3:$S$1033,6,FALSE)</f>
        <v>#N/A</v>
      </c>
      <c r="BA1442" s="239" t="e">
        <f>VLOOKUP($AT1442,'#Input Lists#'!$L$3:$S$833,7,FALSE)</f>
        <v>#N/A</v>
      </c>
      <c r="BB1442" s="239" t="e">
        <f>VLOOKUP($AT1442,'#Input Lists#'!$L$3:$S$833,8,FALSE)</f>
        <v>#N/A</v>
      </c>
      <c r="BC1442" s="91" t="str">
        <f t="shared" si="140"/>
        <v/>
      </c>
      <c r="BD1442" s="91" t="str">
        <f t="shared" si="141"/>
        <v/>
      </c>
      <c r="BE1442" s="15" t="str">
        <f t="shared" si="142"/>
        <v/>
      </c>
      <c r="BF1442" s="92" t="str">
        <f t="shared" si="143"/>
        <v>No Sighting Date</v>
      </c>
    </row>
    <row r="1443" spans="1:58" x14ac:dyDescent="0.25">
      <c r="A1443" s="118">
        <v>1438</v>
      </c>
      <c r="B1443" s="119"/>
      <c r="C1443" s="120"/>
      <c r="D1443" s="121"/>
      <c r="E1443" s="121"/>
      <c r="F1443" s="236"/>
      <c r="G1443" s="122" t="str">
        <f>IFERROR(VLOOKUP(F1443,'#Location List#'!$U$3:$V$1154,2,FALSE),"")</f>
        <v/>
      </c>
      <c r="H1443" s="120"/>
      <c r="I1443" s="120"/>
      <c r="J1443" s="120"/>
      <c r="K1443" s="120"/>
      <c r="L1443" s="120"/>
      <c r="M1443" s="120"/>
      <c r="N1443" s="120"/>
      <c r="O1443" s="120"/>
      <c r="P1443" s="120"/>
      <c r="Q1443" s="120"/>
      <c r="R1443" s="120"/>
      <c r="S1443" s="120"/>
      <c r="T1443" s="205">
        <f t="shared" si="138"/>
        <v>0</v>
      </c>
      <c r="U1443" s="205">
        <f t="shared" si="139"/>
        <v>0</v>
      </c>
      <c r="V1443" s="210"/>
      <c r="W1443" s="210"/>
      <c r="X1443" s="23" t="str">
        <f>IFERROR(VLOOKUP(AT1443,'#Input Lists#'!$L$3:$AH$833,3,FALSE)," ")</f>
        <v xml:space="preserve"> </v>
      </c>
      <c r="Y1443" s="23" t="str">
        <f>IFERROR(VLOOKUP(AT1443,'#Input Lists#'!$L$3:$AH$833,5,FALSE)," ")</f>
        <v xml:space="preserve"> </v>
      </c>
      <c r="Z1443" s="206" t="str">
        <f>IFERROR(VLOOKUP(AT1443,'#Input Lists#'!$L$3:$AH$833,9,FALSE)," ")</f>
        <v xml:space="preserve"> </v>
      </c>
      <c r="AA1443" s="119" t="s">
        <v>1527</v>
      </c>
      <c r="AB1443" s="120"/>
      <c r="AC1443" s="123"/>
      <c r="AD1443" s="123"/>
      <c r="AE1443" s="123"/>
      <c r="AF1443" s="123"/>
      <c r="AG1443" s="123"/>
      <c r="AH1443" s="123"/>
      <c r="AI1443" s="123"/>
      <c r="AJ1443" s="123"/>
      <c r="AK1443" s="123"/>
      <c r="AL1443" s="123"/>
      <c r="AM1443" s="123"/>
      <c r="AN1443" s="123"/>
      <c r="AO1443" s="123"/>
      <c r="AP1443" s="120"/>
      <c r="AQ1443" s="125" t="str">
        <f>IFERROR(VLOOKUP(G1443,'#Location List#'!$C$3:$D$150,2,FALSE),"")</f>
        <v/>
      </c>
      <c r="AR1443" s="125" t="str">
        <f>IFERROR(VLOOKUP(F1443,'#Location List#'!$Q$3:$R$1154,2,FALSE),"")</f>
        <v/>
      </c>
      <c r="AS1443" s="125" t="str">
        <f>IFERROR(VLOOKUP(V1443,'#Input Lists#'!$B$3:$D$46,3,FALSE),"")</f>
        <v/>
      </c>
      <c r="AT1443" s="125" t="str">
        <f>IFERROR(VLOOKUP(CONCATENATE(V1443," ",W1443),'#Input Lists#'!$K$3:$L$827,2,FALSE),"")</f>
        <v/>
      </c>
      <c r="AU1443" s="125">
        <f>IFERROR(VLOOKUP(AA1443,'#Input Lists#'!$BU$3:$BV$8,2,FALSE),"")</f>
        <v>1</v>
      </c>
      <c r="AV1443" s="118" t="str">
        <f>IFERROR(VLOOKUP(AB1443,'#Input Lists#'!$BO$3:$BP$9,2,FALSE),"")</f>
        <v/>
      </c>
      <c r="AW1443" s="118">
        <f>IFERROR(VLOOKUP(AC1443,'#Input Lists#'!$BL$3:$BM$7,2,FALSE),"")</f>
        <v>1</v>
      </c>
      <c r="AX1443" s="52" t="e">
        <f>VLOOKUP(AQ1443,'#Location List#'!$D$3:$K$150,4,FALSE)</f>
        <v>#N/A</v>
      </c>
      <c r="AY1443" s="273" t="e">
        <f>VLOOKUP(AX1443,'#Location List#'!$Z$3:$AA$13,2,FALSE)</f>
        <v>#N/A</v>
      </c>
      <c r="AZ1443" s="126" t="e">
        <f>VLOOKUP($AT1443,'#Input Lists#'!$L$3:$S$1033,6,FALSE)</f>
        <v>#N/A</v>
      </c>
      <c r="BA1443" s="239" t="e">
        <f>VLOOKUP($AT1443,'#Input Lists#'!$L$3:$S$833,7,FALSE)</f>
        <v>#N/A</v>
      </c>
      <c r="BB1443" s="239" t="e">
        <f>VLOOKUP($AT1443,'#Input Lists#'!$L$3:$S$833,8,FALSE)</f>
        <v>#N/A</v>
      </c>
      <c r="BC1443" s="91" t="str">
        <f t="shared" si="140"/>
        <v/>
      </c>
      <c r="BD1443" s="91" t="str">
        <f t="shared" si="141"/>
        <v/>
      </c>
      <c r="BE1443" s="15" t="str">
        <f t="shared" si="142"/>
        <v/>
      </c>
      <c r="BF1443" s="92" t="str">
        <f t="shared" si="143"/>
        <v>No Sighting Date</v>
      </c>
    </row>
    <row r="1444" spans="1:58" x14ac:dyDescent="0.25">
      <c r="A1444" s="118">
        <v>1439</v>
      </c>
      <c r="B1444" s="119"/>
      <c r="C1444" s="120"/>
      <c r="D1444" s="121"/>
      <c r="E1444" s="121"/>
      <c r="F1444" s="236"/>
      <c r="G1444" s="122" t="str">
        <f>IFERROR(VLOOKUP(F1444,'#Location List#'!$U$3:$V$1154,2,FALSE),"")</f>
        <v/>
      </c>
      <c r="H1444" s="120"/>
      <c r="I1444" s="120"/>
      <c r="J1444" s="120"/>
      <c r="K1444" s="120"/>
      <c r="L1444" s="120"/>
      <c r="M1444" s="120"/>
      <c r="N1444" s="120"/>
      <c r="O1444" s="120"/>
      <c r="P1444" s="120"/>
      <c r="Q1444" s="120"/>
      <c r="R1444" s="120"/>
      <c r="S1444" s="120"/>
      <c r="T1444" s="205">
        <f t="shared" si="138"/>
        <v>0</v>
      </c>
      <c r="U1444" s="205">
        <f t="shared" si="139"/>
        <v>0</v>
      </c>
      <c r="V1444" s="210"/>
      <c r="W1444" s="210"/>
      <c r="X1444" s="23" t="str">
        <f>IFERROR(VLOOKUP(AT1444,'#Input Lists#'!$L$3:$AH$833,3,FALSE)," ")</f>
        <v xml:space="preserve"> </v>
      </c>
      <c r="Y1444" s="23" t="str">
        <f>IFERROR(VLOOKUP(AT1444,'#Input Lists#'!$L$3:$AH$833,5,FALSE)," ")</f>
        <v xml:space="preserve"> </v>
      </c>
      <c r="Z1444" s="206" t="str">
        <f>IFERROR(VLOOKUP(AT1444,'#Input Lists#'!$L$3:$AH$833,9,FALSE)," ")</f>
        <v xml:space="preserve"> </v>
      </c>
      <c r="AA1444" s="119" t="s">
        <v>1527</v>
      </c>
      <c r="AB1444" s="120"/>
      <c r="AC1444" s="123"/>
      <c r="AD1444" s="123"/>
      <c r="AE1444" s="123"/>
      <c r="AF1444" s="123"/>
      <c r="AG1444" s="123"/>
      <c r="AH1444" s="123"/>
      <c r="AI1444" s="123"/>
      <c r="AJ1444" s="123"/>
      <c r="AK1444" s="123"/>
      <c r="AL1444" s="123"/>
      <c r="AM1444" s="123"/>
      <c r="AN1444" s="123"/>
      <c r="AO1444" s="123"/>
      <c r="AP1444" s="120"/>
      <c r="AQ1444" s="125" t="str">
        <f>IFERROR(VLOOKUP(G1444,'#Location List#'!$C$3:$D$150,2,FALSE),"")</f>
        <v/>
      </c>
      <c r="AR1444" s="125" t="str">
        <f>IFERROR(VLOOKUP(F1444,'#Location List#'!$Q$3:$R$1154,2,FALSE),"")</f>
        <v/>
      </c>
      <c r="AS1444" s="125" t="str">
        <f>IFERROR(VLOOKUP(V1444,'#Input Lists#'!$B$3:$D$46,3,FALSE),"")</f>
        <v/>
      </c>
      <c r="AT1444" s="125" t="str">
        <f>IFERROR(VLOOKUP(CONCATENATE(V1444," ",W1444),'#Input Lists#'!$K$3:$L$827,2,FALSE),"")</f>
        <v/>
      </c>
      <c r="AU1444" s="125">
        <f>IFERROR(VLOOKUP(AA1444,'#Input Lists#'!$BU$3:$BV$8,2,FALSE),"")</f>
        <v>1</v>
      </c>
      <c r="AV1444" s="118" t="str">
        <f>IFERROR(VLOOKUP(AB1444,'#Input Lists#'!$BO$3:$BP$9,2,FALSE),"")</f>
        <v/>
      </c>
      <c r="AW1444" s="118">
        <f>IFERROR(VLOOKUP(AC1444,'#Input Lists#'!$BL$3:$BM$7,2,FALSE),"")</f>
        <v>1</v>
      </c>
      <c r="AX1444" s="52" t="e">
        <f>VLOOKUP(AQ1444,'#Location List#'!$D$3:$K$150,4,FALSE)</f>
        <v>#N/A</v>
      </c>
      <c r="AY1444" s="273" t="e">
        <f>VLOOKUP(AX1444,'#Location List#'!$Z$3:$AA$13,2,FALSE)</f>
        <v>#N/A</v>
      </c>
      <c r="AZ1444" s="126" t="e">
        <f>VLOOKUP($AT1444,'#Input Lists#'!$L$3:$S$1033,6,FALSE)</f>
        <v>#N/A</v>
      </c>
      <c r="BA1444" s="239" t="e">
        <f>VLOOKUP($AT1444,'#Input Lists#'!$L$3:$S$833,7,FALSE)</f>
        <v>#N/A</v>
      </c>
      <c r="BB1444" s="239" t="e">
        <f>VLOOKUP($AT1444,'#Input Lists#'!$L$3:$S$833,8,FALSE)</f>
        <v>#N/A</v>
      </c>
      <c r="BC1444" s="91" t="str">
        <f t="shared" si="140"/>
        <v/>
      </c>
      <c r="BD1444" s="91" t="str">
        <f t="shared" si="141"/>
        <v/>
      </c>
      <c r="BE1444" s="15" t="str">
        <f t="shared" si="142"/>
        <v/>
      </c>
      <c r="BF1444" s="92" t="str">
        <f t="shared" si="143"/>
        <v>No Sighting Date</v>
      </c>
    </row>
    <row r="1445" spans="1:58" x14ac:dyDescent="0.25">
      <c r="A1445" s="118">
        <v>1440</v>
      </c>
      <c r="B1445" s="119"/>
      <c r="C1445" s="120"/>
      <c r="D1445" s="121"/>
      <c r="E1445" s="121"/>
      <c r="F1445" s="236"/>
      <c r="G1445" s="122" t="str">
        <f>IFERROR(VLOOKUP(F1445,'#Location List#'!$U$3:$V$1154,2,FALSE),"")</f>
        <v/>
      </c>
      <c r="H1445" s="120"/>
      <c r="I1445" s="120"/>
      <c r="J1445" s="120"/>
      <c r="K1445" s="120"/>
      <c r="L1445" s="120"/>
      <c r="M1445" s="120"/>
      <c r="N1445" s="120"/>
      <c r="O1445" s="120"/>
      <c r="P1445" s="120"/>
      <c r="Q1445" s="120"/>
      <c r="R1445" s="120"/>
      <c r="S1445" s="120"/>
      <c r="T1445" s="205">
        <f t="shared" si="138"/>
        <v>0</v>
      </c>
      <c r="U1445" s="205">
        <f t="shared" si="139"/>
        <v>0</v>
      </c>
      <c r="V1445" s="210"/>
      <c r="W1445" s="210"/>
      <c r="X1445" s="23" t="str">
        <f>IFERROR(VLOOKUP(AT1445,'#Input Lists#'!$L$3:$AH$833,3,FALSE)," ")</f>
        <v xml:space="preserve"> </v>
      </c>
      <c r="Y1445" s="23" t="str">
        <f>IFERROR(VLOOKUP(AT1445,'#Input Lists#'!$L$3:$AH$833,5,FALSE)," ")</f>
        <v xml:space="preserve"> </v>
      </c>
      <c r="Z1445" s="206" t="str">
        <f>IFERROR(VLOOKUP(AT1445,'#Input Lists#'!$L$3:$AH$833,9,FALSE)," ")</f>
        <v xml:space="preserve"> </v>
      </c>
      <c r="AA1445" s="119" t="s">
        <v>1527</v>
      </c>
      <c r="AB1445" s="120"/>
      <c r="AC1445" s="123"/>
      <c r="AD1445" s="123"/>
      <c r="AE1445" s="123"/>
      <c r="AF1445" s="123"/>
      <c r="AG1445" s="123"/>
      <c r="AH1445" s="123"/>
      <c r="AI1445" s="123"/>
      <c r="AJ1445" s="123"/>
      <c r="AK1445" s="123"/>
      <c r="AL1445" s="123"/>
      <c r="AM1445" s="123"/>
      <c r="AN1445" s="123"/>
      <c r="AO1445" s="123"/>
      <c r="AP1445" s="120"/>
      <c r="AQ1445" s="125" t="str">
        <f>IFERROR(VLOOKUP(G1445,'#Location List#'!$C$3:$D$150,2,FALSE),"")</f>
        <v/>
      </c>
      <c r="AR1445" s="125" t="str">
        <f>IFERROR(VLOOKUP(F1445,'#Location List#'!$Q$3:$R$1154,2,FALSE),"")</f>
        <v/>
      </c>
      <c r="AS1445" s="125" t="str">
        <f>IFERROR(VLOOKUP(V1445,'#Input Lists#'!$B$3:$D$46,3,FALSE),"")</f>
        <v/>
      </c>
      <c r="AT1445" s="125" t="str">
        <f>IFERROR(VLOOKUP(CONCATENATE(V1445," ",W1445),'#Input Lists#'!$K$3:$L$827,2,FALSE),"")</f>
        <v/>
      </c>
      <c r="AU1445" s="125">
        <f>IFERROR(VLOOKUP(AA1445,'#Input Lists#'!$BU$3:$BV$8,2,FALSE),"")</f>
        <v>1</v>
      </c>
      <c r="AV1445" s="118" t="str">
        <f>IFERROR(VLOOKUP(AB1445,'#Input Lists#'!$BO$3:$BP$9,2,FALSE),"")</f>
        <v/>
      </c>
      <c r="AW1445" s="118">
        <f>IFERROR(VLOOKUP(AC1445,'#Input Lists#'!$BL$3:$BM$7,2,FALSE),"")</f>
        <v>1</v>
      </c>
      <c r="AX1445" s="52" t="e">
        <f>VLOOKUP(AQ1445,'#Location List#'!$D$3:$K$150,4,FALSE)</f>
        <v>#N/A</v>
      </c>
      <c r="AY1445" s="273" t="e">
        <f>VLOOKUP(AX1445,'#Location List#'!$Z$3:$AA$13,2,FALSE)</f>
        <v>#N/A</v>
      </c>
      <c r="AZ1445" s="126" t="e">
        <f>VLOOKUP($AT1445,'#Input Lists#'!$L$3:$S$1033,6,FALSE)</f>
        <v>#N/A</v>
      </c>
      <c r="BA1445" s="239" t="e">
        <f>VLOOKUP($AT1445,'#Input Lists#'!$L$3:$S$833,7,FALSE)</f>
        <v>#N/A</v>
      </c>
      <c r="BB1445" s="239" t="e">
        <f>VLOOKUP($AT1445,'#Input Lists#'!$L$3:$S$833,8,FALSE)</f>
        <v>#N/A</v>
      </c>
      <c r="BC1445" s="91" t="str">
        <f t="shared" si="140"/>
        <v/>
      </c>
      <c r="BD1445" s="91" t="str">
        <f t="shared" si="141"/>
        <v/>
      </c>
      <c r="BE1445" s="15" t="str">
        <f t="shared" si="142"/>
        <v/>
      </c>
      <c r="BF1445" s="92" t="str">
        <f t="shared" si="143"/>
        <v>No Sighting Date</v>
      </c>
    </row>
    <row r="1446" spans="1:58" x14ac:dyDescent="0.25">
      <c r="A1446" s="118">
        <v>1441</v>
      </c>
      <c r="B1446" s="119"/>
      <c r="C1446" s="120"/>
      <c r="D1446" s="121"/>
      <c r="E1446" s="121"/>
      <c r="F1446" s="236"/>
      <c r="G1446" s="122" t="str">
        <f>IFERROR(VLOOKUP(F1446,'#Location List#'!$U$3:$V$1154,2,FALSE),"")</f>
        <v/>
      </c>
      <c r="H1446" s="120"/>
      <c r="I1446" s="120"/>
      <c r="J1446" s="120"/>
      <c r="K1446" s="120"/>
      <c r="L1446" s="120"/>
      <c r="M1446" s="120"/>
      <c r="N1446" s="120"/>
      <c r="O1446" s="120"/>
      <c r="P1446" s="120"/>
      <c r="Q1446" s="120"/>
      <c r="R1446" s="120"/>
      <c r="S1446" s="120"/>
      <c r="T1446" s="205">
        <f t="shared" si="138"/>
        <v>0</v>
      </c>
      <c r="U1446" s="205">
        <f t="shared" si="139"/>
        <v>0</v>
      </c>
      <c r="V1446" s="210"/>
      <c r="W1446" s="210"/>
      <c r="X1446" s="23" t="str">
        <f>IFERROR(VLOOKUP(AT1446,'#Input Lists#'!$L$3:$AH$833,3,FALSE)," ")</f>
        <v xml:space="preserve"> </v>
      </c>
      <c r="Y1446" s="23" t="str">
        <f>IFERROR(VLOOKUP(AT1446,'#Input Lists#'!$L$3:$AH$833,5,FALSE)," ")</f>
        <v xml:space="preserve"> </v>
      </c>
      <c r="Z1446" s="206" t="str">
        <f>IFERROR(VLOOKUP(AT1446,'#Input Lists#'!$L$3:$AH$833,9,FALSE)," ")</f>
        <v xml:space="preserve"> </v>
      </c>
      <c r="AA1446" s="119" t="s">
        <v>1527</v>
      </c>
      <c r="AB1446" s="120"/>
      <c r="AC1446" s="123"/>
      <c r="AD1446" s="123"/>
      <c r="AE1446" s="123"/>
      <c r="AF1446" s="123"/>
      <c r="AG1446" s="123"/>
      <c r="AH1446" s="123"/>
      <c r="AI1446" s="123"/>
      <c r="AJ1446" s="123"/>
      <c r="AK1446" s="123"/>
      <c r="AL1446" s="123"/>
      <c r="AM1446" s="123"/>
      <c r="AN1446" s="123"/>
      <c r="AO1446" s="123"/>
      <c r="AP1446" s="120"/>
      <c r="AQ1446" s="125" t="str">
        <f>IFERROR(VLOOKUP(G1446,'#Location List#'!$C$3:$D$150,2,FALSE),"")</f>
        <v/>
      </c>
      <c r="AR1446" s="125" t="str">
        <f>IFERROR(VLOOKUP(F1446,'#Location List#'!$Q$3:$R$1154,2,FALSE),"")</f>
        <v/>
      </c>
      <c r="AS1446" s="125" t="str">
        <f>IFERROR(VLOOKUP(V1446,'#Input Lists#'!$B$3:$D$46,3,FALSE),"")</f>
        <v/>
      </c>
      <c r="AT1446" s="125" t="str">
        <f>IFERROR(VLOOKUP(CONCATENATE(V1446," ",W1446),'#Input Lists#'!$K$3:$L$827,2,FALSE),"")</f>
        <v/>
      </c>
      <c r="AU1446" s="125">
        <f>IFERROR(VLOOKUP(AA1446,'#Input Lists#'!$BU$3:$BV$8,2,FALSE),"")</f>
        <v>1</v>
      </c>
      <c r="AV1446" s="118" t="str">
        <f>IFERROR(VLOOKUP(AB1446,'#Input Lists#'!$BO$3:$BP$9,2,FALSE),"")</f>
        <v/>
      </c>
      <c r="AW1446" s="118">
        <f>IFERROR(VLOOKUP(AC1446,'#Input Lists#'!$BL$3:$BM$7,2,FALSE),"")</f>
        <v>1</v>
      </c>
      <c r="AX1446" s="52" t="e">
        <f>VLOOKUP(AQ1446,'#Location List#'!$D$3:$K$150,4,FALSE)</f>
        <v>#N/A</v>
      </c>
      <c r="AY1446" s="273" t="e">
        <f>VLOOKUP(AX1446,'#Location List#'!$Z$3:$AA$13,2,FALSE)</f>
        <v>#N/A</v>
      </c>
      <c r="AZ1446" s="126" t="e">
        <f>VLOOKUP($AT1446,'#Input Lists#'!$L$3:$S$1033,6,FALSE)</f>
        <v>#N/A</v>
      </c>
      <c r="BA1446" s="239" t="e">
        <f>VLOOKUP($AT1446,'#Input Lists#'!$L$3:$S$833,7,FALSE)</f>
        <v>#N/A</v>
      </c>
      <c r="BB1446" s="239" t="e">
        <f>VLOOKUP($AT1446,'#Input Lists#'!$L$3:$S$833,8,FALSE)</f>
        <v>#N/A</v>
      </c>
      <c r="BC1446" s="91" t="str">
        <f t="shared" si="140"/>
        <v/>
      </c>
      <c r="BD1446" s="91" t="str">
        <f t="shared" si="141"/>
        <v/>
      </c>
      <c r="BE1446" s="15" t="str">
        <f t="shared" si="142"/>
        <v/>
      </c>
      <c r="BF1446" s="92" t="str">
        <f t="shared" si="143"/>
        <v>No Sighting Date</v>
      </c>
    </row>
    <row r="1447" spans="1:58" x14ac:dyDescent="0.25">
      <c r="A1447" s="118">
        <v>1442</v>
      </c>
      <c r="B1447" s="119"/>
      <c r="C1447" s="120"/>
      <c r="D1447" s="121"/>
      <c r="E1447" s="121"/>
      <c r="F1447" s="236"/>
      <c r="G1447" s="122" t="str">
        <f>IFERROR(VLOOKUP(F1447,'#Location List#'!$U$3:$V$1154,2,FALSE),"")</f>
        <v/>
      </c>
      <c r="H1447" s="120"/>
      <c r="I1447" s="120"/>
      <c r="J1447" s="120"/>
      <c r="K1447" s="120"/>
      <c r="L1447" s="120"/>
      <c r="M1447" s="120"/>
      <c r="N1447" s="120"/>
      <c r="O1447" s="120"/>
      <c r="P1447" s="120"/>
      <c r="Q1447" s="120"/>
      <c r="R1447" s="120"/>
      <c r="S1447" s="120"/>
      <c r="T1447" s="205">
        <f t="shared" si="138"/>
        <v>0</v>
      </c>
      <c r="U1447" s="205">
        <f t="shared" si="139"/>
        <v>0</v>
      </c>
      <c r="V1447" s="210"/>
      <c r="W1447" s="210"/>
      <c r="X1447" s="23" t="str">
        <f>IFERROR(VLOOKUP(AT1447,'#Input Lists#'!$L$3:$AH$833,3,FALSE)," ")</f>
        <v xml:space="preserve"> </v>
      </c>
      <c r="Y1447" s="23" t="str">
        <f>IFERROR(VLOOKUP(AT1447,'#Input Lists#'!$L$3:$AH$833,5,FALSE)," ")</f>
        <v xml:space="preserve"> </v>
      </c>
      <c r="Z1447" s="206" t="str">
        <f>IFERROR(VLOOKUP(AT1447,'#Input Lists#'!$L$3:$AH$833,9,FALSE)," ")</f>
        <v xml:space="preserve"> </v>
      </c>
      <c r="AA1447" s="119" t="s">
        <v>1527</v>
      </c>
      <c r="AB1447" s="120"/>
      <c r="AC1447" s="123"/>
      <c r="AD1447" s="123"/>
      <c r="AE1447" s="123"/>
      <c r="AF1447" s="123"/>
      <c r="AG1447" s="123"/>
      <c r="AH1447" s="123"/>
      <c r="AI1447" s="123"/>
      <c r="AJ1447" s="123"/>
      <c r="AK1447" s="123"/>
      <c r="AL1447" s="123"/>
      <c r="AM1447" s="123"/>
      <c r="AN1447" s="123"/>
      <c r="AO1447" s="123"/>
      <c r="AP1447" s="120"/>
      <c r="AQ1447" s="125" t="str">
        <f>IFERROR(VLOOKUP(G1447,'#Location List#'!$C$3:$D$150,2,FALSE),"")</f>
        <v/>
      </c>
      <c r="AR1447" s="125" t="str">
        <f>IFERROR(VLOOKUP(F1447,'#Location List#'!$Q$3:$R$1154,2,FALSE),"")</f>
        <v/>
      </c>
      <c r="AS1447" s="125" t="str">
        <f>IFERROR(VLOOKUP(V1447,'#Input Lists#'!$B$3:$D$46,3,FALSE),"")</f>
        <v/>
      </c>
      <c r="AT1447" s="125" t="str">
        <f>IFERROR(VLOOKUP(CONCATENATE(V1447," ",W1447),'#Input Lists#'!$K$3:$L$827,2,FALSE),"")</f>
        <v/>
      </c>
      <c r="AU1447" s="125">
        <f>IFERROR(VLOOKUP(AA1447,'#Input Lists#'!$BU$3:$BV$8,2,FALSE),"")</f>
        <v>1</v>
      </c>
      <c r="AV1447" s="118" t="str">
        <f>IFERROR(VLOOKUP(AB1447,'#Input Lists#'!$BO$3:$BP$9,2,FALSE),"")</f>
        <v/>
      </c>
      <c r="AW1447" s="118">
        <f>IFERROR(VLOOKUP(AC1447,'#Input Lists#'!$BL$3:$BM$7,2,FALSE),"")</f>
        <v>1</v>
      </c>
      <c r="AX1447" s="52" t="e">
        <f>VLOOKUP(AQ1447,'#Location List#'!$D$3:$K$150,4,FALSE)</f>
        <v>#N/A</v>
      </c>
      <c r="AY1447" s="273" t="e">
        <f>VLOOKUP(AX1447,'#Location List#'!$Z$3:$AA$13,2,FALSE)</f>
        <v>#N/A</v>
      </c>
      <c r="AZ1447" s="126" t="e">
        <f>VLOOKUP($AT1447,'#Input Lists#'!$L$3:$S$1033,6,FALSE)</f>
        <v>#N/A</v>
      </c>
      <c r="BA1447" s="239" t="e">
        <f>VLOOKUP($AT1447,'#Input Lists#'!$L$3:$S$833,7,FALSE)</f>
        <v>#N/A</v>
      </c>
      <c r="BB1447" s="239" t="e">
        <f>VLOOKUP($AT1447,'#Input Lists#'!$L$3:$S$833,8,FALSE)</f>
        <v>#N/A</v>
      </c>
      <c r="BC1447" s="91" t="str">
        <f t="shared" si="140"/>
        <v/>
      </c>
      <c r="BD1447" s="91" t="str">
        <f t="shared" si="141"/>
        <v/>
      </c>
      <c r="BE1447" s="15" t="str">
        <f t="shared" si="142"/>
        <v/>
      </c>
      <c r="BF1447" s="92" t="str">
        <f t="shared" si="143"/>
        <v>No Sighting Date</v>
      </c>
    </row>
    <row r="1448" spans="1:58" x14ac:dyDescent="0.25">
      <c r="A1448" s="118">
        <v>1443</v>
      </c>
      <c r="B1448" s="119"/>
      <c r="C1448" s="120"/>
      <c r="D1448" s="121"/>
      <c r="E1448" s="121"/>
      <c r="F1448" s="236"/>
      <c r="G1448" s="122" t="str">
        <f>IFERROR(VLOOKUP(F1448,'#Location List#'!$U$3:$V$1154,2,FALSE),"")</f>
        <v/>
      </c>
      <c r="H1448" s="120"/>
      <c r="I1448" s="120"/>
      <c r="J1448" s="120"/>
      <c r="K1448" s="120"/>
      <c r="L1448" s="120"/>
      <c r="M1448" s="120"/>
      <c r="N1448" s="120"/>
      <c r="O1448" s="120"/>
      <c r="P1448" s="120"/>
      <c r="Q1448" s="120"/>
      <c r="R1448" s="120"/>
      <c r="S1448" s="120"/>
      <c r="T1448" s="205">
        <f t="shared" si="138"/>
        <v>0</v>
      </c>
      <c r="U1448" s="205">
        <f t="shared" si="139"/>
        <v>0</v>
      </c>
      <c r="V1448" s="210"/>
      <c r="W1448" s="210"/>
      <c r="X1448" s="23" t="str">
        <f>IFERROR(VLOOKUP(AT1448,'#Input Lists#'!$L$3:$AH$833,3,FALSE)," ")</f>
        <v xml:space="preserve"> </v>
      </c>
      <c r="Y1448" s="23" t="str">
        <f>IFERROR(VLOOKUP(AT1448,'#Input Lists#'!$L$3:$AH$833,5,FALSE)," ")</f>
        <v xml:space="preserve"> </v>
      </c>
      <c r="Z1448" s="206" t="str">
        <f>IFERROR(VLOOKUP(AT1448,'#Input Lists#'!$L$3:$AH$833,9,FALSE)," ")</f>
        <v xml:space="preserve"> </v>
      </c>
      <c r="AA1448" s="119" t="s">
        <v>1527</v>
      </c>
      <c r="AB1448" s="120"/>
      <c r="AC1448" s="123"/>
      <c r="AD1448" s="123"/>
      <c r="AE1448" s="123"/>
      <c r="AF1448" s="123"/>
      <c r="AG1448" s="123"/>
      <c r="AH1448" s="123"/>
      <c r="AI1448" s="123"/>
      <c r="AJ1448" s="123"/>
      <c r="AK1448" s="123"/>
      <c r="AL1448" s="123"/>
      <c r="AM1448" s="123"/>
      <c r="AN1448" s="123"/>
      <c r="AO1448" s="123"/>
      <c r="AP1448" s="120"/>
      <c r="AQ1448" s="125" t="str">
        <f>IFERROR(VLOOKUP(G1448,'#Location List#'!$C$3:$D$150,2,FALSE),"")</f>
        <v/>
      </c>
      <c r="AR1448" s="125" t="str">
        <f>IFERROR(VLOOKUP(F1448,'#Location List#'!$Q$3:$R$1154,2,FALSE),"")</f>
        <v/>
      </c>
      <c r="AS1448" s="125" t="str">
        <f>IFERROR(VLOOKUP(V1448,'#Input Lists#'!$B$3:$D$46,3,FALSE),"")</f>
        <v/>
      </c>
      <c r="AT1448" s="125" t="str">
        <f>IFERROR(VLOOKUP(CONCATENATE(V1448," ",W1448),'#Input Lists#'!$K$3:$L$827,2,FALSE),"")</f>
        <v/>
      </c>
      <c r="AU1448" s="125">
        <f>IFERROR(VLOOKUP(AA1448,'#Input Lists#'!$BU$3:$BV$8,2,FALSE),"")</f>
        <v>1</v>
      </c>
      <c r="AV1448" s="118" t="str">
        <f>IFERROR(VLOOKUP(AB1448,'#Input Lists#'!$BO$3:$BP$9,2,FALSE),"")</f>
        <v/>
      </c>
      <c r="AW1448" s="118">
        <f>IFERROR(VLOOKUP(AC1448,'#Input Lists#'!$BL$3:$BM$7,2,FALSE),"")</f>
        <v>1</v>
      </c>
      <c r="AX1448" s="52" t="e">
        <f>VLOOKUP(AQ1448,'#Location List#'!$D$3:$K$150,4,FALSE)</f>
        <v>#N/A</v>
      </c>
      <c r="AY1448" s="273" t="e">
        <f>VLOOKUP(AX1448,'#Location List#'!$Z$3:$AA$13,2,FALSE)</f>
        <v>#N/A</v>
      </c>
      <c r="AZ1448" s="126" t="e">
        <f>VLOOKUP($AT1448,'#Input Lists#'!$L$3:$S$1033,6,FALSE)</f>
        <v>#N/A</v>
      </c>
      <c r="BA1448" s="239" t="e">
        <f>VLOOKUP($AT1448,'#Input Lists#'!$L$3:$S$833,7,FALSE)</f>
        <v>#N/A</v>
      </c>
      <c r="BB1448" s="239" t="e">
        <f>VLOOKUP($AT1448,'#Input Lists#'!$L$3:$S$833,8,FALSE)</f>
        <v>#N/A</v>
      </c>
      <c r="BC1448" s="91" t="str">
        <f t="shared" si="140"/>
        <v/>
      </c>
      <c r="BD1448" s="91" t="str">
        <f t="shared" si="141"/>
        <v/>
      </c>
      <c r="BE1448" s="15" t="str">
        <f t="shared" si="142"/>
        <v/>
      </c>
      <c r="BF1448" s="92" t="str">
        <f t="shared" si="143"/>
        <v>No Sighting Date</v>
      </c>
    </row>
    <row r="1449" spans="1:58" x14ac:dyDescent="0.25">
      <c r="A1449" s="118">
        <v>1444</v>
      </c>
      <c r="B1449" s="119"/>
      <c r="C1449" s="120"/>
      <c r="D1449" s="121"/>
      <c r="E1449" s="121"/>
      <c r="F1449" s="236"/>
      <c r="G1449" s="122" t="str">
        <f>IFERROR(VLOOKUP(F1449,'#Location List#'!$U$3:$V$1154,2,FALSE),"")</f>
        <v/>
      </c>
      <c r="H1449" s="120"/>
      <c r="I1449" s="120"/>
      <c r="J1449" s="120"/>
      <c r="K1449" s="120"/>
      <c r="L1449" s="120"/>
      <c r="M1449" s="120"/>
      <c r="N1449" s="120"/>
      <c r="O1449" s="120"/>
      <c r="P1449" s="120"/>
      <c r="Q1449" s="120"/>
      <c r="R1449" s="120"/>
      <c r="S1449" s="120"/>
      <c r="T1449" s="205">
        <f t="shared" si="138"/>
        <v>0</v>
      </c>
      <c r="U1449" s="205">
        <f t="shared" si="139"/>
        <v>0</v>
      </c>
      <c r="V1449" s="210"/>
      <c r="W1449" s="210"/>
      <c r="X1449" s="23" t="str">
        <f>IFERROR(VLOOKUP(AT1449,'#Input Lists#'!$L$3:$AH$833,3,FALSE)," ")</f>
        <v xml:space="preserve"> </v>
      </c>
      <c r="Y1449" s="23" t="str">
        <f>IFERROR(VLOOKUP(AT1449,'#Input Lists#'!$L$3:$AH$833,5,FALSE)," ")</f>
        <v xml:space="preserve"> </v>
      </c>
      <c r="Z1449" s="206" t="str">
        <f>IFERROR(VLOOKUP(AT1449,'#Input Lists#'!$L$3:$AH$833,9,FALSE)," ")</f>
        <v xml:space="preserve"> </v>
      </c>
      <c r="AA1449" s="119" t="s">
        <v>1527</v>
      </c>
      <c r="AB1449" s="120"/>
      <c r="AC1449" s="123"/>
      <c r="AD1449" s="123"/>
      <c r="AE1449" s="123"/>
      <c r="AF1449" s="123"/>
      <c r="AG1449" s="123"/>
      <c r="AH1449" s="123"/>
      <c r="AI1449" s="123"/>
      <c r="AJ1449" s="123"/>
      <c r="AK1449" s="123"/>
      <c r="AL1449" s="123"/>
      <c r="AM1449" s="123"/>
      <c r="AN1449" s="123"/>
      <c r="AO1449" s="123"/>
      <c r="AP1449" s="120"/>
      <c r="AQ1449" s="125" t="str">
        <f>IFERROR(VLOOKUP(G1449,'#Location List#'!$C$3:$D$150,2,FALSE),"")</f>
        <v/>
      </c>
      <c r="AR1449" s="125" t="str">
        <f>IFERROR(VLOOKUP(F1449,'#Location List#'!$Q$3:$R$1154,2,FALSE),"")</f>
        <v/>
      </c>
      <c r="AS1449" s="125" t="str">
        <f>IFERROR(VLOOKUP(V1449,'#Input Lists#'!$B$3:$D$46,3,FALSE),"")</f>
        <v/>
      </c>
      <c r="AT1449" s="125" t="str">
        <f>IFERROR(VLOOKUP(CONCATENATE(V1449," ",W1449),'#Input Lists#'!$K$3:$L$827,2,FALSE),"")</f>
        <v/>
      </c>
      <c r="AU1449" s="125">
        <f>IFERROR(VLOOKUP(AA1449,'#Input Lists#'!$BU$3:$BV$8,2,FALSE),"")</f>
        <v>1</v>
      </c>
      <c r="AV1449" s="118" t="str">
        <f>IFERROR(VLOOKUP(AB1449,'#Input Lists#'!$BO$3:$BP$9,2,FALSE),"")</f>
        <v/>
      </c>
      <c r="AW1449" s="118">
        <f>IFERROR(VLOOKUP(AC1449,'#Input Lists#'!$BL$3:$BM$7,2,FALSE),"")</f>
        <v>1</v>
      </c>
      <c r="AX1449" s="52" t="e">
        <f>VLOOKUP(AQ1449,'#Location List#'!$D$3:$K$150,4,FALSE)</f>
        <v>#N/A</v>
      </c>
      <c r="AY1449" s="273" t="e">
        <f>VLOOKUP(AX1449,'#Location List#'!$Z$3:$AA$13,2,FALSE)</f>
        <v>#N/A</v>
      </c>
      <c r="AZ1449" s="126" t="e">
        <f>VLOOKUP($AT1449,'#Input Lists#'!$L$3:$S$1033,6,FALSE)</f>
        <v>#N/A</v>
      </c>
      <c r="BA1449" s="239" t="e">
        <f>VLOOKUP($AT1449,'#Input Lists#'!$L$3:$S$833,7,FALSE)</f>
        <v>#N/A</v>
      </c>
      <c r="BB1449" s="239" t="e">
        <f>VLOOKUP($AT1449,'#Input Lists#'!$L$3:$S$833,8,FALSE)</f>
        <v>#N/A</v>
      </c>
      <c r="BC1449" s="91" t="str">
        <f t="shared" si="140"/>
        <v/>
      </c>
      <c r="BD1449" s="91" t="str">
        <f t="shared" si="141"/>
        <v/>
      </c>
      <c r="BE1449" s="15" t="str">
        <f t="shared" si="142"/>
        <v/>
      </c>
      <c r="BF1449" s="92" t="str">
        <f t="shared" si="143"/>
        <v>No Sighting Date</v>
      </c>
    </row>
    <row r="1450" spans="1:58" x14ac:dyDescent="0.25">
      <c r="A1450" s="118">
        <v>1445</v>
      </c>
      <c r="B1450" s="119"/>
      <c r="C1450" s="120"/>
      <c r="D1450" s="121"/>
      <c r="E1450" s="121"/>
      <c r="F1450" s="236"/>
      <c r="G1450" s="122" t="str">
        <f>IFERROR(VLOOKUP(F1450,'#Location List#'!$U$3:$V$1154,2,FALSE),"")</f>
        <v/>
      </c>
      <c r="H1450" s="120"/>
      <c r="I1450" s="120"/>
      <c r="J1450" s="120"/>
      <c r="K1450" s="120"/>
      <c r="L1450" s="120"/>
      <c r="M1450" s="120"/>
      <c r="N1450" s="120"/>
      <c r="O1450" s="120"/>
      <c r="P1450" s="120"/>
      <c r="Q1450" s="120"/>
      <c r="R1450" s="120"/>
      <c r="S1450" s="120"/>
      <c r="T1450" s="205">
        <f t="shared" si="138"/>
        <v>0</v>
      </c>
      <c r="U1450" s="205">
        <f t="shared" si="139"/>
        <v>0</v>
      </c>
      <c r="V1450" s="210"/>
      <c r="W1450" s="210"/>
      <c r="X1450" s="23" t="str">
        <f>IFERROR(VLOOKUP(AT1450,'#Input Lists#'!$L$3:$AH$833,3,FALSE)," ")</f>
        <v xml:space="preserve"> </v>
      </c>
      <c r="Y1450" s="23" t="str">
        <f>IFERROR(VLOOKUP(AT1450,'#Input Lists#'!$L$3:$AH$833,5,FALSE)," ")</f>
        <v xml:space="preserve"> </v>
      </c>
      <c r="Z1450" s="206" t="str">
        <f>IFERROR(VLOOKUP(AT1450,'#Input Lists#'!$L$3:$AH$833,9,FALSE)," ")</f>
        <v xml:space="preserve"> </v>
      </c>
      <c r="AA1450" s="119" t="s">
        <v>1527</v>
      </c>
      <c r="AB1450" s="120"/>
      <c r="AC1450" s="123"/>
      <c r="AD1450" s="123"/>
      <c r="AE1450" s="123"/>
      <c r="AF1450" s="123"/>
      <c r="AG1450" s="123"/>
      <c r="AH1450" s="123"/>
      <c r="AI1450" s="123"/>
      <c r="AJ1450" s="123"/>
      <c r="AK1450" s="123"/>
      <c r="AL1450" s="123"/>
      <c r="AM1450" s="123"/>
      <c r="AN1450" s="123"/>
      <c r="AO1450" s="123"/>
      <c r="AP1450" s="120"/>
      <c r="AQ1450" s="125" t="str">
        <f>IFERROR(VLOOKUP(G1450,'#Location List#'!$C$3:$D$150,2,FALSE),"")</f>
        <v/>
      </c>
      <c r="AR1450" s="125" t="str">
        <f>IFERROR(VLOOKUP(F1450,'#Location List#'!$Q$3:$R$1154,2,FALSE),"")</f>
        <v/>
      </c>
      <c r="AS1450" s="125" t="str">
        <f>IFERROR(VLOOKUP(V1450,'#Input Lists#'!$B$3:$D$46,3,FALSE),"")</f>
        <v/>
      </c>
      <c r="AT1450" s="125" t="str">
        <f>IFERROR(VLOOKUP(CONCATENATE(V1450," ",W1450),'#Input Lists#'!$K$3:$L$827,2,FALSE),"")</f>
        <v/>
      </c>
      <c r="AU1450" s="125">
        <f>IFERROR(VLOOKUP(AA1450,'#Input Lists#'!$BU$3:$BV$8,2,FALSE),"")</f>
        <v>1</v>
      </c>
      <c r="AV1450" s="118" t="str">
        <f>IFERROR(VLOOKUP(AB1450,'#Input Lists#'!$BO$3:$BP$9,2,FALSE),"")</f>
        <v/>
      </c>
      <c r="AW1450" s="118">
        <f>IFERROR(VLOOKUP(AC1450,'#Input Lists#'!$BL$3:$BM$7,2,FALSE),"")</f>
        <v>1</v>
      </c>
      <c r="AX1450" s="52" t="e">
        <f>VLOOKUP(AQ1450,'#Location List#'!$D$3:$K$150,4,FALSE)</f>
        <v>#N/A</v>
      </c>
      <c r="AY1450" s="273" t="e">
        <f>VLOOKUP(AX1450,'#Location List#'!$Z$3:$AA$13,2,FALSE)</f>
        <v>#N/A</v>
      </c>
      <c r="AZ1450" s="126" t="e">
        <f>VLOOKUP($AT1450,'#Input Lists#'!$L$3:$S$1033,6,FALSE)</f>
        <v>#N/A</v>
      </c>
      <c r="BA1450" s="239" t="e">
        <f>VLOOKUP($AT1450,'#Input Lists#'!$L$3:$S$833,7,FALSE)</f>
        <v>#N/A</v>
      </c>
      <c r="BB1450" s="239" t="e">
        <f>VLOOKUP($AT1450,'#Input Lists#'!$L$3:$S$833,8,FALSE)</f>
        <v>#N/A</v>
      </c>
      <c r="BC1450" s="91" t="str">
        <f t="shared" si="140"/>
        <v/>
      </c>
      <c r="BD1450" s="91" t="str">
        <f t="shared" si="141"/>
        <v/>
      </c>
      <c r="BE1450" s="15" t="str">
        <f t="shared" si="142"/>
        <v/>
      </c>
      <c r="BF1450" s="92" t="str">
        <f t="shared" si="143"/>
        <v>No Sighting Date</v>
      </c>
    </row>
    <row r="1451" spans="1:58" x14ac:dyDescent="0.25">
      <c r="A1451" s="118">
        <v>1446</v>
      </c>
      <c r="B1451" s="119"/>
      <c r="C1451" s="120"/>
      <c r="D1451" s="121"/>
      <c r="E1451" s="121"/>
      <c r="F1451" s="236"/>
      <c r="G1451" s="122" t="str">
        <f>IFERROR(VLOOKUP(F1451,'#Location List#'!$U$3:$V$1154,2,FALSE),"")</f>
        <v/>
      </c>
      <c r="H1451" s="120"/>
      <c r="I1451" s="120"/>
      <c r="J1451" s="120"/>
      <c r="K1451" s="120"/>
      <c r="L1451" s="120"/>
      <c r="M1451" s="120"/>
      <c r="N1451" s="120"/>
      <c r="O1451" s="120"/>
      <c r="P1451" s="120"/>
      <c r="Q1451" s="120"/>
      <c r="R1451" s="120"/>
      <c r="S1451" s="120"/>
      <c r="T1451" s="205">
        <f t="shared" si="138"/>
        <v>0</v>
      </c>
      <c r="U1451" s="205">
        <f t="shared" si="139"/>
        <v>0</v>
      </c>
      <c r="V1451" s="210"/>
      <c r="W1451" s="210"/>
      <c r="X1451" s="23" t="str">
        <f>IFERROR(VLOOKUP(AT1451,'#Input Lists#'!$L$3:$AH$833,3,FALSE)," ")</f>
        <v xml:space="preserve"> </v>
      </c>
      <c r="Y1451" s="23" t="str">
        <f>IFERROR(VLOOKUP(AT1451,'#Input Lists#'!$L$3:$AH$833,5,FALSE)," ")</f>
        <v xml:space="preserve"> </v>
      </c>
      <c r="Z1451" s="206" t="str">
        <f>IFERROR(VLOOKUP(AT1451,'#Input Lists#'!$L$3:$AH$833,9,FALSE)," ")</f>
        <v xml:space="preserve"> </v>
      </c>
      <c r="AA1451" s="119" t="s">
        <v>1527</v>
      </c>
      <c r="AB1451" s="120"/>
      <c r="AC1451" s="123"/>
      <c r="AD1451" s="123"/>
      <c r="AE1451" s="123"/>
      <c r="AF1451" s="123"/>
      <c r="AG1451" s="123"/>
      <c r="AH1451" s="123"/>
      <c r="AI1451" s="123"/>
      <c r="AJ1451" s="123"/>
      <c r="AK1451" s="123"/>
      <c r="AL1451" s="123"/>
      <c r="AM1451" s="123"/>
      <c r="AN1451" s="123"/>
      <c r="AO1451" s="123"/>
      <c r="AP1451" s="120"/>
      <c r="AQ1451" s="125" t="str">
        <f>IFERROR(VLOOKUP(G1451,'#Location List#'!$C$3:$D$150,2,FALSE),"")</f>
        <v/>
      </c>
      <c r="AR1451" s="125" t="str">
        <f>IFERROR(VLOOKUP(F1451,'#Location List#'!$Q$3:$R$1154,2,FALSE),"")</f>
        <v/>
      </c>
      <c r="AS1451" s="125" t="str">
        <f>IFERROR(VLOOKUP(V1451,'#Input Lists#'!$B$3:$D$46,3,FALSE),"")</f>
        <v/>
      </c>
      <c r="AT1451" s="125" t="str">
        <f>IFERROR(VLOOKUP(CONCATENATE(V1451," ",W1451),'#Input Lists#'!$K$3:$L$827,2,FALSE),"")</f>
        <v/>
      </c>
      <c r="AU1451" s="125">
        <f>IFERROR(VLOOKUP(AA1451,'#Input Lists#'!$BU$3:$BV$8,2,FALSE),"")</f>
        <v>1</v>
      </c>
      <c r="AV1451" s="118" t="str">
        <f>IFERROR(VLOOKUP(AB1451,'#Input Lists#'!$BO$3:$BP$9,2,FALSE),"")</f>
        <v/>
      </c>
      <c r="AW1451" s="118">
        <f>IFERROR(VLOOKUP(AC1451,'#Input Lists#'!$BL$3:$BM$7,2,FALSE),"")</f>
        <v>1</v>
      </c>
      <c r="AX1451" s="52" t="e">
        <f>VLOOKUP(AQ1451,'#Location List#'!$D$3:$K$150,4,FALSE)</f>
        <v>#N/A</v>
      </c>
      <c r="AY1451" s="273" t="e">
        <f>VLOOKUP(AX1451,'#Location List#'!$Z$3:$AA$13,2,FALSE)</f>
        <v>#N/A</v>
      </c>
      <c r="AZ1451" s="126" t="e">
        <f>VLOOKUP($AT1451,'#Input Lists#'!$L$3:$S$1033,6,FALSE)</f>
        <v>#N/A</v>
      </c>
      <c r="BA1451" s="239" t="e">
        <f>VLOOKUP($AT1451,'#Input Lists#'!$L$3:$S$833,7,FALSE)</f>
        <v>#N/A</v>
      </c>
      <c r="BB1451" s="239" t="e">
        <f>VLOOKUP($AT1451,'#Input Lists#'!$L$3:$S$833,8,FALSE)</f>
        <v>#N/A</v>
      </c>
      <c r="BC1451" s="91" t="str">
        <f t="shared" si="140"/>
        <v/>
      </c>
      <c r="BD1451" s="91" t="str">
        <f t="shared" si="141"/>
        <v/>
      </c>
      <c r="BE1451" s="15" t="str">
        <f t="shared" si="142"/>
        <v/>
      </c>
      <c r="BF1451" s="92" t="str">
        <f t="shared" si="143"/>
        <v>No Sighting Date</v>
      </c>
    </row>
    <row r="1452" spans="1:58" x14ac:dyDescent="0.25">
      <c r="A1452" s="118">
        <v>1447</v>
      </c>
      <c r="B1452" s="119"/>
      <c r="C1452" s="120"/>
      <c r="D1452" s="121"/>
      <c r="E1452" s="121"/>
      <c r="F1452" s="236"/>
      <c r="G1452" s="122" t="str">
        <f>IFERROR(VLOOKUP(F1452,'#Location List#'!$U$3:$V$1154,2,FALSE),"")</f>
        <v/>
      </c>
      <c r="H1452" s="120"/>
      <c r="I1452" s="120"/>
      <c r="J1452" s="120"/>
      <c r="K1452" s="120"/>
      <c r="L1452" s="120"/>
      <c r="M1452" s="120"/>
      <c r="N1452" s="120"/>
      <c r="O1452" s="120"/>
      <c r="P1452" s="120"/>
      <c r="Q1452" s="120"/>
      <c r="R1452" s="120"/>
      <c r="S1452" s="120"/>
      <c r="T1452" s="205">
        <f t="shared" si="138"/>
        <v>0</v>
      </c>
      <c r="U1452" s="205">
        <f t="shared" si="139"/>
        <v>0</v>
      </c>
      <c r="V1452" s="210"/>
      <c r="W1452" s="210"/>
      <c r="X1452" s="23" t="str">
        <f>IFERROR(VLOOKUP(AT1452,'#Input Lists#'!$L$3:$AH$833,3,FALSE)," ")</f>
        <v xml:space="preserve"> </v>
      </c>
      <c r="Y1452" s="23" t="str">
        <f>IFERROR(VLOOKUP(AT1452,'#Input Lists#'!$L$3:$AH$833,5,FALSE)," ")</f>
        <v xml:space="preserve"> </v>
      </c>
      <c r="Z1452" s="206" t="str">
        <f>IFERROR(VLOOKUP(AT1452,'#Input Lists#'!$L$3:$AH$833,9,FALSE)," ")</f>
        <v xml:space="preserve"> </v>
      </c>
      <c r="AA1452" s="119" t="s">
        <v>1527</v>
      </c>
      <c r="AB1452" s="120"/>
      <c r="AC1452" s="123"/>
      <c r="AD1452" s="123"/>
      <c r="AE1452" s="123"/>
      <c r="AF1452" s="123"/>
      <c r="AG1452" s="123"/>
      <c r="AH1452" s="123"/>
      <c r="AI1452" s="123"/>
      <c r="AJ1452" s="123"/>
      <c r="AK1452" s="123"/>
      <c r="AL1452" s="123"/>
      <c r="AM1452" s="123"/>
      <c r="AN1452" s="123"/>
      <c r="AO1452" s="123"/>
      <c r="AP1452" s="120"/>
      <c r="AQ1452" s="125" t="str">
        <f>IFERROR(VLOOKUP(G1452,'#Location List#'!$C$3:$D$150,2,FALSE),"")</f>
        <v/>
      </c>
      <c r="AR1452" s="125" t="str">
        <f>IFERROR(VLOOKUP(F1452,'#Location List#'!$Q$3:$R$1154,2,FALSE),"")</f>
        <v/>
      </c>
      <c r="AS1452" s="125" t="str">
        <f>IFERROR(VLOOKUP(V1452,'#Input Lists#'!$B$3:$D$46,3,FALSE),"")</f>
        <v/>
      </c>
      <c r="AT1452" s="125" t="str">
        <f>IFERROR(VLOOKUP(CONCATENATE(V1452," ",W1452),'#Input Lists#'!$K$3:$L$827,2,FALSE),"")</f>
        <v/>
      </c>
      <c r="AU1452" s="125">
        <f>IFERROR(VLOOKUP(AA1452,'#Input Lists#'!$BU$3:$BV$8,2,FALSE),"")</f>
        <v>1</v>
      </c>
      <c r="AV1452" s="118" t="str">
        <f>IFERROR(VLOOKUP(AB1452,'#Input Lists#'!$BO$3:$BP$9,2,FALSE),"")</f>
        <v/>
      </c>
      <c r="AW1452" s="118">
        <f>IFERROR(VLOOKUP(AC1452,'#Input Lists#'!$BL$3:$BM$7,2,FALSE),"")</f>
        <v>1</v>
      </c>
      <c r="AX1452" s="52" t="e">
        <f>VLOOKUP(AQ1452,'#Location List#'!$D$3:$K$150,4,FALSE)</f>
        <v>#N/A</v>
      </c>
      <c r="AY1452" s="273" t="e">
        <f>VLOOKUP(AX1452,'#Location List#'!$Z$3:$AA$13,2,FALSE)</f>
        <v>#N/A</v>
      </c>
      <c r="AZ1452" s="126" t="e">
        <f>VLOOKUP($AT1452,'#Input Lists#'!$L$3:$S$1033,6,FALSE)</f>
        <v>#N/A</v>
      </c>
      <c r="BA1452" s="239" t="e">
        <f>VLOOKUP($AT1452,'#Input Lists#'!$L$3:$S$833,7,FALSE)</f>
        <v>#N/A</v>
      </c>
      <c r="BB1452" s="239" t="e">
        <f>VLOOKUP($AT1452,'#Input Lists#'!$L$3:$S$833,8,FALSE)</f>
        <v>#N/A</v>
      </c>
      <c r="BC1452" s="91" t="str">
        <f t="shared" si="140"/>
        <v/>
      </c>
      <c r="BD1452" s="91" t="str">
        <f t="shared" si="141"/>
        <v/>
      </c>
      <c r="BE1452" s="15" t="str">
        <f t="shared" si="142"/>
        <v/>
      </c>
      <c r="BF1452" s="92" t="str">
        <f t="shared" si="143"/>
        <v>No Sighting Date</v>
      </c>
    </row>
    <row r="1453" spans="1:58" x14ac:dyDescent="0.25">
      <c r="A1453" s="118">
        <v>1448</v>
      </c>
      <c r="B1453" s="119"/>
      <c r="C1453" s="120"/>
      <c r="D1453" s="121"/>
      <c r="E1453" s="121"/>
      <c r="F1453" s="236"/>
      <c r="G1453" s="122" t="str">
        <f>IFERROR(VLOOKUP(F1453,'#Location List#'!$U$3:$V$1154,2,FALSE),"")</f>
        <v/>
      </c>
      <c r="H1453" s="120"/>
      <c r="I1453" s="120"/>
      <c r="J1453" s="120"/>
      <c r="K1453" s="120"/>
      <c r="L1453" s="120"/>
      <c r="M1453" s="120"/>
      <c r="N1453" s="120"/>
      <c r="O1453" s="120"/>
      <c r="P1453" s="120"/>
      <c r="Q1453" s="120"/>
      <c r="R1453" s="120"/>
      <c r="S1453" s="120"/>
      <c r="T1453" s="205">
        <f t="shared" si="138"/>
        <v>0</v>
      </c>
      <c r="U1453" s="205">
        <f t="shared" si="139"/>
        <v>0</v>
      </c>
      <c r="V1453" s="210"/>
      <c r="W1453" s="210"/>
      <c r="X1453" s="23" t="str">
        <f>IFERROR(VLOOKUP(AT1453,'#Input Lists#'!$L$3:$AH$833,3,FALSE)," ")</f>
        <v xml:space="preserve"> </v>
      </c>
      <c r="Y1453" s="23" t="str">
        <f>IFERROR(VLOOKUP(AT1453,'#Input Lists#'!$L$3:$AH$833,5,FALSE)," ")</f>
        <v xml:space="preserve"> </v>
      </c>
      <c r="Z1453" s="206" t="str">
        <f>IFERROR(VLOOKUP(AT1453,'#Input Lists#'!$L$3:$AH$833,9,FALSE)," ")</f>
        <v xml:space="preserve"> </v>
      </c>
      <c r="AA1453" s="119" t="s">
        <v>1527</v>
      </c>
      <c r="AB1453" s="120"/>
      <c r="AC1453" s="123"/>
      <c r="AD1453" s="123"/>
      <c r="AE1453" s="123"/>
      <c r="AF1453" s="123"/>
      <c r="AG1453" s="123"/>
      <c r="AH1453" s="123"/>
      <c r="AI1453" s="123"/>
      <c r="AJ1453" s="123"/>
      <c r="AK1453" s="123"/>
      <c r="AL1453" s="123"/>
      <c r="AM1453" s="123"/>
      <c r="AN1453" s="123"/>
      <c r="AO1453" s="123"/>
      <c r="AP1453" s="120"/>
      <c r="AQ1453" s="125" t="str">
        <f>IFERROR(VLOOKUP(G1453,'#Location List#'!$C$3:$D$150,2,FALSE),"")</f>
        <v/>
      </c>
      <c r="AR1453" s="125" t="str">
        <f>IFERROR(VLOOKUP(F1453,'#Location List#'!$Q$3:$R$1154,2,FALSE),"")</f>
        <v/>
      </c>
      <c r="AS1453" s="125" t="str">
        <f>IFERROR(VLOOKUP(V1453,'#Input Lists#'!$B$3:$D$46,3,FALSE),"")</f>
        <v/>
      </c>
      <c r="AT1453" s="125" t="str">
        <f>IFERROR(VLOOKUP(CONCATENATE(V1453," ",W1453),'#Input Lists#'!$K$3:$L$827,2,FALSE),"")</f>
        <v/>
      </c>
      <c r="AU1453" s="125">
        <f>IFERROR(VLOOKUP(AA1453,'#Input Lists#'!$BU$3:$BV$8,2,FALSE),"")</f>
        <v>1</v>
      </c>
      <c r="AV1453" s="118" t="str">
        <f>IFERROR(VLOOKUP(AB1453,'#Input Lists#'!$BO$3:$BP$9,2,FALSE),"")</f>
        <v/>
      </c>
      <c r="AW1453" s="118">
        <f>IFERROR(VLOOKUP(AC1453,'#Input Lists#'!$BL$3:$BM$7,2,FALSE),"")</f>
        <v>1</v>
      </c>
      <c r="AX1453" s="52" t="e">
        <f>VLOOKUP(AQ1453,'#Location List#'!$D$3:$K$150,4,FALSE)</f>
        <v>#N/A</v>
      </c>
      <c r="AY1453" s="273" t="e">
        <f>VLOOKUP(AX1453,'#Location List#'!$Z$3:$AA$13,2,FALSE)</f>
        <v>#N/A</v>
      </c>
      <c r="AZ1453" s="126" t="e">
        <f>VLOOKUP($AT1453,'#Input Lists#'!$L$3:$S$1033,6,FALSE)</f>
        <v>#N/A</v>
      </c>
      <c r="BA1453" s="239" t="e">
        <f>VLOOKUP($AT1453,'#Input Lists#'!$L$3:$S$833,7,FALSE)</f>
        <v>#N/A</v>
      </c>
      <c r="BB1453" s="239" t="e">
        <f>VLOOKUP($AT1453,'#Input Lists#'!$L$3:$S$833,8,FALSE)</f>
        <v>#N/A</v>
      </c>
      <c r="BC1453" s="91" t="str">
        <f t="shared" si="140"/>
        <v/>
      </c>
      <c r="BD1453" s="91" t="str">
        <f t="shared" si="141"/>
        <v/>
      </c>
      <c r="BE1453" s="15" t="str">
        <f t="shared" si="142"/>
        <v/>
      </c>
      <c r="BF1453" s="92" t="str">
        <f t="shared" si="143"/>
        <v>No Sighting Date</v>
      </c>
    </row>
    <row r="1454" spans="1:58" x14ac:dyDescent="0.25">
      <c r="A1454" s="118">
        <v>1449</v>
      </c>
      <c r="B1454" s="119"/>
      <c r="C1454" s="120"/>
      <c r="D1454" s="121"/>
      <c r="E1454" s="121"/>
      <c r="F1454" s="236"/>
      <c r="G1454" s="122" t="str">
        <f>IFERROR(VLOOKUP(F1454,'#Location List#'!$U$3:$V$1154,2,FALSE),"")</f>
        <v/>
      </c>
      <c r="H1454" s="120"/>
      <c r="I1454" s="120"/>
      <c r="J1454" s="120"/>
      <c r="K1454" s="120"/>
      <c r="L1454" s="120"/>
      <c r="M1454" s="120"/>
      <c r="N1454" s="120"/>
      <c r="O1454" s="120"/>
      <c r="P1454" s="120"/>
      <c r="Q1454" s="120"/>
      <c r="R1454" s="120"/>
      <c r="S1454" s="120"/>
      <c r="T1454" s="205">
        <f t="shared" si="138"/>
        <v>0</v>
      </c>
      <c r="U1454" s="205">
        <f t="shared" si="139"/>
        <v>0</v>
      </c>
      <c r="V1454" s="210"/>
      <c r="W1454" s="210"/>
      <c r="X1454" s="23" t="str">
        <f>IFERROR(VLOOKUP(AT1454,'#Input Lists#'!$L$3:$AH$833,3,FALSE)," ")</f>
        <v xml:space="preserve"> </v>
      </c>
      <c r="Y1454" s="23" t="str">
        <f>IFERROR(VLOOKUP(AT1454,'#Input Lists#'!$L$3:$AH$833,5,FALSE)," ")</f>
        <v xml:space="preserve"> </v>
      </c>
      <c r="Z1454" s="206" t="str">
        <f>IFERROR(VLOOKUP(AT1454,'#Input Lists#'!$L$3:$AH$833,9,FALSE)," ")</f>
        <v xml:space="preserve"> </v>
      </c>
      <c r="AA1454" s="119" t="s">
        <v>1527</v>
      </c>
      <c r="AB1454" s="120"/>
      <c r="AC1454" s="123"/>
      <c r="AD1454" s="123"/>
      <c r="AE1454" s="123"/>
      <c r="AF1454" s="123"/>
      <c r="AG1454" s="123"/>
      <c r="AH1454" s="123"/>
      <c r="AI1454" s="123"/>
      <c r="AJ1454" s="123"/>
      <c r="AK1454" s="123"/>
      <c r="AL1454" s="123"/>
      <c r="AM1454" s="123"/>
      <c r="AN1454" s="123"/>
      <c r="AO1454" s="123"/>
      <c r="AP1454" s="120"/>
      <c r="AQ1454" s="125" t="str">
        <f>IFERROR(VLOOKUP(G1454,'#Location List#'!$C$3:$D$150,2,FALSE),"")</f>
        <v/>
      </c>
      <c r="AR1454" s="125" t="str">
        <f>IFERROR(VLOOKUP(F1454,'#Location List#'!$Q$3:$R$1154,2,FALSE),"")</f>
        <v/>
      </c>
      <c r="AS1454" s="125" t="str">
        <f>IFERROR(VLOOKUP(V1454,'#Input Lists#'!$B$3:$D$46,3,FALSE),"")</f>
        <v/>
      </c>
      <c r="AT1454" s="125" t="str">
        <f>IFERROR(VLOOKUP(CONCATENATE(V1454," ",W1454),'#Input Lists#'!$K$3:$L$827,2,FALSE),"")</f>
        <v/>
      </c>
      <c r="AU1454" s="125">
        <f>IFERROR(VLOOKUP(AA1454,'#Input Lists#'!$BU$3:$BV$8,2,FALSE),"")</f>
        <v>1</v>
      </c>
      <c r="AV1454" s="118" t="str">
        <f>IFERROR(VLOOKUP(AB1454,'#Input Lists#'!$BO$3:$BP$9,2,FALSE),"")</f>
        <v/>
      </c>
      <c r="AW1454" s="118">
        <f>IFERROR(VLOOKUP(AC1454,'#Input Lists#'!$BL$3:$BM$7,2,FALSE),"")</f>
        <v>1</v>
      </c>
      <c r="AX1454" s="52" t="e">
        <f>VLOOKUP(AQ1454,'#Location List#'!$D$3:$K$150,4,FALSE)</f>
        <v>#N/A</v>
      </c>
      <c r="AY1454" s="273" t="e">
        <f>VLOOKUP(AX1454,'#Location List#'!$Z$3:$AA$13,2,FALSE)</f>
        <v>#N/A</v>
      </c>
      <c r="AZ1454" s="126" t="e">
        <f>VLOOKUP($AT1454,'#Input Lists#'!$L$3:$S$1033,6,FALSE)</f>
        <v>#N/A</v>
      </c>
      <c r="BA1454" s="239" t="e">
        <f>VLOOKUP($AT1454,'#Input Lists#'!$L$3:$S$833,7,FALSE)</f>
        <v>#N/A</v>
      </c>
      <c r="BB1454" s="239" t="e">
        <f>VLOOKUP($AT1454,'#Input Lists#'!$L$3:$S$833,8,FALSE)</f>
        <v>#N/A</v>
      </c>
      <c r="BC1454" s="91" t="str">
        <f t="shared" si="140"/>
        <v/>
      </c>
      <c r="BD1454" s="91" t="str">
        <f t="shared" si="141"/>
        <v/>
      </c>
      <c r="BE1454" s="15" t="str">
        <f t="shared" si="142"/>
        <v/>
      </c>
      <c r="BF1454" s="92" t="str">
        <f t="shared" si="143"/>
        <v>No Sighting Date</v>
      </c>
    </row>
    <row r="1455" spans="1:58" x14ac:dyDescent="0.25">
      <c r="A1455" s="118">
        <v>1450</v>
      </c>
      <c r="B1455" s="119"/>
      <c r="C1455" s="120"/>
      <c r="D1455" s="121"/>
      <c r="E1455" s="121"/>
      <c r="F1455" s="236"/>
      <c r="G1455" s="122" t="str">
        <f>IFERROR(VLOOKUP(F1455,'#Location List#'!$U$3:$V$1154,2,FALSE),"")</f>
        <v/>
      </c>
      <c r="H1455" s="120"/>
      <c r="I1455" s="120"/>
      <c r="J1455" s="120"/>
      <c r="K1455" s="120"/>
      <c r="L1455" s="120"/>
      <c r="M1455" s="120"/>
      <c r="N1455" s="120"/>
      <c r="O1455" s="120"/>
      <c r="P1455" s="120"/>
      <c r="Q1455" s="120"/>
      <c r="R1455" s="120"/>
      <c r="S1455" s="120"/>
      <c r="T1455" s="205">
        <f t="shared" si="138"/>
        <v>0</v>
      </c>
      <c r="U1455" s="205">
        <f t="shared" si="139"/>
        <v>0</v>
      </c>
      <c r="V1455" s="210"/>
      <c r="W1455" s="210"/>
      <c r="X1455" s="23" t="str">
        <f>IFERROR(VLOOKUP(AT1455,'#Input Lists#'!$L$3:$AH$833,3,FALSE)," ")</f>
        <v xml:space="preserve"> </v>
      </c>
      <c r="Y1455" s="23" t="str">
        <f>IFERROR(VLOOKUP(AT1455,'#Input Lists#'!$L$3:$AH$833,5,FALSE)," ")</f>
        <v xml:space="preserve"> </v>
      </c>
      <c r="Z1455" s="206" t="str">
        <f>IFERROR(VLOOKUP(AT1455,'#Input Lists#'!$L$3:$AH$833,9,FALSE)," ")</f>
        <v xml:space="preserve"> </v>
      </c>
      <c r="AA1455" s="119" t="s">
        <v>1527</v>
      </c>
      <c r="AB1455" s="120"/>
      <c r="AC1455" s="123"/>
      <c r="AD1455" s="123"/>
      <c r="AE1455" s="123"/>
      <c r="AF1455" s="123"/>
      <c r="AG1455" s="123"/>
      <c r="AH1455" s="123"/>
      <c r="AI1455" s="123"/>
      <c r="AJ1455" s="123"/>
      <c r="AK1455" s="123"/>
      <c r="AL1455" s="123"/>
      <c r="AM1455" s="123"/>
      <c r="AN1455" s="123"/>
      <c r="AO1455" s="123"/>
      <c r="AP1455" s="120"/>
      <c r="AQ1455" s="125" t="str">
        <f>IFERROR(VLOOKUP(G1455,'#Location List#'!$C$3:$D$150,2,FALSE),"")</f>
        <v/>
      </c>
      <c r="AR1455" s="125" t="str">
        <f>IFERROR(VLOOKUP(F1455,'#Location List#'!$Q$3:$R$1154,2,FALSE),"")</f>
        <v/>
      </c>
      <c r="AS1455" s="125" t="str">
        <f>IFERROR(VLOOKUP(V1455,'#Input Lists#'!$B$3:$D$46,3,FALSE),"")</f>
        <v/>
      </c>
      <c r="AT1455" s="125" t="str">
        <f>IFERROR(VLOOKUP(CONCATENATE(V1455," ",W1455),'#Input Lists#'!$K$3:$L$827,2,FALSE),"")</f>
        <v/>
      </c>
      <c r="AU1455" s="125">
        <f>IFERROR(VLOOKUP(AA1455,'#Input Lists#'!$BU$3:$BV$8,2,FALSE),"")</f>
        <v>1</v>
      </c>
      <c r="AV1455" s="118" t="str">
        <f>IFERROR(VLOOKUP(AB1455,'#Input Lists#'!$BO$3:$BP$9,2,FALSE),"")</f>
        <v/>
      </c>
      <c r="AW1455" s="118">
        <f>IFERROR(VLOOKUP(AC1455,'#Input Lists#'!$BL$3:$BM$7,2,FALSE),"")</f>
        <v>1</v>
      </c>
      <c r="AX1455" s="52" t="e">
        <f>VLOOKUP(AQ1455,'#Location List#'!$D$3:$K$150,4,FALSE)</f>
        <v>#N/A</v>
      </c>
      <c r="AY1455" s="273" t="e">
        <f>VLOOKUP(AX1455,'#Location List#'!$Z$3:$AA$13,2,FALSE)</f>
        <v>#N/A</v>
      </c>
      <c r="AZ1455" s="126" t="e">
        <f>VLOOKUP($AT1455,'#Input Lists#'!$L$3:$S$1033,6,FALSE)</f>
        <v>#N/A</v>
      </c>
      <c r="BA1455" s="239" t="e">
        <f>VLOOKUP($AT1455,'#Input Lists#'!$L$3:$S$833,7,FALSE)</f>
        <v>#N/A</v>
      </c>
      <c r="BB1455" s="239" t="e">
        <f>VLOOKUP($AT1455,'#Input Lists#'!$L$3:$S$833,8,FALSE)</f>
        <v>#N/A</v>
      </c>
      <c r="BC1455" s="91" t="str">
        <f t="shared" si="140"/>
        <v/>
      </c>
      <c r="BD1455" s="91" t="str">
        <f t="shared" si="141"/>
        <v/>
      </c>
      <c r="BE1455" s="15" t="str">
        <f t="shared" si="142"/>
        <v/>
      </c>
      <c r="BF1455" s="92" t="str">
        <f t="shared" si="143"/>
        <v>No Sighting Date</v>
      </c>
    </row>
    <row r="1456" spans="1:58" x14ac:dyDescent="0.25">
      <c r="A1456" s="118">
        <v>1451</v>
      </c>
      <c r="B1456" s="119"/>
      <c r="C1456" s="120"/>
      <c r="D1456" s="121"/>
      <c r="E1456" s="121"/>
      <c r="F1456" s="236"/>
      <c r="G1456" s="122" t="str">
        <f>IFERROR(VLOOKUP(F1456,'#Location List#'!$U$3:$V$1154,2,FALSE),"")</f>
        <v/>
      </c>
      <c r="H1456" s="120"/>
      <c r="I1456" s="120"/>
      <c r="J1456" s="120"/>
      <c r="K1456" s="120"/>
      <c r="L1456" s="120"/>
      <c r="M1456" s="120"/>
      <c r="N1456" s="120"/>
      <c r="O1456" s="120"/>
      <c r="P1456" s="120"/>
      <c r="Q1456" s="120"/>
      <c r="R1456" s="120"/>
      <c r="S1456" s="120"/>
      <c r="T1456" s="205">
        <f t="shared" si="138"/>
        <v>0</v>
      </c>
      <c r="U1456" s="205">
        <f t="shared" si="139"/>
        <v>0</v>
      </c>
      <c r="V1456" s="210"/>
      <c r="W1456" s="210"/>
      <c r="X1456" s="23" t="str">
        <f>IFERROR(VLOOKUP(AT1456,'#Input Lists#'!$L$3:$AH$833,3,FALSE)," ")</f>
        <v xml:space="preserve"> </v>
      </c>
      <c r="Y1456" s="23" t="str">
        <f>IFERROR(VLOOKUP(AT1456,'#Input Lists#'!$L$3:$AH$833,5,FALSE)," ")</f>
        <v xml:space="preserve"> </v>
      </c>
      <c r="Z1456" s="206" t="str">
        <f>IFERROR(VLOOKUP(AT1456,'#Input Lists#'!$L$3:$AH$833,9,FALSE)," ")</f>
        <v xml:space="preserve"> </v>
      </c>
      <c r="AA1456" s="119" t="s">
        <v>1527</v>
      </c>
      <c r="AB1456" s="120"/>
      <c r="AC1456" s="123"/>
      <c r="AD1456" s="123"/>
      <c r="AE1456" s="123"/>
      <c r="AF1456" s="123"/>
      <c r="AG1456" s="123"/>
      <c r="AH1456" s="123"/>
      <c r="AI1456" s="123"/>
      <c r="AJ1456" s="123"/>
      <c r="AK1456" s="123"/>
      <c r="AL1456" s="123"/>
      <c r="AM1456" s="123"/>
      <c r="AN1456" s="123"/>
      <c r="AO1456" s="123"/>
      <c r="AP1456" s="120"/>
      <c r="AQ1456" s="125" t="str">
        <f>IFERROR(VLOOKUP(G1456,'#Location List#'!$C$3:$D$150,2,FALSE),"")</f>
        <v/>
      </c>
      <c r="AR1456" s="125" t="str">
        <f>IFERROR(VLOOKUP(F1456,'#Location List#'!$Q$3:$R$1154,2,FALSE),"")</f>
        <v/>
      </c>
      <c r="AS1456" s="125" t="str">
        <f>IFERROR(VLOOKUP(V1456,'#Input Lists#'!$B$3:$D$46,3,FALSE),"")</f>
        <v/>
      </c>
      <c r="AT1456" s="125" t="str">
        <f>IFERROR(VLOOKUP(CONCATENATE(V1456," ",W1456),'#Input Lists#'!$K$3:$L$827,2,FALSE),"")</f>
        <v/>
      </c>
      <c r="AU1456" s="125">
        <f>IFERROR(VLOOKUP(AA1456,'#Input Lists#'!$BU$3:$BV$8,2,FALSE),"")</f>
        <v>1</v>
      </c>
      <c r="AV1456" s="118" t="str">
        <f>IFERROR(VLOOKUP(AB1456,'#Input Lists#'!$BO$3:$BP$9,2,FALSE),"")</f>
        <v/>
      </c>
      <c r="AW1456" s="118">
        <f>IFERROR(VLOOKUP(AC1456,'#Input Lists#'!$BL$3:$BM$7,2,FALSE),"")</f>
        <v>1</v>
      </c>
      <c r="AX1456" s="52" t="e">
        <f>VLOOKUP(AQ1456,'#Location List#'!$D$3:$K$150,4,FALSE)</f>
        <v>#N/A</v>
      </c>
      <c r="AY1456" s="273" t="e">
        <f>VLOOKUP(AX1456,'#Location List#'!$Z$3:$AA$13,2,FALSE)</f>
        <v>#N/A</v>
      </c>
      <c r="AZ1456" s="126" t="e">
        <f>VLOOKUP($AT1456,'#Input Lists#'!$L$3:$S$1033,6,FALSE)</f>
        <v>#N/A</v>
      </c>
      <c r="BA1456" s="239" t="e">
        <f>VLOOKUP($AT1456,'#Input Lists#'!$L$3:$S$833,7,FALSE)</f>
        <v>#N/A</v>
      </c>
      <c r="BB1456" s="239" t="e">
        <f>VLOOKUP($AT1456,'#Input Lists#'!$L$3:$S$833,8,FALSE)</f>
        <v>#N/A</v>
      </c>
      <c r="BC1456" s="91" t="str">
        <f t="shared" si="140"/>
        <v/>
      </c>
      <c r="BD1456" s="91" t="str">
        <f t="shared" si="141"/>
        <v/>
      </c>
      <c r="BE1456" s="15" t="str">
        <f t="shared" si="142"/>
        <v/>
      </c>
      <c r="BF1456" s="92" t="str">
        <f t="shared" si="143"/>
        <v>No Sighting Date</v>
      </c>
    </row>
    <row r="1457" spans="1:58" x14ac:dyDescent="0.25">
      <c r="A1457" s="118">
        <v>1452</v>
      </c>
      <c r="B1457" s="119"/>
      <c r="C1457" s="120"/>
      <c r="D1457" s="121"/>
      <c r="E1457" s="121"/>
      <c r="F1457" s="236"/>
      <c r="G1457" s="122" t="str">
        <f>IFERROR(VLOOKUP(F1457,'#Location List#'!$U$3:$V$1154,2,FALSE),"")</f>
        <v/>
      </c>
      <c r="H1457" s="120"/>
      <c r="I1457" s="120"/>
      <c r="J1457" s="120"/>
      <c r="K1457" s="120"/>
      <c r="L1457" s="120"/>
      <c r="M1457" s="120"/>
      <c r="N1457" s="120"/>
      <c r="O1457" s="120"/>
      <c r="P1457" s="120"/>
      <c r="Q1457" s="120"/>
      <c r="R1457" s="120"/>
      <c r="S1457" s="120"/>
      <c r="T1457" s="205">
        <f t="shared" si="138"/>
        <v>0</v>
      </c>
      <c r="U1457" s="205">
        <f t="shared" si="139"/>
        <v>0</v>
      </c>
      <c r="V1457" s="210"/>
      <c r="W1457" s="210"/>
      <c r="X1457" s="23" t="str">
        <f>IFERROR(VLOOKUP(AT1457,'#Input Lists#'!$L$3:$AH$833,3,FALSE)," ")</f>
        <v xml:space="preserve"> </v>
      </c>
      <c r="Y1457" s="23" t="str">
        <f>IFERROR(VLOOKUP(AT1457,'#Input Lists#'!$L$3:$AH$833,5,FALSE)," ")</f>
        <v xml:space="preserve"> </v>
      </c>
      <c r="Z1457" s="206" t="str">
        <f>IFERROR(VLOOKUP(AT1457,'#Input Lists#'!$L$3:$AH$833,9,FALSE)," ")</f>
        <v xml:space="preserve"> </v>
      </c>
      <c r="AA1457" s="119" t="s">
        <v>1527</v>
      </c>
      <c r="AB1457" s="120"/>
      <c r="AC1457" s="123"/>
      <c r="AD1457" s="123"/>
      <c r="AE1457" s="123"/>
      <c r="AF1457" s="123"/>
      <c r="AG1457" s="123"/>
      <c r="AH1457" s="123"/>
      <c r="AI1457" s="123"/>
      <c r="AJ1457" s="123"/>
      <c r="AK1457" s="123"/>
      <c r="AL1457" s="123"/>
      <c r="AM1457" s="123"/>
      <c r="AN1457" s="123"/>
      <c r="AO1457" s="123"/>
      <c r="AP1457" s="120"/>
      <c r="AQ1457" s="125" t="str">
        <f>IFERROR(VLOOKUP(G1457,'#Location List#'!$C$3:$D$150,2,FALSE),"")</f>
        <v/>
      </c>
      <c r="AR1457" s="125" t="str">
        <f>IFERROR(VLOOKUP(F1457,'#Location List#'!$Q$3:$R$1154,2,FALSE),"")</f>
        <v/>
      </c>
      <c r="AS1457" s="125" t="str">
        <f>IFERROR(VLOOKUP(V1457,'#Input Lists#'!$B$3:$D$46,3,FALSE),"")</f>
        <v/>
      </c>
      <c r="AT1457" s="125" t="str">
        <f>IFERROR(VLOOKUP(CONCATENATE(V1457," ",W1457),'#Input Lists#'!$K$3:$L$827,2,FALSE),"")</f>
        <v/>
      </c>
      <c r="AU1457" s="125">
        <f>IFERROR(VLOOKUP(AA1457,'#Input Lists#'!$BU$3:$BV$8,2,FALSE),"")</f>
        <v>1</v>
      </c>
      <c r="AV1457" s="118" t="str">
        <f>IFERROR(VLOOKUP(AB1457,'#Input Lists#'!$BO$3:$BP$9,2,FALSE),"")</f>
        <v/>
      </c>
      <c r="AW1457" s="118">
        <f>IFERROR(VLOOKUP(AC1457,'#Input Lists#'!$BL$3:$BM$7,2,FALSE),"")</f>
        <v>1</v>
      </c>
      <c r="AX1457" s="52" t="e">
        <f>VLOOKUP(AQ1457,'#Location List#'!$D$3:$K$150,4,FALSE)</f>
        <v>#N/A</v>
      </c>
      <c r="AY1457" s="273" t="e">
        <f>VLOOKUP(AX1457,'#Location List#'!$Z$3:$AA$13,2,FALSE)</f>
        <v>#N/A</v>
      </c>
      <c r="AZ1457" s="126" t="e">
        <f>VLOOKUP($AT1457,'#Input Lists#'!$L$3:$S$1033,6,FALSE)</f>
        <v>#N/A</v>
      </c>
      <c r="BA1457" s="239" t="e">
        <f>VLOOKUP($AT1457,'#Input Lists#'!$L$3:$S$833,7,FALSE)</f>
        <v>#N/A</v>
      </c>
      <c r="BB1457" s="239" t="e">
        <f>VLOOKUP($AT1457,'#Input Lists#'!$L$3:$S$833,8,FALSE)</f>
        <v>#N/A</v>
      </c>
      <c r="BC1457" s="91" t="str">
        <f t="shared" si="140"/>
        <v/>
      </c>
      <c r="BD1457" s="91" t="str">
        <f t="shared" si="141"/>
        <v/>
      </c>
      <c r="BE1457" s="15" t="str">
        <f t="shared" si="142"/>
        <v/>
      </c>
      <c r="BF1457" s="92" t="str">
        <f t="shared" si="143"/>
        <v>No Sighting Date</v>
      </c>
    </row>
    <row r="1458" spans="1:58" x14ac:dyDescent="0.25">
      <c r="A1458" s="118">
        <v>1453</v>
      </c>
      <c r="B1458" s="119"/>
      <c r="C1458" s="120"/>
      <c r="D1458" s="121"/>
      <c r="E1458" s="121"/>
      <c r="F1458" s="236"/>
      <c r="G1458" s="122" t="str">
        <f>IFERROR(VLOOKUP(F1458,'#Location List#'!$U$3:$V$1154,2,FALSE),"")</f>
        <v/>
      </c>
      <c r="H1458" s="120"/>
      <c r="I1458" s="120"/>
      <c r="J1458" s="120"/>
      <c r="K1458" s="120"/>
      <c r="L1458" s="120"/>
      <c r="M1458" s="120"/>
      <c r="N1458" s="120"/>
      <c r="O1458" s="120"/>
      <c r="P1458" s="120"/>
      <c r="Q1458" s="120"/>
      <c r="R1458" s="120"/>
      <c r="S1458" s="120"/>
      <c r="T1458" s="205">
        <f t="shared" si="138"/>
        <v>0</v>
      </c>
      <c r="U1458" s="205">
        <f t="shared" si="139"/>
        <v>0</v>
      </c>
      <c r="V1458" s="210"/>
      <c r="W1458" s="210"/>
      <c r="X1458" s="23" t="str">
        <f>IFERROR(VLOOKUP(AT1458,'#Input Lists#'!$L$3:$AH$833,3,FALSE)," ")</f>
        <v xml:space="preserve"> </v>
      </c>
      <c r="Y1458" s="23" t="str">
        <f>IFERROR(VLOOKUP(AT1458,'#Input Lists#'!$L$3:$AH$833,5,FALSE)," ")</f>
        <v xml:space="preserve"> </v>
      </c>
      <c r="Z1458" s="206" t="str">
        <f>IFERROR(VLOOKUP(AT1458,'#Input Lists#'!$L$3:$AH$833,9,FALSE)," ")</f>
        <v xml:space="preserve"> </v>
      </c>
      <c r="AA1458" s="119" t="s">
        <v>1527</v>
      </c>
      <c r="AB1458" s="120"/>
      <c r="AC1458" s="123"/>
      <c r="AD1458" s="123"/>
      <c r="AE1458" s="123"/>
      <c r="AF1458" s="123"/>
      <c r="AG1458" s="123"/>
      <c r="AH1458" s="123"/>
      <c r="AI1458" s="123"/>
      <c r="AJ1458" s="123"/>
      <c r="AK1458" s="123"/>
      <c r="AL1458" s="123"/>
      <c r="AM1458" s="123"/>
      <c r="AN1458" s="123"/>
      <c r="AO1458" s="123"/>
      <c r="AP1458" s="120"/>
      <c r="AQ1458" s="125" t="str">
        <f>IFERROR(VLOOKUP(G1458,'#Location List#'!$C$3:$D$150,2,FALSE),"")</f>
        <v/>
      </c>
      <c r="AR1458" s="125" t="str">
        <f>IFERROR(VLOOKUP(F1458,'#Location List#'!$Q$3:$R$1154,2,FALSE),"")</f>
        <v/>
      </c>
      <c r="AS1458" s="125" t="str">
        <f>IFERROR(VLOOKUP(V1458,'#Input Lists#'!$B$3:$D$46,3,FALSE),"")</f>
        <v/>
      </c>
      <c r="AT1458" s="125" t="str">
        <f>IFERROR(VLOOKUP(CONCATENATE(V1458," ",W1458),'#Input Lists#'!$K$3:$L$827,2,FALSE),"")</f>
        <v/>
      </c>
      <c r="AU1458" s="125">
        <f>IFERROR(VLOOKUP(AA1458,'#Input Lists#'!$BU$3:$BV$8,2,FALSE),"")</f>
        <v>1</v>
      </c>
      <c r="AV1458" s="118" t="str">
        <f>IFERROR(VLOOKUP(AB1458,'#Input Lists#'!$BO$3:$BP$9,2,FALSE),"")</f>
        <v/>
      </c>
      <c r="AW1458" s="118">
        <f>IFERROR(VLOOKUP(AC1458,'#Input Lists#'!$BL$3:$BM$7,2,FALSE),"")</f>
        <v>1</v>
      </c>
      <c r="AX1458" s="52" t="e">
        <f>VLOOKUP(AQ1458,'#Location List#'!$D$3:$K$150,4,FALSE)</f>
        <v>#N/A</v>
      </c>
      <c r="AY1458" s="273" t="e">
        <f>VLOOKUP(AX1458,'#Location List#'!$Z$3:$AA$13,2,FALSE)</f>
        <v>#N/A</v>
      </c>
      <c r="AZ1458" s="126" t="e">
        <f>VLOOKUP($AT1458,'#Input Lists#'!$L$3:$S$1033,6,FALSE)</f>
        <v>#N/A</v>
      </c>
      <c r="BA1458" s="239" t="e">
        <f>VLOOKUP($AT1458,'#Input Lists#'!$L$3:$S$833,7,FALSE)</f>
        <v>#N/A</v>
      </c>
      <c r="BB1458" s="239" t="e">
        <f>VLOOKUP($AT1458,'#Input Lists#'!$L$3:$S$833,8,FALSE)</f>
        <v>#N/A</v>
      </c>
      <c r="BC1458" s="91" t="str">
        <f t="shared" si="140"/>
        <v/>
      </c>
      <c r="BD1458" s="91" t="str">
        <f t="shared" si="141"/>
        <v/>
      </c>
      <c r="BE1458" s="15" t="str">
        <f t="shared" si="142"/>
        <v/>
      </c>
      <c r="BF1458" s="92" t="str">
        <f t="shared" si="143"/>
        <v>No Sighting Date</v>
      </c>
    </row>
    <row r="1459" spans="1:58" x14ac:dyDescent="0.25">
      <c r="A1459" s="118">
        <v>1454</v>
      </c>
      <c r="B1459" s="119"/>
      <c r="C1459" s="120"/>
      <c r="D1459" s="121"/>
      <c r="E1459" s="121"/>
      <c r="F1459" s="236"/>
      <c r="G1459" s="122" t="str">
        <f>IFERROR(VLOOKUP(F1459,'#Location List#'!$U$3:$V$1154,2,FALSE),"")</f>
        <v/>
      </c>
      <c r="H1459" s="120"/>
      <c r="I1459" s="120"/>
      <c r="J1459" s="120"/>
      <c r="K1459" s="120"/>
      <c r="L1459" s="120"/>
      <c r="M1459" s="120"/>
      <c r="N1459" s="120"/>
      <c r="O1459" s="120"/>
      <c r="P1459" s="120"/>
      <c r="Q1459" s="120"/>
      <c r="R1459" s="120"/>
      <c r="S1459" s="120"/>
      <c r="T1459" s="205">
        <f t="shared" si="138"/>
        <v>0</v>
      </c>
      <c r="U1459" s="205">
        <f t="shared" si="139"/>
        <v>0</v>
      </c>
      <c r="V1459" s="210"/>
      <c r="W1459" s="210"/>
      <c r="X1459" s="23" t="str">
        <f>IFERROR(VLOOKUP(AT1459,'#Input Lists#'!$L$3:$AH$833,3,FALSE)," ")</f>
        <v xml:space="preserve"> </v>
      </c>
      <c r="Y1459" s="23" t="str">
        <f>IFERROR(VLOOKUP(AT1459,'#Input Lists#'!$L$3:$AH$833,5,FALSE)," ")</f>
        <v xml:space="preserve"> </v>
      </c>
      <c r="Z1459" s="206" t="str">
        <f>IFERROR(VLOOKUP(AT1459,'#Input Lists#'!$L$3:$AH$833,9,FALSE)," ")</f>
        <v xml:space="preserve"> </v>
      </c>
      <c r="AA1459" s="119" t="s">
        <v>1527</v>
      </c>
      <c r="AB1459" s="120"/>
      <c r="AC1459" s="123"/>
      <c r="AD1459" s="123"/>
      <c r="AE1459" s="123"/>
      <c r="AF1459" s="123"/>
      <c r="AG1459" s="123"/>
      <c r="AH1459" s="123"/>
      <c r="AI1459" s="123"/>
      <c r="AJ1459" s="123"/>
      <c r="AK1459" s="123"/>
      <c r="AL1459" s="123"/>
      <c r="AM1459" s="123"/>
      <c r="AN1459" s="123"/>
      <c r="AO1459" s="123"/>
      <c r="AP1459" s="120"/>
      <c r="AQ1459" s="125" t="str">
        <f>IFERROR(VLOOKUP(G1459,'#Location List#'!$C$3:$D$150,2,FALSE),"")</f>
        <v/>
      </c>
      <c r="AR1459" s="125" t="str">
        <f>IFERROR(VLOOKUP(F1459,'#Location List#'!$Q$3:$R$1154,2,FALSE),"")</f>
        <v/>
      </c>
      <c r="AS1459" s="125" t="str">
        <f>IFERROR(VLOOKUP(V1459,'#Input Lists#'!$B$3:$D$46,3,FALSE),"")</f>
        <v/>
      </c>
      <c r="AT1459" s="125" t="str">
        <f>IFERROR(VLOOKUP(CONCATENATE(V1459," ",W1459),'#Input Lists#'!$K$3:$L$827,2,FALSE),"")</f>
        <v/>
      </c>
      <c r="AU1459" s="125">
        <f>IFERROR(VLOOKUP(AA1459,'#Input Lists#'!$BU$3:$BV$8,2,FALSE),"")</f>
        <v>1</v>
      </c>
      <c r="AV1459" s="118" t="str">
        <f>IFERROR(VLOOKUP(AB1459,'#Input Lists#'!$BO$3:$BP$9,2,FALSE),"")</f>
        <v/>
      </c>
      <c r="AW1459" s="118">
        <f>IFERROR(VLOOKUP(AC1459,'#Input Lists#'!$BL$3:$BM$7,2,FALSE),"")</f>
        <v>1</v>
      </c>
      <c r="AX1459" s="52" t="e">
        <f>VLOOKUP(AQ1459,'#Location List#'!$D$3:$K$150,4,FALSE)</f>
        <v>#N/A</v>
      </c>
      <c r="AY1459" s="273" t="e">
        <f>VLOOKUP(AX1459,'#Location List#'!$Z$3:$AA$13,2,FALSE)</f>
        <v>#N/A</v>
      </c>
      <c r="AZ1459" s="126" t="e">
        <f>VLOOKUP($AT1459,'#Input Lists#'!$L$3:$S$1033,6,FALSE)</f>
        <v>#N/A</v>
      </c>
      <c r="BA1459" s="239" t="e">
        <f>VLOOKUP($AT1459,'#Input Lists#'!$L$3:$S$833,7,FALSE)</f>
        <v>#N/A</v>
      </c>
      <c r="BB1459" s="239" t="e">
        <f>VLOOKUP($AT1459,'#Input Lists#'!$L$3:$S$833,8,FALSE)</f>
        <v>#N/A</v>
      </c>
      <c r="BC1459" s="91" t="str">
        <f t="shared" si="140"/>
        <v/>
      </c>
      <c r="BD1459" s="91" t="str">
        <f t="shared" si="141"/>
        <v/>
      </c>
      <c r="BE1459" s="15" t="str">
        <f t="shared" si="142"/>
        <v/>
      </c>
      <c r="BF1459" s="92" t="str">
        <f t="shared" si="143"/>
        <v>No Sighting Date</v>
      </c>
    </row>
    <row r="1460" spans="1:58" x14ac:dyDescent="0.25">
      <c r="A1460" s="118">
        <v>1455</v>
      </c>
      <c r="B1460" s="119"/>
      <c r="C1460" s="120"/>
      <c r="D1460" s="121"/>
      <c r="E1460" s="121"/>
      <c r="F1460" s="236"/>
      <c r="G1460" s="122" t="str">
        <f>IFERROR(VLOOKUP(F1460,'#Location List#'!$U$3:$V$1154,2,FALSE),"")</f>
        <v/>
      </c>
      <c r="H1460" s="120"/>
      <c r="I1460" s="120"/>
      <c r="J1460" s="120"/>
      <c r="K1460" s="120"/>
      <c r="L1460" s="120"/>
      <c r="M1460" s="120"/>
      <c r="N1460" s="120"/>
      <c r="O1460" s="120"/>
      <c r="P1460" s="120"/>
      <c r="Q1460" s="120"/>
      <c r="R1460" s="120"/>
      <c r="S1460" s="120"/>
      <c r="T1460" s="205">
        <f t="shared" si="138"/>
        <v>0</v>
      </c>
      <c r="U1460" s="205">
        <f t="shared" si="139"/>
        <v>0</v>
      </c>
      <c r="V1460" s="210"/>
      <c r="W1460" s="210"/>
      <c r="X1460" s="23" t="str">
        <f>IFERROR(VLOOKUP(AT1460,'#Input Lists#'!$L$3:$AH$833,3,FALSE)," ")</f>
        <v xml:space="preserve"> </v>
      </c>
      <c r="Y1460" s="23" t="str">
        <f>IFERROR(VLOOKUP(AT1460,'#Input Lists#'!$L$3:$AH$833,5,FALSE)," ")</f>
        <v xml:space="preserve"> </v>
      </c>
      <c r="Z1460" s="206" t="str">
        <f>IFERROR(VLOOKUP(AT1460,'#Input Lists#'!$L$3:$AH$833,9,FALSE)," ")</f>
        <v xml:space="preserve"> </v>
      </c>
      <c r="AA1460" s="119" t="s">
        <v>1527</v>
      </c>
      <c r="AB1460" s="120"/>
      <c r="AC1460" s="123"/>
      <c r="AD1460" s="123"/>
      <c r="AE1460" s="123"/>
      <c r="AF1460" s="123"/>
      <c r="AG1460" s="123"/>
      <c r="AH1460" s="123"/>
      <c r="AI1460" s="123"/>
      <c r="AJ1460" s="123"/>
      <c r="AK1460" s="123"/>
      <c r="AL1460" s="123"/>
      <c r="AM1460" s="123"/>
      <c r="AN1460" s="123"/>
      <c r="AO1460" s="123"/>
      <c r="AP1460" s="120"/>
      <c r="AQ1460" s="125" t="str">
        <f>IFERROR(VLOOKUP(G1460,'#Location List#'!$C$3:$D$150,2,FALSE),"")</f>
        <v/>
      </c>
      <c r="AR1460" s="125" t="str">
        <f>IFERROR(VLOOKUP(F1460,'#Location List#'!$Q$3:$R$1154,2,FALSE),"")</f>
        <v/>
      </c>
      <c r="AS1460" s="125" t="str">
        <f>IFERROR(VLOOKUP(V1460,'#Input Lists#'!$B$3:$D$46,3,FALSE),"")</f>
        <v/>
      </c>
      <c r="AT1460" s="125" t="str">
        <f>IFERROR(VLOOKUP(CONCATENATE(V1460," ",W1460),'#Input Lists#'!$K$3:$L$827,2,FALSE),"")</f>
        <v/>
      </c>
      <c r="AU1460" s="125">
        <f>IFERROR(VLOOKUP(AA1460,'#Input Lists#'!$BU$3:$BV$8,2,FALSE),"")</f>
        <v>1</v>
      </c>
      <c r="AV1460" s="118" t="str">
        <f>IFERROR(VLOOKUP(AB1460,'#Input Lists#'!$BO$3:$BP$9,2,FALSE),"")</f>
        <v/>
      </c>
      <c r="AW1460" s="118">
        <f>IFERROR(VLOOKUP(AC1460,'#Input Lists#'!$BL$3:$BM$7,2,FALSE),"")</f>
        <v>1</v>
      </c>
      <c r="AX1460" s="52" t="e">
        <f>VLOOKUP(AQ1460,'#Location List#'!$D$3:$K$150,4,FALSE)</f>
        <v>#N/A</v>
      </c>
      <c r="AY1460" s="273" t="e">
        <f>VLOOKUP(AX1460,'#Location List#'!$Z$3:$AA$13,2,FALSE)</f>
        <v>#N/A</v>
      </c>
      <c r="AZ1460" s="126" t="e">
        <f>VLOOKUP($AT1460,'#Input Lists#'!$L$3:$S$1033,6,FALSE)</f>
        <v>#N/A</v>
      </c>
      <c r="BA1460" s="239" t="e">
        <f>VLOOKUP($AT1460,'#Input Lists#'!$L$3:$S$833,7,FALSE)</f>
        <v>#N/A</v>
      </c>
      <c r="BB1460" s="239" t="e">
        <f>VLOOKUP($AT1460,'#Input Lists#'!$L$3:$S$833,8,FALSE)</f>
        <v>#N/A</v>
      </c>
      <c r="BC1460" s="91" t="str">
        <f t="shared" si="140"/>
        <v/>
      </c>
      <c r="BD1460" s="91" t="str">
        <f t="shared" si="141"/>
        <v/>
      </c>
      <c r="BE1460" s="15" t="str">
        <f t="shared" si="142"/>
        <v/>
      </c>
      <c r="BF1460" s="92" t="str">
        <f t="shared" si="143"/>
        <v>No Sighting Date</v>
      </c>
    </row>
    <row r="1461" spans="1:58" x14ac:dyDescent="0.25">
      <c r="A1461" s="118">
        <v>1456</v>
      </c>
      <c r="B1461" s="119"/>
      <c r="C1461" s="120"/>
      <c r="D1461" s="121"/>
      <c r="E1461" s="121"/>
      <c r="F1461" s="236"/>
      <c r="G1461" s="122" t="str">
        <f>IFERROR(VLOOKUP(F1461,'#Location List#'!$U$3:$V$1154,2,FALSE),"")</f>
        <v/>
      </c>
      <c r="H1461" s="120"/>
      <c r="I1461" s="120"/>
      <c r="J1461" s="120"/>
      <c r="K1461" s="120"/>
      <c r="L1461" s="120"/>
      <c r="M1461" s="120"/>
      <c r="N1461" s="120"/>
      <c r="O1461" s="120"/>
      <c r="P1461" s="120"/>
      <c r="Q1461" s="120"/>
      <c r="R1461" s="120"/>
      <c r="S1461" s="120"/>
      <c r="T1461" s="205">
        <f t="shared" si="138"/>
        <v>0</v>
      </c>
      <c r="U1461" s="205">
        <f t="shared" si="139"/>
        <v>0</v>
      </c>
      <c r="V1461" s="210"/>
      <c r="W1461" s="210"/>
      <c r="X1461" s="23" t="str">
        <f>IFERROR(VLOOKUP(AT1461,'#Input Lists#'!$L$3:$AH$833,3,FALSE)," ")</f>
        <v xml:space="preserve"> </v>
      </c>
      <c r="Y1461" s="23" t="str">
        <f>IFERROR(VLOOKUP(AT1461,'#Input Lists#'!$L$3:$AH$833,5,FALSE)," ")</f>
        <v xml:space="preserve"> </v>
      </c>
      <c r="Z1461" s="206" t="str">
        <f>IFERROR(VLOOKUP(AT1461,'#Input Lists#'!$L$3:$AH$833,9,FALSE)," ")</f>
        <v xml:space="preserve"> </v>
      </c>
      <c r="AA1461" s="119" t="s">
        <v>1527</v>
      </c>
      <c r="AB1461" s="120"/>
      <c r="AC1461" s="123"/>
      <c r="AD1461" s="123"/>
      <c r="AE1461" s="123"/>
      <c r="AF1461" s="123"/>
      <c r="AG1461" s="123"/>
      <c r="AH1461" s="123"/>
      <c r="AI1461" s="123"/>
      <c r="AJ1461" s="123"/>
      <c r="AK1461" s="123"/>
      <c r="AL1461" s="123"/>
      <c r="AM1461" s="123"/>
      <c r="AN1461" s="123"/>
      <c r="AO1461" s="123"/>
      <c r="AP1461" s="120"/>
      <c r="AQ1461" s="125" t="str">
        <f>IFERROR(VLOOKUP(G1461,'#Location List#'!$C$3:$D$150,2,FALSE),"")</f>
        <v/>
      </c>
      <c r="AR1461" s="125" t="str">
        <f>IFERROR(VLOOKUP(F1461,'#Location List#'!$Q$3:$R$1154,2,FALSE),"")</f>
        <v/>
      </c>
      <c r="AS1461" s="125" t="str">
        <f>IFERROR(VLOOKUP(V1461,'#Input Lists#'!$B$3:$D$46,3,FALSE),"")</f>
        <v/>
      </c>
      <c r="AT1461" s="125" t="str">
        <f>IFERROR(VLOOKUP(CONCATENATE(V1461," ",W1461),'#Input Lists#'!$K$3:$L$827,2,FALSE),"")</f>
        <v/>
      </c>
      <c r="AU1461" s="125">
        <f>IFERROR(VLOOKUP(AA1461,'#Input Lists#'!$BU$3:$BV$8,2,FALSE),"")</f>
        <v>1</v>
      </c>
      <c r="AV1461" s="118" t="str">
        <f>IFERROR(VLOOKUP(AB1461,'#Input Lists#'!$BO$3:$BP$9,2,FALSE),"")</f>
        <v/>
      </c>
      <c r="AW1461" s="118">
        <f>IFERROR(VLOOKUP(AC1461,'#Input Lists#'!$BL$3:$BM$7,2,FALSE),"")</f>
        <v>1</v>
      </c>
      <c r="AX1461" s="52" t="e">
        <f>VLOOKUP(AQ1461,'#Location List#'!$D$3:$K$150,4,FALSE)</f>
        <v>#N/A</v>
      </c>
      <c r="AY1461" s="273" t="e">
        <f>VLOOKUP(AX1461,'#Location List#'!$Z$3:$AA$13,2,FALSE)</f>
        <v>#N/A</v>
      </c>
      <c r="AZ1461" s="126" t="e">
        <f>VLOOKUP($AT1461,'#Input Lists#'!$L$3:$S$1033,6,FALSE)</f>
        <v>#N/A</v>
      </c>
      <c r="BA1461" s="239" t="e">
        <f>VLOOKUP($AT1461,'#Input Lists#'!$L$3:$S$833,7,FALSE)</f>
        <v>#N/A</v>
      </c>
      <c r="BB1461" s="239" t="e">
        <f>VLOOKUP($AT1461,'#Input Lists#'!$L$3:$S$833,8,FALSE)</f>
        <v>#N/A</v>
      </c>
      <c r="BC1461" s="91" t="str">
        <f t="shared" si="140"/>
        <v/>
      </c>
      <c r="BD1461" s="91" t="str">
        <f t="shared" si="141"/>
        <v/>
      </c>
      <c r="BE1461" s="15" t="str">
        <f t="shared" si="142"/>
        <v/>
      </c>
      <c r="BF1461" s="92" t="str">
        <f t="shared" si="143"/>
        <v>No Sighting Date</v>
      </c>
    </row>
    <row r="1462" spans="1:58" x14ac:dyDescent="0.25">
      <c r="A1462" s="118">
        <v>1457</v>
      </c>
      <c r="B1462" s="119"/>
      <c r="C1462" s="120"/>
      <c r="D1462" s="121"/>
      <c r="E1462" s="121"/>
      <c r="F1462" s="236"/>
      <c r="G1462" s="122" t="str">
        <f>IFERROR(VLOOKUP(F1462,'#Location List#'!$U$3:$V$1154,2,FALSE),"")</f>
        <v/>
      </c>
      <c r="H1462" s="120"/>
      <c r="I1462" s="120"/>
      <c r="J1462" s="120"/>
      <c r="K1462" s="120"/>
      <c r="L1462" s="120"/>
      <c r="M1462" s="120"/>
      <c r="N1462" s="120"/>
      <c r="O1462" s="120"/>
      <c r="P1462" s="120"/>
      <c r="Q1462" s="120"/>
      <c r="R1462" s="120"/>
      <c r="S1462" s="120"/>
      <c r="T1462" s="205">
        <f t="shared" si="138"/>
        <v>0</v>
      </c>
      <c r="U1462" s="205">
        <f t="shared" si="139"/>
        <v>0</v>
      </c>
      <c r="V1462" s="210"/>
      <c r="W1462" s="210"/>
      <c r="X1462" s="23" t="str">
        <f>IFERROR(VLOOKUP(AT1462,'#Input Lists#'!$L$3:$AH$833,3,FALSE)," ")</f>
        <v xml:space="preserve"> </v>
      </c>
      <c r="Y1462" s="23" t="str">
        <f>IFERROR(VLOOKUP(AT1462,'#Input Lists#'!$L$3:$AH$833,5,FALSE)," ")</f>
        <v xml:space="preserve"> </v>
      </c>
      <c r="Z1462" s="206" t="str">
        <f>IFERROR(VLOOKUP(AT1462,'#Input Lists#'!$L$3:$AH$833,9,FALSE)," ")</f>
        <v xml:space="preserve"> </v>
      </c>
      <c r="AA1462" s="119" t="s">
        <v>1527</v>
      </c>
      <c r="AB1462" s="120"/>
      <c r="AC1462" s="123"/>
      <c r="AD1462" s="123"/>
      <c r="AE1462" s="123"/>
      <c r="AF1462" s="123"/>
      <c r="AG1462" s="123"/>
      <c r="AH1462" s="123"/>
      <c r="AI1462" s="123"/>
      <c r="AJ1462" s="123"/>
      <c r="AK1462" s="123"/>
      <c r="AL1462" s="123"/>
      <c r="AM1462" s="123"/>
      <c r="AN1462" s="123"/>
      <c r="AO1462" s="123"/>
      <c r="AP1462" s="120"/>
      <c r="AQ1462" s="125" t="str">
        <f>IFERROR(VLOOKUP(G1462,'#Location List#'!$C$3:$D$150,2,FALSE),"")</f>
        <v/>
      </c>
      <c r="AR1462" s="125" t="str">
        <f>IFERROR(VLOOKUP(F1462,'#Location List#'!$Q$3:$R$1154,2,FALSE),"")</f>
        <v/>
      </c>
      <c r="AS1462" s="125" t="str">
        <f>IFERROR(VLOOKUP(V1462,'#Input Lists#'!$B$3:$D$46,3,FALSE),"")</f>
        <v/>
      </c>
      <c r="AT1462" s="125" t="str">
        <f>IFERROR(VLOOKUP(CONCATENATE(V1462," ",W1462),'#Input Lists#'!$K$3:$L$827,2,FALSE),"")</f>
        <v/>
      </c>
      <c r="AU1462" s="125">
        <f>IFERROR(VLOOKUP(AA1462,'#Input Lists#'!$BU$3:$BV$8,2,FALSE),"")</f>
        <v>1</v>
      </c>
      <c r="AV1462" s="118" t="str">
        <f>IFERROR(VLOOKUP(AB1462,'#Input Lists#'!$BO$3:$BP$9,2,FALSE),"")</f>
        <v/>
      </c>
      <c r="AW1462" s="118">
        <f>IFERROR(VLOOKUP(AC1462,'#Input Lists#'!$BL$3:$BM$7,2,FALSE),"")</f>
        <v>1</v>
      </c>
      <c r="AX1462" s="52" t="e">
        <f>VLOOKUP(AQ1462,'#Location List#'!$D$3:$K$150,4,FALSE)</f>
        <v>#N/A</v>
      </c>
      <c r="AY1462" s="273" t="e">
        <f>VLOOKUP(AX1462,'#Location List#'!$Z$3:$AA$13,2,FALSE)</f>
        <v>#N/A</v>
      </c>
      <c r="AZ1462" s="126" t="e">
        <f>VLOOKUP($AT1462,'#Input Lists#'!$L$3:$S$1033,6,FALSE)</f>
        <v>#N/A</v>
      </c>
      <c r="BA1462" s="239" t="e">
        <f>VLOOKUP($AT1462,'#Input Lists#'!$L$3:$S$833,7,FALSE)</f>
        <v>#N/A</v>
      </c>
      <c r="BB1462" s="239" t="e">
        <f>VLOOKUP($AT1462,'#Input Lists#'!$L$3:$S$833,8,FALSE)</f>
        <v>#N/A</v>
      </c>
      <c r="BC1462" s="91" t="str">
        <f t="shared" si="140"/>
        <v/>
      </c>
      <c r="BD1462" s="91" t="str">
        <f t="shared" si="141"/>
        <v/>
      </c>
      <c r="BE1462" s="15" t="str">
        <f t="shared" si="142"/>
        <v/>
      </c>
      <c r="BF1462" s="92" t="str">
        <f t="shared" si="143"/>
        <v>No Sighting Date</v>
      </c>
    </row>
    <row r="1463" spans="1:58" x14ac:dyDescent="0.25">
      <c r="A1463" s="118">
        <v>1458</v>
      </c>
      <c r="B1463" s="119"/>
      <c r="C1463" s="120"/>
      <c r="D1463" s="121"/>
      <c r="E1463" s="121"/>
      <c r="F1463" s="236"/>
      <c r="G1463" s="122" t="str">
        <f>IFERROR(VLOOKUP(F1463,'#Location List#'!$U$3:$V$1154,2,FALSE),"")</f>
        <v/>
      </c>
      <c r="H1463" s="120"/>
      <c r="I1463" s="120"/>
      <c r="J1463" s="120"/>
      <c r="K1463" s="120"/>
      <c r="L1463" s="120"/>
      <c r="M1463" s="120"/>
      <c r="N1463" s="120"/>
      <c r="O1463" s="120"/>
      <c r="P1463" s="120"/>
      <c r="Q1463" s="120"/>
      <c r="R1463" s="120"/>
      <c r="S1463" s="120"/>
      <c r="T1463" s="205">
        <f t="shared" si="138"/>
        <v>0</v>
      </c>
      <c r="U1463" s="205">
        <f t="shared" si="139"/>
        <v>0</v>
      </c>
      <c r="V1463" s="210"/>
      <c r="W1463" s="210"/>
      <c r="X1463" s="23" t="str">
        <f>IFERROR(VLOOKUP(AT1463,'#Input Lists#'!$L$3:$AH$833,3,FALSE)," ")</f>
        <v xml:space="preserve"> </v>
      </c>
      <c r="Y1463" s="23" t="str">
        <f>IFERROR(VLOOKUP(AT1463,'#Input Lists#'!$L$3:$AH$833,5,FALSE)," ")</f>
        <v xml:space="preserve"> </v>
      </c>
      <c r="Z1463" s="206" t="str">
        <f>IFERROR(VLOOKUP(AT1463,'#Input Lists#'!$L$3:$AH$833,9,FALSE)," ")</f>
        <v xml:space="preserve"> </v>
      </c>
      <c r="AA1463" s="119" t="s">
        <v>1527</v>
      </c>
      <c r="AB1463" s="120"/>
      <c r="AC1463" s="123"/>
      <c r="AD1463" s="123"/>
      <c r="AE1463" s="123"/>
      <c r="AF1463" s="123"/>
      <c r="AG1463" s="123"/>
      <c r="AH1463" s="123"/>
      <c r="AI1463" s="123"/>
      <c r="AJ1463" s="123"/>
      <c r="AK1463" s="123"/>
      <c r="AL1463" s="123"/>
      <c r="AM1463" s="123"/>
      <c r="AN1463" s="123"/>
      <c r="AO1463" s="123"/>
      <c r="AP1463" s="120"/>
      <c r="AQ1463" s="125" t="str">
        <f>IFERROR(VLOOKUP(G1463,'#Location List#'!$C$3:$D$150,2,FALSE),"")</f>
        <v/>
      </c>
      <c r="AR1463" s="125" t="str">
        <f>IFERROR(VLOOKUP(F1463,'#Location List#'!$Q$3:$R$1154,2,FALSE),"")</f>
        <v/>
      </c>
      <c r="AS1463" s="125" t="str">
        <f>IFERROR(VLOOKUP(V1463,'#Input Lists#'!$B$3:$D$46,3,FALSE),"")</f>
        <v/>
      </c>
      <c r="AT1463" s="125" t="str">
        <f>IFERROR(VLOOKUP(CONCATENATE(V1463," ",W1463),'#Input Lists#'!$K$3:$L$827,2,FALSE),"")</f>
        <v/>
      </c>
      <c r="AU1463" s="125">
        <f>IFERROR(VLOOKUP(AA1463,'#Input Lists#'!$BU$3:$BV$8,2,FALSE),"")</f>
        <v>1</v>
      </c>
      <c r="AV1463" s="118" t="str">
        <f>IFERROR(VLOOKUP(AB1463,'#Input Lists#'!$BO$3:$BP$9,2,FALSE),"")</f>
        <v/>
      </c>
      <c r="AW1463" s="118">
        <f>IFERROR(VLOOKUP(AC1463,'#Input Lists#'!$BL$3:$BM$7,2,FALSE),"")</f>
        <v>1</v>
      </c>
      <c r="AX1463" s="52" t="e">
        <f>VLOOKUP(AQ1463,'#Location List#'!$D$3:$K$150,4,FALSE)</f>
        <v>#N/A</v>
      </c>
      <c r="AY1463" s="273" t="e">
        <f>VLOOKUP(AX1463,'#Location List#'!$Z$3:$AA$13,2,FALSE)</f>
        <v>#N/A</v>
      </c>
      <c r="AZ1463" s="126" t="e">
        <f>VLOOKUP($AT1463,'#Input Lists#'!$L$3:$S$1033,6,FALSE)</f>
        <v>#N/A</v>
      </c>
      <c r="BA1463" s="239" t="e">
        <f>VLOOKUP($AT1463,'#Input Lists#'!$L$3:$S$833,7,FALSE)</f>
        <v>#N/A</v>
      </c>
      <c r="BB1463" s="239" t="e">
        <f>VLOOKUP($AT1463,'#Input Lists#'!$L$3:$S$833,8,FALSE)</f>
        <v>#N/A</v>
      </c>
      <c r="BC1463" s="91" t="str">
        <f t="shared" si="140"/>
        <v/>
      </c>
      <c r="BD1463" s="91" t="str">
        <f t="shared" si="141"/>
        <v/>
      </c>
      <c r="BE1463" s="15" t="str">
        <f t="shared" si="142"/>
        <v/>
      </c>
      <c r="BF1463" s="92" t="str">
        <f t="shared" si="143"/>
        <v>No Sighting Date</v>
      </c>
    </row>
    <row r="1464" spans="1:58" x14ac:dyDescent="0.25">
      <c r="A1464" s="118">
        <v>1459</v>
      </c>
      <c r="B1464" s="119"/>
      <c r="C1464" s="120"/>
      <c r="D1464" s="121"/>
      <c r="E1464" s="121"/>
      <c r="F1464" s="236"/>
      <c r="G1464" s="122" t="str">
        <f>IFERROR(VLOOKUP(F1464,'#Location List#'!$U$3:$V$1154,2,FALSE),"")</f>
        <v/>
      </c>
      <c r="H1464" s="120"/>
      <c r="I1464" s="120"/>
      <c r="J1464" s="120"/>
      <c r="K1464" s="120"/>
      <c r="L1464" s="120"/>
      <c r="M1464" s="120"/>
      <c r="N1464" s="120"/>
      <c r="O1464" s="120"/>
      <c r="P1464" s="120"/>
      <c r="Q1464" s="120"/>
      <c r="R1464" s="120"/>
      <c r="S1464" s="120"/>
      <c r="T1464" s="205">
        <f t="shared" si="138"/>
        <v>0</v>
      </c>
      <c r="U1464" s="205">
        <f t="shared" si="139"/>
        <v>0</v>
      </c>
      <c r="V1464" s="210"/>
      <c r="W1464" s="210"/>
      <c r="X1464" s="23" t="str">
        <f>IFERROR(VLOOKUP(AT1464,'#Input Lists#'!$L$3:$AH$833,3,FALSE)," ")</f>
        <v xml:space="preserve"> </v>
      </c>
      <c r="Y1464" s="23" t="str">
        <f>IFERROR(VLOOKUP(AT1464,'#Input Lists#'!$L$3:$AH$833,5,FALSE)," ")</f>
        <v xml:space="preserve"> </v>
      </c>
      <c r="Z1464" s="206" t="str">
        <f>IFERROR(VLOOKUP(AT1464,'#Input Lists#'!$L$3:$AH$833,9,FALSE)," ")</f>
        <v xml:space="preserve"> </v>
      </c>
      <c r="AA1464" s="119" t="s">
        <v>1527</v>
      </c>
      <c r="AB1464" s="120"/>
      <c r="AC1464" s="123"/>
      <c r="AD1464" s="123"/>
      <c r="AE1464" s="123"/>
      <c r="AF1464" s="123"/>
      <c r="AG1464" s="123"/>
      <c r="AH1464" s="123"/>
      <c r="AI1464" s="123"/>
      <c r="AJ1464" s="123"/>
      <c r="AK1464" s="123"/>
      <c r="AL1464" s="123"/>
      <c r="AM1464" s="123"/>
      <c r="AN1464" s="123"/>
      <c r="AO1464" s="123"/>
      <c r="AP1464" s="120"/>
      <c r="AQ1464" s="125" t="str">
        <f>IFERROR(VLOOKUP(G1464,'#Location List#'!$C$3:$D$150,2,FALSE),"")</f>
        <v/>
      </c>
      <c r="AR1464" s="125" t="str">
        <f>IFERROR(VLOOKUP(F1464,'#Location List#'!$Q$3:$R$1154,2,FALSE),"")</f>
        <v/>
      </c>
      <c r="AS1464" s="125" t="str">
        <f>IFERROR(VLOOKUP(V1464,'#Input Lists#'!$B$3:$D$46,3,FALSE),"")</f>
        <v/>
      </c>
      <c r="AT1464" s="125" t="str">
        <f>IFERROR(VLOOKUP(CONCATENATE(V1464," ",W1464),'#Input Lists#'!$K$3:$L$827,2,FALSE),"")</f>
        <v/>
      </c>
      <c r="AU1464" s="125">
        <f>IFERROR(VLOOKUP(AA1464,'#Input Lists#'!$BU$3:$BV$8,2,FALSE),"")</f>
        <v>1</v>
      </c>
      <c r="AV1464" s="118" t="str">
        <f>IFERROR(VLOOKUP(AB1464,'#Input Lists#'!$BO$3:$BP$9,2,FALSE),"")</f>
        <v/>
      </c>
      <c r="AW1464" s="118">
        <f>IFERROR(VLOOKUP(AC1464,'#Input Lists#'!$BL$3:$BM$7,2,FALSE),"")</f>
        <v>1</v>
      </c>
      <c r="AX1464" s="52" t="e">
        <f>VLOOKUP(AQ1464,'#Location List#'!$D$3:$K$150,4,FALSE)</f>
        <v>#N/A</v>
      </c>
      <c r="AY1464" s="273" t="e">
        <f>VLOOKUP(AX1464,'#Location List#'!$Z$3:$AA$13,2,FALSE)</f>
        <v>#N/A</v>
      </c>
      <c r="AZ1464" s="126" t="e">
        <f>VLOOKUP($AT1464,'#Input Lists#'!$L$3:$S$1033,6,FALSE)</f>
        <v>#N/A</v>
      </c>
      <c r="BA1464" s="239" t="e">
        <f>VLOOKUP($AT1464,'#Input Lists#'!$L$3:$S$833,7,FALSE)</f>
        <v>#N/A</v>
      </c>
      <c r="BB1464" s="239" t="e">
        <f>VLOOKUP($AT1464,'#Input Lists#'!$L$3:$S$833,8,FALSE)</f>
        <v>#N/A</v>
      </c>
      <c r="BC1464" s="91" t="str">
        <f t="shared" si="140"/>
        <v/>
      </c>
      <c r="BD1464" s="91" t="str">
        <f t="shared" si="141"/>
        <v/>
      </c>
      <c r="BE1464" s="15" t="str">
        <f t="shared" si="142"/>
        <v/>
      </c>
      <c r="BF1464" s="92" t="str">
        <f t="shared" si="143"/>
        <v>No Sighting Date</v>
      </c>
    </row>
    <row r="1465" spans="1:58" x14ac:dyDescent="0.25">
      <c r="A1465" s="118">
        <v>1460</v>
      </c>
      <c r="B1465" s="119"/>
      <c r="C1465" s="120"/>
      <c r="D1465" s="121"/>
      <c r="E1465" s="121"/>
      <c r="F1465" s="236"/>
      <c r="G1465" s="122" t="str">
        <f>IFERROR(VLOOKUP(F1465,'#Location List#'!$U$3:$V$1154,2,FALSE),"")</f>
        <v/>
      </c>
      <c r="H1465" s="120"/>
      <c r="I1465" s="120"/>
      <c r="J1465" s="120"/>
      <c r="K1465" s="120"/>
      <c r="L1465" s="120"/>
      <c r="M1465" s="120"/>
      <c r="N1465" s="120"/>
      <c r="O1465" s="120"/>
      <c r="P1465" s="120"/>
      <c r="Q1465" s="120"/>
      <c r="R1465" s="120"/>
      <c r="S1465" s="120"/>
      <c r="T1465" s="205">
        <f t="shared" si="138"/>
        <v>0</v>
      </c>
      <c r="U1465" s="205">
        <f t="shared" si="139"/>
        <v>0</v>
      </c>
      <c r="V1465" s="210"/>
      <c r="W1465" s="210"/>
      <c r="X1465" s="23" t="str">
        <f>IFERROR(VLOOKUP(AT1465,'#Input Lists#'!$L$3:$AH$833,3,FALSE)," ")</f>
        <v xml:space="preserve"> </v>
      </c>
      <c r="Y1465" s="23" t="str">
        <f>IFERROR(VLOOKUP(AT1465,'#Input Lists#'!$L$3:$AH$833,5,FALSE)," ")</f>
        <v xml:space="preserve"> </v>
      </c>
      <c r="Z1465" s="206" t="str">
        <f>IFERROR(VLOOKUP(AT1465,'#Input Lists#'!$L$3:$AH$833,9,FALSE)," ")</f>
        <v xml:space="preserve"> </v>
      </c>
      <c r="AA1465" s="119" t="s">
        <v>1527</v>
      </c>
      <c r="AB1465" s="120"/>
      <c r="AC1465" s="123"/>
      <c r="AD1465" s="123"/>
      <c r="AE1465" s="123"/>
      <c r="AF1465" s="123"/>
      <c r="AG1465" s="123"/>
      <c r="AH1465" s="123"/>
      <c r="AI1465" s="123"/>
      <c r="AJ1465" s="123"/>
      <c r="AK1465" s="123"/>
      <c r="AL1465" s="123"/>
      <c r="AM1465" s="123"/>
      <c r="AN1465" s="123"/>
      <c r="AO1465" s="123"/>
      <c r="AP1465" s="120"/>
      <c r="AQ1465" s="125" t="str">
        <f>IFERROR(VLOOKUP(G1465,'#Location List#'!$C$3:$D$150,2,FALSE),"")</f>
        <v/>
      </c>
      <c r="AR1465" s="125" t="str">
        <f>IFERROR(VLOOKUP(F1465,'#Location List#'!$Q$3:$R$1154,2,FALSE),"")</f>
        <v/>
      </c>
      <c r="AS1465" s="125" t="str">
        <f>IFERROR(VLOOKUP(V1465,'#Input Lists#'!$B$3:$D$46,3,FALSE),"")</f>
        <v/>
      </c>
      <c r="AT1465" s="125" t="str">
        <f>IFERROR(VLOOKUP(CONCATENATE(V1465," ",W1465),'#Input Lists#'!$K$3:$L$827,2,FALSE),"")</f>
        <v/>
      </c>
      <c r="AU1465" s="125">
        <f>IFERROR(VLOOKUP(AA1465,'#Input Lists#'!$BU$3:$BV$8,2,FALSE),"")</f>
        <v>1</v>
      </c>
      <c r="AV1465" s="118" t="str">
        <f>IFERROR(VLOOKUP(AB1465,'#Input Lists#'!$BO$3:$BP$9,2,FALSE),"")</f>
        <v/>
      </c>
      <c r="AW1465" s="118">
        <f>IFERROR(VLOOKUP(AC1465,'#Input Lists#'!$BL$3:$BM$7,2,FALSE),"")</f>
        <v>1</v>
      </c>
      <c r="AX1465" s="52" t="e">
        <f>VLOOKUP(AQ1465,'#Location List#'!$D$3:$K$150,4,FALSE)</f>
        <v>#N/A</v>
      </c>
      <c r="AY1465" s="273" t="e">
        <f>VLOOKUP(AX1465,'#Location List#'!$Z$3:$AA$13,2,FALSE)</f>
        <v>#N/A</v>
      </c>
      <c r="AZ1465" s="126" t="e">
        <f>VLOOKUP($AT1465,'#Input Lists#'!$L$3:$S$1033,6,FALSE)</f>
        <v>#N/A</v>
      </c>
      <c r="BA1465" s="239" t="e">
        <f>VLOOKUP($AT1465,'#Input Lists#'!$L$3:$S$833,7,FALSE)</f>
        <v>#N/A</v>
      </c>
      <c r="BB1465" s="239" t="e">
        <f>VLOOKUP($AT1465,'#Input Lists#'!$L$3:$S$833,8,FALSE)</f>
        <v>#N/A</v>
      </c>
      <c r="BC1465" s="91" t="str">
        <f t="shared" si="140"/>
        <v/>
      </c>
      <c r="BD1465" s="91" t="str">
        <f t="shared" si="141"/>
        <v/>
      </c>
      <c r="BE1465" s="15" t="str">
        <f t="shared" si="142"/>
        <v/>
      </c>
      <c r="BF1465" s="92" t="str">
        <f t="shared" si="143"/>
        <v>No Sighting Date</v>
      </c>
    </row>
    <row r="1466" spans="1:58" x14ac:dyDescent="0.25">
      <c r="A1466" s="118">
        <v>1461</v>
      </c>
      <c r="B1466" s="119"/>
      <c r="C1466" s="120"/>
      <c r="D1466" s="121"/>
      <c r="E1466" s="121"/>
      <c r="F1466" s="236"/>
      <c r="G1466" s="122" t="str">
        <f>IFERROR(VLOOKUP(F1466,'#Location List#'!$U$3:$V$1154,2,FALSE),"")</f>
        <v/>
      </c>
      <c r="H1466" s="120"/>
      <c r="I1466" s="120"/>
      <c r="J1466" s="120"/>
      <c r="K1466" s="120"/>
      <c r="L1466" s="120"/>
      <c r="M1466" s="120"/>
      <c r="N1466" s="120"/>
      <c r="O1466" s="120"/>
      <c r="P1466" s="120"/>
      <c r="Q1466" s="120"/>
      <c r="R1466" s="120"/>
      <c r="S1466" s="120"/>
      <c r="T1466" s="205">
        <f t="shared" si="138"/>
        <v>0</v>
      </c>
      <c r="U1466" s="205">
        <f t="shared" si="139"/>
        <v>0</v>
      </c>
      <c r="V1466" s="210"/>
      <c r="W1466" s="210"/>
      <c r="X1466" s="23" t="str">
        <f>IFERROR(VLOOKUP(AT1466,'#Input Lists#'!$L$3:$AH$833,3,FALSE)," ")</f>
        <v xml:space="preserve"> </v>
      </c>
      <c r="Y1466" s="23" t="str">
        <f>IFERROR(VLOOKUP(AT1466,'#Input Lists#'!$L$3:$AH$833,5,FALSE)," ")</f>
        <v xml:space="preserve"> </v>
      </c>
      <c r="Z1466" s="206" t="str">
        <f>IFERROR(VLOOKUP(AT1466,'#Input Lists#'!$L$3:$AH$833,9,FALSE)," ")</f>
        <v xml:space="preserve"> </v>
      </c>
      <c r="AA1466" s="119" t="s">
        <v>1527</v>
      </c>
      <c r="AB1466" s="120"/>
      <c r="AC1466" s="123"/>
      <c r="AD1466" s="123"/>
      <c r="AE1466" s="123"/>
      <c r="AF1466" s="123"/>
      <c r="AG1466" s="123"/>
      <c r="AH1466" s="123"/>
      <c r="AI1466" s="123"/>
      <c r="AJ1466" s="123"/>
      <c r="AK1466" s="123"/>
      <c r="AL1466" s="123"/>
      <c r="AM1466" s="123"/>
      <c r="AN1466" s="123"/>
      <c r="AO1466" s="123"/>
      <c r="AP1466" s="120"/>
      <c r="AQ1466" s="125" t="str">
        <f>IFERROR(VLOOKUP(G1466,'#Location List#'!$C$3:$D$150,2,FALSE),"")</f>
        <v/>
      </c>
      <c r="AR1466" s="125" t="str">
        <f>IFERROR(VLOOKUP(F1466,'#Location List#'!$Q$3:$R$1154,2,FALSE),"")</f>
        <v/>
      </c>
      <c r="AS1466" s="125" t="str">
        <f>IFERROR(VLOOKUP(V1466,'#Input Lists#'!$B$3:$D$46,3,FALSE),"")</f>
        <v/>
      </c>
      <c r="AT1466" s="125" t="str">
        <f>IFERROR(VLOOKUP(CONCATENATE(V1466," ",W1466),'#Input Lists#'!$K$3:$L$827,2,FALSE),"")</f>
        <v/>
      </c>
      <c r="AU1466" s="125">
        <f>IFERROR(VLOOKUP(AA1466,'#Input Lists#'!$BU$3:$BV$8,2,FALSE),"")</f>
        <v>1</v>
      </c>
      <c r="AV1466" s="118" t="str">
        <f>IFERROR(VLOOKUP(AB1466,'#Input Lists#'!$BO$3:$BP$9,2,FALSE),"")</f>
        <v/>
      </c>
      <c r="AW1466" s="118">
        <f>IFERROR(VLOOKUP(AC1466,'#Input Lists#'!$BL$3:$BM$7,2,FALSE),"")</f>
        <v>1</v>
      </c>
      <c r="AX1466" s="52" t="e">
        <f>VLOOKUP(AQ1466,'#Location List#'!$D$3:$K$150,4,FALSE)</f>
        <v>#N/A</v>
      </c>
      <c r="AY1466" s="273" t="e">
        <f>VLOOKUP(AX1466,'#Location List#'!$Z$3:$AA$13,2,FALSE)</f>
        <v>#N/A</v>
      </c>
      <c r="AZ1466" s="126" t="e">
        <f>VLOOKUP($AT1466,'#Input Lists#'!$L$3:$S$1033,6,FALSE)</f>
        <v>#N/A</v>
      </c>
      <c r="BA1466" s="239" t="e">
        <f>VLOOKUP($AT1466,'#Input Lists#'!$L$3:$S$833,7,FALSE)</f>
        <v>#N/A</v>
      </c>
      <c r="BB1466" s="239" t="e">
        <f>VLOOKUP($AT1466,'#Input Lists#'!$L$3:$S$833,8,FALSE)</f>
        <v>#N/A</v>
      </c>
      <c r="BC1466" s="91" t="str">
        <f t="shared" si="140"/>
        <v/>
      </c>
      <c r="BD1466" s="91" t="str">
        <f t="shared" si="141"/>
        <v/>
      </c>
      <c r="BE1466" s="15" t="str">
        <f t="shared" si="142"/>
        <v/>
      </c>
      <c r="BF1466" s="92" t="str">
        <f t="shared" si="143"/>
        <v>No Sighting Date</v>
      </c>
    </row>
    <row r="1467" spans="1:58" x14ac:dyDescent="0.25">
      <c r="A1467" s="118">
        <v>1462</v>
      </c>
      <c r="B1467" s="119"/>
      <c r="C1467" s="120"/>
      <c r="D1467" s="121"/>
      <c r="E1467" s="121"/>
      <c r="F1467" s="236"/>
      <c r="G1467" s="122" t="str">
        <f>IFERROR(VLOOKUP(F1467,'#Location List#'!$U$3:$V$1154,2,FALSE),"")</f>
        <v/>
      </c>
      <c r="H1467" s="120"/>
      <c r="I1467" s="120"/>
      <c r="J1467" s="120"/>
      <c r="K1467" s="120"/>
      <c r="L1467" s="120"/>
      <c r="M1467" s="120"/>
      <c r="N1467" s="120"/>
      <c r="O1467" s="120"/>
      <c r="P1467" s="120"/>
      <c r="Q1467" s="120"/>
      <c r="R1467" s="120"/>
      <c r="S1467" s="120"/>
      <c r="T1467" s="205">
        <f t="shared" si="138"/>
        <v>0</v>
      </c>
      <c r="U1467" s="205">
        <f t="shared" si="139"/>
        <v>0</v>
      </c>
      <c r="V1467" s="210"/>
      <c r="W1467" s="210"/>
      <c r="X1467" s="23" t="str">
        <f>IFERROR(VLOOKUP(AT1467,'#Input Lists#'!$L$3:$AH$833,3,FALSE)," ")</f>
        <v xml:space="preserve"> </v>
      </c>
      <c r="Y1467" s="23" t="str">
        <f>IFERROR(VLOOKUP(AT1467,'#Input Lists#'!$L$3:$AH$833,5,FALSE)," ")</f>
        <v xml:space="preserve"> </v>
      </c>
      <c r="Z1467" s="206" t="str">
        <f>IFERROR(VLOOKUP(AT1467,'#Input Lists#'!$L$3:$AH$833,9,FALSE)," ")</f>
        <v xml:space="preserve"> </v>
      </c>
      <c r="AA1467" s="119" t="s">
        <v>1527</v>
      </c>
      <c r="AB1467" s="120"/>
      <c r="AC1467" s="123"/>
      <c r="AD1467" s="123"/>
      <c r="AE1467" s="123"/>
      <c r="AF1467" s="123"/>
      <c r="AG1467" s="123"/>
      <c r="AH1467" s="123"/>
      <c r="AI1467" s="123"/>
      <c r="AJ1467" s="123"/>
      <c r="AK1467" s="123"/>
      <c r="AL1467" s="123"/>
      <c r="AM1467" s="123"/>
      <c r="AN1467" s="123"/>
      <c r="AO1467" s="123"/>
      <c r="AP1467" s="120"/>
      <c r="AQ1467" s="125" t="str">
        <f>IFERROR(VLOOKUP(G1467,'#Location List#'!$C$3:$D$150,2,FALSE),"")</f>
        <v/>
      </c>
      <c r="AR1467" s="125" t="str">
        <f>IFERROR(VLOOKUP(F1467,'#Location List#'!$Q$3:$R$1154,2,FALSE),"")</f>
        <v/>
      </c>
      <c r="AS1467" s="125" t="str">
        <f>IFERROR(VLOOKUP(V1467,'#Input Lists#'!$B$3:$D$46,3,FALSE),"")</f>
        <v/>
      </c>
      <c r="AT1467" s="125" t="str">
        <f>IFERROR(VLOOKUP(CONCATENATE(V1467," ",W1467),'#Input Lists#'!$K$3:$L$827,2,FALSE),"")</f>
        <v/>
      </c>
      <c r="AU1467" s="125">
        <f>IFERROR(VLOOKUP(AA1467,'#Input Lists#'!$BU$3:$BV$8,2,FALSE),"")</f>
        <v>1</v>
      </c>
      <c r="AV1467" s="118" t="str">
        <f>IFERROR(VLOOKUP(AB1467,'#Input Lists#'!$BO$3:$BP$9,2,FALSE),"")</f>
        <v/>
      </c>
      <c r="AW1467" s="118">
        <f>IFERROR(VLOOKUP(AC1467,'#Input Lists#'!$BL$3:$BM$7,2,FALSE),"")</f>
        <v>1</v>
      </c>
      <c r="AX1467" s="52" t="e">
        <f>VLOOKUP(AQ1467,'#Location List#'!$D$3:$K$150,4,FALSE)</f>
        <v>#N/A</v>
      </c>
      <c r="AY1467" s="273" t="e">
        <f>VLOOKUP(AX1467,'#Location List#'!$Z$3:$AA$13,2,FALSE)</f>
        <v>#N/A</v>
      </c>
      <c r="AZ1467" s="126" t="e">
        <f>VLOOKUP($AT1467,'#Input Lists#'!$L$3:$S$1033,6,FALSE)</f>
        <v>#N/A</v>
      </c>
      <c r="BA1467" s="239" t="e">
        <f>VLOOKUP($AT1467,'#Input Lists#'!$L$3:$S$833,7,FALSE)</f>
        <v>#N/A</v>
      </c>
      <c r="BB1467" s="239" t="e">
        <f>VLOOKUP($AT1467,'#Input Lists#'!$L$3:$S$833,8,FALSE)</f>
        <v>#N/A</v>
      </c>
      <c r="BC1467" s="91" t="str">
        <f t="shared" si="140"/>
        <v/>
      </c>
      <c r="BD1467" s="91" t="str">
        <f t="shared" si="141"/>
        <v/>
      </c>
      <c r="BE1467" s="15" t="str">
        <f t="shared" si="142"/>
        <v/>
      </c>
      <c r="BF1467" s="92" t="str">
        <f t="shared" si="143"/>
        <v>No Sighting Date</v>
      </c>
    </row>
    <row r="1468" spans="1:58" x14ac:dyDescent="0.25">
      <c r="A1468" s="118">
        <v>1463</v>
      </c>
      <c r="B1468" s="119"/>
      <c r="C1468" s="120"/>
      <c r="D1468" s="121"/>
      <c r="E1468" s="121"/>
      <c r="F1468" s="236"/>
      <c r="G1468" s="122" t="str">
        <f>IFERROR(VLOOKUP(F1468,'#Location List#'!$U$3:$V$1154,2,FALSE),"")</f>
        <v/>
      </c>
      <c r="H1468" s="120"/>
      <c r="I1468" s="120"/>
      <c r="J1468" s="120"/>
      <c r="K1468" s="120"/>
      <c r="L1468" s="120"/>
      <c r="M1468" s="120"/>
      <c r="N1468" s="120"/>
      <c r="O1468" s="120"/>
      <c r="P1468" s="120"/>
      <c r="Q1468" s="120"/>
      <c r="R1468" s="120"/>
      <c r="S1468" s="120"/>
      <c r="T1468" s="205">
        <f t="shared" si="138"/>
        <v>0</v>
      </c>
      <c r="U1468" s="205">
        <f t="shared" si="139"/>
        <v>0</v>
      </c>
      <c r="V1468" s="210"/>
      <c r="W1468" s="210"/>
      <c r="X1468" s="23" t="str">
        <f>IFERROR(VLOOKUP(AT1468,'#Input Lists#'!$L$3:$AH$833,3,FALSE)," ")</f>
        <v xml:space="preserve"> </v>
      </c>
      <c r="Y1468" s="23" t="str">
        <f>IFERROR(VLOOKUP(AT1468,'#Input Lists#'!$L$3:$AH$833,5,FALSE)," ")</f>
        <v xml:space="preserve"> </v>
      </c>
      <c r="Z1468" s="206" t="str">
        <f>IFERROR(VLOOKUP(AT1468,'#Input Lists#'!$L$3:$AH$833,9,FALSE)," ")</f>
        <v xml:space="preserve"> </v>
      </c>
      <c r="AA1468" s="119" t="s">
        <v>1527</v>
      </c>
      <c r="AB1468" s="120"/>
      <c r="AC1468" s="123"/>
      <c r="AD1468" s="123"/>
      <c r="AE1468" s="123"/>
      <c r="AF1468" s="123"/>
      <c r="AG1468" s="123"/>
      <c r="AH1468" s="123"/>
      <c r="AI1468" s="123"/>
      <c r="AJ1468" s="123"/>
      <c r="AK1468" s="123"/>
      <c r="AL1468" s="123"/>
      <c r="AM1468" s="123"/>
      <c r="AN1468" s="123"/>
      <c r="AO1468" s="123"/>
      <c r="AP1468" s="120"/>
      <c r="AQ1468" s="125" t="str">
        <f>IFERROR(VLOOKUP(G1468,'#Location List#'!$C$3:$D$150,2,FALSE),"")</f>
        <v/>
      </c>
      <c r="AR1468" s="125" t="str">
        <f>IFERROR(VLOOKUP(F1468,'#Location List#'!$Q$3:$R$1154,2,FALSE),"")</f>
        <v/>
      </c>
      <c r="AS1468" s="125" t="str">
        <f>IFERROR(VLOOKUP(V1468,'#Input Lists#'!$B$3:$D$46,3,FALSE),"")</f>
        <v/>
      </c>
      <c r="AT1468" s="125" t="str">
        <f>IFERROR(VLOOKUP(CONCATENATE(V1468," ",W1468),'#Input Lists#'!$K$3:$L$827,2,FALSE),"")</f>
        <v/>
      </c>
      <c r="AU1468" s="125">
        <f>IFERROR(VLOOKUP(AA1468,'#Input Lists#'!$BU$3:$BV$8,2,FALSE),"")</f>
        <v>1</v>
      </c>
      <c r="AV1468" s="118" t="str">
        <f>IFERROR(VLOOKUP(AB1468,'#Input Lists#'!$BO$3:$BP$9,2,FALSE),"")</f>
        <v/>
      </c>
      <c r="AW1468" s="118">
        <f>IFERROR(VLOOKUP(AC1468,'#Input Lists#'!$BL$3:$BM$7,2,FALSE),"")</f>
        <v>1</v>
      </c>
      <c r="AX1468" s="52" t="e">
        <f>VLOOKUP(AQ1468,'#Location List#'!$D$3:$K$150,4,FALSE)</f>
        <v>#N/A</v>
      </c>
      <c r="AY1468" s="273" t="e">
        <f>VLOOKUP(AX1468,'#Location List#'!$Z$3:$AA$13,2,FALSE)</f>
        <v>#N/A</v>
      </c>
      <c r="AZ1468" s="126" t="e">
        <f>VLOOKUP($AT1468,'#Input Lists#'!$L$3:$S$1033,6,FALSE)</f>
        <v>#N/A</v>
      </c>
      <c r="BA1468" s="239" t="e">
        <f>VLOOKUP($AT1468,'#Input Lists#'!$L$3:$S$833,7,FALSE)</f>
        <v>#N/A</v>
      </c>
      <c r="BB1468" s="239" t="e">
        <f>VLOOKUP($AT1468,'#Input Lists#'!$L$3:$S$833,8,FALSE)</f>
        <v>#N/A</v>
      </c>
      <c r="BC1468" s="91" t="str">
        <f t="shared" si="140"/>
        <v/>
      </c>
      <c r="BD1468" s="91" t="str">
        <f t="shared" si="141"/>
        <v/>
      </c>
      <c r="BE1468" s="15" t="str">
        <f t="shared" si="142"/>
        <v/>
      </c>
      <c r="BF1468" s="92" t="str">
        <f t="shared" si="143"/>
        <v>No Sighting Date</v>
      </c>
    </row>
    <row r="1469" spans="1:58" x14ac:dyDescent="0.25">
      <c r="A1469" s="118">
        <v>1464</v>
      </c>
      <c r="B1469" s="119"/>
      <c r="C1469" s="120"/>
      <c r="D1469" s="121"/>
      <c r="E1469" s="121"/>
      <c r="F1469" s="236"/>
      <c r="G1469" s="122" t="str">
        <f>IFERROR(VLOOKUP(F1469,'#Location List#'!$U$3:$V$1154,2,FALSE),"")</f>
        <v/>
      </c>
      <c r="H1469" s="120"/>
      <c r="I1469" s="120"/>
      <c r="J1469" s="120"/>
      <c r="K1469" s="120"/>
      <c r="L1469" s="120"/>
      <c r="M1469" s="120"/>
      <c r="N1469" s="120"/>
      <c r="O1469" s="120"/>
      <c r="P1469" s="120"/>
      <c r="Q1469" s="120"/>
      <c r="R1469" s="120"/>
      <c r="S1469" s="120"/>
      <c r="T1469" s="205">
        <f t="shared" si="138"/>
        <v>0</v>
      </c>
      <c r="U1469" s="205">
        <f t="shared" si="139"/>
        <v>0</v>
      </c>
      <c r="V1469" s="210"/>
      <c r="W1469" s="210"/>
      <c r="X1469" s="23" t="str">
        <f>IFERROR(VLOOKUP(AT1469,'#Input Lists#'!$L$3:$AH$833,3,FALSE)," ")</f>
        <v xml:space="preserve"> </v>
      </c>
      <c r="Y1469" s="23" t="str">
        <f>IFERROR(VLOOKUP(AT1469,'#Input Lists#'!$L$3:$AH$833,5,FALSE)," ")</f>
        <v xml:space="preserve"> </v>
      </c>
      <c r="Z1469" s="206" t="str">
        <f>IFERROR(VLOOKUP(AT1469,'#Input Lists#'!$L$3:$AH$833,9,FALSE)," ")</f>
        <v xml:space="preserve"> </v>
      </c>
      <c r="AA1469" s="119" t="s">
        <v>1527</v>
      </c>
      <c r="AB1469" s="120"/>
      <c r="AC1469" s="123"/>
      <c r="AD1469" s="123"/>
      <c r="AE1469" s="123"/>
      <c r="AF1469" s="123"/>
      <c r="AG1469" s="123"/>
      <c r="AH1469" s="123"/>
      <c r="AI1469" s="123"/>
      <c r="AJ1469" s="123"/>
      <c r="AK1469" s="123"/>
      <c r="AL1469" s="123"/>
      <c r="AM1469" s="123"/>
      <c r="AN1469" s="123"/>
      <c r="AO1469" s="123"/>
      <c r="AP1469" s="120"/>
      <c r="AQ1469" s="125" t="str">
        <f>IFERROR(VLOOKUP(G1469,'#Location List#'!$C$3:$D$150,2,FALSE),"")</f>
        <v/>
      </c>
      <c r="AR1469" s="125" t="str">
        <f>IFERROR(VLOOKUP(F1469,'#Location List#'!$Q$3:$R$1154,2,FALSE),"")</f>
        <v/>
      </c>
      <c r="AS1469" s="125" t="str">
        <f>IFERROR(VLOOKUP(V1469,'#Input Lists#'!$B$3:$D$46,3,FALSE),"")</f>
        <v/>
      </c>
      <c r="AT1469" s="125" t="str">
        <f>IFERROR(VLOOKUP(CONCATENATE(V1469," ",W1469),'#Input Lists#'!$K$3:$L$827,2,FALSE),"")</f>
        <v/>
      </c>
      <c r="AU1469" s="125">
        <f>IFERROR(VLOOKUP(AA1469,'#Input Lists#'!$BU$3:$BV$8,2,FALSE),"")</f>
        <v>1</v>
      </c>
      <c r="AV1469" s="118" t="str">
        <f>IFERROR(VLOOKUP(AB1469,'#Input Lists#'!$BO$3:$BP$9,2,FALSE),"")</f>
        <v/>
      </c>
      <c r="AW1469" s="118">
        <f>IFERROR(VLOOKUP(AC1469,'#Input Lists#'!$BL$3:$BM$7,2,FALSE),"")</f>
        <v>1</v>
      </c>
      <c r="AX1469" s="52" t="e">
        <f>VLOOKUP(AQ1469,'#Location List#'!$D$3:$K$150,4,FALSE)</f>
        <v>#N/A</v>
      </c>
      <c r="AY1469" s="273" t="e">
        <f>VLOOKUP(AX1469,'#Location List#'!$Z$3:$AA$13,2,FALSE)</f>
        <v>#N/A</v>
      </c>
      <c r="AZ1469" s="126" t="e">
        <f>VLOOKUP($AT1469,'#Input Lists#'!$L$3:$S$1033,6,FALSE)</f>
        <v>#N/A</v>
      </c>
      <c r="BA1469" s="239" t="e">
        <f>VLOOKUP($AT1469,'#Input Lists#'!$L$3:$S$833,7,FALSE)</f>
        <v>#N/A</v>
      </c>
      <c r="BB1469" s="239" t="e">
        <f>VLOOKUP($AT1469,'#Input Lists#'!$L$3:$S$833,8,FALSE)</f>
        <v>#N/A</v>
      </c>
      <c r="BC1469" s="91" t="str">
        <f t="shared" si="140"/>
        <v/>
      </c>
      <c r="BD1469" s="91" t="str">
        <f t="shared" si="141"/>
        <v/>
      </c>
      <c r="BE1469" s="15" t="str">
        <f t="shared" si="142"/>
        <v/>
      </c>
      <c r="BF1469" s="92" t="str">
        <f t="shared" si="143"/>
        <v>No Sighting Date</v>
      </c>
    </row>
    <row r="1470" spans="1:58" x14ac:dyDescent="0.25">
      <c r="A1470" s="118">
        <v>1465</v>
      </c>
      <c r="B1470" s="119"/>
      <c r="C1470" s="120"/>
      <c r="D1470" s="121"/>
      <c r="E1470" s="121"/>
      <c r="F1470" s="236"/>
      <c r="G1470" s="122" t="str">
        <f>IFERROR(VLOOKUP(F1470,'#Location List#'!$U$3:$V$1154,2,FALSE),"")</f>
        <v/>
      </c>
      <c r="H1470" s="120"/>
      <c r="I1470" s="120"/>
      <c r="J1470" s="120"/>
      <c r="K1470" s="120"/>
      <c r="L1470" s="120"/>
      <c r="M1470" s="120"/>
      <c r="N1470" s="120"/>
      <c r="O1470" s="120"/>
      <c r="P1470" s="120"/>
      <c r="Q1470" s="120"/>
      <c r="R1470" s="120"/>
      <c r="S1470" s="120"/>
      <c r="T1470" s="205">
        <f t="shared" si="138"/>
        <v>0</v>
      </c>
      <c r="U1470" s="205">
        <f t="shared" si="139"/>
        <v>0</v>
      </c>
      <c r="V1470" s="210"/>
      <c r="W1470" s="210"/>
      <c r="X1470" s="23" t="str">
        <f>IFERROR(VLOOKUP(AT1470,'#Input Lists#'!$L$3:$AH$833,3,FALSE)," ")</f>
        <v xml:space="preserve"> </v>
      </c>
      <c r="Y1470" s="23" t="str">
        <f>IFERROR(VLOOKUP(AT1470,'#Input Lists#'!$L$3:$AH$833,5,FALSE)," ")</f>
        <v xml:space="preserve"> </v>
      </c>
      <c r="Z1470" s="206" t="str">
        <f>IFERROR(VLOOKUP(AT1470,'#Input Lists#'!$L$3:$AH$833,9,FALSE)," ")</f>
        <v xml:space="preserve"> </v>
      </c>
      <c r="AA1470" s="119" t="s">
        <v>1527</v>
      </c>
      <c r="AB1470" s="120"/>
      <c r="AC1470" s="123"/>
      <c r="AD1470" s="123"/>
      <c r="AE1470" s="123"/>
      <c r="AF1470" s="123"/>
      <c r="AG1470" s="123"/>
      <c r="AH1470" s="123"/>
      <c r="AI1470" s="123"/>
      <c r="AJ1470" s="123"/>
      <c r="AK1470" s="123"/>
      <c r="AL1470" s="123"/>
      <c r="AM1470" s="123"/>
      <c r="AN1470" s="123"/>
      <c r="AO1470" s="123"/>
      <c r="AP1470" s="120"/>
      <c r="AQ1470" s="125" t="str">
        <f>IFERROR(VLOOKUP(G1470,'#Location List#'!$C$3:$D$150,2,FALSE),"")</f>
        <v/>
      </c>
      <c r="AR1470" s="125" t="str">
        <f>IFERROR(VLOOKUP(F1470,'#Location List#'!$Q$3:$R$1154,2,FALSE),"")</f>
        <v/>
      </c>
      <c r="AS1470" s="125" t="str">
        <f>IFERROR(VLOOKUP(V1470,'#Input Lists#'!$B$3:$D$46,3,FALSE),"")</f>
        <v/>
      </c>
      <c r="AT1470" s="125" t="str">
        <f>IFERROR(VLOOKUP(CONCATENATE(V1470," ",W1470),'#Input Lists#'!$K$3:$L$827,2,FALSE),"")</f>
        <v/>
      </c>
      <c r="AU1470" s="125">
        <f>IFERROR(VLOOKUP(AA1470,'#Input Lists#'!$BU$3:$BV$8,2,FALSE),"")</f>
        <v>1</v>
      </c>
      <c r="AV1470" s="118" t="str">
        <f>IFERROR(VLOOKUP(AB1470,'#Input Lists#'!$BO$3:$BP$9,2,FALSE),"")</f>
        <v/>
      </c>
      <c r="AW1470" s="118">
        <f>IFERROR(VLOOKUP(AC1470,'#Input Lists#'!$BL$3:$BM$7,2,FALSE),"")</f>
        <v>1</v>
      </c>
      <c r="AX1470" s="52" t="e">
        <f>VLOOKUP(AQ1470,'#Location List#'!$D$3:$K$150,4,FALSE)</f>
        <v>#N/A</v>
      </c>
      <c r="AY1470" s="273" t="e">
        <f>VLOOKUP(AX1470,'#Location List#'!$Z$3:$AA$13,2,FALSE)</f>
        <v>#N/A</v>
      </c>
      <c r="AZ1470" s="126" t="e">
        <f>VLOOKUP($AT1470,'#Input Lists#'!$L$3:$S$1033,6,FALSE)</f>
        <v>#N/A</v>
      </c>
      <c r="BA1470" s="239" t="e">
        <f>VLOOKUP($AT1470,'#Input Lists#'!$L$3:$S$833,7,FALSE)</f>
        <v>#N/A</v>
      </c>
      <c r="BB1470" s="239" t="e">
        <f>VLOOKUP($AT1470,'#Input Lists#'!$L$3:$S$833,8,FALSE)</f>
        <v>#N/A</v>
      </c>
      <c r="BC1470" s="91" t="str">
        <f t="shared" si="140"/>
        <v/>
      </c>
      <c r="BD1470" s="91" t="str">
        <f t="shared" si="141"/>
        <v/>
      </c>
      <c r="BE1470" s="15" t="str">
        <f t="shared" si="142"/>
        <v/>
      </c>
      <c r="BF1470" s="92" t="str">
        <f t="shared" si="143"/>
        <v>No Sighting Date</v>
      </c>
    </row>
    <row r="1471" spans="1:58" x14ac:dyDescent="0.25">
      <c r="A1471" s="118">
        <v>1466</v>
      </c>
      <c r="B1471" s="119"/>
      <c r="C1471" s="120"/>
      <c r="D1471" s="121"/>
      <c r="E1471" s="121"/>
      <c r="F1471" s="236"/>
      <c r="G1471" s="122" t="str">
        <f>IFERROR(VLOOKUP(F1471,'#Location List#'!$U$3:$V$1154,2,FALSE),"")</f>
        <v/>
      </c>
      <c r="H1471" s="120"/>
      <c r="I1471" s="120"/>
      <c r="J1471" s="120"/>
      <c r="K1471" s="120"/>
      <c r="L1471" s="120"/>
      <c r="M1471" s="120"/>
      <c r="N1471" s="120"/>
      <c r="O1471" s="120"/>
      <c r="P1471" s="120"/>
      <c r="Q1471" s="120"/>
      <c r="R1471" s="120"/>
      <c r="S1471" s="120"/>
      <c r="T1471" s="205">
        <f t="shared" si="138"/>
        <v>0</v>
      </c>
      <c r="U1471" s="205">
        <f t="shared" si="139"/>
        <v>0</v>
      </c>
      <c r="V1471" s="210"/>
      <c r="W1471" s="210"/>
      <c r="X1471" s="23" t="str">
        <f>IFERROR(VLOOKUP(AT1471,'#Input Lists#'!$L$3:$AH$833,3,FALSE)," ")</f>
        <v xml:space="preserve"> </v>
      </c>
      <c r="Y1471" s="23" t="str">
        <f>IFERROR(VLOOKUP(AT1471,'#Input Lists#'!$L$3:$AH$833,5,FALSE)," ")</f>
        <v xml:space="preserve"> </v>
      </c>
      <c r="Z1471" s="206" t="str">
        <f>IFERROR(VLOOKUP(AT1471,'#Input Lists#'!$L$3:$AH$833,9,FALSE)," ")</f>
        <v xml:space="preserve"> </v>
      </c>
      <c r="AA1471" s="119" t="s">
        <v>1527</v>
      </c>
      <c r="AB1471" s="120"/>
      <c r="AC1471" s="123"/>
      <c r="AD1471" s="123"/>
      <c r="AE1471" s="123"/>
      <c r="AF1471" s="123"/>
      <c r="AG1471" s="123"/>
      <c r="AH1471" s="123"/>
      <c r="AI1471" s="123"/>
      <c r="AJ1471" s="123"/>
      <c r="AK1471" s="123"/>
      <c r="AL1471" s="123"/>
      <c r="AM1471" s="123"/>
      <c r="AN1471" s="123"/>
      <c r="AO1471" s="123"/>
      <c r="AP1471" s="120"/>
      <c r="AQ1471" s="125" t="str">
        <f>IFERROR(VLOOKUP(G1471,'#Location List#'!$C$3:$D$150,2,FALSE),"")</f>
        <v/>
      </c>
      <c r="AR1471" s="125" t="str">
        <f>IFERROR(VLOOKUP(F1471,'#Location List#'!$Q$3:$R$1154,2,FALSE),"")</f>
        <v/>
      </c>
      <c r="AS1471" s="125" t="str">
        <f>IFERROR(VLOOKUP(V1471,'#Input Lists#'!$B$3:$D$46,3,FALSE),"")</f>
        <v/>
      </c>
      <c r="AT1471" s="125" t="str">
        <f>IFERROR(VLOOKUP(CONCATENATE(V1471," ",W1471),'#Input Lists#'!$K$3:$L$827,2,FALSE),"")</f>
        <v/>
      </c>
      <c r="AU1471" s="125">
        <f>IFERROR(VLOOKUP(AA1471,'#Input Lists#'!$BU$3:$BV$8,2,FALSE),"")</f>
        <v>1</v>
      </c>
      <c r="AV1471" s="118" t="str">
        <f>IFERROR(VLOOKUP(AB1471,'#Input Lists#'!$BO$3:$BP$9,2,FALSE),"")</f>
        <v/>
      </c>
      <c r="AW1471" s="118">
        <f>IFERROR(VLOOKUP(AC1471,'#Input Lists#'!$BL$3:$BM$7,2,FALSE),"")</f>
        <v>1</v>
      </c>
      <c r="AX1471" s="52" t="e">
        <f>VLOOKUP(AQ1471,'#Location List#'!$D$3:$K$150,4,FALSE)</f>
        <v>#N/A</v>
      </c>
      <c r="AY1471" s="273" t="e">
        <f>VLOOKUP(AX1471,'#Location List#'!$Z$3:$AA$13,2,FALSE)</f>
        <v>#N/A</v>
      </c>
      <c r="AZ1471" s="126" t="e">
        <f>VLOOKUP($AT1471,'#Input Lists#'!$L$3:$S$1033,6,FALSE)</f>
        <v>#N/A</v>
      </c>
      <c r="BA1471" s="239" t="e">
        <f>VLOOKUP($AT1471,'#Input Lists#'!$L$3:$S$833,7,FALSE)</f>
        <v>#N/A</v>
      </c>
      <c r="BB1471" s="239" t="e">
        <f>VLOOKUP($AT1471,'#Input Lists#'!$L$3:$S$833,8,FALSE)</f>
        <v>#N/A</v>
      </c>
      <c r="BC1471" s="91" t="str">
        <f t="shared" si="140"/>
        <v/>
      </c>
      <c r="BD1471" s="91" t="str">
        <f t="shared" si="141"/>
        <v/>
      </c>
      <c r="BE1471" s="15" t="str">
        <f t="shared" si="142"/>
        <v/>
      </c>
      <c r="BF1471" s="92" t="str">
        <f t="shared" si="143"/>
        <v>No Sighting Date</v>
      </c>
    </row>
    <row r="1472" spans="1:58" x14ac:dyDescent="0.25">
      <c r="A1472" s="118">
        <v>1467</v>
      </c>
      <c r="B1472" s="119"/>
      <c r="C1472" s="120"/>
      <c r="D1472" s="121"/>
      <c r="E1472" s="121"/>
      <c r="F1472" s="236"/>
      <c r="G1472" s="122" t="str">
        <f>IFERROR(VLOOKUP(F1472,'#Location List#'!$U$3:$V$1154,2,FALSE),"")</f>
        <v/>
      </c>
      <c r="H1472" s="120"/>
      <c r="I1472" s="120"/>
      <c r="J1472" s="120"/>
      <c r="K1472" s="120"/>
      <c r="L1472" s="120"/>
      <c r="M1472" s="120"/>
      <c r="N1472" s="120"/>
      <c r="O1472" s="120"/>
      <c r="P1472" s="120"/>
      <c r="Q1472" s="120"/>
      <c r="R1472" s="120"/>
      <c r="S1472" s="120"/>
      <c r="T1472" s="205">
        <f t="shared" si="138"/>
        <v>0</v>
      </c>
      <c r="U1472" s="205">
        <f t="shared" si="139"/>
        <v>0</v>
      </c>
      <c r="V1472" s="210"/>
      <c r="W1472" s="210"/>
      <c r="X1472" s="23" t="str">
        <f>IFERROR(VLOOKUP(AT1472,'#Input Lists#'!$L$3:$AH$833,3,FALSE)," ")</f>
        <v xml:space="preserve"> </v>
      </c>
      <c r="Y1472" s="23" t="str">
        <f>IFERROR(VLOOKUP(AT1472,'#Input Lists#'!$L$3:$AH$833,5,FALSE)," ")</f>
        <v xml:space="preserve"> </v>
      </c>
      <c r="Z1472" s="206" t="str">
        <f>IFERROR(VLOOKUP(AT1472,'#Input Lists#'!$L$3:$AH$833,9,FALSE)," ")</f>
        <v xml:space="preserve"> </v>
      </c>
      <c r="AA1472" s="119" t="s">
        <v>1527</v>
      </c>
      <c r="AB1472" s="120"/>
      <c r="AC1472" s="123"/>
      <c r="AD1472" s="123"/>
      <c r="AE1472" s="123"/>
      <c r="AF1472" s="123"/>
      <c r="AG1472" s="123"/>
      <c r="AH1472" s="123"/>
      <c r="AI1472" s="123"/>
      <c r="AJ1472" s="123"/>
      <c r="AK1472" s="123"/>
      <c r="AL1472" s="123"/>
      <c r="AM1472" s="123"/>
      <c r="AN1472" s="123"/>
      <c r="AO1472" s="123"/>
      <c r="AP1472" s="120"/>
      <c r="AQ1472" s="125" t="str">
        <f>IFERROR(VLOOKUP(G1472,'#Location List#'!$C$3:$D$150,2,FALSE),"")</f>
        <v/>
      </c>
      <c r="AR1472" s="125" t="str">
        <f>IFERROR(VLOOKUP(F1472,'#Location List#'!$Q$3:$R$1154,2,FALSE),"")</f>
        <v/>
      </c>
      <c r="AS1472" s="125" t="str">
        <f>IFERROR(VLOOKUP(V1472,'#Input Lists#'!$B$3:$D$46,3,FALSE),"")</f>
        <v/>
      </c>
      <c r="AT1472" s="125" t="str">
        <f>IFERROR(VLOOKUP(CONCATENATE(V1472," ",W1472),'#Input Lists#'!$K$3:$L$827,2,FALSE),"")</f>
        <v/>
      </c>
      <c r="AU1472" s="125">
        <f>IFERROR(VLOOKUP(AA1472,'#Input Lists#'!$BU$3:$BV$8,2,FALSE),"")</f>
        <v>1</v>
      </c>
      <c r="AV1472" s="118" t="str">
        <f>IFERROR(VLOOKUP(AB1472,'#Input Lists#'!$BO$3:$BP$9,2,FALSE),"")</f>
        <v/>
      </c>
      <c r="AW1472" s="118">
        <f>IFERROR(VLOOKUP(AC1472,'#Input Lists#'!$BL$3:$BM$7,2,FALSE),"")</f>
        <v>1</v>
      </c>
      <c r="AX1472" s="52" t="e">
        <f>VLOOKUP(AQ1472,'#Location List#'!$D$3:$K$150,4,FALSE)</f>
        <v>#N/A</v>
      </c>
      <c r="AY1472" s="273" t="e">
        <f>VLOOKUP(AX1472,'#Location List#'!$Z$3:$AA$13,2,FALSE)</f>
        <v>#N/A</v>
      </c>
      <c r="AZ1472" s="126" t="e">
        <f>VLOOKUP($AT1472,'#Input Lists#'!$L$3:$S$1033,6,FALSE)</f>
        <v>#N/A</v>
      </c>
      <c r="BA1472" s="239" t="e">
        <f>VLOOKUP($AT1472,'#Input Lists#'!$L$3:$S$833,7,FALSE)</f>
        <v>#N/A</v>
      </c>
      <c r="BB1472" s="239" t="e">
        <f>VLOOKUP($AT1472,'#Input Lists#'!$L$3:$S$833,8,FALSE)</f>
        <v>#N/A</v>
      </c>
      <c r="BC1472" s="91" t="str">
        <f t="shared" si="140"/>
        <v/>
      </c>
      <c r="BD1472" s="91" t="str">
        <f t="shared" si="141"/>
        <v/>
      </c>
      <c r="BE1472" s="15" t="str">
        <f t="shared" si="142"/>
        <v/>
      </c>
      <c r="BF1472" s="92" t="str">
        <f t="shared" si="143"/>
        <v>No Sighting Date</v>
      </c>
    </row>
    <row r="1473" spans="1:58" x14ac:dyDescent="0.25">
      <c r="A1473" s="118">
        <v>1468</v>
      </c>
      <c r="B1473" s="119"/>
      <c r="C1473" s="120"/>
      <c r="D1473" s="121"/>
      <c r="E1473" s="121"/>
      <c r="F1473" s="236"/>
      <c r="G1473" s="122" t="str">
        <f>IFERROR(VLOOKUP(F1473,'#Location List#'!$U$3:$V$1154,2,FALSE),"")</f>
        <v/>
      </c>
      <c r="H1473" s="120"/>
      <c r="I1473" s="120"/>
      <c r="J1473" s="120"/>
      <c r="K1473" s="120"/>
      <c r="L1473" s="120"/>
      <c r="M1473" s="120"/>
      <c r="N1473" s="120"/>
      <c r="O1473" s="120"/>
      <c r="P1473" s="120"/>
      <c r="Q1473" s="120"/>
      <c r="R1473" s="120"/>
      <c r="S1473" s="120"/>
      <c r="T1473" s="205">
        <f t="shared" si="138"/>
        <v>0</v>
      </c>
      <c r="U1473" s="205">
        <f t="shared" si="139"/>
        <v>0</v>
      </c>
      <c r="V1473" s="210"/>
      <c r="W1473" s="210"/>
      <c r="X1473" s="23" t="str">
        <f>IFERROR(VLOOKUP(AT1473,'#Input Lists#'!$L$3:$AH$833,3,FALSE)," ")</f>
        <v xml:space="preserve"> </v>
      </c>
      <c r="Y1473" s="23" t="str">
        <f>IFERROR(VLOOKUP(AT1473,'#Input Lists#'!$L$3:$AH$833,5,FALSE)," ")</f>
        <v xml:space="preserve"> </v>
      </c>
      <c r="Z1473" s="206" t="str">
        <f>IFERROR(VLOOKUP(AT1473,'#Input Lists#'!$L$3:$AH$833,9,FALSE)," ")</f>
        <v xml:space="preserve"> </v>
      </c>
      <c r="AA1473" s="119" t="s">
        <v>1527</v>
      </c>
      <c r="AB1473" s="120"/>
      <c r="AC1473" s="123"/>
      <c r="AD1473" s="123"/>
      <c r="AE1473" s="123"/>
      <c r="AF1473" s="123"/>
      <c r="AG1473" s="123"/>
      <c r="AH1473" s="123"/>
      <c r="AI1473" s="123"/>
      <c r="AJ1473" s="123"/>
      <c r="AK1473" s="123"/>
      <c r="AL1473" s="123"/>
      <c r="AM1473" s="123"/>
      <c r="AN1473" s="123"/>
      <c r="AO1473" s="123"/>
      <c r="AP1473" s="120"/>
      <c r="AQ1473" s="125" t="str">
        <f>IFERROR(VLOOKUP(G1473,'#Location List#'!$C$3:$D$150,2,FALSE),"")</f>
        <v/>
      </c>
      <c r="AR1473" s="125" t="str">
        <f>IFERROR(VLOOKUP(F1473,'#Location List#'!$Q$3:$R$1154,2,FALSE),"")</f>
        <v/>
      </c>
      <c r="AS1473" s="125" t="str">
        <f>IFERROR(VLOOKUP(V1473,'#Input Lists#'!$B$3:$D$46,3,FALSE),"")</f>
        <v/>
      </c>
      <c r="AT1473" s="125" t="str">
        <f>IFERROR(VLOOKUP(CONCATENATE(V1473," ",W1473),'#Input Lists#'!$K$3:$L$827,2,FALSE),"")</f>
        <v/>
      </c>
      <c r="AU1473" s="125">
        <f>IFERROR(VLOOKUP(AA1473,'#Input Lists#'!$BU$3:$BV$8,2,FALSE),"")</f>
        <v>1</v>
      </c>
      <c r="AV1473" s="118" t="str">
        <f>IFERROR(VLOOKUP(AB1473,'#Input Lists#'!$BO$3:$BP$9,2,FALSE),"")</f>
        <v/>
      </c>
      <c r="AW1473" s="118">
        <f>IFERROR(VLOOKUP(AC1473,'#Input Lists#'!$BL$3:$BM$7,2,FALSE),"")</f>
        <v>1</v>
      </c>
      <c r="AX1473" s="52" t="e">
        <f>VLOOKUP(AQ1473,'#Location List#'!$D$3:$K$150,4,FALSE)</f>
        <v>#N/A</v>
      </c>
      <c r="AY1473" s="273" t="e">
        <f>VLOOKUP(AX1473,'#Location List#'!$Z$3:$AA$13,2,FALSE)</f>
        <v>#N/A</v>
      </c>
      <c r="AZ1473" s="126" t="e">
        <f>VLOOKUP($AT1473,'#Input Lists#'!$L$3:$S$1033,6,FALSE)</f>
        <v>#N/A</v>
      </c>
      <c r="BA1473" s="239" t="e">
        <f>VLOOKUP($AT1473,'#Input Lists#'!$L$3:$S$833,7,FALSE)</f>
        <v>#N/A</v>
      </c>
      <c r="BB1473" s="239" t="e">
        <f>VLOOKUP($AT1473,'#Input Lists#'!$L$3:$S$833,8,FALSE)</f>
        <v>#N/A</v>
      </c>
      <c r="BC1473" s="91" t="str">
        <f t="shared" si="140"/>
        <v/>
      </c>
      <c r="BD1473" s="91" t="str">
        <f t="shared" si="141"/>
        <v/>
      </c>
      <c r="BE1473" s="15" t="str">
        <f t="shared" si="142"/>
        <v/>
      </c>
      <c r="BF1473" s="92" t="str">
        <f t="shared" si="143"/>
        <v>No Sighting Date</v>
      </c>
    </row>
    <row r="1474" spans="1:58" x14ac:dyDescent="0.25">
      <c r="A1474" s="118">
        <v>1469</v>
      </c>
      <c r="B1474" s="119"/>
      <c r="C1474" s="120"/>
      <c r="D1474" s="121"/>
      <c r="E1474" s="121"/>
      <c r="F1474" s="236"/>
      <c r="G1474" s="122" t="str">
        <f>IFERROR(VLOOKUP(F1474,'#Location List#'!$U$3:$V$1154,2,FALSE),"")</f>
        <v/>
      </c>
      <c r="H1474" s="120"/>
      <c r="I1474" s="120"/>
      <c r="J1474" s="120"/>
      <c r="K1474" s="120"/>
      <c r="L1474" s="120"/>
      <c r="M1474" s="120"/>
      <c r="N1474" s="120"/>
      <c r="O1474" s="120"/>
      <c r="P1474" s="120"/>
      <c r="Q1474" s="120"/>
      <c r="R1474" s="120"/>
      <c r="S1474" s="120"/>
      <c r="T1474" s="205">
        <f t="shared" si="138"/>
        <v>0</v>
      </c>
      <c r="U1474" s="205">
        <f t="shared" si="139"/>
        <v>0</v>
      </c>
      <c r="V1474" s="210"/>
      <c r="W1474" s="210"/>
      <c r="X1474" s="23" t="str">
        <f>IFERROR(VLOOKUP(AT1474,'#Input Lists#'!$L$3:$AH$833,3,FALSE)," ")</f>
        <v xml:space="preserve"> </v>
      </c>
      <c r="Y1474" s="23" t="str">
        <f>IFERROR(VLOOKUP(AT1474,'#Input Lists#'!$L$3:$AH$833,5,FALSE)," ")</f>
        <v xml:space="preserve"> </v>
      </c>
      <c r="Z1474" s="206" t="str">
        <f>IFERROR(VLOOKUP(AT1474,'#Input Lists#'!$L$3:$AH$833,9,FALSE)," ")</f>
        <v xml:space="preserve"> </v>
      </c>
      <c r="AA1474" s="119" t="s">
        <v>1527</v>
      </c>
      <c r="AB1474" s="120"/>
      <c r="AC1474" s="123"/>
      <c r="AD1474" s="123"/>
      <c r="AE1474" s="123"/>
      <c r="AF1474" s="123"/>
      <c r="AG1474" s="123"/>
      <c r="AH1474" s="123"/>
      <c r="AI1474" s="123"/>
      <c r="AJ1474" s="123"/>
      <c r="AK1474" s="123"/>
      <c r="AL1474" s="123"/>
      <c r="AM1474" s="123"/>
      <c r="AN1474" s="123"/>
      <c r="AO1474" s="123"/>
      <c r="AP1474" s="120"/>
      <c r="AQ1474" s="125" t="str">
        <f>IFERROR(VLOOKUP(G1474,'#Location List#'!$C$3:$D$150,2,FALSE),"")</f>
        <v/>
      </c>
      <c r="AR1474" s="125" t="str">
        <f>IFERROR(VLOOKUP(F1474,'#Location List#'!$Q$3:$R$1154,2,FALSE),"")</f>
        <v/>
      </c>
      <c r="AS1474" s="125" t="str">
        <f>IFERROR(VLOOKUP(V1474,'#Input Lists#'!$B$3:$D$46,3,FALSE),"")</f>
        <v/>
      </c>
      <c r="AT1474" s="125" t="str">
        <f>IFERROR(VLOOKUP(CONCATENATE(V1474," ",W1474),'#Input Lists#'!$K$3:$L$827,2,FALSE),"")</f>
        <v/>
      </c>
      <c r="AU1474" s="125">
        <f>IFERROR(VLOOKUP(AA1474,'#Input Lists#'!$BU$3:$BV$8,2,FALSE),"")</f>
        <v>1</v>
      </c>
      <c r="AV1474" s="118" t="str">
        <f>IFERROR(VLOOKUP(AB1474,'#Input Lists#'!$BO$3:$BP$9,2,FALSE),"")</f>
        <v/>
      </c>
      <c r="AW1474" s="118">
        <f>IFERROR(VLOOKUP(AC1474,'#Input Lists#'!$BL$3:$BM$7,2,FALSE),"")</f>
        <v>1</v>
      </c>
      <c r="AX1474" s="52" t="e">
        <f>VLOOKUP(AQ1474,'#Location List#'!$D$3:$K$150,4,FALSE)</f>
        <v>#N/A</v>
      </c>
      <c r="AY1474" s="273" t="e">
        <f>VLOOKUP(AX1474,'#Location List#'!$Z$3:$AA$13,2,FALSE)</f>
        <v>#N/A</v>
      </c>
      <c r="AZ1474" s="126" t="e">
        <f>VLOOKUP($AT1474,'#Input Lists#'!$L$3:$S$1033,6,FALSE)</f>
        <v>#N/A</v>
      </c>
      <c r="BA1474" s="239" t="e">
        <f>VLOOKUP($AT1474,'#Input Lists#'!$L$3:$S$833,7,FALSE)</f>
        <v>#N/A</v>
      </c>
      <c r="BB1474" s="239" t="e">
        <f>VLOOKUP($AT1474,'#Input Lists#'!$L$3:$S$833,8,FALSE)</f>
        <v>#N/A</v>
      </c>
      <c r="BC1474" s="91" t="str">
        <f t="shared" si="140"/>
        <v/>
      </c>
      <c r="BD1474" s="91" t="str">
        <f t="shared" si="141"/>
        <v/>
      </c>
      <c r="BE1474" s="15" t="str">
        <f t="shared" si="142"/>
        <v/>
      </c>
      <c r="BF1474" s="92" t="str">
        <f t="shared" si="143"/>
        <v>No Sighting Date</v>
      </c>
    </row>
    <row r="1475" spans="1:58" x14ac:dyDescent="0.25">
      <c r="A1475" s="118">
        <v>1470</v>
      </c>
      <c r="B1475" s="119"/>
      <c r="C1475" s="120"/>
      <c r="D1475" s="121"/>
      <c r="E1475" s="121"/>
      <c r="F1475" s="236"/>
      <c r="G1475" s="122" t="str">
        <f>IFERROR(VLOOKUP(F1475,'#Location List#'!$U$3:$V$1154,2,FALSE),"")</f>
        <v/>
      </c>
      <c r="H1475" s="120"/>
      <c r="I1475" s="120"/>
      <c r="J1475" s="120"/>
      <c r="K1475" s="120"/>
      <c r="L1475" s="120"/>
      <c r="M1475" s="120"/>
      <c r="N1475" s="120"/>
      <c r="O1475" s="120"/>
      <c r="P1475" s="120"/>
      <c r="Q1475" s="120"/>
      <c r="R1475" s="120"/>
      <c r="S1475" s="120"/>
      <c r="T1475" s="205">
        <f t="shared" si="138"/>
        <v>0</v>
      </c>
      <c r="U1475" s="205">
        <f t="shared" si="139"/>
        <v>0</v>
      </c>
      <c r="V1475" s="210"/>
      <c r="W1475" s="210"/>
      <c r="X1475" s="23" t="str">
        <f>IFERROR(VLOOKUP(AT1475,'#Input Lists#'!$L$3:$AH$833,3,FALSE)," ")</f>
        <v xml:space="preserve"> </v>
      </c>
      <c r="Y1475" s="23" t="str">
        <f>IFERROR(VLOOKUP(AT1475,'#Input Lists#'!$L$3:$AH$833,5,FALSE)," ")</f>
        <v xml:space="preserve"> </v>
      </c>
      <c r="Z1475" s="206" t="str">
        <f>IFERROR(VLOOKUP(AT1475,'#Input Lists#'!$L$3:$AH$833,9,FALSE)," ")</f>
        <v xml:space="preserve"> </v>
      </c>
      <c r="AA1475" s="119" t="s">
        <v>1527</v>
      </c>
      <c r="AB1475" s="120"/>
      <c r="AC1475" s="123"/>
      <c r="AD1475" s="123"/>
      <c r="AE1475" s="123"/>
      <c r="AF1475" s="123"/>
      <c r="AG1475" s="123"/>
      <c r="AH1475" s="123"/>
      <c r="AI1475" s="123"/>
      <c r="AJ1475" s="123"/>
      <c r="AK1475" s="123"/>
      <c r="AL1475" s="123"/>
      <c r="AM1475" s="123"/>
      <c r="AN1475" s="123"/>
      <c r="AO1475" s="123"/>
      <c r="AP1475" s="120"/>
      <c r="AQ1475" s="125" t="str">
        <f>IFERROR(VLOOKUP(G1475,'#Location List#'!$C$3:$D$150,2,FALSE),"")</f>
        <v/>
      </c>
      <c r="AR1475" s="125" t="str">
        <f>IFERROR(VLOOKUP(F1475,'#Location List#'!$Q$3:$R$1154,2,FALSE),"")</f>
        <v/>
      </c>
      <c r="AS1475" s="125" t="str">
        <f>IFERROR(VLOOKUP(V1475,'#Input Lists#'!$B$3:$D$46,3,FALSE),"")</f>
        <v/>
      </c>
      <c r="AT1475" s="125" t="str">
        <f>IFERROR(VLOOKUP(CONCATENATE(V1475," ",W1475),'#Input Lists#'!$K$3:$L$827,2,FALSE),"")</f>
        <v/>
      </c>
      <c r="AU1475" s="125">
        <f>IFERROR(VLOOKUP(AA1475,'#Input Lists#'!$BU$3:$BV$8,2,FALSE),"")</f>
        <v>1</v>
      </c>
      <c r="AV1475" s="118" t="str">
        <f>IFERROR(VLOOKUP(AB1475,'#Input Lists#'!$BO$3:$BP$9,2,FALSE),"")</f>
        <v/>
      </c>
      <c r="AW1475" s="118">
        <f>IFERROR(VLOOKUP(AC1475,'#Input Lists#'!$BL$3:$BM$7,2,FALSE),"")</f>
        <v>1</v>
      </c>
      <c r="AX1475" s="52" t="e">
        <f>VLOOKUP(AQ1475,'#Location List#'!$D$3:$K$150,4,FALSE)</f>
        <v>#N/A</v>
      </c>
      <c r="AY1475" s="273" t="e">
        <f>VLOOKUP(AX1475,'#Location List#'!$Z$3:$AA$13,2,FALSE)</f>
        <v>#N/A</v>
      </c>
      <c r="AZ1475" s="126" t="e">
        <f>VLOOKUP($AT1475,'#Input Lists#'!$L$3:$S$1033,6,FALSE)</f>
        <v>#N/A</v>
      </c>
      <c r="BA1475" s="239" t="e">
        <f>VLOOKUP($AT1475,'#Input Lists#'!$L$3:$S$833,7,FALSE)</f>
        <v>#N/A</v>
      </c>
      <c r="BB1475" s="239" t="e">
        <f>VLOOKUP($AT1475,'#Input Lists#'!$L$3:$S$833,8,FALSE)</f>
        <v>#N/A</v>
      </c>
      <c r="BC1475" s="91" t="str">
        <f t="shared" si="140"/>
        <v/>
      </c>
      <c r="BD1475" s="91" t="str">
        <f t="shared" si="141"/>
        <v/>
      </c>
      <c r="BE1475" s="15" t="str">
        <f t="shared" si="142"/>
        <v/>
      </c>
      <c r="BF1475" s="92" t="str">
        <f t="shared" si="143"/>
        <v>No Sighting Date</v>
      </c>
    </row>
    <row r="1476" spans="1:58" x14ac:dyDescent="0.25">
      <c r="A1476" s="118">
        <v>1471</v>
      </c>
      <c r="B1476" s="119"/>
      <c r="C1476" s="120"/>
      <c r="D1476" s="121"/>
      <c r="E1476" s="121"/>
      <c r="F1476" s="236"/>
      <c r="G1476" s="122" t="str">
        <f>IFERROR(VLOOKUP(F1476,'#Location List#'!$U$3:$V$1154,2,FALSE),"")</f>
        <v/>
      </c>
      <c r="H1476" s="120"/>
      <c r="I1476" s="120"/>
      <c r="J1476" s="120"/>
      <c r="K1476" s="120"/>
      <c r="L1476" s="120"/>
      <c r="M1476" s="120"/>
      <c r="N1476" s="120"/>
      <c r="O1476" s="120"/>
      <c r="P1476" s="120"/>
      <c r="Q1476" s="120"/>
      <c r="R1476" s="120"/>
      <c r="S1476" s="120"/>
      <c r="T1476" s="205">
        <f t="shared" si="138"/>
        <v>0</v>
      </c>
      <c r="U1476" s="205">
        <f t="shared" si="139"/>
        <v>0</v>
      </c>
      <c r="V1476" s="210"/>
      <c r="W1476" s="210"/>
      <c r="X1476" s="23" t="str">
        <f>IFERROR(VLOOKUP(AT1476,'#Input Lists#'!$L$3:$AH$833,3,FALSE)," ")</f>
        <v xml:space="preserve"> </v>
      </c>
      <c r="Y1476" s="23" t="str">
        <f>IFERROR(VLOOKUP(AT1476,'#Input Lists#'!$L$3:$AH$833,5,FALSE)," ")</f>
        <v xml:space="preserve"> </v>
      </c>
      <c r="Z1476" s="206" t="str">
        <f>IFERROR(VLOOKUP(AT1476,'#Input Lists#'!$L$3:$AH$833,9,FALSE)," ")</f>
        <v xml:space="preserve"> </v>
      </c>
      <c r="AA1476" s="119" t="s">
        <v>1527</v>
      </c>
      <c r="AB1476" s="120"/>
      <c r="AC1476" s="123"/>
      <c r="AD1476" s="123"/>
      <c r="AE1476" s="123"/>
      <c r="AF1476" s="123"/>
      <c r="AG1476" s="123"/>
      <c r="AH1476" s="123"/>
      <c r="AI1476" s="123"/>
      <c r="AJ1476" s="123"/>
      <c r="AK1476" s="123"/>
      <c r="AL1476" s="123"/>
      <c r="AM1476" s="123"/>
      <c r="AN1476" s="123"/>
      <c r="AO1476" s="123"/>
      <c r="AP1476" s="120"/>
      <c r="AQ1476" s="125" t="str">
        <f>IFERROR(VLOOKUP(G1476,'#Location List#'!$C$3:$D$150,2,FALSE),"")</f>
        <v/>
      </c>
      <c r="AR1476" s="125" t="str">
        <f>IFERROR(VLOOKUP(F1476,'#Location List#'!$Q$3:$R$1154,2,FALSE),"")</f>
        <v/>
      </c>
      <c r="AS1476" s="125" t="str">
        <f>IFERROR(VLOOKUP(V1476,'#Input Lists#'!$B$3:$D$46,3,FALSE),"")</f>
        <v/>
      </c>
      <c r="AT1476" s="125" t="str">
        <f>IFERROR(VLOOKUP(CONCATENATE(V1476," ",W1476),'#Input Lists#'!$K$3:$L$827,2,FALSE),"")</f>
        <v/>
      </c>
      <c r="AU1476" s="125">
        <f>IFERROR(VLOOKUP(AA1476,'#Input Lists#'!$BU$3:$BV$8,2,FALSE),"")</f>
        <v>1</v>
      </c>
      <c r="AV1476" s="118" t="str">
        <f>IFERROR(VLOOKUP(AB1476,'#Input Lists#'!$BO$3:$BP$9,2,FALSE),"")</f>
        <v/>
      </c>
      <c r="AW1476" s="118">
        <f>IFERROR(VLOOKUP(AC1476,'#Input Lists#'!$BL$3:$BM$7,2,FALSE),"")</f>
        <v>1</v>
      </c>
      <c r="AX1476" s="52" t="e">
        <f>VLOOKUP(AQ1476,'#Location List#'!$D$3:$K$150,4,FALSE)</f>
        <v>#N/A</v>
      </c>
      <c r="AY1476" s="273" t="e">
        <f>VLOOKUP(AX1476,'#Location List#'!$Z$3:$AA$13,2,FALSE)</f>
        <v>#N/A</v>
      </c>
      <c r="AZ1476" s="126" t="e">
        <f>VLOOKUP($AT1476,'#Input Lists#'!$L$3:$S$1033,6,FALSE)</f>
        <v>#N/A</v>
      </c>
      <c r="BA1476" s="239" t="e">
        <f>VLOOKUP($AT1476,'#Input Lists#'!$L$3:$S$833,7,FALSE)</f>
        <v>#N/A</v>
      </c>
      <c r="BB1476" s="239" t="e">
        <f>VLOOKUP($AT1476,'#Input Lists#'!$L$3:$S$833,8,FALSE)</f>
        <v>#N/A</v>
      </c>
      <c r="BC1476" s="91" t="str">
        <f t="shared" si="140"/>
        <v/>
      </c>
      <c r="BD1476" s="91" t="str">
        <f t="shared" si="141"/>
        <v/>
      </c>
      <c r="BE1476" s="15" t="str">
        <f t="shared" si="142"/>
        <v/>
      </c>
      <c r="BF1476" s="92" t="str">
        <f t="shared" si="143"/>
        <v>No Sighting Date</v>
      </c>
    </row>
    <row r="1477" spans="1:58" x14ac:dyDescent="0.25">
      <c r="A1477" s="118">
        <v>1472</v>
      </c>
      <c r="B1477" s="119"/>
      <c r="C1477" s="120"/>
      <c r="D1477" s="121"/>
      <c r="E1477" s="121"/>
      <c r="F1477" s="236"/>
      <c r="G1477" s="122" t="str">
        <f>IFERROR(VLOOKUP(F1477,'#Location List#'!$U$3:$V$1154,2,FALSE),"")</f>
        <v/>
      </c>
      <c r="H1477" s="120"/>
      <c r="I1477" s="120"/>
      <c r="J1477" s="120"/>
      <c r="K1477" s="120"/>
      <c r="L1477" s="120"/>
      <c r="M1477" s="120"/>
      <c r="N1477" s="120"/>
      <c r="O1477" s="120"/>
      <c r="P1477" s="120"/>
      <c r="Q1477" s="120"/>
      <c r="R1477" s="120"/>
      <c r="S1477" s="120"/>
      <c r="T1477" s="205">
        <f t="shared" si="138"/>
        <v>0</v>
      </c>
      <c r="U1477" s="205">
        <f t="shared" si="139"/>
        <v>0</v>
      </c>
      <c r="V1477" s="210"/>
      <c r="W1477" s="210"/>
      <c r="X1477" s="23" t="str">
        <f>IFERROR(VLOOKUP(AT1477,'#Input Lists#'!$L$3:$AH$833,3,FALSE)," ")</f>
        <v xml:space="preserve"> </v>
      </c>
      <c r="Y1477" s="23" t="str">
        <f>IFERROR(VLOOKUP(AT1477,'#Input Lists#'!$L$3:$AH$833,5,FALSE)," ")</f>
        <v xml:space="preserve"> </v>
      </c>
      <c r="Z1477" s="206" t="str">
        <f>IFERROR(VLOOKUP(AT1477,'#Input Lists#'!$L$3:$AH$833,9,FALSE)," ")</f>
        <v xml:space="preserve"> </v>
      </c>
      <c r="AA1477" s="119" t="s">
        <v>1527</v>
      </c>
      <c r="AB1477" s="120"/>
      <c r="AC1477" s="123"/>
      <c r="AD1477" s="123"/>
      <c r="AE1477" s="123"/>
      <c r="AF1477" s="123"/>
      <c r="AG1477" s="123"/>
      <c r="AH1477" s="123"/>
      <c r="AI1477" s="123"/>
      <c r="AJ1477" s="123"/>
      <c r="AK1477" s="123"/>
      <c r="AL1477" s="123"/>
      <c r="AM1477" s="123"/>
      <c r="AN1477" s="123"/>
      <c r="AO1477" s="123"/>
      <c r="AP1477" s="120"/>
      <c r="AQ1477" s="125" t="str">
        <f>IFERROR(VLOOKUP(G1477,'#Location List#'!$C$3:$D$150,2,FALSE),"")</f>
        <v/>
      </c>
      <c r="AR1477" s="125" t="str">
        <f>IFERROR(VLOOKUP(F1477,'#Location List#'!$Q$3:$R$1154,2,FALSE),"")</f>
        <v/>
      </c>
      <c r="AS1477" s="125" t="str">
        <f>IFERROR(VLOOKUP(V1477,'#Input Lists#'!$B$3:$D$46,3,FALSE),"")</f>
        <v/>
      </c>
      <c r="AT1477" s="125" t="str">
        <f>IFERROR(VLOOKUP(CONCATENATE(V1477," ",W1477),'#Input Lists#'!$K$3:$L$827,2,FALSE),"")</f>
        <v/>
      </c>
      <c r="AU1477" s="125">
        <f>IFERROR(VLOOKUP(AA1477,'#Input Lists#'!$BU$3:$BV$8,2,FALSE),"")</f>
        <v>1</v>
      </c>
      <c r="AV1477" s="118" t="str">
        <f>IFERROR(VLOOKUP(AB1477,'#Input Lists#'!$BO$3:$BP$9,2,FALSE),"")</f>
        <v/>
      </c>
      <c r="AW1477" s="118">
        <f>IFERROR(VLOOKUP(AC1477,'#Input Lists#'!$BL$3:$BM$7,2,FALSE),"")</f>
        <v>1</v>
      </c>
      <c r="AX1477" s="52" t="e">
        <f>VLOOKUP(AQ1477,'#Location List#'!$D$3:$K$150,4,FALSE)</f>
        <v>#N/A</v>
      </c>
      <c r="AY1477" s="273" t="e">
        <f>VLOOKUP(AX1477,'#Location List#'!$Z$3:$AA$13,2,FALSE)</f>
        <v>#N/A</v>
      </c>
      <c r="AZ1477" s="126" t="e">
        <f>VLOOKUP($AT1477,'#Input Lists#'!$L$3:$S$1033,6,FALSE)</f>
        <v>#N/A</v>
      </c>
      <c r="BA1477" s="239" t="e">
        <f>VLOOKUP($AT1477,'#Input Lists#'!$L$3:$S$833,7,FALSE)</f>
        <v>#N/A</v>
      </c>
      <c r="BB1477" s="239" t="e">
        <f>VLOOKUP($AT1477,'#Input Lists#'!$L$3:$S$833,8,FALSE)</f>
        <v>#N/A</v>
      </c>
      <c r="BC1477" s="91" t="str">
        <f t="shared" si="140"/>
        <v/>
      </c>
      <c r="BD1477" s="91" t="str">
        <f t="shared" si="141"/>
        <v/>
      </c>
      <c r="BE1477" s="15" t="str">
        <f t="shared" si="142"/>
        <v/>
      </c>
      <c r="BF1477" s="92" t="str">
        <f t="shared" si="143"/>
        <v>No Sighting Date</v>
      </c>
    </row>
    <row r="1478" spans="1:58" x14ac:dyDescent="0.25">
      <c r="A1478" s="118">
        <v>1473</v>
      </c>
      <c r="B1478" s="119"/>
      <c r="C1478" s="120"/>
      <c r="D1478" s="121"/>
      <c r="E1478" s="121"/>
      <c r="F1478" s="236"/>
      <c r="G1478" s="122" t="str">
        <f>IFERROR(VLOOKUP(F1478,'#Location List#'!$U$3:$V$1154,2,FALSE),"")</f>
        <v/>
      </c>
      <c r="H1478" s="120"/>
      <c r="I1478" s="120"/>
      <c r="J1478" s="120"/>
      <c r="K1478" s="120"/>
      <c r="L1478" s="120"/>
      <c r="M1478" s="120"/>
      <c r="N1478" s="120"/>
      <c r="O1478" s="120"/>
      <c r="P1478" s="120"/>
      <c r="Q1478" s="120"/>
      <c r="R1478" s="120"/>
      <c r="S1478" s="120"/>
      <c r="T1478" s="205">
        <f t="shared" si="138"/>
        <v>0</v>
      </c>
      <c r="U1478" s="205">
        <f t="shared" si="139"/>
        <v>0</v>
      </c>
      <c r="V1478" s="210"/>
      <c r="W1478" s="210"/>
      <c r="X1478" s="23" t="str">
        <f>IFERROR(VLOOKUP(AT1478,'#Input Lists#'!$L$3:$AH$833,3,FALSE)," ")</f>
        <v xml:space="preserve"> </v>
      </c>
      <c r="Y1478" s="23" t="str">
        <f>IFERROR(VLOOKUP(AT1478,'#Input Lists#'!$L$3:$AH$833,5,FALSE)," ")</f>
        <v xml:space="preserve"> </v>
      </c>
      <c r="Z1478" s="206" t="str">
        <f>IFERROR(VLOOKUP(AT1478,'#Input Lists#'!$L$3:$AH$833,9,FALSE)," ")</f>
        <v xml:space="preserve"> </v>
      </c>
      <c r="AA1478" s="119" t="s">
        <v>1527</v>
      </c>
      <c r="AB1478" s="120"/>
      <c r="AC1478" s="123"/>
      <c r="AD1478" s="123"/>
      <c r="AE1478" s="123"/>
      <c r="AF1478" s="123"/>
      <c r="AG1478" s="123"/>
      <c r="AH1478" s="123"/>
      <c r="AI1478" s="123"/>
      <c r="AJ1478" s="123"/>
      <c r="AK1478" s="123"/>
      <c r="AL1478" s="123"/>
      <c r="AM1478" s="123"/>
      <c r="AN1478" s="123"/>
      <c r="AO1478" s="123"/>
      <c r="AP1478" s="120"/>
      <c r="AQ1478" s="125" t="str">
        <f>IFERROR(VLOOKUP(G1478,'#Location List#'!$C$3:$D$150,2,FALSE),"")</f>
        <v/>
      </c>
      <c r="AR1478" s="125" t="str">
        <f>IFERROR(VLOOKUP(F1478,'#Location List#'!$Q$3:$R$1154,2,FALSE),"")</f>
        <v/>
      </c>
      <c r="AS1478" s="125" t="str">
        <f>IFERROR(VLOOKUP(V1478,'#Input Lists#'!$B$3:$D$46,3,FALSE),"")</f>
        <v/>
      </c>
      <c r="AT1478" s="125" t="str">
        <f>IFERROR(VLOOKUP(CONCATENATE(V1478," ",W1478),'#Input Lists#'!$K$3:$L$827,2,FALSE),"")</f>
        <v/>
      </c>
      <c r="AU1478" s="125">
        <f>IFERROR(VLOOKUP(AA1478,'#Input Lists#'!$BU$3:$BV$8,2,FALSE),"")</f>
        <v>1</v>
      </c>
      <c r="AV1478" s="118" t="str">
        <f>IFERROR(VLOOKUP(AB1478,'#Input Lists#'!$BO$3:$BP$9,2,FALSE),"")</f>
        <v/>
      </c>
      <c r="AW1478" s="118">
        <f>IFERROR(VLOOKUP(AC1478,'#Input Lists#'!$BL$3:$BM$7,2,FALSE),"")</f>
        <v>1</v>
      </c>
      <c r="AX1478" s="52" t="e">
        <f>VLOOKUP(AQ1478,'#Location List#'!$D$3:$K$150,4,FALSE)</f>
        <v>#N/A</v>
      </c>
      <c r="AY1478" s="273" t="e">
        <f>VLOOKUP(AX1478,'#Location List#'!$Z$3:$AA$13,2,FALSE)</f>
        <v>#N/A</v>
      </c>
      <c r="AZ1478" s="126" t="e">
        <f>VLOOKUP($AT1478,'#Input Lists#'!$L$3:$S$1033,6,FALSE)</f>
        <v>#N/A</v>
      </c>
      <c r="BA1478" s="239" t="e">
        <f>VLOOKUP($AT1478,'#Input Lists#'!$L$3:$S$833,7,FALSE)</f>
        <v>#N/A</v>
      </c>
      <c r="BB1478" s="239" t="e">
        <f>VLOOKUP($AT1478,'#Input Lists#'!$L$3:$S$833,8,FALSE)</f>
        <v>#N/A</v>
      </c>
      <c r="BC1478" s="91" t="str">
        <f t="shared" si="140"/>
        <v/>
      </c>
      <c r="BD1478" s="91" t="str">
        <f t="shared" si="141"/>
        <v/>
      </c>
      <c r="BE1478" s="15" t="str">
        <f t="shared" si="142"/>
        <v/>
      </c>
      <c r="BF1478" s="92" t="str">
        <f t="shared" si="143"/>
        <v>No Sighting Date</v>
      </c>
    </row>
    <row r="1479" spans="1:58" x14ac:dyDescent="0.25">
      <c r="A1479" s="118">
        <v>1474</v>
      </c>
      <c r="B1479" s="119"/>
      <c r="C1479" s="120"/>
      <c r="D1479" s="121"/>
      <c r="E1479" s="121"/>
      <c r="F1479" s="236"/>
      <c r="G1479" s="122" t="str">
        <f>IFERROR(VLOOKUP(F1479,'#Location List#'!$U$3:$V$1154,2,FALSE),"")</f>
        <v/>
      </c>
      <c r="H1479" s="120"/>
      <c r="I1479" s="120"/>
      <c r="J1479" s="120"/>
      <c r="K1479" s="120"/>
      <c r="L1479" s="120"/>
      <c r="M1479" s="120"/>
      <c r="N1479" s="120"/>
      <c r="O1479" s="120"/>
      <c r="P1479" s="120"/>
      <c r="Q1479" s="120"/>
      <c r="R1479" s="120"/>
      <c r="S1479" s="120"/>
      <c r="T1479" s="205">
        <f t="shared" si="138"/>
        <v>0</v>
      </c>
      <c r="U1479" s="205">
        <f t="shared" si="139"/>
        <v>0</v>
      </c>
      <c r="V1479" s="210"/>
      <c r="W1479" s="210"/>
      <c r="X1479" s="23" t="str">
        <f>IFERROR(VLOOKUP(AT1479,'#Input Lists#'!$L$3:$AH$833,3,FALSE)," ")</f>
        <v xml:space="preserve"> </v>
      </c>
      <c r="Y1479" s="23" t="str">
        <f>IFERROR(VLOOKUP(AT1479,'#Input Lists#'!$L$3:$AH$833,5,FALSE)," ")</f>
        <v xml:space="preserve"> </v>
      </c>
      <c r="Z1479" s="206" t="str">
        <f>IFERROR(VLOOKUP(AT1479,'#Input Lists#'!$L$3:$AH$833,9,FALSE)," ")</f>
        <v xml:space="preserve"> </v>
      </c>
      <c r="AA1479" s="119" t="s">
        <v>1527</v>
      </c>
      <c r="AB1479" s="120"/>
      <c r="AC1479" s="123"/>
      <c r="AD1479" s="123"/>
      <c r="AE1479" s="123"/>
      <c r="AF1479" s="123"/>
      <c r="AG1479" s="123"/>
      <c r="AH1479" s="123"/>
      <c r="AI1479" s="123"/>
      <c r="AJ1479" s="123"/>
      <c r="AK1479" s="123"/>
      <c r="AL1479" s="123"/>
      <c r="AM1479" s="123"/>
      <c r="AN1479" s="123"/>
      <c r="AO1479" s="123"/>
      <c r="AP1479" s="120"/>
      <c r="AQ1479" s="125" t="str">
        <f>IFERROR(VLOOKUP(G1479,'#Location List#'!$C$3:$D$150,2,FALSE),"")</f>
        <v/>
      </c>
      <c r="AR1479" s="125" t="str">
        <f>IFERROR(VLOOKUP(F1479,'#Location List#'!$Q$3:$R$1154,2,FALSE),"")</f>
        <v/>
      </c>
      <c r="AS1479" s="125" t="str">
        <f>IFERROR(VLOOKUP(V1479,'#Input Lists#'!$B$3:$D$46,3,FALSE),"")</f>
        <v/>
      </c>
      <c r="AT1479" s="125" t="str">
        <f>IFERROR(VLOOKUP(CONCATENATE(V1479," ",W1479),'#Input Lists#'!$K$3:$L$827,2,FALSE),"")</f>
        <v/>
      </c>
      <c r="AU1479" s="125">
        <f>IFERROR(VLOOKUP(AA1479,'#Input Lists#'!$BU$3:$BV$8,2,FALSE),"")</f>
        <v>1</v>
      </c>
      <c r="AV1479" s="118" t="str">
        <f>IFERROR(VLOOKUP(AB1479,'#Input Lists#'!$BO$3:$BP$9,2,FALSE),"")</f>
        <v/>
      </c>
      <c r="AW1479" s="118">
        <f>IFERROR(VLOOKUP(AC1479,'#Input Lists#'!$BL$3:$BM$7,2,FALSE),"")</f>
        <v>1</v>
      </c>
      <c r="AX1479" s="52" t="e">
        <f>VLOOKUP(AQ1479,'#Location List#'!$D$3:$K$150,4,FALSE)</f>
        <v>#N/A</v>
      </c>
      <c r="AY1479" s="273" t="e">
        <f>VLOOKUP(AX1479,'#Location List#'!$Z$3:$AA$13,2,FALSE)</f>
        <v>#N/A</v>
      </c>
      <c r="AZ1479" s="126" t="e">
        <f>VLOOKUP($AT1479,'#Input Lists#'!$L$3:$S$1033,6,FALSE)</f>
        <v>#N/A</v>
      </c>
      <c r="BA1479" s="239" t="e">
        <f>VLOOKUP($AT1479,'#Input Lists#'!$L$3:$S$833,7,FALSE)</f>
        <v>#N/A</v>
      </c>
      <c r="BB1479" s="239" t="e">
        <f>VLOOKUP($AT1479,'#Input Lists#'!$L$3:$S$833,8,FALSE)</f>
        <v>#N/A</v>
      </c>
      <c r="BC1479" s="91" t="str">
        <f t="shared" si="140"/>
        <v/>
      </c>
      <c r="BD1479" s="91" t="str">
        <f t="shared" si="141"/>
        <v/>
      </c>
      <c r="BE1479" s="15" t="str">
        <f t="shared" si="142"/>
        <v/>
      </c>
      <c r="BF1479" s="92" t="str">
        <f t="shared" si="143"/>
        <v>No Sighting Date</v>
      </c>
    </row>
    <row r="1480" spans="1:58" x14ac:dyDescent="0.25">
      <c r="A1480" s="118">
        <v>1475</v>
      </c>
      <c r="B1480" s="119"/>
      <c r="C1480" s="120"/>
      <c r="D1480" s="121"/>
      <c r="E1480" s="121"/>
      <c r="F1480" s="236"/>
      <c r="G1480" s="122" t="str">
        <f>IFERROR(VLOOKUP(F1480,'#Location List#'!$U$3:$V$1154,2,FALSE),"")</f>
        <v/>
      </c>
      <c r="H1480" s="120"/>
      <c r="I1480" s="120"/>
      <c r="J1480" s="120"/>
      <c r="K1480" s="120"/>
      <c r="L1480" s="120"/>
      <c r="M1480" s="120"/>
      <c r="N1480" s="120"/>
      <c r="O1480" s="120"/>
      <c r="P1480" s="120"/>
      <c r="Q1480" s="120"/>
      <c r="R1480" s="120"/>
      <c r="S1480" s="120"/>
      <c r="T1480" s="205">
        <f t="shared" si="138"/>
        <v>0</v>
      </c>
      <c r="U1480" s="205">
        <f t="shared" si="139"/>
        <v>0</v>
      </c>
      <c r="V1480" s="210"/>
      <c r="W1480" s="210"/>
      <c r="X1480" s="23" t="str">
        <f>IFERROR(VLOOKUP(AT1480,'#Input Lists#'!$L$3:$AH$833,3,FALSE)," ")</f>
        <v xml:space="preserve"> </v>
      </c>
      <c r="Y1480" s="23" t="str">
        <f>IFERROR(VLOOKUP(AT1480,'#Input Lists#'!$L$3:$AH$833,5,FALSE)," ")</f>
        <v xml:space="preserve"> </v>
      </c>
      <c r="Z1480" s="206" t="str">
        <f>IFERROR(VLOOKUP(AT1480,'#Input Lists#'!$L$3:$AH$833,9,FALSE)," ")</f>
        <v xml:space="preserve"> </v>
      </c>
      <c r="AA1480" s="119" t="s">
        <v>1527</v>
      </c>
      <c r="AB1480" s="120"/>
      <c r="AC1480" s="123"/>
      <c r="AD1480" s="123"/>
      <c r="AE1480" s="123"/>
      <c r="AF1480" s="123"/>
      <c r="AG1480" s="123"/>
      <c r="AH1480" s="123"/>
      <c r="AI1480" s="123"/>
      <c r="AJ1480" s="123"/>
      <c r="AK1480" s="123"/>
      <c r="AL1480" s="123"/>
      <c r="AM1480" s="123"/>
      <c r="AN1480" s="123"/>
      <c r="AO1480" s="123"/>
      <c r="AP1480" s="120"/>
      <c r="AQ1480" s="125" t="str">
        <f>IFERROR(VLOOKUP(G1480,'#Location List#'!$C$3:$D$150,2,FALSE),"")</f>
        <v/>
      </c>
      <c r="AR1480" s="125" t="str">
        <f>IFERROR(VLOOKUP(F1480,'#Location List#'!$Q$3:$R$1154,2,FALSE),"")</f>
        <v/>
      </c>
      <c r="AS1480" s="125" t="str">
        <f>IFERROR(VLOOKUP(V1480,'#Input Lists#'!$B$3:$D$46,3,FALSE),"")</f>
        <v/>
      </c>
      <c r="AT1480" s="125" t="str">
        <f>IFERROR(VLOOKUP(CONCATENATE(V1480," ",W1480),'#Input Lists#'!$K$3:$L$827,2,FALSE),"")</f>
        <v/>
      </c>
      <c r="AU1480" s="125">
        <f>IFERROR(VLOOKUP(AA1480,'#Input Lists#'!$BU$3:$BV$8,2,FALSE),"")</f>
        <v>1</v>
      </c>
      <c r="AV1480" s="118" t="str">
        <f>IFERROR(VLOOKUP(AB1480,'#Input Lists#'!$BO$3:$BP$9,2,FALSE),"")</f>
        <v/>
      </c>
      <c r="AW1480" s="118">
        <f>IFERROR(VLOOKUP(AC1480,'#Input Lists#'!$BL$3:$BM$7,2,FALSE),"")</f>
        <v>1</v>
      </c>
      <c r="AX1480" s="52" t="e">
        <f>VLOOKUP(AQ1480,'#Location List#'!$D$3:$K$150,4,FALSE)</f>
        <v>#N/A</v>
      </c>
      <c r="AY1480" s="273" t="e">
        <f>VLOOKUP(AX1480,'#Location List#'!$Z$3:$AA$13,2,FALSE)</f>
        <v>#N/A</v>
      </c>
      <c r="AZ1480" s="126" t="e">
        <f>VLOOKUP($AT1480,'#Input Lists#'!$L$3:$S$1033,6,FALSE)</f>
        <v>#N/A</v>
      </c>
      <c r="BA1480" s="239" t="e">
        <f>VLOOKUP($AT1480,'#Input Lists#'!$L$3:$S$833,7,FALSE)</f>
        <v>#N/A</v>
      </c>
      <c r="BB1480" s="239" t="e">
        <f>VLOOKUP($AT1480,'#Input Lists#'!$L$3:$S$833,8,FALSE)</f>
        <v>#N/A</v>
      </c>
      <c r="BC1480" s="91" t="str">
        <f t="shared" si="140"/>
        <v/>
      </c>
      <c r="BD1480" s="91" t="str">
        <f t="shared" si="141"/>
        <v/>
      </c>
      <c r="BE1480" s="15" t="str">
        <f t="shared" si="142"/>
        <v/>
      </c>
      <c r="BF1480" s="92" t="str">
        <f t="shared" si="143"/>
        <v>No Sighting Date</v>
      </c>
    </row>
    <row r="1481" spans="1:58" x14ac:dyDescent="0.25">
      <c r="A1481" s="118">
        <v>1476</v>
      </c>
      <c r="B1481" s="119"/>
      <c r="C1481" s="120"/>
      <c r="D1481" s="121"/>
      <c r="E1481" s="121"/>
      <c r="F1481" s="236"/>
      <c r="G1481" s="122" t="str">
        <f>IFERROR(VLOOKUP(F1481,'#Location List#'!$U$3:$V$1154,2,FALSE),"")</f>
        <v/>
      </c>
      <c r="H1481" s="120"/>
      <c r="I1481" s="120"/>
      <c r="J1481" s="120"/>
      <c r="K1481" s="120"/>
      <c r="L1481" s="120"/>
      <c r="M1481" s="120"/>
      <c r="N1481" s="120"/>
      <c r="O1481" s="120"/>
      <c r="P1481" s="120"/>
      <c r="Q1481" s="120"/>
      <c r="R1481" s="120"/>
      <c r="S1481" s="120"/>
      <c r="T1481" s="205">
        <f t="shared" si="138"/>
        <v>0</v>
      </c>
      <c r="U1481" s="205">
        <f t="shared" si="139"/>
        <v>0</v>
      </c>
      <c r="V1481" s="210"/>
      <c r="W1481" s="210"/>
      <c r="X1481" s="23" t="str">
        <f>IFERROR(VLOOKUP(AT1481,'#Input Lists#'!$L$3:$AH$833,3,FALSE)," ")</f>
        <v xml:space="preserve"> </v>
      </c>
      <c r="Y1481" s="23" t="str">
        <f>IFERROR(VLOOKUP(AT1481,'#Input Lists#'!$L$3:$AH$833,5,FALSE)," ")</f>
        <v xml:space="preserve"> </v>
      </c>
      <c r="Z1481" s="206" t="str">
        <f>IFERROR(VLOOKUP(AT1481,'#Input Lists#'!$L$3:$AH$833,9,FALSE)," ")</f>
        <v xml:space="preserve"> </v>
      </c>
      <c r="AA1481" s="119" t="s">
        <v>1527</v>
      </c>
      <c r="AB1481" s="120"/>
      <c r="AC1481" s="123"/>
      <c r="AD1481" s="123"/>
      <c r="AE1481" s="123"/>
      <c r="AF1481" s="123"/>
      <c r="AG1481" s="123"/>
      <c r="AH1481" s="123"/>
      <c r="AI1481" s="123"/>
      <c r="AJ1481" s="123"/>
      <c r="AK1481" s="123"/>
      <c r="AL1481" s="123"/>
      <c r="AM1481" s="123"/>
      <c r="AN1481" s="123"/>
      <c r="AO1481" s="123"/>
      <c r="AP1481" s="120"/>
      <c r="AQ1481" s="125" t="str">
        <f>IFERROR(VLOOKUP(G1481,'#Location List#'!$C$3:$D$150,2,FALSE),"")</f>
        <v/>
      </c>
      <c r="AR1481" s="125" t="str">
        <f>IFERROR(VLOOKUP(F1481,'#Location List#'!$Q$3:$R$1154,2,FALSE),"")</f>
        <v/>
      </c>
      <c r="AS1481" s="125" t="str">
        <f>IFERROR(VLOOKUP(V1481,'#Input Lists#'!$B$3:$D$46,3,FALSE),"")</f>
        <v/>
      </c>
      <c r="AT1481" s="125" t="str">
        <f>IFERROR(VLOOKUP(CONCATENATE(V1481," ",W1481),'#Input Lists#'!$K$3:$L$827,2,FALSE),"")</f>
        <v/>
      </c>
      <c r="AU1481" s="125">
        <f>IFERROR(VLOOKUP(AA1481,'#Input Lists#'!$BU$3:$BV$8,2,FALSE),"")</f>
        <v>1</v>
      </c>
      <c r="AV1481" s="118" t="str">
        <f>IFERROR(VLOOKUP(AB1481,'#Input Lists#'!$BO$3:$BP$9,2,FALSE),"")</f>
        <v/>
      </c>
      <c r="AW1481" s="118">
        <f>IFERROR(VLOOKUP(AC1481,'#Input Lists#'!$BL$3:$BM$7,2,FALSE),"")</f>
        <v>1</v>
      </c>
      <c r="AX1481" s="52" t="e">
        <f>VLOOKUP(AQ1481,'#Location List#'!$D$3:$K$150,4,FALSE)</f>
        <v>#N/A</v>
      </c>
      <c r="AY1481" s="273" t="e">
        <f>VLOOKUP(AX1481,'#Location List#'!$Z$3:$AA$13,2,FALSE)</f>
        <v>#N/A</v>
      </c>
      <c r="AZ1481" s="126" t="e">
        <f>VLOOKUP($AT1481,'#Input Lists#'!$L$3:$S$1033,6,FALSE)</f>
        <v>#N/A</v>
      </c>
      <c r="BA1481" s="239" t="e">
        <f>VLOOKUP($AT1481,'#Input Lists#'!$L$3:$S$833,7,FALSE)</f>
        <v>#N/A</v>
      </c>
      <c r="BB1481" s="239" t="e">
        <f>VLOOKUP($AT1481,'#Input Lists#'!$L$3:$S$833,8,FALSE)</f>
        <v>#N/A</v>
      </c>
      <c r="BC1481" s="91" t="str">
        <f t="shared" si="140"/>
        <v/>
      </c>
      <c r="BD1481" s="91" t="str">
        <f t="shared" si="141"/>
        <v/>
      </c>
      <c r="BE1481" s="15" t="str">
        <f t="shared" si="142"/>
        <v/>
      </c>
      <c r="BF1481" s="92" t="str">
        <f t="shared" si="143"/>
        <v>No Sighting Date</v>
      </c>
    </row>
    <row r="1482" spans="1:58" x14ac:dyDescent="0.25">
      <c r="A1482" s="118">
        <v>1477</v>
      </c>
      <c r="B1482" s="119"/>
      <c r="C1482" s="120"/>
      <c r="D1482" s="121"/>
      <c r="E1482" s="121"/>
      <c r="F1482" s="236"/>
      <c r="G1482" s="122" t="str">
        <f>IFERROR(VLOOKUP(F1482,'#Location List#'!$U$3:$V$1154,2,FALSE),"")</f>
        <v/>
      </c>
      <c r="H1482" s="120"/>
      <c r="I1482" s="120"/>
      <c r="J1482" s="120"/>
      <c r="K1482" s="120"/>
      <c r="L1482" s="120"/>
      <c r="M1482" s="120"/>
      <c r="N1482" s="120"/>
      <c r="O1482" s="120"/>
      <c r="P1482" s="120"/>
      <c r="Q1482" s="120"/>
      <c r="R1482" s="120"/>
      <c r="S1482" s="120"/>
      <c r="T1482" s="205">
        <f t="shared" si="138"/>
        <v>0</v>
      </c>
      <c r="U1482" s="205">
        <f t="shared" si="139"/>
        <v>0</v>
      </c>
      <c r="V1482" s="210"/>
      <c r="W1482" s="210"/>
      <c r="X1482" s="23" t="str">
        <f>IFERROR(VLOOKUP(AT1482,'#Input Lists#'!$L$3:$AH$833,3,FALSE)," ")</f>
        <v xml:space="preserve"> </v>
      </c>
      <c r="Y1482" s="23" t="str">
        <f>IFERROR(VLOOKUP(AT1482,'#Input Lists#'!$L$3:$AH$833,5,FALSE)," ")</f>
        <v xml:space="preserve"> </v>
      </c>
      <c r="Z1482" s="206" t="str">
        <f>IFERROR(VLOOKUP(AT1482,'#Input Lists#'!$L$3:$AH$833,9,FALSE)," ")</f>
        <v xml:space="preserve"> </v>
      </c>
      <c r="AA1482" s="119" t="s">
        <v>1527</v>
      </c>
      <c r="AB1482" s="120"/>
      <c r="AC1482" s="123"/>
      <c r="AD1482" s="123"/>
      <c r="AE1482" s="123"/>
      <c r="AF1482" s="123"/>
      <c r="AG1482" s="123"/>
      <c r="AH1482" s="123"/>
      <c r="AI1482" s="123"/>
      <c r="AJ1482" s="123"/>
      <c r="AK1482" s="123"/>
      <c r="AL1482" s="123"/>
      <c r="AM1482" s="123"/>
      <c r="AN1482" s="123"/>
      <c r="AO1482" s="123"/>
      <c r="AP1482" s="120"/>
      <c r="AQ1482" s="125" t="str">
        <f>IFERROR(VLOOKUP(G1482,'#Location List#'!$C$3:$D$150,2,FALSE),"")</f>
        <v/>
      </c>
      <c r="AR1482" s="125" t="str">
        <f>IFERROR(VLOOKUP(F1482,'#Location List#'!$Q$3:$R$1154,2,FALSE),"")</f>
        <v/>
      </c>
      <c r="AS1482" s="125" t="str">
        <f>IFERROR(VLOOKUP(V1482,'#Input Lists#'!$B$3:$D$46,3,FALSE),"")</f>
        <v/>
      </c>
      <c r="AT1482" s="125" t="str">
        <f>IFERROR(VLOOKUP(CONCATENATE(V1482," ",W1482),'#Input Lists#'!$K$3:$L$827,2,FALSE),"")</f>
        <v/>
      </c>
      <c r="AU1482" s="125">
        <f>IFERROR(VLOOKUP(AA1482,'#Input Lists#'!$BU$3:$BV$8,2,FALSE),"")</f>
        <v>1</v>
      </c>
      <c r="AV1482" s="118" t="str">
        <f>IFERROR(VLOOKUP(AB1482,'#Input Lists#'!$BO$3:$BP$9,2,FALSE),"")</f>
        <v/>
      </c>
      <c r="AW1482" s="118">
        <f>IFERROR(VLOOKUP(AC1482,'#Input Lists#'!$BL$3:$BM$7,2,FALSE),"")</f>
        <v>1</v>
      </c>
      <c r="AX1482" s="52" t="e">
        <f>VLOOKUP(AQ1482,'#Location List#'!$D$3:$K$150,4,FALSE)</f>
        <v>#N/A</v>
      </c>
      <c r="AY1482" s="273" t="e">
        <f>VLOOKUP(AX1482,'#Location List#'!$Z$3:$AA$13,2,FALSE)</f>
        <v>#N/A</v>
      </c>
      <c r="AZ1482" s="126" t="e">
        <f>VLOOKUP($AT1482,'#Input Lists#'!$L$3:$S$1033,6,FALSE)</f>
        <v>#N/A</v>
      </c>
      <c r="BA1482" s="239" t="e">
        <f>VLOOKUP($AT1482,'#Input Lists#'!$L$3:$S$833,7,FALSE)</f>
        <v>#N/A</v>
      </c>
      <c r="BB1482" s="239" t="e">
        <f>VLOOKUP($AT1482,'#Input Lists#'!$L$3:$S$833,8,FALSE)</f>
        <v>#N/A</v>
      </c>
      <c r="BC1482" s="91" t="str">
        <f t="shared" si="140"/>
        <v/>
      </c>
      <c r="BD1482" s="91" t="str">
        <f t="shared" si="141"/>
        <v/>
      </c>
      <c r="BE1482" s="15" t="str">
        <f t="shared" si="142"/>
        <v/>
      </c>
      <c r="BF1482" s="92" t="str">
        <f t="shared" si="143"/>
        <v>No Sighting Date</v>
      </c>
    </row>
    <row r="1483" spans="1:58" x14ac:dyDescent="0.25">
      <c r="A1483" s="118">
        <v>1478</v>
      </c>
      <c r="B1483" s="119"/>
      <c r="C1483" s="120"/>
      <c r="D1483" s="121"/>
      <c r="E1483" s="121"/>
      <c r="F1483" s="236"/>
      <c r="G1483" s="122" t="str">
        <f>IFERROR(VLOOKUP(F1483,'#Location List#'!$U$3:$V$1154,2,FALSE),"")</f>
        <v/>
      </c>
      <c r="H1483" s="120"/>
      <c r="I1483" s="120"/>
      <c r="J1483" s="120"/>
      <c r="K1483" s="120"/>
      <c r="L1483" s="120"/>
      <c r="M1483" s="120"/>
      <c r="N1483" s="120"/>
      <c r="O1483" s="120"/>
      <c r="P1483" s="120"/>
      <c r="Q1483" s="120"/>
      <c r="R1483" s="120"/>
      <c r="S1483" s="120"/>
      <c r="T1483" s="205">
        <f t="shared" si="138"/>
        <v>0</v>
      </c>
      <c r="U1483" s="205">
        <f t="shared" si="139"/>
        <v>0</v>
      </c>
      <c r="V1483" s="210"/>
      <c r="W1483" s="210"/>
      <c r="X1483" s="23" t="str">
        <f>IFERROR(VLOOKUP(AT1483,'#Input Lists#'!$L$3:$AH$833,3,FALSE)," ")</f>
        <v xml:space="preserve"> </v>
      </c>
      <c r="Y1483" s="23" t="str">
        <f>IFERROR(VLOOKUP(AT1483,'#Input Lists#'!$L$3:$AH$833,5,FALSE)," ")</f>
        <v xml:space="preserve"> </v>
      </c>
      <c r="Z1483" s="206" t="str">
        <f>IFERROR(VLOOKUP(AT1483,'#Input Lists#'!$L$3:$AH$833,9,FALSE)," ")</f>
        <v xml:space="preserve"> </v>
      </c>
      <c r="AA1483" s="119" t="s">
        <v>1527</v>
      </c>
      <c r="AB1483" s="120"/>
      <c r="AC1483" s="123"/>
      <c r="AD1483" s="123"/>
      <c r="AE1483" s="123"/>
      <c r="AF1483" s="123"/>
      <c r="AG1483" s="123"/>
      <c r="AH1483" s="123"/>
      <c r="AI1483" s="123"/>
      <c r="AJ1483" s="123"/>
      <c r="AK1483" s="123"/>
      <c r="AL1483" s="123"/>
      <c r="AM1483" s="123"/>
      <c r="AN1483" s="123"/>
      <c r="AO1483" s="123"/>
      <c r="AP1483" s="120"/>
      <c r="AQ1483" s="125" t="str">
        <f>IFERROR(VLOOKUP(G1483,'#Location List#'!$C$3:$D$150,2,FALSE),"")</f>
        <v/>
      </c>
      <c r="AR1483" s="125" t="str">
        <f>IFERROR(VLOOKUP(F1483,'#Location List#'!$Q$3:$R$1154,2,FALSE),"")</f>
        <v/>
      </c>
      <c r="AS1483" s="125" t="str">
        <f>IFERROR(VLOOKUP(V1483,'#Input Lists#'!$B$3:$D$46,3,FALSE),"")</f>
        <v/>
      </c>
      <c r="AT1483" s="125" t="str">
        <f>IFERROR(VLOOKUP(CONCATENATE(V1483," ",W1483),'#Input Lists#'!$K$3:$L$827,2,FALSE),"")</f>
        <v/>
      </c>
      <c r="AU1483" s="125">
        <f>IFERROR(VLOOKUP(AA1483,'#Input Lists#'!$BU$3:$BV$8,2,FALSE),"")</f>
        <v>1</v>
      </c>
      <c r="AV1483" s="118" t="str">
        <f>IFERROR(VLOOKUP(AB1483,'#Input Lists#'!$BO$3:$BP$9,2,FALSE),"")</f>
        <v/>
      </c>
      <c r="AW1483" s="118">
        <f>IFERROR(VLOOKUP(AC1483,'#Input Lists#'!$BL$3:$BM$7,2,FALSE),"")</f>
        <v>1</v>
      </c>
      <c r="AX1483" s="52" t="e">
        <f>VLOOKUP(AQ1483,'#Location List#'!$D$3:$K$150,4,FALSE)</f>
        <v>#N/A</v>
      </c>
      <c r="AY1483" s="273" t="e">
        <f>VLOOKUP(AX1483,'#Location List#'!$Z$3:$AA$13,2,FALSE)</f>
        <v>#N/A</v>
      </c>
      <c r="AZ1483" s="126" t="e">
        <f>VLOOKUP($AT1483,'#Input Lists#'!$L$3:$S$1033,6,FALSE)</f>
        <v>#N/A</v>
      </c>
      <c r="BA1483" s="239" t="e">
        <f>VLOOKUP($AT1483,'#Input Lists#'!$L$3:$S$833,7,FALSE)</f>
        <v>#N/A</v>
      </c>
      <c r="BB1483" s="239" t="e">
        <f>VLOOKUP($AT1483,'#Input Lists#'!$L$3:$S$833,8,FALSE)</f>
        <v>#N/A</v>
      </c>
      <c r="BC1483" s="91" t="str">
        <f t="shared" si="140"/>
        <v/>
      </c>
      <c r="BD1483" s="91" t="str">
        <f t="shared" si="141"/>
        <v/>
      </c>
      <c r="BE1483" s="15" t="str">
        <f t="shared" si="142"/>
        <v/>
      </c>
      <c r="BF1483" s="92" t="str">
        <f t="shared" si="143"/>
        <v>No Sighting Date</v>
      </c>
    </row>
    <row r="1484" spans="1:58" x14ac:dyDescent="0.25">
      <c r="A1484" s="118">
        <v>1479</v>
      </c>
      <c r="B1484" s="119"/>
      <c r="C1484" s="120"/>
      <c r="D1484" s="121"/>
      <c r="E1484" s="121"/>
      <c r="F1484" s="236"/>
      <c r="G1484" s="122" t="str">
        <f>IFERROR(VLOOKUP(F1484,'#Location List#'!$U$3:$V$1154,2,FALSE),"")</f>
        <v/>
      </c>
      <c r="H1484" s="120"/>
      <c r="I1484" s="120"/>
      <c r="J1484" s="120"/>
      <c r="K1484" s="120"/>
      <c r="L1484" s="120"/>
      <c r="M1484" s="120"/>
      <c r="N1484" s="120"/>
      <c r="O1484" s="120"/>
      <c r="P1484" s="120"/>
      <c r="Q1484" s="120"/>
      <c r="R1484" s="120"/>
      <c r="S1484" s="120"/>
      <c r="T1484" s="205">
        <f t="shared" si="138"/>
        <v>0</v>
      </c>
      <c r="U1484" s="205">
        <f t="shared" si="139"/>
        <v>0</v>
      </c>
      <c r="V1484" s="210"/>
      <c r="W1484" s="210"/>
      <c r="X1484" s="23" t="str">
        <f>IFERROR(VLOOKUP(AT1484,'#Input Lists#'!$L$3:$AH$833,3,FALSE)," ")</f>
        <v xml:space="preserve"> </v>
      </c>
      <c r="Y1484" s="23" t="str">
        <f>IFERROR(VLOOKUP(AT1484,'#Input Lists#'!$L$3:$AH$833,5,FALSE)," ")</f>
        <v xml:space="preserve"> </v>
      </c>
      <c r="Z1484" s="206" t="str">
        <f>IFERROR(VLOOKUP(AT1484,'#Input Lists#'!$L$3:$AH$833,9,FALSE)," ")</f>
        <v xml:space="preserve"> </v>
      </c>
      <c r="AA1484" s="119" t="s">
        <v>1527</v>
      </c>
      <c r="AB1484" s="120"/>
      <c r="AC1484" s="123"/>
      <c r="AD1484" s="123"/>
      <c r="AE1484" s="123"/>
      <c r="AF1484" s="123"/>
      <c r="AG1484" s="123"/>
      <c r="AH1484" s="123"/>
      <c r="AI1484" s="123"/>
      <c r="AJ1484" s="123"/>
      <c r="AK1484" s="123"/>
      <c r="AL1484" s="123"/>
      <c r="AM1484" s="123"/>
      <c r="AN1484" s="123"/>
      <c r="AO1484" s="123"/>
      <c r="AP1484" s="120"/>
      <c r="AQ1484" s="125" t="str">
        <f>IFERROR(VLOOKUP(G1484,'#Location List#'!$C$3:$D$150,2,FALSE),"")</f>
        <v/>
      </c>
      <c r="AR1484" s="125" t="str">
        <f>IFERROR(VLOOKUP(F1484,'#Location List#'!$Q$3:$R$1154,2,FALSE),"")</f>
        <v/>
      </c>
      <c r="AS1484" s="125" t="str">
        <f>IFERROR(VLOOKUP(V1484,'#Input Lists#'!$B$3:$D$46,3,FALSE),"")</f>
        <v/>
      </c>
      <c r="AT1484" s="125" t="str">
        <f>IFERROR(VLOOKUP(CONCATENATE(V1484," ",W1484),'#Input Lists#'!$K$3:$L$827,2,FALSE),"")</f>
        <v/>
      </c>
      <c r="AU1484" s="125">
        <f>IFERROR(VLOOKUP(AA1484,'#Input Lists#'!$BU$3:$BV$8,2,FALSE),"")</f>
        <v>1</v>
      </c>
      <c r="AV1484" s="118" t="str">
        <f>IFERROR(VLOOKUP(AB1484,'#Input Lists#'!$BO$3:$BP$9,2,FALSE),"")</f>
        <v/>
      </c>
      <c r="AW1484" s="118">
        <f>IFERROR(VLOOKUP(AC1484,'#Input Lists#'!$BL$3:$BM$7,2,FALSE),"")</f>
        <v>1</v>
      </c>
      <c r="AX1484" s="52" t="e">
        <f>VLOOKUP(AQ1484,'#Location List#'!$D$3:$K$150,4,FALSE)</f>
        <v>#N/A</v>
      </c>
      <c r="AY1484" s="273" t="e">
        <f>VLOOKUP(AX1484,'#Location List#'!$Z$3:$AA$13,2,FALSE)</f>
        <v>#N/A</v>
      </c>
      <c r="AZ1484" s="126" t="e">
        <f>VLOOKUP($AT1484,'#Input Lists#'!$L$3:$S$1033,6,FALSE)</f>
        <v>#N/A</v>
      </c>
      <c r="BA1484" s="239" t="e">
        <f>VLOOKUP($AT1484,'#Input Lists#'!$L$3:$S$833,7,FALSE)</f>
        <v>#N/A</v>
      </c>
      <c r="BB1484" s="239" t="e">
        <f>VLOOKUP($AT1484,'#Input Lists#'!$L$3:$S$833,8,FALSE)</f>
        <v>#N/A</v>
      </c>
      <c r="BC1484" s="91" t="str">
        <f t="shared" si="140"/>
        <v/>
      </c>
      <c r="BD1484" s="91" t="str">
        <f t="shared" si="141"/>
        <v/>
      </c>
      <c r="BE1484" s="15" t="str">
        <f t="shared" si="142"/>
        <v/>
      </c>
      <c r="BF1484" s="92" t="str">
        <f t="shared" si="143"/>
        <v>No Sighting Date</v>
      </c>
    </row>
    <row r="1485" spans="1:58" x14ac:dyDescent="0.25">
      <c r="A1485" s="118">
        <v>1480</v>
      </c>
      <c r="B1485" s="119"/>
      <c r="C1485" s="120"/>
      <c r="D1485" s="121"/>
      <c r="E1485" s="121"/>
      <c r="F1485" s="236"/>
      <c r="G1485" s="122" t="str">
        <f>IFERROR(VLOOKUP(F1485,'#Location List#'!$U$3:$V$1154,2,FALSE),"")</f>
        <v/>
      </c>
      <c r="H1485" s="120"/>
      <c r="I1485" s="120"/>
      <c r="J1485" s="120"/>
      <c r="K1485" s="120"/>
      <c r="L1485" s="120"/>
      <c r="M1485" s="120"/>
      <c r="N1485" s="120"/>
      <c r="O1485" s="120"/>
      <c r="P1485" s="120"/>
      <c r="Q1485" s="120"/>
      <c r="R1485" s="120"/>
      <c r="S1485" s="120"/>
      <c r="T1485" s="205">
        <f t="shared" si="138"/>
        <v>0</v>
      </c>
      <c r="U1485" s="205">
        <f t="shared" si="139"/>
        <v>0</v>
      </c>
      <c r="V1485" s="210"/>
      <c r="W1485" s="210"/>
      <c r="X1485" s="23" t="str">
        <f>IFERROR(VLOOKUP(AT1485,'#Input Lists#'!$L$3:$AH$833,3,FALSE)," ")</f>
        <v xml:space="preserve"> </v>
      </c>
      <c r="Y1485" s="23" t="str">
        <f>IFERROR(VLOOKUP(AT1485,'#Input Lists#'!$L$3:$AH$833,5,FALSE)," ")</f>
        <v xml:space="preserve"> </v>
      </c>
      <c r="Z1485" s="206" t="str">
        <f>IFERROR(VLOOKUP(AT1485,'#Input Lists#'!$L$3:$AH$833,9,FALSE)," ")</f>
        <v xml:space="preserve"> </v>
      </c>
      <c r="AA1485" s="119" t="s">
        <v>1527</v>
      </c>
      <c r="AB1485" s="120"/>
      <c r="AC1485" s="123"/>
      <c r="AD1485" s="123"/>
      <c r="AE1485" s="123"/>
      <c r="AF1485" s="123"/>
      <c r="AG1485" s="123"/>
      <c r="AH1485" s="123"/>
      <c r="AI1485" s="123"/>
      <c r="AJ1485" s="123"/>
      <c r="AK1485" s="123"/>
      <c r="AL1485" s="123"/>
      <c r="AM1485" s="123"/>
      <c r="AN1485" s="123"/>
      <c r="AO1485" s="123"/>
      <c r="AP1485" s="120"/>
      <c r="AQ1485" s="125" t="str">
        <f>IFERROR(VLOOKUP(G1485,'#Location List#'!$C$3:$D$150,2,FALSE),"")</f>
        <v/>
      </c>
      <c r="AR1485" s="125" t="str">
        <f>IFERROR(VLOOKUP(F1485,'#Location List#'!$Q$3:$R$1154,2,FALSE),"")</f>
        <v/>
      </c>
      <c r="AS1485" s="125" t="str">
        <f>IFERROR(VLOOKUP(V1485,'#Input Lists#'!$B$3:$D$46,3,FALSE),"")</f>
        <v/>
      </c>
      <c r="AT1485" s="125" t="str">
        <f>IFERROR(VLOOKUP(CONCATENATE(V1485," ",W1485),'#Input Lists#'!$K$3:$L$827,2,FALSE),"")</f>
        <v/>
      </c>
      <c r="AU1485" s="125">
        <f>IFERROR(VLOOKUP(AA1485,'#Input Lists#'!$BU$3:$BV$8,2,FALSE),"")</f>
        <v>1</v>
      </c>
      <c r="AV1485" s="118" t="str">
        <f>IFERROR(VLOOKUP(AB1485,'#Input Lists#'!$BO$3:$BP$9,2,FALSE),"")</f>
        <v/>
      </c>
      <c r="AW1485" s="118">
        <f>IFERROR(VLOOKUP(AC1485,'#Input Lists#'!$BL$3:$BM$7,2,FALSE),"")</f>
        <v>1</v>
      </c>
      <c r="AX1485" s="52" t="e">
        <f>VLOOKUP(AQ1485,'#Location List#'!$D$3:$K$150,4,FALSE)</f>
        <v>#N/A</v>
      </c>
      <c r="AY1485" s="273" t="e">
        <f>VLOOKUP(AX1485,'#Location List#'!$Z$3:$AA$13,2,FALSE)</f>
        <v>#N/A</v>
      </c>
      <c r="AZ1485" s="126" t="e">
        <f>VLOOKUP($AT1485,'#Input Lists#'!$L$3:$S$1033,6,FALSE)</f>
        <v>#N/A</v>
      </c>
      <c r="BA1485" s="239" t="e">
        <f>VLOOKUP($AT1485,'#Input Lists#'!$L$3:$S$833,7,FALSE)</f>
        <v>#N/A</v>
      </c>
      <c r="BB1485" s="239" t="e">
        <f>VLOOKUP($AT1485,'#Input Lists#'!$L$3:$S$833,8,FALSE)</f>
        <v>#N/A</v>
      </c>
      <c r="BC1485" s="91" t="str">
        <f t="shared" si="140"/>
        <v/>
      </c>
      <c r="BD1485" s="91" t="str">
        <f t="shared" si="141"/>
        <v/>
      </c>
      <c r="BE1485" s="15" t="str">
        <f t="shared" si="142"/>
        <v/>
      </c>
      <c r="BF1485" s="92" t="str">
        <f t="shared" si="143"/>
        <v>No Sighting Date</v>
      </c>
    </row>
    <row r="1486" spans="1:58" x14ac:dyDescent="0.25">
      <c r="A1486" s="118">
        <v>1481</v>
      </c>
      <c r="B1486" s="119"/>
      <c r="C1486" s="120"/>
      <c r="D1486" s="121"/>
      <c r="E1486" s="121"/>
      <c r="F1486" s="236"/>
      <c r="G1486" s="122" t="str">
        <f>IFERROR(VLOOKUP(F1486,'#Location List#'!$U$3:$V$1154,2,FALSE),"")</f>
        <v/>
      </c>
      <c r="H1486" s="120"/>
      <c r="I1486" s="120"/>
      <c r="J1486" s="120"/>
      <c r="K1486" s="120"/>
      <c r="L1486" s="120"/>
      <c r="M1486" s="120"/>
      <c r="N1486" s="120"/>
      <c r="O1486" s="120"/>
      <c r="P1486" s="120"/>
      <c r="Q1486" s="120"/>
      <c r="R1486" s="120"/>
      <c r="S1486" s="120"/>
      <c r="T1486" s="205">
        <f t="shared" si="138"/>
        <v>0</v>
      </c>
      <c r="U1486" s="205">
        <f t="shared" si="139"/>
        <v>0</v>
      </c>
      <c r="V1486" s="210"/>
      <c r="W1486" s="210"/>
      <c r="X1486" s="23" t="str">
        <f>IFERROR(VLOOKUP(AT1486,'#Input Lists#'!$L$3:$AH$833,3,FALSE)," ")</f>
        <v xml:space="preserve"> </v>
      </c>
      <c r="Y1486" s="23" t="str">
        <f>IFERROR(VLOOKUP(AT1486,'#Input Lists#'!$L$3:$AH$833,5,FALSE)," ")</f>
        <v xml:space="preserve"> </v>
      </c>
      <c r="Z1486" s="206" t="str">
        <f>IFERROR(VLOOKUP(AT1486,'#Input Lists#'!$L$3:$AH$833,9,FALSE)," ")</f>
        <v xml:space="preserve"> </v>
      </c>
      <c r="AA1486" s="119" t="s">
        <v>1527</v>
      </c>
      <c r="AB1486" s="120"/>
      <c r="AC1486" s="123"/>
      <c r="AD1486" s="123"/>
      <c r="AE1486" s="123"/>
      <c r="AF1486" s="123"/>
      <c r="AG1486" s="123"/>
      <c r="AH1486" s="123"/>
      <c r="AI1486" s="123"/>
      <c r="AJ1486" s="123"/>
      <c r="AK1486" s="123"/>
      <c r="AL1486" s="123"/>
      <c r="AM1486" s="123"/>
      <c r="AN1486" s="123"/>
      <c r="AO1486" s="123"/>
      <c r="AP1486" s="120"/>
      <c r="AQ1486" s="125" t="str">
        <f>IFERROR(VLOOKUP(G1486,'#Location List#'!$C$3:$D$150,2,FALSE),"")</f>
        <v/>
      </c>
      <c r="AR1486" s="125" t="str">
        <f>IFERROR(VLOOKUP(F1486,'#Location List#'!$Q$3:$R$1154,2,FALSE),"")</f>
        <v/>
      </c>
      <c r="AS1486" s="125" t="str">
        <f>IFERROR(VLOOKUP(V1486,'#Input Lists#'!$B$3:$D$46,3,FALSE),"")</f>
        <v/>
      </c>
      <c r="AT1486" s="125" t="str">
        <f>IFERROR(VLOOKUP(CONCATENATE(V1486," ",W1486),'#Input Lists#'!$K$3:$L$827,2,FALSE),"")</f>
        <v/>
      </c>
      <c r="AU1486" s="125">
        <f>IFERROR(VLOOKUP(AA1486,'#Input Lists#'!$BU$3:$BV$8,2,FALSE),"")</f>
        <v>1</v>
      </c>
      <c r="AV1486" s="118" t="str">
        <f>IFERROR(VLOOKUP(AB1486,'#Input Lists#'!$BO$3:$BP$9,2,FALSE),"")</f>
        <v/>
      </c>
      <c r="AW1486" s="118">
        <f>IFERROR(VLOOKUP(AC1486,'#Input Lists#'!$BL$3:$BM$7,2,FALSE),"")</f>
        <v>1</v>
      </c>
      <c r="AX1486" s="52" t="e">
        <f>VLOOKUP(AQ1486,'#Location List#'!$D$3:$K$150,4,FALSE)</f>
        <v>#N/A</v>
      </c>
      <c r="AY1486" s="273" t="e">
        <f>VLOOKUP(AX1486,'#Location List#'!$Z$3:$AA$13,2,FALSE)</f>
        <v>#N/A</v>
      </c>
      <c r="AZ1486" s="126" t="e">
        <f>VLOOKUP($AT1486,'#Input Lists#'!$L$3:$S$1033,6,FALSE)</f>
        <v>#N/A</v>
      </c>
      <c r="BA1486" s="239" t="e">
        <f>VLOOKUP($AT1486,'#Input Lists#'!$L$3:$S$833,7,FALSE)</f>
        <v>#N/A</v>
      </c>
      <c r="BB1486" s="239" t="e">
        <f>VLOOKUP($AT1486,'#Input Lists#'!$L$3:$S$833,8,FALSE)</f>
        <v>#N/A</v>
      </c>
      <c r="BC1486" s="91" t="str">
        <f t="shared" si="140"/>
        <v/>
      </c>
      <c r="BD1486" s="91" t="str">
        <f t="shared" si="141"/>
        <v/>
      </c>
      <c r="BE1486" s="15" t="str">
        <f t="shared" si="142"/>
        <v/>
      </c>
      <c r="BF1486" s="92" t="str">
        <f t="shared" si="143"/>
        <v>No Sighting Date</v>
      </c>
    </row>
    <row r="1487" spans="1:58" x14ac:dyDescent="0.25">
      <c r="A1487" s="118">
        <v>1482</v>
      </c>
      <c r="B1487" s="119"/>
      <c r="C1487" s="120"/>
      <c r="D1487" s="121"/>
      <c r="E1487" s="121"/>
      <c r="F1487" s="236"/>
      <c r="G1487" s="122" t="str">
        <f>IFERROR(VLOOKUP(F1487,'#Location List#'!$U$3:$V$1154,2,FALSE),"")</f>
        <v/>
      </c>
      <c r="H1487" s="120"/>
      <c r="I1487" s="120"/>
      <c r="J1487" s="120"/>
      <c r="K1487" s="120"/>
      <c r="L1487" s="120"/>
      <c r="M1487" s="120"/>
      <c r="N1487" s="120"/>
      <c r="O1487" s="120"/>
      <c r="P1487" s="120"/>
      <c r="Q1487" s="120"/>
      <c r="R1487" s="120"/>
      <c r="S1487" s="120"/>
      <c r="T1487" s="205">
        <f t="shared" si="138"/>
        <v>0</v>
      </c>
      <c r="U1487" s="205">
        <f t="shared" si="139"/>
        <v>0</v>
      </c>
      <c r="V1487" s="210"/>
      <c r="W1487" s="210"/>
      <c r="X1487" s="23" t="str">
        <f>IFERROR(VLOOKUP(AT1487,'#Input Lists#'!$L$3:$AH$833,3,FALSE)," ")</f>
        <v xml:space="preserve"> </v>
      </c>
      <c r="Y1487" s="23" t="str">
        <f>IFERROR(VLOOKUP(AT1487,'#Input Lists#'!$L$3:$AH$833,5,FALSE)," ")</f>
        <v xml:space="preserve"> </v>
      </c>
      <c r="Z1487" s="206" t="str">
        <f>IFERROR(VLOOKUP(AT1487,'#Input Lists#'!$L$3:$AH$833,9,FALSE)," ")</f>
        <v xml:space="preserve"> </v>
      </c>
      <c r="AA1487" s="119" t="s">
        <v>1527</v>
      </c>
      <c r="AB1487" s="120"/>
      <c r="AC1487" s="123"/>
      <c r="AD1487" s="123"/>
      <c r="AE1487" s="123"/>
      <c r="AF1487" s="123"/>
      <c r="AG1487" s="123"/>
      <c r="AH1487" s="123"/>
      <c r="AI1487" s="123"/>
      <c r="AJ1487" s="123"/>
      <c r="AK1487" s="123"/>
      <c r="AL1487" s="123"/>
      <c r="AM1487" s="123"/>
      <c r="AN1487" s="123"/>
      <c r="AO1487" s="123"/>
      <c r="AP1487" s="120"/>
      <c r="AQ1487" s="125" t="str">
        <f>IFERROR(VLOOKUP(G1487,'#Location List#'!$C$3:$D$150,2,FALSE),"")</f>
        <v/>
      </c>
      <c r="AR1487" s="125" t="str">
        <f>IFERROR(VLOOKUP(F1487,'#Location List#'!$Q$3:$R$1154,2,FALSE),"")</f>
        <v/>
      </c>
      <c r="AS1487" s="125" t="str">
        <f>IFERROR(VLOOKUP(V1487,'#Input Lists#'!$B$3:$D$46,3,FALSE),"")</f>
        <v/>
      </c>
      <c r="AT1487" s="125" t="str">
        <f>IFERROR(VLOOKUP(CONCATENATE(V1487," ",W1487),'#Input Lists#'!$K$3:$L$827,2,FALSE),"")</f>
        <v/>
      </c>
      <c r="AU1487" s="125">
        <f>IFERROR(VLOOKUP(AA1487,'#Input Lists#'!$BU$3:$BV$8,2,FALSE),"")</f>
        <v>1</v>
      </c>
      <c r="AV1487" s="118" t="str">
        <f>IFERROR(VLOOKUP(AB1487,'#Input Lists#'!$BO$3:$BP$9,2,FALSE),"")</f>
        <v/>
      </c>
      <c r="AW1487" s="118">
        <f>IFERROR(VLOOKUP(AC1487,'#Input Lists#'!$BL$3:$BM$7,2,FALSE),"")</f>
        <v>1</v>
      </c>
      <c r="AX1487" s="52" t="e">
        <f>VLOOKUP(AQ1487,'#Location List#'!$D$3:$K$150,4,FALSE)</f>
        <v>#N/A</v>
      </c>
      <c r="AY1487" s="273" t="e">
        <f>VLOOKUP(AX1487,'#Location List#'!$Z$3:$AA$13,2,FALSE)</f>
        <v>#N/A</v>
      </c>
      <c r="AZ1487" s="126" t="e">
        <f>VLOOKUP($AT1487,'#Input Lists#'!$L$3:$S$1033,6,FALSE)</f>
        <v>#N/A</v>
      </c>
      <c r="BA1487" s="239" t="e">
        <f>VLOOKUP($AT1487,'#Input Lists#'!$L$3:$S$833,7,FALSE)</f>
        <v>#N/A</v>
      </c>
      <c r="BB1487" s="239" t="e">
        <f>VLOOKUP($AT1487,'#Input Lists#'!$L$3:$S$833,8,FALSE)</f>
        <v>#N/A</v>
      </c>
      <c r="BC1487" s="91" t="str">
        <f t="shared" si="140"/>
        <v/>
      </c>
      <c r="BD1487" s="91" t="str">
        <f t="shared" si="141"/>
        <v/>
      </c>
      <c r="BE1487" s="15" t="str">
        <f t="shared" si="142"/>
        <v/>
      </c>
      <c r="BF1487" s="92" t="str">
        <f t="shared" si="143"/>
        <v>No Sighting Date</v>
      </c>
    </row>
    <row r="1488" spans="1:58" x14ac:dyDescent="0.25">
      <c r="A1488" s="118">
        <v>1483</v>
      </c>
      <c r="B1488" s="119"/>
      <c r="C1488" s="120"/>
      <c r="D1488" s="121"/>
      <c r="E1488" s="121"/>
      <c r="F1488" s="236"/>
      <c r="G1488" s="122" t="str">
        <f>IFERROR(VLOOKUP(F1488,'#Location List#'!$U$3:$V$1154,2,FALSE),"")</f>
        <v/>
      </c>
      <c r="H1488" s="120"/>
      <c r="I1488" s="120"/>
      <c r="J1488" s="120"/>
      <c r="K1488" s="120"/>
      <c r="L1488" s="120"/>
      <c r="M1488" s="120"/>
      <c r="N1488" s="120"/>
      <c r="O1488" s="120"/>
      <c r="P1488" s="120"/>
      <c r="Q1488" s="120"/>
      <c r="R1488" s="120"/>
      <c r="S1488" s="120"/>
      <c r="T1488" s="205">
        <f t="shared" si="138"/>
        <v>0</v>
      </c>
      <c r="U1488" s="205">
        <f t="shared" si="139"/>
        <v>0</v>
      </c>
      <c r="V1488" s="210"/>
      <c r="W1488" s="210"/>
      <c r="X1488" s="23" t="str">
        <f>IFERROR(VLOOKUP(AT1488,'#Input Lists#'!$L$3:$AH$833,3,FALSE)," ")</f>
        <v xml:space="preserve"> </v>
      </c>
      <c r="Y1488" s="23" t="str">
        <f>IFERROR(VLOOKUP(AT1488,'#Input Lists#'!$L$3:$AH$833,5,FALSE)," ")</f>
        <v xml:space="preserve"> </v>
      </c>
      <c r="Z1488" s="206" t="str">
        <f>IFERROR(VLOOKUP(AT1488,'#Input Lists#'!$L$3:$AH$833,9,FALSE)," ")</f>
        <v xml:space="preserve"> </v>
      </c>
      <c r="AA1488" s="119" t="s">
        <v>1527</v>
      </c>
      <c r="AB1488" s="120"/>
      <c r="AC1488" s="123"/>
      <c r="AD1488" s="123"/>
      <c r="AE1488" s="123"/>
      <c r="AF1488" s="123"/>
      <c r="AG1488" s="123"/>
      <c r="AH1488" s="123"/>
      <c r="AI1488" s="123"/>
      <c r="AJ1488" s="123"/>
      <c r="AK1488" s="123"/>
      <c r="AL1488" s="123"/>
      <c r="AM1488" s="123"/>
      <c r="AN1488" s="123"/>
      <c r="AO1488" s="123"/>
      <c r="AP1488" s="120"/>
      <c r="AQ1488" s="125" t="str">
        <f>IFERROR(VLOOKUP(G1488,'#Location List#'!$C$3:$D$150,2,FALSE),"")</f>
        <v/>
      </c>
      <c r="AR1488" s="125" t="str">
        <f>IFERROR(VLOOKUP(F1488,'#Location List#'!$Q$3:$R$1154,2,FALSE),"")</f>
        <v/>
      </c>
      <c r="AS1488" s="125" t="str">
        <f>IFERROR(VLOOKUP(V1488,'#Input Lists#'!$B$3:$D$46,3,FALSE),"")</f>
        <v/>
      </c>
      <c r="AT1488" s="125" t="str">
        <f>IFERROR(VLOOKUP(CONCATENATE(V1488," ",W1488),'#Input Lists#'!$K$3:$L$827,2,FALSE),"")</f>
        <v/>
      </c>
      <c r="AU1488" s="125">
        <f>IFERROR(VLOOKUP(AA1488,'#Input Lists#'!$BU$3:$BV$8,2,FALSE),"")</f>
        <v>1</v>
      </c>
      <c r="AV1488" s="118" t="str">
        <f>IFERROR(VLOOKUP(AB1488,'#Input Lists#'!$BO$3:$BP$9,2,FALSE),"")</f>
        <v/>
      </c>
      <c r="AW1488" s="118">
        <f>IFERROR(VLOOKUP(AC1488,'#Input Lists#'!$BL$3:$BM$7,2,FALSE),"")</f>
        <v>1</v>
      </c>
      <c r="AX1488" s="52" t="e">
        <f>VLOOKUP(AQ1488,'#Location List#'!$D$3:$K$150,4,FALSE)</f>
        <v>#N/A</v>
      </c>
      <c r="AY1488" s="273" t="e">
        <f>VLOOKUP(AX1488,'#Location List#'!$Z$3:$AA$13,2,FALSE)</f>
        <v>#N/A</v>
      </c>
      <c r="AZ1488" s="126" t="e">
        <f>VLOOKUP($AT1488,'#Input Lists#'!$L$3:$S$1033,6,FALSE)</f>
        <v>#N/A</v>
      </c>
      <c r="BA1488" s="239" t="e">
        <f>VLOOKUP($AT1488,'#Input Lists#'!$L$3:$S$833,7,FALSE)</f>
        <v>#N/A</v>
      </c>
      <c r="BB1488" s="239" t="e">
        <f>VLOOKUP($AT1488,'#Input Lists#'!$L$3:$S$833,8,FALSE)</f>
        <v>#N/A</v>
      </c>
      <c r="BC1488" s="91" t="str">
        <f t="shared" si="140"/>
        <v/>
      </c>
      <c r="BD1488" s="91" t="str">
        <f t="shared" si="141"/>
        <v/>
      </c>
      <c r="BE1488" s="15" t="str">
        <f t="shared" si="142"/>
        <v/>
      </c>
      <c r="BF1488" s="92" t="str">
        <f t="shared" si="143"/>
        <v>No Sighting Date</v>
      </c>
    </row>
    <row r="1489" spans="1:58" x14ac:dyDescent="0.25">
      <c r="A1489" s="118">
        <v>1484</v>
      </c>
      <c r="B1489" s="119"/>
      <c r="C1489" s="120"/>
      <c r="D1489" s="121"/>
      <c r="E1489" s="121"/>
      <c r="F1489" s="236"/>
      <c r="G1489" s="122" t="str">
        <f>IFERROR(VLOOKUP(F1489,'#Location List#'!$U$3:$V$1154,2,FALSE),"")</f>
        <v/>
      </c>
      <c r="H1489" s="120"/>
      <c r="I1489" s="120"/>
      <c r="J1489" s="120"/>
      <c r="K1489" s="120"/>
      <c r="L1489" s="120"/>
      <c r="M1489" s="120"/>
      <c r="N1489" s="120"/>
      <c r="O1489" s="120"/>
      <c r="P1489" s="120"/>
      <c r="Q1489" s="120"/>
      <c r="R1489" s="120"/>
      <c r="S1489" s="120"/>
      <c r="T1489" s="205">
        <f t="shared" si="138"/>
        <v>0</v>
      </c>
      <c r="U1489" s="205">
        <f t="shared" si="139"/>
        <v>0</v>
      </c>
      <c r="V1489" s="210"/>
      <c r="W1489" s="210"/>
      <c r="X1489" s="23" t="str">
        <f>IFERROR(VLOOKUP(AT1489,'#Input Lists#'!$L$3:$AH$833,3,FALSE)," ")</f>
        <v xml:space="preserve"> </v>
      </c>
      <c r="Y1489" s="23" t="str">
        <f>IFERROR(VLOOKUP(AT1489,'#Input Lists#'!$L$3:$AH$833,5,FALSE)," ")</f>
        <v xml:space="preserve"> </v>
      </c>
      <c r="Z1489" s="206" t="str">
        <f>IFERROR(VLOOKUP(AT1489,'#Input Lists#'!$L$3:$AH$833,9,FALSE)," ")</f>
        <v xml:space="preserve"> </v>
      </c>
      <c r="AA1489" s="119" t="s">
        <v>1527</v>
      </c>
      <c r="AB1489" s="120"/>
      <c r="AC1489" s="123"/>
      <c r="AD1489" s="123"/>
      <c r="AE1489" s="123"/>
      <c r="AF1489" s="123"/>
      <c r="AG1489" s="123"/>
      <c r="AH1489" s="123"/>
      <c r="AI1489" s="123"/>
      <c r="AJ1489" s="123"/>
      <c r="AK1489" s="123"/>
      <c r="AL1489" s="123"/>
      <c r="AM1489" s="123"/>
      <c r="AN1489" s="123"/>
      <c r="AO1489" s="123"/>
      <c r="AP1489" s="120"/>
      <c r="AQ1489" s="125" t="str">
        <f>IFERROR(VLOOKUP(G1489,'#Location List#'!$C$3:$D$150,2,FALSE),"")</f>
        <v/>
      </c>
      <c r="AR1489" s="125" t="str">
        <f>IFERROR(VLOOKUP(F1489,'#Location List#'!$Q$3:$R$1154,2,FALSE),"")</f>
        <v/>
      </c>
      <c r="AS1489" s="125" t="str">
        <f>IFERROR(VLOOKUP(V1489,'#Input Lists#'!$B$3:$D$46,3,FALSE),"")</f>
        <v/>
      </c>
      <c r="AT1489" s="125" t="str">
        <f>IFERROR(VLOOKUP(CONCATENATE(V1489," ",W1489),'#Input Lists#'!$K$3:$L$827,2,FALSE),"")</f>
        <v/>
      </c>
      <c r="AU1489" s="125">
        <f>IFERROR(VLOOKUP(AA1489,'#Input Lists#'!$BU$3:$BV$8,2,FALSE),"")</f>
        <v>1</v>
      </c>
      <c r="AV1489" s="118" t="str">
        <f>IFERROR(VLOOKUP(AB1489,'#Input Lists#'!$BO$3:$BP$9,2,FALSE),"")</f>
        <v/>
      </c>
      <c r="AW1489" s="118">
        <f>IFERROR(VLOOKUP(AC1489,'#Input Lists#'!$BL$3:$BM$7,2,FALSE),"")</f>
        <v>1</v>
      </c>
      <c r="AX1489" s="52" t="e">
        <f>VLOOKUP(AQ1489,'#Location List#'!$D$3:$K$150,4,FALSE)</f>
        <v>#N/A</v>
      </c>
      <c r="AY1489" s="273" t="e">
        <f>VLOOKUP(AX1489,'#Location List#'!$Z$3:$AA$13,2,FALSE)</f>
        <v>#N/A</v>
      </c>
      <c r="AZ1489" s="126" t="e">
        <f>VLOOKUP($AT1489,'#Input Lists#'!$L$3:$S$1033,6,FALSE)</f>
        <v>#N/A</v>
      </c>
      <c r="BA1489" s="239" t="e">
        <f>VLOOKUP($AT1489,'#Input Lists#'!$L$3:$S$833,7,FALSE)</f>
        <v>#N/A</v>
      </c>
      <c r="BB1489" s="239" t="e">
        <f>VLOOKUP($AT1489,'#Input Lists#'!$L$3:$S$833,8,FALSE)</f>
        <v>#N/A</v>
      </c>
      <c r="BC1489" s="91" t="str">
        <f t="shared" si="140"/>
        <v/>
      </c>
      <c r="BD1489" s="91" t="str">
        <f t="shared" si="141"/>
        <v/>
      </c>
      <c r="BE1489" s="15" t="str">
        <f t="shared" si="142"/>
        <v/>
      </c>
      <c r="BF1489" s="92" t="str">
        <f t="shared" si="143"/>
        <v>No Sighting Date</v>
      </c>
    </row>
    <row r="1490" spans="1:58" x14ac:dyDescent="0.25">
      <c r="A1490" s="118">
        <v>1485</v>
      </c>
      <c r="B1490" s="119"/>
      <c r="C1490" s="120"/>
      <c r="D1490" s="121"/>
      <c r="E1490" s="121"/>
      <c r="F1490" s="236"/>
      <c r="G1490" s="122" t="str">
        <f>IFERROR(VLOOKUP(F1490,'#Location List#'!$U$3:$V$1154,2,FALSE),"")</f>
        <v/>
      </c>
      <c r="H1490" s="120"/>
      <c r="I1490" s="120"/>
      <c r="J1490" s="120"/>
      <c r="K1490" s="120"/>
      <c r="L1490" s="120"/>
      <c r="M1490" s="120"/>
      <c r="N1490" s="120"/>
      <c r="O1490" s="120"/>
      <c r="P1490" s="120"/>
      <c r="Q1490" s="120"/>
      <c r="R1490" s="120"/>
      <c r="S1490" s="120"/>
      <c r="T1490" s="205">
        <f t="shared" si="138"/>
        <v>0</v>
      </c>
      <c r="U1490" s="205">
        <f t="shared" si="139"/>
        <v>0</v>
      </c>
      <c r="V1490" s="210"/>
      <c r="W1490" s="210"/>
      <c r="X1490" s="23" t="str">
        <f>IFERROR(VLOOKUP(AT1490,'#Input Lists#'!$L$3:$AH$833,3,FALSE)," ")</f>
        <v xml:space="preserve"> </v>
      </c>
      <c r="Y1490" s="23" t="str">
        <f>IFERROR(VLOOKUP(AT1490,'#Input Lists#'!$L$3:$AH$833,5,FALSE)," ")</f>
        <v xml:space="preserve"> </v>
      </c>
      <c r="Z1490" s="206" t="str">
        <f>IFERROR(VLOOKUP(AT1490,'#Input Lists#'!$L$3:$AH$833,9,FALSE)," ")</f>
        <v xml:space="preserve"> </v>
      </c>
      <c r="AA1490" s="119" t="s">
        <v>1527</v>
      </c>
      <c r="AB1490" s="120"/>
      <c r="AC1490" s="123"/>
      <c r="AD1490" s="123"/>
      <c r="AE1490" s="123"/>
      <c r="AF1490" s="123"/>
      <c r="AG1490" s="123"/>
      <c r="AH1490" s="123"/>
      <c r="AI1490" s="123"/>
      <c r="AJ1490" s="123"/>
      <c r="AK1490" s="123"/>
      <c r="AL1490" s="123"/>
      <c r="AM1490" s="123"/>
      <c r="AN1490" s="123"/>
      <c r="AO1490" s="123"/>
      <c r="AP1490" s="120"/>
      <c r="AQ1490" s="125" t="str">
        <f>IFERROR(VLOOKUP(G1490,'#Location List#'!$C$3:$D$150,2,FALSE),"")</f>
        <v/>
      </c>
      <c r="AR1490" s="125" t="str">
        <f>IFERROR(VLOOKUP(F1490,'#Location List#'!$Q$3:$R$1154,2,FALSE),"")</f>
        <v/>
      </c>
      <c r="AS1490" s="125" t="str">
        <f>IFERROR(VLOOKUP(V1490,'#Input Lists#'!$B$3:$D$46,3,FALSE),"")</f>
        <v/>
      </c>
      <c r="AT1490" s="125" t="str">
        <f>IFERROR(VLOOKUP(CONCATENATE(V1490," ",W1490),'#Input Lists#'!$K$3:$L$827,2,FALSE),"")</f>
        <v/>
      </c>
      <c r="AU1490" s="125">
        <f>IFERROR(VLOOKUP(AA1490,'#Input Lists#'!$BU$3:$BV$8,2,FALSE),"")</f>
        <v>1</v>
      </c>
      <c r="AV1490" s="118" t="str">
        <f>IFERROR(VLOOKUP(AB1490,'#Input Lists#'!$BO$3:$BP$9,2,FALSE),"")</f>
        <v/>
      </c>
      <c r="AW1490" s="118">
        <f>IFERROR(VLOOKUP(AC1490,'#Input Lists#'!$BL$3:$BM$7,2,FALSE),"")</f>
        <v>1</v>
      </c>
      <c r="AX1490" s="52" t="e">
        <f>VLOOKUP(AQ1490,'#Location List#'!$D$3:$K$150,4,FALSE)</f>
        <v>#N/A</v>
      </c>
      <c r="AY1490" s="273" t="e">
        <f>VLOOKUP(AX1490,'#Location List#'!$Z$3:$AA$13,2,FALSE)</f>
        <v>#N/A</v>
      </c>
      <c r="AZ1490" s="126" t="e">
        <f>VLOOKUP($AT1490,'#Input Lists#'!$L$3:$S$1033,6,FALSE)</f>
        <v>#N/A</v>
      </c>
      <c r="BA1490" s="239" t="e">
        <f>VLOOKUP($AT1490,'#Input Lists#'!$L$3:$S$833,7,FALSE)</f>
        <v>#N/A</v>
      </c>
      <c r="BB1490" s="239" t="e">
        <f>VLOOKUP($AT1490,'#Input Lists#'!$L$3:$S$833,8,FALSE)</f>
        <v>#N/A</v>
      </c>
      <c r="BC1490" s="91" t="str">
        <f t="shared" si="140"/>
        <v/>
      </c>
      <c r="BD1490" s="91" t="str">
        <f t="shared" si="141"/>
        <v/>
      </c>
      <c r="BE1490" s="15" t="str">
        <f t="shared" si="142"/>
        <v/>
      </c>
      <c r="BF1490" s="92" t="str">
        <f t="shared" si="143"/>
        <v>No Sighting Date</v>
      </c>
    </row>
    <row r="1491" spans="1:58" x14ac:dyDescent="0.25">
      <c r="A1491" s="118">
        <v>1486</v>
      </c>
      <c r="B1491" s="119"/>
      <c r="C1491" s="120"/>
      <c r="D1491" s="121"/>
      <c r="E1491" s="121"/>
      <c r="F1491" s="236"/>
      <c r="G1491" s="122" t="str">
        <f>IFERROR(VLOOKUP(F1491,'#Location List#'!$U$3:$V$1154,2,FALSE),"")</f>
        <v/>
      </c>
      <c r="H1491" s="120"/>
      <c r="I1491" s="120"/>
      <c r="J1491" s="120"/>
      <c r="K1491" s="120"/>
      <c r="L1491" s="120"/>
      <c r="M1491" s="120"/>
      <c r="N1491" s="120"/>
      <c r="O1491" s="120"/>
      <c r="P1491" s="120"/>
      <c r="Q1491" s="120"/>
      <c r="R1491" s="120"/>
      <c r="S1491" s="120"/>
      <c r="T1491" s="205">
        <f t="shared" si="138"/>
        <v>0</v>
      </c>
      <c r="U1491" s="205">
        <f t="shared" si="139"/>
        <v>0</v>
      </c>
      <c r="V1491" s="210"/>
      <c r="W1491" s="210"/>
      <c r="X1491" s="23" t="str">
        <f>IFERROR(VLOOKUP(AT1491,'#Input Lists#'!$L$3:$AH$833,3,FALSE)," ")</f>
        <v xml:space="preserve"> </v>
      </c>
      <c r="Y1491" s="23" t="str">
        <f>IFERROR(VLOOKUP(AT1491,'#Input Lists#'!$L$3:$AH$833,5,FALSE)," ")</f>
        <v xml:space="preserve"> </v>
      </c>
      <c r="Z1491" s="206" t="str">
        <f>IFERROR(VLOOKUP(AT1491,'#Input Lists#'!$L$3:$AH$833,9,FALSE)," ")</f>
        <v xml:space="preserve"> </v>
      </c>
      <c r="AA1491" s="119" t="s">
        <v>1527</v>
      </c>
      <c r="AB1491" s="120"/>
      <c r="AC1491" s="123"/>
      <c r="AD1491" s="123"/>
      <c r="AE1491" s="123"/>
      <c r="AF1491" s="123"/>
      <c r="AG1491" s="123"/>
      <c r="AH1491" s="123"/>
      <c r="AI1491" s="123"/>
      <c r="AJ1491" s="123"/>
      <c r="AK1491" s="123"/>
      <c r="AL1491" s="123"/>
      <c r="AM1491" s="123"/>
      <c r="AN1491" s="123"/>
      <c r="AO1491" s="123"/>
      <c r="AP1491" s="120"/>
      <c r="AQ1491" s="125" t="str">
        <f>IFERROR(VLOOKUP(G1491,'#Location List#'!$C$3:$D$150,2,FALSE),"")</f>
        <v/>
      </c>
      <c r="AR1491" s="125" t="str">
        <f>IFERROR(VLOOKUP(F1491,'#Location List#'!$Q$3:$R$1154,2,FALSE),"")</f>
        <v/>
      </c>
      <c r="AS1491" s="125" t="str">
        <f>IFERROR(VLOOKUP(V1491,'#Input Lists#'!$B$3:$D$46,3,FALSE),"")</f>
        <v/>
      </c>
      <c r="AT1491" s="125" t="str">
        <f>IFERROR(VLOOKUP(CONCATENATE(V1491," ",W1491),'#Input Lists#'!$K$3:$L$827,2,FALSE),"")</f>
        <v/>
      </c>
      <c r="AU1491" s="125">
        <f>IFERROR(VLOOKUP(AA1491,'#Input Lists#'!$BU$3:$BV$8,2,FALSE),"")</f>
        <v>1</v>
      </c>
      <c r="AV1491" s="118" t="str">
        <f>IFERROR(VLOOKUP(AB1491,'#Input Lists#'!$BO$3:$BP$9,2,FALSE),"")</f>
        <v/>
      </c>
      <c r="AW1491" s="118">
        <f>IFERROR(VLOOKUP(AC1491,'#Input Lists#'!$BL$3:$BM$7,2,FALSE),"")</f>
        <v>1</v>
      </c>
      <c r="AX1491" s="52" t="e">
        <f>VLOOKUP(AQ1491,'#Location List#'!$D$3:$K$150,4,FALSE)</f>
        <v>#N/A</v>
      </c>
      <c r="AY1491" s="273" t="e">
        <f>VLOOKUP(AX1491,'#Location List#'!$Z$3:$AA$13,2,FALSE)</f>
        <v>#N/A</v>
      </c>
      <c r="AZ1491" s="126" t="e">
        <f>VLOOKUP($AT1491,'#Input Lists#'!$L$3:$S$1033,6,FALSE)</f>
        <v>#N/A</v>
      </c>
      <c r="BA1491" s="239" t="e">
        <f>VLOOKUP($AT1491,'#Input Lists#'!$L$3:$S$833,7,FALSE)</f>
        <v>#N/A</v>
      </c>
      <c r="BB1491" s="239" t="e">
        <f>VLOOKUP($AT1491,'#Input Lists#'!$L$3:$S$833,8,FALSE)</f>
        <v>#N/A</v>
      </c>
      <c r="BC1491" s="91" t="str">
        <f t="shared" si="140"/>
        <v/>
      </c>
      <c r="BD1491" s="91" t="str">
        <f t="shared" si="141"/>
        <v/>
      </c>
      <c r="BE1491" s="15" t="str">
        <f t="shared" si="142"/>
        <v/>
      </c>
      <c r="BF1491" s="92" t="str">
        <f t="shared" si="143"/>
        <v>No Sighting Date</v>
      </c>
    </row>
    <row r="1492" spans="1:58" x14ac:dyDescent="0.25">
      <c r="A1492" s="118">
        <v>1487</v>
      </c>
      <c r="B1492" s="119"/>
      <c r="C1492" s="120"/>
      <c r="D1492" s="121"/>
      <c r="E1492" s="121"/>
      <c r="F1492" s="236"/>
      <c r="G1492" s="122" t="str">
        <f>IFERROR(VLOOKUP(F1492,'#Location List#'!$U$3:$V$1154,2,FALSE),"")</f>
        <v/>
      </c>
      <c r="H1492" s="120"/>
      <c r="I1492" s="120"/>
      <c r="J1492" s="120"/>
      <c r="K1492" s="120"/>
      <c r="L1492" s="120"/>
      <c r="M1492" s="120"/>
      <c r="N1492" s="120"/>
      <c r="O1492" s="120"/>
      <c r="P1492" s="120"/>
      <c r="Q1492" s="120"/>
      <c r="R1492" s="120"/>
      <c r="S1492" s="120"/>
      <c r="T1492" s="205">
        <f t="shared" ref="T1492:T1555" si="144">N1492-O1492/60-P1492/60/60</f>
        <v>0</v>
      </c>
      <c r="U1492" s="205">
        <f t="shared" ref="U1492:U1555" si="145">Q1492+R1492/60+S1492/60/60</f>
        <v>0</v>
      </c>
      <c r="V1492" s="210"/>
      <c r="W1492" s="210"/>
      <c r="X1492" s="23" t="str">
        <f>IFERROR(VLOOKUP(AT1492,'#Input Lists#'!$L$3:$AH$833,3,FALSE)," ")</f>
        <v xml:space="preserve"> </v>
      </c>
      <c r="Y1492" s="23" t="str">
        <f>IFERROR(VLOOKUP(AT1492,'#Input Lists#'!$L$3:$AH$833,5,FALSE)," ")</f>
        <v xml:space="preserve"> </v>
      </c>
      <c r="Z1492" s="206" t="str">
        <f>IFERROR(VLOOKUP(AT1492,'#Input Lists#'!$L$3:$AH$833,9,FALSE)," ")</f>
        <v xml:space="preserve"> </v>
      </c>
      <c r="AA1492" s="119" t="s">
        <v>1527</v>
      </c>
      <c r="AB1492" s="120"/>
      <c r="AC1492" s="123"/>
      <c r="AD1492" s="123"/>
      <c r="AE1492" s="123"/>
      <c r="AF1492" s="123"/>
      <c r="AG1492" s="123"/>
      <c r="AH1492" s="123"/>
      <c r="AI1492" s="123"/>
      <c r="AJ1492" s="123"/>
      <c r="AK1492" s="123"/>
      <c r="AL1492" s="123"/>
      <c r="AM1492" s="123"/>
      <c r="AN1492" s="123"/>
      <c r="AO1492" s="123"/>
      <c r="AP1492" s="120"/>
      <c r="AQ1492" s="125" t="str">
        <f>IFERROR(VLOOKUP(G1492,'#Location List#'!$C$3:$D$150,2,FALSE),"")</f>
        <v/>
      </c>
      <c r="AR1492" s="125" t="str">
        <f>IFERROR(VLOOKUP(F1492,'#Location List#'!$Q$3:$R$1154,2,FALSE),"")</f>
        <v/>
      </c>
      <c r="AS1492" s="125" t="str">
        <f>IFERROR(VLOOKUP(V1492,'#Input Lists#'!$B$3:$D$46,3,FALSE),"")</f>
        <v/>
      </c>
      <c r="AT1492" s="125" t="str">
        <f>IFERROR(VLOOKUP(CONCATENATE(V1492," ",W1492),'#Input Lists#'!$K$3:$L$827,2,FALSE),"")</f>
        <v/>
      </c>
      <c r="AU1492" s="125">
        <f>IFERROR(VLOOKUP(AA1492,'#Input Lists#'!$BU$3:$BV$8,2,FALSE),"")</f>
        <v>1</v>
      </c>
      <c r="AV1492" s="118" t="str">
        <f>IFERROR(VLOOKUP(AB1492,'#Input Lists#'!$BO$3:$BP$9,2,FALSE),"")</f>
        <v/>
      </c>
      <c r="AW1492" s="118">
        <f>IFERROR(VLOOKUP(AC1492,'#Input Lists#'!$BL$3:$BM$7,2,FALSE),"")</f>
        <v>1</v>
      </c>
      <c r="AX1492" s="52" t="e">
        <f>VLOOKUP(AQ1492,'#Location List#'!$D$3:$K$150,4,FALSE)</f>
        <v>#N/A</v>
      </c>
      <c r="AY1492" s="273" t="e">
        <f>VLOOKUP(AX1492,'#Location List#'!$Z$3:$AA$13,2,FALSE)</f>
        <v>#N/A</v>
      </c>
      <c r="AZ1492" s="126" t="e">
        <f>VLOOKUP($AT1492,'#Input Lists#'!$L$3:$S$1033,6,FALSE)</f>
        <v>#N/A</v>
      </c>
      <c r="BA1492" s="239" t="e">
        <f>VLOOKUP($AT1492,'#Input Lists#'!$L$3:$S$833,7,FALSE)</f>
        <v>#N/A</v>
      </c>
      <c r="BB1492" s="239" t="e">
        <f>VLOOKUP($AT1492,'#Input Lists#'!$L$3:$S$833,8,FALSE)</f>
        <v>#N/A</v>
      </c>
      <c r="BC1492" s="91" t="str">
        <f t="shared" ref="BC1492:BC1555" si="146">IFERROR(WEEKNUM(BA1492,2),"")</f>
        <v/>
      </c>
      <c r="BD1492" s="91" t="str">
        <f t="shared" ref="BD1492:BD1555" si="147">IFERROR(IF(WEEKNUM(BB1492)&lt;WEEKNUM(BA1492),WEEKNUM(BB1492)+52,WEEKNUM(BB1492)),"")</f>
        <v/>
      </c>
      <c r="BE1492" s="15" t="str">
        <f t="shared" ref="BE1492:BE1555" si="148">IF(E1492="","",IF(WEEKNUM(E1492)&lt;9,WEEKNUM(E1492)+52, WEEKNUM(E1492)))</f>
        <v/>
      </c>
      <c r="BF1492" s="92" t="str">
        <f t="shared" ref="BF1492:BF1555" si="149">IF(E1492="", "No Sighting Date", IF(BC1492&gt;=BD1492," ",IF(BE1492&gt;=BC1492,IF(BE1492&lt;=BD1492,"IN RANGE",BE1492-BD1492),BE1492-BC1492)))</f>
        <v>No Sighting Date</v>
      </c>
    </row>
    <row r="1493" spans="1:58" x14ac:dyDescent="0.25">
      <c r="A1493" s="118">
        <v>1488</v>
      </c>
      <c r="B1493" s="119"/>
      <c r="C1493" s="120"/>
      <c r="D1493" s="121"/>
      <c r="E1493" s="121"/>
      <c r="F1493" s="236"/>
      <c r="G1493" s="122" t="str">
        <f>IFERROR(VLOOKUP(F1493,'#Location List#'!$U$3:$V$1154,2,FALSE),"")</f>
        <v/>
      </c>
      <c r="H1493" s="120"/>
      <c r="I1493" s="120"/>
      <c r="J1493" s="120"/>
      <c r="K1493" s="120"/>
      <c r="L1493" s="120"/>
      <c r="M1493" s="120"/>
      <c r="N1493" s="120"/>
      <c r="O1493" s="120"/>
      <c r="P1493" s="120"/>
      <c r="Q1493" s="120"/>
      <c r="R1493" s="120"/>
      <c r="S1493" s="120"/>
      <c r="T1493" s="205">
        <f t="shared" si="144"/>
        <v>0</v>
      </c>
      <c r="U1493" s="205">
        <f t="shared" si="145"/>
        <v>0</v>
      </c>
      <c r="V1493" s="210"/>
      <c r="W1493" s="210"/>
      <c r="X1493" s="23" t="str">
        <f>IFERROR(VLOOKUP(AT1493,'#Input Lists#'!$L$3:$AH$833,3,FALSE)," ")</f>
        <v xml:space="preserve"> </v>
      </c>
      <c r="Y1493" s="23" t="str">
        <f>IFERROR(VLOOKUP(AT1493,'#Input Lists#'!$L$3:$AH$833,5,FALSE)," ")</f>
        <v xml:space="preserve"> </v>
      </c>
      <c r="Z1493" s="206" t="str">
        <f>IFERROR(VLOOKUP(AT1493,'#Input Lists#'!$L$3:$AH$833,9,FALSE)," ")</f>
        <v xml:space="preserve"> </v>
      </c>
      <c r="AA1493" s="119" t="s">
        <v>1527</v>
      </c>
      <c r="AB1493" s="120"/>
      <c r="AC1493" s="123"/>
      <c r="AD1493" s="123"/>
      <c r="AE1493" s="123"/>
      <c r="AF1493" s="123"/>
      <c r="AG1493" s="123"/>
      <c r="AH1493" s="123"/>
      <c r="AI1493" s="123"/>
      <c r="AJ1493" s="123"/>
      <c r="AK1493" s="123"/>
      <c r="AL1493" s="123"/>
      <c r="AM1493" s="123"/>
      <c r="AN1493" s="123"/>
      <c r="AO1493" s="123"/>
      <c r="AP1493" s="120"/>
      <c r="AQ1493" s="125" t="str">
        <f>IFERROR(VLOOKUP(G1493,'#Location List#'!$C$3:$D$150,2,FALSE),"")</f>
        <v/>
      </c>
      <c r="AR1493" s="125" t="str">
        <f>IFERROR(VLOOKUP(F1493,'#Location List#'!$Q$3:$R$1154,2,FALSE),"")</f>
        <v/>
      </c>
      <c r="AS1493" s="125" t="str">
        <f>IFERROR(VLOOKUP(V1493,'#Input Lists#'!$B$3:$D$46,3,FALSE),"")</f>
        <v/>
      </c>
      <c r="AT1493" s="125" t="str">
        <f>IFERROR(VLOOKUP(CONCATENATE(V1493," ",W1493),'#Input Lists#'!$K$3:$L$827,2,FALSE),"")</f>
        <v/>
      </c>
      <c r="AU1493" s="125">
        <f>IFERROR(VLOOKUP(AA1493,'#Input Lists#'!$BU$3:$BV$8,2,FALSE),"")</f>
        <v>1</v>
      </c>
      <c r="AV1493" s="118" t="str">
        <f>IFERROR(VLOOKUP(AB1493,'#Input Lists#'!$BO$3:$BP$9,2,FALSE),"")</f>
        <v/>
      </c>
      <c r="AW1493" s="118">
        <f>IFERROR(VLOOKUP(AC1493,'#Input Lists#'!$BL$3:$BM$7,2,FALSE),"")</f>
        <v>1</v>
      </c>
      <c r="AX1493" s="52" t="e">
        <f>VLOOKUP(AQ1493,'#Location List#'!$D$3:$K$150,4,FALSE)</f>
        <v>#N/A</v>
      </c>
      <c r="AY1493" s="273" t="e">
        <f>VLOOKUP(AX1493,'#Location List#'!$Z$3:$AA$13,2,FALSE)</f>
        <v>#N/A</v>
      </c>
      <c r="AZ1493" s="126" t="e">
        <f>VLOOKUP($AT1493,'#Input Lists#'!$L$3:$S$1033,6,FALSE)</f>
        <v>#N/A</v>
      </c>
      <c r="BA1493" s="239" t="e">
        <f>VLOOKUP($AT1493,'#Input Lists#'!$L$3:$S$833,7,FALSE)</f>
        <v>#N/A</v>
      </c>
      <c r="BB1493" s="239" t="e">
        <f>VLOOKUP($AT1493,'#Input Lists#'!$L$3:$S$833,8,FALSE)</f>
        <v>#N/A</v>
      </c>
      <c r="BC1493" s="91" t="str">
        <f t="shared" si="146"/>
        <v/>
      </c>
      <c r="BD1493" s="91" t="str">
        <f t="shared" si="147"/>
        <v/>
      </c>
      <c r="BE1493" s="15" t="str">
        <f t="shared" si="148"/>
        <v/>
      </c>
      <c r="BF1493" s="92" t="str">
        <f t="shared" si="149"/>
        <v>No Sighting Date</v>
      </c>
    </row>
    <row r="1494" spans="1:58" x14ac:dyDescent="0.25">
      <c r="A1494" s="118">
        <v>1489</v>
      </c>
      <c r="B1494" s="119"/>
      <c r="C1494" s="120"/>
      <c r="D1494" s="121"/>
      <c r="E1494" s="121"/>
      <c r="F1494" s="236"/>
      <c r="G1494" s="122" t="str">
        <f>IFERROR(VLOOKUP(F1494,'#Location List#'!$U$3:$V$1154,2,FALSE),"")</f>
        <v/>
      </c>
      <c r="H1494" s="120"/>
      <c r="I1494" s="120"/>
      <c r="J1494" s="120"/>
      <c r="K1494" s="120"/>
      <c r="L1494" s="120"/>
      <c r="M1494" s="120"/>
      <c r="N1494" s="120"/>
      <c r="O1494" s="120"/>
      <c r="P1494" s="120"/>
      <c r="Q1494" s="120"/>
      <c r="R1494" s="120"/>
      <c r="S1494" s="120"/>
      <c r="T1494" s="205">
        <f t="shared" si="144"/>
        <v>0</v>
      </c>
      <c r="U1494" s="205">
        <f t="shared" si="145"/>
        <v>0</v>
      </c>
      <c r="V1494" s="210"/>
      <c r="W1494" s="210"/>
      <c r="X1494" s="23" t="str">
        <f>IFERROR(VLOOKUP(AT1494,'#Input Lists#'!$L$3:$AH$833,3,FALSE)," ")</f>
        <v xml:space="preserve"> </v>
      </c>
      <c r="Y1494" s="23" t="str">
        <f>IFERROR(VLOOKUP(AT1494,'#Input Lists#'!$L$3:$AH$833,5,FALSE)," ")</f>
        <v xml:space="preserve"> </v>
      </c>
      <c r="Z1494" s="206" t="str">
        <f>IFERROR(VLOOKUP(AT1494,'#Input Lists#'!$L$3:$AH$833,9,FALSE)," ")</f>
        <v xml:space="preserve"> </v>
      </c>
      <c r="AA1494" s="119" t="s">
        <v>1527</v>
      </c>
      <c r="AB1494" s="120"/>
      <c r="AC1494" s="123"/>
      <c r="AD1494" s="123"/>
      <c r="AE1494" s="123"/>
      <c r="AF1494" s="123"/>
      <c r="AG1494" s="123"/>
      <c r="AH1494" s="123"/>
      <c r="AI1494" s="123"/>
      <c r="AJ1494" s="123"/>
      <c r="AK1494" s="123"/>
      <c r="AL1494" s="123"/>
      <c r="AM1494" s="123"/>
      <c r="AN1494" s="123"/>
      <c r="AO1494" s="123"/>
      <c r="AP1494" s="120"/>
      <c r="AQ1494" s="125" t="str">
        <f>IFERROR(VLOOKUP(G1494,'#Location List#'!$C$3:$D$150,2,FALSE),"")</f>
        <v/>
      </c>
      <c r="AR1494" s="125" t="str">
        <f>IFERROR(VLOOKUP(F1494,'#Location List#'!$Q$3:$R$1154,2,FALSE),"")</f>
        <v/>
      </c>
      <c r="AS1494" s="125" t="str">
        <f>IFERROR(VLOOKUP(V1494,'#Input Lists#'!$B$3:$D$46,3,FALSE),"")</f>
        <v/>
      </c>
      <c r="AT1494" s="125" t="str">
        <f>IFERROR(VLOOKUP(CONCATENATE(V1494," ",W1494),'#Input Lists#'!$K$3:$L$827,2,FALSE),"")</f>
        <v/>
      </c>
      <c r="AU1494" s="125">
        <f>IFERROR(VLOOKUP(AA1494,'#Input Lists#'!$BU$3:$BV$8,2,FALSE),"")</f>
        <v>1</v>
      </c>
      <c r="AV1494" s="118" t="str">
        <f>IFERROR(VLOOKUP(AB1494,'#Input Lists#'!$BO$3:$BP$9,2,FALSE),"")</f>
        <v/>
      </c>
      <c r="AW1494" s="118">
        <f>IFERROR(VLOOKUP(AC1494,'#Input Lists#'!$BL$3:$BM$7,2,FALSE),"")</f>
        <v>1</v>
      </c>
      <c r="AX1494" s="52" t="e">
        <f>VLOOKUP(AQ1494,'#Location List#'!$D$3:$K$150,4,FALSE)</f>
        <v>#N/A</v>
      </c>
      <c r="AY1494" s="273" t="e">
        <f>VLOOKUP(AX1494,'#Location List#'!$Z$3:$AA$13,2,FALSE)</f>
        <v>#N/A</v>
      </c>
      <c r="AZ1494" s="126" t="e">
        <f>VLOOKUP($AT1494,'#Input Lists#'!$L$3:$S$1033,6,FALSE)</f>
        <v>#N/A</v>
      </c>
      <c r="BA1494" s="239" t="e">
        <f>VLOOKUP($AT1494,'#Input Lists#'!$L$3:$S$833,7,FALSE)</f>
        <v>#N/A</v>
      </c>
      <c r="BB1494" s="239" t="e">
        <f>VLOOKUP($AT1494,'#Input Lists#'!$L$3:$S$833,8,FALSE)</f>
        <v>#N/A</v>
      </c>
      <c r="BC1494" s="91" t="str">
        <f t="shared" si="146"/>
        <v/>
      </c>
      <c r="BD1494" s="91" t="str">
        <f t="shared" si="147"/>
        <v/>
      </c>
      <c r="BE1494" s="15" t="str">
        <f t="shared" si="148"/>
        <v/>
      </c>
      <c r="BF1494" s="92" t="str">
        <f t="shared" si="149"/>
        <v>No Sighting Date</v>
      </c>
    </row>
    <row r="1495" spans="1:58" x14ac:dyDescent="0.25">
      <c r="A1495" s="118">
        <v>1490</v>
      </c>
      <c r="B1495" s="119"/>
      <c r="C1495" s="120"/>
      <c r="D1495" s="121"/>
      <c r="E1495" s="121"/>
      <c r="F1495" s="236"/>
      <c r="G1495" s="122" t="str">
        <f>IFERROR(VLOOKUP(F1495,'#Location List#'!$U$3:$V$1154,2,FALSE),"")</f>
        <v/>
      </c>
      <c r="H1495" s="120"/>
      <c r="I1495" s="120"/>
      <c r="J1495" s="120"/>
      <c r="K1495" s="120"/>
      <c r="L1495" s="120"/>
      <c r="M1495" s="120"/>
      <c r="N1495" s="120"/>
      <c r="O1495" s="120"/>
      <c r="P1495" s="120"/>
      <c r="Q1495" s="120"/>
      <c r="R1495" s="120"/>
      <c r="S1495" s="120"/>
      <c r="T1495" s="205">
        <f t="shared" si="144"/>
        <v>0</v>
      </c>
      <c r="U1495" s="205">
        <f t="shared" si="145"/>
        <v>0</v>
      </c>
      <c r="V1495" s="210"/>
      <c r="W1495" s="210"/>
      <c r="X1495" s="23" t="str">
        <f>IFERROR(VLOOKUP(AT1495,'#Input Lists#'!$L$3:$AH$833,3,FALSE)," ")</f>
        <v xml:space="preserve"> </v>
      </c>
      <c r="Y1495" s="23" t="str">
        <f>IFERROR(VLOOKUP(AT1495,'#Input Lists#'!$L$3:$AH$833,5,FALSE)," ")</f>
        <v xml:space="preserve"> </v>
      </c>
      <c r="Z1495" s="206" t="str">
        <f>IFERROR(VLOOKUP(AT1495,'#Input Lists#'!$L$3:$AH$833,9,FALSE)," ")</f>
        <v xml:space="preserve"> </v>
      </c>
      <c r="AA1495" s="119" t="s">
        <v>1527</v>
      </c>
      <c r="AB1495" s="120"/>
      <c r="AC1495" s="123"/>
      <c r="AD1495" s="123"/>
      <c r="AE1495" s="123"/>
      <c r="AF1495" s="123"/>
      <c r="AG1495" s="123"/>
      <c r="AH1495" s="123"/>
      <c r="AI1495" s="123"/>
      <c r="AJ1495" s="123"/>
      <c r="AK1495" s="123"/>
      <c r="AL1495" s="123"/>
      <c r="AM1495" s="123"/>
      <c r="AN1495" s="123"/>
      <c r="AO1495" s="123"/>
      <c r="AP1495" s="120"/>
      <c r="AQ1495" s="125" t="str">
        <f>IFERROR(VLOOKUP(G1495,'#Location List#'!$C$3:$D$150,2,FALSE),"")</f>
        <v/>
      </c>
      <c r="AR1495" s="125" t="str">
        <f>IFERROR(VLOOKUP(F1495,'#Location List#'!$Q$3:$R$1154,2,FALSE),"")</f>
        <v/>
      </c>
      <c r="AS1495" s="125" t="str">
        <f>IFERROR(VLOOKUP(V1495,'#Input Lists#'!$B$3:$D$46,3,FALSE),"")</f>
        <v/>
      </c>
      <c r="AT1495" s="125" t="str">
        <f>IFERROR(VLOOKUP(CONCATENATE(V1495," ",W1495),'#Input Lists#'!$K$3:$L$827,2,FALSE),"")</f>
        <v/>
      </c>
      <c r="AU1495" s="125">
        <f>IFERROR(VLOOKUP(AA1495,'#Input Lists#'!$BU$3:$BV$8,2,FALSE),"")</f>
        <v>1</v>
      </c>
      <c r="AV1495" s="118" t="str">
        <f>IFERROR(VLOOKUP(AB1495,'#Input Lists#'!$BO$3:$BP$9,2,FALSE),"")</f>
        <v/>
      </c>
      <c r="AW1495" s="118">
        <f>IFERROR(VLOOKUP(AC1495,'#Input Lists#'!$BL$3:$BM$7,2,FALSE),"")</f>
        <v>1</v>
      </c>
      <c r="AX1495" s="52" t="e">
        <f>VLOOKUP(AQ1495,'#Location List#'!$D$3:$K$150,4,FALSE)</f>
        <v>#N/A</v>
      </c>
      <c r="AY1495" s="273" t="e">
        <f>VLOOKUP(AX1495,'#Location List#'!$Z$3:$AA$13,2,FALSE)</f>
        <v>#N/A</v>
      </c>
      <c r="AZ1495" s="126" t="e">
        <f>VLOOKUP($AT1495,'#Input Lists#'!$L$3:$S$1033,6,FALSE)</f>
        <v>#N/A</v>
      </c>
      <c r="BA1495" s="239" t="e">
        <f>VLOOKUP($AT1495,'#Input Lists#'!$L$3:$S$833,7,FALSE)</f>
        <v>#N/A</v>
      </c>
      <c r="BB1495" s="239" t="e">
        <f>VLOOKUP($AT1495,'#Input Lists#'!$L$3:$S$833,8,FALSE)</f>
        <v>#N/A</v>
      </c>
      <c r="BC1495" s="91" t="str">
        <f t="shared" si="146"/>
        <v/>
      </c>
      <c r="BD1495" s="91" t="str">
        <f t="shared" si="147"/>
        <v/>
      </c>
      <c r="BE1495" s="15" t="str">
        <f t="shared" si="148"/>
        <v/>
      </c>
      <c r="BF1495" s="92" t="str">
        <f t="shared" si="149"/>
        <v>No Sighting Date</v>
      </c>
    </row>
    <row r="1496" spans="1:58" x14ac:dyDescent="0.25">
      <c r="A1496" s="118">
        <v>1491</v>
      </c>
      <c r="B1496" s="119"/>
      <c r="C1496" s="120"/>
      <c r="D1496" s="121"/>
      <c r="E1496" s="121"/>
      <c r="F1496" s="236"/>
      <c r="G1496" s="122" t="str">
        <f>IFERROR(VLOOKUP(F1496,'#Location List#'!$U$3:$V$1154,2,FALSE),"")</f>
        <v/>
      </c>
      <c r="H1496" s="120"/>
      <c r="I1496" s="120"/>
      <c r="J1496" s="120"/>
      <c r="K1496" s="120"/>
      <c r="L1496" s="120"/>
      <c r="M1496" s="120"/>
      <c r="N1496" s="120"/>
      <c r="O1496" s="120"/>
      <c r="P1496" s="120"/>
      <c r="Q1496" s="120"/>
      <c r="R1496" s="120"/>
      <c r="S1496" s="120"/>
      <c r="T1496" s="205">
        <f t="shared" si="144"/>
        <v>0</v>
      </c>
      <c r="U1496" s="205">
        <f t="shared" si="145"/>
        <v>0</v>
      </c>
      <c r="V1496" s="210"/>
      <c r="W1496" s="210"/>
      <c r="X1496" s="23" t="str">
        <f>IFERROR(VLOOKUP(AT1496,'#Input Lists#'!$L$3:$AH$833,3,FALSE)," ")</f>
        <v xml:space="preserve"> </v>
      </c>
      <c r="Y1496" s="23" t="str">
        <f>IFERROR(VLOOKUP(AT1496,'#Input Lists#'!$L$3:$AH$833,5,FALSE)," ")</f>
        <v xml:space="preserve"> </v>
      </c>
      <c r="Z1496" s="206" t="str">
        <f>IFERROR(VLOOKUP(AT1496,'#Input Lists#'!$L$3:$AH$833,9,FALSE)," ")</f>
        <v xml:space="preserve"> </v>
      </c>
      <c r="AA1496" s="119" t="s">
        <v>1527</v>
      </c>
      <c r="AB1496" s="120"/>
      <c r="AC1496" s="123"/>
      <c r="AD1496" s="123"/>
      <c r="AE1496" s="123"/>
      <c r="AF1496" s="123"/>
      <c r="AG1496" s="123"/>
      <c r="AH1496" s="123"/>
      <c r="AI1496" s="123"/>
      <c r="AJ1496" s="123"/>
      <c r="AK1496" s="123"/>
      <c r="AL1496" s="123"/>
      <c r="AM1496" s="123"/>
      <c r="AN1496" s="123"/>
      <c r="AO1496" s="123"/>
      <c r="AP1496" s="120"/>
      <c r="AQ1496" s="125" t="str">
        <f>IFERROR(VLOOKUP(G1496,'#Location List#'!$C$3:$D$150,2,FALSE),"")</f>
        <v/>
      </c>
      <c r="AR1496" s="125" t="str">
        <f>IFERROR(VLOOKUP(F1496,'#Location List#'!$Q$3:$R$1154,2,FALSE),"")</f>
        <v/>
      </c>
      <c r="AS1496" s="125" t="str">
        <f>IFERROR(VLOOKUP(V1496,'#Input Lists#'!$B$3:$D$46,3,FALSE),"")</f>
        <v/>
      </c>
      <c r="AT1496" s="125" t="str">
        <f>IFERROR(VLOOKUP(CONCATENATE(V1496," ",W1496),'#Input Lists#'!$K$3:$L$827,2,FALSE),"")</f>
        <v/>
      </c>
      <c r="AU1496" s="125">
        <f>IFERROR(VLOOKUP(AA1496,'#Input Lists#'!$BU$3:$BV$8,2,FALSE),"")</f>
        <v>1</v>
      </c>
      <c r="AV1496" s="118" t="str">
        <f>IFERROR(VLOOKUP(AB1496,'#Input Lists#'!$BO$3:$BP$9,2,FALSE),"")</f>
        <v/>
      </c>
      <c r="AW1496" s="118">
        <f>IFERROR(VLOOKUP(AC1496,'#Input Lists#'!$BL$3:$BM$7,2,FALSE),"")</f>
        <v>1</v>
      </c>
      <c r="AX1496" s="52" t="e">
        <f>VLOOKUP(AQ1496,'#Location List#'!$D$3:$K$150,4,FALSE)</f>
        <v>#N/A</v>
      </c>
      <c r="AY1496" s="273" t="e">
        <f>VLOOKUP(AX1496,'#Location List#'!$Z$3:$AA$13,2,FALSE)</f>
        <v>#N/A</v>
      </c>
      <c r="AZ1496" s="126" t="e">
        <f>VLOOKUP($AT1496,'#Input Lists#'!$L$3:$S$1033,6,FALSE)</f>
        <v>#N/A</v>
      </c>
      <c r="BA1496" s="239" t="e">
        <f>VLOOKUP($AT1496,'#Input Lists#'!$L$3:$S$833,7,FALSE)</f>
        <v>#N/A</v>
      </c>
      <c r="BB1496" s="239" t="e">
        <f>VLOOKUP($AT1496,'#Input Lists#'!$L$3:$S$833,8,FALSE)</f>
        <v>#N/A</v>
      </c>
      <c r="BC1496" s="91" t="str">
        <f t="shared" si="146"/>
        <v/>
      </c>
      <c r="BD1496" s="91" t="str">
        <f t="shared" si="147"/>
        <v/>
      </c>
      <c r="BE1496" s="15" t="str">
        <f t="shared" si="148"/>
        <v/>
      </c>
      <c r="BF1496" s="92" t="str">
        <f t="shared" si="149"/>
        <v>No Sighting Date</v>
      </c>
    </row>
    <row r="1497" spans="1:58" x14ac:dyDescent="0.25">
      <c r="A1497" s="118">
        <v>1492</v>
      </c>
      <c r="B1497" s="119"/>
      <c r="C1497" s="120"/>
      <c r="D1497" s="121"/>
      <c r="E1497" s="121"/>
      <c r="F1497" s="236"/>
      <c r="G1497" s="122" t="str">
        <f>IFERROR(VLOOKUP(F1497,'#Location List#'!$U$3:$V$1154,2,FALSE),"")</f>
        <v/>
      </c>
      <c r="H1497" s="120"/>
      <c r="I1497" s="120"/>
      <c r="J1497" s="120"/>
      <c r="K1497" s="120"/>
      <c r="L1497" s="120"/>
      <c r="M1497" s="120"/>
      <c r="N1497" s="120"/>
      <c r="O1497" s="120"/>
      <c r="P1497" s="120"/>
      <c r="Q1497" s="120"/>
      <c r="R1497" s="120"/>
      <c r="S1497" s="120"/>
      <c r="T1497" s="205">
        <f t="shared" si="144"/>
        <v>0</v>
      </c>
      <c r="U1497" s="205">
        <f t="shared" si="145"/>
        <v>0</v>
      </c>
      <c r="V1497" s="210"/>
      <c r="W1497" s="210"/>
      <c r="X1497" s="23" t="str">
        <f>IFERROR(VLOOKUP(AT1497,'#Input Lists#'!$L$3:$AH$833,3,FALSE)," ")</f>
        <v xml:space="preserve"> </v>
      </c>
      <c r="Y1497" s="23" t="str">
        <f>IFERROR(VLOOKUP(AT1497,'#Input Lists#'!$L$3:$AH$833,5,FALSE)," ")</f>
        <v xml:space="preserve"> </v>
      </c>
      <c r="Z1497" s="206" t="str">
        <f>IFERROR(VLOOKUP(AT1497,'#Input Lists#'!$L$3:$AH$833,9,FALSE)," ")</f>
        <v xml:space="preserve"> </v>
      </c>
      <c r="AA1497" s="119" t="s">
        <v>1527</v>
      </c>
      <c r="AB1497" s="120"/>
      <c r="AC1497" s="123"/>
      <c r="AD1497" s="123"/>
      <c r="AE1497" s="123"/>
      <c r="AF1497" s="123"/>
      <c r="AG1497" s="123"/>
      <c r="AH1497" s="123"/>
      <c r="AI1497" s="123"/>
      <c r="AJ1497" s="123"/>
      <c r="AK1497" s="123"/>
      <c r="AL1497" s="123"/>
      <c r="AM1497" s="123"/>
      <c r="AN1497" s="123"/>
      <c r="AO1497" s="123"/>
      <c r="AP1497" s="120"/>
      <c r="AQ1497" s="125" t="str">
        <f>IFERROR(VLOOKUP(G1497,'#Location List#'!$C$3:$D$150,2,FALSE),"")</f>
        <v/>
      </c>
      <c r="AR1497" s="125" t="str">
        <f>IFERROR(VLOOKUP(F1497,'#Location List#'!$Q$3:$R$1154,2,FALSE),"")</f>
        <v/>
      </c>
      <c r="AS1497" s="125" t="str">
        <f>IFERROR(VLOOKUP(V1497,'#Input Lists#'!$B$3:$D$46,3,FALSE),"")</f>
        <v/>
      </c>
      <c r="AT1497" s="125" t="str">
        <f>IFERROR(VLOOKUP(CONCATENATE(V1497," ",W1497),'#Input Lists#'!$K$3:$L$827,2,FALSE),"")</f>
        <v/>
      </c>
      <c r="AU1497" s="125">
        <f>IFERROR(VLOOKUP(AA1497,'#Input Lists#'!$BU$3:$BV$8,2,FALSE),"")</f>
        <v>1</v>
      </c>
      <c r="AV1497" s="118" t="str">
        <f>IFERROR(VLOOKUP(AB1497,'#Input Lists#'!$BO$3:$BP$9,2,FALSE),"")</f>
        <v/>
      </c>
      <c r="AW1497" s="118">
        <f>IFERROR(VLOOKUP(AC1497,'#Input Lists#'!$BL$3:$BM$7,2,FALSE),"")</f>
        <v>1</v>
      </c>
      <c r="AX1497" s="52" t="e">
        <f>VLOOKUP(AQ1497,'#Location List#'!$D$3:$K$150,4,FALSE)</f>
        <v>#N/A</v>
      </c>
      <c r="AY1497" s="273" t="e">
        <f>VLOOKUP(AX1497,'#Location List#'!$Z$3:$AA$13,2,FALSE)</f>
        <v>#N/A</v>
      </c>
      <c r="AZ1497" s="126" t="e">
        <f>VLOOKUP($AT1497,'#Input Lists#'!$L$3:$S$1033,6,FALSE)</f>
        <v>#N/A</v>
      </c>
      <c r="BA1497" s="239" t="e">
        <f>VLOOKUP($AT1497,'#Input Lists#'!$L$3:$S$833,7,FALSE)</f>
        <v>#N/A</v>
      </c>
      <c r="BB1497" s="239" t="e">
        <f>VLOOKUP($AT1497,'#Input Lists#'!$L$3:$S$833,8,FALSE)</f>
        <v>#N/A</v>
      </c>
      <c r="BC1497" s="91" t="str">
        <f t="shared" si="146"/>
        <v/>
      </c>
      <c r="BD1497" s="91" t="str">
        <f t="shared" si="147"/>
        <v/>
      </c>
      <c r="BE1497" s="15" t="str">
        <f t="shared" si="148"/>
        <v/>
      </c>
      <c r="BF1497" s="92" t="str">
        <f t="shared" si="149"/>
        <v>No Sighting Date</v>
      </c>
    </row>
    <row r="1498" spans="1:58" x14ac:dyDescent="0.25">
      <c r="A1498" s="118">
        <v>1493</v>
      </c>
      <c r="B1498" s="119"/>
      <c r="C1498" s="120"/>
      <c r="D1498" s="121"/>
      <c r="E1498" s="121"/>
      <c r="F1498" s="236"/>
      <c r="G1498" s="122" t="str">
        <f>IFERROR(VLOOKUP(F1498,'#Location List#'!$U$3:$V$1154,2,FALSE),"")</f>
        <v/>
      </c>
      <c r="H1498" s="120"/>
      <c r="I1498" s="120"/>
      <c r="J1498" s="120"/>
      <c r="K1498" s="120"/>
      <c r="L1498" s="120"/>
      <c r="M1498" s="120"/>
      <c r="N1498" s="120"/>
      <c r="O1498" s="120"/>
      <c r="P1498" s="120"/>
      <c r="Q1498" s="120"/>
      <c r="R1498" s="120"/>
      <c r="S1498" s="120"/>
      <c r="T1498" s="205">
        <f t="shared" si="144"/>
        <v>0</v>
      </c>
      <c r="U1498" s="205">
        <f t="shared" si="145"/>
        <v>0</v>
      </c>
      <c r="V1498" s="210"/>
      <c r="W1498" s="210"/>
      <c r="X1498" s="23" t="str">
        <f>IFERROR(VLOOKUP(AT1498,'#Input Lists#'!$L$3:$AH$833,3,FALSE)," ")</f>
        <v xml:space="preserve"> </v>
      </c>
      <c r="Y1498" s="23" t="str">
        <f>IFERROR(VLOOKUP(AT1498,'#Input Lists#'!$L$3:$AH$833,5,FALSE)," ")</f>
        <v xml:space="preserve"> </v>
      </c>
      <c r="Z1498" s="206" t="str">
        <f>IFERROR(VLOOKUP(AT1498,'#Input Lists#'!$L$3:$AH$833,9,FALSE)," ")</f>
        <v xml:space="preserve"> </v>
      </c>
      <c r="AA1498" s="119" t="s">
        <v>1527</v>
      </c>
      <c r="AB1498" s="120"/>
      <c r="AC1498" s="123"/>
      <c r="AD1498" s="123"/>
      <c r="AE1498" s="123"/>
      <c r="AF1498" s="123"/>
      <c r="AG1498" s="123"/>
      <c r="AH1498" s="123"/>
      <c r="AI1498" s="123"/>
      <c r="AJ1498" s="123"/>
      <c r="AK1498" s="123"/>
      <c r="AL1498" s="123"/>
      <c r="AM1498" s="123"/>
      <c r="AN1498" s="123"/>
      <c r="AO1498" s="123"/>
      <c r="AP1498" s="120"/>
      <c r="AQ1498" s="125" t="str">
        <f>IFERROR(VLOOKUP(G1498,'#Location List#'!$C$3:$D$150,2,FALSE),"")</f>
        <v/>
      </c>
      <c r="AR1498" s="125" t="str">
        <f>IFERROR(VLOOKUP(F1498,'#Location List#'!$Q$3:$R$1154,2,FALSE),"")</f>
        <v/>
      </c>
      <c r="AS1498" s="125" t="str">
        <f>IFERROR(VLOOKUP(V1498,'#Input Lists#'!$B$3:$D$46,3,FALSE),"")</f>
        <v/>
      </c>
      <c r="AT1498" s="125" t="str">
        <f>IFERROR(VLOOKUP(CONCATENATE(V1498," ",W1498),'#Input Lists#'!$K$3:$L$827,2,FALSE),"")</f>
        <v/>
      </c>
      <c r="AU1498" s="125">
        <f>IFERROR(VLOOKUP(AA1498,'#Input Lists#'!$BU$3:$BV$8,2,FALSE),"")</f>
        <v>1</v>
      </c>
      <c r="AV1498" s="118" t="str">
        <f>IFERROR(VLOOKUP(AB1498,'#Input Lists#'!$BO$3:$BP$9,2,FALSE),"")</f>
        <v/>
      </c>
      <c r="AW1498" s="118">
        <f>IFERROR(VLOOKUP(AC1498,'#Input Lists#'!$BL$3:$BM$7,2,FALSE),"")</f>
        <v>1</v>
      </c>
      <c r="AX1498" s="52" t="e">
        <f>VLOOKUP(AQ1498,'#Location List#'!$D$3:$K$150,4,FALSE)</f>
        <v>#N/A</v>
      </c>
      <c r="AY1498" s="273" t="e">
        <f>VLOOKUP(AX1498,'#Location List#'!$Z$3:$AA$13,2,FALSE)</f>
        <v>#N/A</v>
      </c>
      <c r="AZ1498" s="126" t="e">
        <f>VLOOKUP($AT1498,'#Input Lists#'!$L$3:$S$1033,6,FALSE)</f>
        <v>#N/A</v>
      </c>
      <c r="BA1498" s="239" t="e">
        <f>VLOOKUP($AT1498,'#Input Lists#'!$L$3:$S$833,7,FALSE)</f>
        <v>#N/A</v>
      </c>
      <c r="BB1498" s="239" t="e">
        <f>VLOOKUP($AT1498,'#Input Lists#'!$L$3:$S$833,8,FALSE)</f>
        <v>#N/A</v>
      </c>
      <c r="BC1498" s="91" t="str">
        <f t="shared" si="146"/>
        <v/>
      </c>
      <c r="BD1498" s="91" t="str">
        <f t="shared" si="147"/>
        <v/>
      </c>
      <c r="BE1498" s="15" t="str">
        <f t="shared" si="148"/>
        <v/>
      </c>
      <c r="BF1498" s="92" t="str">
        <f t="shared" si="149"/>
        <v>No Sighting Date</v>
      </c>
    </row>
    <row r="1499" spans="1:58" x14ac:dyDescent="0.25">
      <c r="A1499" s="118">
        <v>1494</v>
      </c>
      <c r="B1499" s="119"/>
      <c r="C1499" s="120"/>
      <c r="D1499" s="121"/>
      <c r="E1499" s="121"/>
      <c r="F1499" s="236"/>
      <c r="G1499" s="122" t="str">
        <f>IFERROR(VLOOKUP(F1499,'#Location List#'!$U$3:$V$1154,2,FALSE),"")</f>
        <v/>
      </c>
      <c r="H1499" s="120"/>
      <c r="I1499" s="120"/>
      <c r="J1499" s="120"/>
      <c r="K1499" s="120"/>
      <c r="L1499" s="120"/>
      <c r="M1499" s="120"/>
      <c r="N1499" s="120"/>
      <c r="O1499" s="120"/>
      <c r="P1499" s="120"/>
      <c r="Q1499" s="120"/>
      <c r="R1499" s="120"/>
      <c r="S1499" s="120"/>
      <c r="T1499" s="205">
        <f t="shared" si="144"/>
        <v>0</v>
      </c>
      <c r="U1499" s="205">
        <f t="shared" si="145"/>
        <v>0</v>
      </c>
      <c r="V1499" s="210"/>
      <c r="W1499" s="210"/>
      <c r="X1499" s="23" t="str">
        <f>IFERROR(VLOOKUP(AT1499,'#Input Lists#'!$L$3:$AH$833,3,FALSE)," ")</f>
        <v xml:space="preserve"> </v>
      </c>
      <c r="Y1499" s="23" t="str">
        <f>IFERROR(VLOOKUP(AT1499,'#Input Lists#'!$L$3:$AH$833,5,FALSE)," ")</f>
        <v xml:space="preserve"> </v>
      </c>
      <c r="Z1499" s="206" t="str">
        <f>IFERROR(VLOOKUP(AT1499,'#Input Lists#'!$L$3:$AH$833,9,FALSE)," ")</f>
        <v xml:space="preserve"> </v>
      </c>
      <c r="AA1499" s="119" t="s">
        <v>1527</v>
      </c>
      <c r="AB1499" s="120"/>
      <c r="AC1499" s="123"/>
      <c r="AD1499" s="123"/>
      <c r="AE1499" s="123"/>
      <c r="AF1499" s="123"/>
      <c r="AG1499" s="123"/>
      <c r="AH1499" s="123"/>
      <c r="AI1499" s="123"/>
      <c r="AJ1499" s="123"/>
      <c r="AK1499" s="123"/>
      <c r="AL1499" s="123"/>
      <c r="AM1499" s="123"/>
      <c r="AN1499" s="123"/>
      <c r="AO1499" s="123"/>
      <c r="AP1499" s="120"/>
      <c r="AQ1499" s="125" t="str">
        <f>IFERROR(VLOOKUP(G1499,'#Location List#'!$C$3:$D$150,2,FALSE),"")</f>
        <v/>
      </c>
      <c r="AR1499" s="125" t="str">
        <f>IFERROR(VLOOKUP(F1499,'#Location List#'!$Q$3:$R$1154,2,FALSE),"")</f>
        <v/>
      </c>
      <c r="AS1499" s="125" t="str">
        <f>IFERROR(VLOOKUP(V1499,'#Input Lists#'!$B$3:$D$46,3,FALSE),"")</f>
        <v/>
      </c>
      <c r="AT1499" s="125" t="str">
        <f>IFERROR(VLOOKUP(CONCATENATE(V1499," ",W1499),'#Input Lists#'!$K$3:$L$827,2,FALSE),"")</f>
        <v/>
      </c>
      <c r="AU1499" s="125">
        <f>IFERROR(VLOOKUP(AA1499,'#Input Lists#'!$BU$3:$BV$8,2,FALSE),"")</f>
        <v>1</v>
      </c>
      <c r="AV1499" s="118" t="str">
        <f>IFERROR(VLOOKUP(AB1499,'#Input Lists#'!$BO$3:$BP$9,2,FALSE),"")</f>
        <v/>
      </c>
      <c r="AW1499" s="118">
        <f>IFERROR(VLOOKUP(AC1499,'#Input Lists#'!$BL$3:$BM$7,2,FALSE),"")</f>
        <v>1</v>
      </c>
      <c r="AX1499" s="52" t="e">
        <f>VLOOKUP(AQ1499,'#Location List#'!$D$3:$K$150,4,FALSE)</f>
        <v>#N/A</v>
      </c>
      <c r="AY1499" s="273" t="e">
        <f>VLOOKUP(AX1499,'#Location List#'!$Z$3:$AA$13,2,FALSE)</f>
        <v>#N/A</v>
      </c>
      <c r="AZ1499" s="126" t="e">
        <f>VLOOKUP($AT1499,'#Input Lists#'!$L$3:$S$1033,6,FALSE)</f>
        <v>#N/A</v>
      </c>
      <c r="BA1499" s="239" t="e">
        <f>VLOOKUP($AT1499,'#Input Lists#'!$L$3:$S$833,7,FALSE)</f>
        <v>#N/A</v>
      </c>
      <c r="BB1499" s="239" t="e">
        <f>VLOOKUP($AT1499,'#Input Lists#'!$L$3:$S$833,8,FALSE)</f>
        <v>#N/A</v>
      </c>
      <c r="BC1499" s="91" t="str">
        <f t="shared" si="146"/>
        <v/>
      </c>
      <c r="BD1499" s="91" t="str">
        <f t="shared" si="147"/>
        <v/>
      </c>
      <c r="BE1499" s="15" t="str">
        <f t="shared" si="148"/>
        <v/>
      </c>
      <c r="BF1499" s="92" t="str">
        <f t="shared" si="149"/>
        <v>No Sighting Date</v>
      </c>
    </row>
    <row r="1500" spans="1:58" x14ac:dyDescent="0.25">
      <c r="A1500" s="118">
        <v>1495</v>
      </c>
      <c r="B1500" s="119"/>
      <c r="C1500" s="120"/>
      <c r="D1500" s="121"/>
      <c r="E1500" s="121"/>
      <c r="F1500" s="236"/>
      <c r="G1500" s="122" t="str">
        <f>IFERROR(VLOOKUP(F1500,'#Location List#'!$U$3:$V$1154,2,FALSE),"")</f>
        <v/>
      </c>
      <c r="H1500" s="120"/>
      <c r="I1500" s="120"/>
      <c r="J1500" s="120"/>
      <c r="K1500" s="120"/>
      <c r="L1500" s="120"/>
      <c r="M1500" s="120"/>
      <c r="N1500" s="120"/>
      <c r="O1500" s="120"/>
      <c r="P1500" s="120"/>
      <c r="Q1500" s="120"/>
      <c r="R1500" s="120"/>
      <c r="S1500" s="120"/>
      <c r="T1500" s="205">
        <f t="shared" si="144"/>
        <v>0</v>
      </c>
      <c r="U1500" s="205">
        <f t="shared" si="145"/>
        <v>0</v>
      </c>
      <c r="V1500" s="210"/>
      <c r="W1500" s="210"/>
      <c r="X1500" s="23" t="str">
        <f>IFERROR(VLOOKUP(AT1500,'#Input Lists#'!$L$3:$AH$833,3,FALSE)," ")</f>
        <v xml:space="preserve"> </v>
      </c>
      <c r="Y1500" s="23" t="str">
        <f>IFERROR(VLOOKUP(AT1500,'#Input Lists#'!$L$3:$AH$833,5,FALSE)," ")</f>
        <v xml:space="preserve"> </v>
      </c>
      <c r="Z1500" s="206" t="str">
        <f>IFERROR(VLOOKUP(AT1500,'#Input Lists#'!$L$3:$AH$833,9,FALSE)," ")</f>
        <v xml:space="preserve"> </v>
      </c>
      <c r="AA1500" s="119" t="s">
        <v>1527</v>
      </c>
      <c r="AB1500" s="120"/>
      <c r="AC1500" s="123"/>
      <c r="AD1500" s="123"/>
      <c r="AE1500" s="123"/>
      <c r="AF1500" s="123"/>
      <c r="AG1500" s="123"/>
      <c r="AH1500" s="123"/>
      <c r="AI1500" s="123"/>
      <c r="AJ1500" s="123"/>
      <c r="AK1500" s="123"/>
      <c r="AL1500" s="123"/>
      <c r="AM1500" s="123"/>
      <c r="AN1500" s="123"/>
      <c r="AO1500" s="123"/>
      <c r="AP1500" s="120"/>
      <c r="AQ1500" s="125" t="str">
        <f>IFERROR(VLOOKUP(G1500,'#Location List#'!$C$3:$D$150,2,FALSE),"")</f>
        <v/>
      </c>
      <c r="AR1500" s="125" t="str">
        <f>IFERROR(VLOOKUP(F1500,'#Location List#'!$Q$3:$R$1154,2,FALSE),"")</f>
        <v/>
      </c>
      <c r="AS1500" s="125" t="str">
        <f>IFERROR(VLOOKUP(V1500,'#Input Lists#'!$B$3:$D$46,3,FALSE),"")</f>
        <v/>
      </c>
      <c r="AT1500" s="125" t="str">
        <f>IFERROR(VLOOKUP(CONCATENATE(V1500," ",W1500),'#Input Lists#'!$K$3:$L$827,2,FALSE),"")</f>
        <v/>
      </c>
      <c r="AU1500" s="125">
        <f>IFERROR(VLOOKUP(AA1500,'#Input Lists#'!$BU$3:$BV$8,2,FALSE),"")</f>
        <v>1</v>
      </c>
      <c r="AV1500" s="118" t="str">
        <f>IFERROR(VLOOKUP(AB1500,'#Input Lists#'!$BO$3:$BP$9,2,FALSE),"")</f>
        <v/>
      </c>
      <c r="AW1500" s="118">
        <f>IFERROR(VLOOKUP(AC1500,'#Input Lists#'!$BL$3:$BM$7,2,FALSE),"")</f>
        <v>1</v>
      </c>
      <c r="AX1500" s="52" t="e">
        <f>VLOOKUP(AQ1500,'#Location List#'!$D$3:$K$150,4,FALSE)</f>
        <v>#N/A</v>
      </c>
      <c r="AY1500" s="273" t="e">
        <f>VLOOKUP(AX1500,'#Location List#'!$Z$3:$AA$13,2,FALSE)</f>
        <v>#N/A</v>
      </c>
      <c r="AZ1500" s="126" t="e">
        <f>VLOOKUP($AT1500,'#Input Lists#'!$L$3:$S$1033,6,FALSE)</f>
        <v>#N/A</v>
      </c>
      <c r="BA1500" s="239" t="e">
        <f>VLOOKUP($AT1500,'#Input Lists#'!$L$3:$S$833,7,FALSE)</f>
        <v>#N/A</v>
      </c>
      <c r="BB1500" s="239" t="e">
        <f>VLOOKUP($AT1500,'#Input Lists#'!$L$3:$S$833,8,FALSE)</f>
        <v>#N/A</v>
      </c>
      <c r="BC1500" s="91" t="str">
        <f t="shared" si="146"/>
        <v/>
      </c>
      <c r="BD1500" s="91" t="str">
        <f t="shared" si="147"/>
        <v/>
      </c>
      <c r="BE1500" s="15" t="str">
        <f t="shared" si="148"/>
        <v/>
      </c>
      <c r="BF1500" s="92" t="str">
        <f t="shared" si="149"/>
        <v>No Sighting Date</v>
      </c>
    </row>
    <row r="1501" spans="1:58" x14ac:dyDescent="0.25">
      <c r="A1501" s="118">
        <v>1496</v>
      </c>
      <c r="B1501" s="119"/>
      <c r="C1501" s="120"/>
      <c r="D1501" s="121"/>
      <c r="E1501" s="121"/>
      <c r="F1501" s="236"/>
      <c r="G1501" s="122" t="str">
        <f>IFERROR(VLOOKUP(F1501,'#Location List#'!$U$3:$V$1154,2,FALSE),"")</f>
        <v/>
      </c>
      <c r="H1501" s="120"/>
      <c r="I1501" s="120"/>
      <c r="J1501" s="120"/>
      <c r="K1501" s="120"/>
      <c r="L1501" s="120"/>
      <c r="M1501" s="120"/>
      <c r="N1501" s="120"/>
      <c r="O1501" s="120"/>
      <c r="P1501" s="120"/>
      <c r="Q1501" s="120"/>
      <c r="R1501" s="120"/>
      <c r="S1501" s="120"/>
      <c r="T1501" s="205">
        <f t="shared" si="144"/>
        <v>0</v>
      </c>
      <c r="U1501" s="205">
        <f t="shared" si="145"/>
        <v>0</v>
      </c>
      <c r="V1501" s="210"/>
      <c r="W1501" s="210"/>
      <c r="X1501" s="23" t="str">
        <f>IFERROR(VLOOKUP(AT1501,'#Input Lists#'!$L$3:$AH$833,3,FALSE)," ")</f>
        <v xml:space="preserve"> </v>
      </c>
      <c r="Y1501" s="23" t="str">
        <f>IFERROR(VLOOKUP(AT1501,'#Input Lists#'!$L$3:$AH$833,5,FALSE)," ")</f>
        <v xml:space="preserve"> </v>
      </c>
      <c r="Z1501" s="206" t="str">
        <f>IFERROR(VLOOKUP(AT1501,'#Input Lists#'!$L$3:$AH$833,9,FALSE)," ")</f>
        <v xml:space="preserve"> </v>
      </c>
      <c r="AA1501" s="119" t="s">
        <v>1527</v>
      </c>
      <c r="AB1501" s="120"/>
      <c r="AC1501" s="123"/>
      <c r="AD1501" s="123"/>
      <c r="AE1501" s="123"/>
      <c r="AF1501" s="123"/>
      <c r="AG1501" s="123"/>
      <c r="AH1501" s="123"/>
      <c r="AI1501" s="123"/>
      <c r="AJ1501" s="123"/>
      <c r="AK1501" s="123"/>
      <c r="AL1501" s="123"/>
      <c r="AM1501" s="123"/>
      <c r="AN1501" s="123"/>
      <c r="AO1501" s="123"/>
      <c r="AP1501" s="120"/>
      <c r="AQ1501" s="125" t="str">
        <f>IFERROR(VLOOKUP(G1501,'#Location List#'!$C$3:$D$150,2,FALSE),"")</f>
        <v/>
      </c>
      <c r="AR1501" s="125" t="str">
        <f>IFERROR(VLOOKUP(F1501,'#Location List#'!$Q$3:$R$1154,2,FALSE),"")</f>
        <v/>
      </c>
      <c r="AS1501" s="125" t="str">
        <f>IFERROR(VLOOKUP(V1501,'#Input Lists#'!$B$3:$D$46,3,FALSE),"")</f>
        <v/>
      </c>
      <c r="AT1501" s="125" t="str">
        <f>IFERROR(VLOOKUP(CONCATENATE(V1501," ",W1501),'#Input Lists#'!$K$3:$L$827,2,FALSE),"")</f>
        <v/>
      </c>
      <c r="AU1501" s="125">
        <f>IFERROR(VLOOKUP(AA1501,'#Input Lists#'!$BU$3:$BV$8,2,FALSE),"")</f>
        <v>1</v>
      </c>
      <c r="AV1501" s="118" t="str">
        <f>IFERROR(VLOOKUP(AB1501,'#Input Lists#'!$BO$3:$BP$9,2,FALSE),"")</f>
        <v/>
      </c>
      <c r="AW1501" s="118">
        <f>IFERROR(VLOOKUP(AC1501,'#Input Lists#'!$BL$3:$BM$7,2,FALSE),"")</f>
        <v>1</v>
      </c>
      <c r="AX1501" s="52" t="e">
        <f>VLOOKUP(AQ1501,'#Location List#'!$D$3:$K$150,4,FALSE)</f>
        <v>#N/A</v>
      </c>
      <c r="AY1501" s="273" t="e">
        <f>VLOOKUP(AX1501,'#Location List#'!$Z$3:$AA$13,2,FALSE)</f>
        <v>#N/A</v>
      </c>
      <c r="AZ1501" s="126" t="e">
        <f>VLOOKUP($AT1501,'#Input Lists#'!$L$3:$S$1033,6,FALSE)</f>
        <v>#N/A</v>
      </c>
      <c r="BA1501" s="239" t="e">
        <f>VLOOKUP($AT1501,'#Input Lists#'!$L$3:$S$833,7,FALSE)</f>
        <v>#N/A</v>
      </c>
      <c r="BB1501" s="239" t="e">
        <f>VLOOKUP($AT1501,'#Input Lists#'!$L$3:$S$833,8,FALSE)</f>
        <v>#N/A</v>
      </c>
      <c r="BC1501" s="91" t="str">
        <f t="shared" si="146"/>
        <v/>
      </c>
      <c r="BD1501" s="91" t="str">
        <f t="shared" si="147"/>
        <v/>
      </c>
      <c r="BE1501" s="15" t="str">
        <f t="shared" si="148"/>
        <v/>
      </c>
      <c r="BF1501" s="92" t="str">
        <f t="shared" si="149"/>
        <v>No Sighting Date</v>
      </c>
    </row>
    <row r="1502" spans="1:58" x14ac:dyDescent="0.25">
      <c r="A1502" s="118">
        <v>1497</v>
      </c>
      <c r="B1502" s="119"/>
      <c r="C1502" s="120"/>
      <c r="D1502" s="121"/>
      <c r="E1502" s="121"/>
      <c r="F1502" s="236"/>
      <c r="G1502" s="122" t="str">
        <f>IFERROR(VLOOKUP(F1502,'#Location List#'!$U$3:$V$1154,2,FALSE),"")</f>
        <v/>
      </c>
      <c r="H1502" s="120"/>
      <c r="I1502" s="120"/>
      <c r="J1502" s="120"/>
      <c r="K1502" s="120"/>
      <c r="L1502" s="120"/>
      <c r="M1502" s="120"/>
      <c r="N1502" s="120"/>
      <c r="O1502" s="120"/>
      <c r="P1502" s="120"/>
      <c r="Q1502" s="120"/>
      <c r="R1502" s="120"/>
      <c r="S1502" s="120"/>
      <c r="T1502" s="205">
        <f t="shared" si="144"/>
        <v>0</v>
      </c>
      <c r="U1502" s="205">
        <f t="shared" si="145"/>
        <v>0</v>
      </c>
      <c r="V1502" s="210"/>
      <c r="W1502" s="210"/>
      <c r="X1502" s="23" t="str">
        <f>IFERROR(VLOOKUP(AT1502,'#Input Lists#'!$L$3:$AH$833,3,FALSE)," ")</f>
        <v xml:space="preserve"> </v>
      </c>
      <c r="Y1502" s="23" t="str">
        <f>IFERROR(VLOOKUP(AT1502,'#Input Lists#'!$L$3:$AH$833,5,FALSE)," ")</f>
        <v xml:space="preserve"> </v>
      </c>
      <c r="Z1502" s="206" t="str">
        <f>IFERROR(VLOOKUP(AT1502,'#Input Lists#'!$L$3:$AH$833,9,FALSE)," ")</f>
        <v xml:space="preserve"> </v>
      </c>
      <c r="AA1502" s="119" t="s">
        <v>1527</v>
      </c>
      <c r="AB1502" s="120"/>
      <c r="AC1502" s="123"/>
      <c r="AD1502" s="123"/>
      <c r="AE1502" s="123"/>
      <c r="AF1502" s="123"/>
      <c r="AG1502" s="123"/>
      <c r="AH1502" s="123"/>
      <c r="AI1502" s="123"/>
      <c r="AJ1502" s="123"/>
      <c r="AK1502" s="123"/>
      <c r="AL1502" s="123"/>
      <c r="AM1502" s="123"/>
      <c r="AN1502" s="123"/>
      <c r="AO1502" s="123"/>
      <c r="AP1502" s="120"/>
      <c r="AQ1502" s="125" t="str">
        <f>IFERROR(VLOOKUP(G1502,'#Location List#'!$C$3:$D$150,2,FALSE),"")</f>
        <v/>
      </c>
      <c r="AR1502" s="125" t="str">
        <f>IFERROR(VLOOKUP(F1502,'#Location List#'!$Q$3:$R$1154,2,FALSE),"")</f>
        <v/>
      </c>
      <c r="AS1502" s="125" t="str">
        <f>IFERROR(VLOOKUP(V1502,'#Input Lists#'!$B$3:$D$46,3,FALSE),"")</f>
        <v/>
      </c>
      <c r="AT1502" s="125" t="str">
        <f>IFERROR(VLOOKUP(CONCATENATE(V1502," ",W1502),'#Input Lists#'!$K$3:$L$827,2,FALSE),"")</f>
        <v/>
      </c>
      <c r="AU1502" s="125">
        <f>IFERROR(VLOOKUP(AA1502,'#Input Lists#'!$BU$3:$BV$8,2,FALSE),"")</f>
        <v>1</v>
      </c>
      <c r="AV1502" s="118" t="str">
        <f>IFERROR(VLOOKUP(AB1502,'#Input Lists#'!$BO$3:$BP$9,2,FALSE),"")</f>
        <v/>
      </c>
      <c r="AW1502" s="118">
        <f>IFERROR(VLOOKUP(AC1502,'#Input Lists#'!$BL$3:$BM$7,2,FALSE),"")</f>
        <v>1</v>
      </c>
      <c r="AX1502" s="52" t="e">
        <f>VLOOKUP(AQ1502,'#Location List#'!$D$3:$K$150,4,FALSE)</f>
        <v>#N/A</v>
      </c>
      <c r="AY1502" s="273" t="e">
        <f>VLOOKUP(AX1502,'#Location List#'!$Z$3:$AA$13,2,FALSE)</f>
        <v>#N/A</v>
      </c>
      <c r="AZ1502" s="126" t="e">
        <f>VLOOKUP($AT1502,'#Input Lists#'!$L$3:$S$1033,6,FALSE)</f>
        <v>#N/A</v>
      </c>
      <c r="BA1502" s="239" t="e">
        <f>VLOOKUP($AT1502,'#Input Lists#'!$L$3:$S$833,7,FALSE)</f>
        <v>#N/A</v>
      </c>
      <c r="BB1502" s="239" t="e">
        <f>VLOOKUP($AT1502,'#Input Lists#'!$L$3:$S$833,8,FALSE)</f>
        <v>#N/A</v>
      </c>
      <c r="BC1502" s="91" t="str">
        <f t="shared" si="146"/>
        <v/>
      </c>
      <c r="BD1502" s="91" t="str">
        <f t="shared" si="147"/>
        <v/>
      </c>
      <c r="BE1502" s="15" t="str">
        <f t="shared" si="148"/>
        <v/>
      </c>
      <c r="BF1502" s="92" t="str">
        <f t="shared" si="149"/>
        <v>No Sighting Date</v>
      </c>
    </row>
    <row r="1503" spans="1:58" x14ac:dyDescent="0.25">
      <c r="A1503" s="118">
        <v>1498</v>
      </c>
      <c r="B1503" s="119"/>
      <c r="C1503" s="120"/>
      <c r="D1503" s="121"/>
      <c r="E1503" s="121"/>
      <c r="F1503" s="236"/>
      <c r="G1503" s="122" t="str">
        <f>IFERROR(VLOOKUP(F1503,'#Location List#'!$U$3:$V$1154,2,FALSE),"")</f>
        <v/>
      </c>
      <c r="H1503" s="120"/>
      <c r="I1503" s="120"/>
      <c r="J1503" s="120"/>
      <c r="K1503" s="120"/>
      <c r="L1503" s="120"/>
      <c r="M1503" s="120"/>
      <c r="N1503" s="120"/>
      <c r="O1503" s="120"/>
      <c r="P1503" s="120"/>
      <c r="Q1503" s="120"/>
      <c r="R1503" s="120"/>
      <c r="S1503" s="120"/>
      <c r="T1503" s="205">
        <f t="shared" si="144"/>
        <v>0</v>
      </c>
      <c r="U1503" s="205">
        <f t="shared" si="145"/>
        <v>0</v>
      </c>
      <c r="V1503" s="210"/>
      <c r="W1503" s="210"/>
      <c r="X1503" s="23" t="str">
        <f>IFERROR(VLOOKUP(AT1503,'#Input Lists#'!$L$3:$AH$833,3,FALSE)," ")</f>
        <v xml:space="preserve"> </v>
      </c>
      <c r="Y1503" s="23" t="str">
        <f>IFERROR(VLOOKUP(AT1503,'#Input Lists#'!$L$3:$AH$833,5,FALSE)," ")</f>
        <v xml:space="preserve"> </v>
      </c>
      <c r="Z1503" s="206" t="str">
        <f>IFERROR(VLOOKUP(AT1503,'#Input Lists#'!$L$3:$AH$833,9,FALSE)," ")</f>
        <v xml:space="preserve"> </v>
      </c>
      <c r="AA1503" s="119" t="s">
        <v>1527</v>
      </c>
      <c r="AB1503" s="120"/>
      <c r="AC1503" s="123"/>
      <c r="AD1503" s="123"/>
      <c r="AE1503" s="123"/>
      <c r="AF1503" s="123"/>
      <c r="AG1503" s="123"/>
      <c r="AH1503" s="123"/>
      <c r="AI1503" s="123"/>
      <c r="AJ1503" s="123"/>
      <c r="AK1503" s="123"/>
      <c r="AL1503" s="123"/>
      <c r="AM1503" s="123"/>
      <c r="AN1503" s="123"/>
      <c r="AO1503" s="123"/>
      <c r="AP1503" s="120"/>
      <c r="AQ1503" s="125" t="str">
        <f>IFERROR(VLOOKUP(G1503,'#Location List#'!$C$3:$D$150,2,FALSE),"")</f>
        <v/>
      </c>
      <c r="AR1503" s="125" t="str">
        <f>IFERROR(VLOOKUP(F1503,'#Location List#'!$Q$3:$R$1154,2,FALSE),"")</f>
        <v/>
      </c>
      <c r="AS1503" s="125" t="str">
        <f>IFERROR(VLOOKUP(V1503,'#Input Lists#'!$B$3:$D$46,3,FALSE),"")</f>
        <v/>
      </c>
      <c r="AT1503" s="125" t="str">
        <f>IFERROR(VLOOKUP(CONCATENATE(V1503," ",W1503),'#Input Lists#'!$K$3:$L$827,2,FALSE),"")</f>
        <v/>
      </c>
      <c r="AU1503" s="125">
        <f>IFERROR(VLOOKUP(AA1503,'#Input Lists#'!$BU$3:$BV$8,2,FALSE),"")</f>
        <v>1</v>
      </c>
      <c r="AV1503" s="118" t="str">
        <f>IFERROR(VLOOKUP(AB1503,'#Input Lists#'!$BO$3:$BP$9,2,FALSE),"")</f>
        <v/>
      </c>
      <c r="AW1503" s="118">
        <f>IFERROR(VLOOKUP(AC1503,'#Input Lists#'!$BL$3:$BM$7,2,FALSE),"")</f>
        <v>1</v>
      </c>
      <c r="AX1503" s="52" t="e">
        <f>VLOOKUP(AQ1503,'#Location List#'!$D$3:$K$150,4,FALSE)</f>
        <v>#N/A</v>
      </c>
      <c r="AY1503" s="273" t="e">
        <f>VLOOKUP(AX1503,'#Location List#'!$Z$3:$AA$13,2,FALSE)</f>
        <v>#N/A</v>
      </c>
      <c r="AZ1503" s="126" t="e">
        <f>VLOOKUP($AT1503,'#Input Lists#'!$L$3:$S$1033,6,FALSE)</f>
        <v>#N/A</v>
      </c>
      <c r="BA1503" s="239" t="e">
        <f>VLOOKUP($AT1503,'#Input Lists#'!$L$3:$S$833,7,FALSE)</f>
        <v>#N/A</v>
      </c>
      <c r="BB1503" s="239" t="e">
        <f>VLOOKUP($AT1503,'#Input Lists#'!$L$3:$S$833,8,FALSE)</f>
        <v>#N/A</v>
      </c>
      <c r="BC1503" s="91" t="str">
        <f t="shared" si="146"/>
        <v/>
      </c>
      <c r="BD1503" s="91" t="str">
        <f t="shared" si="147"/>
        <v/>
      </c>
      <c r="BE1503" s="15" t="str">
        <f t="shared" si="148"/>
        <v/>
      </c>
      <c r="BF1503" s="92" t="str">
        <f t="shared" si="149"/>
        <v>No Sighting Date</v>
      </c>
    </row>
    <row r="1504" spans="1:58" x14ac:dyDescent="0.25">
      <c r="A1504" s="118">
        <v>1499</v>
      </c>
      <c r="B1504" s="119"/>
      <c r="C1504" s="120"/>
      <c r="D1504" s="121"/>
      <c r="E1504" s="121"/>
      <c r="F1504" s="236"/>
      <c r="G1504" s="122" t="str">
        <f>IFERROR(VLOOKUP(F1504,'#Location List#'!$U$3:$V$1154,2,FALSE),"")</f>
        <v/>
      </c>
      <c r="H1504" s="120"/>
      <c r="I1504" s="120"/>
      <c r="J1504" s="120"/>
      <c r="K1504" s="120"/>
      <c r="L1504" s="120"/>
      <c r="M1504" s="120"/>
      <c r="N1504" s="120"/>
      <c r="O1504" s="120"/>
      <c r="P1504" s="120"/>
      <c r="Q1504" s="120"/>
      <c r="R1504" s="120"/>
      <c r="S1504" s="120"/>
      <c r="T1504" s="205">
        <f t="shared" si="144"/>
        <v>0</v>
      </c>
      <c r="U1504" s="205">
        <f t="shared" si="145"/>
        <v>0</v>
      </c>
      <c r="V1504" s="210"/>
      <c r="W1504" s="210"/>
      <c r="X1504" s="23" t="str">
        <f>IFERROR(VLOOKUP(AT1504,'#Input Lists#'!$L$3:$AH$833,3,FALSE)," ")</f>
        <v xml:space="preserve"> </v>
      </c>
      <c r="Y1504" s="23" t="str">
        <f>IFERROR(VLOOKUP(AT1504,'#Input Lists#'!$L$3:$AH$833,5,FALSE)," ")</f>
        <v xml:space="preserve"> </v>
      </c>
      <c r="Z1504" s="206" t="str">
        <f>IFERROR(VLOOKUP(AT1504,'#Input Lists#'!$L$3:$AH$833,9,FALSE)," ")</f>
        <v xml:space="preserve"> </v>
      </c>
      <c r="AA1504" s="119" t="s">
        <v>1527</v>
      </c>
      <c r="AB1504" s="120"/>
      <c r="AC1504" s="123"/>
      <c r="AD1504" s="123"/>
      <c r="AE1504" s="123"/>
      <c r="AF1504" s="123"/>
      <c r="AG1504" s="123"/>
      <c r="AH1504" s="123"/>
      <c r="AI1504" s="123"/>
      <c r="AJ1504" s="123"/>
      <c r="AK1504" s="123"/>
      <c r="AL1504" s="123"/>
      <c r="AM1504" s="123"/>
      <c r="AN1504" s="123"/>
      <c r="AO1504" s="123"/>
      <c r="AP1504" s="120"/>
      <c r="AQ1504" s="125" t="str">
        <f>IFERROR(VLOOKUP(G1504,'#Location List#'!$C$3:$D$150,2,FALSE),"")</f>
        <v/>
      </c>
      <c r="AR1504" s="125" t="str">
        <f>IFERROR(VLOOKUP(F1504,'#Location List#'!$Q$3:$R$1154,2,FALSE),"")</f>
        <v/>
      </c>
      <c r="AS1504" s="125" t="str">
        <f>IFERROR(VLOOKUP(V1504,'#Input Lists#'!$B$3:$D$46,3,FALSE),"")</f>
        <v/>
      </c>
      <c r="AT1504" s="125" t="str">
        <f>IFERROR(VLOOKUP(CONCATENATE(V1504," ",W1504),'#Input Lists#'!$K$3:$L$827,2,FALSE),"")</f>
        <v/>
      </c>
      <c r="AU1504" s="125">
        <f>IFERROR(VLOOKUP(AA1504,'#Input Lists#'!$BU$3:$BV$8,2,FALSE),"")</f>
        <v>1</v>
      </c>
      <c r="AV1504" s="118" t="str">
        <f>IFERROR(VLOOKUP(AB1504,'#Input Lists#'!$BO$3:$BP$9,2,FALSE),"")</f>
        <v/>
      </c>
      <c r="AW1504" s="118">
        <f>IFERROR(VLOOKUP(AC1504,'#Input Lists#'!$BL$3:$BM$7,2,FALSE),"")</f>
        <v>1</v>
      </c>
      <c r="AX1504" s="52" t="e">
        <f>VLOOKUP(AQ1504,'#Location List#'!$D$3:$K$150,4,FALSE)</f>
        <v>#N/A</v>
      </c>
      <c r="AY1504" s="273" t="e">
        <f>VLOOKUP(AX1504,'#Location List#'!$Z$3:$AA$13,2,FALSE)</f>
        <v>#N/A</v>
      </c>
      <c r="AZ1504" s="126" t="e">
        <f>VLOOKUP($AT1504,'#Input Lists#'!$L$3:$S$1033,6,FALSE)</f>
        <v>#N/A</v>
      </c>
      <c r="BA1504" s="239" t="e">
        <f>VLOOKUP($AT1504,'#Input Lists#'!$L$3:$S$833,7,FALSE)</f>
        <v>#N/A</v>
      </c>
      <c r="BB1504" s="239" t="e">
        <f>VLOOKUP($AT1504,'#Input Lists#'!$L$3:$S$833,8,FALSE)</f>
        <v>#N/A</v>
      </c>
      <c r="BC1504" s="91" t="str">
        <f t="shared" si="146"/>
        <v/>
      </c>
      <c r="BD1504" s="91" t="str">
        <f t="shared" si="147"/>
        <v/>
      </c>
      <c r="BE1504" s="15" t="str">
        <f t="shared" si="148"/>
        <v/>
      </c>
      <c r="BF1504" s="92" t="str">
        <f t="shared" si="149"/>
        <v>No Sighting Date</v>
      </c>
    </row>
    <row r="1505" spans="1:58" x14ac:dyDescent="0.25">
      <c r="A1505" s="118">
        <v>1500</v>
      </c>
      <c r="B1505" s="119"/>
      <c r="C1505" s="120"/>
      <c r="D1505" s="121"/>
      <c r="E1505" s="121"/>
      <c r="F1505" s="236"/>
      <c r="G1505" s="122" t="str">
        <f>IFERROR(VLOOKUP(F1505,'#Location List#'!$U$3:$V$1154,2,FALSE),"")</f>
        <v/>
      </c>
      <c r="H1505" s="120"/>
      <c r="I1505" s="120"/>
      <c r="J1505" s="120"/>
      <c r="K1505" s="120"/>
      <c r="L1505" s="120"/>
      <c r="M1505" s="120"/>
      <c r="N1505" s="120"/>
      <c r="O1505" s="120"/>
      <c r="P1505" s="120"/>
      <c r="Q1505" s="120"/>
      <c r="R1505" s="120"/>
      <c r="S1505" s="120"/>
      <c r="T1505" s="205">
        <f t="shared" si="144"/>
        <v>0</v>
      </c>
      <c r="U1505" s="205">
        <f t="shared" si="145"/>
        <v>0</v>
      </c>
      <c r="V1505" s="210"/>
      <c r="W1505" s="210"/>
      <c r="X1505" s="23" t="str">
        <f>IFERROR(VLOOKUP(AT1505,'#Input Lists#'!$L$3:$AH$833,3,FALSE)," ")</f>
        <v xml:space="preserve"> </v>
      </c>
      <c r="Y1505" s="23" t="str">
        <f>IFERROR(VLOOKUP(AT1505,'#Input Lists#'!$L$3:$AH$833,5,FALSE)," ")</f>
        <v xml:space="preserve"> </v>
      </c>
      <c r="Z1505" s="206" t="str">
        <f>IFERROR(VLOOKUP(AT1505,'#Input Lists#'!$L$3:$AH$833,9,FALSE)," ")</f>
        <v xml:space="preserve"> </v>
      </c>
      <c r="AA1505" s="119" t="s">
        <v>1527</v>
      </c>
      <c r="AB1505" s="120"/>
      <c r="AC1505" s="123"/>
      <c r="AD1505" s="123"/>
      <c r="AE1505" s="123"/>
      <c r="AF1505" s="123"/>
      <c r="AG1505" s="123"/>
      <c r="AH1505" s="123"/>
      <c r="AI1505" s="123"/>
      <c r="AJ1505" s="123"/>
      <c r="AK1505" s="123"/>
      <c r="AL1505" s="123"/>
      <c r="AM1505" s="123"/>
      <c r="AN1505" s="123"/>
      <c r="AO1505" s="123"/>
      <c r="AP1505" s="120"/>
      <c r="AQ1505" s="125" t="str">
        <f>IFERROR(VLOOKUP(G1505,'#Location List#'!$C$3:$D$150,2,FALSE),"")</f>
        <v/>
      </c>
      <c r="AR1505" s="125" t="str">
        <f>IFERROR(VLOOKUP(F1505,'#Location List#'!$Q$3:$R$1154,2,FALSE),"")</f>
        <v/>
      </c>
      <c r="AS1505" s="125" t="str">
        <f>IFERROR(VLOOKUP(V1505,'#Input Lists#'!$B$3:$D$46,3,FALSE),"")</f>
        <v/>
      </c>
      <c r="AT1505" s="125" t="str">
        <f>IFERROR(VLOOKUP(CONCATENATE(V1505," ",W1505),'#Input Lists#'!$K$3:$L$827,2,FALSE),"")</f>
        <v/>
      </c>
      <c r="AU1505" s="125">
        <f>IFERROR(VLOOKUP(AA1505,'#Input Lists#'!$BU$3:$BV$8,2,FALSE),"")</f>
        <v>1</v>
      </c>
      <c r="AV1505" s="118" t="str">
        <f>IFERROR(VLOOKUP(AB1505,'#Input Lists#'!$BO$3:$BP$9,2,FALSE),"")</f>
        <v/>
      </c>
      <c r="AW1505" s="118">
        <f>IFERROR(VLOOKUP(AC1505,'#Input Lists#'!$BL$3:$BM$7,2,FALSE),"")</f>
        <v>1</v>
      </c>
      <c r="AX1505" s="52" t="e">
        <f>VLOOKUP(AQ1505,'#Location List#'!$D$3:$K$150,4,FALSE)</f>
        <v>#N/A</v>
      </c>
      <c r="AY1505" s="273" t="e">
        <f>VLOOKUP(AX1505,'#Location List#'!$Z$3:$AA$13,2,FALSE)</f>
        <v>#N/A</v>
      </c>
      <c r="AZ1505" s="126" t="e">
        <f>VLOOKUP($AT1505,'#Input Lists#'!$L$3:$S$1033,6,FALSE)</f>
        <v>#N/A</v>
      </c>
      <c r="BA1505" s="239" t="e">
        <f>VLOOKUP($AT1505,'#Input Lists#'!$L$3:$S$833,7,FALSE)</f>
        <v>#N/A</v>
      </c>
      <c r="BB1505" s="239" t="e">
        <f>VLOOKUP($AT1505,'#Input Lists#'!$L$3:$S$833,8,FALSE)</f>
        <v>#N/A</v>
      </c>
      <c r="BC1505" s="91" t="str">
        <f t="shared" si="146"/>
        <v/>
      </c>
      <c r="BD1505" s="91" t="str">
        <f t="shared" si="147"/>
        <v/>
      </c>
      <c r="BE1505" s="15" t="str">
        <f t="shared" si="148"/>
        <v/>
      </c>
      <c r="BF1505" s="92" t="str">
        <f t="shared" si="149"/>
        <v>No Sighting Date</v>
      </c>
    </row>
    <row r="1506" spans="1:58" x14ac:dyDescent="0.25">
      <c r="A1506" s="118">
        <v>1501</v>
      </c>
      <c r="B1506" s="119"/>
      <c r="C1506" s="120"/>
      <c r="D1506" s="121"/>
      <c r="E1506" s="121"/>
      <c r="F1506" s="236"/>
      <c r="G1506" s="122" t="str">
        <f>IFERROR(VLOOKUP(F1506,'#Location List#'!$U$3:$V$1154,2,FALSE),"")</f>
        <v/>
      </c>
      <c r="H1506" s="120"/>
      <c r="I1506" s="120"/>
      <c r="J1506" s="120"/>
      <c r="K1506" s="120"/>
      <c r="L1506" s="120"/>
      <c r="M1506" s="120"/>
      <c r="N1506" s="120"/>
      <c r="O1506" s="120"/>
      <c r="P1506" s="120"/>
      <c r="Q1506" s="120"/>
      <c r="R1506" s="120"/>
      <c r="S1506" s="120"/>
      <c r="T1506" s="205">
        <f t="shared" si="144"/>
        <v>0</v>
      </c>
      <c r="U1506" s="205">
        <f t="shared" si="145"/>
        <v>0</v>
      </c>
      <c r="V1506" s="210"/>
      <c r="W1506" s="210"/>
      <c r="X1506" s="23" t="str">
        <f>IFERROR(VLOOKUP(AT1506,'#Input Lists#'!$L$3:$AH$833,3,FALSE)," ")</f>
        <v xml:space="preserve"> </v>
      </c>
      <c r="Y1506" s="23" t="str">
        <f>IFERROR(VLOOKUP(AT1506,'#Input Lists#'!$L$3:$AH$833,5,FALSE)," ")</f>
        <v xml:space="preserve"> </v>
      </c>
      <c r="Z1506" s="206" t="str">
        <f>IFERROR(VLOOKUP(AT1506,'#Input Lists#'!$L$3:$AH$833,9,FALSE)," ")</f>
        <v xml:space="preserve"> </v>
      </c>
      <c r="AA1506" s="119" t="s">
        <v>1527</v>
      </c>
      <c r="AB1506" s="120"/>
      <c r="AC1506" s="123"/>
      <c r="AD1506" s="123"/>
      <c r="AE1506" s="123"/>
      <c r="AF1506" s="123"/>
      <c r="AG1506" s="123"/>
      <c r="AH1506" s="123"/>
      <c r="AI1506" s="123"/>
      <c r="AJ1506" s="123"/>
      <c r="AK1506" s="123"/>
      <c r="AL1506" s="123"/>
      <c r="AM1506" s="123"/>
      <c r="AN1506" s="123"/>
      <c r="AO1506" s="123"/>
      <c r="AP1506" s="120"/>
      <c r="AQ1506" s="125" t="str">
        <f>IFERROR(VLOOKUP(G1506,'#Location List#'!$C$3:$D$150,2,FALSE),"")</f>
        <v/>
      </c>
      <c r="AR1506" s="125" t="str">
        <f>IFERROR(VLOOKUP(F1506,'#Location List#'!$Q$3:$R$1154,2,FALSE),"")</f>
        <v/>
      </c>
      <c r="AS1506" s="125" t="str">
        <f>IFERROR(VLOOKUP(V1506,'#Input Lists#'!$B$3:$D$46,3,FALSE),"")</f>
        <v/>
      </c>
      <c r="AT1506" s="125" t="str">
        <f>IFERROR(VLOOKUP(CONCATENATE(V1506," ",W1506),'#Input Lists#'!$K$3:$L$827,2,FALSE),"")</f>
        <v/>
      </c>
      <c r="AU1506" s="125">
        <f>IFERROR(VLOOKUP(AA1506,'#Input Lists#'!$BU$3:$BV$8,2,FALSE),"")</f>
        <v>1</v>
      </c>
      <c r="AV1506" s="118" t="str">
        <f>IFERROR(VLOOKUP(AB1506,'#Input Lists#'!$BO$3:$BP$9,2,FALSE),"")</f>
        <v/>
      </c>
      <c r="AW1506" s="118">
        <f>IFERROR(VLOOKUP(AC1506,'#Input Lists#'!$BL$3:$BM$7,2,FALSE),"")</f>
        <v>1</v>
      </c>
      <c r="AX1506" s="52" t="e">
        <f>VLOOKUP(AQ1506,'#Location List#'!$D$3:$K$150,4,FALSE)</f>
        <v>#N/A</v>
      </c>
      <c r="AY1506" s="273" t="e">
        <f>VLOOKUP(AX1506,'#Location List#'!$Z$3:$AA$13,2,FALSE)</f>
        <v>#N/A</v>
      </c>
      <c r="AZ1506" s="126" t="e">
        <f>VLOOKUP($AT1506,'#Input Lists#'!$L$3:$S$1033,6,FALSE)</f>
        <v>#N/A</v>
      </c>
      <c r="BA1506" s="239" t="e">
        <f>VLOOKUP($AT1506,'#Input Lists#'!$L$3:$S$833,7,FALSE)</f>
        <v>#N/A</v>
      </c>
      <c r="BB1506" s="239" t="e">
        <f>VLOOKUP($AT1506,'#Input Lists#'!$L$3:$S$833,8,FALSE)</f>
        <v>#N/A</v>
      </c>
      <c r="BC1506" s="91" t="str">
        <f t="shared" si="146"/>
        <v/>
      </c>
      <c r="BD1506" s="91" t="str">
        <f t="shared" si="147"/>
        <v/>
      </c>
      <c r="BE1506" s="15" t="str">
        <f t="shared" si="148"/>
        <v/>
      </c>
      <c r="BF1506" s="92" t="str">
        <f t="shared" si="149"/>
        <v>No Sighting Date</v>
      </c>
    </row>
    <row r="1507" spans="1:58" x14ac:dyDescent="0.25">
      <c r="A1507" s="118">
        <v>1502</v>
      </c>
      <c r="B1507" s="119"/>
      <c r="C1507" s="120"/>
      <c r="D1507" s="121"/>
      <c r="E1507" s="121"/>
      <c r="F1507" s="236"/>
      <c r="G1507" s="122" t="str">
        <f>IFERROR(VLOOKUP(F1507,'#Location List#'!$U$3:$V$1154,2,FALSE),"")</f>
        <v/>
      </c>
      <c r="H1507" s="120"/>
      <c r="I1507" s="120"/>
      <c r="J1507" s="120"/>
      <c r="K1507" s="120"/>
      <c r="L1507" s="120"/>
      <c r="M1507" s="120"/>
      <c r="N1507" s="120"/>
      <c r="O1507" s="120"/>
      <c r="P1507" s="120"/>
      <c r="Q1507" s="120"/>
      <c r="R1507" s="120"/>
      <c r="S1507" s="120"/>
      <c r="T1507" s="205">
        <f t="shared" si="144"/>
        <v>0</v>
      </c>
      <c r="U1507" s="205">
        <f t="shared" si="145"/>
        <v>0</v>
      </c>
      <c r="V1507" s="210"/>
      <c r="W1507" s="210"/>
      <c r="X1507" s="23" t="str">
        <f>IFERROR(VLOOKUP(AT1507,'#Input Lists#'!$L$3:$AH$833,3,FALSE)," ")</f>
        <v xml:space="preserve"> </v>
      </c>
      <c r="Y1507" s="23" t="str">
        <f>IFERROR(VLOOKUP(AT1507,'#Input Lists#'!$L$3:$AH$833,5,FALSE)," ")</f>
        <v xml:space="preserve"> </v>
      </c>
      <c r="Z1507" s="206" t="str">
        <f>IFERROR(VLOOKUP(AT1507,'#Input Lists#'!$L$3:$AH$833,9,FALSE)," ")</f>
        <v xml:space="preserve"> </v>
      </c>
      <c r="AA1507" s="119" t="s">
        <v>1527</v>
      </c>
      <c r="AB1507" s="120"/>
      <c r="AC1507" s="123"/>
      <c r="AD1507" s="123"/>
      <c r="AE1507" s="123"/>
      <c r="AF1507" s="123"/>
      <c r="AG1507" s="123"/>
      <c r="AH1507" s="123"/>
      <c r="AI1507" s="123"/>
      <c r="AJ1507" s="123"/>
      <c r="AK1507" s="123"/>
      <c r="AL1507" s="123"/>
      <c r="AM1507" s="123"/>
      <c r="AN1507" s="123"/>
      <c r="AO1507" s="123"/>
      <c r="AP1507" s="120"/>
      <c r="AQ1507" s="125" t="str">
        <f>IFERROR(VLOOKUP(G1507,'#Location List#'!$C$3:$D$150,2,FALSE),"")</f>
        <v/>
      </c>
      <c r="AR1507" s="125" t="str">
        <f>IFERROR(VLOOKUP(F1507,'#Location List#'!$Q$3:$R$1154,2,FALSE),"")</f>
        <v/>
      </c>
      <c r="AS1507" s="125" t="str">
        <f>IFERROR(VLOOKUP(V1507,'#Input Lists#'!$B$3:$D$46,3,FALSE),"")</f>
        <v/>
      </c>
      <c r="AT1507" s="125" t="str">
        <f>IFERROR(VLOOKUP(CONCATENATE(V1507," ",W1507),'#Input Lists#'!$K$3:$L$827,2,FALSE),"")</f>
        <v/>
      </c>
      <c r="AU1507" s="125">
        <f>IFERROR(VLOOKUP(AA1507,'#Input Lists#'!$BU$3:$BV$8,2,FALSE),"")</f>
        <v>1</v>
      </c>
      <c r="AV1507" s="118" t="str">
        <f>IFERROR(VLOOKUP(AB1507,'#Input Lists#'!$BO$3:$BP$9,2,FALSE),"")</f>
        <v/>
      </c>
      <c r="AW1507" s="118">
        <f>IFERROR(VLOOKUP(AC1507,'#Input Lists#'!$BL$3:$BM$7,2,FALSE),"")</f>
        <v>1</v>
      </c>
      <c r="AX1507" s="52" t="e">
        <f>VLOOKUP(AQ1507,'#Location List#'!$D$3:$K$150,4,FALSE)</f>
        <v>#N/A</v>
      </c>
      <c r="AY1507" s="273" t="e">
        <f>VLOOKUP(AX1507,'#Location List#'!$Z$3:$AA$13,2,FALSE)</f>
        <v>#N/A</v>
      </c>
      <c r="AZ1507" s="126" t="e">
        <f>VLOOKUP($AT1507,'#Input Lists#'!$L$3:$S$1033,6,FALSE)</f>
        <v>#N/A</v>
      </c>
      <c r="BA1507" s="239" t="e">
        <f>VLOOKUP($AT1507,'#Input Lists#'!$L$3:$S$833,7,FALSE)</f>
        <v>#N/A</v>
      </c>
      <c r="BB1507" s="239" t="e">
        <f>VLOOKUP($AT1507,'#Input Lists#'!$L$3:$S$833,8,FALSE)</f>
        <v>#N/A</v>
      </c>
      <c r="BC1507" s="91" t="str">
        <f t="shared" si="146"/>
        <v/>
      </c>
      <c r="BD1507" s="91" t="str">
        <f t="shared" si="147"/>
        <v/>
      </c>
      <c r="BE1507" s="15" t="str">
        <f t="shared" si="148"/>
        <v/>
      </c>
      <c r="BF1507" s="92" t="str">
        <f t="shared" si="149"/>
        <v>No Sighting Date</v>
      </c>
    </row>
    <row r="1508" spans="1:58" x14ac:dyDescent="0.25">
      <c r="A1508" s="118">
        <v>1503</v>
      </c>
      <c r="B1508" s="119"/>
      <c r="C1508" s="120"/>
      <c r="D1508" s="121"/>
      <c r="E1508" s="121"/>
      <c r="F1508" s="236"/>
      <c r="G1508" s="122" t="str">
        <f>IFERROR(VLOOKUP(F1508,'#Location List#'!$U$3:$V$1154,2,FALSE),"")</f>
        <v/>
      </c>
      <c r="H1508" s="120"/>
      <c r="I1508" s="120"/>
      <c r="J1508" s="120"/>
      <c r="K1508" s="120"/>
      <c r="L1508" s="120"/>
      <c r="M1508" s="120"/>
      <c r="N1508" s="120"/>
      <c r="O1508" s="120"/>
      <c r="P1508" s="120"/>
      <c r="Q1508" s="120"/>
      <c r="R1508" s="120"/>
      <c r="S1508" s="120"/>
      <c r="T1508" s="205">
        <f t="shared" si="144"/>
        <v>0</v>
      </c>
      <c r="U1508" s="205">
        <f t="shared" si="145"/>
        <v>0</v>
      </c>
      <c r="V1508" s="210"/>
      <c r="W1508" s="210"/>
      <c r="X1508" s="23" t="str">
        <f>IFERROR(VLOOKUP(AT1508,'#Input Lists#'!$L$3:$AH$833,3,FALSE)," ")</f>
        <v xml:space="preserve"> </v>
      </c>
      <c r="Y1508" s="23" t="str">
        <f>IFERROR(VLOOKUP(AT1508,'#Input Lists#'!$L$3:$AH$833,5,FALSE)," ")</f>
        <v xml:space="preserve"> </v>
      </c>
      <c r="Z1508" s="206" t="str">
        <f>IFERROR(VLOOKUP(AT1508,'#Input Lists#'!$L$3:$AH$833,9,FALSE)," ")</f>
        <v xml:space="preserve"> </v>
      </c>
      <c r="AA1508" s="119" t="s">
        <v>1527</v>
      </c>
      <c r="AB1508" s="120"/>
      <c r="AC1508" s="123"/>
      <c r="AD1508" s="123"/>
      <c r="AE1508" s="123"/>
      <c r="AF1508" s="123"/>
      <c r="AG1508" s="123"/>
      <c r="AH1508" s="123"/>
      <c r="AI1508" s="123"/>
      <c r="AJ1508" s="123"/>
      <c r="AK1508" s="123"/>
      <c r="AL1508" s="123"/>
      <c r="AM1508" s="123"/>
      <c r="AN1508" s="123"/>
      <c r="AO1508" s="123"/>
      <c r="AP1508" s="120"/>
      <c r="AQ1508" s="125" t="str">
        <f>IFERROR(VLOOKUP(G1508,'#Location List#'!$C$3:$D$150,2,FALSE),"")</f>
        <v/>
      </c>
      <c r="AR1508" s="125" t="str">
        <f>IFERROR(VLOOKUP(F1508,'#Location List#'!$Q$3:$R$1154,2,FALSE),"")</f>
        <v/>
      </c>
      <c r="AS1508" s="125" t="str">
        <f>IFERROR(VLOOKUP(V1508,'#Input Lists#'!$B$3:$D$46,3,FALSE),"")</f>
        <v/>
      </c>
      <c r="AT1508" s="125" t="str">
        <f>IFERROR(VLOOKUP(CONCATENATE(V1508," ",W1508),'#Input Lists#'!$K$3:$L$827,2,FALSE),"")</f>
        <v/>
      </c>
      <c r="AU1508" s="125">
        <f>IFERROR(VLOOKUP(AA1508,'#Input Lists#'!$BU$3:$BV$8,2,FALSE),"")</f>
        <v>1</v>
      </c>
      <c r="AV1508" s="118" t="str">
        <f>IFERROR(VLOOKUP(AB1508,'#Input Lists#'!$BO$3:$BP$9,2,FALSE),"")</f>
        <v/>
      </c>
      <c r="AW1508" s="118">
        <f>IFERROR(VLOOKUP(AC1508,'#Input Lists#'!$BL$3:$BM$7,2,FALSE),"")</f>
        <v>1</v>
      </c>
      <c r="AX1508" s="52" t="e">
        <f>VLOOKUP(AQ1508,'#Location List#'!$D$3:$K$150,4,FALSE)</f>
        <v>#N/A</v>
      </c>
      <c r="AY1508" s="273" t="e">
        <f>VLOOKUP(AX1508,'#Location List#'!$Z$3:$AA$13,2,FALSE)</f>
        <v>#N/A</v>
      </c>
      <c r="AZ1508" s="126" t="e">
        <f>VLOOKUP($AT1508,'#Input Lists#'!$L$3:$S$1033,6,FALSE)</f>
        <v>#N/A</v>
      </c>
      <c r="BA1508" s="239" t="e">
        <f>VLOOKUP($AT1508,'#Input Lists#'!$L$3:$S$833,7,FALSE)</f>
        <v>#N/A</v>
      </c>
      <c r="BB1508" s="239" t="e">
        <f>VLOOKUP($AT1508,'#Input Lists#'!$L$3:$S$833,8,FALSE)</f>
        <v>#N/A</v>
      </c>
      <c r="BC1508" s="91" t="str">
        <f t="shared" si="146"/>
        <v/>
      </c>
      <c r="BD1508" s="91" t="str">
        <f t="shared" si="147"/>
        <v/>
      </c>
      <c r="BE1508" s="15" t="str">
        <f t="shared" si="148"/>
        <v/>
      </c>
      <c r="BF1508" s="92" t="str">
        <f t="shared" si="149"/>
        <v>No Sighting Date</v>
      </c>
    </row>
    <row r="1509" spans="1:58" x14ac:dyDescent="0.25">
      <c r="A1509" s="118">
        <v>1504</v>
      </c>
      <c r="B1509" s="119"/>
      <c r="C1509" s="120"/>
      <c r="D1509" s="121"/>
      <c r="E1509" s="121"/>
      <c r="F1509" s="236"/>
      <c r="G1509" s="122" t="str">
        <f>IFERROR(VLOOKUP(F1509,'#Location List#'!$U$3:$V$1154,2,FALSE),"")</f>
        <v/>
      </c>
      <c r="H1509" s="120"/>
      <c r="I1509" s="120"/>
      <c r="J1509" s="120"/>
      <c r="K1509" s="120"/>
      <c r="L1509" s="120"/>
      <c r="M1509" s="120"/>
      <c r="N1509" s="120"/>
      <c r="O1509" s="120"/>
      <c r="P1509" s="120"/>
      <c r="Q1509" s="120"/>
      <c r="R1509" s="120"/>
      <c r="S1509" s="120"/>
      <c r="T1509" s="205">
        <f t="shared" si="144"/>
        <v>0</v>
      </c>
      <c r="U1509" s="205">
        <f t="shared" si="145"/>
        <v>0</v>
      </c>
      <c r="V1509" s="210"/>
      <c r="W1509" s="210"/>
      <c r="X1509" s="23" t="str">
        <f>IFERROR(VLOOKUP(AT1509,'#Input Lists#'!$L$3:$AH$833,3,FALSE)," ")</f>
        <v xml:space="preserve"> </v>
      </c>
      <c r="Y1509" s="23" t="str">
        <f>IFERROR(VLOOKUP(AT1509,'#Input Lists#'!$L$3:$AH$833,5,FALSE)," ")</f>
        <v xml:space="preserve"> </v>
      </c>
      <c r="Z1509" s="206" t="str">
        <f>IFERROR(VLOOKUP(AT1509,'#Input Lists#'!$L$3:$AH$833,9,FALSE)," ")</f>
        <v xml:space="preserve"> </v>
      </c>
      <c r="AA1509" s="119" t="s">
        <v>1527</v>
      </c>
      <c r="AB1509" s="120"/>
      <c r="AC1509" s="123"/>
      <c r="AD1509" s="123"/>
      <c r="AE1509" s="123"/>
      <c r="AF1509" s="123"/>
      <c r="AG1509" s="123"/>
      <c r="AH1509" s="123"/>
      <c r="AI1509" s="123"/>
      <c r="AJ1509" s="123"/>
      <c r="AK1509" s="123"/>
      <c r="AL1509" s="123"/>
      <c r="AM1509" s="123"/>
      <c r="AN1509" s="123"/>
      <c r="AO1509" s="123"/>
      <c r="AP1509" s="120"/>
      <c r="AQ1509" s="125" t="str">
        <f>IFERROR(VLOOKUP(G1509,'#Location List#'!$C$3:$D$150,2,FALSE),"")</f>
        <v/>
      </c>
      <c r="AR1509" s="125" t="str">
        <f>IFERROR(VLOOKUP(F1509,'#Location List#'!$Q$3:$R$1154,2,FALSE),"")</f>
        <v/>
      </c>
      <c r="AS1509" s="125" t="str">
        <f>IFERROR(VLOOKUP(V1509,'#Input Lists#'!$B$3:$D$46,3,FALSE),"")</f>
        <v/>
      </c>
      <c r="AT1509" s="125" t="str">
        <f>IFERROR(VLOOKUP(CONCATENATE(V1509," ",W1509),'#Input Lists#'!$K$3:$L$827,2,FALSE),"")</f>
        <v/>
      </c>
      <c r="AU1509" s="125">
        <f>IFERROR(VLOOKUP(AA1509,'#Input Lists#'!$BU$3:$BV$8,2,FALSE),"")</f>
        <v>1</v>
      </c>
      <c r="AV1509" s="118" t="str">
        <f>IFERROR(VLOOKUP(AB1509,'#Input Lists#'!$BO$3:$BP$9,2,FALSE),"")</f>
        <v/>
      </c>
      <c r="AW1509" s="118">
        <f>IFERROR(VLOOKUP(AC1509,'#Input Lists#'!$BL$3:$BM$7,2,FALSE),"")</f>
        <v>1</v>
      </c>
      <c r="AX1509" s="52" t="e">
        <f>VLOOKUP(AQ1509,'#Location List#'!$D$3:$K$150,4,FALSE)</f>
        <v>#N/A</v>
      </c>
      <c r="AY1509" s="273" t="e">
        <f>VLOOKUP(AX1509,'#Location List#'!$Z$3:$AA$13,2,FALSE)</f>
        <v>#N/A</v>
      </c>
      <c r="AZ1509" s="126" t="e">
        <f>VLOOKUP($AT1509,'#Input Lists#'!$L$3:$S$1033,6,FALSE)</f>
        <v>#N/A</v>
      </c>
      <c r="BA1509" s="239" t="e">
        <f>VLOOKUP($AT1509,'#Input Lists#'!$L$3:$S$833,7,FALSE)</f>
        <v>#N/A</v>
      </c>
      <c r="BB1509" s="239" t="e">
        <f>VLOOKUP($AT1509,'#Input Lists#'!$L$3:$S$833,8,FALSE)</f>
        <v>#N/A</v>
      </c>
      <c r="BC1509" s="91" t="str">
        <f t="shared" si="146"/>
        <v/>
      </c>
      <c r="BD1509" s="91" t="str">
        <f t="shared" si="147"/>
        <v/>
      </c>
      <c r="BE1509" s="15" t="str">
        <f t="shared" si="148"/>
        <v/>
      </c>
      <c r="BF1509" s="92" t="str">
        <f t="shared" si="149"/>
        <v>No Sighting Date</v>
      </c>
    </row>
    <row r="1510" spans="1:58" x14ac:dyDescent="0.25">
      <c r="A1510" s="118">
        <v>1505</v>
      </c>
      <c r="B1510" s="119"/>
      <c r="C1510" s="120"/>
      <c r="D1510" s="121"/>
      <c r="E1510" s="121"/>
      <c r="F1510" s="236"/>
      <c r="G1510" s="122" t="str">
        <f>IFERROR(VLOOKUP(F1510,'#Location List#'!$U$3:$V$1154,2,FALSE),"")</f>
        <v/>
      </c>
      <c r="H1510" s="120"/>
      <c r="I1510" s="120"/>
      <c r="J1510" s="120"/>
      <c r="K1510" s="120"/>
      <c r="L1510" s="120"/>
      <c r="M1510" s="120"/>
      <c r="N1510" s="120"/>
      <c r="O1510" s="120"/>
      <c r="P1510" s="120"/>
      <c r="Q1510" s="120"/>
      <c r="R1510" s="120"/>
      <c r="S1510" s="120"/>
      <c r="T1510" s="205">
        <f t="shared" si="144"/>
        <v>0</v>
      </c>
      <c r="U1510" s="205">
        <f t="shared" si="145"/>
        <v>0</v>
      </c>
      <c r="V1510" s="210"/>
      <c r="W1510" s="210"/>
      <c r="X1510" s="23" t="str">
        <f>IFERROR(VLOOKUP(AT1510,'#Input Lists#'!$L$3:$AH$833,3,FALSE)," ")</f>
        <v xml:space="preserve"> </v>
      </c>
      <c r="Y1510" s="23" t="str">
        <f>IFERROR(VLOOKUP(AT1510,'#Input Lists#'!$L$3:$AH$833,5,FALSE)," ")</f>
        <v xml:space="preserve"> </v>
      </c>
      <c r="Z1510" s="206" t="str">
        <f>IFERROR(VLOOKUP(AT1510,'#Input Lists#'!$L$3:$AH$833,9,FALSE)," ")</f>
        <v xml:space="preserve"> </v>
      </c>
      <c r="AA1510" s="119" t="s">
        <v>1527</v>
      </c>
      <c r="AB1510" s="120"/>
      <c r="AC1510" s="123"/>
      <c r="AD1510" s="123"/>
      <c r="AE1510" s="123"/>
      <c r="AF1510" s="123"/>
      <c r="AG1510" s="123"/>
      <c r="AH1510" s="123"/>
      <c r="AI1510" s="123"/>
      <c r="AJ1510" s="123"/>
      <c r="AK1510" s="123"/>
      <c r="AL1510" s="123"/>
      <c r="AM1510" s="123"/>
      <c r="AN1510" s="123"/>
      <c r="AO1510" s="123"/>
      <c r="AP1510" s="120"/>
      <c r="AQ1510" s="125" t="str">
        <f>IFERROR(VLOOKUP(G1510,'#Location List#'!$C$3:$D$150,2,FALSE),"")</f>
        <v/>
      </c>
      <c r="AR1510" s="125" t="str">
        <f>IFERROR(VLOOKUP(F1510,'#Location List#'!$Q$3:$R$1154,2,FALSE),"")</f>
        <v/>
      </c>
      <c r="AS1510" s="125" t="str">
        <f>IFERROR(VLOOKUP(V1510,'#Input Lists#'!$B$3:$D$46,3,FALSE),"")</f>
        <v/>
      </c>
      <c r="AT1510" s="125" t="str">
        <f>IFERROR(VLOOKUP(CONCATENATE(V1510," ",W1510),'#Input Lists#'!$K$3:$L$827,2,FALSE),"")</f>
        <v/>
      </c>
      <c r="AU1510" s="125">
        <f>IFERROR(VLOOKUP(AA1510,'#Input Lists#'!$BU$3:$BV$8,2,FALSE),"")</f>
        <v>1</v>
      </c>
      <c r="AV1510" s="118" t="str">
        <f>IFERROR(VLOOKUP(AB1510,'#Input Lists#'!$BO$3:$BP$9,2,FALSE),"")</f>
        <v/>
      </c>
      <c r="AW1510" s="118">
        <f>IFERROR(VLOOKUP(AC1510,'#Input Lists#'!$BL$3:$BM$7,2,FALSE),"")</f>
        <v>1</v>
      </c>
      <c r="AX1510" s="52" t="e">
        <f>VLOOKUP(AQ1510,'#Location List#'!$D$3:$K$150,4,FALSE)</f>
        <v>#N/A</v>
      </c>
      <c r="AY1510" s="273" t="e">
        <f>VLOOKUP(AX1510,'#Location List#'!$Z$3:$AA$13,2,FALSE)</f>
        <v>#N/A</v>
      </c>
      <c r="AZ1510" s="126" t="e">
        <f>VLOOKUP($AT1510,'#Input Lists#'!$L$3:$S$1033,6,FALSE)</f>
        <v>#N/A</v>
      </c>
      <c r="BA1510" s="239" t="e">
        <f>VLOOKUP($AT1510,'#Input Lists#'!$L$3:$S$833,7,FALSE)</f>
        <v>#N/A</v>
      </c>
      <c r="BB1510" s="239" t="e">
        <f>VLOOKUP($AT1510,'#Input Lists#'!$L$3:$S$833,8,FALSE)</f>
        <v>#N/A</v>
      </c>
      <c r="BC1510" s="91" t="str">
        <f t="shared" si="146"/>
        <v/>
      </c>
      <c r="BD1510" s="91" t="str">
        <f t="shared" si="147"/>
        <v/>
      </c>
      <c r="BE1510" s="15" t="str">
        <f t="shared" si="148"/>
        <v/>
      </c>
      <c r="BF1510" s="92" t="str">
        <f t="shared" si="149"/>
        <v>No Sighting Date</v>
      </c>
    </row>
    <row r="1511" spans="1:58" x14ac:dyDescent="0.25">
      <c r="A1511" s="118">
        <v>1506</v>
      </c>
      <c r="B1511" s="119"/>
      <c r="C1511" s="120"/>
      <c r="D1511" s="121"/>
      <c r="E1511" s="121"/>
      <c r="F1511" s="236"/>
      <c r="G1511" s="122" t="str">
        <f>IFERROR(VLOOKUP(F1511,'#Location List#'!$U$3:$V$1154,2,FALSE),"")</f>
        <v/>
      </c>
      <c r="H1511" s="120"/>
      <c r="I1511" s="120"/>
      <c r="J1511" s="120"/>
      <c r="K1511" s="120"/>
      <c r="L1511" s="120"/>
      <c r="M1511" s="120"/>
      <c r="N1511" s="120"/>
      <c r="O1511" s="120"/>
      <c r="P1511" s="120"/>
      <c r="Q1511" s="120"/>
      <c r="R1511" s="120"/>
      <c r="S1511" s="120"/>
      <c r="T1511" s="205">
        <f t="shared" si="144"/>
        <v>0</v>
      </c>
      <c r="U1511" s="205">
        <f t="shared" si="145"/>
        <v>0</v>
      </c>
      <c r="V1511" s="210"/>
      <c r="W1511" s="210"/>
      <c r="X1511" s="23" t="str">
        <f>IFERROR(VLOOKUP(AT1511,'#Input Lists#'!$L$3:$AH$833,3,FALSE)," ")</f>
        <v xml:space="preserve"> </v>
      </c>
      <c r="Y1511" s="23" t="str">
        <f>IFERROR(VLOOKUP(AT1511,'#Input Lists#'!$L$3:$AH$833,5,FALSE)," ")</f>
        <v xml:space="preserve"> </v>
      </c>
      <c r="Z1511" s="206" t="str">
        <f>IFERROR(VLOOKUP(AT1511,'#Input Lists#'!$L$3:$AH$833,9,FALSE)," ")</f>
        <v xml:space="preserve"> </v>
      </c>
      <c r="AA1511" s="119" t="s">
        <v>1527</v>
      </c>
      <c r="AB1511" s="120"/>
      <c r="AC1511" s="123"/>
      <c r="AD1511" s="123"/>
      <c r="AE1511" s="123"/>
      <c r="AF1511" s="123"/>
      <c r="AG1511" s="123"/>
      <c r="AH1511" s="123"/>
      <c r="AI1511" s="123"/>
      <c r="AJ1511" s="123"/>
      <c r="AK1511" s="123"/>
      <c r="AL1511" s="123"/>
      <c r="AM1511" s="123"/>
      <c r="AN1511" s="123"/>
      <c r="AO1511" s="123"/>
      <c r="AP1511" s="120"/>
      <c r="AQ1511" s="125" t="str">
        <f>IFERROR(VLOOKUP(G1511,'#Location List#'!$C$3:$D$150,2,FALSE),"")</f>
        <v/>
      </c>
      <c r="AR1511" s="125" t="str">
        <f>IFERROR(VLOOKUP(F1511,'#Location List#'!$Q$3:$R$1154,2,FALSE),"")</f>
        <v/>
      </c>
      <c r="AS1511" s="125" t="str">
        <f>IFERROR(VLOOKUP(V1511,'#Input Lists#'!$B$3:$D$46,3,FALSE),"")</f>
        <v/>
      </c>
      <c r="AT1511" s="125" t="str">
        <f>IFERROR(VLOOKUP(CONCATENATE(V1511," ",W1511),'#Input Lists#'!$K$3:$L$827,2,FALSE),"")</f>
        <v/>
      </c>
      <c r="AU1511" s="125">
        <f>IFERROR(VLOOKUP(AA1511,'#Input Lists#'!$BU$3:$BV$8,2,FALSE),"")</f>
        <v>1</v>
      </c>
      <c r="AV1511" s="118" t="str">
        <f>IFERROR(VLOOKUP(AB1511,'#Input Lists#'!$BO$3:$BP$9,2,FALSE),"")</f>
        <v/>
      </c>
      <c r="AW1511" s="118">
        <f>IFERROR(VLOOKUP(AC1511,'#Input Lists#'!$BL$3:$BM$7,2,FALSE),"")</f>
        <v>1</v>
      </c>
      <c r="AX1511" s="52" t="e">
        <f>VLOOKUP(AQ1511,'#Location List#'!$D$3:$K$150,4,FALSE)</f>
        <v>#N/A</v>
      </c>
      <c r="AY1511" s="273" t="e">
        <f>VLOOKUP(AX1511,'#Location List#'!$Z$3:$AA$13,2,FALSE)</f>
        <v>#N/A</v>
      </c>
      <c r="AZ1511" s="126" t="e">
        <f>VLOOKUP($AT1511,'#Input Lists#'!$L$3:$S$1033,6,FALSE)</f>
        <v>#N/A</v>
      </c>
      <c r="BA1511" s="239" t="e">
        <f>VLOOKUP($AT1511,'#Input Lists#'!$L$3:$S$833,7,FALSE)</f>
        <v>#N/A</v>
      </c>
      <c r="BB1511" s="239" t="e">
        <f>VLOOKUP($AT1511,'#Input Lists#'!$L$3:$S$833,8,FALSE)</f>
        <v>#N/A</v>
      </c>
      <c r="BC1511" s="91" t="str">
        <f t="shared" si="146"/>
        <v/>
      </c>
      <c r="BD1511" s="91" t="str">
        <f t="shared" si="147"/>
        <v/>
      </c>
      <c r="BE1511" s="15" t="str">
        <f t="shared" si="148"/>
        <v/>
      </c>
      <c r="BF1511" s="92" t="str">
        <f t="shared" si="149"/>
        <v>No Sighting Date</v>
      </c>
    </row>
    <row r="1512" spans="1:58" x14ac:dyDescent="0.25">
      <c r="A1512" s="118">
        <v>1507</v>
      </c>
      <c r="B1512" s="119"/>
      <c r="C1512" s="120"/>
      <c r="D1512" s="121"/>
      <c r="E1512" s="121"/>
      <c r="F1512" s="236"/>
      <c r="G1512" s="122" t="str">
        <f>IFERROR(VLOOKUP(F1512,'#Location List#'!$U$3:$V$1154,2,FALSE),"")</f>
        <v/>
      </c>
      <c r="H1512" s="120"/>
      <c r="I1512" s="120"/>
      <c r="J1512" s="120"/>
      <c r="K1512" s="120"/>
      <c r="L1512" s="120"/>
      <c r="M1512" s="120"/>
      <c r="N1512" s="120"/>
      <c r="O1512" s="120"/>
      <c r="P1512" s="120"/>
      <c r="Q1512" s="120"/>
      <c r="R1512" s="120"/>
      <c r="S1512" s="120"/>
      <c r="T1512" s="205">
        <f t="shared" si="144"/>
        <v>0</v>
      </c>
      <c r="U1512" s="205">
        <f t="shared" si="145"/>
        <v>0</v>
      </c>
      <c r="V1512" s="210"/>
      <c r="W1512" s="210"/>
      <c r="X1512" s="23" t="str">
        <f>IFERROR(VLOOKUP(AT1512,'#Input Lists#'!$L$3:$AH$833,3,FALSE)," ")</f>
        <v xml:space="preserve"> </v>
      </c>
      <c r="Y1512" s="23" t="str">
        <f>IFERROR(VLOOKUP(AT1512,'#Input Lists#'!$L$3:$AH$833,5,FALSE)," ")</f>
        <v xml:space="preserve"> </v>
      </c>
      <c r="Z1512" s="206" t="str">
        <f>IFERROR(VLOOKUP(AT1512,'#Input Lists#'!$L$3:$AH$833,9,FALSE)," ")</f>
        <v xml:space="preserve"> </v>
      </c>
      <c r="AA1512" s="119" t="s">
        <v>1527</v>
      </c>
      <c r="AB1512" s="120"/>
      <c r="AC1512" s="123"/>
      <c r="AD1512" s="123"/>
      <c r="AE1512" s="123"/>
      <c r="AF1512" s="123"/>
      <c r="AG1512" s="123"/>
      <c r="AH1512" s="123"/>
      <c r="AI1512" s="123"/>
      <c r="AJ1512" s="123"/>
      <c r="AK1512" s="123"/>
      <c r="AL1512" s="123"/>
      <c r="AM1512" s="123"/>
      <c r="AN1512" s="123"/>
      <c r="AO1512" s="123"/>
      <c r="AP1512" s="120"/>
      <c r="AQ1512" s="125" t="str">
        <f>IFERROR(VLOOKUP(G1512,'#Location List#'!$C$3:$D$150,2,FALSE),"")</f>
        <v/>
      </c>
      <c r="AR1512" s="125" t="str">
        <f>IFERROR(VLOOKUP(F1512,'#Location List#'!$Q$3:$R$1154,2,FALSE),"")</f>
        <v/>
      </c>
      <c r="AS1512" s="125" t="str">
        <f>IFERROR(VLOOKUP(V1512,'#Input Lists#'!$B$3:$D$46,3,FALSE),"")</f>
        <v/>
      </c>
      <c r="AT1512" s="125" t="str">
        <f>IFERROR(VLOOKUP(CONCATENATE(V1512," ",W1512),'#Input Lists#'!$K$3:$L$827,2,FALSE),"")</f>
        <v/>
      </c>
      <c r="AU1512" s="125">
        <f>IFERROR(VLOOKUP(AA1512,'#Input Lists#'!$BU$3:$BV$8,2,FALSE),"")</f>
        <v>1</v>
      </c>
      <c r="AV1512" s="118" t="str">
        <f>IFERROR(VLOOKUP(AB1512,'#Input Lists#'!$BO$3:$BP$9,2,FALSE),"")</f>
        <v/>
      </c>
      <c r="AW1512" s="118">
        <f>IFERROR(VLOOKUP(AC1512,'#Input Lists#'!$BL$3:$BM$7,2,FALSE),"")</f>
        <v>1</v>
      </c>
      <c r="AX1512" s="52" t="e">
        <f>VLOOKUP(AQ1512,'#Location List#'!$D$3:$K$150,4,FALSE)</f>
        <v>#N/A</v>
      </c>
      <c r="AY1512" s="273" t="e">
        <f>VLOOKUP(AX1512,'#Location List#'!$Z$3:$AA$13,2,FALSE)</f>
        <v>#N/A</v>
      </c>
      <c r="AZ1512" s="126" t="e">
        <f>VLOOKUP($AT1512,'#Input Lists#'!$L$3:$S$1033,6,FALSE)</f>
        <v>#N/A</v>
      </c>
      <c r="BA1512" s="239" t="e">
        <f>VLOOKUP($AT1512,'#Input Lists#'!$L$3:$S$833,7,FALSE)</f>
        <v>#N/A</v>
      </c>
      <c r="BB1512" s="239" t="e">
        <f>VLOOKUP($AT1512,'#Input Lists#'!$L$3:$S$833,8,FALSE)</f>
        <v>#N/A</v>
      </c>
      <c r="BC1512" s="91" t="str">
        <f t="shared" si="146"/>
        <v/>
      </c>
      <c r="BD1512" s="91" t="str">
        <f t="shared" si="147"/>
        <v/>
      </c>
      <c r="BE1512" s="15" t="str">
        <f t="shared" si="148"/>
        <v/>
      </c>
      <c r="BF1512" s="92" t="str">
        <f t="shared" si="149"/>
        <v>No Sighting Date</v>
      </c>
    </row>
    <row r="1513" spans="1:58" x14ac:dyDescent="0.25">
      <c r="A1513" s="118">
        <v>1508</v>
      </c>
      <c r="B1513" s="119"/>
      <c r="C1513" s="120"/>
      <c r="D1513" s="121"/>
      <c r="E1513" s="121"/>
      <c r="F1513" s="236"/>
      <c r="G1513" s="122" t="str">
        <f>IFERROR(VLOOKUP(F1513,'#Location List#'!$U$3:$V$1154,2,FALSE),"")</f>
        <v/>
      </c>
      <c r="H1513" s="120"/>
      <c r="I1513" s="120"/>
      <c r="J1513" s="120"/>
      <c r="K1513" s="120"/>
      <c r="L1513" s="120"/>
      <c r="M1513" s="120"/>
      <c r="N1513" s="120"/>
      <c r="O1513" s="120"/>
      <c r="P1513" s="120"/>
      <c r="Q1513" s="120"/>
      <c r="R1513" s="120"/>
      <c r="S1513" s="120"/>
      <c r="T1513" s="205">
        <f t="shared" si="144"/>
        <v>0</v>
      </c>
      <c r="U1513" s="205">
        <f t="shared" si="145"/>
        <v>0</v>
      </c>
      <c r="V1513" s="210"/>
      <c r="W1513" s="210"/>
      <c r="X1513" s="23" t="str">
        <f>IFERROR(VLOOKUP(AT1513,'#Input Lists#'!$L$3:$AH$833,3,FALSE)," ")</f>
        <v xml:space="preserve"> </v>
      </c>
      <c r="Y1513" s="23" t="str">
        <f>IFERROR(VLOOKUP(AT1513,'#Input Lists#'!$L$3:$AH$833,5,FALSE)," ")</f>
        <v xml:space="preserve"> </v>
      </c>
      <c r="Z1513" s="206" t="str">
        <f>IFERROR(VLOOKUP(AT1513,'#Input Lists#'!$L$3:$AH$833,9,FALSE)," ")</f>
        <v xml:space="preserve"> </v>
      </c>
      <c r="AA1513" s="119" t="s">
        <v>1527</v>
      </c>
      <c r="AB1513" s="120"/>
      <c r="AC1513" s="123"/>
      <c r="AD1513" s="123"/>
      <c r="AE1513" s="123"/>
      <c r="AF1513" s="123"/>
      <c r="AG1513" s="123"/>
      <c r="AH1513" s="123"/>
      <c r="AI1513" s="123"/>
      <c r="AJ1513" s="123"/>
      <c r="AK1513" s="123"/>
      <c r="AL1513" s="123"/>
      <c r="AM1513" s="123"/>
      <c r="AN1513" s="123"/>
      <c r="AO1513" s="123"/>
      <c r="AP1513" s="120"/>
      <c r="AQ1513" s="125" t="str">
        <f>IFERROR(VLOOKUP(G1513,'#Location List#'!$C$3:$D$150,2,FALSE),"")</f>
        <v/>
      </c>
      <c r="AR1513" s="125" t="str">
        <f>IFERROR(VLOOKUP(F1513,'#Location List#'!$Q$3:$R$1154,2,FALSE),"")</f>
        <v/>
      </c>
      <c r="AS1513" s="125" t="str">
        <f>IFERROR(VLOOKUP(V1513,'#Input Lists#'!$B$3:$D$46,3,FALSE),"")</f>
        <v/>
      </c>
      <c r="AT1513" s="125" t="str">
        <f>IFERROR(VLOOKUP(CONCATENATE(V1513," ",W1513),'#Input Lists#'!$K$3:$L$827,2,FALSE),"")</f>
        <v/>
      </c>
      <c r="AU1513" s="125">
        <f>IFERROR(VLOOKUP(AA1513,'#Input Lists#'!$BU$3:$BV$8,2,FALSE),"")</f>
        <v>1</v>
      </c>
      <c r="AV1513" s="118" t="str">
        <f>IFERROR(VLOOKUP(AB1513,'#Input Lists#'!$BO$3:$BP$9,2,FALSE),"")</f>
        <v/>
      </c>
      <c r="AW1513" s="118">
        <f>IFERROR(VLOOKUP(AC1513,'#Input Lists#'!$BL$3:$BM$7,2,FALSE),"")</f>
        <v>1</v>
      </c>
      <c r="AX1513" s="52" t="e">
        <f>VLOOKUP(AQ1513,'#Location List#'!$D$3:$K$150,4,FALSE)</f>
        <v>#N/A</v>
      </c>
      <c r="AY1513" s="273" t="e">
        <f>VLOOKUP(AX1513,'#Location List#'!$Z$3:$AA$13,2,FALSE)</f>
        <v>#N/A</v>
      </c>
      <c r="AZ1513" s="126" t="e">
        <f>VLOOKUP($AT1513,'#Input Lists#'!$L$3:$S$1033,6,FALSE)</f>
        <v>#N/A</v>
      </c>
      <c r="BA1513" s="239" t="e">
        <f>VLOOKUP($AT1513,'#Input Lists#'!$L$3:$S$833,7,FALSE)</f>
        <v>#N/A</v>
      </c>
      <c r="BB1513" s="239" t="e">
        <f>VLOOKUP($AT1513,'#Input Lists#'!$L$3:$S$833,8,FALSE)</f>
        <v>#N/A</v>
      </c>
      <c r="BC1513" s="91" t="str">
        <f t="shared" si="146"/>
        <v/>
      </c>
      <c r="BD1513" s="91" t="str">
        <f t="shared" si="147"/>
        <v/>
      </c>
      <c r="BE1513" s="15" t="str">
        <f t="shared" si="148"/>
        <v/>
      </c>
      <c r="BF1513" s="92" t="str">
        <f t="shared" si="149"/>
        <v>No Sighting Date</v>
      </c>
    </row>
    <row r="1514" spans="1:58" x14ac:dyDescent="0.25">
      <c r="A1514" s="118">
        <v>1509</v>
      </c>
      <c r="B1514" s="119"/>
      <c r="C1514" s="120"/>
      <c r="D1514" s="121"/>
      <c r="E1514" s="121"/>
      <c r="F1514" s="236"/>
      <c r="G1514" s="122" t="str">
        <f>IFERROR(VLOOKUP(F1514,'#Location List#'!$U$3:$V$1154,2,FALSE),"")</f>
        <v/>
      </c>
      <c r="H1514" s="120"/>
      <c r="I1514" s="120"/>
      <c r="J1514" s="120"/>
      <c r="K1514" s="120"/>
      <c r="L1514" s="120"/>
      <c r="M1514" s="120"/>
      <c r="N1514" s="120"/>
      <c r="O1514" s="120"/>
      <c r="P1514" s="120"/>
      <c r="Q1514" s="120"/>
      <c r="R1514" s="120"/>
      <c r="S1514" s="120"/>
      <c r="T1514" s="205">
        <f t="shared" si="144"/>
        <v>0</v>
      </c>
      <c r="U1514" s="205">
        <f t="shared" si="145"/>
        <v>0</v>
      </c>
      <c r="V1514" s="210"/>
      <c r="W1514" s="210"/>
      <c r="X1514" s="23" t="str">
        <f>IFERROR(VLOOKUP(AT1514,'#Input Lists#'!$L$3:$AH$833,3,FALSE)," ")</f>
        <v xml:space="preserve"> </v>
      </c>
      <c r="Y1514" s="23" t="str">
        <f>IFERROR(VLOOKUP(AT1514,'#Input Lists#'!$L$3:$AH$833,5,FALSE)," ")</f>
        <v xml:space="preserve"> </v>
      </c>
      <c r="Z1514" s="206" t="str">
        <f>IFERROR(VLOOKUP(AT1514,'#Input Lists#'!$L$3:$AH$833,9,FALSE)," ")</f>
        <v xml:space="preserve"> </v>
      </c>
      <c r="AA1514" s="119" t="s">
        <v>1527</v>
      </c>
      <c r="AB1514" s="120"/>
      <c r="AC1514" s="123"/>
      <c r="AD1514" s="123"/>
      <c r="AE1514" s="123"/>
      <c r="AF1514" s="123"/>
      <c r="AG1514" s="123"/>
      <c r="AH1514" s="123"/>
      <c r="AI1514" s="123"/>
      <c r="AJ1514" s="123"/>
      <c r="AK1514" s="123"/>
      <c r="AL1514" s="123"/>
      <c r="AM1514" s="123"/>
      <c r="AN1514" s="123"/>
      <c r="AO1514" s="123"/>
      <c r="AP1514" s="120"/>
      <c r="AQ1514" s="125" t="str">
        <f>IFERROR(VLOOKUP(G1514,'#Location List#'!$C$3:$D$150,2,FALSE),"")</f>
        <v/>
      </c>
      <c r="AR1514" s="125" t="str">
        <f>IFERROR(VLOOKUP(F1514,'#Location List#'!$Q$3:$R$1154,2,FALSE),"")</f>
        <v/>
      </c>
      <c r="AS1514" s="125" t="str">
        <f>IFERROR(VLOOKUP(V1514,'#Input Lists#'!$B$3:$D$46,3,FALSE),"")</f>
        <v/>
      </c>
      <c r="AT1514" s="125" t="str">
        <f>IFERROR(VLOOKUP(CONCATENATE(V1514," ",W1514),'#Input Lists#'!$K$3:$L$827,2,FALSE),"")</f>
        <v/>
      </c>
      <c r="AU1514" s="125">
        <f>IFERROR(VLOOKUP(AA1514,'#Input Lists#'!$BU$3:$BV$8,2,FALSE),"")</f>
        <v>1</v>
      </c>
      <c r="AV1514" s="118" t="str">
        <f>IFERROR(VLOOKUP(AB1514,'#Input Lists#'!$BO$3:$BP$9,2,FALSE),"")</f>
        <v/>
      </c>
      <c r="AW1514" s="118">
        <f>IFERROR(VLOOKUP(AC1514,'#Input Lists#'!$BL$3:$BM$7,2,FALSE),"")</f>
        <v>1</v>
      </c>
      <c r="AX1514" s="52" t="e">
        <f>VLOOKUP(AQ1514,'#Location List#'!$D$3:$K$150,4,FALSE)</f>
        <v>#N/A</v>
      </c>
      <c r="AY1514" s="273" t="e">
        <f>VLOOKUP(AX1514,'#Location List#'!$Z$3:$AA$13,2,FALSE)</f>
        <v>#N/A</v>
      </c>
      <c r="AZ1514" s="126" t="e">
        <f>VLOOKUP($AT1514,'#Input Lists#'!$L$3:$S$1033,6,FALSE)</f>
        <v>#N/A</v>
      </c>
      <c r="BA1514" s="239" t="e">
        <f>VLOOKUP($AT1514,'#Input Lists#'!$L$3:$S$833,7,FALSE)</f>
        <v>#N/A</v>
      </c>
      <c r="BB1514" s="239" t="e">
        <f>VLOOKUP($AT1514,'#Input Lists#'!$L$3:$S$833,8,FALSE)</f>
        <v>#N/A</v>
      </c>
      <c r="BC1514" s="91" t="str">
        <f t="shared" si="146"/>
        <v/>
      </c>
      <c r="BD1514" s="91" t="str">
        <f t="shared" si="147"/>
        <v/>
      </c>
      <c r="BE1514" s="15" t="str">
        <f t="shared" si="148"/>
        <v/>
      </c>
      <c r="BF1514" s="92" t="str">
        <f t="shared" si="149"/>
        <v>No Sighting Date</v>
      </c>
    </row>
    <row r="1515" spans="1:58" x14ac:dyDescent="0.25">
      <c r="A1515" s="118">
        <v>1510</v>
      </c>
      <c r="B1515" s="119"/>
      <c r="C1515" s="120"/>
      <c r="D1515" s="121"/>
      <c r="E1515" s="121"/>
      <c r="F1515" s="236"/>
      <c r="G1515" s="122" t="str">
        <f>IFERROR(VLOOKUP(F1515,'#Location List#'!$U$3:$V$1154,2,FALSE),"")</f>
        <v/>
      </c>
      <c r="H1515" s="120"/>
      <c r="I1515" s="120"/>
      <c r="J1515" s="120"/>
      <c r="K1515" s="120"/>
      <c r="L1515" s="120"/>
      <c r="M1515" s="120"/>
      <c r="N1515" s="120"/>
      <c r="O1515" s="120"/>
      <c r="P1515" s="120"/>
      <c r="Q1515" s="120"/>
      <c r="R1515" s="120"/>
      <c r="S1515" s="120"/>
      <c r="T1515" s="205">
        <f t="shared" si="144"/>
        <v>0</v>
      </c>
      <c r="U1515" s="205">
        <f t="shared" si="145"/>
        <v>0</v>
      </c>
      <c r="V1515" s="210"/>
      <c r="W1515" s="210"/>
      <c r="X1515" s="23" t="str">
        <f>IFERROR(VLOOKUP(AT1515,'#Input Lists#'!$L$3:$AH$833,3,FALSE)," ")</f>
        <v xml:space="preserve"> </v>
      </c>
      <c r="Y1515" s="23" t="str">
        <f>IFERROR(VLOOKUP(AT1515,'#Input Lists#'!$L$3:$AH$833,5,FALSE)," ")</f>
        <v xml:space="preserve"> </v>
      </c>
      <c r="Z1515" s="206" t="str">
        <f>IFERROR(VLOOKUP(AT1515,'#Input Lists#'!$L$3:$AH$833,9,FALSE)," ")</f>
        <v xml:space="preserve"> </v>
      </c>
      <c r="AA1515" s="119" t="s">
        <v>1527</v>
      </c>
      <c r="AB1515" s="120"/>
      <c r="AC1515" s="123"/>
      <c r="AD1515" s="123"/>
      <c r="AE1515" s="123"/>
      <c r="AF1515" s="123"/>
      <c r="AG1515" s="123"/>
      <c r="AH1515" s="123"/>
      <c r="AI1515" s="123"/>
      <c r="AJ1515" s="123"/>
      <c r="AK1515" s="123"/>
      <c r="AL1515" s="123"/>
      <c r="AM1515" s="123"/>
      <c r="AN1515" s="123"/>
      <c r="AO1515" s="123"/>
      <c r="AP1515" s="120"/>
      <c r="AQ1515" s="125" t="str">
        <f>IFERROR(VLOOKUP(G1515,'#Location List#'!$C$3:$D$150,2,FALSE),"")</f>
        <v/>
      </c>
      <c r="AR1515" s="125" t="str">
        <f>IFERROR(VLOOKUP(F1515,'#Location List#'!$Q$3:$R$1154,2,FALSE),"")</f>
        <v/>
      </c>
      <c r="AS1515" s="125" t="str">
        <f>IFERROR(VLOOKUP(V1515,'#Input Lists#'!$B$3:$D$46,3,FALSE),"")</f>
        <v/>
      </c>
      <c r="AT1515" s="125" t="str">
        <f>IFERROR(VLOOKUP(CONCATENATE(V1515," ",W1515),'#Input Lists#'!$K$3:$L$827,2,FALSE),"")</f>
        <v/>
      </c>
      <c r="AU1515" s="125">
        <f>IFERROR(VLOOKUP(AA1515,'#Input Lists#'!$BU$3:$BV$8,2,FALSE),"")</f>
        <v>1</v>
      </c>
      <c r="AV1515" s="118" t="str">
        <f>IFERROR(VLOOKUP(AB1515,'#Input Lists#'!$BO$3:$BP$9,2,FALSE),"")</f>
        <v/>
      </c>
      <c r="AW1515" s="118">
        <f>IFERROR(VLOOKUP(AC1515,'#Input Lists#'!$BL$3:$BM$7,2,FALSE),"")</f>
        <v>1</v>
      </c>
      <c r="AX1515" s="52" t="e">
        <f>VLOOKUP(AQ1515,'#Location List#'!$D$3:$K$150,4,FALSE)</f>
        <v>#N/A</v>
      </c>
      <c r="AY1515" s="273" t="e">
        <f>VLOOKUP(AX1515,'#Location List#'!$Z$3:$AA$13,2,FALSE)</f>
        <v>#N/A</v>
      </c>
      <c r="AZ1515" s="126" t="e">
        <f>VLOOKUP($AT1515,'#Input Lists#'!$L$3:$S$1033,6,FALSE)</f>
        <v>#N/A</v>
      </c>
      <c r="BA1515" s="239" t="e">
        <f>VLOOKUP($AT1515,'#Input Lists#'!$L$3:$S$833,7,FALSE)</f>
        <v>#N/A</v>
      </c>
      <c r="BB1515" s="239" t="e">
        <f>VLOOKUP($AT1515,'#Input Lists#'!$L$3:$S$833,8,FALSE)</f>
        <v>#N/A</v>
      </c>
      <c r="BC1515" s="91" t="str">
        <f t="shared" si="146"/>
        <v/>
      </c>
      <c r="BD1515" s="91" t="str">
        <f t="shared" si="147"/>
        <v/>
      </c>
      <c r="BE1515" s="15" t="str">
        <f t="shared" si="148"/>
        <v/>
      </c>
      <c r="BF1515" s="92" t="str">
        <f t="shared" si="149"/>
        <v>No Sighting Date</v>
      </c>
    </row>
    <row r="1516" spans="1:58" x14ac:dyDescent="0.25">
      <c r="A1516" s="118">
        <v>1511</v>
      </c>
      <c r="B1516" s="119"/>
      <c r="C1516" s="120"/>
      <c r="D1516" s="121"/>
      <c r="E1516" s="121"/>
      <c r="F1516" s="236"/>
      <c r="G1516" s="122" t="str">
        <f>IFERROR(VLOOKUP(F1516,'#Location List#'!$U$3:$V$1154,2,FALSE),"")</f>
        <v/>
      </c>
      <c r="H1516" s="120"/>
      <c r="I1516" s="120"/>
      <c r="J1516" s="120"/>
      <c r="K1516" s="120"/>
      <c r="L1516" s="120"/>
      <c r="M1516" s="120"/>
      <c r="N1516" s="120"/>
      <c r="O1516" s="120"/>
      <c r="P1516" s="120"/>
      <c r="Q1516" s="120"/>
      <c r="R1516" s="120"/>
      <c r="S1516" s="120"/>
      <c r="T1516" s="205">
        <f t="shared" si="144"/>
        <v>0</v>
      </c>
      <c r="U1516" s="205">
        <f t="shared" si="145"/>
        <v>0</v>
      </c>
      <c r="V1516" s="210"/>
      <c r="W1516" s="210"/>
      <c r="X1516" s="23" t="str">
        <f>IFERROR(VLOOKUP(AT1516,'#Input Lists#'!$L$3:$AH$833,3,FALSE)," ")</f>
        <v xml:space="preserve"> </v>
      </c>
      <c r="Y1516" s="23" t="str">
        <f>IFERROR(VLOOKUP(AT1516,'#Input Lists#'!$L$3:$AH$833,5,FALSE)," ")</f>
        <v xml:space="preserve"> </v>
      </c>
      <c r="Z1516" s="206" t="str">
        <f>IFERROR(VLOOKUP(AT1516,'#Input Lists#'!$L$3:$AH$833,9,FALSE)," ")</f>
        <v xml:space="preserve"> </v>
      </c>
      <c r="AA1516" s="119" t="s">
        <v>1527</v>
      </c>
      <c r="AB1516" s="120"/>
      <c r="AC1516" s="123"/>
      <c r="AD1516" s="123"/>
      <c r="AE1516" s="123"/>
      <c r="AF1516" s="123"/>
      <c r="AG1516" s="123"/>
      <c r="AH1516" s="123"/>
      <c r="AI1516" s="123"/>
      <c r="AJ1516" s="123"/>
      <c r="AK1516" s="123"/>
      <c r="AL1516" s="123"/>
      <c r="AM1516" s="123"/>
      <c r="AN1516" s="123"/>
      <c r="AO1516" s="123"/>
      <c r="AP1516" s="120"/>
      <c r="AQ1516" s="125" t="str">
        <f>IFERROR(VLOOKUP(G1516,'#Location List#'!$C$3:$D$150,2,FALSE),"")</f>
        <v/>
      </c>
      <c r="AR1516" s="125" t="str">
        <f>IFERROR(VLOOKUP(F1516,'#Location List#'!$Q$3:$R$1154,2,FALSE),"")</f>
        <v/>
      </c>
      <c r="AS1516" s="125" t="str">
        <f>IFERROR(VLOOKUP(V1516,'#Input Lists#'!$B$3:$D$46,3,FALSE),"")</f>
        <v/>
      </c>
      <c r="AT1516" s="125" t="str">
        <f>IFERROR(VLOOKUP(CONCATENATE(V1516," ",W1516),'#Input Lists#'!$K$3:$L$827,2,FALSE),"")</f>
        <v/>
      </c>
      <c r="AU1516" s="125">
        <f>IFERROR(VLOOKUP(AA1516,'#Input Lists#'!$BU$3:$BV$8,2,FALSE),"")</f>
        <v>1</v>
      </c>
      <c r="AV1516" s="118" t="str">
        <f>IFERROR(VLOOKUP(AB1516,'#Input Lists#'!$BO$3:$BP$9,2,FALSE),"")</f>
        <v/>
      </c>
      <c r="AW1516" s="118">
        <f>IFERROR(VLOOKUP(AC1516,'#Input Lists#'!$BL$3:$BM$7,2,FALSE),"")</f>
        <v>1</v>
      </c>
      <c r="AX1516" s="52" t="e">
        <f>VLOOKUP(AQ1516,'#Location List#'!$D$3:$K$150,4,FALSE)</f>
        <v>#N/A</v>
      </c>
      <c r="AY1516" s="273" t="e">
        <f>VLOOKUP(AX1516,'#Location List#'!$Z$3:$AA$13,2,FALSE)</f>
        <v>#N/A</v>
      </c>
      <c r="AZ1516" s="126" t="e">
        <f>VLOOKUP($AT1516,'#Input Lists#'!$L$3:$S$1033,6,FALSE)</f>
        <v>#N/A</v>
      </c>
      <c r="BA1516" s="239" t="e">
        <f>VLOOKUP($AT1516,'#Input Lists#'!$L$3:$S$833,7,FALSE)</f>
        <v>#N/A</v>
      </c>
      <c r="BB1516" s="239" t="e">
        <f>VLOOKUP($AT1516,'#Input Lists#'!$L$3:$S$833,8,FALSE)</f>
        <v>#N/A</v>
      </c>
      <c r="BC1516" s="91" t="str">
        <f t="shared" si="146"/>
        <v/>
      </c>
      <c r="BD1516" s="91" t="str">
        <f t="shared" si="147"/>
        <v/>
      </c>
      <c r="BE1516" s="15" t="str">
        <f t="shared" si="148"/>
        <v/>
      </c>
      <c r="BF1516" s="92" t="str">
        <f t="shared" si="149"/>
        <v>No Sighting Date</v>
      </c>
    </row>
    <row r="1517" spans="1:58" x14ac:dyDescent="0.25">
      <c r="A1517" s="118">
        <v>1512</v>
      </c>
      <c r="B1517" s="119"/>
      <c r="C1517" s="120"/>
      <c r="D1517" s="121"/>
      <c r="E1517" s="121"/>
      <c r="F1517" s="236"/>
      <c r="G1517" s="122" t="str">
        <f>IFERROR(VLOOKUP(F1517,'#Location List#'!$U$3:$V$1154,2,FALSE),"")</f>
        <v/>
      </c>
      <c r="H1517" s="120"/>
      <c r="I1517" s="120"/>
      <c r="J1517" s="120"/>
      <c r="K1517" s="120"/>
      <c r="L1517" s="120"/>
      <c r="M1517" s="120"/>
      <c r="N1517" s="120"/>
      <c r="O1517" s="120"/>
      <c r="P1517" s="120"/>
      <c r="Q1517" s="120"/>
      <c r="R1517" s="120"/>
      <c r="S1517" s="120"/>
      <c r="T1517" s="205">
        <f t="shared" si="144"/>
        <v>0</v>
      </c>
      <c r="U1517" s="205">
        <f t="shared" si="145"/>
        <v>0</v>
      </c>
      <c r="V1517" s="210"/>
      <c r="W1517" s="210"/>
      <c r="X1517" s="23" t="str">
        <f>IFERROR(VLOOKUP(AT1517,'#Input Lists#'!$L$3:$AH$833,3,FALSE)," ")</f>
        <v xml:space="preserve"> </v>
      </c>
      <c r="Y1517" s="23" t="str">
        <f>IFERROR(VLOOKUP(AT1517,'#Input Lists#'!$L$3:$AH$833,5,FALSE)," ")</f>
        <v xml:space="preserve"> </v>
      </c>
      <c r="Z1517" s="206" t="str">
        <f>IFERROR(VLOOKUP(AT1517,'#Input Lists#'!$L$3:$AH$833,9,FALSE)," ")</f>
        <v xml:space="preserve"> </v>
      </c>
      <c r="AA1517" s="119" t="s">
        <v>1527</v>
      </c>
      <c r="AB1517" s="120"/>
      <c r="AC1517" s="123"/>
      <c r="AD1517" s="123"/>
      <c r="AE1517" s="123"/>
      <c r="AF1517" s="123"/>
      <c r="AG1517" s="123"/>
      <c r="AH1517" s="123"/>
      <c r="AI1517" s="123"/>
      <c r="AJ1517" s="123"/>
      <c r="AK1517" s="123"/>
      <c r="AL1517" s="123"/>
      <c r="AM1517" s="123"/>
      <c r="AN1517" s="123"/>
      <c r="AO1517" s="123"/>
      <c r="AP1517" s="120"/>
      <c r="AQ1517" s="125" t="str">
        <f>IFERROR(VLOOKUP(G1517,'#Location List#'!$C$3:$D$150,2,FALSE),"")</f>
        <v/>
      </c>
      <c r="AR1517" s="125" t="str">
        <f>IFERROR(VLOOKUP(F1517,'#Location List#'!$Q$3:$R$1154,2,FALSE),"")</f>
        <v/>
      </c>
      <c r="AS1517" s="125" t="str">
        <f>IFERROR(VLOOKUP(V1517,'#Input Lists#'!$B$3:$D$46,3,FALSE),"")</f>
        <v/>
      </c>
      <c r="AT1517" s="125" t="str">
        <f>IFERROR(VLOOKUP(CONCATENATE(V1517," ",W1517),'#Input Lists#'!$K$3:$L$827,2,FALSE),"")</f>
        <v/>
      </c>
      <c r="AU1517" s="125">
        <f>IFERROR(VLOOKUP(AA1517,'#Input Lists#'!$BU$3:$BV$8,2,FALSE),"")</f>
        <v>1</v>
      </c>
      <c r="AV1517" s="118" t="str">
        <f>IFERROR(VLOOKUP(AB1517,'#Input Lists#'!$BO$3:$BP$9,2,FALSE),"")</f>
        <v/>
      </c>
      <c r="AW1517" s="118">
        <f>IFERROR(VLOOKUP(AC1517,'#Input Lists#'!$BL$3:$BM$7,2,FALSE),"")</f>
        <v>1</v>
      </c>
      <c r="AX1517" s="52" t="e">
        <f>VLOOKUP(AQ1517,'#Location List#'!$D$3:$K$150,4,FALSE)</f>
        <v>#N/A</v>
      </c>
      <c r="AY1517" s="273" t="e">
        <f>VLOOKUP(AX1517,'#Location List#'!$Z$3:$AA$13,2,FALSE)</f>
        <v>#N/A</v>
      </c>
      <c r="AZ1517" s="126" t="e">
        <f>VLOOKUP($AT1517,'#Input Lists#'!$L$3:$S$1033,6,FALSE)</f>
        <v>#N/A</v>
      </c>
      <c r="BA1517" s="239" t="e">
        <f>VLOOKUP($AT1517,'#Input Lists#'!$L$3:$S$833,7,FALSE)</f>
        <v>#N/A</v>
      </c>
      <c r="BB1517" s="239" t="e">
        <f>VLOOKUP($AT1517,'#Input Lists#'!$L$3:$S$833,8,FALSE)</f>
        <v>#N/A</v>
      </c>
      <c r="BC1517" s="91" t="str">
        <f t="shared" si="146"/>
        <v/>
      </c>
      <c r="BD1517" s="91" t="str">
        <f t="shared" si="147"/>
        <v/>
      </c>
      <c r="BE1517" s="15" t="str">
        <f t="shared" si="148"/>
        <v/>
      </c>
      <c r="BF1517" s="92" t="str">
        <f t="shared" si="149"/>
        <v>No Sighting Date</v>
      </c>
    </row>
    <row r="1518" spans="1:58" x14ac:dyDescent="0.25">
      <c r="A1518" s="118">
        <v>1513</v>
      </c>
      <c r="B1518" s="119"/>
      <c r="C1518" s="120"/>
      <c r="D1518" s="121"/>
      <c r="E1518" s="121"/>
      <c r="F1518" s="236"/>
      <c r="G1518" s="122" t="str">
        <f>IFERROR(VLOOKUP(F1518,'#Location List#'!$U$3:$V$1154,2,FALSE),"")</f>
        <v/>
      </c>
      <c r="H1518" s="120"/>
      <c r="I1518" s="120"/>
      <c r="J1518" s="120"/>
      <c r="K1518" s="120"/>
      <c r="L1518" s="120"/>
      <c r="M1518" s="120"/>
      <c r="N1518" s="120"/>
      <c r="O1518" s="120"/>
      <c r="P1518" s="120"/>
      <c r="Q1518" s="120"/>
      <c r="R1518" s="120"/>
      <c r="S1518" s="120"/>
      <c r="T1518" s="205">
        <f t="shared" si="144"/>
        <v>0</v>
      </c>
      <c r="U1518" s="205">
        <f t="shared" si="145"/>
        <v>0</v>
      </c>
      <c r="V1518" s="210"/>
      <c r="W1518" s="210"/>
      <c r="X1518" s="23" t="str">
        <f>IFERROR(VLOOKUP(AT1518,'#Input Lists#'!$L$3:$AH$833,3,FALSE)," ")</f>
        <v xml:space="preserve"> </v>
      </c>
      <c r="Y1518" s="23" t="str">
        <f>IFERROR(VLOOKUP(AT1518,'#Input Lists#'!$L$3:$AH$833,5,FALSE)," ")</f>
        <v xml:space="preserve"> </v>
      </c>
      <c r="Z1518" s="206" t="str">
        <f>IFERROR(VLOOKUP(AT1518,'#Input Lists#'!$L$3:$AH$833,9,FALSE)," ")</f>
        <v xml:space="preserve"> </v>
      </c>
      <c r="AA1518" s="119" t="s">
        <v>1527</v>
      </c>
      <c r="AB1518" s="120"/>
      <c r="AC1518" s="123"/>
      <c r="AD1518" s="123"/>
      <c r="AE1518" s="123"/>
      <c r="AF1518" s="123"/>
      <c r="AG1518" s="123"/>
      <c r="AH1518" s="123"/>
      <c r="AI1518" s="123"/>
      <c r="AJ1518" s="123"/>
      <c r="AK1518" s="123"/>
      <c r="AL1518" s="123"/>
      <c r="AM1518" s="123"/>
      <c r="AN1518" s="123"/>
      <c r="AO1518" s="123"/>
      <c r="AP1518" s="120"/>
      <c r="AQ1518" s="125" t="str">
        <f>IFERROR(VLOOKUP(G1518,'#Location List#'!$C$3:$D$150,2,FALSE),"")</f>
        <v/>
      </c>
      <c r="AR1518" s="125" t="str">
        <f>IFERROR(VLOOKUP(F1518,'#Location List#'!$Q$3:$R$1154,2,FALSE),"")</f>
        <v/>
      </c>
      <c r="AS1518" s="125" t="str">
        <f>IFERROR(VLOOKUP(V1518,'#Input Lists#'!$B$3:$D$46,3,FALSE),"")</f>
        <v/>
      </c>
      <c r="AT1518" s="125" t="str">
        <f>IFERROR(VLOOKUP(CONCATENATE(V1518," ",W1518),'#Input Lists#'!$K$3:$L$827,2,FALSE),"")</f>
        <v/>
      </c>
      <c r="AU1518" s="125">
        <f>IFERROR(VLOOKUP(AA1518,'#Input Lists#'!$BU$3:$BV$8,2,FALSE),"")</f>
        <v>1</v>
      </c>
      <c r="AV1518" s="118" t="str">
        <f>IFERROR(VLOOKUP(AB1518,'#Input Lists#'!$BO$3:$BP$9,2,FALSE),"")</f>
        <v/>
      </c>
      <c r="AW1518" s="118">
        <f>IFERROR(VLOOKUP(AC1518,'#Input Lists#'!$BL$3:$BM$7,2,FALSE),"")</f>
        <v>1</v>
      </c>
      <c r="AX1518" s="52" t="e">
        <f>VLOOKUP(AQ1518,'#Location List#'!$D$3:$K$150,4,FALSE)</f>
        <v>#N/A</v>
      </c>
      <c r="AY1518" s="273" t="e">
        <f>VLOOKUP(AX1518,'#Location List#'!$Z$3:$AA$13,2,FALSE)</f>
        <v>#N/A</v>
      </c>
      <c r="AZ1518" s="126" t="e">
        <f>VLOOKUP($AT1518,'#Input Lists#'!$L$3:$S$1033,6,FALSE)</f>
        <v>#N/A</v>
      </c>
      <c r="BA1518" s="239" t="e">
        <f>VLOOKUP($AT1518,'#Input Lists#'!$L$3:$S$833,7,FALSE)</f>
        <v>#N/A</v>
      </c>
      <c r="BB1518" s="239" t="e">
        <f>VLOOKUP($AT1518,'#Input Lists#'!$L$3:$S$833,8,FALSE)</f>
        <v>#N/A</v>
      </c>
      <c r="BC1518" s="91" t="str">
        <f t="shared" si="146"/>
        <v/>
      </c>
      <c r="BD1518" s="91" t="str">
        <f t="shared" si="147"/>
        <v/>
      </c>
      <c r="BE1518" s="15" t="str">
        <f t="shared" si="148"/>
        <v/>
      </c>
      <c r="BF1518" s="92" t="str">
        <f t="shared" si="149"/>
        <v>No Sighting Date</v>
      </c>
    </row>
    <row r="1519" spans="1:58" x14ac:dyDescent="0.25">
      <c r="A1519" s="118">
        <v>1514</v>
      </c>
      <c r="B1519" s="119"/>
      <c r="C1519" s="120"/>
      <c r="D1519" s="121"/>
      <c r="E1519" s="121"/>
      <c r="F1519" s="236"/>
      <c r="G1519" s="122" t="str">
        <f>IFERROR(VLOOKUP(F1519,'#Location List#'!$U$3:$V$1154,2,FALSE),"")</f>
        <v/>
      </c>
      <c r="H1519" s="120"/>
      <c r="I1519" s="120"/>
      <c r="J1519" s="120"/>
      <c r="K1519" s="120"/>
      <c r="L1519" s="120"/>
      <c r="M1519" s="120"/>
      <c r="N1519" s="120"/>
      <c r="O1519" s="120"/>
      <c r="P1519" s="120"/>
      <c r="Q1519" s="120"/>
      <c r="R1519" s="120"/>
      <c r="S1519" s="120"/>
      <c r="T1519" s="205">
        <f t="shared" si="144"/>
        <v>0</v>
      </c>
      <c r="U1519" s="205">
        <f t="shared" si="145"/>
        <v>0</v>
      </c>
      <c r="V1519" s="210"/>
      <c r="W1519" s="210"/>
      <c r="X1519" s="23" t="str">
        <f>IFERROR(VLOOKUP(AT1519,'#Input Lists#'!$L$3:$AH$833,3,FALSE)," ")</f>
        <v xml:space="preserve"> </v>
      </c>
      <c r="Y1519" s="23" t="str">
        <f>IFERROR(VLOOKUP(AT1519,'#Input Lists#'!$L$3:$AH$833,5,FALSE)," ")</f>
        <v xml:space="preserve"> </v>
      </c>
      <c r="Z1519" s="206" t="str">
        <f>IFERROR(VLOOKUP(AT1519,'#Input Lists#'!$L$3:$AH$833,9,FALSE)," ")</f>
        <v xml:space="preserve"> </v>
      </c>
      <c r="AA1519" s="119" t="s">
        <v>1527</v>
      </c>
      <c r="AB1519" s="120"/>
      <c r="AC1519" s="123"/>
      <c r="AD1519" s="123"/>
      <c r="AE1519" s="123"/>
      <c r="AF1519" s="123"/>
      <c r="AG1519" s="123"/>
      <c r="AH1519" s="123"/>
      <c r="AI1519" s="123"/>
      <c r="AJ1519" s="123"/>
      <c r="AK1519" s="123"/>
      <c r="AL1519" s="123"/>
      <c r="AM1519" s="123"/>
      <c r="AN1519" s="123"/>
      <c r="AO1519" s="123"/>
      <c r="AP1519" s="120"/>
      <c r="AQ1519" s="125" t="str">
        <f>IFERROR(VLOOKUP(G1519,'#Location List#'!$C$3:$D$150,2,FALSE),"")</f>
        <v/>
      </c>
      <c r="AR1519" s="125" t="str">
        <f>IFERROR(VLOOKUP(F1519,'#Location List#'!$Q$3:$R$1154,2,FALSE),"")</f>
        <v/>
      </c>
      <c r="AS1519" s="125" t="str">
        <f>IFERROR(VLOOKUP(V1519,'#Input Lists#'!$B$3:$D$46,3,FALSE),"")</f>
        <v/>
      </c>
      <c r="AT1519" s="125" t="str">
        <f>IFERROR(VLOOKUP(CONCATENATE(V1519," ",W1519),'#Input Lists#'!$K$3:$L$827,2,FALSE),"")</f>
        <v/>
      </c>
      <c r="AU1519" s="125">
        <f>IFERROR(VLOOKUP(AA1519,'#Input Lists#'!$BU$3:$BV$8,2,FALSE),"")</f>
        <v>1</v>
      </c>
      <c r="AV1519" s="118" t="str">
        <f>IFERROR(VLOOKUP(AB1519,'#Input Lists#'!$BO$3:$BP$9,2,FALSE),"")</f>
        <v/>
      </c>
      <c r="AW1519" s="118">
        <f>IFERROR(VLOOKUP(AC1519,'#Input Lists#'!$BL$3:$BM$7,2,FALSE),"")</f>
        <v>1</v>
      </c>
      <c r="AX1519" s="52" t="e">
        <f>VLOOKUP(AQ1519,'#Location List#'!$D$3:$K$150,4,FALSE)</f>
        <v>#N/A</v>
      </c>
      <c r="AY1519" s="273" t="e">
        <f>VLOOKUP(AX1519,'#Location List#'!$Z$3:$AA$13,2,FALSE)</f>
        <v>#N/A</v>
      </c>
      <c r="AZ1519" s="126" t="e">
        <f>VLOOKUP($AT1519,'#Input Lists#'!$L$3:$S$1033,6,FALSE)</f>
        <v>#N/A</v>
      </c>
      <c r="BA1519" s="239" t="e">
        <f>VLOOKUP($AT1519,'#Input Lists#'!$L$3:$S$833,7,FALSE)</f>
        <v>#N/A</v>
      </c>
      <c r="BB1519" s="239" t="e">
        <f>VLOOKUP($AT1519,'#Input Lists#'!$L$3:$S$833,8,FALSE)</f>
        <v>#N/A</v>
      </c>
      <c r="BC1519" s="91" t="str">
        <f t="shared" si="146"/>
        <v/>
      </c>
      <c r="BD1519" s="91" t="str">
        <f t="shared" si="147"/>
        <v/>
      </c>
      <c r="BE1519" s="15" t="str">
        <f t="shared" si="148"/>
        <v/>
      </c>
      <c r="BF1519" s="92" t="str">
        <f t="shared" si="149"/>
        <v>No Sighting Date</v>
      </c>
    </row>
    <row r="1520" spans="1:58" x14ac:dyDescent="0.25">
      <c r="A1520" s="118">
        <v>1515</v>
      </c>
      <c r="B1520" s="119"/>
      <c r="C1520" s="120"/>
      <c r="D1520" s="121"/>
      <c r="E1520" s="121"/>
      <c r="F1520" s="236"/>
      <c r="G1520" s="122" t="str">
        <f>IFERROR(VLOOKUP(F1520,'#Location List#'!$U$3:$V$1154,2,FALSE),"")</f>
        <v/>
      </c>
      <c r="H1520" s="120"/>
      <c r="I1520" s="120"/>
      <c r="J1520" s="120"/>
      <c r="K1520" s="120"/>
      <c r="L1520" s="120"/>
      <c r="M1520" s="120"/>
      <c r="N1520" s="120"/>
      <c r="O1520" s="120"/>
      <c r="P1520" s="120"/>
      <c r="Q1520" s="120"/>
      <c r="R1520" s="120"/>
      <c r="S1520" s="120"/>
      <c r="T1520" s="205">
        <f t="shared" si="144"/>
        <v>0</v>
      </c>
      <c r="U1520" s="205">
        <f t="shared" si="145"/>
        <v>0</v>
      </c>
      <c r="V1520" s="210"/>
      <c r="W1520" s="210"/>
      <c r="X1520" s="23" t="str">
        <f>IFERROR(VLOOKUP(AT1520,'#Input Lists#'!$L$3:$AH$833,3,FALSE)," ")</f>
        <v xml:space="preserve"> </v>
      </c>
      <c r="Y1520" s="23" t="str">
        <f>IFERROR(VLOOKUP(AT1520,'#Input Lists#'!$L$3:$AH$833,5,FALSE)," ")</f>
        <v xml:space="preserve"> </v>
      </c>
      <c r="Z1520" s="206" t="str">
        <f>IFERROR(VLOOKUP(AT1520,'#Input Lists#'!$L$3:$AH$833,9,FALSE)," ")</f>
        <v xml:space="preserve"> </v>
      </c>
      <c r="AA1520" s="119" t="s">
        <v>1527</v>
      </c>
      <c r="AB1520" s="120"/>
      <c r="AC1520" s="123"/>
      <c r="AD1520" s="123"/>
      <c r="AE1520" s="123"/>
      <c r="AF1520" s="123"/>
      <c r="AG1520" s="123"/>
      <c r="AH1520" s="123"/>
      <c r="AI1520" s="123"/>
      <c r="AJ1520" s="123"/>
      <c r="AK1520" s="123"/>
      <c r="AL1520" s="123"/>
      <c r="AM1520" s="123"/>
      <c r="AN1520" s="123"/>
      <c r="AO1520" s="123"/>
      <c r="AP1520" s="120"/>
      <c r="AQ1520" s="125" t="str">
        <f>IFERROR(VLOOKUP(G1520,'#Location List#'!$C$3:$D$150,2,FALSE),"")</f>
        <v/>
      </c>
      <c r="AR1520" s="125" t="str">
        <f>IFERROR(VLOOKUP(F1520,'#Location List#'!$Q$3:$R$1154,2,FALSE),"")</f>
        <v/>
      </c>
      <c r="AS1520" s="125" t="str">
        <f>IFERROR(VLOOKUP(V1520,'#Input Lists#'!$B$3:$D$46,3,FALSE),"")</f>
        <v/>
      </c>
      <c r="AT1520" s="125" t="str">
        <f>IFERROR(VLOOKUP(CONCATENATE(V1520," ",W1520),'#Input Lists#'!$K$3:$L$827,2,FALSE),"")</f>
        <v/>
      </c>
      <c r="AU1520" s="125">
        <f>IFERROR(VLOOKUP(AA1520,'#Input Lists#'!$BU$3:$BV$8,2,FALSE),"")</f>
        <v>1</v>
      </c>
      <c r="AV1520" s="118" t="str">
        <f>IFERROR(VLOOKUP(AB1520,'#Input Lists#'!$BO$3:$BP$9,2,FALSE),"")</f>
        <v/>
      </c>
      <c r="AW1520" s="118">
        <f>IFERROR(VLOOKUP(AC1520,'#Input Lists#'!$BL$3:$BM$7,2,FALSE),"")</f>
        <v>1</v>
      </c>
      <c r="AX1520" s="52" t="e">
        <f>VLOOKUP(AQ1520,'#Location List#'!$D$3:$K$150,4,FALSE)</f>
        <v>#N/A</v>
      </c>
      <c r="AY1520" s="273" t="e">
        <f>VLOOKUP(AX1520,'#Location List#'!$Z$3:$AA$13,2,FALSE)</f>
        <v>#N/A</v>
      </c>
      <c r="AZ1520" s="126" t="e">
        <f>VLOOKUP($AT1520,'#Input Lists#'!$L$3:$S$1033,6,FALSE)</f>
        <v>#N/A</v>
      </c>
      <c r="BA1520" s="239" t="e">
        <f>VLOOKUP($AT1520,'#Input Lists#'!$L$3:$S$833,7,FALSE)</f>
        <v>#N/A</v>
      </c>
      <c r="BB1520" s="239" t="e">
        <f>VLOOKUP($AT1520,'#Input Lists#'!$L$3:$S$833,8,FALSE)</f>
        <v>#N/A</v>
      </c>
      <c r="BC1520" s="91" t="str">
        <f t="shared" si="146"/>
        <v/>
      </c>
      <c r="BD1520" s="91" t="str">
        <f t="shared" si="147"/>
        <v/>
      </c>
      <c r="BE1520" s="15" t="str">
        <f t="shared" si="148"/>
        <v/>
      </c>
      <c r="BF1520" s="92" t="str">
        <f t="shared" si="149"/>
        <v>No Sighting Date</v>
      </c>
    </row>
    <row r="1521" spans="1:58" x14ac:dyDescent="0.25">
      <c r="A1521" s="118">
        <v>1516</v>
      </c>
      <c r="B1521" s="119"/>
      <c r="C1521" s="120"/>
      <c r="D1521" s="121"/>
      <c r="E1521" s="121"/>
      <c r="F1521" s="236"/>
      <c r="G1521" s="122" t="str">
        <f>IFERROR(VLOOKUP(F1521,'#Location List#'!$U$3:$V$1154,2,FALSE),"")</f>
        <v/>
      </c>
      <c r="H1521" s="120"/>
      <c r="I1521" s="120"/>
      <c r="J1521" s="120"/>
      <c r="K1521" s="120"/>
      <c r="L1521" s="120"/>
      <c r="M1521" s="120"/>
      <c r="N1521" s="120"/>
      <c r="O1521" s="120"/>
      <c r="P1521" s="120"/>
      <c r="Q1521" s="120"/>
      <c r="R1521" s="120"/>
      <c r="S1521" s="120"/>
      <c r="T1521" s="205">
        <f t="shared" si="144"/>
        <v>0</v>
      </c>
      <c r="U1521" s="205">
        <f t="shared" si="145"/>
        <v>0</v>
      </c>
      <c r="V1521" s="210"/>
      <c r="W1521" s="210"/>
      <c r="X1521" s="23" t="str">
        <f>IFERROR(VLOOKUP(AT1521,'#Input Lists#'!$L$3:$AH$833,3,FALSE)," ")</f>
        <v xml:space="preserve"> </v>
      </c>
      <c r="Y1521" s="23" t="str">
        <f>IFERROR(VLOOKUP(AT1521,'#Input Lists#'!$L$3:$AH$833,5,FALSE)," ")</f>
        <v xml:space="preserve"> </v>
      </c>
      <c r="Z1521" s="206" t="str">
        <f>IFERROR(VLOOKUP(AT1521,'#Input Lists#'!$L$3:$AH$833,9,FALSE)," ")</f>
        <v xml:space="preserve"> </v>
      </c>
      <c r="AA1521" s="119" t="s">
        <v>1527</v>
      </c>
      <c r="AB1521" s="120"/>
      <c r="AC1521" s="123"/>
      <c r="AD1521" s="123"/>
      <c r="AE1521" s="123"/>
      <c r="AF1521" s="123"/>
      <c r="AG1521" s="123"/>
      <c r="AH1521" s="123"/>
      <c r="AI1521" s="123"/>
      <c r="AJ1521" s="123"/>
      <c r="AK1521" s="123"/>
      <c r="AL1521" s="123"/>
      <c r="AM1521" s="123"/>
      <c r="AN1521" s="123"/>
      <c r="AO1521" s="123"/>
      <c r="AP1521" s="120"/>
      <c r="AQ1521" s="125" t="str">
        <f>IFERROR(VLOOKUP(G1521,'#Location List#'!$C$3:$D$150,2,FALSE),"")</f>
        <v/>
      </c>
      <c r="AR1521" s="125" t="str">
        <f>IFERROR(VLOOKUP(F1521,'#Location List#'!$Q$3:$R$1154,2,FALSE),"")</f>
        <v/>
      </c>
      <c r="AS1521" s="125" t="str">
        <f>IFERROR(VLOOKUP(V1521,'#Input Lists#'!$B$3:$D$46,3,FALSE),"")</f>
        <v/>
      </c>
      <c r="AT1521" s="125" t="str">
        <f>IFERROR(VLOOKUP(CONCATENATE(V1521," ",W1521),'#Input Lists#'!$K$3:$L$827,2,FALSE),"")</f>
        <v/>
      </c>
      <c r="AU1521" s="125">
        <f>IFERROR(VLOOKUP(AA1521,'#Input Lists#'!$BU$3:$BV$8,2,FALSE),"")</f>
        <v>1</v>
      </c>
      <c r="AV1521" s="118" t="str">
        <f>IFERROR(VLOOKUP(AB1521,'#Input Lists#'!$BO$3:$BP$9,2,FALSE),"")</f>
        <v/>
      </c>
      <c r="AW1521" s="118">
        <f>IFERROR(VLOOKUP(AC1521,'#Input Lists#'!$BL$3:$BM$7,2,FALSE),"")</f>
        <v>1</v>
      </c>
      <c r="AX1521" s="52" t="e">
        <f>VLOOKUP(AQ1521,'#Location List#'!$D$3:$K$150,4,FALSE)</f>
        <v>#N/A</v>
      </c>
      <c r="AY1521" s="273" t="e">
        <f>VLOOKUP(AX1521,'#Location List#'!$Z$3:$AA$13,2,FALSE)</f>
        <v>#N/A</v>
      </c>
      <c r="AZ1521" s="126" t="e">
        <f>VLOOKUP($AT1521,'#Input Lists#'!$L$3:$S$1033,6,FALSE)</f>
        <v>#N/A</v>
      </c>
      <c r="BA1521" s="239" t="e">
        <f>VLOOKUP($AT1521,'#Input Lists#'!$L$3:$S$833,7,FALSE)</f>
        <v>#N/A</v>
      </c>
      <c r="BB1521" s="239" t="e">
        <f>VLOOKUP($AT1521,'#Input Lists#'!$L$3:$S$833,8,FALSE)</f>
        <v>#N/A</v>
      </c>
      <c r="BC1521" s="91" t="str">
        <f t="shared" si="146"/>
        <v/>
      </c>
      <c r="BD1521" s="91" t="str">
        <f t="shared" si="147"/>
        <v/>
      </c>
      <c r="BE1521" s="15" t="str">
        <f t="shared" si="148"/>
        <v/>
      </c>
      <c r="BF1521" s="92" t="str">
        <f t="shared" si="149"/>
        <v>No Sighting Date</v>
      </c>
    </row>
    <row r="1522" spans="1:58" x14ac:dyDescent="0.25">
      <c r="A1522" s="118">
        <v>1517</v>
      </c>
      <c r="B1522" s="119"/>
      <c r="C1522" s="120"/>
      <c r="D1522" s="121"/>
      <c r="E1522" s="121"/>
      <c r="F1522" s="236"/>
      <c r="G1522" s="122" t="str">
        <f>IFERROR(VLOOKUP(F1522,'#Location List#'!$U$3:$V$1154,2,FALSE),"")</f>
        <v/>
      </c>
      <c r="H1522" s="120"/>
      <c r="I1522" s="120"/>
      <c r="J1522" s="120"/>
      <c r="K1522" s="120"/>
      <c r="L1522" s="120"/>
      <c r="M1522" s="120"/>
      <c r="N1522" s="120"/>
      <c r="O1522" s="120"/>
      <c r="P1522" s="120"/>
      <c r="Q1522" s="120"/>
      <c r="R1522" s="120"/>
      <c r="S1522" s="120"/>
      <c r="T1522" s="205">
        <f t="shared" si="144"/>
        <v>0</v>
      </c>
      <c r="U1522" s="205">
        <f t="shared" si="145"/>
        <v>0</v>
      </c>
      <c r="V1522" s="210"/>
      <c r="W1522" s="210"/>
      <c r="X1522" s="23" t="str">
        <f>IFERROR(VLOOKUP(AT1522,'#Input Lists#'!$L$3:$AH$833,3,FALSE)," ")</f>
        <v xml:space="preserve"> </v>
      </c>
      <c r="Y1522" s="23" t="str">
        <f>IFERROR(VLOOKUP(AT1522,'#Input Lists#'!$L$3:$AH$833,5,FALSE)," ")</f>
        <v xml:space="preserve"> </v>
      </c>
      <c r="Z1522" s="206" t="str">
        <f>IFERROR(VLOOKUP(AT1522,'#Input Lists#'!$L$3:$AH$833,9,FALSE)," ")</f>
        <v xml:space="preserve"> </v>
      </c>
      <c r="AA1522" s="119" t="s">
        <v>1527</v>
      </c>
      <c r="AB1522" s="120"/>
      <c r="AC1522" s="123"/>
      <c r="AD1522" s="123"/>
      <c r="AE1522" s="123"/>
      <c r="AF1522" s="123"/>
      <c r="AG1522" s="123"/>
      <c r="AH1522" s="123"/>
      <c r="AI1522" s="123"/>
      <c r="AJ1522" s="123"/>
      <c r="AK1522" s="123"/>
      <c r="AL1522" s="123"/>
      <c r="AM1522" s="123"/>
      <c r="AN1522" s="123"/>
      <c r="AO1522" s="123"/>
      <c r="AP1522" s="120"/>
      <c r="AQ1522" s="125" t="str">
        <f>IFERROR(VLOOKUP(G1522,'#Location List#'!$C$3:$D$150,2,FALSE),"")</f>
        <v/>
      </c>
      <c r="AR1522" s="125" t="str">
        <f>IFERROR(VLOOKUP(F1522,'#Location List#'!$Q$3:$R$1154,2,FALSE),"")</f>
        <v/>
      </c>
      <c r="AS1522" s="125" t="str">
        <f>IFERROR(VLOOKUP(V1522,'#Input Lists#'!$B$3:$D$46,3,FALSE),"")</f>
        <v/>
      </c>
      <c r="AT1522" s="125" t="str">
        <f>IFERROR(VLOOKUP(CONCATENATE(V1522," ",W1522),'#Input Lists#'!$K$3:$L$827,2,FALSE),"")</f>
        <v/>
      </c>
      <c r="AU1522" s="125">
        <f>IFERROR(VLOOKUP(AA1522,'#Input Lists#'!$BU$3:$BV$8,2,FALSE),"")</f>
        <v>1</v>
      </c>
      <c r="AV1522" s="118" t="str">
        <f>IFERROR(VLOOKUP(AB1522,'#Input Lists#'!$BO$3:$BP$9,2,FALSE),"")</f>
        <v/>
      </c>
      <c r="AW1522" s="118">
        <f>IFERROR(VLOOKUP(AC1522,'#Input Lists#'!$BL$3:$BM$7,2,FALSE),"")</f>
        <v>1</v>
      </c>
      <c r="AX1522" s="52" t="e">
        <f>VLOOKUP(AQ1522,'#Location List#'!$D$3:$K$150,4,FALSE)</f>
        <v>#N/A</v>
      </c>
      <c r="AY1522" s="273" t="e">
        <f>VLOOKUP(AX1522,'#Location List#'!$Z$3:$AA$13,2,FALSE)</f>
        <v>#N/A</v>
      </c>
      <c r="AZ1522" s="126" t="e">
        <f>VLOOKUP($AT1522,'#Input Lists#'!$L$3:$S$1033,6,FALSE)</f>
        <v>#N/A</v>
      </c>
      <c r="BA1522" s="239" t="e">
        <f>VLOOKUP($AT1522,'#Input Lists#'!$L$3:$S$833,7,FALSE)</f>
        <v>#N/A</v>
      </c>
      <c r="BB1522" s="239" t="e">
        <f>VLOOKUP($AT1522,'#Input Lists#'!$L$3:$S$833,8,FALSE)</f>
        <v>#N/A</v>
      </c>
      <c r="BC1522" s="91" t="str">
        <f t="shared" si="146"/>
        <v/>
      </c>
      <c r="BD1522" s="91" t="str">
        <f t="shared" si="147"/>
        <v/>
      </c>
      <c r="BE1522" s="15" t="str">
        <f t="shared" si="148"/>
        <v/>
      </c>
      <c r="BF1522" s="92" t="str">
        <f t="shared" si="149"/>
        <v>No Sighting Date</v>
      </c>
    </row>
    <row r="1523" spans="1:58" x14ac:dyDescent="0.25">
      <c r="A1523" s="118">
        <v>1518</v>
      </c>
      <c r="B1523" s="119"/>
      <c r="C1523" s="120"/>
      <c r="D1523" s="121"/>
      <c r="E1523" s="121"/>
      <c r="F1523" s="236"/>
      <c r="G1523" s="122" t="str">
        <f>IFERROR(VLOOKUP(F1523,'#Location List#'!$U$3:$V$1154,2,FALSE),"")</f>
        <v/>
      </c>
      <c r="H1523" s="120"/>
      <c r="I1523" s="120"/>
      <c r="J1523" s="120"/>
      <c r="K1523" s="120"/>
      <c r="L1523" s="120"/>
      <c r="M1523" s="120"/>
      <c r="N1523" s="120"/>
      <c r="O1523" s="120"/>
      <c r="P1523" s="120"/>
      <c r="Q1523" s="120"/>
      <c r="R1523" s="120"/>
      <c r="S1523" s="120"/>
      <c r="T1523" s="205">
        <f t="shared" si="144"/>
        <v>0</v>
      </c>
      <c r="U1523" s="205">
        <f t="shared" si="145"/>
        <v>0</v>
      </c>
      <c r="V1523" s="210"/>
      <c r="W1523" s="210"/>
      <c r="X1523" s="23" t="str">
        <f>IFERROR(VLOOKUP(AT1523,'#Input Lists#'!$L$3:$AH$833,3,FALSE)," ")</f>
        <v xml:space="preserve"> </v>
      </c>
      <c r="Y1523" s="23" t="str">
        <f>IFERROR(VLOOKUP(AT1523,'#Input Lists#'!$L$3:$AH$833,5,FALSE)," ")</f>
        <v xml:space="preserve"> </v>
      </c>
      <c r="Z1523" s="206" t="str">
        <f>IFERROR(VLOOKUP(AT1523,'#Input Lists#'!$L$3:$AH$833,9,FALSE)," ")</f>
        <v xml:space="preserve"> </v>
      </c>
      <c r="AA1523" s="119" t="s">
        <v>1527</v>
      </c>
      <c r="AB1523" s="120"/>
      <c r="AC1523" s="123"/>
      <c r="AD1523" s="123"/>
      <c r="AE1523" s="123"/>
      <c r="AF1523" s="123"/>
      <c r="AG1523" s="123"/>
      <c r="AH1523" s="123"/>
      <c r="AI1523" s="123"/>
      <c r="AJ1523" s="123"/>
      <c r="AK1523" s="123"/>
      <c r="AL1523" s="123"/>
      <c r="AM1523" s="123"/>
      <c r="AN1523" s="123"/>
      <c r="AO1523" s="123"/>
      <c r="AP1523" s="120"/>
      <c r="AQ1523" s="125" t="str">
        <f>IFERROR(VLOOKUP(G1523,'#Location List#'!$C$3:$D$150,2,FALSE),"")</f>
        <v/>
      </c>
      <c r="AR1523" s="125" t="str">
        <f>IFERROR(VLOOKUP(F1523,'#Location List#'!$Q$3:$R$1154,2,FALSE),"")</f>
        <v/>
      </c>
      <c r="AS1523" s="125" t="str">
        <f>IFERROR(VLOOKUP(V1523,'#Input Lists#'!$B$3:$D$46,3,FALSE),"")</f>
        <v/>
      </c>
      <c r="AT1523" s="125" t="str">
        <f>IFERROR(VLOOKUP(CONCATENATE(V1523," ",W1523),'#Input Lists#'!$K$3:$L$827,2,FALSE),"")</f>
        <v/>
      </c>
      <c r="AU1523" s="125">
        <f>IFERROR(VLOOKUP(AA1523,'#Input Lists#'!$BU$3:$BV$8,2,FALSE),"")</f>
        <v>1</v>
      </c>
      <c r="AV1523" s="118" t="str">
        <f>IFERROR(VLOOKUP(AB1523,'#Input Lists#'!$BO$3:$BP$9,2,FALSE),"")</f>
        <v/>
      </c>
      <c r="AW1523" s="118">
        <f>IFERROR(VLOOKUP(AC1523,'#Input Lists#'!$BL$3:$BM$7,2,FALSE),"")</f>
        <v>1</v>
      </c>
      <c r="AX1523" s="52" t="e">
        <f>VLOOKUP(AQ1523,'#Location List#'!$D$3:$K$150,4,FALSE)</f>
        <v>#N/A</v>
      </c>
      <c r="AY1523" s="273" t="e">
        <f>VLOOKUP(AX1523,'#Location List#'!$Z$3:$AA$13,2,FALSE)</f>
        <v>#N/A</v>
      </c>
      <c r="AZ1523" s="126" t="e">
        <f>VLOOKUP($AT1523,'#Input Lists#'!$L$3:$S$1033,6,FALSE)</f>
        <v>#N/A</v>
      </c>
      <c r="BA1523" s="239" t="e">
        <f>VLOOKUP($AT1523,'#Input Lists#'!$L$3:$S$833,7,FALSE)</f>
        <v>#N/A</v>
      </c>
      <c r="BB1523" s="239" t="e">
        <f>VLOOKUP($AT1523,'#Input Lists#'!$L$3:$S$833,8,FALSE)</f>
        <v>#N/A</v>
      </c>
      <c r="BC1523" s="91" t="str">
        <f t="shared" si="146"/>
        <v/>
      </c>
      <c r="BD1523" s="91" t="str">
        <f t="shared" si="147"/>
        <v/>
      </c>
      <c r="BE1523" s="15" t="str">
        <f t="shared" si="148"/>
        <v/>
      </c>
      <c r="BF1523" s="92" t="str">
        <f t="shared" si="149"/>
        <v>No Sighting Date</v>
      </c>
    </row>
    <row r="1524" spans="1:58" x14ac:dyDescent="0.25">
      <c r="A1524" s="118">
        <v>1519</v>
      </c>
      <c r="B1524" s="119"/>
      <c r="C1524" s="120"/>
      <c r="D1524" s="121"/>
      <c r="E1524" s="121"/>
      <c r="F1524" s="236"/>
      <c r="G1524" s="122" t="str">
        <f>IFERROR(VLOOKUP(F1524,'#Location List#'!$U$3:$V$1154,2,FALSE),"")</f>
        <v/>
      </c>
      <c r="H1524" s="120"/>
      <c r="I1524" s="120"/>
      <c r="J1524" s="120"/>
      <c r="K1524" s="120"/>
      <c r="L1524" s="120"/>
      <c r="M1524" s="120"/>
      <c r="N1524" s="120"/>
      <c r="O1524" s="120"/>
      <c r="P1524" s="120"/>
      <c r="Q1524" s="120"/>
      <c r="R1524" s="120"/>
      <c r="S1524" s="120"/>
      <c r="T1524" s="205">
        <f t="shared" si="144"/>
        <v>0</v>
      </c>
      <c r="U1524" s="205">
        <f t="shared" si="145"/>
        <v>0</v>
      </c>
      <c r="V1524" s="210"/>
      <c r="W1524" s="210"/>
      <c r="X1524" s="23" t="str">
        <f>IFERROR(VLOOKUP(AT1524,'#Input Lists#'!$L$3:$AH$833,3,FALSE)," ")</f>
        <v xml:space="preserve"> </v>
      </c>
      <c r="Y1524" s="23" t="str">
        <f>IFERROR(VLOOKUP(AT1524,'#Input Lists#'!$L$3:$AH$833,5,FALSE)," ")</f>
        <v xml:space="preserve"> </v>
      </c>
      <c r="Z1524" s="206" t="str">
        <f>IFERROR(VLOOKUP(AT1524,'#Input Lists#'!$L$3:$AH$833,9,FALSE)," ")</f>
        <v xml:space="preserve"> </v>
      </c>
      <c r="AA1524" s="119" t="s">
        <v>1527</v>
      </c>
      <c r="AB1524" s="120"/>
      <c r="AC1524" s="123"/>
      <c r="AD1524" s="123"/>
      <c r="AE1524" s="123"/>
      <c r="AF1524" s="123"/>
      <c r="AG1524" s="123"/>
      <c r="AH1524" s="123"/>
      <c r="AI1524" s="123"/>
      <c r="AJ1524" s="123"/>
      <c r="AK1524" s="123"/>
      <c r="AL1524" s="123"/>
      <c r="AM1524" s="123"/>
      <c r="AN1524" s="123"/>
      <c r="AO1524" s="123"/>
      <c r="AP1524" s="120"/>
      <c r="AQ1524" s="125" t="str">
        <f>IFERROR(VLOOKUP(G1524,'#Location List#'!$C$3:$D$150,2,FALSE),"")</f>
        <v/>
      </c>
      <c r="AR1524" s="125" t="str">
        <f>IFERROR(VLOOKUP(F1524,'#Location List#'!$Q$3:$R$1154,2,FALSE),"")</f>
        <v/>
      </c>
      <c r="AS1524" s="125" t="str">
        <f>IFERROR(VLOOKUP(V1524,'#Input Lists#'!$B$3:$D$46,3,FALSE),"")</f>
        <v/>
      </c>
      <c r="AT1524" s="125" t="str">
        <f>IFERROR(VLOOKUP(CONCATENATE(V1524," ",W1524),'#Input Lists#'!$K$3:$L$827,2,FALSE),"")</f>
        <v/>
      </c>
      <c r="AU1524" s="125">
        <f>IFERROR(VLOOKUP(AA1524,'#Input Lists#'!$BU$3:$BV$8,2,FALSE),"")</f>
        <v>1</v>
      </c>
      <c r="AV1524" s="118" t="str">
        <f>IFERROR(VLOOKUP(AB1524,'#Input Lists#'!$BO$3:$BP$9,2,FALSE),"")</f>
        <v/>
      </c>
      <c r="AW1524" s="118">
        <f>IFERROR(VLOOKUP(AC1524,'#Input Lists#'!$BL$3:$BM$7,2,FALSE),"")</f>
        <v>1</v>
      </c>
      <c r="AX1524" s="52" t="e">
        <f>VLOOKUP(AQ1524,'#Location List#'!$D$3:$K$150,4,FALSE)</f>
        <v>#N/A</v>
      </c>
      <c r="AY1524" s="273" t="e">
        <f>VLOOKUP(AX1524,'#Location List#'!$Z$3:$AA$13,2,FALSE)</f>
        <v>#N/A</v>
      </c>
      <c r="AZ1524" s="126" t="e">
        <f>VLOOKUP($AT1524,'#Input Lists#'!$L$3:$S$1033,6,FALSE)</f>
        <v>#N/A</v>
      </c>
      <c r="BA1524" s="239" t="e">
        <f>VLOOKUP($AT1524,'#Input Lists#'!$L$3:$S$833,7,FALSE)</f>
        <v>#N/A</v>
      </c>
      <c r="BB1524" s="239" t="e">
        <f>VLOOKUP($AT1524,'#Input Lists#'!$L$3:$S$833,8,FALSE)</f>
        <v>#N/A</v>
      </c>
      <c r="BC1524" s="91" t="str">
        <f t="shared" si="146"/>
        <v/>
      </c>
      <c r="BD1524" s="91" t="str">
        <f t="shared" si="147"/>
        <v/>
      </c>
      <c r="BE1524" s="15" t="str">
        <f t="shared" si="148"/>
        <v/>
      </c>
      <c r="BF1524" s="92" t="str">
        <f t="shared" si="149"/>
        <v>No Sighting Date</v>
      </c>
    </row>
    <row r="1525" spans="1:58" x14ac:dyDescent="0.25">
      <c r="A1525" s="118">
        <v>1520</v>
      </c>
      <c r="B1525" s="119"/>
      <c r="C1525" s="120"/>
      <c r="D1525" s="121"/>
      <c r="E1525" s="121"/>
      <c r="F1525" s="236"/>
      <c r="G1525" s="122" t="str">
        <f>IFERROR(VLOOKUP(F1525,'#Location List#'!$U$3:$V$1154,2,FALSE),"")</f>
        <v/>
      </c>
      <c r="H1525" s="120"/>
      <c r="I1525" s="120"/>
      <c r="J1525" s="120"/>
      <c r="K1525" s="120"/>
      <c r="L1525" s="120"/>
      <c r="M1525" s="120"/>
      <c r="N1525" s="120"/>
      <c r="O1525" s="120"/>
      <c r="P1525" s="120"/>
      <c r="Q1525" s="120"/>
      <c r="R1525" s="120"/>
      <c r="S1525" s="120"/>
      <c r="T1525" s="205">
        <f t="shared" si="144"/>
        <v>0</v>
      </c>
      <c r="U1525" s="205">
        <f t="shared" si="145"/>
        <v>0</v>
      </c>
      <c r="V1525" s="210"/>
      <c r="W1525" s="210"/>
      <c r="X1525" s="23" t="str">
        <f>IFERROR(VLOOKUP(AT1525,'#Input Lists#'!$L$3:$AH$833,3,FALSE)," ")</f>
        <v xml:space="preserve"> </v>
      </c>
      <c r="Y1525" s="23" t="str">
        <f>IFERROR(VLOOKUP(AT1525,'#Input Lists#'!$L$3:$AH$833,5,FALSE)," ")</f>
        <v xml:space="preserve"> </v>
      </c>
      <c r="Z1525" s="206" t="str">
        <f>IFERROR(VLOOKUP(AT1525,'#Input Lists#'!$L$3:$AH$833,9,FALSE)," ")</f>
        <v xml:space="preserve"> </v>
      </c>
      <c r="AA1525" s="119" t="s">
        <v>1527</v>
      </c>
      <c r="AB1525" s="120"/>
      <c r="AC1525" s="123"/>
      <c r="AD1525" s="123"/>
      <c r="AE1525" s="123"/>
      <c r="AF1525" s="123"/>
      <c r="AG1525" s="123"/>
      <c r="AH1525" s="123"/>
      <c r="AI1525" s="123"/>
      <c r="AJ1525" s="123"/>
      <c r="AK1525" s="123"/>
      <c r="AL1525" s="123"/>
      <c r="AM1525" s="123"/>
      <c r="AN1525" s="123"/>
      <c r="AO1525" s="123"/>
      <c r="AP1525" s="120"/>
      <c r="AQ1525" s="125" t="str">
        <f>IFERROR(VLOOKUP(G1525,'#Location List#'!$C$3:$D$150,2,FALSE),"")</f>
        <v/>
      </c>
      <c r="AR1525" s="125" t="str">
        <f>IFERROR(VLOOKUP(F1525,'#Location List#'!$Q$3:$R$1154,2,FALSE),"")</f>
        <v/>
      </c>
      <c r="AS1525" s="125" t="str">
        <f>IFERROR(VLOOKUP(V1525,'#Input Lists#'!$B$3:$D$46,3,FALSE),"")</f>
        <v/>
      </c>
      <c r="AT1525" s="125" t="str">
        <f>IFERROR(VLOOKUP(CONCATENATE(V1525," ",W1525),'#Input Lists#'!$K$3:$L$827,2,FALSE),"")</f>
        <v/>
      </c>
      <c r="AU1525" s="125">
        <f>IFERROR(VLOOKUP(AA1525,'#Input Lists#'!$BU$3:$BV$8,2,FALSE),"")</f>
        <v>1</v>
      </c>
      <c r="AV1525" s="118" t="str">
        <f>IFERROR(VLOOKUP(AB1525,'#Input Lists#'!$BO$3:$BP$9,2,FALSE),"")</f>
        <v/>
      </c>
      <c r="AW1525" s="118">
        <f>IFERROR(VLOOKUP(AC1525,'#Input Lists#'!$BL$3:$BM$7,2,FALSE),"")</f>
        <v>1</v>
      </c>
      <c r="AX1525" s="52" t="e">
        <f>VLOOKUP(AQ1525,'#Location List#'!$D$3:$K$150,4,FALSE)</f>
        <v>#N/A</v>
      </c>
      <c r="AY1525" s="273" t="e">
        <f>VLOOKUP(AX1525,'#Location List#'!$Z$3:$AA$13,2,FALSE)</f>
        <v>#N/A</v>
      </c>
      <c r="AZ1525" s="126" t="e">
        <f>VLOOKUP($AT1525,'#Input Lists#'!$L$3:$S$1033,6,FALSE)</f>
        <v>#N/A</v>
      </c>
      <c r="BA1525" s="239" t="e">
        <f>VLOOKUP($AT1525,'#Input Lists#'!$L$3:$S$833,7,FALSE)</f>
        <v>#N/A</v>
      </c>
      <c r="BB1525" s="239" t="e">
        <f>VLOOKUP($AT1525,'#Input Lists#'!$L$3:$S$833,8,FALSE)</f>
        <v>#N/A</v>
      </c>
      <c r="BC1525" s="91" t="str">
        <f t="shared" si="146"/>
        <v/>
      </c>
      <c r="BD1525" s="91" t="str">
        <f t="shared" si="147"/>
        <v/>
      </c>
      <c r="BE1525" s="15" t="str">
        <f t="shared" si="148"/>
        <v/>
      </c>
      <c r="BF1525" s="92" t="str">
        <f t="shared" si="149"/>
        <v>No Sighting Date</v>
      </c>
    </row>
    <row r="1526" spans="1:58" x14ac:dyDescent="0.25">
      <c r="A1526" s="118">
        <v>1521</v>
      </c>
      <c r="B1526" s="119"/>
      <c r="C1526" s="120"/>
      <c r="D1526" s="121"/>
      <c r="E1526" s="121"/>
      <c r="F1526" s="236"/>
      <c r="G1526" s="122" t="str">
        <f>IFERROR(VLOOKUP(F1526,'#Location List#'!$U$3:$V$1154,2,FALSE),"")</f>
        <v/>
      </c>
      <c r="H1526" s="120"/>
      <c r="I1526" s="120"/>
      <c r="J1526" s="120"/>
      <c r="K1526" s="120"/>
      <c r="L1526" s="120"/>
      <c r="M1526" s="120"/>
      <c r="N1526" s="120"/>
      <c r="O1526" s="120"/>
      <c r="P1526" s="120"/>
      <c r="Q1526" s="120"/>
      <c r="R1526" s="120"/>
      <c r="S1526" s="120"/>
      <c r="T1526" s="205">
        <f t="shared" si="144"/>
        <v>0</v>
      </c>
      <c r="U1526" s="205">
        <f t="shared" si="145"/>
        <v>0</v>
      </c>
      <c r="V1526" s="210"/>
      <c r="W1526" s="210"/>
      <c r="X1526" s="23" t="str">
        <f>IFERROR(VLOOKUP(AT1526,'#Input Lists#'!$L$3:$AH$833,3,FALSE)," ")</f>
        <v xml:space="preserve"> </v>
      </c>
      <c r="Y1526" s="23" t="str">
        <f>IFERROR(VLOOKUP(AT1526,'#Input Lists#'!$L$3:$AH$833,5,FALSE)," ")</f>
        <v xml:space="preserve"> </v>
      </c>
      <c r="Z1526" s="206" t="str">
        <f>IFERROR(VLOOKUP(AT1526,'#Input Lists#'!$L$3:$AH$833,9,FALSE)," ")</f>
        <v xml:space="preserve"> </v>
      </c>
      <c r="AA1526" s="119" t="s">
        <v>1527</v>
      </c>
      <c r="AB1526" s="120"/>
      <c r="AC1526" s="123"/>
      <c r="AD1526" s="123"/>
      <c r="AE1526" s="123"/>
      <c r="AF1526" s="123"/>
      <c r="AG1526" s="123"/>
      <c r="AH1526" s="123"/>
      <c r="AI1526" s="123"/>
      <c r="AJ1526" s="123"/>
      <c r="AK1526" s="123"/>
      <c r="AL1526" s="123"/>
      <c r="AM1526" s="123"/>
      <c r="AN1526" s="123"/>
      <c r="AO1526" s="123"/>
      <c r="AP1526" s="120"/>
      <c r="AQ1526" s="125" t="str">
        <f>IFERROR(VLOOKUP(G1526,'#Location List#'!$C$3:$D$150,2,FALSE),"")</f>
        <v/>
      </c>
      <c r="AR1526" s="125" t="str">
        <f>IFERROR(VLOOKUP(F1526,'#Location List#'!$Q$3:$R$1154,2,FALSE),"")</f>
        <v/>
      </c>
      <c r="AS1526" s="125" t="str">
        <f>IFERROR(VLOOKUP(V1526,'#Input Lists#'!$B$3:$D$46,3,FALSE),"")</f>
        <v/>
      </c>
      <c r="AT1526" s="125" t="str">
        <f>IFERROR(VLOOKUP(CONCATENATE(V1526," ",W1526),'#Input Lists#'!$K$3:$L$827,2,FALSE),"")</f>
        <v/>
      </c>
      <c r="AU1526" s="125">
        <f>IFERROR(VLOOKUP(AA1526,'#Input Lists#'!$BU$3:$BV$8,2,FALSE),"")</f>
        <v>1</v>
      </c>
      <c r="AV1526" s="118" t="str">
        <f>IFERROR(VLOOKUP(AB1526,'#Input Lists#'!$BO$3:$BP$9,2,FALSE),"")</f>
        <v/>
      </c>
      <c r="AW1526" s="118">
        <f>IFERROR(VLOOKUP(AC1526,'#Input Lists#'!$BL$3:$BM$7,2,FALSE),"")</f>
        <v>1</v>
      </c>
      <c r="AX1526" s="52" t="e">
        <f>VLOOKUP(AQ1526,'#Location List#'!$D$3:$K$150,4,FALSE)</f>
        <v>#N/A</v>
      </c>
      <c r="AY1526" s="273" t="e">
        <f>VLOOKUP(AX1526,'#Location List#'!$Z$3:$AA$13,2,FALSE)</f>
        <v>#N/A</v>
      </c>
      <c r="AZ1526" s="126" t="e">
        <f>VLOOKUP($AT1526,'#Input Lists#'!$L$3:$S$1033,6,FALSE)</f>
        <v>#N/A</v>
      </c>
      <c r="BA1526" s="239" t="e">
        <f>VLOOKUP($AT1526,'#Input Lists#'!$L$3:$S$833,7,FALSE)</f>
        <v>#N/A</v>
      </c>
      <c r="BB1526" s="239" t="e">
        <f>VLOOKUP($AT1526,'#Input Lists#'!$L$3:$S$833,8,FALSE)</f>
        <v>#N/A</v>
      </c>
      <c r="BC1526" s="91" t="str">
        <f t="shared" si="146"/>
        <v/>
      </c>
      <c r="BD1526" s="91" t="str">
        <f t="shared" si="147"/>
        <v/>
      </c>
      <c r="BE1526" s="15" t="str">
        <f t="shared" si="148"/>
        <v/>
      </c>
      <c r="BF1526" s="92" t="str">
        <f t="shared" si="149"/>
        <v>No Sighting Date</v>
      </c>
    </row>
    <row r="1527" spans="1:58" x14ac:dyDescent="0.25">
      <c r="A1527" s="118">
        <v>1522</v>
      </c>
      <c r="B1527" s="119"/>
      <c r="C1527" s="120"/>
      <c r="D1527" s="121"/>
      <c r="E1527" s="121"/>
      <c r="F1527" s="236"/>
      <c r="G1527" s="122" t="str">
        <f>IFERROR(VLOOKUP(F1527,'#Location List#'!$U$3:$V$1154,2,FALSE),"")</f>
        <v/>
      </c>
      <c r="H1527" s="120"/>
      <c r="I1527" s="120"/>
      <c r="J1527" s="120"/>
      <c r="K1527" s="120"/>
      <c r="L1527" s="120"/>
      <c r="M1527" s="120"/>
      <c r="N1527" s="120"/>
      <c r="O1527" s="120"/>
      <c r="P1527" s="120"/>
      <c r="Q1527" s="120"/>
      <c r="R1527" s="120"/>
      <c r="S1527" s="120"/>
      <c r="T1527" s="205">
        <f t="shared" si="144"/>
        <v>0</v>
      </c>
      <c r="U1527" s="205">
        <f t="shared" si="145"/>
        <v>0</v>
      </c>
      <c r="V1527" s="210"/>
      <c r="W1527" s="210"/>
      <c r="X1527" s="23" t="str">
        <f>IFERROR(VLOOKUP(AT1527,'#Input Lists#'!$L$3:$AH$833,3,FALSE)," ")</f>
        <v xml:space="preserve"> </v>
      </c>
      <c r="Y1527" s="23" t="str">
        <f>IFERROR(VLOOKUP(AT1527,'#Input Lists#'!$L$3:$AH$833,5,FALSE)," ")</f>
        <v xml:space="preserve"> </v>
      </c>
      <c r="Z1527" s="206" t="str">
        <f>IFERROR(VLOOKUP(AT1527,'#Input Lists#'!$L$3:$AH$833,9,FALSE)," ")</f>
        <v xml:space="preserve"> </v>
      </c>
      <c r="AA1527" s="119" t="s">
        <v>1527</v>
      </c>
      <c r="AB1527" s="120"/>
      <c r="AC1527" s="123"/>
      <c r="AD1527" s="123"/>
      <c r="AE1527" s="123"/>
      <c r="AF1527" s="123"/>
      <c r="AG1527" s="123"/>
      <c r="AH1527" s="123"/>
      <c r="AI1527" s="123"/>
      <c r="AJ1527" s="123"/>
      <c r="AK1527" s="123"/>
      <c r="AL1527" s="123"/>
      <c r="AM1527" s="123"/>
      <c r="AN1527" s="123"/>
      <c r="AO1527" s="123"/>
      <c r="AP1527" s="120"/>
      <c r="AQ1527" s="125" t="str">
        <f>IFERROR(VLOOKUP(G1527,'#Location List#'!$C$3:$D$150,2,FALSE),"")</f>
        <v/>
      </c>
      <c r="AR1527" s="125" t="str">
        <f>IFERROR(VLOOKUP(F1527,'#Location List#'!$Q$3:$R$1154,2,FALSE),"")</f>
        <v/>
      </c>
      <c r="AS1527" s="125" t="str">
        <f>IFERROR(VLOOKUP(V1527,'#Input Lists#'!$B$3:$D$46,3,FALSE),"")</f>
        <v/>
      </c>
      <c r="AT1527" s="125" t="str">
        <f>IFERROR(VLOOKUP(CONCATENATE(V1527," ",W1527),'#Input Lists#'!$K$3:$L$827,2,FALSE),"")</f>
        <v/>
      </c>
      <c r="AU1527" s="125">
        <f>IFERROR(VLOOKUP(AA1527,'#Input Lists#'!$BU$3:$BV$8,2,FALSE),"")</f>
        <v>1</v>
      </c>
      <c r="AV1527" s="118" t="str">
        <f>IFERROR(VLOOKUP(AB1527,'#Input Lists#'!$BO$3:$BP$9,2,FALSE),"")</f>
        <v/>
      </c>
      <c r="AW1527" s="118">
        <f>IFERROR(VLOOKUP(AC1527,'#Input Lists#'!$BL$3:$BM$7,2,FALSE),"")</f>
        <v>1</v>
      </c>
      <c r="AX1527" s="52" t="e">
        <f>VLOOKUP(AQ1527,'#Location List#'!$D$3:$K$150,4,FALSE)</f>
        <v>#N/A</v>
      </c>
      <c r="AY1527" s="273" t="e">
        <f>VLOOKUP(AX1527,'#Location List#'!$Z$3:$AA$13,2,FALSE)</f>
        <v>#N/A</v>
      </c>
      <c r="AZ1527" s="126" t="e">
        <f>VLOOKUP($AT1527,'#Input Lists#'!$L$3:$S$1033,6,FALSE)</f>
        <v>#N/A</v>
      </c>
      <c r="BA1527" s="239" t="e">
        <f>VLOOKUP($AT1527,'#Input Lists#'!$L$3:$S$833,7,FALSE)</f>
        <v>#N/A</v>
      </c>
      <c r="BB1527" s="239" t="e">
        <f>VLOOKUP($AT1527,'#Input Lists#'!$L$3:$S$833,8,FALSE)</f>
        <v>#N/A</v>
      </c>
      <c r="BC1527" s="91" t="str">
        <f t="shared" si="146"/>
        <v/>
      </c>
      <c r="BD1527" s="91" t="str">
        <f t="shared" si="147"/>
        <v/>
      </c>
      <c r="BE1527" s="15" t="str">
        <f t="shared" si="148"/>
        <v/>
      </c>
      <c r="BF1527" s="92" t="str">
        <f t="shared" si="149"/>
        <v>No Sighting Date</v>
      </c>
    </row>
    <row r="1528" spans="1:58" x14ac:dyDescent="0.25">
      <c r="A1528" s="118">
        <v>1523</v>
      </c>
      <c r="B1528" s="119"/>
      <c r="C1528" s="120"/>
      <c r="D1528" s="121"/>
      <c r="E1528" s="121"/>
      <c r="F1528" s="236"/>
      <c r="G1528" s="122" t="str">
        <f>IFERROR(VLOOKUP(F1528,'#Location List#'!$U$3:$V$1154,2,FALSE),"")</f>
        <v/>
      </c>
      <c r="H1528" s="120"/>
      <c r="I1528" s="120"/>
      <c r="J1528" s="120"/>
      <c r="K1528" s="120"/>
      <c r="L1528" s="120"/>
      <c r="M1528" s="120"/>
      <c r="N1528" s="120"/>
      <c r="O1528" s="120"/>
      <c r="P1528" s="120"/>
      <c r="Q1528" s="120"/>
      <c r="R1528" s="120"/>
      <c r="S1528" s="120"/>
      <c r="T1528" s="205">
        <f t="shared" si="144"/>
        <v>0</v>
      </c>
      <c r="U1528" s="205">
        <f t="shared" si="145"/>
        <v>0</v>
      </c>
      <c r="V1528" s="210"/>
      <c r="W1528" s="210"/>
      <c r="X1528" s="23" t="str">
        <f>IFERROR(VLOOKUP(AT1528,'#Input Lists#'!$L$3:$AH$833,3,FALSE)," ")</f>
        <v xml:space="preserve"> </v>
      </c>
      <c r="Y1528" s="23" t="str">
        <f>IFERROR(VLOOKUP(AT1528,'#Input Lists#'!$L$3:$AH$833,5,FALSE)," ")</f>
        <v xml:space="preserve"> </v>
      </c>
      <c r="Z1528" s="206" t="str">
        <f>IFERROR(VLOOKUP(AT1528,'#Input Lists#'!$L$3:$AH$833,9,FALSE)," ")</f>
        <v xml:space="preserve"> </v>
      </c>
      <c r="AA1528" s="119" t="s">
        <v>1527</v>
      </c>
      <c r="AB1528" s="120"/>
      <c r="AC1528" s="123"/>
      <c r="AD1528" s="123"/>
      <c r="AE1528" s="123"/>
      <c r="AF1528" s="123"/>
      <c r="AG1528" s="123"/>
      <c r="AH1528" s="123"/>
      <c r="AI1528" s="123"/>
      <c r="AJ1528" s="123"/>
      <c r="AK1528" s="123"/>
      <c r="AL1528" s="123"/>
      <c r="AM1528" s="123"/>
      <c r="AN1528" s="123"/>
      <c r="AO1528" s="123"/>
      <c r="AP1528" s="120"/>
      <c r="AQ1528" s="125" t="str">
        <f>IFERROR(VLOOKUP(G1528,'#Location List#'!$C$3:$D$150,2,FALSE),"")</f>
        <v/>
      </c>
      <c r="AR1528" s="125" t="str">
        <f>IFERROR(VLOOKUP(F1528,'#Location List#'!$Q$3:$R$1154,2,FALSE),"")</f>
        <v/>
      </c>
      <c r="AS1528" s="125" t="str">
        <f>IFERROR(VLOOKUP(V1528,'#Input Lists#'!$B$3:$D$46,3,FALSE),"")</f>
        <v/>
      </c>
      <c r="AT1528" s="125" t="str">
        <f>IFERROR(VLOOKUP(CONCATENATE(V1528," ",W1528),'#Input Lists#'!$K$3:$L$827,2,FALSE),"")</f>
        <v/>
      </c>
      <c r="AU1528" s="125">
        <f>IFERROR(VLOOKUP(AA1528,'#Input Lists#'!$BU$3:$BV$8,2,FALSE),"")</f>
        <v>1</v>
      </c>
      <c r="AV1528" s="118" t="str">
        <f>IFERROR(VLOOKUP(AB1528,'#Input Lists#'!$BO$3:$BP$9,2,FALSE),"")</f>
        <v/>
      </c>
      <c r="AW1528" s="118">
        <f>IFERROR(VLOOKUP(AC1528,'#Input Lists#'!$BL$3:$BM$7,2,FALSE),"")</f>
        <v>1</v>
      </c>
      <c r="AX1528" s="52" t="e">
        <f>VLOOKUP(AQ1528,'#Location List#'!$D$3:$K$150,4,FALSE)</f>
        <v>#N/A</v>
      </c>
      <c r="AY1528" s="273" t="e">
        <f>VLOOKUP(AX1528,'#Location List#'!$Z$3:$AA$13,2,FALSE)</f>
        <v>#N/A</v>
      </c>
      <c r="AZ1528" s="126" t="e">
        <f>VLOOKUP($AT1528,'#Input Lists#'!$L$3:$S$1033,6,FALSE)</f>
        <v>#N/A</v>
      </c>
      <c r="BA1528" s="239" t="e">
        <f>VLOOKUP($AT1528,'#Input Lists#'!$L$3:$S$833,7,FALSE)</f>
        <v>#N/A</v>
      </c>
      <c r="BB1528" s="239" t="e">
        <f>VLOOKUP($AT1528,'#Input Lists#'!$L$3:$S$833,8,FALSE)</f>
        <v>#N/A</v>
      </c>
      <c r="BC1528" s="91" t="str">
        <f t="shared" si="146"/>
        <v/>
      </c>
      <c r="BD1528" s="91" t="str">
        <f t="shared" si="147"/>
        <v/>
      </c>
      <c r="BE1528" s="15" t="str">
        <f t="shared" si="148"/>
        <v/>
      </c>
      <c r="BF1528" s="92" t="str">
        <f t="shared" si="149"/>
        <v>No Sighting Date</v>
      </c>
    </row>
    <row r="1529" spans="1:58" x14ac:dyDescent="0.25">
      <c r="A1529" s="118">
        <v>1524</v>
      </c>
      <c r="B1529" s="119"/>
      <c r="C1529" s="120"/>
      <c r="D1529" s="121"/>
      <c r="E1529" s="121"/>
      <c r="F1529" s="236"/>
      <c r="G1529" s="122" t="str">
        <f>IFERROR(VLOOKUP(F1529,'#Location List#'!$U$3:$V$1154,2,FALSE),"")</f>
        <v/>
      </c>
      <c r="H1529" s="120"/>
      <c r="I1529" s="120"/>
      <c r="J1529" s="120"/>
      <c r="K1529" s="120"/>
      <c r="L1529" s="120"/>
      <c r="M1529" s="120"/>
      <c r="N1529" s="120"/>
      <c r="O1529" s="120"/>
      <c r="P1529" s="120"/>
      <c r="Q1529" s="120"/>
      <c r="R1529" s="120"/>
      <c r="S1529" s="120"/>
      <c r="T1529" s="205">
        <f t="shared" si="144"/>
        <v>0</v>
      </c>
      <c r="U1529" s="205">
        <f t="shared" si="145"/>
        <v>0</v>
      </c>
      <c r="V1529" s="210"/>
      <c r="W1529" s="210"/>
      <c r="X1529" s="23" t="str">
        <f>IFERROR(VLOOKUP(AT1529,'#Input Lists#'!$L$3:$AH$833,3,FALSE)," ")</f>
        <v xml:space="preserve"> </v>
      </c>
      <c r="Y1529" s="23" t="str">
        <f>IFERROR(VLOOKUP(AT1529,'#Input Lists#'!$L$3:$AH$833,5,FALSE)," ")</f>
        <v xml:space="preserve"> </v>
      </c>
      <c r="Z1529" s="206" t="str">
        <f>IFERROR(VLOOKUP(AT1529,'#Input Lists#'!$L$3:$AH$833,9,FALSE)," ")</f>
        <v xml:space="preserve"> </v>
      </c>
      <c r="AA1529" s="119" t="s">
        <v>1527</v>
      </c>
      <c r="AB1529" s="120"/>
      <c r="AC1529" s="123"/>
      <c r="AD1529" s="123"/>
      <c r="AE1529" s="123"/>
      <c r="AF1529" s="123"/>
      <c r="AG1529" s="123"/>
      <c r="AH1529" s="123"/>
      <c r="AI1529" s="123"/>
      <c r="AJ1529" s="123"/>
      <c r="AK1529" s="123"/>
      <c r="AL1529" s="123"/>
      <c r="AM1529" s="123"/>
      <c r="AN1529" s="123"/>
      <c r="AO1529" s="123"/>
      <c r="AP1529" s="120"/>
      <c r="AQ1529" s="125" t="str">
        <f>IFERROR(VLOOKUP(G1529,'#Location List#'!$C$3:$D$150,2,FALSE),"")</f>
        <v/>
      </c>
      <c r="AR1529" s="125" t="str">
        <f>IFERROR(VLOOKUP(F1529,'#Location List#'!$Q$3:$R$1154,2,FALSE),"")</f>
        <v/>
      </c>
      <c r="AS1529" s="125" t="str">
        <f>IFERROR(VLOOKUP(V1529,'#Input Lists#'!$B$3:$D$46,3,FALSE),"")</f>
        <v/>
      </c>
      <c r="AT1529" s="125" t="str">
        <f>IFERROR(VLOOKUP(CONCATENATE(V1529," ",W1529),'#Input Lists#'!$K$3:$L$827,2,FALSE),"")</f>
        <v/>
      </c>
      <c r="AU1529" s="125">
        <f>IFERROR(VLOOKUP(AA1529,'#Input Lists#'!$BU$3:$BV$8,2,FALSE),"")</f>
        <v>1</v>
      </c>
      <c r="AV1529" s="118" t="str">
        <f>IFERROR(VLOOKUP(AB1529,'#Input Lists#'!$BO$3:$BP$9,2,FALSE),"")</f>
        <v/>
      </c>
      <c r="AW1529" s="118">
        <f>IFERROR(VLOOKUP(AC1529,'#Input Lists#'!$BL$3:$BM$7,2,FALSE),"")</f>
        <v>1</v>
      </c>
      <c r="AX1529" s="52" t="e">
        <f>VLOOKUP(AQ1529,'#Location List#'!$D$3:$K$150,4,FALSE)</f>
        <v>#N/A</v>
      </c>
      <c r="AY1529" s="273" t="e">
        <f>VLOOKUP(AX1529,'#Location List#'!$Z$3:$AA$13,2,FALSE)</f>
        <v>#N/A</v>
      </c>
      <c r="AZ1529" s="126" t="e">
        <f>VLOOKUP($AT1529,'#Input Lists#'!$L$3:$S$1033,6,FALSE)</f>
        <v>#N/A</v>
      </c>
      <c r="BA1529" s="239" t="e">
        <f>VLOOKUP($AT1529,'#Input Lists#'!$L$3:$S$833,7,FALSE)</f>
        <v>#N/A</v>
      </c>
      <c r="BB1529" s="239" t="e">
        <f>VLOOKUP($AT1529,'#Input Lists#'!$L$3:$S$833,8,FALSE)</f>
        <v>#N/A</v>
      </c>
      <c r="BC1529" s="91" t="str">
        <f t="shared" si="146"/>
        <v/>
      </c>
      <c r="BD1529" s="91" t="str">
        <f t="shared" si="147"/>
        <v/>
      </c>
      <c r="BE1529" s="15" t="str">
        <f t="shared" si="148"/>
        <v/>
      </c>
      <c r="BF1529" s="92" t="str">
        <f t="shared" si="149"/>
        <v>No Sighting Date</v>
      </c>
    </row>
    <row r="1530" spans="1:58" x14ac:dyDescent="0.25">
      <c r="A1530" s="118">
        <v>1525</v>
      </c>
      <c r="B1530" s="119"/>
      <c r="C1530" s="120"/>
      <c r="D1530" s="121"/>
      <c r="E1530" s="121"/>
      <c r="F1530" s="236"/>
      <c r="G1530" s="122" t="str">
        <f>IFERROR(VLOOKUP(F1530,'#Location List#'!$U$3:$V$1154,2,FALSE),"")</f>
        <v/>
      </c>
      <c r="H1530" s="120"/>
      <c r="I1530" s="120"/>
      <c r="J1530" s="120"/>
      <c r="K1530" s="120"/>
      <c r="L1530" s="120"/>
      <c r="M1530" s="120"/>
      <c r="N1530" s="120"/>
      <c r="O1530" s="120"/>
      <c r="P1530" s="120"/>
      <c r="Q1530" s="120"/>
      <c r="R1530" s="120"/>
      <c r="S1530" s="120"/>
      <c r="T1530" s="205">
        <f t="shared" si="144"/>
        <v>0</v>
      </c>
      <c r="U1530" s="205">
        <f t="shared" si="145"/>
        <v>0</v>
      </c>
      <c r="V1530" s="210"/>
      <c r="W1530" s="210"/>
      <c r="X1530" s="23" t="str">
        <f>IFERROR(VLOOKUP(AT1530,'#Input Lists#'!$L$3:$AH$833,3,FALSE)," ")</f>
        <v xml:space="preserve"> </v>
      </c>
      <c r="Y1530" s="23" t="str">
        <f>IFERROR(VLOOKUP(AT1530,'#Input Lists#'!$L$3:$AH$833,5,FALSE)," ")</f>
        <v xml:space="preserve"> </v>
      </c>
      <c r="Z1530" s="206" t="str">
        <f>IFERROR(VLOOKUP(AT1530,'#Input Lists#'!$L$3:$AH$833,9,FALSE)," ")</f>
        <v xml:space="preserve"> </v>
      </c>
      <c r="AA1530" s="119" t="s">
        <v>1527</v>
      </c>
      <c r="AB1530" s="120"/>
      <c r="AC1530" s="123"/>
      <c r="AD1530" s="123"/>
      <c r="AE1530" s="123"/>
      <c r="AF1530" s="123"/>
      <c r="AG1530" s="123"/>
      <c r="AH1530" s="123"/>
      <c r="AI1530" s="123"/>
      <c r="AJ1530" s="123"/>
      <c r="AK1530" s="123"/>
      <c r="AL1530" s="123"/>
      <c r="AM1530" s="123"/>
      <c r="AN1530" s="123"/>
      <c r="AO1530" s="123"/>
      <c r="AP1530" s="120"/>
      <c r="AQ1530" s="125" t="str">
        <f>IFERROR(VLOOKUP(G1530,'#Location List#'!$C$3:$D$150,2,FALSE),"")</f>
        <v/>
      </c>
      <c r="AR1530" s="125" t="str">
        <f>IFERROR(VLOOKUP(F1530,'#Location List#'!$Q$3:$R$1154,2,FALSE),"")</f>
        <v/>
      </c>
      <c r="AS1530" s="125" t="str">
        <f>IFERROR(VLOOKUP(V1530,'#Input Lists#'!$B$3:$D$46,3,FALSE),"")</f>
        <v/>
      </c>
      <c r="AT1530" s="125" t="str">
        <f>IFERROR(VLOOKUP(CONCATENATE(V1530," ",W1530),'#Input Lists#'!$K$3:$L$827,2,FALSE),"")</f>
        <v/>
      </c>
      <c r="AU1530" s="125">
        <f>IFERROR(VLOOKUP(AA1530,'#Input Lists#'!$BU$3:$BV$8,2,FALSE),"")</f>
        <v>1</v>
      </c>
      <c r="AV1530" s="118" t="str">
        <f>IFERROR(VLOOKUP(AB1530,'#Input Lists#'!$BO$3:$BP$9,2,FALSE),"")</f>
        <v/>
      </c>
      <c r="AW1530" s="118">
        <f>IFERROR(VLOOKUP(AC1530,'#Input Lists#'!$BL$3:$BM$7,2,FALSE),"")</f>
        <v>1</v>
      </c>
      <c r="AX1530" s="52" t="e">
        <f>VLOOKUP(AQ1530,'#Location List#'!$D$3:$K$150,4,FALSE)</f>
        <v>#N/A</v>
      </c>
      <c r="AY1530" s="273" t="e">
        <f>VLOOKUP(AX1530,'#Location List#'!$Z$3:$AA$13,2,FALSE)</f>
        <v>#N/A</v>
      </c>
      <c r="AZ1530" s="126" t="e">
        <f>VLOOKUP($AT1530,'#Input Lists#'!$L$3:$S$1033,6,FALSE)</f>
        <v>#N/A</v>
      </c>
      <c r="BA1530" s="239" t="e">
        <f>VLOOKUP($AT1530,'#Input Lists#'!$L$3:$S$833,7,FALSE)</f>
        <v>#N/A</v>
      </c>
      <c r="BB1530" s="239" t="e">
        <f>VLOOKUP($AT1530,'#Input Lists#'!$L$3:$S$833,8,FALSE)</f>
        <v>#N/A</v>
      </c>
      <c r="BC1530" s="91" t="str">
        <f t="shared" si="146"/>
        <v/>
      </c>
      <c r="BD1530" s="91" t="str">
        <f t="shared" si="147"/>
        <v/>
      </c>
      <c r="BE1530" s="15" t="str">
        <f t="shared" si="148"/>
        <v/>
      </c>
      <c r="BF1530" s="92" t="str">
        <f t="shared" si="149"/>
        <v>No Sighting Date</v>
      </c>
    </row>
    <row r="1531" spans="1:58" x14ac:dyDescent="0.25">
      <c r="A1531" s="118">
        <v>1526</v>
      </c>
      <c r="B1531" s="119"/>
      <c r="C1531" s="120"/>
      <c r="D1531" s="121"/>
      <c r="E1531" s="121"/>
      <c r="F1531" s="236"/>
      <c r="G1531" s="122" t="str">
        <f>IFERROR(VLOOKUP(F1531,'#Location List#'!$U$3:$V$1154,2,FALSE),"")</f>
        <v/>
      </c>
      <c r="H1531" s="120"/>
      <c r="I1531" s="120"/>
      <c r="J1531" s="120"/>
      <c r="K1531" s="120"/>
      <c r="L1531" s="120"/>
      <c r="M1531" s="120"/>
      <c r="N1531" s="120"/>
      <c r="O1531" s="120"/>
      <c r="P1531" s="120"/>
      <c r="Q1531" s="120"/>
      <c r="R1531" s="120"/>
      <c r="S1531" s="120"/>
      <c r="T1531" s="205">
        <f t="shared" si="144"/>
        <v>0</v>
      </c>
      <c r="U1531" s="205">
        <f t="shared" si="145"/>
        <v>0</v>
      </c>
      <c r="V1531" s="210"/>
      <c r="W1531" s="210"/>
      <c r="X1531" s="23" t="str">
        <f>IFERROR(VLOOKUP(AT1531,'#Input Lists#'!$L$3:$AH$833,3,FALSE)," ")</f>
        <v xml:space="preserve"> </v>
      </c>
      <c r="Y1531" s="23" t="str">
        <f>IFERROR(VLOOKUP(AT1531,'#Input Lists#'!$L$3:$AH$833,5,FALSE)," ")</f>
        <v xml:space="preserve"> </v>
      </c>
      <c r="Z1531" s="206" t="str">
        <f>IFERROR(VLOOKUP(AT1531,'#Input Lists#'!$L$3:$AH$833,9,FALSE)," ")</f>
        <v xml:space="preserve"> </v>
      </c>
      <c r="AA1531" s="119" t="s">
        <v>1527</v>
      </c>
      <c r="AB1531" s="120"/>
      <c r="AC1531" s="123"/>
      <c r="AD1531" s="123"/>
      <c r="AE1531" s="123"/>
      <c r="AF1531" s="123"/>
      <c r="AG1531" s="123"/>
      <c r="AH1531" s="123"/>
      <c r="AI1531" s="123"/>
      <c r="AJ1531" s="123"/>
      <c r="AK1531" s="123"/>
      <c r="AL1531" s="123"/>
      <c r="AM1531" s="123"/>
      <c r="AN1531" s="123"/>
      <c r="AO1531" s="123"/>
      <c r="AP1531" s="120"/>
      <c r="AQ1531" s="125" t="str">
        <f>IFERROR(VLOOKUP(G1531,'#Location List#'!$C$3:$D$150,2,FALSE),"")</f>
        <v/>
      </c>
      <c r="AR1531" s="125" t="str">
        <f>IFERROR(VLOOKUP(F1531,'#Location List#'!$Q$3:$R$1154,2,FALSE),"")</f>
        <v/>
      </c>
      <c r="AS1531" s="125" t="str">
        <f>IFERROR(VLOOKUP(V1531,'#Input Lists#'!$B$3:$D$46,3,FALSE),"")</f>
        <v/>
      </c>
      <c r="AT1531" s="125" t="str">
        <f>IFERROR(VLOOKUP(CONCATENATE(V1531," ",W1531),'#Input Lists#'!$K$3:$L$827,2,FALSE),"")</f>
        <v/>
      </c>
      <c r="AU1531" s="125">
        <f>IFERROR(VLOOKUP(AA1531,'#Input Lists#'!$BU$3:$BV$8,2,FALSE),"")</f>
        <v>1</v>
      </c>
      <c r="AV1531" s="118" t="str">
        <f>IFERROR(VLOOKUP(AB1531,'#Input Lists#'!$BO$3:$BP$9,2,FALSE),"")</f>
        <v/>
      </c>
      <c r="AW1531" s="118">
        <f>IFERROR(VLOOKUP(AC1531,'#Input Lists#'!$BL$3:$BM$7,2,FALSE),"")</f>
        <v>1</v>
      </c>
      <c r="AX1531" s="52" t="e">
        <f>VLOOKUP(AQ1531,'#Location List#'!$D$3:$K$150,4,FALSE)</f>
        <v>#N/A</v>
      </c>
      <c r="AY1531" s="273" t="e">
        <f>VLOOKUP(AX1531,'#Location List#'!$Z$3:$AA$13,2,FALSE)</f>
        <v>#N/A</v>
      </c>
      <c r="AZ1531" s="126" t="e">
        <f>VLOOKUP($AT1531,'#Input Lists#'!$L$3:$S$1033,6,FALSE)</f>
        <v>#N/A</v>
      </c>
      <c r="BA1531" s="239" t="e">
        <f>VLOOKUP($AT1531,'#Input Lists#'!$L$3:$S$833,7,FALSE)</f>
        <v>#N/A</v>
      </c>
      <c r="BB1531" s="239" t="e">
        <f>VLOOKUP($AT1531,'#Input Lists#'!$L$3:$S$833,8,FALSE)</f>
        <v>#N/A</v>
      </c>
      <c r="BC1531" s="91" t="str">
        <f t="shared" si="146"/>
        <v/>
      </c>
      <c r="BD1531" s="91" t="str">
        <f t="shared" si="147"/>
        <v/>
      </c>
      <c r="BE1531" s="15" t="str">
        <f t="shared" si="148"/>
        <v/>
      </c>
      <c r="BF1531" s="92" t="str">
        <f t="shared" si="149"/>
        <v>No Sighting Date</v>
      </c>
    </row>
    <row r="1532" spans="1:58" x14ac:dyDescent="0.25">
      <c r="A1532" s="118">
        <v>1527</v>
      </c>
      <c r="B1532" s="119"/>
      <c r="C1532" s="120"/>
      <c r="D1532" s="121"/>
      <c r="E1532" s="121"/>
      <c r="F1532" s="236"/>
      <c r="G1532" s="122" t="str">
        <f>IFERROR(VLOOKUP(F1532,'#Location List#'!$U$3:$V$1154,2,FALSE),"")</f>
        <v/>
      </c>
      <c r="H1532" s="120"/>
      <c r="I1532" s="120"/>
      <c r="J1532" s="120"/>
      <c r="K1532" s="120"/>
      <c r="L1532" s="120"/>
      <c r="M1532" s="120"/>
      <c r="N1532" s="120"/>
      <c r="O1532" s="120"/>
      <c r="P1532" s="120"/>
      <c r="Q1532" s="120"/>
      <c r="R1532" s="120"/>
      <c r="S1532" s="120"/>
      <c r="T1532" s="205">
        <f t="shared" si="144"/>
        <v>0</v>
      </c>
      <c r="U1532" s="205">
        <f t="shared" si="145"/>
        <v>0</v>
      </c>
      <c r="V1532" s="210"/>
      <c r="W1532" s="210"/>
      <c r="X1532" s="23" t="str">
        <f>IFERROR(VLOOKUP(AT1532,'#Input Lists#'!$L$3:$AH$833,3,FALSE)," ")</f>
        <v xml:space="preserve"> </v>
      </c>
      <c r="Y1532" s="23" t="str">
        <f>IFERROR(VLOOKUP(AT1532,'#Input Lists#'!$L$3:$AH$833,5,FALSE)," ")</f>
        <v xml:space="preserve"> </v>
      </c>
      <c r="Z1532" s="206" t="str">
        <f>IFERROR(VLOOKUP(AT1532,'#Input Lists#'!$L$3:$AH$833,9,FALSE)," ")</f>
        <v xml:space="preserve"> </v>
      </c>
      <c r="AA1532" s="119" t="s">
        <v>1527</v>
      </c>
      <c r="AB1532" s="120"/>
      <c r="AC1532" s="123"/>
      <c r="AD1532" s="123"/>
      <c r="AE1532" s="123"/>
      <c r="AF1532" s="123"/>
      <c r="AG1532" s="123"/>
      <c r="AH1532" s="123"/>
      <c r="AI1532" s="123"/>
      <c r="AJ1532" s="123"/>
      <c r="AK1532" s="123"/>
      <c r="AL1532" s="123"/>
      <c r="AM1532" s="123"/>
      <c r="AN1532" s="123"/>
      <c r="AO1532" s="123"/>
      <c r="AP1532" s="120"/>
      <c r="AQ1532" s="125" t="str">
        <f>IFERROR(VLOOKUP(G1532,'#Location List#'!$C$3:$D$150,2,FALSE),"")</f>
        <v/>
      </c>
      <c r="AR1532" s="125" t="str">
        <f>IFERROR(VLOOKUP(F1532,'#Location List#'!$Q$3:$R$1154,2,FALSE),"")</f>
        <v/>
      </c>
      <c r="AS1532" s="125" t="str">
        <f>IFERROR(VLOOKUP(V1532,'#Input Lists#'!$B$3:$D$46,3,FALSE),"")</f>
        <v/>
      </c>
      <c r="AT1532" s="125" t="str">
        <f>IFERROR(VLOOKUP(CONCATENATE(V1532," ",W1532),'#Input Lists#'!$K$3:$L$827,2,FALSE),"")</f>
        <v/>
      </c>
      <c r="AU1532" s="125">
        <f>IFERROR(VLOOKUP(AA1532,'#Input Lists#'!$BU$3:$BV$8,2,FALSE),"")</f>
        <v>1</v>
      </c>
      <c r="AV1532" s="118" t="str">
        <f>IFERROR(VLOOKUP(AB1532,'#Input Lists#'!$BO$3:$BP$9,2,FALSE),"")</f>
        <v/>
      </c>
      <c r="AW1532" s="118">
        <f>IFERROR(VLOOKUP(AC1532,'#Input Lists#'!$BL$3:$BM$7,2,FALSE),"")</f>
        <v>1</v>
      </c>
      <c r="AX1532" s="52" t="e">
        <f>VLOOKUP(AQ1532,'#Location List#'!$D$3:$K$150,4,FALSE)</f>
        <v>#N/A</v>
      </c>
      <c r="AY1532" s="273" t="e">
        <f>VLOOKUP(AX1532,'#Location List#'!$Z$3:$AA$13,2,FALSE)</f>
        <v>#N/A</v>
      </c>
      <c r="AZ1532" s="126" t="e">
        <f>VLOOKUP($AT1532,'#Input Lists#'!$L$3:$S$1033,6,FALSE)</f>
        <v>#N/A</v>
      </c>
      <c r="BA1532" s="239" t="e">
        <f>VLOOKUP($AT1532,'#Input Lists#'!$L$3:$S$833,7,FALSE)</f>
        <v>#N/A</v>
      </c>
      <c r="BB1532" s="239" t="e">
        <f>VLOOKUP($AT1532,'#Input Lists#'!$L$3:$S$833,8,FALSE)</f>
        <v>#N/A</v>
      </c>
      <c r="BC1532" s="91" t="str">
        <f t="shared" si="146"/>
        <v/>
      </c>
      <c r="BD1532" s="91" t="str">
        <f t="shared" si="147"/>
        <v/>
      </c>
      <c r="BE1532" s="15" t="str">
        <f t="shared" si="148"/>
        <v/>
      </c>
      <c r="BF1532" s="92" t="str">
        <f t="shared" si="149"/>
        <v>No Sighting Date</v>
      </c>
    </row>
    <row r="1533" spans="1:58" x14ac:dyDescent="0.25">
      <c r="A1533" s="118">
        <v>1528</v>
      </c>
      <c r="B1533" s="119"/>
      <c r="C1533" s="120"/>
      <c r="D1533" s="121"/>
      <c r="E1533" s="121"/>
      <c r="F1533" s="236"/>
      <c r="G1533" s="122" t="str">
        <f>IFERROR(VLOOKUP(F1533,'#Location List#'!$U$3:$V$1154,2,FALSE),"")</f>
        <v/>
      </c>
      <c r="H1533" s="120"/>
      <c r="I1533" s="120"/>
      <c r="J1533" s="120"/>
      <c r="K1533" s="120"/>
      <c r="L1533" s="120"/>
      <c r="M1533" s="120"/>
      <c r="N1533" s="120"/>
      <c r="O1533" s="120"/>
      <c r="P1533" s="120"/>
      <c r="Q1533" s="120"/>
      <c r="R1533" s="120"/>
      <c r="S1533" s="120"/>
      <c r="T1533" s="205">
        <f t="shared" si="144"/>
        <v>0</v>
      </c>
      <c r="U1533" s="205">
        <f t="shared" si="145"/>
        <v>0</v>
      </c>
      <c r="V1533" s="210"/>
      <c r="W1533" s="210"/>
      <c r="X1533" s="23" t="str">
        <f>IFERROR(VLOOKUP(AT1533,'#Input Lists#'!$L$3:$AH$833,3,FALSE)," ")</f>
        <v xml:space="preserve"> </v>
      </c>
      <c r="Y1533" s="23" t="str">
        <f>IFERROR(VLOOKUP(AT1533,'#Input Lists#'!$L$3:$AH$833,5,FALSE)," ")</f>
        <v xml:space="preserve"> </v>
      </c>
      <c r="Z1533" s="206" t="str">
        <f>IFERROR(VLOOKUP(AT1533,'#Input Lists#'!$L$3:$AH$833,9,FALSE)," ")</f>
        <v xml:space="preserve"> </v>
      </c>
      <c r="AA1533" s="119" t="s">
        <v>1527</v>
      </c>
      <c r="AB1533" s="120"/>
      <c r="AC1533" s="123"/>
      <c r="AD1533" s="123"/>
      <c r="AE1533" s="123"/>
      <c r="AF1533" s="123"/>
      <c r="AG1533" s="123"/>
      <c r="AH1533" s="123"/>
      <c r="AI1533" s="123"/>
      <c r="AJ1533" s="123"/>
      <c r="AK1533" s="123"/>
      <c r="AL1533" s="123"/>
      <c r="AM1533" s="123"/>
      <c r="AN1533" s="123"/>
      <c r="AO1533" s="123"/>
      <c r="AP1533" s="120"/>
      <c r="AQ1533" s="125" t="str">
        <f>IFERROR(VLOOKUP(G1533,'#Location List#'!$C$3:$D$150,2,FALSE),"")</f>
        <v/>
      </c>
      <c r="AR1533" s="125" t="str">
        <f>IFERROR(VLOOKUP(F1533,'#Location List#'!$Q$3:$R$1154,2,FALSE),"")</f>
        <v/>
      </c>
      <c r="AS1533" s="125" t="str">
        <f>IFERROR(VLOOKUP(V1533,'#Input Lists#'!$B$3:$D$46,3,FALSE),"")</f>
        <v/>
      </c>
      <c r="AT1533" s="125" t="str">
        <f>IFERROR(VLOOKUP(CONCATENATE(V1533," ",W1533),'#Input Lists#'!$K$3:$L$827,2,FALSE),"")</f>
        <v/>
      </c>
      <c r="AU1533" s="125">
        <f>IFERROR(VLOOKUP(AA1533,'#Input Lists#'!$BU$3:$BV$8,2,FALSE),"")</f>
        <v>1</v>
      </c>
      <c r="AV1533" s="118" t="str">
        <f>IFERROR(VLOOKUP(AB1533,'#Input Lists#'!$BO$3:$BP$9,2,FALSE),"")</f>
        <v/>
      </c>
      <c r="AW1533" s="118">
        <f>IFERROR(VLOOKUP(AC1533,'#Input Lists#'!$BL$3:$BM$7,2,FALSE),"")</f>
        <v>1</v>
      </c>
      <c r="AX1533" s="52" t="e">
        <f>VLOOKUP(AQ1533,'#Location List#'!$D$3:$K$150,4,FALSE)</f>
        <v>#N/A</v>
      </c>
      <c r="AY1533" s="273" t="e">
        <f>VLOOKUP(AX1533,'#Location List#'!$Z$3:$AA$13,2,FALSE)</f>
        <v>#N/A</v>
      </c>
      <c r="AZ1533" s="126" t="e">
        <f>VLOOKUP($AT1533,'#Input Lists#'!$L$3:$S$1033,6,FALSE)</f>
        <v>#N/A</v>
      </c>
      <c r="BA1533" s="239" t="e">
        <f>VLOOKUP($AT1533,'#Input Lists#'!$L$3:$S$833,7,FALSE)</f>
        <v>#N/A</v>
      </c>
      <c r="BB1533" s="239" t="e">
        <f>VLOOKUP($AT1533,'#Input Lists#'!$L$3:$S$833,8,FALSE)</f>
        <v>#N/A</v>
      </c>
      <c r="BC1533" s="91" t="str">
        <f t="shared" si="146"/>
        <v/>
      </c>
      <c r="BD1533" s="91" t="str">
        <f t="shared" si="147"/>
        <v/>
      </c>
      <c r="BE1533" s="15" t="str">
        <f t="shared" si="148"/>
        <v/>
      </c>
      <c r="BF1533" s="92" t="str">
        <f t="shared" si="149"/>
        <v>No Sighting Date</v>
      </c>
    </row>
    <row r="1534" spans="1:58" x14ac:dyDescent="0.25">
      <c r="A1534" s="118">
        <v>1529</v>
      </c>
      <c r="B1534" s="119"/>
      <c r="C1534" s="120"/>
      <c r="D1534" s="121"/>
      <c r="E1534" s="121"/>
      <c r="F1534" s="236"/>
      <c r="G1534" s="122" t="str">
        <f>IFERROR(VLOOKUP(F1534,'#Location List#'!$U$3:$V$1154,2,FALSE),"")</f>
        <v/>
      </c>
      <c r="H1534" s="120"/>
      <c r="I1534" s="120"/>
      <c r="J1534" s="120"/>
      <c r="K1534" s="120"/>
      <c r="L1534" s="120"/>
      <c r="M1534" s="120"/>
      <c r="N1534" s="120"/>
      <c r="O1534" s="120"/>
      <c r="P1534" s="120"/>
      <c r="Q1534" s="120"/>
      <c r="R1534" s="120"/>
      <c r="S1534" s="120"/>
      <c r="T1534" s="205">
        <f t="shared" si="144"/>
        <v>0</v>
      </c>
      <c r="U1534" s="205">
        <f t="shared" si="145"/>
        <v>0</v>
      </c>
      <c r="V1534" s="210"/>
      <c r="W1534" s="210"/>
      <c r="X1534" s="23" t="str">
        <f>IFERROR(VLOOKUP(AT1534,'#Input Lists#'!$L$3:$AH$833,3,FALSE)," ")</f>
        <v xml:space="preserve"> </v>
      </c>
      <c r="Y1534" s="23" t="str">
        <f>IFERROR(VLOOKUP(AT1534,'#Input Lists#'!$L$3:$AH$833,5,FALSE)," ")</f>
        <v xml:space="preserve"> </v>
      </c>
      <c r="Z1534" s="206" t="str">
        <f>IFERROR(VLOOKUP(AT1534,'#Input Lists#'!$L$3:$AH$833,9,FALSE)," ")</f>
        <v xml:space="preserve"> </v>
      </c>
      <c r="AA1534" s="119" t="s">
        <v>1527</v>
      </c>
      <c r="AB1534" s="120"/>
      <c r="AC1534" s="123"/>
      <c r="AD1534" s="123"/>
      <c r="AE1534" s="123"/>
      <c r="AF1534" s="123"/>
      <c r="AG1534" s="123"/>
      <c r="AH1534" s="123"/>
      <c r="AI1534" s="123"/>
      <c r="AJ1534" s="123"/>
      <c r="AK1534" s="123"/>
      <c r="AL1534" s="123"/>
      <c r="AM1534" s="123"/>
      <c r="AN1534" s="123"/>
      <c r="AO1534" s="123"/>
      <c r="AP1534" s="120"/>
      <c r="AQ1534" s="125" t="str">
        <f>IFERROR(VLOOKUP(G1534,'#Location List#'!$C$3:$D$150,2,FALSE),"")</f>
        <v/>
      </c>
      <c r="AR1534" s="125" t="str">
        <f>IFERROR(VLOOKUP(F1534,'#Location List#'!$Q$3:$R$1154,2,FALSE),"")</f>
        <v/>
      </c>
      <c r="AS1534" s="125" t="str">
        <f>IFERROR(VLOOKUP(V1534,'#Input Lists#'!$B$3:$D$46,3,FALSE),"")</f>
        <v/>
      </c>
      <c r="AT1534" s="125" t="str">
        <f>IFERROR(VLOOKUP(CONCATENATE(V1534," ",W1534),'#Input Lists#'!$K$3:$L$827,2,FALSE),"")</f>
        <v/>
      </c>
      <c r="AU1534" s="125">
        <f>IFERROR(VLOOKUP(AA1534,'#Input Lists#'!$BU$3:$BV$8,2,FALSE),"")</f>
        <v>1</v>
      </c>
      <c r="AV1534" s="118" t="str">
        <f>IFERROR(VLOOKUP(AB1534,'#Input Lists#'!$BO$3:$BP$9,2,FALSE),"")</f>
        <v/>
      </c>
      <c r="AW1534" s="118">
        <f>IFERROR(VLOOKUP(AC1534,'#Input Lists#'!$BL$3:$BM$7,2,FALSE),"")</f>
        <v>1</v>
      </c>
      <c r="AX1534" s="52" t="e">
        <f>VLOOKUP(AQ1534,'#Location List#'!$D$3:$K$150,4,FALSE)</f>
        <v>#N/A</v>
      </c>
      <c r="AY1534" s="273" t="e">
        <f>VLOOKUP(AX1534,'#Location List#'!$Z$3:$AA$13,2,FALSE)</f>
        <v>#N/A</v>
      </c>
      <c r="AZ1534" s="126" t="e">
        <f>VLOOKUP($AT1534,'#Input Lists#'!$L$3:$S$1033,6,FALSE)</f>
        <v>#N/A</v>
      </c>
      <c r="BA1534" s="239" t="e">
        <f>VLOOKUP($AT1534,'#Input Lists#'!$L$3:$S$833,7,FALSE)</f>
        <v>#N/A</v>
      </c>
      <c r="BB1534" s="239" t="e">
        <f>VLOOKUP($AT1534,'#Input Lists#'!$L$3:$S$833,8,FALSE)</f>
        <v>#N/A</v>
      </c>
      <c r="BC1534" s="91" t="str">
        <f t="shared" si="146"/>
        <v/>
      </c>
      <c r="BD1534" s="91" t="str">
        <f t="shared" si="147"/>
        <v/>
      </c>
      <c r="BE1534" s="15" t="str">
        <f t="shared" si="148"/>
        <v/>
      </c>
      <c r="BF1534" s="92" t="str">
        <f t="shared" si="149"/>
        <v>No Sighting Date</v>
      </c>
    </row>
    <row r="1535" spans="1:58" x14ac:dyDescent="0.25">
      <c r="A1535" s="118">
        <v>1530</v>
      </c>
      <c r="B1535" s="119"/>
      <c r="C1535" s="120"/>
      <c r="D1535" s="121"/>
      <c r="E1535" s="121"/>
      <c r="F1535" s="236"/>
      <c r="G1535" s="122" t="str">
        <f>IFERROR(VLOOKUP(F1535,'#Location List#'!$U$3:$V$1154,2,FALSE),"")</f>
        <v/>
      </c>
      <c r="H1535" s="120"/>
      <c r="I1535" s="120"/>
      <c r="J1535" s="120"/>
      <c r="K1535" s="120"/>
      <c r="L1535" s="120"/>
      <c r="M1535" s="120"/>
      <c r="N1535" s="120"/>
      <c r="O1535" s="120"/>
      <c r="P1535" s="120"/>
      <c r="Q1535" s="120"/>
      <c r="R1535" s="120"/>
      <c r="S1535" s="120"/>
      <c r="T1535" s="205">
        <f t="shared" si="144"/>
        <v>0</v>
      </c>
      <c r="U1535" s="205">
        <f t="shared" si="145"/>
        <v>0</v>
      </c>
      <c r="V1535" s="210"/>
      <c r="W1535" s="210"/>
      <c r="X1535" s="23" t="str">
        <f>IFERROR(VLOOKUP(AT1535,'#Input Lists#'!$L$3:$AH$833,3,FALSE)," ")</f>
        <v xml:space="preserve"> </v>
      </c>
      <c r="Y1535" s="23" t="str">
        <f>IFERROR(VLOOKUP(AT1535,'#Input Lists#'!$L$3:$AH$833,5,FALSE)," ")</f>
        <v xml:space="preserve"> </v>
      </c>
      <c r="Z1535" s="206" t="str">
        <f>IFERROR(VLOOKUP(AT1535,'#Input Lists#'!$L$3:$AH$833,9,FALSE)," ")</f>
        <v xml:space="preserve"> </v>
      </c>
      <c r="AA1535" s="119" t="s">
        <v>1527</v>
      </c>
      <c r="AB1535" s="120"/>
      <c r="AC1535" s="123"/>
      <c r="AD1535" s="123"/>
      <c r="AE1535" s="123"/>
      <c r="AF1535" s="123"/>
      <c r="AG1535" s="123"/>
      <c r="AH1535" s="123"/>
      <c r="AI1535" s="123"/>
      <c r="AJ1535" s="123"/>
      <c r="AK1535" s="123"/>
      <c r="AL1535" s="123"/>
      <c r="AM1535" s="123"/>
      <c r="AN1535" s="123"/>
      <c r="AO1535" s="123"/>
      <c r="AP1535" s="120"/>
      <c r="AQ1535" s="125" t="str">
        <f>IFERROR(VLOOKUP(G1535,'#Location List#'!$C$3:$D$150,2,FALSE),"")</f>
        <v/>
      </c>
      <c r="AR1535" s="125" t="str">
        <f>IFERROR(VLOOKUP(F1535,'#Location List#'!$Q$3:$R$1154,2,FALSE),"")</f>
        <v/>
      </c>
      <c r="AS1535" s="125" t="str">
        <f>IFERROR(VLOOKUP(V1535,'#Input Lists#'!$B$3:$D$46,3,FALSE),"")</f>
        <v/>
      </c>
      <c r="AT1535" s="125" t="str">
        <f>IFERROR(VLOOKUP(CONCATENATE(V1535," ",W1535),'#Input Lists#'!$K$3:$L$827,2,FALSE),"")</f>
        <v/>
      </c>
      <c r="AU1535" s="125">
        <f>IFERROR(VLOOKUP(AA1535,'#Input Lists#'!$BU$3:$BV$8,2,FALSE),"")</f>
        <v>1</v>
      </c>
      <c r="AV1535" s="118" t="str">
        <f>IFERROR(VLOOKUP(AB1535,'#Input Lists#'!$BO$3:$BP$9,2,FALSE),"")</f>
        <v/>
      </c>
      <c r="AW1535" s="118">
        <f>IFERROR(VLOOKUP(AC1535,'#Input Lists#'!$BL$3:$BM$7,2,FALSE),"")</f>
        <v>1</v>
      </c>
      <c r="AX1535" s="52" t="e">
        <f>VLOOKUP(AQ1535,'#Location List#'!$D$3:$K$150,4,FALSE)</f>
        <v>#N/A</v>
      </c>
      <c r="AY1535" s="273" t="e">
        <f>VLOOKUP(AX1535,'#Location List#'!$Z$3:$AA$13,2,FALSE)</f>
        <v>#N/A</v>
      </c>
      <c r="AZ1535" s="126" t="e">
        <f>VLOOKUP($AT1535,'#Input Lists#'!$L$3:$S$1033,6,FALSE)</f>
        <v>#N/A</v>
      </c>
      <c r="BA1535" s="239" t="e">
        <f>VLOOKUP($AT1535,'#Input Lists#'!$L$3:$S$833,7,FALSE)</f>
        <v>#N/A</v>
      </c>
      <c r="BB1535" s="239" t="e">
        <f>VLOOKUP($AT1535,'#Input Lists#'!$L$3:$S$833,8,FALSE)</f>
        <v>#N/A</v>
      </c>
      <c r="BC1535" s="91" t="str">
        <f t="shared" si="146"/>
        <v/>
      </c>
      <c r="BD1535" s="91" t="str">
        <f t="shared" si="147"/>
        <v/>
      </c>
      <c r="BE1535" s="15" t="str">
        <f t="shared" si="148"/>
        <v/>
      </c>
      <c r="BF1535" s="92" t="str">
        <f t="shared" si="149"/>
        <v>No Sighting Date</v>
      </c>
    </row>
    <row r="1536" spans="1:58" x14ac:dyDescent="0.25">
      <c r="A1536" s="118">
        <v>1531</v>
      </c>
      <c r="B1536" s="119"/>
      <c r="C1536" s="120"/>
      <c r="D1536" s="121"/>
      <c r="E1536" s="121"/>
      <c r="F1536" s="236"/>
      <c r="G1536" s="122" t="str">
        <f>IFERROR(VLOOKUP(F1536,'#Location List#'!$U$3:$V$1154,2,FALSE),"")</f>
        <v/>
      </c>
      <c r="H1536" s="120"/>
      <c r="I1536" s="120"/>
      <c r="J1536" s="120"/>
      <c r="K1536" s="120"/>
      <c r="L1536" s="120"/>
      <c r="M1536" s="120"/>
      <c r="N1536" s="120"/>
      <c r="O1536" s="120"/>
      <c r="P1536" s="120"/>
      <c r="Q1536" s="120"/>
      <c r="R1536" s="120"/>
      <c r="S1536" s="120"/>
      <c r="T1536" s="205">
        <f t="shared" si="144"/>
        <v>0</v>
      </c>
      <c r="U1536" s="205">
        <f t="shared" si="145"/>
        <v>0</v>
      </c>
      <c r="V1536" s="210"/>
      <c r="W1536" s="210"/>
      <c r="X1536" s="23" t="str">
        <f>IFERROR(VLOOKUP(AT1536,'#Input Lists#'!$L$3:$AH$833,3,FALSE)," ")</f>
        <v xml:space="preserve"> </v>
      </c>
      <c r="Y1536" s="23" t="str">
        <f>IFERROR(VLOOKUP(AT1536,'#Input Lists#'!$L$3:$AH$833,5,FALSE)," ")</f>
        <v xml:space="preserve"> </v>
      </c>
      <c r="Z1536" s="206" t="str">
        <f>IFERROR(VLOOKUP(AT1536,'#Input Lists#'!$L$3:$AH$833,9,FALSE)," ")</f>
        <v xml:space="preserve"> </v>
      </c>
      <c r="AA1536" s="119" t="s">
        <v>1527</v>
      </c>
      <c r="AB1536" s="120"/>
      <c r="AC1536" s="123"/>
      <c r="AD1536" s="123"/>
      <c r="AE1536" s="123"/>
      <c r="AF1536" s="123"/>
      <c r="AG1536" s="123"/>
      <c r="AH1536" s="123"/>
      <c r="AI1536" s="123"/>
      <c r="AJ1536" s="123"/>
      <c r="AK1536" s="123"/>
      <c r="AL1536" s="123"/>
      <c r="AM1536" s="123"/>
      <c r="AN1536" s="123"/>
      <c r="AO1536" s="123"/>
      <c r="AP1536" s="120"/>
      <c r="AQ1536" s="125" t="str">
        <f>IFERROR(VLOOKUP(G1536,'#Location List#'!$C$3:$D$150,2,FALSE),"")</f>
        <v/>
      </c>
      <c r="AR1536" s="125" t="str">
        <f>IFERROR(VLOOKUP(F1536,'#Location List#'!$Q$3:$R$1154,2,FALSE),"")</f>
        <v/>
      </c>
      <c r="AS1536" s="125" t="str">
        <f>IFERROR(VLOOKUP(V1536,'#Input Lists#'!$B$3:$D$46,3,FALSE),"")</f>
        <v/>
      </c>
      <c r="AT1536" s="125" t="str">
        <f>IFERROR(VLOOKUP(CONCATENATE(V1536," ",W1536),'#Input Lists#'!$K$3:$L$827,2,FALSE),"")</f>
        <v/>
      </c>
      <c r="AU1536" s="125">
        <f>IFERROR(VLOOKUP(AA1536,'#Input Lists#'!$BU$3:$BV$8,2,FALSE),"")</f>
        <v>1</v>
      </c>
      <c r="AV1536" s="118" t="str">
        <f>IFERROR(VLOOKUP(AB1536,'#Input Lists#'!$BO$3:$BP$9,2,FALSE),"")</f>
        <v/>
      </c>
      <c r="AW1536" s="118">
        <f>IFERROR(VLOOKUP(AC1536,'#Input Lists#'!$BL$3:$BM$7,2,FALSE),"")</f>
        <v>1</v>
      </c>
      <c r="AX1536" s="52" t="e">
        <f>VLOOKUP(AQ1536,'#Location List#'!$D$3:$K$150,4,FALSE)</f>
        <v>#N/A</v>
      </c>
      <c r="AY1536" s="273" t="e">
        <f>VLOOKUP(AX1536,'#Location List#'!$Z$3:$AA$13,2,FALSE)</f>
        <v>#N/A</v>
      </c>
      <c r="AZ1536" s="126" t="e">
        <f>VLOOKUP($AT1536,'#Input Lists#'!$L$3:$S$1033,6,FALSE)</f>
        <v>#N/A</v>
      </c>
      <c r="BA1536" s="239" t="e">
        <f>VLOOKUP($AT1536,'#Input Lists#'!$L$3:$S$833,7,FALSE)</f>
        <v>#N/A</v>
      </c>
      <c r="BB1536" s="239" t="e">
        <f>VLOOKUP($AT1536,'#Input Lists#'!$L$3:$S$833,8,FALSE)</f>
        <v>#N/A</v>
      </c>
      <c r="BC1536" s="91" t="str">
        <f t="shared" si="146"/>
        <v/>
      </c>
      <c r="BD1536" s="91" t="str">
        <f t="shared" si="147"/>
        <v/>
      </c>
      <c r="BE1536" s="15" t="str">
        <f t="shared" si="148"/>
        <v/>
      </c>
      <c r="BF1536" s="92" t="str">
        <f t="shared" si="149"/>
        <v>No Sighting Date</v>
      </c>
    </row>
    <row r="1537" spans="1:58" x14ac:dyDescent="0.25">
      <c r="A1537" s="118">
        <v>1532</v>
      </c>
      <c r="B1537" s="119"/>
      <c r="C1537" s="120"/>
      <c r="D1537" s="121"/>
      <c r="E1537" s="121"/>
      <c r="F1537" s="236"/>
      <c r="G1537" s="122" t="str">
        <f>IFERROR(VLOOKUP(F1537,'#Location List#'!$U$3:$V$1154,2,FALSE),"")</f>
        <v/>
      </c>
      <c r="H1537" s="120"/>
      <c r="I1537" s="120"/>
      <c r="J1537" s="120"/>
      <c r="K1537" s="120"/>
      <c r="L1537" s="120"/>
      <c r="M1537" s="120"/>
      <c r="N1537" s="120"/>
      <c r="O1537" s="120"/>
      <c r="P1537" s="120"/>
      <c r="Q1537" s="120"/>
      <c r="R1537" s="120"/>
      <c r="S1537" s="120"/>
      <c r="T1537" s="205">
        <f t="shared" si="144"/>
        <v>0</v>
      </c>
      <c r="U1537" s="205">
        <f t="shared" si="145"/>
        <v>0</v>
      </c>
      <c r="V1537" s="210"/>
      <c r="W1537" s="210"/>
      <c r="X1537" s="23" t="str">
        <f>IFERROR(VLOOKUP(AT1537,'#Input Lists#'!$L$3:$AH$833,3,FALSE)," ")</f>
        <v xml:space="preserve"> </v>
      </c>
      <c r="Y1537" s="23" t="str">
        <f>IFERROR(VLOOKUP(AT1537,'#Input Lists#'!$L$3:$AH$833,5,FALSE)," ")</f>
        <v xml:space="preserve"> </v>
      </c>
      <c r="Z1537" s="206" t="str">
        <f>IFERROR(VLOOKUP(AT1537,'#Input Lists#'!$L$3:$AH$833,9,FALSE)," ")</f>
        <v xml:space="preserve"> </v>
      </c>
      <c r="AA1537" s="119" t="s">
        <v>1527</v>
      </c>
      <c r="AB1537" s="120"/>
      <c r="AC1537" s="123"/>
      <c r="AD1537" s="123"/>
      <c r="AE1537" s="123"/>
      <c r="AF1537" s="123"/>
      <c r="AG1537" s="123"/>
      <c r="AH1537" s="123"/>
      <c r="AI1537" s="123"/>
      <c r="AJ1537" s="123"/>
      <c r="AK1537" s="123"/>
      <c r="AL1537" s="123"/>
      <c r="AM1537" s="123"/>
      <c r="AN1537" s="123"/>
      <c r="AO1537" s="123"/>
      <c r="AP1537" s="120"/>
      <c r="AQ1537" s="125" t="str">
        <f>IFERROR(VLOOKUP(G1537,'#Location List#'!$C$3:$D$150,2,FALSE),"")</f>
        <v/>
      </c>
      <c r="AR1537" s="125" t="str">
        <f>IFERROR(VLOOKUP(F1537,'#Location List#'!$Q$3:$R$1154,2,FALSE),"")</f>
        <v/>
      </c>
      <c r="AS1537" s="125" t="str">
        <f>IFERROR(VLOOKUP(V1537,'#Input Lists#'!$B$3:$D$46,3,FALSE),"")</f>
        <v/>
      </c>
      <c r="AT1537" s="125" t="str">
        <f>IFERROR(VLOOKUP(CONCATENATE(V1537," ",W1537),'#Input Lists#'!$K$3:$L$827,2,FALSE),"")</f>
        <v/>
      </c>
      <c r="AU1537" s="125">
        <f>IFERROR(VLOOKUP(AA1537,'#Input Lists#'!$BU$3:$BV$8,2,FALSE),"")</f>
        <v>1</v>
      </c>
      <c r="AV1537" s="118" t="str">
        <f>IFERROR(VLOOKUP(AB1537,'#Input Lists#'!$BO$3:$BP$9,2,FALSE),"")</f>
        <v/>
      </c>
      <c r="AW1537" s="118">
        <f>IFERROR(VLOOKUP(AC1537,'#Input Lists#'!$BL$3:$BM$7,2,FALSE),"")</f>
        <v>1</v>
      </c>
      <c r="AX1537" s="52" t="e">
        <f>VLOOKUP(AQ1537,'#Location List#'!$D$3:$K$150,4,FALSE)</f>
        <v>#N/A</v>
      </c>
      <c r="AY1537" s="273" t="e">
        <f>VLOOKUP(AX1537,'#Location List#'!$Z$3:$AA$13,2,FALSE)</f>
        <v>#N/A</v>
      </c>
      <c r="AZ1537" s="126" t="e">
        <f>VLOOKUP($AT1537,'#Input Lists#'!$L$3:$S$1033,6,FALSE)</f>
        <v>#N/A</v>
      </c>
      <c r="BA1537" s="239" t="e">
        <f>VLOOKUP($AT1537,'#Input Lists#'!$L$3:$S$833,7,FALSE)</f>
        <v>#N/A</v>
      </c>
      <c r="BB1537" s="239" t="e">
        <f>VLOOKUP($AT1537,'#Input Lists#'!$L$3:$S$833,8,FALSE)</f>
        <v>#N/A</v>
      </c>
      <c r="BC1537" s="91" t="str">
        <f t="shared" si="146"/>
        <v/>
      </c>
      <c r="BD1537" s="91" t="str">
        <f t="shared" si="147"/>
        <v/>
      </c>
      <c r="BE1537" s="15" t="str">
        <f t="shared" si="148"/>
        <v/>
      </c>
      <c r="BF1537" s="92" t="str">
        <f t="shared" si="149"/>
        <v>No Sighting Date</v>
      </c>
    </row>
    <row r="1538" spans="1:58" x14ac:dyDescent="0.25">
      <c r="A1538" s="118">
        <v>1533</v>
      </c>
      <c r="B1538" s="119"/>
      <c r="C1538" s="120"/>
      <c r="D1538" s="121"/>
      <c r="E1538" s="121"/>
      <c r="F1538" s="236"/>
      <c r="G1538" s="122" t="str">
        <f>IFERROR(VLOOKUP(F1538,'#Location List#'!$U$3:$V$1154,2,FALSE),"")</f>
        <v/>
      </c>
      <c r="H1538" s="120"/>
      <c r="I1538" s="120"/>
      <c r="J1538" s="120"/>
      <c r="K1538" s="120"/>
      <c r="L1538" s="120"/>
      <c r="M1538" s="120"/>
      <c r="N1538" s="120"/>
      <c r="O1538" s="120"/>
      <c r="P1538" s="120"/>
      <c r="Q1538" s="120"/>
      <c r="R1538" s="120"/>
      <c r="S1538" s="120"/>
      <c r="T1538" s="205">
        <f t="shared" si="144"/>
        <v>0</v>
      </c>
      <c r="U1538" s="205">
        <f t="shared" si="145"/>
        <v>0</v>
      </c>
      <c r="V1538" s="210"/>
      <c r="W1538" s="210"/>
      <c r="X1538" s="23" t="str">
        <f>IFERROR(VLOOKUP(AT1538,'#Input Lists#'!$L$3:$AH$833,3,FALSE)," ")</f>
        <v xml:space="preserve"> </v>
      </c>
      <c r="Y1538" s="23" t="str">
        <f>IFERROR(VLOOKUP(AT1538,'#Input Lists#'!$L$3:$AH$833,5,FALSE)," ")</f>
        <v xml:space="preserve"> </v>
      </c>
      <c r="Z1538" s="206" t="str">
        <f>IFERROR(VLOOKUP(AT1538,'#Input Lists#'!$L$3:$AH$833,9,FALSE)," ")</f>
        <v xml:space="preserve"> </v>
      </c>
      <c r="AA1538" s="119" t="s">
        <v>1527</v>
      </c>
      <c r="AB1538" s="120"/>
      <c r="AC1538" s="123"/>
      <c r="AD1538" s="123"/>
      <c r="AE1538" s="123"/>
      <c r="AF1538" s="123"/>
      <c r="AG1538" s="123"/>
      <c r="AH1538" s="123"/>
      <c r="AI1538" s="123"/>
      <c r="AJ1538" s="123"/>
      <c r="AK1538" s="123"/>
      <c r="AL1538" s="123"/>
      <c r="AM1538" s="123"/>
      <c r="AN1538" s="123"/>
      <c r="AO1538" s="123"/>
      <c r="AP1538" s="120"/>
      <c r="AQ1538" s="125" t="str">
        <f>IFERROR(VLOOKUP(G1538,'#Location List#'!$C$3:$D$150,2,FALSE),"")</f>
        <v/>
      </c>
      <c r="AR1538" s="125" t="str">
        <f>IFERROR(VLOOKUP(F1538,'#Location List#'!$Q$3:$R$1154,2,FALSE),"")</f>
        <v/>
      </c>
      <c r="AS1538" s="125" t="str">
        <f>IFERROR(VLOOKUP(V1538,'#Input Lists#'!$B$3:$D$46,3,FALSE),"")</f>
        <v/>
      </c>
      <c r="AT1538" s="125" t="str">
        <f>IFERROR(VLOOKUP(CONCATENATE(V1538," ",W1538),'#Input Lists#'!$K$3:$L$827,2,FALSE),"")</f>
        <v/>
      </c>
      <c r="AU1538" s="125">
        <f>IFERROR(VLOOKUP(AA1538,'#Input Lists#'!$BU$3:$BV$8,2,FALSE),"")</f>
        <v>1</v>
      </c>
      <c r="AV1538" s="118" t="str">
        <f>IFERROR(VLOOKUP(AB1538,'#Input Lists#'!$BO$3:$BP$9,2,FALSE),"")</f>
        <v/>
      </c>
      <c r="AW1538" s="118">
        <f>IFERROR(VLOOKUP(AC1538,'#Input Lists#'!$BL$3:$BM$7,2,FALSE),"")</f>
        <v>1</v>
      </c>
      <c r="AX1538" s="52" t="e">
        <f>VLOOKUP(AQ1538,'#Location List#'!$D$3:$K$150,4,FALSE)</f>
        <v>#N/A</v>
      </c>
      <c r="AY1538" s="273" t="e">
        <f>VLOOKUP(AX1538,'#Location List#'!$Z$3:$AA$13,2,FALSE)</f>
        <v>#N/A</v>
      </c>
      <c r="AZ1538" s="126" t="e">
        <f>VLOOKUP($AT1538,'#Input Lists#'!$L$3:$S$1033,6,FALSE)</f>
        <v>#N/A</v>
      </c>
      <c r="BA1538" s="239" t="e">
        <f>VLOOKUP($AT1538,'#Input Lists#'!$L$3:$S$833,7,FALSE)</f>
        <v>#N/A</v>
      </c>
      <c r="BB1538" s="239" t="e">
        <f>VLOOKUP($AT1538,'#Input Lists#'!$L$3:$S$833,8,FALSE)</f>
        <v>#N/A</v>
      </c>
      <c r="BC1538" s="91" t="str">
        <f t="shared" si="146"/>
        <v/>
      </c>
      <c r="BD1538" s="91" t="str">
        <f t="shared" si="147"/>
        <v/>
      </c>
      <c r="BE1538" s="15" t="str">
        <f t="shared" si="148"/>
        <v/>
      </c>
      <c r="BF1538" s="92" t="str">
        <f t="shared" si="149"/>
        <v>No Sighting Date</v>
      </c>
    </row>
    <row r="1539" spans="1:58" x14ac:dyDescent="0.25">
      <c r="A1539" s="118">
        <v>1534</v>
      </c>
      <c r="B1539" s="119"/>
      <c r="C1539" s="120"/>
      <c r="D1539" s="121"/>
      <c r="E1539" s="121"/>
      <c r="F1539" s="236"/>
      <c r="G1539" s="122" t="str">
        <f>IFERROR(VLOOKUP(F1539,'#Location List#'!$U$3:$V$1154,2,FALSE),"")</f>
        <v/>
      </c>
      <c r="H1539" s="120"/>
      <c r="I1539" s="120"/>
      <c r="J1539" s="120"/>
      <c r="K1539" s="120"/>
      <c r="L1539" s="120"/>
      <c r="M1539" s="120"/>
      <c r="N1539" s="120"/>
      <c r="O1539" s="120"/>
      <c r="P1539" s="120"/>
      <c r="Q1539" s="120"/>
      <c r="R1539" s="120"/>
      <c r="S1539" s="120"/>
      <c r="T1539" s="205">
        <f t="shared" si="144"/>
        <v>0</v>
      </c>
      <c r="U1539" s="205">
        <f t="shared" si="145"/>
        <v>0</v>
      </c>
      <c r="V1539" s="210"/>
      <c r="W1539" s="210"/>
      <c r="X1539" s="23" t="str">
        <f>IFERROR(VLOOKUP(AT1539,'#Input Lists#'!$L$3:$AH$833,3,FALSE)," ")</f>
        <v xml:space="preserve"> </v>
      </c>
      <c r="Y1539" s="23" t="str">
        <f>IFERROR(VLOOKUP(AT1539,'#Input Lists#'!$L$3:$AH$833,5,FALSE)," ")</f>
        <v xml:space="preserve"> </v>
      </c>
      <c r="Z1539" s="206" t="str">
        <f>IFERROR(VLOOKUP(AT1539,'#Input Lists#'!$L$3:$AH$833,9,FALSE)," ")</f>
        <v xml:space="preserve"> </v>
      </c>
      <c r="AA1539" s="119" t="s">
        <v>1527</v>
      </c>
      <c r="AB1539" s="120"/>
      <c r="AC1539" s="123"/>
      <c r="AD1539" s="123"/>
      <c r="AE1539" s="123"/>
      <c r="AF1539" s="123"/>
      <c r="AG1539" s="123"/>
      <c r="AH1539" s="123"/>
      <c r="AI1539" s="123"/>
      <c r="AJ1539" s="123"/>
      <c r="AK1539" s="123"/>
      <c r="AL1539" s="123"/>
      <c r="AM1539" s="123"/>
      <c r="AN1539" s="123"/>
      <c r="AO1539" s="123"/>
      <c r="AP1539" s="120"/>
      <c r="AQ1539" s="125" t="str">
        <f>IFERROR(VLOOKUP(G1539,'#Location List#'!$C$3:$D$150,2,FALSE),"")</f>
        <v/>
      </c>
      <c r="AR1539" s="125" t="str">
        <f>IFERROR(VLOOKUP(F1539,'#Location List#'!$Q$3:$R$1154,2,FALSE),"")</f>
        <v/>
      </c>
      <c r="AS1539" s="125" t="str">
        <f>IFERROR(VLOOKUP(V1539,'#Input Lists#'!$B$3:$D$46,3,FALSE),"")</f>
        <v/>
      </c>
      <c r="AT1539" s="125" t="str">
        <f>IFERROR(VLOOKUP(CONCATENATE(V1539," ",W1539),'#Input Lists#'!$K$3:$L$827,2,FALSE),"")</f>
        <v/>
      </c>
      <c r="AU1539" s="125">
        <f>IFERROR(VLOOKUP(AA1539,'#Input Lists#'!$BU$3:$BV$8,2,FALSE),"")</f>
        <v>1</v>
      </c>
      <c r="AV1539" s="118" t="str">
        <f>IFERROR(VLOOKUP(AB1539,'#Input Lists#'!$BO$3:$BP$9,2,FALSE),"")</f>
        <v/>
      </c>
      <c r="AW1539" s="118">
        <f>IFERROR(VLOOKUP(AC1539,'#Input Lists#'!$BL$3:$BM$7,2,FALSE),"")</f>
        <v>1</v>
      </c>
      <c r="AX1539" s="52" t="e">
        <f>VLOOKUP(AQ1539,'#Location List#'!$D$3:$K$150,4,FALSE)</f>
        <v>#N/A</v>
      </c>
      <c r="AY1539" s="273" t="e">
        <f>VLOOKUP(AX1539,'#Location List#'!$Z$3:$AA$13,2,FALSE)</f>
        <v>#N/A</v>
      </c>
      <c r="AZ1539" s="126" t="e">
        <f>VLOOKUP($AT1539,'#Input Lists#'!$L$3:$S$1033,6,FALSE)</f>
        <v>#N/A</v>
      </c>
      <c r="BA1539" s="239" t="e">
        <f>VLOOKUP($AT1539,'#Input Lists#'!$L$3:$S$833,7,FALSE)</f>
        <v>#N/A</v>
      </c>
      <c r="BB1539" s="239" t="e">
        <f>VLOOKUP($AT1539,'#Input Lists#'!$L$3:$S$833,8,FALSE)</f>
        <v>#N/A</v>
      </c>
      <c r="BC1539" s="91" t="str">
        <f t="shared" si="146"/>
        <v/>
      </c>
      <c r="BD1539" s="91" t="str">
        <f t="shared" si="147"/>
        <v/>
      </c>
      <c r="BE1539" s="15" t="str">
        <f t="shared" si="148"/>
        <v/>
      </c>
      <c r="BF1539" s="92" t="str">
        <f t="shared" si="149"/>
        <v>No Sighting Date</v>
      </c>
    </row>
    <row r="1540" spans="1:58" x14ac:dyDescent="0.25">
      <c r="A1540" s="118">
        <v>1535</v>
      </c>
      <c r="B1540" s="119"/>
      <c r="C1540" s="120"/>
      <c r="D1540" s="121"/>
      <c r="E1540" s="121"/>
      <c r="F1540" s="236"/>
      <c r="G1540" s="122" t="str">
        <f>IFERROR(VLOOKUP(F1540,'#Location List#'!$U$3:$V$1154,2,FALSE),"")</f>
        <v/>
      </c>
      <c r="H1540" s="120"/>
      <c r="I1540" s="120"/>
      <c r="J1540" s="120"/>
      <c r="K1540" s="120"/>
      <c r="L1540" s="120"/>
      <c r="M1540" s="120"/>
      <c r="N1540" s="120"/>
      <c r="O1540" s="120"/>
      <c r="P1540" s="120"/>
      <c r="Q1540" s="120"/>
      <c r="R1540" s="120"/>
      <c r="S1540" s="120"/>
      <c r="T1540" s="205">
        <f t="shared" si="144"/>
        <v>0</v>
      </c>
      <c r="U1540" s="205">
        <f t="shared" si="145"/>
        <v>0</v>
      </c>
      <c r="V1540" s="210"/>
      <c r="W1540" s="210"/>
      <c r="X1540" s="23" t="str">
        <f>IFERROR(VLOOKUP(AT1540,'#Input Lists#'!$L$3:$AH$833,3,FALSE)," ")</f>
        <v xml:space="preserve"> </v>
      </c>
      <c r="Y1540" s="23" t="str">
        <f>IFERROR(VLOOKUP(AT1540,'#Input Lists#'!$L$3:$AH$833,5,FALSE)," ")</f>
        <v xml:space="preserve"> </v>
      </c>
      <c r="Z1540" s="206" t="str">
        <f>IFERROR(VLOOKUP(AT1540,'#Input Lists#'!$L$3:$AH$833,9,FALSE)," ")</f>
        <v xml:space="preserve"> </v>
      </c>
      <c r="AA1540" s="119" t="s">
        <v>1527</v>
      </c>
      <c r="AB1540" s="120"/>
      <c r="AC1540" s="123"/>
      <c r="AD1540" s="123"/>
      <c r="AE1540" s="123"/>
      <c r="AF1540" s="123"/>
      <c r="AG1540" s="123"/>
      <c r="AH1540" s="123"/>
      <c r="AI1540" s="123"/>
      <c r="AJ1540" s="123"/>
      <c r="AK1540" s="123"/>
      <c r="AL1540" s="123"/>
      <c r="AM1540" s="123"/>
      <c r="AN1540" s="123"/>
      <c r="AO1540" s="123"/>
      <c r="AP1540" s="120"/>
      <c r="AQ1540" s="125" t="str">
        <f>IFERROR(VLOOKUP(G1540,'#Location List#'!$C$3:$D$150,2,FALSE),"")</f>
        <v/>
      </c>
      <c r="AR1540" s="125" t="str">
        <f>IFERROR(VLOOKUP(F1540,'#Location List#'!$Q$3:$R$1154,2,FALSE),"")</f>
        <v/>
      </c>
      <c r="AS1540" s="125" t="str">
        <f>IFERROR(VLOOKUP(V1540,'#Input Lists#'!$B$3:$D$46,3,FALSE),"")</f>
        <v/>
      </c>
      <c r="AT1540" s="125" t="str">
        <f>IFERROR(VLOOKUP(CONCATENATE(V1540," ",W1540),'#Input Lists#'!$K$3:$L$827,2,FALSE),"")</f>
        <v/>
      </c>
      <c r="AU1540" s="125">
        <f>IFERROR(VLOOKUP(AA1540,'#Input Lists#'!$BU$3:$BV$8,2,FALSE),"")</f>
        <v>1</v>
      </c>
      <c r="AV1540" s="118" t="str">
        <f>IFERROR(VLOOKUP(AB1540,'#Input Lists#'!$BO$3:$BP$9,2,FALSE),"")</f>
        <v/>
      </c>
      <c r="AW1540" s="118">
        <f>IFERROR(VLOOKUP(AC1540,'#Input Lists#'!$BL$3:$BM$7,2,FALSE),"")</f>
        <v>1</v>
      </c>
      <c r="AX1540" s="52" t="e">
        <f>VLOOKUP(AQ1540,'#Location List#'!$D$3:$K$150,4,FALSE)</f>
        <v>#N/A</v>
      </c>
      <c r="AY1540" s="273" t="e">
        <f>VLOOKUP(AX1540,'#Location List#'!$Z$3:$AA$13,2,FALSE)</f>
        <v>#N/A</v>
      </c>
      <c r="AZ1540" s="126" t="e">
        <f>VLOOKUP($AT1540,'#Input Lists#'!$L$3:$S$1033,6,FALSE)</f>
        <v>#N/A</v>
      </c>
      <c r="BA1540" s="239" t="e">
        <f>VLOOKUP($AT1540,'#Input Lists#'!$L$3:$S$833,7,FALSE)</f>
        <v>#N/A</v>
      </c>
      <c r="BB1540" s="239" t="e">
        <f>VLOOKUP($AT1540,'#Input Lists#'!$L$3:$S$833,8,FALSE)</f>
        <v>#N/A</v>
      </c>
      <c r="BC1540" s="91" t="str">
        <f t="shared" si="146"/>
        <v/>
      </c>
      <c r="BD1540" s="91" t="str">
        <f t="shared" si="147"/>
        <v/>
      </c>
      <c r="BE1540" s="15" t="str">
        <f t="shared" si="148"/>
        <v/>
      </c>
      <c r="BF1540" s="92" t="str">
        <f t="shared" si="149"/>
        <v>No Sighting Date</v>
      </c>
    </row>
    <row r="1541" spans="1:58" x14ac:dyDescent="0.25">
      <c r="A1541" s="118">
        <v>1536</v>
      </c>
      <c r="B1541" s="119"/>
      <c r="C1541" s="120"/>
      <c r="D1541" s="121"/>
      <c r="E1541" s="121"/>
      <c r="F1541" s="236"/>
      <c r="G1541" s="122" t="str">
        <f>IFERROR(VLOOKUP(F1541,'#Location List#'!$U$3:$V$1154,2,FALSE),"")</f>
        <v/>
      </c>
      <c r="H1541" s="120"/>
      <c r="I1541" s="120"/>
      <c r="J1541" s="120"/>
      <c r="K1541" s="120"/>
      <c r="L1541" s="120"/>
      <c r="M1541" s="120"/>
      <c r="N1541" s="120"/>
      <c r="O1541" s="120"/>
      <c r="P1541" s="120"/>
      <c r="Q1541" s="120"/>
      <c r="R1541" s="120"/>
      <c r="S1541" s="120"/>
      <c r="T1541" s="205">
        <f t="shared" si="144"/>
        <v>0</v>
      </c>
      <c r="U1541" s="205">
        <f t="shared" si="145"/>
        <v>0</v>
      </c>
      <c r="V1541" s="210"/>
      <c r="W1541" s="210"/>
      <c r="X1541" s="23" t="str">
        <f>IFERROR(VLOOKUP(AT1541,'#Input Lists#'!$L$3:$AH$833,3,FALSE)," ")</f>
        <v xml:space="preserve"> </v>
      </c>
      <c r="Y1541" s="23" t="str">
        <f>IFERROR(VLOOKUP(AT1541,'#Input Lists#'!$L$3:$AH$833,5,FALSE)," ")</f>
        <v xml:space="preserve"> </v>
      </c>
      <c r="Z1541" s="206" t="str">
        <f>IFERROR(VLOOKUP(AT1541,'#Input Lists#'!$L$3:$AH$833,9,FALSE)," ")</f>
        <v xml:space="preserve"> </v>
      </c>
      <c r="AA1541" s="119" t="s">
        <v>1527</v>
      </c>
      <c r="AB1541" s="120"/>
      <c r="AC1541" s="123"/>
      <c r="AD1541" s="123"/>
      <c r="AE1541" s="123"/>
      <c r="AF1541" s="123"/>
      <c r="AG1541" s="123"/>
      <c r="AH1541" s="123"/>
      <c r="AI1541" s="123"/>
      <c r="AJ1541" s="123"/>
      <c r="AK1541" s="123"/>
      <c r="AL1541" s="123"/>
      <c r="AM1541" s="123"/>
      <c r="AN1541" s="123"/>
      <c r="AO1541" s="123"/>
      <c r="AP1541" s="120"/>
      <c r="AQ1541" s="125" t="str">
        <f>IFERROR(VLOOKUP(G1541,'#Location List#'!$C$3:$D$150,2,FALSE),"")</f>
        <v/>
      </c>
      <c r="AR1541" s="125" t="str">
        <f>IFERROR(VLOOKUP(F1541,'#Location List#'!$Q$3:$R$1154,2,FALSE),"")</f>
        <v/>
      </c>
      <c r="AS1541" s="125" t="str">
        <f>IFERROR(VLOOKUP(V1541,'#Input Lists#'!$B$3:$D$46,3,FALSE),"")</f>
        <v/>
      </c>
      <c r="AT1541" s="125" t="str">
        <f>IFERROR(VLOOKUP(CONCATENATE(V1541," ",W1541),'#Input Lists#'!$K$3:$L$827,2,FALSE),"")</f>
        <v/>
      </c>
      <c r="AU1541" s="125">
        <f>IFERROR(VLOOKUP(AA1541,'#Input Lists#'!$BU$3:$BV$8,2,FALSE),"")</f>
        <v>1</v>
      </c>
      <c r="AV1541" s="118" t="str">
        <f>IFERROR(VLOOKUP(AB1541,'#Input Lists#'!$BO$3:$BP$9,2,FALSE),"")</f>
        <v/>
      </c>
      <c r="AW1541" s="118">
        <f>IFERROR(VLOOKUP(AC1541,'#Input Lists#'!$BL$3:$BM$7,2,FALSE),"")</f>
        <v>1</v>
      </c>
      <c r="AX1541" s="52" t="e">
        <f>VLOOKUP(AQ1541,'#Location List#'!$D$3:$K$150,4,FALSE)</f>
        <v>#N/A</v>
      </c>
      <c r="AY1541" s="273" t="e">
        <f>VLOOKUP(AX1541,'#Location List#'!$Z$3:$AA$13,2,FALSE)</f>
        <v>#N/A</v>
      </c>
      <c r="AZ1541" s="126" t="e">
        <f>VLOOKUP($AT1541,'#Input Lists#'!$L$3:$S$1033,6,FALSE)</f>
        <v>#N/A</v>
      </c>
      <c r="BA1541" s="239" t="e">
        <f>VLOOKUP($AT1541,'#Input Lists#'!$L$3:$S$833,7,FALSE)</f>
        <v>#N/A</v>
      </c>
      <c r="BB1541" s="239" t="e">
        <f>VLOOKUP($AT1541,'#Input Lists#'!$L$3:$S$833,8,FALSE)</f>
        <v>#N/A</v>
      </c>
      <c r="BC1541" s="91" t="str">
        <f t="shared" si="146"/>
        <v/>
      </c>
      <c r="BD1541" s="91" t="str">
        <f t="shared" si="147"/>
        <v/>
      </c>
      <c r="BE1541" s="15" t="str">
        <f t="shared" si="148"/>
        <v/>
      </c>
      <c r="BF1541" s="92" t="str">
        <f t="shared" si="149"/>
        <v>No Sighting Date</v>
      </c>
    </row>
    <row r="1542" spans="1:58" x14ac:dyDescent="0.25">
      <c r="A1542" s="118">
        <v>1537</v>
      </c>
      <c r="B1542" s="119"/>
      <c r="C1542" s="120"/>
      <c r="D1542" s="121"/>
      <c r="E1542" s="121"/>
      <c r="F1542" s="236"/>
      <c r="G1542" s="122" t="str">
        <f>IFERROR(VLOOKUP(F1542,'#Location List#'!$U$3:$V$1154,2,FALSE),"")</f>
        <v/>
      </c>
      <c r="H1542" s="120"/>
      <c r="I1542" s="120"/>
      <c r="J1542" s="120"/>
      <c r="K1542" s="120"/>
      <c r="L1542" s="120"/>
      <c r="M1542" s="120"/>
      <c r="N1542" s="120"/>
      <c r="O1542" s="120"/>
      <c r="P1542" s="120"/>
      <c r="Q1542" s="120"/>
      <c r="R1542" s="120"/>
      <c r="S1542" s="120"/>
      <c r="T1542" s="205">
        <f t="shared" si="144"/>
        <v>0</v>
      </c>
      <c r="U1542" s="205">
        <f t="shared" si="145"/>
        <v>0</v>
      </c>
      <c r="V1542" s="210"/>
      <c r="W1542" s="210"/>
      <c r="X1542" s="23" t="str">
        <f>IFERROR(VLOOKUP(AT1542,'#Input Lists#'!$L$3:$AH$833,3,FALSE)," ")</f>
        <v xml:space="preserve"> </v>
      </c>
      <c r="Y1542" s="23" t="str">
        <f>IFERROR(VLOOKUP(AT1542,'#Input Lists#'!$L$3:$AH$833,5,FALSE)," ")</f>
        <v xml:space="preserve"> </v>
      </c>
      <c r="Z1542" s="206" t="str">
        <f>IFERROR(VLOOKUP(AT1542,'#Input Lists#'!$L$3:$AH$833,9,FALSE)," ")</f>
        <v xml:space="preserve"> </v>
      </c>
      <c r="AA1542" s="119" t="s">
        <v>1527</v>
      </c>
      <c r="AB1542" s="120"/>
      <c r="AC1542" s="123"/>
      <c r="AD1542" s="123"/>
      <c r="AE1542" s="123"/>
      <c r="AF1542" s="123"/>
      <c r="AG1542" s="123"/>
      <c r="AH1542" s="123"/>
      <c r="AI1542" s="123"/>
      <c r="AJ1542" s="123"/>
      <c r="AK1542" s="123"/>
      <c r="AL1542" s="123"/>
      <c r="AM1542" s="123"/>
      <c r="AN1542" s="123"/>
      <c r="AO1542" s="123"/>
      <c r="AP1542" s="120"/>
      <c r="AQ1542" s="125" t="str">
        <f>IFERROR(VLOOKUP(G1542,'#Location List#'!$C$3:$D$150,2,FALSE),"")</f>
        <v/>
      </c>
      <c r="AR1542" s="125" t="str">
        <f>IFERROR(VLOOKUP(F1542,'#Location List#'!$Q$3:$R$1154,2,FALSE),"")</f>
        <v/>
      </c>
      <c r="AS1542" s="125" t="str">
        <f>IFERROR(VLOOKUP(V1542,'#Input Lists#'!$B$3:$D$46,3,FALSE),"")</f>
        <v/>
      </c>
      <c r="AT1542" s="125" t="str">
        <f>IFERROR(VLOOKUP(CONCATENATE(V1542," ",W1542),'#Input Lists#'!$K$3:$L$827,2,FALSE),"")</f>
        <v/>
      </c>
      <c r="AU1542" s="125">
        <f>IFERROR(VLOOKUP(AA1542,'#Input Lists#'!$BU$3:$BV$8,2,FALSE),"")</f>
        <v>1</v>
      </c>
      <c r="AV1542" s="118" t="str">
        <f>IFERROR(VLOOKUP(AB1542,'#Input Lists#'!$BO$3:$BP$9,2,FALSE),"")</f>
        <v/>
      </c>
      <c r="AW1542" s="118">
        <f>IFERROR(VLOOKUP(AC1542,'#Input Lists#'!$BL$3:$BM$7,2,FALSE),"")</f>
        <v>1</v>
      </c>
      <c r="AX1542" s="52" t="e">
        <f>VLOOKUP(AQ1542,'#Location List#'!$D$3:$K$150,4,FALSE)</f>
        <v>#N/A</v>
      </c>
      <c r="AY1542" s="273" t="e">
        <f>VLOOKUP(AX1542,'#Location List#'!$Z$3:$AA$13,2,FALSE)</f>
        <v>#N/A</v>
      </c>
      <c r="AZ1542" s="126" t="e">
        <f>VLOOKUP($AT1542,'#Input Lists#'!$L$3:$S$1033,6,FALSE)</f>
        <v>#N/A</v>
      </c>
      <c r="BA1542" s="239" t="e">
        <f>VLOOKUP($AT1542,'#Input Lists#'!$L$3:$S$833,7,FALSE)</f>
        <v>#N/A</v>
      </c>
      <c r="BB1542" s="239" t="e">
        <f>VLOOKUP($AT1542,'#Input Lists#'!$L$3:$S$833,8,FALSE)</f>
        <v>#N/A</v>
      </c>
      <c r="BC1542" s="91" t="str">
        <f t="shared" si="146"/>
        <v/>
      </c>
      <c r="BD1542" s="91" t="str">
        <f t="shared" si="147"/>
        <v/>
      </c>
      <c r="BE1542" s="15" t="str">
        <f t="shared" si="148"/>
        <v/>
      </c>
      <c r="BF1542" s="92" t="str">
        <f t="shared" si="149"/>
        <v>No Sighting Date</v>
      </c>
    </row>
    <row r="1543" spans="1:58" x14ac:dyDescent="0.25">
      <c r="A1543" s="118">
        <v>1538</v>
      </c>
      <c r="B1543" s="119"/>
      <c r="C1543" s="120"/>
      <c r="D1543" s="121"/>
      <c r="E1543" s="121"/>
      <c r="F1543" s="236"/>
      <c r="G1543" s="122" t="str">
        <f>IFERROR(VLOOKUP(F1543,'#Location List#'!$U$3:$V$1154,2,FALSE),"")</f>
        <v/>
      </c>
      <c r="H1543" s="120"/>
      <c r="I1543" s="120"/>
      <c r="J1543" s="120"/>
      <c r="K1543" s="120"/>
      <c r="L1543" s="120"/>
      <c r="M1543" s="120"/>
      <c r="N1543" s="120"/>
      <c r="O1543" s="120"/>
      <c r="P1543" s="120"/>
      <c r="Q1543" s="120"/>
      <c r="R1543" s="120"/>
      <c r="S1543" s="120"/>
      <c r="T1543" s="205">
        <f t="shared" si="144"/>
        <v>0</v>
      </c>
      <c r="U1543" s="205">
        <f t="shared" si="145"/>
        <v>0</v>
      </c>
      <c r="V1543" s="210"/>
      <c r="W1543" s="210"/>
      <c r="X1543" s="23" t="str">
        <f>IFERROR(VLOOKUP(AT1543,'#Input Lists#'!$L$3:$AH$833,3,FALSE)," ")</f>
        <v xml:space="preserve"> </v>
      </c>
      <c r="Y1543" s="23" t="str">
        <f>IFERROR(VLOOKUP(AT1543,'#Input Lists#'!$L$3:$AH$833,5,FALSE)," ")</f>
        <v xml:space="preserve"> </v>
      </c>
      <c r="Z1543" s="206" t="str">
        <f>IFERROR(VLOOKUP(AT1543,'#Input Lists#'!$L$3:$AH$833,9,FALSE)," ")</f>
        <v xml:space="preserve"> </v>
      </c>
      <c r="AA1543" s="119" t="s">
        <v>1527</v>
      </c>
      <c r="AB1543" s="120"/>
      <c r="AC1543" s="123"/>
      <c r="AD1543" s="123"/>
      <c r="AE1543" s="123"/>
      <c r="AF1543" s="123"/>
      <c r="AG1543" s="123"/>
      <c r="AH1543" s="123"/>
      <c r="AI1543" s="123"/>
      <c r="AJ1543" s="123"/>
      <c r="AK1543" s="123"/>
      <c r="AL1543" s="123"/>
      <c r="AM1543" s="123"/>
      <c r="AN1543" s="123"/>
      <c r="AO1543" s="123"/>
      <c r="AP1543" s="120"/>
      <c r="AQ1543" s="125" t="str">
        <f>IFERROR(VLOOKUP(G1543,'#Location List#'!$C$3:$D$150,2,FALSE),"")</f>
        <v/>
      </c>
      <c r="AR1543" s="125" t="str">
        <f>IFERROR(VLOOKUP(F1543,'#Location List#'!$Q$3:$R$1154,2,FALSE),"")</f>
        <v/>
      </c>
      <c r="AS1543" s="125" t="str">
        <f>IFERROR(VLOOKUP(V1543,'#Input Lists#'!$B$3:$D$46,3,FALSE),"")</f>
        <v/>
      </c>
      <c r="AT1543" s="125" t="str">
        <f>IFERROR(VLOOKUP(CONCATENATE(V1543," ",W1543),'#Input Lists#'!$K$3:$L$827,2,FALSE),"")</f>
        <v/>
      </c>
      <c r="AU1543" s="125">
        <f>IFERROR(VLOOKUP(AA1543,'#Input Lists#'!$BU$3:$BV$8,2,FALSE),"")</f>
        <v>1</v>
      </c>
      <c r="AV1543" s="118" t="str">
        <f>IFERROR(VLOOKUP(AB1543,'#Input Lists#'!$BO$3:$BP$9,2,FALSE),"")</f>
        <v/>
      </c>
      <c r="AW1543" s="118">
        <f>IFERROR(VLOOKUP(AC1543,'#Input Lists#'!$BL$3:$BM$7,2,FALSE),"")</f>
        <v>1</v>
      </c>
      <c r="AX1543" s="52" t="e">
        <f>VLOOKUP(AQ1543,'#Location List#'!$D$3:$K$150,4,FALSE)</f>
        <v>#N/A</v>
      </c>
      <c r="AY1543" s="273" t="e">
        <f>VLOOKUP(AX1543,'#Location List#'!$Z$3:$AA$13,2,FALSE)</f>
        <v>#N/A</v>
      </c>
      <c r="AZ1543" s="126" t="e">
        <f>VLOOKUP($AT1543,'#Input Lists#'!$L$3:$S$1033,6,FALSE)</f>
        <v>#N/A</v>
      </c>
      <c r="BA1543" s="239" t="e">
        <f>VLOOKUP($AT1543,'#Input Lists#'!$L$3:$S$833,7,FALSE)</f>
        <v>#N/A</v>
      </c>
      <c r="BB1543" s="239" t="e">
        <f>VLOOKUP($AT1543,'#Input Lists#'!$L$3:$S$833,8,FALSE)</f>
        <v>#N/A</v>
      </c>
      <c r="BC1543" s="91" t="str">
        <f t="shared" si="146"/>
        <v/>
      </c>
      <c r="BD1543" s="91" t="str">
        <f t="shared" si="147"/>
        <v/>
      </c>
      <c r="BE1543" s="15" t="str">
        <f t="shared" si="148"/>
        <v/>
      </c>
      <c r="BF1543" s="92" t="str">
        <f t="shared" si="149"/>
        <v>No Sighting Date</v>
      </c>
    </row>
    <row r="1544" spans="1:58" x14ac:dyDescent="0.25">
      <c r="A1544" s="118">
        <v>1539</v>
      </c>
      <c r="B1544" s="119"/>
      <c r="C1544" s="120"/>
      <c r="D1544" s="121"/>
      <c r="E1544" s="121"/>
      <c r="F1544" s="236"/>
      <c r="G1544" s="122" t="str">
        <f>IFERROR(VLOOKUP(F1544,'#Location List#'!$U$3:$V$1154,2,FALSE),"")</f>
        <v/>
      </c>
      <c r="H1544" s="120"/>
      <c r="I1544" s="120"/>
      <c r="J1544" s="120"/>
      <c r="K1544" s="120"/>
      <c r="L1544" s="120"/>
      <c r="M1544" s="120"/>
      <c r="N1544" s="120"/>
      <c r="O1544" s="120"/>
      <c r="P1544" s="120"/>
      <c r="Q1544" s="120"/>
      <c r="R1544" s="120"/>
      <c r="S1544" s="120"/>
      <c r="T1544" s="205">
        <f t="shared" si="144"/>
        <v>0</v>
      </c>
      <c r="U1544" s="205">
        <f t="shared" si="145"/>
        <v>0</v>
      </c>
      <c r="V1544" s="210"/>
      <c r="W1544" s="210"/>
      <c r="X1544" s="23" t="str">
        <f>IFERROR(VLOOKUP(AT1544,'#Input Lists#'!$L$3:$AH$833,3,FALSE)," ")</f>
        <v xml:space="preserve"> </v>
      </c>
      <c r="Y1544" s="23" t="str">
        <f>IFERROR(VLOOKUP(AT1544,'#Input Lists#'!$L$3:$AH$833,5,FALSE)," ")</f>
        <v xml:space="preserve"> </v>
      </c>
      <c r="Z1544" s="206" t="str">
        <f>IFERROR(VLOOKUP(AT1544,'#Input Lists#'!$L$3:$AH$833,9,FALSE)," ")</f>
        <v xml:space="preserve"> </v>
      </c>
      <c r="AA1544" s="119" t="s">
        <v>1527</v>
      </c>
      <c r="AB1544" s="120"/>
      <c r="AC1544" s="123"/>
      <c r="AD1544" s="123"/>
      <c r="AE1544" s="123"/>
      <c r="AF1544" s="123"/>
      <c r="AG1544" s="123"/>
      <c r="AH1544" s="123"/>
      <c r="AI1544" s="123"/>
      <c r="AJ1544" s="123"/>
      <c r="AK1544" s="123"/>
      <c r="AL1544" s="123"/>
      <c r="AM1544" s="123"/>
      <c r="AN1544" s="123"/>
      <c r="AO1544" s="123"/>
      <c r="AP1544" s="120"/>
      <c r="AQ1544" s="125" t="str">
        <f>IFERROR(VLOOKUP(G1544,'#Location List#'!$C$3:$D$150,2,FALSE),"")</f>
        <v/>
      </c>
      <c r="AR1544" s="125" t="str">
        <f>IFERROR(VLOOKUP(F1544,'#Location List#'!$Q$3:$R$1154,2,FALSE),"")</f>
        <v/>
      </c>
      <c r="AS1544" s="125" t="str">
        <f>IFERROR(VLOOKUP(V1544,'#Input Lists#'!$B$3:$D$46,3,FALSE),"")</f>
        <v/>
      </c>
      <c r="AT1544" s="125" t="str">
        <f>IFERROR(VLOOKUP(CONCATENATE(V1544," ",W1544),'#Input Lists#'!$K$3:$L$827,2,FALSE),"")</f>
        <v/>
      </c>
      <c r="AU1544" s="125">
        <f>IFERROR(VLOOKUP(AA1544,'#Input Lists#'!$BU$3:$BV$8,2,FALSE),"")</f>
        <v>1</v>
      </c>
      <c r="AV1544" s="118" t="str">
        <f>IFERROR(VLOOKUP(AB1544,'#Input Lists#'!$BO$3:$BP$9,2,FALSE),"")</f>
        <v/>
      </c>
      <c r="AW1544" s="118">
        <f>IFERROR(VLOOKUP(AC1544,'#Input Lists#'!$BL$3:$BM$7,2,FALSE),"")</f>
        <v>1</v>
      </c>
      <c r="AX1544" s="52" t="e">
        <f>VLOOKUP(AQ1544,'#Location List#'!$D$3:$K$150,4,FALSE)</f>
        <v>#N/A</v>
      </c>
      <c r="AY1544" s="273" t="e">
        <f>VLOOKUP(AX1544,'#Location List#'!$Z$3:$AA$13,2,FALSE)</f>
        <v>#N/A</v>
      </c>
      <c r="AZ1544" s="126" t="e">
        <f>VLOOKUP($AT1544,'#Input Lists#'!$L$3:$S$1033,6,FALSE)</f>
        <v>#N/A</v>
      </c>
      <c r="BA1544" s="239" t="e">
        <f>VLOOKUP($AT1544,'#Input Lists#'!$L$3:$S$833,7,FALSE)</f>
        <v>#N/A</v>
      </c>
      <c r="BB1544" s="239" t="e">
        <f>VLOOKUP($AT1544,'#Input Lists#'!$L$3:$S$833,8,FALSE)</f>
        <v>#N/A</v>
      </c>
      <c r="BC1544" s="91" t="str">
        <f t="shared" si="146"/>
        <v/>
      </c>
      <c r="BD1544" s="91" t="str">
        <f t="shared" si="147"/>
        <v/>
      </c>
      <c r="BE1544" s="15" t="str">
        <f t="shared" si="148"/>
        <v/>
      </c>
      <c r="BF1544" s="92" t="str">
        <f t="shared" si="149"/>
        <v>No Sighting Date</v>
      </c>
    </row>
    <row r="1545" spans="1:58" x14ac:dyDescent="0.25">
      <c r="A1545" s="118">
        <v>1540</v>
      </c>
      <c r="B1545" s="119"/>
      <c r="C1545" s="120"/>
      <c r="D1545" s="121"/>
      <c r="E1545" s="121"/>
      <c r="F1545" s="236"/>
      <c r="G1545" s="122" t="str">
        <f>IFERROR(VLOOKUP(F1545,'#Location List#'!$U$3:$V$1154,2,FALSE),"")</f>
        <v/>
      </c>
      <c r="H1545" s="120"/>
      <c r="I1545" s="120"/>
      <c r="J1545" s="120"/>
      <c r="K1545" s="120"/>
      <c r="L1545" s="120"/>
      <c r="M1545" s="120"/>
      <c r="N1545" s="120"/>
      <c r="O1545" s="120"/>
      <c r="P1545" s="120"/>
      <c r="Q1545" s="120"/>
      <c r="R1545" s="120"/>
      <c r="S1545" s="120"/>
      <c r="T1545" s="205">
        <f t="shared" si="144"/>
        <v>0</v>
      </c>
      <c r="U1545" s="205">
        <f t="shared" si="145"/>
        <v>0</v>
      </c>
      <c r="V1545" s="210"/>
      <c r="W1545" s="210"/>
      <c r="X1545" s="23" t="str">
        <f>IFERROR(VLOOKUP(AT1545,'#Input Lists#'!$L$3:$AH$833,3,FALSE)," ")</f>
        <v xml:space="preserve"> </v>
      </c>
      <c r="Y1545" s="23" t="str">
        <f>IFERROR(VLOOKUP(AT1545,'#Input Lists#'!$L$3:$AH$833,5,FALSE)," ")</f>
        <v xml:space="preserve"> </v>
      </c>
      <c r="Z1545" s="206" t="str">
        <f>IFERROR(VLOOKUP(AT1545,'#Input Lists#'!$L$3:$AH$833,9,FALSE)," ")</f>
        <v xml:space="preserve"> </v>
      </c>
      <c r="AA1545" s="119" t="s">
        <v>1527</v>
      </c>
      <c r="AB1545" s="120"/>
      <c r="AC1545" s="123"/>
      <c r="AD1545" s="123"/>
      <c r="AE1545" s="123"/>
      <c r="AF1545" s="123"/>
      <c r="AG1545" s="123"/>
      <c r="AH1545" s="123"/>
      <c r="AI1545" s="123"/>
      <c r="AJ1545" s="123"/>
      <c r="AK1545" s="123"/>
      <c r="AL1545" s="123"/>
      <c r="AM1545" s="123"/>
      <c r="AN1545" s="123"/>
      <c r="AO1545" s="123"/>
      <c r="AP1545" s="120"/>
      <c r="AQ1545" s="125" t="str">
        <f>IFERROR(VLOOKUP(G1545,'#Location List#'!$C$3:$D$150,2,FALSE),"")</f>
        <v/>
      </c>
      <c r="AR1545" s="125" t="str">
        <f>IFERROR(VLOOKUP(F1545,'#Location List#'!$Q$3:$R$1154,2,FALSE),"")</f>
        <v/>
      </c>
      <c r="AS1545" s="125" t="str">
        <f>IFERROR(VLOOKUP(V1545,'#Input Lists#'!$B$3:$D$46,3,FALSE),"")</f>
        <v/>
      </c>
      <c r="AT1545" s="125" t="str">
        <f>IFERROR(VLOOKUP(CONCATENATE(V1545," ",W1545),'#Input Lists#'!$K$3:$L$827,2,FALSE),"")</f>
        <v/>
      </c>
      <c r="AU1545" s="125">
        <f>IFERROR(VLOOKUP(AA1545,'#Input Lists#'!$BU$3:$BV$8,2,FALSE),"")</f>
        <v>1</v>
      </c>
      <c r="AV1545" s="118" t="str">
        <f>IFERROR(VLOOKUP(AB1545,'#Input Lists#'!$BO$3:$BP$9,2,FALSE),"")</f>
        <v/>
      </c>
      <c r="AW1545" s="118">
        <f>IFERROR(VLOOKUP(AC1545,'#Input Lists#'!$BL$3:$BM$7,2,FALSE),"")</f>
        <v>1</v>
      </c>
      <c r="AX1545" s="52" t="e">
        <f>VLOOKUP(AQ1545,'#Location List#'!$D$3:$K$150,4,FALSE)</f>
        <v>#N/A</v>
      </c>
      <c r="AY1545" s="273" t="e">
        <f>VLOOKUP(AX1545,'#Location List#'!$Z$3:$AA$13,2,FALSE)</f>
        <v>#N/A</v>
      </c>
      <c r="AZ1545" s="126" t="e">
        <f>VLOOKUP($AT1545,'#Input Lists#'!$L$3:$S$1033,6,FALSE)</f>
        <v>#N/A</v>
      </c>
      <c r="BA1545" s="239" t="e">
        <f>VLOOKUP($AT1545,'#Input Lists#'!$L$3:$S$833,7,FALSE)</f>
        <v>#N/A</v>
      </c>
      <c r="BB1545" s="239" t="e">
        <f>VLOOKUP($AT1545,'#Input Lists#'!$L$3:$S$833,8,FALSE)</f>
        <v>#N/A</v>
      </c>
      <c r="BC1545" s="91" t="str">
        <f t="shared" si="146"/>
        <v/>
      </c>
      <c r="BD1545" s="91" t="str">
        <f t="shared" si="147"/>
        <v/>
      </c>
      <c r="BE1545" s="15" t="str">
        <f t="shared" si="148"/>
        <v/>
      </c>
      <c r="BF1545" s="92" t="str">
        <f t="shared" si="149"/>
        <v>No Sighting Date</v>
      </c>
    </row>
    <row r="1546" spans="1:58" x14ac:dyDescent="0.25">
      <c r="A1546" s="118">
        <v>1541</v>
      </c>
      <c r="B1546" s="119"/>
      <c r="C1546" s="120"/>
      <c r="D1546" s="121"/>
      <c r="E1546" s="121"/>
      <c r="F1546" s="236"/>
      <c r="G1546" s="122" t="str">
        <f>IFERROR(VLOOKUP(F1546,'#Location List#'!$U$3:$V$1154,2,FALSE),"")</f>
        <v/>
      </c>
      <c r="H1546" s="120"/>
      <c r="I1546" s="120"/>
      <c r="J1546" s="120"/>
      <c r="K1546" s="120"/>
      <c r="L1546" s="120"/>
      <c r="M1546" s="120"/>
      <c r="N1546" s="120"/>
      <c r="O1546" s="120"/>
      <c r="P1546" s="120"/>
      <c r="Q1546" s="120"/>
      <c r="R1546" s="120"/>
      <c r="S1546" s="120"/>
      <c r="T1546" s="205">
        <f t="shared" si="144"/>
        <v>0</v>
      </c>
      <c r="U1546" s="205">
        <f t="shared" si="145"/>
        <v>0</v>
      </c>
      <c r="V1546" s="210"/>
      <c r="W1546" s="210"/>
      <c r="X1546" s="23" t="str">
        <f>IFERROR(VLOOKUP(AT1546,'#Input Lists#'!$L$3:$AH$833,3,FALSE)," ")</f>
        <v xml:space="preserve"> </v>
      </c>
      <c r="Y1546" s="23" t="str">
        <f>IFERROR(VLOOKUP(AT1546,'#Input Lists#'!$L$3:$AH$833,5,FALSE)," ")</f>
        <v xml:space="preserve"> </v>
      </c>
      <c r="Z1546" s="206" t="str">
        <f>IFERROR(VLOOKUP(AT1546,'#Input Lists#'!$L$3:$AH$833,9,FALSE)," ")</f>
        <v xml:space="preserve"> </v>
      </c>
      <c r="AA1546" s="119" t="s">
        <v>1527</v>
      </c>
      <c r="AB1546" s="120"/>
      <c r="AC1546" s="123"/>
      <c r="AD1546" s="123"/>
      <c r="AE1546" s="123"/>
      <c r="AF1546" s="123"/>
      <c r="AG1546" s="123"/>
      <c r="AH1546" s="123"/>
      <c r="AI1546" s="123"/>
      <c r="AJ1546" s="123"/>
      <c r="AK1546" s="123"/>
      <c r="AL1546" s="123"/>
      <c r="AM1546" s="123"/>
      <c r="AN1546" s="123"/>
      <c r="AO1546" s="123"/>
      <c r="AP1546" s="120"/>
      <c r="AQ1546" s="125" t="str">
        <f>IFERROR(VLOOKUP(G1546,'#Location List#'!$C$3:$D$150,2,FALSE),"")</f>
        <v/>
      </c>
      <c r="AR1546" s="125" t="str">
        <f>IFERROR(VLOOKUP(F1546,'#Location List#'!$Q$3:$R$1154,2,FALSE),"")</f>
        <v/>
      </c>
      <c r="AS1546" s="125" t="str">
        <f>IFERROR(VLOOKUP(V1546,'#Input Lists#'!$B$3:$D$46,3,FALSE),"")</f>
        <v/>
      </c>
      <c r="AT1546" s="125" t="str">
        <f>IFERROR(VLOOKUP(CONCATENATE(V1546," ",W1546),'#Input Lists#'!$K$3:$L$827,2,FALSE),"")</f>
        <v/>
      </c>
      <c r="AU1546" s="125">
        <f>IFERROR(VLOOKUP(AA1546,'#Input Lists#'!$BU$3:$BV$8,2,FALSE),"")</f>
        <v>1</v>
      </c>
      <c r="AV1546" s="118" t="str">
        <f>IFERROR(VLOOKUP(AB1546,'#Input Lists#'!$BO$3:$BP$9,2,FALSE),"")</f>
        <v/>
      </c>
      <c r="AW1546" s="118">
        <f>IFERROR(VLOOKUP(AC1546,'#Input Lists#'!$BL$3:$BM$7,2,FALSE),"")</f>
        <v>1</v>
      </c>
      <c r="AX1546" s="52" t="e">
        <f>VLOOKUP(AQ1546,'#Location List#'!$D$3:$K$150,4,FALSE)</f>
        <v>#N/A</v>
      </c>
      <c r="AY1546" s="273" t="e">
        <f>VLOOKUP(AX1546,'#Location List#'!$Z$3:$AA$13,2,FALSE)</f>
        <v>#N/A</v>
      </c>
      <c r="AZ1546" s="126" t="e">
        <f>VLOOKUP($AT1546,'#Input Lists#'!$L$3:$S$1033,6,FALSE)</f>
        <v>#N/A</v>
      </c>
      <c r="BA1546" s="239" t="e">
        <f>VLOOKUP($AT1546,'#Input Lists#'!$L$3:$S$833,7,FALSE)</f>
        <v>#N/A</v>
      </c>
      <c r="BB1546" s="239" t="e">
        <f>VLOOKUP($AT1546,'#Input Lists#'!$L$3:$S$833,8,FALSE)</f>
        <v>#N/A</v>
      </c>
      <c r="BC1546" s="91" t="str">
        <f t="shared" si="146"/>
        <v/>
      </c>
      <c r="BD1546" s="91" t="str">
        <f t="shared" si="147"/>
        <v/>
      </c>
      <c r="BE1546" s="15" t="str">
        <f t="shared" si="148"/>
        <v/>
      </c>
      <c r="BF1546" s="92" t="str">
        <f t="shared" si="149"/>
        <v>No Sighting Date</v>
      </c>
    </row>
    <row r="1547" spans="1:58" x14ac:dyDescent="0.25">
      <c r="A1547" s="118">
        <v>1542</v>
      </c>
      <c r="B1547" s="119"/>
      <c r="C1547" s="120"/>
      <c r="D1547" s="121"/>
      <c r="E1547" s="121"/>
      <c r="F1547" s="236"/>
      <c r="G1547" s="122" t="str">
        <f>IFERROR(VLOOKUP(F1547,'#Location List#'!$U$3:$V$1154,2,FALSE),"")</f>
        <v/>
      </c>
      <c r="H1547" s="120"/>
      <c r="I1547" s="120"/>
      <c r="J1547" s="120"/>
      <c r="K1547" s="120"/>
      <c r="L1547" s="120"/>
      <c r="M1547" s="120"/>
      <c r="N1547" s="120"/>
      <c r="O1547" s="120"/>
      <c r="P1547" s="120"/>
      <c r="Q1547" s="120"/>
      <c r="R1547" s="120"/>
      <c r="S1547" s="120"/>
      <c r="T1547" s="205">
        <f t="shared" si="144"/>
        <v>0</v>
      </c>
      <c r="U1547" s="205">
        <f t="shared" si="145"/>
        <v>0</v>
      </c>
      <c r="V1547" s="210"/>
      <c r="W1547" s="210"/>
      <c r="X1547" s="23" t="str">
        <f>IFERROR(VLOOKUP(AT1547,'#Input Lists#'!$L$3:$AH$833,3,FALSE)," ")</f>
        <v xml:space="preserve"> </v>
      </c>
      <c r="Y1547" s="23" t="str">
        <f>IFERROR(VLOOKUP(AT1547,'#Input Lists#'!$L$3:$AH$833,5,FALSE)," ")</f>
        <v xml:space="preserve"> </v>
      </c>
      <c r="Z1547" s="206" t="str">
        <f>IFERROR(VLOOKUP(AT1547,'#Input Lists#'!$L$3:$AH$833,9,FALSE)," ")</f>
        <v xml:space="preserve"> </v>
      </c>
      <c r="AA1547" s="119" t="s">
        <v>1527</v>
      </c>
      <c r="AB1547" s="120"/>
      <c r="AC1547" s="123"/>
      <c r="AD1547" s="123"/>
      <c r="AE1547" s="123"/>
      <c r="AF1547" s="123"/>
      <c r="AG1547" s="123"/>
      <c r="AH1547" s="123"/>
      <c r="AI1547" s="123"/>
      <c r="AJ1547" s="123"/>
      <c r="AK1547" s="123"/>
      <c r="AL1547" s="123"/>
      <c r="AM1547" s="123"/>
      <c r="AN1547" s="123"/>
      <c r="AO1547" s="123"/>
      <c r="AP1547" s="120"/>
      <c r="AQ1547" s="125" t="str">
        <f>IFERROR(VLOOKUP(G1547,'#Location List#'!$C$3:$D$150,2,FALSE),"")</f>
        <v/>
      </c>
      <c r="AR1547" s="125" t="str">
        <f>IFERROR(VLOOKUP(F1547,'#Location List#'!$Q$3:$R$1154,2,FALSE),"")</f>
        <v/>
      </c>
      <c r="AS1547" s="125" t="str">
        <f>IFERROR(VLOOKUP(V1547,'#Input Lists#'!$B$3:$D$46,3,FALSE),"")</f>
        <v/>
      </c>
      <c r="AT1547" s="125" t="str">
        <f>IFERROR(VLOOKUP(CONCATENATE(V1547," ",W1547),'#Input Lists#'!$K$3:$L$827,2,FALSE),"")</f>
        <v/>
      </c>
      <c r="AU1547" s="125">
        <f>IFERROR(VLOOKUP(AA1547,'#Input Lists#'!$BU$3:$BV$8,2,FALSE),"")</f>
        <v>1</v>
      </c>
      <c r="AV1547" s="118" t="str">
        <f>IFERROR(VLOOKUP(AB1547,'#Input Lists#'!$BO$3:$BP$9,2,FALSE),"")</f>
        <v/>
      </c>
      <c r="AW1547" s="118">
        <f>IFERROR(VLOOKUP(AC1547,'#Input Lists#'!$BL$3:$BM$7,2,FALSE),"")</f>
        <v>1</v>
      </c>
      <c r="AX1547" s="52" t="e">
        <f>VLOOKUP(AQ1547,'#Location List#'!$D$3:$K$150,4,FALSE)</f>
        <v>#N/A</v>
      </c>
      <c r="AY1547" s="273" t="e">
        <f>VLOOKUP(AX1547,'#Location List#'!$Z$3:$AA$13,2,FALSE)</f>
        <v>#N/A</v>
      </c>
      <c r="AZ1547" s="126" t="e">
        <f>VLOOKUP($AT1547,'#Input Lists#'!$L$3:$S$1033,6,FALSE)</f>
        <v>#N/A</v>
      </c>
      <c r="BA1547" s="239" t="e">
        <f>VLOOKUP($AT1547,'#Input Lists#'!$L$3:$S$833,7,FALSE)</f>
        <v>#N/A</v>
      </c>
      <c r="BB1547" s="239" t="e">
        <f>VLOOKUP($AT1547,'#Input Lists#'!$L$3:$S$833,8,FALSE)</f>
        <v>#N/A</v>
      </c>
      <c r="BC1547" s="91" t="str">
        <f t="shared" si="146"/>
        <v/>
      </c>
      <c r="BD1547" s="91" t="str">
        <f t="shared" si="147"/>
        <v/>
      </c>
      <c r="BE1547" s="15" t="str">
        <f t="shared" si="148"/>
        <v/>
      </c>
      <c r="BF1547" s="92" t="str">
        <f t="shared" si="149"/>
        <v>No Sighting Date</v>
      </c>
    </row>
    <row r="1548" spans="1:58" x14ac:dyDescent="0.25">
      <c r="A1548" s="118">
        <v>1543</v>
      </c>
      <c r="B1548" s="119"/>
      <c r="C1548" s="120"/>
      <c r="D1548" s="121"/>
      <c r="E1548" s="121"/>
      <c r="F1548" s="236"/>
      <c r="G1548" s="122" t="str">
        <f>IFERROR(VLOOKUP(F1548,'#Location List#'!$U$3:$V$1154,2,FALSE),"")</f>
        <v/>
      </c>
      <c r="H1548" s="120"/>
      <c r="I1548" s="120"/>
      <c r="J1548" s="120"/>
      <c r="K1548" s="120"/>
      <c r="L1548" s="120"/>
      <c r="M1548" s="120"/>
      <c r="N1548" s="120"/>
      <c r="O1548" s="120"/>
      <c r="P1548" s="120"/>
      <c r="Q1548" s="120"/>
      <c r="R1548" s="120"/>
      <c r="S1548" s="120"/>
      <c r="T1548" s="205">
        <f t="shared" si="144"/>
        <v>0</v>
      </c>
      <c r="U1548" s="205">
        <f t="shared" si="145"/>
        <v>0</v>
      </c>
      <c r="V1548" s="210"/>
      <c r="W1548" s="210"/>
      <c r="X1548" s="23" t="str">
        <f>IFERROR(VLOOKUP(AT1548,'#Input Lists#'!$L$3:$AH$833,3,FALSE)," ")</f>
        <v xml:space="preserve"> </v>
      </c>
      <c r="Y1548" s="23" t="str">
        <f>IFERROR(VLOOKUP(AT1548,'#Input Lists#'!$L$3:$AH$833,5,FALSE)," ")</f>
        <v xml:space="preserve"> </v>
      </c>
      <c r="Z1548" s="206" t="str">
        <f>IFERROR(VLOOKUP(AT1548,'#Input Lists#'!$L$3:$AH$833,9,FALSE)," ")</f>
        <v xml:space="preserve"> </v>
      </c>
      <c r="AA1548" s="119" t="s">
        <v>1527</v>
      </c>
      <c r="AB1548" s="120"/>
      <c r="AC1548" s="123"/>
      <c r="AD1548" s="123"/>
      <c r="AE1548" s="123"/>
      <c r="AF1548" s="123"/>
      <c r="AG1548" s="123"/>
      <c r="AH1548" s="123"/>
      <c r="AI1548" s="123"/>
      <c r="AJ1548" s="123"/>
      <c r="AK1548" s="123"/>
      <c r="AL1548" s="123"/>
      <c r="AM1548" s="123"/>
      <c r="AN1548" s="123"/>
      <c r="AO1548" s="123"/>
      <c r="AP1548" s="120"/>
      <c r="AQ1548" s="125" t="str">
        <f>IFERROR(VLOOKUP(G1548,'#Location List#'!$C$3:$D$150,2,FALSE),"")</f>
        <v/>
      </c>
      <c r="AR1548" s="125" t="str">
        <f>IFERROR(VLOOKUP(F1548,'#Location List#'!$Q$3:$R$1154,2,FALSE),"")</f>
        <v/>
      </c>
      <c r="AS1548" s="125" t="str">
        <f>IFERROR(VLOOKUP(V1548,'#Input Lists#'!$B$3:$D$46,3,FALSE),"")</f>
        <v/>
      </c>
      <c r="AT1548" s="125" t="str">
        <f>IFERROR(VLOOKUP(CONCATENATE(V1548," ",W1548),'#Input Lists#'!$K$3:$L$827,2,FALSE),"")</f>
        <v/>
      </c>
      <c r="AU1548" s="125">
        <f>IFERROR(VLOOKUP(AA1548,'#Input Lists#'!$BU$3:$BV$8,2,FALSE),"")</f>
        <v>1</v>
      </c>
      <c r="AV1548" s="118" t="str">
        <f>IFERROR(VLOOKUP(AB1548,'#Input Lists#'!$BO$3:$BP$9,2,FALSE),"")</f>
        <v/>
      </c>
      <c r="AW1548" s="118">
        <f>IFERROR(VLOOKUP(AC1548,'#Input Lists#'!$BL$3:$BM$7,2,FALSE),"")</f>
        <v>1</v>
      </c>
      <c r="AX1548" s="52" t="e">
        <f>VLOOKUP(AQ1548,'#Location List#'!$D$3:$K$150,4,FALSE)</f>
        <v>#N/A</v>
      </c>
      <c r="AY1548" s="273" t="e">
        <f>VLOOKUP(AX1548,'#Location List#'!$Z$3:$AA$13,2,FALSE)</f>
        <v>#N/A</v>
      </c>
      <c r="AZ1548" s="126" t="e">
        <f>VLOOKUP($AT1548,'#Input Lists#'!$L$3:$S$1033,6,FALSE)</f>
        <v>#N/A</v>
      </c>
      <c r="BA1548" s="239" t="e">
        <f>VLOOKUP($AT1548,'#Input Lists#'!$L$3:$S$833,7,FALSE)</f>
        <v>#N/A</v>
      </c>
      <c r="BB1548" s="239" t="e">
        <f>VLOOKUP($AT1548,'#Input Lists#'!$L$3:$S$833,8,FALSE)</f>
        <v>#N/A</v>
      </c>
      <c r="BC1548" s="91" t="str">
        <f t="shared" si="146"/>
        <v/>
      </c>
      <c r="BD1548" s="91" t="str">
        <f t="shared" si="147"/>
        <v/>
      </c>
      <c r="BE1548" s="15" t="str">
        <f t="shared" si="148"/>
        <v/>
      </c>
      <c r="BF1548" s="92" t="str">
        <f t="shared" si="149"/>
        <v>No Sighting Date</v>
      </c>
    </row>
    <row r="1549" spans="1:58" x14ac:dyDescent="0.25">
      <c r="A1549" s="118">
        <v>1544</v>
      </c>
      <c r="B1549" s="119"/>
      <c r="C1549" s="120"/>
      <c r="D1549" s="121"/>
      <c r="E1549" s="121"/>
      <c r="F1549" s="236"/>
      <c r="G1549" s="122" t="str">
        <f>IFERROR(VLOOKUP(F1549,'#Location List#'!$U$3:$V$1154,2,FALSE),"")</f>
        <v/>
      </c>
      <c r="H1549" s="120"/>
      <c r="I1549" s="120"/>
      <c r="J1549" s="120"/>
      <c r="K1549" s="120"/>
      <c r="L1549" s="120"/>
      <c r="M1549" s="120"/>
      <c r="N1549" s="120"/>
      <c r="O1549" s="120"/>
      <c r="P1549" s="120"/>
      <c r="Q1549" s="120"/>
      <c r="R1549" s="120"/>
      <c r="S1549" s="120"/>
      <c r="T1549" s="205">
        <f t="shared" si="144"/>
        <v>0</v>
      </c>
      <c r="U1549" s="205">
        <f t="shared" si="145"/>
        <v>0</v>
      </c>
      <c r="V1549" s="210"/>
      <c r="W1549" s="210"/>
      <c r="X1549" s="23" t="str">
        <f>IFERROR(VLOOKUP(AT1549,'#Input Lists#'!$L$3:$AH$833,3,FALSE)," ")</f>
        <v xml:space="preserve"> </v>
      </c>
      <c r="Y1549" s="23" t="str">
        <f>IFERROR(VLOOKUP(AT1549,'#Input Lists#'!$L$3:$AH$833,5,FALSE)," ")</f>
        <v xml:space="preserve"> </v>
      </c>
      <c r="Z1549" s="206" t="str">
        <f>IFERROR(VLOOKUP(AT1549,'#Input Lists#'!$L$3:$AH$833,9,FALSE)," ")</f>
        <v xml:space="preserve"> </v>
      </c>
      <c r="AA1549" s="119" t="s">
        <v>1527</v>
      </c>
      <c r="AB1549" s="120"/>
      <c r="AC1549" s="123"/>
      <c r="AD1549" s="123"/>
      <c r="AE1549" s="123"/>
      <c r="AF1549" s="123"/>
      <c r="AG1549" s="123"/>
      <c r="AH1549" s="123"/>
      <c r="AI1549" s="123"/>
      <c r="AJ1549" s="123"/>
      <c r="AK1549" s="123"/>
      <c r="AL1549" s="123"/>
      <c r="AM1549" s="123"/>
      <c r="AN1549" s="123"/>
      <c r="AO1549" s="123"/>
      <c r="AP1549" s="120"/>
      <c r="AQ1549" s="125" t="str">
        <f>IFERROR(VLOOKUP(G1549,'#Location List#'!$C$3:$D$150,2,FALSE),"")</f>
        <v/>
      </c>
      <c r="AR1549" s="125" t="str">
        <f>IFERROR(VLOOKUP(F1549,'#Location List#'!$Q$3:$R$1154,2,FALSE),"")</f>
        <v/>
      </c>
      <c r="AS1549" s="125" t="str">
        <f>IFERROR(VLOOKUP(V1549,'#Input Lists#'!$B$3:$D$46,3,FALSE),"")</f>
        <v/>
      </c>
      <c r="AT1549" s="125" t="str">
        <f>IFERROR(VLOOKUP(CONCATENATE(V1549," ",W1549),'#Input Lists#'!$K$3:$L$827,2,FALSE),"")</f>
        <v/>
      </c>
      <c r="AU1549" s="125">
        <f>IFERROR(VLOOKUP(AA1549,'#Input Lists#'!$BU$3:$BV$8,2,FALSE),"")</f>
        <v>1</v>
      </c>
      <c r="AV1549" s="118" t="str">
        <f>IFERROR(VLOOKUP(AB1549,'#Input Lists#'!$BO$3:$BP$9,2,FALSE),"")</f>
        <v/>
      </c>
      <c r="AW1549" s="118">
        <f>IFERROR(VLOOKUP(AC1549,'#Input Lists#'!$BL$3:$BM$7,2,FALSE),"")</f>
        <v>1</v>
      </c>
      <c r="AX1549" s="52" t="e">
        <f>VLOOKUP(AQ1549,'#Location List#'!$D$3:$K$150,4,FALSE)</f>
        <v>#N/A</v>
      </c>
      <c r="AY1549" s="273" t="e">
        <f>VLOOKUP(AX1549,'#Location List#'!$Z$3:$AA$13,2,FALSE)</f>
        <v>#N/A</v>
      </c>
      <c r="AZ1549" s="126" t="e">
        <f>VLOOKUP($AT1549,'#Input Lists#'!$L$3:$S$1033,6,FALSE)</f>
        <v>#N/A</v>
      </c>
      <c r="BA1549" s="239" t="e">
        <f>VLOOKUP($AT1549,'#Input Lists#'!$L$3:$S$833,7,FALSE)</f>
        <v>#N/A</v>
      </c>
      <c r="BB1549" s="239" t="e">
        <f>VLOOKUP($AT1549,'#Input Lists#'!$L$3:$S$833,8,FALSE)</f>
        <v>#N/A</v>
      </c>
      <c r="BC1549" s="91" t="str">
        <f t="shared" si="146"/>
        <v/>
      </c>
      <c r="BD1549" s="91" t="str">
        <f t="shared" si="147"/>
        <v/>
      </c>
      <c r="BE1549" s="15" t="str">
        <f t="shared" si="148"/>
        <v/>
      </c>
      <c r="BF1549" s="92" t="str">
        <f t="shared" si="149"/>
        <v>No Sighting Date</v>
      </c>
    </row>
    <row r="1550" spans="1:58" x14ac:dyDescent="0.25">
      <c r="A1550" s="118">
        <v>1545</v>
      </c>
      <c r="B1550" s="119"/>
      <c r="C1550" s="120"/>
      <c r="D1550" s="121"/>
      <c r="E1550" s="121"/>
      <c r="F1550" s="236"/>
      <c r="G1550" s="122" t="str">
        <f>IFERROR(VLOOKUP(F1550,'#Location List#'!$U$3:$V$1154,2,FALSE),"")</f>
        <v/>
      </c>
      <c r="H1550" s="120"/>
      <c r="I1550" s="120"/>
      <c r="J1550" s="120"/>
      <c r="K1550" s="120"/>
      <c r="L1550" s="120"/>
      <c r="M1550" s="120"/>
      <c r="N1550" s="120"/>
      <c r="O1550" s="120"/>
      <c r="P1550" s="120"/>
      <c r="Q1550" s="120"/>
      <c r="R1550" s="120"/>
      <c r="S1550" s="120"/>
      <c r="T1550" s="205">
        <f t="shared" si="144"/>
        <v>0</v>
      </c>
      <c r="U1550" s="205">
        <f t="shared" si="145"/>
        <v>0</v>
      </c>
      <c r="V1550" s="210"/>
      <c r="W1550" s="210"/>
      <c r="X1550" s="23" t="str">
        <f>IFERROR(VLOOKUP(AT1550,'#Input Lists#'!$L$3:$AH$833,3,FALSE)," ")</f>
        <v xml:space="preserve"> </v>
      </c>
      <c r="Y1550" s="23" t="str">
        <f>IFERROR(VLOOKUP(AT1550,'#Input Lists#'!$L$3:$AH$833,5,FALSE)," ")</f>
        <v xml:space="preserve"> </v>
      </c>
      <c r="Z1550" s="206" t="str">
        <f>IFERROR(VLOOKUP(AT1550,'#Input Lists#'!$L$3:$AH$833,9,FALSE)," ")</f>
        <v xml:space="preserve"> </v>
      </c>
      <c r="AA1550" s="119" t="s">
        <v>1527</v>
      </c>
      <c r="AB1550" s="120"/>
      <c r="AC1550" s="123"/>
      <c r="AD1550" s="123"/>
      <c r="AE1550" s="123"/>
      <c r="AF1550" s="123"/>
      <c r="AG1550" s="123"/>
      <c r="AH1550" s="123"/>
      <c r="AI1550" s="123"/>
      <c r="AJ1550" s="123"/>
      <c r="AK1550" s="123"/>
      <c r="AL1550" s="123"/>
      <c r="AM1550" s="123"/>
      <c r="AN1550" s="123"/>
      <c r="AO1550" s="123"/>
      <c r="AP1550" s="120"/>
      <c r="AQ1550" s="125" t="str">
        <f>IFERROR(VLOOKUP(G1550,'#Location List#'!$C$3:$D$150,2,FALSE),"")</f>
        <v/>
      </c>
      <c r="AR1550" s="125" t="str">
        <f>IFERROR(VLOOKUP(F1550,'#Location List#'!$Q$3:$R$1154,2,FALSE),"")</f>
        <v/>
      </c>
      <c r="AS1550" s="125" t="str">
        <f>IFERROR(VLOOKUP(V1550,'#Input Lists#'!$B$3:$D$46,3,FALSE),"")</f>
        <v/>
      </c>
      <c r="AT1550" s="125" t="str">
        <f>IFERROR(VLOOKUP(CONCATENATE(V1550," ",W1550),'#Input Lists#'!$K$3:$L$827,2,FALSE),"")</f>
        <v/>
      </c>
      <c r="AU1550" s="125">
        <f>IFERROR(VLOOKUP(AA1550,'#Input Lists#'!$BU$3:$BV$8,2,FALSE),"")</f>
        <v>1</v>
      </c>
      <c r="AV1550" s="118" t="str">
        <f>IFERROR(VLOOKUP(AB1550,'#Input Lists#'!$BO$3:$BP$9,2,FALSE),"")</f>
        <v/>
      </c>
      <c r="AW1550" s="118">
        <f>IFERROR(VLOOKUP(AC1550,'#Input Lists#'!$BL$3:$BM$7,2,FALSE),"")</f>
        <v>1</v>
      </c>
      <c r="AX1550" s="52" t="e">
        <f>VLOOKUP(AQ1550,'#Location List#'!$D$3:$K$150,4,FALSE)</f>
        <v>#N/A</v>
      </c>
      <c r="AY1550" s="273" t="e">
        <f>VLOOKUP(AX1550,'#Location List#'!$Z$3:$AA$13,2,FALSE)</f>
        <v>#N/A</v>
      </c>
      <c r="AZ1550" s="126" t="e">
        <f>VLOOKUP($AT1550,'#Input Lists#'!$L$3:$S$1033,6,FALSE)</f>
        <v>#N/A</v>
      </c>
      <c r="BA1550" s="239" t="e">
        <f>VLOOKUP($AT1550,'#Input Lists#'!$L$3:$S$833,7,FALSE)</f>
        <v>#N/A</v>
      </c>
      <c r="BB1550" s="239" t="e">
        <f>VLOOKUP($AT1550,'#Input Lists#'!$L$3:$S$833,8,FALSE)</f>
        <v>#N/A</v>
      </c>
      <c r="BC1550" s="91" t="str">
        <f t="shared" si="146"/>
        <v/>
      </c>
      <c r="BD1550" s="91" t="str">
        <f t="shared" si="147"/>
        <v/>
      </c>
      <c r="BE1550" s="15" t="str">
        <f t="shared" si="148"/>
        <v/>
      </c>
      <c r="BF1550" s="92" t="str">
        <f t="shared" si="149"/>
        <v>No Sighting Date</v>
      </c>
    </row>
    <row r="1551" spans="1:58" x14ac:dyDescent="0.25">
      <c r="A1551" s="118">
        <v>1546</v>
      </c>
      <c r="B1551" s="119"/>
      <c r="C1551" s="120"/>
      <c r="D1551" s="121"/>
      <c r="E1551" s="121"/>
      <c r="F1551" s="236"/>
      <c r="G1551" s="122" t="str">
        <f>IFERROR(VLOOKUP(F1551,'#Location List#'!$U$3:$V$1154,2,FALSE),"")</f>
        <v/>
      </c>
      <c r="H1551" s="120"/>
      <c r="I1551" s="120"/>
      <c r="J1551" s="120"/>
      <c r="K1551" s="120"/>
      <c r="L1551" s="120"/>
      <c r="M1551" s="120"/>
      <c r="N1551" s="120"/>
      <c r="O1551" s="120"/>
      <c r="P1551" s="120"/>
      <c r="Q1551" s="120"/>
      <c r="R1551" s="120"/>
      <c r="S1551" s="120"/>
      <c r="T1551" s="205">
        <f t="shared" si="144"/>
        <v>0</v>
      </c>
      <c r="U1551" s="205">
        <f t="shared" si="145"/>
        <v>0</v>
      </c>
      <c r="V1551" s="210"/>
      <c r="W1551" s="210"/>
      <c r="X1551" s="23" t="str">
        <f>IFERROR(VLOOKUP(AT1551,'#Input Lists#'!$L$3:$AH$833,3,FALSE)," ")</f>
        <v xml:space="preserve"> </v>
      </c>
      <c r="Y1551" s="23" t="str">
        <f>IFERROR(VLOOKUP(AT1551,'#Input Lists#'!$L$3:$AH$833,5,FALSE)," ")</f>
        <v xml:space="preserve"> </v>
      </c>
      <c r="Z1551" s="206" t="str">
        <f>IFERROR(VLOOKUP(AT1551,'#Input Lists#'!$L$3:$AH$833,9,FALSE)," ")</f>
        <v xml:space="preserve"> </v>
      </c>
      <c r="AA1551" s="119" t="s">
        <v>1527</v>
      </c>
      <c r="AB1551" s="120"/>
      <c r="AC1551" s="123"/>
      <c r="AD1551" s="123"/>
      <c r="AE1551" s="123"/>
      <c r="AF1551" s="123"/>
      <c r="AG1551" s="123"/>
      <c r="AH1551" s="123"/>
      <c r="AI1551" s="123"/>
      <c r="AJ1551" s="123"/>
      <c r="AK1551" s="123"/>
      <c r="AL1551" s="123"/>
      <c r="AM1551" s="123"/>
      <c r="AN1551" s="123"/>
      <c r="AO1551" s="123"/>
      <c r="AP1551" s="120"/>
      <c r="AQ1551" s="125" t="str">
        <f>IFERROR(VLOOKUP(G1551,'#Location List#'!$C$3:$D$150,2,FALSE),"")</f>
        <v/>
      </c>
      <c r="AR1551" s="125" t="str">
        <f>IFERROR(VLOOKUP(F1551,'#Location List#'!$Q$3:$R$1154,2,FALSE),"")</f>
        <v/>
      </c>
      <c r="AS1551" s="125" t="str">
        <f>IFERROR(VLOOKUP(V1551,'#Input Lists#'!$B$3:$D$46,3,FALSE),"")</f>
        <v/>
      </c>
      <c r="AT1551" s="125" t="str">
        <f>IFERROR(VLOOKUP(CONCATENATE(V1551," ",W1551),'#Input Lists#'!$K$3:$L$827,2,FALSE),"")</f>
        <v/>
      </c>
      <c r="AU1551" s="125">
        <f>IFERROR(VLOOKUP(AA1551,'#Input Lists#'!$BU$3:$BV$8,2,FALSE),"")</f>
        <v>1</v>
      </c>
      <c r="AV1551" s="118" t="str">
        <f>IFERROR(VLOOKUP(AB1551,'#Input Lists#'!$BO$3:$BP$9,2,FALSE),"")</f>
        <v/>
      </c>
      <c r="AW1551" s="118">
        <f>IFERROR(VLOOKUP(AC1551,'#Input Lists#'!$BL$3:$BM$7,2,FALSE),"")</f>
        <v>1</v>
      </c>
      <c r="AX1551" s="52" t="e">
        <f>VLOOKUP(AQ1551,'#Location List#'!$D$3:$K$150,4,FALSE)</f>
        <v>#N/A</v>
      </c>
      <c r="AY1551" s="273" t="e">
        <f>VLOOKUP(AX1551,'#Location List#'!$Z$3:$AA$13,2,FALSE)</f>
        <v>#N/A</v>
      </c>
      <c r="AZ1551" s="126" t="e">
        <f>VLOOKUP($AT1551,'#Input Lists#'!$L$3:$S$1033,6,FALSE)</f>
        <v>#N/A</v>
      </c>
      <c r="BA1551" s="239" t="e">
        <f>VLOOKUP($AT1551,'#Input Lists#'!$L$3:$S$833,7,FALSE)</f>
        <v>#N/A</v>
      </c>
      <c r="BB1551" s="239" t="e">
        <f>VLOOKUP($AT1551,'#Input Lists#'!$L$3:$S$833,8,FALSE)</f>
        <v>#N/A</v>
      </c>
      <c r="BC1551" s="91" t="str">
        <f t="shared" si="146"/>
        <v/>
      </c>
      <c r="BD1551" s="91" t="str">
        <f t="shared" si="147"/>
        <v/>
      </c>
      <c r="BE1551" s="15" t="str">
        <f t="shared" si="148"/>
        <v/>
      </c>
      <c r="BF1551" s="92" t="str">
        <f t="shared" si="149"/>
        <v>No Sighting Date</v>
      </c>
    </row>
    <row r="1552" spans="1:58" x14ac:dyDescent="0.25">
      <c r="A1552" s="118">
        <v>1547</v>
      </c>
      <c r="B1552" s="119"/>
      <c r="C1552" s="120"/>
      <c r="D1552" s="121"/>
      <c r="E1552" s="121"/>
      <c r="F1552" s="236"/>
      <c r="G1552" s="122" t="str">
        <f>IFERROR(VLOOKUP(F1552,'#Location List#'!$U$3:$V$1154,2,FALSE),"")</f>
        <v/>
      </c>
      <c r="H1552" s="120"/>
      <c r="I1552" s="120"/>
      <c r="J1552" s="120"/>
      <c r="K1552" s="120"/>
      <c r="L1552" s="120"/>
      <c r="M1552" s="120"/>
      <c r="N1552" s="120"/>
      <c r="O1552" s="120"/>
      <c r="P1552" s="120"/>
      <c r="Q1552" s="120"/>
      <c r="R1552" s="120"/>
      <c r="S1552" s="120"/>
      <c r="T1552" s="205">
        <f t="shared" si="144"/>
        <v>0</v>
      </c>
      <c r="U1552" s="205">
        <f t="shared" si="145"/>
        <v>0</v>
      </c>
      <c r="V1552" s="210"/>
      <c r="W1552" s="210"/>
      <c r="X1552" s="23" t="str">
        <f>IFERROR(VLOOKUP(AT1552,'#Input Lists#'!$L$3:$AH$833,3,FALSE)," ")</f>
        <v xml:space="preserve"> </v>
      </c>
      <c r="Y1552" s="23" t="str">
        <f>IFERROR(VLOOKUP(AT1552,'#Input Lists#'!$L$3:$AH$833,5,FALSE)," ")</f>
        <v xml:space="preserve"> </v>
      </c>
      <c r="Z1552" s="206" t="str">
        <f>IFERROR(VLOOKUP(AT1552,'#Input Lists#'!$L$3:$AH$833,9,FALSE)," ")</f>
        <v xml:space="preserve"> </v>
      </c>
      <c r="AA1552" s="119" t="s">
        <v>1527</v>
      </c>
      <c r="AB1552" s="120"/>
      <c r="AC1552" s="123"/>
      <c r="AD1552" s="123"/>
      <c r="AE1552" s="123"/>
      <c r="AF1552" s="123"/>
      <c r="AG1552" s="123"/>
      <c r="AH1552" s="123"/>
      <c r="AI1552" s="123"/>
      <c r="AJ1552" s="123"/>
      <c r="AK1552" s="123"/>
      <c r="AL1552" s="123"/>
      <c r="AM1552" s="123"/>
      <c r="AN1552" s="123"/>
      <c r="AO1552" s="123"/>
      <c r="AP1552" s="120"/>
      <c r="AQ1552" s="125" t="str">
        <f>IFERROR(VLOOKUP(G1552,'#Location List#'!$C$3:$D$150,2,FALSE),"")</f>
        <v/>
      </c>
      <c r="AR1552" s="125" t="str">
        <f>IFERROR(VLOOKUP(F1552,'#Location List#'!$Q$3:$R$1154,2,FALSE),"")</f>
        <v/>
      </c>
      <c r="AS1552" s="125" t="str">
        <f>IFERROR(VLOOKUP(V1552,'#Input Lists#'!$B$3:$D$46,3,FALSE),"")</f>
        <v/>
      </c>
      <c r="AT1552" s="125" t="str">
        <f>IFERROR(VLOOKUP(CONCATENATE(V1552," ",W1552),'#Input Lists#'!$K$3:$L$827,2,FALSE),"")</f>
        <v/>
      </c>
      <c r="AU1552" s="125">
        <f>IFERROR(VLOOKUP(AA1552,'#Input Lists#'!$BU$3:$BV$8,2,FALSE),"")</f>
        <v>1</v>
      </c>
      <c r="AV1552" s="118" t="str">
        <f>IFERROR(VLOOKUP(AB1552,'#Input Lists#'!$BO$3:$BP$9,2,FALSE),"")</f>
        <v/>
      </c>
      <c r="AW1552" s="118">
        <f>IFERROR(VLOOKUP(AC1552,'#Input Lists#'!$BL$3:$BM$7,2,FALSE),"")</f>
        <v>1</v>
      </c>
      <c r="AX1552" s="52" t="e">
        <f>VLOOKUP(AQ1552,'#Location List#'!$D$3:$K$150,4,FALSE)</f>
        <v>#N/A</v>
      </c>
      <c r="AY1552" s="273" t="e">
        <f>VLOOKUP(AX1552,'#Location List#'!$Z$3:$AA$13,2,FALSE)</f>
        <v>#N/A</v>
      </c>
      <c r="AZ1552" s="126" t="e">
        <f>VLOOKUP($AT1552,'#Input Lists#'!$L$3:$S$1033,6,FALSE)</f>
        <v>#N/A</v>
      </c>
      <c r="BA1552" s="239" t="e">
        <f>VLOOKUP($AT1552,'#Input Lists#'!$L$3:$S$833,7,FALSE)</f>
        <v>#N/A</v>
      </c>
      <c r="BB1552" s="239" t="e">
        <f>VLOOKUP($AT1552,'#Input Lists#'!$L$3:$S$833,8,FALSE)</f>
        <v>#N/A</v>
      </c>
      <c r="BC1552" s="91" t="str">
        <f t="shared" si="146"/>
        <v/>
      </c>
      <c r="BD1552" s="91" t="str">
        <f t="shared" si="147"/>
        <v/>
      </c>
      <c r="BE1552" s="15" t="str">
        <f t="shared" si="148"/>
        <v/>
      </c>
      <c r="BF1552" s="92" t="str">
        <f t="shared" si="149"/>
        <v>No Sighting Date</v>
      </c>
    </row>
    <row r="1553" spans="1:58" x14ac:dyDescent="0.25">
      <c r="A1553" s="118">
        <v>1548</v>
      </c>
      <c r="B1553" s="119"/>
      <c r="C1553" s="120"/>
      <c r="D1553" s="121"/>
      <c r="E1553" s="121"/>
      <c r="F1553" s="236"/>
      <c r="G1553" s="122" t="str">
        <f>IFERROR(VLOOKUP(F1553,'#Location List#'!$U$3:$V$1154,2,FALSE),"")</f>
        <v/>
      </c>
      <c r="H1553" s="120"/>
      <c r="I1553" s="120"/>
      <c r="J1553" s="120"/>
      <c r="K1553" s="120"/>
      <c r="L1553" s="120"/>
      <c r="M1553" s="120"/>
      <c r="N1553" s="120"/>
      <c r="O1553" s="120"/>
      <c r="P1553" s="120"/>
      <c r="Q1553" s="120"/>
      <c r="R1553" s="120"/>
      <c r="S1553" s="120"/>
      <c r="T1553" s="205">
        <f t="shared" si="144"/>
        <v>0</v>
      </c>
      <c r="U1553" s="205">
        <f t="shared" si="145"/>
        <v>0</v>
      </c>
      <c r="V1553" s="210"/>
      <c r="W1553" s="210"/>
      <c r="X1553" s="23" t="str">
        <f>IFERROR(VLOOKUP(AT1553,'#Input Lists#'!$L$3:$AH$833,3,FALSE)," ")</f>
        <v xml:space="preserve"> </v>
      </c>
      <c r="Y1553" s="23" t="str">
        <f>IFERROR(VLOOKUP(AT1553,'#Input Lists#'!$L$3:$AH$833,5,FALSE)," ")</f>
        <v xml:space="preserve"> </v>
      </c>
      <c r="Z1553" s="206" t="str">
        <f>IFERROR(VLOOKUP(AT1553,'#Input Lists#'!$L$3:$AH$833,9,FALSE)," ")</f>
        <v xml:space="preserve"> </v>
      </c>
      <c r="AA1553" s="119" t="s">
        <v>1527</v>
      </c>
      <c r="AB1553" s="120"/>
      <c r="AC1553" s="123"/>
      <c r="AD1553" s="123"/>
      <c r="AE1553" s="123"/>
      <c r="AF1553" s="123"/>
      <c r="AG1553" s="123"/>
      <c r="AH1553" s="123"/>
      <c r="AI1553" s="123"/>
      <c r="AJ1553" s="123"/>
      <c r="AK1553" s="123"/>
      <c r="AL1553" s="123"/>
      <c r="AM1553" s="123"/>
      <c r="AN1553" s="123"/>
      <c r="AO1553" s="123"/>
      <c r="AP1553" s="120"/>
      <c r="AQ1553" s="125" t="str">
        <f>IFERROR(VLOOKUP(G1553,'#Location List#'!$C$3:$D$150,2,FALSE),"")</f>
        <v/>
      </c>
      <c r="AR1553" s="125" t="str">
        <f>IFERROR(VLOOKUP(F1553,'#Location List#'!$Q$3:$R$1154,2,FALSE),"")</f>
        <v/>
      </c>
      <c r="AS1553" s="125" t="str">
        <f>IFERROR(VLOOKUP(V1553,'#Input Lists#'!$B$3:$D$46,3,FALSE),"")</f>
        <v/>
      </c>
      <c r="AT1553" s="125" t="str">
        <f>IFERROR(VLOOKUP(CONCATENATE(V1553," ",W1553),'#Input Lists#'!$K$3:$L$827,2,FALSE),"")</f>
        <v/>
      </c>
      <c r="AU1553" s="125">
        <f>IFERROR(VLOOKUP(AA1553,'#Input Lists#'!$BU$3:$BV$8,2,FALSE),"")</f>
        <v>1</v>
      </c>
      <c r="AV1553" s="118" t="str">
        <f>IFERROR(VLOOKUP(AB1553,'#Input Lists#'!$BO$3:$BP$9,2,FALSE),"")</f>
        <v/>
      </c>
      <c r="AW1553" s="118">
        <f>IFERROR(VLOOKUP(AC1553,'#Input Lists#'!$BL$3:$BM$7,2,FALSE),"")</f>
        <v>1</v>
      </c>
      <c r="AX1553" s="52" t="e">
        <f>VLOOKUP(AQ1553,'#Location List#'!$D$3:$K$150,4,FALSE)</f>
        <v>#N/A</v>
      </c>
      <c r="AY1553" s="273" t="e">
        <f>VLOOKUP(AX1553,'#Location List#'!$Z$3:$AA$13,2,FALSE)</f>
        <v>#N/A</v>
      </c>
      <c r="AZ1553" s="126" t="e">
        <f>VLOOKUP($AT1553,'#Input Lists#'!$L$3:$S$1033,6,FALSE)</f>
        <v>#N/A</v>
      </c>
      <c r="BA1553" s="239" t="e">
        <f>VLOOKUP($AT1553,'#Input Lists#'!$L$3:$S$833,7,FALSE)</f>
        <v>#N/A</v>
      </c>
      <c r="BB1553" s="239" t="e">
        <f>VLOOKUP($AT1553,'#Input Lists#'!$L$3:$S$833,8,FALSE)</f>
        <v>#N/A</v>
      </c>
      <c r="BC1553" s="91" t="str">
        <f t="shared" si="146"/>
        <v/>
      </c>
      <c r="BD1553" s="91" t="str">
        <f t="shared" si="147"/>
        <v/>
      </c>
      <c r="BE1553" s="15" t="str">
        <f t="shared" si="148"/>
        <v/>
      </c>
      <c r="BF1553" s="92" t="str">
        <f t="shared" si="149"/>
        <v>No Sighting Date</v>
      </c>
    </row>
    <row r="1554" spans="1:58" x14ac:dyDescent="0.25">
      <c r="A1554" s="118">
        <v>1549</v>
      </c>
      <c r="B1554" s="119"/>
      <c r="C1554" s="120"/>
      <c r="D1554" s="121"/>
      <c r="E1554" s="121"/>
      <c r="F1554" s="236"/>
      <c r="G1554" s="122" t="str">
        <f>IFERROR(VLOOKUP(F1554,'#Location List#'!$U$3:$V$1154,2,FALSE),"")</f>
        <v/>
      </c>
      <c r="H1554" s="120"/>
      <c r="I1554" s="120"/>
      <c r="J1554" s="120"/>
      <c r="K1554" s="120"/>
      <c r="L1554" s="120"/>
      <c r="M1554" s="120"/>
      <c r="N1554" s="120"/>
      <c r="O1554" s="120"/>
      <c r="P1554" s="120"/>
      <c r="Q1554" s="120"/>
      <c r="R1554" s="120"/>
      <c r="S1554" s="120"/>
      <c r="T1554" s="205">
        <f t="shared" si="144"/>
        <v>0</v>
      </c>
      <c r="U1554" s="205">
        <f t="shared" si="145"/>
        <v>0</v>
      </c>
      <c r="V1554" s="210"/>
      <c r="W1554" s="210"/>
      <c r="X1554" s="23" t="str">
        <f>IFERROR(VLOOKUP(AT1554,'#Input Lists#'!$L$3:$AH$833,3,FALSE)," ")</f>
        <v xml:space="preserve"> </v>
      </c>
      <c r="Y1554" s="23" t="str">
        <f>IFERROR(VLOOKUP(AT1554,'#Input Lists#'!$L$3:$AH$833,5,FALSE)," ")</f>
        <v xml:space="preserve"> </v>
      </c>
      <c r="Z1554" s="206" t="str">
        <f>IFERROR(VLOOKUP(AT1554,'#Input Lists#'!$L$3:$AH$833,9,FALSE)," ")</f>
        <v xml:space="preserve"> </v>
      </c>
      <c r="AA1554" s="119" t="s">
        <v>1527</v>
      </c>
      <c r="AB1554" s="120"/>
      <c r="AC1554" s="123"/>
      <c r="AD1554" s="123"/>
      <c r="AE1554" s="123"/>
      <c r="AF1554" s="123"/>
      <c r="AG1554" s="123"/>
      <c r="AH1554" s="123"/>
      <c r="AI1554" s="123"/>
      <c r="AJ1554" s="123"/>
      <c r="AK1554" s="123"/>
      <c r="AL1554" s="123"/>
      <c r="AM1554" s="123"/>
      <c r="AN1554" s="123"/>
      <c r="AO1554" s="123"/>
      <c r="AP1554" s="120"/>
      <c r="AQ1554" s="125" t="str">
        <f>IFERROR(VLOOKUP(G1554,'#Location List#'!$C$3:$D$150,2,FALSE),"")</f>
        <v/>
      </c>
      <c r="AR1554" s="125" t="str">
        <f>IFERROR(VLOOKUP(F1554,'#Location List#'!$Q$3:$R$1154,2,FALSE),"")</f>
        <v/>
      </c>
      <c r="AS1554" s="125" t="str">
        <f>IFERROR(VLOOKUP(V1554,'#Input Lists#'!$B$3:$D$46,3,FALSE),"")</f>
        <v/>
      </c>
      <c r="AT1554" s="125" t="str">
        <f>IFERROR(VLOOKUP(CONCATENATE(V1554," ",W1554),'#Input Lists#'!$K$3:$L$827,2,FALSE),"")</f>
        <v/>
      </c>
      <c r="AU1554" s="125">
        <f>IFERROR(VLOOKUP(AA1554,'#Input Lists#'!$BU$3:$BV$8,2,FALSE),"")</f>
        <v>1</v>
      </c>
      <c r="AV1554" s="118" t="str">
        <f>IFERROR(VLOOKUP(AB1554,'#Input Lists#'!$BO$3:$BP$9,2,FALSE),"")</f>
        <v/>
      </c>
      <c r="AW1554" s="118">
        <f>IFERROR(VLOOKUP(AC1554,'#Input Lists#'!$BL$3:$BM$7,2,FALSE),"")</f>
        <v>1</v>
      </c>
      <c r="AX1554" s="52" t="e">
        <f>VLOOKUP(AQ1554,'#Location List#'!$D$3:$K$150,4,FALSE)</f>
        <v>#N/A</v>
      </c>
      <c r="AY1554" s="273" t="e">
        <f>VLOOKUP(AX1554,'#Location List#'!$Z$3:$AA$13,2,FALSE)</f>
        <v>#N/A</v>
      </c>
      <c r="AZ1554" s="126" t="e">
        <f>VLOOKUP($AT1554,'#Input Lists#'!$L$3:$S$1033,6,FALSE)</f>
        <v>#N/A</v>
      </c>
      <c r="BA1554" s="239" t="e">
        <f>VLOOKUP($AT1554,'#Input Lists#'!$L$3:$S$833,7,FALSE)</f>
        <v>#N/A</v>
      </c>
      <c r="BB1554" s="239" t="e">
        <f>VLOOKUP($AT1554,'#Input Lists#'!$L$3:$S$833,8,FALSE)</f>
        <v>#N/A</v>
      </c>
      <c r="BC1554" s="91" t="str">
        <f t="shared" si="146"/>
        <v/>
      </c>
      <c r="BD1554" s="91" t="str">
        <f t="shared" si="147"/>
        <v/>
      </c>
      <c r="BE1554" s="15" t="str">
        <f t="shared" si="148"/>
        <v/>
      </c>
      <c r="BF1554" s="92" t="str">
        <f t="shared" si="149"/>
        <v>No Sighting Date</v>
      </c>
    </row>
    <row r="1555" spans="1:58" x14ac:dyDescent="0.25">
      <c r="A1555" s="118">
        <v>1550</v>
      </c>
      <c r="B1555" s="119"/>
      <c r="C1555" s="120"/>
      <c r="D1555" s="121"/>
      <c r="E1555" s="121"/>
      <c r="F1555" s="236"/>
      <c r="G1555" s="122" t="str">
        <f>IFERROR(VLOOKUP(F1555,'#Location List#'!$U$3:$V$1154,2,FALSE),"")</f>
        <v/>
      </c>
      <c r="H1555" s="120"/>
      <c r="I1555" s="120"/>
      <c r="J1555" s="120"/>
      <c r="K1555" s="120"/>
      <c r="L1555" s="120"/>
      <c r="M1555" s="120"/>
      <c r="N1555" s="120"/>
      <c r="O1555" s="120"/>
      <c r="P1555" s="120"/>
      <c r="Q1555" s="120"/>
      <c r="R1555" s="120"/>
      <c r="S1555" s="120"/>
      <c r="T1555" s="205">
        <f t="shared" si="144"/>
        <v>0</v>
      </c>
      <c r="U1555" s="205">
        <f t="shared" si="145"/>
        <v>0</v>
      </c>
      <c r="V1555" s="210"/>
      <c r="W1555" s="210"/>
      <c r="X1555" s="23" t="str">
        <f>IFERROR(VLOOKUP(AT1555,'#Input Lists#'!$L$3:$AH$833,3,FALSE)," ")</f>
        <v xml:space="preserve"> </v>
      </c>
      <c r="Y1555" s="23" t="str">
        <f>IFERROR(VLOOKUP(AT1555,'#Input Lists#'!$L$3:$AH$833,5,FALSE)," ")</f>
        <v xml:space="preserve"> </v>
      </c>
      <c r="Z1555" s="206" t="str">
        <f>IFERROR(VLOOKUP(AT1555,'#Input Lists#'!$L$3:$AH$833,9,FALSE)," ")</f>
        <v xml:space="preserve"> </v>
      </c>
      <c r="AA1555" s="119" t="s">
        <v>1527</v>
      </c>
      <c r="AB1555" s="120"/>
      <c r="AC1555" s="123"/>
      <c r="AD1555" s="123"/>
      <c r="AE1555" s="123"/>
      <c r="AF1555" s="123"/>
      <c r="AG1555" s="123"/>
      <c r="AH1555" s="123"/>
      <c r="AI1555" s="123"/>
      <c r="AJ1555" s="123"/>
      <c r="AK1555" s="123"/>
      <c r="AL1555" s="123"/>
      <c r="AM1555" s="123"/>
      <c r="AN1555" s="123"/>
      <c r="AO1555" s="123"/>
      <c r="AP1555" s="120"/>
      <c r="AQ1555" s="125" t="str">
        <f>IFERROR(VLOOKUP(G1555,'#Location List#'!$C$3:$D$150,2,FALSE),"")</f>
        <v/>
      </c>
      <c r="AR1555" s="125" t="str">
        <f>IFERROR(VLOOKUP(F1555,'#Location List#'!$Q$3:$R$1154,2,FALSE),"")</f>
        <v/>
      </c>
      <c r="AS1555" s="125" t="str">
        <f>IFERROR(VLOOKUP(V1555,'#Input Lists#'!$B$3:$D$46,3,FALSE),"")</f>
        <v/>
      </c>
      <c r="AT1555" s="125" t="str">
        <f>IFERROR(VLOOKUP(CONCATENATE(V1555," ",W1555),'#Input Lists#'!$K$3:$L$827,2,FALSE),"")</f>
        <v/>
      </c>
      <c r="AU1555" s="125">
        <f>IFERROR(VLOOKUP(AA1555,'#Input Lists#'!$BU$3:$BV$8,2,FALSE),"")</f>
        <v>1</v>
      </c>
      <c r="AV1555" s="118" t="str">
        <f>IFERROR(VLOOKUP(AB1555,'#Input Lists#'!$BO$3:$BP$9,2,FALSE),"")</f>
        <v/>
      </c>
      <c r="AW1555" s="118">
        <f>IFERROR(VLOOKUP(AC1555,'#Input Lists#'!$BL$3:$BM$7,2,FALSE),"")</f>
        <v>1</v>
      </c>
      <c r="AX1555" s="52" t="e">
        <f>VLOOKUP(AQ1555,'#Location List#'!$D$3:$K$150,4,FALSE)</f>
        <v>#N/A</v>
      </c>
      <c r="AY1555" s="273" t="e">
        <f>VLOOKUP(AX1555,'#Location List#'!$Z$3:$AA$13,2,FALSE)</f>
        <v>#N/A</v>
      </c>
      <c r="AZ1555" s="126" t="e">
        <f>VLOOKUP($AT1555,'#Input Lists#'!$L$3:$S$1033,6,FALSE)</f>
        <v>#N/A</v>
      </c>
      <c r="BA1555" s="239" t="e">
        <f>VLOOKUP($AT1555,'#Input Lists#'!$L$3:$S$833,7,FALSE)</f>
        <v>#N/A</v>
      </c>
      <c r="BB1555" s="239" t="e">
        <f>VLOOKUP($AT1555,'#Input Lists#'!$L$3:$S$833,8,FALSE)</f>
        <v>#N/A</v>
      </c>
      <c r="BC1555" s="91" t="str">
        <f t="shared" si="146"/>
        <v/>
      </c>
      <c r="BD1555" s="91" t="str">
        <f t="shared" si="147"/>
        <v/>
      </c>
      <c r="BE1555" s="15" t="str">
        <f t="shared" si="148"/>
        <v/>
      </c>
      <c r="BF1555" s="92" t="str">
        <f t="shared" si="149"/>
        <v>No Sighting Date</v>
      </c>
    </row>
    <row r="1556" spans="1:58" x14ac:dyDescent="0.25">
      <c r="A1556" s="118">
        <v>1551</v>
      </c>
      <c r="B1556" s="119"/>
      <c r="C1556" s="120"/>
      <c r="D1556" s="121"/>
      <c r="E1556" s="121"/>
      <c r="F1556" s="236"/>
      <c r="G1556" s="122" t="str">
        <f>IFERROR(VLOOKUP(F1556,'#Location List#'!$U$3:$V$1154,2,FALSE),"")</f>
        <v/>
      </c>
      <c r="H1556" s="120"/>
      <c r="I1556" s="120"/>
      <c r="J1556" s="120"/>
      <c r="K1556" s="120"/>
      <c r="L1556" s="120"/>
      <c r="M1556" s="120"/>
      <c r="N1556" s="120"/>
      <c r="O1556" s="120"/>
      <c r="P1556" s="120"/>
      <c r="Q1556" s="120"/>
      <c r="R1556" s="120"/>
      <c r="S1556" s="120"/>
      <c r="T1556" s="205">
        <f t="shared" ref="T1556:T1619" si="150">N1556-O1556/60-P1556/60/60</f>
        <v>0</v>
      </c>
      <c r="U1556" s="205">
        <f t="shared" ref="U1556:U1619" si="151">Q1556+R1556/60+S1556/60/60</f>
        <v>0</v>
      </c>
      <c r="V1556" s="210"/>
      <c r="W1556" s="210"/>
      <c r="X1556" s="23" t="str">
        <f>IFERROR(VLOOKUP(AT1556,'#Input Lists#'!$L$3:$AH$833,3,FALSE)," ")</f>
        <v xml:space="preserve"> </v>
      </c>
      <c r="Y1556" s="23" t="str">
        <f>IFERROR(VLOOKUP(AT1556,'#Input Lists#'!$L$3:$AH$833,5,FALSE)," ")</f>
        <v xml:space="preserve"> </v>
      </c>
      <c r="Z1556" s="206" t="str">
        <f>IFERROR(VLOOKUP(AT1556,'#Input Lists#'!$L$3:$AH$833,9,FALSE)," ")</f>
        <v xml:space="preserve"> </v>
      </c>
      <c r="AA1556" s="119" t="s">
        <v>1527</v>
      </c>
      <c r="AB1556" s="120"/>
      <c r="AC1556" s="123"/>
      <c r="AD1556" s="123"/>
      <c r="AE1556" s="123"/>
      <c r="AF1556" s="123"/>
      <c r="AG1556" s="123"/>
      <c r="AH1556" s="123"/>
      <c r="AI1556" s="123"/>
      <c r="AJ1556" s="123"/>
      <c r="AK1556" s="123"/>
      <c r="AL1556" s="123"/>
      <c r="AM1556" s="123"/>
      <c r="AN1556" s="123"/>
      <c r="AO1556" s="123"/>
      <c r="AP1556" s="120"/>
      <c r="AQ1556" s="125" t="str">
        <f>IFERROR(VLOOKUP(G1556,'#Location List#'!$C$3:$D$150,2,FALSE),"")</f>
        <v/>
      </c>
      <c r="AR1556" s="125" t="str">
        <f>IFERROR(VLOOKUP(F1556,'#Location List#'!$Q$3:$R$1154,2,FALSE),"")</f>
        <v/>
      </c>
      <c r="AS1556" s="125" t="str">
        <f>IFERROR(VLOOKUP(V1556,'#Input Lists#'!$B$3:$D$46,3,FALSE),"")</f>
        <v/>
      </c>
      <c r="AT1556" s="125" t="str">
        <f>IFERROR(VLOOKUP(CONCATENATE(V1556," ",W1556),'#Input Lists#'!$K$3:$L$827,2,FALSE),"")</f>
        <v/>
      </c>
      <c r="AU1556" s="125">
        <f>IFERROR(VLOOKUP(AA1556,'#Input Lists#'!$BU$3:$BV$8,2,FALSE),"")</f>
        <v>1</v>
      </c>
      <c r="AV1556" s="118" t="str">
        <f>IFERROR(VLOOKUP(AB1556,'#Input Lists#'!$BO$3:$BP$9,2,FALSE),"")</f>
        <v/>
      </c>
      <c r="AW1556" s="118">
        <f>IFERROR(VLOOKUP(AC1556,'#Input Lists#'!$BL$3:$BM$7,2,FALSE),"")</f>
        <v>1</v>
      </c>
      <c r="AX1556" s="52" t="e">
        <f>VLOOKUP(AQ1556,'#Location List#'!$D$3:$K$150,4,FALSE)</f>
        <v>#N/A</v>
      </c>
      <c r="AY1556" s="273" t="e">
        <f>VLOOKUP(AX1556,'#Location List#'!$Z$3:$AA$13,2,FALSE)</f>
        <v>#N/A</v>
      </c>
      <c r="AZ1556" s="126" t="e">
        <f>VLOOKUP($AT1556,'#Input Lists#'!$L$3:$S$1033,6,FALSE)</f>
        <v>#N/A</v>
      </c>
      <c r="BA1556" s="239" t="e">
        <f>VLOOKUP($AT1556,'#Input Lists#'!$L$3:$S$833,7,FALSE)</f>
        <v>#N/A</v>
      </c>
      <c r="BB1556" s="239" t="e">
        <f>VLOOKUP($AT1556,'#Input Lists#'!$L$3:$S$833,8,FALSE)</f>
        <v>#N/A</v>
      </c>
      <c r="BC1556" s="91" t="str">
        <f t="shared" ref="BC1556:BC1619" si="152">IFERROR(WEEKNUM(BA1556,2),"")</f>
        <v/>
      </c>
      <c r="BD1556" s="91" t="str">
        <f t="shared" ref="BD1556:BD1619" si="153">IFERROR(IF(WEEKNUM(BB1556)&lt;WEEKNUM(BA1556),WEEKNUM(BB1556)+52,WEEKNUM(BB1556)),"")</f>
        <v/>
      </c>
      <c r="BE1556" s="15" t="str">
        <f t="shared" ref="BE1556:BE1619" si="154">IF(E1556="","",IF(WEEKNUM(E1556)&lt;9,WEEKNUM(E1556)+52, WEEKNUM(E1556)))</f>
        <v/>
      </c>
      <c r="BF1556" s="92" t="str">
        <f t="shared" ref="BF1556:BF1619" si="155">IF(E1556="", "No Sighting Date", IF(BC1556&gt;=BD1556," ",IF(BE1556&gt;=BC1556,IF(BE1556&lt;=BD1556,"IN RANGE",BE1556-BD1556),BE1556-BC1556)))</f>
        <v>No Sighting Date</v>
      </c>
    </row>
    <row r="1557" spans="1:58" x14ac:dyDescent="0.25">
      <c r="A1557" s="118">
        <v>1552</v>
      </c>
      <c r="B1557" s="119"/>
      <c r="C1557" s="120"/>
      <c r="D1557" s="121"/>
      <c r="E1557" s="121"/>
      <c r="F1557" s="236"/>
      <c r="G1557" s="122" t="str">
        <f>IFERROR(VLOOKUP(F1557,'#Location List#'!$U$3:$V$1154,2,FALSE),"")</f>
        <v/>
      </c>
      <c r="H1557" s="120"/>
      <c r="I1557" s="120"/>
      <c r="J1557" s="120"/>
      <c r="K1557" s="120"/>
      <c r="L1557" s="120"/>
      <c r="M1557" s="120"/>
      <c r="N1557" s="120"/>
      <c r="O1557" s="120"/>
      <c r="P1557" s="120"/>
      <c r="Q1557" s="120"/>
      <c r="R1557" s="120"/>
      <c r="S1557" s="120"/>
      <c r="T1557" s="205">
        <f t="shared" si="150"/>
        <v>0</v>
      </c>
      <c r="U1557" s="205">
        <f t="shared" si="151"/>
        <v>0</v>
      </c>
      <c r="V1557" s="210"/>
      <c r="W1557" s="210"/>
      <c r="X1557" s="23" t="str">
        <f>IFERROR(VLOOKUP(AT1557,'#Input Lists#'!$L$3:$AH$833,3,FALSE)," ")</f>
        <v xml:space="preserve"> </v>
      </c>
      <c r="Y1557" s="23" t="str">
        <f>IFERROR(VLOOKUP(AT1557,'#Input Lists#'!$L$3:$AH$833,5,FALSE)," ")</f>
        <v xml:space="preserve"> </v>
      </c>
      <c r="Z1557" s="206" t="str">
        <f>IFERROR(VLOOKUP(AT1557,'#Input Lists#'!$L$3:$AH$833,9,FALSE)," ")</f>
        <v xml:space="preserve"> </v>
      </c>
      <c r="AA1557" s="119" t="s">
        <v>1527</v>
      </c>
      <c r="AB1557" s="120"/>
      <c r="AC1557" s="123"/>
      <c r="AD1557" s="123"/>
      <c r="AE1557" s="123"/>
      <c r="AF1557" s="123"/>
      <c r="AG1557" s="123"/>
      <c r="AH1557" s="123"/>
      <c r="AI1557" s="123"/>
      <c r="AJ1557" s="123"/>
      <c r="AK1557" s="123"/>
      <c r="AL1557" s="123"/>
      <c r="AM1557" s="123"/>
      <c r="AN1557" s="123"/>
      <c r="AO1557" s="123"/>
      <c r="AP1557" s="120"/>
      <c r="AQ1557" s="125" t="str">
        <f>IFERROR(VLOOKUP(G1557,'#Location List#'!$C$3:$D$150,2,FALSE),"")</f>
        <v/>
      </c>
      <c r="AR1557" s="125" t="str">
        <f>IFERROR(VLOOKUP(F1557,'#Location List#'!$Q$3:$R$1154,2,FALSE),"")</f>
        <v/>
      </c>
      <c r="AS1557" s="125" t="str">
        <f>IFERROR(VLOOKUP(V1557,'#Input Lists#'!$B$3:$D$46,3,FALSE),"")</f>
        <v/>
      </c>
      <c r="AT1557" s="125" t="str">
        <f>IFERROR(VLOOKUP(CONCATENATE(V1557," ",W1557),'#Input Lists#'!$K$3:$L$827,2,FALSE),"")</f>
        <v/>
      </c>
      <c r="AU1557" s="125">
        <f>IFERROR(VLOOKUP(AA1557,'#Input Lists#'!$BU$3:$BV$8,2,FALSE),"")</f>
        <v>1</v>
      </c>
      <c r="AV1557" s="118" t="str">
        <f>IFERROR(VLOOKUP(AB1557,'#Input Lists#'!$BO$3:$BP$9,2,FALSE),"")</f>
        <v/>
      </c>
      <c r="AW1557" s="118">
        <f>IFERROR(VLOOKUP(AC1557,'#Input Lists#'!$BL$3:$BM$7,2,FALSE),"")</f>
        <v>1</v>
      </c>
      <c r="AX1557" s="52" t="e">
        <f>VLOOKUP(AQ1557,'#Location List#'!$D$3:$K$150,4,FALSE)</f>
        <v>#N/A</v>
      </c>
      <c r="AY1557" s="273" t="e">
        <f>VLOOKUP(AX1557,'#Location List#'!$Z$3:$AA$13,2,FALSE)</f>
        <v>#N/A</v>
      </c>
      <c r="AZ1557" s="126" t="e">
        <f>VLOOKUP($AT1557,'#Input Lists#'!$L$3:$S$1033,6,FALSE)</f>
        <v>#N/A</v>
      </c>
      <c r="BA1557" s="239" t="e">
        <f>VLOOKUP($AT1557,'#Input Lists#'!$L$3:$S$833,7,FALSE)</f>
        <v>#N/A</v>
      </c>
      <c r="BB1557" s="239" t="e">
        <f>VLOOKUP($AT1557,'#Input Lists#'!$L$3:$S$833,8,FALSE)</f>
        <v>#N/A</v>
      </c>
      <c r="BC1557" s="91" t="str">
        <f t="shared" si="152"/>
        <v/>
      </c>
      <c r="BD1557" s="91" t="str">
        <f t="shared" si="153"/>
        <v/>
      </c>
      <c r="BE1557" s="15" t="str">
        <f t="shared" si="154"/>
        <v/>
      </c>
      <c r="BF1557" s="92" t="str">
        <f t="shared" si="155"/>
        <v>No Sighting Date</v>
      </c>
    </row>
    <row r="1558" spans="1:58" x14ac:dyDescent="0.25">
      <c r="A1558" s="118">
        <v>1553</v>
      </c>
      <c r="B1558" s="119"/>
      <c r="C1558" s="120"/>
      <c r="D1558" s="121"/>
      <c r="E1558" s="121"/>
      <c r="F1558" s="236"/>
      <c r="G1558" s="122" t="str">
        <f>IFERROR(VLOOKUP(F1558,'#Location List#'!$U$3:$V$1154,2,FALSE),"")</f>
        <v/>
      </c>
      <c r="H1558" s="120"/>
      <c r="I1558" s="120"/>
      <c r="J1558" s="120"/>
      <c r="K1558" s="120"/>
      <c r="L1558" s="120"/>
      <c r="M1558" s="120"/>
      <c r="N1558" s="120"/>
      <c r="O1558" s="120"/>
      <c r="P1558" s="120"/>
      <c r="Q1558" s="120"/>
      <c r="R1558" s="120"/>
      <c r="S1558" s="120"/>
      <c r="T1558" s="205">
        <f t="shared" si="150"/>
        <v>0</v>
      </c>
      <c r="U1558" s="205">
        <f t="shared" si="151"/>
        <v>0</v>
      </c>
      <c r="V1558" s="210"/>
      <c r="W1558" s="210"/>
      <c r="X1558" s="23" t="str">
        <f>IFERROR(VLOOKUP(AT1558,'#Input Lists#'!$L$3:$AH$833,3,FALSE)," ")</f>
        <v xml:space="preserve"> </v>
      </c>
      <c r="Y1558" s="23" t="str">
        <f>IFERROR(VLOOKUP(AT1558,'#Input Lists#'!$L$3:$AH$833,5,FALSE)," ")</f>
        <v xml:space="preserve"> </v>
      </c>
      <c r="Z1558" s="206" t="str">
        <f>IFERROR(VLOOKUP(AT1558,'#Input Lists#'!$L$3:$AH$833,9,FALSE)," ")</f>
        <v xml:space="preserve"> </v>
      </c>
      <c r="AA1558" s="119" t="s">
        <v>1527</v>
      </c>
      <c r="AB1558" s="120"/>
      <c r="AC1558" s="123"/>
      <c r="AD1558" s="123"/>
      <c r="AE1558" s="123"/>
      <c r="AF1558" s="123"/>
      <c r="AG1558" s="123"/>
      <c r="AH1558" s="123"/>
      <c r="AI1558" s="123"/>
      <c r="AJ1558" s="123"/>
      <c r="AK1558" s="123"/>
      <c r="AL1558" s="123"/>
      <c r="AM1558" s="123"/>
      <c r="AN1558" s="123"/>
      <c r="AO1558" s="123"/>
      <c r="AP1558" s="120"/>
      <c r="AQ1558" s="125" t="str">
        <f>IFERROR(VLOOKUP(G1558,'#Location List#'!$C$3:$D$150,2,FALSE),"")</f>
        <v/>
      </c>
      <c r="AR1558" s="125" t="str">
        <f>IFERROR(VLOOKUP(F1558,'#Location List#'!$Q$3:$R$1154,2,FALSE),"")</f>
        <v/>
      </c>
      <c r="AS1558" s="125" t="str">
        <f>IFERROR(VLOOKUP(V1558,'#Input Lists#'!$B$3:$D$46,3,FALSE),"")</f>
        <v/>
      </c>
      <c r="AT1558" s="125" t="str">
        <f>IFERROR(VLOOKUP(CONCATENATE(V1558," ",W1558),'#Input Lists#'!$K$3:$L$827,2,FALSE),"")</f>
        <v/>
      </c>
      <c r="AU1558" s="125">
        <f>IFERROR(VLOOKUP(AA1558,'#Input Lists#'!$BU$3:$BV$8,2,FALSE),"")</f>
        <v>1</v>
      </c>
      <c r="AV1558" s="118" t="str">
        <f>IFERROR(VLOOKUP(AB1558,'#Input Lists#'!$BO$3:$BP$9,2,FALSE),"")</f>
        <v/>
      </c>
      <c r="AW1558" s="118">
        <f>IFERROR(VLOOKUP(AC1558,'#Input Lists#'!$BL$3:$BM$7,2,FALSE),"")</f>
        <v>1</v>
      </c>
      <c r="AX1558" s="52" t="e">
        <f>VLOOKUP(AQ1558,'#Location List#'!$D$3:$K$150,4,FALSE)</f>
        <v>#N/A</v>
      </c>
      <c r="AY1558" s="273" t="e">
        <f>VLOOKUP(AX1558,'#Location List#'!$Z$3:$AA$13,2,FALSE)</f>
        <v>#N/A</v>
      </c>
      <c r="AZ1558" s="126" t="e">
        <f>VLOOKUP($AT1558,'#Input Lists#'!$L$3:$S$1033,6,FALSE)</f>
        <v>#N/A</v>
      </c>
      <c r="BA1558" s="239" t="e">
        <f>VLOOKUP($AT1558,'#Input Lists#'!$L$3:$S$833,7,FALSE)</f>
        <v>#N/A</v>
      </c>
      <c r="BB1558" s="239" t="e">
        <f>VLOOKUP($AT1558,'#Input Lists#'!$L$3:$S$833,8,FALSE)</f>
        <v>#N/A</v>
      </c>
      <c r="BC1558" s="91" t="str">
        <f t="shared" si="152"/>
        <v/>
      </c>
      <c r="BD1558" s="91" t="str">
        <f t="shared" si="153"/>
        <v/>
      </c>
      <c r="BE1558" s="15" t="str">
        <f t="shared" si="154"/>
        <v/>
      </c>
      <c r="BF1558" s="92" t="str">
        <f t="shared" si="155"/>
        <v>No Sighting Date</v>
      </c>
    </row>
    <row r="1559" spans="1:58" x14ac:dyDescent="0.25">
      <c r="A1559" s="118">
        <v>1554</v>
      </c>
      <c r="B1559" s="119"/>
      <c r="C1559" s="120"/>
      <c r="D1559" s="121"/>
      <c r="E1559" s="121"/>
      <c r="F1559" s="236"/>
      <c r="G1559" s="122" t="str">
        <f>IFERROR(VLOOKUP(F1559,'#Location List#'!$U$3:$V$1154,2,FALSE),"")</f>
        <v/>
      </c>
      <c r="H1559" s="120"/>
      <c r="I1559" s="120"/>
      <c r="J1559" s="120"/>
      <c r="K1559" s="120"/>
      <c r="L1559" s="120"/>
      <c r="M1559" s="120"/>
      <c r="N1559" s="120"/>
      <c r="O1559" s="120"/>
      <c r="P1559" s="120"/>
      <c r="Q1559" s="120"/>
      <c r="R1559" s="120"/>
      <c r="S1559" s="120"/>
      <c r="T1559" s="205">
        <f t="shared" si="150"/>
        <v>0</v>
      </c>
      <c r="U1559" s="205">
        <f t="shared" si="151"/>
        <v>0</v>
      </c>
      <c r="V1559" s="210"/>
      <c r="W1559" s="210"/>
      <c r="X1559" s="23" t="str">
        <f>IFERROR(VLOOKUP(AT1559,'#Input Lists#'!$L$3:$AH$833,3,FALSE)," ")</f>
        <v xml:space="preserve"> </v>
      </c>
      <c r="Y1559" s="23" t="str">
        <f>IFERROR(VLOOKUP(AT1559,'#Input Lists#'!$L$3:$AH$833,5,FALSE)," ")</f>
        <v xml:space="preserve"> </v>
      </c>
      <c r="Z1559" s="206" t="str">
        <f>IFERROR(VLOOKUP(AT1559,'#Input Lists#'!$L$3:$AH$833,9,FALSE)," ")</f>
        <v xml:space="preserve"> </v>
      </c>
      <c r="AA1559" s="119" t="s">
        <v>1527</v>
      </c>
      <c r="AB1559" s="120"/>
      <c r="AC1559" s="123"/>
      <c r="AD1559" s="123"/>
      <c r="AE1559" s="123"/>
      <c r="AF1559" s="123"/>
      <c r="AG1559" s="123"/>
      <c r="AH1559" s="123"/>
      <c r="AI1559" s="123"/>
      <c r="AJ1559" s="123"/>
      <c r="AK1559" s="123"/>
      <c r="AL1559" s="123"/>
      <c r="AM1559" s="123"/>
      <c r="AN1559" s="123"/>
      <c r="AO1559" s="123"/>
      <c r="AP1559" s="120"/>
      <c r="AQ1559" s="125" t="str">
        <f>IFERROR(VLOOKUP(G1559,'#Location List#'!$C$3:$D$150,2,FALSE),"")</f>
        <v/>
      </c>
      <c r="AR1559" s="125" t="str">
        <f>IFERROR(VLOOKUP(F1559,'#Location List#'!$Q$3:$R$1154,2,FALSE),"")</f>
        <v/>
      </c>
      <c r="AS1559" s="125" t="str">
        <f>IFERROR(VLOOKUP(V1559,'#Input Lists#'!$B$3:$D$46,3,FALSE),"")</f>
        <v/>
      </c>
      <c r="AT1559" s="125" t="str">
        <f>IFERROR(VLOOKUP(CONCATENATE(V1559," ",W1559),'#Input Lists#'!$K$3:$L$827,2,FALSE),"")</f>
        <v/>
      </c>
      <c r="AU1559" s="125">
        <f>IFERROR(VLOOKUP(AA1559,'#Input Lists#'!$BU$3:$BV$8,2,FALSE),"")</f>
        <v>1</v>
      </c>
      <c r="AV1559" s="118" t="str">
        <f>IFERROR(VLOOKUP(AB1559,'#Input Lists#'!$BO$3:$BP$9,2,FALSE),"")</f>
        <v/>
      </c>
      <c r="AW1559" s="118">
        <f>IFERROR(VLOOKUP(AC1559,'#Input Lists#'!$BL$3:$BM$7,2,FALSE),"")</f>
        <v>1</v>
      </c>
      <c r="AX1559" s="52" t="e">
        <f>VLOOKUP(AQ1559,'#Location List#'!$D$3:$K$150,4,FALSE)</f>
        <v>#N/A</v>
      </c>
      <c r="AY1559" s="273" t="e">
        <f>VLOOKUP(AX1559,'#Location List#'!$Z$3:$AA$13,2,FALSE)</f>
        <v>#N/A</v>
      </c>
      <c r="AZ1559" s="126" t="e">
        <f>VLOOKUP($AT1559,'#Input Lists#'!$L$3:$S$1033,6,FALSE)</f>
        <v>#N/A</v>
      </c>
      <c r="BA1559" s="239" t="e">
        <f>VLOOKUP($AT1559,'#Input Lists#'!$L$3:$S$833,7,FALSE)</f>
        <v>#N/A</v>
      </c>
      <c r="BB1559" s="239" t="e">
        <f>VLOOKUP($AT1559,'#Input Lists#'!$L$3:$S$833,8,FALSE)</f>
        <v>#N/A</v>
      </c>
      <c r="BC1559" s="91" t="str">
        <f t="shared" si="152"/>
        <v/>
      </c>
      <c r="BD1559" s="91" t="str">
        <f t="shared" si="153"/>
        <v/>
      </c>
      <c r="BE1559" s="15" t="str">
        <f t="shared" si="154"/>
        <v/>
      </c>
      <c r="BF1559" s="92" t="str">
        <f t="shared" si="155"/>
        <v>No Sighting Date</v>
      </c>
    </row>
    <row r="1560" spans="1:58" x14ac:dyDescent="0.25">
      <c r="A1560" s="118">
        <v>1555</v>
      </c>
      <c r="B1560" s="119"/>
      <c r="C1560" s="120"/>
      <c r="D1560" s="121"/>
      <c r="E1560" s="121"/>
      <c r="F1560" s="236"/>
      <c r="G1560" s="122" t="str">
        <f>IFERROR(VLOOKUP(F1560,'#Location List#'!$U$3:$V$1154,2,FALSE),"")</f>
        <v/>
      </c>
      <c r="H1560" s="120"/>
      <c r="I1560" s="120"/>
      <c r="J1560" s="120"/>
      <c r="K1560" s="120"/>
      <c r="L1560" s="120"/>
      <c r="M1560" s="120"/>
      <c r="N1560" s="120"/>
      <c r="O1560" s="120"/>
      <c r="P1560" s="120"/>
      <c r="Q1560" s="120"/>
      <c r="R1560" s="120"/>
      <c r="S1560" s="120"/>
      <c r="T1560" s="205">
        <f t="shared" si="150"/>
        <v>0</v>
      </c>
      <c r="U1560" s="205">
        <f t="shared" si="151"/>
        <v>0</v>
      </c>
      <c r="V1560" s="210"/>
      <c r="W1560" s="210"/>
      <c r="X1560" s="23" t="str">
        <f>IFERROR(VLOOKUP(AT1560,'#Input Lists#'!$L$3:$AH$833,3,FALSE)," ")</f>
        <v xml:space="preserve"> </v>
      </c>
      <c r="Y1560" s="23" t="str">
        <f>IFERROR(VLOOKUP(AT1560,'#Input Lists#'!$L$3:$AH$833,5,FALSE)," ")</f>
        <v xml:space="preserve"> </v>
      </c>
      <c r="Z1560" s="206" t="str">
        <f>IFERROR(VLOOKUP(AT1560,'#Input Lists#'!$L$3:$AH$833,9,FALSE)," ")</f>
        <v xml:space="preserve"> </v>
      </c>
      <c r="AA1560" s="119" t="s">
        <v>1527</v>
      </c>
      <c r="AB1560" s="120"/>
      <c r="AC1560" s="123"/>
      <c r="AD1560" s="123"/>
      <c r="AE1560" s="123"/>
      <c r="AF1560" s="123"/>
      <c r="AG1560" s="123"/>
      <c r="AH1560" s="123"/>
      <c r="AI1560" s="123"/>
      <c r="AJ1560" s="123"/>
      <c r="AK1560" s="123"/>
      <c r="AL1560" s="123"/>
      <c r="AM1560" s="123"/>
      <c r="AN1560" s="123"/>
      <c r="AO1560" s="123"/>
      <c r="AP1560" s="120"/>
      <c r="AQ1560" s="125" t="str">
        <f>IFERROR(VLOOKUP(G1560,'#Location List#'!$C$3:$D$150,2,FALSE),"")</f>
        <v/>
      </c>
      <c r="AR1560" s="125" t="str">
        <f>IFERROR(VLOOKUP(F1560,'#Location List#'!$Q$3:$R$1154,2,FALSE),"")</f>
        <v/>
      </c>
      <c r="AS1560" s="125" t="str">
        <f>IFERROR(VLOOKUP(V1560,'#Input Lists#'!$B$3:$D$46,3,FALSE),"")</f>
        <v/>
      </c>
      <c r="AT1560" s="125" t="str">
        <f>IFERROR(VLOOKUP(CONCATENATE(V1560," ",W1560),'#Input Lists#'!$K$3:$L$827,2,FALSE),"")</f>
        <v/>
      </c>
      <c r="AU1560" s="125">
        <f>IFERROR(VLOOKUP(AA1560,'#Input Lists#'!$BU$3:$BV$8,2,FALSE),"")</f>
        <v>1</v>
      </c>
      <c r="AV1560" s="118" t="str">
        <f>IFERROR(VLOOKUP(AB1560,'#Input Lists#'!$BO$3:$BP$9,2,FALSE),"")</f>
        <v/>
      </c>
      <c r="AW1560" s="118">
        <f>IFERROR(VLOOKUP(AC1560,'#Input Lists#'!$BL$3:$BM$7,2,FALSE),"")</f>
        <v>1</v>
      </c>
      <c r="AX1560" s="52" t="e">
        <f>VLOOKUP(AQ1560,'#Location List#'!$D$3:$K$150,4,FALSE)</f>
        <v>#N/A</v>
      </c>
      <c r="AY1560" s="273" t="e">
        <f>VLOOKUP(AX1560,'#Location List#'!$Z$3:$AA$13,2,FALSE)</f>
        <v>#N/A</v>
      </c>
      <c r="AZ1560" s="126" t="e">
        <f>VLOOKUP($AT1560,'#Input Lists#'!$L$3:$S$1033,6,FALSE)</f>
        <v>#N/A</v>
      </c>
      <c r="BA1560" s="239" t="e">
        <f>VLOOKUP($AT1560,'#Input Lists#'!$L$3:$S$833,7,FALSE)</f>
        <v>#N/A</v>
      </c>
      <c r="BB1560" s="239" t="e">
        <f>VLOOKUP($AT1560,'#Input Lists#'!$L$3:$S$833,8,FALSE)</f>
        <v>#N/A</v>
      </c>
      <c r="BC1560" s="91" t="str">
        <f t="shared" si="152"/>
        <v/>
      </c>
      <c r="BD1560" s="91" t="str">
        <f t="shared" si="153"/>
        <v/>
      </c>
      <c r="BE1560" s="15" t="str">
        <f t="shared" si="154"/>
        <v/>
      </c>
      <c r="BF1560" s="92" t="str">
        <f t="shared" si="155"/>
        <v>No Sighting Date</v>
      </c>
    </row>
    <row r="1561" spans="1:58" x14ac:dyDescent="0.25">
      <c r="A1561" s="118">
        <v>1556</v>
      </c>
      <c r="B1561" s="119"/>
      <c r="C1561" s="120"/>
      <c r="D1561" s="121"/>
      <c r="E1561" s="121"/>
      <c r="F1561" s="236"/>
      <c r="G1561" s="122" t="str">
        <f>IFERROR(VLOOKUP(F1561,'#Location List#'!$U$3:$V$1154,2,FALSE),"")</f>
        <v/>
      </c>
      <c r="H1561" s="120"/>
      <c r="I1561" s="120"/>
      <c r="J1561" s="120"/>
      <c r="K1561" s="120"/>
      <c r="L1561" s="120"/>
      <c r="M1561" s="120"/>
      <c r="N1561" s="120"/>
      <c r="O1561" s="120"/>
      <c r="P1561" s="120"/>
      <c r="Q1561" s="120"/>
      <c r="R1561" s="120"/>
      <c r="S1561" s="120"/>
      <c r="T1561" s="205">
        <f t="shared" si="150"/>
        <v>0</v>
      </c>
      <c r="U1561" s="205">
        <f t="shared" si="151"/>
        <v>0</v>
      </c>
      <c r="V1561" s="210"/>
      <c r="W1561" s="210"/>
      <c r="X1561" s="23" t="str">
        <f>IFERROR(VLOOKUP(AT1561,'#Input Lists#'!$L$3:$AH$833,3,FALSE)," ")</f>
        <v xml:space="preserve"> </v>
      </c>
      <c r="Y1561" s="23" t="str">
        <f>IFERROR(VLOOKUP(AT1561,'#Input Lists#'!$L$3:$AH$833,5,FALSE)," ")</f>
        <v xml:space="preserve"> </v>
      </c>
      <c r="Z1561" s="206" t="str">
        <f>IFERROR(VLOOKUP(AT1561,'#Input Lists#'!$L$3:$AH$833,9,FALSE)," ")</f>
        <v xml:space="preserve"> </v>
      </c>
      <c r="AA1561" s="119" t="s">
        <v>1527</v>
      </c>
      <c r="AB1561" s="120"/>
      <c r="AC1561" s="123"/>
      <c r="AD1561" s="123"/>
      <c r="AE1561" s="123"/>
      <c r="AF1561" s="123"/>
      <c r="AG1561" s="123"/>
      <c r="AH1561" s="123"/>
      <c r="AI1561" s="123"/>
      <c r="AJ1561" s="123"/>
      <c r="AK1561" s="123"/>
      <c r="AL1561" s="123"/>
      <c r="AM1561" s="123"/>
      <c r="AN1561" s="123"/>
      <c r="AO1561" s="123"/>
      <c r="AP1561" s="120"/>
      <c r="AQ1561" s="125" t="str">
        <f>IFERROR(VLOOKUP(G1561,'#Location List#'!$C$3:$D$150,2,FALSE),"")</f>
        <v/>
      </c>
      <c r="AR1561" s="125" t="str">
        <f>IFERROR(VLOOKUP(F1561,'#Location List#'!$Q$3:$R$1154,2,FALSE),"")</f>
        <v/>
      </c>
      <c r="AS1561" s="125" t="str">
        <f>IFERROR(VLOOKUP(V1561,'#Input Lists#'!$B$3:$D$46,3,FALSE),"")</f>
        <v/>
      </c>
      <c r="AT1561" s="125" t="str">
        <f>IFERROR(VLOOKUP(CONCATENATE(V1561," ",W1561),'#Input Lists#'!$K$3:$L$827,2,FALSE),"")</f>
        <v/>
      </c>
      <c r="AU1561" s="125">
        <f>IFERROR(VLOOKUP(AA1561,'#Input Lists#'!$BU$3:$BV$8,2,FALSE),"")</f>
        <v>1</v>
      </c>
      <c r="AV1561" s="118" t="str">
        <f>IFERROR(VLOOKUP(AB1561,'#Input Lists#'!$BO$3:$BP$9,2,FALSE),"")</f>
        <v/>
      </c>
      <c r="AW1561" s="118">
        <f>IFERROR(VLOOKUP(AC1561,'#Input Lists#'!$BL$3:$BM$7,2,FALSE),"")</f>
        <v>1</v>
      </c>
      <c r="AX1561" s="52" t="e">
        <f>VLOOKUP(AQ1561,'#Location List#'!$D$3:$K$150,4,FALSE)</f>
        <v>#N/A</v>
      </c>
      <c r="AY1561" s="273" t="e">
        <f>VLOOKUP(AX1561,'#Location List#'!$Z$3:$AA$13,2,FALSE)</f>
        <v>#N/A</v>
      </c>
      <c r="AZ1561" s="126" t="e">
        <f>VLOOKUP($AT1561,'#Input Lists#'!$L$3:$S$1033,6,FALSE)</f>
        <v>#N/A</v>
      </c>
      <c r="BA1561" s="239" t="e">
        <f>VLOOKUP($AT1561,'#Input Lists#'!$L$3:$S$833,7,FALSE)</f>
        <v>#N/A</v>
      </c>
      <c r="BB1561" s="239" t="e">
        <f>VLOOKUP($AT1561,'#Input Lists#'!$L$3:$S$833,8,FALSE)</f>
        <v>#N/A</v>
      </c>
      <c r="BC1561" s="91" t="str">
        <f t="shared" si="152"/>
        <v/>
      </c>
      <c r="BD1561" s="91" t="str">
        <f t="shared" si="153"/>
        <v/>
      </c>
      <c r="BE1561" s="15" t="str">
        <f t="shared" si="154"/>
        <v/>
      </c>
      <c r="BF1561" s="92" t="str">
        <f t="shared" si="155"/>
        <v>No Sighting Date</v>
      </c>
    </row>
    <row r="1562" spans="1:58" x14ac:dyDescent="0.25">
      <c r="A1562" s="118">
        <v>1557</v>
      </c>
      <c r="B1562" s="119"/>
      <c r="C1562" s="120"/>
      <c r="D1562" s="121"/>
      <c r="E1562" s="121"/>
      <c r="F1562" s="236"/>
      <c r="G1562" s="122" t="str">
        <f>IFERROR(VLOOKUP(F1562,'#Location List#'!$U$3:$V$1154,2,FALSE),"")</f>
        <v/>
      </c>
      <c r="H1562" s="120"/>
      <c r="I1562" s="120"/>
      <c r="J1562" s="120"/>
      <c r="K1562" s="120"/>
      <c r="L1562" s="120"/>
      <c r="M1562" s="120"/>
      <c r="N1562" s="120"/>
      <c r="O1562" s="120"/>
      <c r="P1562" s="120"/>
      <c r="Q1562" s="120"/>
      <c r="R1562" s="120"/>
      <c r="S1562" s="120"/>
      <c r="T1562" s="205">
        <f t="shared" si="150"/>
        <v>0</v>
      </c>
      <c r="U1562" s="205">
        <f t="shared" si="151"/>
        <v>0</v>
      </c>
      <c r="V1562" s="210"/>
      <c r="W1562" s="210"/>
      <c r="X1562" s="23" t="str">
        <f>IFERROR(VLOOKUP(AT1562,'#Input Lists#'!$L$3:$AH$833,3,FALSE)," ")</f>
        <v xml:space="preserve"> </v>
      </c>
      <c r="Y1562" s="23" t="str">
        <f>IFERROR(VLOOKUP(AT1562,'#Input Lists#'!$L$3:$AH$833,5,FALSE)," ")</f>
        <v xml:space="preserve"> </v>
      </c>
      <c r="Z1562" s="206" t="str">
        <f>IFERROR(VLOOKUP(AT1562,'#Input Lists#'!$L$3:$AH$833,9,FALSE)," ")</f>
        <v xml:space="preserve"> </v>
      </c>
      <c r="AA1562" s="119" t="s">
        <v>1527</v>
      </c>
      <c r="AB1562" s="120"/>
      <c r="AC1562" s="123"/>
      <c r="AD1562" s="123"/>
      <c r="AE1562" s="123"/>
      <c r="AF1562" s="123"/>
      <c r="AG1562" s="123"/>
      <c r="AH1562" s="123"/>
      <c r="AI1562" s="123"/>
      <c r="AJ1562" s="123"/>
      <c r="AK1562" s="123"/>
      <c r="AL1562" s="123"/>
      <c r="AM1562" s="123"/>
      <c r="AN1562" s="123"/>
      <c r="AO1562" s="123"/>
      <c r="AP1562" s="120"/>
      <c r="AQ1562" s="125" t="str">
        <f>IFERROR(VLOOKUP(G1562,'#Location List#'!$C$3:$D$150,2,FALSE),"")</f>
        <v/>
      </c>
      <c r="AR1562" s="125" t="str">
        <f>IFERROR(VLOOKUP(F1562,'#Location List#'!$Q$3:$R$1154,2,FALSE),"")</f>
        <v/>
      </c>
      <c r="AS1562" s="125" t="str">
        <f>IFERROR(VLOOKUP(V1562,'#Input Lists#'!$B$3:$D$46,3,FALSE),"")</f>
        <v/>
      </c>
      <c r="AT1562" s="125" t="str">
        <f>IFERROR(VLOOKUP(CONCATENATE(V1562," ",W1562),'#Input Lists#'!$K$3:$L$827,2,FALSE),"")</f>
        <v/>
      </c>
      <c r="AU1562" s="125">
        <f>IFERROR(VLOOKUP(AA1562,'#Input Lists#'!$BU$3:$BV$8,2,FALSE),"")</f>
        <v>1</v>
      </c>
      <c r="AV1562" s="118" t="str">
        <f>IFERROR(VLOOKUP(AB1562,'#Input Lists#'!$BO$3:$BP$9,2,FALSE),"")</f>
        <v/>
      </c>
      <c r="AW1562" s="118">
        <f>IFERROR(VLOOKUP(AC1562,'#Input Lists#'!$BL$3:$BM$7,2,FALSE),"")</f>
        <v>1</v>
      </c>
      <c r="AX1562" s="52" t="e">
        <f>VLOOKUP(AQ1562,'#Location List#'!$D$3:$K$150,4,FALSE)</f>
        <v>#N/A</v>
      </c>
      <c r="AY1562" s="273" t="e">
        <f>VLOOKUP(AX1562,'#Location List#'!$Z$3:$AA$13,2,FALSE)</f>
        <v>#N/A</v>
      </c>
      <c r="AZ1562" s="126" t="e">
        <f>VLOOKUP($AT1562,'#Input Lists#'!$L$3:$S$1033,6,FALSE)</f>
        <v>#N/A</v>
      </c>
      <c r="BA1562" s="239" t="e">
        <f>VLOOKUP($AT1562,'#Input Lists#'!$L$3:$S$833,7,FALSE)</f>
        <v>#N/A</v>
      </c>
      <c r="BB1562" s="239" t="e">
        <f>VLOOKUP($AT1562,'#Input Lists#'!$L$3:$S$833,8,FALSE)</f>
        <v>#N/A</v>
      </c>
      <c r="BC1562" s="91" t="str">
        <f t="shared" si="152"/>
        <v/>
      </c>
      <c r="BD1562" s="91" t="str">
        <f t="shared" si="153"/>
        <v/>
      </c>
      <c r="BE1562" s="15" t="str">
        <f t="shared" si="154"/>
        <v/>
      </c>
      <c r="BF1562" s="92" t="str">
        <f t="shared" si="155"/>
        <v>No Sighting Date</v>
      </c>
    </row>
    <row r="1563" spans="1:58" x14ac:dyDescent="0.25">
      <c r="A1563" s="118">
        <v>1558</v>
      </c>
      <c r="B1563" s="119"/>
      <c r="C1563" s="120"/>
      <c r="D1563" s="121"/>
      <c r="E1563" s="121"/>
      <c r="F1563" s="236"/>
      <c r="G1563" s="122" t="str">
        <f>IFERROR(VLOOKUP(F1563,'#Location List#'!$U$3:$V$1154,2,FALSE),"")</f>
        <v/>
      </c>
      <c r="H1563" s="120"/>
      <c r="I1563" s="120"/>
      <c r="J1563" s="120"/>
      <c r="K1563" s="120"/>
      <c r="L1563" s="120"/>
      <c r="M1563" s="120"/>
      <c r="N1563" s="120"/>
      <c r="O1563" s="120"/>
      <c r="P1563" s="120"/>
      <c r="Q1563" s="120"/>
      <c r="R1563" s="120"/>
      <c r="S1563" s="120"/>
      <c r="T1563" s="205">
        <f t="shared" si="150"/>
        <v>0</v>
      </c>
      <c r="U1563" s="205">
        <f t="shared" si="151"/>
        <v>0</v>
      </c>
      <c r="V1563" s="210"/>
      <c r="W1563" s="210"/>
      <c r="X1563" s="23" t="str">
        <f>IFERROR(VLOOKUP(AT1563,'#Input Lists#'!$L$3:$AH$833,3,FALSE)," ")</f>
        <v xml:space="preserve"> </v>
      </c>
      <c r="Y1563" s="23" t="str">
        <f>IFERROR(VLOOKUP(AT1563,'#Input Lists#'!$L$3:$AH$833,5,FALSE)," ")</f>
        <v xml:space="preserve"> </v>
      </c>
      <c r="Z1563" s="206" t="str">
        <f>IFERROR(VLOOKUP(AT1563,'#Input Lists#'!$L$3:$AH$833,9,FALSE)," ")</f>
        <v xml:space="preserve"> </v>
      </c>
      <c r="AA1563" s="119" t="s">
        <v>1527</v>
      </c>
      <c r="AB1563" s="120"/>
      <c r="AC1563" s="123"/>
      <c r="AD1563" s="123"/>
      <c r="AE1563" s="123"/>
      <c r="AF1563" s="123"/>
      <c r="AG1563" s="123"/>
      <c r="AH1563" s="123"/>
      <c r="AI1563" s="123"/>
      <c r="AJ1563" s="123"/>
      <c r="AK1563" s="123"/>
      <c r="AL1563" s="123"/>
      <c r="AM1563" s="123"/>
      <c r="AN1563" s="123"/>
      <c r="AO1563" s="123"/>
      <c r="AP1563" s="120"/>
      <c r="AQ1563" s="125" t="str">
        <f>IFERROR(VLOOKUP(G1563,'#Location List#'!$C$3:$D$150,2,FALSE),"")</f>
        <v/>
      </c>
      <c r="AR1563" s="125" t="str">
        <f>IFERROR(VLOOKUP(F1563,'#Location List#'!$Q$3:$R$1154,2,FALSE),"")</f>
        <v/>
      </c>
      <c r="AS1563" s="125" t="str">
        <f>IFERROR(VLOOKUP(V1563,'#Input Lists#'!$B$3:$D$46,3,FALSE),"")</f>
        <v/>
      </c>
      <c r="AT1563" s="125" t="str">
        <f>IFERROR(VLOOKUP(CONCATENATE(V1563," ",W1563),'#Input Lists#'!$K$3:$L$827,2,FALSE),"")</f>
        <v/>
      </c>
      <c r="AU1563" s="125">
        <f>IFERROR(VLOOKUP(AA1563,'#Input Lists#'!$BU$3:$BV$8,2,FALSE),"")</f>
        <v>1</v>
      </c>
      <c r="AV1563" s="118" t="str">
        <f>IFERROR(VLOOKUP(AB1563,'#Input Lists#'!$BO$3:$BP$9,2,FALSE),"")</f>
        <v/>
      </c>
      <c r="AW1563" s="118">
        <f>IFERROR(VLOOKUP(AC1563,'#Input Lists#'!$BL$3:$BM$7,2,FALSE),"")</f>
        <v>1</v>
      </c>
      <c r="AX1563" s="52" t="e">
        <f>VLOOKUP(AQ1563,'#Location List#'!$D$3:$K$150,4,FALSE)</f>
        <v>#N/A</v>
      </c>
      <c r="AY1563" s="273" t="e">
        <f>VLOOKUP(AX1563,'#Location List#'!$Z$3:$AA$13,2,FALSE)</f>
        <v>#N/A</v>
      </c>
      <c r="AZ1563" s="126" t="e">
        <f>VLOOKUP($AT1563,'#Input Lists#'!$L$3:$S$1033,6,FALSE)</f>
        <v>#N/A</v>
      </c>
      <c r="BA1563" s="239" t="e">
        <f>VLOOKUP($AT1563,'#Input Lists#'!$L$3:$S$833,7,FALSE)</f>
        <v>#N/A</v>
      </c>
      <c r="BB1563" s="239" t="e">
        <f>VLOOKUP($AT1563,'#Input Lists#'!$L$3:$S$833,8,FALSE)</f>
        <v>#N/A</v>
      </c>
      <c r="BC1563" s="91" t="str">
        <f t="shared" si="152"/>
        <v/>
      </c>
      <c r="BD1563" s="91" t="str">
        <f t="shared" si="153"/>
        <v/>
      </c>
      <c r="BE1563" s="15" t="str">
        <f t="shared" si="154"/>
        <v/>
      </c>
      <c r="BF1563" s="92" t="str">
        <f t="shared" si="155"/>
        <v>No Sighting Date</v>
      </c>
    </row>
    <row r="1564" spans="1:58" x14ac:dyDescent="0.25">
      <c r="A1564" s="118">
        <v>1559</v>
      </c>
      <c r="B1564" s="119"/>
      <c r="C1564" s="120"/>
      <c r="D1564" s="121"/>
      <c r="E1564" s="121"/>
      <c r="F1564" s="236"/>
      <c r="G1564" s="122" t="str">
        <f>IFERROR(VLOOKUP(F1564,'#Location List#'!$U$3:$V$1154,2,FALSE),"")</f>
        <v/>
      </c>
      <c r="H1564" s="120"/>
      <c r="I1564" s="120"/>
      <c r="J1564" s="120"/>
      <c r="K1564" s="120"/>
      <c r="L1564" s="120"/>
      <c r="M1564" s="120"/>
      <c r="N1564" s="120"/>
      <c r="O1564" s="120"/>
      <c r="P1564" s="120"/>
      <c r="Q1564" s="120"/>
      <c r="R1564" s="120"/>
      <c r="S1564" s="120"/>
      <c r="T1564" s="205">
        <f t="shared" si="150"/>
        <v>0</v>
      </c>
      <c r="U1564" s="205">
        <f t="shared" si="151"/>
        <v>0</v>
      </c>
      <c r="V1564" s="210"/>
      <c r="W1564" s="210"/>
      <c r="X1564" s="23" t="str">
        <f>IFERROR(VLOOKUP(AT1564,'#Input Lists#'!$L$3:$AH$833,3,FALSE)," ")</f>
        <v xml:space="preserve"> </v>
      </c>
      <c r="Y1564" s="23" t="str">
        <f>IFERROR(VLOOKUP(AT1564,'#Input Lists#'!$L$3:$AH$833,5,FALSE)," ")</f>
        <v xml:space="preserve"> </v>
      </c>
      <c r="Z1564" s="206" t="str">
        <f>IFERROR(VLOOKUP(AT1564,'#Input Lists#'!$L$3:$AH$833,9,FALSE)," ")</f>
        <v xml:space="preserve"> </v>
      </c>
      <c r="AA1564" s="119" t="s">
        <v>1527</v>
      </c>
      <c r="AB1564" s="120"/>
      <c r="AC1564" s="123"/>
      <c r="AD1564" s="123"/>
      <c r="AE1564" s="123"/>
      <c r="AF1564" s="123"/>
      <c r="AG1564" s="123"/>
      <c r="AH1564" s="123"/>
      <c r="AI1564" s="123"/>
      <c r="AJ1564" s="123"/>
      <c r="AK1564" s="123"/>
      <c r="AL1564" s="123"/>
      <c r="AM1564" s="123"/>
      <c r="AN1564" s="123"/>
      <c r="AO1564" s="123"/>
      <c r="AP1564" s="120"/>
      <c r="AQ1564" s="125" t="str">
        <f>IFERROR(VLOOKUP(G1564,'#Location List#'!$C$3:$D$150,2,FALSE),"")</f>
        <v/>
      </c>
      <c r="AR1564" s="125" t="str">
        <f>IFERROR(VLOOKUP(F1564,'#Location List#'!$Q$3:$R$1154,2,FALSE),"")</f>
        <v/>
      </c>
      <c r="AS1564" s="125" t="str">
        <f>IFERROR(VLOOKUP(V1564,'#Input Lists#'!$B$3:$D$46,3,FALSE),"")</f>
        <v/>
      </c>
      <c r="AT1564" s="125" t="str">
        <f>IFERROR(VLOOKUP(CONCATENATE(V1564," ",W1564),'#Input Lists#'!$K$3:$L$827,2,FALSE),"")</f>
        <v/>
      </c>
      <c r="AU1564" s="125">
        <f>IFERROR(VLOOKUP(AA1564,'#Input Lists#'!$BU$3:$BV$8,2,FALSE),"")</f>
        <v>1</v>
      </c>
      <c r="AV1564" s="118" t="str">
        <f>IFERROR(VLOOKUP(AB1564,'#Input Lists#'!$BO$3:$BP$9,2,FALSE),"")</f>
        <v/>
      </c>
      <c r="AW1564" s="118">
        <f>IFERROR(VLOOKUP(AC1564,'#Input Lists#'!$BL$3:$BM$7,2,FALSE),"")</f>
        <v>1</v>
      </c>
      <c r="AX1564" s="52" t="e">
        <f>VLOOKUP(AQ1564,'#Location List#'!$D$3:$K$150,4,FALSE)</f>
        <v>#N/A</v>
      </c>
      <c r="AY1564" s="273" t="e">
        <f>VLOOKUP(AX1564,'#Location List#'!$Z$3:$AA$13,2,FALSE)</f>
        <v>#N/A</v>
      </c>
      <c r="AZ1564" s="126" t="e">
        <f>VLOOKUP($AT1564,'#Input Lists#'!$L$3:$S$1033,6,FALSE)</f>
        <v>#N/A</v>
      </c>
      <c r="BA1564" s="239" t="e">
        <f>VLOOKUP($AT1564,'#Input Lists#'!$L$3:$S$833,7,FALSE)</f>
        <v>#N/A</v>
      </c>
      <c r="BB1564" s="239" t="e">
        <f>VLOOKUP($AT1564,'#Input Lists#'!$L$3:$S$833,8,FALSE)</f>
        <v>#N/A</v>
      </c>
      <c r="BC1564" s="91" t="str">
        <f t="shared" si="152"/>
        <v/>
      </c>
      <c r="BD1564" s="91" t="str">
        <f t="shared" si="153"/>
        <v/>
      </c>
      <c r="BE1564" s="15" t="str">
        <f t="shared" si="154"/>
        <v/>
      </c>
      <c r="BF1564" s="92" t="str">
        <f t="shared" si="155"/>
        <v>No Sighting Date</v>
      </c>
    </row>
    <row r="1565" spans="1:58" x14ac:dyDescent="0.25">
      <c r="A1565" s="118">
        <v>1560</v>
      </c>
      <c r="B1565" s="119"/>
      <c r="C1565" s="120"/>
      <c r="D1565" s="121"/>
      <c r="E1565" s="121"/>
      <c r="F1565" s="236"/>
      <c r="G1565" s="122" t="str">
        <f>IFERROR(VLOOKUP(F1565,'#Location List#'!$U$3:$V$1154,2,FALSE),"")</f>
        <v/>
      </c>
      <c r="H1565" s="120"/>
      <c r="I1565" s="120"/>
      <c r="J1565" s="120"/>
      <c r="K1565" s="120"/>
      <c r="L1565" s="120"/>
      <c r="M1565" s="120"/>
      <c r="N1565" s="120"/>
      <c r="O1565" s="120"/>
      <c r="P1565" s="120"/>
      <c r="Q1565" s="120"/>
      <c r="R1565" s="120"/>
      <c r="S1565" s="120"/>
      <c r="T1565" s="205">
        <f t="shared" si="150"/>
        <v>0</v>
      </c>
      <c r="U1565" s="205">
        <f t="shared" si="151"/>
        <v>0</v>
      </c>
      <c r="V1565" s="210"/>
      <c r="W1565" s="210"/>
      <c r="X1565" s="23" t="str">
        <f>IFERROR(VLOOKUP(AT1565,'#Input Lists#'!$L$3:$AH$833,3,FALSE)," ")</f>
        <v xml:space="preserve"> </v>
      </c>
      <c r="Y1565" s="23" t="str">
        <f>IFERROR(VLOOKUP(AT1565,'#Input Lists#'!$L$3:$AH$833,5,FALSE)," ")</f>
        <v xml:space="preserve"> </v>
      </c>
      <c r="Z1565" s="206" t="str">
        <f>IFERROR(VLOOKUP(AT1565,'#Input Lists#'!$L$3:$AH$833,9,FALSE)," ")</f>
        <v xml:space="preserve"> </v>
      </c>
      <c r="AA1565" s="119" t="s">
        <v>1527</v>
      </c>
      <c r="AB1565" s="120"/>
      <c r="AC1565" s="123"/>
      <c r="AD1565" s="123"/>
      <c r="AE1565" s="123"/>
      <c r="AF1565" s="123"/>
      <c r="AG1565" s="123"/>
      <c r="AH1565" s="123"/>
      <c r="AI1565" s="123"/>
      <c r="AJ1565" s="123"/>
      <c r="AK1565" s="123"/>
      <c r="AL1565" s="123"/>
      <c r="AM1565" s="123"/>
      <c r="AN1565" s="123"/>
      <c r="AO1565" s="123"/>
      <c r="AP1565" s="120"/>
      <c r="AQ1565" s="125" t="str">
        <f>IFERROR(VLOOKUP(G1565,'#Location List#'!$C$3:$D$150,2,FALSE),"")</f>
        <v/>
      </c>
      <c r="AR1565" s="125" t="str">
        <f>IFERROR(VLOOKUP(F1565,'#Location List#'!$Q$3:$R$1154,2,FALSE),"")</f>
        <v/>
      </c>
      <c r="AS1565" s="125" t="str">
        <f>IFERROR(VLOOKUP(V1565,'#Input Lists#'!$B$3:$D$46,3,FALSE),"")</f>
        <v/>
      </c>
      <c r="AT1565" s="125" t="str">
        <f>IFERROR(VLOOKUP(CONCATENATE(V1565," ",W1565),'#Input Lists#'!$K$3:$L$827,2,FALSE),"")</f>
        <v/>
      </c>
      <c r="AU1565" s="125">
        <f>IFERROR(VLOOKUP(AA1565,'#Input Lists#'!$BU$3:$BV$8,2,FALSE),"")</f>
        <v>1</v>
      </c>
      <c r="AV1565" s="118" t="str">
        <f>IFERROR(VLOOKUP(AB1565,'#Input Lists#'!$BO$3:$BP$9,2,FALSE),"")</f>
        <v/>
      </c>
      <c r="AW1565" s="118">
        <f>IFERROR(VLOOKUP(AC1565,'#Input Lists#'!$BL$3:$BM$7,2,FALSE),"")</f>
        <v>1</v>
      </c>
      <c r="AX1565" s="52" t="e">
        <f>VLOOKUP(AQ1565,'#Location List#'!$D$3:$K$150,4,FALSE)</f>
        <v>#N/A</v>
      </c>
      <c r="AY1565" s="273" t="e">
        <f>VLOOKUP(AX1565,'#Location List#'!$Z$3:$AA$13,2,FALSE)</f>
        <v>#N/A</v>
      </c>
      <c r="AZ1565" s="126" t="e">
        <f>VLOOKUP($AT1565,'#Input Lists#'!$L$3:$S$1033,6,FALSE)</f>
        <v>#N/A</v>
      </c>
      <c r="BA1565" s="239" t="e">
        <f>VLOOKUP($AT1565,'#Input Lists#'!$L$3:$S$833,7,FALSE)</f>
        <v>#N/A</v>
      </c>
      <c r="BB1565" s="239" t="e">
        <f>VLOOKUP($AT1565,'#Input Lists#'!$L$3:$S$833,8,FALSE)</f>
        <v>#N/A</v>
      </c>
      <c r="BC1565" s="91" t="str">
        <f t="shared" si="152"/>
        <v/>
      </c>
      <c r="BD1565" s="91" t="str">
        <f t="shared" si="153"/>
        <v/>
      </c>
      <c r="BE1565" s="15" t="str">
        <f t="shared" si="154"/>
        <v/>
      </c>
      <c r="BF1565" s="92" t="str">
        <f t="shared" si="155"/>
        <v>No Sighting Date</v>
      </c>
    </row>
    <row r="1566" spans="1:58" x14ac:dyDescent="0.25">
      <c r="A1566" s="118">
        <v>1561</v>
      </c>
      <c r="B1566" s="119"/>
      <c r="C1566" s="120"/>
      <c r="D1566" s="121"/>
      <c r="E1566" s="121"/>
      <c r="F1566" s="236"/>
      <c r="G1566" s="122" t="str">
        <f>IFERROR(VLOOKUP(F1566,'#Location List#'!$U$3:$V$1154,2,FALSE),"")</f>
        <v/>
      </c>
      <c r="H1566" s="120"/>
      <c r="I1566" s="120"/>
      <c r="J1566" s="120"/>
      <c r="K1566" s="120"/>
      <c r="L1566" s="120"/>
      <c r="M1566" s="120"/>
      <c r="N1566" s="120"/>
      <c r="O1566" s="120"/>
      <c r="P1566" s="120"/>
      <c r="Q1566" s="120"/>
      <c r="R1566" s="120"/>
      <c r="S1566" s="120"/>
      <c r="T1566" s="205">
        <f t="shared" si="150"/>
        <v>0</v>
      </c>
      <c r="U1566" s="205">
        <f t="shared" si="151"/>
        <v>0</v>
      </c>
      <c r="V1566" s="210"/>
      <c r="W1566" s="210"/>
      <c r="X1566" s="23" t="str">
        <f>IFERROR(VLOOKUP(AT1566,'#Input Lists#'!$L$3:$AH$833,3,FALSE)," ")</f>
        <v xml:space="preserve"> </v>
      </c>
      <c r="Y1566" s="23" t="str">
        <f>IFERROR(VLOOKUP(AT1566,'#Input Lists#'!$L$3:$AH$833,5,FALSE)," ")</f>
        <v xml:space="preserve"> </v>
      </c>
      <c r="Z1566" s="206" t="str">
        <f>IFERROR(VLOOKUP(AT1566,'#Input Lists#'!$L$3:$AH$833,9,FALSE)," ")</f>
        <v xml:space="preserve"> </v>
      </c>
      <c r="AA1566" s="119" t="s">
        <v>1527</v>
      </c>
      <c r="AB1566" s="120"/>
      <c r="AC1566" s="123"/>
      <c r="AD1566" s="123"/>
      <c r="AE1566" s="123"/>
      <c r="AF1566" s="123"/>
      <c r="AG1566" s="123"/>
      <c r="AH1566" s="123"/>
      <c r="AI1566" s="123"/>
      <c r="AJ1566" s="123"/>
      <c r="AK1566" s="123"/>
      <c r="AL1566" s="123"/>
      <c r="AM1566" s="123"/>
      <c r="AN1566" s="123"/>
      <c r="AO1566" s="123"/>
      <c r="AP1566" s="120"/>
      <c r="AQ1566" s="125" t="str">
        <f>IFERROR(VLOOKUP(G1566,'#Location List#'!$C$3:$D$150,2,FALSE),"")</f>
        <v/>
      </c>
      <c r="AR1566" s="125" t="str">
        <f>IFERROR(VLOOKUP(F1566,'#Location List#'!$Q$3:$R$1154,2,FALSE),"")</f>
        <v/>
      </c>
      <c r="AS1566" s="125" t="str">
        <f>IFERROR(VLOOKUP(V1566,'#Input Lists#'!$B$3:$D$46,3,FALSE),"")</f>
        <v/>
      </c>
      <c r="AT1566" s="125" t="str">
        <f>IFERROR(VLOOKUP(CONCATENATE(V1566," ",W1566),'#Input Lists#'!$K$3:$L$827,2,FALSE),"")</f>
        <v/>
      </c>
      <c r="AU1566" s="125">
        <f>IFERROR(VLOOKUP(AA1566,'#Input Lists#'!$BU$3:$BV$8,2,FALSE),"")</f>
        <v>1</v>
      </c>
      <c r="AV1566" s="118" t="str">
        <f>IFERROR(VLOOKUP(AB1566,'#Input Lists#'!$BO$3:$BP$9,2,FALSE),"")</f>
        <v/>
      </c>
      <c r="AW1566" s="118">
        <f>IFERROR(VLOOKUP(AC1566,'#Input Lists#'!$BL$3:$BM$7,2,FALSE),"")</f>
        <v>1</v>
      </c>
      <c r="AX1566" s="52" t="e">
        <f>VLOOKUP(AQ1566,'#Location List#'!$D$3:$K$150,4,FALSE)</f>
        <v>#N/A</v>
      </c>
      <c r="AY1566" s="273" t="e">
        <f>VLOOKUP(AX1566,'#Location List#'!$Z$3:$AA$13,2,FALSE)</f>
        <v>#N/A</v>
      </c>
      <c r="AZ1566" s="126" t="e">
        <f>VLOOKUP($AT1566,'#Input Lists#'!$L$3:$S$1033,6,FALSE)</f>
        <v>#N/A</v>
      </c>
      <c r="BA1566" s="239" t="e">
        <f>VLOOKUP($AT1566,'#Input Lists#'!$L$3:$S$833,7,FALSE)</f>
        <v>#N/A</v>
      </c>
      <c r="BB1566" s="239" t="e">
        <f>VLOOKUP($AT1566,'#Input Lists#'!$L$3:$S$833,8,FALSE)</f>
        <v>#N/A</v>
      </c>
      <c r="BC1566" s="91" t="str">
        <f t="shared" si="152"/>
        <v/>
      </c>
      <c r="BD1566" s="91" t="str">
        <f t="shared" si="153"/>
        <v/>
      </c>
      <c r="BE1566" s="15" t="str">
        <f t="shared" si="154"/>
        <v/>
      </c>
      <c r="BF1566" s="92" t="str">
        <f t="shared" si="155"/>
        <v>No Sighting Date</v>
      </c>
    </row>
    <row r="1567" spans="1:58" x14ac:dyDescent="0.25">
      <c r="A1567" s="118">
        <v>1562</v>
      </c>
      <c r="B1567" s="119"/>
      <c r="C1567" s="120"/>
      <c r="D1567" s="121"/>
      <c r="E1567" s="121"/>
      <c r="F1567" s="236"/>
      <c r="G1567" s="122" t="str">
        <f>IFERROR(VLOOKUP(F1567,'#Location List#'!$U$3:$V$1154,2,FALSE),"")</f>
        <v/>
      </c>
      <c r="H1567" s="120"/>
      <c r="I1567" s="120"/>
      <c r="J1567" s="120"/>
      <c r="K1567" s="120"/>
      <c r="L1567" s="120"/>
      <c r="M1567" s="120"/>
      <c r="N1567" s="120"/>
      <c r="O1567" s="120"/>
      <c r="P1567" s="120"/>
      <c r="Q1567" s="120"/>
      <c r="R1567" s="120"/>
      <c r="S1567" s="120"/>
      <c r="T1567" s="205">
        <f t="shared" si="150"/>
        <v>0</v>
      </c>
      <c r="U1567" s="205">
        <f t="shared" si="151"/>
        <v>0</v>
      </c>
      <c r="V1567" s="210"/>
      <c r="W1567" s="210"/>
      <c r="X1567" s="23" t="str">
        <f>IFERROR(VLOOKUP(AT1567,'#Input Lists#'!$L$3:$AH$833,3,FALSE)," ")</f>
        <v xml:space="preserve"> </v>
      </c>
      <c r="Y1567" s="23" t="str">
        <f>IFERROR(VLOOKUP(AT1567,'#Input Lists#'!$L$3:$AH$833,5,FALSE)," ")</f>
        <v xml:space="preserve"> </v>
      </c>
      <c r="Z1567" s="206" t="str">
        <f>IFERROR(VLOOKUP(AT1567,'#Input Lists#'!$L$3:$AH$833,9,FALSE)," ")</f>
        <v xml:space="preserve"> </v>
      </c>
      <c r="AA1567" s="119" t="s">
        <v>1527</v>
      </c>
      <c r="AB1567" s="120"/>
      <c r="AC1567" s="123"/>
      <c r="AD1567" s="123"/>
      <c r="AE1567" s="123"/>
      <c r="AF1567" s="123"/>
      <c r="AG1567" s="123"/>
      <c r="AH1567" s="123"/>
      <c r="AI1567" s="123"/>
      <c r="AJ1567" s="123"/>
      <c r="AK1567" s="123"/>
      <c r="AL1567" s="123"/>
      <c r="AM1567" s="123"/>
      <c r="AN1567" s="123"/>
      <c r="AO1567" s="123"/>
      <c r="AP1567" s="120"/>
      <c r="AQ1567" s="125" t="str">
        <f>IFERROR(VLOOKUP(G1567,'#Location List#'!$C$3:$D$150,2,FALSE),"")</f>
        <v/>
      </c>
      <c r="AR1567" s="125" t="str">
        <f>IFERROR(VLOOKUP(F1567,'#Location List#'!$Q$3:$R$1154,2,FALSE),"")</f>
        <v/>
      </c>
      <c r="AS1567" s="125" t="str">
        <f>IFERROR(VLOOKUP(V1567,'#Input Lists#'!$B$3:$D$46,3,FALSE),"")</f>
        <v/>
      </c>
      <c r="AT1567" s="125" t="str">
        <f>IFERROR(VLOOKUP(CONCATENATE(V1567," ",W1567),'#Input Lists#'!$K$3:$L$827,2,FALSE),"")</f>
        <v/>
      </c>
      <c r="AU1567" s="125">
        <f>IFERROR(VLOOKUP(AA1567,'#Input Lists#'!$BU$3:$BV$8,2,FALSE),"")</f>
        <v>1</v>
      </c>
      <c r="AV1567" s="118" t="str">
        <f>IFERROR(VLOOKUP(AB1567,'#Input Lists#'!$BO$3:$BP$9,2,FALSE),"")</f>
        <v/>
      </c>
      <c r="AW1567" s="118">
        <f>IFERROR(VLOOKUP(AC1567,'#Input Lists#'!$BL$3:$BM$7,2,FALSE),"")</f>
        <v>1</v>
      </c>
      <c r="AX1567" s="52" t="e">
        <f>VLOOKUP(AQ1567,'#Location List#'!$D$3:$K$150,4,FALSE)</f>
        <v>#N/A</v>
      </c>
      <c r="AY1567" s="273" t="e">
        <f>VLOOKUP(AX1567,'#Location List#'!$Z$3:$AA$13,2,FALSE)</f>
        <v>#N/A</v>
      </c>
      <c r="AZ1567" s="126" t="e">
        <f>VLOOKUP($AT1567,'#Input Lists#'!$L$3:$S$1033,6,FALSE)</f>
        <v>#N/A</v>
      </c>
      <c r="BA1567" s="239" t="e">
        <f>VLOOKUP($AT1567,'#Input Lists#'!$L$3:$S$833,7,FALSE)</f>
        <v>#N/A</v>
      </c>
      <c r="BB1567" s="239" t="e">
        <f>VLOOKUP($AT1567,'#Input Lists#'!$L$3:$S$833,8,FALSE)</f>
        <v>#N/A</v>
      </c>
      <c r="BC1567" s="91" t="str">
        <f t="shared" si="152"/>
        <v/>
      </c>
      <c r="BD1567" s="91" t="str">
        <f t="shared" si="153"/>
        <v/>
      </c>
      <c r="BE1567" s="15" t="str">
        <f t="shared" si="154"/>
        <v/>
      </c>
      <c r="BF1567" s="92" t="str">
        <f t="shared" si="155"/>
        <v>No Sighting Date</v>
      </c>
    </row>
    <row r="1568" spans="1:58" x14ac:dyDescent="0.25">
      <c r="A1568" s="118">
        <v>1563</v>
      </c>
      <c r="B1568" s="119"/>
      <c r="C1568" s="120"/>
      <c r="D1568" s="121"/>
      <c r="E1568" s="121"/>
      <c r="F1568" s="236"/>
      <c r="G1568" s="122" t="str">
        <f>IFERROR(VLOOKUP(F1568,'#Location List#'!$U$3:$V$1154,2,FALSE),"")</f>
        <v/>
      </c>
      <c r="H1568" s="120"/>
      <c r="I1568" s="120"/>
      <c r="J1568" s="120"/>
      <c r="K1568" s="120"/>
      <c r="L1568" s="120"/>
      <c r="M1568" s="120"/>
      <c r="N1568" s="120"/>
      <c r="O1568" s="120"/>
      <c r="P1568" s="120"/>
      <c r="Q1568" s="120"/>
      <c r="R1568" s="120"/>
      <c r="S1568" s="120"/>
      <c r="T1568" s="205">
        <f t="shared" si="150"/>
        <v>0</v>
      </c>
      <c r="U1568" s="205">
        <f t="shared" si="151"/>
        <v>0</v>
      </c>
      <c r="V1568" s="210"/>
      <c r="W1568" s="210"/>
      <c r="X1568" s="23" t="str">
        <f>IFERROR(VLOOKUP(AT1568,'#Input Lists#'!$L$3:$AH$833,3,FALSE)," ")</f>
        <v xml:space="preserve"> </v>
      </c>
      <c r="Y1568" s="23" t="str">
        <f>IFERROR(VLOOKUP(AT1568,'#Input Lists#'!$L$3:$AH$833,5,FALSE)," ")</f>
        <v xml:space="preserve"> </v>
      </c>
      <c r="Z1568" s="206" t="str">
        <f>IFERROR(VLOOKUP(AT1568,'#Input Lists#'!$L$3:$AH$833,9,FALSE)," ")</f>
        <v xml:space="preserve"> </v>
      </c>
      <c r="AA1568" s="119" t="s">
        <v>1527</v>
      </c>
      <c r="AB1568" s="120"/>
      <c r="AC1568" s="123"/>
      <c r="AD1568" s="123"/>
      <c r="AE1568" s="123"/>
      <c r="AF1568" s="123"/>
      <c r="AG1568" s="123"/>
      <c r="AH1568" s="123"/>
      <c r="AI1568" s="123"/>
      <c r="AJ1568" s="123"/>
      <c r="AK1568" s="123"/>
      <c r="AL1568" s="123"/>
      <c r="AM1568" s="123"/>
      <c r="AN1568" s="123"/>
      <c r="AO1568" s="123"/>
      <c r="AP1568" s="120"/>
      <c r="AQ1568" s="125" t="str">
        <f>IFERROR(VLOOKUP(G1568,'#Location List#'!$C$3:$D$150,2,FALSE),"")</f>
        <v/>
      </c>
      <c r="AR1568" s="125" t="str">
        <f>IFERROR(VLOOKUP(F1568,'#Location List#'!$Q$3:$R$1154,2,FALSE),"")</f>
        <v/>
      </c>
      <c r="AS1568" s="125" t="str">
        <f>IFERROR(VLOOKUP(V1568,'#Input Lists#'!$B$3:$D$46,3,FALSE),"")</f>
        <v/>
      </c>
      <c r="AT1568" s="125" t="str">
        <f>IFERROR(VLOOKUP(CONCATENATE(V1568," ",W1568),'#Input Lists#'!$K$3:$L$827,2,FALSE),"")</f>
        <v/>
      </c>
      <c r="AU1568" s="125">
        <f>IFERROR(VLOOKUP(AA1568,'#Input Lists#'!$BU$3:$BV$8,2,FALSE),"")</f>
        <v>1</v>
      </c>
      <c r="AV1568" s="118" t="str">
        <f>IFERROR(VLOOKUP(AB1568,'#Input Lists#'!$BO$3:$BP$9,2,FALSE),"")</f>
        <v/>
      </c>
      <c r="AW1568" s="118">
        <f>IFERROR(VLOOKUP(AC1568,'#Input Lists#'!$BL$3:$BM$7,2,FALSE),"")</f>
        <v>1</v>
      </c>
      <c r="AX1568" s="52" t="e">
        <f>VLOOKUP(AQ1568,'#Location List#'!$D$3:$K$150,4,FALSE)</f>
        <v>#N/A</v>
      </c>
      <c r="AY1568" s="273" t="e">
        <f>VLOOKUP(AX1568,'#Location List#'!$Z$3:$AA$13,2,FALSE)</f>
        <v>#N/A</v>
      </c>
      <c r="AZ1568" s="126" t="e">
        <f>VLOOKUP($AT1568,'#Input Lists#'!$L$3:$S$1033,6,FALSE)</f>
        <v>#N/A</v>
      </c>
      <c r="BA1568" s="239" t="e">
        <f>VLOOKUP($AT1568,'#Input Lists#'!$L$3:$S$833,7,FALSE)</f>
        <v>#N/A</v>
      </c>
      <c r="BB1568" s="239" t="e">
        <f>VLOOKUP($AT1568,'#Input Lists#'!$L$3:$S$833,8,FALSE)</f>
        <v>#N/A</v>
      </c>
      <c r="BC1568" s="91" t="str">
        <f t="shared" si="152"/>
        <v/>
      </c>
      <c r="BD1568" s="91" t="str">
        <f t="shared" si="153"/>
        <v/>
      </c>
      <c r="BE1568" s="15" t="str">
        <f t="shared" si="154"/>
        <v/>
      </c>
      <c r="BF1568" s="92" t="str">
        <f t="shared" si="155"/>
        <v>No Sighting Date</v>
      </c>
    </row>
    <row r="1569" spans="1:58" x14ac:dyDescent="0.25">
      <c r="A1569" s="118">
        <v>1564</v>
      </c>
      <c r="B1569" s="119"/>
      <c r="C1569" s="120"/>
      <c r="D1569" s="121"/>
      <c r="E1569" s="121"/>
      <c r="F1569" s="236"/>
      <c r="G1569" s="122" t="str">
        <f>IFERROR(VLOOKUP(F1569,'#Location List#'!$U$3:$V$1154,2,FALSE),"")</f>
        <v/>
      </c>
      <c r="H1569" s="120"/>
      <c r="I1569" s="120"/>
      <c r="J1569" s="120"/>
      <c r="K1569" s="120"/>
      <c r="L1569" s="120"/>
      <c r="M1569" s="120"/>
      <c r="N1569" s="120"/>
      <c r="O1569" s="120"/>
      <c r="P1569" s="120"/>
      <c r="Q1569" s="120"/>
      <c r="R1569" s="120"/>
      <c r="S1569" s="120"/>
      <c r="T1569" s="205">
        <f t="shared" si="150"/>
        <v>0</v>
      </c>
      <c r="U1569" s="205">
        <f t="shared" si="151"/>
        <v>0</v>
      </c>
      <c r="V1569" s="210"/>
      <c r="W1569" s="210"/>
      <c r="X1569" s="23" t="str">
        <f>IFERROR(VLOOKUP(AT1569,'#Input Lists#'!$L$3:$AH$833,3,FALSE)," ")</f>
        <v xml:space="preserve"> </v>
      </c>
      <c r="Y1569" s="23" t="str">
        <f>IFERROR(VLOOKUP(AT1569,'#Input Lists#'!$L$3:$AH$833,5,FALSE)," ")</f>
        <v xml:space="preserve"> </v>
      </c>
      <c r="Z1569" s="206" t="str">
        <f>IFERROR(VLOOKUP(AT1569,'#Input Lists#'!$L$3:$AH$833,9,FALSE)," ")</f>
        <v xml:space="preserve"> </v>
      </c>
      <c r="AA1569" s="119" t="s">
        <v>1527</v>
      </c>
      <c r="AB1569" s="120"/>
      <c r="AC1569" s="123"/>
      <c r="AD1569" s="123"/>
      <c r="AE1569" s="123"/>
      <c r="AF1569" s="123"/>
      <c r="AG1569" s="123"/>
      <c r="AH1569" s="123"/>
      <c r="AI1569" s="123"/>
      <c r="AJ1569" s="123"/>
      <c r="AK1569" s="123"/>
      <c r="AL1569" s="123"/>
      <c r="AM1569" s="123"/>
      <c r="AN1569" s="123"/>
      <c r="AO1569" s="123"/>
      <c r="AP1569" s="120"/>
      <c r="AQ1569" s="125" t="str">
        <f>IFERROR(VLOOKUP(G1569,'#Location List#'!$C$3:$D$150,2,FALSE),"")</f>
        <v/>
      </c>
      <c r="AR1569" s="125" t="str">
        <f>IFERROR(VLOOKUP(F1569,'#Location List#'!$Q$3:$R$1154,2,FALSE),"")</f>
        <v/>
      </c>
      <c r="AS1569" s="125" t="str">
        <f>IFERROR(VLOOKUP(V1569,'#Input Lists#'!$B$3:$D$46,3,FALSE),"")</f>
        <v/>
      </c>
      <c r="AT1569" s="125" t="str">
        <f>IFERROR(VLOOKUP(CONCATENATE(V1569," ",W1569),'#Input Lists#'!$K$3:$L$827,2,FALSE),"")</f>
        <v/>
      </c>
      <c r="AU1569" s="125">
        <f>IFERROR(VLOOKUP(AA1569,'#Input Lists#'!$BU$3:$BV$8,2,FALSE),"")</f>
        <v>1</v>
      </c>
      <c r="AV1569" s="118" t="str">
        <f>IFERROR(VLOOKUP(AB1569,'#Input Lists#'!$BO$3:$BP$9,2,FALSE),"")</f>
        <v/>
      </c>
      <c r="AW1569" s="118">
        <f>IFERROR(VLOOKUP(AC1569,'#Input Lists#'!$BL$3:$BM$7,2,FALSE),"")</f>
        <v>1</v>
      </c>
      <c r="AX1569" s="52" t="e">
        <f>VLOOKUP(AQ1569,'#Location List#'!$D$3:$K$150,4,FALSE)</f>
        <v>#N/A</v>
      </c>
      <c r="AY1569" s="273" t="e">
        <f>VLOOKUP(AX1569,'#Location List#'!$Z$3:$AA$13,2,FALSE)</f>
        <v>#N/A</v>
      </c>
      <c r="AZ1569" s="126" t="e">
        <f>VLOOKUP($AT1569,'#Input Lists#'!$L$3:$S$1033,6,FALSE)</f>
        <v>#N/A</v>
      </c>
      <c r="BA1569" s="239" t="e">
        <f>VLOOKUP($AT1569,'#Input Lists#'!$L$3:$S$833,7,FALSE)</f>
        <v>#N/A</v>
      </c>
      <c r="BB1569" s="239" t="e">
        <f>VLOOKUP($AT1569,'#Input Lists#'!$L$3:$S$833,8,FALSE)</f>
        <v>#N/A</v>
      </c>
      <c r="BC1569" s="91" t="str">
        <f t="shared" si="152"/>
        <v/>
      </c>
      <c r="BD1569" s="91" t="str">
        <f t="shared" si="153"/>
        <v/>
      </c>
      <c r="BE1569" s="15" t="str">
        <f t="shared" si="154"/>
        <v/>
      </c>
      <c r="BF1569" s="92" t="str">
        <f t="shared" si="155"/>
        <v>No Sighting Date</v>
      </c>
    </row>
    <row r="1570" spans="1:58" x14ac:dyDescent="0.25">
      <c r="A1570" s="118">
        <v>1565</v>
      </c>
      <c r="B1570" s="119"/>
      <c r="C1570" s="120"/>
      <c r="D1570" s="121"/>
      <c r="E1570" s="121"/>
      <c r="F1570" s="236"/>
      <c r="G1570" s="122" t="str">
        <f>IFERROR(VLOOKUP(F1570,'#Location List#'!$U$3:$V$1154,2,FALSE),"")</f>
        <v/>
      </c>
      <c r="H1570" s="120"/>
      <c r="I1570" s="120"/>
      <c r="J1570" s="120"/>
      <c r="K1570" s="120"/>
      <c r="L1570" s="120"/>
      <c r="M1570" s="120"/>
      <c r="N1570" s="120"/>
      <c r="O1570" s="120"/>
      <c r="P1570" s="120"/>
      <c r="Q1570" s="120"/>
      <c r="R1570" s="120"/>
      <c r="S1570" s="120"/>
      <c r="T1570" s="205">
        <f t="shared" si="150"/>
        <v>0</v>
      </c>
      <c r="U1570" s="205">
        <f t="shared" si="151"/>
        <v>0</v>
      </c>
      <c r="V1570" s="210"/>
      <c r="W1570" s="210"/>
      <c r="X1570" s="23" t="str">
        <f>IFERROR(VLOOKUP(AT1570,'#Input Lists#'!$L$3:$AH$833,3,FALSE)," ")</f>
        <v xml:space="preserve"> </v>
      </c>
      <c r="Y1570" s="23" t="str">
        <f>IFERROR(VLOOKUP(AT1570,'#Input Lists#'!$L$3:$AH$833,5,FALSE)," ")</f>
        <v xml:space="preserve"> </v>
      </c>
      <c r="Z1570" s="206" t="str">
        <f>IFERROR(VLOOKUP(AT1570,'#Input Lists#'!$L$3:$AH$833,9,FALSE)," ")</f>
        <v xml:space="preserve"> </v>
      </c>
      <c r="AA1570" s="119" t="s">
        <v>1527</v>
      </c>
      <c r="AB1570" s="120"/>
      <c r="AC1570" s="123"/>
      <c r="AD1570" s="123"/>
      <c r="AE1570" s="123"/>
      <c r="AF1570" s="123"/>
      <c r="AG1570" s="123"/>
      <c r="AH1570" s="123"/>
      <c r="AI1570" s="123"/>
      <c r="AJ1570" s="123"/>
      <c r="AK1570" s="123"/>
      <c r="AL1570" s="123"/>
      <c r="AM1570" s="123"/>
      <c r="AN1570" s="123"/>
      <c r="AO1570" s="123"/>
      <c r="AP1570" s="120"/>
      <c r="AQ1570" s="125" t="str">
        <f>IFERROR(VLOOKUP(G1570,'#Location List#'!$C$3:$D$150,2,FALSE),"")</f>
        <v/>
      </c>
      <c r="AR1570" s="125" t="str">
        <f>IFERROR(VLOOKUP(F1570,'#Location List#'!$Q$3:$R$1154,2,FALSE),"")</f>
        <v/>
      </c>
      <c r="AS1570" s="125" t="str">
        <f>IFERROR(VLOOKUP(V1570,'#Input Lists#'!$B$3:$D$46,3,FALSE),"")</f>
        <v/>
      </c>
      <c r="AT1570" s="125" t="str">
        <f>IFERROR(VLOOKUP(CONCATENATE(V1570," ",W1570),'#Input Lists#'!$K$3:$L$827,2,FALSE),"")</f>
        <v/>
      </c>
      <c r="AU1570" s="125">
        <f>IFERROR(VLOOKUP(AA1570,'#Input Lists#'!$BU$3:$BV$8,2,FALSE),"")</f>
        <v>1</v>
      </c>
      <c r="AV1570" s="118" t="str">
        <f>IFERROR(VLOOKUP(AB1570,'#Input Lists#'!$BO$3:$BP$9,2,FALSE),"")</f>
        <v/>
      </c>
      <c r="AW1570" s="118">
        <f>IFERROR(VLOOKUP(AC1570,'#Input Lists#'!$BL$3:$BM$7,2,FALSE),"")</f>
        <v>1</v>
      </c>
      <c r="AX1570" s="52" t="e">
        <f>VLOOKUP(AQ1570,'#Location List#'!$D$3:$K$150,4,FALSE)</f>
        <v>#N/A</v>
      </c>
      <c r="AY1570" s="273" t="e">
        <f>VLOOKUP(AX1570,'#Location List#'!$Z$3:$AA$13,2,FALSE)</f>
        <v>#N/A</v>
      </c>
      <c r="AZ1570" s="126" t="e">
        <f>VLOOKUP($AT1570,'#Input Lists#'!$L$3:$S$1033,6,FALSE)</f>
        <v>#N/A</v>
      </c>
      <c r="BA1570" s="239" t="e">
        <f>VLOOKUP($AT1570,'#Input Lists#'!$L$3:$S$833,7,FALSE)</f>
        <v>#N/A</v>
      </c>
      <c r="BB1570" s="239" t="e">
        <f>VLOOKUP($AT1570,'#Input Lists#'!$L$3:$S$833,8,FALSE)</f>
        <v>#N/A</v>
      </c>
      <c r="BC1570" s="91" t="str">
        <f t="shared" si="152"/>
        <v/>
      </c>
      <c r="BD1570" s="91" t="str">
        <f t="shared" si="153"/>
        <v/>
      </c>
      <c r="BE1570" s="15" t="str">
        <f t="shared" si="154"/>
        <v/>
      </c>
      <c r="BF1570" s="92" t="str">
        <f t="shared" si="155"/>
        <v>No Sighting Date</v>
      </c>
    </row>
    <row r="1571" spans="1:58" x14ac:dyDescent="0.25">
      <c r="A1571" s="118">
        <v>1566</v>
      </c>
      <c r="B1571" s="119"/>
      <c r="C1571" s="120"/>
      <c r="D1571" s="121"/>
      <c r="E1571" s="121"/>
      <c r="F1571" s="236"/>
      <c r="G1571" s="122" t="str">
        <f>IFERROR(VLOOKUP(F1571,'#Location List#'!$U$3:$V$1154,2,FALSE),"")</f>
        <v/>
      </c>
      <c r="H1571" s="120"/>
      <c r="I1571" s="120"/>
      <c r="J1571" s="120"/>
      <c r="K1571" s="120"/>
      <c r="L1571" s="120"/>
      <c r="M1571" s="120"/>
      <c r="N1571" s="120"/>
      <c r="O1571" s="120"/>
      <c r="P1571" s="120"/>
      <c r="Q1571" s="120"/>
      <c r="R1571" s="120"/>
      <c r="S1571" s="120"/>
      <c r="T1571" s="205">
        <f t="shared" si="150"/>
        <v>0</v>
      </c>
      <c r="U1571" s="205">
        <f t="shared" si="151"/>
        <v>0</v>
      </c>
      <c r="V1571" s="210"/>
      <c r="W1571" s="210"/>
      <c r="X1571" s="23" t="str">
        <f>IFERROR(VLOOKUP(AT1571,'#Input Lists#'!$L$3:$AH$833,3,FALSE)," ")</f>
        <v xml:space="preserve"> </v>
      </c>
      <c r="Y1571" s="23" t="str">
        <f>IFERROR(VLOOKUP(AT1571,'#Input Lists#'!$L$3:$AH$833,5,FALSE)," ")</f>
        <v xml:space="preserve"> </v>
      </c>
      <c r="Z1571" s="206" t="str">
        <f>IFERROR(VLOOKUP(AT1571,'#Input Lists#'!$L$3:$AH$833,9,FALSE)," ")</f>
        <v xml:space="preserve"> </v>
      </c>
      <c r="AA1571" s="119" t="s">
        <v>1527</v>
      </c>
      <c r="AB1571" s="120"/>
      <c r="AC1571" s="123"/>
      <c r="AD1571" s="123"/>
      <c r="AE1571" s="123"/>
      <c r="AF1571" s="123"/>
      <c r="AG1571" s="123"/>
      <c r="AH1571" s="123"/>
      <c r="AI1571" s="123"/>
      <c r="AJ1571" s="123"/>
      <c r="AK1571" s="123"/>
      <c r="AL1571" s="123"/>
      <c r="AM1571" s="123"/>
      <c r="AN1571" s="123"/>
      <c r="AO1571" s="123"/>
      <c r="AP1571" s="120"/>
      <c r="AQ1571" s="125" t="str">
        <f>IFERROR(VLOOKUP(G1571,'#Location List#'!$C$3:$D$150,2,FALSE),"")</f>
        <v/>
      </c>
      <c r="AR1571" s="125" t="str">
        <f>IFERROR(VLOOKUP(F1571,'#Location List#'!$Q$3:$R$1154,2,FALSE),"")</f>
        <v/>
      </c>
      <c r="AS1571" s="125" t="str">
        <f>IFERROR(VLOOKUP(V1571,'#Input Lists#'!$B$3:$D$46,3,FALSE),"")</f>
        <v/>
      </c>
      <c r="AT1571" s="125" t="str">
        <f>IFERROR(VLOOKUP(CONCATENATE(V1571," ",W1571),'#Input Lists#'!$K$3:$L$827,2,FALSE),"")</f>
        <v/>
      </c>
      <c r="AU1571" s="125">
        <f>IFERROR(VLOOKUP(AA1571,'#Input Lists#'!$BU$3:$BV$8,2,FALSE),"")</f>
        <v>1</v>
      </c>
      <c r="AV1571" s="118" t="str">
        <f>IFERROR(VLOOKUP(AB1571,'#Input Lists#'!$BO$3:$BP$9,2,FALSE),"")</f>
        <v/>
      </c>
      <c r="AW1571" s="118">
        <f>IFERROR(VLOOKUP(AC1571,'#Input Lists#'!$BL$3:$BM$7,2,FALSE),"")</f>
        <v>1</v>
      </c>
      <c r="AX1571" s="52" t="e">
        <f>VLOOKUP(AQ1571,'#Location List#'!$D$3:$K$150,4,FALSE)</f>
        <v>#N/A</v>
      </c>
      <c r="AY1571" s="273" t="e">
        <f>VLOOKUP(AX1571,'#Location List#'!$Z$3:$AA$13,2,FALSE)</f>
        <v>#N/A</v>
      </c>
      <c r="AZ1571" s="126" t="e">
        <f>VLOOKUP($AT1571,'#Input Lists#'!$L$3:$S$1033,6,FALSE)</f>
        <v>#N/A</v>
      </c>
      <c r="BA1571" s="239" t="e">
        <f>VLOOKUP($AT1571,'#Input Lists#'!$L$3:$S$833,7,FALSE)</f>
        <v>#N/A</v>
      </c>
      <c r="BB1571" s="239" t="e">
        <f>VLOOKUP($AT1571,'#Input Lists#'!$L$3:$S$833,8,FALSE)</f>
        <v>#N/A</v>
      </c>
      <c r="BC1571" s="91" t="str">
        <f t="shared" si="152"/>
        <v/>
      </c>
      <c r="BD1571" s="91" t="str">
        <f t="shared" si="153"/>
        <v/>
      </c>
      <c r="BE1571" s="15" t="str">
        <f t="shared" si="154"/>
        <v/>
      </c>
      <c r="BF1571" s="92" t="str">
        <f t="shared" si="155"/>
        <v>No Sighting Date</v>
      </c>
    </row>
    <row r="1572" spans="1:58" x14ac:dyDescent="0.25">
      <c r="A1572" s="118">
        <v>1567</v>
      </c>
      <c r="B1572" s="119"/>
      <c r="C1572" s="120"/>
      <c r="D1572" s="121"/>
      <c r="E1572" s="121"/>
      <c r="F1572" s="236"/>
      <c r="G1572" s="122" t="str">
        <f>IFERROR(VLOOKUP(F1572,'#Location List#'!$U$3:$V$1154,2,FALSE),"")</f>
        <v/>
      </c>
      <c r="H1572" s="120"/>
      <c r="I1572" s="120"/>
      <c r="J1572" s="120"/>
      <c r="K1572" s="120"/>
      <c r="L1572" s="120"/>
      <c r="M1572" s="120"/>
      <c r="N1572" s="120"/>
      <c r="O1572" s="120"/>
      <c r="P1572" s="120"/>
      <c r="Q1572" s="120"/>
      <c r="R1572" s="120"/>
      <c r="S1572" s="120"/>
      <c r="T1572" s="205">
        <f t="shared" si="150"/>
        <v>0</v>
      </c>
      <c r="U1572" s="205">
        <f t="shared" si="151"/>
        <v>0</v>
      </c>
      <c r="V1572" s="210"/>
      <c r="W1572" s="210"/>
      <c r="X1572" s="23" t="str">
        <f>IFERROR(VLOOKUP(AT1572,'#Input Lists#'!$L$3:$AH$833,3,FALSE)," ")</f>
        <v xml:space="preserve"> </v>
      </c>
      <c r="Y1572" s="23" t="str">
        <f>IFERROR(VLOOKUP(AT1572,'#Input Lists#'!$L$3:$AH$833,5,FALSE)," ")</f>
        <v xml:space="preserve"> </v>
      </c>
      <c r="Z1572" s="206" t="str">
        <f>IFERROR(VLOOKUP(AT1572,'#Input Lists#'!$L$3:$AH$833,9,FALSE)," ")</f>
        <v xml:space="preserve"> </v>
      </c>
      <c r="AA1572" s="119" t="s">
        <v>1527</v>
      </c>
      <c r="AB1572" s="120"/>
      <c r="AC1572" s="123"/>
      <c r="AD1572" s="123"/>
      <c r="AE1572" s="123"/>
      <c r="AF1572" s="123"/>
      <c r="AG1572" s="123"/>
      <c r="AH1572" s="123"/>
      <c r="AI1572" s="123"/>
      <c r="AJ1572" s="123"/>
      <c r="AK1572" s="123"/>
      <c r="AL1572" s="123"/>
      <c r="AM1572" s="123"/>
      <c r="AN1572" s="123"/>
      <c r="AO1572" s="123"/>
      <c r="AP1572" s="120"/>
      <c r="AQ1572" s="125" t="str">
        <f>IFERROR(VLOOKUP(G1572,'#Location List#'!$C$3:$D$150,2,FALSE),"")</f>
        <v/>
      </c>
      <c r="AR1572" s="125" t="str">
        <f>IFERROR(VLOOKUP(F1572,'#Location List#'!$Q$3:$R$1154,2,FALSE),"")</f>
        <v/>
      </c>
      <c r="AS1572" s="125" t="str">
        <f>IFERROR(VLOOKUP(V1572,'#Input Lists#'!$B$3:$D$46,3,FALSE),"")</f>
        <v/>
      </c>
      <c r="AT1572" s="125" t="str">
        <f>IFERROR(VLOOKUP(CONCATENATE(V1572," ",W1572),'#Input Lists#'!$K$3:$L$827,2,FALSE),"")</f>
        <v/>
      </c>
      <c r="AU1572" s="125">
        <f>IFERROR(VLOOKUP(AA1572,'#Input Lists#'!$BU$3:$BV$8,2,FALSE),"")</f>
        <v>1</v>
      </c>
      <c r="AV1572" s="118" t="str">
        <f>IFERROR(VLOOKUP(AB1572,'#Input Lists#'!$BO$3:$BP$9,2,FALSE),"")</f>
        <v/>
      </c>
      <c r="AW1572" s="118">
        <f>IFERROR(VLOOKUP(AC1572,'#Input Lists#'!$BL$3:$BM$7,2,FALSE),"")</f>
        <v>1</v>
      </c>
      <c r="AX1572" s="52" t="e">
        <f>VLOOKUP(AQ1572,'#Location List#'!$D$3:$K$150,4,FALSE)</f>
        <v>#N/A</v>
      </c>
      <c r="AY1572" s="273" t="e">
        <f>VLOOKUP(AX1572,'#Location List#'!$Z$3:$AA$13,2,FALSE)</f>
        <v>#N/A</v>
      </c>
      <c r="AZ1572" s="126" t="e">
        <f>VLOOKUP($AT1572,'#Input Lists#'!$L$3:$S$1033,6,FALSE)</f>
        <v>#N/A</v>
      </c>
      <c r="BA1572" s="239" t="e">
        <f>VLOOKUP($AT1572,'#Input Lists#'!$L$3:$S$833,7,FALSE)</f>
        <v>#N/A</v>
      </c>
      <c r="BB1572" s="239" t="e">
        <f>VLOOKUP($AT1572,'#Input Lists#'!$L$3:$S$833,8,FALSE)</f>
        <v>#N/A</v>
      </c>
      <c r="BC1572" s="91" t="str">
        <f t="shared" si="152"/>
        <v/>
      </c>
      <c r="BD1572" s="91" t="str">
        <f t="shared" si="153"/>
        <v/>
      </c>
      <c r="BE1572" s="15" t="str">
        <f t="shared" si="154"/>
        <v/>
      </c>
      <c r="BF1572" s="92" t="str">
        <f t="shared" si="155"/>
        <v>No Sighting Date</v>
      </c>
    </row>
    <row r="1573" spans="1:58" x14ac:dyDescent="0.25">
      <c r="A1573" s="118">
        <v>1568</v>
      </c>
      <c r="B1573" s="119"/>
      <c r="C1573" s="120"/>
      <c r="D1573" s="121"/>
      <c r="E1573" s="121"/>
      <c r="F1573" s="236"/>
      <c r="G1573" s="122" t="str">
        <f>IFERROR(VLOOKUP(F1573,'#Location List#'!$U$3:$V$1154,2,FALSE),"")</f>
        <v/>
      </c>
      <c r="H1573" s="120"/>
      <c r="I1573" s="120"/>
      <c r="J1573" s="120"/>
      <c r="K1573" s="120"/>
      <c r="L1573" s="120"/>
      <c r="M1573" s="120"/>
      <c r="N1573" s="120"/>
      <c r="O1573" s="120"/>
      <c r="P1573" s="120"/>
      <c r="Q1573" s="120"/>
      <c r="R1573" s="120"/>
      <c r="S1573" s="120"/>
      <c r="T1573" s="205">
        <f t="shared" si="150"/>
        <v>0</v>
      </c>
      <c r="U1573" s="205">
        <f t="shared" si="151"/>
        <v>0</v>
      </c>
      <c r="V1573" s="210"/>
      <c r="W1573" s="210"/>
      <c r="X1573" s="23" t="str">
        <f>IFERROR(VLOOKUP(AT1573,'#Input Lists#'!$L$3:$AH$833,3,FALSE)," ")</f>
        <v xml:space="preserve"> </v>
      </c>
      <c r="Y1573" s="23" t="str">
        <f>IFERROR(VLOOKUP(AT1573,'#Input Lists#'!$L$3:$AH$833,5,FALSE)," ")</f>
        <v xml:space="preserve"> </v>
      </c>
      <c r="Z1573" s="206" t="str">
        <f>IFERROR(VLOOKUP(AT1573,'#Input Lists#'!$L$3:$AH$833,9,FALSE)," ")</f>
        <v xml:space="preserve"> </v>
      </c>
      <c r="AA1573" s="119" t="s">
        <v>1527</v>
      </c>
      <c r="AB1573" s="120"/>
      <c r="AC1573" s="123"/>
      <c r="AD1573" s="123"/>
      <c r="AE1573" s="123"/>
      <c r="AF1573" s="123"/>
      <c r="AG1573" s="123"/>
      <c r="AH1573" s="123"/>
      <c r="AI1573" s="123"/>
      <c r="AJ1573" s="123"/>
      <c r="AK1573" s="123"/>
      <c r="AL1573" s="123"/>
      <c r="AM1573" s="123"/>
      <c r="AN1573" s="123"/>
      <c r="AO1573" s="123"/>
      <c r="AP1573" s="120"/>
      <c r="AQ1573" s="125" t="str">
        <f>IFERROR(VLOOKUP(G1573,'#Location List#'!$C$3:$D$150,2,FALSE),"")</f>
        <v/>
      </c>
      <c r="AR1573" s="125" t="str">
        <f>IFERROR(VLOOKUP(F1573,'#Location List#'!$Q$3:$R$1154,2,FALSE),"")</f>
        <v/>
      </c>
      <c r="AS1573" s="125" t="str">
        <f>IFERROR(VLOOKUP(V1573,'#Input Lists#'!$B$3:$D$46,3,FALSE),"")</f>
        <v/>
      </c>
      <c r="AT1573" s="125" t="str">
        <f>IFERROR(VLOOKUP(CONCATENATE(V1573," ",W1573),'#Input Lists#'!$K$3:$L$827,2,FALSE),"")</f>
        <v/>
      </c>
      <c r="AU1573" s="125">
        <f>IFERROR(VLOOKUP(AA1573,'#Input Lists#'!$BU$3:$BV$8,2,FALSE),"")</f>
        <v>1</v>
      </c>
      <c r="AV1573" s="118" t="str">
        <f>IFERROR(VLOOKUP(AB1573,'#Input Lists#'!$BO$3:$BP$9,2,FALSE),"")</f>
        <v/>
      </c>
      <c r="AW1573" s="118">
        <f>IFERROR(VLOOKUP(AC1573,'#Input Lists#'!$BL$3:$BM$7,2,FALSE),"")</f>
        <v>1</v>
      </c>
      <c r="AX1573" s="52" t="e">
        <f>VLOOKUP(AQ1573,'#Location List#'!$D$3:$K$150,4,FALSE)</f>
        <v>#N/A</v>
      </c>
      <c r="AY1573" s="273" t="e">
        <f>VLOOKUP(AX1573,'#Location List#'!$Z$3:$AA$13,2,FALSE)</f>
        <v>#N/A</v>
      </c>
      <c r="AZ1573" s="126" t="e">
        <f>VLOOKUP($AT1573,'#Input Lists#'!$L$3:$S$1033,6,FALSE)</f>
        <v>#N/A</v>
      </c>
      <c r="BA1573" s="239" t="e">
        <f>VLOOKUP($AT1573,'#Input Lists#'!$L$3:$S$833,7,FALSE)</f>
        <v>#N/A</v>
      </c>
      <c r="BB1573" s="239" t="e">
        <f>VLOOKUP($AT1573,'#Input Lists#'!$L$3:$S$833,8,FALSE)</f>
        <v>#N/A</v>
      </c>
      <c r="BC1573" s="91" t="str">
        <f t="shared" si="152"/>
        <v/>
      </c>
      <c r="BD1573" s="91" t="str">
        <f t="shared" si="153"/>
        <v/>
      </c>
      <c r="BE1573" s="15" t="str">
        <f t="shared" si="154"/>
        <v/>
      </c>
      <c r="BF1573" s="92" t="str">
        <f t="shared" si="155"/>
        <v>No Sighting Date</v>
      </c>
    </row>
    <row r="1574" spans="1:58" x14ac:dyDescent="0.25">
      <c r="A1574" s="118">
        <v>1569</v>
      </c>
      <c r="B1574" s="119"/>
      <c r="C1574" s="120"/>
      <c r="D1574" s="121"/>
      <c r="E1574" s="121"/>
      <c r="F1574" s="236"/>
      <c r="G1574" s="122" t="str">
        <f>IFERROR(VLOOKUP(F1574,'#Location List#'!$U$3:$V$1154,2,FALSE),"")</f>
        <v/>
      </c>
      <c r="H1574" s="120"/>
      <c r="I1574" s="120"/>
      <c r="J1574" s="120"/>
      <c r="K1574" s="120"/>
      <c r="L1574" s="120"/>
      <c r="M1574" s="120"/>
      <c r="N1574" s="120"/>
      <c r="O1574" s="120"/>
      <c r="P1574" s="120"/>
      <c r="Q1574" s="120"/>
      <c r="R1574" s="120"/>
      <c r="S1574" s="120"/>
      <c r="T1574" s="205">
        <f t="shared" si="150"/>
        <v>0</v>
      </c>
      <c r="U1574" s="205">
        <f t="shared" si="151"/>
        <v>0</v>
      </c>
      <c r="V1574" s="210"/>
      <c r="W1574" s="210"/>
      <c r="X1574" s="23" t="str">
        <f>IFERROR(VLOOKUP(AT1574,'#Input Lists#'!$L$3:$AH$833,3,FALSE)," ")</f>
        <v xml:space="preserve"> </v>
      </c>
      <c r="Y1574" s="23" t="str">
        <f>IFERROR(VLOOKUP(AT1574,'#Input Lists#'!$L$3:$AH$833,5,FALSE)," ")</f>
        <v xml:space="preserve"> </v>
      </c>
      <c r="Z1574" s="206" t="str">
        <f>IFERROR(VLOOKUP(AT1574,'#Input Lists#'!$L$3:$AH$833,9,FALSE)," ")</f>
        <v xml:space="preserve"> </v>
      </c>
      <c r="AA1574" s="119" t="s">
        <v>1527</v>
      </c>
      <c r="AB1574" s="120"/>
      <c r="AC1574" s="123"/>
      <c r="AD1574" s="123"/>
      <c r="AE1574" s="123"/>
      <c r="AF1574" s="123"/>
      <c r="AG1574" s="123"/>
      <c r="AH1574" s="123"/>
      <c r="AI1574" s="123"/>
      <c r="AJ1574" s="123"/>
      <c r="AK1574" s="123"/>
      <c r="AL1574" s="123"/>
      <c r="AM1574" s="123"/>
      <c r="AN1574" s="123"/>
      <c r="AO1574" s="123"/>
      <c r="AP1574" s="120"/>
      <c r="AQ1574" s="125" t="str">
        <f>IFERROR(VLOOKUP(G1574,'#Location List#'!$C$3:$D$150,2,FALSE),"")</f>
        <v/>
      </c>
      <c r="AR1574" s="125" t="str">
        <f>IFERROR(VLOOKUP(F1574,'#Location List#'!$Q$3:$R$1154,2,FALSE),"")</f>
        <v/>
      </c>
      <c r="AS1574" s="125" t="str">
        <f>IFERROR(VLOOKUP(V1574,'#Input Lists#'!$B$3:$D$46,3,FALSE),"")</f>
        <v/>
      </c>
      <c r="AT1574" s="125" t="str">
        <f>IFERROR(VLOOKUP(CONCATENATE(V1574," ",W1574),'#Input Lists#'!$K$3:$L$827,2,FALSE),"")</f>
        <v/>
      </c>
      <c r="AU1574" s="125">
        <f>IFERROR(VLOOKUP(AA1574,'#Input Lists#'!$BU$3:$BV$8,2,FALSE),"")</f>
        <v>1</v>
      </c>
      <c r="AV1574" s="118" t="str">
        <f>IFERROR(VLOOKUP(AB1574,'#Input Lists#'!$BO$3:$BP$9,2,FALSE),"")</f>
        <v/>
      </c>
      <c r="AW1574" s="118">
        <f>IFERROR(VLOOKUP(AC1574,'#Input Lists#'!$BL$3:$BM$7,2,FALSE),"")</f>
        <v>1</v>
      </c>
      <c r="AX1574" s="52" t="e">
        <f>VLOOKUP(AQ1574,'#Location List#'!$D$3:$K$150,4,FALSE)</f>
        <v>#N/A</v>
      </c>
      <c r="AY1574" s="273" t="e">
        <f>VLOOKUP(AX1574,'#Location List#'!$Z$3:$AA$13,2,FALSE)</f>
        <v>#N/A</v>
      </c>
      <c r="AZ1574" s="126" t="e">
        <f>VLOOKUP($AT1574,'#Input Lists#'!$L$3:$S$1033,6,FALSE)</f>
        <v>#N/A</v>
      </c>
      <c r="BA1574" s="239" t="e">
        <f>VLOOKUP($AT1574,'#Input Lists#'!$L$3:$S$833,7,FALSE)</f>
        <v>#N/A</v>
      </c>
      <c r="BB1574" s="239" t="e">
        <f>VLOOKUP($AT1574,'#Input Lists#'!$L$3:$S$833,8,FALSE)</f>
        <v>#N/A</v>
      </c>
      <c r="BC1574" s="91" t="str">
        <f t="shared" si="152"/>
        <v/>
      </c>
      <c r="BD1574" s="91" t="str">
        <f t="shared" si="153"/>
        <v/>
      </c>
      <c r="BE1574" s="15" t="str">
        <f t="shared" si="154"/>
        <v/>
      </c>
      <c r="BF1574" s="92" t="str">
        <f t="shared" si="155"/>
        <v>No Sighting Date</v>
      </c>
    </row>
    <row r="1575" spans="1:58" x14ac:dyDescent="0.25">
      <c r="A1575" s="118">
        <v>1570</v>
      </c>
      <c r="B1575" s="119"/>
      <c r="C1575" s="120"/>
      <c r="D1575" s="121"/>
      <c r="E1575" s="121"/>
      <c r="F1575" s="236"/>
      <c r="G1575" s="122" t="str">
        <f>IFERROR(VLOOKUP(F1575,'#Location List#'!$U$3:$V$1154,2,FALSE),"")</f>
        <v/>
      </c>
      <c r="H1575" s="120"/>
      <c r="I1575" s="120"/>
      <c r="J1575" s="120"/>
      <c r="K1575" s="120"/>
      <c r="L1575" s="120"/>
      <c r="M1575" s="120"/>
      <c r="N1575" s="120"/>
      <c r="O1575" s="120"/>
      <c r="P1575" s="120"/>
      <c r="Q1575" s="120"/>
      <c r="R1575" s="120"/>
      <c r="S1575" s="120"/>
      <c r="T1575" s="205">
        <f t="shared" si="150"/>
        <v>0</v>
      </c>
      <c r="U1575" s="205">
        <f t="shared" si="151"/>
        <v>0</v>
      </c>
      <c r="V1575" s="210"/>
      <c r="W1575" s="210"/>
      <c r="X1575" s="23" t="str">
        <f>IFERROR(VLOOKUP(AT1575,'#Input Lists#'!$L$3:$AH$833,3,FALSE)," ")</f>
        <v xml:space="preserve"> </v>
      </c>
      <c r="Y1575" s="23" t="str">
        <f>IFERROR(VLOOKUP(AT1575,'#Input Lists#'!$L$3:$AH$833,5,FALSE)," ")</f>
        <v xml:space="preserve"> </v>
      </c>
      <c r="Z1575" s="206" t="str">
        <f>IFERROR(VLOOKUP(AT1575,'#Input Lists#'!$L$3:$AH$833,9,FALSE)," ")</f>
        <v xml:space="preserve"> </v>
      </c>
      <c r="AA1575" s="119" t="s">
        <v>1527</v>
      </c>
      <c r="AB1575" s="120"/>
      <c r="AC1575" s="123"/>
      <c r="AD1575" s="123"/>
      <c r="AE1575" s="123"/>
      <c r="AF1575" s="123"/>
      <c r="AG1575" s="123"/>
      <c r="AH1575" s="123"/>
      <c r="AI1575" s="123"/>
      <c r="AJ1575" s="123"/>
      <c r="AK1575" s="123"/>
      <c r="AL1575" s="123"/>
      <c r="AM1575" s="123"/>
      <c r="AN1575" s="123"/>
      <c r="AO1575" s="123"/>
      <c r="AP1575" s="120"/>
      <c r="AQ1575" s="125" t="str">
        <f>IFERROR(VLOOKUP(G1575,'#Location List#'!$C$3:$D$150,2,FALSE),"")</f>
        <v/>
      </c>
      <c r="AR1575" s="125" t="str">
        <f>IFERROR(VLOOKUP(F1575,'#Location List#'!$Q$3:$R$1154,2,FALSE),"")</f>
        <v/>
      </c>
      <c r="AS1575" s="125" t="str">
        <f>IFERROR(VLOOKUP(V1575,'#Input Lists#'!$B$3:$D$46,3,FALSE),"")</f>
        <v/>
      </c>
      <c r="AT1575" s="125" t="str">
        <f>IFERROR(VLOOKUP(CONCATENATE(V1575," ",W1575),'#Input Lists#'!$K$3:$L$827,2,FALSE),"")</f>
        <v/>
      </c>
      <c r="AU1575" s="125">
        <f>IFERROR(VLOOKUP(AA1575,'#Input Lists#'!$BU$3:$BV$8,2,FALSE),"")</f>
        <v>1</v>
      </c>
      <c r="AV1575" s="118" t="str">
        <f>IFERROR(VLOOKUP(AB1575,'#Input Lists#'!$BO$3:$BP$9,2,FALSE),"")</f>
        <v/>
      </c>
      <c r="AW1575" s="118">
        <f>IFERROR(VLOOKUP(AC1575,'#Input Lists#'!$BL$3:$BM$7,2,FALSE),"")</f>
        <v>1</v>
      </c>
      <c r="AX1575" s="52" t="e">
        <f>VLOOKUP(AQ1575,'#Location List#'!$D$3:$K$150,4,FALSE)</f>
        <v>#N/A</v>
      </c>
      <c r="AY1575" s="273" t="e">
        <f>VLOOKUP(AX1575,'#Location List#'!$Z$3:$AA$13,2,FALSE)</f>
        <v>#N/A</v>
      </c>
      <c r="AZ1575" s="126" t="e">
        <f>VLOOKUP($AT1575,'#Input Lists#'!$L$3:$S$1033,6,FALSE)</f>
        <v>#N/A</v>
      </c>
      <c r="BA1575" s="239" t="e">
        <f>VLOOKUP($AT1575,'#Input Lists#'!$L$3:$S$833,7,FALSE)</f>
        <v>#N/A</v>
      </c>
      <c r="BB1575" s="239" t="e">
        <f>VLOOKUP($AT1575,'#Input Lists#'!$L$3:$S$833,8,FALSE)</f>
        <v>#N/A</v>
      </c>
      <c r="BC1575" s="91" t="str">
        <f t="shared" si="152"/>
        <v/>
      </c>
      <c r="BD1575" s="91" t="str">
        <f t="shared" si="153"/>
        <v/>
      </c>
      <c r="BE1575" s="15" t="str">
        <f t="shared" si="154"/>
        <v/>
      </c>
      <c r="BF1575" s="92" t="str">
        <f t="shared" si="155"/>
        <v>No Sighting Date</v>
      </c>
    </row>
    <row r="1576" spans="1:58" x14ac:dyDescent="0.25">
      <c r="A1576" s="118">
        <v>1571</v>
      </c>
      <c r="B1576" s="119"/>
      <c r="C1576" s="120"/>
      <c r="D1576" s="121"/>
      <c r="E1576" s="121"/>
      <c r="F1576" s="236"/>
      <c r="G1576" s="122" t="str">
        <f>IFERROR(VLOOKUP(F1576,'#Location List#'!$U$3:$V$1154,2,FALSE),"")</f>
        <v/>
      </c>
      <c r="H1576" s="120"/>
      <c r="I1576" s="120"/>
      <c r="J1576" s="120"/>
      <c r="K1576" s="120"/>
      <c r="L1576" s="120"/>
      <c r="M1576" s="120"/>
      <c r="N1576" s="120"/>
      <c r="O1576" s="120"/>
      <c r="P1576" s="120"/>
      <c r="Q1576" s="120"/>
      <c r="R1576" s="120"/>
      <c r="S1576" s="120"/>
      <c r="T1576" s="205">
        <f t="shared" si="150"/>
        <v>0</v>
      </c>
      <c r="U1576" s="205">
        <f t="shared" si="151"/>
        <v>0</v>
      </c>
      <c r="V1576" s="210"/>
      <c r="W1576" s="210"/>
      <c r="X1576" s="23" t="str">
        <f>IFERROR(VLOOKUP(AT1576,'#Input Lists#'!$L$3:$AH$833,3,FALSE)," ")</f>
        <v xml:space="preserve"> </v>
      </c>
      <c r="Y1576" s="23" t="str">
        <f>IFERROR(VLOOKUP(AT1576,'#Input Lists#'!$L$3:$AH$833,5,FALSE)," ")</f>
        <v xml:space="preserve"> </v>
      </c>
      <c r="Z1576" s="206" t="str">
        <f>IFERROR(VLOOKUP(AT1576,'#Input Lists#'!$L$3:$AH$833,9,FALSE)," ")</f>
        <v xml:space="preserve"> </v>
      </c>
      <c r="AA1576" s="119" t="s">
        <v>1527</v>
      </c>
      <c r="AB1576" s="120"/>
      <c r="AC1576" s="123"/>
      <c r="AD1576" s="123"/>
      <c r="AE1576" s="123"/>
      <c r="AF1576" s="123"/>
      <c r="AG1576" s="123"/>
      <c r="AH1576" s="123"/>
      <c r="AI1576" s="123"/>
      <c r="AJ1576" s="123"/>
      <c r="AK1576" s="123"/>
      <c r="AL1576" s="123"/>
      <c r="AM1576" s="123"/>
      <c r="AN1576" s="123"/>
      <c r="AO1576" s="123"/>
      <c r="AP1576" s="120"/>
      <c r="AQ1576" s="125" t="str">
        <f>IFERROR(VLOOKUP(G1576,'#Location List#'!$C$3:$D$150,2,FALSE),"")</f>
        <v/>
      </c>
      <c r="AR1576" s="125" t="str">
        <f>IFERROR(VLOOKUP(F1576,'#Location List#'!$Q$3:$R$1154,2,FALSE),"")</f>
        <v/>
      </c>
      <c r="AS1576" s="125" t="str">
        <f>IFERROR(VLOOKUP(V1576,'#Input Lists#'!$B$3:$D$46,3,FALSE),"")</f>
        <v/>
      </c>
      <c r="AT1576" s="125" t="str">
        <f>IFERROR(VLOOKUP(CONCATENATE(V1576," ",W1576),'#Input Lists#'!$K$3:$L$827,2,FALSE),"")</f>
        <v/>
      </c>
      <c r="AU1576" s="125">
        <f>IFERROR(VLOOKUP(AA1576,'#Input Lists#'!$BU$3:$BV$8,2,FALSE),"")</f>
        <v>1</v>
      </c>
      <c r="AV1576" s="118" t="str">
        <f>IFERROR(VLOOKUP(AB1576,'#Input Lists#'!$BO$3:$BP$9,2,FALSE),"")</f>
        <v/>
      </c>
      <c r="AW1576" s="118">
        <f>IFERROR(VLOOKUP(AC1576,'#Input Lists#'!$BL$3:$BM$7,2,FALSE),"")</f>
        <v>1</v>
      </c>
      <c r="AX1576" s="52" t="e">
        <f>VLOOKUP(AQ1576,'#Location List#'!$D$3:$K$150,4,FALSE)</f>
        <v>#N/A</v>
      </c>
      <c r="AY1576" s="273" t="e">
        <f>VLOOKUP(AX1576,'#Location List#'!$Z$3:$AA$13,2,FALSE)</f>
        <v>#N/A</v>
      </c>
      <c r="AZ1576" s="126" t="e">
        <f>VLOOKUP($AT1576,'#Input Lists#'!$L$3:$S$1033,6,FALSE)</f>
        <v>#N/A</v>
      </c>
      <c r="BA1576" s="239" t="e">
        <f>VLOOKUP($AT1576,'#Input Lists#'!$L$3:$S$833,7,FALSE)</f>
        <v>#N/A</v>
      </c>
      <c r="BB1576" s="239" t="e">
        <f>VLOOKUP($AT1576,'#Input Lists#'!$L$3:$S$833,8,FALSE)</f>
        <v>#N/A</v>
      </c>
      <c r="BC1576" s="91" t="str">
        <f t="shared" si="152"/>
        <v/>
      </c>
      <c r="BD1576" s="91" t="str">
        <f t="shared" si="153"/>
        <v/>
      </c>
      <c r="BE1576" s="15" t="str">
        <f t="shared" si="154"/>
        <v/>
      </c>
      <c r="BF1576" s="92" t="str">
        <f t="shared" si="155"/>
        <v>No Sighting Date</v>
      </c>
    </row>
    <row r="1577" spans="1:58" x14ac:dyDescent="0.25">
      <c r="A1577" s="118">
        <v>1572</v>
      </c>
      <c r="B1577" s="119"/>
      <c r="C1577" s="120"/>
      <c r="D1577" s="121"/>
      <c r="E1577" s="121"/>
      <c r="F1577" s="236"/>
      <c r="G1577" s="122" t="str">
        <f>IFERROR(VLOOKUP(F1577,'#Location List#'!$U$3:$V$1154,2,FALSE),"")</f>
        <v/>
      </c>
      <c r="H1577" s="120"/>
      <c r="I1577" s="120"/>
      <c r="J1577" s="120"/>
      <c r="K1577" s="120"/>
      <c r="L1577" s="120"/>
      <c r="M1577" s="120"/>
      <c r="N1577" s="120"/>
      <c r="O1577" s="120"/>
      <c r="P1577" s="120"/>
      <c r="Q1577" s="120"/>
      <c r="R1577" s="120"/>
      <c r="S1577" s="120"/>
      <c r="T1577" s="205">
        <f t="shared" si="150"/>
        <v>0</v>
      </c>
      <c r="U1577" s="205">
        <f t="shared" si="151"/>
        <v>0</v>
      </c>
      <c r="V1577" s="210"/>
      <c r="W1577" s="210"/>
      <c r="X1577" s="23" t="str">
        <f>IFERROR(VLOOKUP(AT1577,'#Input Lists#'!$L$3:$AH$833,3,FALSE)," ")</f>
        <v xml:space="preserve"> </v>
      </c>
      <c r="Y1577" s="23" t="str">
        <f>IFERROR(VLOOKUP(AT1577,'#Input Lists#'!$L$3:$AH$833,5,FALSE)," ")</f>
        <v xml:space="preserve"> </v>
      </c>
      <c r="Z1577" s="206" t="str">
        <f>IFERROR(VLOOKUP(AT1577,'#Input Lists#'!$L$3:$AH$833,9,FALSE)," ")</f>
        <v xml:space="preserve"> </v>
      </c>
      <c r="AA1577" s="119" t="s">
        <v>1527</v>
      </c>
      <c r="AB1577" s="120"/>
      <c r="AC1577" s="123"/>
      <c r="AD1577" s="123"/>
      <c r="AE1577" s="123"/>
      <c r="AF1577" s="123"/>
      <c r="AG1577" s="123"/>
      <c r="AH1577" s="123"/>
      <c r="AI1577" s="123"/>
      <c r="AJ1577" s="123"/>
      <c r="AK1577" s="123"/>
      <c r="AL1577" s="123"/>
      <c r="AM1577" s="123"/>
      <c r="AN1577" s="123"/>
      <c r="AO1577" s="123"/>
      <c r="AP1577" s="120"/>
      <c r="AQ1577" s="125" t="str">
        <f>IFERROR(VLOOKUP(G1577,'#Location List#'!$C$3:$D$150,2,FALSE),"")</f>
        <v/>
      </c>
      <c r="AR1577" s="125" t="str">
        <f>IFERROR(VLOOKUP(F1577,'#Location List#'!$Q$3:$R$1154,2,FALSE),"")</f>
        <v/>
      </c>
      <c r="AS1577" s="125" t="str">
        <f>IFERROR(VLOOKUP(V1577,'#Input Lists#'!$B$3:$D$46,3,FALSE),"")</f>
        <v/>
      </c>
      <c r="AT1577" s="125" t="str">
        <f>IFERROR(VLOOKUP(CONCATENATE(V1577," ",W1577),'#Input Lists#'!$K$3:$L$827,2,FALSE),"")</f>
        <v/>
      </c>
      <c r="AU1577" s="125">
        <f>IFERROR(VLOOKUP(AA1577,'#Input Lists#'!$BU$3:$BV$8,2,FALSE),"")</f>
        <v>1</v>
      </c>
      <c r="AV1577" s="118" t="str">
        <f>IFERROR(VLOOKUP(AB1577,'#Input Lists#'!$BO$3:$BP$9,2,FALSE),"")</f>
        <v/>
      </c>
      <c r="AW1577" s="118">
        <f>IFERROR(VLOOKUP(AC1577,'#Input Lists#'!$BL$3:$BM$7,2,FALSE),"")</f>
        <v>1</v>
      </c>
      <c r="AX1577" s="52" t="e">
        <f>VLOOKUP(AQ1577,'#Location List#'!$D$3:$K$150,4,FALSE)</f>
        <v>#N/A</v>
      </c>
      <c r="AY1577" s="273" t="e">
        <f>VLOOKUP(AX1577,'#Location List#'!$Z$3:$AA$13,2,FALSE)</f>
        <v>#N/A</v>
      </c>
      <c r="AZ1577" s="126" t="e">
        <f>VLOOKUP($AT1577,'#Input Lists#'!$L$3:$S$1033,6,FALSE)</f>
        <v>#N/A</v>
      </c>
      <c r="BA1577" s="239" t="e">
        <f>VLOOKUP($AT1577,'#Input Lists#'!$L$3:$S$833,7,FALSE)</f>
        <v>#N/A</v>
      </c>
      <c r="BB1577" s="239" t="e">
        <f>VLOOKUP($AT1577,'#Input Lists#'!$L$3:$S$833,8,FALSE)</f>
        <v>#N/A</v>
      </c>
      <c r="BC1577" s="91" t="str">
        <f t="shared" si="152"/>
        <v/>
      </c>
      <c r="BD1577" s="91" t="str">
        <f t="shared" si="153"/>
        <v/>
      </c>
      <c r="BE1577" s="15" t="str">
        <f t="shared" si="154"/>
        <v/>
      </c>
      <c r="BF1577" s="92" t="str">
        <f t="shared" si="155"/>
        <v>No Sighting Date</v>
      </c>
    </row>
    <row r="1578" spans="1:58" x14ac:dyDescent="0.25">
      <c r="A1578" s="118">
        <v>1573</v>
      </c>
      <c r="B1578" s="119"/>
      <c r="C1578" s="120"/>
      <c r="D1578" s="121"/>
      <c r="E1578" s="121"/>
      <c r="F1578" s="236"/>
      <c r="G1578" s="122" t="str">
        <f>IFERROR(VLOOKUP(F1578,'#Location List#'!$U$3:$V$1154,2,FALSE),"")</f>
        <v/>
      </c>
      <c r="H1578" s="120"/>
      <c r="I1578" s="120"/>
      <c r="J1578" s="120"/>
      <c r="K1578" s="120"/>
      <c r="L1578" s="120"/>
      <c r="M1578" s="120"/>
      <c r="N1578" s="120"/>
      <c r="O1578" s="120"/>
      <c r="P1578" s="120"/>
      <c r="Q1578" s="120"/>
      <c r="R1578" s="120"/>
      <c r="S1578" s="120"/>
      <c r="T1578" s="205">
        <f t="shared" si="150"/>
        <v>0</v>
      </c>
      <c r="U1578" s="205">
        <f t="shared" si="151"/>
        <v>0</v>
      </c>
      <c r="V1578" s="210"/>
      <c r="W1578" s="210"/>
      <c r="X1578" s="23" t="str">
        <f>IFERROR(VLOOKUP(AT1578,'#Input Lists#'!$L$3:$AH$833,3,FALSE)," ")</f>
        <v xml:space="preserve"> </v>
      </c>
      <c r="Y1578" s="23" t="str">
        <f>IFERROR(VLOOKUP(AT1578,'#Input Lists#'!$L$3:$AH$833,5,FALSE)," ")</f>
        <v xml:space="preserve"> </v>
      </c>
      <c r="Z1578" s="206" t="str">
        <f>IFERROR(VLOOKUP(AT1578,'#Input Lists#'!$L$3:$AH$833,9,FALSE)," ")</f>
        <v xml:space="preserve"> </v>
      </c>
      <c r="AA1578" s="119" t="s">
        <v>1527</v>
      </c>
      <c r="AB1578" s="120"/>
      <c r="AC1578" s="123"/>
      <c r="AD1578" s="123"/>
      <c r="AE1578" s="123"/>
      <c r="AF1578" s="123"/>
      <c r="AG1578" s="123"/>
      <c r="AH1578" s="123"/>
      <c r="AI1578" s="123"/>
      <c r="AJ1578" s="123"/>
      <c r="AK1578" s="123"/>
      <c r="AL1578" s="123"/>
      <c r="AM1578" s="123"/>
      <c r="AN1578" s="123"/>
      <c r="AO1578" s="123"/>
      <c r="AP1578" s="120"/>
      <c r="AQ1578" s="125" t="str">
        <f>IFERROR(VLOOKUP(G1578,'#Location List#'!$C$3:$D$150,2,FALSE),"")</f>
        <v/>
      </c>
      <c r="AR1578" s="125" t="str">
        <f>IFERROR(VLOOKUP(F1578,'#Location List#'!$Q$3:$R$1154,2,FALSE),"")</f>
        <v/>
      </c>
      <c r="AS1578" s="125" t="str">
        <f>IFERROR(VLOOKUP(V1578,'#Input Lists#'!$B$3:$D$46,3,FALSE),"")</f>
        <v/>
      </c>
      <c r="AT1578" s="125" t="str">
        <f>IFERROR(VLOOKUP(CONCATENATE(V1578," ",W1578),'#Input Lists#'!$K$3:$L$827,2,FALSE),"")</f>
        <v/>
      </c>
      <c r="AU1578" s="125">
        <f>IFERROR(VLOOKUP(AA1578,'#Input Lists#'!$BU$3:$BV$8,2,FALSE),"")</f>
        <v>1</v>
      </c>
      <c r="AV1578" s="118" t="str">
        <f>IFERROR(VLOOKUP(AB1578,'#Input Lists#'!$BO$3:$BP$9,2,FALSE),"")</f>
        <v/>
      </c>
      <c r="AW1578" s="118">
        <f>IFERROR(VLOOKUP(AC1578,'#Input Lists#'!$BL$3:$BM$7,2,FALSE),"")</f>
        <v>1</v>
      </c>
      <c r="AX1578" s="52" t="e">
        <f>VLOOKUP(AQ1578,'#Location List#'!$D$3:$K$150,4,FALSE)</f>
        <v>#N/A</v>
      </c>
      <c r="AY1578" s="273" t="e">
        <f>VLOOKUP(AX1578,'#Location List#'!$Z$3:$AA$13,2,FALSE)</f>
        <v>#N/A</v>
      </c>
      <c r="AZ1578" s="126" t="e">
        <f>VLOOKUP($AT1578,'#Input Lists#'!$L$3:$S$1033,6,FALSE)</f>
        <v>#N/A</v>
      </c>
      <c r="BA1578" s="239" t="e">
        <f>VLOOKUP($AT1578,'#Input Lists#'!$L$3:$S$833,7,FALSE)</f>
        <v>#N/A</v>
      </c>
      <c r="BB1578" s="239" t="e">
        <f>VLOOKUP($AT1578,'#Input Lists#'!$L$3:$S$833,8,FALSE)</f>
        <v>#N/A</v>
      </c>
      <c r="BC1578" s="91" t="str">
        <f t="shared" si="152"/>
        <v/>
      </c>
      <c r="BD1578" s="91" t="str">
        <f t="shared" si="153"/>
        <v/>
      </c>
      <c r="BE1578" s="15" t="str">
        <f t="shared" si="154"/>
        <v/>
      </c>
      <c r="BF1578" s="92" t="str">
        <f t="shared" si="155"/>
        <v>No Sighting Date</v>
      </c>
    </row>
    <row r="1579" spans="1:58" x14ac:dyDescent="0.25">
      <c r="A1579" s="118">
        <v>1574</v>
      </c>
      <c r="B1579" s="119"/>
      <c r="C1579" s="120"/>
      <c r="D1579" s="121"/>
      <c r="E1579" s="121"/>
      <c r="F1579" s="236"/>
      <c r="G1579" s="122" t="str">
        <f>IFERROR(VLOOKUP(F1579,'#Location List#'!$U$3:$V$1154,2,FALSE),"")</f>
        <v/>
      </c>
      <c r="H1579" s="120"/>
      <c r="I1579" s="120"/>
      <c r="J1579" s="120"/>
      <c r="K1579" s="120"/>
      <c r="L1579" s="120"/>
      <c r="M1579" s="120"/>
      <c r="N1579" s="120"/>
      <c r="O1579" s="120"/>
      <c r="P1579" s="120"/>
      <c r="Q1579" s="120"/>
      <c r="R1579" s="120"/>
      <c r="S1579" s="120"/>
      <c r="T1579" s="205">
        <f t="shared" si="150"/>
        <v>0</v>
      </c>
      <c r="U1579" s="205">
        <f t="shared" si="151"/>
        <v>0</v>
      </c>
      <c r="V1579" s="210"/>
      <c r="W1579" s="210"/>
      <c r="X1579" s="23" t="str">
        <f>IFERROR(VLOOKUP(AT1579,'#Input Lists#'!$L$3:$AH$833,3,FALSE)," ")</f>
        <v xml:space="preserve"> </v>
      </c>
      <c r="Y1579" s="23" t="str">
        <f>IFERROR(VLOOKUP(AT1579,'#Input Lists#'!$L$3:$AH$833,5,FALSE)," ")</f>
        <v xml:space="preserve"> </v>
      </c>
      <c r="Z1579" s="206" t="str">
        <f>IFERROR(VLOOKUP(AT1579,'#Input Lists#'!$L$3:$AH$833,9,FALSE)," ")</f>
        <v xml:space="preserve"> </v>
      </c>
      <c r="AA1579" s="119" t="s">
        <v>1527</v>
      </c>
      <c r="AB1579" s="120"/>
      <c r="AC1579" s="123"/>
      <c r="AD1579" s="123"/>
      <c r="AE1579" s="123"/>
      <c r="AF1579" s="123"/>
      <c r="AG1579" s="123"/>
      <c r="AH1579" s="123"/>
      <c r="AI1579" s="123"/>
      <c r="AJ1579" s="123"/>
      <c r="AK1579" s="123"/>
      <c r="AL1579" s="123"/>
      <c r="AM1579" s="123"/>
      <c r="AN1579" s="123"/>
      <c r="AO1579" s="123"/>
      <c r="AP1579" s="120"/>
      <c r="AQ1579" s="125" t="str">
        <f>IFERROR(VLOOKUP(G1579,'#Location List#'!$C$3:$D$150,2,FALSE),"")</f>
        <v/>
      </c>
      <c r="AR1579" s="125" t="str">
        <f>IFERROR(VLOOKUP(F1579,'#Location List#'!$Q$3:$R$1154,2,FALSE),"")</f>
        <v/>
      </c>
      <c r="AS1579" s="125" t="str">
        <f>IFERROR(VLOOKUP(V1579,'#Input Lists#'!$B$3:$D$46,3,FALSE),"")</f>
        <v/>
      </c>
      <c r="AT1579" s="125" t="str">
        <f>IFERROR(VLOOKUP(CONCATENATE(V1579," ",W1579),'#Input Lists#'!$K$3:$L$827,2,FALSE),"")</f>
        <v/>
      </c>
      <c r="AU1579" s="125">
        <f>IFERROR(VLOOKUP(AA1579,'#Input Lists#'!$BU$3:$BV$8,2,FALSE),"")</f>
        <v>1</v>
      </c>
      <c r="AV1579" s="118" t="str">
        <f>IFERROR(VLOOKUP(AB1579,'#Input Lists#'!$BO$3:$BP$9,2,FALSE),"")</f>
        <v/>
      </c>
      <c r="AW1579" s="118">
        <f>IFERROR(VLOOKUP(AC1579,'#Input Lists#'!$BL$3:$BM$7,2,FALSE),"")</f>
        <v>1</v>
      </c>
      <c r="AX1579" s="52" t="e">
        <f>VLOOKUP(AQ1579,'#Location List#'!$D$3:$K$150,4,FALSE)</f>
        <v>#N/A</v>
      </c>
      <c r="AY1579" s="273" t="e">
        <f>VLOOKUP(AX1579,'#Location List#'!$Z$3:$AA$13,2,FALSE)</f>
        <v>#N/A</v>
      </c>
      <c r="AZ1579" s="126" t="e">
        <f>VLOOKUP($AT1579,'#Input Lists#'!$L$3:$S$1033,6,FALSE)</f>
        <v>#N/A</v>
      </c>
      <c r="BA1579" s="239" t="e">
        <f>VLOOKUP($AT1579,'#Input Lists#'!$L$3:$S$833,7,FALSE)</f>
        <v>#N/A</v>
      </c>
      <c r="BB1579" s="239" t="e">
        <f>VLOOKUP($AT1579,'#Input Lists#'!$L$3:$S$833,8,FALSE)</f>
        <v>#N/A</v>
      </c>
      <c r="BC1579" s="91" t="str">
        <f t="shared" si="152"/>
        <v/>
      </c>
      <c r="BD1579" s="91" t="str">
        <f t="shared" si="153"/>
        <v/>
      </c>
      <c r="BE1579" s="15" t="str">
        <f t="shared" si="154"/>
        <v/>
      </c>
      <c r="BF1579" s="92" t="str">
        <f t="shared" si="155"/>
        <v>No Sighting Date</v>
      </c>
    </row>
    <row r="1580" spans="1:58" x14ac:dyDescent="0.25">
      <c r="A1580" s="118">
        <v>1575</v>
      </c>
      <c r="B1580" s="119"/>
      <c r="C1580" s="120"/>
      <c r="D1580" s="121"/>
      <c r="E1580" s="121"/>
      <c r="F1580" s="236"/>
      <c r="G1580" s="122" t="str">
        <f>IFERROR(VLOOKUP(F1580,'#Location List#'!$U$3:$V$1154,2,FALSE),"")</f>
        <v/>
      </c>
      <c r="H1580" s="120"/>
      <c r="I1580" s="120"/>
      <c r="J1580" s="120"/>
      <c r="K1580" s="120"/>
      <c r="L1580" s="120"/>
      <c r="M1580" s="120"/>
      <c r="N1580" s="120"/>
      <c r="O1580" s="120"/>
      <c r="P1580" s="120"/>
      <c r="Q1580" s="120"/>
      <c r="R1580" s="120"/>
      <c r="S1580" s="120"/>
      <c r="T1580" s="205">
        <f t="shared" si="150"/>
        <v>0</v>
      </c>
      <c r="U1580" s="205">
        <f t="shared" si="151"/>
        <v>0</v>
      </c>
      <c r="V1580" s="210"/>
      <c r="W1580" s="210"/>
      <c r="X1580" s="23" t="str">
        <f>IFERROR(VLOOKUP(AT1580,'#Input Lists#'!$L$3:$AH$833,3,FALSE)," ")</f>
        <v xml:space="preserve"> </v>
      </c>
      <c r="Y1580" s="23" t="str">
        <f>IFERROR(VLOOKUP(AT1580,'#Input Lists#'!$L$3:$AH$833,5,FALSE)," ")</f>
        <v xml:space="preserve"> </v>
      </c>
      <c r="Z1580" s="206" t="str">
        <f>IFERROR(VLOOKUP(AT1580,'#Input Lists#'!$L$3:$AH$833,9,FALSE)," ")</f>
        <v xml:space="preserve"> </v>
      </c>
      <c r="AA1580" s="119" t="s">
        <v>1527</v>
      </c>
      <c r="AB1580" s="120"/>
      <c r="AC1580" s="123"/>
      <c r="AD1580" s="123"/>
      <c r="AE1580" s="123"/>
      <c r="AF1580" s="123"/>
      <c r="AG1580" s="123"/>
      <c r="AH1580" s="123"/>
      <c r="AI1580" s="123"/>
      <c r="AJ1580" s="123"/>
      <c r="AK1580" s="123"/>
      <c r="AL1580" s="123"/>
      <c r="AM1580" s="123"/>
      <c r="AN1580" s="123"/>
      <c r="AO1580" s="123"/>
      <c r="AP1580" s="120"/>
      <c r="AQ1580" s="125" t="str">
        <f>IFERROR(VLOOKUP(G1580,'#Location List#'!$C$3:$D$150,2,FALSE),"")</f>
        <v/>
      </c>
      <c r="AR1580" s="125" t="str">
        <f>IFERROR(VLOOKUP(F1580,'#Location List#'!$Q$3:$R$1154,2,FALSE),"")</f>
        <v/>
      </c>
      <c r="AS1580" s="125" t="str">
        <f>IFERROR(VLOOKUP(V1580,'#Input Lists#'!$B$3:$D$46,3,FALSE),"")</f>
        <v/>
      </c>
      <c r="AT1580" s="125" t="str">
        <f>IFERROR(VLOOKUP(CONCATENATE(V1580," ",W1580),'#Input Lists#'!$K$3:$L$827,2,FALSE),"")</f>
        <v/>
      </c>
      <c r="AU1580" s="125">
        <f>IFERROR(VLOOKUP(AA1580,'#Input Lists#'!$BU$3:$BV$8,2,FALSE),"")</f>
        <v>1</v>
      </c>
      <c r="AV1580" s="118" t="str">
        <f>IFERROR(VLOOKUP(AB1580,'#Input Lists#'!$BO$3:$BP$9,2,FALSE),"")</f>
        <v/>
      </c>
      <c r="AW1580" s="118">
        <f>IFERROR(VLOOKUP(AC1580,'#Input Lists#'!$BL$3:$BM$7,2,FALSE),"")</f>
        <v>1</v>
      </c>
      <c r="AX1580" s="52" t="e">
        <f>VLOOKUP(AQ1580,'#Location List#'!$D$3:$K$150,4,FALSE)</f>
        <v>#N/A</v>
      </c>
      <c r="AY1580" s="273" t="e">
        <f>VLOOKUP(AX1580,'#Location List#'!$Z$3:$AA$13,2,FALSE)</f>
        <v>#N/A</v>
      </c>
      <c r="AZ1580" s="126" t="e">
        <f>VLOOKUP($AT1580,'#Input Lists#'!$L$3:$S$1033,6,FALSE)</f>
        <v>#N/A</v>
      </c>
      <c r="BA1580" s="239" t="e">
        <f>VLOOKUP($AT1580,'#Input Lists#'!$L$3:$S$833,7,FALSE)</f>
        <v>#N/A</v>
      </c>
      <c r="BB1580" s="239" t="e">
        <f>VLOOKUP($AT1580,'#Input Lists#'!$L$3:$S$833,8,FALSE)</f>
        <v>#N/A</v>
      </c>
      <c r="BC1580" s="91" t="str">
        <f t="shared" si="152"/>
        <v/>
      </c>
      <c r="BD1580" s="91" t="str">
        <f t="shared" si="153"/>
        <v/>
      </c>
      <c r="BE1580" s="15" t="str">
        <f t="shared" si="154"/>
        <v/>
      </c>
      <c r="BF1580" s="92" t="str">
        <f t="shared" si="155"/>
        <v>No Sighting Date</v>
      </c>
    </row>
    <row r="1581" spans="1:58" x14ac:dyDescent="0.25">
      <c r="A1581" s="118">
        <v>1576</v>
      </c>
      <c r="B1581" s="119"/>
      <c r="C1581" s="120"/>
      <c r="D1581" s="121"/>
      <c r="E1581" s="121"/>
      <c r="F1581" s="236"/>
      <c r="G1581" s="122" t="str">
        <f>IFERROR(VLOOKUP(F1581,'#Location List#'!$U$3:$V$1154,2,FALSE),"")</f>
        <v/>
      </c>
      <c r="H1581" s="120"/>
      <c r="I1581" s="120"/>
      <c r="J1581" s="120"/>
      <c r="K1581" s="120"/>
      <c r="L1581" s="120"/>
      <c r="M1581" s="120"/>
      <c r="N1581" s="120"/>
      <c r="O1581" s="120"/>
      <c r="P1581" s="120"/>
      <c r="Q1581" s="120"/>
      <c r="R1581" s="120"/>
      <c r="S1581" s="120"/>
      <c r="T1581" s="205">
        <f t="shared" si="150"/>
        <v>0</v>
      </c>
      <c r="U1581" s="205">
        <f t="shared" si="151"/>
        <v>0</v>
      </c>
      <c r="V1581" s="210"/>
      <c r="W1581" s="210"/>
      <c r="X1581" s="23" t="str">
        <f>IFERROR(VLOOKUP(AT1581,'#Input Lists#'!$L$3:$AH$833,3,FALSE)," ")</f>
        <v xml:space="preserve"> </v>
      </c>
      <c r="Y1581" s="23" t="str">
        <f>IFERROR(VLOOKUP(AT1581,'#Input Lists#'!$L$3:$AH$833,5,FALSE)," ")</f>
        <v xml:space="preserve"> </v>
      </c>
      <c r="Z1581" s="206" t="str">
        <f>IFERROR(VLOOKUP(AT1581,'#Input Lists#'!$L$3:$AH$833,9,FALSE)," ")</f>
        <v xml:space="preserve"> </v>
      </c>
      <c r="AA1581" s="119" t="s">
        <v>1527</v>
      </c>
      <c r="AB1581" s="120"/>
      <c r="AC1581" s="123"/>
      <c r="AD1581" s="123"/>
      <c r="AE1581" s="123"/>
      <c r="AF1581" s="123"/>
      <c r="AG1581" s="123"/>
      <c r="AH1581" s="123"/>
      <c r="AI1581" s="123"/>
      <c r="AJ1581" s="123"/>
      <c r="AK1581" s="123"/>
      <c r="AL1581" s="123"/>
      <c r="AM1581" s="123"/>
      <c r="AN1581" s="123"/>
      <c r="AO1581" s="123"/>
      <c r="AP1581" s="120"/>
      <c r="AQ1581" s="125" t="str">
        <f>IFERROR(VLOOKUP(G1581,'#Location List#'!$C$3:$D$150,2,FALSE),"")</f>
        <v/>
      </c>
      <c r="AR1581" s="125" t="str">
        <f>IFERROR(VLOOKUP(F1581,'#Location List#'!$Q$3:$R$1154,2,FALSE),"")</f>
        <v/>
      </c>
      <c r="AS1581" s="125" t="str">
        <f>IFERROR(VLOOKUP(V1581,'#Input Lists#'!$B$3:$D$46,3,FALSE),"")</f>
        <v/>
      </c>
      <c r="AT1581" s="125" t="str">
        <f>IFERROR(VLOOKUP(CONCATENATE(V1581," ",W1581),'#Input Lists#'!$K$3:$L$827,2,FALSE),"")</f>
        <v/>
      </c>
      <c r="AU1581" s="125">
        <f>IFERROR(VLOOKUP(AA1581,'#Input Lists#'!$BU$3:$BV$8,2,FALSE),"")</f>
        <v>1</v>
      </c>
      <c r="AV1581" s="118" t="str">
        <f>IFERROR(VLOOKUP(AB1581,'#Input Lists#'!$BO$3:$BP$9,2,FALSE),"")</f>
        <v/>
      </c>
      <c r="AW1581" s="118">
        <f>IFERROR(VLOOKUP(AC1581,'#Input Lists#'!$BL$3:$BM$7,2,FALSE),"")</f>
        <v>1</v>
      </c>
      <c r="AX1581" s="52" t="e">
        <f>VLOOKUP(AQ1581,'#Location List#'!$D$3:$K$150,4,FALSE)</f>
        <v>#N/A</v>
      </c>
      <c r="AY1581" s="273" t="e">
        <f>VLOOKUP(AX1581,'#Location List#'!$Z$3:$AA$13,2,FALSE)</f>
        <v>#N/A</v>
      </c>
      <c r="AZ1581" s="126" t="e">
        <f>VLOOKUP($AT1581,'#Input Lists#'!$L$3:$S$1033,6,FALSE)</f>
        <v>#N/A</v>
      </c>
      <c r="BA1581" s="239" t="e">
        <f>VLOOKUP($AT1581,'#Input Lists#'!$L$3:$S$833,7,FALSE)</f>
        <v>#N/A</v>
      </c>
      <c r="BB1581" s="239" t="e">
        <f>VLOOKUP($AT1581,'#Input Lists#'!$L$3:$S$833,8,FALSE)</f>
        <v>#N/A</v>
      </c>
      <c r="BC1581" s="91" t="str">
        <f t="shared" si="152"/>
        <v/>
      </c>
      <c r="BD1581" s="91" t="str">
        <f t="shared" si="153"/>
        <v/>
      </c>
      <c r="BE1581" s="15" t="str">
        <f t="shared" si="154"/>
        <v/>
      </c>
      <c r="BF1581" s="92" t="str">
        <f t="shared" si="155"/>
        <v>No Sighting Date</v>
      </c>
    </row>
    <row r="1582" spans="1:58" x14ac:dyDescent="0.25">
      <c r="A1582" s="118">
        <v>1577</v>
      </c>
      <c r="B1582" s="119"/>
      <c r="C1582" s="120"/>
      <c r="D1582" s="121"/>
      <c r="E1582" s="121"/>
      <c r="F1582" s="236"/>
      <c r="G1582" s="122" t="str">
        <f>IFERROR(VLOOKUP(F1582,'#Location List#'!$U$3:$V$1154,2,FALSE),"")</f>
        <v/>
      </c>
      <c r="H1582" s="120"/>
      <c r="I1582" s="120"/>
      <c r="J1582" s="120"/>
      <c r="K1582" s="120"/>
      <c r="L1582" s="120"/>
      <c r="M1582" s="120"/>
      <c r="N1582" s="120"/>
      <c r="O1582" s="120"/>
      <c r="P1582" s="120"/>
      <c r="Q1582" s="120"/>
      <c r="R1582" s="120"/>
      <c r="S1582" s="120"/>
      <c r="T1582" s="205">
        <f t="shared" si="150"/>
        <v>0</v>
      </c>
      <c r="U1582" s="205">
        <f t="shared" si="151"/>
        <v>0</v>
      </c>
      <c r="V1582" s="210"/>
      <c r="W1582" s="210"/>
      <c r="X1582" s="23" t="str">
        <f>IFERROR(VLOOKUP(AT1582,'#Input Lists#'!$L$3:$AH$833,3,FALSE)," ")</f>
        <v xml:space="preserve"> </v>
      </c>
      <c r="Y1582" s="23" t="str">
        <f>IFERROR(VLOOKUP(AT1582,'#Input Lists#'!$L$3:$AH$833,5,FALSE)," ")</f>
        <v xml:space="preserve"> </v>
      </c>
      <c r="Z1582" s="206" t="str">
        <f>IFERROR(VLOOKUP(AT1582,'#Input Lists#'!$L$3:$AH$833,9,FALSE)," ")</f>
        <v xml:space="preserve"> </v>
      </c>
      <c r="AA1582" s="119" t="s">
        <v>1527</v>
      </c>
      <c r="AB1582" s="120"/>
      <c r="AC1582" s="123"/>
      <c r="AD1582" s="123"/>
      <c r="AE1582" s="123"/>
      <c r="AF1582" s="123"/>
      <c r="AG1582" s="123"/>
      <c r="AH1582" s="123"/>
      <c r="AI1582" s="123"/>
      <c r="AJ1582" s="123"/>
      <c r="AK1582" s="123"/>
      <c r="AL1582" s="123"/>
      <c r="AM1582" s="123"/>
      <c r="AN1582" s="123"/>
      <c r="AO1582" s="123"/>
      <c r="AP1582" s="120"/>
      <c r="AQ1582" s="125" t="str">
        <f>IFERROR(VLOOKUP(G1582,'#Location List#'!$C$3:$D$150,2,FALSE),"")</f>
        <v/>
      </c>
      <c r="AR1582" s="125" t="str">
        <f>IFERROR(VLOOKUP(F1582,'#Location List#'!$Q$3:$R$1154,2,FALSE),"")</f>
        <v/>
      </c>
      <c r="AS1582" s="125" t="str">
        <f>IFERROR(VLOOKUP(V1582,'#Input Lists#'!$B$3:$D$46,3,FALSE),"")</f>
        <v/>
      </c>
      <c r="AT1582" s="125" t="str">
        <f>IFERROR(VLOOKUP(CONCATENATE(V1582," ",W1582),'#Input Lists#'!$K$3:$L$827,2,FALSE),"")</f>
        <v/>
      </c>
      <c r="AU1582" s="125">
        <f>IFERROR(VLOOKUP(AA1582,'#Input Lists#'!$BU$3:$BV$8,2,FALSE),"")</f>
        <v>1</v>
      </c>
      <c r="AV1582" s="118" t="str">
        <f>IFERROR(VLOOKUP(AB1582,'#Input Lists#'!$BO$3:$BP$9,2,FALSE),"")</f>
        <v/>
      </c>
      <c r="AW1582" s="118">
        <f>IFERROR(VLOOKUP(AC1582,'#Input Lists#'!$BL$3:$BM$7,2,FALSE),"")</f>
        <v>1</v>
      </c>
      <c r="AX1582" s="52" t="e">
        <f>VLOOKUP(AQ1582,'#Location List#'!$D$3:$K$150,4,FALSE)</f>
        <v>#N/A</v>
      </c>
      <c r="AY1582" s="273" t="e">
        <f>VLOOKUP(AX1582,'#Location List#'!$Z$3:$AA$13,2,FALSE)</f>
        <v>#N/A</v>
      </c>
      <c r="AZ1582" s="126" t="e">
        <f>VLOOKUP($AT1582,'#Input Lists#'!$L$3:$S$1033,6,FALSE)</f>
        <v>#N/A</v>
      </c>
      <c r="BA1582" s="239" t="e">
        <f>VLOOKUP($AT1582,'#Input Lists#'!$L$3:$S$833,7,FALSE)</f>
        <v>#N/A</v>
      </c>
      <c r="BB1582" s="239" t="e">
        <f>VLOOKUP($AT1582,'#Input Lists#'!$L$3:$S$833,8,FALSE)</f>
        <v>#N/A</v>
      </c>
      <c r="BC1582" s="91" t="str">
        <f t="shared" si="152"/>
        <v/>
      </c>
      <c r="BD1582" s="91" t="str">
        <f t="shared" si="153"/>
        <v/>
      </c>
      <c r="BE1582" s="15" t="str">
        <f t="shared" si="154"/>
        <v/>
      </c>
      <c r="BF1582" s="92" t="str">
        <f t="shared" si="155"/>
        <v>No Sighting Date</v>
      </c>
    </row>
    <row r="1583" spans="1:58" x14ac:dyDescent="0.25">
      <c r="A1583" s="118">
        <v>1578</v>
      </c>
      <c r="B1583" s="119"/>
      <c r="C1583" s="120"/>
      <c r="D1583" s="121"/>
      <c r="E1583" s="121"/>
      <c r="F1583" s="236"/>
      <c r="G1583" s="122" t="str">
        <f>IFERROR(VLOOKUP(F1583,'#Location List#'!$U$3:$V$1154,2,FALSE),"")</f>
        <v/>
      </c>
      <c r="H1583" s="120"/>
      <c r="I1583" s="120"/>
      <c r="J1583" s="120"/>
      <c r="K1583" s="120"/>
      <c r="L1583" s="120"/>
      <c r="M1583" s="120"/>
      <c r="N1583" s="120"/>
      <c r="O1583" s="120"/>
      <c r="P1583" s="120"/>
      <c r="Q1583" s="120"/>
      <c r="R1583" s="120"/>
      <c r="S1583" s="120"/>
      <c r="T1583" s="205">
        <f t="shared" si="150"/>
        <v>0</v>
      </c>
      <c r="U1583" s="205">
        <f t="shared" si="151"/>
        <v>0</v>
      </c>
      <c r="V1583" s="210"/>
      <c r="W1583" s="210"/>
      <c r="X1583" s="23" t="str">
        <f>IFERROR(VLOOKUP(AT1583,'#Input Lists#'!$L$3:$AH$833,3,FALSE)," ")</f>
        <v xml:space="preserve"> </v>
      </c>
      <c r="Y1583" s="23" t="str">
        <f>IFERROR(VLOOKUP(AT1583,'#Input Lists#'!$L$3:$AH$833,5,FALSE)," ")</f>
        <v xml:space="preserve"> </v>
      </c>
      <c r="Z1583" s="206" t="str">
        <f>IFERROR(VLOOKUP(AT1583,'#Input Lists#'!$L$3:$AH$833,9,FALSE)," ")</f>
        <v xml:space="preserve"> </v>
      </c>
      <c r="AA1583" s="119" t="s">
        <v>1527</v>
      </c>
      <c r="AB1583" s="120"/>
      <c r="AC1583" s="123"/>
      <c r="AD1583" s="123"/>
      <c r="AE1583" s="123"/>
      <c r="AF1583" s="123"/>
      <c r="AG1583" s="123"/>
      <c r="AH1583" s="123"/>
      <c r="AI1583" s="123"/>
      <c r="AJ1583" s="123"/>
      <c r="AK1583" s="123"/>
      <c r="AL1583" s="123"/>
      <c r="AM1583" s="123"/>
      <c r="AN1583" s="123"/>
      <c r="AO1583" s="123"/>
      <c r="AP1583" s="120"/>
      <c r="AQ1583" s="125" t="str">
        <f>IFERROR(VLOOKUP(G1583,'#Location List#'!$C$3:$D$150,2,FALSE),"")</f>
        <v/>
      </c>
      <c r="AR1583" s="125" t="str">
        <f>IFERROR(VLOOKUP(F1583,'#Location List#'!$Q$3:$R$1154,2,FALSE),"")</f>
        <v/>
      </c>
      <c r="AS1583" s="125" t="str">
        <f>IFERROR(VLOOKUP(V1583,'#Input Lists#'!$B$3:$D$46,3,FALSE),"")</f>
        <v/>
      </c>
      <c r="AT1583" s="125" t="str">
        <f>IFERROR(VLOOKUP(CONCATENATE(V1583," ",W1583),'#Input Lists#'!$K$3:$L$827,2,FALSE),"")</f>
        <v/>
      </c>
      <c r="AU1583" s="125">
        <f>IFERROR(VLOOKUP(AA1583,'#Input Lists#'!$BU$3:$BV$8,2,FALSE),"")</f>
        <v>1</v>
      </c>
      <c r="AV1583" s="118" t="str">
        <f>IFERROR(VLOOKUP(AB1583,'#Input Lists#'!$BO$3:$BP$9,2,FALSE),"")</f>
        <v/>
      </c>
      <c r="AW1583" s="118">
        <f>IFERROR(VLOOKUP(AC1583,'#Input Lists#'!$BL$3:$BM$7,2,FALSE),"")</f>
        <v>1</v>
      </c>
      <c r="AX1583" s="52" t="e">
        <f>VLOOKUP(AQ1583,'#Location List#'!$D$3:$K$150,4,FALSE)</f>
        <v>#N/A</v>
      </c>
      <c r="AY1583" s="273" t="e">
        <f>VLOOKUP(AX1583,'#Location List#'!$Z$3:$AA$13,2,FALSE)</f>
        <v>#N/A</v>
      </c>
      <c r="AZ1583" s="126" t="e">
        <f>VLOOKUP($AT1583,'#Input Lists#'!$L$3:$S$1033,6,FALSE)</f>
        <v>#N/A</v>
      </c>
      <c r="BA1583" s="239" t="e">
        <f>VLOOKUP($AT1583,'#Input Lists#'!$L$3:$S$833,7,FALSE)</f>
        <v>#N/A</v>
      </c>
      <c r="BB1583" s="239" t="e">
        <f>VLOOKUP($AT1583,'#Input Lists#'!$L$3:$S$833,8,FALSE)</f>
        <v>#N/A</v>
      </c>
      <c r="BC1583" s="91" t="str">
        <f t="shared" si="152"/>
        <v/>
      </c>
      <c r="BD1583" s="91" t="str">
        <f t="shared" si="153"/>
        <v/>
      </c>
      <c r="BE1583" s="15" t="str">
        <f t="shared" si="154"/>
        <v/>
      </c>
      <c r="BF1583" s="92" t="str">
        <f t="shared" si="155"/>
        <v>No Sighting Date</v>
      </c>
    </row>
    <row r="1584" spans="1:58" x14ac:dyDescent="0.25">
      <c r="A1584" s="118">
        <v>1579</v>
      </c>
      <c r="B1584" s="119"/>
      <c r="C1584" s="120"/>
      <c r="D1584" s="121"/>
      <c r="E1584" s="121"/>
      <c r="F1584" s="236"/>
      <c r="G1584" s="122" t="str">
        <f>IFERROR(VLOOKUP(F1584,'#Location List#'!$U$3:$V$1154,2,FALSE),"")</f>
        <v/>
      </c>
      <c r="H1584" s="120"/>
      <c r="I1584" s="120"/>
      <c r="J1584" s="120"/>
      <c r="K1584" s="120"/>
      <c r="L1584" s="120"/>
      <c r="M1584" s="120"/>
      <c r="N1584" s="120"/>
      <c r="O1584" s="120"/>
      <c r="P1584" s="120"/>
      <c r="Q1584" s="120"/>
      <c r="R1584" s="120"/>
      <c r="S1584" s="120"/>
      <c r="T1584" s="205">
        <f t="shared" si="150"/>
        <v>0</v>
      </c>
      <c r="U1584" s="205">
        <f t="shared" si="151"/>
        <v>0</v>
      </c>
      <c r="V1584" s="210"/>
      <c r="W1584" s="210"/>
      <c r="X1584" s="23" t="str">
        <f>IFERROR(VLOOKUP(AT1584,'#Input Lists#'!$L$3:$AH$833,3,FALSE)," ")</f>
        <v xml:space="preserve"> </v>
      </c>
      <c r="Y1584" s="23" t="str">
        <f>IFERROR(VLOOKUP(AT1584,'#Input Lists#'!$L$3:$AH$833,5,FALSE)," ")</f>
        <v xml:space="preserve"> </v>
      </c>
      <c r="Z1584" s="206" t="str">
        <f>IFERROR(VLOOKUP(AT1584,'#Input Lists#'!$L$3:$AH$833,9,FALSE)," ")</f>
        <v xml:space="preserve"> </v>
      </c>
      <c r="AA1584" s="119" t="s">
        <v>1527</v>
      </c>
      <c r="AB1584" s="120"/>
      <c r="AC1584" s="123"/>
      <c r="AD1584" s="123"/>
      <c r="AE1584" s="123"/>
      <c r="AF1584" s="123"/>
      <c r="AG1584" s="123"/>
      <c r="AH1584" s="123"/>
      <c r="AI1584" s="123"/>
      <c r="AJ1584" s="123"/>
      <c r="AK1584" s="123"/>
      <c r="AL1584" s="123"/>
      <c r="AM1584" s="123"/>
      <c r="AN1584" s="123"/>
      <c r="AO1584" s="123"/>
      <c r="AP1584" s="120"/>
      <c r="AQ1584" s="125" t="str">
        <f>IFERROR(VLOOKUP(G1584,'#Location List#'!$C$3:$D$150,2,FALSE),"")</f>
        <v/>
      </c>
      <c r="AR1584" s="125" t="str">
        <f>IFERROR(VLOOKUP(F1584,'#Location List#'!$Q$3:$R$1154,2,FALSE),"")</f>
        <v/>
      </c>
      <c r="AS1584" s="125" t="str">
        <f>IFERROR(VLOOKUP(V1584,'#Input Lists#'!$B$3:$D$46,3,FALSE),"")</f>
        <v/>
      </c>
      <c r="AT1584" s="125" t="str">
        <f>IFERROR(VLOOKUP(CONCATENATE(V1584," ",W1584),'#Input Lists#'!$K$3:$L$827,2,FALSE),"")</f>
        <v/>
      </c>
      <c r="AU1584" s="125">
        <f>IFERROR(VLOOKUP(AA1584,'#Input Lists#'!$BU$3:$BV$8,2,FALSE),"")</f>
        <v>1</v>
      </c>
      <c r="AV1584" s="118" t="str">
        <f>IFERROR(VLOOKUP(AB1584,'#Input Lists#'!$BO$3:$BP$9,2,FALSE),"")</f>
        <v/>
      </c>
      <c r="AW1584" s="118">
        <f>IFERROR(VLOOKUP(AC1584,'#Input Lists#'!$BL$3:$BM$7,2,FALSE),"")</f>
        <v>1</v>
      </c>
      <c r="AX1584" s="52" t="e">
        <f>VLOOKUP(AQ1584,'#Location List#'!$D$3:$K$150,4,FALSE)</f>
        <v>#N/A</v>
      </c>
      <c r="AY1584" s="273" t="e">
        <f>VLOOKUP(AX1584,'#Location List#'!$Z$3:$AA$13,2,FALSE)</f>
        <v>#N/A</v>
      </c>
      <c r="AZ1584" s="126" t="e">
        <f>VLOOKUP($AT1584,'#Input Lists#'!$L$3:$S$1033,6,FALSE)</f>
        <v>#N/A</v>
      </c>
      <c r="BA1584" s="239" t="e">
        <f>VLOOKUP($AT1584,'#Input Lists#'!$L$3:$S$833,7,FALSE)</f>
        <v>#N/A</v>
      </c>
      <c r="BB1584" s="239" t="e">
        <f>VLOOKUP($AT1584,'#Input Lists#'!$L$3:$S$833,8,FALSE)</f>
        <v>#N/A</v>
      </c>
      <c r="BC1584" s="91" t="str">
        <f t="shared" si="152"/>
        <v/>
      </c>
      <c r="BD1584" s="91" t="str">
        <f t="shared" si="153"/>
        <v/>
      </c>
      <c r="BE1584" s="15" t="str">
        <f t="shared" si="154"/>
        <v/>
      </c>
      <c r="BF1584" s="92" t="str">
        <f t="shared" si="155"/>
        <v>No Sighting Date</v>
      </c>
    </row>
    <row r="1585" spans="1:58" x14ac:dyDescent="0.25">
      <c r="A1585" s="118">
        <v>1580</v>
      </c>
      <c r="B1585" s="119"/>
      <c r="C1585" s="120"/>
      <c r="D1585" s="121"/>
      <c r="E1585" s="121"/>
      <c r="F1585" s="236"/>
      <c r="G1585" s="122" t="str">
        <f>IFERROR(VLOOKUP(F1585,'#Location List#'!$U$3:$V$1154,2,FALSE),"")</f>
        <v/>
      </c>
      <c r="H1585" s="120"/>
      <c r="I1585" s="120"/>
      <c r="J1585" s="120"/>
      <c r="K1585" s="120"/>
      <c r="L1585" s="120"/>
      <c r="M1585" s="120"/>
      <c r="N1585" s="120"/>
      <c r="O1585" s="120"/>
      <c r="P1585" s="120"/>
      <c r="Q1585" s="120"/>
      <c r="R1585" s="120"/>
      <c r="S1585" s="120"/>
      <c r="T1585" s="205">
        <f t="shared" si="150"/>
        <v>0</v>
      </c>
      <c r="U1585" s="205">
        <f t="shared" si="151"/>
        <v>0</v>
      </c>
      <c r="V1585" s="210"/>
      <c r="W1585" s="210"/>
      <c r="X1585" s="23" t="str">
        <f>IFERROR(VLOOKUP(AT1585,'#Input Lists#'!$L$3:$AH$833,3,FALSE)," ")</f>
        <v xml:space="preserve"> </v>
      </c>
      <c r="Y1585" s="23" t="str">
        <f>IFERROR(VLOOKUP(AT1585,'#Input Lists#'!$L$3:$AH$833,5,FALSE)," ")</f>
        <v xml:space="preserve"> </v>
      </c>
      <c r="Z1585" s="206" t="str">
        <f>IFERROR(VLOOKUP(AT1585,'#Input Lists#'!$L$3:$AH$833,9,FALSE)," ")</f>
        <v xml:space="preserve"> </v>
      </c>
      <c r="AA1585" s="119" t="s">
        <v>1527</v>
      </c>
      <c r="AB1585" s="120"/>
      <c r="AC1585" s="123"/>
      <c r="AD1585" s="123"/>
      <c r="AE1585" s="123"/>
      <c r="AF1585" s="123"/>
      <c r="AG1585" s="123"/>
      <c r="AH1585" s="123"/>
      <c r="AI1585" s="123"/>
      <c r="AJ1585" s="123"/>
      <c r="AK1585" s="123"/>
      <c r="AL1585" s="123"/>
      <c r="AM1585" s="123"/>
      <c r="AN1585" s="123"/>
      <c r="AO1585" s="123"/>
      <c r="AP1585" s="120"/>
      <c r="AQ1585" s="125" t="str">
        <f>IFERROR(VLOOKUP(G1585,'#Location List#'!$C$3:$D$150,2,FALSE),"")</f>
        <v/>
      </c>
      <c r="AR1585" s="125" t="str">
        <f>IFERROR(VLOOKUP(F1585,'#Location List#'!$Q$3:$R$1154,2,FALSE),"")</f>
        <v/>
      </c>
      <c r="AS1585" s="125" t="str">
        <f>IFERROR(VLOOKUP(V1585,'#Input Lists#'!$B$3:$D$46,3,FALSE),"")</f>
        <v/>
      </c>
      <c r="AT1585" s="125" t="str">
        <f>IFERROR(VLOOKUP(CONCATENATE(V1585," ",W1585),'#Input Lists#'!$K$3:$L$827,2,FALSE),"")</f>
        <v/>
      </c>
      <c r="AU1585" s="125">
        <f>IFERROR(VLOOKUP(AA1585,'#Input Lists#'!$BU$3:$BV$8,2,FALSE),"")</f>
        <v>1</v>
      </c>
      <c r="AV1585" s="118" t="str">
        <f>IFERROR(VLOOKUP(AB1585,'#Input Lists#'!$BO$3:$BP$9,2,FALSE),"")</f>
        <v/>
      </c>
      <c r="AW1585" s="118">
        <f>IFERROR(VLOOKUP(AC1585,'#Input Lists#'!$BL$3:$BM$7,2,FALSE),"")</f>
        <v>1</v>
      </c>
      <c r="AX1585" s="52" t="e">
        <f>VLOOKUP(AQ1585,'#Location List#'!$D$3:$K$150,4,FALSE)</f>
        <v>#N/A</v>
      </c>
      <c r="AY1585" s="273" t="e">
        <f>VLOOKUP(AX1585,'#Location List#'!$Z$3:$AA$13,2,FALSE)</f>
        <v>#N/A</v>
      </c>
      <c r="AZ1585" s="126" t="e">
        <f>VLOOKUP($AT1585,'#Input Lists#'!$L$3:$S$1033,6,FALSE)</f>
        <v>#N/A</v>
      </c>
      <c r="BA1585" s="239" t="e">
        <f>VLOOKUP($AT1585,'#Input Lists#'!$L$3:$S$833,7,FALSE)</f>
        <v>#N/A</v>
      </c>
      <c r="BB1585" s="239" t="e">
        <f>VLOOKUP($AT1585,'#Input Lists#'!$L$3:$S$833,8,FALSE)</f>
        <v>#N/A</v>
      </c>
      <c r="BC1585" s="91" t="str">
        <f t="shared" si="152"/>
        <v/>
      </c>
      <c r="BD1585" s="91" t="str">
        <f t="shared" si="153"/>
        <v/>
      </c>
      <c r="BE1585" s="15" t="str">
        <f t="shared" si="154"/>
        <v/>
      </c>
      <c r="BF1585" s="92" t="str">
        <f t="shared" si="155"/>
        <v>No Sighting Date</v>
      </c>
    </row>
    <row r="1586" spans="1:58" x14ac:dyDescent="0.25">
      <c r="A1586" s="118">
        <v>1581</v>
      </c>
      <c r="B1586" s="119"/>
      <c r="C1586" s="120"/>
      <c r="D1586" s="121"/>
      <c r="E1586" s="121"/>
      <c r="F1586" s="236"/>
      <c r="G1586" s="122" t="str">
        <f>IFERROR(VLOOKUP(F1586,'#Location List#'!$U$3:$V$1154,2,FALSE),"")</f>
        <v/>
      </c>
      <c r="H1586" s="120"/>
      <c r="I1586" s="120"/>
      <c r="J1586" s="120"/>
      <c r="K1586" s="120"/>
      <c r="L1586" s="120"/>
      <c r="M1586" s="120"/>
      <c r="N1586" s="120"/>
      <c r="O1586" s="120"/>
      <c r="P1586" s="120"/>
      <c r="Q1586" s="120"/>
      <c r="R1586" s="120"/>
      <c r="S1586" s="120"/>
      <c r="T1586" s="205">
        <f t="shared" si="150"/>
        <v>0</v>
      </c>
      <c r="U1586" s="205">
        <f t="shared" si="151"/>
        <v>0</v>
      </c>
      <c r="V1586" s="210"/>
      <c r="W1586" s="210"/>
      <c r="X1586" s="23" t="str">
        <f>IFERROR(VLOOKUP(AT1586,'#Input Lists#'!$L$3:$AH$833,3,FALSE)," ")</f>
        <v xml:space="preserve"> </v>
      </c>
      <c r="Y1586" s="23" t="str">
        <f>IFERROR(VLOOKUP(AT1586,'#Input Lists#'!$L$3:$AH$833,5,FALSE)," ")</f>
        <v xml:space="preserve"> </v>
      </c>
      <c r="Z1586" s="206" t="str">
        <f>IFERROR(VLOOKUP(AT1586,'#Input Lists#'!$L$3:$AH$833,9,FALSE)," ")</f>
        <v xml:space="preserve"> </v>
      </c>
      <c r="AA1586" s="119" t="s">
        <v>1527</v>
      </c>
      <c r="AB1586" s="120"/>
      <c r="AC1586" s="123"/>
      <c r="AD1586" s="123"/>
      <c r="AE1586" s="123"/>
      <c r="AF1586" s="123"/>
      <c r="AG1586" s="123"/>
      <c r="AH1586" s="123"/>
      <c r="AI1586" s="123"/>
      <c r="AJ1586" s="123"/>
      <c r="AK1586" s="123"/>
      <c r="AL1586" s="123"/>
      <c r="AM1586" s="123"/>
      <c r="AN1586" s="123"/>
      <c r="AO1586" s="123"/>
      <c r="AP1586" s="120"/>
      <c r="AQ1586" s="125" t="str">
        <f>IFERROR(VLOOKUP(G1586,'#Location List#'!$C$3:$D$150,2,FALSE),"")</f>
        <v/>
      </c>
      <c r="AR1586" s="125" t="str">
        <f>IFERROR(VLOOKUP(F1586,'#Location List#'!$Q$3:$R$1154,2,FALSE),"")</f>
        <v/>
      </c>
      <c r="AS1586" s="125" t="str">
        <f>IFERROR(VLOOKUP(V1586,'#Input Lists#'!$B$3:$D$46,3,FALSE),"")</f>
        <v/>
      </c>
      <c r="AT1586" s="125" t="str">
        <f>IFERROR(VLOOKUP(CONCATENATE(V1586," ",W1586),'#Input Lists#'!$K$3:$L$827,2,FALSE),"")</f>
        <v/>
      </c>
      <c r="AU1586" s="125">
        <f>IFERROR(VLOOKUP(AA1586,'#Input Lists#'!$BU$3:$BV$8,2,FALSE),"")</f>
        <v>1</v>
      </c>
      <c r="AV1586" s="118" t="str">
        <f>IFERROR(VLOOKUP(AB1586,'#Input Lists#'!$BO$3:$BP$9,2,FALSE),"")</f>
        <v/>
      </c>
      <c r="AW1586" s="118">
        <f>IFERROR(VLOOKUP(AC1586,'#Input Lists#'!$BL$3:$BM$7,2,FALSE),"")</f>
        <v>1</v>
      </c>
      <c r="AX1586" s="52" t="e">
        <f>VLOOKUP(AQ1586,'#Location List#'!$D$3:$K$150,4,FALSE)</f>
        <v>#N/A</v>
      </c>
      <c r="AY1586" s="273" t="e">
        <f>VLOOKUP(AX1586,'#Location List#'!$Z$3:$AA$13,2,FALSE)</f>
        <v>#N/A</v>
      </c>
      <c r="AZ1586" s="126" t="e">
        <f>VLOOKUP($AT1586,'#Input Lists#'!$L$3:$S$1033,6,FALSE)</f>
        <v>#N/A</v>
      </c>
      <c r="BA1586" s="239" t="e">
        <f>VLOOKUP($AT1586,'#Input Lists#'!$L$3:$S$833,7,FALSE)</f>
        <v>#N/A</v>
      </c>
      <c r="BB1586" s="239" t="e">
        <f>VLOOKUP($AT1586,'#Input Lists#'!$L$3:$S$833,8,FALSE)</f>
        <v>#N/A</v>
      </c>
      <c r="BC1586" s="91" t="str">
        <f t="shared" si="152"/>
        <v/>
      </c>
      <c r="BD1586" s="91" t="str">
        <f t="shared" si="153"/>
        <v/>
      </c>
      <c r="BE1586" s="15" t="str">
        <f t="shared" si="154"/>
        <v/>
      </c>
      <c r="BF1586" s="92" t="str">
        <f t="shared" si="155"/>
        <v>No Sighting Date</v>
      </c>
    </row>
    <row r="1587" spans="1:58" x14ac:dyDescent="0.25">
      <c r="A1587" s="118">
        <v>1582</v>
      </c>
      <c r="B1587" s="119"/>
      <c r="C1587" s="120"/>
      <c r="D1587" s="121"/>
      <c r="E1587" s="121"/>
      <c r="F1587" s="236"/>
      <c r="G1587" s="122" t="str">
        <f>IFERROR(VLOOKUP(F1587,'#Location List#'!$U$3:$V$1154,2,FALSE),"")</f>
        <v/>
      </c>
      <c r="H1587" s="120"/>
      <c r="I1587" s="120"/>
      <c r="J1587" s="120"/>
      <c r="K1587" s="120"/>
      <c r="L1587" s="120"/>
      <c r="M1587" s="120"/>
      <c r="N1587" s="120"/>
      <c r="O1587" s="120"/>
      <c r="P1587" s="120"/>
      <c r="Q1587" s="120"/>
      <c r="R1587" s="120"/>
      <c r="S1587" s="120"/>
      <c r="T1587" s="205">
        <f t="shared" si="150"/>
        <v>0</v>
      </c>
      <c r="U1587" s="205">
        <f t="shared" si="151"/>
        <v>0</v>
      </c>
      <c r="V1587" s="210"/>
      <c r="W1587" s="210"/>
      <c r="X1587" s="23" t="str">
        <f>IFERROR(VLOOKUP(AT1587,'#Input Lists#'!$L$3:$AH$833,3,FALSE)," ")</f>
        <v xml:space="preserve"> </v>
      </c>
      <c r="Y1587" s="23" t="str">
        <f>IFERROR(VLOOKUP(AT1587,'#Input Lists#'!$L$3:$AH$833,5,FALSE)," ")</f>
        <v xml:space="preserve"> </v>
      </c>
      <c r="Z1587" s="206" t="str">
        <f>IFERROR(VLOOKUP(AT1587,'#Input Lists#'!$L$3:$AH$833,9,FALSE)," ")</f>
        <v xml:space="preserve"> </v>
      </c>
      <c r="AA1587" s="119" t="s">
        <v>1527</v>
      </c>
      <c r="AB1587" s="120"/>
      <c r="AC1587" s="123"/>
      <c r="AD1587" s="123"/>
      <c r="AE1587" s="123"/>
      <c r="AF1587" s="123"/>
      <c r="AG1587" s="123"/>
      <c r="AH1587" s="123"/>
      <c r="AI1587" s="123"/>
      <c r="AJ1587" s="123"/>
      <c r="AK1587" s="123"/>
      <c r="AL1587" s="123"/>
      <c r="AM1587" s="123"/>
      <c r="AN1587" s="123"/>
      <c r="AO1587" s="123"/>
      <c r="AP1587" s="120"/>
      <c r="AQ1587" s="125" t="str">
        <f>IFERROR(VLOOKUP(G1587,'#Location List#'!$C$3:$D$150,2,FALSE),"")</f>
        <v/>
      </c>
      <c r="AR1587" s="125" t="str">
        <f>IFERROR(VLOOKUP(F1587,'#Location List#'!$Q$3:$R$1154,2,FALSE),"")</f>
        <v/>
      </c>
      <c r="AS1587" s="125" t="str">
        <f>IFERROR(VLOOKUP(V1587,'#Input Lists#'!$B$3:$D$46,3,FALSE),"")</f>
        <v/>
      </c>
      <c r="AT1587" s="125" t="str">
        <f>IFERROR(VLOOKUP(CONCATENATE(V1587," ",W1587),'#Input Lists#'!$K$3:$L$827,2,FALSE),"")</f>
        <v/>
      </c>
      <c r="AU1587" s="125">
        <f>IFERROR(VLOOKUP(AA1587,'#Input Lists#'!$BU$3:$BV$8,2,FALSE),"")</f>
        <v>1</v>
      </c>
      <c r="AV1587" s="118" t="str">
        <f>IFERROR(VLOOKUP(AB1587,'#Input Lists#'!$BO$3:$BP$9,2,FALSE),"")</f>
        <v/>
      </c>
      <c r="AW1587" s="118">
        <f>IFERROR(VLOOKUP(AC1587,'#Input Lists#'!$BL$3:$BM$7,2,FALSE),"")</f>
        <v>1</v>
      </c>
      <c r="AX1587" s="52" t="e">
        <f>VLOOKUP(AQ1587,'#Location List#'!$D$3:$K$150,4,FALSE)</f>
        <v>#N/A</v>
      </c>
      <c r="AY1587" s="273" t="e">
        <f>VLOOKUP(AX1587,'#Location List#'!$Z$3:$AA$13,2,FALSE)</f>
        <v>#N/A</v>
      </c>
      <c r="AZ1587" s="126" t="e">
        <f>VLOOKUP($AT1587,'#Input Lists#'!$L$3:$S$1033,6,FALSE)</f>
        <v>#N/A</v>
      </c>
      <c r="BA1587" s="239" t="e">
        <f>VLOOKUP($AT1587,'#Input Lists#'!$L$3:$S$833,7,FALSE)</f>
        <v>#N/A</v>
      </c>
      <c r="BB1587" s="239" t="e">
        <f>VLOOKUP($AT1587,'#Input Lists#'!$L$3:$S$833,8,FALSE)</f>
        <v>#N/A</v>
      </c>
      <c r="BC1587" s="91" t="str">
        <f t="shared" si="152"/>
        <v/>
      </c>
      <c r="BD1587" s="91" t="str">
        <f t="shared" si="153"/>
        <v/>
      </c>
      <c r="BE1587" s="15" t="str">
        <f t="shared" si="154"/>
        <v/>
      </c>
      <c r="BF1587" s="92" t="str">
        <f t="shared" si="155"/>
        <v>No Sighting Date</v>
      </c>
    </row>
    <row r="1588" spans="1:58" x14ac:dyDescent="0.25">
      <c r="A1588" s="118">
        <v>1583</v>
      </c>
      <c r="B1588" s="119"/>
      <c r="C1588" s="120"/>
      <c r="D1588" s="121"/>
      <c r="E1588" s="121"/>
      <c r="F1588" s="236"/>
      <c r="G1588" s="122" t="str">
        <f>IFERROR(VLOOKUP(F1588,'#Location List#'!$U$3:$V$1154,2,FALSE),"")</f>
        <v/>
      </c>
      <c r="H1588" s="120"/>
      <c r="I1588" s="120"/>
      <c r="J1588" s="120"/>
      <c r="K1588" s="120"/>
      <c r="L1588" s="120"/>
      <c r="M1588" s="120"/>
      <c r="N1588" s="120"/>
      <c r="O1588" s="120"/>
      <c r="P1588" s="120"/>
      <c r="Q1588" s="120"/>
      <c r="R1588" s="120"/>
      <c r="S1588" s="120"/>
      <c r="T1588" s="205">
        <f t="shared" si="150"/>
        <v>0</v>
      </c>
      <c r="U1588" s="205">
        <f t="shared" si="151"/>
        <v>0</v>
      </c>
      <c r="V1588" s="210"/>
      <c r="W1588" s="210"/>
      <c r="X1588" s="23" t="str">
        <f>IFERROR(VLOOKUP(AT1588,'#Input Lists#'!$L$3:$AH$833,3,FALSE)," ")</f>
        <v xml:space="preserve"> </v>
      </c>
      <c r="Y1588" s="23" t="str">
        <f>IFERROR(VLOOKUP(AT1588,'#Input Lists#'!$L$3:$AH$833,5,FALSE)," ")</f>
        <v xml:space="preserve"> </v>
      </c>
      <c r="Z1588" s="206" t="str">
        <f>IFERROR(VLOOKUP(AT1588,'#Input Lists#'!$L$3:$AH$833,9,FALSE)," ")</f>
        <v xml:space="preserve"> </v>
      </c>
      <c r="AA1588" s="119" t="s">
        <v>1527</v>
      </c>
      <c r="AB1588" s="120"/>
      <c r="AC1588" s="123"/>
      <c r="AD1588" s="123"/>
      <c r="AE1588" s="123"/>
      <c r="AF1588" s="123"/>
      <c r="AG1588" s="123"/>
      <c r="AH1588" s="123"/>
      <c r="AI1588" s="123"/>
      <c r="AJ1588" s="123"/>
      <c r="AK1588" s="123"/>
      <c r="AL1588" s="123"/>
      <c r="AM1588" s="123"/>
      <c r="AN1588" s="123"/>
      <c r="AO1588" s="123"/>
      <c r="AP1588" s="120"/>
      <c r="AQ1588" s="125" t="str">
        <f>IFERROR(VLOOKUP(G1588,'#Location List#'!$C$3:$D$150,2,FALSE),"")</f>
        <v/>
      </c>
      <c r="AR1588" s="125" t="str">
        <f>IFERROR(VLOOKUP(F1588,'#Location List#'!$Q$3:$R$1154,2,FALSE),"")</f>
        <v/>
      </c>
      <c r="AS1588" s="125" t="str">
        <f>IFERROR(VLOOKUP(V1588,'#Input Lists#'!$B$3:$D$46,3,FALSE),"")</f>
        <v/>
      </c>
      <c r="AT1588" s="125" t="str">
        <f>IFERROR(VLOOKUP(CONCATENATE(V1588," ",W1588),'#Input Lists#'!$K$3:$L$827,2,FALSE),"")</f>
        <v/>
      </c>
      <c r="AU1588" s="125">
        <f>IFERROR(VLOOKUP(AA1588,'#Input Lists#'!$BU$3:$BV$8,2,FALSE),"")</f>
        <v>1</v>
      </c>
      <c r="AV1588" s="118" t="str">
        <f>IFERROR(VLOOKUP(AB1588,'#Input Lists#'!$BO$3:$BP$9,2,FALSE),"")</f>
        <v/>
      </c>
      <c r="AW1588" s="118">
        <f>IFERROR(VLOOKUP(AC1588,'#Input Lists#'!$BL$3:$BM$7,2,FALSE),"")</f>
        <v>1</v>
      </c>
      <c r="AX1588" s="52" t="e">
        <f>VLOOKUP(AQ1588,'#Location List#'!$D$3:$K$150,4,FALSE)</f>
        <v>#N/A</v>
      </c>
      <c r="AY1588" s="273" t="e">
        <f>VLOOKUP(AX1588,'#Location List#'!$Z$3:$AA$13,2,FALSE)</f>
        <v>#N/A</v>
      </c>
      <c r="AZ1588" s="126" t="e">
        <f>VLOOKUP($AT1588,'#Input Lists#'!$L$3:$S$1033,6,FALSE)</f>
        <v>#N/A</v>
      </c>
      <c r="BA1588" s="239" t="e">
        <f>VLOOKUP($AT1588,'#Input Lists#'!$L$3:$S$833,7,FALSE)</f>
        <v>#N/A</v>
      </c>
      <c r="BB1588" s="239" t="e">
        <f>VLOOKUP($AT1588,'#Input Lists#'!$L$3:$S$833,8,FALSE)</f>
        <v>#N/A</v>
      </c>
      <c r="BC1588" s="91" t="str">
        <f t="shared" si="152"/>
        <v/>
      </c>
      <c r="BD1588" s="91" t="str">
        <f t="shared" si="153"/>
        <v/>
      </c>
      <c r="BE1588" s="15" t="str">
        <f t="shared" si="154"/>
        <v/>
      </c>
      <c r="BF1588" s="92" t="str">
        <f t="shared" si="155"/>
        <v>No Sighting Date</v>
      </c>
    </row>
    <row r="1589" spans="1:58" x14ac:dyDescent="0.25">
      <c r="A1589" s="118">
        <v>1584</v>
      </c>
      <c r="B1589" s="119"/>
      <c r="C1589" s="120"/>
      <c r="D1589" s="121"/>
      <c r="E1589" s="121"/>
      <c r="F1589" s="236"/>
      <c r="G1589" s="122" t="str">
        <f>IFERROR(VLOOKUP(F1589,'#Location List#'!$U$3:$V$1154,2,FALSE),"")</f>
        <v/>
      </c>
      <c r="H1589" s="120"/>
      <c r="I1589" s="120"/>
      <c r="J1589" s="120"/>
      <c r="K1589" s="120"/>
      <c r="L1589" s="120"/>
      <c r="M1589" s="120"/>
      <c r="N1589" s="120"/>
      <c r="O1589" s="120"/>
      <c r="P1589" s="120"/>
      <c r="Q1589" s="120"/>
      <c r="R1589" s="120"/>
      <c r="S1589" s="120"/>
      <c r="T1589" s="205">
        <f t="shared" si="150"/>
        <v>0</v>
      </c>
      <c r="U1589" s="205">
        <f t="shared" si="151"/>
        <v>0</v>
      </c>
      <c r="V1589" s="210"/>
      <c r="W1589" s="210"/>
      <c r="X1589" s="23" t="str">
        <f>IFERROR(VLOOKUP(AT1589,'#Input Lists#'!$L$3:$AH$833,3,FALSE)," ")</f>
        <v xml:space="preserve"> </v>
      </c>
      <c r="Y1589" s="23" t="str">
        <f>IFERROR(VLOOKUP(AT1589,'#Input Lists#'!$L$3:$AH$833,5,FALSE)," ")</f>
        <v xml:space="preserve"> </v>
      </c>
      <c r="Z1589" s="206" t="str">
        <f>IFERROR(VLOOKUP(AT1589,'#Input Lists#'!$L$3:$AH$833,9,FALSE)," ")</f>
        <v xml:space="preserve"> </v>
      </c>
      <c r="AA1589" s="119" t="s">
        <v>1527</v>
      </c>
      <c r="AB1589" s="120"/>
      <c r="AC1589" s="123"/>
      <c r="AD1589" s="123"/>
      <c r="AE1589" s="123"/>
      <c r="AF1589" s="123"/>
      <c r="AG1589" s="123"/>
      <c r="AH1589" s="123"/>
      <c r="AI1589" s="123"/>
      <c r="AJ1589" s="123"/>
      <c r="AK1589" s="123"/>
      <c r="AL1589" s="123"/>
      <c r="AM1589" s="123"/>
      <c r="AN1589" s="123"/>
      <c r="AO1589" s="123"/>
      <c r="AP1589" s="120"/>
      <c r="AQ1589" s="125" t="str">
        <f>IFERROR(VLOOKUP(G1589,'#Location List#'!$C$3:$D$150,2,FALSE),"")</f>
        <v/>
      </c>
      <c r="AR1589" s="125" t="str">
        <f>IFERROR(VLOOKUP(F1589,'#Location List#'!$Q$3:$R$1154,2,FALSE),"")</f>
        <v/>
      </c>
      <c r="AS1589" s="125" t="str">
        <f>IFERROR(VLOOKUP(V1589,'#Input Lists#'!$B$3:$D$46,3,FALSE),"")</f>
        <v/>
      </c>
      <c r="AT1589" s="125" t="str">
        <f>IFERROR(VLOOKUP(CONCATENATE(V1589," ",W1589),'#Input Lists#'!$K$3:$L$827,2,FALSE),"")</f>
        <v/>
      </c>
      <c r="AU1589" s="125">
        <f>IFERROR(VLOOKUP(AA1589,'#Input Lists#'!$BU$3:$BV$8,2,FALSE),"")</f>
        <v>1</v>
      </c>
      <c r="AV1589" s="118" t="str">
        <f>IFERROR(VLOOKUP(AB1589,'#Input Lists#'!$BO$3:$BP$9,2,FALSE),"")</f>
        <v/>
      </c>
      <c r="AW1589" s="118">
        <f>IFERROR(VLOOKUP(AC1589,'#Input Lists#'!$BL$3:$BM$7,2,FALSE),"")</f>
        <v>1</v>
      </c>
      <c r="AX1589" s="52" t="e">
        <f>VLOOKUP(AQ1589,'#Location List#'!$D$3:$K$150,4,FALSE)</f>
        <v>#N/A</v>
      </c>
      <c r="AY1589" s="273" t="e">
        <f>VLOOKUP(AX1589,'#Location List#'!$Z$3:$AA$13,2,FALSE)</f>
        <v>#N/A</v>
      </c>
      <c r="AZ1589" s="126" t="e">
        <f>VLOOKUP($AT1589,'#Input Lists#'!$L$3:$S$1033,6,FALSE)</f>
        <v>#N/A</v>
      </c>
      <c r="BA1589" s="239" t="e">
        <f>VLOOKUP($AT1589,'#Input Lists#'!$L$3:$S$833,7,FALSE)</f>
        <v>#N/A</v>
      </c>
      <c r="BB1589" s="239" t="e">
        <f>VLOOKUP($AT1589,'#Input Lists#'!$L$3:$S$833,8,FALSE)</f>
        <v>#N/A</v>
      </c>
      <c r="BC1589" s="91" t="str">
        <f t="shared" si="152"/>
        <v/>
      </c>
      <c r="BD1589" s="91" t="str">
        <f t="shared" si="153"/>
        <v/>
      </c>
      <c r="BE1589" s="15" t="str">
        <f t="shared" si="154"/>
        <v/>
      </c>
      <c r="BF1589" s="92" t="str">
        <f t="shared" si="155"/>
        <v>No Sighting Date</v>
      </c>
    </row>
    <row r="1590" spans="1:58" x14ac:dyDescent="0.25">
      <c r="A1590" s="118">
        <v>1585</v>
      </c>
      <c r="B1590" s="119"/>
      <c r="C1590" s="120"/>
      <c r="D1590" s="121"/>
      <c r="E1590" s="121"/>
      <c r="F1590" s="236"/>
      <c r="G1590" s="122" t="str">
        <f>IFERROR(VLOOKUP(F1590,'#Location List#'!$U$3:$V$1154,2,FALSE),"")</f>
        <v/>
      </c>
      <c r="H1590" s="120"/>
      <c r="I1590" s="120"/>
      <c r="J1590" s="120"/>
      <c r="K1590" s="120"/>
      <c r="L1590" s="120"/>
      <c r="M1590" s="120"/>
      <c r="N1590" s="120"/>
      <c r="O1590" s="120"/>
      <c r="P1590" s="120"/>
      <c r="Q1590" s="120"/>
      <c r="R1590" s="120"/>
      <c r="S1590" s="120"/>
      <c r="T1590" s="205">
        <f t="shared" si="150"/>
        <v>0</v>
      </c>
      <c r="U1590" s="205">
        <f t="shared" si="151"/>
        <v>0</v>
      </c>
      <c r="V1590" s="210"/>
      <c r="W1590" s="210"/>
      <c r="X1590" s="23" t="str">
        <f>IFERROR(VLOOKUP(AT1590,'#Input Lists#'!$L$3:$AH$833,3,FALSE)," ")</f>
        <v xml:space="preserve"> </v>
      </c>
      <c r="Y1590" s="23" t="str">
        <f>IFERROR(VLOOKUP(AT1590,'#Input Lists#'!$L$3:$AH$833,5,FALSE)," ")</f>
        <v xml:space="preserve"> </v>
      </c>
      <c r="Z1590" s="206" t="str">
        <f>IFERROR(VLOOKUP(AT1590,'#Input Lists#'!$L$3:$AH$833,9,FALSE)," ")</f>
        <v xml:space="preserve"> </v>
      </c>
      <c r="AA1590" s="119" t="s">
        <v>1527</v>
      </c>
      <c r="AB1590" s="120"/>
      <c r="AC1590" s="123"/>
      <c r="AD1590" s="123"/>
      <c r="AE1590" s="123"/>
      <c r="AF1590" s="123"/>
      <c r="AG1590" s="123"/>
      <c r="AH1590" s="123"/>
      <c r="AI1590" s="123"/>
      <c r="AJ1590" s="123"/>
      <c r="AK1590" s="123"/>
      <c r="AL1590" s="123"/>
      <c r="AM1590" s="123"/>
      <c r="AN1590" s="123"/>
      <c r="AO1590" s="123"/>
      <c r="AP1590" s="120"/>
      <c r="AQ1590" s="125" t="str">
        <f>IFERROR(VLOOKUP(G1590,'#Location List#'!$C$3:$D$150,2,FALSE),"")</f>
        <v/>
      </c>
      <c r="AR1590" s="125" t="str">
        <f>IFERROR(VLOOKUP(F1590,'#Location List#'!$Q$3:$R$1154,2,FALSE),"")</f>
        <v/>
      </c>
      <c r="AS1590" s="125" t="str">
        <f>IFERROR(VLOOKUP(V1590,'#Input Lists#'!$B$3:$D$46,3,FALSE),"")</f>
        <v/>
      </c>
      <c r="AT1590" s="125" t="str">
        <f>IFERROR(VLOOKUP(CONCATENATE(V1590," ",W1590),'#Input Lists#'!$K$3:$L$827,2,FALSE),"")</f>
        <v/>
      </c>
      <c r="AU1590" s="125">
        <f>IFERROR(VLOOKUP(AA1590,'#Input Lists#'!$BU$3:$BV$8,2,FALSE),"")</f>
        <v>1</v>
      </c>
      <c r="AV1590" s="118" t="str">
        <f>IFERROR(VLOOKUP(AB1590,'#Input Lists#'!$BO$3:$BP$9,2,FALSE),"")</f>
        <v/>
      </c>
      <c r="AW1590" s="118">
        <f>IFERROR(VLOOKUP(AC1590,'#Input Lists#'!$BL$3:$BM$7,2,FALSE),"")</f>
        <v>1</v>
      </c>
      <c r="AX1590" s="52" t="e">
        <f>VLOOKUP(AQ1590,'#Location List#'!$D$3:$K$150,4,FALSE)</f>
        <v>#N/A</v>
      </c>
      <c r="AY1590" s="273" t="e">
        <f>VLOOKUP(AX1590,'#Location List#'!$Z$3:$AA$13,2,FALSE)</f>
        <v>#N/A</v>
      </c>
      <c r="AZ1590" s="126" t="e">
        <f>VLOOKUP($AT1590,'#Input Lists#'!$L$3:$S$1033,6,FALSE)</f>
        <v>#N/A</v>
      </c>
      <c r="BA1590" s="239" t="e">
        <f>VLOOKUP($AT1590,'#Input Lists#'!$L$3:$S$833,7,FALSE)</f>
        <v>#N/A</v>
      </c>
      <c r="BB1590" s="239" t="e">
        <f>VLOOKUP($AT1590,'#Input Lists#'!$L$3:$S$833,8,FALSE)</f>
        <v>#N/A</v>
      </c>
      <c r="BC1590" s="91" t="str">
        <f t="shared" si="152"/>
        <v/>
      </c>
      <c r="BD1590" s="91" t="str">
        <f t="shared" si="153"/>
        <v/>
      </c>
      <c r="BE1590" s="15" t="str">
        <f t="shared" si="154"/>
        <v/>
      </c>
      <c r="BF1590" s="92" t="str">
        <f t="shared" si="155"/>
        <v>No Sighting Date</v>
      </c>
    </row>
    <row r="1591" spans="1:58" x14ac:dyDescent="0.25">
      <c r="A1591" s="118">
        <v>1586</v>
      </c>
      <c r="B1591" s="119"/>
      <c r="C1591" s="120"/>
      <c r="D1591" s="121"/>
      <c r="E1591" s="121"/>
      <c r="F1591" s="236"/>
      <c r="G1591" s="122" t="str">
        <f>IFERROR(VLOOKUP(F1591,'#Location List#'!$U$3:$V$1154,2,FALSE),"")</f>
        <v/>
      </c>
      <c r="H1591" s="120"/>
      <c r="I1591" s="120"/>
      <c r="J1591" s="120"/>
      <c r="K1591" s="120"/>
      <c r="L1591" s="120"/>
      <c r="M1591" s="120"/>
      <c r="N1591" s="120"/>
      <c r="O1591" s="120"/>
      <c r="P1591" s="120"/>
      <c r="Q1591" s="120"/>
      <c r="R1591" s="120"/>
      <c r="S1591" s="120"/>
      <c r="T1591" s="205">
        <f t="shared" si="150"/>
        <v>0</v>
      </c>
      <c r="U1591" s="205">
        <f t="shared" si="151"/>
        <v>0</v>
      </c>
      <c r="V1591" s="210"/>
      <c r="W1591" s="210"/>
      <c r="X1591" s="23" t="str">
        <f>IFERROR(VLOOKUP(AT1591,'#Input Lists#'!$L$3:$AH$833,3,FALSE)," ")</f>
        <v xml:space="preserve"> </v>
      </c>
      <c r="Y1591" s="23" t="str">
        <f>IFERROR(VLOOKUP(AT1591,'#Input Lists#'!$L$3:$AH$833,5,FALSE)," ")</f>
        <v xml:space="preserve"> </v>
      </c>
      <c r="Z1591" s="206" t="str">
        <f>IFERROR(VLOOKUP(AT1591,'#Input Lists#'!$L$3:$AH$833,9,FALSE)," ")</f>
        <v xml:space="preserve"> </v>
      </c>
      <c r="AA1591" s="119" t="s">
        <v>1527</v>
      </c>
      <c r="AB1591" s="120"/>
      <c r="AC1591" s="123"/>
      <c r="AD1591" s="123"/>
      <c r="AE1591" s="123"/>
      <c r="AF1591" s="123"/>
      <c r="AG1591" s="123"/>
      <c r="AH1591" s="123"/>
      <c r="AI1591" s="123"/>
      <c r="AJ1591" s="123"/>
      <c r="AK1591" s="123"/>
      <c r="AL1591" s="123"/>
      <c r="AM1591" s="123"/>
      <c r="AN1591" s="123"/>
      <c r="AO1591" s="123"/>
      <c r="AP1591" s="120"/>
      <c r="AQ1591" s="125" t="str">
        <f>IFERROR(VLOOKUP(G1591,'#Location List#'!$C$3:$D$150,2,FALSE),"")</f>
        <v/>
      </c>
      <c r="AR1591" s="125" t="str">
        <f>IFERROR(VLOOKUP(F1591,'#Location List#'!$Q$3:$R$1154,2,FALSE),"")</f>
        <v/>
      </c>
      <c r="AS1591" s="125" t="str">
        <f>IFERROR(VLOOKUP(V1591,'#Input Lists#'!$B$3:$D$46,3,FALSE),"")</f>
        <v/>
      </c>
      <c r="AT1591" s="125" t="str">
        <f>IFERROR(VLOOKUP(CONCATENATE(V1591," ",W1591),'#Input Lists#'!$K$3:$L$827,2,FALSE),"")</f>
        <v/>
      </c>
      <c r="AU1591" s="125">
        <f>IFERROR(VLOOKUP(AA1591,'#Input Lists#'!$BU$3:$BV$8,2,FALSE),"")</f>
        <v>1</v>
      </c>
      <c r="AV1591" s="118" t="str">
        <f>IFERROR(VLOOKUP(AB1591,'#Input Lists#'!$BO$3:$BP$9,2,FALSE),"")</f>
        <v/>
      </c>
      <c r="AW1591" s="118">
        <f>IFERROR(VLOOKUP(AC1591,'#Input Lists#'!$BL$3:$BM$7,2,FALSE),"")</f>
        <v>1</v>
      </c>
      <c r="AX1591" s="52" t="e">
        <f>VLOOKUP(AQ1591,'#Location List#'!$D$3:$K$150,4,FALSE)</f>
        <v>#N/A</v>
      </c>
      <c r="AY1591" s="273" t="e">
        <f>VLOOKUP(AX1591,'#Location List#'!$Z$3:$AA$13,2,FALSE)</f>
        <v>#N/A</v>
      </c>
      <c r="AZ1591" s="126" t="e">
        <f>VLOOKUP($AT1591,'#Input Lists#'!$L$3:$S$1033,6,FALSE)</f>
        <v>#N/A</v>
      </c>
      <c r="BA1591" s="239" t="e">
        <f>VLOOKUP($AT1591,'#Input Lists#'!$L$3:$S$833,7,FALSE)</f>
        <v>#N/A</v>
      </c>
      <c r="BB1591" s="239" t="e">
        <f>VLOOKUP($AT1591,'#Input Lists#'!$L$3:$S$833,8,FALSE)</f>
        <v>#N/A</v>
      </c>
      <c r="BC1591" s="91" t="str">
        <f t="shared" si="152"/>
        <v/>
      </c>
      <c r="BD1591" s="91" t="str">
        <f t="shared" si="153"/>
        <v/>
      </c>
      <c r="BE1591" s="15" t="str">
        <f t="shared" si="154"/>
        <v/>
      </c>
      <c r="BF1591" s="92" t="str">
        <f t="shared" si="155"/>
        <v>No Sighting Date</v>
      </c>
    </row>
    <row r="1592" spans="1:58" x14ac:dyDescent="0.25">
      <c r="A1592" s="118">
        <v>1587</v>
      </c>
      <c r="B1592" s="119"/>
      <c r="C1592" s="120"/>
      <c r="D1592" s="121"/>
      <c r="E1592" s="121"/>
      <c r="F1592" s="236"/>
      <c r="G1592" s="122" t="str">
        <f>IFERROR(VLOOKUP(F1592,'#Location List#'!$U$3:$V$1154,2,FALSE),"")</f>
        <v/>
      </c>
      <c r="H1592" s="120"/>
      <c r="I1592" s="120"/>
      <c r="J1592" s="120"/>
      <c r="K1592" s="120"/>
      <c r="L1592" s="120"/>
      <c r="M1592" s="120"/>
      <c r="N1592" s="120"/>
      <c r="O1592" s="120"/>
      <c r="P1592" s="120"/>
      <c r="Q1592" s="120"/>
      <c r="R1592" s="120"/>
      <c r="S1592" s="120"/>
      <c r="T1592" s="205">
        <f t="shared" si="150"/>
        <v>0</v>
      </c>
      <c r="U1592" s="205">
        <f t="shared" si="151"/>
        <v>0</v>
      </c>
      <c r="V1592" s="210"/>
      <c r="W1592" s="210"/>
      <c r="X1592" s="23" t="str">
        <f>IFERROR(VLOOKUP(AT1592,'#Input Lists#'!$L$3:$AH$833,3,FALSE)," ")</f>
        <v xml:space="preserve"> </v>
      </c>
      <c r="Y1592" s="23" t="str">
        <f>IFERROR(VLOOKUP(AT1592,'#Input Lists#'!$L$3:$AH$833,5,FALSE)," ")</f>
        <v xml:space="preserve"> </v>
      </c>
      <c r="Z1592" s="206" t="str">
        <f>IFERROR(VLOOKUP(AT1592,'#Input Lists#'!$L$3:$AH$833,9,FALSE)," ")</f>
        <v xml:space="preserve"> </v>
      </c>
      <c r="AA1592" s="119" t="s">
        <v>1527</v>
      </c>
      <c r="AB1592" s="120"/>
      <c r="AC1592" s="123"/>
      <c r="AD1592" s="123"/>
      <c r="AE1592" s="123"/>
      <c r="AF1592" s="123"/>
      <c r="AG1592" s="123"/>
      <c r="AH1592" s="123"/>
      <c r="AI1592" s="123"/>
      <c r="AJ1592" s="123"/>
      <c r="AK1592" s="123"/>
      <c r="AL1592" s="123"/>
      <c r="AM1592" s="123"/>
      <c r="AN1592" s="123"/>
      <c r="AO1592" s="123"/>
      <c r="AP1592" s="120"/>
      <c r="AQ1592" s="125" t="str">
        <f>IFERROR(VLOOKUP(G1592,'#Location List#'!$C$3:$D$150,2,FALSE),"")</f>
        <v/>
      </c>
      <c r="AR1592" s="125" t="str">
        <f>IFERROR(VLOOKUP(F1592,'#Location List#'!$Q$3:$R$1154,2,FALSE),"")</f>
        <v/>
      </c>
      <c r="AS1592" s="125" t="str">
        <f>IFERROR(VLOOKUP(V1592,'#Input Lists#'!$B$3:$D$46,3,FALSE),"")</f>
        <v/>
      </c>
      <c r="AT1592" s="125" t="str">
        <f>IFERROR(VLOOKUP(CONCATENATE(V1592," ",W1592),'#Input Lists#'!$K$3:$L$827,2,FALSE),"")</f>
        <v/>
      </c>
      <c r="AU1592" s="125">
        <f>IFERROR(VLOOKUP(AA1592,'#Input Lists#'!$BU$3:$BV$8,2,FALSE),"")</f>
        <v>1</v>
      </c>
      <c r="AV1592" s="118" t="str">
        <f>IFERROR(VLOOKUP(AB1592,'#Input Lists#'!$BO$3:$BP$9,2,FALSE),"")</f>
        <v/>
      </c>
      <c r="AW1592" s="118">
        <f>IFERROR(VLOOKUP(AC1592,'#Input Lists#'!$BL$3:$BM$7,2,FALSE),"")</f>
        <v>1</v>
      </c>
      <c r="AX1592" s="52" t="e">
        <f>VLOOKUP(AQ1592,'#Location List#'!$D$3:$K$150,4,FALSE)</f>
        <v>#N/A</v>
      </c>
      <c r="AY1592" s="273" t="e">
        <f>VLOOKUP(AX1592,'#Location List#'!$Z$3:$AA$13,2,FALSE)</f>
        <v>#N/A</v>
      </c>
      <c r="AZ1592" s="126" t="e">
        <f>VLOOKUP($AT1592,'#Input Lists#'!$L$3:$S$1033,6,FALSE)</f>
        <v>#N/A</v>
      </c>
      <c r="BA1592" s="239" t="e">
        <f>VLOOKUP($AT1592,'#Input Lists#'!$L$3:$S$833,7,FALSE)</f>
        <v>#N/A</v>
      </c>
      <c r="BB1592" s="239" t="e">
        <f>VLOOKUP($AT1592,'#Input Lists#'!$L$3:$S$833,8,FALSE)</f>
        <v>#N/A</v>
      </c>
      <c r="BC1592" s="91" t="str">
        <f t="shared" si="152"/>
        <v/>
      </c>
      <c r="BD1592" s="91" t="str">
        <f t="shared" si="153"/>
        <v/>
      </c>
      <c r="BE1592" s="15" t="str">
        <f t="shared" si="154"/>
        <v/>
      </c>
      <c r="BF1592" s="92" t="str">
        <f t="shared" si="155"/>
        <v>No Sighting Date</v>
      </c>
    </row>
    <row r="1593" spans="1:58" x14ac:dyDescent="0.25">
      <c r="A1593" s="118">
        <v>1588</v>
      </c>
      <c r="B1593" s="119"/>
      <c r="C1593" s="120"/>
      <c r="D1593" s="121"/>
      <c r="E1593" s="121"/>
      <c r="F1593" s="236"/>
      <c r="G1593" s="122" t="str">
        <f>IFERROR(VLOOKUP(F1593,'#Location List#'!$U$3:$V$1154,2,FALSE),"")</f>
        <v/>
      </c>
      <c r="H1593" s="120"/>
      <c r="I1593" s="120"/>
      <c r="J1593" s="120"/>
      <c r="K1593" s="120"/>
      <c r="L1593" s="120"/>
      <c r="M1593" s="120"/>
      <c r="N1593" s="120"/>
      <c r="O1593" s="120"/>
      <c r="P1593" s="120"/>
      <c r="Q1593" s="120"/>
      <c r="R1593" s="120"/>
      <c r="S1593" s="120"/>
      <c r="T1593" s="205">
        <f t="shared" si="150"/>
        <v>0</v>
      </c>
      <c r="U1593" s="205">
        <f t="shared" si="151"/>
        <v>0</v>
      </c>
      <c r="V1593" s="210"/>
      <c r="W1593" s="210"/>
      <c r="X1593" s="23" t="str">
        <f>IFERROR(VLOOKUP(AT1593,'#Input Lists#'!$L$3:$AH$833,3,FALSE)," ")</f>
        <v xml:space="preserve"> </v>
      </c>
      <c r="Y1593" s="23" t="str">
        <f>IFERROR(VLOOKUP(AT1593,'#Input Lists#'!$L$3:$AH$833,5,FALSE)," ")</f>
        <v xml:space="preserve"> </v>
      </c>
      <c r="Z1593" s="206" t="str">
        <f>IFERROR(VLOOKUP(AT1593,'#Input Lists#'!$L$3:$AH$833,9,FALSE)," ")</f>
        <v xml:space="preserve"> </v>
      </c>
      <c r="AA1593" s="119" t="s">
        <v>1527</v>
      </c>
      <c r="AB1593" s="120"/>
      <c r="AC1593" s="123"/>
      <c r="AD1593" s="123"/>
      <c r="AE1593" s="123"/>
      <c r="AF1593" s="123"/>
      <c r="AG1593" s="123"/>
      <c r="AH1593" s="123"/>
      <c r="AI1593" s="123"/>
      <c r="AJ1593" s="123"/>
      <c r="AK1593" s="123"/>
      <c r="AL1593" s="123"/>
      <c r="AM1593" s="123"/>
      <c r="AN1593" s="123"/>
      <c r="AO1593" s="123"/>
      <c r="AP1593" s="120"/>
      <c r="AQ1593" s="125" t="str">
        <f>IFERROR(VLOOKUP(G1593,'#Location List#'!$C$3:$D$150,2,FALSE),"")</f>
        <v/>
      </c>
      <c r="AR1593" s="125" t="str">
        <f>IFERROR(VLOOKUP(F1593,'#Location List#'!$Q$3:$R$1154,2,FALSE),"")</f>
        <v/>
      </c>
      <c r="AS1593" s="125" t="str">
        <f>IFERROR(VLOOKUP(V1593,'#Input Lists#'!$B$3:$D$46,3,FALSE),"")</f>
        <v/>
      </c>
      <c r="AT1593" s="125" t="str">
        <f>IFERROR(VLOOKUP(CONCATENATE(V1593," ",W1593),'#Input Lists#'!$K$3:$L$827,2,FALSE),"")</f>
        <v/>
      </c>
      <c r="AU1593" s="125">
        <f>IFERROR(VLOOKUP(AA1593,'#Input Lists#'!$BU$3:$BV$8,2,FALSE),"")</f>
        <v>1</v>
      </c>
      <c r="AV1593" s="118" t="str">
        <f>IFERROR(VLOOKUP(AB1593,'#Input Lists#'!$BO$3:$BP$9,2,FALSE),"")</f>
        <v/>
      </c>
      <c r="AW1593" s="118">
        <f>IFERROR(VLOOKUP(AC1593,'#Input Lists#'!$BL$3:$BM$7,2,FALSE),"")</f>
        <v>1</v>
      </c>
      <c r="AX1593" s="52" t="e">
        <f>VLOOKUP(AQ1593,'#Location List#'!$D$3:$K$150,4,FALSE)</f>
        <v>#N/A</v>
      </c>
      <c r="AY1593" s="273" t="e">
        <f>VLOOKUP(AX1593,'#Location List#'!$Z$3:$AA$13,2,FALSE)</f>
        <v>#N/A</v>
      </c>
      <c r="AZ1593" s="126" t="e">
        <f>VLOOKUP($AT1593,'#Input Lists#'!$L$3:$S$1033,6,FALSE)</f>
        <v>#N/A</v>
      </c>
      <c r="BA1593" s="239" t="e">
        <f>VLOOKUP($AT1593,'#Input Lists#'!$L$3:$S$833,7,FALSE)</f>
        <v>#N/A</v>
      </c>
      <c r="BB1593" s="239" t="e">
        <f>VLOOKUP($AT1593,'#Input Lists#'!$L$3:$S$833,8,FALSE)</f>
        <v>#N/A</v>
      </c>
      <c r="BC1593" s="91" t="str">
        <f t="shared" si="152"/>
        <v/>
      </c>
      <c r="BD1593" s="91" t="str">
        <f t="shared" si="153"/>
        <v/>
      </c>
      <c r="BE1593" s="15" t="str">
        <f t="shared" si="154"/>
        <v/>
      </c>
      <c r="BF1593" s="92" t="str">
        <f t="shared" si="155"/>
        <v>No Sighting Date</v>
      </c>
    </row>
    <row r="1594" spans="1:58" x14ac:dyDescent="0.25">
      <c r="A1594" s="118">
        <v>1589</v>
      </c>
      <c r="B1594" s="119"/>
      <c r="C1594" s="120"/>
      <c r="D1594" s="121"/>
      <c r="E1594" s="121"/>
      <c r="F1594" s="236"/>
      <c r="G1594" s="122" t="str">
        <f>IFERROR(VLOOKUP(F1594,'#Location List#'!$U$3:$V$1154,2,FALSE),"")</f>
        <v/>
      </c>
      <c r="H1594" s="120"/>
      <c r="I1594" s="120"/>
      <c r="J1594" s="120"/>
      <c r="K1594" s="120"/>
      <c r="L1594" s="120"/>
      <c r="M1594" s="120"/>
      <c r="N1594" s="120"/>
      <c r="O1594" s="120"/>
      <c r="P1594" s="120"/>
      <c r="Q1594" s="120"/>
      <c r="R1594" s="120"/>
      <c r="S1594" s="120"/>
      <c r="T1594" s="205">
        <f t="shared" si="150"/>
        <v>0</v>
      </c>
      <c r="U1594" s="205">
        <f t="shared" si="151"/>
        <v>0</v>
      </c>
      <c r="V1594" s="210"/>
      <c r="W1594" s="210"/>
      <c r="X1594" s="23" t="str">
        <f>IFERROR(VLOOKUP(AT1594,'#Input Lists#'!$L$3:$AH$833,3,FALSE)," ")</f>
        <v xml:space="preserve"> </v>
      </c>
      <c r="Y1594" s="23" t="str">
        <f>IFERROR(VLOOKUP(AT1594,'#Input Lists#'!$L$3:$AH$833,5,FALSE)," ")</f>
        <v xml:space="preserve"> </v>
      </c>
      <c r="Z1594" s="206" t="str">
        <f>IFERROR(VLOOKUP(AT1594,'#Input Lists#'!$L$3:$AH$833,9,FALSE)," ")</f>
        <v xml:space="preserve"> </v>
      </c>
      <c r="AA1594" s="119" t="s">
        <v>1527</v>
      </c>
      <c r="AB1594" s="120"/>
      <c r="AC1594" s="123"/>
      <c r="AD1594" s="123"/>
      <c r="AE1594" s="123"/>
      <c r="AF1594" s="123"/>
      <c r="AG1594" s="123"/>
      <c r="AH1594" s="123"/>
      <c r="AI1594" s="123"/>
      <c r="AJ1594" s="123"/>
      <c r="AK1594" s="123"/>
      <c r="AL1594" s="123"/>
      <c r="AM1594" s="123"/>
      <c r="AN1594" s="123"/>
      <c r="AO1594" s="123"/>
      <c r="AP1594" s="120"/>
      <c r="AQ1594" s="125" t="str">
        <f>IFERROR(VLOOKUP(G1594,'#Location List#'!$C$3:$D$150,2,FALSE),"")</f>
        <v/>
      </c>
      <c r="AR1594" s="125" t="str">
        <f>IFERROR(VLOOKUP(F1594,'#Location List#'!$Q$3:$R$1154,2,FALSE),"")</f>
        <v/>
      </c>
      <c r="AS1594" s="125" t="str">
        <f>IFERROR(VLOOKUP(V1594,'#Input Lists#'!$B$3:$D$46,3,FALSE),"")</f>
        <v/>
      </c>
      <c r="AT1594" s="125" t="str">
        <f>IFERROR(VLOOKUP(CONCATENATE(V1594," ",W1594),'#Input Lists#'!$K$3:$L$827,2,FALSE),"")</f>
        <v/>
      </c>
      <c r="AU1594" s="125">
        <f>IFERROR(VLOOKUP(AA1594,'#Input Lists#'!$BU$3:$BV$8,2,FALSE),"")</f>
        <v>1</v>
      </c>
      <c r="AV1594" s="118" t="str">
        <f>IFERROR(VLOOKUP(AB1594,'#Input Lists#'!$BO$3:$BP$9,2,FALSE),"")</f>
        <v/>
      </c>
      <c r="AW1594" s="118">
        <f>IFERROR(VLOOKUP(AC1594,'#Input Lists#'!$BL$3:$BM$7,2,FALSE),"")</f>
        <v>1</v>
      </c>
      <c r="AX1594" s="52" t="e">
        <f>VLOOKUP(AQ1594,'#Location List#'!$D$3:$K$150,4,FALSE)</f>
        <v>#N/A</v>
      </c>
      <c r="AY1594" s="273" t="e">
        <f>VLOOKUP(AX1594,'#Location List#'!$Z$3:$AA$13,2,FALSE)</f>
        <v>#N/A</v>
      </c>
      <c r="AZ1594" s="126" t="e">
        <f>VLOOKUP($AT1594,'#Input Lists#'!$L$3:$S$1033,6,FALSE)</f>
        <v>#N/A</v>
      </c>
      <c r="BA1594" s="239" t="e">
        <f>VLOOKUP($AT1594,'#Input Lists#'!$L$3:$S$833,7,FALSE)</f>
        <v>#N/A</v>
      </c>
      <c r="BB1594" s="239" t="e">
        <f>VLOOKUP($AT1594,'#Input Lists#'!$L$3:$S$833,8,FALSE)</f>
        <v>#N/A</v>
      </c>
      <c r="BC1594" s="91" t="str">
        <f t="shared" si="152"/>
        <v/>
      </c>
      <c r="BD1594" s="91" t="str">
        <f t="shared" si="153"/>
        <v/>
      </c>
      <c r="BE1594" s="15" t="str">
        <f t="shared" si="154"/>
        <v/>
      </c>
      <c r="BF1594" s="92" t="str">
        <f t="shared" si="155"/>
        <v>No Sighting Date</v>
      </c>
    </row>
    <row r="1595" spans="1:58" x14ac:dyDescent="0.25">
      <c r="A1595" s="118">
        <v>1590</v>
      </c>
      <c r="B1595" s="119"/>
      <c r="C1595" s="120"/>
      <c r="D1595" s="121"/>
      <c r="E1595" s="121"/>
      <c r="F1595" s="236"/>
      <c r="G1595" s="122" t="str">
        <f>IFERROR(VLOOKUP(F1595,'#Location List#'!$U$3:$V$1154,2,FALSE),"")</f>
        <v/>
      </c>
      <c r="H1595" s="120"/>
      <c r="I1595" s="120"/>
      <c r="J1595" s="120"/>
      <c r="K1595" s="120"/>
      <c r="L1595" s="120"/>
      <c r="M1595" s="120"/>
      <c r="N1595" s="120"/>
      <c r="O1595" s="120"/>
      <c r="P1595" s="120"/>
      <c r="Q1595" s="120"/>
      <c r="R1595" s="120"/>
      <c r="S1595" s="120"/>
      <c r="T1595" s="205">
        <f t="shared" si="150"/>
        <v>0</v>
      </c>
      <c r="U1595" s="205">
        <f t="shared" si="151"/>
        <v>0</v>
      </c>
      <c r="V1595" s="210"/>
      <c r="W1595" s="210"/>
      <c r="X1595" s="23" t="str">
        <f>IFERROR(VLOOKUP(AT1595,'#Input Lists#'!$L$3:$AH$833,3,FALSE)," ")</f>
        <v xml:space="preserve"> </v>
      </c>
      <c r="Y1595" s="23" t="str">
        <f>IFERROR(VLOOKUP(AT1595,'#Input Lists#'!$L$3:$AH$833,5,FALSE)," ")</f>
        <v xml:space="preserve"> </v>
      </c>
      <c r="Z1595" s="206" t="str">
        <f>IFERROR(VLOOKUP(AT1595,'#Input Lists#'!$L$3:$AH$833,9,FALSE)," ")</f>
        <v xml:space="preserve"> </v>
      </c>
      <c r="AA1595" s="119" t="s">
        <v>1527</v>
      </c>
      <c r="AB1595" s="120"/>
      <c r="AC1595" s="123"/>
      <c r="AD1595" s="123"/>
      <c r="AE1595" s="123"/>
      <c r="AF1595" s="123"/>
      <c r="AG1595" s="123"/>
      <c r="AH1595" s="123"/>
      <c r="AI1595" s="123"/>
      <c r="AJ1595" s="123"/>
      <c r="AK1595" s="123"/>
      <c r="AL1595" s="123"/>
      <c r="AM1595" s="123"/>
      <c r="AN1595" s="123"/>
      <c r="AO1595" s="123"/>
      <c r="AP1595" s="120"/>
      <c r="AQ1595" s="125" t="str">
        <f>IFERROR(VLOOKUP(G1595,'#Location List#'!$C$3:$D$150,2,FALSE),"")</f>
        <v/>
      </c>
      <c r="AR1595" s="125" t="str">
        <f>IFERROR(VLOOKUP(F1595,'#Location List#'!$Q$3:$R$1154,2,FALSE),"")</f>
        <v/>
      </c>
      <c r="AS1595" s="125" t="str">
        <f>IFERROR(VLOOKUP(V1595,'#Input Lists#'!$B$3:$D$46,3,FALSE),"")</f>
        <v/>
      </c>
      <c r="AT1595" s="125" t="str">
        <f>IFERROR(VLOOKUP(CONCATENATE(V1595," ",W1595),'#Input Lists#'!$K$3:$L$827,2,FALSE),"")</f>
        <v/>
      </c>
      <c r="AU1595" s="125">
        <f>IFERROR(VLOOKUP(AA1595,'#Input Lists#'!$BU$3:$BV$8,2,FALSE),"")</f>
        <v>1</v>
      </c>
      <c r="AV1595" s="118" t="str">
        <f>IFERROR(VLOOKUP(AB1595,'#Input Lists#'!$BO$3:$BP$9,2,FALSE),"")</f>
        <v/>
      </c>
      <c r="AW1595" s="118">
        <f>IFERROR(VLOOKUP(AC1595,'#Input Lists#'!$BL$3:$BM$7,2,FALSE),"")</f>
        <v>1</v>
      </c>
      <c r="AX1595" s="52" t="e">
        <f>VLOOKUP(AQ1595,'#Location List#'!$D$3:$K$150,4,FALSE)</f>
        <v>#N/A</v>
      </c>
      <c r="AY1595" s="273" t="e">
        <f>VLOOKUP(AX1595,'#Location List#'!$Z$3:$AA$13,2,FALSE)</f>
        <v>#N/A</v>
      </c>
      <c r="AZ1595" s="126" t="e">
        <f>VLOOKUP($AT1595,'#Input Lists#'!$L$3:$S$1033,6,FALSE)</f>
        <v>#N/A</v>
      </c>
      <c r="BA1595" s="239" t="e">
        <f>VLOOKUP($AT1595,'#Input Lists#'!$L$3:$S$833,7,FALSE)</f>
        <v>#N/A</v>
      </c>
      <c r="BB1595" s="239" t="e">
        <f>VLOOKUP($AT1595,'#Input Lists#'!$L$3:$S$833,8,FALSE)</f>
        <v>#N/A</v>
      </c>
      <c r="BC1595" s="91" t="str">
        <f t="shared" si="152"/>
        <v/>
      </c>
      <c r="BD1595" s="91" t="str">
        <f t="shared" si="153"/>
        <v/>
      </c>
      <c r="BE1595" s="15" t="str">
        <f t="shared" si="154"/>
        <v/>
      </c>
      <c r="BF1595" s="92" t="str">
        <f t="shared" si="155"/>
        <v>No Sighting Date</v>
      </c>
    </row>
    <row r="1596" spans="1:58" x14ac:dyDescent="0.25">
      <c r="A1596" s="118">
        <v>1591</v>
      </c>
      <c r="B1596" s="119"/>
      <c r="C1596" s="120"/>
      <c r="D1596" s="121"/>
      <c r="E1596" s="121"/>
      <c r="F1596" s="236"/>
      <c r="G1596" s="122" t="str">
        <f>IFERROR(VLOOKUP(F1596,'#Location List#'!$U$3:$V$1154,2,FALSE),"")</f>
        <v/>
      </c>
      <c r="H1596" s="120"/>
      <c r="I1596" s="120"/>
      <c r="J1596" s="120"/>
      <c r="K1596" s="120"/>
      <c r="L1596" s="120"/>
      <c r="M1596" s="120"/>
      <c r="N1596" s="120"/>
      <c r="O1596" s="120"/>
      <c r="P1596" s="120"/>
      <c r="Q1596" s="120"/>
      <c r="R1596" s="120"/>
      <c r="S1596" s="120"/>
      <c r="T1596" s="205">
        <f t="shared" si="150"/>
        <v>0</v>
      </c>
      <c r="U1596" s="205">
        <f t="shared" si="151"/>
        <v>0</v>
      </c>
      <c r="V1596" s="210"/>
      <c r="W1596" s="210"/>
      <c r="X1596" s="23" t="str">
        <f>IFERROR(VLOOKUP(AT1596,'#Input Lists#'!$L$3:$AH$833,3,FALSE)," ")</f>
        <v xml:space="preserve"> </v>
      </c>
      <c r="Y1596" s="23" t="str">
        <f>IFERROR(VLOOKUP(AT1596,'#Input Lists#'!$L$3:$AH$833,5,FALSE)," ")</f>
        <v xml:space="preserve"> </v>
      </c>
      <c r="Z1596" s="206" t="str">
        <f>IFERROR(VLOOKUP(AT1596,'#Input Lists#'!$L$3:$AH$833,9,FALSE)," ")</f>
        <v xml:space="preserve"> </v>
      </c>
      <c r="AA1596" s="119" t="s">
        <v>1527</v>
      </c>
      <c r="AB1596" s="120"/>
      <c r="AC1596" s="123"/>
      <c r="AD1596" s="123"/>
      <c r="AE1596" s="123"/>
      <c r="AF1596" s="123"/>
      <c r="AG1596" s="123"/>
      <c r="AH1596" s="123"/>
      <c r="AI1596" s="123"/>
      <c r="AJ1596" s="123"/>
      <c r="AK1596" s="123"/>
      <c r="AL1596" s="123"/>
      <c r="AM1596" s="123"/>
      <c r="AN1596" s="123"/>
      <c r="AO1596" s="123"/>
      <c r="AP1596" s="120"/>
      <c r="AQ1596" s="125" t="str">
        <f>IFERROR(VLOOKUP(G1596,'#Location List#'!$C$3:$D$150,2,FALSE),"")</f>
        <v/>
      </c>
      <c r="AR1596" s="125" t="str">
        <f>IFERROR(VLOOKUP(F1596,'#Location List#'!$Q$3:$R$1154,2,FALSE),"")</f>
        <v/>
      </c>
      <c r="AS1596" s="125" t="str">
        <f>IFERROR(VLOOKUP(V1596,'#Input Lists#'!$B$3:$D$46,3,FALSE),"")</f>
        <v/>
      </c>
      <c r="AT1596" s="125" t="str">
        <f>IFERROR(VLOOKUP(CONCATENATE(V1596," ",W1596),'#Input Lists#'!$K$3:$L$827,2,FALSE),"")</f>
        <v/>
      </c>
      <c r="AU1596" s="125">
        <f>IFERROR(VLOOKUP(AA1596,'#Input Lists#'!$BU$3:$BV$8,2,FALSE),"")</f>
        <v>1</v>
      </c>
      <c r="AV1596" s="118" t="str">
        <f>IFERROR(VLOOKUP(AB1596,'#Input Lists#'!$BO$3:$BP$9,2,FALSE),"")</f>
        <v/>
      </c>
      <c r="AW1596" s="118">
        <f>IFERROR(VLOOKUP(AC1596,'#Input Lists#'!$BL$3:$BM$7,2,FALSE),"")</f>
        <v>1</v>
      </c>
      <c r="AX1596" s="52" t="e">
        <f>VLOOKUP(AQ1596,'#Location List#'!$D$3:$K$150,4,FALSE)</f>
        <v>#N/A</v>
      </c>
      <c r="AY1596" s="273" t="e">
        <f>VLOOKUP(AX1596,'#Location List#'!$Z$3:$AA$13,2,FALSE)</f>
        <v>#N/A</v>
      </c>
      <c r="AZ1596" s="126" t="e">
        <f>VLOOKUP($AT1596,'#Input Lists#'!$L$3:$S$1033,6,FALSE)</f>
        <v>#N/A</v>
      </c>
      <c r="BA1596" s="239" t="e">
        <f>VLOOKUP($AT1596,'#Input Lists#'!$L$3:$S$833,7,FALSE)</f>
        <v>#N/A</v>
      </c>
      <c r="BB1596" s="239" t="e">
        <f>VLOOKUP($AT1596,'#Input Lists#'!$L$3:$S$833,8,FALSE)</f>
        <v>#N/A</v>
      </c>
      <c r="BC1596" s="91" t="str">
        <f t="shared" si="152"/>
        <v/>
      </c>
      <c r="BD1596" s="91" t="str">
        <f t="shared" si="153"/>
        <v/>
      </c>
      <c r="BE1596" s="15" t="str">
        <f t="shared" si="154"/>
        <v/>
      </c>
      <c r="BF1596" s="92" t="str">
        <f t="shared" si="155"/>
        <v>No Sighting Date</v>
      </c>
    </row>
    <row r="1597" spans="1:58" x14ac:dyDescent="0.25">
      <c r="A1597" s="118">
        <v>1592</v>
      </c>
      <c r="B1597" s="119"/>
      <c r="C1597" s="120"/>
      <c r="D1597" s="121"/>
      <c r="E1597" s="121"/>
      <c r="F1597" s="236"/>
      <c r="G1597" s="122" t="str">
        <f>IFERROR(VLOOKUP(F1597,'#Location List#'!$U$3:$V$1154,2,FALSE),"")</f>
        <v/>
      </c>
      <c r="H1597" s="120"/>
      <c r="I1597" s="120"/>
      <c r="J1597" s="120"/>
      <c r="K1597" s="120"/>
      <c r="L1597" s="120"/>
      <c r="M1597" s="120"/>
      <c r="N1597" s="120"/>
      <c r="O1597" s="120"/>
      <c r="P1597" s="120"/>
      <c r="Q1597" s="120"/>
      <c r="R1597" s="120"/>
      <c r="S1597" s="120"/>
      <c r="T1597" s="205">
        <f t="shared" si="150"/>
        <v>0</v>
      </c>
      <c r="U1597" s="205">
        <f t="shared" si="151"/>
        <v>0</v>
      </c>
      <c r="V1597" s="210"/>
      <c r="W1597" s="210"/>
      <c r="X1597" s="23" t="str">
        <f>IFERROR(VLOOKUP(AT1597,'#Input Lists#'!$L$3:$AH$833,3,FALSE)," ")</f>
        <v xml:space="preserve"> </v>
      </c>
      <c r="Y1597" s="23" t="str">
        <f>IFERROR(VLOOKUP(AT1597,'#Input Lists#'!$L$3:$AH$833,5,FALSE)," ")</f>
        <v xml:space="preserve"> </v>
      </c>
      <c r="Z1597" s="206" t="str">
        <f>IFERROR(VLOOKUP(AT1597,'#Input Lists#'!$L$3:$AH$833,9,FALSE)," ")</f>
        <v xml:space="preserve"> </v>
      </c>
      <c r="AA1597" s="119" t="s">
        <v>1527</v>
      </c>
      <c r="AB1597" s="120"/>
      <c r="AC1597" s="123"/>
      <c r="AD1597" s="123"/>
      <c r="AE1597" s="123"/>
      <c r="AF1597" s="123"/>
      <c r="AG1597" s="123"/>
      <c r="AH1597" s="123"/>
      <c r="AI1597" s="123"/>
      <c r="AJ1597" s="123"/>
      <c r="AK1597" s="123"/>
      <c r="AL1597" s="123"/>
      <c r="AM1597" s="123"/>
      <c r="AN1597" s="123"/>
      <c r="AO1597" s="123"/>
      <c r="AP1597" s="120"/>
      <c r="AQ1597" s="125" t="str">
        <f>IFERROR(VLOOKUP(G1597,'#Location List#'!$C$3:$D$150,2,FALSE),"")</f>
        <v/>
      </c>
      <c r="AR1597" s="125" t="str">
        <f>IFERROR(VLOOKUP(F1597,'#Location List#'!$Q$3:$R$1154,2,FALSE),"")</f>
        <v/>
      </c>
      <c r="AS1597" s="125" t="str">
        <f>IFERROR(VLOOKUP(V1597,'#Input Lists#'!$B$3:$D$46,3,FALSE),"")</f>
        <v/>
      </c>
      <c r="AT1597" s="125" t="str">
        <f>IFERROR(VLOOKUP(CONCATENATE(V1597," ",W1597),'#Input Lists#'!$K$3:$L$827,2,FALSE),"")</f>
        <v/>
      </c>
      <c r="AU1597" s="125">
        <f>IFERROR(VLOOKUP(AA1597,'#Input Lists#'!$BU$3:$BV$8,2,FALSE),"")</f>
        <v>1</v>
      </c>
      <c r="AV1597" s="118" t="str">
        <f>IFERROR(VLOOKUP(AB1597,'#Input Lists#'!$BO$3:$BP$9,2,FALSE),"")</f>
        <v/>
      </c>
      <c r="AW1597" s="118">
        <f>IFERROR(VLOOKUP(AC1597,'#Input Lists#'!$BL$3:$BM$7,2,FALSE),"")</f>
        <v>1</v>
      </c>
      <c r="AX1597" s="52" t="e">
        <f>VLOOKUP(AQ1597,'#Location List#'!$D$3:$K$150,4,FALSE)</f>
        <v>#N/A</v>
      </c>
      <c r="AY1597" s="273" t="e">
        <f>VLOOKUP(AX1597,'#Location List#'!$Z$3:$AA$13,2,FALSE)</f>
        <v>#N/A</v>
      </c>
      <c r="AZ1597" s="126" t="e">
        <f>VLOOKUP($AT1597,'#Input Lists#'!$L$3:$S$1033,6,FALSE)</f>
        <v>#N/A</v>
      </c>
      <c r="BA1597" s="239" t="e">
        <f>VLOOKUP($AT1597,'#Input Lists#'!$L$3:$S$833,7,FALSE)</f>
        <v>#N/A</v>
      </c>
      <c r="BB1597" s="239" t="e">
        <f>VLOOKUP($AT1597,'#Input Lists#'!$L$3:$S$833,8,FALSE)</f>
        <v>#N/A</v>
      </c>
      <c r="BC1597" s="91" t="str">
        <f t="shared" si="152"/>
        <v/>
      </c>
      <c r="BD1597" s="91" t="str">
        <f t="shared" si="153"/>
        <v/>
      </c>
      <c r="BE1597" s="15" t="str">
        <f t="shared" si="154"/>
        <v/>
      </c>
      <c r="BF1597" s="92" t="str">
        <f t="shared" si="155"/>
        <v>No Sighting Date</v>
      </c>
    </row>
    <row r="1598" spans="1:58" x14ac:dyDescent="0.25">
      <c r="A1598" s="118">
        <v>1593</v>
      </c>
      <c r="B1598" s="119"/>
      <c r="C1598" s="120"/>
      <c r="D1598" s="121"/>
      <c r="E1598" s="121"/>
      <c r="F1598" s="236"/>
      <c r="G1598" s="122" t="str">
        <f>IFERROR(VLOOKUP(F1598,'#Location List#'!$U$3:$V$1154,2,FALSE),"")</f>
        <v/>
      </c>
      <c r="H1598" s="120"/>
      <c r="I1598" s="120"/>
      <c r="J1598" s="120"/>
      <c r="K1598" s="120"/>
      <c r="L1598" s="120"/>
      <c r="M1598" s="120"/>
      <c r="N1598" s="120"/>
      <c r="O1598" s="120"/>
      <c r="P1598" s="120"/>
      <c r="Q1598" s="120"/>
      <c r="R1598" s="120"/>
      <c r="S1598" s="120"/>
      <c r="T1598" s="205">
        <f t="shared" si="150"/>
        <v>0</v>
      </c>
      <c r="U1598" s="205">
        <f t="shared" si="151"/>
        <v>0</v>
      </c>
      <c r="V1598" s="210"/>
      <c r="W1598" s="210"/>
      <c r="X1598" s="23" t="str">
        <f>IFERROR(VLOOKUP(AT1598,'#Input Lists#'!$L$3:$AH$833,3,FALSE)," ")</f>
        <v xml:space="preserve"> </v>
      </c>
      <c r="Y1598" s="23" t="str">
        <f>IFERROR(VLOOKUP(AT1598,'#Input Lists#'!$L$3:$AH$833,5,FALSE)," ")</f>
        <v xml:space="preserve"> </v>
      </c>
      <c r="Z1598" s="206" t="str">
        <f>IFERROR(VLOOKUP(AT1598,'#Input Lists#'!$L$3:$AH$833,9,FALSE)," ")</f>
        <v xml:space="preserve"> </v>
      </c>
      <c r="AA1598" s="119" t="s">
        <v>1527</v>
      </c>
      <c r="AB1598" s="120"/>
      <c r="AC1598" s="123"/>
      <c r="AD1598" s="123"/>
      <c r="AE1598" s="123"/>
      <c r="AF1598" s="123"/>
      <c r="AG1598" s="123"/>
      <c r="AH1598" s="123"/>
      <c r="AI1598" s="123"/>
      <c r="AJ1598" s="123"/>
      <c r="AK1598" s="123"/>
      <c r="AL1598" s="123"/>
      <c r="AM1598" s="123"/>
      <c r="AN1598" s="123"/>
      <c r="AO1598" s="123"/>
      <c r="AP1598" s="120"/>
      <c r="AQ1598" s="125" t="str">
        <f>IFERROR(VLOOKUP(G1598,'#Location List#'!$C$3:$D$150,2,FALSE),"")</f>
        <v/>
      </c>
      <c r="AR1598" s="125" t="str">
        <f>IFERROR(VLOOKUP(F1598,'#Location List#'!$Q$3:$R$1154,2,FALSE),"")</f>
        <v/>
      </c>
      <c r="AS1598" s="125" t="str">
        <f>IFERROR(VLOOKUP(V1598,'#Input Lists#'!$B$3:$D$46,3,FALSE),"")</f>
        <v/>
      </c>
      <c r="AT1598" s="125" t="str">
        <f>IFERROR(VLOOKUP(CONCATENATE(V1598," ",W1598),'#Input Lists#'!$K$3:$L$827,2,FALSE),"")</f>
        <v/>
      </c>
      <c r="AU1598" s="125">
        <f>IFERROR(VLOOKUP(AA1598,'#Input Lists#'!$BU$3:$BV$8,2,FALSE),"")</f>
        <v>1</v>
      </c>
      <c r="AV1598" s="118" t="str">
        <f>IFERROR(VLOOKUP(AB1598,'#Input Lists#'!$BO$3:$BP$9,2,FALSE),"")</f>
        <v/>
      </c>
      <c r="AW1598" s="118">
        <f>IFERROR(VLOOKUP(AC1598,'#Input Lists#'!$BL$3:$BM$7,2,FALSE),"")</f>
        <v>1</v>
      </c>
      <c r="AX1598" s="52" t="e">
        <f>VLOOKUP(AQ1598,'#Location List#'!$D$3:$K$150,4,FALSE)</f>
        <v>#N/A</v>
      </c>
      <c r="AY1598" s="273" t="e">
        <f>VLOOKUP(AX1598,'#Location List#'!$Z$3:$AA$13,2,FALSE)</f>
        <v>#N/A</v>
      </c>
      <c r="AZ1598" s="126" t="e">
        <f>VLOOKUP($AT1598,'#Input Lists#'!$L$3:$S$1033,6,FALSE)</f>
        <v>#N/A</v>
      </c>
      <c r="BA1598" s="239" t="e">
        <f>VLOOKUP($AT1598,'#Input Lists#'!$L$3:$S$833,7,FALSE)</f>
        <v>#N/A</v>
      </c>
      <c r="BB1598" s="239" t="e">
        <f>VLOOKUP($AT1598,'#Input Lists#'!$L$3:$S$833,8,FALSE)</f>
        <v>#N/A</v>
      </c>
      <c r="BC1598" s="91" t="str">
        <f t="shared" si="152"/>
        <v/>
      </c>
      <c r="BD1598" s="91" t="str">
        <f t="shared" si="153"/>
        <v/>
      </c>
      <c r="BE1598" s="15" t="str">
        <f t="shared" si="154"/>
        <v/>
      </c>
      <c r="BF1598" s="92" t="str">
        <f t="shared" si="155"/>
        <v>No Sighting Date</v>
      </c>
    </row>
    <row r="1599" spans="1:58" x14ac:dyDescent="0.25">
      <c r="A1599" s="118">
        <v>1594</v>
      </c>
      <c r="B1599" s="119"/>
      <c r="C1599" s="120"/>
      <c r="D1599" s="121"/>
      <c r="E1599" s="121"/>
      <c r="F1599" s="236"/>
      <c r="G1599" s="122" t="str">
        <f>IFERROR(VLOOKUP(F1599,'#Location List#'!$U$3:$V$1154,2,FALSE),"")</f>
        <v/>
      </c>
      <c r="H1599" s="120"/>
      <c r="I1599" s="120"/>
      <c r="J1599" s="120"/>
      <c r="K1599" s="120"/>
      <c r="L1599" s="120"/>
      <c r="M1599" s="120"/>
      <c r="N1599" s="120"/>
      <c r="O1599" s="120"/>
      <c r="P1599" s="120"/>
      <c r="Q1599" s="120"/>
      <c r="R1599" s="120"/>
      <c r="S1599" s="120"/>
      <c r="T1599" s="205">
        <f t="shared" si="150"/>
        <v>0</v>
      </c>
      <c r="U1599" s="205">
        <f t="shared" si="151"/>
        <v>0</v>
      </c>
      <c r="V1599" s="210"/>
      <c r="W1599" s="210"/>
      <c r="X1599" s="23" t="str">
        <f>IFERROR(VLOOKUP(AT1599,'#Input Lists#'!$L$3:$AH$833,3,FALSE)," ")</f>
        <v xml:space="preserve"> </v>
      </c>
      <c r="Y1599" s="23" t="str">
        <f>IFERROR(VLOOKUP(AT1599,'#Input Lists#'!$L$3:$AH$833,5,FALSE)," ")</f>
        <v xml:space="preserve"> </v>
      </c>
      <c r="Z1599" s="206" t="str">
        <f>IFERROR(VLOOKUP(AT1599,'#Input Lists#'!$L$3:$AH$833,9,FALSE)," ")</f>
        <v xml:space="preserve"> </v>
      </c>
      <c r="AA1599" s="119" t="s">
        <v>1527</v>
      </c>
      <c r="AB1599" s="120"/>
      <c r="AC1599" s="123"/>
      <c r="AD1599" s="123"/>
      <c r="AE1599" s="123"/>
      <c r="AF1599" s="123"/>
      <c r="AG1599" s="123"/>
      <c r="AH1599" s="123"/>
      <c r="AI1599" s="123"/>
      <c r="AJ1599" s="123"/>
      <c r="AK1599" s="123"/>
      <c r="AL1599" s="123"/>
      <c r="AM1599" s="123"/>
      <c r="AN1599" s="123"/>
      <c r="AO1599" s="123"/>
      <c r="AP1599" s="120"/>
      <c r="AQ1599" s="125" t="str">
        <f>IFERROR(VLOOKUP(G1599,'#Location List#'!$C$3:$D$150,2,FALSE),"")</f>
        <v/>
      </c>
      <c r="AR1599" s="125" t="str">
        <f>IFERROR(VLOOKUP(F1599,'#Location List#'!$Q$3:$R$1154,2,FALSE),"")</f>
        <v/>
      </c>
      <c r="AS1599" s="125" t="str">
        <f>IFERROR(VLOOKUP(V1599,'#Input Lists#'!$B$3:$D$46,3,FALSE),"")</f>
        <v/>
      </c>
      <c r="AT1599" s="125" t="str">
        <f>IFERROR(VLOOKUP(CONCATENATE(V1599," ",W1599),'#Input Lists#'!$K$3:$L$827,2,FALSE),"")</f>
        <v/>
      </c>
      <c r="AU1599" s="125">
        <f>IFERROR(VLOOKUP(AA1599,'#Input Lists#'!$BU$3:$BV$8,2,FALSE),"")</f>
        <v>1</v>
      </c>
      <c r="AV1599" s="118" t="str">
        <f>IFERROR(VLOOKUP(AB1599,'#Input Lists#'!$BO$3:$BP$9,2,FALSE),"")</f>
        <v/>
      </c>
      <c r="AW1599" s="118">
        <f>IFERROR(VLOOKUP(AC1599,'#Input Lists#'!$BL$3:$BM$7,2,FALSE),"")</f>
        <v>1</v>
      </c>
      <c r="AX1599" s="52" t="e">
        <f>VLOOKUP(AQ1599,'#Location List#'!$D$3:$K$150,4,FALSE)</f>
        <v>#N/A</v>
      </c>
      <c r="AY1599" s="273" t="e">
        <f>VLOOKUP(AX1599,'#Location List#'!$Z$3:$AA$13,2,FALSE)</f>
        <v>#N/A</v>
      </c>
      <c r="AZ1599" s="126" t="e">
        <f>VLOOKUP($AT1599,'#Input Lists#'!$L$3:$S$1033,6,FALSE)</f>
        <v>#N/A</v>
      </c>
      <c r="BA1599" s="239" t="e">
        <f>VLOOKUP($AT1599,'#Input Lists#'!$L$3:$S$833,7,FALSE)</f>
        <v>#N/A</v>
      </c>
      <c r="BB1599" s="239" t="e">
        <f>VLOOKUP($AT1599,'#Input Lists#'!$L$3:$S$833,8,FALSE)</f>
        <v>#N/A</v>
      </c>
      <c r="BC1599" s="91" t="str">
        <f t="shared" si="152"/>
        <v/>
      </c>
      <c r="BD1599" s="91" t="str">
        <f t="shared" si="153"/>
        <v/>
      </c>
      <c r="BE1599" s="15" t="str">
        <f t="shared" si="154"/>
        <v/>
      </c>
      <c r="BF1599" s="92" t="str">
        <f t="shared" si="155"/>
        <v>No Sighting Date</v>
      </c>
    </row>
    <row r="1600" spans="1:58" x14ac:dyDescent="0.25">
      <c r="A1600" s="118">
        <v>1595</v>
      </c>
      <c r="B1600" s="119"/>
      <c r="C1600" s="120"/>
      <c r="D1600" s="121"/>
      <c r="E1600" s="121"/>
      <c r="F1600" s="236"/>
      <c r="G1600" s="122" t="str">
        <f>IFERROR(VLOOKUP(F1600,'#Location List#'!$U$3:$V$1154,2,FALSE),"")</f>
        <v/>
      </c>
      <c r="H1600" s="120"/>
      <c r="I1600" s="120"/>
      <c r="J1600" s="120"/>
      <c r="K1600" s="120"/>
      <c r="L1600" s="120"/>
      <c r="M1600" s="120"/>
      <c r="N1600" s="120"/>
      <c r="O1600" s="120"/>
      <c r="P1600" s="120"/>
      <c r="Q1600" s="120"/>
      <c r="R1600" s="120"/>
      <c r="S1600" s="120"/>
      <c r="T1600" s="205">
        <f t="shared" si="150"/>
        <v>0</v>
      </c>
      <c r="U1600" s="205">
        <f t="shared" si="151"/>
        <v>0</v>
      </c>
      <c r="V1600" s="210"/>
      <c r="W1600" s="210"/>
      <c r="X1600" s="23" t="str">
        <f>IFERROR(VLOOKUP(AT1600,'#Input Lists#'!$L$3:$AH$833,3,FALSE)," ")</f>
        <v xml:space="preserve"> </v>
      </c>
      <c r="Y1600" s="23" t="str">
        <f>IFERROR(VLOOKUP(AT1600,'#Input Lists#'!$L$3:$AH$833,5,FALSE)," ")</f>
        <v xml:space="preserve"> </v>
      </c>
      <c r="Z1600" s="206" t="str">
        <f>IFERROR(VLOOKUP(AT1600,'#Input Lists#'!$L$3:$AH$833,9,FALSE)," ")</f>
        <v xml:space="preserve"> </v>
      </c>
      <c r="AA1600" s="119" t="s">
        <v>1527</v>
      </c>
      <c r="AB1600" s="120"/>
      <c r="AC1600" s="123"/>
      <c r="AD1600" s="123"/>
      <c r="AE1600" s="123"/>
      <c r="AF1600" s="123"/>
      <c r="AG1600" s="123"/>
      <c r="AH1600" s="123"/>
      <c r="AI1600" s="123"/>
      <c r="AJ1600" s="123"/>
      <c r="AK1600" s="123"/>
      <c r="AL1600" s="123"/>
      <c r="AM1600" s="123"/>
      <c r="AN1600" s="123"/>
      <c r="AO1600" s="123"/>
      <c r="AP1600" s="120"/>
      <c r="AQ1600" s="125" t="str">
        <f>IFERROR(VLOOKUP(G1600,'#Location List#'!$C$3:$D$150,2,FALSE),"")</f>
        <v/>
      </c>
      <c r="AR1600" s="125" t="str">
        <f>IFERROR(VLOOKUP(F1600,'#Location List#'!$Q$3:$R$1154,2,FALSE),"")</f>
        <v/>
      </c>
      <c r="AS1600" s="125" t="str">
        <f>IFERROR(VLOOKUP(V1600,'#Input Lists#'!$B$3:$D$46,3,FALSE),"")</f>
        <v/>
      </c>
      <c r="AT1600" s="125" t="str">
        <f>IFERROR(VLOOKUP(CONCATENATE(V1600," ",W1600),'#Input Lists#'!$K$3:$L$827,2,FALSE),"")</f>
        <v/>
      </c>
      <c r="AU1600" s="125">
        <f>IFERROR(VLOOKUP(AA1600,'#Input Lists#'!$BU$3:$BV$8,2,FALSE),"")</f>
        <v>1</v>
      </c>
      <c r="AV1600" s="118" t="str">
        <f>IFERROR(VLOOKUP(AB1600,'#Input Lists#'!$BO$3:$BP$9,2,FALSE),"")</f>
        <v/>
      </c>
      <c r="AW1600" s="118">
        <f>IFERROR(VLOOKUP(AC1600,'#Input Lists#'!$BL$3:$BM$7,2,FALSE),"")</f>
        <v>1</v>
      </c>
      <c r="AX1600" s="52" t="e">
        <f>VLOOKUP(AQ1600,'#Location List#'!$D$3:$K$150,4,FALSE)</f>
        <v>#N/A</v>
      </c>
      <c r="AY1600" s="273" t="e">
        <f>VLOOKUP(AX1600,'#Location List#'!$Z$3:$AA$13,2,FALSE)</f>
        <v>#N/A</v>
      </c>
      <c r="AZ1600" s="126" t="e">
        <f>VLOOKUP($AT1600,'#Input Lists#'!$L$3:$S$1033,6,FALSE)</f>
        <v>#N/A</v>
      </c>
      <c r="BA1600" s="239" t="e">
        <f>VLOOKUP($AT1600,'#Input Lists#'!$L$3:$S$833,7,FALSE)</f>
        <v>#N/A</v>
      </c>
      <c r="BB1600" s="239" t="e">
        <f>VLOOKUP($AT1600,'#Input Lists#'!$L$3:$S$833,8,FALSE)</f>
        <v>#N/A</v>
      </c>
      <c r="BC1600" s="91" t="str">
        <f t="shared" si="152"/>
        <v/>
      </c>
      <c r="BD1600" s="91" t="str">
        <f t="shared" si="153"/>
        <v/>
      </c>
      <c r="BE1600" s="15" t="str">
        <f t="shared" si="154"/>
        <v/>
      </c>
      <c r="BF1600" s="92" t="str">
        <f t="shared" si="155"/>
        <v>No Sighting Date</v>
      </c>
    </row>
    <row r="1601" spans="1:58" x14ac:dyDescent="0.25">
      <c r="A1601" s="118">
        <v>1596</v>
      </c>
      <c r="B1601" s="119"/>
      <c r="C1601" s="120"/>
      <c r="D1601" s="121"/>
      <c r="E1601" s="121"/>
      <c r="F1601" s="236"/>
      <c r="G1601" s="122" t="str">
        <f>IFERROR(VLOOKUP(F1601,'#Location List#'!$U$3:$V$1154,2,FALSE),"")</f>
        <v/>
      </c>
      <c r="H1601" s="120"/>
      <c r="I1601" s="120"/>
      <c r="J1601" s="120"/>
      <c r="K1601" s="120"/>
      <c r="L1601" s="120"/>
      <c r="M1601" s="120"/>
      <c r="N1601" s="120"/>
      <c r="O1601" s="120"/>
      <c r="P1601" s="120"/>
      <c r="Q1601" s="120"/>
      <c r="R1601" s="120"/>
      <c r="S1601" s="120"/>
      <c r="T1601" s="205">
        <f t="shared" si="150"/>
        <v>0</v>
      </c>
      <c r="U1601" s="205">
        <f t="shared" si="151"/>
        <v>0</v>
      </c>
      <c r="V1601" s="210"/>
      <c r="W1601" s="210"/>
      <c r="X1601" s="23" t="str">
        <f>IFERROR(VLOOKUP(AT1601,'#Input Lists#'!$L$3:$AH$833,3,FALSE)," ")</f>
        <v xml:space="preserve"> </v>
      </c>
      <c r="Y1601" s="23" t="str">
        <f>IFERROR(VLOOKUP(AT1601,'#Input Lists#'!$L$3:$AH$833,5,FALSE)," ")</f>
        <v xml:space="preserve"> </v>
      </c>
      <c r="Z1601" s="206" t="str">
        <f>IFERROR(VLOOKUP(AT1601,'#Input Lists#'!$L$3:$AH$833,9,FALSE)," ")</f>
        <v xml:space="preserve"> </v>
      </c>
      <c r="AA1601" s="119" t="s">
        <v>1527</v>
      </c>
      <c r="AB1601" s="120"/>
      <c r="AC1601" s="123"/>
      <c r="AD1601" s="123"/>
      <c r="AE1601" s="123"/>
      <c r="AF1601" s="123"/>
      <c r="AG1601" s="123"/>
      <c r="AH1601" s="123"/>
      <c r="AI1601" s="123"/>
      <c r="AJ1601" s="123"/>
      <c r="AK1601" s="123"/>
      <c r="AL1601" s="123"/>
      <c r="AM1601" s="123"/>
      <c r="AN1601" s="123"/>
      <c r="AO1601" s="123"/>
      <c r="AP1601" s="120"/>
      <c r="AQ1601" s="125" t="str">
        <f>IFERROR(VLOOKUP(G1601,'#Location List#'!$C$3:$D$150,2,FALSE),"")</f>
        <v/>
      </c>
      <c r="AR1601" s="125" t="str">
        <f>IFERROR(VLOOKUP(F1601,'#Location List#'!$Q$3:$R$1154,2,FALSE),"")</f>
        <v/>
      </c>
      <c r="AS1601" s="125" t="str">
        <f>IFERROR(VLOOKUP(V1601,'#Input Lists#'!$B$3:$D$46,3,FALSE),"")</f>
        <v/>
      </c>
      <c r="AT1601" s="125" t="str">
        <f>IFERROR(VLOOKUP(CONCATENATE(V1601," ",W1601),'#Input Lists#'!$K$3:$L$827,2,FALSE),"")</f>
        <v/>
      </c>
      <c r="AU1601" s="125">
        <f>IFERROR(VLOOKUP(AA1601,'#Input Lists#'!$BU$3:$BV$8,2,FALSE),"")</f>
        <v>1</v>
      </c>
      <c r="AV1601" s="118" t="str">
        <f>IFERROR(VLOOKUP(AB1601,'#Input Lists#'!$BO$3:$BP$9,2,FALSE),"")</f>
        <v/>
      </c>
      <c r="AW1601" s="118">
        <f>IFERROR(VLOOKUP(AC1601,'#Input Lists#'!$BL$3:$BM$7,2,FALSE),"")</f>
        <v>1</v>
      </c>
      <c r="AX1601" s="52" t="e">
        <f>VLOOKUP(AQ1601,'#Location List#'!$D$3:$K$150,4,FALSE)</f>
        <v>#N/A</v>
      </c>
      <c r="AY1601" s="273" t="e">
        <f>VLOOKUP(AX1601,'#Location List#'!$Z$3:$AA$13,2,FALSE)</f>
        <v>#N/A</v>
      </c>
      <c r="AZ1601" s="126" t="e">
        <f>VLOOKUP($AT1601,'#Input Lists#'!$L$3:$S$1033,6,FALSE)</f>
        <v>#N/A</v>
      </c>
      <c r="BA1601" s="239" t="e">
        <f>VLOOKUP($AT1601,'#Input Lists#'!$L$3:$S$833,7,FALSE)</f>
        <v>#N/A</v>
      </c>
      <c r="BB1601" s="239" t="e">
        <f>VLOOKUP($AT1601,'#Input Lists#'!$L$3:$S$833,8,FALSE)</f>
        <v>#N/A</v>
      </c>
      <c r="BC1601" s="91" t="str">
        <f t="shared" si="152"/>
        <v/>
      </c>
      <c r="BD1601" s="91" t="str">
        <f t="shared" si="153"/>
        <v/>
      </c>
      <c r="BE1601" s="15" t="str">
        <f t="shared" si="154"/>
        <v/>
      </c>
      <c r="BF1601" s="92" t="str">
        <f t="shared" si="155"/>
        <v>No Sighting Date</v>
      </c>
    </row>
    <row r="1602" spans="1:58" x14ac:dyDescent="0.25">
      <c r="A1602" s="118">
        <v>1597</v>
      </c>
      <c r="B1602" s="119"/>
      <c r="C1602" s="120"/>
      <c r="D1602" s="121"/>
      <c r="E1602" s="121"/>
      <c r="F1602" s="236"/>
      <c r="G1602" s="122" t="str">
        <f>IFERROR(VLOOKUP(F1602,'#Location List#'!$U$3:$V$1154,2,FALSE),"")</f>
        <v/>
      </c>
      <c r="H1602" s="120"/>
      <c r="I1602" s="120"/>
      <c r="J1602" s="120"/>
      <c r="K1602" s="120"/>
      <c r="L1602" s="120"/>
      <c r="M1602" s="120"/>
      <c r="N1602" s="120"/>
      <c r="O1602" s="120"/>
      <c r="P1602" s="120"/>
      <c r="Q1602" s="120"/>
      <c r="R1602" s="120"/>
      <c r="S1602" s="120"/>
      <c r="T1602" s="205">
        <f t="shared" si="150"/>
        <v>0</v>
      </c>
      <c r="U1602" s="205">
        <f t="shared" si="151"/>
        <v>0</v>
      </c>
      <c r="V1602" s="210"/>
      <c r="W1602" s="210"/>
      <c r="X1602" s="23" t="str">
        <f>IFERROR(VLOOKUP(AT1602,'#Input Lists#'!$L$3:$AH$833,3,FALSE)," ")</f>
        <v xml:space="preserve"> </v>
      </c>
      <c r="Y1602" s="23" t="str">
        <f>IFERROR(VLOOKUP(AT1602,'#Input Lists#'!$L$3:$AH$833,5,FALSE)," ")</f>
        <v xml:space="preserve"> </v>
      </c>
      <c r="Z1602" s="206" t="str">
        <f>IFERROR(VLOOKUP(AT1602,'#Input Lists#'!$L$3:$AH$833,9,FALSE)," ")</f>
        <v xml:space="preserve"> </v>
      </c>
      <c r="AA1602" s="119" t="s">
        <v>1527</v>
      </c>
      <c r="AB1602" s="120"/>
      <c r="AC1602" s="123"/>
      <c r="AD1602" s="123"/>
      <c r="AE1602" s="123"/>
      <c r="AF1602" s="123"/>
      <c r="AG1602" s="123"/>
      <c r="AH1602" s="123"/>
      <c r="AI1602" s="123"/>
      <c r="AJ1602" s="123"/>
      <c r="AK1602" s="123"/>
      <c r="AL1602" s="123"/>
      <c r="AM1602" s="123"/>
      <c r="AN1602" s="123"/>
      <c r="AO1602" s="123"/>
      <c r="AP1602" s="120"/>
      <c r="AQ1602" s="125" t="str">
        <f>IFERROR(VLOOKUP(G1602,'#Location List#'!$C$3:$D$150,2,FALSE),"")</f>
        <v/>
      </c>
      <c r="AR1602" s="125" t="str">
        <f>IFERROR(VLOOKUP(F1602,'#Location List#'!$Q$3:$R$1154,2,FALSE),"")</f>
        <v/>
      </c>
      <c r="AS1602" s="125" t="str">
        <f>IFERROR(VLOOKUP(V1602,'#Input Lists#'!$B$3:$D$46,3,FALSE),"")</f>
        <v/>
      </c>
      <c r="AT1602" s="125" t="str">
        <f>IFERROR(VLOOKUP(CONCATENATE(V1602," ",W1602),'#Input Lists#'!$K$3:$L$827,2,FALSE),"")</f>
        <v/>
      </c>
      <c r="AU1602" s="125">
        <f>IFERROR(VLOOKUP(AA1602,'#Input Lists#'!$BU$3:$BV$8,2,FALSE),"")</f>
        <v>1</v>
      </c>
      <c r="AV1602" s="118" t="str">
        <f>IFERROR(VLOOKUP(AB1602,'#Input Lists#'!$BO$3:$BP$9,2,FALSE),"")</f>
        <v/>
      </c>
      <c r="AW1602" s="118">
        <f>IFERROR(VLOOKUP(AC1602,'#Input Lists#'!$BL$3:$BM$7,2,FALSE),"")</f>
        <v>1</v>
      </c>
      <c r="AX1602" s="52" t="e">
        <f>VLOOKUP(AQ1602,'#Location List#'!$D$3:$K$150,4,FALSE)</f>
        <v>#N/A</v>
      </c>
      <c r="AY1602" s="273" t="e">
        <f>VLOOKUP(AX1602,'#Location List#'!$Z$3:$AA$13,2,FALSE)</f>
        <v>#N/A</v>
      </c>
      <c r="AZ1602" s="126" t="e">
        <f>VLOOKUP($AT1602,'#Input Lists#'!$L$3:$S$1033,6,FALSE)</f>
        <v>#N/A</v>
      </c>
      <c r="BA1602" s="239" t="e">
        <f>VLOOKUP($AT1602,'#Input Lists#'!$L$3:$S$833,7,FALSE)</f>
        <v>#N/A</v>
      </c>
      <c r="BB1602" s="239" t="e">
        <f>VLOOKUP($AT1602,'#Input Lists#'!$L$3:$S$833,8,FALSE)</f>
        <v>#N/A</v>
      </c>
      <c r="BC1602" s="91" t="str">
        <f t="shared" si="152"/>
        <v/>
      </c>
      <c r="BD1602" s="91" t="str">
        <f t="shared" si="153"/>
        <v/>
      </c>
      <c r="BE1602" s="15" t="str">
        <f t="shared" si="154"/>
        <v/>
      </c>
      <c r="BF1602" s="92" t="str">
        <f t="shared" si="155"/>
        <v>No Sighting Date</v>
      </c>
    </row>
    <row r="1603" spans="1:58" x14ac:dyDescent="0.25">
      <c r="A1603" s="118">
        <v>1598</v>
      </c>
      <c r="B1603" s="119"/>
      <c r="C1603" s="120"/>
      <c r="D1603" s="121"/>
      <c r="E1603" s="121"/>
      <c r="F1603" s="236"/>
      <c r="G1603" s="122" t="str">
        <f>IFERROR(VLOOKUP(F1603,'#Location List#'!$U$3:$V$1154,2,FALSE),"")</f>
        <v/>
      </c>
      <c r="H1603" s="120"/>
      <c r="I1603" s="120"/>
      <c r="J1603" s="120"/>
      <c r="K1603" s="120"/>
      <c r="L1603" s="120"/>
      <c r="M1603" s="120"/>
      <c r="N1603" s="120"/>
      <c r="O1603" s="120"/>
      <c r="P1603" s="120"/>
      <c r="Q1603" s="120"/>
      <c r="R1603" s="120"/>
      <c r="S1603" s="120"/>
      <c r="T1603" s="205">
        <f t="shared" si="150"/>
        <v>0</v>
      </c>
      <c r="U1603" s="205">
        <f t="shared" si="151"/>
        <v>0</v>
      </c>
      <c r="V1603" s="210"/>
      <c r="W1603" s="210"/>
      <c r="X1603" s="23" t="str">
        <f>IFERROR(VLOOKUP(AT1603,'#Input Lists#'!$L$3:$AH$833,3,FALSE)," ")</f>
        <v xml:space="preserve"> </v>
      </c>
      <c r="Y1603" s="23" t="str">
        <f>IFERROR(VLOOKUP(AT1603,'#Input Lists#'!$L$3:$AH$833,5,FALSE)," ")</f>
        <v xml:space="preserve"> </v>
      </c>
      <c r="Z1603" s="206" t="str">
        <f>IFERROR(VLOOKUP(AT1603,'#Input Lists#'!$L$3:$AH$833,9,FALSE)," ")</f>
        <v xml:space="preserve"> </v>
      </c>
      <c r="AA1603" s="119" t="s">
        <v>1527</v>
      </c>
      <c r="AB1603" s="120"/>
      <c r="AC1603" s="123"/>
      <c r="AD1603" s="123"/>
      <c r="AE1603" s="123"/>
      <c r="AF1603" s="123"/>
      <c r="AG1603" s="123"/>
      <c r="AH1603" s="123"/>
      <c r="AI1603" s="123"/>
      <c r="AJ1603" s="123"/>
      <c r="AK1603" s="123"/>
      <c r="AL1603" s="123"/>
      <c r="AM1603" s="123"/>
      <c r="AN1603" s="123"/>
      <c r="AO1603" s="123"/>
      <c r="AP1603" s="120"/>
      <c r="AQ1603" s="125" t="str">
        <f>IFERROR(VLOOKUP(G1603,'#Location List#'!$C$3:$D$150,2,FALSE),"")</f>
        <v/>
      </c>
      <c r="AR1603" s="125" t="str">
        <f>IFERROR(VLOOKUP(F1603,'#Location List#'!$Q$3:$R$1154,2,FALSE),"")</f>
        <v/>
      </c>
      <c r="AS1603" s="125" t="str">
        <f>IFERROR(VLOOKUP(V1603,'#Input Lists#'!$B$3:$D$46,3,FALSE),"")</f>
        <v/>
      </c>
      <c r="AT1603" s="125" t="str">
        <f>IFERROR(VLOOKUP(CONCATENATE(V1603," ",W1603),'#Input Lists#'!$K$3:$L$827,2,FALSE),"")</f>
        <v/>
      </c>
      <c r="AU1603" s="125">
        <f>IFERROR(VLOOKUP(AA1603,'#Input Lists#'!$BU$3:$BV$8,2,FALSE),"")</f>
        <v>1</v>
      </c>
      <c r="AV1603" s="118" t="str">
        <f>IFERROR(VLOOKUP(AB1603,'#Input Lists#'!$BO$3:$BP$9,2,FALSE),"")</f>
        <v/>
      </c>
      <c r="AW1603" s="118">
        <f>IFERROR(VLOOKUP(AC1603,'#Input Lists#'!$BL$3:$BM$7,2,FALSE),"")</f>
        <v>1</v>
      </c>
      <c r="AX1603" s="52" t="e">
        <f>VLOOKUP(AQ1603,'#Location List#'!$D$3:$K$150,4,FALSE)</f>
        <v>#N/A</v>
      </c>
      <c r="AY1603" s="273" t="e">
        <f>VLOOKUP(AX1603,'#Location List#'!$Z$3:$AA$13,2,FALSE)</f>
        <v>#N/A</v>
      </c>
      <c r="AZ1603" s="126" t="e">
        <f>VLOOKUP($AT1603,'#Input Lists#'!$L$3:$S$1033,6,FALSE)</f>
        <v>#N/A</v>
      </c>
      <c r="BA1603" s="239" t="e">
        <f>VLOOKUP($AT1603,'#Input Lists#'!$L$3:$S$833,7,FALSE)</f>
        <v>#N/A</v>
      </c>
      <c r="BB1603" s="239" t="e">
        <f>VLOOKUP($AT1603,'#Input Lists#'!$L$3:$S$833,8,FALSE)</f>
        <v>#N/A</v>
      </c>
      <c r="BC1603" s="91" t="str">
        <f t="shared" si="152"/>
        <v/>
      </c>
      <c r="BD1603" s="91" t="str">
        <f t="shared" si="153"/>
        <v/>
      </c>
      <c r="BE1603" s="15" t="str">
        <f t="shared" si="154"/>
        <v/>
      </c>
      <c r="BF1603" s="92" t="str">
        <f t="shared" si="155"/>
        <v>No Sighting Date</v>
      </c>
    </row>
    <row r="1604" spans="1:58" x14ac:dyDescent="0.25">
      <c r="A1604" s="118">
        <v>1599</v>
      </c>
      <c r="B1604" s="119"/>
      <c r="C1604" s="120"/>
      <c r="D1604" s="121"/>
      <c r="E1604" s="121"/>
      <c r="F1604" s="236"/>
      <c r="G1604" s="122" t="str">
        <f>IFERROR(VLOOKUP(F1604,'#Location List#'!$U$3:$V$1154,2,FALSE),"")</f>
        <v/>
      </c>
      <c r="H1604" s="120"/>
      <c r="I1604" s="120"/>
      <c r="J1604" s="120"/>
      <c r="K1604" s="120"/>
      <c r="L1604" s="120"/>
      <c r="M1604" s="120"/>
      <c r="N1604" s="120"/>
      <c r="O1604" s="120"/>
      <c r="P1604" s="120"/>
      <c r="Q1604" s="120"/>
      <c r="R1604" s="120"/>
      <c r="S1604" s="120"/>
      <c r="T1604" s="205">
        <f t="shared" si="150"/>
        <v>0</v>
      </c>
      <c r="U1604" s="205">
        <f t="shared" si="151"/>
        <v>0</v>
      </c>
      <c r="V1604" s="210"/>
      <c r="W1604" s="210"/>
      <c r="X1604" s="23" t="str">
        <f>IFERROR(VLOOKUP(AT1604,'#Input Lists#'!$L$3:$AH$833,3,FALSE)," ")</f>
        <v xml:space="preserve"> </v>
      </c>
      <c r="Y1604" s="23" t="str">
        <f>IFERROR(VLOOKUP(AT1604,'#Input Lists#'!$L$3:$AH$833,5,FALSE)," ")</f>
        <v xml:space="preserve"> </v>
      </c>
      <c r="Z1604" s="206" t="str">
        <f>IFERROR(VLOOKUP(AT1604,'#Input Lists#'!$L$3:$AH$833,9,FALSE)," ")</f>
        <v xml:space="preserve"> </v>
      </c>
      <c r="AA1604" s="119" t="s">
        <v>1527</v>
      </c>
      <c r="AB1604" s="120"/>
      <c r="AC1604" s="123"/>
      <c r="AD1604" s="123"/>
      <c r="AE1604" s="123"/>
      <c r="AF1604" s="123"/>
      <c r="AG1604" s="123"/>
      <c r="AH1604" s="123"/>
      <c r="AI1604" s="123"/>
      <c r="AJ1604" s="123"/>
      <c r="AK1604" s="123"/>
      <c r="AL1604" s="123"/>
      <c r="AM1604" s="123"/>
      <c r="AN1604" s="123"/>
      <c r="AO1604" s="123"/>
      <c r="AP1604" s="120"/>
      <c r="AQ1604" s="125" t="str">
        <f>IFERROR(VLOOKUP(G1604,'#Location List#'!$C$3:$D$150,2,FALSE),"")</f>
        <v/>
      </c>
      <c r="AR1604" s="125" t="str">
        <f>IFERROR(VLOOKUP(F1604,'#Location List#'!$Q$3:$R$1154,2,FALSE),"")</f>
        <v/>
      </c>
      <c r="AS1604" s="125" t="str">
        <f>IFERROR(VLOOKUP(V1604,'#Input Lists#'!$B$3:$D$46,3,FALSE),"")</f>
        <v/>
      </c>
      <c r="AT1604" s="125" t="str">
        <f>IFERROR(VLOOKUP(CONCATENATE(V1604," ",W1604),'#Input Lists#'!$K$3:$L$827,2,FALSE),"")</f>
        <v/>
      </c>
      <c r="AU1604" s="125">
        <f>IFERROR(VLOOKUP(AA1604,'#Input Lists#'!$BU$3:$BV$8,2,FALSE),"")</f>
        <v>1</v>
      </c>
      <c r="AV1604" s="118" t="str">
        <f>IFERROR(VLOOKUP(AB1604,'#Input Lists#'!$BO$3:$BP$9,2,FALSE),"")</f>
        <v/>
      </c>
      <c r="AW1604" s="118">
        <f>IFERROR(VLOOKUP(AC1604,'#Input Lists#'!$BL$3:$BM$7,2,FALSE),"")</f>
        <v>1</v>
      </c>
      <c r="AX1604" s="52" t="e">
        <f>VLOOKUP(AQ1604,'#Location List#'!$D$3:$K$150,4,FALSE)</f>
        <v>#N/A</v>
      </c>
      <c r="AY1604" s="273" t="e">
        <f>VLOOKUP(AX1604,'#Location List#'!$Z$3:$AA$13,2,FALSE)</f>
        <v>#N/A</v>
      </c>
      <c r="AZ1604" s="126" t="e">
        <f>VLOOKUP($AT1604,'#Input Lists#'!$L$3:$S$1033,6,FALSE)</f>
        <v>#N/A</v>
      </c>
      <c r="BA1604" s="239" t="e">
        <f>VLOOKUP($AT1604,'#Input Lists#'!$L$3:$S$833,7,FALSE)</f>
        <v>#N/A</v>
      </c>
      <c r="BB1604" s="239" t="e">
        <f>VLOOKUP($AT1604,'#Input Lists#'!$L$3:$S$833,8,FALSE)</f>
        <v>#N/A</v>
      </c>
      <c r="BC1604" s="91" t="str">
        <f t="shared" si="152"/>
        <v/>
      </c>
      <c r="BD1604" s="91" t="str">
        <f t="shared" si="153"/>
        <v/>
      </c>
      <c r="BE1604" s="15" t="str">
        <f t="shared" si="154"/>
        <v/>
      </c>
      <c r="BF1604" s="92" t="str">
        <f t="shared" si="155"/>
        <v>No Sighting Date</v>
      </c>
    </row>
    <row r="1605" spans="1:58" x14ac:dyDescent="0.25">
      <c r="A1605" s="118">
        <v>1600</v>
      </c>
      <c r="B1605" s="119"/>
      <c r="C1605" s="120"/>
      <c r="D1605" s="121"/>
      <c r="E1605" s="121"/>
      <c r="F1605" s="236"/>
      <c r="G1605" s="122" t="str">
        <f>IFERROR(VLOOKUP(F1605,'#Location List#'!$U$3:$V$1154,2,FALSE),"")</f>
        <v/>
      </c>
      <c r="H1605" s="120"/>
      <c r="I1605" s="120"/>
      <c r="J1605" s="120"/>
      <c r="K1605" s="120"/>
      <c r="L1605" s="120"/>
      <c r="M1605" s="120"/>
      <c r="N1605" s="120"/>
      <c r="O1605" s="120"/>
      <c r="P1605" s="120"/>
      <c r="Q1605" s="120"/>
      <c r="R1605" s="120"/>
      <c r="S1605" s="120"/>
      <c r="T1605" s="205">
        <f t="shared" si="150"/>
        <v>0</v>
      </c>
      <c r="U1605" s="205">
        <f t="shared" si="151"/>
        <v>0</v>
      </c>
      <c r="V1605" s="210"/>
      <c r="W1605" s="210"/>
      <c r="X1605" s="23" t="str">
        <f>IFERROR(VLOOKUP(AT1605,'#Input Lists#'!$L$3:$AH$833,3,FALSE)," ")</f>
        <v xml:space="preserve"> </v>
      </c>
      <c r="Y1605" s="23" t="str">
        <f>IFERROR(VLOOKUP(AT1605,'#Input Lists#'!$L$3:$AH$833,5,FALSE)," ")</f>
        <v xml:space="preserve"> </v>
      </c>
      <c r="Z1605" s="206" t="str">
        <f>IFERROR(VLOOKUP(AT1605,'#Input Lists#'!$L$3:$AH$833,9,FALSE)," ")</f>
        <v xml:space="preserve"> </v>
      </c>
      <c r="AA1605" s="119" t="s">
        <v>1527</v>
      </c>
      <c r="AB1605" s="120"/>
      <c r="AC1605" s="123"/>
      <c r="AD1605" s="123"/>
      <c r="AE1605" s="123"/>
      <c r="AF1605" s="123"/>
      <c r="AG1605" s="123"/>
      <c r="AH1605" s="123"/>
      <c r="AI1605" s="123"/>
      <c r="AJ1605" s="123"/>
      <c r="AK1605" s="123"/>
      <c r="AL1605" s="123"/>
      <c r="AM1605" s="123"/>
      <c r="AN1605" s="123"/>
      <c r="AO1605" s="123"/>
      <c r="AP1605" s="120"/>
      <c r="AQ1605" s="125" t="str">
        <f>IFERROR(VLOOKUP(G1605,'#Location List#'!$C$3:$D$150,2,FALSE),"")</f>
        <v/>
      </c>
      <c r="AR1605" s="125" t="str">
        <f>IFERROR(VLOOKUP(F1605,'#Location List#'!$Q$3:$R$1154,2,FALSE),"")</f>
        <v/>
      </c>
      <c r="AS1605" s="125" t="str">
        <f>IFERROR(VLOOKUP(V1605,'#Input Lists#'!$B$3:$D$46,3,FALSE),"")</f>
        <v/>
      </c>
      <c r="AT1605" s="125" t="str">
        <f>IFERROR(VLOOKUP(CONCATENATE(V1605," ",W1605),'#Input Lists#'!$K$3:$L$827,2,FALSE),"")</f>
        <v/>
      </c>
      <c r="AU1605" s="125">
        <f>IFERROR(VLOOKUP(AA1605,'#Input Lists#'!$BU$3:$BV$8,2,FALSE),"")</f>
        <v>1</v>
      </c>
      <c r="AV1605" s="118" t="str">
        <f>IFERROR(VLOOKUP(AB1605,'#Input Lists#'!$BO$3:$BP$9,2,FALSE),"")</f>
        <v/>
      </c>
      <c r="AW1605" s="118">
        <f>IFERROR(VLOOKUP(AC1605,'#Input Lists#'!$BL$3:$BM$7,2,FALSE),"")</f>
        <v>1</v>
      </c>
      <c r="AX1605" s="52" t="e">
        <f>VLOOKUP(AQ1605,'#Location List#'!$D$3:$K$150,4,FALSE)</f>
        <v>#N/A</v>
      </c>
      <c r="AY1605" s="273" t="e">
        <f>VLOOKUP(AX1605,'#Location List#'!$Z$3:$AA$13,2,FALSE)</f>
        <v>#N/A</v>
      </c>
      <c r="AZ1605" s="126" t="e">
        <f>VLOOKUP($AT1605,'#Input Lists#'!$L$3:$S$1033,6,FALSE)</f>
        <v>#N/A</v>
      </c>
      <c r="BA1605" s="239" t="e">
        <f>VLOOKUP($AT1605,'#Input Lists#'!$L$3:$S$833,7,FALSE)</f>
        <v>#N/A</v>
      </c>
      <c r="BB1605" s="239" t="e">
        <f>VLOOKUP($AT1605,'#Input Lists#'!$L$3:$S$833,8,FALSE)</f>
        <v>#N/A</v>
      </c>
      <c r="BC1605" s="91" t="str">
        <f t="shared" si="152"/>
        <v/>
      </c>
      <c r="BD1605" s="91" t="str">
        <f t="shared" si="153"/>
        <v/>
      </c>
      <c r="BE1605" s="15" t="str">
        <f t="shared" si="154"/>
        <v/>
      </c>
      <c r="BF1605" s="92" t="str">
        <f t="shared" si="155"/>
        <v>No Sighting Date</v>
      </c>
    </row>
    <row r="1606" spans="1:58" x14ac:dyDescent="0.25">
      <c r="A1606" s="118">
        <v>1601</v>
      </c>
      <c r="B1606" s="119"/>
      <c r="C1606" s="120"/>
      <c r="D1606" s="121"/>
      <c r="E1606" s="121"/>
      <c r="F1606" s="236"/>
      <c r="G1606" s="122" t="str">
        <f>IFERROR(VLOOKUP(F1606,'#Location List#'!$U$3:$V$1154,2,FALSE),"")</f>
        <v/>
      </c>
      <c r="H1606" s="120"/>
      <c r="I1606" s="120"/>
      <c r="J1606" s="120"/>
      <c r="K1606" s="120"/>
      <c r="L1606" s="120"/>
      <c r="M1606" s="120"/>
      <c r="N1606" s="120"/>
      <c r="O1606" s="120"/>
      <c r="P1606" s="120"/>
      <c r="Q1606" s="120"/>
      <c r="R1606" s="120"/>
      <c r="S1606" s="120"/>
      <c r="T1606" s="205">
        <f t="shared" si="150"/>
        <v>0</v>
      </c>
      <c r="U1606" s="205">
        <f t="shared" si="151"/>
        <v>0</v>
      </c>
      <c r="V1606" s="210"/>
      <c r="W1606" s="210"/>
      <c r="X1606" s="23" t="str">
        <f>IFERROR(VLOOKUP(AT1606,'#Input Lists#'!$L$3:$AH$833,3,FALSE)," ")</f>
        <v xml:space="preserve"> </v>
      </c>
      <c r="Y1606" s="23" t="str">
        <f>IFERROR(VLOOKUP(AT1606,'#Input Lists#'!$L$3:$AH$833,5,FALSE)," ")</f>
        <v xml:space="preserve"> </v>
      </c>
      <c r="Z1606" s="206" t="str">
        <f>IFERROR(VLOOKUP(AT1606,'#Input Lists#'!$L$3:$AH$833,9,FALSE)," ")</f>
        <v xml:space="preserve"> </v>
      </c>
      <c r="AA1606" s="119" t="s">
        <v>1527</v>
      </c>
      <c r="AB1606" s="120"/>
      <c r="AC1606" s="123"/>
      <c r="AD1606" s="123"/>
      <c r="AE1606" s="123"/>
      <c r="AF1606" s="123"/>
      <c r="AG1606" s="123"/>
      <c r="AH1606" s="123"/>
      <c r="AI1606" s="123"/>
      <c r="AJ1606" s="123"/>
      <c r="AK1606" s="123"/>
      <c r="AL1606" s="123"/>
      <c r="AM1606" s="123"/>
      <c r="AN1606" s="123"/>
      <c r="AO1606" s="123"/>
      <c r="AP1606" s="120"/>
      <c r="AQ1606" s="125" t="str">
        <f>IFERROR(VLOOKUP(G1606,'#Location List#'!$C$3:$D$150,2,FALSE),"")</f>
        <v/>
      </c>
      <c r="AR1606" s="125" t="str">
        <f>IFERROR(VLOOKUP(F1606,'#Location List#'!$Q$3:$R$1154,2,FALSE),"")</f>
        <v/>
      </c>
      <c r="AS1606" s="125" t="str">
        <f>IFERROR(VLOOKUP(V1606,'#Input Lists#'!$B$3:$D$46,3,FALSE),"")</f>
        <v/>
      </c>
      <c r="AT1606" s="125" t="str">
        <f>IFERROR(VLOOKUP(CONCATENATE(V1606," ",W1606),'#Input Lists#'!$K$3:$L$827,2,FALSE),"")</f>
        <v/>
      </c>
      <c r="AU1606" s="125">
        <f>IFERROR(VLOOKUP(AA1606,'#Input Lists#'!$BU$3:$BV$8,2,FALSE),"")</f>
        <v>1</v>
      </c>
      <c r="AV1606" s="118" t="str">
        <f>IFERROR(VLOOKUP(AB1606,'#Input Lists#'!$BO$3:$BP$9,2,FALSE),"")</f>
        <v/>
      </c>
      <c r="AW1606" s="118">
        <f>IFERROR(VLOOKUP(AC1606,'#Input Lists#'!$BL$3:$BM$7,2,FALSE),"")</f>
        <v>1</v>
      </c>
      <c r="AX1606" s="52" t="e">
        <f>VLOOKUP(AQ1606,'#Location List#'!$D$3:$K$150,4,FALSE)</f>
        <v>#N/A</v>
      </c>
      <c r="AY1606" s="273" t="e">
        <f>VLOOKUP(AX1606,'#Location List#'!$Z$3:$AA$13,2,FALSE)</f>
        <v>#N/A</v>
      </c>
      <c r="AZ1606" s="126" t="e">
        <f>VLOOKUP($AT1606,'#Input Lists#'!$L$3:$S$1033,6,FALSE)</f>
        <v>#N/A</v>
      </c>
      <c r="BA1606" s="239" t="e">
        <f>VLOOKUP($AT1606,'#Input Lists#'!$L$3:$S$833,7,FALSE)</f>
        <v>#N/A</v>
      </c>
      <c r="BB1606" s="239" t="e">
        <f>VLOOKUP($AT1606,'#Input Lists#'!$L$3:$S$833,8,FALSE)</f>
        <v>#N/A</v>
      </c>
      <c r="BC1606" s="91" t="str">
        <f t="shared" si="152"/>
        <v/>
      </c>
      <c r="BD1606" s="91" t="str">
        <f t="shared" si="153"/>
        <v/>
      </c>
      <c r="BE1606" s="15" t="str">
        <f t="shared" si="154"/>
        <v/>
      </c>
      <c r="BF1606" s="92" t="str">
        <f t="shared" si="155"/>
        <v>No Sighting Date</v>
      </c>
    </row>
    <row r="1607" spans="1:58" x14ac:dyDescent="0.25">
      <c r="A1607" s="118">
        <v>1602</v>
      </c>
      <c r="B1607" s="119"/>
      <c r="C1607" s="120"/>
      <c r="D1607" s="121"/>
      <c r="E1607" s="121"/>
      <c r="F1607" s="236"/>
      <c r="G1607" s="122" t="str">
        <f>IFERROR(VLOOKUP(F1607,'#Location List#'!$U$3:$V$1154,2,FALSE),"")</f>
        <v/>
      </c>
      <c r="H1607" s="120"/>
      <c r="I1607" s="120"/>
      <c r="J1607" s="120"/>
      <c r="K1607" s="120"/>
      <c r="L1607" s="120"/>
      <c r="M1607" s="120"/>
      <c r="N1607" s="120"/>
      <c r="O1607" s="120"/>
      <c r="P1607" s="120"/>
      <c r="Q1607" s="120"/>
      <c r="R1607" s="120"/>
      <c r="S1607" s="120"/>
      <c r="T1607" s="205">
        <f t="shared" si="150"/>
        <v>0</v>
      </c>
      <c r="U1607" s="205">
        <f t="shared" si="151"/>
        <v>0</v>
      </c>
      <c r="V1607" s="210"/>
      <c r="W1607" s="210"/>
      <c r="X1607" s="23" t="str">
        <f>IFERROR(VLOOKUP(AT1607,'#Input Lists#'!$L$3:$AH$833,3,FALSE)," ")</f>
        <v xml:space="preserve"> </v>
      </c>
      <c r="Y1607" s="23" t="str">
        <f>IFERROR(VLOOKUP(AT1607,'#Input Lists#'!$L$3:$AH$833,5,FALSE)," ")</f>
        <v xml:space="preserve"> </v>
      </c>
      <c r="Z1607" s="206" t="str">
        <f>IFERROR(VLOOKUP(AT1607,'#Input Lists#'!$L$3:$AH$833,9,FALSE)," ")</f>
        <v xml:space="preserve"> </v>
      </c>
      <c r="AA1607" s="119" t="s">
        <v>1527</v>
      </c>
      <c r="AB1607" s="120"/>
      <c r="AC1607" s="123"/>
      <c r="AD1607" s="123"/>
      <c r="AE1607" s="123"/>
      <c r="AF1607" s="123"/>
      <c r="AG1607" s="123"/>
      <c r="AH1607" s="123"/>
      <c r="AI1607" s="123"/>
      <c r="AJ1607" s="123"/>
      <c r="AK1607" s="123"/>
      <c r="AL1607" s="123"/>
      <c r="AM1607" s="123"/>
      <c r="AN1607" s="123"/>
      <c r="AO1607" s="123"/>
      <c r="AP1607" s="120"/>
      <c r="AQ1607" s="125" t="str">
        <f>IFERROR(VLOOKUP(G1607,'#Location List#'!$C$3:$D$150,2,FALSE),"")</f>
        <v/>
      </c>
      <c r="AR1607" s="125" t="str">
        <f>IFERROR(VLOOKUP(F1607,'#Location List#'!$Q$3:$R$1154,2,FALSE),"")</f>
        <v/>
      </c>
      <c r="AS1607" s="125" t="str">
        <f>IFERROR(VLOOKUP(V1607,'#Input Lists#'!$B$3:$D$46,3,FALSE),"")</f>
        <v/>
      </c>
      <c r="AT1607" s="125" t="str">
        <f>IFERROR(VLOOKUP(CONCATENATE(V1607," ",W1607),'#Input Lists#'!$K$3:$L$827,2,FALSE),"")</f>
        <v/>
      </c>
      <c r="AU1607" s="125">
        <f>IFERROR(VLOOKUP(AA1607,'#Input Lists#'!$BU$3:$BV$8,2,FALSE),"")</f>
        <v>1</v>
      </c>
      <c r="AV1607" s="118" t="str">
        <f>IFERROR(VLOOKUP(AB1607,'#Input Lists#'!$BO$3:$BP$9,2,FALSE),"")</f>
        <v/>
      </c>
      <c r="AW1607" s="118">
        <f>IFERROR(VLOOKUP(AC1607,'#Input Lists#'!$BL$3:$BM$7,2,FALSE),"")</f>
        <v>1</v>
      </c>
      <c r="AX1607" s="52" t="e">
        <f>VLOOKUP(AQ1607,'#Location List#'!$D$3:$K$150,4,FALSE)</f>
        <v>#N/A</v>
      </c>
      <c r="AY1607" s="273" t="e">
        <f>VLOOKUP(AX1607,'#Location List#'!$Z$3:$AA$13,2,FALSE)</f>
        <v>#N/A</v>
      </c>
      <c r="AZ1607" s="126" t="e">
        <f>VLOOKUP($AT1607,'#Input Lists#'!$L$3:$S$1033,6,FALSE)</f>
        <v>#N/A</v>
      </c>
      <c r="BA1607" s="239" t="e">
        <f>VLOOKUP($AT1607,'#Input Lists#'!$L$3:$S$833,7,FALSE)</f>
        <v>#N/A</v>
      </c>
      <c r="BB1607" s="239" t="e">
        <f>VLOOKUP($AT1607,'#Input Lists#'!$L$3:$S$833,8,FALSE)</f>
        <v>#N/A</v>
      </c>
      <c r="BC1607" s="91" t="str">
        <f t="shared" si="152"/>
        <v/>
      </c>
      <c r="BD1607" s="91" t="str">
        <f t="shared" si="153"/>
        <v/>
      </c>
      <c r="BE1607" s="15" t="str">
        <f t="shared" si="154"/>
        <v/>
      </c>
      <c r="BF1607" s="92" t="str">
        <f t="shared" si="155"/>
        <v>No Sighting Date</v>
      </c>
    </row>
    <row r="1608" spans="1:58" x14ac:dyDescent="0.25">
      <c r="A1608" s="118">
        <v>1603</v>
      </c>
      <c r="B1608" s="119"/>
      <c r="C1608" s="120"/>
      <c r="D1608" s="121"/>
      <c r="E1608" s="121"/>
      <c r="F1608" s="236"/>
      <c r="G1608" s="122" t="str">
        <f>IFERROR(VLOOKUP(F1608,'#Location List#'!$U$3:$V$1154,2,FALSE),"")</f>
        <v/>
      </c>
      <c r="H1608" s="120"/>
      <c r="I1608" s="120"/>
      <c r="J1608" s="120"/>
      <c r="K1608" s="120"/>
      <c r="L1608" s="120"/>
      <c r="M1608" s="120"/>
      <c r="N1608" s="120"/>
      <c r="O1608" s="120"/>
      <c r="P1608" s="120"/>
      <c r="Q1608" s="120"/>
      <c r="R1608" s="120"/>
      <c r="S1608" s="120"/>
      <c r="T1608" s="205">
        <f t="shared" si="150"/>
        <v>0</v>
      </c>
      <c r="U1608" s="205">
        <f t="shared" si="151"/>
        <v>0</v>
      </c>
      <c r="V1608" s="210"/>
      <c r="W1608" s="210"/>
      <c r="X1608" s="23" t="str">
        <f>IFERROR(VLOOKUP(AT1608,'#Input Lists#'!$L$3:$AH$833,3,FALSE)," ")</f>
        <v xml:space="preserve"> </v>
      </c>
      <c r="Y1608" s="23" t="str">
        <f>IFERROR(VLOOKUP(AT1608,'#Input Lists#'!$L$3:$AH$833,5,FALSE)," ")</f>
        <v xml:space="preserve"> </v>
      </c>
      <c r="Z1608" s="206" t="str">
        <f>IFERROR(VLOOKUP(AT1608,'#Input Lists#'!$L$3:$AH$833,9,FALSE)," ")</f>
        <v xml:space="preserve"> </v>
      </c>
      <c r="AA1608" s="119" t="s">
        <v>1527</v>
      </c>
      <c r="AB1608" s="120"/>
      <c r="AC1608" s="123"/>
      <c r="AD1608" s="123"/>
      <c r="AE1608" s="123"/>
      <c r="AF1608" s="123"/>
      <c r="AG1608" s="123"/>
      <c r="AH1608" s="123"/>
      <c r="AI1608" s="123"/>
      <c r="AJ1608" s="123"/>
      <c r="AK1608" s="123"/>
      <c r="AL1608" s="123"/>
      <c r="AM1608" s="123"/>
      <c r="AN1608" s="123"/>
      <c r="AO1608" s="123"/>
      <c r="AP1608" s="120"/>
      <c r="AQ1608" s="125" t="str">
        <f>IFERROR(VLOOKUP(G1608,'#Location List#'!$C$3:$D$150,2,FALSE),"")</f>
        <v/>
      </c>
      <c r="AR1608" s="125" t="str">
        <f>IFERROR(VLOOKUP(F1608,'#Location List#'!$Q$3:$R$1154,2,FALSE),"")</f>
        <v/>
      </c>
      <c r="AS1608" s="125" t="str">
        <f>IFERROR(VLOOKUP(V1608,'#Input Lists#'!$B$3:$D$46,3,FALSE),"")</f>
        <v/>
      </c>
      <c r="AT1608" s="125" t="str">
        <f>IFERROR(VLOOKUP(CONCATENATE(V1608," ",W1608),'#Input Lists#'!$K$3:$L$827,2,FALSE),"")</f>
        <v/>
      </c>
      <c r="AU1608" s="125">
        <f>IFERROR(VLOOKUP(AA1608,'#Input Lists#'!$BU$3:$BV$8,2,FALSE),"")</f>
        <v>1</v>
      </c>
      <c r="AV1608" s="118" t="str">
        <f>IFERROR(VLOOKUP(AB1608,'#Input Lists#'!$BO$3:$BP$9,2,FALSE),"")</f>
        <v/>
      </c>
      <c r="AW1608" s="118">
        <f>IFERROR(VLOOKUP(AC1608,'#Input Lists#'!$BL$3:$BM$7,2,FALSE),"")</f>
        <v>1</v>
      </c>
      <c r="AX1608" s="52" t="e">
        <f>VLOOKUP(AQ1608,'#Location List#'!$D$3:$K$150,4,FALSE)</f>
        <v>#N/A</v>
      </c>
      <c r="AY1608" s="273" t="e">
        <f>VLOOKUP(AX1608,'#Location List#'!$Z$3:$AA$13,2,FALSE)</f>
        <v>#N/A</v>
      </c>
      <c r="AZ1608" s="126" t="e">
        <f>VLOOKUP($AT1608,'#Input Lists#'!$L$3:$S$1033,6,FALSE)</f>
        <v>#N/A</v>
      </c>
      <c r="BA1608" s="239" t="e">
        <f>VLOOKUP($AT1608,'#Input Lists#'!$L$3:$S$833,7,FALSE)</f>
        <v>#N/A</v>
      </c>
      <c r="BB1608" s="239" t="e">
        <f>VLOOKUP($AT1608,'#Input Lists#'!$L$3:$S$833,8,FALSE)</f>
        <v>#N/A</v>
      </c>
      <c r="BC1608" s="91" t="str">
        <f t="shared" si="152"/>
        <v/>
      </c>
      <c r="BD1608" s="91" t="str">
        <f t="shared" si="153"/>
        <v/>
      </c>
      <c r="BE1608" s="15" t="str">
        <f t="shared" si="154"/>
        <v/>
      </c>
      <c r="BF1608" s="92" t="str">
        <f t="shared" si="155"/>
        <v>No Sighting Date</v>
      </c>
    </row>
    <row r="1609" spans="1:58" x14ac:dyDescent="0.25">
      <c r="A1609" s="118">
        <v>1604</v>
      </c>
      <c r="B1609" s="119"/>
      <c r="C1609" s="120"/>
      <c r="D1609" s="121"/>
      <c r="E1609" s="121"/>
      <c r="F1609" s="236"/>
      <c r="G1609" s="122" t="str">
        <f>IFERROR(VLOOKUP(F1609,'#Location List#'!$U$3:$V$1154,2,FALSE),"")</f>
        <v/>
      </c>
      <c r="H1609" s="120"/>
      <c r="I1609" s="120"/>
      <c r="J1609" s="120"/>
      <c r="K1609" s="120"/>
      <c r="L1609" s="120"/>
      <c r="M1609" s="120"/>
      <c r="N1609" s="120"/>
      <c r="O1609" s="120"/>
      <c r="P1609" s="120"/>
      <c r="Q1609" s="120"/>
      <c r="R1609" s="120"/>
      <c r="S1609" s="120"/>
      <c r="T1609" s="205">
        <f t="shared" si="150"/>
        <v>0</v>
      </c>
      <c r="U1609" s="205">
        <f t="shared" si="151"/>
        <v>0</v>
      </c>
      <c r="V1609" s="210"/>
      <c r="W1609" s="210"/>
      <c r="X1609" s="23" t="str">
        <f>IFERROR(VLOOKUP(AT1609,'#Input Lists#'!$L$3:$AH$833,3,FALSE)," ")</f>
        <v xml:space="preserve"> </v>
      </c>
      <c r="Y1609" s="23" t="str">
        <f>IFERROR(VLOOKUP(AT1609,'#Input Lists#'!$L$3:$AH$833,5,FALSE)," ")</f>
        <v xml:space="preserve"> </v>
      </c>
      <c r="Z1609" s="206" t="str">
        <f>IFERROR(VLOOKUP(AT1609,'#Input Lists#'!$L$3:$AH$833,9,FALSE)," ")</f>
        <v xml:space="preserve"> </v>
      </c>
      <c r="AA1609" s="119" t="s">
        <v>1527</v>
      </c>
      <c r="AB1609" s="120"/>
      <c r="AC1609" s="123"/>
      <c r="AD1609" s="123"/>
      <c r="AE1609" s="123"/>
      <c r="AF1609" s="123"/>
      <c r="AG1609" s="123"/>
      <c r="AH1609" s="123"/>
      <c r="AI1609" s="123"/>
      <c r="AJ1609" s="123"/>
      <c r="AK1609" s="123"/>
      <c r="AL1609" s="123"/>
      <c r="AM1609" s="123"/>
      <c r="AN1609" s="123"/>
      <c r="AO1609" s="123"/>
      <c r="AP1609" s="120"/>
      <c r="AQ1609" s="125" t="str">
        <f>IFERROR(VLOOKUP(G1609,'#Location List#'!$C$3:$D$150,2,FALSE),"")</f>
        <v/>
      </c>
      <c r="AR1609" s="125" t="str">
        <f>IFERROR(VLOOKUP(F1609,'#Location List#'!$Q$3:$R$1154,2,FALSE),"")</f>
        <v/>
      </c>
      <c r="AS1609" s="125" t="str">
        <f>IFERROR(VLOOKUP(V1609,'#Input Lists#'!$B$3:$D$46,3,FALSE),"")</f>
        <v/>
      </c>
      <c r="AT1609" s="125" t="str">
        <f>IFERROR(VLOOKUP(CONCATENATE(V1609," ",W1609),'#Input Lists#'!$K$3:$L$827,2,FALSE),"")</f>
        <v/>
      </c>
      <c r="AU1609" s="125">
        <f>IFERROR(VLOOKUP(AA1609,'#Input Lists#'!$BU$3:$BV$8,2,FALSE),"")</f>
        <v>1</v>
      </c>
      <c r="AV1609" s="118" t="str">
        <f>IFERROR(VLOOKUP(AB1609,'#Input Lists#'!$BO$3:$BP$9,2,FALSE),"")</f>
        <v/>
      </c>
      <c r="AW1609" s="118">
        <f>IFERROR(VLOOKUP(AC1609,'#Input Lists#'!$BL$3:$BM$7,2,FALSE),"")</f>
        <v>1</v>
      </c>
      <c r="AX1609" s="52" t="e">
        <f>VLOOKUP(AQ1609,'#Location List#'!$D$3:$K$150,4,FALSE)</f>
        <v>#N/A</v>
      </c>
      <c r="AY1609" s="273" t="e">
        <f>VLOOKUP(AX1609,'#Location List#'!$Z$3:$AA$13,2,FALSE)</f>
        <v>#N/A</v>
      </c>
      <c r="AZ1609" s="126" t="e">
        <f>VLOOKUP($AT1609,'#Input Lists#'!$L$3:$S$1033,6,FALSE)</f>
        <v>#N/A</v>
      </c>
      <c r="BA1609" s="239" t="e">
        <f>VLOOKUP($AT1609,'#Input Lists#'!$L$3:$S$833,7,FALSE)</f>
        <v>#N/A</v>
      </c>
      <c r="BB1609" s="239" t="e">
        <f>VLOOKUP($AT1609,'#Input Lists#'!$L$3:$S$833,8,FALSE)</f>
        <v>#N/A</v>
      </c>
      <c r="BC1609" s="91" t="str">
        <f t="shared" si="152"/>
        <v/>
      </c>
      <c r="BD1609" s="91" t="str">
        <f t="shared" si="153"/>
        <v/>
      </c>
      <c r="BE1609" s="15" t="str">
        <f t="shared" si="154"/>
        <v/>
      </c>
      <c r="BF1609" s="92" t="str">
        <f t="shared" si="155"/>
        <v>No Sighting Date</v>
      </c>
    </row>
    <row r="1610" spans="1:58" x14ac:dyDescent="0.25">
      <c r="A1610" s="118">
        <v>1605</v>
      </c>
      <c r="B1610" s="119"/>
      <c r="C1610" s="120"/>
      <c r="D1610" s="121"/>
      <c r="E1610" s="121"/>
      <c r="F1610" s="236"/>
      <c r="G1610" s="122" t="str">
        <f>IFERROR(VLOOKUP(F1610,'#Location List#'!$U$3:$V$1154,2,FALSE),"")</f>
        <v/>
      </c>
      <c r="H1610" s="120"/>
      <c r="I1610" s="120"/>
      <c r="J1610" s="120"/>
      <c r="K1610" s="120"/>
      <c r="L1610" s="120"/>
      <c r="M1610" s="120"/>
      <c r="N1610" s="120"/>
      <c r="O1610" s="120"/>
      <c r="P1610" s="120"/>
      <c r="Q1610" s="120"/>
      <c r="R1610" s="120"/>
      <c r="S1610" s="120"/>
      <c r="T1610" s="205">
        <f t="shared" si="150"/>
        <v>0</v>
      </c>
      <c r="U1610" s="205">
        <f t="shared" si="151"/>
        <v>0</v>
      </c>
      <c r="V1610" s="210"/>
      <c r="W1610" s="210"/>
      <c r="X1610" s="23" t="str">
        <f>IFERROR(VLOOKUP(AT1610,'#Input Lists#'!$L$3:$AH$833,3,FALSE)," ")</f>
        <v xml:space="preserve"> </v>
      </c>
      <c r="Y1610" s="23" t="str">
        <f>IFERROR(VLOOKUP(AT1610,'#Input Lists#'!$L$3:$AH$833,5,FALSE)," ")</f>
        <v xml:space="preserve"> </v>
      </c>
      <c r="Z1610" s="206" t="str">
        <f>IFERROR(VLOOKUP(AT1610,'#Input Lists#'!$L$3:$AH$833,9,FALSE)," ")</f>
        <v xml:space="preserve"> </v>
      </c>
      <c r="AA1610" s="119" t="s">
        <v>1527</v>
      </c>
      <c r="AB1610" s="120"/>
      <c r="AC1610" s="123"/>
      <c r="AD1610" s="123"/>
      <c r="AE1610" s="123"/>
      <c r="AF1610" s="123"/>
      <c r="AG1610" s="123"/>
      <c r="AH1610" s="123"/>
      <c r="AI1610" s="123"/>
      <c r="AJ1610" s="123"/>
      <c r="AK1610" s="123"/>
      <c r="AL1610" s="123"/>
      <c r="AM1610" s="123"/>
      <c r="AN1610" s="123"/>
      <c r="AO1610" s="123"/>
      <c r="AP1610" s="120"/>
      <c r="AQ1610" s="125" t="str">
        <f>IFERROR(VLOOKUP(G1610,'#Location List#'!$C$3:$D$150,2,FALSE),"")</f>
        <v/>
      </c>
      <c r="AR1610" s="125" t="str">
        <f>IFERROR(VLOOKUP(F1610,'#Location List#'!$Q$3:$R$1154,2,FALSE),"")</f>
        <v/>
      </c>
      <c r="AS1610" s="125" t="str">
        <f>IFERROR(VLOOKUP(V1610,'#Input Lists#'!$B$3:$D$46,3,FALSE),"")</f>
        <v/>
      </c>
      <c r="AT1610" s="125" t="str">
        <f>IFERROR(VLOOKUP(CONCATENATE(V1610," ",W1610),'#Input Lists#'!$K$3:$L$827,2,FALSE),"")</f>
        <v/>
      </c>
      <c r="AU1610" s="125">
        <f>IFERROR(VLOOKUP(AA1610,'#Input Lists#'!$BU$3:$BV$8,2,FALSE),"")</f>
        <v>1</v>
      </c>
      <c r="AV1610" s="118" t="str">
        <f>IFERROR(VLOOKUP(AB1610,'#Input Lists#'!$BO$3:$BP$9,2,FALSE),"")</f>
        <v/>
      </c>
      <c r="AW1610" s="118">
        <f>IFERROR(VLOOKUP(AC1610,'#Input Lists#'!$BL$3:$BM$7,2,FALSE),"")</f>
        <v>1</v>
      </c>
      <c r="AX1610" s="52" t="e">
        <f>VLOOKUP(AQ1610,'#Location List#'!$D$3:$K$150,4,FALSE)</f>
        <v>#N/A</v>
      </c>
      <c r="AY1610" s="273" t="e">
        <f>VLOOKUP(AX1610,'#Location List#'!$Z$3:$AA$13,2,FALSE)</f>
        <v>#N/A</v>
      </c>
      <c r="AZ1610" s="126" t="e">
        <f>VLOOKUP($AT1610,'#Input Lists#'!$L$3:$S$1033,6,FALSE)</f>
        <v>#N/A</v>
      </c>
      <c r="BA1610" s="239" t="e">
        <f>VLOOKUP($AT1610,'#Input Lists#'!$L$3:$S$833,7,FALSE)</f>
        <v>#N/A</v>
      </c>
      <c r="BB1610" s="239" t="e">
        <f>VLOOKUP($AT1610,'#Input Lists#'!$L$3:$S$833,8,FALSE)</f>
        <v>#N/A</v>
      </c>
      <c r="BC1610" s="91" t="str">
        <f t="shared" si="152"/>
        <v/>
      </c>
      <c r="BD1610" s="91" t="str">
        <f t="shared" si="153"/>
        <v/>
      </c>
      <c r="BE1610" s="15" t="str">
        <f t="shared" si="154"/>
        <v/>
      </c>
      <c r="BF1610" s="92" t="str">
        <f t="shared" si="155"/>
        <v>No Sighting Date</v>
      </c>
    </row>
    <row r="1611" spans="1:58" x14ac:dyDescent="0.25">
      <c r="A1611" s="118">
        <v>1606</v>
      </c>
      <c r="B1611" s="119"/>
      <c r="C1611" s="120"/>
      <c r="D1611" s="121"/>
      <c r="E1611" s="121"/>
      <c r="F1611" s="236"/>
      <c r="G1611" s="122" t="str">
        <f>IFERROR(VLOOKUP(F1611,'#Location List#'!$U$3:$V$1154,2,FALSE),"")</f>
        <v/>
      </c>
      <c r="H1611" s="120"/>
      <c r="I1611" s="120"/>
      <c r="J1611" s="120"/>
      <c r="K1611" s="120"/>
      <c r="L1611" s="120"/>
      <c r="M1611" s="120"/>
      <c r="N1611" s="120"/>
      <c r="O1611" s="120"/>
      <c r="P1611" s="120"/>
      <c r="Q1611" s="120"/>
      <c r="R1611" s="120"/>
      <c r="S1611" s="120"/>
      <c r="T1611" s="205">
        <f t="shared" si="150"/>
        <v>0</v>
      </c>
      <c r="U1611" s="205">
        <f t="shared" si="151"/>
        <v>0</v>
      </c>
      <c r="V1611" s="210"/>
      <c r="W1611" s="210"/>
      <c r="X1611" s="23" t="str">
        <f>IFERROR(VLOOKUP(AT1611,'#Input Lists#'!$L$3:$AH$833,3,FALSE)," ")</f>
        <v xml:space="preserve"> </v>
      </c>
      <c r="Y1611" s="23" t="str">
        <f>IFERROR(VLOOKUP(AT1611,'#Input Lists#'!$L$3:$AH$833,5,FALSE)," ")</f>
        <v xml:space="preserve"> </v>
      </c>
      <c r="Z1611" s="206" t="str">
        <f>IFERROR(VLOOKUP(AT1611,'#Input Lists#'!$L$3:$AH$833,9,FALSE)," ")</f>
        <v xml:space="preserve"> </v>
      </c>
      <c r="AA1611" s="119" t="s">
        <v>1527</v>
      </c>
      <c r="AB1611" s="120"/>
      <c r="AC1611" s="123"/>
      <c r="AD1611" s="123"/>
      <c r="AE1611" s="123"/>
      <c r="AF1611" s="123"/>
      <c r="AG1611" s="123"/>
      <c r="AH1611" s="123"/>
      <c r="AI1611" s="123"/>
      <c r="AJ1611" s="123"/>
      <c r="AK1611" s="123"/>
      <c r="AL1611" s="123"/>
      <c r="AM1611" s="123"/>
      <c r="AN1611" s="123"/>
      <c r="AO1611" s="123"/>
      <c r="AP1611" s="120"/>
      <c r="AQ1611" s="125" t="str">
        <f>IFERROR(VLOOKUP(G1611,'#Location List#'!$C$3:$D$150,2,FALSE),"")</f>
        <v/>
      </c>
      <c r="AR1611" s="125" t="str">
        <f>IFERROR(VLOOKUP(F1611,'#Location List#'!$Q$3:$R$1154,2,FALSE),"")</f>
        <v/>
      </c>
      <c r="AS1611" s="125" t="str">
        <f>IFERROR(VLOOKUP(V1611,'#Input Lists#'!$B$3:$D$46,3,FALSE),"")</f>
        <v/>
      </c>
      <c r="AT1611" s="125" t="str">
        <f>IFERROR(VLOOKUP(CONCATENATE(V1611," ",W1611),'#Input Lists#'!$K$3:$L$827,2,FALSE),"")</f>
        <v/>
      </c>
      <c r="AU1611" s="125">
        <f>IFERROR(VLOOKUP(AA1611,'#Input Lists#'!$BU$3:$BV$8,2,FALSE),"")</f>
        <v>1</v>
      </c>
      <c r="AV1611" s="118" t="str">
        <f>IFERROR(VLOOKUP(AB1611,'#Input Lists#'!$BO$3:$BP$9,2,FALSE),"")</f>
        <v/>
      </c>
      <c r="AW1611" s="118">
        <f>IFERROR(VLOOKUP(AC1611,'#Input Lists#'!$BL$3:$BM$7,2,FALSE),"")</f>
        <v>1</v>
      </c>
      <c r="AX1611" s="52" t="e">
        <f>VLOOKUP(AQ1611,'#Location List#'!$D$3:$K$150,4,FALSE)</f>
        <v>#N/A</v>
      </c>
      <c r="AY1611" s="273" t="e">
        <f>VLOOKUP(AX1611,'#Location List#'!$Z$3:$AA$13,2,FALSE)</f>
        <v>#N/A</v>
      </c>
      <c r="AZ1611" s="126" t="e">
        <f>VLOOKUP($AT1611,'#Input Lists#'!$L$3:$S$1033,6,FALSE)</f>
        <v>#N/A</v>
      </c>
      <c r="BA1611" s="239" t="e">
        <f>VLOOKUP($AT1611,'#Input Lists#'!$L$3:$S$833,7,FALSE)</f>
        <v>#N/A</v>
      </c>
      <c r="BB1611" s="239" t="e">
        <f>VLOOKUP($AT1611,'#Input Lists#'!$L$3:$S$833,8,FALSE)</f>
        <v>#N/A</v>
      </c>
      <c r="BC1611" s="91" t="str">
        <f t="shared" si="152"/>
        <v/>
      </c>
      <c r="BD1611" s="91" t="str">
        <f t="shared" si="153"/>
        <v/>
      </c>
      <c r="BE1611" s="15" t="str">
        <f t="shared" si="154"/>
        <v/>
      </c>
      <c r="BF1611" s="92" t="str">
        <f t="shared" si="155"/>
        <v>No Sighting Date</v>
      </c>
    </row>
    <row r="1612" spans="1:58" x14ac:dyDescent="0.25">
      <c r="A1612" s="118">
        <v>1607</v>
      </c>
      <c r="B1612" s="119"/>
      <c r="C1612" s="120"/>
      <c r="D1612" s="121"/>
      <c r="E1612" s="121"/>
      <c r="F1612" s="236"/>
      <c r="G1612" s="122" t="str">
        <f>IFERROR(VLOOKUP(F1612,'#Location List#'!$U$3:$V$1154,2,FALSE),"")</f>
        <v/>
      </c>
      <c r="H1612" s="120"/>
      <c r="I1612" s="120"/>
      <c r="J1612" s="120"/>
      <c r="K1612" s="120"/>
      <c r="L1612" s="120"/>
      <c r="M1612" s="120"/>
      <c r="N1612" s="120"/>
      <c r="O1612" s="120"/>
      <c r="P1612" s="120"/>
      <c r="Q1612" s="120"/>
      <c r="R1612" s="120"/>
      <c r="S1612" s="120"/>
      <c r="T1612" s="205">
        <f t="shared" si="150"/>
        <v>0</v>
      </c>
      <c r="U1612" s="205">
        <f t="shared" si="151"/>
        <v>0</v>
      </c>
      <c r="V1612" s="210"/>
      <c r="W1612" s="210"/>
      <c r="X1612" s="23" t="str">
        <f>IFERROR(VLOOKUP(AT1612,'#Input Lists#'!$L$3:$AH$833,3,FALSE)," ")</f>
        <v xml:space="preserve"> </v>
      </c>
      <c r="Y1612" s="23" t="str">
        <f>IFERROR(VLOOKUP(AT1612,'#Input Lists#'!$L$3:$AH$833,5,FALSE)," ")</f>
        <v xml:space="preserve"> </v>
      </c>
      <c r="Z1612" s="206" t="str">
        <f>IFERROR(VLOOKUP(AT1612,'#Input Lists#'!$L$3:$AH$833,9,FALSE)," ")</f>
        <v xml:space="preserve"> </v>
      </c>
      <c r="AA1612" s="119" t="s">
        <v>1527</v>
      </c>
      <c r="AB1612" s="120"/>
      <c r="AC1612" s="123"/>
      <c r="AD1612" s="123"/>
      <c r="AE1612" s="123"/>
      <c r="AF1612" s="123"/>
      <c r="AG1612" s="123"/>
      <c r="AH1612" s="123"/>
      <c r="AI1612" s="123"/>
      <c r="AJ1612" s="123"/>
      <c r="AK1612" s="123"/>
      <c r="AL1612" s="123"/>
      <c r="AM1612" s="123"/>
      <c r="AN1612" s="123"/>
      <c r="AO1612" s="123"/>
      <c r="AP1612" s="120"/>
      <c r="AQ1612" s="125" t="str">
        <f>IFERROR(VLOOKUP(G1612,'#Location List#'!$C$3:$D$150,2,FALSE),"")</f>
        <v/>
      </c>
      <c r="AR1612" s="125" t="str">
        <f>IFERROR(VLOOKUP(F1612,'#Location List#'!$Q$3:$R$1154,2,FALSE),"")</f>
        <v/>
      </c>
      <c r="AS1612" s="125" t="str">
        <f>IFERROR(VLOOKUP(V1612,'#Input Lists#'!$B$3:$D$46,3,FALSE),"")</f>
        <v/>
      </c>
      <c r="AT1612" s="125" t="str">
        <f>IFERROR(VLOOKUP(CONCATENATE(V1612," ",W1612),'#Input Lists#'!$K$3:$L$827,2,FALSE),"")</f>
        <v/>
      </c>
      <c r="AU1612" s="125">
        <f>IFERROR(VLOOKUP(AA1612,'#Input Lists#'!$BU$3:$BV$8,2,FALSE),"")</f>
        <v>1</v>
      </c>
      <c r="AV1612" s="118" t="str">
        <f>IFERROR(VLOOKUP(AB1612,'#Input Lists#'!$BO$3:$BP$9,2,FALSE),"")</f>
        <v/>
      </c>
      <c r="AW1612" s="118">
        <f>IFERROR(VLOOKUP(AC1612,'#Input Lists#'!$BL$3:$BM$7,2,FALSE),"")</f>
        <v>1</v>
      </c>
      <c r="AX1612" s="52" t="e">
        <f>VLOOKUP(AQ1612,'#Location List#'!$D$3:$K$150,4,FALSE)</f>
        <v>#N/A</v>
      </c>
      <c r="AY1612" s="273" t="e">
        <f>VLOOKUP(AX1612,'#Location List#'!$Z$3:$AA$13,2,FALSE)</f>
        <v>#N/A</v>
      </c>
      <c r="AZ1612" s="126" t="e">
        <f>VLOOKUP($AT1612,'#Input Lists#'!$L$3:$S$1033,6,FALSE)</f>
        <v>#N/A</v>
      </c>
      <c r="BA1612" s="239" t="e">
        <f>VLOOKUP($AT1612,'#Input Lists#'!$L$3:$S$833,7,FALSE)</f>
        <v>#N/A</v>
      </c>
      <c r="BB1612" s="239" t="e">
        <f>VLOOKUP($AT1612,'#Input Lists#'!$L$3:$S$833,8,FALSE)</f>
        <v>#N/A</v>
      </c>
      <c r="BC1612" s="91" t="str">
        <f t="shared" si="152"/>
        <v/>
      </c>
      <c r="BD1612" s="91" t="str">
        <f t="shared" si="153"/>
        <v/>
      </c>
      <c r="BE1612" s="15" t="str">
        <f t="shared" si="154"/>
        <v/>
      </c>
      <c r="BF1612" s="92" t="str">
        <f t="shared" si="155"/>
        <v>No Sighting Date</v>
      </c>
    </row>
    <row r="1613" spans="1:58" x14ac:dyDescent="0.25">
      <c r="A1613" s="118">
        <v>1608</v>
      </c>
      <c r="B1613" s="119"/>
      <c r="C1613" s="120"/>
      <c r="D1613" s="121"/>
      <c r="E1613" s="121"/>
      <c r="F1613" s="236"/>
      <c r="G1613" s="122" t="str">
        <f>IFERROR(VLOOKUP(F1613,'#Location List#'!$U$3:$V$1154,2,FALSE),"")</f>
        <v/>
      </c>
      <c r="H1613" s="120"/>
      <c r="I1613" s="120"/>
      <c r="J1613" s="120"/>
      <c r="K1613" s="120"/>
      <c r="L1613" s="120"/>
      <c r="M1613" s="120"/>
      <c r="N1613" s="120"/>
      <c r="O1613" s="120"/>
      <c r="P1613" s="120"/>
      <c r="Q1613" s="120"/>
      <c r="R1613" s="120"/>
      <c r="S1613" s="120"/>
      <c r="T1613" s="205">
        <f t="shared" si="150"/>
        <v>0</v>
      </c>
      <c r="U1613" s="205">
        <f t="shared" si="151"/>
        <v>0</v>
      </c>
      <c r="V1613" s="210"/>
      <c r="W1613" s="210"/>
      <c r="X1613" s="23" t="str">
        <f>IFERROR(VLOOKUP(AT1613,'#Input Lists#'!$L$3:$AH$833,3,FALSE)," ")</f>
        <v xml:space="preserve"> </v>
      </c>
      <c r="Y1613" s="23" t="str">
        <f>IFERROR(VLOOKUP(AT1613,'#Input Lists#'!$L$3:$AH$833,5,FALSE)," ")</f>
        <v xml:space="preserve"> </v>
      </c>
      <c r="Z1613" s="206" t="str">
        <f>IFERROR(VLOOKUP(AT1613,'#Input Lists#'!$L$3:$AH$833,9,FALSE)," ")</f>
        <v xml:space="preserve"> </v>
      </c>
      <c r="AA1613" s="119" t="s">
        <v>1527</v>
      </c>
      <c r="AB1613" s="120"/>
      <c r="AC1613" s="123"/>
      <c r="AD1613" s="123"/>
      <c r="AE1613" s="123"/>
      <c r="AF1613" s="123"/>
      <c r="AG1613" s="123"/>
      <c r="AH1613" s="123"/>
      <c r="AI1613" s="123"/>
      <c r="AJ1613" s="123"/>
      <c r="AK1613" s="123"/>
      <c r="AL1613" s="123"/>
      <c r="AM1613" s="123"/>
      <c r="AN1613" s="123"/>
      <c r="AO1613" s="123"/>
      <c r="AP1613" s="120"/>
      <c r="AQ1613" s="125" t="str">
        <f>IFERROR(VLOOKUP(G1613,'#Location List#'!$C$3:$D$150,2,FALSE),"")</f>
        <v/>
      </c>
      <c r="AR1613" s="125" t="str">
        <f>IFERROR(VLOOKUP(F1613,'#Location List#'!$Q$3:$R$1154,2,FALSE),"")</f>
        <v/>
      </c>
      <c r="AS1613" s="125" t="str">
        <f>IFERROR(VLOOKUP(V1613,'#Input Lists#'!$B$3:$D$46,3,FALSE),"")</f>
        <v/>
      </c>
      <c r="AT1613" s="125" t="str">
        <f>IFERROR(VLOOKUP(CONCATENATE(V1613," ",W1613),'#Input Lists#'!$K$3:$L$827,2,FALSE),"")</f>
        <v/>
      </c>
      <c r="AU1613" s="125">
        <f>IFERROR(VLOOKUP(AA1613,'#Input Lists#'!$BU$3:$BV$8,2,FALSE),"")</f>
        <v>1</v>
      </c>
      <c r="AV1613" s="118" t="str">
        <f>IFERROR(VLOOKUP(AB1613,'#Input Lists#'!$BO$3:$BP$9,2,FALSE),"")</f>
        <v/>
      </c>
      <c r="AW1613" s="118">
        <f>IFERROR(VLOOKUP(AC1613,'#Input Lists#'!$BL$3:$BM$7,2,FALSE),"")</f>
        <v>1</v>
      </c>
      <c r="AX1613" s="52" t="e">
        <f>VLOOKUP(AQ1613,'#Location List#'!$D$3:$K$150,4,FALSE)</f>
        <v>#N/A</v>
      </c>
      <c r="AY1613" s="273" t="e">
        <f>VLOOKUP(AX1613,'#Location List#'!$Z$3:$AA$13,2,FALSE)</f>
        <v>#N/A</v>
      </c>
      <c r="AZ1613" s="126" t="e">
        <f>VLOOKUP($AT1613,'#Input Lists#'!$L$3:$S$1033,6,FALSE)</f>
        <v>#N/A</v>
      </c>
      <c r="BA1613" s="239" t="e">
        <f>VLOOKUP($AT1613,'#Input Lists#'!$L$3:$S$833,7,FALSE)</f>
        <v>#N/A</v>
      </c>
      <c r="BB1613" s="239" t="e">
        <f>VLOOKUP($AT1613,'#Input Lists#'!$L$3:$S$833,8,FALSE)</f>
        <v>#N/A</v>
      </c>
      <c r="BC1613" s="91" t="str">
        <f t="shared" si="152"/>
        <v/>
      </c>
      <c r="BD1613" s="91" t="str">
        <f t="shared" si="153"/>
        <v/>
      </c>
      <c r="BE1613" s="15" t="str">
        <f t="shared" si="154"/>
        <v/>
      </c>
      <c r="BF1613" s="92" t="str">
        <f t="shared" si="155"/>
        <v>No Sighting Date</v>
      </c>
    </row>
    <row r="1614" spans="1:58" x14ac:dyDescent="0.25">
      <c r="A1614" s="118">
        <v>1609</v>
      </c>
      <c r="B1614" s="119"/>
      <c r="C1614" s="120"/>
      <c r="D1614" s="121"/>
      <c r="E1614" s="121"/>
      <c r="F1614" s="236"/>
      <c r="G1614" s="122" t="str">
        <f>IFERROR(VLOOKUP(F1614,'#Location List#'!$U$3:$V$1154,2,FALSE),"")</f>
        <v/>
      </c>
      <c r="H1614" s="120"/>
      <c r="I1614" s="120"/>
      <c r="J1614" s="120"/>
      <c r="K1614" s="120"/>
      <c r="L1614" s="120"/>
      <c r="M1614" s="120"/>
      <c r="N1614" s="120"/>
      <c r="O1614" s="120"/>
      <c r="P1614" s="120"/>
      <c r="Q1614" s="120"/>
      <c r="R1614" s="120"/>
      <c r="S1614" s="120"/>
      <c r="T1614" s="205">
        <f t="shared" si="150"/>
        <v>0</v>
      </c>
      <c r="U1614" s="205">
        <f t="shared" si="151"/>
        <v>0</v>
      </c>
      <c r="V1614" s="210"/>
      <c r="W1614" s="210"/>
      <c r="X1614" s="23" t="str">
        <f>IFERROR(VLOOKUP(AT1614,'#Input Lists#'!$L$3:$AH$833,3,FALSE)," ")</f>
        <v xml:space="preserve"> </v>
      </c>
      <c r="Y1614" s="23" t="str">
        <f>IFERROR(VLOOKUP(AT1614,'#Input Lists#'!$L$3:$AH$833,5,FALSE)," ")</f>
        <v xml:space="preserve"> </v>
      </c>
      <c r="Z1614" s="206" t="str">
        <f>IFERROR(VLOOKUP(AT1614,'#Input Lists#'!$L$3:$AH$833,9,FALSE)," ")</f>
        <v xml:space="preserve"> </v>
      </c>
      <c r="AA1614" s="119" t="s">
        <v>1527</v>
      </c>
      <c r="AB1614" s="120"/>
      <c r="AC1614" s="123"/>
      <c r="AD1614" s="123"/>
      <c r="AE1614" s="123"/>
      <c r="AF1614" s="123"/>
      <c r="AG1614" s="123"/>
      <c r="AH1614" s="123"/>
      <c r="AI1614" s="123"/>
      <c r="AJ1614" s="123"/>
      <c r="AK1614" s="123"/>
      <c r="AL1614" s="123"/>
      <c r="AM1614" s="123"/>
      <c r="AN1614" s="123"/>
      <c r="AO1614" s="123"/>
      <c r="AP1614" s="120"/>
      <c r="AQ1614" s="125" t="str">
        <f>IFERROR(VLOOKUP(G1614,'#Location List#'!$C$3:$D$150,2,FALSE),"")</f>
        <v/>
      </c>
      <c r="AR1614" s="125" t="str">
        <f>IFERROR(VLOOKUP(F1614,'#Location List#'!$Q$3:$R$1154,2,FALSE),"")</f>
        <v/>
      </c>
      <c r="AS1614" s="125" t="str">
        <f>IFERROR(VLOOKUP(V1614,'#Input Lists#'!$B$3:$D$46,3,FALSE),"")</f>
        <v/>
      </c>
      <c r="AT1614" s="125" t="str">
        <f>IFERROR(VLOOKUP(CONCATENATE(V1614," ",W1614),'#Input Lists#'!$K$3:$L$827,2,FALSE),"")</f>
        <v/>
      </c>
      <c r="AU1614" s="125">
        <f>IFERROR(VLOOKUP(AA1614,'#Input Lists#'!$BU$3:$BV$8,2,FALSE),"")</f>
        <v>1</v>
      </c>
      <c r="AV1614" s="118" t="str">
        <f>IFERROR(VLOOKUP(AB1614,'#Input Lists#'!$BO$3:$BP$9,2,FALSE),"")</f>
        <v/>
      </c>
      <c r="AW1614" s="118">
        <f>IFERROR(VLOOKUP(AC1614,'#Input Lists#'!$BL$3:$BM$7,2,FALSE),"")</f>
        <v>1</v>
      </c>
      <c r="AX1614" s="52" t="e">
        <f>VLOOKUP(AQ1614,'#Location List#'!$D$3:$K$150,4,FALSE)</f>
        <v>#N/A</v>
      </c>
      <c r="AY1614" s="273" t="e">
        <f>VLOOKUP(AX1614,'#Location List#'!$Z$3:$AA$13,2,FALSE)</f>
        <v>#N/A</v>
      </c>
      <c r="AZ1614" s="126" t="e">
        <f>VLOOKUP($AT1614,'#Input Lists#'!$L$3:$S$1033,6,FALSE)</f>
        <v>#N/A</v>
      </c>
      <c r="BA1614" s="239" t="e">
        <f>VLOOKUP($AT1614,'#Input Lists#'!$L$3:$S$833,7,FALSE)</f>
        <v>#N/A</v>
      </c>
      <c r="BB1614" s="239" t="e">
        <f>VLOOKUP($AT1614,'#Input Lists#'!$L$3:$S$833,8,FALSE)</f>
        <v>#N/A</v>
      </c>
      <c r="BC1614" s="91" t="str">
        <f t="shared" si="152"/>
        <v/>
      </c>
      <c r="BD1614" s="91" t="str">
        <f t="shared" si="153"/>
        <v/>
      </c>
      <c r="BE1614" s="15" t="str">
        <f t="shared" si="154"/>
        <v/>
      </c>
      <c r="BF1614" s="92" t="str">
        <f t="shared" si="155"/>
        <v>No Sighting Date</v>
      </c>
    </row>
    <row r="1615" spans="1:58" x14ac:dyDescent="0.25">
      <c r="A1615" s="118">
        <v>1610</v>
      </c>
      <c r="B1615" s="119"/>
      <c r="C1615" s="120"/>
      <c r="D1615" s="121"/>
      <c r="E1615" s="121"/>
      <c r="F1615" s="236"/>
      <c r="G1615" s="122" t="str">
        <f>IFERROR(VLOOKUP(F1615,'#Location List#'!$U$3:$V$1154,2,FALSE),"")</f>
        <v/>
      </c>
      <c r="H1615" s="120"/>
      <c r="I1615" s="120"/>
      <c r="J1615" s="120"/>
      <c r="K1615" s="120"/>
      <c r="L1615" s="120"/>
      <c r="M1615" s="120"/>
      <c r="N1615" s="120"/>
      <c r="O1615" s="120"/>
      <c r="P1615" s="120"/>
      <c r="Q1615" s="120"/>
      <c r="R1615" s="120"/>
      <c r="S1615" s="120"/>
      <c r="T1615" s="205">
        <f t="shared" si="150"/>
        <v>0</v>
      </c>
      <c r="U1615" s="205">
        <f t="shared" si="151"/>
        <v>0</v>
      </c>
      <c r="V1615" s="210"/>
      <c r="W1615" s="210"/>
      <c r="X1615" s="23" t="str">
        <f>IFERROR(VLOOKUP(AT1615,'#Input Lists#'!$L$3:$AH$833,3,FALSE)," ")</f>
        <v xml:space="preserve"> </v>
      </c>
      <c r="Y1615" s="23" t="str">
        <f>IFERROR(VLOOKUP(AT1615,'#Input Lists#'!$L$3:$AH$833,5,FALSE)," ")</f>
        <v xml:space="preserve"> </v>
      </c>
      <c r="Z1615" s="206" t="str">
        <f>IFERROR(VLOOKUP(AT1615,'#Input Lists#'!$L$3:$AH$833,9,FALSE)," ")</f>
        <v xml:space="preserve"> </v>
      </c>
      <c r="AA1615" s="119" t="s">
        <v>1527</v>
      </c>
      <c r="AB1615" s="120"/>
      <c r="AC1615" s="123"/>
      <c r="AD1615" s="123"/>
      <c r="AE1615" s="123"/>
      <c r="AF1615" s="123"/>
      <c r="AG1615" s="123"/>
      <c r="AH1615" s="123"/>
      <c r="AI1615" s="123"/>
      <c r="AJ1615" s="123"/>
      <c r="AK1615" s="123"/>
      <c r="AL1615" s="123"/>
      <c r="AM1615" s="123"/>
      <c r="AN1615" s="123"/>
      <c r="AO1615" s="123"/>
      <c r="AP1615" s="120"/>
      <c r="AQ1615" s="125" t="str">
        <f>IFERROR(VLOOKUP(G1615,'#Location List#'!$C$3:$D$150,2,FALSE),"")</f>
        <v/>
      </c>
      <c r="AR1615" s="125" t="str">
        <f>IFERROR(VLOOKUP(F1615,'#Location List#'!$Q$3:$R$1154,2,FALSE),"")</f>
        <v/>
      </c>
      <c r="AS1615" s="125" t="str">
        <f>IFERROR(VLOOKUP(V1615,'#Input Lists#'!$B$3:$D$46,3,FALSE),"")</f>
        <v/>
      </c>
      <c r="AT1615" s="125" t="str">
        <f>IFERROR(VLOOKUP(CONCATENATE(V1615," ",W1615),'#Input Lists#'!$K$3:$L$827,2,FALSE),"")</f>
        <v/>
      </c>
      <c r="AU1615" s="125">
        <f>IFERROR(VLOOKUP(AA1615,'#Input Lists#'!$BU$3:$BV$8,2,FALSE),"")</f>
        <v>1</v>
      </c>
      <c r="AV1615" s="118" t="str">
        <f>IFERROR(VLOOKUP(AB1615,'#Input Lists#'!$BO$3:$BP$9,2,FALSE),"")</f>
        <v/>
      </c>
      <c r="AW1615" s="118">
        <f>IFERROR(VLOOKUP(AC1615,'#Input Lists#'!$BL$3:$BM$7,2,FALSE),"")</f>
        <v>1</v>
      </c>
      <c r="AX1615" s="52" t="e">
        <f>VLOOKUP(AQ1615,'#Location List#'!$D$3:$K$150,4,FALSE)</f>
        <v>#N/A</v>
      </c>
      <c r="AY1615" s="273" t="e">
        <f>VLOOKUP(AX1615,'#Location List#'!$Z$3:$AA$13,2,FALSE)</f>
        <v>#N/A</v>
      </c>
      <c r="AZ1615" s="126" t="e">
        <f>VLOOKUP($AT1615,'#Input Lists#'!$L$3:$S$1033,6,FALSE)</f>
        <v>#N/A</v>
      </c>
      <c r="BA1615" s="239" t="e">
        <f>VLOOKUP($AT1615,'#Input Lists#'!$L$3:$S$833,7,FALSE)</f>
        <v>#N/A</v>
      </c>
      <c r="BB1615" s="239" t="e">
        <f>VLOOKUP($AT1615,'#Input Lists#'!$L$3:$S$833,8,FALSE)</f>
        <v>#N/A</v>
      </c>
      <c r="BC1615" s="91" t="str">
        <f t="shared" si="152"/>
        <v/>
      </c>
      <c r="BD1615" s="91" t="str">
        <f t="shared" si="153"/>
        <v/>
      </c>
      <c r="BE1615" s="15" t="str">
        <f t="shared" si="154"/>
        <v/>
      </c>
      <c r="BF1615" s="92" t="str">
        <f t="shared" si="155"/>
        <v>No Sighting Date</v>
      </c>
    </row>
    <row r="1616" spans="1:58" x14ac:dyDescent="0.25">
      <c r="A1616" s="118">
        <v>1611</v>
      </c>
      <c r="B1616" s="119"/>
      <c r="C1616" s="120"/>
      <c r="D1616" s="121"/>
      <c r="E1616" s="121"/>
      <c r="F1616" s="236"/>
      <c r="G1616" s="122" t="str">
        <f>IFERROR(VLOOKUP(F1616,'#Location List#'!$U$3:$V$1154,2,FALSE),"")</f>
        <v/>
      </c>
      <c r="H1616" s="120"/>
      <c r="I1616" s="120"/>
      <c r="J1616" s="120"/>
      <c r="K1616" s="120"/>
      <c r="L1616" s="120"/>
      <c r="M1616" s="120"/>
      <c r="N1616" s="120"/>
      <c r="O1616" s="120"/>
      <c r="P1616" s="120"/>
      <c r="Q1616" s="120"/>
      <c r="R1616" s="120"/>
      <c r="S1616" s="120"/>
      <c r="T1616" s="205">
        <f t="shared" si="150"/>
        <v>0</v>
      </c>
      <c r="U1616" s="205">
        <f t="shared" si="151"/>
        <v>0</v>
      </c>
      <c r="V1616" s="210"/>
      <c r="W1616" s="210"/>
      <c r="X1616" s="23" t="str">
        <f>IFERROR(VLOOKUP(AT1616,'#Input Lists#'!$L$3:$AH$833,3,FALSE)," ")</f>
        <v xml:space="preserve"> </v>
      </c>
      <c r="Y1616" s="23" t="str">
        <f>IFERROR(VLOOKUP(AT1616,'#Input Lists#'!$L$3:$AH$833,5,FALSE)," ")</f>
        <v xml:space="preserve"> </v>
      </c>
      <c r="Z1616" s="206" t="str">
        <f>IFERROR(VLOOKUP(AT1616,'#Input Lists#'!$L$3:$AH$833,9,FALSE)," ")</f>
        <v xml:space="preserve"> </v>
      </c>
      <c r="AA1616" s="119" t="s">
        <v>1527</v>
      </c>
      <c r="AB1616" s="120"/>
      <c r="AC1616" s="123"/>
      <c r="AD1616" s="123"/>
      <c r="AE1616" s="123"/>
      <c r="AF1616" s="123"/>
      <c r="AG1616" s="123"/>
      <c r="AH1616" s="123"/>
      <c r="AI1616" s="123"/>
      <c r="AJ1616" s="123"/>
      <c r="AK1616" s="123"/>
      <c r="AL1616" s="123"/>
      <c r="AM1616" s="123"/>
      <c r="AN1616" s="123"/>
      <c r="AO1616" s="123"/>
      <c r="AP1616" s="120"/>
      <c r="AQ1616" s="125" t="str">
        <f>IFERROR(VLOOKUP(G1616,'#Location List#'!$C$3:$D$150,2,FALSE),"")</f>
        <v/>
      </c>
      <c r="AR1616" s="125" t="str">
        <f>IFERROR(VLOOKUP(F1616,'#Location List#'!$Q$3:$R$1154,2,FALSE),"")</f>
        <v/>
      </c>
      <c r="AS1616" s="125" t="str">
        <f>IFERROR(VLOOKUP(V1616,'#Input Lists#'!$B$3:$D$46,3,FALSE),"")</f>
        <v/>
      </c>
      <c r="AT1616" s="125" t="str">
        <f>IFERROR(VLOOKUP(CONCATENATE(V1616," ",W1616),'#Input Lists#'!$K$3:$L$827,2,FALSE),"")</f>
        <v/>
      </c>
      <c r="AU1616" s="125">
        <f>IFERROR(VLOOKUP(AA1616,'#Input Lists#'!$BU$3:$BV$8,2,FALSE),"")</f>
        <v>1</v>
      </c>
      <c r="AV1616" s="118" t="str">
        <f>IFERROR(VLOOKUP(AB1616,'#Input Lists#'!$BO$3:$BP$9,2,FALSE),"")</f>
        <v/>
      </c>
      <c r="AW1616" s="118">
        <f>IFERROR(VLOOKUP(AC1616,'#Input Lists#'!$BL$3:$BM$7,2,FALSE),"")</f>
        <v>1</v>
      </c>
      <c r="AX1616" s="52" t="e">
        <f>VLOOKUP(AQ1616,'#Location List#'!$D$3:$K$150,4,FALSE)</f>
        <v>#N/A</v>
      </c>
      <c r="AY1616" s="273" t="e">
        <f>VLOOKUP(AX1616,'#Location List#'!$Z$3:$AA$13,2,FALSE)</f>
        <v>#N/A</v>
      </c>
      <c r="AZ1616" s="126" t="e">
        <f>VLOOKUP($AT1616,'#Input Lists#'!$L$3:$S$1033,6,FALSE)</f>
        <v>#N/A</v>
      </c>
      <c r="BA1616" s="239" t="e">
        <f>VLOOKUP($AT1616,'#Input Lists#'!$L$3:$S$833,7,FALSE)</f>
        <v>#N/A</v>
      </c>
      <c r="BB1616" s="239" t="e">
        <f>VLOOKUP($AT1616,'#Input Lists#'!$L$3:$S$833,8,FALSE)</f>
        <v>#N/A</v>
      </c>
      <c r="BC1616" s="91" t="str">
        <f t="shared" si="152"/>
        <v/>
      </c>
      <c r="BD1616" s="91" t="str">
        <f t="shared" si="153"/>
        <v/>
      </c>
      <c r="BE1616" s="15" t="str">
        <f t="shared" si="154"/>
        <v/>
      </c>
      <c r="BF1616" s="92" t="str">
        <f t="shared" si="155"/>
        <v>No Sighting Date</v>
      </c>
    </row>
    <row r="1617" spans="1:58" x14ac:dyDescent="0.25">
      <c r="A1617" s="118">
        <v>1612</v>
      </c>
      <c r="B1617" s="119"/>
      <c r="C1617" s="120"/>
      <c r="D1617" s="121"/>
      <c r="E1617" s="121"/>
      <c r="F1617" s="236"/>
      <c r="G1617" s="122" t="str">
        <f>IFERROR(VLOOKUP(F1617,'#Location List#'!$U$3:$V$1154,2,FALSE),"")</f>
        <v/>
      </c>
      <c r="H1617" s="120"/>
      <c r="I1617" s="120"/>
      <c r="J1617" s="120"/>
      <c r="K1617" s="120"/>
      <c r="L1617" s="120"/>
      <c r="M1617" s="120"/>
      <c r="N1617" s="120"/>
      <c r="O1617" s="120"/>
      <c r="P1617" s="120"/>
      <c r="Q1617" s="120"/>
      <c r="R1617" s="120"/>
      <c r="S1617" s="120"/>
      <c r="T1617" s="205">
        <f t="shared" si="150"/>
        <v>0</v>
      </c>
      <c r="U1617" s="205">
        <f t="shared" si="151"/>
        <v>0</v>
      </c>
      <c r="V1617" s="210"/>
      <c r="W1617" s="210"/>
      <c r="X1617" s="23" t="str">
        <f>IFERROR(VLOOKUP(AT1617,'#Input Lists#'!$L$3:$AH$833,3,FALSE)," ")</f>
        <v xml:space="preserve"> </v>
      </c>
      <c r="Y1617" s="23" t="str">
        <f>IFERROR(VLOOKUP(AT1617,'#Input Lists#'!$L$3:$AH$833,5,FALSE)," ")</f>
        <v xml:space="preserve"> </v>
      </c>
      <c r="Z1617" s="206" t="str">
        <f>IFERROR(VLOOKUP(AT1617,'#Input Lists#'!$L$3:$AH$833,9,FALSE)," ")</f>
        <v xml:space="preserve"> </v>
      </c>
      <c r="AA1617" s="119" t="s">
        <v>1527</v>
      </c>
      <c r="AB1617" s="120"/>
      <c r="AC1617" s="123"/>
      <c r="AD1617" s="123"/>
      <c r="AE1617" s="123"/>
      <c r="AF1617" s="123"/>
      <c r="AG1617" s="123"/>
      <c r="AH1617" s="123"/>
      <c r="AI1617" s="123"/>
      <c r="AJ1617" s="123"/>
      <c r="AK1617" s="123"/>
      <c r="AL1617" s="123"/>
      <c r="AM1617" s="123"/>
      <c r="AN1617" s="123"/>
      <c r="AO1617" s="123"/>
      <c r="AP1617" s="120"/>
      <c r="AQ1617" s="125" t="str">
        <f>IFERROR(VLOOKUP(G1617,'#Location List#'!$C$3:$D$150,2,FALSE),"")</f>
        <v/>
      </c>
      <c r="AR1617" s="125" t="str">
        <f>IFERROR(VLOOKUP(F1617,'#Location List#'!$Q$3:$R$1154,2,FALSE),"")</f>
        <v/>
      </c>
      <c r="AS1617" s="125" t="str">
        <f>IFERROR(VLOOKUP(V1617,'#Input Lists#'!$B$3:$D$46,3,FALSE),"")</f>
        <v/>
      </c>
      <c r="AT1617" s="125" t="str">
        <f>IFERROR(VLOOKUP(CONCATENATE(V1617," ",W1617),'#Input Lists#'!$K$3:$L$827,2,FALSE),"")</f>
        <v/>
      </c>
      <c r="AU1617" s="125">
        <f>IFERROR(VLOOKUP(AA1617,'#Input Lists#'!$BU$3:$BV$8,2,FALSE),"")</f>
        <v>1</v>
      </c>
      <c r="AV1617" s="118" t="str">
        <f>IFERROR(VLOOKUP(AB1617,'#Input Lists#'!$BO$3:$BP$9,2,FALSE),"")</f>
        <v/>
      </c>
      <c r="AW1617" s="118">
        <f>IFERROR(VLOOKUP(AC1617,'#Input Lists#'!$BL$3:$BM$7,2,FALSE),"")</f>
        <v>1</v>
      </c>
      <c r="AX1617" s="52" t="e">
        <f>VLOOKUP(AQ1617,'#Location List#'!$D$3:$K$150,4,FALSE)</f>
        <v>#N/A</v>
      </c>
      <c r="AY1617" s="273" t="e">
        <f>VLOOKUP(AX1617,'#Location List#'!$Z$3:$AA$13,2,FALSE)</f>
        <v>#N/A</v>
      </c>
      <c r="AZ1617" s="126" t="e">
        <f>VLOOKUP($AT1617,'#Input Lists#'!$L$3:$S$1033,6,FALSE)</f>
        <v>#N/A</v>
      </c>
      <c r="BA1617" s="239" t="e">
        <f>VLOOKUP($AT1617,'#Input Lists#'!$L$3:$S$833,7,FALSE)</f>
        <v>#N/A</v>
      </c>
      <c r="BB1617" s="239" t="e">
        <f>VLOOKUP($AT1617,'#Input Lists#'!$L$3:$S$833,8,FALSE)</f>
        <v>#N/A</v>
      </c>
      <c r="BC1617" s="91" t="str">
        <f t="shared" si="152"/>
        <v/>
      </c>
      <c r="BD1617" s="91" t="str">
        <f t="shared" si="153"/>
        <v/>
      </c>
      <c r="BE1617" s="15" t="str">
        <f t="shared" si="154"/>
        <v/>
      </c>
      <c r="BF1617" s="92" t="str">
        <f t="shared" si="155"/>
        <v>No Sighting Date</v>
      </c>
    </row>
    <row r="1618" spans="1:58" x14ac:dyDescent="0.25">
      <c r="A1618" s="118">
        <v>1613</v>
      </c>
      <c r="B1618" s="119"/>
      <c r="C1618" s="120"/>
      <c r="D1618" s="121"/>
      <c r="E1618" s="121"/>
      <c r="F1618" s="236"/>
      <c r="G1618" s="122" t="str">
        <f>IFERROR(VLOOKUP(F1618,'#Location List#'!$U$3:$V$1154,2,FALSE),"")</f>
        <v/>
      </c>
      <c r="H1618" s="120"/>
      <c r="I1618" s="120"/>
      <c r="J1618" s="120"/>
      <c r="K1618" s="120"/>
      <c r="L1618" s="120"/>
      <c r="M1618" s="120"/>
      <c r="N1618" s="120"/>
      <c r="O1618" s="120"/>
      <c r="P1618" s="120"/>
      <c r="Q1618" s="120"/>
      <c r="R1618" s="120"/>
      <c r="S1618" s="120"/>
      <c r="T1618" s="205">
        <f t="shared" si="150"/>
        <v>0</v>
      </c>
      <c r="U1618" s="205">
        <f t="shared" si="151"/>
        <v>0</v>
      </c>
      <c r="V1618" s="210"/>
      <c r="W1618" s="210"/>
      <c r="X1618" s="23" t="str">
        <f>IFERROR(VLOOKUP(AT1618,'#Input Lists#'!$L$3:$AH$833,3,FALSE)," ")</f>
        <v xml:space="preserve"> </v>
      </c>
      <c r="Y1618" s="23" t="str">
        <f>IFERROR(VLOOKUP(AT1618,'#Input Lists#'!$L$3:$AH$833,5,FALSE)," ")</f>
        <v xml:space="preserve"> </v>
      </c>
      <c r="Z1618" s="206" t="str">
        <f>IFERROR(VLOOKUP(AT1618,'#Input Lists#'!$L$3:$AH$833,9,FALSE)," ")</f>
        <v xml:space="preserve"> </v>
      </c>
      <c r="AA1618" s="119" t="s">
        <v>1527</v>
      </c>
      <c r="AB1618" s="120"/>
      <c r="AC1618" s="123"/>
      <c r="AD1618" s="123"/>
      <c r="AE1618" s="123"/>
      <c r="AF1618" s="123"/>
      <c r="AG1618" s="123"/>
      <c r="AH1618" s="123"/>
      <c r="AI1618" s="123"/>
      <c r="AJ1618" s="123"/>
      <c r="AK1618" s="123"/>
      <c r="AL1618" s="123"/>
      <c r="AM1618" s="123"/>
      <c r="AN1618" s="123"/>
      <c r="AO1618" s="123"/>
      <c r="AP1618" s="120"/>
      <c r="AQ1618" s="125" t="str">
        <f>IFERROR(VLOOKUP(G1618,'#Location List#'!$C$3:$D$150,2,FALSE),"")</f>
        <v/>
      </c>
      <c r="AR1618" s="125" t="str">
        <f>IFERROR(VLOOKUP(F1618,'#Location List#'!$Q$3:$R$1154,2,FALSE),"")</f>
        <v/>
      </c>
      <c r="AS1618" s="125" t="str">
        <f>IFERROR(VLOOKUP(V1618,'#Input Lists#'!$B$3:$D$46,3,FALSE),"")</f>
        <v/>
      </c>
      <c r="AT1618" s="125" t="str">
        <f>IFERROR(VLOOKUP(CONCATENATE(V1618," ",W1618),'#Input Lists#'!$K$3:$L$827,2,FALSE),"")</f>
        <v/>
      </c>
      <c r="AU1618" s="125">
        <f>IFERROR(VLOOKUP(AA1618,'#Input Lists#'!$BU$3:$BV$8,2,FALSE),"")</f>
        <v>1</v>
      </c>
      <c r="AV1618" s="118" t="str">
        <f>IFERROR(VLOOKUP(AB1618,'#Input Lists#'!$BO$3:$BP$9,2,FALSE),"")</f>
        <v/>
      </c>
      <c r="AW1618" s="118">
        <f>IFERROR(VLOOKUP(AC1618,'#Input Lists#'!$BL$3:$BM$7,2,FALSE),"")</f>
        <v>1</v>
      </c>
      <c r="AX1618" s="52" t="e">
        <f>VLOOKUP(AQ1618,'#Location List#'!$D$3:$K$150,4,FALSE)</f>
        <v>#N/A</v>
      </c>
      <c r="AY1618" s="273" t="e">
        <f>VLOOKUP(AX1618,'#Location List#'!$Z$3:$AA$13,2,FALSE)</f>
        <v>#N/A</v>
      </c>
      <c r="AZ1618" s="126" t="e">
        <f>VLOOKUP($AT1618,'#Input Lists#'!$L$3:$S$1033,6,FALSE)</f>
        <v>#N/A</v>
      </c>
      <c r="BA1618" s="239" t="e">
        <f>VLOOKUP($AT1618,'#Input Lists#'!$L$3:$S$833,7,FALSE)</f>
        <v>#N/A</v>
      </c>
      <c r="BB1618" s="239" t="e">
        <f>VLOOKUP($AT1618,'#Input Lists#'!$L$3:$S$833,8,FALSE)</f>
        <v>#N/A</v>
      </c>
      <c r="BC1618" s="91" t="str">
        <f t="shared" si="152"/>
        <v/>
      </c>
      <c r="BD1618" s="91" t="str">
        <f t="shared" si="153"/>
        <v/>
      </c>
      <c r="BE1618" s="15" t="str">
        <f t="shared" si="154"/>
        <v/>
      </c>
      <c r="BF1618" s="92" t="str">
        <f t="shared" si="155"/>
        <v>No Sighting Date</v>
      </c>
    </row>
    <row r="1619" spans="1:58" x14ac:dyDescent="0.25">
      <c r="A1619" s="118">
        <v>1614</v>
      </c>
      <c r="B1619" s="119"/>
      <c r="C1619" s="120"/>
      <c r="D1619" s="121"/>
      <c r="E1619" s="121"/>
      <c r="F1619" s="236"/>
      <c r="G1619" s="122" t="str">
        <f>IFERROR(VLOOKUP(F1619,'#Location List#'!$U$3:$V$1154,2,FALSE),"")</f>
        <v/>
      </c>
      <c r="H1619" s="120"/>
      <c r="I1619" s="120"/>
      <c r="J1619" s="120"/>
      <c r="K1619" s="120"/>
      <c r="L1619" s="120"/>
      <c r="M1619" s="120"/>
      <c r="N1619" s="120"/>
      <c r="O1619" s="120"/>
      <c r="P1619" s="120"/>
      <c r="Q1619" s="120"/>
      <c r="R1619" s="120"/>
      <c r="S1619" s="120"/>
      <c r="T1619" s="205">
        <f t="shared" si="150"/>
        <v>0</v>
      </c>
      <c r="U1619" s="205">
        <f t="shared" si="151"/>
        <v>0</v>
      </c>
      <c r="V1619" s="210"/>
      <c r="W1619" s="210"/>
      <c r="X1619" s="23" t="str">
        <f>IFERROR(VLOOKUP(AT1619,'#Input Lists#'!$L$3:$AH$833,3,FALSE)," ")</f>
        <v xml:space="preserve"> </v>
      </c>
      <c r="Y1619" s="23" t="str">
        <f>IFERROR(VLOOKUP(AT1619,'#Input Lists#'!$L$3:$AH$833,5,FALSE)," ")</f>
        <v xml:space="preserve"> </v>
      </c>
      <c r="Z1619" s="206" t="str">
        <f>IFERROR(VLOOKUP(AT1619,'#Input Lists#'!$L$3:$AH$833,9,FALSE)," ")</f>
        <v xml:space="preserve"> </v>
      </c>
      <c r="AA1619" s="119" t="s">
        <v>1527</v>
      </c>
      <c r="AB1619" s="120"/>
      <c r="AC1619" s="123"/>
      <c r="AD1619" s="123"/>
      <c r="AE1619" s="123"/>
      <c r="AF1619" s="123"/>
      <c r="AG1619" s="123"/>
      <c r="AH1619" s="123"/>
      <c r="AI1619" s="123"/>
      <c r="AJ1619" s="123"/>
      <c r="AK1619" s="123"/>
      <c r="AL1619" s="123"/>
      <c r="AM1619" s="123"/>
      <c r="AN1619" s="123"/>
      <c r="AO1619" s="123"/>
      <c r="AP1619" s="120"/>
      <c r="AQ1619" s="125" t="str">
        <f>IFERROR(VLOOKUP(G1619,'#Location List#'!$C$3:$D$150,2,FALSE),"")</f>
        <v/>
      </c>
      <c r="AR1619" s="125" t="str">
        <f>IFERROR(VLOOKUP(F1619,'#Location List#'!$Q$3:$R$1154,2,FALSE),"")</f>
        <v/>
      </c>
      <c r="AS1619" s="125" t="str">
        <f>IFERROR(VLOOKUP(V1619,'#Input Lists#'!$B$3:$D$46,3,FALSE),"")</f>
        <v/>
      </c>
      <c r="AT1619" s="125" t="str">
        <f>IFERROR(VLOOKUP(CONCATENATE(V1619," ",W1619),'#Input Lists#'!$K$3:$L$827,2,FALSE),"")</f>
        <v/>
      </c>
      <c r="AU1619" s="125">
        <f>IFERROR(VLOOKUP(AA1619,'#Input Lists#'!$BU$3:$BV$8,2,FALSE),"")</f>
        <v>1</v>
      </c>
      <c r="AV1619" s="118" t="str">
        <f>IFERROR(VLOOKUP(AB1619,'#Input Lists#'!$BO$3:$BP$9,2,FALSE),"")</f>
        <v/>
      </c>
      <c r="AW1619" s="118">
        <f>IFERROR(VLOOKUP(AC1619,'#Input Lists#'!$BL$3:$BM$7,2,FALSE),"")</f>
        <v>1</v>
      </c>
      <c r="AX1619" s="52" t="e">
        <f>VLOOKUP(AQ1619,'#Location List#'!$D$3:$K$150,4,FALSE)</f>
        <v>#N/A</v>
      </c>
      <c r="AY1619" s="273" t="e">
        <f>VLOOKUP(AX1619,'#Location List#'!$Z$3:$AA$13,2,FALSE)</f>
        <v>#N/A</v>
      </c>
      <c r="AZ1619" s="126" t="e">
        <f>VLOOKUP($AT1619,'#Input Lists#'!$L$3:$S$1033,6,FALSE)</f>
        <v>#N/A</v>
      </c>
      <c r="BA1619" s="239" t="e">
        <f>VLOOKUP($AT1619,'#Input Lists#'!$L$3:$S$833,7,FALSE)</f>
        <v>#N/A</v>
      </c>
      <c r="BB1619" s="239" t="e">
        <f>VLOOKUP($AT1619,'#Input Lists#'!$L$3:$S$833,8,FALSE)</f>
        <v>#N/A</v>
      </c>
      <c r="BC1619" s="91" t="str">
        <f t="shared" si="152"/>
        <v/>
      </c>
      <c r="BD1619" s="91" t="str">
        <f t="shared" si="153"/>
        <v/>
      </c>
      <c r="BE1619" s="15" t="str">
        <f t="shared" si="154"/>
        <v/>
      </c>
      <c r="BF1619" s="92" t="str">
        <f t="shared" si="155"/>
        <v>No Sighting Date</v>
      </c>
    </row>
    <row r="1620" spans="1:58" x14ac:dyDescent="0.25">
      <c r="A1620" s="118">
        <v>1615</v>
      </c>
      <c r="B1620" s="119"/>
      <c r="C1620" s="120"/>
      <c r="D1620" s="121"/>
      <c r="E1620" s="121"/>
      <c r="F1620" s="236"/>
      <c r="G1620" s="122" t="str">
        <f>IFERROR(VLOOKUP(F1620,'#Location List#'!$U$3:$V$1154,2,FALSE),"")</f>
        <v/>
      </c>
      <c r="H1620" s="120"/>
      <c r="I1620" s="120"/>
      <c r="J1620" s="120"/>
      <c r="K1620" s="120"/>
      <c r="L1620" s="120"/>
      <c r="M1620" s="120"/>
      <c r="N1620" s="120"/>
      <c r="O1620" s="120"/>
      <c r="P1620" s="120"/>
      <c r="Q1620" s="120"/>
      <c r="R1620" s="120"/>
      <c r="S1620" s="120"/>
      <c r="T1620" s="205">
        <f t="shared" ref="T1620:T1683" si="156">N1620-O1620/60-P1620/60/60</f>
        <v>0</v>
      </c>
      <c r="U1620" s="205">
        <f t="shared" ref="U1620:U1683" si="157">Q1620+R1620/60+S1620/60/60</f>
        <v>0</v>
      </c>
      <c r="V1620" s="210"/>
      <c r="W1620" s="210"/>
      <c r="X1620" s="23" t="str">
        <f>IFERROR(VLOOKUP(AT1620,'#Input Lists#'!$L$3:$AH$833,3,FALSE)," ")</f>
        <v xml:space="preserve"> </v>
      </c>
      <c r="Y1620" s="23" t="str">
        <f>IFERROR(VLOOKUP(AT1620,'#Input Lists#'!$L$3:$AH$833,5,FALSE)," ")</f>
        <v xml:space="preserve"> </v>
      </c>
      <c r="Z1620" s="206" t="str">
        <f>IFERROR(VLOOKUP(AT1620,'#Input Lists#'!$L$3:$AH$833,9,FALSE)," ")</f>
        <v xml:space="preserve"> </v>
      </c>
      <c r="AA1620" s="119" t="s">
        <v>1527</v>
      </c>
      <c r="AB1620" s="120"/>
      <c r="AC1620" s="123"/>
      <c r="AD1620" s="123"/>
      <c r="AE1620" s="123"/>
      <c r="AF1620" s="123"/>
      <c r="AG1620" s="123"/>
      <c r="AH1620" s="123"/>
      <c r="AI1620" s="123"/>
      <c r="AJ1620" s="123"/>
      <c r="AK1620" s="123"/>
      <c r="AL1620" s="123"/>
      <c r="AM1620" s="123"/>
      <c r="AN1620" s="123"/>
      <c r="AO1620" s="123"/>
      <c r="AP1620" s="120"/>
      <c r="AQ1620" s="125" t="str">
        <f>IFERROR(VLOOKUP(G1620,'#Location List#'!$C$3:$D$150,2,FALSE),"")</f>
        <v/>
      </c>
      <c r="AR1620" s="125" t="str">
        <f>IFERROR(VLOOKUP(F1620,'#Location List#'!$Q$3:$R$1154,2,FALSE),"")</f>
        <v/>
      </c>
      <c r="AS1620" s="125" t="str">
        <f>IFERROR(VLOOKUP(V1620,'#Input Lists#'!$B$3:$D$46,3,FALSE),"")</f>
        <v/>
      </c>
      <c r="AT1620" s="125" t="str">
        <f>IFERROR(VLOOKUP(CONCATENATE(V1620," ",W1620),'#Input Lists#'!$K$3:$L$827,2,FALSE),"")</f>
        <v/>
      </c>
      <c r="AU1620" s="125">
        <f>IFERROR(VLOOKUP(AA1620,'#Input Lists#'!$BU$3:$BV$8,2,FALSE),"")</f>
        <v>1</v>
      </c>
      <c r="AV1620" s="118" t="str">
        <f>IFERROR(VLOOKUP(AB1620,'#Input Lists#'!$BO$3:$BP$9,2,FALSE),"")</f>
        <v/>
      </c>
      <c r="AW1620" s="118">
        <f>IFERROR(VLOOKUP(AC1620,'#Input Lists#'!$BL$3:$BM$7,2,FALSE),"")</f>
        <v>1</v>
      </c>
      <c r="AX1620" s="52" t="e">
        <f>VLOOKUP(AQ1620,'#Location List#'!$D$3:$K$150,4,FALSE)</f>
        <v>#N/A</v>
      </c>
      <c r="AY1620" s="273" t="e">
        <f>VLOOKUP(AX1620,'#Location List#'!$Z$3:$AA$13,2,FALSE)</f>
        <v>#N/A</v>
      </c>
      <c r="AZ1620" s="126" t="e">
        <f>VLOOKUP($AT1620,'#Input Lists#'!$L$3:$S$1033,6,FALSE)</f>
        <v>#N/A</v>
      </c>
      <c r="BA1620" s="239" t="e">
        <f>VLOOKUP($AT1620,'#Input Lists#'!$L$3:$S$833,7,FALSE)</f>
        <v>#N/A</v>
      </c>
      <c r="BB1620" s="239" t="e">
        <f>VLOOKUP($AT1620,'#Input Lists#'!$L$3:$S$833,8,FALSE)</f>
        <v>#N/A</v>
      </c>
      <c r="BC1620" s="91" t="str">
        <f t="shared" ref="BC1620:BC1683" si="158">IFERROR(WEEKNUM(BA1620,2),"")</f>
        <v/>
      </c>
      <c r="BD1620" s="91" t="str">
        <f t="shared" ref="BD1620:BD1683" si="159">IFERROR(IF(WEEKNUM(BB1620)&lt;WEEKNUM(BA1620),WEEKNUM(BB1620)+52,WEEKNUM(BB1620)),"")</f>
        <v/>
      </c>
      <c r="BE1620" s="15" t="str">
        <f t="shared" ref="BE1620:BE1683" si="160">IF(E1620="","",IF(WEEKNUM(E1620)&lt;9,WEEKNUM(E1620)+52, WEEKNUM(E1620)))</f>
        <v/>
      </c>
      <c r="BF1620" s="92" t="str">
        <f t="shared" ref="BF1620:BF1683" si="161">IF(E1620="", "No Sighting Date", IF(BC1620&gt;=BD1620," ",IF(BE1620&gt;=BC1620,IF(BE1620&lt;=BD1620,"IN RANGE",BE1620-BD1620),BE1620-BC1620)))</f>
        <v>No Sighting Date</v>
      </c>
    </row>
    <row r="1621" spans="1:58" x14ac:dyDescent="0.25">
      <c r="A1621" s="118">
        <v>1616</v>
      </c>
      <c r="B1621" s="119"/>
      <c r="C1621" s="120"/>
      <c r="D1621" s="121"/>
      <c r="E1621" s="121"/>
      <c r="F1621" s="236"/>
      <c r="G1621" s="122" t="str">
        <f>IFERROR(VLOOKUP(F1621,'#Location List#'!$U$3:$V$1154,2,FALSE),"")</f>
        <v/>
      </c>
      <c r="H1621" s="120"/>
      <c r="I1621" s="120"/>
      <c r="J1621" s="120"/>
      <c r="K1621" s="120"/>
      <c r="L1621" s="120"/>
      <c r="M1621" s="120"/>
      <c r="N1621" s="120"/>
      <c r="O1621" s="120"/>
      <c r="P1621" s="120"/>
      <c r="Q1621" s="120"/>
      <c r="R1621" s="120"/>
      <c r="S1621" s="120"/>
      <c r="T1621" s="205">
        <f t="shared" si="156"/>
        <v>0</v>
      </c>
      <c r="U1621" s="205">
        <f t="shared" si="157"/>
        <v>0</v>
      </c>
      <c r="V1621" s="210"/>
      <c r="W1621" s="210"/>
      <c r="X1621" s="23" t="str">
        <f>IFERROR(VLOOKUP(AT1621,'#Input Lists#'!$L$3:$AH$833,3,FALSE)," ")</f>
        <v xml:space="preserve"> </v>
      </c>
      <c r="Y1621" s="23" t="str">
        <f>IFERROR(VLOOKUP(AT1621,'#Input Lists#'!$L$3:$AH$833,5,FALSE)," ")</f>
        <v xml:space="preserve"> </v>
      </c>
      <c r="Z1621" s="206" t="str">
        <f>IFERROR(VLOOKUP(AT1621,'#Input Lists#'!$L$3:$AH$833,9,FALSE)," ")</f>
        <v xml:space="preserve"> </v>
      </c>
      <c r="AA1621" s="119" t="s">
        <v>1527</v>
      </c>
      <c r="AB1621" s="120"/>
      <c r="AC1621" s="123"/>
      <c r="AD1621" s="123"/>
      <c r="AE1621" s="123"/>
      <c r="AF1621" s="123"/>
      <c r="AG1621" s="123"/>
      <c r="AH1621" s="123"/>
      <c r="AI1621" s="123"/>
      <c r="AJ1621" s="123"/>
      <c r="AK1621" s="123"/>
      <c r="AL1621" s="123"/>
      <c r="AM1621" s="123"/>
      <c r="AN1621" s="123"/>
      <c r="AO1621" s="123"/>
      <c r="AP1621" s="120"/>
      <c r="AQ1621" s="125" t="str">
        <f>IFERROR(VLOOKUP(G1621,'#Location List#'!$C$3:$D$150,2,FALSE),"")</f>
        <v/>
      </c>
      <c r="AR1621" s="125" t="str">
        <f>IFERROR(VLOOKUP(F1621,'#Location List#'!$Q$3:$R$1154,2,FALSE),"")</f>
        <v/>
      </c>
      <c r="AS1621" s="125" t="str">
        <f>IFERROR(VLOOKUP(V1621,'#Input Lists#'!$B$3:$D$46,3,FALSE),"")</f>
        <v/>
      </c>
      <c r="AT1621" s="125" t="str">
        <f>IFERROR(VLOOKUP(CONCATENATE(V1621," ",W1621),'#Input Lists#'!$K$3:$L$827,2,FALSE),"")</f>
        <v/>
      </c>
      <c r="AU1621" s="125">
        <f>IFERROR(VLOOKUP(AA1621,'#Input Lists#'!$BU$3:$BV$8,2,FALSE),"")</f>
        <v>1</v>
      </c>
      <c r="AV1621" s="118" t="str">
        <f>IFERROR(VLOOKUP(AB1621,'#Input Lists#'!$BO$3:$BP$9,2,FALSE),"")</f>
        <v/>
      </c>
      <c r="AW1621" s="118">
        <f>IFERROR(VLOOKUP(AC1621,'#Input Lists#'!$BL$3:$BM$7,2,FALSE),"")</f>
        <v>1</v>
      </c>
      <c r="AX1621" s="52" t="e">
        <f>VLOOKUP(AQ1621,'#Location List#'!$D$3:$K$150,4,FALSE)</f>
        <v>#N/A</v>
      </c>
      <c r="AY1621" s="273" t="e">
        <f>VLOOKUP(AX1621,'#Location List#'!$Z$3:$AA$13,2,FALSE)</f>
        <v>#N/A</v>
      </c>
      <c r="AZ1621" s="126" t="e">
        <f>VLOOKUP($AT1621,'#Input Lists#'!$L$3:$S$1033,6,FALSE)</f>
        <v>#N/A</v>
      </c>
      <c r="BA1621" s="239" t="e">
        <f>VLOOKUP($AT1621,'#Input Lists#'!$L$3:$S$833,7,FALSE)</f>
        <v>#N/A</v>
      </c>
      <c r="BB1621" s="239" t="e">
        <f>VLOOKUP($AT1621,'#Input Lists#'!$L$3:$S$833,8,FALSE)</f>
        <v>#N/A</v>
      </c>
      <c r="BC1621" s="91" t="str">
        <f t="shared" si="158"/>
        <v/>
      </c>
      <c r="BD1621" s="91" t="str">
        <f t="shared" si="159"/>
        <v/>
      </c>
      <c r="BE1621" s="15" t="str">
        <f t="shared" si="160"/>
        <v/>
      </c>
      <c r="BF1621" s="92" t="str">
        <f t="shared" si="161"/>
        <v>No Sighting Date</v>
      </c>
    </row>
    <row r="1622" spans="1:58" x14ac:dyDescent="0.25">
      <c r="A1622" s="118">
        <v>1617</v>
      </c>
      <c r="B1622" s="119"/>
      <c r="C1622" s="120"/>
      <c r="D1622" s="121"/>
      <c r="E1622" s="121"/>
      <c r="F1622" s="236"/>
      <c r="G1622" s="122" t="str">
        <f>IFERROR(VLOOKUP(F1622,'#Location List#'!$U$3:$V$1154,2,FALSE),"")</f>
        <v/>
      </c>
      <c r="H1622" s="120"/>
      <c r="I1622" s="120"/>
      <c r="J1622" s="120"/>
      <c r="K1622" s="120"/>
      <c r="L1622" s="120"/>
      <c r="M1622" s="120"/>
      <c r="N1622" s="120"/>
      <c r="O1622" s="120"/>
      <c r="P1622" s="120"/>
      <c r="Q1622" s="120"/>
      <c r="R1622" s="120"/>
      <c r="S1622" s="120"/>
      <c r="T1622" s="205">
        <f t="shared" si="156"/>
        <v>0</v>
      </c>
      <c r="U1622" s="205">
        <f t="shared" si="157"/>
        <v>0</v>
      </c>
      <c r="V1622" s="210"/>
      <c r="W1622" s="210"/>
      <c r="X1622" s="23" t="str">
        <f>IFERROR(VLOOKUP(AT1622,'#Input Lists#'!$L$3:$AH$833,3,FALSE)," ")</f>
        <v xml:space="preserve"> </v>
      </c>
      <c r="Y1622" s="23" t="str">
        <f>IFERROR(VLOOKUP(AT1622,'#Input Lists#'!$L$3:$AH$833,5,FALSE)," ")</f>
        <v xml:space="preserve"> </v>
      </c>
      <c r="Z1622" s="206" t="str">
        <f>IFERROR(VLOOKUP(AT1622,'#Input Lists#'!$L$3:$AH$833,9,FALSE)," ")</f>
        <v xml:space="preserve"> </v>
      </c>
      <c r="AA1622" s="119" t="s">
        <v>1527</v>
      </c>
      <c r="AB1622" s="120"/>
      <c r="AC1622" s="123"/>
      <c r="AD1622" s="123"/>
      <c r="AE1622" s="123"/>
      <c r="AF1622" s="123"/>
      <c r="AG1622" s="123"/>
      <c r="AH1622" s="123"/>
      <c r="AI1622" s="123"/>
      <c r="AJ1622" s="123"/>
      <c r="AK1622" s="123"/>
      <c r="AL1622" s="123"/>
      <c r="AM1622" s="123"/>
      <c r="AN1622" s="123"/>
      <c r="AO1622" s="123"/>
      <c r="AP1622" s="120"/>
      <c r="AQ1622" s="125" t="str">
        <f>IFERROR(VLOOKUP(G1622,'#Location List#'!$C$3:$D$150,2,FALSE),"")</f>
        <v/>
      </c>
      <c r="AR1622" s="125" t="str">
        <f>IFERROR(VLOOKUP(F1622,'#Location List#'!$Q$3:$R$1154,2,FALSE),"")</f>
        <v/>
      </c>
      <c r="AS1622" s="125" t="str">
        <f>IFERROR(VLOOKUP(V1622,'#Input Lists#'!$B$3:$D$46,3,FALSE),"")</f>
        <v/>
      </c>
      <c r="AT1622" s="125" t="str">
        <f>IFERROR(VLOOKUP(CONCATENATE(V1622," ",W1622),'#Input Lists#'!$K$3:$L$827,2,FALSE),"")</f>
        <v/>
      </c>
      <c r="AU1622" s="125">
        <f>IFERROR(VLOOKUP(AA1622,'#Input Lists#'!$BU$3:$BV$8,2,FALSE),"")</f>
        <v>1</v>
      </c>
      <c r="AV1622" s="118" t="str">
        <f>IFERROR(VLOOKUP(AB1622,'#Input Lists#'!$BO$3:$BP$9,2,FALSE),"")</f>
        <v/>
      </c>
      <c r="AW1622" s="118">
        <f>IFERROR(VLOOKUP(AC1622,'#Input Lists#'!$BL$3:$BM$7,2,FALSE),"")</f>
        <v>1</v>
      </c>
      <c r="AX1622" s="52" t="e">
        <f>VLOOKUP(AQ1622,'#Location List#'!$D$3:$K$150,4,FALSE)</f>
        <v>#N/A</v>
      </c>
      <c r="AY1622" s="273" t="e">
        <f>VLOOKUP(AX1622,'#Location List#'!$Z$3:$AA$13,2,FALSE)</f>
        <v>#N/A</v>
      </c>
      <c r="AZ1622" s="126" t="e">
        <f>VLOOKUP($AT1622,'#Input Lists#'!$L$3:$S$1033,6,FALSE)</f>
        <v>#N/A</v>
      </c>
      <c r="BA1622" s="239" t="e">
        <f>VLOOKUP($AT1622,'#Input Lists#'!$L$3:$S$833,7,FALSE)</f>
        <v>#N/A</v>
      </c>
      <c r="BB1622" s="239" t="e">
        <f>VLOOKUP($AT1622,'#Input Lists#'!$L$3:$S$833,8,FALSE)</f>
        <v>#N/A</v>
      </c>
      <c r="BC1622" s="91" t="str">
        <f t="shared" si="158"/>
        <v/>
      </c>
      <c r="BD1622" s="91" t="str">
        <f t="shared" si="159"/>
        <v/>
      </c>
      <c r="BE1622" s="15" t="str">
        <f t="shared" si="160"/>
        <v/>
      </c>
      <c r="BF1622" s="92" t="str">
        <f t="shared" si="161"/>
        <v>No Sighting Date</v>
      </c>
    </row>
    <row r="1623" spans="1:58" x14ac:dyDescent="0.25">
      <c r="A1623" s="118">
        <v>1618</v>
      </c>
      <c r="B1623" s="119"/>
      <c r="C1623" s="120"/>
      <c r="D1623" s="121"/>
      <c r="E1623" s="121"/>
      <c r="F1623" s="236"/>
      <c r="G1623" s="122" t="str">
        <f>IFERROR(VLOOKUP(F1623,'#Location List#'!$U$3:$V$1154,2,FALSE),"")</f>
        <v/>
      </c>
      <c r="H1623" s="120"/>
      <c r="I1623" s="120"/>
      <c r="J1623" s="120"/>
      <c r="K1623" s="120"/>
      <c r="L1623" s="120"/>
      <c r="M1623" s="120"/>
      <c r="N1623" s="120"/>
      <c r="O1623" s="120"/>
      <c r="P1623" s="120"/>
      <c r="Q1623" s="120"/>
      <c r="R1623" s="120"/>
      <c r="S1623" s="120"/>
      <c r="T1623" s="205">
        <f t="shared" si="156"/>
        <v>0</v>
      </c>
      <c r="U1623" s="205">
        <f t="shared" si="157"/>
        <v>0</v>
      </c>
      <c r="V1623" s="210"/>
      <c r="W1623" s="210"/>
      <c r="X1623" s="23" t="str">
        <f>IFERROR(VLOOKUP(AT1623,'#Input Lists#'!$L$3:$AH$833,3,FALSE)," ")</f>
        <v xml:space="preserve"> </v>
      </c>
      <c r="Y1623" s="23" t="str">
        <f>IFERROR(VLOOKUP(AT1623,'#Input Lists#'!$L$3:$AH$833,5,FALSE)," ")</f>
        <v xml:space="preserve"> </v>
      </c>
      <c r="Z1623" s="206" t="str">
        <f>IFERROR(VLOOKUP(AT1623,'#Input Lists#'!$L$3:$AH$833,9,FALSE)," ")</f>
        <v xml:space="preserve"> </v>
      </c>
      <c r="AA1623" s="119" t="s">
        <v>1527</v>
      </c>
      <c r="AB1623" s="120"/>
      <c r="AC1623" s="123"/>
      <c r="AD1623" s="123"/>
      <c r="AE1623" s="123"/>
      <c r="AF1623" s="123"/>
      <c r="AG1623" s="123"/>
      <c r="AH1623" s="123"/>
      <c r="AI1623" s="123"/>
      <c r="AJ1623" s="123"/>
      <c r="AK1623" s="123"/>
      <c r="AL1623" s="123"/>
      <c r="AM1623" s="123"/>
      <c r="AN1623" s="123"/>
      <c r="AO1623" s="123"/>
      <c r="AP1623" s="120"/>
      <c r="AQ1623" s="125" t="str">
        <f>IFERROR(VLOOKUP(G1623,'#Location List#'!$C$3:$D$150,2,FALSE),"")</f>
        <v/>
      </c>
      <c r="AR1623" s="125" t="str">
        <f>IFERROR(VLOOKUP(F1623,'#Location List#'!$Q$3:$R$1154,2,FALSE),"")</f>
        <v/>
      </c>
      <c r="AS1623" s="125" t="str">
        <f>IFERROR(VLOOKUP(V1623,'#Input Lists#'!$B$3:$D$46,3,FALSE),"")</f>
        <v/>
      </c>
      <c r="AT1623" s="125" t="str">
        <f>IFERROR(VLOOKUP(CONCATENATE(V1623," ",W1623),'#Input Lists#'!$K$3:$L$827,2,FALSE),"")</f>
        <v/>
      </c>
      <c r="AU1623" s="125">
        <f>IFERROR(VLOOKUP(AA1623,'#Input Lists#'!$BU$3:$BV$8,2,FALSE),"")</f>
        <v>1</v>
      </c>
      <c r="AV1623" s="118" t="str">
        <f>IFERROR(VLOOKUP(AB1623,'#Input Lists#'!$BO$3:$BP$9,2,FALSE),"")</f>
        <v/>
      </c>
      <c r="AW1623" s="118">
        <f>IFERROR(VLOOKUP(AC1623,'#Input Lists#'!$BL$3:$BM$7,2,FALSE),"")</f>
        <v>1</v>
      </c>
      <c r="AX1623" s="52" t="e">
        <f>VLOOKUP(AQ1623,'#Location List#'!$D$3:$K$150,4,FALSE)</f>
        <v>#N/A</v>
      </c>
      <c r="AY1623" s="273" t="e">
        <f>VLOOKUP(AX1623,'#Location List#'!$Z$3:$AA$13,2,FALSE)</f>
        <v>#N/A</v>
      </c>
      <c r="AZ1623" s="126" t="e">
        <f>VLOOKUP($AT1623,'#Input Lists#'!$L$3:$S$1033,6,FALSE)</f>
        <v>#N/A</v>
      </c>
      <c r="BA1623" s="239" t="e">
        <f>VLOOKUP($AT1623,'#Input Lists#'!$L$3:$S$833,7,FALSE)</f>
        <v>#N/A</v>
      </c>
      <c r="BB1623" s="239" t="e">
        <f>VLOOKUP($AT1623,'#Input Lists#'!$L$3:$S$833,8,FALSE)</f>
        <v>#N/A</v>
      </c>
      <c r="BC1623" s="91" t="str">
        <f t="shared" si="158"/>
        <v/>
      </c>
      <c r="BD1623" s="91" t="str">
        <f t="shared" si="159"/>
        <v/>
      </c>
      <c r="BE1623" s="15" t="str">
        <f t="shared" si="160"/>
        <v/>
      </c>
      <c r="BF1623" s="92" t="str">
        <f t="shared" si="161"/>
        <v>No Sighting Date</v>
      </c>
    </row>
    <row r="1624" spans="1:58" x14ac:dyDescent="0.25">
      <c r="A1624" s="118">
        <v>1619</v>
      </c>
      <c r="B1624" s="119"/>
      <c r="C1624" s="120"/>
      <c r="D1624" s="121"/>
      <c r="E1624" s="121"/>
      <c r="F1624" s="236"/>
      <c r="G1624" s="122" t="str">
        <f>IFERROR(VLOOKUP(F1624,'#Location List#'!$U$3:$V$1154,2,FALSE),"")</f>
        <v/>
      </c>
      <c r="H1624" s="120"/>
      <c r="I1624" s="120"/>
      <c r="J1624" s="120"/>
      <c r="K1624" s="120"/>
      <c r="L1624" s="120"/>
      <c r="M1624" s="120"/>
      <c r="N1624" s="120"/>
      <c r="O1624" s="120"/>
      <c r="P1624" s="120"/>
      <c r="Q1624" s="120"/>
      <c r="R1624" s="120"/>
      <c r="S1624" s="120"/>
      <c r="T1624" s="205">
        <f t="shared" si="156"/>
        <v>0</v>
      </c>
      <c r="U1624" s="205">
        <f t="shared" si="157"/>
        <v>0</v>
      </c>
      <c r="V1624" s="210"/>
      <c r="W1624" s="210"/>
      <c r="X1624" s="23" t="str">
        <f>IFERROR(VLOOKUP(AT1624,'#Input Lists#'!$L$3:$AH$833,3,FALSE)," ")</f>
        <v xml:space="preserve"> </v>
      </c>
      <c r="Y1624" s="23" t="str">
        <f>IFERROR(VLOOKUP(AT1624,'#Input Lists#'!$L$3:$AH$833,5,FALSE)," ")</f>
        <v xml:space="preserve"> </v>
      </c>
      <c r="Z1624" s="206" t="str">
        <f>IFERROR(VLOOKUP(AT1624,'#Input Lists#'!$L$3:$AH$833,9,FALSE)," ")</f>
        <v xml:space="preserve"> </v>
      </c>
      <c r="AA1624" s="119" t="s">
        <v>1527</v>
      </c>
      <c r="AB1624" s="120"/>
      <c r="AC1624" s="123"/>
      <c r="AD1624" s="123"/>
      <c r="AE1624" s="123"/>
      <c r="AF1624" s="123"/>
      <c r="AG1624" s="123"/>
      <c r="AH1624" s="123"/>
      <c r="AI1624" s="123"/>
      <c r="AJ1624" s="123"/>
      <c r="AK1624" s="123"/>
      <c r="AL1624" s="123"/>
      <c r="AM1624" s="123"/>
      <c r="AN1624" s="123"/>
      <c r="AO1624" s="123"/>
      <c r="AP1624" s="120"/>
      <c r="AQ1624" s="125" t="str">
        <f>IFERROR(VLOOKUP(G1624,'#Location List#'!$C$3:$D$150,2,FALSE),"")</f>
        <v/>
      </c>
      <c r="AR1624" s="125" t="str">
        <f>IFERROR(VLOOKUP(F1624,'#Location List#'!$Q$3:$R$1154,2,FALSE),"")</f>
        <v/>
      </c>
      <c r="AS1624" s="125" t="str">
        <f>IFERROR(VLOOKUP(V1624,'#Input Lists#'!$B$3:$D$46,3,FALSE),"")</f>
        <v/>
      </c>
      <c r="AT1624" s="125" t="str">
        <f>IFERROR(VLOOKUP(CONCATENATE(V1624," ",W1624),'#Input Lists#'!$K$3:$L$827,2,FALSE),"")</f>
        <v/>
      </c>
      <c r="AU1624" s="125">
        <f>IFERROR(VLOOKUP(AA1624,'#Input Lists#'!$BU$3:$BV$8,2,FALSE),"")</f>
        <v>1</v>
      </c>
      <c r="AV1624" s="118" t="str">
        <f>IFERROR(VLOOKUP(AB1624,'#Input Lists#'!$BO$3:$BP$9,2,FALSE),"")</f>
        <v/>
      </c>
      <c r="AW1624" s="118">
        <f>IFERROR(VLOOKUP(AC1624,'#Input Lists#'!$BL$3:$BM$7,2,FALSE),"")</f>
        <v>1</v>
      </c>
      <c r="AX1624" s="52" t="e">
        <f>VLOOKUP(AQ1624,'#Location List#'!$D$3:$K$150,4,FALSE)</f>
        <v>#N/A</v>
      </c>
      <c r="AY1624" s="273" t="e">
        <f>VLOOKUP(AX1624,'#Location List#'!$Z$3:$AA$13,2,FALSE)</f>
        <v>#N/A</v>
      </c>
      <c r="AZ1624" s="126" t="e">
        <f>VLOOKUP($AT1624,'#Input Lists#'!$L$3:$S$1033,6,FALSE)</f>
        <v>#N/A</v>
      </c>
      <c r="BA1624" s="239" t="e">
        <f>VLOOKUP($AT1624,'#Input Lists#'!$L$3:$S$833,7,FALSE)</f>
        <v>#N/A</v>
      </c>
      <c r="BB1624" s="239" t="e">
        <f>VLOOKUP($AT1624,'#Input Lists#'!$L$3:$S$833,8,FALSE)</f>
        <v>#N/A</v>
      </c>
      <c r="BC1624" s="91" t="str">
        <f t="shared" si="158"/>
        <v/>
      </c>
      <c r="BD1624" s="91" t="str">
        <f t="shared" si="159"/>
        <v/>
      </c>
      <c r="BE1624" s="15" t="str">
        <f t="shared" si="160"/>
        <v/>
      </c>
      <c r="BF1624" s="92" t="str">
        <f t="shared" si="161"/>
        <v>No Sighting Date</v>
      </c>
    </row>
    <row r="1625" spans="1:58" x14ac:dyDescent="0.25">
      <c r="A1625" s="118">
        <v>1620</v>
      </c>
      <c r="B1625" s="119"/>
      <c r="C1625" s="120"/>
      <c r="D1625" s="121"/>
      <c r="E1625" s="121"/>
      <c r="F1625" s="236"/>
      <c r="G1625" s="122" t="str">
        <f>IFERROR(VLOOKUP(F1625,'#Location List#'!$U$3:$V$1154,2,FALSE),"")</f>
        <v/>
      </c>
      <c r="H1625" s="120"/>
      <c r="I1625" s="120"/>
      <c r="J1625" s="120"/>
      <c r="K1625" s="120"/>
      <c r="L1625" s="120"/>
      <c r="M1625" s="120"/>
      <c r="N1625" s="120"/>
      <c r="O1625" s="120"/>
      <c r="P1625" s="120"/>
      <c r="Q1625" s="120"/>
      <c r="R1625" s="120"/>
      <c r="S1625" s="120"/>
      <c r="T1625" s="205">
        <f t="shared" si="156"/>
        <v>0</v>
      </c>
      <c r="U1625" s="205">
        <f t="shared" si="157"/>
        <v>0</v>
      </c>
      <c r="V1625" s="210"/>
      <c r="W1625" s="210"/>
      <c r="X1625" s="23" t="str">
        <f>IFERROR(VLOOKUP(AT1625,'#Input Lists#'!$L$3:$AH$833,3,FALSE)," ")</f>
        <v xml:space="preserve"> </v>
      </c>
      <c r="Y1625" s="23" t="str">
        <f>IFERROR(VLOOKUP(AT1625,'#Input Lists#'!$L$3:$AH$833,5,FALSE)," ")</f>
        <v xml:space="preserve"> </v>
      </c>
      <c r="Z1625" s="206" t="str">
        <f>IFERROR(VLOOKUP(AT1625,'#Input Lists#'!$L$3:$AH$833,9,FALSE)," ")</f>
        <v xml:space="preserve"> </v>
      </c>
      <c r="AA1625" s="119" t="s">
        <v>1527</v>
      </c>
      <c r="AB1625" s="120"/>
      <c r="AC1625" s="123"/>
      <c r="AD1625" s="123"/>
      <c r="AE1625" s="123"/>
      <c r="AF1625" s="123"/>
      <c r="AG1625" s="123"/>
      <c r="AH1625" s="123"/>
      <c r="AI1625" s="123"/>
      <c r="AJ1625" s="123"/>
      <c r="AK1625" s="123"/>
      <c r="AL1625" s="123"/>
      <c r="AM1625" s="123"/>
      <c r="AN1625" s="123"/>
      <c r="AO1625" s="123"/>
      <c r="AP1625" s="120"/>
      <c r="AQ1625" s="125" t="str">
        <f>IFERROR(VLOOKUP(G1625,'#Location List#'!$C$3:$D$150,2,FALSE),"")</f>
        <v/>
      </c>
      <c r="AR1625" s="125" t="str">
        <f>IFERROR(VLOOKUP(F1625,'#Location List#'!$Q$3:$R$1154,2,FALSE),"")</f>
        <v/>
      </c>
      <c r="AS1625" s="125" t="str">
        <f>IFERROR(VLOOKUP(V1625,'#Input Lists#'!$B$3:$D$46,3,FALSE),"")</f>
        <v/>
      </c>
      <c r="AT1625" s="125" t="str">
        <f>IFERROR(VLOOKUP(CONCATENATE(V1625," ",W1625),'#Input Lists#'!$K$3:$L$827,2,FALSE),"")</f>
        <v/>
      </c>
      <c r="AU1625" s="125">
        <f>IFERROR(VLOOKUP(AA1625,'#Input Lists#'!$BU$3:$BV$8,2,FALSE),"")</f>
        <v>1</v>
      </c>
      <c r="AV1625" s="118" t="str">
        <f>IFERROR(VLOOKUP(AB1625,'#Input Lists#'!$BO$3:$BP$9,2,FALSE),"")</f>
        <v/>
      </c>
      <c r="AW1625" s="118">
        <f>IFERROR(VLOOKUP(AC1625,'#Input Lists#'!$BL$3:$BM$7,2,FALSE),"")</f>
        <v>1</v>
      </c>
      <c r="AX1625" s="52" t="e">
        <f>VLOOKUP(AQ1625,'#Location List#'!$D$3:$K$150,4,FALSE)</f>
        <v>#N/A</v>
      </c>
      <c r="AY1625" s="273" t="e">
        <f>VLOOKUP(AX1625,'#Location List#'!$Z$3:$AA$13,2,FALSE)</f>
        <v>#N/A</v>
      </c>
      <c r="AZ1625" s="126" t="e">
        <f>VLOOKUP($AT1625,'#Input Lists#'!$L$3:$S$1033,6,FALSE)</f>
        <v>#N/A</v>
      </c>
      <c r="BA1625" s="239" t="e">
        <f>VLOOKUP($AT1625,'#Input Lists#'!$L$3:$S$833,7,FALSE)</f>
        <v>#N/A</v>
      </c>
      <c r="BB1625" s="239" t="e">
        <f>VLOOKUP($AT1625,'#Input Lists#'!$L$3:$S$833,8,FALSE)</f>
        <v>#N/A</v>
      </c>
      <c r="BC1625" s="91" t="str">
        <f t="shared" si="158"/>
        <v/>
      </c>
      <c r="BD1625" s="91" t="str">
        <f t="shared" si="159"/>
        <v/>
      </c>
      <c r="BE1625" s="15" t="str">
        <f t="shared" si="160"/>
        <v/>
      </c>
      <c r="BF1625" s="92" t="str">
        <f t="shared" si="161"/>
        <v>No Sighting Date</v>
      </c>
    </row>
    <row r="1626" spans="1:58" x14ac:dyDescent="0.25">
      <c r="A1626" s="118">
        <v>1621</v>
      </c>
      <c r="B1626" s="119"/>
      <c r="C1626" s="120"/>
      <c r="D1626" s="121"/>
      <c r="E1626" s="121"/>
      <c r="F1626" s="236"/>
      <c r="G1626" s="122" t="str">
        <f>IFERROR(VLOOKUP(F1626,'#Location List#'!$U$3:$V$1154,2,FALSE),"")</f>
        <v/>
      </c>
      <c r="H1626" s="120"/>
      <c r="I1626" s="120"/>
      <c r="J1626" s="120"/>
      <c r="K1626" s="120"/>
      <c r="L1626" s="120"/>
      <c r="M1626" s="120"/>
      <c r="N1626" s="120"/>
      <c r="O1626" s="120"/>
      <c r="P1626" s="120"/>
      <c r="Q1626" s="120"/>
      <c r="R1626" s="120"/>
      <c r="S1626" s="120"/>
      <c r="T1626" s="205">
        <f t="shared" si="156"/>
        <v>0</v>
      </c>
      <c r="U1626" s="205">
        <f t="shared" si="157"/>
        <v>0</v>
      </c>
      <c r="V1626" s="210"/>
      <c r="W1626" s="210"/>
      <c r="X1626" s="23" t="str">
        <f>IFERROR(VLOOKUP(AT1626,'#Input Lists#'!$L$3:$AH$833,3,FALSE)," ")</f>
        <v xml:space="preserve"> </v>
      </c>
      <c r="Y1626" s="23" t="str">
        <f>IFERROR(VLOOKUP(AT1626,'#Input Lists#'!$L$3:$AH$833,5,FALSE)," ")</f>
        <v xml:space="preserve"> </v>
      </c>
      <c r="Z1626" s="206" t="str">
        <f>IFERROR(VLOOKUP(AT1626,'#Input Lists#'!$L$3:$AH$833,9,FALSE)," ")</f>
        <v xml:space="preserve"> </v>
      </c>
      <c r="AA1626" s="119" t="s">
        <v>1527</v>
      </c>
      <c r="AB1626" s="120"/>
      <c r="AC1626" s="123"/>
      <c r="AD1626" s="123"/>
      <c r="AE1626" s="123"/>
      <c r="AF1626" s="123"/>
      <c r="AG1626" s="123"/>
      <c r="AH1626" s="123"/>
      <c r="AI1626" s="123"/>
      <c r="AJ1626" s="123"/>
      <c r="AK1626" s="123"/>
      <c r="AL1626" s="123"/>
      <c r="AM1626" s="123"/>
      <c r="AN1626" s="123"/>
      <c r="AO1626" s="123"/>
      <c r="AP1626" s="120"/>
      <c r="AQ1626" s="125" t="str">
        <f>IFERROR(VLOOKUP(G1626,'#Location List#'!$C$3:$D$150,2,FALSE),"")</f>
        <v/>
      </c>
      <c r="AR1626" s="125" t="str">
        <f>IFERROR(VLOOKUP(F1626,'#Location List#'!$Q$3:$R$1154,2,FALSE),"")</f>
        <v/>
      </c>
      <c r="AS1626" s="125" t="str">
        <f>IFERROR(VLOOKUP(V1626,'#Input Lists#'!$B$3:$D$46,3,FALSE),"")</f>
        <v/>
      </c>
      <c r="AT1626" s="125" t="str">
        <f>IFERROR(VLOOKUP(CONCATENATE(V1626," ",W1626),'#Input Lists#'!$K$3:$L$827,2,FALSE),"")</f>
        <v/>
      </c>
      <c r="AU1626" s="125">
        <f>IFERROR(VLOOKUP(AA1626,'#Input Lists#'!$BU$3:$BV$8,2,FALSE),"")</f>
        <v>1</v>
      </c>
      <c r="AV1626" s="118" t="str">
        <f>IFERROR(VLOOKUP(AB1626,'#Input Lists#'!$BO$3:$BP$9,2,FALSE),"")</f>
        <v/>
      </c>
      <c r="AW1626" s="118">
        <f>IFERROR(VLOOKUP(AC1626,'#Input Lists#'!$BL$3:$BM$7,2,FALSE),"")</f>
        <v>1</v>
      </c>
      <c r="AX1626" s="52" t="e">
        <f>VLOOKUP(AQ1626,'#Location List#'!$D$3:$K$150,4,FALSE)</f>
        <v>#N/A</v>
      </c>
      <c r="AY1626" s="273" t="e">
        <f>VLOOKUP(AX1626,'#Location List#'!$Z$3:$AA$13,2,FALSE)</f>
        <v>#N/A</v>
      </c>
      <c r="AZ1626" s="126" t="e">
        <f>VLOOKUP($AT1626,'#Input Lists#'!$L$3:$S$1033,6,FALSE)</f>
        <v>#N/A</v>
      </c>
      <c r="BA1626" s="239" t="e">
        <f>VLOOKUP($AT1626,'#Input Lists#'!$L$3:$S$833,7,FALSE)</f>
        <v>#N/A</v>
      </c>
      <c r="BB1626" s="239" t="e">
        <f>VLOOKUP($AT1626,'#Input Lists#'!$L$3:$S$833,8,FALSE)</f>
        <v>#N/A</v>
      </c>
      <c r="BC1626" s="91" t="str">
        <f t="shared" si="158"/>
        <v/>
      </c>
      <c r="BD1626" s="91" t="str">
        <f t="shared" si="159"/>
        <v/>
      </c>
      <c r="BE1626" s="15" t="str">
        <f t="shared" si="160"/>
        <v/>
      </c>
      <c r="BF1626" s="92" t="str">
        <f t="shared" si="161"/>
        <v>No Sighting Date</v>
      </c>
    </row>
    <row r="1627" spans="1:58" x14ac:dyDescent="0.25">
      <c r="A1627" s="118">
        <v>1622</v>
      </c>
      <c r="B1627" s="119"/>
      <c r="C1627" s="120"/>
      <c r="D1627" s="121"/>
      <c r="E1627" s="121"/>
      <c r="F1627" s="236"/>
      <c r="G1627" s="122" t="str">
        <f>IFERROR(VLOOKUP(F1627,'#Location List#'!$U$3:$V$1154,2,FALSE),"")</f>
        <v/>
      </c>
      <c r="H1627" s="120"/>
      <c r="I1627" s="120"/>
      <c r="J1627" s="120"/>
      <c r="K1627" s="120"/>
      <c r="L1627" s="120"/>
      <c r="M1627" s="120"/>
      <c r="N1627" s="120"/>
      <c r="O1627" s="120"/>
      <c r="P1627" s="120"/>
      <c r="Q1627" s="120"/>
      <c r="R1627" s="120"/>
      <c r="S1627" s="120"/>
      <c r="T1627" s="205">
        <f t="shared" si="156"/>
        <v>0</v>
      </c>
      <c r="U1627" s="205">
        <f t="shared" si="157"/>
        <v>0</v>
      </c>
      <c r="V1627" s="210"/>
      <c r="W1627" s="210"/>
      <c r="X1627" s="23" t="str">
        <f>IFERROR(VLOOKUP(AT1627,'#Input Lists#'!$L$3:$AH$833,3,FALSE)," ")</f>
        <v xml:space="preserve"> </v>
      </c>
      <c r="Y1627" s="23" t="str">
        <f>IFERROR(VLOOKUP(AT1627,'#Input Lists#'!$L$3:$AH$833,5,FALSE)," ")</f>
        <v xml:space="preserve"> </v>
      </c>
      <c r="Z1627" s="206" t="str">
        <f>IFERROR(VLOOKUP(AT1627,'#Input Lists#'!$L$3:$AH$833,9,FALSE)," ")</f>
        <v xml:space="preserve"> </v>
      </c>
      <c r="AA1627" s="119" t="s">
        <v>1527</v>
      </c>
      <c r="AB1627" s="120"/>
      <c r="AC1627" s="123"/>
      <c r="AD1627" s="123"/>
      <c r="AE1627" s="123"/>
      <c r="AF1627" s="123"/>
      <c r="AG1627" s="123"/>
      <c r="AH1627" s="123"/>
      <c r="AI1627" s="123"/>
      <c r="AJ1627" s="123"/>
      <c r="AK1627" s="123"/>
      <c r="AL1627" s="123"/>
      <c r="AM1627" s="123"/>
      <c r="AN1627" s="123"/>
      <c r="AO1627" s="123"/>
      <c r="AP1627" s="120"/>
      <c r="AQ1627" s="125" t="str">
        <f>IFERROR(VLOOKUP(G1627,'#Location List#'!$C$3:$D$150,2,FALSE),"")</f>
        <v/>
      </c>
      <c r="AR1627" s="125" t="str">
        <f>IFERROR(VLOOKUP(F1627,'#Location List#'!$Q$3:$R$1154,2,FALSE),"")</f>
        <v/>
      </c>
      <c r="AS1627" s="125" t="str">
        <f>IFERROR(VLOOKUP(V1627,'#Input Lists#'!$B$3:$D$46,3,FALSE),"")</f>
        <v/>
      </c>
      <c r="AT1627" s="125" t="str">
        <f>IFERROR(VLOOKUP(CONCATENATE(V1627," ",W1627),'#Input Lists#'!$K$3:$L$827,2,FALSE),"")</f>
        <v/>
      </c>
      <c r="AU1627" s="125">
        <f>IFERROR(VLOOKUP(AA1627,'#Input Lists#'!$BU$3:$BV$8,2,FALSE),"")</f>
        <v>1</v>
      </c>
      <c r="AV1627" s="118" t="str">
        <f>IFERROR(VLOOKUP(AB1627,'#Input Lists#'!$BO$3:$BP$9,2,FALSE),"")</f>
        <v/>
      </c>
      <c r="AW1627" s="118">
        <f>IFERROR(VLOOKUP(AC1627,'#Input Lists#'!$BL$3:$BM$7,2,FALSE),"")</f>
        <v>1</v>
      </c>
      <c r="AX1627" s="52" t="e">
        <f>VLOOKUP(AQ1627,'#Location List#'!$D$3:$K$150,4,FALSE)</f>
        <v>#N/A</v>
      </c>
      <c r="AY1627" s="273" t="e">
        <f>VLOOKUP(AX1627,'#Location List#'!$Z$3:$AA$13,2,FALSE)</f>
        <v>#N/A</v>
      </c>
      <c r="AZ1627" s="126" t="e">
        <f>VLOOKUP($AT1627,'#Input Lists#'!$L$3:$S$1033,6,FALSE)</f>
        <v>#N/A</v>
      </c>
      <c r="BA1627" s="239" t="e">
        <f>VLOOKUP($AT1627,'#Input Lists#'!$L$3:$S$833,7,FALSE)</f>
        <v>#N/A</v>
      </c>
      <c r="BB1627" s="239" t="e">
        <f>VLOOKUP($AT1627,'#Input Lists#'!$L$3:$S$833,8,FALSE)</f>
        <v>#N/A</v>
      </c>
      <c r="BC1627" s="91" t="str">
        <f t="shared" si="158"/>
        <v/>
      </c>
      <c r="BD1627" s="91" t="str">
        <f t="shared" si="159"/>
        <v/>
      </c>
      <c r="BE1627" s="15" t="str">
        <f t="shared" si="160"/>
        <v/>
      </c>
      <c r="BF1627" s="92" t="str">
        <f t="shared" si="161"/>
        <v>No Sighting Date</v>
      </c>
    </row>
    <row r="1628" spans="1:58" x14ac:dyDescent="0.25">
      <c r="A1628" s="118">
        <v>1623</v>
      </c>
      <c r="B1628" s="119"/>
      <c r="C1628" s="120"/>
      <c r="D1628" s="121"/>
      <c r="E1628" s="121"/>
      <c r="F1628" s="236"/>
      <c r="G1628" s="122" t="str">
        <f>IFERROR(VLOOKUP(F1628,'#Location List#'!$U$3:$V$1154,2,FALSE),"")</f>
        <v/>
      </c>
      <c r="H1628" s="120"/>
      <c r="I1628" s="120"/>
      <c r="J1628" s="120"/>
      <c r="K1628" s="120"/>
      <c r="L1628" s="120"/>
      <c r="M1628" s="120"/>
      <c r="N1628" s="120"/>
      <c r="O1628" s="120"/>
      <c r="P1628" s="120"/>
      <c r="Q1628" s="120"/>
      <c r="R1628" s="120"/>
      <c r="S1628" s="120"/>
      <c r="T1628" s="205">
        <f t="shared" si="156"/>
        <v>0</v>
      </c>
      <c r="U1628" s="205">
        <f t="shared" si="157"/>
        <v>0</v>
      </c>
      <c r="V1628" s="210"/>
      <c r="W1628" s="210"/>
      <c r="X1628" s="23" t="str">
        <f>IFERROR(VLOOKUP(AT1628,'#Input Lists#'!$L$3:$AH$833,3,FALSE)," ")</f>
        <v xml:space="preserve"> </v>
      </c>
      <c r="Y1628" s="23" t="str">
        <f>IFERROR(VLOOKUP(AT1628,'#Input Lists#'!$L$3:$AH$833,5,FALSE)," ")</f>
        <v xml:space="preserve"> </v>
      </c>
      <c r="Z1628" s="206" t="str">
        <f>IFERROR(VLOOKUP(AT1628,'#Input Lists#'!$L$3:$AH$833,9,FALSE)," ")</f>
        <v xml:space="preserve"> </v>
      </c>
      <c r="AA1628" s="119" t="s">
        <v>1527</v>
      </c>
      <c r="AB1628" s="120"/>
      <c r="AC1628" s="123"/>
      <c r="AD1628" s="123"/>
      <c r="AE1628" s="123"/>
      <c r="AF1628" s="123"/>
      <c r="AG1628" s="123"/>
      <c r="AH1628" s="123"/>
      <c r="AI1628" s="123"/>
      <c r="AJ1628" s="123"/>
      <c r="AK1628" s="123"/>
      <c r="AL1628" s="123"/>
      <c r="AM1628" s="123"/>
      <c r="AN1628" s="123"/>
      <c r="AO1628" s="123"/>
      <c r="AP1628" s="120"/>
      <c r="AQ1628" s="125" t="str">
        <f>IFERROR(VLOOKUP(G1628,'#Location List#'!$C$3:$D$150,2,FALSE),"")</f>
        <v/>
      </c>
      <c r="AR1628" s="125" t="str">
        <f>IFERROR(VLOOKUP(F1628,'#Location List#'!$Q$3:$R$1154,2,FALSE),"")</f>
        <v/>
      </c>
      <c r="AS1628" s="125" t="str">
        <f>IFERROR(VLOOKUP(V1628,'#Input Lists#'!$B$3:$D$46,3,FALSE),"")</f>
        <v/>
      </c>
      <c r="AT1628" s="125" t="str">
        <f>IFERROR(VLOOKUP(CONCATENATE(V1628," ",W1628),'#Input Lists#'!$K$3:$L$827,2,FALSE),"")</f>
        <v/>
      </c>
      <c r="AU1628" s="125">
        <f>IFERROR(VLOOKUP(AA1628,'#Input Lists#'!$BU$3:$BV$8,2,FALSE),"")</f>
        <v>1</v>
      </c>
      <c r="AV1628" s="118" t="str">
        <f>IFERROR(VLOOKUP(AB1628,'#Input Lists#'!$BO$3:$BP$9,2,FALSE),"")</f>
        <v/>
      </c>
      <c r="AW1628" s="118">
        <f>IFERROR(VLOOKUP(AC1628,'#Input Lists#'!$BL$3:$BM$7,2,FALSE),"")</f>
        <v>1</v>
      </c>
      <c r="AX1628" s="52" t="e">
        <f>VLOOKUP(AQ1628,'#Location List#'!$D$3:$K$150,4,FALSE)</f>
        <v>#N/A</v>
      </c>
      <c r="AY1628" s="273" t="e">
        <f>VLOOKUP(AX1628,'#Location List#'!$Z$3:$AA$13,2,FALSE)</f>
        <v>#N/A</v>
      </c>
      <c r="AZ1628" s="126" t="e">
        <f>VLOOKUP($AT1628,'#Input Lists#'!$L$3:$S$1033,6,FALSE)</f>
        <v>#N/A</v>
      </c>
      <c r="BA1628" s="239" t="e">
        <f>VLOOKUP($AT1628,'#Input Lists#'!$L$3:$S$833,7,FALSE)</f>
        <v>#N/A</v>
      </c>
      <c r="BB1628" s="239" t="e">
        <f>VLOOKUP($AT1628,'#Input Lists#'!$L$3:$S$833,8,FALSE)</f>
        <v>#N/A</v>
      </c>
      <c r="BC1628" s="91" t="str">
        <f t="shared" si="158"/>
        <v/>
      </c>
      <c r="BD1628" s="91" t="str">
        <f t="shared" si="159"/>
        <v/>
      </c>
      <c r="BE1628" s="15" t="str">
        <f t="shared" si="160"/>
        <v/>
      </c>
      <c r="BF1628" s="92" t="str">
        <f t="shared" si="161"/>
        <v>No Sighting Date</v>
      </c>
    </row>
    <row r="1629" spans="1:58" x14ac:dyDescent="0.25">
      <c r="A1629" s="118">
        <v>1624</v>
      </c>
      <c r="B1629" s="119"/>
      <c r="C1629" s="120"/>
      <c r="D1629" s="121"/>
      <c r="E1629" s="121"/>
      <c r="F1629" s="236"/>
      <c r="G1629" s="122" t="str">
        <f>IFERROR(VLOOKUP(F1629,'#Location List#'!$U$3:$V$1154,2,FALSE),"")</f>
        <v/>
      </c>
      <c r="H1629" s="120"/>
      <c r="I1629" s="120"/>
      <c r="J1629" s="120"/>
      <c r="K1629" s="120"/>
      <c r="L1629" s="120"/>
      <c r="M1629" s="120"/>
      <c r="N1629" s="120"/>
      <c r="O1629" s="120"/>
      <c r="P1629" s="120"/>
      <c r="Q1629" s="120"/>
      <c r="R1629" s="120"/>
      <c r="S1629" s="120"/>
      <c r="T1629" s="205">
        <f t="shared" si="156"/>
        <v>0</v>
      </c>
      <c r="U1629" s="205">
        <f t="shared" si="157"/>
        <v>0</v>
      </c>
      <c r="V1629" s="210"/>
      <c r="W1629" s="210"/>
      <c r="X1629" s="23" t="str">
        <f>IFERROR(VLOOKUP(AT1629,'#Input Lists#'!$L$3:$AH$833,3,FALSE)," ")</f>
        <v xml:space="preserve"> </v>
      </c>
      <c r="Y1629" s="23" t="str">
        <f>IFERROR(VLOOKUP(AT1629,'#Input Lists#'!$L$3:$AH$833,5,FALSE)," ")</f>
        <v xml:space="preserve"> </v>
      </c>
      <c r="Z1629" s="206" t="str">
        <f>IFERROR(VLOOKUP(AT1629,'#Input Lists#'!$L$3:$AH$833,9,FALSE)," ")</f>
        <v xml:space="preserve"> </v>
      </c>
      <c r="AA1629" s="119" t="s">
        <v>1527</v>
      </c>
      <c r="AB1629" s="120"/>
      <c r="AC1629" s="123"/>
      <c r="AD1629" s="123"/>
      <c r="AE1629" s="123"/>
      <c r="AF1629" s="123"/>
      <c r="AG1629" s="123"/>
      <c r="AH1629" s="123"/>
      <c r="AI1629" s="123"/>
      <c r="AJ1629" s="123"/>
      <c r="AK1629" s="123"/>
      <c r="AL1629" s="123"/>
      <c r="AM1629" s="123"/>
      <c r="AN1629" s="123"/>
      <c r="AO1629" s="123"/>
      <c r="AP1629" s="120"/>
      <c r="AQ1629" s="125" t="str">
        <f>IFERROR(VLOOKUP(G1629,'#Location List#'!$C$3:$D$150,2,FALSE),"")</f>
        <v/>
      </c>
      <c r="AR1629" s="125" t="str">
        <f>IFERROR(VLOOKUP(F1629,'#Location List#'!$Q$3:$R$1154,2,FALSE),"")</f>
        <v/>
      </c>
      <c r="AS1629" s="125" t="str">
        <f>IFERROR(VLOOKUP(V1629,'#Input Lists#'!$B$3:$D$46,3,FALSE),"")</f>
        <v/>
      </c>
      <c r="AT1629" s="125" t="str">
        <f>IFERROR(VLOOKUP(CONCATENATE(V1629," ",W1629),'#Input Lists#'!$K$3:$L$827,2,FALSE),"")</f>
        <v/>
      </c>
      <c r="AU1629" s="125">
        <f>IFERROR(VLOOKUP(AA1629,'#Input Lists#'!$BU$3:$BV$8,2,FALSE),"")</f>
        <v>1</v>
      </c>
      <c r="AV1629" s="118" t="str">
        <f>IFERROR(VLOOKUP(AB1629,'#Input Lists#'!$BO$3:$BP$9,2,FALSE),"")</f>
        <v/>
      </c>
      <c r="AW1629" s="118">
        <f>IFERROR(VLOOKUP(AC1629,'#Input Lists#'!$BL$3:$BM$7,2,FALSE),"")</f>
        <v>1</v>
      </c>
      <c r="AX1629" s="52" t="e">
        <f>VLOOKUP(AQ1629,'#Location List#'!$D$3:$K$150,4,FALSE)</f>
        <v>#N/A</v>
      </c>
      <c r="AY1629" s="273" t="e">
        <f>VLOOKUP(AX1629,'#Location List#'!$Z$3:$AA$13,2,FALSE)</f>
        <v>#N/A</v>
      </c>
      <c r="AZ1629" s="126" t="e">
        <f>VLOOKUP($AT1629,'#Input Lists#'!$L$3:$S$1033,6,FALSE)</f>
        <v>#N/A</v>
      </c>
      <c r="BA1629" s="239" t="e">
        <f>VLOOKUP($AT1629,'#Input Lists#'!$L$3:$S$833,7,FALSE)</f>
        <v>#N/A</v>
      </c>
      <c r="BB1629" s="239" t="e">
        <f>VLOOKUP($AT1629,'#Input Lists#'!$L$3:$S$833,8,FALSE)</f>
        <v>#N/A</v>
      </c>
      <c r="BC1629" s="91" t="str">
        <f t="shared" si="158"/>
        <v/>
      </c>
      <c r="BD1629" s="91" t="str">
        <f t="shared" si="159"/>
        <v/>
      </c>
      <c r="BE1629" s="15" t="str">
        <f t="shared" si="160"/>
        <v/>
      </c>
      <c r="BF1629" s="92" t="str">
        <f t="shared" si="161"/>
        <v>No Sighting Date</v>
      </c>
    </row>
    <row r="1630" spans="1:58" x14ac:dyDescent="0.25">
      <c r="A1630" s="118">
        <v>1625</v>
      </c>
      <c r="B1630" s="119"/>
      <c r="C1630" s="120"/>
      <c r="D1630" s="121"/>
      <c r="E1630" s="121"/>
      <c r="F1630" s="236"/>
      <c r="G1630" s="122" t="str">
        <f>IFERROR(VLOOKUP(F1630,'#Location List#'!$U$3:$V$1154,2,FALSE),"")</f>
        <v/>
      </c>
      <c r="H1630" s="120"/>
      <c r="I1630" s="120"/>
      <c r="J1630" s="120"/>
      <c r="K1630" s="120"/>
      <c r="L1630" s="120"/>
      <c r="M1630" s="120"/>
      <c r="N1630" s="120"/>
      <c r="O1630" s="120"/>
      <c r="P1630" s="120"/>
      <c r="Q1630" s="120"/>
      <c r="R1630" s="120"/>
      <c r="S1630" s="120"/>
      <c r="T1630" s="205">
        <f t="shared" si="156"/>
        <v>0</v>
      </c>
      <c r="U1630" s="205">
        <f t="shared" si="157"/>
        <v>0</v>
      </c>
      <c r="V1630" s="210"/>
      <c r="W1630" s="210"/>
      <c r="X1630" s="23" t="str">
        <f>IFERROR(VLOOKUP(AT1630,'#Input Lists#'!$L$3:$AH$833,3,FALSE)," ")</f>
        <v xml:space="preserve"> </v>
      </c>
      <c r="Y1630" s="23" t="str">
        <f>IFERROR(VLOOKUP(AT1630,'#Input Lists#'!$L$3:$AH$833,5,FALSE)," ")</f>
        <v xml:space="preserve"> </v>
      </c>
      <c r="Z1630" s="206" t="str">
        <f>IFERROR(VLOOKUP(AT1630,'#Input Lists#'!$L$3:$AH$833,9,FALSE)," ")</f>
        <v xml:space="preserve"> </v>
      </c>
      <c r="AA1630" s="119" t="s">
        <v>1527</v>
      </c>
      <c r="AB1630" s="120"/>
      <c r="AC1630" s="123"/>
      <c r="AD1630" s="123"/>
      <c r="AE1630" s="123"/>
      <c r="AF1630" s="123"/>
      <c r="AG1630" s="123"/>
      <c r="AH1630" s="123"/>
      <c r="AI1630" s="123"/>
      <c r="AJ1630" s="123"/>
      <c r="AK1630" s="123"/>
      <c r="AL1630" s="123"/>
      <c r="AM1630" s="123"/>
      <c r="AN1630" s="123"/>
      <c r="AO1630" s="123"/>
      <c r="AP1630" s="120"/>
      <c r="AQ1630" s="125" t="str">
        <f>IFERROR(VLOOKUP(G1630,'#Location List#'!$C$3:$D$150,2,FALSE),"")</f>
        <v/>
      </c>
      <c r="AR1630" s="125" t="str">
        <f>IFERROR(VLOOKUP(F1630,'#Location List#'!$Q$3:$R$1154,2,FALSE),"")</f>
        <v/>
      </c>
      <c r="AS1630" s="125" t="str">
        <f>IFERROR(VLOOKUP(V1630,'#Input Lists#'!$B$3:$D$46,3,FALSE),"")</f>
        <v/>
      </c>
      <c r="AT1630" s="125" t="str">
        <f>IFERROR(VLOOKUP(CONCATENATE(V1630," ",W1630),'#Input Lists#'!$K$3:$L$827,2,FALSE),"")</f>
        <v/>
      </c>
      <c r="AU1630" s="125">
        <f>IFERROR(VLOOKUP(AA1630,'#Input Lists#'!$BU$3:$BV$8,2,FALSE),"")</f>
        <v>1</v>
      </c>
      <c r="AV1630" s="118" t="str">
        <f>IFERROR(VLOOKUP(AB1630,'#Input Lists#'!$BO$3:$BP$9,2,FALSE),"")</f>
        <v/>
      </c>
      <c r="AW1630" s="118">
        <f>IFERROR(VLOOKUP(AC1630,'#Input Lists#'!$BL$3:$BM$7,2,FALSE),"")</f>
        <v>1</v>
      </c>
      <c r="AX1630" s="52" t="e">
        <f>VLOOKUP(AQ1630,'#Location List#'!$D$3:$K$150,4,FALSE)</f>
        <v>#N/A</v>
      </c>
      <c r="AY1630" s="273" t="e">
        <f>VLOOKUP(AX1630,'#Location List#'!$Z$3:$AA$13,2,FALSE)</f>
        <v>#N/A</v>
      </c>
      <c r="AZ1630" s="126" t="e">
        <f>VLOOKUP($AT1630,'#Input Lists#'!$L$3:$S$1033,6,FALSE)</f>
        <v>#N/A</v>
      </c>
      <c r="BA1630" s="239" t="e">
        <f>VLOOKUP($AT1630,'#Input Lists#'!$L$3:$S$833,7,FALSE)</f>
        <v>#N/A</v>
      </c>
      <c r="BB1630" s="239" t="e">
        <f>VLOOKUP($AT1630,'#Input Lists#'!$L$3:$S$833,8,FALSE)</f>
        <v>#N/A</v>
      </c>
      <c r="BC1630" s="91" t="str">
        <f t="shared" si="158"/>
        <v/>
      </c>
      <c r="BD1630" s="91" t="str">
        <f t="shared" si="159"/>
        <v/>
      </c>
      <c r="BE1630" s="15" t="str">
        <f t="shared" si="160"/>
        <v/>
      </c>
      <c r="BF1630" s="92" t="str">
        <f t="shared" si="161"/>
        <v>No Sighting Date</v>
      </c>
    </row>
    <row r="1631" spans="1:58" x14ac:dyDescent="0.25">
      <c r="A1631" s="118">
        <v>1626</v>
      </c>
      <c r="B1631" s="119"/>
      <c r="C1631" s="120"/>
      <c r="D1631" s="121"/>
      <c r="E1631" s="121"/>
      <c r="F1631" s="236"/>
      <c r="G1631" s="122" t="str">
        <f>IFERROR(VLOOKUP(F1631,'#Location List#'!$U$3:$V$1154,2,FALSE),"")</f>
        <v/>
      </c>
      <c r="H1631" s="120"/>
      <c r="I1631" s="120"/>
      <c r="J1631" s="120"/>
      <c r="K1631" s="120"/>
      <c r="L1631" s="120"/>
      <c r="M1631" s="120"/>
      <c r="N1631" s="120"/>
      <c r="O1631" s="120"/>
      <c r="P1631" s="120"/>
      <c r="Q1631" s="120"/>
      <c r="R1631" s="120"/>
      <c r="S1631" s="120"/>
      <c r="T1631" s="205">
        <f t="shared" si="156"/>
        <v>0</v>
      </c>
      <c r="U1631" s="205">
        <f t="shared" si="157"/>
        <v>0</v>
      </c>
      <c r="V1631" s="210"/>
      <c r="W1631" s="210"/>
      <c r="X1631" s="23" t="str">
        <f>IFERROR(VLOOKUP(AT1631,'#Input Lists#'!$L$3:$AH$833,3,FALSE)," ")</f>
        <v xml:space="preserve"> </v>
      </c>
      <c r="Y1631" s="23" t="str">
        <f>IFERROR(VLOOKUP(AT1631,'#Input Lists#'!$L$3:$AH$833,5,FALSE)," ")</f>
        <v xml:space="preserve"> </v>
      </c>
      <c r="Z1631" s="206" t="str">
        <f>IFERROR(VLOOKUP(AT1631,'#Input Lists#'!$L$3:$AH$833,9,FALSE)," ")</f>
        <v xml:space="preserve"> </v>
      </c>
      <c r="AA1631" s="119" t="s">
        <v>1527</v>
      </c>
      <c r="AB1631" s="120"/>
      <c r="AC1631" s="123"/>
      <c r="AD1631" s="123"/>
      <c r="AE1631" s="123"/>
      <c r="AF1631" s="123"/>
      <c r="AG1631" s="123"/>
      <c r="AH1631" s="123"/>
      <c r="AI1631" s="123"/>
      <c r="AJ1631" s="123"/>
      <c r="AK1631" s="123"/>
      <c r="AL1631" s="123"/>
      <c r="AM1631" s="123"/>
      <c r="AN1631" s="123"/>
      <c r="AO1631" s="123"/>
      <c r="AP1631" s="120"/>
      <c r="AQ1631" s="125" t="str">
        <f>IFERROR(VLOOKUP(G1631,'#Location List#'!$C$3:$D$150,2,FALSE),"")</f>
        <v/>
      </c>
      <c r="AR1631" s="125" t="str">
        <f>IFERROR(VLOOKUP(F1631,'#Location List#'!$Q$3:$R$1154,2,FALSE),"")</f>
        <v/>
      </c>
      <c r="AS1631" s="125" t="str">
        <f>IFERROR(VLOOKUP(V1631,'#Input Lists#'!$B$3:$D$46,3,FALSE),"")</f>
        <v/>
      </c>
      <c r="AT1631" s="125" t="str">
        <f>IFERROR(VLOOKUP(CONCATENATE(V1631," ",W1631),'#Input Lists#'!$K$3:$L$827,2,FALSE),"")</f>
        <v/>
      </c>
      <c r="AU1631" s="125">
        <f>IFERROR(VLOOKUP(AA1631,'#Input Lists#'!$BU$3:$BV$8,2,FALSE),"")</f>
        <v>1</v>
      </c>
      <c r="AV1631" s="118" t="str">
        <f>IFERROR(VLOOKUP(AB1631,'#Input Lists#'!$BO$3:$BP$9,2,FALSE),"")</f>
        <v/>
      </c>
      <c r="AW1631" s="118">
        <f>IFERROR(VLOOKUP(AC1631,'#Input Lists#'!$BL$3:$BM$7,2,FALSE),"")</f>
        <v>1</v>
      </c>
      <c r="AX1631" s="52" t="e">
        <f>VLOOKUP(AQ1631,'#Location List#'!$D$3:$K$150,4,FALSE)</f>
        <v>#N/A</v>
      </c>
      <c r="AY1631" s="273" t="e">
        <f>VLOOKUP(AX1631,'#Location List#'!$Z$3:$AA$13,2,FALSE)</f>
        <v>#N/A</v>
      </c>
      <c r="AZ1631" s="126" t="e">
        <f>VLOOKUP($AT1631,'#Input Lists#'!$L$3:$S$1033,6,FALSE)</f>
        <v>#N/A</v>
      </c>
      <c r="BA1631" s="239" t="e">
        <f>VLOOKUP($AT1631,'#Input Lists#'!$L$3:$S$833,7,FALSE)</f>
        <v>#N/A</v>
      </c>
      <c r="BB1631" s="239" t="e">
        <f>VLOOKUP($AT1631,'#Input Lists#'!$L$3:$S$833,8,FALSE)</f>
        <v>#N/A</v>
      </c>
      <c r="BC1631" s="91" t="str">
        <f t="shared" si="158"/>
        <v/>
      </c>
      <c r="BD1631" s="91" t="str">
        <f t="shared" si="159"/>
        <v/>
      </c>
      <c r="BE1631" s="15" t="str">
        <f t="shared" si="160"/>
        <v/>
      </c>
      <c r="BF1631" s="92" t="str">
        <f t="shared" si="161"/>
        <v>No Sighting Date</v>
      </c>
    </row>
    <row r="1632" spans="1:58" x14ac:dyDescent="0.25">
      <c r="A1632" s="118">
        <v>1627</v>
      </c>
      <c r="B1632" s="119"/>
      <c r="C1632" s="120"/>
      <c r="D1632" s="121"/>
      <c r="E1632" s="121"/>
      <c r="F1632" s="236"/>
      <c r="G1632" s="122" t="str">
        <f>IFERROR(VLOOKUP(F1632,'#Location List#'!$U$3:$V$1154,2,FALSE),"")</f>
        <v/>
      </c>
      <c r="H1632" s="120"/>
      <c r="I1632" s="120"/>
      <c r="J1632" s="120"/>
      <c r="K1632" s="120"/>
      <c r="L1632" s="120"/>
      <c r="M1632" s="120"/>
      <c r="N1632" s="120"/>
      <c r="O1632" s="120"/>
      <c r="P1632" s="120"/>
      <c r="Q1632" s="120"/>
      <c r="R1632" s="120"/>
      <c r="S1632" s="120"/>
      <c r="T1632" s="205">
        <f t="shared" si="156"/>
        <v>0</v>
      </c>
      <c r="U1632" s="205">
        <f t="shared" si="157"/>
        <v>0</v>
      </c>
      <c r="V1632" s="210"/>
      <c r="W1632" s="210"/>
      <c r="X1632" s="23" t="str">
        <f>IFERROR(VLOOKUP(AT1632,'#Input Lists#'!$L$3:$AH$833,3,FALSE)," ")</f>
        <v xml:space="preserve"> </v>
      </c>
      <c r="Y1632" s="23" t="str">
        <f>IFERROR(VLOOKUP(AT1632,'#Input Lists#'!$L$3:$AH$833,5,FALSE)," ")</f>
        <v xml:space="preserve"> </v>
      </c>
      <c r="Z1632" s="206" t="str">
        <f>IFERROR(VLOOKUP(AT1632,'#Input Lists#'!$L$3:$AH$833,9,FALSE)," ")</f>
        <v xml:space="preserve"> </v>
      </c>
      <c r="AA1632" s="119" t="s">
        <v>1527</v>
      </c>
      <c r="AB1632" s="120"/>
      <c r="AC1632" s="123"/>
      <c r="AD1632" s="123"/>
      <c r="AE1632" s="123"/>
      <c r="AF1632" s="123"/>
      <c r="AG1632" s="123"/>
      <c r="AH1632" s="123"/>
      <c r="AI1632" s="123"/>
      <c r="AJ1632" s="123"/>
      <c r="AK1632" s="123"/>
      <c r="AL1632" s="123"/>
      <c r="AM1632" s="123"/>
      <c r="AN1632" s="123"/>
      <c r="AO1632" s="123"/>
      <c r="AP1632" s="120"/>
      <c r="AQ1632" s="125" t="str">
        <f>IFERROR(VLOOKUP(G1632,'#Location List#'!$C$3:$D$150,2,FALSE),"")</f>
        <v/>
      </c>
      <c r="AR1632" s="125" t="str">
        <f>IFERROR(VLOOKUP(F1632,'#Location List#'!$Q$3:$R$1154,2,FALSE),"")</f>
        <v/>
      </c>
      <c r="AS1632" s="125" t="str">
        <f>IFERROR(VLOOKUP(V1632,'#Input Lists#'!$B$3:$D$46,3,FALSE),"")</f>
        <v/>
      </c>
      <c r="AT1632" s="125" t="str">
        <f>IFERROR(VLOOKUP(CONCATENATE(V1632," ",W1632),'#Input Lists#'!$K$3:$L$827,2,FALSE),"")</f>
        <v/>
      </c>
      <c r="AU1632" s="125">
        <f>IFERROR(VLOOKUP(AA1632,'#Input Lists#'!$BU$3:$BV$8,2,FALSE),"")</f>
        <v>1</v>
      </c>
      <c r="AV1632" s="118" t="str">
        <f>IFERROR(VLOOKUP(AB1632,'#Input Lists#'!$BO$3:$BP$9,2,FALSE),"")</f>
        <v/>
      </c>
      <c r="AW1632" s="118">
        <f>IFERROR(VLOOKUP(AC1632,'#Input Lists#'!$BL$3:$BM$7,2,FALSE),"")</f>
        <v>1</v>
      </c>
      <c r="AX1632" s="52" t="e">
        <f>VLOOKUP(AQ1632,'#Location List#'!$D$3:$K$150,4,FALSE)</f>
        <v>#N/A</v>
      </c>
      <c r="AY1632" s="273" t="e">
        <f>VLOOKUP(AX1632,'#Location List#'!$Z$3:$AA$13,2,FALSE)</f>
        <v>#N/A</v>
      </c>
      <c r="AZ1632" s="126" t="e">
        <f>VLOOKUP($AT1632,'#Input Lists#'!$L$3:$S$1033,6,FALSE)</f>
        <v>#N/A</v>
      </c>
      <c r="BA1632" s="239" t="e">
        <f>VLOOKUP($AT1632,'#Input Lists#'!$L$3:$S$833,7,FALSE)</f>
        <v>#N/A</v>
      </c>
      <c r="BB1632" s="239" t="e">
        <f>VLOOKUP($AT1632,'#Input Lists#'!$L$3:$S$833,8,FALSE)</f>
        <v>#N/A</v>
      </c>
      <c r="BC1632" s="91" t="str">
        <f t="shared" si="158"/>
        <v/>
      </c>
      <c r="BD1632" s="91" t="str">
        <f t="shared" si="159"/>
        <v/>
      </c>
      <c r="BE1632" s="15" t="str">
        <f t="shared" si="160"/>
        <v/>
      </c>
      <c r="BF1632" s="92" t="str">
        <f t="shared" si="161"/>
        <v>No Sighting Date</v>
      </c>
    </row>
    <row r="1633" spans="1:58" x14ac:dyDescent="0.25">
      <c r="A1633" s="118">
        <v>1628</v>
      </c>
      <c r="B1633" s="119"/>
      <c r="C1633" s="120"/>
      <c r="D1633" s="121"/>
      <c r="E1633" s="121"/>
      <c r="F1633" s="236"/>
      <c r="G1633" s="122" t="str">
        <f>IFERROR(VLOOKUP(F1633,'#Location List#'!$U$3:$V$1154,2,FALSE),"")</f>
        <v/>
      </c>
      <c r="H1633" s="120"/>
      <c r="I1633" s="120"/>
      <c r="J1633" s="120"/>
      <c r="K1633" s="120"/>
      <c r="L1633" s="120"/>
      <c r="M1633" s="120"/>
      <c r="N1633" s="120"/>
      <c r="O1633" s="120"/>
      <c r="P1633" s="120"/>
      <c r="Q1633" s="120"/>
      <c r="R1633" s="120"/>
      <c r="S1633" s="120"/>
      <c r="T1633" s="205">
        <f t="shared" si="156"/>
        <v>0</v>
      </c>
      <c r="U1633" s="205">
        <f t="shared" si="157"/>
        <v>0</v>
      </c>
      <c r="V1633" s="210"/>
      <c r="W1633" s="210"/>
      <c r="X1633" s="23" t="str">
        <f>IFERROR(VLOOKUP(AT1633,'#Input Lists#'!$L$3:$AH$833,3,FALSE)," ")</f>
        <v xml:space="preserve"> </v>
      </c>
      <c r="Y1633" s="23" t="str">
        <f>IFERROR(VLOOKUP(AT1633,'#Input Lists#'!$L$3:$AH$833,5,FALSE)," ")</f>
        <v xml:space="preserve"> </v>
      </c>
      <c r="Z1633" s="206" t="str">
        <f>IFERROR(VLOOKUP(AT1633,'#Input Lists#'!$L$3:$AH$833,9,FALSE)," ")</f>
        <v xml:space="preserve"> </v>
      </c>
      <c r="AA1633" s="119" t="s">
        <v>1527</v>
      </c>
      <c r="AB1633" s="120"/>
      <c r="AC1633" s="123"/>
      <c r="AD1633" s="123"/>
      <c r="AE1633" s="123"/>
      <c r="AF1633" s="123"/>
      <c r="AG1633" s="123"/>
      <c r="AH1633" s="123"/>
      <c r="AI1633" s="123"/>
      <c r="AJ1633" s="123"/>
      <c r="AK1633" s="123"/>
      <c r="AL1633" s="123"/>
      <c r="AM1633" s="123"/>
      <c r="AN1633" s="123"/>
      <c r="AO1633" s="123"/>
      <c r="AP1633" s="120"/>
      <c r="AQ1633" s="125" t="str">
        <f>IFERROR(VLOOKUP(G1633,'#Location List#'!$C$3:$D$150,2,FALSE),"")</f>
        <v/>
      </c>
      <c r="AR1633" s="125" t="str">
        <f>IFERROR(VLOOKUP(F1633,'#Location List#'!$Q$3:$R$1154,2,FALSE),"")</f>
        <v/>
      </c>
      <c r="AS1633" s="125" t="str">
        <f>IFERROR(VLOOKUP(V1633,'#Input Lists#'!$B$3:$D$46,3,FALSE),"")</f>
        <v/>
      </c>
      <c r="AT1633" s="125" t="str">
        <f>IFERROR(VLOOKUP(CONCATENATE(V1633," ",W1633),'#Input Lists#'!$K$3:$L$827,2,FALSE),"")</f>
        <v/>
      </c>
      <c r="AU1633" s="125">
        <f>IFERROR(VLOOKUP(AA1633,'#Input Lists#'!$BU$3:$BV$8,2,FALSE),"")</f>
        <v>1</v>
      </c>
      <c r="AV1633" s="118" t="str">
        <f>IFERROR(VLOOKUP(AB1633,'#Input Lists#'!$BO$3:$BP$9,2,FALSE),"")</f>
        <v/>
      </c>
      <c r="AW1633" s="118">
        <f>IFERROR(VLOOKUP(AC1633,'#Input Lists#'!$BL$3:$BM$7,2,FALSE),"")</f>
        <v>1</v>
      </c>
      <c r="AX1633" s="52" t="e">
        <f>VLOOKUP(AQ1633,'#Location List#'!$D$3:$K$150,4,FALSE)</f>
        <v>#N/A</v>
      </c>
      <c r="AY1633" s="273" t="e">
        <f>VLOOKUP(AX1633,'#Location List#'!$Z$3:$AA$13,2,FALSE)</f>
        <v>#N/A</v>
      </c>
      <c r="AZ1633" s="126" t="e">
        <f>VLOOKUP($AT1633,'#Input Lists#'!$L$3:$S$1033,6,FALSE)</f>
        <v>#N/A</v>
      </c>
      <c r="BA1633" s="239" t="e">
        <f>VLOOKUP($AT1633,'#Input Lists#'!$L$3:$S$833,7,FALSE)</f>
        <v>#N/A</v>
      </c>
      <c r="BB1633" s="239" t="e">
        <f>VLOOKUP($AT1633,'#Input Lists#'!$L$3:$S$833,8,FALSE)</f>
        <v>#N/A</v>
      </c>
      <c r="BC1633" s="91" t="str">
        <f t="shared" si="158"/>
        <v/>
      </c>
      <c r="BD1633" s="91" t="str">
        <f t="shared" si="159"/>
        <v/>
      </c>
      <c r="BE1633" s="15" t="str">
        <f t="shared" si="160"/>
        <v/>
      </c>
      <c r="BF1633" s="92" t="str">
        <f t="shared" si="161"/>
        <v>No Sighting Date</v>
      </c>
    </row>
    <row r="1634" spans="1:58" x14ac:dyDescent="0.25">
      <c r="A1634" s="118">
        <v>1629</v>
      </c>
      <c r="B1634" s="119"/>
      <c r="C1634" s="120"/>
      <c r="D1634" s="121"/>
      <c r="E1634" s="121"/>
      <c r="F1634" s="236"/>
      <c r="G1634" s="122" t="str">
        <f>IFERROR(VLOOKUP(F1634,'#Location List#'!$U$3:$V$1154,2,FALSE),"")</f>
        <v/>
      </c>
      <c r="H1634" s="120"/>
      <c r="I1634" s="120"/>
      <c r="J1634" s="120"/>
      <c r="K1634" s="120"/>
      <c r="L1634" s="120"/>
      <c r="M1634" s="120"/>
      <c r="N1634" s="120"/>
      <c r="O1634" s="120"/>
      <c r="P1634" s="120"/>
      <c r="Q1634" s="120"/>
      <c r="R1634" s="120"/>
      <c r="S1634" s="120"/>
      <c r="T1634" s="205">
        <f t="shared" si="156"/>
        <v>0</v>
      </c>
      <c r="U1634" s="205">
        <f t="shared" si="157"/>
        <v>0</v>
      </c>
      <c r="V1634" s="210"/>
      <c r="W1634" s="210"/>
      <c r="X1634" s="23" t="str">
        <f>IFERROR(VLOOKUP(AT1634,'#Input Lists#'!$L$3:$AH$833,3,FALSE)," ")</f>
        <v xml:space="preserve"> </v>
      </c>
      <c r="Y1634" s="23" t="str">
        <f>IFERROR(VLOOKUP(AT1634,'#Input Lists#'!$L$3:$AH$833,5,FALSE)," ")</f>
        <v xml:space="preserve"> </v>
      </c>
      <c r="Z1634" s="206" t="str">
        <f>IFERROR(VLOOKUP(AT1634,'#Input Lists#'!$L$3:$AH$833,9,FALSE)," ")</f>
        <v xml:space="preserve"> </v>
      </c>
      <c r="AA1634" s="119" t="s">
        <v>1527</v>
      </c>
      <c r="AB1634" s="120"/>
      <c r="AC1634" s="123"/>
      <c r="AD1634" s="123"/>
      <c r="AE1634" s="123"/>
      <c r="AF1634" s="123"/>
      <c r="AG1634" s="123"/>
      <c r="AH1634" s="123"/>
      <c r="AI1634" s="123"/>
      <c r="AJ1634" s="123"/>
      <c r="AK1634" s="123"/>
      <c r="AL1634" s="123"/>
      <c r="AM1634" s="123"/>
      <c r="AN1634" s="123"/>
      <c r="AO1634" s="123"/>
      <c r="AP1634" s="120"/>
      <c r="AQ1634" s="125" t="str">
        <f>IFERROR(VLOOKUP(G1634,'#Location List#'!$C$3:$D$150,2,FALSE),"")</f>
        <v/>
      </c>
      <c r="AR1634" s="125" t="str">
        <f>IFERROR(VLOOKUP(F1634,'#Location List#'!$Q$3:$R$1154,2,FALSE),"")</f>
        <v/>
      </c>
      <c r="AS1634" s="125" t="str">
        <f>IFERROR(VLOOKUP(V1634,'#Input Lists#'!$B$3:$D$46,3,FALSE),"")</f>
        <v/>
      </c>
      <c r="AT1634" s="125" t="str">
        <f>IFERROR(VLOOKUP(CONCATENATE(V1634," ",W1634),'#Input Lists#'!$K$3:$L$827,2,FALSE),"")</f>
        <v/>
      </c>
      <c r="AU1634" s="125">
        <f>IFERROR(VLOOKUP(AA1634,'#Input Lists#'!$BU$3:$BV$8,2,FALSE),"")</f>
        <v>1</v>
      </c>
      <c r="AV1634" s="118" t="str">
        <f>IFERROR(VLOOKUP(AB1634,'#Input Lists#'!$BO$3:$BP$9,2,FALSE),"")</f>
        <v/>
      </c>
      <c r="AW1634" s="118">
        <f>IFERROR(VLOOKUP(AC1634,'#Input Lists#'!$BL$3:$BM$7,2,FALSE),"")</f>
        <v>1</v>
      </c>
      <c r="AX1634" s="52" t="e">
        <f>VLOOKUP(AQ1634,'#Location List#'!$D$3:$K$150,4,FALSE)</f>
        <v>#N/A</v>
      </c>
      <c r="AY1634" s="273" t="e">
        <f>VLOOKUP(AX1634,'#Location List#'!$Z$3:$AA$13,2,FALSE)</f>
        <v>#N/A</v>
      </c>
      <c r="AZ1634" s="126" t="e">
        <f>VLOOKUP($AT1634,'#Input Lists#'!$L$3:$S$1033,6,FALSE)</f>
        <v>#N/A</v>
      </c>
      <c r="BA1634" s="239" t="e">
        <f>VLOOKUP($AT1634,'#Input Lists#'!$L$3:$S$833,7,FALSE)</f>
        <v>#N/A</v>
      </c>
      <c r="BB1634" s="239" t="e">
        <f>VLOOKUP($AT1634,'#Input Lists#'!$L$3:$S$833,8,FALSE)</f>
        <v>#N/A</v>
      </c>
      <c r="BC1634" s="91" t="str">
        <f t="shared" si="158"/>
        <v/>
      </c>
      <c r="BD1634" s="91" t="str">
        <f t="shared" si="159"/>
        <v/>
      </c>
      <c r="BE1634" s="15" t="str">
        <f t="shared" si="160"/>
        <v/>
      </c>
      <c r="BF1634" s="92" t="str">
        <f t="shared" si="161"/>
        <v>No Sighting Date</v>
      </c>
    </row>
    <row r="1635" spans="1:58" x14ac:dyDescent="0.25">
      <c r="A1635" s="118">
        <v>1630</v>
      </c>
      <c r="B1635" s="119"/>
      <c r="C1635" s="120"/>
      <c r="D1635" s="121"/>
      <c r="E1635" s="121"/>
      <c r="F1635" s="236"/>
      <c r="G1635" s="122" t="str">
        <f>IFERROR(VLOOKUP(F1635,'#Location List#'!$U$3:$V$1154,2,FALSE),"")</f>
        <v/>
      </c>
      <c r="H1635" s="120"/>
      <c r="I1635" s="120"/>
      <c r="J1635" s="120"/>
      <c r="K1635" s="120"/>
      <c r="L1635" s="120"/>
      <c r="M1635" s="120"/>
      <c r="N1635" s="120"/>
      <c r="O1635" s="120"/>
      <c r="P1635" s="120"/>
      <c r="Q1635" s="120"/>
      <c r="R1635" s="120"/>
      <c r="S1635" s="120"/>
      <c r="T1635" s="205">
        <f t="shared" si="156"/>
        <v>0</v>
      </c>
      <c r="U1635" s="205">
        <f t="shared" si="157"/>
        <v>0</v>
      </c>
      <c r="V1635" s="210"/>
      <c r="W1635" s="210"/>
      <c r="X1635" s="23" t="str">
        <f>IFERROR(VLOOKUP(AT1635,'#Input Lists#'!$L$3:$AH$833,3,FALSE)," ")</f>
        <v xml:space="preserve"> </v>
      </c>
      <c r="Y1635" s="23" t="str">
        <f>IFERROR(VLOOKUP(AT1635,'#Input Lists#'!$L$3:$AH$833,5,FALSE)," ")</f>
        <v xml:space="preserve"> </v>
      </c>
      <c r="Z1635" s="206" t="str">
        <f>IFERROR(VLOOKUP(AT1635,'#Input Lists#'!$L$3:$AH$833,9,FALSE)," ")</f>
        <v xml:space="preserve"> </v>
      </c>
      <c r="AA1635" s="119" t="s">
        <v>1527</v>
      </c>
      <c r="AB1635" s="120"/>
      <c r="AC1635" s="123"/>
      <c r="AD1635" s="123"/>
      <c r="AE1635" s="123"/>
      <c r="AF1635" s="123"/>
      <c r="AG1635" s="123"/>
      <c r="AH1635" s="123"/>
      <c r="AI1635" s="123"/>
      <c r="AJ1635" s="123"/>
      <c r="AK1635" s="123"/>
      <c r="AL1635" s="123"/>
      <c r="AM1635" s="123"/>
      <c r="AN1635" s="123"/>
      <c r="AO1635" s="123"/>
      <c r="AP1635" s="120"/>
      <c r="AQ1635" s="125" t="str">
        <f>IFERROR(VLOOKUP(G1635,'#Location List#'!$C$3:$D$150,2,FALSE),"")</f>
        <v/>
      </c>
      <c r="AR1635" s="125" t="str">
        <f>IFERROR(VLOOKUP(F1635,'#Location List#'!$Q$3:$R$1154,2,FALSE),"")</f>
        <v/>
      </c>
      <c r="AS1635" s="125" t="str">
        <f>IFERROR(VLOOKUP(V1635,'#Input Lists#'!$B$3:$D$46,3,FALSE),"")</f>
        <v/>
      </c>
      <c r="AT1635" s="125" t="str">
        <f>IFERROR(VLOOKUP(CONCATENATE(V1635," ",W1635),'#Input Lists#'!$K$3:$L$827,2,FALSE),"")</f>
        <v/>
      </c>
      <c r="AU1635" s="125">
        <f>IFERROR(VLOOKUP(AA1635,'#Input Lists#'!$BU$3:$BV$8,2,FALSE),"")</f>
        <v>1</v>
      </c>
      <c r="AV1635" s="118" t="str">
        <f>IFERROR(VLOOKUP(AB1635,'#Input Lists#'!$BO$3:$BP$9,2,FALSE),"")</f>
        <v/>
      </c>
      <c r="AW1635" s="118">
        <f>IFERROR(VLOOKUP(AC1635,'#Input Lists#'!$BL$3:$BM$7,2,FALSE),"")</f>
        <v>1</v>
      </c>
      <c r="AX1635" s="52" t="e">
        <f>VLOOKUP(AQ1635,'#Location List#'!$D$3:$K$150,4,FALSE)</f>
        <v>#N/A</v>
      </c>
      <c r="AY1635" s="273" t="e">
        <f>VLOOKUP(AX1635,'#Location List#'!$Z$3:$AA$13,2,FALSE)</f>
        <v>#N/A</v>
      </c>
      <c r="AZ1635" s="126" t="e">
        <f>VLOOKUP($AT1635,'#Input Lists#'!$L$3:$S$1033,6,FALSE)</f>
        <v>#N/A</v>
      </c>
      <c r="BA1635" s="239" t="e">
        <f>VLOOKUP($AT1635,'#Input Lists#'!$L$3:$S$833,7,FALSE)</f>
        <v>#N/A</v>
      </c>
      <c r="BB1635" s="239" t="e">
        <f>VLOOKUP($AT1635,'#Input Lists#'!$L$3:$S$833,8,FALSE)</f>
        <v>#N/A</v>
      </c>
      <c r="BC1635" s="91" t="str">
        <f t="shared" si="158"/>
        <v/>
      </c>
      <c r="BD1635" s="91" t="str">
        <f t="shared" si="159"/>
        <v/>
      </c>
      <c r="BE1635" s="15" t="str">
        <f t="shared" si="160"/>
        <v/>
      </c>
      <c r="BF1635" s="92" t="str">
        <f t="shared" si="161"/>
        <v>No Sighting Date</v>
      </c>
    </row>
    <row r="1636" spans="1:58" x14ac:dyDescent="0.25">
      <c r="A1636" s="118">
        <v>1631</v>
      </c>
      <c r="B1636" s="119"/>
      <c r="C1636" s="120"/>
      <c r="D1636" s="121"/>
      <c r="E1636" s="121"/>
      <c r="F1636" s="236"/>
      <c r="G1636" s="122" t="str">
        <f>IFERROR(VLOOKUP(F1636,'#Location List#'!$U$3:$V$1154,2,FALSE),"")</f>
        <v/>
      </c>
      <c r="H1636" s="120"/>
      <c r="I1636" s="120"/>
      <c r="J1636" s="120"/>
      <c r="K1636" s="120"/>
      <c r="L1636" s="120"/>
      <c r="M1636" s="120"/>
      <c r="N1636" s="120"/>
      <c r="O1636" s="120"/>
      <c r="P1636" s="120"/>
      <c r="Q1636" s="120"/>
      <c r="R1636" s="120"/>
      <c r="S1636" s="120"/>
      <c r="T1636" s="205">
        <f t="shared" si="156"/>
        <v>0</v>
      </c>
      <c r="U1636" s="205">
        <f t="shared" si="157"/>
        <v>0</v>
      </c>
      <c r="V1636" s="210"/>
      <c r="W1636" s="210"/>
      <c r="X1636" s="23" t="str">
        <f>IFERROR(VLOOKUP(AT1636,'#Input Lists#'!$L$3:$AH$833,3,FALSE)," ")</f>
        <v xml:space="preserve"> </v>
      </c>
      <c r="Y1636" s="23" t="str">
        <f>IFERROR(VLOOKUP(AT1636,'#Input Lists#'!$L$3:$AH$833,5,FALSE)," ")</f>
        <v xml:space="preserve"> </v>
      </c>
      <c r="Z1636" s="206" t="str">
        <f>IFERROR(VLOOKUP(AT1636,'#Input Lists#'!$L$3:$AH$833,9,FALSE)," ")</f>
        <v xml:space="preserve"> </v>
      </c>
      <c r="AA1636" s="119" t="s">
        <v>1527</v>
      </c>
      <c r="AB1636" s="120"/>
      <c r="AC1636" s="123"/>
      <c r="AD1636" s="123"/>
      <c r="AE1636" s="123"/>
      <c r="AF1636" s="123"/>
      <c r="AG1636" s="123"/>
      <c r="AH1636" s="123"/>
      <c r="AI1636" s="123"/>
      <c r="AJ1636" s="123"/>
      <c r="AK1636" s="123"/>
      <c r="AL1636" s="123"/>
      <c r="AM1636" s="123"/>
      <c r="AN1636" s="123"/>
      <c r="AO1636" s="123"/>
      <c r="AP1636" s="120"/>
      <c r="AQ1636" s="125" t="str">
        <f>IFERROR(VLOOKUP(G1636,'#Location List#'!$C$3:$D$150,2,FALSE),"")</f>
        <v/>
      </c>
      <c r="AR1636" s="125" t="str">
        <f>IFERROR(VLOOKUP(F1636,'#Location List#'!$Q$3:$R$1154,2,FALSE),"")</f>
        <v/>
      </c>
      <c r="AS1636" s="125" t="str">
        <f>IFERROR(VLOOKUP(V1636,'#Input Lists#'!$B$3:$D$46,3,FALSE),"")</f>
        <v/>
      </c>
      <c r="AT1636" s="125" t="str">
        <f>IFERROR(VLOOKUP(CONCATENATE(V1636," ",W1636),'#Input Lists#'!$K$3:$L$827,2,FALSE),"")</f>
        <v/>
      </c>
      <c r="AU1636" s="125">
        <f>IFERROR(VLOOKUP(AA1636,'#Input Lists#'!$BU$3:$BV$8,2,FALSE),"")</f>
        <v>1</v>
      </c>
      <c r="AV1636" s="118" t="str">
        <f>IFERROR(VLOOKUP(AB1636,'#Input Lists#'!$BO$3:$BP$9,2,FALSE),"")</f>
        <v/>
      </c>
      <c r="AW1636" s="118">
        <f>IFERROR(VLOOKUP(AC1636,'#Input Lists#'!$BL$3:$BM$7,2,FALSE),"")</f>
        <v>1</v>
      </c>
      <c r="AX1636" s="52" t="e">
        <f>VLOOKUP(AQ1636,'#Location List#'!$D$3:$K$150,4,FALSE)</f>
        <v>#N/A</v>
      </c>
      <c r="AY1636" s="273" t="e">
        <f>VLOOKUP(AX1636,'#Location List#'!$Z$3:$AA$13,2,FALSE)</f>
        <v>#N/A</v>
      </c>
      <c r="AZ1636" s="126" t="e">
        <f>VLOOKUP($AT1636,'#Input Lists#'!$L$3:$S$1033,6,FALSE)</f>
        <v>#N/A</v>
      </c>
      <c r="BA1636" s="239" t="e">
        <f>VLOOKUP($AT1636,'#Input Lists#'!$L$3:$S$833,7,FALSE)</f>
        <v>#N/A</v>
      </c>
      <c r="BB1636" s="239" t="e">
        <f>VLOOKUP($AT1636,'#Input Lists#'!$L$3:$S$833,8,FALSE)</f>
        <v>#N/A</v>
      </c>
      <c r="BC1636" s="91" t="str">
        <f t="shared" si="158"/>
        <v/>
      </c>
      <c r="BD1636" s="91" t="str">
        <f t="shared" si="159"/>
        <v/>
      </c>
      <c r="BE1636" s="15" t="str">
        <f t="shared" si="160"/>
        <v/>
      </c>
      <c r="BF1636" s="92" t="str">
        <f t="shared" si="161"/>
        <v>No Sighting Date</v>
      </c>
    </row>
    <row r="1637" spans="1:58" x14ac:dyDescent="0.25">
      <c r="A1637" s="118">
        <v>1632</v>
      </c>
      <c r="B1637" s="119"/>
      <c r="C1637" s="120"/>
      <c r="D1637" s="121"/>
      <c r="E1637" s="121"/>
      <c r="F1637" s="236"/>
      <c r="G1637" s="122" t="str">
        <f>IFERROR(VLOOKUP(F1637,'#Location List#'!$U$3:$V$1154,2,FALSE),"")</f>
        <v/>
      </c>
      <c r="H1637" s="120"/>
      <c r="I1637" s="120"/>
      <c r="J1637" s="120"/>
      <c r="K1637" s="120"/>
      <c r="L1637" s="120"/>
      <c r="M1637" s="120"/>
      <c r="N1637" s="120"/>
      <c r="O1637" s="120"/>
      <c r="P1637" s="120"/>
      <c r="Q1637" s="120"/>
      <c r="R1637" s="120"/>
      <c r="S1637" s="120"/>
      <c r="T1637" s="205">
        <f t="shared" si="156"/>
        <v>0</v>
      </c>
      <c r="U1637" s="205">
        <f t="shared" si="157"/>
        <v>0</v>
      </c>
      <c r="V1637" s="210"/>
      <c r="W1637" s="210"/>
      <c r="X1637" s="23" t="str">
        <f>IFERROR(VLOOKUP(AT1637,'#Input Lists#'!$L$3:$AH$833,3,FALSE)," ")</f>
        <v xml:space="preserve"> </v>
      </c>
      <c r="Y1637" s="23" t="str">
        <f>IFERROR(VLOOKUP(AT1637,'#Input Lists#'!$L$3:$AH$833,5,FALSE)," ")</f>
        <v xml:space="preserve"> </v>
      </c>
      <c r="Z1637" s="206" t="str">
        <f>IFERROR(VLOOKUP(AT1637,'#Input Lists#'!$L$3:$AH$833,9,FALSE)," ")</f>
        <v xml:space="preserve"> </v>
      </c>
      <c r="AA1637" s="119" t="s">
        <v>1527</v>
      </c>
      <c r="AB1637" s="120"/>
      <c r="AC1637" s="123"/>
      <c r="AD1637" s="123"/>
      <c r="AE1637" s="123"/>
      <c r="AF1637" s="123"/>
      <c r="AG1637" s="123"/>
      <c r="AH1637" s="123"/>
      <c r="AI1637" s="123"/>
      <c r="AJ1637" s="123"/>
      <c r="AK1637" s="123"/>
      <c r="AL1637" s="123"/>
      <c r="AM1637" s="123"/>
      <c r="AN1637" s="123"/>
      <c r="AO1637" s="123"/>
      <c r="AP1637" s="120"/>
      <c r="AQ1637" s="125" t="str">
        <f>IFERROR(VLOOKUP(G1637,'#Location List#'!$C$3:$D$150,2,FALSE),"")</f>
        <v/>
      </c>
      <c r="AR1637" s="125" t="str">
        <f>IFERROR(VLOOKUP(F1637,'#Location List#'!$Q$3:$R$1154,2,FALSE),"")</f>
        <v/>
      </c>
      <c r="AS1637" s="125" t="str">
        <f>IFERROR(VLOOKUP(V1637,'#Input Lists#'!$B$3:$D$46,3,FALSE),"")</f>
        <v/>
      </c>
      <c r="AT1637" s="125" t="str">
        <f>IFERROR(VLOOKUP(CONCATENATE(V1637," ",W1637),'#Input Lists#'!$K$3:$L$827,2,FALSE),"")</f>
        <v/>
      </c>
      <c r="AU1637" s="125">
        <f>IFERROR(VLOOKUP(AA1637,'#Input Lists#'!$BU$3:$BV$8,2,FALSE),"")</f>
        <v>1</v>
      </c>
      <c r="AV1637" s="118" t="str">
        <f>IFERROR(VLOOKUP(AB1637,'#Input Lists#'!$BO$3:$BP$9,2,FALSE),"")</f>
        <v/>
      </c>
      <c r="AW1637" s="118">
        <f>IFERROR(VLOOKUP(AC1637,'#Input Lists#'!$BL$3:$BM$7,2,FALSE),"")</f>
        <v>1</v>
      </c>
      <c r="AX1637" s="52" t="e">
        <f>VLOOKUP(AQ1637,'#Location List#'!$D$3:$K$150,4,FALSE)</f>
        <v>#N/A</v>
      </c>
      <c r="AY1637" s="273" t="e">
        <f>VLOOKUP(AX1637,'#Location List#'!$Z$3:$AA$13,2,FALSE)</f>
        <v>#N/A</v>
      </c>
      <c r="AZ1637" s="126" t="e">
        <f>VLOOKUP($AT1637,'#Input Lists#'!$L$3:$S$1033,6,FALSE)</f>
        <v>#N/A</v>
      </c>
      <c r="BA1637" s="239" t="e">
        <f>VLOOKUP($AT1637,'#Input Lists#'!$L$3:$S$833,7,FALSE)</f>
        <v>#N/A</v>
      </c>
      <c r="BB1637" s="239" t="e">
        <f>VLOOKUP($AT1637,'#Input Lists#'!$L$3:$S$833,8,FALSE)</f>
        <v>#N/A</v>
      </c>
      <c r="BC1637" s="91" t="str">
        <f t="shared" si="158"/>
        <v/>
      </c>
      <c r="BD1637" s="91" t="str">
        <f t="shared" si="159"/>
        <v/>
      </c>
      <c r="BE1637" s="15" t="str">
        <f t="shared" si="160"/>
        <v/>
      </c>
      <c r="BF1637" s="92" t="str">
        <f t="shared" si="161"/>
        <v>No Sighting Date</v>
      </c>
    </row>
    <row r="1638" spans="1:58" x14ac:dyDescent="0.25">
      <c r="A1638" s="118">
        <v>1633</v>
      </c>
      <c r="B1638" s="119"/>
      <c r="C1638" s="120"/>
      <c r="D1638" s="121"/>
      <c r="E1638" s="121"/>
      <c r="F1638" s="236"/>
      <c r="G1638" s="122" t="str">
        <f>IFERROR(VLOOKUP(F1638,'#Location List#'!$U$3:$V$1154,2,FALSE),"")</f>
        <v/>
      </c>
      <c r="H1638" s="120"/>
      <c r="I1638" s="120"/>
      <c r="J1638" s="120"/>
      <c r="K1638" s="120"/>
      <c r="L1638" s="120"/>
      <c r="M1638" s="120"/>
      <c r="N1638" s="120"/>
      <c r="O1638" s="120"/>
      <c r="P1638" s="120"/>
      <c r="Q1638" s="120"/>
      <c r="R1638" s="120"/>
      <c r="S1638" s="120"/>
      <c r="T1638" s="205">
        <f t="shared" si="156"/>
        <v>0</v>
      </c>
      <c r="U1638" s="205">
        <f t="shared" si="157"/>
        <v>0</v>
      </c>
      <c r="V1638" s="210"/>
      <c r="W1638" s="210"/>
      <c r="X1638" s="23" t="str">
        <f>IFERROR(VLOOKUP(AT1638,'#Input Lists#'!$L$3:$AH$833,3,FALSE)," ")</f>
        <v xml:space="preserve"> </v>
      </c>
      <c r="Y1638" s="23" t="str">
        <f>IFERROR(VLOOKUP(AT1638,'#Input Lists#'!$L$3:$AH$833,5,FALSE)," ")</f>
        <v xml:space="preserve"> </v>
      </c>
      <c r="Z1638" s="206" t="str">
        <f>IFERROR(VLOOKUP(AT1638,'#Input Lists#'!$L$3:$AH$833,9,FALSE)," ")</f>
        <v xml:space="preserve"> </v>
      </c>
      <c r="AA1638" s="119" t="s">
        <v>1527</v>
      </c>
      <c r="AB1638" s="120"/>
      <c r="AC1638" s="123"/>
      <c r="AD1638" s="123"/>
      <c r="AE1638" s="123"/>
      <c r="AF1638" s="123"/>
      <c r="AG1638" s="123"/>
      <c r="AH1638" s="123"/>
      <c r="AI1638" s="123"/>
      <c r="AJ1638" s="123"/>
      <c r="AK1638" s="123"/>
      <c r="AL1638" s="123"/>
      <c r="AM1638" s="123"/>
      <c r="AN1638" s="123"/>
      <c r="AO1638" s="123"/>
      <c r="AP1638" s="120"/>
      <c r="AQ1638" s="125" t="str">
        <f>IFERROR(VLOOKUP(G1638,'#Location List#'!$C$3:$D$150,2,FALSE),"")</f>
        <v/>
      </c>
      <c r="AR1638" s="125" t="str">
        <f>IFERROR(VLOOKUP(F1638,'#Location List#'!$Q$3:$R$1154,2,FALSE),"")</f>
        <v/>
      </c>
      <c r="AS1638" s="125" t="str">
        <f>IFERROR(VLOOKUP(V1638,'#Input Lists#'!$B$3:$D$46,3,FALSE),"")</f>
        <v/>
      </c>
      <c r="AT1638" s="125" t="str">
        <f>IFERROR(VLOOKUP(CONCATENATE(V1638," ",W1638),'#Input Lists#'!$K$3:$L$827,2,FALSE),"")</f>
        <v/>
      </c>
      <c r="AU1638" s="125">
        <f>IFERROR(VLOOKUP(AA1638,'#Input Lists#'!$BU$3:$BV$8,2,FALSE),"")</f>
        <v>1</v>
      </c>
      <c r="AV1638" s="118" t="str">
        <f>IFERROR(VLOOKUP(AB1638,'#Input Lists#'!$BO$3:$BP$9,2,FALSE),"")</f>
        <v/>
      </c>
      <c r="AW1638" s="118">
        <f>IFERROR(VLOOKUP(AC1638,'#Input Lists#'!$BL$3:$BM$7,2,FALSE),"")</f>
        <v>1</v>
      </c>
      <c r="AX1638" s="52" t="e">
        <f>VLOOKUP(AQ1638,'#Location List#'!$D$3:$K$150,4,FALSE)</f>
        <v>#N/A</v>
      </c>
      <c r="AY1638" s="273" t="e">
        <f>VLOOKUP(AX1638,'#Location List#'!$Z$3:$AA$13,2,FALSE)</f>
        <v>#N/A</v>
      </c>
      <c r="AZ1638" s="126" t="e">
        <f>VLOOKUP($AT1638,'#Input Lists#'!$L$3:$S$1033,6,FALSE)</f>
        <v>#N/A</v>
      </c>
      <c r="BA1638" s="239" t="e">
        <f>VLOOKUP($AT1638,'#Input Lists#'!$L$3:$S$833,7,FALSE)</f>
        <v>#N/A</v>
      </c>
      <c r="BB1638" s="239" t="e">
        <f>VLOOKUP($AT1638,'#Input Lists#'!$L$3:$S$833,8,FALSE)</f>
        <v>#N/A</v>
      </c>
      <c r="BC1638" s="91" t="str">
        <f t="shared" si="158"/>
        <v/>
      </c>
      <c r="BD1638" s="91" t="str">
        <f t="shared" si="159"/>
        <v/>
      </c>
      <c r="BE1638" s="15" t="str">
        <f t="shared" si="160"/>
        <v/>
      </c>
      <c r="BF1638" s="92" t="str">
        <f t="shared" si="161"/>
        <v>No Sighting Date</v>
      </c>
    </row>
    <row r="1639" spans="1:58" x14ac:dyDescent="0.25">
      <c r="A1639" s="118">
        <v>1634</v>
      </c>
      <c r="B1639" s="119"/>
      <c r="C1639" s="120"/>
      <c r="D1639" s="121"/>
      <c r="E1639" s="121"/>
      <c r="F1639" s="236"/>
      <c r="G1639" s="122" t="str">
        <f>IFERROR(VLOOKUP(F1639,'#Location List#'!$U$3:$V$1154,2,FALSE),"")</f>
        <v/>
      </c>
      <c r="H1639" s="120"/>
      <c r="I1639" s="120"/>
      <c r="J1639" s="120"/>
      <c r="K1639" s="120"/>
      <c r="L1639" s="120"/>
      <c r="M1639" s="120"/>
      <c r="N1639" s="120"/>
      <c r="O1639" s="120"/>
      <c r="P1639" s="120"/>
      <c r="Q1639" s="120"/>
      <c r="R1639" s="120"/>
      <c r="S1639" s="120"/>
      <c r="T1639" s="205">
        <f t="shared" si="156"/>
        <v>0</v>
      </c>
      <c r="U1639" s="205">
        <f t="shared" si="157"/>
        <v>0</v>
      </c>
      <c r="V1639" s="210"/>
      <c r="W1639" s="210"/>
      <c r="X1639" s="23" t="str">
        <f>IFERROR(VLOOKUP(AT1639,'#Input Lists#'!$L$3:$AH$833,3,FALSE)," ")</f>
        <v xml:space="preserve"> </v>
      </c>
      <c r="Y1639" s="23" t="str">
        <f>IFERROR(VLOOKUP(AT1639,'#Input Lists#'!$L$3:$AH$833,5,FALSE)," ")</f>
        <v xml:space="preserve"> </v>
      </c>
      <c r="Z1639" s="206" t="str">
        <f>IFERROR(VLOOKUP(AT1639,'#Input Lists#'!$L$3:$AH$833,9,FALSE)," ")</f>
        <v xml:space="preserve"> </v>
      </c>
      <c r="AA1639" s="119" t="s">
        <v>1527</v>
      </c>
      <c r="AB1639" s="120"/>
      <c r="AC1639" s="123"/>
      <c r="AD1639" s="123"/>
      <c r="AE1639" s="123"/>
      <c r="AF1639" s="123"/>
      <c r="AG1639" s="123"/>
      <c r="AH1639" s="123"/>
      <c r="AI1639" s="123"/>
      <c r="AJ1639" s="123"/>
      <c r="AK1639" s="123"/>
      <c r="AL1639" s="123"/>
      <c r="AM1639" s="123"/>
      <c r="AN1639" s="123"/>
      <c r="AO1639" s="123"/>
      <c r="AP1639" s="120"/>
      <c r="AQ1639" s="125" t="str">
        <f>IFERROR(VLOOKUP(G1639,'#Location List#'!$C$3:$D$150,2,FALSE),"")</f>
        <v/>
      </c>
      <c r="AR1639" s="125" t="str">
        <f>IFERROR(VLOOKUP(F1639,'#Location List#'!$Q$3:$R$1154,2,FALSE),"")</f>
        <v/>
      </c>
      <c r="AS1639" s="125" t="str">
        <f>IFERROR(VLOOKUP(V1639,'#Input Lists#'!$B$3:$D$46,3,FALSE),"")</f>
        <v/>
      </c>
      <c r="AT1639" s="125" t="str">
        <f>IFERROR(VLOOKUP(CONCATENATE(V1639," ",W1639),'#Input Lists#'!$K$3:$L$827,2,FALSE),"")</f>
        <v/>
      </c>
      <c r="AU1639" s="125">
        <f>IFERROR(VLOOKUP(AA1639,'#Input Lists#'!$BU$3:$BV$8,2,FALSE),"")</f>
        <v>1</v>
      </c>
      <c r="AV1639" s="118" t="str">
        <f>IFERROR(VLOOKUP(AB1639,'#Input Lists#'!$BO$3:$BP$9,2,FALSE),"")</f>
        <v/>
      </c>
      <c r="AW1639" s="118">
        <f>IFERROR(VLOOKUP(AC1639,'#Input Lists#'!$BL$3:$BM$7,2,FALSE),"")</f>
        <v>1</v>
      </c>
      <c r="AX1639" s="52" t="e">
        <f>VLOOKUP(AQ1639,'#Location List#'!$D$3:$K$150,4,FALSE)</f>
        <v>#N/A</v>
      </c>
      <c r="AY1639" s="273" t="e">
        <f>VLOOKUP(AX1639,'#Location List#'!$Z$3:$AA$13,2,FALSE)</f>
        <v>#N/A</v>
      </c>
      <c r="AZ1639" s="126" t="e">
        <f>VLOOKUP($AT1639,'#Input Lists#'!$L$3:$S$1033,6,FALSE)</f>
        <v>#N/A</v>
      </c>
      <c r="BA1639" s="239" t="e">
        <f>VLOOKUP($AT1639,'#Input Lists#'!$L$3:$S$833,7,FALSE)</f>
        <v>#N/A</v>
      </c>
      <c r="BB1639" s="239" t="e">
        <f>VLOOKUP($AT1639,'#Input Lists#'!$L$3:$S$833,8,FALSE)</f>
        <v>#N/A</v>
      </c>
      <c r="BC1639" s="91" t="str">
        <f t="shared" si="158"/>
        <v/>
      </c>
      <c r="BD1639" s="91" t="str">
        <f t="shared" si="159"/>
        <v/>
      </c>
      <c r="BE1639" s="15" t="str">
        <f t="shared" si="160"/>
        <v/>
      </c>
      <c r="BF1639" s="92" t="str">
        <f t="shared" si="161"/>
        <v>No Sighting Date</v>
      </c>
    </row>
    <row r="1640" spans="1:58" x14ac:dyDescent="0.25">
      <c r="A1640" s="118">
        <v>1635</v>
      </c>
      <c r="B1640" s="119"/>
      <c r="C1640" s="120"/>
      <c r="D1640" s="121"/>
      <c r="E1640" s="121"/>
      <c r="F1640" s="236"/>
      <c r="G1640" s="122" t="str">
        <f>IFERROR(VLOOKUP(F1640,'#Location List#'!$U$3:$V$1154,2,FALSE),"")</f>
        <v/>
      </c>
      <c r="H1640" s="120"/>
      <c r="I1640" s="120"/>
      <c r="J1640" s="120"/>
      <c r="K1640" s="120"/>
      <c r="L1640" s="120"/>
      <c r="M1640" s="120"/>
      <c r="N1640" s="120"/>
      <c r="O1640" s="120"/>
      <c r="P1640" s="120"/>
      <c r="Q1640" s="120"/>
      <c r="R1640" s="120"/>
      <c r="S1640" s="120"/>
      <c r="T1640" s="205">
        <f t="shared" si="156"/>
        <v>0</v>
      </c>
      <c r="U1640" s="205">
        <f t="shared" si="157"/>
        <v>0</v>
      </c>
      <c r="V1640" s="210"/>
      <c r="W1640" s="210"/>
      <c r="X1640" s="23" t="str">
        <f>IFERROR(VLOOKUP(AT1640,'#Input Lists#'!$L$3:$AH$833,3,FALSE)," ")</f>
        <v xml:space="preserve"> </v>
      </c>
      <c r="Y1640" s="23" t="str">
        <f>IFERROR(VLOOKUP(AT1640,'#Input Lists#'!$L$3:$AH$833,5,FALSE)," ")</f>
        <v xml:space="preserve"> </v>
      </c>
      <c r="Z1640" s="206" t="str">
        <f>IFERROR(VLOOKUP(AT1640,'#Input Lists#'!$L$3:$AH$833,9,FALSE)," ")</f>
        <v xml:space="preserve"> </v>
      </c>
      <c r="AA1640" s="119" t="s">
        <v>1527</v>
      </c>
      <c r="AB1640" s="120"/>
      <c r="AC1640" s="123"/>
      <c r="AD1640" s="123"/>
      <c r="AE1640" s="123"/>
      <c r="AF1640" s="123"/>
      <c r="AG1640" s="123"/>
      <c r="AH1640" s="123"/>
      <c r="AI1640" s="123"/>
      <c r="AJ1640" s="123"/>
      <c r="AK1640" s="123"/>
      <c r="AL1640" s="123"/>
      <c r="AM1640" s="123"/>
      <c r="AN1640" s="123"/>
      <c r="AO1640" s="123"/>
      <c r="AP1640" s="120"/>
      <c r="AQ1640" s="125" t="str">
        <f>IFERROR(VLOOKUP(G1640,'#Location List#'!$C$3:$D$150,2,FALSE),"")</f>
        <v/>
      </c>
      <c r="AR1640" s="125" t="str">
        <f>IFERROR(VLOOKUP(F1640,'#Location List#'!$Q$3:$R$1154,2,FALSE),"")</f>
        <v/>
      </c>
      <c r="AS1640" s="125" t="str">
        <f>IFERROR(VLOOKUP(V1640,'#Input Lists#'!$B$3:$D$46,3,FALSE),"")</f>
        <v/>
      </c>
      <c r="AT1640" s="125" t="str">
        <f>IFERROR(VLOOKUP(CONCATENATE(V1640," ",W1640),'#Input Lists#'!$K$3:$L$827,2,FALSE),"")</f>
        <v/>
      </c>
      <c r="AU1640" s="125">
        <f>IFERROR(VLOOKUP(AA1640,'#Input Lists#'!$BU$3:$BV$8,2,FALSE),"")</f>
        <v>1</v>
      </c>
      <c r="AV1640" s="118" t="str">
        <f>IFERROR(VLOOKUP(AB1640,'#Input Lists#'!$BO$3:$BP$9,2,FALSE),"")</f>
        <v/>
      </c>
      <c r="AW1640" s="118">
        <f>IFERROR(VLOOKUP(AC1640,'#Input Lists#'!$BL$3:$BM$7,2,FALSE),"")</f>
        <v>1</v>
      </c>
      <c r="AX1640" s="52" t="e">
        <f>VLOOKUP(AQ1640,'#Location List#'!$D$3:$K$150,4,FALSE)</f>
        <v>#N/A</v>
      </c>
      <c r="AY1640" s="273" t="e">
        <f>VLOOKUP(AX1640,'#Location List#'!$Z$3:$AA$13,2,FALSE)</f>
        <v>#N/A</v>
      </c>
      <c r="AZ1640" s="126" t="e">
        <f>VLOOKUP($AT1640,'#Input Lists#'!$L$3:$S$1033,6,FALSE)</f>
        <v>#N/A</v>
      </c>
      <c r="BA1640" s="239" t="e">
        <f>VLOOKUP($AT1640,'#Input Lists#'!$L$3:$S$833,7,FALSE)</f>
        <v>#N/A</v>
      </c>
      <c r="BB1640" s="239" t="e">
        <f>VLOOKUP($AT1640,'#Input Lists#'!$L$3:$S$833,8,FALSE)</f>
        <v>#N/A</v>
      </c>
      <c r="BC1640" s="91" t="str">
        <f t="shared" si="158"/>
        <v/>
      </c>
      <c r="BD1640" s="91" t="str">
        <f t="shared" si="159"/>
        <v/>
      </c>
      <c r="BE1640" s="15" t="str">
        <f t="shared" si="160"/>
        <v/>
      </c>
      <c r="BF1640" s="92" t="str">
        <f t="shared" si="161"/>
        <v>No Sighting Date</v>
      </c>
    </row>
    <row r="1641" spans="1:58" x14ac:dyDescent="0.25">
      <c r="A1641" s="118">
        <v>1636</v>
      </c>
      <c r="B1641" s="119"/>
      <c r="C1641" s="120"/>
      <c r="D1641" s="121"/>
      <c r="E1641" s="121"/>
      <c r="F1641" s="236"/>
      <c r="G1641" s="122" t="str">
        <f>IFERROR(VLOOKUP(F1641,'#Location List#'!$U$3:$V$1154,2,FALSE),"")</f>
        <v/>
      </c>
      <c r="H1641" s="120"/>
      <c r="I1641" s="120"/>
      <c r="J1641" s="120"/>
      <c r="K1641" s="120"/>
      <c r="L1641" s="120"/>
      <c r="M1641" s="120"/>
      <c r="N1641" s="120"/>
      <c r="O1641" s="120"/>
      <c r="P1641" s="120"/>
      <c r="Q1641" s="120"/>
      <c r="R1641" s="120"/>
      <c r="S1641" s="120"/>
      <c r="T1641" s="205">
        <f t="shared" si="156"/>
        <v>0</v>
      </c>
      <c r="U1641" s="205">
        <f t="shared" si="157"/>
        <v>0</v>
      </c>
      <c r="V1641" s="210"/>
      <c r="W1641" s="210"/>
      <c r="X1641" s="23" t="str">
        <f>IFERROR(VLOOKUP(AT1641,'#Input Lists#'!$L$3:$AH$833,3,FALSE)," ")</f>
        <v xml:space="preserve"> </v>
      </c>
      <c r="Y1641" s="23" t="str">
        <f>IFERROR(VLOOKUP(AT1641,'#Input Lists#'!$L$3:$AH$833,5,FALSE)," ")</f>
        <v xml:space="preserve"> </v>
      </c>
      <c r="Z1641" s="206" t="str">
        <f>IFERROR(VLOOKUP(AT1641,'#Input Lists#'!$L$3:$AH$833,9,FALSE)," ")</f>
        <v xml:space="preserve"> </v>
      </c>
      <c r="AA1641" s="119" t="s">
        <v>1527</v>
      </c>
      <c r="AB1641" s="120"/>
      <c r="AC1641" s="123"/>
      <c r="AD1641" s="123"/>
      <c r="AE1641" s="123"/>
      <c r="AF1641" s="123"/>
      <c r="AG1641" s="123"/>
      <c r="AH1641" s="123"/>
      <c r="AI1641" s="123"/>
      <c r="AJ1641" s="123"/>
      <c r="AK1641" s="123"/>
      <c r="AL1641" s="123"/>
      <c r="AM1641" s="123"/>
      <c r="AN1641" s="123"/>
      <c r="AO1641" s="123"/>
      <c r="AP1641" s="120"/>
      <c r="AQ1641" s="125" t="str">
        <f>IFERROR(VLOOKUP(G1641,'#Location List#'!$C$3:$D$150,2,FALSE),"")</f>
        <v/>
      </c>
      <c r="AR1641" s="125" t="str">
        <f>IFERROR(VLOOKUP(F1641,'#Location List#'!$Q$3:$R$1154,2,FALSE),"")</f>
        <v/>
      </c>
      <c r="AS1641" s="125" t="str">
        <f>IFERROR(VLOOKUP(V1641,'#Input Lists#'!$B$3:$D$46,3,FALSE),"")</f>
        <v/>
      </c>
      <c r="AT1641" s="125" t="str">
        <f>IFERROR(VLOOKUP(CONCATENATE(V1641," ",W1641),'#Input Lists#'!$K$3:$L$827,2,FALSE),"")</f>
        <v/>
      </c>
      <c r="AU1641" s="125">
        <f>IFERROR(VLOOKUP(AA1641,'#Input Lists#'!$BU$3:$BV$8,2,FALSE),"")</f>
        <v>1</v>
      </c>
      <c r="AV1641" s="118" t="str">
        <f>IFERROR(VLOOKUP(AB1641,'#Input Lists#'!$BO$3:$BP$9,2,FALSE),"")</f>
        <v/>
      </c>
      <c r="AW1641" s="118">
        <f>IFERROR(VLOOKUP(AC1641,'#Input Lists#'!$BL$3:$BM$7,2,FALSE),"")</f>
        <v>1</v>
      </c>
      <c r="AX1641" s="52" t="e">
        <f>VLOOKUP(AQ1641,'#Location List#'!$D$3:$K$150,4,FALSE)</f>
        <v>#N/A</v>
      </c>
      <c r="AY1641" s="273" t="e">
        <f>VLOOKUP(AX1641,'#Location List#'!$Z$3:$AA$13,2,FALSE)</f>
        <v>#N/A</v>
      </c>
      <c r="AZ1641" s="126" t="e">
        <f>VLOOKUP($AT1641,'#Input Lists#'!$L$3:$S$1033,6,FALSE)</f>
        <v>#N/A</v>
      </c>
      <c r="BA1641" s="239" t="e">
        <f>VLOOKUP($AT1641,'#Input Lists#'!$L$3:$S$833,7,FALSE)</f>
        <v>#N/A</v>
      </c>
      <c r="BB1641" s="239" t="e">
        <f>VLOOKUP($AT1641,'#Input Lists#'!$L$3:$S$833,8,FALSE)</f>
        <v>#N/A</v>
      </c>
      <c r="BC1641" s="91" t="str">
        <f t="shared" si="158"/>
        <v/>
      </c>
      <c r="BD1641" s="91" t="str">
        <f t="shared" si="159"/>
        <v/>
      </c>
      <c r="BE1641" s="15" t="str">
        <f t="shared" si="160"/>
        <v/>
      </c>
      <c r="BF1641" s="92" t="str">
        <f t="shared" si="161"/>
        <v>No Sighting Date</v>
      </c>
    </row>
    <row r="1642" spans="1:58" x14ac:dyDescent="0.25">
      <c r="A1642" s="118">
        <v>1637</v>
      </c>
      <c r="B1642" s="119"/>
      <c r="C1642" s="120"/>
      <c r="D1642" s="121"/>
      <c r="E1642" s="121"/>
      <c r="F1642" s="236"/>
      <c r="G1642" s="122" t="str">
        <f>IFERROR(VLOOKUP(F1642,'#Location List#'!$U$3:$V$1154,2,FALSE),"")</f>
        <v/>
      </c>
      <c r="H1642" s="120"/>
      <c r="I1642" s="120"/>
      <c r="J1642" s="120"/>
      <c r="K1642" s="120"/>
      <c r="L1642" s="120"/>
      <c r="M1642" s="120"/>
      <c r="N1642" s="120"/>
      <c r="O1642" s="120"/>
      <c r="P1642" s="120"/>
      <c r="Q1642" s="120"/>
      <c r="R1642" s="120"/>
      <c r="S1642" s="120"/>
      <c r="T1642" s="205">
        <f t="shared" si="156"/>
        <v>0</v>
      </c>
      <c r="U1642" s="205">
        <f t="shared" si="157"/>
        <v>0</v>
      </c>
      <c r="V1642" s="210"/>
      <c r="W1642" s="210"/>
      <c r="X1642" s="23" t="str">
        <f>IFERROR(VLOOKUP(AT1642,'#Input Lists#'!$L$3:$AH$833,3,FALSE)," ")</f>
        <v xml:space="preserve"> </v>
      </c>
      <c r="Y1642" s="23" t="str">
        <f>IFERROR(VLOOKUP(AT1642,'#Input Lists#'!$L$3:$AH$833,5,FALSE)," ")</f>
        <v xml:space="preserve"> </v>
      </c>
      <c r="Z1642" s="206" t="str">
        <f>IFERROR(VLOOKUP(AT1642,'#Input Lists#'!$L$3:$AH$833,9,FALSE)," ")</f>
        <v xml:space="preserve"> </v>
      </c>
      <c r="AA1642" s="119" t="s">
        <v>1527</v>
      </c>
      <c r="AB1642" s="120"/>
      <c r="AC1642" s="123"/>
      <c r="AD1642" s="123"/>
      <c r="AE1642" s="123"/>
      <c r="AF1642" s="123"/>
      <c r="AG1642" s="123"/>
      <c r="AH1642" s="123"/>
      <c r="AI1642" s="123"/>
      <c r="AJ1642" s="123"/>
      <c r="AK1642" s="123"/>
      <c r="AL1642" s="123"/>
      <c r="AM1642" s="123"/>
      <c r="AN1642" s="123"/>
      <c r="AO1642" s="123"/>
      <c r="AP1642" s="120"/>
      <c r="AQ1642" s="125" t="str">
        <f>IFERROR(VLOOKUP(G1642,'#Location List#'!$C$3:$D$150,2,FALSE),"")</f>
        <v/>
      </c>
      <c r="AR1642" s="125" t="str">
        <f>IFERROR(VLOOKUP(F1642,'#Location List#'!$Q$3:$R$1154,2,FALSE),"")</f>
        <v/>
      </c>
      <c r="AS1642" s="125" t="str">
        <f>IFERROR(VLOOKUP(V1642,'#Input Lists#'!$B$3:$D$46,3,FALSE),"")</f>
        <v/>
      </c>
      <c r="AT1642" s="125" t="str">
        <f>IFERROR(VLOOKUP(CONCATENATE(V1642," ",W1642),'#Input Lists#'!$K$3:$L$827,2,FALSE),"")</f>
        <v/>
      </c>
      <c r="AU1642" s="125">
        <f>IFERROR(VLOOKUP(AA1642,'#Input Lists#'!$BU$3:$BV$8,2,FALSE),"")</f>
        <v>1</v>
      </c>
      <c r="AV1642" s="118" t="str">
        <f>IFERROR(VLOOKUP(AB1642,'#Input Lists#'!$BO$3:$BP$9,2,FALSE),"")</f>
        <v/>
      </c>
      <c r="AW1642" s="118">
        <f>IFERROR(VLOOKUP(AC1642,'#Input Lists#'!$BL$3:$BM$7,2,FALSE),"")</f>
        <v>1</v>
      </c>
      <c r="AX1642" s="52" t="e">
        <f>VLOOKUP(AQ1642,'#Location List#'!$D$3:$K$150,4,FALSE)</f>
        <v>#N/A</v>
      </c>
      <c r="AY1642" s="273" t="e">
        <f>VLOOKUP(AX1642,'#Location List#'!$Z$3:$AA$13,2,FALSE)</f>
        <v>#N/A</v>
      </c>
      <c r="AZ1642" s="126" t="e">
        <f>VLOOKUP($AT1642,'#Input Lists#'!$L$3:$S$1033,6,FALSE)</f>
        <v>#N/A</v>
      </c>
      <c r="BA1642" s="239" t="e">
        <f>VLOOKUP($AT1642,'#Input Lists#'!$L$3:$S$833,7,FALSE)</f>
        <v>#N/A</v>
      </c>
      <c r="BB1642" s="239" t="e">
        <f>VLOOKUP($AT1642,'#Input Lists#'!$L$3:$S$833,8,FALSE)</f>
        <v>#N/A</v>
      </c>
      <c r="BC1642" s="91" t="str">
        <f t="shared" si="158"/>
        <v/>
      </c>
      <c r="BD1642" s="91" t="str">
        <f t="shared" si="159"/>
        <v/>
      </c>
      <c r="BE1642" s="15" t="str">
        <f t="shared" si="160"/>
        <v/>
      </c>
      <c r="BF1642" s="92" t="str">
        <f t="shared" si="161"/>
        <v>No Sighting Date</v>
      </c>
    </row>
    <row r="1643" spans="1:58" x14ac:dyDescent="0.25">
      <c r="A1643" s="118">
        <v>1638</v>
      </c>
      <c r="B1643" s="119"/>
      <c r="C1643" s="120"/>
      <c r="D1643" s="121"/>
      <c r="E1643" s="121"/>
      <c r="F1643" s="236"/>
      <c r="G1643" s="122" t="str">
        <f>IFERROR(VLOOKUP(F1643,'#Location List#'!$U$3:$V$1154,2,FALSE),"")</f>
        <v/>
      </c>
      <c r="H1643" s="120"/>
      <c r="I1643" s="120"/>
      <c r="J1643" s="120"/>
      <c r="K1643" s="120"/>
      <c r="L1643" s="120"/>
      <c r="M1643" s="120"/>
      <c r="N1643" s="120"/>
      <c r="O1643" s="120"/>
      <c r="P1643" s="120"/>
      <c r="Q1643" s="120"/>
      <c r="R1643" s="120"/>
      <c r="S1643" s="120"/>
      <c r="T1643" s="205">
        <f t="shared" si="156"/>
        <v>0</v>
      </c>
      <c r="U1643" s="205">
        <f t="shared" si="157"/>
        <v>0</v>
      </c>
      <c r="V1643" s="210"/>
      <c r="W1643" s="210"/>
      <c r="X1643" s="23" t="str">
        <f>IFERROR(VLOOKUP(AT1643,'#Input Lists#'!$L$3:$AH$833,3,FALSE)," ")</f>
        <v xml:space="preserve"> </v>
      </c>
      <c r="Y1643" s="23" t="str">
        <f>IFERROR(VLOOKUP(AT1643,'#Input Lists#'!$L$3:$AH$833,5,FALSE)," ")</f>
        <v xml:space="preserve"> </v>
      </c>
      <c r="Z1643" s="206" t="str">
        <f>IFERROR(VLOOKUP(AT1643,'#Input Lists#'!$L$3:$AH$833,9,FALSE)," ")</f>
        <v xml:space="preserve"> </v>
      </c>
      <c r="AA1643" s="119" t="s">
        <v>1527</v>
      </c>
      <c r="AB1643" s="120"/>
      <c r="AC1643" s="123"/>
      <c r="AD1643" s="123"/>
      <c r="AE1643" s="123"/>
      <c r="AF1643" s="123"/>
      <c r="AG1643" s="123"/>
      <c r="AH1643" s="123"/>
      <c r="AI1643" s="123"/>
      <c r="AJ1643" s="123"/>
      <c r="AK1643" s="123"/>
      <c r="AL1643" s="123"/>
      <c r="AM1643" s="123"/>
      <c r="AN1643" s="123"/>
      <c r="AO1643" s="123"/>
      <c r="AP1643" s="120"/>
      <c r="AQ1643" s="125" t="str">
        <f>IFERROR(VLOOKUP(G1643,'#Location List#'!$C$3:$D$150,2,FALSE),"")</f>
        <v/>
      </c>
      <c r="AR1643" s="125" t="str">
        <f>IFERROR(VLOOKUP(F1643,'#Location List#'!$Q$3:$R$1154,2,FALSE),"")</f>
        <v/>
      </c>
      <c r="AS1643" s="125" t="str">
        <f>IFERROR(VLOOKUP(V1643,'#Input Lists#'!$B$3:$D$46,3,FALSE),"")</f>
        <v/>
      </c>
      <c r="AT1643" s="125" t="str">
        <f>IFERROR(VLOOKUP(CONCATENATE(V1643," ",W1643),'#Input Lists#'!$K$3:$L$827,2,FALSE),"")</f>
        <v/>
      </c>
      <c r="AU1643" s="125">
        <f>IFERROR(VLOOKUP(AA1643,'#Input Lists#'!$BU$3:$BV$8,2,FALSE),"")</f>
        <v>1</v>
      </c>
      <c r="AV1643" s="118" t="str">
        <f>IFERROR(VLOOKUP(AB1643,'#Input Lists#'!$BO$3:$BP$9,2,FALSE),"")</f>
        <v/>
      </c>
      <c r="AW1643" s="118">
        <f>IFERROR(VLOOKUP(AC1643,'#Input Lists#'!$BL$3:$BM$7,2,FALSE),"")</f>
        <v>1</v>
      </c>
      <c r="AX1643" s="52" t="e">
        <f>VLOOKUP(AQ1643,'#Location List#'!$D$3:$K$150,4,FALSE)</f>
        <v>#N/A</v>
      </c>
      <c r="AY1643" s="273" t="e">
        <f>VLOOKUP(AX1643,'#Location List#'!$Z$3:$AA$13,2,FALSE)</f>
        <v>#N/A</v>
      </c>
      <c r="AZ1643" s="126" t="e">
        <f>VLOOKUP($AT1643,'#Input Lists#'!$L$3:$S$1033,6,FALSE)</f>
        <v>#N/A</v>
      </c>
      <c r="BA1643" s="239" t="e">
        <f>VLOOKUP($AT1643,'#Input Lists#'!$L$3:$S$833,7,FALSE)</f>
        <v>#N/A</v>
      </c>
      <c r="BB1643" s="239" t="e">
        <f>VLOOKUP($AT1643,'#Input Lists#'!$L$3:$S$833,8,FALSE)</f>
        <v>#N/A</v>
      </c>
      <c r="BC1643" s="91" t="str">
        <f t="shared" si="158"/>
        <v/>
      </c>
      <c r="BD1643" s="91" t="str">
        <f t="shared" si="159"/>
        <v/>
      </c>
      <c r="BE1643" s="15" t="str">
        <f t="shared" si="160"/>
        <v/>
      </c>
      <c r="BF1643" s="92" t="str">
        <f t="shared" si="161"/>
        <v>No Sighting Date</v>
      </c>
    </row>
    <row r="1644" spans="1:58" x14ac:dyDescent="0.25">
      <c r="A1644" s="118">
        <v>1639</v>
      </c>
      <c r="B1644" s="119"/>
      <c r="C1644" s="120"/>
      <c r="D1644" s="121"/>
      <c r="E1644" s="121"/>
      <c r="F1644" s="236"/>
      <c r="G1644" s="122" t="str">
        <f>IFERROR(VLOOKUP(F1644,'#Location List#'!$U$3:$V$1154,2,FALSE),"")</f>
        <v/>
      </c>
      <c r="H1644" s="120"/>
      <c r="I1644" s="120"/>
      <c r="J1644" s="120"/>
      <c r="K1644" s="120"/>
      <c r="L1644" s="120"/>
      <c r="M1644" s="120"/>
      <c r="N1644" s="120"/>
      <c r="O1644" s="120"/>
      <c r="P1644" s="120"/>
      <c r="Q1644" s="120"/>
      <c r="R1644" s="120"/>
      <c r="S1644" s="120"/>
      <c r="T1644" s="205">
        <f t="shared" si="156"/>
        <v>0</v>
      </c>
      <c r="U1644" s="205">
        <f t="shared" si="157"/>
        <v>0</v>
      </c>
      <c r="V1644" s="210"/>
      <c r="W1644" s="210"/>
      <c r="X1644" s="23" t="str">
        <f>IFERROR(VLOOKUP(AT1644,'#Input Lists#'!$L$3:$AH$833,3,FALSE)," ")</f>
        <v xml:space="preserve"> </v>
      </c>
      <c r="Y1644" s="23" t="str">
        <f>IFERROR(VLOOKUP(AT1644,'#Input Lists#'!$L$3:$AH$833,5,FALSE)," ")</f>
        <v xml:space="preserve"> </v>
      </c>
      <c r="Z1644" s="206" t="str">
        <f>IFERROR(VLOOKUP(AT1644,'#Input Lists#'!$L$3:$AH$833,9,FALSE)," ")</f>
        <v xml:space="preserve"> </v>
      </c>
      <c r="AA1644" s="119" t="s">
        <v>1527</v>
      </c>
      <c r="AB1644" s="120"/>
      <c r="AC1644" s="123"/>
      <c r="AD1644" s="123"/>
      <c r="AE1644" s="123"/>
      <c r="AF1644" s="123"/>
      <c r="AG1644" s="123"/>
      <c r="AH1644" s="123"/>
      <c r="AI1644" s="123"/>
      <c r="AJ1644" s="123"/>
      <c r="AK1644" s="123"/>
      <c r="AL1644" s="123"/>
      <c r="AM1644" s="123"/>
      <c r="AN1644" s="123"/>
      <c r="AO1644" s="123"/>
      <c r="AP1644" s="120"/>
      <c r="AQ1644" s="125" t="str">
        <f>IFERROR(VLOOKUP(G1644,'#Location List#'!$C$3:$D$150,2,FALSE),"")</f>
        <v/>
      </c>
      <c r="AR1644" s="125" t="str">
        <f>IFERROR(VLOOKUP(F1644,'#Location List#'!$Q$3:$R$1154,2,FALSE),"")</f>
        <v/>
      </c>
      <c r="AS1644" s="125" t="str">
        <f>IFERROR(VLOOKUP(V1644,'#Input Lists#'!$B$3:$D$46,3,FALSE),"")</f>
        <v/>
      </c>
      <c r="AT1644" s="125" t="str">
        <f>IFERROR(VLOOKUP(CONCATENATE(V1644," ",W1644),'#Input Lists#'!$K$3:$L$827,2,FALSE),"")</f>
        <v/>
      </c>
      <c r="AU1644" s="125">
        <f>IFERROR(VLOOKUP(AA1644,'#Input Lists#'!$BU$3:$BV$8,2,FALSE),"")</f>
        <v>1</v>
      </c>
      <c r="AV1644" s="118" t="str">
        <f>IFERROR(VLOOKUP(AB1644,'#Input Lists#'!$BO$3:$BP$9,2,FALSE),"")</f>
        <v/>
      </c>
      <c r="AW1644" s="118">
        <f>IFERROR(VLOOKUP(AC1644,'#Input Lists#'!$BL$3:$BM$7,2,FALSE),"")</f>
        <v>1</v>
      </c>
      <c r="AX1644" s="52" t="e">
        <f>VLOOKUP(AQ1644,'#Location List#'!$D$3:$K$150,4,FALSE)</f>
        <v>#N/A</v>
      </c>
      <c r="AY1644" s="273" t="e">
        <f>VLOOKUP(AX1644,'#Location List#'!$Z$3:$AA$13,2,FALSE)</f>
        <v>#N/A</v>
      </c>
      <c r="AZ1644" s="126" t="e">
        <f>VLOOKUP($AT1644,'#Input Lists#'!$L$3:$S$1033,6,FALSE)</f>
        <v>#N/A</v>
      </c>
      <c r="BA1644" s="239" t="e">
        <f>VLOOKUP($AT1644,'#Input Lists#'!$L$3:$S$833,7,FALSE)</f>
        <v>#N/A</v>
      </c>
      <c r="BB1644" s="239" t="e">
        <f>VLOOKUP($AT1644,'#Input Lists#'!$L$3:$S$833,8,FALSE)</f>
        <v>#N/A</v>
      </c>
      <c r="BC1644" s="91" t="str">
        <f t="shared" si="158"/>
        <v/>
      </c>
      <c r="BD1644" s="91" t="str">
        <f t="shared" si="159"/>
        <v/>
      </c>
      <c r="BE1644" s="15" t="str">
        <f t="shared" si="160"/>
        <v/>
      </c>
      <c r="BF1644" s="92" t="str">
        <f t="shared" si="161"/>
        <v>No Sighting Date</v>
      </c>
    </row>
    <row r="1645" spans="1:58" x14ac:dyDescent="0.25">
      <c r="A1645" s="118">
        <v>1640</v>
      </c>
      <c r="B1645" s="119"/>
      <c r="C1645" s="120"/>
      <c r="D1645" s="121"/>
      <c r="E1645" s="121"/>
      <c r="F1645" s="236"/>
      <c r="G1645" s="122" t="str">
        <f>IFERROR(VLOOKUP(F1645,'#Location List#'!$U$3:$V$1154,2,FALSE),"")</f>
        <v/>
      </c>
      <c r="H1645" s="120"/>
      <c r="I1645" s="120"/>
      <c r="J1645" s="120"/>
      <c r="K1645" s="120"/>
      <c r="L1645" s="120"/>
      <c r="M1645" s="120"/>
      <c r="N1645" s="120"/>
      <c r="O1645" s="120"/>
      <c r="P1645" s="120"/>
      <c r="Q1645" s="120"/>
      <c r="R1645" s="120"/>
      <c r="S1645" s="120"/>
      <c r="T1645" s="205">
        <f t="shared" si="156"/>
        <v>0</v>
      </c>
      <c r="U1645" s="205">
        <f t="shared" si="157"/>
        <v>0</v>
      </c>
      <c r="V1645" s="210"/>
      <c r="W1645" s="210"/>
      <c r="X1645" s="23" t="str">
        <f>IFERROR(VLOOKUP(AT1645,'#Input Lists#'!$L$3:$AH$833,3,FALSE)," ")</f>
        <v xml:space="preserve"> </v>
      </c>
      <c r="Y1645" s="23" t="str">
        <f>IFERROR(VLOOKUP(AT1645,'#Input Lists#'!$L$3:$AH$833,5,FALSE)," ")</f>
        <v xml:space="preserve"> </v>
      </c>
      <c r="Z1645" s="206" t="str">
        <f>IFERROR(VLOOKUP(AT1645,'#Input Lists#'!$L$3:$AH$833,9,FALSE)," ")</f>
        <v xml:space="preserve"> </v>
      </c>
      <c r="AA1645" s="119" t="s">
        <v>1527</v>
      </c>
      <c r="AB1645" s="120"/>
      <c r="AC1645" s="123"/>
      <c r="AD1645" s="123"/>
      <c r="AE1645" s="123"/>
      <c r="AF1645" s="123"/>
      <c r="AG1645" s="123"/>
      <c r="AH1645" s="123"/>
      <c r="AI1645" s="123"/>
      <c r="AJ1645" s="123"/>
      <c r="AK1645" s="123"/>
      <c r="AL1645" s="123"/>
      <c r="AM1645" s="123"/>
      <c r="AN1645" s="123"/>
      <c r="AO1645" s="123"/>
      <c r="AP1645" s="120"/>
      <c r="AQ1645" s="125" t="str">
        <f>IFERROR(VLOOKUP(G1645,'#Location List#'!$C$3:$D$150,2,FALSE),"")</f>
        <v/>
      </c>
      <c r="AR1645" s="125" t="str">
        <f>IFERROR(VLOOKUP(F1645,'#Location List#'!$Q$3:$R$1154,2,FALSE),"")</f>
        <v/>
      </c>
      <c r="AS1645" s="125" t="str">
        <f>IFERROR(VLOOKUP(V1645,'#Input Lists#'!$B$3:$D$46,3,FALSE),"")</f>
        <v/>
      </c>
      <c r="AT1645" s="125" t="str">
        <f>IFERROR(VLOOKUP(CONCATENATE(V1645," ",W1645),'#Input Lists#'!$K$3:$L$827,2,FALSE),"")</f>
        <v/>
      </c>
      <c r="AU1645" s="125">
        <f>IFERROR(VLOOKUP(AA1645,'#Input Lists#'!$BU$3:$BV$8,2,FALSE),"")</f>
        <v>1</v>
      </c>
      <c r="AV1645" s="118" t="str">
        <f>IFERROR(VLOOKUP(AB1645,'#Input Lists#'!$BO$3:$BP$9,2,FALSE),"")</f>
        <v/>
      </c>
      <c r="AW1645" s="118">
        <f>IFERROR(VLOOKUP(AC1645,'#Input Lists#'!$BL$3:$BM$7,2,FALSE),"")</f>
        <v>1</v>
      </c>
      <c r="AX1645" s="52" t="e">
        <f>VLOOKUP(AQ1645,'#Location List#'!$D$3:$K$150,4,FALSE)</f>
        <v>#N/A</v>
      </c>
      <c r="AY1645" s="273" t="e">
        <f>VLOOKUP(AX1645,'#Location List#'!$Z$3:$AA$13,2,FALSE)</f>
        <v>#N/A</v>
      </c>
      <c r="AZ1645" s="126" t="e">
        <f>VLOOKUP($AT1645,'#Input Lists#'!$L$3:$S$1033,6,FALSE)</f>
        <v>#N/A</v>
      </c>
      <c r="BA1645" s="239" t="e">
        <f>VLOOKUP($AT1645,'#Input Lists#'!$L$3:$S$833,7,FALSE)</f>
        <v>#N/A</v>
      </c>
      <c r="BB1645" s="239" t="e">
        <f>VLOOKUP($AT1645,'#Input Lists#'!$L$3:$S$833,8,FALSE)</f>
        <v>#N/A</v>
      </c>
      <c r="BC1645" s="91" t="str">
        <f t="shared" si="158"/>
        <v/>
      </c>
      <c r="BD1645" s="91" t="str">
        <f t="shared" si="159"/>
        <v/>
      </c>
      <c r="BE1645" s="15" t="str">
        <f t="shared" si="160"/>
        <v/>
      </c>
      <c r="BF1645" s="92" t="str">
        <f t="shared" si="161"/>
        <v>No Sighting Date</v>
      </c>
    </row>
    <row r="1646" spans="1:58" x14ac:dyDescent="0.25">
      <c r="A1646" s="118">
        <v>1641</v>
      </c>
      <c r="B1646" s="119"/>
      <c r="C1646" s="120"/>
      <c r="D1646" s="121"/>
      <c r="E1646" s="121"/>
      <c r="F1646" s="236"/>
      <c r="G1646" s="122" t="str">
        <f>IFERROR(VLOOKUP(F1646,'#Location List#'!$U$3:$V$1154,2,FALSE),"")</f>
        <v/>
      </c>
      <c r="H1646" s="120"/>
      <c r="I1646" s="120"/>
      <c r="J1646" s="120"/>
      <c r="K1646" s="120"/>
      <c r="L1646" s="120"/>
      <c r="M1646" s="120"/>
      <c r="N1646" s="120"/>
      <c r="O1646" s="120"/>
      <c r="P1646" s="120"/>
      <c r="Q1646" s="120"/>
      <c r="R1646" s="120"/>
      <c r="S1646" s="120"/>
      <c r="T1646" s="205">
        <f t="shared" si="156"/>
        <v>0</v>
      </c>
      <c r="U1646" s="205">
        <f t="shared" si="157"/>
        <v>0</v>
      </c>
      <c r="V1646" s="210"/>
      <c r="W1646" s="210"/>
      <c r="X1646" s="23" t="str">
        <f>IFERROR(VLOOKUP(AT1646,'#Input Lists#'!$L$3:$AH$833,3,FALSE)," ")</f>
        <v xml:space="preserve"> </v>
      </c>
      <c r="Y1646" s="23" t="str">
        <f>IFERROR(VLOOKUP(AT1646,'#Input Lists#'!$L$3:$AH$833,5,FALSE)," ")</f>
        <v xml:space="preserve"> </v>
      </c>
      <c r="Z1646" s="206" t="str">
        <f>IFERROR(VLOOKUP(AT1646,'#Input Lists#'!$L$3:$AH$833,9,FALSE)," ")</f>
        <v xml:space="preserve"> </v>
      </c>
      <c r="AA1646" s="119" t="s">
        <v>1527</v>
      </c>
      <c r="AB1646" s="120"/>
      <c r="AC1646" s="123"/>
      <c r="AD1646" s="123"/>
      <c r="AE1646" s="123"/>
      <c r="AF1646" s="123"/>
      <c r="AG1646" s="123"/>
      <c r="AH1646" s="123"/>
      <c r="AI1646" s="123"/>
      <c r="AJ1646" s="123"/>
      <c r="AK1646" s="123"/>
      <c r="AL1646" s="123"/>
      <c r="AM1646" s="123"/>
      <c r="AN1646" s="123"/>
      <c r="AO1646" s="123"/>
      <c r="AP1646" s="120"/>
      <c r="AQ1646" s="125" t="str">
        <f>IFERROR(VLOOKUP(G1646,'#Location List#'!$C$3:$D$150,2,FALSE),"")</f>
        <v/>
      </c>
      <c r="AR1646" s="125" t="str">
        <f>IFERROR(VLOOKUP(F1646,'#Location List#'!$Q$3:$R$1154,2,FALSE),"")</f>
        <v/>
      </c>
      <c r="AS1646" s="125" t="str">
        <f>IFERROR(VLOOKUP(V1646,'#Input Lists#'!$B$3:$D$46,3,FALSE),"")</f>
        <v/>
      </c>
      <c r="AT1646" s="125" t="str">
        <f>IFERROR(VLOOKUP(CONCATENATE(V1646," ",W1646),'#Input Lists#'!$K$3:$L$827,2,FALSE),"")</f>
        <v/>
      </c>
      <c r="AU1646" s="125">
        <f>IFERROR(VLOOKUP(AA1646,'#Input Lists#'!$BU$3:$BV$8,2,FALSE),"")</f>
        <v>1</v>
      </c>
      <c r="AV1646" s="118" t="str">
        <f>IFERROR(VLOOKUP(AB1646,'#Input Lists#'!$BO$3:$BP$9,2,FALSE),"")</f>
        <v/>
      </c>
      <c r="AW1646" s="118">
        <f>IFERROR(VLOOKUP(AC1646,'#Input Lists#'!$BL$3:$BM$7,2,FALSE),"")</f>
        <v>1</v>
      </c>
      <c r="AX1646" s="52" t="e">
        <f>VLOOKUP(AQ1646,'#Location List#'!$D$3:$K$150,4,FALSE)</f>
        <v>#N/A</v>
      </c>
      <c r="AY1646" s="273" t="e">
        <f>VLOOKUP(AX1646,'#Location List#'!$Z$3:$AA$13,2,FALSE)</f>
        <v>#N/A</v>
      </c>
      <c r="AZ1646" s="126" t="e">
        <f>VLOOKUP($AT1646,'#Input Lists#'!$L$3:$S$1033,6,FALSE)</f>
        <v>#N/A</v>
      </c>
      <c r="BA1646" s="239" t="e">
        <f>VLOOKUP($AT1646,'#Input Lists#'!$L$3:$S$833,7,FALSE)</f>
        <v>#N/A</v>
      </c>
      <c r="BB1646" s="239" t="e">
        <f>VLOOKUP($AT1646,'#Input Lists#'!$L$3:$S$833,8,FALSE)</f>
        <v>#N/A</v>
      </c>
      <c r="BC1646" s="91" t="str">
        <f t="shared" si="158"/>
        <v/>
      </c>
      <c r="BD1646" s="91" t="str">
        <f t="shared" si="159"/>
        <v/>
      </c>
      <c r="BE1646" s="15" t="str">
        <f t="shared" si="160"/>
        <v/>
      </c>
      <c r="BF1646" s="92" t="str">
        <f t="shared" si="161"/>
        <v>No Sighting Date</v>
      </c>
    </row>
    <row r="1647" spans="1:58" x14ac:dyDescent="0.25">
      <c r="A1647" s="118">
        <v>1642</v>
      </c>
      <c r="B1647" s="119"/>
      <c r="C1647" s="120"/>
      <c r="D1647" s="121"/>
      <c r="E1647" s="121"/>
      <c r="F1647" s="236"/>
      <c r="G1647" s="122" t="str">
        <f>IFERROR(VLOOKUP(F1647,'#Location List#'!$U$3:$V$1154,2,FALSE),"")</f>
        <v/>
      </c>
      <c r="H1647" s="120"/>
      <c r="I1647" s="120"/>
      <c r="J1647" s="120"/>
      <c r="K1647" s="120"/>
      <c r="L1647" s="120"/>
      <c r="M1647" s="120"/>
      <c r="N1647" s="120"/>
      <c r="O1647" s="120"/>
      <c r="P1647" s="120"/>
      <c r="Q1647" s="120"/>
      <c r="R1647" s="120"/>
      <c r="S1647" s="120"/>
      <c r="T1647" s="205">
        <f t="shared" si="156"/>
        <v>0</v>
      </c>
      <c r="U1647" s="205">
        <f t="shared" si="157"/>
        <v>0</v>
      </c>
      <c r="V1647" s="210"/>
      <c r="W1647" s="210"/>
      <c r="X1647" s="23" t="str">
        <f>IFERROR(VLOOKUP(AT1647,'#Input Lists#'!$L$3:$AH$833,3,FALSE)," ")</f>
        <v xml:space="preserve"> </v>
      </c>
      <c r="Y1647" s="23" t="str">
        <f>IFERROR(VLOOKUP(AT1647,'#Input Lists#'!$L$3:$AH$833,5,FALSE)," ")</f>
        <v xml:space="preserve"> </v>
      </c>
      <c r="Z1647" s="206" t="str">
        <f>IFERROR(VLOOKUP(AT1647,'#Input Lists#'!$L$3:$AH$833,9,FALSE)," ")</f>
        <v xml:space="preserve"> </v>
      </c>
      <c r="AA1647" s="119" t="s">
        <v>1527</v>
      </c>
      <c r="AB1647" s="120"/>
      <c r="AC1647" s="123"/>
      <c r="AD1647" s="123"/>
      <c r="AE1647" s="123"/>
      <c r="AF1647" s="123"/>
      <c r="AG1647" s="123"/>
      <c r="AH1647" s="123"/>
      <c r="AI1647" s="123"/>
      <c r="AJ1647" s="123"/>
      <c r="AK1647" s="123"/>
      <c r="AL1647" s="123"/>
      <c r="AM1647" s="123"/>
      <c r="AN1647" s="123"/>
      <c r="AO1647" s="123"/>
      <c r="AP1647" s="120"/>
      <c r="AQ1647" s="125" t="str">
        <f>IFERROR(VLOOKUP(G1647,'#Location List#'!$C$3:$D$150,2,FALSE),"")</f>
        <v/>
      </c>
      <c r="AR1647" s="125" t="str">
        <f>IFERROR(VLOOKUP(F1647,'#Location List#'!$Q$3:$R$1154,2,FALSE),"")</f>
        <v/>
      </c>
      <c r="AS1647" s="125" t="str">
        <f>IFERROR(VLOOKUP(V1647,'#Input Lists#'!$B$3:$D$46,3,FALSE),"")</f>
        <v/>
      </c>
      <c r="AT1647" s="125" t="str">
        <f>IFERROR(VLOOKUP(CONCATENATE(V1647," ",W1647),'#Input Lists#'!$K$3:$L$827,2,FALSE),"")</f>
        <v/>
      </c>
      <c r="AU1647" s="125">
        <f>IFERROR(VLOOKUP(AA1647,'#Input Lists#'!$BU$3:$BV$8,2,FALSE),"")</f>
        <v>1</v>
      </c>
      <c r="AV1647" s="118" t="str">
        <f>IFERROR(VLOOKUP(AB1647,'#Input Lists#'!$BO$3:$BP$9,2,FALSE),"")</f>
        <v/>
      </c>
      <c r="AW1647" s="118">
        <f>IFERROR(VLOOKUP(AC1647,'#Input Lists#'!$BL$3:$BM$7,2,FALSE),"")</f>
        <v>1</v>
      </c>
      <c r="AX1647" s="52" t="e">
        <f>VLOOKUP(AQ1647,'#Location List#'!$D$3:$K$150,4,FALSE)</f>
        <v>#N/A</v>
      </c>
      <c r="AY1647" s="273" t="e">
        <f>VLOOKUP(AX1647,'#Location List#'!$Z$3:$AA$13,2,FALSE)</f>
        <v>#N/A</v>
      </c>
      <c r="AZ1647" s="126" t="e">
        <f>VLOOKUP($AT1647,'#Input Lists#'!$L$3:$S$1033,6,FALSE)</f>
        <v>#N/A</v>
      </c>
      <c r="BA1647" s="239" t="e">
        <f>VLOOKUP($AT1647,'#Input Lists#'!$L$3:$S$833,7,FALSE)</f>
        <v>#N/A</v>
      </c>
      <c r="BB1647" s="239" t="e">
        <f>VLOOKUP($AT1647,'#Input Lists#'!$L$3:$S$833,8,FALSE)</f>
        <v>#N/A</v>
      </c>
      <c r="BC1647" s="91" t="str">
        <f t="shared" si="158"/>
        <v/>
      </c>
      <c r="BD1647" s="91" t="str">
        <f t="shared" si="159"/>
        <v/>
      </c>
      <c r="BE1647" s="15" t="str">
        <f t="shared" si="160"/>
        <v/>
      </c>
      <c r="BF1647" s="92" t="str">
        <f t="shared" si="161"/>
        <v>No Sighting Date</v>
      </c>
    </row>
    <row r="1648" spans="1:58" x14ac:dyDescent="0.25">
      <c r="A1648" s="118">
        <v>1643</v>
      </c>
      <c r="B1648" s="119"/>
      <c r="C1648" s="120"/>
      <c r="D1648" s="121"/>
      <c r="E1648" s="121"/>
      <c r="F1648" s="236"/>
      <c r="G1648" s="122" t="str">
        <f>IFERROR(VLOOKUP(F1648,'#Location List#'!$U$3:$V$1154,2,FALSE),"")</f>
        <v/>
      </c>
      <c r="H1648" s="120"/>
      <c r="I1648" s="120"/>
      <c r="J1648" s="120"/>
      <c r="K1648" s="120"/>
      <c r="L1648" s="120"/>
      <c r="M1648" s="120"/>
      <c r="N1648" s="120"/>
      <c r="O1648" s="120"/>
      <c r="P1648" s="120"/>
      <c r="Q1648" s="120"/>
      <c r="R1648" s="120"/>
      <c r="S1648" s="120"/>
      <c r="T1648" s="205">
        <f t="shared" si="156"/>
        <v>0</v>
      </c>
      <c r="U1648" s="205">
        <f t="shared" si="157"/>
        <v>0</v>
      </c>
      <c r="V1648" s="210"/>
      <c r="W1648" s="210"/>
      <c r="X1648" s="23" t="str">
        <f>IFERROR(VLOOKUP(AT1648,'#Input Lists#'!$L$3:$AH$833,3,FALSE)," ")</f>
        <v xml:space="preserve"> </v>
      </c>
      <c r="Y1648" s="23" t="str">
        <f>IFERROR(VLOOKUP(AT1648,'#Input Lists#'!$L$3:$AH$833,5,FALSE)," ")</f>
        <v xml:space="preserve"> </v>
      </c>
      <c r="Z1648" s="206" t="str">
        <f>IFERROR(VLOOKUP(AT1648,'#Input Lists#'!$L$3:$AH$833,9,FALSE)," ")</f>
        <v xml:space="preserve"> </v>
      </c>
      <c r="AA1648" s="119" t="s">
        <v>1527</v>
      </c>
      <c r="AB1648" s="120"/>
      <c r="AC1648" s="123"/>
      <c r="AD1648" s="123"/>
      <c r="AE1648" s="123"/>
      <c r="AF1648" s="123"/>
      <c r="AG1648" s="123"/>
      <c r="AH1648" s="123"/>
      <c r="AI1648" s="123"/>
      <c r="AJ1648" s="123"/>
      <c r="AK1648" s="123"/>
      <c r="AL1648" s="123"/>
      <c r="AM1648" s="123"/>
      <c r="AN1648" s="123"/>
      <c r="AO1648" s="123"/>
      <c r="AP1648" s="120"/>
      <c r="AQ1648" s="125" t="str">
        <f>IFERROR(VLOOKUP(G1648,'#Location List#'!$C$3:$D$150,2,FALSE),"")</f>
        <v/>
      </c>
      <c r="AR1648" s="125" t="str">
        <f>IFERROR(VLOOKUP(F1648,'#Location List#'!$Q$3:$R$1154,2,FALSE),"")</f>
        <v/>
      </c>
      <c r="AS1648" s="125" t="str">
        <f>IFERROR(VLOOKUP(V1648,'#Input Lists#'!$B$3:$D$46,3,FALSE),"")</f>
        <v/>
      </c>
      <c r="AT1648" s="125" t="str">
        <f>IFERROR(VLOOKUP(CONCATENATE(V1648," ",W1648),'#Input Lists#'!$K$3:$L$827,2,FALSE),"")</f>
        <v/>
      </c>
      <c r="AU1648" s="125">
        <f>IFERROR(VLOOKUP(AA1648,'#Input Lists#'!$BU$3:$BV$8,2,FALSE),"")</f>
        <v>1</v>
      </c>
      <c r="AV1648" s="118" t="str">
        <f>IFERROR(VLOOKUP(AB1648,'#Input Lists#'!$BO$3:$BP$9,2,FALSE),"")</f>
        <v/>
      </c>
      <c r="AW1648" s="118">
        <f>IFERROR(VLOOKUP(AC1648,'#Input Lists#'!$BL$3:$BM$7,2,FALSE),"")</f>
        <v>1</v>
      </c>
      <c r="AX1648" s="52" t="e">
        <f>VLOOKUP(AQ1648,'#Location List#'!$D$3:$K$150,4,FALSE)</f>
        <v>#N/A</v>
      </c>
      <c r="AY1648" s="273" t="e">
        <f>VLOOKUP(AX1648,'#Location List#'!$Z$3:$AA$13,2,FALSE)</f>
        <v>#N/A</v>
      </c>
      <c r="AZ1648" s="126" t="e">
        <f>VLOOKUP($AT1648,'#Input Lists#'!$L$3:$S$1033,6,FALSE)</f>
        <v>#N/A</v>
      </c>
      <c r="BA1648" s="239" t="e">
        <f>VLOOKUP($AT1648,'#Input Lists#'!$L$3:$S$833,7,FALSE)</f>
        <v>#N/A</v>
      </c>
      <c r="BB1648" s="239" t="e">
        <f>VLOOKUP($AT1648,'#Input Lists#'!$L$3:$S$833,8,FALSE)</f>
        <v>#N/A</v>
      </c>
      <c r="BC1648" s="91" t="str">
        <f t="shared" si="158"/>
        <v/>
      </c>
      <c r="BD1648" s="91" t="str">
        <f t="shared" si="159"/>
        <v/>
      </c>
      <c r="BE1648" s="15" t="str">
        <f t="shared" si="160"/>
        <v/>
      </c>
      <c r="BF1648" s="92" t="str">
        <f t="shared" si="161"/>
        <v>No Sighting Date</v>
      </c>
    </row>
    <row r="1649" spans="1:58" x14ac:dyDescent="0.25">
      <c r="A1649" s="118">
        <v>1644</v>
      </c>
      <c r="B1649" s="119"/>
      <c r="C1649" s="120"/>
      <c r="D1649" s="121"/>
      <c r="E1649" s="121"/>
      <c r="F1649" s="236"/>
      <c r="G1649" s="122" t="str">
        <f>IFERROR(VLOOKUP(F1649,'#Location List#'!$U$3:$V$1154,2,FALSE),"")</f>
        <v/>
      </c>
      <c r="H1649" s="120"/>
      <c r="I1649" s="120"/>
      <c r="J1649" s="120"/>
      <c r="K1649" s="120"/>
      <c r="L1649" s="120"/>
      <c r="M1649" s="120"/>
      <c r="N1649" s="120"/>
      <c r="O1649" s="120"/>
      <c r="P1649" s="120"/>
      <c r="Q1649" s="120"/>
      <c r="R1649" s="120"/>
      <c r="S1649" s="120"/>
      <c r="T1649" s="205">
        <f t="shared" si="156"/>
        <v>0</v>
      </c>
      <c r="U1649" s="205">
        <f t="shared" si="157"/>
        <v>0</v>
      </c>
      <c r="V1649" s="210"/>
      <c r="W1649" s="210"/>
      <c r="X1649" s="23" t="str">
        <f>IFERROR(VLOOKUP(AT1649,'#Input Lists#'!$L$3:$AH$833,3,FALSE)," ")</f>
        <v xml:space="preserve"> </v>
      </c>
      <c r="Y1649" s="23" t="str">
        <f>IFERROR(VLOOKUP(AT1649,'#Input Lists#'!$L$3:$AH$833,5,FALSE)," ")</f>
        <v xml:space="preserve"> </v>
      </c>
      <c r="Z1649" s="206" t="str">
        <f>IFERROR(VLOOKUP(AT1649,'#Input Lists#'!$L$3:$AH$833,9,FALSE)," ")</f>
        <v xml:space="preserve"> </v>
      </c>
      <c r="AA1649" s="119" t="s">
        <v>1527</v>
      </c>
      <c r="AB1649" s="120"/>
      <c r="AC1649" s="123"/>
      <c r="AD1649" s="123"/>
      <c r="AE1649" s="123"/>
      <c r="AF1649" s="123"/>
      <c r="AG1649" s="123"/>
      <c r="AH1649" s="123"/>
      <c r="AI1649" s="123"/>
      <c r="AJ1649" s="123"/>
      <c r="AK1649" s="123"/>
      <c r="AL1649" s="123"/>
      <c r="AM1649" s="123"/>
      <c r="AN1649" s="123"/>
      <c r="AO1649" s="123"/>
      <c r="AP1649" s="120"/>
      <c r="AQ1649" s="125" t="str">
        <f>IFERROR(VLOOKUP(G1649,'#Location List#'!$C$3:$D$150,2,FALSE),"")</f>
        <v/>
      </c>
      <c r="AR1649" s="125" t="str">
        <f>IFERROR(VLOOKUP(F1649,'#Location List#'!$Q$3:$R$1154,2,FALSE),"")</f>
        <v/>
      </c>
      <c r="AS1649" s="125" t="str">
        <f>IFERROR(VLOOKUP(V1649,'#Input Lists#'!$B$3:$D$46,3,FALSE),"")</f>
        <v/>
      </c>
      <c r="AT1649" s="125" t="str">
        <f>IFERROR(VLOOKUP(CONCATENATE(V1649," ",W1649),'#Input Lists#'!$K$3:$L$827,2,FALSE),"")</f>
        <v/>
      </c>
      <c r="AU1649" s="125">
        <f>IFERROR(VLOOKUP(AA1649,'#Input Lists#'!$BU$3:$BV$8,2,FALSE),"")</f>
        <v>1</v>
      </c>
      <c r="AV1649" s="118" t="str">
        <f>IFERROR(VLOOKUP(AB1649,'#Input Lists#'!$BO$3:$BP$9,2,FALSE),"")</f>
        <v/>
      </c>
      <c r="AW1649" s="118">
        <f>IFERROR(VLOOKUP(AC1649,'#Input Lists#'!$BL$3:$BM$7,2,FALSE),"")</f>
        <v>1</v>
      </c>
      <c r="AX1649" s="52" t="e">
        <f>VLOOKUP(AQ1649,'#Location List#'!$D$3:$K$150,4,FALSE)</f>
        <v>#N/A</v>
      </c>
      <c r="AY1649" s="273" t="e">
        <f>VLOOKUP(AX1649,'#Location List#'!$Z$3:$AA$13,2,FALSE)</f>
        <v>#N/A</v>
      </c>
      <c r="AZ1649" s="126" t="e">
        <f>VLOOKUP($AT1649,'#Input Lists#'!$L$3:$S$1033,6,FALSE)</f>
        <v>#N/A</v>
      </c>
      <c r="BA1649" s="239" t="e">
        <f>VLOOKUP($AT1649,'#Input Lists#'!$L$3:$S$833,7,FALSE)</f>
        <v>#N/A</v>
      </c>
      <c r="BB1649" s="239" t="e">
        <f>VLOOKUP($AT1649,'#Input Lists#'!$L$3:$S$833,8,FALSE)</f>
        <v>#N/A</v>
      </c>
      <c r="BC1649" s="91" t="str">
        <f t="shared" si="158"/>
        <v/>
      </c>
      <c r="BD1649" s="91" t="str">
        <f t="shared" si="159"/>
        <v/>
      </c>
      <c r="BE1649" s="15" t="str">
        <f t="shared" si="160"/>
        <v/>
      </c>
      <c r="BF1649" s="92" t="str">
        <f t="shared" si="161"/>
        <v>No Sighting Date</v>
      </c>
    </row>
    <row r="1650" spans="1:58" x14ac:dyDescent="0.25">
      <c r="A1650" s="118">
        <v>1645</v>
      </c>
      <c r="B1650" s="119"/>
      <c r="C1650" s="120"/>
      <c r="D1650" s="121"/>
      <c r="E1650" s="121"/>
      <c r="F1650" s="236"/>
      <c r="G1650" s="122" t="str">
        <f>IFERROR(VLOOKUP(F1650,'#Location List#'!$U$3:$V$1154,2,FALSE),"")</f>
        <v/>
      </c>
      <c r="H1650" s="120"/>
      <c r="I1650" s="120"/>
      <c r="J1650" s="120"/>
      <c r="K1650" s="120"/>
      <c r="L1650" s="120"/>
      <c r="M1650" s="120"/>
      <c r="N1650" s="120"/>
      <c r="O1650" s="120"/>
      <c r="P1650" s="120"/>
      <c r="Q1650" s="120"/>
      <c r="R1650" s="120"/>
      <c r="S1650" s="120"/>
      <c r="T1650" s="205">
        <f t="shared" si="156"/>
        <v>0</v>
      </c>
      <c r="U1650" s="205">
        <f t="shared" si="157"/>
        <v>0</v>
      </c>
      <c r="V1650" s="210"/>
      <c r="W1650" s="210"/>
      <c r="X1650" s="23" t="str">
        <f>IFERROR(VLOOKUP(AT1650,'#Input Lists#'!$L$3:$AH$833,3,FALSE)," ")</f>
        <v xml:space="preserve"> </v>
      </c>
      <c r="Y1650" s="23" t="str">
        <f>IFERROR(VLOOKUP(AT1650,'#Input Lists#'!$L$3:$AH$833,5,FALSE)," ")</f>
        <v xml:space="preserve"> </v>
      </c>
      <c r="Z1650" s="206" t="str">
        <f>IFERROR(VLOOKUP(AT1650,'#Input Lists#'!$L$3:$AH$833,9,FALSE)," ")</f>
        <v xml:space="preserve"> </v>
      </c>
      <c r="AA1650" s="119" t="s">
        <v>1527</v>
      </c>
      <c r="AB1650" s="120"/>
      <c r="AC1650" s="123"/>
      <c r="AD1650" s="123"/>
      <c r="AE1650" s="123"/>
      <c r="AF1650" s="123"/>
      <c r="AG1650" s="123"/>
      <c r="AH1650" s="123"/>
      <c r="AI1650" s="123"/>
      <c r="AJ1650" s="123"/>
      <c r="AK1650" s="123"/>
      <c r="AL1650" s="123"/>
      <c r="AM1650" s="123"/>
      <c r="AN1650" s="123"/>
      <c r="AO1650" s="123"/>
      <c r="AP1650" s="120"/>
      <c r="AQ1650" s="125" t="str">
        <f>IFERROR(VLOOKUP(G1650,'#Location List#'!$C$3:$D$150,2,FALSE),"")</f>
        <v/>
      </c>
      <c r="AR1650" s="125" t="str">
        <f>IFERROR(VLOOKUP(F1650,'#Location List#'!$Q$3:$R$1154,2,FALSE),"")</f>
        <v/>
      </c>
      <c r="AS1650" s="125" t="str">
        <f>IFERROR(VLOOKUP(V1650,'#Input Lists#'!$B$3:$D$46,3,FALSE),"")</f>
        <v/>
      </c>
      <c r="AT1650" s="125" t="str">
        <f>IFERROR(VLOOKUP(CONCATENATE(V1650," ",W1650),'#Input Lists#'!$K$3:$L$827,2,FALSE),"")</f>
        <v/>
      </c>
      <c r="AU1650" s="125">
        <f>IFERROR(VLOOKUP(AA1650,'#Input Lists#'!$BU$3:$BV$8,2,FALSE),"")</f>
        <v>1</v>
      </c>
      <c r="AV1650" s="118" t="str">
        <f>IFERROR(VLOOKUP(AB1650,'#Input Lists#'!$BO$3:$BP$9,2,FALSE),"")</f>
        <v/>
      </c>
      <c r="AW1650" s="118">
        <f>IFERROR(VLOOKUP(AC1650,'#Input Lists#'!$BL$3:$BM$7,2,FALSE),"")</f>
        <v>1</v>
      </c>
      <c r="AX1650" s="52" t="e">
        <f>VLOOKUP(AQ1650,'#Location List#'!$D$3:$K$150,4,FALSE)</f>
        <v>#N/A</v>
      </c>
      <c r="AY1650" s="273" t="e">
        <f>VLOOKUP(AX1650,'#Location List#'!$Z$3:$AA$13,2,FALSE)</f>
        <v>#N/A</v>
      </c>
      <c r="AZ1650" s="126" t="e">
        <f>VLOOKUP($AT1650,'#Input Lists#'!$L$3:$S$1033,6,FALSE)</f>
        <v>#N/A</v>
      </c>
      <c r="BA1650" s="239" t="e">
        <f>VLOOKUP($AT1650,'#Input Lists#'!$L$3:$S$833,7,FALSE)</f>
        <v>#N/A</v>
      </c>
      <c r="BB1650" s="239" t="e">
        <f>VLOOKUP($AT1650,'#Input Lists#'!$L$3:$S$833,8,FALSE)</f>
        <v>#N/A</v>
      </c>
      <c r="BC1650" s="91" t="str">
        <f t="shared" si="158"/>
        <v/>
      </c>
      <c r="BD1650" s="91" t="str">
        <f t="shared" si="159"/>
        <v/>
      </c>
      <c r="BE1650" s="15" t="str">
        <f t="shared" si="160"/>
        <v/>
      </c>
      <c r="BF1650" s="92" t="str">
        <f t="shared" si="161"/>
        <v>No Sighting Date</v>
      </c>
    </row>
    <row r="1651" spans="1:58" x14ac:dyDescent="0.25">
      <c r="A1651" s="118">
        <v>1646</v>
      </c>
      <c r="B1651" s="119"/>
      <c r="C1651" s="120"/>
      <c r="D1651" s="121"/>
      <c r="E1651" s="121"/>
      <c r="F1651" s="236"/>
      <c r="G1651" s="122" t="str">
        <f>IFERROR(VLOOKUP(F1651,'#Location List#'!$U$3:$V$1154,2,FALSE),"")</f>
        <v/>
      </c>
      <c r="H1651" s="120"/>
      <c r="I1651" s="120"/>
      <c r="J1651" s="120"/>
      <c r="K1651" s="120"/>
      <c r="L1651" s="120"/>
      <c r="M1651" s="120"/>
      <c r="N1651" s="120"/>
      <c r="O1651" s="120"/>
      <c r="P1651" s="120"/>
      <c r="Q1651" s="120"/>
      <c r="R1651" s="120"/>
      <c r="S1651" s="120"/>
      <c r="T1651" s="205">
        <f t="shared" si="156"/>
        <v>0</v>
      </c>
      <c r="U1651" s="205">
        <f t="shared" si="157"/>
        <v>0</v>
      </c>
      <c r="V1651" s="210"/>
      <c r="W1651" s="210"/>
      <c r="X1651" s="23" t="str">
        <f>IFERROR(VLOOKUP(AT1651,'#Input Lists#'!$L$3:$AH$833,3,FALSE)," ")</f>
        <v xml:space="preserve"> </v>
      </c>
      <c r="Y1651" s="23" t="str">
        <f>IFERROR(VLOOKUP(AT1651,'#Input Lists#'!$L$3:$AH$833,5,FALSE)," ")</f>
        <v xml:space="preserve"> </v>
      </c>
      <c r="Z1651" s="206" t="str">
        <f>IFERROR(VLOOKUP(AT1651,'#Input Lists#'!$L$3:$AH$833,9,FALSE)," ")</f>
        <v xml:space="preserve"> </v>
      </c>
      <c r="AA1651" s="119" t="s">
        <v>1527</v>
      </c>
      <c r="AB1651" s="120"/>
      <c r="AC1651" s="123"/>
      <c r="AD1651" s="123"/>
      <c r="AE1651" s="123"/>
      <c r="AF1651" s="123"/>
      <c r="AG1651" s="123"/>
      <c r="AH1651" s="123"/>
      <c r="AI1651" s="123"/>
      <c r="AJ1651" s="123"/>
      <c r="AK1651" s="123"/>
      <c r="AL1651" s="123"/>
      <c r="AM1651" s="123"/>
      <c r="AN1651" s="123"/>
      <c r="AO1651" s="123"/>
      <c r="AP1651" s="120"/>
      <c r="AQ1651" s="125" t="str">
        <f>IFERROR(VLOOKUP(G1651,'#Location List#'!$C$3:$D$150,2,FALSE),"")</f>
        <v/>
      </c>
      <c r="AR1651" s="125" t="str">
        <f>IFERROR(VLOOKUP(F1651,'#Location List#'!$Q$3:$R$1154,2,FALSE),"")</f>
        <v/>
      </c>
      <c r="AS1651" s="125" t="str">
        <f>IFERROR(VLOOKUP(V1651,'#Input Lists#'!$B$3:$D$46,3,FALSE),"")</f>
        <v/>
      </c>
      <c r="AT1651" s="125" t="str">
        <f>IFERROR(VLOOKUP(CONCATENATE(V1651," ",W1651),'#Input Lists#'!$K$3:$L$827,2,FALSE),"")</f>
        <v/>
      </c>
      <c r="AU1651" s="125">
        <f>IFERROR(VLOOKUP(AA1651,'#Input Lists#'!$BU$3:$BV$8,2,FALSE),"")</f>
        <v>1</v>
      </c>
      <c r="AV1651" s="118" t="str">
        <f>IFERROR(VLOOKUP(AB1651,'#Input Lists#'!$BO$3:$BP$9,2,FALSE),"")</f>
        <v/>
      </c>
      <c r="AW1651" s="118">
        <f>IFERROR(VLOOKUP(AC1651,'#Input Lists#'!$BL$3:$BM$7,2,FALSE),"")</f>
        <v>1</v>
      </c>
      <c r="AX1651" s="52" t="e">
        <f>VLOOKUP(AQ1651,'#Location List#'!$D$3:$K$150,4,FALSE)</f>
        <v>#N/A</v>
      </c>
      <c r="AY1651" s="273" t="e">
        <f>VLOOKUP(AX1651,'#Location List#'!$Z$3:$AA$13,2,FALSE)</f>
        <v>#N/A</v>
      </c>
      <c r="AZ1651" s="126" t="e">
        <f>VLOOKUP($AT1651,'#Input Lists#'!$L$3:$S$1033,6,FALSE)</f>
        <v>#N/A</v>
      </c>
      <c r="BA1651" s="239" t="e">
        <f>VLOOKUP($AT1651,'#Input Lists#'!$L$3:$S$833,7,FALSE)</f>
        <v>#N/A</v>
      </c>
      <c r="BB1651" s="239" t="e">
        <f>VLOOKUP($AT1651,'#Input Lists#'!$L$3:$S$833,8,FALSE)</f>
        <v>#N/A</v>
      </c>
      <c r="BC1651" s="91" t="str">
        <f t="shared" si="158"/>
        <v/>
      </c>
      <c r="BD1651" s="91" t="str">
        <f t="shared" si="159"/>
        <v/>
      </c>
      <c r="BE1651" s="15" t="str">
        <f t="shared" si="160"/>
        <v/>
      </c>
      <c r="BF1651" s="92" t="str">
        <f t="shared" si="161"/>
        <v>No Sighting Date</v>
      </c>
    </row>
    <row r="1652" spans="1:58" x14ac:dyDescent="0.25">
      <c r="A1652" s="118">
        <v>1647</v>
      </c>
      <c r="B1652" s="119"/>
      <c r="C1652" s="120"/>
      <c r="D1652" s="121"/>
      <c r="E1652" s="121"/>
      <c r="F1652" s="236"/>
      <c r="G1652" s="122" t="str">
        <f>IFERROR(VLOOKUP(F1652,'#Location List#'!$U$3:$V$1154,2,FALSE),"")</f>
        <v/>
      </c>
      <c r="H1652" s="120"/>
      <c r="I1652" s="120"/>
      <c r="J1652" s="120"/>
      <c r="K1652" s="120"/>
      <c r="L1652" s="120"/>
      <c r="M1652" s="120"/>
      <c r="N1652" s="120"/>
      <c r="O1652" s="120"/>
      <c r="P1652" s="120"/>
      <c r="Q1652" s="120"/>
      <c r="R1652" s="120"/>
      <c r="S1652" s="120"/>
      <c r="T1652" s="205">
        <f t="shared" si="156"/>
        <v>0</v>
      </c>
      <c r="U1652" s="205">
        <f t="shared" si="157"/>
        <v>0</v>
      </c>
      <c r="V1652" s="210"/>
      <c r="W1652" s="210"/>
      <c r="X1652" s="23" t="str">
        <f>IFERROR(VLOOKUP(AT1652,'#Input Lists#'!$L$3:$AH$833,3,FALSE)," ")</f>
        <v xml:space="preserve"> </v>
      </c>
      <c r="Y1652" s="23" t="str">
        <f>IFERROR(VLOOKUP(AT1652,'#Input Lists#'!$L$3:$AH$833,5,FALSE)," ")</f>
        <v xml:space="preserve"> </v>
      </c>
      <c r="Z1652" s="206" t="str">
        <f>IFERROR(VLOOKUP(AT1652,'#Input Lists#'!$L$3:$AH$833,9,FALSE)," ")</f>
        <v xml:space="preserve"> </v>
      </c>
      <c r="AA1652" s="119" t="s">
        <v>1527</v>
      </c>
      <c r="AB1652" s="120"/>
      <c r="AC1652" s="123"/>
      <c r="AD1652" s="123"/>
      <c r="AE1652" s="123"/>
      <c r="AF1652" s="123"/>
      <c r="AG1652" s="123"/>
      <c r="AH1652" s="123"/>
      <c r="AI1652" s="123"/>
      <c r="AJ1652" s="123"/>
      <c r="AK1652" s="123"/>
      <c r="AL1652" s="123"/>
      <c r="AM1652" s="123"/>
      <c r="AN1652" s="123"/>
      <c r="AO1652" s="123"/>
      <c r="AP1652" s="120"/>
      <c r="AQ1652" s="125" t="str">
        <f>IFERROR(VLOOKUP(G1652,'#Location List#'!$C$3:$D$150,2,FALSE),"")</f>
        <v/>
      </c>
      <c r="AR1652" s="125" t="str">
        <f>IFERROR(VLOOKUP(F1652,'#Location List#'!$Q$3:$R$1154,2,FALSE),"")</f>
        <v/>
      </c>
      <c r="AS1652" s="125" t="str">
        <f>IFERROR(VLOOKUP(V1652,'#Input Lists#'!$B$3:$D$46,3,FALSE),"")</f>
        <v/>
      </c>
      <c r="AT1652" s="125" t="str">
        <f>IFERROR(VLOOKUP(CONCATENATE(V1652," ",W1652),'#Input Lists#'!$K$3:$L$827,2,FALSE),"")</f>
        <v/>
      </c>
      <c r="AU1652" s="125">
        <f>IFERROR(VLOOKUP(AA1652,'#Input Lists#'!$BU$3:$BV$8,2,FALSE),"")</f>
        <v>1</v>
      </c>
      <c r="AV1652" s="118" t="str">
        <f>IFERROR(VLOOKUP(AB1652,'#Input Lists#'!$BO$3:$BP$9,2,FALSE),"")</f>
        <v/>
      </c>
      <c r="AW1652" s="118">
        <f>IFERROR(VLOOKUP(AC1652,'#Input Lists#'!$BL$3:$BM$7,2,FALSE),"")</f>
        <v>1</v>
      </c>
      <c r="AX1652" s="52" t="e">
        <f>VLOOKUP(AQ1652,'#Location List#'!$D$3:$K$150,4,FALSE)</f>
        <v>#N/A</v>
      </c>
      <c r="AY1652" s="273" t="e">
        <f>VLOOKUP(AX1652,'#Location List#'!$Z$3:$AA$13,2,FALSE)</f>
        <v>#N/A</v>
      </c>
      <c r="AZ1652" s="126" t="e">
        <f>VLOOKUP($AT1652,'#Input Lists#'!$L$3:$S$1033,6,FALSE)</f>
        <v>#N/A</v>
      </c>
      <c r="BA1652" s="239" t="e">
        <f>VLOOKUP($AT1652,'#Input Lists#'!$L$3:$S$833,7,FALSE)</f>
        <v>#N/A</v>
      </c>
      <c r="BB1652" s="239" t="e">
        <f>VLOOKUP($AT1652,'#Input Lists#'!$L$3:$S$833,8,FALSE)</f>
        <v>#N/A</v>
      </c>
      <c r="BC1652" s="91" t="str">
        <f t="shared" si="158"/>
        <v/>
      </c>
      <c r="BD1652" s="91" t="str">
        <f t="shared" si="159"/>
        <v/>
      </c>
      <c r="BE1652" s="15" t="str">
        <f t="shared" si="160"/>
        <v/>
      </c>
      <c r="BF1652" s="92" t="str">
        <f t="shared" si="161"/>
        <v>No Sighting Date</v>
      </c>
    </row>
    <row r="1653" spans="1:58" x14ac:dyDescent="0.25">
      <c r="A1653" s="118">
        <v>1648</v>
      </c>
      <c r="B1653" s="119"/>
      <c r="C1653" s="120"/>
      <c r="D1653" s="121"/>
      <c r="E1653" s="121"/>
      <c r="F1653" s="236"/>
      <c r="G1653" s="122" t="str">
        <f>IFERROR(VLOOKUP(F1653,'#Location List#'!$U$3:$V$1154,2,FALSE),"")</f>
        <v/>
      </c>
      <c r="H1653" s="120"/>
      <c r="I1653" s="120"/>
      <c r="J1653" s="120"/>
      <c r="K1653" s="120"/>
      <c r="L1653" s="120"/>
      <c r="M1653" s="120"/>
      <c r="N1653" s="120"/>
      <c r="O1653" s="120"/>
      <c r="P1653" s="120"/>
      <c r="Q1653" s="120"/>
      <c r="R1653" s="120"/>
      <c r="S1653" s="120"/>
      <c r="T1653" s="205">
        <f t="shared" si="156"/>
        <v>0</v>
      </c>
      <c r="U1653" s="205">
        <f t="shared" si="157"/>
        <v>0</v>
      </c>
      <c r="V1653" s="210"/>
      <c r="W1653" s="210"/>
      <c r="X1653" s="23" t="str">
        <f>IFERROR(VLOOKUP(AT1653,'#Input Lists#'!$L$3:$AH$833,3,FALSE)," ")</f>
        <v xml:space="preserve"> </v>
      </c>
      <c r="Y1653" s="23" t="str">
        <f>IFERROR(VLOOKUP(AT1653,'#Input Lists#'!$L$3:$AH$833,5,FALSE)," ")</f>
        <v xml:space="preserve"> </v>
      </c>
      <c r="Z1653" s="206" t="str">
        <f>IFERROR(VLOOKUP(AT1653,'#Input Lists#'!$L$3:$AH$833,9,FALSE)," ")</f>
        <v xml:space="preserve"> </v>
      </c>
      <c r="AA1653" s="119" t="s">
        <v>1527</v>
      </c>
      <c r="AB1653" s="120"/>
      <c r="AC1653" s="123"/>
      <c r="AD1653" s="123"/>
      <c r="AE1653" s="123"/>
      <c r="AF1653" s="123"/>
      <c r="AG1653" s="123"/>
      <c r="AH1653" s="123"/>
      <c r="AI1653" s="123"/>
      <c r="AJ1653" s="123"/>
      <c r="AK1653" s="123"/>
      <c r="AL1653" s="123"/>
      <c r="AM1653" s="123"/>
      <c r="AN1653" s="123"/>
      <c r="AO1653" s="123"/>
      <c r="AP1653" s="120"/>
      <c r="AQ1653" s="125" t="str">
        <f>IFERROR(VLOOKUP(G1653,'#Location List#'!$C$3:$D$150,2,FALSE),"")</f>
        <v/>
      </c>
      <c r="AR1653" s="125" t="str">
        <f>IFERROR(VLOOKUP(F1653,'#Location List#'!$Q$3:$R$1154,2,FALSE),"")</f>
        <v/>
      </c>
      <c r="AS1653" s="125" t="str">
        <f>IFERROR(VLOOKUP(V1653,'#Input Lists#'!$B$3:$D$46,3,FALSE),"")</f>
        <v/>
      </c>
      <c r="AT1653" s="125" t="str">
        <f>IFERROR(VLOOKUP(CONCATENATE(V1653," ",W1653),'#Input Lists#'!$K$3:$L$827,2,FALSE),"")</f>
        <v/>
      </c>
      <c r="AU1653" s="125">
        <f>IFERROR(VLOOKUP(AA1653,'#Input Lists#'!$BU$3:$BV$8,2,FALSE),"")</f>
        <v>1</v>
      </c>
      <c r="AV1653" s="118" t="str">
        <f>IFERROR(VLOOKUP(AB1653,'#Input Lists#'!$BO$3:$BP$9,2,FALSE),"")</f>
        <v/>
      </c>
      <c r="AW1653" s="118">
        <f>IFERROR(VLOOKUP(AC1653,'#Input Lists#'!$BL$3:$BM$7,2,FALSE),"")</f>
        <v>1</v>
      </c>
      <c r="AX1653" s="52" t="e">
        <f>VLOOKUP(AQ1653,'#Location List#'!$D$3:$K$150,4,FALSE)</f>
        <v>#N/A</v>
      </c>
      <c r="AY1653" s="273" t="e">
        <f>VLOOKUP(AX1653,'#Location List#'!$Z$3:$AA$13,2,FALSE)</f>
        <v>#N/A</v>
      </c>
      <c r="AZ1653" s="126" t="e">
        <f>VLOOKUP($AT1653,'#Input Lists#'!$L$3:$S$1033,6,FALSE)</f>
        <v>#N/A</v>
      </c>
      <c r="BA1653" s="239" t="e">
        <f>VLOOKUP($AT1653,'#Input Lists#'!$L$3:$S$833,7,FALSE)</f>
        <v>#N/A</v>
      </c>
      <c r="BB1653" s="239" t="e">
        <f>VLOOKUP($AT1653,'#Input Lists#'!$L$3:$S$833,8,FALSE)</f>
        <v>#N/A</v>
      </c>
      <c r="BC1653" s="91" t="str">
        <f t="shared" si="158"/>
        <v/>
      </c>
      <c r="BD1653" s="91" t="str">
        <f t="shared" si="159"/>
        <v/>
      </c>
      <c r="BE1653" s="15" t="str">
        <f t="shared" si="160"/>
        <v/>
      </c>
      <c r="BF1653" s="92" t="str">
        <f t="shared" si="161"/>
        <v>No Sighting Date</v>
      </c>
    </row>
    <row r="1654" spans="1:58" x14ac:dyDescent="0.25">
      <c r="A1654" s="118">
        <v>1649</v>
      </c>
      <c r="B1654" s="119"/>
      <c r="C1654" s="120"/>
      <c r="D1654" s="121"/>
      <c r="E1654" s="121"/>
      <c r="F1654" s="236"/>
      <c r="G1654" s="122" t="str">
        <f>IFERROR(VLOOKUP(F1654,'#Location List#'!$U$3:$V$1154,2,FALSE),"")</f>
        <v/>
      </c>
      <c r="H1654" s="120"/>
      <c r="I1654" s="120"/>
      <c r="J1654" s="120"/>
      <c r="K1654" s="120"/>
      <c r="L1654" s="120"/>
      <c r="M1654" s="120"/>
      <c r="N1654" s="120"/>
      <c r="O1654" s="120"/>
      <c r="P1654" s="120"/>
      <c r="Q1654" s="120"/>
      <c r="R1654" s="120"/>
      <c r="S1654" s="120"/>
      <c r="T1654" s="205">
        <f t="shared" si="156"/>
        <v>0</v>
      </c>
      <c r="U1654" s="205">
        <f t="shared" si="157"/>
        <v>0</v>
      </c>
      <c r="V1654" s="210"/>
      <c r="W1654" s="210"/>
      <c r="X1654" s="23" t="str">
        <f>IFERROR(VLOOKUP(AT1654,'#Input Lists#'!$L$3:$AH$833,3,FALSE)," ")</f>
        <v xml:space="preserve"> </v>
      </c>
      <c r="Y1654" s="23" t="str">
        <f>IFERROR(VLOOKUP(AT1654,'#Input Lists#'!$L$3:$AH$833,5,FALSE)," ")</f>
        <v xml:space="preserve"> </v>
      </c>
      <c r="Z1654" s="206" t="str">
        <f>IFERROR(VLOOKUP(AT1654,'#Input Lists#'!$L$3:$AH$833,9,FALSE)," ")</f>
        <v xml:space="preserve"> </v>
      </c>
      <c r="AA1654" s="119" t="s">
        <v>1527</v>
      </c>
      <c r="AB1654" s="120"/>
      <c r="AC1654" s="123"/>
      <c r="AD1654" s="123"/>
      <c r="AE1654" s="123"/>
      <c r="AF1654" s="123"/>
      <c r="AG1654" s="123"/>
      <c r="AH1654" s="123"/>
      <c r="AI1654" s="123"/>
      <c r="AJ1654" s="123"/>
      <c r="AK1654" s="123"/>
      <c r="AL1654" s="123"/>
      <c r="AM1654" s="123"/>
      <c r="AN1654" s="123"/>
      <c r="AO1654" s="123"/>
      <c r="AP1654" s="120"/>
      <c r="AQ1654" s="125" t="str">
        <f>IFERROR(VLOOKUP(G1654,'#Location List#'!$C$3:$D$150,2,FALSE),"")</f>
        <v/>
      </c>
      <c r="AR1654" s="125" t="str">
        <f>IFERROR(VLOOKUP(F1654,'#Location List#'!$Q$3:$R$1154,2,FALSE),"")</f>
        <v/>
      </c>
      <c r="AS1654" s="125" t="str">
        <f>IFERROR(VLOOKUP(V1654,'#Input Lists#'!$B$3:$D$46,3,FALSE),"")</f>
        <v/>
      </c>
      <c r="AT1654" s="125" t="str">
        <f>IFERROR(VLOOKUP(CONCATENATE(V1654," ",W1654),'#Input Lists#'!$K$3:$L$827,2,FALSE),"")</f>
        <v/>
      </c>
      <c r="AU1654" s="125">
        <f>IFERROR(VLOOKUP(AA1654,'#Input Lists#'!$BU$3:$BV$8,2,FALSE),"")</f>
        <v>1</v>
      </c>
      <c r="AV1654" s="118" t="str">
        <f>IFERROR(VLOOKUP(AB1654,'#Input Lists#'!$BO$3:$BP$9,2,FALSE),"")</f>
        <v/>
      </c>
      <c r="AW1654" s="118">
        <f>IFERROR(VLOOKUP(AC1654,'#Input Lists#'!$BL$3:$BM$7,2,FALSE),"")</f>
        <v>1</v>
      </c>
      <c r="AX1654" s="52" t="e">
        <f>VLOOKUP(AQ1654,'#Location List#'!$D$3:$K$150,4,FALSE)</f>
        <v>#N/A</v>
      </c>
      <c r="AY1654" s="273" t="e">
        <f>VLOOKUP(AX1654,'#Location List#'!$Z$3:$AA$13,2,FALSE)</f>
        <v>#N/A</v>
      </c>
      <c r="AZ1654" s="126" t="e">
        <f>VLOOKUP($AT1654,'#Input Lists#'!$L$3:$S$1033,6,FALSE)</f>
        <v>#N/A</v>
      </c>
      <c r="BA1654" s="239" t="e">
        <f>VLOOKUP($AT1654,'#Input Lists#'!$L$3:$S$833,7,FALSE)</f>
        <v>#N/A</v>
      </c>
      <c r="BB1654" s="239" t="e">
        <f>VLOOKUP($AT1654,'#Input Lists#'!$L$3:$S$833,8,FALSE)</f>
        <v>#N/A</v>
      </c>
      <c r="BC1654" s="91" t="str">
        <f t="shared" si="158"/>
        <v/>
      </c>
      <c r="BD1654" s="91" t="str">
        <f t="shared" si="159"/>
        <v/>
      </c>
      <c r="BE1654" s="15" t="str">
        <f t="shared" si="160"/>
        <v/>
      </c>
      <c r="BF1654" s="92" t="str">
        <f t="shared" si="161"/>
        <v>No Sighting Date</v>
      </c>
    </row>
    <row r="1655" spans="1:58" x14ac:dyDescent="0.25">
      <c r="A1655" s="118">
        <v>1650</v>
      </c>
      <c r="B1655" s="119"/>
      <c r="C1655" s="120"/>
      <c r="D1655" s="121"/>
      <c r="E1655" s="121"/>
      <c r="F1655" s="236"/>
      <c r="G1655" s="122" t="str">
        <f>IFERROR(VLOOKUP(F1655,'#Location List#'!$U$3:$V$1154,2,FALSE),"")</f>
        <v/>
      </c>
      <c r="H1655" s="120"/>
      <c r="I1655" s="120"/>
      <c r="J1655" s="120"/>
      <c r="K1655" s="120"/>
      <c r="L1655" s="120"/>
      <c r="M1655" s="120"/>
      <c r="N1655" s="120"/>
      <c r="O1655" s="120"/>
      <c r="P1655" s="120"/>
      <c r="Q1655" s="120"/>
      <c r="R1655" s="120"/>
      <c r="S1655" s="120"/>
      <c r="T1655" s="205">
        <f t="shared" si="156"/>
        <v>0</v>
      </c>
      <c r="U1655" s="205">
        <f t="shared" si="157"/>
        <v>0</v>
      </c>
      <c r="V1655" s="210"/>
      <c r="W1655" s="210"/>
      <c r="X1655" s="23" t="str">
        <f>IFERROR(VLOOKUP(AT1655,'#Input Lists#'!$L$3:$AH$833,3,FALSE)," ")</f>
        <v xml:space="preserve"> </v>
      </c>
      <c r="Y1655" s="23" t="str">
        <f>IFERROR(VLOOKUP(AT1655,'#Input Lists#'!$L$3:$AH$833,5,FALSE)," ")</f>
        <v xml:space="preserve"> </v>
      </c>
      <c r="Z1655" s="206" t="str">
        <f>IFERROR(VLOOKUP(AT1655,'#Input Lists#'!$L$3:$AH$833,9,FALSE)," ")</f>
        <v xml:space="preserve"> </v>
      </c>
      <c r="AA1655" s="119" t="s">
        <v>1527</v>
      </c>
      <c r="AB1655" s="120"/>
      <c r="AC1655" s="123"/>
      <c r="AD1655" s="123"/>
      <c r="AE1655" s="123"/>
      <c r="AF1655" s="123"/>
      <c r="AG1655" s="123"/>
      <c r="AH1655" s="123"/>
      <c r="AI1655" s="123"/>
      <c r="AJ1655" s="123"/>
      <c r="AK1655" s="123"/>
      <c r="AL1655" s="123"/>
      <c r="AM1655" s="123"/>
      <c r="AN1655" s="123"/>
      <c r="AO1655" s="123"/>
      <c r="AP1655" s="120"/>
      <c r="AQ1655" s="125" t="str">
        <f>IFERROR(VLOOKUP(G1655,'#Location List#'!$C$3:$D$150,2,FALSE),"")</f>
        <v/>
      </c>
      <c r="AR1655" s="125" t="str">
        <f>IFERROR(VLOOKUP(F1655,'#Location List#'!$Q$3:$R$1154,2,FALSE),"")</f>
        <v/>
      </c>
      <c r="AS1655" s="125" t="str">
        <f>IFERROR(VLOOKUP(V1655,'#Input Lists#'!$B$3:$D$46,3,FALSE),"")</f>
        <v/>
      </c>
      <c r="AT1655" s="125" t="str">
        <f>IFERROR(VLOOKUP(CONCATENATE(V1655," ",W1655),'#Input Lists#'!$K$3:$L$827,2,FALSE),"")</f>
        <v/>
      </c>
      <c r="AU1655" s="125">
        <f>IFERROR(VLOOKUP(AA1655,'#Input Lists#'!$BU$3:$BV$8,2,FALSE),"")</f>
        <v>1</v>
      </c>
      <c r="AV1655" s="118" t="str">
        <f>IFERROR(VLOOKUP(AB1655,'#Input Lists#'!$BO$3:$BP$9,2,FALSE),"")</f>
        <v/>
      </c>
      <c r="AW1655" s="118">
        <f>IFERROR(VLOOKUP(AC1655,'#Input Lists#'!$BL$3:$BM$7,2,FALSE),"")</f>
        <v>1</v>
      </c>
      <c r="AX1655" s="52" t="e">
        <f>VLOOKUP(AQ1655,'#Location List#'!$D$3:$K$150,4,FALSE)</f>
        <v>#N/A</v>
      </c>
      <c r="AY1655" s="273" t="e">
        <f>VLOOKUP(AX1655,'#Location List#'!$Z$3:$AA$13,2,FALSE)</f>
        <v>#N/A</v>
      </c>
      <c r="AZ1655" s="126" t="e">
        <f>VLOOKUP($AT1655,'#Input Lists#'!$L$3:$S$1033,6,FALSE)</f>
        <v>#N/A</v>
      </c>
      <c r="BA1655" s="239" t="e">
        <f>VLOOKUP($AT1655,'#Input Lists#'!$L$3:$S$833,7,FALSE)</f>
        <v>#N/A</v>
      </c>
      <c r="BB1655" s="239" t="e">
        <f>VLOOKUP($AT1655,'#Input Lists#'!$L$3:$S$833,8,FALSE)</f>
        <v>#N/A</v>
      </c>
      <c r="BC1655" s="91" t="str">
        <f t="shared" si="158"/>
        <v/>
      </c>
      <c r="BD1655" s="91" t="str">
        <f t="shared" si="159"/>
        <v/>
      </c>
      <c r="BE1655" s="15" t="str">
        <f t="shared" si="160"/>
        <v/>
      </c>
      <c r="BF1655" s="92" t="str">
        <f t="shared" si="161"/>
        <v>No Sighting Date</v>
      </c>
    </row>
    <row r="1656" spans="1:58" x14ac:dyDescent="0.25">
      <c r="A1656" s="118">
        <v>1651</v>
      </c>
      <c r="B1656" s="119"/>
      <c r="C1656" s="120"/>
      <c r="D1656" s="121"/>
      <c r="E1656" s="121"/>
      <c r="F1656" s="236"/>
      <c r="G1656" s="122" t="str">
        <f>IFERROR(VLOOKUP(F1656,'#Location List#'!$U$3:$V$1154,2,FALSE),"")</f>
        <v/>
      </c>
      <c r="H1656" s="120"/>
      <c r="I1656" s="120"/>
      <c r="J1656" s="120"/>
      <c r="K1656" s="120"/>
      <c r="L1656" s="120"/>
      <c r="M1656" s="120"/>
      <c r="N1656" s="120"/>
      <c r="O1656" s="120"/>
      <c r="P1656" s="120"/>
      <c r="Q1656" s="120"/>
      <c r="R1656" s="120"/>
      <c r="S1656" s="120"/>
      <c r="T1656" s="205">
        <f t="shared" si="156"/>
        <v>0</v>
      </c>
      <c r="U1656" s="205">
        <f t="shared" si="157"/>
        <v>0</v>
      </c>
      <c r="V1656" s="210"/>
      <c r="W1656" s="210"/>
      <c r="X1656" s="23" t="str">
        <f>IFERROR(VLOOKUP(AT1656,'#Input Lists#'!$L$3:$AH$833,3,FALSE)," ")</f>
        <v xml:space="preserve"> </v>
      </c>
      <c r="Y1656" s="23" t="str">
        <f>IFERROR(VLOOKUP(AT1656,'#Input Lists#'!$L$3:$AH$833,5,FALSE)," ")</f>
        <v xml:space="preserve"> </v>
      </c>
      <c r="Z1656" s="206" t="str">
        <f>IFERROR(VLOOKUP(AT1656,'#Input Lists#'!$L$3:$AH$833,9,FALSE)," ")</f>
        <v xml:space="preserve"> </v>
      </c>
      <c r="AA1656" s="119" t="s">
        <v>1527</v>
      </c>
      <c r="AB1656" s="120"/>
      <c r="AC1656" s="123"/>
      <c r="AD1656" s="123"/>
      <c r="AE1656" s="123"/>
      <c r="AF1656" s="123"/>
      <c r="AG1656" s="123"/>
      <c r="AH1656" s="123"/>
      <c r="AI1656" s="123"/>
      <c r="AJ1656" s="123"/>
      <c r="AK1656" s="123"/>
      <c r="AL1656" s="123"/>
      <c r="AM1656" s="123"/>
      <c r="AN1656" s="123"/>
      <c r="AO1656" s="123"/>
      <c r="AP1656" s="120"/>
      <c r="AQ1656" s="125" t="str">
        <f>IFERROR(VLOOKUP(G1656,'#Location List#'!$C$3:$D$150,2,FALSE),"")</f>
        <v/>
      </c>
      <c r="AR1656" s="125" t="str">
        <f>IFERROR(VLOOKUP(F1656,'#Location List#'!$Q$3:$R$1154,2,FALSE),"")</f>
        <v/>
      </c>
      <c r="AS1656" s="125" t="str">
        <f>IFERROR(VLOOKUP(V1656,'#Input Lists#'!$B$3:$D$46,3,FALSE),"")</f>
        <v/>
      </c>
      <c r="AT1656" s="125" t="str">
        <f>IFERROR(VLOOKUP(CONCATENATE(V1656," ",W1656),'#Input Lists#'!$K$3:$L$827,2,FALSE),"")</f>
        <v/>
      </c>
      <c r="AU1656" s="125">
        <f>IFERROR(VLOOKUP(AA1656,'#Input Lists#'!$BU$3:$BV$8,2,FALSE),"")</f>
        <v>1</v>
      </c>
      <c r="AV1656" s="118" t="str">
        <f>IFERROR(VLOOKUP(AB1656,'#Input Lists#'!$BO$3:$BP$9,2,FALSE),"")</f>
        <v/>
      </c>
      <c r="AW1656" s="118">
        <f>IFERROR(VLOOKUP(AC1656,'#Input Lists#'!$BL$3:$BM$7,2,FALSE),"")</f>
        <v>1</v>
      </c>
      <c r="AX1656" s="52" t="e">
        <f>VLOOKUP(AQ1656,'#Location List#'!$D$3:$K$150,4,FALSE)</f>
        <v>#N/A</v>
      </c>
      <c r="AY1656" s="273" t="e">
        <f>VLOOKUP(AX1656,'#Location List#'!$Z$3:$AA$13,2,FALSE)</f>
        <v>#N/A</v>
      </c>
      <c r="AZ1656" s="126" t="e">
        <f>VLOOKUP($AT1656,'#Input Lists#'!$L$3:$S$1033,6,FALSE)</f>
        <v>#N/A</v>
      </c>
      <c r="BA1656" s="239" t="e">
        <f>VLOOKUP($AT1656,'#Input Lists#'!$L$3:$S$833,7,FALSE)</f>
        <v>#N/A</v>
      </c>
      <c r="BB1656" s="239" t="e">
        <f>VLOOKUP($AT1656,'#Input Lists#'!$L$3:$S$833,8,FALSE)</f>
        <v>#N/A</v>
      </c>
      <c r="BC1656" s="91" t="str">
        <f t="shared" si="158"/>
        <v/>
      </c>
      <c r="BD1656" s="91" t="str">
        <f t="shared" si="159"/>
        <v/>
      </c>
      <c r="BE1656" s="15" t="str">
        <f t="shared" si="160"/>
        <v/>
      </c>
      <c r="BF1656" s="92" t="str">
        <f t="shared" si="161"/>
        <v>No Sighting Date</v>
      </c>
    </row>
    <row r="1657" spans="1:58" x14ac:dyDescent="0.25">
      <c r="A1657" s="118">
        <v>1652</v>
      </c>
      <c r="B1657" s="119"/>
      <c r="C1657" s="120"/>
      <c r="D1657" s="121"/>
      <c r="E1657" s="121"/>
      <c r="F1657" s="236"/>
      <c r="G1657" s="122" t="str">
        <f>IFERROR(VLOOKUP(F1657,'#Location List#'!$U$3:$V$1154,2,FALSE),"")</f>
        <v/>
      </c>
      <c r="H1657" s="120"/>
      <c r="I1657" s="120"/>
      <c r="J1657" s="120"/>
      <c r="K1657" s="120"/>
      <c r="L1657" s="120"/>
      <c r="M1657" s="120"/>
      <c r="N1657" s="120"/>
      <c r="O1657" s="120"/>
      <c r="P1657" s="120"/>
      <c r="Q1657" s="120"/>
      <c r="R1657" s="120"/>
      <c r="S1657" s="120"/>
      <c r="T1657" s="205">
        <f t="shared" si="156"/>
        <v>0</v>
      </c>
      <c r="U1657" s="205">
        <f t="shared" si="157"/>
        <v>0</v>
      </c>
      <c r="V1657" s="210"/>
      <c r="W1657" s="210"/>
      <c r="X1657" s="23" t="str">
        <f>IFERROR(VLOOKUP(AT1657,'#Input Lists#'!$L$3:$AH$833,3,FALSE)," ")</f>
        <v xml:space="preserve"> </v>
      </c>
      <c r="Y1657" s="23" t="str">
        <f>IFERROR(VLOOKUP(AT1657,'#Input Lists#'!$L$3:$AH$833,5,FALSE)," ")</f>
        <v xml:space="preserve"> </v>
      </c>
      <c r="Z1657" s="206" t="str">
        <f>IFERROR(VLOOKUP(AT1657,'#Input Lists#'!$L$3:$AH$833,9,FALSE)," ")</f>
        <v xml:space="preserve"> </v>
      </c>
      <c r="AA1657" s="119" t="s">
        <v>1527</v>
      </c>
      <c r="AB1657" s="120"/>
      <c r="AC1657" s="123"/>
      <c r="AD1657" s="123"/>
      <c r="AE1657" s="123"/>
      <c r="AF1657" s="123"/>
      <c r="AG1657" s="123"/>
      <c r="AH1657" s="123"/>
      <c r="AI1657" s="123"/>
      <c r="AJ1657" s="123"/>
      <c r="AK1657" s="123"/>
      <c r="AL1657" s="123"/>
      <c r="AM1657" s="123"/>
      <c r="AN1657" s="123"/>
      <c r="AO1657" s="123"/>
      <c r="AP1657" s="120"/>
      <c r="AQ1657" s="125" t="str">
        <f>IFERROR(VLOOKUP(G1657,'#Location List#'!$C$3:$D$150,2,FALSE),"")</f>
        <v/>
      </c>
      <c r="AR1657" s="125" t="str">
        <f>IFERROR(VLOOKUP(F1657,'#Location List#'!$Q$3:$R$1154,2,FALSE),"")</f>
        <v/>
      </c>
      <c r="AS1657" s="125" t="str">
        <f>IFERROR(VLOOKUP(V1657,'#Input Lists#'!$B$3:$D$46,3,FALSE),"")</f>
        <v/>
      </c>
      <c r="AT1657" s="125" t="str">
        <f>IFERROR(VLOOKUP(CONCATENATE(V1657," ",W1657),'#Input Lists#'!$K$3:$L$827,2,FALSE),"")</f>
        <v/>
      </c>
      <c r="AU1657" s="125">
        <f>IFERROR(VLOOKUP(AA1657,'#Input Lists#'!$BU$3:$BV$8,2,FALSE),"")</f>
        <v>1</v>
      </c>
      <c r="AV1657" s="118" t="str">
        <f>IFERROR(VLOOKUP(AB1657,'#Input Lists#'!$BO$3:$BP$9,2,FALSE),"")</f>
        <v/>
      </c>
      <c r="AW1657" s="118">
        <f>IFERROR(VLOOKUP(AC1657,'#Input Lists#'!$BL$3:$BM$7,2,FALSE),"")</f>
        <v>1</v>
      </c>
      <c r="AX1657" s="52" t="e">
        <f>VLOOKUP(AQ1657,'#Location List#'!$D$3:$K$150,4,FALSE)</f>
        <v>#N/A</v>
      </c>
      <c r="AY1657" s="273" t="e">
        <f>VLOOKUP(AX1657,'#Location List#'!$Z$3:$AA$13,2,FALSE)</f>
        <v>#N/A</v>
      </c>
      <c r="AZ1657" s="126" t="e">
        <f>VLOOKUP($AT1657,'#Input Lists#'!$L$3:$S$1033,6,FALSE)</f>
        <v>#N/A</v>
      </c>
      <c r="BA1657" s="239" t="e">
        <f>VLOOKUP($AT1657,'#Input Lists#'!$L$3:$S$833,7,FALSE)</f>
        <v>#N/A</v>
      </c>
      <c r="BB1657" s="239" t="e">
        <f>VLOOKUP($AT1657,'#Input Lists#'!$L$3:$S$833,8,FALSE)</f>
        <v>#N/A</v>
      </c>
      <c r="BC1657" s="91" t="str">
        <f t="shared" si="158"/>
        <v/>
      </c>
      <c r="BD1657" s="91" t="str">
        <f t="shared" si="159"/>
        <v/>
      </c>
      <c r="BE1657" s="15" t="str">
        <f t="shared" si="160"/>
        <v/>
      </c>
      <c r="BF1657" s="92" t="str">
        <f t="shared" si="161"/>
        <v>No Sighting Date</v>
      </c>
    </row>
    <row r="1658" spans="1:58" x14ac:dyDescent="0.25">
      <c r="A1658" s="118">
        <v>1653</v>
      </c>
      <c r="B1658" s="119"/>
      <c r="C1658" s="120"/>
      <c r="D1658" s="121"/>
      <c r="E1658" s="121"/>
      <c r="F1658" s="236"/>
      <c r="G1658" s="122" t="str">
        <f>IFERROR(VLOOKUP(F1658,'#Location List#'!$U$3:$V$1154,2,FALSE),"")</f>
        <v/>
      </c>
      <c r="H1658" s="120"/>
      <c r="I1658" s="120"/>
      <c r="J1658" s="120"/>
      <c r="K1658" s="120"/>
      <c r="L1658" s="120"/>
      <c r="M1658" s="120"/>
      <c r="N1658" s="120"/>
      <c r="O1658" s="120"/>
      <c r="P1658" s="120"/>
      <c r="Q1658" s="120"/>
      <c r="R1658" s="120"/>
      <c r="S1658" s="120"/>
      <c r="T1658" s="205">
        <f t="shared" si="156"/>
        <v>0</v>
      </c>
      <c r="U1658" s="205">
        <f t="shared" si="157"/>
        <v>0</v>
      </c>
      <c r="V1658" s="210"/>
      <c r="W1658" s="210"/>
      <c r="X1658" s="23" t="str">
        <f>IFERROR(VLOOKUP(AT1658,'#Input Lists#'!$L$3:$AH$833,3,FALSE)," ")</f>
        <v xml:space="preserve"> </v>
      </c>
      <c r="Y1658" s="23" t="str">
        <f>IFERROR(VLOOKUP(AT1658,'#Input Lists#'!$L$3:$AH$833,5,FALSE)," ")</f>
        <v xml:space="preserve"> </v>
      </c>
      <c r="Z1658" s="206" t="str">
        <f>IFERROR(VLOOKUP(AT1658,'#Input Lists#'!$L$3:$AH$833,9,FALSE)," ")</f>
        <v xml:space="preserve"> </v>
      </c>
      <c r="AA1658" s="119" t="s">
        <v>1527</v>
      </c>
      <c r="AB1658" s="120"/>
      <c r="AC1658" s="123"/>
      <c r="AD1658" s="123"/>
      <c r="AE1658" s="123"/>
      <c r="AF1658" s="123"/>
      <c r="AG1658" s="123"/>
      <c r="AH1658" s="123"/>
      <c r="AI1658" s="123"/>
      <c r="AJ1658" s="123"/>
      <c r="AK1658" s="123"/>
      <c r="AL1658" s="123"/>
      <c r="AM1658" s="123"/>
      <c r="AN1658" s="123"/>
      <c r="AO1658" s="123"/>
      <c r="AP1658" s="120"/>
      <c r="AQ1658" s="125" t="str">
        <f>IFERROR(VLOOKUP(G1658,'#Location List#'!$C$3:$D$150,2,FALSE),"")</f>
        <v/>
      </c>
      <c r="AR1658" s="125" t="str">
        <f>IFERROR(VLOOKUP(F1658,'#Location List#'!$Q$3:$R$1154,2,FALSE),"")</f>
        <v/>
      </c>
      <c r="AS1658" s="125" t="str">
        <f>IFERROR(VLOOKUP(V1658,'#Input Lists#'!$B$3:$D$46,3,FALSE),"")</f>
        <v/>
      </c>
      <c r="AT1658" s="125" t="str">
        <f>IFERROR(VLOOKUP(CONCATENATE(V1658," ",W1658),'#Input Lists#'!$K$3:$L$827,2,FALSE),"")</f>
        <v/>
      </c>
      <c r="AU1658" s="125">
        <f>IFERROR(VLOOKUP(AA1658,'#Input Lists#'!$BU$3:$BV$8,2,FALSE),"")</f>
        <v>1</v>
      </c>
      <c r="AV1658" s="118" t="str">
        <f>IFERROR(VLOOKUP(AB1658,'#Input Lists#'!$BO$3:$BP$9,2,FALSE),"")</f>
        <v/>
      </c>
      <c r="AW1658" s="118">
        <f>IFERROR(VLOOKUP(AC1658,'#Input Lists#'!$BL$3:$BM$7,2,FALSE),"")</f>
        <v>1</v>
      </c>
      <c r="AX1658" s="52" t="e">
        <f>VLOOKUP(AQ1658,'#Location List#'!$D$3:$K$150,4,FALSE)</f>
        <v>#N/A</v>
      </c>
      <c r="AY1658" s="273" t="e">
        <f>VLOOKUP(AX1658,'#Location List#'!$Z$3:$AA$13,2,FALSE)</f>
        <v>#N/A</v>
      </c>
      <c r="AZ1658" s="126" t="e">
        <f>VLOOKUP($AT1658,'#Input Lists#'!$L$3:$S$1033,6,FALSE)</f>
        <v>#N/A</v>
      </c>
      <c r="BA1658" s="239" t="e">
        <f>VLOOKUP($AT1658,'#Input Lists#'!$L$3:$S$833,7,FALSE)</f>
        <v>#N/A</v>
      </c>
      <c r="BB1658" s="239" t="e">
        <f>VLOOKUP($AT1658,'#Input Lists#'!$L$3:$S$833,8,FALSE)</f>
        <v>#N/A</v>
      </c>
      <c r="BC1658" s="91" t="str">
        <f t="shared" si="158"/>
        <v/>
      </c>
      <c r="BD1658" s="91" t="str">
        <f t="shared" si="159"/>
        <v/>
      </c>
      <c r="BE1658" s="15" t="str">
        <f t="shared" si="160"/>
        <v/>
      </c>
      <c r="BF1658" s="92" t="str">
        <f t="shared" si="161"/>
        <v>No Sighting Date</v>
      </c>
    </row>
    <row r="1659" spans="1:58" x14ac:dyDescent="0.25">
      <c r="A1659" s="118">
        <v>1654</v>
      </c>
      <c r="B1659" s="119"/>
      <c r="C1659" s="120"/>
      <c r="D1659" s="121"/>
      <c r="E1659" s="121"/>
      <c r="F1659" s="236"/>
      <c r="G1659" s="122" t="str">
        <f>IFERROR(VLOOKUP(F1659,'#Location List#'!$U$3:$V$1154,2,FALSE),"")</f>
        <v/>
      </c>
      <c r="H1659" s="120"/>
      <c r="I1659" s="120"/>
      <c r="J1659" s="120"/>
      <c r="K1659" s="120"/>
      <c r="L1659" s="120"/>
      <c r="M1659" s="120"/>
      <c r="N1659" s="120"/>
      <c r="O1659" s="120"/>
      <c r="P1659" s="120"/>
      <c r="Q1659" s="120"/>
      <c r="R1659" s="120"/>
      <c r="S1659" s="120"/>
      <c r="T1659" s="205">
        <f t="shared" si="156"/>
        <v>0</v>
      </c>
      <c r="U1659" s="205">
        <f t="shared" si="157"/>
        <v>0</v>
      </c>
      <c r="V1659" s="210"/>
      <c r="W1659" s="210"/>
      <c r="X1659" s="23" t="str">
        <f>IFERROR(VLOOKUP(AT1659,'#Input Lists#'!$L$3:$AH$833,3,FALSE)," ")</f>
        <v xml:space="preserve"> </v>
      </c>
      <c r="Y1659" s="23" t="str">
        <f>IFERROR(VLOOKUP(AT1659,'#Input Lists#'!$L$3:$AH$833,5,FALSE)," ")</f>
        <v xml:space="preserve"> </v>
      </c>
      <c r="Z1659" s="206" t="str">
        <f>IFERROR(VLOOKUP(AT1659,'#Input Lists#'!$L$3:$AH$833,9,FALSE)," ")</f>
        <v xml:space="preserve"> </v>
      </c>
      <c r="AA1659" s="119" t="s">
        <v>1527</v>
      </c>
      <c r="AB1659" s="120"/>
      <c r="AC1659" s="123"/>
      <c r="AD1659" s="123"/>
      <c r="AE1659" s="123"/>
      <c r="AF1659" s="123"/>
      <c r="AG1659" s="123"/>
      <c r="AH1659" s="123"/>
      <c r="AI1659" s="123"/>
      <c r="AJ1659" s="123"/>
      <c r="AK1659" s="123"/>
      <c r="AL1659" s="123"/>
      <c r="AM1659" s="123"/>
      <c r="AN1659" s="123"/>
      <c r="AO1659" s="123"/>
      <c r="AP1659" s="120"/>
      <c r="AQ1659" s="125" t="str">
        <f>IFERROR(VLOOKUP(G1659,'#Location List#'!$C$3:$D$150,2,FALSE),"")</f>
        <v/>
      </c>
      <c r="AR1659" s="125" t="str">
        <f>IFERROR(VLOOKUP(F1659,'#Location List#'!$Q$3:$R$1154,2,FALSE),"")</f>
        <v/>
      </c>
      <c r="AS1659" s="125" t="str">
        <f>IFERROR(VLOOKUP(V1659,'#Input Lists#'!$B$3:$D$46,3,FALSE),"")</f>
        <v/>
      </c>
      <c r="AT1659" s="125" t="str">
        <f>IFERROR(VLOOKUP(CONCATENATE(V1659," ",W1659),'#Input Lists#'!$K$3:$L$827,2,FALSE),"")</f>
        <v/>
      </c>
      <c r="AU1659" s="125">
        <f>IFERROR(VLOOKUP(AA1659,'#Input Lists#'!$BU$3:$BV$8,2,FALSE),"")</f>
        <v>1</v>
      </c>
      <c r="AV1659" s="118" t="str">
        <f>IFERROR(VLOOKUP(AB1659,'#Input Lists#'!$BO$3:$BP$9,2,FALSE),"")</f>
        <v/>
      </c>
      <c r="AW1659" s="118">
        <f>IFERROR(VLOOKUP(AC1659,'#Input Lists#'!$BL$3:$BM$7,2,FALSE),"")</f>
        <v>1</v>
      </c>
      <c r="AX1659" s="52" t="e">
        <f>VLOOKUP(AQ1659,'#Location List#'!$D$3:$K$150,4,FALSE)</f>
        <v>#N/A</v>
      </c>
      <c r="AY1659" s="273" t="e">
        <f>VLOOKUP(AX1659,'#Location List#'!$Z$3:$AA$13,2,FALSE)</f>
        <v>#N/A</v>
      </c>
      <c r="AZ1659" s="126" t="e">
        <f>VLOOKUP($AT1659,'#Input Lists#'!$L$3:$S$1033,6,FALSE)</f>
        <v>#N/A</v>
      </c>
      <c r="BA1659" s="239" t="e">
        <f>VLOOKUP($AT1659,'#Input Lists#'!$L$3:$S$833,7,FALSE)</f>
        <v>#N/A</v>
      </c>
      <c r="BB1659" s="239" t="e">
        <f>VLOOKUP($AT1659,'#Input Lists#'!$L$3:$S$833,8,FALSE)</f>
        <v>#N/A</v>
      </c>
      <c r="BC1659" s="91" t="str">
        <f t="shared" si="158"/>
        <v/>
      </c>
      <c r="BD1659" s="91" t="str">
        <f t="shared" si="159"/>
        <v/>
      </c>
      <c r="BE1659" s="15" t="str">
        <f t="shared" si="160"/>
        <v/>
      </c>
      <c r="BF1659" s="92" t="str">
        <f t="shared" si="161"/>
        <v>No Sighting Date</v>
      </c>
    </row>
    <row r="1660" spans="1:58" x14ac:dyDescent="0.25">
      <c r="A1660" s="118">
        <v>1655</v>
      </c>
      <c r="B1660" s="119"/>
      <c r="C1660" s="120"/>
      <c r="D1660" s="121"/>
      <c r="E1660" s="121"/>
      <c r="F1660" s="236"/>
      <c r="G1660" s="122" t="str">
        <f>IFERROR(VLOOKUP(F1660,'#Location List#'!$U$3:$V$1154,2,FALSE),"")</f>
        <v/>
      </c>
      <c r="H1660" s="120"/>
      <c r="I1660" s="120"/>
      <c r="J1660" s="120"/>
      <c r="K1660" s="120"/>
      <c r="L1660" s="120"/>
      <c r="M1660" s="120"/>
      <c r="N1660" s="120"/>
      <c r="O1660" s="120"/>
      <c r="P1660" s="120"/>
      <c r="Q1660" s="120"/>
      <c r="R1660" s="120"/>
      <c r="S1660" s="120"/>
      <c r="T1660" s="205">
        <f t="shared" si="156"/>
        <v>0</v>
      </c>
      <c r="U1660" s="205">
        <f t="shared" si="157"/>
        <v>0</v>
      </c>
      <c r="V1660" s="210"/>
      <c r="W1660" s="210"/>
      <c r="X1660" s="23" t="str">
        <f>IFERROR(VLOOKUP(AT1660,'#Input Lists#'!$L$3:$AH$833,3,FALSE)," ")</f>
        <v xml:space="preserve"> </v>
      </c>
      <c r="Y1660" s="23" t="str">
        <f>IFERROR(VLOOKUP(AT1660,'#Input Lists#'!$L$3:$AH$833,5,FALSE)," ")</f>
        <v xml:space="preserve"> </v>
      </c>
      <c r="Z1660" s="206" t="str">
        <f>IFERROR(VLOOKUP(AT1660,'#Input Lists#'!$L$3:$AH$833,9,FALSE)," ")</f>
        <v xml:space="preserve"> </v>
      </c>
      <c r="AA1660" s="119" t="s">
        <v>1527</v>
      </c>
      <c r="AB1660" s="120"/>
      <c r="AC1660" s="123"/>
      <c r="AD1660" s="123"/>
      <c r="AE1660" s="123"/>
      <c r="AF1660" s="123"/>
      <c r="AG1660" s="123"/>
      <c r="AH1660" s="123"/>
      <c r="AI1660" s="123"/>
      <c r="AJ1660" s="123"/>
      <c r="AK1660" s="123"/>
      <c r="AL1660" s="123"/>
      <c r="AM1660" s="123"/>
      <c r="AN1660" s="123"/>
      <c r="AO1660" s="123"/>
      <c r="AP1660" s="120"/>
      <c r="AQ1660" s="125" t="str">
        <f>IFERROR(VLOOKUP(G1660,'#Location List#'!$C$3:$D$150,2,FALSE),"")</f>
        <v/>
      </c>
      <c r="AR1660" s="125" t="str">
        <f>IFERROR(VLOOKUP(F1660,'#Location List#'!$Q$3:$R$1154,2,FALSE),"")</f>
        <v/>
      </c>
      <c r="AS1660" s="125" t="str">
        <f>IFERROR(VLOOKUP(V1660,'#Input Lists#'!$B$3:$D$46,3,FALSE),"")</f>
        <v/>
      </c>
      <c r="AT1660" s="125" t="str">
        <f>IFERROR(VLOOKUP(CONCATENATE(V1660," ",W1660),'#Input Lists#'!$K$3:$L$827,2,FALSE),"")</f>
        <v/>
      </c>
      <c r="AU1660" s="125">
        <f>IFERROR(VLOOKUP(AA1660,'#Input Lists#'!$BU$3:$BV$8,2,FALSE),"")</f>
        <v>1</v>
      </c>
      <c r="AV1660" s="118" t="str">
        <f>IFERROR(VLOOKUP(AB1660,'#Input Lists#'!$BO$3:$BP$9,2,FALSE),"")</f>
        <v/>
      </c>
      <c r="AW1660" s="118">
        <f>IFERROR(VLOOKUP(AC1660,'#Input Lists#'!$BL$3:$BM$7,2,FALSE),"")</f>
        <v>1</v>
      </c>
      <c r="AX1660" s="52" t="e">
        <f>VLOOKUP(AQ1660,'#Location List#'!$D$3:$K$150,4,FALSE)</f>
        <v>#N/A</v>
      </c>
      <c r="AY1660" s="273" t="e">
        <f>VLOOKUP(AX1660,'#Location List#'!$Z$3:$AA$13,2,FALSE)</f>
        <v>#N/A</v>
      </c>
      <c r="AZ1660" s="126" t="e">
        <f>VLOOKUP($AT1660,'#Input Lists#'!$L$3:$S$1033,6,FALSE)</f>
        <v>#N/A</v>
      </c>
      <c r="BA1660" s="239" t="e">
        <f>VLOOKUP($AT1660,'#Input Lists#'!$L$3:$S$833,7,FALSE)</f>
        <v>#N/A</v>
      </c>
      <c r="BB1660" s="239" t="e">
        <f>VLOOKUP($AT1660,'#Input Lists#'!$L$3:$S$833,8,FALSE)</f>
        <v>#N/A</v>
      </c>
      <c r="BC1660" s="91" t="str">
        <f t="shared" si="158"/>
        <v/>
      </c>
      <c r="BD1660" s="91" t="str">
        <f t="shared" si="159"/>
        <v/>
      </c>
      <c r="BE1660" s="15" t="str">
        <f t="shared" si="160"/>
        <v/>
      </c>
      <c r="BF1660" s="92" t="str">
        <f t="shared" si="161"/>
        <v>No Sighting Date</v>
      </c>
    </row>
    <row r="1661" spans="1:58" x14ac:dyDescent="0.25">
      <c r="A1661" s="118">
        <v>1656</v>
      </c>
      <c r="B1661" s="119"/>
      <c r="C1661" s="120"/>
      <c r="D1661" s="121"/>
      <c r="E1661" s="121"/>
      <c r="F1661" s="236"/>
      <c r="G1661" s="122" t="str">
        <f>IFERROR(VLOOKUP(F1661,'#Location List#'!$U$3:$V$1154,2,FALSE),"")</f>
        <v/>
      </c>
      <c r="H1661" s="120"/>
      <c r="I1661" s="120"/>
      <c r="J1661" s="120"/>
      <c r="K1661" s="120"/>
      <c r="L1661" s="120"/>
      <c r="M1661" s="120"/>
      <c r="N1661" s="120"/>
      <c r="O1661" s="120"/>
      <c r="P1661" s="120"/>
      <c r="Q1661" s="120"/>
      <c r="R1661" s="120"/>
      <c r="S1661" s="120"/>
      <c r="T1661" s="205">
        <f t="shared" si="156"/>
        <v>0</v>
      </c>
      <c r="U1661" s="205">
        <f t="shared" si="157"/>
        <v>0</v>
      </c>
      <c r="V1661" s="210"/>
      <c r="W1661" s="210"/>
      <c r="X1661" s="23" t="str">
        <f>IFERROR(VLOOKUP(AT1661,'#Input Lists#'!$L$3:$AH$833,3,FALSE)," ")</f>
        <v xml:space="preserve"> </v>
      </c>
      <c r="Y1661" s="23" t="str">
        <f>IFERROR(VLOOKUP(AT1661,'#Input Lists#'!$L$3:$AH$833,5,FALSE)," ")</f>
        <v xml:space="preserve"> </v>
      </c>
      <c r="Z1661" s="206" t="str">
        <f>IFERROR(VLOOKUP(AT1661,'#Input Lists#'!$L$3:$AH$833,9,FALSE)," ")</f>
        <v xml:space="preserve"> </v>
      </c>
      <c r="AA1661" s="119" t="s">
        <v>1527</v>
      </c>
      <c r="AB1661" s="120"/>
      <c r="AC1661" s="123"/>
      <c r="AD1661" s="123"/>
      <c r="AE1661" s="123"/>
      <c r="AF1661" s="123"/>
      <c r="AG1661" s="123"/>
      <c r="AH1661" s="123"/>
      <c r="AI1661" s="123"/>
      <c r="AJ1661" s="123"/>
      <c r="AK1661" s="123"/>
      <c r="AL1661" s="123"/>
      <c r="AM1661" s="123"/>
      <c r="AN1661" s="123"/>
      <c r="AO1661" s="123"/>
      <c r="AP1661" s="120"/>
      <c r="AQ1661" s="125" t="str">
        <f>IFERROR(VLOOKUP(G1661,'#Location List#'!$C$3:$D$150,2,FALSE),"")</f>
        <v/>
      </c>
      <c r="AR1661" s="125" t="str">
        <f>IFERROR(VLOOKUP(F1661,'#Location List#'!$Q$3:$R$1154,2,FALSE),"")</f>
        <v/>
      </c>
      <c r="AS1661" s="125" t="str">
        <f>IFERROR(VLOOKUP(V1661,'#Input Lists#'!$B$3:$D$46,3,FALSE),"")</f>
        <v/>
      </c>
      <c r="AT1661" s="125" t="str">
        <f>IFERROR(VLOOKUP(CONCATENATE(V1661," ",W1661),'#Input Lists#'!$K$3:$L$827,2,FALSE),"")</f>
        <v/>
      </c>
      <c r="AU1661" s="125">
        <f>IFERROR(VLOOKUP(AA1661,'#Input Lists#'!$BU$3:$BV$8,2,FALSE),"")</f>
        <v>1</v>
      </c>
      <c r="AV1661" s="118" t="str">
        <f>IFERROR(VLOOKUP(AB1661,'#Input Lists#'!$BO$3:$BP$9,2,FALSE),"")</f>
        <v/>
      </c>
      <c r="AW1661" s="118">
        <f>IFERROR(VLOOKUP(AC1661,'#Input Lists#'!$BL$3:$BM$7,2,FALSE),"")</f>
        <v>1</v>
      </c>
      <c r="AX1661" s="52" t="e">
        <f>VLOOKUP(AQ1661,'#Location List#'!$D$3:$K$150,4,FALSE)</f>
        <v>#N/A</v>
      </c>
      <c r="AY1661" s="273" t="e">
        <f>VLOOKUP(AX1661,'#Location List#'!$Z$3:$AA$13,2,FALSE)</f>
        <v>#N/A</v>
      </c>
      <c r="AZ1661" s="126" t="e">
        <f>VLOOKUP($AT1661,'#Input Lists#'!$L$3:$S$1033,6,FALSE)</f>
        <v>#N/A</v>
      </c>
      <c r="BA1661" s="239" t="e">
        <f>VLOOKUP($AT1661,'#Input Lists#'!$L$3:$S$833,7,FALSE)</f>
        <v>#N/A</v>
      </c>
      <c r="BB1661" s="239" t="e">
        <f>VLOOKUP($AT1661,'#Input Lists#'!$L$3:$S$833,8,FALSE)</f>
        <v>#N/A</v>
      </c>
      <c r="BC1661" s="91" t="str">
        <f t="shared" si="158"/>
        <v/>
      </c>
      <c r="BD1661" s="91" t="str">
        <f t="shared" si="159"/>
        <v/>
      </c>
      <c r="BE1661" s="15" t="str">
        <f t="shared" si="160"/>
        <v/>
      </c>
      <c r="BF1661" s="92" t="str">
        <f t="shared" si="161"/>
        <v>No Sighting Date</v>
      </c>
    </row>
    <row r="1662" spans="1:58" x14ac:dyDescent="0.25">
      <c r="A1662" s="118">
        <v>1657</v>
      </c>
      <c r="B1662" s="119"/>
      <c r="C1662" s="120"/>
      <c r="D1662" s="121"/>
      <c r="E1662" s="121"/>
      <c r="F1662" s="236"/>
      <c r="G1662" s="122" t="str">
        <f>IFERROR(VLOOKUP(F1662,'#Location List#'!$U$3:$V$1154,2,FALSE),"")</f>
        <v/>
      </c>
      <c r="H1662" s="120"/>
      <c r="I1662" s="120"/>
      <c r="J1662" s="120"/>
      <c r="K1662" s="120"/>
      <c r="L1662" s="120"/>
      <c r="M1662" s="120"/>
      <c r="N1662" s="120"/>
      <c r="O1662" s="120"/>
      <c r="P1662" s="120"/>
      <c r="Q1662" s="120"/>
      <c r="R1662" s="120"/>
      <c r="S1662" s="120"/>
      <c r="T1662" s="205">
        <f t="shared" si="156"/>
        <v>0</v>
      </c>
      <c r="U1662" s="205">
        <f t="shared" si="157"/>
        <v>0</v>
      </c>
      <c r="V1662" s="210"/>
      <c r="W1662" s="210"/>
      <c r="X1662" s="23" t="str">
        <f>IFERROR(VLOOKUP(AT1662,'#Input Lists#'!$L$3:$AH$833,3,FALSE)," ")</f>
        <v xml:space="preserve"> </v>
      </c>
      <c r="Y1662" s="23" t="str">
        <f>IFERROR(VLOOKUP(AT1662,'#Input Lists#'!$L$3:$AH$833,5,FALSE)," ")</f>
        <v xml:space="preserve"> </v>
      </c>
      <c r="Z1662" s="206" t="str">
        <f>IFERROR(VLOOKUP(AT1662,'#Input Lists#'!$L$3:$AH$833,9,FALSE)," ")</f>
        <v xml:space="preserve"> </v>
      </c>
      <c r="AA1662" s="119" t="s">
        <v>1527</v>
      </c>
      <c r="AB1662" s="120"/>
      <c r="AC1662" s="123"/>
      <c r="AD1662" s="123"/>
      <c r="AE1662" s="123"/>
      <c r="AF1662" s="123"/>
      <c r="AG1662" s="123"/>
      <c r="AH1662" s="123"/>
      <c r="AI1662" s="123"/>
      <c r="AJ1662" s="123"/>
      <c r="AK1662" s="123"/>
      <c r="AL1662" s="123"/>
      <c r="AM1662" s="123"/>
      <c r="AN1662" s="123"/>
      <c r="AO1662" s="123"/>
      <c r="AP1662" s="120"/>
      <c r="AQ1662" s="125" t="str">
        <f>IFERROR(VLOOKUP(G1662,'#Location List#'!$C$3:$D$150,2,FALSE),"")</f>
        <v/>
      </c>
      <c r="AR1662" s="125" t="str">
        <f>IFERROR(VLOOKUP(F1662,'#Location List#'!$Q$3:$R$1154,2,FALSE),"")</f>
        <v/>
      </c>
      <c r="AS1662" s="125" t="str">
        <f>IFERROR(VLOOKUP(V1662,'#Input Lists#'!$B$3:$D$46,3,FALSE),"")</f>
        <v/>
      </c>
      <c r="AT1662" s="125" t="str">
        <f>IFERROR(VLOOKUP(CONCATENATE(V1662," ",W1662),'#Input Lists#'!$K$3:$L$827,2,FALSE),"")</f>
        <v/>
      </c>
      <c r="AU1662" s="125">
        <f>IFERROR(VLOOKUP(AA1662,'#Input Lists#'!$BU$3:$BV$8,2,FALSE),"")</f>
        <v>1</v>
      </c>
      <c r="AV1662" s="118" t="str">
        <f>IFERROR(VLOOKUP(AB1662,'#Input Lists#'!$BO$3:$BP$9,2,FALSE),"")</f>
        <v/>
      </c>
      <c r="AW1662" s="118">
        <f>IFERROR(VLOOKUP(AC1662,'#Input Lists#'!$BL$3:$BM$7,2,FALSE),"")</f>
        <v>1</v>
      </c>
      <c r="AX1662" s="52" t="e">
        <f>VLOOKUP(AQ1662,'#Location List#'!$D$3:$K$150,4,FALSE)</f>
        <v>#N/A</v>
      </c>
      <c r="AY1662" s="273" t="e">
        <f>VLOOKUP(AX1662,'#Location List#'!$Z$3:$AA$13,2,FALSE)</f>
        <v>#N/A</v>
      </c>
      <c r="AZ1662" s="126" t="e">
        <f>VLOOKUP($AT1662,'#Input Lists#'!$L$3:$S$1033,6,FALSE)</f>
        <v>#N/A</v>
      </c>
      <c r="BA1662" s="239" t="e">
        <f>VLOOKUP($AT1662,'#Input Lists#'!$L$3:$S$833,7,FALSE)</f>
        <v>#N/A</v>
      </c>
      <c r="BB1662" s="239" t="e">
        <f>VLOOKUP($AT1662,'#Input Lists#'!$L$3:$S$833,8,FALSE)</f>
        <v>#N/A</v>
      </c>
      <c r="BC1662" s="91" t="str">
        <f t="shared" si="158"/>
        <v/>
      </c>
      <c r="BD1662" s="91" t="str">
        <f t="shared" si="159"/>
        <v/>
      </c>
      <c r="BE1662" s="15" t="str">
        <f t="shared" si="160"/>
        <v/>
      </c>
      <c r="BF1662" s="92" t="str">
        <f t="shared" si="161"/>
        <v>No Sighting Date</v>
      </c>
    </row>
    <row r="1663" spans="1:58" x14ac:dyDescent="0.25">
      <c r="A1663" s="118">
        <v>1658</v>
      </c>
      <c r="B1663" s="119"/>
      <c r="C1663" s="120"/>
      <c r="D1663" s="121"/>
      <c r="E1663" s="121"/>
      <c r="F1663" s="236"/>
      <c r="G1663" s="122" t="str">
        <f>IFERROR(VLOOKUP(F1663,'#Location List#'!$U$3:$V$1154,2,FALSE),"")</f>
        <v/>
      </c>
      <c r="H1663" s="120"/>
      <c r="I1663" s="120"/>
      <c r="J1663" s="120"/>
      <c r="K1663" s="120"/>
      <c r="L1663" s="120"/>
      <c r="M1663" s="120"/>
      <c r="N1663" s="120"/>
      <c r="O1663" s="120"/>
      <c r="P1663" s="120"/>
      <c r="Q1663" s="120"/>
      <c r="R1663" s="120"/>
      <c r="S1663" s="120"/>
      <c r="T1663" s="205">
        <f t="shared" si="156"/>
        <v>0</v>
      </c>
      <c r="U1663" s="205">
        <f t="shared" si="157"/>
        <v>0</v>
      </c>
      <c r="V1663" s="210"/>
      <c r="W1663" s="210"/>
      <c r="X1663" s="23" t="str">
        <f>IFERROR(VLOOKUP(AT1663,'#Input Lists#'!$L$3:$AH$833,3,FALSE)," ")</f>
        <v xml:space="preserve"> </v>
      </c>
      <c r="Y1663" s="23" t="str">
        <f>IFERROR(VLOOKUP(AT1663,'#Input Lists#'!$L$3:$AH$833,5,FALSE)," ")</f>
        <v xml:space="preserve"> </v>
      </c>
      <c r="Z1663" s="206" t="str">
        <f>IFERROR(VLOOKUP(AT1663,'#Input Lists#'!$L$3:$AH$833,9,FALSE)," ")</f>
        <v xml:space="preserve"> </v>
      </c>
      <c r="AA1663" s="119" t="s">
        <v>1527</v>
      </c>
      <c r="AB1663" s="120"/>
      <c r="AC1663" s="123"/>
      <c r="AD1663" s="123"/>
      <c r="AE1663" s="123"/>
      <c r="AF1663" s="123"/>
      <c r="AG1663" s="123"/>
      <c r="AH1663" s="123"/>
      <c r="AI1663" s="123"/>
      <c r="AJ1663" s="123"/>
      <c r="AK1663" s="123"/>
      <c r="AL1663" s="123"/>
      <c r="AM1663" s="123"/>
      <c r="AN1663" s="123"/>
      <c r="AO1663" s="123"/>
      <c r="AP1663" s="120"/>
      <c r="AQ1663" s="125" t="str">
        <f>IFERROR(VLOOKUP(G1663,'#Location List#'!$C$3:$D$150,2,FALSE),"")</f>
        <v/>
      </c>
      <c r="AR1663" s="125" t="str">
        <f>IFERROR(VLOOKUP(F1663,'#Location List#'!$Q$3:$R$1154,2,FALSE),"")</f>
        <v/>
      </c>
      <c r="AS1663" s="125" t="str">
        <f>IFERROR(VLOOKUP(V1663,'#Input Lists#'!$B$3:$D$46,3,FALSE),"")</f>
        <v/>
      </c>
      <c r="AT1663" s="125" t="str">
        <f>IFERROR(VLOOKUP(CONCATENATE(V1663," ",W1663),'#Input Lists#'!$K$3:$L$827,2,FALSE),"")</f>
        <v/>
      </c>
      <c r="AU1663" s="125">
        <f>IFERROR(VLOOKUP(AA1663,'#Input Lists#'!$BU$3:$BV$8,2,FALSE),"")</f>
        <v>1</v>
      </c>
      <c r="AV1663" s="118" t="str">
        <f>IFERROR(VLOOKUP(AB1663,'#Input Lists#'!$BO$3:$BP$9,2,FALSE),"")</f>
        <v/>
      </c>
      <c r="AW1663" s="118">
        <f>IFERROR(VLOOKUP(AC1663,'#Input Lists#'!$BL$3:$BM$7,2,FALSE),"")</f>
        <v>1</v>
      </c>
      <c r="AX1663" s="52" t="e">
        <f>VLOOKUP(AQ1663,'#Location List#'!$D$3:$K$150,4,FALSE)</f>
        <v>#N/A</v>
      </c>
      <c r="AY1663" s="273" t="e">
        <f>VLOOKUP(AX1663,'#Location List#'!$Z$3:$AA$13,2,FALSE)</f>
        <v>#N/A</v>
      </c>
      <c r="AZ1663" s="126" t="e">
        <f>VLOOKUP($AT1663,'#Input Lists#'!$L$3:$S$1033,6,FALSE)</f>
        <v>#N/A</v>
      </c>
      <c r="BA1663" s="239" t="e">
        <f>VLOOKUP($AT1663,'#Input Lists#'!$L$3:$S$833,7,FALSE)</f>
        <v>#N/A</v>
      </c>
      <c r="BB1663" s="239" t="e">
        <f>VLOOKUP($AT1663,'#Input Lists#'!$L$3:$S$833,8,FALSE)</f>
        <v>#N/A</v>
      </c>
      <c r="BC1663" s="91" t="str">
        <f t="shared" si="158"/>
        <v/>
      </c>
      <c r="BD1663" s="91" t="str">
        <f t="shared" si="159"/>
        <v/>
      </c>
      <c r="BE1663" s="15" t="str">
        <f t="shared" si="160"/>
        <v/>
      </c>
      <c r="BF1663" s="92" t="str">
        <f t="shared" si="161"/>
        <v>No Sighting Date</v>
      </c>
    </row>
    <row r="1664" spans="1:58" x14ac:dyDescent="0.25">
      <c r="A1664" s="118">
        <v>1659</v>
      </c>
      <c r="B1664" s="119"/>
      <c r="C1664" s="120"/>
      <c r="D1664" s="121"/>
      <c r="E1664" s="121"/>
      <c r="F1664" s="236"/>
      <c r="G1664" s="122" t="str">
        <f>IFERROR(VLOOKUP(F1664,'#Location List#'!$U$3:$V$1154,2,FALSE),"")</f>
        <v/>
      </c>
      <c r="H1664" s="120"/>
      <c r="I1664" s="120"/>
      <c r="J1664" s="120"/>
      <c r="K1664" s="120"/>
      <c r="L1664" s="120"/>
      <c r="M1664" s="120"/>
      <c r="N1664" s="120"/>
      <c r="O1664" s="120"/>
      <c r="P1664" s="120"/>
      <c r="Q1664" s="120"/>
      <c r="R1664" s="120"/>
      <c r="S1664" s="120"/>
      <c r="T1664" s="205">
        <f t="shared" si="156"/>
        <v>0</v>
      </c>
      <c r="U1664" s="205">
        <f t="shared" si="157"/>
        <v>0</v>
      </c>
      <c r="V1664" s="210"/>
      <c r="W1664" s="210"/>
      <c r="X1664" s="23" t="str">
        <f>IFERROR(VLOOKUP(AT1664,'#Input Lists#'!$L$3:$AH$833,3,FALSE)," ")</f>
        <v xml:space="preserve"> </v>
      </c>
      <c r="Y1664" s="23" t="str">
        <f>IFERROR(VLOOKUP(AT1664,'#Input Lists#'!$L$3:$AH$833,5,FALSE)," ")</f>
        <v xml:space="preserve"> </v>
      </c>
      <c r="Z1664" s="206" t="str">
        <f>IFERROR(VLOOKUP(AT1664,'#Input Lists#'!$L$3:$AH$833,9,FALSE)," ")</f>
        <v xml:space="preserve"> </v>
      </c>
      <c r="AA1664" s="119" t="s">
        <v>1527</v>
      </c>
      <c r="AB1664" s="120"/>
      <c r="AC1664" s="123"/>
      <c r="AD1664" s="123"/>
      <c r="AE1664" s="123"/>
      <c r="AF1664" s="123"/>
      <c r="AG1664" s="123"/>
      <c r="AH1664" s="123"/>
      <c r="AI1664" s="123"/>
      <c r="AJ1664" s="123"/>
      <c r="AK1664" s="123"/>
      <c r="AL1664" s="123"/>
      <c r="AM1664" s="123"/>
      <c r="AN1664" s="123"/>
      <c r="AO1664" s="123"/>
      <c r="AP1664" s="120"/>
      <c r="AQ1664" s="125" t="str">
        <f>IFERROR(VLOOKUP(G1664,'#Location List#'!$C$3:$D$150,2,FALSE),"")</f>
        <v/>
      </c>
      <c r="AR1664" s="125" t="str">
        <f>IFERROR(VLOOKUP(F1664,'#Location List#'!$Q$3:$R$1154,2,FALSE),"")</f>
        <v/>
      </c>
      <c r="AS1664" s="125" t="str">
        <f>IFERROR(VLOOKUP(V1664,'#Input Lists#'!$B$3:$D$46,3,FALSE),"")</f>
        <v/>
      </c>
      <c r="AT1664" s="125" t="str">
        <f>IFERROR(VLOOKUP(CONCATENATE(V1664," ",W1664),'#Input Lists#'!$K$3:$L$827,2,FALSE),"")</f>
        <v/>
      </c>
      <c r="AU1664" s="125">
        <f>IFERROR(VLOOKUP(AA1664,'#Input Lists#'!$BU$3:$BV$8,2,FALSE),"")</f>
        <v>1</v>
      </c>
      <c r="AV1664" s="118" t="str">
        <f>IFERROR(VLOOKUP(AB1664,'#Input Lists#'!$BO$3:$BP$9,2,FALSE),"")</f>
        <v/>
      </c>
      <c r="AW1664" s="118">
        <f>IFERROR(VLOOKUP(AC1664,'#Input Lists#'!$BL$3:$BM$7,2,FALSE),"")</f>
        <v>1</v>
      </c>
      <c r="AX1664" s="52" t="e">
        <f>VLOOKUP(AQ1664,'#Location List#'!$D$3:$K$150,4,FALSE)</f>
        <v>#N/A</v>
      </c>
      <c r="AY1664" s="273" t="e">
        <f>VLOOKUP(AX1664,'#Location List#'!$Z$3:$AA$13,2,FALSE)</f>
        <v>#N/A</v>
      </c>
      <c r="AZ1664" s="126" t="e">
        <f>VLOOKUP($AT1664,'#Input Lists#'!$L$3:$S$1033,6,FALSE)</f>
        <v>#N/A</v>
      </c>
      <c r="BA1664" s="239" t="e">
        <f>VLOOKUP($AT1664,'#Input Lists#'!$L$3:$S$833,7,FALSE)</f>
        <v>#N/A</v>
      </c>
      <c r="BB1664" s="239" t="e">
        <f>VLOOKUP($AT1664,'#Input Lists#'!$L$3:$S$833,8,FALSE)</f>
        <v>#N/A</v>
      </c>
      <c r="BC1664" s="91" t="str">
        <f t="shared" si="158"/>
        <v/>
      </c>
      <c r="BD1664" s="91" t="str">
        <f t="shared" si="159"/>
        <v/>
      </c>
      <c r="BE1664" s="15" t="str">
        <f t="shared" si="160"/>
        <v/>
      </c>
      <c r="BF1664" s="92" t="str">
        <f t="shared" si="161"/>
        <v>No Sighting Date</v>
      </c>
    </row>
    <row r="1665" spans="1:58" x14ac:dyDescent="0.25">
      <c r="A1665" s="118">
        <v>1660</v>
      </c>
      <c r="B1665" s="119"/>
      <c r="C1665" s="120"/>
      <c r="D1665" s="121"/>
      <c r="E1665" s="121"/>
      <c r="F1665" s="236"/>
      <c r="G1665" s="122" t="str">
        <f>IFERROR(VLOOKUP(F1665,'#Location List#'!$U$3:$V$1154,2,FALSE),"")</f>
        <v/>
      </c>
      <c r="H1665" s="120"/>
      <c r="I1665" s="120"/>
      <c r="J1665" s="120"/>
      <c r="K1665" s="120"/>
      <c r="L1665" s="120"/>
      <c r="M1665" s="120"/>
      <c r="N1665" s="120"/>
      <c r="O1665" s="120"/>
      <c r="P1665" s="120"/>
      <c r="Q1665" s="120"/>
      <c r="R1665" s="120"/>
      <c r="S1665" s="120"/>
      <c r="T1665" s="205">
        <f t="shared" si="156"/>
        <v>0</v>
      </c>
      <c r="U1665" s="205">
        <f t="shared" si="157"/>
        <v>0</v>
      </c>
      <c r="V1665" s="210"/>
      <c r="W1665" s="210"/>
      <c r="X1665" s="23" t="str">
        <f>IFERROR(VLOOKUP(AT1665,'#Input Lists#'!$L$3:$AH$833,3,FALSE)," ")</f>
        <v xml:space="preserve"> </v>
      </c>
      <c r="Y1665" s="23" t="str">
        <f>IFERROR(VLOOKUP(AT1665,'#Input Lists#'!$L$3:$AH$833,5,FALSE)," ")</f>
        <v xml:space="preserve"> </v>
      </c>
      <c r="Z1665" s="206" t="str">
        <f>IFERROR(VLOOKUP(AT1665,'#Input Lists#'!$L$3:$AH$833,9,FALSE)," ")</f>
        <v xml:space="preserve"> </v>
      </c>
      <c r="AA1665" s="119" t="s">
        <v>1527</v>
      </c>
      <c r="AB1665" s="120"/>
      <c r="AC1665" s="123"/>
      <c r="AD1665" s="123"/>
      <c r="AE1665" s="123"/>
      <c r="AF1665" s="123"/>
      <c r="AG1665" s="123"/>
      <c r="AH1665" s="123"/>
      <c r="AI1665" s="123"/>
      <c r="AJ1665" s="123"/>
      <c r="AK1665" s="123"/>
      <c r="AL1665" s="123"/>
      <c r="AM1665" s="123"/>
      <c r="AN1665" s="123"/>
      <c r="AO1665" s="123"/>
      <c r="AP1665" s="120"/>
      <c r="AQ1665" s="125" t="str">
        <f>IFERROR(VLOOKUP(G1665,'#Location List#'!$C$3:$D$150,2,FALSE),"")</f>
        <v/>
      </c>
      <c r="AR1665" s="125" t="str">
        <f>IFERROR(VLOOKUP(F1665,'#Location List#'!$Q$3:$R$1154,2,FALSE),"")</f>
        <v/>
      </c>
      <c r="AS1665" s="125" t="str">
        <f>IFERROR(VLOOKUP(V1665,'#Input Lists#'!$B$3:$D$46,3,FALSE),"")</f>
        <v/>
      </c>
      <c r="AT1665" s="125" t="str">
        <f>IFERROR(VLOOKUP(CONCATENATE(V1665," ",W1665),'#Input Lists#'!$K$3:$L$827,2,FALSE),"")</f>
        <v/>
      </c>
      <c r="AU1665" s="125">
        <f>IFERROR(VLOOKUP(AA1665,'#Input Lists#'!$BU$3:$BV$8,2,FALSE),"")</f>
        <v>1</v>
      </c>
      <c r="AV1665" s="118" t="str">
        <f>IFERROR(VLOOKUP(AB1665,'#Input Lists#'!$BO$3:$BP$9,2,FALSE),"")</f>
        <v/>
      </c>
      <c r="AW1665" s="118">
        <f>IFERROR(VLOOKUP(AC1665,'#Input Lists#'!$BL$3:$BM$7,2,FALSE),"")</f>
        <v>1</v>
      </c>
      <c r="AX1665" s="52" t="e">
        <f>VLOOKUP(AQ1665,'#Location List#'!$D$3:$K$150,4,FALSE)</f>
        <v>#N/A</v>
      </c>
      <c r="AY1665" s="273" t="e">
        <f>VLOOKUP(AX1665,'#Location List#'!$Z$3:$AA$13,2,FALSE)</f>
        <v>#N/A</v>
      </c>
      <c r="AZ1665" s="126" t="e">
        <f>VLOOKUP($AT1665,'#Input Lists#'!$L$3:$S$1033,6,FALSE)</f>
        <v>#N/A</v>
      </c>
      <c r="BA1665" s="239" t="e">
        <f>VLOOKUP($AT1665,'#Input Lists#'!$L$3:$S$833,7,FALSE)</f>
        <v>#N/A</v>
      </c>
      <c r="BB1665" s="239" t="e">
        <f>VLOOKUP($AT1665,'#Input Lists#'!$L$3:$S$833,8,FALSE)</f>
        <v>#N/A</v>
      </c>
      <c r="BC1665" s="91" t="str">
        <f t="shared" si="158"/>
        <v/>
      </c>
      <c r="BD1665" s="91" t="str">
        <f t="shared" si="159"/>
        <v/>
      </c>
      <c r="BE1665" s="15" t="str">
        <f t="shared" si="160"/>
        <v/>
      </c>
      <c r="BF1665" s="92" t="str">
        <f t="shared" si="161"/>
        <v>No Sighting Date</v>
      </c>
    </row>
    <row r="1666" spans="1:58" x14ac:dyDescent="0.25">
      <c r="A1666" s="118">
        <v>1661</v>
      </c>
      <c r="B1666" s="119"/>
      <c r="C1666" s="120"/>
      <c r="D1666" s="121"/>
      <c r="E1666" s="121"/>
      <c r="F1666" s="236"/>
      <c r="G1666" s="122" t="str">
        <f>IFERROR(VLOOKUP(F1666,'#Location List#'!$U$3:$V$1154,2,FALSE),"")</f>
        <v/>
      </c>
      <c r="H1666" s="120"/>
      <c r="I1666" s="120"/>
      <c r="J1666" s="120"/>
      <c r="K1666" s="120"/>
      <c r="L1666" s="120"/>
      <c r="M1666" s="120"/>
      <c r="N1666" s="120"/>
      <c r="O1666" s="120"/>
      <c r="P1666" s="120"/>
      <c r="Q1666" s="120"/>
      <c r="R1666" s="120"/>
      <c r="S1666" s="120"/>
      <c r="T1666" s="205">
        <f t="shared" si="156"/>
        <v>0</v>
      </c>
      <c r="U1666" s="205">
        <f t="shared" si="157"/>
        <v>0</v>
      </c>
      <c r="V1666" s="210"/>
      <c r="W1666" s="210"/>
      <c r="X1666" s="23" t="str">
        <f>IFERROR(VLOOKUP(AT1666,'#Input Lists#'!$L$3:$AH$833,3,FALSE)," ")</f>
        <v xml:space="preserve"> </v>
      </c>
      <c r="Y1666" s="23" t="str">
        <f>IFERROR(VLOOKUP(AT1666,'#Input Lists#'!$L$3:$AH$833,5,FALSE)," ")</f>
        <v xml:space="preserve"> </v>
      </c>
      <c r="Z1666" s="206" t="str">
        <f>IFERROR(VLOOKUP(AT1666,'#Input Lists#'!$L$3:$AH$833,9,FALSE)," ")</f>
        <v xml:space="preserve"> </v>
      </c>
      <c r="AA1666" s="119" t="s">
        <v>1527</v>
      </c>
      <c r="AB1666" s="120"/>
      <c r="AC1666" s="123"/>
      <c r="AD1666" s="123"/>
      <c r="AE1666" s="123"/>
      <c r="AF1666" s="123"/>
      <c r="AG1666" s="123"/>
      <c r="AH1666" s="123"/>
      <c r="AI1666" s="123"/>
      <c r="AJ1666" s="123"/>
      <c r="AK1666" s="123"/>
      <c r="AL1666" s="123"/>
      <c r="AM1666" s="123"/>
      <c r="AN1666" s="123"/>
      <c r="AO1666" s="123"/>
      <c r="AP1666" s="120"/>
      <c r="AQ1666" s="125" t="str">
        <f>IFERROR(VLOOKUP(G1666,'#Location List#'!$C$3:$D$150,2,FALSE),"")</f>
        <v/>
      </c>
      <c r="AR1666" s="125" t="str">
        <f>IFERROR(VLOOKUP(F1666,'#Location List#'!$Q$3:$R$1154,2,FALSE),"")</f>
        <v/>
      </c>
      <c r="AS1666" s="125" t="str">
        <f>IFERROR(VLOOKUP(V1666,'#Input Lists#'!$B$3:$D$46,3,FALSE),"")</f>
        <v/>
      </c>
      <c r="AT1666" s="125" t="str">
        <f>IFERROR(VLOOKUP(CONCATENATE(V1666," ",W1666),'#Input Lists#'!$K$3:$L$827,2,FALSE),"")</f>
        <v/>
      </c>
      <c r="AU1666" s="125">
        <f>IFERROR(VLOOKUP(AA1666,'#Input Lists#'!$BU$3:$BV$8,2,FALSE),"")</f>
        <v>1</v>
      </c>
      <c r="AV1666" s="118" t="str">
        <f>IFERROR(VLOOKUP(AB1666,'#Input Lists#'!$BO$3:$BP$9,2,FALSE),"")</f>
        <v/>
      </c>
      <c r="AW1666" s="118">
        <f>IFERROR(VLOOKUP(AC1666,'#Input Lists#'!$BL$3:$BM$7,2,FALSE),"")</f>
        <v>1</v>
      </c>
      <c r="AX1666" s="52" t="e">
        <f>VLOOKUP(AQ1666,'#Location List#'!$D$3:$K$150,4,FALSE)</f>
        <v>#N/A</v>
      </c>
      <c r="AY1666" s="273" t="e">
        <f>VLOOKUP(AX1666,'#Location List#'!$Z$3:$AA$13,2,FALSE)</f>
        <v>#N/A</v>
      </c>
      <c r="AZ1666" s="126" t="e">
        <f>VLOOKUP($AT1666,'#Input Lists#'!$L$3:$S$1033,6,FALSE)</f>
        <v>#N/A</v>
      </c>
      <c r="BA1666" s="239" t="e">
        <f>VLOOKUP($AT1666,'#Input Lists#'!$L$3:$S$833,7,FALSE)</f>
        <v>#N/A</v>
      </c>
      <c r="BB1666" s="239" t="e">
        <f>VLOOKUP($AT1666,'#Input Lists#'!$L$3:$S$833,8,FALSE)</f>
        <v>#N/A</v>
      </c>
      <c r="BC1666" s="91" t="str">
        <f t="shared" si="158"/>
        <v/>
      </c>
      <c r="BD1666" s="91" t="str">
        <f t="shared" si="159"/>
        <v/>
      </c>
      <c r="BE1666" s="15" t="str">
        <f t="shared" si="160"/>
        <v/>
      </c>
      <c r="BF1666" s="92" t="str">
        <f t="shared" si="161"/>
        <v>No Sighting Date</v>
      </c>
    </row>
    <row r="1667" spans="1:58" x14ac:dyDescent="0.25">
      <c r="A1667" s="118">
        <v>1662</v>
      </c>
      <c r="B1667" s="119"/>
      <c r="C1667" s="120"/>
      <c r="D1667" s="121"/>
      <c r="E1667" s="121"/>
      <c r="F1667" s="236"/>
      <c r="G1667" s="122" t="str">
        <f>IFERROR(VLOOKUP(F1667,'#Location List#'!$U$3:$V$1154,2,FALSE),"")</f>
        <v/>
      </c>
      <c r="H1667" s="120"/>
      <c r="I1667" s="120"/>
      <c r="J1667" s="120"/>
      <c r="K1667" s="120"/>
      <c r="L1667" s="120"/>
      <c r="M1667" s="120"/>
      <c r="N1667" s="120"/>
      <c r="O1667" s="120"/>
      <c r="P1667" s="120"/>
      <c r="Q1667" s="120"/>
      <c r="R1667" s="120"/>
      <c r="S1667" s="120"/>
      <c r="T1667" s="205">
        <f t="shared" si="156"/>
        <v>0</v>
      </c>
      <c r="U1667" s="205">
        <f t="shared" si="157"/>
        <v>0</v>
      </c>
      <c r="V1667" s="210"/>
      <c r="W1667" s="210"/>
      <c r="X1667" s="23" t="str">
        <f>IFERROR(VLOOKUP(AT1667,'#Input Lists#'!$L$3:$AH$833,3,FALSE)," ")</f>
        <v xml:space="preserve"> </v>
      </c>
      <c r="Y1667" s="23" t="str">
        <f>IFERROR(VLOOKUP(AT1667,'#Input Lists#'!$L$3:$AH$833,5,FALSE)," ")</f>
        <v xml:space="preserve"> </v>
      </c>
      <c r="Z1667" s="206" t="str">
        <f>IFERROR(VLOOKUP(AT1667,'#Input Lists#'!$L$3:$AH$833,9,FALSE)," ")</f>
        <v xml:space="preserve"> </v>
      </c>
      <c r="AA1667" s="119" t="s">
        <v>1527</v>
      </c>
      <c r="AB1667" s="120"/>
      <c r="AC1667" s="123"/>
      <c r="AD1667" s="123"/>
      <c r="AE1667" s="123"/>
      <c r="AF1667" s="123"/>
      <c r="AG1667" s="123"/>
      <c r="AH1667" s="123"/>
      <c r="AI1667" s="123"/>
      <c r="AJ1667" s="123"/>
      <c r="AK1667" s="123"/>
      <c r="AL1667" s="123"/>
      <c r="AM1667" s="123"/>
      <c r="AN1667" s="123"/>
      <c r="AO1667" s="123"/>
      <c r="AP1667" s="120"/>
      <c r="AQ1667" s="125" t="str">
        <f>IFERROR(VLOOKUP(G1667,'#Location List#'!$C$3:$D$150,2,FALSE),"")</f>
        <v/>
      </c>
      <c r="AR1667" s="125" t="str">
        <f>IFERROR(VLOOKUP(F1667,'#Location List#'!$Q$3:$R$1154,2,FALSE),"")</f>
        <v/>
      </c>
      <c r="AS1667" s="125" t="str">
        <f>IFERROR(VLOOKUP(V1667,'#Input Lists#'!$B$3:$D$46,3,FALSE),"")</f>
        <v/>
      </c>
      <c r="AT1667" s="125" t="str">
        <f>IFERROR(VLOOKUP(CONCATENATE(V1667," ",W1667),'#Input Lists#'!$K$3:$L$827,2,FALSE),"")</f>
        <v/>
      </c>
      <c r="AU1667" s="125">
        <f>IFERROR(VLOOKUP(AA1667,'#Input Lists#'!$BU$3:$BV$8,2,FALSE),"")</f>
        <v>1</v>
      </c>
      <c r="AV1667" s="118" t="str">
        <f>IFERROR(VLOOKUP(AB1667,'#Input Lists#'!$BO$3:$BP$9,2,FALSE),"")</f>
        <v/>
      </c>
      <c r="AW1667" s="118">
        <f>IFERROR(VLOOKUP(AC1667,'#Input Lists#'!$BL$3:$BM$7,2,FALSE),"")</f>
        <v>1</v>
      </c>
      <c r="AX1667" s="52" t="e">
        <f>VLOOKUP(AQ1667,'#Location List#'!$D$3:$K$150,4,FALSE)</f>
        <v>#N/A</v>
      </c>
      <c r="AY1667" s="273" t="e">
        <f>VLOOKUP(AX1667,'#Location List#'!$Z$3:$AA$13,2,FALSE)</f>
        <v>#N/A</v>
      </c>
      <c r="AZ1667" s="126" t="e">
        <f>VLOOKUP($AT1667,'#Input Lists#'!$L$3:$S$1033,6,FALSE)</f>
        <v>#N/A</v>
      </c>
      <c r="BA1667" s="239" t="e">
        <f>VLOOKUP($AT1667,'#Input Lists#'!$L$3:$S$833,7,FALSE)</f>
        <v>#N/A</v>
      </c>
      <c r="BB1667" s="239" t="e">
        <f>VLOOKUP($AT1667,'#Input Lists#'!$L$3:$S$833,8,FALSE)</f>
        <v>#N/A</v>
      </c>
      <c r="BC1667" s="91" t="str">
        <f t="shared" si="158"/>
        <v/>
      </c>
      <c r="BD1667" s="91" t="str">
        <f t="shared" si="159"/>
        <v/>
      </c>
      <c r="BE1667" s="15" t="str">
        <f t="shared" si="160"/>
        <v/>
      </c>
      <c r="BF1667" s="92" t="str">
        <f t="shared" si="161"/>
        <v>No Sighting Date</v>
      </c>
    </row>
    <row r="1668" spans="1:58" x14ac:dyDescent="0.25">
      <c r="A1668" s="118">
        <v>1663</v>
      </c>
      <c r="B1668" s="119"/>
      <c r="C1668" s="120"/>
      <c r="D1668" s="121"/>
      <c r="E1668" s="121"/>
      <c r="F1668" s="236"/>
      <c r="G1668" s="122" t="str">
        <f>IFERROR(VLOOKUP(F1668,'#Location List#'!$U$3:$V$1154,2,FALSE),"")</f>
        <v/>
      </c>
      <c r="H1668" s="120"/>
      <c r="I1668" s="120"/>
      <c r="J1668" s="120"/>
      <c r="K1668" s="120"/>
      <c r="L1668" s="120"/>
      <c r="M1668" s="120"/>
      <c r="N1668" s="120"/>
      <c r="O1668" s="120"/>
      <c r="P1668" s="120"/>
      <c r="Q1668" s="120"/>
      <c r="R1668" s="120"/>
      <c r="S1668" s="120"/>
      <c r="T1668" s="205">
        <f t="shared" si="156"/>
        <v>0</v>
      </c>
      <c r="U1668" s="205">
        <f t="shared" si="157"/>
        <v>0</v>
      </c>
      <c r="V1668" s="210"/>
      <c r="W1668" s="210"/>
      <c r="X1668" s="23" t="str">
        <f>IFERROR(VLOOKUP(AT1668,'#Input Lists#'!$L$3:$AH$833,3,FALSE)," ")</f>
        <v xml:space="preserve"> </v>
      </c>
      <c r="Y1668" s="23" t="str">
        <f>IFERROR(VLOOKUP(AT1668,'#Input Lists#'!$L$3:$AH$833,5,FALSE)," ")</f>
        <v xml:space="preserve"> </v>
      </c>
      <c r="Z1668" s="206" t="str">
        <f>IFERROR(VLOOKUP(AT1668,'#Input Lists#'!$L$3:$AH$833,9,FALSE)," ")</f>
        <v xml:space="preserve"> </v>
      </c>
      <c r="AA1668" s="119" t="s">
        <v>1527</v>
      </c>
      <c r="AB1668" s="120"/>
      <c r="AC1668" s="123"/>
      <c r="AD1668" s="123"/>
      <c r="AE1668" s="123"/>
      <c r="AF1668" s="123"/>
      <c r="AG1668" s="123"/>
      <c r="AH1668" s="123"/>
      <c r="AI1668" s="123"/>
      <c r="AJ1668" s="123"/>
      <c r="AK1668" s="123"/>
      <c r="AL1668" s="123"/>
      <c r="AM1668" s="123"/>
      <c r="AN1668" s="123"/>
      <c r="AO1668" s="123"/>
      <c r="AP1668" s="120"/>
      <c r="AQ1668" s="125" t="str">
        <f>IFERROR(VLOOKUP(G1668,'#Location List#'!$C$3:$D$150,2,FALSE),"")</f>
        <v/>
      </c>
      <c r="AR1668" s="125" t="str">
        <f>IFERROR(VLOOKUP(F1668,'#Location List#'!$Q$3:$R$1154,2,FALSE),"")</f>
        <v/>
      </c>
      <c r="AS1668" s="125" t="str">
        <f>IFERROR(VLOOKUP(V1668,'#Input Lists#'!$B$3:$D$46,3,FALSE),"")</f>
        <v/>
      </c>
      <c r="AT1668" s="125" t="str">
        <f>IFERROR(VLOOKUP(CONCATENATE(V1668," ",W1668),'#Input Lists#'!$K$3:$L$827,2,FALSE),"")</f>
        <v/>
      </c>
      <c r="AU1668" s="125">
        <f>IFERROR(VLOOKUP(AA1668,'#Input Lists#'!$BU$3:$BV$8,2,FALSE),"")</f>
        <v>1</v>
      </c>
      <c r="AV1668" s="118" t="str">
        <f>IFERROR(VLOOKUP(AB1668,'#Input Lists#'!$BO$3:$BP$9,2,FALSE),"")</f>
        <v/>
      </c>
      <c r="AW1668" s="118">
        <f>IFERROR(VLOOKUP(AC1668,'#Input Lists#'!$BL$3:$BM$7,2,FALSE),"")</f>
        <v>1</v>
      </c>
      <c r="AX1668" s="52" t="e">
        <f>VLOOKUP(AQ1668,'#Location List#'!$D$3:$K$150,4,FALSE)</f>
        <v>#N/A</v>
      </c>
      <c r="AY1668" s="273" t="e">
        <f>VLOOKUP(AX1668,'#Location List#'!$Z$3:$AA$13,2,FALSE)</f>
        <v>#N/A</v>
      </c>
      <c r="AZ1668" s="126" t="e">
        <f>VLOOKUP($AT1668,'#Input Lists#'!$L$3:$S$1033,6,FALSE)</f>
        <v>#N/A</v>
      </c>
      <c r="BA1668" s="239" t="e">
        <f>VLOOKUP($AT1668,'#Input Lists#'!$L$3:$S$833,7,FALSE)</f>
        <v>#N/A</v>
      </c>
      <c r="BB1668" s="239" t="e">
        <f>VLOOKUP($AT1668,'#Input Lists#'!$L$3:$S$833,8,FALSE)</f>
        <v>#N/A</v>
      </c>
      <c r="BC1668" s="91" t="str">
        <f t="shared" si="158"/>
        <v/>
      </c>
      <c r="BD1668" s="91" t="str">
        <f t="shared" si="159"/>
        <v/>
      </c>
      <c r="BE1668" s="15" t="str">
        <f t="shared" si="160"/>
        <v/>
      </c>
      <c r="BF1668" s="92" t="str">
        <f t="shared" si="161"/>
        <v>No Sighting Date</v>
      </c>
    </row>
    <row r="1669" spans="1:58" x14ac:dyDescent="0.25">
      <c r="A1669" s="118">
        <v>1664</v>
      </c>
      <c r="B1669" s="119"/>
      <c r="C1669" s="120"/>
      <c r="D1669" s="121"/>
      <c r="E1669" s="121"/>
      <c r="F1669" s="236"/>
      <c r="G1669" s="122" t="str">
        <f>IFERROR(VLOOKUP(F1669,'#Location List#'!$U$3:$V$1154,2,FALSE),"")</f>
        <v/>
      </c>
      <c r="H1669" s="120"/>
      <c r="I1669" s="120"/>
      <c r="J1669" s="120"/>
      <c r="K1669" s="120"/>
      <c r="L1669" s="120"/>
      <c r="M1669" s="120"/>
      <c r="N1669" s="120"/>
      <c r="O1669" s="120"/>
      <c r="P1669" s="120"/>
      <c r="Q1669" s="120"/>
      <c r="R1669" s="120"/>
      <c r="S1669" s="120"/>
      <c r="T1669" s="205">
        <f t="shared" si="156"/>
        <v>0</v>
      </c>
      <c r="U1669" s="205">
        <f t="shared" si="157"/>
        <v>0</v>
      </c>
      <c r="V1669" s="210"/>
      <c r="W1669" s="210"/>
      <c r="X1669" s="23" t="str">
        <f>IFERROR(VLOOKUP(AT1669,'#Input Lists#'!$L$3:$AH$833,3,FALSE)," ")</f>
        <v xml:space="preserve"> </v>
      </c>
      <c r="Y1669" s="23" t="str">
        <f>IFERROR(VLOOKUP(AT1669,'#Input Lists#'!$L$3:$AH$833,5,FALSE)," ")</f>
        <v xml:space="preserve"> </v>
      </c>
      <c r="Z1669" s="206" t="str">
        <f>IFERROR(VLOOKUP(AT1669,'#Input Lists#'!$L$3:$AH$833,9,FALSE)," ")</f>
        <v xml:space="preserve"> </v>
      </c>
      <c r="AA1669" s="119" t="s">
        <v>1527</v>
      </c>
      <c r="AB1669" s="120"/>
      <c r="AC1669" s="123"/>
      <c r="AD1669" s="123"/>
      <c r="AE1669" s="123"/>
      <c r="AF1669" s="123"/>
      <c r="AG1669" s="123"/>
      <c r="AH1669" s="123"/>
      <c r="AI1669" s="123"/>
      <c r="AJ1669" s="123"/>
      <c r="AK1669" s="123"/>
      <c r="AL1669" s="123"/>
      <c r="AM1669" s="123"/>
      <c r="AN1669" s="123"/>
      <c r="AO1669" s="123"/>
      <c r="AP1669" s="120"/>
      <c r="AQ1669" s="125" t="str">
        <f>IFERROR(VLOOKUP(G1669,'#Location List#'!$C$3:$D$150,2,FALSE),"")</f>
        <v/>
      </c>
      <c r="AR1669" s="125" t="str">
        <f>IFERROR(VLOOKUP(F1669,'#Location List#'!$Q$3:$R$1154,2,FALSE),"")</f>
        <v/>
      </c>
      <c r="AS1669" s="125" t="str">
        <f>IFERROR(VLOOKUP(V1669,'#Input Lists#'!$B$3:$D$46,3,FALSE),"")</f>
        <v/>
      </c>
      <c r="AT1669" s="125" t="str">
        <f>IFERROR(VLOOKUP(CONCATENATE(V1669," ",W1669),'#Input Lists#'!$K$3:$L$827,2,FALSE),"")</f>
        <v/>
      </c>
      <c r="AU1669" s="125">
        <f>IFERROR(VLOOKUP(AA1669,'#Input Lists#'!$BU$3:$BV$8,2,FALSE),"")</f>
        <v>1</v>
      </c>
      <c r="AV1669" s="118" t="str">
        <f>IFERROR(VLOOKUP(AB1669,'#Input Lists#'!$BO$3:$BP$9,2,FALSE),"")</f>
        <v/>
      </c>
      <c r="AW1669" s="118">
        <f>IFERROR(VLOOKUP(AC1669,'#Input Lists#'!$BL$3:$BM$7,2,FALSE),"")</f>
        <v>1</v>
      </c>
      <c r="AX1669" s="52" t="e">
        <f>VLOOKUP(AQ1669,'#Location List#'!$D$3:$K$150,4,FALSE)</f>
        <v>#N/A</v>
      </c>
      <c r="AY1669" s="273" t="e">
        <f>VLOOKUP(AX1669,'#Location List#'!$Z$3:$AA$13,2,FALSE)</f>
        <v>#N/A</v>
      </c>
      <c r="AZ1669" s="126" t="e">
        <f>VLOOKUP($AT1669,'#Input Lists#'!$L$3:$S$1033,6,FALSE)</f>
        <v>#N/A</v>
      </c>
      <c r="BA1669" s="239" t="e">
        <f>VLOOKUP($AT1669,'#Input Lists#'!$L$3:$S$833,7,FALSE)</f>
        <v>#N/A</v>
      </c>
      <c r="BB1669" s="239" t="e">
        <f>VLOOKUP($AT1669,'#Input Lists#'!$L$3:$S$833,8,FALSE)</f>
        <v>#N/A</v>
      </c>
      <c r="BC1669" s="91" t="str">
        <f t="shared" si="158"/>
        <v/>
      </c>
      <c r="BD1669" s="91" t="str">
        <f t="shared" si="159"/>
        <v/>
      </c>
      <c r="BE1669" s="15" t="str">
        <f t="shared" si="160"/>
        <v/>
      </c>
      <c r="BF1669" s="92" t="str">
        <f t="shared" si="161"/>
        <v>No Sighting Date</v>
      </c>
    </row>
    <row r="1670" spans="1:58" x14ac:dyDescent="0.25">
      <c r="A1670" s="118">
        <v>1665</v>
      </c>
      <c r="B1670" s="119"/>
      <c r="C1670" s="120"/>
      <c r="D1670" s="121"/>
      <c r="E1670" s="121"/>
      <c r="F1670" s="236"/>
      <c r="G1670" s="122" t="str">
        <f>IFERROR(VLOOKUP(F1670,'#Location List#'!$U$3:$V$1154,2,FALSE),"")</f>
        <v/>
      </c>
      <c r="H1670" s="120"/>
      <c r="I1670" s="120"/>
      <c r="J1670" s="120"/>
      <c r="K1670" s="120"/>
      <c r="L1670" s="120"/>
      <c r="M1670" s="120"/>
      <c r="N1670" s="120"/>
      <c r="O1670" s="120"/>
      <c r="P1670" s="120"/>
      <c r="Q1670" s="120"/>
      <c r="R1670" s="120"/>
      <c r="S1670" s="120"/>
      <c r="T1670" s="205">
        <f t="shared" si="156"/>
        <v>0</v>
      </c>
      <c r="U1670" s="205">
        <f t="shared" si="157"/>
        <v>0</v>
      </c>
      <c r="V1670" s="210"/>
      <c r="W1670" s="210"/>
      <c r="X1670" s="23" t="str">
        <f>IFERROR(VLOOKUP(AT1670,'#Input Lists#'!$L$3:$AH$833,3,FALSE)," ")</f>
        <v xml:space="preserve"> </v>
      </c>
      <c r="Y1670" s="23" t="str">
        <f>IFERROR(VLOOKUP(AT1670,'#Input Lists#'!$L$3:$AH$833,5,FALSE)," ")</f>
        <v xml:space="preserve"> </v>
      </c>
      <c r="Z1670" s="206" t="str">
        <f>IFERROR(VLOOKUP(AT1670,'#Input Lists#'!$L$3:$AH$833,9,FALSE)," ")</f>
        <v xml:space="preserve"> </v>
      </c>
      <c r="AA1670" s="119" t="s">
        <v>1527</v>
      </c>
      <c r="AB1670" s="120"/>
      <c r="AC1670" s="123"/>
      <c r="AD1670" s="123"/>
      <c r="AE1670" s="123"/>
      <c r="AF1670" s="123"/>
      <c r="AG1670" s="123"/>
      <c r="AH1670" s="123"/>
      <c r="AI1670" s="123"/>
      <c r="AJ1670" s="123"/>
      <c r="AK1670" s="123"/>
      <c r="AL1670" s="123"/>
      <c r="AM1670" s="123"/>
      <c r="AN1670" s="123"/>
      <c r="AO1670" s="123"/>
      <c r="AP1670" s="120"/>
      <c r="AQ1670" s="125" t="str">
        <f>IFERROR(VLOOKUP(G1670,'#Location List#'!$C$3:$D$150,2,FALSE),"")</f>
        <v/>
      </c>
      <c r="AR1670" s="125" t="str">
        <f>IFERROR(VLOOKUP(F1670,'#Location List#'!$Q$3:$R$1154,2,FALSE),"")</f>
        <v/>
      </c>
      <c r="AS1670" s="125" t="str">
        <f>IFERROR(VLOOKUP(V1670,'#Input Lists#'!$B$3:$D$46,3,FALSE),"")</f>
        <v/>
      </c>
      <c r="AT1670" s="125" t="str">
        <f>IFERROR(VLOOKUP(CONCATENATE(V1670," ",W1670),'#Input Lists#'!$K$3:$L$827,2,FALSE),"")</f>
        <v/>
      </c>
      <c r="AU1670" s="125">
        <f>IFERROR(VLOOKUP(AA1670,'#Input Lists#'!$BU$3:$BV$8,2,FALSE),"")</f>
        <v>1</v>
      </c>
      <c r="AV1670" s="118" t="str">
        <f>IFERROR(VLOOKUP(AB1670,'#Input Lists#'!$BO$3:$BP$9,2,FALSE),"")</f>
        <v/>
      </c>
      <c r="AW1670" s="118">
        <f>IFERROR(VLOOKUP(AC1670,'#Input Lists#'!$BL$3:$BM$7,2,FALSE),"")</f>
        <v>1</v>
      </c>
      <c r="AX1670" s="52" t="e">
        <f>VLOOKUP(AQ1670,'#Location List#'!$D$3:$K$150,4,FALSE)</f>
        <v>#N/A</v>
      </c>
      <c r="AY1670" s="273" t="e">
        <f>VLOOKUP(AX1670,'#Location List#'!$Z$3:$AA$13,2,FALSE)</f>
        <v>#N/A</v>
      </c>
      <c r="AZ1670" s="126" t="e">
        <f>VLOOKUP($AT1670,'#Input Lists#'!$L$3:$S$1033,6,FALSE)</f>
        <v>#N/A</v>
      </c>
      <c r="BA1670" s="239" t="e">
        <f>VLOOKUP($AT1670,'#Input Lists#'!$L$3:$S$833,7,FALSE)</f>
        <v>#N/A</v>
      </c>
      <c r="BB1670" s="239" t="e">
        <f>VLOOKUP($AT1670,'#Input Lists#'!$L$3:$S$833,8,FALSE)</f>
        <v>#N/A</v>
      </c>
      <c r="BC1670" s="91" t="str">
        <f t="shared" si="158"/>
        <v/>
      </c>
      <c r="BD1670" s="91" t="str">
        <f t="shared" si="159"/>
        <v/>
      </c>
      <c r="BE1670" s="15" t="str">
        <f t="shared" si="160"/>
        <v/>
      </c>
      <c r="BF1670" s="92" t="str">
        <f t="shared" si="161"/>
        <v>No Sighting Date</v>
      </c>
    </row>
    <row r="1671" spans="1:58" x14ac:dyDescent="0.25">
      <c r="A1671" s="118">
        <v>1666</v>
      </c>
      <c r="B1671" s="119"/>
      <c r="C1671" s="120"/>
      <c r="D1671" s="121"/>
      <c r="E1671" s="121"/>
      <c r="F1671" s="236"/>
      <c r="G1671" s="122" t="str">
        <f>IFERROR(VLOOKUP(F1671,'#Location List#'!$U$3:$V$1154,2,FALSE),"")</f>
        <v/>
      </c>
      <c r="H1671" s="120"/>
      <c r="I1671" s="120"/>
      <c r="J1671" s="120"/>
      <c r="K1671" s="120"/>
      <c r="L1671" s="120"/>
      <c r="M1671" s="120"/>
      <c r="N1671" s="120"/>
      <c r="O1671" s="120"/>
      <c r="P1671" s="120"/>
      <c r="Q1671" s="120"/>
      <c r="R1671" s="120"/>
      <c r="S1671" s="120"/>
      <c r="T1671" s="205">
        <f t="shared" si="156"/>
        <v>0</v>
      </c>
      <c r="U1671" s="205">
        <f t="shared" si="157"/>
        <v>0</v>
      </c>
      <c r="V1671" s="210"/>
      <c r="W1671" s="210"/>
      <c r="X1671" s="23" t="str">
        <f>IFERROR(VLOOKUP(AT1671,'#Input Lists#'!$L$3:$AH$833,3,FALSE)," ")</f>
        <v xml:space="preserve"> </v>
      </c>
      <c r="Y1671" s="23" t="str">
        <f>IFERROR(VLOOKUP(AT1671,'#Input Lists#'!$L$3:$AH$833,5,FALSE)," ")</f>
        <v xml:space="preserve"> </v>
      </c>
      <c r="Z1671" s="206" t="str">
        <f>IFERROR(VLOOKUP(AT1671,'#Input Lists#'!$L$3:$AH$833,9,FALSE)," ")</f>
        <v xml:space="preserve"> </v>
      </c>
      <c r="AA1671" s="119" t="s">
        <v>1527</v>
      </c>
      <c r="AB1671" s="120"/>
      <c r="AC1671" s="123"/>
      <c r="AD1671" s="123"/>
      <c r="AE1671" s="123"/>
      <c r="AF1671" s="123"/>
      <c r="AG1671" s="123"/>
      <c r="AH1671" s="123"/>
      <c r="AI1671" s="123"/>
      <c r="AJ1671" s="123"/>
      <c r="AK1671" s="123"/>
      <c r="AL1671" s="123"/>
      <c r="AM1671" s="123"/>
      <c r="AN1671" s="123"/>
      <c r="AO1671" s="123"/>
      <c r="AP1671" s="120"/>
      <c r="AQ1671" s="125" t="str">
        <f>IFERROR(VLOOKUP(G1671,'#Location List#'!$C$3:$D$150,2,FALSE),"")</f>
        <v/>
      </c>
      <c r="AR1671" s="125" t="str">
        <f>IFERROR(VLOOKUP(F1671,'#Location List#'!$Q$3:$R$1154,2,FALSE),"")</f>
        <v/>
      </c>
      <c r="AS1671" s="125" t="str">
        <f>IFERROR(VLOOKUP(V1671,'#Input Lists#'!$B$3:$D$46,3,FALSE),"")</f>
        <v/>
      </c>
      <c r="AT1671" s="125" t="str">
        <f>IFERROR(VLOOKUP(CONCATENATE(V1671," ",W1671),'#Input Lists#'!$K$3:$L$827,2,FALSE),"")</f>
        <v/>
      </c>
      <c r="AU1671" s="125">
        <f>IFERROR(VLOOKUP(AA1671,'#Input Lists#'!$BU$3:$BV$8,2,FALSE),"")</f>
        <v>1</v>
      </c>
      <c r="AV1671" s="118" t="str">
        <f>IFERROR(VLOOKUP(AB1671,'#Input Lists#'!$BO$3:$BP$9,2,FALSE),"")</f>
        <v/>
      </c>
      <c r="AW1671" s="118">
        <f>IFERROR(VLOOKUP(AC1671,'#Input Lists#'!$BL$3:$BM$7,2,FALSE),"")</f>
        <v>1</v>
      </c>
      <c r="AX1671" s="52" t="e">
        <f>VLOOKUP(AQ1671,'#Location List#'!$D$3:$K$150,4,FALSE)</f>
        <v>#N/A</v>
      </c>
      <c r="AY1671" s="273" t="e">
        <f>VLOOKUP(AX1671,'#Location List#'!$Z$3:$AA$13,2,FALSE)</f>
        <v>#N/A</v>
      </c>
      <c r="AZ1671" s="126" t="e">
        <f>VLOOKUP($AT1671,'#Input Lists#'!$L$3:$S$1033,6,FALSE)</f>
        <v>#N/A</v>
      </c>
      <c r="BA1671" s="239" t="e">
        <f>VLOOKUP($AT1671,'#Input Lists#'!$L$3:$S$833,7,FALSE)</f>
        <v>#N/A</v>
      </c>
      <c r="BB1671" s="239" t="e">
        <f>VLOOKUP($AT1671,'#Input Lists#'!$L$3:$S$833,8,FALSE)</f>
        <v>#N/A</v>
      </c>
      <c r="BC1671" s="91" t="str">
        <f t="shared" si="158"/>
        <v/>
      </c>
      <c r="BD1671" s="91" t="str">
        <f t="shared" si="159"/>
        <v/>
      </c>
      <c r="BE1671" s="15" t="str">
        <f t="shared" si="160"/>
        <v/>
      </c>
      <c r="BF1671" s="92" t="str">
        <f t="shared" si="161"/>
        <v>No Sighting Date</v>
      </c>
    </row>
    <row r="1672" spans="1:58" x14ac:dyDescent="0.25">
      <c r="A1672" s="118">
        <v>1667</v>
      </c>
      <c r="B1672" s="119"/>
      <c r="C1672" s="120"/>
      <c r="D1672" s="121"/>
      <c r="E1672" s="121"/>
      <c r="F1672" s="236"/>
      <c r="G1672" s="122" t="str">
        <f>IFERROR(VLOOKUP(F1672,'#Location List#'!$U$3:$V$1154,2,FALSE),"")</f>
        <v/>
      </c>
      <c r="H1672" s="120"/>
      <c r="I1672" s="120"/>
      <c r="J1672" s="120"/>
      <c r="K1672" s="120"/>
      <c r="L1672" s="120"/>
      <c r="M1672" s="120"/>
      <c r="N1672" s="120"/>
      <c r="O1672" s="120"/>
      <c r="P1672" s="120"/>
      <c r="Q1672" s="120"/>
      <c r="R1672" s="120"/>
      <c r="S1672" s="120"/>
      <c r="T1672" s="205">
        <f t="shared" si="156"/>
        <v>0</v>
      </c>
      <c r="U1672" s="205">
        <f t="shared" si="157"/>
        <v>0</v>
      </c>
      <c r="V1672" s="210"/>
      <c r="W1672" s="210"/>
      <c r="X1672" s="23" t="str">
        <f>IFERROR(VLOOKUP(AT1672,'#Input Lists#'!$L$3:$AH$833,3,FALSE)," ")</f>
        <v xml:space="preserve"> </v>
      </c>
      <c r="Y1672" s="23" t="str">
        <f>IFERROR(VLOOKUP(AT1672,'#Input Lists#'!$L$3:$AH$833,5,FALSE)," ")</f>
        <v xml:space="preserve"> </v>
      </c>
      <c r="Z1672" s="206" t="str">
        <f>IFERROR(VLOOKUP(AT1672,'#Input Lists#'!$L$3:$AH$833,9,FALSE)," ")</f>
        <v xml:space="preserve"> </v>
      </c>
      <c r="AA1672" s="119" t="s">
        <v>1527</v>
      </c>
      <c r="AB1672" s="120"/>
      <c r="AC1672" s="123"/>
      <c r="AD1672" s="123"/>
      <c r="AE1672" s="123"/>
      <c r="AF1672" s="123"/>
      <c r="AG1672" s="123"/>
      <c r="AH1672" s="123"/>
      <c r="AI1672" s="123"/>
      <c r="AJ1672" s="123"/>
      <c r="AK1672" s="123"/>
      <c r="AL1672" s="123"/>
      <c r="AM1672" s="123"/>
      <c r="AN1672" s="123"/>
      <c r="AO1672" s="123"/>
      <c r="AP1672" s="120"/>
      <c r="AQ1672" s="125" t="str">
        <f>IFERROR(VLOOKUP(G1672,'#Location List#'!$C$3:$D$150,2,FALSE),"")</f>
        <v/>
      </c>
      <c r="AR1672" s="125" t="str">
        <f>IFERROR(VLOOKUP(F1672,'#Location List#'!$Q$3:$R$1154,2,FALSE),"")</f>
        <v/>
      </c>
      <c r="AS1672" s="125" t="str">
        <f>IFERROR(VLOOKUP(V1672,'#Input Lists#'!$B$3:$D$46,3,FALSE),"")</f>
        <v/>
      </c>
      <c r="AT1672" s="125" t="str">
        <f>IFERROR(VLOOKUP(CONCATENATE(V1672," ",W1672),'#Input Lists#'!$K$3:$L$827,2,FALSE),"")</f>
        <v/>
      </c>
      <c r="AU1672" s="125">
        <f>IFERROR(VLOOKUP(AA1672,'#Input Lists#'!$BU$3:$BV$8,2,FALSE),"")</f>
        <v>1</v>
      </c>
      <c r="AV1672" s="118" t="str">
        <f>IFERROR(VLOOKUP(AB1672,'#Input Lists#'!$BO$3:$BP$9,2,FALSE),"")</f>
        <v/>
      </c>
      <c r="AW1672" s="118">
        <f>IFERROR(VLOOKUP(AC1672,'#Input Lists#'!$BL$3:$BM$7,2,FALSE),"")</f>
        <v>1</v>
      </c>
      <c r="AX1672" s="52" t="e">
        <f>VLOOKUP(AQ1672,'#Location List#'!$D$3:$K$150,4,FALSE)</f>
        <v>#N/A</v>
      </c>
      <c r="AY1672" s="273" t="e">
        <f>VLOOKUP(AX1672,'#Location List#'!$Z$3:$AA$13,2,FALSE)</f>
        <v>#N/A</v>
      </c>
      <c r="AZ1672" s="126" t="e">
        <f>VLOOKUP($AT1672,'#Input Lists#'!$L$3:$S$1033,6,FALSE)</f>
        <v>#N/A</v>
      </c>
      <c r="BA1672" s="239" t="e">
        <f>VLOOKUP($AT1672,'#Input Lists#'!$L$3:$S$833,7,FALSE)</f>
        <v>#N/A</v>
      </c>
      <c r="BB1672" s="239" t="e">
        <f>VLOOKUP($AT1672,'#Input Lists#'!$L$3:$S$833,8,FALSE)</f>
        <v>#N/A</v>
      </c>
      <c r="BC1672" s="91" t="str">
        <f t="shared" si="158"/>
        <v/>
      </c>
      <c r="BD1672" s="91" t="str">
        <f t="shared" si="159"/>
        <v/>
      </c>
      <c r="BE1672" s="15" t="str">
        <f t="shared" si="160"/>
        <v/>
      </c>
      <c r="BF1672" s="92" t="str">
        <f t="shared" si="161"/>
        <v>No Sighting Date</v>
      </c>
    </row>
    <row r="1673" spans="1:58" x14ac:dyDescent="0.25">
      <c r="A1673" s="118">
        <v>1668</v>
      </c>
      <c r="B1673" s="119"/>
      <c r="C1673" s="120"/>
      <c r="D1673" s="121"/>
      <c r="E1673" s="121"/>
      <c r="F1673" s="236"/>
      <c r="G1673" s="122" t="str">
        <f>IFERROR(VLOOKUP(F1673,'#Location List#'!$U$3:$V$1154,2,FALSE),"")</f>
        <v/>
      </c>
      <c r="H1673" s="120"/>
      <c r="I1673" s="120"/>
      <c r="J1673" s="120"/>
      <c r="K1673" s="120"/>
      <c r="L1673" s="120"/>
      <c r="M1673" s="120"/>
      <c r="N1673" s="120"/>
      <c r="O1673" s="120"/>
      <c r="P1673" s="120"/>
      <c r="Q1673" s="120"/>
      <c r="R1673" s="120"/>
      <c r="S1673" s="120"/>
      <c r="T1673" s="205">
        <f t="shared" si="156"/>
        <v>0</v>
      </c>
      <c r="U1673" s="205">
        <f t="shared" si="157"/>
        <v>0</v>
      </c>
      <c r="V1673" s="210"/>
      <c r="W1673" s="210"/>
      <c r="X1673" s="23" t="str">
        <f>IFERROR(VLOOKUP(AT1673,'#Input Lists#'!$L$3:$AH$833,3,FALSE)," ")</f>
        <v xml:space="preserve"> </v>
      </c>
      <c r="Y1673" s="23" t="str">
        <f>IFERROR(VLOOKUP(AT1673,'#Input Lists#'!$L$3:$AH$833,5,FALSE)," ")</f>
        <v xml:space="preserve"> </v>
      </c>
      <c r="Z1673" s="206" t="str">
        <f>IFERROR(VLOOKUP(AT1673,'#Input Lists#'!$L$3:$AH$833,9,FALSE)," ")</f>
        <v xml:space="preserve"> </v>
      </c>
      <c r="AA1673" s="119" t="s">
        <v>1527</v>
      </c>
      <c r="AB1673" s="120"/>
      <c r="AC1673" s="123"/>
      <c r="AD1673" s="123"/>
      <c r="AE1673" s="123"/>
      <c r="AF1673" s="123"/>
      <c r="AG1673" s="123"/>
      <c r="AH1673" s="123"/>
      <c r="AI1673" s="123"/>
      <c r="AJ1673" s="123"/>
      <c r="AK1673" s="123"/>
      <c r="AL1673" s="123"/>
      <c r="AM1673" s="123"/>
      <c r="AN1673" s="123"/>
      <c r="AO1673" s="123"/>
      <c r="AP1673" s="120"/>
      <c r="AQ1673" s="125" t="str">
        <f>IFERROR(VLOOKUP(G1673,'#Location List#'!$C$3:$D$150,2,FALSE),"")</f>
        <v/>
      </c>
      <c r="AR1673" s="125" t="str">
        <f>IFERROR(VLOOKUP(F1673,'#Location List#'!$Q$3:$R$1154,2,FALSE),"")</f>
        <v/>
      </c>
      <c r="AS1673" s="125" t="str">
        <f>IFERROR(VLOOKUP(V1673,'#Input Lists#'!$B$3:$D$46,3,FALSE),"")</f>
        <v/>
      </c>
      <c r="AT1673" s="125" t="str">
        <f>IFERROR(VLOOKUP(CONCATENATE(V1673," ",W1673),'#Input Lists#'!$K$3:$L$827,2,FALSE),"")</f>
        <v/>
      </c>
      <c r="AU1673" s="125">
        <f>IFERROR(VLOOKUP(AA1673,'#Input Lists#'!$BU$3:$BV$8,2,FALSE),"")</f>
        <v>1</v>
      </c>
      <c r="AV1673" s="118" t="str">
        <f>IFERROR(VLOOKUP(AB1673,'#Input Lists#'!$BO$3:$BP$9,2,FALSE),"")</f>
        <v/>
      </c>
      <c r="AW1673" s="118">
        <f>IFERROR(VLOOKUP(AC1673,'#Input Lists#'!$BL$3:$BM$7,2,FALSE),"")</f>
        <v>1</v>
      </c>
      <c r="AX1673" s="52" t="e">
        <f>VLOOKUP(AQ1673,'#Location List#'!$D$3:$K$150,4,FALSE)</f>
        <v>#N/A</v>
      </c>
      <c r="AY1673" s="273" t="e">
        <f>VLOOKUP(AX1673,'#Location List#'!$Z$3:$AA$13,2,FALSE)</f>
        <v>#N/A</v>
      </c>
      <c r="AZ1673" s="126" t="e">
        <f>VLOOKUP($AT1673,'#Input Lists#'!$L$3:$S$1033,6,FALSE)</f>
        <v>#N/A</v>
      </c>
      <c r="BA1673" s="239" t="e">
        <f>VLOOKUP($AT1673,'#Input Lists#'!$L$3:$S$833,7,FALSE)</f>
        <v>#N/A</v>
      </c>
      <c r="BB1673" s="239" t="e">
        <f>VLOOKUP($AT1673,'#Input Lists#'!$L$3:$S$833,8,FALSE)</f>
        <v>#N/A</v>
      </c>
      <c r="BC1673" s="91" t="str">
        <f t="shared" si="158"/>
        <v/>
      </c>
      <c r="BD1673" s="91" t="str">
        <f t="shared" si="159"/>
        <v/>
      </c>
      <c r="BE1673" s="15" t="str">
        <f t="shared" si="160"/>
        <v/>
      </c>
      <c r="BF1673" s="92" t="str">
        <f t="shared" si="161"/>
        <v>No Sighting Date</v>
      </c>
    </row>
    <row r="1674" spans="1:58" x14ac:dyDescent="0.25">
      <c r="A1674" s="118">
        <v>1669</v>
      </c>
      <c r="B1674" s="119"/>
      <c r="C1674" s="120"/>
      <c r="D1674" s="121"/>
      <c r="E1674" s="121"/>
      <c r="F1674" s="236"/>
      <c r="G1674" s="122" t="str">
        <f>IFERROR(VLOOKUP(F1674,'#Location List#'!$U$3:$V$1154,2,FALSE),"")</f>
        <v/>
      </c>
      <c r="H1674" s="120"/>
      <c r="I1674" s="120"/>
      <c r="J1674" s="120"/>
      <c r="K1674" s="120"/>
      <c r="L1674" s="120"/>
      <c r="M1674" s="120"/>
      <c r="N1674" s="120"/>
      <c r="O1674" s="120"/>
      <c r="P1674" s="120"/>
      <c r="Q1674" s="120"/>
      <c r="R1674" s="120"/>
      <c r="S1674" s="120"/>
      <c r="T1674" s="205">
        <f t="shared" si="156"/>
        <v>0</v>
      </c>
      <c r="U1674" s="205">
        <f t="shared" si="157"/>
        <v>0</v>
      </c>
      <c r="V1674" s="210"/>
      <c r="W1674" s="210"/>
      <c r="X1674" s="23" t="str">
        <f>IFERROR(VLOOKUP(AT1674,'#Input Lists#'!$L$3:$AH$833,3,FALSE)," ")</f>
        <v xml:space="preserve"> </v>
      </c>
      <c r="Y1674" s="23" t="str">
        <f>IFERROR(VLOOKUP(AT1674,'#Input Lists#'!$L$3:$AH$833,5,FALSE)," ")</f>
        <v xml:space="preserve"> </v>
      </c>
      <c r="Z1674" s="206" t="str">
        <f>IFERROR(VLOOKUP(AT1674,'#Input Lists#'!$L$3:$AH$833,9,FALSE)," ")</f>
        <v xml:space="preserve"> </v>
      </c>
      <c r="AA1674" s="119" t="s">
        <v>1527</v>
      </c>
      <c r="AB1674" s="120"/>
      <c r="AC1674" s="123"/>
      <c r="AD1674" s="123"/>
      <c r="AE1674" s="123"/>
      <c r="AF1674" s="123"/>
      <c r="AG1674" s="123"/>
      <c r="AH1674" s="123"/>
      <c r="AI1674" s="123"/>
      <c r="AJ1674" s="123"/>
      <c r="AK1674" s="123"/>
      <c r="AL1674" s="123"/>
      <c r="AM1674" s="123"/>
      <c r="AN1674" s="123"/>
      <c r="AO1674" s="123"/>
      <c r="AP1674" s="120"/>
      <c r="AQ1674" s="125" t="str">
        <f>IFERROR(VLOOKUP(G1674,'#Location List#'!$C$3:$D$150,2,FALSE),"")</f>
        <v/>
      </c>
      <c r="AR1674" s="125" t="str">
        <f>IFERROR(VLOOKUP(F1674,'#Location List#'!$Q$3:$R$1154,2,FALSE),"")</f>
        <v/>
      </c>
      <c r="AS1674" s="125" t="str">
        <f>IFERROR(VLOOKUP(V1674,'#Input Lists#'!$B$3:$D$46,3,FALSE),"")</f>
        <v/>
      </c>
      <c r="AT1674" s="125" t="str">
        <f>IFERROR(VLOOKUP(CONCATENATE(V1674," ",W1674),'#Input Lists#'!$K$3:$L$827,2,FALSE),"")</f>
        <v/>
      </c>
      <c r="AU1674" s="125">
        <f>IFERROR(VLOOKUP(AA1674,'#Input Lists#'!$BU$3:$BV$8,2,FALSE),"")</f>
        <v>1</v>
      </c>
      <c r="AV1674" s="118" t="str">
        <f>IFERROR(VLOOKUP(AB1674,'#Input Lists#'!$BO$3:$BP$9,2,FALSE),"")</f>
        <v/>
      </c>
      <c r="AW1674" s="118">
        <f>IFERROR(VLOOKUP(AC1674,'#Input Lists#'!$BL$3:$BM$7,2,FALSE),"")</f>
        <v>1</v>
      </c>
      <c r="AX1674" s="52" t="e">
        <f>VLOOKUP(AQ1674,'#Location List#'!$D$3:$K$150,4,FALSE)</f>
        <v>#N/A</v>
      </c>
      <c r="AY1674" s="273" t="e">
        <f>VLOOKUP(AX1674,'#Location List#'!$Z$3:$AA$13,2,FALSE)</f>
        <v>#N/A</v>
      </c>
      <c r="AZ1674" s="126" t="e">
        <f>VLOOKUP($AT1674,'#Input Lists#'!$L$3:$S$1033,6,FALSE)</f>
        <v>#N/A</v>
      </c>
      <c r="BA1674" s="239" t="e">
        <f>VLOOKUP($AT1674,'#Input Lists#'!$L$3:$S$833,7,FALSE)</f>
        <v>#N/A</v>
      </c>
      <c r="BB1674" s="239" t="e">
        <f>VLOOKUP($AT1674,'#Input Lists#'!$L$3:$S$833,8,FALSE)</f>
        <v>#N/A</v>
      </c>
      <c r="BC1674" s="91" t="str">
        <f t="shared" si="158"/>
        <v/>
      </c>
      <c r="BD1674" s="91" t="str">
        <f t="shared" si="159"/>
        <v/>
      </c>
      <c r="BE1674" s="15" t="str">
        <f t="shared" si="160"/>
        <v/>
      </c>
      <c r="BF1674" s="92" t="str">
        <f t="shared" si="161"/>
        <v>No Sighting Date</v>
      </c>
    </row>
    <row r="1675" spans="1:58" x14ac:dyDescent="0.25">
      <c r="A1675" s="118">
        <v>1670</v>
      </c>
      <c r="B1675" s="119"/>
      <c r="C1675" s="120"/>
      <c r="D1675" s="121"/>
      <c r="E1675" s="121"/>
      <c r="F1675" s="236"/>
      <c r="G1675" s="122" t="str">
        <f>IFERROR(VLOOKUP(F1675,'#Location List#'!$U$3:$V$1154,2,FALSE),"")</f>
        <v/>
      </c>
      <c r="H1675" s="120"/>
      <c r="I1675" s="120"/>
      <c r="J1675" s="120"/>
      <c r="K1675" s="120"/>
      <c r="L1675" s="120"/>
      <c r="M1675" s="120"/>
      <c r="N1675" s="120"/>
      <c r="O1675" s="120"/>
      <c r="P1675" s="120"/>
      <c r="Q1675" s="120"/>
      <c r="R1675" s="120"/>
      <c r="S1675" s="120"/>
      <c r="T1675" s="205">
        <f t="shared" si="156"/>
        <v>0</v>
      </c>
      <c r="U1675" s="205">
        <f t="shared" si="157"/>
        <v>0</v>
      </c>
      <c r="V1675" s="210"/>
      <c r="W1675" s="210"/>
      <c r="X1675" s="23" t="str">
        <f>IFERROR(VLOOKUP(AT1675,'#Input Lists#'!$L$3:$AH$833,3,FALSE)," ")</f>
        <v xml:space="preserve"> </v>
      </c>
      <c r="Y1675" s="23" t="str">
        <f>IFERROR(VLOOKUP(AT1675,'#Input Lists#'!$L$3:$AH$833,5,FALSE)," ")</f>
        <v xml:space="preserve"> </v>
      </c>
      <c r="Z1675" s="206" t="str">
        <f>IFERROR(VLOOKUP(AT1675,'#Input Lists#'!$L$3:$AH$833,9,FALSE)," ")</f>
        <v xml:space="preserve"> </v>
      </c>
      <c r="AA1675" s="119" t="s">
        <v>1527</v>
      </c>
      <c r="AB1675" s="120"/>
      <c r="AC1675" s="123"/>
      <c r="AD1675" s="123"/>
      <c r="AE1675" s="123"/>
      <c r="AF1675" s="123"/>
      <c r="AG1675" s="123"/>
      <c r="AH1675" s="123"/>
      <c r="AI1675" s="123"/>
      <c r="AJ1675" s="123"/>
      <c r="AK1675" s="123"/>
      <c r="AL1675" s="123"/>
      <c r="AM1675" s="123"/>
      <c r="AN1675" s="123"/>
      <c r="AO1675" s="123"/>
      <c r="AP1675" s="120"/>
      <c r="AQ1675" s="125" t="str">
        <f>IFERROR(VLOOKUP(G1675,'#Location List#'!$C$3:$D$150,2,FALSE),"")</f>
        <v/>
      </c>
      <c r="AR1675" s="125" t="str">
        <f>IFERROR(VLOOKUP(F1675,'#Location List#'!$Q$3:$R$1154,2,FALSE),"")</f>
        <v/>
      </c>
      <c r="AS1675" s="125" t="str">
        <f>IFERROR(VLOOKUP(V1675,'#Input Lists#'!$B$3:$D$46,3,FALSE),"")</f>
        <v/>
      </c>
      <c r="AT1675" s="125" t="str">
        <f>IFERROR(VLOOKUP(CONCATENATE(V1675," ",W1675),'#Input Lists#'!$K$3:$L$827,2,FALSE),"")</f>
        <v/>
      </c>
      <c r="AU1675" s="125">
        <f>IFERROR(VLOOKUP(AA1675,'#Input Lists#'!$BU$3:$BV$8,2,FALSE),"")</f>
        <v>1</v>
      </c>
      <c r="AV1675" s="118" t="str">
        <f>IFERROR(VLOOKUP(AB1675,'#Input Lists#'!$BO$3:$BP$9,2,FALSE),"")</f>
        <v/>
      </c>
      <c r="AW1675" s="118">
        <f>IFERROR(VLOOKUP(AC1675,'#Input Lists#'!$BL$3:$BM$7,2,FALSE),"")</f>
        <v>1</v>
      </c>
      <c r="AX1675" s="52" t="e">
        <f>VLOOKUP(AQ1675,'#Location List#'!$D$3:$K$150,4,FALSE)</f>
        <v>#N/A</v>
      </c>
      <c r="AY1675" s="273" t="e">
        <f>VLOOKUP(AX1675,'#Location List#'!$Z$3:$AA$13,2,FALSE)</f>
        <v>#N/A</v>
      </c>
      <c r="AZ1675" s="126" t="e">
        <f>VLOOKUP($AT1675,'#Input Lists#'!$L$3:$S$1033,6,FALSE)</f>
        <v>#N/A</v>
      </c>
      <c r="BA1675" s="239" t="e">
        <f>VLOOKUP($AT1675,'#Input Lists#'!$L$3:$S$833,7,FALSE)</f>
        <v>#N/A</v>
      </c>
      <c r="BB1675" s="239" t="e">
        <f>VLOOKUP($AT1675,'#Input Lists#'!$L$3:$S$833,8,FALSE)</f>
        <v>#N/A</v>
      </c>
      <c r="BC1675" s="91" t="str">
        <f t="shared" si="158"/>
        <v/>
      </c>
      <c r="BD1675" s="91" t="str">
        <f t="shared" si="159"/>
        <v/>
      </c>
      <c r="BE1675" s="15" t="str">
        <f t="shared" si="160"/>
        <v/>
      </c>
      <c r="BF1675" s="92" t="str">
        <f t="shared" si="161"/>
        <v>No Sighting Date</v>
      </c>
    </row>
    <row r="1676" spans="1:58" x14ac:dyDescent="0.25">
      <c r="A1676" s="118">
        <v>1671</v>
      </c>
      <c r="B1676" s="119"/>
      <c r="C1676" s="120"/>
      <c r="D1676" s="121"/>
      <c r="E1676" s="121"/>
      <c r="F1676" s="236"/>
      <c r="G1676" s="122" t="str">
        <f>IFERROR(VLOOKUP(F1676,'#Location List#'!$U$3:$V$1154,2,FALSE),"")</f>
        <v/>
      </c>
      <c r="H1676" s="120"/>
      <c r="I1676" s="120"/>
      <c r="J1676" s="120"/>
      <c r="K1676" s="120"/>
      <c r="L1676" s="120"/>
      <c r="M1676" s="120"/>
      <c r="N1676" s="120"/>
      <c r="O1676" s="120"/>
      <c r="P1676" s="120"/>
      <c r="Q1676" s="120"/>
      <c r="R1676" s="120"/>
      <c r="S1676" s="120"/>
      <c r="T1676" s="205">
        <f t="shared" si="156"/>
        <v>0</v>
      </c>
      <c r="U1676" s="205">
        <f t="shared" si="157"/>
        <v>0</v>
      </c>
      <c r="V1676" s="210"/>
      <c r="W1676" s="210"/>
      <c r="X1676" s="23" t="str">
        <f>IFERROR(VLOOKUP(AT1676,'#Input Lists#'!$L$3:$AH$833,3,FALSE)," ")</f>
        <v xml:space="preserve"> </v>
      </c>
      <c r="Y1676" s="23" t="str">
        <f>IFERROR(VLOOKUP(AT1676,'#Input Lists#'!$L$3:$AH$833,5,FALSE)," ")</f>
        <v xml:space="preserve"> </v>
      </c>
      <c r="Z1676" s="206" t="str">
        <f>IFERROR(VLOOKUP(AT1676,'#Input Lists#'!$L$3:$AH$833,9,FALSE)," ")</f>
        <v xml:space="preserve"> </v>
      </c>
      <c r="AA1676" s="119" t="s">
        <v>1527</v>
      </c>
      <c r="AB1676" s="120"/>
      <c r="AC1676" s="123"/>
      <c r="AD1676" s="123"/>
      <c r="AE1676" s="123"/>
      <c r="AF1676" s="123"/>
      <c r="AG1676" s="123"/>
      <c r="AH1676" s="123"/>
      <c r="AI1676" s="123"/>
      <c r="AJ1676" s="123"/>
      <c r="AK1676" s="123"/>
      <c r="AL1676" s="123"/>
      <c r="AM1676" s="123"/>
      <c r="AN1676" s="123"/>
      <c r="AO1676" s="123"/>
      <c r="AP1676" s="120"/>
      <c r="AQ1676" s="125" t="str">
        <f>IFERROR(VLOOKUP(G1676,'#Location List#'!$C$3:$D$150,2,FALSE),"")</f>
        <v/>
      </c>
      <c r="AR1676" s="125" t="str">
        <f>IFERROR(VLOOKUP(F1676,'#Location List#'!$Q$3:$R$1154,2,FALSE),"")</f>
        <v/>
      </c>
      <c r="AS1676" s="125" t="str">
        <f>IFERROR(VLOOKUP(V1676,'#Input Lists#'!$B$3:$D$46,3,FALSE),"")</f>
        <v/>
      </c>
      <c r="AT1676" s="125" t="str">
        <f>IFERROR(VLOOKUP(CONCATENATE(V1676," ",W1676),'#Input Lists#'!$K$3:$L$827,2,FALSE),"")</f>
        <v/>
      </c>
      <c r="AU1676" s="125">
        <f>IFERROR(VLOOKUP(AA1676,'#Input Lists#'!$BU$3:$BV$8,2,FALSE),"")</f>
        <v>1</v>
      </c>
      <c r="AV1676" s="118" t="str">
        <f>IFERROR(VLOOKUP(AB1676,'#Input Lists#'!$BO$3:$BP$9,2,FALSE),"")</f>
        <v/>
      </c>
      <c r="AW1676" s="118">
        <f>IFERROR(VLOOKUP(AC1676,'#Input Lists#'!$BL$3:$BM$7,2,FALSE),"")</f>
        <v>1</v>
      </c>
      <c r="AX1676" s="52" t="e">
        <f>VLOOKUP(AQ1676,'#Location List#'!$D$3:$K$150,4,FALSE)</f>
        <v>#N/A</v>
      </c>
      <c r="AY1676" s="273" t="e">
        <f>VLOOKUP(AX1676,'#Location List#'!$Z$3:$AA$13,2,FALSE)</f>
        <v>#N/A</v>
      </c>
      <c r="AZ1676" s="126" t="e">
        <f>VLOOKUP($AT1676,'#Input Lists#'!$L$3:$S$1033,6,FALSE)</f>
        <v>#N/A</v>
      </c>
      <c r="BA1676" s="239" t="e">
        <f>VLOOKUP($AT1676,'#Input Lists#'!$L$3:$S$833,7,FALSE)</f>
        <v>#N/A</v>
      </c>
      <c r="BB1676" s="239" t="e">
        <f>VLOOKUP($AT1676,'#Input Lists#'!$L$3:$S$833,8,FALSE)</f>
        <v>#N/A</v>
      </c>
      <c r="BC1676" s="91" t="str">
        <f t="shared" si="158"/>
        <v/>
      </c>
      <c r="BD1676" s="91" t="str">
        <f t="shared" si="159"/>
        <v/>
      </c>
      <c r="BE1676" s="15" t="str">
        <f t="shared" si="160"/>
        <v/>
      </c>
      <c r="BF1676" s="92" t="str">
        <f t="shared" si="161"/>
        <v>No Sighting Date</v>
      </c>
    </row>
    <row r="1677" spans="1:58" x14ac:dyDescent="0.25">
      <c r="A1677" s="118">
        <v>1672</v>
      </c>
      <c r="B1677" s="119"/>
      <c r="C1677" s="120"/>
      <c r="D1677" s="121"/>
      <c r="E1677" s="121"/>
      <c r="F1677" s="236"/>
      <c r="G1677" s="122" t="str">
        <f>IFERROR(VLOOKUP(F1677,'#Location List#'!$U$3:$V$1154,2,FALSE),"")</f>
        <v/>
      </c>
      <c r="H1677" s="120"/>
      <c r="I1677" s="120"/>
      <c r="J1677" s="120"/>
      <c r="K1677" s="120"/>
      <c r="L1677" s="120"/>
      <c r="M1677" s="120"/>
      <c r="N1677" s="120"/>
      <c r="O1677" s="120"/>
      <c r="P1677" s="120"/>
      <c r="Q1677" s="120"/>
      <c r="R1677" s="120"/>
      <c r="S1677" s="120"/>
      <c r="T1677" s="205">
        <f t="shared" si="156"/>
        <v>0</v>
      </c>
      <c r="U1677" s="205">
        <f t="shared" si="157"/>
        <v>0</v>
      </c>
      <c r="V1677" s="210"/>
      <c r="W1677" s="210"/>
      <c r="X1677" s="23" t="str">
        <f>IFERROR(VLOOKUP(AT1677,'#Input Lists#'!$L$3:$AH$833,3,FALSE)," ")</f>
        <v xml:space="preserve"> </v>
      </c>
      <c r="Y1677" s="23" t="str">
        <f>IFERROR(VLOOKUP(AT1677,'#Input Lists#'!$L$3:$AH$833,5,FALSE)," ")</f>
        <v xml:space="preserve"> </v>
      </c>
      <c r="Z1677" s="206" t="str">
        <f>IFERROR(VLOOKUP(AT1677,'#Input Lists#'!$L$3:$AH$833,9,FALSE)," ")</f>
        <v xml:space="preserve"> </v>
      </c>
      <c r="AA1677" s="119" t="s">
        <v>1527</v>
      </c>
      <c r="AB1677" s="120"/>
      <c r="AC1677" s="123"/>
      <c r="AD1677" s="123"/>
      <c r="AE1677" s="123"/>
      <c r="AF1677" s="123"/>
      <c r="AG1677" s="123"/>
      <c r="AH1677" s="123"/>
      <c r="AI1677" s="123"/>
      <c r="AJ1677" s="123"/>
      <c r="AK1677" s="123"/>
      <c r="AL1677" s="123"/>
      <c r="AM1677" s="123"/>
      <c r="AN1677" s="123"/>
      <c r="AO1677" s="123"/>
      <c r="AP1677" s="120"/>
      <c r="AQ1677" s="125" t="str">
        <f>IFERROR(VLOOKUP(G1677,'#Location List#'!$C$3:$D$150,2,FALSE),"")</f>
        <v/>
      </c>
      <c r="AR1677" s="125" t="str">
        <f>IFERROR(VLOOKUP(F1677,'#Location List#'!$Q$3:$R$1154,2,FALSE),"")</f>
        <v/>
      </c>
      <c r="AS1677" s="125" t="str">
        <f>IFERROR(VLOOKUP(V1677,'#Input Lists#'!$B$3:$D$46,3,FALSE),"")</f>
        <v/>
      </c>
      <c r="AT1677" s="125" t="str">
        <f>IFERROR(VLOOKUP(CONCATENATE(V1677," ",W1677),'#Input Lists#'!$K$3:$L$827,2,FALSE),"")</f>
        <v/>
      </c>
      <c r="AU1677" s="125">
        <f>IFERROR(VLOOKUP(AA1677,'#Input Lists#'!$BU$3:$BV$8,2,FALSE),"")</f>
        <v>1</v>
      </c>
      <c r="AV1677" s="118" t="str">
        <f>IFERROR(VLOOKUP(AB1677,'#Input Lists#'!$BO$3:$BP$9,2,FALSE),"")</f>
        <v/>
      </c>
      <c r="AW1677" s="118">
        <f>IFERROR(VLOOKUP(AC1677,'#Input Lists#'!$BL$3:$BM$7,2,FALSE),"")</f>
        <v>1</v>
      </c>
      <c r="AX1677" s="52" t="e">
        <f>VLOOKUP(AQ1677,'#Location List#'!$D$3:$K$150,4,FALSE)</f>
        <v>#N/A</v>
      </c>
      <c r="AY1677" s="273" t="e">
        <f>VLOOKUP(AX1677,'#Location List#'!$Z$3:$AA$13,2,FALSE)</f>
        <v>#N/A</v>
      </c>
      <c r="AZ1677" s="126" t="e">
        <f>VLOOKUP($AT1677,'#Input Lists#'!$L$3:$S$1033,6,FALSE)</f>
        <v>#N/A</v>
      </c>
      <c r="BA1677" s="239" t="e">
        <f>VLOOKUP($AT1677,'#Input Lists#'!$L$3:$S$833,7,FALSE)</f>
        <v>#N/A</v>
      </c>
      <c r="BB1677" s="239" t="e">
        <f>VLOOKUP($AT1677,'#Input Lists#'!$L$3:$S$833,8,FALSE)</f>
        <v>#N/A</v>
      </c>
      <c r="BC1677" s="91" t="str">
        <f t="shared" si="158"/>
        <v/>
      </c>
      <c r="BD1677" s="91" t="str">
        <f t="shared" si="159"/>
        <v/>
      </c>
      <c r="BE1677" s="15" t="str">
        <f t="shared" si="160"/>
        <v/>
      </c>
      <c r="BF1677" s="92" t="str">
        <f t="shared" si="161"/>
        <v>No Sighting Date</v>
      </c>
    </row>
    <row r="1678" spans="1:58" x14ac:dyDescent="0.25">
      <c r="A1678" s="118">
        <v>1673</v>
      </c>
      <c r="B1678" s="119"/>
      <c r="C1678" s="120"/>
      <c r="D1678" s="121"/>
      <c r="E1678" s="121"/>
      <c r="F1678" s="236"/>
      <c r="G1678" s="122" t="str">
        <f>IFERROR(VLOOKUP(F1678,'#Location List#'!$U$3:$V$1154,2,FALSE),"")</f>
        <v/>
      </c>
      <c r="H1678" s="120"/>
      <c r="I1678" s="120"/>
      <c r="J1678" s="120"/>
      <c r="K1678" s="120"/>
      <c r="L1678" s="120"/>
      <c r="M1678" s="120"/>
      <c r="N1678" s="120"/>
      <c r="O1678" s="120"/>
      <c r="P1678" s="120"/>
      <c r="Q1678" s="120"/>
      <c r="R1678" s="120"/>
      <c r="S1678" s="120"/>
      <c r="T1678" s="205">
        <f t="shared" si="156"/>
        <v>0</v>
      </c>
      <c r="U1678" s="205">
        <f t="shared" si="157"/>
        <v>0</v>
      </c>
      <c r="V1678" s="210"/>
      <c r="W1678" s="210"/>
      <c r="X1678" s="23" t="str">
        <f>IFERROR(VLOOKUP(AT1678,'#Input Lists#'!$L$3:$AH$833,3,FALSE)," ")</f>
        <v xml:space="preserve"> </v>
      </c>
      <c r="Y1678" s="23" t="str">
        <f>IFERROR(VLOOKUP(AT1678,'#Input Lists#'!$L$3:$AH$833,5,FALSE)," ")</f>
        <v xml:space="preserve"> </v>
      </c>
      <c r="Z1678" s="206" t="str">
        <f>IFERROR(VLOOKUP(AT1678,'#Input Lists#'!$L$3:$AH$833,9,FALSE)," ")</f>
        <v xml:space="preserve"> </v>
      </c>
      <c r="AA1678" s="119" t="s">
        <v>1527</v>
      </c>
      <c r="AB1678" s="120"/>
      <c r="AC1678" s="123"/>
      <c r="AD1678" s="123"/>
      <c r="AE1678" s="123"/>
      <c r="AF1678" s="123"/>
      <c r="AG1678" s="123"/>
      <c r="AH1678" s="123"/>
      <c r="AI1678" s="123"/>
      <c r="AJ1678" s="123"/>
      <c r="AK1678" s="123"/>
      <c r="AL1678" s="123"/>
      <c r="AM1678" s="123"/>
      <c r="AN1678" s="123"/>
      <c r="AO1678" s="123"/>
      <c r="AP1678" s="120"/>
      <c r="AQ1678" s="125" t="str">
        <f>IFERROR(VLOOKUP(G1678,'#Location List#'!$C$3:$D$150,2,FALSE),"")</f>
        <v/>
      </c>
      <c r="AR1678" s="125" t="str">
        <f>IFERROR(VLOOKUP(F1678,'#Location List#'!$Q$3:$R$1154,2,FALSE),"")</f>
        <v/>
      </c>
      <c r="AS1678" s="125" t="str">
        <f>IFERROR(VLOOKUP(V1678,'#Input Lists#'!$B$3:$D$46,3,FALSE),"")</f>
        <v/>
      </c>
      <c r="AT1678" s="125" t="str">
        <f>IFERROR(VLOOKUP(CONCATENATE(V1678," ",W1678),'#Input Lists#'!$K$3:$L$827,2,FALSE),"")</f>
        <v/>
      </c>
      <c r="AU1678" s="125">
        <f>IFERROR(VLOOKUP(AA1678,'#Input Lists#'!$BU$3:$BV$8,2,FALSE),"")</f>
        <v>1</v>
      </c>
      <c r="AV1678" s="118" t="str">
        <f>IFERROR(VLOOKUP(AB1678,'#Input Lists#'!$BO$3:$BP$9,2,FALSE),"")</f>
        <v/>
      </c>
      <c r="AW1678" s="118">
        <f>IFERROR(VLOOKUP(AC1678,'#Input Lists#'!$BL$3:$BM$7,2,FALSE),"")</f>
        <v>1</v>
      </c>
      <c r="AX1678" s="52" t="e">
        <f>VLOOKUP(AQ1678,'#Location List#'!$D$3:$K$150,4,FALSE)</f>
        <v>#N/A</v>
      </c>
      <c r="AY1678" s="273" t="e">
        <f>VLOOKUP(AX1678,'#Location List#'!$Z$3:$AA$13,2,FALSE)</f>
        <v>#N/A</v>
      </c>
      <c r="AZ1678" s="126" t="e">
        <f>VLOOKUP($AT1678,'#Input Lists#'!$L$3:$S$1033,6,FALSE)</f>
        <v>#N/A</v>
      </c>
      <c r="BA1678" s="239" t="e">
        <f>VLOOKUP($AT1678,'#Input Lists#'!$L$3:$S$833,7,FALSE)</f>
        <v>#N/A</v>
      </c>
      <c r="BB1678" s="239" t="e">
        <f>VLOOKUP($AT1678,'#Input Lists#'!$L$3:$S$833,8,FALSE)</f>
        <v>#N/A</v>
      </c>
      <c r="BC1678" s="91" t="str">
        <f t="shared" si="158"/>
        <v/>
      </c>
      <c r="BD1678" s="91" t="str">
        <f t="shared" si="159"/>
        <v/>
      </c>
      <c r="BE1678" s="15" t="str">
        <f t="shared" si="160"/>
        <v/>
      </c>
      <c r="BF1678" s="92" t="str">
        <f t="shared" si="161"/>
        <v>No Sighting Date</v>
      </c>
    </row>
    <row r="1679" spans="1:58" x14ac:dyDescent="0.25">
      <c r="A1679" s="118">
        <v>1674</v>
      </c>
      <c r="B1679" s="119"/>
      <c r="C1679" s="120"/>
      <c r="D1679" s="121"/>
      <c r="E1679" s="121"/>
      <c r="F1679" s="236"/>
      <c r="G1679" s="122" t="str">
        <f>IFERROR(VLOOKUP(F1679,'#Location List#'!$U$3:$V$1154,2,FALSE),"")</f>
        <v/>
      </c>
      <c r="H1679" s="120"/>
      <c r="I1679" s="120"/>
      <c r="J1679" s="120"/>
      <c r="K1679" s="120"/>
      <c r="L1679" s="120"/>
      <c r="M1679" s="120"/>
      <c r="N1679" s="120"/>
      <c r="O1679" s="120"/>
      <c r="P1679" s="120"/>
      <c r="Q1679" s="120"/>
      <c r="R1679" s="120"/>
      <c r="S1679" s="120"/>
      <c r="T1679" s="205">
        <f t="shared" si="156"/>
        <v>0</v>
      </c>
      <c r="U1679" s="205">
        <f t="shared" si="157"/>
        <v>0</v>
      </c>
      <c r="V1679" s="210"/>
      <c r="W1679" s="210"/>
      <c r="X1679" s="23" t="str">
        <f>IFERROR(VLOOKUP(AT1679,'#Input Lists#'!$L$3:$AH$833,3,FALSE)," ")</f>
        <v xml:space="preserve"> </v>
      </c>
      <c r="Y1679" s="23" t="str">
        <f>IFERROR(VLOOKUP(AT1679,'#Input Lists#'!$L$3:$AH$833,5,FALSE)," ")</f>
        <v xml:space="preserve"> </v>
      </c>
      <c r="Z1679" s="206" t="str">
        <f>IFERROR(VLOOKUP(AT1679,'#Input Lists#'!$L$3:$AH$833,9,FALSE)," ")</f>
        <v xml:space="preserve"> </v>
      </c>
      <c r="AA1679" s="119" t="s">
        <v>1527</v>
      </c>
      <c r="AB1679" s="120"/>
      <c r="AC1679" s="123"/>
      <c r="AD1679" s="123"/>
      <c r="AE1679" s="123"/>
      <c r="AF1679" s="123"/>
      <c r="AG1679" s="123"/>
      <c r="AH1679" s="123"/>
      <c r="AI1679" s="123"/>
      <c r="AJ1679" s="123"/>
      <c r="AK1679" s="123"/>
      <c r="AL1679" s="123"/>
      <c r="AM1679" s="123"/>
      <c r="AN1679" s="123"/>
      <c r="AO1679" s="123"/>
      <c r="AP1679" s="120"/>
      <c r="AQ1679" s="125" t="str">
        <f>IFERROR(VLOOKUP(G1679,'#Location List#'!$C$3:$D$150,2,FALSE),"")</f>
        <v/>
      </c>
      <c r="AR1679" s="125" t="str">
        <f>IFERROR(VLOOKUP(F1679,'#Location List#'!$Q$3:$R$1154,2,FALSE),"")</f>
        <v/>
      </c>
      <c r="AS1679" s="125" t="str">
        <f>IFERROR(VLOOKUP(V1679,'#Input Lists#'!$B$3:$D$46,3,FALSE),"")</f>
        <v/>
      </c>
      <c r="AT1679" s="125" t="str">
        <f>IFERROR(VLOOKUP(CONCATENATE(V1679," ",W1679),'#Input Lists#'!$K$3:$L$827,2,FALSE),"")</f>
        <v/>
      </c>
      <c r="AU1679" s="125">
        <f>IFERROR(VLOOKUP(AA1679,'#Input Lists#'!$BU$3:$BV$8,2,FALSE),"")</f>
        <v>1</v>
      </c>
      <c r="AV1679" s="118" t="str">
        <f>IFERROR(VLOOKUP(AB1679,'#Input Lists#'!$BO$3:$BP$9,2,FALSE),"")</f>
        <v/>
      </c>
      <c r="AW1679" s="118">
        <f>IFERROR(VLOOKUP(AC1679,'#Input Lists#'!$BL$3:$BM$7,2,FALSE),"")</f>
        <v>1</v>
      </c>
      <c r="AX1679" s="52" t="e">
        <f>VLOOKUP(AQ1679,'#Location List#'!$D$3:$K$150,4,FALSE)</f>
        <v>#N/A</v>
      </c>
      <c r="AY1679" s="273" t="e">
        <f>VLOOKUP(AX1679,'#Location List#'!$Z$3:$AA$13,2,FALSE)</f>
        <v>#N/A</v>
      </c>
      <c r="AZ1679" s="126" t="e">
        <f>VLOOKUP($AT1679,'#Input Lists#'!$L$3:$S$1033,6,FALSE)</f>
        <v>#N/A</v>
      </c>
      <c r="BA1679" s="239" t="e">
        <f>VLOOKUP($AT1679,'#Input Lists#'!$L$3:$S$833,7,FALSE)</f>
        <v>#N/A</v>
      </c>
      <c r="BB1679" s="239" t="e">
        <f>VLOOKUP($AT1679,'#Input Lists#'!$L$3:$S$833,8,FALSE)</f>
        <v>#N/A</v>
      </c>
      <c r="BC1679" s="91" t="str">
        <f t="shared" si="158"/>
        <v/>
      </c>
      <c r="BD1679" s="91" t="str">
        <f t="shared" si="159"/>
        <v/>
      </c>
      <c r="BE1679" s="15" t="str">
        <f t="shared" si="160"/>
        <v/>
      </c>
      <c r="BF1679" s="92" t="str">
        <f t="shared" si="161"/>
        <v>No Sighting Date</v>
      </c>
    </row>
    <row r="1680" spans="1:58" x14ac:dyDescent="0.25">
      <c r="A1680" s="118">
        <v>1675</v>
      </c>
      <c r="B1680" s="119"/>
      <c r="C1680" s="120"/>
      <c r="D1680" s="121"/>
      <c r="E1680" s="121"/>
      <c r="F1680" s="236"/>
      <c r="G1680" s="122" t="str">
        <f>IFERROR(VLOOKUP(F1680,'#Location List#'!$U$3:$V$1154,2,FALSE),"")</f>
        <v/>
      </c>
      <c r="H1680" s="120"/>
      <c r="I1680" s="120"/>
      <c r="J1680" s="120"/>
      <c r="K1680" s="120"/>
      <c r="L1680" s="120"/>
      <c r="M1680" s="120"/>
      <c r="N1680" s="120"/>
      <c r="O1680" s="120"/>
      <c r="P1680" s="120"/>
      <c r="Q1680" s="120"/>
      <c r="R1680" s="120"/>
      <c r="S1680" s="120"/>
      <c r="T1680" s="205">
        <f t="shared" si="156"/>
        <v>0</v>
      </c>
      <c r="U1680" s="205">
        <f t="shared" si="157"/>
        <v>0</v>
      </c>
      <c r="V1680" s="210"/>
      <c r="W1680" s="210"/>
      <c r="X1680" s="23" t="str">
        <f>IFERROR(VLOOKUP(AT1680,'#Input Lists#'!$L$3:$AH$833,3,FALSE)," ")</f>
        <v xml:space="preserve"> </v>
      </c>
      <c r="Y1680" s="23" t="str">
        <f>IFERROR(VLOOKUP(AT1680,'#Input Lists#'!$L$3:$AH$833,5,FALSE)," ")</f>
        <v xml:space="preserve"> </v>
      </c>
      <c r="Z1680" s="206" t="str">
        <f>IFERROR(VLOOKUP(AT1680,'#Input Lists#'!$L$3:$AH$833,9,FALSE)," ")</f>
        <v xml:space="preserve"> </v>
      </c>
      <c r="AA1680" s="119" t="s">
        <v>1527</v>
      </c>
      <c r="AB1680" s="120"/>
      <c r="AC1680" s="123"/>
      <c r="AD1680" s="123"/>
      <c r="AE1680" s="123"/>
      <c r="AF1680" s="123"/>
      <c r="AG1680" s="123"/>
      <c r="AH1680" s="123"/>
      <c r="AI1680" s="123"/>
      <c r="AJ1680" s="123"/>
      <c r="AK1680" s="123"/>
      <c r="AL1680" s="123"/>
      <c r="AM1680" s="123"/>
      <c r="AN1680" s="123"/>
      <c r="AO1680" s="123"/>
      <c r="AP1680" s="120"/>
      <c r="AQ1680" s="125" t="str">
        <f>IFERROR(VLOOKUP(G1680,'#Location List#'!$C$3:$D$150,2,FALSE),"")</f>
        <v/>
      </c>
      <c r="AR1680" s="125" t="str">
        <f>IFERROR(VLOOKUP(F1680,'#Location List#'!$Q$3:$R$1154,2,FALSE),"")</f>
        <v/>
      </c>
      <c r="AS1680" s="125" t="str">
        <f>IFERROR(VLOOKUP(V1680,'#Input Lists#'!$B$3:$D$46,3,FALSE),"")</f>
        <v/>
      </c>
      <c r="AT1680" s="125" t="str">
        <f>IFERROR(VLOOKUP(CONCATENATE(V1680," ",W1680),'#Input Lists#'!$K$3:$L$827,2,FALSE),"")</f>
        <v/>
      </c>
      <c r="AU1680" s="125">
        <f>IFERROR(VLOOKUP(AA1680,'#Input Lists#'!$BU$3:$BV$8,2,FALSE),"")</f>
        <v>1</v>
      </c>
      <c r="AV1680" s="118" t="str">
        <f>IFERROR(VLOOKUP(AB1680,'#Input Lists#'!$BO$3:$BP$9,2,FALSE),"")</f>
        <v/>
      </c>
      <c r="AW1680" s="118">
        <f>IFERROR(VLOOKUP(AC1680,'#Input Lists#'!$BL$3:$BM$7,2,FALSE),"")</f>
        <v>1</v>
      </c>
      <c r="AX1680" s="52" t="e">
        <f>VLOOKUP(AQ1680,'#Location List#'!$D$3:$K$150,4,FALSE)</f>
        <v>#N/A</v>
      </c>
      <c r="AY1680" s="273" t="e">
        <f>VLOOKUP(AX1680,'#Location List#'!$Z$3:$AA$13,2,FALSE)</f>
        <v>#N/A</v>
      </c>
      <c r="AZ1680" s="126" t="e">
        <f>VLOOKUP($AT1680,'#Input Lists#'!$L$3:$S$1033,6,FALSE)</f>
        <v>#N/A</v>
      </c>
      <c r="BA1680" s="239" t="e">
        <f>VLOOKUP($AT1680,'#Input Lists#'!$L$3:$S$833,7,FALSE)</f>
        <v>#N/A</v>
      </c>
      <c r="BB1680" s="239" t="e">
        <f>VLOOKUP($AT1680,'#Input Lists#'!$L$3:$S$833,8,FALSE)</f>
        <v>#N/A</v>
      </c>
      <c r="BC1680" s="91" t="str">
        <f t="shared" si="158"/>
        <v/>
      </c>
      <c r="BD1680" s="91" t="str">
        <f t="shared" si="159"/>
        <v/>
      </c>
      <c r="BE1680" s="15" t="str">
        <f t="shared" si="160"/>
        <v/>
      </c>
      <c r="BF1680" s="92" t="str">
        <f t="shared" si="161"/>
        <v>No Sighting Date</v>
      </c>
    </row>
    <row r="1681" spans="1:58" x14ac:dyDescent="0.25">
      <c r="A1681" s="118">
        <v>1676</v>
      </c>
      <c r="B1681" s="119"/>
      <c r="C1681" s="120"/>
      <c r="D1681" s="121"/>
      <c r="E1681" s="121"/>
      <c r="F1681" s="236"/>
      <c r="G1681" s="122" t="str">
        <f>IFERROR(VLOOKUP(F1681,'#Location List#'!$U$3:$V$1154,2,FALSE),"")</f>
        <v/>
      </c>
      <c r="H1681" s="120"/>
      <c r="I1681" s="120"/>
      <c r="J1681" s="120"/>
      <c r="K1681" s="120"/>
      <c r="L1681" s="120"/>
      <c r="M1681" s="120"/>
      <c r="N1681" s="120"/>
      <c r="O1681" s="120"/>
      <c r="P1681" s="120"/>
      <c r="Q1681" s="120"/>
      <c r="R1681" s="120"/>
      <c r="S1681" s="120"/>
      <c r="T1681" s="205">
        <f t="shared" si="156"/>
        <v>0</v>
      </c>
      <c r="U1681" s="205">
        <f t="shared" si="157"/>
        <v>0</v>
      </c>
      <c r="V1681" s="210"/>
      <c r="W1681" s="210"/>
      <c r="X1681" s="23" t="str">
        <f>IFERROR(VLOOKUP(AT1681,'#Input Lists#'!$L$3:$AH$833,3,FALSE)," ")</f>
        <v xml:space="preserve"> </v>
      </c>
      <c r="Y1681" s="23" t="str">
        <f>IFERROR(VLOOKUP(AT1681,'#Input Lists#'!$L$3:$AH$833,5,FALSE)," ")</f>
        <v xml:space="preserve"> </v>
      </c>
      <c r="Z1681" s="206" t="str">
        <f>IFERROR(VLOOKUP(AT1681,'#Input Lists#'!$L$3:$AH$833,9,FALSE)," ")</f>
        <v xml:space="preserve"> </v>
      </c>
      <c r="AA1681" s="119" t="s">
        <v>1527</v>
      </c>
      <c r="AB1681" s="120"/>
      <c r="AC1681" s="123"/>
      <c r="AD1681" s="123"/>
      <c r="AE1681" s="123"/>
      <c r="AF1681" s="123"/>
      <c r="AG1681" s="123"/>
      <c r="AH1681" s="123"/>
      <c r="AI1681" s="123"/>
      <c r="AJ1681" s="123"/>
      <c r="AK1681" s="123"/>
      <c r="AL1681" s="123"/>
      <c r="AM1681" s="123"/>
      <c r="AN1681" s="123"/>
      <c r="AO1681" s="123"/>
      <c r="AP1681" s="120"/>
      <c r="AQ1681" s="125" t="str">
        <f>IFERROR(VLOOKUP(G1681,'#Location List#'!$C$3:$D$150,2,FALSE),"")</f>
        <v/>
      </c>
      <c r="AR1681" s="125" t="str">
        <f>IFERROR(VLOOKUP(F1681,'#Location List#'!$Q$3:$R$1154,2,FALSE),"")</f>
        <v/>
      </c>
      <c r="AS1681" s="125" t="str">
        <f>IFERROR(VLOOKUP(V1681,'#Input Lists#'!$B$3:$D$46,3,FALSE),"")</f>
        <v/>
      </c>
      <c r="AT1681" s="125" t="str">
        <f>IFERROR(VLOOKUP(CONCATENATE(V1681," ",W1681),'#Input Lists#'!$K$3:$L$827,2,FALSE),"")</f>
        <v/>
      </c>
      <c r="AU1681" s="125">
        <f>IFERROR(VLOOKUP(AA1681,'#Input Lists#'!$BU$3:$BV$8,2,FALSE),"")</f>
        <v>1</v>
      </c>
      <c r="AV1681" s="118" t="str">
        <f>IFERROR(VLOOKUP(AB1681,'#Input Lists#'!$BO$3:$BP$9,2,FALSE),"")</f>
        <v/>
      </c>
      <c r="AW1681" s="118">
        <f>IFERROR(VLOOKUP(AC1681,'#Input Lists#'!$BL$3:$BM$7,2,FALSE),"")</f>
        <v>1</v>
      </c>
      <c r="AX1681" s="52" t="e">
        <f>VLOOKUP(AQ1681,'#Location List#'!$D$3:$K$150,4,FALSE)</f>
        <v>#N/A</v>
      </c>
      <c r="AY1681" s="273" t="e">
        <f>VLOOKUP(AX1681,'#Location List#'!$Z$3:$AA$13,2,FALSE)</f>
        <v>#N/A</v>
      </c>
      <c r="AZ1681" s="126" t="e">
        <f>VLOOKUP($AT1681,'#Input Lists#'!$L$3:$S$1033,6,FALSE)</f>
        <v>#N/A</v>
      </c>
      <c r="BA1681" s="239" t="e">
        <f>VLOOKUP($AT1681,'#Input Lists#'!$L$3:$S$833,7,FALSE)</f>
        <v>#N/A</v>
      </c>
      <c r="BB1681" s="239" t="e">
        <f>VLOOKUP($AT1681,'#Input Lists#'!$L$3:$S$833,8,FALSE)</f>
        <v>#N/A</v>
      </c>
      <c r="BC1681" s="91" t="str">
        <f t="shared" si="158"/>
        <v/>
      </c>
      <c r="BD1681" s="91" t="str">
        <f t="shared" si="159"/>
        <v/>
      </c>
      <c r="BE1681" s="15" t="str">
        <f t="shared" si="160"/>
        <v/>
      </c>
      <c r="BF1681" s="92" t="str">
        <f t="shared" si="161"/>
        <v>No Sighting Date</v>
      </c>
    </row>
    <row r="1682" spans="1:58" x14ac:dyDescent="0.25">
      <c r="A1682" s="118">
        <v>1677</v>
      </c>
      <c r="B1682" s="119"/>
      <c r="C1682" s="120"/>
      <c r="D1682" s="121"/>
      <c r="E1682" s="121"/>
      <c r="F1682" s="236"/>
      <c r="G1682" s="122" t="str">
        <f>IFERROR(VLOOKUP(F1682,'#Location List#'!$U$3:$V$1154,2,FALSE),"")</f>
        <v/>
      </c>
      <c r="H1682" s="120"/>
      <c r="I1682" s="120"/>
      <c r="J1682" s="120"/>
      <c r="K1682" s="120"/>
      <c r="L1682" s="120"/>
      <c r="M1682" s="120"/>
      <c r="N1682" s="120"/>
      <c r="O1682" s="120"/>
      <c r="P1682" s="120"/>
      <c r="Q1682" s="120"/>
      <c r="R1682" s="120"/>
      <c r="S1682" s="120"/>
      <c r="T1682" s="205">
        <f t="shared" si="156"/>
        <v>0</v>
      </c>
      <c r="U1682" s="205">
        <f t="shared" si="157"/>
        <v>0</v>
      </c>
      <c r="V1682" s="210"/>
      <c r="W1682" s="210"/>
      <c r="X1682" s="23" t="str">
        <f>IFERROR(VLOOKUP(AT1682,'#Input Lists#'!$L$3:$AH$833,3,FALSE)," ")</f>
        <v xml:space="preserve"> </v>
      </c>
      <c r="Y1682" s="23" t="str">
        <f>IFERROR(VLOOKUP(AT1682,'#Input Lists#'!$L$3:$AH$833,5,FALSE)," ")</f>
        <v xml:space="preserve"> </v>
      </c>
      <c r="Z1682" s="206" t="str">
        <f>IFERROR(VLOOKUP(AT1682,'#Input Lists#'!$L$3:$AH$833,9,FALSE)," ")</f>
        <v xml:space="preserve"> </v>
      </c>
      <c r="AA1682" s="119" t="s">
        <v>1527</v>
      </c>
      <c r="AB1682" s="120"/>
      <c r="AC1682" s="123"/>
      <c r="AD1682" s="123"/>
      <c r="AE1682" s="123"/>
      <c r="AF1682" s="123"/>
      <c r="AG1682" s="123"/>
      <c r="AH1682" s="123"/>
      <c r="AI1682" s="123"/>
      <c r="AJ1682" s="123"/>
      <c r="AK1682" s="123"/>
      <c r="AL1682" s="123"/>
      <c r="AM1682" s="123"/>
      <c r="AN1682" s="123"/>
      <c r="AO1682" s="123"/>
      <c r="AP1682" s="120"/>
      <c r="AQ1682" s="125" t="str">
        <f>IFERROR(VLOOKUP(G1682,'#Location List#'!$C$3:$D$150,2,FALSE),"")</f>
        <v/>
      </c>
      <c r="AR1682" s="125" t="str">
        <f>IFERROR(VLOOKUP(F1682,'#Location List#'!$Q$3:$R$1154,2,FALSE),"")</f>
        <v/>
      </c>
      <c r="AS1682" s="125" t="str">
        <f>IFERROR(VLOOKUP(V1682,'#Input Lists#'!$B$3:$D$46,3,FALSE),"")</f>
        <v/>
      </c>
      <c r="AT1682" s="125" t="str">
        <f>IFERROR(VLOOKUP(CONCATENATE(V1682," ",W1682),'#Input Lists#'!$K$3:$L$827,2,FALSE),"")</f>
        <v/>
      </c>
      <c r="AU1682" s="125">
        <f>IFERROR(VLOOKUP(AA1682,'#Input Lists#'!$BU$3:$BV$8,2,FALSE),"")</f>
        <v>1</v>
      </c>
      <c r="AV1682" s="118" t="str">
        <f>IFERROR(VLOOKUP(AB1682,'#Input Lists#'!$BO$3:$BP$9,2,FALSE),"")</f>
        <v/>
      </c>
      <c r="AW1682" s="118">
        <f>IFERROR(VLOOKUP(AC1682,'#Input Lists#'!$BL$3:$BM$7,2,FALSE),"")</f>
        <v>1</v>
      </c>
      <c r="AX1682" s="52" t="e">
        <f>VLOOKUP(AQ1682,'#Location List#'!$D$3:$K$150,4,FALSE)</f>
        <v>#N/A</v>
      </c>
      <c r="AY1682" s="273" t="e">
        <f>VLOOKUP(AX1682,'#Location List#'!$Z$3:$AA$13,2,FALSE)</f>
        <v>#N/A</v>
      </c>
      <c r="AZ1682" s="126" t="e">
        <f>VLOOKUP($AT1682,'#Input Lists#'!$L$3:$S$1033,6,FALSE)</f>
        <v>#N/A</v>
      </c>
      <c r="BA1682" s="239" t="e">
        <f>VLOOKUP($AT1682,'#Input Lists#'!$L$3:$S$833,7,FALSE)</f>
        <v>#N/A</v>
      </c>
      <c r="BB1682" s="239" t="e">
        <f>VLOOKUP($AT1682,'#Input Lists#'!$L$3:$S$833,8,FALSE)</f>
        <v>#N/A</v>
      </c>
      <c r="BC1682" s="91" t="str">
        <f t="shared" si="158"/>
        <v/>
      </c>
      <c r="BD1682" s="91" t="str">
        <f t="shared" si="159"/>
        <v/>
      </c>
      <c r="BE1682" s="15" t="str">
        <f t="shared" si="160"/>
        <v/>
      </c>
      <c r="BF1682" s="92" t="str">
        <f t="shared" si="161"/>
        <v>No Sighting Date</v>
      </c>
    </row>
    <row r="1683" spans="1:58" x14ac:dyDescent="0.25">
      <c r="A1683" s="118">
        <v>1678</v>
      </c>
      <c r="B1683" s="119"/>
      <c r="C1683" s="120"/>
      <c r="D1683" s="121"/>
      <c r="E1683" s="121"/>
      <c r="F1683" s="236"/>
      <c r="G1683" s="122" t="str">
        <f>IFERROR(VLOOKUP(F1683,'#Location List#'!$U$3:$V$1154,2,FALSE),"")</f>
        <v/>
      </c>
      <c r="H1683" s="120"/>
      <c r="I1683" s="120"/>
      <c r="J1683" s="120"/>
      <c r="K1683" s="120"/>
      <c r="L1683" s="120"/>
      <c r="M1683" s="120"/>
      <c r="N1683" s="120"/>
      <c r="O1683" s="120"/>
      <c r="P1683" s="120"/>
      <c r="Q1683" s="120"/>
      <c r="R1683" s="120"/>
      <c r="S1683" s="120"/>
      <c r="T1683" s="205">
        <f t="shared" si="156"/>
        <v>0</v>
      </c>
      <c r="U1683" s="205">
        <f t="shared" si="157"/>
        <v>0</v>
      </c>
      <c r="V1683" s="210"/>
      <c r="W1683" s="210"/>
      <c r="X1683" s="23" t="str">
        <f>IFERROR(VLOOKUP(AT1683,'#Input Lists#'!$L$3:$AH$833,3,FALSE)," ")</f>
        <v xml:space="preserve"> </v>
      </c>
      <c r="Y1683" s="23" t="str">
        <f>IFERROR(VLOOKUP(AT1683,'#Input Lists#'!$L$3:$AH$833,5,FALSE)," ")</f>
        <v xml:space="preserve"> </v>
      </c>
      <c r="Z1683" s="206" t="str">
        <f>IFERROR(VLOOKUP(AT1683,'#Input Lists#'!$L$3:$AH$833,9,FALSE)," ")</f>
        <v xml:space="preserve"> </v>
      </c>
      <c r="AA1683" s="119" t="s">
        <v>1527</v>
      </c>
      <c r="AB1683" s="120"/>
      <c r="AC1683" s="123"/>
      <c r="AD1683" s="123"/>
      <c r="AE1683" s="123"/>
      <c r="AF1683" s="123"/>
      <c r="AG1683" s="123"/>
      <c r="AH1683" s="123"/>
      <c r="AI1683" s="123"/>
      <c r="AJ1683" s="123"/>
      <c r="AK1683" s="123"/>
      <c r="AL1683" s="123"/>
      <c r="AM1683" s="123"/>
      <c r="AN1683" s="123"/>
      <c r="AO1683" s="123"/>
      <c r="AP1683" s="120"/>
      <c r="AQ1683" s="125" t="str">
        <f>IFERROR(VLOOKUP(G1683,'#Location List#'!$C$3:$D$150,2,FALSE),"")</f>
        <v/>
      </c>
      <c r="AR1683" s="125" t="str">
        <f>IFERROR(VLOOKUP(F1683,'#Location List#'!$Q$3:$R$1154,2,FALSE),"")</f>
        <v/>
      </c>
      <c r="AS1683" s="125" t="str">
        <f>IFERROR(VLOOKUP(V1683,'#Input Lists#'!$B$3:$D$46,3,FALSE),"")</f>
        <v/>
      </c>
      <c r="AT1683" s="125" t="str">
        <f>IFERROR(VLOOKUP(CONCATENATE(V1683," ",W1683),'#Input Lists#'!$K$3:$L$827,2,FALSE),"")</f>
        <v/>
      </c>
      <c r="AU1683" s="125">
        <f>IFERROR(VLOOKUP(AA1683,'#Input Lists#'!$BU$3:$BV$8,2,FALSE),"")</f>
        <v>1</v>
      </c>
      <c r="AV1683" s="118" t="str">
        <f>IFERROR(VLOOKUP(AB1683,'#Input Lists#'!$BO$3:$BP$9,2,FALSE),"")</f>
        <v/>
      </c>
      <c r="AW1683" s="118">
        <f>IFERROR(VLOOKUP(AC1683,'#Input Lists#'!$BL$3:$BM$7,2,FALSE),"")</f>
        <v>1</v>
      </c>
      <c r="AX1683" s="52" t="e">
        <f>VLOOKUP(AQ1683,'#Location List#'!$D$3:$K$150,4,FALSE)</f>
        <v>#N/A</v>
      </c>
      <c r="AY1683" s="273" t="e">
        <f>VLOOKUP(AX1683,'#Location List#'!$Z$3:$AA$13,2,FALSE)</f>
        <v>#N/A</v>
      </c>
      <c r="AZ1683" s="126" t="e">
        <f>VLOOKUP($AT1683,'#Input Lists#'!$L$3:$S$1033,6,FALSE)</f>
        <v>#N/A</v>
      </c>
      <c r="BA1683" s="239" t="e">
        <f>VLOOKUP($AT1683,'#Input Lists#'!$L$3:$S$833,7,FALSE)</f>
        <v>#N/A</v>
      </c>
      <c r="BB1683" s="239" t="e">
        <f>VLOOKUP($AT1683,'#Input Lists#'!$L$3:$S$833,8,FALSE)</f>
        <v>#N/A</v>
      </c>
      <c r="BC1683" s="91" t="str">
        <f t="shared" si="158"/>
        <v/>
      </c>
      <c r="BD1683" s="91" t="str">
        <f t="shared" si="159"/>
        <v/>
      </c>
      <c r="BE1683" s="15" t="str">
        <f t="shared" si="160"/>
        <v/>
      </c>
      <c r="BF1683" s="92" t="str">
        <f t="shared" si="161"/>
        <v>No Sighting Date</v>
      </c>
    </row>
    <row r="1684" spans="1:58" x14ac:dyDescent="0.25">
      <c r="A1684" s="118">
        <v>1679</v>
      </c>
      <c r="B1684" s="119"/>
      <c r="C1684" s="120"/>
      <c r="D1684" s="121"/>
      <c r="E1684" s="121"/>
      <c r="F1684" s="236"/>
      <c r="G1684" s="122" t="str">
        <f>IFERROR(VLOOKUP(F1684,'#Location List#'!$U$3:$V$1154,2,FALSE),"")</f>
        <v/>
      </c>
      <c r="H1684" s="120"/>
      <c r="I1684" s="120"/>
      <c r="J1684" s="120"/>
      <c r="K1684" s="120"/>
      <c r="L1684" s="120"/>
      <c r="M1684" s="120"/>
      <c r="N1684" s="120"/>
      <c r="O1684" s="120"/>
      <c r="P1684" s="120"/>
      <c r="Q1684" s="120"/>
      <c r="R1684" s="120"/>
      <c r="S1684" s="120"/>
      <c r="T1684" s="205">
        <f t="shared" ref="T1684:T1747" si="162">N1684-O1684/60-P1684/60/60</f>
        <v>0</v>
      </c>
      <c r="U1684" s="205">
        <f t="shared" ref="U1684:U1747" si="163">Q1684+R1684/60+S1684/60/60</f>
        <v>0</v>
      </c>
      <c r="V1684" s="210"/>
      <c r="W1684" s="210"/>
      <c r="X1684" s="23" t="str">
        <f>IFERROR(VLOOKUP(AT1684,'#Input Lists#'!$L$3:$AH$833,3,FALSE)," ")</f>
        <v xml:space="preserve"> </v>
      </c>
      <c r="Y1684" s="23" t="str">
        <f>IFERROR(VLOOKUP(AT1684,'#Input Lists#'!$L$3:$AH$833,5,FALSE)," ")</f>
        <v xml:space="preserve"> </v>
      </c>
      <c r="Z1684" s="206" t="str">
        <f>IFERROR(VLOOKUP(AT1684,'#Input Lists#'!$L$3:$AH$833,9,FALSE)," ")</f>
        <v xml:space="preserve"> </v>
      </c>
      <c r="AA1684" s="119" t="s">
        <v>1527</v>
      </c>
      <c r="AB1684" s="120"/>
      <c r="AC1684" s="123"/>
      <c r="AD1684" s="123"/>
      <c r="AE1684" s="123"/>
      <c r="AF1684" s="123"/>
      <c r="AG1684" s="123"/>
      <c r="AH1684" s="123"/>
      <c r="AI1684" s="123"/>
      <c r="AJ1684" s="123"/>
      <c r="AK1684" s="123"/>
      <c r="AL1684" s="123"/>
      <c r="AM1684" s="123"/>
      <c r="AN1684" s="123"/>
      <c r="AO1684" s="123"/>
      <c r="AP1684" s="120"/>
      <c r="AQ1684" s="125" t="str">
        <f>IFERROR(VLOOKUP(G1684,'#Location List#'!$C$3:$D$150,2,FALSE),"")</f>
        <v/>
      </c>
      <c r="AR1684" s="125" t="str">
        <f>IFERROR(VLOOKUP(F1684,'#Location List#'!$Q$3:$R$1154,2,FALSE),"")</f>
        <v/>
      </c>
      <c r="AS1684" s="125" t="str">
        <f>IFERROR(VLOOKUP(V1684,'#Input Lists#'!$B$3:$D$46,3,FALSE),"")</f>
        <v/>
      </c>
      <c r="AT1684" s="125" t="str">
        <f>IFERROR(VLOOKUP(CONCATENATE(V1684," ",W1684),'#Input Lists#'!$K$3:$L$827,2,FALSE),"")</f>
        <v/>
      </c>
      <c r="AU1684" s="125">
        <f>IFERROR(VLOOKUP(AA1684,'#Input Lists#'!$BU$3:$BV$8,2,FALSE),"")</f>
        <v>1</v>
      </c>
      <c r="AV1684" s="118" t="str">
        <f>IFERROR(VLOOKUP(AB1684,'#Input Lists#'!$BO$3:$BP$9,2,FALSE),"")</f>
        <v/>
      </c>
      <c r="AW1684" s="118">
        <f>IFERROR(VLOOKUP(AC1684,'#Input Lists#'!$BL$3:$BM$7,2,FALSE),"")</f>
        <v>1</v>
      </c>
      <c r="AX1684" s="52" t="e">
        <f>VLOOKUP(AQ1684,'#Location List#'!$D$3:$K$150,4,FALSE)</f>
        <v>#N/A</v>
      </c>
      <c r="AY1684" s="273" t="e">
        <f>VLOOKUP(AX1684,'#Location List#'!$Z$3:$AA$13,2,FALSE)</f>
        <v>#N/A</v>
      </c>
      <c r="AZ1684" s="126" t="e">
        <f>VLOOKUP($AT1684,'#Input Lists#'!$L$3:$S$1033,6,FALSE)</f>
        <v>#N/A</v>
      </c>
      <c r="BA1684" s="239" t="e">
        <f>VLOOKUP($AT1684,'#Input Lists#'!$L$3:$S$833,7,FALSE)</f>
        <v>#N/A</v>
      </c>
      <c r="BB1684" s="239" t="e">
        <f>VLOOKUP($AT1684,'#Input Lists#'!$L$3:$S$833,8,FALSE)</f>
        <v>#N/A</v>
      </c>
      <c r="BC1684" s="91" t="str">
        <f t="shared" ref="BC1684:BC1747" si="164">IFERROR(WEEKNUM(BA1684,2),"")</f>
        <v/>
      </c>
      <c r="BD1684" s="91" t="str">
        <f t="shared" ref="BD1684:BD1747" si="165">IFERROR(IF(WEEKNUM(BB1684)&lt;WEEKNUM(BA1684),WEEKNUM(BB1684)+52,WEEKNUM(BB1684)),"")</f>
        <v/>
      </c>
      <c r="BE1684" s="15" t="str">
        <f t="shared" ref="BE1684:BE1747" si="166">IF(E1684="","",IF(WEEKNUM(E1684)&lt;9,WEEKNUM(E1684)+52, WEEKNUM(E1684)))</f>
        <v/>
      </c>
      <c r="BF1684" s="92" t="str">
        <f t="shared" ref="BF1684:BF1747" si="167">IF(E1684="", "No Sighting Date", IF(BC1684&gt;=BD1684," ",IF(BE1684&gt;=BC1684,IF(BE1684&lt;=BD1684,"IN RANGE",BE1684-BD1684),BE1684-BC1684)))</f>
        <v>No Sighting Date</v>
      </c>
    </row>
    <row r="1685" spans="1:58" x14ac:dyDescent="0.25">
      <c r="A1685" s="118">
        <v>1680</v>
      </c>
      <c r="B1685" s="119"/>
      <c r="C1685" s="120"/>
      <c r="D1685" s="121"/>
      <c r="E1685" s="121"/>
      <c r="F1685" s="236"/>
      <c r="G1685" s="122" t="str">
        <f>IFERROR(VLOOKUP(F1685,'#Location List#'!$U$3:$V$1154,2,FALSE),"")</f>
        <v/>
      </c>
      <c r="H1685" s="120"/>
      <c r="I1685" s="120"/>
      <c r="J1685" s="120"/>
      <c r="K1685" s="120"/>
      <c r="L1685" s="120"/>
      <c r="M1685" s="120"/>
      <c r="N1685" s="120"/>
      <c r="O1685" s="120"/>
      <c r="P1685" s="120"/>
      <c r="Q1685" s="120"/>
      <c r="R1685" s="120"/>
      <c r="S1685" s="120"/>
      <c r="T1685" s="205">
        <f t="shared" si="162"/>
        <v>0</v>
      </c>
      <c r="U1685" s="205">
        <f t="shared" si="163"/>
        <v>0</v>
      </c>
      <c r="V1685" s="210"/>
      <c r="W1685" s="210"/>
      <c r="X1685" s="23" t="str">
        <f>IFERROR(VLOOKUP(AT1685,'#Input Lists#'!$L$3:$AH$833,3,FALSE)," ")</f>
        <v xml:space="preserve"> </v>
      </c>
      <c r="Y1685" s="23" t="str">
        <f>IFERROR(VLOOKUP(AT1685,'#Input Lists#'!$L$3:$AH$833,5,FALSE)," ")</f>
        <v xml:space="preserve"> </v>
      </c>
      <c r="Z1685" s="206" t="str">
        <f>IFERROR(VLOOKUP(AT1685,'#Input Lists#'!$L$3:$AH$833,9,FALSE)," ")</f>
        <v xml:space="preserve"> </v>
      </c>
      <c r="AA1685" s="119" t="s">
        <v>1527</v>
      </c>
      <c r="AB1685" s="120"/>
      <c r="AC1685" s="123"/>
      <c r="AD1685" s="123"/>
      <c r="AE1685" s="123"/>
      <c r="AF1685" s="123"/>
      <c r="AG1685" s="123"/>
      <c r="AH1685" s="123"/>
      <c r="AI1685" s="123"/>
      <c r="AJ1685" s="123"/>
      <c r="AK1685" s="123"/>
      <c r="AL1685" s="123"/>
      <c r="AM1685" s="123"/>
      <c r="AN1685" s="123"/>
      <c r="AO1685" s="123"/>
      <c r="AP1685" s="120"/>
      <c r="AQ1685" s="125" t="str">
        <f>IFERROR(VLOOKUP(G1685,'#Location List#'!$C$3:$D$150,2,FALSE),"")</f>
        <v/>
      </c>
      <c r="AR1685" s="125" t="str">
        <f>IFERROR(VLOOKUP(F1685,'#Location List#'!$Q$3:$R$1154,2,FALSE),"")</f>
        <v/>
      </c>
      <c r="AS1685" s="125" t="str">
        <f>IFERROR(VLOOKUP(V1685,'#Input Lists#'!$B$3:$D$46,3,FALSE),"")</f>
        <v/>
      </c>
      <c r="AT1685" s="125" t="str">
        <f>IFERROR(VLOOKUP(CONCATENATE(V1685," ",W1685),'#Input Lists#'!$K$3:$L$827,2,FALSE),"")</f>
        <v/>
      </c>
      <c r="AU1685" s="125">
        <f>IFERROR(VLOOKUP(AA1685,'#Input Lists#'!$BU$3:$BV$8,2,FALSE),"")</f>
        <v>1</v>
      </c>
      <c r="AV1685" s="118" t="str">
        <f>IFERROR(VLOOKUP(AB1685,'#Input Lists#'!$BO$3:$BP$9,2,FALSE),"")</f>
        <v/>
      </c>
      <c r="AW1685" s="118">
        <f>IFERROR(VLOOKUP(AC1685,'#Input Lists#'!$BL$3:$BM$7,2,FALSE),"")</f>
        <v>1</v>
      </c>
      <c r="AX1685" s="52" t="e">
        <f>VLOOKUP(AQ1685,'#Location List#'!$D$3:$K$150,4,FALSE)</f>
        <v>#N/A</v>
      </c>
      <c r="AY1685" s="273" t="e">
        <f>VLOOKUP(AX1685,'#Location List#'!$Z$3:$AA$13,2,FALSE)</f>
        <v>#N/A</v>
      </c>
      <c r="AZ1685" s="126" t="e">
        <f>VLOOKUP($AT1685,'#Input Lists#'!$L$3:$S$1033,6,FALSE)</f>
        <v>#N/A</v>
      </c>
      <c r="BA1685" s="239" t="e">
        <f>VLOOKUP($AT1685,'#Input Lists#'!$L$3:$S$833,7,FALSE)</f>
        <v>#N/A</v>
      </c>
      <c r="BB1685" s="239" t="e">
        <f>VLOOKUP($AT1685,'#Input Lists#'!$L$3:$S$833,8,FALSE)</f>
        <v>#N/A</v>
      </c>
      <c r="BC1685" s="91" t="str">
        <f t="shared" si="164"/>
        <v/>
      </c>
      <c r="BD1685" s="91" t="str">
        <f t="shared" si="165"/>
        <v/>
      </c>
      <c r="BE1685" s="15" t="str">
        <f t="shared" si="166"/>
        <v/>
      </c>
      <c r="BF1685" s="92" t="str">
        <f t="shared" si="167"/>
        <v>No Sighting Date</v>
      </c>
    </row>
    <row r="1686" spans="1:58" x14ac:dyDescent="0.25">
      <c r="A1686" s="118">
        <v>1681</v>
      </c>
      <c r="B1686" s="119"/>
      <c r="C1686" s="120"/>
      <c r="D1686" s="121"/>
      <c r="E1686" s="121"/>
      <c r="F1686" s="236"/>
      <c r="G1686" s="122" t="str">
        <f>IFERROR(VLOOKUP(F1686,'#Location List#'!$U$3:$V$1154,2,FALSE),"")</f>
        <v/>
      </c>
      <c r="H1686" s="120"/>
      <c r="I1686" s="120"/>
      <c r="J1686" s="120"/>
      <c r="K1686" s="120"/>
      <c r="L1686" s="120"/>
      <c r="M1686" s="120"/>
      <c r="N1686" s="120"/>
      <c r="O1686" s="120"/>
      <c r="P1686" s="120"/>
      <c r="Q1686" s="120"/>
      <c r="R1686" s="120"/>
      <c r="S1686" s="120"/>
      <c r="T1686" s="205">
        <f t="shared" si="162"/>
        <v>0</v>
      </c>
      <c r="U1686" s="205">
        <f t="shared" si="163"/>
        <v>0</v>
      </c>
      <c r="V1686" s="210"/>
      <c r="W1686" s="210"/>
      <c r="X1686" s="23" t="str">
        <f>IFERROR(VLOOKUP(AT1686,'#Input Lists#'!$L$3:$AH$833,3,FALSE)," ")</f>
        <v xml:space="preserve"> </v>
      </c>
      <c r="Y1686" s="23" t="str">
        <f>IFERROR(VLOOKUP(AT1686,'#Input Lists#'!$L$3:$AH$833,5,FALSE)," ")</f>
        <v xml:space="preserve"> </v>
      </c>
      <c r="Z1686" s="206" t="str">
        <f>IFERROR(VLOOKUP(AT1686,'#Input Lists#'!$L$3:$AH$833,9,FALSE)," ")</f>
        <v xml:space="preserve"> </v>
      </c>
      <c r="AA1686" s="119" t="s">
        <v>1527</v>
      </c>
      <c r="AB1686" s="120"/>
      <c r="AC1686" s="123"/>
      <c r="AD1686" s="123"/>
      <c r="AE1686" s="123"/>
      <c r="AF1686" s="123"/>
      <c r="AG1686" s="123"/>
      <c r="AH1686" s="123"/>
      <c r="AI1686" s="123"/>
      <c r="AJ1686" s="123"/>
      <c r="AK1686" s="123"/>
      <c r="AL1686" s="123"/>
      <c r="AM1686" s="123"/>
      <c r="AN1686" s="123"/>
      <c r="AO1686" s="123"/>
      <c r="AP1686" s="120"/>
      <c r="AQ1686" s="125" t="str">
        <f>IFERROR(VLOOKUP(G1686,'#Location List#'!$C$3:$D$150,2,FALSE),"")</f>
        <v/>
      </c>
      <c r="AR1686" s="125" t="str">
        <f>IFERROR(VLOOKUP(F1686,'#Location List#'!$Q$3:$R$1154,2,FALSE),"")</f>
        <v/>
      </c>
      <c r="AS1686" s="125" t="str">
        <f>IFERROR(VLOOKUP(V1686,'#Input Lists#'!$B$3:$D$46,3,FALSE),"")</f>
        <v/>
      </c>
      <c r="AT1686" s="125" t="str">
        <f>IFERROR(VLOOKUP(CONCATENATE(V1686," ",W1686),'#Input Lists#'!$K$3:$L$827,2,FALSE),"")</f>
        <v/>
      </c>
      <c r="AU1686" s="125">
        <f>IFERROR(VLOOKUP(AA1686,'#Input Lists#'!$BU$3:$BV$8,2,FALSE),"")</f>
        <v>1</v>
      </c>
      <c r="AV1686" s="118" t="str">
        <f>IFERROR(VLOOKUP(AB1686,'#Input Lists#'!$BO$3:$BP$9,2,FALSE),"")</f>
        <v/>
      </c>
      <c r="AW1686" s="118">
        <f>IFERROR(VLOOKUP(AC1686,'#Input Lists#'!$BL$3:$BM$7,2,FALSE),"")</f>
        <v>1</v>
      </c>
      <c r="AX1686" s="52" t="e">
        <f>VLOOKUP(AQ1686,'#Location List#'!$D$3:$K$150,4,FALSE)</f>
        <v>#N/A</v>
      </c>
      <c r="AY1686" s="273" t="e">
        <f>VLOOKUP(AX1686,'#Location List#'!$Z$3:$AA$13,2,FALSE)</f>
        <v>#N/A</v>
      </c>
      <c r="AZ1686" s="126" t="e">
        <f>VLOOKUP($AT1686,'#Input Lists#'!$L$3:$S$1033,6,FALSE)</f>
        <v>#N/A</v>
      </c>
      <c r="BA1686" s="239" t="e">
        <f>VLOOKUP($AT1686,'#Input Lists#'!$L$3:$S$833,7,FALSE)</f>
        <v>#N/A</v>
      </c>
      <c r="BB1686" s="239" t="e">
        <f>VLOOKUP($AT1686,'#Input Lists#'!$L$3:$S$833,8,FALSE)</f>
        <v>#N/A</v>
      </c>
      <c r="BC1686" s="91" t="str">
        <f t="shared" si="164"/>
        <v/>
      </c>
      <c r="BD1686" s="91" t="str">
        <f t="shared" si="165"/>
        <v/>
      </c>
      <c r="BE1686" s="15" t="str">
        <f t="shared" si="166"/>
        <v/>
      </c>
      <c r="BF1686" s="92" t="str">
        <f t="shared" si="167"/>
        <v>No Sighting Date</v>
      </c>
    </row>
    <row r="1687" spans="1:58" x14ac:dyDescent="0.25">
      <c r="A1687" s="118">
        <v>1682</v>
      </c>
      <c r="B1687" s="119"/>
      <c r="C1687" s="120"/>
      <c r="D1687" s="121"/>
      <c r="E1687" s="121"/>
      <c r="F1687" s="236"/>
      <c r="G1687" s="122" t="str">
        <f>IFERROR(VLOOKUP(F1687,'#Location List#'!$U$3:$V$1154,2,FALSE),"")</f>
        <v/>
      </c>
      <c r="H1687" s="120"/>
      <c r="I1687" s="120"/>
      <c r="J1687" s="120"/>
      <c r="K1687" s="120"/>
      <c r="L1687" s="120"/>
      <c r="M1687" s="120"/>
      <c r="N1687" s="120"/>
      <c r="O1687" s="120"/>
      <c r="P1687" s="120"/>
      <c r="Q1687" s="120"/>
      <c r="R1687" s="120"/>
      <c r="S1687" s="120"/>
      <c r="T1687" s="205">
        <f t="shared" si="162"/>
        <v>0</v>
      </c>
      <c r="U1687" s="205">
        <f t="shared" si="163"/>
        <v>0</v>
      </c>
      <c r="V1687" s="210"/>
      <c r="W1687" s="210"/>
      <c r="X1687" s="23" t="str">
        <f>IFERROR(VLOOKUP(AT1687,'#Input Lists#'!$L$3:$AH$833,3,FALSE)," ")</f>
        <v xml:space="preserve"> </v>
      </c>
      <c r="Y1687" s="23" t="str">
        <f>IFERROR(VLOOKUP(AT1687,'#Input Lists#'!$L$3:$AH$833,5,FALSE)," ")</f>
        <v xml:space="preserve"> </v>
      </c>
      <c r="Z1687" s="206" t="str">
        <f>IFERROR(VLOOKUP(AT1687,'#Input Lists#'!$L$3:$AH$833,9,FALSE)," ")</f>
        <v xml:space="preserve"> </v>
      </c>
      <c r="AA1687" s="119" t="s">
        <v>1527</v>
      </c>
      <c r="AB1687" s="120"/>
      <c r="AC1687" s="123"/>
      <c r="AD1687" s="123"/>
      <c r="AE1687" s="123"/>
      <c r="AF1687" s="123"/>
      <c r="AG1687" s="123"/>
      <c r="AH1687" s="123"/>
      <c r="AI1687" s="123"/>
      <c r="AJ1687" s="123"/>
      <c r="AK1687" s="123"/>
      <c r="AL1687" s="123"/>
      <c r="AM1687" s="123"/>
      <c r="AN1687" s="123"/>
      <c r="AO1687" s="123"/>
      <c r="AP1687" s="120"/>
      <c r="AQ1687" s="125" t="str">
        <f>IFERROR(VLOOKUP(G1687,'#Location List#'!$C$3:$D$150,2,FALSE),"")</f>
        <v/>
      </c>
      <c r="AR1687" s="125" t="str">
        <f>IFERROR(VLOOKUP(F1687,'#Location List#'!$Q$3:$R$1154,2,FALSE),"")</f>
        <v/>
      </c>
      <c r="AS1687" s="125" t="str">
        <f>IFERROR(VLOOKUP(V1687,'#Input Lists#'!$B$3:$D$46,3,FALSE),"")</f>
        <v/>
      </c>
      <c r="AT1687" s="125" t="str">
        <f>IFERROR(VLOOKUP(CONCATENATE(V1687," ",W1687),'#Input Lists#'!$K$3:$L$827,2,FALSE),"")</f>
        <v/>
      </c>
      <c r="AU1687" s="125">
        <f>IFERROR(VLOOKUP(AA1687,'#Input Lists#'!$BU$3:$BV$8,2,FALSE),"")</f>
        <v>1</v>
      </c>
      <c r="AV1687" s="118" t="str">
        <f>IFERROR(VLOOKUP(AB1687,'#Input Lists#'!$BO$3:$BP$9,2,FALSE),"")</f>
        <v/>
      </c>
      <c r="AW1687" s="118">
        <f>IFERROR(VLOOKUP(AC1687,'#Input Lists#'!$BL$3:$BM$7,2,FALSE),"")</f>
        <v>1</v>
      </c>
      <c r="AX1687" s="52" t="e">
        <f>VLOOKUP(AQ1687,'#Location List#'!$D$3:$K$150,4,FALSE)</f>
        <v>#N/A</v>
      </c>
      <c r="AY1687" s="273" t="e">
        <f>VLOOKUP(AX1687,'#Location List#'!$Z$3:$AA$13,2,FALSE)</f>
        <v>#N/A</v>
      </c>
      <c r="AZ1687" s="126" t="e">
        <f>VLOOKUP($AT1687,'#Input Lists#'!$L$3:$S$1033,6,FALSE)</f>
        <v>#N/A</v>
      </c>
      <c r="BA1687" s="239" t="e">
        <f>VLOOKUP($AT1687,'#Input Lists#'!$L$3:$S$833,7,FALSE)</f>
        <v>#N/A</v>
      </c>
      <c r="BB1687" s="239" t="e">
        <f>VLOOKUP($AT1687,'#Input Lists#'!$L$3:$S$833,8,FALSE)</f>
        <v>#N/A</v>
      </c>
      <c r="BC1687" s="91" t="str">
        <f t="shared" si="164"/>
        <v/>
      </c>
      <c r="BD1687" s="91" t="str">
        <f t="shared" si="165"/>
        <v/>
      </c>
      <c r="BE1687" s="15" t="str">
        <f t="shared" si="166"/>
        <v/>
      </c>
      <c r="BF1687" s="92" t="str">
        <f t="shared" si="167"/>
        <v>No Sighting Date</v>
      </c>
    </row>
    <row r="1688" spans="1:58" x14ac:dyDescent="0.25">
      <c r="A1688" s="118">
        <v>1683</v>
      </c>
      <c r="B1688" s="119"/>
      <c r="C1688" s="120"/>
      <c r="D1688" s="121"/>
      <c r="E1688" s="121"/>
      <c r="F1688" s="236"/>
      <c r="G1688" s="122" t="str">
        <f>IFERROR(VLOOKUP(F1688,'#Location List#'!$U$3:$V$1154,2,FALSE),"")</f>
        <v/>
      </c>
      <c r="H1688" s="120"/>
      <c r="I1688" s="120"/>
      <c r="J1688" s="120"/>
      <c r="K1688" s="120"/>
      <c r="L1688" s="120"/>
      <c r="M1688" s="120"/>
      <c r="N1688" s="120"/>
      <c r="O1688" s="120"/>
      <c r="P1688" s="120"/>
      <c r="Q1688" s="120"/>
      <c r="R1688" s="120"/>
      <c r="S1688" s="120"/>
      <c r="T1688" s="205">
        <f t="shared" si="162"/>
        <v>0</v>
      </c>
      <c r="U1688" s="205">
        <f t="shared" si="163"/>
        <v>0</v>
      </c>
      <c r="V1688" s="210"/>
      <c r="W1688" s="210"/>
      <c r="X1688" s="23" t="str">
        <f>IFERROR(VLOOKUP(AT1688,'#Input Lists#'!$L$3:$AH$833,3,FALSE)," ")</f>
        <v xml:space="preserve"> </v>
      </c>
      <c r="Y1688" s="23" t="str">
        <f>IFERROR(VLOOKUP(AT1688,'#Input Lists#'!$L$3:$AH$833,5,FALSE)," ")</f>
        <v xml:space="preserve"> </v>
      </c>
      <c r="Z1688" s="206" t="str">
        <f>IFERROR(VLOOKUP(AT1688,'#Input Lists#'!$L$3:$AH$833,9,FALSE)," ")</f>
        <v xml:space="preserve"> </v>
      </c>
      <c r="AA1688" s="119" t="s">
        <v>1527</v>
      </c>
      <c r="AB1688" s="120"/>
      <c r="AC1688" s="123"/>
      <c r="AD1688" s="123"/>
      <c r="AE1688" s="123"/>
      <c r="AF1688" s="123"/>
      <c r="AG1688" s="123"/>
      <c r="AH1688" s="123"/>
      <c r="AI1688" s="123"/>
      <c r="AJ1688" s="123"/>
      <c r="AK1688" s="123"/>
      <c r="AL1688" s="123"/>
      <c r="AM1688" s="123"/>
      <c r="AN1688" s="123"/>
      <c r="AO1688" s="123"/>
      <c r="AP1688" s="120"/>
      <c r="AQ1688" s="125" t="str">
        <f>IFERROR(VLOOKUP(G1688,'#Location List#'!$C$3:$D$150,2,FALSE),"")</f>
        <v/>
      </c>
      <c r="AR1688" s="125" t="str">
        <f>IFERROR(VLOOKUP(F1688,'#Location List#'!$Q$3:$R$1154,2,FALSE),"")</f>
        <v/>
      </c>
      <c r="AS1688" s="125" t="str">
        <f>IFERROR(VLOOKUP(V1688,'#Input Lists#'!$B$3:$D$46,3,FALSE),"")</f>
        <v/>
      </c>
      <c r="AT1688" s="125" t="str">
        <f>IFERROR(VLOOKUP(CONCATENATE(V1688," ",W1688),'#Input Lists#'!$K$3:$L$827,2,FALSE),"")</f>
        <v/>
      </c>
      <c r="AU1688" s="125">
        <f>IFERROR(VLOOKUP(AA1688,'#Input Lists#'!$BU$3:$BV$8,2,FALSE),"")</f>
        <v>1</v>
      </c>
      <c r="AV1688" s="118" t="str">
        <f>IFERROR(VLOOKUP(AB1688,'#Input Lists#'!$BO$3:$BP$9,2,FALSE),"")</f>
        <v/>
      </c>
      <c r="AW1688" s="118">
        <f>IFERROR(VLOOKUP(AC1688,'#Input Lists#'!$BL$3:$BM$7,2,FALSE),"")</f>
        <v>1</v>
      </c>
      <c r="AX1688" s="52" t="e">
        <f>VLOOKUP(AQ1688,'#Location List#'!$D$3:$K$150,4,FALSE)</f>
        <v>#N/A</v>
      </c>
      <c r="AY1688" s="273" t="e">
        <f>VLOOKUP(AX1688,'#Location List#'!$Z$3:$AA$13,2,FALSE)</f>
        <v>#N/A</v>
      </c>
      <c r="AZ1688" s="126" t="e">
        <f>VLOOKUP($AT1688,'#Input Lists#'!$L$3:$S$1033,6,FALSE)</f>
        <v>#N/A</v>
      </c>
      <c r="BA1688" s="239" t="e">
        <f>VLOOKUP($AT1688,'#Input Lists#'!$L$3:$S$833,7,FALSE)</f>
        <v>#N/A</v>
      </c>
      <c r="BB1688" s="239" t="e">
        <f>VLOOKUP($AT1688,'#Input Lists#'!$L$3:$S$833,8,FALSE)</f>
        <v>#N/A</v>
      </c>
      <c r="BC1688" s="91" t="str">
        <f t="shared" si="164"/>
        <v/>
      </c>
      <c r="BD1688" s="91" t="str">
        <f t="shared" si="165"/>
        <v/>
      </c>
      <c r="BE1688" s="15" t="str">
        <f t="shared" si="166"/>
        <v/>
      </c>
      <c r="BF1688" s="92" t="str">
        <f t="shared" si="167"/>
        <v>No Sighting Date</v>
      </c>
    </row>
    <row r="1689" spans="1:58" x14ac:dyDescent="0.25">
      <c r="A1689" s="118">
        <v>1684</v>
      </c>
      <c r="B1689" s="119"/>
      <c r="C1689" s="120"/>
      <c r="D1689" s="121"/>
      <c r="E1689" s="121"/>
      <c r="F1689" s="236"/>
      <c r="G1689" s="122" t="str">
        <f>IFERROR(VLOOKUP(F1689,'#Location List#'!$U$3:$V$1154,2,FALSE),"")</f>
        <v/>
      </c>
      <c r="H1689" s="120"/>
      <c r="I1689" s="120"/>
      <c r="J1689" s="120"/>
      <c r="K1689" s="120"/>
      <c r="L1689" s="120"/>
      <c r="M1689" s="120"/>
      <c r="N1689" s="120"/>
      <c r="O1689" s="120"/>
      <c r="P1689" s="120"/>
      <c r="Q1689" s="120"/>
      <c r="R1689" s="120"/>
      <c r="S1689" s="120"/>
      <c r="T1689" s="205">
        <f t="shared" si="162"/>
        <v>0</v>
      </c>
      <c r="U1689" s="205">
        <f t="shared" si="163"/>
        <v>0</v>
      </c>
      <c r="V1689" s="210"/>
      <c r="W1689" s="210"/>
      <c r="X1689" s="23" t="str">
        <f>IFERROR(VLOOKUP(AT1689,'#Input Lists#'!$L$3:$AH$833,3,FALSE)," ")</f>
        <v xml:space="preserve"> </v>
      </c>
      <c r="Y1689" s="23" t="str">
        <f>IFERROR(VLOOKUP(AT1689,'#Input Lists#'!$L$3:$AH$833,5,FALSE)," ")</f>
        <v xml:space="preserve"> </v>
      </c>
      <c r="Z1689" s="206" t="str">
        <f>IFERROR(VLOOKUP(AT1689,'#Input Lists#'!$L$3:$AH$833,9,FALSE)," ")</f>
        <v xml:space="preserve"> </v>
      </c>
      <c r="AA1689" s="119" t="s">
        <v>1527</v>
      </c>
      <c r="AB1689" s="120"/>
      <c r="AC1689" s="123"/>
      <c r="AD1689" s="123"/>
      <c r="AE1689" s="123"/>
      <c r="AF1689" s="123"/>
      <c r="AG1689" s="123"/>
      <c r="AH1689" s="123"/>
      <c r="AI1689" s="123"/>
      <c r="AJ1689" s="123"/>
      <c r="AK1689" s="123"/>
      <c r="AL1689" s="123"/>
      <c r="AM1689" s="123"/>
      <c r="AN1689" s="123"/>
      <c r="AO1689" s="123"/>
      <c r="AP1689" s="120"/>
      <c r="AQ1689" s="125" t="str">
        <f>IFERROR(VLOOKUP(G1689,'#Location List#'!$C$3:$D$150,2,FALSE),"")</f>
        <v/>
      </c>
      <c r="AR1689" s="125" t="str">
        <f>IFERROR(VLOOKUP(F1689,'#Location List#'!$Q$3:$R$1154,2,FALSE),"")</f>
        <v/>
      </c>
      <c r="AS1689" s="125" t="str">
        <f>IFERROR(VLOOKUP(V1689,'#Input Lists#'!$B$3:$D$46,3,FALSE),"")</f>
        <v/>
      </c>
      <c r="AT1689" s="125" t="str">
        <f>IFERROR(VLOOKUP(CONCATENATE(V1689," ",W1689),'#Input Lists#'!$K$3:$L$827,2,FALSE),"")</f>
        <v/>
      </c>
      <c r="AU1689" s="125">
        <f>IFERROR(VLOOKUP(AA1689,'#Input Lists#'!$BU$3:$BV$8,2,FALSE),"")</f>
        <v>1</v>
      </c>
      <c r="AV1689" s="118" t="str">
        <f>IFERROR(VLOOKUP(AB1689,'#Input Lists#'!$BO$3:$BP$9,2,FALSE),"")</f>
        <v/>
      </c>
      <c r="AW1689" s="118">
        <f>IFERROR(VLOOKUP(AC1689,'#Input Lists#'!$BL$3:$BM$7,2,FALSE),"")</f>
        <v>1</v>
      </c>
      <c r="AX1689" s="52" t="e">
        <f>VLOOKUP(AQ1689,'#Location List#'!$D$3:$K$150,4,FALSE)</f>
        <v>#N/A</v>
      </c>
      <c r="AY1689" s="273" t="e">
        <f>VLOOKUP(AX1689,'#Location List#'!$Z$3:$AA$13,2,FALSE)</f>
        <v>#N/A</v>
      </c>
      <c r="AZ1689" s="126" t="e">
        <f>VLOOKUP($AT1689,'#Input Lists#'!$L$3:$S$1033,6,FALSE)</f>
        <v>#N/A</v>
      </c>
      <c r="BA1689" s="239" t="e">
        <f>VLOOKUP($AT1689,'#Input Lists#'!$L$3:$S$833,7,FALSE)</f>
        <v>#N/A</v>
      </c>
      <c r="BB1689" s="239" t="e">
        <f>VLOOKUP($AT1689,'#Input Lists#'!$L$3:$S$833,8,FALSE)</f>
        <v>#N/A</v>
      </c>
      <c r="BC1689" s="91" t="str">
        <f t="shared" si="164"/>
        <v/>
      </c>
      <c r="BD1689" s="91" t="str">
        <f t="shared" si="165"/>
        <v/>
      </c>
      <c r="BE1689" s="15" t="str">
        <f t="shared" si="166"/>
        <v/>
      </c>
      <c r="BF1689" s="92" t="str">
        <f t="shared" si="167"/>
        <v>No Sighting Date</v>
      </c>
    </row>
    <row r="1690" spans="1:58" x14ac:dyDescent="0.25">
      <c r="A1690" s="118">
        <v>1685</v>
      </c>
      <c r="B1690" s="119"/>
      <c r="C1690" s="120"/>
      <c r="D1690" s="121"/>
      <c r="E1690" s="121"/>
      <c r="F1690" s="236"/>
      <c r="G1690" s="122" t="str">
        <f>IFERROR(VLOOKUP(F1690,'#Location List#'!$U$3:$V$1154,2,FALSE),"")</f>
        <v/>
      </c>
      <c r="H1690" s="120"/>
      <c r="I1690" s="120"/>
      <c r="J1690" s="120"/>
      <c r="K1690" s="120"/>
      <c r="L1690" s="120"/>
      <c r="M1690" s="120"/>
      <c r="N1690" s="120"/>
      <c r="O1690" s="120"/>
      <c r="P1690" s="120"/>
      <c r="Q1690" s="120"/>
      <c r="R1690" s="120"/>
      <c r="S1690" s="120"/>
      <c r="T1690" s="205">
        <f t="shared" si="162"/>
        <v>0</v>
      </c>
      <c r="U1690" s="205">
        <f t="shared" si="163"/>
        <v>0</v>
      </c>
      <c r="V1690" s="210"/>
      <c r="W1690" s="210"/>
      <c r="X1690" s="23" t="str">
        <f>IFERROR(VLOOKUP(AT1690,'#Input Lists#'!$L$3:$AH$833,3,FALSE)," ")</f>
        <v xml:space="preserve"> </v>
      </c>
      <c r="Y1690" s="23" t="str">
        <f>IFERROR(VLOOKUP(AT1690,'#Input Lists#'!$L$3:$AH$833,5,FALSE)," ")</f>
        <v xml:space="preserve"> </v>
      </c>
      <c r="Z1690" s="206" t="str">
        <f>IFERROR(VLOOKUP(AT1690,'#Input Lists#'!$L$3:$AH$833,9,FALSE)," ")</f>
        <v xml:space="preserve"> </v>
      </c>
      <c r="AA1690" s="119" t="s">
        <v>1527</v>
      </c>
      <c r="AB1690" s="120"/>
      <c r="AC1690" s="123"/>
      <c r="AD1690" s="123"/>
      <c r="AE1690" s="123"/>
      <c r="AF1690" s="123"/>
      <c r="AG1690" s="123"/>
      <c r="AH1690" s="123"/>
      <c r="AI1690" s="123"/>
      <c r="AJ1690" s="123"/>
      <c r="AK1690" s="123"/>
      <c r="AL1690" s="123"/>
      <c r="AM1690" s="123"/>
      <c r="AN1690" s="123"/>
      <c r="AO1690" s="123"/>
      <c r="AP1690" s="120"/>
      <c r="AQ1690" s="125" t="str">
        <f>IFERROR(VLOOKUP(G1690,'#Location List#'!$C$3:$D$150,2,FALSE),"")</f>
        <v/>
      </c>
      <c r="AR1690" s="125" t="str">
        <f>IFERROR(VLOOKUP(F1690,'#Location List#'!$Q$3:$R$1154,2,FALSE),"")</f>
        <v/>
      </c>
      <c r="AS1690" s="125" t="str">
        <f>IFERROR(VLOOKUP(V1690,'#Input Lists#'!$B$3:$D$46,3,FALSE),"")</f>
        <v/>
      </c>
      <c r="AT1690" s="125" t="str">
        <f>IFERROR(VLOOKUP(CONCATENATE(V1690," ",W1690),'#Input Lists#'!$K$3:$L$827,2,FALSE),"")</f>
        <v/>
      </c>
      <c r="AU1690" s="125">
        <f>IFERROR(VLOOKUP(AA1690,'#Input Lists#'!$BU$3:$BV$8,2,FALSE),"")</f>
        <v>1</v>
      </c>
      <c r="AV1690" s="118" t="str">
        <f>IFERROR(VLOOKUP(AB1690,'#Input Lists#'!$BO$3:$BP$9,2,FALSE),"")</f>
        <v/>
      </c>
      <c r="AW1690" s="118">
        <f>IFERROR(VLOOKUP(AC1690,'#Input Lists#'!$BL$3:$BM$7,2,FALSE),"")</f>
        <v>1</v>
      </c>
      <c r="AX1690" s="52" t="e">
        <f>VLOOKUP(AQ1690,'#Location List#'!$D$3:$K$150,4,FALSE)</f>
        <v>#N/A</v>
      </c>
      <c r="AY1690" s="273" t="e">
        <f>VLOOKUP(AX1690,'#Location List#'!$Z$3:$AA$13,2,FALSE)</f>
        <v>#N/A</v>
      </c>
      <c r="AZ1690" s="126" t="e">
        <f>VLOOKUP($AT1690,'#Input Lists#'!$L$3:$S$1033,6,FALSE)</f>
        <v>#N/A</v>
      </c>
      <c r="BA1690" s="239" t="e">
        <f>VLOOKUP($AT1690,'#Input Lists#'!$L$3:$S$833,7,FALSE)</f>
        <v>#N/A</v>
      </c>
      <c r="BB1690" s="239" t="e">
        <f>VLOOKUP($AT1690,'#Input Lists#'!$L$3:$S$833,8,FALSE)</f>
        <v>#N/A</v>
      </c>
      <c r="BC1690" s="91" t="str">
        <f t="shared" si="164"/>
        <v/>
      </c>
      <c r="BD1690" s="91" t="str">
        <f t="shared" si="165"/>
        <v/>
      </c>
      <c r="BE1690" s="15" t="str">
        <f t="shared" si="166"/>
        <v/>
      </c>
      <c r="BF1690" s="92" t="str">
        <f t="shared" si="167"/>
        <v>No Sighting Date</v>
      </c>
    </row>
    <row r="1691" spans="1:58" x14ac:dyDescent="0.25">
      <c r="A1691" s="118">
        <v>1686</v>
      </c>
      <c r="B1691" s="119"/>
      <c r="C1691" s="120"/>
      <c r="D1691" s="121"/>
      <c r="E1691" s="121"/>
      <c r="F1691" s="236"/>
      <c r="G1691" s="122" t="str">
        <f>IFERROR(VLOOKUP(F1691,'#Location List#'!$U$3:$V$1154,2,FALSE),"")</f>
        <v/>
      </c>
      <c r="H1691" s="120"/>
      <c r="I1691" s="120"/>
      <c r="J1691" s="120"/>
      <c r="K1691" s="120"/>
      <c r="L1691" s="120"/>
      <c r="M1691" s="120"/>
      <c r="N1691" s="120"/>
      <c r="O1691" s="120"/>
      <c r="P1691" s="120"/>
      <c r="Q1691" s="120"/>
      <c r="R1691" s="120"/>
      <c r="S1691" s="120"/>
      <c r="T1691" s="205">
        <f t="shared" si="162"/>
        <v>0</v>
      </c>
      <c r="U1691" s="205">
        <f t="shared" si="163"/>
        <v>0</v>
      </c>
      <c r="V1691" s="210"/>
      <c r="W1691" s="210"/>
      <c r="X1691" s="23" t="str">
        <f>IFERROR(VLOOKUP(AT1691,'#Input Lists#'!$L$3:$AH$833,3,FALSE)," ")</f>
        <v xml:space="preserve"> </v>
      </c>
      <c r="Y1691" s="23" t="str">
        <f>IFERROR(VLOOKUP(AT1691,'#Input Lists#'!$L$3:$AH$833,5,FALSE)," ")</f>
        <v xml:space="preserve"> </v>
      </c>
      <c r="Z1691" s="206" t="str">
        <f>IFERROR(VLOOKUP(AT1691,'#Input Lists#'!$L$3:$AH$833,9,FALSE)," ")</f>
        <v xml:space="preserve"> </v>
      </c>
      <c r="AA1691" s="119" t="s">
        <v>1527</v>
      </c>
      <c r="AB1691" s="120"/>
      <c r="AC1691" s="123"/>
      <c r="AD1691" s="123"/>
      <c r="AE1691" s="123"/>
      <c r="AF1691" s="123"/>
      <c r="AG1691" s="123"/>
      <c r="AH1691" s="123"/>
      <c r="AI1691" s="123"/>
      <c r="AJ1691" s="123"/>
      <c r="AK1691" s="123"/>
      <c r="AL1691" s="123"/>
      <c r="AM1691" s="123"/>
      <c r="AN1691" s="123"/>
      <c r="AO1691" s="123"/>
      <c r="AP1691" s="120"/>
      <c r="AQ1691" s="125" t="str">
        <f>IFERROR(VLOOKUP(G1691,'#Location List#'!$C$3:$D$150,2,FALSE),"")</f>
        <v/>
      </c>
      <c r="AR1691" s="125" t="str">
        <f>IFERROR(VLOOKUP(F1691,'#Location List#'!$Q$3:$R$1154,2,FALSE),"")</f>
        <v/>
      </c>
      <c r="AS1691" s="125" t="str">
        <f>IFERROR(VLOOKUP(V1691,'#Input Lists#'!$B$3:$D$46,3,FALSE),"")</f>
        <v/>
      </c>
      <c r="AT1691" s="125" t="str">
        <f>IFERROR(VLOOKUP(CONCATENATE(V1691," ",W1691),'#Input Lists#'!$K$3:$L$827,2,FALSE),"")</f>
        <v/>
      </c>
      <c r="AU1691" s="125">
        <f>IFERROR(VLOOKUP(AA1691,'#Input Lists#'!$BU$3:$BV$8,2,FALSE),"")</f>
        <v>1</v>
      </c>
      <c r="AV1691" s="118" t="str">
        <f>IFERROR(VLOOKUP(AB1691,'#Input Lists#'!$BO$3:$BP$9,2,FALSE),"")</f>
        <v/>
      </c>
      <c r="AW1691" s="118">
        <f>IFERROR(VLOOKUP(AC1691,'#Input Lists#'!$BL$3:$BM$7,2,FALSE),"")</f>
        <v>1</v>
      </c>
      <c r="AX1691" s="52" t="e">
        <f>VLOOKUP(AQ1691,'#Location List#'!$D$3:$K$150,4,FALSE)</f>
        <v>#N/A</v>
      </c>
      <c r="AY1691" s="273" t="e">
        <f>VLOOKUP(AX1691,'#Location List#'!$Z$3:$AA$13,2,FALSE)</f>
        <v>#N/A</v>
      </c>
      <c r="AZ1691" s="126" t="e">
        <f>VLOOKUP($AT1691,'#Input Lists#'!$L$3:$S$1033,6,FALSE)</f>
        <v>#N/A</v>
      </c>
      <c r="BA1691" s="239" t="e">
        <f>VLOOKUP($AT1691,'#Input Lists#'!$L$3:$S$833,7,FALSE)</f>
        <v>#N/A</v>
      </c>
      <c r="BB1691" s="239" t="e">
        <f>VLOOKUP($AT1691,'#Input Lists#'!$L$3:$S$833,8,FALSE)</f>
        <v>#N/A</v>
      </c>
      <c r="BC1691" s="91" t="str">
        <f t="shared" si="164"/>
        <v/>
      </c>
      <c r="BD1691" s="91" t="str">
        <f t="shared" si="165"/>
        <v/>
      </c>
      <c r="BE1691" s="15" t="str">
        <f t="shared" si="166"/>
        <v/>
      </c>
      <c r="BF1691" s="92" t="str">
        <f t="shared" si="167"/>
        <v>No Sighting Date</v>
      </c>
    </row>
    <row r="1692" spans="1:58" x14ac:dyDescent="0.25">
      <c r="A1692" s="118">
        <v>1687</v>
      </c>
      <c r="B1692" s="119"/>
      <c r="C1692" s="120"/>
      <c r="D1692" s="121"/>
      <c r="E1692" s="121"/>
      <c r="F1692" s="236"/>
      <c r="G1692" s="122" t="str">
        <f>IFERROR(VLOOKUP(F1692,'#Location List#'!$U$3:$V$1154,2,FALSE),"")</f>
        <v/>
      </c>
      <c r="H1692" s="120"/>
      <c r="I1692" s="120"/>
      <c r="J1692" s="120"/>
      <c r="K1692" s="120"/>
      <c r="L1692" s="120"/>
      <c r="M1692" s="120"/>
      <c r="N1692" s="120"/>
      <c r="O1692" s="120"/>
      <c r="P1692" s="120"/>
      <c r="Q1692" s="120"/>
      <c r="R1692" s="120"/>
      <c r="S1692" s="120"/>
      <c r="T1692" s="205">
        <f t="shared" si="162"/>
        <v>0</v>
      </c>
      <c r="U1692" s="205">
        <f t="shared" si="163"/>
        <v>0</v>
      </c>
      <c r="V1692" s="210"/>
      <c r="W1692" s="210"/>
      <c r="X1692" s="23" t="str">
        <f>IFERROR(VLOOKUP(AT1692,'#Input Lists#'!$L$3:$AH$833,3,FALSE)," ")</f>
        <v xml:space="preserve"> </v>
      </c>
      <c r="Y1692" s="23" t="str">
        <f>IFERROR(VLOOKUP(AT1692,'#Input Lists#'!$L$3:$AH$833,5,FALSE)," ")</f>
        <v xml:space="preserve"> </v>
      </c>
      <c r="Z1692" s="206" t="str">
        <f>IFERROR(VLOOKUP(AT1692,'#Input Lists#'!$L$3:$AH$833,9,FALSE)," ")</f>
        <v xml:space="preserve"> </v>
      </c>
      <c r="AA1692" s="119" t="s">
        <v>1527</v>
      </c>
      <c r="AB1692" s="120"/>
      <c r="AC1692" s="123"/>
      <c r="AD1692" s="123"/>
      <c r="AE1692" s="123"/>
      <c r="AF1692" s="123"/>
      <c r="AG1692" s="123"/>
      <c r="AH1692" s="123"/>
      <c r="AI1692" s="123"/>
      <c r="AJ1692" s="123"/>
      <c r="AK1692" s="123"/>
      <c r="AL1692" s="123"/>
      <c r="AM1692" s="123"/>
      <c r="AN1692" s="123"/>
      <c r="AO1692" s="123"/>
      <c r="AP1692" s="120"/>
      <c r="AQ1692" s="125" t="str">
        <f>IFERROR(VLOOKUP(G1692,'#Location List#'!$C$3:$D$150,2,FALSE),"")</f>
        <v/>
      </c>
      <c r="AR1692" s="125" t="str">
        <f>IFERROR(VLOOKUP(F1692,'#Location List#'!$Q$3:$R$1154,2,FALSE),"")</f>
        <v/>
      </c>
      <c r="AS1692" s="125" t="str">
        <f>IFERROR(VLOOKUP(V1692,'#Input Lists#'!$B$3:$D$46,3,FALSE),"")</f>
        <v/>
      </c>
      <c r="AT1692" s="125" t="str">
        <f>IFERROR(VLOOKUP(CONCATENATE(V1692," ",W1692),'#Input Lists#'!$K$3:$L$827,2,FALSE),"")</f>
        <v/>
      </c>
      <c r="AU1692" s="125">
        <f>IFERROR(VLOOKUP(AA1692,'#Input Lists#'!$BU$3:$BV$8,2,FALSE),"")</f>
        <v>1</v>
      </c>
      <c r="AV1692" s="118" t="str">
        <f>IFERROR(VLOOKUP(AB1692,'#Input Lists#'!$BO$3:$BP$9,2,FALSE),"")</f>
        <v/>
      </c>
      <c r="AW1692" s="118">
        <f>IFERROR(VLOOKUP(AC1692,'#Input Lists#'!$BL$3:$BM$7,2,FALSE),"")</f>
        <v>1</v>
      </c>
      <c r="AX1692" s="52" t="e">
        <f>VLOOKUP(AQ1692,'#Location List#'!$D$3:$K$150,4,FALSE)</f>
        <v>#N/A</v>
      </c>
      <c r="AY1692" s="273" t="e">
        <f>VLOOKUP(AX1692,'#Location List#'!$Z$3:$AA$13,2,FALSE)</f>
        <v>#N/A</v>
      </c>
      <c r="AZ1692" s="126" t="e">
        <f>VLOOKUP($AT1692,'#Input Lists#'!$L$3:$S$1033,6,FALSE)</f>
        <v>#N/A</v>
      </c>
      <c r="BA1692" s="239" t="e">
        <f>VLOOKUP($AT1692,'#Input Lists#'!$L$3:$S$833,7,FALSE)</f>
        <v>#N/A</v>
      </c>
      <c r="BB1692" s="239" t="e">
        <f>VLOOKUP($AT1692,'#Input Lists#'!$L$3:$S$833,8,FALSE)</f>
        <v>#N/A</v>
      </c>
      <c r="BC1692" s="91" t="str">
        <f t="shared" si="164"/>
        <v/>
      </c>
      <c r="BD1692" s="91" t="str">
        <f t="shared" si="165"/>
        <v/>
      </c>
      <c r="BE1692" s="15" t="str">
        <f t="shared" si="166"/>
        <v/>
      </c>
      <c r="BF1692" s="92" t="str">
        <f t="shared" si="167"/>
        <v>No Sighting Date</v>
      </c>
    </row>
    <row r="1693" spans="1:58" x14ac:dyDescent="0.25">
      <c r="A1693" s="118">
        <v>1688</v>
      </c>
      <c r="B1693" s="119"/>
      <c r="C1693" s="120"/>
      <c r="D1693" s="121"/>
      <c r="E1693" s="121"/>
      <c r="F1693" s="236"/>
      <c r="G1693" s="122" t="str">
        <f>IFERROR(VLOOKUP(F1693,'#Location List#'!$U$3:$V$1154,2,FALSE),"")</f>
        <v/>
      </c>
      <c r="H1693" s="120"/>
      <c r="I1693" s="120"/>
      <c r="J1693" s="120"/>
      <c r="K1693" s="120"/>
      <c r="L1693" s="120"/>
      <c r="M1693" s="120"/>
      <c r="N1693" s="120"/>
      <c r="O1693" s="120"/>
      <c r="P1693" s="120"/>
      <c r="Q1693" s="120"/>
      <c r="R1693" s="120"/>
      <c r="S1693" s="120"/>
      <c r="T1693" s="205">
        <f t="shared" si="162"/>
        <v>0</v>
      </c>
      <c r="U1693" s="205">
        <f t="shared" si="163"/>
        <v>0</v>
      </c>
      <c r="V1693" s="210"/>
      <c r="W1693" s="210"/>
      <c r="X1693" s="23" t="str">
        <f>IFERROR(VLOOKUP(AT1693,'#Input Lists#'!$L$3:$AH$833,3,FALSE)," ")</f>
        <v xml:space="preserve"> </v>
      </c>
      <c r="Y1693" s="23" t="str">
        <f>IFERROR(VLOOKUP(AT1693,'#Input Lists#'!$L$3:$AH$833,5,FALSE)," ")</f>
        <v xml:space="preserve"> </v>
      </c>
      <c r="Z1693" s="206" t="str">
        <f>IFERROR(VLOOKUP(AT1693,'#Input Lists#'!$L$3:$AH$833,9,FALSE)," ")</f>
        <v xml:space="preserve"> </v>
      </c>
      <c r="AA1693" s="119" t="s">
        <v>1527</v>
      </c>
      <c r="AB1693" s="120"/>
      <c r="AC1693" s="123"/>
      <c r="AD1693" s="123"/>
      <c r="AE1693" s="123"/>
      <c r="AF1693" s="123"/>
      <c r="AG1693" s="123"/>
      <c r="AH1693" s="123"/>
      <c r="AI1693" s="123"/>
      <c r="AJ1693" s="123"/>
      <c r="AK1693" s="123"/>
      <c r="AL1693" s="123"/>
      <c r="AM1693" s="123"/>
      <c r="AN1693" s="123"/>
      <c r="AO1693" s="123"/>
      <c r="AP1693" s="120"/>
      <c r="AQ1693" s="125" t="str">
        <f>IFERROR(VLOOKUP(G1693,'#Location List#'!$C$3:$D$150,2,FALSE),"")</f>
        <v/>
      </c>
      <c r="AR1693" s="125" t="str">
        <f>IFERROR(VLOOKUP(F1693,'#Location List#'!$Q$3:$R$1154,2,FALSE),"")</f>
        <v/>
      </c>
      <c r="AS1693" s="125" t="str">
        <f>IFERROR(VLOOKUP(V1693,'#Input Lists#'!$B$3:$D$46,3,FALSE),"")</f>
        <v/>
      </c>
      <c r="AT1693" s="125" t="str">
        <f>IFERROR(VLOOKUP(CONCATENATE(V1693," ",W1693),'#Input Lists#'!$K$3:$L$827,2,FALSE),"")</f>
        <v/>
      </c>
      <c r="AU1693" s="125">
        <f>IFERROR(VLOOKUP(AA1693,'#Input Lists#'!$BU$3:$BV$8,2,FALSE),"")</f>
        <v>1</v>
      </c>
      <c r="AV1693" s="118" t="str">
        <f>IFERROR(VLOOKUP(AB1693,'#Input Lists#'!$BO$3:$BP$9,2,FALSE),"")</f>
        <v/>
      </c>
      <c r="AW1693" s="118">
        <f>IFERROR(VLOOKUP(AC1693,'#Input Lists#'!$BL$3:$BM$7,2,FALSE),"")</f>
        <v>1</v>
      </c>
      <c r="AX1693" s="52" t="e">
        <f>VLOOKUP(AQ1693,'#Location List#'!$D$3:$K$150,4,FALSE)</f>
        <v>#N/A</v>
      </c>
      <c r="AY1693" s="273" t="e">
        <f>VLOOKUP(AX1693,'#Location List#'!$Z$3:$AA$13,2,FALSE)</f>
        <v>#N/A</v>
      </c>
      <c r="AZ1693" s="126" t="e">
        <f>VLOOKUP($AT1693,'#Input Lists#'!$L$3:$S$1033,6,FALSE)</f>
        <v>#N/A</v>
      </c>
      <c r="BA1693" s="239" t="e">
        <f>VLOOKUP($AT1693,'#Input Lists#'!$L$3:$S$833,7,FALSE)</f>
        <v>#N/A</v>
      </c>
      <c r="BB1693" s="239" t="e">
        <f>VLOOKUP($AT1693,'#Input Lists#'!$L$3:$S$833,8,FALSE)</f>
        <v>#N/A</v>
      </c>
      <c r="BC1693" s="91" t="str">
        <f t="shared" si="164"/>
        <v/>
      </c>
      <c r="BD1693" s="91" t="str">
        <f t="shared" si="165"/>
        <v/>
      </c>
      <c r="BE1693" s="15" t="str">
        <f t="shared" si="166"/>
        <v/>
      </c>
      <c r="BF1693" s="92" t="str">
        <f t="shared" si="167"/>
        <v>No Sighting Date</v>
      </c>
    </row>
    <row r="1694" spans="1:58" x14ac:dyDescent="0.25">
      <c r="A1694" s="118">
        <v>1689</v>
      </c>
      <c r="B1694" s="119"/>
      <c r="C1694" s="120"/>
      <c r="D1694" s="121"/>
      <c r="E1694" s="121"/>
      <c r="F1694" s="236"/>
      <c r="G1694" s="122" t="str">
        <f>IFERROR(VLOOKUP(F1694,'#Location List#'!$U$3:$V$1154,2,FALSE),"")</f>
        <v/>
      </c>
      <c r="H1694" s="120"/>
      <c r="I1694" s="120"/>
      <c r="J1694" s="120"/>
      <c r="K1694" s="120"/>
      <c r="L1694" s="120"/>
      <c r="M1694" s="120"/>
      <c r="N1694" s="120"/>
      <c r="O1694" s="120"/>
      <c r="P1694" s="120"/>
      <c r="Q1694" s="120"/>
      <c r="R1694" s="120"/>
      <c r="S1694" s="120"/>
      <c r="T1694" s="205">
        <f t="shared" si="162"/>
        <v>0</v>
      </c>
      <c r="U1694" s="205">
        <f t="shared" si="163"/>
        <v>0</v>
      </c>
      <c r="V1694" s="210"/>
      <c r="W1694" s="210"/>
      <c r="X1694" s="23" t="str">
        <f>IFERROR(VLOOKUP(AT1694,'#Input Lists#'!$L$3:$AH$833,3,FALSE)," ")</f>
        <v xml:space="preserve"> </v>
      </c>
      <c r="Y1694" s="23" t="str">
        <f>IFERROR(VLOOKUP(AT1694,'#Input Lists#'!$L$3:$AH$833,5,FALSE)," ")</f>
        <v xml:space="preserve"> </v>
      </c>
      <c r="Z1694" s="206" t="str">
        <f>IFERROR(VLOOKUP(AT1694,'#Input Lists#'!$L$3:$AH$833,9,FALSE)," ")</f>
        <v xml:space="preserve"> </v>
      </c>
      <c r="AA1694" s="119" t="s">
        <v>1527</v>
      </c>
      <c r="AB1694" s="120"/>
      <c r="AC1694" s="123"/>
      <c r="AD1694" s="123"/>
      <c r="AE1694" s="123"/>
      <c r="AF1694" s="123"/>
      <c r="AG1694" s="123"/>
      <c r="AH1694" s="123"/>
      <c r="AI1694" s="123"/>
      <c r="AJ1694" s="123"/>
      <c r="AK1694" s="123"/>
      <c r="AL1694" s="123"/>
      <c r="AM1694" s="123"/>
      <c r="AN1694" s="123"/>
      <c r="AO1694" s="123"/>
      <c r="AP1694" s="120"/>
      <c r="AQ1694" s="125" t="str">
        <f>IFERROR(VLOOKUP(G1694,'#Location List#'!$C$3:$D$150,2,FALSE),"")</f>
        <v/>
      </c>
      <c r="AR1694" s="125" t="str">
        <f>IFERROR(VLOOKUP(F1694,'#Location List#'!$Q$3:$R$1154,2,FALSE),"")</f>
        <v/>
      </c>
      <c r="AS1694" s="125" t="str">
        <f>IFERROR(VLOOKUP(V1694,'#Input Lists#'!$B$3:$D$46,3,FALSE),"")</f>
        <v/>
      </c>
      <c r="AT1694" s="125" t="str">
        <f>IFERROR(VLOOKUP(CONCATENATE(V1694," ",W1694),'#Input Lists#'!$K$3:$L$827,2,FALSE),"")</f>
        <v/>
      </c>
      <c r="AU1694" s="125">
        <f>IFERROR(VLOOKUP(AA1694,'#Input Lists#'!$BU$3:$BV$8,2,FALSE),"")</f>
        <v>1</v>
      </c>
      <c r="AV1694" s="118" t="str">
        <f>IFERROR(VLOOKUP(AB1694,'#Input Lists#'!$BO$3:$BP$9,2,FALSE),"")</f>
        <v/>
      </c>
      <c r="AW1694" s="118">
        <f>IFERROR(VLOOKUP(AC1694,'#Input Lists#'!$BL$3:$BM$7,2,FALSE),"")</f>
        <v>1</v>
      </c>
      <c r="AX1694" s="52" t="e">
        <f>VLOOKUP(AQ1694,'#Location List#'!$D$3:$K$150,4,FALSE)</f>
        <v>#N/A</v>
      </c>
      <c r="AY1694" s="273" t="e">
        <f>VLOOKUP(AX1694,'#Location List#'!$Z$3:$AA$13,2,FALSE)</f>
        <v>#N/A</v>
      </c>
      <c r="AZ1694" s="126" t="e">
        <f>VLOOKUP($AT1694,'#Input Lists#'!$L$3:$S$1033,6,FALSE)</f>
        <v>#N/A</v>
      </c>
      <c r="BA1694" s="239" t="e">
        <f>VLOOKUP($AT1694,'#Input Lists#'!$L$3:$S$833,7,FALSE)</f>
        <v>#N/A</v>
      </c>
      <c r="BB1694" s="239" t="e">
        <f>VLOOKUP($AT1694,'#Input Lists#'!$L$3:$S$833,8,FALSE)</f>
        <v>#N/A</v>
      </c>
      <c r="BC1694" s="91" t="str">
        <f t="shared" si="164"/>
        <v/>
      </c>
      <c r="BD1694" s="91" t="str">
        <f t="shared" si="165"/>
        <v/>
      </c>
      <c r="BE1694" s="15" t="str">
        <f t="shared" si="166"/>
        <v/>
      </c>
      <c r="BF1694" s="92" t="str">
        <f t="shared" si="167"/>
        <v>No Sighting Date</v>
      </c>
    </row>
    <row r="1695" spans="1:58" x14ac:dyDescent="0.25">
      <c r="A1695" s="118">
        <v>1690</v>
      </c>
      <c r="B1695" s="119"/>
      <c r="C1695" s="120"/>
      <c r="D1695" s="121"/>
      <c r="E1695" s="121"/>
      <c r="F1695" s="236"/>
      <c r="G1695" s="122" t="str">
        <f>IFERROR(VLOOKUP(F1695,'#Location List#'!$U$3:$V$1154,2,FALSE),"")</f>
        <v/>
      </c>
      <c r="H1695" s="120"/>
      <c r="I1695" s="120"/>
      <c r="J1695" s="120"/>
      <c r="K1695" s="120"/>
      <c r="L1695" s="120"/>
      <c r="M1695" s="120"/>
      <c r="N1695" s="120"/>
      <c r="O1695" s="120"/>
      <c r="P1695" s="120"/>
      <c r="Q1695" s="120"/>
      <c r="R1695" s="120"/>
      <c r="S1695" s="120"/>
      <c r="T1695" s="205">
        <f t="shared" si="162"/>
        <v>0</v>
      </c>
      <c r="U1695" s="205">
        <f t="shared" si="163"/>
        <v>0</v>
      </c>
      <c r="V1695" s="210"/>
      <c r="W1695" s="210"/>
      <c r="X1695" s="23" t="str">
        <f>IFERROR(VLOOKUP(AT1695,'#Input Lists#'!$L$3:$AH$833,3,FALSE)," ")</f>
        <v xml:space="preserve"> </v>
      </c>
      <c r="Y1695" s="23" t="str">
        <f>IFERROR(VLOOKUP(AT1695,'#Input Lists#'!$L$3:$AH$833,5,FALSE)," ")</f>
        <v xml:space="preserve"> </v>
      </c>
      <c r="Z1695" s="206" t="str">
        <f>IFERROR(VLOOKUP(AT1695,'#Input Lists#'!$L$3:$AH$833,9,FALSE)," ")</f>
        <v xml:space="preserve"> </v>
      </c>
      <c r="AA1695" s="119" t="s">
        <v>1527</v>
      </c>
      <c r="AB1695" s="120"/>
      <c r="AC1695" s="123"/>
      <c r="AD1695" s="123"/>
      <c r="AE1695" s="123"/>
      <c r="AF1695" s="123"/>
      <c r="AG1695" s="123"/>
      <c r="AH1695" s="123"/>
      <c r="AI1695" s="123"/>
      <c r="AJ1695" s="123"/>
      <c r="AK1695" s="123"/>
      <c r="AL1695" s="123"/>
      <c r="AM1695" s="123"/>
      <c r="AN1695" s="123"/>
      <c r="AO1695" s="123"/>
      <c r="AP1695" s="120"/>
      <c r="AQ1695" s="125" t="str">
        <f>IFERROR(VLOOKUP(G1695,'#Location List#'!$C$3:$D$150,2,FALSE),"")</f>
        <v/>
      </c>
      <c r="AR1695" s="125" t="str">
        <f>IFERROR(VLOOKUP(F1695,'#Location List#'!$Q$3:$R$1154,2,FALSE),"")</f>
        <v/>
      </c>
      <c r="AS1695" s="125" t="str">
        <f>IFERROR(VLOOKUP(V1695,'#Input Lists#'!$B$3:$D$46,3,FALSE),"")</f>
        <v/>
      </c>
      <c r="AT1695" s="125" t="str">
        <f>IFERROR(VLOOKUP(CONCATENATE(V1695," ",W1695),'#Input Lists#'!$K$3:$L$827,2,FALSE),"")</f>
        <v/>
      </c>
      <c r="AU1695" s="125">
        <f>IFERROR(VLOOKUP(AA1695,'#Input Lists#'!$BU$3:$BV$8,2,FALSE),"")</f>
        <v>1</v>
      </c>
      <c r="AV1695" s="118" t="str">
        <f>IFERROR(VLOOKUP(AB1695,'#Input Lists#'!$BO$3:$BP$9,2,FALSE),"")</f>
        <v/>
      </c>
      <c r="AW1695" s="118">
        <f>IFERROR(VLOOKUP(AC1695,'#Input Lists#'!$BL$3:$BM$7,2,FALSE),"")</f>
        <v>1</v>
      </c>
      <c r="AX1695" s="52" t="e">
        <f>VLOOKUP(AQ1695,'#Location List#'!$D$3:$K$150,4,FALSE)</f>
        <v>#N/A</v>
      </c>
      <c r="AY1695" s="273" t="e">
        <f>VLOOKUP(AX1695,'#Location List#'!$Z$3:$AA$13,2,FALSE)</f>
        <v>#N/A</v>
      </c>
      <c r="AZ1695" s="126" t="e">
        <f>VLOOKUP($AT1695,'#Input Lists#'!$L$3:$S$1033,6,FALSE)</f>
        <v>#N/A</v>
      </c>
      <c r="BA1695" s="239" t="e">
        <f>VLOOKUP($AT1695,'#Input Lists#'!$L$3:$S$833,7,FALSE)</f>
        <v>#N/A</v>
      </c>
      <c r="BB1695" s="239" t="e">
        <f>VLOOKUP($AT1695,'#Input Lists#'!$L$3:$S$833,8,FALSE)</f>
        <v>#N/A</v>
      </c>
      <c r="BC1695" s="91" t="str">
        <f t="shared" si="164"/>
        <v/>
      </c>
      <c r="BD1695" s="91" t="str">
        <f t="shared" si="165"/>
        <v/>
      </c>
      <c r="BE1695" s="15" t="str">
        <f t="shared" si="166"/>
        <v/>
      </c>
      <c r="BF1695" s="92" t="str">
        <f t="shared" si="167"/>
        <v>No Sighting Date</v>
      </c>
    </row>
    <row r="1696" spans="1:58" x14ac:dyDescent="0.25">
      <c r="A1696" s="118">
        <v>1691</v>
      </c>
      <c r="B1696" s="119"/>
      <c r="C1696" s="120"/>
      <c r="D1696" s="121"/>
      <c r="E1696" s="121"/>
      <c r="F1696" s="236"/>
      <c r="G1696" s="122" t="str">
        <f>IFERROR(VLOOKUP(F1696,'#Location List#'!$U$3:$V$1154,2,FALSE),"")</f>
        <v/>
      </c>
      <c r="H1696" s="120"/>
      <c r="I1696" s="120"/>
      <c r="J1696" s="120"/>
      <c r="K1696" s="120"/>
      <c r="L1696" s="120"/>
      <c r="M1696" s="120"/>
      <c r="N1696" s="120"/>
      <c r="O1696" s="120"/>
      <c r="P1696" s="120"/>
      <c r="Q1696" s="120"/>
      <c r="R1696" s="120"/>
      <c r="S1696" s="120"/>
      <c r="T1696" s="205">
        <f t="shared" si="162"/>
        <v>0</v>
      </c>
      <c r="U1696" s="205">
        <f t="shared" si="163"/>
        <v>0</v>
      </c>
      <c r="V1696" s="210"/>
      <c r="W1696" s="210"/>
      <c r="X1696" s="23" t="str">
        <f>IFERROR(VLOOKUP(AT1696,'#Input Lists#'!$L$3:$AH$833,3,FALSE)," ")</f>
        <v xml:space="preserve"> </v>
      </c>
      <c r="Y1696" s="23" t="str">
        <f>IFERROR(VLOOKUP(AT1696,'#Input Lists#'!$L$3:$AH$833,5,FALSE)," ")</f>
        <v xml:space="preserve"> </v>
      </c>
      <c r="Z1696" s="206" t="str">
        <f>IFERROR(VLOOKUP(AT1696,'#Input Lists#'!$L$3:$AH$833,9,FALSE)," ")</f>
        <v xml:space="preserve"> </v>
      </c>
      <c r="AA1696" s="119" t="s">
        <v>1527</v>
      </c>
      <c r="AB1696" s="120"/>
      <c r="AC1696" s="123"/>
      <c r="AD1696" s="123"/>
      <c r="AE1696" s="123"/>
      <c r="AF1696" s="123"/>
      <c r="AG1696" s="123"/>
      <c r="AH1696" s="123"/>
      <c r="AI1696" s="123"/>
      <c r="AJ1696" s="123"/>
      <c r="AK1696" s="123"/>
      <c r="AL1696" s="123"/>
      <c r="AM1696" s="123"/>
      <c r="AN1696" s="123"/>
      <c r="AO1696" s="123"/>
      <c r="AP1696" s="120"/>
      <c r="AQ1696" s="125" t="str">
        <f>IFERROR(VLOOKUP(G1696,'#Location List#'!$C$3:$D$150,2,FALSE),"")</f>
        <v/>
      </c>
      <c r="AR1696" s="125" t="str">
        <f>IFERROR(VLOOKUP(F1696,'#Location List#'!$Q$3:$R$1154,2,FALSE),"")</f>
        <v/>
      </c>
      <c r="AS1696" s="125" t="str">
        <f>IFERROR(VLOOKUP(V1696,'#Input Lists#'!$B$3:$D$46,3,FALSE),"")</f>
        <v/>
      </c>
      <c r="AT1696" s="125" t="str">
        <f>IFERROR(VLOOKUP(CONCATENATE(V1696," ",W1696),'#Input Lists#'!$K$3:$L$827,2,FALSE),"")</f>
        <v/>
      </c>
      <c r="AU1696" s="125">
        <f>IFERROR(VLOOKUP(AA1696,'#Input Lists#'!$BU$3:$BV$8,2,FALSE),"")</f>
        <v>1</v>
      </c>
      <c r="AV1696" s="118" t="str">
        <f>IFERROR(VLOOKUP(AB1696,'#Input Lists#'!$BO$3:$BP$9,2,FALSE),"")</f>
        <v/>
      </c>
      <c r="AW1696" s="118">
        <f>IFERROR(VLOOKUP(AC1696,'#Input Lists#'!$BL$3:$BM$7,2,FALSE),"")</f>
        <v>1</v>
      </c>
      <c r="AX1696" s="52" t="e">
        <f>VLOOKUP(AQ1696,'#Location List#'!$D$3:$K$150,4,FALSE)</f>
        <v>#N/A</v>
      </c>
      <c r="AY1696" s="273" t="e">
        <f>VLOOKUP(AX1696,'#Location List#'!$Z$3:$AA$13,2,FALSE)</f>
        <v>#N/A</v>
      </c>
      <c r="AZ1696" s="126" t="e">
        <f>VLOOKUP($AT1696,'#Input Lists#'!$L$3:$S$1033,6,FALSE)</f>
        <v>#N/A</v>
      </c>
      <c r="BA1696" s="239" t="e">
        <f>VLOOKUP($AT1696,'#Input Lists#'!$L$3:$S$833,7,FALSE)</f>
        <v>#N/A</v>
      </c>
      <c r="BB1696" s="239" t="e">
        <f>VLOOKUP($AT1696,'#Input Lists#'!$L$3:$S$833,8,FALSE)</f>
        <v>#N/A</v>
      </c>
      <c r="BC1696" s="91" t="str">
        <f t="shared" si="164"/>
        <v/>
      </c>
      <c r="BD1696" s="91" t="str">
        <f t="shared" si="165"/>
        <v/>
      </c>
      <c r="BE1696" s="15" t="str">
        <f t="shared" si="166"/>
        <v/>
      </c>
      <c r="BF1696" s="92" t="str">
        <f t="shared" si="167"/>
        <v>No Sighting Date</v>
      </c>
    </row>
    <row r="1697" spans="1:58" x14ac:dyDescent="0.25">
      <c r="A1697" s="118">
        <v>1692</v>
      </c>
      <c r="B1697" s="119"/>
      <c r="C1697" s="120"/>
      <c r="D1697" s="121"/>
      <c r="E1697" s="121"/>
      <c r="F1697" s="236"/>
      <c r="G1697" s="122" t="str">
        <f>IFERROR(VLOOKUP(F1697,'#Location List#'!$U$3:$V$1154,2,FALSE),"")</f>
        <v/>
      </c>
      <c r="H1697" s="120"/>
      <c r="I1697" s="120"/>
      <c r="J1697" s="120"/>
      <c r="K1697" s="120"/>
      <c r="L1697" s="120"/>
      <c r="M1697" s="120"/>
      <c r="N1697" s="120"/>
      <c r="O1697" s="120"/>
      <c r="P1697" s="120"/>
      <c r="Q1697" s="120"/>
      <c r="R1697" s="120"/>
      <c r="S1697" s="120"/>
      <c r="T1697" s="205">
        <f t="shared" si="162"/>
        <v>0</v>
      </c>
      <c r="U1697" s="205">
        <f t="shared" si="163"/>
        <v>0</v>
      </c>
      <c r="V1697" s="210"/>
      <c r="W1697" s="210"/>
      <c r="X1697" s="23" t="str">
        <f>IFERROR(VLOOKUP(AT1697,'#Input Lists#'!$L$3:$AH$833,3,FALSE)," ")</f>
        <v xml:space="preserve"> </v>
      </c>
      <c r="Y1697" s="23" t="str">
        <f>IFERROR(VLOOKUP(AT1697,'#Input Lists#'!$L$3:$AH$833,5,FALSE)," ")</f>
        <v xml:space="preserve"> </v>
      </c>
      <c r="Z1697" s="206" t="str">
        <f>IFERROR(VLOOKUP(AT1697,'#Input Lists#'!$L$3:$AH$833,9,FALSE)," ")</f>
        <v xml:space="preserve"> </v>
      </c>
      <c r="AA1697" s="119" t="s">
        <v>1527</v>
      </c>
      <c r="AB1697" s="120"/>
      <c r="AC1697" s="123"/>
      <c r="AD1697" s="123"/>
      <c r="AE1697" s="123"/>
      <c r="AF1697" s="123"/>
      <c r="AG1697" s="123"/>
      <c r="AH1697" s="123"/>
      <c r="AI1697" s="123"/>
      <c r="AJ1697" s="123"/>
      <c r="AK1697" s="123"/>
      <c r="AL1697" s="123"/>
      <c r="AM1697" s="123"/>
      <c r="AN1697" s="123"/>
      <c r="AO1697" s="123"/>
      <c r="AP1697" s="120"/>
      <c r="AQ1697" s="125" t="str">
        <f>IFERROR(VLOOKUP(G1697,'#Location List#'!$C$3:$D$150,2,FALSE),"")</f>
        <v/>
      </c>
      <c r="AR1697" s="125" t="str">
        <f>IFERROR(VLOOKUP(F1697,'#Location List#'!$Q$3:$R$1154,2,FALSE),"")</f>
        <v/>
      </c>
      <c r="AS1697" s="125" t="str">
        <f>IFERROR(VLOOKUP(V1697,'#Input Lists#'!$B$3:$D$46,3,FALSE),"")</f>
        <v/>
      </c>
      <c r="AT1697" s="125" t="str">
        <f>IFERROR(VLOOKUP(CONCATENATE(V1697," ",W1697),'#Input Lists#'!$K$3:$L$827,2,FALSE),"")</f>
        <v/>
      </c>
      <c r="AU1697" s="125">
        <f>IFERROR(VLOOKUP(AA1697,'#Input Lists#'!$BU$3:$BV$8,2,FALSE),"")</f>
        <v>1</v>
      </c>
      <c r="AV1697" s="118" t="str">
        <f>IFERROR(VLOOKUP(AB1697,'#Input Lists#'!$BO$3:$BP$9,2,FALSE),"")</f>
        <v/>
      </c>
      <c r="AW1697" s="118">
        <f>IFERROR(VLOOKUP(AC1697,'#Input Lists#'!$BL$3:$BM$7,2,FALSE),"")</f>
        <v>1</v>
      </c>
      <c r="AX1697" s="52" t="e">
        <f>VLOOKUP(AQ1697,'#Location List#'!$D$3:$K$150,4,FALSE)</f>
        <v>#N/A</v>
      </c>
      <c r="AY1697" s="273" t="e">
        <f>VLOOKUP(AX1697,'#Location List#'!$Z$3:$AA$13,2,FALSE)</f>
        <v>#N/A</v>
      </c>
      <c r="AZ1697" s="126" t="e">
        <f>VLOOKUP($AT1697,'#Input Lists#'!$L$3:$S$1033,6,FALSE)</f>
        <v>#N/A</v>
      </c>
      <c r="BA1697" s="239" t="e">
        <f>VLOOKUP($AT1697,'#Input Lists#'!$L$3:$S$833,7,FALSE)</f>
        <v>#N/A</v>
      </c>
      <c r="BB1697" s="239" t="e">
        <f>VLOOKUP($AT1697,'#Input Lists#'!$L$3:$S$833,8,FALSE)</f>
        <v>#N/A</v>
      </c>
      <c r="BC1697" s="91" t="str">
        <f t="shared" si="164"/>
        <v/>
      </c>
      <c r="BD1697" s="91" t="str">
        <f t="shared" si="165"/>
        <v/>
      </c>
      <c r="BE1697" s="15" t="str">
        <f t="shared" si="166"/>
        <v/>
      </c>
      <c r="BF1697" s="92" t="str">
        <f t="shared" si="167"/>
        <v>No Sighting Date</v>
      </c>
    </row>
    <row r="1698" spans="1:58" x14ac:dyDescent="0.25">
      <c r="A1698" s="118">
        <v>1693</v>
      </c>
      <c r="B1698" s="119"/>
      <c r="C1698" s="120"/>
      <c r="D1698" s="121"/>
      <c r="E1698" s="121"/>
      <c r="F1698" s="236"/>
      <c r="G1698" s="122" t="str">
        <f>IFERROR(VLOOKUP(F1698,'#Location List#'!$U$3:$V$1154,2,FALSE),"")</f>
        <v/>
      </c>
      <c r="H1698" s="120"/>
      <c r="I1698" s="120"/>
      <c r="J1698" s="120"/>
      <c r="K1698" s="120"/>
      <c r="L1698" s="120"/>
      <c r="M1698" s="120"/>
      <c r="N1698" s="120"/>
      <c r="O1698" s="120"/>
      <c r="P1698" s="120"/>
      <c r="Q1698" s="120"/>
      <c r="R1698" s="120"/>
      <c r="S1698" s="120"/>
      <c r="T1698" s="205">
        <f t="shared" si="162"/>
        <v>0</v>
      </c>
      <c r="U1698" s="205">
        <f t="shared" si="163"/>
        <v>0</v>
      </c>
      <c r="V1698" s="210"/>
      <c r="W1698" s="210"/>
      <c r="X1698" s="23" t="str">
        <f>IFERROR(VLOOKUP(AT1698,'#Input Lists#'!$L$3:$AH$833,3,FALSE)," ")</f>
        <v xml:space="preserve"> </v>
      </c>
      <c r="Y1698" s="23" t="str">
        <f>IFERROR(VLOOKUP(AT1698,'#Input Lists#'!$L$3:$AH$833,5,FALSE)," ")</f>
        <v xml:space="preserve"> </v>
      </c>
      <c r="Z1698" s="206" t="str">
        <f>IFERROR(VLOOKUP(AT1698,'#Input Lists#'!$L$3:$AH$833,9,FALSE)," ")</f>
        <v xml:space="preserve"> </v>
      </c>
      <c r="AA1698" s="119" t="s">
        <v>1527</v>
      </c>
      <c r="AB1698" s="120"/>
      <c r="AC1698" s="123"/>
      <c r="AD1698" s="123"/>
      <c r="AE1698" s="123"/>
      <c r="AF1698" s="123"/>
      <c r="AG1698" s="123"/>
      <c r="AH1698" s="123"/>
      <c r="AI1698" s="123"/>
      <c r="AJ1698" s="123"/>
      <c r="AK1698" s="123"/>
      <c r="AL1698" s="123"/>
      <c r="AM1698" s="123"/>
      <c r="AN1698" s="123"/>
      <c r="AO1698" s="123"/>
      <c r="AP1698" s="120"/>
      <c r="AQ1698" s="125" t="str">
        <f>IFERROR(VLOOKUP(G1698,'#Location List#'!$C$3:$D$150,2,FALSE),"")</f>
        <v/>
      </c>
      <c r="AR1698" s="125" t="str">
        <f>IFERROR(VLOOKUP(F1698,'#Location List#'!$Q$3:$R$1154,2,FALSE),"")</f>
        <v/>
      </c>
      <c r="AS1698" s="125" t="str">
        <f>IFERROR(VLOOKUP(V1698,'#Input Lists#'!$B$3:$D$46,3,FALSE),"")</f>
        <v/>
      </c>
      <c r="AT1698" s="125" t="str">
        <f>IFERROR(VLOOKUP(CONCATENATE(V1698," ",W1698),'#Input Lists#'!$K$3:$L$827,2,FALSE),"")</f>
        <v/>
      </c>
      <c r="AU1698" s="125">
        <f>IFERROR(VLOOKUP(AA1698,'#Input Lists#'!$BU$3:$BV$8,2,FALSE),"")</f>
        <v>1</v>
      </c>
      <c r="AV1698" s="118" t="str">
        <f>IFERROR(VLOOKUP(AB1698,'#Input Lists#'!$BO$3:$BP$9,2,FALSE),"")</f>
        <v/>
      </c>
      <c r="AW1698" s="118">
        <f>IFERROR(VLOOKUP(AC1698,'#Input Lists#'!$BL$3:$BM$7,2,FALSE),"")</f>
        <v>1</v>
      </c>
      <c r="AX1698" s="52" t="e">
        <f>VLOOKUP(AQ1698,'#Location List#'!$D$3:$K$150,4,FALSE)</f>
        <v>#N/A</v>
      </c>
      <c r="AY1698" s="273" t="e">
        <f>VLOOKUP(AX1698,'#Location List#'!$Z$3:$AA$13,2,FALSE)</f>
        <v>#N/A</v>
      </c>
      <c r="AZ1698" s="126" t="e">
        <f>VLOOKUP($AT1698,'#Input Lists#'!$L$3:$S$1033,6,FALSE)</f>
        <v>#N/A</v>
      </c>
      <c r="BA1698" s="239" t="e">
        <f>VLOOKUP($AT1698,'#Input Lists#'!$L$3:$S$833,7,FALSE)</f>
        <v>#N/A</v>
      </c>
      <c r="BB1698" s="239" t="e">
        <f>VLOOKUP($AT1698,'#Input Lists#'!$L$3:$S$833,8,FALSE)</f>
        <v>#N/A</v>
      </c>
      <c r="BC1698" s="91" t="str">
        <f t="shared" si="164"/>
        <v/>
      </c>
      <c r="BD1698" s="91" t="str">
        <f t="shared" si="165"/>
        <v/>
      </c>
      <c r="BE1698" s="15" t="str">
        <f t="shared" si="166"/>
        <v/>
      </c>
      <c r="BF1698" s="92" t="str">
        <f t="shared" si="167"/>
        <v>No Sighting Date</v>
      </c>
    </row>
    <row r="1699" spans="1:58" x14ac:dyDescent="0.25">
      <c r="A1699" s="118">
        <v>1694</v>
      </c>
      <c r="B1699" s="119"/>
      <c r="C1699" s="120"/>
      <c r="D1699" s="121"/>
      <c r="E1699" s="121"/>
      <c r="F1699" s="236"/>
      <c r="G1699" s="122" t="str">
        <f>IFERROR(VLOOKUP(F1699,'#Location List#'!$U$3:$V$1154,2,FALSE),"")</f>
        <v/>
      </c>
      <c r="H1699" s="120"/>
      <c r="I1699" s="120"/>
      <c r="J1699" s="120"/>
      <c r="K1699" s="120"/>
      <c r="L1699" s="120"/>
      <c r="M1699" s="120"/>
      <c r="N1699" s="120"/>
      <c r="O1699" s="120"/>
      <c r="P1699" s="120"/>
      <c r="Q1699" s="120"/>
      <c r="R1699" s="120"/>
      <c r="S1699" s="120"/>
      <c r="T1699" s="205">
        <f t="shared" si="162"/>
        <v>0</v>
      </c>
      <c r="U1699" s="205">
        <f t="shared" si="163"/>
        <v>0</v>
      </c>
      <c r="V1699" s="210"/>
      <c r="W1699" s="210"/>
      <c r="X1699" s="23" t="str">
        <f>IFERROR(VLOOKUP(AT1699,'#Input Lists#'!$L$3:$AH$833,3,FALSE)," ")</f>
        <v xml:space="preserve"> </v>
      </c>
      <c r="Y1699" s="23" t="str">
        <f>IFERROR(VLOOKUP(AT1699,'#Input Lists#'!$L$3:$AH$833,5,FALSE)," ")</f>
        <v xml:space="preserve"> </v>
      </c>
      <c r="Z1699" s="206" t="str">
        <f>IFERROR(VLOOKUP(AT1699,'#Input Lists#'!$L$3:$AH$833,9,FALSE)," ")</f>
        <v xml:space="preserve"> </v>
      </c>
      <c r="AA1699" s="119" t="s">
        <v>1527</v>
      </c>
      <c r="AB1699" s="120"/>
      <c r="AC1699" s="123"/>
      <c r="AD1699" s="123"/>
      <c r="AE1699" s="123"/>
      <c r="AF1699" s="123"/>
      <c r="AG1699" s="123"/>
      <c r="AH1699" s="123"/>
      <c r="AI1699" s="123"/>
      <c r="AJ1699" s="123"/>
      <c r="AK1699" s="123"/>
      <c r="AL1699" s="123"/>
      <c r="AM1699" s="123"/>
      <c r="AN1699" s="123"/>
      <c r="AO1699" s="123"/>
      <c r="AP1699" s="120"/>
      <c r="AQ1699" s="125" t="str">
        <f>IFERROR(VLOOKUP(G1699,'#Location List#'!$C$3:$D$150,2,FALSE),"")</f>
        <v/>
      </c>
      <c r="AR1699" s="125" t="str">
        <f>IFERROR(VLOOKUP(F1699,'#Location List#'!$Q$3:$R$1154,2,FALSE),"")</f>
        <v/>
      </c>
      <c r="AS1699" s="125" t="str">
        <f>IFERROR(VLOOKUP(V1699,'#Input Lists#'!$B$3:$D$46,3,FALSE),"")</f>
        <v/>
      </c>
      <c r="AT1699" s="125" t="str">
        <f>IFERROR(VLOOKUP(CONCATENATE(V1699," ",W1699),'#Input Lists#'!$K$3:$L$827,2,FALSE),"")</f>
        <v/>
      </c>
      <c r="AU1699" s="125">
        <f>IFERROR(VLOOKUP(AA1699,'#Input Lists#'!$BU$3:$BV$8,2,FALSE),"")</f>
        <v>1</v>
      </c>
      <c r="AV1699" s="118" t="str">
        <f>IFERROR(VLOOKUP(AB1699,'#Input Lists#'!$BO$3:$BP$9,2,FALSE),"")</f>
        <v/>
      </c>
      <c r="AW1699" s="118">
        <f>IFERROR(VLOOKUP(AC1699,'#Input Lists#'!$BL$3:$BM$7,2,FALSE),"")</f>
        <v>1</v>
      </c>
      <c r="AX1699" s="52" t="e">
        <f>VLOOKUP(AQ1699,'#Location List#'!$D$3:$K$150,4,FALSE)</f>
        <v>#N/A</v>
      </c>
      <c r="AY1699" s="273" t="e">
        <f>VLOOKUP(AX1699,'#Location List#'!$Z$3:$AA$13,2,FALSE)</f>
        <v>#N/A</v>
      </c>
      <c r="AZ1699" s="126" t="e">
        <f>VLOOKUP($AT1699,'#Input Lists#'!$L$3:$S$1033,6,FALSE)</f>
        <v>#N/A</v>
      </c>
      <c r="BA1699" s="239" t="e">
        <f>VLOOKUP($AT1699,'#Input Lists#'!$L$3:$S$833,7,FALSE)</f>
        <v>#N/A</v>
      </c>
      <c r="BB1699" s="239" t="e">
        <f>VLOOKUP($AT1699,'#Input Lists#'!$L$3:$S$833,8,FALSE)</f>
        <v>#N/A</v>
      </c>
      <c r="BC1699" s="91" t="str">
        <f t="shared" si="164"/>
        <v/>
      </c>
      <c r="BD1699" s="91" t="str">
        <f t="shared" si="165"/>
        <v/>
      </c>
      <c r="BE1699" s="15" t="str">
        <f t="shared" si="166"/>
        <v/>
      </c>
      <c r="BF1699" s="92" t="str">
        <f t="shared" si="167"/>
        <v>No Sighting Date</v>
      </c>
    </row>
    <row r="1700" spans="1:58" x14ac:dyDescent="0.25">
      <c r="A1700" s="118">
        <v>1695</v>
      </c>
      <c r="B1700" s="119"/>
      <c r="C1700" s="120"/>
      <c r="D1700" s="121"/>
      <c r="E1700" s="121"/>
      <c r="F1700" s="236"/>
      <c r="G1700" s="122" t="str">
        <f>IFERROR(VLOOKUP(F1700,'#Location List#'!$U$3:$V$1154,2,FALSE),"")</f>
        <v/>
      </c>
      <c r="H1700" s="120"/>
      <c r="I1700" s="120"/>
      <c r="J1700" s="120"/>
      <c r="K1700" s="120"/>
      <c r="L1700" s="120"/>
      <c r="M1700" s="120"/>
      <c r="N1700" s="120"/>
      <c r="O1700" s="120"/>
      <c r="P1700" s="120"/>
      <c r="Q1700" s="120"/>
      <c r="R1700" s="120"/>
      <c r="S1700" s="120"/>
      <c r="T1700" s="205">
        <f t="shared" si="162"/>
        <v>0</v>
      </c>
      <c r="U1700" s="205">
        <f t="shared" si="163"/>
        <v>0</v>
      </c>
      <c r="V1700" s="210"/>
      <c r="W1700" s="210"/>
      <c r="X1700" s="23" t="str">
        <f>IFERROR(VLOOKUP(AT1700,'#Input Lists#'!$L$3:$AH$833,3,FALSE)," ")</f>
        <v xml:space="preserve"> </v>
      </c>
      <c r="Y1700" s="23" t="str">
        <f>IFERROR(VLOOKUP(AT1700,'#Input Lists#'!$L$3:$AH$833,5,FALSE)," ")</f>
        <v xml:space="preserve"> </v>
      </c>
      <c r="Z1700" s="206" t="str">
        <f>IFERROR(VLOOKUP(AT1700,'#Input Lists#'!$L$3:$AH$833,9,FALSE)," ")</f>
        <v xml:space="preserve"> </v>
      </c>
      <c r="AA1700" s="119" t="s">
        <v>1527</v>
      </c>
      <c r="AB1700" s="120"/>
      <c r="AC1700" s="123"/>
      <c r="AD1700" s="123"/>
      <c r="AE1700" s="123"/>
      <c r="AF1700" s="123"/>
      <c r="AG1700" s="123"/>
      <c r="AH1700" s="123"/>
      <c r="AI1700" s="123"/>
      <c r="AJ1700" s="123"/>
      <c r="AK1700" s="123"/>
      <c r="AL1700" s="123"/>
      <c r="AM1700" s="123"/>
      <c r="AN1700" s="123"/>
      <c r="AO1700" s="123"/>
      <c r="AP1700" s="120"/>
      <c r="AQ1700" s="125" t="str">
        <f>IFERROR(VLOOKUP(G1700,'#Location List#'!$C$3:$D$150,2,FALSE),"")</f>
        <v/>
      </c>
      <c r="AR1700" s="125" t="str">
        <f>IFERROR(VLOOKUP(F1700,'#Location List#'!$Q$3:$R$1154,2,FALSE),"")</f>
        <v/>
      </c>
      <c r="AS1700" s="125" t="str">
        <f>IFERROR(VLOOKUP(V1700,'#Input Lists#'!$B$3:$D$46,3,FALSE),"")</f>
        <v/>
      </c>
      <c r="AT1700" s="125" t="str">
        <f>IFERROR(VLOOKUP(CONCATENATE(V1700," ",W1700),'#Input Lists#'!$K$3:$L$827,2,FALSE),"")</f>
        <v/>
      </c>
      <c r="AU1700" s="125">
        <f>IFERROR(VLOOKUP(AA1700,'#Input Lists#'!$BU$3:$BV$8,2,FALSE),"")</f>
        <v>1</v>
      </c>
      <c r="AV1700" s="118" t="str">
        <f>IFERROR(VLOOKUP(AB1700,'#Input Lists#'!$BO$3:$BP$9,2,FALSE),"")</f>
        <v/>
      </c>
      <c r="AW1700" s="118">
        <f>IFERROR(VLOOKUP(AC1700,'#Input Lists#'!$BL$3:$BM$7,2,FALSE),"")</f>
        <v>1</v>
      </c>
      <c r="AX1700" s="52" t="e">
        <f>VLOOKUP(AQ1700,'#Location List#'!$D$3:$K$150,4,FALSE)</f>
        <v>#N/A</v>
      </c>
      <c r="AY1700" s="273" t="e">
        <f>VLOOKUP(AX1700,'#Location List#'!$Z$3:$AA$13,2,FALSE)</f>
        <v>#N/A</v>
      </c>
      <c r="AZ1700" s="126" t="e">
        <f>VLOOKUP($AT1700,'#Input Lists#'!$L$3:$S$1033,6,FALSE)</f>
        <v>#N/A</v>
      </c>
      <c r="BA1700" s="239" t="e">
        <f>VLOOKUP($AT1700,'#Input Lists#'!$L$3:$S$833,7,FALSE)</f>
        <v>#N/A</v>
      </c>
      <c r="BB1700" s="239" t="e">
        <f>VLOOKUP($AT1700,'#Input Lists#'!$L$3:$S$833,8,FALSE)</f>
        <v>#N/A</v>
      </c>
      <c r="BC1700" s="91" t="str">
        <f t="shared" si="164"/>
        <v/>
      </c>
      <c r="BD1700" s="91" t="str">
        <f t="shared" si="165"/>
        <v/>
      </c>
      <c r="BE1700" s="15" t="str">
        <f t="shared" si="166"/>
        <v/>
      </c>
      <c r="BF1700" s="92" t="str">
        <f t="shared" si="167"/>
        <v>No Sighting Date</v>
      </c>
    </row>
    <row r="1701" spans="1:58" x14ac:dyDescent="0.25">
      <c r="A1701" s="118">
        <v>1696</v>
      </c>
      <c r="B1701" s="119"/>
      <c r="C1701" s="120"/>
      <c r="D1701" s="121"/>
      <c r="E1701" s="121"/>
      <c r="F1701" s="236"/>
      <c r="G1701" s="122" t="str">
        <f>IFERROR(VLOOKUP(F1701,'#Location List#'!$U$3:$V$1154,2,FALSE),"")</f>
        <v/>
      </c>
      <c r="H1701" s="120"/>
      <c r="I1701" s="120"/>
      <c r="J1701" s="120"/>
      <c r="K1701" s="120"/>
      <c r="L1701" s="120"/>
      <c r="M1701" s="120"/>
      <c r="N1701" s="120"/>
      <c r="O1701" s="120"/>
      <c r="P1701" s="120"/>
      <c r="Q1701" s="120"/>
      <c r="R1701" s="120"/>
      <c r="S1701" s="120"/>
      <c r="T1701" s="205">
        <f t="shared" si="162"/>
        <v>0</v>
      </c>
      <c r="U1701" s="205">
        <f t="shared" si="163"/>
        <v>0</v>
      </c>
      <c r="V1701" s="210"/>
      <c r="W1701" s="210"/>
      <c r="X1701" s="23" t="str">
        <f>IFERROR(VLOOKUP(AT1701,'#Input Lists#'!$L$3:$AH$833,3,FALSE)," ")</f>
        <v xml:space="preserve"> </v>
      </c>
      <c r="Y1701" s="23" t="str">
        <f>IFERROR(VLOOKUP(AT1701,'#Input Lists#'!$L$3:$AH$833,5,FALSE)," ")</f>
        <v xml:space="preserve"> </v>
      </c>
      <c r="Z1701" s="206" t="str">
        <f>IFERROR(VLOOKUP(AT1701,'#Input Lists#'!$L$3:$AH$833,9,FALSE)," ")</f>
        <v xml:space="preserve"> </v>
      </c>
      <c r="AA1701" s="119" t="s">
        <v>1527</v>
      </c>
      <c r="AB1701" s="120"/>
      <c r="AC1701" s="123"/>
      <c r="AD1701" s="123"/>
      <c r="AE1701" s="123"/>
      <c r="AF1701" s="123"/>
      <c r="AG1701" s="123"/>
      <c r="AH1701" s="123"/>
      <c r="AI1701" s="123"/>
      <c r="AJ1701" s="123"/>
      <c r="AK1701" s="123"/>
      <c r="AL1701" s="123"/>
      <c r="AM1701" s="123"/>
      <c r="AN1701" s="123"/>
      <c r="AO1701" s="123"/>
      <c r="AP1701" s="120"/>
      <c r="AQ1701" s="125" t="str">
        <f>IFERROR(VLOOKUP(G1701,'#Location List#'!$C$3:$D$150,2,FALSE),"")</f>
        <v/>
      </c>
      <c r="AR1701" s="125" t="str">
        <f>IFERROR(VLOOKUP(F1701,'#Location List#'!$Q$3:$R$1154,2,FALSE),"")</f>
        <v/>
      </c>
      <c r="AS1701" s="125" t="str">
        <f>IFERROR(VLOOKUP(V1701,'#Input Lists#'!$B$3:$D$46,3,FALSE),"")</f>
        <v/>
      </c>
      <c r="AT1701" s="125" t="str">
        <f>IFERROR(VLOOKUP(CONCATENATE(V1701," ",W1701),'#Input Lists#'!$K$3:$L$827,2,FALSE),"")</f>
        <v/>
      </c>
      <c r="AU1701" s="125">
        <f>IFERROR(VLOOKUP(AA1701,'#Input Lists#'!$BU$3:$BV$8,2,FALSE),"")</f>
        <v>1</v>
      </c>
      <c r="AV1701" s="118" t="str">
        <f>IFERROR(VLOOKUP(AB1701,'#Input Lists#'!$BO$3:$BP$9,2,FALSE),"")</f>
        <v/>
      </c>
      <c r="AW1701" s="118">
        <f>IFERROR(VLOOKUP(AC1701,'#Input Lists#'!$BL$3:$BM$7,2,FALSE),"")</f>
        <v>1</v>
      </c>
      <c r="AX1701" s="52" t="e">
        <f>VLOOKUP(AQ1701,'#Location List#'!$D$3:$K$150,4,FALSE)</f>
        <v>#N/A</v>
      </c>
      <c r="AY1701" s="273" t="e">
        <f>VLOOKUP(AX1701,'#Location List#'!$Z$3:$AA$13,2,FALSE)</f>
        <v>#N/A</v>
      </c>
      <c r="AZ1701" s="126" t="e">
        <f>VLOOKUP($AT1701,'#Input Lists#'!$L$3:$S$1033,6,FALSE)</f>
        <v>#N/A</v>
      </c>
      <c r="BA1701" s="239" t="e">
        <f>VLOOKUP($AT1701,'#Input Lists#'!$L$3:$S$833,7,FALSE)</f>
        <v>#N/A</v>
      </c>
      <c r="BB1701" s="239" t="e">
        <f>VLOOKUP($AT1701,'#Input Lists#'!$L$3:$S$833,8,FALSE)</f>
        <v>#N/A</v>
      </c>
      <c r="BC1701" s="91" t="str">
        <f t="shared" si="164"/>
        <v/>
      </c>
      <c r="BD1701" s="91" t="str">
        <f t="shared" si="165"/>
        <v/>
      </c>
      <c r="BE1701" s="15" t="str">
        <f t="shared" si="166"/>
        <v/>
      </c>
      <c r="BF1701" s="92" t="str">
        <f t="shared" si="167"/>
        <v>No Sighting Date</v>
      </c>
    </row>
    <row r="1702" spans="1:58" x14ac:dyDescent="0.25">
      <c r="A1702" s="118">
        <v>1697</v>
      </c>
      <c r="B1702" s="119"/>
      <c r="C1702" s="120"/>
      <c r="D1702" s="121"/>
      <c r="E1702" s="121"/>
      <c r="F1702" s="236"/>
      <c r="G1702" s="122" t="str">
        <f>IFERROR(VLOOKUP(F1702,'#Location List#'!$U$3:$V$1154,2,FALSE),"")</f>
        <v/>
      </c>
      <c r="H1702" s="120"/>
      <c r="I1702" s="120"/>
      <c r="J1702" s="120"/>
      <c r="K1702" s="120"/>
      <c r="L1702" s="120"/>
      <c r="M1702" s="120"/>
      <c r="N1702" s="120"/>
      <c r="O1702" s="120"/>
      <c r="P1702" s="120"/>
      <c r="Q1702" s="120"/>
      <c r="R1702" s="120"/>
      <c r="S1702" s="120"/>
      <c r="T1702" s="205">
        <f t="shared" si="162"/>
        <v>0</v>
      </c>
      <c r="U1702" s="205">
        <f t="shared" si="163"/>
        <v>0</v>
      </c>
      <c r="V1702" s="210"/>
      <c r="W1702" s="210"/>
      <c r="X1702" s="23" t="str">
        <f>IFERROR(VLOOKUP(AT1702,'#Input Lists#'!$L$3:$AH$833,3,FALSE)," ")</f>
        <v xml:space="preserve"> </v>
      </c>
      <c r="Y1702" s="23" t="str">
        <f>IFERROR(VLOOKUP(AT1702,'#Input Lists#'!$L$3:$AH$833,5,FALSE)," ")</f>
        <v xml:space="preserve"> </v>
      </c>
      <c r="Z1702" s="206" t="str">
        <f>IFERROR(VLOOKUP(AT1702,'#Input Lists#'!$L$3:$AH$833,9,FALSE)," ")</f>
        <v xml:space="preserve"> </v>
      </c>
      <c r="AA1702" s="119" t="s">
        <v>1527</v>
      </c>
      <c r="AB1702" s="120"/>
      <c r="AC1702" s="123"/>
      <c r="AD1702" s="123"/>
      <c r="AE1702" s="123"/>
      <c r="AF1702" s="123"/>
      <c r="AG1702" s="123"/>
      <c r="AH1702" s="123"/>
      <c r="AI1702" s="123"/>
      <c r="AJ1702" s="123"/>
      <c r="AK1702" s="123"/>
      <c r="AL1702" s="123"/>
      <c r="AM1702" s="123"/>
      <c r="AN1702" s="123"/>
      <c r="AO1702" s="123"/>
      <c r="AP1702" s="120"/>
      <c r="AQ1702" s="125" t="str">
        <f>IFERROR(VLOOKUP(G1702,'#Location List#'!$C$3:$D$150,2,FALSE),"")</f>
        <v/>
      </c>
      <c r="AR1702" s="125" t="str">
        <f>IFERROR(VLOOKUP(F1702,'#Location List#'!$Q$3:$R$1154,2,FALSE),"")</f>
        <v/>
      </c>
      <c r="AS1702" s="125" t="str">
        <f>IFERROR(VLOOKUP(V1702,'#Input Lists#'!$B$3:$D$46,3,FALSE),"")</f>
        <v/>
      </c>
      <c r="AT1702" s="125" t="str">
        <f>IFERROR(VLOOKUP(CONCATENATE(V1702," ",W1702),'#Input Lists#'!$K$3:$L$827,2,FALSE),"")</f>
        <v/>
      </c>
      <c r="AU1702" s="125">
        <f>IFERROR(VLOOKUP(AA1702,'#Input Lists#'!$BU$3:$BV$8,2,FALSE),"")</f>
        <v>1</v>
      </c>
      <c r="AV1702" s="118" t="str">
        <f>IFERROR(VLOOKUP(AB1702,'#Input Lists#'!$BO$3:$BP$9,2,FALSE),"")</f>
        <v/>
      </c>
      <c r="AW1702" s="118">
        <f>IFERROR(VLOOKUP(AC1702,'#Input Lists#'!$BL$3:$BM$7,2,FALSE),"")</f>
        <v>1</v>
      </c>
      <c r="AX1702" s="52" t="e">
        <f>VLOOKUP(AQ1702,'#Location List#'!$D$3:$K$150,4,FALSE)</f>
        <v>#N/A</v>
      </c>
      <c r="AY1702" s="273" t="e">
        <f>VLOOKUP(AX1702,'#Location List#'!$Z$3:$AA$13,2,FALSE)</f>
        <v>#N/A</v>
      </c>
      <c r="AZ1702" s="126" t="e">
        <f>VLOOKUP($AT1702,'#Input Lists#'!$L$3:$S$1033,6,FALSE)</f>
        <v>#N/A</v>
      </c>
      <c r="BA1702" s="239" t="e">
        <f>VLOOKUP($AT1702,'#Input Lists#'!$L$3:$S$833,7,FALSE)</f>
        <v>#N/A</v>
      </c>
      <c r="BB1702" s="239" t="e">
        <f>VLOOKUP($AT1702,'#Input Lists#'!$L$3:$S$833,8,FALSE)</f>
        <v>#N/A</v>
      </c>
      <c r="BC1702" s="91" t="str">
        <f t="shared" si="164"/>
        <v/>
      </c>
      <c r="BD1702" s="91" t="str">
        <f t="shared" si="165"/>
        <v/>
      </c>
      <c r="BE1702" s="15" t="str">
        <f t="shared" si="166"/>
        <v/>
      </c>
      <c r="BF1702" s="92" t="str">
        <f t="shared" si="167"/>
        <v>No Sighting Date</v>
      </c>
    </row>
    <row r="1703" spans="1:58" x14ac:dyDescent="0.25">
      <c r="A1703" s="118">
        <v>1698</v>
      </c>
      <c r="B1703" s="119"/>
      <c r="C1703" s="120"/>
      <c r="D1703" s="121"/>
      <c r="E1703" s="121"/>
      <c r="F1703" s="236"/>
      <c r="G1703" s="122" t="str">
        <f>IFERROR(VLOOKUP(F1703,'#Location List#'!$U$3:$V$1154,2,FALSE),"")</f>
        <v/>
      </c>
      <c r="H1703" s="120"/>
      <c r="I1703" s="120"/>
      <c r="J1703" s="120"/>
      <c r="K1703" s="120"/>
      <c r="L1703" s="120"/>
      <c r="M1703" s="120"/>
      <c r="N1703" s="120"/>
      <c r="O1703" s="120"/>
      <c r="P1703" s="120"/>
      <c r="Q1703" s="120"/>
      <c r="R1703" s="120"/>
      <c r="S1703" s="120"/>
      <c r="T1703" s="205">
        <f t="shared" si="162"/>
        <v>0</v>
      </c>
      <c r="U1703" s="205">
        <f t="shared" si="163"/>
        <v>0</v>
      </c>
      <c r="V1703" s="210"/>
      <c r="W1703" s="210"/>
      <c r="X1703" s="23" t="str">
        <f>IFERROR(VLOOKUP(AT1703,'#Input Lists#'!$L$3:$AH$833,3,FALSE)," ")</f>
        <v xml:space="preserve"> </v>
      </c>
      <c r="Y1703" s="23" t="str">
        <f>IFERROR(VLOOKUP(AT1703,'#Input Lists#'!$L$3:$AH$833,5,FALSE)," ")</f>
        <v xml:space="preserve"> </v>
      </c>
      <c r="Z1703" s="206" t="str">
        <f>IFERROR(VLOOKUP(AT1703,'#Input Lists#'!$L$3:$AH$833,9,FALSE)," ")</f>
        <v xml:space="preserve"> </v>
      </c>
      <c r="AA1703" s="119" t="s">
        <v>1527</v>
      </c>
      <c r="AB1703" s="120"/>
      <c r="AC1703" s="123"/>
      <c r="AD1703" s="123"/>
      <c r="AE1703" s="123"/>
      <c r="AF1703" s="123"/>
      <c r="AG1703" s="123"/>
      <c r="AH1703" s="123"/>
      <c r="AI1703" s="123"/>
      <c r="AJ1703" s="123"/>
      <c r="AK1703" s="123"/>
      <c r="AL1703" s="123"/>
      <c r="AM1703" s="123"/>
      <c r="AN1703" s="123"/>
      <c r="AO1703" s="123"/>
      <c r="AP1703" s="120"/>
      <c r="AQ1703" s="125" t="str">
        <f>IFERROR(VLOOKUP(G1703,'#Location List#'!$C$3:$D$150,2,FALSE),"")</f>
        <v/>
      </c>
      <c r="AR1703" s="125" t="str">
        <f>IFERROR(VLOOKUP(F1703,'#Location List#'!$Q$3:$R$1154,2,FALSE),"")</f>
        <v/>
      </c>
      <c r="AS1703" s="125" t="str">
        <f>IFERROR(VLOOKUP(V1703,'#Input Lists#'!$B$3:$D$46,3,FALSE),"")</f>
        <v/>
      </c>
      <c r="AT1703" s="125" t="str">
        <f>IFERROR(VLOOKUP(CONCATENATE(V1703," ",W1703),'#Input Lists#'!$K$3:$L$827,2,FALSE),"")</f>
        <v/>
      </c>
      <c r="AU1703" s="125">
        <f>IFERROR(VLOOKUP(AA1703,'#Input Lists#'!$BU$3:$BV$8,2,FALSE),"")</f>
        <v>1</v>
      </c>
      <c r="AV1703" s="118" t="str">
        <f>IFERROR(VLOOKUP(AB1703,'#Input Lists#'!$BO$3:$BP$9,2,FALSE),"")</f>
        <v/>
      </c>
      <c r="AW1703" s="118">
        <f>IFERROR(VLOOKUP(AC1703,'#Input Lists#'!$BL$3:$BM$7,2,FALSE),"")</f>
        <v>1</v>
      </c>
      <c r="AX1703" s="52" t="e">
        <f>VLOOKUP(AQ1703,'#Location List#'!$D$3:$K$150,4,FALSE)</f>
        <v>#N/A</v>
      </c>
      <c r="AY1703" s="273" t="e">
        <f>VLOOKUP(AX1703,'#Location List#'!$Z$3:$AA$13,2,FALSE)</f>
        <v>#N/A</v>
      </c>
      <c r="AZ1703" s="126" t="e">
        <f>VLOOKUP($AT1703,'#Input Lists#'!$L$3:$S$1033,6,FALSE)</f>
        <v>#N/A</v>
      </c>
      <c r="BA1703" s="239" t="e">
        <f>VLOOKUP($AT1703,'#Input Lists#'!$L$3:$S$833,7,FALSE)</f>
        <v>#N/A</v>
      </c>
      <c r="BB1703" s="239" t="e">
        <f>VLOOKUP($AT1703,'#Input Lists#'!$L$3:$S$833,8,FALSE)</f>
        <v>#N/A</v>
      </c>
      <c r="BC1703" s="91" t="str">
        <f t="shared" si="164"/>
        <v/>
      </c>
      <c r="BD1703" s="91" t="str">
        <f t="shared" si="165"/>
        <v/>
      </c>
      <c r="BE1703" s="15" t="str">
        <f t="shared" si="166"/>
        <v/>
      </c>
      <c r="BF1703" s="92" t="str">
        <f t="shared" si="167"/>
        <v>No Sighting Date</v>
      </c>
    </row>
    <row r="1704" spans="1:58" x14ac:dyDescent="0.25">
      <c r="A1704" s="118">
        <v>1699</v>
      </c>
      <c r="B1704" s="119"/>
      <c r="C1704" s="120"/>
      <c r="D1704" s="121"/>
      <c r="E1704" s="121"/>
      <c r="F1704" s="236"/>
      <c r="G1704" s="122" t="str">
        <f>IFERROR(VLOOKUP(F1704,'#Location List#'!$U$3:$V$1154,2,FALSE),"")</f>
        <v/>
      </c>
      <c r="H1704" s="120"/>
      <c r="I1704" s="120"/>
      <c r="J1704" s="120"/>
      <c r="K1704" s="120"/>
      <c r="L1704" s="120"/>
      <c r="M1704" s="120"/>
      <c r="N1704" s="120"/>
      <c r="O1704" s="120"/>
      <c r="P1704" s="120"/>
      <c r="Q1704" s="120"/>
      <c r="R1704" s="120"/>
      <c r="S1704" s="120"/>
      <c r="T1704" s="205">
        <f t="shared" si="162"/>
        <v>0</v>
      </c>
      <c r="U1704" s="205">
        <f t="shared" si="163"/>
        <v>0</v>
      </c>
      <c r="V1704" s="210"/>
      <c r="W1704" s="210"/>
      <c r="X1704" s="23" t="str">
        <f>IFERROR(VLOOKUP(AT1704,'#Input Lists#'!$L$3:$AH$833,3,FALSE)," ")</f>
        <v xml:space="preserve"> </v>
      </c>
      <c r="Y1704" s="23" t="str">
        <f>IFERROR(VLOOKUP(AT1704,'#Input Lists#'!$L$3:$AH$833,5,FALSE)," ")</f>
        <v xml:space="preserve"> </v>
      </c>
      <c r="Z1704" s="206" t="str">
        <f>IFERROR(VLOOKUP(AT1704,'#Input Lists#'!$L$3:$AH$833,9,FALSE)," ")</f>
        <v xml:space="preserve"> </v>
      </c>
      <c r="AA1704" s="119" t="s">
        <v>1527</v>
      </c>
      <c r="AB1704" s="120"/>
      <c r="AC1704" s="123"/>
      <c r="AD1704" s="123"/>
      <c r="AE1704" s="123"/>
      <c r="AF1704" s="123"/>
      <c r="AG1704" s="123"/>
      <c r="AH1704" s="123"/>
      <c r="AI1704" s="123"/>
      <c r="AJ1704" s="123"/>
      <c r="AK1704" s="123"/>
      <c r="AL1704" s="123"/>
      <c r="AM1704" s="123"/>
      <c r="AN1704" s="123"/>
      <c r="AO1704" s="123"/>
      <c r="AP1704" s="120"/>
      <c r="AQ1704" s="125" t="str">
        <f>IFERROR(VLOOKUP(G1704,'#Location List#'!$C$3:$D$150,2,FALSE),"")</f>
        <v/>
      </c>
      <c r="AR1704" s="125" t="str">
        <f>IFERROR(VLOOKUP(F1704,'#Location List#'!$Q$3:$R$1154,2,FALSE),"")</f>
        <v/>
      </c>
      <c r="AS1704" s="125" t="str">
        <f>IFERROR(VLOOKUP(V1704,'#Input Lists#'!$B$3:$D$46,3,FALSE),"")</f>
        <v/>
      </c>
      <c r="AT1704" s="125" t="str">
        <f>IFERROR(VLOOKUP(CONCATENATE(V1704," ",W1704),'#Input Lists#'!$K$3:$L$827,2,FALSE),"")</f>
        <v/>
      </c>
      <c r="AU1704" s="125">
        <f>IFERROR(VLOOKUP(AA1704,'#Input Lists#'!$BU$3:$BV$8,2,FALSE),"")</f>
        <v>1</v>
      </c>
      <c r="AV1704" s="118" t="str">
        <f>IFERROR(VLOOKUP(AB1704,'#Input Lists#'!$BO$3:$BP$9,2,FALSE),"")</f>
        <v/>
      </c>
      <c r="AW1704" s="118">
        <f>IFERROR(VLOOKUP(AC1704,'#Input Lists#'!$BL$3:$BM$7,2,FALSE),"")</f>
        <v>1</v>
      </c>
      <c r="AX1704" s="52" t="e">
        <f>VLOOKUP(AQ1704,'#Location List#'!$D$3:$K$150,4,FALSE)</f>
        <v>#N/A</v>
      </c>
      <c r="AY1704" s="273" t="e">
        <f>VLOOKUP(AX1704,'#Location List#'!$Z$3:$AA$13,2,FALSE)</f>
        <v>#N/A</v>
      </c>
      <c r="AZ1704" s="126" t="e">
        <f>VLOOKUP($AT1704,'#Input Lists#'!$L$3:$S$1033,6,FALSE)</f>
        <v>#N/A</v>
      </c>
      <c r="BA1704" s="239" t="e">
        <f>VLOOKUP($AT1704,'#Input Lists#'!$L$3:$S$833,7,FALSE)</f>
        <v>#N/A</v>
      </c>
      <c r="BB1704" s="239" t="e">
        <f>VLOOKUP($AT1704,'#Input Lists#'!$L$3:$S$833,8,FALSE)</f>
        <v>#N/A</v>
      </c>
      <c r="BC1704" s="91" t="str">
        <f t="shared" si="164"/>
        <v/>
      </c>
      <c r="BD1704" s="91" t="str">
        <f t="shared" si="165"/>
        <v/>
      </c>
      <c r="BE1704" s="15" t="str">
        <f t="shared" si="166"/>
        <v/>
      </c>
      <c r="BF1704" s="92" t="str">
        <f t="shared" si="167"/>
        <v>No Sighting Date</v>
      </c>
    </row>
    <row r="1705" spans="1:58" x14ac:dyDescent="0.25">
      <c r="A1705" s="118">
        <v>1700</v>
      </c>
      <c r="B1705" s="119"/>
      <c r="C1705" s="120"/>
      <c r="D1705" s="121"/>
      <c r="E1705" s="121"/>
      <c r="F1705" s="236"/>
      <c r="G1705" s="122" t="str">
        <f>IFERROR(VLOOKUP(F1705,'#Location List#'!$U$3:$V$1154,2,FALSE),"")</f>
        <v/>
      </c>
      <c r="H1705" s="120"/>
      <c r="I1705" s="120"/>
      <c r="J1705" s="120"/>
      <c r="K1705" s="120"/>
      <c r="L1705" s="120"/>
      <c r="M1705" s="120"/>
      <c r="N1705" s="120"/>
      <c r="O1705" s="120"/>
      <c r="P1705" s="120"/>
      <c r="Q1705" s="120"/>
      <c r="R1705" s="120"/>
      <c r="S1705" s="120"/>
      <c r="T1705" s="205">
        <f t="shared" si="162"/>
        <v>0</v>
      </c>
      <c r="U1705" s="205">
        <f t="shared" si="163"/>
        <v>0</v>
      </c>
      <c r="V1705" s="210"/>
      <c r="W1705" s="210"/>
      <c r="X1705" s="23" t="str">
        <f>IFERROR(VLOOKUP(AT1705,'#Input Lists#'!$L$3:$AH$833,3,FALSE)," ")</f>
        <v xml:space="preserve"> </v>
      </c>
      <c r="Y1705" s="23" t="str">
        <f>IFERROR(VLOOKUP(AT1705,'#Input Lists#'!$L$3:$AH$833,5,FALSE)," ")</f>
        <v xml:space="preserve"> </v>
      </c>
      <c r="Z1705" s="206" t="str">
        <f>IFERROR(VLOOKUP(AT1705,'#Input Lists#'!$L$3:$AH$833,9,FALSE)," ")</f>
        <v xml:space="preserve"> </v>
      </c>
      <c r="AA1705" s="119" t="s">
        <v>1527</v>
      </c>
      <c r="AB1705" s="120"/>
      <c r="AC1705" s="123"/>
      <c r="AD1705" s="123"/>
      <c r="AE1705" s="123"/>
      <c r="AF1705" s="123"/>
      <c r="AG1705" s="123"/>
      <c r="AH1705" s="123"/>
      <c r="AI1705" s="123"/>
      <c r="AJ1705" s="123"/>
      <c r="AK1705" s="123"/>
      <c r="AL1705" s="123"/>
      <c r="AM1705" s="123"/>
      <c r="AN1705" s="123"/>
      <c r="AO1705" s="123"/>
      <c r="AP1705" s="120"/>
      <c r="AQ1705" s="125" t="str">
        <f>IFERROR(VLOOKUP(G1705,'#Location List#'!$C$3:$D$150,2,FALSE),"")</f>
        <v/>
      </c>
      <c r="AR1705" s="125" t="str">
        <f>IFERROR(VLOOKUP(F1705,'#Location List#'!$Q$3:$R$1154,2,FALSE),"")</f>
        <v/>
      </c>
      <c r="AS1705" s="125" t="str">
        <f>IFERROR(VLOOKUP(V1705,'#Input Lists#'!$B$3:$D$46,3,FALSE),"")</f>
        <v/>
      </c>
      <c r="AT1705" s="125" t="str">
        <f>IFERROR(VLOOKUP(CONCATENATE(V1705," ",W1705),'#Input Lists#'!$K$3:$L$827,2,FALSE),"")</f>
        <v/>
      </c>
      <c r="AU1705" s="125">
        <f>IFERROR(VLOOKUP(AA1705,'#Input Lists#'!$BU$3:$BV$8,2,FALSE),"")</f>
        <v>1</v>
      </c>
      <c r="AV1705" s="118" t="str">
        <f>IFERROR(VLOOKUP(AB1705,'#Input Lists#'!$BO$3:$BP$9,2,FALSE),"")</f>
        <v/>
      </c>
      <c r="AW1705" s="118">
        <f>IFERROR(VLOOKUP(AC1705,'#Input Lists#'!$BL$3:$BM$7,2,FALSE),"")</f>
        <v>1</v>
      </c>
      <c r="AX1705" s="52" t="e">
        <f>VLOOKUP(AQ1705,'#Location List#'!$D$3:$K$150,4,FALSE)</f>
        <v>#N/A</v>
      </c>
      <c r="AY1705" s="273" t="e">
        <f>VLOOKUP(AX1705,'#Location List#'!$Z$3:$AA$13,2,FALSE)</f>
        <v>#N/A</v>
      </c>
      <c r="AZ1705" s="126" t="e">
        <f>VLOOKUP($AT1705,'#Input Lists#'!$L$3:$S$1033,6,FALSE)</f>
        <v>#N/A</v>
      </c>
      <c r="BA1705" s="239" t="e">
        <f>VLOOKUP($AT1705,'#Input Lists#'!$L$3:$S$833,7,FALSE)</f>
        <v>#N/A</v>
      </c>
      <c r="BB1705" s="239" t="e">
        <f>VLOOKUP($AT1705,'#Input Lists#'!$L$3:$S$833,8,FALSE)</f>
        <v>#N/A</v>
      </c>
      <c r="BC1705" s="91" t="str">
        <f t="shared" si="164"/>
        <v/>
      </c>
      <c r="BD1705" s="91" t="str">
        <f t="shared" si="165"/>
        <v/>
      </c>
      <c r="BE1705" s="15" t="str">
        <f t="shared" si="166"/>
        <v/>
      </c>
      <c r="BF1705" s="92" t="str">
        <f t="shared" si="167"/>
        <v>No Sighting Date</v>
      </c>
    </row>
    <row r="1706" spans="1:58" x14ac:dyDescent="0.25">
      <c r="A1706" s="118">
        <v>1701</v>
      </c>
      <c r="B1706" s="119"/>
      <c r="C1706" s="120"/>
      <c r="D1706" s="121"/>
      <c r="E1706" s="121"/>
      <c r="F1706" s="236"/>
      <c r="G1706" s="122" t="str">
        <f>IFERROR(VLOOKUP(F1706,'#Location List#'!$U$3:$V$1154,2,FALSE),"")</f>
        <v/>
      </c>
      <c r="H1706" s="120"/>
      <c r="I1706" s="120"/>
      <c r="J1706" s="120"/>
      <c r="K1706" s="120"/>
      <c r="L1706" s="120"/>
      <c r="M1706" s="120"/>
      <c r="N1706" s="120"/>
      <c r="O1706" s="120"/>
      <c r="P1706" s="120"/>
      <c r="Q1706" s="120"/>
      <c r="R1706" s="120"/>
      <c r="S1706" s="120"/>
      <c r="T1706" s="205">
        <f t="shared" si="162"/>
        <v>0</v>
      </c>
      <c r="U1706" s="205">
        <f t="shared" si="163"/>
        <v>0</v>
      </c>
      <c r="V1706" s="210"/>
      <c r="W1706" s="210"/>
      <c r="X1706" s="23" t="str">
        <f>IFERROR(VLOOKUP(AT1706,'#Input Lists#'!$L$3:$AH$833,3,FALSE)," ")</f>
        <v xml:space="preserve"> </v>
      </c>
      <c r="Y1706" s="23" t="str">
        <f>IFERROR(VLOOKUP(AT1706,'#Input Lists#'!$L$3:$AH$833,5,FALSE)," ")</f>
        <v xml:space="preserve"> </v>
      </c>
      <c r="Z1706" s="206" t="str">
        <f>IFERROR(VLOOKUP(AT1706,'#Input Lists#'!$L$3:$AH$833,9,FALSE)," ")</f>
        <v xml:space="preserve"> </v>
      </c>
      <c r="AA1706" s="119" t="s">
        <v>1527</v>
      </c>
      <c r="AB1706" s="120"/>
      <c r="AC1706" s="123"/>
      <c r="AD1706" s="123"/>
      <c r="AE1706" s="123"/>
      <c r="AF1706" s="123"/>
      <c r="AG1706" s="123"/>
      <c r="AH1706" s="123"/>
      <c r="AI1706" s="123"/>
      <c r="AJ1706" s="123"/>
      <c r="AK1706" s="123"/>
      <c r="AL1706" s="123"/>
      <c r="AM1706" s="123"/>
      <c r="AN1706" s="123"/>
      <c r="AO1706" s="123"/>
      <c r="AP1706" s="120"/>
      <c r="AQ1706" s="125" t="str">
        <f>IFERROR(VLOOKUP(G1706,'#Location List#'!$C$3:$D$150,2,FALSE),"")</f>
        <v/>
      </c>
      <c r="AR1706" s="125" t="str">
        <f>IFERROR(VLOOKUP(F1706,'#Location List#'!$Q$3:$R$1154,2,FALSE),"")</f>
        <v/>
      </c>
      <c r="AS1706" s="125" t="str">
        <f>IFERROR(VLOOKUP(V1706,'#Input Lists#'!$B$3:$D$46,3,FALSE),"")</f>
        <v/>
      </c>
      <c r="AT1706" s="125" t="str">
        <f>IFERROR(VLOOKUP(CONCATENATE(V1706," ",W1706),'#Input Lists#'!$K$3:$L$827,2,FALSE),"")</f>
        <v/>
      </c>
      <c r="AU1706" s="125">
        <f>IFERROR(VLOOKUP(AA1706,'#Input Lists#'!$BU$3:$BV$8,2,FALSE),"")</f>
        <v>1</v>
      </c>
      <c r="AV1706" s="118" t="str">
        <f>IFERROR(VLOOKUP(AB1706,'#Input Lists#'!$BO$3:$BP$9,2,FALSE),"")</f>
        <v/>
      </c>
      <c r="AW1706" s="118">
        <f>IFERROR(VLOOKUP(AC1706,'#Input Lists#'!$BL$3:$BM$7,2,FALSE),"")</f>
        <v>1</v>
      </c>
      <c r="AX1706" s="52" t="e">
        <f>VLOOKUP(AQ1706,'#Location List#'!$D$3:$K$150,4,FALSE)</f>
        <v>#N/A</v>
      </c>
      <c r="AY1706" s="273" t="e">
        <f>VLOOKUP(AX1706,'#Location List#'!$Z$3:$AA$13,2,FALSE)</f>
        <v>#N/A</v>
      </c>
      <c r="AZ1706" s="126" t="e">
        <f>VLOOKUP($AT1706,'#Input Lists#'!$L$3:$S$1033,6,FALSE)</f>
        <v>#N/A</v>
      </c>
      <c r="BA1706" s="239" t="e">
        <f>VLOOKUP($AT1706,'#Input Lists#'!$L$3:$S$833,7,FALSE)</f>
        <v>#N/A</v>
      </c>
      <c r="BB1706" s="239" t="e">
        <f>VLOOKUP($AT1706,'#Input Lists#'!$L$3:$S$833,8,FALSE)</f>
        <v>#N/A</v>
      </c>
      <c r="BC1706" s="91" t="str">
        <f t="shared" si="164"/>
        <v/>
      </c>
      <c r="BD1706" s="91" t="str">
        <f t="shared" si="165"/>
        <v/>
      </c>
      <c r="BE1706" s="15" t="str">
        <f t="shared" si="166"/>
        <v/>
      </c>
      <c r="BF1706" s="92" t="str">
        <f t="shared" si="167"/>
        <v>No Sighting Date</v>
      </c>
    </row>
    <row r="1707" spans="1:58" x14ac:dyDescent="0.25">
      <c r="A1707" s="118">
        <v>1702</v>
      </c>
      <c r="B1707" s="119"/>
      <c r="C1707" s="120"/>
      <c r="D1707" s="121"/>
      <c r="E1707" s="121"/>
      <c r="F1707" s="236"/>
      <c r="G1707" s="122" t="str">
        <f>IFERROR(VLOOKUP(F1707,'#Location List#'!$U$3:$V$1154,2,FALSE),"")</f>
        <v/>
      </c>
      <c r="H1707" s="120"/>
      <c r="I1707" s="120"/>
      <c r="J1707" s="120"/>
      <c r="K1707" s="120"/>
      <c r="L1707" s="120"/>
      <c r="M1707" s="120"/>
      <c r="N1707" s="120"/>
      <c r="O1707" s="120"/>
      <c r="P1707" s="120"/>
      <c r="Q1707" s="120"/>
      <c r="R1707" s="120"/>
      <c r="S1707" s="120"/>
      <c r="T1707" s="205">
        <f t="shared" si="162"/>
        <v>0</v>
      </c>
      <c r="U1707" s="205">
        <f t="shared" si="163"/>
        <v>0</v>
      </c>
      <c r="V1707" s="210"/>
      <c r="W1707" s="210"/>
      <c r="X1707" s="23" t="str">
        <f>IFERROR(VLOOKUP(AT1707,'#Input Lists#'!$L$3:$AH$833,3,FALSE)," ")</f>
        <v xml:space="preserve"> </v>
      </c>
      <c r="Y1707" s="23" t="str">
        <f>IFERROR(VLOOKUP(AT1707,'#Input Lists#'!$L$3:$AH$833,5,FALSE)," ")</f>
        <v xml:space="preserve"> </v>
      </c>
      <c r="Z1707" s="206" t="str">
        <f>IFERROR(VLOOKUP(AT1707,'#Input Lists#'!$L$3:$AH$833,9,FALSE)," ")</f>
        <v xml:space="preserve"> </v>
      </c>
      <c r="AA1707" s="119" t="s">
        <v>1527</v>
      </c>
      <c r="AB1707" s="120"/>
      <c r="AC1707" s="123"/>
      <c r="AD1707" s="123"/>
      <c r="AE1707" s="123"/>
      <c r="AF1707" s="123"/>
      <c r="AG1707" s="123"/>
      <c r="AH1707" s="123"/>
      <c r="AI1707" s="123"/>
      <c r="AJ1707" s="123"/>
      <c r="AK1707" s="123"/>
      <c r="AL1707" s="123"/>
      <c r="AM1707" s="123"/>
      <c r="AN1707" s="123"/>
      <c r="AO1707" s="123"/>
      <c r="AP1707" s="120"/>
      <c r="AQ1707" s="125" t="str">
        <f>IFERROR(VLOOKUP(G1707,'#Location List#'!$C$3:$D$150,2,FALSE),"")</f>
        <v/>
      </c>
      <c r="AR1707" s="125" t="str">
        <f>IFERROR(VLOOKUP(F1707,'#Location List#'!$Q$3:$R$1154,2,FALSE),"")</f>
        <v/>
      </c>
      <c r="AS1707" s="125" t="str">
        <f>IFERROR(VLOOKUP(V1707,'#Input Lists#'!$B$3:$D$46,3,FALSE),"")</f>
        <v/>
      </c>
      <c r="AT1707" s="125" t="str">
        <f>IFERROR(VLOOKUP(CONCATENATE(V1707," ",W1707),'#Input Lists#'!$K$3:$L$827,2,FALSE),"")</f>
        <v/>
      </c>
      <c r="AU1707" s="125">
        <f>IFERROR(VLOOKUP(AA1707,'#Input Lists#'!$BU$3:$BV$8,2,FALSE),"")</f>
        <v>1</v>
      </c>
      <c r="AV1707" s="118" t="str">
        <f>IFERROR(VLOOKUP(AB1707,'#Input Lists#'!$BO$3:$BP$9,2,FALSE),"")</f>
        <v/>
      </c>
      <c r="AW1707" s="118">
        <f>IFERROR(VLOOKUP(AC1707,'#Input Lists#'!$BL$3:$BM$7,2,FALSE),"")</f>
        <v>1</v>
      </c>
      <c r="AX1707" s="52" t="e">
        <f>VLOOKUP(AQ1707,'#Location List#'!$D$3:$K$150,4,FALSE)</f>
        <v>#N/A</v>
      </c>
      <c r="AY1707" s="273" t="e">
        <f>VLOOKUP(AX1707,'#Location List#'!$Z$3:$AA$13,2,FALSE)</f>
        <v>#N/A</v>
      </c>
      <c r="AZ1707" s="126" t="e">
        <f>VLOOKUP($AT1707,'#Input Lists#'!$L$3:$S$1033,6,FALSE)</f>
        <v>#N/A</v>
      </c>
      <c r="BA1707" s="239" t="e">
        <f>VLOOKUP($AT1707,'#Input Lists#'!$L$3:$S$833,7,FALSE)</f>
        <v>#N/A</v>
      </c>
      <c r="BB1707" s="239" t="e">
        <f>VLOOKUP($AT1707,'#Input Lists#'!$L$3:$S$833,8,FALSE)</f>
        <v>#N/A</v>
      </c>
      <c r="BC1707" s="91" t="str">
        <f t="shared" si="164"/>
        <v/>
      </c>
      <c r="BD1707" s="91" t="str">
        <f t="shared" si="165"/>
        <v/>
      </c>
      <c r="BE1707" s="15" t="str">
        <f t="shared" si="166"/>
        <v/>
      </c>
      <c r="BF1707" s="92" t="str">
        <f t="shared" si="167"/>
        <v>No Sighting Date</v>
      </c>
    </row>
    <row r="1708" spans="1:58" x14ac:dyDescent="0.25">
      <c r="A1708" s="118">
        <v>1703</v>
      </c>
      <c r="B1708" s="119"/>
      <c r="C1708" s="120"/>
      <c r="D1708" s="121"/>
      <c r="E1708" s="121"/>
      <c r="F1708" s="236"/>
      <c r="G1708" s="122" t="str">
        <f>IFERROR(VLOOKUP(F1708,'#Location List#'!$U$3:$V$1154,2,FALSE),"")</f>
        <v/>
      </c>
      <c r="H1708" s="120"/>
      <c r="I1708" s="120"/>
      <c r="J1708" s="120"/>
      <c r="K1708" s="120"/>
      <c r="L1708" s="120"/>
      <c r="M1708" s="120"/>
      <c r="N1708" s="120"/>
      <c r="O1708" s="120"/>
      <c r="P1708" s="120"/>
      <c r="Q1708" s="120"/>
      <c r="R1708" s="120"/>
      <c r="S1708" s="120"/>
      <c r="T1708" s="205">
        <f t="shared" si="162"/>
        <v>0</v>
      </c>
      <c r="U1708" s="205">
        <f t="shared" si="163"/>
        <v>0</v>
      </c>
      <c r="V1708" s="210"/>
      <c r="W1708" s="210"/>
      <c r="X1708" s="23" t="str">
        <f>IFERROR(VLOOKUP(AT1708,'#Input Lists#'!$L$3:$AH$833,3,FALSE)," ")</f>
        <v xml:space="preserve"> </v>
      </c>
      <c r="Y1708" s="23" t="str">
        <f>IFERROR(VLOOKUP(AT1708,'#Input Lists#'!$L$3:$AH$833,5,FALSE)," ")</f>
        <v xml:space="preserve"> </v>
      </c>
      <c r="Z1708" s="206" t="str">
        <f>IFERROR(VLOOKUP(AT1708,'#Input Lists#'!$L$3:$AH$833,9,FALSE)," ")</f>
        <v xml:space="preserve"> </v>
      </c>
      <c r="AA1708" s="119" t="s">
        <v>1527</v>
      </c>
      <c r="AB1708" s="120"/>
      <c r="AC1708" s="123"/>
      <c r="AD1708" s="123"/>
      <c r="AE1708" s="123"/>
      <c r="AF1708" s="123"/>
      <c r="AG1708" s="123"/>
      <c r="AH1708" s="123"/>
      <c r="AI1708" s="123"/>
      <c r="AJ1708" s="123"/>
      <c r="AK1708" s="123"/>
      <c r="AL1708" s="123"/>
      <c r="AM1708" s="123"/>
      <c r="AN1708" s="123"/>
      <c r="AO1708" s="123"/>
      <c r="AP1708" s="120"/>
      <c r="AQ1708" s="125" t="str">
        <f>IFERROR(VLOOKUP(G1708,'#Location List#'!$C$3:$D$150,2,FALSE),"")</f>
        <v/>
      </c>
      <c r="AR1708" s="125" t="str">
        <f>IFERROR(VLOOKUP(F1708,'#Location List#'!$Q$3:$R$1154,2,FALSE),"")</f>
        <v/>
      </c>
      <c r="AS1708" s="125" t="str">
        <f>IFERROR(VLOOKUP(V1708,'#Input Lists#'!$B$3:$D$46,3,FALSE),"")</f>
        <v/>
      </c>
      <c r="AT1708" s="125" t="str">
        <f>IFERROR(VLOOKUP(CONCATENATE(V1708," ",W1708),'#Input Lists#'!$K$3:$L$827,2,FALSE),"")</f>
        <v/>
      </c>
      <c r="AU1708" s="125">
        <f>IFERROR(VLOOKUP(AA1708,'#Input Lists#'!$BU$3:$BV$8,2,FALSE),"")</f>
        <v>1</v>
      </c>
      <c r="AV1708" s="118" t="str">
        <f>IFERROR(VLOOKUP(AB1708,'#Input Lists#'!$BO$3:$BP$9,2,FALSE),"")</f>
        <v/>
      </c>
      <c r="AW1708" s="118">
        <f>IFERROR(VLOOKUP(AC1708,'#Input Lists#'!$BL$3:$BM$7,2,FALSE),"")</f>
        <v>1</v>
      </c>
      <c r="AX1708" s="52" t="e">
        <f>VLOOKUP(AQ1708,'#Location List#'!$D$3:$K$150,4,FALSE)</f>
        <v>#N/A</v>
      </c>
      <c r="AY1708" s="273" t="e">
        <f>VLOOKUP(AX1708,'#Location List#'!$Z$3:$AA$13,2,FALSE)</f>
        <v>#N/A</v>
      </c>
      <c r="AZ1708" s="126" t="e">
        <f>VLOOKUP($AT1708,'#Input Lists#'!$L$3:$S$1033,6,FALSE)</f>
        <v>#N/A</v>
      </c>
      <c r="BA1708" s="239" t="e">
        <f>VLOOKUP($AT1708,'#Input Lists#'!$L$3:$S$833,7,FALSE)</f>
        <v>#N/A</v>
      </c>
      <c r="BB1708" s="239" t="e">
        <f>VLOOKUP($AT1708,'#Input Lists#'!$L$3:$S$833,8,FALSE)</f>
        <v>#N/A</v>
      </c>
      <c r="BC1708" s="91" t="str">
        <f t="shared" si="164"/>
        <v/>
      </c>
      <c r="BD1708" s="91" t="str">
        <f t="shared" si="165"/>
        <v/>
      </c>
      <c r="BE1708" s="15" t="str">
        <f t="shared" si="166"/>
        <v/>
      </c>
      <c r="BF1708" s="92" t="str">
        <f t="shared" si="167"/>
        <v>No Sighting Date</v>
      </c>
    </row>
    <row r="1709" spans="1:58" x14ac:dyDescent="0.25">
      <c r="A1709" s="118">
        <v>1704</v>
      </c>
      <c r="B1709" s="119"/>
      <c r="C1709" s="120"/>
      <c r="D1709" s="121"/>
      <c r="E1709" s="121"/>
      <c r="F1709" s="236"/>
      <c r="G1709" s="122" t="str">
        <f>IFERROR(VLOOKUP(F1709,'#Location List#'!$U$3:$V$1154,2,FALSE),"")</f>
        <v/>
      </c>
      <c r="H1709" s="120"/>
      <c r="I1709" s="120"/>
      <c r="J1709" s="120"/>
      <c r="K1709" s="120"/>
      <c r="L1709" s="120"/>
      <c r="M1709" s="120"/>
      <c r="N1709" s="120"/>
      <c r="O1709" s="120"/>
      <c r="P1709" s="120"/>
      <c r="Q1709" s="120"/>
      <c r="R1709" s="120"/>
      <c r="S1709" s="120"/>
      <c r="T1709" s="205">
        <f t="shared" si="162"/>
        <v>0</v>
      </c>
      <c r="U1709" s="205">
        <f t="shared" si="163"/>
        <v>0</v>
      </c>
      <c r="V1709" s="210"/>
      <c r="W1709" s="210"/>
      <c r="X1709" s="23" t="str">
        <f>IFERROR(VLOOKUP(AT1709,'#Input Lists#'!$L$3:$AH$833,3,FALSE)," ")</f>
        <v xml:space="preserve"> </v>
      </c>
      <c r="Y1709" s="23" t="str">
        <f>IFERROR(VLOOKUP(AT1709,'#Input Lists#'!$L$3:$AH$833,5,FALSE)," ")</f>
        <v xml:space="preserve"> </v>
      </c>
      <c r="Z1709" s="206" t="str">
        <f>IFERROR(VLOOKUP(AT1709,'#Input Lists#'!$L$3:$AH$833,9,FALSE)," ")</f>
        <v xml:space="preserve"> </v>
      </c>
      <c r="AA1709" s="119" t="s">
        <v>1527</v>
      </c>
      <c r="AB1709" s="120"/>
      <c r="AC1709" s="123"/>
      <c r="AD1709" s="123"/>
      <c r="AE1709" s="123"/>
      <c r="AF1709" s="123"/>
      <c r="AG1709" s="123"/>
      <c r="AH1709" s="123"/>
      <c r="AI1709" s="123"/>
      <c r="AJ1709" s="123"/>
      <c r="AK1709" s="123"/>
      <c r="AL1709" s="123"/>
      <c r="AM1709" s="123"/>
      <c r="AN1709" s="123"/>
      <c r="AO1709" s="123"/>
      <c r="AP1709" s="120"/>
      <c r="AQ1709" s="125" t="str">
        <f>IFERROR(VLOOKUP(G1709,'#Location List#'!$C$3:$D$150,2,FALSE),"")</f>
        <v/>
      </c>
      <c r="AR1709" s="125" t="str">
        <f>IFERROR(VLOOKUP(F1709,'#Location List#'!$Q$3:$R$1154,2,FALSE),"")</f>
        <v/>
      </c>
      <c r="AS1709" s="125" t="str">
        <f>IFERROR(VLOOKUP(V1709,'#Input Lists#'!$B$3:$D$46,3,FALSE),"")</f>
        <v/>
      </c>
      <c r="AT1709" s="125" t="str">
        <f>IFERROR(VLOOKUP(CONCATENATE(V1709," ",W1709),'#Input Lists#'!$K$3:$L$827,2,FALSE),"")</f>
        <v/>
      </c>
      <c r="AU1709" s="125">
        <f>IFERROR(VLOOKUP(AA1709,'#Input Lists#'!$BU$3:$BV$8,2,FALSE),"")</f>
        <v>1</v>
      </c>
      <c r="AV1709" s="118" t="str">
        <f>IFERROR(VLOOKUP(AB1709,'#Input Lists#'!$BO$3:$BP$9,2,FALSE),"")</f>
        <v/>
      </c>
      <c r="AW1709" s="118">
        <f>IFERROR(VLOOKUP(AC1709,'#Input Lists#'!$BL$3:$BM$7,2,FALSE),"")</f>
        <v>1</v>
      </c>
      <c r="AX1709" s="52" t="e">
        <f>VLOOKUP(AQ1709,'#Location List#'!$D$3:$K$150,4,FALSE)</f>
        <v>#N/A</v>
      </c>
      <c r="AY1709" s="273" t="e">
        <f>VLOOKUP(AX1709,'#Location List#'!$Z$3:$AA$13,2,FALSE)</f>
        <v>#N/A</v>
      </c>
      <c r="AZ1709" s="126" t="e">
        <f>VLOOKUP($AT1709,'#Input Lists#'!$L$3:$S$1033,6,FALSE)</f>
        <v>#N/A</v>
      </c>
      <c r="BA1709" s="239" t="e">
        <f>VLOOKUP($AT1709,'#Input Lists#'!$L$3:$S$833,7,FALSE)</f>
        <v>#N/A</v>
      </c>
      <c r="BB1709" s="239" t="e">
        <f>VLOOKUP($AT1709,'#Input Lists#'!$L$3:$S$833,8,FALSE)</f>
        <v>#N/A</v>
      </c>
      <c r="BC1709" s="91" t="str">
        <f t="shared" si="164"/>
        <v/>
      </c>
      <c r="BD1709" s="91" t="str">
        <f t="shared" si="165"/>
        <v/>
      </c>
      <c r="BE1709" s="15" t="str">
        <f t="shared" si="166"/>
        <v/>
      </c>
      <c r="BF1709" s="92" t="str">
        <f t="shared" si="167"/>
        <v>No Sighting Date</v>
      </c>
    </row>
    <row r="1710" spans="1:58" x14ac:dyDescent="0.25">
      <c r="A1710" s="118">
        <v>1705</v>
      </c>
      <c r="B1710" s="119"/>
      <c r="C1710" s="120"/>
      <c r="D1710" s="121"/>
      <c r="E1710" s="121"/>
      <c r="F1710" s="236"/>
      <c r="G1710" s="122" t="str">
        <f>IFERROR(VLOOKUP(F1710,'#Location List#'!$U$3:$V$1154,2,FALSE),"")</f>
        <v/>
      </c>
      <c r="H1710" s="120"/>
      <c r="I1710" s="120"/>
      <c r="J1710" s="120"/>
      <c r="K1710" s="120"/>
      <c r="L1710" s="120"/>
      <c r="M1710" s="120"/>
      <c r="N1710" s="120"/>
      <c r="O1710" s="120"/>
      <c r="P1710" s="120"/>
      <c r="Q1710" s="120"/>
      <c r="R1710" s="120"/>
      <c r="S1710" s="120"/>
      <c r="T1710" s="205">
        <f t="shared" si="162"/>
        <v>0</v>
      </c>
      <c r="U1710" s="205">
        <f t="shared" si="163"/>
        <v>0</v>
      </c>
      <c r="V1710" s="210"/>
      <c r="W1710" s="210"/>
      <c r="X1710" s="23" t="str">
        <f>IFERROR(VLOOKUP(AT1710,'#Input Lists#'!$L$3:$AH$833,3,FALSE)," ")</f>
        <v xml:space="preserve"> </v>
      </c>
      <c r="Y1710" s="23" t="str">
        <f>IFERROR(VLOOKUP(AT1710,'#Input Lists#'!$L$3:$AH$833,5,FALSE)," ")</f>
        <v xml:space="preserve"> </v>
      </c>
      <c r="Z1710" s="206" t="str">
        <f>IFERROR(VLOOKUP(AT1710,'#Input Lists#'!$L$3:$AH$833,9,FALSE)," ")</f>
        <v xml:space="preserve"> </v>
      </c>
      <c r="AA1710" s="119" t="s">
        <v>1527</v>
      </c>
      <c r="AB1710" s="120"/>
      <c r="AC1710" s="123"/>
      <c r="AD1710" s="123"/>
      <c r="AE1710" s="123"/>
      <c r="AF1710" s="123"/>
      <c r="AG1710" s="123"/>
      <c r="AH1710" s="123"/>
      <c r="AI1710" s="123"/>
      <c r="AJ1710" s="123"/>
      <c r="AK1710" s="123"/>
      <c r="AL1710" s="123"/>
      <c r="AM1710" s="123"/>
      <c r="AN1710" s="123"/>
      <c r="AO1710" s="123"/>
      <c r="AP1710" s="120"/>
      <c r="AQ1710" s="125" t="str">
        <f>IFERROR(VLOOKUP(G1710,'#Location List#'!$C$3:$D$150,2,FALSE),"")</f>
        <v/>
      </c>
      <c r="AR1710" s="125" t="str">
        <f>IFERROR(VLOOKUP(F1710,'#Location List#'!$Q$3:$R$1154,2,FALSE),"")</f>
        <v/>
      </c>
      <c r="AS1710" s="125" t="str">
        <f>IFERROR(VLOOKUP(V1710,'#Input Lists#'!$B$3:$D$46,3,FALSE),"")</f>
        <v/>
      </c>
      <c r="AT1710" s="125" t="str">
        <f>IFERROR(VLOOKUP(CONCATENATE(V1710," ",W1710),'#Input Lists#'!$K$3:$L$827,2,FALSE),"")</f>
        <v/>
      </c>
      <c r="AU1710" s="125">
        <f>IFERROR(VLOOKUP(AA1710,'#Input Lists#'!$BU$3:$BV$8,2,FALSE),"")</f>
        <v>1</v>
      </c>
      <c r="AV1710" s="118" t="str">
        <f>IFERROR(VLOOKUP(AB1710,'#Input Lists#'!$BO$3:$BP$9,2,FALSE),"")</f>
        <v/>
      </c>
      <c r="AW1710" s="118">
        <f>IFERROR(VLOOKUP(AC1710,'#Input Lists#'!$BL$3:$BM$7,2,FALSE),"")</f>
        <v>1</v>
      </c>
      <c r="AX1710" s="52" t="e">
        <f>VLOOKUP(AQ1710,'#Location List#'!$D$3:$K$150,4,FALSE)</f>
        <v>#N/A</v>
      </c>
      <c r="AY1710" s="273" t="e">
        <f>VLOOKUP(AX1710,'#Location List#'!$Z$3:$AA$13,2,FALSE)</f>
        <v>#N/A</v>
      </c>
      <c r="AZ1710" s="126" t="e">
        <f>VLOOKUP($AT1710,'#Input Lists#'!$L$3:$S$1033,6,FALSE)</f>
        <v>#N/A</v>
      </c>
      <c r="BA1710" s="239" t="e">
        <f>VLOOKUP($AT1710,'#Input Lists#'!$L$3:$S$833,7,FALSE)</f>
        <v>#N/A</v>
      </c>
      <c r="BB1710" s="239" t="e">
        <f>VLOOKUP($AT1710,'#Input Lists#'!$L$3:$S$833,8,FALSE)</f>
        <v>#N/A</v>
      </c>
      <c r="BC1710" s="91" t="str">
        <f t="shared" si="164"/>
        <v/>
      </c>
      <c r="BD1710" s="91" t="str">
        <f t="shared" si="165"/>
        <v/>
      </c>
      <c r="BE1710" s="15" t="str">
        <f t="shared" si="166"/>
        <v/>
      </c>
      <c r="BF1710" s="92" t="str">
        <f t="shared" si="167"/>
        <v>No Sighting Date</v>
      </c>
    </row>
    <row r="1711" spans="1:58" x14ac:dyDescent="0.25">
      <c r="A1711" s="118">
        <v>1706</v>
      </c>
      <c r="B1711" s="119"/>
      <c r="C1711" s="120"/>
      <c r="D1711" s="121"/>
      <c r="E1711" s="121"/>
      <c r="F1711" s="236"/>
      <c r="G1711" s="122" t="str">
        <f>IFERROR(VLOOKUP(F1711,'#Location List#'!$U$3:$V$1154,2,FALSE),"")</f>
        <v/>
      </c>
      <c r="H1711" s="120"/>
      <c r="I1711" s="120"/>
      <c r="J1711" s="120"/>
      <c r="K1711" s="120"/>
      <c r="L1711" s="120"/>
      <c r="M1711" s="120"/>
      <c r="N1711" s="120"/>
      <c r="O1711" s="120"/>
      <c r="P1711" s="120"/>
      <c r="Q1711" s="120"/>
      <c r="R1711" s="120"/>
      <c r="S1711" s="120"/>
      <c r="T1711" s="205">
        <f t="shared" si="162"/>
        <v>0</v>
      </c>
      <c r="U1711" s="205">
        <f t="shared" si="163"/>
        <v>0</v>
      </c>
      <c r="V1711" s="210"/>
      <c r="W1711" s="210"/>
      <c r="X1711" s="23" t="str">
        <f>IFERROR(VLOOKUP(AT1711,'#Input Lists#'!$L$3:$AH$833,3,FALSE)," ")</f>
        <v xml:space="preserve"> </v>
      </c>
      <c r="Y1711" s="23" t="str">
        <f>IFERROR(VLOOKUP(AT1711,'#Input Lists#'!$L$3:$AH$833,5,FALSE)," ")</f>
        <v xml:space="preserve"> </v>
      </c>
      <c r="Z1711" s="206" t="str">
        <f>IFERROR(VLOOKUP(AT1711,'#Input Lists#'!$L$3:$AH$833,9,FALSE)," ")</f>
        <v xml:space="preserve"> </v>
      </c>
      <c r="AA1711" s="119" t="s">
        <v>1527</v>
      </c>
      <c r="AB1711" s="120"/>
      <c r="AC1711" s="123"/>
      <c r="AD1711" s="123"/>
      <c r="AE1711" s="123"/>
      <c r="AF1711" s="123"/>
      <c r="AG1711" s="123"/>
      <c r="AH1711" s="123"/>
      <c r="AI1711" s="123"/>
      <c r="AJ1711" s="123"/>
      <c r="AK1711" s="123"/>
      <c r="AL1711" s="123"/>
      <c r="AM1711" s="123"/>
      <c r="AN1711" s="123"/>
      <c r="AO1711" s="123"/>
      <c r="AP1711" s="120"/>
      <c r="AQ1711" s="125" t="str">
        <f>IFERROR(VLOOKUP(G1711,'#Location List#'!$C$3:$D$150,2,FALSE),"")</f>
        <v/>
      </c>
      <c r="AR1711" s="125" t="str">
        <f>IFERROR(VLOOKUP(F1711,'#Location List#'!$Q$3:$R$1154,2,FALSE),"")</f>
        <v/>
      </c>
      <c r="AS1711" s="125" t="str">
        <f>IFERROR(VLOOKUP(V1711,'#Input Lists#'!$B$3:$D$46,3,FALSE),"")</f>
        <v/>
      </c>
      <c r="AT1711" s="125" t="str">
        <f>IFERROR(VLOOKUP(CONCATENATE(V1711," ",W1711),'#Input Lists#'!$K$3:$L$827,2,FALSE),"")</f>
        <v/>
      </c>
      <c r="AU1711" s="125">
        <f>IFERROR(VLOOKUP(AA1711,'#Input Lists#'!$BU$3:$BV$8,2,FALSE),"")</f>
        <v>1</v>
      </c>
      <c r="AV1711" s="118" t="str">
        <f>IFERROR(VLOOKUP(AB1711,'#Input Lists#'!$BO$3:$BP$9,2,FALSE),"")</f>
        <v/>
      </c>
      <c r="AW1711" s="118">
        <f>IFERROR(VLOOKUP(AC1711,'#Input Lists#'!$BL$3:$BM$7,2,FALSE),"")</f>
        <v>1</v>
      </c>
      <c r="AX1711" s="52" t="e">
        <f>VLOOKUP(AQ1711,'#Location List#'!$D$3:$K$150,4,FALSE)</f>
        <v>#N/A</v>
      </c>
      <c r="AY1711" s="273" t="e">
        <f>VLOOKUP(AX1711,'#Location List#'!$Z$3:$AA$13,2,FALSE)</f>
        <v>#N/A</v>
      </c>
      <c r="AZ1711" s="126" t="e">
        <f>VLOOKUP($AT1711,'#Input Lists#'!$L$3:$S$1033,6,FALSE)</f>
        <v>#N/A</v>
      </c>
      <c r="BA1711" s="239" t="e">
        <f>VLOOKUP($AT1711,'#Input Lists#'!$L$3:$S$833,7,FALSE)</f>
        <v>#N/A</v>
      </c>
      <c r="BB1711" s="239" t="e">
        <f>VLOOKUP($AT1711,'#Input Lists#'!$L$3:$S$833,8,FALSE)</f>
        <v>#N/A</v>
      </c>
      <c r="BC1711" s="91" t="str">
        <f t="shared" si="164"/>
        <v/>
      </c>
      <c r="BD1711" s="91" t="str">
        <f t="shared" si="165"/>
        <v/>
      </c>
      <c r="BE1711" s="15" t="str">
        <f t="shared" si="166"/>
        <v/>
      </c>
      <c r="BF1711" s="92" t="str">
        <f t="shared" si="167"/>
        <v>No Sighting Date</v>
      </c>
    </row>
    <row r="1712" spans="1:58" x14ac:dyDescent="0.25">
      <c r="A1712" s="118">
        <v>1707</v>
      </c>
      <c r="B1712" s="119"/>
      <c r="C1712" s="120"/>
      <c r="D1712" s="121"/>
      <c r="E1712" s="121"/>
      <c r="F1712" s="236"/>
      <c r="G1712" s="122" t="str">
        <f>IFERROR(VLOOKUP(F1712,'#Location List#'!$U$3:$V$1154,2,FALSE),"")</f>
        <v/>
      </c>
      <c r="H1712" s="120"/>
      <c r="I1712" s="120"/>
      <c r="J1712" s="120"/>
      <c r="K1712" s="120"/>
      <c r="L1712" s="120"/>
      <c r="M1712" s="120"/>
      <c r="N1712" s="120"/>
      <c r="O1712" s="120"/>
      <c r="P1712" s="120"/>
      <c r="Q1712" s="120"/>
      <c r="R1712" s="120"/>
      <c r="S1712" s="120"/>
      <c r="T1712" s="205">
        <f t="shared" si="162"/>
        <v>0</v>
      </c>
      <c r="U1712" s="205">
        <f t="shared" si="163"/>
        <v>0</v>
      </c>
      <c r="V1712" s="210"/>
      <c r="W1712" s="210"/>
      <c r="X1712" s="23" t="str">
        <f>IFERROR(VLOOKUP(AT1712,'#Input Lists#'!$L$3:$AH$833,3,FALSE)," ")</f>
        <v xml:space="preserve"> </v>
      </c>
      <c r="Y1712" s="23" t="str">
        <f>IFERROR(VLOOKUP(AT1712,'#Input Lists#'!$L$3:$AH$833,5,FALSE)," ")</f>
        <v xml:space="preserve"> </v>
      </c>
      <c r="Z1712" s="206" t="str">
        <f>IFERROR(VLOOKUP(AT1712,'#Input Lists#'!$L$3:$AH$833,9,FALSE)," ")</f>
        <v xml:space="preserve"> </v>
      </c>
      <c r="AA1712" s="119" t="s">
        <v>1527</v>
      </c>
      <c r="AB1712" s="120"/>
      <c r="AC1712" s="123"/>
      <c r="AD1712" s="123"/>
      <c r="AE1712" s="123"/>
      <c r="AF1712" s="123"/>
      <c r="AG1712" s="123"/>
      <c r="AH1712" s="123"/>
      <c r="AI1712" s="123"/>
      <c r="AJ1712" s="123"/>
      <c r="AK1712" s="123"/>
      <c r="AL1712" s="123"/>
      <c r="AM1712" s="123"/>
      <c r="AN1712" s="123"/>
      <c r="AO1712" s="123"/>
      <c r="AP1712" s="120"/>
      <c r="AQ1712" s="125" t="str">
        <f>IFERROR(VLOOKUP(G1712,'#Location List#'!$C$3:$D$150,2,FALSE),"")</f>
        <v/>
      </c>
      <c r="AR1712" s="125" t="str">
        <f>IFERROR(VLOOKUP(F1712,'#Location List#'!$Q$3:$R$1154,2,FALSE),"")</f>
        <v/>
      </c>
      <c r="AS1712" s="125" t="str">
        <f>IFERROR(VLOOKUP(V1712,'#Input Lists#'!$B$3:$D$46,3,FALSE),"")</f>
        <v/>
      </c>
      <c r="AT1712" s="125" t="str">
        <f>IFERROR(VLOOKUP(CONCATENATE(V1712," ",W1712),'#Input Lists#'!$K$3:$L$827,2,FALSE),"")</f>
        <v/>
      </c>
      <c r="AU1712" s="125">
        <f>IFERROR(VLOOKUP(AA1712,'#Input Lists#'!$BU$3:$BV$8,2,FALSE),"")</f>
        <v>1</v>
      </c>
      <c r="AV1712" s="118" t="str">
        <f>IFERROR(VLOOKUP(AB1712,'#Input Lists#'!$BO$3:$BP$9,2,FALSE),"")</f>
        <v/>
      </c>
      <c r="AW1712" s="118">
        <f>IFERROR(VLOOKUP(AC1712,'#Input Lists#'!$BL$3:$BM$7,2,FALSE),"")</f>
        <v>1</v>
      </c>
      <c r="AX1712" s="52" t="e">
        <f>VLOOKUP(AQ1712,'#Location List#'!$D$3:$K$150,4,FALSE)</f>
        <v>#N/A</v>
      </c>
      <c r="AY1712" s="273" t="e">
        <f>VLOOKUP(AX1712,'#Location List#'!$Z$3:$AA$13,2,FALSE)</f>
        <v>#N/A</v>
      </c>
      <c r="AZ1712" s="126" t="e">
        <f>VLOOKUP($AT1712,'#Input Lists#'!$L$3:$S$1033,6,FALSE)</f>
        <v>#N/A</v>
      </c>
      <c r="BA1712" s="239" t="e">
        <f>VLOOKUP($AT1712,'#Input Lists#'!$L$3:$S$833,7,FALSE)</f>
        <v>#N/A</v>
      </c>
      <c r="BB1712" s="239" t="e">
        <f>VLOOKUP($AT1712,'#Input Lists#'!$L$3:$S$833,8,FALSE)</f>
        <v>#N/A</v>
      </c>
      <c r="BC1712" s="91" t="str">
        <f t="shared" si="164"/>
        <v/>
      </c>
      <c r="BD1712" s="91" t="str">
        <f t="shared" si="165"/>
        <v/>
      </c>
      <c r="BE1712" s="15" t="str">
        <f t="shared" si="166"/>
        <v/>
      </c>
      <c r="BF1712" s="92" t="str">
        <f t="shared" si="167"/>
        <v>No Sighting Date</v>
      </c>
    </row>
    <row r="1713" spans="1:58" x14ac:dyDescent="0.25">
      <c r="A1713" s="118">
        <v>1708</v>
      </c>
      <c r="B1713" s="119"/>
      <c r="C1713" s="120"/>
      <c r="D1713" s="121"/>
      <c r="E1713" s="121"/>
      <c r="F1713" s="236"/>
      <c r="G1713" s="122" t="str">
        <f>IFERROR(VLOOKUP(F1713,'#Location List#'!$U$3:$V$1154,2,FALSE),"")</f>
        <v/>
      </c>
      <c r="H1713" s="120"/>
      <c r="I1713" s="120"/>
      <c r="J1713" s="120"/>
      <c r="K1713" s="120"/>
      <c r="L1713" s="120"/>
      <c r="M1713" s="120"/>
      <c r="N1713" s="120"/>
      <c r="O1713" s="120"/>
      <c r="P1713" s="120"/>
      <c r="Q1713" s="120"/>
      <c r="R1713" s="120"/>
      <c r="S1713" s="120"/>
      <c r="T1713" s="205">
        <f t="shared" si="162"/>
        <v>0</v>
      </c>
      <c r="U1713" s="205">
        <f t="shared" si="163"/>
        <v>0</v>
      </c>
      <c r="V1713" s="210"/>
      <c r="W1713" s="210"/>
      <c r="X1713" s="23" t="str">
        <f>IFERROR(VLOOKUP(AT1713,'#Input Lists#'!$L$3:$AH$833,3,FALSE)," ")</f>
        <v xml:space="preserve"> </v>
      </c>
      <c r="Y1713" s="23" t="str">
        <f>IFERROR(VLOOKUP(AT1713,'#Input Lists#'!$L$3:$AH$833,5,FALSE)," ")</f>
        <v xml:space="preserve"> </v>
      </c>
      <c r="Z1713" s="206" t="str">
        <f>IFERROR(VLOOKUP(AT1713,'#Input Lists#'!$L$3:$AH$833,9,FALSE)," ")</f>
        <v xml:space="preserve"> </v>
      </c>
      <c r="AA1713" s="119" t="s">
        <v>1527</v>
      </c>
      <c r="AB1713" s="120"/>
      <c r="AC1713" s="123"/>
      <c r="AD1713" s="123"/>
      <c r="AE1713" s="123"/>
      <c r="AF1713" s="123"/>
      <c r="AG1713" s="123"/>
      <c r="AH1713" s="123"/>
      <c r="AI1713" s="123"/>
      <c r="AJ1713" s="123"/>
      <c r="AK1713" s="123"/>
      <c r="AL1713" s="123"/>
      <c r="AM1713" s="123"/>
      <c r="AN1713" s="123"/>
      <c r="AO1713" s="123"/>
      <c r="AP1713" s="120"/>
      <c r="AQ1713" s="125" t="str">
        <f>IFERROR(VLOOKUP(G1713,'#Location List#'!$C$3:$D$150,2,FALSE),"")</f>
        <v/>
      </c>
      <c r="AR1713" s="125" t="str">
        <f>IFERROR(VLOOKUP(F1713,'#Location List#'!$Q$3:$R$1154,2,FALSE),"")</f>
        <v/>
      </c>
      <c r="AS1713" s="125" t="str">
        <f>IFERROR(VLOOKUP(V1713,'#Input Lists#'!$B$3:$D$46,3,FALSE),"")</f>
        <v/>
      </c>
      <c r="AT1713" s="125" t="str">
        <f>IFERROR(VLOOKUP(CONCATENATE(V1713," ",W1713),'#Input Lists#'!$K$3:$L$827,2,FALSE),"")</f>
        <v/>
      </c>
      <c r="AU1713" s="125">
        <f>IFERROR(VLOOKUP(AA1713,'#Input Lists#'!$BU$3:$BV$8,2,FALSE),"")</f>
        <v>1</v>
      </c>
      <c r="AV1713" s="118" t="str">
        <f>IFERROR(VLOOKUP(AB1713,'#Input Lists#'!$BO$3:$BP$9,2,FALSE),"")</f>
        <v/>
      </c>
      <c r="AW1713" s="118">
        <f>IFERROR(VLOOKUP(AC1713,'#Input Lists#'!$BL$3:$BM$7,2,FALSE),"")</f>
        <v>1</v>
      </c>
      <c r="AX1713" s="52" t="e">
        <f>VLOOKUP(AQ1713,'#Location List#'!$D$3:$K$150,4,FALSE)</f>
        <v>#N/A</v>
      </c>
      <c r="AY1713" s="273" t="e">
        <f>VLOOKUP(AX1713,'#Location List#'!$Z$3:$AA$13,2,FALSE)</f>
        <v>#N/A</v>
      </c>
      <c r="AZ1713" s="126" t="e">
        <f>VLOOKUP($AT1713,'#Input Lists#'!$L$3:$S$1033,6,FALSE)</f>
        <v>#N/A</v>
      </c>
      <c r="BA1713" s="239" t="e">
        <f>VLOOKUP($AT1713,'#Input Lists#'!$L$3:$S$833,7,FALSE)</f>
        <v>#N/A</v>
      </c>
      <c r="BB1713" s="239" t="e">
        <f>VLOOKUP($AT1713,'#Input Lists#'!$L$3:$S$833,8,FALSE)</f>
        <v>#N/A</v>
      </c>
      <c r="BC1713" s="91" t="str">
        <f t="shared" si="164"/>
        <v/>
      </c>
      <c r="BD1713" s="91" t="str">
        <f t="shared" si="165"/>
        <v/>
      </c>
      <c r="BE1713" s="15" t="str">
        <f t="shared" si="166"/>
        <v/>
      </c>
      <c r="BF1713" s="92" t="str">
        <f t="shared" si="167"/>
        <v>No Sighting Date</v>
      </c>
    </row>
    <row r="1714" spans="1:58" x14ac:dyDescent="0.25">
      <c r="A1714" s="118">
        <v>1709</v>
      </c>
      <c r="B1714" s="119"/>
      <c r="C1714" s="120"/>
      <c r="D1714" s="121"/>
      <c r="E1714" s="121"/>
      <c r="F1714" s="236"/>
      <c r="G1714" s="122" t="str">
        <f>IFERROR(VLOOKUP(F1714,'#Location List#'!$U$3:$V$1154,2,FALSE),"")</f>
        <v/>
      </c>
      <c r="H1714" s="120"/>
      <c r="I1714" s="120"/>
      <c r="J1714" s="120"/>
      <c r="K1714" s="120"/>
      <c r="L1714" s="120"/>
      <c r="M1714" s="120"/>
      <c r="N1714" s="120"/>
      <c r="O1714" s="120"/>
      <c r="P1714" s="120"/>
      <c r="Q1714" s="120"/>
      <c r="R1714" s="120"/>
      <c r="S1714" s="120"/>
      <c r="T1714" s="205">
        <f t="shared" si="162"/>
        <v>0</v>
      </c>
      <c r="U1714" s="205">
        <f t="shared" si="163"/>
        <v>0</v>
      </c>
      <c r="V1714" s="210"/>
      <c r="W1714" s="210"/>
      <c r="X1714" s="23" t="str">
        <f>IFERROR(VLOOKUP(AT1714,'#Input Lists#'!$L$3:$AH$833,3,FALSE)," ")</f>
        <v xml:space="preserve"> </v>
      </c>
      <c r="Y1714" s="23" t="str">
        <f>IFERROR(VLOOKUP(AT1714,'#Input Lists#'!$L$3:$AH$833,5,FALSE)," ")</f>
        <v xml:space="preserve"> </v>
      </c>
      <c r="Z1714" s="206" t="str">
        <f>IFERROR(VLOOKUP(AT1714,'#Input Lists#'!$L$3:$AH$833,9,FALSE)," ")</f>
        <v xml:space="preserve"> </v>
      </c>
      <c r="AA1714" s="119" t="s">
        <v>1527</v>
      </c>
      <c r="AB1714" s="120"/>
      <c r="AC1714" s="123"/>
      <c r="AD1714" s="123"/>
      <c r="AE1714" s="123"/>
      <c r="AF1714" s="123"/>
      <c r="AG1714" s="123"/>
      <c r="AH1714" s="123"/>
      <c r="AI1714" s="123"/>
      <c r="AJ1714" s="123"/>
      <c r="AK1714" s="123"/>
      <c r="AL1714" s="123"/>
      <c r="AM1714" s="123"/>
      <c r="AN1714" s="123"/>
      <c r="AO1714" s="123"/>
      <c r="AP1714" s="120"/>
      <c r="AQ1714" s="125" t="str">
        <f>IFERROR(VLOOKUP(G1714,'#Location List#'!$C$3:$D$150,2,FALSE),"")</f>
        <v/>
      </c>
      <c r="AR1714" s="125" t="str">
        <f>IFERROR(VLOOKUP(F1714,'#Location List#'!$Q$3:$R$1154,2,FALSE),"")</f>
        <v/>
      </c>
      <c r="AS1714" s="125" t="str">
        <f>IFERROR(VLOOKUP(V1714,'#Input Lists#'!$B$3:$D$46,3,FALSE),"")</f>
        <v/>
      </c>
      <c r="AT1714" s="125" t="str">
        <f>IFERROR(VLOOKUP(CONCATENATE(V1714," ",W1714),'#Input Lists#'!$K$3:$L$827,2,FALSE),"")</f>
        <v/>
      </c>
      <c r="AU1714" s="125">
        <f>IFERROR(VLOOKUP(AA1714,'#Input Lists#'!$BU$3:$BV$8,2,FALSE),"")</f>
        <v>1</v>
      </c>
      <c r="AV1714" s="118" t="str">
        <f>IFERROR(VLOOKUP(AB1714,'#Input Lists#'!$BO$3:$BP$9,2,FALSE),"")</f>
        <v/>
      </c>
      <c r="AW1714" s="118">
        <f>IFERROR(VLOOKUP(AC1714,'#Input Lists#'!$BL$3:$BM$7,2,FALSE),"")</f>
        <v>1</v>
      </c>
      <c r="AX1714" s="52" t="e">
        <f>VLOOKUP(AQ1714,'#Location List#'!$D$3:$K$150,4,FALSE)</f>
        <v>#N/A</v>
      </c>
      <c r="AY1714" s="273" t="e">
        <f>VLOOKUP(AX1714,'#Location List#'!$Z$3:$AA$13,2,FALSE)</f>
        <v>#N/A</v>
      </c>
      <c r="AZ1714" s="126" t="e">
        <f>VLOOKUP($AT1714,'#Input Lists#'!$L$3:$S$1033,6,FALSE)</f>
        <v>#N/A</v>
      </c>
      <c r="BA1714" s="239" t="e">
        <f>VLOOKUP($AT1714,'#Input Lists#'!$L$3:$S$833,7,FALSE)</f>
        <v>#N/A</v>
      </c>
      <c r="BB1714" s="239" t="e">
        <f>VLOOKUP($AT1714,'#Input Lists#'!$L$3:$S$833,8,FALSE)</f>
        <v>#N/A</v>
      </c>
      <c r="BC1714" s="91" t="str">
        <f t="shared" si="164"/>
        <v/>
      </c>
      <c r="BD1714" s="91" t="str">
        <f t="shared" si="165"/>
        <v/>
      </c>
      <c r="BE1714" s="15" t="str">
        <f t="shared" si="166"/>
        <v/>
      </c>
      <c r="BF1714" s="92" t="str">
        <f t="shared" si="167"/>
        <v>No Sighting Date</v>
      </c>
    </row>
    <row r="1715" spans="1:58" x14ac:dyDescent="0.25">
      <c r="A1715" s="118">
        <v>1710</v>
      </c>
      <c r="B1715" s="119"/>
      <c r="C1715" s="120"/>
      <c r="D1715" s="121"/>
      <c r="E1715" s="121"/>
      <c r="F1715" s="236"/>
      <c r="G1715" s="122" t="str">
        <f>IFERROR(VLOOKUP(F1715,'#Location List#'!$U$3:$V$1154,2,FALSE),"")</f>
        <v/>
      </c>
      <c r="H1715" s="120"/>
      <c r="I1715" s="120"/>
      <c r="J1715" s="120"/>
      <c r="K1715" s="120"/>
      <c r="L1715" s="120"/>
      <c r="M1715" s="120"/>
      <c r="N1715" s="120"/>
      <c r="O1715" s="120"/>
      <c r="P1715" s="120"/>
      <c r="Q1715" s="120"/>
      <c r="R1715" s="120"/>
      <c r="S1715" s="120"/>
      <c r="T1715" s="205">
        <f t="shared" si="162"/>
        <v>0</v>
      </c>
      <c r="U1715" s="205">
        <f t="shared" si="163"/>
        <v>0</v>
      </c>
      <c r="V1715" s="210"/>
      <c r="W1715" s="210"/>
      <c r="X1715" s="23" t="str">
        <f>IFERROR(VLOOKUP(AT1715,'#Input Lists#'!$L$3:$AH$833,3,FALSE)," ")</f>
        <v xml:space="preserve"> </v>
      </c>
      <c r="Y1715" s="23" t="str">
        <f>IFERROR(VLOOKUP(AT1715,'#Input Lists#'!$L$3:$AH$833,5,FALSE)," ")</f>
        <v xml:space="preserve"> </v>
      </c>
      <c r="Z1715" s="206" t="str">
        <f>IFERROR(VLOOKUP(AT1715,'#Input Lists#'!$L$3:$AH$833,9,FALSE)," ")</f>
        <v xml:space="preserve"> </v>
      </c>
      <c r="AA1715" s="119" t="s">
        <v>1527</v>
      </c>
      <c r="AB1715" s="120"/>
      <c r="AC1715" s="123"/>
      <c r="AD1715" s="123"/>
      <c r="AE1715" s="123"/>
      <c r="AF1715" s="123"/>
      <c r="AG1715" s="123"/>
      <c r="AH1715" s="123"/>
      <c r="AI1715" s="123"/>
      <c r="AJ1715" s="123"/>
      <c r="AK1715" s="123"/>
      <c r="AL1715" s="123"/>
      <c r="AM1715" s="123"/>
      <c r="AN1715" s="123"/>
      <c r="AO1715" s="123"/>
      <c r="AP1715" s="120"/>
      <c r="AQ1715" s="125" t="str">
        <f>IFERROR(VLOOKUP(G1715,'#Location List#'!$C$3:$D$150,2,FALSE),"")</f>
        <v/>
      </c>
      <c r="AR1715" s="125" t="str">
        <f>IFERROR(VLOOKUP(F1715,'#Location List#'!$Q$3:$R$1154,2,FALSE),"")</f>
        <v/>
      </c>
      <c r="AS1715" s="125" t="str">
        <f>IFERROR(VLOOKUP(V1715,'#Input Lists#'!$B$3:$D$46,3,FALSE),"")</f>
        <v/>
      </c>
      <c r="AT1715" s="125" t="str">
        <f>IFERROR(VLOOKUP(CONCATENATE(V1715," ",W1715),'#Input Lists#'!$K$3:$L$827,2,FALSE),"")</f>
        <v/>
      </c>
      <c r="AU1715" s="125">
        <f>IFERROR(VLOOKUP(AA1715,'#Input Lists#'!$BU$3:$BV$8,2,FALSE),"")</f>
        <v>1</v>
      </c>
      <c r="AV1715" s="118" t="str">
        <f>IFERROR(VLOOKUP(AB1715,'#Input Lists#'!$BO$3:$BP$9,2,FALSE),"")</f>
        <v/>
      </c>
      <c r="AW1715" s="118">
        <f>IFERROR(VLOOKUP(AC1715,'#Input Lists#'!$BL$3:$BM$7,2,FALSE),"")</f>
        <v>1</v>
      </c>
      <c r="AX1715" s="52" t="e">
        <f>VLOOKUP(AQ1715,'#Location List#'!$D$3:$K$150,4,FALSE)</f>
        <v>#N/A</v>
      </c>
      <c r="AY1715" s="273" t="e">
        <f>VLOOKUP(AX1715,'#Location List#'!$Z$3:$AA$13,2,FALSE)</f>
        <v>#N/A</v>
      </c>
      <c r="AZ1715" s="126" t="e">
        <f>VLOOKUP($AT1715,'#Input Lists#'!$L$3:$S$1033,6,FALSE)</f>
        <v>#N/A</v>
      </c>
      <c r="BA1715" s="239" t="e">
        <f>VLOOKUP($AT1715,'#Input Lists#'!$L$3:$S$833,7,FALSE)</f>
        <v>#N/A</v>
      </c>
      <c r="BB1715" s="239" t="e">
        <f>VLOOKUP($AT1715,'#Input Lists#'!$L$3:$S$833,8,FALSE)</f>
        <v>#N/A</v>
      </c>
      <c r="BC1715" s="91" t="str">
        <f t="shared" si="164"/>
        <v/>
      </c>
      <c r="BD1715" s="91" t="str">
        <f t="shared" si="165"/>
        <v/>
      </c>
      <c r="BE1715" s="15" t="str">
        <f t="shared" si="166"/>
        <v/>
      </c>
      <c r="BF1715" s="92" t="str">
        <f t="shared" si="167"/>
        <v>No Sighting Date</v>
      </c>
    </row>
    <row r="1716" spans="1:58" x14ac:dyDescent="0.25">
      <c r="A1716" s="118">
        <v>1711</v>
      </c>
      <c r="B1716" s="119"/>
      <c r="C1716" s="120"/>
      <c r="D1716" s="121"/>
      <c r="E1716" s="121"/>
      <c r="F1716" s="236"/>
      <c r="G1716" s="122" t="str">
        <f>IFERROR(VLOOKUP(F1716,'#Location List#'!$U$3:$V$1154,2,FALSE),"")</f>
        <v/>
      </c>
      <c r="H1716" s="120"/>
      <c r="I1716" s="120"/>
      <c r="J1716" s="120"/>
      <c r="K1716" s="120"/>
      <c r="L1716" s="120"/>
      <c r="M1716" s="120"/>
      <c r="N1716" s="120"/>
      <c r="O1716" s="120"/>
      <c r="P1716" s="120"/>
      <c r="Q1716" s="120"/>
      <c r="R1716" s="120"/>
      <c r="S1716" s="120"/>
      <c r="T1716" s="205">
        <f t="shared" si="162"/>
        <v>0</v>
      </c>
      <c r="U1716" s="205">
        <f t="shared" si="163"/>
        <v>0</v>
      </c>
      <c r="V1716" s="210"/>
      <c r="W1716" s="210"/>
      <c r="X1716" s="23" t="str">
        <f>IFERROR(VLOOKUP(AT1716,'#Input Lists#'!$L$3:$AH$833,3,FALSE)," ")</f>
        <v xml:space="preserve"> </v>
      </c>
      <c r="Y1716" s="23" t="str">
        <f>IFERROR(VLOOKUP(AT1716,'#Input Lists#'!$L$3:$AH$833,5,FALSE)," ")</f>
        <v xml:space="preserve"> </v>
      </c>
      <c r="Z1716" s="206" t="str">
        <f>IFERROR(VLOOKUP(AT1716,'#Input Lists#'!$L$3:$AH$833,9,FALSE)," ")</f>
        <v xml:space="preserve"> </v>
      </c>
      <c r="AA1716" s="119" t="s">
        <v>1527</v>
      </c>
      <c r="AB1716" s="120"/>
      <c r="AC1716" s="123"/>
      <c r="AD1716" s="123"/>
      <c r="AE1716" s="123"/>
      <c r="AF1716" s="123"/>
      <c r="AG1716" s="123"/>
      <c r="AH1716" s="123"/>
      <c r="AI1716" s="123"/>
      <c r="AJ1716" s="123"/>
      <c r="AK1716" s="123"/>
      <c r="AL1716" s="123"/>
      <c r="AM1716" s="123"/>
      <c r="AN1716" s="123"/>
      <c r="AO1716" s="123"/>
      <c r="AP1716" s="120"/>
      <c r="AQ1716" s="125" t="str">
        <f>IFERROR(VLOOKUP(G1716,'#Location List#'!$C$3:$D$150,2,FALSE),"")</f>
        <v/>
      </c>
      <c r="AR1716" s="125" t="str">
        <f>IFERROR(VLOOKUP(F1716,'#Location List#'!$Q$3:$R$1154,2,FALSE),"")</f>
        <v/>
      </c>
      <c r="AS1716" s="125" t="str">
        <f>IFERROR(VLOOKUP(V1716,'#Input Lists#'!$B$3:$D$46,3,FALSE),"")</f>
        <v/>
      </c>
      <c r="AT1716" s="125" t="str">
        <f>IFERROR(VLOOKUP(CONCATENATE(V1716," ",W1716),'#Input Lists#'!$K$3:$L$827,2,FALSE),"")</f>
        <v/>
      </c>
      <c r="AU1716" s="125">
        <f>IFERROR(VLOOKUP(AA1716,'#Input Lists#'!$BU$3:$BV$8,2,FALSE),"")</f>
        <v>1</v>
      </c>
      <c r="AV1716" s="118" t="str">
        <f>IFERROR(VLOOKUP(AB1716,'#Input Lists#'!$BO$3:$BP$9,2,FALSE),"")</f>
        <v/>
      </c>
      <c r="AW1716" s="118">
        <f>IFERROR(VLOOKUP(AC1716,'#Input Lists#'!$BL$3:$BM$7,2,FALSE),"")</f>
        <v>1</v>
      </c>
      <c r="AX1716" s="52" t="e">
        <f>VLOOKUP(AQ1716,'#Location List#'!$D$3:$K$150,4,FALSE)</f>
        <v>#N/A</v>
      </c>
      <c r="AY1716" s="273" t="e">
        <f>VLOOKUP(AX1716,'#Location List#'!$Z$3:$AA$13,2,FALSE)</f>
        <v>#N/A</v>
      </c>
      <c r="AZ1716" s="126" t="e">
        <f>VLOOKUP($AT1716,'#Input Lists#'!$L$3:$S$1033,6,FALSE)</f>
        <v>#N/A</v>
      </c>
      <c r="BA1716" s="239" t="e">
        <f>VLOOKUP($AT1716,'#Input Lists#'!$L$3:$S$833,7,FALSE)</f>
        <v>#N/A</v>
      </c>
      <c r="BB1716" s="239" t="e">
        <f>VLOOKUP($AT1716,'#Input Lists#'!$L$3:$S$833,8,FALSE)</f>
        <v>#N/A</v>
      </c>
      <c r="BC1716" s="91" t="str">
        <f t="shared" si="164"/>
        <v/>
      </c>
      <c r="BD1716" s="91" t="str">
        <f t="shared" si="165"/>
        <v/>
      </c>
      <c r="BE1716" s="15" t="str">
        <f t="shared" si="166"/>
        <v/>
      </c>
      <c r="BF1716" s="92" t="str">
        <f t="shared" si="167"/>
        <v>No Sighting Date</v>
      </c>
    </row>
    <row r="1717" spans="1:58" x14ac:dyDescent="0.25">
      <c r="A1717" s="118">
        <v>1712</v>
      </c>
      <c r="B1717" s="119"/>
      <c r="C1717" s="120"/>
      <c r="D1717" s="121"/>
      <c r="E1717" s="121"/>
      <c r="F1717" s="236"/>
      <c r="G1717" s="122" t="str">
        <f>IFERROR(VLOOKUP(F1717,'#Location List#'!$U$3:$V$1154,2,FALSE),"")</f>
        <v/>
      </c>
      <c r="H1717" s="120"/>
      <c r="I1717" s="120"/>
      <c r="J1717" s="120"/>
      <c r="K1717" s="120"/>
      <c r="L1717" s="120"/>
      <c r="M1717" s="120"/>
      <c r="N1717" s="120"/>
      <c r="O1717" s="120"/>
      <c r="P1717" s="120"/>
      <c r="Q1717" s="120"/>
      <c r="R1717" s="120"/>
      <c r="S1717" s="120"/>
      <c r="T1717" s="205">
        <f t="shared" si="162"/>
        <v>0</v>
      </c>
      <c r="U1717" s="205">
        <f t="shared" si="163"/>
        <v>0</v>
      </c>
      <c r="V1717" s="210"/>
      <c r="W1717" s="210"/>
      <c r="X1717" s="23" t="str">
        <f>IFERROR(VLOOKUP(AT1717,'#Input Lists#'!$L$3:$AH$833,3,FALSE)," ")</f>
        <v xml:space="preserve"> </v>
      </c>
      <c r="Y1717" s="23" t="str">
        <f>IFERROR(VLOOKUP(AT1717,'#Input Lists#'!$L$3:$AH$833,5,FALSE)," ")</f>
        <v xml:space="preserve"> </v>
      </c>
      <c r="Z1717" s="206" t="str">
        <f>IFERROR(VLOOKUP(AT1717,'#Input Lists#'!$L$3:$AH$833,9,FALSE)," ")</f>
        <v xml:space="preserve"> </v>
      </c>
      <c r="AA1717" s="119" t="s">
        <v>1527</v>
      </c>
      <c r="AB1717" s="120"/>
      <c r="AC1717" s="123"/>
      <c r="AD1717" s="123"/>
      <c r="AE1717" s="123"/>
      <c r="AF1717" s="123"/>
      <c r="AG1717" s="123"/>
      <c r="AH1717" s="123"/>
      <c r="AI1717" s="123"/>
      <c r="AJ1717" s="123"/>
      <c r="AK1717" s="123"/>
      <c r="AL1717" s="123"/>
      <c r="AM1717" s="123"/>
      <c r="AN1717" s="123"/>
      <c r="AO1717" s="123"/>
      <c r="AP1717" s="120"/>
      <c r="AQ1717" s="125" t="str">
        <f>IFERROR(VLOOKUP(G1717,'#Location List#'!$C$3:$D$150,2,FALSE),"")</f>
        <v/>
      </c>
      <c r="AR1717" s="125" t="str">
        <f>IFERROR(VLOOKUP(F1717,'#Location List#'!$Q$3:$R$1154,2,FALSE),"")</f>
        <v/>
      </c>
      <c r="AS1717" s="125" t="str">
        <f>IFERROR(VLOOKUP(V1717,'#Input Lists#'!$B$3:$D$46,3,FALSE),"")</f>
        <v/>
      </c>
      <c r="AT1717" s="125" t="str">
        <f>IFERROR(VLOOKUP(CONCATENATE(V1717," ",W1717),'#Input Lists#'!$K$3:$L$827,2,FALSE),"")</f>
        <v/>
      </c>
      <c r="AU1717" s="125">
        <f>IFERROR(VLOOKUP(AA1717,'#Input Lists#'!$BU$3:$BV$8,2,FALSE),"")</f>
        <v>1</v>
      </c>
      <c r="AV1717" s="118" t="str">
        <f>IFERROR(VLOOKUP(AB1717,'#Input Lists#'!$BO$3:$BP$9,2,FALSE),"")</f>
        <v/>
      </c>
      <c r="AW1717" s="118">
        <f>IFERROR(VLOOKUP(AC1717,'#Input Lists#'!$BL$3:$BM$7,2,FALSE),"")</f>
        <v>1</v>
      </c>
      <c r="AX1717" s="52" t="e">
        <f>VLOOKUP(AQ1717,'#Location List#'!$D$3:$K$150,4,FALSE)</f>
        <v>#N/A</v>
      </c>
      <c r="AY1717" s="273" t="e">
        <f>VLOOKUP(AX1717,'#Location List#'!$Z$3:$AA$13,2,FALSE)</f>
        <v>#N/A</v>
      </c>
      <c r="AZ1717" s="126" t="e">
        <f>VLOOKUP($AT1717,'#Input Lists#'!$L$3:$S$1033,6,FALSE)</f>
        <v>#N/A</v>
      </c>
      <c r="BA1717" s="239" t="e">
        <f>VLOOKUP($AT1717,'#Input Lists#'!$L$3:$S$833,7,FALSE)</f>
        <v>#N/A</v>
      </c>
      <c r="BB1717" s="239" t="e">
        <f>VLOOKUP($AT1717,'#Input Lists#'!$L$3:$S$833,8,FALSE)</f>
        <v>#N/A</v>
      </c>
      <c r="BC1717" s="91" t="str">
        <f t="shared" si="164"/>
        <v/>
      </c>
      <c r="BD1717" s="91" t="str">
        <f t="shared" si="165"/>
        <v/>
      </c>
      <c r="BE1717" s="15" t="str">
        <f t="shared" si="166"/>
        <v/>
      </c>
      <c r="BF1717" s="92" t="str">
        <f t="shared" si="167"/>
        <v>No Sighting Date</v>
      </c>
    </row>
    <row r="1718" spans="1:58" x14ac:dyDescent="0.25">
      <c r="A1718" s="118">
        <v>1713</v>
      </c>
      <c r="B1718" s="119"/>
      <c r="C1718" s="120"/>
      <c r="D1718" s="121"/>
      <c r="E1718" s="121"/>
      <c r="F1718" s="236"/>
      <c r="G1718" s="122" t="str">
        <f>IFERROR(VLOOKUP(F1718,'#Location List#'!$U$3:$V$1154,2,FALSE),"")</f>
        <v/>
      </c>
      <c r="H1718" s="120"/>
      <c r="I1718" s="120"/>
      <c r="J1718" s="120"/>
      <c r="K1718" s="120"/>
      <c r="L1718" s="120"/>
      <c r="M1718" s="120"/>
      <c r="N1718" s="120"/>
      <c r="O1718" s="120"/>
      <c r="P1718" s="120"/>
      <c r="Q1718" s="120"/>
      <c r="R1718" s="120"/>
      <c r="S1718" s="120"/>
      <c r="T1718" s="205">
        <f t="shared" si="162"/>
        <v>0</v>
      </c>
      <c r="U1718" s="205">
        <f t="shared" si="163"/>
        <v>0</v>
      </c>
      <c r="V1718" s="210"/>
      <c r="W1718" s="210"/>
      <c r="X1718" s="23" t="str">
        <f>IFERROR(VLOOKUP(AT1718,'#Input Lists#'!$L$3:$AH$833,3,FALSE)," ")</f>
        <v xml:space="preserve"> </v>
      </c>
      <c r="Y1718" s="23" t="str">
        <f>IFERROR(VLOOKUP(AT1718,'#Input Lists#'!$L$3:$AH$833,5,FALSE)," ")</f>
        <v xml:space="preserve"> </v>
      </c>
      <c r="Z1718" s="206" t="str">
        <f>IFERROR(VLOOKUP(AT1718,'#Input Lists#'!$L$3:$AH$833,9,FALSE)," ")</f>
        <v xml:space="preserve"> </v>
      </c>
      <c r="AA1718" s="119" t="s">
        <v>1527</v>
      </c>
      <c r="AB1718" s="120"/>
      <c r="AC1718" s="123"/>
      <c r="AD1718" s="123"/>
      <c r="AE1718" s="123"/>
      <c r="AF1718" s="123"/>
      <c r="AG1718" s="123"/>
      <c r="AH1718" s="123"/>
      <c r="AI1718" s="123"/>
      <c r="AJ1718" s="123"/>
      <c r="AK1718" s="123"/>
      <c r="AL1718" s="123"/>
      <c r="AM1718" s="123"/>
      <c r="AN1718" s="123"/>
      <c r="AO1718" s="123"/>
      <c r="AP1718" s="120"/>
      <c r="AQ1718" s="125" t="str">
        <f>IFERROR(VLOOKUP(G1718,'#Location List#'!$C$3:$D$150,2,FALSE),"")</f>
        <v/>
      </c>
      <c r="AR1718" s="125" t="str">
        <f>IFERROR(VLOOKUP(F1718,'#Location List#'!$Q$3:$R$1154,2,FALSE),"")</f>
        <v/>
      </c>
      <c r="AS1718" s="125" t="str">
        <f>IFERROR(VLOOKUP(V1718,'#Input Lists#'!$B$3:$D$46,3,FALSE),"")</f>
        <v/>
      </c>
      <c r="AT1718" s="125" t="str">
        <f>IFERROR(VLOOKUP(CONCATENATE(V1718," ",W1718),'#Input Lists#'!$K$3:$L$827,2,FALSE),"")</f>
        <v/>
      </c>
      <c r="AU1718" s="125">
        <f>IFERROR(VLOOKUP(AA1718,'#Input Lists#'!$BU$3:$BV$8,2,FALSE),"")</f>
        <v>1</v>
      </c>
      <c r="AV1718" s="118" t="str">
        <f>IFERROR(VLOOKUP(AB1718,'#Input Lists#'!$BO$3:$BP$9,2,FALSE),"")</f>
        <v/>
      </c>
      <c r="AW1718" s="118">
        <f>IFERROR(VLOOKUP(AC1718,'#Input Lists#'!$BL$3:$BM$7,2,FALSE),"")</f>
        <v>1</v>
      </c>
      <c r="AX1718" s="52" t="e">
        <f>VLOOKUP(AQ1718,'#Location List#'!$D$3:$K$150,4,FALSE)</f>
        <v>#N/A</v>
      </c>
      <c r="AY1718" s="273" t="e">
        <f>VLOOKUP(AX1718,'#Location List#'!$Z$3:$AA$13,2,FALSE)</f>
        <v>#N/A</v>
      </c>
      <c r="AZ1718" s="126" t="e">
        <f>VLOOKUP($AT1718,'#Input Lists#'!$L$3:$S$1033,6,FALSE)</f>
        <v>#N/A</v>
      </c>
      <c r="BA1718" s="239" t="e">
        <f>VLOOKUP($AT1718,'#Input Lists#'!$L$3:$S$833,7,FALSE)</f>
        <v>#N/A</v>
      </c>
      <c r="BB1718" s="239" t="e">
        <f>VLOOKUP($AT1718,'#Input Lists#'!$L$3:$S$833,8,FALSE)</f>
        <v>#N/A</v>
      </c>
      <c r="BC1718" s="91" t="str">
        <f t="shared" si="164"/>
        <v/>
      </c>
      <c r="BD1718" s="91" t="str">
        <f t="shared" si="165"/>
        <v/>
      </c>
      <c r="BE1718" s="15" t="str">
        <f t="shared" si="166"/>
        <v/>
      </c>
      <c r="BF1718" s="92" t="str">
        <f t="shared" si="167"/>
        <v>No Sighting Date</v>
      </c>
    </row>
    <row r="1719" spans="1:58" x14ac:dyDescent="0.25">
      <c r="A1719" s="118">
        <v>1714</v>
      </c>
      <c r="B1719" s="119"/>
      <c r="C1719" s="120"/>
      <c r="D1719" s="121"/>
      <c r="E1719" s="121"/>
      <c r="F1719" s="236"/>
      <c r="G1719" s="122" t="str">
        <f>IFERROR(VLOOKUP(F1719,'#Location List#'!$U$3:$V$1154,2,FALSE),"")</f>
        <v/>
      </c>
      <c r="H1719" s="120"/>
      <c r="I1719" s="120"/>
      <c r="J1719" s="120"/>
      <c r="K1719" s="120"/>
      <c r="L1719" s="120"/>
      <c r="M1719" s="120"/>
      <c r="N1719" s="120"/>
      <c r="O1719" s="120"/>
      <c r="P1719" s="120"/>
      <c r="Q1719" s="120"/>
      <c r="R1719" s="120"/>
      <c r="S1719" s="120"/>
      <c r="T1719" s="205">
        <f t="shared" si="162"/>
        <v>0</v>
      </c>
      <c r="U1719" s="205">
        <f t="shared" si="163"/>
        <v>0</v>
      </c>
      <c r="V1719" s="210"/>
      <c r="W1719" s="210"/>
      <c r="X1719" s="23" t="str">
        <f>IFERROR(VLOOKUP(AT1719,'#Input Lists#'!$L$3:$AH$833,3,FALSE)," ")</f>
        <v xml:space="preserve"> </v>
      </c>
      <c r="Y1719" s="23" t="str">
        <f>IFERROR(VLOOKUP(AT1719,'#Input Lists#'!$L$3:$AH$833,5,FALSE)," ")</f>
        <v xml:space="preserve"> </v>
      </c>
      <c r="Z1719" s="206" t="str">
        <f>IFERROR(VLOOKUP(AT1719,'#Input Lists#'!$L$3:$AH$833,9,FALSE)," ")</f>
        <v xml:space="preserve"> </v>
      </c>
      <c r="AA1719" s="119" t="s">
        <v>1527</v>
      </c>
      <c r="AB1719" s="120"/>
      <c r="AC1719" s="123"/>
      <c r="AD1719" s="123"/>
      <c r="AE1719" s="123"/>
      <c r="AF1719" s="123"/>
      <c r="AG1719" s="123"/>
      <c r="AH1719" s="123"/>
      <c r="AI1719" s="123"/>
      <c r="AJ1719" s="123"/>
      <c r="AK1719" s="123"/>
      <c r="AL1719" s="123"/>
      <c r="AM1719" s="123"/>
      <c r="AN1719" s="123"/>
      <c r="AO1719" s="123"/>
      <c r="AP1719" s="120"/>
      <c r="AQ1719" s="125" t="str">
        <f>IFERROR(VLOOKUP(G1719,'#Location List#'!$C$3:$D$150,2,FALSE),"")</f>
        <v/>
      </c>
      <c r="AR1719" s="125" t="str">
        <f>IFERROR(VLOOKUP(F1719,'#Location List#'!$Q$3:$R$1154,2,FALSE),"")</f>
        <v/>
      </c>
      <c r="AS1719" s="125" t="str">
        <f>IFERROR(VLOOKUP(V1719,'#Input Lists#'!$B$3:$D$46,3,FALSE),"")</f>
        <v/>
      </c>
      <c r="AT1719" s="125" t="str">
        <f>IFERROR(VLOOKUP(CONCATENATE(V1719," ",W1719),'#Input Lists#'!$K$3:$L$827,2,FALSE),"")</f>
        <v/>
      </c>
      <c r="AU1719" s="125">
        <f>IFERROR(VLOOKUP(AA1719,'#Input Lists#'!$BU$3:$BV$8,2,FALSE),"")</f>
        <v>1</v>
      </c>
      <c r="AV1719" s="118" t="str">
        <f>IFERROR(VLOOKUP(AB1719,'#Input Lists#'!$BO$3:$BP$9,2,FALSE),"")</f>
        <v/>
      </c>
      <c r="AW1719" s="118">
        <f>IFERROR(VLOOKUP(AC1719,'#Input Lists#'!$BL$3:$BM$7,2,FALSE),"")</f>
        <v>1</v>
      </c>
      <c r="AX1719" s="52" t="e">
        <f>VLOOKUP(AQ1719,'#Location List#'!$D$3:$K$150,4,FALSE)</f>
        <v>#N/A</v>
      </c>
      <c r="AY1719" s="273" t="e">
        <f>VLOOKUP(AX1719,'#Location List#'!$Z$3:$AA$13,2,FALSE)</f>
        <v>#N/A</v>
      </c>
      <c r="AZ1719" s="126" t="e">
        <f>VLOOKUP($AT1719,'#Input Lists#'!$L$3:$S$1033,6,FALSE)</f>
        <v>#N/A</v>
      </c>
      <c r="BA1719" s="239" t="e">
        <f>VLOOKUP($AT1719,'#Input Lists#'!$L$3:$S$833,7,FALSE)</f>
        <v>#N/A</v>
      </c>
      <c r="BB1719" s="239" t="e">
        <f>VLOOKUP($AT1719,'#Input Lists#'!$L$3:$S$833,8,FALSE)</f>
        <v>#N/A</v>
      </c>
      <c r="BC1719" s="91" t="str">
        <f t="shared" si="164"/>
        <v/>
      </c>
      <c r="BD1719" s="91" t="str">
        <f t="shared" si="165"/>
        <v/>
      </c>
      <c r="BE1719" s="15" t="str">
        <f t="shared" si="166"/>
        <v/>
      </c>
      <c r="BF1719" s="92" t="str">
        <f t="shared" si="167"/>
        <v>No Sighting Date</v>
      </c>
    </row>
    <row r="1720" spans="1:58" x14ac:dyDescent="0.25">
      <c r="A1720" s="118">
        <v>1715</v>
      </c>
      <c r="B1720" s="119"/>
      <c r="C1720" s="120"/>
      <c r="D1720" s="121"/>
      <c r="E1720" s="121"/>
      <c r="F1720" s="236"/>
      <c r="G1720" s="122" t="str">
        <f>IFERROR(VLOOKUP(F1720,'#Location List#'!$U$3:$V$1154,2,FALSE),"")</f>
        <v/>
      </c>
      <c r="H1720" s="120"/>
      <c r="I1720" s="120"/>
      <c r="J1720" s="120"/>
      <c r="K1720" s="120"/>
      <c r="L1720" s="120"/>
      <c r="M1720" s="120"/>
      <c r="N1720" s="120"/>
      <c r="O1720" s="120"/>
      <c r="P1720" s="120"/>
      <c r="Q1720" s="120"/>
      <c r="R1720" s="120"/>
      <c r="S1720" s="120"/>
      <c r="T1720" s="205">
        <f t="shared" si="162"/>
        <v>0</v>
      </c>
      <c r="U1720" s="205">
        <f t="shared" si="163"/>
        <v>0</v>
      </c>
      <c r="V1720" s="210"/>
      <c r="W1720" s="210"/>
      <c r="X1720" s="23" t="str">
        <f>IFERROR(VLOOKUP(AT1720,'#Input Lists#'!$L$3:$AH$833,3,FALSE)," ")</f>
        <v xml:space="preserve"> </v>
      </c>
      <c r="Y1720" s="23" t="str">
        <f>IFERROR(VLOOKUP(AT1720,'#Input Lists#'!$L$3:$AH$833,5,FALSE)," ")</f>
        <v xml:space="preserve"> </v>
      </c>
      <c r="Z1720" s="206" t="str">
        <f>IFERROR(VLOOKUP(AT1720,'#Input Lists#'!$L$3:$AH$833,9,FALSE)," ")</f>
        <v xml:space="preserve"> </v>
      </c>
      <c r="AA1720" s="119" t="s">
        <v>1527</v>
      </c>
      <c r="AB1720" s="120"/>
      <c r="AC1720" s="123"/>
      <c r="AD1720" s="123"/>
      <c r="AE1720" s="123"/>
      <c r="AF1720" s="123"/>
      <c r="AG1720" s="123"/>
      <c r="AH1720" s="123"/>
      <c r="AI1720" s="123"/>
      <c r="AJ1720" s="123"/>
      <c r="AK1720" s="123"/>
      <c r="AL1720" s="123"/>
      <c r="AM1720" s="123"/>
      <c r="AN1720" s="123"/>
      <c r="AO1720" s="123"/>
      <c r="AP1720" s="120"/>
      <c r="AQ1720" s="125" t="str">
        <f>IFERROR(VLOOKUP(G1720,'#Location List#'!$C$3:$D$150,2,FALSE),"")</f>
        <v/>
      </c>
      <c r="AR1720" s="125" t="str">
        <f>IFERROR(VLOOKUP(F1720,'#Location List#'!$Q$3:$R$1154,2,FALSE),"")</f>
        <v/>
      </c>
      <c r="AS1720" s="125" t="str">
        <f>IFERROR(VLOOKUP(V1720,'#Input Lists#'!$B$3:$D$46,3,FALSE),"")</f>
        <v/>
      </c>
      <c r="AT1720" s="125" t="str">
        <f>IFERROR(VLOOKUP(CONCATENATE(V1720," ",W1720),'#Input Lists#'!$K$3:$L$827,2,FALSE),"")</f>
        <v/>
      </c>
      <c r="AU1720" s="125">
        <f>IFERROR(VLOOKUP(AA1720,'#Input Lists#'!$BU$3:$BV$8,2,FALSE),"")</f>
        <v>1</v>
      </c>
      <c r="AV1720" s="118" t="str">
        <f>IFERROR(VLOOKUP(AB1720,'#Input Lists#'!$BO$3:$BP$9,2,FALSE),"")</f>
        <v/>
      </c>
      <c r="AW1720" s="118">
        <f>IFERROR(VLOOKUP(AC1720,'#Input Lists#'!$BL$3:$BM$7,2,FALSE),"")</f>
        <v>1</v>
      </c>
      <c r="AX1720" s="52" t="e">
        <f>VLOOKUP(AQ1720,'#Location List#'!$D$3:$K$150,4,FALSE)</f>
        <v>#N/A</v>
      </c>
      <c r="AY1720" s="273" t="e">
        <f>VLOOKUP(AX1720,'#Location List#'!$Z$3:$AA$13,2,FALSE)</f>
        <v>#N/A</v>
      </c>
      <c r="AZ1720" s="126" t="e">
        <f>VLOOKUP($AT1720,'#Input Lists#'!$L$3:$S$1033,6,FALSE)</f>
        <v>#N/A</v>
      </c>
      <c r="BA1720" s="239" t="e">
        <f>VLOOKUP($AT1720,'#Input Lists#'!$L$3:$S$833,7,FALSE)</f>
        <v>#N/A</v>
      </c>
      <c r="BB1720" s="239" t="e">
        <f>VLOOKUP($AT1720,'#Input Lists#'!$L$3:$S$833,8,FALSE)</f>
        <v>#N/A</v>
      </c>
      <c r="BC1720" s="91" t="str">
        <f t="shared" si="164"/>
        <v/>
      </c>
      <c r="BD1720" s="91" t="str">
        <f t="shared" si="165"/>
        <v/>
      </c>
      <c r="BE1720" s="15" t="str">
        <f t="shared" si="166"/>
        <v/>
      </c>
      <c r="BF1720" s="92" t="str">
        <f t="shared" si="167"/>
        <v>No Sighting Date</v>
      </c>
    </row>
    <row r="1721" spans="1:58" x14ac:dyDescent="0.25">
      <c r="A1721" s="118">
        <v>1716</v>
      </c>
      <c r="B1721" s="119"/>
      <c r="C1721" s="120"/>
      <c r="D1721" s="121"/>
      <c r="E1721" s="121"/>
      <c r="F1721" s="236"/>
      <c r="G1721" s="122" t="str">
        <f>IFERROR(VLOOKUP(F1721,'#Location List#'!$U$3:$V$1154,2,FALSE),"")</f>
        <v/>
      </c>
      <c r="H1721" s="120"/>
      <c r="I1721" s="120"/>
      <c r="J1721" s="120"/>
      <c r="K1721" s="120"/>
      <c r="L1721" s="120"/>
      <c r="M1721" s="120"/>
      <c r="N1721" s="120"/>
      <c r="O1721" s="120"/>
      <c r="P1721" s="120"/>
      <c r="Q1721" s="120"/>
      <c r="R1721" s="120"/>
      <c r="S1721" s="120"/>
      <c r="T1721" s="205">
        <f t="shared" si="162"/>
        <v>0</v>
      </c>
      <c r="U1721" s="205">
        <f t="shared" si="163"/>
        <v>0</v>
      </c>
      <c r="V1721" s="210"/>
      <c r="W1721" s="210"/>
      <c r="X1721" s="23" t="str">
        <f>IFERROR(VLOOKUP(AT1721,'#Input Lists#'!$L$3:$AH$833,3,FALSE)," ")</f>
        <v xml:space="preserve"> </v>
      </c>
      <c r="Y1721" s="23" t="str">
        <f>IFERROR(VLOOKUP(AT1721,'#Input Lists#'!$L$3:$AH$833,5,FALSE)," ")</f>
        <v xml:space="preserve"> </v>
      </c>
      <c r="Z1721" s="206" t="str">
        <f>IFERROR(VLOOKUP(AT1721,'#Input Lists#'!$L$3:$AH$833,9,FALSE)," ")</f>
        <v xml:space="preserve"> </v>
      </c>
      <c r="AA1721" s="119" t="s">
        <v>1527</v>
      </c>
      <c r="AB1721" s="120"/>
      <c r="AC1721" s="123"/>
      <c r="AD1721" s="123"/>
      <c r="AE1721" s="123"/>
      <c r="AF1721" s="123"/>
      <c r="AG1721" s="123"/>
      <c r="AH1721" s="123"/>
      <c r="AI1721" s="123"/>
      <c r="AJ1721" s="123"/>
      <c r="AK1721" s="123"/>
      <c r="AL1721" s="123"/>
      <c r="AM1721" s="123"/>
      <c r="AN1721" s="123"/>
      <c r="AO1721" s="123"/>
      <c r="AP1721" s="120"/>
      <c r="AQ1721" s="125" t="str">
        <f>IFERROR(VLOOKUP(G1721,'#Location List#'!$C$3:$D$150,2,FALSE),"")</f>
        <v/>
      </c>
      <c r="AR1721" s="125" t="str">
        <f>IFERROR(VLOOKUP(F1721,'#Location List#'!$Q$3:$R$1154,2,FALSE),"")</f>
        <v/>
      </c>
      <c r="AS1721" s="125" t="str">
        <f>IFERROR(VLOOKUP(V1721,'#Input Lists#'!$B$3:$D$46,3,FALSE),"")</f>
        <v/>
      </c>
      <c r="AT1721" s="125" t="str">
        <f>IFERROR(VLOOKUP(CONCATENATE(V1721," ",W1721),'#Input Lists#'!$K$3:$L$827,2,FALSE),"")</f>
        <v/>
      </c>
      <c r="AU1721" s="125">
        <f>IFERROR(VLOOKUP(AA1721,'#Input Lists#'!$BU$3:$BV$8,2,FALSE),"")</f>
        <v>1</v>
      </c>
      <c r="AV1721" s="118" t="str">
        <f>IFERROR(VLOOKUP(AB1721,'#Input Lists#'!$BO$3:$BP$9,2,FALSE),"")</f>
        <v/>
      </c>
      <c r="AW1721" s="118">
        <f>IFERROR(VLOOKUP(AC1721,'#Input Lists#'!$BL$3:$BM$7,2,FALSE),"")</f>
        <v>1</v>
      </c>
      <c r="AX1721" s="52" t="e">
        <f>VLOOKUP(AQ1721,'#Location List#'!$D$3:$K$150,4,FALSE)</f>
        <v>#N/A</v>
      </c>
      <c r="AY1721" s="273" t="e">
        <f>VLOOKUP(AX1721,'#Location List#'!$Z$3:$AA$13,2,FALSE)</f>
        <v>#N/A</v>
      </c>
      <c r="AZ1721" s="126" t="e">
        <f>VLOOKUP($AT1721,'#Input Lists#'!$L$3:$S$1033,6,FALSE)</f>
        <v>#N/A</v>
      </c>
      <c r="BA1721" s="239" t="e">
        <f>VLOOKUP($AT1721,'#Input Lists#'!$L$3:$S$833,7,FALSE)</f>
        <v>#N/A</v>
      </c>
      <c r="BB1721" s="239" t="e">
        <f>VLOOKUP($AT1721,'#Input Lists#'!$L$3:$S$833,8,FALSE)</f>
        <v>#N/A</v>
      </c>
      <c r="BC1721" s="91" t="str">
        <f t="shared" si="164"/>
        <v/>
      </c>
      <c r="BD1721" s="91" t="str">
        <f t="shared" si="165"/>
        <v/>
      </c>
      <c r="BE1721" s="15" t="str">
        <f t="shared" si="166"/>
        <v/>
      </c>
      <c r="BF1721" s="92" t="str">
        <f t="shared" si="167"/>
        <v>No Sighting Date</v>
      </c>
    </row>
    <row r="1722" spans="1:58" x14ac:dyDescent="0.25">
      <c r="A1722" s="118">
        <v>1717</v>
      </c>
      <c r="B1722" s="119"/>
      <c r="C1722" s="120"/>
      <c r="D1722" s="121"/>
      <c r="E1722" s="121"/>
      <c r="F1722" s="236"/>
      <c r="G1722" s="122" t="str">
        <f>IFERROR(VLOOKUP(F1722,'#Location List#'!$U$3:$V$1154,2,FALSE),"")</f>
        <v/>
      </c>
      <c r="H1722" s="120"/>
      <c r="I1722" s="120"/>
      <c r="J1722" s="120"/>
      <c r="K1722" s="120"/>
      <c r="L1722" s="120"/>
      <c r="M1722" s="120"/>
      <c r="N1722" s="120"/>
      <c r="O1722" s="120"/>
      <c r="P1722" s="120"/>
      <c r="Q1722" s="120"/>
      <c r="R1722" s="120"/>
      <c r="S1722" s="120"/>
      <c r="T1722" s="205">
        <f t="shared" si="162"/>
        <v>0</v>
      </c>
      <c r="U1722" s="205">
        <f t="shared" si="163"/>
        <v>0</v>
      </c>
      <c r="V1722" s="210"/>
      <c r="W1722" s="210"/>
      <c r="X1722" s="23" t="str">
        <f>IFERROR(VLOOKUP(AT1722,'#Input Lists#'!$L$3:$AH$833,3,FALSE)," ")</f>
        <v xml:space="preserve"> </v>
      </c>
      <c r="Y1722" s="23" t="str">
        <f>IFERROR(VLOOKUP(AT1722,'#Input Lists#'!$L$3:$AH$833,5,FALSE)," ")</f>
        <v xml:space="preserve"> </v>
      </c>
      <c r="Z1722" s="206" t="str">
        <f>IFERROR(VLOOKUP(AT1722,'#Input Lists#'!$L$3:$AH$833,9,FALSE)," ")</f>
        <v xml:space="preserve"> </v>
      </c>
      <c r="AA1722" s="119" t="s">
        <v>1527</v>
      </c>
      <c r="AB1722" s="120"/>
      <c r="AC1722" s="123"/>
      <c r="AD1722" s="123"/>
      <c r="AE1722" s="123"/>
      <c r="AF1722" s="123"/>
      <c r="AG1722" s="123"/>
      <c r="AH1722" s="123"/>
      <c r="AI1722" s="123"/>
      <c r="AJ1722" s="123"/>
      <c r="AK1722" s="123"/>
      <c r="AL1722" s="123"/>
      <c r="AM1722" s="123"/>
      <c r="AN1722" s="123"/>
      <c r="AO1722" s="123"/>
      <c r="AP1722" s="120"/>
      <c r="AQ1722" s="125" t="str">
        <f>IFERROR(VLOOKUP(G1722,'#Location List#'!$C$3:$D$150,2,FALSE),"")</f>
        <v/>
      </c>
      <c r="AR1722" s="125" t="str">
        <f>IFERROR(VLOOKUP(F1722,'#Location List#'!$Q$3:$R$1154,2,FALSE),"")</f>
        <v/>
      </c>
      <c r="AS1722" s="125" t="str">
        <f>IFERROR(VLOOKUP(V1722,'#Input Lists#'!$B$3:$D$46,3,FALSE),"")</f>
        <v/>
      </c>
      <c r="AT1722" s="125" t="str">
        <f>IFERROR(VLOOKUP(CONCATENATE(V1722," ",W1722),'#Input Lists#'!$K$3:$L$827,2,FALSE),"")</f>
        <v/>
      </c>
      <c r="AU1722" s="125">
        <f>IFERROR(VLOOKUP(AA1722,'#Input Lists#'!$BU$3:$BV$8,2,FALSE),"")</f>
        <v>1</v>
      </c>
      <c r="AV1722" s="118" t="str">
        <f>IFERROR(VLOOKUP(AB1722,'#Input Lists#'!$BO$3:$BP$9,2,FALSE),"")</f>
        <v/>
      </c>
      <c r="AW1722" s="118">
        <f>IFERROR(VLOOKUP(AC1722,'#Input Lists#'!$BL$3:$BM$7,2,FALSE),"")</f>
        <v>1</v>
      </c>
      <c r="AX1722" s="52" t="e">
        <f>VLOOKUP(AQ1722,'#Location List#'!$D$3:$K$150,4,FALSE)</f>
        <v>#N/A</v>
      </c>
      <c r="AY1722" s="273" t="e">
        <f>VLOOKUP(AX1722,'#Location List#'!$Z$3:$AA$13,2,FALSE)</f>
        <v>#N/A</v>
      </c>
      <c r="AZ1722" s="126" t="e">
        <f>VLOOKUP($AT1722,'#Input Lists#'!$L$3:$S$1033,6,FALSE)</f>
        <v>#N/A</v>
      </c>
      <c r="BA1722" s="239" t="e">
        <f>VLOOKUP($AT1722,'#Input Lists#'!$L$3:$S$833,7,FALSE)</f>
        <v>#N/A</v>
      </c>
      <c r="BB1722" s="239" t="e">
        <f>VLOOKUP($AT1722,'#Input Lists#'!$L$3:$S$833,8,FALSE)</f>
        <v>#N/A</v>
      </c>
      <c r="BC1722" s="91" t="str">
        <f t="shared" si="164"/>
        <v/>
      </c>
      <c r="BD1722" s="91" t="str">
        <f t="shared" si="165"/>
        <v/>
      </c>
      <c r="BE1722" s="15" t="str">
        <f t="shared" si="166"/>
        <v/>
      </c>
      <c r="BF1722" s="92" t="str">
        <f t="shared" si="167"/>
        <v>No Sighting Date</v>
      </c>
    </row>
    <row r="1723" spans="1:58" x14ac:dyDescent="0.25">
      <c r="A1723" s="118">
        <v>1718</v>
      </c>
      <c r="B1723" s="119"/>
      <c r="C1723" s="120"/>
      <c r="D1723" s="121"/>
      <c r="E1723" s="121"/>
      <c r="F1723" s="236"/>
      <c r="G1723" s="122" t="str">
        <f>IFERROR(VLOOKUP(F1723,'#Location List#'!$U$3:$V$1154,2,FALSE),"")</f>
        <v/>
      </c>
      <c r="H1723" s="120"/>
      <c r="I1723" s="120"/>
      <c r="J1723" s="120"/>
      <c r="K1723" s="120"/>
      <c r="L1723" s="120"/>
      <c r="M1723" s="120"/>
      <c r="N1723" s="120"/>
      <c r="O1723" s="120"/>
      <c r="P1723" s="120"/>
      <c r="Q1723" s="120"/>
      <c r="R1723" s="120"/>
      <c r="S1723" s="120"/>
      <c r="T1723" s="205">
        <f t="shared" si="162"/>
        <v>0</v>
      </c>
      <c r="U1723" s="205">
        <f t="shared" si="163"/>
        <v>0</v>
      </c>
      <c r="V1723" s="210"/>
      <c r="W1723" s="210"/>
      <c r="X1723" s="23" t="str">
        <f>IFERROR(VLOOKUP(AT1723,'#Input Lists#'!$L$3:$AH$833,3,FALSE)," ")</f>
        <v xml:space="preserve"> </v>
      </c>
      <c r="Y1723" s="23" t="str">
        <f>IFERROR(VLOOKUP(AT1723,'#Input Lists#'!$L$3:$AH$833,5,FALSE)," ")</f>
        <v xml:space="preserve"> </v>
      </c>
      <c r="Z1723" s="206" t="str">
        <f>IFERROR(VLOOKUP(AT1723,'#Input Lists#'!$L$3:$AH$833,9,FALSE)," ")</f>
        <v xml:space="preserve"> </v>
      </c>
      <c r="AA1723" s="119" t="s">
        <v>1527</v>
      </c>
      <c r="AB1723" s="120"/>
      <c r="AC1723" s="123"/>
      <c r="AD1723" s="123"/>
      <c r="AE1723" s="123"/>
      <c r="AF1723" s="123"/>
      <c r="AG1723" s="123"/>
      <c r="AH1723" s="123"/>
      <c r="AI1723" s="123"/>
      <c r="AJ1723" s="123"/>
      <c r="AK1723" s="123"/>
      <c r="AL1723" s="123"/>
      <c r="AM1723" s="123"/>
      <c r="AN1723" s="123"/>
      <c r="AO1723" s="123"/>
      <c r="AP1723" s="120"/>
      <c r="AQ1723" s="125" t="str">
        <f>IFERROR(VLOOKUP(G1723,'#Location List#'!$C$3:$D$150,2,FALSE),"")</f>
        <v/>
      </c>
      <c r="AR1723" s="125" t="str">
        <f>IFERROR(VLOOKUP(F1723,'#Location List#'!$Q$3:$R$1154,2,FALSE),"")</f>
        <v/>
      </c>
      <c r="AS1723" s="125" t="str">
        <f>IFERROR(VLOOKUP(V1723,'#Input Lists#'!$B$3:$D$46,3,FALSE),"")</f>
        <v/>
      </c>
      <c r="AT1723" s="125" t="str">
        <f>IFERROR(VLOOKUP(CONCATENATE(V1723," ",W1723),'#Input Lists#'!$K$3:$L$827,2,FALSE),"")</f>
        <v/>
      </c>
      <c r="AU1723" s="125">
        <f>IFERROR(VLOOKUP(AA1723,'#Input Lists#'!$BU$3:$BV$8,2,FALSE),"")</f>
        <v>1</v>
      </c>
      <c r="AV1723" s="118" t="str">
        <f>IFERROR(VLOOKUP(AB1723,'#Input Lists#'!$BO$3:$BP$9,2,FALSE),"")</f>
        <v/>
      </c>
      <c r="AW1723" s="118">
        <f>IFERROR(VLOOKUP(AC1723,'#Input Lists#'!$BL$3:$BM$7,2,FALSE),"")</f>
        <v>1</v>
      </c>
      <c r="AX1723" s="52" t="e">
        <f>VLOOKUP(AQ1723,'#Location List#'!$D$3:$K$150,4,FALSE)</f>
        <v>#N/A</v>
      </c>
      <c r="AY1723" s="273" t="e">
        <f>VLOOKUP(AX1723,'#Location List#'!$Z$3:$AA$13,2,FALSE)</f>
        <v>#N/A</v>
      </c>
      <c r="AZ1723" s="126" t="e">
        <f>VLOOKUP($AT1723,'#Input Lists#'!$L$3:$S$1033,6,FALSE)</f>
        <v>#N/A</v>
      </c>
      <c r="BA1723" s="239" t="e">
        <f>VLOOKUP($AT1723,'#Input Lists#'!$L$3:$S$833,7,FALSE)</f>
        <v>#N/A</v>
      </c>
      <c r="BB1723" s="239" t="e">
        <f>VLOOKUP($AT1723,'#Input Lists#'!$L$3:$S$833,8,FALSE)</f>
        <v>#N/A</v>
      </c>
      <c r="BC1723" s="91" t="str">
        <f t="shared" si="164"/>
        <v/>
      </c>
      <c r="BD1723" s="91" t="str">
        <f t="shared" si="165"/>
        <v/>
      </c>
      <c r="BE1723" s="15" t="str">
        <f t="shared" si="166"/>
        <v/>
      </c>
      <c r="BF1723" s="92" t="str">
        <f t="shared" si="167"/>
        <v>No Sighting Date</v>
      </c>
    </row>
    <row r="1724" spans="1:58" x14ac:dyDescent="0.25">
      <c r="A1724" s="118">
        <v>1719</v>
      </c>
      <c r="B1724" s="119"/>
      <c r="C1724" s="120"/>
      <c r="D1724" s="121"/>
      <c r="E1724" s="121"/>
      <c r="F1724" s="236"/>
      <c r="G1724" s="122" t="str">
        <f>IFERROR(VLOOKUP(F1724,'#Location List#'!$U$3:$V$1154,2,FALSE),"")</f>
        <v/>
      </c>
      <c r="H1724" s="120"/>
      <c r="I1724" s="120"/>
      <c r="J1724" s="120"/>
      <c r="K1724" s="120"/>
      <c r="L1724" s="120"/>
      <c r="M1724" s="120"/>
      <c r="N1724" s="120"/>
      <c r="O1724" s="120"/>
      <c r="P1724" s="120"/>
      <c r="Q1724" s="120"/>
      <c r="R1724" s="120"/>
      <c r="S1724" s="120"/>
      <c r="T1724" s="205">
        <f t="shared" si="162"/>
        <v>0</v>
      </c>
      <c r="U1724" s="205">
        <f t="shared" si="163"/>
        <v>0</v>
      </c>
      <c r="V1724" s="210"/>
      <c r="W1724" s="210"/>
      <c r="X1724" s="23" t="str">
        <f>IFERROR(VLOOKUP(AT1724,'#Input Lists#'!$L$3:$AH$833,3,FALSE)," ")</f>
        <v xml:space="preserve"> </v>
      </c>
      <c r="Y1724" s="23" t="str">
        <f>IFERROR(VLOOKUP(AT1724,'#Input Lists#'!$L$3:$AH$833,5,FALSE)," ")</f>
        <v xml:space="preserve"> </v>
      </c>
      <c r="Z1724" s="206" t="str">
        <f>IFERROR(VLOOKUP(AT1724,'#Input Lists#'!$L$3:$AH$833,9,FALSE)," ")</f>
        <v xml:space="preserve"> </v>
      </c>
      <c r="AA1724" s="119" t="s">
        <v>1527</v>
      </c>
      <c r="AB1724" s="120"/>
      <c r="AC1724" s="123"/>
      <c r="AD1724" s="123"/>
      <c r="AE1724" s="123"/>
      <c r="AF1724" s="123"/>
      <c r="AG1724" s="123"/>
      <c r="AH1724" s="123"/>
      <c r="AI1724" s="123"/>
      <c r="AJ1724" s="123"/>
      <c r="AK1724" s="123"/>
      <c r="AL1724" s="123"/>
      <c r="AM1724" s="123"/>
      <c r="AN1724" s="123"/>
      <c r="AO1724" s="123"/>
      <c r="AP1724" s="120"/>
      <c r="AQ1724" s="125" t="str">
        <f>IFERROR(VLOOKUP(G1724,'#Location List#'!$C$3:$D$150,2,FALSE),"")</f>
        <v/>
      </c>
      <c r="AR1724" s="125" t="str">
        <f>IFERROR(VLOOKUP(F1724,'#Location List#'!$Q$3:$R$1154,2,FALSE),"")</f>
        <v/>
      </c>
      <c r="AS1724" s="125" t="str">
        <f>IFERROR(VLOOKUP(V1724,'#Input Lists#'!$B$3:$D$46,3,FALSE),"")</f>
        <v/>
      </c>
      <c r="AT1724" s="125" t="str">
        <f>IFERROR(VLOOKUP(CONCATENATE(V1724," ",W1724),'#Input Lists#'!$K$3:$L$827,2,FALSE),"")</f>
        <v/>
      </c>
      <c r="AU1724" s="125">
        <f>IFERROR(VLOOKUP(AA1724,'#Input Lists#'!$BU$3:$BV$8,2,FALSE),"")</f>
        <v>1</v>
      </c>
      <c r="AV1724" s="118" t="str">
        <f>IFERROR(VLOOKUP(AB1724,'#Input Lists#'!$BO$3:$BP$9,2,FALSE),"")</f>
        <v/>
      </c>
      <c r="AW1724" s="118">
        <f>IFERROR(VLOOKUP(AC1724,'#Input Lists#'!$BL$3:$BM$7,2,FALSE),"")</f>
        <v>1</v>
      </c>
      <c r="AX1724" s="52" t="e">
        <f>VLOOKUP(AQ1724,'#Location List#'!$D$3:$K$150,4,FALSE)</f>
        <v>#N/A</v>
      </c>
      <c r="AY1724" s="273" t="e">
        <f>VLOOKUP(AX1724,'#Location List#'!$Z$3:$AA$13,2,FALSE)</f>
        <v>#N/A</v>
      </c>
      <c r="AZ1724" s="126" t="e">
        <f>VLOOKUP($AT1724,'#Input Lists#'!$L$3:$S$1033,6,FALSE)</f>
        <v>#N/A</v>
      </c>
      <c r="BA1724" s="239" t="e">
        <f>VLOOKUP($AT1724,'#Input Lists#'!$L$3:$S$833,7,FALSE)</f>
        <v>#N/A</v>
      </c>
      <c r="BB1724" s="239" t="e">
        <f>VLOOKUP($AT1724,'#Input Lists#'!$L$3:$S$833,8,FALSE)</f>
        <v>#N/A</v>
      </c>
      <c r="BC1724" s="91" t="str">
        <f t="shared" si="164"/>
        <v/>
      </c>
      <c r="BD1724" s="91" t="str">
        <f t="shared" si="165"/>
        <v/>
      </c>
      <c r="BE1724" s="15" t="str">
        <f t="shared" si="166"/>
        <v/>
      </c>
      <c r="BF1724" s="92" t="str">
        <f t="shared" si="167"/>
        <v>No Sighting Date</v>
      </c>
    </row>
    <row r="1725" spans="1:58" x14ac:dyDescent="0.25">
      <c r="A1725" s="118">
        <v>1720</v>
      </c>
      <c r="B1725" s="119"/>
      <c r="C1725" s="120"/>
      <c r="D1725" s="121"/>
      <c r="E1725" s="121"/>
      <c r="F1725" s="236"/>
      <c r="G1725" s="122" t="str">
        <f>IFERROR(VLOOKUP(F1725,'#Location List#'!$U$3:$V$1154,2,FALSE),"")</f>
        <v/>
      </c>
      <c r="H1725" s="120"/>
      <c r="I1725" s="120"/>
      <c r="J1725" s="120"/>
      <c r="K1725" s="120"/>
      <c r="L1725" s="120"/>
      <c r="M1725" s="120"/>
      <c r="N1725" s="120"/>
      <c r="O1725" s="120"/>
      <c r="P1725" s="120"/>
      <c r="Q1725" s="120"/>
      <c r="R1725" s="120"/>
      <c r="S1725" s="120"/>
      <c r="T1725" s="205">
        <f t="shared" si="162"/>
        <v>0</v>
      </c>
      <c r="U1725" s="205">
        <f t="shared" si="163"/>
        <v>0</v>
      </c>
      <c r="V1725" s="210"/>
      <c r="W1725" s="210"/>
      <c r="X1725" s="23" t="str">
        <f>IFERROR(VLOOKUP(AT1725,'#Input Lists#'!$L$3:$AH$833,3,FALSE)," ")</f>
        <v xml:space="preserve"> </v>
      </c>
      <c r="Y1725" s="23" t="str">
        <f>IFERROR(VLOOKUP(AT1725,'#Input Lists#'!$L$3:$AH$833,5,FALSE)," ")</f>
        <v xml:space="preserve"> </v>
      </c>
      <c r="Z1725" s="206" t="str">
        <f>IFERROR(VLOOKUP(AT1725,'#Input Lists#'!$L$3:$AH$833,9,FALSE)," ")</f>
        <v xml:space="preserve"> </v>
      </c>
      <c r="AA1725" s="119" t="s">
        <v>1527</v>
      </c>
      <c r="AB1725" s="120"/>
      <c r="AC1725" s="123"/>
      <c r="AD1725" s="123"/>
      <c r="AE1725" s="123"/>
      <c r="AF1725" s="123"/>
      <c r="AG1725" s="123"/>
      <c r="AH1725" s="123"/>
      <c r="AI1725" s="123"/>
      <c r="AJ1725" s="123"/>
      <c r="AK1725" s="123"/>
      <c r="AL1725" s="123"/>
      <c r="AM1725" s="123"/>
      <c r="AN1725" s="123"/>
      <c r="AO1725" s="123"/>
      <c r="AP1725" s="120"/>
      <c r="AQ1725" s="125" t="str">
        <f>IFERROR(VLOOKUP(G1725,'#Location List#'!$C$3:$D$150,2,FALSE),"")</f>
        <v/>
      </c>
      <c r="AR1725" s="125" t="str">
        <f>IFERROR(VLOOKUP(F1725,'#Location List#'!$Q$3:$R$1154,2,FALSE),"")</f>
        <v/>
      </c>
      <c r="AS1725" s="125" t="str">
        <f>IFERROR(VLOOKUP(V1725,'#Input Lists#'!$B$3:$D$46,3,FALSE),"")</f>
        <v/>
      </c>
      <c r="AT1725" s="125" t="str">
        <f>IFERROR(VLOOKUP(CONCATENATE(V1725," ",W1725),'#Input Lists#'!$K$3:$L$827,2,FALSE),"")</f>
        <v/>
      </c>
      <c r="AU1725" s="125">
        <f>IFERROR(VLOOKUP(AA1725,'#Input Lists#'!$BU$3:$BV$8,2,FALSE),"")</f>
        <v>1</v>
      </c>
      <c r="AV1725" s="118" t="str">
        <f>IFERROR(VLOOKUP(AB1725,'#Input Lists#'!$BO$3:$BP$9,2,FALSE),"")</f>
        <v/>
      </c>
      <c r="AW1725" s="118">
        <f>IFERROR(VLOOKUP(AC1725,'#Input Lists#'!$BL$3:$BM$7,2,FALSE),"")</f>
        <v>1</v>
      </c>
      <c r="AX1725" s="52" t="e">
        <f>VLOOKUP(AQ1725,'#Location List#'!$D$3:$K$150,4,FALSE)</f>
        <v>#N/A</v>
      </c>
      <c r="AY1725" s="273" t="e">
        <f>VLOOKUP(AX1725,'#Location List#'!$Z$3:$AA$13,2,FALSE)</f>
        <v>#N/A</v>
      </c>
      <c r="AZ1725" s="126" t="e">
        <f>VLOOKUP($AT1725,'#Input Lists#'!$L$3:$S$1033,6,FALSE)</f>
        <v>#N/A</v>
      </c>
      <c r="BA1725" s="239" t="e">
        <f>VLOOKUP($AT1725,'#Input Lists#'!$L$3:$S$833,7,FALSE)</f>
        <v>#N/A</v>
      </c>
      <c r="BB1725" s="239" t="e">
        <f>VLOOKUP($AT1725,'#Input Lists#'!$L$3:$S$833,8,FALSE)</f>
        <v>#N/A</v>
      </c>
      <c r="BC1725" s="91" t="str">
        <f t="shared" si="164"/>
        <v/>
      </c>
      <c r="BD1725" s="91" t="str">
        <f t="shared" si="165"/>
        <v/>
      </c>
      <c r="BE1725" s="15" t="str">
        <f t="shared" si="166"/>
        <v/>
      </c>
      <c r="BF1725" s="92" t="str">
        <f t="shared" si="167"/>
        <v>No Sighting Date</v>
      </c>
    </row>
    <row r="1726" spans="1:58" x14ac:dyDescent="0.25">
      <c r="A1726" s="118">
        <v>1721</v>
      </c>
      <c r="B1726" s="119"/>
      <c r="C1726" s="120"/>
      <c r="D1726" s="121"/>
      <c r="E1726" s="121"/>
      <c r="F1726" s="236"/>
      <c r="G1726" s="122" t="str">
        <f>IFERROR(VLOOKUP(F1726,'#Location List#'!$U$3:$V$1154,2,FALSE),"")</f>
        <v/>
      </c>
      <c r="H1726" s="120"/>
      <c r="I1726" s="120"/>
      <c r="J1726" s="120"/>
      <c r="K1726" s="120"/>
      <c r="L1726" s="120"/>
      <c r="M1726" s="120"/>
      <c r="N1726" s="120"/>
      <c r="O1726" s="120"/>
      <c r="P1726" s="120"/>
      <c r="Q1726" s="120"/>
      <c r="R1726" s="120"/>
      <c r="S1726" s="120"/>
      <c r="T1726" s="205">
        <f t="shared" si="162"/>
        <v>0</v>
      </c>
      <c r="U1726" s="205">
        <f t="shared" si="163"/>
        <v>0</v>
      </c>
      <c r="V1726" s="210"/>
      <c r="W1726" s="210"/>
      <c r="X1726" s="23" t="str">
        <f>IFERROR(VLOOKUP(AT1726,'#Input Lists#'!$L$3:$AH$833,3,FALSE)," ")</f>
        <v xml:space="preserve"> </v>
      </c>
      <c r="Y1726" s="23" t="str">
        <f>IFERROR(VLOOKUP(AT1726,'#Input Lists#'!$L$3:$AH$833,5,FALSE)," ")</f>
        <v xml:space="preserve"> </v>
      </c>
      <c r="Z1726" s="206" t="str">
        <f>IFERROR(VLOOKUP(AT1726,'#Input Lists#'!$L$3:$AH$833,9,FALSE)," ")</f>
        <v xml:space="preserve"> </v>
      </c>
      <c r="AA1726" s="119" t="s">
        <v>1527</v>
      </c>
      <c r="AB1726" s="120"/>
      <c r="AC1726" s="123"/>
      <c r="AD1726" s="123"/>
      <c r="AE1726" s="123"/>
      <c r="AF1726" s="123"/>
      <c r="AG1726" s="123"/>
      <c r="AH1726" s="123"/>
      <c r="AI1726" s="123"/>
      <c r="AJ1726" s="123"/>
      <c r="AK1726" s="123"/>
      <c r="AL1726" s="123"/>
      <c r="AM1726" s="123"/>
      <c r="AN1726" s="123"/>
      <c r="AO1726" s="123"/>
      <c r="AP1726" s="120"/>
      <c r="AQ1726" s="125" t="str">
        <f>IFERROR(VLOOKUP(G1726,'#Location List#'!$C$3:$D$150,2,FALSE),"")</f>
        <v/>
      </c>
      <c r="AR1726" s="125" t="str">
        <f>IFERROR(VLOOKUP(F1726,'#Location List#'!$Q$3:$R$1154,2,FALSE),"")</f>
        <v/>
      </c>
      <c r="AS1726" s="125" t="str">
        <f>IFERROR(VLOOKUP(V1726,'#Input Lists#'!$B$3:$D$46,3,FALSE),"")</f>
        <v/>
      </c>
      <c r="AT1726" s="125" t="str">
        <f>IFERROR(VLOOKUP(CONCATENATE(V1726," ",W1726),'#Input Lists#'!$K$3:$L$827,2,FALSE),"")</f>
        <v/>
      </c>
      <c r="AU1726" s="125">
        <f>IFERROR(VLOOKUP(AA1726,'#Input Lists#'!$BU$3:$BV$8,2,FALSE),"")</f>
        <v>1</v>
      </c>
      <c r="AV1726" s="118" t="str">
        <f>IFERROR(VLOOKUP(AB1726,'#Input Lists#'!$BO$3:$BP$9,2,FALSE),"")</f>
        <v/>
      </c>
      <c r="AW1726" s="118">
        <f>IFERROR(VLOOKUP(AC1726,'#Input Lists#'!$BL$3:$BM$7,2,FALSE),"")</f>
        <v>1</v>
      </c>
      <c r="AX1726" s="52" t="e">
        <f>VLOOKUP(AQ1726,'#Location List#'!$D$3:$K$150,4,FALSE)</f>
        <v>#N/A</v>
      </c>
      <c r="AY1726" s="273" t="e">
        <f>VLOOKUP(AX1726,'#Location List#'!$Z$3:$AA$13,2,FALSE)</f>
        <v>#N/A</v>
      </c>
      <c r="AZ1726" s="126" t="e">
        <f>VLOOKUP($AT1726,'#Input Lists#'!$L$3:$S$1033,6,FALSE)</f>
        <v>#N/A</v>
      </c>
      <c r="BA1726" s="239" t="e">
        <f>VLOOKUP($AT1726,'#Input Lists#'!$L$3:$S$833,7,FALSE)</f>
        <v>#N/A</v>
      </c>
      <c r="BB1726" s="239" t="e">
        <f>VLOOKUP($AT1726,'#Input Lists#'!$L$3:$S$833,8,FALSE)</f>
        <v>#N/A</v>
      </c>
      <c r="BC1726" s="91" t="str">
        <f t="shared" si="164"/>
        <v/>
      </c>
      <c r="BD1726" s="91" t="str">
        <f t="shared" si="165"/>
        <v/>
      </c>
      <c r="BE1726" s="15" t="str">
        <f t="shared" si="166"/>
        <v/>
      </c>
      <c r="BF1726" s="92" t="str">
        <f t="shared" si="167"/>
        <v>No Sighting Date</v>
      </c>
    </row>
    <row r="1727" spans="1:58" x14ac:dyDescent="0.25">
      <c r="A1727" s="118">
        <v>1722</v>
      </c>
      <c r="B1727" s="119"/>
      <c r="C1727" s="120"/>
      <c r="D1727" s="121"/>
      <c r="E1727" s="121"/>
      <c r="F1727" s="236"/>
      <c r="G1727" s="122" t="str">
        <f>IFERROR(VLOOKUP(F1727,'#Location List#'!$U$3:$V$1154,2,FALSE),"")</f>
        <v/>
      </c>
      <c r="H1727" s="120"/>
      <c r="I1727" s="120"/>
      <c r="J1727" s="120"/>
      <c r="K1727" s="120"/>
      <c r="L1727" s="120"/>
      <c r="M1727" s="120"/>
      <c r="N1727" s="120"/>
      <c r="O1727" s="120"/>
      <c r="P1727" s="120"/>
      <c r="Q1727" s="120"/>
      <c r="R1727" s="120"/>
      <c r="S1727" s="120"/>
      <c r="T1727" s="205">
        <f t="shared" si="162"/>
        <v>0</v>
      </c>
      <c r="U1727" s="205">
        <f t="shared" si="163"/>
        <v>0</v>
      </c>
      <c r="V1727" s="210"/>
      <c r="W1727" s="210"/>
      <c r="X1727" s="23" t="str">
        <f>IFERROR(VLOOKUP(AT1727,'#Input Lists#'!$L$3:$AH$833,3,FALSE)," ")</f>
        <v xml:space="preserve"> </v>
      </c>
      <c r="Y1727" s="23" t="str">
        <f>IFERROR(VLOOKUP(AT1727,'#Input Lists#'!$L$3:$AH$833,5,FALSE)," ")</f>
        <v xml:space="preserve"> </v>
      </c>
      <c r="Z1727" s="206" t="str">
        <f>IFERROR(VLOOKUP(AT1727,'#Input Lists#'!$L$3:$AH$833,9,FALSE)," ")</f>
        <v xml:space="preserve"> </v>
      </c>
      <c r="AA1727" s="119" t="s">
        <v>1527</v>
      </c>
      <c r="AB1727" s="120"/>
      <c r="AC1727" s="123"/>
      <c r="AD1727" s="123"/>
      <c r="AE1727" s="123"/>
      <c r="AF1727" s="123"/>
      <c r="AG1727" s="123"/>
      <c r="AH1727" s="123"/>
      <c r="AI1727" s="123"/>
      <c r="AJ1727" s="123"/>
      <c r="AK1727" s="123"/>
      <c r="AL1727" s="123"/>
      <c r="AM1727" s="123"/>
      <c r="AN1727" s="123"/>
      <c r="AO1727" s="123"/>
      <c r="AP1727" s="120"/>
      <c r="AQ1727" s="125" t="str">
        <f>IFERROR(VLOOKUP(G1727,'#Location List#'!$C$3:$D$150,2,FALSE),"")</f>
        <v/>
      </c>
      <c r="AR1727" s="125" t="str">
        <f>IFERROR(VLOOKUP(F1727,'#Location List#'!$Q$3:$R$1154,2,FALSE),"")</f>
        <v/>
      </c>
      <c r="AS1727" s="125" t="str">
        <f>IFERROR(VLOOKUP(V1727,'#Input Lists#'!$B$3:$D$46,3,FALSE),"")</f>
        <v/>
      </c>
      <c r="AT1727" s="125" t="str">
        <f>IFERROR(VLOOKUP(CONCATENATE(V1727," ",W1727),'#Input Lists#'!$K$3:$L$827,2,FALSE),"")</f>
        <v/>
      </c>
      <c r="AU1727" s="125">
        <f>IFERROR(VLOOKUP(AA1727,'#Input Lists#'!$BU$3:$BV$8,2,FALSE),"")</f>
        <v>1</v>
      </c>
      <c r="AV1727" s="118" t="str">
        <f>IFERROR(VLOOKUP(AB1727,'#Input Lists#'!$BO$3:$BP$9,2,FALSE),"")</f>
        <v/>
      </c>
      <c r="AW1727" s="118">
        <f>IFERROR(VLOOKUP(AC1727,'#Input Lists#'!$BL$3:$BM$7,2,FALSE),"")</f>
        <v>1</v>
      </c>
      <c r="AX1727" s="52" t="e">
        <f>VLOOKUP(AQ1727,'#Location List#'!$D$3:$K$150,4,FALSE)</f>
        <v>#N/A</v>
      </c>
      <c r="AY1727" s="273" t="e">
        <f>VLOOKUP(AX1727,'#Location List#'!$Z$3:$AA$13,2,FALSE)</f>
        <v>#N/A</v>
      </c>
      <c r="AZ1727" s="126" t="e">
        <f>VLOOKUP($AT1727,'#Input Lists#'!$L$3:$S$1033,6,FALSE)</f>
        <v>#N/A</v>
      </c>
      <c r="BA1727" s="239" t="e">
        <f>VLOOKUP($AT1727,'#Input Lists#'!$L$3:$S$833,7,FALSE)</f>
        <v>#N/A</v>
      </c>
      <c r="BB1727" s="239" t="e">
        <f>VLOOKUP($AT1727,'#Input Lists#'!$L$3:$S$833,8,FALSE)</f>
        <v>#N/A</v>
      </c>
      <c r="BC1727" s="91" t="str">
        <f t="shared" si="164"/>
        <v/>
      </c>
      <c r="BD1727" s="91" t="str">
        <f t="shared" si="165"/>
        <v/>
      </c>
      <c r="BE1727" s="15" t="str">
        <f t="shared" si="166"/>
        <v/>
      </c>
      <c r="BF1727" s="92" t="str">
        <f t="shared" si="167"/>
        <v>No Sighting Date</v>
      </c>
    </row>
    <row r="1728" spans="1:58" x14ac:dyDescent="0.25">
      <c r="A1728" s="118">
        <v>1723</v>
      </c>
      <c r="B1728" s="119"/>
      <c r="C1728" s="120"/>
      <c r="D1728" s="121"/>
      <c r="E1728" s="121"/>
      <c r="F1728" s="236"/>
      <c r="G1728" s="122" t="str">
        <f>IFERROR(VLOOKUP(F1728,'#Location List#'!$U$3:$V$1154,2,FALSE),"")</f>
        <v/>
      </c>
      <c r="H1728" s="120"/>
      <c r="I1728" s="120"/>
      <c r="J1728" s="120"/>
      <c r="K1728" s="120"/>
      <c r="L1728" s="120"/>
      <c r="M1728" s="120"/>
      <c r="N1728" s="120"/>
      <c r="O1728" s="120"/>
      <c r="P1728" s="120"/>
      <c r="Q1728" s="120"/>
      <c r="R1728" s="120"/>
      <c r="S1728" s="120"/>
      <c r="T1728" s="205">
        <f t="shared" si="162"/>
        <v>0</v>
      </c>
      <c r="U1728" s="205">
        <f t="shared" si="163"/>
        <v>0</v>
      </c>
      <c r="V1728" s="210"/>
      <c r="W1728" s="210"/>
      <c r="X1728" s="23" t="str">
        <f>IFERROR(VLOOKUP(AT1728,'#Input Lists#'!$L$3:$AH$833,3,FALSE)," ")</f>
        <v xml:space="preserve"> </v>
      </c>
      <c r="Y1728" s="23" t="str">
        <f>IFERROR(VLOOKUP(AT1728,'#Input Lists#'!$L$3:$AH$833,5,FALSE)," ")</f>
        <v xml:space="preserve"> </v>
      </c>
      <c r="Z1728" s="206" t="str">
        <f>IFERROR(VLOOKUP(AT1728,'#Input Lists#'!$L$3:$AH$833,9,FALSE)," ")</f>
        <v xml:space="preserve"> </v>
      </c>
      <c r="AA1728" s="119" t="s">
        <v>1527</v>
      </c>
      <c r="AB1728" s="120"/>
      <c r="AC1728" s="123"/>
      <c r="AD1728" s="123"/>
      <c r="AE1728" s="123"/>
      <c r="AF1728" s="123"/>
      <c r="AG1728" s="123"/>
      <c r="AH1728" s="123"/>
      <c r="AI1728" s="123"/>
      <c r="AJ1728" s="123"/>
      <c r="AK1728" s="123"/>
      <c r="AL1728" s="123"/>
      <c r="AM1728" s="123"/>
      <c r="AN1728" s="123"/>
      <c r="AO1728" s="123"/>
      <c r="AP1728" s="120"/>
      <c r="AQ1728" s="125" t="str">
        <f>IFERROR(VLOOKUP(G1728,'#Location List#'!$C$3:$D$150,2,FALSE),"")</f>
        <v/>
      </c>
      <c r="AR1728" s="125" t="str">
        <f>IFERROR(VLOOKUP(F1728,'#Location List#'!$Q$3:$R$1154,2,FALSE),"")</f>
        <v/>
      </c>
      <c r="AS1728" s="125" t="str">
        <f>IFERROR(VLOOKUP(V1728,'#Input Lists#'!$B$3:$D$46,3,FALSE),"")</f>
        <v/>
      </c>
      <c r="AT1728" s="125" t="str">
        <f>IFERROR(VLOOKUP(CONCATENATE(V1728," ",W1728),'#Input Lists#'!$K$3:$L$827,2,FALSE),"")</f>
        <v/>
      </c>
      <c r="AU1728" s="125">
        <f>IFERROR(VLOOKUP(AA1728,'#Input Lists#'!$BU$3:$BV$8,2,FALSE),"")</f>
        <v>1</v>
      </c>
      <c r="AV1728" s="118" t="str">
        <f>IFERROR(VLOOKUP(AB1728,'#Input Lists#'!$BO$3:$BP$9,2,FALSE),"")</f>
        <v/>
      </c>
      <c r="AW1728" s="118">
        <f>IFERROR(VLOOKUP(AC1728,'#Input Lists#'!$BL$3:$BM$7,2,FALSE),"")</f>
        <v>1</v>
      </c>
      <c r="AX1728" s="52" t="e">
        <f>VLOOKUP(AQ1728,'#Location List#'!$D$3:$K$150,4,FALSE)</f>
        <v>#N/A</v>
      </c>
      <c r="AY1728" s="273" t="e">
        <f>VLOOKUP(AX1728,'#Location List#'!$Z$3:$AA$13,2,FALSE)</f>
        <v>#N/A</v>
      </c>
      <c r="AZ1728" s="126" t="e">
        <f>VLOOKUP($AT1728,'#Input Lists#'!$L$3:$S$1033,6,FALSE)</f>
        <v>#N/A</v>
      </c>
      <c r="BA1728" s="239" t="e">
        <f>VLOOKUP($AT1728,'#Input Lists#'!$L$3:$S$833,7,FALSE)</f>
        <v>#N/A</v>
      </c>
      <c r="BB1728" s="239" t="e">
        <f>VLOOKUP($AT1728,'#Input Lists#'!$L$3:$S$833,8,FALSE)</f>
        <v>#N/A</v>
      </c>
      <c r="BC1728" s="91" t="str">
        <f t="shared" si="164"/>
        <v/>
      </c>
      <c r="BD1728" s="91" t="str">
        <f t="shared" si="165"/>
        <v/>
      </c>
      <c r="BE1728" s="15" t="str">
        <f t="shared" si="166"/>
        <v/>
      </c>
      <c r="BF1728" s="92" t="str">
        <f t="shared" si="167"/>
        <v>No Sighting Date</v>
      </c>
    </row>
    <row r="1729" spans="1:58" x14ac:dyDescent="0.25">
      <c r="A1729" s="118">
        <v>1724</v>
      </c>
      <c r="B1729" s="119"/>
      <c r="C1729" s="120"/>
      <c r="D1729" s="121"/>
      <c r="E1729" s="121"/>
      <c r="F1729" s="236"/>
      <c r="G1729" s="122" t="str">
        <f>IFERROR(VLOOKUP(F1729,'#Location List#'!$U$3:$V$1154,2,FALSE),"")</f>
        <v/>
      </c>
      <c r="H1729" s="120"/>
      <c r="I1729" s="120"/>
      <c r="J1729" s="120"/>
      <c r="K1729" s="120"/>
      <c r="L1729" s="120"/>
      <c r="M1729" s="120"/>
      <c r="N1729" s="120"/>
      <c r="O1729" s="120"/>
      <c r="P1729" s="120"/>
      <c r="Q1729" s="120"/>
      <c r="R1729" s="120"/>
      <c r="S1729" s="120"/>
      <c r="T1729" s="205">
        <f t="shared" si="162"/>
        <v>0</v>
      </c>
      <c r="U1729" s="205">
        <f t="shared" si="163"/>
        <v>0</v>
      </c>
      <c r="V1729" s="210"/>
      <c r="W1729" s="210"/>
      <c r="X1729" s="23" t="str">
        <f>IFERROR(VLOOKUP(AT1729,'#Input Lists#'!$L$3:$AH$833,3,FALSE)," ")</f>
        <v xml:space="preserve"> </v>
      </c>
      <c r="Y1729" s="23" t="str">
        <f>IFERROR(VLOOKUP(AT1729,'#Input Lists#'!$L$3:$AH$833,5,FALSE)," ")</f>
        <v xml:space="preserve"> </v>
      </c>
      <c r="Z1729" s="206" t="str">
        <f>IFERROR(VLOOKUP(AT1729,'#Input Lists#'!$L$3:$AH$833,9,FALSE)," ")</f>
        <v xml:space="preserve"> </v>
      </c>
      <c r="AA1729" s="119" t="s">
        <v>1527</v>
      </c>
      <c r="AB1729" s="120"/>
      <c r="AC1729" s="123"/>
      <c r="AD1729" s="123"/>
      <c r="AE1729" s="123"/>
      <c r="AF1729" s="123"/>
      <c r="AG1729" s="123"/>
      <c r="AH1729" s="123"/>
      <c r="AI1729" s="123"/>
      <c r="AJ1729" s="123"/>
      <c r="AK1729" s="123"/>
      <c r="AL1729" s="123"/>
      <c r="AM1729" s="123"/>
      <c r="AN1729" s="123"/>
      <c r="AO1729" s="123"/>
      <c r="AP1729" s="120"/>
      <c r="AQ1729" s="125" t="str">
        <f>IFERROR(VLOOKUP(G1729,'#Location List#'!$C$3:$D$150,2,FALSE),"")</f>
        <v/>
      </c>
      <c r="AR1729" s="125" t="str">
        <f>IFERROR(VLOOKUP(F1729,'#Location List#'!$Q$3:$R$1154,2,FALSE),"")</f>
        <v/>
      </c>
      <c r="AS1729" s="125" t="str">
        <f>IFERROR(VLOOKUP(V1729,'#Input Lists#'!$B$3:$D$46,3,FALSE),"")</f>
        <v/>
      </c>
      <c r="AT1729" s="125" t="str">
        <f>IFERROR(VLOOKUP(CONCATENATE(V1729," ",W1729),'#Input Lists#'!$K$3:$L$827,2,FALSE),"")</f>
        <v/>
      </c>
      <c r="AU1729" s="125">
        <f>IFERROR(VLOOKUP(AA1729,'#Input Lists#'!$BU$3:$BV$8,2,FALSE),"")</f>
        <v>1</v>
      </c>
      <c r="AV1729" s="118" t="str">
        <f>IFERROR(VLOOKUP(AB1729,'#Input Lists#'!$BO$3:$BP$9,2,FALSE),"")</f>
        <v/>
      </c>
      <c r="AW1729" s="118">
        <f>IFERROR(VLOOKUP(AC1729,'#Input Lists#'!$BL$3:$BM$7,2,FALSE),"")</f>
        <v>1</v>
      </c>
      <c r="AX1729" s="52" t="e">
        <f>VLOOKUP(AQ1729,'#Location List#'!$D$3:$K$150,4,FALSE)</f>
        <v>#N/A</v>
      </c>
      <c r="AY1729" s="273" t="e">
        <f>VLOOKUP(AX1729,'#Location List#'!$Z$3:$AA$13,2,FALSE)</f>
        <v>#N/A</v>
      </c>
      <c r="AZ1729" s="126" t="e">
        <f>VLOOKUP($AT1729,'#Input Lists#'!$L$3:$S$1033,6,FALSE)</f>
        <v>#N/A</v>
      </c>
      <c r="BA1729" s="239" t="e">
        <f>VLOOKUP($AT1729,'#Input Lists#'!$L$3:$S$833,7,FALSE)</f>
        <v>#N/A</v>
      </c>
      <c r="BB1729" s="239" t="e">
        <f>VLOOKUP($AT1729,'#Input Lists#'!$L$3:$S$833,8,FALSE)</f>
        <v>#N/A</v>
      </c>
      <c r="BC1729" s="91" t="str">
        <f t="shared" si="164"/>
        <v/>
      </c>
      <c r="BD1729" s="91" t="str">
        <f t="shared" si="165"/>
        <v/>
      </c>
      <c r="BE1729" s="15" t="str">
        <f t="shared" si="166"/>
        <v/>
      </c>
      <c r="BF1729" s="92" t="str">
        <f t="shared" si="167"/>
        <v>No Sighting Date</v>
      </c>
    </row>
    <row r="1730" spans="1:58" x14ac:dyDescent="0.25">
      <c r="A1730" s="118">
        <v>1725</v>
      </c>
      <c r="B1730" s="119"/>
      <c r="C1730" s="120"/>
      <c r="D1730" s="121"/>
      <c r="E1730" s="121"/>
      <c r="F1730" s="236"/>
      <c r="G1730" s="122" t="str">
        <f>IFERROR(VLOOKUP(F1730,'#Location List#'!$U$3:$V$1154,2,FALSE),"")</f>
        <v/>
      </c>
      <c r="H1730" s="120"/>
      <c r="I1730" s="120"/>
      <c r="J1730" s="120"/>
      <c r="K1730" s="120"/>
      <c r="L1730" s="120"/>
      <c r="M1730" s="120"/>
      <c r="N1730" s="120"/>
      <c r="O1730" s="120"/>
      <c r="P1730" s="120"/>
      <c r="Q1730" s="120"/>
      <c r="R1730" s="120"/>
      <c r="S1730" s="120"/>
      <c r="T1730" s="205">
        <f t="shared" si="162"/>
        <v>0</v>
      </c>
      <c r="U1730" s="205">
        <f t="shared" si="163"/>
        <v>0</v>
      </c>
      <c r="V1730" s="210"/>
      <c r="W1730" s="210"/>
      <c r="X1730" s="23" t="str">
        <f>IFERROR(VLOOKUP(AT1730,'#Input Lists#'!$L$3:$AH$833,3,FALSE)," ")</f>
        <v xml:space="preserve"> </v>
      </c>
      <c r="Y1730" s="23" t="str">
        <f>IFERROR(VLOOKUP(AT1730,'#Input Lists#'!$L$3:$AH$833,5,FALSE)," ")</f>
        <v xml:space="preserve"> </v>
      </c>
      <c r="Z1730" s="206" t="str">
        <f>IFERROR(VLOOKUP(AT1730,'#Input Lists#'!$L$3:$AH$833,9,FALSE)," ")</f>
        <v xml:space="preserve"> </v>
      </c>
      <c r="AA1730" s="119" t="s">
        <v>1527</v>
      </c>
      <c r="AB1730" s="120"/>
      <c r="AC1730" s="123"/>
      <c r="AD1730" s="123"/>
      <c r="AE1730" s="123"/>
      <c r="AF1730" s="123"/>
      <c r="AG1730" s="123"/>
      <c r="AH1730" s="123"/>
      <c r="AI1730" s="123"/>
      <c r="AJ1730" s="123"/>
      <c r="AK1730" s="123"/>
      <c r="AL1730" s="123"/>
      <c r="AM1730" s="123"/>
      <c r="AN1730" s="123"/>
      <c r="AO1730" s="123"/>
      <c r="AP1730" s="120"/>
      <c r="AQ1730" s="125" t="str">
        <f>IFERROR(VLOOKUP(G1730,'#Location List#'!$C$3:$D$150,2,FALSE),"")</f>
        <v/>
      </c>
      <c r="AR1730" s="125" t="str">
        <f>IFERROR(VLOOKUP(F1730,'#Location List#'!$Q$3:$R$1154,2,FALSE),"")</f>
        <v/>
      </c>
      <c r="AS1730" s="125" t="str">
        <f>IFERROR(VLOOKUP(V1730,'#Input Lists#'!$B$3:$D$46,3,FALSE),"")</f>
        <v/>
      </c>
      <c r="AT1730" s="125" t="str">
        <f>IFERROR(VLOOKUP(CONCATENATE(V1730," ",W1730),'#Input Lists#'!$K$3:$L$827,2,FALSE),"")</f>
        <v/>
      </c>
      <c r="AU1730" s="125">
        <f>IFERROR(VLOOKUP(AA1730,'#Input Lists#'!$BU$3:$BV$8,2,FALSE),"")</f>
        <v>1</v>
      </c>
      <c r="AV1730" s="118" t="str">
        <f>IFERROR(VLOOKUP(AB1730,'#Input Lists#'!$BO$3:$BP$9,2,FALSE),"")</f>
        <v/>
      </c>
      <c r="AW1730" s="118">
        <f>IFERROR(VLOOKUP(AC1730,'#Input Lists#'!$BL$3:$BM$7,2,FALSE),"")</f>
        <v>1</v>
      </c>
      <c r="AX1730" s="52" t="e">
        <f>VLOOKUP(AQ1730,'#Location List#'!$D$3:$K$150,4,FALSE)</f>
        <v>#N/A</v>
      </c>
      <c r="AY1730" s="273" t="e">
        <f>VLOOKUP(AX1730,'#Location List#'!$Z$3:$AA$13,2,FALSE)</f>
        <v>#N/A</v>
      </c>
      <c r="AZ1730" s="126" t="e">
        <f>VLOOKUP($AT1730,'#Input Lists#'!$L$3:$S$1033,6,FALSE)</f>
        <v>#N/A</v>
      </c>
      <c r="BA1730" s="239" t="e">
        <f>VLOOKUP($AT1730,'#Input Lists#'!$L$3:$S$833,7,FALSE)</f>
        <v>#N/A</v>
      </c>
      <c r="BB1730" s="239" t="e">
        <f>VLOOKUP($AT1730,'#Input Lists#'!$L$3:$S$833,8,FALSE)</f>
        <v>#N/A</v>
      </c>
      <c r="BC1730" s="91" t="str">
        <f t="shared" si="164"/>
        <v/>
      </c>
      <c r="BD1730" s="91" t="str">
        <f t="shared" si="165"/>
        <v/>
      </c>
      <c r="BE1730" s="15" t="str">
        <f t="shared" si="166"/>
        <v/>
      </c>
      <c r="BF1730" s="92" t="str">
        <f t="shared" si="167"/>
        <v>No Sighting Date</v>
      </c>
    </row>
    <row r="1731" spans="1:58" x14ac:dyDescent="0.25">
      <c r="A1731" s="118">
        <v>1726</v>
      </c>
      <c r="B1731" s="119"/>
      <c r="C1731" s="120"/>
      <c r="D1731" s="121"/>
      <c r="E1731" s="121"/>
      <c r="F1731" s="236"/>
      <c r="G1731" s="122" t="str">
        <f>IFERROR(VLOOKUP(F1731,'#Location List#'!$U$3:$V$1154,2,FALSE),"")</f>
        <v/>
      </c>
      <c r="H1731" s="120"/>
      <c r="I1731" s="120"/>
      <c r="J1731" s="120"/>
      <c r="K1731" s="120"/>
      <c r="L1731" s="120"/>
      <c r="M1731" s="120"/>
      <c r="N1731" s="120"/>
      <c r="O1731" s="120"/>
      <c r="P1731" s="120"/>
      <c r="Q1731" s="120"/>
      <c r="R1731" s="120"/>
      <c r="S1731" s="120"/>
      <c r="T1731" s="205">
        <f t="shared" si="162"/>
        <v>0</v>
      </c>
      <c r="U1731" s="205">
        <f t="shared" si="163"/>
        <v>0</v>
      </c>
      <c r="V1731" s="210"/>
      <c r="W1731" s="210"/>
      <c r="X1731" s="23" t="str">
        <f>IFERROR(VLOOKUP(AT1731,'#Input Lists#'!$L$3:$AH$833,3,FALSE)," ")</f>
        <v xml:space="preserve"> </v>
      </c>
      <c r="Y1731" s="23" t="str">
        <f>IFERROR(VLOOKUP(AT1731,'#Input Lists#'!$L$3:$AH$833,5,FALSE)," ")</f>
        <v xml:space="preserve"> </v>
      </c>
      <c r="Z1731" s="206" t="str">
        <f>IFERROR(VLOOKUP(AT1731,'#Input Lists#'!$L$3:$AH$833,9,FALSE)," ")</f>
        <v xml:space="preserve"> </v>
      </c>
      <c r="AA1731" s="119" t="s">
        <v>1527</v>
      </c>
      <c r="AB1731" s="120"/>
      <c r="AC1731" s="123"/>
      <c r="AD1731" s="123"/>
      <c r="AE1731" s="123"/>
      <c r="AF1731" s="123"/>
      <c r="AG1731" s="123"/>
      <c r="AH1731" s="123"/>
      <c r="AI1731" s="123"/>
      <c r="AJ1731" s="123"/>
      <c r="AK1731" s="123"/>
      <c r="AL1731" s="123"/>
      <c r="AM1731" s="123"/>
      <c r="AN1731" s="123"/>
      <c r="AO1731" s="123"/>
      <c r="AP1731" s="120"/>
      <c r="AQ1731" s="125" t="str">
        <f>IFERROR(VLOOKUP(G1731,'#Location List#'!$C$3:$D$150,2,FALSE),"")</f>
        <v/>
      </c>
      <c r="AR1731" s="125" t="str">
        <f>IFERROR(VLOOKUP(F1731,'#Location List#'!$Q$3:$R$1154,2,FALSE),"")</f>
        <v/>
      </c>
      <c r="AS1731" s="125" t="str">
        <f>IFERROR(VLOOKUP(V1731,'#Input Lists#'!$B$3:$D$46,3,FALSE),"")</f>
        <v/>
      </c>
      <c r="AT1731" s="125" t="str">
        <f>IFERROR(VLOOKUP(CONCATENATE(V1731," ",W1731),'#Input Lists#'!$K$3:$L$827,2,FALSE),"")</f>
        <v/>
      </c>
      <c r="AU1731" s="125">
        <f>IFERROR(VLOOKUP(AA1731,'#Input Lists#'!$BU$3:$BV$8,2,FALSE),"")</f>
        <v>1</v>
      </c>
      <c r="AV1731" s="118" t="str">
        <f>IFERROR(VLOOKUP(AB1731,'#Input Lists#'!$BO$3:$BP$9,2,FALSE),"")</f>
        <v/>
      </c>
      <c r="AW1731" s="118">
        <f>IFERROR(VLOOKUP(AC1731,'#Input Lists#'!$BL$3:$BM$7,2,FALSE),"")</f>
        <v>1</v>
      </c>
      <c r="AX1731" s="52" t="e">
        <f>VLOOKUP(AQ1731,'#Location List#'!$D$3:$K$150,4,FALSE)</f>
        <v>#N/A</v>
      </c>
      <c r="AY1731" s="273" t="e">
        <f>VLOOKUP(AX1731,'#Location List#'!$Z$3:$AA$13,2,FALSE)</f>
        <v>#N/A</v>
      </c>
      <c r="AZ1731" s="126" t="e">
        <f>VLOOKUP($AT1731,'#Input Lists#'!$L$3:$S$1033,6,FALSE)</f>
        <v>#N/A</v>
      </c>
      <c r="BA1731" s="239" t="e">
        <f>VLOOKUP($AT1731,'#Input Lists#'!$L$3:$S$833,7,FALSE)</f>
        <v>#N/A</v>
      </c>
      <c r="BB1731" s="239" t="e">
        <f>VLOOKUP($AT1731,'#Input Lists#'!$L$3:$S$833,8,FALSE)</f>
        <v>#N/A</v>
      </c>
      <c r="BC1731" s="91" t="str">
        <f t="shared" si="164"/>
        <v/>
      </c>
      <c r="BD1731" s="91" t="str">
        <f t="shared" si="165"/>
        <v/>
      </c>
      <c r="BE1731" s="15" t="str">
        <f t="shared" si="166"/>
        <v/>
      </c>
      <c r="BF1731" s="92" t="str">
        <f t="shared" si="167"/>
        <v>No Sighting Date</v>
      </c>
    </row>
    <row r="1732" spans="1:58" x14ac:dyDescent="0.25">
      <c r="A1732" s="118">
        <v>1727</v>
      </c>
      <c r="B1732" s="119"/>
      <c r="C1732" s="120"/>
      <c r="D1732" s="121"/>
      <c r="E1732" s="121"/>
      <c r="F1732" s="236"/>
      <c r="G1732" s="122" t="str">
        <f>IFERROR(VLOOKUP(F1732,'#Location List#'!$U$3:$V$1154,2,FALSE),"")</f>
        <v/>
      </c>
      <c r="H1732" s="120"/>
      <c r="I1732" s="120"/>
      <c r="J1732" s="120"/>
      <c r="K1732" s="120"/>
      <c r="L1732" s="120"/>
      <c r="M1732" s="120"/>
      <c r="N1732" s="120"/>
      <c r="O1732" s="120"/>
      <c r="P1732" s="120"/>
      <c r="Q1732" s="120"/>
      <c r="R1732" s="120"/>
      <c r="S1732" s="120"/>
      <c r="T1732" s="205">
        <f t="shared" si="162"/>
        <v>0</v>
      </c>
      <c r="U1732" s="205">
        <f t="shared" si="163"/>
        <v>0</v>
      </c>
      <c r="V1732" s="210"/>
      <c r="W1732" s="210"/>
      <c r="X1732" s="23" t="str">
        <f>IFERROR(VLOOKUP(AT1732,'#Input Lists#'!$L$3:$AH$833,3,FALSE)," ")</f>
        <v xml:space="preserve"> </v>
      </c>
      <c r="Y1732" s="23" t="str">
        <f>IFERROR(VLOOKUP(AT1732,'#Input Lists#'!$L$3:$AH$833,5,FALSE)," ")</f>
        <v xml:space="preserve"> </v>
      </c>
      <c r="Z1732" s="206" t="str">
        <f>IFERROR(VLOOKUP(AT1732,'#Input Lists#'!$L$3:$AH$833,9,FALSE)," ")</f>
        <v xml:space="preserve"> </v>
      </c>
      <c r="AA1732" s="119" t="s">
        <v>1527</v>
      </c>
      <c r="AB1732" s="120"/>
      <c r="AC1732" s="123"/>
      <c r="AD1732" s="123"/>
      <c r="AE1732" s="123"/>
      <c r="AF1732" s="123"/>
      <c r="AG1732" s="123"/>
      <c r="AH1732" s="123"/>
      <c r="AI1732" s="123"/>
      <c r="AJ1732" s="123"/>
      <c r="AK1732" s="123"/>
      <c r="AL1732" s="123"/>
      <c r="AM1732" s="123"/>
      <c r="AN1732" s="123"/>
      <c r="AO1732" s="123"/>
      <c r="AP1732" s="120"/>
      <c r="AQ1732" s="125" t="str">
        <f>IFERROR(VLOOKUP(G1732,'#Location List#'!$C$3:$D$150,2,FALSE),"")</f>
        <v/>
      </c>
      <c r="AR1732" s="125" t="str">
        <f>IFERROR(VLOOKUP(F1732,'#Location List#'!$Q$3:$R$1154,2,FALSE),"")</f>
        <v/>
      </c>
      <c r="AS1732" s="125" t="str">
        <f>IFERROR(VLOOKUP(V1732,'#Input Lists#'!$B$3:$D$46,3,FALSE),"")</f>
        <v/>
      </c>
      <c r="AT1732" s="125" t="str">
        <f>IFERROR(VLOOKUP(CONCATENATE(V1732," ",W1732),'#Input Lists#'!$K$3:$L$827,2,FALSE),"")</f>
        <v/>
      </c>
      <c r="AU1732" s="125">
        <f>IFERROR(VLOOKUP(AA1732,'#Input Lists#'!$BU$3:$BV$8,2,FALSE),"")</f>
        <v>1</v>
      </c>
      <c r="AV1732" s="118" t="str">
        <f>IFERROR(VLOOKUP(AB1732,'#Input Lists#'!$BO$3:$BP$9,2,FALSE),"")</f>
        <v/>
      </c>
      <c r="AW1732" s="118">
        <f>IFERROR(VLOOKUP(AC1732,'#Input Lists#'!$BL$3:$BM$7,2,FALSE),"")</f>
        <v>1</v>
      </c>
      <c r="AX1732" s="52" t="e">
        <f>VLOOKUP(AQ1732,'#Location List#'!$D$3:$K$150,4,FALSE)</f>
        <v>#N/A</v>
      </c>
      <c r="AY1732" s="273" t="e">
        <f>VLOOKUP(AX1732,'#Location List#'!$Z$3:$AA$13,2,FALSE)</f>
        <v>#N/A</v>
      </c>
      <c r="AZ1732" s="126" t="e">
        <f>VLOOKUP($AT1732,'#Input Lists#'!$L$3:$S$1033,6,FALSE)</f>
        <v>#N/A</v>
      </c>
      <c r="BA1732" s="239" t="e">
        <f>VLOOKUP($AT1732,'#Input Lists#'!$L$3:$S$833,7,FALSE)</f>
        <v>#N/A</v>
      </c>
      <c r="BB1732" s="239" t="e">
        <f>VLOOKUP($AT1732,'#Input Lists#'!$L$3:$S$833,8,FALSE)</f>
        <v>#N/A</v>
      </c>
      <c r="BC1732" s="91" t="str">
        <f t="shared" si="164"/>
        <v/>
      </c>
      <c r="BD1732" s="91" t="str">
        <f t="shared" si="165"/>
        <v/>
      </c>
      <c r="BE1732" s="15" t="str">
        <f t="shared" si="166"/>
        <v/>
      </c>
      <c r="BF1732" s="92" t="str">
        <f t="shared" si="167"/>
        <v>No Sighting Date</v>
      </c>
    </row>
    <row r="1733" spans="1:58" x14ac:dyDescent="0.25">
      <c r="A1733" s="118">
        <v>1728</v>
      </c>
      <c r="B1733" s="119"/>
      <c r="C1733" s="120"/>
      <c r="D1733" s="121"/>
      <c r="E1733" s="121"/>
      <c r="F1733" s="236"/>
      <c r="G1733" s="122" t="str">
        <f>IFERROR(VLOOKUP(F1733,'#Location List#'!$U$3:$V$1154,2,FALSE),"")</f>
        <v/>
      </c>
      <c r="H1733" s="120"/>
      <c r="I1733" s="120"/>
      <c r="J1733" s="120"/>
      <c r="K1733" s="120"/>
      <c r="L1733" s="120"/>
      <c r="M1733" s="120"/>
      <c r="N1733" s="120"/>
      <c r="O1733" s="120"/>
      <c r="P1733" s="120"/>
      <c r="Q1733" s="120"/>
      <c r="R1733" s="120"/>
      <c r="S1733" s="120"/>
      <c r="T1733" s="205">
        <f t="shared" si="162"/>
        <v>0</v>
      </c>
      <c r="U1733" s="205">
        <f t="shared" si="163"/>
        <v>0</v>
      </c>
      <c r="V1733" s="210"/>
      <c r="W1733" s="210"/>
      <c r="X1733" s="23" t="str">
        <f>IFERROR(VLOOKUP(AT1733,'#Input Lists#'!$L$3:$AH$833,3,FALSE)," ")</f>
        <v xml:space="preserve"> </v>
      </c>
      <c r="Y1733" s="23" t="str">
        <f>IFERROR(VLOOKUP(AT1733,'#Input Lists#'!$L$3:$AH$833,5,FALSE)," ")</f>
        <v xml:space="preserve"> </v>
      </c>
      <c r="Z1733" s="206" t="str">
        <f>IFERROR(VLOOKUP(AT1733,'#Input Lists#'!$L$3:$AH$833,9,FALSE)," ")</f>
        <v xml:space="preserve"> </v>
      </c>
      <c r="AA1733" s="119" t="s">
        <v>1527</v>
      </c>
      <c r="AB1733" s="120"/>
      <c r="AC1733" s="123"/>
      <c r="AD1733" s="123"/>
      <c r="AE1733" s="123"/>
      <c r="AF1733" s="123"/>
      <c r="AG1733" s="123"/>
      <c r="AH1733" s="123"/>
      <c r="AI1733" s="123"/>
      <c r="AJ1733" s="123"/>
      <c r="AK1733" s="123"/>
      <c r="AL1733" s="123"/>
      <c r="AM1733" s="123"/>
      <c r="AN1733" s="123"/>
      <c r="AO1733" s="123"/>
      <c r="AP1733" s="120"/>
      <c r="AQ1733" s="125" t="str">
        <f>IFERROR(VLOOKUP(G1733,'#Location List#'!$C$3:$D$150,2,FALSE),"")</f>
        <v/>
      </c>
      <c r="AR1733" s="125" t="str">
        <f>IFERROR(VLOOKUP(F1733,'#Location List#'!$Q$3:$R$1154,2,FALSE),"")</f>
        <v/>
      </c>
      <c r="AS1733" s="125" t="str">
        <f>IFERROR(VLOOKUP(V1733,'#Input Lists#'!$B$3:$D$46,3,FALSE),"")</f>
        <v/>
      </c>
      <c r="AT1733" s="125" t="str">
        <f>IFERROR(VLOOKUP(CONCATENATE(V1733," ",W1733),'#Input Lists#'!$K$3:$L$827,2,FALSE),"")</f>
        <v/>
      </c>
      <c r="AU1733" s="125">
        <f>IFERROR(VLOOKUP(AA1733,'#Input Lists#'!$BU$3:$BV$8,2,FALSE),"")</f>
        <v>1</v>
      </c>
      <c r="AV1733" s="118" t="str">
        <f>IFERROR(VLOOKUP(AB1733,'#Input Lists#'!$BO$3:$BP$9,2,FALSE),"")</f>
        <v/>
      </c>
      <c r="AW1733" s="118">
        <f>IFERROR(VLOOKUP(AC1733,'#Input Lists#'!$BL$3:$BM$7,2,FALSE),"")</f>
        <v>1</v>
      </c>
      <c r="AX1733" s="52" t="e">
        <f>VLOOKUP(AQ1733,'#Location List#'!$D$3:$K$150,4,FALSE)</f>
        <v>#N/A</v>
      </c>
      <c r="AY1733" s="273" t="e">
        <f>VLOOKUP(AX1733,'#Location List#'!$Z$3:$AA$13,2,FALSE)</f>
        <v>#N/A</v>
      </c>
      <c r="AZ1733" s="126" t="e">
        <f>VLOOKUP($AT1733,'#Input Lists#'!$L$3:$S$1033,6,FALSE)</f>
        <v>#N/A</v>
      </c>
      <c r="BA1733" s="239" t="e">
        <f>VLOOKUP($AT1733,'#Input Lists#'!$L$3:$S$833,7,FALSE)</f>
        <v>#N/A</v>
      </c>
      <c r="BB1733" s="239" t="e">
        <f>VLOOKUP($AT1733,'#Input Lists#'!$L$3:$S$833,8,FALSE)</f>
        <v>#N/A</v>
      </c>
      <c r="BC1733" s="91" t="str">
        <f t="shared" si="164"/>
        <v/>
      </c>
      <c r="BD1733" s="91" t="str">
        <f t="shared" si="165"/>
        <v/>
      </c>
      <c r="BE1733" s="15" t="str">
        <f t="shared" si="166"/>
        <v/>
      </c>
      <c r="BF1733" s="92" t="str">
        <f t="shared" si="167"/>
        <v>No Sighting Date</v>
      </c>
    </row>
    <row r="1734" spans="1:58" x14ac:dyDescent="0.25">
      <c r="A1734" s="118">
        <v>1729</v>
      </c>
      <c r="B1734" s="119"/>
      <c r="C1734" s="120"/>
      <c r="D1734" s="121"/>
      <c r="E1734" s="121"/>
      <c r="F1734" s="236"/>
      <c r="G1734" s="122" t="str">
        <f>IFERROR(VLOOKUP(F1734,'#Location List#'!$U$3:$V$1154,2,FALSE),"")</f>
        <v/>
      </c>
      <c r="H1734" s="120"/>
      <c r="I1734" s="120"/>
      <c r="J1734" s="120"/>
      <c r="K1734" s="120"/>
      <c r="L1734" s="120"/>
      <c r="M1734" s="120"/>
      <c r="N1734" s="120"/>
      <c r="O1734" s="120"/>
      <c r="P1734" s="120"/>
      <c r="Q1734" s="120"/>
      <c r="R1734" s="120"/>
      <c r="S1734" s="120"/>
      <c r="T1734" s="205">
        <f t="shared" si="162"/>
        <v>0</v>
      </c>
      <c r="U1734" s="205">
        <f t="shared" si="163"/>
        <v>0</v>
      </c>
      <c r="V1734" s="210"/>
      <c r="W1734" s="210"/>
      <c r="X1734" s="23" t="str">
        <f>IFERROR(VLOOKUP(AT1734,'#Input Lists#'!$L$3:$AH$833,3,FALSE)," ")</f>
        <v xml:space="preserve"> </v>
      </c>
      <c r="Y1734" s="23" t="str">
        <f>IFERROR(VLOOKUP(AT1734,'#Input Lists#'!$L$3:$AH$833,5,FALSE)," ")</f>
        <v xml:space="preserve"> </v>
      </c>
      <c r="Z1734" s="206" t="str">
        <f>IFERROR(VLOOKUP(AT1734,'#Input Lists#'!$L$3:$AH$833,9,FALSE)," ")</f>
        <v xml:space="preserve"> </v>
      </c>
      <c r="AA1734" s="119" t="s">
        <v>1527</v>
      </c>
      <c r="AB1734" s="120"/>
      <c r="AC1734" s="123"/>
      <c r="AD1734" s="123"/>
      <c r="AE1734" s="123"/>
      <c r="AF1734" s="123"/>
      <c r="AG1734" s="123"/>
      <c r="AH1734" s="123"/>
      <c r="AI1734" s="123"/>
      <c r="AJ1734" s="123"/>
      <c r="AK1734" s="123"/>
      <c r="AL1734" s="123"/>
      <c r="AM1734" s="123"/>
      <c r="AN1734" s="123"/>
      <c r="AO1734" s="123"/>
      <c r="AP1734" s="120"/>
      <c r="AQ1734" s="125" t="str">
        <f>IFERROR(VLOOKUP(G1734,'#Location List#'!$C$3:$D$150,2,FALSE),"")</f>
        <v/>
      </c>
      <c r="AR1734" s="125" t="str">
        <f>IFERROR(VLOOKUP(F1734,'#Location List#'!$Q$3:$R$1154,2,FALSE),"")</f>
        <v/>
      </c>
      <c r="AS1734" s="125" t="str">
        <f>IFERROR(VLOOKUP(V1734,'#Input Lists#'!$B$3:$D$46,3,FALSE),"")</f>
        <v/>
      </c>
      <c r="AT1734" s="125" t="str">
        <f>IFERROR(VLOOKUP(CONCATENATE(V1734," ",W1734),'#Input Lists#'!$K$3:$L$827,2,FALSE),"")</f>
        <v/>
      </c>
      <c r="AU1734" s="125">
        <f>IFERROR(VLOOKUP(AA1734,'#Input Lists#'!$BU$3:$BV$8,2,FALSE),"")</f>
        <v>1</v>
      </c>
      <c r="AV1734" s="118" t="str">
        <f>IFERROR(VLOOKUP(AB1734,'#Input Lists#'!$BO$3:$BP$9,2,FALSE),"")</f>
        <v/>
      </c>
      <c r="AW1734" s="118">
        <f>IFERROR(VLOOKUP(AC1734,'#Input Lists#'!$BL$3:$BM$7,2,FALSE),"")</f>
        <v>1</v>
      </c>
      <c r="AX1734" s="52" t="e">
        <f>VLOOKUP(AQ1734,'#Location List#'!$D$3:$K$150,4,FALSE)</f>
        <v>#N/A</v>
      </c>
      <c r="AY1734" s="273" t="e">
        <f>VLOOKUP(AX1734,'#Location List#'!$Z$3:$AA$13,2,FALSE)</f>
        <v>#N/A</v>
      </c>
      <c r="AZ1734" s="126" t="e">
        <f>VLOOKUP($AT1734,'#Input Lists#'!$L$3:$S$1033,6,FALSE)</f>
        <v>#N/A</v>
      </c>
      <c r="BA1734" s="239" t="e">
        <f>VLOOKUP($AT1734,'#Input Lists#'!$L$3:$S$833,7,FALSE)</f>
        <v>#N/A</v>
      </c>
      <c r="BB1734" s="239" t="e">
        <f>VLOOKUP($AT1734,'#Input Lists#'!$L$3:$S$833,8,FALSE)</f>
        <v>#N/A</v>
      </c>
      <c r="BC1734" s="91" t="str">
        <f t="shared" si="164"/>
        <v/>
      </c>
      <c r="BD1734" s="91" t="str">
        <f t="shared" si="165"/>
        <v/>
      </c>
      <c r="BE1734" s="15" t="str">
        <f t="shared" si="166"/>
        <v/>
      </c>
      <c r="BF1734" s="92" t="str">
        <f t="shared" si="167"/>
        <v>No Sighting Date</v>
      </c>
    </row>
    <row r="1735" spans="1:58" x14ac:dyDescent="0.25">
      <c r="A1735" s="118">
        <v>1730</v>
      </c>
      <c r="B1735" s="119"/>
      <c r="C1735" s="120"/>
      <c r="D1735" s="121"/>
      <c r="E1735" s="121"/>
      <c r="F1735" s="236"/>
      <c r="G1735" s="122" t="str">
        <f>IFERROR(VLOOKUP(F1735,'#Location List#'!$U$3:$V$1154,2,FALSE),"")</f>
        <v/>
      </c>
      <c r="H1735" s="120"/>
      <c r="I1735" s="120"/>
      <c r="J1735" s="120"/>
      <c r="K1735" s="120"/>
      <c r="L1735" s="120"/>
      <c r="M1735" s="120"/>
      <c r="N1735" s="120"/>
      <c r="O1735" s="120"/>
      <c r="P1735" s="120"/>
      <c r="Q1735" s="120"/>
      <c r="R1735" s="120"/>
      <c r="S1735" s="120"/>
      <c r="T1735" s="205">
        <f t="shared" si="162"/>
        <v>0</v>
      </c>
      <c r="U1735" s="205">
        <f t="shared" si="163"/>
        <v>0</v>
      </c>
      <c r="V1735" s="210"/>
      <c r="W1735" s="210"/>
      <c r="X1735" s="23" t="str">
        <f>IFERROR(VLOOKUP(AT1735,'#Input Lists#'!$L$3:$AH$833,3,FALSE)," ")</f>
        <v xml:space="preserve"> </v>
      </c>
      <c r="Y1735" s="23" t="str">
        <f>IFERROR(VLOOKUP(AT1735,'#Input Lists#'!$L$3:$AH$833,5,FALSE)," ")</f>
        <v xml:space="preserve"> </v>
      </c>
      <c r="Z1735" s="206" t="str">
        <f>IFERROR(VLOOKUP(AT1735,'#Input Lists#'!$L$3:$AH$833,9,FALSE)," ")</f>
        <v xml:space="preserve"> </v>
      </c>
      <c r="AA1735" s="119" t="s">
        <v>1527</v>
      </c>
      <c r="AB1735" s="120"/>
      <c r="AC1735" s="123"/>
      <c r="AD1735" s="123"/>
      <c r="AE1735" s="123"/>
      <c r="AF1735" s="123"/>
      <c r="AG1735" s="123"/>
      <c r="AH1735" s="123"/>
      <c r="AI1735" s="123"/>
      <c r="AJ1735" s="123"/>
      <c r="AK1735" s="123"/>
      <c r="AL1735" s="123"/>
      <c r="AM1735" s="123"/>
      <c r="AN1735" s="123"/>
      <c r="AO1735" s="123"/>
      <c r="AP1735" s="120"/>
      <c r="AQ1735" s="125" t="str">
        <f>IFERROR(VLOOKUP(G1735,'#Location List#'!$C$3:$D$150,2,FALSE),"")</f>
        <v/>
      </c>
      <c r="AR1735" s="125" t="str">
        <f>IFERROR(VLOOKUP(F1735,'#Location List#'!$Q$3:$R$1154,2,FALSE),"")</f>
        <v/>
      </c>
      <c r="AS1735" s="125" t="str">
        <f>IFERROR(VLOOKUP(V1735,'#Input Lists#'!$B$3:$D$46,3,FALSE),"")</f>
        <v/>
      </c>
      <c r="AT1735" s="125" t="str">
        <f>IFERROR(VLOOKUP(CONCATENATE(V1735," ",W1735),'#Input Lists#'!$K$3:$L$827,2,FALSE),"")</f>
        <v/>
      </c>
      <c r="AU1735" s="125">
        <f>IFERROR(VLOOKUP(AA1735,'#Input Lists#'!$BU$3:$BV$8,2,FALSE),"")</f>
        <v>1</v>
      </c>
      <c r="AV1735" s="118" t="str">
        <f>IFERROR(VLOOKUP(AB1735,'#Input Lists#'!$BO$3:$BP$9,2,FALSE),"")</f>
        <v/>
      </c>
      <c r="AW1735" s="118">
        <f>IFERROR(VLOOKUP(AC1735,'#Input Lists#'!$BL$3:$BM$7,2,FALSE),"")</f>
        <v>1</v>
      </c>
      <c r="AX1735" s="52" t="e">
        <f>VLOOKUP(AQ1735,'#Location List#'!$D$3:$K$150,4,FALSE)</f>
        <v>#N/A</v>
      </c>
      <c r="AY1735" s="273" t="e">
        <f>VLOOKUP(AX1735,'#Location List#'!$Z$3:$AA$13,2,FALSE)</f>
        <v>#N/A</v>
      </c>
      <c r="AZ1735" s="126" t="e">
        <f>VLOOKUP($AT1735,'#Input Lists#'!$L$3:$S$1033,6,FALSE)</f>
        <v>#N/A</v>
      </c>
      <c r="BA1735" s="239" t="e">
        <f>VLOOKUP($AT1735,'#Input Lists#'!$L$3:$S$833,7,FALSE)</f>
        <v>#N/A</v>
      </c>
      <c r="BB1735" s="239" t="e">
        <f>VLOOKUP($AT1735,'#Input Lists#'!$L$3:$S$833,8,FALSE)</f>
        <v>#N/A</v>
      </c>
      <c r="BC1735" s="91" t="str">
        <f t="shared" si="164"/>
        <v/>
      </c>
      <c r="BD1735" s="91" t="str">
        <f t="shared" si="165"/>
        <v/>
      </c>
      <c r="BE1735" s="15" t="str">
        <f t="shared" si="166"/>
        <v/>
      </c>
      <c r="BF1735" s="92" t="str">
        <f t="shared" si="167"/>
        <v>No Sighting Date</v>
      </c>
    </row>
    <row r="1736" spans="1:58" x14ac:dyDescent="0.25">
      <c r="A1736" s="118">
        <v>1731</v>
      </c>
      <c r="B1736" s="119"/>
      <c r="C1736" s="120"/>
      <c r="D1736" s="121"/>
      <c r="E1736" s="121"/>
      <c r="F1736" s="236"/>
      <c r="G1736" s="122" t="str">
        <f>IFERROR(VLOOKUP(F1736,'#Location List#'!$U$3:$V$1154,2,FALSE),"")</f>
        <v/>
      </c>
      <c r="H1736" s="120"/>
      <c r="I1736" s="120"/>
      <c r="J1736" s="120"/>
      <c r="K1736" s="120"/>
      <c r="L1736" s="120"/>
      <c r="M1736" s="120"/>
      <c r="N1736" s="120"/>
      <c r="O1736" s="120"/>
      <c r="P1736" s="120"/>
      <c r="Q1736" s="120"/>
      <c r="R1736" s="120"/>
      <c r="S1736" s="120"/>
      <c r="T1736" s="205">
        <f t="shared" si="162"/>
        <v>0</v>
      </c>
      <c r="U1736" s="205">
        <f t="shared" si="163"/>
        <v>0</v>
      </c>
      <c r="V1736" s="210"/>
      <c r="W1736" s="210"/>
      <c r="X1736" s="23" t="str">
        <f>IFERROR(VLOOKUP(AT1736,'#Input Lists#'!$L$3:$AH$833,3,FALSE)," ")</f>
        <v xml:space="preserve"> </v>
      </c>
      <c r="Y1736" s="23" t="str">
        <f>IFERROR(VLOOKUP(AT1736,'#Input Lists#'!$L$3:$AH$833,5,FALSE)," ")</f>
        <v xml:space="preserve"> </v>
      </c>
      <c r="Z1736" s="206" t="str">
        <f>IFERROR(VLOOKUP(AT1736,'#Input Lists#'!$L$3:$AH$833,9,FALSE)," ")</f>
        <v xml:space="preserve"> </v>
      </c>
      <c r="AA1736" s="119" t="s">
        <v>1527</v>
      </c>
      <c r="AB1736" s="120"/>
      <c r="AC1736" s="123"/>
      <c r="AD1736" s="123"/>
      <c r="AE1736" s="123"/>
      <c r="AF1736" s="123"/>
      <c r="AG1736" s="123"/>
      <c r="AH1736" s="123"/>
      <c r="AI1736" s="123"/>
      <c r="AJ1736" s="123"/>
      <c r="AK1736" s="123"/>
      <c r="AL1736" s="123"/>
      <c r="AM1736" s="123"/>
      <c r="AN1736" s="123"/>
      <c r="AO1736" s="123"/>
      <c r="AP1736" s="120"/>
      <c r="AQ1736" s="125" t="str">
        <f>IFERROR(VLOOKUP(G1736,'#Location List#'!$C$3:$D$150,2,FALSE),"")</f>
        <v/>
      </c>
      <c r="AR1736" s="125" t="str">
        <f>IFERROR(VLOOKUP(F1736,'#Location List#'!$Q$3:$R$1154,2,FALSE),"")</f>
        <v/>
      </c>
      <c r="AS1736" s="125" t="str">
        <f>IFERROR(VLOOKUP(V1736,'#Input Lists#'!$B$3:$D$46,3,FALSE),"")</f>
        <v/>
      </c>
      <c r="AT1736" s="125" t="str">
        <f>IFERROR(VLOOKUP(CONCATENATE(V1736," ",W1736),'#Input Lists#'!$K$3:$L$827,2,FALSE),"")</f>
        <v/>
      </c>
      <c r="AU1736" s="125">
        <f>IFERROR(VLOOKUP(AA1736,'#Input Lists#'!$BU$3:$BV$8,2,FALSE),"")</f>
        <v>1</v>
      </c>
      <c r="AV1736" s="118" t="str">
        <f>IFERROR(VLOOKUP(AB1736,'#Input Lists#'!$BO$3:$BP$9,2,FALSE),"")</f>
        <v/>
      </c>
      <c r="AW1736" s="118">
        <f>IFERROR(VLOOKUP(AC1736,'#Input Lists#'!$BL$3:$BM$7,2,FALSE),"")</f>
        <v>1</v>
      </c>
      <c r="AX1736" s="52" t="e">
        <f>VLOOKUP(AQ1736,'#Location List#'!$D$3:$K$150,4,FALSE)</f>
        <v>#N/A</v>
      </c>
      <c r="AY1736" s="273" t="e">
        <f>VLOOKUP(AX1736,'#Location List#'!$Z$3:$AA$13,2,FALSE)</f>
        <v>#N/A</v>
      </c>
      <c r="AZ1736" s="126" t="e">
        <f>VLOOKUP($AT1736,'#Input Lists#'!$L$3:$S$1033,6,FALSE)</f>
        <v>#N/A</v>
      </c>
      <c r="BA1736" s="239" t="e">
        <f>VLOOKUP($AT1736,'#Input Lists#'!$L$3:$S$833,7,FALSE)</f>
        <v>#N/A</v>
      </c>
      <c r="BB1736" s="239" t="e">
        <f>VLOOKUP($AT1736,'#Input Lists#'!$L$3:$S$833,8,FALSE)</f>
        <v>#N/A</v>
      </c>
      <c r="BC1736" s="91" t="str">
        <f t="shared" si="164"/>
        <v/>
      </c>
      <c r="BD1736" s="91" t="str">
        <f t="shared" si="165"/>
        <v/>
      </c>
      <c r="BE1736" s="15" t="str">
        <f t="shared" si="166"/>
        <v/>
      </c>
      <c r="BF1736" s="92" t="str">
        <f t="shared" si="167"/>
        <v>No Sighting Date</v>
      </c>
    </row>
    <row r="1737" spans="1:58" x14ac:dyDescent="0.25">
      <c r="A1737" s="118">
        <v>1732</v>
      </c>
      <c r="B1737" s="119"/>
      <c r="C1737" s="120"/>
      <c r="D1737" s="121"/>
      <c r="E1737" s="121"/>
      <c r="F1737" s="236"/>
      <c r="G1737" s="122" t="str">
        <f>IFERROR(VLOOKUP(F1737,'#Location List#'!$U$3:$V$1154,2,FALSE),"")</f>
        <v/>
      </c>
      <c r="H1737" s="120"/>
      <c r="I1737" s="120"/>
      <c r="J1737" s="120"/>
      <c r="K1737" s="120"/>
      <c r="L1737" s="120"/>
      <c r="M1737" s="120"/>
      <c r="N1737" s="120"/>
      <c r="O1737" s="120"/>
      <c r="P1737" s="120"/>
      <c r="Q1737" s="120"/>
      <c r="R1737" s="120"/>
      <c r="S1737" s="120"/>
      <c r="T1737" s="205">
        <f t="shared" si="162"/>
        <v>0</v>
      </c>
      <c r="U1737" s="205">
        <f t="shared" si="163"/>
        <v>0</v>
      </c>
      <c r="V1737" s="210"/>
      <c r="W1737" s="210"/>
      <c r="X1737" s="23" t="str">
        <f>IFERROR(VLOOKUP(AT1737,'#Input Lists#'!$L$3:$AH$833,3,FALSE)," ")</f>
        <v xml:space="preserve"> </v>
      </c>
      <c r="Y1737" s="23" t="str">
        <f>IFERROR(VLOOKUP(AT1737,'#Input Lists#'!$L$3:$AH$833,5,FALSE)," ")</f>
        <v xml:space="preserve"> </v>
      </c>
      <c r="Z1737" s="206" t="str">
        <f>IFERROR(VLOOKUP(AT1737,'#Input Lists#'!$L$3:$AH$833,9,FALSE)," ")</f>
        <v xml:space="preserve"> </v>
      </c>
      <c r="AA1737" s="119" t="s">
        <v>1527</v>
      </c>
      <c r="AB1737" s="120"/>
      <c r="AC1737" s="123"/>
      <c r="AD1737" s="123"/>
      <c r="AE1737" s="123"/>
      <c r="AF1737" s="123"/>
      <c r="AG1737" s="123"/>
      <c r="AH1737" s="123"/>
      <c r="AI1737" s="123"/>
      <c r="AJ1737" s="123"/>
      <c r="AK1737" s="123"/>
      <c r="AL1737" s="123"/>
      <c r="AM1737" s="123"/>
      <c r="AN1737" s="123"/>
      <c r="AO1737" s="123"/>
      <c r="AP1737" s="120"/>
      <c r="AQ1737" s="125" t="str">
        <f>IFERROR(VLOOKUP(G1737,'#Location List#'!$C$3:$D$150,2,FALSE),"")</f>
        <v/>
      </c>
      <c r="AR1737" s="125" t="str">
        <f>IFERROR(VLOOKUP(F1737,'#Location List#'!$Q$3:$R$1154,2,FALSE),"")</f>
        <v/>
      </c>
      <c r="AS1737" s="125" t="str">
        <f>IFERROR(VLOOKUP(V1737,'#Input Lists#'!$B$3:$D$46,3,FALSE),"")</f>
        <v/>
      </c>
      <c r="AT1737" s="125" t="str">
        <f>IFERROR(VLOOKUP(CONCATENATE(V1737," ",W1737),'#Input Lists#'!$K$3:$L$827,2,FALSE),"")</f>
        <v/>
      </c>
      <c r="AU1737" s="125">
        <f>IFERROR(VLOOKUP(AA1737,'#Input Lists#'!$BU$3:$BV$8,2,FALSE),"")</f>
        <v>1</v>
      </c>
      <c r="AV1737" s="118" t="str">
        <f>IFERROR(VLOOKUP(AB1737,'#Input Lists#'!$BO$3:$BP$9,2,FALSE),"")</f>
        <v/>
      </c>
      <c r="AW1737" s="118">
        <f>IFERROR(VLOOKUP(AC1737,'#Input Lists#'!$BL$3:$BM$7,2,FALSE),"")</f>
        <v>1</v>
      </c>
      <c r="AX1737" s="52" t="e">
        <f>VLOOKUP(AQ1737,'#Location List#'!$D$3:$K$150,4,FALSE)</f>
        <v>#N/A</v>
      </c>
      <c r="AY1737" s="273" t="e">
        <f>VLOOKUP(AX1737,'#Location List#'!$Z$3:$AA$13,2,FALSE)</f>
        <v>#N/A</v>
      </c>
      <c r="AZ1737" s="126" t="e">
        <f>VLOOKUP($AT1737,'#Input Lists#'!$L$3:$S$1033,6,FALSE)</f>
        <v>#N/A</v>
      </c>
      <c r="BA1737" s="239" t="e">
        <f>VLOOKUP($AT1737,'#Input Lists#'!$L$3:$S$833,7,FALSE)</f>
        <v>#N/A</v>
      </c>
      <c r="BB1737" s="239" t="e">
        <f>VLOOKUP($AT1737,'#Input Lists#'!$L$3:$S$833,8,FALSE)</f>
        <v>#N/A</v>
      </c>
      <c r="BC1737" s="91" t="str">
        <f t="shared" si="164"/>
        <v/>
      </c>
      <c r="BD1737" s="91" t="str">
        <f t="shared" si="165"/>
        <v/>
      </c>
      <c r="BE1737" s="15" t="str">
        <f t="shared" si="166"/>
        <v/>
      </c>
      <c r="BF1737" s="92" t="str">
        <f t="shared" si="167"/>
        <v>No Sighting Date</v>
      </c>
    </row>
    <row r="1738" spans="1:58" x14ac:dyDescent="0.25">
      <c r="A1738" s="118">
        <v>1733</v>
      </c>
      <c r="B1738" s="119"/>
      <c r="C1738" s="120"/>
      <c r="D1738" s="121"/>
      <c r="E1738" s="121"/>
      <c r="F1738" s="236"/>
      <c r="G1738" s="122" t="str">
        <f>IFERROR(VLOOKUP(F1738,'#Location List#'!$U$3:$V$1154,2,FALSE),"")</f>
        <v/>
      </c>
      <c r="H1738" s="120"/>
      <c r="I1738" s="120"/>
      <c r="J1738" s="120"/>
      <c r="K1738" s="120"/>
      <c r="L1738" s="120"/>
      <c r="M1738" s="120"/>
      <c r="N1738" s="120"/>
      <c r="O1738" s="120"/>
      <c r="P1738" s="120"/>
      <c r="Q1738" s="120"/>
      <c r="R1738" s="120"/>
      <c r="S1738" s="120"/>
      <c r="T1738" s="205">
        <f t="shared" si="162"/>
        <v>0</v>
      </c>
      <c r="U1738" s="205">
        <f t="shared" si="163"/>
        <v>0</v>
      </c>
      <c r="V1738" s="210"/>
      <c r="W1738" s="210"/>
      <c r="X1738" s="23" t="str">
        <f>IFERROR(VLOOKUP(AT1738,'#Input Lists#'!$L$3:$AH$833,3,FALSE)," ")</f>
        <v xml:space="preserve"> </v>
      </c>
      <c r="Y1738" s="23" t="str">
        <f>IFERROR(VLOOKUP(AT1738,'#Input Lists#'!$L$3:$AH$833,5,FALSE)," ")</f>
        <v xml:space="preserve"> </v>
      </c>
      <c r="Z1738" s="206" t="str">
        <f>IFERROR(VLOOKUP(AT1738,'#Input Lists#'!$L$3:$AH$833,9,FALSE)," ")</f>
        <v xml:space="preserve"> </v>
      </c>
      <c r="AA1738" s="119" t="s">
        <v>1527</v>
      </c>
      <c r="AB1738" s="120"/>
      <c r="AC1738" s="123"/>
      <c r="AD1738" s="123"/>
      <c r="AE1738" s="123"/>
      <c r="AF1738" s="123"/>
      <c r="AG1738" s="123"/>
      <c r="AH1738" s="123"/>
      <c r="AI1738" s="123"/>
      <c r="AJ1738" s="123"/>
      <c r="AK1738" s="123"/>
      <c r="AL1738" s="123"/>
      <c r="AM1738" s="123"/>
      <c r="AN1738" s="123"/>
      <c r="AO1738" s="123"/>
      <c r="AP1738" s="120"/>
      <c r="AQ1738" s="125" t="str">
        <f>IFERROR(VLOOKUP(G1738,'#Location List#'!$C$3:$D$150,2,FALSE),"")</f>
        <v/>
      </c>
      <c r="AR1738" s="125" t="str">
        <f>IFERROR(VLOOKUP(F1738,'#Location List#'!$Q$3:$R$1154,2,FALSE),"")</f>
        <v/>
      </c>
      <c r="AS1738" s="125" t="str">
        <f>IFERROR(VLOOKUP(V1738,'#Input Lists#'!$B$3:$D$46,3,FALSE),"")</f>
        <v/>
      </c>
      <c r="AT1738" s="125" t="str">
        <f>IFERROR(VLOOKUP(CONCATENATE(V1738," ",W1738),'#Input Lists#'!$K$3:$L$827,2,FALSE),"")</f>
        <v/>
      </c>
      <c r="AU1738" s="125">
        <f>IFERROR(VLOOKUP(AA1738,'#Input Lists#'!$BU$3:$BV$8,2,FALSE),"")</f>
        <v>1</v>
      </c>
      <c r="AV1738" s="118" t="str">
        <f>IFERROR(VLOOKUP(AB1738,'#Input Lists#'!$BO$3:$BP$9,2,FALSE),"")</f>
        <v/>
      </c>
      <c r="AW1738" s="118">
        <f>IFERROR(VLOOKUP(AC1738,'#Input Lists#'!$BL$3:$BM$7,2,FALSE),"")</f>
        <v>1</v>
      </c>
      <c r="AX1738" s="52" t="e">
        <f>VLOOKUP(AQ1738,'#Location List#'!$D$3:$K$150,4,FALSE)</f>
        <v>#N/A</v>
      </c>
      <c r="AY1738" s="273" t="e">
        <f>VLOOKUP(AX1738,'#Location List#'!$Z$3:$AA$13,2,FALSE)</f>
        <v>#N/A</v>
      </c>
      <c r="AZ1738" s="126" t="e">
        <f>VLOOKUP($AT1738,'#Input Lists#'!$L$3:$S$1033,6,FALSE)</f>
        <v>#N/A</v>
      </c>
      <c r="BA1738" s="239" t="e">
        <f>VLOOKUP($AT1738,'#Input Lists#'!$L$3:$S$833,7,FALSE)</f>
        <v>#N/A</v>
      </c>
      <c r="BB1738" s="239" t="e">
        <f>VLOOKUP($AT1738,'#Input Lists#'!$L$3:$S$833,8,FALSE)</f>
        <v>#N/A</v>
      </c>
      <c r="BC1738" s="91" t="str">
        <f t="shared" si="164"/>
        <v/>
      </c>
      <c r="BD1738" s="91" t="str">
        <f t="shared" si="165"/>
        <v/>
      </c>
      <c r="BE1738" s="15" t="str">
        <f t="shared" si="166"/>
        <v/>
      </c>
      <c r="BF1738" s="92" t="str">
        <f t="shared" si="167"/>
        <v>No Sighting Date</v>
      </c>
    </row>
    <row r="1739" spans="1:58" x14ac:dyDescent="0.25">
      <c r="A1739" s="118">
        <v>1734</v>
      </c>
      <c r="B1739" s="119"/>
      <c r="C1739" s="120"/>
      <c r="D1739" s="121"/>
      <c r="E1739" s="121"/>
      <c r="F1739" s="236"/>
      <c r="G1739" s="122" t="str">
        <f>IFERROR(VLOOKUP(F1739,'#Location List#'!$U$3:$V$1154,2,FALSE),"")</f>
        <v/>
      </c>
      <c r="H1739" s="120"/>
      <c r="I1739" s="120"/>
      <c r="J1739" s="120"/>
      <c r="K1739" s="120"/>
      <c r="L1739" s="120"/>
      <c r="M1739" s="120"/>
      <c r="N1739" s="120"/>
      <c r="O1739" s="120"/>
      <c r="P1739" s="120"/>
      <c r="Q1739" s="120"/>
      <c r="R1739" s="120"/>
      <c r="S1739" s="120"/>
      <c r="T1739" s="205">
        <f t="shared" si="162"/>
        <v>0</v>
      </c>
      <c r="U1739" s="205">
        <f t="shared" si="163"/>
        <v>0</v>
      </c>
      <c r="V1739" s="210"/>
      <c r="W1739" s="210"/>
      <c r="X1739" s="23" t="str">
        <f>IFERROR(VLOOKUP(AT1739,'#Input Lists#'!$L$3:$AH$833,3,FALSE)," ")</f>
        <v xml:space="preserve"> </v>
      </c>
      <c r="Y1739" s="23" t="str">
        <f>IFERROR(VLOOKUP(AT1739,'#Input Lists#'!$L$3:$AH$833,5,FALSE)," ")</f>
        <v xml:space="preserve"> </v>
      </c>
      <c r="Z1739" s="206" t="str">
        <f>IFERROR(VLOOKUP(AT1739,'#Input Lists#'!$L$3:$AH$833,9,FALSE)," ")</f>
        <v xml:space="preserve"> </v>
      </c>
      <c r="AA1739" s="119" t="s">
        <v>1527</v>
      </c>
      <c r="AB1739" s="120"/>
      <c r="AC1739" s="123"/>
      <c r="AD1739" s="123"/>
      <c r="AE1739" s="123"/>
      <c r="AF1739" s="123"/>
      <c r="AG1739" s="123"/>
      <c r="AH1739" s="123"/>
      <c r="AI1739" s="123"/>
      <c r="AJ1739" s="123"/>
      <c r="AK1739" s="123"/>
      <c r="AL1739" s="123"/>
      <c r="AM1739" s="123"/>
      <c r="AN1739" s="123"/>
      <c r="AO1739" s="123"/>
      <c r="AP1739" s="120"/>
      <c r="AQ1739" s="125" t="str">
        <f>IFERROR(VLOOKUP(G1739,'#Location List#'!$C$3:$D$150,2,FALSE),"")</f>
        <v/>
      </c>
      <c r="AR1739" s="125" t="str">
        <f>IFERROR(VLOOKUP(F1739,'#Location List#'!$Q$3:$R$1154,2,FALSE),"")</f>
        <v/>
      </c>
      <c r="AS1739" s="125" t="str">
        <f>IFERROR(VLOOKUP(V1739,'#Input Lists#'!$B$3:$D$46,3,FALSE),"")</f>
        <v/>
      </c>
      <c r="AT1739" s="125" t="str">
        <f>IFERROR(VLOOKUP(CONCATENATE(V1739," ",W1739),'#Input Lists#'!$K$3:$L$827,2,FALSE),"")</f>
        <v/>
      </c>
      <c r="AU1739" s="125">
        <f>IFERROR(VLOOKUP(AA1739,'#Input Lists#'!$BU$3:$BV$8,2,FALSE),"")</f>
        <v>1</v>
      </c>
      <c r="AV1739" s="118" t="str">
        <f>IFERROR(VLOOKUP(AB1739,'#Input Lists#'!$BO$3:$BP$9,2,FALSE),"")</f>
        <v/>
      </c>
      <c r="AW1739" s="118">
        <f>IFERROR(VLOOKUP(AC1739,'#Input Lists#'!$BL$3:$BM$7,2,FALSE),"")</f>
        <v>1</v>
      </c>
      <c r="AX1739" s="52" t="e">
        <f>VLOOKUP(AQ1739,'#Location List#'!$D$3:$K$150,4,FALSE)</f>
        <v>#N/A</v>
      </c>
      <c r="AY1739" s="273" t="e">
        <f>VLOOKUP(AX1739,'#Location List#'!$Z$3:$AA$13,2,FALSE)</f>
        <v>#N/A</v>
      </c>
      <c r="AZ1739" s="126" t="e">
        <f>VLOOKUP($AT1739,'#Input Lists#'!$L$3:$S$1033,6,FALSE)</f>
        <v>#N/A</v>
      </c>
      <c r="BA1739" s="239" t="e">
        <f>VLOOKUP($AT1739,'#Input Lists#'!$L$3:$S$833,7,FALSE)</f>
        <v>#N/A</v>
      </c>
      <c r="BB1739" s="239" t="e">
        <f>VLOOKUP($AT1739,'#Input Lists#'!$L$3:$S$833,8,FALSE)</f>
        <v>#N/A</v>
      </c>
      <c r="BC1739" s="91" t="str">
        <f t="shared" si="164"/>
        <v/>
      </c>
      <c r="BD1739" s="91" t="str">
        <f t="shared" si="165"/>
        <v/>
      </c>
      <c r="BE1739" s="15" t="str">
        <f t="shared" si="166"/>
        <v/>
      </c>
      <c r="BF1739" s="92" t="str">
        <f t="shared" si="167"/>
        <v>No Sighting Date</v>
      </c>
    </row>
    <row r="1740" spans="1:58" x14ac:dyDescent="0.25">
      <c r="A1740" s="118">
        <v>1735</v>
      </c>
      <c r="B1740" s="119"/>
      <c r="C1740" s="120"/>
      <c r="D1740" s="121"/>
      <c r="E1740" s="121"/>
      <c r="F1740" s="236"/>
      <c r="G1740" s="122" t="str">
        <f>IFERROR(VLOOKUP(F1740,'#Location List#'!$U$3:$V$1154,2,FALSE),"")</f>
        <v/>
      </c>
      <c r="H1740" s="120"/>
      <c r="I1740" s="120"/>
      <c r="J1740" s="120"/>
      <c r="K1740" s="120"/>
      <c r="L1740" s="120"/>
      <c r="M1740" s="120"/>
      <c r="N1740" s="120"/>
      <c r="O1740" s="120"/>
      <c r="P1740" s="120"/>
      <c r="Q1740" s="120"/>
      <c r="R1740" s="120"/>
      <c r="S1740" s="120"/>
      <c r="T1740" s="205">
        <f t="shared" si="162"/>
        <v>0</v>
      </c>
      <c r="U1740" s="205">
        <f t="shared" si="163"/>
        <v>0</v>
      </c>
      <c r="V1740" s="210"/>
      <c r="W1740" s="210"/>
      <c r="X1740" s="23" t="str">
        <f>IFERROR(VLOOKUP(AT1740,'#Input Lists#'!$L$3:$AH$833,3,FALSE)," ")</f>
        <v xml:space="preserve"> </v>
      </c>
      <c r="Y1740" s="23" t="str">
        <f>IFERROR(VLOOKUP(AT1740,'#Input Lists#'!$L$3:$AH$833,5,FALSE)," ")</f>
        <v xml:space="preserve"> </v>
      </c>
      <c r="Z1740" s="206" t="str">
        <f>IFERROR(VLOOKUP(AT1740,'#Input Lists#'!$L$3:$AH$833,9,FALSE)," ")</f>
        <v xml:space="preserve"> </v>
      </c>
      <c r="AA1740" s="119" t="s">
        <v>1527</v>
      </c>
      <c r="AB1740" s="120"/>
      <c r="AC1740" s="123"/>
      <c r="AD1740" s="123"/>
      <c r="AE1740" s="123"/>
      <c r="AF1740" s="123"/>
      <c r="AG1740" s="123"/>
      <c r="AH1740" s="123"/>
      <c r="AI1740" s="123"/>
      <c r="AJ1740" s="123"/>
      <c r="AK1740" s="123"/>
      <c r="AL1740" s="123"/>
      <c r="AM1740" s="123"/>
      <c r="AN1740" s="123"/>
      <c r="AO1740" s="123"/>
      <c r="AP1740" s="120"/>
      <c r="AQ1740" s="125" t="str">
        <f>IFERROR(VLOOKUP(G1740,'#Location List#'!$C$3:$D$150,2,FALSE),"")</f>
        <v/>
      </c>
      <c r="AR1740" s="125" t="str">
        <f>IFERROR(VLOOKUP(F1740,'#Location List#'!$Q$3:$R$1154,2,FALSE),"")</f>
        <v/>
      </c>
      <c r="AS1740" s="125" t="str">
        <f>IFERROR(VLOOKUP(V1740,'#Input Lists#'!$B$3:$D$46,3,FALSE),"")</f>
        <v/>
      </c>
      <c r="AT1740" s="125" t="str">
        <f>IFERROR(VLOOKUP(CONCATENATE(V1740," ",W1740),'#Input Lists#'!$K$3:$L$827,2,FALSE),"")</f>
        <v/>
      </c>
      <c r="AU1740" s="125">
        <f>IFERROR(VLOOKUP(AA1740,'#Input Lists#'!$BU$3:$BV$8,2,FALSE),"")</f>
        <v>1</v>
      </c>
      <c r="AV1740" s="118" t="str">
        <f>IFERROR(VLOOKUP(AB1740,'#Input Lists#'!$BO$3:$BP$9,2,FALSE),"")</f>
        <v/>
      </c>
      <c r="AW1740" s="118">
        <f>IFERROR(VLOOKUP(AC1740,'#Input Lists#'!$BL$3:$BM$7,2,FALSE),"")</f>
        <v>1</v>
      </c>
      <c r="AX1740" s="52" t="e">
        <f>VLOOKUP(AQ1740,'#Location List#'!$D$3:$K$150,4,FALSE)</f>
        <v>#N/A</v>
      </c>
      <c r="AY1740" s="273" t="e">
        <f>VLOOKUP(AX1740,'#Location List#'!$Z$3:$AA$13,2,FALSE)</f>
        <v>#N/A</v>
      </c>
      <c r="AZ1740" s="126" t="e">
        <f>VLOOKUP($AT1740,'#Input Lists#'!$L$3:$S$1033,6,FALSE)</f>
        <v>#N/A</v>
      </c>
      <c r="BA1740" s="239" t="e">
        <f>VLOOKUP($AT1740,'#Input Lists#'!$L$3:$S$833,7,FALSE)</f>
        <v>#N/A</v>
      </c>
      <c r="BB1740" s="239" t="e">
        <f>VLOOKUP($AT1740,'#Input Lists#'!$L$3:$S$833,8,FALSE)</f>
        <v>#N/A</v>
      </c>
      <c r="BC1740" s="91" t="str">
        <f t="shared" si="164"/>
        <v/>
      </c>
      <c r="BD1740" s="91" t="str">
        <f t="shared" si="165"/>
        <v/>
      </c>
      <c r="BE1740" s="15" t="str">
        <f t="shared" si="166"/>
        <v/>
      </c>
      <c r="BF1740" s="92" t="str">
        <f t="shared" si="167"/>
        <v>No Sighting Date</v>
      </c>
    </row>
    <row r="1741" spans="1:58" x14ac:dyDescent="0.25">
      <c r="A1741" s="118">
        <v>1736</v>
      </c>
      <c r="B1741" s="119"/>
      <c r="C1741" s="120"/>
      <c r="D1741" s="121"/>
      <c r="E1741" s="121"/>
      <c r="F1741" s="236"/>
      <c r="G1741" s="122" t="str">
        <f>IFERROR(VLOOKUP(F1741,'#Location List#'!$U$3:$V$1154,2,FALSE),"")</f>
        <v/>
      </c>
      <c r="H1741" s="120"/>
      <c r="I1741" s="120"/>
      <c r="J1741" s="120"/>
      <c r="K1741" s="120"/>
      <c r="L1741" s="120"/>
      <c r="M1741" s="120"/>
      <c r="N1741" s="120"/>
      <c r="O1741" s="120"/>
      <c r="P1741" s="120"/>
      <c r="Q1741" s="120"/>
      <c r="R1741" s="120"/>
      <c r="S1741" s="120"/>
      <c r="T1741" s="205">
        <f t="shared" si="162"/>
        <v>0</v>
      </c>
      <c r="U1741" s="205">
        <f t="shared" si="163"/>
        <v>0</v>
      </c>
      <c r="V1741" s="210"/>
      <c r="W1741" s="210"/>
      <c r="X1741" s="23" t="str">
        <f>IFERROR(VLOOKUP(AT1741,'#Input Lists#'!$L$3:$AH$833,3,FALSE)," ")</f>
        <v xml:space="preserve"> </v>
      </c>
      <c r="Y1741" s="23" t="str">
        <f>IFERROR(VLOOKUP(AT1741,'#Input Lists#'!$L$3:$AH$833,5,FALSE)," ")</f>
        <v xml:space="preserve"> </v>
      </c>
      <c r="Z1741" s="206" t="str">
        <f>IFERROR(VLOOKUP(AT1741,'#Input Lists#'!$L$3:$AH$833,9,FALSE)," ")</f>
        <v xml:space="preserve"> </v>
      </c>
      <c r="AA1741" s="119" t="s">
        <v>1527</v>
      </c>
      <c r="AB1741" s="120"/>
      <c r="AC1741" s="123"/>
      <c r="AD1741" s="123"/>
      <c r="AE1741" s="123"/>
      <c r="AF1741" s="123"/>
      <c r="AG1741" s="123"/>
      <c r="AH1741" s="123"/>
      <c r="AI1741" s="123"/>
      <c r="AJ1741" s="123"/>
      <c r="AK1741" s="123"/>
      <c r="AL1741" s="123"/>
      <c r="AM1741" s="123"/>
      <c r="AN1741" s="123"/>
      <c r="AO1741" s="123"/>
      <c r="AP1741" s="120"/>
      <c r="AQ1741" s="125" t="str">
        <f>IFERROR(VLOOKUP(G1741,'#Location List#'!$C$3:$D$150,2,FALSE),"")</f>
        <v/>
      </c>
      <c r="AR1741" s="125" t="str">
        <f>IFERROR(VLOOKUP(F1741,'#Location List#'!$Q$3:$R$1154,2,FALSE),"")</f>
        <v/>
      </c>
      <c r="AS1741" s="125" t="str">
        <f>IFERROR(VLOOKUP(V1741,'#Input Lists#'!$B$3:$D$46,3,FALSE),"")</f>
        <v/>
      </c>
      <c r="AT1741" s="125" t="str">
        <f>IFERROR(VLOOKUP(CONCATENATE(V1741," ",W1741),'#Input Lists#'!$K$3:$L$827,2,FALSE),"")</f>
        <v/>
      </c>
      <c r="AU1741" s="125">
        <f>IFERROR(VLOOKUP(AA1741,'#Input Lists#'!$BU$3:$BV$8,2,FALSE),"")</f>
        <v>1</v>
      </c>
      <c r="AV1741" s="118" t="str">
        <f>IFERROR(VLOOKUP(AB1741,'#Input Lists#'!$BO$3:$BP$9,2,FALSE),"")</f>
        <v/>
      </c>
      <c r="AW1741" s="118">
        <f>IFERROR(VLOOKUP(AC1741,'#Input Lists#'!$BL$3:$BM$7,2,FALSE),"")</f>
        <v>1</v>
      </c>
      <c r="AX1741" s="52" t="e">
        <f>VLOOKUP(AQ1741,'#Location List#'!$D$3:$K$150,4,FALSE)</f>
        <v>#N/A</v>
      </c>
      <c r="AY1741" s="273" t="e">
        <f>VLOOKUP(AX1741,'#Location List#'!$Z$3:$AA$13,2,FALSE)</f>
        <v>#N/A</v>
      </c>
      <c r="AZ1741" s="126" t="e">
        <f>VLOOKUP($AT1741,'#Input Lists#'!$L$3:$S$1033,6,FALSE)</f>
        <v>#N/A</v>
      </c>
      <c r="BA1741" s="239" t="e">
        <f>VLOOKUP($AT1741,'#Input Lists#'!$L$3:$S$833,7,FALSE)</f>
        <v>#N/A</v>
      </c>
      <c r="BB1741" s="239" t="e">
        <f>VLOOKUP($AT1741,'#Input Lists#'!$L$3:$S$833,8,FALSE)</f>
        <v>#N/A</v>
      </c>
      <c r="BC1741" s="91" t="str">
        <f t="shared" si="164"/>
        <v/>
      </c>
      <c r="BD1741" s="91" t="str">
        <f t="shared" si="165"/>
        <v/>
      </c>
      <c r="BE1741" s="15" t="str">
        <f t="shared" si="166"/>
        <v/>
      </c>
      <c r="BF1741" s="92" t="str">
        <f t="shared" si="167"/>
        <v>No Sighting Date</v>
      </c>
    </row>
    <row r="1742" spans="1:58" x14ac:dyDescent="0.25">
      <c r="A1742" s="118">
        <v>1737</v>
      </c>
      <c r="B1742" s="119"/>
      <c r="C1742" s="120"/>
      <c r="D1742" s="121"/>
      <c r="E1742" s="121"/>
      <c r="F1742" s="236"/>
      <c r="G1742" s="122" t="str">
        <f>IFERROR(VLOOKUP(F1742,'#Location List#'!$U$3:$V$1154,2,FALSE),"")</f>
        <v/>
      </c>
      <c r="H1742" s="120"/>
      <c r="I1742" s="120"/>
      <c r="J1742" s="120"/>
      <c r="K1742" s="120"/>
      <c r="L1742" s="120"/>
      <c r="M1742" s="120"/>
      <c r="N1742" s="120"/>
      <c r="O1742" s="120"/>
      <c r="P1742" s="120"/>
      <c r="Q1742" s="120"/>
      <c r="R1742" s="120"/>
      <c r="S1742" s="120"/>
      <c r="T1742" s="205">
        <f t="shared" si="162"/>
        <v>0</v>
      </c>
      <c r="U1742" s="205">
        <f t="shared" si="163"/>
        <v>0</v>
      </c>
      <c r="V1742" s="210"/>
      <c r="W1742" s="210"/>
      <c r="X1742" s="23" t="str">
        <f>IFERROR(VLOOKUP(AT1742,'#Input Lists#'!$L$3:$AH$833,3,FALSE)," ")</f>
        <v xml:space="preserve"> </v>
      </c>
      <c r="Y1742" s="23" t="str">
        <f>IFERROR(VLOOKUP(AT1742,'#Input Lists#'!$L$3:$AH$833,5,FALSE)," ")</f>
        <v xml:space="preserve"> </v>
      </c>
      <c r="Z1742" s="206" t="str">
        <f>IFERROR(VLOOKUP(AT1742,'#Input Lists#'!$L$3:$AH$833,9,FALSE)," ")</f>
        <v xml:space="preserve"> </v>
      </c>
      <c r="AA1742" s="119" t="s">
        <v>1527</v>
      </c>
      <c r="AB1742" s="120"/>
      <c r="AC1742" s="123"/>
      <c r="AD1742" s="123"/>
      <c r="AE1742" s="123"/>
      <c r="AF1742" s="123"/>
      <c r="AG1742" s="123"/>
      <c r="AH1742" s="123"/>
      <c r="AI1742" s="123"/>
      <c r="AJ1742" s="123"/>
      <c r="AK1742" s="123"/>
      <c r="AL1742" s="123"/>
      <c r="AM1742" s="123"/>
      <c r="AN1742" s="123"/>
      <c r="AO1742" s="123"/>
      <c r="AP1742" s="120"/>
      <c r="AQ1742" s="125" t="str">
        <f>IFERROR(VLOOKUP(G1742,'#Location List#'!$C$3:$D$150,2,FALSE),"")</f>
        <v/>
      </c>
      <c r="AR1742" s="125" t="str">
        <f>IFERROR(VLOOKUP(F1742,'#Location List#'!$Q$3:$R$1154,2,FALSE),"")</f>
        <v/>
      </c>
      <c r="AS1742" s="125" t="str">
        <f>IFERROR(VLOOKUP(V1742,'#Input Lists#'!$B$3:$D$46,3,FALSE),"")</f>
        <v/>
      </c>
      <c r="AT1742" s="125" t="str">
        <f>IFERROR(VLOOKUP(CONCATENATE(V1742," ",W1742),'#Input Lists#'!$K$3:$L$827,2,FALSE),"")</f>
        <v/>
      </c>
      <c r="AU1742" s="125">
        <f>IFERROR(VLOOKUP(AA1742,'#Input Lists#'!$BU$3:$BV$8,2,FALSE),"")</f>
        <v>1</v>
      </c>
      <c r="AV1742" s="118" t="str">
        <f>IFERROR(VLOOKUP(AB1742,'#Input Lists#'!$BO$3:$BP$9,2,FALSE),"")</f>
        <v/>
      </c>
      <c r="AW1742" s="118">
        <f>IFERROR(VLOOKUP(AC1742,'#Input Lists#'!$BL$3:$BM$7,2,FALSE),"")</f>
        <v>1</v>
      </c>
      <c r="AX1742" s="52" t="e">
        <f>VLOOKUP(AQ1742,'#Location List#'!$D$3:$K$150,4,FALSE)</f>
        <v>#N/A</v>
      </c>
      <c r="AY1742" s="273" t="e">
        <f>VLOOKUP(AX1742,'#Location List#'!$Z$3:$AA$13,2,FALSE)</f>
        <v>#N/A</v>
      </c>
      <c r="AZ1742" s="126" t="e">
        <f>VLOOKUP($AT1742,'#Input Lists#'!$L$3:$S$1033,6,FALSE)</f>
        <v>#N/A</v>
      </c>
      <c r="BA1742" s="239" t="e">
        <f>VLOOKUP($AT1742,'#Input Lists#'!$L$3:$S$833,7,FALSE)</f>
        <v>#N/A</v>
      </c>
      <c r="BB1742" s="239" t="e">
        <f>VLOOKUP($AT1742,'#Input Lists#'!$L$3:$S$833,8,FALSE)</f>
        <v>#N/A</v>
      </c>
      <c r="BC1742" s="91" t="str">
        <f t="shared" si="164"/>
        <v/>
      </c>
      <c r="BD1742" s="91" t="str">
        <f t="shared" si="165"/>
        <v/>
      </c>
      <c r="BE1742" s="15" t="str">
        <f t="shared" si="166"/>
        <v/>
      </c>
      <c r="BF1742" s="92" t="str">
        <f t="shared" si="167"/>
        <v>No Sighting Date</v>
      </c>
    </row>
    <row r="1743" spans="1:58" x14ac:dyDescent="0.25">
      <c r="A1743" s="118">
        <v>1738</v>
      </c>
      <c r="B1743" s="119"/>
      <c r="C1743" s="120"/>
      <c r="D1743" s="121"/>
      <c r="E1743" s="121"/>
      <c r="F1743" s="236"/>
      <c r="G1743" s="122" t="str">
        <f>IFERROR(VLOOKUP(F1743,'#Location List#'!$U$3:$V$1154,2,FALSE),"")</f>
        <v/>
      </c>
      <c r="H1743" s="120"/>
      <c r="I1743" s="120"/>
      <c r="J1743" s="120"/>
      <c r="K1743" s="120"/>
      <c r="L1743" s="120"/>
      <c r="M1743" s="120"/>
      <c r="N1743" s="120"/>
      <c r="O1743" s="120"/>
      <c r="P1743" s="120"/>
      <c r="Q1743" s="120"/>
      <c r="R1743" s="120"/>
      <c r="S1743" s="120"/>
      <c r="T1743" s="205">
        <f t="shared" si="162"/>
        <v>0</v>
      </c>
      <c r="U1743" s="205">
        <f t="shared" si="163"/>
        <v>0</v>
      </c>
      <c r="V1743" s="210"/>
      <c r="W1743" s="210"/>
      <c r="X1743" s="23" t="str">
        <f>IFERROR(VLOOKUP(AT1743,'#Input Lists#'!$L$3:$AH$833,3,FALSE)," ")</f>
        <v xml:space="preserve"> </v>
      </c>
      <c r="Y1743" s="23" t="str">
        <f>IFERROR(VLOOKUP(AT1743,'#Input Lists#'!$L$3:$AH$833,5,FALSE)," ")</f>
        <v xml:space="preserve"> </v>
      </c>
      <c r="Z1743" s="206" t="str">
        <f>IFERROR(VLOOKUP(AT1743,'#Input Lists#'!$L$3:$AH$833,9,FALSE)," ")</f>
        <v xml:space="preserve"> </v>
      </c>
      <c r="AA1743" s="119" t="s">
        <v>1527</v>
      </c>
      <c r="AB1743" s="120"/>
      <c r="AC1743" s="123"/>
      <c r="AD1743" s="123"/>
      <c r="AE1743" s="123"/>
      <c r="AF1743" s="123"/>
      <c r="AG1743" s="123"/>
      <c r="AH1743" s="123"/>
      <c r="AI1743" s="123"/>
      <c r="AJ1743" s="123"/>
      <c r="AK1743" s="123"/>
      <c r="AL1743" s="123"/>
      <c r="AM1743" s="123"/>
      <c r="AN1743" s="123"/>
      <c r="AO1743" s="123"/>
      <c r="AP1743" s="120"/>
      <c r="AQ1743" s="125" t="str">
        <f>IFERROR(VLOOKUP(G1743,'#Location List#'!$C$3:$D$150,2,FALSE),"")</f>
        <v/>
      </c>
      <c r="AR1743" s="125" t="str">
        <f>IFERROR(VLOOKUP(F1743,'#Location List#'!$Q$3:$R$1154,2,FALSE),"")</f>
        <v/>
      </c>
      <c r="AS1743" s="125" t="str">
        <f>IFERROR(VLOOKUP(V1743,'#Input Lists#'!$B$3:$D$46,3,FALSE),"")</f>
        <v/>
      </c>
      <c r="AT1743" s="125" t="str">
        <f>IFERROR(VLOOKUP(CONCATENATE(V1743," ",W1743),'#Input Lists#'!$K$3:$L$827,2,FALSE),"")</f>
        <v/>
      </c>
      <c r="AU1743" s="125">
        <f>IFERROR(VLOOKUP(AA1743,'#Input Lists#'!$BU$3:$BV$8,2,FALSE),"")</f>
        <v>1</v>
      </c>
      <c r="AV1743" s="118" t="str">
        <f>IFERROR(VLOOKUP(AB1743,'#Input Lists#'!$BO$3:$BP$9,2,FALSE),"")</f>
        <v/>
      </c>
      <c r="AW1743" s="118">
        <f>IFERROR(VLOOKUP(AC1743,'#Input Lists#'!$BL$3:$BM$7,2,FALSE),"")</f>
        <v>1</v>
      </c>
      <c r="AX1743" s="52" t="e">
        <f>VLOOKUP(AQ1743,'#Location List#'!$D$3:$K$150,4,FALSE)</f>
        <v>#N/A</v>
      </c>
      <c r="AY1743" s="273" t="e">
        <f>VLOOKUP(AX1743,'#Location List#'!$Z$3:$AA$13,2,FALSE)</f>
        <v>#N/A</v>
      </c>
      <c r="AZ1743" s="126" t="e">
        <f>VLOOKUP($AT1743,'#Input Lists#'!$L$3:$S$1033,6,FALSE)</f>
        <v>#N/A</v>
      </c>
      <c r="BA1743" s="239" t="e">
        <f>VLOOKUP($AT1743,'#Input Lists#'!$L$3:$S$833,7,FALSE)</f>
        <v>#N/A</v>
      </c>
      <c r="BB1743" s="239" t="e">
        <f>VLOOKUP($AT1743,'#Input Lists#'!$L$3:$S$833,8,FALSE)</f>
        <v>#N/A</v>
      </c>
      <c r="BC1743" s="91" t="str">
        <f t="shared" si="164"/>
        <v/>
      </c>
      <c r="BD1743" s="91" t="str">
        <f t="shared" si="165"/>
        <v/>
      </c>
      <c r="BE1743" s="15" t="str">
        <f t="shared" si="166"/>
        <v/>
      </c>
      <c r="BF1743" s="92" t="str">
        <f t="shared" si="167"/>
        <v>No Sighting Date</v>
      </c>
    </row>
    <row r="1744" spans="1:58" x14ac:dyDescent="0.25">
      <c r="A1744" s="118">
        <v>1739</v>
      </c>
      <c r="B1744" s="119"/>
      <c r="C1744" s="120"/>
      <c r="D1744" s="121"/>
      <c r="E1744" s="121"/>
      <c r="F1744" s="236"/>
      <c r="G1744" s="122" t="str">
        <f>IFERROR(VLOOKUP(F1744,'#Location List#'!$U$3:$V$1154,2,FALSE),"")</f>
        <v/>
      </c>
      <c r="H1744" s="120"/>
      <c r="I1744" s="120"/>
      <c r="J1744" s="120"/>
      <c r="K1744" s="120"/>
      <c r="L1744" s="120"/>
      <c r="M1744" s="120"/>
      <c r="N1744" s="120"/>
      <c r="O1744" s="120"/>
      <c r="P1744" s="120"/>
      <c r="Q1744" s="120"/>
      <c r="R1744" s="120"/>
      <c r="S1744" s="120"/>
      <c r="T1744" s="205">
        <f t="shared" si="162"/>
        <v>0</v>
      </c>
      <c r="U1744" s="205">
        <f t="shared" si="163"/>
        <v>0</v>
      </c>
      <c r="V1744" s="210"/>
      <c r="W1744" s="210"/>
      <c r="X1744" s="23" t="str">
        <f>IFERROR(VLOOKUP(AT1744,'#Input Lists#'!$L$3:$AH$833,3,FALSE)," ")</f>
        <v xml:space="preserve"> </v>
      </c>
      <c r="Y1744" s="23" t="str">
        <f>IFERROR(VLOOKUP(AT1744,'#Input Lists#'!$L$3:$AH$833,5,FALSE)," ")</f>
        <v xml:space="preserve"> </v>
      </c>
      <c r="Z1744" s="206" t="str">
        <f>IFERROR(VLOOKUP(AT1744,'#Input Lists#'!$L$3:$AH$833,9,FALSE)," ")</f>
        <v xml:space="preserve"> </v>
      </c>
      <c r="AA1744" s="119" t="s">
        <v>1527</v>
      </c>
      <c r="AB1744" s="120"/>
      <c r="AC1744" s="123"/>
      <c r="AD1744" s="123"/>
      <c r="AE1744" s="123"/>
      <c r="AF1744" s="123"/>
      <c r="AG1744" s="123"/>
      <c r="AH1744" s="123"/>
      <c r="AI1744" s="123"/>
      <c r="AJ1744" s="123"/>
      <c r="AK1744" s="123"/>
      <c r="AL1744" s="123"/>
      <c r="AM1744" s="123"/>
      <c r="AN1744" s="123"/>
      <c r="AO1744" s="123"/>
      <c r="AP1744" s="120"/>
      <c r="AQ1744" s="125" t="str">
        <f>IFERROR(VLOOKUP(G1744,'#Location List#'!$C$3:$D$150,2,FALSE),"")</f>
        <v/>
      </c>
      <c r="AR1744" s="125" t="str">
        <f>IFERROR(VLOOKUP(F1744,'#Location List#'!$Q$3:$R$1154,2,FALSE),"")</f>
        <v/>
      </c>
      <c r="AS1744" s="125" t="str">
        <f>IFERROR(VLOOKUP(V1744,'#Input Lists#'!$B$3:$D$46,3,FALSE),"")</f>
        <v/>
      </c>
      <c r="AT1744" s="125" t="str">
        <f>IFERROR(VLOOKUP(CONCATENATE(V1744," ",W1744),'#Input Lists#'!$K$3:$L$827,2,FALSE),"")</f>
        <v/>
      </c>
      <c r="AU1744" s="125">
        <f>IFERROR(VLOOKUP(AA1744,'#Input Lists#'!$BU$3:$BV$8,2,FALSE),"")</f>
        <v>1</v>
      </c>
      <c r="AV1744" s="118" t="str">
        <f>IFERROR(VLOOKUP(AB1744,'#Input Lists#'!$BO$3:$BP$9,2,FALSE),"")</f>
        <v/>
      </c>
      <c r="AW1744" s="118">
        <f>IFERROR(VLOOKUP(AC1744,'#Input Lists#'!$BL$3:$BM$7,2,FALSE),"")</f>
        <v>1</v>
      </c>
      <c r="AX1744" s="52" t="e">
        <f>VLOOKUP(AQ1744,'#Location List#'!$D$3:$K$150,4,FALSE)</f>
        <v>#N/A</v>
      </c>
      <c r="AY1744" s="273" t="e">
        <f>VLOOKUP(AX1744,'#Location List#'!$Z$3:$AA$13,2,FALSE)</f>
        <v>#N/A</v>
      </c>
      <c r="AZ1744" s="126" t="e">
        <f>VLOOKUP($AT1744,'#Input Lists#'!$L$3:$S$1033,6,FALSE)</f>
        <v>#N/A</v>
      </c>
      <c r="BA1744" s="239" t="e">
        <f>VLOOKUP($AT1744,'#Input Lists#'!$L$3:$S$833,7,FALSE)</f>
        <v>#N/A</v>
      </c>
      <c r="BB1744" s="239" t="e">
        <f>VLOOKUP($AT1744,'#Input Lists#'!$L$3:$S$833,8,FALSE)</f>
        <v>#N/A</v>
      </c>
      <c r="BC1744" s="91" t="str">
        <f t="shared" si="164"/>
        <v/>
      </c>
      <c r="BD1744" s="91" t="str">
        <f t="shared" si="165"/>
        <v/>
      </c>
      <c r="BE1744" s="15" t="str">
        <f t="shared" si="166"/>
        <v/>
      </c>
      <c r="BF1744" s="92" t="str">
        <f t="shared" si="167"/>
        <v>No Sighting Date</v>
      </c>
    </row>
    <row r="1745" spans="1:58" x14ac:dyDescent="0.25">
      <c r="A1745" s="118">
        <v>1740</v>
      </c>
      <c r="B1745" s="119"/>
      <c r="C1745" s="120"/>
      <c r="D1745" s="121"/>
      <c r="E1745" s="121"/>
      <c r="F1745" s="236"/>
      <c r="G1745" s="122" t="str">
        <f>IFERROR(VLOOKUP(F1745,'#Location List#'!$U$3:$V$1154,2,FALSE),"")</f>
        <v/>
      </c>
      <c r="H1745" s="120"/>
      <c r="I1745" s="120"/>
      <c r="J1745" s="120"/>
      <c r="K1745" s="120"/>
      <c r="L1745" s="120"/>
      <c r="M1745" s="120"/>
      <c r="N1745" s="120"/>
      <c r="O1745" s="120"/>
      <c r="P1745" s="120"/>
      <c r="Q1745" s="120"/>
      <c r="R1745" s="120"/>
      <c r="S1745" s="120"/>
      <c r="T1745" s="205">
        <f t="shared" si="162"/>
        <v>0</v>
      </c>
      <c r="U1745" s="205">
        <f t="shared" si="163"/>
        <v>0</v>
      </c>
      <c r="V1745" s="210"/>
      <c r="W1745" s="210"/>
      <c r="X1745" s="23" t="str">
        <f>IFERROR(VLOOKUP(AT1745,'#Input Lists#'!$L$3:$AH$833,3,FALSE)," ")</f>
        <v xml:space="preserve"> </v>
      </c>
      <c r="Y1745" s="23" t="str">
        <f>IFERROR(VLOOKUP(AT1745,'#Input Lists#'!$L$3:$AH$833,5,FALSE)," ")</f>
        <v xml:space="preserve"> </v>
      </c>
      <c r="Z1745" s="206" t="str">
        <f>IFERROR(VLOOKUP(AT1745,'#Input Lists#'!$L$3:$AH$833,9,FALSE)," ")</f>
        <v xml:space="preserve"> </v>
      </c>
      <c r="AA1745" s="119" t="s">
        <v>1527</v>
      </c>
      <c r="AB1745" s="120"/>
      <c r="AC1745" s="123"/>
      <c r="AD1745" s="123"/>
      <c r="AE1745" s="123"/>
      <c r="AF1745" s="123"/>
      <c r="AG1745" s="123"/>
      <c r="AH1745" s="123"/>
      <c r="AI1745" s="123"/>
      <c r="AJ1745" s="123"/>
      <c r="AK1745" s="123"/>
      <c r="AL1745" s="123"/>
      <c r="AM1745" s="123"/>
      <c r="AN1745" s="123"/>
      <c r="AO1745" s="123"/>
      <c r="AP1745" s="120"/>
      <c r="AQ1745" s="125" t="str">
        <f>IFERROR(VLOOKUP(G1745,'#Location List#'!$C$3:$D$150,2,FALSE),"")</f>
        <v/>
      </c>
      <c r="AR1745" s="125" t="str">
        <f>IFERROR(VLOOKUP(F1745,'#Location List#'!$Q$3:$R$1154,2,FALSE),"")</f>
        <v/>
      </c>
      <c r="AS1745" s="125" t="str">
        <f>IFERROR(VLOOKUP(V1745,'#Input Lists#'!$B$3:$D$46,3,FALSE),"")</f>
        <v/>
      </c>
      <c r="AT1745" s="125" t="str">
        <f>IFERROR(VLOOKUP(CONCATENATE(V1745," ",W1745),'#Input Lists#'!$K$3:$L$827,2,FALSE),"")</f>
        <v/>
      </c>
      <c r="AU1745" s="125">
        <f>IFERROR(VLOOKUP(AA1745,'#Input Lists#'!$BU$3:$BV$8,2,FALSE),"")</f>
        <v>1</v>
      </c>
      <c r="AV1745" s="118" t="str">
        <f>IFERROR(VLOOKUP(AB1745,'#Input Lists#'!$BO$3:$BP$9,2,FALSE),"")</f>
        <v/>
      </c>
      <c r="AW1745" s="118">
        <f>IFERROR(VLOOKUP(AC1745,'#Input Lists#'!$BL$3:$BM$7,2,FALSE),"")</f>
        <v>1</v>
      </c>
      <c r="AX1745" s="52" t="e">
        <f>VLOOKUP(AQ1745,'#Location List#'!$D$3:$K$150,4,FALSE)</f>
        <v>#N/A</v>
      </c>
      <c r="AY1745" s="273" t="e">
        <f>VLOOKUP(AX1745,'#Location List#'!$Z$3:$AA$13,2,FALSE)</f>
        <v>#N/A</v>
      </c>
      <c r="AZ1745" s="126" t="e">
        <f>VLOOKUP($AT1745,'#Input Lists#'!$L$3:$S$1033,6,FALSE)</f>
        <v>#N/A</v>
      </c>
      <c r="BA1745" s="239" t="e">
        <f>VLOOKUP($AT1745,'#Input Lists#'!$L$3:$S$833,7,FALSE)</f>
        <v>#N/A</v>
      </c>
      <c r="BB1745" s="239" t="e">
        <f>VLOOKUP($AT1745,'#Input Lists#'!$L$3:$S$833,8,FALSE)</f>
        <v>#N/A</v>
      </c>
      <c r="BC1745" s="91" t="str">
        <f t="shared" si="164"/>
        <v/>
      </c>
      <c r="BD1745" s="91" t="str">
        <f t="shared" si="165"/>
        <v/>
      </c>
      <c r="BE1745" s="15" t="str">
        <f t="shared" si="166"/>
        <v/>
      </c>
      <c r="BF1745" s="92" t="str">
        <f t="shared" si="167"/>
        <v>No Sighting Date</v>
      </c>
    </row>
    <row r="1746" spans="1:58" x14ac:dyDescent="0.25">
      <c r="A1746" s="118">
        <v>1741</v>
      </c>
      <c r="B1746" s="119"/>
      <c r="C1746" s="120"/>
      <c r="D1746" s="121"/>
      <c r="E1746" s="121"/>
      <c r="F1746" s="236"/>
      <c r="G1746" s="122" t="str">
        <f>IFERROR(VLOOKUP(F1746,'#Location List#'!$U$3:$V$1154,2,FALSE),"")</f>
        <v/>
      </c>
      <c r="H1746" s="120"/>
      <c r="I1746" s="120"/>
      <c r="J1746" s="120"/>
      <c r="K1746" s="120"/>
      <c r="L1746" s="120"/>
      <c r="M1746" s="120"/>
      <c r="N1746" s="120"/>
      <c r="O1746" s="120"/>
      <c r="P1746" s="120"/>
      <c r="Q1746" s="120"/>
      <c r="R1746" s="120"/>
      <c r="S1746" s="120"/>
      <c r="T1746" s="205">
        <f t="shared" si="162"/>
        <v>0</v>
      </c>
      <c r="U1746" s="205">
        <f t="shared" si="163"/>
        <v>0</v>
      </c>
      <c r="V1746" s="210"/>
      <c r="W1746" s="210"/>
      <c r="X1746" s="23" t="str">
        <f>IFERROR(VLOOKUP(AT1746,'#Input Lists#'!$L$3:$AH$833,3,FALSE)," ")</f>
        <v xml:space="preserve"> </v>
      </c>
      <c r="Y1746" s="23" t="str">
        <f>IFERROR(VLOOKUP(AT1746,'#Input Lists#'!$L$3:$AH$833,5,FALSE)," ")</f>
        <v xml:space="preserve"> </v>
      </c>
      <c r="Z1746" s="206" t="str">
        <f>IFERROR(VLOOKUP(AT1746,'#Input Lists#'!$L$3:$AH$833,9,FALSE)," ")</f>
        <v xml:space="preserve"> </v>
      </c>
      <c r="AA1746" s="119" t="s">
        <v>1527</v>
      </c>
      <c r="AB1746" s="120"/>
      <c r="AC1746" s="123"/>
      <c r="AD1746" s="123"/>
      <c r="AE1746" s="123"/>
      <c r="AF1746" s="123"/>
      <c r="AG1746" s="123"/>
      <c r="AH1746" s="123"/>
      <c r="AI1746" s="123"/>
      <c r="AJ1746" s="123"/>
      <c r="AK1746" s="123"/>
      <c r="AL1746" s="123"/>
      <c r="AM1746" s="123"/>
      <c r="AN1746" s="123"/>
      <c r="AO1746" s="123"/>
      <c r="AP1746" s="120"/>
      <c r="AQ1746" s="125" t="str">
        <f>IFERROR(VLOOKUP(G1746,'#Location List#'!$C$3:$D$150,2,FALSE),"")</f>
        <v/>
      </c>
      <c r="AR1746" s="125" t="str">
        <f>IFERROR(VLOOKUP(F1746,'#Location List#'!$Q$3:$R$1154,2,FALSE),"")</f>
        <v/>
      </c>
      <c r="AS1746" s="125" t="str">
        <f>IFERROR(VLOOKUP(V1746,'#Input Lists#'!$B$3:$D$46,3,FALSE),"")</f>
        <v/>
      </c>
      <c r="AT1746" s="125" t="str">
        <f>IFERROR(VLOOKUP(CONCATENATE(V1746," ",W1746),'#Input Lists#'!$K$3:$L$827,2,FALSE),"")</f>
        <v/>
      </c>
      <c r="AU1746" s="125">
        <f>IFERROR(VLOOKUP(AA1746,'#Input Lists#'!$BU$3:$BV$8,2,FALSE),"")</f>
        <v>1</v>
      </c>
      <c r="AV1746" s="118" t="str">
        <f>IFERROR(VLOOKUP(AB1746,'#Input Lists#'!$BO$3:$BP$9,2,FALSE),"")</f>
        <v/>
      </c>
      <c r="AW1746" s="118">
        <f>IFERROR(VLOOKUP(AC1746,'#Input Lists#'!$BL$3:$BM$7,2,FALSE),"")</f>
        <v>1</v>
      </c>
      <c r="AX1746" s="52" t="e">
        <f>VLOOKUP(AQ1746,'#Location List#'!$D$3:$K$150,4,FALSE)</f>
        <v>#N/A</v>
      </c>
      <c r="AY1746" s="273" t="e">
        <f>VLOOKUP(AX1746,'#Location List#'!$Z$3:$AA$13,2,FALSE)</f>
        <v>#N/A</v>
      </c>
      <c r="AZ1746" s="126" t="e">
        <f>VLOOKUP($AT1746,'#Input Lists#'!$L$3:$S$1033,6,FALSE)</f>
        <v>#N/A</v>
      </c>
      <c r="BA1746" s="239" t="e">
        <f>VLOOKUP($AT1746,'#Input Lists#'!$L$3:$S$833,7,FALSE)</f>
        <v>#N/A</v>
      </c>
      <c r="BB1746" s="239" t="e">
        <f>VLOOKUP($AT1746,'#Input Lists#'!$L$3:$S$833,8,FALSE)</f>
        <v>#N/A</v>
      </c>
      <c r="BC1746" s="91" t="str">
        <f t="shared" si="164"/>
        <v/>
      </c>
      <c r="BD1746" s="91" t="str">
        <f t="shared" si="165"/>
        <v/>
      </c>
      <c r="BE1746" s="15" t="str">
        <f t="shared" si="166"/>
        <v/>
      </c>
      <c r="BF1746" s="92" t="str">
        <f t="shared" si="167"/>
        <v>No Sighting Date</v>
      </c>
    </row>
    <row r="1747" spans="1:58" x14ac:dyDescent="0.25">
      <c r="A1747" s="118">
        <v>1742</v>
      </c>
      <c r="B1747" s="119"/>
      <c r="C1747" s="120"/>
      <c r="D1747" s="121"/>
      <c r="E1747" s="121"/>
      <c r="F1747" s="236"/>
      <c r="G1747" s="122" t="str">
        <f>IFERROR(VLOOKUP(F1747,'#Location List#'!$U$3:$V$1154,2,FALSE),"")</f>
        <v/>
      </c>
      <c r="H1747" s="120"/>
      <c r="I1747" s="120"/>
      <c r="J1747" s="120"/>
      <c r="K1747" s="120"/>
      <c r="L1747" s="120"/>
      <c r="M1747" s="120"/>
      <c r="N1747" s="120"/>
      <c r="O1747" s="120"/>
      <c r="P1747" s="120"/>
      <c r="Q1747" s="120"/>
      <c r="R1747" s="120"/>
      <c r="S1747" s="120"/>
      <c r="T1747" s="205">
        <f t="shared" si="162"/>
        <v>0</v>
      </c>
      <c r="U1747" s="205">
        <f t="shared" si="163"/>
        <v>0</v>
      </c>
      <c r="V1747" s="210"/>
      <c r="W1747" s="210"/>
      <c r="X1747" s="23" t="str">
        <f>IFERROR(VLOOKUP(AT1747,'#Input Lists#'!$L$3:$AH$833,3,FALSE)," ")</f>
        <v xml:space="preserve"> </v>
      </c>
      <c r="Y1747" s="23" t="str">
        <f>IFERROR(VLOOKUP(AT1747,'#Input Lists#'!$L$3:$AH$833,5,FALSE)," ")</f>
        <v xml:space="preserve"> </v>
      </c>
      <c r="Z1747" s="206" t="str">
        <f>IFERROR(VLOOKUP(AT1747,'#Input Lists#'!$L$3:$AH$833,9,FALSE)," ")</f>
        <v xml:space="preserve"> </v>
      </c>
      <c r="AA1747" s="119" t="s">
        <v>1527</v>
      </c>
      <c r="AB1747" s="120"/>
      <c r="AC1747" s="123"/>
      <c r="AD1747" s="123"/>
      <c r="AE1747" s="123"/>
      <c r="AF1747" s="123"/>
      <c r="AG1747" s="123"/>
      <c r="AH1747" s="123"/>
      <c r="AI1747" s="123"/>
      <c r="AJ1747" s="123"/>
      <c r="AK1747" s="123"/>
      <c r="AL1747" s="123"/>
      <c r="AM1747" s="123"/>
      <c r="AN1747" s="123"/>
      <c r="AO1747" s="123"/>
      <c r="AP1747" s="120"/>
      <c r="AQ1747" s="125" t="str">
        <f>IFERROR(VLOOKUP(G1747,'#Location List#'!$C$3:$D$150,2,FALSE),"")</f>
        <v/>
      </c>
      <c r="AR1747" s="125" t="str">
        <f>IFERROR(VLOOKUP(F1747,'#Location List#'!$Q$3:$R$1154,2,FALSE),"")</f>
        <v/>
      </c>
      <c r="AS1747" s="125" t="str">
        <f>IFERROR(VLOOKUP(V1747,'#Input Lists#'!$B$3:$D$46,3,FALSE),"")</f>
        <v/>
      </c>
      <c r="AT1747" s="125" t="str">
        <f>IFERROR(VLOOKUP(CONCATENATE(V1747," ",W1747),'#Input Lists#'!$K$3:$L$827,2,FALSE),"")</f>
        <v/>
      </c>
      <c r="AU1747" s="125">
        <f>IFERROR(VLOOKUP(AA1747,'#Input Lists#'!$BU$3:$BV$8,2,FALSE),"")</f>
        <v>1</v>
      </c>
      <c r="AV1747" s="118" t="str">
        <f>IFERROR(VLOOKUP(AB1747,'#Input Lists#'!$BO$3:$BP$9,2,FALSE),"")</f>
        <v/>
      </c>
      <c r="AW1747" s="118">
        <f>IFERROR(VLOOKUP(AC1747,'#Input Lists#'!$BL$3:$BM$7,2,FALSE),"")</f>
        <v>1</v>
      </c>
      <c r="AX1747" s="52" t="e">
        <f>VLOOKUP(AQ1747,'#Location List#'!$D$3:$K$150,4,FALSE)</f>
        <v>#N/A</v>
      </c>
      <c r="AY1747" s="273" t="e">
        <f>VLOOKUP(AX1747,'#Location List#'!$Z$3:$AA$13,2,FALSE)</f>
        <v>#N/A</v>
      </c>
      <c r="AZ1747" s="126" t="e">
        <f>VLOOKUP($AT1747,'#Input Lists#'!$L$3:$S$1033,6,FALSE)</f>
        <v>#N/A</v>
      </c>
      <c r="BA1747" s="239" t="e">
        <f>VLOOKUP($AT1747,'#Input Lists#'!$L$3:$S$833,7,FALSE)</f>
        <v>#N/A</v>
      </c>
      <c r="BB1747" s="239" t="e">
        <f>VLOOKUP($AT1747,'#Input Lists#'!$L$3:$S$833,8,FALSE)</f>
        <v>#N/A</v>
      </c>
      <c r="BC1747" s="91" t="str">
        <f t="shared" si="164"/>
        <v/>
      </c>
      <c r="BD1747" s="91" t="str">
        <f t="shared" si="165"/>
        <v/>
      </c>
      <c r="BE1747" s="15" t="str">
        <f t="shared" si="166"/>
        <v/>
      </c>
      <c r="BF1747" s="92" t="str">
        <f t="shared" si="167"/>
        <v>No Sighting Date</v>
      </c>
    </row>
    <row r="1748" spans="1:58" x14ac:dyDescent="0.25">
      <c r="A1748" s="118">
        <v>1743</v>
      </c>
      <c r="B1748" s="119"/>
      <c r="C1748" s="120"/>
      <c r="D1748" s="121"/>
      <c r="E1748" s="121"/>
      <c r="F1748" s="236"/>
      <c r="G1748" s="122" t="str">
        <f>IFERROR(VLOOKUP(F1748,'#Location List#'!$U$3:$V$1154,2,FALSE),"")</f>
        <v/>
      </c>
      <c r="H1748" s="120"/>
      <c r="I1748" s="120"/>
      <c r="J1748" s="120"/>
      <c r="K1748" s="120"/>
      <c r="L1748" s="120"/>
      <c r="M1748" s="120"/>
      <c r="N1748" s="120"/>
      <c r="O1748" s="120"/>
      <c r="P1748" s="120"/>
      <c r="Q1748" s="120"/>
      <c r="R1748" s="120"/>
      <c r="S1748" s="120"/>
      <c r="T1748" s="205">
        <f t="shared" ref="T1748:T1811" si="168">N1748-O1748/60-P1748/60/60</f>
        <v>0</v>
      </c>
      <c r="U1748" s="205">
        <f t="shared" ref="U1748:U1811" si="169">Q1748+R1748/60+S1748/60/60</f>
        <v>0</v>
      </c>
      <c r="V1748" s="210"/>
      <c r="W1748" s="210"/>
      <c r="X1748" s="23" t="str">
        <f>IFERROR(VLOOKUP(AT1748,'#Input Lists#'!$L$3:$AH$833,3,FALSE)," ")</f>
        <v xml:space="preserve"> </v>
      </c>
      <c r="Y1748" s="23" t="str">
        <f>IFERROR(VLOOKUP(AT1748,'#Input Lists#'!$L$3:$AH$833,5,FALSE)," ")</f>
        <v xml:space="preserve"> </v>
      </c>
      <c r="Z1748" s="206" t="str">
        <f>IFERROR(VLOOKUP(AT1748,'#Input Lists#'!$L$3:$AH$833,9,FALSE)," ")</f>
        <v xml:space="preserve"> </v>
      </c>
      <c r="AA1748" s="119" t="s">
        <v>1527</v>
      </c>
      <c r="AB1748" s="120"/>
      <c r="AC1748" s="123"/>
      <c r="AD1748" s="123"/>
      <c r="AE1748" s="123"/>
      <c r="AF1748" s="123"/>
      <c r="AG1748" s="123"/>
      <c r="AH1748" s="123"/>
      <c r="AI1748" s="123"/>
      <c r="AJ1748" s="123"/>
      <c r="AK1748" s="123"/>
      <c r="AL1748" s="123"/>
      <c r="AM1748" s="123"/>
      <c r="AN1748" s="123"/>
      <c r="AO1748" s="123"/>
      <c r="AP1748" s="120"/>
      <c r="AQ1748" s="125" t="str">
        <f>IFERROR(VLOOKUP(G1748,'#Location List#'!$C$3:$D$150,2,FALSE),"")</f>
        <v/>
      </c>
      <c r="AR1748" s="125" t="str">
        <f>IFERROR(VLOOKUP(F1748,'#Location List#'!$Q$3:$R$1154,2,FALSE),"")</f>
        <v/>
      </c>
      <c r="AS1748" s="125" t="str">
        <f>IFERROR(VLOOKUP(V1748,'#Input Lists#'!$B$3:$D$46,3,FALSE),"")</f>
        <v/>
      </c>
      <c r="AT1748" s="125" t="str">
        <f>IFERROR(VLOOKUP(CONCATENATE(V1748," ",W1748),'#Input Lists#'!$K$3:$L$827,2,FALSE),"")</f>
        <v/>
      </c>
      <c r="AU1748" s="125">
        <f>IFERROR(VLOOKUP(AA1748,'#Input Lists#'!$BU$3:$BV$8,2,FALSE),"")</f>
        <v>1</v>
      </c>
      <c r="AV1748" s="118" t="str">
        <f>IFERROR(VLOOKUP(AB1748,'#Input Lists#'!$BO$3:$BP$9,2,FALSE),"")</f>
        <v/>
      </c>
      <c r="AW1748" s="118">
        <f>IFERROR(VLOOKUP(AC1748,'#Input Lists#'!$BL$3:$BM$7,2,FALSE),"")</f>
        <v>1</v>
      </c>
      <c r="AX1748" s="52" t="e">
        <f>VLOOKUP(AQ1748,'#Location List#'!$D$3:$K$150,4,FALSE)</f>
        <v>#N/A</v>
      </c>
      <c r="AY1748" s="273" t="e">
        <f>VLOOKUP(AX1748,'#Location List#'!$Z$3:$AA$13,2,FALSE)</f>
        <v>#N/A</v>
      </c>
      <c r="AZ1748" s="126" t="e">
        <f>VLOOKUP($AT1748,'#Input Lists#'!$L$3:$S$1033,6,FALSE)</f>
        <v>#N/A</v>
      </c>
      <c r="BA1748" s="239" t="e">
        <f>VLOOKUP($AT1748,'#Input Lists#'!$L$3:$S$833,7,FALSE)</f>
        <v>#N/A</v>
      </c>
      <c r="BB1748" s="239" t="e">
        <f>VLOOKUP($AT1748,'#Input Lists#'!$L$3:$S$833,8,FALSE)</f>
        <v>#N/A</v>
      </c>
      <c r="BC1748" s="91" t="str">
        <f t="shared" ref="BC1748:BC1811" si="170">IFERROR(WEEKNUM(BA1748,2),"")</f>
        <v/>
      </c>
      <c r="BD1748" s="91" t="str">
        <f t="shared" ref="BD1748:BD1811" si="171">IFERROR(IF(WEEKNUM(BB1748)&lt;WEEKNUM(BA1748),WEEKNUM(BB1748)+52,WEEKNUM(BB1748)),"")</f>
        <v/>
      </c>
      <c r="BE1748" s="15" t="str">
        <f t="shared" ref="BE1748:BE1811" si="172">IF(E1748="","",IF(WEEKNUM(E1748)&lt;9,WEEKNUM(E1748)+52, WEEKNUM(E1748)))</f>
        <v/>
      </c>
      <c r="BF1748" s="92" t="str">
        <f t="shared" ref="BF1748:BF1811" si="173">IF(E1748="", "No Sighting Date", IF(BC1748&gt;=BD1748," ",IF(BE1748&gt;=BC1748,IF(BE1748&lt;=BD1748,"IN RANGE",BE1748-BD1748),BE1748-BC1748)))</f>
        <v>No Sighting Date</v>
      </c>
    </row>
    <row r="1749" spans="1:58" x14ac:dyDescent="0.25">
      <c r="A1749" s="118">
        <v>1744</v>
      </c>
      <c r="B1749" s="119"/>
      <c r="C1749" s="120"/>
      <c r="D1749" s="121"/>
      <c r="E1749" s="121"/>
      <c r="F1749" s="236"/>
      <c r="G1749" s="122" t="str">
        <f>IFERROR(VLOOKUP(F1749,'#Location List#'!$U$3:$V$1154,2,FALSE),"")</f>
        <v/>
      </c>
      <c r="H1749" s="120"/>
      <c r="I1749" s="120"/>
      <c r="J1749" s="120"/>
      <c r="K1749" s="120"/>
      <c r="L1749" s="120"/>
      <c r="M1749" s="120"/>
      <c r="N1749" s="120"/>
      <c r="O1749" s="120"/>
      <c r="P1749" s="120"/>
      <c r="Q1749" s="120"/>
      <c r="R1749" s="120"/>
      <c r="S1749" s="120"/>
      <c r="T1749" s="205">
        <f t="shared" si="168"/>
        <v>0</v>
      </c>
      <c r="U1749" s="205">
        <f t="shared" si="169"/>
        <v>0</v>
      </c>
      <c r="V1749" s="210"/>
      <c r="W1749" s="210"/>
      <c r="X1749" s="23" t="str">
        <f>IFERROR(VLOOKUP(AT1749,'#Input Lists#'!$L$3:$AH$833,3,FALSE)," ")</f>
        <v xml:space="preserve"> </v>
      </c>
      <c r="Y1749" s="23" t="str">
        <f>IFERROR(VLOOKUP(AT1749,'#Input Lists#'!$L$3:$AH$833,5,FALSE)," ")</f>
        <v xml:space="preserve"> </v>
      </c>
      <c r="Z1749" s="206" t="str">
        <f>IFERROR(VLOOKUP(AT1749,'#Input Lists#'!$L$3:$AH$833,9,FALSE)," ")</f>
        <v xml:space="preserve"> </v>
      </c>
      <c r="AA1749" s="119" t="s">
        <v>1527</v>
      </c>
      <c r="AB1749" s="120"/>
      <c r="AC1749" s="123"/>
      <c r="AD1749" s="123"/>
      <c r="AE1749" s="123"/>
      <c r="AF1749" s="123"/>
      <c r="AG1749" s="123"/>
      <c r="AH1749" s="123"/>
      <c r="AI1749" s="123"/>
      <c r="AJ1749" s="123"/>
      <c r="AK1749" s="123"/>
      <c r="AL1749" s="123"/>
      <c r="AM1749" s="123"/>
      <c r="AN1749" s="123"/>
      <c r="AO1749" s="123"/>
      <c r="AP1749" s="120"/>
      <c r="AQ1749" s="125" t="str">
        <f>IFERROR(VLOOKUP(G1749,'#Location List#'!$C$3:$D$150,2,FALSE),"")</f>
        <v/>
      </c>
      <c r="AR1749" s="125" t="str">
        <f>IFERROR(VLOOKUP(F1749,'#Location List#'!$Q$3:$R$1154,2,FALSE),"")</f>
        <v/>
      </c>
      <c r="AS1749" s="125" t="str">
        <f>IFERROR(VLOOKUP(V1749,'#Input Lists#'!$B$3:$D$46,3,FALSE),"")</f>
        <v/>
      </c>
      <c r="AT1749" s="125" t="str">
        <f>IFERROR(VLOOKUP(CONCATENATE(V1749," ",W1749),'#Input Lists#'!$K$3:$L$827,2,FALSE),"")</f>
        <v/>
      </c>
      <c r="AU1749" s="125">
        <f>IFERROR(VLOOKUP(AA1749,'#Input Lists#'!$BU$3:$BV$8,2,FALSE),"")</f>
        <v>1</v>
      </c>
      <c r="AV1749" s="118" t="str">
        <f>IFERROR(VLOOKUP(AB1749,'#Input Lists#'!$BO$3:$BP$9,2,FALSE),"")</f>
        <v/>
      </c>
      <c r="AW1749" s="118">
        <f>IFERROR(VLOOKUP(AC1749,'#Input Lists#'!$BL$3:$BM$7,2,FALSE),"")</f>
        <v>1</v>
      </c>
      <c r="AX1749" s="52" t="e">
        <f>VLOOKUP(AQ1749,'#Location List#'!$D$3:$K$150,4,FALSE)</f>
        <v>#N/A</v>
      </c>
      <c r="AY1749" s="273" t="e">
        <f>VLOOKUP(AX1749,'#Location List#'!$Z$3:$AA$13,2,FALSE)</f>
        <v>#N/A</v>
      </c>
      <c r="AZ1749" s="126" t="e">
        <f>VLOOKUP($AT1749,'#Input Lists#'!$L$3:$S$1033,6,FALSE)</f>
        <v>#N/A</v>
      </c>
      <c r="BA1749" s="239" t="e">
        <f>VLOOKUP($AT1749,'#Input Lists#'!$L$3:$S$833,7,FALSE)</f>
        <v>#N/A</v>
      </c>
      <c r="BB1749" s="239" t="e">
        <f>VLOOKUP($AT1749,'#Input Lists#'!$L$3:$S$833,8,FALSE)</f>
        <v>#N/A</v>
      </c>
      <c r="BC1749" s="91" t="str">
        <f t="shared" si="170"/>
        <v/>
      </c>
      <c r="BD1749" s="91" t="str">
        <f t="shared" si="171"/>
        <v/>
      </c>
      <c r="BE1749" s="15" t="str">
        <f t="shared" si="172"/>
        <v/>
      </c>
      <c r="BF1749" s="92" t="str">
        <f t="shared" si="173"/>
        <v>No Sighting Date</v>
      </c>
    </row>
    <row r="1750" spans="1:58" x14ac:dyDescent="0.25">
      <c r="A1750" s="118">
        <v>1745</v>
      </c>
      <c r="B1750" s="119"/>
      <c r="C1750" s="120"/>
      <c r="D1750" s="121"/>
      <c r="E1750" s="121"/>
      <c r="F1750" s="236"/>
      <c r="G1750" s="122" t="str">
        <f>IFERROR(VLOOKUP(F1750,'#Location List#'!$U$3:$V$1154,2,FALSE),"")</f>
        <v/>
      </c>
      <c r="H1750" s="120"/>
      <c r="I1750" s="120"/>
      <c r="J1750" s="120"/>
      <c r="K1750" s="120"/>
      <c r="L1750" s="120"/>
      <c r="M1750" s="120"/>
      <c r="N1750" s="120"/>
      <c r="O1750" s="120"/>
      <c r="P1750" s="120"/>
      <c r="Q1750" s="120"/>
      <c r="R1750" s="120"/>
      <c r="S1750" s="120"/>
      <c r="T1750" s="205">
        <f t="shared" si="168"/>
        <v>0</v>
      </c>
      <c r="U1750" s="205">
        <f t="shared" si="169"/>
        <v>0</v>
      </c>
      <c r="V1750" s="210"/>
      <c r="W1750" s="210"/>
      <c r="X1750" s="23" t="str">
        <f>IFERROR(VLOOKUP(AT1750,'#Input Lists#'!$L$3:$AH$833,3,FALSE)," ")</f>
        <v xml:space="preserve"> </v>
      </c>
      <c r="Y1750" s="23" t="str">
        <f>IFERROR(VLOOKUP(AT1750,'#Input Lists#'!$L$3:$AH$833,5,FALSE)," ")</f>
        <v xml:space="preserve"> </v>
      </c>
      <c r="Z1750" s="206" t="str">
        <f>IFERROR(VLOOKUP(AT1750,'#Input Lists#'!$L$3:$AH$833,9,FALSE)," ")</f>
        <v xml:space="preserve"> </v>
      </c>
      <c r="AA1750" s="119" t="s">
        <v>1527</v>
      </c>
      <c r="AB1750" s="120"/>
      <c r="AC1750" s="123"/>
      <c r="AD1750" s="123"/>
      <c r="AE1750" s="123"/>
      <c r="AF1750" s="123"/>
      <c r="AG1750" s="123"/>
      <c r="AH1750" s="123"/>
      <c r="AI1750" s="123"/>
      <c r="AJ1750" s="123"/>
      <c r="AK1750" s="123"/>
      <c r="AL1750" s="123"/>
      <c r="AM1750" s="123"/>
      <c r="AN1750" s="123"/>
      <c r="AO1750" s="123"/>
      <c r="AP1750" s="120"/>
      <c r="AQ1750" s="125" t="str">
        <f>IFERROR(VLOOKUP(G1750,'#Location List#'!$C$3:$D$150,2,FALSE),"")</f>
        <v/>
      </c>
      <c r="AR1750" s="125" t="str">
        <f>IFERROR(VLOOKUP(F1750,'#Location List#'!$Q$3:$R$1154,2,FALSE),"")</f>
        <v/>
      </c>
      <c r="AS1750" s="125" t="str">
        <f>IFERROR(VLOOKUP(V1750,'#Input Lists#'!$B$3:$D$46,3,FALSE),"")</f>
        <v/>
      </c>
      <c r="AT1750" s="125" t="str">
        <f>IFERROR(VLOOKUP(CONCATENATE(V1750," ",W1750),'#Input Lists#'!$K$3:$L$827,2,FALSE),"")</f>
        <v/>
      </c>
      <c r="AU1750" s="125">
        <f>IFERROR(VLOOKUP(AA1750,'#Input Lists#'!$BU$3:$BV$8,2,FALSE),"")</f>
        <v>1</v>
      </c>
      <c r="AV1750" s="118" t="str">
        <f>IFERROR(VLOOKUP(AB1750,'#Input Lists#'!$BO$3:$BP$9,2,FALSE),"")</f>
        <v/>
      </c>
      <c r="AW1750" s="118">
        <f>IFERROR(VLOOKUP(AC1750,'#Input Lists#'!$BL$3:$BM$7,2,FALSE),"")</f>
        <v>1</v>
      </c>
      <c r="AX1750" s="52" t="e">
        <f>VLOOKUP(AQ1750,'#Location List#'!$D$3:$K$150,4,FALSE)</f>
        <v>#N/A</v>
      </c>
      <c r="AY1750" s="273" t="e">
        <f>VLOOKUP(AX1750,'#Location List#'!$Z$3:$AA$13,2,FALSE)</f>
        <v>#N/A</v>
      </c>
      <c r="AZ1750" s="126" t="e">
        <f>VLOOKUP($AT1750,'#Input Lists#'!$L$3:$S$1033,6,FALSE)</f>
        <v>#N/A</v>
      </c>
      <c r="BA1750" s="239" t="e">
        <f>VLOOKUP($AT1750,'#Input Lists#'!$L$3:$S$833,7,FALSE)</f>
        <v>#N/A</v>
      </c>
      <c r="BB1750" s="239" t="e">
        <f>VLOOKUP($AT1750,'#Input Lists#'!$L$3:$S$833,8,FALSE)</f>
        <v>#N/A</v>
      </c>
      <c r="BC1750" s="91" t="str">
        <f t="shared" si="170"/>
        <v/>
      </c>
      <c r="BD1750" s="91" t="str">
        <f t="shared" si="171"/>
        <v/>
      </c>
      <c r="BE1750" s="15" t="str">
        <f t="shared" si="172"/>
        <v/>
      </c>
      <c r="BF1750" s="92" t="str">
        <f t="shared" si="173"/>
        <v>No Sighting Date</v>
      </c>
    </row>
    <row r="1751" spans="1:58" x14ac:dyDescent="0.25">
      <c r="A1751" s="118">
        <v>1746</v>
      </c>
      <c r="B1751" s="119"/>
      <c r="C1751" s="120"/>
      <c r="D1751" s="121"/>
      <c r="E1751" s="121"/>
      <c r="F1751" s="236"/>
      <c r="G1751" s="122" t="str">
        <f>IFERROR(VLOOKUP(F1751,'#Location List#'!$U$3:$V$1154,2,FALSE),"")</f>
        <v/>
      </c>
      <c r="H1751" s="120"/>
      <c r="I1751" s="120"/>
      <c r="J1751" s="120"/>
      <c r="K1751" s="120"/>
      <c r="L1751" s="120"/>
      <c r="M1751" s="120"/>
      <c r="N1751" s="120"/>
      <c r="O1751" s="120"/>
      <c r="P1751" s="120"/>
      <c r="Q1751" s="120"/>
      <c r="R1751" s="120"/>
      <c r="S1751" s="120"/>
      <c r="T1751" s="205">
        <f t="shared" si="168"/>
        <v>0</v>
      </c>
      <c r="U1751" s="205">
        <f t="shared" si="169"/>
        <v>0</v>
      </c>
      <c r="V1751" s="210"/>
      <c r="W1751" s="210"/>
      <c r="X1751" s="23" t="str">
        <f>IFERROR(VLOOKUP(AT1751,'#Input Lists#'!$L$3:$AH$833,3,FALSE)," ")</f>
        <v xml:space="preserve"> </v>
      </c>
      <c r="Y1751" s="23" t="str">
        <f>IFERROR(VLOOKUP(AT1751,'#Input Lists#'!$L$3:$AH$833,5,FALSE)," ")</f>
        <v xml:space="preserve"> </v>
      </c>
      <c r="Z1751" s="206" t="str">
        <f>IFERROR(VLOOKUP(AT1751,'#Input Lists#'!$L$3:$AH$833,9,FALSE)," ")</f>
        <v xml:space="preserve"> </v>
      </c>
      <c r="AA1751" s="119" t="s">
        <v>1527</v>
      </c>
      <c r="AB1751" s="120"/>
      <c r="AC1751" s="123"/>
      <c r="AD1751" s="123"/>
      <c r="AE1751" s="123"/>
      <c r="AF1751" s="123"/>
      <c r="AG1751" s="123"/>
      <c r="AH1751" s="123"/>
      <c r="AI1751" s="123"/>
      <c r="AJ1751" s="123"/>
      <c r="AK1751" s="123"/>
      <c r="AL1751" s="123"/>
      <c r="AM1751" s="123"/>
      <c r="AN1751" s="123"/>
      <c r="AO1751" s="123"/>
      <c r="AP1751" s="120"/>
      <c r="AQ1751" s="125" t="str">
        <f>IFERROR(VLOOKUP(G1751,'#Location List#'!$C$3:$D$150,2,FALSE),"")</f>
        <v/>
      </c>
      <c r="AR1751" s="125" t="str">
        <f>IFERROR(VLOOKUP(F1751,'#Location List#'!$Q$3:$R$1154,2,FALSE),"")</f>
        <v/>
      </c>
      <c r="AS1751" s="125" t="str">
        <f>IFERROR(VLOOKUP(V1751,'#Input Lists#'!$B$3:$D$46,3,FALSE),"")</f>
        <v/>
      </c>
      <c r="AT1751" s="125" t="str">
        <f>IFERROR(VLOOKUP(CONCATENATE(V1751," ",W1751),'#Input Lists#'!$K$3:$L$827,2,FALSE),"")</f>
        <v/>
      </c>
      <c r="AU1751" s="125">
        <f>IFERROR(VLOOKUP(AA1751,'#Input Lists#'!$BU$3:$BV$8,2,FALSE),"")</f>
        <v>1</v>
      </c>
      <c r="AV1751" s="118" t="str">
        <f>IFERROR(VLOOKUP(AB1751,'#Input Lists#'!$BO$3:$BP$9,2,FALSE),"")</f>
        <v/>
      </c>
      <c r="AW1751" s="118">
        <f>IFERROR(VLOOKUP(AC1751,'#Input Lists#'!$BL$3:$BM$7,2,FALSE),"")</f>
        <v>1</v>
      </c>
      <c r="AX1751" s="52" t="e">
        <f>VLOOKUP(AQ1751,'#Location List#'!$D$3:$K$150,4,FALSE)</f>
        <v>#N/A</v>
      </c>
      <c r="AY1751" s="273" t="e">
        <f>VLOOKUP(AX1751,'#Location List#'!$Z$3:$AA$13,2,FALSE)</f>
        <v>#N/A</v>
      </c>
      <c r="AZ1751" s="126" t="e">
        <f>VLOOKUP($AT1751,'#Input Lists#'!$L$3:$S$1033,6,FALSE)</f>
        <v>#N/A</v>
      </c>
      <c r="BA1751" s="239" t="e">
        <f>VLOOKUP($AT1751,'#Input Lists#'!$L$3:$S$833,7,FALSE)</f>
        <v>#N/A</v>
      </c>
      <c r="BB1751" s="239" t="e">
        <f>VLOOKUP($AT1751,'#Input Lists#'!$L$3:$S$833,8,FALSE)</f>
        <v>#N/A</v>
      </c>
      <c r="BC1751" s="91" t="str">
        <f t="shared" si="170"/>
        <v/>
      </c>
      <c r="BD1751" s="91" t="str">
        <f t="shared" si="171"/>
        <v/>
      </c>
      <c r="BE1751" s="15" t="str">
        <f t="shared" si="172"/>
        <v/>
      </c>
      <c r="BF1751" s="92" t="str">
        <f t="shared" si="173"/>
        <v>No Sighting Date</v>
      </c>
    </row>
    <row r="1752" spans="1:58" x14ac:dyDescent="0.25">
      <c r="A1752" s="118">
        <v>1747</v>
      </c>
      <c r="B1752" s="119"/>
      <c r="C1752" s="120"/>
      <c r="D1752" s="121"/>
      <c r="E1752" s="121"/>
      <c r="F1752" s="236"/>
      <c r="G1752" s="122" t="str">
        <f>IFERROR(VLOOKUP(F1752,'#Location List#'!$U$3:$V$1154,2,FALSE),"")</f>
        <v/>
      </c>
      <c r="H1752" s="120"/>
      <c r="I1752" s="120"/>
      <c r="J1752" s="120"/>
      <c r="K1752" s="120"/>
      <c r="L1752" s="120"/>
      <c r="M1752" s="120"/>
      <c r="N1752" s="120"/>
      <c r="O1752" s="120"/>
      <c r="P1752" s="120"/>
      <c r="Q1752" s="120"/>
      <c r="R1752" s="120"/>
      <c r="S1752" s="120"/>
      <c r="T1752" s="205">
        <f t="shared" si="168"/>
        <v>0</v>
      </c>
      <c r="U1752" s="205">
        <f t="shared" si="169"/>
        <v>0</v>
      </c>
      <c r="V1752" s="210"/>
      <c r="W1752" s="210"/>
      <c r="X1752" s="23" t="str">
        <f>IFERROR(VLOOKUP(AT1752,'#Input Lists#'!$L$3:$AH$833,3,FALSE)," ")</f>
        <v xml:space="preserve"> </v>
      </c>
      <c r="Y1752" s="23" t="str">
        <f>IFERROR(VLOOKUP(AT1752,'#Input Lists#'!$L$3:$AH$833,5,FALSE)," ")</f>
        <v xml:space="preserve"> </v>
      </c>
      <c r="Z1752" s="206" t="str">
        <f>IFERROR(VLOOKUP(AT1752,'#Input Lists#'!$L$3:$AH$833,9,FALSE)," ")</f>
        <v xml:space="preserve"> </v>
      </c>
      <c r="AA1752" s="119" t="s">
        <v>1527</v>
      </c>
      <c r="AB1752" s="120"/>
      <c r="AC1752" s="123"/>
      <c r="AD1752" s="123"/>
      <c r="AE1752" s="123"/>
      <c r="AF1752" s="123"/>
      <c r="AG1752" s="123"/>
      <c r="AH1752" s="123"/>
      <c r="AI1752" s="123"/>
      <c r="AJ1752" s="123"/>
      <c r="AK1752" s="123"/>
      <c r="AL1752" s="123"/>
      <c r="AM1752" s="123"/>
      <c r="AN1752" s="123"/>
      <c r="AO1752" s="123"/>
      <c r="AP1752" s="120"/>
      <c r="AQ1752" s="125" t="str">
        <f>IFERROR(VLOOKUP(G1752,'#Location List#'!$C$3:$D$150,2,FALSE),"")</f>
        <v/>
      </c>
      <c r="AR1752" s="125" t="str">
        <f>IFERROR(VLOOKUP(F1752,'#Location List#'!$Q$3:$R$1154,2,FALSE),"")</f>
        <v/>
      </c>
      <c r="AS1752" s="125" t="str">
        <f>IFERROR(VLOOKUP(V1752,'#Input Lists#'!$B$3:$D$46,3,FALSE),"")</f>
        <v/>
      </c>
      <c r="AT1752" s="125" t="str">
        <f>IFERROR(VLOOKUP(CONCATENATE(V1752," ",W1752),'#Input Lists#'!$K$3:$L$827,2,FALSE),"")</f>
        <v/>
      </c>
      <c r="AU1752" s="125">
        <f>IFERROR(VLOOKUP(AA1752,'#Input Lists#'!$BU$3:$BV$8,2,FALSE),"")</f>
        <v>1</v>
      </c>
      <c r="AV1752" s="118" t="str">
        <f>IFERROR(VLOOKUP(AB1752,'#Input Lists#'!$BO$3:$BP$9,2,FALSE),"")</f>
        <v/>
      </c>
      <c r="AW1752" s="118">
        <f>IFERROR(VLOOKUP(AC1752,'#Input Lists#'!$BL$3:$BM$7,2,FALSE),"")</f>
        <v>1</v>
      </c>
      <c r="AX1752" s="52" t="e">
        <f>VLOOKUP(AQ1752,'#Location List#'!$D$3:$K$150,4,FALSE)</f>
        <v>#N/A</v>
      </c>
      <c r="AY1752" s="273" t="e">
        <f>VLOOKUP(AX1752,'#Location List#'!$Z$3:$AA$13,2,FALSE)</f>
        <v>#N/A</v>
      </c>
      <c r="AZ1752" s="126" t="e">
        <f>VLOOKUP($AT1752,'#Input Lists#'!$L$3:$S$1033,6,FALSE)</f>
        <v>#N/A</v>
      </c>
      <c r="BA1752" s="239" t="e">
        <f>VLOOKUP($AT1752,'#Input Lists#'!$L$3:$S$833,7,FALSE)</f>
        <v>#N/A</v>
      </c>
      <c r="BB1752" s="239" t="e">
        <f>VLOOKUP($AT1752,'#Input Lists#'!$L$3:$S$833,8,FALSE)</f>
        <v>#N/A</v>
      </c>
      <c r="BC1752" s="91" t="str">
        <f t="shared" si="170"/>
        <v/>
      </c>
      <c r="BD1752" s="91" t="str">
        <f t="shared" si="171"/>
        <v/>
      </c>
      <c r="BE1752" s="15" t="str">
        <f t="shared" si="172"/>
        <v/>
      </c>
      <c r="BF1752" s="92" t="str">
        <f t="shared" si="173"/>
        <v>No Sighting Date</v>
      </c>
    </row>
    <row r="1753" spans="1:58" x14ac:dyDescent="0.25">
      <c r="A1753" s="118">
        <v>1748</v>
      </c>
      <c r="B1753" s="119"/>
      <c r="C1753" s="120"/>
      <c r="D1753" s="121"/>
      <c r="E1753" s="121"/>
      <c r="F1753" s="236"/>
      <c r="G1753" s="122" t="str">
        <f>IFERROR(VLOOKUP(F1753,'#Location List#'!$U$3:$V$1154,2,FALSE),"")</f>
        <v/>
      </c>
      <c r="H1753" s="120"/>
      <c r="I1753" s="120"/>
      <c r="J1753" s="120"/>
      <c r="K1753" s="120"/>
      <c r="L1753" s="120"/>
      <c r="M1753" s="120"/>
      <c r="N1753" s="120"/>
      <c r="O1753" s="120"/>
      <c r="P1753" s="120"/>
      <c r="Q1753" s="120"/>
      <c r="R1753" s="120"/>
      <c r="S1753" s="120"/>
      <c r="T1753" s="205">
        <f t="shared" si="168"/>
        <v>0</v>
      </c>
      <c r="U1753" s="205">
        <f t="shared" si="169"/>
        <v>0</v>
      </c>
      <c r="V1753" s="210"/>
      <c r="W1753" s="210"/>
      <c r="X1753" s="23" t="str">
        <f>IFERROR(VLOOKUP(AT1753,'#Input Lists#'!$L$3:$AH$833,3,FALSE)," ")</f>
        <v xml:space="preserve"> </v>
      </c>
      <c r="Y1753" s="23" t="str">
        <f>IFERROR(VLOOKUP(AT1753,'#Input Lists#'!$L$3:$AH$833,5,FALSE)," ")</f>
        <v xml:space="preserve"> </v>
      </c>
      <c r="Z1753" s="206" t="str">
        <f>IFERROR(VLOOKUP(AT1753,'#Input Lists#'!$L$3:$AH$833,9,FALSE)," ")</f>
        <v xml:space="preserve"> </v>
      </c>
      <c r="AA1753" s="119" t="s">
        <v>1527</v>
      </c>
      <c r="AB1753" s="120"/>
      <c r="AC1753" s="123"/>
      <c r="AD1753" s="123"/>
      <c r="AE1753" s="123"/>
      <c r="AF1753" s="123"/>
      <c r="AG1753" s="123"/>
      <c r="AH1753" s="123"/>
      <c r="AI1753" s="123"/>
      <c r="AJ1753" s="123"/>
      <c r="AK1753" s="123"/>
      <c r="AL1753" s="123"/>
      <c r="AM1753" s="123"/>
      <c r="AN1753" s="123"/>
      <c r="AO1753" s="123"/>
      <c r="AP1753" s="120"/>
      <c r="AQ1753" s="125" t="str">
        <f>IFERROR(VLOOKUP(G1753,'#Location List#'!$C$3:$D$150,2,FALSE),"")</f>
        <v/>
      </c>
      <c r="AR1753" s="125" t="str">
        <f>IFERROR(VLOOKUP(F1753,'#Location List#'!$Q$3:$R$1154,2,FALSE),"")</f>
        <v/>
      </c>
      <c r="AS1753" s="125" t="str">
        <f>IFERROR(VLOOKUP(V1753,'#Input Lists#'!$B$3:$D$46,3,FALSE),"")</f>
        <v/>
      </c>
      <c r="AT1753" s="125" t="str">
        <f>IFERROR(VLOOKUP(CONCATENATE(V1753," ",W1753),'#Input Lists#'!$K$3:$L$827,2,FALSE),"")</f>
        <v/>
      </c>
      <c r="AU1753" s="125">
        <f>IFERROR(VLOOKUP(AA1753,'#Input Lists#'!$BU$3:$BV$8,2,FALSE),"")</f>
        <v>1</v>
      </c>
      <c r="AV1753" s="118" t="str">
        <f>IFERROR(VLOOKUP(AB1753,'#Input Lists#'!$BO$3:$BP$9,2,FALSE),"")</f>
        <v/>
      </c>
      <c r="AW1753" s="118">
        <f>IFERROR(VLOOKUP(AC1753,'#Input Lists#'!$BL$3:$BM$7,2,FALSE),"")</f>
        <v>1</v>
      </c>
      <c r="AX1753" s="52" t="e">
        <f>VLOOKUP(AQ1753,'#Location List#'!$D$3:$K$150,4,FALSE)</f>
        <v>#N/A</v>
      </c>
      <c r="AY1753" s="273" t="e">
        <f>VLOOKUP(AX1753,'#Location List#'!$Z$3:$AA$13,2,FALSE)</f>
        <v>#N/A</v>
      </c>
      <c r="AZ1753" s="126" t="e">
        <f>VLOOKUP($AT1753,'#Input Lists#'!$L$3:$S$1033,6,FALSE)</f>
        <v>#N/A</v>
      </c>
      <c r="BA1753" s="239" t="e">
        <f>VLOOKUP($AT1753,'#Input Lists#'!$L$3:$S$833,7,FALSE)</f>
        <v>#N/A</v>
      </c>
      <c r="BB1753" s="239" t="e">
        <f>VLOOKUP($AT1753,'#Input Lists#'!$L$3:$S$833,8,FALSE)</f>
        <v>#N/A</v>
      </c>
      <c r="BC1753" s="91" t="str">
        <f t="shared" si="170"/>
        <v/>
      </c>
      <c r="BD1753" s="91" t="str">
        <f t="shared" si="171"/>
        <v/>
      </c>
      <c r="BE1753" s="15" t="str">
        <f t="shared" si="172"/>
        <v/>
      </c>
      <c r="BF1753" s="92" t="str">
        <f t="shared" si="173"/>
        <v>No Sighting Date</v>
      </c>
    </row>
    <row r="1754" spans="1:58" x14ac:dyDescent="0.25">
      <c r="A1754" s="118">
        <v>1749</v>
      </c>
      <c r="B1754" s="119"/>
      <c r="C1754" s="120"/>
      <c r="D1754" s="121"/>
      <c r="E1754" s="121"/>
      <c r="F1754" s="236"/>
      <c r="G1754" s="122" t="str">
        <f>IFERROR(VLOOKUP(F1754,'#Location List#'!$U$3:$V$1154,2,FALSE),"")</f>
        <v/>
      </c>
      <c r="H1754" s="120"/>
      <c r="I1754" s="120"/>
      <c r="J1754" s="120"/>
      <c r="K1754" s="120"/>
      <c r="L1754" s="120"/>
      <c r="M1754" s="120"/>
      <c r="N1754" s="120"/>
      <c r="O1754" s="120"/>
      <c r="P1754" s="120"/>
      <c r="Q1754" s="120"/>
      <c r="R1754" s="120"/>
      <c r="S1754" s="120"/>
      <c r="T1754" s="205">
        <f t="shared" si="168"/>
        <v>0</v>
      </c>
      <c r="U1754" s="205">
        <f t="shared" si="169"/>
        <v>0</v>
      </c>
      <c r="V1754" s="210"/>
      <c r="W1754" s="210"/>
      <c r="X1754" s="23" t="str">
        <f>IFERROR(VLOOKUP(AT1754,'#Input Lists#'!$L$3:$AH$833,3,FALSE)," ")</f>
        <v xml:space="preserve"> </v>
      </c>
      <c r="Y1754" s="23" t="str">
        <f>IFERROR(VLOOKUP(AT1754,'#Input Lists#'!$L$3:$AH$833,5,FALSE)," ")</f>
        <v xml:space="preserve"> </v>
      </c>
      <c r="Z1754" s="206" t="str">
        <f>IFERROR(VLOOKUP(AT1754,'#Input Lists#'!$L$3:$AH$833,9,FALSE)," ")</f>
        <v xml:space="preserve"> </v>
      </c>
      <c r="AA1754" s="119" t="s">
        <v>1527</v>
      </c>
      <c r="AB1754" s="120"/>
      <c r="AC1754" s="123"/>
      <c r="AD1754" s="123"/>
      <c r="AE1754" s="123"/>
      <c r="AF1754" s="123"/>
      <c r="AG1754" s="123"/>
      <c r="AH1754" s="123"/>
      <c r="AI1754" s="123"/>
      <c r="AJ1754" s="123"/>
      <c r="AK1754" s="123"/>
      <c r="AL1754" s="123"/>
      <c r="AM1754" s="123"/>
      <c r="AN1754" s="123"/>
      <c r="AO1754" s="123"/>
      <c r="AP1754" s="120"/>
      <c r="AQ1754" s="125" t="str">
        <f>IFERROR(VLOOKUP(G1754,'#Location List#'!$C$3:$D$150,2,FALSE),"")</f>
        <v/>
      </c>
      <c r="AR1754" s="125" t="str">
        <f>IFERROR(VLOOKUP(F1754,'#Location List#'!$Q$3:$R$1154,2,FALSE),"")</f>
        <v/>
      </c>
      <c r="AS1754" s="125" t="str">
        <f>IFERROR(VLOOKUP(V1754,'#Input Lists#'!$B$3:$D$46,3,FALSE),"")</f>
        <v/>
      </c>
      <c r="AT1754" s="125" t="str">
        <f>IFERROR(VLOOKUP(CONCATENATE(V1754," ",W1754),'#Input Lists#'!$K$3:$L$827,2,FALSE),"")</f>
        <v/>
      </c>
      <c r="AU1754" s="125">
        <f>IFERROR(VLOOKUP(AA1754,'#Input Lists#'!$BU$3:$BV$8,2,FALSE),"")</f>
        <v>1</v>
      </c>
      <c r="AV1754" s="118" t="str">
        <f>IFERROR(VLOOKUP(AB1754,'#Input Lists#'!$BO$3:$BP$9,2,FALSE),"")</f>
        <v/>
      </c>
      <c r="AW1754" s="118">
        <f>IFERROR(VLOOKUP(AC1754,'#Input Lists#'!$BL$3:$BM$7,2,FALSE),"")</f>
        <v>1</v>
      </c>
      <c r="AX1754" s="52" t="e">
        <f>VLOOKUP(AQ1754,'#Location List#'!$D$3:$K$150,4,FALSE)</f>
        <v>#N/A</v>
      </c>
      <c r="AY1754" s="273" t="e">
        <f>VLOOKUP(AX1754,'#Location List#'!$Z$3:$AA$13,2,FALSE)</f>
        <v>#N/A</v>
      </c>
      <c r="AZ1754" s="126" t="e">
        <f>VLOOKUP($AT1754,'#Input Lists#'!$L$3:$S$1033,6,FALSE)</f>
        <v>#N/A</v>
      </c>
      <c r="BA1754" s="239" t="e">
        <f>VLOOKUP($AT1754,'#Input Lists#'!$L$3:$S$833,7,FALSE)</f>
        <v>#N/A</v>
      </c>
      <c r="BB1754" s="239" t="e">
        <f>VLOOKUP($AT1754,'#Input Lists#'!$L$3:$S$833,8,FALSE)</f>
        <v>#N/A</v>
      </c>
      <c r="BC1754" s="91" t="str">
        <f t="shared" si="170"/>
        <v/>
      </c>
      <c r="BD1754" s="91" t="str">
        <f t="shared" si="171"/>
        <v/>
      </c>
      <c r="BE1754" s="15" t="str">
        <f t="shared" si="172"/>
        <v/>
      </c>
      <c r="BF1754" s="92" t="str">
        <f t="shared" si="173"/>
        <v>No Sighting Date</v>
      </c>
    </row>
    <row r="1755" spans="1:58" x14ac:dyDescent="0.25">
      <c r="A1755" s="118">
        <v>1750</v>
      </c>
      <c r="B1755" s="119"/>
      <c r="C1755" s="120"/>
      <c r="D1755" s="121"/>
      <c r="E1755" s="121"/>
      <c r="F1755" s="236"/>
      <c r="G1755" s="122" t="str">
        <f>IFERROR(VLOOKUP(F1755,'#Location List#'!$U$3:$V$1154,2,FALSE),"")</f>
        <v/>
      </c>
      <c r="H1755" s="120"/>
      <c r="I1755" s="120"/>
      <c r="J1755" s="120"/>
      <c r="K1755" s="120"/>
      <c r="L1755" s="120"/>
      <c r="M1755" s="120"/>
      <c r="N1755" s="120"/>
      <c r="O1755" s="120"/>
      <c r="P1755" s="120"/>
      <c r="Q1755" s="120"/>
      <c r="R1755" s="120"/>
      <c r="S1755" s="120"/>
      <c r="T1755" s="205">
        <f t="shared" si="168"/>
        <v>0</v>
      </c>
      <c r="U1755" s="205">
        <f t="shared" si="169"/>
        <v>0</v>
      </c>
      <c r="V1755" s="210"/>
      <c r="W1755" s="210"/>
      <c r="X1755" s="23" t="str">
        <f>IFERROR(VLOOKUP(AT1755,'#Input Lists#'!$L$3:$AH$833,3,FALSE)," ")</f>
        <v xml:space="preserve"> </v>
      </c>
      <c r="Y1755" s="23" t="str">
        <f>IFERROR(VLOOKUP(AT1755,'#Input Lists#'!$L$3:$AH$833,5,FALSE)," ")</f>
        <v xml:space="preserve"> </v>
      </c>
      <c r="Z1755" s="206" t="str">
        <f>IFERROR(VLOOKUP(AT1755,'#Input Lists#'!$L$3:$AH$833,9,FALSE)," ")</f>
        <v xml:space="preserve"> </v>
      </c>
      <c r="AA1755" s="119" t="s">
        <v>1527</v>
      </c>
      <c r="AB1755" s="120"/>
      <c r="AC1755" s="123"/>
      <c r="AD1755" s="123"/>
      <c r="AE1755" s="123"/>
      <c r="AF1755" s="123"/>
      <c r="AG1755" s="123"/>
      <c r="AH1755" s="123"/>
      <c r="AI1755" s="123"/>
      <c r="AJ1755" s="123"/>
      <c r="AK1755" s="123"/>
      <c r="AL1755" s="123"/>
      <c r="AM1755" s="123"/>
      <c r="AN1755" s="123"/>
      <c r="AO1755" s="123"/>
      <c r="AP1755" s="120"/>
      <c r="AQ1755" s="125" t="str">
        <f>IFERROR(VLOOKUP(G1755,'#Location List#'!$C$3:$D$150,2,FALSE),"")</f>
        <v/>
      </c>
      <c r="AR1755" s="125" t="str">
        <f>IFERROR(VLOOKUP(F1755,'#Location List#'!$Q$3:$R$1154,2,FALSE),"")</f>
        <v/>
      </c>
      <c r="AS1755" s="125" t="str">
        <f>IFERROR(VLOOKUP(V1755,'#Input Lists#'!$B$3:$D$46,3,FALSE),"")</f>
        <v/>
      </c>
      <c r="AT1755" s="125" t="str">
        <f>IFERROR(VLOOKUP(CONCATENATE(V1755," ",W1755),'#Input Lists#'!$K$3:$L$827,2,FALSE),"")</f>
        <v/>
      </c>
      <c r="AU1755" s="125">
        <f>IFERROR(VLOOKUP(AA1755,'#Input Lists#'!$BU$3:$BV$8,2,FALSE),"")</f>
        <v>1</v>
      </c>
      <c r="AV1755" s="118" t="str">
        <f>IFERROR(VLOOKUP(AB1755,'#Input Lists#'!$BO$3:$BP$9,2,FALSE),"")</f>
        <v/>
      </c>
      <c r="AW1755" s="118">
        <f>IFERROR(VLOOKUP(AC1755,'#Input Lists#'!$BL$3:$BM$7,2,FALSE),"")</f>
        <v>1</v>
      </c>
      <c r="AX1755" s="52" t="e">
        <f>VLOOKUP(AQ1755,'#Location List#'!$D$3:$K$150,4,FALSE)</f>
        <v>#N/A</v>
      </c>
      <c r="AY1755" s="273" t="e">
        <f>VLOOKUP(AX1755,'#Location List#'!$Z$3:$AA$13,2,FALSE)</f>
        <v>#N/A</v>
      </c>
      <c r="AZ1755" s="126" t="e">
        <f>VLOOKUP($AT1755,'#Input Lists#'!$L$3:$S$1033,6,FALSE)</f>
        <v>#N/A</v>
      </c>
      <c r="BA1755" s="239" t="e">
        <f>VLOOKUP($AT1755,'#Input Lists#'!$L$3:$S$833,7,FALSE)</f>
        <v>#N/A</v>
      </c>
      <c r="BB1755" s="239" t="e">
        <f>VLOOKUP($AT1755,'#Input Lists#'!$L$3:$S$833,8,FALSE)</f>
        <v>#N/A</v>
      </c>
      <c r="BC1755" s="91" t="str">
        <f t="shared" si="170"/>
        <v/>
      </c>
      <c r="BD1755" s="91" t="str">
        <f t="shared" si="171"/>
        <v/>
      </c>
      <c r="BE1755" s="15" t="str">
        <f t="shared" si="172"/>
        <v/>
      </c>
      <c r="BF1755" s="92" t="str">
        <f t="shared" si="173"/>
        <v>No Sighting Date</v>
      </c>
    </row>
    <row r="1756" spans="1:58" x14ac:dyDescent="0.25">
      <c r="A1756" s="118">
        <v>1751</v>
      </c>
      <c r="B1756" s="119"/>
      <c r="C1756" s="120"/>
      <c r="D1756" s="121"/>
      <c r="E1756" s="121"/>
      <c r="F1756" s="236"/>
      <c r="G1756" s="122" t="str">
        <f>IFERROR(VLOOKUP(F1756,'#Location List#'!$U$3:$V$1154,2,FALSE),"")</f>
        <v/>
      </c>
      <c r="H1756" s="120"/>
      <c r="I1756" s="120"/>
      <c r="J1756" s="120"/>
      <c r="K1756" s="120"/>
      <c r="L1756" s="120"/>
      <c r="M1756" s="120"/>
      <c r="N1756" s="120"/>
      <c r="O1756" s="120"/>
      <c r="P1756" s="120"/>
      <c r="Q1756" s="120"/>
      <c r="R1756" s="120"/>
      <c r="S1756" s="120"/>
      <c r="T1756" s="205">
        <f t="shared" si="168"/>
        <v>0</v>
      </c>
      <c r="U1756" s="205">
        <f t="shared" si="169"/>
        <v>0</v>
      </c>
      <c r="V1756" s="210"/>
      <c r="W1756" s="210"/>
      <c r="X1756" s="23" t="str">
        <f>IFERROR(VLOOKUP(AT1756,'#Input Lists#'!$L$3:$AH$833,3,FALSE)," ")</f>
        <v xml:space="preserve"> </v>
      </c>
      <c r="Y1756" s="23" t="str">
        <f>IFERROR(VLOOKUP(AT1756,'#Input Lists#'!$L$3:$AH$833,5,FALSE)," ")</f>
        <v xml:space="preserve"> </v>
      </c>
      <c r="Z1756" s="206" t="str">
        <f>IFERROR(VLOOKUP(AT1756,'#Input Lists#'!$L$3:$AH$833,9,FALSE)," ")</f>
        <v xml:space="preserve"> </v>
      </c>
      <c r="AA1756" s="119" t="s">
        <v>1527</v>
      </c>
      <c r="AB1756" s="120"/>
      <c r="AC1756" s="123"/>
      <c r="AD1756" s="123"/>
      <c r="AE1756" s="123"/>
      <c r="AF1756" s="123"/>
      <c r="AG1756" s="123"/>
      <c r="AH1756" s="123"/>
      <c r="AI1756" s="123"/>
      <c r="AJ1756" s="123"/>
      <c r="AK1756" s="123"/>
      <c r="AL1756" s="123"/>
      <c r="AM1756" s="123"/>
      <c r="AN1756" s="123"/>
      <c r="AO1756" s="123"/>
      <c r="AP1756" s="120"/>
      <c r="AQ1756" s="125" t="str">
        <f>IFERROR(VLOOKUP(G1756,'#Location List#'!$C$3:$D$150,2,FALSE),"")</f>
        <v/>
      </c>
      <c r="AR1756" s="125" t="str">
        <f>IFERROR(VLOOKUP(F1756,'#Location List#'!$Q$3:$R$1154,2,FALSE),"")</f>
        <v/>
      </c>
      <c r="AS1756" s="125" t="str">
        <f>IFERROR(VLOOKUP(V1756,'#Input Lists#'!$B$3:$D$46,3,FALSE),"")</f>
        <v/>
      </c>
      <c r="AT1756" s="125" t="str">
        <f>IFERROR(VLOOKUP(CONCATENATE(V1756," ",W1756),'#Input Lists#'!$K$3:$L$827,2,FALSE),"")</f>
        <v/>
      </c>
      <c r="AU1756" s="125">
        <f>IFERROR(VLOOKUP(AA1756,'#Input Lists#'!$BU$3:$BV$8,2,FALSE),"")</f>
        <v>1</v>
      </c>
      <c r="AV1756" s="118" t="str">
        <f>IFERROR(VLOOKUP(AB1756,'#Input Lists#'!$BO$3:$BP$9,2,FALSE),"")</f>
        <v/>
      </c>
      <c r="AW1756" s="118">
        <f>IFERROR(VLOOKUP(AC1756,'#Input Lists#'!$BL$3:$BM$7,2,FALSE),"")</f>
        <v>1</v>
      </c>
      <c r="AX1756" s="52" t="e">
        <f>VLOOKUP(AQ1756,'#Location List#'!$D$3:$K$150,4,FALSE)</f>
        <v>#N/A</v>
      </c>
      <c r="AY1756" s="273" t="e">
        <f>VLOOKUP(AX1756,'#Location List#'!$Z$3:$AA$13,2,FALSE)</f>
        <v>#N/A</v>
      </c>
      <c r="AZ1756" s="126" t="e">
        <f>VLOOKUP($AT1756,'#Input Lists#'!$L$3:$S$1033,6,FALSE)</f>
        <v>#N/A</v>
      </c>
      <c r="BA1756" s="239" t="e">
        <f>VLOOKUP($AT1756,'#Input Lists#'!$L$3:$S$833,7,FALSE)</f>
        <v>#N/A</v>
      </c>
      <c r="BB1756" s="239" t="e">
        <f>VLOOKUP($AT1756,'#Input Lists#'!$L$3:$S$833,8,FALSE)</f>
        <v>#N/A</v>
      </c>
      <c r="BC1756" s="91" t="str">
        <f t="shared" si="170"/>
        <v/>
      </c>
      <c r="BD1756" s="91" t="str">
        <f t="shared" si="171"/>
        <v/>
      </c>
      <c r="BE1756" s="15" t="str">
        <f t="shared" si="172"/>
        <v/>
      </c>
      <c r="BF1756" s="92" t="str">
        <f t="shared" si="173"/>
        <v>No Sighting Date</v>
      </c>
    </row>
    <row r="1757" spans="1:58" x14ac:dyDescent="0.25">
      <c r="A1757" s="118">
        <v>1752</v>
      </c>
      <c r="B1757" s="119"/>
      <c r="C1757" s="120"/>
      <c r="D1757" s="121"/>
      <c r="E1757" s="121"/>
      <c r="F1757" s="236"/>
      <c r="G1757" s="122" t="str">
        <f>IFERROR(VLOOKUP(F1757,'#Location List#'!$U$3:$V$1154,2,FALSE),"")</f>
        <v/>
      </c>
      <c r="H1757" s="120"/>
      <c r="I1757" s="120"/>
      <c r="J1757" s="120"/>
      <c r="K1757" s="120"/>
      <c r="L1757" s="120"/>
      <c r="M1757" s="120"/>
      <c r="N1757" s="120"/>
      <c r="O1757" s="120"/>
      <c r="P1757" s="120"/>
      <c r="Q1757" s="120"/>
      <c r="R1757" s="120"/>
      <c r="S1757" s="120"/>
      <c r="T1757" s="205">
        <f t="shared" si="168"/>
        <v>0</v>
      </c>
      <c r="U1757" s="205">
        <f t="shared" si="169"/>
        <v>0</v>
      </c>
      <c r="V1757" s="210"/>
      <c r="W1757" s="210"/>
      <c r="X1757" s="23" t="str">
        <f>IFERROR(VLOOKUP(AT1757,'#Input Lists#'!$L$3:$AH$833,3,FALSE)," ")</f>
        <v xml:space="preserve"> </v>
      </c>
      <c r="Y1757" s="23" t="str">
        <f>IFERROR(VLOOKUP(AT1757,'#Input Lists#'!$L$3:$AH$833,5,FALSE)," ")</f>
        <v xml:space="preserve"> </v>
      </c>
      <c r="Z1757" s="206" t="str">
        <f>IFERROR(VLOOKUP(AT1757,'#Input Lists#'!$L$3:$AH$833,9,FALSE)," ")</f>
        <v xml:space="preserve"> </v>
      </c>
      <c r="AA1757" s="119" t="s">
        <v>1527</v>
      </c>
      <c r="AB1757" s="120"/>
      <c r="AC1757" s="123"/>
      <c r="AD1757" s="123"/>
      <c r="AE1757" s="123"/>
      <c r="AF1757" s="123"/>
      <c r="AG1757" s="123"/>
      <c r="AH1757" s="123"/>
      <c r="AI1757" s="123"/>
      <c r="AJ1757" s="123"/>
      <c r="AK1757" s="123"/>
      <c r="AL1757" s="123"/>
      <c r="AM1757" s="123"/>
      <c r="AN1757" s="123"/>
      <c r="AO1757" s="123"/>
      <c r="AP1757" s="120"/>
      <c r="AQ1757" s="125" t="str">
        <f>IFERROR(VLOOKUP(G1757,'#Location List#'!$C$3:$D$150,2,FALSE),"")</f>
        <v/>
      </c>
      <c r="AR1757" s="125" t="str">
        <f>IFERROR(VLOOKUP(F1757,'#Location List#'!$Q$3:$R$1154,2,FALSE),"")</f>
        <v/>
      </c>
      <c r="AS1757" s="125" t="str">
        <f>IFERROR(VLOOKUP(V1757,'#Input Lists#'!$B$3:$D$46,3,FALSE),"")</f>
        <v/>
      </c>
      <c r="AT1757" s="125" t="str">
        <f>IFERROR(VLOOKUP(CONCATENATE(V1757," ",W1757),'#Input Lists#'!$K$3:$L$827,2,FALSE),"")</f>
        <v/>
      </c>
      <c r="AU1757" s="125">
        <f>IFERROR(VLOOKUP(AA1757,'#Input Lists#'!$BU$3:$BV$8,2,FALSE),"")</f>
        <v>1</v>
      </c>
      <c r="AV1757" s="118" t="str">
        <f>IFERROR(VLOOKUP(AB1757,'#Input Lists#'!$BO$3:$BP$9,2,FALSE),"")</f>
        <v/>
      </c>
      <c r="AW1757" s="118">
        <f>IFERROR(VLOOKUP(AC1757,'#Input Lists#'!$BL$3:$BM$7,2,FALSE),"")</f>
        <v>1</v>
      </c>
      <c r="AX1757" s="52" t="e">
        <f>VLOOKUP(AQ1757,'#Location List#'!$D$3:$K$150,4,FALSE)</f>
        <v>#N/A</v>
      </c>
      <c r="AY1757" s="273" t="e">
        <f>VLOOKUP(AX1757,'#Location List#'!$Z$3:$AA$13,2,FALSE)</f>
        <v>#N/A</v>
      </c>
      <c r="AZ1757" s="126" t="e">
        <f>VLOOKUP($AT1757,'#Input Lists#'!$L$3:$S$1033,6,FALSE)</f>
        <v>#N/A</v>
      </c>
      <c r="BA1757" s="239" t="e">
        <f>VLOOKUP($AT1757,'#Input Lists#'!$L$3:$S$833,7,FALSE)</f>
        <v>#N/A</v>
      </c>
      <c r="BB1757" s="239" t="e">
        <f>VLOOKUP($AT1757,'#Input Lists#'!$L$3:$S$833,8,FALSE)</f>
        <v>#N/A</v>
      </c>
      <c r="BC1757" s="91" t="str">
        <f t="shared" si="170"/>
        <v/>
      </c>
      <c r="BD1757" s="91" t="str">
        <f t="shared" si="171"/>
        <v/>
      </c>
      <c r="BE1757" s="15" t="str">
        <f t="shared" si="172"/>
        <v/>
      </c>
      <c r="BF1757" s="92" t="str">
        <f t="shared" si="173"/>
        <v>No Sighting Date</v>
      </c>
    </row>
    <row r="1758" spans="1:58" x14ac:dyDescent="0.25">
      <c r="A1758" s="118">
        <v>1753</v>
      </c>
      <c r="B1758" s="119"/>
      <c r="C1758" s="120"/>
      <c r="D1758" s="121"/>
      <c r="E1758" s="121"/>
      <c r="F1758" s="236"/>
      <c r="G1758" s="122" t="str">
        <f>IFERROR(VLOOKUP(F1758,'#Location List#'!$U$3:$V$1154,2,FALSE),"")</f>
        <v/>
      </c>
      <c r="H1758" s="120"/>
      <c r="I1758" s="120"/>
      <c r="J1758" s="120"/>
      <c r="K1758" s="120"/>
      <c r="L1758" s="120"/>
      <c r="M1758" s="120"/>
      <c r="N1758" s="120"/>
      <c r="O1758" s="120"/>
      <c r="P1758" s="120"/>
      <c r="Q1758" s="120"/>
      <c r="R1758" s="120"/>
      <c r="S1758" s="120"/>
      <c r="T1758" s="205">
        <f t="shared" si="168"/>
        <v>0</v>
      </c>
      <c r="U1758" s="205">
        <f t="shared" si="169"/>
        <v>0</v>
      </c>
      <c r="V1758" s="210"/>
      <c r="W1758" s="210"/>
      <c r="X1758" s="23" t="str">
        <f>IFERROR(VLOOKUP(AT1758,'#Input Lists#'!$L$3:$AH$833,3,FALSE)," ")</f>
        <v xml:space="preserve"> </v>
      </c>
      <c r="Y1758" s="23" t="str">
        <f>IFERROR(VLOOKUP(AT1758,'#Input Lists#'!$L$3:$AH$833,5,FALSE)," ")</f>
        <v xml:space="preserve"> </v>
      </c>
      <c r="Z1758" s="206" t="str">
        <f>IFERROR(VLOOKUP(AT1758,'#Input Lists#'!$L$3:$AH$833,9,FALSE)," ")</f>
        <v xml:space="preserve"> </v>
      </c>
      <c r="AA1758" s="119" t="s">
        <v>1527</v>
      </c>
      <c r="AB1758" s="120"/>
      <c r="AC1758" s="123"/>
      <c r="AD1758" s="123"/>
      <c r="AE1758" s="123"/>
      <c r="AF1758" s="123"/>
      <c r="AG1758" s="123"/>
      <c r="AH1758" s="123"/>
      <c r="AI1758" s="123"/>
      <c r="AJ1758" s="123"/>
      <c r="AK1758" s="123"/>
      <c r="AL1758" s="123"/>
      <c r="AM1758" s="123"/>
      <c r="AN1758" s="123"/>
      <c r="AO1758" s="123"/>
      <c r="AP1758" s="120"/>
      <c r="AQ1758" s="125" t="str">
        <f>IFERROR(VLOOKUP(G1758,'#Location List#'!$C$3:$D$150,2,FALSE),"")</f>
        <v/>
      </c>
      <c r="AR1758" s="125" t="str">
        <f>IFERROR(VLOOKUP(F1758,'#Location List#'!$Q$3:$R$1154,2,FALSE),"")</f>
        <v/>
      </c>
      <c r="AS1758" s="125" t="str">
        <f>IFERROR(VLOOKUP(V1758,'#Input Lists#'!$B$3:$D$46,3,FALSE),"")</f>
        <v/>
      </c>
      <c r="AT1758" s="125" t="str">
        <f>IFERROR(VLOOKUP(CONCATENATE(V1758," ",W1758),'#Input Lists#'!$K$3:$L$827,2,FALSE),"")</f>
        <v/>
      </c>
      <c r="AU1758" s="125">
        <f>IFERROR(VLOOKUP(AA1758,'#Input Lists#'!$BU$3:$BV$8,2,FALSE),"")</f>
        <v>1</v>
      </c>
      <c r="AV1758" s="118" t="str">
        <f>IFERROR(VLOOKUP(AB1758,'#Input Lists#'!$BO$3:$BP$9,2,FALSE),"")</f>
        <v/>
      </c>
      <c r="AW1758" s="118">
        <f>IFERROR(VLOOKUP(AC1758,'#Input Lists#'!$BL$3:$BM$7,2,FALSE),"")</f>
        <v>1</v>
      </c>
      <c r="AX1758" s="52" t="e">
        <f>VLOOKUP(AQ1758,'#Location List#'!$D$3:$K$150,4,FALSE)</f>
        <v>#N/A</v>
      </c>
      <c r="AY1758" s="273" t="e">
        <f>VLOOKUP(AX1758,'#Location List#'!$Z$3:$AA$13,2,FALSE)</f>
        <v>#N/A</v>
      </c>
      <c r="AZ1758" s="126" t="e">
        <f>VLOOKUP($AT1758,'#Input Lists#'!$L$3:$S$1033,6,FALSE)</f>
        <v>#N/A</v>
      </c>
      <c r="BA1758" s="239" t="e">
        <f>VLOOKUP($AT1758,'#Input Lists#'!$L$3:$S$833,7,FALSE)</f>
        <v>#N/A</v>
      </c>
      <c r="BB1758" s="239" t="e">
        <f>VLOOKUP($AT1758,'#Input Lists#'!$L$3:$S$833,8,FALSE)</f>
        <v>#N/A</v>
      </c>
      <c r="BC1758" s="91" t="str">
        <f t="shared" si="170"/>
        <v/>
      </c>
      <c r="BD1758" s="91" t="str">
        <f t="shared" si="171"/>
        <v/>
      </c>
      <c r="BE1758" s="15" t="str">
        <f t="shared" si="172"/>
        <v/>
      </c>
      <c r="BF1758" s="92" t="str">
        <f t="shared" si="173"/>
        <v>No Sighting Date</v>
      </c>
    </row>
    <row r="1759" spans="1:58" x14ac:dyDescent="0.25">
      <c r="A1759" s="118">
        <v>1754</v>
      </c>
      <c r="B1759" s="119"/>
      <c r="C1759" s="120"/>
      <c r="D1759" s="121"/>
      <c r="E1759" s="121"/>
      <c r="F1759" s="236"/>
      <c r="G1759" s="122" t="str">
        <f>IFERROR(VLOOKUP(F1759,'#Location List#'!$U$3:$V$1154,2,FALSE),"")</f>
        <v/>
      </c>
      <c r="H1759" s="120"/>
      <c r="I1759" s="120"/>
      <c r="J1759" s="120"/>
      <c r="K1759" s="120"/>
      <c r="L1759" s="120"/>
      <c r="M1759" s="120"/>
      <c r="N1759" s="120"/>
      <c r="O1759" s="120"/>
      <c r="P1759" s="120"/>
      <c r="Q1759" s="120"/>
      <c r="R1759" s="120"/>
      <c r="S1759" s="120"/>
      <c r="T1759" s="205">
        <f t="shared" si="168"/>
        <v>0</v>
      </c>
      <c r="U1759" s="205">
        <f t="shared" si="169"/>
        <v>0</v>
      </c>
      <c r="V1759" s="210"/>
      <c r="W1759" s="210"/>
      <c r="X1759" s="23" t="str">
        <f>IFERROR(VLOOKUP(AT1759,'#Input Lists#'!$L$3:$AH$833,3,FALSE)," ")</f>
        <v xml:space="preserve"> </v>
      </c>
      <c r="Y1759" s="23" t="str">
        <f>IFERROR(VLOOKUP(AT1759,'#Input Lists#'!$L$3:$AH$833,5,FALSE)," ")</f>
        <v xml:space="preserve"> </v>
      </c>
      <c r="Z1759" s="206" t="str">
        <f>IFERROR(VLOOKUP(AT1759,'#Input Lists#'!$L$3:$AH$833,9,FALSE)," ")</f>
        <v xml:space="preserve"> </v>
      </c>
      <c r="AA1759" s="119" t="s">
        <v>1527</v>
      </c>
      <c r="AB1759" s="120"/>
      <c r="AC1759" s="123"/>
      <c r="AD1759" s="123"/>
      <c r="AE1759" s="123"/>
      <c r="AF1759" s="123"/>
      <c r="AG1759" s="123"/>
      <c r="AH1759" s="123"/>
      <c r="AI1759" s="123"/>
      <c r="AJ1759" s="123"/>
      <c r="AK1759" s="123"/>
      <c r="AL1759" s="123"/>
      <c r="AM1759" s="123"/>
      <c r="AN1759" s="123"/>
      <c r="AO1759" s="123"/>
      <c r="AP1759" s="120"/>
      <c r="AQ1759" s="125" t="str">
        <f>IFERROR(VLOOKUP(G1759,'#Location List#'!$C$3:$D$150,2,FALSE),"")</f>
        <v/>
      </c>
      <c r="AR1759" s="125" t="str">
        <f>IFERROR(VLOOKUP(F1759,'#Location List#'!$Q$3:$R$1154,2,FALSE),"")</f>
        <v/>
      </c>
      <c r="AS1759" s="125" t="str">
        <f>IFERROR(VLOOKUP(V1759,'#Input Lists#'!$B$3:$D$46,3,FALSE),"")</f>
        <v/>
      </c>
      <c r="AT1759" s="125" t="str">
        <f>IFERROR(VLOOKUP(CONCATENATE(V1759," ",W1759),'#Input Lists#'!$K$3:$L$827,2,FALSE),"")</f>
        <v/>
      </c>
      <c r="AU1759" s="125">
        <f>IFERROR(VLOOKUP(AA1759,'#Input Lists#'!$BU$3:$BV$8,2,FALSE),"")</f>
        <v>1</v>
      </c>
      <c r="AV1759" s="118" t="str">
        <f>IFERROR(VLOOKUP(AB1759,'#Input Lists#'!$BO$3:$BP$9,2,FALSE),"")</f>
        <v/>
      </c>
      <c r="AW1759" s="118">
        <f>IFERROR(VLOOKUP(AC1759,'#Input Lists#'!$BL$3:$BM$7,2,FALSE),"")</f>
        <v>1</v>
      </c>
      <c r="AX1759" s="52" t="e">
        <f>VLOOKUP(AQ1759,'#Location List#'!$D$3:$K$150,4,FALSE)</f>
        <v>#N/A</v>
      </c>
      <c r="AY1759" s="273" t="e">
        <f>VLOOKUP(AX1759,'#Location List#'!$Z$3:$AA$13,2,FALSE)</f>
        <v>#N/A</v>
      </c>
      <c r="AZ1759" s="126" t="e">
        <f>VLOOKUP($AT1759,'#Input Lists#'!$L$3:$S$1033,6,FALSE)</f>
        <v>#N/A</v>
      </c>
      <c r="BA1759" s="239" t="e">
        <f>VLOOKUP($AT1759,'#Input Lists#'!$L$3:$S$833,7,FALSE)</f>
        <v>#N/A</v>
      </c>
      <c r="BB1759" s="239" t="e">
        <f>VLOOKUP($AT1759,'#Input Lists#'!$L$3:$S$833,8,FALSE)</f>
        <v>#N/A</v>
      </c>
      <c r="BC1759" s="91" t="str">
        <f t="shared" si="170"/>
        <v/>
      </c>
      <c r="BD1759" s="91" t="str">
        <f t="shared" si="171"/>
        <v/>
      </c>
      <c r="BE1759" s="15" t="str">
        <f t="shared" si="172"/>
        <v/>
      </c>
      <c r="BF1759" s="92" t="str">
        <f t="shared" si="173"/>
        <v>No Sighting Date</v>
      </c>
    </row>
    <row r="1760" spans="1:58" x14ac:dyDescent="0.25">
      <c r="A1760" s="118">
        <v>1755</v>
      </c>
      <c r="B1760" s="119"/>
      <c r="C1760" s="120"/>
      <c r="D1760" s="121"/>
      <c r="E1760" s="121"/>
      <c r="F1760" s="236"/>
      <c r="G1760" s="122" t="str">
        <f>IFERROR(VLOOKUP(F1760,'#Location List#'!$U$3:$V$1154,2,FALSE),"")</f>
        <v/>
      </c>
      <c r="H1760" s="120"/>
      <c r="I1760" s="120"/>
      <c r="J1760" s="120"/>
      <c r="K1760" s="120"/>
      <c r="L1760" s="120"/>
      <c r="M1760" s="120"/>
      <c r="N1760" s="120"/>
      <c r="O1760" s="120"/>
      <c r="P1760" s="120"/>
      <c r="Q1760" s="120"/>
      <c r="R1760" s="120"/>
      <c r="S1760" s="120"/>
      <c r="T1760" s="205">
        <f t="shared" si="168"/>
        <v>0</v>
      </c>
      <c r="U1760" s="205">
        <f t="shared" si="169"/>
        <v>0</v>
      </c>
      <c r="V1760" s="210"/>
      <c r="W1760" s="210"/>
      <c r="X1760" s="23" t="str">
        <f>IFERROR(VLOOKUP(AT1760,'#Input Lists#'!$L$3:$AH$833,3,FALSE)," ")</f>
        <v xml:space="preserve"> </v>
      </c>
      <c r="Y1760" s="23" t="str">
        <f>IFERROR(VLOOKUP(AT1760,'#Input Lists#'!$L$3:$AH$833,5,FALSE)," ")</f>
        <v xml:space="preserve"> </v>
      </c>
      <c r="Z1760" s="206" t="str">
        <f>IFERROR(VLOOKUP(AT1760,'#Input Lists#'!$L$3:$AH$833,9,FALSE)," ")</f>
        <v xml:space="preserve"> </v>
      </c>
      <c r="AA1760" s="119" t="s">
        <v>1527</v>
      </c>
      <c r="AB1760" s="120"/>
      <c r="AC1760" s="123"/>
      <c r="AD1760" s="123"/>
      <c r="AE1760" s="123"/>
      <c r="AF1760" s="123"/>
      <c r="AG1760" s="123"/>
      <c r="AH1760" s="123"/>
      <c r="AI1760" s="123"/>
      <c r="AJ1760" s="123"/>
      <c r="AK1760" s="123"/>
      <c r="AL1760" s="123"/>
      <c r="AM1760" s="123"/>
      <c r="AN1760" s="123"/>
      <c r="AO1760" s="123"/>
      <c r="AP1760" s="120"/>
      <c r="AQ1760" s="125" t="str">
        <f>IFERROR(VLOOKUP(G1760,'#Location List#'!$C$3:$D$150,2,FALSE),"")</f>
        <v/>
      </c>
      <c r="AR1760" s="125" t="str">
        <f>IFERROR(VLOOKUP(F1760,'#Location List#'!$Q$3:$R$1154,2,FALSE),"")</f>
        <v/>
      </c>
      <c r="AS1760" s="125" t="str">
        <f>IFERROR(VLOOKUP(V1760,'#Input Lists#'!$B$3:$D$46,3,FALSE),"")</f>
        <v/>
      </c>
      <c r="AT1760" s="125" t="str">
        <f>IFERROR(VLOOKUP(CONCATENATE(V1760," ",W1760),'#Input Lists#'!$K$3:$L$827,2,FALSE),"")</f>
        <v/>
      </c>
      <c r="AU1760" s="125">
        <f>IFERROR(VLOOKUP(AA1760,'#Input Lists#'!$BU$3:$BV$8,2,FALSE),"")</f>
        <v>1</v>
      </c>
      <c r="AV1760" s="118" t="str">
        <f>IFERROR(VLOOKUP(AB1760,'#Input Lists#'!$BO$3:$BP$9,2,FALSE),"")</f>
        <v/>
      </c>
      <c r="AW1760" s="118">
        <f>IFERROR(VLOOKUP(AC1760,'#Input Lists#'!$BL$3:$BM$7,2,FALSE),"")</f>
        <v>1</v>
      </c>
      <c r="AX1760" s="52" t="e">
        <f>VLOOKUP(AQ1760,'#Location List#'!$D$3:$K$150,4,FALSE)</f>
        <v>#N/A</v>
      </c>
      <c r="AY1760" s="273" t="e">
        <f>VLOOKUP(AX1760,'#Location List#'!$Z$3:$AA$13,2,FALSE)</f>
        <v>#N/A</v>
      </c>
      <c r="AZ1760" s="126" t="e">
        <f>VLOOKUP($AT1760,'#Input Lists#'!$L$3:$S$1033,6,FALSE)</f>
        <v>#N/A</v>
      </c>
      <c r="BA1760" s="239" t="e">
        <f>VLOOKUP($AT1760,'#Input Lists#'!$L$3:$S$833,7,FALSE)</f>
        <v>#N/A</v>
      </c>
      <c r="BB1760" s="239" t="e">
        <f>VLOOKUP($AT1760,'#Input Lists#'!$L$3:$S$833,8,FALSE)</f>
        <v>#N/A</v>
      </c>
      <c r="BC1760" s="91" t="str">
        <f t="shared" si="170"/>
        <v/>
      </c>
      <c r="BD1760" s="91" t="str">
        <f t="shared" si="171"/>
        <v/>
      </c>
      <c r="BE1760" s="15" t="str">
        <f t="shared" si="172"/>
        <v/>
      </c>
      <c r="BF1760" s="92" t="str">
        <f t="shared" si="173"/>
        <v>No Sighting Date</v>
      </c>
    </row>
    <row r="1761" spans="1:58" x14ac:dyDescent="0.25">
      <c r="A1761" s="118">
        <v>1756</v>
      </c>
      <c r="B1761" s="119"/>
      <c r="C1761" s="120"/>
      <c r="D1761" s="121"/>
      <c r="E1761" s="121"/>
      <c r="F1761" s="236"/>
      <c r="G1761" s="122" t="str">
        <f>IFERROR(VLOOKUP(F1761,'#Location List#'!$U$3:$V$1154,2,FALSE),"")</f>
        <v/>
      </c>
      <c r="H1761" s="120"/>
      <c r="I1761" s="120"/>
      <c r="J1761" s="120"/>
      <c r="K1761" s="120"/>
      <c r="L1761" s="120"/>
      <c r="M1761" s="120"/>
      <c r="N1761" s="120"/>
      <c r="O1761" s="120"/>
      <c r="P1761" s="120"/>
      <c r="Q1761" s="120"/>
      <c r="R1761" s="120"/>
      <c r="S1761" s="120"/>
      <c r="T1761" s="205">
        <f t="shared" si="168"/>
        <v>0</v>
      </c>
      <c r="U1761" s="205">
        <f t="shared" si="169"/>
        <v>0</v>
      </c>
      <c r="V1761" s="210"/>
      <c r="W1761" s="210"/>
      <c r="X1761" s="23" t="str">
        <f>IFERROR(VLOOKUP(AT1761,'#Input Lists#'!$L$3:$AH$833,3,FALSE)," ")</f>
        <v xml:space="preserve"> </v>
      </c>
      <c r="Y1761" s="23" t="str">
        <f>IFERROR(VLOOKUP(AT1761,'#Input Lists#'!$L$3:$AH$833,5,FALSE)," ")</f>
        <v xml:space="preserve"> </v>
      </c>
      <c r="Z1761" s="206" t="str">
        <f>IFERROR(VLOOKUP(AT1761,'#Input Lists#'!$L$3:$AH$833,9,FALSE)," ")</f>
        <v xml:space="preserve"> </v>
      </c>
      <c r="AA1761" s="119" t="s">
        <v>1527</v>
      </c>
      <c r="AB1761" s="120"/>
      <c r="AC1761" s="123"/>
      <c r="AD1761" s="123"/>
      <c r="AE1761" s="123"/>
      <c r="AF1761" s="123"/>
      <c r="AG1761" s="123"/>
      <c r="AH1761" s="123"/>
      <c r="AI1761" s="123"/>
      <c r="AJ1761" s="123"/>
      <c r="AK1761" s="123"/>
      <c r="AL1761" s="123"/>
      <c r="AM1761" s="123"/>
      <c r="AN1761" s="123"/>
      <c r="AO1761" s="123"/>
      <c r="AP1761" s="120"/>
      <c r="AQ1761" s="125" t="str">
        <f>IFERROR(VLOOKUP(G1761,'#Location List#'!$C$3:$D$150,2,FALSE),"")</f>
        <v/>
      </c>
      <c r="AR1761" s="125" t="str">
        <f>IFERROR(VLOOKUP(F1761,'#Location List#'!$Q$3:$R$1154,2,FALSE),"")</f>
        <v/>
      </c>
      <c r="AS1761" s="125" t="str">
        <f>IFERROR(VLOOKUP(V1761,'#Input Lists#'!$B$3:$D$46,3,FALSE),"")</f>
        <v/>
      </c>
      <c r="AT1761" s="125" t="str">
        <f>IFERROR(VLOOKUP(CONCATENATE(V1761," ",W1761),'#Input Lists#'!$K$3:$L$827,2,FALSE),"")</f>
        <v/>
      </c>
      <c r="AU1761" s="125">
        <f>IFERROR(VLOOKUP(AA1761,'#Input Lists#'!$BU$3:$BV$8,2,FALSE),"")</f>
        <v>1</v>
      </c>
      <c r="AV1761" s="118" t="str">
        <f>IFERROR(VLOOKUP(AB1761,'#Input Lists#'!$BO$3:$BP$9,2,FALSE),"")</f>
        <v/>
      </c>
      <c r="AW1761" s="118">
        <f>IFERROR(VLOOKUP(AC1761,'#Input Lists#'!$BL$3:$BM$7,2,FALSE),"")</f>
        <v>1</v>
      </c>
      <c r="AX1761" s="52" t="e">
        <f>VLOOKUP(AQ1761,'#Location List#'!$D$3:$K$150,4,FALSE)</f>
        <v>#N/A</v>
      </c>
      <c r="AY1761" s="273" t="e">
        <f>VLOOKUP(AX1761,'#Location List#'!$Z$3:$AA$13,2,FALSE)</f>
        <v>#N/A</v>
      </c>
      <c r="AZ1761" s="126" t="e">
        <f>VLOOKUP($AT1761,'#Input Lists#'!$L$3:$S$1033,6,FALSE)</f>
        <v>#N/A</v>
      </c>
      <c r="BA1761" s="239" t="e">
        <f>VLOOKUP($AT1761,'#Input Lists#'!$L$3:$S$833,7,FALSE)</f>
        <v>#N/A</v>
      </c>
      <c r="BB1761" s="239" t="e">
        <f>VLOOKUP($AT1761,'#Input Lists#'!$L$3:$S$833,8,FALSE)</f>
        <v>#N/A</v>
      </c>
      <c r="BC1761" s="91" t="str">
        <f t="shared" si="170"/>
        <v/>
      </c>
      <c r="BD1761" s="91" t="str">
        <f t="shared" si="171"/>
        <v/>
      </c>
      <c r="BE1761" s="15" t="str">
        <f t="shared" si="172"/>
        <v/>
      </c>
      <c r="BF1761" s="92" t="str">
        <f t="shared" si="173"/>
        <v>No Sighting Date</v>
      </c>
    </row>
    <row r="1762" spans="1:58" x14ac:dyDescent="0.25">
      <c r="A1762" s="118">
        <v>1757</v>
      </c>
      <c r="B1762" s="119"/>
      <c r="C1762" s="120"/>
      <c r="D1762" s="121"/>
      <c r="E1762" s="121"/>
      <c r="F1762" s="236"/>
      <c r="G1762" s="122" t="str">
        <f>IFERROR(VLOOKUP(F1762,'#Location List#'!$U$3:$V$1154,2,FALSE),"")</f>
        <v/>
      </c>
      <c r="H1762" s="120"/>
      <c r="I1762" s="120"/>
      <c r="J1762" s="120"/>
      <c r="K1762" s="120"/>
      <c r="L1762" s="120"/>
      <c r="M1762" s="120"/>
      <c r="N1762" s="120"/>
      <c r="O1762" s="120"/>
      <c r="P1762" s="120"/>
      <c r="Q1762" s="120"/>
      <c r="R1762" s="120"/>
      <c r="S1762" s="120"/>
      <c r="T1762" s="205">
        <f t="shared" si="168"/>
        <v>0</v>
      </c>
      <c r="U1762" s="205">
        <f t="shared" si="169"/>
        <v>0</v>
      </c>
      <c r="V1762" s="210"/>
      <c r="W1762" s="210"/>
      <c r="X1762" s="23" t="str">
        <f>IFERROR(VLOOKUP(AT1762,'#Input Lists#'!$L$3:$AH$833,3,FALSE)," ")</f>
        <v xml:space="preserve"> </v>
      </c>
      <c r="Y1762" s="23" t="str">
        <f>IFERROR(VLOOKUP(AT1762,'#Input Lists#'!$L$3:$AH$833,5,FALSE)," ")</f>
        <v xml:space="preserve"> </v>
      </c>
      <c r="Z1762" s="206" t="str">
        <f>IFERROR(VLOOKUP(AT1762,'#Input Lists#'!$L$3:$AH$833,9,FALSE)," ")</f>
        <v xml:space="preserve"> </v>
      </c>
      <c r="AA1762" s="119" t="s">
        <v>1527</v>
      </c>
      <c r="AB1762" s="120"/>
      <c r="AC1762" s="123"/>
      <c r="AD1762" s="123"/>
      <c r="AE1762" s="123"/>
      <c r="AF1762" s="123"/>
      <c r="AG1762" s="123"/>
      <c r="AH1762" s="123"/>
      <c r="AI1762" s="123"/>
      <c r="AJ1762" s="123"/>
      <c r="AK1762" s="123"/>
      <c r="AL1762" s="123"/>
      <c r="AM1762" s="123"/>
      <c r="AN1762" s="123"/>
      <c r="AO1762" s="123"/>
      <c r="AP1762" s="120"/>
      <c r="AQ1762" s="125" t="str">
        <f>IFERROR(VLOOKUP(G1762,'#Location List#'!$C$3:$D$150,2,FALSE),"")</f>
        <v/>
      </c>
      <c r="AR1762" s="125" t="str">
        <f>IFERROR(VLOOKUP(F1762,'#Location List#'!$Q$3:$R$1154,2,FALSE),"")</f>
        <v/>
      </c>
      <c r="AS1762" s="125" t="str">
        <f>IFERROR(VLOOKUP(V1762,'#Input Lists#'!$B$3:$D$46,3,FALSE),"")</f>
        <v/>
      </c>
      <c r="AT1762" s="125" t="str">
        <f>IFERROR(VLOOKUP(CONCATENATE(V1762," ",W1762),'#Input Lists#'!$K$3:$L$827,2,FALSE),"")</f>
        <v/>
      </c>
      <c r="AU1762" s="125">
        <f>IFERROR(VLOOKUP(AA1762,'#Input Lists#'!$BU$3:$BV$8,2,FALSE),"")</f>
        <v>1</v>
      </c>
      <c r="AV1762" s="118" t="str">
        <f>IFERROR(VLOOKUP(AB1762,'#Input Lists#'!$BO$3:$BP$9,2,FALSE),"")</f>
        <v/>
      </c>
      <c r="AW1762" s="118">
        <f>IFERROR(VLOOKUP(AC1762,'#Input Lists#'!$BL$3:$BM$7,2,FALSE),"")</f>
        <v>1</v>
      </c>
      <c r="AX1762" s="52" t="e">
        <f>VLOOKUP(AQ1762,'#Location List#'!$D$3:$K$150,4,FALSE)</f>
        <v>#N/A</v>
      </c>
      <c r="AY1762" s="273" t="e">
        <f>VLOOKUP(AX1762,'#Location List#'!$Z$3:$AA$13,2,FALSE)</f>
        <v>#N/A</v>
      </c>
      <c r="AZ1762" s="126" t="e">
        <f>VLOOKUP($AT1762,'#Input Lists#'!$L$3:$S$1033,6,FALSE)</f>
        <v>#N/A</v>
      </c>
      <c r="BA1762" s="239" t="e">
        <f>VLOOKUP($AT1762,'#Input Lists#'!$L$3:$S$833,7,FALSE)</f>
        <v>#N/A</v>
      </c>
      <c r="BB1762" s="239" t="e">
        <f>VLOOKUP($AT1762,'#Input Lists#'!$L$3:$S$833,8,FALSE)</f>
        <v>#N/A</v>
      </c>
      <c r="BC1762" s="91" t="str">
        <f t="shared" si="170"/>
        <v/>
      </c>
      <c r="BD1762" s="91" t="str">
        <f t="shared" si="171"/>
        <v/>
      </c>
      <c r="BE1762" s="15" t="str">
        <f t="shared" si="172"/>
        <v/>
      </c>
      <c r="BF1762" s="92" t="str">
        <f t="shared" si="173"/>
        <v>No Sighting Date</v>
      </c>
    </row>
    <row r="1763" spans="1:58" x14ac:dyDescent="0.25">
      <c r="A1763" s="118">
        <v>1758</v>
      </c>
      <c r="B1763" s="119"/>
      <c r="C1763" s="120"/>
      <c r="D1763" s="121"/>
      <c r="E1763" s="121"/>
      <c r="F1763" s="236"/>
      <c r="G1763" s="122" t="str">
        <f>IFERROR(VLOOKUP(F1763,'#Location List#'!$U$3:$V$1154,2,FALSE),"")</f>
        <v/>
      </c>
      <c r="H1763" s="120"/>
      <c r="I1763" s="120"/>
      <c r="J1763" s="120"/>
      <c r="K1763" s="120"/>
      <c r="L1763" s="120"/>
      <c r="M1763" s="120"/>
      <c r="N1763" s="120"/>
      <c r="O1763" s="120"/>
      <c r="P1763" s="120"/>
      <c r="Q1763" s="120"/>
      <c r="R1763" s="120"/>
      <c r="S1763" s="120"/>
      <c r="T1763" s="205">
        <f t="shared" si="168"/>
        <v>0</v>
      </c>
      <c r="U1763" s="205">
        <f t="shared" si="169"/>
        <v>0</v>
      </c>
      <c r="V1763" s="210"/>
      <c r="W1763" s="210"/>
      <c r="X1763" s="23" t="str">
        <f>IFERROR(VLOOKUP(AT1763,'#Input Lists#'!$L$3:$AH$833,3,FALSE)," ")</f>
        <v xml:space="preserve"> </v>
      </c>
      <c r="Y1763" s="23" t="str">
        <f>IFERROR(VLOOKUP(AT1763,'#Input Lists#'!$L$3:$AH$833,5,FALSE)," ")</f>
        <v xml:space="preserve"> </v>
      </c>
      <c r="Z1763" s="206" t="str">
        <f>IFERROR(VLOOKUP(AT1763,'#Input Lists#'!$L$3:$AH$833,9,FALSE)," ")</f>
        <v xml:space="preserve"> </v>
      </c>
      <c r="AA1763" s="119" t="s">
        <v>1527</v>
      </c>
      <c r="AB1763" s="120"/>
      <c r="AC1763" s="123"/>
      <c r="AD1763" s="123"/>
      <c r="AE1763" s="123"/>
      <c r="AF1763" s="123"/>
      <c r="AG1763" s="123"/>
      <c r="AH1763" s="123"/>
      <c r="AI1763" s="123"/>
      <c r="AJ1763" s="123"/>
      <c r="AK1763" s="123"/>
      <c r="AL1763" s="123"/>
      <c r="AM1763" s="123"/>
      <c r="AN1763" s="123"/>
      <c r="AO1763" s="123"/>
      <c r="AP1763" s="120"/>
      <c r="AQ1763" s="125" t="str">
        <f>IFERROR(VLOOKUP(G1763,'#Location List#'!$C$3:$D$150,2,FALSE),"")</f>
        <v/>
      </c>
      <c r="AR1763" s="125" t="str">
        <f>IFERROR(VLOOKUP(F1763,'#Location List#'!$Q$3:$R$1154,2,FALSE),"")</f>
        <v/>
      </c>
      <c r="AS1763" s="125" t="str">
        <f>IFERROR(VLOOKUP(V1763,'#Input Lists#'!$B$3:$D$46,3,FALSE),"")</f>
        <v/>
      </c>
      <c r="AT1763" s="125" t="str">
        <f>IFERROR(VLOOKUP(CONCATENATE(V1763," ",W1763),'#Input Lists#'!$K$3:$L$827,2,FALSE),"")</f>
        <v/>
      </c>
      <c r="AU1763" s="125">
        <f>IFERROR(VLOOKUP(AA1763,'#Input Lists#'!$BU$3:$BV$8,2,FALSE),"")</f>
        <v>1</v>
      </c>
      <c r="AV1763" s="118" t="str">
        <f>IFERROR(VLOOKUP(AB1763,'#Input Lists#'!$BO$3:$BP$9,2,FALSE),"")</f>
        <v/>
      </c>
      <c r="AW1763" s="118">
        <f>IFERROR(VLOOKUP(AC1763,'#Input Lists#'!$BL$3:$BM$7,2,FALSE),"")</f>
        <v>1</v>
      </c>
      <c r="AX1763" s="52" t="e">
        <f>VLOOKUP(AQ1763,'#Location List#'!$D$3:$K$150,4,FALSE)</f>
        <v>#N/A</v>
      </c>
      <c r="AY1763" s="273" t="e">
        <f>VLOOKUP(AX1763,'#Location List#'!$Z$3:$AA$13,2,FALSE)</f>
        <v>#N/A</v>
      </c>
      <c r="AZ1763" s="126" t="e">
        <f>VLOOKUP($AT1763,'#Input Lists#'!$L$3:$S$1033,6,FALSE)</f>
        <v>#N/A</v>
      </c>
      <c r="BA1763" s="239" t="e">
        <f>VLOOKUP($AT1763,'#Input Lists#'!$L$3:$S$833,7,FALSE)</f>
        <v>#N/A</v>
      </c>
      <c r="BB1763" s="239" t="e">
        <f>VLOOKUP($AT1763,'#Input Lists#'!$L$3:$S$833,8,FALSE)</f>
        <v>#N/A</v>
      </c>
      <c r="BC1763" s="91" t="str">
        <f t="shared" si="170"/>
        <v/>
      </c>
      <c r="BD1763" s="91" t="str">
        <f t="shared" si="171"/>
        <v/>
      </c>
      <c r="BE1763" s="15" t="str">
        <f t="shared" si="172"/>
        <v/>
      </c>
      <c r="BF1763" s="92" t="str">
        <f t="shared" si="173"/>
        <v>No Sighting Date</v>
      </c>
    </row>
    <row r="1764" spans="1:58" x14ac:dyDescent="0.25">
      <c r="A1764" s="118">
        <v>1759</v>
      </c>
      <c r="B1764" s="119"/>
      <c r="C1764" s="120"/>
      <c r="D1764" s="121"/>
      <c r="E1764" s="121"/>
      <c r="F1764" s="236"/>
      <c r="G1764" s="122" t="str">
        <f>IFERROR(VLOOKUP(F1764,'#Location List#'!$U$3:$V$1154,2,FALSE),"")</f>
        <v/>
      </c>
      <c r="H1764" s="120"/>
      <c r="I1764" s="120"/>
      <c r="J1764" s="120"/>
      <c r="K1764" s="120"/>
      <c r="L1764" s="120"/>
      <c r="M1764" s="120"/>
      <c r="N1764" s="120"/>
      <c r="O1764" s="120"/>
      <c r="P1764" s="120"/>
      <c r="Q1764" s="120"/>
      <c r="R1764" s="120"/>
      <c r="S1764" s="120"/>
      <c r="T1764" s="205">
        <f t="shared" si="168"/>
        <v>0</v>
      </c>
      <c r="U1764" s="205">
        <f t="shared" si="169"/>
        <v>0</v>
      </c>
      <c r="V1764" s="210"/>
      <c r="W1764" s="210"/>
      <c r="X1764" s="23" t="str">
        <f>IFERROR(VLOOKUP(AT1764,'#Input Lists#'!$L$3:$AH$833,3,FALSE)," ")</f>
        <v xml:space="preserve"> </v>
      </c>
      <c r="Y1764" s="23" t="str">
        <f>IFERROR(VLOOKUP(AT1764,'#Input Lists#'!$L$3:$AH$833,5,FALSE)," ")</f>
        <v xml:space="preserve"> </v>
      </c>
      <c r="Z1764" s="206" t="str">
        <f>IFERROR(VLOOKUP(AT1764,'#Input Lists#'!$L$3:$AH$833,9,FALSE)," ")</f>
        <v xml:space="preserve"> </v>
      </c>
      <c r="AA1764" s="119" t="s">
        <v>1527</v>
      </c>
      <c r="AB1764" s="120"/>
      <c r="AC1764" s="123"/>
      <c r="AD1764" s="123"/>
      <c r="AE1764" s="123"/>
      <c r="AF1764" s="123"/>
      <c r="AG1764" s="123"/>
      <c r="AH1764" s="123"/>
      <c r="AI1764" s="123"/>
      <c r="AJ1764" s="123"/>
      <c r="AK1764" s="123"/>
      <c r="AL1764" s="123"/>
      <c r="AM1764" s="123"/>
      <c r="AN1764" s="123"/>
      <c r="AO1764" s="123"/>
      <c r="AP1764" s="120"/>
      <c r="AQ1764" s="125" t="str">
        <f>IFERROR(VLOOKUP(G1764,'#Location List#'!$C$3:$D$150,2,FALSE),"")</f>
        <v/>
      </c>
      <c r="AR1764" s="125" t="str">
        <f>IFERROR(VLOOKUP(F1764,'#Location List#'!$Q$3:$R$1154,2,FALSE),"")</f>
        <v/>
      </c>
      <c r="AS1764" s="125" t="str">
        <f>IFERROR(VLOOKUP(V1764,'#Input Lists#'!$B$3:$D$46,3,FALSE),"")</f>
        <v/>
      </c>
      <c r="AT1764" s="125" t="str">
        <f>IFERROR(VLOOKUP(CONCATENATE(V1764," ",W1764),'#Input Lists#'!$K$3:$L$827,2,FALSE),"")</f>
        <v/>
      </c>
      <c r="AU1764" s="125">
        <f>IFERROR(VLOOKUP(AA1764,'#Input Lists#'!$BU$3:$BV$8,2,FALSE),"")</f>
        <v>1</v>
      </c>
      <c r="AV1764" s="118" t="str">
        <f>IFERROR(VLOOKUP(AB1764,'#Input Lists#'!$BO$3:$BP$9,2,FALSE),"")</f>
        <v/>
      </c>
      <c r="AW1764" s="118">
        <f>IFERROR(VLOOKUP(AC1764,'#Input Lists#'!$BL$3:$BM$7,2,FALSE),"")</f>
        <v>1</v>
      </c>
      <c r="AX1764" s="52" t="e">
        <f>VLOOKUP(AQ1764,'#Location List#'!$D$3:$K$150,4,FALSE)</f>
        <v>#N/A</v>
      </c>
      <c r="AY1764" s="273" t="e">
        <f>VLOOKUP(AX1764,'#Location List#'!$Z$3:$AA$13,2,FALSE)</f>
        <v>#N/A</v>
      </c>
      <c r="AZ1764" s="126" t="e">
        <f>VLOOKUP($AT1764,'#Input Lists#'!$L$3:$S$1033,6,FALSE)</f>
        <v>#N/A</v>
      </c>
      <c r="BA1764" s="239" t="e">
        <f>VLOOKUP($AT1764,'#Input Lists#'!$L$3:$S$833,7,FALSE)</f>
        <v>#N/A</v>
      </c>
      <c r="BB1764" s="239" t="e">
        <f>VLOOKUP($AT1764,'#Input Lists#'!$L$3:$S$833,8,FALSE)</f>
        <v>#N/A</v>
      </c>
      <c r="BC1764" s="91" t="str">
        <f t="shared" si="170"/>
        <v/>
      </c>
      <c r="BD1764" s="91" t="str">
        <f t="shared" si="171"/>
        <v/>
      </c>
      <c r="BE1764" s="15" t="str">
        <f t="shared" si="172"/>
        <v/>
      </c>
      <c r="BF1764" s="92" t="str">
        <f t="shared" si="173"/>
        <v>No Sighting Date</v>
      </c>
    </row>
    <row r="1765" spans="1:58" x14ac:dyDescent="0.25">
      <c r="A1765" s="118">
        <v>1760</v>
      </c>
      <c r="B1765" s="119"/>
      <c r="C1765" s="120"/>
      <c r="D1765" s="121"/>
      <c r="E1765" s="121"/>
      <c r="F1765" s="236"/>
      <c r="G1765" s="122" t="str">
        <f>IFERROR(VLOOKUP(F1765,'#Location List#'!$U$3:$V$1154,2,FALSE),"")</f>
        <v/>
      </c>
      <c r="H1765" s="120"/>
      <c r="I1765" s="120"/>
      <c r="J1765" s="120"/>
      <c r="K1765" s="120"/>
      <c r="L1765" s="120"/>
      <c r="M1765" s="120"/>
      <c r="N1765" s="120"/>
      <c r="O1765" s="120"/>
      <c r="P1765" s="120"/>
      <c r="Q1765" s="120"/>
      <c r="R1765" s="120"/>
      <c r="S1765" s="120"/>
      <c r="T1765" s="205">
        <f t="shared" si="168"/>
        <v>0</v>
      </c>
      <c r="U1765" s="205">
        <f t="shared" si="169"/>
        <v>0</v>
      </c>
      <c r="V1765" s="210"/>
      <c r="W1765" s="210"/>
      <c r="X1765" s="23" t="str">
        <f>IFERROR(VLOOKUP(AT1765,'#Input Lists#'!$L$3:$AH$833,3,FALSE)," ")</f>
        <v xml:space="preserve"> </v>
      </c>
      <c r="Y1765" s="23" t="str">
        <f>IFERROR(VLOOKUP(AT1765,'#Input Lists#'!$L$3:$AH$833,5,FALSE)," ")</f>
        <v xml:space="preserve"> </v>
      </c>
      <c r="Z1765" s="206" t="str">
        <f>IFERROR(VLOOKUP(AT1765,'#Input Lists#'!$L$3:$AH$833,9,FALSE)," ")</f>
        <v xml:space="preserve"> </v>
      </c>
      <c r="AA1765" s="119" t="s">
        <v>1527</v>
      </c>
      <c r="AB1765" s="120"/>
      <c r="AC1765" s="123"/>
      <c r="AD1765" s="123"/>
      <c r="AE1765" s="123"/>
      <c r="AF1765" s="123"/>
      <c r="AG1765" s="123"/>
      <c r="AH1765" s="123"/>
      <c r="AI1765" s="123"/>
      <c r="AJ1765" s="123"/>
      <c r="AK1765" s="123"/>
      <c r="AL1765" s="123"/>
      <c r="AM1765" s="123"/>
      <c r="AN1765" s="123"/>
      <c r="AO1765" s="123"/>
      <c r="AP1765" s="120"/>
      <c r="AQ1765" s="125" t="str">
        <f>IFERROR(VLOOKUP(G1765,'#Location List#'!$C$3:$D$150,2,FALSE),"")</f>
        <v/>
      </c>
      <c r="AR1765" s="125" t="str">
        <f>IFERROR(VLOOKUP(F1765,'#Location List#'!$Q$3:$R$1154,2,FALSE),"")</f>
        <v/>
      </c>
      <c r="AS1765" s="125" t="str">
        <f>IFERROR(VLOOKUP(V1765,'#Input Lists#'!$B$3:$D$46,3,FALSE),"")</f>
        <v/>
      </c>
      <c r="AT1765" s="125" t="str">
        <f>IFERROR(VLOOKUP(CONCATENATE(V1765," ",W1765),'#Input Lists#'!$K$3:$L$827,2,FALSE),"")</f>
        <v/>
      </c>
      <c r="AU1765" s="125">
        <f>IFERROR(VLOOKUP(AA1765,'#Input Lists#'!$BU$3:$BV$8,2,FALSE),"")</f>
        <v>1</v>
      </c>
      <c r="AV1765" s="118" t="str">
        <f>IFERROR(VLOOKUP(AB1765,'#Input Lists#'!$BO$3:$BP$9,2,FALSE),"")</f>
        <v/>
      </c>
      <c r="AW1765" s="118">
        <f>IFERROR(VLOOKUP(AC1765,'#Input Lists#'!$BL$3:$BM$7,2,FALSE),"")</f>
        <v>1</v>
      </c>
      <c r="AX1765" s="52" t="e">
        <f>VLOOKUP(AQ1765,'#Location List#'!$D$3:$K$150,4,FALSE)</f>
        <v>#N/A</v>
      </c>
      <c r="AY1765" s="273" t="e">
        <f>VLOOKUP(AX1765,'#Location List#'!$Z$3:$AA$13,2,FALSE)</f>
        <v>#N/A</v>
      </c>
      <c r="AZ1765" s="126" t="e">
        <f>VLOOKUP($AT1765,'#Input Lists#'!$L$3:$S$1033,6,FALSE)</f>
        <v>#N/A</v>
      </c>
      <c r="BA1765" s="239" t="e">
        <f>VLOOKUP($AT1765,'#Input Lists#'!$L$3:$S$833,7,FALSE)</f>
        <v>#N/A</v>
      </c>
      <c r="BB1765" s="239" t="e">
        <f>VLOOKUP($AT1765,'#Input Lists#'!$L$3:$S$833,8,FALSE)</f>
        <v>#N/A</v>
      </c>
      <c r="BC1765" s="91" t="str">
        <f t="shared" si="170"/>
        <v/>
      </c>
      <c r="BD1765" s="91" t="str">
        <f t="shared" si="171"/>
        <v/>
      </c>
      <c r="BE1765" s="15" t="str">
        <f t="shared" si="172"/>
        <v/>
      </c>
      <c r="BF1765" s="92" t="str">
        <f t="shared" si="173"/>
        <v>No Sighting Date</v>
      </c>
    </row>
    <row r="1766" spans="1:58" x14ac:dyDescent="0.25">
      <c r="A1766" s="118">
        <v>1761</v>
      </c>
      <c r="B1766" s="119"/>
      <c r="C1766" s="120"/>
      <c r="D1766" s="121"/>
      <c r="E1766" s="121"/>
      <c r="F1766" s="236"/>
      <c r="G1766" s="122" t="str">
        <f>IFERROR(VLOOKUP(F1766,'#Location List#'!$U$3:$V$1154,2,FALSE),"")</f>
        <v/>
      </c>
      <c r="H1766" s="120"/>
      <c r="I1766" s="120"/>
      <c r="J1766" s="120"/>
      <c r="K1766" s="120"/>
      <c r="L1766" s="120"/>
      <c r="M1766" s="120"/>
      <c r="N1766" s="120"/>
      <c r="O1766" s="120"/>
      <c r="P1766" s="120"/>
      <c r="Q1766" s="120"/>
      <c r="R1766" s="120"/>
      <c r="S1766" s="120"/>
      <c r="T1766" s="205">
        <f t="shared" si="168"/>
        <v>0</v>
      </c>
      <c r="U1766" s="205">
        <f t="shared" si="169"/>
        <v>0</v>
      </c>
      <c r="V1766" s="210"/>
      <c r="W1766" s="210"/>
      <c r="X1766" s="23" t="str">
        <f>IFERROR(VLOOKUP(AT1766,'#Input Lists#'!$L$3:$AH$833,3,FALSE)," ")</f>
        <v xml:space="preserve"> </v>
      </c>
      <c r="Y1766" s="23" t="str">
        <f>IFERROR(VLOOKUP(AT1766,'#Input Lists#'!$L$3:$AH$833,5,FALSE)," ")</f>
        <v xml:space="preserve"> </v>
      </c>
      <c r="Z1766" s="206" t="str">
        <f>IFERROR(VLOOKUP(AT1766,'#Input Lists#'!$L$3:$AH$833,9,FALSE)," ")</f>
        <v xml:space="preserve"> </v>
      </c>
      <c r="AA1766" s="119" t="s">
        <v>1527</v>
      </c>
      <c r="AB1766" s="120"/>
      <c r="AC1766" s="123"/>
      <c r="AD1766" s="123"/>
      <c r="AE1766" s="123"/>
      <c r="AF1766" s="123"/>
      <c r="AG1766" s="123"/>
      <c r="AH1766" s="123"/>
      <c r="AI1766" s="123"/>
      <c r="AJ1766" s="123"/>
      <c r="AK1766" s="123"/>
      <c r="AL1766" s="123"/>
      <c r="AM1766" s="123"/>
      <c r="AN1766" s="123"/>
      <c r="AO1766" s="123"/>
      <c r="AP1766" s="120"/>
      <c r="AQ1766" s="125" t="str">
        <f>IFERROR(VLOOKUP(G1766,'#Location List#'!$C$3:$D$150,2,FALSE),"")</f>
        <v/>
      </c>
      <c r="AR1766" s="125" t="str">
        <f>IFERROR(VLOOKUP(F1766,'#Location List#'!$Q$3:$R$1154,2,FALSE),"")</f>
        <v/>
      </c>
      <c r="AS1766" s="125" t="str">
        <f>IFERROR(VLOOKUP(V1766,'#Input Lists#'!$B$3:$D$46,3,FALSE),"")</f>
        <v/>
      </c>
      <c r="AT1766" s="125" t="str">
        <f>IFERROR(VLOOKUP(CONCATENATE(V1766," ",W1766),'#Input Lists#'!$K$3:$L$827,2,FALSE),"")</f>
        <v/>
      </c>
      <c r="AU1766" s="125">
        <f>IFERROR(VLOOKUP(AA1766,'#Input Lists#'!$BU$3:$BV$8,2,FALSE),"")</f>
        <v>1</v>
      </c>
      <c r="AV1766" s="118" t="str">
        <f>IFERROR(VLOOKUP(AB1766,'#Input Lists#'!$BO$3:$BP$9,2,FALSE),"")</f>
        <v/>
      </c>
      <c r="AW1766" s="118">
        <f>IFERROR(VLOOKUP(AC1766,'#Input Lists#'!$BL$3:$BM$7,2,FALSE),"")</f>
        <v>1</v>
      </c>
      <c r="AX1766" s="52" t="e">
        <f>VLOOKUP(AQ1766,'#Location List#'!$D$3:$K$150,4,FALSE)</f>
        <v>#N/A</v>
      </c>
      <c r="AY1766" s="273" t="e">
        <f>VLOOKUP(AX1766,'#Location List#'!$Z$3:$AA$13,2,FALSE)</f>
        <v>#N/A</v>
      </c>
      <c r="AZ1766" s="126" t="e">
        <f>VLOOKUP($AT1766,'#Input Lists#'!$L$3:$S$1033,6,FALSE)</f>
        <v>#N/A</v>
      </c>
      <c r="BA1766" s="239" t="e">
        <f>VLOOKUP($AT1766,'#Input Lists#'!$L$3:$S$833,7,FALSE)</f>
        <v>#N/A</v>
      </c>
      <c r="BB1766" s="239" t="e">
        <f>VLOOKUP($AT1766,'#Input Lists#'!$L$3:$S$833,8,FALSE)</f>
        <v>#N/A</v>
      </c>
      <c r="BC1766" s="91" t="str">
        <f t="shared" si="170"/>
        <v/>
      </c>
      <c r="BD1766" s="91" t="str">
        <f t="shared" si="171"/>
        <v/>
      </c>
      <c r="BE1766" s="15" t="str">
        <f t="shared" si="172"/>
        <v/>
      </c>
      <c r="BF1766" s="92" t="str">
        <f t="shared" si="173"/>
        <v>No Sighting Date</v>
      </c>
    </row>
    <row r="1767" spans="1:58" x14ac:dyDescent="0.25">
      <c r="A1767" s="118">
        <v>1762</v>
      </c>
      <c r="B1767" s="119"/>
      <c r="C1767" s="120"/>
      <c r="D1767" s="121"/>
      <c r="E1767" s="121"/>
      <c r="F1767" s="236"/>
      <c r="G1767" s="122" t="str">
        <f>IFERROR(VLOOKUP(F1767,'#Location List#'!$U$3:$V$1154,2,FALSE),"")</f>
        <v/>
      </c>
      <c r="H1767" s="120"/>
      <c r="I1767" s="120"/>
      <c r="J1767" s="120"/>
      <c r="K1767" s="120"/>
      <c r="L1767" s="120"/>
      <c r="M1767" s="120"/>
      <c r="N1767" s="120"/>
      <c r="O1767" s="120"/>
      <c r="P1767" s="120"/>
      <c r="Q1767" s="120"/>
      <c r="R1767" s="120"/>
      <c r="S1767" s="120"/>
      <c r="T1767" s="205">
        <f t="shared" si="168"/>
        <v>0</v>
      </c>
      <c r="U1767" s="205">
        <f t="shared" si="169"/>
        <v>0</v>
      </c>
      <c r="V1767" s="210"/>
      <c r="W1767" s="210"/>
      <c r="X1767" s="23" t="str">
        <f>IFERROR(VLOOKUP(AT1767,'#Input Lists#'!$L$3:$AH$833,3,FALSE)," ")</f>
        <v xml:space="preserve"> </v>
      </c>
      <c r="Y1767" s="23" t="str">
        <f>IFERROR(VLOOKUP(AT1767,'#Input Lists#'!$L$3:$AH$833,5,FALSE)," ")</f>
        <v xml:space="preserve"> </v>
      </c>
      <c r="Z1767" s="206" t="str">
        <f>IFERROR(VLOOKUP(AT1767,'#Input Lists#'!$L$3:$AH$833,9,FALSE)," ")</f>
        <v xml:space="preserve"> </v>
      </c>
      <c r="AA1767" s="119" t="s">
        <v>1527</v>
      </c>
      <c r="AB1767" s="120"/>
      <c r="AC1767" s="123"/>
      <c r="AD1767" s="123"/>
      <c r="AE1767" s="123"/>
      <c r="AF1767" s="123"/>
      <c r="AG1767" s="123"/>
      <c r="AH1767" s="123"/>
      <c r="AI1767" s="123"/>
      <c r="AJ1767" s="123"/>
      <c r="AK1767" s="123"/>
      <c r="AL1767" s="123"/>
      <c r="AM1767" s="123"/>
      <c r="AN1767" s="123"/>
      <c r="AO1767" s="123"/>
      <c r="AP1767" s="120"/>
      <c r="AQ1767" s="125" t="str">
        <f>IFERROR(VLOOKUP(G1767,'#Location List#'!$C$3:$D$150,2,FALSE),"")</f>
        <v/>
      </c>
      <c r="AR1767" s="125" t="str">
        <f>IFERROR(VLOOKUP(F1767,'#Location List#'!$Q$3:$R$1154,2,FALSE),"")</f>
        <v/>
      </c>
      <c r="AS1767" s="125" t="str">
        <f>IFERROR(VLOOKUP(V1767,'#Input Lists#'!$B$3:$D$46,3,FALSE),"")</f>
        <v/>
      </c>
      <c r="AT1767" s="125" t="str">
        <f>IFERROR(VLOOKUP(CONCATENATE(V1767," ",W1767),'#Input Lists#'!$K$3:$L$827,2,FALSE),"")</f>
        <v/>
      </c>
      <c r="AU1767" s="125">
        <f>IFERROR(VLOOKUP(AA1767,'#Input Lists#'!$BU$3:$BV$8,2,FALSE),"")</f>
        <v>1</v>
      </c>
      <c r="AV1767" s="118" t="str">
        <f>IFERROR(VLOOKUP(AB1767,'#Input Lists#'!$BO$3:$BP$9,2,FALSE),"")</f>
        <v/>
      </c>
      <c r="AW1767" s="118">
        <f>IFERROR(VLOOKUP(AC1767,'#Input Lists#'!$BL$3:$BM$7,2,FALSE),"")</f>
        <v>1</v>
      </c>
      <c r="AX1767" s="52" t="e">
        <f>VLOOKUP(AQ1767,'#Location List#'!$D$3:$K$150,4,FALSE)</f>
        <v>#N/A</v>
      </c>
      <c r="AY1767" s="273" t="e">
        <f>VLOOKUP(AX1767,'#Location List#'!$Z$3:$AA$13,2,FALSE)</f>
        <v>#N/A</v>
      </c>
      <c r="AZ1767" s="126" t="e">
        <f>VLOOKUP($AT1767,'#Input Lists#'!$L$3:$S$1033,6,FALSE)</f>
        <v>#N/A</v>
      </c>
      <c r="BA1767" s="239" t="e">
        <f>VLOOKUP($AT1767,'#Input Lists#'!$L$3:$S$833,7,FALSE)</f>
        <v>#N/A</v>
      </c>
      <c r="BB1767" s="239" t="e">
        <f>VLOOKUP($AT1767,'#Input Lists#'!$L$3:$S$833,8,FALSE)</f>
        <v>#N/A</v>
      </c>
      <c r="BC1767" s="91" t="str">
        <f t="shared" si="170"/>
        <v/>
      </c>
      <c r="BD1767" s="91" t="str">
        <f t="shared" si="171"/>
        <v/>
      </c>
      <c r="BE1767" s="15" t="str">
        <f t="shared" si="172"/>
        <v/>
      </c>
      <c r="BF1767" s="92" t="str">
        <f t="shared" si="173"/>
        <v>No Sighting Date</v>
      </c>
    </row>
    <row r="1768" spans="1:58" x14ac:dyDescent="0.25">
      <c r="A1768" s="118">
        <v>1763</v>
      </c>
      <c r="B1768" s="119"/>
      <c r="C1768" s="120"/>
      <c r="D1768" s="121"/>
      <c r="E1768" s="121"/>
      <c r="F1768" s="236"/>
      <c r="G1768" s="122" t="str">
        <f>IFERROR(VLOOKUP(F1768,'#Location List#'!$U$3:$V$1154,2,FALSE),"")</f>
        <v/>
      </c>
      <c r="H1768" s="120"/>
      <c r="I1768" s="120"/>
      <c r="J1768" s="120"/>
      <c r="K1768" s="120"/>
      <c r="L1768" s="120"/>
      <c r="M1768" s="120"/>
      <c r="N1768" s="120"/>
      <c r="O1768" s="120"/>
      <c r="P1768" s="120"/>
      <c r="Q1768" s="120"/>
      <c r="R1768" s="120"/>
      <c r="S1768" s="120"/>
      <c r="T1768" s="205">
        <f t="shared" si="168"/>
        <v>0</v>
      </c>
      <c r="U1768" s="205">
        <f t="shared" si="169"/>
        <v>0</v>
      </c>
      <c r="V1768" s="210"/>
      <c r="W1768" s="210"/>
      <c r="X1768" s="23" t="str">
        <f>IFERROR(VLOOKUP(AT1768,'#Input Lists#'!$L$3:$AH$833,3,FALSE)," ")</f>
        <v xml:space="preserve"> </v>
      </c>
      <c r="Y1768" s="23" t="str">
        <f>IFERROR(VLOOKUP(AT1768,'#Input Lists#'!$L$3:$AH$833,5,FALSE)," ")</f>
        <v xml:space="preserve"> </v>
      </c>
      <c r="Z1768" s="206" t="str">
        <f>IFERROR(VLOOKUP(AT1768,'#Input Lists#'!$L$3:$AH$833,9,FALSE)," ")</f>
        <v xml:space="preserve"> </v>
      </c>
      <c r="AA1768" s="119" t="s">
        <v>1527</v>
      </c>
      <c r="AB1768" s="120"/>
      <c r="AC1768" s="123"/>
      <c r="AD1768" s="123"/>
      <c r="AE1768" s="123"/>
      <c r="AF1768" s="123"/>
      <c r="AG1768" s="123"/>
      <c r="AH1768" s="123"/>
      <c r="AI1768" s="123"/>
      <c r="AJ1768" s="123"/>
      <c r="AK1768" s="123"/>
      <c r="AL1768" s="123"/>
      <c r="AM1768" s="123"/>
      <c r="AN1768" s="123"/>
      <c r="AO1768" s="123"/>
      <c r="AP1768" s="120"/>
      <c r="AQ1768" s="125" t="str">
        <f>IFERROR(VLOOKUP(G1768,'#Location List#'!$C$3:$D$150,2,FALSE),"")</f>
        <v/>
      </c>
      <c r="AR1768" s="125" t="str">
        <f>IFERROR(VLOOKUP(F1768,'#Location List#'!$Q$3:$R$1154,2,FALSE),"")</f>
        <v/>
      </c>
      <c r="AS1768" s="125" t="str">
        <f>IFERROR(VLOOKUP(V1768,'#Input Lists#'!$B$3:$D$46,3,FALSE),"")</f>
        <v/>
      </c>
      <c r="AT1768" s="125" t="str">
        <f>IFERROR(VLOOKUP(CONCATENATE(V1768," ",W1768),'#Input Lists#'!$K$3:$L$827,2,FALSE),"")</f>
        <v/>
      </c>
      <c r="AU1768" s="125">
        <f>IFERROR(VLOOKUP(AA1768,'#Input Lists#'!$BU$3:$BV$8,2,FALSE),"")</f>
        <v>1</v>
      </c>
      <c r="AV1768" s="118" t="str">
        <f>IFERROR(VLOOKUP(AB1768,'#Input Lists#'!$BO$3:$BP$9,2,FALSE),"")</f>
        <v/>
      </c>
      <c r="AW1768" s="118">
        <f>IFERROR(VLOOKUP(AC1768,'#Input Lists#'!$BL$3:$BM$7,2,FALSE),"")</f>
        <v>1</v>
      </c>
      <c r="AX1768" s="52" t="e">
        <f>VLOOKUP(AQ1768,'#Location List#'!$D$3:$K$150,4,FALSE)</f>
        <v>#N/A</v>
      </c>
      <c r="AY1768" s="273" t="e">
        <f>VLOOKUP(AX1768,'#Location List#'!$Z$3:$AA$13,2,FALSE)</f>
        <v>#N/A</v>
      </c>
      <c r="AZ1768" s="126" t="e">
        <f>VLOOKUP($AT1768,'#Input Lists#'!$L$3:$S$1033,6,FALSE)</f>
        <v>#N/A</v>
      </c>
      <c r="BA1768" s="239" t="e">
        <f>VLOOKUP($AT1768,'#Input Lists#'!$L$3:$S$833,7,FALSE)</f>
        <v>#N/A</v>
      </c>
      <c r="BB1768" s="239" t="e">
        <f>VLOOKUP($AT1768,'#Input Lists#'!$L$3:$S$833,8,FALSE)</f>
        <v>#N/A</v>
      </c>
      <c r="BC1768" s="91" t="str">
        <f t="shared" si="170"/>
        <v/>
      </c>
      <c r="BD1768" s="91" t="str">
        <f t="shared" si="171"/>
        <v/>
      </c>
      <c r="BE1768" s="15" t="str">
        <f t="shared" si="172"/>
        <v/>
      </c>
      <c r="BF1768" s="92" t="str">
        <f t="shared" si="173"/>
        <v>No Sighting Date</v>
      </c>
    </row>
    <row r="1769" spans="1:58" x14ac:dyDescent="0.25">
      <c r="A1769" s="118">
        <v>1764</v>
      </c>
      <c r="B1769" s="119"/>
      <c r="C1769" s="120"/>
      <c r="D1769" s="121"/>
      <c r="E1769" s="121"/>
      <c r="F1769" s="236"/>
      <c r="G1769" s="122" t="str">
        <f>IFERROR(VLOOKUP(F1769,'#Location List#'!$U$3:$V$1154,2,FALSE),"")</f>
        <v/>
      </c>
      <c r="H1769" s="120"/>
      <c r="I1769" s="120"/>
      <c r="J1769" s="120"/>
      <c r="K1769" s="120"/>
      <c r="L1769" s="120"/>
      <c r="M1769" s="120"/>
      <c r="N1769" s="120"/>
      <c r="O1769" s="120"/>
      <c r="P1769" s="120"/>
      <c r="Q1769" s="120"/>
      <c r="R1769" s="120"/>
      <c r="S1769" s="120"/>
      <c r="T1769" s="205">
        <f t="shared" si="168"/>
        <v>0</v>
      </c>
      <c r="U1769" s="205">
        <f t="shared" si="169"/>
        <v>0</v>
      </c>
      <c r="V1769" s="210"/>
      <c r="W1769" s="210"/>
      <c r="X1769" s="23" t="str">
        <f>IFERROR(VLOOKUP(AT1769,'#Input Lists#'!$L$3:$AH$833,3,FALSE)," ")</f>
        <v xml:space="preserve"> </v>
      </c>
      <c r="Y1769" s="23" t="str">
        <f>IFERROR(VLOOKUP(AT1769,'#Input Lists#'!$L$3:$AH$833,5,FALSE)," ")</f>
        <v xml:space="preserve"> </v>
      </c>
      <c r="Z1769" s="206" t="str">
        <f>IFERROR(VLOOKUP(AT1769,'#Input Lists#'!$L$3:$AH$833,9,FALSE)," ")</f>
        <v xml:space="preserve"> </v>
      </c>
      <c r="AA1769" s="119" t="s">
        <v>1527</v>
      </c>
      <c r="AB1769" s="120"/>
      <c r="AC1769" s="123"/>
      <c r="AD1769" s="123"/>
      <c r="AE1769" s="123"/>
      <c r="AF1769" s="123"/>
      <c r="AG1769" s="123"/>
      <c r="AH1769" s="123"/>
      <c r="AI1769" s="123"/>
      <c r="AJ1769" s="123"/>
      <c r="AK1769" s="123"/>
      <c r="AL1769" s="123"/>
      <c r="AM1769" s="123"/>
      <c r="AN1769" s="123"/>
      <c r="AO1769" s="123"/>
      <c r="AP1769" s="120"/>
      <c r="AQ1769" s="125" t="str">
        <f>IFERROR(VLOOKUP(G1769,'#Location List#'!$C$3:$D$150,2,FALSE),"")</f>
        <v/>
      </c>
      <c r="AR1769" s="125" t="str">
        <f>IFERROR(VLOOKUP(F1769,'#Location List#'!$Q$3:$R$1154,2,FALSE),"")</f>
        <v/>
      </c>
      <c r="AS1769" s="125" t="str">
        <f>IFERROR(VLOOKUP(V1769,'#Input Lists#'!$B$3:$D$46,3,FALSE),"")</f>
        <v/>
      </c>
      <c r="AT1769" s="125" t="str">
        <f>IFERROR(VLOOKUP(CONCATENATE(V1769," ",W1769),'#Input Lists#'!$K$3:$L$827,2,FALSE),"")</f>
        <v/>
      </c>
      <c r="AU1769" s="125">
        <f>IFERROR(VLOOKUP(AA1769,'#Input Lists#'!$BU$3:$BV$8,2,FALSE),"")</f>
        <v>1</v>
      </c>
      <c r="AV1769" s="118" t="str">
        <f>IFERROR(VLOOKUP(AB1769,'#Input Lists#'!$BO$3:$BP$9,2,FALSE),"")</f>
        <v/>
      </c>
      <c r="AW1769" s="118">
        <f>IFERROR(VLOOKUP(AC1769,'#Input Lists#'!$BL$3:$BM$7,2,FALSE),"")</f>
        <v>1</v>
      </c>
      <c r="AX1769" s="52" t="e">
        <f>VLOOKUP(AQ1769,'#Location List#'!$D$3:$K$150,4,FALSE)</f>
        <v>#N/A</v>
      </c>
      <c r="AY1769" s="273" t="e">
        <f>VLOOKUP(AX1769,'#Location List#'!$Z$3:$AA$13,2,FALSE)</f>
        <v>#N/A</v>
      </c>
      <c r="AZ1769" s="126" t="e">
        <f>VLOOKUP($AT1769,'#Input Lists#'!$L$3:$S$1033,6,FALSE)</f>
        <v>#N/A</v>
      </c>
      <c r="BA1769" s="239" t="e">
        <f>VLOOKUP($AT1769,'#Input Lists#'!$L$3:$S$833,7,FALSE)</f>
        <v>#N/A</v>
      </c>
      <c r="BB1769" s="239" t="e">
        <f>VLOOKUP($AT1769,'#Input Lists#'!$L$3:$S$833,8,FALSE)</f>
        <v>#N/A</v>
      </c>
      <c r="BC1769" s="91" t="str">
        <f t="shared" si="170"/>
        <v/>
      </c>
      <c r="BD1769" s="91" t="str">
        <f t="shared" si="171"/>
        <v/>
      </c>
      <c r="BE1769" s="15" t="str">
        <f t="shared" si="172"/>
        <v/>
      </c>
      <c r="BF1769" s="92" t="str">
        <f t="shared" si="173"/>
        <v>No Sighting Date</v>
      </c>
    </row>
    <row r="1770" spans="1:58" x14ac:dyDescent="0.25">
      <c r="A1770" s="118">
        <v>1765</v>
      </c>
      <c r="B1770" s="119"/>
      <c r="C1770" s="120"/>
      <c r="D1770" s="121"/>
      <c r="E1770" s="121"/>
      <c r="F1770" s="236"/>
      <c r="G1770" s="122" t="str">
        <f>IFERROR(VLOOKUP(F1770,'#Location List#'!$U$3:$V$1154,2,FALSE),"")</f>
        <v/>
      </c>
      <c r="H1770" s="120"/>
      <c r="I1770" s="120"/>
      <c r="J1770" s="120"/>
      <c r="K1770" s="120"/>
      <c r="L1770" s="120"/>
      <c r="M1770" s="120"/>
      <c r="N1770" s="120"/>
      <c r="O1770" s="120"/>
      <c r="P1770" s="120"/>
      <c r="Q1770" s="120"/>
      <c r="R1770" s="120"/>
      <c r="S1770" s="120"/>
      <c r="T1770" s="205">
        <f t="shared" si="168"/>
        <v>0</v>
      </c>
      <c r="U1770" s="205">
        <f t="shared" si="169"/>
        <v>0</v>
      </c>
      <c r="V1770" s="210"/>
      <c r="W1770" s="210"/>
      <c r="X1770" s="23" t="str">
        <f>IFERROR(VLOOKUP(AT1770,'#Input Lists#'!$L$3:$AH$833,3,FALSE)," ")</f>
        <v xml:space="preserve"> </v>
      </c>
      <c r="Y1770" s="23" t="str">
        <f>IFERROR(VLOOKUP(AT1770,'#Input Lists#'!$L$3:$AH$833,5,FALSE)," ")</f>
        <v xml:space="preserve"> </v>
      </c>
      <c r="Z1770" s="206" t="str">
        <f>IFERROR(VLOOKUP(AT1770,'#Input Lists#'!$L$3:$AH$833,9,FALSE)," ")</f>
        <v xml:space="preserve"> </v>
      </c>
      <c r="AA1770" s="119" t="s">
        <v>1527</v>
      </c>
      <c r="AB1770" s="120"/>
      <c r="AC1770" s="123"/>
      <c r="AD1770" s="123"/>
      <c r="AE1770" s="123"/>
      <c r="AF1770" s="123"/>
      <c r="AG1770" s="123"/>
      <c r="AH1770" s="123"/>
      <c r="AI1770" s="123"/>
      <c r="AJ1770" s="123"/>
      <c r="AK1770" s="123"/>
      <c r="AL1770" s="123"/>
      <c r="AM1770" s="123"/>
      <c r="AN1770" s="123"/>
      <c r="AO1770" s="123"/>
      <c r="AP1770" s="120"/>
      <c r="AQ1770" s="125" t="str">
        <f>IFERROR(VLOOKUP(G1770,'#Location List#'!$C$3:$D$150,2,FALSE),"")</f>
        <v/>
      </c>
      <c r="AR1770" s="125" t="str">
        <f>IFERROR(VLOOKUP(F1770,'#Location List#'!$Q$3:$R$1154,2,FALSE),"")</f>
        <v/>
      </c>
      <c r="AS1770" s="125" t="str">
        <f>IFERROR(VLOOKUP(V1770,'#Input Lists#'!$B$3:$D$46,3,FALSE),"")</f>
        <v/>
      </c>
      <c r="AT1770" s="125" t="str">
        <f>IFERROR(VLOOKUP(CONCATENATE(V1770," ",W1770),'#Input Lists#'!$K$3:$L$827,2,FALSE),"")</f>
        <v/>
      </c>
      <c r="AU1770" s="125">
        <f>IFERROR(VLOOKUP(AA1770,'#Input Lists#'!$BU$3:$BV$8,2,FALSE),"")</f>
        <v>1</v>
      </c>
      <c r="AV1770" s="118" t="str">
        <f>IFERROR(VLOOKUP(AB1770,'#Input Lists#'!$BO$3:$BP$9,2,FALSE),"")</f>
        <v/>
      </c>
      <c r="AW1770" s="118">
        <f>IFERROR(VLOOKUP(AC1770,'#Input Lists#'!$BL$3:$BM$7,2,FALSE),"")</f>
        <v>1</v>
      </c>
      <c r="AX1770" s="52" t="e">
        <f>VLOOKUP(AQ1770,'#Location List#'!$D$3:$K$150,4,FALSE)</f>
        <v>#N/A</v>
      </c>
      <c r="AY1770" s="273" t="e">
        <f>VLOOKUP(AX1770,'#Location List#'!$Z$3:$AA$13,2,FALSE)</f>
        <v>#N/A</v>
      </c>
      <c r="AZ1770" s="126" t="e">
        <f>VLOOKUP($AT1770,'#Input Lists#'!$L$3:$S$1033,6,FALSE)</f>
        <v>#N/A</v>
      </c>
      <c r="BA1770" s="239" t="e">
        <f>VLOOKUP($AT1770,'#Input Lists#'!$L$3:$S$833,7,FALSE)</f>
        <v>#N/A</v>
      </c>
      <c r="BB1770" s="239" t="e">
        <f>VLOOKUP($AT1770,'#Input Lists#'!$L$3:$S$833,8,FALSE)</f>
        <v>#N/A</v>
      </c>
      <c r="BC1770" s="91" t="str">
        <f t="shared" si="170"/>
        <v/>
      </c>
      <c r="BD1770" s="91" t="str">
        <f t="shared" si="171"/>
        <v/>
      </c>
      <c r="BE1770" s="15" t="str">
        <f t="shared" si="172"/>
        <v/>
      </c>
      <c r="BF1770" s="92" t="str">
        <f t="shared" si="173"/>
        <v>No Sighting Date</v>
      </c>
    </row>
    <row r="1771" spans="1:58" x14ac:dyDescent="0.25">
      <c r="A1771" s="118">
        <v>1766</v>
      </c>
      <c r="B1771" s="119"/>
      <c r="C1771" s="120"/>
      <c r="D1771" s="121"/>
      <c r="E1771" s="121"/>
      <c r="F1771" s="236"/>
      <c r="G1771" s="122" t="str">
        <f>IFERROR(VLOOKUP(F1771,'#Location List#'!$U$3:$V$1154,2,FALSE),"")</f>
        <v/>
      </c>
      <c r="H1771" s="120"/>
      <c r="I1771" s="120"/>
      <c r="J1771" s="120"/>
      <c r="K1771" s="120"/>
      <c r="L1771" s="120"/>
      <c r="M1771" s="120"/>
      <c r="N1771" s="120"/>
      <c r="O1771" s="120"/>
      <c r="P1771" s="120"/>
      <c r="Q1771" s="120"/>
      <c r="R1771" s="120"/>
      <c r="S1771" s="120"/>
      <c r="T1771" s="205">
        <f t="shared" si="168"/>
        <v>0</v>
      </c>
      <c r="U1771" s="205">
        <f t="shared" si="169"/>
        <v>0</v>
      </c>
      <c r="V1771" s="210"/>
      <c r="W1771" s="210"/>
      <c r="X1771" s="23" t="str">
        <f>IFERROR(VLOOKUP(AT1771,'#Input Lists#'!$L$3:$AH$833,3,FALSE)," ")</f>
        <v xml:space="preserve"> </v>
      </c>
      <c r="Y1771" s="23" t="str">
        <f>IFERROR(VLOOKUP(AT1771,'#Input Lists#'!$L$3:$AH$833,5,FALSE)," ")</f>
        <v xml:space="preserve"> </v>
      </c>
      <c r="Z1771" s="206" t="str">
        <f>IFERROR(VLOOKUP(AT1771,'#Input Lists#'!$L$3:$AH$833,9,FALSE)," ")</f>
        <v xml:space="preserve"> </v>
      </c>
      <c r="AA1771" s="119" t="s">
        <v>1527</v>
      </c>
      <c r="AB1771" s="120"/>
      <c r="AC1771" s="123"/>
      <c r="AD1771" s="123"/>
      <c r="AE1771" s="123"/>
      <c r="AF1771" s="123"/>
      <c r="AG1771" s="123"/>
      <c r="AH1771" s="123"/>
      <c r="AI1771" s="123"/>
      <c r="AJ1771" s="123"/>
      <c r="AK1771" s="123"/>
      <c r="AL1771" s="123"/>
      <c r="AM1771" s="123"/>
      <c r="AN1771" s="123"/>
      <c r="AO1771" s="123"/>
      <c r="AP1771" s="120"/>
      <c r="AQ1771" s="125" t="str">
        <f>IFERROR(VLOOKUP(G1771,'#Location List#'!$C$3:$D$150,2,FALSE),"")</f>
        <v/>
      </c>
      <c r="AR1771" s="125" t="str">
        <f>IFERROR(VLOOKUP(F1771,'#Location List#'!$Q$3:$R$1154,2,FALSE),"")</f>
        <v/>
      </c>
      <c r="AS1771" s="125" t="str">
        <f>IFERROR(VLOOKUP(V1771,'#Input Lists#'!$B$3:$D$46,3,FALSE),"")</f>
        <v/>
      </c>
      <c r="AT1771" s="125" t="str">
        <f>IFERROR(VLOOKUP(CONCATENATE(V1771," ",W1771),'#Input Lists#'!$K$3:$L$827,2,FALSE),"")</f>
        <v/>
      </c>
      <c r="AU1771" s="125">
        <f>IFERROR(VLOOKUP(AA1771,'#Input Lists#'!$BU$3:$BV$8,2,FALSE),"")</f>
        <v>1</v>
      </c>
      <c r="AV1771" s="118" t="str">
        <f>IFERROR(VLOOKUP(AB1771,'#Input Lists#'!$BO$3:$BP$9,2,FALSE),"")</f>
        <v/>
      </c>
      <c r="AW1771" s="118">
        <f>IFERROR(VLOOKUP(AC1771,'#Input Lists#'!$BL$3:$BM$7,2,FALSE),"")</f>
        <v>1</v>
      </c>
      <c r="AX1771" s="52" t="e">
        <f>VLOOKUP(AQ1771,'#Location List#'!$D$3:$K$150,4,FALSE)</f>
        <v>#N/A</v>
      </c>
      <c r="AY1771" s="273" t="e">
        <f>VLOOKUP(AX1771,'#Location List#'!$Z$3:$AA$13,2,FALSE)</f>
        <v>#N/A</v>
      </c>
      <c r="AZ1771" s="126" t="e">
        <f>VLOOKUP($AT1771,'#Input Lists#'!$L$3:$S$1033,6,FALSE)</f>
        <v>#N/A</v>
      </c>
      <c r="BA1771" s="239" t="e">
        <f>VLOOKUP($AT1771,'#Input Lists#'!$L$3:$S$833,7,FALSE)</f>
        <v>#N/A</v>
      </c>
      <c r="BB1771" s="239" t="e">
        <f>VLOOKUP($AT1771,'#Input Lists#'!$L$3:$S$833,8,FALSE)</f>
        <v>#N/A</v>
      </c>
      <c r="BC1771" s="91" t="str">
        <f t="shared" si="170"/>
        <v/>
      </c>
      <c r="BD1771" s="91" t="str">
        <f t="shared" si="171"/>
        <v/>
      </c>
      <c r="BE1771" s="15" t="str">
        <f t="shared" si="172"/>
        <v/>
      </c>
      <c r="BF1771" s="92" t="str">
        <f t="shared" si="173"/>
        <v>No Sighting Date</v>
      </c>
    </row>
    <row r="1772" spans="1:58" x14ac:dyDescent="0.25">
      <c r="A1772" s="118">
        <v>1767</v>
      </c>
      <c r="B1772" s="119"/>
      <c r="C1772" s="120"/>
      <c r="D1772" s="121"/>
      <c r="E1772" s="121"/>
      <c r="F1772" s="236"/>
      <c r="G1772" s="122" t="str">
        <f>IFERROR(VLOOKUP(F1772,'#Location List#'!$U$3:$V$1154,2,FALSE),"")</f>
        <v/>
      </c>
      <c r="H1772" s="120"/>
      <c r="I1772" s="120"/>
      <c r="J1772" s="120"/>
      <c r="K1772" s="120"/>
      <c r="L1772" s="120"/>
      <c r="M1772" s="120"/>
      <c r="N1772" s="120"/>
      <c r="O1772" s="120"/>
      <c r="P1772" s="120"/>
      <c r="Q1772" s="120"/>
      <c r="R1772" s="120"/>
      <c r="S1772" s="120"/>
      <c r="T1772" s="205">
        <f t="shared" si="168"/>
        <v>0</v>
      </c>
      <c r="U1772" s="205">
        <f t="shared" si="169"/>
        <v>0</v>
      </c>
      <c r="V1772" s="210"/>
      <c r="W1772" s="210"/>
      <c r="X1772" s="23" t="str">
        <f>IFERROR(VLOOKUP(AT1772,'#Input Lists#'!$L$3:$AH$833,3,FALSE)," ")</f>
        <v xml:space="preserve"> </v>
      </c>
      <c r="Y1772" s="23" t="str">
        <f>IFERROR(VLOOKUP(AT1772,'#Input Lists#'!$L$3:$AH$833,5,FALSE)," ")</f>
        <v xml:space="preserve"> </v>
      </c>
      <c r="Z1772" s="206" t="str">
        <f>IFERROR(VLOOKUP(AT1772,'#Input Lists#'!$L$3:$AH$833,9,FALSE)," ")</f>
        <v xml:space="preserve"> </v>
      </c>
      <c r="AA1772" s="119" t="s">
        <v>1527</v>
      </c>
      <c r="AB1772" s="120"/>
      <c r="AC1772" s="123"/>
      <c r="AD1772" s="123"/>
      <c r="AE1772" s="123"/>
      <c r="AF1772" s="123"/>
      <c r="AG1772" s="123"/>
      <c r="AH1772" s="123"/>
      <c r="AI1772" s="123"/>
      <c r="AJ1772" s="123"/>
      <c r="AK1772" s="123"/>
      <c r="AL1772" s="123"/>
      <c r="AM1772" s="123"/>
      <c r="AN1772" s="123"/>
      <c r="AO1772" s="123"/>
      <c r="AP1772" s="120"/>
      <c r="AQ1772" s="125" t="str">
        <f>IFERROR(VLOOKUP(G1772,'#Location List#'!$C$3:$D$150,2,FALSE),"")</f>
        <v/>
      </c>
      <c r="AR1772" s="125" t="str">
        <f>IFERROR(VLOOKUP(F1772,'#Location List#'!$Q$3:$R$1154,2,FALSE),"")</f>
        <v/>
      </c>
      <c r="AS1772" s="125" t="str">
        <f>IFERROR(VLOOKUP(V1772,'#Input Lists#'!$B$3:$D$46,3,FALSE),"")</f>
        <v/>
      </c>
      <c r="AT1772" s="125" t="str">
        <f>IFERROR(VLOOKUP(CONCATENATE(V1772," ",W1772),'#Input Lists#'!$K$3:$L$827,2,FALSE),"")</f>
        <v/>
      </c>
      <c r="AU1772" s="125">
        <f>IFERROR(VLOOKUP(AA1772,'#Input Lists#'!$BU$3:$BV$8,2,FALSE),"")</f>
        <v>1</v>
      </c>
      <c r="AV1772" s="118" t="str">
        <f>IFERROR(VLOOKUP(AB1772,'#Input Lists#'!$BO$3:$BP$9,2,FALSE),"")</f>
        <v/>
      </c>
      <c r="AW1772" s="118">
        <f>IFERROR(VLOOKUP(AC1772,'#Input Lists#'!$BL$3:$BM$7,2,FALSE),"")</f>
        <v>1</v>
      </c>
      <c r="AX1772" s="52" t="e">
        <f>VLOOKUP(AQ1772,'#Location List#'!$D$3:$K$150,4,FALSE)</f>
        <v>#N/A</v>
      </c>
      <c r="AY1772" s="273" t="e">
        <f>VLOOKUP(AX1772,'#Location List#'!$Z$3:$AA$13,2,FALSE)</f>
        <v>#N/A</v>
      </c>
      <c r="AZ1772" s="126" t="e">
        <f>VLOOKUP($AT1772,'#Input Lists#'!$L$3:$S$1033,6,FALSE)</f>
        <v>#N/A</v>
      </c>
      <c r="BA1772" s="239" t="e">
        <f>VLOOKUP($AT1772,'#Input Lists#'!$L$3:$S$833,7,FALSE)</f>
        <v>#N/A</v>
      </c>
      <c r="BB1772" s="239" t="e">
        <f>VLOOKUP($AT1772,'#Input Lists#'!$L$3:$S$833,8,FALSE)</f>
        <v>#N/A</v>
      </c>
      <c r="BC1772" s="91" t="str">
        <f t="shared" si="170"/>
        <v/>
      </c>
      <c r="BD1772" s="91" t="str">
        <f t="shared" si="171"/>
        <v/>
      </c>
      <c r="BE1772" s="15" t="str">
        <f t="shared" si="172"/>
        <v/>
      </c>
      <c r="BF1772" s="92" t="str">
        <f t="shared" si="173"/>
        <v>No Sighting Date</v>
      </c>
    </row>
    <row r="1773" spans="1:58" x14ac:dyDescent="0.25">
      <c r="A1773" s="118">
        <v>1768</v>
      </c>
      <c r="B1773" s="119"/>
      <c r="C1773" s="120"/>
      <c r="D1773" s="121"/>
      <c r="E1773" s="121"/>
      <c r="F1773" s="236"/>
      <c r="G1773" s="122" t="str">
        <f>IFERROR(VLOOKUP(F1773,'#Location List#'!$U$3:$V$1154,2,FALSE),"")</f>
        <v/>
      </c>
      <c r="H1773" s="120"/>
      <c r="I1773" s="120"/>
      <c r="J1773" s="120"/>
      <c r="K1773" s="120"/>
      <c r="L1773" s="120"/>
      <c r="M1773" s="120"/>
      <c r="N1773" s="120"/>
      <c r="O1773" s="120"/>
      <c r="P1773" s="120"/>
      <c r="Q1773" s="120"/>
      <c r="R1773" s="120"/>
      <c r="S1773" s="120"/>
      <c r="T1773" s="205">
        <f t="shared" si="168"/>
        <v>0</v>
      </c>
      <c r="U1773" s="205">
        <f t="shared" si="169"/>
        <v>0</v>
      </c>
      <c r="V1773" s="210"/>
      <c r="W1773" s="210"/>
      <c r="X1773" s="23" t="str">
        <f>IFERROR(VLOOKUP(AT1773,'#Input Lists#'!$L$3:$AH$833,3,FALSE)," ")</f>
        <v xml:space="preserve"> </v>
      </c>
      <c r="Y1773" s="23" t="str">
        <f>IFERROR(VLOOKUP(AT1773,'#Input Lists#'!$L$3:$AH$833,5,FALSE)," ")</f>
        <v xml:space="preserve"> </v>
      </c>
      <c r="Z1773" s="206" t="str">
        <f>IFERROR(VLOOKUP(AT1773,'#Input Lists#'!$L$3:$AH$833,9,FALSE)," ")</f>
        <v xml:space="preserve"> </v>
      </c>
      <c r="AA1773" s="119" t="s">
        <v>1527</v>
      </c>
      <c r="AB1773" s="120"/>
      <c r="AC1773" s="123"/>
      <c r="AD1773" s="123"/>
      <c r="AE1773" s="123"/>
      <c r="AF1773" s="123"/>
      <c r="AG1773" s="123"/>
      <c r="AH1773" s="123"/>
      <c r="AI1773" s="123"/>
      <c r="AJ1773" s="123"/>
      <c r="AK1773" s="123"/>
      <c r="AL1773" s="123"/>
      <c r="AM1773" s="123"/>
      <c r="AN1773" s="123"/>
      <c r="AO1773" s="123"/>
      <c r="AP1773" s="120"/>
      <c r="AQ1773" s="125" t="str">
        <f>IFERROR(VLOOKUP(G1773,'#Location List#'!$C$3:$D$150,2,FALSE),"")</f>
        <v/>
      </c>
      <c r="AR1773" s="125" t="str">
        <f>IFERROR(VLOOKUP(F1773,'#Location List#'!$Q$3:$R$1154,2,FALSE),"")</f>
        <v/>
      </c>
      <c r="AS1773" s="125" t="str">
        <f>IFERROR(VLOOKUP(V1773,'#Input Lists#'!$B$3:$D$46,3,FALSE),"")</f>
        <v/>
      </c>
      <c r="AT1773" s="125" t="str">
        <f>IFERROR(VLOOKUP(CONCATENATE(V1773," ",W1773),'#Input Lists#'!$K$3:$L$827,2,FALSE),"")</f>
        <v/>
      </c>
      <c r="AU1773" s="125">
        <f>IFERROR(VLOOKUP(AA1773,'#Input Lists#'!$BU$3:$BV$8,2,FALSE),"")</f>
        <v>1</v>
      </c>
      <c r="AV1773" s="118" t="str">
        <f>IFERROR(VLOOKUP(AB1773,'#Input Lists#'!$BO$3:$BP$9,2,FALSE),"")</f>
        <v/>
      </c>
      <c r="AW1773" s="118">
        <f>IFERROR(VLOOKUP(AC1773,'#Input Lists#'!$BL$3:$BM$7,2,FALSE),"")</f>
        <v>1</v>
      </c>
      <c r="AX1773" s="52" t="e">
        <f>VLOOKUP(AQ1773,'#Location List#'!$D$3:$K$150,4,FALSE)</f>
        <v>#N/A</v>
      </c>
      <c r="AY1773" s="273" t="e">
        <f>VLOOKUP(AX1773,'#Location List#'!$Z$3:$AA$13,2,FALSE)</f>
        <v>#N/A</v>
      </c>
      <c r="AZ1773" s="126" t="e">
        <f>VLOOKUP($AT1773,'#Input Lists#'!$L$3:$S$1033,6,FALSE)</f>
        <v>#N/A</v>
      </c>
      <c r="BA1773" s="239" t="e">
        <f>VLOOKUP($AT1773,'#Input Lists#'!$L$3:$S$833,7,FALSE)</f>
        <v>#N/A</v>
      </c>
      <c r="BB1773" s="239" t="e">
        <f>VLOOKUP($AT1773,'#Input Lists#'!$L$3:$S$833,8,FALSE)</f>
        <v>#N/A</v>
      </c>
      <c r="BC1773" s="91" t="str">
        <f t="shared" si="170"/>
        <v/>
      </c>
      <c r="BD1773" s="91" t="str">
        <f t="shared" si="171"/>
        <v/>
      </c>
      <c r="BE1773" s="15" t="str">
        <f t="shared" si="172"/>
        <v/>
      </c>
      <c r="BF1773" s="92" t="str">
        <f t="shared" si="173"/>
        <v>No Sighting Date</v>
      </c>
    </row>
    <row r="1774" spans="1:58" x14ac:dyDescent="0.25">
      <c r="A1774" s="118">
        <v>1769</v>
      </c>
      <c r="B1774" s="119"/>
      <c r="C1774" s="120"/>
      <c r="D1774" s="121"/>
      <c r="E1774" s="121"/>
      <c r="F1774" s="236"/>
      <c r="G1774" s="122" t="str">
        <f>IFERROR(VLOOKUP(F1774,'#Location List#'!$U$3:$V$1154,2,FALSE),"")</f>
        <v/>
      </c>
      <c r="H1774" s="120"/>
      <c r="I1774" s="120"/>
      <c r="J1774" s="120"/>
      <c r="K1774" s="120"/>
      <c r="L1774" s="120"/>
      <c r="M1774" s="120"/>
      <c r="N1774" s="120"/>
      <c r="O1774" s="120"/>
      <c r="P1774" s="120"/>
      <c r="Q1774" s="120"/>
      <c r="R1774" s="120"/>
      <c r="S1774" s="120"/>
      <c r="T1774" s="205">
        <f t="shared" si="168"/>
        <v>0</v>
      </c>
      <c r="U1774" s="205">
        <f t="shared" si="169"/>
        <v>0</v>
      </c>
      <c r="V1774" s="210"/>
      <c r="W1774" s="210"/>
      <c r="X1774" s="23" t="str">
        <f>IFERROR(VLOOKUP(AT1774,'#Input Lists#'!$L$3:$AH$833,3,FALSE)," ")</f>
        <v xml:space="preserve"> </v>
      </c>
      <c r="Y1774" s="23" t="str">
        <f>IFERROR(VLOOKUP(AT1774,'#Input Lists#'!$L$3:$AH$833,5,FALSE)," ")</f>
        <v xml:space="preserve"> </v>
      </c>
      <c r="Z1774" s="206" t="str">
        <f>IFERROR(VLOOKUP(AT1774,'#Input Lists#'!$L$3:$AH$833,9,FALSE)," ")</f>
        <v xml:space="preserve"> </v>
      </c>
      <c r="AA1774" s="119" t="s">
        <v>1527</v>
      </c>
      <c r="AB1774" s="120"/>
      <c r="AC1774" s="123"/>
      <c r="AD1774" s="123"/>
      <c r="AE1774" s="123"/>
      <c r="AF1774" s="123"/>
      <c r="AG1774" s="123"/>
      <c r="AH1774" s="123"/>
      <c r="AI1774" s="123"/>
      <c r="AJ1774" s="123"/>
      <c r="AK1774" s="123"/>
      <c r="AL1774" s="123"/>
      <c r="AM1774" s="123"/>
      <c r="AN1774" s="123"/>
      <c r="AO1774" s="123"/>
      <c r="AP1774" s="120"/>
      <c r="AQ1774" s="125" t="str">
        <f>IFERROR(VLOOKUP(G1774,'#Location List#'!$C$3:$D$150,2,FALSE),"")</f>
        <v/>
      </c>
      <c r="AR1774" s="125" t="str">
        <f>IFERROR(VLOOKUP(F1774,'#Location List#'!$Q$3:$R$1154,2,FALSE),"")</f>
        <v/>
      </c>
      <c r="AS1774" s="125" t="str">
        <f>IFERROR(VLOOKUP(V1774,'#Input Lists#'!$B$3:$D$46,3,FALSE),"")</f>
        <v/>
      </c>
      <c r="AT1774" s="125" t="str">
        <f>IFERROR(VLOOKUP(CONCATENATE(V1774," ",W1774),'#Input Lists#'!$K$3:$L$827,2,FALSE),"")</f>
        <v/>
      </c>
      <c r="AU1774" s="125">
        <f>IFERROR(VLOOKUP(AA1774,'#Input Lists#'!$BU$3:$BV$8,2,FALSE),"")</f>
        <v>1</v>
      </c>
      <c r="AV1774" s="118" t="str">
        <f>IFERROR(VLOOKUP(AB1774,'#Input Lists#'!$BO$3:$BP$9,2,FALSE),"")</f>
        <v/>
      </c>
      <c r="AW1774" s="118">
        <f>IFERROR(VLOOKUP(AC1774,'#Input Lists#'!$BL$3:$BM$7,2,FALSE),"")</f>
        <v>1</v>
      </c>
      <c r="AX1774" s="52" t="e">
        <f>VLOOKUP(AQ1774,'#Location List#'!$D$3:$K$150,4,FALSE)</f>
        <v>#N/A</v>
      </c>
      <c r="AY1774" s="273" t="e">
        <f>VLOOKUP(AX1774,'#Location List#'!$Z$3:$AA$13,2,FALSE)</f>
        <v>#N/A</v>
      </c>
      <c r="AZ1774" s="126" t="e">
        <f>VLOOKUP($AT1774,'#Input Lists#'!$L$3:$S$1033,6,FALSE)</f>
        <v>#N/A</v>
      </c>
      <c r="BA1774" s="239" t="e">
        <f>VLOOKUP($AT1774,'#Input Lists#'!$L$3:$S$833,7,FALSE)</f>
        <v>#N/A</v>
      </c>
      <c r="BB1774" s="239" t="e">
        <f>VLOOKUP($AT1774,'#Input Lists#'!$L$3:$S$833,8,FALSE)</f>
        <v>#N/A</v>
      </c>
      <c r="BC1774" s="91" t="str">
        <f t="shared" si="170"/>
        <v/>
      </c>
      <c r="BD1774" s="91" t="str">
        <f t="shared" si="171"/>
        <v/>
      </c>
      <c r="BE1774" s="15" t="str">
        <f t="shared" si="172"/>
        <v/>
      </c>
      <c r="BF1774" s="92" t="str">
        <f t="shared" si="173"/>
        <v>No Sighting Date</v>
      </c>
    </row>
    <row r="1775" spans="1:58" x14ac:dyDescent="0.25">
      <c r="A1775" s="118">
        <v>1770</v>
      </c>
      <c r="B1775" s="119"/>
      <c r="C1775" s="120"/>
      <c r="D1775" s="121"/>
      <c r="E1775" s="121"/>
      <c r="F1775" s="236"/>
      <c r="G1775" s="122" t="str">
        <f>IFERROR(VLOOKUP(F1775,'#Location List#'!$U$3:$V$1154,2,FALSE),"")</f>
        <v/>
      </c>
      <c r="H1775" s="120"/>
      <c r="I1775" s="120"/>
      <c r="J1775" s="120"/>
      <c r="K1775" s="120"/>
      <c r="L1775" s="120"/>
      <c r="M1775" s="120"/>
      <c r="N1775" s="120"/>
      <c r="O1775" s="120"/>
      <c r="P1775" s="120"/>
      <c r="Q1775" s="120"/>
      <c r="R1775" s="120"/>
      <c r="S1775" s="120"/>
      <c r="T1775" s="205">
        <f t="shared" si="168"/>
        <v>0</v>
      </c>
      <c r="U1775" s="205">
        <f t="shared" si="169"/>
        <v>0</v>
      </c>
      <c r="V1775" s="210"/>
      <c r="W1775" s="210"/>
      <c r="X1775" s="23" t="str">
        <f>IFERROR(VLOOKUP(AT1775,'#Input Lists#'!$L$3:$AH$833,3,FALSE)," ")</f>
        <v xml:space="preserve"> </v>
      </c>
      <c r="Y1775" s="23" t="str">
        <f>IFERROR(VLOOKUP(AT1775,'#Input Lists#'!$L$3:$AH$833,5,FALSE)," ")</f>
        <v xml:space="preserve"> </v>
      </c>
      <c r="Z1775" s="206" t="str">
        <f>IFERROR(VLOOKUP(AT1775,'#Input Lists#'!$L$3:$AH$833,9,FALSE)," ")</f>
        <v xml:space="preserve"> </v>
      </c>
      <c r="AA1775" s="119" t="s">
        <v>1527</v>
      </c>
      <c r="AB1775" s="120"/>
      <c r="AC1775" s="123"/>
      <c r="AD1775" s="123"/>
      <c r="AE1775" s="123"/>
      <c r="AF1775" s="123"/>
      <c r="AG1775" s="123"/>
      <c r="AH1775" s="123"/>
      <c r="AI1775" s="123"/>
      <c r="AJ1775" s="123"/>
      <c r="AK1775" s="123"/>
      <c r="AL1775" s="123"/>
      <c r="AM1775" s="123"/>
      <c r="AN1775" s="123"/>
      <c r="AO1775" s="123"/>
      <c r="AP1775" s="120"/>
      <c r="AQ1775" s="125" t="str">
        <f>IFERROR(VLOOKUP(G1775,'#Location List#'!$C$3:$D$150,2,FALSE),"")</f>
        <v/>
      </c>
      <c r="AR1775" s="125" t="str">
        <f>IFERROR(VLOOKUP(F1775,'#Location List#'!$Q$3:$R$1154,2,FALSE),"")</f>
        <v/>
      </c>
      <c r="AS1775" s="125" t="str">
        <f>IFERROR(VLOOKUP(V1775,'#Input Lists#'!$B$3:$D$46,3,FALSE),"")</f>
        <v/>
      </c>
      <c r="AT1775" s="125" t="str">
        <f>IFERROR(VLOOKUP(CONCATENATE(V1775," ",W1775),'#Input Lists#'!$K$3:$L$827,2,FALSE),"")</f>
        <v/>
      </c>
      <c r="AU1775" s="125">
        <f>IFERROR(VLOOKUP(AA1775,'#Input Lists#'!$BU$3:$BV$8,2,FALSE),"")</f>
        <v>1</v>
      </c>
      <c r="AV1775" s="118" t="str">
        <f>IFERROR(VLOOKUP(AB1775,'#Input Lists#'!$BO$3:$BP$9,2,FALSE),"")</f>
        <v/>
      </c>
      <c r="AW1775" s="118">
        <f>IFERROR(VLOOKUP(AC1775,'#Input Lists#'!$BL$3:$BM$7,2,FALSE),"")</f>
        <v>1</v>
      </c>
      <c r="AX1775" s="52" t="e">
        <f>VLOOKUP(AQ1775,'#Location List#'!$D$3:$K$150,4,FALSE)</f>
        <v>#N/A</v>
      </c>
      <c r="AY1775" s="273" t="e">
        <f>VLOOKUP(AX1775,'#Location List#'!$Z$3:$AA$13,2,FALSE)</f>
        <v>#N/A</v>
      </c>
      <c r="AZ1775" s="126" t="e">
        <f>VLOOKUP($AT1775,'#Input Lists#'!$L$3:$S$1033,6,FALSE)</f>
        <v>#N/A</v>
      </c>
      <c r="BA1775" s="239" t="e">
        <f>VLOOKUP($AT1775,'#Input Lists#'!$L$3:$S$833,7,FALSE)</f>
        <v>#N/A</v>
      </c>
      <c r="BB1775" s="239" t="e">
        <f>VLOOKUP($AT1775,'#Input Lists#'!$L$3:$S$833,8,FALSE)</f>
        <v>#N/A</v>
      </c>
      <c r="BC1775" s="91" t="str">
        <f t="shared" si="170"/>
        <v/>
      </c>
      <c r="BD1775" s="91" t="str">
        <f t="shared" si="171"/>
        <v/>
      </c>
      <c r="BE1775" s="15" t="str">
        <f t="shared" si="172"/>
        <v/>
      </c>
      <c r="BF1775" s="92" t="str">
        <f t="shared" si="173"/>
        <v>No Sighting Date</v>
      </c>
    </row>
    <row r="1776" spans="1:58" x14ac:dyDescent="0.25">
      <c r="A1776" s="118">
        <v>1771</v>
      </c>
      <c r="B1776" s="119"/>
      <c r="C1776" s="120"/>
      <c r="D1776" s="121"/>
      <c r="E1776" s="121"/>
      <c r="F1776" s="236"/>
      <c r="G1776" s="122" t="str">
        <f>IFERROR(VLOOKUP(F1776,'#Location List#'!$U$3:$V$1154,2,FALSE),"")</f>
        <v/>
      </c>
      <c r="H1776" s="120"/>
      <c r="I1776" s="120"/>
      <c r="J1776" s="120"/>
      <c r="K1776" s="120"/>
      <c r="L1776" s="120"/>
      <c r="M1776" s="120"/>
      <c r="N1776" s="120"/>
      <c r="O1776" s="120"/>
      <c r="P1776" s="120"/>
      <c r="Q1776" s="120"/>
      <c r="R1776" s="120"/>
      <c r="S1776" s="120"/>
      <c r="T1776" s="205">
        <f t="shared" si="168"/>
        <v>0</v>
      </c>
      <c r="U1776" s="205">
        <f t="shared" si="169"/>
        <v>0</v>
      </c>
      <c r="V1776" s="210"/>
      <c r="W1776" s="210"/>
      <c r="X1776" s="23" t="str">
        <f>IFERROR(VLOOKUP(AT1776,'#Input Lists#'!$L$3:$AH$833,3,FALSE)," ")</f>
        <v xml:space="preserve"> </v>
      </c>
      <c r="Y1776" s="23" t="str">
        <f>IFERROR(VLOOKUP(AT1776,'#Input Lists#'!$L$3:$AH$833,5,FALSE)," ")</f>
        <v xml:space="preserve"> </v>
      </c>
      <c r="Z1776" s="206" t="str">
        <f>IFERROR(VLOOKUP(AT1776,'#Input Lists#'!$L$3:$AH$833,9,FALSE)," ")</f>
        <v xml:space="preserve"> </v>
      </c>
      <c r="AA1776" s="119" t="s">
        <v>1527</v>
      </c>
      <c r="AB1776" s="120"/>
      <c r="AC1776" s="123"/>
      <c r="AD1776" s="123"/>
      <c r="AE1776" s="123"/>
      <c r="AF1776" s="123"/>
      <c r="AG1776" s="123"/>
      <c r="AH1776" s="123"/>
      <c r="AI1776" s="123"/>
      <c r="AJ1776" s="123"/>
      <c r="AK1776" s="123"/>
      <c r="AL1776" s="123"/>
      <c r="AM1776" s="123"/>
      <c r="AN1776" s="123"/>
      <c r="AO1776" s="123"/>
      <c r="AP1776" s="120"/>
      <c r="AQ1776" s="125" t="str">
        <f>IFERROR(VLOOKUP(G1776,'#Location List#'!$C$3:$D$150,2,FALSE),"")</f>
        <v/>
      </c>
      <c r="AR1776" s="125" t="str">
        <f>IFERROR(VLOOKUP(F1776,'#Location List#'!$Q$3:$R$1154,2,FALSE),"")</f>
        <v/>
      </c>
      <c r="AS1776" s="125" t="str">
        <f>IFERROR(VLOOKUP(V1776,'#Input Lists#'!$B$3:$D$46,3,FALSE),"")</f>
        <v/>
      </c>
      <c r="AT1776" s="125" t="str">
        <f>IFERROR(VLOOKUP(CONCATENATE(V1776," ",W1776),'#Input Lists#'!$K$3:$L$827,2,FALSE),"")</f>
        <v/>
      </c>
      <c r="AU1776" s="125">
        <f>IFERROR(VLOOKUP(AA1776,'#Input Lists#'!$BU$3:$BV$8,2,FALSE),"")</f>
        <v>1</v>
      </c>
      <c r="AV1776" s="118" t="str">
        <f>IFERROR(VLOOKUP(AB1776,'#Input Lists#'!$BO$3:$BP$9,2,FALSE),"")</f>
        <v/>
      </c>
      <c r="AW1776" s="118">
        <f>IFERROR(VLOOKUP(AC1776,'#Input Lists#'!$BL$3:$BM$7,2,FALSE),"")</f>
        <v>1</v>
      </c>
      <c r="AX1776" s="52" t="e">
        <f>VLOOKUP(AQ1776,'#Location List#'!$D$3:$K$150,4,FALSE)</f>
        <v>#N/A</v>
      </c>
      <c r="AY1776" s="273" t="e">
        <f>VLOOKUP(AX1776,'#Location List#'!$Z$3:$AA$13,2,FALSE)</f>
        <v>#N/A</v>
      </c>
      <c r="AZ1776" s="126" t="e">
        <f>VLOOKUP($AT1776,'#Input Lists#'!$L$3:$S$1033,6,FALSE)</f>
        <v>#N/A</v>
      </c>
      <c r="BA1776" s="239" t="e">
        <f>VLOOKUP($AT1776,'#Input Lists#'!$L$3:$S$833,7,FALSE)</f>
        <v>#N/A</v>
      </c>
      <c r="BB1776" s="239" t="e">
        <f>VLOOKUP($AT1776,'#Input Lists#'!$L$3:$S$833,8,FALSE)</f>
        <v>#N/A</v>
      </c>
      <c r="BC1776" s="91" t="str">
        <f t="shared" si="170"/>
        <v/>
      </c>
      <c r="BD1776" s="91" t="str">
        <f t="shared" si="171"/>
        <v/>
      </c>
      <c r="BE1776" s="15" t="str">
        <f t="shared" si="172"/>
        <v/>
      </c>
      <c r="BF1776" s="92" t="str">
        <f t="shared" si="173"/>
        <v>No Sighting Date</v>
      </c>
    </row>
    <row r="1777" spans="1:58" x14ac:dyDescent="0.25">
      <c r="A1777" s="118">
        <v>1772</v>
      </c>
      <c r="B1777" s="119"/>
      <c r="C1777" s="120"/>
      <c r="D1777" s="121"/>
      <c r="E1777" s="121"/>
      <c r="F1777" s="236"/>
      <c r="G1777" s="122" t="str">
        <f>IFERROR(VLOOKUP(F1777,'#Location List#'!$U$3:$V$1154,2,FALSE),"")</f>
        <v/>
      </c>
      <c r="H1777" s="120"/>
      <c r="I1777" s="120"/>
      <c r="J1777" s="120"/>
      <c r="K1777" s="120"/>
      <c r="L1777" s="120"/>
      <c r="M1777" s="120"/>
      <c r="N1777" s="120"/>
      <c r="O1777" s="120"/>
      <c r="P1777" s="120"/>
      <c r="Q1777" s="120"/>
      <c r="R1777" s="120"/>
      <c r="S1777" s="120"/>
      <c r="T1777" s="205">
        <f t="shared" si="168"/>
        <v>0</v>
      </c>
      <c r="U1777" s="205">
        <f t="shared" si="169"/>
        <v>0</v>
      </c>
      <c r="V1777" s="210"/>
      <c r="W1777" s="210"/>
      <c r="X1777" s="23" t="str">
        <f>IFERROR(VLOOKUP(AT1777,'#Input Lists#'!$L$3:$AH$833,3,FALSE)," ")</f>
        <v xml:space="preserve"> </v>
      </c>
      <c r="Y1777" s="23" t="str">
        <f>IFERROR(VLOOKUP(AT1777,'#Input Lists#'!$L$3:$AH$833,5,FALSE)," ")</f>
        <v xml:space="preserve"> </v>
      </c>
      <c r="Z1777" s="206" t="str">
        <f>IFERROR(VLOOKUP(AT1777,'#Input Lists#'!$L$3:$AH$833,9,FALSE)," ")</f>
        <v xml:space="preserve"> </v>
      </c>
      <c r="AA1777" s="119" t="s">
        <v>1527</v>
      </c>
      <c r="AB1777" s="120"/>
      <c r="AC1777" s="123"/>
      <c r="AD1777" s="123"/>
      <c r="AE1777" s="123"/>
      <c r="AF1777" s="123"/>
      <c r="AG1777" s="123"/>
      <c r="AH1777" s="123"/>
      <c r="AI1777" s="123"/>
      <c r="AJ1777" s="123"/>
      <c r="AK1777" s="123"/>
      <c r="AL1777" s="123"/>
      <c r="AM1777" s="123"/>
      <c r="AN1777" s="123"/>
      <c r="AO1777" s="123"/>
      <c r="AP1777" s="120"/>
      <c r="AQ1777" s="125" t="str">
        <f>IFERROR(VLOOKUP(G1777,'#Location List#'!$C$3:$D$150,2,FALSE),"")</f>
        <v/>
      </c>
      <c r="AR1777" s="125" t="str">
        <f>IFERROR(VLOOKUP(F1777,'#Location List#'!$Q$3:$R$1154,2,FALSE),"")</f>
        <v/>
      </c>
      <c r="AS1777" s="125" t="str">
        <f>IFERROR(VLOOKUP(V1777,'#Input Lists#'!$B$3:$D$46,3,FALSE),"")</f>
        <v/>
      </c>
      <c r="AT1777" s="125" t="str">
        <f>IFERROR(VLOOKUP(CONCATENATE(V1777," ",W1777),'#Input Lists#'!$K$3:$L$827,2,FALSE),"")</f>
        <v/>
      </c>
      <c r="AU1777" s="125">
        <f>IFERROR(VLOOKUP(AA1777,'#Input Lists#'!$BU$3:$BV$8,2,FALSE),"")</f>
        <v>1</v>
      </c>
      <c r="AV1777" s="118" t="str">
        <f>IFERROR(VLOOKUP(AB1777,'#Input Lists#'!$BO$3:$BP$9,2,FALSE),"")</f>
        <v/>
      </c>
      <c r="AW1777" s="118">
        <f>IFERROR(VLOOKUP(AC1777,'#Input Lists#'!$BL$3:$BM$7,2,FALSE),"")</f>
        <v>1</v>
      </c>
      <c r="AX1777" s="52" t="e">
        <f>VLOOKUP(AQ1777,'#Location List#'!$D$3:$K$150,4,FALSE)</f>
        <v>#N/A</v>
      </c>
      <c r="AY1777" s="273" t="e">
        <f>VLOOKUP(AX1777,'#Location List#'!$Z$3:$AA$13,2,FALSE)</f>
        <v>#N/A</v>
      </c>
      <c r="AZ1777" s="126" t="e">
        <f>VLOOKUP($AT1777,'#Input Lists#'!$L$3:$S$1033,6,FALSE)</f>
        <v>#N/A</v>
      </c>
      <c r="BA1777" s="239" t="e">
        <f>VLOOKUP($AT1777,'#Input Lists#'!$L$3:$S$833,7,FALSE)</f>
        <v>#N/A</v>
      </c>
      <c r="BB1777" s="239" t="e">
        <f>VLOOKUP($AT1777,'#Input Lists#'!$L$3:$S$833,8,FALSE)</f>
        <v>#N/A</v>
      </c>
      <c r="BC1777" s="91" t="str">
        <f t="shared" si="170"/>
        <v/>
      </c>
      <c r="BD1777" s="91" t="str">
        <f t="shared" si="171"/>
        <v/>
      </c>
      <c r="BE1777" s="15" t="str">
        <f t="shared" si="172"/>
        <v/>
      </c>
      <c r="BF1777" s="92" t="str">
        <f t="shared" si="173"/>
        <v>No Sighting Date</v>
      </c>
    </row>
    <row r="1778" spans="1:58" x14ac:dyDescent="0.25">
      <c r="A1778" s="118">
        <v>1773</v>
      </c>
      <c r="B1778" s="119"/>
      <c r="C1778" s="120"/>
      <c r="D1778" s="121"/>
      <c r="E1778" s="121"/>
      <c r="F1778" s="236"/>
      <c r="G1778" s="122" t="str">
        <f>IFERROR(VLOOKUP(F1778,'#Location List#'!$U$3:$V$1154,2,FALSE),"")</f>
        <v/>
      </c>
      <c r="H1778" s="120"/>
      <c r="I1778" s="120"/>
      <c r="J1778" s="120"/>
      <c r="K1778" s="120"/>
      <c r="L1778" s="120"/>
      <c r="M1778" s="120"/>
      <c r="N1778" s="120"/>
      <c r="O1778" s="120"/>
      <c r="P1778" s="120"/>
      <c r="Q1778" s="120"/>
      <c r="R1778" s="120"/>
      <c r="S1778" s="120"/>
      <c r="T1778" s="205">
        <f t="shared" si="168"/>
        <v>0</v>
      </c>
      <c r="U1778" s="205">
        <f t="shared" si="169"/>
        <v>0</v>
      </c>
      <c r="V1778" s="210"/>
      <c r="W1778" s="210"/>
      <c r="X1778" s="23" t="str">
        <f>IFERROR(VLOOKUP(AT1778,'#Input Lists#'!$L$3:$AH$833,3,FALSE)," ")</f>
        <v xml:space="preserve"> </v>
      </c>
      <c r="Y1778" s="23" t="str">
        <f>IFERROR(VLOOKUP(AT1778,'#Input Lists#'!$L$3:$AH$833,5,FALSE)," ")</f>
        <v xml:space="preserve"> </v>
      </c>
      <c r="Z1778" s="206" t="str">
        <f>IFERROR(VLOOKUP(AT1778,'#Input Lists#'!$L$3:$AH$833,9,FALSE)," ")</f>
        <v xml:space="preserve"> </v>
      </c>
      <c r="AA1778" s="119" t="s">
        <v>1527</v>
      </c>
      <c r="AB1778" s="120"/>
      <c r="AC1778" s="123"/>
      <c r="AD1778" s="123"/>
      <c r="AE1778" s="123"/>
      <c r="AF1778" s="123"/>
      <c r="AG1778" s="123"/>
      <c r="AH1778" s="123"/>
      <c r="AI1778" s="123"/>
      <c r="AJ1778" s="123"/>
      <c r="AK1778" s="123"/>
      <c r="AL1778" s="123"/>
      <c r="AM1778" s="123"/>
      <c r="AN1778" s="123"/>
      <c r="AO1778" s="123"/>
      <c r="AP1778" s="120"/>
      <c r="AQ1778" s="125" t="str">
        <f>IFERROR(VLOOKUP(G1778,'#Location List#'!$C$3:$D$150,2,FALSE),"")</f>
        <v/>
      </c>
      <c r="AR1778" s="125" t="str">
        <f>IFERROR(VLOOKUP(F1778,'#Location List#'!$Q$3:$R$1154,2,FALSE),"")</f>
        <v/>
      </c>
      <c r="AS1778" s="125" t="str">
        <f>IFERROR(VLOOKUP(V1778,'#Input Lists#'!$B$3:$D$46,3,FALSE),"")</f>
        <v/>
      </c>
      <c r="AT1778" s="125" t="str">
        <f>IFERROR(VLOOKUP(CONCATENATE(V1778," ",W1778),'#Input Lists#'!$K$3:$L$827,2,FALSE),"")</f>
        <v/>
      </c>
      <c r="AU1778" s="125">
        <f>IFERROR(VLOOKUP(AA1778,'#Input Lists#'!$BU$3:$BV$8,2,FALSE),"")</f>
        <v>1</v>
      </c>
      <c r="AV1778" s="118" t="str">
        <f>IFERROR(VLOOKUP(AB1778,'#Input Lists#'!$BO$3:$BP$9,2,FALSE),"")</f>
        <v/>
      </c>
      <c r="AW1778" s="118">
        <f>IFERROR(VLOOKUP(AC1778,'#Input Lists#'!$BL$3:$BM$7,2,FALSE),"")</f>
        <v>1</v>
      </c>
      <c r="AX1778" s="52" t="e">
        <f>VLOOKUP(AQ1778,'#Location List#'!$D$3:$K$150,4,FALSE)</f>
        <v>#N/A</v>
      </c>
      <c r="AY1778" s="273" t="e">
        <f>VLOOKUP(AX1778,'#Location List#'!$Z$3:$AA$13,2,FALSE)</f>
        <v>#N/A</v>
      </c>
      <c r="AZ1778" s="126" t="e">
        <f>VLOOKUP($AT1778,'#Input Lists#'!$L$3:$S$1033,6,FALSE)</f>
        <v>#N/A</v>
      </c>
      <c r="BA1778" s="239" t="e">
        <f>VLOOKUP($AT1778,'#Input Lists#'!$L$3:$S$833,7,FALSE)</f>
        <v>#N/A</v>
      </c>
      <c r="BB1778" s="239" t="e">
        <f>VLOOKUP($AT1778,'#Input Lists#'!$L$3:$S$833,8,FALSE)</f>
        <v>#N/A</v>
      </c>
      <c r="BC1778" s="91" t="str">
        <f t="shared" si="170"/>
        <v/>
      </c>
      <c r="BD1778" s="91" t="str">
        <f t="shared" si="171"/>
        <v/>
      </c>
      <c r="BE1778" s="15" t="str">
        <f t="shared" si="172"/>
        <v/>
      </c>
      <c r="BF1778" s="92" t="str">
        <f t="shared" si="173"/>
        <v>No Sighting Date</v>
      </c>
    </row>
    <row r="1779" spans="1:58" x14ac:dyDescent="0.25">
      <c r="A1779" s="118">
        <v>1774</v>
      </c>
      <c r="B1779" s="119"/>
      <c r="C1779" s="120"/>
      <c r="D1779" s="121"/>
      <c r="E1779" s="121"/>
      <c r="F1779" s="236"/>
      <c r="G1779" s="122" t="str">
        <f>IFERROR(VLOOKUP(F1779,'#Location List#'!$U$3:$V$1154,2,FALSE),"")</f>
        <v/>
      </c>
      <c r="H1779" s="120"/>
      <c r="I1779" s="120"/>
      <c r="J1779" s="120"/>
      <c r="K1779" s="120"/>
      <c r="L1779" s="120"/>
      <c r="M1779" s="120"/>
      <c r="N1779" s="120"/>
      <c r="O1779" s="120"/>
      <c r="P1779" s="120"/>
      <c r="Q1779" s="120"/>
      <c r="R1779" s="120"/>
      <c r="S1779" s="120"/>
      <c r="T1779" s="205">
        <f t="shared" si="168"/>
        <v>0</v>
      </c>
      <c r="U1779" s="205">
        <f t="shared" si="169"/>
        <v>0</v>
      </c>
      <c r="V1779" s="210"/>
      <c r="W1779" s="210"/>
      <c r="X1779" s="23" t="str">
        <f>IFERROR(VLOOKUP(AT1779,'#Input Lists#'!$L$3:$AH$833,3,FALSE)," ")</f>
        <v xml:space="preserve"> </v>
      </c>
      <c r="Y1779" s="23" t="str">
        <f>IFERROR(VLOOKUP(AT1779,'#Input Lists#'!$L$3:$AH$833,5,FALSE)," ")</f>
        <v xml:space="preserve"> </v>
      </c>
      <c r="Z1779" s="206" t="str">
        <f>IFERROR(VLOOKUP(AT1779,'#Input Lists#'!$L$3:$AH$833,9,FALSE)," ")</f>
        <v xml:space="preserve"> </v>
      </c>
      <c r="AA1779" s="119" t="s">
        <v>1527</v>
      </c>
      <c r="AB1779" s="120"/>
      <c r="AC1779" s="123"/>
      <c r="AD1779" s="123"/>
      <c r="AE1779" s="123"/>
      <c r="AF1779" s="123"/>
      <c r="AG1779" s="123"/>
      <c r="AH1779" s="123"/>
      <c r="AI1779" s="123"/>
      <c r="AJ1779" s="123"/>
      <c r="AK1779" s="123"/>
      <c r="AL1779" s="123"/>
      <c r="AM1779" s="123"/>
      <c r="AN1779" s="123"/>
      <c r="AO1779" s="123"/>
      <c r="AP1779" s="120"/>
      <c r="AQ1779" s="125" t="str">
        <f>IFERROR(VLOOKUP(G1779,'#Location List#'!$C$3:$D$150,2,FALSE),"")</f>
        <v/>
      </c>
      <c r="AR1779" s="125" t="str">
        <f>IFERROR(VLOOKUP(F1779,'#Location List#'!$Q$3:$R$1154,2,FALSE),"")</f>
        <v/>
      </c>
      <c r="AS1779" s="125" t="str">
        <f>IFERROR(VLOOKUP(V1779,'#Input Lists#'!$B$3:$D$46,3,FALSE),"")</f>
        <v/>
      </c>
      <c r="AT1779" s="125" t="str">
        <f>IFERROR(VLOOKUP(CONCATENATE(V1779," ",W1779),'#Input Lists#'!$K$3:$L$827,2,FALSE),"")</f>
        <v/>
      </c>
      <c r="AU1779" s="125">
        <f>IFERROR(VLOOKUP(AA1779,'#Input Lists#'!$BU$3:$BV$8,2,FALSE),"")</f>
        <v>1</v>
      </c>
      <c r="AV1779" s="118" t="str">
        <f>IFERROR(VLOOKUP(AB1779,'#Input Lists#'!$BO$3:$BP$9,2,FALSE),"")</f>
        <v/>
      </c>
      <c r="AW1779" s="118">
        <f>IFERROR(VLOOKUP(AC1779,'#Input Lists#'!$BL$3:$BM$7,2,FALSE),"")</f>
        <v>1</v>
      </c>
      <c r="AX1779" s="52" t="e">
        <f>VLOOKUP(AQ1779,'#Location List#'!$D$3:$K$150,4,FALSE)</f>
        <v>#N/A</v>
      </c>
      <c r="AY1779" s="273" t="e">
        <f>VLOOKUP(AX1779,'#Location List#'!$Z$3:$AA$13,2,FALSE)</f>
        <v>#N/A</v>
      </c>
      <c r="AZ1779" s="126" t="e">
        <f>VLOOKUP($AT1779,'#Input Lists#'!$L$3:$S$1033,6,FALSE)</f>
        <v>#N/A</v>
      </c>
      <c r="BA1779" s="239" t="e">
        <f>VLOOKUP($AT1779,'#Input Lists#'!$L$3:$S$833,7,FALSE)</f>
        <v>#N/A</v>
      </c>
      <c r="BB1779" s="239" t="e">
        <f>VLOOKUP($AT1779,'#Input Lists#'!$L$3:$S$833,8,FALSE)</f>
        <v>#N/A</v>
      </c>
      <c r="BC1779" s="91" t="str">
        <f t="shared" si="170"/>
        <v/>
      </c>
      <c r="BD1779" s="91" t="str">
        <f t="shared" si="171"/>
        <v/>
      </c>
      <c r="BE1779" s="15" t="str">
        <f t="shared" si="172"/>
        <v/>
      </c>
      <c r="BF1779" s="92" t="str">
        <f t="shared" si="173"/>
        <v>No Sighting Date</v>
      </c>
    </row>
    <row r="1780" spans="1:58" x14ac:dyDescent="0.25">
      <c r="A1780" s="118">
        <v>1775</v>
      </c>
      <c r="B1780" s="119"/>
      <c r="C1780" s="120"/>
      <c r="D1780" s="121"/>
      <c r="E1780" s="121"/>
      <c r="F1780" s="236"/>
      <c r="G1780" s="122" t="str">
        <f>IFERROR(VLOOKUP(F1780,'#Location List#'!$U$3:$V$1154,2,FALSE),"")</f>
        <v/>
      </c>
      <c r="H1780" s="120"/>
      <c r="I1780" s="120"/>
      <c r="J1780" s="120"/>
      <c r="K1780" s="120"/>
      <c r="L1780" s="120"/>
      <c r="M1780" s="120"/>
      <c r="N1780" s="120"/>
      <c r="O1780" s="120"/>
      <c r="P1780" s="120"/>
      <c r="Q1780" s="120"/>
      <c r="R1780" s="120"/>
      <c r="S1780" s="120"/>
      <c r="T1780" s="205">
        <f t="shared" si="168"/>
        <v>0</v>
      </c>
      <c r="U1780" s="205">
        <f t="shared" si="169"/>
        <v>0</v>
      </c>
      <c r="V1780" s="210"/>
      <c r="W1780" s="210"/>
      <c r="X1780" s="23" t="str">
        <f>IFERROR(VLOOKUP(AT1780,'#Input Lists#'!$L$3:$AH$833,3,FALSE)," ")</f>
        <v xml:space="preserve"> </v>
      </c>
      <c r="Y1780" s="23" t="str">
        <f>IFERROR(VLOOKUP(AT1780,'#Input Lists#'!$L$3:$AH$833,5,FALSE)," ")</f>
        <v xml:space="preserve"> </v>
      </c>
      <c r="Z1780" s="206" t="str">
        <f>IFERROR(VLOOKUP(AT1780,'#Input Lists#'!$L$3:$AH$833,9,FALSE)," ")</f>
        <v xml:space="preserve"> </v>
      </c>
      <c r="AA1780" s="119" t="s">
        <v>1527</v>
      </c>
      <c r="AB1780" s="120"/>
      <c r="AC1780" s="123"/>
      <c r="AD1780" s="123"/>
      <c r="AE1780" s="123"/>
      <c r="AF1780" s="123"/>
      <c r="AG1780" s="123"/>
      <c r="AH1780" s="123"/>
      <c r="AI1780" s="123"/>
      <c r="AJ1780" s="123"/>
      <c r="AK1780" s="123"/>
      <c r="AL1780" s="123"/>
      <c r="AM1780" s="123"/>
      <c r="AN1780" s="123"/>
      <c r="AO1780" s="123"/>
      <c r="AP1780" s="120"/>
      <c r="AQ1780" s="125" t="str">
        <f>IFERROR(VLOOKUP(G1780,'#Location List#'!$C$3:$D$150,2,FALSE),"")</f>
        <v/>
      </c>
      <c r="AR1780" s="125" t="str">
        <f>IFERROR(VLOOKUP(F1780,'#Location List#'!$Q$3:$R$1154,2,FALSE),"")</f>
        <v/>
      </c>
      <c r="AS1780" s="125" t="str">
        <f>IFERROR(VLOOKUP(V1780,'#Input Lists#'!$B$3:$D$46,3,FALSE),"")</f>
        <v/>
      </c>
      <c r="AT1780" s="125" t="str">
        <f>IFERROR(VLOOKUP(CONCATENATE(V1780," ",W1780),'#Input Lists#'!$K$3:$L$827,2,FALSE),"")</f>
        <v/>
      </c>
      <c r="AU1780" s="125">
        <f>IFERROR(VLOOKUP(AA1780,'#Input Lists#'!$BU$3:$BV$8,2,FALSE),"")</f>
        <v>1</v>
      </c>
      <c r="AV1780" s="118" t="str">
        <f>IFERROR(VLOOKUP(AB1780,'#Input Lists#'!$BO$3:$BP$9,2,FALSE),"")</f>
        <v/>
      </c>
      <c r="AW1780" s="118">
        <f>IFERROR(VLOOKUP(AC1780,'#Input Lists#'!$BL$3:$BM$7,2,FALSE),"")</f>
        <v>1</v>
      </c>
      <c r="AX1780" s="52" t="e">
        <f>VLOOKUP(AQ1780,'#Location List#'!$D$3:$K$150,4,FALSE)</f>
        <v>#N/A</v>
      </c>
      <c r="AY1780" s="273" t="e">
        <f>VLOOKUP(AX1780,'#Location List#'!$Z$3:$AA$13,2,FALSE)</f>
        <v>#N/A</v>
      </c>
      <c r="AZ1780" s="126" t="e">
        <f>VLOOKUP($AT1780,'#Input Lists#'!$L$3:$S$1033,6,FALSE)</f>
        <v>#N/A</v>
      </c>
      <c r="BA1780" s="239" t="e">
        <f>VLOOKUP($AT1780,'#Input Lists#'!$L$3:$S$833,7,FALSE)</f>
        <v>#N/A</v>
      </c>
      <c r="BB1780" s="239" t="e">
        <f>VLOOKUP($AT1780,'#Input Lists#'!$L$3:$S$833,8,FALSE)</f>
        <v>#N/A</v>
      </c>
      <c r="BC1780" s="91" t="str">
        <f t="shared" si="170"/>
        <v/>
      </c>
      <c r="BD1780" s="91" t="str">
        <f t="shared" si="171"/>
        <v/>
      </c>
      <c r="BE1780" s="15" t="str">
        <f t="shared" si="172"/>
        <v/>
      </c>
      <c r="BF1780" s="92" t="str">
        <f t="shared" si="173"/>
        <v>No Sighting Date</v>
      </c>
    </row>
    <row r="1781" spans="1:58" x14ac:dyDescent="0.25">
      <c r="A1781" s="118">
        <v>1776</v>
      </c>
      <c r="B1781" s="119"/>
      <c r="C1781" s="120"/>
      <c r="D1781" s="121"/>
      <c r="E1781" s="121"/>
      <c r="F1781" s="236"/>
      <c r="G1781" s="122" t="str">
        <f>IFERROR(VLOOKUP(F1781,'#Location List#'!$U$3:$V$1154,2,FALSE),"")</f>
        <v/>
      </c>
      <c r="H1781" s="120"/>
      <c r="I1781" s="120"/>
      <c r="J1781" s="120"/>
      <c r="K1781" s="120"/>
      <c r="L1781" s="120"/>
      <c r="M1781" s="120"/>
      <c r="N1781" s="120"/>
      <c r="O1781" s="120"/>
      <c r="P1781" s="120"/>
      <c r="Q1781" s="120"/>
      <c r="R1781" s="120"/>
      <c r="S1781" s="120"/>
      <c r="T1781" s="205">
        <f t="shared" si="168"/>
        <v>0</v>
      </c>
      <c r="U1781" s="205">
        <f t="shared" si="169"/>
        <v>0</v>
      </c>
      <c r="V1781" s="210"/>
      <c r="W1781" s="210"/>
      <c r="X1781" s="23" t="str">
        <f>IFERROR(VLOOKUP(AT1781,'#Input Lists#'!$L$3:$AH$833,3,FALSE)," ")</f>
        <v xml:space="preserve"> </v>
      </c>
      <c r="Y1781" s="23" t="str">
        <f>IFERROR(VLOOKUP(AT1781,'#Input Lists#'!$L$3:$AH$833,5,FALSE)," ")</f>
        <v xml:space="preserve"> </v>
      </c>
      <c r="Z1781" s="206" t="str">
        <f>IFERROR(VLOOKUP(AT1781,'#Input Lists#'!$L$3:$AH$833,9,FALSE)," ")</f>
        <v xml:space="preserve"> </v>
      </c>
      <c r="AA1781" s="119" t="s">
        <v>1527</v>
      </c>
      <c r="AB1781" s="120"/>
      <c r="AC1781" s="123"/>
      <c r="AD1781" s="123"/>
      <c r="AE1781" s="123"/>
      <c r="AF1781" s="123"/>
      <c r="AG1781" s="123"/>
      <c r="AH1781" s="123"/>
      <c r="AI1781" s="123"/>
      <c r="AJ1781" s="123"/>
      <c r="AK1781" s="123"/>
      <c r="AL1781" s="123"/>
      <c r="AM1781" s="123"/>
      <c r="AN1781" s="123"/>
      <c r="AO1781" s="123"/>
      <c r="AP1781" s="120"/>
      <c r="AQ1781" s="125" t="str">
        <f>IFERROR(VLOOKUP(G1781,'#Location List#'!$C$3:$D$150,2,FALSE),"")</f>
        <v/>
      </c>
      <c r="AR1781" s="125" t="str">
        <f>IFERROR(VLOOKUP(F1781,'#Location List#'!$Q$3:$R$1154,2,FALSE),"")</f>
        <v/>
      </c>
      <c r="AS1781" s="125" t="str">
        <f>IFERROR(VLOOKUP(V1781,'#Input Lists#'!$B$3:$D$46,3,FALSE),"")</f>
        <v/>
      </c>
      <c r="AT1781" s="125" t="str">
        <f>IFERROR(VLOOKUP(CONCATENATE(V1781," ",W1781),'#Input Lists#'!$K$3:$L$827,2,FALSE),"")</f>
        <v/>
      </c>
      <c r="AU1781" s="125">
        <f>IFERROR(VLOOKUP(AA1781,'#Input Lists#'!$BU$3:$BV$8,2,FALSE),"")</f>
        <v>1</v>
      </c>
      <c r="AV1781" s="118" t="str">
        <f>IFERROR(VLOOKUP(AB1781,'#Input Lists#'!$BO$3:$BP$9,2,FALSE),"")</f>
        <v/>
      </c>
      <c r="AW1781" s="118">
        <f>IFERROR(VLOOKUP(AC1781,'#Input Lists#'!$BL$3:$BM$7,2,FALSE),"")</f>
        <v>1</v>
      </c>
      <c r="AX1781" s="52" t="e">
        <f>VLOOKUP(AQ1781,'#Location List#'!$D$3:$K$150,4,FALSE)</f>
        <v>#N/A</v>
      </c>
      <c r="AY1781" s="273" t="e">
        <f>VLOOKUP(AX1781,'#Location List#'!$Z$3:$AA$13,2,FALSE)</f>
        <v>#N/A</v>
      </c>
      <c r="AZ1781" s="126" t="e">
        <f>VLOOKUP($AT1781,'#Input Lists#'!$L$3:$S$1033,6,FALSE)</f>
        <v>#N/A</v>
      </c>
      <c r="BA1781" s="239" t="e">
        <f>VLOOKUP($AT1781,'#Input Lists#'!$L$3:$S$833,7,FALSE)</f>
        <v>#N/A</v>
      </c>
      <c r="BB1781" s="239" t="e">
        <f>VLOOKUP($AT1781,'#Input Lists#'!$L$3:$S$833,8,FALSE)</f>
        <v>#N/A</v>
      </c>
      <c r="BC1781" s="91" t="str">
        <f t="shared" si="170"/>
        <v/>
      </c>
      <c r="BD1781" s="91" t="str">
        <f t="shared" si="171"/>
        <v/>
      </c>
      <c r="BE1781" s="15" t="str">
        <f t="shared" si="172"/>
        <v/>
      </c>
      <c r="BF1781" s="92" t="str">
        <f t="shared" si="173"/>
        <v>No Sighting Date</v>
      </c>
    </row>
    <row r="1782" spans="1:58" x14ac:dyDescent="0.25">
      <c r="A1782" s="118">
        <v>1777</v>
      </c>
      <c r="B1782" s="119"/>
      <c r="C1782" s="120"/>
      <c r="D1782" s="121"/>
      <c r="E1782" s="121"/>
      <c r="F1782" s="236"/>
      <c r="G1782" s="122" t="str">
        <f>IFERROR(VLOOKUP(F1782,'#Location List#'!$U$3:$V$1154,2,FALSE),"")</f>
        <v/>
      </c>
      <c r="H1782" s="120"/>
      <c r="I1782" s="120"/>
      <c r="J1782" s="120"/>
      <c r="K1782" s="120"/>
      <c r="L1782" s="120"/>
      <c r="M1782" s="120"/>
      <c r="N1782" s="120"/>
      <c r="O1782" s="120"/>
      <c r="P1782" s="120"/>
      <c r="Q1782" s="120"/>
      <c r="R1782" s="120"/>
      <c r="S1782" s="120"/>
      <c r="T1782" s="205">
        <f t="shared" si="168"/>
        <v>0</v>
      </c>
      <c r="U1782" s="205">
        <f t="shared" si="169"/>
        <v>0</v>
      </c>
      <c r="V1782" s="210"/>
      <c r="W1782" s="210"/>
      <c r="X1782" s="23" t="str">
        <f>IFERROR(VLOOKUP(AT1782,'#Input Lists#'!$L$3:$AH$833,3,FALSE)," ")</f>
        <v xml:space="preserve"> </v>
      </c>
      <c r="Y1782" s="23" t="str">
        <f>IFERROR(VLOOKUP(AT1782,'#Input Lists#'!$L$3:$AH$833,5,FALSE)," ")</f>
        <v xml:space="preserve"> </v>
      </c>
      <c r="Z1782" s="206" t="str">
        <f>IFERROR(VLOOKUP(AT1782,'#Input Lists#'!$L$3:$AH$833,9,FALSE)," ")</f>
        <v xml:space="preserve"> </v>
      </c>
      <c r="AA1782" s="119" t="s">
        <v>1527</v>
      </c>
      <c r="AB1782" s="120"/>
      <c r="AC1782" s="123"/>
      <c r="AD1782" s="123"/>
      <c r="AE1782" s="123"/>
      <c r="AF1782" s="123"/>
      <c r="AG1782" s="123"/>
      <c r="AH1782" s="123"/>
      <c r="AI1782" s="123"/>
      <c r="AJ1782" s="123"/>
      <c r="AK1782" s="123"/>
      <c r="AL1782" s="123"/>
      <c r="AM1782" s="123"/>
      <c r="AN1782" s="123"/>
      <c r="AO1782" s="123"/>
      <c r="AP1782" s="120"/>
      <c r="AQ1782" s="125" t="str">
        <f>IFERROR(VLOOKUP(G1782,'#Location List#'!$C$3:$D$150,2,FALSE),"")</f>
        <v/>
      </c>
      <c r="AR1782" s="125" t="str">
        <f>IFERROR(VLOOKUP(F1782,'#Location List#'!$Q$3:$R$1154,2,FALSE),"")</f>
        <v/>
      </c>
      <c r="AS1782" s="125" t="str">
        <f>IFERROR(VLOOKUP(V1782,'#Input Lists#'!$B$3:$D$46,3,FALSE),"")</f>
        <v/>
      </c>
      <c r="AT1782" s="125" t="str">
        <f>IFERROR(VLOOKUP(CONCATENATE(V1782," ",W1782),'#Input Lists#'!$K$3:$L$827,2,FALSE),"")</f>
        <v/>
      </c>
      <c r="AU1782" s="125">
        <f>IFERROR(VLOOKUP(AA1782,'#Input Lists#'!$BU$3:$BV$8,2,FALSE),"")</f>
        <v>1</v>
      </c>
      <c r="AV1782" s="118" t="str">
        <f>IFERROR(VLOOKUP(AB1782,'#Input Lists#'!$BO$3:$BP$9,2,FALSE),"")</f>
        <v/>
      </c>
      <c r="AW1782" s="118">
        <f>IFERROR(VLOOKUP(AC1782,'#Input Lists#'!$BL$3:$BM$7,2,FALSE),"")</f>
        <v>1</v>
      </c>
      <c r="AX1782" s="52" t="e">
        <f>VLOOKUP(AQ1782,'#Location List#'!$D$3:$K$150,4,FALSE)</f>
        <v>#N/A</v>
      </c>
      <c r="AY1782" s="273" t="e">
        <f>VLOOKUP(AX1782,'#Location List#'!$Z$3:$AA$13,2,FALSE)</f>
        <v>#N/A</v>
      </c>
      <c r="AZ1782" s="126" t="e">
        <f>VLOOKUP($AT1782,'#Input Lists#'!$L$3:$S$1033,6,FALSE)</f>
        <v>#N/A</v>
      </c>
      <c r="BA1782" s="239" t="e">
        <f>VLOOKUP($AT1782,'#Input Lists#'!$L$3:$S$833,7,FALSE)</f>
        <v>#N/A</v>
      </c>
      <c r="BB1782" s="239" t="e">
        <f>VLOOKUP($AT1782,'#Input Lists#'!$L$3:$S$833,8,FALSE)</f>
        <v>#N/A</v>
      </c>
      <c r="BC1782" s="91" t="str">
        <f t="shared" si="170"/>
        <v/>
      </c>
      <c r="BD1782" s="91" t="str">
        <f t="shared" si="171"/>
        <v/>
      </c>
      <c r="BE1782" s="15" t="str">
        <f t="shared" si="172"/>
        <v/>
      </c>
      <c r="BF1782" s="92" t="str">
        <f t="shared" si="173"/>
        <v>No Sighting Date</v>
      </c>
    </row>
    <row r="1783" spans="1:58" x14ac:dyDescent="0.25">
      <c r="A1783" s="118">
        <v>1778</v>
      </c>
      <c r="B1783" s="119"/>
      <c r="C1783" s="120"/>
      <c r="D1783" s="121"/>
      <c r="E1783" s="121"/>
      <c r="F1783" s="236"/>
      <c r="G1783" s="122" t="str">
        <f>IFERROR(VLOOKUP(F1783,'#Location List#'!$U$3:$V$1154,2,FALSE),"")</f>
        <v/>
      </c>
      <c r="H1783" s="120"/>
      <c r="I1783" s="120"/>
      <c r="J1783" s="120"/>
      <c r="K1783" s="120"/>
      <c r="L1783" s="120"/>
      <c r="M1783" s="120"/>
      <c r="N1783" s="120"/>
      <c r="O1783" s="120"/>
      <c r="P1783" s="120"/>
      <c r="Q1783" s="120"/>
      <c r="R1783" s="120"/>
      <c r="S1783" s="120"/>
      <c r="T1783" s="205">
        <f t="shared" si="168"/>
        <v>0</v>
      </c>
      <c r="U1783" s="205">
        <f t="shared" si="169"/>
        <v>0</v>
      </c>
      <c r="V1783" s="210"/>
      <c r="W1783" s="210"/>
      <c r="X1783" s="23" t="str">
        <f>IFERROR(VLOOKUP(AT1783,'#Input Lists#'!$L$3:$AH$833,3,FALSE)," ")</f>
        <v xml:space="preserve"> </v>
      </c>
      <c r="Y1783" s="23" t="str">
        <f>IFERROR(VLOOKUP(AT1783,'#Input Lists#'!$L$3:$AH$833,5,FALSE)," ")</f>
        <v xml:space="preserve"> </v>
      </c>
      <c r="Z1783" s="206" t="str">
        <f>IFERROR(VLOOKUP(AT1783,'#Input Lists#'!$L$3:$AH$833,9,FALSE)," ")</f>
        <v xml:space="preserve"> </v>
      </c>
      <c r="AA1783" s="119" t="s">
        <v>1527</v>
      </c>
      <c r="AB1783" s="120"/>
      <c r="AC1783" s="123"/>
      <c r="AD1783" s="123"/>
      <c r="AE1783" s="123"/>
      <c r="AF1783" s="123"/>
      <c r="AG1783" s="123"/>
      <c r="AH1783" s="123"/>
      <c r="AI1783" s="123"/>
      <c r="AJ1783" s="123"/>
      <c r="AK1783" s="123"/>
      <c r="AL1783" s="123"/>
      <c r="AM1783" s="123"/>
      <c r="AN1783" s="123"/>
      <c r="AO1783" s="123"/>
      <c r="AP1783" s="120"/>
      <c r="AQ1783" s="125" t="str">
        <f>IFERROR(VLOOKUP(G1783,'#Location List#'!$C$3:$D$150,2,FALSE),"")</f>
        <v/>
      </c>
      <c r="AR1783" s="125" t="str">
        <f>IFERROR(VLOOKUP(F1783,'#Location List#'!$Q$3:$R$1154,2,FALSE),"")</f>
        <v/>
      </c>
      <c r="AS1783" s="125" t="str">
        <f>IFERROR(VLOOKUP(V1783,'#Input Lists#'!$B$3:$D$46,3,FALSE),"")</f>
        <v/>
      </c>
      <c r="AT1783" s="125" t="str">
        <f>IFERROR(VLOOKUP(CONCATENATE(V1783," ",W1783),'#Input Lists#'!$K$3:$L$827,2,FALSE),"")</f>
        <v/>
      </c>
      <c r="AU1783" s="125">
        <f>IFERROR(VLOOKUP(AA1783,'#Input Lists#'!$BU$3:$BV$8,2,FALSE),"")</f>
        <v>1</v>
      </c>
      <c r="AV1783" s="118" t="str">
        <f>IFERROR(VLOOKUP(AB1783,'#Input Lists#'!$BO$3:$BP$9,2,FALSE),"")</f>
        <v/>
      </c>
      <c r="AW1783" s="118">
        <f>IFERROR(VLOOKUP(AC1783,'#Input Lists#'!$BL$3:$BM$7,2,FALSE),"")</f>
        <v>1</v>
      </c>
      <c r="AX1783" s="52" t="e">
        <f>VLOOKUP(AQ1783,'#Location List#'!$D$3:$K$150,4,FALSE)</f>
        <v>#N/A</v>
      </c>
      <c r="AY1783" s="273" t="e">
        <f>VLOOKUP(AX1783,'#Location List#'!$Z$3:$AA$13,2,FALSE)</f>
        <v>#N/A</v>
      </c>
      <c r="AZ1783" s="126" t="e">
        <f>VLOOKUP($AT1783,'#Input Lists#'!$L$3:$S$1033,6,FALSE)</f>
        <v>#N/A</v>
      </c>
      <c r="BA1783" s="239" t="e">
        <f>VLOOKUP($AT1783,'#Input Lists#'!$L$3:$S$833,7,FALSE)</f>
        <v>#N/A</v>
      </c>
      <c r="BB1783" s="239" t="e">
        <f>VLOOKUP($AT1783,'#Input Lists#'!$L$3:$S$833,8,FALSE)</f>
        <v>#N/A</v>
      </c>
      <c r="BC1783" s="91" t="str">
        <f t="shared" si="170"/>
        <v/>
      </c>
      <c r="BD1783" s="91" t="str">
        <f t="shared" si="171"/>
        <v/>
      </c>
      <c r="BE1783" s="15" t="str">
        <f t="shared" si="172"/>
        <v/>
      </c>
      <c r="BF1783" s="92" t="str">
        <f t="shared" si="173"/>
        <v>No Sighting Date</v>
      </c>
    </row>
    <row r="1784" spans="1:58" x14ac:dyDescent="0.25">
      <c r="A1784" s="118">
        <v>1779</v>
      </c>
      <c r="B1784" s="119"/>
      <c r="C1784" s="120"/>
      <c r="D1784" s="121"/>
      <c r="E1784" s="121"/>
      <c r="F1784" s="236"/>
      <c r="G1784" s="122" t="str">
        <f>IFERROR(VLOOKUP(F1784,'#Location List#'!$U$3:$V$1154,2,FALSE),"")</f>
        <v/>
      </c>
      <c r="H1784" s="120"/>
      <c r="I1784" s="120"/>
      <c r="J1784" s="120"/>
      <c r="K1784" s="120"/>
      <c r="L1784" s="120"/>
      <c r="M1784" s="120"/>
      <c r="N1784" s="120"/>
      <c r="O1784" s="120"/>
      <c r="P1784" s="120"/>
      <c r="Q1784" s="120"/>
      <c r="R1784" s="120"/>
      <c r="S1784" s="120"/>
      <c r="T1784" s="205">
        <f t="shared" si="168"/>
        <v>0</v>
      </c>
      <c r="U1784" s="205">
        <f t="shared" si="169"/>
        <v>0</v>
      </c>
      <c r="V1784" s="210"/>
      <c r="W1784" s="210"/>
      <c r="X1784" s="23" t="str">
        <f>IFERROR(VLOOKUP(AT1784,'#Input Lists#'!$L$3:$AH$833,3,FALSE)," ")</f>
        <v xml:space="preserve"> </v>
      </c>
      <c r="Y1784" s="23" t="str">
        <f>IFERROR(VLOOKUP(AT1784,'#Input Lists#'!$L$3:$AH$833,5,FALSE)," ")</f>
        <v xml:space="preserve"> </v>
      </c>
      <c r="Z1784" s="206" t="str">
        <f>IFERROR(VLOOKUP(AT1784,'#Input Lists#'!$L$3:$AH$833,9,FALSE)," ")</f>
        <v xml:space="preserve"> </v>
      </c>
      <c r="AA1784" s="119" t="s">
        <v>1527</v>
      </c>
      <c r="AB1784" s="120"/>
      <c r="AC1784" s="123"/>
      <c r="AD1784" s="123"/>
      <c r="AE1784" s="123"/>
      <c r="AF1784" s="123"/>
      <c r="AG1784" s="123"/>
      <c r="AH1784" s="123"/>
      <c r="AI1784" s="123"/>
      <c r="AJ1784" s="123"/>
      <c r="AK1784" s="123"/>
      <c r="AL1784" s="123"/>
      <c r="AM1784" s="123"/>
      <c r="AN1784" s="123"/>
      <c r="AO1784" s="123"/>
      <c r="AP1784" s="120"/>
      <c r="AQ1784" s="125" t="str">
        <f>IFERROR(VLOOKUP(G1784,'#Location List#'!$C$3:$D$150,2,FALSE),"")</f>
        <v/>
      </c>
      <c r="AR1784" s="125" t="str">
        <f>IFERROR(VLOOKUP(F1784,'#Location List#'!$Q$3:$R$1154,2,FALSE),"")</f>
        <v/>
      </c>
      <c r="AS1784" s="125" t="str">
        <f>IFERROR(VLOOKUP(V1784,'#Input Lists#'!$B$3:$D$46,3,FALSE),"")</f>
        <v/>
      </c>
      <c r="AT1784" s="125" t="str">
        <f>IFERROR(VLOOKUP(CONCATENATE(V1784," ",W1784),'#Input Lists#'!$K$3:$L$827,2,FALSE),"")</f>
        <v/>
      </c>
      <c r="AU1784" s="125">
        <f>IFERROR(VLOOKUP(AA1784,'#Input Lists#'!$BU$3:$BV$8,2,FALSE),"")</f>
        <v>1</v>
      </c>
      <c r="AV1784" s="118" t="str">
        <f>IFERROR(VLOOKUP(AB1784,'#Input Lists#'!$BO$3:$BP$9,2,FALSE),"")</f>
        <v/>
      </c>
      <c r="AW1784" s="118">
        <f>IFERROR(VLOOKUP(AC1784,'#Input Lists#'!$BL$3:$BM$7,2,FALSE),"")</f>
        <v>1</v>
      </c>
      <c r="AX1784" s="52" t="e">
        <f>VLOOKUP(AQ1784,'#Location List#'!$D$3:$K$150,4,FALSE)</f>
        <v>#N/A</v>
      </c>
      <c r="AY1784" s="273" t="e">
        <f>VLOOKUP(AX1784,'#Location List#'!$Z$3:$AA$13,2,FALSE)</f>
        <v>#N/A</v>
      </c>
      <c r="AZ1784" s="126" t="e">
        <f>VLOOKUP($AT1784,'#Input Lists#'!$L$3:$S$1033,6,FALSE)</f>
        <v>#N/A</v>
      </c>
      <c r="BA1784" s="239" t="e">
        <f>VLOOKUP($AT1784,'#Input Lists#'!$L$3:$S$833,7,FALSE)</f>
        <v>#N/A</v>
      </c>
      <c r="BB1784" s="239" t="e">
        <f>VLOOKUP($AT1784,'#Input Lists#'!$L$3:$S$833,8,FALSE)</f>
        <v>#N/A</v>
      </c>
      <c r="BC1784" s="91" t="str">
        <f t="shared" si="170"/>
        <v/>
      </c>
      <c r="BD1784" s="91" t="str">
        <f t="shared" si="171"/>
        <v/>
      </c>
      <c r="BE1784" s="15" t="str">
        <f t="shared" si="172"/>
        <v/>
      </c>
      <c r="BF1784" s="92" t="str">
        <f t="shared" si="173"/>
        <v>No Sighting Date</v>
      </c>
    </row>
    <row r="1785" spans="1:58" x14ac:dyDescent="0.25">
      <c r="A1785" s="118">
        <v>1780</v>
      </c>
      <c r="B1785" s="119"/>
      <c r="C1785" s="120"/>
      <c r="D1785" s="121"/>
      <c r="E1785" s="121"/>
      <c r="F1785" s="236"/>
      <c r="G1785" s="122" t="str">
        <f>IFERROR(VLOOKUP(F1785,'#Location List#'!$U$3:$V$1154,2,FALSE),"")</f>
        <v/>
      </c>
      <c r="H1785" s="120"/>
      <c r="I1785" s="120"/>
      <c r="J1785" s="120"/>
      <c r="K1785" s="120"/>
      <c r="L1785" s="120"/>
      <c r="M1785" s="120"/>
      <c r="N1785" s="120"/>
      <c r="O1785" s="120"/>
      <c r="P1785" s="120"/>
      <c r="Q1785" s="120"/>
      <c r="R1785" s="120"/>
      <c r="S1785" s="120"/>
      <c r="T1785" s="205">
        <f t="shared" si="168"/>
        <v>0</v>
      </c>
      <c r="U1785" s="205">
        <f t="shared" si="169"/>
        <v>0</v>
      </c>
      <c r="V1785" s="210"/>
      <c r="W1785" s="210"/>
      <c r="X1785" s="23" t="str">
        <f>IFERROR(VLOOKUP(AT1785,'#Input Lists#'!$L$3:$AH$833,3,FALSE)," ")</f>
        <v xml:space="preserve"> </v>
      </c>
      <c r="Y1785" s="23" t="str">
        <f>IFERROR(VLOOKUP(AT1785,'#Input Lists#'!$L$3:$AH$833,5,FALSE)," ")</f>
        <v xml:space="preserve"> </v>
      </c>
      <c r="Z1785" s="206" t="str">
        <f>IFERROR(VLOOKUP(AT1785,'#Input Lists#'!$L$3:$AH$833,9,FALSE)," ")</f>
        <v xml:space="preserve"> </v>
      </c>
      <c r="AA1785" s="119" t="s">
        <v>1527</v>
      </c>
      <c r="AB1785" s="120"/>
      <c r="AC1785" s="123"/>
      <c r="AD1785" s="123"/>
      <c r="AE1785" s="123"/>
      <c r="AF1785" s="123"/>
      <c r="AG1785" s="123"/>
      <c r="AH1785" s="123"/>
      <c r="AI1785" s="123"/>
      <c r="AJ1785" s="123"/>
      <c r="AK1785" s="123"/>
      <c r="AL1785" s="123"/>
      <c r="AM1785" s="123"/>
      <c r="AN1785" s="123"/>
      <c r="AO1785" s="123"/>
      <c r="AP1785" s="120"/>
      <c r="AQ1785" s="125" t="str">
        <f>IFERROR(VLOOKUP(G1785,'#Location List#'!$C$3:$D$150,2,FALSE),"")</f>
        <v/>
      </c>
      <c r="AR1785" s="125" t="str">
        <f>IFERROR(VLOOKUP(F1785,'#Location List#'!$Q$3:$R$1154,2,FALSE),"")</f>
        <v/>
      </c>
      <c r="AS1785" s="125" t="str">
        <f>IFERROR(VLOOKUP(V1785,'#Input Lists#'!$B$3:$D$46,3,FALSE),"")</f>
        <v/>
      </c>
      <c r="AT1785" s="125" t="str">
        <f>IFERROR(VLOOKUP(CONCATENATE(V1785," ",W1785),'#Input Lists#'!$K$3:$L$827,2,FALSE),"")</f>
        <v/>
      </c>
      <c r="AU1785" s="125">
        <f>IFERROR(VLOOKUP(AA1785,'#Input Lists#'!$BU$3:$BV$8,2,FALSE),"")</f>
        <v>1</v>
      </c>
      <c r="AV1785" s="118" t="str">
        <f>IFERROR(VLOOKUP(AB1785,'#Input Lists#'!$BO$3:$BP$9,2,FALSE),"")</f>
        <v/>
      </c>
      <c r="AW1785" s="118">
        <f>IFERROR(VLOOKUP(AC1785,'#Input Lists#'!$BL$3:$BM$7,2,FALSE),"")</f>
        <v>1</v>
      </c>
      <c r="AX1785" s="52" t="e">
        <f>VLOOKUP(AQ1785,'#Location List#'!$D$3:$K$150,4,FALSE)</f>
        <v>#N/A</v>
      </c>
      <c r="AY1785" s="273" t="e">
        <f>VLOOKUP(AX1785,'#Location List#'!$Z$3:$AA$13,2,FALSE)</f>
        <v>#N/A</v>
      </c>
      <c r="AZ1785" s="126" t="e">
        <f>VLOOKUP($AT1785,'#Input Lists#'!$L$3:$S$1033,6,FALSE)</f>
        <v>#N/A</v>
      </c>
      <c r="BA1785" s="239" t="e">
        <f>VLOOKUP($AT1785,'#Input Lists#'!$L$3:$S$833,7,FALSE)</f>
        <v>#N/A</v>
      </c>
      <c r="BB1785" s="239" t="e">
        <f>VLOOKUP($AT1785,'#Input Lists#'!$L$3:$S$833,8,FALSE)</f>
        <v>#N/A</v>
      </c>
      <c r="BC1785" s="91" t="str">
        <f t="shared" si="170"/>
        <v/>
      </c>
      <c r="BD1785" s="91" t="str">
        <f t="shared" si="171"/>
        <v/>
      </c>
      <c r="BE1785" s="15" t="str">
        <f t="shared" si="172"/>
        <v/>
      </c>
      <c r="BF1785" s="92" t="str">
        <f t="shared" si="173"/>
        <v>No Sighting Date</v>
      </c>
    </row>
    <row r="1786" spans="1:58" x14ac:dyDescent="0.25">
      <c r="A1786" s="118">
        <v>1781</v>
      </c>
      <c r="B1786" s="119"/>
      <c r="C1786" s="120"/>
      <c r="D1786" s="121"/>
      <c r="E1786" s="121"/>
      <c r="F1786" s="236"/>
      <c r="G1786" s="122" t="str">
        <f>IFERROR(VLOOKUP(F1786,'#Location List#'!$U$3:$V$1154,2,FALSE),"")</f>
        <v/>
      </c>
      <c r="H1786" s="120"/>
      <c r="I1786" s="120"/>
      <c r="J1786" s="120"/>
      <c r="K1786" s="120"/>
      <c r="L1786" s="120"/>
      <c r="M1786" s="120"/>
      <c r="N1786" s="120"/>
      <c r="O1786" s="120"/>
      <c r="P1786" s="120"/>
      <c r="Q1786" s="120"/>
      <c r="R1786" s="120"/>
      <c r="S1786" s="120"/>
      <c r="T1786" s="205">
        <f t="shared" si="168"/>
        <v>0</v>
      </c>
      <c r="U1786" s="205">
        <f t="shared" si="169"/>
        <v>0</v>
      </c>
      <c r="V1786" s="210"/>
      <c r="W1786" s="210"/>
      <c r="X1786" s="23" t="str">
        <f>IFERROR(VLOOKUP(AT1786,'#Input Lists#'!$L$3:$AH$833,3,FALSE)," ")</f>
        <v xml:space="preserve"> </v>
      </c>
      <c r="Y1786" s="23" t="str">
        <f>IFERROR(VLOOKUP(AT1786,'#Input Lists#'!$L$3:$AH$833,5,FALSE)," ")</f>
        <v xml:space="preserve"> </v>
      </c>
      <c r="Z1786" s="206" t="str">
        <f>IFERROR(VLOOKUP(AT1786,'#Input Lists#'!$L$3:$AH$833,9,FALSE)," ")</f>
        <v xml:space="preserve"> </v>
      </c>
      <c r="AA1786" s="119" t="s">
        <v>1527</v>
      </c>
      <c r="AB1786" s="120"/>
      <c r="AC1786" s="123"/>
      <c r="AD1786" s="123"/>
      <c r="AE1786" s="123"/>
      <c r="AF1786" s="123"/>
      <c r="AG1786" s="123"/>
      <c r="AH1786" s="123"/>
      <c r="AI1786" s="123"/>
      <c r="AJ1786" s="123"/>
      <c r="AK1786" s="123"/>
      <c r="AL1786" s="123"/>
      <c r="AM1786" s="123"/>
      <c r="AN1786" s="123"/>
      <c r="AO1786" s="123"/>
      <c r="AP1786" s="120"/>
      <c r="AQ1786" s="125" t="str">
        <f>IFERROR(VLOOKUP(G1786,'#Location List#'!$C$3:$D$150,2,FALSE),"")</f>
        <v/>
      </c>
      <c r="AR1786" s="125" t="str">
        <f>IFERROR(VLOOKUP(F1786,'#Location List#'!$Q$3:$R$1154,2,FALSE),"")</f>
        <v/>
      </c>
      <c r="AS1786" s="125" t="str">
        <f>IFERROR(VLOOKUP(V1786,'#Input Lists#'!$B$3:$D$46,3,FALSE),"")</f>
        <v/>
      </c>
      <c r="AT1786" s="125" t="str">
        <f>IFERROR(VLOOKUP(CONCATENATE(V1786," ",W1786),'#Input Lists#'!$K$3:$L$827,2,FALSE),"")</f>
        <v/>
      </c>
      <c r="AU1786" s="125">
        <f>IFERROR(VLOOKUP(AA1786,'#Input Lists#'!$BU$3:$BV$8,2,FALSE),"")</f>
        <v>1</v>
      </c>
      <c r="AV1786" s="118" t="str">
        <f>IFERROR(VLOOKUP(AB1786,'#Input Lists#'!$BO$3:$BP$9,2,FALSE),"")</f>
        <v/>
      </c>
      <c r="AW1786" s="118">
        <f>IFERROR(VLOOKUP(AC1786,'#Input Lists#'!$BL$3:$BM$7,2,FALSE),"")</f>
        <v>1</v>
      </c>
      <c r="AX1786" s="52" t="e">
        <f>VLOOKUP(AQ1786,'#Location List#'!$D$3:$K$150,4,FALSE)</f>
        <v>#N/A</v>
      </c>
      <c r="AY1786" s="273" t="e">
        <f>VLOOKUP(AX1786,'#Location List#'!$Z$3:$AA$13,2,FALSE)</f>
        <v>#N/A</v>
      </c>
      <c r="AZ1786" s="126" t="e">
        <f>VLOOKUP($AT1786,'#Input Lists#'!$L$3:$S$1033,6,FALSE)</f>
        <v>#N/A</v>
      </c>
      <c r="BA1786" s="239" t="e">
        <f>VLOOKUP($AT1786,'#Input Lists#'!$L$3:$S$833,7,FALSE)</f>
        <v>#N/A</v>
      </c>
      <c r="BB1786" s="239" t="e">
        <f>VLOOKUP($AT1786,'#Input Lists#'!$L$3:$S$833,8,FALSE)</f>
        <v>#N/A</v>
      </c>
      <c r="BC1786" s="91" t="str">
        <f t="shared" si="170"/>
        <v/>
      </c>
      <c r="BD1786" s="91" t="str">
        <f t="shared" si="171"/>
        <v/>
      </c>
      <c r="BE1786" s="15" t="str">
        <f t="shared" si="172"/>
        <v/>
      </c>
      <c r="BF1786" s="92" t="str">
        <f t="shared" si="173"/>
        <v>No Sighting Date</v>
      </c>
    </row>
    <row r="1787" spans="1:58" x14ac:dyDescent="0.25">
      <c r="A1787" s="118">
        <v>1782</v>
      </c>
      <c r="B1787" s="119"/>
      <c r="C1787" s="120"/>
      <c r="D1787" s="121"/>
      <c r="E1787" s="121"/>
      <c r="F1787" s="236"/>
      <c r="G1787" s="122" t="str">
        <f>IFERROR(VLOOKUP(F1787,'#Location List#'!$U$3:$V$1154,2,FALSE),"")</f>
        <v/>
      </c>
      <c r="H1787" s="120"/>
      <c r="I1787" s="120"/>
      <c r="J1787" s="120"/>
      <c r="K1787" s="120"/>
      <c r="L1787" s="120"/>
      <c r="M1787" s="120"/>
      <c r="N1787" s="120"/>
      <c r="O1787" s="120"/>
      <c r="P1787" s="120"/>
      <c r="Q1787" s="120"/>
      <c r="R1787" s="120"/>
      <c r="S1787" s="120"/>
      <c r="T1787" s="205">
        <f t="shared" si="168"/>
        <v>0</v>
      </c>
      <c r="U1787" s="205">
        <f t="shared" si="169"/>
        <v>0</v>
      </c>
      <c r="V1787" s="210"/>
      <c r="W1787" s="210"/>
      <c r="X1787" s="23" t="str">
        <f>IFERROR(VLOOKUP(AT1787,'#Input Lists#'!$L$3:$AH$833,3,FALSE)," ")</f>
        <v xml:space="preserve"> </v>
      </c>
      <c r="Y1787" s="23" t="str">
        <f>IFERROR(VLOOKUP(AT1787,'#Input Lists#'!$L$3:$AH$833,5,FALSE)," ")</f>
        <v xml:space="preserve"> </v>
      </c>
      <c r="Z1787" s="206" t="str">
        <f>IFERROR(VLOOKUP(AT1787,'#Input Lists#'!$L$3:$AH$833,9,FALSE)," ")</f>
        <v xml:space="preserve"> </v>
      </c>
      <c r="AA1787" s="119" t="s">
        <v>1527</v>
      </c>
      <c r="AB1787" s="120"/>
      <c r="AC1787" s="123"/>
      <c r="AD1787" s="123"/>
      <c r="AE1787" s="123"/>
      <c r="AF1787" s="123"/>
      <c r="AG1787" s="123"/>
      <c r="AH1787" s="123"/>
      <c r="AI1787" s="123"/>
      <c r="AJ1787" s="123"/>
      <c r="AK1787" s="123"/>
      <c r="AL1787" s="123"/>
      <c r="AM1787" s="123"/>
      <c r="AN1787" s="123"/>
      <c r="AO1787" s="123"/>
      <c r="AP1787" s="120"/>
      <c r="AQ1787" s="125" t="str">
        <f>IFERROR(VLOOKUP(G1787,'#Location List#'!$C$3:$D$150,2,FALSE),"")</f>
        <v/>
      </c>
      <c r="AR1787" s="125" t="str">
        <f>IFERROR(VLOOKUP(F1787,'#Location List#'!$Q$3:$R$1154,2,FALSE),"")</f>
        <v/>
      </c>
      <c r="AS1787" s="125" t="str">
        <f>IFERROR(VLOOKUP(V1787,'#Input Lists#'!$B$3:$D$46,3,FALSE),"")</f>
        <v/>
      </c>
      <c r="AT1787" s="125" t="str">
        <f>IFERROR(VLOOKUP(CONCATENATE(V1787," ",W1787),'#Input Lists#'!$K$3:$L$827,2,FALSE),"")</f>
        <v/>
      </c>
      <c r="AU1787" s="125">
        <f>IFERROR(VLOOKUP(AA1787,'#Input Lists#'!$BU$3:$BV$8,2,FALSE),"")</f>
        <v>1</v>
      </c>
      <c r="AV1787" s="118" t="str">
        <f>IFERROR(VLOOKUP(AB1787,'#Input Lists#'!$BO$3:$BP$9,2,FALSE),"")</f>
        <v/>
      </c>
      <c r="AW1787" s="118">
        <f>IFERROR(VLOOKUP(AC1787,'#Input Lists#'!$BL$3:$BM$7,2,FALSE),"")</f>
        <v>1</v>
      </c>
      <c r="AX1787" s="52" t="e">
        <f>VLOOKUP(AQ1787,'#Location List#'!$D$3:$K$150,4,FALSE)</f>
        <v>#N/A</v>
      </c>
      <c r="AY1787" s="273" t="e">
        <f>VLOOKUP(AX1787,'#Location List#'!$Z$3:$AA$13,2,FALSE)</f>
        <v>#N/A</v>
      </c>
      <c r="AZ1787" s="126" t="e">
        <f>VLOOKUP($AT1787,'#Input Lists#'!$L$3:$S$1033,6,FALSE)</f>
        <v>#N/A</v>
      </c>
      <c r="BA1787" s="239" t="e">
        <f>VLOOKUP($AT1787,'#Input Lists#'!$L$3:$S$833,7,FALSE)</f>
        <v>#N/A</v>
      </c>
      <c r="BB1787" s="239" t="e">
        <f>VLOOKUP($AT1787,'#Input Lists#'!$L$3:$S$833,8,FALSE)</f>
        <v>#N/A</v>
      </c>
      <c r="BC1787" s="91" t="str">
        <f t="shared" si="170"/>
        <v/>
      </c>
      <c r="BD1787" s="91" t="str">
        <f t="shared" si="171"/>
        <v/>
      </c>
      <c r="BE1787" s="15" t="str">
        <f t="shared" si="172"/>
        <v/>
      </c>
      <c r="BF1787" s="92" t="str">
        <f t="shared" si="173"/>
        <v>No Sighting Date</v>
      </c>
    </row>
    <row r="1788" spans="1:58" x14ac:dyDescent="0.25">
      <c r="A1788" s="118">
        <v>1783</v>
      </c>
      <c r="B1788" s="119"/>
      <c r="C1788" s="120"/>
      <c r="D1788" s="121"/>
      <c r="E1788" s="121"/>
      <c r="F1788" s="236"/>
      <c r="G1788" s="122" t="str">
        <f>IFERROR(VLOOKUP(F1788,'#Location List#'!$U$3:$V$1154,2,FALSE),"")</f>
        <v/>
      </c>
      <c r="H1788" s="120"/>
      <c r="I1788" s="120"/>
      <c r="J1788" s="120"/>
      <c r="K1788" s="120"/>
      <c r="L1788" s="120"/>
      <c r="M1788" s="120"/>
      <c r="N1788" s="120"/>
      <c r="O1788" s="120"/>
      <c r="P1788" s="120"/>
      <c r="Q1788" s="120"/>
      <c r="R1788" s="120"/>
      <c r="S1788" s="120"/>
      <c r="T1788" s="205">
        <f t="shared" si="168"/>
        <v>0</v>
      </c>
      <c r="U1788" s="205">
        <f t="shared" si="169"/>
        <v>0</v>
      </c>
      <c r="V1788" s="210"/>
      <c r="W1788" s="210"/>
      <c r="X1788" s="23" t="str">
        <f>IFERROR(VLOOKUP(AT1788,'#Input Lists#'!$L$3:$AH$833,3,FALSE)," ")</f>
        <v xml:space="preserve"> </v>
      </c>
      <c r="Y1788" s="23" t="str">
        <f>IFERROR(VLOOKUP(AT1788,'#Input Lists#'!$L$3:$AH$833,5,FALSE)," ")</f>
        <v xml:space="preserve"> </v>
      </c>
      <c r="Z1788" s="206" t="str">
        <f>IFERROR(VLOOKUP(AT1788,'#Input Lists#'!$L$3:$AH$833,9,FALSE)," ")</f>
        <v xml:space="preserve"> </v>
      </c>
      <c r="AA1788" s="119" t="s">
        <v>1527</v>
      </c>
      <c r="AB1788" s="120"/>
      <c r="AC1788" s="123"/>
      <c r="AD1788" s="123"/>
      <c r="AE1788" s="123"/>
      <c r="AF1788" s="123"/>
      <c r="AG1788" s="123"/>
      <c r="AH1788" s="123"/>
      <c r="AI1788" s="123"/>
      <c r="AJ1788" s="123"/>
      <c r="AK1788" s="123"/>
      <c r="AL1788" s="123"/>
      <c r="AM1788" s="123"/>
      <c r="AN1788" s="123"/>
      <c r="AO1788" s="123"/>
      <c r="AP1788" s="120"/>
      <c r="AQ1788" s="125" t="str">
        <f>IFERROR(VLOOKUP(G1788,'#Location List#'!$C$3:$D$150,2,FALSE),"")</f>
        <v/>
      </c>
      <c r="AR1788" s="125" t="str">
        <f>IFERROR(VLOOKUP(F1788,'#Location List#'!$Q$3:$R$1154,2,FALSE),"")</f>
        <v/>
      </c>
      <c r="AS1788" s="125" t="str">
        <f>IFERROR(VLOOKUP(V1788,'#Input Lists#'!$B$3:$D$46,3,FALSE),"")</f>
        <v/>
      </c>
      <c r="AT1788" s="125" t="str">
        <f>IFERROR(VLOOKUP(CONCATENATE(V1788," ",W1788),'#Input Lists#'!$K$3:$L$827,2,FALSE),"")</f>
        <v/>
      </c>
      <c r="AU1788" s="125">
        <f>IFERROR(VLOOKUP(AA1788,'#Input Lists#'!$BU$3:$BV$8,2,FALSE),"")</f>
        <v>1</v>
      </c>
      <c r="AV1788" s="118" t="str">
        <f>IFERROR(VLOOKUP(AB1788,'#Input Lists#'!$BO$3:$BP$9,2,FALSE),"")</f>
        <v/>
      </c>
      <c r="AW1788" s="118">
        <f>IFERROR(VLOOKUP(AC1788,'#Input Lists#'!$BL$3:$BM$7,2,FALSE),"")</f>
        <v>1</v>
      </c>
      <c r="AX1788" s="52" t="e">
        <f>VLOOKUP(AQ1788,'#Location List#'!$D$3:$K$150,4,FALSE)</f>
        <v>#N/A</v>
      </c>
      <c r="AY1788" s="273" t="e">
        <f>VLOOKUP(AX1788,'#Location List#'!$Z$3:$AA$13,2,FALSE)</f>
        <v>#N/A</v>
      </c>
      <c r="AZ1788" s="126" t="e">
        <f>VLOOKUP($AT1788,'#Input Lists#'!$L$3:$S$1033,6,FALSE)</f>
        <v>#N/A</v>
      </c>
      <c r="BA1788" s="239" t="e">
        <f>VLOOKUP($AT1788,'#Input Lists#'!$L$3:$S$833,7,FALSE)</f>
        <v>#N/A</v>
      </c>
      <c r="BB1788" s="239" t="e">
        <f>VLOOKUP($AT1788,'#Input Lists#'!$L$3:$S$833,8,FALSE)</f>
        <v>#N/A</v>
      </c>
      <c r="BC1788" s="91" t="str">
        <f t="shared" si="170"/>
        <v/>
      </c>
      <c r="BD1788" s="91" t="str">
        <f t="shared" si="171"/>
        <v/>
      </c>
      <c r="BE1788" s="15" t="str">
        <f t="shared" si="172"/>
        <v/>
      </c>
      <c r="BF1788" s="92" t="str">
        <f t="shared" si="173"/>
        <v>No Sighting Date</v>
      </c>
    </row>
    <row r="1789" spans="1:58" x14ac:dyDescent="0.25">
      <c r="A1789" s="118">
        <v>1784</v>
      </c>
      <c r="B1789" s="119"/>
      <c r="C1789" s="120"/>
      <c r="D1789" s="121"/>
      <c r="E1789" s="121"/>
      <c r="F1789" s="236"/>
      <c r="G1789" s="122" t="str">
        <f>IFERROR(VLOOKUP(F1789,'#Location List#'!$U$3:$V$1154,2,FALSE),"")</f>
        <v/>
      </c>
      <c r="H1789" s="120"/>
      <c r="I1789" s="120"/>
      <c r="J1789" s="120"/>
      <c r="K1789" s="120"/>
      <c r="L1789" s="120"/>
      <c r="M1789" s="120"/>
      <c r="N1789" s="120"/>
      <c r="O1789" s="120"/>
      <c r="P1789" s="120"/>
      <c r="Q1789" s="120"/>
      <c r="R1789" s="120"/>
      <c r="S1789" s="120"/>
      <c r="T1789" s="205">
        <f t="shared" si="168"/>
        <v>0</v>
      </c>
      <c r="U1789" s="205">
        <f t="shared" si="169"/>
        <v>0</v>
      </c>
      <c r="V1789" s="210"/>
      <c r="W1789" s="210"/>
      <c r="X1789" s="23" t="str">
        <f>IFERROR(VLOOKUP(AT1789,'#Input Lists#'!$L$3:$AH$833,3,FALSE)," ")</f>
        <v xml:space="preserve"> </v>
      </c>
      <c r="Y1789" s="23" t="str">
        <f>IFERROR(VLOOKUP(AT1789,'#Input Lists#'!$L$3:$AH$833,5,FALSE)," ")</f>
        <v xml:space="preserve"> </v>
      </c>
      <c r="Z1789" s="206" t="str">
        <f>IFERROR(VLOOKUP(AT1789,'#Input Lists#'!$L$3:$AH$833,9,FALSE)," ")</f>
        <v xml:space="preserve"> </v>
      </c>
      <c r="AA1789" s="119" t="s">
        <v>1527</v>
      </c>
      <c r="AB1789" s="120"/>
      <c r="AC1789" s="123"/>
      <c r="AD1789" s="123"/>
      <c r="AE1789" s="123"/>
      <c r="AF1789" s="123"/>
      <c r="AG1789" s="123"/>
      <c r="AH1789" s="123"/>
      <c r="AI1789" s="123"/>
      <c r="AJ1789" s="123"/>
      <c r="AK1789" s="123"/>
      <c r="AL1789" s="123"/>
      <c r="AM1789" s="123"/>
      <c r="AN1789" s="123"/>
      <c r="AO1789" s="123"/>
      <c r="AP1789" s="120"/>
      <c r="AQ1789" s="125" t="str">
        <f>IFERROR(VLOOKUP(G1789,'#Location List#'!$C$3:$D$150,2,FALSE),"")</f>
        <v/>
      </c>
      <c r="AR1789" s="125" t="str">
        <f>IFERROR(VLOOKUP(F1789,'#Location List#'!$Q$3:$R$1154,2,FALSE),"")</f>
        <v/>
      </c>
      <c r="AS1789" s="125" t="str">
        <f>IFERROR(VLOOKUP(V1789,'#Input Lists#'!$B$3:$D$46,3,FALSE),"")</f>
        <v/>
      </c>
      <c r="AT1789" s="125" t="str">
        <f>IFERROR(VLOOKUP(CONCATENATE(V1789," ",W1789),'#Input Lists#'!$K$3:$L$827,2,FALSE),"")</f>
        <v/>
      </c>
      <c r="AU1789" s="125">
        <f>IFERROR(VLOOKUP(AA1789,'#Input Lists#'!$BU$3:$BV$8,2,FALSE),"")</f>
        <v>1</v>
      </c>
      <c r="AV1789" s="118" t="str">
        <f>IFERROR(VLOOKUP(AB1789,'#Input Lists#'!$BO$3:$BP$9,2,FALSE),"")</f>
        <v/>
      </c>
      <c r="AW1789" s="118">
        <f>IFERROR(VLOOKUP(AC1789,'#Input Lists#'!$BL$3:$BM$7,2,FALSE),"")</f>
        <v>1</v>
      </c>
      <c r="AX1789" s="52" t="e">
        <f>VLOOKUP(AQ1789,'#Location List#'!$D$3:$K$150,4,FALSE)</f>
        <v>#N/A</v>
      </c>
      <c r="AY1789" s="273" t="e">
        <f>VLOOKUP(AX1789,'#Location List#'!$Z$3:$AA$13,2,FALSE)</f>
        <v>#N/A</v>
      </c>
      <c r="AZ1789" s="126" t="e">
        <f>VLOOKUP($AT1789,'#Input Lists#'!$L$3:$S$1033,6,FALSE)</f>
        <v>#N/A</v>
      </c>
      <c r="BA1789" s="239" t="e">
        <f>VLOOKUP($AT1789,'#Input Lists#'!$L$3:$S$833,7,FALSE)</f>
        <v>#N/A</v>
      </c>
      <c r="BB1789" s="239" t="e">
        <f>VLOOKUP($AT1789,'#Input Lists#'!$L$3:$S$833,8,FALSE)</f>
        <v>#N/A</v>
      </c>
      <c r="BC1789" s="91" t="str">
        <f t="shared" si="170"/>
        <v/>
      </c>
      <c r="BD1789" s="91" t="str">
        <f t="shared" si="171"/>
        <v/>
      </c>
      <c r="BE1789" s="15" t="str">
        <f t="shared" si="172"/>
        <v/>
      </c>
      <c r="BF1789" s="92" t="str">
        <f t="shared" si="173"/>
        <v>No Sighting Date</v>
      </c>
    </row>
    <row r="1790" spans="1:58" x14ac:dyDescent="0.25">
      <c r="A1790" s="118">
        <v>1785</v>
      </c>
      <c r="B1790" s="119"/>
      <c r="C1790" s="120"/>
      <c r="D1790" s="121"/>
      <c r="E1790" s="121"/>
      <c r="F1790" s="236"/>
      <c r="G1790" s="122" t="str">
        <f>IFERROR(VLOOKUP(F1790,'#Location List#'!$U$3:$V$1154,2,FALSE),"")</f>
        <v/>
      </c>
      <c r="H1790" s="120"/>
      <c r="I1790" s="120"/>
      <c r="J1790" s="120"/>
      <c r="K1790" s="120"/>
      <c r="L1790" s="120"/>
      <c r="M1790" s="120"/>
      <c r="N1790" s="120"/>
      <c r="O1790" s="120"/>
      <c r="P1790" s="120"/>
      <c r="Q1790" s="120"/>
      <c r="R1790" s="120"/>
      <c r="S1790" s="120"/>
      <c r="T1790" s="205">
        <f t="shared" si="168"/>
        <v>0</v>
      </c>
      <c r="U1790" s="205">
        <f t="shared" si="169"/>
        <v>0</v>
      </c>
      <c r="V1790" s="210"/>
      <c r="W1790" s="210"/>
      <c r="X1790" s="23" t="str">
        <f>IFERROR(VLOOKUP(AT1790,'#Input Lists#'!$L$3:$AH$833,3,FALSE)," ")</f>
        <v xml:space="preserve"> </v>
      </c>
      <c r="Y1790" s="23" t="str">
        <f>IFERROR(VLOOKUP(AT1790,'#Input Lists#'!$L$3:$AH$833,5,FALSE)," ")</f>
        <v xml:space="preserve"> </v>
      </c>
      <c r="Z1790" s="206" t="str">
        <f>IFERROR(VLOOKUP(AT1790,'#Input Lists#'!$L$3:$AH$833,9,FALSE)," ")</f>
        <v xml:space="preserve"> </v>
      </c>
      <c r="AA1790" s="119" t="s">
        <v>1527</v>
      </c>
      <c r="AB1790" s="120"/>
      <c r="AC1790" s="123"/>
      <c r="AD1790" s="123"/>
      <c r="AE1790" s="123"/>
      <c r="AF1790" s="123"/>
      <c r="AG1790" s="123"/>
      <c r="AH1790" s="123"/>
      <c r="AI1790" s="123"/>
      <c r="AJ1790" s="123"/>
      <c r="AK1790" s="123"/>
      <c r="AL1790" s="123"/>
      <c r="AM1790" s="123"/>
      <c r="AN1790" s="123"/>
      <c r="AO1790" s="123"/>
      <c r="AP1790" s="120"/>
      <c r="AQ1790" s="125" t="str">
        <f>IFERROR(VLOOKUP(G1790,'#Location List#'!$C$3:$D$150,2,FALSE),"")</f>
        <v/>
      </c>
      <c r="AR1790" s="125" t="str">
        <f>IFERROR(VLOOKUP(F1790,'#Location List#'!$Q$3:$R$1154,2,FALSE),"")</f>
        <v/>
      </c>
      <c r="AS1790" s="125" t="str">
        <f>IFERROR(VLOOKUP(V1790,'#Input Lists#'!$B$3:$D$46,3,FALSE),"")</f>
        <v/>
      </c>
      <c r="AT1790" s="125" t="str">
        <f>IFERROR(VLOOKUP(CONCATENATE(V1790," ",W1790),'#Input Lists#'!$K$3:$L$827,2,FALSE),"")</f>
        <v/>
      </c>
      <c r="AU1790" s="125">
        <f>IFERROR(VLOOKUP(AA1790,'#Input Lists#'!$BU$3:$BV$8,2,FALSE),"")</f>
        <v>1</v>
      </c>
      <c r="AV1790" s="118" t="str">
        <f>IFERROR(VLOOKUP(AB1790,'#Input Lists#'!$BO$3:$BP$9,2,FALSE),"")</f>
        <v/>
      </c>
      <c r="AW1790" s="118">
        <f>IFERROR(VLOOKUP(AC1790,'#Input Lists#'!$BL$3:$BM$7,2,FALSE),"")</f>
        <v>1</v>
      </c>
      <c r="AX1790" s="52" t="e">
        <f>VLOOKUP(AQ1790,'#Location List#'!$D$3:$K$150,4,FALSE)</f>
        <v>#N/A</v>
      </c>
      <c r="AY1790" s="273" t="e">
        <f>VLOOKUP(AX1790,'#Location List#'!$Z$3:$AA$13,2,FALSE)</f>
        <v>#N/A</v>
      </c>
      <c r="AZ1790" s="126" t="e">
        <f>VLOOKUP($AT1790,'#Input Lists#'!$L$3:$S$1033,6,FALSE)</f>
        <v>#N/A</v>
      </c>
      <c r="BA1790" s="239" t="e">
        <f>VLOOKUP($AT1790,'#Input Lists#'!$L$3:$S$833,7,FALSE)</f>
        <v>#N/A</v>
      </c>
      <c r="BB1790" s="239" t="e">
        <f>VLOOKUP($AT1790,'#Input Lists#'!$L$3:$S$833,8,FALSE)</f>
        <v>#N/A</v>
      </c>
      <c r="BC1790" s="91" t="str">
        <f t="shared" si="170"/>
        <v/>
      </c>
      <c r="BD1790" s="91" t="str">
        <f t="shared" si="171"/>
        <v/>
      </c>
      <c r="BE1790" s="15" t="str">
        <f t="shared" si="172"/>
        <v/>
      </c>
      <c r="BF1790" s="92" t="str">
        <f t="shared" si="173"/>
        <v>No Sighting Date</v>
      </c>
    </row>
    <row r="1791" spans="1:58" x14ac:dyDescent="0.25">
      <c r="A1791" s="118">
        <v>1786</v>
      </c>
      <c r="B1791" s="119"/>
      <c r="C1791" s="120"/>
      <c r="D1791" s="121"/>
      <c r="E1791" s="121"/>
      <c r="F1791" s="236"/>
      <c r="G1791" s="122" t="str">
        <f>IFERROR(VLOOKUP(F1791,'#Location List#'!$U$3:$V$1154,2,FALSE),"")</f>
        <v/>
      </c>
      <c r="H1791" s="120"/>
      <c r="I1791" s="120"/>
      <c r="J1791" s="120"/>
      <c r="K1791" s="120"/>
      <c r="L1791" s="120"/>
      <c r="M1791" s="120"/>
      <c r="N1791" s="120"/>
      <c r="O1791" s="120"/>
      <c r="P1791" s="120"/>
      <c r="Q1791" s="120"/>
      <c r="R1791" s="120"/>
      <c r="S1791" s="120"/>
      <c r="T1791" s="205">
        <f t="shared" si="168"/>
        <v>0</v>
      </c>
      <c r="U1791" s="205">
        <f t="shared" si="169"/>
        <v>0</v>
      </c>
      <c r="V1791" s="210"/>
      <c r="W1791" s="210"/>
      <c r="X1791" s="23" t="str">
        <f>IFERROR(VLOOKUP(AT1791,'#Input Lists#'!$L$3:$AH$833,3,FALSE)," ")</f>
        <v xml:space="preserve"> </v>
      </c>
      <c r="Y1791" s="23" t="str">
        <f>IFERROR(VLOOKUP(AT1791,'#Input Lists#'!$L$3:$AH$833,5,FALSE)," ")</f>
        <v xml:space="preserve"> </v>
      </c>
      <c r="Z1791" s="206" t="str">
        <f>IFERROR(VLOOKUP(AT1791,'#Input Lists#'!$L$3:$AH$833,9,FALSE)," ")</f>
        <v xml:space="preserve"> </v>
      </c>
      <c r="AA1791" s="119" t="s">
        <v>1527</v>
      </c>
      <c r="AB1791" s="120"/>
      <c r="AC1791" s="123"/>
      <c r="AD1791" s="123"/>
      <c r="AE1791" s="123"/>
      <c r="AF1791" s="123"/>
      <c r="AG1791" s="123"/>
      <c r="AH1791" s="123"/>
      <c r="AI1791" s="123"/>
      <c r="AJ1791" s="123"/>
      <c r="AK1791" s="123"/>
      <c r="AL1791" s="123"/>
      <c r="AM1791" s="123"/>
      <c r="AN1791" s="123"/>
      <c r="AO1791" s="123"/>
      <c r="AP1791" s="120"/>
      <c r="AQ1791" s="125" t="str">
        <f>IFERROR(VLOOKUP(G1791,'#Location List#'!$C$3:$D$150,2,FALSE),"")</f>
        <v/>
      </c>
      <c r="AR1791" s="125" t="str">
        <f>IFERROR(VLOOKUP(F1791,'#Location List#'!$Q$3:$R$1154,2,FALSE),"")</f>
        <v/>
      </c>
      <c r="AS1791" s="125" t="str">
        <f>IFERROR(VLOOKUP(V1791,'#Input Lists#'!$B$3:$D$46,3,FALSE),"")</f>
        <v/>
      </c>
      <c r="AT1791" s="125" t="str">
        <f>IFERROR(VLOOKUP(CONCATENATE(V1791," ",W1791),'#Input Lists#'!$K$3:$L$827,2,FALSE),"")</f>
        <v/>
      </c>
      <c r="AU1791" s="125">
        <f>IFERROR(VLOOKUP(AA1791,'#Input Lists#'!$BU$3:$BV$8,2,FALSE),"")</f>
        <v>1</v>
      </c>
      <c r="AV1791" s="118" t="str">
        <f>IFERROR(VLOOKUP(AB1791,'#Input Lists#'!$BO$3:$BP$9,2,FALSE),"")</f>
        <v/>
      </c>
      <c r="AW1791" s="118">
        <f>IFERROR(VLOOKUP(AC1791,'#Input Lists#'!$BL$3:$BM$7,2,FALSE),"")</f>
        <v>1</v>
      </c>
      <c r="AX1791" s="52" t="e">
        <f>VLOOKUP(AQ1791,'#Location List#'!$D$3:$K$150,4,FALSE)</f>
        <v>#N/A</v>
      </c>
      <c r="AY1791" s="273" t="e">
        <f>VLOOKUP(AX1791,'#Location List#'!$Z$3:$AA$13,2,FALSE)</f>
        <v>#N/A</v>
      </c>
      <c r="AZ1791" s="126" t="e">
        <f>VLOOKUP($AT1791,'#Input Lists#'!$L$3:$S$1033,6,FALSE)</f>
        <v>#N/A</v>
      </c>
      <c r="BA1791" s="239" t="e">
        <f>VLOOKUP($AT1791,'#Input Lists#'!$L$3:$S$833,7,FALSE)</f>
        <v>#N/A</v>
      </c>
      <c r="BB1791" s="239" t="e">
        <f>VLOOKUP($AT1791,'#Input Lists#'!$L$3:$S$833,8,FALSE)</f>
        <v>#N/A</v>
      </c>
      <c r="BC1791" s="91" t="str">
        <f t="shared" si="170"/>
        <v/>
      </c>
      <c r="BD1791" s="91" t="str">
        <f t="shared" si="171"/>
        <v/>
      </c>
      <c r="BE1791" s="15" t="str">
        <f t="shared" si="172"/>
        <v/>
      </c>
      <c r="BF1791" s="92" t="str">
        <f t="shared" si="173"/>
        <v>No Sighting Date</v>
      </c>
    </row>
    <row r="1792" spans="1:58" x14ac:dyDescent="0.25">
      <c r="A1792" s="118">
        <v>1787</v>
      </c>
      <c r="B1792" s="119"/>
      <c r="C1792" s="120"/>
      <c r="D1792" s="121"/>
      <c r="E1792" s="121"/>
      <c r="F1792" s="236"/>
      <c r="G1792" s="122" t="str">
        <f>IFERROR(VLOOKUP(F1792,'#Location List#'!$U$3:$V$1154,2,FALSE),"")</f>
        <v/>
      </c>
      <c r="H1792" s="120"/>
      <c r="I1792" s="120"/>
      <c r="J1792" s="120"/>
      <c r="K1792" s="120"/>
      <c r="L1792" s="120"/>
      <c r="M1792" s="120"/>
      <c r="N1792" s="120"/>
      <c r="O1792" s="120"/>
      <c r="P1792" s="120"/>
      <c r="Q1792" s="120"/>
      <c r="R1792" s="120"/>
      <c r="S1792" s="120"/>
      <c r="T1792" s="205">
        <f t="shared" si="168"/>
        <v>0</v>
      </c>
      <c r="U1792" s="205">
        <f t="shared" si="169"/>
        <v>0</v>
      </c>
      <c r="V1792" s="210"/>
      <c r="W1792" s="210"/>
      <c r="X1792" s="23" t="str">
        <f>IFERROR(VLOOKUP(AT1792,'#Input Lists#'!$L$3:$AH$833,3,FALSE)," ")</f>
        <v xml:space="preserve"> </v>
      </c>
      <c r="Y1792" s="23" t="str">
        <f>IFERROR(VLOOKUP(AT1792,'#Input Lists#'!$L$3:$AH$833,5,FALSE)," ")</f>
        <v xml:space="preserve"> </v>
      </c>
      <c r="Z1792" s="206" t="str">
        <f>IFERROR(VLOOKUP(AT1792,'#Input Lists#'!$L$3:$AH$833,9,FALSE)," ")</f>
        <v xml:space="preserve"> </v>
      </c>
      <c r="AA1792" s="119" t="s">
        <v>1527</v>
      </c>
      <c r="AB1792" s="120"/>
      <c r="AC1792" s="123"/>
      <c r="AD1792" s="123"/>
      <c r="AE1792" s="123"/>
      <c r="AF1792" s="123"/>
      <c r="AG1792" s="123"/>
      <c r="AH1792" s="123"/>
      <c r="AI1792" s="123"/>
      <c r="AJ1792" s="123"/>
      <c r="AK1792" s="123"/>
      <c r="AL1792" s="123"/>
      <c r="AM1792" s="123"/>
      <c r="AN1792" s="123"/>
      <c r="AO1792" s="123"/>
      <c r="AP1792" s="120"/>
      <c r="AQ1792" s="125" t="str">
        <f>IFERROR(VLOOKUP(G1792,'#Location List#'!$C$3:$D$150,2,FALSE),"")</f>
        <v/>
      </c>
      <c r="AR1792" s="125" t="str">
        <f>IFERROR(VLOOKUP(F1792,'#Location List#'!$Q$3:$R$1154,2,FALSE),"")</f>
        <v/>
      </c>
      <c r="AS1792" s="125" t="str">
        <f>IFERROR(VLOOKUP(V1792,'#Input Lists#'!$B$3:$D$46,3,FALSE),"")</f>
        <v/>
      </c>
      <c r="AT1792" s="125" t="str">
        <f>IFERROR(VLOOKUP(CONCATENATE(V1792," ",W1792),'#Input Lists#'!$K$3:$L$827,2,FALSE),"")</f>
        <v/>
      </c>
      <c r="AU1792" s="125">
        <f>IFERROR(VLOOKUP(AA1792,'#Input Lists#'!$BU$3:$BV$8,2,FALSE),"")</f>
        <v>1</v>
      </c>
      <c r="AV1792" s="118" t="str">
        <f>IFERROR(VLOOKUP(AB1792,'#Input Lists#'!$BO$3:$BP$9,2,FALSE),"")</f>
        <v/>
      </c>
      <c r="AW1792" s="118">
        <f>IFERROR(VLOOKUP(AC1792,'#Input Lists#'!$BL$3:$BM$7,2,FALSE),"")</f>
        <v>1</v>
      </c>
      <c r="AX1792" s="52" t="e">
        <f>VLOOKUP(AQ1792,'#Location List#'!$D$3:$K$150,4,FALSE)</f>
        <v>#N/A</v>
      </c>
      <c r="AY1792" s="273" t="e">
        <f>VLOOKUP(AX1792,'#Location List#'!$Z$3:$AA$13,2,FALSE)</f>
        <v>#N/A</v>
      </c>
      <c r="AZ1792" s="126" t="e">
        <f>VLOOKUP($AT1792,'#Input Lists#'!$L$3:$S$1033,6,FALSE)</f>
        <v>#N/A</v>
      </c>
      <c r="BA1792" s="239" t="e">
        <f>VLOOKUP($AT1792,'#Input Lists#'!$L$3:$S$833,7,FALSE)</f>
        <v>#N/A</v>
      </c>
      <c r="BB1792" s="239" t="e">
        <f>VLOOKUP($AT1792,'#Input Lists#'!$L$3:$S$833,8,FALSE)</f>
        <v>#N/A</v>
      </c>
      <c r="BC1792" s="91" t="str">
        <f t="shared" si="170"/>
        <v/>
      </c>
      <c r="BD1792" s="91" t="str">
        <f t="shared" si="171"/>
        <v/>
      </c>
      <c r="BE1792" s="15" t="str">
        <f t="shared" si="172"/>
        <v/>
      </c>
      <c r="BF1792" s="92" t="str">
        <f t="shared" si="173"/>
        <v>No Sighting Date</v>
      </c>
    </row>
    <row r="1793" spans="1:58" x14ac:dyDescent="0.25">
      <c r="A1793" s="118">
        <v>1788</v>
      </c>
      <c r="B1793" s="119"/>
      <c r="C1793" s="120"/>
      <c r="D1793" s="121"/>
      <c r="E1793" s="121"/>
      <c r="F1793" s="236"/>
      <c r="G1793" s="122" t="str">
        <f>IFERROR(VLOOKUP(F1793,'#Location List#'!$U$3:$V$1154,2,FALSE),"")</f>
        <v/>
      </c>
      <c r="H1793" s="120"/>
      <c r="I1793" s="120"/>
      <c r="J1793" s="120"/>
      <c r="K1793" s="120"/>
      <c r="L1793" s="120"/>
      <c r="M1793" s="120"/>
      <c r="N1793" s="120"/>
      <c r="O1793" s="120"/>
      <c r="P1793" s="120"/>
      <c r="Q1793" s="120"/>
      <c r="R1793" s="120"/>
      <c r="S1793" s="120"/>
      <c r="T1793" s="205">
        <f t="shared" si="168"/>
        <v>0</v>
      </c>
      <c r="U1793" s="205">
        <f t="shared" si="169"/>
        <v>0</v>
      </c>
      <c r="V1793" s="210"/>
      <c r="W1793" s="210"/>
      <c r="X1793" s="23" t="str">
        <f>IFERROR(VLOOKUP(AT1793,'#Input Lists#'!$L$3:$AH$833,3,FALSE)," ")</f>
        <v xml:space="preserve"> </v>
      </c>
      <c r="Y1793" s="23" t="str">
        <f>IFERROR(VLOOKUP(AT1793,'#Input Lists#'!$L$3:$AH$833,5,FALSE)," ")</f>
        <v xml:space="preserve"> </v>
      </c>
      <c r="Z1793" s="206" t="str">
        <f>IFERROR(VLOOKUP(AT1793,'#Input Lists#'!$L$3:$AH$833,9,FALSE)," ")</f>
        <v xml:space="preserve"> </v>
      </c>
      <c r="AA1793" s="119" t="s">
        <v>1527</v>
      </c>
      <c r="AB1793" s="120"/>
      <c r="AC1793" s="123"/>
      <c r="AD1793" s="123"/>
      <c r="AE1793" s="123"/>
      <c r="AF1793" s="123"/>
      <c r="AG1793" s="123"/>
      <c r="AH1793" s="123"/>
      <c r="AI1793" s="123"/>
      <c r="AJ1793" s="123"/>
      <c r="AK1793" s="123"/>
      <c r="AL1793" s="123"/>
      <c r="AM1793" s="123"/>
      <c r="AN1793" s="123"/>
      <c r="AO1793" s="123"/>
      <c r="AP1793" s="120"/>
      <c r="AQ1793" s="125" t="str">
        <f>IFERROR(VLOOKUP(G1793,'#Location List#'!$C$3:$D$150,2,FALSE),"")</f>
        <v/>
      </c>
      <c r="AR1793" s="125" t="str">
        <f>IFERROR(VLOOKUP(F1793,'#Location List#'!$Q$3:$R$1154,2,FALSE),"")</f>
        <v/>
      </c>
      <c r="AS1793" s="125" t="str">
        <f>IFERROR(VLOOKUP(V1793,'#Input Lists#'!$B$3:$D$46,3,FALSE),"")</f>
        <v/>
      </c>
      <c r="AT1793" s="125" t="str">
        <f>IFERROR(VLOOKUP(CONCATENATE(V1793," ",W1793),'#Input Lists#'!$K$3:$L$827,2,FALSE),"")</f>
        <v/>
      </c>
      <c r="AU1793" s="125">
        <f>IFERROR(VLOOKUP(AA1793,'#Input Lists#'!$BU$3:$BV$8,2,FALSE),"")</f>
        <v>1</v>
      </c>
      <c r="AV1793" s="118" t="str">
        <f>IFERROR(VLOOKUP(AB1793,'#Input Lists#'!$BO$3:$BP$9,2,FALSE),"")</f>
        <v/>
      </c>
      <c r="AW1793" s="118">
        <f>IFERROR(VLOOKUP(AC1793,'#Input Lists#'!$BL$3:$BM$7,2,FALSE),"")</f>
        <v>1</v>
      </c>
      <c r="AX1793" s="52" t="e">
        <f>VLOOKUP(AQ1793,'#Location List#'!$D$3:$K$150,4,FALSE)</f>
        <v>#N/A</v>
      </c>
      <c r="AY1793" s="273" t="e">
        <f>VLOOKUP(AX1793,'#Location List#'!$Z$3:$AA$13,2,FALSE)</f>
        <v>#N/A</v>
      </c>
      <c r="AZ1793" s="126" t="e">
        <f>VLOOKUP($AT1793,'#Input Lists#'!$L$3:$S$1033,6,FALSE)</f>
        <v>#N/A</v>
      </c>
      <c r="BA1793" s="239" t="e">
        <f>VLOOKUP($AT1793,'#Input Lists#'!$L$3:$S$833,7,FALSE)</f>
        <v>#N/A</v>
      </c>
      <c r="BB1793" s="239" t="e">
        <f>VLOOKUP($AT1793,'#Input Lists#'!$L$3:$S$833,8,FALSE)</f>
        <v>#N/A</v>
      </c>
      <c r="BC1793" s="91" t="str">
        <f t="shared" si="170"/>
        <v/>
      </c>
      <c r="BD1793" s="91" t="str">
        <f t="shared" si="171"/>
        <v/>
      </c>
      <c r="BE1793" s="15" t="str">
        <f t="shared" si="172"/>
        <v/>
      </c>
      <c r="BF1793" s="92" t="str">
        <f t="shared" si="173"/>
        <v>No Sighting Date</v>
      </c>
    </row>
    <row r="1794" spans="1:58" x14ac:dyDescent="0.25">
      <c r="A1794" s="118">
        <v>1789</v>
      </c>
      <c r="B1794" s="119"/>
      <c r="C1794" s="120"/>
      <c r="D1794" s="121"/>
      <c r="E1794" s="121"/>
      <c r="F1794" s="236"/>
      <c r="G1794" s="122" t="str">
        <f>IFERROR(VLOOKUP(F1794,'#Location List#'!$U$3:$V$1154,2,FALSE),"")</f>
        <v/>
      </c>
      <c r="H1794" s="120"/>
      <c r="I1794" s="120"/>
      <c r="J1794" s="120"/>
      <c r="K1794" s="120"/>
      <c r="L1794" s="120"/>
      <c r="M1794" s="120"/>
      <c r="N1794" s="120"/>
      <c r="O1794" s="120"/>
      <c r="P1794" s="120"/>
      <c r="Q1794" s="120"/>
      <c r="R1794" s="120"/>
      <c r="S1794" s="120"/>
      <c r="T1794" s="205">
        <f t="shared" si="168"/>
        <v>0</v>
      </c>
      <c r="U1794" s="205">
        <f t="shared" si="169"/>
        <v>0</v>
      </c>
      <c r="V1794" s="210"/>
      <c r="W1794" s="210"/>
      <c r="X1794" s="23" t="str">
        <f>IFERROR(VLOOKUP(AT1794,'#Input Lists#'!$L$3:$AH$833,3,FALSE)," ")</f>
        <v xml:space="preserve"> </v>
      </c>
      <c r="Y1794" s="23" t="str">
        <f>IFERROR(VLOOKUP(AT1794,'#Input Lists#'!$L$3:$AH$833,5,FALSE)," ")</f>
        <v xml:space="preserve"> </v>
      </c>
      <c r="Z1794" s="206" t="str">
        <f>IFERROR(VLOOKUP(AT1794,'#Input Lists#'!$L$3:$AH$833,9,FALSE)," ")</f>
        <v xml:space="preserve"> </v>
      </c>
      <c r="AA1794" s="119" t="s">
        <v>1527</v>
      </c>
      <c r="AB1794" s="120"/>
      <c r="AC1794" s="123"/>
      <c r="AD1794" s="123"/>
      <c r="AE1794" s="123"/>
      <c r="AF1794" s="123"/>
      <c r="AG1794" s="123"/>
      <c r="AH1794" s="123"/>
      <c r="AI1794" s="123"/>
      <c r="AJ1794" s="123"/>
      <c r="AK1794" s="123"/>
      <c r="AL1794" s="123"/>
      <c r="AM1794" s="123"/>
      <c r="AN1794" s="123"/>
      <c r="AO1794" s="123"/>
      <c r="AP1794" s="120"/>
      <c r="AQ1794" s="125" t="str">
        <f>IFERROR(VLOOKUP(G1794,'#Location List#'!$C$3:$D$150,2,FALSE),"")</f>
        <v/>
      </c>
      <c r="AR1794" s="125" t="str">
        <f>IFERROR(VLOOKUP(F1794,'#Location List#'!$Q$3:$R$1154,2,FALSE),"")</f>
        <v/>
      </c>
      <c r="AS1794" s="125" t="str">
        <f>IFERROR(VLOOKUP(V1794,'#Input Lists#'!$B$3:$D$46,3,FALSE),"")</f>
        <v/>
      </c>
      <c r="AT1794" s="125" t="str">
        <f>IFERROR(VLOOKUP(CONCATENATE(V1794," ",W1794),'#Input Lists#'!$K$3:$L$827,2,FALSE),"")</f>
        <v/>
      </c>
      <c r="AU1794" s="125">
        <f>IFERROR(VLOOKUP(AA1794,'#Input Lists#'!$BU$3:$BV$8,2,FALSE),"")</f>
        <v>1</v>
      </c>
      <c r="AV1794" s="118" t="str">
        <f>IFERROR(VLOOKUP(AB1794,'#Input Lists#'!$BO$3:$BP$9,2,FALSE),"")</f>
        <v/>
      </c>
      <c r="AW1794" s="118">
        <f>IFERROR(VLOOKUP(AC1794,'#Input Lists#'!$BL$3:$BM$7,2,FALSE),"")</f>
        <v>1</v>
      </c>
      <c r="AX1794" s="52" t="e">
        <f>VLOOKUP(AQ1794,'#Location List#'!$D$3:$K$150,4,FALSE)</f>
        <v>#N/A</v>
      </c>
      <c r="AY1794" s="273" t="e">
        <f>VLOOKUP(AX1794,'#Location List#'!$Z$3:$AA$13,2,FALSE)</f>
        <v>#N/A</v>
      </c>
      <c r="AZ1794" s="126" t="e">
        <f>VLOOKUP($AT1794,'#Input Lists#'!$L$3:$S$1033,6,FALSE)</f>
        <v>#N/A</v>
      </c>
      <c r="BA1794" s="239" t="e">
        <f>VLOOKUP($AT1794,'#Input Lists#'!$L$3:$S$833,7,FALSE)</f>
        <v>#N/A</v>
      </c>
      <c r="BB1794" s="239" t="e">
        <f>VLOOKUP($AT1794,'#Input Lists#'!$L$3:$S$833,8,FALSE)</f>
        <v>#N/A</v>
      </c>
      <c r="BC1794" s="91" t="str">
        <f t="shared" si="170"/>
        <v/>
      </c>
      <c r="BD1794" s="91" t="str">
        <f t="shared" si="171"/>
        <v/>
      </c>
      <c r="BE1794" s="15" t="str">
        <f t="shared" si="172"/>
        <v/>
      </c>
      <c r="BF1794" s="92" t="str">
        <f t="shared" si="173"/>
        <v>No Sighting Date</v>
      </c>
    </row>
    <row r="1795" spans="1:58" x14ac:dyDescent="0.25">
      <c r="A1795" s="118">
        <v>1790</v>
      </c>
      <c r="B1795" s="119"/>
      <c r="C1795" s="120"/>
      <c r="D1795" s="121"/>
      <c r="E1795" s="121"/>
      <c r="F1795" s="236"/>
      <c r="G1795" s="122" t="str">
        <f>IFERROR(VLOOKUP(F1795,'#Location List#'!$U$3:$V$1154,2,FALSE),"")</f>
        <v/>
      </c>
      <c r="H1795" s="120"/>
      <c r="I1795" s="120"/>
      <c r="J1795" s="120"/>
      <c r="K1795" s="120"/>
      <c r="L1795" s="120"/>
      <c r="M1795" s="120"/>
      <c r="N1795" s="120"/>
      <c r="O1795" s="120"/>
      <c r="P1795" s="120"/>
      <c r="Q1795" s="120"/>
      <c r="R1795" s="120"/>
      <c r="S1795" s="120"/>
      <c r="T1795" s="205">
        <f t="shared" si="168"/>
        <v>0</v>
      </c>
      <c r="U1795" s="205">
        <f t="shared" si="169"/>
        <v>0</v>
      </c>
      <c r="V1795" s="210"/>
      <c r="W1795" s="210"/>
      <c r="X1795" s="23" t="str">
        <f>IFERROR(VLOOKUP(AT1795,'#Input Lists#'!$L$3:$AH$833,3,FALSE)," ")</f>
        <v xml:space="preserve"> </v>
      </c>
      <c r="Y1795" s="23" t="str">
        <f>IFERROR(VLOOKUP(AT1795,'#Input Lists#'!$L$3:$AH$833,5,FALSE)," ")</f>
        <v xml:space="preserve"> </v>
      </c>
      <c r="Z1795" s="206" t="str">
        <f>IFERROR(VLOOKUP(AT1795,'#Input Lists#'!$L$3:$AH$833,9,FALSE)," ")</f>
        <v xml:space="preserve"> </v>
      </c>
      <c r="AA1795" s="119" t="s">
        <v>1527</v>
      </c>
      <c r="AB1795" s="120"/>
      <c r="AC1795" s="123"/>
      <c r="AD1795" s="123"/>
      <c r="AE1795" s="123"/>
      <c r="AF1795" s="123"/>
      <c r="AG1795" s="123"/>
      <c r="AH1795" s="123"/>
      <c r="AI1795" s="123"/>
      <c r="AJ1795" s="123"/>
      <c r="AK1795" s="123"/>
      <c r="AL1795" s="123"/>
      <c r="AM1795" s="123"/>
      <c r="AN1795" s="123"/>
      <c r="AO1795" s="123"/>
      <c r="AP1795" s="120"/>
      <c r="AQ1795" s="125" t="str">
        <f>IFERROR(VLOOKUP(G1795,'#Location List#'!$C$3:$D$150,2,FALSE),"")</f>
        <v/>
      </c>
      <c r="AR1795" s="125" t="str">
        <f>IFERROR(VLOOKUP(F1795,'#Location List#'!$Q$3:$R$1154,2,FALSE),"")</f>
        <v/>
      </c>
      <c r="AS1795" s="125" t="str">
        <f>IFERROR(VLOOKUP(V1795,'#Input Lists#'!$B$3:$D$46,3,FALSE),"")</f>
        <v/>
      </c>
      <c r="AT1795" s="125" t="str">
        <f>IFERROR(VLOOKUP(CONCATENATE(V1795," ",W1795),'#Input Lists#'!$K$3:$L$827,2,FALSE),"")</f>
        <v/>
      </c>
      <c r="AU1795" s="125">
        <f>IFERROR(VLOOKUP(AA1795,'#Input Lists#'!$BU$3:$BV$8,2,FALSE),"")</f>
        <v>1</v>
      </c>
      <c r="AV1795" s="118" t="str">
        <f>IFERROR(VLOOKUP(AB1795,'#Input Lists#'!$BO$3:$BP$9,2,FALSE),"")</f>
        <v/>
      </c>
      <c r="AW1795" s="118">
        <f>IFERROR(VLOOKUP(AC1795,'#Input Lists#'!$BL$3:$BM$7,2,FALSE),"")</f>
        <v>1</v>
      </c>
      <c r="AX1795" s="52" t="e">
        <f>VLOOKUP(AQ1795,'#Location List#'!$D$3:$K$150,4,FALSE)</f>
        <v>#N/A</v>
      </c>
      <c r="AY1795" s="273" t="e">
        <f>VLOOKUP(AX1795,'#Location List#'!$Z$3:$AA$13,2,FALSE)</f>
        <v>#N/A</v>
      </c>
      <c r="AZ1795" s="126" t="e">
        <f>VLOOKUP($AT1795,'#Input Lists#'!$L$3:$S$1033,6,FALSE)</f>
        <v>#N/A</v>
      </c>
      <c r="BA1795" s="239" t="e">
        <f>VLOOKUP($AT1795,'#Input Lists#'!$L$3:$S$833,7,FALSE)</f>
        <v>#N/A</v>
      </c>
      <c r="BB1795" s="239" t="e">
        <f>VLOOKUP($AT1795,'#Input Lists#'!$L$3:$S$833,8,FALSE)</f>
        <v>#N/A</v>
      </c>
      <c r="BC1795" s="91" t="str">
        <f t="shared" si="170"/>
        <v/>
      </c>
      <c r="BD1795" s="91" t="str">
        <f t="shared" si="171"/>
        <v/>
      </c>
      <c r="BE1795" s="15" t="str">
        <f t="shared" si="172"/>
        <v/>
      </c>
      <c r="BF1795" s="92" t="str">
        <f t="shared" si="173"/>
        <v>No Sighting Date</v>
      </c>
    </row>
    <row r="1796" spans="1:58" x14ac:dyDescent="0.25">
      <c r="A1796" s="118">
        <v>1791</v>
      </c>
      <c r="B1796" s="119"/>
      <c r="C1796" s="120"/>
      <c r="D1796" s="121"/>
      <c r="E1796" s="121"/>
      <c r="F1796" s="236"/>
      <c r="G1796" s="122" t="str">
        <f>IFERROR(VLOOKUP(F1796,'#Location List#'!$U$3:$V$1154,2,FALSE),"")</f>
        <v/>
      </c>
      <c r="H1796" s="120"/>
      <c r="I1796" s="120"/>
      <c r="J1796" s="120"/>
      <c r="K1796" s="120"/>
      <c r="L1796" s="120"/>
      <c r="M1796" s="120"/>
      <c r="N1796" s="120"/>
      <c r="O1796" s="120"/>
      <c r="P1796" s="120"/>
      <c r="Q1796" s="120"/>
      <c r="R1796" s="120"/>
      <c r="S1796" s="120"/>
      <c r="T1796" s="205">
        <f t="shared" si="168"/>
        <v>0</v>
      </c>
      <c r="U1796" s="205">
        <f t="shared" si="169"/>
        <v>0</v>
      </c>
      <c r="V1796" s="210"/>
      <c r="W1796" s="210"/>
      <c r="X1796" s="23" t="str">
        <f>IFERROR(VLOOKUP(AT1796,'#Input Lists#'!$L$3:$AH$833,3,FALSE)," ")</f>
        <v xml:space="preserve"> </v>
      </c>
      <c r="Y1796" s="23" t="str">
        <f>IFERROR(VLOOKUP(AT1796,'#Input Lists#'!$L$3:$AH$833,5,FALSE)," ")</f>
        <v xml:space="preserve"> </v>
      </c>
      <c r="Z1796" s="206" t="str">
        <f>IFERROR(VLOOKUP(AT1796,'#Input Lists#'!$L$3:$AH$833,9,FALSE)," ")</f>
        <v xml:space="preserve"> </v>
      </c>
      <c r="AA1796" s="119" t="s">
        <v>1527</v>
      </c>
      <c r="AB1796" s="120"/>
      <c r="AC1796" s="123"/>
      <c r="AD1796" s="123"/>
      <c r="AE1796" s="123"/>
      <c r="AF1796" s="123"/>
      <c r="AG1796" s="123"/>
      <c r="AH1796" s="123"/>
      <c r="AI1796" s="123"/>
      <c r="AJ1796" s="123"/>
      <c r="AK1796" s="123"/>
      <c r="AL1796" s="123"/>
      <c r="AM1796" s="123"/>
      <c r="AN1796" s="123"/>
      <c r="AO1796" s="123"/>
      <c r="AP1796" s="120"/>
      <c r="AQ1796" s="125" t="str">
        <f>IFERROR(VLOOKUP(G1796,'#Location List#'!$C$3:$D$150,2,FALSE),"")</f>
        <v/>
      </c>
      <c r="AR1796" s="125" t="str">
        <f>IFERROR(VLOOKUP(F1796,'#Location List#'!$Q$3:$R$1154,2,FALSE),"")</f>
        <v/>
      </c>
      <c r="AS1796" s="125" t="str">
        <f>IFERROR(VLOOKUP(V1796,'#Input Lists#'!$B$3:$D$46,3,FALSE),"")</f>
        <v/>
      </c>
      <c r="AT1796" s="125" t="str">
        <f>IFERROR(VLOOKUP(CONCATENATE(V1796," ",W1796),'#Input Lists#'!$K$3:$L$827,2,FALSE),"")</f>
        <v/>
      </c>
      <c r="AU1796" s="125">
        <f>IFERROR(VLOOKUP(AA1796,'#Input Lists#'!$BU$3:$BV$8,2,FALSE),"")</f>
        <v>1</v>
      </c>
      <c r="AV1796" s="118" t="str">
        <f>IFERROR(VLOOKUP(AB1796,'#Input Lists#'!$BO$3:$BP$9,2,FALSE),"")</f>
        <v/>
      </c>
      <c r="AW1796" s="118">
        <f>IFERROR(VLOOKUP(AC1796,'#Input Lists#'!$BL$3:$BM$7,2,FALSE),"")</f>
        <v>1</v>
      </c>
      <c r="AX1796" s="52" t="e">
        <f>VLOOKUP(AQ1796,'#Location List#'!$D$3:$K$150,4,FALSE)</f>
        <v>#N/A</v>
      </c>
      <c r="AY1796" s="273" t="e">
        <f>VLOOKUP(AX1796,'#Location List#'!$Z$3:$AA$13,2,FALSE)</f>
        <v>#N/A</v>
      </c>
      <c r="AZ1796" s="126" t="e">
        <f>VLOOKUP($AT1796,'#Input Lists#'!$L$3:$S$1033,6,FALSE)</f>
        <v>#N/A</v>
      </c>
      <c r="BA1796" s="239" t="e">
        <f>VLOOKUP($AT1796,'#Input Lists#'!$L$3:$S$833,7,FALSE)</f>
        <v>#N/A</v>
      </c>
      <c r="BB1796" s="239" t="e">
        <f>VLOOKUP($AT1796,'#Input Lists#'!$L$3:$S$833,8,FALSE)</f>
        <v>#N/A</v>
      </c>
      <c r="BC1796" s="91" t="str">
        <f t="shared" si="170"/>
        <v/>
      </c>
      <c r="BD1796" s="91" t="str">
        <f t="shared" si="171"/>
        <v/>
      </c>
      <c r="BE1796" s="15" t="str">
        <f t="shared" si="172"/>
        <v/>
      </c>
      <c r="BF1796" s="92" t="str">
        <f t="shared" si="173"/>
        <v>No Sighting Date</v>
      </c>
    </row>
    <row r="1797" spans="1:58" x14ac:dyDescent="0.25">
      <c r="A1797" s="118">
        <v>1792</v>
      </c>
      <c r="B1797" s="119"/>
      <c r="C1797" s="120"/>
      <c r="D1797" s="121"/>
      <c r="E1797" s="121"/>
      <c r="F1797" s="236"/>
      <c r="G1797" s="122" t="str">
        <f>IFERROR(VLOOKUP(F1797,'#Location List#'!$U$3:$V$1154,2,FALSE),"")</f>
        <v/>
      </c>
      <c r="H1797" s="120"/>
      <c r="I1797" s="120"/>
      <c r="J1797" s="120"/>
      <c r="K1797" s="120"/>
      <c r="L1797" s="120"/>
      <c r="M1797" s="120"/>
      <c r="N1797" s="120"/>
      <c r="O1797" s="120"/>
      <c r="P1797" s="120"/>
      <c r="Q1797" s="120"/>
      <c r="R1797" s="120"/>
      <c r="S1797" s="120"/>
      <c r="T1797" s="205">
        <f t="shared" si="168"/>
        <v>0</v>
      </c>
      <c r="U1797" s="205">
        <f t="shared" si="169"/>
        <v>0</v>
      </c>
      <c r="V1797" s="210"/>
      <c r="W1797" s="210"/>
      <c r="X1797" s="23" t="str">
        <f>IFERROR(VLOOKUP(AT1797,'#Input Lists#'!$L$3:$AH$833,3,FALSE)," ")</f>
        <v xml:space="preserve"> </v>
      </c>
      <c r="Y1797" s="23" t="str">
        <f>IFERROR(VLOOKUP(AT1797,'#Input Lists#'!$L$3:$AH$833,5,FALSE)," ")</f>
        <v xml:space="preserve"> </v>
      </c>
      <c r="Z1797" s="206" t="str">
        <f>IFERROR(VLOOKUP(AT1797,'#Input Lists#'!$L$3:$AH$833,9,FALSE)," ")</f>
        <v xml:space="preserve"> </v>
      </c>
      <c r="AA1797" s="119" t="s">
        <v>1527</v>
      </c>
      <c r="AB1797" s="120"/>
      <c r="AC1797" s="123"/>
      <c r="AD1797" s="123"/>
      <c r="AE1797" s="123"/>
      <c r="AF1797" s="123"/>
      <c r="AG1797" s="123"/>
      <c r="AH1797" s="123"/>
      <c r="AI1797" s="123"/>
      <c r="AJ1797" s="123"/>
      <c r="AK1797" s="123"/>
      <c r="AL1797" s="123"/>
      <c r="AM1797" s="123"/>
      <c r="AN1797" s="123"/>
      <c r="AO1797" s="123"/>
      <c r="AP1797" s="120"/>
      <c r="AQ1797" s="125" t="str">
        <f>IFERROR(VLOOKUP(G1797,'#Location List#'!$C$3:$D$150,2,FALSE),"")</f>
        <v/>
      </c>
      <c r="AR1797" s="125" t="str">
        <f>IFERROR(VLOOKUP(F1797,'#Location List#'!$Q$3:$R$1154,2,FALSE),"")</f>
        <v/>
      </c>
      <c r="AS1797" s="125" t="str">
        <f>IFERROR(VLOOKUP(V1797,'#Input Lists#'!$B$3:$D$46,3,FALSE),"")</f>
        <v/>
      </c>
      <c r="AT1797" s="125" t="str">
        <f>IFERROR(VLOOKUP(CONCATENATE(V1797," ",W1797),'#Input Lists#'!$K$3:$L$827,2,FALSE),"")</f>
        <v/>
      </c>
      <c r="AU1797" s="125">
        <f>IFERROR(VLOOKUP(AA1797,'#Input Lists#'!$BU$3:$BV$8,2,FALSE),"")</f>
        <v>1</v>
      </c>
      <c r="AV1797" s="118" t="str">
        <f>IFERROR(VLOOKUP(AB1797,'#Input Lists#'!$BO$3:$BP$9,2,FALSE),"")</f>
        <v/>
      </c>
      <c r="AW1797" s="118">
        <f>IFERROR(VLOOKUP(AC1797,'#Input Lists#'!$BL$3:$BM$7,2,FALSE),"")</f>
        <v>1</v>
      </c>
      <c r="AX1797" s="52" t="e">
        <f>VLOOKUP(AQ1797,'#Location List#'!$D$3:$K$150,4,FALSE)</f>
        <v>#N/A</v>
      </c>
      <c r="AY1797" s="273" t="e">
        <f>VLOOKUP(AX1797,'#Location List#'!$Z$3:$AA$13,2,FALSE)</f>
        <v>#N/A</v>
      </c>
      <c r="AZ1797" s="126" t="e">
        <f>VLOOKUP($AT1797,'#Input Lists#'!$L$3:$S$1033,6,FALSE)</f>
        <v>#N/A</v>
      </c>
      <c r="BA1797" s="239" t="e">
        <f>VLOOKUP($AT1797,'#Input Lists#'!$L$3:$S$833,7,FALSE)</f>
        <v>#N/A</v>
      </c>
      <c r="BB1797" s="239" t="e">
        <f>VLOOKUP($AT1797,'#Input Lists#'!$L$3:$S$833,8,FALSE)</f>
        <v>#N/A</v>
      </c>
      <c r="BC1797" s="91" t="str">
        <f t="shared" si="170"/>
        <v/>
      </c>
      <c r="BD1797" s="91" t="str">
        <f t="shared" si="171"/>
        <v/>
      </c>
      <c r="BE1797" s="15" t="str">
        <f t="shared" si="172"/>
        <v/>
      </c>
      <c r="BF1797" s="92" t="str">
        <f t="shared" si="173"/>
        <v>No Sighting Date</v>
      </c>
    </row>
    <row r="1798" spans="1:58" x14ac:dyDescent="0.25">
      <c r="A1798" s="118">
        <v>1793</v>
      </c>
      <c r="B1798" s="119"/>
      <c r="C1798" s="120"/>
      <c r="D1798" s="121"/>
      <c r="E1798" s="121"/>
      <c r="F1798" s="236"/>
      <c r="G1798" s="122" t="str">
        <f>IFERROR(VLOOKUP(F1798,'#Location List#'!$U$3:$V$1154,2,FALSE),"")</f>
        <v/>
      </c>
      <c r="H1798" s="120"/>
      <c r="I1798" s="120"/>
      <c r="J1798" s="120"/>
      <c r="K1798" s="120"/>
      <c r="L1798" s="120"/>
      <c r="M1798" s="120"/>
      <c r="N1798" s="120"/>
      <c r="O1798" s="120"/>
      <c r="P1798" s="120"/>
      <c r="Q1798" s="120"/>
      <c r="R1798" s="120"/>
      <c r="S1798" s="120"/>
      <c r="T1798" s="205">
        <f t="shared" si="168"/>
        <v>0</v>
      </c>
      <c r="U1798" s="205">
        <f t="shared" si="169"/>
        <v>0</v>
      </c>
      <c r="V1798" s="210"/>
      <c r="W1798" s="210"/>
      <c r="X1798" s="23" t="str">
        <f>IFERROR(VLOOKUP(AT1798,'#Input Lists#'!$L$3:$AH$833,3,FALSE)," ")</f>
        <v xml:space="preserve"> </v>
      </c>
      <c r="Y1798" s="23" t="str">
        <f>IFERROR(VLOOKUP(AT1798,'#Input Lists#'!$L$3:$AH$833,5,FALSE)," ")</f>
        <v xml:space="preserve"> </v>
      </c>
      <c r="Z1798" s="206" t="str">
        <f>IFERROR(VLOOKUP(AT1798,'#Input Lists#'!$L$3:$AH$833,9,FALSE)," ")</f>
        <v xml:space="preserve"> </v>
      </c>
      <c r="AA1798" s="119" t="s">
        <v>1527</v>
      </c>
      <c r="AB1798" s="120"/>
      <c r="AC1798" s="123"/>
      <c r="AD1798" s="123"/>
      <c r="AE1798" s="123"/>
      <c r="AF1798" s="123"/>
      <c r="AG1798" s="123"/>
      <c r="AH1798" s="123"/>
      <c r="AI1798" s="123"/>
      <c r="AJ1798" s="123"/>
      <c r="AK1798" s="123"/>
      <c r="AL1798" s="123"/>
      <c r="AM1798" s="123"/>
      <c r="AN1798" s="123"/>
      <c r="AO1798" s="123"/>
      <c r="AP1798" s="120"/>
      <c r="AQ1798" s="125" t="str">
        <f>IFERROR(VLOOKUP(G1798,'#Location List#'!$C$3:$D$150,2,FALSE),"")</f>
        <v/>
      </c>
      <c r="AR1798" s="125" t="str">
        <f>IFERROR(VLOOKUP(F1798,'#Location List#'!$Q$3:$R$1154,2,FALSE),"")</f>
        <v/>
      </c>
      <c r="AS1798" s="125" t="str">
        <f>IFERROR(VLOOKUP(V1798,'#Input Lists#'!$B$3:$D$46,3,FALSE),"")</f>
        <v/>
      </c>
      <c r="AT1798" s="125" t="str">
        <f>IFERROR(VLOOKUP(CONCATENATE(V1798," ",W1798),'#Input Lists#'!$K$3:$L$827,2,FALSE),"")</f>
        <v/>
      </c>
      <c r="AU1798" s="125">
        <f>IFERROR(VLOOKUP(AA1798,'#Input Lists#'!$BU$3:$BV$8,2,FALSE),"")</f>
        <v>1</v>
      </c>
      <c r="AV1798" s="118" t="str">
        <f>IFERROR(VLOOKUP(AB1798,'#Input Lists#'!$BO$3:$BP$9,2,FALSE),"")</f>
        <v/>
      </c>
      <c r="AW1798" s="118">
        <f>IFERROR(VLOOKUP(AC1798,'#Input Lists#'!$BL$3:$BM$7,2,FALSE),"")</f>
        <v>1</v>
      </c>
      <c r="AX1798" s="52" t="e">
        <f>VLOOKUP(AQ1798,'#Location List#'!$D$3:$K$150,4,FALSE)</f>
        <v>#N/A</v>
      </c>
      <c r="AY1798" s="273" t="e">
        <f>VLOOKUP(AX1798,'#Location List#'!$Z$3:$AA$13,2,FALSE)</f>
        <v>#N/A</v>
      </c>
      <c r="AZ1798" s="126" t="e">
        <f>VLOOKUP($AT1798,'#Input Lists#'!$L$3:$S$1033,6,FALSE)</f>
        <v>#N/A</v>
      </c>
      <c r="BA1798" s="239" t="e">
        <f>VLOOKUP($AT1798,'#Input Lists#'!$L$3:$S$833,7,FALSE)</f>
        <v>#N/A</v>
      </c>
      <c r="BB1798" s="239" t="e">
        <f>VLOOKUP($AT1798,'#Input Lists#'!$L$3:$S$833,8,FALSE)</f>
        <v>#N/A</v>
      </c>
      <c r="BC1798" s="91" t="str">
        <f t="shared" si="170"/>
        <v/>
      </c>
      <c r="BD1798" s="91" t="str">
        <f t="shared" si="171"/>
        <v/>
      </c>
      <c r="BE1798" s="15" t="str">
        <f t="shared" si="172"/>
        <v/>
      </c>
      <c r="BF1798" s="92" t="str">
        <f t="shared" si="173"/>
        <v>No Sighting Date</v>
      </c>
    </row>
    <row r="1799" spans="1:58" x14ac:dyDescent="0.25">
      <c r="A1799" s="118">
        <v>1794</v>
      </c>
      <c r="B1799" s="119"/>
      <c r="C1799" s="120"/>
      <c r="D1799" s="121"/>
      <c r="E1799" s="121"/>
      <c r="F1799" s="236"/>
      <c r="G1799" s="122" t="str">
        <f>IFERROR(VLOOKUP(F1799,'#Location List#'!$U$3:$V$1154,2,FALSE),"")</f>
        <v/>
      </c>
      <c r="H1799" s="120"/>
      <c r="I1799" s="120"/>
      <c r="J1799" s="120"/>
      <c r="K1799" s="120"/>
      <c r="L1799" s="120"/>
      <c r="M1799" s="120"/>
      <c r="N1799" s="120"/>
      <c r="O1799" s="120"/>
      <c r="P1799" s="120"/>
      <c r="Q1799" s="120"/>
      <c r="R1799" s="120"/>
      <c r="S1799" s="120"/>
      <c r="T1799" s="205">
        <f t="shared" si="168"/>
        <v>0</v>
      </c>
      <c r="U1799" s="205">
        <f t="shared" si="169"/>
        <v>0</v>
      </c>
      <c r="V1799" s="210"/>
      <c r="W1799" s="210"/>
      <c r="X1799" s="23" t="str">
        <f>IFERROR(VLOOKUP(AT1799,'#Input Lists#'!$L$3:$AH$833,3,FALSE)," ")</f>
        <v xml:space="preserve"> </v>
      </c>
      <c r="Y1799" s="23" t="str">
        <f>IFERROR(VLOOKUP(AT1799,'#Input Lists#'!$L$3:$AH$833,5,FALSE)," ")</f>
        <v xml:space="preserve"> </v>
      </c>
      <c r="Z1799" s="206" t="str">
        <f>IFERROR(VLOOKUP(AT1799,'#Input Lists#'!$L$3:$AH$833,9,FALSE)," ")</f>
        <v xml:space="preserve"> </v>
      </c>
      <c r="AA1799" s="119" t="s">
        <v>1527</v>
      </c>
      <c r="AB1799" s="120"/>
      <c r="AC1799" s="123"/>
      <c r="AD1799" s="123"/>
      <c r="AE1799" s="123"/>
      <c r="AF1799" s="123"/>
      <c r="AG1799" s="123"/>
      <c r="AH1799" s="123"/>
      <c r="AI1799" s="123"/>
      <c r="AJ1799" s="123"/>
      <c r="AK1799" s="123"/>
      <c r="AL1799" s="123"/>
      <c r="AM1799" s="123"/>
      <c r="AN1799" s="123"/>
      <c r="AO1799" s="123"/>
      <c r="AP1799" s="120"/>
      <c r="AQ1799" s="125" t="str">
        <f>IFERROR(VLOOKUP(G1799,'#Location List#'!$C$3:$D$150,2,FALSE),"")</f>
        <v/>
      </c>
      <c r="AR1799" s="125" t="str">
        <f>IFERROR(VLOOKUP(F1799,'#Location List#'!$Q$3:$R$1154,2,FALSE),"")</f>
        <v/>
      </c>
      <c r="AS1799" s="125" t="str">
        <f>IFERROR(VLOOKUP(V1799,'#Input Lists#'!$B$3:$D$46,3,FALSE),"")</f>
        <v/>
      </c>
      <c r="AT1799" s="125" t="str">
        <f>IFERROR(VLOOKUP(CONCATENATE(V1799," ",W1799),'#Input Lists#'!$K$3:$L$827,2,FALSE),"")</f>
        <v/>
      </c>
      <c r="AU1799" s="125">
        <f>IFERROR(VLOOKUP(AA1799,'#Input Lists#'!$BU$3:$BV$8,2,FALSE),"")</f>
        <v>1</v>
      </c>
      <c r="AV1799" s="118" t="str">
        <f>IFERROR(VLOOKUP(AB1799,'#Input Lists#'!$BO$3:$BP$9,2,FALSE),"")</f>
        <v/>
      </c>
      <c r="AW1799" s="118">
        <f>IFERROR(VLOOKUP(AC1799,'#Input Lists#'!$BL$3:$BM$7,2,FALSE),"")</f>
        <v>1</v>
      </c>
      <c r="AX1799" s="52" t="e">
        <f>VLOOKUP(AQ1799,'#Location List#'!$D$3:$K$150,4,FALSE)</f>
        <v>#N/A</v>
      </c>
      <c r="AY1799" s="273" t="e">
        <f>VLOOKUP(AX1799,'#Location List#'!$Z$3:$AA$13,2,FALSE)</f>
        <v>#N/A</v>
      </c>
      <c r="AZ1799" s="126" t="e">
        <f>VLOOKUP($AT1799,'#Input Lists#'!$L$3:$S$1033,6,FALSE)</f>
        <v>#N/A</v>
      </c>
      <c r="BA1799" s="239" t="e">
        <f>VLOOKUP($AT1799,'#Input Lists#'!$L$3:$S$833,7,FALSE)</f>
        <v>#N/A</v>
      </c>
      <c r="BB1799" s="239" t="e">
        <f>VLOOKUP($AT1799,'#Input Lists#'!$L$3:$S$833,8,FALSE)</f>
        <v>#N/A</v>
      </c>
      <c r="BC1799" s="91" t="str">
        <f t="shared" si="170"/>
        <v/>
      </c>
      <c r="BD1799" s="91" t="str">
        <f t="shared" si="171"/>
        <v/>
      </c>
      <c r="BE1799" s="15" t="str">
        <f t="shared" si="172"/>
        <v/>
      </c>
      <c r="BF1799" s="92" t="str">
        <f t="shared" si="173"/>
        <v>No Sighting Date</v>
      </c>
    </row>
    <row r="1800" spans="1:58" x14ac:dyDescent="0.25">
      <c r="A1800" s="118">
        <v>1795</v>
      </c>
      <c r="B1800" s="119"/>
      <c r="C1800" s="120"/>
      <c r="D1800" s="121"/>
      <c r="E1800" s="121"/>
      <c r="F1800" s="236"/>
      <c r="G1800" s="122" t="str">
        <f>IFERROR(VLOOKUP(F1800,'#Location List#'!$U$3:$V$1154,2,FALSE),"")</f>
        <v/>
      </c>
      <c r="H1800" s="120"/>
      <c r="I1800" s="120"/>
      <c r="J1800" s="120"/>
      <c r="K1800" s="120"/>
      <c r="L1800" s="120"/>
      <c r="M1800" s="120"/>
      <c r="N1800" s="120"/>
      <c r="O1800" s="120"/>
      <c r="P1800" s="120"/>
      <c r="Q1800" s="120"/>
      <c r="R1800" s="120"/>
      <c r="S1800" s="120"/>
      <c r="T1800" s="205">
        <f t="shared" si="168"/>
        <v>0</v>
      </c>
      <c r="U1800" s="205">
        <f t="shared" si="169"/>
        <v>0</v>
      </c>
      <c r="V1800" s="210"/>
      <c r="W1800" s="210"/>
      <c r="X1800" s="23" t="str">
        <f>IFERROR(VLOOKUP(AT1800,'#Input Lists#'!$L$3:$AH$833,3,FALSE)," ")</f>
        <v xml:space="preserve"> </v>
      </c>
      <c r="Y1800" s="23" t="str">
        <f>IFERROR(VLOOKUP(AT1800,'#Input Lists#'!$L$3:$AH$833,5,FALSE)," ")</f>
        <v xml:space="preserve"> </v>
      </c>
      <c r="Z1800" s="206" t="str">
        <f>IFERROR(VLOOKUP(AT1800,'#Input Lists#'!$L$3:$AH$833,9,FALSE)," ")</f>
        <v xml:space="preserve"> </v>
      </c>
      <c r="AA1800" s="119" t="s">
        <v>1527</v>
      </c>
      <c r="AB1800" s="120"/>
      <c r="AC1800" s="123"/>
      <c r="AD1800" s="123"/>
      <c r="AE1800" s="123"/>
      <c r="AF1800" s="123"/>
      <c r="AG1800" s="123"/>
      <c r="AH1800" s="123"/>
      <c r="AI1800" s="123"/>
      <c r="AJ1800" s="123"/>
      <c r="AK1800" s="123"/>
      <c r="AL1800" s="123"/>
      <c r="AM1800" s="123"/>
      <c r="AN1800" s="123"/>
      <c r="AO1800" s="123"/>
      <c r="AP1800" s="120"/>
      <c r="AQ1800" s="125" t="str">
        <f>IFERROR(VLOOKUP(G1800,'#Location List#'!$C$3:$D$150,2,FALSE),"")</f>
        <v/>
      </c>
      <c r="AR1800" s="125" t="str">
        <f>IFERROR(VLOOKUP(F1800,'#Location List#'!$Q$3:$R$1154,2,FALSE),"")</f>
        <v/>
      </c>
      <c r="AS1800" s="125" t="str">
        <f>IFERROR(VLOOKUP(V1800,'#Input Lists#'!$B$3:$D$46,3,FALSE),"")</f>
        <v/>
      </c>
      <c r="AT1800" s="125" t="str">
        <f>IFERROR(VLOOKUP(CONCATENATE(V1800," ",W1800),'#Input Lists#'!$K$3:$L$827,2,FALSE),"")</f>
        <v/>
      </c>
      <c r="AU1800" s="125">
        <f>IFERROR(VLOOKUP(AA1800,'#Input Lists#'!$BU$3:$BV$8,2,FALSE),"")</f>
        <v>1</v>
      </c>
      <c r="AV1800" s="118" t="str">
        <f>IFERROR(VLOOKUP(AB1800,'#Input Lists#'!$BO$3:$BP$9,2,FALSE),"")</f>
        <v/>
      </c>
      <c r="AW1800" s="118">
        <f>IFERROR(VLOOKUP(AC1800,'#Input Lists#'!$BL$3:$BM$7,2,FALSE),"")</f>
        <v>1</v>
      </c>
      <c r="AX1800" s="52" t="e">
        <f>VLOOKUP(AQ1800,'#Location List#'!$D$3:$K$150,4,FALSE)</f>
        <v>#N/A</v>
      </c>
      <c r="AY1800" s="273" t="e">
        <f>VLOOKUP(AX1800,'#Location List#'!$Z$3:$AA$13,2,FALSE)</f>
        <v>#N/A</v>
      </c>
      <c r="AZ1800" s="126" t="e">
        <f>VLOOKUP($AT1800,'#Input Lists#'!$L$3:$S$1033,6,FALSE)</f>
        <v>#N/A</v>
      </c>
      <c r="BA1800" s="239" t="e">
        <f>VLOOKUP($AT1800,'#Input Lists#'!$L$3:$S$833,7,FALSE)</f>
        <v>#N/A</v>
      </c>
      <c r="BB1800" s="239" t="e">
        <f>VLOOKUP($AT1800,'#Input Lists#'!$L$3:$S$833,8,FALSE)</f>
        <v>#N/A</v>
      </c>
      <c r="BC1800" s="91" t="str">
        <f t="shared" si="170"/>
        <v/>
      </c>
      <c r="BD1800" s="91" t="str">
        <f t="shared" si="171"/>
        <v/>
      </c>
      <c r="BE1800" s="15" t="str">
        <f t="shared" si="172"/>
        <v/>
      </c>
      <c r="BF1800" s="92" t="str">
        <f t="shared" si="173"/>
        <v>No Sighting Date</v>
      </c>
    </row>
    <row r="1801" spans="1:58" x14ac:dyDescent="0.25">
      <c r="A1801" s="118">
        <v>1796</v>
      </c>
      <c r="B1801" s="119"/>
      <c r="C1801" s="120"/>
      <c r="D1801" s="121"/>
      <c r="E1801" s="121"/>
      <c r="F1801" s="236"/>
      <c r="G1801" s="122" t="str">
        <f>IFERROR(VLOOKUP(F1801,'#Location List#'!$U$3:$V$1154,2,FALSE),"")</f>
        <v/>
      </c>
      <c r="H1801" s="120"/>
      <c r="I1801" s="120"/>
      <c r="J1801" s="120"/>
      <c r="K1801" s="120"/>
      <c r="L1801" s="120"/>
      <c r="M1801" s="120"/>
      <c r="N1801" s="120"/>
      <c r="O1801" s="120"/>
      <c r="P1801" s="120"/>
      <c r="Q1801" s="120"/>
      <c r="R1801" s="120"/>
      <c r="S1801" s="120"/>
      <c r="T1801" s="205">
        <f t="shared" si="168"/>
        <v>0</v>
      </c>
      <c r="U1801" s="205">
        <f t="shared" si="169"/>
        <v>0</v>
      </c>
      <c r="V1801" s="210"/>
      <c r="W1801" s="210"/>
      <c r="X1801" s="23" t="str">
        <f>IFERROR(VLOOKUP(AT1801,'#Input Lists#'!$L$3:$AH$833,3,FALSE)," ")</f>
        <v xml:space="preserve"> </v>
      </c>
      <c r="Y1801" s="23" t="str">
        <f>IFERROR(VLOOKUP(AT1801,'#Input Lists#'!$L$3:$AH$833,5,FALSE)," ")</f>
        <v xml:space="preserve"> </v>
      </c>
      <c r="Z1801" s="206" t="str">
        <f>IFERROR(VLOOKUP(AT1801,'#Input Lists#'!$L$3:$AH$833,9,FALSE)," ")</f>
        <v xml:space="preserve"> </v>
      </c>
      <c r="AA1801" s="119" t="s">
        <v>1527</v>
      </c>
      <c r="AB1801" s="120"/>
      <c r="AC1801" s="123"/>
      <c r="AD1801" s="123"/>
      <c r="AE1801" s="123"/>
      <c r="AF1801" s="123"/>
      <c r="AG1801" s="123"/>
      <c r="AH1801" s="123"/>
      <c r="AI1801" s="123"/>
      <c r="AJ1801" s="123"/>
      <c r="AK1801" s="123"/>
      <c r="AL1801" s="123"/>
      <c r="AM1801" s="123"/>
      <c r="AN1801" s="123"/>
      <c r="AO1801" s="123"/>
      <c r="AP1801" s="120"/>
      <c r="AQ1801" s="125" t="str">
        <f>IFERROR(VLOOKUP(G1801,'#Location List#'!$C$3:$D$150,2,FALSE),"")</f>
        <v/>
      </c>
      <c r="AR1801" s="125" t="str">
        <f>IFERROR(VLOOKUP(F1801,'#Location List#'!$Q$3:$R$1154,2,FALSE),"")</f>
        <v/>
      </c>
      <c r="AS1801" s="125" t="str">
        <f>IFERROR(VLOOKUP(V1801,'#Input Lists#'!$B$3:$D$46,3,FALSE),"")</f>
        <v/>
      </c>
      <c r="AT1801" s="125" t="str">
        <f>IFERROR(VLOOKUP(CONCATENATE(V1801," ",W1801),'#Input Lists#'!$K$3:$L$827,2,FALSE),"")</f>
        <v/>
      </c>
      <c r="AU1801" s="125">
        <f>IFERROR(VLOOKUP(AA1801,'#Input Lists#'!$BU$3:$BV$8,2,FALSE),"")</f>
        <v>1</v>
      </c>
      <c r="AV1801" s="118" t="str">
        <f>IFERROR(VLOOKUP(AB1801,'#Input Lists#'!$BO$3:$BP$9,2,FALSE),"")</f>
        <v/>
      </c>
      <c r="AW1801" s="118">
        <f>IFERROR(VLOOKUP(AC1801,'#Input Lists#'!$BL$3:$BM$7,2,FALSE),"")</f>
        <v>1</v>
      </c>
      <c r="AX1801" s="52" t="e">
        <f>VLOOKUP(AQ1801,'#Location List#'!$D$3:$K$150,4,FALSE)</f>
        <v>#N/A</v>
      </c>
      <c r="AY1801" s="273" t="e">
        <f>VLOOKUP(AX1801,'#Location List#'!$Z$3:$AA$13,2,FALSE)</f>
        <v>#N/A</v>
      </c>
      <c r="AZ1801" s="126" t="e">
        <f>VLOOKUP($AT1801,'#Input Lists#'!$L$3:$S$1033,6,FALSE)</f>
        <v>#N/A</v>
      </c>
      <c r="BA1801" s="239" t="e">
        <f>VLOOKUP($AT1801,'#Input Lists#'!$L$3:$S$833,7,FALSE)</f>
        <v>#N/A</v>
      </c>
      <c r="BB1801" s="239" t="e">
        <f>VLOOKUP($AT1801,'#Input Lists#'!$L$3:$S$833,8,FALSE)</f>
        <v>#N/A</v>
      </c>
      <c r="BC1801" s="91" t="str">
        <f t="shared" si="170"/>
        <v/>
      </c>
      <c r="BD1801" s="91" t="str">
        <f t="shared" si="171"/>
        <v/>
      </c>
      <c r="BE1801" s="15" t="str">
        <f t="shared" si="172"/>
        <v/>
      </c>
      <c r="BF1801" s="92" t="str">
        <f t="shared" si="173"/>
        <v>No Sighting Date</v>
      </c>
    </row>
    <row r="1802" spans="1:58" x14ac:dyDescent="0.25">
      <c r="A1802" s="118">
        <v>1797</v>
      </c>
      <c r="B1802" s="119"/>
      <c r="C1802" s="120"/>
      <c r="D1802" s="121"/>
      <c r="E1802" s="121"/>
      <c r="F1802" s="236"/>
      <c r="G1802" s="122" t="str">
        <f>IFERROR(VLOOKUP(F1802,'#Location List#'!$U$3:$V$1154,2,FALSE),"")</f>
        <v/>
      </c>
      <c r="H1802" s="120"/>
      <c r="I1802" s="120"/>
      <c r="J1802" s="120"/>
      <c r="K1802" s="120"/>
      <c r="L1802" s="120"/>
      <c r="M1802" s="120"/>
      <c r="N1802" s="120"/>
      <c r="O1802" s="120"/>
      <c r="P1802" s="120"/>
      <c r="Q1802" s="120"/>
      <c r="R1802" s="120"/>
      <c r="S1802" s="120"/>
      <c r="T1802" s="205">
        <f t="shared" si="168"/>
        <v>0</v>
      </c>
      <c r="U1802" s="205">
        <f t="shared" si="169"/>
        <v>0</v>
      </c>
      <c r="V1802" s="210"/>
      <c r="W1802" s="210"/>
      <c r="X1802" s="23" t="str">
        <f>IFERROR(VLOOKUP(AT1802,'#Input Lists#'!$L$3:$AH$833,3,FALSE)," ")</f>
        <v xml:space="preserve"> </v>
      </c>
      <c r="Y1802" s="23" t="str">
        <f>IFERROR(VLOOKUP(AT1802,'#Input Lists#'!$L$3:$AH$833,5,FALSE)," ")</f>
        <v xml:space="preserve"> </v>
      </c>
      <c r="Z1802" s="206" t="str">
        <f>IFERROR(VLOOKUP(AT1802,'#Input Lists#'!$L$3:$AH$833,9,FALSE)," ")</f>
        <v xml:space="preserve"> </v>
      </c>
      <c r="AA1802" s="119" t="s">
        <v>1527</v>
      </c>
      <c r="AB1802" s="120"/>
      <c r="AC1802" s="123"/>
      <c r="AD1802" s="123"/>
      <c r="AE1802" s="123"/>
      <c r="AF1802" s="123"/>
      <c r="AG1802" s="123"/>
      <c r="AH1802" s="123"/>
      <c r="AI1802" s="123"/>
      <c r="AJ1802" s="123"/>
      <c r="AK1802" s="123"/>
      <c r="AL1802" s="123"/>
      <c r="AM1802" s="123"/>
      <c r="AN1802" s="123"/>
      <c r="AO1802" s="123"/>
      <c r="AP1802" s="120"/>
      <c r="AQ1802" s="125" t="str">
        <f>IFERROR(VLOOKUP(G1802,'#Location List#'!$C$3:$D$150,2,FALSE),"")</f>
        <v/>
      </c>
      <c r="AR1802" s="125" t="str">
        <f>IFERROR(VLOOKUP(F1802,'#Location List#'!$Q$3:$R$1154,2,FALSE),"")</f>
        <v/>
      </c>
      <c r="AS1802" s="125" t="str">
        <f>IFERROR(VLOOKUP(V1802,'#Input Lists#'!$B$3:$D$46,3,FALSE),"")</f>
        <v/>
      </c>
      <c r="AT1802" s="125" t="str">
        <f>IFERROR(VLOOKUP(CONCATENATE(V1802," ",W1802),'#Input Lists#'!$K$3:$L$827,2,FALSE),"")</f>
        <v/>
      </c>
      <c r="AU1802" s="125">
        <f>IFERROR(VLOOKUP(AA1802,'#Input Lists#'!$BU$3:$BV$8,2,FALSE),"")</f>
        <v>1</v>
      </c>
      <c r="AV1802" s="118" t="str">
        <f>IFERROR(VLOOKUP(AB1802,'#Input Lists#'!$BO$3:$BP$9,2,FALSE),"")</f>
        <v/>
      </c>
      <c r="AW1802" s="118">
        <f>IFERROR(VLOOKUP(AC1802,'#Input Lists#'!$BL$3:$BM$7,2,FALSE),"")</f>
        <v>1</v>
      </c>
      <c r="AX1802" s="52" t="e">
        <f>VLOOKUP(AQ1802,'#Location List#'!$D$3:$K$150,4,FALSE)</f>
        <v>#N/A</v>
      </c>
      <c r="AY1802" s="273" t="e">
        <f>VLOOKUP(AX1802,'#Location List#'!$Z$3:$AA$13,2,FALSE)</f>
        <v>#N/A</v>
      </c>
      <c r="AZ1802" s="126" t="e">
        <f>VLOOKUP($AT1802,'#Input Lists#'!$L$3:$S$1033,6,FALSE)</f>
        <v>#N/A</v>
      </c>
      <c r="BA1802" s="239" t="e">
        <f>VLOOKUP($AT1802,'#Input Lists#'!$L$3:$S$833,7,FALSE)</f>
        <v>#N/A</v>
      </c>
      <c r="BB1802" s="239" t="e">
        <f>VLOOKUP($AT1802,'#Input Lists#'!$L$3:$S$833,8,FALSE)</f>
        <v>#N/A</v>
      </c>
      <c r="BC1802" s="91" t="str">
        <f t="shared" si="170"/>
        <v/>
      </c>
      <c r="BD1802" s="91" t="str">
        <f t="shared" si="171"/>
        <v/>
      </c>
      <c r="BE1802" s="15" t="str">
        <f t="shared" si="172"/>
        <v/>
      </c>
      <c r="BF1802" s="92" t="str">
        <f t="shared" si="173"/>
        <v>No Sighting Date</v>
      </c>
    </row>
    <row r="1803" spans="1:58" x14ac:dyDescent="0.25">
      <c r="A1803" s="118">
        <v>1798</v>
      </c>
      <c r="B1803" s="119"/>
      <c r="C1803" s="120"/>
      <c r="D1803" s="121"/>
      <c r="E1803" s="121"/>
      <c r="F1803" s="236"/>
      <c r="G1803" s="122" t="str">
        <f>IFERROR(VLOOKUP(F1803,'#Location List#'!$U$3:$V$1154,2,FALSE),"")</f>
        <v/>
      </c>
      <c r="H1803" s="120"/>
      <c r="I1803" s="120"/>
      <c r="J1803" s="120"/>
      <c r="K1803" s="120"/>
      <c r="L1803" s="120"/>
      <c r="M1803" s="120"/>
      <c r="N1803" s="120"/>
      <c r="O1803" s="120"/>
      <c r="P1803" s="120"/>
      <c r="Q1803" s="120"/>
      <c r="R1803" s="120"/>
      <c r="S1803" s="120"/>
      <c r="T1803" s="205">
        <f t="shared" si="168"/>
        <v>0</v>
      </c>
      <c r="U1803" s="205">
        <f t="shared" si="169"/>
        <v>0</v>
      </c>
      <c r="V1803" s="210"/>
      <c r="W1803" s="210"/>
      <c r="X1803" s="23" t="str">
        <f>IFERROR(VLOOKUP(AT1803,'#Input Lists#'!$L$3:$AH$833,3,FALSE)," ")</f>
        <v xml:space="preserve"> </v>
      </c>
      <c r="Y1803" s="23" t="str">
        <f>IFERROR(VLOOKUP(AT1803,'#Input Lists#'!$L$3:$AH$833,5,FALSE)," ")</f>
        <v xml:space="preserve"> </v>
      </c>
      <c r="Z1803" s="206" t="str">
        <f>IFERROR(VLOOKUP(AT1803,'#Input Lists#'!$L$3:$AH$833,9,FALSE)," ")</f>
        <v xml:space="preserve"> </v>
      </c>
      <c r="AA1803" s="119" t="s">
        <v>1527</v>
      </c>
      <c r="AB1803" s="120"/>
      <c r="AC1803" s="123"/>
      <c r="AD1803" s="123"/>
      <c r="AE1803" s="123"/>
      <c r="AF1803" s="123"/>
      <c r="AG1803" s="123"/>
      <c r="AH1803" s="123"/>
      <c r="AI1803" s="123"/>
      <c r="AJ1803" s="123"/>
      <c r="AK1803" s="123"/>
      <c r="AL1803" s="123"/>
      <c r="AM1803" s="123"/>
      <c r="AN1803" s="123"/>
      <c r="AO1803" s="123"/>
      <c r="AP1803" s="120"/>
      <c r="AQ1803" s="125" t="str">
        <f>IFERROR(VLOOKUP(G1803,'#Location List#'!$C$3:$D$150,2,FALSE),"")</f>
        <v/>
      </c>
      <c r="AR1803" s="125" t="str">
        <f>IFERROR(VLOOKUP(F1803,'#Location List#'!$Q$3:$R$1154,2,FALSE),"")</f>
        <v/>
      </c>
      <c r="AS1803" s="125" t="str">
        <f>IFERROR(VLOOKUP(V1803,'#Input Lists#'!$B$3:$D$46,3,FALSE),"")</f>
        <v/>
      </c>
      <c r="AT1803" s="125" t="str">
        <f>IFERROR(VLOOKUP(CONCATENATE(V1803," ",W1803),'#Input Lists#'!$K$3:$L$827,2,FALSE),"")</f>
        <v/>
      </c>
      <c r="AU1803" s="125">
        <f>IFERROR(VLOOKUP(AA1803,'#Input Lists#'!$BU$3:$BV$8,2,FALSE),"")</f>
        <v>1</v>
      </c>
      <c r="AV1803" s="118" t="str">
        <f>IFERROR(VLOOKUP(AB1803,'#Input Lists#'!$BO$3:$BP$9,2,FALSE),"")</f>
        <v/>
      </c>
      <c r="AW1803" s="118">
        <f>IFERROR(VLOOKUP(AC1803,'#Input Lists#'!$BL$3:$BM$7,2,FALSE),"")</f>
        <v>1</v>
      </c>
      <c r="AX1803" s="52" t="e">
        <f>VLOOKUP(AQ1803,'#Location List#'!$D$3:$K$150,4,FALSE)</f>
        <v>#N/A</v>
      </c>
      <c r="AY1803" s="273" t="e">
        <f>VLOOKUP(AX1803,'#Location List#'!$Z$3:$AA$13,2,FALSE)</f>
        <v>#N/A</v>
      </c>
      <c r="AZ1803" s="126" t="e">
        <f>VLOOKUP($AT1803,'#Input Lists#'!$L$3:$S$1033,6,FALSE)</f>
        <v>#N/A</v>
      </c>
      <c r="BA1803" s="239" t="e">
        <f>VLOOKUP($AT1803,'#Input Lists#'!$L$3:$S$833,7,FALSE)</f>
        <v>#N/A</v>
      </c>
      <c r="BB1803" s="239" t="e">
        <f>VLOOKUP($AT1803,'#Input Lists#'!$L$3:$S$833,8,FALSE)</f>
        <v>#N/A</v>
      </c>
      <c r="BC1803" s="91" t="str">
        <f t="shared" si="170"/>
        <v/>
      </c>
      <c r="BD1803" s="91" t="str">
        <f t="shared" si="171"/>
        <v/>
      </c>
      <c r="BE1803" s="15" t="str">
        <f t="shared" si="172"/>
        <v/>
      </c>
      <c r="BF1803" s="92" t="str">
        <f t="shared" si="173"/>
        <v>No Sighting Date</v>
      </c>
    </row>
    <row r="1804" spans="1:58" x14ac:dyDescent="0.25">
      <c r="A1804" s="118">
        <v>1799</v>
      </c>
      <c r="B1804" s="119"/>
      <c r="C1804" s="120"/>
      <c r="D1804" s="121"/>
      <c r="E1804" s="121"/>
      <c r="F1804" s="236"/>
      <c r="G1804" s="122" t="str">
        <f>IFERROR(VLOOKUP(F1804,'#Location List#'!$U$3:$V$1154,2,FALSE),"")</f>
        <v/>
      </c>
      <c r="H1804" s="120"/>
      <c r="I1804" s="120"/>
      <c r="J1804" s="120"/>
      <c r="K1804" s="120"/>
      <c r="L1804" s="120"/>
      <c r="M1804" s="120"/>
      <c r="N1804" s="120"/>
      <c r="O1804" s="120"/>
      <c r="P1804" s="120"/>
      <c r="Q1804" s="120"/>
      <c r="R1804" s="120"/>
      <c r="S1804" s="120"/>
      <c r="T1804" s="205">
        <f t="shared" si="168"/>
        <v>0</v>
      </c>
      <c r="U1804" s="205">
        <f t="shared" si="169"/>
        <v>0</v>
      </c>
      <c r="V1804" s="210"/>
      <c r="W1804" s="210"/>
      <c r="X1804" s="23" t="str">
        <f>IFERROR(VLOOKUP(AT1804,'#Input Lists#'!$L$3:$AH$833,3,FALSE)," ")</f>
        <v xml:space="preserve"> </v>
      </c>
      <c r="Y1804" s="23" t="str">
        <f>IFERROR(VLOOKUP(AT1804,'#Input Lists#'!$L$3:$AH$833,5,FALSE)," ")</f>
        <v xml:space="preserve"> </v>
      </c>
      <c r="Z1804" s="206" t="str">
        <f>IFERROR(VLOOKUP(AT1804,'#Input Lists#'!$L$3:$AH$833,9,FALSE)," ")</f>
        <v xml:space="preserve"> </v>
      </c>
      <c r="AA1804" s="119" t="s">
        <v>1527</v>
      </c>
      <c r="AB1804" s="120"/>
      <c r="AC1804" s="123"/>
      <c r="AD1804" s="123"/>
      <c r="AE1804" s="123"/>
      <c r="AF1804" s="123"/>
      <c r="AG1804" s="123"/>
      <c r="AH1804" s="123"/>
      <c r="AI1804" s="123"/>
      <c r="AJ1804" s="123"/>
      <c r="AK1804" s="123"/>
      <c r="AL1804" s="123"/>
      <c r="AM1804" s="123"/>
      <c r="AN1804" s="123"/>
      <c r="AO1804" s="123"/>
      <c r="AP1804" s="120"/>
      <c r="AQ1804" s="125" t="str">
        <f>IFERROR(VLOOKUP(G1804,'#Location List#'!$C$3:$D$150,2,FALSE),"")</f>
        <v/>
      </c>
      <c r="AR1804" s="125" t="str">
        <f>IFERROR(VLOOKUP(F1804,'#Location List#'!$Q$3:$R$1154,2,FALSE),"")</f>
        <v/>
      </c>
      <c r="AS1804" s="125" t="str">
        <f>IFERROR(VLOOKUP(V1804,'#Input Lists#'!$B$3:$D$46,3,FALSE),"")</f>
        <v/>
      </c>
      <c r="AT1804" s="125" t="str">
        <f>IFERROR(VLOOKUP(CONCATENATE(V1804," ",W1804),'#Input Lists#'!$K$3:$L$827,2,FALSE),"")</f>
        <v/>
      </c>
      <c r="AU1804" s="125">
        <f>IFERROR(VLOOKUP(AA1804,'#Input Lists#'!$BU$3:$BV$8,2,FALSE),"")</f>
        <v>1</v>
      </c>
      <c r="AV1804" s="118" t="str">
        <f>IFERROR(VLOOKUP(AB1804,'#Input Lists#'!$BO$3:$BP$9,2,FALSE),"")</f>
        <v/>
      </c>
      <c r="AW1804" s="118">
        <f>IFERROR(VLOOKUP(AC1804,'#Input Lists#'!$BL$3:$BM$7,2,FALSE),"")</f>
        <v>1</v>
      </c>
      <c r="AX1804" s="52" t="e">
        <f>VLOOKUP(AQ1804,'#Location List#'!$D$3:$K$150,4,FALSE)</f>
        <v>#N/A</v>
      </c>
      <c r="AY1804" s="273" t="e">
        <f>VLOOKUP(AX1804,'#Location List#'!$Z$3:$AA$13,2,FALSE)</f>
        <v>#N/A</v>
      </c>
      <c r="AZ1804" s="126" t="e">
        <f>VLOOKUP($AT1804,'#Input Lists#'!$L$3:$S$1033,6,FALSE)</f>
        <v>#N/A</v>
      </c>
      <c r="BA1804" s="239" t="e">
        <f>VLOOKUP($AT1804,'#Input Lists#'!$L$3:$S$833,7,FALSE)</f>
        <v>#N/A</v>
      </c>
      <c r="BB1804" s="239" t="e">
        <f>VLOOKUP($AT1804,'#Input Lists#'!$L$3:$S$833,8,FALSE)</f>
        <v>#N/A</v>
      </c>
      <c r="BC1804" s="91" t="str">
        <f t="shared" si="170"/>
        <v/>
      </c>
      <c r="BD1804" s="91" t="str">
        <f t="shared" si="171"/>
        <v/>
      </c>
      <c r="BE1804" s="15" t="str">
        <f t="shared" si="172"/>
        <v/>
      </c>
      <c r="BF1804" s="92" t="str">
        <f t="shared" si="173"/>
        <v>No Sighting Date</v>
      </c>
    </row>
    <row r="1805" spans="1:58" x14ac:dyDescent="0.25">
      <c r="A1805" s="118">
        <v>1800</v>
      </c>
      <c r="B1805" s="119"/>
      <c r="C1805" s="120"/>
      <c r="D1805" s="121"/>
      <c r="E1805" s="121"/>
      <c r="F1805" s="236"/>
      <c r="G1805" s="122" t="str">
        <f>IFERROR(VLOOKUP(F1805,'#Location List#'!$U$3:$V$1154,2,FALSE),"")</f>
        <v/>
      </c>
      <c r="H1805" s="120"/>
      <c r="I1805" s="120"/>
      <c r="J1805" s="120"/>
      <c r="K1805" s="120"/>
      <c r="L1805" s="120"/>
      <c r="M1805" s="120"/>
      <c r="N1805" s="120"/>
      <c r="O1805" s="120"/>
      <c r="P1805" s="120"/>
      <c r="Q1805" s="120"/>
      <c r="R1805" s="120"/>
      <c r="S1805" s="120"/>
      <c r="T1805" s="205">
        <f t="shared" si="168"/>
        <v>0</v>
      </c>
      <c r="U1805" s="205">
        <f t="shared" si="169"/>
        <v>0</v>
      </c>
      <c r="V1805" s="210"/>
      <c r="W1805" s="210"/>
      <c r="X1805" s="23" t="str">
        <f>IFERROR(VLOOKUP(AT1805,'#Input Lists#'!$L$3:$AH$833,3,FALSE)," ")</f>
        <v xml:space="preserve"> </v>
      </c>
      <c r="Y1805" s="23" t="str">
        <f>IFERROR(VLOOKUP(AT1805,'#Input Lists#'!$L$3:$AH$833,5,FALSE)," ")</f>
        <v xml:space="preserve"> </v>
      </c>
      <c r="Z1805" s="206" t="str">
        <f>IFERROR(VLOOKUP(AT1805,'#Input Lists#'!$L$3:$AH$833,9,FALSE)," ")</f>
        <v xml:space="preserve"> </v>
      </c>
      <c r="AA1805" s="119" t="s">
        <v>1527</v>
      </c>
      <c r="AB1805" s="120"/>
      <c r="AC1805" s="123"/>
      <c r="AD1805" s="123"/>
      <c r="AE1805" s="123"/>
      <c r="AF1805" s="123"/>
      <c r="AG1805" s="123"/>
      <c r="AH1805" s="123"/>
      <c r="AI1805" s="123"/>
      <c r="AJ1805" s="123"/>
      <c r="AK1805" s="123"/>
      <c r="AL1805" s="123"/>
      <c r="AM1805" s="123"/>
      <c r="AN1805" s="123"/>
      <c r="AO1805" s="123"/>
      <c r="AP1805" s="120"/>
      <c r="AQ1805" s="125" t="str">
        <f>IFERROR(VLOOKUP(G1805,'#Location List#'!$C$3:$D$150,2,FALSE),"")</f>
        <v/>
      </c>
      <c r="AR1805" s="125" t="str">
        <f>IFERROR(VLOOKUP(F1805,'#Location List#'!$Q$3:$R$1154,2,FALSE),"")</f>
        <v/>
      </c>
      <c r="AS1805" s="125" t="str">
        <f>IFERROR(VLOOKUP(V1805,'#Input Lists#'!$B$3:$D$46,3,FALSE),"")</f>
        <v/>
      </c>
      <c r="AT1805" s="125" t="str">
        <f>IFERROR(VLOOKUP(CONCATENATE(V1805," ",W1805),'#Input Lists#'!$K$3:$L$827,2,FALSE),"")</f>
        <v/>
      </c>
      <c r="AU1805" s="125">
        <f>IFERROR(VLOOKUP(AA1805,'#Input Lists#'!$BU$3:$BV$8,2,FALSE),"")</f>
        <v>1</v>
      </c>
      <c r="AV1805" s="118" t="str">
        <f>IFERROR(VLOOKUP(AB1805,'#Input Lists#'!$BO$3:$BP$9,2,FALSE),"")</f>
        <v/>
      </c>
      <c r="AW1805" s="118">
        <f>IFERROR(VLOOKUP(AC1805,'#Input Lists#'!$BL$3:$BM$7,2,FALSE),"")</f>
        <v>1</v>
      </c>
      <c r="AX1805" s="52" t="e">
        <f>VLOOKUP(AQ1805,'#Location List#'!$D$3:$K$150,4,FALSE)</f>
        <v>#N/A</v>
      </c>
      <c r="AY1805" s="273" t="e">
        <f>VLOOKUP(AX1805,'#Location List#'!$Z$3:$AA$13,2,FALSE)</f>
        <v>#N/A</v>
      </c>
      <c r="AZ1805" s="126" t="e">
        <f>VLOOKUP($AT1805,'#Input Lists#'!$L$3:$S$1033,6,FALSE)</f>
        <v>#N/A</v>
      </c>
      <c r="BA1805" s="239" t="e">
        <f>VLOOKUP($AT1805,'#Input Lists#'!$L$3:$S$833,7,FALSE)</f>
        <v>#N/A</v>
      </c>
      <c r="BB1805" s="239" t="e">
        <f>VLOOKUP($AT1805,'#Input Lists#'!$L$3:$S$833,8,FALSE)</f>
        <v>#N/A</v>
      </c>
      <c r="BC1805" s="91" t="str">
        <f t="shared" si="170"/>
        <v/>
      </c>
      <c r="BD1805" s="91" t="str">
        <f t="shared" si="171"/>
        <v/>
      </c>
      <c r="BE1805" s="15" t="str">
        <f t="shared" si="172"/>
        <v/>
      </c>
      <c r="BF1805" s="92" t="str">
        <f t="shared" si="173"/>
        <v>No Sighting Date</v>
      </c>
    </row>
    <row r="1806" spans="1:58" x14ac:dyDescent="0.25">
      <c r="A1806" s="118">
        <v>1801</v>
      </c>
      <c r="B1806" s="119"/>
      <c r="C1806" s="120"/>
      <c r="D1806" s="121"/>
      <c r="E1806" s="121"/>
      <c r="F1806" s="236"/>
      <c r="G1806" s="122" t="str">
        <f>IFERROR(VLOOKUP(F1806,'#Location List#'!$U$3:$V$1154,2,FALSE),"")</f>
        <v/>
      </c>
      <c r="H1806" s="120"/>
      <c r="I1806" s="120"/>
      <c r="J1806" s="120"/>
      <c r="K1806" s="120"/>
      <c r="L1806" s="120"/>
      <c r="M1806" s="120"/>
      <c r="N1806" s="120"/>
      <c r="O1806" s="120"/>
      <c r="P1806" s="120"/>
      <c r="Q1806" s="120"/>
      <c r="R1806" s="120"/>
      <c r="S1806" s="120"/>
      <c r="T1806" s="205">
        <f t="shared" si="168"/>
        <v>0</v>
      </c>
      <c r="U1806" s="205">
        <f t="shared" si="169"/>
        <v>0</v>
      </c>
      <c r="V1806" s="210"/>
      <c r="W1806" s="210"/>
      <c r="X1806" s="23" t="str">
        <f>IFERROR(VLOOKUP(AT1806,'#Input Lists#'!$L$3:$AH$833,3,FALSE)," ")</f>
        <v xml:space="preserve"> </v>
      </c>
      <c r="Y1806" s="23" t="str">
        <f>IFERROR(VLOOKUP(AT1806,'#Input Lists#'!$L$3:$AH$833,5,FALSE)," ")</f>
        <v xml:space="preserve"> </v>
      </c>
      <c r="Z1806" s="206" t="str">
        <f>IFERROR(VLOOKUP(AT1806,'#Input Lists#'!$L$3:$AH$833,9,FALSE)," ")</f>
        <v xml:space="preserve"> </v>
      </c>
      <c r="AA1806" s="119" t="s">
        <v>1527</v>
      </c>
      <c r="AB1806" s="120"/>
      <c r="AC1806" s="123"/>
      <c r="AD1806" s="123"/>
      <c r="AE1806" s="123"/>
      <c r="AF1806" s="123"/>
      <c r="AG1806" s="123"/>
      <c r="AH1806" s="123"/>
      <c r="AI1806" s="123"/>
      <c r="AJ1806" s="123"/>
      <c r="AK1806" s="123"/>
      <c r="AL1806" s="123"/>
      <c r="AM1806" s="123"/>
      <c r="AN1806" s="123"/>
      <c r="AO1806" s="123"/>
      <c r="AP1806" s="120"/>
      <c r="AQ1806" s="125" t="str">
        <f>IFERROR(VLOOKUP(G1806,'#Location List#'!$C$3:$D$150,2,FALSE),"")</f>
        <v/>
      </c>
      <c r="AR1806" s="125" t="str">
        <f>IFERROR(VLOOKUP(F1806,'#Location List#'!$Q$3:$R$1154,2,FALSE),"")</f>
        <v/>
      </c>
      <c r="AS1806" s="125" t="str">
        <f>IFERROR(VLOOKUP(V1806,'#Input Lists#'!$B$3:$D$46,3,FALSE),"")</f>
        <v/>
      </c>
      <c r="AT1806" s="125" t="str">
        <f>IFERROR(VLOOKUP(CONCATENATE(V1806," ",W1806),'#Input Lists#'!$K$3:$L$827,2,FALSE),"")</f>
        <v/>
      </c>
      <c r="AU1806" s="125">
        <f>IFERROR(VLOOKUP(AA1806,'#Input Lists#'!$BU$3:$BV$8,2,FALSE),"")</f>
        <v>1</v>
      </c>
      <c r="AV1806" s="118" t="str">
        <f>IFERROR(VLOOKUP(AB1806,'#Input Lists#'!$BO$3:$BP$9,2,FALSE),"")</f>
        <v/>
      </c>
      <c r="AW1806" s="118">
        <f>IFERROR(VLOOKUP(AC1806,'#Input Lists#'!$BL$3:$BM$7,2,FALSE),"")</f>
        <v>1</v>
      </c>
      <c r="AX1806" s="52" t="e">
        <f>VLOOKUP(AQ1806,'#Location List#'!$D$3:$K$150,4,FALSE)</f>
        <v>#N/A</v>
      </c>
      <c r="AY1806" s="273" t="e">
        <f>VLOOKUP(AX1806,'#Location List#'!$Z$3:$AA$13,2,FALSE)</f>
        <v>#N/A</v>
      </c>
      <c r="AZ1806" s="126" t="e">
        <f>VLOOKUP($AT1806,'#Input Lists#'!$L$3:$S$1033,6,FALSE)</f>
        <v>#N/A</v>
      </c>
      <c r="BA1806" s="239" t="e">
        <f>VLOOKUP($AT1806,'#Input Lists#'!$L$3:$S$833,7,FALSE)</f>
        <v>#N/A</v>
      </c>
      <c r="BB1806" s="239" t="e">
        <f>VLOOKUP($AT1806,'#Input Lists#'!$L$3:$S$833,8,FALSE)</f>
        <v>#N/A</v>
      </c>
      <c r="BC1806" s="91" t="str">
        <f t="shared" si="170"/>
        <v/>
      </c>
      <c r="BD1806" s="91" t="str">
        <f t="shared" si="171"/>
        <v/>
      </c>
      <c r="BE1806" s="15" t="str">
        <f t="shared" si="172"/>
        <v/>
      </c>
      <c r="BF1806" s="92" t="str">
        <f t="shared" si="173"/>
        <v>No Sighting Date</v>
      </c>
    </row>
    <row r="1807" spans="1:58" x14ac:dyDescent="0.25">
      <c r="A1807" s="118">
        <v>1802</v>
      </c>
      <c r="B1807" s="119"/>
      <c r="C1807" s="120"/>
      <c r="D1807" s="121"/>
      <c r="E1807" s="121"/>
      <c r="F1807" s="236"/>
      <c r="G1807" s="122" t="str">
        <f>IFERROR(VLOOKUP(F1807,'#Location List#'!$U$3:$V$1154,2,FALSE),"")</f>
        <v/>
      </c>
      <c r="H1807" s="120"/>
      <c r="I1807" s="120"/>
      <c r="J1807" s="120"/>
      <c r="K1807" s="120"/>
      <c r="L1807" s="120"/>
      <c r="M1807" s="120"/>
      <c r="N1807" s="120"/>
      <c r="O1807" s="120"/>
      <c r="P1807" s="120"/>
      <c r="Q1807" s="120"/>
      <c r="R1807" s="120"/>
      <c r="S1807" s="120"/>
      <c r="T1807" s="205">
        <f t="shared" si="168"/>
        <v>0</v>
      </c>
      <c r="U1807" s="205">
        <f t="shared" si="169"/>
        <v>0</v>
      </c>
      <c r="V1807" s="210"/>
      <c r="W1807" s="210"/>
      <c r="X1807" s="23" t="str">
        <f>IFERROR(VLOOKUP(AT1807,'#Input Lists#'!$L$3:$AH$833,3,FALSE)," ")</f>
        <v xml:space="preserve"> </v>
      </c>
      <c r="Y1807" s="23" t="str">
        <f>IFERROR(VLOOKUP(AT1807,'#Input Lists#'!$L$3:$AH$833,5,FALSE)," ")</f>
        <v xml:space="preserve"> </v>
      </c>
      <c r="Z1807" s="206" t="str">
        <f>IFERROR(VLOOKUP(AT1807,'#Input Lists#'!$L$3:$AH$833,9,FALSE)," ")</f>
        <v xml:space="preserve"> </v>
      </c>
      <c r="AA1807" s="119" t="s">
        <v>1527</v>
      </c>
      <c r="AB1807" s="120"/>
      <c r="AC1807" s="123"/>
      <c r="AD1807" s="123"/>
      <c r="AE1807" s="123"/>
      <c r="AF1807" s="123"/>
      <c r="AG1807" s="123"/>
      <c r="AH1807" s="123"/>
      <c r="AI1807" s="123"/>
      <c r="AJ1807" s="123"/>
      <c r="AK1807" s="123"/>
      <c r="AL1807" s="123"/>
      <c r="AM1807" s="123"/>
      <c r="AN1807" s="123"/>
      <c r="AO1807" s="123"/>
      <c r="AP1807" s="120"/>
      <c r="AQ1807" s="125" t="str">
        <f>IFERROR(VLOOKUP(G1807,'#Location List#'!$C$3:$D$150,2,FALSE),"")</f>
        <v/>
      </c>
      <c r="AR1807" s="125" t="str">
        <f>IFERROR(VLOOKUP(F1807,'#Location List#'!$Q$3:$R$1154,2,FALSE),"")</f>
        <v/>
      </c>
      <c r="AS1807" s="125" t="str">
        <f>IFERROR(VLOOKUP(V1807,'#Input Lists#'!$B$3:$D$46,3,FALSE),"")</f>
        <v/>
      </c>
      <c r="AT1807" s="125" t="str">
        <f>IFERROR(VLOOKUP(CONCATENATE(V1807," ",W1807),'#Input Lists#'!$K$3:$L$827,2,FALSE),"")</f>
        <v/>
      </c>
      <c r="AU1807" s="125">
        <f>IFERROR(VLOOKUP(AA1807,'#Input Lists#'!$BU$3:$BV$8,2,FALSE),"")</f>
        <v>1</v>
      </c>
      <c r="AV1807" s="118" t="str">
        <f>IFERROR(VLOOKUP(AB1807,'#Input Lists#'!$BO$3:$BP$9,2,FALSE),"")</f>
        <v/>
      </c>
      <c r="AW1807" s="118">
        <f>IFERROR(VLOOKUP(AC1807,'#Input Lists#'!$BL$3:$BM$7,2,FALSE),"")</f>
        <v>1</v>
      </c>
      <c r="AX1807" s="52" t="e">
        <f>VLOOKUP(AQ1807,'#Location List#'!$D$3:$K$150,4,FALSE)</f>
        <v>#N/A</v>
      </c>
      <c r="AY1807" s="273" t="e">
        <f>VLOOKUP(AX1807,'#Location List#'!$Z$3:$AA$13,2,FALSE)</f>
        <v>#N/A</v>
      </c>
      <c r="AZ1807" s="126" t="e">
        <f>VLOOKUP($AT1807,'#Input Lists#'!$L$3:$S$1033,6,FALSE)</f>
        <v>#N/A</v>
      </c>
      <c r="BA1807" s="239" t="e">
        <f>VLOOKUP($AT1807,'#Input Lists#'!$L$3:$S$833,7,FALSE)</f>
        <v>#N/A</v>
      </c>
      <c r="BB1807" s="239" t="e">
        <f>VLOOKUP($AT1807,'#Input Lists#'!$L$3:$S$833,8,FALSE)</f>
        <v>#N/A</v>
      </c>
      <c r="BC1807" s="91" t="str">
        <f t="shared" si="170"/>
        <v/>
      </c>
      <c r="BD1807" s="91" t="str">
        <f t="shared" si="171"/>
        <v/>
      </c>
      <c r="BE1807" s="15" t="str">
        <f t="shared" si="172"/>
        <v/>
      </c>
      <c r="BF1807" s="92" t="str">
        <f t="shared" si="173"/>
        <v>No Sighting Date</v>
      </c>
    </row>
    <row r="1808" spans="1:58" x14ac:dyDescent="0.25">
      <c r="A1808" s="118">
        <v>1803</v>
      </c>
      <c r="B1808" s="119"/>
      <c r="C1808" s="120"/>
      <c r="D1808" s="121"/>
      <c r="E1808" s="121"/>
      <c r="F1808" s="236"/>
      <c r="G1808" s="122" t="str">
        <f>IFERROR(VLOOKUP(F1808,'#Location List#'!$U$3:$V$1154,2,FALSE),"")</f>
        <v/>
      </c>
      <c r="H1808" s="120"/>
      <c r="I1808" s="120"/>
      <c r="J1808" s="120"/>
      <c r="K1808" s="120"/>
      <c r="L1808" s="120"/>
      <c r="M1808" s="120"/>
      <c r="N1808" s="120"/>
      <c r="O1808" s="120"/>
      <c r="P1808" s="120"/>
      <c r="Q1808" s="120"/>
      <c r="R1808" s="120"/>
      <c r="S1808" s="120"/>
      <c r="T1808" s="205">
        <f t="shared" si="168"/>
        <v>0</v>
      </c>
      <c r="U1808" s="205">
        <f t="shared" si="169"/>
        <v>0</v>
      </c>
      <c r="V1808" s="210"/>
      <c r="W1808" s="210"/>
      <c r="X1808" s="23" t="str">
        <f>IFERROR(VLOOKUP(AT1808,'#Input Lists#'!$L$3:$AH$833,3,FALSE)," ")</f>
        <v xml:space="preserve"> </v>
      </c>
      <c r="Y1808" s="23" t="str">
        <f>IFERROR(VLOOKUP(AT1808,'#Input Lists#'!$L$3:$AH$833,5,FALSE)," ")</f>
        <v xml:space="preserve"> </v>
      </c>
      <c r="Z1808" s="206" t="str">
        <f>IFERROR(VLOOKUP(AT1808,'#Input Lists#'!$L$3:$AH$833,9,FALSE)," ")</f>
        <v xml:space="preserve"> </v>
      </c>
      <c r="AA1808" s="119" t="s">
        <v>1527</v>
      </c>
      <c r="AB1808" s="120"/>
      <c r="AC1808" s="123"/>
      <c r="AD1808" s="123"/>
      <c r="AE1808" s="123"/>
      <c r="AF1808" s="123"/>
      <c r="AG1808" s="123"/>
      <c r="AH1808" s="123"/>
      <c r="AI1808" s="123"/>
      <c r="AJ1808" s="123"/>
      <c r="AK1808" s="123"/>
      <c r="AL1808" s="123"/>
      <c r="AM1808" s="123"/>
      <c r="AN1808" s="123"/>
      <c r="AO1808" s="123"/>
      <c r="AP1808" s="120"/>
      <c r="AQ1808" s="125" t="str">
        <f>IFERROR(VLOOKUP(G1808,'#Location List#'!$C$3:$D$150,2,FALSE),"")</f>
        <v/>
      </c>
      <c r="AR1808" s="125" t="str">
        <f>IFERROR(VLOOKUP(F1808,'#Location List#'!$Q$3:$R$1154,2,FALSE),"")</f>
        <v/>
      </c>
      <c r="AS1808" s="125" t="str">
        <f>IFERROR(VLOOKUP(V1808,'#Input Lists#'!$B$3:$D$46,3,FALSE),"")</f>
        <v/>
      </c>
      <c r="AT1808" s="125" t="str">
        <f>IFERROR(VLOOKUP(CONCATENATE(V1808," ",W1808),'#Input Lists#'!$K$3:$L$827,2,FALSE),"")</f>
        <v/>
      </c>
      <c r="AU1808" s="125">
        <f>IFERROR(VLOOKUP(AA1808,'#Input Lists#'!$BU$3:$BV$8,2,FALSE),"")</f>
        <v>1</v>
      </c>
      <c r="AV1808" s="118" t="str">
        <f>IFERROR(VLOOKUP(AB1808,'#Input Lists#'!$BO$3:$BP$9,2,FALSE),"")</f>
        <v/>
      </c>
      <c r="AW1808" s="118">
        <f>IFERROR(VLOOKUP(AC1808,'#Input Lists#'!$BL$3:$BM$7,2,FALSE),"")</f>
        <v>1</v>
      </c>
      <c r="AX1808" s="52" t="e">
        <f>VLOOKUP(AQ1808,'#Location List#'!$D$3:$K$150,4,FALSE)</f>
        <v>#N/A</v>
      </c>
      <c r="AY1808" s="273" t="e">
        <f>VLOOKUP(AX1808,'#Location List#'!$Z$3:$AA$13,2,FALSE)</f>
        <v>#N/A</v>
      </c>
      <c r="AZ1808" s="126" t="e">
        <f>VLOOKUP($AT1808,'#Input Lists#'!$L$3:$S$1033,6,FALSE)</f>
        <v>#N/A</v>
      </c>
      <c r="BA1808" s="239" t="e">
        <f>VLOOKUP($AT1808,'#Input Lists#'!$L$3:$S$833,7,FALSE)</f>
        <v>#N/A</v>
      </c>
      <c r="BB1808" s="239" t="e">
        <f>VLOOKUP($AT1808,'#Input Lists#'!$L$3:$S$833,8,FALSE)</f>
        <v>#N/A</v>
      </c>
      <c r="BC1808" s="91" t="str">
        <f t="shared" si="170"/>
        <v/>
      </c>
      <c r="BD1808" s="91" t="str">
        <f t="shared" si="171"/>
        <v/>
      </c>
      <c r="BE1808" s="15" t="str">
        <f t="shared" si="172"/>
        <v/>
      </c>
      <c r="BF1808" s="92" t="str">
        <f t="shared" si="173"/>
        <v>No Sighting Date</v>
      </c>
    </row>
    <row r="1809" spans="1:58" x14ac:dyDescent="0.25">
      <c r="A1809" s="118">
        <v>1804</v>
      </c>
      <c r="B1809" s="119"/>
      <c r="C1809" s="120"/>
      <c r="D1809" s="121"/>
      <c r="E1809" s="121"/>
      <c r="F1809" s="236"/>
      <c r="G1809" s="122" t="str">
        <f>IFERROR(VLOOKUP(F1809,'#Location List#'!$U$3:$V$1154,2,FALSE),"")</f>
        <v/>
      </c>
      <c r="H1809" s="120"/>
      <c r="I1809" s="120"/>
      <c r="J1809" s="120"/>
      <c r="K1809" s="120"/>
      <c r="L1809" s="120"/>
      <c r="M1809" s="120"/>
      <c r="N1809" s="120"/>
      <c r="O1809" s="120"/>
      <c r="P1809" s="120"/>
      <c r="Q1809" s="120"/>
      <c r="R1809" s="120"/>
      <c r="S1809" s="120"/>
      <c r="T1809" s="205">
        <f t="shared" si="168"/>
        <v>0</v>
      </c>
      <c r="U1809" s="205">
        <f t="shared" si="169"/>
        <v>0</v>
      </c>
      <c r="V1809" s="210"/>
      <c r="W1809" s="210"/>
      <c r="X1809" s="23" t="str">
        <f>IFERROR(VLOOKUP(AT1809,'#Input Lists#'!$L$3:$AH$833,3,FALSE)," ")</f>
        <v xml:space="preserve"> </v>
      </c>
      <c r="Y1809" s="23" t="str">
        <f>IFERROR(VLOOKUP(AT1809,'#Input Lists#'!$L$3:$AH$833,5,FALSE)," ")</f>
        <v xml:space="preserve"> </v>
      </c>
      <c r="Z1809" s="206" t="str">
        <f>IFERROR(VLOOKUP(AT1809,'#Input Lists#'!$L$3:$AH$833,9,FALSE)," ")</f>
        <v xml:space="preserve"> </v>
      </c>
      <c r="AA1809" s="119" t="s">
        <v>1527</v>
      </c>
      <c r="AB1809" s="120"/>
      <c r="AC1809" s="123"/>
      <c r="AD1809" s="123"/>
      <c r="AE1809" s="123"/>
      <c r="AF1809" s="123"/>
      <c r="AG1809" s="123"/>
      <c r="AH1809" s="123"/>
      <c r="AI1809" s="123"/>
      <c r="AJ1809" s="123"/>
      <c r="AK1809" s="123"/>
      <c r="AL1809" s="123"/>
      <c r="AM1809" s="123"/>
      <c r="AN1809" s="123"/>
      <c r="AO1809" s="123"/>
      <c r="AP1809" s="120"/>
      <c r="AQ1809" s="125" t="str">
        <f>IFERROR(VLOOKUP(G1809,'#Location List#'!$C$3:$D$150,2,FALSE),"")</f>
        <v/>
      </c>
      <c r="AR1809" s="125" t="str">
        <f>IFERROR(VLOOKUP(F1809,'#Location List#'!$Q$3:$R$1154,2,FALSE),"")</f>
        <v/>
      </c>
      <c r="AS1809" s="125" t="str">
        <f>IFERROR(VLOOKUP(V1809,'#Input Lists#'!$B$3:$D$46,3,FALSE),"")</f>
        <v/>
      </c>
      <c r="AT1809" s="125" t="str">
        <f>IFERROR(VLOOKUP(CONCATENATE(V1809," ",W1809),'#Input Lists#'!$K$3:$L$827,2,FALSE),"")</f>
        <v/>
      </c>
      <c r="AU1809" s="125">
        <f>IFERROR(VLOOKUP(AA1809,'#Input Lists#'!$BU$3:$BV$8,2,FALSE),"")</f>
        <v>1</v>
      </c>
      <c r="AV1809" s="118" t="str">
        <f>IFERROR(VLOOKUP(AB1809,'#Input Lists#'!$BO$3:$BP$9,2,FALSE),"")</f>
        <v/>
      </c>
      <c r="AW1809" s="118">
        <f>IFERROR(VLOOKUP(AC1809,'#Input Lists#'!$BL$3:$BM$7,2,FALSE),"")</f>
        <v>1</v>
      </c>
      <c r="AX1809" s="52" t="e">
        <f>VLOOKUP(AQ1809,'#Location List#'!$D$3:$K$150,4,FALSE)</f>
        <v>#N/A</v>
      </c>
      <c r="AY1809" s="273" t="e">
        <f>VLOOKUP(AX1809,'#Location List#'!$Z$3:$AA$13,2,FALSE)</f>
        <v>#N/A</v>
      </c>
      <c r="AZ1809" s="126" t="e">
        <f>VLOOKUP($AT1809,'#Input Lists#'!$L$3:$S$1033,6,FALSE)</f>
        <v>#N/A</v>
      </c>
      <c r="BA1809" s="239" t="e">
        <f>VLOOKUP($AT1809,'#Input Lists#'!$L$3:$S$833,7,FALSE)</f>
        <v>#N/A</v>
      </c>
      <c r="BB1809" s="239" t="e">
        <f>VLOOKUP($AT1809,'#Input Lists#'!$L$3:$S$833,8,FALSE)</f>
        <v>#N/A</v>
      </c>
      <c r="BC1809" s="91" t="str">
        <f t="shared" si="170"/>
        <v/>
      </c>
      <c r="BD1809" s="91" t="str">
        <f t="shared" si="171"/>
        <v/>
      </c>
      <c r="BE1809" s="15" t="str">
        <f t="shared" si="172"/>
        <v/>
      </c>
      <c r="BF1809" s="92" t="str">
        <f t="shared" si="173"/>
        <v>No Sighting Date</v>
      </c>
    </row>
    <row r="1810" spans="1:58" x14ac:dyDescent="0.25">
      <c r="A1810" s="118">
        <v>1805</v>
      </c>
      <c r="B1810" s="119"/>
      <c r="C1810" s="120"/>
      <c r="D1810" s="121"/>
      <c r="E1810" s="121"/>
      <c r="F1810" s="236"/>
      <c r="G1810" s="122" t="str">
        <f>IFERROR(VLOOKUP(F1810,'#Location List#'!$U$3:$V$1154,2,FALSE),"")</f>
        <v/>
      </c>
      <c r="H1810" s="120"/>
      <c r="I1810" s="120"/>
      <c r="J1810" s="120"/>
      <c r="K1810" s="120"/>
      <c r="L1810" s="120"/>
      <c r="M1810" s="120"/>
      <c r="N1810" s="120"/>
      <c r="O1810" s="120"/>
      <c r="P1810" s="120"/>
      <c r="Q1810" s="120"/>
      <c r="R1810" s="120"/>
      <c r="S1810" s="120"/>
      <c r="T1810" s="205">
        <f t="shared" si="168"/>
        <v>0</v>
      </c>
      <c r="U1810" s="205">
        <f t="shared" si="169"/>
        <v>0</v>
      </c>
      <c r="V1810" s="210"/>
      <c r="W1810" s="210"/>
      <c r="X1810" s="23" t="str">
        <f>IFERROR(VLOOKUP(AT1810,'#Input Lists#'!$L$3:$AH$833,3,FALSE)," ")</f>
        <v xml:space="preserve"> </v>
      </c>
      <c r="Y1810" s="23" t="str">
        <f>IFERROR(VLOOKUP(AT1810,'#Input Lists#'!$L$3:$AH$833,5,FALSE)," ")</f>
        <v xml:space="preserve"> </v>
      </c>
      <c r="Z1810" s="206" t="str">
        <f>IFERROR(VLOOKUP(AT1810,'#Input Lists#'!$L$3:$AH$833,9,FALSE)," ")</f>
        <v xml:space="preserve"> </v>
      </c>
      <c r="AA1810" s="119" t="s">
        <v>1527</v>
      </c>
      <c r="AB1810" s="120"/>
      <c r="AC1810" s="123"/>
      <c r="AD1810" s="123"/>
      <c r="AE1810" s="123"/>
      <c r="AF1810" s="123"/>
      <c r="AG1810" s="123"/>
      <c r="AH1810" s="123"/>
      <c r="AI1810" s="123"/>
      <c r="AJ1810" s="123"/>
      <c r="AK1810" s="123"/>
      <c r="AL1810" s="123"/>
      <c r="AM1810" s="123"/>
      <c r="AN1810" s="123"/>
      <c r="AO1810" s="123"/>
      <c r="AP1810" s="120"/>
      <c r="AQ1810" s="125" t="str">
        <f>IFERROR(VLOOKUP(G1810,'#Location List#'!$C$3:$D$150,2,FALSE),"")</f>
        <v/>
      </c>
      <c r="AR1810" s="125" t="str">
        <f>IFERROR(VLOOKUP(F1810,'#Location List#'!$Q$3:$R$1154,2,FALSE),"")</f>
        <v/>
      </c>
      <c r="AS1810" s="125" t="str">
        <f>IFERROR(VLOOKUP(V1810,'#Input Lists#'!$B$3:$D$46,3,FALSE),"")</f>
        <v/>
      </c>
      <c r="AT1810" s="125" t="str">
        <f>IFERROR(VLOOKUP(CONCATENATE(V1810," ",W1810),'#Input Lists#'!$K$3:$L$827,2,FALSE),"")</f>
        <v/>
      </c>
      <c r="AU1810" s="125">
        <f>IFERROR(VLOOKUP(AA1810,'#Input Lists#'!$BU$3:$BV$8,2,FALSE),"")</f>
        <v>1</v>
      </c>
      <c r="AV1810" s="118" t="str">
        <f>IFERROR(VLOOKUP(AB1810,'#Input Lists#'!$BO$3:$BP$9,2,FALSE),"")</f>
        <v/>
      </c>
      <c r="AW1810" s="118">
        <f>IFERROR(VLOOKUP(AC1810,'#Input Lists#'!$BL$3:$BM$7,2,FALSE),"")</f>
        <v>1</v>
      </c>
      <c r="AX1810" s="52" t="e">
        <f>VLOOKUP(AQ1810,'#Location List#'!$D$3:$K$150,4,FALSE)</f>
        <v>#N/A</v>
      </c>
      <c r="AY1810" s="273" t="e">
        <f>VLOOKUP(AX1810,'#Location List#'!$Z$3:$AA$13,2,FALSE)</f>
        <v>#N/A</v>
      </c>
      <c r="AZ1810" s="126" t="e">
        <f>VLOOKUP($AT1810,'#Input Lists#'!$L$3:$S$1033,6,FALSE)</f>
        <v>#N/A</v>
      </c>
      <c r="BA1810" s="239" t="e">
        <f>VLOOKUP($AT1810,'#Input Lists#'!$L$3:$S$833,7,FALSE)</f>
        <v>#N/A</v>
      </c>
      <c r="BB1810" s="239" t="e">
        <f>VLOOKUP($AT1810,'#Input Lists#'!$L$3:$S$833,8,FALSE)</f>
        <v>#N/A</v>
      </c>
      <c r="BC1810" s="91" t="str">
        <f t="shared" si="170"/>
        <v/>
      </c>
      <c r="BD1810" s="91" t="str">
        <f t="shared" si="171"/>
        <v/>
      </c>
      <c r="BE1810" s="15" t="str">
        <f t="shared" si="172"/>
        <v/>
      </c>
      <c r="BF1810" s="92" t="str">
        <f t="shared" si="173"/>
        <v>No Sighting Date</v>
      </c>
    </row>
    <row r="1811" spans="1:58" x14ac:dyDescent="0.25">
      <c r="A1811" s="118">
        <v>1806</v>
      </c>
      <c r="B1811" s="119"/>
      <c r="C1811" s="120"/>
      <c r="D1811" s="121"/>
      <c r="E1811" s="121"/>
      <c r="F1811" s="236"/>
      <c r="G1811" s="122" t="str">
        <f>IFERROR(VLOOKUP(F1811,'#Location List#'!$U$3:$V$1154,2,FALSE),"")</f>
        <v/>
      </c>
      <c r="H1811" s="120"/>
      <c r="I1811" s="120"/>
      <c r="J1811" s="120"/>
      <c r="K1811" s="120"/>
      <c r="L1811" s="120"/>
      <c r="M1811" s="120"/>
      <c r="N1811" s="120"/>
      <c r="O1811" s="120"/>
      <c r="P1811" s="120"/>
      <c r="Q1811" s="120"/>
      <c r="R1811" s="120"/>
      <c r="S1811" s="120"/>
      <c r="T1811" s="205">
        <f t="shared" si="168"/>
        <v>0</v>
      </c>
      <c r="U1811" s="205">
        <f t="shared" si="169"/>
        <v>0</v>
      </c>
      <c r="V1811" s="210"/>
      <c r="W1811" s="210"/>
      <c r="X1811" s="23" t="str">
        <f>IFERROR(VLOOKUP(AT1811,'#Input Lists#'!$L$3:$AH$833,3,FALSE)," ")</f>
        <v xml:space="preserve"> </v>
      </c>
      <c r="Y1811" s="23" t="str">
        <f>IFERROR(VLOOKUP(AT1811,'#Input Lists#'!$L$3:$AH$833,5,FALSE)," ")</f>
        <v xml:space="preserve"> </v>
      </c>
      <c r="Z1811" s="206" t="str">
        <f>IFERROR(VLOOKUP(AT1811,'#Input Lists#'!$L$3:$AH$833,9,FALSE)," ")</f>
        <v xml:space="preserve"> </v>
      </c>
      <c r="AA1811" s="119" t="s">
        <v>1527</v>
      </c>
      <c r="AB1811" s="120"/>
      <c r="AC1811" s="123"/>
      <c r="AD1811" s="123"/>
      <c r="AE1811" s="123"/>
      <c r="AF1811" s="123"/>
      <c r="AG1811" s="123"/>
      <c r="AH1811" s="123"/>
      <c r="AI1811" s="123"/>
      <c r="AJ1811" s="123"/>
      <c r="AK1811" s="123"/>
      <c r="AL1811" s="123"/>
      <c r="AM1811" s="123"/>
      <c r="AN1811" s="123"/>
      <c r="AO1811" s="123"/>
      <c r="AP1811" s="120"/>
      <c r="AQ1811" s="125" t="str">
        <f>IFERROR(VLOOKUP(G1811,'#Location List#'!$C$3:$D$150,2,FALSE),"")</f>
        <v/>
      </c>
      <c r="AR1811" s="125" t="str">
        <f>IFERROR(VLOOKUP(F1811,'#Location List#'!$Q$3:$R$1154,2,FALSE),"")</f>
        <v/>
      </c>
      <c r="AS1811" s="125" t="str">
        <f>IFERROR(VLOOKUP(V1811,'#Input Lists#'!$B$3:$D$46,3,FALSE),"")</f>
        <v/>
      </c>
      <c r="AT1811" s="125" t="str">
        <f>IFERROR(VLOOKUP(CONCATENATE(V1811," ",W1811),'#Input Lists#'!$K$3:$L$827,2,FALSE),"")</f>
        <v/>
      </c>
      <c r="AU1811" s="125">
        <f>IFERROR(VLOOKUP(AA1811,'#Input Lists#'!$BU$3:$BV$8,2,FALSE),"")</f>
        <v>1</v>
      </c>
      <c r="AV1811" s="118" t="str">
        <f>IFERROR(VLOOKUP(AB1811,'#Input Lists#'!$BO$3:$BP$9,2,FALSE),"")</f>
        <v/>
      </c>
      <c r="AW1811" s="118">
        <f>IFERROR(VLOOKUP(AC1811,'#Input Lists#'!$BL$3:$BM$7,2,FALSE),"")</f>
        <v>1</v>
      </c>
      <c r="AX1811" s="52" t="e">
        <f>VLOOKUP(AQ1811,'#Location List#'!$D$3:$K$150,4,FALSE)</f>
        <v>#N/A</v>
      </c>
      <c r="AY1811" s="273" t="e">
        <f>VLOOKUP(AX1811,'#Location List#'!$Z$3:$AA$13,2,FALSE)</f>
        <v>#N/A</v>
      </c>
      <c r="AZ1811" s="126" t="e">
        <f>VLOOKUP($AT1811,'#Input Lists#'!$L$3:$S$1033,6,FALSE)</f>
        <v>#N/A</v>
      </c>
      <c r="BA1811" s="239" t="e">
        <f>VLOOKUP($AT1811,'#Input Lists#'!$L$3:$S$833,7,FALSE)</f>
        <v>#N/A</v>
      </c>
      <c r="BB1811" s="239" t="e">
        <f>VLOOKUP($AT1811,'#Input Lists#'!$L$3:$S$833,8,FALSE)</f>
        <v>#N/A</v>
      </c>
      <c r="BC1811" s="91" t="str">
        <f t="shared" si="170"/>
        <v/>
      </c>
      <c r="BD1811" s="91" t="str">
        <f t="shared" si="171"/>
        <v/>
      </c>
      <c r="BE1811" s="15" t="str">
        <f t="shared" si="172"/>
        <v/>
      </c>
      <c r="BF1811" s="92" t="str">
        <f t="shared" si="173"/>
        <v>No Sighting Date</v>
      </c>
    </row>
    <row r="1812" spans="1:58" x14ac:dyDescent="0.25">
      <c r="A1812" s="118">
        <v>1807</v>
      </c>
      <c r="B1812" s="119"/>
      <c r="C1812" s="120"/>
      <c r="D1812" s="121"/>
      <c r="E1812" s="121"/>
      <c r="F1812" s="236"/>
      <c r="G1812" s="122" t="str">
        <f>IFERROR(VLOOKUP(F1812,'#Location List#'!$U$3:$V$1154,2,FALSE),"")</f>
        <v/>
      </c>
      <c r="H1812" s="120"/>
      <c r="I1812" s="120"/>
      <c r="J1812" s="120"/>
      <c r="K1812" s="120"/>
      <c r="L1812" s="120"/>
      <c r="M1812" s="120"/>
      <c r="N1812" s="120"/>
      <c r="O1812" s="120"/>
      <c r="P1812" s="120"/>
      <c r="Q1812" s="120"/>
      <c r="R1812" s="120"/>
      <c r="S1812" s="120"/>
      <c r="T1812" s="205">
        <f t="shared" ref="T1812:T1875" si="174">N1812-O1812/60-P1812/60/60</f>
        <v>0</v>
      </c>
      <c r="U1812" s="205">
        <f t="shared" ref="U1812:U1875" si="175">Q1812+R1812/60+S1812/60/60</f>
        <v>0</v>
      </c>
      <c r="V1812" s="210"/>
      <c r="W1812" s="210"/>
      <c r="X1812" s="23" t="str">
        <f>IFERROR(VLOOKUP(AT1812,'#Input Lists#'!$L$3:$AH$833,3,FALSE)," ")</f>
        <v xml:space="preserve"> </v>
      </c>
      <c r="Y1812" s="23" t="str">
        <f>IFERROR(VLOOKUP(AT1812,'#Input Lists#'!$L$3:$AH$833,5,FALSE)," ")</f>
        <v xml:space="preserve"> </v>
      </c>
      <c r="Z1812" s="206" t="str">
        <f>IFERROR(VLOOKUP(AT1812,'#Input Lists#'!$L$3:$AH$833,9,FALSE)," ")</f>
        <v xml:space="preserve"> </v>
      </c>
      <c r="AA1812" s="119" t="s">
        <v>1527</v>
      </c>
      <c r="AB1812" s="120"/>
      <c r="AC1812" s="123"/>
      <c r="AD1812" s="123"/>
      <c r="AE1812" s="123"/>
      <c r="AF1812" s="123"/>
      <c r="AG1812" s="123"/>
      <c r="AH1812" s="123"/>
      <c r="AI1812" s="123"/>
      <c r="AJ1812" s="123"/>
      <c r="AK1812" s="123"/>
      <c r="AL1812" s="123"/>
      <c r="AM1812" s="123"/>
      <c r="AN1812" s="123"/>
      <c r="AO1812" s="123"/>
      <c r="AP1812" s="120"/>
      <c r="AQ1812" s="125" t="str">
        <f>IFERROR(VLOOKUP(G1812,'#Location List#'!$C$3:$D$150,2,FALSE),"")</f>
        <v/>
      </c>
      <c r="AR1812" s="125" t="str">
        <f>IFERROR(VLOOKUP(F1812,'#Location List#'!$Q$3:$R$1154,2,FALSE),"")</f>
        <v/>
      </c>
      <c r="AS1812" s="125" t="str">
        <f>IFERROR(VLOOKUP(V1812,'#Input Lists#'!$B$3:$D$46,3,FALSE),"")</f>
        <v/>
      </c>
      <c r="AT1812" s="125" t="str">
        <f>IFERROR(VLOOKUP(CONCATENATE(V1812," ",W1812),'#Input Lists#'!$K$3:$L$827,2,FALSE),"")</f>
        <v/>
      </c>
      <c r="AU1812" s="125">
        <f>IFERROR(VLOOKUP(AA1812,'#Input Lists#'!$BU$3:$BV$8,2,FALSE),"")</f>
        <v>1</v>
      </c>
      <c r="AV1812" s="118" t="str">
        <f>IFERROR(VLOOKUP(AB1812,'#Input Lists#'!$BO$3:$BP$9,2,FALSE),"")</f>
        <v/>
      </c>
      <c r="AW1812" s="118">
        <f>IFERROR(VLOOKUP(AC1812,'#Input Lists#'!$BL$3:$BM$7,2,FALSE),"")</f>
        <v>1</v>
      </c>
      <c r="AX1812" s="52" t="e">
        <f>VLOOKUP(AQ1812,'#Location List#'!$D$3:$K$150,4,FALSE)</f>
        <v>#N/A</v>
      </c>
      <c r="AY1812" s="273" t="e">
        <f>VLOOKUP(AX1812,'#Location List#'!$Z$3:$AA$13,2,FALSE)</f>
        <v>#N/A</v>
      </c>
      <c r="AZ1812" s="126" t="e">
        <f>VLOOKUP($AT1812,'#Input Lists#'!$L$3:$S$1033,6,FALSE)</f>
        <v>#N/A</v>
      </c>
      <c r="BA1812" s="239" t="e">
        <f>VLOOKUP($AT1812,'#Input Lists#'!$L$3:$S$833,7,FALSE)</f>
        <v>#N/A</v>
      </c>
      <c r="BB1812" s="239" t="e">
        <f>VLOOKUP($AT1812,'#Input Lists#'!$L$3:$S$833,8,FALSE)</f>
        <v>#N/A</v>
      </c>
      <c r="BC1812" s="91" t="str">
        <f t="shared" ref="BC1812:BC1875" si="176">IFERROR(WEEKNUM(BA1812,2),"")</f>
        <v/>
      </c>
      <c r="BD1812" s="91" t="str">
        <f t="shared" ref="BD1812:BD1875" si="177">IFERROR(IF(WEEKNUM(BB1812)&lt;WEEKNUM(BA1812),WEEKNUM(BB1812)+52,WEEKNUM(BB1812)),"")</f>
        <v/>
      </c>
      <c r="BE1812" s="15" t="str">
        <f t="shared" ref="BE1812:BE1875" si="178">IF(E1812="","",IF(WEEKNUM(E1812)&lt;9,WEEKNUM(E1812)+52, WEEKNUM(E1812)))</f>
        <v/>
      </c>
      <c r="BF1812" s="92" t="str">
        <f t="shared" ref="BF1812:BF1875" si="179">IF(E1812="", "No Sighting Date", IF(BC1812&gt;=BD1812," ",IF(BE1812&gt;=BC1812,IF(BE1812&lt;=BD1812,"IN RANGE",BE1812-BD1812),BE1812-BC1812)))</f>
        <v>No Sighting Date</v>
      </c>
    </row>
    <row r="1813" spans="1:58" x14ac:dyDescent="0.25">
      <c r="A1813" s="118">
        <v>1808</v>
      </c>
      <c r="B1813" s="119"/>
      <c r="C1813" s="120"/>
      <c r="D1813" s="121"/>
      <c r="E1813" s="121"/>
      <c r="F1813" s="236"/>
      <c r="G1813" s="122" t="str">
        <f>IFERROR(VLOOKUP(F1813,'#Location List#'!$U$3:$V$1154,2,FALSE),"")</f>
        <v/>
      </c>
      <c r="H1813" s="120"/>
      <c r="I1813" s="120"/>
      <c r="J1813" s="120"/>
      <c r="K1813" s="120"/>
      <c r="L1813" s="120"/>
      <c r="M1813" s="120"/>
      <c r="N1813" s="120"/>
      <c r="O1813" s="120"/>
      <c r="P1813" s="120"/>
      <c r="Q1813" s="120"/>
      <c r="R1813" s="120"/>
      <c r="S1813" s="120"/>
      <c r="T1813" s="205">
        <f t="shared" si="174"/>
        <v>0</v>
      </c>
      <c r="U1813" s="205">
        <f t="shared" si="175"/>
        <v>0</v>
      </c>
      <c r="V1813" s="210"/>
      <c r="W1813" s="210"/>
      <c r="X1813" s="23" t="str">
        <f>IFERROR(VLOOKUP(AT1813,'#Input Lists#'!$L$3:$AH$833,3,FALSE)," ")</f>
        <v xml:space="preserve"> </v>
      </c>
      <c r="Y1813" s="23" t="str">
        <f>IFERROR(VLOOKUP(AT1813,'#Input Lists#'!$L$3:$AH$833,5,FALSE)," ")</f>
        <v xml:space="preserve"> </v>
      </c>
      <c r="Z1813" s="206" t="str">
        <f>IFERROR(VLOOKUP(AT1813,'#Input Lists#'!$L$3:$AH$833,9,FALSE)," ")</f>
        <v xml:space="preserve"> </v>
      </c>
      <c r="AA1813" s="119" t="s">
        <v>1527</v>
      </c>
      <c r="AB1813" s="120"/>
      <c r="AC1813" s="123"/>
      <c r="AD1813" s="123"/>
      <c r="AE1813" s="123"/>
      <c r="AF1813" s="123"/>
      <c r="AG1813" s="123"/>
      <c r="AH1813" s="123"/>
      <c r="AI1813" s="123"/>
      <c r="AJ1813" s="123"/>
      <c r="AK1813" s="123"/>
      <c r="AL1813" s="123"/>
      <c r="AM1813" s="123"/>
      <c r="AN1813" s="123"/>
      <c r="AO1813" s="123"/>
      <c r="AP1813" s="120"/>
      <c r="AQ1813" s="125" t="str">
        <f>IFERROR(VLOOKUP(G1813,'#Location List#'!$C$3:$D$150,2,FALSE),"")</f>
        <v/>
      </c>
      <c r="AR1813" s="125" t="str">
        <f>IFERROR(VLOOKUP(F1813,'#Location List#'!$Q$3:$R$1154,2,FALSE),"")</f>
        <v/>
      </c>
      <c r="AS1813" s="125" t="str">
        <f>IFERROR(VLOOKUP(V1813,'#Input Lists#'!$B$3:$D$46,3,FALSE),"")</f>
        <v/>
      </c>
      <c r="AT1813" s="125" t="str">
        <f>IFERROR(VLOOKUP(CONCATENATE(V1813," ",W1813),'#Input Lists#'!$K$3:$L$827,2,FALSE),"")</f>
        <v/>
      </c>
      <c r="AU1813" s="125">
        <f>IFERROR(VLOOKUP(AA1813,'#Input Lists#'!$BU$3:$BV$8,2,FALSE),"")</f>
        <v>1</v>
      </c>
      <c r="AV1813" s="118" t="str">
        <f>IFERROR(VLOOKUP(AB1813,'#Input Lists#'!$BO$3:$BP$9,2,FALSE),"")</f>
        <v/>
      </c>
      <c r="AW1813" s="118">
        <f>IFERROR(VLOOKUP(AC1813,'#Input Lists#'!$BL$3:$BM$7,2,FALSE),"")</f>
        <v>1</v>
      </c>
      <c r="AX1813" s="52" t="e">
        <f>VLOOKUP(AQ1813,'#Location List#'!$D$3:$K$150,4,FALSE)</f>
        <v>#N/A</v>
      </c>
      <c r="AY1813" s="273" t="e">
        <f>VLOOKUP(AX1813,'#Location List#'!$Z$3:$AA$13,2,FALSE)</f>
        <v>#N/A</v>
      </c>
      <c r="AZ1813" s="126" t="e">
        <f>VLOOKUP($AT1813,'#Input Lists#'!$L$3:$S$1033,6,FALSE)</f>
        <v>#N/A</v>
      </c>
      <c r="BA1813" s="239" t="e">
        <f>VLOOKUP($AT1813,'#Input Lists#'!$L$3:$S$833,7,FALSE)</f>
        <v>#N/A</v>
      </c>
      <c r="BB1813" s="239" t="e">
        <f>VLOOKUP($AT1813,'#Input Lists#'!$L$3:$S$833,8,FALSE)</f>
        <v>#N/A</v>
      </c>
      <c r="BC1813" s="91" t="str">
        <f t="shared" si="176"/>
        <v/>
      </c>
      <c r="BD1813" s="91" t="str">
        <f t="shared" si="177"/>
        <v/>
      </c>
      <c r="BE1813" s="15" t="str">
        <f t="shared" si="178"/>
        <v/>
      </c>
      <c r="BF1813" s="92" t="str">
        <f t="shared" si="179"/>
        <v>No Sighting Date</v>
      </c>
    </row>
    <row r="1814" spans="1:58" x14ac:dyDescent="0.25">
      <c r="A1814" s="118">
        <v>1809</v>
      </c>
      <c r="B1814" s="119"/>
      <c r="C1814" s="120"/>
      <c r="D1814" s="121"/>
      <c r="E1814" s="121"/>
      <c r="F1814" s="236"/>
      <c r="G1814" s="122" t="str">
        <f>IFERROR(VLOOKUP(F1814,'#Location List#'!$U$3:$V$1154,2,FALSE),"")</f>
        <v/>
      </c>
      <c r="H1814" s="120"/>
      <c r="I1814" s="120"/>
      <c r="J1814" s="120"/>
      <c r="K1814" s="120"/>
      <c r="L1814" s="120"/>
      <c r="M1814" s="120"/>
      <c r="N1814" s="120"/>
      <c r="O1814" s="120"/>
      <c r="P1814" s="120"/>
      <c r="Q1814" s="120"/>
      <c r="R1814" s="120"/>
      <c r="S1814" s="120"/>
      <c r="T1814" s="205">
        <f t="shared" si="174"/>
        <v>0</v>
      </c>
      <c r="U1814" s="205">
        <f t="shared" si="175"/>
        <v>0</v>
      </c>
      <c r="V1814" s="210"/>
      <c r="W1814" s="210"/>
      <c r="X1814" s="23" t="str">
        <f>IFERROR(VLOOKUP(AT1814,'#Input Lists#'!$L$3:$AH$833,3,FALSE)," ")</f>
        <v xml:space="preserve"> </v>
      </c>
      <c r="Y1814" s="23" t="str">
        <f>IFERROR(VLOOKUP(AT1814,'#Input Lists#'!$L$3:$AH$833,5,FALSE)," ")</f>
        <v xml:space="preserve"> </v>
      </c>
      <c r="Z1814" s="206" t="str">
        <f>IFERROR(VLOOKUP(AT1814,'#Input Lists#'!$L$3:$AH$833,9,FALSE)," ")</f>
        <v xml:space="preserve"> </v>
      </c>
      <c r="AA1814" s="119" t="s">
        <v>1527</v>
      </c>
      <c r="AB1814" s="120"/>
      <c r="AC1814" s="123"/>
      <c r="AD1814" s="123"/>
      <c r="AE1814" s="123"/>
      <c r="AF1814" s="123"/>
      <c r="AG1814" s="123"/>
      <c r="AH1814" s="123"/>
      <c r="AI1814" s="123"/>
      <c r="AJ1814" s="123"/>
      <c r="AK1814" s="123"/>
      <c r="AL1814" s="123"/>
      <c r="AM1814" s="123"/>
      <c r="AN1814" s="123"/>
      <c r="AO1814" s="123"/>
      <c r="AP1814" s="120"/>
      <c r="AQ1814" s="125" t="str">
        <f>IFERROR(VLOOKUP(G1814,'#Location List#'!$C$3:$D$150,2,FALSE),"")</f>
        <v/>
      </c>
      <c r="AR1814" s="125" t="str">
        <f>IFERROR(VLOOKUP(F1814,'#Location List#'!$Q$3:$R$1154,2,FALSE),"")</f>
        <v/>
      </c>
      <c r="AS1814" s="125" t="str">
        <f>IFERROR(VLOOKUP(V1814,'#Input Lists#'!$B$3:$D$46,3,FALSE),"")</f>
        <v/>
      </c>
      <c r="AT1814" s="125" t="str">
        <f>IFERROR(VLOOKUP(CONCATENATE(V1814," ",W1814),'#Input Lists#'!$K$3:$L$827,2,FALSE),"")</f>
        <v/>
      </c>
      <c r="AU1814" s="125">
        <f>IFERROR(VLOOKUP(AA1814,'#Input Lists#'!$BU$3:$BV$8,2,FALSE),"")</f>
        <v>1</v>
      </c>
      <c r="AV1814" s="118" t="str">
        <f>IFERROR(VLOOKUP(AB1814,'#Input Lists#'!$BO$3:$BP$9,2,FALSE),"")</f>
        <v/>
      </c>
      <c r="AW1814" s="118">
        <f>IFERROR(VLOOKUP(AC1814,'#Input Lists#'!$BL$3:$BM$7,2,FALSE),"")</f>
        <v>1</v>
      </c>
      <c r="AX1814" s="52" t="e">
        <f>VLOOKUP(AQ1814,'#Location List#'!$D$3:$K$150,4,FALSE)</f>
        <v>#N/A</v>
      </c>
      <c r="AY1814" s="273" t="e">
        <f>VLOOKUP(AX1814,'#Location List#'!$Z$3:$AA$13,2,FALSE)</f>
        <v>#N/A</v>
      </c>
      <c r="AZ1814" s="126" t="e">
        <f>VLOOKUP($AT1814,'#Input Lists#'!$L$3:$S$1033,6,FALSE)</f>
        <v>#N/A</v>
      </c>
      <c r="BA1814" s="239" t="e">
        <f>VLOOKUP($AT1814,'#Input Lists#'!$L$3:$S$833,7,FALSE)</f>
        <v>#N/A</v>
      </c>
      <c r="BB1814" s="239" t="e">
        <f>VLOOKUP($AT1814,'#Input Lists#'!$L$3:$S$833,8,FALSE)</f>
        <v>#N/A</v>
      </c>
      <c r="BC1814" s="91" t="str">
        <f t="shared" si="176"/>
        <v/>
      </c>
      <c r="BD1814" s="91" t="str">
        <f t="shared" si="177"/>
        <v/>
      </c>
      <c r="BE1814" s="15" t="str">
        <f t="shared" si="178"/>
        <v/>
      </c>
      <c r="BF1814" s="92" t="str">
        <f t="shared" si="179"/>
        <v>No Sighting Date</v>
      </c>
    </row>
    <row r="1815" spans="1:58" x14ac:dyDescent="0.25">
      <c r="A1815" s="118">
        <v>1810</v>
      </c>
      <c r="B1815" s="119"/>
      <c r="C1815" s="120"/>
      <c r="D1815" s="121"/>
      <c r="E1815" s="121"/>
      <c r="F1815" s="236"/>
      <c r="G1815" s="122" t="str">
        <f>IFERROR(VLOOKUP(F1815,'#Location List#'!$U$3:$V$1154,2,FALSE),"")</f>
        <v/>
      </c>
      <c r="H1815" s="120"/>
      <c r="I1815" s="120"/>
      <c r="J1815" s="120"/>
      <c r="K1815" s="120"/>
      <c r="L1815" s="120"/>
      <c r="M1815" s="120"/>
      <c r="N1815" s="120"/>
      <c r="O1815" s="120"/>
      <c r="P1815" s="120"/>
      <c r="Q1815" s="120"/>
      <c r="R1815" s="120"/>
      <c r="S1815" s="120"/>
      <c r="T1815" s="205">
        <f t="shared" si="174"/>
        <v>0</v>
      </c>
      <c r="U1815" s="205">
        <f t="shared" si="175"/>
        <v>0</v>
      </c>
      <c r="V1815" s="210"/>
      <c r="W1815" s="210"/>
      <c r="X1815" s="23" t="str">
        <f>IFERROR(VLOOKUP(AT1815,'#Input Lists#'!$L$3:$AH$833,3,FALSE)," ")</f>
        <v xml:space="preserve"> </v>
      </c>
      <c r="Y1815" s="23" t="str">
        <f>IFERROR(VLOOKUP(AT1815,'#Input Lists#'!$L$3:$AH$833,5,FALSE)," ")</f>
        <v xml:space="preserve"> </v>
      </c>
      <c r="Z1815" s="206" t="str">
        <f>IFERROR(VLOOKUP(AT1815,'#Input Lists#'!$L$3:$AH$833,9,FALSE)," ")</f>
        <v xml:space="preserve"> </v>
      </c>
      <c r="AA1815" s="119" t="s">
        <v>1527</v>
      </c>
      <c r="AB1815" s="120"/>
      <c r="AC1815" s="123"/>
      <c r="AD1815" s="123"/>
      <c r="AE1815" s="123"/>
      <c r="AF1815" s="123"/>
      <c r="AG1815" s="123"/>
      <c r="AH1815" s="123"/>
      <c r="AI1815" s="123"/>
      <c r="AJ1815" s="123"/>
      <c r="AK1815" s="123"/>
      <c r="AL1815" s="123"/>
      <c r="AM1815" s="123"/>
      <c r="AN1815" s="123"/>
      <c r="AO1815" s="123"/>
      <c r="AP1815" s="120"/>
      <c r="AQ1815" s="125" t="str">
        <f>IFERROR(VLOOKUP(G1815,'#Location List#'!$C$3:$D$150,2,FALSE),"")</f>
        <v/>
      </c>
      <c r="AR1815" s="125" t="str">
        <f>IFERROR(VLOOKUP(F1815,'#Location List#'!$Q$3:$R$1154,2,FALSE),"")</f>
        <v/>
      </c>
      <c r="AS1815" s="125" t="str">
        <f>IFERROR(VLOOKUP(V1815,'#Input Lists#'!$B$3:$D$46,3,FALSE),"")</f>
        <v/>
      </c>
      <c r="AT1815" s="125" t="str">
        <f>IFERROR(VLOOKUP(CONCATENATE(V1815," ",W1815),'#Input Lists#'!$K$3:$L$827,2,FALSE),"")</f>
        <v/>
      </c>
      <c r="AU1815" s="125">
        <f>IFERROR(VLOOKUP(AA1815,'#Input Lists#'!$BU$3:$BV$8,2,FALSE),"")</f>
        <v>1</v>
      </c>
      <c r="AV1815" s="118" t="str">
        <f>IFERROR(VLOOKUP(AB1815,'#Input Lists#'!$BO$3:$BP$9,2,FALSE),"")</f>
        <v/>
      </c>
      <c r="AW1815" s="118">
        <f>IFERROR(VLOOKUP(AC1815,'#Input Lists#'!$BL$3:$BM$7,2,FALSE),"")</f>
        <v>1</v>
      </c>
      <c r="AX1815" s="52" t="e">
        <f>VLOOKUP(AQ1815,'#Location List#'!$D$3:$K$150,4,FALSE)</f>
        <v>#N/A</v>
      </c>
      <c r="AY1815" s="273" t="e">
        <f>VLOOKUP(AX1815,'#Location List#'!$Z$3:$AA$13,2,FALSE)</f>
        <v>#N/A</v>
      </c>
      <c r="AZ1815" s="126" t="e">
        <f>VLOOKUP($AT1815,'#Input Lists#'!$L$3:$S$1033,6,FALSE)</f>
        <v>#N/A</v>
      </c>
      <c r="BA1815" s="239" t="e">
        <f>VLOOKUP($AT1815,'#Input Lists#'!$L$3:$S$833,7,FALSE)</f>
        <v>#N/A</v>
      </c>
      <c r="BB1815" s="239" t="e">
        <f>VLOOKUP($AT1815,'#Input Lists#'!$L$3:$S$833,8,FALSE)</f>
        <v>#N/A</v>
      </c>
      <c r="BC1815" s="91" t="str">
        <f t="shared" si="176"/>
        <v/>
      </c>
      <c r="BD1815" s="91" t="str">
        <f t="shared" si="177"/>
        <v/>
      </c>
      <c r="BE1815" s="15" t="str">
        <f t="shared" si="178"/>
        <v/>
      </c>
      <c r="BF1815" s="92" t="str">
        <f t="shared" si="179"/>
        <v>No Sighting Date</v>
      </c>
    </row>
    <row r="1816" spans="1:58" x14ac:dyDescent="0.25">
      <c r="A1816" s="118">
        <v>1811</v>
      </c>
      <c r="B1816" s="119"/>
      <c r="C1816" s="120"/>
      <c r="D1816" s="121"/>
      <c r="E1816" s="121"/>
      <c r="F1816" s="236"/>
      <c r="G1816" s="122" t="str">
        <f>IFERROR(VLOOKUP(F1816,'#Location List#'!$U$3:$V$1154,2,FALSE),"")</f>
        <v/>
      </c>
      <c r="H1816" s="120"/>
      <c r="I1816" s="120"/>
      <c r="J1816" s="120"/>
      <c r="K1816" s="120"/>
      <c r="L1816" s="120"/>
      <c r="M1816" s="120"/>
      <c r="N1816" s="120"/>
      <c r="O1816" s="120"/>
      <c r="P1816" s="120"/>
      <c r="Q1816" s="120"/>
      <c r="R1816" s="120"/>
      <c r="S1816" s="120"/>
      <c r="T1816" s="205">
        <f t="shared" si="174"/>
        <v>0</v>
      </c>
      <c r="U1816" s="205">
        <f t="shared" si="175"/>
        <v>0</v>
      </c>
      <c r="V1816" s="210"/>
      <c r="W1816" s="210"/>
      <c r="X1816" s="23" t="str">
        <f>IFERROR(VLOOKUP(AT1816,'#Input Lists#'!$L$3:$AH$833,3,FALSE)," ")</f>
        <v xml:space="preserve"> </v>
      </c>
      <c r="Y1816" s="23" t="str">
        <f>IFERROR(VLOOKUP(AT1816,'#Input Lists#'!$L$3:$AH$833,5,FALSE)," ")</f>
        <v xml:space="preserve"> </v>
      </c>
      <c r="Z1816" s="206" t="str">
        <f>IFERROR(VLOOKUP(AT1816,'#Input Lists#'!$L$3:$AH$833,9,FALSE)," ")</f>
        <v xml:space="preserve"> </v>
      </c>
      <c r="AA1816" s="119" t="s">
        <v>1527</v>
      </c>
      <c r="AB1816" s="120"/>
      <c r="AC1816" s="123"/>
      <c r="AD1816" s="123"/>
      <c r="AE1816" s="123"/>
      <c r="AF1816" s="123"/>
      <c r="AG1816" s="123"/>
      <c r="AH1816" s="123"/>
      <c r="AI1816" s="123"/>
      <c r="AJ1816" s="123"/>
      <c r="AK1816" s="123"/>
      <c r="AL1816" s="123"/>
      <c r="AM1816" s="123"/>
      <c r="AN1816" s="123"/>
      <c r="AO1816" s="123"/>
      <c r="AP1816" s="120"/>
      <c r="AQ1816" s="125" t="str">
        <f>IFERROR(VLOOKUP(G1816,'#Location List#'!$C$3:$D$150,2,FALSE),"")</f>
        <v/>
      </c>
      <c r="AR1816" s="125" t="str">
        <f>IFERROR(VLOOKUP(F1816,'#Location List#'!$Q$3:$R$1154,2,FALSE),"")</f>
        <v/>
      </c>
      <c r="AS1816" s="125" t="str">
        <f>IFERROR(VLOOKUP(V1816,'#Input Lists#'!$B$3:$D$46,3,FALSE),"")</f>
        <v/>
      </c>
      <c r="AT1816" s="125" t="str">
        <f>IFERROR(VLOOKUP(CONCATENATE(V1816," ",W1816),'#Input Lists#'!$K$3:$L$827,2,FALSE),"")</f>
        <v/>
      </c>
      <c r="AU1816" s="125">
        <f>IFERROR(VLOOKUP(AA1816,'#Input Lists#'!$BU$3:$BV$8,2,FALSE),"")</f>
        <v>1</v>
      </c>
      <c r="AV1816" s="118" t="str">
        <f>IFERROR(VLOOKUP(AB1816,'#Input Lists#'!$BO$3:$BP$9,2,FALSE),"")</f>
        <v/>
      </c>
      <c r="AW1816" s="118">
        <f>IFERROR(VLOOKUP(AC1816,'#Input Lists#'!$BL$3:$BM$7,2,FALSE),"")</f>
        <v>1</v>
      </c>
      <c r="AX1816" s="52" t="e">
        <f>VLOOKUP(AQ1816,'#Location List#'!$D$3:$K$150,4,FALSE)</f>
        <v>#N/A</v>
      </c>
      <c r="AY1816" s="273" t="e">
        <f>VLOOKUP(AX1816,'#Location List#'!$Z$3:$AA$13,2,FALSE)</f>
        <v>#N/A</v>
      </c>
      <c r="AZ1816" s="126" t="e">
        <f>VLOOKUP($AT1816,'#Input Lists#'!$L$3:$S$1033,6,FALSE)</f>
        <v>#N/A</v>
      </c>
      <c r="BA1816" s="239" t="e">
        <f>VLOOKUP($AT1816,'#Input Lists#'!$L$3:$S$833,7,FALSE)</f>
        <v>#N/A</v>
      </c>
      <c r="BB1816" s="239" t="e">
        <f>VLOOKUP($AT1816,'#Input Lists#'!$L$3:$S$833,8,FALSE)</f>
        <v>#N/A</v>
      </c>
      <c r="BC1816" s="91" t="str">
        <f t="shared" si="176"/>
        <v/>
      </c>
      <c r="BD1816" s="91" t="str">
        <f t="shared" si="177"/>
        <v/>
      </c>
      <c r="BE1816" s="15" t="str">
        <f t="shared" si="178"/>
        <v/>
      </c>
      <c r="BF1816" s="92" t="str">
        <f t="shared" si="179"/>
        <v>No Sighting Date</v>
      </c>
    </row>
    <row r="1817" spans="1:58" x14ac:dyDescent="0.25">
      <c r="A1817" s="118">
        <v>1812</v>
      </c>
      <c r="B1817" s="119"/>
      <c r="C1817" s="120"/>
      <c r="D1817" s="121"/>
      <c r="E1817" s="121"/>
      <c r="F1817" s="236"/>
      <c r="G1817" s="122" t="str">
        <f>IFERROR(VLOOKUP(F1817,'#Location List#'!$U$3:$V$1154,2,FALSE),"")</f>
        <v/>
      </c>
      <c r="H1817" s="120"/>
      <c r="I1817" s="120"/>
      <c r="J1817" s="120"/>
      <c r="K1817" s="120"/>
      <c r="L1817" s="120"/>
      <c r="M1817" s="120"/>
      <c r="N1817" s="120"/>
      <c r="O1817" s="120"/>
      <c r="P1817" s="120"/>
      <c r="Q1817" s="120"/>
      <c r="R1817" s="120"/>
      <c r="S1817" s="120"/>
      <c r="T1817" s="205">
        <f t="shared" si="174"/>
        <v>0</v>
      </c>
      <c r="U1817" s="205">
        <f t="shared" si="175"/>
        <v>0</v>
      </c>
      <c r="V1817" s="210"/>
      <c r="W1817" s="210"/>
      <c r="X1817" s="23" t="str">
        <f>IFERROR(VLOOKUP(AT1817,'#Input Lists#'!$L$3:$AH$833,3,FALSE)," ")</f>
        <v xml:space="preserve"> </v>
      </c>
      <c r="Y1817" s="23" t="str">
        <f>IFERROR(VLOOKUP(AT1817,'#Input Lists#'!$L$3:$AH$833,5,FALSE)," ")</f>
        <v xml:space="preserve"> </v>
      </c>
      <c r="Z1817" s="206" t="str">
        <f>IFERROR(VLOOKUP(AT1817,'#Input Lists#'!$L$3:$AH$833,9,FALSE)," ")</f>
        <v xml:space="preserve"> </v>
      </c>
      <c r="AA1817" s="119" t="s">
        <v>1527</v>
      </c>
      <c r="AB1817" s="120"/>
      <c r="AC1817" s="123"/>
      <c r="AD1817" s="123"/>
      <c r="AE1817" s="123"/>
      <c r="AF1817" s="123"/>
      <c r="AG1817" s="123"/>
      <c r="AH1817" s="123"/>
      <c r="AI1817" s="123"/>
      <c r="AJ1817" s="123"/>
      <c r="AK1817" s="123"/>
      <c r="AL1817" s="123"/>
      <c r="AM1817" s="123"/>
      <c r="AN1817" s="123"/>
      <c r="AO1817" s="123"/>
      <c r="AP1817" s="120"/>
      <c r="AQ1817" s="125" t="str">
        <f>IFERROR(VLOOKUP(G1817,'#Location List#'!$C$3:$D$150,2,FALSE),"")</f>
        <v/>
      </c>
      <c r="AR1817" s="125" t="str">
        <f>IFERROR(VLOOKUP(F1817,'#Location List#'!$Q$3:$R$1154,2,FALSE),"")</f>
        <v/>
      </c>
      <c r="AS1817" s="125" t="str">
        <f>IFERROR(VLOOKUP(V1817,'#Input Lists#'!$B$3:$D$46,3,FALSE),"")</f>
        <v/>
      </c>
      <c r="AT1817" s="125" t="str">
        <f>IFERROR(VLOOKUP(CONCATENATE(V1817," ",W1817),'#Input Lists#'!$K$3:$L$827,2,FALSE),"")</f>
        <v/>
      </c>
      <c r="AU1817" s="125">
        <f>IFERROR(VLOOKUP(AA1817,'#Input Lists#'!$BU$3:$BV$8,2,FALSE),"")</f>
        <v>1</v>
      </c>
      <c r="AV1817" s="118" t="str">
        <f>IFERROR(VLOOKUP(AB1817,'#Input Lists#'!$BO$3:$BP$9,2,FALSE),"")</f>
        <v/>
      </c>
      <c r="AW1817" s="118">
        <f>IFERROR(VLOOKUP(AC1817,'#Input Lists#'!$BL$3:$BM$7,2,FALSE),"")</f>
        <v>1</v>
      </c>
      <c r="AX1817" s="52" t="e">
        <f>VLOOKUP(AQ1817,'#Location List#'!$D$3:$K$150,4,FALSE)</f>
        <v>#N/A</v>
      </c>
      <c r="AY1817" s="273" t="e">
        <f>VLOOKUP(AX1817,'#Location List#'!$Z$3:$AA$13,2,FALSE)</f>
        <v>#N/A</v>
      </c>
      <c r="AZ1817" s="126" t="e">
        <f>VLOOKUP($AT1817,'#Input Lists#'!$L$3:$S$1033,6,FALSE)</f>
        <v>#N/A</v>
      </c>
      <c r="BA1817" s="239" t="e">
        <f>VLOOKUP($AT1817,'#Input Lists#'!$L$3:$S$833,7,FALSE)</f>
        <v>#N/A</v>
      </c>
      <c r="BB1817" s="239" t="e">
        <f>VLOOKUP($AT1817,'#Input Lists#'!$L$3:$S$833,8,FALSE)</f>
        <v>#N/A</v>
      </c>
      <c r="BC1817" s="91" t="str">
        <f t="shared" si="176"/>
        <v/>
      </c>
      <c r="BD1817" s="91" t="str">
        <f t="shared" si="177"/>
        <v/>
      </c>
      <c r="BE1817" s="15" t="str">
        <f t="shared" si="178"/>
        <v/>
      </c>
      <c r="BF1817" s="92" t="str">
        <f t="shared" si="179"/>
        <v>No Sighting Date</v>
      </c>
    </row>
    <row r="1818" spans="1:58" x14ac:dyDescent="0.25">
      <c r="A1818" s="118">
        <v>1813</v>
      </c>
      <c r="B1818" s="119"/>
      <c r="C1818" s="120"/>
      <c r="D1818" s="121"/>
      <c r="E1818" s="121"/>
      <c r="F1818" s="236"/>
      <c r="G1818" s="122" t="str">
        <f>IFERROR(VLOOKUP(F1818,'#Location List#'!$U$3:$V$1154,2,FALSE),"")</f>
        <v/>
      </c>
      <c r="H1818" s="120"/>
      <c r="I1818" s="120"/>
      <c r="J1818" s="120"/>
      <c r="K1818" s="120"/>
      <c r="L1818" s="120"/>
      <c r="M1818" s="120"/>
      <c r="N1818" s="120"/>
      <c r="O1818" s="120"/>
      <c r="P1818" s="120"/>
      <c r="Q1818" s="120"/>
      <c r="R1818" s="120"/>
      <c r="S1818" s="120"/>
      <c r="T1818" s="205">
        <f t="shared" si="174"/>
        <v>0</v>
      </c>
      <c r="U1818" s="205">
        <f t="shared" si="175"/>
        <v>0</v>
      </c>
      <c r="V1818" s="210"/>
      <c r="W1818" s="210"/>
      <c r="X1818" s="23" t="str">
        <f>IFERROR(VLOOKUP(AT1818,'#Input Lists#'!$L$3:$AH$833,3,FALSE)," ")</f>
        <v xml:space="preserve"> </v>
      </c>
      <c r="Y1818" s="23" t="str">
        <f>IFERROR(VLOOKUP(AT1818,'#Input Lists#'!$L$3:$AH$833,5,FALSE)," ")</f>
        <v xml:space="preserve"> </v>
      </c>
      <c r="Z1818" s="206" t="str">
        <f>IFERROR(VLOOKUP(AT1818,'#Input Lists#'!$L$3:$AH$833,9,FALSE)," ")</f>
        <v xml:space="preserve"> </v>
      </c>
      <c r="AA1818" s="119" t="s">
        <v>1527</v>
      </c>
      <c r="AB1818" s="120"/>
      <c r="AC1818" s="123"/>
      <c r="AD1818" s="123"/>
      <c r="AE1818" s="123"/>
      <c r="AF1818" s="123"/>
      <c r="AG1818" s="123"/>
      <c r="AH1818" s="123"/>
      <c r="AI1818" s="123"/>
      <c r="AJ1818" s="123"/>
      <c r="AK1818" s="123"/>
      <c r="AL1818" s="123"/>
      <c r="AM1818" s="123"/>
      <c r="AN1818" s="123"/>
      <c r="AO1818" s="123"/>
      <c r="AP1818" s="120"/>
      <c r="AQ1818" s="125" t="str">
        <f>IFERROR(VLOOKUP(G1818,'#Location List#'!$C$3:$D$150,2,FALSE),"")</f>
        <v/>
      </c>
      <c r="AR1818" s="125" t="str">
        <f>IFERROR(VLOOKUP(F1818,'#Location List#'!$Q$3:$R$1154,2,FALSE),"")</f>
        <v/>
      </c>
      <c r="AS1818" s="125" t="str">
        <f>IFERROR(VLOOKUP(V1818,'#Input Lists#'!$B$3:$D$46,3,FALSE),"")</f>
        <v/>
      </c>
      <c r="AT1818" s="125" t="str">
        <f>IFERROR(VLOOKUP(CONCATENATE(V1818," ",W1818),'#Input Lists#'!$K$3:$L$827,2,FALSE),"")</f>
        <v/>
      </c>
      <c r="AU1818" s="125">
        <f>IFERROR(VLOOKUP(AA1818,'#Input Lists#'!$BU$3:$BV$8,2,FALSE),"")</f>
        <v>1</v>
      </c>
      <c r="AV1818" s="118" t="str">
        <f>IFERROR(VLOOKUP(AB1818,'#Input Lists#'!$BO$3:$BP$9,2,FALSE),"")</f>
        <v/>
      </c>
      <c r="AW1818" s="118">
        <f>IFERROR(VLOOKUP(AC1818,'#Input Lists#'!$BL$3:$BM$7,2,FALSE),"")</f>
        <v>1</v>
      </c>
      <c r="AX1818" s="52" t="e">
        <f>VLOOKUP(AQ1818,'#Location List#'!$D$3:$K$150,4,FALSE)</f>
        <v>#N/A</v>
      </c>
      <c r="AY1818" s="273" t="e">
        <f>VLOOKUP(AX1818,'#Location List#'!$Z$3:$AA$13,2,FALSE)</f>
        <v>#N/A</v>
      </c>
      <c r="AZ1818" s="126" t="e">
        <f>VLOOKUP($AT1818,'#Input Lists#'!$L$3:$S$1033,6,FALSE)</f>
        <v>#N/A</v>
      </c>
      <c r="BA1818" s="239" t="e">
        <f>VLOOKUP($AT1818,'#Input Lists#'!$L$3:$S$833,7,FALSE)</f>
        <v>#N/A</v>
      </c>
      <c r="BB1818" s="239" t="e">
        <f>VLOOKUP($AT1818,'#Input Lists#'!$L$3:$S$833,8,FALSE)</f>
        <v>#N/A</v>
      </c>
      <c r="BC1818" s="91" t="str">
        <f t="shared" si="176"/>
        <v/>
      </c>
      <c r="BD1818" s="91" t="str">
        <f t="shared" si="177"/>
        <v/>
      </c>
      <c r="BE1818" s="15" t="str">
        <f t="shared" si="178"/>
        <v/>
      </c>
      <c r="BF1818" s="92" t="str">
        <f t="shared" si="179"/>
        <v>No Sighting Date</v>
      </c>
    </row>
    <row r="1819" spans="1:58" x14ac:dyDescent="0.25">
      <c r="A1819" s="118">
        <v>1814</v>
      </c>
      <c r="B1819" s="119"/>
      <c r="C1819" s="120"/>
      <c r="D1819" s="121"/>
      <c r="E1819" s="121"/>
      <c r="F1819" s="236"/>
      <c r="G1819" s="122" t="str">
        <f>IFERROR(VLOOKUP(F1819,'#Location List#'!$U$3:$V$1154,2,FALSE),"")</f>
        <v/>
      </c>
      <c r="H1819" s="120"/>
      <c r="I1819" s="120"/>
      <c r="J1819" s="120"/>
      <c r="K1819" s="120"/>
      <c r="L1819" s="120"/>
      <c r="M1819" s="120"/>
      <c r="N1819" s="120"/>
      <c r="O1819" s="120"/>
      <c r="P1819" s="120"/>
      <c r="Q1819" s="120"/>
      <c r="R1819" s="120"/>
      <c r="S1819" s="120"/>
      <c r="T1819" s="205">
        <f t="shared" si="174"/>
        <v>0</v>
      </c>
      <c r="U1819" s="205">
        <f t="shared" si="175"/>
        <v>0</v>
      </c>
      <c r="V1819" s="210"/>
      <c r="W1819" s="210"/>
      <c r="X1819" s="23" t="str">
        <f>IFERROR(VLOOKUP(AT1819,'#Input Lists#'!$L$3:$AH$833,3,FALSE)," ")</f>
        <v xml:space="preserve"> </v>
      </c>
      <c r="Y1819" s="23" t="str">
        <f>IFERROR(VLOOKUP(AT1819,'#Input Lists#'!$L$3:$AH$833,5,FALSE)," ")</f>
        <v xml:space="preserve"> </v>
      </c>
      <c r="Z1819" s="206" t="str">
        <f>IFERROR(VLOOKUP(AT1819,'#Input Lists#'!$L$3:$AH$833,9,FALSE)," ")</f>
        <v xml:space="preserve"> </v>
      </c>
      <c r="AA1819" s="119" t="s">
        <v>1527</v>
      </c>
      <c r="AB1819" s="120"/>
      <c r="AC1819" s="123"/>
      <c r="AD1819" s="123"/>
      <c r="AE1819" s="123"/>
      <c r="AF1819" s="123"/>
      <c r="AG1819" s="123"/>
      <c r="AH1819" s="123"/>
      <c r="AI1819" s="123"/>
      <c r="AJ1819" s="123"/>
      <c r="AK1819" s="123"/>
      <c r="AL1819" s="123"/>
      <c r="AM1819" s="123"/>
      <c r="AN1819" s="123"/>
      <c r="AO1819" s="123"/>
      <c r="AP1819" s="120"/>
      <c r="AQ1819" s="125" t="str">
        <f>IFERROR(VLOOKUP(G1819,'#Location List#'!$C$3:$D$150,2,FALSE),"")</f>
        <v/>
      </c>
      <c r="AR1819" s="125" t="str">
        <f>IFERROR(VLOOKUP(F1819,'#Location List#'!$Q$3:$R$1154,2,FALSE),"")</f>
        <v/>
      </c>
      <c r="AS1819" s="125" t="str">
        <f>IFERROR(VLOOKUP(V1819,'#Input Lists#'!$B$3:$D$46,3,FALSE),"")</f>
        <v/>
      </c>
      <c r="AT1819" s="125" t="str">
        <f>IFERROR(VLOOKUP(CONCATENATE(V1819," ",W1819),'#Input Lists#'!$K$3:$L$827,2,FALSE),"")</f>
        <v/>
      </c>
      <c r="AU1819" s="125">
        <f>IFERROR(VLOOKUP(AA1819,'#Input Lists#'!$BU$3:$BV$8,2,FALSE),"")</f>
        <v>1</v>
      </c>
      <c r="AV1819" s="118" t="str">
        <f>IFERROR(VLOOKUP(AB1819,'#Input Lists#'!$BO$3:$BP$9,2,FALSE),"")</f>
        <v/>
      </c>
      <c r="AW1819" s="118">
        <f>IFERROR(VLOOKUP(AC1819,'#Input Lists#'!$BL$3:$BM$7,2,FALSE),"")</f>
        <v>1</v>
      </c>
      <c r="AX1819" s="52" t="e">
        <f>VLOOKUP(AQ1819,'#Location List#'!$D$3:$K$150,4,FALSE)</f>
        <v>#N/A</v>
      </c>
      <c r="AY1819" s="273" t="e">
        <f>VLOOKUP(AX1819,'#Location List#'!$Z$3:$AA$13,2,FALSE)</f>
        <v>#N/A</v>
      </c>
      <c r="AZ1819" s="126" t="e">
        <f>VLOOKUP($AT1819,'#Input Lists#'!$L$3:$S$1033,6,FALSE)</f>
        <v>#N/A</v>
      </c>
      <c r="BA1819" s="239" t="e">
        <f>VLOOKUP($AT1819,'#Input Lists#'!$L$3:$S$833,7,FALSE)</f>
        <v>#N/A</v>
      </c>
      <c r="BB1819" s="239" t="e">
        <f>VLOOKUP($AT1819,'#Input Lists#'!$L$3:$S$833,8,FALSE)</f>
        <v>#N/A</v>
      </c>
      <c r="BC1819" s="91" t="str">
        <f t="shared" si="176"/>
        <v/>
      </c>
      <c r="BD1819" s="91" t="str">
        <f t="shared" si="177"/>
        <v/>
      </c>
      <c r="BE1819" s="15" t="str">
        <f t="shared" si="178"/>
        <v/>
      </c>
      <c r="BF1819" s="92" t="str">
        <f t="shared" si="179"/>
        <v>No Sighting Date</v>
      </c>
    </row>
    <row r="1820" spans="1:58" x14ac:dyDescent="0.25">
      <c r="A1820" s="118">
        <v>1815</v>
      </c>
      <c r="B1820" s="119"/>
      <c r="C1820" s="120"/>
      <c r="D1820" s="121"/>
      <c r="E1820" s="121"/>
      <c r="F1820" s="236"/>
      <c r="G1820" s="122" t="str">
        <f>IFERROR(VLOOKUP(F1820,'#Location List#'!$U$3:$V$1154,2,FALSE),"")</f>
        <v/>
      </c>
      <c r="H1820" s="120"/>
      <c r="I1820" s="120"/>
      <c r="J1820" s="120"/>
      <c r="K1820" s="120"/>
      <c r="L1820" s="120"/>
      <c r="M1820" s="120"/>
      <c r="N1820" s="120"/>
      <c r="O1820" s="120"/>
      <c r="P1820" s="120"/>
      <c r="Q1820" s="120"/>
      <c r="R1820" s="120"/>
      <c r="S1820" s="120"/>
      <c r="T1820" s="205">
        <f t="shared" si="174"/>
        <v>0</v>
      </c>
      <c r="U1820" s="205">
        <f t="shared" si="175"/>
        <v>0</v>
      </c>
      <c r="V1820" s="210"/>
      <c r="W1820" s="210"/>
      <c r="X1820" s="23" t="str">
        <f>IFERROR(VLOOKUP(AT1820,'#Input Lists#'!$L$3:$AH$833,3,FALSE)," ")</f>
        <v xml:space="preserve"> </v>
      </c>
      <c r="Y1820" s="23" t="str">
        <f>IFERROR(VLOOKUP(AT1820,'#Input Lists#'!$L$3:$AH$833,5,FALSE)," ")</f>
        <v xml:space="preserve"> </v>
      </c>
      <c r="Z1820" s="206" t="str">
        <f>IFERROR(VLOOKUP(AT1820,'#Input Lists#'!$L$3:$AH$833,9,FALSE)," ")</f>
        <v xml:space="preserve"> </v>
      </c>
      <c r="AA1820" s="119" t="s">
        <v>1527</v>
      </c>
      <c r="AB1820" s="120"/>
      <c r="AC1820" s="123"/>
      <c r="AD1820" s="123"/>
      <c r="AE1820" s="123"/>
      <c r="AF1820" s="123"/>
      <c r="AG1820" s="123"/>
      <c r="AH1820" s="123"/>
      <c r="AI1820" s="123"/>
      <c r="AJ1820" s="123"/>
      <c r="AK1820" s="123"/>
      <c r="AL1820" s="123"/>
      <c r="AM1820" s="123"/>
      <c r="AN1820" s="123"/>
      <c r="AO1820" s="123"/>
      <c r="AP1820" s="120"/>
      <c r="AQ1820" s="125" t="str">
        <f>IFERROR(VLOOKUP(G1820,'#Location List#'!$C$3:$D$150,2,FALSE),"")</f>
        <v/>
      </c>
      <c r="AR1820" s="125" t="str">
        <f>IFERROR(VLOOKUP(F1820,'#Location List#'!$Q$3:$R$1154,2,FALSE),"")</f>
        <v/>
      </c>
      <c r="AS1820" s="125" t="str">
        <f>IFERROR(VLOOKUP(V1820,'#Input Lists#'!$B$3:$D$46,3,FALSE),"")</f>
        <v/>
      </c>
      <c r="AT1820" s="125" t="str">
        <f>IFERROR(VLOOKUP(CONCATENATE(V1820," ",W1820),'#Input Lists#'!$K$3:$L$827,2,FALSE),"")</f>
        <v/>
      </c>
      <c r="AU1820" s="125">
        <f>IFERROR(VLOOKUP(AA1820,'#Input Lists#'!$BU$3:$BV$8,2,FALSE),"")</f>
        <v>1</v>
      </c>
      <c r="AV1820" s="118" t="str">
        <f>IFERROR(VLOOKUP(AB1820,'#Input Lists#'!$BO$3:$BP$9,2,FALSE),"")</f>
        <v/>
      </c>
      <c r="AW1820" s="118">
        <f>IFERROR(VLOOKUP(AC1820,'#Input Lists#'!$BL$3:$BM$7,2,FALSE),"")</f>
        <v>1</v>
      </c>
      <c r="AX1820" s="52" t="e">
        <f>VLOOKUP(AQ1820,'#Location List#'!$D$3:$K$150,4,FALSE)</f>
        <v>#N/A</v>
      </c>
      <c r="AY1820" s="273" t="e">
        <f>VLOOKUP(AX1820,'#Location List#'!$Z$3:$AA$13,2,FALSE)</f>
        <v>#N/A</v>
      </c>
      <c r="AZ1820" s="126" t="e">
        <f>VLOOKUP($AT1820,'#Input Lists#'!$L$3:$S$1033,6,FALSE)</f>
        <v>#N/A</v>
      </c>
      <c r="BA1820" s="239" t="e">
        <f>VLOOKUP($AT1820,'#Input Lists#'!$L$3:$S$833,7,FALSE)</f>
        <v>#N/A</v>
      </c>
      <c r="BB1820" s="239" t="e">
        <f>VLOOKUP($AT1820,'#Input Lists#'!$L$3:$S$833,8,FALSE)</f>
        <v>#N/A</v>
      </c>
      <c r="BC1820" s="91" t="str">
        <f t="shared" si="176"/>
        <v/>
      </c>
      <c r="BD1820" s="91" t="str">
        <f t="shared" si="177"/>
        <v/>
      </c>
      <c r="BE1820" s="15" t="str">
        <f t="shared" si="178"/>
        <v/>
      </c>
      <c r="BF1820" s="92" t="str">
        <f t="shared" si="179"/>
        <v>No Sighting Date</v>
      </c>
    </row>
    <row r="1821" spans="1:58" x14ac:dyDescent="0.25">
      <c r="A1821" s="118">
        <v>1816</v>
      </c>
      <c r="B1821" s="119"/>
      <c r="C1821" s="120"/>
      <c r="D1821" s="121"/>
      <c r="E1821" s="121"/>
      <c r="F1821" s="236"/>
      <c r="G1821" s="122" t="str">
        <f>IFERROR(VLOOKUP(F1821,'#Location List#'!$U$3:$V$1154,2,FALSE),"")</f>
        <v/>
      </c>
      <c r="H1821" s="120"/>
      <c r="I1821" s="120"/>
      <c r="J1821" s="120"/>
      <c r="K1821" s="120"/>
      <c r="L1821" s="120"/>
      <c r="M1821" s="120"/>
      <c r="N1821" s="120"/>
      <c r="O1821" s="120"/>
      <c r="P1821" s="120"/>
      <c r="Q1821" s="120"/>
      <c r="R1821" s="120"/>
      <c r="S1821" s="120"/>
      <c r="T1821" s="205">
        <f t="shared" si="174"/>
        <v>0</v>
      </c>
      <c r="U1821" s="205">
        <f t="shared" si="175"/>
        <v>0</v>
      </c>
      <c r="V1821" s="210"/>
      <c r="W1821" s="210"/>
      <c r="X1821" s="23" t="str">
        <f>IFERROR(VLOOKUP(AT1821,'#Input Lists#'!$L$3:$AH$833,3,FALSE)," ")</f>
        <v xml:space="preserve"> </v>
      </c>
      <c r="Y1821" s="23" t="str">
        <f>IFERROR(VLOOKUP(AT1821,'#Input Lists#'!$L$3:$AH$833,5,FALSE)," ")</f>
        <v xml:space="preserve"> </v>
      </c>
      <c r="Z1821" s="206" t="str">
        <f>IFERROR(VLOOKUP(AT1821,'#Input Lists#'!$L$3:$AH$833,9,FALSE)," ")</f>
        <v xml:space="preserve"> </v>
      </c>
      <c r="AA1821" s="119" t="s">
        <v>1527</v>
      </c>
      <c r="AB1821" s="120"/>
      <c r="AC1821" s="123"/>
      <c r="AD1821" s="123"/>
      <c r="AE1821" s="123"/>
      <c r="AF1821" s="123"/>
      <c r="AG1821" s="123"/>
      <c r="AH1821" s="123"/>
      <c r="AI1821" s="123"/>
      <c r="AJ1821" s="123"/>
      <c r="AK1821" s="123"/>
      <c r="AL1821" s="123"/>
      <c r="AM1821" s="123"/>
      <c r="AN1821" s="123"/>
      <c r="AO1821" s="123"/>
      <c r="AP1821" s="120"/>
      <c r="AQ1821" s="125" t="str">
        <f>IFERROR(VLOOKUP(G1821,'#Location List#'!$C$3:$D$150,2,FALSE),"")</f>
        <v/>
      </c>
      <c r="AR1821" s="125" t="str">
        <f>IFERROR(VLOOKUP(F1821,'#Location List#'!$Q$3:$R$1154,2,FALSE),"")</f>
        <v/>
      </c>
      <c r="AS1821" s="125" t="str">
        <f>IFERROR(VLOOKUP(V1821,'#Input Lists#'!$B$3:$D$46,3,FALSE),"")</f>
        <v/>
      </c>
      <c r="AT1821" s="125" t="str">
        <f>IFERROR(VLOOKUP(CONCATENATE(V1821," ",W1821),'#Input Lists#'!$K$3:$L$827,2,FALSE),"")</f>
        <v/>
      </c>
      <c r="AU1821" s="125">
        <f>IFERROR(VLOOKUP(AA1821,'#Input Lists#'!$BU$3:$BV$8,2,FALSE),"")</f>
        <v>1</v>
      </c>
      <c r="AV1821" s="118" t="str">
        <f>IFERROR(VLOOKUP(AB1821,'#Input Lists#'!$BO$3:$BP$9,2,FALSE),"")</f>
        <v/>
      </c>
      <c r="AW1821" s="118">
        <f>IFERROR(VLOOKUP(AC1821,'#Input Lists#'!$BL$3:$BM$7,2,FALSE),"")</f>
        <v>1</v>
      </c>
      <c r="AX1821" s="52" t="e">
        <f>VLOOKUP(AQ1821,'#Location List#'!$D$3:$K$150,4,FALSE)</f>
        <v>#N/A</v>
      </c>
      <c r="AY1821" s="273" t="e">
        <f>VLOOKUP(AX1821,'#Location List#'!$Z$3:$AA$13,2,FALSE)</f>
        <v>#N/A</v>
      </c>
      <c r="AZ1821" s="126" t="e">
        <f>VLOOKUP($AT1821,'#Input Lists#'!$L$3:$S$1033,6,FALSE)</f>
        <v>#N/A</v>
      </c>
      <c r="BA1821" s="239" t="e">
        <f>VLOOKUP($AT1821,'#Input Lists#'!$L$3:$S$833,7,FALSE)</f>
        <v>#N/A</v>
      </c>
      <c r="BB1821" s="239" t="e">
        <f>VLOOKUP($AT1821,'#Input Lists#'!$L$3:$S$833,8,FALSE)</f>
        <v>#N/A</v>
      </c>
      <c r="BC1821" s="91" t="str">
        <f t="shared" si="176"/>
        <v/>
      </c>
      <c r="BD1821" s="91" t="str">
        <f t="shared" si="177"/>
        <v/>
      </c>
      <c r="BE1821" s="15" t="str">
        <f t="shared" si="178"/>
        <v/>
      </c>
      <c r="BF1821" s="92" t="str">
        <f t="shared" si="179"/>
        <v>No Sighting Date</v>
      </c>
    </row>
    <row r="1822" spans="1:58" x14ac:dyDescent="0.25">
      <c r="A1822" s="118">
        <v>1817</v>
      </c>
      <c r="B1822" s="119"/>
      <c r="C1822" s="120"/>
      <c r="D1822" s="121"/>
      <c r="E1822" s="121"/>
      <c r="F1822" s="236"/>
      <c r="G1822" s="122" t="str">
        <f>IFERROR(VLOOKUP(F1822,'#Location List#'!$U$3:$V$1154,2,FALSE),"")</f>
        <v/>
      </c>
      <c r="H1822" s="120"/>
      <c r="I1822" s="120"/>
      <c r="J1822" s="120"/>
      <c r="K1822" s="120"/>
      <c r="L1822" s="120"/>
      <c r="M1822" s="120"/>
      <c r="N1822" s="120"/>
      <c r="O1822" s="120"/>
      <c r="P1822" s="120"/>
      <c r="Q1822" s="120"/>
      <c r="R1822" s="120"/>
      <c r="S1822" s="120"/>
      <c r="T1822" s="205">
        <f t="shared" si="174"/>
        <v>0</v>
      </c>
      <c r="U1822" s="205">
        <f t="shared" si="175"/>
        <v>0</v>
      </c>
      <c r="V1822" s="210"/>
      <c r="W1822" s="210"/>
      <c r="X1822" s="23" t="str">
        <f>IFERROR(VLOOKUP(AT1822,'#Input Lists#'!$L$3:$AH$833,3,FALSE)," ")</f>
        <v xml:space="preserve"> </v>
      </c>
      <c r="Y1822" s="23" t="str">
        <f>IFERROR(VLOOKUP(AT1822,'#Input Lists#'!$L$3:$AH$833,5,FALSE)," ")</f>
        <v xml:space="preserve"> </v>
      </c>
      <c r="Z1822" s="206" t="str">
        <f>IFERROR(VLOOKUP(AT1822,'#Input Lists#'!$L$3:$AH$833,9,FALSE)," ")</f>
        <v xml:space="preserve"> </v>
      </c>
      <c r="AA1822" s="119" t="s">
        <v>1527</v>
      </c>
      <c r="AB1822" s="120"/>
      <c r="AC1822" s="123"/>
      <c r="AD1822" s="123"/>
      <c r="AE1822" s="123"/>
      <c r="AF1822" s="123"/>
      <c r="AG1822" s="123"/>
      <c r="AH1822" s="123"/>
      <c r="AI1822" s="123"/>
      <c r="AJ1822" s="123"/>
      <c r="AK1822" s="123"/>
      <c r="AL1822" s="123"/>
      <c r="AM1822" s="123"/>
      <c r="AN1822" s="123"/>
      <c r="AO1822" s="123"/>
      <c r="AP1822" s="120"/>
      <c r="AQ1822" s="125" t="str">
        <f>IFERROR(VLOOKUP(G1822,'#Location List#'!$C$3:$D$150,2,FALSE),"")</f>
        <v/>
      </c>
      <c r="AR1822" s="125" t="str">
        <f>IFERROR(VLOOKUP(F1822,'#Location List#'!$Q$3:$R$1154,2,FALSE),"")</f>
        <v/>
      </c>
      <c r="AS1822" s="125" t="str">
        <f>IFERROR(VLOOKUP(V1822,'#Input Lists#'!$B$3:$D$46,3,FALSE),"")</f>
        <v/>
      </c>
      <c r="AT1822" s="125" t="str">
        <f>IFERROR(VLOOKUP(CONCATENATE(V1822," ",W1822),'#Input Lists#'!$K$3:$L$827,2,FALSE),"")</f>
        <v/>
      </c>
      <c r="AU1822" s="125">
        <f>IFERROR(VLOOKUP(AA1822,'#Input Lists#'!$BU$3:$BV$8,2,FALSE),"")</f>
        <v>1</v>
      </c>
      <c r="AV1822" s="118" t="str">
        <f>IFERROR(VLOOKUP(AB1822,'#Input Lists#'!$BO$3:$BP$9,2,FALSE),"")</f>
        <v/>
      </c>
      <c r="AW1822" s="118">
        <f>IFERROR(VLOOKUP(AC1822,'#Input Lists#'!$BL$3:$BM$7,2,FALSE),"")</f>
        <v>1</v>
      </c>
      <c r="AX1822" s="52" t="e">
        <f>VLOOKUP(AQ1822,'#Location List#'!$D$3:$K$150,4,FALSE)</f>
        <v>#N/A</v>
      </c>
      <c r="AY1822" s="273" t="e">
        <f>VLOOKUP(AX1822,'#Location List#'!$Z$3:$AA$13,2,FALSE)</f>
        <v>#N/A</v>
      </c>
      <c r="AZ1822" s="126" t="e">
        <f>VLOOKUP($AT1822,'#Input Lists#'!$L$3:$S$1033,6,FALSE)</f>
        <v>#N/A</v>
      </c>
      <c r="BA1822" s="239" t="e">
        <f>VLOOKUP($AT1822,'#Input Lists#'!$L$3:$S$833,7,FALSE)</f>
        <v>#N/A</v>
      </c>
      <c r="BB1822" s="239" t="e">
        <f>VLOOKUP($AT1822,'#Input Lists#'!$L$3:$S$833,8,FALSE)</f>
        <v>#N/A</v>
      </c>
      <c r="BC1822" s="91" t="str">
        <f t="shared" si="176"/>
        <v/>
      </c>
      <c r="BD1822" s="91" t="str">
        <f t="shared" si="177"/>
        <v/>
      </c>
      <c r="BE1822" s="15" t="str">
        <f t="shared" si="178"/>
        <v/>
      </c>
      <c r="BF1822" s="92" t="str">
        <f t="shared" si="179"/>
        <v>No Sighting Date</v>
      </c>
    </row>
    <row r="1823" spans="1:58" x14ac:dyDescent="0.25">
      <c r="A1823" s="118">
        <v>1818</v>
      </c>
      <c r="B1823" s="119"/>
      <c r="C1823" s="120"/>
      <c r="D1823" s="121"/>
      <c r="E1823" s="121"/>
      <c r="F1823" s="236"/>
      <c r="G1823" s="122" t="str">
        <f>IFERROR(VLOOKUP(F1823,'#Location List#'!$U$3:$V$1154,2,FALSE),"")</f>
        <v/>
      </c>
      <c r="H1823" s="120"/>
      <c r="I1823" s="120"/>
      <c r="J1823" s="120"/>
      <c r="K1823" s="120"/>
      <c r="L1823" s="120"/>
      <c r="M1823" s="120"/>
      <c r="N1823" s="120"/>
      <c r="O1823" s="120"/>
      <c r="P1823" s="120"/>
      <c r="Q1823" s="120"/>
      <c r="R1823" s="120"/>
      <c r="S1823" s="120"/>
      <c r="T1823" s="205">
        <f t="shared" si="174"/>
        <v>0</v>
      </c>
      <c r="U1823" s="205">
        <f t="shared" si="175"/>
        <v>0</v>
      </c>
      <c r="V1823" s="210"/>
      <c r="W1823" s="210"/>
      <c r="X1823" s="23" t="str">
        <f>IFERROR(VLOOKUP(AT1823,'#Input Lists#'!$L$3:$AH$833,3,FALSE)," ")</f>
        <v xml:space="preserve"> </v>
      </c>
      <c r="Y1823" s="23" t="str">
        <f>IFERROR(VLOOKUP(AT1823,'#Input Lists#'!$L$3:$AH$833,5,FALSE)," ")</f>
        <v xml:space="preserve"> </v>
      </c>
      <c r="Z1823" s="206" t="str">
        <f>IFERROR(VLOOKUP(AT1823,'#Input Lists#'!$L$3:$AH$833,9,FALSE)," ")</f>
        <v xml:space="preserve"> </v>
      </c>
      <c r="AA1823" s="119" t="s">
        <v>1527</v>
      </c>
      <c r="AB1823" s="120"/>
      <c r="AC1823" s="123"/>
      <c r="AD1823" s="123"/>
      <c r="AE1823" s="123"/>
      <c r="AF1823" s="123"/>
      <c r="AG1823" s="123"/>
      <c r="AH1823" s="123"/>
      <c r="AI1823" s="123"/>
      <c r="AJ1823" s="123"/>
      <c r="AK1823" s="123"/>
      <c r="AL1823" s="123"/>
      <c r="AM1823" s="123"/>
      <c r="AN1823" s="123"/>
      <c r="AO1823" s="123"/>
      <c r="AP1823" s="120"/>
      <c r="AQ1823" s="125" t="str">
        <f>IFERROR(VLOOKUP(G1823,'#Location List#'!$C$3:$D$150,2,FALSE),"")</f>
        <v/>
      </c>
      <c r="AR1823" s="125" t="str">
        <f>IFERROR(VLOOKUP(F1823,'#Location List#'!$Q$3:$R$1154,2,FALSE),"")</f>
        <v/>
      </c>
      <c r="AS1823" s="125" t="str">
        <f>IFERROR(VLOOKUP(V1823,'#Input Lists#'!$B$3:$D$46,3,FALSE),"")</f>
        <v/>
      </c>
      <c r="AT1823" s="125" t="str">
        <f>IFERROR(VLOOKUP(CONCATENATE(V1823," ",W1823),'#Input Lists#'!$K$3:$L$827,2,FALSE),"")</f>
        <v/>
      </c>
      <c r="AU1823" s="125">
        <f>IFERROR(VLOOKUP(AA1823,'#Input Lists#'!$BU$3:$BV$8,2,FALSE),"")</f>
        <v>1</v>
      </c>
      <c r="AV1823" s="118" t="str">
        <f>IFERROR(VLOOKUP(AB1823,'#Input Lists#'!$BO$3:$BP$9,2,FALSE),"")</f>
        <v/>
      </c>
      <c r="AW1823" s="118">
        <f>IFERROR(VLOOKUP(AC1823,'#Input Lists#'!$BL$3:$BM$7,2,FALSE),"")</f>
        <v>1</v>
      </c>
      <c r="AX1823" s="52" t="e">
        <f>VLOOKUP(AQ1823,'#Location List#'!$D$3:$K$150,4,FALSE)</f>
        <v>#N/A</v>
      </c>
      <c r="AY1823" s="273" t="e">
        <f>VLOOKUP(AX1823,'#Location List#'!$Z$3:$AA$13,2,FALSE)</f>
        <v>#N/A</v>
      </c>
      <c r="AZ1823" s="126" t="e">
        <f>VLOOKUP($AT1823,'#Input Lists#'!$L$3:$S$1033,6,FALSE)</f>
        <v>#N/A</v>
      </c>
      <c r="BA1823" s="239" t="e">
        <f>VLOOKUP($AT1823,'#Input Lists#'!$L$3:$S$833,7,FALSE)</f>
        <v>#N/A</v>
      </c>
      <c r="BB1823" s="239" t="e">
        <f>VLOOKUP($AT1823,'#Input Lists#'!$L$3:$S$833,8,FALSE)</f>
        <v>#N/A</v>
      </c>
      <c r="BC1823" s="91" t="str">
        <f t="shared" si="176"/>
        <v/>
      </c>
      <c r="BD1823" s="91" t="str">
        <f t="shared" si="177"/>
        <v/>
      </c>
      <c r="BE1823" s="15" t="str">
        <f t="shared" si="178"/>
        <v/>
      </c>
      <c r="BF1823" s="92" t="str">
        <f t="shared" si="179"/>
        <v>No Sighting Date</v>
      </c>
    </row>
    <row r="1824" spans="1:58" x14ac:dyDescent="0.25">
      <c r="A1824" s="118">
        <v>1819</v>
      </c>
      <c r="B1824" s="119"/>
      <c r="C1824" s="120"/>
      <c r="D1824" s="121"/>
      <c r="E1824" s="121"/>
      <c r="F1824" s="236"/>
      <c r="G1824" s="122" t="str">
        <f>IFERROR(VLOOKUP(F1824,'#Location List#'!$U$3:$V$1154,2,FALSE),"")</f>
        <v/>
      </c>
      <c r="H1824" s="120"/>
      <c r="I1824" s="120"/>
      <c r="J1824" s="120"/>
      <c r="K1824" s="120"/>
      <c r="L1824" s="120"/>
      <c r="M1824" s="120"/>
      <c r="N1824" s="120"/>
      <c r="O1824" s="120"/>
      <c r="P1824" s="120"/>
      <c r="Q1824" s="120"/>
      <c r="R1824" s="120"/>
      <c r="S1824" s="120"/>
      <c r="T1824" s="205">
        <f t="shared" si="174"/>
        <v>0</v>
      </c>
      <c r="U1824" s="205">
        <f t="shared" si="175"/>
        <v>0</v>
      </c>
      <c r="V1824" s="210"/>
      <c r="W1824" s="210"/>
      <c r="X1824" s="23" t="str">
        <f>IFERROR(VLOOKUP(AT1824,'#Input Lists#'!$L$3:$AH$833,3,FALSE)," ")</f>
        <v xml:space="preserve"> </v>
      </c>
      <c r="Y1824" s="23" t="str">
        <f>IFERROR(VLOOKUP(AT1824,'#Input Lists#'!$L$3:$AH$833,5,FALSE)," ")</f>
        <v xml:space="preserve"> </v>
      </c>
      <c r="Z1824" s="206" t="str">
        <f>IFERROR(VLOOKUP(AT1824,'#Input Lists#'!$L$3:$AH$833,9,FALSE)," ")</f>
        <v xml:space="preserve"> </v>
      </c>
      <c r="AA1824" s="119" t="s">
        <v>1527</v>
      </c>
      <c r="AB1824" s="120"/>
      <c r="AC1824" s="123"/>
      <c r="AD1824" s="123"/>
      <c r="AE1824" s="123"/>
      <c r="AF1824" s="123"/>
      <c r="AG1824" s="123"/>
      <c r="AH1824" s="123"/>
      <c r="AI1824" s="123"/>
      <c r="AJ1824" s="123"/>
      <c r="AK1824" s="123"/>
      <c r="AL1824" s="123"/>
      <c r="AM1824" s="123"/>
      <c r="AN1824" s="123"/>
      <c r="AO1824" s="123"/>
      <c r="AP1824" s="120"/>
      <c r="AQ1824" s="125" t="str">
        <f>IFERROR(VLOOKUP(G1824,'#Location List#'!$C$3:$D$150,2,FALSE),"")</f>
        <v/>
      </c>
      <c r="AR1824" s="125" t="str">
        <f>IFERROR(VLOOKUP(F1824,'#Location List#'!$Q$3:$R$1154,2,FALSE),"")</f>
        <v/>
      </c>
      <c r="AS1824" s="125" t="str">
        <f>IFERROR(VLOOKUP(V1824,'#Input Lists#'!$B$3:$D$46,3,FALSE),"")</f>
        <v/>
      </c>
      <c r="AT1824" s="125" t="str">
        <f>IFERROR(VLOOKUP(CONCATENATE(V1824," ",W1824),'#Input Lists#'!$K$3:$L$827,2,FALSE),"")</f>
        <v/>
      </c>
      <c r="AU1824" s="125">
        <f>IFERROR(VLOOKUP(AA1824,'#Input Lists#'!$BU$3:$BV$8,2,FALSE),"")</f>
        <v>1</v>
      </c>
      <c r="AV1824" s="118" t="str">
        <f>IFERROR(VLOOKUP(AB1824,'#Input Lists#'!$BO$3:$BP$9,2,FALSE),"")</f>
        <v/>
      </c>
      <c r="AW1824" s="118">
        <f>IFERROR(VLOOKUP(AC1824,'#Input Lists#'!$BL$3:$BM$7,2,FALSE),"")</f>
        <v>1</v>
      </c>
      <c r="AX1824" s="52" t="e">
        <f>VLOOKUP(AQ1824,'#Location List#'!$D$3:$K$150,4,FALSE)</f>
        <v>#N/A</v>
      </c>
      <c r="AY1824" s="273" t="e">
        <f>VLOOKUP(AX1824,'#Location List#'!$Z$3:$AA$13,2,FALSE)</f>
        <v>#N/A</v>
      </c>
      <c r="AZ1824" s="126" t="e">
        <f>VLOOKUP($AT1824,'#Input Lists#'!$L$3:$S$1033,6,FALSE)</f>
        <v>#N/A</v>
      </c>
      <c r="BA1824" s="239" t="e">
        <f>VLOOKUP($AT1824,'#Input Lists#'!$L$3:$S$833,7,FALSE)</f>
        <v>#N/A</v>
      </c>
      <c r="BB1824" s="239" t="e">
        <f>VLOOKUP($AT1824,'#Input Lists#'!$L$3:$S$833,8,FALSE)</f>
        <v>#N/A</v>
      </c>
      <c r="BC1824" s="91" t="str">
        <f t="shared" si="176"/>
        <v/>
      </c>
      <c r="BD1824" s="91" t="str">
        <f t="shared" si="177"/>
        <v/>
      </c>
      <c r="BE1824" s="15" t="str">
        <f t="shared" si="178"/>
        <v/>
      </c>
      <c r="BF1824" s="92" t="str">
        <f t="shared" si="179"/>
        <v>No Sighting Date</v>
      </c>
    </row>
    <row r="1825" spans="1:58" x14ac:dyDescent="0.25">
      <c r="A1825" s="118">
        <v>1820</v>
      </c>
      <c r="B1825" s="119"/>
      <c r="C1825" s="120"/>
      <c r="D1825" s="121"/>
      <c r="E1825" s="121"/>
      <c r="F1825" s="236"/>
      <c r="G1825" s="122" t="str">
        <f>IFERROR(VLOOKUP(F1825,'#Location List#'!$U$3:$V$1154,2,FALSE),"")</f>
        <v/>
      </c>
      <c r="H1825" s="120"/>
      <c r="I1825" s="120"/>
      <c r="J1825" s="120"/>
      <c r="K1825" s="120"/>
      <c r="L1825" s="120"/>
      <c r="M1825" s="120"/>
      <c r="N1825" s="120"/>
      <c r="O1825" s="120"/>
      <c r="P1825" s="120"/>
      <c r="Q1825" s="120"/>
      <c r="R1825" s="120"/>
      <c r="S1825" s="120"/>
      <c r="T1825" s="205">
        <f t="shared" si="174"/>
        <v>0</v>
      </c>
      <c r="U1825" s="205">
        <f t="shared" si="175"/>
        <v>0</v>
      </c>
      <c r="V1825" s="210"/>
      <c r="W1825" s="210"/>
      <c r="X1825" s="23" t="str">
        <f>IFERROR(VLOOKUP(AT1825,'#Input Lists#'!$L$3:$AH$833,3,FALSE)," ")</f>
        <v xml:space="preserve"> </v>
      </c>
      <c r="Y1825" s="23" t="str">
        <f>IFERROR(VLOOKUP(AT1825,'#Input Lists#'!$L$3:$AH$833,5,FALSE)," ")</f>
        <v xml:space="preserve"> </v>
      </c>
      <c r="Z1825" s="206" t="str">
        <f>IFERROR(VLOOKUP(AT1825,'#Input Lists#'!$L$3:$AH$833,9,FALSE)," ")</f>
        <v xml:space="preserve"> </v>
      </c>
      <c r="AA1825" s="119" t="s">
        <v>1527</v>
      </c>
      <c r="AB1825" s="120"/>
      <c r="AC1825" s="123"/>
      <c r="AD1825" s="123"/>
      <c r="AE1825" s="123"/>
      <c r="AF1825" s="123"/>
      <c r="AG1825" s="123"/>
      <c r="AH1825" s="123"/>
      <c r="AI1825" s="123"/>
      <c r="AJ1825" s="123"/>
      <c r="AK1825" s="123"/>
      <c r="AL1825" s="123"/>
      <c r="AM1825" s="123"/>
      <c r="AN1825" s="123"/>
      <c r="AO1825" s="123"/>
      <c r="AP1825" s="120"/>
      <c r="AQ1825" s="125" t="str">
        <f>IFERROR(VLOOKUP(G1825,'#Location List#'!$C$3:$D$150,2,FALSE),"")</f>
        <v/>
      </c>
      <c r="AR1825" s="125" t="str">
        <f>IFERROR(VLOOKUP(F1825,'#Location List#'!$Q$3:$R$1154,2,FALSE),"")</f>
        <v/>
      </c>
      <c r="AS1825" s="125" t="str">
        <f>IFERROR(VLOOKUP(V1825,'#Input Lists#'!$B$3:$D$46,3,FALSE),"")</f>
        <v/>
      </c>
      <c r="AT1825" s="125" t="str">
        <f>IFERROR(VLOOKUP(CONCATENATE(V1825," ",W1825),'#Input Lists#'!$K$3:$L$827,2,FALSE),"")</f>
        <v/>
      </c>
      <c r="AU1825" s="125">
        <f>IFERROR(VLOOKUP(AA1825,'#Input Lists#'!$BU$3:$BV$8,2,FALSE),"")</f>
        <v>1</v>
      </c>
      <c r="AV1825" s="118" t="str">
        <f>IFERROR(VLOOKUP(AB1825,'#Input Lists#'!$BO$3:$BP$9,2,FALSE),"")</f>
        <v/>
      </c>
      <c r="AW1825" s="118">
        <f>IFERROR(VLOOKUP(AC1825,'#Input Lists#'!$BL$3:$BM$7,2,FALSE),"")</f>
        <v>1</v>
      </c>
      <c r="AX1825" s="52" t="e">
        <f>VLOOKUP(AQ1825,'#Location List#'!$D$3:$K$150,4,FALSE)</f>
        <v>#N/A</v>
      </c>
      <c r="AY1825" s="273" t="e">
        <f>VLOOKUP(AX1825,'#Location List#'!$Z$3:$AA$13,2,FALSE)</f>
        <v>#N/A</v>
      </c>
      <c r="AZ1825" s="126" t="e">
        <f>VLOOKUP($AT1825,'#Input Lists#'!$L$3:$S$1033,6,FALSE)</f>
        <v>#N/A</v>
      </c>
      <c r="BA1825" s="239" t="e">
        <f>VLOOKUP($AT1825,'#Input Lists#'!$L$3:$S$833,7,FALSE)</f>
        <v>#N/A</v>
      </c>
      <c r="BB1825" s="239" t="e">
        <f>VLOOKUP($AT1825,'#Input Lists#'!$L$3:$S$833,8,FALSE)</f>
        <v>#N/A</v>
      </c>
      <c r="BC1825" s="91" t="str">
        <f t="shared" si="176"/>
        <v/>
      </c>
      <c r="BD1825" s="91" t="str">
        <f t="shared" si="177"/>
        <v/>
      </c>
      <c r="BE1825" s="15" t="str">
        <f t="shared" si="178"/>
        <v/>
      </c>
      <c r="BF1825" s="92" t="str">
        <f t="shared" si="179"/>
        <v>No Sighting Date</v>
      </c>
    </row>
    <row r="1826" spans="1:58" x14ac:dyDescent="0.25">
      <c r="A1826" s="118">
        <v>1821</v>
      </c>
      <c r="B1826" s="119"/>
      <c r="C1826" s="120"/>
      <c r="D1826" s="121"/>
      <c r="E1826" s="121"/>
      <c r="F1826" s="236"/>
      <c r="G1826" s="122" t="str">
        <f>IFERROR(VLOOKUP(F1826,'#Location List#'!$U$3:$V$1154,2,FALSE),"")</f>
        <v/>
      </c>
      <c r="H1826" s="120"/>
      <c r="I1826" s="120"/>
      <c r="J1826" s="120"/>
      <c r="K1826" s="120"/>
      <c r="L1826" s="120"/>
      <c r="M1826" s="120"/>
      <c r="N1826" s="120"/>
      <c r="O1826" s="120"/>
      <c r="P1826" s="120"/>
      <c r="Q1826" s="120"/>
      <c r="R1826" s="120"/>
      <c r="S1826" s="120"/>
      <c r="T1826" s="205">
        <f t="shared" si="174"/>
        <v>0</v>
      </c>
      <c r="U1826" s="205">
        <f t="shared" si="175"/>
        <v>0</v>
      </c>
      <c r="V1826" s="210"/>
      <c r="W1826" s="210"/>
      <c r="X1826" s="23" t="str">
        <f>IFERROR(VLOOKUP(AT1826,'#Input Lists#'!$L$3:$AH$833,3,FALSE)," ")</f>
        <v xml:space="preserve"> </v>
      </c>
      <c r="Y1826" s="23" t="str">
        <f>IFERROR(VLOOKUP(AT1826,'#Input Lists#'!$L$3:$AH$833,5,FALSE)," ")</f>
        <v xml:space="preserve"> </v>
      </c>
      <c r="Z1826" s="206" t="str">
        <f>IFERROR(VLOOKUP(AT1826,'#Input Lists#'!$L$3:$AH$833,9,FALSE)," ")</f>
        <v xml:space="preserve"> </v>
      </c>
      <c r="AA1826" s="119" t="s">
        <v>1527</v>
      </c>
      <c r="AB1826" s="120"/>
      <c r="AC1826" s="123"/>
      <c r="AD1826" s="123"/>
      <c r="AE1826" s="123"/>
      <c r="AF1826" s="123"/>
      <c r="AG1826" s="123"/>
      <c r="AH1826" s="123"/>
      <c r="AI1826" s="123"/>
      <c r="AJ1826" s="123"/>
      <c r="AK1826" s="123"/>
      <c r="AL1826" s="123"/>
      <c r="AM1826" s="123"/>
      <c r="AN1826" s="123"/>
      <c r="AO1826" s="123"/>
      <c r="AP1826" s="120"/>
      <c r="AQ1826" s="125" t="str">
        <f>IFERROR(VLOOKUP(G1826,'#Location List#'!$C$3:$D$150,2,FALSE),"")</f>
        <v/>
      </c>
      <c r="AR1826" s="125" t="str">
        <f>IFERROR(VLOOKUP(F1826,'#Location List#'!$Q$3:$R$1154,2,FALSE),"")</f>
        <v/>
      </c>
      <c r="AS1826" s="125" t="str">
        <f>IFERROR(VLOOKUP(V1826,'#Input Lists#'!$B$3:$D$46,3,FALSE),"")</f>
        <v/>
      </c>
      <c r="AT1826" s="125" t="str">
        <f>IFERROR(VLOOKUP(CONCATENATE(V1826," ",W1826),'#Input Lists#'!$K$3:$L$827,2,FALSE),"")</f>
        <v/>
      </c>
      <c r="AU1826" s="125">
        <f>IFERROR(VLOOKUP(AA1826,'#Input Lists#'!$BU$3:$BV$8,2,FALSE),"")</f>
        <v>1</v>
      </c>
      <c r="AV1826" s="118" t="str">
        <f>IFERROR(VLOOKUP(AB1826,'#Input Lists#'!$BO$3:$BP$9,2,FALSE),"")</f>
        <v/>
      </c>
      <c r="AW1826" s="118">
        <f>IFERROR(VLOOKUP(AC1826,'#Input Lists#'!$BL$3:$BM$7,2,FALSE),"")</f>
        <v>1</v>
      </c>
      <c r="AX1826" s="52" t="e">
        <f>VLOOKUP(AQ1826,'#Location List#'!$D$3:$K$150,4,FALSE)</f>
        <v>#N/A</v>
      </c>
      <c r="AY1826" s="273" t="e">
        <f>VLOOKUP(AX1826,'#Location List#'!$Z$3:$AA$13,2,FALSE)</f>
        <v>#N/A</v>
      </c>
      <c r="AZ1826" s="126" t="e">
        <f>VLOOKUP($AT1826,'#Input Lists#'!$L$3:$S$1033,6,FALSE)</f>
        <v>#N/A</v>
      </c>
      <c r="BA1826" s="239" t="e">
        <f>VLOOKUP($AT1826,'#Input Lists#'!$L$3:$S$833,7,FALSE)</f>
        <v>#N/A</v>
      </c>
      <c r="BB1826" s="239" t="e">
        <f>VLOOKUP($AT1826,'#Input Lists#'!$L$3:$S$833,8,FALSE)</f>
        <v>#N/A</v>
      </c>
      <c r="BC1826" s="91" t="str">
        <f t="shared" si="176"/>
        <v/>
      </c>
      <c r="BD1826" s="91" t="str">
        <f t="shared" si="177"/>
        <v/>
      </c>
      <c r="BE1826" s="15" t="str">
        <f t="shared" si="178"/>
        <v/>
      </c>
      <c r="BF1826" s="92" t="str">
        <f t="shared" si="179"/>
        <v>No Sighting Date</v>
      </c>
    </row>
    <row r="1827" spans="1:58" x14ac:dyDescent="0.25">
      <c r="A1827" s="118">
        <v>1822</v>
      </c>
      <c r="B1827" s="119"/>
      <c r="C1827" s="120"/>
      <c r="D1827" s="121"/>
      <c r="E1827" s="121"/>
      <c r="F1827" s="236"/>
      <c r="G1827" s="122" t="str">
        <f>IFERROR(VLOOKUP(F1827,'#Location List#'!$U$3:$V$1154,2,FALSE),"")</f>
        <v/>
      </c>
      <c r="H1827" s="120"/>
      <c r="I1827" s="120"/>
      <c r="J1827" s="120"/>
      <c r="K1827" s="120"/>
      <c r="L1827" s="120"/>
      <c r="M1827" s="120"/>
      <c r="N1827" s="120"/>
      <c r="O1827" s="120"/>
      <c r="P1827" s="120"/>
      <c r="Q1827" s="120"/>
      <c r="R1827" s="120"/>
      <c r="S1827" s="120"/>
      <c r="T1827" s="205">
        <f t="shared" si="174"/>
        <v>0</v>
      </c>
      <c r="U1827" s="205">
        <f t="shared" si="175"/>
        <v>0</v>
      </c>
      <c r="V1827" s="210"/>
      <c r="W1827" s="210"/>
      <c r="X1827" s="23" t="str">
        <f>IFERROR(VLOOKUP(AT1827,'#Input Lists#'!$L$3:$AH$833,3,FALSE)," ")</f>
        <v xml:space="preserve"> </v>
      </c>
      <c r="Y1827" s="23" t="str">
        <f>IFERROR(VLOOKUP(AT1827,'#Input Lists#'!$L$3:$AH$833,5,FALSE)," ")</f>
        <v xml:space="preserve"> </v>
      </c>
      <c r="Z1827" s="206" t="str">
        <f>IFERROR(VLOOKUP(AT1827,'#Input Lists#'!$L$3:$AH$833,9,FALSE)," ")</f>
        <v xml:space="preserve"> </v>
      </c>
      <c r="AA1827" s="119" t="s">
        <v>1527</v>
      </c>
      <c r="AB1827" s="120"/>
      <c r="AC1827" s="123"/>
      <c r="AD1827" s="123"/>
      <c r="AE1827" s="123"/>
      <c r="AF1827" s="123"/>
      <c r="AG1827" s="123"/>
      <c r="AH1827" s="123"/>
      <c r="AI1827" s="123"/>
      <c r="AJ1827" s="123"/>
      <c r="AK1827" s="123"/>
      <c r="AL1827" s="123"/>
      <c r="AM1827" s="123"/>
      <c r="AN1827" s="123"/>
      <c r="AO1827" s="123"/>
      <c r="AP1827" s="120"/>
      <c r="AQ1827" s="125" t="str">
        <f>IFERROR(VLOOKUP(G1827,'#Location List#'!$C$3:$D$150,2,FALSE),"")</f>
        <v/>
      </c>
      <c r="AR1827" s="125" t="str">
        <f>IFERROR(VLOOKUP(F1827,'#Location List#'!$Q$3:$R$1154,2,FALSE),"")</f>
        <v/>
      </c>
      <c r="AS1827" s="125" t="str">
        <f>IFERROR(VLOOKUP(V1827,'#Input Lists#'!$B$3:$D$46,3,FALSE),"")</f>
        <v/>
      </c>
      <c r="AT1827" s="125" t="str">
        <f>IFERROR(VLOOKUP(CONCATENATE(V1827," ",W1827),'#Input Lists#'!$K$3:$L$827,2,FALSE),"")</f>
        <v/>
      </c>
      <c r="AU1827" s="125">
        <f>IFERROR(VLOOKUP(AA1827,'#Input Lists#'!$BU$3:$BV$8,2,FALSE),"")</f>
        <v>1</v>
      </c>
      <c r="AV1827" s="118" t="str">
        <f>IFERROR(VLOOKUP(AB1827,'#Input Lists#'!$BO$3:$BP$9,2,FALSE),"")</f>
        <v/>
      </c>
      <c r="AW1827" s="118">
        <f>IFERROR(VLOOKUP(AC1827,'#Input Lists#'!$BL$3:$BM$7,2,FALSE),"")</f>
        <v>1</v>
      </c>
      <c r="AX1827" s="52" t="e">
        <f>VLOOKUP(AQ1827,'#Location List#'!$D$3:$K$150,4,FALSE)</f>
        <v>#N/A</v>
      </c>
      <c r="AY1827" s="273" t="e">
        <f>VLOOKUP(AX1827,'#Location List#'!$Z$3:$AA$13,2,FALSE)</f>
        <v>#N/A</v>
      </c>
      <c r="AZ1827" s="126" t="e">
        <f>VLOOKUP($AT1827,'#Input Lists#'!$L$3:$S$1033,6,FALSE)</f>
        <v>#N/A</v>
      </c>
      <c r="BA1827" s="239" t="e">
        <f>VLOOKUP($AT1827,'#Input Lists#'!$L$3:$S$833,7,FALSE)</f>
        <v>#N/A</v>
      </c>
      <c r="BB1827" s="239" t="e">
        <f>VLOOKUP($AT1827,'#Input Lists#'!$L$3:$S$833,8,FALSE)</f>
        <v>#N/A</v>
      </c>
      <c r="BC1827" s="91" t="str">
        <f t="shared" si="176"/>
        <v/>
      </c>
      <c r="BD1827" s="91" t="str">
        <f t="shared" si="177"/>
        <v/>
      </c>
      <c r="BE1827" s="15" t="str">
        <f t="shared" si="178"/>
        <v/>
      </c>
      <c r="BF1827" s="92" t="str">
        <f t="shared" si="179"/>
        <v>No Sighting Date</v>
      </c>
    </row>
    <row r="1828" spans="1:58" x14ac:dyDescent="0.25">
      <c r="A1828" s="118">
        <v>1823</v>
      </c>
      <c r="B1828" s="119"/>
      <c r="C1828" s="120"/>
      <c r="D1828" s="121"/>
      <c r="E1828" s="121"/>
      <c r="F1828" s="236"/>
      <c r="G1828" s="122" t="str">
        <f>IFERROR(VLOOKUP(F1828,'#Location List#'!$U$3:$V$1154,2,FALSE),"")</f>
        <v/>
      </c>
      <c r="H1828" s="120"/>
      <c r="I1828" s="120"/>
      <c r="J1828" s="120"/>
      <c r="K1828" s="120"/>
      <c r="L1828" s="120"/>
      <c r="M1828" s="120"/>
      <c r="N1828" s="120"/>
      <c r="O1828" s="120"/>
      <c r="P1828" s="120"/>
      <c r="Q1828" s="120"/>
      <c r="R1828" s="120"/>
      <c r="S1828" s="120"/>
      <c r="T1828" s="205">
        <f t="shared" si="174"/>
        <v>0</v>
      </c>
      <c r="U1828" s="205">
        <f t="shared" si="175"/>
        <v>0</v>
      </c>
      <c r="V1828" s="210"/>
      <c r="W1828" s="210"/>
      <c r="X1828" s="23" t="str">
        <f>IFERROR(VLOOKUP(AT1828,'#Input Lists#'!$L$3:$AH$833,3,FALSE)," ")</f>
        <v xml:space="preserve"> </v>
      </c>
      <c r="Y1828" s="23" t="str">
        <f>IFERROR(VLOOKUP(AT1828,'#Input Lists#'!$L$3:$AH$833,5,FALSE)," ")</f>
        <v xml:space="preserve"> </v>
      </c>
      <c r="Z1828" s="206" t="str">
        <f>IFERROR(VLOOKUP(AT1828,'#Input Lists#'!$L$3:$AH$833,9,FALSE)," ")</f>
        <v xml:space="preserve"> </v>
      </c>
      <c r="AA1828" s="119" t="s">
        <v>1527</v>
      </c>
      <c r="AB1828" s="120"/>
      <c r="AC1828" s="123"/>
      <c r="AD1828" s="123"/>
      <c r="AE1828" s="123"/>
      <c r="AF1828" s="123"/>
      <c r="AG1828" s="123"/>
      <c r="AH1828" s="123"/>
      <c r="AI1828" s="123"/>
      <c r="AJ1828" s="123"/>
      <c r="AK1828" s="123"/>
      <c r="AL1828" s="123"/>
      <c r="AM1828" s="123"/>
      <c r="AN1828" s="123"/>
      <c r="AO1828" s="123"/>
      <c r="AP1828" s="120"/>
      <c r="AQ1828" s="125" t="str">
        <f>IFERROR(VLOOKUP(G1828,'#Location List#'!$C$3:$D$150,2,FALSE),"")</f>
        <v/>
      </c>
      <c r="AR1828" s="125" t="str">
        <f>IFERROR(VLOOKUP(F1828,'#Location List#'!$Q$3:$R$1154,2,FALSE),"")</f>
        <v/>
      </c>
      <c r="AS1828" s="125" t="str">
        <f>IFERROR(VLOOKUP(V1828,'#Input Lists#'!$B$3:$D$46,3,FALSE),"")</f>
        <v/>
      </c>
      <c r="AT1828" s="125" t="str">
        <f>IFERROR(VLOOKUP(CONCATENATE(V1828," ",W1828),'#Input Lists#'!$K$3:$L$827,2,FALSE),"")</f>
        <v/>
      </c>
      <c r="AU1828" s="125">
        <f>IFERROR(VLOOKUP(AA1828,'#Input Lists#'!$BU$3:$BV$8,2,FALSE),"")</f>
        <v>1</v>
      </c>
      <c r="AV1828" s="118" t="str">
        <f>IFERROR(VLOOKUP(AB1828,'#Input Lists#'!$BO$3:$BP$9,2,FALSE),"")</f>
        <v/>
      </c>
      <c r="AW1828" s="118">
        <f>IFERROR(VLOOKUP(AC1828,'#Input Lists#'!$BL$3:$BM$7,2,FALSE),"")</f>
        <v>1</v>
      </c>
      <c r="AX1828" s="52" t="e">
        <f>VLOOKUP(AQ1828,'#Location List#'!$D$3:$K$150,4,FALSE)</f>
        <v>#N/A</v>
      </c>
      <c r="AY1828" s="273" t="e">
        <f>VLOOKUP(AX1828,'#Location List#'!$Z$3:$AA$13,2,FALSE)</f>
        <v>#N/A</v>
      </c>
      <c r="AZ1828" s="126" t="e">
        <f>VLOOKUP($AT1828,'#Input Lists#'!$L$3:$S$1033,6,FALSE)</f>
        <v>#N/A</v>
      </c>
      <c r="BA1828" s="239" t="e">
        <f>VLOOKUP($AT1828,'#Input Lists#'!$L$3:$S$833,7,FALSE)</f>
        <v>#N/A</v>
      </c>
      <c r="BB1828" s="239" t="e">
        <f>VLOOKUP($AT1828,'#Input Lists#'!$L$3:$S$833,8,FALSE)</f>
        <v>#N/A</v>
      </c>
      <c r="BC1828" s="91" t="str">
        <f t="shared" si="176"/>
        <v/>
      </c>
      <c r="BD1828" s="91" t="str">
        <f t="shared" si="177"/>
        <v/>
      </c>
      <c r="BE1828" s="15" t="str">
        <f t="shared" si="178"/>
        <v/>
      </c>
      <c r="BF1828" s="92" t="str">
        <f t="shared" si="179"/>
        <v>No Sighting Date</v>
      </c>
    </row>
    <row r="1829" spans="1:58" x14ac:dyDescent="0.25">
      <c r="A1829" s="118">
        <v>1824</v>
      </c>
      <c r="B1829" s="119"/>
      <c r="C1829" s="120"/>
      <c r="D1829" s="121"/>
      <c r="E1829" s="121"/>
      <c r="F1829" s="236"/>
      <c r="G1829" s="122" t="str">
        <f>IFERROR(VLOOKUP(F1829,'#Location List#'!$U$3:$V$1154,2,FALSE),"")</f>
        <v/>
      </c>
      <c r="H1829" s="120"/>
      <c r="I1829" s="120"/>
      <c r="J1829" s="120"/>
      <c r="K1829" s="120"/>
      <c r="L1829" s="120"/>
      <c r="M1829" s="120"/>
      <c r="N1829" s="120"/>
      <c r="O1829" s="120"/>
      <c r="P1829" s="120"/>
      <c r="Q1829" s="120"/>
      <c r="R1829" s="120"/>
      <c r="S1829" s="120"/>
      <c r="T1829" s="205">
        <f t="shared" si="174"/>
        <v>0</v>
      </c>
      <c r="U1829" s="205">
        <f t="shared" si="175"/>
        <v>0</v>
      </c>
      <c r="V1829" s="210"/>
      <c r="W1829" s="210"/>
      <c r="X1829" s="23" t="str">
        <f>IFERROR(VLOOKUP(AT1829,'#Input Lists#'!$L$3:$AH$833,3,FALSE)," ")</f>
        <v xml:space="preserve"> </v>
      </c>
      <c r="Y1829" s="23" t="str">
        <f>IFERROR(VLOOKUP(AT1829,'#Input Lists#'!$L$3:$AH$833,5,FALSE)," ")</f>
        <v xml:space="preserve"> </v>
      </c>
      <c r="Z1829" s="206" t="str">
        <f>IFERROR(VLOOKUP(AT1829,'#Input Lists#'!$L$3:$AH$833,9,FALSE)," ")</f>
        <v xml:space="preserve"> </v>
      </c>
      <c r="AA1829" s="119" t="s">
        <v>1527</v>
      </c>
      <c r="AB1829" s="120"/>
      <c r="AC1829" s="123"/>
      <c r="AD1829" s="123"/>
      <c r="AE1829" s="123"/>
      <c r="AF1829" s="123"/>
      <c r="AG1829" s="123"/>
      <c r="AH1829" s="123"/>
      <c r="AI1829" s="123"/>
      <c r="AJ1829" s="123"/>
      <c r="AK1829" s="123"/>
      <c r="AL1829" s="123"/>
      <c r="AM1829" s="123"/>
      <c r="AN1829" s="123"/>
      <c r="AO1829" s="123"/>
      <c r="AP1829" s="120"/>
      <c r="AQ1829" s="125" t="str">
        <f>IFERROR(VLOOKUP(G1829,'#Location List#'!$C$3:$D$150,2,FALSE),"")</f>
        <v/>
      </c>
      <c r="AR1829" s="125" t="str">
        <f>IFERROR(VLOOKUP(F1829,'#Location List#'!$Q$3:$R$1154,2,FALSE),"")</f>
        <v/>
      </c>
      <c r="AS1829" s="125" t="str">
        <f>IFERROR(VLOOKUP(V1829,'#Input Lists#'!$B$3:$D$46,3,FALSE),"")</f>
        <v/>
      </c>
      <c r="AT1829" s="125" t="str">
        <f>IFERROR(VLOOKUP(CONCATENATE(V1829," ",W1829),'#Input Lists#'!$K$3:$L$827,2,FALSE),"")</f>
        <v/>
      </c>
      <c r="AU1829" s="125">
        <f>IFERROR(VLOOKUP(AA1829,'#Input Lists#'!$BU$3:$BV$8,2,FALSE),"")</f>
        <v>1</v>
      </c>
      <c r="AV1829" s="118" t="str">
        <f>IFERROR(VLOOKUP(AB1829,'#Input Lists#'!$BO$3:$BP$9,2,FALSE),"")</f>
        <v/>
      </c>
      <c r="AW1829" s="118">
        <f>IFERROR(VLOOKUP(AC1829,'#Input Lists#'!$BL$3:$BM$7,2,FALSE),"")</f>
        <v>1</v>
      </c>
      <c r="AX1829" s="52" t="e">
        <f>VLOOKUP(AQ1829,'#Location List#'!$D$3:$K$150,4,FALSE)</f>
        <v>#N/A</v>
      </c>
      <c r="AY1829" s="273" t="e">
        <f>VLOOKUP(AX1829,'#Location List#'!$Z$3:$AA$13,2,FALSE)</f>
        <v>#N/A</v>
      </c>
      <c r="AZ1829" s="126" t="e">
        <f>VLOOKUP($AT1829,'#Input Lists#'!$L$3:$S$1033,6,FALSE)</f>
        <v>#N/A</v>
      </c>
      <c r="BA1829" s="239" t="e">
        <f>VLOOKUP($AT1829,'#Input Lists#'!$L$3:$S$833,7,FALSE)</f>
        <v>#N/A</v>
      </c>
      <c r="BB1829" s="239" t="e">
        <f>VLOOKUP($AT1829,'#Input Lists#'!$L$3:$S$833,8,FALSE)</f>
        <v>#N/A</v>
      </c>
      <c r="BC1829" s="91" t="str">
        <f t="shared" si="176"/>
        <v/>
      </c>
      <c r="BD1829" s="91" t="str">
        <f t="shared" si="177"/>
        <v/>
      </c>
      <c r="BE1829" s="15" t="str">
        <f t="shared" si="178"/>
        <v/>
      </c>
      <c r="BF1829" s="92" t="str">
        <f t="shared" si="179"/>
        <v>No Sighting Date</v>
      </c>
    </row>
    <row r="1830" spans="1:58" x14ac:dyDescent="0.25">
      <c r="A1830" s="118">
        <v>1825</v>
      </c>
      <c r="B1830" s="119"/>
      <c r="C1830" s="120"/>
      <c r="D1830" s="121"/>
      <c r="E1830" s="121"/>
      <c r="F1830" s="236"/>
      <c r="G1830" s="122" t="str">
        <f>IFERROR(VLOOKUP(F1830,'#Location List#'!$U$3:$V$1154,2,FALSE),"")</f>
        <v/>
      </c>
      <c r="H1830" s="120"/>
      <c r="I1830" s="120"/>
      <c r="J1830" s="120"/>
      <c r="K1830" s="120"/>
      <c r="L1830" s="120"/>
      <c r="M1830" s="120"/>
      <c r="N1830" s="120"/>
      <c r="O1830" s="120"/>
      <c r="P1830" s="120"/>
      <c r="Q1830" s="120"/>
      <c r="R1830" s="120"/>
      <c r="S1830" s="120"/>
      <c r="T1830" s="205">
        <f t="shared" si="174"/>
        <v>0</v>
      </c>
      <c r="U1830" s="205">
        <f t="shared" si="175"/>
        <v>0</v>
      </c>
      <c r="V1830" s="210"/>
      <c r="W1830" s="210"/>
      <c r="X1830" s="23" t="str">
        <f>IFERROR(VLOOKUP(AT1830,'#Input Lists#'!$L$3:$AH$833,3,FALSE)," ")</f>
        <v xml:space="preserve"> </v>
      </c>
      <c r="Y1830" s="23" t="str">
        <f>IFERROR(VLOOKUP(AT1830,'#Input Lists#'!$L$3:$AH$833,5,FALSE)," ")</f>
        <v xml:space="preserve"> </v>
      </c>
      <c r="Z1830" s="206" t="str">
        <f>IFERROR(VLOOKUP(AT1830,'#Input Lists#'!$L$3:$AH$833,9,FALSE)," ")</f>
        <v xml:space="preserve"> </v>
      </c>
      <c r="AA1830" s="119" t="s">
        <v>1527</v>
      </c>
      <c r="AB1830" s="120"/>
      <c r="AC1830" s="123"/>
      <c r="AD1830" s="123"/>
      <c r="AE1830" s="123"/>
      <c r="AF1830" s="123"/>
      <c r="AG1830" s="123"/>
      <c r="AH1830" s="123"/>
      <c r="AI1830" s="123"/>
      <c r="AJ1830" s="123"/>
      <c r="AK1830" s="123"/>
      <c r="AL1830" s="123"/>
      <c r="AM1830" s="123"/>
      <c r="AN1830" s="123"/>
      <c r="AO1830" s="123"/>
      <c r="AP1830" s="120"/>
      <c r="AQ1830" s="125" t="str">
        <f>IFERROR(VLOOKUP(G1830,'#Location List#'!$C$3:$D$150,2,FALSE),"")</f>
        <v/>
      </c>
      <c r="AR1830" s="125" t="str">
        <f>IFERROR(VLOOKUP(F1830,'#Location List#'!$Q$3:$R$1154,2,FALSE),"")</f>
        <v/>
      </c>
      <c r="AS1830" s="125" t="str">
        <f>IFERROR(VLOOKUP(V1830,'#Input Lists#'!$B$3:$D$46,3,FALSE),"")</f>
        <v/>
      </c>
      <c r="AT1830" s="125" t="str">
        <f>IFERROR(VLOOKUP(CONCATENATE(V1830," ",W1830),'#Input Lists#'!$K$3:$L$827,2,FALSE),"")</f>
        <v/>
      </c>
      <c r="AU1830" s="125">
        <f>IFERROR(VLOOKUP(AA1830,'#Input Lists#'!$BU$3:$BV$8,2,FALSE),"")</f>
        <v>1</v>
      </c>
      <c r="AV1830" s="118" t="str">
        <f>IFERROR(VLOOKUP(AB1830,'#Input Lists#'!$BO$3:$BP$9,2,FALSE),"")</f>
        <v/>
      </c>
      <c r="AW1830" s="118">
        <f>IFERROR(VLOOKUP(AC1830,'#Input Lists#'!$BL$3:$BM$7,2,FALSE),"")</f>
        <v>1</v>
      </c>
      <c r="AX1830" s="52" t="e">
        <f>VLOOKUP(AQ1830,'#Location List#'!$D$3:$K$150,4,FALSE)</f>
        <v>#N/A</v>
      </c>
      <c r="AY1830" s="273" t="e">
        <f>VLOOKUP(AX1830,'#Location List#'!$Z$3:$AA$13,2,FALSE)</f>
        <v>#N/A</v>
      </c>
      <c r="AZ1830" s="126" t="e">
        <f>VLOOKUP($AT1830,'#Input Lists#'!$L$3:$S$1033,6,FALSE)</f>
        <v>#N/A</v>
      </c>
      <c r="BA1830" s="239" t="e">
        <f>VLOOKUP($AT1830,'#Input Lists#'!$L$3:$S$833,7,FALSE)</f>
        <v>#N/A</v>
      </c>
      <c r="BB1830" s="239" t="e">
        <f>VLOOKUP($AT1830,'#Input Lists#'!$L$3:$S$833,8,FALSE)</f>
        <v>#N/A</v>
      </c>
      <c r="BC1830" s="91" t="str">
        <f t="shared" si="176"/>
        <v/>
      </c>
      <c r="BD1830" s="91" t="str">
        <f t="shared" si="177"/>
        <v/>
      </c>
      <c r="BE1830" s="15" t="str">
        <f t="shared" si="178"/>
        <v/>
      </c>
      <c r="BF1830" s="92" t="str">
        <f t="shared" si="179"/>
        <v>No Sighting Date</v>
      </c>
    </row>
    <row r="1831" spans="1:58" x14ac:dyDescent="0.25">
      <c r="A1831" s="118">
        <v>1826</v>
      </c>
      <c r="B1831" s="119"/>
      <c r="C1831" s="120"/>
      <c r="D1831" s="121"/>
      <c r="E1831" s="121"/>
      <c r="F1831" s="236"/>
      <c r="G1831" s="122" t="str">
        <f>IFERROR(VLOOKUP(F1831,'#Location List#'!$U$3:$V$1154,2,FALSE),"")</f>
        <v/>
      </c>
      <c r="H1831" s="120"/>
      <c r="I1831" s="120"/>
      <c r="J1831" s="120"/>
      <c r="K1831" s="120"/>
      <c r="L1831" s="120"/>
      <c r="M1831" s="120"/>
      <c r="N1831" s="120"/>
      <c r="O1831" s="120"/>
      <c r="P1831" s="120"/>
      <c r="Q1831" s="120"/>
      <c r="R1831" s="120"/>
      <c r="S1831" s="120"/>
      <c r="T1831" s="205">
        <f t="shared" si="174"/>
        <v>0</v>
      </c>
      <c r="U1831" s="205">
        <f t="shared" si="175"/>
        <v>0</v>
      </c>
      <c r="V1831" s="210"/>
      <c r="W1831" s="210"/>
      <c r="X1831" s="23" t="str">
        <f>IFERROR(VLOOKUP(AT1831,'#Input Lists#'!$L$3:$AH$833,3,FALSE)," ")</f>
        <v xml:space="preserve"> </v>
      </c>
      <c r="Y1831" s="23" t="str">
        <f>IFERROR(VLOOKUP(AT1831,'#Input Lists#'!$L$3:$AH$833,5,FALSE)," ")</f>
        <v xml:space="preserve"> </v>
      </c>
      <c r="Z1831" s="206" t="str">
        <f>IFERROR(VLOOKUP(AT1831,'#Input Lists#'!$L$3:$AH$833,9,FALSE)," ")</f>
        <v xml:space="preserve"> </v>
      </c>
      <c r="AA1831" s="119" t="s">
        <v>1527</v>
      </c>
      <c r="AB1831" s="120"/>
      <c r="AC1831" s="123"/>
      <c r="AD1831" s="123"/>
      <c r="AE1831" s="123"/>
      <c r="AF1831" s="123"/>
      <c r="AG1831" s="123"/>
      <c r="AH1831" s="123"/>
      <c r="AI1831" s="123"/>
      <c r="AJ1831" s="123"/>
      <c r="AK1831" s="123"/>
      <c r="AL1831" s="123"/>
      <c r="AM1831" s="123"/>
      <c r="AN1831" s="123"/>
      <c r="AO1831" s="123"/>
      <c r="AP1831" s="120"/>
      <c r="AQ1831" s="125" t="str">
        <f>IFERROR(VLOOKUP(G1831,'#Location List#'!$C$3:$D$150,2,FALSE),"")</f>
        <v/>
      </c>
      <c r="AR1831" s="125" t="str">
        <f>IFERROR(VLOOKUP(F1831,'#Location List#'!$Q$3:$R$1154,2,FALSE),"")</f>
        <v/>
      </c>
      <c r="AS1831" s="125" t="str">
        <f>IFERROR(VLOOKUP(V1831,'#Input Lists#'!$B$3:$D$46,3,FALSE),"")</f>
        <v/>
      </c>
      <c r="AT1831" s="125" t="str">
        <f>IFERROR(VLOOKUP(CONCATENATE(V1831," ",W1831),'#Input Lists#'!$K$3:$L$827,2,FALSE),"")</f>
        <v/>
      </c>
      <c r="AU1831" s="125">
        <f>IFERROR(VLOOKUP(AA1831,'#Input Lists#'!$BU$3:$BV$8,2,FALSE),"")</f>
        <v>1</v>
      </c>
      <c r="AV1831" s="118" t="str">
        <f>IFERROR(VLOOKUP(AB1831,'#Input Lists#'!$BO$3:$BP$9,2,FALSE),"")</f>
        <v/>
      </c>
      <c r="AW1831" s="118">
        <f>IFERROR(VLOOKUP(AC1831,'#Input Lists#'!$BL$3:$BM$7,2,FALSE),"")</f>
        <v>1</v>
      </c>
      <c r="AX1831" s="52" t="e">
        <f>VLOOKUP(AQ1831,'#Location List#'!$D$3:$K$150,4,FALSE)</f>
        <v>#N/A</v>
      </c>
      <c r="AY1831" s="273" t="e">
        <f>VLOOKUP(AX1831,'#Location List#'!$Z$3:$AA$13,2,FALSE)</f>
        <v>#N/A</v>
      </c>
      <c r="AZ1831" s="126" t="e">
        <f>VLOOKUP($AT1831,'#Input Lists#'!$L$3:$S$1033,6,FALSE)</f>
        <v>#N/A</v>
      </c>
      <c r="BA1831" s="239" t="e">
        <f>VLOOKUP($AT1831,'#Input Lists#'!$L$3:$S$833,7,FALSE)</f>
        <v>#N/A</v>
      </c>
      <c r="BB1831" s="239" t="e">
        <f>VLOOKUP($AT1831,'#Input Lists#'!$L$3:$S$833,8,FALSE)</f>
        <v>#N/A</v>
      </c>
      <c r="BC1831" s="91" t="str">
        <f t="shared" si="176"/>
        <v/>
      </c>
      <c r="BD1831" s="91" t="str">
        <f t="shared" si="177"/>
        <v/>
      </c>
      <c r="BE1831" s="15" t="str">
        <f t="shared" si="178"/>
        <v/>
      </c>
      <c r="BF1831" s="92" t="str">
        <f t="shared" si="179"/>
        <v>No Sighting Date</v>
      </c>
    </row>
    <row r="1832" spans="1:58" x14ac:dyDescent="0.25">
      <c r="A1832" s="118">
        <v>1827</v>
      </c>
      <c r="B1832" s="119"/>
      <c r="C1832" s="120"/>
      <c r="D1832" s="121"/>
      <c r="E1832" s="121"/>
      <c r="F1832" s="236"/>
      <c r="G1832" s="122" t="str">
        <f>IFERROR(VLOOKUP(F1832,'#Location List#'!$U$3:$V$1154,2,FALSE),"")</f>
        <v/>
      </c>
      <c r="H1832" s="120"/>
      <c r="I1832" s="120"/>
      <c r="J1832" s="120"/>
      <c r="K1832" s="120"/>
      <c r="L1832" s="120"/>
      <c r="M1832" s="120"/>
      <c r="N1832" s="120"/>
      <c r="O1832" s="120"/>
      <c r="P1832" s="120"/>
      <c r="Q1832" s="120"/>
      <c r="R1832" s="120"/>
      <c r="S1832" s="120"/>
      <c r="T1832" s="205">
        <f t="shared" si="174"/>
        <v>0</v>
      </c>
      <c r="U1832" s="205">
        <f t="shared" si="175"/>
        <v>0</v>
      </c>
      <c r="V1832" s="210"/>
      <c r="W1832" s="210"/>
      <c r="X1832" s="23" t="str">
        <f>IFERROR(VLOOKUP(AT1832,'#Input Lists#'!$L$3:$AH$833,3,FALSE)," ")</f>
        <v xml:space="preserve"> </v>
      </c>
      <c r="Y1832" s="23" t="str">
        <f>IFERROR(VLOOKUP(AT1832,'#Input Lists#'!$L$3:$AH$833,5,FALSE)," ")</f>
        <v xml:space="preserve"> </v>
      </c>
      <c r="Z1832" s="206" t="str">
        <f>IFERROR(VLOOKUP(AT1832,'#Input Lists#'!$L$3:$AH$833,9,FALSE)," ")</f>
        <v xml:space="preserve"> </v>
      </c>
      <c r="AA1832" s="119" t="s">
        <v>1527</v>
      </c>
      <c r="AB1832" s="120"/>
      <c r="AC1832" s="123"/>
      <c r="AD1832" s="123"/>
      <c r="AE1832" s="123"/>
      <c r="AF1832" s="123"/>
      <c r="AG1832" s="123"/>
      <c r="AH1832" s="123"/>
      <c r="AI1832" s="123"/>
      <c r="AJ1832" s="123"/>
      <c r="AK1832" s="123"/>
      <c r="AL1832" s="123"/>
      <c r="AM1832" s="123"/>
      <c r="AN1832" s="123"/>
      <c r="AO1832" s="123"/>
      <c r="AP1832" s="120"/>
      <c r="AQ1832" s="125" t="str">
        <f>IFERROR(VLOOKUP(G1832,'#Location List#'!$C$3:$D$150,2,FALSE),"")</f>
        <v/>
      </c>
      <c r="AR1832" s="125" t="str">
        <f>IFERROR(VLOOKUP(F1832,'#Location List#'!$Q$3:$R$1154,2,FALSE),"")</f>
        <v/>
      </c>
      <c r="AS1832" s="125" t="str">
        <f>IFERROR(VLOOKUP(V1832,'#Input Lists#'!$B$3:$D$46,3,FALSE),"")</f>
        <v/>
      </c>
      <c r="AT1832" s="125" t="str">
        <f>IFERROR(VLOOKUP(CONCATENATE(V1832," ",W1832),'#Input Lists#'!$K$3:$L$827,2,FALSE),"")</f>
        <v/>
      </c>
      <c r="AU1832" s="125">
        <f>IFERROR(VLOOKUP(AA1832,'#Input Lists#'!$BU$3:$BV$8,2,FALSE),"")</f>
        <v>1</v>
      </c>
      <c r="AV1832" s="118" t="str">
        <f>IFERROR(VLOOKUP(AB1832,'#Input Lists#'!$BO$3:$BP$9,2,FALSE),"")</f>
        <v/>
      </c>
      <c r="AW1832" s="118">
        <f>IFERROR(VLOOKUP(AC1832,'#Input Lists#'!$BL$3:$BM$7,2,FALSE),"")</f>
        <v>1</v>
      </c>
      <c r="AX1832" s="52" t="e">
        <f>VLOOKUP(AQ1832,'#Location List#'!$D$3:$K$150,4,FALSE)</f>
        <v>#N/A</v>
      </c>
      <c r="AY1832" s="273" t="e">
        <f>VLOOKUP(AX1832,'#Location List#'!$Z$3:$AA$13,2,FALSE)</f>
        <v>#N/A</v>
      </c>
      <c r="AZ1832" s="126" t="e">
        <f>VLOOKUP($AT1832,'#Input Lists#'!$L$3:$S$1033,6,FALSE)</f>
        <v>#N/A</v>
      </c>
      <c r="BA1832" s="239" t="e">
        <f>VLOOKUP($AT1832,'#Input Lists#'!$L$3:$S$833,7,FALSE)</f>
        <v>#N/A</v>
      </c>
      <c r="BB1832" s="239" t="e">
        <f>VLOOKUP($AT1832,'#Input Lists#'!$L$3:$S$833,8,FALSE)</f>
        <v>#N/A</v>
      </c>
      <c r="BC1832" s="91" t="str">
        <f t="shared" si="176"/>
        <v/>
      </c>
      <c r="BD1832" s="91" t="str">
        <f t="shared" si="177"/>
        <v/>
      </c>
      <c r="BE1832" s="15" t="str">
        <f t="shared" si="178"/>
        <v/>
      </c>
      <c r="BF1832" s="92" t="str">
        <f t="shared" si="179"/>
        <v>No Sighting Date</v>
      </c>
    </row>
    <row r="1833" spans="1:58" x14ac:dyDescent="0.25">
      <c r="A1833" s="118">
        <v>1828</v>
      </c>
      <c r="B1833" s="119"/>
      <c r="C1833" s="120"/>
      <c r="D1833" s="121"/>
      <c r="E1833" s="121"/>
      <c r="F1833" s="236"/>
      <c r="G1833" s="122" t="str">
        <f>IFERROR(VLOOKUP(F1833,'#Location List#'!$U$3:$V$1154,2,FALSE),"")</f>
        <v/>
      </c>
      <c r="H1833" s="120"/>
      <c r="I1833" s="120"/>
      <c r="J1833" s="120"/>
      <c r="K1833" s="120"/>
      <c r="L1833" s="120"/>
      <c r="M1833" s="120"/>
      <c r="N1833" s="120"/>
      <c r="O1833" s="120"/>
      <c r="P1833" s="120"/>
      <c r="Q1833" s="120"/>
      <c r="R1833" s="120"/>
      <c r="S1833" s="120"/>
      <c r="T1833" s="205">
        <f t="shared" si="174"/>
        <v>0</v>
      </c>
      <c r="U1833" s="205">
        <f t="shared" si="175"/>
        <v>0</v>
      </c>
      <c r="V1833" s="210"/>
      <c r="W1833" s="210"/>
      <c r="X1833" s="23" t="str">
        <f>IFERROR(VLOOKUP(AT1833,'#Input Lists#'!$L$3:$AH$833,3,FALSE)," ")</f>
        <v xml:space="preserve"> </v>
      </c>
      <c r="Y1833" s="23" t="str">
        <f>IFERROR(VLOOKUP(AT1833,'#Input Lists#'!$L$3:$AH$833,5,FALSE)," ")</f>
        <v xml:space="preserve"> </v>
      </c>
      <c r="Z1833" s="206" t="str">
        <f>IFERROR(VLOOKUP(AT1833,'#Input Lists#'!$L$3:$AH$833,9,FALSE)," ")</f>
        <v xml:space="preserve"> </v>
      </c>
      <c r="AA1833" s="119" t="s">
        <v>1527</v>
      </c>
      <c r="AB1833" s="120"/>
      <c r="AC1833" s="123"/>
      <c r="AD1833" s="123"/>
      <c r="AE1833" s="123"/>
      <c r="AF1833" s="123"/>
      <c r="AG1833" s="123"/>
      <c r="AH1833" s="123"/>
      <c r="AI1833" s="123"/>
      <c r="AJ1833" s="123"/>
      <c r="AK1833" s="123"/>
      <c r="AL1833" s="123"/>
      <c r="AM1833" s="123"/>
      <c r="AN1833" s="123"/>
      <c r="AO1833" s="123"/>
      <c r="AP1833" s="120"/>
      <c r="AQ1833" s="125" t="str">
        <f>IFERROR(VLOOKUP(G1833,'#Location List#'!$C$3:$D$150,2,FALSE),"")</f>
        <v/>
      </c>
      <c r="AR1833" s="125" t="str">
        <f>IFERROR(VLOOKUP(F1833,'#Location List#'!$Q$3:$R$1154,2,FALSE),"")</f>
        <v/>
      </c>
      <c r="AS1833" s="125" t="str">
        <f>IFERROR(VLOOKUP(V1833,'#Input Lists#'!$B$3:$D$46,3,FALSE),"")</f>
        <v/>
      </c>
      <c r="AT1833" s="125" t="str">
        <f>IFERROR(VLOOKUP(CONCATENATE(V1833," ",W1833),'#Input Lists#'!$K$3:$L$827,2,FALSE),"")</f>
        <v/>
      </c>
      <c r="AU1833" s="125">
        <f>IFERROR(VLOOKUP(AA1833,'#Input Lists#'!$BU$3:$BV$8,2,FALSE),"")</f>
        <v>1</v>
      </c>
      <c r="AV1833" s="118" t="str">
        <f>IFERROR(VLOOKUP(AB1833,'#Input Lists#'!$BO$3:$BP$9,2,FALSE),"")</f>
        <v/>
      </c>
      <c r="AW1833" s="118">
        <f>IFERROR(VLOOKUP(AC1833,'#Input Lists#'!$BL$3:$BM$7,2,FALSE),"")</f>
        <v>1</v>
      </c>
      <c r="AX1833" s="52" t="e">
        <f>VLOOKUP(AQ1833,'#Location List#'!$D$3:$K$150,4,FALSE)</f>
        <v>#N/A</v>
      </c>
      <c r="AY1833" s="273" t="e">
        <f>VLOOKUP(AX1833,'#Location List#'!$Z$3:$AA$13,2,FALSE)</f>
        <v>#N/A</v>
      </c>
      <c r="AZ1833" s="126" t="e">
        <f>VLOOKUP($AT1833,'#Input Lists#'!$L$3:$S$1033,6,FALSE)</f>
        <v>#N/A</v>
      </c>
      <c r="BA1833" s="239" t="e">
        <f>VLOOKUP($AT1833,'#Input Lists#'!$L$3:$S$833,7,FALSE)</f>
        <v>#N/A</v>
      </c>
      <c r="BB1833" s="239" t="e">
        <f>VLOOKUP($AT1833,'#Input Lists#'!$L$3:$S$833,8,FALSE)</f>
        <v>#N/A</v>
      </c>
      <c r="BC1833" s="91" t="str">
        <f t="shared" si="176"/>
        <v/>
      </c>
      <c r="BD1833" s="91" t="str">
        <f t="shared" si="177"/>
        <v/>
      </c>
      <c r="BE1833" s="15" t="str">
        <f t="shared" si="178"/>
        <v/>
      </c>
      <c r="BF1833" s="92" t="str">
        <f t="shared" si="179"/>
        <v>No Sighting Date</v>
      </c>
    </row>
    <row r="1834" spans="1:58" x14ac:dyDescent="0.25">
      <c r="A1834" s="118">
        <v>1829</v>
      </c>
      <c r="B1834" s="119"/>
      <c r="C1834" s="120"/>
      <c r="D1834" s="121"/>
      <c r="E1834" s="121"/>
      <c r="F1834" s="236"/>
      <c r="G1834" s="122" t="str">
        <f>IFERROR(VLOOKUP(F1834,'#Location List#'!$U$3:$V$1154,2,FALSE),"")</f>
        <v/>
      </c>
      <c r="H1834" s="120"/>
      <c r="I1834" s="120"/>
      <c r="J1834" s="120"/>
      <c r="K1834" s="120"/>
      <c r="L1834" s="120"/>
      <c r="M1834" s="120"/>
      <c r="N1834" s="120"/>
      <c r="O1834" s="120"/>
      <c r="P1834" s="120"/>
      <c r="Q1834" s="120"/>
      <c r="R1834" s="120"/>
      <c r="S1834" s="120"/>
      <c r="T1834" s="205">
        <f t="shared" si="174"/>
        <v>0</v>
      </c>
      <c r="U1834" s="205">
        <f t="shared" si="175"/>
        <v>0</v>
      </c>
      <c r="V1834" s="210"/>
      <c r="W1834" s="210"/>
      <c r="X1834" s="23" t="str">
        <f>IFERROR(VLOOKUP(AT1834,'#Input Lists#'!$L$3:$AH$833,3,FALSE)," ")</f>
        <v xml:space="preserve"> </v>
      </c>
      <c r="Y1834" s="23" t="str">
        <f>IFERROR(VLOOKUP(AT1834,'#Input Lists#'!$L$3:$AH$833,5,FALSE)," ")</f>
        <v xml:space="preserve"> </v>
      </c>
      <c r="Z1834" s="206" t="str">
        <f>IFERROR(VLOOKUP(AT1834,'#Input Lists#'!$L$3:$AH$833,9,FALSE)," ")</f>
        <v xml:space="preserve"> </v>
      </c>
      <c r="AA1834" s="119" t="s">
        <v>1527</v>
      </c>
      <c r="AB1834" s="120"/>
      <c r="AC1834" s="123"/>
      <c r="AD1834" s="123"/>
      <c r="AE1834" s="123"/>
      <c r="AF1834" s="123"/>
      <c r="AG1834" s="123"/>
      <c r="AH1834" s="123"/>
      <c r="AI1834" s="123"/>
      <c r="AJ1834" s="123"/>
      <c r="AK1834" s="123"/>
      <c r="AL1834" s="123"/>
      <c r="AM1834" s="123"/>
      <c r="AN1834" s="123"/>
      <c r="AO1834" s="123"/>
      <c r="AP1834" s="120"/>
      <c r="AQ1834" s="125" t="str">
        <f>IFERROR(VLOOKUP(G1834,'#Location List#'!$C$3:$D$150,2,FALSE),"")</f>
        <v/>
      </c>
      <c r="AR1834" s="125" t="str">
        <f>IFERROR(VLOOKUP(F1834,'#Location List#'!$Q$3:$R$1154,2,FALSE),"")</f>
        <v/>
      </c>
      <c r="AS1834" s="125" t="str">
        <f>IFERROR(VLOOKUP(V1834,'#Input Lists#'!$B$3:$D$46,3,FALSE),"")</f>
        <v/>
      </c>
      <c r="AT1834" s="125" t="str">
        <f>IFERROR(VLOOKUP(CONCATENATE(V1834," ",W1834),'#Input Lists#'!$K$3:$L$827,2,FALSE),"")</f>
        <v/>
      </c>
      <c r="AU1834" s="125">
        <f>IFERROR(VLOOKUP(AA1834,'#Input Lists#'!$BU$3:$BV$8,2,FALSE),"")</f>
        <v>1</v>
      </c>
      <c r="AV1834" s="118" t="str">
        <f>IFERROR(VLOOKUP(AB1834,'#Input Lists#'!$BO$3:$BP$9,2,FALSE),"")</f>
        <v/>
      </c>
      <c r="AW1834" s="118">
        <f>IFERROR(VLOOKUP(AC1834,'#Input Lists#'!$BL$3:$BM$7,2,FALSE),"")</f>
        <v>1</v>
      </c>
      <c r="AX1834" s="52" t="e">
        <f>VLOOKUP(AQ1834,'#Location List#'!$D$3:$K$150,4,FALSE)</f>
        <v>#N/A</v>
      </c>
      <c r="AY1834" s="273" t="e">
        <f>VLOOKUP(AX1834,'#Location List#'!$Z$3:$AA$13,2,FALSE)</f>
        <v>#N/A</v>
      </c>
      <c r="AZ1834" s="126" t="e">
        <f>VLOOKUP($AT1834,'#Input Lists#'!$L$3:$S$1033,6,FALSE)</f>
        <v>#N/A</v>
      </c>
      <c r="BA1834" s="239" t="e">
        <f>VLOOKUP($AT1834,'#Input Lists#'!$L$3:$S$833,7,FALSE)</f>
        <v>#N/A</v>
      </c>
      <c r="BB1834" s="239" t="e">
        <f>VLOOKUP($AT1834,'#Input Lists#'!$L$3:$S$833,8,FALSE)</f>
        <v>#N/A</v>
      </c>
      <c r="BC1834" s="91" t="str">
        <f t="shared" si="176"/>
        <v/>
      </c>
      <c r="BD1834" s="91" t="str">
        <f t="shared" si="177"/>
        <v/>
      </c>
      <c r="BE1834" s="15" t="str">
        <f t="shared" si="178"/>
        <v/>
      </c>
      <c r="BF1834" s="92" t="str">
        <f t="shared" si="179"/>
        <v>No Sighting Date</v>
      </c>
    </row>
    <row r="1835" spans="1:58" x14ac:dyDescent="0.25">
      <c r="A1835" s="118">
        <v>1830</v>
      </c>
      <c r="B1835" s="119"/>
      <c r="C1835" s="120"/>
      <c r="D1835" s="121"/>
      <c r="E1835" s="121"/>
      <c r="F1835" s="236"/>
      <c r="G1835" s="122" t="str">
        <f>IFERROR(VLOOKUP(F1835,'#Location List#'!$U$3:$V$1154,2,FALSE),"")</f>
        <v/>
      </c>
      <c r="H1835" s="120"/>
      <c r="I1835" s="120"/>
      <c r="J1835" s="120"/>
      <c r="K1835" s="120"/>
      <c r="L1835" s="120"/>
      <c r="M1835" s="120"/>
      <c r="N1835" s="120"/>
      <c r="O1835" s="120"/>
      <c r="P1835" s="120"/>
      <c r="Q1835" s="120"/>
      <c r="R1835" s="120"/>
      <c r="S1835" s="120"/>
      <c r="T1835" s="205">
        <f t="shared" si="174"/>
        <v>0</v>
      </c>
      <c r="U1835" s="205">
        <f t="shared" si="175"/>
        <v>0</v>
      </c>
      <c r="V1835" s="210"/>
      <c r="W1835" s="210"/>
      <c r="X1835" s="23" t="str">
        <f>IFERROR(VLOOKUP(AT1835,'#Input Lists#'!$L$3:$AH$833,3,FALSE)," ")</f>
        <v xml:space="preserve"> </v>
      </c>
      <c r="Y1835" s="23" t="str">
        <f>IFERROR(VLOOKUP(AT1835,'#Input Lists#'!$L$3:$AH$833,5,FALSE)," ")</f>
        <v xml:space="preserve"> </v>
      </c>
      <c r="Z1835" s="206" t="str">
        <f>IFERROR(VLOOKUP(AT1835,'#Input Lists#'!$L$3:$AH$833,9,FALSE)," ")</f>
        <v xml:space="preserve"> </v>
      </c>
      <c r="AA1835" s="119" t="s">
        <v>1527</v>
      </c>
      <c r="AB1835" s="120"/>
      <c r="AC1835" s="123"/>
      <c r="AD1835" s="123"/>
      <c r="AE1835" s="123"/>
      <c r="AF1835" s="123"/>
      <c r="AG1835" s="123"/>
      <c r="AH1835" s="123"/>
      <c r="AI1835" s="123"/>
      <c r="AJ1835" s="123"/>
      <c r="AK1835" s="123"/>
      <c r="AL1835" s="123"/>
      <c r="AM1835" s="123"/>
      <c r="AN1835" s="123"/>
      <c r="AO1835" s="123"/>
      <c r="AP1835" s="120"/>
      <c r="AQ1835" s="125" t="str">
        <f>IFERROR(VLOOKUP(G1835,'#Location List#'!$C$3:$D$150,2,FALSE),"")</f>
        <v/>
      </c>
      <c r="AR1835" s="125" t="str">
        <f>IFERROR(VLOOKUP(F1835,'#Location List#'!$Q$3:$R$1154,2,FALSE),"")</f>
        <v/>
      </c>
      <c r="AS1835" s="125" t="str">
        <f>IFERROR(VLOOKUP(V1835,'#Input Lists#'!$B$3:$D$46,3,FALSE),"")</f>
        <v/>
      </c>
      <c r="AT1835" s="125" t="str">
        <f>IFERROR(VLOOKUP(CONCATENATE(V1835," ",W1835),'#Input Lists#'!$K$3:$L$827,2,FALSE),"")</f>
        <v/>
      </c>
      <c r="AU1835" s="125">
        <f>IFERROR(VLOOKUP(AA1835,'#Input Lists#'!$BU$3:$BV$8,2,FALSE),"")</f>
        <v>1</v>
      </c>
      <c r="AV1835" s="118" t="str">
        <f>IFERROR(VLOOKUP(AB1835,'#Input Lists#'!$BO$3:$BP$9,2,FALSE),"")</f>
        <v/>
      </c>
      <c r="AW1835" s="118">
        <f>IFERROR(VLOOKUP(AC1835,'#Input Lists#'!$BL$3:$BM$7,2,FALSE),"")</f>
        <v>1</v>
      </c>
      <c r="AX1835" s="52" t="e">
        <f>VLOOKUP(AQ1835,'#Location List#'!$D$3:$K$150,4,FALSE)</f>
        <v>#N/A</v>
      </c>
      <c r="AY1835" s="273" t="e">
        <f>VLOOKUP(AX1835,'#Location List#'!$Z$3:$AA$13,2,FALSE)</f>
        <v>#N/A</v>
      </c>
      <c r="AZ1835" s="126" t="e">
        <f>VLOOKUP($AT1835,'#Input Lists#'!$L$3:$S$1033,6,FALSE)</f>
        <v>#N/A</v>
      </c>
      <c r="BA1835" s="239" t="e">
        <f>VLOOKUP($AT1835,'#Input Lists#'!$L$3:$S$833,7,FALSE)</f>
        <v>#N/A</v>
      </c>
      <c r="BB1835" s="239" t="e">
        <f>VLOOKUP($AT1835,'#Input Lists#'!$L$3:$S$833,8,FALSE)</f>
        <v>#N/A</v>
      </c>
      <c r="BC1835" s="91" t="str">
        <f t="shared" si="176"/>
        <v/>
      </c>
      <c r="BD1835" s="91" t="str">
        <f t="shared" si="177"/>
        <v/>
      </c>
      <c r="BE1835" s="15" t="str">
        <f t="shared" si="178"/>
        <v/>
      </c>
      <c r="BF1835" s="92" t="str">
        <f t="shared" si="179"/>
        <v>No Sighting Date</v>
      </c>
    </row>
    <row r="1836" spans="1:58" x14ac:dyDescent="0.25">
      <c r="A1836" s="118">
        <v>1831</v>
      </c>
      <c r="B1836" s="119"/>
      <c r="C1836" s="120"/>
      <c r="D1836" s="121"/>
      <c r="E1836" s="121"/>
      <c r="F1836" s="236"/>
      <c r="G1836" s="122" t="str">
        <f>IFERROR(VLOOKUP(F1836,'#Location List#'!$U$3:$V$1154,2,FALSE),"")</f>
        <v/>
      </c>
      <c r="H1836" s="120"/>
      <c r="I1836" s="120"/>
      <c r="J1836" s="120"/>
      <c r="K1836" s="120"/>
      <c r="L1836" s="120"/>
      <c r="M1836" s="120"/>
      <c r="N1836" s="120"/>
      <c r="O1836" s="120"/>
      <c r="P1836" s="120"/>
      <c r="Q1836" s="120"/>
      <c r="R1836" s="120"/>
      <c r="S1836" s="120"/>
      <c r="T1836" s="205">
        <f t="shared" si="174"/>
        <v>0</v>
      </c>
      <c r="U1836" s="205">
        <f t="shared" si="175"/>
        <v>0</v>
      </c>
      <c r="V1836" s="210"/>
      <c r="W1836" s="210"/>
      <c r="X1836" s="23" t="str">
        <f>IFERROR(VLOOKUP(AT1836,'#Input Lists#'!$L$3:$AH$833,3,FALSE)," ")</f>
        <v xml:space="preserve"> </v>
      </c>
      <c r="Y1836" s="23" t="str">
        <f>IFERROR(VLOOKUP(AT1836,'#Input Lists#'!$L$3:$AH$833,5,FALSE)," ")</f>
        <v xml:space="preserve"> </v>
      </c>
      <c r="Z1836" s="206" t="str">
        <f>IFERROR(VLOOKUP(AT1836,'#Input Lists#'!$L$3:$AH$833,9,FALSE)," ")</f>
        <v xml:space="preserve"> </v>
      </c>
      <c r="AA1836" s="119" t="s">
        <v>1527</v>
      </c>
      <c r="AB1836" s="120"/>
      <c r="AC1836" s="123"/>
      <c r="AD1836" s="123"/>
      <c r="AE1836" s="123"/>
      <c r="AF1836" s="123"/>
      <c r="AG1836" s="123"/>
      <c r="AH1836" s="123"/>
      <c r="AI1836" s="123"/>
      <c r="AJ1836" s="123"/>
      <c r="AK1836" s="123"/>
      <c r="AL1836" s="123"/>
      <c r="AM1836" s="123"/>
      <c r="AN1836" s="123"/>
      <c r="AO1836" s="123"/>
      <c r="AP1836" s="120"/>
      <c r="AQ1836" s="125" t="str">
        <f>IFERROR(VLOOKUP(G1836,'#Location List#'!$C$3:$D$150,2,FALSE),"")</f>
        <v/>
      </c>
      <c r="AR1836" s="125" t="str">
        <f>IFERROR(VLOOKUP(F1836,'#Location List#'!$Q$3:$R$1154,2,FALSE),"")</f>
        <v/>
      </c>
      <c r="AS1836" s="125" t="str">
        <f>IFERROR(VLOOKUP(V1836,'#Input Lists#'!$B$3:$D$46,3,FALSE),"")</f>
        <v/>
      </c>
      <c r="AT1836" s="125" t="str">
        <f>IFERROR(VLOOKUP(CONCATENATE(V1836," ",W1836),'#Input Lists#'!$K$3:$L$827,2,FALSE),"")</f>
        <v/>
      </c>
      <c r="AU1836" s="125">
        <f>IFERROR(VLOOKUP(AA1836,'#Input Lists#'!$BU$3:$BV$8,2,FALSE),"")</f>
        <v>1</v>
      </c>
      <c r="AV1836" s="118" t="str">
        <f>IFERROR(VLOOKUP(AB1836,'#Input Lists#'!$BO$3:$BP$9,2,FALSE),"")</f>
        <v/>
      </c>
      <c r="AW1836" s="118">
        <f>IFERROR(VLOOKUP(AC1836,'#Input Lists#'!$BL$3:$BM$7,2,FALSE),"")</f>
        <v>1</v>
      </c>
      <c r="AX1836" s="52" t="e">
        <f>VLOOKUP(AQ1836,'#Location List#'!$D$3:$K$150,4,FALSE)</f>
        <v>#N/A</v>
      </c>
      <c r="AY1836" s="273" t="e">
        <f>VLOOKUP(AX1836,'#Location List#'!$Z$3:$AA$13,2,FALSE)</f>
        <v>#N/A</v>
      </c>
      <c r="AZ1836" s="126" t="e">
        <f>VLOOKUP($AT1836,'#Input Lists#'!$L$3:$S$1033,6,FALSE)</f>
        <v>#N/A</v>
      </c>
      <c r="BA1836" s="239" t="e">
        <f>VLOOKUP($AT1836,'#Input Lists#'!$L$3:$S$833,7,FALSE)</f>
        <v>#N/A</v>
      </c>
      <c r="BB1836" s="239" t="e">
        <f>VLOOKUP($AT1836,'#Input Lists#'!$L$3:$S$833,8,FALSE)</f>
        <v>#N/A</v>
      </c>
      <c r="BC1836" s="91" t="str">
        <f t="shared" si="176"/>
        <v/>
      </c>
      <c r="BD1836" s="91" t="str">
        <f t="shared" si="177"/>
        <v/>
      </c>
      <c r="BE1836" s="15" t="str">
        <f t="shared" si="178"/>
        <v/>
      </c>
      <c r="BF1836" s="92" t="str">
        <f t="shared" si="179"/>
        <v>No Sighting Date</v>
      </c>
    </row>
    <row r="1837" spans="1:58" x14ac:dyDescent="0.25">
      <c r="A1837" s="118">
        <v>1832</v>
      </c>
      <c r="B1837" s="119"/>
      <c r="C1837" s="120"/>
      <c r="D1837" s="121"/>
      <c r="E1837" s="121"/>
      <c r="F1837" s="236"/>
      <c r="G1837" s="122" t="str">
        <f>IFERROR(VLOOKUP(F1837,'#Location List#'!$U$3:$V$1154,2,FALSE),"")</f>
        <v/>
      </c>
      <c r="H1837" s="120"/>
      <c r="I1837" s="120"/>
      <c r="J1837" s="120"/>
      <c r="K1837" s="120"/>
      <c r="L1837" s="120"/>
      <c r="M1837" s="120"/>
      <c r="N1837" s="120"/>
      <c r="O1837" s="120"/>
      <c r="P1837" s="120"/>
      <c r="Q1837" s="120"/>
      <c r="R1837" s="120"/>
      <c r="S1837" s="120"/>
      <c r="T1837" s="205">
        <f t="shared" si="174"/>
        <v>0</v>
      </c>
      <c r="U1837" s="205">
        <f t="shared" si="175"/>
        <v>0</v>
      </c>
      <c r="V1837" s="210"/>
      <c r="W1837" s="210"/>
      <c r="X1837" s="23" t="str">
        <f>IFERROR(VLOOKUP(AT1837,'#Input Lists#'!$L$3:$AH$833,3,FALSE)," ")</f>
        <v xml:space="preserve"> </v>
      </c>
      <c r="Y1837" s="23" t="str">
        <f>IFERROR(VLOOKUP(AT1837,'#Input Lists#'!$L$3:$AH$833,5,FALSE)," ")</f>
        <v xml:space="preserve"> </v>
      </c>
      <c r="Z1837" s="206" t="str">
        <f>IFERROR(VLOOKUP(AT1837,'#Input Lists#'!$L$3:$AH$833,9,FALSE)," ")</f>
        <v xml:space="preserve"> </v>
      </c>
      <c r="AA1837" s="119" t="s">
        <v>1527</v>
      </c>
      <c r="AB1837" s="120"/>
      <c r="AC1837" s="123"/>
      <c r="AD1837" s="123"/>
      <c r="AE1837" s="123"/>
      <c r="AF1837" s="123"/>
      <c r="AG1837" s="123"/>
      <c r="AH1837" s="123"/>
      <c r="AI1837" s="123"/>
      <c r="AJ1837" s="123"/>
      <c r="AK1837" s="123"/>
      <c r="AL1837" s="123"/>
      <c r="AM1837" s="123"/>
      <c r="AN1837" s="123"/>
      <c r="AO1837" s="123"/>
      <c r="AP1837" s="120"/>
      <c r="AQ1837" s="125" t="str">
        <f>IFERROR(VLOOKUP(G1837,'#Location List#'!$C$3:$D$150,2,FALSE),"")</f>
        <v/>
      </c>
      <c r="AR1837" s="125" t="str">
        <f>IFERROR(VLOOKUP(F1837,'#Location List#'!$Q$3:$R$1154,2,FALSE),"")</f>
        <v/>
      </c>
      <c r="AS1837" s="125" t="str">
        <f>IFERROR(VLOOKUP(V1837,'#Input Lists#'!$B$3:$D$46,3,FALSE),"")</f>
        <v/>
      </c>
      <c r="AT1837" s="125" t="str">
        <f>IFERROR(VLOOKUP(CONCATENATE(V1837," ",W1837),'#Input Lists#'!$K$3:$L$827,2,FALSE),"")</f>
        <v/>
      </c>
      <c r="AU1837" s="125">
        <f>IFERROR(VLOOKUP(AA1837,'#Input Lists#'!$BU$3:$BV$8,2,FALSE),"")</f>
        <v>1</v>
      </c>
      <c r="AV1837" s="118" t="str">
        <f>IFERROR(VLOOKUP(AB1837,'#Input Lists#'!$BO$3:$BP$9,2,FALSE),"")</f>
        <v/>
      </c>
      <c r="AW1837" s="118">
        <f>IFERROR(VLOOKUP(AC1837,'#Input Lists#'!$BL$3:$BM$7,2,FALSE),"")</f>
        <v>1</v>
      </c>
      <c r="AX1837" s="52" t="e">
        <f>VLOOKUP(AQ1837,'#Location List#'!$D$3:$K$150,4,FALSE)</f>
        <v>#N/A</v>
      </c>
      <c r="AY1837" s="273" t="e">
        <f>VLOOKUP(AX1837,'#Location List#'!$Z$3:$AA$13,2,FALSE)</f>
        <v>#N/A</v>
      </c>
      <c r="AZ1837" s="126" t="e">
        <f>VLOOKUP($AT1837,'#Input Lists#'!$L$3:$S$1033,6,FALSE)</f>
        <v>#N/A</v>
      </c>
      <c r="BA1837" s="239" t="e">
        <f>VLOOKUP($AT1837,'#Input Lists#'!$L$3:$S$833,7,FALSE)</f>
        <v>#N/A</v>
      </c>
      <c r="BB1837" s="239" t="e">
        <f>VLOOKUP($AT1837,'#Input Lists#'!$L$3:$S$833,8,FALSE)</f>
        <v>#N/A</v>
      </c>
      <c r="BC1837" s="91" t="str">
        <f t="shared" si="176"/>
        <v/>
      </c>
      <c r="BD1837" s="91" t="str">
        <f t="shared" si="177"/>
        <v/>
      </c>
      <c r="BE1837" s="15" t="str">
        <f t="shared" si="178"/>
        <v/>
      </c>
      <c r="BF1837" s="92" t="str">
        <f t="shared" si="179"/>
        <v>No Sighting Date</v>
      </c>
    </row>
    <row r="1838" spans="1:58" x14ac:dyDescent="0.25">
      <c r="A1838" s="118">
        <v>1833</v>
      </c>
      <c r="B1838" s="119"/>
      <c r="C1838" s="120"/>
      <c r="D1838" s="121"/>
      <c r="E1838" s="121"/>
      <c r="F1838" s="236"/>
      <c r="G1838" s="122" t="str">
        <f>IFERROR(VLOOKUP(F1838,'#Location List#'!$U$3:$V$1154,2,FALSE),"")</f>
        <v/>
      </c>
      <c r="H1838" s="120"/>
      <c r="I1838" s="120"/>
      <c r="J1838" s="120"/>
      <c r="K1838" s="120"/>
      <c r="L1838" s="120"/>
      <c r="M1838" s="120"/>
      <c r="N1838" s="120"/>
      <c r="O1838" s="120"/>
      <c r="P1838" s="120"/>
      <c r="Q1838" s="120"/>
      <c r="R1838" s="120"/>
      <c r="S1838" s="120"/>
      <c r="T1838" s="205">
        <f t="shared" si="174"/>
        <v>0</v>
      </c>
      <c r="U1838" s="205">
        <f t="shared" si="175"/>
        <v>0</v>
      </c>
      <c r="V1838" s="210"/>
      <c r="W1838" s="210"/>
      <c r="X1838" s="23" t="str">
        <f>IFERROR(VLOOKUP(AT1838,'#Input Lists#'!$L$3:$AH$833,3,FALSE)," ")</f>
        <v xml:space="preserve"> </v>
      </c>
      <c r="Y1838" s="23" t="str">
        <f>IFERROR(VLOOKUP(AT1838,'#Input Lists#'!$L$3:$AH$833,5,FALSE)," ")</f>
        <v xml:space="preserve"> </v>
      </c>
      <c r="Z1838" s="206" t="str">
        <f>IFERROR(VLOOKUP(AT1838,'#Input Lists#'!$L$3:$AH$833,9,FALSE)," ")</f>
        <v xml:space="preserve"> </v>
      </c>
      <c r="AA1838" s="119" t="s">
        <v>1527</v>
      </c>
      <c r="AB1838" s="120"/>
      <c r="AC1838" s="123"/>
      <c r="AD1838" s="123"/>
      <c r="AE1838" s="123"/>
      <c r="AF1838" s="123"/>
      <c r="AG1838" s="123"/>
      <c r="AH1838" s="123"/>
      <c r="AI1838" s="123"/>
      <c r="AJ1838" s="123"/>
      <c r="AK1838" s="123"/>
      <c r="AL1838" s="123"/>
      <c r="AM1838" s="123"/>
      <c r="AN1838" s="123"/>
      <c r="AO1838" s="123"/>
      <c r="AP1838" s="120"/>
      <c r="AQ1838" s="125" t="str">
        <f>IFERROR(VLOOKUP(G1838,'#Location List#'!$C$3:$D$150,2,FALSE),"")</f>
        <v/>
      </c>
      <c r="AR1838" s="125" t="str">
        <f>IFERROR(VLOOKUP(F1838,'#Location List#'!$Q$3:$R$1154,2,FALSE),"")</f>
        <v/>
      </c>
      <c r="AS1838" s="125" t="str">
        <f>IFERROR(VLOOKUP(V1838,'#Input Lists#'!$B$3:$D$46,3,FALSE),"")</f>
        <v/>
      </c>
      <c r="AT1838" s="125" t="str">
        <f>IFERROR(VLOOKUP(CONCATENATE(V1838," ",W1838),'#Input Lists#'!$K$3:$L$827,2,FALSE),"")</f>
        <v/>
      </c>
      <c r="AU1838" s="125">
        <f>IFERROR(VLOOKUP(AA1838,'#Input Lists#'!$BU$3:$BV$8,2,FALSE),"")</f>
        <v>1</v>
      </c>
      <c r="AV1838" s="118" t="str">
        <f>IFERROR(VLOOKUP(AB1838,'#Input Lists#'!$BO$3:$BP$9,2,FALSE),"")</f>
        <v/>
      </c>
      <c r="AW1838" s="118">
        <f>IFERROR(VLOOKUP(AC1838,'#Input Lists#'!$BL$3:$BM$7,2,FALSE),"")</f>
        <v>1</v>
      </c>
      <c r="AX1838" s="52" t="e">
        <f>VLOOKUP(AQ1838,'#Location List#'!$D$3:$K$150,4,FALSE)</f>
        <v>#N/A</v>
      </c>
      <c r="AY1838" s="273" t="e">
        <f>VLOOKUP(AX1838,'#Location List#'!$Z$3:$AA$13,2,FALSE)</f>
        <v>#N/A</v>
      </c>
      <c r="AZ1838" s="126" t="e">
        <f>VLOOKUP($AT1838,'#Input Lists#'!$L$3:$S$1033,6,FALSE)</f>
        <v>#N/A</v>
      </c>
      <c r="BA1838" s="239" t="e">
        <f>VLOOKUP($AT1838,'#Input Lists#'!$L$3:$S$833,7,FALSE)</f>
        <v>#N/A</v>
      </c>
      <c r="BB1838" s="239" t="e">
        <f>VLOOKUP($AT1838,'#Input Lists#'!$L$3:$S$833,8,FALSE)</f>
        <v>#N/A</v>
      </c>
      <c r="BC1838" s="91" t="str">
        <f t="shared" si="176"/>
        <v/>
      </c>
      <c r="BD1838" s="91" t="str">
        <f t="shared" si="177"/>
        <v/>
      </c>
      <c r="BE1838" s="15" t="str">
        <f t="shared" si="178"/>
        <v/>
      </c>
      <c r="BF1838" s="92" t="str">
        <f t="shared" si="179"/>
        <v>No Sighting Date</v>
      </c>
    </row>
    <row r="1839" spans="1:58" x14ac:dyDescent="0.25">
      <c r="A1839" s="118">
        <v>1834</v>
      </c>
      <c r="B1839" s="119"/>
      <c r="C1839" s="120"/>
      <c r="D1839" s="121"/>
      <c r="E1839" s="121"/>
      <c r="F1839" s="236"/>
      <c r="G1839" s="122" t="str">
        <f>IFERROR(VLOOKUP(F1839,'#Location List#'!$U$3:$V$1154,2,FALSE),"")</f>
        <v/>
      </c>
      <c r="H1839" s="120"/>
      <c r="I1839" s="120"/>
      <c r="J1839" s="120"/>
      <c r="K1839" s="120"/>
      <c r="L1839" s="120"/>
      <c r="M1839" s="120"/>
      <c r="N1839" s="120"/>
      <c r="O1839" s="120"/>
      <c r="P1839" s="120"/>
      <c r="Q1839" s="120"/>
      <c r="R1839" s="120"/>
      <c r="S1839" s="120"/>
      <c r="T1839" s="205">
        <f t="shared" si="174"/>
        <v>0</v>
      </c>
      <c r="U1839" s="205">
        <f t="shared" si="175"/>
        <v>0</v>
      </c>
      <c r="V1839" s="210"/>
      <c r="W1839" s="210"/>
      <c r="X1839" s="23" t="str">
        <f>IFERROR(VLOOKUP(AT1839,'#Input Lists#'!$L$3:$AH$833,3,FALSE)," ")</f>
        <v xml:space="preserve"> </v>
      </c>
      <c r="Y1839" s="23" t="str">
        <f>IFERROR(VLOOKUP(AT1839,'#Input Lists#'!$L$3:$AH$833,5,FALSE)," ")</f>
        <v xml:space="preserve"> </v>
      </c>
      <c r="Z1839" s="206" t="str">
        <f>IFERROR(VLOOKUP(AT1839,'#Input Lists#'!$L$3:$AH$833,9,FALSE)," ")</f>
        <v xml:space="preserve"> </v>
      </c>
      <c r="AA1839" s="119" t="s">
        <v>1527</v>
      </c>
      <c r="AB1839" s="120"/>
      <c r="AC1839" s="123"/>
      <c r="AD1839" s="123"/>
      <c r="AE1839" s="123"/>
      <c r="AF1839" s="123"/>
      <c r="AG1839" s="123"/>
      <c r="AH1839" s="123"/>
      <c r="AI1839" s="123"/>
      <c r="AJ1839" s="123"/>
      <c r="AK1839" s="123"/>
      <c r="AL1839" s="123"/>
      <c r="AM1839" s="123"/>
      <c r="AN1839" s="123"/>
      <c r="AO1839" s="123"/>
      <c r="AP1839" s="120"/>
      <c r="AQ1839" s="125" t="str">
        <f>IFERROR(VLOOKUP(G1839,'#Location List#'!$C$3:$D$150,2,FALSE),"")</f>
        <v/>
      </c>
      <c r="AR1839" s="125" t="str">
        <f>IFERROR(VLOOKUP(F1839,'#Location List#'!$Q$3:$R$1154,2,FALSE),"")</f>
        <v/>
      </c>
      <c r="AS1839" s="125" t="str">
        <f>IFERROR(VLOOKUP(V1839,'#Input Lists#'!$B$3:$D$46,3,FALSE),"")</f>
        <v/>
      </c>
      <c r="AT1839" s="125" t="str">
        <f>IFERROR(VLOOKUP(CONCATENATE(V1839," ",W1839),'#Input Lists#'!$K$3:$L$827,2,FALSE),"")</f>
        <v/>
      </c>
      <c r="AU1839" s="125">
        <f>IFERROR(VLOOKUP(AA1839,'#Input Lists#'!$BU$3:$BV$8,2,FALSE),"")</f>
        <v>1</v>
      </c>
      <c r="AV1839" s="118" t="str">
        <f>IFERROR(VLOOKUP(AB1839,'#Input Lists#'!$BO$3:$BP$9,2,FALSE),"")</f>
        <v/>
      </c>
      <c r="AW1839" s="118">
        <f>IFERROR(VLOOKUP(AC1839,'#Input Lists#'!$BL$3:$BM$7,2,FALSE),"")</f>
        <v>1</v>
      </c>
      <c r="AX1839" s="52" t="e">
        <f>VLOOKUP(AQ1839,'#Location List#'!$D$3:$K$150,4,FALSE)</f>
        <v>#N/A</v>
      </c>
      <c r="AY1839" s="273" t="e">
        <f>VLOOKUP(AX1839,'#Location List#'!$Z$3:$AA$13,2,FALSE)</f>
        <v>#N/A</v>
      </c>
      <c r="AZ1839" s="126" t="e">
        <f>VLOOKUP($AT1839,'#Input Lists#'!$L$3:$S$1033,6,FALSE)</f>
        <v>#N/A</v>
      </c>
      <c r="BA1839" s="239" t="e">
        <f>VLOOKUP($AT1839,'#Input Lists#'!$L$3:$S$833,7,FALSE)</f>
        <v>#N/A</v>
      </c>
      <c r="BB1839" s="239" t="e">
        <f>VLOOKUP($AT1839,'#Input Lists#'!$L$3:$S$833,8,FALSE)</f>
        <v>#N/A</v>
      </c>
      <c r="BC1839" s="91" t="str">
        <f t="shared" si="176"/>
        <v/>
      </c>
      <c r="BD1839" s="91" t="str">
        <f t="shared" si="177"/>
        <v/>
      </c>
      <c r="BE1839" s="15" t="str">
        <f t="shared" si="178"/>
        <v/>
      </c>
      <c r="BF1839" s="92" t="str">
        <f t="shared" si="179"/>
        <v>No Sighting Date</v>
      </c>
    </row>
    <row r="1840" spans="1:58" x14ac:dyDescent="0.25">
      <c r="A1840" s="118">
        <v>1835</v>
      </c>
      <c r="B1840" s="119"/>
      <c r="C1840" s="120"/>
      <c r="D1840" s="121"/>
      <c r="E1840" s="121"/>
      <c r="F1840" s="236"/>
      <c r="G1840" s="122" t="str">
        <f>IFERROR(VLOOKUP(F1840,'#Location List#'!$U$3:$V$1154,2,FALSE),"")</f>
        <v/>
      </c>
      <c r="H1840" s="120"/>
      <c r="I1840" s="120"/>
      <c r="J1840" s="120"/>
      <c r="K1840" s="120"/>
      <c r="L1840" s="120"/>
      <c r="M1840" s="120"/>
      <c r="N1840" s="120"/>
      <c r="O1840" s="120"/>
      <c r="P1840" s="120"/>
      <c r="Q1840" s="120"/>
      <c r="R1840" s="120"/>
      <c r="S1840" s="120"/>
      <c r="T1840" s="205">
        <f t="shared" si="174"/>
        <v>0</v>
      </c>
      <c r="U1840" s="205">
        <f t="shared" si="175"/>
        <v>0</v>
      </c>
      <c r="V1840" s="210"/>
      <c r="W1840" s="210"/>
      <c r="X1840" s="23" t="str">
        <f>IFERROR(VLOOKUP(AT1840,'#Input Lists#'!$L$3:$AH$833,3,FALSE)," ")</f>
        <v xml:space="preserve"> </v>
      </c>
      <c r="Y1840" s="23" t="str">
        <f>IFERROR(VLOOKUP(AT1840,'#Input Lists#'!$L$3:$AH$833,5,FALSE)," ")</f>
        <v xml:space="preserve"> </v>
      </c>
      <c r="Z1840" s="206" t="str">
        <f>IFERROR(VLOOKUP(AT1840,'#Input Lists#'!$L$3:$AH$833,9,FALSE)," ")</f>
        <v xml:space="preserve"> </v>
      </c>
      <c r="AA1840" s="119" t="s">
        <v>1527</v>
      </c>
      <c r="AB1840" s="120"/>
      <c r="AC1840" s="123"/>
      <c r="AD1840" s="123"/>
      <c r="AE1840" s="123"/>
      <c r="AF1840" s="123"/>
      <c r="AG1840" s="123"/>
      <c r="AH1840" s="123"/>
      <c r="AI1840" s="123"/>
      <c r="AJ1840" s="123"/>
      <c r="AK1840" s="123"/>
      <c r="AL1840" s="123"/>
      <c r="AM1840" s="123"/>
      <c r="AN1840" s="123"/>
      <c r="AO1840" s="123"/>
      <c r="AP1840" s="120"/>
      <c r="AQ1840" s="125" t="str">
        <f>IFERROR(VLOOKUP(G1840,'#Location List#'!$C$3:$D$150,2,FALSE),"")</f>
        <v/>
      </c>
      <c r="AR1840" s="125" t="str">
        <f>IFERROR(VLOOKUP(F1840,'#Location List#'!$Q$3:$R$1154,2,FALSE),"")</f>
        <v/>
      </c>
      <c r="AS1840" s="125" t="str">
        <f>IFERROR(VLOOKUP(V1840,'#Input Lists#'!$B$3:$D$46,3,FALSE),"")</f>
        <v/>
      </c>
      <c r="AT1840" s="125" t="str">
        <f>IFERROR(VLOOKUP(CONCATENATE(V1840," ",W1840),'#Input Lists#'!$K$3:$L$827,2,FALSE),"")</f>
        <v/>
      </c>
      <c r="AU1840" s="125">
        <f>IFERROR(VLOOKUP(AA1840,'#Input Lists#'!$BU$3:$BV$8,2,FALSE),"")</f>
        <v>1</v>
      </c>
      <c r="AV1840" s="118" t="str">
        <f>IFERROR(VLOOKUP(AB1840,'#Input Lists#'!$BO$3:$BP$9,2,FALSE),"")</f>
        <v/>
      </c>
      <c r="AW1840" s="118">
        <f>IFERROR(VLOOKUP(AC1840,'#Input Lists#'!$BL$3:$BM$7,2,FALSE),"")</f>
        <v>1</v>
      </c>
      <c r="AX1840" s="52" t="e">
        <f>VLOOKUP(AQ1840,'#Location List#'!$D$3:$K$150,4,FALSE)</f>
        <v>#N/A</v>
      </c>
      <c r="AY1840" s="273" t="e">
        <f>VLOOKUP(AX1840,'#Location List#'!$Z$3:$AA$13,2,FALSE)</f>
        <v>#N/A</v>
      </c>
      <c r="AZ1840" s="126" t="e">
        <f>VLOOKUP($AT1840,'#Input Lists#'!$L$3:$S$1033,6,FALSE)</f>
        <v>#N/A</v>
      </c>
      <c r="BA1840" s="239" t="e">
        <f>VLOOKUP($AT1840,'#Input Lists#'!$L$3:$S$833,7,FALSE)</f>
        <v>#N/A</v>
      </c>
      <c r="BB1840" s="239" t="e">
        <f>VLOOKUP($AT1840,'#Input Lists#'!$L$3:$S$833,8,FALSE)</f>
        <v>#N/A</v>
      </c>
      <c r="BC1840" s="91" t="str">
        <f t="shared" si="176"/>
        <v/>
      </c>
      <c r="BD1840" s="91" t="str">
        <f t="shared" si="177"/>
        <v/>
      </c>
      <c r="BE1840" s="15" t="str">
        <f t="shared" si="178"/>
        <v/>
      </c>
      <c r="BF1840" s="92" t="str">
        <f t="shared" si="179"/>
        <v>No Sighting Date</v>
      </c>
    </row>
    <row r="1841" spans="1:58" x14ac:dyDescent="0.25">
      <c r="A1841" s="118">
        <v>1836</v>
      </c>
      <c r="B1841" s="119"/>
      <c r="C1841" s="120"/>
      <c r="D1841" s="121"/>
      <c r="E1841" s="121"/>
      <c r="F1841" s="236"/>
      <c r="G1841" s="122" t="str">
        <f>IFERROR(VLOOKUP(F1841,'#Location List#'!$U$3:$V$1154,2,FALSE),"")</f>
        <v/>
      </c>
      <c r="H1841" s="120"/>
      <c r="I1841" s="120"/>
      <c r="J1841" s="120"/>
      <c r="K1841" s="120"/>
      <c r="L1841" s="120"/>
      <c r="M1841" s="120"/>
      <c r="N1841" s="120"/>
      <c r="O1841" s="120"/>
      <c r="P1841" s="120"/>
      <c r="Q1841" s="120"/>
      <c r="R1841" s="120"/>
      <c r="S1841" s="120"/>
      <c r="T1841" s="205">
        <f t="shared" si="174"/>
        <v>0</v>
      </c>
      <c r="U1841" s="205">
        <f t="shared" si="175"/>
        <v>0</v>
      </c>
      <c r="V1841" s="210"/>
      <c r="W1841" s="210"/>
      <c r="X1841" s="23" t="str">
        <f>IFERROR(VLOOKUP(AT1841,'#Input Lists#'!$L$3:$AH$833,3,FALSE)," ")</f>
        <v xml:space="preserve"> </v>
      </c>
      <c r="Y1841" s="23" t="str">
        <f>IFERROR(VLOOKUP(AT1841,'#Input Lists#'!$L$3:$AH$833,5,FALSE)," ")</f>
        <v xml:space="preserve"> </v>
      </c>
      <c r="Z1841" s="206" t="str">
        <f>IFERROR(VLOOKUP(AT1841,'#Input Lists#'!$L$3:$AH$833,9,FALSE)," ")</f>
        <v xml:space="preserve"> </v>
      </c>
      <c r="AA1841" s="119" t="s">
        <v>1527</v>
      </c>
      <c r="AB1841" s="120"/>
      <c r="AC1841" s="123"/>
      <c r="AD1841" s="123"/>
      <c r="AE1841" s="123"/>
      <c r="AF1841" s="123"/>
      <c r="AG1841" s="123"/>
      <c r="AH1841" s="123"/>
      <c r="AI1841" s="123"/>
      <c r="AJ1841" s="123"/>
      <c r="AK1841" s="123"/>
      <c r="AL1841" s="123"/>
      <c r="AM1841" s="123"/>
      <c r="AN1841" s="123"/>
      <c r="AO1841" s="123"/>
      <c r="AP1841" s="120"/>
      <c r="AQ1841" s="125" t="str">
        <f>IFERROR(VLOOKUP(G1841,'#Location List#'!$C$3:$D$150,2,FALSE),"")</f>
        <v/>
      </c>
      <c r="AR1841" s="125" t="str">
        <f>IFERROR(VLOOKUP(F1841,'#Location List#'!$Q$3:$R$1154,2,FALSE),"")</f>
        <v/>
      </c>
      <c r="AS1841" s="125" t="str">
        <f>IFERROR(VLOOKUP(V1841,'#Input Lists#'!$B$3:$D$46,3,FALSE),"")</f>
        <v/>
      </c>
      <c r="AT1841" s="125" t="str">
        <f>IFERROR(VLOOKUP(CONCATENATE(V1841," ",W1841),'#Input Lists#'!$K$3:$L$827,2,FALSE),"")</f>
        <v/>
      </c>
      <c r="AU1841" s="125">
        <f>IFERROR(VLOOKUP(AA1841,'#Input Lists#'!$BU$3:$BV$8,2,FALSE),"")</f>
        <v>1</v>
      </c>
      <c r="AV1841" s="118" t="str">
        <f>IFERROR(VLOOKUP(AB1841,'#Input Lists#'!$BO$3:$BP$9,2,FALSE),"")</f>
        <v/>
      </c>
      <c r="AW1841" s="118">
        <f>IFERROR(VLOOKUP(AC1841,'#Input Lists#'!$BL$3:$BM$7,2,FALSE),"")</f>
        <v>1</v>
      </c>
      <c r="AX1841" s="52" t="e">
        <f>VLOOKUP(AQ1841,'#Location List#'!$D$3:$K$150,4,FALSE)</f>
        <v>#N/A</v>
      </c>
      <c r="AY1841" s="273" t="e">
        <f>VLOOKUP(AX1841,'#Location List#'!$Z$3:$AA$13,2,FALSE)</f>
        <v>#N/A</v>
      </c>
      <c r="AZ1841" s="126" t="e">
        <f>VLOOKUP($AT1841,'#Input Lists#'!$L$3:$S$1033,6,FALSE)</f>
        <v>#N/A</v>
      </c>
      <c r="BA1841" s="239" t="e">
        <f>VLOOKUP($AT1841,'#Input Lists#'!$L$3:$S$833,7,FALSE)</f>
        <v>#N/A</v>
      </c>
      <c r="BB1841" s="239" t="e">
        <f>VLOOKUP($AT1841,'#Input Lists#'!$L$3:$S$833,8,FALSE)</f>
        <v>#N/A</v>
      </c>
      <c r="BC1841" s="91" t="str">
        <f t="shared" si="176"/>
        <v/>
      </c>
      <c r="BD1841" s="91" t="str">
        <f t="shared" si="177"/>
        <v/>
      </c>
      <c r="BE1841" s="15" t="str">
        <f t="shared" si="178"/>
        <v/>
      </c>
      <c r="BF1841" s="92" t="str">
        <f t="shared" si="179"/>
        <v>No Sighting Date</v>
      </c>
    </row>
    <row r="1842" spans="1:58" x14ac:dyDescent="0.25">
      <c r="A1842" s="118">
        <v>1837</v>
      </c>
      <c r="B1842" s="119"/>
      <c r="C1842" s="120"/>
      <c r="D1842" s="121"/>
      <c r="E1842" s="121"/>
      <c r="F1842" s="236"/>
      <c r="G1842" s="122" t="str">
        <f>IFERROR(VLOOKUP(F1842,'#Location List#'!$U$3:$V$1154,2,FALSE),"")</f>
        <v/>
      </c>
      <c r="H1842" s="120"/>
      <c r="I1842" s="120"/>
      <c r="J1842" s="120"/>
      <c r="K1842" s="120"/>
      <c r="L1842" s="120"/>
      <c r="M1842" s="120"/>
      <c r="N1842" s="120"/>
      <c r="O1842" s="120"/>
      <c r="P1842" s="120"/>
      <c r="Q1842" s="120"/>
      <c r="R1842" s="120"/>
      <c r="S1842" s="120"/>
      <c r="T1842" s="205">
        <f t="shared" si="174"/>
        <v>0</v>
      </c>
      <c r="U1842" s="205">
        <f t="shared" si="175"/>
        <v>0</v>
      </c>
      <c r="V1842" s="210"/>
      <c r="W1842" s="210"/>
      <c r="X1842" s="23" t="str">
        <f>IFERROR(VLOOKUP(AT1842,'#Input Lists#'!$L$3:$AH$833,3,FALSE)," ")</f>
        <v xml:space="preserve"> </v>
      </c>
      <c r="Y1842" s="23" t="str">
        <f>IFERROR(VLOOKUP(AT1842,'#Input Lists#'!$L$3:$AH$833,5,FALSE)," ")</f>
        <v xml:space="preserve"> </v>
      </c>
      <c r="Z1842" s="206" t="str">
        <f>IFERROR(VLOOKUP(AT1842,'#Input Lists#'!$L$3:$AH$833,9,FALSE)," ")</f>
        <v xml:space="preserve"> </v>
      </c>
      <c r="AA1842" s="119" t="s">
        <v>1527</v>
      </c>
      <c r="AB1842" s="120"/>
      <c r="AC1842" s="123"/>
      <c r="AD1842" s="123"/>
      <c r="AE1842" s="123"/>
      <c r="AF1842" s="123"/>
      <c r="AG1842" s="123"/>
      <c r="AH1842" s="123"/>
      <c r="AI1842" s="123"/>
      <c r="AJ1842" s="123"/>
      <c r="AK1842" s="123"/>
      <c r="AL1842" s="123"/>
      <c r="AM1842" s="123"/>
      <c r="AN1842" s="123"/>
      <c r="AO1842" s="123"/>
      <c r="AP1842" s="120"/>
      <c r="AQ1842" s="125" t="str">
        <f>IFERROR(VLOOKUP(G1842,'#Location List#'!$C$3:$D$150,2,FALSE),"")</f>
        <v/>
      </c>
      <c r="AR1842" s="125" t="str">
        <f>IFERROR(VLOOKUP(F1842,'#Location List#'!$Q$3:$R$1154,2,FALSE),"")</f>
        <v/>
      </c>
      <c r="AS1842" s="125" t="str">
        <f>IFERROR(VLOOKUP(V1842,'#Input Lists#'!$B$3:$D$46,3,FALSE),"")</f>
        <v/>
      </c>
      <c r="AT1842" s="125" t="str">
        <f>IFERROR(VLOOKUP(CONCATENATE(V1842," ",W1842),'#Input Lists#'!$K$3:$L$827,2,FALSE),"")</f>
        <v/>
      </c>
      <c r="AU1842" s="125">
        <f>IFERROR(VLOOKUP(AA1842,'#Input Lists#'!$BU$3:$BV$8,2,FALSE),"")</f>
        <v>1</v>
      </c>
      <c r="AV1842" s="118" t="str">
        <f>IFERROR(VLOOKUP(AB1842,'#Input Lists#'!$BO$3:$BP$9,2,FALSE),"")</f>
        <v/>
      </c>
      <c r="AW1842" s="118">
        <f>IFERROR(VLOOKUP(AC1842,'#Input Lists#'!$BL$3:$BM$7,2,FALSE),"")</f>
        <v>1</v>
      </c>
      <c r="AX1842" s="52" t="e">
        <f>VLOOKUP(AQ1842,'#Location List#'!$D$3:$K$150,4,FALSE)</f>
        <v>#N/A</v>
      </c>
      <c r="AY1842" s="273" t="e">
        <f>VLOOKUP(AX1842,'#Location List#'!$Z$3:$AA$13,2,FALSE)</f>
        <v>#N/A</v>
      </c>
      <c r="AZ1842" s="126" t="e">
        <f>VLOOKUP($AT1842,'#Input Lists#'!$L$3:$S$1033,6,FALSE)</f>
        <v>#N/A</v>
      </c>
      <c r="BA1842" s="239" t="e">
        <f>VLOOKUP($AT1842,'#Input Lists#'!$L$3:$S$833,7,FALSE)</f>
        <v>#N/A</v>
      </c>
      <c r="BB1842" s="239" t="e">
        <f>VLOOKUP($AT1842,'#Input Lists#'!$L$3:$S$833,8,FALSE)</f>
        <v>#N/A</v>
      </c>
      <c r="BC1842" s="91" t="str">
        <f t="shared" si="176"/>
        <v/>
      </c>
      <c r="BD1842" s="91" t="str">
        <f t="shared" si="177"/>
        <v/>
      </c>
      <c r="BE1842" s="15" t="str">
        <f t="shared" si="178"/>
        <v/>
      </c>
      <c r="BF1842" s="92" t="str">
        <f t="shared" si="179"/>
        <v>No Sighting Date</v>
      </c>
    </row>
    <row r="1843" spans="1:58" x14ac:dyDescent="0.25">
      <c r="A1843" s="118">
        <v>1838</v>
      </c>
      <c r="B1843" s="119"/>
      <c r="C1843" s="120"/>
      <c r="D1843" s="121"/>
      <c r="E1843" s="121"/>
      <c r="F1843" s="236"/>
      <c r="G1843" s="122" t="str">
        <f>IFERROR(VLOOKUP(F1843,'#Location List#'!$U$3:$V$1154,2,FALSE),"")</f>
        <v/>
      </c>
      <c r="H1843" s="120"/>
      <c r="I1843" s="120"/>
      <c r="J1843" s="120"/>
      <c r="K1843" s="120"/>
      <c r="L1843" s="120"/>
      <c r="M1843" s="120"/>
      <c r="N1843" s="120"/>
      <c r="O1843" s="120"/>
      <c r="P1843" s="120"/>
      <c r="Q1843" s="120"/>
      <c r="R1843" s="120"/>
      <c r="S1843" s="120"/>
      <c r="T1843" s="205">
        <f t="shared" si="174"/>
        <v>0</v>
      </c>
      <c r="U1843" s="205">
        <f t="shared" si="175"/>
        <v>0</v>
      </c>
      <c r="V1843" s="210"/>
      <c r="W1843" s="210"/>
      <c r="X1843" s="23" t="str">
        <f>IFERROR(VLOOKUP(AT1843,'#Input Lists#'!$L$3:$AH$833,3,FALSE)," ")</f>
        <v xml:space="preserve"> </v>
      </c>
      <c r="Y1843" s="23" t="str">
        <f>IFERROR(VLOOKUP(AT1843,'#Input Lists#'!$L$3:$AH$833,5,FALSE)," ")</f>
        <v xml:space="preserve"> </v>
      </c>
      <c r="Z1843" s="206" t="str">
        <f>IFERROR(VLOOKUP(AT1843,'#Input Lists#'!$L$3:$AH$833,9,FALSE)," ")</f>
        <v xml:space="preserve"> </v>
      </c>
      <c r="AA1843" s="119" t="s">
        <v>1527</v>
      </c>
      <c r="AB1843" s="120"/>
      <c r="AC1843" s="123"/>
      <c r="AD1843" s="123"/>
      <c r="AE1843" s="123"/>
      <c r="AF1843" s="123"/>
      <c r="AG1843" s="123"/>
      <c r="AH1843" s="123"/>
      <c r="AI1843" s="123"/>
      <c r="AJ1843" s="123"/>
      <c r="AK1843" s="123"/>
      <c r="AL1843" s="123"/>
      <c r="AM1843" s="123"/>
      <c r="AN1843" s="123"/>
      <c r="AO1843" s="123"/>
      <c r="AP1843" s="120"/>
      <c r="AQ1843" s="125" t="str">
        <f>IFERROR(VLOOKUP(G1843,'#Location List#'!$C$3:$D$150,2,FALSE),"")</f>
        <v/>
      </c>
      <c r="AR1843" s="125" t="str">
        <f>IFERROR(VLOOKUP(F1843,'#Location List#'!$Q$3:$R$1154,2,FALSE),"")</f>
        <v/>
      </c>
      <c r="AS1843" s="125" t="str">
        <f>IFERROR(VLOOKUP(V1843,'#Input Lists#'!$B$3:$D$46,3,FALSE),"")</f>
        <v/>
      </c>
      <c r="AT1843" s="125" t="str">
        <f>IFERROR(VLOOKUP(CONCATENATE(V1843," ",W1843),'#Input Lists#'!$K$3:$L$827,2,FALSE),"")</f>
        <v/>
      </c>
      <c r="AU1843" s="125">
        <f>IFERROR(VLOOKUP(AA1843,'#Input Lists#'!$BU$3:$BV$8,2,FALSE),"")</f>
        <v>1</v>
      </c>
      <c r="AV1843" s="118" t="str">
        <f>IFERROR(VLOOKUP(AB1843,'#Input Lists#'!$BO$3:$BP$9,2,FALSE),"")</f>
        <v/>
      </c>
      <c r="AW1843" s="118">
        <f>IFERROR(VLOOKUP(AC1843,'#Input Lists#'!$BL$3:$BM$7,2,FALSE),"")</f>
        <v>1</v>
      </c>
      <c r="AX1843" s="52" t="e">
        <f>VLOOKUP(AQ1843,'#Location List#'!$D$3:$K$150,4,FALSE)</f>
        <v>#N/A</v>
      </c>
      <c r="AY1843" s="273" t="e">
        <f>VLOOKUP(AX1843,'#Location List#'!$Z$3:$AA$13,2,FALSE)</f>
        <v>#N/A</v>
      </c>
      <c r="AZ1843" s="126" t="e">
        <f>VLOOKUP($AT1843,'#Input Lists#'!$L$3:$S$1033,6,FALSE)</f>
        <v>#N/A</v>
      </c>
      <c r="BA1843" s="239" t="e">
        <f>VLOOKUP($AT1843,'#Input Lists#'!$L$3:$S$833,7,FALSE)</f>
        <v>#N/A</v>
      </c>
      <c r="BB1843" s="239" t="e">
        <f>VLOOKUP($AT1843,'#Input Lists#'!$L$3:$S$833,8,FALSE)</f>
        <v>#N/A</v>
      </c>
      <c r="BC1843" s="91" t="str">
        <f t="shared" si="176"/>
        <v/>
      </c>
      <c r="BD1843" s="91" t="str">
        <f t="shared" si="177"/>
        <v/>
      </c>
      <c r="BE1843" s="15" t="str">
        <f t="shared" si="178"/>
        <v/>
      </c>
      <c r="BF1843" s="92" t="str">
        <f t="shared" si="179"/>
        <v>No Sighting Date</v>
      </c>
    </row>
    <row r="1844" spans="1:58" x14ac:dyDescent="0.25">
      <c r="A1844" s="118">
        <v>1839</v>
      </c>
      <c r="B1844" s="119"/>
      <c r="C1844" s="120"/>
      <c r="D1844" s="121"/>
      <c r="E1844" s="121"/>
      <c r="F1844" s="236"/>
      <c r="G1844" s="122" t="str">
        <f>IFERROR(VLOOKUP(F1844,'#Location List#'!$U$3:$V$1154,2,FALSE),"")</f>
        <v/>
      </c>
      <c r="H1844" s="120"/>
      <c r="I1844" s="120"/>
      <c r="J1844" s="120"/>
      <c r="K1844" s="120"/>
      <c r="L1844" s="120"/>
      <c r="M1844" s="120"/>
      <c r="N1844" s="120"/>
      <c r="O1844" s="120"/>
      <c r="P1844" s="120"/>
      <c r="Q1844" s="120"/>
      <c r="R1844" s="120"/>
      <c r="S1844" s="120"/>
      <c r="T1844" s="205">
        <f t="shared" si="174"/>
        <v>0</v>
      </c>
      <c r="U1844" s="205">
        <f t="shared" si="175"/>
        <v>0</v>
      </c>
      <c r="V1844" s="210"/>
      <c r="W1844" s="210"/>
      <c r="X1844" s="23" t="str">
        <f>IFERROR(VLOOKUP(AT1844,'#Input Lists#'!$L$3:$AH$833,3,FALSE)," ")</f>
        <v xml:space="preserve"> </v>
      </c>
      <c r="Y1844" s="23" t="str">
        <f>IFERROR(VLOOKUP(AT1844,'#Input Lists#'!$L$3:$AH$833,5,FALSE)," ")</f>
        <v xml:space="preserve"> </v>
      </c>
      <c r="Z1844" s="206" t="str">
        <f>IFERROR(VLOOKUP(AT1844,'#Input Lists#'!$L$3:$AH$833,9,FALSE)," ")</f>
        <v xml:space="preserve"> </v>
      </c>
      <c r="AA1844" s="119" t="s">
        <v>1527</v>
      </c>
      <c r="AB1844" s="120"/>
      <c r="AC1844" s="123"/>
      <c r="AD1844" s="123"/>
      <c r="AE1844" s="123"/>
      <c r="AF1844" s="123"/>
      <c r="AG1844" s="123"/>
      <c r="AH1844" s="123"/>
      <c r="AI1844" s="123"/>
      <c r="AJ1844" s="123"/>
      <c r="AK1844" s="123"/>
      <c r="AL1844" s="123"/>
      <c r="AM1844" s="123"/>
      <c r="AN1844" s="123"/>
      <c r="AO1844" s="123"/>
      <c r="AP1844" s="120"/>
      <c r="AQ1844" s="125" t="str">
        <f>IFERROR(VLOOKUP(G1844,'#Location List#'!$C$3:$D$150,2,FALSE),"")</f>
        <v/>
      </c>
      <c r="AR1844" s="125" t="str">
        <f>IFERROR(VLOOKUP(F1844,'#Location List#'!$Q$3:$R$1154,2,FALSE),"")</f>
        <v/>
      </c>
      <c r="AS1844" s="125" t="str">
        <f>IFERROR(VLOOKUP(V1844,'#Input Lists#'!$B$3:$D$46,3,FALSE),"")</f>
        <v/>
      </c>
      <c r="AT1844" s="125" t="str">
        <f>IFERROR(VLOOKUP(CONCATENATE(V1844," ",W1844),'#Input Lists#'!$K$3:$L$827,2,FALSE),"")</f>
        <v/>
      </c>
      <c r="AU1844" s="125">
        <f>IFERROR(VLOOKUP(AA1844,'#Input Lists#'!$BU$3:$BV$8,2,FALSE),"")</f>
        <v>1</v>
      </c>
      <c r="AV1844" s="118" t="str">
        <f>IFERROR(VLOOKUP(AB1844,'#Input Lists#'!$BO$3:$BP$9,2,FALSE),"")</f>
        <v/>
      </c>
      <c r="AW1844" s="118">
        <f>IFERROR(VLOOKUP(AC1844,'#Input Lists#'!$BL$3:$BM$7,2,FALSE),"")</f>
        <v>1</v>
      </c>
      <c r="AX1844" s="52" t="e">
        <f>VLOOKUP(AQ1844,'#Location List#'!$D$3:$K$150,4,FALSE)</f>
        <v>#N/A</v>
      </c>
      <c r="AY1844" s="273" t="e">
        <f>VLOOKUP(AX1844,'#Location List#'!$Z$3:$AA$13,2,FALSE)</f>
        <v>#N/A</v>
      </c>
      <c r="AZ1844" s="126" t="e">
        <f>VLOOKUP($AT1844,'#Input Lists#'!$L$3:$S$1033,6,FALSE)</f>
        <v>#N/A</v>
      </c>
      <c r="BA1844" s="239" t="e">
        <f>VLOOKUP($AT1844,'#Input Lists#'!$L$3:$S$833,7,FALSE)</f>
        <v>#N/A</v>
      </c>
      <c r="BB1844" s="239" t="e">
        <f>VLOOKUP($AT1844,'#Input Lists#'!$L$3:$S$833,8,FALSE)</f>
        <v>#N/A</v>
      </c>
      <c r="BC1844" s="91" t="str">
        <f t="shared" si="176"/>
        <v/>
      </c>
      <c r="BD1844" s="91" t="str">
        <f t="shared" si="177"/>
        <v/>
      </c>
      <c r="BE1844" s="15" t="str">
        <f t="shared" si="178"/>
        <v/>
      </c>
      <c r="BF1844" s="92" t="str">
        <f t="shared" si="179"/>
        <v>No Sighting Date</v>
      </c>
    </row>
    <row r="1845" spans="1:58" x14ac:dyDescent="0.25">
      <c r="A1845" s="118">
        <v>1840</v>
      </c>
      <c r="B1845" s="119"/>
      <c r="C1845" s="120"/>
      <c r="D1845" s="121"/>
      <c r="E1845" s="121"/>
      <c r="F1845" s="236"/>
      <c r="G1845" s="122" t="str">
        <f>IFERROR(VLOOKUP(F1845,'#Location List#'!$U$3:$V$1154,2,FALSE),"")</f>
        <v/>
      </c>
      <c r="H1845" s="120"/>
      <c r="I1845" s="120"/>
      <c r="J1845" s="120"/>
      <c r="K1845" s="120"/>
      <c r="L1845" s="120"/>
      <c r="M1845" s="120"/>
      <c r="N1845" s="120"/>
      <c r="O1845" s="120"/>
      <c r="P1845" s="120"/>
      <c r="Q1845" s="120"/>
      <c r="R1845" s="120"/>
      <c r="S1845" s="120"/>
      <c r="T1845" s="205">
        <f t="shared" si="174"/>
        <v>0</v>
      </c>
      <c r="U1845" s="205">
        <f t="shared" si="175"/>
        <v>0</v>
      </c>
      <c r="V1845" s="210"/>
      <c r="W1845" s="210"/>
      <c r="X1845" s="23" t="str">
        <f>IFERROR(VLOOKUP(AT1845,'#Input Lists#'!$L$3:$AH$833,3,FALSE)," ")</f>
        <v xml:space="preserve"> </v>
      </c>
      <c r="Y1845" s="23" t="str">
        <f>IFERROR(VLOOKUP(AT1845,'#Input Lists#'!$L$3:$AH$833,5,FALSE)," ")</f>
        <v xml:space="preserve"> </v>
      </c>
      <c r="Z1845" s="206" t="str">
        <f>IFERROR(VLOOKUP(AT1845,'#Input Lists#'!$L$3:$AH$833,9,FALSE)," ")</f>
        <v xml:space="preserve"> </v>
      </c>
      <c r="AA1845" s="119" t="s">
        <v>1527</v>
      </c>
      <c r="AB1845" s="120"/>
      <c r="AC1845" s="123"/>
      <c r="AD1845" s="123"/>
      <c r="AE1845" s="123"/>
      <c r="AF1845" s="123"/>
      <c r="AG1845" s="123"/>
      <c r="AH1845" s="123"/>
      <c r="AI1845" s="123"/>
      <c r="AJ1845" s="123"/>
      <c r="AK1845" s="123"/>
      <c r="AL1845" s="123"/>
      <c r="AM1845" s="123"/>
      <c r="AN1845" s="123"/>
      <c r="AO1845" s="123"/>
      <c r="AP1845" s="120"/>
      <c r="AQ1845" s="125" t="str">
        <f>IFERROR(VLOOKUP(G1845,'#Location List#'!$C$3:$D$150,2,FALSE),"")</f>
        <v/>
      </c>
      <c r="AR1845" s="125" t="str">
        <f>IFERROR(VLOOKUP(F1845,'#Location List#'!$Q$3:$R$1154,2,FALSE),"")</f>
        <v/>
      </c>
      <c r="AS1845" s="125" t="str">
        <f>IFERROR(VLOOKUP(V1845,'#Input Lists#'!$B$3:$D$46,3,FALSE),"")</f>
        <v/>
      </c>
      <c r="AT1845" s="125" t="str">
        <f>IFERROR(VLOOKUP(CONCATENATE(V1845," ",W1845),'#Input Lists#'!$K$3:$L$827,2,FALSE),"")</f>
        <v/>
      </c>
      <c r="AU1845" s="125">
        <f>IFERROR(VLOOKUP(AA1845,'#Input Lists#'!$BU$3:$BV$8,2,FALSE),"")</f>
        <v>1</v>
      </c>
      <c r="AV1845" s="118" t="str">
        <f>IFERROR(VLOOKUP(AB1845,'#Input Lists#'!$BO$3:$BP$9,2,FALSE),"")</f>
        <v/>
      </c>
      <c r="AW1845" s="118">
        <f>IFERROR(VLOOKUP(AC1845,'#Input Lists#'!$BL$3:$BM$7,2,FALSE),"")</f>
        <v>1</v>
      </c>
      <c r="AX1845" s="52" t="e">
        <f>VLOOKUP(AQ1845,'#Location List#'!$D$3:$K$150,4,FALSE)</f>
        <v>#N/A</v>
      </c>
      <c r="AY1845" s="273" t="e">
        <f>VLOOKUP(AX1845,'#Location List#'!$Z$3:$AA$13,2,FALSE)</f>
        <v>#N/A</v>
      </c>
      <c r="AZ1845" s="126" t="e">
        <f>VLOOKUP($AT1845,'#Input Lists#'!$L$3:$S$1033,6,FALSE)</f>
        <v>#N/A</v>
      </c>
      <c r="BA1845" s="239" t="e">
        <f>VLOOKUP($AT1845,'#Input Lists#'!$L$3:$S$833,7,FALSE)</f>
        <v>#N/A</v>
      </c>
      <c r="BB1845" s="239" t="e">
        <f>VLOOKUP($AT1845,'#Input Lists#'!$L$3:$S$833,8,FALSE)</f>
        <v>#N/A</v>
      </c>
      <c r="BC1845" s="91" t="str">
        <f t="shared" si="176"/>
        <v/>
      </c>
      <c r="BD1845" s="91" t="str">
        <f t="shared" si="177"/>
        <v/>
      </c>
      <c r="BE1845" s="15" t="str">
        <f t="shared" si="178"/>
        <v/>
      </c>
      <c r="BF1845" s="92" t="str">
        <f t="shared" si="179"/>
        <v>No Sighting Date</v>
      </c>
    </row>
    <row r="1846" spans="1:58" x14ac:dyDescent="0.25">
      <c r="A1846" s="118">
        <v>1841</v>
      </c>
      <c r="B1846" s="119"/>
      <c r="C1846" s="120"/>
      <c r="D1846" s="121"/>
      <c r="E1846" s="121"/>
      <c r="F1846" s="236"/>
      <c r="G1846" s="122" t="str">
        <f>IFERROR(VLOOKUP(F1846,'#Location List#'!$U$3:$V$1154,2,FALSE),"")</f>
        <v/>
      </c>
      <c r="H1846" s="120"/>
      <c r="I1846" s="120"/>
      <c r="J1846" s="120"/>
      <c r="K1846" s="120"/>
      <c r="L1846" s="120"/>
      <c r="M1846" s="120"/>
      <c r="N1846" s="120"/>
      <c r="O1846" s="120"/>
      <c r="P1846" s="120"/>
      <c r="Q1846" s="120"/>
      <c r="R1846" s="120"/>
      <c r="S1846" s="120"/>
      <c r="T1846" s="205">
        <f t="shared" si="174"/>
        <v>0</v>
      </c>
      <c r="U1846" s="205">
        <f t="shared" si="175"/>
        <v>0</v>
      </c>
      <c r="V1846" s="210"/>
      <c r="W1846" s="210"/>
      <c r="X1846" s="23" t="str">
        <f>IFERROR(VLOOKUP(AT1846,'#Input Lists#'!$L$3:$AH$833,3,FALSE)," ")</f>
        <v xml:space="preserve"> </v>
      </c>
      <c r="Y1846" s="23" t="str">
        <f>IFERROR(VLOOKUP(AT1846,'#Input Lists#'!$L$3:$AH$833,5,FALSE)," ")</f>
        <v xml:space="preserve"> </v>
      </c>
      <c r="Z1846" s="206" t="str">
        <f>IFERROR(VLOOKUP(AT1846,'#Input Lists#'!$L$3:$AH$833,9,FALSE)," ")</f>
        <v xml:space="preserve"> </v>
      </c>
      <c r="AA1846" s="119" t="s">
        <v>1527</v>
      </c>
      <c r="AB1846" s="120"/>
      <c r="AC1846" s="123"/>
      <c r="AD1846" s="123"/>
      <c r="AE1846" s="123"/>
      <c r="AF1846" s="123"/>
      <c r="AG1846" s="123"/>
      <c r="AH1846" s="123"/>
      <c r="AI1846" s="123"/>
      <c r="AJ1846" s="123"/>
      <c r="AK1846" s="123"/>
      <c r="AL1846" s="123"/>
      <c r="AM1846" s="123"/>
      <c r="AN1846" s="123"/>
      <c r="AO1846" s="123"/>
      <c r="AP1846" s="120"/>
      <c r="AQ1846" s="125" t="str">
        <f>IFERROR(VLOOKUP(G1846,'#Location List#'!$C$3:$D$150,2,FALSE),"")</f>
        <v/>
      </c>
      <c r="AR1846" s="125" t="str">
        <f>IFERROR(VLOOKUP(F1846,'#Location List#'!$Q$3:$R$1154,2,FALSE),"")</f>
        <v/>
      </c>
      <c r="AS1846" s="125" t="str">
        <f>IFERROR(VLOOKUP(V1846,'#Input Lists#'!$B$3:$D$46,3,FALSE),"")</f>
        <v/>
      </c>
      <c r="AT1846" s="125" t="str">
        <f>IFERROR(VLOOKUP(CONCATENATE(V1846," ",W1846),'#Input Lists#'!$K$3:$L$827,2,FALSE),"")</f>
        <v/>
      </c>
      <c r="AU1846" s="125">
        <f>IFERROR(VLOOKUP(AA1846,'#Input Lists#'!$BU$3:$BV$8,2,FALSE),"")</f>
        <v>1</v>
      </c>
      <c r="AV1846" s="118" t="str">
        <f>IFERROR(VLOOKUP(AB1846,'#Input Lists#'!$BO$3:$BP$9,2,FALSE),"")</f>
        <v/>
      </c>
      <c r="AW1846" s="118">
        <f>IFERROR(VLOOKUP(AC1846,'#Input Lists#'!$BL$3:$BM$7,2,FALSE),"")</f>
        <v>1</v>
      </c>
      <c r="AX1846" s="52" t="e">
        <f>VLOOKUP(AQ1846,'#Location List#'!$D$3:$K$150,4,FALSE)</f>
        <v>#N/A</v>
      </c>
      <c r="AY1846" s="273" t="e">
        <f>VLOOKUP(AX1846,'#Location List#'!$Z$3:$AA$13,2,FALSE)</f>
        <v>#N/A</v>
      </c>
      <c r="AZ1846" s="126" t="e">
        <f>VLOOKUP($AT1846,'#Input Lists#'!$L$3:$S$1033,6,FALSE)</f>
        <v>#N/A</v>
      </c>
      <c r="BA1846" s="239" t="e">
        <f>VLOOKUP($AT1846,'#Input Lists#'!$L$3:$S$833,7,FALSE)</f>
        <v>#N/A</v>
      </c>
      <c r="BB1846" s="239" t="e">
        <f>VLOOKUP($AT1846,'#Input Lists#'!$L$3:$S$833,8,FALSE)</f>
        <v>#N/A</v>
      </c>
      <c r="BC1846" s="91" t="str">
        <f t="shared" si="176"/>
        <v/>
      </c>
      <c r="BD1846" s="91" t="str">
        <f t="shared" si="177"/>
        <v/>
      </c>
      <c r="BE1846" s="15" t="str">
        <f t="shared" si="178"/>
        <v/>
      </c>
      <c r="BF1846" s="92" t="str">
        <f t="shared" si="179"/>
        <v>No Sighting Date</v>
      </c>
    </row>
    <row r="1847" spans="1:58" x14ac:dyDescent="0.25">
      <c r="A1847" s="118">
        <v>1842</v>
      </c>
      <c r="B1847" s="119"/>
      <c r="C1847" s="120"/>
      <c r="D1847" s="121"/>
      <c r="E1847" s="121"/>
      <c r="F1847" s="236"/>
      <c r="G1847" s="122" t="str">
        <f>IFERROR(VLOOKUP(F1847,'#Location List#'!$U$3:$V$1154,2,FALSE),"")</f>
        <v/>
      </c>
      <c r="H1847" s="120"/>
      <c r="I1847" s="120"/>
      <c r="J1847" s="120"/>
      <c r="K1847" s="120"/>
      <c r="L1847" s="120"/>
      <c r="M1847" s="120"/>
      <c r="N1847" s="120"/>
      <c r="O1847" s="120"/>
      <c r="P1847" s="120"/>
      <c r="Q1847" s="120"/>
      <c r="R1847" s="120"/>
      <c r="S1847" s="120"/>
      <c r="T1847" s="205">
        <f t="shared" si="174"/>
        <v>0</v>
      </c>
      <c r="U1847" s="205">
        <f t="shared" si="175"/>
        <v>0</v>
      </c>
      <c r="V1847" s="210"/>
      <c r="W1847" s="210"/>
      <c r="X1847" s="23" t="str">
        <f>IFERROR(VLOOKUP(AT1847,'#Input Lists#'!$L$3:$AH$833,3,FALSE)," ")</f>
        <v xml:space="preserve"> </v>
      </c>
      <c r="Y1847" s="23" t="str">
        <f>IFERROR(VLOOKUP(AT1847,'#Input Lists#'!$L$3:$AH$833,5,FALSE)," ")</f>
        <v xml:space="preserve"> </v>
      </c>
      <c r="Z1847" s="206" t="str">
        <f>IFERROR(VLOOKUP(AT1847,'#Input Lists#'!$L$3:$AH$833,9,FALSE)," ")</f>
        <v xml:space="preserve"> </v>
      </c>
      <c r="AA1847" s="119" t="s">
        <v>1527</v>
      </c>
      <c r="AB1847" s="120"/>
      <c r="AC1847" s="123"/>
      <c r="AD1847" s="123"/>
      <c r="AE1847" s="123"/>
      <c r="AF1847" s="123"/>
      <c r="AG1847" s="123"/>
      <c r="AH1847" s="123"/>
      <c r="AI1847" s="123"/>
      <c r="AJ1847" s="123"/>
      <c r="AK1847" s="123"/>
      <c r="AL1847" s="123"/>
      <c r="AM1847" s="123"/>
      <c r="AN1847" s="123"/>
      <c r="AO1847" s="123"/>
      <c r="AP1847" s="120"/>
      <c r="AQ1847" s="125" t="str">
        <f>IFERROR(VLOOKUP(G1847,'#Location List#'!$C$3:$D$150,2,FALSE),"")</f>
        <v/>
      </c>
      <c r="AR1847" s="125" t="str">
        <f>IFERROR(VLOOKUP(F1847,'#Location List#'!$Q$3:$R$1154,2,FALSE),"")</f>
        <v/>
      </c>
      <c r="AS1847" s="125" t="str">
        <f>IFERROR(VLOOKUP(V1847,'#Input Lists#'!$B$3:$D$46,3,FALSE),"")</f>
        <v/>
      </c>
      <c r="AT1847" s="125" t="str">
        <f>IFERROR(VLOOKUP(CONCATENATE(V1847," ",W1847),'#Input Lists#'!$K$3:$L$827,2,FALSE),"")</f>
        <v/>
      </c>
      <c r="AU1847" s="125">
        <f>IFERROR(VLOOKUP(AA1847,'#Input Lists#'!$BU$3:$BV$8,2,FALSE),"")</f>
        <v>1</v>
      </c>
      <c r="AV1847" s="118" t="str">
        <f>IFERROR(VLOOKUP(AB1847,'#Input Lists#'!$BO$3:$BP$9,2,FALSE),"")</f>
        <v/>
      </c>
      <c r="AW1847" s="118">
        <f>IFERROR(VLOOKUP(AC1847,'#Input Lists#'!$BL$3:$BM$7,2,FALSE),"")</f>
        <v>1</v>
      </c>
      <c r="AX1847" s="52" t="e">
        <f>VLOOKUP(AQ1847,'#Location List#'!$D$3:$K$150,4,FALSE)</f>
        <v>#N/A</v>
      </c>
      <c r="AY1847" s="273" t="e">
        <f>VLOOKUP(AX1847,'#Location List#'!$Z$3:$AA$13,2,FALSE)</f>
        <v>#N/A</v>
      </c>
      <c r="AZ1847" s="126" t="e">
        <f>VLOOKUP($AT1847,'#Input Lists#'!$L$3:$S$1033,6,FALSE)</f>
        <v>#N/A</v>
      </c>
      <c r="BA1847" s="239" t="e">
        <f>VLOOKUP($AT1847,'#Input Lists#'!$L$3:$S$833,7,FALSE)</f>
        <v>#N/A</v>
      </c>
      <c r="BB1847" s="239" t="e">
        <f>VLOOKUP($AT1847,'#Input Lists#'!$L$3:$S$833,8,FALSE)</f>
        <v>#N/A</v>
      </c>
      <c r="BC1847" s="91" t="str">
        <f t="shared" si="176"/>
        <v/>
      </c>
      <c r="BD1847" s="91" t="str">
        <f t="shared" si="177"/>
        <v/>
      </c>
      <c r="BE1847" s="15" t="str">
        <f t="shared" si="178"/>
        <v/>
      </c>
      <c r="BF1847" s="92" t="str">
        <f t="shared" si="179"/>
        <v>No Sighting Date</v>
      </c>
    </row>
    <row r="1848" spans="1:58" x14ac:dyDescent="0.25">
      <c r="A1848" s="118">
        <v>1843</v>
      </c>
      <c r="B1848" s="119"/>
      <c r="C1848" s="120"/>
      <c r="D1848" s="121"/>
      <c r="E1848" s="121"/>
      <c r="F1848" s="236"/>
      <c r="G1848" s="122" t="str">
        <f>IFERROR(VLOOKUP(F1848,'#Location List#'!$U$3:$V$1154,2,FALSE),"")</f>
        <v/>
      </c>
      <c r="H1848" s="120"/>
      <c r="I1848" s="120"/>
      <c r="J1848" s="120"/>
      <c r="K1848" s="120"/>
      <c r="L1848" s="120"/>
      <c r="M1848" s="120"/>
      <c r="N1848" s="120"/>
      <c r="O1848" s="120"/>
      <c r="P1848" s="120"/>
      <c r="Q1848" s="120"/>
      <c r="R1848" s="120"/>
      <c r="S1848" s="120"/>
      <c r="T1848" s="205">
        <f t="shared" si="174"/>
        <v>0</v>
      </c>
      <c r="U1848" s="205">
        <f t="shared" si="175"/>
        <v>0</v>
      </c>
      <c r="V1848" s="210"/>
      <c r="W1848" s="210"/>
      <c r="X1848" s="23" t="str">
        <f>IFERROR(VLOOKUP(AT1848,'#Input Lists#'!$L$3:$AH$833,3,FALSE)," ")</f>
        <v xml:space="preserve"> </v>
      </c>
      <c r="Y1848" s="23" t="str">
        <f>IFERROR(VLOOKUP(AT1848,'#Input Lists#'!$L$3:$AH$833,5,FALSE)," ")</f>
        <v xml:space="preserve"> </v>
      </c>
      <c r="Z1848" s="206" t="str">
        <f>IFERROR(VLOOKUP(AT1848,'#Input Lists#'!$L$3:$AH$833,9,FALSE)," ")</f>
        <v xml:space="preserve"> </v>
      </c>
      <c r="AA1848" s="119" t="s">
        <v>1527</v>
      </c>
      <c r="AB1848" s="120"/>
      <c r="AC1848" s="123"/>
      <c r="AD1848" s="123"/>
      <c r="AE1848" s="123"/>
      <c r="AF1848" s="123"/>
      <c r="AG1848" s="123"/>
      <c r="AH1848" s="123"/>
      <c r="AI1848" s="123"/>
      <c r="AJ1848" s="123"/>
      <c r="AK1848" s="123"/>
      <c r="AL1848" s="123"/>
      <c r="AM1848" s="123"/>
      <c r="AN1848" s="123"/>
      <c r="AO1848" s="123"/>
      <c r="AP1848" s="120"/>
      <c r="AQ1848" s="125" t="str">
        <f>IFERROR(VLOOKUP(G1848,'#Location List#'!$C$3:$D$150,2,FALSE),"")</f>
        <v/>
      </c>
      <c r="AR1848" s="125" t="str">
        <f>IFERROR(VLOOKUP(F1848,'#Location List#'!$Q$3:$R$1154,2,FALSE),"")</f>
        <v/>
      </c>
      <c r="AS1848" s="125" t="str">
        <f>IFERROR(VLOOKUP(V1848,'#Input Lists#'!$B$3:$D$46,3,FALSE),"")</f>
        <v/>
      </c>
      <c r="AT1848" s="125" t="str">
        <f>IFERROR(VLOOKUP(CONCATENATE(V1848," ",W1848),'#Input Lists#'!$K$3:$L$827,2,FALSE),"")</f>
        <v/>
      </c>
      <c r="AU1848" s="125">
        <f>IFERROR(VLOOKUP(AA1848,'#Input Lists#'!$BU$3:$BV$8,2,FALSE),"")</f>
        <v>1</v>
      </c>
      <c r="AV1848" s="118" t="str">
        <f>IFERROR(VLOOKUP(AB1848,'#Input Lists#'!$BO$3:$BP$9,2,FALSE),"")</f>
        <v/>
      </c>
      <c r="AW1848" s="118">
        <f>IFERROR(VLOOKUP(AC1848,'#Input Lists#'!$BL$3:$BM$7,2,FALSE),"")</f>
        <v>1</v>
      </c>
      <c r="AX1848" s="52" t="e">
        <f>VLOOKUP(AQ1848,'#Location List#'!$D$3:$K$150,4,FALSE)</f>
        <v>#N/A</v>
      </c>
      <c r="AY1848" s="273" t="e">
        <f>VLOOKUP(AX1848,'#Location List#'!$Z$3:$AA$13,2,FALSE)</f>
        <v>#N/A</v>
      </c>
      <c r="AZ1848" s="126" t="e">
        <f>VLOOKUP($AT1848,'#Input Lists#'!$L$3:$S$1033,6,FALSE)</f>
        <v>#N/A</v>
      </c>
      <c r="BA1848" s="239" t="e">
        <f>VLOOKUP($AT1848,'#Input Lists#'!$L$3:$S$833,7,FALSE)</f>
        <v>#N/A</v>
      </c>
      <c r="BB1848" s="239" t="e">
        <f>VLOOKUP($AT1848,'#Input Lists#'!$L$3:$S$833,8,FALSE)</f>
        <v>#N/A</v>
      </c>
      <c r="BC1848" s="91" t="str">
        <f t="shared" si="176"/>
        <v/>
      </c>
      <c r="BD1848" s="91" t="str">
        <f t="shared" si="177"/>
        <v/>
      </c>
      <c r="BE1848" s="15" t="str">
        <f t="shared" si="178"/>
        <v/>
      </c>
      <c r="BF1848" s="92" t="str">
        <f t="shared" si="179"/>
        <v>No Sighting Date</v>
      </c>
    </row>
    <row r="1849" spans="1:58" x14ac:dyDescent="0.25">
      <c r="A1849" s="118">
        <v>1844</v>
      </c>
      <c r="B1849" s="119"/>
      <c r="C1849" s="120"/>
      <c r="D1849" s="121"/>
      <c r="E1849" s="121"/>
      <c r="F1849" s="236"/>
      <c r="G1849" s="122" t="str">
        <f>IFERROR(VLOOKUP(F1849,'#Location List#'!$U$3:$V$1154,2,FALSE),"")</f>
        <v/>
      </c>
      <c r="H1849" s="120"/>
      <c r="I1849" s="120"/>
      <c r="J1849" s="120"/>
      <c r="K1849" s="120"/>
      <c r="L1849" s="120"/>
      <c r="M1849" s="120"/>
      <c r="N1849" s="120"/>
      <c r="O1849" s="120"/>
      <c r="P1849" s="120"/>
      <c r="Q1849" s="120"/>
      <c r="R1849" s="120"/>
      <c r="S1849" s="120"/>
      <c r="T1849" s="205">
        <f t="shared" si="174"/>
        <v>0</v>
      </c>
      <c r="U1849" s="205">
        <f t="shared" si="175"/>
        <v>0</v>
      </c>
      <c r="V1849" s="210"/>
      <c r="W1849" s="210"/>
      <c r="X1849" s="23" t="str">
        <f>IFERROR(VLOOKUP(AT1849,'#Input Lists#'!$L$3:$AH$833,3,FALSE)," ")</f>
        <v xml:space="preserve"> </v>
      </c>
      <c r="Y1849" s="23" t="str">
        <f>IFERROR(VLOOKUP(AT1849,'#Input Lists#'!$L$3:$AH$833,5,FALSE)," ")</f>
        <v xml:space="preserve"> </v>
      </c>
      <c r="Z1849" s="206" t="str">
        <f>IFERROR(VLOOKUP(AT1849,'#Input Lists#'!$L$3:$AH$833,9,FALSE)," ")</f>
        <v xml:space="preserve"> </v>
      </c>
      <c r="AA1849" s="119" t="s">
        <v>1527</v>
      </c>
      <c r="AB1849" s="120"/>
      <c r="AC1849" s="123"/>
      <c r="AD1849" s="123"/>
      <c r="AE1849" s="123"/>
      <c r="AF1849" s="123"/>
      <c r="AG1849" s="123"/>
      <c r="AH1849" s="123"/>
      <c r="AI1849" s="123"/>
      <c r="AJ1849" s="123"/>
      <c r="AK1849" s="123"/>
      <c r="AL1849" s="123"/>
      <c r="AM1849" s="123"/>
      <c r="AN1849" s="123"/>
      <c r="AO1849" s="123"/>
      <c r="AP1849" s="120"/>
      <c r="AQ1849" s="125" t="str">
        <f>IFERROR(VLOOKUP(G1849,'#Location List#'!$C$3:$D$150,2,FALSE),"")</f>
        <v/>
      </c>
      <c r="AR1849" s="125" t="str">
        <f>IFERROR(VLOOKUP(F1849,'#Location List#'!$Q$3:$R$1154,2,FALSE),"")</f>
        <v/>
      </c>
      <c r="AS1849" s="125" t="str">
        <f>IFERROR(VLOOKUP(V1849,'#Input Lists#'!$B$3:$D$46,3,FALSE),"")</f>
        <v/>
      </c>
      <c r="AT1849" s="125" t="str">
        <f>IFERROR(VLOOKUP(CONCATENATE(V1849," ",W1849),'#Input Lists#'!$K$3:$L$827,2,FALSE),"")</f>
        <v/>
      </c>
      <c r="AU1849" s="125">
        <f>IFERROR(VLOOKUP(AA1849,'#Input Lists#'!$BU$3:$BV$8,2,FALSE),"")</f>
        <v>1</v>
      </c>
      <c r="AV1849" s="118" t="str">
        <f>IFERROR(VLOOKUP(AB1849,'#Input Lists#'!$BO$3:$BP$9,2,FALSE),"")</f>
        <v/>
      </c>
      <c r="AW1849" s="118">
        <f>IFERROR(VLOOKUP(AC1849,'#Input Lists#'!$BL$3:$BM$7,2,FALSE),"")</f>
        <v>1</v>
      </c>
      <c r="AX1849" s="52" t="e">
        <f>VLOOKUP(AQ1849,'#Location List#'!$D$3:$K$150,4,FALSE)</f>
        <v>#N/A</v>
      </c>
      <c r="AY1849" s="273" t="e">
        <f>VLOOKUP(AX1849,'#Location List#'!$Z$3:$AA$13,2,FALSE)</f>
        <v>#N/A</v>
      </c>
      <c r="AZ1849" s="126" t="e">
        <f>VLOOKUP($AT1849,'#Input Lists#'!$L$3:$S$1033,6,FALSE)</f>
        <v>#N/A</v>
      </c>
      <c r="BA1849" s="239" t="e">
        <f>VLOOKUP($AT1849,'#Input Lists#'!$L$3:$S$833,7,FALSE)</f>
        <v>#N/A</v>
      </c>
      <c r="BB1849" s="239" t="e">
        <f>VLOOKUP($AT1849,'#Input Lists#'!$L$3:$S$833,8,FALSE)</f>
        <v>#N/A</v>
      </c>
      <c r="BC1849" s="91" t="str">
        <f t="shared" si="176"/>
        <v/>
      </c>
      <c r="BD1849" s="91" t="str">
        <f t="shared" si="177"/>
        <v/>
      </c>
      <c r="BE1849" s="15" t="str">
        <f t="shared" si="178"/>
        <v/>
      </c>
      <c r="BF1849" s="92" t="str">
        <f t="shared" si="179"/>
        <v>No Sighting Date</v>
      </c>
    </row>
    <row r="1850" spans="1:58" x14ac:dyDescent="0.25">
      <c r="A1850" s="118">
        <v>1845</v>
      </c>
      <c r="B1850" s="119"/>
      <c r="C1850" s="120"/>
      <c r="D1850" s="121"/>
      <c r="E1850" s="121"/>
      <c r="F1850" s="236"/>
      <c r="G1850" s="122" t="str">
        <f>IFERROR(VLOOKUP(F1850,'#Location List#'!$U$3:$V$1154,2,FALSE),"")</f>
        <v/>
      </c>
      <c r="H1850" s="120"/>
      <c r="I1850" s="120"/>
      <c r="J1850" s="120"/>
      <c r="K1850" s="120"/>
      <c r="L1850" s="120"/>
      <c r="M1850" s="120"/>
      <c r="N1850" s="120"/>
      <c r="O1850" s="120"/>
      <c r="P1850" s="120"/>
      <c r="Q1850" s="120"/>
      <c r="R1850" s="120"/>
      <c r="S1850" s="120"/>
      <c r="T1850" s="205">
        <f t="shared" si="174"/>
        <v>0</v>
      </c>
      <c r="U1850" s="205">
        <f t="shared" si="175"/>
        <v>0</v>
      </c>
      <c r="V1850" s="210"/>
      <c r="W1850" s="210"/>
      <c r="X1850" s="23" t="str">
        <f>IFERROR(VLOOKUP(AT1850,'#Input Lists#'!$L$3:$AH$833,3,FALSE)," ")</f>
        <v xml:space="preserve"> </v>
      </c>
      <c r="Y1850" s="23" t="str">
        <f>IFERROR(VLOOKUP(AT1850,'#Input Lists#'!$L$3:$AH$833,5,FALSE)," ")</f>
        <v xml:space="preserve"> </v>
      </c>
      <c r="Z1850" s="206" t="str">
        <f>IFERROR(VLOOKUP(AT1850,'#Input Lists#'!$L$3:$AH$833,9,FALSE)," ")</f>
        <v xml:space="preserve"> </v>
      </c>
      <c r="AA1850" s="119" t="s">
        <v>1527</v>
      </c>
      <c r="AB1850" s="120"/>
      <c r="AC1850" s="123"/>
      <c r="AD1850" s="123"/>
      <c r="AE1850" s="123"/>
      <c r="AF1850" s="123"/>
      <c r="AG1850" s="123"/>
      <c r="AH1850" s="123"/>
      <c r="AI1850" s="123"/>
      <c r="AJ1850" s="123"/>
      <c r="AK1850" s="123"/>
      <c r="AL1850" s="123"/>
      <c r="AM1850" s="123"/>
      <c r="AN1850" s="123"/>
      <c r="AO1850" s="123"/>
      <c r="AP1850" s="120"/>
      <c r="AQ1850" s="125" t="str">
        <f>IFERROR(VLOOKUP(G1850,'#Location List#'!$C$3:$D$150,2,FALSE),"")</f>
        <v/>
      </c>
      <c r="AR1850" s="125" t="str">
        <f>IFERROR(VLOOKUP(F1850,'#Location List#'!$Q$3:$R$1154,2,FALSE),"")</f>
        <v/>
      </c>
      <c r="AS1850" s="125" t="str">
        <f>IFERROR(VLOOKUP(V1850,'#Input Lists#'!$B$3:$D$46,3,FALSE),"")</f>
        <v/>
      </c>
      <c r="AT1850" s="125" t="str">
        <f>IFERROR(VLOOKUP(CONCATENATE(V1850," ",W1850),'#Input Lists#'!$K$3:$L$827,2,FALSE),"")</f>
        <v/>
      </c>
      <c r="AU1850" s="125">
        <f>IFERROR(VLOOKUP(AA1850,'#Input Lists#'!$BU$3:$BV$8,2,FALSE),"")</f>
        <v>1</v>
      </c>
      <c r="AV1850" s="118" t="str">
        <f>IFERROR(VLOOKUP(AB1850,'#Input Lists#'!$BO$3:$BP$9,2,FALSE),"")</f>
        <v/>
      </c>
      <c r="AW1850" s="118">
        <f>IFERROR(VLOOKUP(AC1850,'#Input Lists#'!$BL$3:$BM$7,2,FALSE),"")</f>
        <v>1</v>
      </c>
      <c r="AX1850" s="52" t="e">
        <f>VLOOKUP(AQ1850,'#Location List#'!$D$3:$K$150,4,FALSE)</f>
        <v>#N/A</v>
      </c>
      <c r="AY1850" s="273" t="e">
        <f>VLOOKUP(AX1850,'#Location List#'!$Z$3:$AA$13,2,FALSE)</f>
        <v>#N/A</v>
      </c>
      <c r="AZ1850" s="126" t="e">
        <f>VLOOKUP($AT1850,'#Input Lists#'!$L$3:$S$1033,6,FALSE)</f>
        <v>#N/A</v>
      </c>
      <c r="BA1850" s="239" t="e">
        <f>VLOOKUP($AT1850,'#Input Lists#'!$L$3:$S$833,7,FALSE)</f>
        <v>#N/A</v>
      </c>
      <c r="BB1850" s="239" t="e">
        <f>VLOOKUP($AT1850,'#Input Lists#'!$L$3:$S$833,8,FALSE)</f>
        <v>#N/A</v>
      </c>
      <c r="BC1850" s="91" t="str">
        <f t="shared" si="176"/>
        <v/>
      </c>
      <c r="BD1850" s="91" t="str">
        <f t="shared" si="177"/>
        <v/>
      </c>
      <c r="BE1850" s="15" t="str">
        <f t="shared" si="178"/>
        <v/>
      </c>
      <c r="BF1850" s="92" t="str">
        <f t="shared" si="179"/>
        <v>No Sighting Date</v>
      </c>
    </row>
    <row r="1851" spans="1:58" x14ac:dyDescent="0.25">
      <c r="A1851" s="118">
        <v>1846</v>
      </c>
      <c r="B1851" s="119"/>
      <c r="C1851" s="120"/>
      <c r="D1851" s="121"/>
      <c r="E1851" s="121"/>
      <c r="F1851" s="236"/>
      <c r="G1851" s="122" t="str">
        <f>IFERROR(VLOOKUP(F1851,'#Location List#'!$U$3:$V$1154,2,FALSE),"")</f>
        <v/>
      </c>
      <c r="H1851" s="120"/>
      <c r="I1851" s="120"/>
      <c r="J1851" s="120"/>
      <c r="K1851" s="120"/>
      <c r="L1851" s="120"/>
      <c r="M1851" s="120"/>
      <c r="N1851" s="120"/>
      <c r="O1851" s="120"/>
      <c r="P1851" s="120"/>
      <c r="Q1851" s="120"/>
      <c r="R1851" s="120"/>
      <c r="S1851" s="120"/>
      <c r="T1851" s="205">
        <f t="shared" si="174"/>
        <v>0</v>
      </c>
      <c r="U1851" s="205">
        <f t="shared" si="175"/>
        <v>0</v>
      </c>
      <c r="V1851" s="210"/>
      <c r="W1851" s="210"/>
      <c r="X1851" s="23" t="str">
        <f>IFERROR(VLOOKUP(AT1851,'#Input Lists#'!$L$3:$AH$833,3,FALSE)," ")</f>
        <v xml:space="preserve"> </v>
      </c>
      <c r="Y1851" s="23" t="str">
        <f>IFERROR(VLOOKUP(AT1851,'#Input Lists#'!$L$3:$AH$833,5,FALSE)," ")</f>
        <v xml:space="preserve"> </v>
      </c>
      <c r="Z1851" s="206" t="str">
        <f>IFERROR(VLOOKUP(AT1851,'#Input Lists#'!$L$3:$AH$833,9,FALSE)," ")</f>
        <v xml:space="preserve"> </v>
      </c>
      <c r="AA1851" s="119" t="s">
        <v>1527</v>
      </c>
      <c r="AB1851" s="120"/>
      <c r="AC1851" s="123"/>
      <c r="AD1851" s="123"/>
      <c r="AE1851" s="123"/>
      <c r="AF1851" s="123"/>
      <c r="AG1851" s="123"/>
      <c r="AH1851" s="123"/>
      <c r="AI1851" s="123"/>
      <c r="AJ1851" s="123"/>
      <c r="AK1851" s="123"/>
      <c r="AL1851" s="123"/>
      <c r="AM1851" s="123"/>
      <c r="AN1851" s="123"/>
      <c r="AO1851" s="123"/>
      <c r="AP1851" s="120"/>
      <c r="AQ1851" s="125" t="str">
        <f>IFERROR(VLOOKUP(G1851,'#Location List#'!$C$3:$D$150,2,FALSE),"")</f>
        <v/>
      </c>
      <c r="AR1851" s="125" t="str">
        <f>IFERROR(VLOOKUP(F1851,'#Location List#'!$Q$3:$R$1154,2,FALSE),"")</f>
        <v/>
      </c>
      <c r="AS1851" s="125" t="str">
        <f>IFERROR(VLOOKUP(V1851,'#Input Lists#'!$B$3:$D$46,3,FALSE),"")</f>
        <v/>
      </c>
      <c r="AT1851" s="125" t="str">
        <f>IFERROR(VLOOKUP(CONCATENATE(V1851," ",W1851),'#Input Lists#'!$K$3:$L$827,2,FALSE),"")</f>
        <v/>
      </c>
      <c r="AU1851" s="125">
        <f>IFERROR(VLOOKUP(AA1851,'#Input Lists#'!$BU$3:$BV$8,2,FALSE),"")</f>
        <v>1</v>
      </c>
      <c r="AV1851" s="118" t="str">
        <f>IFERROR(VLOOKUP(AB1851,'#Input Lists#'!$BO$3:$BP$9,2,FALSE),"")</f>
        <v/>
      </c>
      <c r="AW1851" s="118">
        <f>IFERROR(VLOOKUP(AC1851,'#Input Lists#'!$BL$3:$BM$7,2,FALSE),"")</f>
        <v>1</v>
      </c>
      <c r="AX1851" s="52" t="e">
        <f>VLOOKUP(AQ1851,'#Location List#'!$D$3:$K$150,4,FALSE)</f>
        <v>#N/A</v>
      </c>
      <c r="AY1851" s="273" t="e">
        <f>VLOOKUP(AX1851,'#Location List#'!$Z$3:$AA$13,2,FALSE)</f>
        <v>#N/A</v>
      </c>
      <c r="AZ1851" s="126" t="e">
        <f>VLOOKUP($AT1851,'#Input Lists#'!$L$3:$S$1033,6,FALSE)</f>
        <v>#N/A</v>
      </c>
      <c r="BA1851" s="239" t="e">
        <f>VLOOKUP($AT1851,'#Input Lists#'!$L$3:$S$833,7,FALSE)</f>
        <v>#N/A</v>
      </c>
      <c r="BB1851" s="239" t="e">
        <f>VLOOKUP($AT1851,'#Input Lists#'!$L$3:$S$833,8,FALSE)</f>
        <v>#N/A</v>
      </c>
      <c r="BC1851" s="91" t="str">
        <f t="shared" si="176"/>
        <v/>
      </c>
      <c r="BD1851" s="91" t="str">
        <f t="shared" si="177"/>
        <v/>
      </c>
      <c r="BE1851" s="15" t="str">
        <f t="shared" si="178"/>
        <v/>
      </c>
      <c r="BF1851" s="92" t="str">
        <f t="shared" si="179"/>
        <v>No Sighting Date</v>
      </c>
    </row>
    <row r="1852" spans="1:58" x14ac:dyDescent="0.25">
      <c r="A1852" s="118">
        <v>1847</v>
      </c>
      <c r="B1852" s="119"/>
      <c r="C1852" s="120"/>
      <c r="D1852" s="121"/>
      <c r="E1852" s="121"/>
      <c r="F1852" s="236"/>
      <c r="G1852" s="122" t="str">
        <f>IFERROR(VLOOKUP(F1852,'#Location List#'!$U$3:$V$1154,2,FALSE),"")</f>
        <v/>
      </c>
      <c r="H1852" s="120"/>
      <c r="I1852" s="120"/>
      <c r="J1852" s="120"/>
      <c r="K1852" s="120"/>
      <c r="L1852" s="120"/>
      <c r="M1852" s="120"/>
      <c r="N1852" s="120"/>
      <c r="O1852" s="120"/>
      <c r="P1852" s="120"/>
      <c r="Q1852" s="120"/>
      <c r="R1852" s="120"/>
      <c r="S1852" s="120"/>
      <c r="T1852" s="205">
        <f t="shared" si="174"/>
        <v>0</v>
      </c>
      <c r="U1852" s="205">
        <f t="shared" si="175"/>
        <v>0</v>
      </c>
      <c r="V1852" s="210"/>
      <c r="W1852" s="210"/>
      <c r="X1852" s="23" t="str">
        <f>IFERROR(VLOOKUP(AT1852,'#Input Lists#'!$L$3:$AH$833,3,FALSE)," ")</f>
        <v xml:space="preserve"> </v>
      </c>
      <c r="Y1852" s="23" t="str">
        <f>IFERROR(VLOOKUP(AT1852,'#Input Lists#'!$L$3:$AH$833,5,FALSE)," ")</f>
        <v xml:space="preserve"> </v>
      </c>
      <c r="Z1852" s="206" t="str">
        <f>IFERROR(VLOOKUP(AT1852,'#Input Lists#'!$L$3:$AH$833,9,FALSE)," ")</f>
        <v xml:space="preserve"> </v>
      </c>
      <c r="AA1852" s="119" t="s">
        <v>1527</v>
      </c>
      <c r="AB1852" s="120"/>
      <c r="AC1852" s="123"/>
      <c r="AD1852" s="123"/>
      <c r="AE1852" s="123"/>
      <c r="AF1852" s="123"/>
      <c r="AG1852" s="123"/>
      <c r="AH1852" s="123"/>
      <c r="AI1852" s="123"/>
      <c r="AJ1852" s="123"/>
      <c r="AK1852" s="123"/>
      <c r="AL1852" s="123"/>
      <c r="AM1852" s="123"/>
      <c r="AN1852" s="123"/>
      <c r="AO1852" s="123"/>
      <c r="AP1852" s="120"/>
      <c r="AQ1852" s="125" t="str">
        <f>IFERROR(VLOOKUP(G1852,'#Location List#'!$C$3:$D$150,2,FALSE),"")</f>
        <v/>
      </c>
      <c r="AR1852" s="125" t="str">
        <f>IFERROR(VLOOKUP(F1852,'#Location List#'!$Q$3:$R$1154,2,FALSE),"")</f>
        <v/>
      </c>
      <c r="AS1852" s="125" t="str">
        <f>IFERROR(VLOOKUP(V1852,'#Input Lists#'!$B$3:$D$46,3,FALSE),"")</f>
        <v/>
      </c>
      <c r="AT1852" s="125" t="str">
        <f>IFERROR(VLOOKUP(CONCATENATE(V1852," ",W1852),'#Input Lists#'!$K$3:$L$827,2,FALSE),"")</f>
        <v/>
      </c>
      <c r="AU1852" s="125">
        <f>IFERROR(VLOOKUP(AA1852,'#Input Lists#'!$BU$3:$BV$8,2,FALSE),"")</f>
        <v>1</v>
      </c>
      <c r="AV1852" s="118" t="str">
        <f>IFERROR(VLOOKUP(AB1852,'#Input Lists#'!$BO$3:$BP$9,2,FALSE),"")</f>
        <v/>
      </c>
      <c r="AW1852" s="118">
        <f>IFERROR(VLOOKUP(AC1852,'#Input Lists#'!$BL$3:$BM$7,2,FALSE),"")</f>
        <v>1</v>
      </c>
      <c r="AX1852" s="52" t="e">
        <f>VLOOKUP(AQ1852,'#Location List#'!$D$3:$K$150,4,FALSE)</f>
        <v>#N/A</v>
      </c>
      <c r="AY1852" s="273" t="e">
        <f>VLOOKUP(AX1852,'#Location List#'!$Z$3:$AA$13,2,FALSE)</f>
        <v>#N/A</v>
      </c>
      <c r="AZ1852" s="126" t="e">
        <f>VLOOKUP($AT1852,'#Input Lists#'!$L$3:$S$1033,6,FALSE)</f>
        <v>#N/A</v>
      </c>
      <c r="BA1852" s="239" t="e">
        <f>VLOOKUP($AT1852,'#Input Lists#'!$L$3:$S$833,7,FALSE)</f>
        <v>#N/A</v>
      </c>
      <c r="BB1852" s="239" t="e">
        <f>VLOOKUP($AT1852,'#Input Lists#'!$L$3:$S$833,8,FALSE)</f>
        <v>#N/A</v>
      </c>
      <c r="BC1852" s="91" t="str">
        <f t="shared" si="176"/>
        <v/>
      </c>
      <c r="BD1852" s="91" t="str">
        <f t="shared" si="177"/>
        <v/>
      </c>
      <c r="BE1852" s="15" t="str">
        <f t="shared" si="178"/>
        <v/>
      </c>
      <c r="BF1852" s="92" t="str">
        <f t="shared" si="179"/>
        <v>No Sighting Date</v>
      </c>
    </row>
    <row r="1853" spans="1:58" x14ac:dyDescent="0.25">
      <c r="A1853" s="118">
        <v>1848</v>
      </c>
      <c r="B1853" s="119"/>
      <c r="C1853" s="120"/>
      <c r="D1853" s="121"/>
      <c r="E1853" s="121"/>
      <c r="F1853" s="236"/>
      <c r="G1853" s="122" t="str">
        <f>IFERROR(VLOOKUP(F1853,'#Location List#'!$U$3:$V$1154,2,FALSE),"")</f>
        <v/>
      </c>
      <c r="H1853" s="120"/>
      <c r="I1853" s="120"/>
      <c r="J1853" s="120"/>
      <c r="K1853" s="120"/>
      <c r="L1853" s="120"/>
      <c r="M1853" s="120"/>
      <c r="N1853" s="120"/>
      <c r="O1853" s="120"/>
      <c r="P1853" s="120"/>
      <c r="Q1853" s="120"/>
      <c r="R1853" s="120"/>
      <c r="S1853" s="120"/>
      <c r="T1853" s="205">
        <f t="shared" si="174"/>
        <v>0</v>
      </c>
      <c r="U1853" s="205">
        <f t="shared" si="175"/>
        <v>0</v>
      </c>
      <c r="V1853" s="210"/>
      <c r="W1853" s="210"/>
      <c r="X1853" s="23" t="str">
        <f>IFERROR(VLOOKUP(AT1853,'#Input Lists#'!$L$3:$AH$833,3,FALSE)," ")</f>
        <v xml:space="preserve"> </v>
      </c>
      <c r="Y1853" s="23" t="str">
        <f>IFERROR(VLOOKUP(AT1853,'#Input Lists#'!$L$3:$AH$833,5,FALSE)," ")</f>
        <v xml:space="preserve"> </v>
      </c>
      <c r="Z1853" s="206" t="str">
        <f>IFERROR(VLOOKUP(AT1853,'#Input Lists#'!$L$3:$AH$833,9,FALSE)," ")</f>
        <v xml:space="preserve"> </v>
      </c>
      <c r="AA1853" s="119" t="s">
        <v>1527</v>
      </c>
      <c r="AB1853" s="120"/>
      <c r="AC1853" s="123"/>
      <c r="AD1853" s="123"/>
      <c r="AE1853" s="123"/>
      <c r="AF1853" s="123"/>
      <c r="AG1853" s="123"/>
      <c r="AH1853" s="123"/>
      <c r="AI1853" s="123"/>
      <c r="AJ1853" s="123"/>
      <c r="AK1853" s="123"/>
      <c r="AL1853" s="123"/>
      <c r="AM1853" s="123"/>
      <c r="AN1853" s="123"/>
      <c r="AO1853" s="123"/>
      <c r="AP1853" s="120"/>
      <c r="AQ1853" s="125" t="str">
        <f>IFERROR(VLOOKUP(G1853,'#Location List#'!$C$3:$D$150,2,FALSE),"")</f>
        <v/>
      </c>
      <c r="AR1853" s="125" t="str">
        <f>IFERROR(VLOOKUP(F1853,'#Location List#'!$Q$3:$R$1154,2,FALSE),"")</f>
        <v/>
      </c>
      <c r="AS1853" s="125" t="str">
        <f>IFERROR(VLOOKUP(V1853,'#Input Lists#'!$B$3:$D$46,3,FALSE),"")</f>
        <v/>
      </c>
      <c r="AT1853" s="125" t="str">
        <f>IFERROR(VLOOKUP(CONCATENATE(V1853," ",W1853),'#Input Lists#'!$K$3:$L$827,2,FALSE),"")</f>
        <v/>
      </c>
      <c r="AU1853" s="125">
        <f>IFERROR(VLOOKUP(AA1853,'#Input Lists#'!$BU$3:$BV$8,2,FALSE),"")</f>
        <v>1</v>
      </c>
      <c r="AV1853" s="118" t="str">
        <f>IFERROR(VLOOKUP(AB1853,'#Input Lists#'!$BO$3:$BP$9,2,FALSE),"")</f>
        <v/>
      </c>
      <c r="AW1853" s="118">
        <f>IFERROR(VLOOKUP(AC1853,'#Input Lists#'!$BL$3:$BM$7,2,FALSE),"")</f>
        <v>1</v>
      </c>
      <c r="AX1853" s="52" t="e">
        <f>VLOOKUP(AQ1853,'#Location List#'!$D$3:$K$150,4,FALSE)</f>
        <v>#N/A</v>
      </c>
      <c r="AY1853" s="273" t="e">
        <f>VLOOKUP(AX1853,'#Location List#'!$Z$3:$AA$13,2,FALSE)</f>
        <v>#N/A</v>
      </c>
      <c r="AZ1853" s="126" t="e">
        <f>VLOOKUP($AT1853,'#Input Lists#'!$L$3:$S$1033,6,FALSE)</f>
        <v>#N/A</v>
      </c>
      <c r="BA1853" s="239" t="e">
        <f>VLOOKUP($AT1853,'#Input Lists#'!$L$3:$S$833,7,FALSE)</f>
        <v>#N/A</v>
      </c>
      <c r="BB1853" s="239" t="e">
        <f>VLOOKUP($AT1853,'#Input Lists#'!$L$3:$S$833,8,FALSE)</f>
        <v>#N/A</v>
      </c>
      <c r="BC1853" s="91" t="str">
        <f t="shared" si="176"/>
        <v/>
      </c>
      <c r="BD1853" s="91" t="str">
        <f t="shared" si="177"/>
        <v/>
      </c>
      <c r="BE1853" s="15" t="str">
        <f t="shared" si="178"/>
        <v/>
      </c>
      <c r="BF1853" s="92" t="str">
        <f t="shared" si="179"/>
        <v>No Sighting Date</v>
      </c>
    </row>
    <row r="1854" spans="1:58" x14ac:dyDescent="0.25">
      <c r="A1854" s="118">
        <v>1849</v>
      </c>
      <c r="B1854" s="119"/>
      <c r="C1854" s="120"/>
      <c r="D1854" s="121"/>
      <c r="E1854" s="121"/>
      <c r="F1854" s="236"/>
      <c r="G1854" s="122" t="str">
        <f>IFERROR(VLOOKUP(F1854,'#Location List#'!$U$3:$V$1154,2,FALSE),"")</f>
        <v/>
      </c>
      <c r="H1854" s="120"/>
      <c r="I1854" s="120"/>
      <c r="J1854" s="120"/>
      <c r="K1854" s="120"/>
      <c r="L1854" s="120"/>
      <c r="M1854" s="120"/>
      <c r="N1854" s="120"/>
      <c r="O1854" s="120"/>
      <c r="P1854" s="120"/>
      <c r="Q1854" s="120"/>
      <c r="R1854" s="120"/>
      <c r="S1854" s="120"/>
      <c r="T1854" s="205">
        <f t="shared" si="174"/>
        <v>0</v>
      </c>
      <c r="U1854" s="205">
        <f t="shared" si="175"/>
        <v>0</v>
      </c>
      <c r="V1854" s="210"/>
      <c r="W1854" s="210"/>
      <c r="X1854" s="23" t="str">
        <f>IFERROR(VLOOKUP(AT1854,'#Input Lists#'!$L$3:$AH$833,3,FALSE)," ")</f>
        <v xml:space="preserve"> </v>
      </c>
      <c r="Y1854" s="23" t="str">
        <f>IFERROR(VLOOKUP(AT1854,'#Input Lists#'!$L$3:$AH$833,5,FALSE)," ")</f>
        <v xml:space="preserve"> </v>
      </c>
      <c r="Z1854" s="206" t="str">
        <f>IFERROR(VLOOKUP(AT1854,'#Input Lists#'!$L$3:$AH$833,9,FALSE)," ")</f>
        <v xml:space="preserve"> </v>
      </c>
      <c r="AA1854" s="119" t="s">
        <v>1527</v>
      </c>
      <c r="AB1854" s="120"/>
      <c r="AC1854" s="123"/>
      <c r="AD1854" s="123"/>
      <c r="AE1854" s="123"/>
      <c r="AF1854" s="123"/>
      <c r="AG1854" s="123"/>
      <c r="AH1854" s="123"/>
      <c r="AI1854" s="123"/>
      <c r="AJ1854" s="123"/>
      <c r="AK1854" s="123"/>
      <c r="AL1854" s="123"/>
      <c r="AM1854" s="123"/>
      <c r="AN1854" s="123"/>
      <c r="AO1854" s="123"/>
      <c r="AP1854" s="120"/>
      <c r="AQ1854" s="125" t="str">
        <f>IFERROR(VLOOKUP(G1854,'#Location List#'!$C$3:$D$150,2,FALSE),"")</f>
        <v/>
      </c>
      <c r="AR1854" s="125" t="str">
        <f>IFERROR(VLOOKUP(F1854,'#Location List#'!$Q$3:$R$1154,2,FALSE),"")</f>
        <v/>
      </c>
      <c r="AS1854" s="125" t="str">
        <f>IFERROR(VLOOKUP(V1854,'#Input Lists#'!$B$3:$D$46,3,FALSE),"")</f>
        <v/>
      </c>
      <c r="AT1854" s="125" t="str">
        <f>IFERROR(VLOOKUP(CONCATENATE(V1854," ",W1854),'#Input Lists#'!$K$3:$L$827,2,FALSE),"")</f>
        <v/>
      </c>
      <c r="AU1854" s="125">
        <f>IFERROR(VLOOKUP(AA1854,'#Input Lists#'!$BU$3:$BV$8,2,FALSE),"")</f>
        <v>1</v>
      </c>
      <c r="AV1854" s="118" t="str">
        <f>IFERROR(VLOOKUP(AB1854,'#Input Lists#'!$BO$3:$BP$9,2,FALSE),"")</f>
        <v/>
      </c>
      <c r="AW1854" s="118">
        <f>IFERROR(VLOOKUP(AC1854,'#Input Lists#'!$BL$3:$BM$7,2,FALSE),"")</f>
        <v>1</v>
      </c>
      <c r="AX1854" s="52" t="e">
        <f>VLOOKUP(AQ1854,'#Location List#'!$D$3:$K$150,4,FALSE)</f>
        <v>#N/A</v>
      </c>
      <c r="AY1854" s="273" t="e">
        <f>VLOOKUP(AX1854,'#Location List#'!$Z$3:$AA$13,2,FALSE)</f>
        <v>#N/A</v>
      </c>
      <c r="AZ1854" s="126" t="e">
        <f>VLOOKUP($AT1854,'#Input Lists#'!$L$3:$S$1033,6,FALSE)</f>
        <v>#N/A</v>
      </c>
      <c r="BA1854" s="239" t="e">
        <f>VLOOKUP($AT1854,'#Input Lists#'!$L$3:$S$833,7,FALSE)</f>
        <v>#N/A</v>
      </c>
      <c r="BB1854" s="239" t="e">
        <f>VLOOKUP($AT1854,'#Input Lists#'!$L$3:$S$833,8,FALSE)</f>
        <v>#N/A</v>
      </c>
      <c r="BC1854" s="91" t="str">
        <f t="shared" si="176"/>
        <v/>
      </c>
      <c r="BD1854" s="91" t="str">
        <f t="shared" si="177"/>
        <v/>
      </c>
      <c r="BE1854" s="15" t="str">
        <f t="shared" si="178"/>
        <v/>
      </c>
      <c r="BF1854" s="92" t="str">
        <f t="shared" si="179"/>
        <v>No Sighting Date</v>
      </c>
    </row>
    <row r="1855" spans="1:58" x14ac:dyDescent="0.25">
      <c r="A1855" s="118">
        <v>1850</v>
      </c>
      <c r="B1855" s="119"/>
      <c r="C1855" s="120"/>
      <c r="D1855" s="121"/>
      <c r="E1855" s="121"/>
      <c r="F1855" s="236"/>
      <c r="G1855" s="122" t="str">
        <f>IFERROR(VLOOKUP(F1855,'#Location List#'!$U$3:$V$1154,2,FALSE),"")</f>
        <v/>
      </c>
      <c r="H1855" s="120"/>
      <c r="I1855" s="120"/>
      <c r="J1855" s="120"/>
      <c r="K1855" s="120"/>
      <c r="L1855" s="120"/>
      <c r="M1855" s="120"/>
      <c r="N1855" s="120"/>
      <c r="O1855" s="120"/>
      <c r="P1855" s="120"/>
      <c r="Q1855" s="120"/>
      <c r="R1855" s="120"/>
      <c r="S1855" s="120"/>
      <c r="T1855" s="205">
        <f t="shared" si="174"/>
        <v>0</v>
      </c>
      <c r="U1855" s="205">
        <f t="shared" si="175"/>
        <v>0</v>
      </c>
      <c r="V1855" s="210"/>
      <c r="W1855" s="210"/>
      <c r="X1855" s="23" t="str">
        <f>IFERROR(VLOOKUP(AT1855,'#Input Lists#'!$L$3:$AH$833,3,FALSE)," ")</f>
        <v xml:space="preserve"> </v>
      </c>
      <c r="Y1855" s="23" t="str">
        <f>IFERROR(VLOOKUP(AT1855,'#Input Lists#'!$L$3:$AH$833,5,FALSE)," ")</f>
        <v xml:space="preserve"> </v>
      </c>
      <c r="Z1855" s="206" t="str">
        <f>IFERROR(VLOOKUP(AT1855,'#Input Lists#'!$L$3:$AH$833,9,FALSE)," ")</f>
        <v xml:space="preserve"> </v>
      </c>
      <c r="AA1855" s="119" t="s">
        <v>1527</v>
      </c>
      <c r="AB1855" s="120"/>
      <c r="AC1855" s="123"/>
      <c r="AD1855" s="123"/>
      <c r="AE1855" s="123"/>
      <c r="AF1855" s="123"/>
      <c r="AG1855" s="123"/>
      <c r="AH1855" s="123"/>
      <c r="AI1855" s="123"/>
      <c r="AJ1855" s="123"/>
      <c r="AK1855" s="123"/>
      <c r="AL1855" s="123"/>
      <c r="AM1855" s="123"/>
      <c r="AN1855" s="123"/>
      <c r="AO1855" s="123"/>
      <c r="AP1855" s="120"/>
      <c r="AQ1855" s="125" t="str">
        <f>IFERROR(VLOOKUP(G1855,'#Location List#'!$C$3:$D$150,2,FALSE),"")</f>
        <v/>
      </c>
      <c r="AR1855" s="125" t="str">
        <f>IFERROR(VLOOKUP(F1855,'#Location List#'!$Q$3:$R$1154,2,FALSE),"")</f>
        <v/>
      </c>
      <c r="AS1855" s="125" t="str">
        <f>IFERROR(VLOOKUP(V1855,'#Input Lists#'!$B$3:$D$46,3,FALSE),"")</f>
        <v/>
      </c>
      <c r="AT1855" s="125" t="str">
        <f>IFERROR(VLOOKUP(CONCATENATE(V1855," ",W1855),'#Input Lists#'!$K$3:$L$827,2,FALSE),"")</f>
        <v/>
      </c>
      <c r="AU1855" s="125">
        <f>IFERROR(VLOOKUP(AA1855,'#Input Lists#'!$BU$3:$BV$8,2,FALSE),"")</f>
        <v>1</v>
      </c>
      <c r="AV1855" s="118" t="str">
        <f>IFERROR(VLOOKUP(AB1855,'#Input Lists#'!$BO$3:$BP$9,2,FALSE),"")</f>
        <v/>
      </c>
      <c r="AW1855" s="118">
        <f>IFERROR(VLOOKUP(AC1855,'#Input Lists#'!$BL$3:$BM$7,2,FALSE),"")</f>
        <v>1</v>
      </c>
      <c r="AX1855" s="52" t="e">
        <f>VLOOKUP(AQ1855,'#Location List#'!$D$3:$K$150,4,FALSE)</f>
        <v>#N/A</v>
      </c>
      <c r="AY1855" s="273" t="e">
        <f>VLOOKUP(AX1855,'#Location List#'!$Z$3:$AA$13,2,FALSE)</f>
        <v>#N/A</v>
      </c>
      <c r="AZ1855" s="126" t="e">
        <f>VLOOKUP($AT1855,'#Input Lists#'!$L$3:$S$1033,6,FALSE)</f>
        <v>#N/A</v>
      </c>
      <c r="BA1855" s="239" t="e">
        <f>VLOOKUP($AT1855,'#Input Lists#'!$L$3:$S$833,7,FALSE)</f>
        <v>#N/A</v>
      </c>
      <c r="BB1855" s="239" t="e">
        <f>VLOOKUP($AT1855,'#Input Lists#'!$L$3:$S$833,8,FALSE)</f>
        <v>#N/A</v>
      </c>
      <c r="BC1855" s="91" t="str">
        <f t="shared" si="176"/>
        <v/>
      </c>
      <c r="BD1855" s="91" t="str">
        <f t="shared" si="177"/>
        <v/>
      </c>
      <c r="BE1855" s="15" t="str">
        <f t="shared" si="178"/>
        <v/>
      </c>
      <c r="BF1855" s="92" t="str">
        <f t="shared" si="179"/>
        <v>No Sighting Date</v>
      </c>
    </row>
    <row r="1856" spans="1:58" x14ac:dyDescent="0.25">
      <c r="A1856" s="118">
        <v>1851</v>
      </c>
      <c r="B1856" s="119"/>
      <c r="C1856" s="120"/>
      <c r="D1856" s="121"/>
      <c r="E1856" s="121"/>
      <c r="F1856" s="236"/>
      <c r="G1856" s="122" t="str">
        <f>IFERROR(VLOOKUP(F1856,'#Location List#'!$U$3:$V$1154,2,FALSE),"")</f>
        <v/>
      </c>
      <c r="H1856" s="120"/>
      <c r="I1856" s="120"/>
      <c r="J1856" s="120"/>
      <c r="K1856" s="120"/>
      <c r="L1856" s="120"/>
      <c r="M1856" s="120"/>
      <c r="N1856" s="120"/>
      <c r="O1856" s="120"/>
      <c r="P1856" s="120"/>
      <c r="Q1856" s="120"/>
      <c r="R1856" s="120"/>
      <c r="S1856" s="120"/>
      <c r="T1856" s="205">
        <f t="shared" si="174"/>
        <v>0</v>
      </c>
      <c r="U1856" s="205">
        <f t="shared" si="175"/>
        <v>0</v>
      </c>
      <c r="V1856" s="210"/>
      <c r="W1856" s="210"/>
      <c r="X1856" s="23" t="str">
        <f>IFERROR(VLOOKUP(AT1856,'#Input Lists#'!$L$3:$AH$833,3,FALSE)," ")</f>
        <v xml:space="preserve"> </v>
      </c>
      <c r="Y1856" s="23" t="str">
        <f>IFERROR(VLOOKUP(AT1856,'#Input Lists#'!$L$3:$AH$833,5,FALSE)," ")</f>
        <v xml:space="preserve"> </v>
      </c>
      <c r="Z1856" s="206" t="str">
        <f>IFERROR(VLOOKUP(AT1856,'#Input Lists#'!$L$3:$AH$833,9,FALSE)," ")</f>
        <v xml:space="preserve"> </v>
      </c>
      <c r="AA1856" s="119" t="s">
        <v>1527</v>
      </c>
      <c r="AB1856" s="120"/>
      <c r="AC1856" s="123"/>
      <c r="AD1856" s="123"/>
      <c r="AE1856" s="123"/>
      <c r="AF1856" s="123"/>
      <c r="AG1856" s="123"/>
      <c r="AH1856" s="123"/>
      <c r="AI1856" s="123"/>
      <c r="AJ1856" s="123"/>
      <c r="AK1856" s="123"/>
      <c r="AL1856" s="123"/>
      <c r="AM1856" s="123"/>
      <c r="AN1856" s="123"/>
      <c r="AO1856" s="123"/>
      <c r="AP1856" s="120"/>
      <c r="AQ1856" s="125" t="str">
        <f>IFERROR(VLOOKUP(G1856,'#Location List#'!$C$3:$D$150,2,FALSE),"")</f>
        <v/>
      </c>
      <c r="AR1856" s="125" t="str">
        <f>IFERROR(VLOOKUP(F1856,'#Location List#'!$Q$3:$R$1154,2,FALSE),"")</f>
        <v/>
      </c>
      <c r="AS1856" s="125" t="str">
        <f>IFERROR(VLOOKUP(V1856,'#Input Lists#'!$B$3:$D$46,3,FALSE),"")</f>
        <v/>
      </c>
      <c r="AT1856" s="125" t="str">
        <f>IFERROR(VLOOKUP(CONCATENATE(V1856," ",W1856),'#Input Lists#'!$K$3:$L$827,2,FALSE),"")</f>
        <v/>
      </c>
      <c r="AU1856" s="125">
        <f>IFERROR(VLOOKUP(AA1856,'#Input Lists#'!$BU$3:$BV$8,2,FALSE),"")</f>
        <v>1</v>
      </c>
      <c r="AV1856" s="118" t="str">
        <f>IFERROR(VLOOKUP(AB1856,'#Input Lists#'!$BO$3:$BP$9,2,FALSE),"")</f>
        <v/>
      </c>
      <c r="AW1856" s="118">
        <f>IFERROR(VLOOKUP(AC1856,'#Input Lists#'!$BL$3:$BM$7,2,FALSE),"")</f>
        <v>1</v>
      </c>
      <c r="AX1856" s="52" t="e">
        <f>VLOOKUP(AQ1856,'#Location List#'!$D$3:$K$150,4,FALSE)</f>
        <v>#N/A</v>
      </c>
      <c r="AY1856" s="273" t="e">
        <f>VLOOKUP(AX1856,'#Location List#'!$Z$3:$AA$13,2,FALSE)</f>
        <v>#N/A</v>
      </c>
      <c r="AZ1856" s="126" t="e">
        <f>VLOOKUP($AT1856,'#Input Lists#'!$L$3:$S$1033,6,FALSE)</f>
        <v>#N/A</v>
      </c>
      <c r="BA1856" s="239" t="e">
        <f>VLOOKUP($AT1856,'#Input Lists#'!$L$3:$S$833,7,FALSE)</f>
        <v>#N/A</v>
      </c>
      <c r="BB1856" s="239" t="e">
        <f>VLOOKUP($AT1856,'#Input Lists#'!$L$3:$S$833,8,FALSE)</f>
        <v>#N/A</v>
      </c>
      <c r="BC1856" s="91" t="str">
        <f t="shared" si="176"/>
        <v/>
      </c>
      <c r="BD1856" s="91" t="str">
        <f t="shared" si="177"/>
        <v/>
      </c>
      <c r="BE1856" s="15" t="str">
        <f t="shared" si="178"/>
        <v/>
      </c>
      <c r="BF1856" s="92" t="str">
        <f t="shared" si="179"/>
        <v>No Sighting Date</v>
      </c>
    </row>
    <row r="1857" spans="1:58" x14ac:dyDescent="0.25">
      <c r="A1857" s="118">
        <v>1852</v>
      </c>
      <c r="B1857" s="119"/>
      <c r="C1857" s="120"/>
      <c r="D1857" s="121"/>
      <c r="E1857" s="121"/>
      <c r="F1857" s="236"/>
      <c r="G1857" s="122" t="str">
        <f>IFERROR(VLOOKUP(F1857,'#Location List#'!$U$3:$V$1154,2,FALSE),"")</f>
        <v/>
      </c>
      <c r="H1857" s="120"/>
      <c r="I1857" s="120"/>
      <c r="J1857" s="120"/>
      <c r="K1857" s="120"/>
      <c r="L1857" s="120"/>
      <c r="M1857" s="120"/>
      <c r="N1857" s="120"/>
      <c r="O1857" s="120"/>
      <c r="P1857" s="120"/>
      <c r="Q1857" s="120"/>
      <c r="R1857" s="120"/>
      <c r="S1857" s="120"/>
      <c r="T1857" s="205">
        <f t="shared" si="174"/>
        <v>0</v>
      </c>
      <c r="U1857" s="205">
        <f t="shared" si="175"/>
        <v>0</v>
      </c>
      <c r="V1857" s="210"/>
      <c r="W1857" s="210"/>
      <c r="X1857" s="23" t="str">
        <f>IFERROR(VLOOKUP(AT1857,'#Input Lists#'!$L$3:$AH$833,3,FALSE)," ")</f>
        <v xml:space="preserve"> </v>
      </c>
      <c r="Y1857" s="23" t="str">
        <f>IFERROR(VLOOKUP(AT1857,'#Input Lists#'!$L$3:$AH$833,5,FALSE)," ")</f>
        <v xml:space="preserve"> </v>
      </c>
      <c r="Z1857" s="206" t="str">
        <f>IFERROR(VLOOKUP(AT1857,'#Input Lists#'!$L$3:$AH$833,9,FALSE)," ")</f>
        <v xml:space="preserve"> </v>
      </c>
      <c r="AA1857" s="119" t="s">
        <v>1527</v>
      </c>
      <c r="AB1857" s="120"/>
      <c r="AC1857" s="123"/>
      <c r="AD1857" s="123"/>
      <c r="AE1857" s="123"/>
      <c r="AF1857" s="123"/>
      <c r="AG1857" s="123"/>
      <c r="AH1857" s="123"/>
      <c r="AI1857" s="123"/>
      <c r="AJ1857" s="123"/>
      <c r="AK1857" s="123"/>
      <c r="AL1857" s="123"/>
      <c r="AM1857" s="123"/>
      <c r="AN1857" s="123"/>
      <c r="AO1857" s="123"/>
      <c r="AP1857" s="120"/>
      <c r="AQ1857" s="125" t="str">
        <f>IFERROR(VLOOKUP(G1857,'#Location List#'!$C$3:$D$150,2,FALSE),"")</f>
        <v/>
      </c>
      <c r="AR1857" s="125" t="str">
        <f>IFERROR(VLOOKUP(F1857,'#Location List#'!$Q$3:$R$1154,2,FALSE),"")</f>
        <v/>
      </c>
      <c r="AS1857" s="125" t="str">
        <f>IFERROR(VLOOKUP(V1857,'#Input Lists#'!$B$3:$D$46,3,FALSE),"")</f>
        <v/>
      </c>
      <c r="AT1857" s="125" t="str">
        <f>IFERROR(VLOOKUP(CONCATENATE(V1857," ",W1857),'#Input Lists#'!$K$3:$L$827,2,FALSE),"")</f>
        <v/>
      </c>
      <c r="AU1857" s="125">
        <f>IFERROR(VLOOKUP(AA1857,'#Input Lists#'!$BU$3:$BV$8,2,FALSE),"")</f>
        <v>1</v>
      </c>
      <c r="AV1857" s="118" t="str">
        <f>IFERROR(VLOOKUP(AB1857,'#Input Lists#'!$BO$3:$BP$9,2,FALSE),"")</f>
        <v/>
      </c>
      <c r="AW1857" s="118">
        <f>IFERROR(VLOOKUP(AC1857,'#Input Lists#'!$BL$3:$BM$7,2,FALSE),"")</f>
        <v>1</v>
      </c>
      <c r="AX1857" s="52" t="e">
        <f>VLOOKUP(AQ1857,'#Location List#'!$D$3:$K$150,4,FALSE)</f>
        <v>#N/A</v>
      </c>
      <c r="AY1857" s="273" t="e">
        <f>VLOOKUP(AX1857,'#Location List#'!$Z$3:$AA$13,2,FALSE)</f>
        <v>#N/A</v>
      </c>
      <c r="AZ1857" s="126" t="e">
        <f>VLOOKUP($AT1857,'#Input Lists#'!$L$3:$S$1033,6,FALSE)</f>
        <v>#N/A</v>
      </c>
      <c r="BA1857" s="239" t="e">
        <f>VLOOKUP($AT1857,'#Input Lists#'!$L$3:$S$833,7,FALSE)</f>
        <v>#N/A</v>
      </c>
      <c r="BB1857" s="239" t="e">
        <f>VLOOKUP($AT1857,'#Input Lists#'!$L$3:$S$833,8,FALSE)</f>
        <v>#N/A</v>
      </c>
      <c r="BC1857" s="91" t="str">
        <f t="shared" si="176"/>
        <v/>
      </c>
      <c r="BD1857" s="91" t="str">
        <f t="shared" si="177"/>
        <v/>
      </c>
      <c r="BE1857" s="15" t="str">
        <f t="shared" si="178"/>
        <v/>
      </c>
      <c r="BF1857" s="92" t="str">
        <f t="shared" si="179"/>
        <v>No Sighting Date</v>
      </c>
    </row>
    <row r="1858" spans="1:58" x14ac:dyDescent="0.25">
      <c r="A1858" s="118">
        <v>1853</v>
      </c>
      <c r="B1858" s="119"/>
      <c r="C1858" s="120"/>
      <c r="D1858" s="121"/>
      <c r="E1858" s="121"/>
      <c r="F1858" s="236"/>
      <c r="G1858" s="122" t="str">
        <f>IFERROR(VLOOKUP(F1858,'#Location List#'!$U$3:$V$1154,2,FALSE),"")</f>
        <v/>
      </c>
      <c r="H1858" s="120"/>
      <c r="I1858" s="120"/>
      <c r="J1858" s="120"/>
      <c r="K1858" s="120"/>
      <c r="L1858" s="120"/>
      <c r="M1858" s="120"/>
      <c r="N1858" s="120"/>
      <c r="O1858" s="120"/>
      <c r="P1858" s="120"/>
      <c r="Q1858" s="120"/>
      <c r="R1858" s="120"/>
      <c r="S1858" s="120"/>
      <c r="T1858" s="205">
        <f t="shared" si="174"/>
        <v>0</v>
      </c>
      <c r="U1858" s="205">
        <f t="shared" si="175"/>
        <v>0</v>
      </c>
      <c r="V1858" s="210"/>
      <c r="W1858" s="210"/>
      <c r="X1858" s="23" t="str">
        <f>IFERROR(VLOOKUP(AT1858,'#Input Lists#'!$L$3:$AH$833,3,FALSE)," ")</f>
        <v xml:space="preserve"> </v>
      </c>
      <c r="Y1858" s="23" t="str">
        <f>IFERROR(VLOOKUP(AT1858,'#Input Lists#'!$L$3:$AH$833,5,FALSE)," ")</f>
        <v xml:space="preserve"> </v>
      </c>
      <c r="Z1858" s="206" t="str">
        <f>IFERROR(VLOOKUP(AT1858,'#Input Lists#'!$L$3:$AH$833,9,FALSE)," ")</f>
        <v xml:space="preserve"> </v>
      </c>
      <c r="AA1858" s="119" t="s">
        <v>1527</v>
      </c>
      <c r="AB1858" s="120"/>
      <c r="AC1858" s="123"/>
      <c r="AD1858" s="123"/>
      <c r="AE1858" s="123"/>
      <c r="AF1858" s="123"/>
      <c r="AG1858" s="123"/>
      <c r="AH1858" s="123"/>
      <c r="AI1858" s="123"/>
      <c r="AJ1858" s="123"/>
      <c r="AK1858" s="123"/>
      <c r="AL1858" s="123"/>
      <c r="AM1858" s="123"/>
      <c r="AN1858" s="123"/>
      <c r="AO1858" s="123"/>
      <c r="AP1858" s="120"/>
      <c r="AQ1858" s="125" t="str">
        <f>IFERROR(VLOOKUP(G1858,'#Location List#'!$C$3:$D$150,2,FALSE),"")</f>
        <v/>
      </c>
      <c r="AR1858" s="125" t="str">
        <f>IFERROR(VLOOKUP(F1858,'#Location List#'!$Q$3:$R$1154,2,FALSE),"")</f>
        <v/>
      </c>
      <c r="AS1858" s="125" t="str">
        <f>IFERROR(VLOOKUP(V1858,'#Input Lists#'!$B$3:$D$46,3,FALSE),"")</f>
        <v/>
      </c>
      <c r="AT1858" s="125" t="str">
        <f>IFERROR(VLOOKUP(CONCATENATE(V1858," ",W1858),'#Input Lists#'!$K$3:$L$827,2,FALSE),"")</f>
        <v/>
      </c>
      <c r="AU1858" s="125">
        <f>IFERROR(VLOOKUP(AA1858,'#Input Lists#'!$BU$3:$BV$8,2,FALSE),"")</f>
        <v>1</v>
      </c>
      <c r="AV1858" s="118" t="str">
        <f>IFERROR(VLOOKUP(AB1858,'#Input Lists#'!$BO$3:$BP$9,2,FALSE),"")</f>
        <v/>
      </c>
      <c r="AW1858" s="118">
        <f>IFERROR(VLOOKUP(AC1858,'#Input Lists#'!$BL$3:$BM$7,2,FALSE),"")</f>
        <v>1</v>
      </c>
      <c r="AX1858" s="52" t="e">
        <f>VLOOKUP(AQ1858,'#Location List#'!$D$3:$K$150,4,FALSE)</f>
        <v>#N/A</v>
      </c>
      <c r="AY1858" s="273" t="e">
        <f>VLOOKUP(AX1858,'#Location List#'!$Z$3:$AA$13,2,FALSE)</f>
        <v>#N/A</v>
      </c>
      <c r="AZ1858" s="126" t="e">
        <f>VLOOKUP($AT1858,'#Input Lists#'!$L$3:$S$1033,6,FALSE)</f>
        <v>#N/A</v>
      </c>
      <c r="BA1858" s="239" t="e">
        <f>VLOOKUP($AT1858,'#Input Lists#'!$L$3:$S$833,7,FALSE)</f>
        <v>#N/A</v>
      </c>
      <c r="BB1858" s="239" t="e">
        <f>VLOOKUP($AT1858,'#Input Lists#'!$L$3:$S$833,8,FALSE)</f>
        <v>#N/A</v>
      </c>
      <c r="BC1858" s="91" t="str">
        <f t="shared" si="176"/>
        <v/>
      </c>
      <c r="BD1858" s="91" t="str">
        <f t="shared" si="177"/>
        <v/>
      </c>
      <c r="BE1858" s="15" t="str">
        <f t="shared" si="178"/>
        <v/>
      </c>
      <c r="BF1858" s="92" t="str">
        <f t="shared" si="179"/>
        <v>No Sighting Date</v>
      </c>
    </row>
    <row r="1859" spans="1:58" x14ac:dyDescent="0.25">
      <c r="A1859" s="118">
        <v>1854</v>
      </c>
      <c r="B1859" s="119"/>
      <c r="C1859" s="120"/>
      <c r="D1859" s="121"/>
      <c r="E1859" s="121"/>
      <c r="F1859" s="236"/>
      <c r="G1859" s="122" t="str">
        <f>IFERROR(VLOOKUP(F1859,'#Location List#'!$U$3:$V$1154,2,FALSE),"")</f>
        <v/>
      </c>
      <c r="H1859" s="120"/>
      <c r="I1859" s="120"/>
      <c r="J1859" s="120"/>
      <c r="K1859" s="120"/>
      <c r="L1859" s="120"/>
      <c r="M1859" s="120"/>
      <c r="N1859" s="120"/>
      <c r="O1859" s="120"/>
      <c r="P1859" s="120"/>
      <c r="Q1859" s="120"/>
      <c r="R1859" s="120"/>
      <c r="S1859" s="120"/>
      <c r="T1859" s="205">
        <f t="shared" si="174"/>
        <v>0</v>
      </c>
      <c r="U1859" s="205">
        <f t="shared" si="175"/>
        <v>0</v>
      </c>
      <c r="V1859" s="210"/>
      <c r="W1859" s="210"/>
      <c r="X1859" s="23" t="str">
        <f>IFERROR(VLOOKUP(AT1859,'#Input Lists#'!$L$3:$AH$833,3,FALSE)," ")</f>
        <v xml:space="preserve"> </v>
      </c>
      <c r="Y1859" s="23" t="str">
        <f>IFERROR(VLOOKUP(AT1859,'#Input Lists#'!$L$3:$AH$833,5,FALSE)," ")</f>
        <v xml:space="preserve"> </v>
      </c>
      <c r="Z1859" s="206" t="str">
        <f>IFERROR(VLOOKUP(AT1859,'#Input Lists#'!$L$3:$AH$833,9,FALSE)," ")</f>
        <v xml:space="preserve"> </v>
      </c>
      <c r="AA1859" s="119" t="s">
        <v>1527</v>
      </c>
      <c r="AB1859" s="120"/>
      <c r="AC1859" s="123"/>
      <c r="AD1859" s="123"/>
      <c r="AE1859" s="123"/>
      <c r="AF1859" s="123"/>
      <c r="AG1859" s="123"/>
      <c r="AH1859" s="123"/>
      <c r="AI1859" s="123"/>
      <c r="AJ1859" s="123"/>
      <c r="AK1859" s="123"/>
      <c r="AL1859" s="123"/>
      <c r="AM1859" s="123"/>
      <c r="AN1859" s="123"/>
      <c r="AO1859" s="123"/>
      <c r="AP1859" s="120"/>
      <c r="AQ1859" s="125" t="str">
        <f>IFERROR(VLOOKUP(G1859,'#Location List#'!$C$3:$D$150,2,FALSE),"")</f>
        <v/>
      </c>
      <c r="AR1859" s="125" t="str">
        <f>IFERROR(VLOOKUP(F1859,'#Location List#'!$Q$3:$R$1154,2,FALSE),"")</f>
        <v/>
      </c>
      <c r="AS1859" s="125" t="str">
        <f>IFERROR(VLOOKUP(V1859,'#Input Lists#'!$B$3:$D$46,3,FALSE),"")</f>
        <v/>
      </c>
      <c r="AT1859" s="125" t="str">
        <f>IFERROR(VLOOKUP(CONCATENATE(V1859," ",W1859),'#Input Lists#'!$K$3:$L$827,2,FALSE),"")</f>
        <v/>
      </c>
      <c r="AU1859" s="125">
        <f>IFERROR(VLOOKUP(AA1859,'#Input Lists#'!$BU$3:$BV$8,2,FALSE),"")</f>
        <v>1</v>
      </c>
      <c r="AV1859" s="118" t="str">
        <f>IFERROR(VLOOKUP(AB1859,'#Input Lists#'!$BO$3:$BP$9,2,FALSE),"")</f>
        <v/>
      </c>
      <c r="AW1859" s="118">
        <f>IFERROR(VLOOKUP(AC1859,'#Input Lists#'!$BL$3:$BM$7,2,FALSE),"")</f>
        <v>1</v>
      </c>
      <c r="AX1859" s="52" t="e">
        <f>VLOOKUP(AQ1859,'#Location List#'!$D$3:$K$150,4,FALSE)</f>
        <v>#N/A</v>
      </c>
      <c r="AY1859" s="273" t="e">
        <f>VLOOKUP(AX1859,'#Location List#'!$Z$3:$AA$13,2,FALSE)</f>
        <v>#N/A</v>
      </c>
      <c r="AZ1859" s="126" t="e">
        <f>VLOOKUP($AT1859,'#Input Lists#'!$L$3:$S$1033,6,FALSE)</f>
        <v>#N/A</v>
      </c>
      <c r="BA1859" s="239" t="e">
        <f>VLOOKUP($AT1859,'#Input Lists#'!$L$3:$S$833,7,FALSE)</f>
        <v>#N/A</v>
      </c>
      <c r="BB1859" s="239" t="e">
        <f>VLOOKUP($AT1859,'#Input Lists#'!$L$3:$S$833,8,FALSE)</f>
        <v>#N/A</v>
      </c>
      <c r="BC1859" s="91" t="str">
        <f t="shared" si="176"/>
        <v/>
      </c>
      <c r="BD1859" s="91" t="str">
        <f t="shared" si="177"/>
        <v/>
      </c>
      <c r="BE1859" s="15" t="str">
        <f t="shared" si="178"/>
        <v/>
      </c>
      <c r="BF1859" s="92" t="str">
        <f t="shared" si="179"/>
        <v>No Sighting Date</v>
      </c>
    </row>
    <row r="1860" spans="1:58" x14ac:dyDescent="0.25">
      <c r="A1860" s="118">
        <v>1855</v>
      </c>
      <c r="B1860" s="119"/>
      <c r="C1860" s="120"/>
      <c r="D1860" s="121"/>
      <c r="E1860" s="121"/>
      <c r="F1860" s="236"/>
      <c r="G1860" s="122" t="str">
        <f>IFERROR(VLOOKUP(F1860,'#Location List#'!$U$3:$V$1154,2,FALSE),"")</f>
        <v/>
      </c>
      <c r="H1860" s="120"/>
      <c r="I1860" s="120"/>
      <c r="J1860" s="120"/>
      <c r="K1860" s="120"/>
      <c r="L1860" s="120"/>
      <c r="M1860" s="120"/>
      <c r="N1860" s="120"/>
      <c r="O1860" s="120"/>
      <c r="P1860" s="120"/>
      <c r="Q1860" s="120"/>
      <c r="R1860" s="120"/>
      <c r="S1860" s="120"/>
      <c r="T1860" s="205">
        <f t="shared" si="174"/>
        <v>0</v>
      </c>
      <c r="U1860" s="205">
        <f t="shared" si="175"/>
        <v>0</v>
      </c>
      <c r="V1860" s="210"/>
      <c r="W1860" s="210"/>
      <c r="X1860" s="23" t="str">
        <f>IFERROR(VLOOKUP(AT1860,'#Input Lists#'!$L$3:$AH$833,3,FALSE)," ")</f>
        <v xml:space="preserve"> </v>
      </c>
      <c r="Y1860" s="23" t="str">
        <f>IFERROR(VLOOKUP(AT1860,'#Input Lists#'!$L$3:$AH$833,5,FALSE)," ")</f>
        <v xml:space="preserve"> </v>
      </c>
      <c r="Z1860" s="206" t="str">
        <f>IFERROR(VLOOKUP(AT1860,'#Input Lists#'!$L$3:$AH$833,9,FALSE)," ")</f>
        <v xml:space="preserve"> </v>
      </c>
      <c r="AA1860" s="119" t="s">
        <v>1527</v>
      </c>
      <c r="AB1860" s="120"/>
      <c r="AC1860" s="123"/>
      <c r="AD1860" s="123"/>
      <c r="AE1860" s="123"/>
      <c r="AF1860" s="123"/>
      <c r="AG1860" s="123"/>
      <c r="AH1860" s="123"/>
      <c r="AI1860" s="123"/>
      <c r="AJ1860" s="123"/>
      <c r="AK1860" s="123"/>
      <c r="AL1860" s="123"/>
      <c r="AM1860" s="123"/>
      <c r="AN1860" s="123"/>
      <c r="AO1860" s="123"/>
      <c r="AP1860" s="120"/>
      <c r="AQ1860" s="125" t="str">
        <f>IFERROR(VLOOKUP(G1860,'#Location List#'!$C$3:$D$150,2,FALSE),"")</f>
        <v/>
      </c>
      <c r="AR1860" s="125" t="str">
        <f>IFERROR(VLOOKUP(F1860,'#Location List#'!$Q$3:$R$1154,2,FALSE),"")</f>
        <v/>
      </c>
      <c r="AS1860" s="125" t="str">
        <f>IFERROR(VLOOKUP(V1860,'#Input Lists#'!$B$3:$D$46,3,FALSE),"")</f>
        <v/>
      </c>
      <c r="AT1860" s="125" t="str">
        <f>IFERROR(VLOOKUP(CONCATENATE(V1860," ",W1860),'#Input Lists#'!$K$3:$L$827,2,FALSE),"")</f>
        <v/>
      </c>
      <c r="AU1860" s="125">
        <f>IFERROR(VLOOKUP(AA1860,'#Input Lists#'!$BU$3:$BV$8,2,FALSE),"")</f>
        <v>1</v>
      </c>
      <c r="AV1860" s="118" t="str">
        <f>IFERROR(VLOOKUP(AB1860,'#Input Lists#'!$BO$3:$BP$9,2,FALSE),"")</f>
        <v/>
      </c>
      <c r="AW1860" s="118">
        <f>IFERROR(VLOOKUP(AC1860,'#Input Lists#'!$BL$3:$BM$7,2,FALSE),"")</f>
        <v>1</v>
      </c>
      <c r="AX1860" s="52" t="e">
        <f>VLOOKUP(AQ1860,'#Location List#'!$D$3:$K$150,4,FALSE)</f>
        <v>#N/A</v>
      </c>
      <c r="AY1860" s="273" t="e">
        <f>VLOOKUP(AX1860,'#Location List#'!$Z$3:$AA$13,2,FALSE)</f>
        <v>#N/A</v>
      </c>
      <c r="AZ1860" s="126" t="e">
        <f>VLOOKUP($AT1860,'#Input Lists#'!$L$3:$S$1033,6,FALSE)</f>
        <v>#N/A</v>
      </c>
      <c r="BA1860" s="239" t="e">
        <f>VLOOKUP($AT1860,'#Input Lists#'!$L$3:$S$833,7,FALSE)</f>
        <v>#N/A</v>
      </c>
      <c r="BB1860" s="239" t="e">
        <f>VLOOKUP($AT1860,'#Input Lists#'!$L$3:$S$833,8,FALSE)</f>
        <v>#N/A</v>
      </c>
      <c r="BC1860" s="91" t="str">
        <f t="shared" si="176"/>
        <v/>
      </c>
      <c r="BD1860" s="91" t="str">
        <f t="shared" si="177"/>
        <v/>
      </c>
      <c r="BE1860" s="15" t="str">
        <f t="shared" si="178"/>
        <v/>
      </c>
      <c r="BF1860" s="92" t="str">
        <f t="shared" si="179"/>
        <v>No Sighting Date</v>
      </c>
    </row>
    <row r="1861" spans="1:58" x14ac:dyDescent="0.25">
      <c r="A1861" s="118">
        <v>1856</v>
      </c>
      <c r="B1861" s="119"/>
      <c r="C1861" s="120"/>
      <c r="D1861" s="121"/>
      <c r="E1861" s="121"/>
      <c r="F1861" s="236"/>
      <c r="G1861" s="122" t="str">
        <f>IFERROR(VLOOKUP(F1861,'#Location List#'!$U$3:$V$1154,2,FALSE),"")</f>
        <v/>
      </c>
      <c r="H1861" s="120"/>
      <c r="I1861" s="120"/>
      <c r="J1861" s="120"/>
      <c r="K1861" s="120"/>
      <c r="L1861" s="120"/>
      <c r="M1861" s="120"/>
      <c r="N1861" s="120"/>
      <c r="O1861" s="120"/>
      <c r="P1861" s="120"/>
      <c r="Q1861" s="120"/>
      <c r="R1861" s="120"/>
      <c r="S1861" s="120"/>
      <c r="T1861" s="205">
        <f t="shared" si="174"/>
        <v>0</v>
      </c>
      <c r="U1861" s="205">
        <f t="shared" si="175"/>
        <v>0</v>
      </c>
      <c r="V1861" s="210"/>
      <c r="W1861" s="210"/>
      <c r="X1861" s="23" t="str">
        <f>IFERROR(VLOOKUP(AT1861,'#Input Lists#'!$L$3:$AH$833,3,FALSE)," ")</f>
        <v xml:space="preserve"> </v>
      </c>
      <c r="Y1861" s="23" t="str">
        <f>IFERROR(VLOOKUP(AT1861,'#Input Lists#'!$L$3:$AH$833,5,FALSE)," ")</f>
        <v xml:space="preserve"> </v>
      </c>
      <c r="Z1861" s="206" t="str">
        <f>IFERROR(VLOOKUP(AT1861,'#Input Lists#'!$L$3:$AH$833,9,FALSE)," ")</f>
        <v xml:space="preserve"> </v>
      </c>
      <c r="AA1861" s="119" t="s">
        <v>1527</v>
      </c>
      <c r="AB1861" s="120"/>
      <c r="AC1861" s="123"/>
      <c r="AD1861" s="123"/>
      <c r="AE1861" s="123"/>
      <c r="AF1861" s="123"/>
      <c r="AG1861" s="123"/>
      <c r="AH1861" s="123"/>
      <c r="AI1861" s="123"/>
      <c r="AJ1861" s="123"/>
      <c r="AK1861" s="123"/>
      <c r="AL1861" s="123"/>
      <c r="AM1861" s="123"/>
      <c r="AN1861" s="123"/>
      <c r="AO1861" s="123"/>
      <c r="AP1861" s="120"/>
      <c r="AQ1861" s="125" t="str">
        <f>IFERROR(VLOOKUP(G1861,'#Location List#'!$C$3:$D$150,2,FALSE),"")</f>
        <v/>
      </c>
      <c r="AR1861" s="125" t="str">
        <f>IFERROR(VLOOKUP(F1861,'#Location List#'!$Q$3:$R$1154,2,FALSE),"")</f>
        <v/>
      </c>
      <c r="AS1861" s="125" t="str">
        <f>IFERROR(VLOOKUP(V1861,'#Input Lists#'!$B$3:$D$46,3,FALSE),"")</f>
        <v/>
      </c>
      <c r="AT1861" s="125" t="str">
        <f>IFERROR(VLOOKUP(CONCATENATE(V1861," ",W1861),'#Input Lists#'!$K$3:$L$827,2,FALSE),"")</f>
        <v/>
      </c>
      <c r="AU1861" s="125">
        <f>IFERROR(VLOOKUP(AA1861,'#Input Lists#'!$BU$3:$BV$8,2,FALSE),"")</f>
        <v>1</v>
      </c>
      <c r="AV1861" s="118" t="str">
        <f>IFERROR(VLOOKUP(AB1861,'#Input Lists#'!$BO$3:$BP$9,2,FALSE),"")</f>
        <v/>
      </c>
      <c r="AW1861" s="118">
        <f>IFERROR(VLOOKUP(AC1861,'#Input Lists#'!$BL$3:$BM$7,2,FALSE),"")</f>
        <v>1</v>
      </c>
      <c r="AX1861" s="52" t="e">
        <f>VLOOKUP(AQ1861,'#Location List#'!$D$3:$K$150,4,FALSE)</f>
        <v>#N/A</v>
      </c>
      <c r="AY1861" s="273" t="e">
        <f>VLOOKUP(AX1861,'#Location List#'!$Z$3:$AA$13,2,FALSE)</f>
        <v>#N/A</v>
      </c>
      <c r="AZ1861" s="126" t="e">
        <f>VLOOKUP($AT1861,'#Input Lists#'!$L$3:$S$1033,6,FALSE)</f>
        <v>#N/A</v>
      </c>
      <c r="BA1861" s="239" t="e">
        <f>VLOOKUP($AT1861,'#Input Lists#'!$L$3:$S$833,7,FALSE)</f>
        <v>#N/A</v>
      </c>
      <c r="BB1861" s="239" t="e">
        <f>VLOOKUP($AT1861,'#Input Lists#'!$L$3:$S$833,8,FALSE)</f>
        <v>#N/A</v>
      </c>
      <c r="BC1861" s="91" t="str">
        <f t="shared" si="176"/>
        <v/>
      </c>
      <c r="BD1861" s="91" t="str">
        <f t="shared" si="177"/>
        <v/>
      </c>
      <c r="BE1861" s="15" t="str">
        <f t="shared" si="178"/>
        <v/>
      </c>
      <c r="BF1861" s="92" t="str">
        <f t="shared" si="179"/>
        <v>No Sighting Date</v>
      </c>
    </row>
    <row r="1862" spans="1:58" x14ac:dyDescent="0.25">
      <c r="A1862" s="118">
        <v>1857</v>
      </c>
      <c r="B1862" s="119"/>
      <c r="C1862" s="120"/>
      <c r="D1862" s="121"/>
      <c r="E1862" s="121"/>
      <c r="F1862" s="236"/>
      <c r="G1862" s="122" t="str">
        <f>IFERROR(VLOOKUP(F1862,'#Location List#'!$U$3:$V$1154,2,FALSE),"")</f>
        <v/>
      </c>
      <c r="H1862" s="120"/>
      <c r="I1862" s="120"/>
      <c r="J1862" s="120"/>
      <c r="K1862" s="120"/>
      <c r="L1862" s="120"/>
      <c r="M1862" s="120"/>
      <c r="N1862" s="120"/>
      <c r="O1862" s="120"/>
      <c r="P1862" s="120"/>
      <c r="Q1862" s="120"/>
      <c r="R1862" s="120"/>
      <c r="S1862" s="120"/>
      <c r="T1862" s="205">
        <f t="shared" si="174"/>
        <v>0</v>
      </c>
      <c r="U1862" s="205">
        <f t="shared" si="175"/>
        <v>0</v>
      </c>
      <c r="V1862" s="210"/>
      <c r="W1862" s="210"/>
      <c r="X1862" s="23" t="str">
        <f>IFERROR(VLOOKUP(AT1862,'#Input Lists#'!$L$3:$AH$833,3,FALSE)," ")</f>
        <v xml:space="preserve"> </v>
      </c>
      <c r="Y1862" s="23" t="str">
        <f>IFERROR(VLOOKUP(AT1862,'#Input Lists#'!$L$3:$AH$833,5,FALSE)," ")</f>
        <v xml:space="preserve"> </v>
      </c>
      <c r="Z1862" s="206" t="str">
        <f>IFERROR(VLOOKUP(AT1862,'#Input Lists#'!$L$3:$AH$833,9,FALSE)," ")</f>
        <v xml:space="preserve"> </v>
      </c>
      <c r="AA1862" s="119" t="s">
        <v>1527</v>
      </c>
      <c r="AB1862" s="120"/>
      <c r="AC1862" s="123"/>
      <c r="AD1862" s="123"/>
      <c r="AE1862" s="123"/>
      <c r="AF1862" s="123"/>
      <c r="AG1862" s="123"/>
      <c r="AH1862" s="123"/>
      <c r="AI1862" s="123"/>
      <c r="AJ1862" s="123"/>
      <c r="AK1862" s="123"/>
      <c r="AL1862" s="123"/>
      <c r="AM1862" s="123"/>
      <c r="AN1862" s="123"/>
      <c r="AO1862" s="123"/>
      <c r="AP1862" s="120"/>
      <c r="AQ1862" s="125" t="str">
        <f>IFERROR(VLOOKUP(G1862,'#Location List#'!$C$3:$D$150,2,FALSE),"")</f>
        <v/>
      </c>
      <c r="AR1862" s="125" t="str">
        <f>IFERROR(VLOOKUP(F1862,'#Location List#'!$Q$3:$R$1154,2,FALSE),"")</f>
        <v/>
      </c>
      <c r="AS1862" s="125" t="str">
        <f>IFERROR(VLOOKUP(V1862,'#Input Lists#'!$B$3:$D$46,3,FALSE),"")</f>
        <v/>
      </c>
      <c r="AT1862" s="125" t="str">
        <f>IFERROR(VLOOKUP(CONCATENATE(V1862," ",W1862),'#Input Lists#'!$K$3:$L$827,2,FALSE),"")</f>
        <v/>
      </c>
      <c r="AU1862" s="125">
        <f>IFERROR(VLOOKUP(AA1862,'#Input Lists#'!$BU$3:$BV$8,2,FALSE),"")</f>
        <v>1</v>
      </c>
      <c r="AV1862" s="118" t="str">
        <f>IFERROR(VLOOKUP(AB1862,'#Input Lists#'!$BO$3:$BP$9,2,FALSE),"")</f>
        <v/>
      </c>
      <c r="AW1862" s="118">
        <f>IFERROR(VLOOKUP(AC1862,'#Input Lists#'!$BL$3:$BM$7,2,FALSE),"")</f>
        <v>1</v>
      </c>
      <c r="AX1862" s="52" t="e">
        <f>VLOOKUP(AQ1862,'#Location List#'!$D$3:$K$150,4,FALSE)</f>
        <v>#N/A</v>
      </c>
      <c r="AY1862" s="273" t="e">
        <f>VLOOKUP(AX1862,'#Location List#'!$Z$3:$AA$13,2,FALSE)</f>
        <v>#N/A</v>
      </c>
      <c r="AZ1862" s="126" t="e">
        <f>VLOOKUP($AT1862,'#Input Lists#'!$L$3:$S$1033,6,FALSE)</f>
        <v>#N/A</v>
      </c>
      <c r="BA1862" s="239" t="e">
        <f>VLOOKUP($AT1862,'#Input Lists#'!$L$3:$S$833,7,FALSE)</f>
        <v>#N/A</v>
      </c>
      <c r="BB1862" s="239" t="e">
        <f>VLOOKUP($AT1862,'#Input Lists#'!$L$3:$S$833,8,FALSE)</f>
        <v>#N/A</v>
      </c>
      <c r="BC1862" s="91" t="str">
        <f t="shared" si="176"/>
        <v/>
      </c>
      <c r="BD1862" s="91" t="str">
        <f t="shared" si="177"/>
        <v/>
      </c>
      <c r="BE1862" s="15" t="str">
        <f t="shared" si="178"/>
        <v/>
      </c>
      <c r="BF1862" s="92" t="str">
        <f t="shared" si="179"/>
        <v>No Sighting Date</v>
      </c>
    </row>
    <row r="1863" spans="1:58" x14ac:dyDescent="0.25">
      <c r="A1863" s="118">
        <v>1858</v>
      </c>
      <c r="B1863" s="119"/>
      <c r="C1863" s="120"/>
      <c r="D1863" s="121"/>
      <c r="E1863" s="121"/>
      <c r="F1863" s="236"/>
      <c r="G1863" s="122" t="str">
        <f>IFERROR(VLOOKUP(F1863,'#Location List#'!$U$3:$V$1154,2,FALSE),"")</f>
        <v/>
      </c>
      <c r="H1863" s="120"/>
      <c r="I1863" s="120"/>
      <c r="J1863" s="120"/>
      <c r="K1863" s="120"/>
      <c r="L1863" s="120"/>
      <c r="M1863" s="120"/>
      <c r="N1863" s="120"/>
      <c r="O1863" s="120"/>
      <c r="P1863" s="120"/>
      <c r="Q1863" s="120"/>
      <c r="R1863" s="120"/>
      <c r="S1863" s="120"/>
      <c r="T1863" s="205">
        <f t="shared" si="174"/>
        <v>0</v>
      </c>
      <c r="U1863" s="205">
        <f t="shared" si="175"/>
        <v>0</v>
      </c>
      <c r="V1863" s="210"/>
      <c r="W1863" s="210"/>
      <c r="X1863" s="23" t="str">
        <f>IFERROR(VLOOKUP(AT1863,'#Input Lists#'!$L$3:$AH$833,3,FALSE)," ")</f>
        <v xml:space="preserve"> </v>
      </c>
      <c r="Y1863" s="23" t="str">
        <f>IFERROR(VLOOKUP(AT1863,'#Input Lists#'!$L$3:$AH$833,5,FALSE)," ")</f>
        <v xml:space="preserve"> </v>
      </c>
      <c r="Z1863" s="206" t="str">
        <f>IFERROR(VLOOKUP(AT1863,'#Input Lists#'!$L$3:$AH$833,9,FALSE)," ")</f>
        <v xml:space="preserve"> </v>
      </c>
      <c r="AA1863" s="119" t="s">
        <v>1527</v>
      </c>
      <c r="AB1863" s="120"/>
      <c r="AC1863" s="123"/>
      <c r="AD1863" s="123"/>
      <c r="AE1863" s="123"/>
      <c r="AF1863" s="123"/>
      <c r="AG1863" s="123"/>
      <c r="AH1863" s="123"/>
      <c r="AI1863" s="123"/>
      <c r="AJ1863" s="123"/>
      <c r="AK1863" s="123"/>
      <c r="AL1863" s="123"/>
      <c r="AM1863" s="123"/>
      <c r="AN1863" s="123"/>
      <c r="AO1863" s="123"/>
      <c r="AP1863" s="120"/>
      <c r="AQ1863" s="125" t="str">
        <f>IFERROR(VLOOKUP(G1863,'#Location List#'!$C$3:$D$150,2,FALSE),"")</f>
        <v/>
      </c>
      <c r="AR1863" s="125" t="str">
        <f>IFERROR(VLOOKUP(F1863,'#Location List#'!$Q$3:$R$1154,2,FALSE),"")</f>
        <v/>
      </c>
      <c r="AS1863" s="125" t="str">
        <f>IFERROR(VLOOKUP(V1863,'#Input Lists#'!$B$3:$D$46,3,FALSE),"")</f>
        <v/>
      </c>
      <c r="AT1863" s="125" t="str">
        <f>IFERROR(VLOOKUP(CONCATENATE(V1863," ",W1863),'#Input Lists#'!$K$3:$L$827,2,FALSE),"")</f>
        <v/>
      </c>
      <c r="AU1863" s="125">
        <f>IFERROR(VLOOKUP(AA1863,'#Input Lists#'!$BU$3:$BV$8,2,FALSE),"")</f>
        <v>1</v>
      </c>
      <c r="AV1863" s="118" t="str">
        <f>IFERROR(VLOOKUP(AB1863,'#Input Lists#'!$BO$3:$BP$9,2,FALSE),"")</f>
        <v/>
      </c>
      <c r="AW1863" s="118">
        <f>IFERROR(VLOOKUP(AC1863,'#Input Lists#'!$BL$3:$BM$7,2,FALSE),"")</f>
        <v>1</v>
      </c>
      <c r="AX1863" s="52" t="e">
        <f>VLOOKUP(AQ1863,'#Location List#'!$D$3:$K$150,4,FALSE)</f>
        <v>#N/A</v>
      </c>
      <c r="AY1863" s="273" t="e">
        <f>VLOOKUP(AX1863,'#Location List#'!$Z$3:$AA$13,2,FALSE)</f>
        <v>#N/A</v>
      </c>
      <c r="AZ1863" s="126" t="e">
        <f>VLOOKUP($AT1863,'#Input Lists#'!$L$3:$S$1033,6,FALSE)</f>
        <v>#N/A</v>
      </c>
      <c r="BA1863" s="239" t="e">
        <f>VLOOKUP($AT1863,'#Input Lists#'!$L$3:$S$833,7,FALSE)</f>
        <v>#N/A</v>
      </c>
      <c r="BB1863" s="239" t="e">
        <f>VLOOKUP($AT1863,'#Input Lists#'!$L$3:$S$833,8,FALSE)</f>
        <v>#N/A</v>
      </c>
      <c r="BC1863" s="91" t="str">
        <f t="shared" si="176"/>
        <v/>
      </c>
      <c r="BD1863" s="91" t="str">
        <f t="shared" si="177"/>
        <v/>
      </c>
      <c r="BE1863" s="15" t="str">
        <f t="shared" si="178"/>
        <v/>
      </c>
      <c r="BF1863" s="92" t="str">
        <f t="shared" si="179"/>
        <v>No Sighting Date</v>
      </c>
    </row>
    <row r="1864" spans="1:58" x14ac:dyDescent="0.25">
      <c r="A1864" s="118">
        <v>1859</v>
      </c>
      <c r="B1864" s="119"/>
      <c r="C1864" s="120"/>
      <c r="D1864" s="121"/>
      <c r="E1864" s="121"/>
      <c r="F1864" s="236"/>
      <c r="G1864" s="122" t="str">
        <f>IFERROR(VLOOKUP(F1864,'#Location List#'!$U$3:$V$1154,2,FALSE),"")</f>
        <v/>
      </c>
      <c r="H1864" s="120"/>
      <c r="I1864" s="120"/>
      <c r="J1864" s="120"/>
      <c r="K1864" s="120"/>
      <c r="L1864" s="120"/>
      <c r="M1864" s="120"/>
      <c r="N1864" s="120"/>
      <c r="O1864" s="120"/>
      <c r="P1864" s="120"/>
      <c r="Q1864" s="120"/>
      <c r="R1864" s="120"/>
      <c r="S1864" s="120"/>
      <c r="T1864" s="205">
        <f t="shared" si="174"/>
        <v>0</v>
      </c>
      <c r="U1864" s="205">
        <f t="shared" si="175"/>
        <v>0</v>
      </c>
      <c r="V1864" s="210"/>
      <c r="W1864" s="210"/>
      <c r="X1864" s="23" t="str">
        <f>IFERROR(VLOOKUP(AT1864,'#Input Lists#'!$L$3:$AH$833,3,FALSE)," ")</f>
        <v xml:space="preserve"> </v>
      </c>
      <c r="Y1864" s="23" t="str">
        <f>IFERROR(VLOOKUP(AT1864,'#Input Lists#'!$L$3:$AH$833,5,FALSE)," ")</f>
        <v xml:space="preserve"> </v>
      </c>
      <c r="Z1864" s="206" t="str">
        <f>IFERROR(VLOOKUP(AT1864,'#Input Lists#'!$L$3:$AH$833,9,FALSE)," ")</f>
        <v xml:space="preserve"> </v>
      </c>
      <c r="AA1864" s="119" t="s">
        <v>1527</v>
      </c>
      <c r="AB1864" s="120"/>
      <c r="AC1864" s="123"/>
      <c r="AD1864" s="123"/>
      <c r="AE1864" s="123"/>
      <c r="AF1864" s="123"/>
      <c r="AG1864" s="123"/>
      <c r="AH1864" s="123"/>
      <c r="AI1864" s="123"/>
      <c r="AJ1864" s="123"/>
      <c r="AK1864" s="123"/>
      <c r="AL1864" s="123"/>
      <c r="AM1864" s="123"/>
      <c r="AN1864" s="123"/>
      <c r="AO1864" s="123"/>
      <c r="AP1864" s="120"/>
      <c r="AQ1864" s="125" t="str">
        <f>IFERROR(VLOOKUP(G1864,'#Location List#'!$C$3:$D$150,2,FALSE),"")</f>
        <v/>
      </c>
      <c r="AR1864" s="125" t="str">
        <f>IFERROR(VLOOKUP(F1864,'#Location List#'!$Q$3:$R$1154,2,FALSE),"")</f>
        <v/>
      </c>
      <c r="AS1864" s="125" t="str">
        <f>IFERROR(VLOOKUP(V1864,'#Input Lists#'!$B$3:$D$46,3,FALSE),"")</f>
        <v/>
      </c>
      <c r="AT1864" s="125" t="str">
        <f>IFERROR(VLOOKUP(CONCATENATE(V1864," ",W1864),'#Input Lists#'!$K$3:$L$827,2,FALSE),"")</f>
        <v/>
      </c>
      <c r="AU1864" s="125">
        <f>IFERROR(VLOOKUP(AA1864,'#Input Lists#'!$BU$3:$BV$8,2,FALSE),"")</f>
        <v>1</v>
      </c>
      <c r="AV1864" s="118" t="str">
        <f>IFERROR(VLOOKUP(AB1864,'#Input Lists#'!$BO$3:$BP$9,2,FALSE),"")</f>
        <v/>
      </c>
      <c r="AW1864" s="118">
        <f>IFERROR(VLOOKUP(AC1864,'#Input Lists#'!$BL$3:$BM$7,2,FALSE),"")</f>
        <v>1</v>
      </c>
      <c r="AX1864" s="52" t="e">
        <f>VLOOKUP(AQ1864,'#Location List#'!$D$3:$K$150,4,FALSE)</f>
        <v>#N/A</v>
      </c>
      <c r="AY1864" s="273" t="e">
        <f>VLOOKUP(AX1864,'#Location List#'!$Z$3:$AA$13,2,FALSE)</f>
        <v>#N/A</v>
      </c>
      <c r="AZ1864" s="126" t="e">
        <f>VLOOKUP($AT1864,'#Input Lists#'!$L$3:$S$1033,6,FALSE)</f>
        <v>#N/A</v>
      </c>
      <c r="BA1864" s="239" t="e">
        <f>VLOOKUP($AT1864,'#Input Lists#'!$L$3:$S$833,7,FALSE)</f>
        <v>#N/A</v>
      </c>
      <c r="BB1864" s="239" t="e">
        <f>VLOOKUP($AT1864,'#Input Lists#'!$L$3:$S$833,8,FALSE)</f>
        <v>#N/A</v>
      </c>
      <c r="BC1864" s="91" t="str">
        <f t="shared" si="176"/>
        <v/>
      </c>
      <c r="BD1864" s="91" t="str">
        <f t="shared" si="177"/>
        <v/>
      </c>
      <c r="BE1864" s="15" t="str">
        <f t="shared" si="178"/>
        <v/>
      </c>
      <c r="BF1864" s="92" t="str">
        <f t="shared" si="179"/>
        <v>No Sighting Date</v>
      </c>
    </row>
    <row r="1865" spans="1:58" x14ac:dyDescent="0.25">
      <c r="A1865" s="118">
        <v>1860</v>
      </c>
      <c r="B1865" s="119"/>
      <c r="C1865" s="120"/>
      <c r="D1865" s="121"/>
      <c r="E1865" s="121"/>
      <c r="F1865" s="236"/>
      <c r="G1865" s="122" t="str">
        <f>IFERROR(VLOOKUP(F1865,'#Location List#'!$U$3:$V$1154,2,FALSE),"")</f>
        <v/>
      </c>
      <c r="H1865" s="120"/>
      <c r="I1865" s="120"/>
      <c r="J1865" s="120"/>
      <c r="K1865" s="120"/>
      <c r="L1865" s="120"/>
      <c r="M1865" s="120"/>
      <c r="N1865" s="120"/>
      <c r="O1865" s="120"/>
      <c r="P1865" s="120"/>
      <c r="Q1865" s="120"/>
      <c r="R1865" s="120"/>
      <c r="S1865" s="120"/>
      <c r="T1865" s="205">
        <f t="shared" si="174"/>
        <v>0</v>
      </c>
      <c r="U1865" s="205">
        <f t="shared" si="175"/>
        <v>0</v>
      </c>
      <c r="V1865" s="210"/>
      <c r="W1865" s="210"/>
      <c r="X1865" s="23" t="str">
        <f>IFERROR(VLOOKUP(AT1865,'#Input Lists#'!$L$3:$AH$833,3,FALSE)," ")</f>
        <v xml:space="preserve"> </v>
      </c>
      <c r="Y1865" s="23" t="str">
        <f>IFERROR(VLOOKUP(AT1865,'#Input Lists#'!$L$3:$AH$833,5,FALSE)," ")</f>
        <v xml:space="preserve"> </v>
      </c>
      <c r="Z1865" s="206" t="str">
        <f>IFERROR(VLOOKUP(AT1865,'#Input Lists#'!$L$3:$AH$833,9,FALSE)," ")</f>
        <v xml:space="preserve"> </v>
      </c>
      <c r="AA1865" s="119" t="s">
        <v>1527</v>
      </c>
      <c r="AB1865" s="120"/>
      <c r="AC1865" s="123"/>
      <c r="AD1865" s="123"/>
      <c r="AE1865" s="123"/>
      <c r="AF1865" s="123"/>
      <c r="AG1865" s="123"/>
      <c r="AH1865" s="123"/>
      <c r="AI1865" s="123"/>
      <c r="AJ1865" s="123"/>
      <c r="AK1865" s="123"/>
      <c r="AL1865" s="123"/>
      <c r="AM1865" s="123"/>
      <c r="AN1865" s="123"/>
      <c r="AO1865" s="123"/>
      <c r="AP1865" s="120"/>
      <c r="AQ1865" s="125" t="str">
        <f>IFERROR(VLOOKUP(G1865,'#Location List#'!$C$3:$D$150,2,FALSE),"")</f>
        <v/>
      </c>
      <c r="AR1865" s="125" t="str">
        <f>IFERROR(VLOOKUP(F1865,'#Location List#'!$Q$3:$R$1154,2,FALSE),"")</f>
        <v/>
      </c>
      <c r="AS1865" s="125" t="str">
        <f>IFERROR(VLOOKUP(V1865,'#Input Lists#'!$B$3:$D$46,3,FALSE),"")</f>
        <v/>
      </c>
      <c r="AT1865" s="125" t="str">
        <f>IFERROR(VLOOKUP(CONCATENATE(V1865," ",W1865),'#Input Lists#'!$K$3:$L$827,2,FALSE),"")</f>
        <v/>
      </c>
      <c r="AU1865" s="125">
        <f>IFERROR(VLOOKUP(AA1865,'#Input Lists#'!$BU$3:$BV$8,2,FALSE),"")</f>
        <v>1</v>
      </c>
      <c r="AV1865" s="118" t="str">
        <f>IFERROR(VLOOKUP(AB1865,'#Input Lists#'!$BO$3:$BP$9,2,FALSE),"")</f>
        <v/>
      </c>
      <c r="AW1865" s="118">
        <f>IFERROR(VLOOKUP(AC1865,'#Input Lists#'!$BL$3:$BM$7,2,FALSE),"")</f>
        <v>1</v>
      </c>
      <c r="AX1865" s="52" t="e">
        <f>VLOOKUP(AQ1865,'#Location List#'!$D$3:$K$150,4,FALSE)</f>
        <v>#N/A</v>
      </c>
      <c r="AY1865" s="273" t="e">
        <f>VLOOKUP(AX1865,'#Location List#'!$Z$3:$AA$13,2,FALSE)</f>
        <v>#N/A</v>
      </c>
      <c r="AZ1865" s="126" t="e">
        <f>VLOOKUP($AT1865,'#Input Lists#'!$L$3:$S$1033,6,FALSE)</f>
        <v>#N/A</v>
      </c>
      <c r="BA1865" s="239" t="e">
        <f>VLOOKUP($AT1865,'#Input Lists#'!$L$3:$S$833,7,FALSE)</f>
        <v>#N/A</v>
      </c>
      <c r="BB1865" s="239" t="e">
        <f>VLOOKUP($AT1865,'#Input Lists#'!$L$3:$S$833,8,FALSE)</f>
        <v>#N/A</v>
      </c>
      <c r="BC1865" s="91" t="str">
        <f t="shared" si="176"/>
        <v/>
      </c>
      <c r="BD1865" s="91" t="str">
        <f t="shared" si="177"/>
        <v/>
      </c>
      <c r="BE1865" s="15" t="str">
        <f t="shared" si="178"/>
        <v/>
      </c>
      <c r="BF1865" s="92" t="str">
        <f t="shared" si="179"/>
        <v>No Sighting Date</v>
      </c>
    </row>
    <row r="1866" spans="1:58" x14ac:dyDescent="0.25">
      <c r="A1866" s="118">
        <v>1861</v>
      </c>
      <c r="B1866" s="119"/>
      <c r="C1866" s="120"/>
      <c r="D1866" s="121"/>
      <c r="E1866" s="121"/>
      <c r="F1866" s="236"/>
      <c r="G1866" s="122" t="str">
        <f>IFERROR(VLOOKUP(F1866,'#Location List#'!$U$3:$V$1154,2,FALSE),"")</f>
        <v/>
      </c>
      <c r="H1866" s="120"/>
      <c r="I1866" s="120"/>
      <c r="J1866" s="120"/>
      <c r="K1866" s="120"/>
      <c r="L1866" s="120"/>
      <c r="M1866" s="120"/>
      <c r="N1866" s="120"/>
      <c r="O1866" s="120"/>
      <c r="P1866" s="120"/>
      <c r="Q1866" s="120"/>
      <c r="R1866" s="120"/>
      <c r="S1866" s="120"/>
      <c r="T1866" s="205">
        <f t="shared" si="174"/>
        <v>0</v>
      </c>
      <c r="U1866" s="205">
        <f t="shared" si="175"/>
        <v>0</v>
      </c>
      <c r="V1866" s="210"/>
      <c r="W1866" s="210"/>
      <c r="X1866" s="23" t="str">
        <f>IFERROR(VLOOKUP(AT1866,'#Input Lists#'!$L$3:$AH$833,3,FALSE)," ")</f>
        <v xml:space="preserve"> </v>
      </c>
      <c r="Y1866" s="23" t="str">
        <f>IFERROR(VLOOKUP(AT1866,'#Input Lists#'!$L$3:$AH$833,5,FALSE)," ")</f>
        <v xml:space="preserve"> </v>
      </c>
      <c r="Z1866" s="206" t="str">
        <f>IFERROR(VLOOKUP(AT1866,'#Input Lists#'!$L$3:$AH$833,9,FALSE)," ")</f>
        <v xml:space="preserve"> </v>
      </c>
      <c r="AA1866" s="119" t="s">
        <v>1527</v>
      </c>
      <c r="AB1866" s="120"/>
      <c r="AC1866" s="123"/>
      <c r="AD1866" s="123"/>
      <c r="AE1866" s="123"/>
      <c r="AF1866" s="123"/>
      <c r="AG1866" s="123"/>
      <c r="AH1866" s="123"/>
      <c r="AI1866" s="123"/>
      <c r="AJ1866" s="123"/>
      <c r="AK1866" s="123"/>
      <c r="AL1866" s="123"/>
      <c r="AM1866" s="123"/>
      <c r="AN1866" s="123"/>
      <c r="AO1866" s="123"/>
      <c r="AP1866" s="120"/>
      <c r="AQ1866" s="125" t="str">
        <f>IFERROR(VLOOKUP(G1866,'#Location List#'!$C$3:$D$150,2,FALSE),"")</f>
        <v/>
      </c>
      <c r="AR1866" s="125" t="str">
        <f>IFERROR(VLOOKUP(F1866,'#Location List#'!$Q$3:$R$1154,2,FALSE),"")</f>
        <v/>
      </c>
      <c r="AS1866" s="125" t="str">
        <f>IFERROR(VLOOKUP(V1866,'#Input Lists#'!$B$3:$D$46,3,FALSE),"")</f>
        <v/>
      </c>
      <c r="AT1866" s="125" t="str">
        <f>IFERROR(VLOOKUP(CONCATENATE(V1866," ",W1866),'#Input Lists#'!$K$3:$L$827,2,FALSE),"")</f>
        <v/>
      </c>
      <c r="AU1866" s="125">
        <f>IFERROR(VLOOKUP(AA1866,'#Input Lists#'!$BU$3:$BV$8,2,FALSE),"")</f>
        <v>1</v>
      </c>
      <c r="AV1866" s="118" t="str">
        <f>IFERROR(VLOOKUP(AB1866,'#Input Lists#'!$BO$3:$BP$9,2,FALSE),"")</f>
        <v/>
      </c>
      <c r="AW1866" s="118">
        <f>IFERROR(VLOOKUP(AC1866,'#Input Lists#'!$BL$3:$BM$7,2,FALSE),"")</f>
        <v>1</v>
      </c>
      <c r="AX1866" s="52" t="e">
        <f>VLOOKUP(AQ1866,'#Location List#'!$D$3:$K$150,4,FALSE)</f>
        <v>#N/A</v>
      </c>
      <c r="AY1866" s="273" t="e">
        <f>VLOOKUP(AX1866,'#Location List#'!$Z$3:$AA$13,2,FALSE)</f>
        <v>#N/A</v>
      </c>
      <c r="AZ1866" s="126" t="e">
        <f>VLOOKUP($AT1866,'#Input Lists#'!$L$3:$S$1033,6,FALSE)</f>
        <v>#N/A</v>
      </c>
      <c r="BA1866" s="239" t="e">
        <f>VLOOKUP($AT1866,'#Input Lists#'!$L$3:$S$833,7,FALSE)</f>
        <v>#N/A</v>
      </c>
      <c r="BB1866" s="239" t="e">
        <f>VLOOKUP($AT1866,'#Input Lists#'!$L$3:$S$833,8,FALSE)</f>
        <v>#N/A</v>
      </c>
      <c r="BC1866" s="91" t="str">
        <f t="shared" si="176"/>
        <v/>
      </c>
      <c r="BD1866" s="91" t="str">
        <f t="shared" si="177"/>
        <v/>
      </c>
      <c r="BE1866" s="15" t="str">
        <f t="shared" si="178"/>
        <v/>
      </c>
      <c r="BF1866" s="92" t="str">
        <f t="shared" si="179"/>
        <v>No Sighting Date</v>
      </c>
    </row>
    <row r="1867" spans="1:58" x14ac:dyDescent="0.25">
      <c r="A1867" s="118">
        <v>1862</v>
      </c>
      <c r="B1867" s="119"/>
      <c r="C1867" s="120"/>
      <c r="D1867" s="121"/>
      <c r="E1867" s="121"/>
      <c r="F1867" s="236"/>
      <c r="G1867" s="122" t="str">
        <f>IFERROR(VLOOKUP(F1867,'#Location List#'!$U$3:$V$1154,2,FALSE),"")</f>
        <v/>
      </c>
      <c r="H1867" s="120"/>
      <c r="I1867" s="120"/>
      <c r="J1867" s="120"/>
      <c r="K1867" s="120"/>
      <c r="L1867" s="120"/>
      <c r="M1867" s="120"/>
      <c r="N1867" s="120"/>
      <c r="O1867" s="120"/>
      <c r="P1867" s="120"/>
      <c r="Q1867" s="120"/>
      <c r="R1867" s="120"/>
      <c r="S1867" s="120"/>
      <c r="T1867" s="205">
        <f t="shared" si="174"/>
        <v>0</v>
      </c>
      <c r="U1867" s="205">
        <f t="shared" si="175"/>
        <v>0</v>
      </c>
      <c r="V1867" s="210"/>
      <c r="W1867" s="210"/>
      <c r="X1867" s="23" t="str">
        <f>IFERROR(VLOOKUP(AT1867,'#Input Lists#'!$L$3:$AH$833,3,FALSE)," ")</f>
        <v xml:space="preserve"> </v>
      </c>
      <c r="Y1867" s="23" t="str">
        <f>IFERROR(VLOOKUP(AT1867,'#Input Lists#'!$L$3:$AH$833,5,FALSE)," ")</f>
        <v xml:space="preserve"> </v>
      </c>
      <c r="Z1867" s="206" t="str">
        <f>IFERROR(VLOOKUP(AT1867,'#Input Lists#'!$L$3:$AH$833,9,FALSE)," ")</f>
        <v xml:space="preserve"> </v>
      </c>
      <c r="AA1867" s="119" t="s">
        <v>1527</v>
      </c>
      <c r="AB1867" s="120"/>
      <c r="AC1867" s="123"/>
      <c r="AD1867" s="123"/>
      <c r="AE1867" s="123"/>
      <c r="AF1867" s="123"/>
      <c r="AG1867" s="123"/>
      <c r="AH1867" s="123"/>
      <c r="AI1867" s="123"/>
      <c r="AJ1867" s="123"/>
      <c r="AK1867" s="123"/>
      <c r="AL1867" s="123"/>
      <c r="AM1867" s="123"/>
      <c r="AN1867" s="123"/>
      <c r="AO1867" s="123"/>
      <c r="AP1867" s="120"/>
      <c r="AQ1867" s="125" t="str">
        <f>IFERROR(VLOOKUP(G1867,'#Location List#'!$C$3:$D$150,2,FALSE),"")</f>
        <v/>
      </c>
      <c r="AR1867" s="125" t="str">
        <f>IFERROR(VLOOKUP(F1867,'#Location List#'!$Q$3:$R$1154,2,FALSE),"")</f>
        <v/>
      </c>
      <c r="AS1867" s="125" t="str">
        <f>IFERROR(VLOOKUP(V1867,'#Input Lists#'!$B$3:$D$46,3,FALSE),"")</f>
        <v/>
      </c>
      <c r="AT1867" s="125" t="str">
        <f>IFERROR(VLOOKUP(CONCATENATE(V1867," ",W1867),'#Input Lists#'!$K$3:$L$827,2,FALSE),"")</f>
        <v/>
      </c>
      <c r="AU1867" s="125">
        <f>IFERROR(VLOOKUP(AA1867,'#Input Lists#'!$BU$3:$BV$8,2,FALSE),"")</f>
        <v>1</v>
      </c>
      <c r="AV1867" s="118" t="str">
        <f>IFERROR(VLOOKUP(AB1867,'#Input Lists#'!$BO$3:$BP$9,2,FALSE),"")</f>
        <v/>
      </c>
      <c r="AW1867" s="118">
        <f>IFERROR(VLOOKUP(AC1867,'#Input Lists#'!$BL$3:$BM$7,2,FALSE),"")</f>
        <v>1</v>
      </c>
      <c r="AX1867" s="52" t="e">
        <f>VLOOKUP(AQ1867,'#Location List#'!$D$3:$K$150,4,FALSE)</f>
        <v>#N/A</v>
      </c>
      <c r="AY1867" s="273" t="e">
        <f>VLOOKUP(AX1867,'#Location List#'!$Z$3:$AA$13,2,FALSE)</f>
        <v>#N/A</v>
      </c>
      <c r="AZ1867" s="126" t="e">
        <f>VLOOKUP($AT1867,'#Input Lists#'!$L$3:$S$1033,6,FALSE)</f>
        <v>#N/A</v>
      </c>
      <c r="BA1867" s="239" t="e">
        <f>VLOOKUP($AT1867,'#Input Lists#'!$L$3:$S$833,7,FALSE)</f>
        <v>#N/A</v>
      </c>
      <c r="BB1867" s="239" t="e">
        <f>VLOOKUP($AT1867,'#Input Lists#'!$L$3:$S$833,8,FALSE)</f>
        <v>#N/A</v>
      </c>
      <c r="BC1867" s="91" t="str">
        <f t="shared" si="176"/>
        <v/>
      </c>
      <c r="BD1867" s="91" t="str">
        <f t="shared" si="177"/>
        <v/>
      </c>
      <c r="BE1867" s="15" t="str">
        <f t="shared" si="178"/>
        <v/>
      </c>
      <c r="BF1867" s="92" t="str">
        <f t="shared" si="179"/>
        <v>No Sighting Date</v>
      </c>
    </row>
    <row r="1868" spans="1:58" x14ac:dyDescent="0.25">
      <c r="A1868" s="118">
        <v>1863</v>
      </c>
      <c r="B1868" s="119"/>
      <c r="C1868" s="120"/>
      <c r="D1868" s="121"/>
      <c r="E1868" s="121"/>
      <c r="F1868" s="236"/>
      <c r="G1868" s="122" t="str">
        <f>IFERROR(VLOOKUP(F1868,'#Location List#'!$U$3:$V$1154,2,FALSE),"")</f>
        <v/>
      </c>
      <c r="H1868" s="120"/>
      <c r="I1868" s="120"/>
      <c r="J1868" s="120"/>
      <c r="K1868" s="120"/>
      <c r="L1868" s="120"/>
      <c r="M1868" s="120"/>
      <c r="N1868" s="120"/>
      <c r="O1868" s="120"/>
      <c r="P1868" s="120"/>
      <c r="Q1868" s="120"/>
      <c r="R1868" s="120"/>
      <c r="S1868" s="120"/>
      <c r="T1868" s="205">
        <f t="shared" si="174"/>
        <v>0</v>
      </c>
      <c r="U1868" s="205">
        <f t="shared" si="175"/>
        <v>0</v>
      </c>
      <c r="V1868" s="210"/>
      <c r="W1868" s="210"/>
      <c r="X1868" s="23" t="str">
        <f>IFERROR(VLOOKUP(AT1868,'#Input Lists#'!$L$3:$AH$833,3,FALSE)," ")</f>
        <v xml:space="preserve"> </v>
      </c>
      <c r="Y1868" s="23" t="str">
        <f>IFERROR(VLOOKUP(AT1868,'#Input Lists#'!$L$3:$AH$833,5,FALSE)," ")</f>
        <v xml:space="preserve"> </v>
      </c>
      <c r="Z1868" s="206" t="str">
        <f>IFERROR(VLOOKUP(AT1868,'#Input Lists#'!$L$3:$AH$833,9,FALSE)," ")</f>
        <v xml:space="preserve"> </v>
      </c>
      <c r="AA1868" s="119" t="s">
        <v>1527</v>
      </c>
      <c r="AB1868" s="120"/>
      <c r="AC1868" s="123"/>
      <c r="AD1868" s="123"/>
      <c r="AE1868" s="123"/>
      <c r="AF1868" s="123"/>
      <c r="AG1868" s="123"/>
      <c r="AH1868" s="123"/>
      <c r="AI1868" s="123"/>
      <c r="AJ1868" s="123"/>
      <c r="AK1868" s="123"/>
      <c r="AL1868" s="123"/>
      <c r="AM1868" s="123"/>
      <c r="AN1868" s="123"/>
      <c r="AO1868" s="123"/>
      <c r="AP1868" s="120"/>
      <c r="AQ1868" s="125" t="str">
        <f>IFERROR(VLOOKUP(G1868,'#Location List#'!$C$3:$D$150,2,FALSE),"")</f>
        <v/>
      </c>
      <c r="AR1868" s="125" t="str">
        <f>IFERROR(VLOOKUP(F1868,'#Location List#'!$Q$3:$R$1154,2,FALSE),"")</f>
        <v/>
      </c>
      <c r="AS1868" s="125" t="str">
        <f>IFERROR(VLOOKUP(V1868,'#Input Lists#'!$B$3:$D$46,3,FALSE),"")</f>
        <v/>
      </c>
      <c r="AT1868" s="125" t="str">
        <f>IFERROR(VLOOKUP(CONCATENATE(V1868," ",W1868),'#Input Lists#'!$K$3:$L$827,2,FALSE),"")</f>
        <v/>
      </c>
      <c r="AU1868" s="125">
        <f>IFERROR(VLOOKUP(AA1868,'#Input Lists#'!$BU$3:$BV$8,2,FALSE),"")</f>
        <v>1</v>
      </c>
      <c r="AV1868" s="118" t="str">
        <f>IFERROR(VLOOKUP(AB1868,'#Input Lists#'!$BO$3:$BP$9,2,FALSE),"")</f>
        <v/>
      </c>
      <c r="AW1868" s="118">
        <f>IFERROR(VLOOKUP(AC1868,'#Input Lists#'!$BL$3:$BM$7,2,FALSE),"")</f>
        <v>1</v>
      </c>
      <c r="AX1868" s="52" t="e">
        <f>VLOOKUP(AQ1868,'#Location List#'!$D$3:$K$150,4,FALSE)</f>
        <v>#N/A</v>
      </c>
      <c r="AY1868" s="273" t="e">
        <f>VLOOKUP(AX1868,'#Location List#'!$Z$3:$AA$13,2,FALSE)</f>
        <v>#N/A</v>
      </c>
      <c r="AZ1868" s="126" t="e">
        <f>VLOOKUP($AT1868,'#Input Lists#'!$L$3:$S$1033,6,FALSE)</f>
        <v>#N/A</v>
      </c>
      <c r="BA1868" s="239" t="e">
        <f>VLOOKUP($AT1868,'#Input Lists#'!$L$3:$S$833,7,FALSE)</f>
        <v>#N/A</v>
      </c>
      <c r="BB1868" s="239" t="e">
        <f>VLOOKUP($AT1868,'#Input Lists#'!$L$3:$S$833,8,FALSE)</f>
        <v>#N/A</v>
      </c>
      <c r="BC1868" s="91" t="str">
        <f t="shared" si="176"/>
        <v/>
      </c>
      <c r="BD1868" s="91" t="str">
        <f t="shared" si="177"/>
        <v/>
      </c>
      <c r="BE1868" s="15" t="str">
        <f t="shared" si="178"/>
        <v/>
      </c>
      <c r="BF1868" s="92" t="str">
        <f t="shared" si="179"/>
        <v>No Sighting Date</v>
      </c>
    </row>
    <row r="1869" spans="1:58" x14ac:dyDescent="0.25">
      <c r="A1869" s="118">
        <v>1864</v>
      </c>
      <c r="B1869" s="119"/>
      <c r="C1869" s="120"/>
      <c r="D1869" s="121"/>
      <c r="E1869" s="121"/>
      <c r="F1869" s="236"/>
      <c r="G1869" s="122" t="str">
        <f>IFERROR(VLOOKUP(F1869,'#Location List#'!$U$3:$V$1154,2,FALSE),"")</f>
        <v/>
      </c>
      <c r="H1869" s="120"/>
      <c r="I1869" s="120"/>
      <c r="J1869" s="120"/>
      <c r="K1869" s="120"/>
      <c r="L1869" s="120"/>
      <c r="M1869" s="120"/>
      <c r="N1869" s="120"/>
      <c r="O1869" s="120"/>
      <c r="P1869" s="120"/>
      <c r="Q1869" s="120"/>
      <c r="R1869" s="120"/>
      <c r="S1869" s="120"/>
      <c r="T1869" s="205">
        <f t="shared" si="174"/>
        <v>0</v>
      </c>
      <c r="U1869" s="205">
        <f t="shared" si="175"/>
        <v>0</v>
      </c>
      <c r="V1869" s="210"/>
      <c r="W1869" s="210"/>
      <c r="X1869" s="23" t="str">
        <f>IFERROR(VLOOKUP(AT1869,'#Input Lists#'!$L$3:$AH$833,3,FALSE)," ")</f>
        <v xml:space="preserve"> </v>
      </c>
      <c r="Y1869" s="23" t="str">
        <f>IFERROR(VLOOKUP(AT1869,'#Input Lists#'!$L$3:$AH$833,5,FALSE)," ")</f>
        <v xml:space="preserve"> </v>
      </c>
      <c r="Z1869" s="206" t="str">
        <f>IFERROR(VLOOKUP(AT1869,'#Input Lists#'!$L$3:$AH$833,9,FALSE)," ")</f>
        <v xml:space="preserve"> </v>
      </c>
      <c r="AA1869" s="119" t="s">
        <v>1527</v>
      </c>
      <c r="AB1869" s="120"/>
      <c r="AC1869" s="123"/>
      <c r="AD1869" s="123"/>
      <c r="AE1869" s="123"/>
      <c r="AF1869" s="123"/>
      <c r="AG1869" s="123"/>
      <c r="AH1869" s="123"/>
      <c r="AI1869" s="123"/>
      <c r="AJ1869" s="123"/>
      <c r="AK1869" s="123"/>
      <c r="AL1869" s="123"/>
      <c r="AM1869" s="123"/>
      <c r="AN1869" s="123"/>
      <c r="AO1869" s="123"/>
      <c r="AP1869" s="120"/>
      <c r="AQ1869" s="125" t="str">
        <f>IFERROR(VLOOKUP(G1869,'#Location List#'!$C$3:$D$150,2,FALSE),"")</f>
        <v/>
      </c>
      <c r="AR1869" s="125" t="str">
        <f>IFERROR(VLOOKUP(F1869,'#Location List#'!$Q$3:$R$1154,2,FALSE),"")</f>
        <v/>
      </c>
      <c r="AS1869" s="125" t="str">
        <f>IFERROR(VLOOKUP(V1869,'#Input Lists#'!$B$3:$D$46,3,FALSE),"")</f>
        <v/>
      </c>
      <c r="AT1869" s="125" t="str">
        <f>IFERROR(VLOOKUP(CONCATENATE(V1869," ",W1869),'#Input Lists#'!$K$3:$L$827,2,FALSE),"")</f>
        <v/>
      </c>
      <c r="AU1869" s="125">
        <f>IFERROR(VLOOKUP(AA1869,'#Input Lists#'!$BU$3:$BV$8,2,FALSE),"")</f>
        <v>1</v>
      </c>
      <c r="AV1869" s="118" t="str">
        <f>IFERROR(VLOOKUP(AB1869,'#Input Lists#'!$BO$3:$BP$9,2,FALSE),"")</f>
        <v/>
      </c>
      <c r="AW1869" s="118">
        <f>IFERROR(VLOOKUP(AC1869,'#Input Lists#'!$BL$3:$BM$7,2,FALSE),"")</f>
        <v>1</v>
      </c>
      <c r="AX1869" s="52" t="e">
        <f>VLOOKUP(AQ1869,'#Location List#'!$D$3:$K$150,4,FALSE)</f>
        <v>#N/A</v>
      </c>
      <c r="AY1869" s="273" t="e">
        <f>VLOOKUP(AX1869,'#Location List#'!$Z$3:$AA$13,2,FALSE)</f>
        <v>#N/A</v>
      </c>
      <c r="AZ1869" s="126" t="e">
        <f>VLOOKUP($AT1869,'#Input Lists#'!$L$3:$S$1033,6,FALSE)</f>
        <v>#N/A</v>
      </c>
      <c r="BA1869" s="239" t="e">
        <f>VLOOKUP($AT1869,'#Input Lists#'!$L$3:$S$833,7,FALSE)</f>
        <v>#N/A</v>
      </c>
      <c r="BB1869" s="239" t="e">
        <f>VLOOKUP($AT1869,'#Input Lists#'!$L$3:$S$833,8,FALSE)</f>
        <v>#N/A</v>
      </c>
      <c r="BC1869" s="91" t="str">
        <f t="shared" si="176"/>
        <v/>
      </c>
      <c r="BD1869" s="91" t="str">
        <f t="shared" si="177"/>
        <v/>
      </c>
      <c r="BE1869" s="15" t="str">
        <f t="shared" si="178"/>
        <v/>
      </c>
      <c r="BF1869" s="92" t="str">
        <f t="shared" si="179"/>
        <v>No Sighting Date</v>
      </c>
    </row>
    <row r="1870" spans="1:58" x14ac:dyDescent="0.25">
      <c r="A1870" s="118">
        <v>1865</v>
      </c>
      <c r="B1870" s="119"/>
      <c r="C1870" s="120"/>
      <c r="D1870" s="121"/>
      <c r="E1870" s="121"/>
      <c r="F1870" s="236"/>
      <c r="G1870" s="122" t="str">
        <f>IFERROR(VLOOKUP(F1870,'#Location List#'!$U$3:$V$1154,2,FALSE),"")</f>
        <v/>
      </c>
      <c r="H1870" s="120"/>
      <c r="I1870" s="120"/>
      <c r="J1870" s="120"/>
      <c r="K1870" s="120"/>
      <c r="L1870" s="120"/>
      <c r="M1870" s="120"/>
      <c r="N1870" s="120"/>
      <c r="O1870" s="120"/>
      <c r="P1870" s="120"/>
      <c r="Q1870" s="120"/>
      <c r="R1870" s="120"/>
      <c r="S1870" s="120"/>
      <c r="T1870" s="205">
        <f t="shared" si="174"/>
        <v>0</v>
      </c>
      <c r="U1870" s="205">
        <f t="shared" si="175"/>
        <v>0</v>
      </c>
      <c r="V1870" s="210"/>
      <c r="W1870" s="210"/>
      <c r="X1870" s="23" t="str">
        <f>IFERROR(VLOOKUP(AT1870,'#Input Lists#'!$L$3:$AH$833,3,FALSE)," ")</f>
        <v xml:space="preserve"> </v>
      </c>
      <c r="Y1870" s="23" t="str">
        <f>IFERROR(VLOOKUP(AT1870,'#Input Lists#'!$L$3:$AH$833,5,FALSE)," ")</f>
        <v xml:space="preserve"> </v>
      </c>
      <c r="Z1870" s="206" t="str">
        <f>IFERROR(VLOOKUP(AT1870,'#Input Lists#'!$L$3:$AH$833,9,FALSE)," ")</f>
        <v xml:space="preserve"> </v>
      </c>
      <c r="AA1870" s="119" t="s">
        <v>1527</v>
      </c>
      <c r="AB1870" s="120"/>
      <c r="AC1870" s="123"/>
      <c r="AD1870" s="123"/>
      <c r="AE1870" s="123"/>
      <c r="AF1870" s="123"/>
      <c r="AG1870" s="123"/>
      <c r="AH1870" s="123"/>
      <c r="AI1870" s="123"/>
      <c r="AJ1870" s="123"/>
      <c r="AK1870" s="123"/>
      <c r="AL1870" s="123"/>
      <c r="AM1870" s="123"/>
      <c r="AN1870" s="123"/>
      <c r="AO1870" s="123"/>
      <c r="AP1870" s="120"/>
      <c r="AQ1870" s="125" t="str">
        <f>IFERROR(VLOOKUP(G1870,'#Location List#'!$C$3:$D$150,2,FALSE),"")</f>
        <v/>
      </c>
      <c r="AR1870" s="125" t="str">
        <f>IFERROR(VLOOKUP(F1870,'#Location List#'!$Q$3:$R$1154,2,FALSE),"")</f>
        <v/>
      </c>
      <c r="AS1870" s="125" t="str">
        <f>IFERROR(VLOOKUP(V1870,'#Input Lists#'!$B$3:$D$46,3,FALSE),"")</f>
        <v/>
      </c>
      <c r="AT1870" s="125" t="str">
        <f>IFERROR(VLOOKUP(CONCATENATE(V1870," ",W1870),'#Input Lists#'!$K$3:$L$827,2,FALSE),"")</f>
        <v/>
      </c>
      <c r="AU1870" s="125">
        <f>IFERROR(VLOOKUP(AA1870,'#Input Lists#'!$BU$3:$BV$8,2,FALSE),"")</f>
        <v>1</v>
      </c>
      <c r="AV1870" s="118" t="str">
        <f>IFERROR(VLOOKUP(AB1870,'#Input Lists#'!$BO$3:$BP$9,2,FALSE),"")</f>
        <v/>
      </c>
      <c r="AW1870" s="118">
        <f>IFERROR(VLOOKUP(AC1870,'#Input Lists#'!$BL$3:$BM$7,2,FALSE),"")</f>
        <v>1</v>
      </c>
      <c r="AX1870" s="52" t="e">
        <f>VLOOKUP(AQ1870,'#Location List#'!$D$3:$K$150,4,FALSE)</f>
        <v>#N/A</v>
      </c>
      <c r="AY1870" s="273" t="e">
        <f>VLOOKUP(AX1870,'#Location List#'!$Z$3:$AA$13,2,FALSE)</f>
        <v>#N/A</v>
      </c>
      <c r="AZ1870" s="126" t="e">
        <f>VLOOKUP($AT1870,'#Input Lists#'!$L$3:$S$1033,6,FALSE)</f>
        <v>#N/A</v>
      </c>
      <c r="BA1870" s="239" t="e">
        <f>VLOOKUP($AT1870,'#Input Lists#'!$L$3:$S$833,7,FALSE)</f>
        <v>#N/A</v>
      </c>
      <c r="BB1870" s="239" t="e">
        <f>VLOOKUP($AT1870,'#Input Lists#'!$L$3:$S$833,8,FALSE)</f>
        <v>#N/A</v>
      </c>
      <c r="BC1870" s="91" t="str">
        <f t="shared" si="176"/>
        <v/>
      </c>
      <c r="BD1870" s="91" t="str">
        <f t="shared" si="177"/>
        <v/>
      </c>
      <c r="BE1870" s="15" t="str">
        <f t="shared" si="178"/>
        <v/>
      </c>
      <c r="BF1870" s="92" t="str">
        <f t="shared" si="179"/>
        <v>No Sighting Date</v>
      </c>
    </row>
    <row r="1871" spans="1:58" x14ac:dyDescent="0.25">
      <c r="A1871" s="118">
        <v>1866</v>
      </c>
      <c r="B1871" s="119"/>
      <c r="C1871" s="120"/>
      <c r="D1871" s="121"/>
      <c r="E1871" s="121"/>
      <c r="F1871" s="236"/>
      <c r="G1871" s="122" t="str">
        <f>IFERROR(VLOOKUP(F1871,'#Location List#'!$U$3:$V$1154,2,FALSE),"")</f>
        <v/>
      </c>
      <c r="H1871" s="120"/>
      <c r="I1871" s="120"/>
      <c r="J1871" s="120"/>
      <c r="K1871" s="120"/>
      <c r="L1871" s="120"/>
      <c r="M1871" s="120"/>
      <c r="N1871" s="120"/>
      <c r="O1871" s="120"/>
      <c r="P1871" s="120"/>
      <c r="Q1871" s="120"/>
      <c r="R1871" s="120"/>
      <c r="S1871" s="120"/>
      <c r="T1871" s="205">
        <f t="shared" si="174"/>
        <v>0</v>
      </c>
      <c r="U1871" s="205">
        <f t="shared" si="175"/>
        <v>0</v>
      </c>
      <c r="V1871" s="210"/>
      <c r="W1871" s="210"/>
      <c r="X1871" s="23" t="str">
        <f>IFERROR(VLOOKUP(AT1871,'#Input Lists#'!$L$3:$AH$833,3,FALSE)," ")</f>
        <v xml:space="preserve"> </v>
      </c>
      <c r="Y1871" s="23" t="str">
        <f>IFERROR(VLOOKUP(AT1871,'#Input Lists#'!$L$3:$AH$833,5,FALSE)," ")</f>
        <v xml:space="preserve"> </v>
      </c>
      <c r="Z1871" s="206" t="str">
        <f>IFERROR(VLOOKUP(AT1871,'#Input Lists#'!$L$3:$AH$833,9,FALSE)," ")</f>
        <v xml:space="preserve"> </v>
      </c>
      <c r="AA1871" s="119" t="s">
        <v>1527</v>
      </c>
      <c r="AB1871" s="120"/>
      <c r="AC1871" s="123"/>
      <c r="AD1871" s="123"/>
      <c r="AE1871" s="123"/>
      <c r="AF1871" s="123"/>
      <c r="AG1871" s="123"/>
      <c r="AH1871" s="123"/>
      <c r="AI1871" s="123"/>
      <c r="AJ1871" s="123"/>
      <c r="AK1871" s="123"/>
      <c r="AL1871" s="123"/>
      <c r="AM1871" s="123"/>
      <c r="AN1871" s="123"/>
      <c r="AO1871" s="123"/>
      <c r="AP1871" s="120"/>
      <c r="AQ1871" s="125" t="str">
        <f>IFERROR(VLOOKUP(G1871,'#Location List#'!$C$3:$D$150,2,FALSE),"")</f>
        <v/>
      </c>
      <c r="AR1871" s="125" t="str">
        <f>IFERROR(VLOOKUP(F1871,'#Location List#'!$Q$3:$R$1154,2,FALSE),"")</f>
        <v/>
      </c>
      <c r="AS1871" s="125" t="str">
        <f>IFERROR(VLOOKUP(V1871,'#Input Lists#'!$B$3:$D$46,3,FALSE),"")</f>
        <v/>
      </c>
      <c r="AT1871" s="125" t="str">
        <f>IFERROR(VLOOKUP(CONCATENATE(V1871," ",W1871),'#Input Lists#'!$K$3:$L$827,2,FALSE),"")</f>
        <v/>
      </c>
      <c r="AU1871" s="125">
        <f>IFERROR(VLOOKUP(AA1871,'#Input Lists#'!$BU$3:$BV$8,2,FALSE),"")</f>
        <v>1</v>
      </c>
      <c r="AV1871" s="118" t="str">
        <f>IFERROR(VLOOKUP(AB1871,'#Input Lists#'!$BO$3:$BP$9,2,FALSE),"")</f>
        <v/>
      </c>
      <c r="AW1871" s="118">
        <f>IFERROR(VLOOKUP(AC1871,'#Input Lists#'!$BL$3:$BM$7,2,FALSE),"")</f>
        <v>1</v>
      </c>
      <c r="AX1871" s="52" t="e">
        <f>VLOOKUP(AQ1871,'#Location List#'!$D$3:$K$150,4,FALSE)</f>
        <v>#N/A</v>
      </c>
      <c r="AY1871" s="273" t="e">
        <f>VLOOKUP(AX1871,'#Location List#'!$Z$3:$AA$13,2,FALSE)</f>
        <v>#N/A</v>
      </c>
      <c r="AZ1871" s="126" t="e">
        <f>VLOOKUP($AT1871,'#Input Lists#'!$L$3:$S$1033,6,FALSE)</f>
        <v>#N/A</v>
      </c>
      <c r="BA1871" s="239" t="e">
        <f>VLOOKUP($AT1871,'#Input Lists#'!$L$3:$S$833,7,FALSE)</f>
        <v>#N/A</v>
      </c>
      <c r="BB1871" s="239" t="e">
        <f>VLOOKUP($AT1871,'#Input Lists#'!$L$3:$S$833,8,FALSE)</f>
        <v>#N/A</v>
      </c>
      <c r="BC1871" s="91" t="str">
        <f t="shared" si="176"/>
        <v/>
      </c>
      <c r="BD1871" s="91" t="str">
        <f t="shared" si="177"/>
        <v/>
      </c>
      <c r="BE1871" s="15" t="str">
        <f t="shared" si="178"/>
        <v/>
      </c>
      <c r="BF1871" s="92" t="str">
        <f t="shared" si="179"/>
        <v>No Sighting Date</v>
      </c>
    </row>
    <row r="1872" spans="1:58" x14ac:dyDescent="0.25">
      <c r="A1872" s="118">
        <v>1867</v>
      </c>
      <c r="B1872" s="119"/>
      <c r="C1872" s="120"/>
      <c r="D1872" s="121"/>
      <c r="E1872" s="121"/>
      <c r="F1872" s="236"/>
      <c r="G1872" s="122" t="str">
        <f>IFERROR(VLOOKUP(F1872,'#Location List#'!$U$3:$V$1154,2,FALSE),"")</f>
        <v/>
      </c>
      <c r="H1872" s="120"/>
      <c r="I1872" s="120"/>
      <c r="J1872" s="120"/>
      <c r="K1872" s="120"/>
      <c r="L1872" s="120"/>
      <c r="M1872" s="120"/>
      <c r="N1872" s="120"/>
      <c r="O1872" s="120"/>
      <c r="P1872" s="120"/>
      <c r="Q1872" s="120"/>
      <c r="R1872" s="120"/>
      <c r="S1872" s="120"/>
      <c r="T1872" s="205">
        <f t="shared" si="174"/>
        <v>0</v>
      </c>
      <c r="U1872" s="205">
        <f t="shared" si="175"/>
        <v>0</v>
      </c>
      <c r="V1872" s="210"/>
      <c r="W1872" s="210"/>
      <c r="X1872" s="23" t="str">
        <f>IFERROR(VLOOKUP(AT1872,'#Input Lists#'!$L$3:$AH$833,3,FALSE)," ")</f>
        <v xml:space="preserve"> </v>
      </c>
      <c r="Y1872" s="23" t="str">
        <f>IFERROR(VLOOKUP(AT1872,'#Input Lists#'!$L$3:$AH$833,5,FALSE)," ")</f>
        <v xml:space="preserve"> </v>
      </c>
      <c r="Z1872" s="206" t="str">
        <f>IFERROR(VLOOKUP(AT1872,'#Input Lists#'!$L$3:$AH$833,9,FALSE)," ")</f>
        <v xml:space="preserve"> </v>
      </c>
      <c r="AA1872" s="119" t="s">
        <v>1527</v>
      </c>
      <c r="AB1872" s="120"/>
      <c r="AC1872" s="123"/>
      <c r="AD1872" s="123"/>
      <c r="AE1872" s="123"/>
      <c r="AF1872" s="123"/>
      <c r="AG1872" s="123"/>
      <c r="AH1872" s="123"/>
      <c r="AI1872" s="123"/>
      <c r="AJ1872" s="123"/>
      <c r="AK1872" s="123"/>
      <c r="AL1872" s="123"/>
      <c r="AM1872" s="123"/>
      <c r="AN1872" s="123"/>
      <c r="AO1872" s="123"/>
      <c r="AP1872" s="120"/>
      <c r="AQ1872" s="125" t="str">
        <f>IFERROR(VLOOKUP(G1872,'#Location List#'!$C$3:$D$150,2,FALSE),"")</f>
        <v/>
      </c>
      <c r="AR1872" s="125" t="str">
        <f>IFERROR(VLOOKUP(F1872,'#Location List#'!$Q$3:$R$1154,2,FALSE),"")</f>
        <v/>
      </c>
      <c r="AS1872" s="125" t="str">
        <f>IFERROR(VLOOKUP(V1872,'#Input Lists#'!$B$3:$D$46,3,FALSE),"")</f>
        <v/>
      </c>
      <c r="AT1872" s="125" t="str">
        <f>IFERROR(VLOOKUP(CONCATENATE(V1872," ",W1872),'#Input Lists#'!$K$3:$L$827,2,FALSE),"")</f>
        <v/>
      </c>
      <c r="AU1872" s="125">
        <f>IFERROR(VLOOKUP(AA1872,'#Input Lists#'!$BU$3:$BV$8,2,FALSE),"")</f>
        <v>1</v>
      </c>
      <c r="AV1872" s="118" t="str">
        <f>IFERROR(VLOOKUP(AB1872,'#Input Lists#'!$BO$3:$BP$9,2,FALSE),"")</f>
        <v/>
      </c>
      <c r="AW1872" s="118">
        <f>IFERROR(VLOOKUP(AC1872,'#Input Lists#'!$BL$3:$BM$7,2,FALSE),"")</f>
        <v>1</v>
      </c>
      <c r="AX1872" s="52" t="e">
        <f>VLOOKUP(AQ1872,'#Location List#'!$D$3:$K$150,4,FALSE)</f>
        <v>#N/A</v>
      </c>
      <c r="AY1872" s="273" t="e">
        <f>VLOOKUP(AX1872,'#Location List#'!$Z$3:$AA$13,2,FALSE)</f>
        <v>#N/A</v>
      </c>
      <c r="AZ1872" s="126" t="e">
        <f>VLOOKUP($AT1872,'#Input Lists#'!$L$3:$S$1033,6,FALSE)</f>
        <v>#N/A</v>
      </c>
      <c r="BA1872" s="239" t="e">
        <f>VLOOKUP($AT1872,'#Input Lists#'!$L$3:$S$833,7,FALSE)</f>
        <v>#N/A</v>
      </c>
      <c r="BB1872" s="239" t="e">
        <f>VLOOKUP($AT1872,'#Input Lists#'!$L$3:$S$833,8,FALSE)</f>
        <v>#N/A</v>
      </c>
      <c r="BC1872" s="91" t="str">
        <f t="shared" si="176"/>
        <v/>
      </c>
      <c r="BD1872" s="91" t="str">
        <f t="shared" si="177"/>
        <v/>
      </c>
      <c r="BE1872" s="15" t="str">
        <f t="shared" si="178"/>
        <v/>
      </c>
      <c r="BF1872" s="92" t="str">
        <f t="shared" si="179"/>
        <v>No Sighting Date</v>
      </c>
    </row>
    <row r="1873" spans="1:58" x14ac:dyDescent="0.25">
      <c r="A1873" s="118">
        <v>1868</v>
      </c>
      <c r="B1873" s="119"/>
      <c r="C1873" s="120"/>
      <c r="D1873" s="121"/>
      <c r="E1873" s="121"/>
      <c r="F1873" s="236"/>
      <c r="G1873" s="122" t="str">
        <f>IFERROR(VLOOKUP(F1873,'#Location List#'!$U$3:$V$1154,2,FALSE),"")</f>
        <v/>
      </c>
      <c r="H1873" s="120"/>
      <c r="I1873" s="120"/>
      <c r="J1873" s="120"/>
      <c r="K1873" s="120"/>
      <c r="L1873" s="120"/>
      <c r="M1873" s="120"/>
      <c r="N1873" s="120"/>
      <c r="O1873" s="120"/>
      <c r="P1873" s="120"/>
      <c r="Q1873" s="120"/>
      <c r="R1873" s="120"/>
      <c r="S1873" s="120"/>
      <c r="T1873" s="205">
        <f t="shared" si="174"/>
        <v>0</v>
      </c>
      <c r="U1873" s="205">
        <f t="shared" si="175"/>
        <v>0</v>
      </c>
      <c r="V1873" s="210"/>
      <c r="W1873" s="210"/>
      <c r="X1873" s="23" t="str">
        <f>IFERROR(VLOOKUP(AT1873,'#Input Lists#'!$L$3:$AH$833,3,FALSE)," ")</f>
        <v xml:space="preserve"> </v>
      </c>
      <c r="Y1873" s="23" t="str">
        <f>IFERROR(VLOOKUP(AT1873,'#Input Lists#'!$L$3:$AH$833,5,FALSE)," ")</f>
        <v xml:space="preserve"> </v>
      </c>
      <c r="Z1873" s="206" t="str">
        <f>IFERROR(VLOOKUP(AT1873,'#Input Lists#'!$L$3:$AH$833,9,FALSE)," ")</f>
        <v xml:space="preserve"> </v>
      </c>
      <c r="AA1873" s="119" t="s">
        <v>1527</v>
      </c>
      <c r="AB1873" s="120"/>
      <c r="AC1873" s="123"/>
      <c r="AD1873" s="123"/>
      <c r="AE1873" s="123"/>
      <c r="AF1873" s="123"/>
      <c r="AG1873" s="123"/>
      <c r="AH1873" s="123"/>
      <c r="AI1873" s="123"/>
      <c r="AJ1873" s="123"/>
      <c r="AK1873" s="123"/>
      <c r="AL1873" s="123"/>
      <c r="AM1873" s="123"/>
      <c r="AN1873" s="123"/>
      <c r="AO1873" s="123"/>
      <c r="AP1873" s="120"/>
      <c r="AQ1873" s="125" t="str">
        <f>IFERROR(VLOOKUP(G1873,'#Location List#'!$C$3:$D$150,2,FALSE),"")</f>
        <v/>
      </c>
      <c r="AR1873" s="125" t="str">
        <f>IFERROR(VLOOKUP(F1873,'#Location List#'!$Q$3:$R$1154,2,FALSE),"")</f>
        <v/>
      </c>
      <c r="AS1873" s="125" t="str">
        <f>IFERROR(VLOOKUP(V1873,'#Input Lists#'!$B$3:$D$46,3,FALSE),"")</f>
        <v/>
      </c>
      <c r="AT1873" s="125" t="str">
        <f>IFERROR(VLOOKUP(CONCATENATE(V1873," ",W1873),'#Input Lists#'!$K$3:$L$827,2,FALSE),"")</f>
        <v/>
      </c>
      <c r="AU1873" s="125">
        <f>IFERROR(VLOOKUP(AA1873,'#Input Lists#'!$BU$3:$BV$8,2,FALSE),"")</f>
        <v>1</v>
      </c>
      <c r="AV1873" s="118" t="str">
        <f>IFERROR(VLOOKUP(AB1873,'#Input Lists#'!$BO$3:$BP$9,2,FALSE),"")</f>
        <v/>
      </c>
      <c r="AW1873" s="118">
        <f>IFERROR(VLOOKUP(AC1873,'#Input Lists#'!$BL$3:$BM$7,2,FALSE),"")</f>
        <v>1</v>
      </c>
      <c r="AX1873" s="52" t="e">
        <f>VLOOKUP(AQ1873,'#Location List#'!$D$3:$K$150,4,FALSE)</f>
        <v>#N/A</v>
      </c>
      <c r="AY1873" s="273" t="e">
        <f>VLOOKUP(AX1873,'#Location List#'!$Z$3:$AA$13,2,FALSE)</f>
        <v>#N/A</v>
      </c>
      <c r="AZ1873" s="126" t="e">
        <f>VLOOKUP($AT1873,'#Input Lists#'!$L$3:$S$1033,6,FALSE)</f>
        <v>#N/A</v>
      </c>
      <c r="BA1873" s="239" t="e">
        <f>VLOOKUP($AT1873,'#Input Lists#'!$L$3:$S$833,7,FALSE)</f>
        <v>#N/A</v>
      </c>
      <c r="BB1873" s="239" t="e">
        <f>VLOOKUP($AT1873,'#Input Lists#'!$L$3:$S$833,8,FALSE)</f>
        <v>#N/A</v>
      </c>
      <c r="BC1873" s="91" t="str">
        <f t="shared" si="176"/>
        <v/>
      </c>
      <c r="BD1873" s="91" t="str">
        <f t="shared" si="177"/>
        <v/>
      </c>
      <c r="BE1873" s="15" t="str">
        <f t="shared" si="178"/>
        <v/>
      </c>
      <c r="BF1873" s="92" t="str">
        <f t="shared" si="179"/>
        <v>No Sighting Date</v>
      </c>
    </row>
    <row r="1874" spans="1:58" x14ac:dyDescent="0.25">
      <c r="A1874" s="118">
        <v>1869</v>
      </c>
      <c r="B1874" s="119"/>
      <c r="C1874" s="120"/>
      <c r="D1874" s="121"/>
      <c r="E1874" s="121"/>
      <c r="F1874" s="236"/>
      <c r="G1874" s="122" t="str">
        <f>IFERROR(VLOOKUP(F1874,'#Location List#'!$U$3:$V$1154,2,FALSE),"")</f>
        <v/>
      </c>
      <c r="H1874" s="120"/>
      <c r="I1874" s="120"/>
      <c r="J1874" s="120"/>
      <c r="K1874" s="120"/>
      <c r="L1874" s="120"/>
      <c r="M1874" s="120"/>
      <c r="N1874" s="120"/>
      <c r="O1874" s="120"/>
      <c r="P1874" s="120"/>
      <c r="Q1874" s="120"/>
      <c r="R1874" s="120"/>
      <c r="S1874" s="120"/>
      <c r="T1874" s="205">
        <f t="shared" si="174"/>
        <v>0</v>
      </c>
      <c r="U1874" s="205">
        <f t="shared" si="175"/>
        <v>0</v>
      </c>
      <c r="V1874" s="210"/>
      <c r="W1874" s="210"/>
      <c r="X1874" s="23" t="str">
        <f>IFERROR(VLOOKUP(AT1874,'#Input Lists#'!$L$3:$AH$833,3,FALSE)," ")</f>
        <v xml:space="preserve"> </v>
      </c>
      <c r="Y1874" s="23" t="str">
        <f>IFERROR(VLOOKUP(AT1874,'#Input Lists#'!$L$3:$AH$833,5,FALSE)," ")</f>
        <v xml:space="preserve"> </v>
      </c>
      <c r="Z1874" s="206" t="str">
        <f>IFERROR(VLOOKUP(AT1874,'#Input Lists#'!$L$3:$AH$833,9,FALSE)," ")</f>
        <v xml:space="preserve"> </v>
      </c>
      <c r="AA1874" s="119" t="s">
        <v>1527</v>
      </c>
      <c r="AB1874" s="120"/>
      <c r="AC1874" s="123"/>
      <c r="AD1874" s="123"/>
      <c r="AE1874" s="123"/>
      <c r="AF1874" s="123"/>
      <c r="AG1874" s="123"/>
      <c r="AH1874" s="123"/>
      <c r="AI1874" s="123"/>
      <c r="AJ1874" s="123"/>
      <c r="AK1874" s="123"/>
      <c r="AL1874" s="123"/>
      <c r="AM1874" s="123"/>
      <c r="AN1874" s="123"/>
      <c r="AO1874" s="123"/>
      <c r="AP1874" s="120"/>
      <c r="AQ1874" s="125" t="str">
        <f>IFERROR(VLOOKUP(G1874,'#Location List#'!$C$3:$D$150,2,FALSE),"")</f>
        <v/>
      </c>
      <c r="AR1874" s="125" t="str">
        <f>IFERROR(VLOOKUP(F1874,'#Location List#'!$Q$3:$R$1154,2,FALSE),"")</f>
        <v/>
      </c>
      <c r="AS1874" s="125" t="str">
        <f>IFERROR(VLOOKUP(V1874,'#Input Lists#'!$B$3:$D$46,3,FALSE),"")</f>
        <v/>
      </c>
      <c r="AT1874" s="125" t="str">
        <f>IFERROR(VLOOKUP(CONCATENATE(V1874," ",W1874),'#Input Lists#'!$K$3:$L$827,2,FALSE),"")</f>
        <v/>
      </c>
      <c r="AU1874" s="125">
        <f>IFERROR(VLOOKUP(AA1874,'#Input Lists#'!$BU$3:$BV$8,2,FALSE),"")</f>
        <v>1</v>
      </c>
      <c r="AV1874" s="118" t="str">
        <f>IFERROR(VLOOKUP(AB1874,'#Input Lists#'!$BO$3:$BP$9,2,FALSE),"")</f>
        <v/>
      </c>
      <c r="AW1874" s="118">
        <f>IFERROR(VLOOKUP(AC1874,'#Input Lists#'!$BL$3:$BM$7,2,FALSE),"")</f>
        <v>1</v>
      </c>
      <c r="AX1874" s="52" t="e">
        <f>VLOOKUP(AQ1874,'#Location List#'!$D$3:$K$150,4,FALSE)</f>
        <v>#N/A</v>
      </c>
      <c r="AY1874" s="273" t="e">
        <f>VLOOKUP(AX1874,'#Location List#'!$Z$3:$AA$13,2,FALSE)</f>
        <v>#N/A</v>
      </c>
      <c r="AZ1874" s="126" t="e">
        <f>VLOOKUP($AT1874,'#Input Lists#'!$L$3:$S$1033,6,FALSE)</f>
        <v>#N/A</v>
      </c>
      <c r="BA1874" s="239" t="e">
        <f>VLOOKUP($AT1874,'#Input Lists#'!$L$3:$S$833,7,FALSE)</f>
        <v>#N/A</v>
      </c>
      <c r="BB1874" s="239" t="e">
        <f>VLOOKUP($AT1874,'#Input Lists#'!$L$3:$S$833,8,FALSE)</f>
        <v>#N/A</v>
      </c>
      <c r="BC1874" s="91" t="str">
        <f t="shared" si="176"/>
        <v/>
      </c>
      <c r="BD1874" s="91" t="str">
        <f t="shared" si="177"/>
        <v/>
      </c>
      <c r="BE1874" s="15" t="str">
        <f t="shared" si="178"/>
        <v/>
      </c>
      <c r="BF1874" s="92" t="str">
        <f t="shared" si="179"/>
        <v>No Sighting Date</v>
      </c>
    </row>
    <row r="1875" spans="1:58" x14ac:dyDescent="0.25">
      <c r="A1875" s="118">
        <v>1870</v>
      </c>
      <c r="B1875" s="119"/>
      <c r="C1875" s="120"/>
      <c r="D1875" s="121"/>
      <c r="E1875" s="121"/>
      <c r="F1875" s="236"/>
      <c r="G1875" s="122" t="str">
        <f>IFERROR(VLOOKUP(F1875,'#Location List#'!$U$3:$V$1154,2,FALSE),"")</f>
        <v/>
      </c>
      <c r="H1875" s="120"/>
      <c r="I1875" s="120"/>
      <c r="J1875" s="120"/>
      <c r="K1875" s="120"/>
      <c r="L1875" s="120"/>
      <c r="M1875" s="120"/>
      <c r="N1875" s="120"/>
      <c r="O1875" s="120"/>
      <c r="P1875" s="120"/>
      <c r="Q1875" s="120"/>
      <c r="R1875" s="120"/>
      <c r="S1875" s="120"/>
      <c r="T1875" s="205">
        <f t="shared" si="174"/>
        <v>0</v>
      </c>
      <c r="U1875" s="205">
        <f t="shared" si="175"/>
        <v>0</v>
      </c>
      <c r="V1875" s="210"/>
      <c r="W1875" s="210"/>
      <c r="X1875" s="23" t="str">
        <f>IFERROR(VLOOKUP(AT1875,'#Input Lists#'!$L$3:$AH$833,3,FALSE)," ")</f>
        <v xml:space="preserve"> </v>
      </c>
      <c r="Y1875" s="23" t="str">
        <f>IFERROR(VLOOKUP(AT1875,'#Input Lists#'!$L$3:$AH$833,5,FALSE)," ")</f>
        <v xml:space="preserve"> </v>
      </c>
      <c r="Z1875" s="206" t="str">
        <f>IFERROR(VLOOKUP(AT1875,'#Input Lists#'!$L$3:$AH$833,9,FALSE)," ")</f>
        <v xml:space="preserve"> </v>
      </c>
      <c r="AA1875" s="119" t="s">
        <v>1527</v>
      </c>
      <c r="AB1875" s="120"/>
      <c r="AC1875" s="123"/>
      <c r="AD1875" s="123"/>
      <c r="AE1875" s="123"/>
      <c r="AF1875" s="123"/>
      <c r="AG1875" s="123"/>
      <c r="AH1875" s="123"/>
      <c r="AI1875" s="123"/>
      <c r="AJ1875" s="123"/>
      <c r="AK1875" s="123"/>
      <c r="AL1875" s="123"/>
      <c r="AM1875" s="123"/>
      <c r="AN1875" s="123"/>
      <c r="AO1875" s="123"/>
      <c r="AP1875" s="120"/>
      <c r="AQ1875" s="125" t="str">
        <f>IFERROR(VLOOKUP(G1875,'#Location List#'!$C$3:$D$150,2,FALSE),"")</f>
        <v/>
      </c>
      <c r="AR1875" s="125" t="str">
        <f>IFERROR(VLOOKUP(F1875,'#Location List#'!$Q$3:$R$1154,2,FALSE),"")</f>
        <v/>
      </c>
      <c r="AS1875" s="125" t="str">
        <f>IFERROR(VLOOKUP(V1875,'#Input Lists#'!$B$3:$D$46,3,FALSE),"")</f>
        <v/>
      </c>
      <c r="AT1875" s="125" t="str">
        <f>IFERROR(VLOOKUP(CONCATENATE(V1875," ",W1875),'#Input Lists#'!$K$3:$L$827,2,FALSE),"")</f>
        <v/>
      </c>
      <c r="AU1875" s="125">
        <f>IFERROR(VLOOKUP(AA1875,'#Input Lists#'!$BU$3:$BV$8,2,FALSE),"")</f>
        <v>1</v>
      </c>
      <c r="AV1875" s="118" t="str">
        <f>IFERROR(VLOOKUP(AB1875,'#Input Lists#'!$BO$3:$BP$9,2,FALSE),"")</f>
        <v/>
      </c>
      <c r="AW1875" s="118">
        <f>IFERROR(VLOOKUP(AC1875,'#Input Lists#'!$BL$3:$BM$7,2,FALSE),"")</f>
        <v>1</v>
      </c>
      <c r="AX1875" s="52" t="e">
        <f>VLOOKUP(AQ1875,'#Location List#'!$D$3:$K$150,4,FALSE)</f>
        <v>#N/A</v>
      </c>
      <c r="AY1875" s="273" t="e">
        <f>VLOOKUP(AX1875,'#Location List#'!$Z$3:$AA$13,2,FALSE)</f>
        <v>#N/A</v>
      </c>
      <c r="AZ1875" s="126" t="e">
        <f>VLOOKUP($AT1875,'#Input Lists#'!$L$3:$S$1033,6,FALSE)</f>
        <v>#N/A</v>
      </c>
      <c r="BA1875" s="239" t="e">
        <f>VLOOKUP($AT1875,'#Input Lists#'!$L$3:$S$833,7,FALSE)</f>
        <v>#N/A</v>
      </c>
      <c r="BB1875" s="239" t="e">
        <f>VLOOKUP($AT1875,'#Input Lists#'!$L$3:$S$833,8,FALSE)</f>
        <v>#N/A</v>
      </c>
      <c r="BC1875" s="91" t="str">
        <f t="shared" si="176"/>
        <v/>
      </c>
      <c r="BD1875" s="91" t="str">
        <f t="shared" si="177"/>
        <v/>
      </c>
      <c r="BE1875" s="15" t="str">
        <f t="shared" si="178"/>
        <v/>
      </c>
      <c r="BF1875" s="92" t="str">
        <f t="shared" si="179"/>
        <v>No Sighting Date</v>
      </c>
    </row>
    <row r="1876" spans="1:58" x14ac:dyDescent="0.25">
      <c r="A1876" s="118">
        <v>1871</v>
      </c>
      <c r="B1876" s="119"/>
      <c r="C1876" s="120"/>
      <c r="D1876" s="121"/>
      <c r="E1876" s="121"/>
      <c r="F1876" s="236"/>
      <c r="G1876" s="122" t="str">
        <f>IFERROR(VLOOKUP(F1876,'#Location List#'!$U$3:$V$1154,2,FALSE),"")</f>
        <v/>
      </c>
      <c r="H1876" s="120"/>
      <c r="I1876" s="120"/>
      <c r="J1876" s="120"/>
      <c r="K1876" s="120"/>
      <c r="L1876" s="120"/>
      <c r="M1876" s="120"/>
      <c r="N1876" s="120"/>
      <c r="O1876" s="120"/>
      <c r="P1876" s="120"/>
      <c r="Q1876" s="120"/>
      <c r="R1876" s="120"/>
      <c r="S1876" s="120"/>
      <c r="T1876" s="205">
        <f t="shared" ref="T1876:T1939" si="180">N1876-O1876/60-P1876/60/60</f>
        <v>0</v>
      </c>
      <c r="U1876" s="205">
        <f t="shared" ref="U1876:U1939" si="181">Q1876+R1876/60+S1876/60/60</f>
        <v>0</v>
      </c>
      <c r="V1876" s="210"/>
      <c r="W1876" s="210"/>
      <c r="X1876" s="23" t="str">
        <f>IFERROR(VLOOKUP(AT1876,'#Input Lists#'!$L$3:$AH$833,3,FALSE)," ")</f>
        <v xml:space="preserve"> </v>
      </c>
      <c r="Y1876" s="23" t="str">
        <f>IFERROR(VLOOKUP(AT1876,'#Input Lists#'!$L$3:$AH$833,5,FALSE)," ")</f>
        <v xml:space="preserve"> </v>
      </c>
      <c r="Z1876" s="206" t="str">
        <f>IFERROR(VLOOKUP(AT1876,'#Input Lists#'!$L$3:$AH$833,9,FALSE)," ")</f>
        <v xml:space="preserve"> </v>
      </c>
      <c r="AA1876" s="119" t="s">
        <v>1527</v>
      </c>
      <c r="AB1876" s="120"/>
      <c r="AC1876" s="123"/>
      <c r="AD1876" s="123"/>
      <c r="AE1876" s="123"/>
      <c r="AF1876" s="123"/>
      <c r="AG1876" s="123"/>
      <c r="AH1876" s="123"/>
      <c r="AI1876" s="123"/>
      <c r="AJ1876" s="123"/>
      <c r="AK1876" s="123"/>
      <c r="AL1876" s="123"/>
      <c r="AM1876" s="123"/>
      <c r="AN1876" s="123"/>
      <c r="AO1876" s="123"/>
      <c r="AP1876" s="120"/>
      <c r="AQ1876" s="125" t="str">
        <f>IFERROR(VLOOKUP(G1876,'#Location List#'!$C$3:$D$150,2,FALSE),"")</f>
        <v/>
      </c>
      <c r="AR1876" s="125" t="str">
        <f>IFERROR(VLOOKUP(F1876,'#Location List#'!$Q$3:$R$1154,2,FALSE),"")</f>
        <v/>
      </c>
      <c r="AS1876" s="125" t="str">
        <f>IFERROR(VLOOKUP(V1876,'#Input Lists#'!$B$3:$D$46,3,FALSE),"")</f>
        <v/>
      </c>
      <c r="AT1876" s="125" t="str">
        <f>IFERROR(VLOOKUP(CONCATENATE(V1876," ",W1876),'#Input Lists#'!$K$3:$L$827,2,FALSE),"")</f>
        <v/>
      </c>
      <c r="AU1876" s="125">
        <f>IFERROR(VLOOKUP(AA1876,'#Input Lists#'!$BU$3:$BV$8,2,FALSE),"")</f>
        <v>1</v>
      </c>
      <c r="AV1876" s="118" t="str">
        <f>IFERROR(VLOOKUP(AB1876,'#Input Lists#'!$BO$3:$BP$9,2,FALSE),"")</f>
        <v/>
      </c>
      <c r="AW1876" s="118">
        <f>IFERROR(VLOOKUP(AC1876,'#Input Lists#'!$BL$3:$BM$7,2,FALSE),"")</f>
        <v>1</v>
      </c>
      <c r="AX1876" s="52" t="e">
        <f>VLOOKUP(AQ1876,'#Location List#'!$D$3:$K$150,4,FALSE)</f>
        <v>#N/A</v>
      </c>
      <c r="AY1876" s="273" t="e">
        <f>VLOOKUP(AX1876,'#Location List#'!$Z$3:$AA$13,2,FALSE)</f>
        <v>#N/A</v>
      </c>
      <c r="AZ1876" s="126" t="e">
        <f>VLOOKUP($AT1876,'#Input Lists#'!$L$3:$S$1033,6,FALSE)</f>
        <v>#N/A</v>
      </c>
      <c r="BA1876" s="239" t="e">
        <f>VLOOKUP($AT1876,'#Input Lists#'!$L$3:$S$833,7,FALSE)</f>
        <v>#N/A</v>
      </c>
      <c r="BB1876" s="239" t="e">
        <f>VLOOKUP($AT1876,'#Input Lists#'!$L$3:$S$833,8,FALSE)</f>
        <v>#N/A</v>
      </c>
      <c r="BC1876" s="91" t="str">
        <f t="shared" ref="BC1876:BC1939" si="182">IFERROR(WEEKNUM(BA1876,2),"")</f>
        <v/>
      </c>
      <c r="BD1876" s="91" t="str">
        <f t="shared" ref="BD1876:BD1939" si="183">IFERROR(IF(WEEKNUM(BB1876)&lt;WEEKNUM(BA1876),WEEKNUM(BB1876)+52,WEEKNUM(BB1876)),"")</f>
        <v/>
      </c>
      <c r="BE1876" s="15" t="str">
        <f t="shared" ref="BE1876:BE1939" si="184">IF(E1876="","",IF(WEEKNUM(E1876)&lt;9,WEEKNUM(E1876)+52, WEEKNUM(E1876)))</f>
        <v/>
      </c>
      <c r="BF1876" s="92" t="str">
        <f t="shared" ref="BF1876:BF1939" si="185">IF(E1876="", "No Sighting Date", IF(BC1876&gt;=BD1876," ",IF(BE1876&gt;=BC1876,IF(BE1876&lt;=BD1876,"IN RANGE",BE1876-BD1876),BE1876-BC1876)))</f>
        <v>No Sighting Date</v>
      </c>
    </row>
    <row r="1877" spans="1:58" x14ac:dyDescent="0.25">
      <c r="A1877" s="118">
        <v>1872</v>
      </c>
      <c r="B1877" s="119"/>
      <c r="C1877" s="120"/>
      <c r="D1877" s="121"/>
      <c r="E1877" s="121"/>
      <c r="F1877" s="236"/>
      <c r="G1877" s="122" t="str">
        <f>IFERROR(VLOOKUP(F1877,'#Location List#'!$U$3:$V$1154,2,FALSE),"")</f>
        <v/>
      </c>
      <c r="H1877" s="120"/>
      <c r="I1877" s="120"/>
      <c r="J1877" s="120"/>
      <c r="K1877" s="120"/>
      <c r="L1877" s="120"/>
      <c r="M1877" s="120"/>
      <c r="N1877" s="120"/>
      <c r="O1877" s="120"/>
      <c r="P1877" s="120"/>
      <c r="Q1877" s="120"/>
      <c r="R1877" s="120"/>
      <c r="S1877" s="120"/>
      <c r="T1877" s="205">
        <f t="shared" si="180"/>
        <v>0</v>
      </c>
      <c r="U1877" s="205">
        <f t="shared" si="181"/>
        <v>0</v>
      </c>
      <c r="V1877" s="210"/>
      <c r="W1877" s="210"/>
      <c r="X1877" s="23" t="str">
        <f>IFERROR(VLOOKUP(AT1877,'#Input Lists#'!$L$3:$AH$833,3,FALSE)," ")</f>
        <v xml:space="preserve"> </v>
      </c>
      <c r="Y1877" s="23" t="str">
        <f>IFERROR(VLOOKUP(AT1877,'#Input Lists#'!$L$3:$AH$833,5,FALSE)," ")</f>
        <v xml:space="preserve"> </v>
      </c>
      <c r="Z1877" s="206" t="str">
        <f>IFERROR(VLOOKUP(AT1877,'#Input Lists#'!$L$3:$AH$833,9,FALSE)," ")</f>
        <v xml:space="preserve"> </v>
      </c>
      <c r="AA1877" s="119" t="s">
        <v>1527</v>
      </c>
      <c r="AB1877" s="120"/>
      <c r="AC1877" s="123"/>
      <c r="AD1877" s="123"/>
      <c r="AE1877" s="123"/>
      <c r="AF1877" s="123"/>
      <c r="AG1877" s="123"/>
      <c r="AH1877" s="123"/>
      <c r="AI1877" s="123"/>
      <c r="AJ1877" s="123"/>
      <c r="AK1877" s="123"/>
      <c r="AL1877" s="123"/>
      <c r="AM1877" s="123"/>
      <c r="AN1877" s="123"/>
      <c r="AO1877" s="123"/>
      <c r="AP1877" s="120"/>
      <c r="AQ1877" s="125" t="str">
        <f>IFERROR(VLOOKUP(G1877,'#Location List#'!$C$3:$D$150,2,FALSE),"")</f>
        <v/>
      </c>
      <c r="AR1877" s="125" t="str">
        <f>IFERROR(VLOOKUP(F1877,'#Location List#'!$Q$3:$R$1154,2,FALSE),"")</f>
        <v/>
      </c>
      <c r="AS1877" s="125" t="str">
        <f>IFERROR(VLOOKUP(V1877,'#Input Lists#'!$B$3:$D$46,3,FALSE),"")</f>
        <v/>
      </c>
      <c r="AT1877" s="125" t="str">
        <f>IFERROR(VLOOKUP(CONCATENATE(V1877," ",W1877),'#Input Lists#'!$K$3:$L$827,2,FALSE),"")</f>
        <v/>
      </c>
      <c r="AU1877" s="125">
        <f>IFERROR(VLOOKUP(AA1877,'#Input Lists#'!$BU$3:$BV$8,2,FALSE),"")</f>
        <v>1</v>
      </c>
      <c r="AV1877" s="118" t="str">
        <f>IFERROR(VLOOKUP(AB1877,'#Input Lists#'!$BO$3:$BP$9,2,FALSE),"")</f>
        <v/>
      </c>
      <c r="AW1877" s="118">
        <f>IFERROR(VLOOKUP(AC1877,'#Input Lists#'!$BL$3:$BM$7,2,FALSE),"")</f>
        <v>1</v>
      </c>
      <c r="AX1877" s="52" t="e">
        <f>VLOOKUP(AQ1877,'#Location List#'!$D$3:$K$150,4,FALSE)</f>
        <v>#N/A</v>
      </c>
      <c r="AY1877" s="273" t="e">
        <f>VLOOKUP(AX1877,'#Location List#'!$Z$3:$AA$13,2,FALSE)</f>
        <v>#N/A</v>
      </c>
      <c r="AZ1877" s="126" t="e">
        <f>VLOOKUP($AT1877,'#Input Lists#'!$L$3:$S$1033,6,FALSE)</f>
        <v>#N/A</v>
      </c>
      <c r="BA1877" s="239" t="e">
        <f>VLOOKUP($AT1877,'#Input Lists#'!$L$3:$S$833,7,FALSE)</f>
        <v>#N/A</v>
      </c>
      <c r="BB1877" s="239" t="e">
        <f>VLOOKUP($AT1877,'#Input Lists#'!$L$3:$S$833,8,FALSE)</f>
        <v>#N/A</v>
      </c>
      <c r="BC1877" s="91" t="str">
        <f t="shared" si="182"/>
        <v/>
      </c>
      <c r="BD1877" s="91" t="str">
        <f t="shared" si="183"/>
        <v/>
      </c>
      <c r="BE1877" s="15" t="str">
        <f t="shared" si="184"/>
        <v/>
      </c>
      <c r="BF1877" s="92" t="str">
        <f t="shared" si="185"/>
        <v>No Sighting Date</v>
      </c>
    </row>
    <row r="1878" spans="1:58" x14ac:dyDescent="0.25">
      <c r="A1878" s="118">
        <v>1873</v>
      </c>
      <c r="B1878" s="119"/>
      <c r="C1878" s="120"/>
      <c r="D1878" s="121"/>
      <c r="E1878" s="121"/>
      <c r="F1878" s="236"/>
      <c r="G1878" s="122" t="str">
        <f>IFERROR(VLOOKUP(F1878,'#Location List#'!$U$3:$V$1154,2,FALSE),"")</f>
        <v/>
      </c>
      <c r="H1878" s="120"/>
      <c r="I1878" s="120"/>
      <c r="J1878" s="120"/>
      <c r="K1878" s="120"/>
      <c r="L1878" s="120"/>
      <c r="M1878" s="120"/>
      <c r="N1878" s="120"/>
      <c r="O1878" s="120"/>
      <c r="P1878" s="120"/>
      <c r="Q1878" s="120"/>
      <c r="R1878" s="120"/>
      <c r="S1878" s="120"/>
      <c r="T1878" s="205">
        <f t="shared" si="180"/>
        <v>0</v>
      </c>
      <c r="U1878" s="205">
        <f t="shared" si="181"/>
        <v>0</v>
      </c>
      <c r="V1878" s="210"/>
      <c r="W1878" s="210"/>
      <c r="X1878" s="23" t="str">
        <f>IFERROR(VLOOKUP(AT1878,'#Input Lists#'!$L$3:$AH$833,3,FALSE)," ")</f>
        <v xml:space="preserve"> </v>
      </c>
      <c r="Y1878" s="23" t="str">
        <f>IFERROR(VLOOKUP(AT1878,'#Input Lists#'!$L$3:$AH$833,5,FALSE)," ")</f>
        <v xml:space="preserve"> </v>
      </c>
      <c r="Z1878" s="206" t="str">
        <f>IFERROR(VLOOKUP(AT1878,'#Input Lists#'!$L$3:$AH$833,9,FALSE)," ")</f>
        <v xml:space="preserve"> </v>
      </c>
      <c r="AA1878" s="119" t="s">
        <v>1527</v>
      </c>
      <c r="AB1878" s="120"/>
      <c r="AC1878" s="123"/>
      <c r="AD1878" s="123"/>
      <c r="AE1878" s="123"/>
      <c r="AF1878" s="123"/>
      <c r="AG1878" s="123"/>
      <c r="AH1878" s="123"/>
      <c r="AI1878" s="123"/>
      <c r="AJ1878" s="123"/>
      <c r="AK1878" s="123"/>
      <c r="AL1878" s="123"/>
      <c r="AM1878" s="123"/>
      <c r="AN1878" s="123"/>
      <c r="AO1878" s="123"/>
      <c r="AP1878" s="120"/>
      <c r="AQ1878" s="125" t="str">
        <f>IFERROR(VLOOKUP(G1878,'#Location List#'!$C$3:$D$150,2,FALSE),"")</f>
        <v/>
      </c>
      <c r="AR1878" s="125" t="str">
        <f>IFERROR(VLOOKUP(F1878,'#Location List#'!$Q$3:$R$1154,2,FALSE),"")</f>
        <v/>
      </c>
      <c r="AS1878" s="125" t="str">
        <f>IFERROR(VLOOKUP(V1878,'#Input Lists#'!$B$3:$D$46,3,FALSE),"")</f>
        <v/>
      </c>
      <c r="AT1878" s="125" t="str">
        <f>IFERROR(VLOOKUP(CONCATENATE(V1878," ",W1878),'#Input Lists#'!$K$3:$L$827,2,FALSE),"")</f>
        <v/>
      </c>
      <c r="AU1878" s="125">
        <f>IFERROR(VLOOKUP(AA1878,'#Input Lists#'!$BU$3:$BV$8,2,FALSE),"")</f>
        <v>1</v>
      </c>
      <c r="AV1878" s="118" t="str">
        <f>IFERROR(VLOOKUP(AB1878,'#Input Lists#'!$BO$3:$BP$9,2,FALSE),"")</f>
        <v/>
      </c>
      <c r="AW1878" s="118">
        <f>IFERROR(VLOOKUP(AC1878,'#Input Lists#'!$BL$3:$BM$7,2,FALSE),"")</f>
        <v>1</v>
      </c>
      <c r="AX1878" s="52" t="e">
        <f>VLOOKUP(AQ1878,'#Location List#'!$D$3:$K$150,4,FALSE)</f>
        <v>#N/A</v>
      </c>
      <c r="AY1878" s="273" t="e">
        <f>VLOOKUP(AX1878,'#Location List#'!$Z$3:$AA$13,2,FALSE)</f>
        <v>#N/A</v>
      </c>
      <c r="AZ1878" s="126" t="e">
        <f>VLOOKUP($AT1878,'#Input Lists#'!$L$3:$S$1033,6,FALSE)</f>
        <v>#N/A</v>
      </c>
      <c r="BA1878" s="239" t="e">
        <f>VLOOKUP($AT1878,'#Input Lists#'!$L$3:$S$833,7,FALSE)</f>
        <v>#N/A</v>
      </c>
      <c r="BB1878" s="239" t="e">
        <f>VLOOKUP($AT1878,'#Input Lists#'!$L$3:$S$833,8,FALSE)</f>
        <v>#N/A</v>
      </c>
      <c r="BC1878" s="91" t="str">
        <f t="shared" si="182"/>
        <v/>
      </c>
      <c r="BD1878" s="91" t="str">
        <f t="shared" si="183"/>
        <v/>
      </c>
      <c r="BE1878" s="15" t="str">
        <f t="shared" si="184"/>
        <v/>
      </c>
      <c r="BF1878" s="92" t="str">
        <f t="shared" si="185"/>
        <v>No Sighting Date</v>
      </c>
    </row>
    <row r="1879" spans="1:58" x14ac:dyDescent="0.25">
      <c r="A1879" s="118">
        <v>1874</v>
      </c>
      <c r="B1879" s="119"/>
      <c r="C1879" s="120"/>
      <c r="D1879" s="121"/>
      <c r="E1879" s="121"/>
      <c r="F1879" s="236"/>
      <c r="G1879" s="122" t="str">
        <f>IFERROR(VLOOKUP(F1879,'#Location List#'!$U$3:$V$1154,2,FALSE),"")</f>
        <v/>
      </c>
      <c r="H1879" s="120"/>
      <c r="I1879" s="120"/>
      <c r="J1879" s="120"/>
      <c r="K1879" s="120"/>
      <c r="L1879" s="120"/>
      <c r="M1879" s="120"/>
      <c r="N1879" s="120"/>
      <c r="O1879" s="120"/>
      <c r="P1879" s="120"/>
      <c r="Q1879" s="120"/>
      <c r="R1879" s="120"/>
      <c r="S1879" s="120"/>
      <c r="T1879" s="205">
        <f t="shared" si="180"/>
        <v>0</v>
      </c>
      <c r="U1879" s="205">
        <f t="shared" si="181"/>
        <v>0</v>
      </c>
      <c r="V1879" s="210"/>
      <c r="W1879" s="210"/>
      <c r="X1879" s="23" t="str">
        <f>IFERROR(VLOOKUP(AT1879,'#Input Lists#'!$L$3:$AH$833,3,FALSE)," ")</f>
        <v xml:space="preserve"> </v>
      </c>
      <c r="Y1879" s="23" t="str">
        <f>IFERROR(VLOOKUP(AT1879,'#Input Lists#'!$L$3:$AH$833,5,FALSE)," ")</f>
        <v xml:space="preserve"> </v>
      </c>
      <c r="Z1879" s="206" t="str">
        <f>IFERROR(VLOOKUP(AT1879,'#Input Lists#'!$L$3:$AH$833,9,FALSE)," ")</f>
        <v xml:space="preserve"> </v>
      </c>
      <c r="AA1879" s="119" t="s">
        <v>1527</v>
      </c>
      <c r="AB1879" s="120"/>
      <c r="AC1879" s="123"/>
      <c r="AD1879" s="123"/>
      <c r="AE1879" s="123"/>
      <c r="AF1879" s="123"/>
      <c r="AG1879" s="123"/>
      <c r="AH1879" s="123"/>
      <c r="AI1879" s="123"/>
      <c r="AJ1879" s="123"/>
      <c r="AK1879" s="123"/>
      <c r="AL1879" s="123"/>
      <c r="AM1879" s="123"/>
      <c r="AN1879" s="123"/>
      <c r="AO1879" s="123"/>
      <c r="AP1879" s="120"/>
      <c r="AQ1879" s="125" t="str">
        <f>IFERROR(VLOOKUP(G1879,'#Location List#'!$C$3:$D$150,2,FALSE),"")</f>
        <v/>
      </c>
      <c r="AR1879" s="125" t="str">
        <f>IFERROR(VLOOKUP(F1879,'#Location List#'!$Q$3:$R$1154,2,FALSE),"")</f>
        <v/>
      </c>
      <c r="AS1879" s="125" t="str">
        <f>IFERROR(VLOOKUP(V1879,'#Input Lists#'!$B$3:$D$46,3,FALSE),"")</f>
        <v/>
      </c>
      <c r="AT1879" s="125" t="str">
        <f>IFERROR(VLOOKUP(CONCATENATE(V1879," ",W1879),'#Input Lists#'!$K$3:$L$827,2,FALSE),"")</f>
        <v/>
      </c>
      <c r="AU1879" s="125">
        <f>IFERROR(VLOOKUP(AA1879,'#Input Lists#'!$BU$3:$BV$8,2,FALSE),"")</f>
        <v>1</v>
      </c>
      <c r="AV1879" s="118" t="str">
        <f>IFERROR(VLOOKUP(AB1879,'#Input Lists#'!$BO$3:$BP$9,2,FALSE),"")</f>
        <v/>
      </c>
      <c r="AW1879" s="118">
        <f>IFERROR(VLOOKUP(AC1879,'#Input Lists#'!$BL$3:$BM$7,2,FALSE),"")</f>
        <v>1</v>
      </c>
      <c r="AX1879" s="52" t="e">
        <f>VLOOKUP(AQ1879,'#Location List#'!$D$3:$K$150,4,FALSE)</f>
        <v>#N/A</v>
      </c>
      <c r="AY1879" s="273" t="e">
        <f>VLOOKUP(AX1879,'#Location List#'!$Z$3:$AA$13,2,FALSE)</f>
        <v>#N/A</v>
      </c>
      <c r="AZ1879" s="126" t="e">
        <f>VLOOKUP($AT1879,'#Input Lists#'!$L$3:$S$1033,6,FALSE)</f>
        <v>#N/A</v>
      </c>
      <c r="BA1879" s="239" t="e">
        <f>VLOOKUP($AT1879,'#Input Lists#'!$L$3:$S$833,7,FALSE)</f>
        <v>#N/A</v>
      </c>
      <c r="BB1879" s="239" t="e">
        <f>VLOOKUP($AT1879,'#Input Lists#'!$L$3:$S$833,8,FALSE)</f>
        <v>#N/A</v>
      </c>
      <c r="BC1879" s="91" t="str">
        <f t="shared" si="182"/>
        <v/>
      </c>
      <c r="BD1879" s="91" t="str">
        <f t="shared" si="183"/>
        <v/>
      </c>
      <c r="BE1879" s="15" t="str">
        <f t="shared" si="184"/>
        <v/>
      </c>
      <c r="BF1879" s="92" t="str">
        <f t="shared" si="185"/>
        <v>No Sighting Date</v>
      </c>
    </row>
    <row r="1880" spans="1:58" x14ac:dyDescent="0.25">
      <c r="A1880" s="118">
        <v>1875</v>
      </c>
      <c r="B1880" s="119"/>
      <c r="C1880" s="120"/>
      <c r="D1880" s="121"/>
      <c r="E1880" s="121"/>
      <c r="F1880" s="236"/>
      <c r="G1880" s="122" t="str">
        <f>IFERROR(VLOOKUP(F1880,'#Location List#'!$U$3:$V$1154,2,FALSE),"")</f>
        <v/>
      </c>
      <c r="H1880" s="120"/>
      <c r="I1880" s="120"/>
      <c r="J1880" s="120"/>
      <c r="K1880" s="120"/>
      <c r="L1880" s="120"/>
      <c r="M1880" s="120"/>
      <c r="N1880" s="120"/>
      <c r="O1880" s="120"/>
      <c r="P1880" s="120"/>
      <c r="Q1880" s="120"/>
      <c r="R1880" s="120"/>
      <c r="S1880" s="120"/>
      <c r="T1880" s="205">
        <f t="shared" si="180"/>
        <v>0</v>
      </c>
      <c r="U1880" s="205">
        <f t="shared" si="181"/>
        <v>0</v>
      </c>
      <c r="V1880" s="210"/>
      <c r="W1880" s="210"/>
      <c r="X1880" s="23" t="str">
        <f>IFERROR(VLOOKUP(AT1880,'#Input Lists#'!$L$3:$AH$833,3,FALSE)," ")</f>
        <v xml:space="preserve"> </v>
      </c>
      <c r="Y1880" s="23" t="str">
        <f>IFERROR(VLOOKUP(AT1880,'#Input Lists#'!$L$3:$AH$833,5,FALSE)," ")</f>
        <v xml:space="preserve"> </v>
      </c>
      <c r="Z1880" s="206" t="str">
        <f>IFERROR(VLOOKUP(AT1880,'#Input Lists#'!$L$3:$AH$833,9,FALSE)," ")</f>
        <v xml:space="preserve"> </v>
      </c>
      <c r="AA1880" s="119" t="s">
        <v>1527</v>
      </c>
      <c r="AB1880" s="120"/>
      <c r="AC1880" s="123"/>
      <c r="AD1880" s="123"/>
      <c r="AE1880" s="123"/>
      <c r="AF1880" s="123"/>
      <c r="AG1880" s="123"/>
      <c r="AH1880" s="123"/>
      <c r="AI1880" s="123"/>
      <c r="AJ1880" s="123"/>
      <c r="AK1880" s="123"/>
      <c r="AL1880" s="123"/>
      <c r="AM1880" s="123"/>
      <c r="AN1880" s="123"/>
      <c r="AO1880" s="123"/>
      <c r="AP1880" s="120"/>
      <c r="AQ1880" s="125" t="str">
        <f>IFERROR(VLOOKUP(G1880,'#Location List#'!$C$3:$D$150,2,FALSE),"")</f>
        <v/>
      </c>
      <c r="AR1880" s="125" t="str">
        <f>IFERROR(VLOOKUP(F1880,'#Location List#'!$Q$3:$R$1154,2,FALSE),"")</f>
        <v/>
      </c>
      <c r="AS1880" s="125" t="str">
        <f>IFERROR(VLOOKUP(V1880,'#Input Lists#'!$B$3:$D$46,3,FALSE),"")</f>
        <v/>
      </c>
      <c r="AT1880" s="125" t="str">
        <f>IFERROR(VLOOKUP(CONCATENATE(V1880," ",W1880),'#Input Lists#'!$K$3:$L$827,2,FALSE),"")</f>
        <v/>
      </c>
      <c r="AU1880" s="125">
        <f>IFERROR(VLOOKUP(AA1880,'#Input Lists#'!$BU$3:$BV$8,2,FALSE),"")</f>
        <v>1</v>
      </c>
      <c r="AV1880" s="118" t="str">
        <f>IFERROR(VLOOKUP(AB1880,'#Input Lists#'!$BO$3:$BP$9,2,FALSE),"")</f>
        <v/>
      </c>
      <c r="AW1880" s="118">
        <f>IFERROR(VLOOKUP(AC1880,'#Input Lists#'!$BL$3:$BM$7,2,FALSE),"")</f>
        <v>1</v>
      </c>
      <c r="AX1880" s="52" t="e">
        <f>VLOOKUP(AQ1880,'#Location List#'!$D$3:$K$150,4,FALSE)</f>
        <v>#N/A</v>
      </c>
      <c r="AY1880" s="273" t="e">
        <f>VLOOKUP(AX1880,'#Location List#'!$Z$3:$AA$13,2,FALSE)</f>
        <v>#N/A</v>
      </c>
      <c r="AZ1880" s="126" t="e">
        <f>VLOOKUP($AT1880,'#Input Lists#'!$L$3:$S$1033,6,FALSE)</f>
        <v>#N/A</v>
      </c>
      <c r="BA1880" s="239" t="e">
        <f>VLOOKUP($AT1880,'#Input Lists#'!$L$3:$S$833,7,FALSE)</f>
        <v>#N/A</v>
      </c>
      <c r="BB1880" s="239" t="e">
        <f>VLOOKUP($AT1880,'#Input Lists#'!$L$3:$S$833,8,FALSE)</f>
        <v>#N/A</v>
      </c>
      <c r="BC1880" s="91" t="str">
        <f t="shared" si="182"/>
        <v/>
      </c>
      <c r="BD1880" s="91" t="str">
        <f t="shared" si="183"/>
        <v/>
      </c>
      <c r="BE1880" s="15" t="str">
        <f t="shared" si="184"/>
        <v/>
      </c>
      <c r="BF1880" s="92" t="str">
        <f t="shared" si="185"/>
        <v>No Sighting Date</v>
      </c>
    </row>
    <row r="1881" spans="1:58" x14ac:dyDescent="0.25">
      <c r="A1881" s="118">
        <v>1876</v>
      </c>
      <c r="B1881" s="119"/>
      <c r="C1881" s="120"/>
      <c r="D1881" s="121"/>
      <c r="E1881" s="121"/>
      <c r="F1881" s="236"/>
      <c r="G1881" s="122" t="str">
        <f>IFERROR(VLOOKUP(F1881,'#Location List#'!$U$3:$V$1154,2,FALSE),"")</f>
        <v/>
      </c>
      <c r="H1881" s="120"/>
      <c r="I1881" s="120"/>
      <c r="J1881" s="120"/>
      <c r="K1881" s="120"/>
      <c r="L1881" s="120"/>
      <c r="M1881" s="120"/>
      <c r="N1881" s="120"/>
      <c r="O1881" s="120"/>
      <c r="P1881" s="120"/>
      <c r="Q1881" s="120"/>
      <c r="R1881" s="120"/>
      <c r="S1881" s="120"/>
      <c r="T1881" s="205">
        <f t="shared" si="180"/>
        <v>0</v>
      </c>
      <c r="U1881" s="205">
        <f t="shared" si="181"/>
        <v>0</v>
      </c>
      <c r="V1881" s="210"/>
      <c r="W1881" s="210"/>
      <c r="X1881" s="23" t="str">
        <f>IFERROR(VLOOKUP(AT1881,'#Input Lists#'!$L$3:$AH$833,3,FALSE)," ")</f>
        <v xml:space="preserve"> </v>
      </c>
      <c r="Y1881" s="23" t="str">
        <f>IFERROR(VLOOKUP(AT1881,'#Input Lists#'!$L$3:$AH$833,5,FALSE)," ")</f>
        <v xml:space="preserve"> </v>
      </c>
      <c r="Z1881" s="206" t="str">
        <f>IFERROR(VLOOKUP(AT1881,'#Input Lists#'!$L$3:$AH$833,9,FALSE)," ")</f>
        <v xml:space="preserve"> </v>
      </c>
      <c r="AA1881" s="119" t="s">
        <v>1527</v>
      </c>
      <c r="AB1881" s="120"/>
      <c r="AC1881" s="123"/>
      <c r="AD1881" s="123"/>
      <c r="AE1881" s="123"/>
      <c r="AF1881" s="123"/>
      <c r="AG1881" s="123"/>
      <c r="AH1881" s="123"/>
      <c r="AI1881" s="123"/>
      <c r="AJ1881" s="123"/>
      <c r="AK1881" s="123"/>
      <c r="AL1881" s="123"/>
      <c r="AM1881" s="123"/>
      <c r="AN1881" s="123"/>
      <c r="AO1881" s="123"/>
      <c r="AP1881" s="120"/>
      <c r="AQ1881" s="125" t="str">
        <f>IFERROR(VLOOKUP(G1881,'#Location List#'!$C$3:$D$150,2,FALSE),"")</f>
        <v/>
      </c>
      <c r="AR1881" s="125" t="str">
        <f>IFERROR(VLOOKUP(F1881,'#Location List#'!$Q$3:$R$1154,2,FALSE),"")</f>
        <v/>
      </c>
      <c r="AS1881" s="125" t="str">
        <f>IFERROR(VLOOKUP(V1881,'#Input Lists#'!$B$3:$D$46,3,FALSE),"")</f>
        <v/>
      </c>
      <c r="AT1881" s="125" t="str">
        <f>IFERROR(VLOOKUP(CONCATENATE(V1881," ",W1881),'#Input Lists#'!$K$3:$L$827,2,FALSE),"")</f>
        <v/>
      </c>
      <c r="AU1881" s="125">
        <f>IFERROR(VLOOKUP(AA1881,'#Input Lists#'!$BU$3:$BV$8,2,FALSE),"")</f>
        <v>1</v>
      </c>
      <c r="AV1881" s="118" t="str">
        <f>IFERROR(VLOOKUP(AB1881,'#Input Lists#'!$BO$3:$BP$9,2,FALSE),"")</f>
        <v/>
      </c>
      <c r="AW1881" s="118">
        <f>IFERROR(VLOOKUP(AC1881,'#Input Lists#'!$BL$3:$BM$7,2,FALSE),"")</f>
        <v>1</v>
      </c>
      <c r="AX1881" s="52" t="e">
        <f>VLOOKUP(AQ1881,'#Location List#'!$D$3:$K$150,4,FALSE)</f>
        <v>#N/A</v>
      </c>
      <c r="AY1881" s="273" t="e">
        <f>VLOOKUP(AX1881,'#Location List#'!$Z$3:$AA$13,2,FALSE)</f>
        <v>#N/A</v>
      </c>
      <c r="AZ1881" s="126" t="e">
        <f>VLOOKUP($AT1881,'#Input Lists#'!$L$3:$S$1033,6,FALSE)</f>
        <v>#N/A</v>
      </c>
      <c r="BA1881" s="239" t="e">
        <f>VLOOKUP($AT1881,'#Input Lists#'!$L$3:$S$833,7,FALSE)</f>
        <v>#N/A</v>
      </c>
      <c r="BB1881" s="239" t="e">
        <f>VLOOKUP($AT1881,'#Input Lists#'!$L$3:$S$833,8,FALSE)</f>
        <v>#N/A</v>
      </c>
      <c r="BC1881" s="91" t="str">
        <f t="shared" si="182"/>
        <v/>
      </c>
      <c r="BD1881" s="91" t="str">
        <f t="shared" si="183"/>
        <v/>
      </c>
      <c r="BE1881" s="15" t="str">
        <f t="shared" si="184"/>
        <v/>
      </c>
      <c r="BF1881" s="92" t="str">
        <f t="shared" si="185"/>
        <v>No Sighting Date</v>
      </c>
    </row>
    <row r="1882" spans="1:58" x14ac:dyDescent="0.25">
      <c r="A1882" s="118">
        <v>1877</v>
      </c>
      <c r="B1882" s="119"/>
      <c r="C1882" s="120"/>
      <c r="D1882" s="121"/>
      <c r="E1882" s="121"/>
      <c r="F1882" s="236"/>
      <c r="G1882" s="122" t="str">
        <f>IFERROR(VLOOKUP(F1882,'#Location List#'!$U$3:$V$1154,2,FALSE),"")</f>
        <v/>
      </c>
      <c r="H1882" s="120"/>
      <c r="I1882" s="120"/>
      <c r="J1882" s="120"/>
      <c r="K1882" s="120"/>
      <c r="L1882" s="120"/>
      <c r="M1882" s="120"/>
      <c r="N1882" s="120"/>
      <c r="O1882" s="120"/>
      <c r="P1882" s="120"/>
      <c r="Q1882" s="120"/>
      <c r="R1882" s="120"/>
      <c r="S1882" s="120"/>
      <c r="T1882" s="205">
        <f t="shared" si="180"/>
        <v>0</v>
      </c>
      <c r="U1882" s="205">
        <f t="shared" si="181"/>
        <v>0</v>
      </c>
      <c r="V1882" s="210"/>
      <c r="W1882" s="210"/>
      <c r="X1882" s="23" t="str">
        <f>IFERROR(VLOOKUP(AT1882,'#Input Lists#'!$L$3:$AH$833,3,FALSE)," ")</f>
        <v xml:space="preserve"> </v>
      </c>
      <c r="Y1882" s="23" t="str">
        <f>IFERROR(VLOOKUP(AT1882,'#Input Lists#'!$L$3:$AH$833,5,FALSE)," ")</f>
        <v xml:space="preserve"> </v>
      </c>
      <c r="Z1882" s="206" t="str">
        <f>IFERROR(VLOOKUP(AT1882,'#Input Lists#'!$L$3:$AH$833,9,FALSE)," ")</f>
        <v xml:space="preserve"> </v>
      </c>
      <c r="AA1882" s="119" t="s">
        <v>1527</v>
      </c>
      <c r="AB1882" s="120"/>
      <c r="AC1882" s="123"/>
      <c r="AD1882" s="123"/>
      <c r="AE1882" s="123"/>
      <c r="AF1882" s="123"/>
      <c r="AG1882" s="123"/>
      <c r="AH1882" s="123"/>
      <c r="AI1882" s="123"/>
      <c r="AJ1882" s="123"/>
      <c r="AK1882" s="123"/>
      <c r="AL1882" s="123"/>
      <c r="AM1882" s="123"/>
      <c r="AN1882" s="123"/>
      <c r="AO1882" s="123"/>
      <c r="AP1882" s="120"/>
      <c r="AQ1882" s="125" t="str">
        <f>IFERROR(VLOOKUP(G1882,'#Location List#'!$C$3:$D$150,2,FALSE),"")</f>
        <v/>
      </c>
      <c r="AR1882" s="125" t="str">
        <f>IFERROR(VLOOKUP(F1882,'#Location List#'!$Q$3:$R$1154,2,FALSE),"")</f>
        <v/>
      </c>
      <c r="AS1882" s="125" t="str">
        <f>IFERROR(VLOOKUP(V1882,'#Input Lists#'!$B$3:$D$46,3,FALSE),"")</f>
        <v/>
      </c>
      <c r="AT1882" s="125" t="str">
        <f>IFERROR(VLOOKUP(CONCATENATE(V1882," ",W1882),'#Input Lists#'!$K$3:$L$827,2,FALSE),"")</f>
        <v/>
      </c>
      <c r="AU1882" s="125">
        <f>IFERROR(VLOOKUP(AA1882,'#Input Lists#'!$BU$3:$BV$8,2,FALSE),"")</f>
        <v>1</v>
      </c>
      <c r="AV1882" s="118" t="str">
        <f>IFERROR(VLOOKUP(AB1882,'#Input Lists#'!$BO$3:$BP$9,2,FALSE),"")</f>
        <v/>
      </c>
      <c r="AW1882" s="118">
        <f>IFERROR(VLOOKUP(AC1882,'#Input Lists#'!$BL$3:$BM$7,2,FALSE),"")</f>
        <v>1</v>
      </c>
      <c r="AX1882" s="52" t="e">
        <f>VLOOKUP(AQ1882,'#Location List#'!$D$3:$K$150,4,FALSE)</f>
        <v>#N/A</v>
      </c>
      <c r="AY1882" s="273" t="e">
        <f>VLOOKUP(AX1882,'#Location List#'!$Z$3:$AA$13,2,FALSE)</f>
        <v>#N/A</v>
      </c>
      <c r="AZ1882" s="126" t="e">
        <f>VLOOKUP($AT1882,'#Input Lists#'!$L$3:$S$1033,6,FALSE)</f>
        <v>#N/A</v>
      </c>
      <c r="BA1882" s="239" t="e">
        <f>VLOOKUP($AT1882,'#Input Lists#'!$L$3:$S$833,7,FALSE)</f>
        <v>#N/A</v>
      </c>
      <c r="BB1882" s="239" t="e">
        <f>VLOOKUP($AT1882,'#Input Lists#'!$L$3:$S$833,8,FALSE)</f>
        <v>#N/A</v>
      </c>
      <c r="BC1882" s="91" t="str">
        <f t="shared" si="182"/>
        <v/>
      </c>
      <c r="BD1882" s="91" t="str">
        <f t="shared" si="183"/>
        <v/>
      </c>
      <c r="BE1882" s="15" t="str">
        <f t="shared" si="184"/>
        <v/>
      </c>
      <c r="BF1882" s="92" t="str">
        <f t="shared" si="185"/>
        <v>No Sighting Date</v>
      </c>
    </row>
    <row r="1883" spans="1:58" x14ac:dyDescent="0.25">
      <c r="A1883" s="118">
        <v>1878</v>
      </c>
      <c r="B1883" s="119"/>
      <c r="C1883" s="120"/>
      <c r="D1883" s="121"/>
      <c r="E1883" s="121"/>
      <c r="F1883" s="236"/>
      <c r="G1883" s="122" t="str">
        <f>IFERROR(VLOOKUP(F1883,'#Location List#'!$U$3:$V$1154,2,FALSE),"")</f>
        <v/>
      </c>
      <c r="H1883" s="120"/>
      <c r="I1883" s="120"/>
      <c r="J1883" s="120"/>
      <c r="K1883" s="120"/>
      <c r="L1883" s="120"/>
      <c r="M1883" s="120"/>
      <c r="N1883" s="120"/>
      <c r="O1883" s="120"/>
      <c r="P1883" s="120"/>
      <c r="Q1883" s="120"/>
      <c r="R1883" s="120"/>
      <c r="S1883" s="120"/>
      <c r="T1883" s="205">
        <f t="shared" si="180"/>
        <v>0</v>
      </c>
      <c r="U1883" s="205">
        <f t="shared" si="181"/>
        <v>0</v>
      </c>
      <c r="V1883" s="210"/>
      <c r="W1883" s="210"/>
      <c r="X1883" s="23" t="str">
        <f>IFERROR(VLOOKUP(AT1883,'#Input Lists#'!$L$3:$AH$833,3,FALSE)," ")</f>
        <v xml:space="preserve"> </v>
      </c>
      <c r="Y1883" s="23" t="str">
        <f>IFERROR(VLOOKUP(AT1883,'#Input Lists#'!$L$3:$AH$833,5,FALSE)," ")</f>
        <v xml:space="preserve"> </v>
      </c>
      <c r="Z1883" s="206" t="str">
        <f>IFERROR(VLOOKUP(AT1883,'#Input Lists#'!$L$3:$AH$833,9,FALSE)," ")</f>
        <v xml:space="preserve"> </v>
      </c>
      <c r="AA1883" s="119" t="s">
        <v>1527</v>
      </c>
      <c r="AB1883" s="120"/>
      <c r="AC1883" s="123"/>
      <c r="AD1883" s="123"/>
      <c r="AE1883" s="123"/>
      <c r="AF1883" s="123"/>
      <c r="AG1883" s="123"/>
      <c r="AH1883" s="123"/>
      <c r="AI1883" s="123"/>
      <c r="AJ1883" s="123"/>
      <c r="AK1883" s="123"/>
      <c r="AL1883" s="123"/>
      <c r="AM1883" s="123"/>
      <c r="AN1883" s="123"/>
      <c r="AO1883" s="123"/>
      <c r="AP1883" s="120"/>
      <c r="AQ1883" s="125" t="str">
        <f>IFERROR(VLOOKUP(G1883,'#Location List#'!$C$3:$D$150,2,FALSE),"")</f>
        <v/>
      </c>
      <c r="AR1883" s="125" t="str">
        <f>IFERROR(VLOOKUP(F1883,'#Location List#'!$Q$3:$R$1154,2,FALSE),"")</f>
        <v/>
      </c>
      <c r="AS1883" s="125" t="str">
        <f>IFERROR(VLOOKUP(V1883,'#Input Lists#'!$B$3:$D$46,3,FALSE),"")</f>
        <v/>
      </c>
      <c r="AT1883" s="125" t="str">
        <f>IFERROR(VLOOKUP(CONCATENATE(V1883," ",W1883),'#Input Lists#'!$K$3:$L$827,2,FALSE),"")</f>
        <v/>
      </c>
      <c r="AU1883" s="125">
        <f>IFERROR(VLOOKUP(AA1883,'#Input Lists#'!$BU$3:$BV$8,2,FALSE),"")</f>
        <v>1</v>
      </c>
      <c r="AV1883" s="118" t="str">
        <f>IFERROR(VLOOKUP(AB1883,'#Input Lists#'!$BO$3:$BP$9,2,FALSE),"")</f>
        <v/>
      </c>
      <c r="AW1883" s="118">
        <f>IFERROR(VLOOKUP(AC1883,'#Input Lists#'!$BL$3:$BM$7,2,FALSE),"")</f>
        <v>1</v>
      </c>
      <c r="AX1883" s="52" t="e">
        <f>VLOOKUP(AQ1883,'#Location List#'!$D$3:$K$150,4,FALSE)</f>
        <v>#N/A</v>
      </c>
      <c r="AY1883" s="273" t="e">
        <f>VLOOKUP(AX1883,'#Location List#'!$Z$3:$AA$13,2,FALSE)</f>
        <v>#N/A</v>
      </c>
      <c r="AZ1883" s="126" t="e">
        <f>VLOOKUP($AT1883,'#Input Lists#'!$L$3:$S$1033,6,FALSE)</f>
        <v>#N/A</v>
      </c>
      <c r="BA1883" s="239" t="e">
        <f>VLOOKUP($AT1883,'#Input Lists#'!$L$3:$S$833,7,FALSE)</f>
        <v>#N/A</v>
      </c>
      <c r="BB1883" s="239" t="e">
        <f>VLOOKUP($AT1883,'#Input Lists#'!$L$3:$S$833,8,FALSE)</f>
        <v>#N/A</v>
      </c>
      <c r="BC1883" s="91" t="str">
        <f t="shared" si="182"/>
        <v/>
      </c>
      <c r="BD1883" s="91" t="str">
        <f t="shared" si="183"/>
        <v/>
      </c>
      <c r="BE1883" s="15" t="str">
        <f t="shared" si="184"/>
        <v/>
      </c>
      <c r="BF1883" s="92" t="str">
        <f t="shared" si="185"/>
        <v>No Sighting Date</v>
      </c>
    </row>
    <row r="1884" spans="1:58" x14ac:dyDescent="0.25">
      <c r="A1884" s="118">
        <v>1879</v>
      </c>
      <c r="B1884" s="119"/>
      <c r="C1884" s="120"/>
      <c r="D1884" s="121"/>
      <c r="E1884" s="121"/>
      <c r="F1884" s="236"/>
      <c r="G1884" s="122" t="str">
        <f>IFERROR(VLOOKUP(F1884,'#Location List#'!$U$3:$V$1154,2,FALSE),"")</f>
        <v/>
      </c>
      <c r="H1884" s="120"/>
      <c r="I1884" s="120"/>
      <c r="J1884" s="120"/>
      <c r="K1884" s="120"/>
      <c r="L1884" s="120"/>
      <c r="M1884" s="120"/>
      <c r="N1884" s="120"/>
      <c r="O1884" s="120"/>
      <c r="P1884" s="120"/>
      <c r="Q1884" s="120"/>
      <c r="R1884" s="120"/>
      <c r="S1884" s="120"/>
      <c r="T1884" s="205">
        <f t="shared" si="180"/>
        <v>0</v>
      </c>
      <c r="U1884" s="205">
        <f t="shared" si="181"/>
        <v>0</v>
      </c>
      <c r="V1884" s="210"/>
      <c r="W1884" s="210"/>
      <c r="X1884" s="23" t="str">
        <f>IFERROR(VLOOKUP(AT1884,'#Input Lists#'!$L$3:$AH$833,3,FALSE)," ")</f>
        <v xml:space="preserve"> </v>
      </c>
      <c r="Y1884" s="23" t="str">
        <f>IFERROR(VLOOKUP(AT1884,'#Input Lists#'!$L$3:$AH$833,5,FALSE)," ")</f>
        <v xml:space="preserve"> </v>
      </c>
      <c r="Z1884" s="206" t="str">
        <f>IFERROR(VLOOKUP(AT1884,'#Input Lists#'!$L$3:$AH$833,9,FALSE)," ")</f>
        <v xml:space="preserve"> </v>
      </c>
      <c r="AA1884" s="119" t="s">
        <v>1527</v>
      </c>
      <c r="AB1884" s="120"/>
      <c r="AC1884" s="123"/>
      <c r="AD1884" s="123"/>
      <c r="AE1884" s="123"/>
      <c r="AF1884" s="123"/>
      <c r="AG1884" s="123"/>
      <c r="AH1884" s="123"/>
      <c r="AI1884" s="123"/>
      <c r="AJ1884" s="123"/>
      <c r="AK1884" s="123"/>
      <c r="AL1884" s="123"/>
      <c r="AM1884" s="123"/>
      <c r="AN1884" s="123"/>
      <c r="AO1884" s="123"/>
      <c r="AP1884" s="120"/>
      <c r="AQ1884" s="125" t="str">
        <f>IFERROR(VLOOKUP(G1884,'#Location List#'!$C$3:$D$150,2,FALSE),"")</f>
        <v/>
      </c>
      <c r="AR1884" s="125" t="str">
        <f>IFERROR(VLOOKUP(F1884,'#Location List#'!$Q$3:$R$1154,2,FALSE),"")</f>
        <v/>
      </c>
      <c r="AS1884" s="125" t="str">
        <f>IFERROR(VLOOKUP(V1884,'#Input Lists#'!$B$3:$D$46,3,FALSE),"")</f>
        <v/>
      </c>
      <c r="AT1884" s="125" t="str">
        <f>IFERROR(VLOOKUP(CONCATENATE(V1884," ",W1884),'#Input Lists#'!$K$3:$L$827,2,FALSE),"")</f>
        <v/>
      </c>
      <c r="AU1884" s="125">
        <f>IFERROR(VLOOKUP(AA1884,'#Input Lists#'!$BU$3:$BV$8,2,FALSE),"")</f>
        <v>1</v>
      </c>
      <c r="AV1884" s="118" t="str">
        <f>IFERROR(VLOOKUP(AB1884,'#Input Lists#'!$BO$3:$BP$9,2,FALSE),"")</f>
        <v/>
      </c>
      <c r="AW1884" s="118">
        <f>IFERROR(VLOOKUP(AC1884,'#Input Lists#'!$BL$3:$BM$7,2,FALSE),"")</f>
        <v>1</v>
      </c>
      <c r="AX1884" s="52" t="e">
        <f>VLOOKUP(AQ1884,'#Location List#'!$D$3:$K$150,4,FALSE)</f>
        <v>#N/A</v>
      </c>
      <c r="AY1884" s="273" t="e">
        <f>VLOOKUP(AX1884,'#Location List#'!$Z$3:$AA$13,2,FALSE)</f>
        <v>#N/A</v>
      </c>
      <c r="AZ1884" s="126" t="e">
        <f>VLOOKUP($AT1884,'#Input Lists#'!$L$3:$S$1033,6,FALSE)</f>
        <v>#N/A</v>
      </c>
      <c r="BA1884" s="239" t="e">
        <f>VLOOKUP($AT1884,'#Input Lists#'!$L$3:$S$833,7,FALSE)</f>
        <v>#N/A</v>
      </c>
      <c r="BB1884" s="239" t="e">
        <f>VLOOKUP($AT1884,'#Input Lists#'!$L$3:$S$833,8,FALSE)</f>
        <v>#N/A</v>
      </c>
      <c r="BC1884" s="91" t="str">
        <f t="shared" si="182"/>
        <v/>
      </c>
      <c r="BD1884" s="91" t="str">
        <f t="shared" si="183"/>
        <v/>
      </c>
      <c r="BE1884" s="15" t="str">
        <f t="shared" si="184"/>
        <v/>
      </c>
      <c r="BF1884" s="92" t="str">
        <f t="shared" si="185"/>
        <v>No Sighting Date</v>
      </c>
    </row>
    <row r="1885" spans="1:58" x14ac:dyDescent="0.25">
      <c r="A1885" s="118">
        <v>1880</v>
      </c>
      <c r="B1885" s="119"/>
      <c r="C1885" s="120"/>
      <c r="D1885" s="121"/>
      <c r="E1885" s="121"/>
      <c r="F1885" s="236"/>
      <c r="G1885" s="122" t="str">
        <f>IFERROR(VLOOKUP(F1885,'#Location List#'!$U$3:$V$1154,2,FALSE),"")</f>
        <v/>
      </c>
      <c r="H1885" s="120"/>
      <c r="I1885" s="120"/>
      <c r="J1885" s="120"/>
      <c r="K1885" s="120"/>
      <c r="L1885" s="120"/>
      <c r="M1885" s="120"/>
      <c r="N1885" s="120"/>
      <c r="O1885" s="120"/>
      <c r="P1885" s="120"/>
      <c r="Q1885" s="120"/>
      <c r="R1885" s="120"/>
      <c r="S1885" s="120"/>
      <c r="T1885" s="205">
        <f t="shared" si="180"/>
        <v>0</v>
      </c>
      <c r="U1885" s="205">
        <f t="shared" si="181"/>
        <v>0</v>
      </c>
      <c r="V1885" s="210"/>
      <c r="W1885" s="210"/>
      <c r="X1885" s="23" t="str">
        <f>IFERROR(VLOOKUP(AT1885,'#Input Lists#'!$L$3:$AH$833,3,FALSE)," ")</f>
        <v xml:space="preserve"> </v>
      </c>
      <c r="Y1885" s="23" t="str">
        <f>IFERROR(VLOOKUP(AT1885,'#Input Lists#'!$L$3:$AH$833,5,FALSE)," ")</f>
        <v xml:space="preserve"> </v>
      </c>
      <c r="Z1885" s="206" t="str">
        <f>IFERROR(VLOOKUP(AT1885,'#Input Lists#'!$L$3:$AH$833,9,FALSE)," ")</f>
        <v xml:space="preserve"> </v>
      </c>
      <c r="AA1885" s="119" t="s">
        <v>1527</v>
      </c>
      <c r="AB1885" s="120"/>
      <c r="AC1885" s="123"/>
      <c r="AD1885" s="123"/>
      <c r="AE1885" s="123"/>
      <c r="AF1885" s="123"/>
      <c r="AG1885" s="123"/>
      <c r="AH1885" s="123"/>
      <c r="AI1885" s="123"/>
      <c r="AJ1885" s="123"/>
      <c r="AK1885" s="123"/>
      <c r="AL1885" s="123"/>
      <c r="AM1885" s="123"/>
      <c r="AN1885" s="123"/>
      <c r="AO1885" s="123"/>
      <c r="AP1885" s="120"/>
      <c r="AQ1885" s="125" t="str">
        <f>IFERROR(VLOOKUP(G1885,'#Location List#'!$C$3:$D$150,2,FALSE),"")</f>
        <v/>
      </c>
      <c r="AR1885" s="125" t="str">
        <f>IFERROR(VLOOKUP(F1885,'#Location List#'!$Q$3:$R$1154,2,FALSE),"")</f>
        <v/>
      </c>
      <c r="AS1885" s="125" t="str">
        <f>IFERROR(VLOOKUP(V1885,'#Input Lists#'!$B$3:$D$46,3,FALSE),"")</f>
        <v/>
      </c>
      <c r="AT1885" s="125" t="str">
        <f>IFERROR(VLOOKUP(CONCATENATE(V1885," ",W1885),'#Input Lists#'!$K$3:$L$827,2,FALSE),"")</f>
        <v/>
      </c>
      <c r="AU1885" s="125">
        <f>IFERROR(VLOOKUP(AA1885,'#Input Lists#'!$BU$3:$BV$8,2,FALSE),"")</f>
        <v>1</v>
      </c>
      <c r="AV1885" s="118" t="str">
        <f>IFERROR(VLOOKUP(AB1885,'#Input Lists#'!$BO$3:$BP$9,2,FALSE),"")</f>
        <v/>
      </c>
      <c r="AW1885" s="118">
        <f>IFERROR(VLOOKUP(AC1885,'#Input Lists#'!$BL$3:$BM$7,2,FALSE),"")</f>
        <v>1</v>
      </c>
      <c r="AX1885" s="52" t="e">
        <f>VLOOKUP(AQ1885,'#Location List#'!$D$3:$K$150,4,FALSE)</f>
        <v>#N/A</v>
      </c>
      <c r="AY1885" s="273" t="e">
        <f>VLOOKUP(AX1885,'#Location List#'!$Z$3:$AA$13,2,FALSE)</f>
        <v>#N/A</v>
      </c>
      <c r="AZ1885" s="126" t="e">
        <f>VLOOKUP($AT1885,'#Input Lists#'!$L$3:$S$1033,6,FALSE)</f>
        <v>#N/A</v>
      </c>
      <c r="BA1885" s="239" t="e">
        <f>VLOOKUP($AT1885,'#Input Lists#'!$L$3:$S$833,7,FALSE)</f>
        <v>#N/A</v>
      </c>
      <c r="BB1885" s="239" t="e">
        <f>VLOOKUP($AT1885,'#Input Lists#'!$L$3:$S$833,8,FALSE)</f>
        <v>#N/A</v>
      </c>
      <c r="BC1885" s="91" t="str">
        <f t="shared" si="182"/>
        <v/>
      </c>
      <c r="BD1885" s="91" t="str">
        <f t="shared" si="183"/>
        <v/>
      </c>
      <c r="BE1885" s="15" t="str">
        <f t="shared" si="184"/>
        <v/>
      </c>
      <c r="BF1885" s="92" t="str">
        <f t="shared" si="185"/>
        <v>No Sighting Date</v>
      </c>
    </row>
    <row r="1886" spans="1:58" x14ac:dyDescent="0.25">
      <c r="A1886" s="118">
        <v>1881</v>
      </c>
      <c r="B1886" s="119"/>
      <c r="C1886" s="120"/>
      <c r="D1886" s="121"/>
      <c r="E1886" s="121"/>
      <c r="F1886" s="236"/>
      <c r="G1886" s="122" t="str">
        <f>IFERROR(VLOOKUP(F1886,'#Location List#'!$U$3:$V$1154,2,FALSE),"")</f>
        <v/>
      </c>
      <c r="H1886" s="120"/>
      <c r="I1886" s="120"/>
      <c r="J1886" s="120"/>
      <c r="K1886" s="120"/>
      <c r="L1886" s="120"/>
      <c r="M1886" s="120"/>
      <c r="N1886" s="120"/>
      <c r="O1886" s="120"/>
      <c r="P1886" s="120"/>
      <c r="Q1886" s="120"/>
      <c r="R1886" s="120"/>
      <c r="S1886" s="120"/>
      <c r="T1886" s="205">
        <f t="shared" si="180"/>
        <v>0</v>
      </c>
      <c r="U1886" s="205">
        <f t="shared" si="181"/>
        <v>0</v>
      </c>
      <c r="V1886" s="210"/>
      <c r="W1886" s="210"/>
      <c r="X1886" s="23" t="str">
        <f>IFERROR(VLOOKUP(AT1886,'#Input Lists#'!$L$3:$AH$833,3,FALSE)," ")</f>
        <v xml:space="preserve"> </v>
      </c>
      <c r="Y1886" s="23" t="str">
        <f>IFERROR(VLOOKUP(AT1886,'#Input Lists#'!$L$3:$AH$833,5,FALSE)," ")</f>
        <v xml:space="preserve"> </v>
      </c>
      <c r="Z1886" s="206" t="str">
        <f>IFERROR(VLOOKUP(AT1886,'#Input Lists#'!$L$3:$AH$833,9,FALSE)," ")</f>
        <v xml:space="preserve"> </v>
      </c>
      <c r="AA1886" s="119" t="s">
        <v>1527</v>
      </c>
      <c r="AB1886" s="120"/>
      <c r="AC1886" s="123"/>
      <c r="AD1886" s="123"/>
      <c r="AE1886" s="123"/>
      <c r="AF1886" s="123"/>
      <c r="AG1886" s="123"/>
      <c r="AH1886" s="123"/>
      <c r="AI1886" s="123"/>
      <c r="AJ1886" s="123"/>
      <c r="AK1886" s="123"/>
      <c r="AL1886" s="123"/>
      <c r="AM1886" s="123"/>
      <c r="AN1886" s="123"/>
      <c r="AO1886" s="123"/>
      <c r="AP1886" s="120"/>
      <c r="AQ1886" s="125" t="str">
        <f>IFERROR(VLOOKUP(G1886,'#Location List#'!$C$3:$D$150,2,FALSE),"")</f>
        <v/>
      </c>
      <c r="AR1886" s="125" t="str">
        <f>IFERROR(VLOOKUP(F1886,'#Location List#'!$Q$3:$R$1154,2,FALSE),"")</f>
        <v/>
      </c>
      <c r="AS1886" s="125" t="str">
        <f>IFERROR(VLOOKUP(V1886,'#Input Lists#'!$B$3:$D$46,3,FALSE),"")</f>
        <v/>
      </c>
      <c r="AT1886" s="125" t="str">
        <f>IFERROR(VLOOKUP(CONCATENATE(V1886," ",W1886),'#Input Lists#'!$K$3:$L$827,2,FALSE),"")</f>
        <v/>
      </c>
      <c r="AU1886" s="125">
        <f>IFERROR(VLOOKUP(AA1886,'#Input Lists#'!$BU$3:$BV$8,2,FALSE),"")</f>
        <v>1</v>
      </c>
      <c r="AV1886" s="118" t="str">
        <f>IFERROR(VLOOKUP(AB1886,'#Input Lists#'!$BO$3:$BP$9,2,FALSE),"")</f>
        <v/>
      </c>
      <c r="AW1886" s="118">
        <f>IFERROR(VLOOKUP(AC1886,'#Input Lists#'!$BL$3:$BM$7,2,FALSE),"")</f>
        <v>1</v>
      </c>
      <c r="AX1886" s="52" t="e">
        <f>VLOOKUP(AQ1886,'#Location List#'!$D$3:$K$150,4,FALSE)</f>
        <v>#N/A</v>
      </c>
      <c r="AY1886" s="273" t="e">
        <f>VLOOKUP(AX1886,'#Location List#'!$Z$3:$AA$13,2,FALSE)</f>
        <v>#N/A</v>
      </c>
      <c r="AZ1886" s="126" t="e">
        <f>VLOOKUP($AT1886,'#Input Lists#'!$L$3:$S$1033,6,FALSE)</f>
        <v>#N/A</v>
      </c>
      <c r="BA1886" s="239" t="e">
        <f>VLOOKUP($AT1886,'#Input Lists#'!$L$3:$S$833,7,FALSE)</f>
        <v>#N/A</v>
      </c>
      <c r="BB1886" s="239" t="e">
        <f>VLOOKUP($AT1886,'#Input Lists#'!$L$3:$S$833,8,FALSE)</f>
        <v>#N/A</v>
      </c>
      <c r="BC1886" s="91" t="str">
        <f t="shared" si="182"/>
        <v/>
      </c>
      <c r="BD1886" s="91" t="str">
        <f t="shared" si="183"/>
        <v/>
      </c>
      <c r="BE1886" s="15" t="str">
        <f t="shared" si="184"/>
        <v/>
      </c>
      <c r="BF1886" s="92" t="str">
        <f t="shared" si="185"/>
        <v>No Sighting Date</v>
      </c>
    </row>
    <row r="1887" spans="1:58" x14ac:dyDescent="0.25">
      <c r="A1887" s="118">
        <v>1882</v>
      </c>
      <c r="B1887" s="119"/>
      <c r="C1887" s="120"/>
      <c r="D1887" s="121"/>
      <c r="E1887" s="121"/>
      <c r="F1887" s="236"/>
      <c r="G1887" s="122" t="str">
        <f>IFERROR(VLOOKUP(F1887,'#Location List#'!$U$3:$V$1154,2,FALSE),"")</f>
        <v/>
      </c>
      <c r="H1887" s="120"/>
      <c r="I1887" s="120"/>
      <c r="J1887" s="120"/>
      <c r="K1887" s="120"/>
      <c r="L1887" s="120"/>
      <c r="M1887" s="120"/>
      <c r="N1887" s="120"/>
      <c r="O1887" s="120"/>
      <c r="P1887" s="120"/>
      <c r="Q1887" s="120"/>
      <c r="R1887" s="120"/>
      <c r="S1887" s="120"/>
      <c r="T1887" s="205">
        <f t="shared" si="180"/>
        <v>0</v>
      </c>
      <c r="U1887" s="205">
        <f t="shared" si="181"/>
        <v>0</v>
      </c>
      <c r="V1887" s="210"/>
      <c r="W1887" s="210"/>
      <c r="X1887" s="23" t="str">
        <f>IFERROR(VLOOKUP(AT1887,'#Input Lists#'!$L$3:$AH$833,3,FALSE)," ")</f>
        <v xml:space="preserve"> </v>
      </c>
      <c r="Y1887" s="23" t="str">
        <f>IFERROR(VLOOKUP(AT1887,'#Input Lists#'!$L$3:$AH$833,5,FALSE)," ")</f>
        <v xml:space="preserve"> </v>
      </c>
      <c r="Z1887" s="206" t="str">
        <f>IFERROR(VLOOKUP(AT1887,'#Input Lists#'!$L$3:$AH$833,9,FALSE)," ")</f>
        <v xml:space="preserve"> </v>
      </c>
      <c r="AA1887" s="119" t="s">
        <v>1527</v>
      </c>
      <c r="AB1887" s="120"/>
      <c r="AC1887" s="123"/>
      <c r="AD1887" s="123"/>
      <c r="AE1887" s="123"/>
      <c r="AF1887" s="123"/>
      <c r="AG1887" s="123"/>
      <c r="AH1887" s="123"/>
      <c r="AI1887" s="123"/>
      <c r="AJ1887" s="123"/>
      <c r="AK1887" s="123"/>
      <c r="AL1887" s="123"/>
      <c r="AM1887" s="123"/>
      <c r="AN1887" s="123"/>
      <c r="AO1887" s="123"/>
      <c r="AP1887" s="120"/>
      <c r="AQ1887" s="125" t="str">
        <f>IFERROR(VLOOKUP(G1887,'#Location List#'!$C$3:$D$150,2,FALSE),"")</f>
        <v/>
      </c>
      <c r="AR1887" s="125" t="str">
        <f>IFERROR(VLOOKUP(F1887,'#Location List#'!$Q$3:$R$1154,2,FALSE),"")</f>
        <v/>
      </c>
      <c r="AS1887" s="125" t="str">
        <f>IFERROR(VLOOKUP(V1887,'#Input Lists#'!$B$3:$D$46,3,FALSE),"")</f>
        <v/>
      </c>
      <c r="AT1887" s="125" t="str">
        <f>IFERROR(VLOOKUP(CONCATENATE(V1887," ",W1887),'#Input Lists#'!$K$3:$L$827,2,FALSE),"")</f>
        <v/>
      </c>
      <c r="AU1887" s="125">
        <f>IFERROR(VLOOKUP(AA1887,'#Input Lists#'!$BU$3:$BV$8,2,FALSE),"")</f>
        <v>1</v>
      </c>
      <c r="AV1887" s="118" t="str">
        <f>IFERROR(VLOOKUP(AB1887,'#Input Lists#'!$BO$3:$BP$9,2,FALSE),"")</f>
        <v/>
      </c>
      <c r="AW1887" s="118">
        <f>IFERROR(VLOOKUP(AC1887,'#Input Lists#'!$BL$3:$BM$7,2,FALSE),"")</f>
        <v>1</v>
      </c>
      <c r="AX1887" s="52" t="e">
        <f>VLOOKUP(AQ1887,'#Location List#'!$D$3:$K$150,4,FALSE)</f>
        <v>#N/A</v>
      </c>
      <c r="AY1887" s="273" t="e">
        <f>VLOOKUP(AX1887,'#Location List#'!$Z$3:$AA$13,2,FALSE)</f>
        <v>#N/A</v>
      </c>
      <c r="AZ1887" s="126" t="e">
        <f>VLOOKUP($AT1887,'#Input Lists#'!$L$3:$S$1033,6,FALSE)</f>
        <v>#N/A</v>
      </c>
      <c r="BA1887" s="239" t="e">
        <f>VLOOKUP($AT1887,'#Input Lists#'!$L$3:$S$833,7,FALSE)</f>
        <v>#N/A</v>
      </c>
      <c r="BB1887" s="239" t="e">
        <f>VLOOKUP($AT1887,'#Input Lists#'!$L$3:$S$833,8,FALSE)</f>
        <v>#N/A</v>
      </c>
      <c r="BC1887" s="91" t="str">
        <f t="shared" si="182"/>
        <v/>
      </c>
      <c r="BD1887" s="91" t="str">
        <f t="shared" si="183"/>
        <v/>
      </c>
      <c r="BE1887" s="15" t="str">
        <f t="shared" si="184"/>
        <v/>
      </c>
      <c r="BF1887" s="92" t="str">
        <f t="shared" si="185"/>
        <v>No Sighting Date</v>
      </c>
    </row>
    <row r="1888" spans="1:58" x14ac:dyDescent="0.25">
      <c r="A1888" s="118">
        <v>1883</v>
      </c>
      <c r="B1888" s="119"/>
      <c r="C1888" s="120"/>
      <c r="D1888" s="121"/>
      <c r="E1888" s="121"/>
      <c r="F1888" s="236"/>
      <c r="G1888" s="122" t="str">
        <f>IFERROR(VLOOKUP(F1888,'#Location List#'!$U$3:$V$1154,2,FALSE),"")</f>
        <v/>
      </c>
      <c r="H1888" s="120"/>
      <c r="I1888" s="120"/>
      <c r="J1888" s="120"/>
      <c r="K1888" s="120"/>
      <c r="L1888" s="120"/>
      <c r="M1888" s="120"/>
      <c r="N1888" s="120"/>
      <c r="O1888" s="120"/>
      <c r="P1888" s="120"/>
      <c r="Q1888" s="120"/>
      <c r="R1888" s="120"/>
      <c r="S1888" s="120"/>
      <c r="T1888" s="205">
        <f t="shared" si="180"/>
        <v>0</v>
      </c>
      <c r="U1888" s="205">
        <f t="shared" si="181"/>
        <v>0</v>
      </c>
      <c r="V1888" s="210"/>
      <c r="W1888" s="210"/>
      <c r="X1888" s="23" t="str">
        <f>IFERROR(VLOOKUP(AT1888,'#Input Lists#'!$L$3:$AH$833,3,FALSE)," ")</f>
        <v xml:space="preserve"> </v>
      </c>
      <c r="Y1888" s="23" t="str">
        <f>IFERROR(VLOOKUP(AT1888,'#Input Lists#'!$L$3:$AH$833,5,FALSE)," ")</f>
        <v xml:space="preserve"> </v>
      </c>
      <c r="Z1888" s="206" t="str">
        <f>IFERROR(VLOOKUP(AT1888,'#Input Lists#'!$L$3:$AH$833,9,FALSE)," ")</f>
        <v xml:space="preserve"> </v>
      </c>
      <c r="AA1888" s="119" t="s">
        <v>1527</v>
      </c>
      <c r="AB1888" s="120"/>
      <c r="AC1888" s="123"/>
      <c r="AD1888" s="123"/>
      <c r="AE1888" s="123"/>
      <c r="AF1888" s="123"/>
      <c r="AG1888" s="123"/>
      <c r="AH1888" s="123"/>
      <c r="AI1888" s="123"/>
      <c r="AJ1888" s="123"/>
      <c r="AK1888" s="123"/>
      <c r="AL1888" s="123"/>
      <c r="AM1888" s="123"/>
      <c r="AN1888" s="123"/>
      <c r="AO1888" s="123"/>
      <c r="AP1888" s="120"/>
      <c r="AQ1888" s="125" t="str">
        <f>IFERROR(VLOOKUP(G1888,'#Location List#'!$C$3:$D$150,2,FALSE),"")</f>
        <v/>
      </c>
      <c r="AR1888" s="125" t="str">
        <f>IFERROR(VLOOKUP(F1888,'#Location List#'!$Q$3:$R$1154,2,FALSE),"")</f>
        <v/>
      </c>
      <c r="AS1888" s="125" t="str">
        <f>IFERROR(VLOOKUP(V1888,'#Input Lists#'!$B$3:$D$46,3,FALSE),"")</f>
        <v/>
      </c>
      <c r="AT1888" s="125" t="str">
        <f>IFERROR(VLOOKUP(CONCATENATE(V1888," ",W1888),'#Input Lists#'!$K$3:$L$827,2,FALSE),"")</f>
        <v/>
      </c>
      <c r="AU1888" s="125">
        <f>IFERROR(VLOOKUP(AA1888,'#Input Lists#'!$BU$3:$BV$8,2,FALSE),"")</f>
        <v>1</v>
      </c>
      <c r="AV1888" s="118" t="str">
        <f>IFERROR(VLOOKUP(AB1888,'#Input Lists#'!$BO$3:$BP$9,2,FALSE),"")</f>
        <v/>
      </c>
      <c r="AW1888" s="118">
        <f>IFERROR(VLOOKUP(AC1888,'#Input Lists#'!$BL$3:$BM$7,2,FALSE),"")</f>
        <v>1</v>
      </c>
      <c r="AX1888" s="52" t="e">
        <f>VLOOKUP(AQ1888,'#Location List#'!$D$3:$K$150,4,FALSE)</f>
        <v>#N/A</v>
      </c>
      <c r="AY1888" s="273" t="e">
        <f>VLOOKUP(AX1888,'#Location List#'!$Z$3:$AA$13,2,FALSE)</f>
        <v>#N/A</v>
      </c>
      <c r="AZ1888" s="126" t="e">
        <f>VLOOKUP($AT1888,'#Input Lists#'!$L$3:$S$1033,6,FALSE)</f>
        <v>#N/A</v>
      </c>
      <c r="BA1888" s="239" t="e">
        <f>VLOOKUP($AT1888,'#Input Lists#'!$L$3:$S$833,7,FALSE)</f>
        <v>#N/A</v>
      </c>
      <c r="BB1888" s="239" t="e">
        <f>VLOOKUP($AT1888,'#Input Lists#'!$L$3:$S$833,8,FALSE)</f>
        <v>#N/A</v>
      </c>
      <c r="BC1888" s="91" t="str">
        <f t="shared" si="182"/>
        <v/>
      </c>
      <c r="BD1888" s="91" t="str">
        <f t="shared" si="183"/>
        <v/>
      </c>
      <c r="BE1888" s="15" t="str">
        <f t="shared" si="184"/>
        <v/>
      </c>
      <c r="BF1888" s="92" t="str">
        <f t="shared" si="185"/>
        <v>No Sighting Date</v>
      </c>
    </row>
    <row r="1889" spans="1:58" x14ac:dyDescent="0.25">
      <c r="A1889" s="118">
        <v>1884</v>
      </c>
      <c r="B1889" s="119"/>
      <c r="C1889" s="120"/>
      <c r="D1889" s="121"/>
      <c r="E1889" s="121"/>
      <c r="F1889" s="236"/>
      <c r="G1889" s="122" t="str">
        <f>IFERROR(VLOOKUP(F1889,'#Location List#'!$U$3:$V$1154,2,FALSE),"")</f>
        <v/>
      </c>
      <c r="H1889" s="120"/>
      <c r="I1889" s="120"/>
      <c r="J1889" s="120"/>
      <c r="K1889" s="120"/>
      <c r="L1889" s="120"/>
      <c r="M1889" s="120"/>
      <c r="N1889" s="120"/>
      <c r="O1889" s="120"/>
      <c r="P1889" s="120"/>
      <c r="Q1889" s="120"/>
      <c r="R1889" s="120"/>
      <c r="S1889" s="120"/>
      <c r="T1889" s="205">
        <f t="shared" si="180"/>
        <v>0</v>
      </c>
      <c r="U1889" s="205">
        <f t="shared" si="181"/>
        <v>0</v>
      </c>
      <c r="V1889" s="210"/>
      <c r="W1889" s="210"/>
      <c r="X1889" s="23" t="str">
        <f>IFERROR(VLOOKUP(AT1889,'#Input Lists#'!$L$3:$AH$833,3,FALSE)," ")</f>
        <v xml:space="preserve"> </v>
      </c>
      <c r="Y1889" s="23" t="str">
        <f>IFERROR(VLOOKUP(AT1889,'#Input Lists#'!$L$3:$AH$833,5,FALSE)," ")</f>
        <v xml:space="preserve"> </v>
      </c>
      <c r="Z1889" s="206" t="str">
        <f>IFERROR(VLOOKUP(AT1889,'#Input Lists#'!$L$3:$AH$833,9,FALSE)," ")</f>
        <v xml:space="preserve"> </v>
      </c>
      <c r="AA1889" s="119" t="s">
        <v>1527</v>
      </c>
      <c r="AB1889" s="120"/>
      <c r="AC1889" s="123"/>
      <c r="AD1889" s="123"/>
      <c r="AE1889" s="123"/>
      <c r="AF1889" s="123"/>
      <c r="AG1889" s="123"/>
      <c r="AH1889" s="123"/>
      <c r="AI1889" s="123"/>
      <c r="AJ1889" s="123"/>
      <c r="AK1889" s="123"/>
      <c r="AL1889" s="123"/>
      <c r="AM1889" s="123"/>
      <c r="AN1889" s="123"/>
      <c r="AO1889" s="123"/>
      <c r="AP1889" s="120"/>
      <c r="AQ1889" s="125" t="str">
        <f>IFERROR(VLOOKUP(G1889,'#Location List#'!$C$3:$D$150,2,FALSE),"")</f>
        <v/>
      </c>
      <c r="AR1889" s="125" t="str">
        <f>IFERROR(VLOOKUP(F1889,'#Location List#'!$Q$3:$R$1154,2,FALSE),"")</f>
        <v/>
      </c>
      <c r="AS1889" s="125" t="str">
        <f>IFERROR(VLOOKUP(V1889,'#Input Lists#'!$B$3:$D$46,3,FALSE),"")</f>
        <v/>
      </c>
      <c r="AT1889" s="125" t="str">
        <f>IFERROR(VLOOKUP(CONCATENATE(V1889," ",W1889),'#Input Lists#'!$K$3:$L$827,2,FALSE),"")</f>
        <v/>
      </c>
      <c r="AU1889" s="125">
        <f>IFERROR(VLOOKUP(AA1889,'#Input Lists#'!$BU$3:$BV$8,2,FALSE),"")</f>
        <v>1</v>
      </c>
      <c r="AV1889" s="118" t="str">
        <f>IFERROR(VLOOKUP(AB1889,'#Input Lists#'!$BO$3:$BP$9,2,FALSE),"")</f>
        <v/>
      </c>
      <c r="AW1889" s="118">
        <f>IFERROR(VLOOKUP(AC1889,'#Input Lists#'!$BL$3:$BM$7,2,FALSE),"")</f>
        <v>1</v>
      </c>
      <c r="AX1889" s="52" t="e">
        <f>VLOOKUP(AQ1889,'#Location List#'!$D$3:$K$150,4,FALSE)</f>
        <v>#N/A</v>
      </c>
      <c r="AY1889" s="273" t="e">
        <f>VLOOKUP(AX1889,'#Location List#'!$Z$3:$AA$13,2,FALSE)</f>
        <v>#N/A</v>
      </c>
      <c r="AZ1889" s="126" t="e">
        <f>VLOOKUP($AT1889,'#Input Lists#'!$L$3:$S$1033,6,FALSE)</f>
        <v>#N/A</v>
      </c>
      <c r="BA1889" s="239" t="e">
        <f>VLOOKUP($AT1889,'#Input Lists#'!$L$3:$S$833,7,FALSE)</f>
        <v>#N/A</v>
      </c>
      <c r="BB1889" s="239" t="e">
        <f>VLOOKUP($AT1889,'#Input Lists#'!$L$3:$S$833,8,FALSE)</f>
        <v>#N/A</v>
      </c>
      <c r="BC1889" s="91" t="str">
        <f t="shared" si="182"/>
        <v/>
      </c>
      <c r="BD1889" s="91" t="str">
        <f t="shared" si="183"/>
        <v/>
      </c>
      <c r="BE1889" s="15" t="str">
        <f t="shared" si="184"/>
        <v/>
      </c>
      <c r="BF1889" s="92" t="str">
        <f t="shared" si="185"/>
        <v>No Sighting Date</v>
      </c>
    </row>
    <row r="1890" spans="1:58" x14ac:dyDescent="0.25">
      <c r="A1890" s="118">
        <v>1885</v>
      </c>
      <c r="B1890" s="119"/>
      <c r="C1890" s="120"/>
      <c r="D1890" s="121"/>
      <c r="E1890" s="121"/>
      <c r="F1890" s="236"/>
      <c r="G1890" s="122" t="str">
        <f>IFERROR(VLOOKUP(F1890,'#Location List#'!$U$3:$V$1154,2,FALSE),"")</f>
        <v/>
      </c>
      <c r="H1890" s="120"/>
      <c r="I1890" s="120"/>
      <c r="J1890" s="120"/>
      <c r="K1890" s="120"/>
      <c r="L1890" s="120"/>
      <c r="M1890" s="120"/>
      <c r="N1890" s="120"/>
      <c r="O1890" s="120"/>
      <c r="P1890" s="120"/>
      <c r="Q1890" s="120"/>
      <c r="R1890" s="120"/>
      <c r="S1890" s="120"/>
      <c r="T1890" s="205">
        <f t="shared" si="180"/>
        <v>0</v>
      </c>
      <c r="U1890" s="205">
        <f t="shared" si="181"/>
        <v>0</v>
      </c>
      <c r="V1890" s="210"/>
      <c r="W1890" s="210"/>
      <c r="X1890" s="23" t="str">
        <f>IFERROR(VLOOKUP(AT1890,'#Input Lists#'!$L$3:$AH$833,3,FALSE)," ")</f>
        <v xml:space="preserve"> </v>
      </c>
      <c r="Y1890" s="23" t="str">
        <f>IFERROR(VLOOKUP(AT1890,'#Input Lists#'!$L$3:$AH$833,5,FALSE)," ")</f>
        <v xml:space="preserve"> </v>
      </c>
      <c r="Z1890" s="206" t="str">
        <f>IFERROR(VLOOKUP(AT1890,'#Input Lists#'!$L$3:$AH$833,9,FALSE)," ")</f>
        <v xml:space="preserve"> </v>
      </c>
      <c r="AA1890" s="119" t="s">
        <v>1527</v>
      </c>
      <c r="AB1890" s="120"/>
      <c r="AC1890" s="123"/>
      <c r="AD1890" s="123"/>
      <c r="AE1890" s="123"/>
      <c r="AF1890" s="123"/>
      <c r="AG1890" s="123"/>
      <c r="AH1890" s="123"/>
      <c r="AI1890" s="123"/>
      <c r="AJ1890" s="123"/>
      <c r="AK1890" s="123"/>
      <c r="AL1890" s="123"/>
      <c r="AM1890" s="123"/>
      <c r="AN1890" s="123"/>
      <c r="AO1890" s="123"/>
      <c r="AP1890" s="120"/>
      <c r="AQ1890" s="125" t="str">
        <f>IFERROR(VLOOKUP(G1890,'#Location List#'!$C$3:$D$150,2,FALSE),"")</f>
        <v/>
      </c>
      <c r="AR1890" s="125" t="str">
        <f>IFERROR(VLOOKUP(F1890,'#Location List#'!$Q$3:$R$1154,2,FALSE),"")</f>
        <v/>
      </c>
      <c r="AS1890" s="125" t="str">
        <f>IFERROR(VLOOKUP(V1890,'#Input Lists#'!$B$3:$D$46,3,FALSE),"")</f>
        <v/>
      </c>
      <c r="AT1890" s="125" t="str">
        <f>IFERROR(VLOOKUP(CONCATENATE(V1890," ",W1890),'#Input Lists#'!$K$3:$L$827,2,FALSE),"")</f>
        <v/>
      </c>
      <c r="AU1890" s="125">
        <f>IFERROR(VLOOKUP(AA1890,'#Input Lists#'!$BU$3:$BV$8,2,FALSE),"")</f>
        <v>1</v>
      </c>
      <c r="AV1890" s="118" t="str">
        <f>IFERROR(VLOOKUP(AB1890,'#Input Lists#'!$BO$3:$BP$9,2,FALSE),"")</f>
        <v/>
      </c>
      <c r="AW1890" s="118">
        <f>IFERROR(VLOOKUP(AC1890,'#Input Lists#'!$BL$3:$BM$7,2,FALSE),"")</f>
        <v>1</v>
      </c>
      <c r="AX1890" s="52" t="e">
        <f>VLOOKUP(AQ1890,'#Location List#'!$D$3:$K$150,4,FALSE)</f>
        <v>#N/A</v>
      </c>
      <c r="AY1890" s="273" t="e">
        <f>VLOOKUP(AX1890,'#Location List#'!$Z$3:$AA$13,2,FALSE)</f>
        <v>#N/A</v>
      </c>
      <c r="AZ1890" s="126" t="e">
        <f>VLOOKUP($AT1890,'#Input Lists#'!$L$3:$S$1033,6,FALSE)</f>
        <v>#N/A</v>
      </c>
      <c r="BA1890" s="239" t="e">
        <f>VLOOKUP($AT1890,'#Input Lists#'!$L$3:$S$833,7,FALSE)</f>
        <v>#N/A</v>
      </c>
      <c r="BB1890" s="239" t="e">
        <f>VLOOKUP($AT1890,'#Input Lists#'!$L$3:$S$833,8,FALSE)</f>
        <v>#N/A</v>
      </c>
      <c r="BC1890" s="91" t="str">
        <f t="shared" si="182"/>
        <v/>
      </c>
      <c r="BD1890" s="91" t="str">
        <f t="shared" si="183"/>
        <v/>
      </c>
      <c r="BE1890" s="15" t="str">
        <f t="shared" si="184"/>
        <v/>
      </c>
      <c r="BF1890" s="92" t="str">
        <f t="shared" si="185"/>
        <v>No Sighting Date</v>
      </c>
    </row>
    <row r="1891" spans="1:58" x14ac:dyDescent="0.25">
      <c r="A1891" s="118">
        <v>1886</v>
      </c>
      <c r="B1891" s="119"/>
      <c r="C1891" s="120"/>
      <c r="D1891" s="121"/>
      <c r="E1891" s="121"/>
      <c r="F1891" s="236"/>
      <c r="G1891" s="122" t="str">
        <f>IFERROR(VLOOKUP(F1891,'#Location List#'!$U$3:$V$1154,2,FALSE),"")</f>
        <v/>
      </c>
      <c r="H1891" s="120"/>
      <c r="I1891" s="120"/>
      <c r="J1891" s="120"/>
      <c r="K1891" s="120"/>
      <c r="L1891" s="120"/>
      <c r="M1891" s="120"/>
      <c r="N1891" s="120"/>
      <c r="O1891" s="120"/>
      <c r="P1891" s="120"/>
      <c r="Q1891" s="120"/>
      <c r="R1891" s="120"/>
      <c r="S1891" s="120"/>
      <c r="T1891" s="205">
        <f t="shared" si="180"/>
        <v>0</v>
      </c>
      <c r="U1891" s="205">
        <f t="shared" si="181"/>
        <v>0</v>
      </c>
      <c r="V1891" s="210"/>
      <c r="W1891" s="210"/>
      <c r="X1891" s="23" t="str">
        <f>IFERROR(VLOOKUP(AT1891,'#Input Lists#'!$L$3:$AH$833,3,FALSE)," ")</f>
        <v xml:space="preserve"> </v>
      </c>
      <c r="Y1891" s="23" t="str">
        <f>IFERROR(VLOOKUP(AT1891,'#Input Lists#'!$L$3:$AH$833,5,FALSE)," ")</f>
        <v xml:space="preserve"> </v>
      </c>
      <c r="Z1891" s="206" t="str">
        <f>IFERROR(VLOOKUP(AT1891,'#Input Lists#'!$L$3:$AH$833,9,FALSE)," ")</f>
        <v xml:space="preserve"> </v>
      </c>
      <c r="AA1891" s="119" t="s">
        <v>1527</v>
      </c>
      <c r="AB1891" s="120"/>
      <c r="AC1891" s="123"/>
      <c r="AD1891" s="123"/>
      <c r="AE1891" s="123"/>
      <c r="AF1891" s="123"/>
      <c r="AG1891" s="123"/>
      <c r="AH1891" s="123"/>
      <c r="AI1891" s="123"/>
      <c r="AJ1891" s="123"/>
      <c r="AK1891" s="123"/>
      <c r="AL1891" s="123"/>
      <c r="AM1891" s="123"/>
      <c r="AN1891" s="123"/>
      <c r="AO1891" s="123"/>
      <c r="AP1891" s="120"/>
      <c r="AQ1891" s="125" t="str">
        <f>IFERROR(VLOOKUP(G1891,'#Location List#'!$C$3:$D$150,2,FALSE),"")</f>
        <v/>
      </c>
      <c r="AR1891" s="125" t="str">
        <f>IFERROR(VLOOKUP(F1891,'#Location List#'!$Q$3:$R$1154,2,FALSE),"")</f>
        <v/>
      </c>
      <c r="AS1891" s="125" t="str">
        <f>IFERROR(VLOOKUP(V1891,'#Input Lists#'!$B$3:$D$46,3,FALSE),"")</f>
        <v/>
      </c>
      <c r="AT1891" s="125" t="str">
        <f>IFERROR(VLOOKUP(CONCATENATE(V1891," ",W1891),'#Input Lists#'!$K$3:$L$827,2,FALSE),"")</f>
        <v/>
      </c>
      <c r="AU1891" s="125">
        <f>IFERROR(VLOOKUP(AA1891,'#Input Lists#'!$BU$3:$BV$8,2,FALSE),"")</f>
        <v>1</v>
      </c>
      <c r="AV1891" s="118" t="str">
        <f>IFERROR(VLOOKUP(AB1891,'#Input Lists#'!$BO$3:$BP$9,2,FALSE),"")</f>
        <v/>
      </c>
      <c r="AW1891" s="118">
        <f>IFERROR(VLOOKUP(AC1891,'#Input Lists#'!$BL$3:$BM$7,2,FALSE),"")</f>
        <v>1</v>
      </c>
      <c r="AX1891" s="52" t="e">
        <f>VLOOKUP(AQ1891,'#Location List#'!$D$3:$K$150,4,FALSE)</f>
        <v>#N/A</v>
      </c>
      <c r="AY1891" s="273" t="e">
        <f>VLOOKUP(AX1891,'#Location List#'!$Z$3:$AA$13,2,FALSE)</f>
        <v>#N/A</v>
      </c>
      <c r="AZ1891" s="126" t="e">
        <f>VLOOKUP($AT1891,'#Input Lists#'!$L$3:$S$1033,6,FALSE)</f>
        <v>#N/A</v>
      </c>
      <c r="BA1891" s="239" t="e">
        <f>VLOOKUP($AT1891,'#Input Lists#'!$L$3:$S$833,7,FALSE)</f>
        <v>#N/A</v>
      </c>
      <c r="BB1891" s="239" t="e">
        <f>VLOOKUP($AT1891,'#Input Lists#'!$L$3:$S$833,8,FALSE)</f>
        <v>#N/A</v>
      </c>
      <c r="BC1891" s="91" t="str">
        <f t="shared" si="182"/>
        <v/>
      </c>
      <c r="BD1891" s="91" t="str">
        <f t="shared" si="183"/>
        <v/>
      </c>
      <c r="BE1891" s="15" t="str">
        <f t="shared" si="184"/>
        <v/>
      </c>
      <c r="BF1891" s="92" t="str">
        <f t="shared" si="185"/>
        <v>No Sighting Date</v>
      </c>
    </row>
    <row r="1892" spans="1:58" x14ac:dyDescent="0.25">
      <c r="A1892" s="118">
        <v>1887</v>
      </c>
      <c r="B1892" s="119"/>
      <c r="C1892" s="120"/>
      <c r="D1892" s="121"/>
      <c r="E1892" s="121"/>
      <c r="F1892" s="236"/>
      <c r="G1892" s="122" t="str">
        <f>IFERROR(VLOOKUP(F1892,'#Location List#'!$U$3:$V$1154,2,FALSE),"")</f>
        <v/>
      </c>
      <c r="H1892" s="120"/>
      <c r="I1892" s="120"/>
      <c r="J1892" s="120"/>
      <c r="K1892" s="120"/>
      <c r="L1892" s="120"/>
      <c r="M1892" s="120"/>
      <c r="N1892" s="120"/>
      <c r="O1892" s="120"/>
      <c r="P1892" s="120"/>
      <c r="Q1892" s="120"/>
      <c r="R1892" s="120"/>
      <c r="S1892" s="120"/>
      <c r="T1892" s="205">
        <f t="shared" si="180"/>
        <v>0</v>
      </c>
      <c r="U1892" s="205">
        <f t="shared" si="181"/>
        <v>0</v>
      </c>
      <c r="V1892" s="210"/>
      <c r="W1892" s="210"/>
      <c r="X1892" s="23" t="str">
        <f>IFERROR(VLOOKUP(AT1892,'#Input Lists#'!$L$3:$AH$833,3,FALSE)," ")</f>
        <v xml:space="preserve"> </v>
      </c>
      <c r="Y1892" s="23" t="str">
        <f>IFERROR(VLOOKUP(AT1892,'#Input Lists#'!$L$3:$AH$833,5,FALSE)," ")</f>
        <v xml:space="preserve"> </v>
      </c>
      <c r="Z1892" s="206" t="str">
        <f>IFERROR(VLOOKUP(AT1892,'#Input Lists#'!$L$3:$AH$833,9,FALSE)," ")</f>
        <v xml:space="preserve"> </v>
      </c>
      <c r="AA1892" s="119" t="s">
        <v>1527</v>
      </c>
      <c r="AB1892" s="120"/>
      <c r="AC1892" s="123"/>
      <c r="AD1892" s="123"/>
      <c r="AE1892" s="123"/>
      <c r="AF1892" s="123"/>
      <c r="AG1892" s="123"/>
      <c r="AH1892" s="123"/>
      <c r="AI1892" s="123"/>
      <c r="AJ1892" s="123"/>
      <c r="AK1892" s="123"/>
      <c r="AL1892" s="123"/>
      <c r="AM1892" s="123"/>
      <c r="AN1892" s="123"/>
      <c r="AO1892" s="123"/>
      <c r="AP1892" s="120"/>
      <c r="AQ1892" s="125" t="str">
        <f>IFERROR(VLOOKUP(G1892,'#Location List#'!$C$3:$D$150,2,FALSE),"")</f>
        <v/>
      </c>
      <c r="AR1892" s="125" t="str">
        <f>IFERROR(VLOOKUP(F1892,'#Location List#'!$Q$3:$R$1154,2,FALSE),"")</f>
        <v/>
      </c>
      <c r="AS1892" s="125" t="str">
        <f>IFERROR(VLOOKUP(V1892,'#Input Lists#'!$B$3:$D$46,3,FALSE),"")</f>
        <v/>
      </c>
      <c r="AT1892" s="125" t="str">
        <f>IFERROR(VLOOKUP(CONCATENATE(V1892," ",W1892),'#Input Lists#'!$K$3:$L$827,2,FALSE),"")</f>
        <v/>
      </c>
      <c r="AU1892" s="125">
        <f>IFERROR(VLOOKUP(AA1892,'#Input Lists#'!$BU$3:$BV$8,2,FALSE),"")</f>
        <v>1</v>
      </c>
      <c r="AV1892" s="118" t="str">
        <f>IFERROR(VLOOKUP(AB1892,'#Input Lists#'!$BO$3:$BP$9,2,FALSE),"")</f>
        <v/>
      </c>
      <c r="AW1892" s="118">
        <f>IFERROR(VLOOKUP(AC1892,'#Input Lists#'!$BL$3:$BM$7,2,FALSE),"")</f>
        <v>1</v>
      </c>
      <c r="AX1892" s="52" t="e">
        <f>VLOOKUP(AQ1892,'#Location List#'!$D$3:$K$150,4,FALSE)</f>
        <v>#N/A</v>
      </c>
      <c r="AY1892" s="273" t="e">
        <f>VLOOKUP(AX1892,'#Location List#'!$Z$3:$AA$13,2,FALSE)</f>
        <v>#N/A</v>
      </c>
      <c r="AZ1892" s="126" t="e">
        <f>VLOOKUP($AT1892,'#Input Lists#'!$L$3:$S$1033,6,FALSE)</f>
        <v>#N/A</v>
      </c>
      <c r="BA1892" s="239" t="e">
        <f>VLOOKUP($AT1892,'#Input Lists#'!$L$3:$S$833,7,FALSE)</f>
        <v>#N/A</v>
      </c>
      <c r="BB1892" s="239" t="e">
        <f>VLOOKUP($AT1892,'#Input Lists#'!$L$3:$S$833,8,FALSE)</f>
        <v>#N/A</v>
      </c>
      <c r="BC1892" s="91" t="str">
        <f t="shared" si="182"/>
        <v/>
      </c>
      <c r="BD1892" s="91" t="str">
        <f t="shared" si="183"/>
        <v/>
      </c>
      <c r="BE1892" s="15" t="str">
        <f t="shared" si="184"/>
        <v/>
      </c>
      <c r="BF1892" s="92" t="str">
        <f t="shared" si="185"/>
        <v>No Sighting Date</v>
      </c>
    </row>
    <row r="1893" spans="1:58" x14ac:dyDescent="0.25">
      <c r="A1893" s="118">
        <v>1888</v>
      </c>
      <c r="B1893" s="119"/>
      <c r="C1893" s="120"/>
      <c r="D1893" s="121"/>
      <c r="E1893" s="121"/>
      <c r="F1893" s="236"/>
      <c r="G1893" s="122" t="str">
        <f>IFERROR(VLOOKUP(F1893,'#Location List#'!$U$3:$V$1154,2,FALSE),"")</f>
        <v/>
      </c>
      <c r="H1893" s="120"/>
      <c r="I1893" s="120"/>
      <c r="J1893" s="120"/>
      <c r="K1893" s="120"/>
      <c r="L1893" s="120"/>
      <c r="M1893" s="120"/>
      <c r="N1893" s="120"/>
      <c r="O1893" s="120"/>
      <c r="P1893" s="120"/>
      <c r="Q1893" s="120"/>
      <c r="R1893" s="120"/>
      <c r="S1893" s="120"/>
      <c r="T1893" s="205">
        <f t="shared" si="180"/>
        <v>0</v>
      </c>
      <c r="U1893" s="205">
        <f t="shared" si="181"/>
        <v>0</v>
      </c>
      <c r="V1893" s="210"/>
      <c r="W1893" s="210"/>
      <c r="X1893" s="23" t="str">
        <f>IFERROR(VLOOKUP(AT1893,'#Input Lists#'!$L$3:$AH$833,3,FALSE)," ")</f>
        <v xml:space="preserve"> </v>
      </c>
      <c r="Y1893" s="23" t="str">
        <f>IFERROR(VLOOKUP(AT1893,'#Input Lists#'!$L$3:$AH$833,5,FALSE)," ")</f>
        <v xml:space="preserve"> </v>
      </c>
      <c r="Z1893" s="206" t="str">
        <f>IFERROR(VLOOKUP(AT1893,'#Input Lists#'!$L$3:$AH$833,9,FALSE)," ")</f>
        <v xml:space="preserve"> </v>
      </c>
      <c r="AA1893" s="119" t="s">
        <v>1527</v>
      </c>
      <c r="AB1893" s="120"/>
      <c r="AC1893" s="123"/>
      <c r="AD1893" s="123"/>
      <c r="AE1893" s="123"/>
      <c r="AF1893" s="123"/>
      <c r="AG1893" s="123"/>
      <c r="AH1893" s="123"/>
      <c r="AI1893" s="123"/>
      <c r="AJ1893" s="123"/>
      <c r="AK1893" s="123"/>
      <c r="AL1893" s="123"/>
      <c r="AM1893" s="123"/>
      <c r="AN1893" s="123"/>
      <c r="AO1893" s="123"/>
      <c r="AP1893" s="120"/>
      <c r="AQ1893" s="125" t="str">
        <f>IFERROR(VLOOKUP(G1893,'#Location List#'!$C$3:$D$150,2,FALSE),"")</f>
        <v/>
      </c>
      <c r="AR1893" s="125" t="str">
        <f>IFERROR(VLOOKUP(F1893,'#Location List#'!$Q$3:$R$1154,2,FALSE),"")</f>
        <v/>
      </c>
      <c r="AS1893" s="125" t="str">
        <f>IFERROR(VLOOKUP(V1893,'#Input Lists#'!$B$3:$D$46,3,FALSE),"")</f>
        <v/>
      </c>
      <c r="AT1893" s="125" t="str">
        <f>IFERROR(VLOOKUP(CONCATENATE(V1893," ",W1893),'#Input Lists#'!$K$3:$L$827,2,FALSE),"")</f>
        <v/>
      </c>
      <c r="AU1893" s="125">
        <f>IFERROR(VLOOKUP(AA1893,'#Input Lists#'!$BU$3:$BV$8,2,FALSE),"")</f>
        <v>1</v>
      </c>
      <c r="AV1893" s="118" t="str">
        <f>IFERROR(VLOOKUP(AB1893,'#Input Lists#'!$BO$3:$BP$9,2,FALSE),"")</f>
        <v/>
      </c>
      <c r="AW1893" s="118">
        <f>IFERROR(VLOOKUP(AC1893,'#Input Lists#'!$BL$3:$BM$7,2,FALSE),"")</f>
        <v>1</v>
      </c>
      <c r="AX1893" s="52" t="e">
        <f>VLOOKUP(AQ1893,'#Location List#'!$D$3:$K$150,4,FALSE)</f>
        <v>#N/A</v>
      </c>
      <c r="AY1893" s="273" t="e">
        <f>VLOOKUP(AX1893,'#Location List#'!$Z$3:$AA$13,2,FALSE)</f>
        <v>#N/A</v>
      </c>
      <c r="AZ1893" s="126" t="e">
        <f>VLOOKUP($AT1893,'#Input Lists#'!$L$3:$S$1033,6,FALSE)</f>
        <v>#N/A</v>
      </c>
      <c r="BA1893" s="239" t="e">
        <f>VLOOKUP($AT1893,'#Input Lists#'!$L$3:$S$833,7,FALSE)</f>
        <v>#N/A</v>
      </c>
      <c r="BB1893" s="239" t="e">
        <f>VLOOKUP($AT1893,'#Input Lists#'!$L$3:$S$833,8,FALSE)</f>
        <v>#N/A</v>
      </c>
      <c r="BC1893" s="91" t="str">
        <f t="shared" si="182"/>
        <v/>
      </c>
      <c r="BD1893" s="91" t="str">
        <f t="shared" si="183"/>
        <v/>
      </c>
      <c r="BE1893" s="15" t="str">
        <f t="shared" si="184"/>
        <v/>
      </c>
      <c r="BF1893" s="92" t="str">
        <f t="shared" si="185"/>
        <v>No Sighting Date</v>
      </c>
    </row>
    <row r="1894" spans="1:58" x14ac:dyDescent="0.25">
      <c r="A1894" s="118">
        <v>1889</v>
      </c>
      <c r="B1894" s="119"/>
      <c r="C1894" s="120"/>
      <c r="D1894" s="121"/>
      <c r="E1894" s="121"/>
      <c r="F1894" s="236"/>
      <c r="G1894" s="122" t="str">
        <f>IFERROR(VLOOKUP(F1894,'#Location List#'!$U$3:$V$1154,2,FALSE),"")</f>
        <v/>
      </c>
      <c r="H1894" s="120"/>
      <c r="I1894" s="120"/>
      <c r="J1894" s="120"/>
      <c r="K1894" s="120"/>
      <c r="L1894" s="120"/>
      <c r="M1894" s="120"/>
      <c r="N1894" s="120"/>
      <c r="O1894" s="120"/>
      <c r="P1894" s="120"/>
      <c r="Q1894" s="120"/>
      <c r="R1894" s="120"/>
      <c r="S1894" s="120"/>
      <c r="T1894" s="205">
        <f t="shared" si="180"/>
        <v>0</v>
      </c>
      <c r="U1894" s="205">
        <f t="shared" si="181"/>
        <v>0</v>
      </c>
      <c r="V1894" s="210"/>
      <c r="W1894" s="210"/>
      <c r="X1894" s="23" t="str">
        <f>IFERROR(VLOOKUP(AT1894,'#Input Lists#'!$L$3:$AH$833,3,FALSE)," ")</f>
        <v xml:space="preserve"> </v>
      </c>
      <c r="Y1894" s="23" t="str">
        <f>IFERROR(VLOOKUP(AT1894,'#Input Lists#'!$L$3:$AH$833,5,FALSE)," ")</f>
        <v xml:space="preserve"> </v>
      </c>
      <c r="Z1894" s="206" t="str">
        <f>IFERROR(VLOOKUP(AT1894,'#Input Lists#'!$L$3:$AH$833,9,FALSE)," ")</f>
        <v xml:space="preserve"> </v>
      </c>
      <c r="AA1894" s="119" t="s">
        <v>1527</v>
      </c>
      <c r="AB1894" s="120"/>
      <c r="AC1894" s="123"/>
      <c r="AD1894" s="123"/>
      <c r="AE1894" s="123"/>
      <c r="AF1894" s="123"/>
      <c r="AG1894" s="123"/>
      <c r="AH1894" s="123"/>
      <c r="AI1894" s="123"/>
      <c r="AJ1894" s="123"/>
      <c r="AK1894" s="123"/>
      <c r="AL1894" s="123"/>
      <c r="AM1894" s="123"/>
      <c r="AN1894" s="123"/>
      <c r="AO1894" s="123"/>
      <c r="AP1894" s="120"/>
      <c r="AQ1894" s="125" t="str">
        <f>IFERROR(VLOOKUP(G1894,'#Location List#'!$C$3:$D$150,2,FALSE),"")</f>
        <v/>
      </c>
      <c r="AR1894" s="125" t="str">
        <f>IFERROR(VLOOKUP(F1894,'#Location List#'!$Q$3:$R$1154,2,FALSE),"")</f>
        <v/>
      </c>
      <c r="AS1894" s="125" t="str">
        <f>IFERROR(VLOOKUP(V1894,'#Input Lists#'!$B$3:$D$46,3,FALSE),"")</f>
        <v/>
      </c>
      <c r="AT1894" s="125" t="str">
        <f>IFERROR(VLOOKUP(CONCATENATE(V1894," ",W1894),'#Input Lists#'!$K$3:$L$827,2,FALSE),"")</f>
        <v/>
      </c>
      <c r="AU1894" s="125">
        <f>IFERROR(VLOOKUP(AA1894,'#Input Lists#'!$BU$3:$BV$8,2,FALSE),"")</f>
        <v>1</v>
      </c>
      <c r="AV1894" s="118" t="str">
        <f>IFERROR(VLOOKUP(AB1894,'#Input Lists#'!$BO$3:$BP$9,2,FALSE),"")</f>
        <v/>
      </c>
      <c r="AW1894" s="118">
        <f>IFERROR(VLOOKUP(AC1894,'#Input Lists#'!$BL$3:$BM$7,2,FALSE),"")</f>
        <v>1</v>
      </c>
      <c r="AX1894" s="52" t="e">
        <f>VLOOKUP(AQ1894,'#Location List#'!$D$3:$K$150,4,FALSE)</f>
        <v>#N/A</v>
      </c>
      <c r="AY1894" s="273" t="e">
        <f>VLOOKUP(AX1894,'#Location List#'!$Z$3:$AA$13,2,FALSE)</f>
        <v>#N/A</v>
      </c>
      <c r="AZ1894" s="126" t="e">
        <f>VLOOKUP($AT1894,'#Input Lists#'!$L$3:$S$1033,6,FALSE)</f>
        <v>#N/A</v>
      </c>
      <c r="BA1894" s="239" t="e">
        <f>VLOOKUP($AT1894,'#Input Lists#'!$L$3:$S$833,7,FALSE)</f>
        <v>#N/A</v>
      </c>
      <c r="BB1894" s="239" t="e">
        <f>VLOOKUP($AT1894,'#Input Lists#'!$L$3:$S$833,8,FALSE)</f>
        <v>#N/A</v>
      </c>
      <c r="BC1894" s="91" t="str">
        <f t="shared" si="182"/>
        <v/>
      </c>
      <c r="BD1894" s="91" t="str">
        <f t="shared" si="183"/>
        <v/>
      </c>
      <c r="BE1894" s="15" t="str">
        <f t="shared" si="184"/>
        <v/>
      </c>
      <c r="BF1894" s="92" t="str">
        <f t="shared" si="185"/>
        <v>No Sighting Date</v>
      </c>
    </row>
    <row r="1895" spans="1:58" x14ac:dyDescent="0.25">
      <c r="A1895" s="118">
        <v>1890</v>
      </c>
      <c r="B1895" s="119"/>
      <c r="C1895" s="120"/>
      <c r="D1895" s="121"/>
      <c r="E1895" s="121"/>
      <c r="F1895" s="236"/>
      <c r="G1895" s="122" t="str">
        <f>IFERROR(VLOOKUP(F1895,'#Location List#'!$U$3:$V$1154,2,FALSE),"")</f>
        <v/>
      </c>
      <c r="H1895" s="120"/>
      <c r="I1895" s="120"/>
      <c r="J1895" s="120"/>
      <c r="K1895" s="120"/>
      <c r="L1895" s="120"/>
      <c r="M1895" s="120"/>
      <c r="N1895" s="120"/>
      <c r="O1895" s="120"/>
      <c r="P1895" s="120"/>
      <c r="Q1895" s="120"/>
      <c r="R1895" s="120"/>
      <c r="S1895" s="120"/>
      <c r="T1895" s="205">
        <f t="shared" si="180"/>
        <v>0</v>
      </c>
      <c r="U1895" s="205">
        <f t="shared" si="181"/>
        <v>0</v>
      </c>
      <c r="V1895" s="210"/>
      <c r="W1895" s="210"/>
      <c r="X1895" s="23" t="str">
        <f>IFERROR(VLOOKUP(AT1895,'#Input Lists#'!$L$3:$AH$833,3,FALSE)," ")</f>
        <v xml:space="preserve"> </v>
      </c>
      <c r="Y1895" s="23" t="str">
        <f>IFERROR(VLOOKUP(AT1895,'#Input Lists#'!$L$3:$AH$833,5,FALSE)," ")</f>
        <v xml:space="preserve"> </v>
      </c>
      <c r="Z1895" s="206" t="str">
        <f>IFERROR(VLOOKUP(AT1895,'#Input Lists#'!$L$3:$AH$833,9,FALSE)," ")</f>
        <v xml:space="preserve"> </v>
      </c>
      <c r="AA1895" s="119" t="s">
        <v>1527</v>
      </c>
      <c r="AB1895" s="120"/>
      <c r="AC1895" s="123"/>
      <c r="AD1895" s="123"/>
      <c r="AE1895" s="123"/>
      <c r="AF1895" s="123"/>
      <c r="AG1895" s="123"/>
      <c r="AH1895" s="123"/>
      <c r="AI1895" s="123"/>
      <c r="AJ1895" s="123"/>
      <c r="AK1895" s="123"/>
      <c r="AL1895" s="123"/>
      <c r="AM1895" s="123"/>
      <c r="AN1895" s="123"/>
      <c r="AO1895" s="123"/>
      <c r="AP1895" s="120"/>
      <c r="AQ1895" s="125" t="str">
        <f>IFERROR(VLOOKUP(G1895,'#Location List#'!$C$3:$D$150,2,FALSE),"")</f>
        <v/>
      </c>
      <c r="AR1895" s="125" t="str">
        <f>IFERROR(VLOOKUP(F1895,'#Location List#'!$Q$3:$R$1154,2,FALSE),"")</f>
        <v/>
      </c>
      <c r="AS1895" s="125" t="str">
        <f>IFERROR(VLOOKUP(V1895,'#Input Lists#'!$B$3:$D$46,3,FALSE),"")</f>
        <v/>
      </c>
      <c r="AT1895" s="125" t="str">
        <f>IFERROR(VLOOKUP(CONCATENATE(V1895," ",W1895),'#Input Lists#'!$K$3:$L$827,2,FALSE),"")</f>
        <v/>
      </c>
      <c r="AU1895" s="125">
        <f>IFERROR(VLOOKUP(AA1895,'#Input Lists#'!$BU$3:$BV$8,2,FALSE),"")</f>
        <v>1</v>
      </c>
      <c r="AV1895" s="118" t="str">
        <f>IFERROR(VLOOKUP(AB1895,'#Input Lists#'!$BO$3:$BP$9,2,FALSE),"")</f>
        <v/>
      </c>
      <c r="AW1895" s="118">
        <f>IFERROR(VLOOKUP(AC1895,'#Input Lists#'!$BL$3:$BM$7,2,FALSE),"")</f>
        <v>1</v>
      </c>
      <c r="AX1895" s="52" t="e">
        <f>VLOOKUP(AQ1895,'#Location List#'!$D$3:$K$150,4,FALSE)</f>
        <v>#N/A</v>
      </c>
      <c r="AY1895" s="273" t="e">
        <f>VLOOKUP(AX1895,'#Location List#'!$Z$3:$AA$13,2,FALSE)</f>
        <v>#N/A</v>
      </c>
      <c r="AZ1895" s="126" t="e">
        <f>VLOOKUP($AT1895,'#Input Lists#'!$L$3:$S$1033,6,FALSE)</f>
        <v>#N/A</v>
      </c>
      <c r="BA1895" s="239" t="e">
        <f>VLOOKUP($AT1895,'#Input Lists#'!$L$3:$S$833,7,FALSE)</f>
        <v>#N/A</v>
      </c>
      <c r="BB1895" s="239" t="e">
        <f>VLOOKUP($AT1895,'#Input Lists#'!$L$3:$S$833,8,FALSE)</f>
        <v>#N/A</v>
      </c>
      <c r="BC1895" s="91" t="str">
        <f t="shared" si="182"/>
        <v/>
      </c>
      <c r="BD1895" s="91" t="str">
        <f t="shared" si="183"/>
        <v/>
      </c>
      <c r="BE1895" s="15" t="str">
        <f t="shared" si="184"/>
        <v/>
      </c>
      <c r="BF1895" s="92" t="str">
        <f t="shared" si="185"/>
        <v>No Sighting Date</v>
      </c>
    </row>
    <row r="1896" spans="1:58" x14ac:dyDescent="0.25">
      <c r="A1896" s="118">
        <v>1891</v>
      </c>
      <c r="B1896" s="119"/>
      <c r="C1896" s="120"/>
      <c r="D1896" s="121"/>
      <c r="E1896" s="121"/>
      <c r="F1896" s="236"/>
      <c r="G1896" s="122" t="str">
        <f>IFERROR(VLOOKUP(F1896,'#Location List#'!$U$3:$V$1154,2,FALSE),"")</f>
        <v/>
      </c>
      <c r="H1896" s="120"/>
      <c r="I1896" s="120"/>
      <c r="J1896" s="120"/>
      <c r="K1896" s="120"/>
      <c r="L1896" s="120"/>
      <c r="M1896" s="120"/>
      <c r="N1896" s="120"/>
      <c r="O1896" s="120"/>
      <c r="P1896" s="120"/>
      <c r="Q1896" s="120"/>
      <c r="R1896" s="120"/>
      <c r="S1896" s="120"/>
      <c r="T1896" s="205">
        <f t="shared" si="180"/>
        <v>0</v>
      </c>
      <c r="U1896" s="205">
        <f t="shared" si="181"/>
        <v>0</v>
      </c>
      <c r="V1896" s="210"/>
      <c r="W1896" s="210"/>
      <c r="X1896" s="23" t="str">
        <f>IFERROR(VLOOKUP(AT1896,'#Input Lists#'!$L$3:$AH$833,3,FALSE)," ")</f>
        <v xml:space="preserve"> </v>
      </c>
      <c r="Y1896" s="23" t="str">
        <f>IFERROR(VLOOKUP(AT1896,'#Input Lists#'!$L$3:$AH$833,5,FALSE)," ")</f>
        <v xml:space="preserve"> </v>
      </c>
      <c r="Z1896" s="206" t="str">
        <f>IFERROR(VLOOKUP(AT1896,'#Input Lists#'!$L$3:$AH$833,9,FALSE)," ")</f>
        <v xml:space="preserve"> </v>
      </c>
      <c r="AA1896" s="119" t="s">
        <v>1527</v>
      </c>
      <c r="AB1896" s="120"/>
      <c r="AC1896" s="123"/>
      <c r="AD1896" s="123"/>
      <c r="AE1896" s="123"/>
      <c r="AF1896" s="123"/>
      <c r="AG1896" s="123"/>
      <c r="AH1896" s="123"/>
      <c r="AI1896" s="123"/>
      <c r="AJ1896" s="123"/>
      <c r="AK1896" s="123"/>
      <c r="AL1896" s="123"/>
      <c r="AM1896" s="123"/>
      <c r="AN1896" s="123"/>
      <c r="AO1896" s="123"/>
      <c r="AP1896" s="120"/>
      <c r="AQ1896" s="125" t="str">
        <f>IFERROR(VLOOKUP(G1896,'#Location List#'!$C$3:$D$150,2,FALSE),"")</f>
        <v/>
      </c>
      <c r="AR1896" s="125" t="str">
        <f>IFERROR(VLOOKUP(F1896,'#Location List#'!$Q$3:$R$1154,2,FALSE),"")</f>
        <v/>
      </c>
      <c r="AS1896" s="125" t="str">
        <f>IFERROR(VLOOKUP(V1896,'#Input Lists#'!$B$3:$D$46,3,FALSE),"")</f>
        <v/>
      </c>
      <c r="AT1896" s="125" t="str">
        <f>IFERROR(VLOOKUP(CONCATENATE(V1896," ",W1896),'#Input Lists#'!$K$3:$L$827,2,FALSE),"")</f>
        <v/>
      </c>
      <c r="AU1896" s="125">
        <f>IFERROR(VLOOKUP(AA1896,'#Input Lists#'!$BU$3:$BV$8,2,FALSE),"")</f>
        <v>1</v>
      </c>
      <c r="AV1896" s="118" t="str">
        <f>IFERROR(VLOOKUP(AB1896,'#Input Lists#'!$BO$3:$BP$9,2,FALSE),"")</f>
        <v/>
      </c>
      <c r="AW1896" s="118">
        <f>IFERROR(VLOOKUP(AC1896,'#Input Lists#'!$BL$3:$BM$7,2,FALSE),"")</f>
        <v>1</v>
      </c>
      <c r="AX1896" s="52" t="e">
        <f>VLOOKUP(AQ1896,'#Location List#'!$D$3:$K$150,4,FALSE)</f>
        <v>#N/A</v>
      </c>
      <c r="AY1896" s="273" t="e">
        <f>VLOOKUP(AX1896,'#Location List#'!$Z$3:$AA$13,2,FALSE)</f>
        <v>#N/A</v>
      </c>
      <c r="AZ1896" s="126" t="e">
        <f>VLOOKUP($AT1896,'#Input Lists#'!$L$3:$S$1033,6,FALSE)</f>
        <v>#N/A</v>
      </c>
      <c r="BA1896" s="239" t="e">
        <f>VLOOKUP($AT1896,'#Input Lists#'!$L$3:$S$833,7,FALSE)</f>
        <v>#N/A</v>
      </c>
      <c r="BB1896" s="239" t="e">
        <f>VLOOKUP($AT1896,'#Input Lists#'!$L$3:$S$833,8,FALSE)</f>
        <v>#N/A</v>
      </c>
      <c r="BC1896" s="91" t="str">
        <f t="shared" si="182"/>
        <v/>
      </c>
      <c r="BD1896" s="91" t="str">
        <f t="shared" si="183"/>
        <v/>
      </c>
      <c r="BE1896" s="15" t="str">
        <f t="shared" si="184"/>
        <v/>
      </c>
      <c r="BF1896" s="92" t="str">
        <f t="shared" si="185"/>
        <v>No Sighting Date</v>
      </c>
    </row>
    <row r="1897" spans="1:58" x14ac:dyDescent="0.25">
      <c r="A1897" s="118">
        <v>1892</v>
      </c>
      <c r="B1897" s="119"/>
      <c r="C1897" s="120"/>
      <c r="D1897" s="121"/>
      <c r="E1897" s="121"/>
      <c r="F1897" s="236"/>
      <c r="G1897" s="122" t="str">
        <f>IFERROR(VLOOKUP(F1897,'#Location List#'!$U$3:$V$1154,2,FALSE),"")</f>
        <v/>
      </c>
      <c r="H1897" s="120"/>
      <c r="I1897" s="120"/>
      <c r="J1897" s="120"/>
      <c r="K1897" s="120"/>
      <c r="L1897" s="120"/>
      <c r="M1897" s="120"/>
      <c r="N1897" s="120"/>
      <c r="O1897" s="120"/>
      <c r="P1897" s="120"/>
      <c r="Q1897" s="120"/>
      <c r="R1897" s="120"/>
      <c r="S1897" s="120"/>
      <c r="T1897" s="205">
        <f t="shared" si="180"/>
        <v>0</v>
      </c>
      <c r="U1897" s="205">
        <f t="shared" si="181"/>
        <v>0</v>
      </c>
      <c r="V1897" s="210"/>
      <c r="W1897" s="210"/>
      <c r="X1897" s="23" t="str">
        <f>IFERROR(VLOOKUP(AT1897,'#Input Lists#'!$L$3:$AH$833,3,FALSE)," ")</f>
        <v xml:space="preserve"> </v>
      </c>
      <c r="Y1897" s="23" t="str">
        <f>IFERROR(VLOOKUP(AT1897,'#Input Lists#'!$L$3:$AH$833,5,FALSE)," ")</f>
        <v xml:space="preserve"> </v>
      </c>
      <c r="Z1897" s="206" t="str">
        <f>IFERROR(VLOOKUP(AT1897,'#Input Lists#'!$L$3:$AH$833,9,FALSE)," ")</f>
        <v xml:space="preserve"> </v>
      </c>
      <c r="AA1897" s="119" t="s">
        <v>1527</v>
      </c>
      <c r="AB1897" s="120"/>
      <c r="AC1897" s="123"/>
      <c r="AD1897" s="123"/>
      <c r="AE1897" s="123"/>
      <c r="AF1897" s="123"/>
      <c r="AG1897" s="123"/>
      <c r="AH1897" s="123"/>
      <c r="AI1897" s="123"/>
      <c r="AJ1897" s="123"/>
      <c r="AK1897" s="123"/>
      <c r="AL1897" s="123"/>
      <c r="AM1897" s="123"/>
      <c r="AN1897" s="123"/>
      <c r="AO1897" s="123"/>
      <c r="AP1897" s="120"/>
      <c r="AQ1897" s="125" t="str">
        <f>IFERROR(VLOOKUP(G1897,'#Location List#'!$C$3:$D$150,2,FALSE),"")</f>
        <v/>
      </c>
      <c r="AR1897" s="125" t="str">
        <f>IFERROR(VLOOKUP(F1897,'#Location List#'!$Q$3:$R$1154,2,FALSE),"")</f>
        <v/>
      </c>
      <c r="AS1897" s="125" t="str">
        <f>IFERROR(VLOOKUP(V1897,'#Input Lists#'!$B$3:$D$46,3,FALSE),"")</f>
        <v/>
      </c>
      <c r="AT1897" s="125" t="str">
        <f>IFERROR(VLOOKUP(CONCATENATE(V1897," ",W1897),'#Input Lists#'!$K$3:$L$827,2,FALSE),"")</f>
        <v/>
      </c>
      <c r="AU1897" s="125">
        <f>IFERROR(VLOOKUP(AA1897,'#Input Lists#'!$BU$3:$BV$8,2,FALSE),"")</f>
        <v>1</v>
      </c>
      <c r="AV1897" s="118" t="str">
        <f>IFERROR(VLOOKUP(AB1897,'#Input Lists#'!$BO$3:$BP$9,2,FALSE),"")</f>
        <v/>
      </c>
      <c r="AW1897" s="118">
        <f>IFERROR(VLOOKUP(AC1897,'#Input Lists#'!$BL$3:$BM$7,2,FALSE),"")</f>
        <v>1</v>
      </c>
      <c r="AX1897" s="52" t="e">
        <f>VLOOKUP(AQ1897,'#Location List#'!$D$3:$K$150,4,FALSE)</f>
        <v>#N/A</v>
      </c>
      <c r="AY1897" s="273" t="e">
        <f>VLOOKUP(AX1897,'#Location List#'!$Z$3:$AA$13,2,FALSE)</f>
        <v>#N/A</v>
      </c>
      <c r="AZ1897" s="126" t="e">
        <f>VLOOKUP($AT1897,'#Input Lists#'!$L$3:$S$1033,6,FALSE)</f>
        <v>#N/A</v>
      </c>
      <c r="BA1897" s="239" t="e">
        <f>VLOOKUP($AT1897,'#Input Lists#'!$L$3:$S$833,7,FALSE)</f>
        <v>#N/A</v>
      </c>
      <c r="BB1897" s="239" t="e">
        <f>VLOOKUP($AT1897,'#Input Lists#'!$L$3:$S$833,8,FALSE)</f>
        <v>#N/A</v>
      </c>
      <c r="BC1897" s="91" t="str">
        <f t="shared" si="182"/>
        <v/>
      </c>
      <c r="BD1897" s="91" t="str">
        <f t="shared" si="183"/>
        <v/>
      </c>
      <c r="BE1897" s="15" t="str">
        <f t="shared" si="184"/>
        <v/>
      </c>
      <c r="BF1897" s="92" t="str">
        <f t="shared" si="185"/>
        <v>No Sighting Date</v>
      </c>
    </row>
    <row r="1898" spans="1:58" x14ac:dyDescent="0.25">
      <c r="A1898" s="118">
        <v>1893</v>
      </c>
      <c r="B1898" s="119"/>
      <c r="C1898" s="120"/>
      <c r="D1898" s="121"/>
      <c r="E1898" s="121"/>
      <c r="F1898" s="236"/>
      <c r="G1898" s="122" t="str">
        <f>IFERROR(VLOOKUP(F1898,'#Location List#'!$U$3:$V$1154,2,FALSE),"")</f>
        <v/>
      </c>
      <c r="H1898" s="120"/>
      <c r="I1898" s="120"/>
      <c r="J1898" s="120"/>
      <c r="K1898" s="120"/>
      <c r="L1898" s="120"/>
      <c r="M1898" s="120"/>
      <c r="N1898" s="120"/>
      <c r="O1898" s="120"/>
      <c r="P1898" s="120"/>
      <c r="Q1898" s="120"/>
      <c r="R1898" s="120"/>
      <c r="S1898" s="120"/>
      <c r="T1898" s="205">
        <f t="shared" si="180"/>
        <v>0</v>
      </c>
      <c r="U1898" s="205">
        <f t="shared" si="181"/>
        <v>0</v>
      </c>
      <c r="V1898" s="210"/>
      <c r="W1898" s="210"/>
      <c r="X1898" s="23" t="str">
        <f>IFERROR(VLOOKUP(AT1898,'#Input Lists#'!$L$3:$AH$833,3,FALSE)," ")</f>
        <v xml:space="preserve"> </v>
      </c>
      <c r="Y1898" s="23" t="str">
        <f>IFERROR(VLOOKUP(AT1898,'#Input Lists#'!$L$3:$AH$833,5,FALSE)," ")</f>
        <v xml:space="preserve"> </v>
      </c>
      <c r="Z1898" s="206" t="str">
        <f>IFERROR(VLOOKUP(AT1898,'#Input Lists#'!$L$3:$AH$833,9,FALSE)," ")</f>
        <v xml:space="preserve"> </v>
      </c>
      <c r="AA1898" s="119" t="s">
        <v>1527</v>
      </c>
      <c r="AB1898" s="120"/>
      <c r="AC1898" s="123"/>
      <c r="AD1898" s="123"/>
      <c r="AE1898" s="123"/>
      <c r="AF1898" s="123"/>
      <c r="AG1898" s="123"/>
      <c r="AH1898" s="123"/>
      <c r="AI1898" s="123"/>
      <c r="AJ1898" s="123"/>
      <c r="AK1898" s="123"/>
      <c r="AL1898" s="123"/>
      <c r="AM1898" s="123"/>
      <c r="AN1898" s="123"/>
      <c r="AO1898" s="123"/>
      <c r="AP1898" s="120"/>
      <c r="AQ1898" s="125" t="str">
        <f>IFERROR(VLOOKUP(G1898,'#Location List#'!$C$3:$D$150,2,FALSE),"")</f>
        <v/>
      </c>
      <c r="AR1898" s="125" t="str">
        <f>IFERROR(VLOOKUP(F1898,'#Location List#'!$Q$3:$R$1154,2,FALSE),"")</f>
        <v/>
      </c>
      <c r="AS1898" s="125" t="str">
        <f>IFERROR(VLOOKUP(V1898,'#Input Lists#'!$B$3:$D$46,3,FALSE),"")</f>
        <v/>
      </c>
      <c r="AT1898" s="125" t="str">
        <f>IFERROR(VLOOKUP(CONCATENATE(V1898," ",W1898),'#Input Lists#'!$K$3:$L$827,2,FALSE),"")</f>
        <v/>
      </c>
      <c r="AU1898" s="125">
        <f>IFERROR(VLOOKUP(AA1898,'#Input Lists#'!$BU$3:$BV$8,2,FALSE),"")</f>
        <v>1</v>
      </c>
      <c r="AV1898" s="118" t="str">
        <f>IFERROR(VLOOKUP(AB1898,'#Input Lists#'!$BO$3:$BP$9,2,FALSE),"")</f>
        <v/>
      </c>
      <c r="AW1898" s="118">
        <f>IFERROR(VLOOKUP(AC1898,'#Input Lists#'!$BL$3:$BM$7,2,FALSE),"")</f>
        <v>1</v>
      </c>
      <c r="AX1898" s="52" t="e">
        <f>VLOOKUP(AQ1898,'#Location List#'!$D$3:$K$150,4,FALSE)</f>
        <v>#N/A</v>
      </c>
      <c r="AY1898" s="273" t="e">
        <f>VLOOKUP(AX1898,'#Location List#'!$Z$3:$AA$13,2,FALSE)</f>
        <v>#N/A</v>
      </c>
      <c r="AZ1898" s="126" t="e">
        <f>VLOOKUP($AT1898,'#Input Lists#'!$L$3:$S$1033,6,FALSE)</f>
        <v>#N/A</v>
      </c>
      <c r="BA1898" s="239" t="e">
        <f>VLOOKUP($AT1898,'#Input Lists#'!$L$3:$S$833,7,FALSE)</f>
        <v>#N/A</v>
      </c>
      <c r="BB1898" s="239" t="e">
        <f>VLOOKUP($AT1898,'#Input Lists#'!$L$3:$S$833,8,FALSE)</f>
        <v>#N/A</v>
      </c>
      <c r="BC1898" s="91" t="str">
        <f t="shared" si="182"/>
        <v/>
      </c>
      <c r="BD1898" s="91" t="str">
        <f t="shared" si="183"/>
        <v/>
      </c>
      <c r="BE1898" s="15" t="str">
        <f t="shared" si="184"/>
        <v/>
      </c>
      <c r="BF1898" s="92" t="str">
        <f t="shared" si="185"/>
        <v>No Sighting Date</v>
      </c>
    </row>
    <row r="1899" spans="1:58" x14ac:dyDescent="0.25">
      <c r="A1899" s="118">
        <v>1894</v>
      </c>
      <c r="B1899" s="119"/>
      <c r="C1899" s="120"/>
      <c r="D1899" s="121"/>
      <c r="E1899" s="121"/>
      <c r="F1899" s="236"/>
      <c r="G1899" s="122" t="str">
        <f>IFERROR(VLOOKUP(F1899,'#Location List#'!$U$3:$V$1154,2,FALSE),"")</f>
        <v/>
      </c>
      <c r="H1899" s="120"/>
      <c r="I1899" s="120"/>
      <c r="J1899" s="120"/>
      <c r="K1899" s="120"/>
      <c r="L1899" s="120"/>
      <c r="M1899" s="120"/>
      <c r="N1899" s="120"/>
      <c r="O1899" s="120"/>
      <c r="P1899" s="120"/>
      <c r="Q1899" s="120"/>
      <c r="R1899" s="120"/>
      <c r="S1899" s="120"/>
      <c r="T1899" s="205">
        <f t="shared" si="180"/>
        <v>0</v>
      </c>
      <c r="U1899" s="205">
        <f t="shared" si="181"/>
        <v>0</v>
      </c>
      <c r="V1899" s="210"/>
      <c r="W1899" s="210"/>
      <c r="X1899" s="23" t="str">
        <f>IFERROR(VLOOKUP(AT1899,'#Input Lists#'!$L$3:$AH$833,3,FALSE)," ")</f>
        <v xml:space="preserve"> </v>
      </c>
      <c r="Y1899" s="23" t="str">
        <f>IFERROR(VLOOKUP(AT1899,'#Input Lists#'!$L$3:$AH$833,5,FALSE)," ")</f>
        <v xml:space="preserve"> </v>
      </c>
      <c r="Z1899" s="206" t="str">
        <f>IFERROR(VLOOKUP(AT1899,'#Input Lists#'!$L$3:$AH$833,9,FALSE)," ")</f>
        <v xml:space="preserve"> </v>
      </c>
      <c r="AA1899" s="119" t="s">
        <v>1527</v>
      </c>
      <c r="AB1899" s="120"/>
      <c r="AC1899" s="123"/>
      <c r="AD1899" s="123"/>
      <c r="AE1899" s="123"/>
      <c r="AF1899" s="123"/>
      <c r="AG1899" s="123"/>
      <c r="AH1899" s="123"/>
      <c r="AI1899" s="123"/>
      <c r="AJ1899" s="123"/>
      <c r="AK1899" s="123"/>
      <c r="AL1899" s="123"/>
      <c r="AM1899" s="123"/>
      <c r="AN1899" s="123"/>
      <c r="AO1899" s="123"/>
      <c r="AP1899" s="120"/>
      <c r="AQ1899" s="125" t="str">
        <f>IFERROR(VLOOKUP(G1899,'#Location List#'!$C$3:$D$150,2,FALSE),"")</f>
        <v/>
      </c>
      <c r="AR1899" s="125" t="str">
        <f>IFERROR(VLOOKUP(F1899,'#Location List#'!$Q$3:$R$1154,2,FALSE),"")</f>
        <v/>
      </c>
      <c r="AS1899" s="125" t="str">
        <f>IFERROR(VLOOKUP(V1899,'#Input Lists#'!$B$3:$D$46,3,FALSE),"")</f>
        <v/>
      </c>
      <c r="AT1899" s="125" t="str">
        <f>IFERROR(VLOOKUP(CONCATENATE(V1899," ",W1899),'#Input Lists#'!$K$3:$L$827,2,FALSE),"")</f>
        <v/>
      </c>
      <c r="AU1899" s="125">
        <f>IFERROR(VLOOKUP(AA1899,'#Input Lists#'!$BU$3:$BV$8,2,FALSE),"")</f>
        <v>1</v>
      </c>
      <c r="AV1899" s="118" t="str">
        <f>IFERROR(VLOOKUP(AB1899,'#Input Lists#'!$BO$3:$BP$9,2,FALSE),"")</f>
        <v/>
      </c>
      <c r="AW1899" s="118">
        <f>IFERROR(VLOOKUP(AC1899,'#Input Lists#'!$BL$3:$BM$7,2,FALSE),"")</f>
        <v>1</v>
      </c>
      <c r="AX1899" s="52" t="e">
        <f>VLOOKUP(AQ1899,'#Location List#'!$D$3:$K$150,4,FALSE)</f>
        <v>#N/A</v>
      </c>
      <c r="AY1899" s="273" t="e">
        <f>VLOOKUP(AX1899,'#Location List#'!$Z$3:$AA$13,2,FALSE)</f>
        <v>#N/A</v>
      </c>
      <c r="AZ1899" s="126" t="e">
        <f>VLOOKUP($AT1899,'#Input Lists#'!$L$3:$S$1033,6,FALSE)</f>
        <v>#N/A</v>
      </c>
      <c r="BA1899" s="239" t="e">
        <f>VLOOKUP($AT1899,'#Input Lists#'!$L$3:$S$833,7,FALSE)</f>
        <v>#N/A</v>
      </c>
      <c r="BB1899" s="239" t="e">
        <f>VLOOKUP($AT1899,'#Input Lists#'!$L$3:$S$833,8,FALSE)</f>
        <v>#N/A</v>
      </c>
      <c r="BC1899" s="91" t="str">
        <f t="shared" si="182"/>
        <v/>
      </c>
      <c r="BD1899" s="91" t="str">
        <f t="shared" si="183"/>
        <v/>
      </c>
      <c r="BE1899" s="15" t="str">
        <f t="shared" si="184"/>
        <v/>
      </c>
      <c r="BF1899" s="92" t="str">
        <f t="shared" si="185"/>
        <v>No Sighting Date</v>
      </c>
    </row>
    <row r="1900" spans="1:58" x14ac:dyDescent="0.25">
      <c r="A1900" s="118">
        <v>1895</v>
      </c>
      <c r="B1900" s="119"/>
      <c r="C1900" s="120"/>
      <c r="D1900" s="121"/>
      <c r="E1900" s="121"/>
      <c r="F1900" s="236"/>
      <c r="G1900" s="122" t="str">
        <f>IFERROR(VLOOKUP(F1900,'#Location List#'!$U$3:$V$1154,2,FALSE),"")</f>
        <v/>
      </c>
      <c r="H1900" s="120"/>
      <c r="I1900" s="120"/>
      <c r="J1900" s="120"/>
      <c r="K1900" s="120"/>
      <c r="L1900" s="120"/>
      <c r="M1900" s="120"/>
      <c r="N1900" s="120"/>
      <c r="O1900" s="120"/>
      <c r="P1900" s="120"/>
      <c r="Q1900" s="120"/>
      <c r="R1900" s="120"/>
      <c r="S1900" s="120"/>
      <c r="T1900" s="205">
        <f t="shared" si="180"/>
        <v>0</v>
      </c>
      <c r="U1900" s="205">
        <f t="shared" si="181"/>
        <v>0</v>
      </c>
      <c r="V1900" s="210"/>
      <c r="W1900" s="210"/>
      <c r="X1900" s="23" t="str">
        <f>IFERROR(VLOOKUP(AT1900,'#Input Lists#'!$L$3:$AH$833,3,FALSE)," ")</f>
        <v xml:space="preserve"> </v>
      </c>
      <c r="Y1900" s="23" t="str">
        <f>IFERROR(VLOOKUP(AT1900,'#Input Lists#'!$L$3:$AH$833,5,FALSE)," ")</f>
        <v xml:space="preserve"> </v>
      </c>
      <c r="Z1900" s="206" t="str">
        <f>IFERROR(VLOOKUP(AT1900,'#Input Lists#'!$L$3:$AH$833,9,FALSE)," ")</f>
        <v xml:space="preserve"> </v>
      </c>
      <c r="AA1900" s="119" t="s">
        <v>1527</v>
      </c>
      <c r="AB1900" s="120"/>
      <c r="AC1900" s="123"/>
      <c r="AD1900" s="123"/>
      <c r="AE1900" s="123"/>
      <c r="AF1900" s="123"/>
      <c r="AG1900" s="123"/>
      <c r="AH1900" s="123"/>
      <c r="AI1900" s="123"/>
      <c r="AJ1900" s="123"/>
      <c r="AK1900" s="123"/>
      <c r="AL1900" s="123"/>
      <c r="AM1900" s="123"/>
      <c r="AN1900" s="123"/>
      <c r="AO1900" s="123"/>
      <c r="AP1900" s="120"/>
      <c r="AQ1900" s="125" t="str">
        <f>IFERROR(VLOOKUP(G1900,'#Location List#'!$C$3:$D$150,2,FALSE),"")</f>
        <v/>
      </c>
      <c r="AR1900" s="125" t="str">
        <f>IFERROR(VLOOKUP(F1900,'#Location List#'!$Q$3:$R$1154,2,FALSE),"")</f>
        <v/>
      </c>
      <c r="AS1900" s="125" t="str">
        <f>IFERROR(VLOOKUP(V1900,'#Input Lists#'!$B$3:$D$46,3,FALSE),"")</f>
        <v/>
      </c>
      <c r="AT1900" s="125" t="str">
        <f>IFERROR(VLOOKUP(CONCATENATE(V1900," ",W1900),'#Input Lists#'!$K$3:$L$827,2,FALSE),"")</f>
        <v/>
      </c>
      <c r="AU1900" s="125">
        <f>IFERROR(VLOOKUP(AA1900,'#Input Lists#'!$BU$3:$BV$8,2,FALSE),"")</f>
        <v>1</v>
      </c>
      <c r="AV1900" s="118" t="str">
        <f>IFERROR(VLOOKUP(AB1900,'#Input Lists#'!$BO$3:$BP$9,2,FALSE),"")</f>
        <v/>
      </c>
      <c r="AW1900" s="118">
        <f>IFERROR(VLOOKUP(AC1900,'#Input Lists#'!$BL$3:$BM$7,2,FALSE),"")</f>
        <v>1</v>
      </c>
      <c r="AX1900" s="52" t="e">
        <f>VLOOKUP(AQ1900,'#Location List#'!$D$3:$K$150,4,FALSE)</f>
        <v>#N/A</v>
      </c>
      <c r="AY1900" s="273" t="e">
        <f>VLOOKUP(AX1900,'#Location List#'!$Z$3:$AA$13,2,FALSE)</f>
        <v>#N/A</v>
      </c>
      <c r="AZ1900" s="126" t="e">
        <f>VLOOKUP($AT1900,'#Input Lists#'!$L$3:$S$1033,6,FALSE)</f>
        <v>#N/A</v>
      </c>
      <c r="BA1900" s="239" t="e">
        <f>VLOOKUP($AT1900,'#Input Lists#'!$L$3:$S$833,7,FALSE)</f>
        <v>#N/A</v>
      </c>
      <c r="BB1900" s="239" t="e">
        <f>VLOOKUP($AT1900,'#Input Lists#'!$L$3:$S$833,8,FALSE)</f>
        <v>#N/A</v>
      </c>
      <c r="BC1900" s="91" t="str">
        <f t="shared" si="182"/>
        <v/>
      </c>
      <c r="BD1900" s="91" t="str">
        <f t="shared" si="183"/>
        <v/>
      </c>
      <c r="BE1900" s="15" t="str">
        <f t="shared" si="184"/>
        <v/>
      </c>
      <c r="BF1900" s="92" t="str">
        <f t="shared" si="185"/>
        <v>No Sighting Date</v>
      </c>
    </row>
    <row r="1901" spans="1:58" x14ac:dyDescent="0.25">
      <c r="A1901" s="118">
        <v>1896</v>
      </c>
      <c r="B1901" s="119"/>
      <c r="C1901" s="120"/>
      <c r="D1901" s="121"/>
      <c r="E1901" s="121"/>
      <c r="F1901" s="236"/>
      <c r="G1901" s="122" t="str">
        <f>IFERROR(VLOOKUP(F1901,'#Location List#'!$U$3:$V$1154,2,FALSE),"")</f>
        <v/>
      </c>
      <c r="H1901" s="120"/>
      <c r="I1901" s="120"/>
      <c r="J1901" s="120"/>
      <c r="K1901" s="120"/>
      <c r="L1901" s="120"/>
      <c r="M1901" s="120"/>
      <c r="N1901" s="120"/>
      <c r="O1901" s="120"/>
      <c r="P1901" s="120"/>
      <c r="Q1901" s="120"/>
      <c r="R1901" s="120"/>
      <c r="S1901" s="120"/>
      <c r="T1901" s="205">
        <f t="shared" si="180"/>
        <v>0</v>
      </c>
      <c r="U1901" s="205">
        <f t="shared" si="181"/>
        <v>0</v>
      </c>
      <c r="V1901" s="210"/>
      <c r="W1901" s="210"/>
      <c r="X1901" s="23" t="str">
        <f>IFERROR(VLOOKUP(AT1901,'#Input Lists#'!$L$3:$AH$833,3,FALSE)," ")</f>
        <v xml:space="preserve"> </v>
      </c>
      <c r="Y1901" s="23" t="str">
        <f>IFERROR(VLOOKUP(AT1901,'#Input Lists#'!$L$3:$AH$833,5,FALSE)," ")</f>
        <v xml:space="preserve"> </v>
      </c>
      <c r="Z1901" s="206" t="str">
        <f>IFERROR(VLOOKUP(AT1901,'#Input Lists#'!$L$3:$AH$833,9,FALSE)," ")</f>
        <v xml:space="preserve"> </v>
      </c>
      <c r="AA1901" s="119" t="s">
        <v>1527</v>
      </c>
      <c r="AB1901" s="120"/>
      <c r="AC1901" s="123"/>
      <c r="AD1901" s="123"/>
      <c r="AE1901" s="123"/>
      <c r="AF1901" s="123"/>
      <c r="AG1901" s="123"/>
      <c r="AH1901" s="123"/>
      <c r="AI1901" s="123"/>
      <c r="AJ1901" s="123"/>
      <c r="AK1901" s="123"/>
      <c r="AL1901" s="123"/>
      <c r="AM1901" s="123"/>
      <c r="AN1901" s="123"/>
      <c r="AO1901" s="123"/>
      <c r="AP1901" s="120"/>
      <c r="AQ1901" s="125" t="str">
        <f>IFERROR(VLOOKUP(G1901,'#Location List#'!$C$3:$D$150,2,FALSE),"")</f>
        <v/>
      </c>
      <c r="AR1901" s="125" t="str">
        <f>IFERROR(VLOOKUP(F1901,'#Location List#'!$Q$3:$R$1154,2,FALSE),"")</f>
        <v/>
      </c>
      <c r="AS1901" s="125" t="str">
        <f>IFERROR(VLOOKUP(V1901,'#Input Lists#'!$B$3:$D$46,3,FALSE),"")</f>
        <v/>
      </c>
      <c r="AT1901" s="125" t="str">
        <f>IFERROR(VLOOKUP(CONCATENATE(V1901," ",W1901),'#Input Lists#'!$K$3:$L$827,2,FALSE),"")</f>
        <v/>
      </c>
      <c r="AU1901" s="125">
        <f>IFERROR(VLOOKUP(AA1901,'#Input Lists#'!$BU$3:$BV$8,2,FALSE),"")</f>
        <v>1</v>
      </c>
      <c r="AV1901" s="118" t="str">
        <f>IFERROR(VLOOKUP(AB1901,'#Input Lists#'!$BO$3:$BP$9,2,FALSE),"")</f>
        <v/>
      </c>
      <c r="AW1901" s="118">
        <f>IFERROR(VLOOKUP(AC1901,'#Input Lists#'!$BL$3:$BM$7,2,FALSE),"")</f>
        <v>1</v>
      </c>
      <c r="AX1901" s="52" t="e">
        <f>VLOOKUP(AQ1901,'#Location List#'!$D$3:$K$150,4,FALSE)</f>
        <v>#N/A</v>
      </c>
      <c r="AY1901" s="273" t="e">
        <f>VLOOKUP(AX1901,'#Location List#'!$Z$3:$AA$13,2,FALSE)</f>
        <v>#N/A</v>
      </c>
      <c r="AZ1901" s="126" t="e">
        <f>VLOOKUP($AT1901,'#Input Lists#'!$L$3:$S$1033,6,FALSE)</f>
        <v>#N/A</v>
      </c>
      <c r="BA1901" s="239" t="e">
        <f>VLOOKUP($AT1901,'#Input Lists#'!$L$3:$S$833,7,FALSE)</f>
        <v>#N/A</v>
      </c>
      <c r="BB1901" s="239" t="e">
        <f>VLOOKUP($AT1901,'#Input Lists#'!$L$3:$S$833,8,FALSE)</f>
        <v>#N/A</v>
      </c>
      <c r="BC1901" s="91" t="str">
        <f t="shared" si="182"/>
        <v/>
      </c>
      <c r="BD1901" s="91" t="str">
        <f t="shared" si="183"/>
        <v/>
      </c>
      <c r="BE1901" s="15" t="str">
        <f t="shared" si="184"/>
        <v/>
      </c>
      <c r="BF1901" s="92" t="str">
        <f t="shared" si="185"/>
        <v>No Sighting Date</v>
      </c>
    </row>
    <row r="1902" spans="1:58" x14ac:dyDescent="0.25">
      <c r="A1902" s="118">
        <v>1897</v>
      </c>
      <c r="B1902" s="119"/>
      <c r="C1902" s="120"/>
      <c r="D1902" s="121"/>
      <c r="E1902" s="121"/>
      <c r="F1902" s="236"/>
      <c r="G1902" s="122" t="str">
        <f>IFERROR(VLOOKUP(F1902,'#Location List#'!$U$3:$V$1154,2,FALSE),"")</f>
        <v/>
      </c>
      <c r="H1902" s="120"/>
      <c r="I1902" s="120"/>
      <c r="J1902" s="120"/>
      <c r="K1902" s="120"/>
      <c r="L1902" s="120"/>
      <c r="M1902" s="120"/>
      <c r="N1902" s="120"/>
      <c r="O1902" s="120"/>
      <c r="P1902" s="120"/>
      <c r="Q1902" s="120"/>
      <c r="R1902" s="120"/>
      <c r="S1902" s="120"/>
      <c r="T1902" s="205">
        <f t="shared" si="180"/>
        <v>0</v>
      </c>
      <c r="U1902" s="205">
        <f t="shared" si="181"/>
        <v>0</v>
      </c>
      <c r="V1902" s="210"/>
      <c r="W1902" s="210"/>
      <c r="X1902" s="23" t="str">
        <f>IFERROR(VLOOKUP(AT1902,'#Input Lists#'!$L$3:$AH$833,3,FALSE)," ")</f>
        <v xml:space="preserve"> </v>
      </c>
      <c r="Y1902" s="23" t="str">
        <f>IFERROR(VLOOKUP(AT1902,'#Input Lists#'!$L$3:$AH$833,5,FALSE)," ")</f>
        <v xml:space="preserve"> </v>
      </c>
      <c r="Z1902" s="206" t="str">
        <f>IFERROR(VLOOKUP(AT1902,'#Input Lists#'!$L$3:$AH$833,9,FALSE)," ")</f>
        <v xml:space="preserve"> </v>
      </c>
      <c r="AA1902" s="119" t="s">
        <v>1527</v>
      </c>
      <c r="AB1902" s="120"/>
      <c r="AC1902" s="123"/>
      <c r="AD1902" s="123"/>
      <c r="AE1902" s="123"/>
      <c r="AF1902" s="123"/>
      <c r="AG1902" s="123"/>
      <c r="AH1902" s="123"/>
      <c r="AI1902" s="123"/>
      <c r="AJ1902" s="123"/>
      <c r="AK1902" s="123"/>
      <c r="AL1902" s="123"/>
      <c r="AM1902" s="123"/>
      <c r="AN1902" s="123"/>
      <c r="AO1902" s="123"/>
      <c r="AP1902" s="120"/>
      <c r="AQ1902" s="125" t="str">
        <f>IFERROR(VLOOKUP(G1902,'#Location List#'!$C$3:$D$150,2,FALSE),"")</f>
        <v/>
      </c>
      <c r="AR1902" s="125" t="str">
        <f>IFERROR(VLOOKUP(F1902,'#Location List#'!$Q$3:$R$1154,2,FALSE),"")</f>
        <v/>
      </c>
      <c r="AS1902" s="125" t="str">
        <f>IFERROR(VLOOKUP(V1902,'#Input Lists#'!$B$3:$D$46,3,FALSE),"")</f>
        <v/>
      </c>
      <c r="AT1902" s="125" t="str">
        <f>IFERROR(VLOOKUP(CONCATENATE(V1902," ",W1902),'#Input Lists#'!$K$3:$L$827,2,FALSE),"")</f>
        <v/>
      </c>
      <c r="AU1902" s="125">
        <f>IFERROR(VLOOKUP(AA1902,'#Input Lists#'!$BU$3:$BV$8,2,FALSE),"")</f>
        <v>1</v>
      </c>
      <c r="AV1902" s="118" t="str">
        <f>IFERROR(VLOOKUP(AB1902,'#Input Lists#'!$BO$3:$BP$9,2,FALSE),"")</f>
        <v/>
      </c>
      <c r="AW1902" s="118">
        <f>IFERROR(VLOOKUP(AC1902,'#Input Lists#'!$BL$3:$BM$7,2,FALSE),"")</f>
        <v>1</v>
      </c>
      <c r="AX1902" s="52" t="e">
        <f>VLOOKUP(AQ1902,'#Location List#'!$D$3:$K$150,4,FALSE)</f>
        <v>#N/A</v>
      </c>
      <c r="AY1902" s="273" t="e">
        <f>VLOOKUP(AX1902,'#Location List#'!$Z$3:$AA$13,2,FALSE)</f>
        <v>#N/A</v>
      </c>
      <c r="AZ1902" s="126" t="e">
        <f>VLOOKUP($AT1902,'#Input Lists#'!$L$3:$S$1033,6,FALSE)</f>
        <v>#N/A</v>
      </c>
      <c r="BA1902" s="239" t="e">
        <f>VLOOKUP($AT1902,'#Input Lists#'!$L$3:$S$833,7,FALSE)</f>
        <v>#N/A</v>
      </c>
      <c r="BB1902" s="239" t="e">
        <f>VLOOKUP($AT1902,'#Input Lists#'!$L$3:$S$833,8,FALSE)</f>
        <v>#N/A</v>
      </c>
      <c r="BC1902" s="91" t="str">
        <f t="shared" si="182"/>
        <v/>
      </c>
      <c r="BD1902" s="91" t="str">
        <f t="shared" si="183"/>
        <v/>
      </c>
      <c r="BE1902" s="15" t="str">
        <f t="shared" si="184"/>
        <v/>
      </c>
      <c r="BF1902" s="92" t="str">
        <f t="shared" si="185"/>
        <v>No Sighting Date</v>
      </c>
    </row>
    <row r="1903" spans="1:58" x14ac:dyDescent="0.25">
      <c r="A1903" s="118">
        <v>1898</v>
      </c>
      <c r="B1903" s="119"/>
      <c r="C1903" s="120"/>
      <c r="D1903" s="121"/>
      <c r="E1903" s="121"/>
      <c r="F1903" s="236"/>
      <c r="G1903" s="122" t="str">
        <f>IFERROR(VLOOKUP(F1903,'#Location List#'!$U$3:$V$1154,2,FALSE),"")</f>
        <v/>
      </c>
      <c r="H1903" s="120"/>
      <c r="I1903" s="120"/>
      <c r="J1903" s="120"/>
      <c r="K1903" s="120"/>
      <c r="L1903" s="120"/>
      <c r="M1903" s="120"/>
      <c r="N1903" s="120"/>
      <c r="O1903" s="120"/>
      <c r="P1903" s="120"/>
      <c r="Q1903" s="120"/>
      <c r="R1903" s="120"/>
      <c r="S1903" s="120"/>
      <c r="T1903" s="205">
        <f t="shared" si="180"/>
        <v>0</v>
      </c>
      <c r="U1903" s="205">
        <f t="shared" si="181"/>
        <v>0</v>
      </c>
      <c r="V1903" s="210"/>
      <c r="W1903" s="210"/>
      <c r="X1903" s="23" t="str">
        <f>IFERROR(VLOOKUP(AT1903,'#Input Lists#'!$L$3:$AH$833,3,FALSE)," ")</f>
        <v xml:space="preserve"> </v>
      </c>
      <c r="Y1903" s="23" t="str">
        <f>IFERROR(VLOOKUP(AT1903,'#Input Lists#'!$L$3:$AH$833,5,FALSE)," ")</f>
        <v xml:space="preserve"> </v>
      </c>
      <c r="Z1903" s="206" t="str">
        <f>IFERROR(VLOOKUP(AT1903,'#Input Lists#'!$L$3:$AH$833,9,FALSE)," ")</f>
        <v xml:space="preserve"> </v>
      </c>
      <c r="AA1903" s="119" t="s">
        <v>1527</v>
      </c>
      <c r="AB1903" s="120"/>
      <c r="AC1903" s="123"/>
      <c r="AD1903" s="123"/>
      <c r="AE1903" s="123"/>
      <c r="AF1903" s="123"/>
      <c r="AG1903" s="123"/>
      <c r="AH1903" s="123"/>
      <c r="AI1903" s="123"/>
      <c r="AJ1903" s="123"/>
      <c r="AK1903" s="123"/>
      <c r="AL1903" s="123"/>
      <c r="AM1903" s="123"/>
      <c r="AN1903" s="123"/>
      <c r="AO1903" s="123"/>
      <c r="AP1903" s="120"/>
      <c r="AQ1903" s="125" t="str">
        <f>IFERROR(VLOOKUP(G1903,'#Location List#'!$C$3:$D$150,2,FALSE),"")</f>
        <v/>
      </c>
      <c r="AR1903" s="125" t="str">
        <f>IFERROR(VLOOKUP(F1903,'#Location List#'!$Q$3:$R$1154,2,FALSE),"")</f>
        <v/>
      </c>
      <c r="AS1903" s="125" t="str">
        <f>IFERROR(VLOOKUP(V1903,'#Input Lists#'!$B$3:$D$46,3,FALSE),"")</f>
        <v/>
      </c>
      <c r="AT1903" s="125" t="str">
        <f>IFERROR(VLOOKUP(CONCATENATE(V1903," ",W1903),'#Input Lists#'!$K$3:$L$827,2,FALSE),"")</f>
        <v/>
      </c>
      <c r="AU1903" s="125">
        <f>IFERROR(VLOOKUP(AA1903,'#Input Lists#'!$BU$3:$BV$8,2,FALSE),"")</f>
        <v>1</v>
      </c>
      <c r="AV1903" s="118" t="str">
        <f>IFERROR(VLOOKUP(AB1903,'#Input Lists#'!$BO$3:$BP$9,2,FALSE),"")</f>
        <v/>
      </c>
      <c r="AW1903" s="118">
        <f>IFERROR(VLOOKUP(AC1903,'#Input Lists#'!$BL$3:$BM$7,2,FALSE),"")</f>
        <v>1</v>
      </c>
      <c r="AX1903" s="52" t="e">
        <f>VLOOKUP(AQ1903,'#Location List#'!$D$3:$K$150,4,FALSE)</f>
        <v>#N/A</v>
      </c>
      <c r="AY1903" s="273" t="e">
        <f>VLOOKUP(AX1903,'#Location List#'!$Z$3:$AA$13,2,FALSE)</f>
        <v>#N/A</v>
      </c>
      <c r="AZ1903" s="126" t="e">
        <f>VLOOKUP($AT1903,'#Input Lists#'!$L$3:$S$1033,6,FALSE)</f>
        <v>#N/A</v>
      </c>
      <c r="BA1903" s="239" t="e">
        <f>VLOOKUP($AT1903,'#Input Lists#'!$L$3:$S$833,7,FALSE)</f>
        <v>#N/A</v>
      </c>
      <c r="BB1903" s="239" t="e">
        <f>VLOOKUP($AT1903,'#Input Lists#'!$L$3:$S$833,8,FALSE)</f>
        <v>#N/A</v>
      </c>
      <c r="BC1903" s="91" t="str">
        <f t="shared" si="182"/>
        <v/>
      </c>
      <c r="BD1903" s="91" t="str">
        <f t="shared" si="183"/>
        <v/>
      </c>
      <c r="BE1903" s="15" t="str">
        <f t="shared" si="184"/>
        <v/>
      </c>
      <c r="BF1903" s="92" t="str">
        <f t="shared" si="185"/>
        <v>No Sighting Date</v>
      </c>
    </row>
    <row r="1904" spans="1:58" x14ac:dyDescent="0.25">
      <c r="A1904" s="118">
        <v>1899</v>
      </c>
      <c r="B1904" s="119"/>
      <c r="C1904" s="120"/>
      <c r="D1904" s="121"/>
      <c r="E1904" s="121"/>
      <c r="F1904" s="236"/>
      <c r="G1904" s="122" t="str">
        <f>IFERROR(VLOOKUP(F1904,'#Location List#'!$U$3:$V$1154,2,FALSE),"")</f>
        <v/>
      </c>
      <c r="H1904" s="120"/>
      <c r="I1904" s="120"/>
      <c r="J1904" s="120"/>
      <c r="K1904" s="120"/>
      <c r="L1904" s="120"/>
      <c r="M1904" s="120"/>
      <c r="N1904" s="120"/>
      <c r="O1904" s="120"/>
      <c r="P1904" s="120"/>
      <c r="Q1904" s="120"/>
      <c r="R1904" s="120"/>
      <c r="S1904" s="120"/>
      <c r="T1904" s="205">
        <f t="shared" si="180"/>
        <v>0</v>
      </c>
      <c r="U1904" s="205">
        <f t="shared" si="181"/>
        <v>0</v>
      </c>
      <c r="V1904" s="210"/>
      <c r="W1904" s="210"/>
      <c r="X1904" s="23" t="str">
        <f>IFERROR(VLOOKUP(AT1904,'#Input Lists#'!$L$3:$AH$833,3,FALSE)," ")</f>
        <v xml:space="preserve"> </v>
      </c>
      <c r="Y1904" s="23" t="str">
        <f>IFERROR(VLOOKUP(AT1904,'#Input Lists#'!$L$3:$AH$833,5,FALSE)," ")</f>
        <v xml:space="preserve"> </v>
      </c>
      <c r="Z1904" s="206" t="str">
        <f>IFERROR(VLOOKUP(AT1904,'#Input Lists#'!$L$3:$AH$833,9,FALSE)," ")</f>
        <v xml:space="preserve"> </v>
      </c>
      <c r="AA1904" s="119" t="s">
        <v>1527</v>
      </c>
      <c r="AB1904" s="120"/>
      <c r="AC1904" s="123"/>
      <c r="AD1904" s="123"/>
      <c r="AE1904" s="123"/>
      <c r="AF1904" s="123"/>
      <c r="AG1904" s="123"/>
      <c r="AH1904" s="123"/>
      <c r="AI1904" s="123"/>
      <c r="AJ1904" s="123"/>
      <c r="AK1904" s="123"/>
      <c r="AL1904" s="123"/>
      <c r="AM1904" s="123"/>
      <c r="AN1904" s="123"/>
      <c r="AO1904" s="123"/>
      <c r="AP1904" s="120"/>
      <c r="AQ1904" s="125" t="str">
        <f>IFERROR(VLOOKUP(G1904,'#Location List#'!$C$3:$D$150,2,FALSE),"")</f>
        <v/>
      </c>
      <c r="AR1904" s="125" t="str">
        <f>IFERROR(VLOOKUP(F1904,'#Location List#'!$Q$3:$R$1154,2,FALSE),"")</f>
        <v/>
      </c>
      <c r="AS1904" s="125" t="str">
        <f>IFERROR(VLOOKUP(V1904,'#Input Lists#'!$B$3:$D$46,3,FALSE),"")</f>
        <v/>
      </c>
      <c r="AT1904" s="125" t="str">
        <f>IFERROR(VLOOKUP(CONCATENATE(V1904," ",W1904),'#Input Lists#'!$K$3:$L$827,2,FALSE),"")</f>
        <v/>
      </c>
      <c r="AU1904" s="125">
        <f>IFERROR(VLOOKUP(AA1904,'#Input Lists#'!$BU$3:$BV$8,2,FALSE),"")</f>
        <v>1</v>
      </c>
      <c r="AV1904" s="118" t="str">
        <f>IFERROR(VLOOKUP(AB1904,'#Input Lists#'!$BO$3:$BP$9,2,FALSE),"")</f>
        <v/>
      </c>
      <c r="AW1904" s="118">
        <f>IFERROR(VLOOKUP(AC1904,'#Input Lists#'!$BL$3:$BM$7,2,FALSE),"")</f>
        <v>1</v>
      </c>
      <c r="AX1904" s="52" t="e">
        <f>VLOOKUP(AQ1904,'#Location List#'!$D$3:$K$150,4,FALSE)</f>
        <v>#N/A</v>
      </c>
      <c r="AY1904" s="273" t="e">
        <f>VLOOKUP(AX1904,'#Location List#'!$Z$3:$AA$13,2,FALSE)</f>
        <v>#N/A</v>
      </c>
      <c r="AZ1904" s="126" t="e">
        <f>VLOOKUP($AT1904,'#Input Lists#'!$L$3:$S$1033,6,FALSE)</f>
        <v>#N/A</v>
      </c>
      <c r="BA1904" s="239" t="e">
        <f>VLOOKUP($AT1904,'#Input Lists#'!$L$3:$S$833,7,FALSE)</f>
        <v>#N/A</v>
      </c>
      <c r="BB1904" s="239" t="e">
        <f>VLOOKUP($AT1904,'#Input Lists#'!$L$3:$S$833,8,FALSE)</f>
        <v>#N/A</v>
      </c>
      <c r="BC1904" s="91" t="str">
        <f t="shared" si="182"/>
        <v/>
      </c>
      <c r="BD1904" s="91" t="str">
        <f t="shared" si="183"/>
        <v/>
      </c>
      <c r="BE1904" s="15" t="str">
        <f t="shared" si="184"/>
        <v/>
      </c>
      <c r="BF1904" s="92" t="str">
        <f t="shared" si="185"/>
        <v>No Sighting Date</v>
      </c>
    </row>
    <row r="1905" spans="1:58" x14ac:dyDescent="0.25">
      <c r="A1905" s="118">
        <v>1900</v>
      </c>
      <c r="B1905" s="119"/>
      <c r="C1905" s="120"/>
      <c r="D1905" s="121"/>
      <c r="E1905" s="121"/>
      <c r="F1905" s="236"/>
      <c r="G1905" s="122" t="str">
        <f>IFERROR(VLOOKUP(F1905,'#Location List#'!$U$3:$V$1154,2,FALSE),"")</f>
        <v/>
      </c>
      <c r="H1905" s="120"/>
      <c r="I1905" s="120"/>
      <c r="J1905" s="120"/>
      <c r="K1905" s="120"/>
      <c r="L1905" s="120"/>
      <c r="M1905" s="120"/>
      <c r="N1905" s="120"/>
      <c r="O1905" s="120"/>
      <c r="P1905" s="120"/>
      <c r="Q1905" s="120"/>
      <c r="R1905" s="120"/>
      <c r="S1905" s="120"/>
      <c r="T1905" s="205">
        <f t="shared" si="180"/>
        <v>0</v>
      </c>
      <c r="U1905" s="205">
        <f t="shared" si="181"/>
        <v>0</v>
      </c>
      <c r="V1905" s="210"/>
      <c r="W1905" s="210"/>
      <c r="X1905" s="23" t="str">
        <f>IFERROR(VLOOKUP(AT1905,'#Input Lists#'!$L$3:$AH$833,3,FALSE)," ")</f>
        <v xml:space="preserve"> </v>
      </c>
      <c r="Y1905" s="23" t="str">
        <f>IFERROR(VLOOKUP(AT1905,'#Input Lists#'!$L$3:$AH$833,5,FALSE)," ")</f>
        <v xml:space="preserve"> </v>
      </c>
      <c r="Z1905" s="206" t="str">
        <f>IFERROR(VLOOKUP(AT1905,'#Input Lists#'!$L$3:$AH$833,9,FALSE)," ")</f>
        <v xml:space="preserve"> </v>
      </c>
      <c r="AA1905" s="119" t="s">
        <v>1527</v>
      </c>
      <c r="AB1905" s="120"/>
      <c r="AC1905" s="123"/>
      <c r="AD1905" s="123"/>
      <c r="AE1905" s="123"/>
      <c r="AF1905" s="123"/>
      <c r="AG1905" s="123"/>
      <c r="AH1905" s="123"/>
      <c r="AI1905" s="123"/>
      <c r="AJ1905" s="123"/>
      <c r="AK1905" s="123"/>
      <c r="AL1905" s="123"/>
      <c r="AM1905" s="123"/>
      <c r="AN1905" s="123"/>
      <c r="AO1905" s="123"/>
      <c r="AP1905" s="120"/>
      <c r="AQ1905" s="125" t="str">
        <f>IFERROR(VLOOKUP(G1905,'#Location List#'!$C$3:$D$150,2,FALSE),"")</f>
        <v/>
      </c>
      <c r="AR1905" s="125" t="str">
        <f>IFERROR(VLOOKUP(F1905,'#Location List#'!$Q$3:$R$1154,2,FALSE),"")</f>
        <v/>
      </c>
      <c r="AS1905" s="125" t="str">
        <f>IFERROR(VLOOKUP(V1905,'#Input Lists#'!$B$3:$D$46,3,FALSE),"")</f>
        <v/>
      </c>
      <c r="AT1905" s="125" t="str">
        <f>IFERROR(VLOOKUP(CONCATENATE(V1905," ",W1905),'#Input Lists#'!$K$3:$L$827,2,FALSE),"")</f>
        <v/>
      </c>
      <c r="AU1905" s="125">
        <f>IFERROR(VLOOKUP(AA1905,'#Input Lists#'!$BU$3:$BV$8,2,FALSE),"")</f>
        <v>1</v>
      </c>
      <c r="AV1905" s="118" t="str">
        <f>IFERROR(VLOOKUP(AB1905,'#Input Lists#'!$BO$3:$BP$9,2,FALSE),"")</f>
        <v/>
      </c>
      <c r="AW1905" s="118">
        <f>IFERROR(VLOOKUP(AC1905,'#Input Lists#'!$BL$3:$BM$7,2,FALSE),"")</f>
        <v>1</v>
      </c>
      <c r="AX1905" s="52" t="e">
        <f>VLOOKUP(AQ1905,'#Location List#'!$D$3:$K$150,4,FALSE)</f>
        <v>#N/A</v>
      </c>
      <c r="AY1905" s="273" t="e">
        <f>VLOOKUP(AX1905,'#Location List#'!$Z$3:$AA$13,2,FALSE)</f>
        <v>#N/A</v>
      </c>
      <c r="AZ1905" s="126" t="e">
        <f>VLOOKUP($AT1905,'#Input Lists#'!$L$3:$S$1033,6,FALSE)</f>
        <v>#N/A</v>
      </c>
      <c r="BA1905" s="239" t="e">
        <f>VLOOKUP($AT1905,'#Input Lists#'!$L$3:$S$833,7,FALSE)</f>
        <v>#N/A</v>
      </c>
      <c r="BB1905" s="239" t="e">
        <f>VLOOKUP($AT1905,'#Input Lists#'!$L$3:$S$833,8,FALSE)</f>
        <v>#N/A</v>
      </c>
      <c r="BC1905" s="91" t="str">
        <f t="shared" si="182"/>
        <v/>
      </c>
      <c r="BD1905" s="91" t="str">
        <f t="shared" si="183"/>
        <v/>
      </c>
      <c r="BE1905" s="15" t="str">
        <f t="shared" si="184"/>
        <v/>
      </c>
      <c r="BF1905" s="92" t="str">
        <f t="shared" si="185"/>
        <v>No Sighting Date</v>
      </c>
    </row>
    <row r="1906" spans="1:58" x14ac:dyDescent="0.25">
      <c r="A1906" s="118">
        <v>1901</v>
      </c>
      <c r="B1906" s="119"/>
      <c r="C1906" s="120"/>
      <c r="D1906" s="121"/>
      <c r="E1906" s="121"/>
      <c r="F1906" s="236"/>
      <c r="G1906" s="122" t="str">
        <f>IFERROR(VLOOKUP(F1906,'#Location List#'!$U$3:$V$1154,2,FALSE),"")</f>
        <v/>
      </c>
      <c r="H1906" s="120"/>
      <c r="I1906" s="120"/>
      <c r="J1906" s="120"/>
      <c r="K1906" s="120"/>
      <c r="L1906" s="120"/>
      <c r="M1906" s="120"/>
      <c r="N1906" s="120"/>
      <c r="O1906" s="120"/>
      <c r="P1906" s="120"/>
      <c r="Q1906" s="120"/>
      <c r="R1906" s="120"/>
      <c r="S1906" s="120"/>
      <c r="T1906" s="205">
        <f t="shared" si="180"/>
        <v>0</v>
      </c>
      <c r="U1906" s="205">
        <f t="shared" si="181"/>
        <v>0</v>
      </c>
      <c r="V1906" s="210"/>
      <c r="W1906" s="210"/>
      <c r="X1906" s="23" t="str">
        <f>IFERROR(VLOOKUP(AT1906,'#Input Lists#'!$L$3:$AH$833,3,FALSE)," ")</f>
        <v xml:space="preserve"> </v>
      </c>
      <c r="Y1906" s="23" t="str">
        <f>IFERROR(VLOOKUP(AT1906,'#Input Lists#'!$L$3:$AH$833,5,FALSE)," ")</f>
        <v xml:space="preserve"> </v>
      </c>
      <c r="Z1906" s="206" t="str">
        <f>IFERROR(VLOOKUP(AT1906,'#Input Lists#'!$L$3:$AH$833,9,FALSE)," ")</f>
        <v xml:space="preserve"> </v>
      </c>
      <c r="AA1906" s="119" t="s">
        <v>1527</v>
      </c>
      <c r="AB1906" s="120"/>
      <c r="AC1906" s="123"/>
      <c r="AD1906" s="123"/>
      <c r="AE1906" s="123"/>
      <c r="AF1906" s="123"/>
      <c r="AG1906" s="123"/>
      <c r="AH1906" s="123"/>
      <c r="AI1906" s="123"/>
      <c r="AJ1906" s="123"/>
      <c r="AK1906" s="123"/>
      <c r="AL1906" s="123"/>
      <c r="AM1906" s="123"/>
      <c r="AN1906" s="123"/>
      <c r="AO1906" s="123"/>
      <c r="AP1906" s="120"/>
      <c r="AQ1906" s="125" t="str">
        <f>IFERROR(VLOOKUP(G1906,'#Location List#'!$C$3:$D$150,2,FALSE),"")</f>
        <v/>
      </c>
      <c r="AR1906" s="125" t="str">
        <f>IFERROR(VLOOKUP(F1906,'#Location List#'!$Q$3:$R$1154,2,FALSE),"")</f>
        <v/>
      </c>
      <c r="AS1906" s="125" t="str">
        <f>IFERROR(VLOOKUP(V1906,'#Input Lists#'!$B$3:$D$46,3,FALSE),"")</f>
        <v/>
      </c>
      <c r="AT1906" s="125" t="str">
        <f>IFERROR(VLOOKUP(CONCATENATE(V1906," ",W1906),'#Input Lists#'!$K$3:$L$827,2,FALSE),"")</f>
        <v/>
      </c>
      <c r="AU1906" s="125">
        <f>IFERROR(VLOOKUP(AA1906,'#Input Lists#'!$BU$3:$BV$8,2,FALSE),"")</f>
        <v>1</v>
      </c>
      <c r="AV1906" s="118" t="str">
        <f>IFERROR(VLOOKUP(AB1906,'#Input Lists#'!$BO$3:$BP$9,2,FALSE),"")</f>
        <v/>
      </c>
      <c r="AW1906" s="118">
        <f>IFERROR(VLOOKUP(AC1906,'#Input Lists#'!$BL$3:$BM$7,2,FALSE),"")</f>
        <v>1</v>
      </c>
      <c r="AX1906" s="52" t="e">
        <f>VLOOKUP(AQ1906,'#Location List#'!$D$3:$K$150,4,FALSE)</f>
        <v>#N/A</v>
      </c>
      <c r="AY1906" s="273" t="e">
        <f>VLOOKUP(AX1906,'#Location List#'!$Z$3:$AA$13,2,FALSE)</f>
        <v>#N/A</v>
      </c>
      <c r="AZ1906" s="126" t="e">
        <f>VLOOKUP($AT1906,'#Input Lists#'!$L$3:$S$1033,6,FALSE)</f>
        <v>#N/A</v>
      </c>
      <c r="BA1906" s="239" t="e">
        <f>VLOOKUP($AT1906,'#Input Lists#'!$L$3:$S$833,7,FALSE)</f>
        <v>#N/A</v>
      </c>
      <c r="BB1906" s="239" t="e">
        <f>VLOOKUP($AT1906,'#Input Lists#'!$L$3:$S$833,8,FALSE)</f>
        <v>#N/A</v>
      </c>
      <c r="BC1906" s="91" t="str">
        <f t="shared" si="182"/>
        <v/>
      </c>
      <c r="BD1906" s="91" t="str">
        <f t="shared" si="183"/>
        <v/>
      </c>
      <c r="BE1906" s="15" t="str">
        <f t="shared" si="184"/>
        <v/>
      </c>
      <c r="BF1906" s="92" t="str">
        <f t="shared" si="185"/>
        <v>No Sighting Date</v>
      </c>
    </row>
    <row r="1907" spans="1:58" x14ac:dyDescent="0.25">
      <c r="A1907" s="118">
        <v>1902</v>
      </c>
      <c r="B1907" s="119"/>
      <c r="C1907" s="120"/>
      <c r="D1907" s="121"/>
      <c r="E1907" s="121"/>
      <c r="F1907" s="236"/>
      <c r="G1907" s="122" t="str">
        <f>IFERROR(VLOOKUP(F1907,'#Location List#'!$U$3:$V$1154,2,FALSE),"")</f>
        <v/>
      </c>
      <c r="H1907" s="120"/>
      <c r="I1907" s="120"/>
      <c r="J1907" s="120"/>
      <c r="K1907" s="120"/>
      <c r="L1907" s="120"/>
      <c r="M1907" s="120"/>
      <c r="N1907" s="120"/>
      <c r="O1907" s="120"/>
      <c r="P1907" s="120"/>
      <c r="Q1907" s="120"/>
      <c r="R1907" s="120"/>
      <c r="S1907" s="120"/>
      <c r="T1907" s="205">
        <f t="shared" si="180"/>
        <v>0</v>
      </c>
      <c r="U1907" s="205">
        <f t="shared" si="181"/>
        <v>0</v>
      </c>
      <c r="V1907" s="210"/>
      <c r="W1907" s="210"/>
      <c r="X1907" s="23" t="str">
        <f>IFERROR(VLOOKUP(AT1907,'#Input Lists#'!$L$3:$AH$833,3,FALSE)," ")</f>
        <v xml:space="preserve"> </v>
      </c>
      <c r="Y1907" s="23" t="str">
        <f>IFERROR(VLOOKUP(AT1907,'#Input Lists#'!$L$3:$AH$833,5,FALSE)," ")</f>
        <v xml:space="preserve"> </v>
      </c>
      <c r="Z1907" s="206" t="str">
        <f>IFERROR(VLOOKUP(AT1907,'#Input Lists#'!$L$3:$AH$833,9,FALSE)," ")</f>
        <v xml:space="preserve"> </v>
      </c>
      <c r="AA1907" s="119" t="s">
        <v>1527</v>
      </c>
      <c r="AB1907" s="120"/>
      <c r="AC1907" s="123"/>
      <c r="AD1907" s="123"/>
      <c r="AE1907" s="123"/>
      <c r="AF1907" s="123"/>
      <c r="AG1907" s="123"/>
      <c r="AH1907" s="123"/>
      <c r="AI1907" s="123"/>
      <c r="AJ1907" s="123"/>
      <c r="AK1907" s="123"/>
      <c r="AL1907" s="123"/>
      <c r="AM1907" s="123"/>
      <c r="AN1907" s="123"/>
      <c r="AO1907" s="123"/>
      <c r="AP1907" s="120"/>
      <c r="AQ1907" s="125" t="str">
        <f>IFERROR(VLOOKUP(G1907,'#Location List#'!$C$3:$D$150,2,FALSE),"")</f>
        <v/>
      </c>
      <c r="AR1907" s="125" t="str">
        <f>IFERROR(VLOOKUP(F1907,'#Location List#'!$Q$3:$R$1154,2,FALSE),"")</f>
        <v/>
      </c>
      <c r="AS1907" s="125" t="str">
        <f>IFERROR(VLOOKUP(V1907,'#Input Lists#'!$B$3:$D$46,3,FALSE),"")</f>
        <v/>
      </c>
      <c r="AT1907" s="125" t="str">
        <f>IFERROR(VLOOKUP(CONCATENATE(V1907," ",W1907),'#Input Lists#'!$K$3:$L$827,2,FALSE),"")</f>
        <v/>
      </c>
      <c r="AU1907" s="125">
        <f>IFERROR(VLOOKUP(AA1907,'#Input Lists#'!$BU$3:$BV$8,2,FALSE),"")</f>
        <v>1</v>
      </c>
      <c r="AV1907" s="118" t="str">
        <f>IFERROR(VLOOKUP(AB1907,'#Input Lists#'!$BO$3:$BP$9,2,FALSE),"")</f>
        <v/>
      </c>
      <c r="AW1907" s="118">
        <f>IFERROR(VLOOKUP(AC1907,'#Input Lists#'!$BL$3:$BM$7,2,FALSE),"")</f>
        <v>1</v>
      </c>
      <c r="AX1907" s="52" t="e">
        <f>VLOOKUP(AQ1907,'#Location List#'!$D$3:$K$150,4,FALSE)</f>
        <v>#N/A</v>
      </c>
      <c r="AY1907" s="273" t="e">
        <f>VLOOKUP(AX1907,'#Location List#'!$Z$3:$AA$13,2,FALSE)</f>
        <v>#N/A</v>
      </c>
      <c r="AZ1907" s="126" t="e">
        <f>VLOOKUP($AT1907,'#Input Lists#'!$L$3:$S$1033,6,FALSE)</f>
        <v>#N/A</v>
      </c>
      <c r="BA1907" s="239" t="e">
        <f>VLOOKUP($AT1907,'#Input Lists#'!$L$3:$S$833,7,FALSE)</f>
        <v>#N/A</v>
      </c>
      <c r="BB1907" s="239" t="e">
        <f>VLOOKUP($AT1907,'#Input Lists#'!$L$3:$S$833,8,FALSE)</f>
        <v>#N/A</v>
      </c>
      <c r="BC1907" s="91" t="str">
        <f t="shared" si="182"/>
        <v/>
      </c>
      <c r="BD1907" s="91" t="str">
        <f t="shared" si="183"/>
        <v/>
      </c>
      <c r="BE1907" s="15" t="str">
        <f t="shared" si="184"/>
        <v/>
      </c>
      <c r="BF1907" s="92" t="str">
        <f t="shared" si="185"/>
        <v>No Sighting Date</v>
      </c>
    </row>
    <row r="1908" spans="1:58" x14ac:dyDescent="0.25">
      <c r="A1908" s="118">
        <v>1903</v>
      </c>
      <c r="B1908" s="119"/>
      <c r="C1908" s="120"/>
      <c r="D1908" s="121"/>
      <c r="E1908" s="121"/>
      <c r="F1908" s="236"/>
      <c r="G1908" s="122" t="str">
        <f>IFERROR(VLOOKUP(F1908,'#Location List#'!$U$3:$V$1154,2,FALSE),"")</f>
        <v/>
      </c>
      <c r="H1908" s="120"/>
      <c r="I1908" s="120"/>
      <c r="J1908" s="120"/>
      <c r="K1908" s="120"/>
      <c r="L1908" s="120"/>
      <c r="M1908" s="120"/>
      <c r="N1908" s="120"/>
      <c r="O1908" s="120"/>
      <c r="P1908" s="120"/>
      <c r="Q1908" s="120"/>
      <c r="R1908" s="120"/>
      <c r="S1908" s="120"/>
      <c r="T1908" s="205">
        <f t="shared" si="180"/>
        <v>0</v>
      </c>
      <c r="U1908" s="205">
        <f t="shared" si="181"/>
        <v>0</v>
      </c>
      <c r="V1908" s="210"/>
      <c r="W1908" s="210"/>
      <c r="X1908" s="23" t="str">
        <f>IFERROR(VLOOKUP(AT1908,'#Input Lists#'!$L$3:$AH$833,3,FALSE)," ")</f>
        <v xml:space="preserve"> </v>
      </c>
      <c r="Y1908" s="23" t="str">
        <f>IFERROR(VLOOKUP(AT1908,'#Input Lists#'!$L$3:$AH$833,5,FALSE)," ")</f>
        <v xml:space="preserve"> </v>
      </c>
      <c r="Z1908" s="206" t="str">
        <f>IFERROR(VLOOKUP(AT1908,'#Input Lists#'!$L$3:$AH$833,9,FALSE)," ")</f>
        <v xml:space="preserve"> </v>
      </c>
      <c r="AA1908" s="119" t="s">
        <v>1527</v>
      </c>
      <c r="AB1908" s="120"/>
      <c r="AC1908" s="123"/>
      <c r="AD1908" s="123"/>
      <c r="AE1908" s="123"/>
      <c r="AF1908" s="123"/>
      <c r="AG1908" s="123"/>
      <c r="AH1908" s="123"/>
      <c r="AI1908" s="123"/>
      <c r="AJ1908" s="123"/>
      <c r="AK1908" s="123"/>
      <c r="AL1908" s="123"/>
      <c r="AM1908" s="123"/>
      <c r="AN1908" s="123"/>
      <c r="AO1908" s="123"/>
      <c r="AP1908" s="120"/>
      <c r="AQ1908" s="125" t="str">
        <f>IFERROR(VLOOKUP(G1908,'#Location List#'!$C$3:$D$150,2,FALSE),"")</f>
        <v/>
      </c>
      <c r="AR1908" s="125" t="str">
        <f>IFERROR(VLOOKUP(F1908,'#Location List#'!$Q$3:$R$1154,2,FALSE),"")</f>
        <v/>
      </c>
      <c r="AS1908" s="125" t="str">
        <f>IFERROR(VLOOKUP(V1908,'#Input Lists#'!$B$3:$D$46,3,FALSE),"")</f>
        <v/>
      </c>
      <c r="AT1908" s="125" t="str">
        <f>IFERROR(VLOOKUP(CONCATENATE(V1908," ",W1908),'#Input Lists#'!$K$3:$L$827,2,FALSE),"")</f>
        <v/>
      </c>
      <c r="AU1908" s="125">
        <f>IFERROR(VLOOKUP(AA1908,'#Input Lists#'!$BU$3:$BV$8,2,FALSE),"")</f>
        <v>1</v>
      </c>
      <c r="AV1908" s="118" t="str">
        <f>IFERROR(VLOOKUP(AB1908,'#Input Lists#'!$BO$3:$BP$9,2,FALSE),"")</f>
        <v/>
      </c>
      <c r="AW1908" s="118">
        <f>IFERROR(VLOOKUP(AC1908,'#Input Lists#'!$BL$3:$BM$7,2,FALSE),"")</f>
        <v>1</v>
      </c>
      <c r="AX1908" s="52" t="e">
        <f>VLOOKUP(AQ1908,'#Location List#'!$D$3:$K$150,4,FALSE)</f>
        <v>#N/A</v>
      </c>
      <c r="AY1908" s="273" t="e">
        <f>VLOOKUP(AX1908,'#Location List#'!$Z$3:$AA$13,2,FALSE)</f>
        <v>#N/A</v>
      </c>
      <c r="AZ1908" s="126" t="e">
        <f>VLOOKUP($AT1908,'#Input Lists#'!$L$3:$S$1033,6,FALSE)</f>
        <v>#N/A</v>
      </c>
      <c r="BA1908" s="239" t="e">
        <f>VLOOKUP($AT1908,'#Input Lists#'!$L$3:$S$833,7,FALSE)</f>
        <v>#N/A</v>
      </c>
      <c r="BB1908" s="239" t="e">
        <f>VLOOKUP($AT1908,'#Input Lists#'!$L$3:$S$833,8,FALSE)</f>
        <v>#N/A</v>
      </c>
      <c r="BC1908" s="91" t="str">
        <f t="shared" si="182"/>
        <v/>
      </c>
      <c r="BD1908" s="91" t="str">
        <f t="shared" si="183"/>
        <v/>
      </c>
      <c r="BE1908" s="15" t="str">
        <f t="shared" si="184"/>
        <v/>
      </c>
      <c r="BF1908" s="92" t="str">
        <f t="shared" si="185"/>
        <v>No Sighting Date</v>
      </c>
    </row>
    <row r="1909" spans="1:58" x14ac:dyDescent="0.25">
      <c r="A1909" s="118">
        <v>1904</v>
      </c>
      <c r="B1909" s="119"/>
      <c r="C1909" s="120"/>
      <c r="D1909" s="121"/>
      <c r="E1909" s="121"/>
      <c r="F1909" s="236"/>
      <c r="G1909" s="122" t="str">
        <f>IFERROR(VLOOKUP(F1909,'#Location List#'!$U$3:$V$1154,2,FALSE),"")</f>
        <v/>
      </c>
      <c r="H1909" s="120"/>
      <c r="I1909" s="120"/>
      <c r="J1909" s="120"/>
      <c r="K1909" s="120"/>
      <c r="L1909" s="120"/>
      <c r="M1909" s="120"/>
      <c r="N1909" s="120"/>
      <c r="O1909" s="120"/>
      <c r="P1909" s="120"/>
      <c r="Q1909" s="120"/>
      <c r="R1909" s="120"/>
      <c r="S1909" s="120"/>
      <c r="T1909" s="205">
        <f t="shared" si="180"/>
        <v>0</v>
      </c>
      <c r="U1909" s="205">
        <f t="shared" si="181"/>
        <v>0</v>
      </c>
      <c r="V1909" s="210"/>
      <c r="W1909" s="210"/>
      <c r="X1909" s="23" t="str">
        <f>IFERROR(VLOOKUP(AT1909,'#Input Lists#'!$L$3:$AH$833,3,FALSE)," ")</f>
        <v xml:space="preserve"> </v>
      </c>
      <c r="Y1909" s="23" t="str">
        <f>IFERROR(VLOOKUP(AT1909,'#Input Lists#'!$L$3:$AH$833,5,FALSE)," ")</f>
        <v xml:space="preserve"> </v>
      </c>
      <c r="Z1909" s="206" t="str">
        <f>IFERROR(VLOOKUP(AT1909,'#Input Lists#'!$L$3:$AH$833,9,FALSE)," ")</f>
        <v xml:space="preserve"> </v>
      </c>
      <c r="AA1909" s="119" t="s">
        <v>1527</v>
      </c>
      <c r="AB1909" s="120"/>
      <c r="AC1909" s="123"/>
      <c r="AD1909" s="123"/>
      <c r="AE1909" s="123"/>
      <c r="AF1909" s="123"/>
      <c r="AG1909" s="123"/>
      <c r="AH1909" s="123"/>
      <c r="AI1909" s="123"/>
      <c r="AJ1909" s="123"/>
      <c r="AK1909" s="123"/>
      <c r="AL1909" s="123"/>
      <c r="AM1909" s="123"/>
      <c r="AN1909" s="123"/>
      <c r="AO1909" s="123"/>
      <c r="AP1909" s="120"/>
      <c r="AQ1909" s="125" t="str">
        <f>IFERROR(VLOOKUP(G1909,'#Location List#'!$C$3:$D$150,2,FALSE),"")</f>
        <v/>
      </c>
      <c r="AR1909" s="125" t="str">
        <f>IFERROR(VLOOKUP(F1909,'#Location List#'!$Q$3:$R$1154,2,FALSE),"")</f>
        <v/>
      </c>
      <c r="AS1909" s="125" t="str">
        <f>IFERROR(VLOOKUP(V1909,'#Input Lists#'!$B$3:$D$46,3,FALSE),"")</f>
        <v/>
      </c>
      <c r="AT1909" s="125" t="str">
        <f>IFERROR(VLOOKUP(CONCATENATE(V1909," ",W1909),'#Input Lists#'!$K$3:$L$827,2,FALSE),"")</f>
        <v/>
      </c>
      <c r="AU1909" s="125">
        <f>IFERROR(VLOOKUP(AA1909,'#Input Lists#'!$BU$3:$BV$8,2,FALSE),"")</f>
        <v>1</v>
      </c>
      <c r="AV1909" s="118" t="str">
        <f>IFERROR(VLOOKUP(AB1909,'#Input Lists#'!$BO$3:$BP$9,2,FALSE),"")</f>
        <v/>
      </c>
      <c r="AW1909" s="118">
        <f>IFERROR(VLOOKUP(AC1909,'#Input Lists#'!$BL$3:$BM$7,2,FALSE),"")</f>
        <v>1</v>
      </c>
      <c r="AX1909" s="52" t="e">
        <f>VLOOKUP(AQ1909,'#Location List#'!$D$3:$K$150,4,FALSE)</f>
        <v>#N/A</v>
      </c>
      <c r="AY1909" s="273" t="e">
        <f>VLOOKUP(AX1909,'#Location List#'!$Z$3:$AA$13,2,FALSE)</f>
        <v>#N/A</v>
      </c>
      <c r="AZ1909" s="126" t="e">
        <f>VLOOKUP($AT1909,'#Input Lists#'!$L$3:$S$1033,6,FALSE)</f>
        <v>#N/A</v>
      </c>
      <c r="BA1909" s="239" t="e">
        <f>VLOOKUP($AT1909,'#Input Lists#'!$L$3:$S$833,7,FALSE)</f>
        <v>#N/A</v>
      </c>
      <c r="BB1909" s="239" t="e">
        <f>VLOOKUP($AT1909,'#Input Lists#'!$L$3:$S$833,8,FALSE)</f>
        <v>#N/A</v>
      </c>
      <c r="BC1909" s="91" t="str">
        <f t="shared" si="182"/>
        <v/>
      </c>
      <c r="BD1909" s="91" t="str">
        <f t="shared" si="183"/>
        <v/>
      </c>
      <c r="BE1909" s="15" t="str">
        <f t="shared" si="184"/>
        <v/>
      </c>
      <c r="BF1909" s="92" t="str">
        <f t="shared" si="185"/>
        <v>No Sighting Date</v>
      </c>
    </row>
    <row r="1910" spans="1:58" x14ac:dyDescent="0.25">
      <c r="A1910" s="118">
        <v>1905</v>
      </c>
      <c r="B1910" s="119"/>
      <c r="C1910" s="120"/>
      <c r="D1910" s="121"/>
      <c r="E1910" s="121"/>
      <c r="F1910" s="236"/>
      <c r="G1910" s="122" t="str">
        <f>IFERROR(VLOOKUP(F1910,'#Location List#'!$U$3:$V$1154,2,FALSE),"")</f>
        <v/>
      </c>
      <c r="H1910" s="120"/>
      <c r="I1910" s="120"/>
      <c r="J1910" s="120"/>
      <c r="K1910" s="120"/>
      <c r="L1910" s="120"/>
      <c r="M1910" s="120"/>
      <c r="N1910" s="120"/>
      <c r="O1910" s="120"/>
      <c r="P1910" s="120"/>
      <c r="Q1910" s="120"/>
      <c r="R1910" s="120"/>
      <c r="S1910" s="120"/>
      <c r="T1910" s="205">
        <f t="shared" si="180"/>
        <v>0</v>
      </c>
      <c r="U1910" s="205">
        <f t="shared" si="181"/>
        <v>0</v>
      </c>
      <c r="V1910" s="210"/>
      <c r="W1910" s="210"/>
      <c r="X1910" s="23" t="str">
        <f>IFERROR(VLOOKUP(AT1910,'#Input Lists#'!$L$3:$AH$833,3,FALSE)," ")</f>
        <v xml:space="preserve"> </v>
      </c>
      <c r="Y1910" s="23" t="str">
        <f>IFERROR(VLOOKUP(AT1910,'#Input Lists#'!$L$3:$AH$833,5,FALSE)," ")</f>
        <v xml:space="preserve"> </v>
      </c>
      <c r="Z1910" s="206" t="str">
        <f>IFERROR(VLOOKUP(AT1910,'#Input Lists#'!$L$3:$AH$833,9,FALSE)," ")</f>
        <v xml:space="preserve"> </v>
      </c>
      <c r="AA1910" s="119" t="s">
        <v>1527</v>
      </c>
      <c r="AB1910" s="120"/>
      <c r="AC1910" s="123"/>
      <c r="AD1910" s="123"/>
      <c r="AE1910" s="123"/>
      <c r="AF1910" s="123"/>
      <c r="AG1910" s="123"/>
      <c r="AH1910" s="123"/>
      <c r="AI1910" s="123"/>
      <c r="AJ1910" s="123"/>
      <c r="AK1910" s="123"/>
      <c r="AL1910" s="123"/>
      <c r="AM1910" s="123"/>
      <c r="AN1910" s="123"/>
      <c r="AO1910" s="123"/>
      <c r="AP1910" s="120"/>
      <c r="AQ1910" s="125" t="str">
        <f>IFERROR(VLOOKUP(G1910,'#Location List#'!$C$3:$D$150,2,FALSE),"")</f>
        <v/>
      </c>
      <c r="AR1910" s="125" t="str">
        <f>IFERROR(VLOOKUP(F1910,'#Location List#'!$Q$3:$R$1154,2,FALSE),"")</f>
        <v/>
      </c>
      <c r="AS1910" s="125" t="str">
        <f>IFERROR(VLOOKUP(V1910,'#Input Lists#'!$B$3:$D$46,3,FALSE),"")</f>
        <v/>
      </c>
      <c r="AT1910" s="125" t="str">
        <f>IFERROR(VLOOKUP(CONCATENATE(V1910," ",W1910),'#Input Lists#'!$K$3:$L$827,2,FALSE),"")</f>
        <v/>
      </c>
      <c r="AU1910" s="125">
        <f>IFERROR(VLOOKUP(AA1910,'#Input Lists#'!$BU$3:$BV$8,2,FALSE),"")</f>
        <v>1</v>
      </c>
      <c r="AV1910" s="118" t="str">
        <f>IFERROR(VLOOKUP(AB1910,'#Input Lists#'!$BO$3:$BP$9,2,FALSE),"")</f>
        <v/>
      </c>
      <c r="AW1910" s="118">
        <f>IFERROR(VLOOKUP(AC1910,'#Input Lists#'!$BL$3:$BM$7,2,FALSE),"")</f>
        <v>1</v>
      </c>
      <c r="AX1910" s="52" t="e">
        <f>VLOOKUP(AQ1910,'#Location List#'!$D$3:$K$150,4,FALSE)</f>
        <v>#N/A</v>
      </c>
      <c r="AY1910" s="273" t="e">
        <f>VLOOKUP(AX1910,'#Location List#'!$Z$3:$AA$13,2,FALSE)</f>
        <v>#N/A</v>
      </c>
      <c r="AZ1910" s="126" t="e">
        <f>VLOOKUP($AT1910,'#Input Lists#'!$L$3:$S$1033,6,FALSE)</f>
        <v>#N/A</v>
      </c>
      <c r="BA1910" s="239" t="e">
        <f>VLOOKUP($AT1910,'#Input Lists#'!$L$3:$S$833,7,FALSE)</f>
        <v>#N/A</v>
      </c>
      <c r="BB1910" s="239" t="e">
        <f>VLOOKUP($AT1910,'#Input Lists#'!$L$3:$S$833,8,FALSE)</f>
        <v>#N/A</v>
      </c>
      <c r="BC1910" s="91" t="str">
        <f t="shared" si="182"/>
        <v/>
      </c>
      <c r="BD1910" s="91" t="str">
        <f t="shared" si="183"/>
        <v/>
      </c>
      <c r="BE1910" s="15" t="str">
        <f t="shared" si="184"/>
        <v/>
      </c>
      <c r="BF1910" s="92" t="str">
        <f t="shared" si="185"/>
        <v>No Sighting Date</v>
      </c>
    </row>
    <row r="1911" spans="1:58" x14ac:dyDescent="0.25">
      <c r="A1911" s="118">
        <v>1906</v>
      </c>
      <c r="B1911" s="119"/>
      <c r="C1911" s="120"/>
      <c r="D1911" s="121"/>
      <c r="E1911" s="121"/>
      <c r="F1911" s="236"/>
      <c r="G1911" s="122" t="str">
        <f>IFERROR(VLOOKUP(F1911,'#Location List#'!$U$3:$V$1154,2,FALSE),"")</f>
        <v/>
      </c>
      <c r="H1911" s="120"/>
      <c r="I1911" s="120"/>
      <c r="J1911" s="120"/>
      <c r="K1911" s="120"/>
      <c r="L1911" s="120"/>
      <c r="M1911" s="120"/>
      <c r="N1911" s="120"/>
      <c r="O1911" s="120"/>
      <c r="P1911" s="120"/>
      <c r="Q1911" s="120"/>
      <c r="R1911" s="120"/>
      <c r="S1911" s="120"/>
      <c r="T1911" s="205">
        <f t="shared" si="180"/>
        <v>0</v>
      </c>
      <c r="U1911" s="205">
        <f t="shared" si="181"/>
        <v>0</v>
      </c>
      <c r="V1911" s="210"/>
      <c r="W1911" s="210"/>
      <c r="X1911" s="23" t="str">
        <f>IFERROR(VLOOKUP(AT1911,'#Input Lists#'!$L$3:$AH$833,3,FALSE)," ")</f>
        <v xml:space="preserve"> </v>
      </c>
      <c r="Y1911" s="23" t="str">
        <f>IFERROR(VLOOKUP(AT1911,'#Input Lists#'!$L$3:$AH$833,5,FALSE)," ")</f>
        <v xml:space="preserve"> </v>
      </c>
      <c r="Z1911" s="206" t="str">
        <f>IFERROR(VLOOKUP(AT1911,'#Input Lists#'!$L$3:$AH$833,9,FALSE)," ")</f>
        <v xml:space="preserve"> </v>
      </c>
      <c r="AA1911" s="119" t="s">
        <v>1527</v>
      </c>
      <c r="AB1911" s="120"/>
      <c r="AC1911" s="123"/>
      <c r="AD1911" s="123"/>
      <c r="AE1911" s="123"/>
      <c r="AF1911" s="123"/>
      <c r="AG1911" s="123"/>
      <c r="AH1911" s="123"/>
      <c r="AI1911" s="123"/>
      <c r="AJ1911" s="123"/>
      <c r="AK1911" s="123"/>
      <c r="AL1911" s="123"/>
      <c r="AM1911" s="123"/>
      <c r="AN1911" s="123"/>
      <c r="AO1911" s="123"/>
      <c r="AP1911" s="120"/>
      <c r="AQ1911" s="125" t="str">
        <f>IFERROR(VLOOKUP(G1911,'#Location List#'!$C$3:$D$150,2,FALSE),"")</f>
        <v/>
      </c>
      <c r="AR1911" s="125" t="str">
        <f>IFERROR(VLOOKUP(F1911,'#Location List#'!$Q$3:$R$1154,2,FALSE),"")</f>
        <v/>
      </c>
      <c r="AS1911" s="125" t="str">
        <f>IFERROR(VLOOKUP(V1911,'#Input Lists#'!$B$3:$D$46,3,FALSE),"")</f>
        <v/>
      </c>
      <c r="AT1911" s="125" t="str">
        <f>IFERROR(VLOOKUP(CONCATENATE(V1911," ",W1911),'#Input Lists#'!$K$3:$L$827,2,FALSE),"")</f>
        <v/>
      </c>
      <c r="AU1911" s="125">
        <f>IFERROR(VLOOKUP(AA1911,'#Input Lists#'!$BU$3:$BV$8,2,FALSE),"")</f>
        <v>1</v>
      </c>
      <c r="AV1911" s="118" t="str">
        <f>IFERROR(VLOOKUP(AB1911,'#Input Lists#'!$BO$3:$BP$9,2,FALSE),"")</f>
        <v/>
      </c>
      <c r="AW1911" s="118">
        <f>IFERROR(VLOOKUP(AC1911,'#Input Lists#'!$BL$3:$BM$7,2,FALSE),"")</f>
        <v>1</v>
      </c>
      <c r="AX1911" s="52" t="e">
        <f>VLOOKUP(AQ1911,'#Location List#'!$D$3:$K$150,4,FALSE)</f>
        <v>#N/A</v>
      </c>
      <c r="AY1911" s="273" t="e">
        <f>VLOOKUP(AX1911,'#Location List#'!$Z$3:$AA$13,2,FALSE)</f>
        <v>#N/A</v>
      </c>
      <c r="AZ1911" s="126" t="e">
        <f>VLOOKUP($AT1911,'#Input Lists#'!$L$3:$S$1033,6,FALSE)</f>
        <v>#N/A</v>
      </c>
      <c r="BA1911" s="239" t="e">
        <f>VLOOKUP($AT1911,'#Input Lists#'!$L$3:$S$833,7,FALSE)</f>
        <v>#N/A</v>
      </c>
      <c r="BB1911" s="239" t="e">
        <f>VLOOKUP($AT1911,'#Input Lists#'!$L$3:$S$833,8,FALSE)</f>
        <v>#N/A</v>
      </c>
      <c r="BC1911" s="91" t="str">
        <f t="shared" si="182"/>
        <v/>
      </c>
      <c r="BD1911" s="91" t="str">
        <f t="shared" si="183"/>
        <v/>
      </c>
      <c r="BE1911" s="15" t="str">
        <f t="shared" si="184"/>
        <v/>
      </c>
      <c r="BF1911" s="92" t="str">
        <f t="shared" si="185"/>
        <v>No Sighting Date</v>
      </c>
    </row>
    <row r="1912" spans="1:58" x14ac:dyDescent="0.25">
      <c r="A1912" s="118">
        <v>1907</v>
      </c>
      <c r="B1912" s="119"/>
      <c r="C1912" s="120"/>
      <c r="D1912" s="121"/>
      <c r="E1912" s="121"/>
      <c r="F1912" s="236"/>
      <c r="G1912" s="122" t="str">
        <f>IFERROR(VLOOKUP(F1912,'#Location List#'!$U$3:$V$1154,2,FALSE),"")</f>
        <v/>
      </c>
      <c r="H1912" s="120"/>
      <c r="I1912" s="120"/>
      <c r="J1912" s="120"/>
      <c r="K1912" s="120"/>
      <c r="L1912" s="120"/>
      <c r="M1912" s="120"/>
      <c r="N1912" s="120"/>
      <c r="O1912" s="120"/>
      <c r="P1912" s="120"/>
      <c r="Q1912" s="120"/>
      <c r="R1912" s="120"/>
      <c r="S1912" s="120"/>
      <c r="T1912" s="205">
        <f t="shared" si="180"/>
        <v>0</v>
      </c>
      <c r="U1912" s="205">
        <f t="shared" si="181"/>
        <v>0</v>
      </c>
      <c r="V1912" s="210"/>
      <c r="W1912" s="210"/>
      <c r="X1912" s="23" t="str">
        <f>IFERROR(VLOOKUP(AT1912,'#Input Lists#'!$L$3:$AH$833,3,FALSE)," ")</f>
        <v xml:space="preserve"> </v>
      </c>
      <c r="Y1912" s="23" t="str">
        <f>IFERROR(VLOOKUP(AT1912,'#Input Lists#'!$L$3:$AH$833,5,FALSE)," ")</f>
        <v xml:space="preserve"> </v>
      </c>
      <c r="Z1912" s="206" t="str">
        <f>IFERROR(VLOOKUP(AT1912,'#Input Lists#'!$L$3:$AH$833,9,FALSE)," ")</f>
        <v xml:space="preserve"> </v>
      </c>
      <c r="AA1912" s="119" t="s">
        <v>1527</v>
      </c>
      <c r="AB1912" s="120"/>
      <c r="AC1912" s="123"/>
      <c r="AD1912" s="123"/>
      <c r="AE1912" s="123"/>
      <c r="AF1912" s="123"/>
      <c r="AG1912" s="123"/>
      <c r="AH1912" s="123"/>
      <c r="AI1912" s="123"/>
      <c r="AJ1912" s="123"/>
      <c r="AK1912" s="123"/>
      <c r="AL1912" s="123"/>
      <c r="AM1912" s="123"/>
      <c r="AN1912" s="123"/>
      <c r="AO1912" s="123"/>
      <c r="AP1912" s="120"/>
      <c r="AQ1912" s="125" t="str">
        <f>IFERROR(VLOOKUP(G1912,'#Location List#'!$C$3:$D$150,2,FALSE),"")</f>
        <v/>
      </c>
      <c r="AR1912" s="125" t="str">
        <f>IFERROR(VLOOKUP(F1912,'#Location List#'!$Q$3:$R$1154,2,FALSE),"")</f>
        <v/>
      </c>
      <c r="AS1912" s="125" t="str">
        <f>IFERROR(VLOOKUP(V1912,'#Input Lists#'!$B$3:$D$46,3,FALSE),"")</f>
        <v/>
      </c>
      <c r="AT1912" s="125" t="str">
        <f>IFERROR(VLOOKUP(CONCATENATE(V1912," ",W1912),'#Input Lists#'!$K$3:$L$827,2,FALSE),"")</f>
        <v/>
      </c>
      <c r="AU1912" s="125">
        <f>IFERROR(VLOOKUP(AA1912,'#Input Lists#'!$BU$3:$BV$8,2,FALSE),"")</f>
        <v>1</v>
      </c>
      <c r="AV1912" s="118" t="str">
        <f>IFERROR(VLOOKUP(AB1912,'#Input Lists#'!$BO$3:$BP$9,2,FALSE),"")</f>
        <v/>
      </c>
      <c r="AW1912" s="118">
        <f>IFERROR(VLOOKUP(AC1912,'#Input Lists#'!$BL$3:$BM$7,2,FALSE),"")</f>
        <v>1</v>
      </c>
      <c r="AX1912" s="52" t="e">
        <f>VLOOKUP(AQ1912,'#Location List#'!$D$3:$K$150,4,FALSE)</f>
        <v>#N/A</v>
      </c>
      <c r="AY1912" s="273" t="e">
        <f>VLOOKUP(AX1912,'#Location List#'!$Z$3:$AA$13,2,FALSE)</f>
        <v>#N/A</v>
      </c>
      <c r="AZ1912" s="126" t="e">
        <f>VLOOKUP($AT1912,'#Input Lists#'!$L$3:$S$1033,6,FALSE)</f>
        <v>#N/A</v>
      </c>
      <c r="BA1912" s="239" t="e">
        <f>VLOOKUP($AT1912,'#Input Lists#'!$L$3:$S$833,7,FALSE)</f>
        <v>#N/A</v>
      </c>
      <c r="BB1912" s="239" t="e">
        <f>VLOOKUP($AT1912,'#Input Lists#'!$L$3:$S$833,8,FALSE)</f>
        <v>#N/A</v>
      </c>
      <c r="BC1912" s="91" t="str">
        <f t="shared" si="182"/>
        <v/>
      </c>
      <c r="BD1912" s="91" t="str">
        <f t="shared" si="183"/>
        <v/>
      </c>
      <c r="BE1912" s="15" t="str">
        <f t="shared" si="184"/>
        <v/>
      </c>
      <c r="BF1912" s="92" t="str">
        <f t="shared" si="185"/>
        <v>No Sighting Date</v>
      </c>
    </row>
    <row r="1913" spans="1:58" x14ac:dyDescent="0.25">
      <c r="A1913" s="118">
        <v>1908</v>
      </c>
      <c r="B1913" s="119"/>
      <c r="C1913" s="120"/>
      <c r="D1913" s="121"/>
      <c r="E1913" s="121"/>
      <c r="F1913" s="236"/>
      <c r="G1913" s="122" t="str">
        <f>IFERROR(VLOOKUP(F1913,'#Location List#'!$U$3:$V$1154,2,FALSE),"")</f>
        <v/>
      </c>
      <c r="H1913" s="120"/>
      <c r="I1913" s="120"/>
      <c r="J1913" s="120"/>
      <c r="K1913" s="120"/>
      <c r="L1913" s="120"/>
      <c r="M1913" s="120"/>
      <c r="N1913" s="120"/>
      <c r="O1913" s="120"/>
      <c r="P1913" s="120"/>
      <c r="Q1913" s="120"/>
      <c r="R1913" s="120"/>
      <c r="S1913" s="120"/>
      <c r="T1913" s="205">
        <f t="shared" si="180"/>
        <v>0</v>
      </c>
      <c r="U1913" s="205">
        <f t="shared" si="181"/>
        <v>0</v>
      </c>
      <c r="V1913" s="210"/>
      <c r="W1913" s="210"/>
      <c r="X1913" s="23" t="str">
        <f>IFERROR(VLOOKUP(AT1913,'#Input Lists#'!$L$3:$AH$833,3,FALSE)," ")</f>
        <v xml:space="preserve"> </v>
      </c>
      <c r="Y1913" s="23" t="str">
        <f>IFERROR(VLOOKUP(AT1913,'#Input Lists#'!$L$3:$AH$833,5,FALSE)," ")</f>
        <v xml:space="preserve"> </v>
      </c>
      <c r="Z1913" s="206" t="str">
        <f>IFERROR(VLOOKUP(AT1913,'#Input Lists#'!$L$3:$AH$833,9,FALSE)," ")</f>
        <v xml:space="preserve"> </v>
      </c>
      <c r="AA1913" s="119" t="s">
        <v>1527</v>
      </c>
      <c r="AB1913" s="120"/>
      <c r="AC1913" s="123"/>
      <c r="AD1913" s="123"/>
      <c r="AE1913" s="123"/>
      <c r="AF1913" s="123"/>
      <c r="AG1913" s="123"/>
      <c r="AH1913" s="123"/>
      <c r="AI1913" s="123"/>
      <c r="AJ1913" s="123"/>
      <c r="AK1913" s="123"/>
      <c r="AL1913" s="123"/>
      <c r="AM1913" s="123"/>
      <c r="AN1913" s="123"/>
      <c r="AO1913" s="123"/>
      <c r="AP1913" s="120"/>
      <c r="AQ1913" s="125" t="str">
        <f>IFERROR(VLOOKUP(G1913,'#Location List#'!$C$3:$D$150,2,FALSE),"")</f>
        <v/>
      </c>
      <c r="AR1913" s="125" t="str">
        <f>IFERROR(VLOOKUP(F1913,'#Location List#'!$Q$3:$R$1154,2,FALSE),"")</f>
        <v/>
      </c>
      <c r="AS1913" s="125" t="str">
        <f>IFERROR(VLOOKUP(V1913,'#Input Lists#'!$B$3:$D$46,3,FALSE),"")</f>
        <v/>
      </c>
      <c r="AT1913" s="125" t="str">
        <f>IFERROR(VLOOKUP(CONCATENATE(V1913," ",W1913),'#Input Lists#'!$K$3:$L$827,2,FALSE),"")</f>
        <v/>
      </c>
      <c r="AU1913" s="125">
        <f>IFERROR(VLOOKUP(AA1913,'#Input Lists#'!$BU$3:$BV$8,2,FALSE),"")</f>
        <v>1</v>
      </c>
      <c r="AV1913" s="118" t="str">
        <f>IFERROR(VLOOKUP(AB1913,'#Input Lists#'!$BO$3:$BP$9,2,FALSE),"")</f>
        <v/>
      </c>
      <c r="AW1913" s="118">
        <f>IFERROR(VLOOKUP(AC1913,'#Input Lists#'!$BL$3:$BM$7,2,FALSE),"")</f>
        <v>1</v>
      </c>
      <c r="AX1913" s="52" t="e">
        <f>VLOOKUP(AQ1913,'#Location List#'!$D$3:$K$150,4,FALSE)</f>
        <v>#N/A</v>
      </c>
      <c r="AY1913" s="273" t="e">
        <f>VLOOKUP(AX1913,'#Location List#'!$Z$3:$AA$13,2,FALSE)</f>
        <v>#N/A</v>
      </c>
      <c r="AZ1913" s="126" t="e">
        <f>VLOOKUP($AT1913,'#Input Lists#'!$L$3:$S$1033,6,FALSE)</f>
        <v>#N/A</v>
      </c>
      <c r="BA1913" s="239" t="e">
        <f>VLOOKUP($AT1913,'#Input Lists#'!$L$3:$S$833,7,FALSE)</f>
        <v>#N/A</v>
      </c>
      <c r="BB1913" s="239" t="e">
        <f>VLOOKUP($AT1913,'#Input Lists#'!$L$3:$S$833,8,FALSE)</f>
        <v>#N/A</v>
      </c>
      <c r="BC1913" s="91" t="str">
        <f t="shared" si="182"/>
        <v/>
      </c>
      <c r="BD1913" s="91" t="str">
        <f t="shared" si="183"/>
        <v/>
      </c>
      <c r="BE1913" s="15" t="str">
        <f t="shared" si="184"/>
        <v/>
      </c>
      <c r="BF1913" s="92" t="str">
        <f t="shared" si="185"/>
        <v>No Sighting Date</v>
      </c>
    </row>
    <row r="1914" spans="1:58" x14ac:dyDescent="0.25">
      <c r="A1914" s="118">
        <v>1909</v>
      </c>
      <c r="B1914" s="119"/>
      <c r="C1914" s="120"/>
      <c r="D1914" s="121"/>
      <c r="E1914" s="121"/>
      <c r="F1914" s="236"/>
      <c r="G1914" s="122" t="str">
        <f>IFERROR(VLOOKUP(F1914,'#Location List#'!$U$3:$V$1154,2,FALSE),"")</f>
        <v/>
      </c>
      <c r="H1914" s="120"/>
      <c r="I1914" s="120"/>
      <c r="J1914" s="120"/>
      <c r="K1914" s="120"/>
      <c r="L1914" s="120"/>
      <c r="M1914" s="120"/>
      <c r="N1914" s="120"/>
      <c r="O1914" s="120"/>
      <c r="P1914" s="120"/>
      <c r="Q1914" s="120"/>
      <c r="R1914" s="120"/>
      <c r="S1914" s="120"/>
      <c r="T1914" s="205">
        <f t="shared" si="180"/>
        <v>0</v>
      </c>
      <c r="U1914" s="205">
        <f t="shared" si="181"/>
        <v>0</v>
      </c>
      <c r="V1914" s="210"/>
      <c r="W1914" s="210"/>
      <c r="X1914" s="23" t="str">
        <f>IFERROR(VLOOKUP(AT1914,'#Input Lists#'!$L$3:$AH$833,3,FALSE)," ")</f>
        <v xml:space="preserve"> </v>
      </c>
      <c r="Y1914" s="23" t="str">
        <f>IFERROR(VLOOKUP(AT1914,'#Input Lists#'!$L$3:$AH$833,5,FALSE)," ")</f>
        <v xml:space="preserve"> </v>
      </c>
      <c r="Z1914" s="206" t="str">
        <f>IFERROR(VLOOKUP(AT1914,'#Input Lists#'!$L$3:$AH$833,9,FALSE)," ")</f>
        <v xml:space="preserve"> </v>
      </c>
      <c r="AA1914" s="119" t="s">
        <v>1527</v>
      </c>
      <c r="AB1914" s="120"/>
      <c r="AC1914" s="123"/>
      <c r="AD1914" s="123"/>
      <c r="AE1914" s="123"/>
      <c r="AF1914" s="123"/>
      <c r="AG1914" s="123"/>
      <c r="AH1914" s="123"/>
      <c r="AI1914" s="123"/>
      <c r="AJ1914" s="123"/>
      <c r="AK1914" s="123"/>
      <c r="AL1914" s="123"/>
      <c r="AM1914" s="123"/>
      <c r="AN1914" s="123"/>
      <c r="AO1914" s="123"/>
      <c r="AP1914" s="120"/>
      <c r="AQ1914" s="125" t="str">
        <f>IFERROR(VLOOKUP(G1914,'#Location List#'!$C$3:$D$150,2,FALSE),"")</f>
        <v/>
      </c>
      <c r="AR1914" s="125" t="str">
        <f>IFERROR(VLOOKUP(F1914,'#Location List#'!$Q$3:$R$1154,2,FALSE),"")</f>
        <v/>
      </c>
      <c r="AS1914" s="125" t="str">
        <f>IFERROR(VLOOKUP(V1914,'#Input Lists#'!$B$3:$D$46,3,FALSE),"")</f>
        <v/>
      </c>
      <c r="AT1914" s="125" t="str">
        <f>IFERROR(VLOOKUP(CONCATENATE(V1914," ",W1914),'#Input Lists#'!$K$3:$L$827,2,FALSE),"")</f>
        <v/>
      </c>
      <c r="AU1914" s="125">
        <f>IFERROR(VLOOKUP(AA1914,'#Input Lists#'!$BU$3:$BV$8,2,FALSE),"")</f>
        <v>1</v>
      </c>
      <c r="AV1914" s="118" t="str">
        <f>IFERROR(VLOOKUP(AB1914,'#Input Lists#'!$BO$3:$BP$9,2,FALSE),"")</f>
        <v/>
      </c>
      <c r="AW1914" s="118">
        <f>IFERROR(VLOOKUP(AC1914,'#Input Lists#'!$BL$3:$BM$7,2,FALSE),"")</f>
        <v>1</v>
      </c>
      <c r="AX1914" s="52" t="e">
        <f>VLOOKUP(AQ1914,'#Location List#'!$D$3:$K$150,4,FALSE)</f>
        <v>#N/A</v>
      </c>
      <c r="AY1914" s="273" t="e">
        <f>VLOOKUP(AX1914,'#Location List#'!$Z$3:$AA$13,2,FALSE)</f>
        <v>#N/A</v>
      </c>
      <c r="AZ1914" s="126" t="e">
        <f>VLOOKUP($AT1914,'#Input Lists#'!$L$3:$S$1033,6,FALSE)</f>
        <v>#N/A</v>
      </c>
      <c r="BA1914" s="239" t="e">
        <f>VLOOKUP($AT1914,'#Input Lists#'!$L$3:$S$833,7,FALSE)</f>
        <v>#N/A</v>
      </c>
      <c r="BB1914" s="239" t="e">
        <f>VLOOKUP($AT1914,'#Input Lists#'!$L$3:$S$833,8,FALSE)</f>
        <v>#N/A</v>
      </c>
      <c r="BC1914" s="91" t="str">
        <f t="shared" si="182"/>
        <v/>
      </c>
      <c r="BD1914" s="91" t="str">
        <f t="shared" si="183"/>
        <v/>
      </c>
      <c r="BE1914" s="15" t="str">
        <f t="shared" si="184"/>
        <v/>
      </c>
      <c r="BF1914" s="92" t="str">
        <f t="shared" si="185"/>
        <v>No Sighting Date</v>
      </c>
    </row>
    <row r="1915" spans="1:58" x14ac:dyDescent="0.25">
      <c r="A1915" s="118">
        <v>1910</v>
      </c>
      <c r="B1915" s="119"/>
      <c r="C1915" s="120"/>
      <c r="D1915" s="121"/>
      <c r="E1915" s="121"/>
      <c r="F1915" s="236"/>
      <c r="G1915" s="122" t="str">
        <f>IFERROR(VLOOKUP(F1915,'#Location List#'!$U$3:$V$1154,2,FALSE),"")</f>
        <v/>
      </c>
      <c r="H1915" s="120"/>
      <c r="I1915" s="120"/>
      <c r="J1915" s="120"/>
      <c r="K1915" s="120"/>
      <c r="L1915" s="120"/>
      <c r="M1915" s="120"/>
      <c r="N1915" s="120"/>
      <c r="O1915" s="120"/>
      <c r="P1915" s="120"/>
      <c r="Q1915" s="120"/>
      <c r="R1915" s="120"/>
      <c r="S1915" s="120"/>
      <c r="T1915" s="205">
        <f t="shared" si="180"/>
        <v>0</v>
      </c>
      <c r="U1915" s="205">
        <f t="shared" si="181"/>
        <v>0</v>
      </c>
      <c r="V1915" s="210"/>
      <c r="W1915" s="210"/>
      <c r="X1915" s="23" t="str">
        <f>IFERROR(VLOOKUP(AT1915,'#Input Lists#'!$L$3:$AH$833,3,FALSE)," ")</f>
        <v xml:space="preserve"> </v>
      </c>
      <c r="Y1915" s="23" t="str">
        <f>IFERROR(VLOOKUP(AT1915,'#Input Lists#'!$L$3:$AH$833,5,FALSE)," ")</f>
        <v xml:space="preserve"> </v>
      </c>
      <c r="Z1915" s="206" t="str">
        <f>IFERROR(VLOOKUP(AT1915,'#Input Lists#'!$L$3:$AH$833,9,FALSE)," ")</f>
        <v xml:space="preserve"> </v>
      </c>
      <c r="AA1915" s="119" t="s">
        <v>1527</v>
      </c>
      <c r="AB1915" s="120"/>
      <c r="AC1915" s="123"/>
      <c r="AD1915" s="123"/>
      <c r="AE1915" s="123"/>
      <c r="AF1915" s="123"/>
      <c r="AG1915" s="123"/>
      <c r="AH1915" s="123"/>
      <c r="AI1915" s="123"/>
      <c r="AJ1915" s="123"/>
      <c r="AK1915" s="123"/>
      <c r="AL1915" s="123"/>
      <c r="AM1915" s="123"/>
      <c r="AN1915" s="123"/>
      <c r="AO1915" s="123"/>
      <c r="AP1915" s="120"/>
      <c r="AQ1915" s="125" t="str">
        <f>IFERROR(VLOOKUP(G1915,'#Location List#'!$C$3:$D$150,2,FALSE),"")</f>
        <v/>
      </c>
      <c r="AR1915" s="125" t="str">
        <f>IFERROR(VLOOKUP(F1915,'#Location List#'!$Q$3:$R$1154,2,FALSE),"")</f>
        <v/>
      </c>
      <c r="AS1915" s="125" t="str">
        <f>IFERROR(VLOOKUP(V1915,'#Input Lists#'!$B$3:$D$46,3,FALSE),"")</f>
        <v/>
      </c>
      <c r="AT1915" s="125" t="str">
        <f>IFERROR(VLOOKUP(CONCATENATE(V1915," ",W1915),'#Input Lists#'!$K$3:$L$827,2,FALSE),"")</f>
        <v/>
      </c>
      <c r="AU1915" s="125">
        <f>IFERROR(VLOOKUP(AA1915,'#Input Lists#'!$BU$3:$BV$8,2,FALSE),"")</f>
        <v>1</v>
      </c>
      <c r="AV1915" s="118" t="str">
        <f>IFERROR(VLOOKUP(AB1915,'#Input Lists#'!$BO$3:$BP$9,2,FALSE),"")</f>
        <v/>
      </c>
      <c r="AW1915" s="118">
        <f>IFERROR(VLOOKUP(AC1915,'#Input Lists#'!$BL$3:$BM$7,2,FALSE),"")</f>
        <v>1</v>
      </c>
      <c r="AX1915" s="52" t="e">
        <f>VLOOKUP(AQ1915,'#Location List#'!$D$3:$K$150,4,FALSE)</f>
        <v>#N/A</v>
      </c>
      <c r="AY1915" s="273" t="e">
        <f>VLOOKUP(AX1915,'#Location List#'!$Z$3:$AA$13,2,FALSE)</f>
        <v>#N/A</v>
      </c>
      <c r="AZ1915" s="126" t="e">
        <f>VLOOKUP($AT1915,'#Input Lists#'!$L$3:$S$1033,6,FALSE)</f>
        <v>#N/A</v>
      </c>
      <c r="BA1915" s="239" t="e">
        <f>VLOOKUP($AT1915,'#Input Lists#'!$L$3:$S$833,7,FALSE)</f>
        <v>#N/A</v>
      </c>
      <c r="BB1915" s="239" t="e">
        <f>VLOOKUP($AT1915,'#Input Lists#'!$L$3:$S$833,8,FALSE)</f>
        <v>#N/A</v>
      </c>
      <c r="BC1915" s="91" t="str">
        <f t="shared" si="182"/>
        <v/>
      </c>
      <c r="BD1915" s="91" t="str">
        <f t="shared" si="183"/>
        <v/>
      </c>
      <c r="BE1915" s="15" t="str">
        <f t="shared" si="184"/>
        <v/>
      </c>
      <c r="BF1915" s="92" t="str">
        <f t="shared" si="185"/>
        <v>No Sighting Date</v>
      </c>
    </row>
    <row r="1916" spans="1:58" x14ac:dyDescent="0.25">
      <c r="A1916" s="118">
        <v>1911</v>
      </c>
      <c r="B1916" s="119"/>
      <c r="C1916" s="120"/>
      <c r="D1916" s="121"/>
      <c r="E1916" s="121"/>
      <c r="F1916" s="236"/>
      <c r="G1916" s="122" t="str">
        <f>IFERROR(VLOOKUP(F1916,'#Location List#'!$U$3:$V$1154,2,FALSE),"")</f>
        <v/>
      </c>
      <c r="H1916" s="120"/>
      <c r="I1916" s="120"/>
      <c r="J1916" s="120"/>
      <c r="K1916" s="120"/>
      <c r="L1916" s="120"/>
      <c r="M1916" s="120"/>
      <c r="N1916" s="120"/>
      <c r="O1916" s="120"/>
      <c r="P1916" s="120"/>
      <c r="Q1916" s="120"/>
      <c r="R1916" s="120"/>
      <c r="S1916" s="120"/>
      <c r="T1916" s="205">
        <f t="shared" si="180"/>
        <v>0</v>
      </c>
      <c r="U1916" s="205">
        <f t="shared" si="181"/>
        <v>0</v>
      </c>
      <c r="V1916" s="210"/>
      <c r="W1916" s="210"/>
      <c r="X1916" s="23" t="str">
        <f>IFERROR(VLOOKUP(AT1916,'#Input Lists#'!$L$3:$AH$833,3,FALSE)," ")</f>
        <v xml:space="preserve"> </v>
      </c>
      <c r="Y1916" s="23" t="str">
        <f>IFERROR(VLOOKUP(AT1916,'#Input Lists#'!$L$3:$AH$833,5,FALSE)," ")</f>
        <v xml:space="preserve"> </v>
      </c>
      <c r="Z1916" s="206" t="str">
        <f>IFERROR(VLOOKUP(AT1916,'#Input Lists#'!$L$3:$AH$833,9,FALSE)," ")</f>
        <v xml:space="preserve"> </v>
      </c>
      <c r="AA1916" s="119" t="s">
        <v>1527</v>
      </c>
      <c r="AB1916" s="120"/>
      <c r="AC1916" s="123"/>
      <c r="AD1916" s="123"/>
      <c r="AE1916" s="123"/>
      <c r="AF1916" s="123"/>
      <c r="AG1916" s="123"/>
      <c r="AH1916" s="123"/>
      <c r="AI1916" s="123"/>
      <c r="AJ1916" s="123"/>
      <c r="AK1916" s="123"/>
      <c r="AL1916" s="123"/>
      <c r="AM1916" s="123"/>
      <c r="AN1916" s="123"/>
      <c r="AO1916" s="123"/>
      <c r="AP1916" s="120"/>
      <c r="AQ1916" s="125" t="str">
        <f>IFERROR(VLOOKUP(G1916,'#Location List#'!$C$3:$D$150,2,FALSE),"")</f>
        <v/>
      </c>
      <c r="AR1916" s="125" t="str">
        <f>IFERROR(VLOOKUP(F1916,'#Location List#'!$Q$3:$R$1154,2,FALSE),"")</f>
        <v/>
      </c>
      <c r="AS1916" s="125" t="str">
        <f>IFERROR(VLOOKUP(V1916,'#Input Lists#'!$B$3:$D$46,3,FALSE),"")</f>
        <v/>
      </c>
      <c r="AT1916" s="125" t="str">
        <f>IFERROR(VLOOKUP(CONCATENATE(V1916," ",W1916),'#Input Lists#'!$K$3:$L$827,2,FALSE),"")</f>
        <v/>
      </c>
      <c r="AU1916" s="125">
        <f>IFERROR(VLOOKUP(AA1916,'#Input Lists#'!$BU$3:$BV$8,2,FALSE),"")</f>
        <v>1</v>
      </c>
      <c r="AV1916" s="118" t="str">
        <f>IFERROR(VLOOKUP(AB1916,'#Input Lists#'!$BO$3:$BP$9,2,FALSE),"")</f>
        <v/>
      </c>
      <c r="AW1916" s="118">
        <f>IFERROR(VLOOKUP(AC1916,'#Input Lists#'!$BL$3:$BM$7,2,FALSE),"")</f>
        <v>1</v>
      </c>
      <c r="AX1916" s="52" t="e">
        <f>VLOOKUP(AQ1916,'#Location List#'!$D$3:$K$150,4,FALSE)</f>
        <v>#N/A</v>
      </c>
      <c r="AY1916" s="273" t="e">
        <f>VLOOKUP(AX1916,'#Location List#'!$Z$3:$AA$13,2,FALSE)</f>
        <v>#N/A</v>
      </c>
      <c r="AZ1916" s="126" t="e">
        <f>VLOOKUP($AT1916,'#Input Lists#'!$L$3:$S$1033,6,FALSE)</f>
        <v>#N/A</v>
      </c>
      <c r="BA1916" s="239" t="e">
        <f>VLOOKUP($AT1916,'#Input Lists#'!$L$3:$S$833,7,FALSE)</f>
        <v>#N/A</v>
      </c>
      <c r="BB1916" s="239" t="e">
        <f>VLOOKUP($AT1916,'#Input Lists#'!$L$3:$S$833,8,FALSE)</f>
        <v>#N/A</v>
      </c>
      <c r="BC1916" s="91" t="str">
        <f t="shared" si="182"/>
        <v/>
      </c>
      <c r="BD1916" s="91" t="str">
        <f t="shared" si="183"/>
        <v/>
      </c>
      <c r="BE1916" s="15" t="str">
        <f t="shared" si="184"/>
        <v/>
      </c>
      <c r="BF1916" s="92" t="str">
        <f t="shared" si="185"/>
        <v>No Sighting Date</v>
      </c>
    </row>
    <row r="1917" spans="1:58" x14ac:dyDescent="0.25">
      <c r="A1917" s="118">
        <v>1912</v>
      </c>
      <c r="B1917" s="119"/>
      <c r="C1917" s="120"/>
      <c r="D1917" s="121"/>
      <c r="E1917" s="121"/>
      <c r="F1917" s="236"/>
      <c r="G1917" s="122" t="str">
        <f>IFERROR(VLOOKUP(F1917,'#Location List#'!$U$3:$V$1154,2,FALSE),"")</f>
        <v/>
      </c>
      <c r="H1917" s="120"/>
      <c r="I1917" s="120"/>
      <c r="J1917" s="120"/>
      <c r="K1917" s="120"/>
      <c r="L1917" s="120"/>
      <c r="M1917" s="120"/>
      <c r="N1917" s="120"/>
      <c r="O1917" s="120"/>
      <c r="P1917" s="120"/>
      <c r="Q1917" s="120"/>
      <c r="R1917" s="120"/>
      <c r="S1917" s="120"/>
      <c r="T1917" s="205">
        <f t="shared" si="180"/>
        <v>0</v>
      </c>
      <c r="U1917" s="205">
        <f t="shared" si="181"/>
        <v>0</v>
      </c>
      <c r="V1917" s="210"/>
      <c r="W1917" s="210"/>
      <c r="X1917" s="23" t="str">
        <f>IFERROR(VLOOKUP(AT1917,'#Input Lists#'!$L$3:$AH$833,3,FALSE)," ")</f>
        <v xml:space="preserve"> </v>
      </c>
      <c r="Y1917" s="23" t="str">
        <f>IFERROR(VLOOKUP(AT1917,'#Input Lists#'!$L$3:$AH$833,5,FALSE)," ")</f>
        <v xml:space="preserve"> </v>
      </c>
      <c r="Z1917" s="206" t="str">
        <f>IFERROR(VLOOKUP(AT1917,'#Input Lists#'!$L$3:$AH$833,9,FALSE)," ")</f>
        <v xml:space="preserve"> </v>
      </c>
      <c r="AA1917" s="119" t="s">
        <v>1527</v>
      </c>
      <c r="AB1917" s="120"/>
      <c r="AC1917" s="123"/>
      <c r="AD1917" s="123"/>
      <c r="AE1917" s="123"/>
      <c r="AF1917" s="123"/>
      <c r="AG1917" s="123"/>
      <c r="AH1917" s="123"/>
      <c r="AI1917" s="123"/>
      <c r="AJ1917" s="123"/>
      <c r="AK1917" s="123"/>
      <c r="AL1917" s="123"/>
      <c r="AM1917" s="123"/>
      <c r="AN1917" s="123"/>
      <c r="AO1917" s="123"/>
      <c r="AP1917" s="120"/>
      <c r="AQ1917" s="125" t="str">
        <f>IFERROR(VLOOKUP(G1917,'#Location List#'!$C$3:$D$150,2,FALSE),"")</f>
        <v/>
      </c>
      <c r="AR1917" s="125" t="str">
        <f>IFERROR(VLOOKUP(F1917,'#Location List#'!$Q$3:$R$1154,2,FALSE),"")</f>
        <v/>
      </c>
      <c r="AS1917" s="125" t="str">
        <f>IFERROR(VLOOKUP(V1917,'#Input Lists#'!$B$3:$D$46,3,FALSE),"")</f>
        <v/>
      </c>
      <c r="AT1917" s="125" t="str">
        <f>IFERROR(VLOOKUP(CONCATENATE(V1917," ",W1917),'#Input Lists#'!$K$3:$L$827,2,FALSE),"")</f>
        <v/>
      </c>
      <c r="AU1917" s="125">
        <f>IFERROR(VLOOKUP(AA1917,'#Input Lists#'!$BU$3:$BV$8,2,FALSE),"")</f>
        <v>1</v>
      </c>
      <c r="AV1917" s="118" t="str">
        <f>IFERROR(VLOOKUP(AB1917,'#Input Lists#'!$BO$3:$BP$9,2,FALSE),"")</f>
        <v/>
      </c>
      <c r="AW1917" s="118">
        <f>IFERROR(VLOOKUP(AC1917,'#Input Lists#'!$BL$3:$BM$7,2,FALSE),"")</f>
        <v>1</v>
      </c>
      <c r="AX1917" s="52" t="e">
        <f>VLOOKUP(AQ1917,'#Location List#'!$D$3:$K$150,4,FALSE)</f>
        <v>#N/A</v>
      </c>
      <c r="AY1917" s="273" t="e">
        <f>VLOOKUP(AX1917,'#Location List#'!$Z$3:$AA$13,2,FALSE)</f>
        <v>#N/A</v>
      </c>
      <c r="AZ1917" s="126" t="e">
        <f>VLOOKUP($AT1917,'#Input Lists#'!$L$3:$S$1033,6,FALSE)</f>
        <v>#N/A</v>
      </c>
      <c r="BA1917" s="239" t="e">
        <f>VLOOKUP($AT1917,'#Input Lists#'!$L$3:$S$833,7,FALSE)</f>
        <v>#N/A</v>
      </c>
      <c r="BB1917" s="239" t="e">
        <f>VLOOKUP($AT1917,'#Input Lists#'!$L$3:$S$833,8,FALSE)</f>
        <v>#N/A</v>
      </c>
      <c r="BC1917" s="91" t="str">
        <f t="shared" si="182"/>
        <v/>
      </c>
      <c r="BD1917" s="91" t="str">
        <f t="shared" si="183"/>
        <v/>
      </c>
      <c r="BE1917" s="15" t="str">
        <f t="shared" si="184"/>
        <v/>
      </c>
      <c r="BF1917" s="92" t="str">
        <f t="shared" si="185"/>
        <v>No Sighting Date</v>
      </c>
    </row>
    <row r="1918" spans="1:58" x14ac:dyDescent="0.25">
      <c r="A1918" s="118">
        <v>1913</v>
      </c>
      <c r="B1918" s="119"/>
      <c r="C1918" s="120"/>
      <c r="D1918" s="121"/>
      <c r="E1918" s="121"/>
      <c r="F1918" s="236"/>
      <c r="G1918" s="122" t="str">
        <f>IFERROR(VLOOKUP(F1918,'#Location List#'!$U$3:$V$1154,2,FALSE),"")</f>
        <v/>
      </c>
      <c r="H1918" s="120"/>
      <c r="I1918" s="120"/>
      <c r="J1918" s="120"/>
      <c r="K1918" s="120"/>
      <c r="L1918" s="120"/>
      <c r="M1918" s="120"/>
      <c r="N1918" s="120"/>
      <c r="O1918" s="120"/>
      <c r="P1918" s="120"/>
      <c r="Q1918" s="120"/>
      <c r="R1918" s="120"/>
      <c r="S1918" s="120"/>
      <c r="T1918" s="205">
        <f t="shared" si="180"/>
        <v>0</v>
      </c>
      <c r="U1918" s="205">
        <f t="shared" si="181"/>
        <v>0</v>
      </c>
      <c r="V1918" s="210"/>
      <c r="W1918" s="210"/>
      <c r="X1918" s="23" t="str">
        <f>IFERROR(VLOOKUP(AT1918,'#Input Lists#'!$L$3:$AH$833,3,FALSE)," ")</f>
        <v xml:space="preserve"> </v>
      </c>
      <c r="Y1918" s="23" t="str">
        <f>IFERROR(VLOOKUP(AT1918,'#Input Lists#'!$L$3:$AH$833,5,FALSE)," ")</f>
        <v xml:space="preserve"> </v>
      </c>
      <c r="Z1918" s="206" t="str">
        <f>IFERROR(VLOOKUP(AT1918,'#Input Lists#'!$L$3:$AH$833,9,FALSE)," ")</f>
        <v xml:space="preserve"> </v>
      </c>
      <c r="AA1918" s="119" t="s">
        <v>1527</v>
      </c>
      <c r="AB1918" s="120"/>
      <c r="AC1918" s="123"/>
      <c r="AD1918" s="123"/>
      <c r="AE1918" s="123"/>
      <c r="AF1918" s="123"/>
      <c r="AG1918" s="123"/>
      <c r="AH1918" s="123"/>
      <c r="AI1918" s="123"/>
      <c r="AJ1918" s="123"/>
      <c r="AK1918" s="123"/>
      <c r="AL1918" s="123"/>
      <c r="AM1918" s="123"/>
      <c r="AN1918" s="123"/>
      <c r="AO1918" s="123"/>
      <c r="AP1918" s="120"/>
      <c r="AQ1918" s="125" t="str">
        <f>IFERROR(VLOOKUP(G1918,'#Location List#'!$C$3:$D$150,2,FALSE),"")</f>
        <v/>
      </c>
      <c r="AR1918" s="125" t="str">
        <f>IFERROR(VLOOKUP(F1918,'#Location List#'!$Q$3:$R$1154,2,FALSE),"")</f>
        <v/>
      </c>
      <c r="AS1918" s="125" t="str">
        <f>IFERROR(VLOOKUP(V1918,'#Input Lists#'!$B$3:$D$46,3,FALSE),"")</f>
        <v/>
      </c>
      <c r="AT1918" s="125" t="str">
        <f>IFERROR(VLOOKUP(CONCATENATE(V1918," ",W1918),'#Input Lists#'!$K$3:$L$827,2,FALSE),"")</f>
        <v/>
      </c>
      <c r="AU1918" s="125">
        <f>IFERROR(VLOOKUP(AA1918,'#Input Lists#'!$BU$3:$BV$8,2,FALSE),"")</f>
        <v>1</v>
      </c>
      <c r="AV1918" s="118" t="str">
        <f>IFERROR(VLOOKUP(AB1918,'#Input Lists#'!$BO$3:$BP$9,2,FALSE),"")</f>
        <v/>
      </c>
      <c r="AW1918" s="118">
        <f>IFERROR(VLOOKUP(AC1918,'#Input Lists#'!$BL$3:$BM$7,2,FALSE),"")</f>
        <v>1</v>
      </c>
      <c r="AX1918" s="52" t="e">
        <f>VLOOKUP(AQ1918,'#Location List#'!$D$3:$K$150,4,FALSE)</f>
        <v>#N/A</v>
      </c>
      <c r="AY1918" s="273" t="e">
        <f>VLOOKUP(AX1918,'#Location List#'!$Z$3:$AA$13,2,FALSE)</f>
        <v>#N/A</v>
      </c>
      <c r="AZ1918" s="126" t="e">
        <f>VLOOKUP($AT1918,'#Input Lists#'!$L$3:$S$1033,6,FALSE)</f>
        <v>#N/A</v>
      </c>
      <c r="BA1918" s="239" t="e">
        <f>VLOOKUP($AT1918,'#Input Lists#'!$L$3:$S$833,7,FALSE)</f>
        <v>#N/A</v>
      </c>
      <c r="BB1918" s="239" t="e">
        <f>VLOOKUP($AT1918,'#Input Lists#'!$L$3:$S$833,8,FALSE)</f>
        <v>#N/A</v>
      </c>
      <c r="BC1918" s="91" t="str">
        <f t="shared" si="182"/>
        <v/>
      </c>
      <c r="BD1918" s="91" t="str">
        <f t="shared" si="183"/>
        <v/>
      </c>
      <c r="BE1918" s="15" t="str">
        <f t="shared" si="184"/>
        <v/>
      </c>
      <c r="BF1918" s="92" t="str">
        <f t="shared" si="185"/>
        <v>No Sighting Date</v>
      </c>
    </row>
    <row r="1919" spans="1:58" x14ac:dyDescent="0.25">
      <c r="A1919" s="118">
        <v>1914</v>
      </c>
      <c r="B1919" s="119"/>
      <c r="C1919" s="120"/>
      <c r="D1919" s="121"/>
      <c r="E1919" s="121"/>
      <c r="F1919" s="236"/>
      <c r="G1919" s="122" t="str">
        <f>IFERROR(VLOOKUP(F1919,'#Location List#'!$U$3:$V$1154,2,FALSE),"")</f>
        <v/>
      </c>
      <c r="H1919" s="120"/>
      <c r="I1919" s="120"/>
      <c r="J1919" s="120"/>
      <c r="K1919" s="120"/>
      <c r="L1919" s="120"/>
      <c r="M1919" s="120"/>
      <c r="N1919" s="120"/>
      <c r="O1919" s="120"/>
      <c r="P1919" s="120"/>
      <c r="Q1919" s="120"/>
      <c r="R1919" s="120"/>
      <c r="S1919" s="120"/>
      <c r="T1919" s="205">
        <f t="shared" si="180"/>
        <v>0</v>
      </c>
      <c r="U1919" s="205">
        <f t="shared" si="181"/>
        <v>0</v>
      </c>
      <c r="V1919" s="210"/>
      <c r="W1919" s="210"/>
      <c r="X1919" s="23" t="str">
        <f>IFERROR(VLOOKUP(AT1919,'#Input Lists#'!$L$3:$AH$833,3,FALSE)," ")</f>
        <v xml:space="preserve"> </v>
      </c>
      <c r="Y1919" s="23" t="str">
        <f>IFERROR(VLOOKUP(AT1919,'#Input Lists#'!$L$3:$AH$833,5,FALSE)," ")</f>
        <v xml:space="preserve"> </v>
      </c>
      <c r="Z1919" s="206" t="str">
        <f>IFERROR(VLOOKUP(AT1919,'#Input Lists#'!$L$3:$AH$833,9,FALSE)," ")</f>
        <v xml:space="preserve"> </v>
      </c>
      <c r="AA1919" s="119" t="s">
        <v>1527</v>
      </c>
      <c r="AB1919" s="120"/>
      <c r="AC1919" s="123"/>
      <c r="AD1919" s="123"/>
      <c r="AE1919" s="123"/>
      <c r="AF1919" s="123"/>
      <c r="AG1919" s="123"/>
      <c r="AH1919" s="123"/>
      <c r="AI1919" s="123"/>
      <c r="AJ1919" s="123"/>
      <c r="AK1919" s="123"/>
      <c r="AL1919" s="123"/>
      <c r="AM1919" s="123"/>
      <c r="AN1919" s="123"/>
      <c r="AO1919" s="123"/>
      <c r="AP1919" s="120"/>
      <c r="AQ1919" s="125" t="str">
        <f>IFERROR(VLOOKUP(G1919,'#Location List#'!$C$3:$D$150,2,FALSE),"")</f>
        <v/>
      </c>
      <c r="AR1919" s="125" t="str">
        <f>IFERROR(VLOOKUP(F1919,'#Location List#'!$Q$3:$R$1154,2,FALSE),"")</f>
        <v/>
      </c>
      <c r="AS1919" s="125" t="str">
        <f>IFERROR(VLOOKUP(V1919,'#Input Lists#'!$B$3:$D$46,3,FALSE),"")</f>
        <v/>
      </c>
      <c r="AT1919" s="125" t="str">
        <f>IFERROR(VLOOKUP(CONCATENATE(V1919," ",W1919),'#Input Lists#'!$K$3:$L$827,2,FALSE),"")</f>
        <v/>
      </c>
      <c r="AU1919" s="125">
        <f>IFERROR(VLOOKUP(AA1919,'#Input Lists#'!$BU$3:$BV$8,2,FALSE),"")</f>
        <v>1</v>
      </c>
      <c r="AV1919" s="118" t="str">
        <f>IFERROR(VLOOKUP(AB1919,'#Input Lists#'!$BO$3:$BP$9,2,FALSE),"")</f>
        <v/>
      </c>
      <c r="AW1919" s="118">
        <f>IFERROR(VLOOKUP(AC1919,'#Input Lists#'!$BL$3:$BM$7,2,FALSE),"")</f>
        <v>1</v>
      </c>
      <c r="AX1919" s="52" t="e">
        <f>VLOOKUP(AQ1919,'#Location List#'!$D$3:$K$150,4,FALSE)</f>
        <v>#N/A</v>
      </c>
      <c r="AY1919" s="273" t="e">
        <f>VLOOKUP(AX1919,'#Location List#'!$Z$3:$AA$13,2,FALSE)</f>
        <v>#N/A</v>
      </c>
      <c r="AZ1919" s="126" t="e">
        <f>VLOOKUP($AT1919,'#Input Lists#'!$L$3:$S$1033,6,FALSE)</f>
        <v>#N/A</v>
      </c>
      <c r="BA1919" s="239" t="e">
        <f>VLOOKUP($AT1919,'#Input Lists#'!$L$3:$S$833,7,FALSE)</f>
        <v>#N/A</v>
      </c>
      <c r="BB1919" s="239" t="e">
        <f>VLOOKUP($AT1919,'#Input Lists#'!$L$3:$S$833,8,FALSE)</f>
        <v>#N/A</v>
      </c>
      <c r="BC1919" s="91" t="str">
        <f t="shared" si="182"/>
        <v/>
      </c>
      <c r="BD1919" s="91" t="str">
        <f t="shared" si="183"/>
        <v/>
      </c>
      <c r="BE1919" s="15" t="str">
        <f t="shared" si="184"/>
        <v/>
      </c>
      <c r="BF1919" s="92" t="str">
        <f t="shared" si="185"/>
        <v>No Sighting Date</v>
      </c>
    </row>
    <row r="1920" spans="1:58" x14ac:dyDescent="0.25">
      <c r="A1920" s="118">
        <v>1915</v>
      </c>
      <c r="B1920" s="119"/>
      <c r="C1920" s="120"/>
      <c r="D1920" s="121"/>
      <c r="E1920" s="121"/>
      <c r="F1920" s="236"/>
      <c r="G1920" s="122" t="str">
        <f>IFERROR(VLOOKUP(F1920,'#Location List#'!$U$3:$V$1154,2,FALSE),"")</f>
        <v/>
      </c>
      <c r="H1920" s="120"/>
      <c r="I1920" s="120"/>
      <c r="J1920" s="120"/>
      <c r="K1920" s="120"/>
      <c r="L1920" s="120"/>
      <c r="M1920" s="120"/>
      <c r="N1920" s="120"/>
      <c r="O1920" s="120"/>
      <c r="P1920" s="120"/>
      <c r="Q1920" s="120"/>
      <c r="R1920" s="120"/>
      <c r="S1920" s="120"/>
      <c r="T1920" s="205">
        <f t="shared" si="180"/>
        <v>0</v>
      </c>
      <c r="U1920" s="205">
        <f t="shared" si="181"/>
        <v>0</v>
      </c>
      <c r="V1920" s="210"/>
      <c r="W1920" s="210"/>
      <c r="X1920" s="23" t="str">
        <f>IFERROR(VLOOKUP(AT1920,'#Input Lists#'!$L$3:$AH$833,3,FALSE)," ")</f>
        <v xml:space="preserve"> </v>
      </c>
      <c r="Y1920" s="23" t="str">
        <f>IFERROR(VLOOKUP(AT1920,'#Input Lists#'!$L$3:$AH$833,5,FALSE)," ")</f>
        <v xml:space="preserve"> </v>
      </c>
      <c r="Z1920" s="206" t="str">
        <f>IFERROR(VLOOKUP(AT1920,'#Input Lists#'!$L$3:$AH$833,9,FALSE)," ")</f>
        <v xml:space="preserve"> </v>
      </c>
      <c r="AA1920" s="119" t="s">
        <v>1527</v>
      </c>
      <c r="AB1920" s="120"/>
      <c r="AC1920" s="123"/>
      <c r="AD1920" s="123"/>
      <c r="AE1920" s="123"/>
      <c r="AF1920" s="123"/>
      <c r="AG1920" s="123"/>
      <c r="AH1920" s="123"/>
      <c r="AI1920" s="123"/>
      <c r="AJ1920" s="123"/>
      <c r="AK1920" s="123"/>
      <c r="AL1920" s="123"/>
      <c r="AM1920" s="123"/>
      <c r="AN1920" s="123"/>
      <c r="AO1920" s="123"/>
      <c r="AP1920" s="120"/>
      <c r="AQ1920" s="125" t="str">
        <f>IFERROR(VLOOKUP(G1920,'#Location List#'!$C$3:$D$150,2,FALSE),"")</f>
        <v/>
      </c>
      <c r="AR1920" s="125" t="str">
        <f>IFERROR(VLOOKUP(F1920,'#Location List#'!$Q$3:$R$1154,2,FALSE),"")</f>
        <v/>
      </c>
      <c r="AS1920" s="125" t="str">
        <f>IFERROR(VLOOKUP(V1920,'#Input Lists#'!$B$3:$D$46,3,FALSE),"")</f>
        <v/>
      </c>
      <c r="AT1920" s="125" t="str">
        <f>IFERROR(VLOOKUP(CONCATENATE(V1920," ",W1920),'#Input Lists#'!$K$3:$L$827,2,FALSE),"")</f>
        <v/>
      </c>
      <c r="AU1920" s="125">
        <f>IFERROR(VLOOKUP(AA1920,'#Input Lists#'!$BU$3:$BV$8,2,FALSE),"")</f>
        <v>1</v>
      </c>
      <c r="AV1920" s="118" t="str">
        <f>IFERROR(VLOOKUP(AB1920,'#Input Lists#'!$BO$3:$BP$9,2,FALSE),"")</f>
        <v/>
      </c>
      <c r="AW1920" s="118">
        <f>IFERROR(VLOOKUP(AC1920,'#Input Lists#'!$BL$3:$BM$7,2,FALSE),"")</f>
        <v>1</v>
      </c>
      <c r="AX1920" s="52" t="e">
        <f>VLOOKUP(AQ1920,'#Location List#'!$D$3:$K$150,4,FALSE)</f>
        <v>#N/A</v>
      </c>
      <c r="AY1920" s="273" t="e">
        <f>VLOOKUP(AX1920,'#Location List#'!$Z$3:$AA$13,2,FALSE)</f>
        <v>#N/A</v>
      </c>
      <c r="AZ1920" s="126" t="e">
        <f>VLOOKUP($AT1920,'#Input Lists#'!$L$3:$S$1033,6,FALSE)</f>
        <v>#N/A</v>
      </c>
      <c r="BA1920" s="239" t="e">
        <f>VLOOKUP($AT1920,'#Input Lists#'!$L$3:$S$833,7,FALSE)</f>
        <v>#N/A</v>
      </c>
      <c r="BB1920" s="239" t="e">
        <f>VLOOKUP($AT1920,'#Input Lists#'!$L$3:$S$833,8,FALSE)</f>
        <v>#N/A</v>
      </c>
      <c r="BC1920" s="91" t="str">
        <f t="shared" si="182"/>
        <v/>
      </c>
      <c r="BD1920" s="91" t="str">
        <f t="shared" si="183"/>
        <v/>
      </c>
      <c r="BE1920" s="15" t="str">
        <f t="shared" si="184"/>
        <v/>
      </c>
      <c r="BF1920" s="92" t="str">
        <f t="shared" si="185"/>
        <v>No Sighting Date</v>
      </c>
    </row>
    <row r="1921" spans="1:58" x14ac:dyDescent="0.25">
      <c r="A1921" s="118">
        <v>1916</v>
      </c>
      <c r="B1921" s="119"/>
      <c r="C1921" s="120"/>
      <c r="D1921" s="121"/>
      <c r="E1921" s="121"/>
      <c r="F1921" s="236"/>
      <c r="G1921" s="122" t="str">
        <f>IFERROR(VLOOKUP(F1921,'#Location List#'!$U$3:$V$1154,2,FALSE),"")</f>
        <v/>
      </c>
      <c r="H1921" s="120"/>
      <c r="I1921" s="120"/>
      <c r="J1921" s="120"/>
      <c r="K1921" s="120"/>
      <c r="L1921" s="120"/>
      <c r="M1921" s="120"/>
      <c r="N1921" s="120"/>
      <c r="O1921" s="120"/>
      <c r="P1921" s="120"/>
      <c r="Q1921" s="120"/>
      <c r="R1921" s="120"/>
      <c r="S1921" s="120"/>
      <c r="T1921" s="205">
        <f t="shared" si="180"/>
        <v>0</v>
      </c>
      <c r="U1921" s="205">
        <f t="shared" si="181"/>
        <v>0</v>
      </c>
      <c r="V1921" s="210"/>
      <c r="W1921" s="210"/>
      <c r="X1921" s="23" t="str">
        <f>IFERROR(VLOOKUP(AT1921,'#Input Lists#'!$L$3:$AH$833,3,FALSE)," ")</f>
        <v xml:space="preserve"> </v>
      </c>
      <c r="Y1921" s="23" t="str">
        <f>IFERROR(VLOOKUP(AT1921,'#Input Lists#'!$L$3:$AH$833,5,FALSE)," ")</f>
        <v xml:space="preserve"> </v>
      </c>
      <c r="Z1921" s="206" t="str">
        <f>IFERROR(VLOOKUP(AT1921,'#Input Lists#'!$L$3:$AH$833,9,FALSE)," ")</f>
        <v xml:space="preserve"> </v>
      </c>
      <c r="AA1921" s="119" t="s">
        <v>1527</v>
      </c>
      <c r="AB1921" s="120"/>
      <c r="AC1921" s="123"/>
      <c r="AD1921" s="123"/>
      <c r="AE1921" s="123"/>
      <c r="AF1921" s="123"/>
      <c r="AG1921" s="123"/>
      <c r="AH1921" s="123"/>
      <c r="AI1921" s="123"/>
      <c r="AJ1921" s="123"/>
      <c r="AK1921" s="123"/>
      <c r="AL1921" s="123"/>
      <c r="AM1921" s="123"/>
      <c r="AN1921" s="123"/>
      <c r="AO1921" s="123"/>
      <c r="AP1921" s="120"/>
      <c r="AQ1921" s="125" t="str">
        <f>IFERROR(VLOOKUP(G1921,'#Location List#'!$C$3:$D$150,2,FALSE),"")</f>
        <v/>
      </c>
      <c r="AR1921" s="125" t="str">
        <f>IFERROR(VLOOKUP(F1921,'#Location List#'!$Q$3:$R$1154,2,FALSE),"")</f>
        <v/>
      </c>
      <c r="AS1921" s="125" t="str">
        <f>IFERROR(VLOOKUP(V1921,'#Input Lists#'!$B$3:$D$46,3,FALSE),"")</f>
        <v/>
      </c>
      <c r="AT1921" s="125" t="str">
        <f>IFERROR(VLOOKUP(CONCATENATE(V1921," ",W1921),'#Input Lists#'!$K$3:$L$827,2,FALSE),"")</f>
        <v/>
      </c>
      <c r="AU1921" s="125">
        <f>IFERROR(VLOOKUP(AA1921,'#Input Lists#'!$BU$3:$BV$8,2,FALSE),"")</f>
        <v>1</v>
      </c>
      <c r="AV1921" s="118" t="str">
        <f>IFERROR(VLOOKUP(AB1921,'#Input Lists#'!$BO$3:$BP$9,2,FALSE),"")</f>
        <v/>
      </c>
      <c r="AW1921" s="118">
        <f>IFERROR(VLOOKUP(AC1921,'#Input Lists#'!$BL$3:$BM$7,2,FALSE),"")</f>
        <v>1</v>
      </c>
      <c r="AX1921" s="52" t="e">
        <f>VLOOKUP(AQ1921,'#Location List#'!$D$3:$K$150,4,FALSE)</f>
        <v>#N/A</v>
      </c>
      <c r="AY1921" s="273" t="e">
        <f>VLOOKUP(AX1921,'#Location List#'!$Z$3:$AA$13,2,FALSE)</f>
        <v>#N/A</v>
      </c>
      <c r="AZ1921" s="126" t="e">
        <f>VLOOKUP($AT1921,'#Input Lists#'!$L$3:$S$1033,6,FALSE)</f>
        <v>#N/A</v>
      </c>
      <c r="BA1921" s="239" t="e">
        <f>VLOOKUP($AT1921,'#Input Lists#'!$L$3:$S$833,7,FALSE)</f>
        <v>#N/A</v>
      </c>
      <c r="BB1921" s="239" t="e">
        <f>VLOOKUP($AT1921,'#Input Lists#'!$L$3:$S$833,8,FALSE)</f>
        <v>#N/A</v>
      </c>
      <c r="BC1921" s="91" t="str">
        <f t="shared" si="182"/>
        <v/>
      </c>
      <c r="BD1921" s="91" t="str">
        <f t="shared" si="183"/>
        <v/>
      </c>
      <c r="BE1921" s="15" t="str">
        <f t="shared" si="184"/>
        <v/>
      </c>
      <c r="BF1921" s="92" t="str">
        <f t="shared" si="185"/>
        <v>No Sighting Date</v>
      </c>
    </row>
    <row r="1922" spans="1:58" x14ac:dyDescent="0.25">
      <c r="A1922" s="118">
        <v>1917</v>
      </c>
      <c r="B1922" s="119"/>
      <c r="C1922" s="120"/>
      <c r="D1922" s="121"/>
      <c r="E1922" s="121"/>
      <c r="F1922" s="236"/>
      <c r="G1922" s="122" t="str">
        <f>IFERROR(VLOOKUP(F1922,'#Location List#'!$U$3:$V$1154,2,FALSE),"")</f>
        <v/>
      </c>
      <c r="H1922" s="120"/>
      <c r="I1922" s="120"/>
      <c r="J1922" s="120"/>
      <c r="K1922" s="120"/>
      <c r="L1922" s="120"/>
      <c r="M1922" s="120"/>
      <c r="N1922" s="120"/>
      <c r="O1922" s="120"/>
      <c r="P1922" s="120"/>
      <c r="Q1922" s="120"/>
      <c r="R1922" s="120"/>
      <c r="S1922" s="120"/>
      <c r="T1922" s="205">
        <f t="shared" si="180"/>
        <v>0</v>
      </c>
      <c r="U1922" s="205">
        <f t="shared" si="181"/>
        <v>0</v>
      </c>
      <c r="V1922" s="210"/>
      <c r="W1922" s="210"/>
      <c r="X1922" s="23" t="str">
        <f>IFERROR(VLOOKUP(AT1922,'#Input Lists#'!$L$3:$AH$833,3,FALSE)," ")</f>
        <v xml:space="preserve"> </v>
      </c>
      <c r="Y1922" s="23" t="str">
        <f>IFERROR(VLOOKUP(AT1922,'#Input Lists#'!$L$3:$AH$833,5,FALSE)," ")</f>
        <v xml:space="preserve"> </v>
      </c>
      <c r="Z1922" s="206" t="str">
        <f>IFERROR(VLOOKUP(AT1922,'#Input Lists#'!$L$3:$AH$833,9,FALSE)," ")</f>
        <v xml:space="preserve"> </v>
      </c>
      <c r="AA1922" s="119" t="s">
        <v>1527</v>
      </c>
      <c r="AB1922" s="120"/>
      <c r="AC1922" s="123"/>
      <c r="AD1922" s="123"/>
      <c r="AE1922" s="123"/>
      <c r="AF1922" s="123"/>
      <c r="AG1922" s="123"/>
      <c r="AH1922" s="123"/>
      <c r="AI1922" s="123"/>
      <c r="AJ1922" s="123"/>
      <c r="AK1922" s="123"/>
      <c r="AL1922" s="123"/>
      <c r="AM1922" s="123"/>
      <c r="AN1922" s="123"/>
      <c r="AO1922" s="123"/>
      <c r="AP1922" s="120"/>
      <c r="AQ1922" s="125" t="str">
        <f>IFERROR(VLOOKUP(G1922,'#Location List#'!$C$3:$D$150,2,FALSE),"")</f>
        <v/>
      </c>
      <c r="AR1922" s="125" t="str">
        <f>IFERROR(VLOOKUP(F1922,'#Location List#'!$Q$3:$R$1154,2,FALSE),"")</f>
        <v/>
      </c>
      <c r="AS1922" s="125" t="str">
        <f>IFERROR(VLOOKUP(V1922,'#Input Lists#'!$B$3:$D$46,3,FALSE),"")</f>
        <v/>
      </c>
      <c r="AT1922" s="125" t="str">
        <f>IFERROR(VLOOKUP(CONCATENATE(V1922," ",W1922),'#Input Lists#'!$K$3:$L$827,2,FALSE),"")</f>
        <v/>
      </c>
      <c r="AU1922" s="125">
        <f>IFERROR(VLOOKUP(AA1922,'#Input Lists#'!$BU$3:$BV$8,2,FALSE),"")</f>
        <v>1</v>
      </c>
      <c r="AV1922" s="118" t="str">
        <f>IFERROR(VLOOKUP(AB1922,'#Input Lists#'!$BO$3:$BP$9,2,FALSE),"")</f>
        <v/>
      </c>
      <c r="AW1922" s="118">
        <f>IFERROR(VLOOKUP(AC1922,'#Input Lists#'!$BL$3:$BM$7,2,FALSE),"")</f>
        <v>1</v>
      </c>
      <c r="AX1922" s="52" t="e">
        <f>VLOOKUP(AQ1922,'#Location List#'!$D$3:$K$150,4,FALSE)</f>
        <v>#N/A</v>
      </c>
      <c r="AY1922" s="273" t="e">
        <f>VLOOKUP(AX1922,'#Location List#'!$Z$3:$AA$13,2,FALSE)</f>
        <v>#N/A</v>
      </c>
      <c r="AZ1922" s="126" t="e">
        <f>VLOOKUP($AT1922,'#Input Lists#'!$L$3:$S$1033,6,FALSE)</f>
        <v>#N/A</v>
      </c>
      <c r="BA1922" s="239" t="e">
        <f>VLOOKUP($AT1922,'#Input Lists#'!$L$3:$S$833,7,FALSE)</f>
        <v>#N/A</v>
      </c>
      <c r="BB1922" s="239" t="e">
        <f>VLOOKUP($AT1922,'#Input Lists#'!$L$3:$S$833,8,FALSE)</f>
        <v>#N/A</v>
      </c>
      <c r="BC1922" s="91" t="str">
        <f t="shared" si="182"/>
        <v/>
      </c>
      <c r="BD1922" s="91" t="str">
        <f t="shared" si="183"/>
        <v/>
      </c>
      <c r="BE1922" s="15" t="str">
        <f t="shared" si="184"/>
        <v/>
      </c>
      <c r="BF1922" s="92" t="str">
        <f t="shared" si="185"/>
        <v>No Sighting Date</v>
      </c>
    </row>
    <row r="1923" spans="1:58" x14ac:dyDescent="0.25">
      <c r="A1923" s="118">
        <v>1918</v>
      </c>
      <c r="B1923" s="119"/>
      <c r="C1923" s="120"/>
      <c r="D1923" s="121"/>
      <c r="E1923" s="121"/>
      <c r="F1923" s="236"/>
      <c r="G1923" s="122" t="str">
        <f>IFERROR(VLOOKUP(F1923,'#Location List#'!$U$3:$V$1154,2,FALSE),"")</f>
        <v/>
      </c>
      <c r="H1923" s="120"/>
      <c r="I1923" s="120"/>
      <c r="J1923" s="120"/>
      <c r="K1923" s="120"/>
      <c r="L1923" s="120"/>
      <c r="M1923" s="120"/>
      <c r="N1923" s="120"/>
      <c r="O1923" s="120"/>
      <c r="P1923" s="120"/>
      <c r="Q1923" s="120"/>
      <c r="R1923" s="120"/>
      <c r="S1923" s="120"/>
      <c r="T1923" s="205">
        <f t="shared" si="180"/>
        <v>0</v>
      </c>
      <c r="U1923" s="205">
        <f t="shared" si="181"/>
        <v>0</v>
      </c>
      <c r="V1923" s="210"/>
      <c r="W1923" s="210"/>
      <c r="X1923" s="23" t="str">
        <f>IFERROR(VLOOKUP(AT1923,'#Input Lists#'!$L$3:$AH$833,3,FALSE)," ")</f>
        <v xml:space="preserve"> </v>
      </c>
      <c r="Y1923" s="23" t="str">
        <f>IFERROR(VLOOKUP(AT1923,'#Input Lists#'!$L$3:$AH$833,5,FALSE)," ")</f>
        <v xml:space="preserve"> </v>
      </c>
      <c r="Z1923" s="206" t="str">
        <f>IFERROR(VLOOKUP(AT1923,'#Input Lists#'!$L$3:$AH$833,9,FALSE)," ")</f>
        <v xml:space="preserve"> </v>
      </c>
      <c r="AA1923" s="119" t="s">
        <v>1527</v>
      </c>
      <c r="AB1923" s="120"/>
      <c r="AC1923" s="123"/>
      <c r="AD1923" s="123"/>
      <c r="AE1923" s="123"/>
      <c r="AF1923" s="123"/>
      <c r="AG1923" s="123"/>
      <c r="AH1923" s="123"/>
      <c r="AI1923" s="123"/>
      <c r="AJ1923" s="123"/>
      <c r="AK1923" s="123"/>
      <c r="AL1923" s="123"/>
      <c r="AM1923" s="123"/>
      <c r="AN1923" s="123"/>
      <c r="AO1923" s="123"/>
      <c r="AP1923" s="120"/>
      <c r="AQ1923" s="125" t="str">
        <f>IFERROR(VLOOKUP(G1923,'#Location List#'!$C$3:$D$150,2,FALSE),"")</f>
        <v/>
      </c>
      <c r="AR1923" s="125" t="str">
        <f>IFERROR(VLOOKUP(F1923,'#Location List#'!$Q$3:$R$1154,2,FALSE),"")</f>
        <v/>
      </c>
      <c r="AS1923" s="125" t="str">
        <f>IFERROR(VLOOKUP(V1923,'#Input Lists#'!$B$3:$D$46,3,FALSE),"")</f>
        <v/>
      </c>
      <c r="AT1923" s="125" t="str">
        <f>IFERROR(VLOOKUP(CONCATENATE(V1923," ",W1923),'#Input Lists#'!$K$3:$L$827,2,FALSE),"")</f>
        <v/>
      </c>
      <c r="AU1923" s="125">
        <f>IFERROR(VLOOKUP(AA1923,'#Input Lists#'!$BU$3:$BV$8,2,FALSE),"")</f>
        <v>1</v>
      </c>
      <c r="AV1923" s="118" t="str">
        <f>IFERROR(VLOOKUP(AB1923,'#Input Lists#'!$BO$3:$BP$9,2,FALSE),"")</f>
        <v/>
      </c>
      <c r="AW1923" s="118">
        <f>IFERROR(VLOOKUP(AC1923,'#Input Lists#'!$BL$3:$BM$7,2,FALSE),"")</f>
        <v>1</v>
      </c>
      <c r="AX1923" s="52" t="e">
        <f>VLOOKUP(AQ1923,'#Location List#'!$D$3:$K$150,4,FALSE)</f>
        <v>#N/A</v>
      </c>
      <c r="AY1923" s="273" t="e">
        <f>VLOOKUP(AX1923,'#Location List#'!$Z$3:$AA$13,2,FALSE)</f>
        <v>#N/A</v>
      </c>
      <c r="AZ1923" s="126" t="e">
        <f>VLOOKUP($AT1923,'#Input Lists#'!$L$3:$S$1033,6,FALSE)</f>
        <v>#N/A</v>
      </c>
      <c r="BA1923" s="239" t="e">
        <f>VLOOKUP($AT1923,'#Input Lists#'!$L$3:$S$833,7,FALSE)</f>
        <v>#N/A</v>
      </c>
      <c r="BB1923" s="239" t="e">
        <f>VLOOKUP($AT1923,'#Input Lists#'!$L$3:$S$833,8,FALSE)</f>
        <v>#N/A</v>
      </c>
      <c r="BC1923" s="91" t="str">
        <f t="shared" si="182"/>
        <v/>
      </c>
      <c r="BD1923" s="91" t="str">
        <f t="shared" si="183"/>
        <v/>
      </c>
      <c r="BE1923" s="15" t="str">
        <f t="shared" si="184"/>
        <v/>
      </c>
      <c r="BF1923" s="92" t="str">
        <f t="shared" si="185"/>
        <v>No Sighting Date</v>
      </c>
    </row>
    <row r="1924" spans="1:58" x14ac:dyDescent="0.25">
      <c r="A1924" s="118">
        <v>1919</v>
      </c>
      <c r="B1924" s="119"/>
      <c r="C1924" s="120"/>
      <c r="D1924" s="121"/>
      <c r="E1924" s="121"/>
      <c r="F1924" s="236"/>
      <c r="G1924" s="122" t="str">
        <f>IFERROR(VLOOKUP(F1924,'#Location List#'!$U$3:$V$1154,2,FALSE),"")</f>
        <v/>
      </c>
      <c r="H1924" s="120"/>
      <c r="I1924" s="120"/>
      <c r="J1924" s="120"/>
      <c r="K1924" s="120"/>
      <c r="L1924" s="120"/>
      <c r="M1924" s="120"/>
      <c r="N1924" s="120"/>
      <c r="O1924" s="120"/>
      <c r="P1924" s="120"/>
      <c r="Q1924" s="120"/>
      <c r="R1924" s="120"/>
      <c r="S1924" s="120"/>
      <c r="T1924" s="205">
        <f t="shared" si="180"/>
        <v>0</v>
      </c>
      <c r="U1924" s="205">
        <f t="shared" si="181"/>
        <v>0</v>
      </c>
      <c r="V1924" s="210"/>
      <c r="W1924" s="210"/>
      <c r="X1924" s="23" t="str">
        <f>IFERROR(VLOOKUP(AT1924,'#Input Lists#'!$L$3:$AH$833,3,FALSE)," ")</f>
        <v xml:space="preserve"> </v>
      </c>
      <c r="Y1924" s="23" t="str">
        <f>IFERROR(VLOOKUP(AT1924,'#Input Lists#'!$L$3:$AH$833,5,FALSE)," ")</f>
        <v xml:space="preserve"> </v>
      </c>
      <c r="Z1924" s="206" t="str">
        <f>IFERROR(VLOOKUP(AT1924,'#Input Lists#'!$L$3:$AH$833,9,FALSE)," ")</f>
        <v xml:space="preserve"> </v>
      </c>
      <c r="AA1924" s="119" t="s">
        <v>1527</v>
      </c>
      <c r="AB1924" s="120"/>
      <c r="AC1924" s="123"/>
      <c r="AD1924" s="123"/>
      <c r="AE1924" s="123"/>
      <c r="AF1924" s="123"/>
      <c r="AG1924" s="123"/>
      <c r="AH1924" s="123"/>
      <c r="AI1924" s="123"/>
      <c r="AJ1924" s="123"/>
      <c r="AK1924" s="123"/>
      <c r="AL1924" s="123"/>
      <c r="AM1924" s="123"/>
      <c r="AN1924" s="123"/>
      <c r="AO1924" s="123"/>
      <c r="AP1924" s="120"/>
      <c r="AQ1924" s="125" t="str">
        <f>IFERROR(VLOOKUP(G1924,'#Location List#'!$C$3:$D$150,2,FALSE),"")</f>
        <v/>
      </c>
      <c r="AR1924" s="125" t="str">
        <f>IFERROR(VLOOKUP(F1924,'#Location List#'!$Q$3:$R$1154,2,FALSE),"")</f>
        <v/>
      </c>
      <c r="AS1924" s="125" t="str">
        <f>IFERROR(VLOOKUP(V1924,'#Input Lists#'!$B$3:$D$46,3,FALSE),"")</f>
        <v/>
      </c>
      <c r="AT1924" s="125" t="str">
        <f>IFERROR(VLOOKUP(CONCATENATE(V1924," ",W1924),'#Input Lists#'!$K$3:$L$827,2,FALSE),"")</f>
        <v/>
      </c>
      <c r="AU1924" s="125">
        <f>IFERROR(VLOOKUP(AA1924,'#Input Lists#'!$BU$3:$BV$8,2,FALSE),"")</f>
        <v>1</v>
      </c>
      <c r="AV1924" s="118" t="str">
        <f>IFERROR(VLOOKUP(AB1924,'#Input Lists#'!$BO$3:$BP$9,2,FALSE),"")</f>
        <v/>
      </c>
      <c r="AW1924" s="118">
        <f>IFERROR(VLOOKUP(AC1924,'#Input Lists#'!$BL$3:$BM$7,2,FALSE),"")</f>
        <v>1</v>
      </c>
      <c r="AX1924" s="52" t="e">
        <f>VLOOKUP(AQ1924,'#Location List#'!$D$3:$K$150,4,FALSE)</f>
        <v>#N/A</v>
      </c>
      <c r="AY1924" s="273" t="e">
        <f>VLOOKUP(AX1924,'#Location List#'!$Z$3:$AA$13,2,FALSE)</f>
        <v>#N/A</v>
      </c>
      <c r="AZ1924" s="126" t="e">
        <f>VLOOKUP($AT1924,'#Input Lists#'!$L$3:$S$1033,6,FALSE)</f>
        <v>#N/A</v>
      </c>
      <c r="BA1924" s="239" t="e">
        <f>VLOOKUP($AT1924,'#Input Lists#'!$L$3:$S$833,7,FALSE)</f>
        <v>#N/A</v>
      </c>
      <c r="BB1924" s="239" t="e">
        <f>VLOOKUP($AT1924,'#Input Lists#'!$L$3:$S$833,8,FALSE)</f>
        <v>#N/A</v>
      </c>
      <c r="BC1924" s="91" t="str">
        <f t="shared" si="182"/>
        <v/>
      </c>
      <c r="BD1924" s="91" t="str">
        <f t="shared" si="183"/>
        <v/>
      </c>
      <c r="BE1924" s="15" t="str">
        <f t="shared" si="184"/>
        <v/>
      </c>
      <c r="BF1924" s="92" t="str">
        <f t="shared" si="185"/>
        <v>No Sighting Date</v>
      </c>
    </row>
    <row r="1925" spans="1:58" x14ac:dyDescent="0.25">
      <c r="A1925" s="118">
        <v>1920</v>
      </c>
      <c r="B1925" s="119"/>
      <c r="C1925" s="120"/>
      <c r="D1925" s="121"/>
      <c r="E1925" s="121"/>
      <c r="F1925" s="236"/>
      <c r="G1925" s="122" t="str">
        <f>IFERROR(VLOOKUP(F1925,'#Location List#'!$U$3:$V$1154,2,FALSE),"")</f>
        <v/>
      </c>
      <c r="H1925" s="120"/>
      <c r="I1925" s="120"/>
      <c r="J1925" s="120"/>
      <c r="K1925" s="120"/>
      <c r="L1925" s="120"/>
      <c r="M1925" s="120"/>
      <c r="N1925" s="120"/>
      <c r="O1925" s="120"/>
      <c r="P1925" s="120"/>
      <c r="Q1925" s="120"/>
      <c r="R1925" s="120"/>
      <c r="S1925" s="120"/>
      <c r="T1925" s="205">
        <f t="shared" si="180"/>
        <v>0</v>
      </c>
      <c r="U1925" s="205">
        <f t="shared" si="181"/>
        <v>0</v>
      </c>
      <c r="V1925" s="210"/>
      <c r="W1925" s="210"/>
      <c r="X1925" s="23" t="str">
        <f>IFERROR(VLOOKUP(AT1925,'#Input Lists#'!$L$3:$AH$833,3,FALSE)," ")</f>
        <v xml:space="preserve"> </v>
      </c>
      <c r="Y1925" s="23" t="str">
        <f>IFERROR(VLOOKUP(AT1925,'#Input Lists#'!$L$3:$AH$833,5,FALSE)," ")</f>
        <v xml:space="preserve"> </v>
      </c>
      <c r="Z1925" s="206" t="str">
        <f>IFERROR(VLOOKUP(AT1925,'#Input Lists#'!$L$3:$AH$833,9,FALSE)," ")</f>
        <v xml:space="preserve"> </v>
      </c>
      <c r="AA1925" s="119" t="s">
        <v>1527</v>
      </c>
      <c r="AB1925" s="120"/>
      <c r="AC1925" s="123"/>
      <c r="AD1925" s="123"/>
      <c r="AE1925" s="123"/>
      <c r="AF1925" s="123"/>
      <c r="AG1925" s="123"/>
      <c r="AH1925" s="123"/>
      <c r="AI1925" s="123"/>
      <c r="AJ1925" s="123"/>
      <c r="AK1925" s="123"/>
      <c r="AL1925" s="123"/>
      <c r="AM1925" s="123"/>
      <c r="AN1925" s="123"/>
      <c r="AO1925" s="123"/>
      <c r="AP1925" s="120"/>
      <c r="AQ1925" s="125" t="str">
        <f>IFERROR(VLOOKUP(G1925,'#Location List#'!$C$3:$D$150,2,FALSE),"")</f>
        <v/>
      </c>
      <c r="AR1925" s="125" t="str">
        <f>IFERROR(VLOOKUP(F1925,'#Location List#'!$Q$3:$R$1154,2,FALSE),"")</f>
        <v/>
      </c>
      <c r="AS1925" s="125" t="str">
        <f>IFERROR(VLOOKUP(V1925,'#Input Lists#'!$B$3:$D$46,3,FALSE),"")</f>
        <v/>
      </c>
      <c r="AT1925" s="125" t="str">
        <f>IFERROR(VLOOKUP(CONCATENATE(V1925," ",W1925),'#Input Lists#'!$K$3:$L$827,2,FALSE),"")</f>
        <v/>
      </c>
      <c r="AU1925" s="125">
        <f>IFERROR(VLOOKUP(AA1925,'#Input Lists#'!$BU$3:$BV$8,2,FALSE),"")</f>
        <v>1</v>
      </c>
      <c r="AV1925" s="118" t="str">
        <f>IFERROR(VLOOKUP(AB1925,'#Input Lists#'!$BO$3:$BP$9,2,FALSE),"")</f>
        <v/>
      </c>
      <c r="AW1925" s="118">
        <f>IFERROR(VLOOKUP(AC1925,'#Input Lists#'!$BL$3:$BM$7,2,FALSE),"")</f>
        <v>1</v>
      </c>
      <c r="AX1925" s="52" t="e">
        <f>VLOOKUP(AQ1925,'#Location List#'!$D$3:$K$150,4,FALSE)</f>
        <v>#N/A</v>
      </c>
      <c r="AY1925" s="273" t="e">
        <f>VLOOKUP(AX1925,'#Location List#'!$Z$3:$AA$13,2,FALSE)</f>
        <v>#N/A</v>
      </c>
      <c r="AZ1925" s="126" t="e">
        <f>VLOOKUP($AT1925,'#Input Lists#'!$L$3:$S$1033,6,FALSE)</f>
        <v>#N/A</v>
      </c>
      <c r="BA1925" s="239" t="e">
        <f>VLOOKUP($AT1925,'#Input Lists#'!$L$3:$S$833,7,FALSE)</f>
        <v>#N/A</v>
      </c>
      <c r="BB1925" s="239" t="e">
        <f>VLOOKUP($AT1925,'#Input Lists#'!$L$3:$S$833,8,FALSE)</f>
        <v>#N/A</v>
      </c>
      <c r="BC1925" s="91" t="str">
        <f t="shared" si="182"/>
        <v/>
      </c>
      <c r="BD1925" s="91" t="str">
        <f t="shared" si="183"/>
        <v/>
      </c>
      <c r="BE1925" s="15" t="str">
        <f t="shared" si="184"/>
        <v/>
      </c>
      <c r="BF1925" s="92" t="str">
        <f t="shared" si="185"/>
        <v>No Sighting Date</v>
      </c>
    </row>
    <row r="1926" spans="1:58" x14ac:dyDescent="0.25">
      <c r="A1926" s="118">
        <v>1921</v>
      </c>
      <c r="B1926" s="119"/>
      <c r="C1926" s="120"/>
      <c r="D1926" s="121"/>
      <c r="E1926" s="121"/>
      <c r="F1926" s="236"/>
      <c r="G1926" s="122" t="str">
        <f>IFERROR(VLOOKUP(F1926,'#Location List#'!$U$3:$V$1154,2,FALSE),"")</f>
        <v/>
      </c>
      <c r="H1926" s="120"/>
      <c r="I1926" s="120"/>
      <c r="J1926" s="120"/>
      <c r="K1926" s="120"/>
      <c r="L1926" s="120"/>
      <c r="M1926" s="120"/>
      <c r="N1926" s="120"/>
      <c r="O1926" s="120"/>
      <c r="P1926" s="120"/>
      <c r="Q1926" s="120"/>
      <c r="R1926" s="120"/>
      <c r="S1926" s="120"/>
      <c r="T1926" s="205">
        <f t="shared" si="180"/>
        <v>0</v>
      </c>
      <c r="U1926" s="205">
        <f t="shared" si="181"/>
        <v>0</v>
      </c>
      <c r="V1926" s="210"/>
      <c r="W1926" s="210"/>
      <c r="X1926" s="23" t="str">
        <f>IFERROR(VLOOKUP(AT1926,'#Input Lists#'!$L$3:$AH$833,3,FALSE)," ")</f>
        <v xml:space="preserve"> </v>
      </c>
      <c r="Y1926" s="23" t="str">
        <f>IFERROR(VLOOKUP(AT1926,'#Input Lists#'!$L$3:$AH$833,5,FALSE)," ")</f>
        <v xml:space="preserve"> </v>
      </c>
      <c r="Z1926" s="206" t="str">
        <f>IFERROR(VLOOKUP(AT1926,'#Input Lists#'!$L$3:$AH$833,9,FALSE)," ")</f>
        <v xml:space="preserve"> </v>
      </c>
      <c r="AA1926" s="119" t="s">
        <v>1527</v>
      </c>
      <c r="AB1926" s="120"/>
      <c r="AC1926" s="123"/>
      <c r="AD1926" s="123"/>
      <c r="AE1926" s="123"/>
      <c r="AF1926" s="123"/>
      <c r="AG1926" s="123"/>
      <c r="AH1926" s="123"/>
      <c r="AI1926" s="123"/>
      <c r="AJ1926" s="123"/>
      <c r="AK1926" s="123"/>
      <c r="AL1926" s="123"/>
      <c r="AM1926" s="123"/>
      <c r="AN1926" s="123"/>
      <c r="AO1926" s="123"/>
      <c r="AP1926" s="120"/>
      <c r="AQ1926" s="125" t="str">
        <f>IFERROR(VLOOKUP(G1926,'#Location List#'!$C$3:$D$150,2,FALSE),"")</f>
        <v/>
      </c>
      <c r="AR1926" s="125" t="str">
        <f>IFERROR(VLOOKUP(F1926,'#Location List#'!$Q$3:$R$1154,2,FALSE),"")</f>
        <v/>
      </c>
      <c r="AS1926" s="125" t="str">
        <f>IFERROR(VLOOKUP(V1926,'#Input Lists#'!$B$3:$D$46,3,FALSE),"")</f>
        <v/>
      </c>
      <c r="AT1926" s="125" t="str">
        <f>IFERROR(VLOOKUP(CONCATENATE(V1926," ",W1926),'#Input Lists#'!$K$3:$L$827,2,FALSE),"")</f>
        <v/>
      </c>
      <c r="AU1926" s="125">
        <f>IFERROR(VLOOKUP(AA1926,'#Input Lists#'!$BU$3:$BV$8,2,FALSE),"")</f>
        <v>1</v>
      </c>
      <c r="AV1926" s="118" t="str">
        <f>IFERROR(VLOOKUP(AB1926,'#Input Lists#'!$BO$3:$BP$9,2,FALSE),"")</f>
        <v/>
      </c>
      <c r="AW1926" s="118">
        <f>IFERROR(VLOOKUP(AC1926,'#Input Lists#'!$BL$3:$BM$7,2,FALSE),"")</f>
        <v>1</v>
      </c>
      <c r="AX1926" s="52" t="e">
        <f>VLOOKUP(AQ1926,'#Location List#'!$D$3:$K$150,4,FALSE)</f>
        <v>#N/A</v>
      </c>
      <c r="AY1926" s="273" t="e">
        <f>VLOOKUP(AX1926,'#Location List#'!$Z$3:$AA$13,2,FALSE)</f>
        <v>#N/A</v>
      </c>
      <c r="AZ1926" s="126" t="e">
        <f>VLOOKUP($AT1926,'#Input Lists#'!$L$3:$S$1033,6,FALSE)</f>
        <v>#N/A</v>
      </c>
      <c r="BA1926" s="239" t="e">
        <f>VLOOKUP($AT1926,'#Input Lists#'!$L$3:$S$833,7,FALSE)</f>
        <v>#N/A</v>
      </c>
      <c r="BB1926" s="239" t="e">
        <f>VLOOKUP($AT1926,'#Input Lists#'!$L$3:$S$833,8,FALSE)</f>
        <v>#N/A</v>
      </c>
      <c r="BC1926" s="91" t="str">
        <f t="shared" si="182"/>
        <v/>
      </c>
      <c r="BD1926" s="91" t="str">
        <f t="shared" si="183"/>
        <v/>
      </c>
      <c r="BE1926" s="15" t="str">
        <f t="shared" si="184"/>
        <v/>
      </c>
      <c r="BF1926" s="92" t="str">
        <f t="shared" si="185"/>
        <v>No Sighting Date</v>
      </c>
    </row>
    <row r="1927" spans="1:58" x14ac:dyDescent="0.25">
      <c r="A1927" s="118">
        <v>1922</v>
      </c>
      <c r="B1927" s="119"/>
      <c r="C1927" s="120"/>
      <c r="D1927" s="121"/>
      <c r="E1927" s="121"/>
      <c r="F1927" s="236"/>
      <c r="G1927" s="122" t="str">
        <f>IFERROR(VLOOKUP(F1927,'#Location List#'!$U$3:$V$1154,2,FALSE),"")</f>
        <v/>
      </c>
      <c r="H1927" s="120"/>
      <c r="I1927" s="120"/>
      <c r="J1927" s="120"/>
      <c r="K1927" s="120"/>
      <c r="L1927" s="120"/>
      <c r="M1927" s="120"/>
      <c r="N1927" s="120"/>
      <c r="O1927" s="120"/>
      <c r="P1927" s="120"/>
      <c r="Q1927" s="120"/>
      <c r="R1927" s="120"/>
      <c r="S1927" s="120"/>
      <c r="T1927" s="205">
        <f t="shared" si="180"/>
        <v>0</v>
      </c>
      <c r="U1927" s="205">
        <f t="shared" si="181"/>
        <v>0</v>
      </c>
      <c r="V1927" s="210"/>
      <c r="W1927" s="210"/>
      <c r="X1927" s="23" t="str">
        <f>IFERROR(VLOOKUP(AT1927,'#Input Lists#'!$L$3:$AH$833,3,FALSE)," ")</f>
        <v xml:space="preserve"> </v>
      </c>
      <c r="Y1927" s="23" t="str">
        <f>IFERROR(VLOOKUP(AT1927,'#Input Lists#'!$L$3:$AH$833,5,FALSE)," ")</f>
        <v xml:space="preserve"> </v>
      </c>
      <c r="Z1927" s="206" t="str">
        <f>IFERROR(VLOOKUP(AT1927,'#Input Lists#'!$L$3:$AH$833,9,FALSE)," ")</f>
        <v xml:space="preserve"> </v>
      </c>
      <c r="AA1927" s="119" t="s">
        <v>1527</v>
      </c>
      <c r="AB1927" s="120"/>
      <c r="AC1927" s="123"/>
      <c r="AD1927" s="123"/>
      <c r="AE1927" s="123"/>
      <c r="AF1927" s="123"/>
      <c r="AG1927" s="123"/>
      <c r="AH1927" s="123"/>
      <c r="AI1927" s="123"/>
      <c r="AJ1927" s="123"/>
      <c r="AK1927" s="123"/>
      <c r="AL1927" s="123"/>
      <c r="AM1927" s="123"/>
      <c r="AN1927" s="123"/>
      <c r="AO1927" s="123"/>
      <c r="AP1927" s="120"/>
      <c r="AQ1927" s="125" t="str">
        <f>IFERROR(VLOOKUP(G1927,'#Location List#'!$C$3:$D$150,2,FALSE),"")</f>
        <v/>
      </c>
      <c r="AR1927" s="125" t="str">
        <f>IFERROR(VLOOKUP(F1927,'#Location List#'!$Q$3:$R$1154,2,FALSE),"")</f>
        <v/>
      </c>
      <c r="AS1927" s="125" t="str">
        <f>IFERROR(VLOOKUP(V1927,'#Input Lists#'!$B$3:$D$46,3,FALSE),"")</f>
        <v/>
      </c>
      <c r="AT1927" s="125" t="str">
        <f>IFERROR(VLOOKUP(CONCATENATE(V1927," ",W1927),'#Input Lists#'!$K$3:$L$827,2,FALSE),"")</f>
        <v/>
      </c>
      <c r="AU1927" s="125">
        <f>IFERROR(VLOOKUP(AA1927,'#Input Lists#'!$BU$3:$BV$8,2,FALSE),"")</f>
        <v>1</v>
      </c>
      <c r="AV1927" s="118" t="str">
        <f>IFERROR(VLOOKUP(AB1927,'#Input Lists#'!$BO$3:$BP$9,2,FALSE),"")</f>
        <v/>
      </c>
      <c r="AW1927" s="118">
        <f>IFERROR(VLOOKUP(AC1927,'#Input Lists#'!$BL$3:$BM$7,2,FALSE),"")</f>
        <v>1</v>
      </c>
      <c r="AX1927" s="52" t="e">
        <f>VLOOKUP(AQ1927,'#Location List#'!$D$3:$K$150,4,FALSE)</f>
        <v>#N/A</v>
      </c>
      <c r="AY1927" s="273" t="e">
        <f>VLOOKUP(AX1927,'#Location List#'!$Z$3:$AA$13,2,FALSE)</f>
        <v>#N/A</v>
      </c>
      <c r="AZ1927" s="126" t="e">
        <f>VLOOKUP($AT1927,'#Input Lists#'!$L$3:$S$1033,6,FALSE)</f>
        <v>#N/A</v>
      </c>
      <c r="BA1927" s="239" t="e">
        <f>VLOOKUP($AT1927,'#Input Lists#'!$L$3:$S$833,7,FALSE)</f>
        <v>#N/A</v>
      </c>
      <c r="BB1927" s="239" t="e">
        <f>VLOOKUP($AT1927,'#Input Lists#'!$L$3:$S$833,8,FALSE)</f>
        <v>#N/A</v>
      </c>
      <c r="BC1927" s="91" t="str">
        <f t="shared" si="182"/>
        <v/>
      </c>
      <c r="BD1927" s="91" t="str">
        <f t="shared" si="183"/>
        <v/>
      </c>
      <c r="BE1927" s="15" t="str">
        <f t="shared" si="184"/>
        <v/>
      </c>
      <c r="BF1927" s="92" t="str">
        <f t="shared" si="185"/>
        <v>No Sighting Date</v>
      </c>
    </row>
    <row r="1928" spans="1:58" x14ac:dyDescent="0.25">
      <c r="A1928" s="118">
        <v>1923</v>
      </c>
      <c r="B1928" s="119"/>
      <c r="C1928" s="120"/>
      <c r="D1928" s="121"/>
      <c r="E1928" s="121"/>
      <c r="F1928" s="236"/>
      <c r="G1928" s="122" t="str">
        <f>IFERROR(VLOOKUP(F1928,'#Location List#'!$U$3:$V$1154,2,FALSE),"")</f>
        <v/>
      </c>
      <c r="H1928" s="120"/>
      <c r="I1928" s="120"/>
      <c r="J1928" s="120"/>
      <c r="K1928" s="120"/>
      <c r="L1928" s="120"/>
      <c r="M1928" s="120"/>
      <c r="N1928" s="120"/>
      <c r="O1928" s="120"/>
      <c r="P1928" s="120"/>
      <c r="Q1928" s="120"/>
      <c r="R1928" s="120"/>
      <c r="S1928" s="120"/>
      <c r="T1928" s="205">
        <f t="shared" si="180"/>
        <v>0</v>
      </c>
      <c r="U1928" s="205">
        <f t="shared" si="181"/>
        <v>0</v>
      </c>
      <c r="V1928" s="210"/>
      <c r="W1928" s="210"/>
      <c r="X1928" s="23" t="str">
        <f>IFERROR(VLOOKUP(AT1928,'#Input Lists#'!$L$3:$AH$833,3,FALSE)," ")</f>
        <v xml:space="preserve"> </v>
      </c>
      <c r="Y1928" s="23" t="str">
        <f>IFERROR(VLOOKUP(AT1928,'#Input Lists#'!$L$3:$AH$833,5,FALSE)," ")</f>
        <v xml:space="preserve"> </v>
      </c>
      <c r="Z1928" s="206" t="str">
        <f>IFERROR(VLOOKUP(AT1928,'#Input Lists#'!$L$3:$AH$833,9,FALSE)," ")</f>
        <v xml:space="preserve"> </v>
      </c>
      <c r="AA1928" s="119" t="s">
        <v>1527</v>
      </c>
      <c r="AB1928" s="120"/>
      <c r="AC1928" s="123"/>
      <c r="AD1928" s="123"/>
      <c r="AE1928" s="123"/>
      <c r="AF1928" s="123"/>
      <c r="AG1928" s="123"/>
      <c r="AH1928" s="123"/>
      <c r="AI1928" s="123"/>
      <c r="AJ1928" s="123"/>
      <c r="AK1928" s="123"/>
      <c r="AL1928" s="123"/>
      <c r="AM1928" s="123"/>
      <c r="AN1928" s="123"/>
      <c r="AO1928" s="123"/>
      <c r="AP1928" s="120"/>
      <c r="AQ1928" s="125" t="str">
        <f>IFERROR(VLOOKUP(G1928,'#Location List#'!$C$3:$D$150,2,FALSE),"")</f>
        <v/>
      </c>
      <c r="AR1928" s="125" t="str">
        <f>IFERROR(VLOOKUP(F1928,'#Location List#'!$Q$3:$R$1154,2,FALSE),"")</f>
        <v/>
      </c>
      <c r="AS1928" s="125" t="str">
        <f>IFERROR(VLOOKUP(V1928,'#Input Lists#'!$B$3:$D$46,3,FALSE),"")</f>
        <v/>
      </c>
      <c r="AT1928" s="125" t="str">
        <f>IFERROR(VLOOKUP(CONCATENATE(V1928," ",W1928),'#Input Lists#'!$K$3:$L$827,2,FALSE),"")</f>
        <v/>
      </c>
      <c r="AU1928" s="125">
        <f>IFERROR(VLOOKUP(AA1928,'#Input Lists#'!$BU$3:$BV$8,2,FALSE),"")</f>
        <v>1</v>
      </c>
      <c r="AV1928" s="118" t="str">
        <f>IFERROR(VLOOKUP(AB1928,'#Input Lists#'!$BO$3:$BP$9,2,FALSE),"")</f>
        <v/>
      </c>
      <c r="AW1928" s="118">
        <f>IFERROR(VLOOKUP(AC1928,'#Input Lists#'!$BL$3:$BM$7,2,FALSE),"")</f>
        <v>1</v>
      </c>
      <c r="AX1928" s="52" t="e">
        <f>VLOOKUP(AQ1928,'#Location List#'!$D$3:$K$150,4,FALSE)</f>
        <v>#N/A</v>
      </c>
      <c r="AY1928" s="273" t="e">
        <f>VLOOKUP(AX1928,'#Location List#'!$Z$3:$AA$13,2,FALSE)</f>
        <v>#N/A</v>
      </c>
      <c r="AZ1928" s="126" t="e">
        <f>VLOOKUP($AT1928,'#Input Lists#'!$L$3:$S$1033,6,FALSE)</f>
        <v>#N/A</v>
      </c>
      <c r="BA1928" s="239" t="e">
        <f>VLOOKUP($AT1928,'#Input Lists#'!$L$3:$S$833,7,FALSE)</f>
        <v>#N/A</v>
      </c>
      <c r="BB1928" s="239" t="e">
        <f>VLOOKUP($AT1928,'#Input Lists#'!$L$3:$S$833,8,FALSE)</f>
        <v>#N/A</v>
      </c>
      <c r="BC1928" s="91" t="str">
        <f t="shared" si="182"/>
        <v/>
      </c>
      <c r="BD1928" s="91" t="str">
        <f t="shared" si="183"/>
        <v/>
      </c>
      <c r="BE1928" s="15" t="str">
        <f t="shared" si="184"/>
        <v/>
      </c>
      <c r="BF1928" s="92" t="str">
        <f t="shared" si="185"/>
        <v>No Sighting Date</v>
      </c>
    </row>
    <row r="1929" spans="1:58" x14ac:dyDescent="0.25">
      <c r="A1929" s="118">
        <v>1924</v>
      </c>
      <c r="B1929" s="119"/>
      <c r="C1929" s="120"/>
      <c r="D1929" s="121"/>
      <c r="E1929" s="121"/>
      <c r="F1929" s="236"/>
      <c r="G1929" s="122" t="str">
        <f>IFERROR(VLOOKUP(F1929,'#Location List#'!$U$3:$V$1154,2,FALSE),"")</f>
        <v/>
      </c>
      <c r="H1929" s="120"/>
      <c r="I1929" s="120"/>
      <c r="J1929" s="120"/>
      <c r="K1929" s="120"/>
      <c r="L1929" s="120"/>
      <c r="M1929" s="120"/>
      <c r="N1929" s="120"/>
      <c r="O1929" s="120"/>
      <c r="P1929" s="120"/>
      <c r="Q1929" s="120"/>
      <c r="R1929" s="120"/>
      <c r="S1929" s="120"/>
      <c r="T1929" s="205">
        <f t="shared" si="180"/>
        <v>0</v>
      </c>
      <c r="U1929" s="205">
        <f t="shared" si="181"/>
        <v>0</v>
      </c>
      <c r="V1929" s="210"/>
      <c r="W1929" s="210"/>
      <c r="X1929" s="23" t="str">
        <f>IFERROR(VLOOKUP(AT1929,'#Input Lists#'!$L$3:$AH$833,3,FALSE)," ")</f>
        <v xml:space="preserve"> </v>
      </c>
      <c r="Y1929" s="23" t="str">
        <f>IFERROR(VLOOKUP(AT1929,'#Input Lists#'!$L$3:$AH$833,5,FALSE)," ")</f>
        <v xml:space="preserve"> </v>
      </c>
      <c r="Z1929" s="206" t="str">
        <f>IFERROR(VLOOKUP(AT1929,'#Input Lists#'!$L$3:$AH$833,9,FALSE)," ")</f>
        <v xml:space="preserve"> </v>
      </c>
      <c r="AA1929" s="119" t="s">
        <v>1527</v>
      </c>
      <c r="AB1929" s="120"/>
      <c r="AC1929" s="123"/>
      <c r="AD1929" s="123"/>
      <c r="AE1929" s="123"/>
      <c r="AF1929" s="123"/>
      <c r="AG1929" s="123"/>
      <c r="AH1929" s="123"/>
      <c r="AI1929" s="123"/>
      <c r="AJ1929" s="123"/>
      <c r="AK1929" s="123"/>
      <c r="AL1929" s="123"/>
      <c r="AM1929" s="123"/>
      <c r="AN1929" s="123"/>
      <c r="AO1929" s="123"/>
      <c r="AP1929" s="120"/>
      <c r="AQ1929" s="125" t="str">
        <f>IFERROR(VLOOKUP(G1929,'#Location List#'!$C$3:$D$150,2,FALSE),"")</f>
        <v/>
      </c>
      <c r="AR1929" s="125" t="str">
        <f>IFERROR(VLOOKUP(F1929,'#Location List#'!$Q$3:$R$1154,2,FALSE),"")</f>
        <v/>
      </c>
      <c r="AS1929" s="125" t="str">
        <f>IFERROR(VLOOKUP(V1929,'#Input Lists#'!$B$3:$D$46,3,FALSE),"")</f>
        <v/>
      </c>
      <c r="AT1929" s="125" t="str">
        <f>IFERROR(VLOOKUP(CONCATENATE(V1929," ",W1929),'#Input Lists#'!$K$3:$L$827,2,FALSE),"")</f>
        <v/>
      </c>
      <c r="AU1929" s="125">
        <f>IFERROR(VLOOKUP(AA1929,'#Input Lists#'!$BU$3:$BV$8,2,FALSE),"")</f>
        <v>1</v>
      </c>
      <c r="AV1929" s="118" t="str">
        <f>IFERROR(VLOOKUP(AB1929,'#Input Lists#'!$BO$3:$BP$9,2,FALSE),"")</f>
        <v/>
      </c>
      <c r="AW1929" s="118">
        <f>IFERROR(VLOOKUP(AC1929,'#Input Lists#'!$BL$3:$BM$7,2,FALSE),"")</f>
        <v>1</v>
      </c>
      <c r="AX1929" s="52" t="e">
        <f>VLOOKUP(AQ1929,'#Location List#'!$D$3:$K$150,4,FALSE)</f>
        <v>#N/A</v>
      </c>
      <c r="AY1929" s="273" t="e">
        <f>VLOOKUP(AX1929,'#Location List#'!$Z$3:$AA$13,2,FALSE)</f>
        <v>#N/A</v>
      </c>
      <c r="AZ1929" s="126" t="e">
        <f>VLOOKUP($AT1929,'#Input Lists#'!$L$3:$S$1033,6,FALSE)</f>
        <v>#N/A</v>
      </c>
      <c r="BA1929" s="239" t="e">
        <f>VLOOKUP($AT1929,'#Input Lists#'!$L$3:$S$833,7,FALSE)</f>
        <v>#N/A</v>
      </c>
      <c r="BB1929" s="239" t="e">
        <f>VLOOKUP($AT1929,'#Input Lists#'!$L$3:$S$833,8,FALSE)</f>
        <v>#N/A</v>
      </c>
      <c r="BC1929" s="91" t="str">
        <f t="shared" si="182"/>
        <v/>
      </c>
      <c r="BD1929" s="91" t="str">
        <f t="shared" si="183"/>
        <v/>
      </c>
      <c r="BE1929" s="15" t="str">
        <f t="shared" si="184"/>
        <v/>
      </c>
      <c r="BF1929" s="92" t="str">
        <f t="shared" si="185"/>
        <v>No Sighting Date</v>
      </c>
    </row>
    <row r="1930" spans="1:58" x14ac:dyDescent="0.25">
      <c r="A1930" s="118">
        <v>1925</v>
      </c>
      <c r="B1930" s="119"/>
      <c r="C1930" s="120"/>
      <c r="D1930" s="121"/>
      <c r="E1930" s="121"/>
      <c r="F1930" s="236"/>
      <c r="G1930" s="122" t="str">
        <f>IFERROR(VLOOKUP(F1930,'#Location List#'!$U$3:$V$1154,2,FALSE),"")</f>
        <v/>
      </c>
      <c r="H1930" s="120"/>
      <c r="I1930" s="120"/>
      <c r="J1930" s="120"/>
      <c r="K1930" s="120"/>
      <c r="L1930" s="120"/>
      <c r="M1930" s="120"/>
      <c r="N1930" s="120"/>
      <c r="O1930" s="120"/>
      <c r="P1930" s="120"/>
      <c r="Q1930" s="120"/>
      <c r="R1930" s="120"/>
      <c r="S1930" s="120"/>
      <c r="T1930" s="205">
        <f t="shared" si="180"/>
        <v>0</v>
      </c>
      <c r="U1930" s="205">
        <f t="shared" si="181"/>
        <v>0</v>
      </c>
      <c r="V1930" s="210"/>
      <c r="W1930" s="210"/>
      <c r="X1930" s="23" t="str">
        <f>IFERROR(VLOOKUP(AT1930,'#Input Lists#'!$L$3:$AH$833,3,FALSE)," ")</f>
        <v xml:space="preserve"> </v>
      </c>
      <c r="Y1930" s="23" t="str">
        <f>IFERROR(VLOOKUP(AT1930,'#Input Lists#'!$L$3:$AH$833,5,FALSE)," ")</f>
        <v xml:space="preserve"> </v>
      </c>
      <c r="Z1930" s="206" t="str">
        <f>IFERROR(VLOOKUP(AT1930,'#Input Lists#'!$L$3:$AH$833,9,FALSE)," ")</f>
        <v xml:space="preserve"> </v>
      </c>
      <c r="AA1930" s="119" t="s">
        <v>1527</v>
      </c>
      <c r="AB1930" s="120"/>
      <c r="AC1930" s="123"/>
      <c r="AD1930" s="123"/>
      <c r="AE1930" s="123"/>
      <c r="AF1930" s="123"/>
      <c r="AG1930" s="123"/>
      <c r="AH1930" s="123"/>
      <c r="AI1930" s="123"/>
      <c r="AJ1930" s="123"/>
      <c r="AK1930" s="123"/>
      <c r="AL1930" s="123"/>
      <c r="AM1930" s="123"/>
      <c r="AN1930" s="123"/>
      <c r="AO1930" s="123"/>
      <c r="AP1930" s="120"/>
      <c r="AQ1930" s="125" t="str">
        <f>IFERROR(VLOOKUP(G1930,'#Location List#'!$C$3:$D$150,2,FALSE),"")</f>
        <v/>
      </c>
      <c r="AR1930" s="125" t="str">
        <f>IFERROR(VLOOKUP(F1930,'#Location List#'!$Q$3:$R$1154,2,FALSE),"")</f>
        <v/>
      </c>
      <c r="AS1930" s="125" t="str">
        <f>IFERROR(VLOOKUP(V1930,'#Input Lists#'!$B$3:$D$46,3,FALSE),"")</f>
        <v/>
      </c>
      <c r="AT1930" s="125" t="str">
        <f>IFERROR(VLOOKUP(CONCATENATE(V1930," ",W1930),'#Input Lists#'!$K$3:$L$827,2,FALSE),"")</f>
        <v/>
      </c>
      <c r="AU1930" s="125">
        <f>IFERROR(VLOOKUP(AA1930,'#Input Lists#'!$BU$3:$BV$8,2,FALSE),"")</f>
        <v>1</v>
      </c>
      <c r="AV1930" s="118" t="str">
        <f>IFERROR(VLOOKUP(AB1930,'#Input Lists#'!$BO$3:$BP$9,2,FALSE),"")</f>
        <v/>
      </c>
      <c r="AW1930" s="118">
        <f>IFERROR(VLOOKUP(AC1930,'#Input Lists#'!$BL$3:$BM$7,2,FALSE),"")</f>
        <v>1</v>
      </c>
      <c r="AX1930" s="52" t="e">
        <f>VLOOKUP(AQ1930,'#Location List#'!$D$3:$K$150,4,FALSE)</f>
        <v>#N/A</v>
      </c>
      <c r="AY1930" s="273" t="e">
        <f>VLOOKUP(AX1930,'#Location List#'!$Z$3:$AA$13,2,FALSE)</f>
        <v>#N/A</v>
      </c>
      <c r="AZ1930" s="126" t="e">
        <f>VLOOKUP($AT1930,'#Input Lists#'!$L$3:$S$1033,6,FALSE)</f>
        <v>#N/A</v>
      </c>
      <c r="BA1930" s="239" t="e">
        <f>VLOOKUP($AT1930,'#Input Lists#'!$L$3:$S$833,7,FALSE)</f>
        <v>#N/A</v>
      </c>
      <c r="BB1930" s="239" t="e">
        <f>VLOOKUP($AT1930,'#Input Lists#'!$L$3:$S$833,8,FALSE)</f>
        <v>#N/A</v>
      </c>
      <c r="BC1930" s="91" t="str">
        <f t="shared" si="182"/>
        <v/>
      </c>
      <c r="BD1930" s="91" t="str">
        <f t="shared" si="183"/>
        <v/>
      </c>
      <c r="BE1930" s="15" t="str">
        <f t="shared" si="184"/>
        <v/>
      </c>
      <c r="BF1930" s="92" t="str">
        <f t="shared" si="185"/>
        <v>No Sighting Date</v>
      </c>
    </row>
    <row r="1931" spans="1:58" x14ac:dyDescent="0.25">
      <c r="A1931" s="118">
        <v>1926</v>
      </c>
      <c r="B1931" s="119"/>
      <c r="C1931" s="120"/>
      <c r="D1931" s="121"/>
      <c r="E1931" s="121"/>
      <c r="F1931" s="236"/>
      <c r="G1931" s="122" t="str">
        <f>IFERROR(VLOOKUP(F1931,'#Location List#'!$U$3:$V$1154,2,FALSE),"")</f>
        <v/>
      </c>
      <c r="H1931" s="120"/>
      <c r="I1931" s="120"/>
      <c r="J1931" s="120"/>
      <c r="K1931" s="120"/>
      <c r="L1931" s="120"/>
      <c r="M1931" s="120"/>
      <c r="N1931" s="120"/>
      <c r="O1931" s="120"/>
      <c r="P1931" s="120"/>
      <c r="Q1931" s="120"/>
      <c r="R1931" s="120"/>
      <c r="S1931" s="120"/>
      <c r="T1931" s="205">
        <f t="shared" si="180"/>
        <v>0</v>
      </c>
      <c r="U1931" s="205">
        <f t="shared" si="181"/>
        <v>0</v>
      </c>
      <c r="V1931" s="210"/>
      <c r="W1931" s="210"/>
      <c r="X1931" s="23" t="str">
        <f>IFERROR(VLOOKUP(AT1931,'#Input Lists#'!$L$3:$AH$833,3,FALSE)," ")</f>
        <v xml:space="preserve"> </v>
      </c>
      <c r="Y1931" s="23" t="str">
        <f>IFERROR(VLOOKUP(AT1931,'#Input Lists#'!$L$3:$AH$833,5,FALSE)," ")</f>
        <v xml:space="preserve"> </v>
      </c>
      <c r="Z1931" s="206" t="str">
        <f>IFERROR(VLOOKUP(AT1931,'#Input Lists#'!$L$3:$AH$833,9,FALSE)," ")</f>
        <v xml:space="preserve"> </v>
      </c>
      <c r="AA1931" s="119" t="s">
        <v>1527</v>
      </c>
      <c r="AB1931" s="120"/>
      <c r="AC1931" s="123"/>
      <c r="AD1931" s="123"/>
      <c r="AE1931" s="123"/>
      <c r="AF1931" s="123"/>
      <c r="AG1931" s="123"/>
      <c r="AH1931" s="123"/>
      <c r="AI1931" s="123"/>
      <c r="AJ1931" s="123"/>
      <c r="AK1931" s="123"/>
      <c r="AL1931" s="123"/>
      <c r="AM1931" s="123"/>
      <c r="AN1931" s="123"/>
      <c r="AO1931" s="123"/>
      <c r="AP1931" s="120"/>
      <c r="AQ1931" s="125" t="str">
        <f>IFERROR(VLOOKUP(G1931,'#Location List#'!$C$3:$D$150,2,FALSE),"")</f>
        <v/>
      </c>
      <c r="AR1931" s="125" t="str">
        <f>IFERROR(VLOOKUP(F1931,'#Location List#'!$Q$3:$R$1154,2,FALSE),"")</f>
        <v/>
      </c>
      <c r="AS1931" s="125" t="str">
        <f>IFERROR(VLOOKUP(V1931,'#Input Lists#'!$B$3:$D$46,3,FALSE),"")</f>
        <v/>
      </c>
      <c r="AT1931" s="125" t="str">
        <f>IFERROR(VLOOKUP(CONCATENATE(V1931," ",W1931),'#Input Lists#'!$K$3:$L$827,2,FALSE),"")</f>
        <v/>
      </c>
      <c r="AU1931" s="125">
        <f>IFERROR(VLOOKUP(AA1931,'#Input Lists#'!$BU$3:$BV$8,2,FALSE),"")</f>
        <v>1</v>
      </c>
      <c r="AV1931" s="118" t="str">
        <f>IFERROR(VLOOKUP(AB1931,'#Input Lists#'!$BO$3:$BP$9,2,FALSE),"")</f>
        <v/>
      </c>
      <c r="AW1931" s="118">
        <f>IFERROR(VLOOKUP(AC1931,'#Input Lists#'!$BL$3:$BM$7,2,FALSE),"")</f>
        <v>1</v>
      </c>
      <c r="AX1931" s="52" t="e">
        <f>VLOOKUP(AQ1931,'#Location List#'!$D$3:$K$150,4,FALSE)</f>
        <v>#N/A</v>
      </c>
      <c r="AY1931" s="273" t="e">
        <f>VLOOKUP(AX1931,'#Location List#'!$Z$3:$AA$13,2,FALSE)</f>
        <v>#N/A</v>
      </c>
      <c r="AZ1931" s="126" t="e">
        <f>VLOOKUP($AT1931,'#Input Lists#'!$L$3:$S$1033,6,FALSE)</f>
        <v>#N/A</v>
      </c>
      <c r="BA1931" s="239" t="e">
        <f>VLOOKUP($AT1931,'#Input Lists#'!$L$3:$S$833,7,FALSE)</f>
        <v>#N/A</v>
      </c>
      <c r="BB1931" s="239" t="e">
        <f>VLOOKUP($AT1931,'#Input Lists#'!$L$3:$S$833,8,FALSE)</f>
        <v>#N/A</v>
      </c>
      <c r="BC1931" s="91" t="str">
        <f t="shared" si="182"/>
        <v/>
      </c>
      <c r="BD1931" s="91" t="str">
        <f t="shared" si="183"/>
        <v/>
      </c>
      <c r="BE1931" s="15" t="str">
        <f t="shared" si="184"/>
        <v/>
      </c>
      <c r="BF1931" s="92" t="str">
        <f t="shared" si="185"/>
        <v>No Sighting Date</v>
      </c>
    </row>
    <row r="1932" spans="1:58" x14ac:dyDescent="0.25">
      <c r="A1932" s="118">
        <v>1927</v>
      </c>
      <c r="B1932" s="119"/>
      <c r="C1932" s="120"/>
      <c r="D1932" s="121"/>
      <c r="E1932" s="121"/>
      <c r="F1932" s="236"/>
      <c r="G1932" s="122" t="str">
        <f>IFERROR(VLOOKUP(F1932,'#Location List#'!$U$3:$V$1154,2,FALSE),"")</f>
        <v/>
      </c>
      <c r="H1932" s="120"/>
      <c r="I1932" s="120"/>
      <c r="J1932" s="120"/>
      <c r="K1932" s="120"/>
      <c r="L1932" s="120"/>
      <c r="M1932" s="120"/>
      <c r="N1932" s="120"/>
      <c r="O1932" s="120"/>
      <c r="P1932" s="120"/>
      <c r="Q1932" s="120"/>
      <c r="R1932" s="120"/>
      <c r="S1932" s="120"/>
      <c r="T1932" s="205">
        <f t="shared" si="180"/>
        <v>0</v>
      </c>
      <c r="U1932" s="205">
        <f t="shared" si="181"/>
        <v>0</v>
      </c>
      <c r="V1932" s="210"/>
      <c r="W1932" s="210"/>
      <c r="X1932" s="23" t="str">
        <f>IFERROR(VLOOKUP(AT1932,'#Input Lists#'!$L$3:$AH$833,3,FALSE)," ")</f>
        <v xml:space="preserve"> </v>
      </c>
      <c r="Y1932" s="23" t="str">
        <f>IFERROR(VLOOKUP(AT1932,'#Input Lists#'!$L$3:$AH$833,5,FALSE)," ")</f>
        <v xml:space="preserve"> </v>
      </c>
      <c r="Z1932" s="206" t="str">
        <f>IFERROR(VLOOKUP(AT1932,'#Input Lists#'!$L$3:$AH$833,9,FALSE)," ")</f>
        <v xml:space="preserve"> </v>
      </c>
      <c r="AA1932" s="119" t="s">
        <v>1527</v>
      </c>
      <c r="AB1932" s="120"/>
      <c r="AC1932" s="123"/>
      <c r="AD1932" s="123"/>
      <c r="AE1932" s="123"/>
      <c r="AF1932" s="123"/>
      <c r="AG1932" s="123"/>
      <c r="AH1932" s="123"/>
      <c r="AI1932" s="123"/>
      <c r="AJ1932" s="123"/>
      <c r="AK1932" s="123"/>
      <c r="AL1932" s="123"/>
      <c r="AM1932" s="123"/>
      <c r="AN1932" s="123"/>
      <c r="AO1932" s="123"/>
      <c r="AP1932" s="120"/>
      <c r="AQ1932" s="125" t="str">
        <f>IFERROR(VLOOKUP(G1932,'#Location List#'!$C$3:$D$150,2,FALSE),"")</f>
        <v/>
      </c>
      <c r="AR1932" s="125" t="str">
        <f>IFERROR(VLOOKUP(F1932,'#Location List#'!$Q$3:$R$1154,2,FALSE),"")</f>
        <v/>
      </c>
      <c r="AS1932" s="125" t="str">
        <f>IFERROR(VLOOKUP(V1932,'#Input Lists#'!$B$3:$D$46,3,FALSE),"")</f>
        <v/>
      </c>
      <c r="AT1932" s="125" t="str">
        <f>IFERROR(VLOOKUP(CONCATENATE(V1932," ",W1932),'#Input Lists#'!$K$3:$L$827,2,FALSE),"")</f>
        <v/>
      </c>
      <c r="AU1932" s="125">
        <f>IFERROR(VLOOKUP(AA1932,'#Input Lists#'!$BU$3:$BV$8,2,FALSE),"")</f>
        <v>1</v>
      </c>
      <c r="AV1932" s="118" t="str">
        <f>IFERROR(VLOOKUP(AB1932,'#Input Lists#'!$BO$3:$BP$9,2,FALSE),"")</f>
        <v/>
      </c>
      <c r="AW1932" s="118">
        <f>IFERROR(VLOOKUP(AC1932,'#Input Lists#'!$BL$3:$BM$7,2,FALSE),"")</f>
        <v>1</v>
      </c>
      <c r="AX1932" s="52" t="e">
        <f>VLOOKUP(AQ1932,'#Location List#'!$D$3:$K$150,4,FALSE)</f>
        <v>#N/A</v>
      </c>
      <c r="AY1932" s="273" t="e">
        <f>VLOOKUP(AX1932,'#Location List#'!$Z$3:$AA$13,2,FALSE)</f>
        <v>#N/A</v>
      </c>
      <c r="AZ1932" s="126" t="e">
        <f>VLOOKUP($AT1932,'#Input Lists#'!$L$3:$S$1033,6,FALSE)</f>
        <v>#N/A</v>
      </c>
      <c r="BA1932" s="239" t="e">
        <f>VLOOKUP($AT1932,'#Input Lists#'!$L$3:$S$833,7,FALSE)</f>
        <v>#N/A</v>
      </c>
      <c r="BB1932" s="239" t="e">
        <f>VLOOKUP($AT1932,'#Input Lists#'!$L$3:$S$833,8,FALSE)</f>
        <v>#N/A</v>
      </c>
      <c r="BC1932" s="91" t="str">
        <f t="shared" si="182"/>
        <v/>
      </c>
      <c r="BD1932" s="91" t="str">
        <f t="shared" si="183"/>
        <v/>
      </c>
      <c r="BE1932" s="15" t="str">
        <f t="shared" si="184"/>
        <v/>
      </c>
      <c r="BF1932" s="92" t="str">
        <f t="shared" si="185"/>
        <v>No Sighting Date</v>
      </c>
    </row>
    <row r="1933" spans="1:58" x14ac:dyDescent="0.25">
      <c r="A1933" s="118">
        <v>1928</v>
      </c>
      <c r="B1933" s="119"/>
      <c r="C1933" s="120"/>
      <c r="D1933" s="121"/>
      <c r="E1933" s="121"/>
      <c r="F1933" s="236"/>
      <c r="G1933" s="122" t="str">
        <f>IFERROR(VLOOKUP(F1933,'#Location List#'!$U$3:$V$1154,2,FALSE),"")</f>
        <v/>
      </c>
      <c r="H1933" s="120"/>
      <c r="I1933" s="120"/>
      <c r="J1933" s="120"/>
      <c r="K1933" s="120"/>
      <c r="L1933" s="120"/>
      <c r="M1933" s="120"/>
      <c r="N1933" s="120"/>
      <c r="O1933" s="120"/>
      <c r="P1933" s="120"/>
      <c r="Q1933" s="120"/>
      <c r="R1933" s="120"/>
      <c r="S1933" s="120"/>
      <c r="T1933" s="205">
        <f t="shared" si="180"/>
        <v>0</v>
      </c>
      <c r="U1933" s="205">
        <f t="shared" si="181"/>
        <v>0</v>
      </c>
      <c r="V1933" s="210"/>
      <c r="W1933" s="210"/>
      <c r="X1933" s="23" t="str">
        <f>IFERROR(VLOOKUP(AT1933,'#Input Lists#'!$L$3:$AH$833,3,FALSE)," ")</f>
        <v xml:space="preserve"> </v>
      </c>
      <c r="Y1933" s="23" t="str">
        <f>IFERROR(VLOOKUP(AT1933,'#Input Lists#'!$L$3:$AH$833,5,FALSE)," ")</f>
        <v xml:space="preserve"> </v>
      </c>
      <c r="Z1933" s="206" t="str">
        <f>IFERROR(VLOOKUP(AT1933,'#Input Lists#'!$L$3:$AH$833,9,FALSE)," ")</f>
        <v xml:space="preserve"> </v>
      </c>
      <c r="AA1933" s="119" t="s">
        <v>1527</v>
      </c>
      <c r="AB1933" s="120"/>
      <c r="AC1933" s="123"/>
      <c r="AD1933" s="123"/>
      <c r="AE1933" s="123"/>
      <c r="AF1933" s="123"/>
      <c r="AG1933" s="123"/>
      <c r="AH1933" s="123"/>
      <c r="AI1933" s="123"/>
      <c r="AJ1933" s="123"/>
      <c r="AK1933" s="123"/>
      <c r="AL1933" s="123"/>
      <c r="AM1933" s="123"/>
      <c r="AN1933" s="123"/>
      <c r="AO1933" s="123"/>
      <c r="AP1933" s="120"/>
      <c r="AQ1933" s="125" t="str">
        <f>IFERROR(VLOOKUP(G1933,'#Location List#'!$C$3:$D$150,2,FALSE),"")</f>
        <v/>
      </c>
      <c r="AR1933" s="125" t="str">
        <f>IFERROR(VLOOKUP(F1933,'#Location List#'!$Q$3:$R$1154,2,FALSE),"")</f>
        <v/>
      </c>
      <c r="AS1933" s="125" t="str">
        <f>IFERROR(VLOOKUP(V1933,'#Input Lists#'!$B$3:$D$46,3,FALSE),"")</f>
        <v/>
      </c>
      <c r="AT1933" s="125" t="str">
        <f>IFERROR(VLOOKUP(CONCATENATE(V1933," ",W1933),'#Input Lists#'!$K$3:$L$827,2,FALSE),"")</f>
        <v/>
      </c>
      <c r="AU1933" s="125">
        <f>IFERROR(VLOOKUP(AA1933,'#Input Lists#'!$BU$3:$BV$8,2,FALSE),"")</f>
        <v>1</v>
      </c>
      <c r="AV1933" s="118" t="str">
        <f>IFERROR(VLOOKUP(AB1933,'#Input Lists#'!$BO$3:$BP$9,2,FALSE),"")</f>
        <v/>
      </c>
      <c r="AW1933" s="118">
        <f>IFERROR(VLOOKUP(AC1933,'#Input Lists#'!$BL$3:$BM$7,2,FALSE),"")</f>
        <v>1</v>
      </c>
      <c r="AX1933" s="52" t="e">
        <f>VLOOKUP(AQ1933,'#Location List#'!$D$3:$K$150,4,FALSE)</f>
        <v>#N/A</v>
      </c>
      <c r="AY1933" s="273" t="e">
        <f>VLOOKUP(AX1933,'#Location List#'!$Z$3:$AA$13,2,FALSE)</f>
        <v>#N/A</v>
      </c>
      <c r="AZ1933" s="126" t="e">
        <f>VLOOKUP($AT1933,'#Input Lists#'!$L$3:$S$1033,6,FALSE)</f>
        <v>#N/A</v>
      </c>
      <c r="BA1933" s="239" t="e">
        <f>VLOOKUP($AT1933,'#Input Lists#'!$L$3:$S$833,7,FALSE)</f>
        <v>#N/A</v>
      </c>
      <c r="BB1933" s="239" t="e">
        <f>VLOOKUP($AT1933,'#Input Lists#'!$L$3:$S$833,8,FALSE)</f>
        <v>#N/A</v>
      </c>
      <c r="BC1933" s="91" t="str">
        <f t="shared" si="182"/>
        <v/>
      </c>
      <c r="BD1933" s="91" t="str">
        <f t="shared" si="183"/>
        <v/>
      </c>
      <c r="BE1933" s="15" t="str">
        <f t="shared" si="184"/>
        <v/>
      </c>
      <c r="BF1933" s="92" t="str">
        <f t="shared" si="185"/>
        <v>No Sighting Date</v>
      </c>
    </row>
    <row r="1934" spans="1:58" x14ac:dyDescent="0.25">
      <c r="A1934" s="118">
        <v>1929</v>
      </c>
      <c r="B1934" s="119"/>
      <c r="C1934" s="120"/>
      <c r="D1934" s="121"/>
      <c r="E1934" s="121"/>
      <c r="F1934" s="236"/>
      <c r="G1934" s="122" t="str">
        <f>IFERROR(VLOOKUP(F1934,'#Location List#'!$U$3:$V$1154,2,FALSE),"")</f>
        <v/>
      </c>
      <c r="H1934" s="120"/>
      <c r="I1934" s="120"/>
      <c r="J1934" s="120"/>
      <c r="K1934" s="120"/>
      <c r="L1934" s="120"/>
      <c r="M1934" s="120"/>
      <c r="N1934" s="120"/>
      <c r="O1934" s="120"/>
      <c r="P1934" s="120"/>
      <c r="Q1934" s="120"/>
      <c r="R1934" s="120"/>
      <c r="S1934" s="120"/>
      <c r="T1934" s="205">
        <f t="shared" si="180"/>
        <v>0</v>
      </c>
      <c r="U1934" s="205">
        <f t="shared" si="181"/>
        <v>0</v>
      </c>
      <c r="V1934" s="210"/>
      <c r="W1934" s="210"/>
      <c r="X1934" s="23" t="str">
        <f>IFERROR(VLOOKUP(AT1934,'#Input Lists#'!$L$3:$AH$833,3,FALSE)," ")</f>
        <v xml:space="preserve"> </v>
      </c>
      <c r="Y1934" s="23" t="str">
        <f>IFERROR(VLOOKUP(AT1934,'#Input Lists#'!$L$3:$AH$833,5,FALSE)," ")</f>
        <v xml:space="preserve"> </v>
      </c>
      <c r="Z1934" s="206" t="str">
        <f>IFERROR(VLOOKUP(AT1934,'#Input Lists#'!$L$3:$AH$833,9,FALSE)," ")</f>
        <v xml:space="preserve"> </v>
      </c>
      <c r="AA1934" s="119" t="s">
        <v>1527</v>
      </c>
      <c r="AB1934" s="120"/>
      <c r="AC1934" s="123"/>
      <c r="AD1934" s="123"/>
      <c r="AE1934" s="123"/>
      <c r="AF1934" s="123"/>
      <c r="AG1934" s="123"/>
      <c r="AH1934" s="123"/>
      <c r="AI1934" s="123"/>
      <c r="AJ1934" s="123"/>
      <c r="AK1934" s="123"/>
      <c r="AL1934" s="123"/>
      <c r="AM1934" s="123"/>
      <c r="AN1934" s="123"/>
      <c r="AO1934" s="123"/>
      <c r="AP1934" s="120"/>
      <c r="AQ1934" s="125" t="str">
        <f>IFERROR(VLOOKUP(G1934,'#Location List#'!$C$3:$D$150,2,FALSE),"")</f>
        <v/>
      </c>
      <c r="AR1934" s="125" t="str">
        <f>IFERROR(VLOOKUP(F1934,'#Location List#'!$Q$3:$R$1154,2,FALSE),"")</f>
        <v/>
      </c>
      <c r="AS1934" s="125" t="str">
        <f>IFERROR(VLOOKUP(V1934,'#Input Lists#'!$B$3:$D$46,3,FALSE),"")</f>
        <v/>
      </c>
      <c r="AT1934" s="125" t="str">
        <f>IFERROR(VLOOKUP(CONCATENATE(V1934," ",W1934),'#Input Lists#'!$K$3:$L$827,2,FALSE),"")</f>
        <v/>
      </c>
      <c r="AU1934" s="125">
        <f>IFERROR(VLOOKUP(AA1934,'#Input Lists#'!$BU$3:$BV$8,2,FALSE),"")</f>
        <v>1</v>
      </c>
      <c r="AV1934" s="118" t="str">
        <f>IFERROR(VLOOKUP(AB1934,'#Input Lists#'!$BO$3:$BP$9,2,FALSE),"")</f>
        <v/>
      </c>
      <c r="AW1934" s="118">
        <f>IFERROR(VLOOKUP(AC1934,'#Input Lists#'!$BL$3:$BM$7,2,FALSE),"")</f>
        <v>1</v>
      </c>
      <c r="AX1934" s="52" t="e">
        <f>VLOOKUP(AQ1934,'#Location List#'!$D$3:$K$150,4,FALSE)</f>
        <v>#N/A</v>
      </c>
      <c r="AY1934" s="273" t="e">
        <f>VLOOKUP(AX1934,'#Location List#'!$Z$3:$AA$13,2,FALSE)</f>
        <v>#N/A</v>
      </c>
      <c r="AZ1934" s="126" t="e">
        <f>VLOOKUP($AT1934,'#Input Lists#'!$L$3:$S$1033,6,FALSE)</f>
        <v>#N/A</v>
      </c>
      <c r="BA1934" s="239" t="e">
        <f>VLOOKUP($AT1934,'#Input Lists#'!$L$3:$S$833,7,FALSE)</f>
        <v>#N/A</v>
      </c>
      <c r="BB1934" s="239" t="e">
        <f>VLOOKUP($AT1934,'#Input Lists#'!$L$3:$S$833,8,FALSE)</f>
        <v>#N/A</v>
      </c>
      <c r="BC1934" s="91" t="str">
        <f t="shared" si="182"/>
        <v/>
      </c>
      <c r="BD1934" s="91" t="str">
        <f t="shared" si="183"/>
        <v/>
      </c>
      <c r="BE1934" s="15" t="str">
        <f t="shared" si="184"/>
        <v/>
      </c>
      <c r="BF1934" s="92" t="str">
        <f t="shared" si="185"/>
        <v>No Sighting Date</v>
      </c>
    </row>
    <row r="1935" spans="1:58" x14ac:dyDescent="0.25">
      <c r="A1935" s="118">
        <v>1930</v>
      </c>
      <c r="B1935" s="119"/>
      <c r="C1935" s="120"/>
      <c r="D1935" s="121"/>
      <c r="E1935" s="121"/>
      <c r="F1935" s="236"/>
      <c r="G1935" s="122" t="str">
        <f>IFERROR(VLOOKUP(F1935,'#Location List#'!$U$3:$V$1154,2,FALSE),"")</f>
        <v/>
      </c>
      <c r="H1935" s="120"/>
      <c r="I1935" s="120"/>
      <c r="J1935" s="120"/>
      <c r="K1935" s="120"/>
      <c r="L1935" s="120"/>
      <c r="M1935" s="120"/>
      <c r="N1935" s="120"/>
      <c r="O1935" s="120"/>
      <c r="P1935" s="120"/>
      <c r="Q1935" s="120"/>
      <c r="R1935" s="120"/>
      <c r="S1935" s="120"/>
      <c r="T1935" s="205">
        <f t="shared" si="180"/>
        <v>0</v>
      </c>
      <c r="U1935" s="205">
        <f t="shared" si="181"/>
        <v>0</v>
      </c>
      <c r="V1935" s="210"/>
      <c r="W1935" s="210"/>
      <c r="X1935" s="23" t="str">
        <f>IFERROR(VLOOKUP(AT1935,'#Input Lists#'!$L$3:$AH$833,3,FALSE)," ")</f>
        <v xml:space="preserve"> </v>
      </c>
      <c r="Y1935" s="23" t="str">
        <f>IFERROR(VLOOKUP(AT1935,'#Input Lists#'!$L$3:$AH$833,5,FALSE)," ")</f>
        <v xml:space="preserve"> </v>
      </c>
      <c r="Z1935" s="206" t="str">
        <f>IFERROR(VLOOKUP(AT1935,'#Input Lists#'!$L$3:$AH$833,9,FALSE)," ")</f>
        <v xml:space="preserve"> </v>
      </c>
      <c r="AA1935" s="119" t="s">
        <v>1527</v>
      </c>
      <c r="AB1935" s="120"/>
      <c r="AC1935" s="123"/>
      <c r="AD1935" s="123"/>
      <c r="AE1935" s="123"/>
      <c r="AF1935" s="123"/>
      <c r="AG1935" s="123"/>
      <c r="AH1935" s="123"/>
      <c r="AI1935" s="123"/>
      <c r="AJ1935" s="123"/>
      <c r="AK1935" s="123"/>
      <c r="AL1935" s="123"/>
      <c r="AM1935" s="123"/>
      <c r="AN1935" s="123"/>
      <c r="AO1935" s="123"/>
      <c r="AP1935" s="120"/>
      <c r="AQ1935" s="125" t="str">
        <f>IFERROR(VLOOKUP(G1935,'#Location List#'!$C$3:$D$150,2,FALSE),"")</f>
        <v/>
      </c>
      <c r="AR1935" s="125" t="str">
        <f>IFERROR(VLOOKUP(F1935,'#Location List#'!$Q$3:$R$1154,2,FALSE),"")</f>
        <v/>
      </c>
      <c r="AS1935" s="125" t="str">
        <f>IFERROR(VLOOKUP(V1935,'#Input Lists#'!$B$3:$D$46,3,FALSE),"")</f>
        <v/>
      </c>
      <c r="AT1935" s="125" t="str">
        <f>IFERROR(VLOOKUP(CONCATENATE(V1935," ",W1935),'#Input Lists#'!$K$3:$L$827,2,FALSE),"")</f>
        <v/>
      </c>
      <c r="AU1935" s="125">
        <f>IFERROR(VLOOKUP(AA1935,'#Input Lists#'!$BU$3:$BV$8,2,FALSE),"")</f>
        <v>1</v>
      </c>
      <c r="AV1935" s="118" t="str">
        <f>IFERROR(VLOOKUP(AB1935,'#Input Lists#'!$BO$3:$BP$9,2,FALSE),"")</f>
        <v/>
      </c>
      <c r="AW1935" s="118">
        <f>IFERROR(VLOOKUP(AC1935,'#Input Lists#'!$BL$3:$BM$7,2,FALSE),"")</f>
        <v>1</v>
      </c>
      <c r="AX1935" s="52" t="e">
        <f>VLOOKUP(AQ1935,'#Location List#'!$D$3:$K$150,4,FALSE)</f>
        <v>#N/A</v>
      </c>
      <c r="AY1935" s="273" t="e">
        <f>VLOOKUP(AX1935,'#Location List#'!$Z$3:$AA$13,2,FALSE)</f>
        <v>#N/A</v>
      </c>
      <c r="AZ1935" s="126" t="e">
        <f>VLOOKUP($AT1935,'#Input Lists#'!$L$3:$S$1033,6,FALSE)</f>
        <v>#N/A</v>
      </c>
      <c r="BA1935" s="239" t="e">
        <f>VLOOKUP($AT1935,'#Input Lists#'!$L$3:$S$833,7,FALSE)</f>
        <v>#N/A</v>
      </c>
      <c r="BB1935" s="239" t="e">
        <f>VLOOKUP($AT1935,'#Input Lists#'!$L$3:$S$833,8,FALSE)</f>
        <v>#N/A</v>
      </c>
      <c r="BC1935" s="91" t="str">
        <f t="shared" si="182"/>
        <v/>
      </c>
      <c r="BD1935" s="91" t="str">
        <f t="shared" si="183"/>
        <v/>
      </c>
      <c r="BE1935" s="15" t="str">
        <f t="shared" si="184"/>
        <v/>
      </c>
      <c r="BF1935" s="92" t="str">
        <f t="shared" si="185"/>
        <v>No Sighting Date</v>
      </c>
    </row>
    <row r="1936" spans="1:58" x14ac:dyDescent="0.25">
      <c r="A1936" s="118">
        <v>1931</v>
      </c>
      <c r="B1936" s="119"/>
      <c r="C1936" s="120"/>
      <c r="D1936" s="121"/>
      <c r="E1936" s="121"/>
      <c r="F1936" s="236"/>
      <c r="G1936" s="122" t="str">
        <f>IFERROR(VLOOKUP(F1936,'#Location List#'!$U$3:$V$1154,2,FALSE),"")</f>
        <v/>
      </c>
      <c r="H1936" s="120"/>
      <c r="I1936" s="120"/>
      <c r="J1936" s="120"/>
      <c r="K1936" s="120"/>
      <c r="L1936" s="120"/>
      <c r="M1936" s="120"/>
      <c r="N1936" s="120"/>
      <c r="O1936" s="120"/>
      <c r="P1936" s="120"/>
      <c r="Q1936" s="120"/>
      <c r="R1936" s="120"/>
      <c r="S1936" s="120"/>
      <c r="T1936" s="205">
        <f t="shared" si="180"/>
        <v>0</v>
      </c>
      <c r="U1936" s="205">
        <f t="shared" si="181"/>
        <v>0</v>
      </c>
      <c r="V1936" s="210"/>
      <c r="W1936" s="210"/>
      <c r="X1936" s="23" t="str">
        <f>IFERROR(VLOOKUP(AT1936,'#Input Lists#'!$L$3:$AH$833,3,FALSE)," ")</f>
        <v xml:space="preserve"> </v>
      </c>
      <c r="Y1936" s="23" t="str">
        <f>IFERROR(VLOOKUP(AT1936,'#Input Lists#'!$L$3:$AH$833,5,FALSE)," ")</f>
        <v xml:space="preserve"> </v>
      </c>
      <c r="Z1936" s="206" t="str">
        <f>IFERROR(VLOOKUP(AT1936,'#Input Lists#'!$L$3:$AH$833,9,FALSE)," ")</f>
        <v xml:space="preserve"> </v>
      </c>
      <c r="AA1936" s="119" t="s">
        <v>1527</v>
      </c>
      <c r="AB1936" s="120"/>
      <c r="AC1936" s="123"/>
      <c r="AD1936" s="123"/>
      <c r="AE1936" s="123"/>
      <c r="AF1936" s="123"/>
      <c r="AG1936" s="123"/>
      <c r="AH1936" s="123"/>
      <c r="AI1936" s="123"/>
      <c r="AJ1936" s="123"/>
      <c r="AK1936" s="123"/>
      <c r="AL1936" s="123"/>
      <c r="AM1936" s="123"/>
      <c r="AN1936" s="123"/>
      <c r="AO1936" s="123"/>
      <c r="AP1936" s="120"/>
      <c r="AQ1936" s="125" t="str">
        <f>IFERROR(VLOOKUP(G1936,'#Location List#'!$C$3:$D$150,2,FALSE),"")</f>
        <v/>
      </c>
      <c r="AR1936" s="125" t="str">
        <f>IFERROR(VLOOKUP(F1936,'#Location List#'!$Q$3:$R$1154,2,FALSE),"")</f>
        <v/>
      </c>
      <c r="AS1936" s="125" t="str">
        <f>IFERROR(VLOOKUP(V1936,'#Input Lists#'!$B$3:$D$46,3,FALSE),"")</f>
        <v/>
      </c>
      <c r="AT1936" s="125" t="str">
        <f>IFERROR(VLOOKUP(CONCATENATE(V1936," ",W1936),'#Input Lists#'!$K$3:$L$827,2,FALSE),"")</f>
        <v/>
      </c>
      <c r="AU1936" s="125">
        <f>IFERROR(VLOOKUP(AA1936,'#Input Lists#'!$BU$3:$BV$8,2,FALSE),"")</f>
        <v>1</v>
      </c>
      <c r="AV1936" s="118" t="str">
        <f>IFERROR(VLOOKUP(AB1936,'#Input Lists#'!$BO$3:$BP$9,2,FALSE),"")</f>
        <v/>
      </c>
      <c r="AW1936" s="118">
        <f>IFERROR(VLOOKUP(AC1936,'#Input Lists#'!$BL$3:$BM$7,2,FALSE),"")</f>
        <v>1</v>
      </c>
      <c r="AX1936" s="52" t="e">
        <f>VLOOKUP(AQ1936,'#Location List#'!$D$3:$K$150,4,FALSE)</f>
        <v>#N/A</v>
      </c>
      <c r="AY1936" s="273" t="e">
        <f>VLOOKUP(AX1936,'#Location List#'!$Z$3:$AA$13,2,FALSE)</f>
        <v>#N/A</v>
      </c>
      <c r="AZ1936" s="126" t="e">
        <f>VLOOKUP($AT1936,'#Input Lists#'!$L$3:$S$1033,6,FALSE)</f>
        <v>#N/A</v>
      </c>
      <c r="BA1936" s="239" t="e">
        <f>VLOOKUP($AT1936,'#Input Lists#'!$L$3:$S$833,7,FALSE)</f>
        <v>#N/A</v>
      </c>
      <c r="BB1936" s="239" t="e">
        <f>VLOOKUP($AT1936,'#Input Lists#'!$L$3:$S$833,8,FALSE)</f>
        <v>#N/A</v>
      </c>
      <c r="BC1936" s="91" t="str">
        <f t="shared" si="182"/>
        <v/>
      </c>
      <c r="BD1936" s="91" t="str">
        <f t="shared" si="183"/>
        <v/>
      </c>
      <c r="BE1936" s="15" t="str">
        <f t="shared" si="184"/>
        <v/>
      </c>
      <c r="BF1936" s="92" t="str">
        <f t="shared" si="185"/>
        <v>No Sighting Date</v>
      </c>
    </row>
    <row r="1937" spans="1:58" x14ac:dyDescent="0.25">
      <c r="A1937" s="118">
        <v>1932</v>
      </c>
      <c r="B1937" s="119"/>
      <c r="C1937" s="120"/>
      <c r="D1937" s="121"/>
      <c r="E1937" s="121"/>
      <c r="F1937" s="236"/>
      <c r="G1937" s="122" t="str">
        <f>IFERROR(VLOOKUP(F1937,'#Location List#'!$U$3:$V$1154,2,FALSE),"")</f>
        <v/>
      </c>
      <c r="H1937" s="120"/>
      <c r="I1937" s="120"/>
      <c r="J1937" s="120"/>
      <c r="K1937" s="120"/>
      <c r="L1937" s="120"/>
      <c r="M1937" s="120"/>
      <c r="N1937" s="120"/>
      <c r="O1937" s="120"/>
      <c r="P1937" s="120"/>
      <c r="Q1937" s="120"/>
      <c r="R1937" s="120"/>
      <c r="S1937" s="120"/>
      <c r="T1937" s="205">
        <f t="shared" si="180"/>
        <v>0</v>
      </c>
      <c r="U1937" s="205">
        <f t="shared" si="181"/>
        <v>0</v>
      </c>
      <c r="V1937" s="210"/>
      <c r="W1937" s="210"/>
      <c r="X1937" s="23" t="str">
        <f>IFERROR(VLOOKUP(AT1937,'#Input Lists#'!$L$3:$AH$833,3,FALSE)," ")</f>
        <v xml:space="preserve"> </v>
      </c>
      <c r="Y1937" s="23" t="str">
        <f>IFERROR(VLOOKUP(AT1937,'#Input Lists#'!$L$3:$AH$833,5,FALSE)," ")</f>
        <v xml:space="preserve"> </v>
      </c>
      <c r="Z1937" s="206" t="str">
        <f>IFERROR(VLOOKUP(AT1937,'#Input Lists#'!$L$3:$AH$833,9,FALSE)," ")</f>
        <v xml:space="preserve"> </v>
      </c>
      <c r="AA1937" s="119" t="s">
        <v>1527</v>
      </c>
      <c r="AB1937" s="120"/>
      <c r="AC1937" s="123"/>
      <c r="AD1937" s="123"/>
      <c r="AE1937" s="123"/>
      <c r="AF1937" s="123"/>
      <c r="AG1937" s="123"/>
      <c r="AH1937" s="123"/>
      <c r="AI1937" s="123"/>
      <c r="AJ1937" s="123"/>
      <c r="AK1937" s="123"/>
      <c r="AL1937" s="123"/>
      <c r="AM1937" s="123"/>
      <c r="AN1937" s="123"/>
      <c r="AO1937" s="123"/>
      <c r="AP1937" s="120"/>
      <c r="AQ1937" s="125" t="str">
        <f>IFERROR(VLOOKUP(G1937,'#Location List#'!$C$3:$D$150,2,FALSE),"")</f>
        <v/>
      </c>
      <c r="AR1937" s="125" t="str">
        <f>IFERROR(VLOOKUP(F1937,'#Location List#'!$Q$3:$R$1154,2,FALSE),"")</f>
        <v/>
      </c>
      <c r="AS1937" s="125" t="str">
        <f>IFERROR(VLOOKUP(V1937,'#Input Lists#'!$B$3:$D$46,3,FALSE),"")</f>
        <v/>
      </c>
      <c r="AT1937" s="125" t="str">
        <f>IFERROR(VLOOKUP(CONCATENATE(V1937," ",W1937),'#Input Lists#'!$K$3:$L$827,2,FALSE),"")</f>
        <v/>
      </c>
      <c r="AU1937" s="125">
        <f>IFERROR(VLOOKUP(AA1937,'#Input Lists#'!$BU$3:$BV$8,2,FALSE),"")</f>
        <v>1</v>
      </c>
      <c r="AV1937" s="118" t="str">
        <f>IFERROR(VLOOKUP(AB1937,'#Input Lists#'!$BO$3:$BP$9,2,FALSE),"")</f>
        <v/>
      </c>
      <c r="AW1937" s="118">
        <f>IFERROR(VLOOKUP(AC1937,'#Input Lists#'!$BL$3:$BM$7,2,FALSE),"")</f>
        <v>1</v>
      </c>
      <c r="AX1937" s="52" t="e">
        <f>VLOOKUP(AQ1937,'#Location List#'!$D$3:$K$150,4,FALSE)</f>
        <v>#N/A</v>
      </c>
      <c r="AY1937" s="273" t="e">
        <f>VLOOKUP(AX1937,'#Location List#'!$Z$3:$AA$13,2,FALSE)</f>
        <v>#N/A</v>
      </c>
      <c r="AZ1937" s="126" t="e">
        <f>VLOOKUP($AT1937,'#Input Lists#'!$L$3:$S$1033,6,FALSE)</f>
        <v>#N/A</v>
      </c>
      <c r="BA1937" s="239" t="e">
        <f>VLOOKUP($AT1937,'#Input Lists#'!$L$3:$S$833,7,FALSE)</f>
        <v>#N/A</v>
      </c>
      <c r="BB1937" s="239" t="e">
        <f>VLOOKUP($AT1937,'#Input Lists#'!$L$3:$S$833,8,FALSE)</f>
        <v>#N/A</v>
      </c>
      <c r="BC1937" s="91" t="str">
        <f t="shared" si="182"/>
        <v/>
      </c>
      <c r="BD1937" s="91" t="str">
        <f t="shared" si="183"/>
        <v/>
      </c>
      <c r="BE1937" s="15" t="str">
        <f t="shared" si="184"/>
        <v/>
      </c>
      <c r="BF1937" s="92" t="str">
        <f t="shared" si="185"/>
        <v>No Sighting Date</v>
      </c>
    </row>
    <row r="1938" spans="1:58" x14ac:dyDescent="0.25">
      <c r="A1938" s="118">
        <v>1933</v>
      </c>
      <c r="B1938" s="119"/>
      <c r="C1938" s="120"/>
      <c r="D1938" s="121"/>
      <c r="E1938" s="121"/>
      <c r="F1938" s="236"/>
      <c r="G1938" s="122" t="str">
        <f>IFERROR(VLOOKUP(F1938,'#Location List#'!$U$3:$V$1154,2,FALSE),"")</f>
        <v/>
      </c>
      <c r="H1938" s="120"/>
      <c r="I1938" s="120"/>
      <c r="J1938" s="120"/>
      <c r="K1938" s="120"/>
      <c r="L1938" s="120"/>
      <c r="M1938" s="120"/>
      <c r="N1938" s="120"/>
      <c r="O1938" s="120"/>
      <c r="P1938" s="120"/>
      <c r="Q1938" s="120"/>
      <c r="R1938" s="120"/>
      <c r="S1938" s="120"/>
      <c r="T1938" s="205">
        <f t="shared" si="180"/>
        <v>0</v>
      </c>
      <c r="U1938" s="205">
        <f t="shared" si="181"/>
        <v>0</v>
      </c>
      <c r="V1938" s="210"/>
      <c r="W1938" s="210"/>
      <c r="X1938" s="23" t="str">
        <f>IFERROR(VLOOKUP(AT1938,'#Input Lists#'!$L$3:$AH$833,3,FALSE)," ")</f>
        <v xml:space="preserve"> </v>
      </c>
      <c r="Y1938" s="23" t="str">
        <f>IFERROR(VLOOKUP(AT1938,'#Input Lists#'!$L$3:$AH$833,5,FALSE)," ")</f>
        <v xml:space="preserve"> </v>
      </c>
      <c r="Z1938" s="206" t="str">
        <f>IFERROR(VLOOKUP(AT1938,'#Input Lists#'!$L$3:$AH$833,9,FALSE)," ")</f>
        <v xml:space="preserve"> </v>
      </c>
      <c r="AA1938" s="119" t="s">
        <v>1527</v>
      </c>
      <c r="AB1938" s="120"/>
      <c r="AC1938" s="123"/>
      <c r="AD1938" s="123"/>
      <c r="AE1938" s="123"/>
      <c r="AF1938" s="123"/>
      <c r="AG1938" s="123"/>
      <c r="AH1938" s="123"/>
      <c r="AI1938" s="123"/>
      <c r="AJ1938" s="123"/>
      <c r="AK1938" s="123"/>
      <c r="AL1938" s="123"/>
      <c r="AM1938" s="123"/>
      <c r="AN1938" s="123"/>
      <c r="AO1938" s="123"/>
      <c r="AP1938" s="120"/>
      <c r="AQ1938" s="125" t="str">
        <f>IFERROR(VLOOKUP(G1938,'#Location List#'!$C$3:$D$150,2,FALSE),"")</f>
        <v/>
      </c>
      <c r="AR1938" s="125" t="str">
        <f>IFERROR(VLOOKUP(F1938,'#Location List#'!$Q$3:$R$1154,2,FALSE),"")</f>
        <v/>
      </c>
      <c r="AS1938" s="125" t="str">
        <f>IFERROR(VLOOKUP(V1938,'#Input Lists#'!$B$3:$D$46,3,FALSE),"")</f>
        <v/>
      </c>
      <c r="AT1938" s="125" t="str">
        <f>IFERROR(VLOOKUP(CONCATENATE(V1938," ",W1938),'#Input Lists#'!$K$3:$L$827,2,FALSE),"")</f>
        <v/>
      </c>
      <c r="AU1938" s="125">
        <f>IFERROR(VLOOKUP(AA1938,'#Input Lists#'!$BU$3:$BV$8,2,FALSE),"")</f>
        <v>1</v>
      </c>
      <c r="AV1938" s="118" t="str">
        <f>IFERROR(VLOOKUP(AB1938,'#Input Lists#'!$BO$3:$BP$9,2,FALSE),"")</f>
        <v/>
      </c>
      <c r="AW1938" s="118">
        <f>IFERROR(VLOOKUP(AC1938,'#Input Lists#'!$BL$3:$BM$7,2,FALSE),"")</f>
        <v>1</v>
      </c>
      <c r="AX1938" s="52" t="e">
        <f>VLOOKUP(AQ1938,'#Location List#'!$D$3:$K$150,4,FALSE)</f>
        <v>#N/A</v>
      </c>
      <c r="AY1938" s="273" t="e">
        <f>VLOOKUP(AX1938,'#Location List#'!$Z$3:$AA$13,2,FALSE)</f>
        <v>#N/A</v>
      </c>
      <c r="AZ1938" s="126" t="e">
        <f>VLOOKUP($AT1938,'#Input Lists#'!$L$3:$S$1033,6,FALSE)</f>
        <v>#N/A</v>
      </c>
      <c r="BA1938" s="239" t="e">
        <f>VLOOKUP($AT1938,'#Input Lists#'!$L$3:$S$833,7,FALSE)</f>
        <v>#N/A</v>
      </c>
      <c r="BB1938" s="239" t="e">
        <f>VLOOKUP($AT1938,'#Input Lists#'!$L$3:$S$833,8,FALSE)</f>
        <v>#N/A</v>
      </c>
      <c r="BC1938" s="91" t="str">
        <f t="shared" si="182"/>
        <v/>
      </c>
      <c r="BD1938" s="91" t="str">
        <f t="shared" si="183"/>
        <v/>
      </c>
      <c r="BE1938" s="15" t="str">
        <f t="shared" si="184"/>
        <v/>
      </c>
      <c r="BF1938" s="92" t="str">
        <f t="shared" si="185"/>
        <v>No Sighting Date</v>
      </c>
    </row>
    <row r="1939" spans="1:58" x14ac:dyDescent="0.25">
      <c r="A1939" s="118">
        <v>1934</v>
      </c>
      <c r="B1939" s="119"/>
      <c r="C1939" s="120"/>
      <c r="D1939" s="121"/>
      <c r="E1939" s="121"/>
      <c r="F1939" s="236"/>
      <c r="G1939" s="122" t="str">
        <f>IFERROR(VLOOKUP(F1939,'#Location List#'!$U$3:$V$1154,2,FALSE),"")</f>
        <v/>
      </c>
      <c r="H1939" s="120"/>
      <c r="I1939" s="120"/>
      <c r="J1939" s="120"/>
      <c r="K1939" s="120"/>
      <c r="L1939" s="120"/>
      <c r="M1939" s="120"/>
      <c r="N1939" s="120"/>
      <c r="O1939" s="120"/>
      <c r="P1939" s="120"/>
      <c r="Q1939" s="120"/>
      <c r="R1939" s="120"/>
      <c r="S1939" s="120"/>
      <c r="T1939" s="205">
        <f t="shared" si="180"/>
        <v>0</v>
      </c>
      <c r="U1939" s="205">
        <f t="shared" si="181"/>
        <v>0</v>
      </c>
      <c r="V1939" s="210"/>
      <c r="W1939" s="210"/>
      <c r="X1939" s="23" t="str">
        <f>IFERROR(VLOOKUP(AT1939,'#Input Lists#'!$L$3:$AH$833,3,FALSE)," ")</f>
        <v xml:space="preserve"> </v>
      </c>
      <c r="Y1939" s="23" t="str">
        <f>IFERROR(VLOOKUP(AT1939,'#Input Lists#'!$L$3:$AH$833,5,FALSE)," ")</f>
        <v xml:space="preserve"> </v>
      </c>
      <c r="Z1939" s="206" t="str">
        <f>IFERROR(VLOOKUP(AT1939,'#Input Lists#'!$L$3:$AH$833,9,FALSE)," ")</f>
        <v xml:space="preserve"> </v>
      </c>
      <c r="AA1939" s="119" t="s">
        <v>1527</v>
      </c>
      <c r="AB1939" s="120"/>
      <c r="AC1939" s="123"/>
      <c r="AD1939" s="123"/>
      <c r="AE1939" s="123"/>
      <c r="AF1939" s="123"/>
      <c r="AG1939" s="123"/>
      <c r="AH1939" s="123"/>
      <c r="AI1939" s="123"/>
      <c r="AJ1939" s="123"/>
      <c r="AK1939" s="123"/>
      <c r="AL1939" s="123"/>
      <c r="AM1939" s="123"/>
      <c r="AN1939" s="123"/>
      <c r="AO1939" s="123"/>
      <c r="AP1939" s="120"/>
      <c r="AQ1939" s="125" t="str">
        <f>IFERROR(VLOOKUP(G1939,'#Location List#'!$C$3:$D$150,2,FALSE),"")</f>
        <v/>
      </c>
      <c r="AR1939" s="125" t="str">
        <f>IFERROR(VLOOKUP(F1939,'#Location List#'!$Q$3:$R$1154,2,FALSE),"")</f>
        <v/>
      </c>
      <c r="AS1939" s="125" t="str">
        <f>IFERROR(VLOOKUP(V1939,'#Input Lists#'!$B$3:$D$46,3,FALSE),"")</f>
        <v/>
      </c>
      <c r="AT1939" s="125" t="str">
        <f>IFERROR(VLOOKUP(CONCATENATE(V1939," ",W1939),'#Input Lists#'!$K$3:$L$827,2,FALSE),"")</f>
        <v/>
      </c>
      <c r="AU1939" s="125">
        <f>IFERROR(VLOOKUP(AA1939,'#Input Lists#'!$BU$3:$BV$8,2,FALSE),"")</f>
        <v>1</v>
      </c>
      <c r="AV1939" s="118" t="str">
        <f>IFERROR(VLOOKUP(AB1939,'#Input Lists#'!$BO$3:$BP$9,2,FALSE),"")</f>
        <v/>
      </c>
      <c r="AW1939" s="118">
        <f>IFERROR(VLOOKUP(AC1939,'#Input Lists#'!$BL$3:$BM$7,2,FALSE),"")</f>
        <v>1</v>
      </c>
      <c r="AX1939" s="52" t="e">
        <f>VLOOKUP(AQ1939,'#Location List#'!$D$3:$K$150,4,FALSE)</f>
        <v>#N/A</v>
      </c>
      <c r="AY1939" s="273" t="e">
        <f>VLOOKUP(AX1939,'#Location List#'!$Z$3:$AA$13,2,FALSE)</f>
        <v>#N/A</v>
      </c>
      <c r="AZ1939" s="126" t="e">
        <f>VLOOKUP($AT1939,'#Input Lists#'!$L$3:$S$1033,6,FALSE)</f>
        <v>#N/A</v>
      </c>
      <c r="BA1939" s="239" t="e">
        <f>VLOOKUP($AT1939,'#Input Lists#'!$L$3:$S$833,7,FALSE)</f>
        <v>#N/A</v>
      </c>
      <c r="BB1939" s="239" t="e">
        <f>VLOOKUP($AT1939,'#Input Lists#'!$L$3:$S$833,8,FALSE)</f>
        <v>#N/A</v>
      </c>
      <c r="BC1939" s="91" t="str">
        <f t="shared" si="182"/>
        <v/>
      </c>
      <c r="BD1939" s="91" t="str">
        <f t="shared" si="183"/>
        <v/>
      </c>
      <c r="BE1939" s="15" t="str">
        <f t="shared" si="184"/>
        <v/>
      </c>
      <c r="BF1939" s="92" t="str">
        <f t="shared" si="185"/>
        <v>No Sighting Date</v>
      </c>
    </row>
    <row r="1940" spans="1:58" x14ac:dyDescent="0.25">
      <c r="A1940" s="118">
        <v>1935</v>
      </c>
      <c r="B1940" s="119"/>
      <c r="C1940" s="120"/>
      <c r="D1940" s="121"/>
      <c r="E1940" s="121"/>
      <c r="F1940" s="236"/>
      <c r="G1940" s="122" t="str">
        <f>IFERROR(VLOOKUP(F1940,'#Location List#'!$U$3:$V$1154,2,FALSE),"")</f>
        <v/>
      </c>
      <c r="H1940" s="120"/>
      <c r="I1940" s="120"/>
      <c r="J1940" s="120"/>
      <c r="K1940" s="120"/>
      <c r="L1940" s="120"/>
      <c r="M1940" s="120"/>
      <c r="N1940" s="120"/>
      <c r="O1940" s="120"/>
      <c r="P1940" s="120"/>
      <c r="Q1940" s="120"/>
      <c r="R1940" s="120"/>
      <c r="S1940" s="120"/>
      <c r="T1940" s="205">
        <f t="shared" ref="T1940:T2003" si="186">N1940-O1940/60-P1940/60/60</f>
        <v>0</v>
      </c>
      <c r="U1940" s="205">
        <f t="shared" ref="U1940:U2003" si="187">Q1940+R1940/60+S1940/60/60</f>
        <v>0</v>
      </c>
      <c r="V1940" s="210"/>
      <c r="W1940" s="210"/>
      <c r="X1940" s="23" t="str">
        <f>IFERROR(VLOOKUP(AT1940,'#Input Lists#'!$L$3:$AH$833,3,FALSE)," ")</f>
        <v xml:space="preserve"> </v>
      </c>
      <c r="Y1940" s="23" t="str">
        <f>IFERROR(VLOOKUP(AT1940,'#Input Lists#'!$L$3:$AH$833,5,FALSE)," ")</f>
        <v xml:space="preserve"> </v>
      </c>
      <c r="Z1940" s="206" t="str">
        <f>IFERROR(VLOOKUP(AT1940,'#Input Lists#'!$L$3:$AH$833,9,FALSE)," ")</f>
        <v xml:space="preserve"> </v>
      </c>
      <c r="AA1940" s="119" t="s">
        <v>1527</v>
      </c>
      <c r="AB1940" s="120"/>
      <c r="AC1940" s="123"/>
      <c r="AD1940" s="123"/>
      <c r="AE1940" s="123"/>
      <c r="AF1940" s="123"/>
      <c r="AG1940" s="123"/>
      <c r="AH1940" s="123"/>
      <c r="AI1940" s="123"/>
      <c r="AJ1940" s="123"/>
      <c r="AK1940" s="123"/>
      <c r="AL1940" s="123"/>
      <c r="AM1940" s="123"/>
      <c r="AN1940" s="123"/>
      <c r="AO1940" s="123"/>
      <c r="AP1940" s="120"/>
      <c r="AQ1940" s="125" t="str">
        <f>IFERROR(VLOOKUP(G1940,'#Location List#'!$C$3:$D$150,2,FALSE),"")</f>
        <v/>
      </c>
      <c r="AR1940" s="125" t="str">
        <f>IFERROR(VLOOKUP(F1940,'#Location List#'!$Q$3:$R$1154,2,FALSE),"")</f>
        <v/>
      </c>
      <c r="AS1940" s="125" t="str">
        <f>IFERROR(VLOOKUP(V1940,'#Input Lists#'!$B$3:$D$46,3,FALSE),"")</f>
        <v/>
      </c>
      <c r="AT1940" s="125" t="str">
        <f>IFERROR(VLOOKUP(CONCATENATE(V1940," ",W1940),'#Input Lists#'!$K$3:$L$827,2,FALSE),"")</f>
        <v/>
      </c>
      <c r="AU1940" s="125">
        <f>IFERROR(VLOOKUP(AA1940,'#Input Lists#'!$BU$3:$BV$8,2,FALSE),"")</f>
        <v>1</v>
      </c>
      <c r="AV1940" s="118" t="str">
        <f>IFERROR(VLOOKUP(AB1940,'#Input Lists#'!$BO$3:$BP$9,2,FALSE),"")</f>
        <v/>
      </c>
      <c r="AW1940" s="118">
        <f>IFERROR(VLOOKUP(AC1940,'#Input Lists#'!$BL$3:$BM$7,2,FALSE),"")</f>
        <v>1</v>
      </c>
      <c r="AX1940" s="52" t="e">
        <f>VLOOKUP(AQ1940,'#Location List#'!$D$3:$K$150,4,FALSE)</f>
        <v>#N/A</v>
      </c>
      <c r="AY1940" s="273" t="e">
        <f>VLOOKUP(AX1940,'#Location List#'!$Z$3:$AA$13,2,FALSE)</f>
        <v>#N/A</v>
      </c>
      <c r="AZ1940" s="126" t="e">
        <f>VLOOKUP($AT1940,'#Input Lists#'!$L$3:$S$1033,6,FALSE)</f>
        <v>#N/A</v>
      </c>
      <c r="BA1940" s="239" t="e">
        <f>VLOOKUP($AT1940,'#Input Lists#'!$L$3:$S$833,7,FALSE)</f>
        <v>#N/A</v>
      </c>
      <c r="BB1940" s="239" t="e">
        <f>VLOOKUP($AT1940,'#Input Lists#'!$L$3:$S$833,8,FALSE)</f>
        <v>#N/A</v>
      </c>
      <c r="BC1940" s="91" t="str">
        <f t="shared" ref="BC1940:BC2003" si="188">IFERROR(WEEKNUM(BA1940,2),"")</f>
        <v/>
      </c>
      <c r="BD1940" s="91" t="str">
        <f t="shared" ref="BD1940:BD2003" si="189">IFERROR(IF(WEEKNUM(BB1940)&lt;WEEKNUM(BA1940),WEEKNUM(BB1940)+52,WEEKNUM(BB1940)),"")</f>
        <v/>
      </c>
      <c r="BE1940" s="15" t="str">
        <f t="shared" ref="BE1940:BE2003" si="190">IF(E1940="","",IF(WEEKNUM(E1940)&lt;9,WEEKNUM(E1940)+52, WEEKNUM(E1940)))</f>
        <v/>
      </c>
      <c r="BF1940" s="92" t="str">
        <f t="shared" ref="BF1940:BF2003" si="191">IF(E1940="", "No Sighting Date", IF(BC1940&gt;=BD1940," ",IF(BE1940&gt;=BC1940,IF(BE1940&lt;=BD1940,"IN RANGE",BE1940-BD1940),BE1940-BC1940)))</f>
        <v>No Sighting Date</v>
      </c>
    </row>
    <row r="1941" spans="1:58" x14ac:dyDescent="0.25">
      <c r="A1941" s="118">
        <v>1936</v>
      </c>
      <c r="B1941" s="119"/>
      <c r="C1941" s="120"/>
      <c r="D1941" s="121"/>
      <c r="E1941" s="121"/>
      <c r="F1941" s="236"/>
      <c r="G1941" s="122" t="str">
        <f>IFERROR(VLOOKUP(F1941,'#Location List#'!$U$3:$V$1154,2,FALSE),"")</f>
        <v/>
      </c>
      <c r="H1941" s="120"/>
      <c r="I1941" s="120"/>
      <c r="J1941" s="120"/>
      <c r="K1941" s="120"/>
      <c r="L1941" s="120"/>
      <c r="M1941" s="120"/>
      <c r="N1941" s="120"/>
      <c r="O1941" s="120"/>
      <c r="P1941" s="120"/>
      <c r="Q1941" s="120"/>
      <c r="R1941" s="120"/>
      <c r="S1941" s="120"/>
      <c r="T1941" s="205">
        <f t="shared" si="186"/>
        <v>0</v>
      </c>
      <c r="U1941" s="205">
        <f t="shared" si="187"/>
        <v>0</v>
      </c>
      <c r="V1941" s="210"/>
      <c r="W1941" s="210"/>
      <c r="X1941" s="23" t="str">
        <f>IFERROR(VLOOKUP(AT1941,'#Input Lists#'!$L$3:$AH$833,3,FALSE)," ")</f>
        <v xml:space="preserve"> </v>
      </c>
      <c r="Y1941" s="23" t="str">
        <f>IFERROR(VLOOKUP(AT1941,'#Input Lists#'!$L$3:$AH$833,5,FALSE)," ")</f>
        <v xml:space="preserve"> </v>
      </c>
      <c r="Z1941" s="206" t="str">
        <f>IFERROR(VLOOKUP(AT1941,'#Input Lists#'!$L$3:$AH$833,9,FALSE)," ")</f>
        <v xml:space="preserve"> </v>
      </c>
      <c r="AA1941" s="119" t="s">
        <v>1527</v>
      </c>
      <c r="AB1941" s="120"/>
      <c r="AC1941" s="123"/>
      <c r="AD1941" s="123"/>
      <c r="AE1941" s="123"/>
      <c r="AF1941" s="123"/>
      <c r="AG1941" s="123"/>
      <c r="AH1941" s="123"/>
      <c r="AI1941" s="123"/>
      <c r="AJ1941" s="123"/>
      <c r="AK1941" s="123"/>
      <c r="AL1941" s="123"/>
      <c r="AM1941" s="123"/>
      <c r="AN1941" s="123"/>
      <c r="AO1941" s="123"/>
      <c r="AP1941" s="120"/>
      <c r="AQ1941" s="125" t="str">
        <f>IFERROR(VLOOKUP(G1941,'#Location List#'!$C$3:$D$150,2,FALSE),"")</f>
        <v/>
      </c>
      <c r="AR1941" s="125" t="str">
        <f>IFERROR(VLOOKUP(F1941,'#Location List#'!$Q$3:$R$1154,2,FALSE),"")</f>
        <v/>
      </c>
      <c r="AS1941" s="125" t="str">
        <f>IFERROR(VLOOKUP(V1941,'#Input Lists#'!$B$3:$D$46,3,FALSE),"")</f>
        <v/>
      </c>
      <c r="AT1941" s="125" t="str">
        <f>IFERROR(VLOOKUP(CONCATENATE(V1941," ",W1941),'#Input Lists#'!$K$3:$L$827,2,FALSE),"")</f>
        <v/>
      </c>
      <c r="AU1941" s="125">
        <f>IFERROR(VLOOKUP(AA1941,'#Input Lists#'!$BU$3:$BV$8,2,FALSE),"")</f>
        <v>1</v>
      </c>
      <c r="AV1941" s="118" t="str">
        <f>IFERROR(VLOOKUP(AB1941,'#Input Lists#'!$BO$3:$BP$9,2,FALSE),"")</f>
        <v/>
      </c>
      <c r="AW1941" s="118">
        <f>IFERROR(VLOOKUP(AC1941,'#Input Lists#'!$BL$3:$BM$7,2,FALSE),"")</f>
        <v>1</v>
      </c>
      <c r="AX1941" s="52" t="e">
        <f>VLOOKUP(AQ1941,'#Location List#'!$D$3:$K$150,4,FALSE)</f>
        <v>#N/A</v>
      </c>
      <c r="AY1941" s="273" t="e">
        <f>VLOOKUP(AX1941,'#Location List#'!$Z$3:$AA$13,2,FALSE)</f>
        <v>#N/A</v>
      </c>
      <c r="AZ1941" s="126" t="e">
        <f>VLOOKUP($AT1941,'#Input Lists#'!$L$3:$S$1033,6,FALSE)</f>
        <v>#N/A</v>
      </c>
      <c r="BA1941" s="239" t="e">
        <f>VLOOKUP($AT1941,'#Input Lists#'!$L$3:$S$833,7,FALSE)</f>
        <v>#N/A</v>
      </c>
      <c r="BB1941" s="239" t="e">
        <f>VLOOKUP($AT1941,'#Input Lists#'!$L$3:$S$833,8,FALSE)</f>
        <v>#N/A</v>
      </c>
      <c r="BC1941" s="91" t="str">
        <f t="shared" si="188"/>
        <v/>
      </c>
      <c r="BD1941" s="91" t="str">
        <f t="shared" si="189"/>
        <v/>
      </c>
      <c r="BE1941" s="15" t="str">
        <f t="shared" si="190"/>
        <v/>
      </c>
      <c r="BF1941" s="92" t="str">
        <f t="shared" si="191"/>
        <v>No Sighting Date</v>
      </c>
    </row>
    <row r="1942" spans="1:58" x14ac:dyDescent="0.25">
      <c r="A1942" s="118">
        <v>1937</v>
      </c>
      <c r="B1942" s="119"/>
      <c r="C1942" s="120"/>
      <c r="D1942" s="121"/>
      <c r="E1942" s="121"/>
      <c r="F1942" s="236"/>
      <c r="G1942" s="122" t="str">
        <f>IFERROR(VLOOKUP(F1942,'#Location List#'!$U$3:$V$1154,2,FALSE),"")</f>
        <v/>
      </c>
      <c r="H1942" s="120"/>
      <c r="I1942" s="120"/>
      <c r="J1942" s="120"/>
      <c r="K1942" s="120"/>
      <c r="L1942" s="120"/>
      <c r="M1942" s="120"/>
      <c r="N1942" s="120"/>
      <c r="O1942" s="120"/>
      <c r="P1942" s="120"/>
      <c r="Q1942" s="120"/>
      <c r="R1942" s="120"/>
      <c r="S1942" s="120"/>
      <c r="T1942" s="205">
        <f t="shared" si="186"/>
        <v>0</v>
      </c>
      <c r="U1942" s="205">
        <f t="shared" si="187"/>
        <v>0</v>
      </c>
      <c r="V1942" s="210"/>
      <c r="W1942" s="210"/>
      <c r="X1942" s="23" t="str">
        <f>IFERROR(VLOOKUP(AT1942,'#Input Lists#'!$L$3:$AH$833,3,FALSE)," ")</f>
        <v xml:space="preserve"> </v>
      </c>
      <c r="Y1942" s="23" t="str">
        <f>IFERROR(VLOOKUP(AT1942,'#Input Lists#'!$L$3:$AH$833,5,FALSE)," ")</f>
        <v xml:space="preserve"> </v>
      </c>
      <c r="Z1942" s="206" t="str">
        <f>IFERROR(VLOOKUP(AT1942,'#Input Lists#'!$L$3:$AH$833,9,FALSE)," ")</f>
        <v xml:space="preserve"> </v>
      </c>
      <c r="AA1942" s="119" t="s">
        <v>1527</v>
      </c>
      <c r="AB1942" s="120"/>
      <c r="AC1942" s="123"/>
      <c r="AD1942" s="123"/>
      <c r="AE1942" s="123"/>
      <c r="AF1942" s="123"/>
      <c r="AG1942" s="123"/>
      <c r="AH1942" s="123"/>
      <c r="AI1942" s="123"/>
      <c r="AJ1942" s="123"/>
      <c r="AK1942" s="123"/>
      <c r="AL1942" s="123"/>
      <c r="AM1942" s="123"/>
      <c r="AN1942" s="123"/>
      <c r="AO1942" s="123"/>
      <c r="AP1942" s="120"/>
      <c r="AQ1942" s="125" t="str">
        <f>IFERROR(VLOOKUP(G1942,'#Location List#'!$C$3:$D$150,2,FALSE),"")</f>
        <v/>
      </c>
      <c r="AR1942" s="125" t="str">
        <f>IFERROR(VLOOKUP(F1942,'#Location List#'!$Q$3:$R$1154,2,FALSE),"")</f>
        <v/>
      </c>
      <c r="AS1942" s="125" t="str">
        <f>IFERROR(VLOOKUP(V1942,'#Input Lists#'!$B$3:$D$46,3,FALSE),"")</f>
        <v/>
      </c>
      <c r="AT1942" s="125" t="str">
        <f>IFERROR(VLOOKUP(CONCATENATE(V1942," ",W1942),'#Input Lists#'!$K$3:$L$827,2,FALSE),"")</f>
        <v/>
      </c>
      <c r="AU1942" s="125">
        <f>IFERROR(VLOOKUP(AA1942,'#Input Lists#'!$BU$3:$BV$8,2,FALSE),"")</f>
        <v>1</v>
      </c>
      <c r="AV1942" s="118" t="str">
        <f>IFERROR(VLOOKUP(AB1942,'#Input Lists#'!$BO$3:$BP$9,2,FALSE),"")</f>
        <v/>
      </c>
      <c r="AW1942" s="118">
        <f>IFERROR(VLOOKUP(AC1942,'#Input Lists#'!$BL$3:$BM$7,2,FALSE),"")</f>
        <v>1</v>
      </c>
      <c r="AX1942" s="52" t="e">
        <f>VLOOKUP(AQ1942,'#Location List#'!$D$3:$K$150,4,FALSE)</f>
        <v>#N/A</v>
      </c>
      <c r="AY1942" s="273" t="e">
        <f>VLOOKUP(AX1942,'#Location List#'!$Z$3:$AA$13,2,FALSE)</f>
        <v>#N/A</v>
      </c>
      <c r="AZ1942" s="126" t="e">
        <f>VLOOKUP($AT1942,'#Input Lists#'!$L$3:$S$1033,6,FALSE)</f>
        <v>#N/A</v>
      </c>
      <c r="BA1942" s="239" t="e">
        <f>VLOOKUP($AT1942,'#Input Lists#'!$L$3:$S$833,7,FALSE)</f>
        <v>#N/A</v>
      </c>
      <c r="BB1942" s="239" t="e">
        <f>VLOOKUP($AT1942,'#Input Lists#'!$L$3:$S$833,8,FALSE)</f>
        <v>#N/A</v>
      </c>
      <c r="BC1942" s="91" t="str">
        <f t="shared" si="188"/>
        <v/>
      </c>
      <c r="BD1942" s="91" t="str">
        <f t="shared" si="189"/>
        <v/>
      </c>
      <c r="BE1942" s="15" t="str">
        <f t="shared" si="190"/>
        <v/>
      </c>
      <c r="BF1942" s="92" t="str">
        <f t="shared" si="191"/>
        <v>No Sighting Date</v>
      </c>
    </row>
    <row r="1943" spans="1:58" x14ac:dyDescent="0.25">
      <c r="A1943" s="118">
        <v>1938</v>
      </c>
      <c r="B1943" s="119"/>
      <c r="C1943" s="120"/>
      <c r="D1943" s="121"/>
      <c r="E1943" s="121"/>
      <c r="F1943" s="236"/>
      <c r="G1943" s="122" t="str">
        <f>IFERROR(VLOOKUP(F1943,'#Location List#'!$U$3:$V$1154,2,FALSE),"")</f>
        <v/>
      </c>
      <c r="H1943" s="120"/>
      <c r="I1943" s="120"/>
      <c r="J1943" s="120"/>
      <c r="K1943" s="120"/>
      <c r="L1943" s="120"/>
      <c r="M1943" s="120"/>
      <c r="N1943" s="120"/>
      <c r="O1943" s="120"/>
      <c r="P1943" s="120"/>
      <c r="Q1943" s="120"/>
      <c r="R1943" s="120"/>
      <c r="S1943" s="120"/>
      <c r="T1943" s="205">
        <f t="shared" si="186"/>
        <v>0</v>
      </c>
      <c r="U1943" s="205">
        <f t="shared" si="187"/>
        <v>0</v>
      </c>
      <c r="V1943" s="210"/>
      <c r="W1943" s="210"/>
      <c r="X1943" s="23" t="str">
        <f>IFERROR(VLOOKUP(AT1943,'#Input Lists#'!$L$3:$AH$833,3,FALSE)," ")</f>
        <v xml:space="preserve"> </v>
      </c>
      <c r="Y1943" s="23" t="str">
        <f>IFERROR(VLOOKUP(AT1943,'#Input Lists#'!$L$3:$AH$833,5,FALSE)," ")</f>
        <v xml:space="preserve"> </v>
      </c>
      <c r="Z1943" s="206" t="str">
        <f>IFERROR(VLOOKUP(AT1943,'#Input Lists#'!$L$3:$AH$833,9,FALSE)," ")</f>
        <v xml:space="preserve"> </v>
      </c>
      <c r="AA1943" s="119" t="s">
        <v>1527</v>
      </c>
      <c r="AB1943" s="120"/>
      <c r="AC1943" s="123"/>
      <c r="AD1943" s="123"/>
      <c r="AE1943" s="123"/>
      <c r="AF1943" s="123"/>
      <c r="AG1943" s="123"/>
      <c r="AH1943" s="123"/>
      <c r="AI1943" s="123"/>
      <c r="AJ1943" s="123"/>
      <c r="AK1943" s="123"/>
      <c r="AL1943" s="123"/>
      <c r="AM1943" s="123"/>
      <c r="AN1943" s="123"/>
      <c r="AO1943" s="123"/>
      <c r="AP1943" s="120"/>
      <c r="AQ1943" s="125" t="str">
        <f>IFERROR(VLOOKUP(G1943,'#Location List#'!$C$3:$D$150,2,FALSE),"")</f>
        <v/>
      </c>
      <c r="AR1943" s="125" t="str">
        <f>IFERROR(VLOOKUP(F1943,'#Location List#'!$Q$3:$R$1154,2,FALSE),"")</f>
        <v/>
      </c>
      <c r="AS1943" s="125" t="str">
        <f>IFERROR(VLOOKUP(V1943,'#Input Lists#'!$B$3:$D$46,3,FALSE),"")</f>
        <v/>
      </c>
      <c r="AT1943" s="125" t="str">
        <f>IFERROR(VLOOKUP(CONCATENATE(V1943," ",W1943),'#Input Lists#'!$K$3:$L$827,2,FALSE),"")</f>
        <v/>
      </c>
      <c r="AU1943" s="125">
        <f>IFERROR(VLOOKUP(AA1943,'#Input Lists#'!$BU$3:$BV$8,2,FALSE),"")</f>
        <v>1</v>
      </c>
      <c r="AV1943" s="118" t="str">
        <f>IFERROR(VLOOKUP(AB1943,'#Input Lists#'!$BO$3:$BP$9,2,FALSE),"")</f>
        <v/>
      </c>
      <c r="AW1943" s="118">
        <f>IFERROR(VLOOKUP(AC1943,'#Input Lists#'!$BL$3:$BM$7,2,FALSE),"")</f>
        <v>1</v>
      </c>
      <c r="AX1943" s="52" t="e">
        <f>VLOOKUP(AQ1943,'#Location List#'!$D$3:$K$150,4,FALSE)</f>
        <v>#N/A</v>
      </c>
      <c r="AY1943" s="273" t="e">
        <f>VLOOKUP(AX1943,'#Location List#'!$Z$3:$AA$13,2,FALSE)</f>
        <v>#N/A</v>
      </c>
      <c r="AZ1943" s="126" t="e">
        <f>VLOOKUP($AT1943,'#Input Lists#'!$L$3:$S$1033,6,FALSE)</f>
        <v>#N/A</v>
      </c>
      <c r="BA1943" s="239" t="e">
        <f>VLOOKUP($AT1943,'#Input Lists#'!$L$3:$S$833,7,FALSE)</f>
        <v>#N/A</v>
      </c>
      <c r="BB1943" s="239" t="e">
        <f>VLOOKUP($AT1943,'#Input Lists#'!$L$3:$S$833,8,FALSE)</f>
        <v>#N/A</v>
      </c>
      <c r="BC1943" s="91" t="str">
        <f t="shared" si="188"/>
        <v/>
      </c>
      <c r="BD1943" s="91" t="str">
        <f t="shared" si="189"/>
        <v/>
      </c>
      <c r="BE1943" s="15" t="str">
        <f t="shared" si="190"/>
        <v/>
      </c>
      <c r="BF1943" s="92" t="str">
        <f t="shared" si="191"/>
        <v>No Sighting Date</v>
      </c>
    </row>
    <row r="1944" spans="1:58" x14ac:dyDescent="0.25">
      <c r="A1944" s="118">
        <v>1939</v>
      </c>
      <c r="B1944" s="119"/>
      <c r="C1944" s="120"/>
      <c r="D1944" s="121"/>
      <c r="E1944" s="121"/>
      <c r="F1944" s="236"/>
      <c r="G1944" s="122" t="str">
        <f>IFERROR(VLOOKUP(F1944,'#Location List#'!$U$3:$V$1154,2,FALSE),"")</f>
        <v/>
      </c>
      <c r="H1944" s="120"/>
      <c r="I1944" s="120"/>
      <c r="J1944" s="120"/>
      <c r="K1944" s="120"/>
      <c r="L1944" s="120"/>
      <c r="M1944" s="120"/>
      <c r="N1944" s="120"/>
      <c r="O1944" s="120"/>
      <c r="P1944" s="120"/>
      <c r="Q1944" s="120"/>
      <c r="R1944" s="120"/>
      <c r="S1944" s="120"/>
      <c r="T1944" s="205">
        <f t="shared" si="186"/>
        <v>0</v>
      </c>
      <c r="U1944" s="205">
        <f t="shared" si="187"/>
        <v>0</v>
      </c>
      <c r="V1944" s="210"/>
      <c r="W1944" s="210"/>
      <c r="X1944" s="23" t="str">
        <f>IFERROR(VLOOKUP(AT1944,'#Input Lists#'!$L$3:$AH$833,3,FALSE)," ")</f>
        <v xml:space="preserve"> </v>
      </c>
      <c r="Y1944" s="23" t="str">
        <f>IFERROR(VLOOKUP(AT1944,'#Input Lists#'!$L$3:$AH$833,5,FALSE)," ")</f>
        <v xml:space="preserve"> </v>
      </c>
      <c r="Z1944" s="206" t="str">
        <f>IFERROR(VLOOKUP(AT1944,'#Input Lists#'!$L$3:$AH$833,9,FALSE)," ")</f>
        <v xml:space="preserve"> </v>
      </c>
      <c r="AA1944" s="119" t="s">
        <v>1527</v>
      </c>
      <c r="AB1944" s="120"/>
      <c r="AC1944" s="123"/>
      <c r="AD1944" s="123"/>
      <c r="AE1944" s="123"/>
      <c r="AF1944" s="123"/>
      <c r="AG1944" s="123"/>
      <c r="AH1944" s="123"/>
      <c r="AI1944" s="123"/>
      <c r="AJ1944" s="123"/>
      <c r="AK1944" s="123"/>
      <c r="AL1944" s="123"/>
      <c r="AM1944" s="123"/>
      <c r="AN1944" s="123"/>
      <c r="AO1944" s="123"/>
      <c r="AP1944" s="120"/>
      <c r="AQ1944" s="125" t="str">
        <f>IFERROR(VLOOKUP(G1944,'#Location List#'!$C$3:$D$150,2,FALSE),"")</f>
        <v/>
      </c>
      <c r="AR1944" s="125" t="str">
        <f>IFERROR(VLOOKUP(F1944,'#Location List#'!$Q$3:$R$1154,2,FALSE),"")</f>
        <v/>
      </c>
      <c r="AS1944" s="125" t="str">
        <f>IFERROR(VLOOKUP(V1944,'#Input Lists#'!$B$3:$D$46,3,FALSE),"")</f>
        <v/>
      </c>
      <c r="AT1944" s="125" t="str">
        <f>IFERROR(VLOOKUP(CONCATENATE(V1944," ",W1944),'#Input Lists#'!$K$3:$L$827,2,FALSE),"")</f>
        <v/>
      </c>
      <c r="AU1944" s="125">
        <f>IFERROR(VLOOKUP(AA1944,'#Input Lists#'!$BU$3:$BV$8,2,FALSE),"")</f>
        <v>1</v>
      </c>
      <c r="AV1944" s="118" t="str">
        <f>IFERROR(VLOOKUP(AB1944,'#Input Lists#'!$BO$3:$BP$9,2,FALSE),"")</f>
        <v/>
      </c>
      <c r="AW1944" s="118">
        <f>IFERROR(VLOOKUP(AC1944,'#Input Lists#'!$BL$3:$BM$7,2,FALSE),"")</f>
        <v>1</v>
      </c>
      <c r="AX1944" s="52" t="e">
        <f>VLOOKUP(AQ1944,'#Location List#'!$D$3:$K$150,4,FALSE)</f>
        <v>#N/A</v>
      </c>
      <c r="AY1944" s="273" t="e">
        <f>VLOOKUP(AX1944,'#Location List#'!$Z$3:$AA$13,2,FALSE)</f>
        <v>#N/A</v>
      </c>
      <c r="AZ1944" s="126" t="e">
        <f>VLOOKUP($AT1944,'#Input Lists#'!$L$3:$S$1033,6,FALSE)</f>
        <v>#N/A</v>
      </c>
      <c r="BA1944" s="239" t="e">
        <f>VLOOKUP($AT1944,'#Input Lists#'!$L$3:$S$833,7,FALSE)</f>
        <v>#N/A</v>
      </c>
      <c r="BB1944" s="239" t="e">
        <f>VLOOKUP($AT1944,'#Input Lists#'!$L$3:$S$833,8,FALSE)</f>
        <v>#N/A</v>
      </c>
      <c r="BC1944" s="91" t="str">
        <f t="shared" si="188"/>
        <v/>
      </c>
      <c r="BD1944" s="91" t="str">
        <f t="shared" si="189"/>
        <v/>
      </c>
      <c r="BE1944" s="15" t="str">
        <f t="shared" si="190"/>
        <v/>
      </c>
      <c r="BF1944" s="92" t="str">
        <f t="shared" si="191"/>
        <v>No Sighting Date</v>
      </c>
    </row>
    <row r="1945" spans="1:58" x14ac:dyDescent="0.25">
      <c r="A1945" s="118">
        <v>1940</v>
      </c>
      <c r="B1945" s="119"/>
      <c r="C1945" s="120"/>
      <c r="D1945" s="121"/>
      <c r="E1945" s="121"/>
      <c r="F1945" s="236"/>
      <c r="G1945" s="122" t="str">
        <f>IFERROR(VLOOKUP(F1945,'#Location List#'!$U$3:$V$1154,2,FALSE),"")</f>
        <v/>
      </c>
      <c r="H1945" s="120"/>
      <c r="I1945" s="120"/>
      <c r="J1945" s="120"/>
      <c r="K1945" s="120"/>
      <c r="L1945" s="120"/>
      <c r="M1945" s="120"/>
      <c r="N1945" s="120"/>
      <c r="O1945" s="120"/>
      <c r="P1945" s="120"/>
      <c r="Q1945" s="120"/>
      <c r="R1945" s="120"/>
      <c r="S1945" s="120"/>
      <c r="T1945" s="205">
        <f t="shared" si="186"/>
        <v>0</v>
      </c>
      <c r="U1945" s="205">
        <f t="shared" si="187"/>
        <v>0</v>
      </c>
      <c r="V1945" s="210"/>
      <c r="W1945" s="210"/>
      <c r="X1945" s="23" t="str">
        <f>IFERROR(VLOOKUP(AT1945,'#Input Lists#'!$L$3:$AH$833,3,FALSE)," ")</f>
        <v xml:space="preserve"> </v>
      </c>
      <c r="Y1945" s="23" t="str">
        <f>IFERROR(VLOOKUP(AT1945,'#Input Lists#'!$L$3:$AH$833,5,FALSE)," ")</f>
        <v xml:space="preserve"> </v>
      </c>
      <c r="Z1945" s="206" t="str">
        <f>IFERROR(VLOOKUP(AT1945,'#Input Lists#'!$L$3:$AH$833,9,FALSE)," ")</f>
        <v xml:space="preserve"> </v>
      </c>
      <c r="AA1945" s="119" t="s">
        <v>1527</v>
      </c>
      <c r="AB1945" s="120"/>
      <c r="AC1945" s="123"/>
      <c r="AD1945" s="123"/>
      <c r="AE1945" s="123"/>
      <c r="AF1945" s="123"/>
      <c r="AG1945" s="123"/>
      <c r="AH1945" s="123"/>
      <c r="AI1945" s="123"/>
      <c r="AJ1945" s="123"/>
      <c r="AK1945" s="123"/>
      <c r="AL1945" s="123"/>
      <c r="AM1945" s="123"/>
      <c r="AN1945" s="123"/>
      <c r="AO1945" s="123"/>
      <c r="AP1945" s="120"/>
      <c r="AQ1945" s="125" t="str">
        <f>IFERROR(VLOOKUP(G1945,'#Location List#'!$C$3:$D$150,2,FALSE),"")</f>
        <v/>
      </c>
      <c r="AR1945" s="125" t="str">
        <f>IFERROR(VLOOKUP(F1945,'#Location List#'!$Q$3:$R$1154,2,FALSE),"")</f>
        <v/>
      </c>
      <c r="AS1945" s="125" t="str">
        <f>IFERROR(VLOOKUP(V1945,'#Input Lists#'!$B$3:$D$46,3,FALSE),"")</f>
        <v/>
      </c>
      <c r="AT1945" s="125" t="str">
        <f>IFERROR(VLOOKUP(CONCATENATE(V1945," ",W1945),'#Input Lists#'!$K$3:$L$827,2,FALSE),"")</f>
        <v/>
      </c>
      <c r="AU1945" s="125">
        <f>IFERROR(VLOOKUP(AA1945,'#Input Lists#'!$BU$3:$BV$8,2,FALSE),"")</f>
        <v>1</v>
      </c>
      <c r="AV1945" s="118" t="str">
        <f>IFERROR(VLOOKUP(AB1945,'#Input Lists#'!$BO$3:$BP$9,2,FALSE),"")</f>
        <v/>
      </c>
      <c r="AW1945" s="118">
        <f>IFERROR(VLOOKUP(AC1945,'#Input Lists#'!$BL$3:$BM$7,2,FALSE),"")</f>
        <v>1</v>
      </c>
      <c r="AX1945" s="52" t="e">
        <f>VLOOKUP(AQ1945,'#Location List#'!$D$3:$K$150,4,FALSE)</f>
        <v>#N/A</v>
      </c>
      <c r="AY1945" s="273" t="e">
        <f>VLOOKUP(AX1945,'#Location List#'!$Z$3:$AA$13,2,FALSE)</f>
        <v>#N/A</v>
      </c>
      <c r="AZ1945" s="126" t="e">
        <f>VLOOKUP($AT1945,'#Input Lists#'!$L$3:$S$1033,6,FALSE)</f>
        <v>#N/A</v>
      </c>
      <c r="BA1945" s="239" t="e">
        <f>VLOOKUP($AT1945,'#Input Lists#'!$L$3:$S$833,7,FALSE)</f>
        <v>#N/A</v>
      </c>
      <c r="BB1945" s="239" t="e">
        <f>VLOOKUP($AT1945,'#Input Lists#'!$L$3:$S$833,8,FALSE)</f>
        <v>#N/A</v>
      </c>
      <c r="BC1945" s="91" t="str">
        <f t="shared" si="188"/>
        <v/>
      </c>
      <c r="BD1945" s="91" t="str">
        <f t="shared" si="189"/>
        <v/>
      </c>
      <c r="BE1945" s="15" t="str">
        <f t="shared" si="190"/>
        <v/>
      </c>
      <c r="BF1945" s="92" t="str">
        <f t="shared" si="191"/>
        <v>No Sighting Date</v>
      </c>
    </row>
    <row r="1946" spans="1:58" x14ac:dyDescent="0.25">
      <c r="A1946" s="118">
        <v>1941</v>
      </c>
      <c r="B1946" s="119"/>
      <c r="C1946" s="120"/>
      <c r="D1946" s="121"/>
      <c r="E1946" s="121"/>
      <c r="F1946" s="236"/>
      <c r="G1946" s="122" t="str">
        <f>IFERROR(VLOOKUP(F1946,'#Location List#'!$U$3:$V$1154,2,FALSE),"")</f>
        <v/>
      </c>
      <c r="H1946" s="120"/>
      <c r="I1946" s="120"/>
      <c r="J1946" s="120"/>
      <c r="K1946" s="120"/>
      <c r="L1946" s="120"/>
      <c r="M1946" s="120"/>
      <c r="N1946" s="120"/>
      <c r="O1946" s="120"/>
      <c r="P1946" s="120"/>
      <c r="Q1946" s="120"/>
      <c r="R1946" s="120"/>
      <c r="S1946" s="120"/>
      <c r="T1946" s="205">
        <f t="shared" si="186"/>
        <v>0</v>
      </c>
      <c r="U1946" s="205">
        <f t="shared" si="187"/>
        <v>0</v>
      </c>
      <c r="V1946" s="210"/>
      <c r="W1946" s="210"/>
      <c r="X1946" s="23" t="str">
        <f>IFERROR(VLOOKUP(AT1946,'#Input Lists#'!$L$3:$AH$833,3,FALSE)," ")</f>
        <v xml:space="preserve"> </v>
      </c>
      <c r="Y1946" s="23" t="str">
        <f>IFERROR(VLOOKUP(AT1946,'#Input Lists#'!$L$3:$AH$833,5,FALSE)," ")</f>
        <v xml:space="preserve"> </v>
      </c>
      <c r="Z1946" s="206" t="str">
        <f>IFERROR(VLOOKUP(AT1946,'#Input Lists#'!$L$3:$AH$833,9,FALSE)," ")</f>
        <v xml:space="preserve"> </v>
      </c>
      <c r="AA1946" s="119" t="s">
        <v>1527</v>
      </c>
      <c r="AB1946" s="120"/>
      <c r="AC1946" s="123"/>
      <c r="AD1946" s="123"/>
      <c r="AE1946" s="123"/>
      <c r="AF1946" s="123"/>
      <c r="AG1946" s="123"/>
      <c r="AH1946" s="123"/>
      <c r="AI1946" s="123"/>
      <c r="AJ1946" s="123"/>
      <c r="AK1946" s="123"/>
      <c r="AL1946" s="123"/>
      <c r="AM1946" s="123"/>
      <c r="AN1946" s="123"/>
      <c r="AO1946" s="123"/>
      <c r="AP1946" s="120"/>
      <c r="AQ1946" s="125" t="str">
        <f>IFERROR(VLOOKUP(G1946,'#Location List#'!$C$3:$D$150,2,FALSE),"")</f>
        <v/>
      </c>
      <c r="AR1946" s="125" t="str">
        <f>IFERROR(VLOOKUP(F1946,'#Location List#'!$Q$3:$R$1154,2,FALSE),"")</f>
        <v/>
      </c>
      <c r="AS1946" s="125" t="str">
        <f>IFERROR(VLOOKUP(V1946,'#Input Lists#'!$B$3:$D$46,3,FALSE),"")</f>
        <v/>
      </c>
      <c r="AT1946" s="125" t="str">
        <f>IFERROR(VLOOKUP(CONCATENATE(V1946," ",W1946),'#Input Lists#'!$K$3:$L$827,2,FALSE),"")</f>
        <v/>
      </c>
      <c r="AU1946" s="125">
        <f>IFERROR(VLOOKUP(AA1946,'#Input Lists#'!$BU$3:$BV$8,2,FALSE),"")</f>
        <v>1</v>
      </c>
      <c r="AV1946" s="118" t="str">
        <f>IFERROR(VLOOKUP(AB1946,'#Input Lists#'!$BO$3:$BP$9,2,FALSE),"")</f>
        <v/>
      </c>
      <c r="AW1946" s="118">
        <f>IFERROR(VLOOKUP(AC1946,'#Input Lists#'!$BL$3:$BM$7,2,FALSE),"")</f>
        <v>1</v>
      </c>
      <c r="AX1946" s="52" t="e">
        <f>VLOOKUP(AQ1946,'#Location List#'!$D$3:$K$150,4,FALSE)</f>
        <v>#N/A</v>
      </c>
      <c r="AY1946" s="273" t="e">
        <f>VLOOKUP(AX1946,'#Location List#'!$Z$3:$AA$13,2,FALSE)</f>
        <v>#N/A</v>
      </c>
      <c r="AZ1946" s="126" t="e">
        <f>VLOOKUP($AT1946,'#Input Lists#'!$L$3:$S$1033,6,FALSE)</f>
        <v>#N/A</v>
      </c>
      <c r="BA1946" s="239" t="e">
        <f>VLOOKUP($AT1946,'#Input Lists#'!$L$3:$S$833,7,FALSE)</f>
        <v>#N/A</v>
      </c>
      <c r="BB1946" s="239" t="e">
        <f>VLOOKUP($AT1946,'#Input Lists#'!$L$3:$S$833,8,FALSE)</f>
        <v>#N/A</v>
      </c>
      <c r="BC1946" s="91" t="str">
        <f t="shared" si="188"/>
        <v/>
      </c>
      <c r="BD1946" s="91" t="str">
        <f t="shared" si="189"/>
        <v/>
      </c>
      <c r="BE1946" s="15" t="str">
        <f t="shared" si="190"/>
        <v/>
      </c>
      <c r="BF1946" s="92" t="str">
        <f t="shared" si="191"/>
        <v>No Sighting Date</v>
      </c>
    </row>
    <row r="1947" spans="1:58" x14ac:dyDescent="0.25">
      <c r="A1947" s="118">
        <v>1942</v>
      </c>
      <c r="B1947" s="119"/>
      <c r="C1947" s="120"/>
      <c r="D1947" s="121"/>
      <c r="E1947" s="121"/>
      <c r="F1947" s="236"/>
      <c r="G1947" s="122" t="str">
        <f>IFERROR(VLOOKUP(F1947,'#Location List#'!$U$3:$V$1154,2,FALSE),"")</f>
        <v/>
      </c>
      <c r="H1947" s="120"/>
      <c r="I1947" s="120"/>
      <c r="J1947" s="120"/>
      <c r="K1947" s="120"/>
      <c r="L1947" s="120"/>
      <c r="M1947" s="120"/>
      <c r="N1947" s="120"/>
      <c r="O1947" s="120"/>
      <c r="P1947" s="120"/>
      <c r="Q1947" s="120"/>
      <c r="R1947" s="120"/>
      <c r="S1947" s="120"/>
      <c r="T1947" s="205">
        <f t="shared" si="186"/>
        <v>0</v>
      </c>
      <c r="U1947" s="205">
        <f t="shared" si="187"/>
        <v>0</v>
      </c>
      <c r="V1947" s="210"/>
      <c r="W1947" s="210"/>
      <c r="X1947" s="23" t="str">
        <f>IFERROR(VLOOKUP(AT1947,'#Input Lists#'!$L$3:$AH$833,3,FALSE)," ")</f>
        <v xml:space="preserve"> </v>
      </c>
      <c r="Y1947" s="23" t="str">
        <f>IFERROR(VLOOKUP(AT1947,'#Input Lists#'!$L$3:$AH$833,5,FALSE)," ")</f>
        <v xml:space="preserve"> </v>
      </c>
      <c r="Z1947" s="206" t="str">
        <f>IFERROR(VLOOKUP(AT1947,'#Input Lists#'!$L$3:$AH$833,9,FALSE)," ")</f>
        <v xml:space="preserve"> </v>
      </c>
      <c r="AA1947" s="119" t="s">
        <v>1527</v>
      </c>
      <c r="AB1947" s="120"/>
      <c r="AC1947" s="123"/>
      <c r="AD1947" s="123"/>
      <c r="AE1947" s="123"/>
      <c r="AF1947" s="123"/>
      <c r="AG1947" s="123"/>
      <c r="AH1947" s="123"/>
      <c r="AI1947" s="123"/>
      <c r="AJ1947" s="123"/>
      <c r="AK1947" s="123"/>
      <c r="AL1947" s="123"/>
      <c r="AM1947" s="123"/>
      <c r="AN1947" s="123"/>
      <c r="AO1947" s="123"/>
      <c r="AP1947" s="120"/>
      <c r="AQ1947" s="125" t="str">
        <f>IFERROR(VLOOKUP(G1947,'#Location List#'!$C$3:$D$150,2,FALSE),"")</f>
        <v/>
      </c>
      <c r="AR1947" s="125" t="str">
        <f>IFERROR(VLOOKUP(F1947,'#Location List#'!$Q$3:$R$1154,2,FALSE),"")</f>
        <v/>
      </c>
      <c r="AS1947" s="125" t="str">
        <f>IFERROR(VLOOKUP(V1947,'#Input Lists#'!$B$3:$D$46,3,FALSE),"")</f>
        <v/>
      </c>
      <c r="AT1947" s="125" t="str">
        <f>IFERROR(VLOOKUP(CONCATENATE(V1947," ",W1947),'#Input Lists#'!$K$3:$L$827,2,FALSE),"")</f>
        <v/>
      </c>
      <c r="AU1947" s="125">
        <f>IFERROR(VLOOKUP(AA1947,'#Input Lists#'!$BU$3:$BV$8,2,FALSE),"")</f>
        <v>1</v>
      </c>
      <c r="AV1947" s="118" t="str">
        <f>IFERROR(VLOOKUP(AB1947,'#Input Lists#'!$BO$3:$BP$9,2,FALSE),"")</f>
        <v/>
      </c>
      <c r="AW1947" s="118">
        <f>IFERROR(VLOOKUP(AC1947,'#Input Lists#'!$BL$3:$BM$7,2,FALSE),"")</f>
        <v>1</v>
      </c>
      <c r="AX1947" s="52" t="e">
        <f>VLOOKUP(AQ1947,'#Location List#'!$D$3:$K$150,4,FALSE)</f>
        <v>#N/A</v>
      </c>
      <c r="AY1947" s="273" t="e">
        <f>VLOOKUP(AX1947,'#Location List#'!$Z$3:$AA$13,2,FALSE)</f>
        <v>#N/A</v>
      </c>
      <c r="AZ1947" s="126" t="e">
        <f>VLOOKUP($AT1947,'#Input Lists#'!$L$3:$S$1033,6,FALSE)</f>
        <v>#N/A</v>
      </c>
      <c r="BA1947" s="239" t="e">
        <f>VLOOKUP($AT1947,'#Input Lists#'!$L$3:$S$833,7,FALSE)</f>
        <v>#N/A</v>
      </c>
      <c r="BB1947" s="239" t="e">
        <f>VLOOKUP($AT1947,'#Input Lists#'!$L$3:$S$833,8,FALSE)</f>
        <v>#N/A</v>
      </c>
      <c r="BC1947" s="91" t="str">
        <f t="shared" si="188"/>
        <v/>
      </c>
      <c r="BD1947" s="91" t="str">
        <f t="shared" si="189"/>
        <v/>
      </c>
      <c r="BE1947" s="15" t="str">
        <f t="shared" si="190"/>
        <v/>
      </c>
      <c r="BF1947" s="92" t="str">
        <f t="shared" si="191"/>
        <v>No Sighting Date</v>
      </c>
    </row>
    <row r="1948" spans="1:58" x14ac:dyDescent="0.25">
      <c r="A1948" s="118">
        <v>1943</v>
      </c>
      <c r="B1948" s="119"/>
      <c r="C1948" s="120"/>
      <c r="D1948" s="121"/>
      <c r="E1948" s="121"/>
      <c r="F1948" s="236"/>
      <c r="G1948" s="122" t="str">
        <f>IFERROR(VLOOKUP(F1948,'#Location List#'!$U$3:$V$1154,2,FALSE),"")</f>
        <v/>
      </c>
      <c r="H1948" s="120"/>
      <c r="I1948" s="120"/>
      <c r="J1948" s="120"/>
      <c r="K1948" s="120"/>
      <c r="L1948" s="120"/>
      <c r="M1948" s="120"/>
      <c r="N1948" s="120"/>
      <c r="O1948" s="120"/>
      <c r="P1948" s="120"/>
      <c r="Q1948" s="120"/>
      <c r="R1948" s="120"/>
      <c r="S1948" s="120"/>
      <c r="T1948" s="205">
        <f t="shared" si="186"/>
        <v>0</v>
      </c>
      <c r="U1948" s="205">
        <f t="shared" si="187"/>
        <v>0</v>
      </c>
      <c r="V1948" s="210"/>
      <c r="W1948" s="210"/>
      <c r="X1948" s="23" t="str">
        <f>IFERROR(VLOOKUP(AT1948,'#Input Lists#'!$L$3:$AH$833,3,FALSE)," ")</f>
        <v xml:space="preserve"> </v>
      </c>
      <c r="Y1948" s="23" t="str">
        <f>IFERROR(VLOOKUP(AT1948,'#Input Lists#'!$L$3:$AH$833,5,FALSE)," ")</f>
        <v xml:space="preserve"> </v>
      </c>
      <c r="Z1948" s="206" t="str">
        <f>IFERROR(VLOOKUP(AT1948,'#Input Lists#'!$L$3:$AH$833,9,FALSE)," ")</f>
        <v xml:space="preserve"> </v>
      </c>
      <c r="AA1948" s="119" t="s">
        <v>1527</v>
      </c>
      <c r="AB1948" s="120"/>
      <c r="AC1948" s="123"/>
      <c r="AD1948" s="123"/>
      <c r="AE1948" s="123"/>
      <c r="AF1948" s="123"/>
      <c r="AG1948" s="123"/>
      <c r="AH1948" s="123"/>
      <c r="AI1948" s="123"/>
      <c r="AJ1948" s="123"/>
      <c r="AK1948" s="123"/>
      <c r="AL1948" s="123"/>
      <c r="AM1948" s="123"/>
      <c r="AN1948" s="123"/>
      <c r="AO1948" s="123"/>
      <c r="AP1948" s="120"/>
      <c r="AQ1948" s="125" t="str">
        <f>IFERROR(VLOOKUP(G1948,'#Location List#'!$C$3:$D$150,2,FALSE),"")</f>
        <v/>
      </c>
      <c r="AR1948" s="125" t="str">
        <f>IFERROR(VLOOKUP(F1948,'#Location List#'!$Q$3:$R$1154,2,FALSE),"")</f>
        <v/>
      </c>
      <c r="AS1948" s="125" t="str">
        <f>IFERROR(VLOOKUP(V1948,'#Input Lists#'!$B$3:$D$46,3,FALSE),"")</f>
        <v/>
      </c>
      <c r="AT1948" s="125" t="str">
        <f>IFERROR(VLOOKUP(CONCATENATE(V1948," ",W1948),'#Input Lists#'!$K$3:$L$827,2,FALSE),"")</f>
        <v/>
      </c>
      <c r="AU1948" s="125">
        <f>IFERROR(VLOOKUP(AA1948,'#Input Lists#'!$BU$3:$BV$8,2,FALSE),"")</f>
        <v>1</v>
      </c>
      <c r="AV1948" s="118" t="str">
        <f>IFERROR(VLOOKUP(AB1948,'#Input Lists#'!$BO$3:$BP$9,2,FALSE),"")</f>
        <v/>
      </c>
      <c r="AW1948" s="118">
        <f>IFERROR(VLOOKUP(AC1948,'#Input Lists#'!$BL$3:$BM$7,2,FALSE),"")</f>
        <v>1</v>
      </c>
      <c r="AX1948" s="52" t="e">
        <f>VLOOKUP(AQ1948,'#Location List#'!$D$3:$K$150,4,FALSE)</f>
        <v>#N/A</v>
      </c>
      <c r="AY1948" s="273" t="e">
        <f>VLOOKUP(AX1948,'#Location List#'!$Z$3:$AA$13,2,FALSE)</f>
        <v>#N/A</v>
      </c>
      <c r="AZ1948" s="126" t="e">
        <f>VLOOKUP($AT1948,'#Input Lists#'!$L$3:$S$1033,6,FALSE)</f>
        <v>#N/A</v>
      </c>
      <c r="BA1948" s="239" t="e">
        <f>VLOOKUP($AT1948,'#Input Lists#'!$L$3:$S$833,7,FALSE)</f>
        <v>#N/A</v>
      </c>
      <c r="BB1948" s="239" t="e">
        <f>VLOOKUP($AT1948,'#Input Lists#'!$L$3:$S$833,8,FALSE)</f>
        <v>#N/A</v>
      </c>
      <c r="BC1948" s="91" t="str">
        <f t="shared" si="188"/>
        <v/>
      </c>
      <c r="BD1948" s="91" t="str">
        <f t="shared" si="189"/>
        <v/>
      </c>
      <c r="BE1948" s="15" t="str">
        <f t="shared" si="190"/>
        <v/>
      </c>
      <c r="BF1948" s="92" t="str">
        <f t="shared" si="191"/>
        <v>No Sighting Date</v>
      </c>
    </row>
    <row r="1949" spans="1:58" x14ac:dyDescent="0.25">
      <c r="A1949" s="118">
        <v>1944</v>
      </c>
      <c r="B1949" s="119"/>
      <c r="C1949" s="120"/>
      <c r="D1949" s="121"/>
      <c r="E1949" s="121"/>
      <c r="F1949" s="236"/>
      <c r="G1949" s="122" t="str">
        <f>IFERROR(VLOOKUP(F1949,'#Location List#'!$U$3:$V$1154,2,FALSE),"")</f>
        <v/>
      </c>
      <c r="H1949" s="120"/>
      <c r="I1949" s="120"/>
      <c r="J1949" s="120"/>
      <c r="K1949" s="120"/>
      <c r="L1949" s="120"/>
      <c r="M1949" s="120"/>
      <c r="N1949" s="120"/>
      <c r="O1949" s="120"/>
      <c r="P1949" s="120"/>
      <c r="Q1949" s="120"/>
      <c r="R1949" s="120"/>
      <c r="S1949" s="120"/>
      <c r="T1949" s="205">
        <f t="shared" si="186"/>
        <v>0</v>
      </c>
      <c r="U1949" s="205">
        <f t="shared" si="187"/>
        <v>0</v>
      </c>
      <c r="V1949" s="210"/>
      <c r="W1949" s="210"/>
      <c r="X1949" s="23" t="str">
        <f>IFERROR(VLOOKUP(AT1949,'#Input Lists#'!$L$3:$AH$833,3,FALSE)," ")</f>
        <v xml:space="preserve"> </v>
      </c>
      <c r="Y1949" s="23" t="str">
        <f>IFERROR(VLOOKUP(AT1949,'#Input Lists#'!$L$3:$AH$833,5,FALSE)," ")</f>
        <v xml:space="preserve"> </v>
      </c>
      <c r="Z1949" s="206" t="str">
        <f>IFERROR(VLOOKUP(AT1949,'#Input Lists#'!$L$3:$AH$833,9,FALSE)," ")</f>
        <v xml:space="preserve"> </v>
      </c>
      <c r="AA1949" s="119" t="s">
        <v>1527</v>
      </c>
      <c r="AB1949" s="120"/>
      <c r="AC1949" s="123"/>
      <c r="AD1949" s="123"/>
      <c r="AE1949" s="123"/>
      <c r="AF1949" s="123"/>
      <c r="AG1949" s="123"/>
      <c r="AH1949" s="123"/>
      <c r="AI1949" s="123"/>
      <c r="AJ1949" s="123"/>
      <c r="AK1949" s="123"/>
      <c r="AL1949" s="123"/>
      <c r="AM1949" s="123"/>
      <c r="AN1949" s="123"/>
      <c r="AO1949" s="123"/>
      <c r="AP1949" s="120"/>
      <c r="AQ1949" s="125" t="str">
        <f>IFERROR(VLOOKUP(G1949,'#Location List#'!$C$3:$D$150,2,FALSE),"")</f>
        <v/>
      </c>
      <c r="AR1949" s="125" t="str">
        <f>IFERROR(VLOOKUP(F1949,'#Location List#'!$Q$3:$R$1154,2,FALSE),"")</f>
        <v/>
      </c>
      <c r="AS1949" s="125" t="str">
        <f>IFERROR(VLOOKUP(V1949,'#Input Lists#'!$B$3:$D$46,3,FALSE),"")</f>
        <v/>
      </c>
      <c r="AT1949" s="125" t="str">
        <f>IFERROR(VLOOKUP(CONCATENATE(V1949," ",W1949),'#Input Lists#'!$K$3:$L$827,2,FALSE),"")</f>
        <v/>
      </c>
      <c r="AU1949" s="125">
        <f>IFERROR(VLOOKUP(AA1949,'#Input Lists#'!$BU$3:$BV$8,2,FALSE),"")</f>
        <v>1</v>
      </c>
      <c r="AV1949" s="118" t="str">
        <f>IFERROR(VLOOKUP(AB1949,'#Input Lists#'!$BO$3:$BP$9,2,FALSE),"")</f>
        <v/>
      </c>
      <c r="AW1949" s="118">
        <f>IFERROR(VLOOKUP(AC1949,'#Input Lists#'!$BL$3:$BM$7,2,FALSE),"")</f>
        <v>1</v>
      </c>
      <c r="AX1949" s="52" t="e">
        <f>VLOOKUP(AQ1949,'#Location List#'!$D$3:$K$150,4,FALSE)</f>
        <v>#N/A</v>
      </c>
      <c r="AY1949" s="273" t="e">
        <f>VLOOKUP(AX1949,'#Location List#'!$Z$3:$AA$13,2,FALSE)</f>
        <v>#N/A</v>
      </c>
      <c r="AZ1949" s="126" t="e">
        <f>VLOOKUP($AT1949,'#Input Lists#'!$L$3:$S$1033,6,FALSE)</f>
        <v>#N/A</v>
      </c>
      <c r="BA1949" s="239" t="e">
        <f>VLOOKUP($AT1949,'#Input Lists#'!$L$3:$S$833,7,FALSE)</f>
        <v>#N/A</v>
      </c>
      <c r="BB1949" s="239" t="e">
        <f>VLOOKUP($AT1949,'#Input Lists#'!$L$3:$S$833,8,FALSE)</f>
        <v>#N/A</v>
      </c>
      <c r="BC1949" s="91" t="str">
        <f t="shared" si="188"/>
        <v/>
      </c>
      <c r="BD1949" s="91" t="str">
        <f t="shared" si="189"/>
        <v/>
      </c>
      <c r="BE1949" s="15" t="str">
        <f t="shared" si="190"/>
        <v/>
      </c>
      <c r="BF1949" s="92" t="str">
        <f t="shared" si="191"/>
        <v>No Sighting Date</v>
      </c>
    </row>
    <row r="1950" spans="1:58" x14ac:dyDescent="0.25">
      <c r="A1950" s="118">
        <v>1945</v>
      </c>
      <c r="B1950" s="119"/>
      <c r="C1950" s="120"/>
      <c r="D1950" s="121"/>
      <c r="E1950" s="121"/>
      <c r="F1950" s="236"/>
      <c r="G1950" s="122" t="str">
        <f>IFERROR(VLOOKUP(F1950,'#Location List#'!$U$3:$V$1154,2,FALSE),"")</f>
        <v/>
      </c>
      <c r="H1950" s="120"/>
      <c r="I1950" s="120"/>
      <c r="J1950" s="120"/>
      <c r="K1950" s="120"/>
      <c r="L1950" s="120"/>
      <c r="M1950" s="120"/>
      <c r="N1950" s="120"/>
      <c r="O1950" s="120"/>
      <c r="P1950" s="120"/>
      <c r="Q1950" s="120"/>
      <c r="R1950" s="120"/>
      <c r="S1950" s="120"/>
      <c r="T1950" s="205">
        <f t="shared" si="186"/>
        <v>0</v>
      </c>
      <c r="U1950" s="205">
        <f t="shared" si="187"/>
        <v>0</v>
      </c>
      <c r="V1950" s="210"/>
      <c r="W1950" s="210"/>
      <c r="X1950" s="23" t="str">
        <f>IFERROR(VLOOKUP(AT1950,'#Input Lists#'!$L$3:$AH$833,3,FALSE)," ")</f>
        <v xml:space="preserve"> </v>
      </c>
      <c r="Y1950" s="23" t="str">
        <f>IFERROR(VLOOKUP(AT1950,'#Input Lists#'!$L$3:$AH$833,5,FALSE)," ")</f>
        <v xml:space="preserve"> </v>
      </c>
      <c r="Z1950" s="206" t="str">
        <f>IFERROR(VLOOKUP(AT1950,'#Input Lists#'!$L$3:$AH$833,9,FALSE)," ")</f>
        <v xml:space="preserve"> </v>
      </c>
      <c r="AA1950" s="119" t="s">
        <v>1527</v>
      </c>
      <c r="AB1950" s="120"/>
      <c r="AC1950" s="123"/>
      <c r="AD1950" s="123"/>
      <c r="AE1950" s="123"/>
      <c r="AF1950" s="123"/>
      <c r="AG1950" s="123"/>
      <c r="AH1950" s="123"/>
      <c r="AI1950" s="123"/>
      <c r="AJ1950" s="123"/>
      <c r="AK1950" s="123"/>
      <c r="AL1950" s="123"/>
      <c r="AM1950" s="123"/>
      <c r="AN1950" s="123"/>
      <c r="AO1950" s="123"/>
      <c r="AP1950" s="120"/>
      <c r="AQ1950" s="125" t="str">
        <f>IFERROR(VLOOKUP(G1950,'#Location List#'!$C$3:$D$150,2,FALSE),"")</f>
        <v/>
      </c>
      <c r="AR1950" s="125" t="str">
        <f>IFERROR(VLOOKUP(F1950,'#Location List#'!$Q$3:$R$1154,2,FALSE),"")</f>
        <v/>
      </c>
      <c r="AS1950" s="125" t="str">
        <f>IFERROR(VLOOKUP(V1950,'#Input Lists#'!$B$3:$D$46,3,FALSE),"")</f>
        <v/>
      </c>
      <c r="AT1950" s="125" t="str">
        <f>IFERROR(VLOOKUP(CONCATENATE(V1950," ",W1950),'#Input Lists#'!$K$3:$L$827,2,FALSE),"")</f>
        <v/>
      </c>
      <c r="AU1950" s="125">
        <f>IFERROR(VLOOKUP(AA1950,'#Input Lists#'!$BU$3:$BV$8,2,FALSE),"")</f>
        <v>1</v>
      </c>
      <c r="AV1950" s="118" t="str">
        <f>IFERROR(VLOOKUP(AB1950,'#Input Lists#'!$BO$3:$BP$9,2,FALSE),"")</f>
        <v/>
      </c>
      <c r="AW1950" s="118">
        <f>IFERROR(VLOOKUP(AC1950,'#Input Lists#'!$BL$3:$BM$7,2,FALSE),"")</f>
        <v>1</v>
      </c>
      <c r="AX1950" s="52" t="e">
        <f>VLOOKUP(AQ1950,'#Location List#'!$D$3:$K$150,4,FALSE)</f>
        <v>#N/A</v>
      </c>
      <c r="AY1950" s="273" t="e">
        <f>VLOOKUP(AX1950,'#Location List#'!$Z$3:$AA$13,2,FALSE)</f>
        <v>#N/A</v>
      </c>
      <c r="AZ1950" s="126" t="e">
        <f>VLOOKUP($AT1950,'#Input Lists#'!$L$3:$S$1033,6,FALSE)</f>
        <v>#N/A</v>
      </c>
      <c r="BA1950" s="239" t="e">
        <f>VLOOKUP($AT1950,'#Input Lists#'!$L$3:$S$833,7,FALSE)</f>
        <v>#N/A</v>
      </c>
      <c r="BB1950" s="239" t="e">
        <f>VLOOKUP($AT1950,'#Input Lists#'!$L$3:$S$833,8,FALSE)</f>
        <v>#N/A</v>
      </c>
      <c r="BC1950" s="91" t="str">
        <f t="shared" si="188"/>
        <v/>
      </c>
      <c r="BD1950" s="91" t="str">
        <f t="shared" si="189"/>
        <v/>
      </c>
      <c r="BE1950" s="15" t="str">
        <f t="shared" si="190"/>
        <v/>
      </c>
      <c r="BF1950" s="92" t="str">
        <f t="shared" si="191"/>
        <v>No Sighting Date</v>
      </c>
    </row>
    <row r="1951" spans="1:58" x14ac:dyDescent="0.25">
      <c r="A1951" s="118">
        <v>1946</v>
      </c>
      <c r="B1951" s="119"/>
      <c r="C1951" s="120"/>
      <c r="D1951" s="121"/>
      <c r="E1951" s="121"/>
      <c r="F1951" s="236"/>
      <c r="G1951" s="122" t="str">
        <f>IFERROR(VLOOKUP(F1951,'#Location List#'!$U$3:$V$1154,2,FALSE),"")</f>
        <v/>
      </c>
      <c r="H1951" s="120"/>
      <c r="I1951" s="120"/>
      <c r="J1951" s="120"/>
      <c r="K1951" s="120"/>
      <c r="L1951" s="120"/>
      <c r="M1951" s="120"/>
      <c r="N1951" s="120"/>
      <c r="O1951" s="120"/>
      <c r="P1951" s="120"/>
      <c r="Q1951" s="120"/>
      <c r="R1951" s="120"/>
      <c r="S1951" s="120"/>
      <c r="T1951" s="205">
        <f t="shared" si="186"/>
        <v>0</v>
      </c>
      <c r="U1951" s="205">
        <f t="shared" si="187"/>
        <v>0</v>
      </c>
      <c r="V1951" s="210"/>
      <c r="W1951" s="210"/>
      <c r="X1951" s="23" t="str">
        <f>IFERROR(VLOOKUP(AT1951,'#Input Lists#'!$L$3:$AH$833,3,FALSE)," ")</f>
        <v xml:space="preserve"> </v>
      </c>
      <c r="Y1951" s="23" t="str">
        <f>IFERROR(VLOOKUP(AT1951,'#Input Lists#'!$L$3:$AH$833,5,FALSE)," ")</f>
        <v xml:space="preserve"> </v>
      </c>
      <c r="Z1951" s="206" t="str">
        <f>IFERROR(VLOOKUP(AT1951,'#Input Lists#'!$L$3:$AH$833,9,FALSE)," ")</f>
        <v xml:space="preserve"> </v>
      </c>
      <c r="AA1951" s="119" t="s">
        <v>1527</v>
      </c>
      <c r="AB1951" s="120"/>
      <c r="AC1951" s="123"/>
      <c r="AD1951" s="123"/>
      <c r="AE1951" s="123"/>
      <c r="AF1951" s="123"/>
      <c r="AG1951" s="123"/>
      <c r="AH1951" s="123"/>
      <c r="AI1951" s="123"/>
      <c r="AJ1951" s="123"/>
      <c r="AK1951" s="123"/>
      <c r="AL1951" s="123"/>
      <c r="AM1951" s="123"/>
      <c r="AN1951" s="123"/>
      <c r="AO1951" s="123"/>
      <c r="AP1951" s="120"/>
      <c r="AQ1951" s="125" t="str">
        <f>IFERROR(VLOOKUP(G1951,'#Location List#'!$C$3:$D$150,2,FALSE),"")</f>
        <v/>
      </c>
      <c r="AR1951" s="125" t="str">
        <f>IFERROR(VLOOKUP(F1951,'#Location List#'!$Q$3:$R$1154,2,FALSE),"")</f>
        <v/>
      </c>
      <c r="AS1951" s="125" t="str">
        <f>IFERROR(VLOOKUP(V1951,'#Input Lists#'!$B$3:$D$46,3,FALSE),"")</f>
        <v/>
      </c>
      <c r="AT1951" s="125" t="str">
        <f>IFERROR(VLOOKUP(CONCATENATE(V1951," ",W1951),'#Input Lists#'!$K$3:$L$827,2,FALSE),"")</f>
        <v/>
      </c>
      <c r="AU1951" s="125">
        <f>IFERROR(VLOOKUP(AA1951,'#Input Lists#'!$BU$3:$BV$8,2,FALSE),"")</f>
        <v>1</v>
      </c>
      <c r="AV1951" s="118" t="str">
        <f>IFERROR(VLOOKUP(AB1951,'#Input Lists#'!$BO$3:$BP$9,2,FALSE),"")</f>
        <v/>
      </c>
      <c r="AW1951" s="118">
        <f>IFERROR(VLOOKUP(AC1951,'#Input Lists#'!$BL$3:$BM$7,2,FALSE),"")</f>
        <v>1</v>
      </c>
      <c r="AX1951" s="52" t="e">
        <f>VLOOKUP(AQ1951,'#Location List#'!$D$3:$K$150,4,FALSE)</f>
        <v>#N/A</v>
      </c>
      <c r="AY1951" s="273" t="e">
        <f>VLOOKUP(AX1951,'#Location List#'!$Z$3:$AA$13,2,FALSE)</f>
        <v>#N/A</v>
      </c>
      <c r="AZ1951" s="126" t="e">
        <f>VLOOKUP($AT1951,'#Input Lists#'!$L$3:$S$1033,6,FALSE)</f>
        <v>#N/A</v>
      </c>
      <c r="BA1951" s="239" t="e">
        <f>VLOOKUP($AT1951,'#Input Lists#'!$L$3:$S$833,7,FALSE)</f>
        <v>#N/A</v>
      </c>
      <c r="BB1951" s="239" t="e">
        <f>VLOOKUP($AT1951,'#Input Lists#'!$L$3:$S$833,8,FALSE)</f>
        <v>#N/A</v>
      </c>
      <c r="BC1951" s="91" t="str">
        <f t="shared" si="188"/>
        <v/>
      </c>
      <c r="BD1951" s="91" t="str">
        <f t="shared" si="189"/>
        <v/>
      </c>
      <c r="BE1951" s="15" t="str">
        <f t="shared" si="190"/>
        <v/>
      </c>
      <c r="BF1951" s="92" t="str">
        <f t="shared" si="191"/>
        <v>No Sighting Date</v>
      </c>
    </row>
    <row r="1952" spans="1:58" x14ac:dyDescent="0.25">
      <c r="A1952" s="118">
        <v>1947</v>
      </c>
      <c r="B1952" s="119"/>
      <c r="C1952" s="120"/>
      <c r="D1952" s="121"/>
      <c r="E1952" s="121"/>
      <c r="F1952" s="236"/>
      <c r="G1952" s="122" t="str">
        <f>IFERROR(VLOOKUP(F1952,'#Location List#'!$U$3:$V$1154,2,FALSE),"")</f>
        <v/>
      </c>
      <c r="H1952" s="120"/>
      <c r="I1952" s="120"/>
      <c r="J1952" s="120"/>
      <c r="K1952" s="120"/>
      <c r="L1952" s="120"/>
      <c r="M1952" s="120"/>
      <c r="N1952" s="120"/>
      <c r="O1952" s="120"/>
      <c r="P1952" s="120"/>
      <c r="Q1952" s="120"/>
      <c r="R1952" s="120"/>
      <c r="S1952" s="120"/>
      <c r="T1952" s="205">
        <f t="shared" si="186"/>
        <v>0</v>
      </c>
      <c r="U1952" s="205">
        <f t="shared" si="187"/>
        <v>0</v>
      </c>
      <c r="V1952" s="210"/>
      <c r="W1952" s="210"/>
      <c r="X1952" s="23" t="str">
        <f>IFERROR(VLOOKUP(AT1952,'#Input Lists#'!$L$3:$AH$833,3,FALSE)," ")</f>
        <v xml:space="preserve"> </v>
      </c>
      <c r="Y1952" s="23" t="str">
        <f>IFERROR(VLOOKUP(AT1952,'#Input Lists#'!$L$3:$AH$833,5,FALSE)," ")</f>
        <v xml:space="preserve"> </v>
      </c>
      <c r="Z1952" s="206" t="str">
        <f>IFERROR(VLOOKUP(AT1952,'#Input Lists#'!$L$3:$AH$833,9,FALSE)," ")</f>
        <v xml:space="preserve"> </v>
      </c>
      <c r="AA1952" s="119" t="s">
        <v>1527</v>
      </c>
      <c r="AB1952" s="120"/>
      <c r="AC1952" s="123"/>
      <c r="AD1952" s="123"/>
      <c r="AE1952" s="123"/>
      <c r="AF1952" s="123"/>
      <c r="AG1952" s="123"/>
      <c r="AH1952" s="123"/>
      <c r="AI1952" s="123"/>
      <c r="AJ1952" s="123"/>
      <c r="AK1952" s="123"/>
      <c r="AL1952" s="123"/>
      <c r="AM1952" s="123"/>
      <c r="AN1952" s="123"/>
      <c r="AO1952" s="123"/>
      <c r="AP1952" s="120"/>
      <c r="AQ1952" s="125" t="str">
        <f>IFERROR(VLOOKUP(G1952,'#Location List#'!$C$3:$D$150,2,FALSE),"")</f>
        <v/>
      </c>
      <c r="AR1952" s="125" t="str">
        <f>IFERROR(VLOOKUP(F1952,'#Location List#'!$Q$3:$R$1154,2,FALSE),"")</f>
        <v/>
      </c>
      <c r="AS1952" s="125" t="str">
        <f>IFERROR(VLOOKUP(V1952,'#Input Lists#'!$B$3:$D$46,3,FALSE),"")</f>
        <v/>
      </c>
      <c r="AT1952" s="125" t="str">
        <f>IFERROR(VLOOKUP(CONCATENATE(V1952," ",W1952),'#Input Lists#'!$K$3:$L$827,2,FALSE),"")</f>
        <v/>
      </c>
      <c r="AU1952" s="125">
        <f>IFERROR(VLOOKUP(AA1952,'#Input Lists#'!$BU$3:$BV$8,2,FALSE),"")</f>
        <v>1</v>
      </c>
      <c r="AV1952" s="118" t="str">
        <f>IFERROR(VLOOKUP(AB1952,'#Input Lists#'!$BO$3:$BP$9,2,FALSE),"")</f>
        <v/>
      </c>
      <c r="AW1952" s="118">
        <f>IFERROR(VLOOKUP(AC1952,'#Input Lists#'!$BL$3:$BM$7,2,FALSE),"")</f>
        <v>1</v>
      </c>
      <c r="AX1952" s="52" t="e">
        <f>VLOOKUP(AQ1952,'#Location List#'!$D$3:$K$150,4,FALSE)</f>
        <v>#N/A</v>
      </c>
      <c r="AY1952" s="273" t="e">
        <f>VLOOKUP(AX1952,'#Location List#'!$Z$3:$AA$13,2,FALSE)</f>
        <v>#N/A</v>
      </c>
      <c r="AZ1952" s="126" t="e">
        <f>VLOOKUP($AT1952,'#Input Lists#'!$L$3:$S$1033,6,FALSE)</f>
        <v>#N/A</v>
      </c>
      <c r="BA1952" s="239" t="e">
        <f>VLOOKUP($AT1952,'#Input Lists#'!$L$3:$S$833,7,FALSE)</f>
        <v>#N/A</v>
      </c>
      <c r="BB1952" s="239" t="e">
        <f>VLOOKUP($AT1952,'#Input Lists#'!$L$3:$S$833,8,FALSE)</f>
        <v>#N/A</v>
      </c>
      <c r="BC1952" s="91" t="str">
        <f t="shared" si="188"/>
        <v/>
      </c>
      <c r="BD1952" s="91" t="str">
        <f t="shared" si="189"/>
        <v/>
      </c>
      <c r="BE1952" s="15" t="str">
        <f t="shared" si="190"/>
        <v/>
      </c>
      <c r="BF1952" s="92" t="str">
        <f t="shared" si="191"/>
        <v>No Sighting Date</v>
      </c>
    </row>
    <row r="1953" spans="1:58" x14ac:dyDescent="0.25">
      <c r="A1953" s="118">
        <v>1948</v>
      </c>
      <c r="B1953" s="119"/>
      <c r="C1953" s="120"/>
      <c r="D1953" s="121"/>
      <c r="E1953" s="121"/>
      <c r="F1953" s="236"/>
      <c r="G1953" s="122" t="str">
        <f>IFERROR(VLOOKUP(F1953,'#Location List#'!$U$3:$V$1154,2,FALSE),"")</f>
        <v/>
      </c>
      <c r="H1953" s="120"/>
      <c r="I1953" s="120"/>
      <c r="J1953" s="120"/>
      <c r="K1953" s="120"/>
      <c r="L1953" s="120"/>
      <c r="M1953" s="120"/>
      <c r="N1953" s="120"/>
      <c r="O1953" s="120"/>
      <c r="P1953" s="120"/>
      <c r="Q1953" s="120"/>
      <c r="R1953" s="120"/>
      <c r="S1953" s="120"/>
      <c r="T1953" s="205">
        <f t="shared" si="186"/>
        <v>0</v>
      </c>
      <c r="U1953" s="205">
        <f t="shared" si="187"/>
        <v>0</v>
      </c>
      <c r="V1953" s="210"/>
      <c r="W1953" s="210"/>
      <c r="X1953" s="23" t="str">
        <f>IFERROR(VLOOKUP(AT1953,'#Input Lists#'!$L$3:$AH$833,3,FALSE)," ")</f>
        <v xml:space="preserve"> </v>
      </c>
      <c r="Y1953" s="23" t="str">
        <f>IFERROR(VLOOKUP(AT1953,'#Input Lists#'!$L$3:$AH$833,5,FALSE)," ")</f>
        <v xml:space="preserve"> </v>
      </c>
      <c r="Z1953" s="206" t="str">
        <f>IFERROR(VLOOKUP(AT1953,'#Input Lists#'!$L$3:$AH$833,9,FALSE)," ")</f>
        <v xml:space="preserve"> </v>
      </c>
      <c r="AA1953" s="119" t="s">
        <v>1527</v>
      </c>
      <c r="AB1953" s="120"/>
      <c r="AC1953" s="123"/>
      <c r="AD1953" s="123"/>
      <c r="AE1953" s="123"/>
      <c r="AF1953" s="123"/>
      <c r="AG1953" s="123"/>
      <c r="AH1953" s="123"/>
      <c r="AI1953" s="123"/>
      <c r="AJ1953" s="123"/>
      <c r="AK1953" s="123"/>
      <c r="AL1953" s="123"/>
      <c r="AM1953" s="123"/>
      <c r="AN1953" s="123"/>
      <c r="AO1953" s="123"/>
      <c r="AP1953" s="120"/>
      <c r="AQ1953" s="125" t="str">
        <f>IFERROR(VLOOKUP(G1953,'#Location List#'!$C$3:$D$150,2,FALSE),"")</f>
        <v/>
      </c>
      <c r="AR1953" s="125" t="str">
        <f>IFERROR(VLOOKUP(F1953,'#Location List#'!$Q$3:$R$1154,2,FALSE),"")</f>
        <v/>
      </c>
      <c r="AS1953" s="125" t="str">
        <f>IFERROR(VLOOKUP(V1953,'#Input Lists#'!$B$3:$D$46,3,FALSE),"")</f>
        <v/>
      </c>
      <c r="AT1953" s="125" t="str">
        <f>IFERROR(VLOOKUP(CONCATENATE(V1953," ",W1953),'#Input Lists#'!$K$3:$L$827,2,FALSE),"")</f>
        <v/>
      </c>
      <c r="AU1953" s="125">
        <f>IFERROR(VLOOKUP(AA1953,'#Input Lists#'!$BU$3:$BV$8,2,FALSE),"")</f>
        <v>1</v>
      </c>
      <c r="AV1953" s="118" t="str">
        <f>IFERROR(VLOOKUP(AB1953,'#Input Lists#'!$BO$3:$BP$9,2,FALSE),"")</f>
        <v/>
      </c>
      <c r="AW1953" s="118">
        <f>IFERROR(VLOOKUP(AC1953,'#Input Lists#'!$BL$3:$BM$7,2,FALSE),"")</f>
        <v>1</v>
      </c>
      <c r="AX1953" s="52" t="e">
        <f>VLOOKUP(AQ1953,'#Location List#'!$D$3:$K$150,4,FALSE)</f>
        <v>#N/A</v>
      </c>
      <c r="AY1953" s="273" t="e">
        <f>VLOOKUP(AX1953,'#Location List#'!$Z$3:$AA$13,2,FALSE)</f>
        <v>#N/A</v>
      </c>
      <c r="AZ1953" s="126" t="e">
        <f>VLOOKUP($AT1953,'#Input Lists#'!$L$3:$S$1033,6,FALSE)</f>
        <v>#N/A</v>
      </c>
      <c r="BA1953" s="239" t="e">
        <f>VLOOKUP($AT1953,'#Input Lists#'!$L$3:$S$833,7,FALSE)</f>
        <v>#N/A</v>
      </c>
      <c r="BB1953" s="239" t="e">
        <f>VLOOKUP($AT1953,'#Input Lists#'!$L$3:$S$833,8,FALSE)</f>
        <v>#N/A</v>
      </c>
      <c r="BC1953" s="91" t="str">
        <f t="shared" si="188"/>
        <v/>
      </c>
      <c r="BD1953" s="91" t="str">
        <f t="shared" si="189"/>
        <v/>
      </c>
      <c r="BE1953" s="15" t="str">
        <f t="shared" si="190"/>
        <v/>
      </c>
      <c r="BF1953" s="92" t="str">
        <f t="shared" si="191"/>
        <v>No Sighting Date</v>
      </c>
    </row>
    <row r="1954" spans="1:58" x14ac:dyDescent="0.25">
      <c r="A1954" s="118">
        <v>1949</v>
      </c>
      <c r="B1954" s="119"/>
      <c r="C1954" s="120"/>
      <c r="D1954" s="121"/>
      <c r="E1954" s="121"/>
      <c r="F1954" s="236"/>
      <c r="G1954" s="122" t="str">
        <f>IFERROR(VLOOKUP(F1954,'#Location List#'!$U$3:$V$1154,2,FALSE),"")</f>
        <v/>
      </c>
      <c r="H1954" s="120"/>
      <c r="I1954" s="120"/>
      <c r="J1954" s="120"/>
      <c r="K1954" s="120"/>
      <c r="L1954" s="120"/>
      <c r="M1954" s="120"/>
      <c r="N1954" s="120"/>
      <c r="O1954" s="120"/>
      <c r="P1954" s="120"/>
      <c r="Q1954" s="120"/>
      <c r="R1954" s="120"/>
      <c r="S1954" s="120"/>
      <c r="T1954" s="205">
        <f t="shared" si="186"/>
        <v>0</v>
      </c>
      <c r="U1954" s="205">
        <f t="shared" si="187"/>
        <v>0</v>
      </c>
      <c r="V1954" s="210"/>
      <c r="W1954" s="210"/>
      <c r="X1954" s="23" t="str">
        <f>IFERROR(VLOOKUP(AT1954,'#Input Lists#'!$L$3:$AH$833,3,FALSE)," ")</f>
        <v xml:space="preserve"> </v>
      </c>
      <c r="Y1954" s="23" t="str">
        <f>IFERROR(VLOOKUP(AT1954,'#Input Lists#'!$L$3:$AH$833,5,FALSE)," ")</f>
        <v xml:space="preserve"> </v>
      </c>
      <c r="Z1954" s="206" t="str">
        <f>IFERROR(VLOOKUP(AT1954,'#Input Lists#'!$L$3:$AH$833,9,FALSE)," ")</f>
        <v xml:space="preserve"> </v>
      </c>
      <c r="AA1954" s="119" t="s">
        <v>1527</v>
      </c>
      <c r="AB1954" s="120"/>
      <c r="AC1954" s="123"/>
      <c r="AD1954" s="123"/>
      <c r="AE1954" s="123"/>
      <c r="AF1954" s="123"/>
      <c r="AG1954" s="123"/>
      <c r="AH1954" s="123"/>
      <c r="AI1954" s="123"/>
      <c r="AJ1954" s="123"/>
      <c r="AK1954" s="123"/>
      <c r="AL1954" s="123"/>
      <c r="AM1954" s="123"/>
      <c r="AN1954" s="123"/>
      <c r="AO1954" s="123"/>
      <c r="AP1954" s="120"/>
      <c r="AQ1954" s="125" t="str">
        <f>IFERROR(VLOOKUP(G1954,'#Location List#'!$C$3:$D$150,2,FALSE),"")</f>
        <v/>
      </c>
      <c r="AR1954" s="125" t="str">
        <f>IFERROR(VLOOKUP(F1954,'#Location List#'!$Q$3:$R$1154,2,FALSE),"")</f>
        <v/>
      </c>
      <c r="AS1954" s="125" t="str">
        <f>IFERROR(VLOOKUP(V1954,'#Input Lists#'!$B$3:$D$46,3,FALSE),"")</f>
        <v/>
      </c>
      <c r="AT1954" s="125" t="str">
        <f>IFERROR(VLOOKUP(CONCATENATE(V1954," ",W1954),'#Input Lists#'!$K$3:$L$827,2,FALSE),"")</f>
        <v/>
      </c>
      <c r="AU1954" s="125">
        <f>IFERROR(VLOOKUP(AA1954,'#Input Lists#'!$BU$3:$BV$8,2,FALSE),"")</f>
        <v>1</v>
      </c>
      <c r="AV1954" s="118" t="str">
        <f>IFERROR(VLOOKUP(AB1954,'#Input Lists#'!$BO$3:$BP$9,2,FALSE),"")</f>
        <v/>
      </c>
      <c r="AW1954" s="118">
        <f>IFERROR(VLOOKUP(AC1954,'#Input Lists#'!$BL$3:$BM$7,2,FALSE),"")</f>
        <v>1</v>
      </c>
      <c r="AX1954" s="52" t="e">
        <f>VLOOKUP(AQ1954,'#Location List#'!$D$3:$K$150,4,FALSE)</f>
        <v>#N/A</v>
      </c>
      <c r="AY1954" s="273" t="e">
        <f>VLOOKUP(AX1954,'#Location List#'!$Z$3:$AA$13,2,FALSE)</f>
        <v>#N/A</v>
      </c>
      <c r="AZ1954" s="126" t="e">
        <f>VLOOKUP($AT1954,'#Input Lists#'!$L$3:$S$1033,6,FALSE)</f>
        <v>#N/A</v>
      </c>
      <c r="BA1954" s="239" t="e">
        <f>VLOOKUP($AT1954,'#Input Lists#'!$L$3:$S$833,7,FALSE)</f>
        <v>#N/A</v>
      </c>
      <c r="BB1954" s="239" t="e">
        <f>VLOOKUP($AT1954,'#Input Lists#'!$L$3:$S$833,8,FALSE)</f>
        <v>#N/A</v>
      </c>
      <c r="BC1954" s="91" t="str">
        <f t="shared" si="188"/>
        <v/>
      </c>
      <c r="BD1954" s="91" t="str">
        <f t="shared" si="189"/>
        <v/>
      </c>
      <c r="BE1954" s="15" t="str">
        <f t="shared" si="190"/>
        <v/>
      </c>
      <c r="BF1954" s="92" t="str">
        <f t="shared" si="191"/>
        <v>No Sighting Date</v>
      </c>
    </row>
    <row r="1955" spans="1:58" x14ac:dyDescent="0.25">
      <c r="A1955" s="118">
        <v>1950</v>
      </c>
      <c r="B1955" s="119"/>
      <c r="C1955" s="120"/>
      <c r="D1955" s="121"/>
      <c r="E1955" s="121"/>
      <c r="F1955" s="236"/>
      <c r="G1955" s="122" t="str">
        <f>IFERROR(VLOOKUP(F1955,'#Location List#'!$U$3:$V$1154,2,FALSE),"")</f>
        <v/>
      </c>
      <c r="H1955" s="120"/>
      <c r="I1955" s="120"/>
      <c r="J1955" s="120"/>
      <c r="K1955" s="120"/>
      <c r="L1955" s="120"/>
      <c r="M1955" s="120"/>
      <c r="N1955" s="120"/>
      <c r="O1955" s="120"/>
      <c r="P1955" s="120"/>
      <c r="Q1955" s="120"/>
      <c r="R1955" s="120"/>
      <c r="S1955" s="120"/>
      <c r="T1955" s="205">
        <f t="shared" si="186"/>
        <v>0</v>
      </c>
      <c r="U1955" s="205">
        <f t="shared" si="187"/>
        <v>0</v>
      </c>
      <c r="V1955" s="210"/>
      <c r="W1955" s="210"/>
      <c r="X1955" s="23" t="str">
        <f>IFERROR(VLOOKUP(AT1955,'#Input Lists#'!$L$3:$AH$833,3,FALSE)," ")</f>
        <v xml:space="preserve"> </v>
      </c>
      <c r="Y1955" s="23" t="str">
        <f>IFERROR(VLOOKUP(AT1955,'#Input Lists#'!$L$3:$AH$833,5,FALSE)," ")</f>
        <v xml:space="preserve"> </v>
      </c>
      <c r="Z1955" s="206" t="str">
        <f>IFERROR(VLOOKUP(AT1955,'#Input Lists#'!$L$3:$AH$833,9,FALSE)," ")</f>
        <v xml:space="preserve"> </v>
      </c>
      <c r="AA1955" s="119" t="s">
        <v>1527</v>
      </c>
      <c r="AB1955" s="120"/>
      <c r="AC1955" s="123"/>
      <c r="AD1955" s="123"/>
      <c r="AE1955" s="123"/>
      <c r="AF1955" s="123"/>
      <c r="AG1955" s="123"/>
      <c r="AH1955" s="123"/>
      <c r="AI1955" s="123"/>
      <c r="AJ1955" s="123"/>
      <c r="AK1955" s="123"/>
      <c r="AL1955" s="123"/>
      <c r="AM1955" s="123"/>
      <c r="AN1955" s="123"/>
      <c r="AO1955" s="123"/>
      <c r="AP1955" s="120"/>
      <c r="AQ1955" s="125" t="str">
        <f>IFERROR(VLOOKUP(G1955,'#Location List#'!$C$3:$D$150,2,FALSE),"")</f>
        <v/>
      </c>
      <c r="AR1955" s="125" t="str">
        <f>IFERROR(VLOOKUP(F1955,'#Location List#'!$Q$3:$R$1154,2,FALSE),"")</f>
        <v/>
      </c>
      <c r="AS1955" s="125" t="str">
        <f>IFERROR(VLOOKUP(V1955,'#Input Lists#'!$B$3:$D$46,3,FALSE),"")</f>
        <v/>
      </c>
      <c r="AT1955" s="125" t="str">
        <f>IFERROR(VLOOKUP(CONCATENATE(V1955," ",W1955),'#Input Lists#'!$K$3:$L$827,2,FALSE),"")</f>
        <v/>
      </c>
      <c r="AU1955" s="125">
        <f>IFERROR(VLOOKUP(AA1955,'#Input Lists#'!$BU$3:$BV$8,2,FALSE),"")</f>
        <v>1</v>
      </c>
      <c r="AV1955" s="118" t="str">
        <f>IFERROR(VLOOKUP(AB1955,'#Input Lists#'!$BO$3:$BP$9,2,FALSE),"")</f>
        <v/>
      </c>
      <c r="AW1955" s="118">
        <f>IFERROR(VLOOKUP(AC1955,'#Input Lists#'!$BL$3:$BM$7,2,FALSE),"")</f>
        <v>1</v>
      </c>
      <c r="AX1955" s="52" t="e">
        <f>VLOOKUP(AQ1955,'#Location List#'!$D$3:$K$150,4,FALSE)</f>
        <v>#N/A</v>
      </c>
      <c r="AY1955" s="273" t="e">
        <f>VLOOKUP(AX1955,'#Location List#'!$Z$3:$AA$13,2,FALSE)</f>
        <v>#N/A</v>
      </c>
      <c r="AZ1955" s="126" t="e">
        <f>VLOOKUP($AT1955,'#Input Lists#'!$L$3:$S$1033,6,FALSE)</f>
        <v>#N/A</v>
      </c>
      <c r="BA1955" s="239" t="e">
        <f>VLOOKUP($AT1955,'#Input Lists#'!$L$3:$S$833,7,FALSE)</f>
        <v>#N/A</v>
      </c>
      <c r="BB1955" s="239" t="e">
        <f>VLOOKUP($AT1955,'#Input Lists#'!$L$3:$S$833,8,FALSE)</f>
        <v>#N/A</v>
      </c>
      <c r="BC1955" s="91" t="str">
        <f t="shared" si="188"/>
        <v/>
      </c>
      <c r="BD1955" s="91" t="str">
        <f t="shared" si="189"/>
        <v/>
      </c>
      <c r="BE1955" s="15" t="str">
        <f t="shared" si="190"/>
        <v/>
      </c>
      <c r="BF1955" s="92" t="str">
        <f t="shared" si="191"/>
        <v>No Sighting Date</v>
      </c>
    </row>
    <row r="1956" spans="1:58" x14ac:dyDescent="0.25">
      <c r="A1956" s="118">
        <v>1951</v>
      </c>
      <c r="B1956" s="119"/>
      <c r="C1956" s="120"/>
      <c r="D1956" s="121"/>
      <c r="E1956" s="121"/>
      <c r="F1956" s="236"/>
      <c r="G1956" s="122" t="str">
        <f>IFERROR(VLOOKUP(F1956,'#Location List#'!$U$3:$V$1154,2,FALSE),"")</f>
        <v/>
      </c>
      <c r="H1956" s="120"/>
      <c r="I1956" s="120"/>
      <c r="J1956" s="120"/>
      <c r="K1956" s="120"/>
      <c r="L1956" s="120"/>
      <c r="M1956" s="120"/>
      <c r="N1956" s="120"/>
      <c r="O1956" s="120"/>
      <c r="P1956" s="120"/>
      <c r="Q1956" s="120"/>
      <c r="R1956" s="120"/>
      <c r="S1956" s="120"/>
      <c r="T1956" s="205">
        <f t="shared" si="186"/>
        <v>0</v>
      </c>
      <c r="U1956" s="205">
        <f t="shared" si="187"/>
        <v>0</v>
      </c>
      <c r="V1956" s="210"/>
      <c r="W1956" s="210"/>
      <c r="X1956" s="23" t="str">
        <f>IFERROR(VLOOKUP(AT1956,'#Input Lists#'!$L$3:$AH$833,3,FALSE)," ")</f>
        <v xml:space="preserve"> </v>
      </c>
      <c r="Y1956" s="23" t="str">
        <f>IFERROR(VLOOKUP(AT1956,'#Input Lists#'!$L$3:$AH$833,5,FALSE)," ")</f>
        <v xml:space="preserve"> </v>
      </c>
      <c r="Z1956" s="206" t="str">
        <f>IFERROR(VLOOKUP(AT1956,'#Input Lists#'!$L$3:$AH$833,9,FALSE)," ")</f>
        <v xml:space="preserve"> </v>
      </c>
      <c r="AA1956" s="119" t="s">
        <v>1527</v>
      </c>
      <c r="AB1956" s="120"/>
      <c r="AC1956" s="123"/>
      <c r="AD1956" s="123"/>
      <c r="AE1956" s="123"/>
      <c r="AF1956" s="123"/>
      <c r="AG1956" s="123"/>
      <c r="AH1956" s="123"/>
      <c r="AI1956" s="123"/>
      <c r="AJ1956" s="123"/>
      <c r="AK1956" s="123"/>
      <c r="AL1956" s="123"/>
      <c r="AM1956" s="123"/>
      <c r="AN1956" s="123"/>
      <c r="AO1956" s="123"/>
      <c r="AP1956" s="120"/>
      <c r="AQ1956" s="125" t="str">
        <f>IFERROR(VLOOKUP(G1956,'#Location List#'!$C$3:$D$150,2,FALSE),"")</f>
        <v/>
      </c>
      <c r="AR1956" s="125" t="str">
        <f>IFERROR(VLOOKUP(F1956,'#Location List#'!$Q$3:$R$1154,2,FALSE),"")</f>
        <v/>
      </c>
      <c r="AS1956" s="125" t="str">
        <f>IFERROR(VLOOKUP(V1956,'#Input Lists#'!$B$3:$D$46,3,FALSE),"")</f>
        <v/>
      </c>
      <c r="AT1956" s="125" t="str">
        <f>IFERROR(VLOOKUP(CONCATENATE(V1956," ",W1956),'#Input Lists#'!$K$3:$L$827,2,FALSE),"")</f>
        <v/>
      </c>
      <c r="AU1956" s="125">
        <f>IFERROR(VLOOKUP(AA1956,'#Input Lists#'!$BU$3:$BV$8,2,FALSE),"")</f>
        <v>1</v>
      </c>
      <c r="AV1956" s="118" t="str">
        <f>IFERROR(VLOOKUP(AB1956,'#Input Lists#'!$BO$3:$BP$9,2,FALSE),"")</f>
        <v/>
      </c>
      <c r="AW1956" s="118">
        <f>IFERROR(VLOOKUP(AC1956,'#Input Lists#'!$BL$3:$BM$7,2,FALSE),"")</f>
        <v>1</v>
      </c>
      <c r="AX1956" s="52" t="e">
        <f>VLOOKUP(AQ1956,'#Location List#'!$D$3:$K$150,4,FALSE)</f>
        <v>#N/A</v>
      </c>
      <c r="AY1956" s="273" t="e">
        <f>VLOOKUP(AX1956,'#Location List#'!$Z$3:$AA$13,2,FALSE)</f>
        <v>#N/A</v>
      </c>
      <c r="AZ1956" s="126" t="e">
        <f>VLOOKUP($AT1956,'#Input Lists#'!$L$3:$S$1033,6,FALSE)</f>
        <v>#N/A</v>
      </c>
      <c r="BA1956" s="239" t="e">
        <f>VLOOKUP($AT1956,'#Input Lists#'!$L$3:$S$833,7,FALSE)</f>
        <v>#N/A</v>
      </c>
      <c r="BB1956" s="239" t="e">
        <f>VLOOKUP($AT1956,'#Input Lists#'!$L$3:$S$833,8,FALSE)</f>
        <v>#N/A</v>
      </c>
      <c r="BC1956" s="91" t="str">
        <f t="shared" si="188"/>
        <v/>
      </c>
      <c r="BD1956" s="91" t="str">
        <f t="shared" si="189"/>
        <v/>
      </c>
      <c r="BE1956" s="15" t="str">
        <f t="shared" si="190"/>
        <v/>
      </c>
      <c r="BF1956" s="92" t="str">
        <f t="shared" si="191"/>
        <v>No Sighting Date</v>
      </c>
    </row>
    <row r="1957" spans="1:58" x14ac:dyDescent="0.25">
      <c r="A1957" s="118">
        <v>1952</v>
      </c>
      <c r="B1957" s="119"/>
      <c r="C1957" s="120"/>
      <c r="D1957" s="121"/>
      <c r="E1957" s="121"/>
      <c r="F1957" s="236"/>
      <c r="G1957" s="122" t="str">
        <f>IFERROR(VLOOKUP(F1957,'#Location List#'!$U$3:$V$1154,2,FALSE),"")</f>
        <v/>
      </c>
      <c r="H1957" s="120"/>
      <c r="I1957" s="120"/>
      <c r="J1957" s="120"/>
      <c r="K1957" s="120"/>
      <c r="L1957" s="120"/>
      <c r="M1957" s="120"/>
      <c r="N1957" s="120"/>
      <c r="O1957" s="120"/>
      <c r="P1957" s="120"/>
      <c r="Q1957" s="120"/>
      <c r="R1957" s="120"/>
      <c r="S1957" s="120"/>
      <c r="T1957" s="205">
        <f t="shared" si="186"/>
        <v>0</v>
      </c>
      <c r="U1957" s="205">
        <f t="shared" si="187"/>
        <v>0</v>
      </c>
      <c r="V1957" s="210"/>
      <c r="W1957" s="210"/>
      <c r="X1957" s="23" t="str">
        <f>IFERROR(VLOOKUP(AT1957,'#Input Lists#'!$L$3:$AH$833,3,FALSE)," ")</f>
        <v xml:space="preserve"> </v>
      </c>
      <c r="Y1957" s="23" t="str">
        <f>IFERROR(VLOOKUP(AT1957,'#Input Lists#'!$L$3:$AH$833,5,FALSE)," ")</f>
        <v xml:space="preserve"> </v>
      </c>
      <c r="Z1957" s="206" t="str">
        <f>IFERROR(VLOOKUP(AT1957,'#Input Lists#'!$L$3:$AH$833,9,FALSE)," ")</f>
        <v xml:space="preserve"> </v>
      </c>
      <c r="AA1957" s="119" t="s">
        <v>1527</v>
      </c>
      <c r="AB1957" s="120"/>
      <c r="AC1957" s="123"/>
      <c r="AD1957" s="123"/>
      <c r="AE1957" s="123"/>
      <c r="AF1957" s="123"/>
      <c r="AG1957" s="123"/>
      <c r="AH1957" s="123"/>
      <c r="AI1957" s="123"/>
      <c r="AJ1957" s="123"/>
      <c r="AK1957" s="123"/>
      <c r="AL1957" s="123"/>
      <c r="AM1957" s="123"/>
      <c r="AN1957" s="123"/>
      <c r="AO1957" s="123"/>
      <c r="AP1957" s="120"/>
      <c r="AQ1957" s="125" t="str">
        <f>IFERROR(VLOOKUP(G1957,'#Location List#'!$C$3:$D$150,2,FALSE),"")</f>
        <v/>
      </c>
      <c r="AR1957" s="125" t="str">
        <f>IFERROR(VLOOKUP(F1957,'#Location List#'!$Q$3:$R$1154,2,FALSE),"")</f>
        <v/>
      </c>
      <c r="AS1957" s="125" t="str">
        <f>IFERROR(VLOOKUP(V1957,'#Input Lists#'!$B$3:$D$46,3,FALSE),"")</f>
        <v/>
      </c>
      <c r="AT1957" s="125" t="str">
        <f>IFERROR(VLOOKUP(CONCATENATE(V1957," ",W1957),'#Input Lists#'!$K$3:$L$827,2,FALSE),"")</f>
        <v/>
      </c>
      <c r="AU1957" s="125">
        <f>IFERROR(VLOOKUP(AA1957,'#Input Lists#'!$BU$3:$BV$8,2,FALSE),"")</f>
        <v>1</v>
      </c>
      <c r="AV1957" s="118" t="str">
        <f>IFERROR(VLOOKUP(AB1957,'#Input Lists#'!$BO$3:$BP$9,2,FALSE),"")</f>
        <v/>
      </c>
      <c r="AW1957" s="118">
        <f>IFERROR(VLOOKUP(AC1957,'#Input Lists#'!$BL$3:$BM$7,2,FALSE),"")</f>
        <v>1</v>
      </c>
      <c r="AX1957" s="52" t="e">
        <f>VLOOKUP(AQ1957,'#Location List#'!$D$3:$K$150,4,FALSE)</f>
        <v>#N/A</v>
      </c>
      <c r="AY1957" s="273" t="e">
        <f>VLOOKUP(AX1957,'#Location List#'!$Z$3:$AA$13,2,FALSE)</f>
        <v>#N/A</v>
      </c>
      <c r="AZ1957" s="126" t="e">
        <f>VLOOKUP($AT1957,'#Input Lists#'!$L$3:$S$1033,6,FALSE)</f>
        <v>#N/A</v>
      </c>
      <c r="BA1957" s="239" t="e">
        <f>VLOOKUP($AT1957,'#Input Lists#'!$L$3:$S$833,7,FALSE)</f>
        <v>#N/A</v>
      </c>
      <c r="BB1957" s="239" t="e">
        <f>VLOOKUP($AT1957,'#Input Lists#'!$L$3:$S$833,8,FALSE)</f>
        <v>#N/A</v>
      </c>
      <c r="BC1957" s="91" t="str">
        <f t="shared" si="188"/>
        <v/>
      </c>
      <c r="BD1957" s="91" t="str">
        <f t="shared" si="189"/>
        <v/>
      </c>
      <c r="BE1957" s="15" t="str">
        <f t="shared" si="190"/>
        <v/>
      </c>
      <c r="BF1957" s="92" t="str">
        <f t="shared" si="191"/>
        <v>No Sighting Date</v>
      </c>
    </row>
    <row r="1958" spans="1:58" x14ac:dyDescent="0.25">
      <c r="A1958" s="118">
        <v>1953</v>
      </c>
      <c r="B1958" s="119"/>
      <c r="C1958" s="120"/>
      <c r="D1958" s="121"/>
      <c r="E1958" s="121"/>
      <c r="F1958" s="236"/>
      <c r="G1958" s="122" t="str">
        <f>IFERROR(VLOOKUP(F1958,'#Location List#'!$U$3:$V$1154,2,FALSE),"")</f>
        <v/>
      </c>
      <c r="H1958" s="120"/>
      <c r="I1958" s="120"/>
      <c r="J1958" s="120"/>
      <c r="K1958" s="120"/>
      <c r="L1958" s="120"/>
      <c r="M1958" s="120"/>
      <c r="N1958" s="120"/>
      <c r="O1958" s="120"/>
      <c r="P1958" s="120"/>
      <c r="Q1958" s="120"/>
      <c r="R1958" s="120"/>
      <c r="S1958" s="120"/>
      <c r="T1958" s="205">
        <f t="shared" si="186"/>
        <v>0</v>
      </c>
      <c r="U1958" s="205">
        <f t="shared" si="187"/>
        <v>0</v>
      </c>
      <c r="V1958" s="210"/>
      <c r="W1958" s="210"/>
      <c r="X1958" s="23" t="str">
        <f>IFERROR(VLOOKUP(AT1958,'#Input Lists#'!$L$3:$AH$833,3,FALSE)," ")</f>
        <v xml:space="preserve"> </v>
      </c>
      <c r="Y1958" s="23" t="str">
        <f>IFERROR(VLOOKUP(AT1958,'#Input Lists#'!$L$3:$AH$833,5,FALSE)," ")</f>
        <v xml:space="preserve"> </v>
      </c>
      <c r="Z1958" s="206" t="str">
        <f>IFERROR(VLOOKUP(AT1958,'#Input Lists#'!$L$3:$AH$833,9,FALSE)," ")</f>
        <v xml:space="preserve"> </v>
      </c>
      <c r="AA1958" s="119" t="s">
        <v>1527</v>
      </c>
      <c r="AB1958" s="120"/>
      <c r="AC1958" s="123"/>
      <c r="AD1958" s="123"/>
      <c r="AE1958" s="123"/>
      <c r="AF1958" s="123"/>
      <c r="AG1958" s="123"/>
      <c r="AH1958" s="123"/>
      <c r="AI1958" s="123"/>
      <c r="AJ1958" s="123"/>
      <c r="AK1958" s="123"/>
      <c r="AL1958" s="123"/>
      <c r="AM1958" s="123"/>
      <c r="AN1958" s="123"/>
      <c r="AO1958" s="123"/>
      <c r="AP1958" s="120"/>
      <c r="AQ1958" s="125" t="str">
        <f>IFERROR(VLOOKUP(G1958,'#Location List#'!$C$3:$D$150,2,FALSE),"")</f>
        <v/>
      </c>
      <c r="AR1958" s="125" t="str">
        <f>IFERROR(VLOOKUP(F1958,'#Location List#'!$Q$3:$R$1154,2,FALSE),"")</f>
        <v/>
      </c>
      <c r="AS1958" s="125" t="str">
        <f>IFERROR(VLOOKUP(V1958,'#Input Lists#'!$B$3:$D$46,3,FALSE),"")</f>
        <v/>
      </c>
      <c r="AT1958" s="125" t="str">
        <f>IFERROR(VLOOKUP(CONCATENATE(V1958," ",W1958),'#Input Lists#'!$K$3:$L$827,2,FALSE),"")</f>
        <v/>
      </c>
      <c r="AU1958" s="125">
        <f>IFERROR(VLOOKUP(AA1958,'#Input Lists#'!$BU$3:$BV$8,2,FALSE),"")</f>
        <v>1</v>
      </c>
      <c r="AV1958" s="118" t="str">
        <f>IFERROR(VLOOKUP(AB1958,'#Input Lists#'!$BO$3:$BP$9,2,FALSE),"")</f>
        <v/>
      </c>
      <c r="AW1958" s="118">
        <f>IFERROR(VLOOKUP(AC1958,'#Input Lists#'!$BL$3:$BM$7,2,FALSE),"")</f>
        <v>1</v>
      </c>
      <c r="AX1958" s="52" t="e">
        <f>VLOOKUP(AQ1958,'#Location List#'!$D$3:$K$150,4,FALSE)</f>
        <v>#N/A</v>
      </c>
      <c r="AY1958" s="273" t="e">
        <f>VLOOKUP(AX1958,'#Location List#'!$Z$3:$AA$13,2,FALSE)</f>
        <v>#N/A</v>
      </c>
      <c r="AZ1958" s="126" t="e">
        <f>VLOOKUP($AT1958,'#Input Lists#'!$L$3:$S$1033,6,FALSE)</f>
        <v>#N/A</v>
      </c>
      <c r="BA1958" s="239" t="e">
        <f>VLOOKUP($AT1958,'#Input Lists#'!$L$3:$S$833,7,FALSE)</f>
        <v>#N/A</v>
      </c>
      <c r="BB1958" s="239" t="e">
        <f>VLOOKUP($AT1958,'#Input Lists#'!$L$3:$S$833,8,FALSE)</f>
        <v>#N/A</v>
      </c>
      <c r="BC1958" s="91" t="str">
        <f t="shared" si="188"/>
        <v/>
      </c>
      <c r="BD1958" s="91" t="str">
        <f t="shared" si="189"/>
        <v/>
      </c>
      <c r="BE1958" s="15" t="str">
        <f t="shared" si="190"/>
        <v/>
      </c>
      <c r="BF1958" s="92" t="str">
        <f t="shared" si="191"/>
        <v>No Sighting Date</v>
      </c>
    </row>
    <row r="1959" spans="1:58" x14ac:dyDescent="0.25">
      <c r="A1959" s="118">
        <v>1954</v>
      </c>
      <c r="B1959" s="119"/>
      <c r="C1959" s="120"/>
      <c r="D1959" s="121"/>
      <c r="E1959" s="121"/>
      <c r="F1959" s="236"/>
      <c r="G1959" s="122" t="str">
        <f>IFERROR(VLOOKUP(F1959,'#Location List#'!$U$3:$V$1154,2,FALSE),"")</f>
        <v/>
      </c>
      <c r="H1959" s="120"/>
      <c r="I1959" s="120"/>
      <c r="J1959" s="120"/>
      <c r="K1959" s="120"/>
      <c r="L1959" s="120"/>
      <c r="M1959" s="120"/>
      <c r="N1959" s="120"/>
      <c r="O1959" s="120"/>
      <c r="P1959" s="120"/>
      <c r="Q1959" s="120"/>
      <c r="R1959" s="120"/>
      <c r="S1959" s="120"/>
      <c r="T1959" s="205">
        <f t="shared" si="186"/>
        <v>0</v>
      </c>
      <c r="U1959" s="205">
        <f t="shared" si="187"/>
        <v>0</v>
      </c>
      <c r="V1959" s="210"/>
      <c r="W1959" s="210"/>
      <c r="X1959" s="23" t="str">
        <f>IFERROR(VLOOKUP(AT1959,'#Input Lists#'!$L$3:$AH$833,3,FALSE)," ")</f>
        <v xml:space="preserve"> </v>
      </c>
      <c r="Y1959" s="23" t="str">
        <f>IFERROR(VLOOKUP(AT1959,'#Input Lists#'!$L$3:$AH$833,5,FALSE)," ")</f>
        <v xml:space="preserve"> </v>
      </c>
      <c r="Z1959" s="206" t="str">
        <f>IFERROR(VLOOKUP(AT1959,'#Input Lists#'!$L$3:$AH$833,9,FALSE)," ")</f>
        <v xml:space="preserve"> </v>
      </c>
      <c r="AA1959" s="119" t="s">
        <v>1527</v>
      </c>
      <c r="AB1959" s="120"/>
      <c r="AC1959" s="123"/>
      <c r="AD1959" s="123"/>
      <c r="AE1959" s="123"/>
      <c r="AF1959" s="123"/>
      <c r="AG1959" s="123"/>
      <c r="AH1959" s="123"/>
      <c r="AI1959" s="123"/>
      <c r="AJ1959" s="123"/>
      <c r="AK1959" s="123"/>
      <c r="AL1959" s="123"/>
      <c r="AM1959" s="123"/>
      <c r="AN1959" s="123"/>
      <c r="AO1959" s="123"/>
      <c r="AP1959" s="120"/>
      <c r="AQ1959" s="125" t="str">
        <f>IFERROR(VLOOKUP(G1959,'#Location List#'!$C$3:$D$150,2,FALSE),"")</f>
        <v/>
      </c>
      <c r="AR1959" s="125" t="str">
        <f>IFERROR(VLOOKUP(F1959,'#Location List#'!$Q$3:$R$1154,2,FALSE),"")</f>
        <v/>
      </c>
      <c r="AS1959" s="125" t="str">
        <f>IFERROR(VLOOKUP(V1959,'#Input Lists#'!$B$3:$D$46,3,FALSE),"")</f>
        <v/>
      </c>
      <c r="AT1959" s="125" t="str">
        <f>IFERROR(VLOOKUP(CONCATENATE(V1959," ",W1959),'#Input Lists#'!$K$3:$L$827,2,FALSE),"")</f>
        <v/>
      </c>
      <c r="AU1959" s="125">
        <f>IFERROR(VLOOKUP(AA1959,'#Input Lists#'!$BU$3:$BV$8,2,FALSE),"")</f>
        <v>1</v>
      </c>
      <c r="AV1959" s="118" t="str">
        <f>IFERROR(VLOOKUP(AB1959,'#Input Lists#'!$BO$3:$BP$9,2,FALSE),"")</f>
        <v/>
      </c>
      <c r="AW1959" s="118">
        <f>IFERROR(VLOOKUP(AC1959,'#Input Lists#'!$BL$3:$BM$7,2,FALSE),"")</f>
        <v>1</v>
      </c>
      <c r="AX1959" s="52" t="e">
        <f>VLOOKUP(AQ1959,'#Location List#'!$D$3:$K$150,4,FALSE)</f>
        <v>#N/A</v>
      </c>
      <c r="AY1959" s="273" t="e">
        <f>VLOOKUP(AX1959,'#Location List#'!$Z$3:$AA$13,2,FALSE)</f>
        <v>#N/A</v>
      </c>
      <c r="AZ1959" s="126" t="e">
        <f>VLOOKUP($AT1959,'#Input Lists#'!$L$3:$S$1033,6,FALSE)</f>
        <v>#N/A</v>
      </c>
      <c r="BA1959" s="239" t="e">
        <f>VLOOKUP($AT1959,'#Input Lists#'!$L$3:$S$833,7,FALSE)</f>
        <v>#N/A</v>
      </c>
      <c r="BB1959" s="239" t="e">
        <f>VLOOKUP($AT1959,'#Input Lists#'!$L$3:$S$833,8,FALSE)</f>
        <v>#N/A</v>
      </c>
      <c r="BC1959" s="91" t="str">
        <f t="shared" si="188"/>
        <v/>
      </c>
      <c r="BD1959" s="91" t="str">
        <f t="shared" si="189"/>
        <v/>
      </c>
      <c r="BE1959" s="15" t="str">
        <f t="shared" si="190"/>
        <v/>
      </c>
      <c r="BF1959" s="92" t="str">
        <f t="shared" si="191"/>
        <v>No Sighting Date</v>
      </c>
    </row>
    <row r="1960" spans="1:58" x14ac:dyDescent="0.25">
      <c r="A1960" s="118">
        <v>1955</v>
      </c>
      <c r="B1960" s="119"/>
      <c r="C1960" s="120"/>
      <c r="D1960" s="121"/>
      <c r="E1960" s="121"/>
      <c r="F1960" s="236"/>
      <c r="G1960" s="122" t="str">
        <f>IFERROR(VLOOKUP(F1960,'#Location List#'!$U$3:$V$1154,2,FALSE),"")</f>
        <v/>
      </c>
      <c r="H1960" s="120"/>
      <c r="I1960" s="120"/>
      <c r="J1960" s="120"/>
      <c r="K1960" s="120"/>
      <c r="L1960" s="120"/>
      <c r="M1960" s="120"/>
      <c r="N1960" s="120"/>
      <c r="O1960" s="120"/>
      <c r="P1960" s="120"/>
      <c r="Q1960" s="120"/>
      <c r="R1960" s="120"/>
      <c r="S1960" s="120"/>
      <c r="T1960" s="205">
        <f t="shared" si="186"/>
        <v>0</v>
      </c>
      <c r="U1960" s="205">
        <f t="shared" si="187"/>
        <v>0</v>
      </c>
      <c r="V1960" s="210"/>
      <c r="W1960" s="210"/>
      <c r="X1960" s="23" t="str">
        <f>IFERROR(VLOOKUP(AT1960,'#Input Lists#'!$L$3:$AH$833,3,FALSE)," ")</f>
        <v xml:space="preserve"> </v>
      </c>
      <c r="Y1960" s="23" t="str">
        <f>IFERROR(VLOOKUP(AT1960,'#Input Lists#'!$L$3:$AH$833,5,FALSE)," ")</f>
        <v xml:space="preserve"> </v>
      </c>
      <c r="Z1960" s="206" t="str">
        <f>IFERROR(VLOOKUP(AT1960,'#Input Lists#'!$L$3:$AH$833,9,FALSE)," ")</f>
        <v xml:space="preserve"> </v>
      </c>
      <c r="AA1960" s="119" t="s">
        <v>1527</v>
      </c>
      <c r="AB1960" s="120"/>
      <c r="AC1960" s="123"/>
      <c r="AD1960" s="123"/>
      <c r="AE1960" s="123"/>
      <c r="AF1960" s="123"/>
      <c r="AG1960" s="123"/>
      <c r="AH1960" s="123"/>
      <c r="AI1960" s="123"/>
      <c r="AJ1960" s="123"/>
      <c r="AK1960" s="123"/>
      <c r="AL1960" s="123"/>
      <c r="AM1960" s="123"/>
      <c r="AN1960" s="123"/>
      <c r="AO1960" s="123"/>
      <c r="AP1960" s="120"/>
      <c r="AQ1960" s="125" t="str">
        <f>IFERROR(VLOOKUP(G1960,'#Location List#'!$C$3:$D$150,2,FALSE),"")</f>
        <v/>
      </c>
      <c r="AR1960" s="125" t="str">
        <f>IFERROR(VLOOKUP(F1960,'#Location List#'!$Q$3:$R$1154,2,FALSE),"")</f>
        <v/>
      </c>
      <c r="AS1960" s="125" t="str">
        <f>IFERROR(VLOOKUP(V1960,'#Input Lists#'!$B$3:$D$46,3,FALSE),"")</f>
        <v/>
      </c>
      <c r="AT1960" s="125" t="str">
        <f>IFERROR(VLOOKUP(CONCATENATE(V1960," ",W1960),'#Input Lists#'!$K$3:$L$827,2,FALSE),"")</f>
        <v/>
      </c>
      <c r="AU1960" s="125">
        <f>IFERROR(VLOOKUP(AA1960,'#Input Lists#'!$BU$3:$BV$8,2,FALSE),"")</f>
        <v>1</v>
      </c>
      <c r="AV1960" s="118" t="str">
        <f>IFERROR(VLOOKUP(AB1960,'#Input Lists#'!$BO$3:$BP$9,2,FALSE),"")</f>
        <v/>
      </c>
      <c r="AW1960" s="118">
        <f>IFERROR(VLOOKUP(AC1960,'#Input Lists#'!$BL$3:$BM$7,2,FALSE),"")</f>
        <v>1</v>
      </c>
      <c r="AX1960" s="52" t="e">
        <f>VLOOKUP(AQ1960,'#Location List#'!$D$3:$K$150,4,FALSE)</f>
        <v>#N/A</v>
      </c>
      <c r="AY1960" s="273" t="e">
        <f>VLOOKUP(AX1960,'#Location List#'!$Z$3:$AA$13,2,FALSE)</f>
        <v>#N/A</v>
      </c>
      <c r="AZ1960" s="126" t="e">
        <f>VLOOKUP($AT1960,'#Input Lists#'!$L$3:$S$1033,6,FALSE)</f>
        <v>#N/A</v>
      </c>
      <c r="BA1960" s="239" t="e">
        <f>VLOOKUP($AT1960,'#Input Lists#'!$L$3:$S$833,7,FALSE)</f>
        <v>#N/A</v>
      </c>
      <c r="BB1960" s="239" t="e">
        <f>VLOOKUP($AT1960,'#Input Lists#'!$L$3:$S$833,8,FALSE)</f>
        <v>#N/A</v>
      </c>
      <c r="BC1960" s="91" t="str">
        <f t="shared" si="188"/>
        <v/>
      </c>
      <c r="BD1960" s="91" t="str">
        <f t="shared" si="189"/>
        <v/>
      </c>
      <c r="BE1960" s="15" t="str">
        <f t="shared" si="190"/>
        <v/>
      </c>
      <c r="BF1960" s="92" t="str">
        <f t="shared" si="191"/>
        <v>No Sighting Date</v>
      </c>
    </row>
    <row r="1961" spans="1:58" x14ac:dyDescent="0.25">
      <c r="A1961" s="118">
        <v>1956</v>
      </c>
      <c r="B1961" s="119"/>
      <c r="C1961" s="120"/>
      <c r="D1961" s="121"/>
      <c r="E1961" s="121"/>
      <c r="F1961" s="236"/>
      <c r="G1961" s="122" t="str">
        <f>IFERROR(VLOOKUP(F1961,'#Location List#'!$U$3:$V$1154,2,FALSE),"")</f>
        <v/>
      </c>
      <c r="H1961" s="120"/>
      <c r="I1961" s="120"/>
      <c r="J1961" s="120"/>
      <c r="K1961" s="120"/>
      <c r="L1961" s="120"/>
      <c r="M1961" s="120"/>
      <c r="N1961" s="120"/>
      <c r="O1961" s="120"/>
      <c r="P1961" s="120"/>
      <c r="Q1961" s="120"/>
      <c r="R1961" s="120"/>
      <c r="S1961" s="120"/>
      <c r="T1961" s="205">
        <f t="shared" si="186"/>
        <v>0</v>
      </c>
      <c r="U1961" s="205">
        <f t="shared" si="187"/>
        <v>0</v>
      </c>
      <c r="V1961" s="210"/>
      <c r="W1961" s="210"/>
      <c r="X1961" s="23" t="str">
        <f>IFERROR(VLOOKUP(AT1961,'#Input Lists#'!$L$3:$AH$833,3,FALSE)," ")</f>
        <v xml:space="preserve"> </v>
      </c>
      <c r="Y1961" s="23" t="str">
        <f>IFERROR(VLOOKUP(AT1961,'#Input Lists#'!$L$3:$AH$833,5,FALSE)," ")</f>
        <v xml:space="preserve"> </v>
      </c>
      <c r="Z1961" s="206" t="str">
        <f>IFERROR(VLOOKUP(AT1961,'#Input Lists#'!$L$3:$AH$833,9,FALSE)," ")</f>
        <v xml:space="preserve"> </v>
      </c>
      <c r="AA1961" s="119" t="s">
        <v>1527</v>
      </c>
      <c r="AB1961" s="120"/>
      <c r="AC1961" s="123"/>
      <c r="AD1961" s="123"/>
      <c r="AE1961" s="123"/>
      <c r="AF1961" s="123"/>
      <c r="AG1961" s="123"/>
      <c r="AH1961" s="123"/>
      <c r="AI1961" s="123"/>
      <c r="AJ1961" s="123"/>
      <c r="AK1961" s="123"/>
      <c r="AL1961" s="123"/>
      <c r="AM1961" s="123"/>
      <c r="AN1961" s="123"/>
      <c r="AO1961" s="123"/>
      <c r="AP1961" s="120"/>
      <c r="AQ1961" s="125" t="str">
        <f>IFERROR(VLOOKUP(G1961,'#Location List#'!$C$3:$D$150,2,FALSE),"")</f>
        <v/>
      </c>
      <c r="AR1961" s="125" t="str">
        <f>IFERROR(VLOOKUP(F1961,'#Location List#'!$Q$3:$R$1154,2,FALSE),"")</f>
        <v/>
      </c>
      <c r="AS1961" s="125" t="str">
        <f>IFERROR(VLOOKUP(V1961,'#Input Lists#'!$B$3:$D$46,3,FALSE),"")</f>
        <v/>
      </c>
      <c r="AT1961" s="125" t="str">
        <f>IFERROR(VLOOKUP(CONCATENATE(V1961," ",W1961),'#Input Lists#'!$K$3:$L$827,2,FALSE),"")</f>
        <v/>
      </c>
      <c r="AU1961" s="125">
        <f>IFERROR(VLOOKUP(AA1961,'#Input Lists#'!$BU$3:$BV$8,2,FALSE),"")</f>
        <v>1</v>
      </c>
      <c r="AV1961" s="118" t="str">
        <f>IFERROR(VLOOKUP(AB1961,'#Input Lists#'!$BO$3:$BP$9,2,FALSE),"")</f>
        <v/>
      </c>
      <c r="AW1961" s="118">
        <f>IFERROR(VLOOKUP(AC1961,'#Input Lists#'!$BL$3:$BM$7,2,FALSE),"")</f>
        <v>1</v>
      </c>
      <c r="AX1961" s="52" t="e">
        <f>VLOOKUP(AQ1961,'#Location List#'!$D$3:$K$150,4,FALSE)</f>
        <v>#N/A</v>
      </c>
      <c r="AY1961" s="273" t="e">
        <f>VLOOKUP(AX1961,'#Location List#'!$Z$3:$AA$13,2,FALSE)</f>
        <v>#N/A</v>
      </c>
      <c r="AZ1961" s="126" t="e">
        <f>VLOOKUP($AT1961,'#Input Lists#'!$L$3:$S$1033,6,FALSE)</f>
        <v>#N/A</v>
      </c>
      <c r="BA1961" s="239" t="e">
        <f>VLOOKUP($AT1961,'#Input Lists#'!$L$3:$S$833,7,FALSE)</f>
        <v>#N/A</v>
      </c>
      <c r="BB1961" s="239" t="e">
        <f>VLOOKUP($AT1961,'#Input Lists#'!$L$3:$S$833,8,FALSE)</f>
        <v>#N/A</v>
      </c>
      <c r="BC1961" s="91" t="str">
        <f t="shared" si="188"/>
        <v/>
      </c>
      <c r="BD1961" s="91" t="str">
        <f t="shared" si="189"/>
        <v/>
      </c>
      <c r="BE1961" s="15" t="str">
        <f t="shared" si="190"/>
        <v/>
      </c>
      <c r="BF1961" s="92" t="str">
        <f t="shared" si="191"/>
        <v>No Sighting Date</v>
      </c>
    </row>
    <row r="1962" spans="1:58" x14ac:dyDescent="0.25">
      <c r="A1962" s="118">
        <v>1957</v>
      </c>
      <c r="B1962" s="119"/>
      <c r="C1962" s="120"/>
      <c r="D1962" s="121"/>
      <c r="E1962" s="121"/>
      <c r="F1962" s="236"/>
      <c r="G1962" s="122" t="str">
        <f>IFERROR(VLOOKUP(F1962,'#Location List#'!$U$3:$V$1154,2,FALSE),"")</f>
        <v/>
      </c>
      <c r="H1962" s="120"/>
      <c r="I1962" s="120"/>
      <c r="J1962" s="120"/>
      <c r="K1962" s="120"/>
      <c r="L1962" s="120"/>
      <c r="M1962" s="120"/>
      <c r="N1962" s="120"/>
      <c r="O1962" s="120"/>
      <c r="P1962" s="120"/>
      <c r="Q1962" s="120"/>
      <c r="R1962" s="120"/>
      <c r="S1962" s="120"/>
      <c r="T1962" s="205">
        <f t="shared" si="186"/>
        <v>0</v>
      </c>
      <c r="U1962" s="205">
        <f t="shared" si="187"/>
        <v>0</v>
      </c>
      <c r="V1962" s="210"/>
      <c r="W1962" s="210"/>
      <c r="X1962" s="23" t="str">
        <f>IFERROR(VLOOKUP(AT1962,'#Input Lists#'!$L$3:$AH$833,3,FALSE)," ")</f>
        <v xml:space="preserve"> </v>
      </c>
      <c r="Y1962" s="23" t="str">
        <f>IFERROR(VLOOKUP(AT1962,'#Input Lists#'!$L$3:$AH$833,5,FALSE)," ")</f>
        <v xml:space="preserve"> </v>
      </c>
      <c r="Z1962" s="206" t="str">
        <f>IFERROR(VLOOKUP(AT1962,'#Input Lists#'!$L$3:$AH$833,9,FALSE)," ")</f>
        <v xml:space="preserve"> </v>
      </c>
      <c r="AA1962" s="119" t="s">
        <v>1527</v>
      </c>
      <c r="AB1962" s="120"/>
      <c r="AC1962" s="123"/>
      <c r="AD1962" s="123"/>
      <c r="AE1962" s="123"/>
      <c r="AF1962" s="123"/>
      <c r="AG1962" s="123"/>
      <c r="AH1962" s="123"/>
      <c r="AI1962" s="123"/>
      <c r="AJ1962" s="123"/>
      <c r="AK1962" s="123"/>
      <c r="AL1962" s="123"/>
      <c r="AM1962" s="123"/>
      <c r="AN1962" s="123"/>
      <c r="AO1962" s="123"/>
      <c r="AP1962" s="120"/>
      <c r="AQ1962" s="125" t="str">
        <f>IFERROR(VLOOKUP(G1962,'#Location List#'!$C$3:$D$150,2,FALSE),"")</f>
        <v/>
      </c>
      <c r="AR1962" s="125" t="str">
        <f>IFERROR(VLOOKUP(F1962,'#Location List#'!$Q$3:$R$1154,2,FALSE),"")</f>
        <v/>
      </c>
      <c r="AS1962" s="125" t="str">
        <f>IFERROR(VLOOKUP(V1962,'#Input Lists#'!$B$3:$D$46,3,FALSE),"")</f>
        <v/>
      </c>
      <c r="AT1962" s="125" t="str">
        <f>IFERROR(VLOOKUP(CONCATENATE(V1962," ",W1962),'#Input Lists#'!$K$3:$L$827,2,FALSE),"")</f>
        <v/>
      </c>
      <c r="AU1962" s="125">
        <f>IFERROR(VLOOKUP(AA1962,'#Input Lists#'!$BU$3:$BV$8,2,FALSE),"")</f>
        <v>1</v>
      </c>
      <c r="AV1962" s="118" t="str">
        <f>IFERROR(VLOOKUP(AB1962,'#Input Lists#'!$BO$3:$BP$9,2,FALSE),"")</f>
        <v/>
      </c>
      <c r="AW1962" s="118">
        <f>IFERROR(VLOOKUP(AC1962,'#Input Lists#'!$BL$3:$BM$7,2,FALSE),"")</f>
        <v>1</v>
      </c>
      <c r="AX1962" s="52" t="e">
        <f>VLOOKUP(AQ1962,'#Location List#'!$D$3:$K$150,4,FALSE)</f>
        <v>#N/A</v>
      </c>
      <c r="AY1962" s="273" t="e">
        <f>VLOOKUP(AX1962,'#Location List#'!$Z$3:$AA$13,2,FALSE)</f>
        <v>#N/A</v>
      </c>
      <c r="AZ1962" s="126" t="e">
        <f>VLOOKUP($AT1962,'#Input Lists#'!$L$3:$S$1033,6,FALSE)</f>
        <v>#N/A</v>
      </c>
      <c r="BA1962" s="239" t="e">
        <f>VLOOKUP($AT1962,'#Input Lists#'!$L$3:$S$833,7,FALSE)</f>
        <v>#N/A</v>
      </c>
      <c r="BB1962" s="239" t="e">
        <f>VLOOKUP($AT1962,'#Input Lists#'!$L$3:$S$833,8,FALSE)</f>
        <v>#N/A</v>
      </c>
      <c r="BC1962" s="91" t="str">
        <f t="shared" si="188"/>
        <v/>
      </c>
      <c r="BD1962" s="91" t="str">
        <f t="shared" si="189"/>
        <v/>
      </c>
      <c r="BE1962" s="15" t="str">
        <f t="shared" si="190"/>
        <v/>
      </c>
      <c r="BF1962" s="92" t="str">
        <f t="shared" si="191"/>
        <v>No Sighting Date</v>
      </c>
    </row>
    <row r="1963" spans="1:58" x14ac:dyDescent="0.25">
      <c r="A1963" s="118">
        <v>1958</v>
      </c>
      <c r="B1963" s="119"/>
      <c r="C1963" s="120"/>
      <c r="D1963" s="121"/>
      <c r="E1963" s="121"/>
      <c r="F1963" s="236"/>
      <c r="G1963" s="122" t="str">
        <f>IFERROR(VLOOKUP(F1963,'#Location List#'!$U$3:$V$1154,2,FALSE),"")</f>
        <v/>
      </c>
      <c r="H1963" s="120"/>
      <c r="I1963" s="120"/>
      <c r="J1963" s="120"/>
      <c r="K1963" s="120"/>
      <c r="L1963" s="120"/>
      <c r="M1963" s="120"/>
      <c r="N1963" s="120"/>
      <c r="O1963" s="120"/>
      <c r="P1963" s="120"/>
      <c r="Q1963" s="120"/>
      <c r="R1963" s="120"/>
      <c r="S1963" s="120"/>
      <c r="T1963" s="205">
        <f t="shared" si="186"/>
        <v>0</v>
      </c>
      <c r="U1963" s="205">
        <f t="shared" si="187"/>
        <v>0</v>
      </c>
      <c r="V1963" s="210"/>
      <c r="W1963" s="210"/>
      <c r="X1963" s="23" t="str">
        <f>IFERROR(VLOOKUP(AT1963,'#Input Lists#'!$L$3:$AH$833,3,FALSE)," ")</f>
        <v xml:space="preserve"> </v>
      </c>
      <c r="Y1963" s="23" t="str">
        <f>IFERROR(VLOOKUP(AT1963,'#Input Lists#'!$L$3:$AH$833,5,FALSE)," ")</f>
        <v xml:space="preserve"> </v>
      </c>
      <c r="Z1963" s="206" t="str">
        <f>IFERROR(VLOOKUP(AT1963,'#Input Lists#'!$L$3:$AH$833,9,FALSE)," ")</f>
        <v xml:space="preserve"> </v>
      </c>
      <c r="AA1963" s="119" t="s">
        <v>1527</v>
      </c>
      <c r="AB1963" s="120"/>
      <c r="AC1963" s="123"/>
      <c r="AD1963" s="123"/>
      <c r="AE1963" s="123"/>
      <c r="AF1963" s="123"/>
      <c r="AG1963" s="123"/>
      <c r="AH1963" s="123"/>
      <c r="AI1963" s="123"/>
      <c r="AJ1963" s="123"/>
      <c r="AK1963" s="123"/>
      <c r="AL1963" s="123"/>
      <c r="AM1963" s="123"/>
      <c r="AN1963" s="123"/>
      <c r="AO1963" s="123"/>
      <c r="AP1963" s="120"/>
      <c r="AQ1963" s="125" t="str">
        <f>IFERROR(VLOOKUP(G1963,'#Location List#'!$C$3:$D$150,2,FALSE),"")</f>
        <v/>
      </c>
      <c r="AR1963" s="125" t="str">
        <f>IFERROR(VLOOKUP(F1963,'#Location List#'!$Q$3:$R$1154,2,FALSE),"")</f>
        <v/>
      </c>
      <c r="AS1963" s="125" t="str">
        <f>IFERROR(VLOOKUP(V1963,'#Input Lists#'!$B$3:$D$46,3,FALSE),"")</f>
        <v/>
      </c>
      <c r="AT1963" s="125" t="str">
        <f>IFERROR(VLOOKUP(CONCATENATE(V1963," ",W1963),'#Input Lists#'!$K$3:$L$827,2,FALSE),"")</f>
        <v/>
      </c>
      <c r="AU1963" s="125">
        <f>IFERROR(VLOOKUP(AA1963,'#Input Lists#'!$BU$3:$BV$8,2,FALSE),"")</f>
        <v>1</v>
      </c>
      <c r="AV1963" s="118" t="str">
        <f>IFERROR(VLOOKUP(AB1963,'#Input Lists#'!$BO$3:$BP$9,2,FALSE),"")</f>
        <v/>
      </c>
      <c r="AW1963" s="118">
        <f>IFERROR(VLOOKUP(AC1963,'#Input Lists#'!$BL$3:$BM$7,2,FALSE),"")</f>
        <v>1</v>
      </c>
      <c r="AX1963" s="52" t="e">
        <f>VLOOKUP(AQ1963,'#Location List#'!$D$3:$K$150,4,FALSE)</f>
        <v>#N/A</v>
      </c>
      <c r="AY1963" s="273" t="e">
        <f>VLOOKUP(AX1963,'#Location List#'!$Z$3:$AA$13,2,FALSE)</f>
        <v>#N/A</v>
      </c>
      <c r="AZ1963" s="126" t="e">
        <f>VLOOKUP($AT1963,'#Input Lists#'!$L$3:$S$1033,6,FALSE)</f>
        <v>#N/A</v>
      </c>
      <c r="BA1963" s="239" t="e">
        <f>VLOOKUP($AT1963,'#Input Lists#'!$L$3:$S$833,7,FALSE)</f>
        <v>#N/A</v>
      </c>
      <c r="BB1963" s="239" t="e">
        <f>VLOOKUP($AT1963,'#Input Lists#'!$L$3:$S$833,8,FALSE)</f>
        <v>#N/A</v>
      </c>
      <c r="BC1963" s="91" t="str">
        <f t="shared" si="188"/>
        <v/>
      </c>
      <c r="BD1963" s="91" t="str">
        <f t="shared" si="189"/>
        <v/>
      </c>
      <c r="BE1963" s="15" t="str">
        <f t="shared" si="190"/>
        <v/>
      </c>
      <c r="BF1963" s="92" t="str">
        <f t="shared" si="191"/>
        <v>No Sighting Date</v>
      </c>
    </row>
    <row r="1964" spans="1:58" x14ac:dyDescent="0.25">
      <c r="A1964" s="118">
        <v>1959</v>
      </c>
      <c r="B1964" s="119"/>
      <c r="C1964" s="120"/>
      <c r="D1964" s="121"/>
      <c r="E1964" s="121"/>
      <c r="F1964" s="236"/>
      <c r="G1964" s="122" t="str">
        <f>IFERROR(VLOOKUP(F1964,'#Location List#'!$U$3:$V$1154,2,FALSE),"")</f>
        <v/>
      </c>
      <c r="H1964" s="120"/>
      <c r="I1964" s="120"/>
      <c r="J1964" s="120"/>
      <c r="K1964" s="120"/>
      <c r="L1964" s="120"/>
      <c r="M1964" s="120"/>
      <c r="N1964" s="120"/>
      <c r="O1964" s="120"/>
      <c r="P1964" s="120"/>
      <c r="Q1964" s="120"/>
      <c r="R1964" s="120"/>
      <c r="S1964" s="120"/>
      <c r="T1964" s="205">
        <f t="shared" si="186"/>
        <v>0</v>
      </c>
      <c r="U1964" s="205">
        <f t="shared" si="187"/>
        <v>0</v>
      </c>
      <c r="V1964" s="210"/>
      <c r="W1964" s="210"/>
      <c r="X1964" s="23" t="str">
        <f>IFERROR(VLOOKUP(AT1964,'#Input Lists#'!$L$3:$AH$833,3,FALSE)," ")</f>
        <v xml:space="preserve"> </v>
      </c>
      <c r="Y1964" s="23" t="str">
        <f>IFERROR(VLOOKUP(AT1964,'#Input Lists#'!$L$3:$AH$833,5,FALSE)," ")</f>
        <v xml:space="preserve"> </v>
      </c>
      <c r="Z1964" s="206" t="str">
        <f>IFERROR(VLOOKUP(AT1964,'#Input Lists#'!$L$3:$AH$833,9,FALSE)," ")</f>
        <v xml:space="preserve"> </v>
      </c>
      <c r="AA1964" s="119" t="s">
        <v>1527</v>
      </c>
      <c r="AB1964" s="120"/>
      <c r="AC1964" s="123"/>
      <c r="AD1964" s="123"/>
      <c r="AE1964" s="123"/>
      <c r="AF1964" s="123"/>
      <c r="AG1964" s="123"/>
      <c r="AH1964" s="123"/>
      <c r="AI1964" s="123"/>
      <c r="AJ1964" s="123"/>
      <c r="AK1964" s="123"/>
      <c r="AL1964" s="123"/>
      <c r="AM1964" s="123"/>
      <c r="AN1964" s="123"/>
      <c r="AO1964" s="123"/>
      <c r="AP1964" s="120"/>
      <c r="AQ1964" s="125" t="str">
        <f>IFERROR(VLOOKUP(G1964,'#Location List#'!$C$3:$D$150,2,FALSE),"")</f>
        <v/>
      </c>
      <c r="AR1964" s="125" t="str">
        <f>IFERROR(VLOOKUP(F1964,'#Location List#'!$Q$3:$R$1154,2,FALSE),"")</f>
        <v/>
      </c>
      <c r="AS1964" s="125" t="str">
        <f>IFERROR(VLOOKUP(V1964,'#Input Lists#'!$B$3:$D$46,3,FALSE),"")</f>
        <v/>
      </c>
      <c r="AT1964" s="125" t="str">
        <f>IFERROR(VLOOKUP(CONCATENATE(V1964," ",W1964),'#Input Lists#'!$K$3:$L$827,2,FALSE),"")</f>
        <v/>
      </c>
      <c r="AU1964" s="125">
        <f>IFERROR(VLOOKUP(AA1964,'#Input Lists#'!$BU$3:$BV$8,2,FALSE),"")</f>
        <v>1</v>
      </c>
      <c r="AV1964" s="118" t="str">
        <f>IFERROR(VLOOKUP(AB1964,'#Input Lists#'!$BO$3:$BP$9,2,FALSE),"")</f>
        <v/>
      </c>
      <c r="AW1964" s="118">
        <f>IFERROR(VLOOKUP(AC1964,'#Input Lists#'!$BL$3:$BM$7,2,FALSE),"")</f>
        <v>1</v>
      </c>
      <c r="AX1964" s="52" t="e">
        <f>VLOOKUP(AQ1964,'#Location List#'!$D$3:$K$150,4,FALSE)</f>
        <v>#N/A</v>
      </c>
      <c r="AY1964" s="273" t="e">
        <f>VLOOKUP(AX1964,'#Location List#'!$Z$3:$AA$13,2,FALSE)</f>
        <v>#N/A</v>
      </c>
      <c r="AZ1964" s="126" t="e">
        <f>VLOOKUP($AT1964,'#Input Lists#'!$L$3:$S$1033,6,FALSE)</f>
        <v>#N/A</v>
      </c>
      <c r="BA1964" s="239" t="e">
        <f>VLOOKUP($AT1964,'#Input Lists#'!$L$3:$S$833,7,FALSE)</f>
        <v>#N/A</v>
      </c>
      <c r="BB1964" s="239" t="e">
        <f>VLOOKUP($AT1964,'#Input Lists#'!$L$3:$S$833,8,FALSE)</f>
        <v>#N/A</v>
      </c>
      <c r="BC1964" s="91" t="str">
        <f t="shared" si="188"/>
        <v/>
      </c>
      <c r="BD1964" s="91" t="str">
        <f t="shared" si="189"/>
        <v/>
      </c>
      <c r="BE1964" s="15" t="str">
        <f t="shared" si="190"/>
        <v/>
      </c>
      <c r="BF1964" s="92" t="str">
        <f t="shared" si="191"/>
        <v>No Sighting Date</v>
      </c>
    </row>
    <row r="1965" spans="1:58" x14ac:dyDescent="0.25">
      <c r="A1965" s="118">
        <v>1960</v>
      </c>
      <c r="B1965" s="119"/>
      <c r="C1965" s="120"/>
      <c r="D1965" s="121"/>
      <c r="E1965" s="121"/>
      <c r="F1965" s="236"/>
      <c r="G1965" s="122" t="str">
        <f>IFERROR(VLOOKUP(F1965,'#Location List#'!$U$3:$V$1154,2,FALSE),"")</f>
        <v/>
      </c>
      <c r="H1965" s="120"/>
      <c r="I1965" s="120"/>
      <c r="J1965" s="120"/>
      <c r="K1965" s="120"/>
      <c r="L1965" s="120"/>
      <c r="M1965" s="120"/>
      <c r="N1965" s="120"/>
      <c r="O1965" s="120"/>
      <c r="P1965" s="120"/>
      <c r="Q1965" s="120"/>
      <c r="R1965" s="120"/>
      <c r="S1965" s="120"/>
      <c r="T1965" s="205">
        <f t="shared" si="186"/>
        <v>0</v>
      </c>
      <c r="U1965" s="205">
        <f t="shared" si="187"/>
        <v>0</v>
      </c>
      <c r="V1965" s="210"/>
      <c r="W1965" s="210"/>
      <c r="X1965" s="23" t="str">
        <f>IFERROR(VLOOKUP(AT1965,'#Input Lists#'!$L$3:$AH$833,3,FALSE)," ")</f>
        <v xml:space="preserve"> </v>
      </c>
      <c r="Y1965" s="23" t="str">
        <f>IFERROR(VLOOKUP(AT1965,'#Input Lists#'!$L$3:$AH$833,5,FALSE)," ")</f>
        <v xml:space="preserve"> </v>
      </c>
      <c r="Z1965" s="206" t="str">
        <f>IFERROR(VLOOKUP(AT1965,'#Input Lists#'!$L$3:$AH$833,9,FALSE)," ")</f>
        <v xml:space="preserve"> </v>
      </c>
      <c r="AA1965" s="119" t="s">
        <v>1527</v>
      </c>
      <c r="AB1965" s="120"/>
      <c r="AC1965" s="123"/>
      <c r="AD1965" s="123"/>
      <c r="AE1965" s="123"/>
      <c r="AF1965" s="123"/>
      <c r="AG1965" s="123"/>
      <c r="AH1965" s="123"/>
      <c r="AI1965" s="123"/>
      <c r="AJ1965" s="123"/>
      <c r="AK1965" s="123"/>
      <c r="AL1965" s="123"/>
      <c r="AM1965" s="123"/>
      <c r="AN1965" s="123"/>
      <c r="AO1965" s="123"/>
      <c r="AP1965" s="120"/>
      <c r="AQ1965" s="125" t="str">
        <f>IFERROR(VLOOKUP(G1965,'#Location List#'!$C$3:$D$150,2,FALSE),"")</f>
        <v/>
      </c>
      <c r="AR1965" s="125" t="str">
        <f>IFERROR(VLOOKUP(F1965,'#Location List#'!$Q$3:$R$1154,2,FALSE),"")</f>
        <v/>
      </c>
      <c r="AS1965" s="125" t="str">
        <f>IFERROR(VLOOKUP(V1965,'#Input Lists#'!$B$3:$D$46,3,FALSE),"")</f>
        <v/>
      </c>
      <c r="AT1965" s="125" t="str">
        <f>IFERROR(VLOOKUP(CONCATENATE(V1965," ",W1965),'#Input Lists#'!$K$3:$L$827,2,FALSE),"")</f>
        <v/>
      </c>
      <c r="AU1965" s="125">
        <f>IFERROR(VLOOKUP(AA1965,'#Input Lists#'!$BU$3:$BV$8,2,FALSE),"")</f>
        <v>1</v>
      </c>
      <c r="AV1965" s="118" t="str">
        <f>IFERROR(VLOOKUP(AB1965,'#Input Lists#'!$BO$3:$BP$9,2,FALSE),"")</f>
        <v/>
      </c>
      <c r="AW1965" s="118">
        <f>IFERROR(VLOOKUP(AC1965,'#Input Lists#'!$BL$3:$BM$7,2,FALSE),"")</f>
        <v>1</v>
      </c>
      <c r="AX1965" s="52" t="e">
        <f>VLOOKUP(AQ1965,'#Location List#'!$D$3:$K$150,4,FALSE)</f>
        <v>#N/A</v>
      </c>
      <c r="AY1965" s="273" t="e">
        <f>VLOOKUP(AX1965,'#Location List#'!$Z$3:$AA$13,2,FALSE)</f>
        <v>#N/A</v>
      </c>
      <c r="AZ1965" s="126" t="e">
        <f>VLOOKUP($AT1965,'#Input Lists#'!$L$3:$S$1033,6,FALSE)</f>
        <v>#N/A</v>
      </c>
      <c r="BA1965" s="239" t="e">
        <f>VLOOKUP($AT1965,'#Input Lists#'!$L$3:$S$833,7,FALSE)</f>
        <v>#N/A</v>
      </c>
      <c r="BB1965" s="239" t="e">
        <f>VLOOKUP($AT1965,'#Input Lists#'!$L$3:$S$833,8,FALSE)</f>
        <v>#N/A</v>
      </c>
      <c r="BC1965" s="91" t="str">
        <f t="shared" si="188"/>
        <v/>
      </c>
      <c r="BD1965" s="91" t="str">
        <f t="shared" si="189"/>
        <v/>
      </c>
      <c r="BE1965" s="15" t="str">
        <f t="shared" si="190"/>
        <v/>
      </c>
      <c r="BF1965" s="92" t="str">
        <f t="shared" si="191"/>
        <v>No Sighting Date</v>
      </c>
    </row>
    <row r="1966" spans="1:58" x14ac:dyDescent="0.25">
      <c r="A1966" s="118">
        <v>1961</v>
      </c>
      <c r="B1966" s="119"/>
      <c r="C1966" s="120"/>
      <c r="D1966" s="121"/>
      <c r="E1966" s="121"/>
      <c r="F1966" s="236"/>
      <c r="G1966" s="122" t="str">
        <f>IFERROR(VLOOKUP(F1966,'#Location List#'!$U$3:$V$1154,2,FALSE),"")</f>
        <v/>
      </c>
      <c r="H1966" s="120"/>
      <c r="I1966" s="120"/>
      <c r="J1966" s="120"/>
      <c r="K1966" s="120"/>
      <c r="L1966" s="120"/>
      <c r="M1966" s="120"/>
      <c r="N1966" s="120"/>
      <c r="O1966" s="120"/>
      <c r="P1966" s="120"/>
      <c r="Q1966" s="120"/>
      <c r="R1966" s="120"/>
      <c r="S1966" s="120"/>
      <c r="T1966" s="205">
        <f t="shared" si="186"/>
        <v>0</v>
      </c>
      <c r="U1966" s="205">
        <f t="shared" si="187"/>
        <v>0</v>
      </c>
      <c r="V1966" s="210"/>
      <c r="W1966" s="210"/>
      <c r="X1966" s="23" t="str">
        <f>IFERROR(VLOOKUP(AT1966,'#Input Lists#'!$L$3:$AH$833,3,FALSE)," ")</f>
        <v xml:space="preserve"> </v>
      </c>
      <c r="Y1966" s="23" t="str">
        <f>IFERROR(VLOOKUP(AT1966,'#Input Lists#'!$L$3:$AH$833,5,FALSE)," ")</f>
        <v xml:space="preserve"> </v>
      </c>
      <c r="Z1966" s="206" t="str">
        <f>IFERROR(VLOOKUP(AT1966,'#Input Lists#'!$L$3:$AH$833,9,FALSE)," ")</f>
        <v xml:space="preserve"> </v>
      </c>
      <c r="AA1966" s="119" t="s">
        <v>1527</v>
      </c>
      <c r="AB1966" s="120"/>
      <c r="AC1966" s="123"/>
      <c r="AD1966" s="123"/>
      <c r="AE1966" s="123"/>
      <c r="AF1966" s="123"/>
      <c r="AG1966" s="123"/>
      <c r="AH1966" s="123"/>
      <c r="AI1966" s="123"/>
      <c r="AJ1966" s="123"/>
      <c r="AK1966" s="123"/>
      <c r="AL1966" s="123"/>
      <c r="AM1966" s="123"/>
      <c r="AN1966" s="123"/>
      <c r="AO1966" s="123"/>
      <c r="AP1966" s="120"/>
      <c r="AQ1966" s="125" t="str">
        <f>IFERROR(VLOOKUP(G1966,'#Location List#'!$C$3:$D$150,2,FALSE),"")</f>
        <v/>
      </c>
      <c r="AR1966" s="125" t="str">
        <f>IFERROR(VLOOKUP(F1966,'#Location List#'!$Q$3:$R$1154,2,FALSE),"")</f>
        <v/>
      </c>
      <c r="AS1966" s="125" t="str">
        <f>IFERROR(VLOOKUP(V1966,'#Input Lists#'!$B$3:$D$46,3,FALSE),"")</f>
        <v/>
      </c>
      <c r="AT1966" s="125" t="str">
        <f>IFERROR(VLOOKUP(CONCATENATE(V1966," ",W1966),'#Input Lists#'!$K$3:$L$827,2,FALSE),"")</f>
        <v/>
      </c>
      <c r="AU1966" s="125">
        <f>IFERROR(VLOOKUP(AA1966,'#Input Lists#'!$BU$3:$BV$8,2,FALSE),"")</f>
        <v>1</v>
      </c>
      <c r="AV1966" s="118" t="str">
        <f>IFERROR(VLOOKUP(AB1966,'#Input Lists#'!$BO$3:$BP$9,2,FALSE),"")</f>
        <v/>
      </c>
      <c r="AW1966" s="118">
        <f>IFERROR(VLOOKUP(AC1966,'#Input Lists#'!$BL$3:$BM$7,2,FALSE),"")</f>
        <v>1</v>
      </c>
      <c r="AX1966" s="52" t="e">
        <f>VLOOKUP(AQ1966,'#Location List#'!$D$3:$K$150,4,FALSE)</f>
        <v>#N/A</v>
      </c>
      <c r="AY1966" s="273" t="e">
        <f>VLOOKUP(AX1966,'#Location List#'!$Z$3:$AA$13,2,FALSE)</f>
        <v>#N/A</v>
      </c>
      <c r="AZ1966" s="126" t="e">
        <f>VLOOKUP($AT1966,'#Input Lists#'!$L$3:$S$1033,6,FALSE)</f>
        <v>#N/A</v>
      </c>
      <c r="BA1966" s="239" t="e">
        <f>VLOOKUP($AT1966,'#Input Lists#'!$L$3:$S$833,7,FALSE)</f>
        <v>#N/A</v>
      </c>
      <c r="BB1966" s="239" t="e">
        <f>VLOOKUP($AT1966,'#Input Lists#'!$L$3:$S$833,8,FALSE)</f>
        <v>#N/A</v>
      </c>
      <c r="BC1966" s="91" t="str">
        <f t="shared" si="188"/>
        <v/>
      </c>
      <c r="BD1966" s="91" t="str">
        <f t="shared" si="189"/>
        <v/>
      </c>
      <c r="BE1966" s="15" t="str">
        <f t="shared" si="190"/>
        <v/>
      </c>
      <c r="BF1966" s="92" t="str">
        <f t="shared" si="191"/>
        <v>No Sighting Date</v>
      </c>
    </row>
    <row r="1967" spans="1:58" x14ac:dyDescent="0.25">
      <c r="A1967" s="118">
        <v>1962</v>
      </c>
      <c r="B1967" s="119"/>
      <c r="C1967" s="120"/>
      <c r="D1967" s="121"/>
      <c r="E1967" s="121"/>
      <c r="F1967" s="236"/>
      <c r="G1967" s="122" t="str">
        <f>IFERROR(VLOOKUP(F1967,'#Location List#'!$U$3:$V$1154,2,FALSE),"")</f>
        <v/>
      </c>
      <c r="H1967" s="120"/>
      <c r="I1967" s="120"/>
      <c r="J1967" s="120"/>
      <c r="K1967" s="120"/>
      <c r="L1967" s="120"/>
      <c r="M1967" s="120"/>
      <c r="N1967" s="120"/>
      <c r="O1967" s="120"/>
      <c r="P1967" s="120"/>
      <c r="Q1967" s="120"/>
      <c r="R1967" s="120"/>
      <c r="S1967" s="120"/>
      <c r="T1967" s="205">
        <f t="shared" si="186"/>
        <v>0</v>
      </c>
      <c r="U1967" s="205">
        <f t="shared" si="187"/>
        <v>0</v>
      </c>
      <c r="V1967" s="210"/>
      <c r="W1967" s="210"/>
      <c r="X1967" s="23" t="str">
        <f>IFERROR(VLOOKUP(AT1967,'#Input Lists#'!$L$3:$AH$833,3,FALSE)," ")</f>
        <v xml:space="preserve"> </v>
      </c>
      <c r="Y1967" s="23" t="str">
        <f>IFERROR(VLOOKUP(AT1967,'#Input Lists#'!$L$3:$AH$833,5,FALSE)," ")</f>
        <v xml:space="preserve"> </v>
      </c>
      <c r="Z1967" s="206" t="str">
        <f>IFERROR(VLOOKUP(AT1967,'#Input Lists#'!$L$3:$AH$833,9,FALSE)," ")</f>
        <v xml:space="preserve"> </v>
      </c>
      <c r="AA1967" s="119" t="s">
        <v>1527</v>
      </c>
      <c r="AB1967" s="120"/>
      <c r="AC1967" s="123"/>
      <c r="AD1967" s="123"/>
      <c r="AE1967" s="123"/>
      <c r="AF1967" s="123"/>
      <c r="AG1967" s="123"/>
      <c r="AH1967" s="123"/>
      <c r="AI1967" s="123"/>
      <c r="AJ1967" s="123"/>
      <c r="AK1967" s="123"/>
      <c r="AL1967" s="123"/>
      <c r="AM1967" s="123"/>
      <c r="AN1967" s="123"/>
      <c r="AO1967" s="123"/>
      <c r="AP1967" s="120"/>
      <c r="AQ1967" s="125" t="str">
        <f>IFERROR(VLOOKUP(G1967,'#Location List#'!$C$3:$D$150,2,FALSE),"")</f>
        <v/>
      </c>
      <c r="AR1967" s="125" t="str">
        <f>IFERROR(VLOOKUP(F1967,'#Location List#'!$Q$3:$R$1154,2,FALSE),"")</f>
        <v/>
      </c>
      <c r="AS1967" s="125" t="str">
        <f>IFERROR(VLOOKUP(V1967,'#Input Lists#'!$B$3:$D$46,3,FALSE),"")</f>
        <v/>
      </c>
      <c r="AT1967" s="125" t="str">
        <f>IFERROR(VLOOKUP(CONCATENATE(V1967," ",W1967),'#Input Lists#'!$K$3:$L$827,2,FALSE),"")</f>
        <v/>
      </c>
      <c r="AU1967" s="125">
        <f>IFERROR(VLOOKUP(AA1967,'#Input Lists#'!$BU$3:$BV$8,2,FALSE),"")</f>
        <v>1</v>
      </c>
      <c r="AV1967" s="118" t="str">
        <f>IFERROR(VLOOKUP(AB1967,'#Input Lists#'!$BO$3:$BP$9,2,FALSE),"")</f>
        <v/>
      </c>
      <c r="AW1967" s="118">
        <f>IFERROR(VLOOKUP(AC1967,'#Input Lists#'!$BL$3:$BM$7,2,FALSE),"")</f>
        <v>1</v>
      </c>
      <c r="AX1967" s="52" t="e">
        <f>VLOOKUP(AQ1967,'#Location List#'!$D$3:$K$150,4,FALSE)</f>
        <v>#N/A</v>
      </c>
      <c r="AY1967" s="273" t="e">
        <f>VLOOKUP(AX1967,'#Location List#'!$Z$3:$AA$13,2,FALSE)</f>
        <v>#N/A</v>
      </c>
      <c r="AZ1967" s="126" t="e">
        <f>VLOOKUP($AT1967,'#Input Lists#'!$L$3:$S$1033,6,FALSE)</f>
        <v>#N/A</v>
      </c>
      <c r="BA1967" s="239" t="e">
        <f>VLOOKUP($AT1967,'#Input Lists#'!$L$3:$S$833,7,FALSE)</f>
        <v>#N/A</v>
      </c>
      <c r="BB1967" s="239" t="e">
        <f>VLOOKUP($AT1967,'#Input Lists#'!$L$3:$S$833,8,FALSE)</f>
        <v>#N/A</v>
      </c>
      <c r="BC1967" s="91" t="str">
        <f t="shared" si="188"/>
        <v/>
      </c>
      <c r="BD1967" s="91" t="str">
        <f t="shared" si="189"/>
        <v/>
      </c>
      <c r="BE1967" s="15" t="str">
        <f t="shared" si="190"/>
        <v/>
      </c>
      <c r="BF1967" s="92" t="str">
        <f t="shared" si="191"/>
        <v>No Sighting Date</v>
      </c>
    </row>
    <row r="1968" spans="1:58" x14ac:dyDescent="0.25">
      <c r="A1968" s="118">
        <v>1963</v>
      </c>
      <c r="B1968" s="119"/>
      <c r="C1968" s="120"/>
      <c r="D1968" s="121"/>
      <c r="E1968" s="121"/>
      <c r="F1968" s="236"/>
      <c r="G1968" s="122" t="str">
        <f>IFERROR(VLOOKUP(F1968,'#Location List#'!$U$3:$V$1154,2,FALSE),"")</f>
        <v/>
      </c>
      <c r="H1968" s="120"/>
      <c r="I1968" s="120"/>
      <c r="J1968" s="120"/>
      <c r="K1968" s="120"/>
      <c r="L1968" s="120"/>
      <c r="M1968" s="120"/>
      <c r="N1968" s="120"/>
      <c r="O1968" s="120"/>
      <c r="P1968" s="120"/>
      <c r="Q1968" s="120"/>
      <c r="R1968" s="120"/>
      <c r="S1968" s="120"/>
      <c r="T1968" s="205">
        <f t="shared" si="186"/>
        <v>0</v>
      </c>
      <c r="U1968" s="205">
        <f t="shared" si="187"/>
        <v>0</v>
      </c>
      <c r="V1968" s="210"/>
      <c r="W1968" s="210"/>
      <c r="X1968" s="23" t="str">
        <f>IFERROR(VLOOKUP(AT1968,'#Input Lists#'!$L$3:$AH$833,3,FALSE)," ")</f>
        <v xml:space="preserve"> </v>
      </c>
      <c r="Y1968" s="23" t="str">
        <f>IFERROR(VLOOKUP(AT1968,'#Input Lists#'!$L$3:$AH$833,5,FALSE)," ")</f>
        <v xml:space="preserve"> </v>
      </c>
      <c r="Z1968" s="206" t="str">
        <f>IFERROR(VLOOKUP(AT1968,'#Input Lists#'!$L$3:$AH$833,9,FALSE)," ")</f>
        <v xml:space="preserve"> </v>
      </c>
      <c r="AA1968" s="119" t="s">
        <v>1527</v>
      </c>
      <c r="AB1968" s="120"/>
      <c r="AC1968" s="123"/>
      <c r="AD1968" s="123"/>
      <c r="AE1968" s="123"/>
      <c r="AF1968" s="123"/>
      <c r="AG1968" s="123"/>
      <c r="AH1968" s="123"/>
      <c r="AI1968" s="123"/>
      <c r="AJ1968" s="123"/>
      <c r="AK1968" s="123"/>
      <c r="AL1968" s="123"/>
      <c r="AM1968" s="123"/>
      <c r="AN1968" s="123"/>
      <c r="AO1968" s="123"/>
      <c r="AP1968" s="120"/>
      <c r="AQ1968" s="125" t="str">
        <f>IFERROR(VLOOKUP(G1968,'#Location List#'!$C$3:$D$150,2,FALSE),"")</f>
        <v/>
      </c>
      <c r="AR1968" s="125" t="str">
        <f>IFERROR(VLOOKUP(F1968,'#Location List#'!$Q$3:$R$1154,2,FALSE),"")</f>
        <v/>
      </c>
      <c r="AS1968" s="125" t="str">
        <f>IFERROR(VLOOKUP(V1968,'#Input Lists#'!$B$3:$D$46,3,FALSE),"")</f>
        <v/>
      </c>
      <c r="AT1968" s="125" t="str">
        <f>IFERROR(VLOOKUP(CONCATENATE(V1968," ",W1968),'#Input Lists#'!$K$3:$L$827,2,FALSE),"")</f>
        <v/>
      </c>
      <c r="AU1968" s="125">
        <f>IFERROR(VLOOKUP(AA1968,'#Input Lists#'!$BU$3:$BV$8,2,FALSE),"")</f>
        <v>1</v>
      </c>
      <c r="AV1968" s="118" t="str">
        <f>IFERROR(VLOOKUP(AB1968,'#Input Lists#'!$BO$3:$BP$9,2,FALSE),"")</f>
        <v/>
      </c>
      <c r="AW1968" s="118">
        <f>IFERROR(VLOOKUP(AC1968,'#Input Lists#'!$BL$3:$BM$7,2,FALSE),"")</f>
        <v>1</v>
      </c>
      <c r="AX1968" s="52" t="e">
        <f>VLOOKUP(AQ1968,'#Location List#'!$D$3:$K$150,4,FALSE)</f>
        <v>#N/A</v>
      </c>
      <c r="AY1968" s="273" t="e">
        <f>VLOOKUP(AX1968,'#Location List#'!$Z$3:$AA$13,2,FALSE)</f>
        <v>#N/A</v>
      </c>
      <c r="AZ1968" s="126" t="e">
        <f>VLOOKUP($AT1968,'#Input Lists#'!$L$3:$S$1033,6,FALSE)</f>
        <v>#N/A</v>
      </c>
      <c r="BA1968" s="239" t="e">
        <f>VLOOKUP($AT1968,'#Input Lists#'!$L$3:$S$833,7,FALSE)</f>
        <v>#N/A</v>
      </c>
      <c r="BB1968" s="239" t="e">
        <f>VLOOKUP($AT1968,'#Input Lists#'!$L$3:$S$833,8,FALSE)</f>
        <v>#N/A</v>
      </c>
      <c r="BC1968" s="91" t="str">
        <f t="shared" si="188"/>
        <v/>
      </c>
      <c r="BD1968" s="91" t="str">
        <f t="shared" si="189"/>
        <v/>
      </c>
      <c r="BE1968" s="15" t="str">
        <f t="shared" si="190"/>
        <v/>
      </c>
      <c r="BF1968" s="92" t="str">
        <f t="shared" si="191"/>
        <v>No Sighting Date</v>
      </c>
    </row>
    <row r="1969" spans="1:58" x14ac:dyDescent="0.25">
      <c r="A1969" s="118">
        <v>1964</v>
      </c>
      <c r="B1969" s="119"/>
      <c r="C1969" s="120"/>
      <c r="D1969" s="121"/>
      <c r="E1969" s="121"/>
      <c r="F1969" s="236"/>
      <c r="G1969" s="122" t="str">
        <f>IFERROR(VLOOKUP(F1969,'#Location List#'!$U$3:$V$1154,2,FALSE),"")</f>
        <v/>
      </c>
      <c r="H1969" s="120"/>
      <c r="I1969" s="120"/>
      <c r="J1969" s="120"/>
      <c r="K1969" s="120"/>
      <c r="L1969" s="120"/>
      <c r="M1969" s="120"/>
      <c r="N1969" s="120"/>
      <c r="O1969" s="120"/>
      <c r="P1969" s="120"/>
      <c r="Q1969" s="120"/>
      <c r="R1969" s="120"/>
      <c r="S1969" s="120"/>
      <c r="T1969" s="205">
        <f t="shared" si="186"/>
        <v>0</v>
      </c>
      <c r="U1969" s="205">
        <f t="shared" si="187"/>
        <v>0</v>
      </c>
      <c r="V1969" s="210"/>
      <c r="W1969" s="210"/>
      <c r="X1969" s="23" t="str">
        <f>IFERROR(VLOOKUP(AT1969,'#Input Lists#'!$L$3:$AH$833,3,FALSE)," ")</f>
        <v xml:space="preserve"> </v>
      </c>
      <c r="Y1969" s="23" t="str">
        <f>IFERROR(VLOOKUP(AT1969,'#Input Lists#'!$L$3:$AH$833,5,FALSE)," ")</f>
        <v xml:space="preserve"> </v>
      </c>
      <c r="Z1969" s="206" t="str">
        <f>IFERROR(VLOOKUP(AT1969,'#Input Lists#'!$L$3:$AH$833,9,FALSE)," ")</f>
        <v xml:space="preserve"> </v>
      </c>
      <c r="AA1969" s="119" t="s">
        <v>1527</v>
      </c>
      <c r="AB1969" s="120"/>
      <c r="AC1969" s="123"/>
      <c r="AD1969" s="123"/>
      <c r="AE1969" s="123"/>
      <c r="AF1969" s="123"/>
      <c r="AG1969" s="123"/>
      <c r="AH1969" s="123"/>
      <c r="AI1969" s="123"/>
      <c r="AJ1969" s="123"/>
      <c r="AK1969" s="123"/>
      <c r="AL1969" s="123"/>
      <c r="AM1969" s="123"/>
      <c r="AN1969" s="123"/>
      <c r="AO1969" s="123"/>
      <c r="AP1969" s="120"/>
      <c r="AQ1969" s="125" t="str">
        <f>IFERROR(VLOOKUP(G1969,'#Location List#'!$C$3:$D$150,2,FALSE),"")</f>
        <v/>
      </c>
      <c r="AR1969" s="125" t="str">
        <f>IFERROR(VLOOKUP(F1969,'#Location List#'!$Q$3:$R$1154,2,FALSE),"")</f>
        <v/>
      </c>
      <c r="AS1969" s="125" t="str">
        <f>IFERROR(VLOOKUP(V1969,'#Input Lists#'!$B$3:$D$46,3,FALSE),"")</f>
        <v/>
      </c>
      <c r="AT1969" s="125" t="str">
        <f>IFERROR(VLOOKUP(CONCATENATE(V1969," ",W1969),'#Input Lists#'!$K$3:$L$827,2,FALSE),"")</f>
        <v/>
      </c>
      <c r="AU1969" s="125">
        <f>IFERROR(VLOOKUP(AA1969,'#Input Lists#'!$BU$3:$BV$8,2,FALSE),"")</f>
        <v>1</v>
      </c>
      <c r="AV1969" s="118" t="str">
        <f>IFERROR(VLOOKUP(AB1969,'#Input Lists#'!$BO$3:$BP$9,2,FALSE),"")</f>
        <v/>
      </c>
      <c r="AW1969" s="118">
        <f>IFERROR(VLOOKUP(AC1969,'#Input Lists#'!$BL$3:$BM$7,2,FALSE),"")</f>
        <v>1</v>
      </c>
      <c r="AX1969" s="52" t="e">
        <f>VLOOKUP(AQ1969,'#Location List#'!$D$3:$K$150,4,FALSE)</f>
        <v>#N/A</v>
      </c>
      <c r="AY1969" s="273" t="e">
        <f>VLOOKUP(AX1969,'#Location List#'!$Z$3:$AA$13,2,FALSE)</f>
        <v>#N/A</v>
      </c>
      <c r="AZ1969" s="126" t="e">
        <f>VLOOKUP($AT1969,'#Input Lists#'!$L$3:$S$1033,6,FALSE)</f>
        <v>#N/A</v>
      </c>
      <c r="BA1969" s="239" t="e">
        <f>VLOOKUP($AT1969,'#Input Lists#'!$L$3:$S$833,7,FALSE)</f>
        <v>#N/A</v>
      </c>
      <c r="BB1969" s="239" t="e">
        <f>VLOOKUP($AT1969,'#Input Lists#'!$L$3:$S$833,8,FALSE)</f>
        <v>#N/A</v>
      </c>
      <c r="BC1969" s="91" t="str">
        <f t="shared" si="188"/>
        <v/>
      </c>
      <c r="BD1969" s="91" t="str">
        <f t="shared" si="189"/>
        <v/>
      </c>
      <c r="BE1969" s="15" t="str">
        <f t="shared" si="190"/>
        <v/>
      </c>
      <c r="BF1969" s="92" t="str">
        <f t="shared" si="191"/>
        <v>No Sighting Date</v>
      </c>
    </row>
    <row r="1970" spans="1:58" x14ac:dyDescent="0.25">
      <c r="A1970" s="118">
        <v>1965</v>
      </c>
      <c r="B1970" s="119"/>
      <c r="C1970" s="120"/>
      <c r="D1970" s="121"/>
      <c r="E1970" s="121"/>
      <c r="F1970" s="236"/>
      <c r="G1970" s="122" t="str">
        <f>IFERROR(VLOOKUP(F1970,'#Location List#'!$U$3:$V$1154,2,FALSE),"")</f>
        <v/>
      </c>
      <c r="H1970" s="120"/>
      <c r="I1970" s="120"/>
      <c r="J1970" s="120"/>
      <c r="K1970" s="120"/>
      <c r="L1970" s="120"/>
      <c r="M1970" s="120"/>
      <c r="N1970" s="120"/>
      <c r="O1970" s="120"/>
      <c r="P1970" s="120"/>
      <c r="Q1970" s="120"/>
      <c r="R1970" s="120"/>
      <c r="S1970" s="120"/>
      <c r="T1970" s="205">
        <f t="shared" si="186"/>
        <v>0</v>
      </c>
      <c r="U1970" s="205">
        <f t="shared" si="187"/>
        <v>0</v>
      </c>
      <c r="V1970" s="210"/>
      <c r="W1970" s="210"/>
      <c r="X1970" s="23" t="str">
        <f>IFERROR(VLOOKUP(AT1970,'#Input Lists#'!$L$3:$AH$833,3,FALSE)," ")</f>
        <v xml:space="preserve"> </v>
      </c>
      <c r="Y1970" s="23" t="str">
        <f>IFERROR(VLOOKUP(AT1970,'#Input Lists#'!$L$3:$AH$833,5,FALSE)," ")</f>
        <v xml:space="preserve"> </v>
      </c>
      <c r="Z1970" s="206" t="str">
        <f>IFERROR(VLOOKUP(AT1970,'#Input Lists#'!$L$3:$AH$833,9,FALSE)," ")</f>
        <v xml:space="preserve"> </v>
      </c>
      <c r="AA1970" s="119" t="s">
        <v>1527</v>
      </c>
      <c r="AB1970" s="120"/>
      <c r="AC1970" s="123"/>
      <c r="AD1970" s="123"/>
      <c r="AE1970" s="123"/>
      <c r="AF1970" s="123"/>
      <c r="AG1970" s="123"/>
      <c r="AH1970" s="123"/>
      <c r="AI1970" s="123"/>
      <c r="AJ1970" s="123"/>
      <c r="AK1970" s="123"/>
      <c r="AL1970" s="123"/>
      <c r="AM1970" s="123"/>
      <c r="AN1970" s="123"/>
      <c r="AO1970" s="123"/>
      <c r="AP1970" s="120"/>
      <c r="AQ1970" s="125" t="str">
        <f>IFERROR(VLOOKUP(G1970,'#Location List#'!$C$3:$D$150,2,FALSE),"")</f>
        <v/>
      </c>
      <c r="AR1970" s="125" t="str">
        <f>IFERROR(VLOOKUP(F1970,'#Location List#'!$Q$3:$R$1154,2,FALSE),"")</f>
        <v/>
      </c>
      <c r="AS1970" s="125" t="str">
        <f>IFERROR(VLOOKUP(V1970,'#Input Lists#'!$B$3:$D$46,3,FALSE),"")</f>
        <v/>
      </c>
      <c r="AT1970" s="125" t="str">
        <f>IFERROR(VLOOKUP(CONCATENATE(V1970," ",W1970),'#Input Lists#'!$K$3:$L$827,2,FALSE),"")</f>
        <v/>
      </c>
      <c r="AU1970" s="125">
        <f>IFERROR(VLOOKUP(AA1970,'#Input Lists#'!$BU$3:$BV$8,2,FALSE),"")</f>
        <v>1</v>
      </c>
      <c r="AV1970" s="118" t="str">
        <f>IFERROR(VLOOKUP(AB1970,'#Input Lists#'!$BO$3:$BP$9,2,FALSE),"")</f>
        <v/>
      </c>
      <c r="AW1970" s="118">
        <f>IFERROR(VLOOKUP(AC1970,'#Input Lists#'!$BL$3:$BM$7,2,FALSE),"")</f>
        <v>1</v>
      </c>
      <c r="AX1970" s="52" t="e">
        <f>VLOOKUP(AQ1970,'#Location List#'!$D$3:$K$150,4,FALSE)</f>
        <v>#N/A</v>
      </c>
      <c r="AY1970" s="273" t="e">
        <f>VLOOKUP(AX1970,'#Location List#'!$Z$3:$AA$13,2,FALSE)</f>
        <v>#N/A</v>
      </c>
      <c r="AZ1970" s="126" t="e">
        <f>VLOOKUP($AT1970,'#Input Lists#'!$L$3:$S$1033,6,FALSE)</f>
        <v>#N/A</v>
      </c>
      <c r="BA1970" s="239" t="e">
        <f>VLOOKUP($AT1970,'#Input Lists#'!$L$3:$S$833,7,FALSE)</f>
        <v>#N/A</v>
      </c>
      <c r="BB1970" s="239" t="e">
        <f>VLOOKUP($AT1970,'#Input Lists#'!$L$3:$S$833,8,FALSE)</f>
        <v>#N/A</v>
      </c>
      <c r="BC1970" s="91" t="str">
        <f t="shared" si="188"/>
        <v/>
      </c>
      <c r="BD1970" s="91" t="str">
        <f t="shared" si="189"/>
        <v/>
      </c>
      <c r="BE1970" s="15" t="str">
        <f t="shared" si="190"/>
        <v/>
      </c>
      <c r="BF1970" s="92" t="str">
        <f t="shared" si="191"/>
        <v>No Sighting Date</v>
      </c>
    </row>
    <row r="1971" spans="1:58" x14ac:dyDescent="0.25">
      <c r="A1971" s="118">
        <v>1966</v>
      </c>
      <c r="B1971" s="119"/>
      <c r="C1971" s="120"/>
      <c r="D1971" s="121"/>
      <c r="E1971" s="121"/>
      <c r="F1971" s="236"/>
      <c r="G1971" s="122" t="str">
        <f>IFERROR(VLOOKUP(F1971,'#Location List#'!$U$3:$V$1154,2,FALSE),"")</f>
        <v/>
      </c>
      <c r="H1971" s="120"/>
      <c r="I1971" s="120"/>
      <c r="J1971" s="120"/>
      <c r="K1971" s="120"/>
      <c r="L1971" s="120"/>
      <c r="M1971" s="120"/>
      <c r="N1971" s="120"/>
      <c r="O1971" s="120"/>
      <c r="P1971" s="120"/>
      <c r="Q1971" s="120"/>
      <c r="R1971" s="120"/>
      <c r="S1971" s="120"/>
      <c r="T1971" s="205">
        <f t="shared" si="186"/>
        <v>0</v>
      </c>
      <c r="U1971" s="205">
        <f t="shared" si="187"/>
        <v>0</v>
      </c>
      <c r="V1971" s="210"/>
      <c r="W1971" s="210"/>
      <c r="X1971" s="23" t="str">
        <f>IFERROR(VLOOKUP(AT1971,'#Input Lists#'!$L$3:$AH$833,3,FALSE)," ")</f>
        <v xml:space="preserve"> </v>
      </c>
      <c r="Y1971" s="23" t="str">
        <f>IFERROR(VLOOKUP(AT1971,'#Input Lists#'!$L$3:$AH$833,5,FALSE)," ")</f>
        <v xml:space="preserve"> </v>
      </c>
      <c r="Z1971" s="206" t="str">
        <f>IFERROR(VLOOKUP(AT1971,'#Input Lists#'!$L$3:$AH$833,9,FALSE)," ")</f>
        <v xml:space="preserve"> </v>
      </c>
      <c r="AA1971" s="119" t="s">
        <v>1527</v>
      </c>
      <c r="AB1971" s="120"/>
      <c r="AC1971" s="123"/>
      <c r="AD1971" s="123"/>
      <c r="AE1971" s="123"/>
      <c r="AF1971" s="123"/>
      <c r="AG1971" s="123"/>
      <c r="AH1971" s="123"/>
      <c r="AI1971" s="123"/>
      <c r="AJ1971" s="123"/>
      <c r="AK1971" s="123"/>
      <c r="AL1971" s="123"/>
      <c r="AM1971" s="123"/>
      <c r="AN1971" s="123"/>
      <c r="AO1971" s="123"/>
      <c r="AP1971" s="120"/>
      <c r="AQ1971" s="125" t="str">
        <f>IFERROR(VLOOKUP(G1971,'#Location List#'!$C$3:$D$150,2,FALSE),"")</f>
        <v/>
      </c>
      <c r="AR1971" s="125" t="str">
        <f>IFERROR(VLOOKUP(F1971,'#Location List#'!$Q$3:$R$1154,2,FALSE),"")</f>
        <v/>
      </c>
      <c r="AS1971" s="125" t="str">
        <f>IFERROR(VLOOKUP(V1971,'#Input Lists#'!$B$3:$D$46,3,FALSE),"")</f>
        <v/>
      </c>
      <c r="AT1971" s="125" t="str">
        <f>IFERROR(VLOOKUP(CONCATENATE(V1971," ",W1971),'#Input Lists#'!$K$3:$L$827,2,FALSE),"")</f>
        <v/>
      </c>
      <c r="AU1971" s="125">
        <f>IFERROR(VLOOKUP(AA1971,'#Input Lists#'!$BU$3:$BV$8,2,FALSE),"")</f>
        <v>1</v>
      </c>
      <c r="AV1971" s="118" t="str">
        <f>IFERROR(VLOOKUP(AB1971,'#Input Lists#'!$BO$3:$BP$9,2,FALSE),"")</f>
        <v/>
      </c>
      <c r="AW1971" s="118">
        <f>IFERROR(VLOOKUP(AC1971,'#Input Lists#'!$BL$3:$BM$7,2,FALSE),"")</f>
        <v>1</v>
      </c>
      <c r="AX1971" s="52" t="e">
        <f>VLOOKUP(AQ1971,'#Location List#'!$D$3:$K$150,4,FALSE)</f>
        <v>#N/A</v>
      </c>
      <c r="AY1971" s="273" t="e">
        <f>VLOOKUP(AX1971,'#Location List#'!$Z$3:$AA$13,2,FALSE)</f>
        <v>#N/A</v>
      </c>
      <c r="AZ1971" s="126" t="e">
        <f>VLOOKUP($AT1971,'#Input Lists#'!$L$3:$S$1033,6,FALSE)</f>
        <v>#N/A</v>
      </c>
      <c r="BA1971" s="239" t="e">
        <f>VLOOKUP($AT1971,'#Input Lists#'!$L$3:$S$833,7,FALSE)</f>
        <v>#N/A</v>
      </c>
      <c r="BB1971" s="239" t="e">
        <f>VLOOKUP($AT1971,'#Input Lists#'!$L$3:$S$833,8,FALSE)</f>
        <v>#N/A</v>
      </c>
      <c r="BC1971" s="91" t="str">
        <f t="shared" si="188"/>
        <v/>
      </c>
      <c r="BD1971" s="91" t="str">
        <f t="shared" si="189"/>
        <v/>
      </c>
      <c r="BE1971" s="15" t="str">
        <f t="shared" si="190"/>
        <v/>
      </c>
      <c r="BF1971" s="92" t="str">
        <f t="shared" si="191"/>
        <v>No Sighting Date</v>
      </c>
    </row>
    <row r="1972" spans="1:58" x14ac:dyDescent="0.25">
      <c r="A1972" s="118">
        <v>1967</v>
      </c>
      <c r="B1972" s="119"/>
      <c r="C1972" s="120"/>
      <c r="D1972" s="121"/>
      <c r="E1972" s="121"/>
      <c r="F1972" s="236"/>
      <c r="G1972" s="122" t="str">
        <f>IFERROR(VLOOKUP(F1972,'#Location List#'!$U$3:$V$1154,2,FALSE),"")</f>
        <v/>
      </c>
      <c r="H1972" s="120"/>
      <c r="I1972" s="120"/>
      <c r="J1972" s="120"/>
      <c r="K1972" s="120"/>
      <c r="L1972" s="120"/>
      <c r="M1972" s="120"/>
      <c r="N1972" s="120"/>
      <c r="O1972" s="120"/>
      <c r="P1972" s="120"/>
      <c r="Q1972" s="120"/>
      <c r="R1972" s="120"/>
      <c r="S1972" s="120"/>
      <c r="T1972" s="205">
        <f t="shared" si="186"/>
        <v>0</v>
      </c>
      <c r="U1972" s="205">
        <f t="shared" si="187"/>
        <v>0</v>
      </c>
      <c r="V1972" s="210"/>
      <c r="W1972" s="210"/>
      <c r="X1972" s="23" t="str">
        <f>IFERROR(VLOOKUP(AT1972,'#Input Lists#'!$L$3:$AH$833,3,FALSE)," ")</f>
        <v xml:space="preserve"> </v>
      </c>
      <c r="Y1972" s="23" t="str">
        <f>IFERROR(VLOOKUP(AT1972,'#Input Lists#'!$L$3:$AH$833,5,FALSE)," ")</f>
        <v xml:space="preserve"> </v>
      </c>
      <c r="Z1972" s="206" t="str">
        <f>IFERROR(VLOOKUP(AT1972,'#Input Lists#'!$L$3:$AH$833,9,FALSE)," ")</f>
        <v xml:space="preserve"> </v>
      </c>
      <c r="AA1972" s="119" t="s">
        <v>1527</v>
      </c>
      <c r="AB1972" s="120"/>
      <c r="AC1972" s="123"/>
      <c r="AD1972" s="123"/>
      <c r="AE1972" s="123"/>
      <c r="AF1972" s="123"/>
      <c r="AG1972" s="123"/>
      <c r="AH1972" s="123"/>
      <c r="AI1972" s="123"/>
      <c r="AJ1972" s="123"/>
      <c r="AK1972" s="123"/>
      <c r="AL1972" s="123"/>
      <c r="AM1972" s="123"/>
      <c r="AN1972" s="123"/>
      <c r="AO1972" s="123"/>
      <c r="AP1972" s="120"/>
      <c r="AQ1972" s="125" t="str">
        <f>IFERROR(VLOOKUP(G1972,'#Location List#'!$C$3:$D$150,2,FALSE),"")</f>
        <v/>
      </c>
      <c r="AR1972" s="125" t="str">
        <f>IFERROR(VLOOKUP(F1972,'#Location List#'!$Q$3:$R$1154,2,FALSE),"")</f>
        <v/>
      </c>
      <c r="AS1972" s="125" t="str">
        <f>IFERROR(VLOOKUP(V1972,'#Input Lists#'!$B$3:$D$46,3,FALSE),"")</f>
        <v/>
      </c>
      <c r="AT1972" s="125" t="str">
        <f>IFERROR(VLOOKUP(CONCATENATE(V1972," ",W1972),'#Input Lists#'!$K$3:$L$827,2,FALSE),"")</f>
        <v/>
      </c>
      <c r="AU1972" s="125">
        <f>IFERROR(VLOOKUP(AA1972,'#Input Lists#'!$BU$3:$BV$8,2,FALSE),"")</f>
        <v>1</v>
      </c>
      <c r="AV1972" s="118" t="str">
        <f>IFERROR(VLOOKUP(AB1972,'#Input Lists#'!$BO$3:$BP$9,2,FALSE),"")</f>
        <v/>
      </c>
      <c r="AW1972" s="118">
        <f>IFERROR(VLOOKUP(AC1972,'#Input Lists#'!$BL$3:$BM$7,2,FALSE),"")</f>
        <v>1</v>
      </c>
      <c r="AX1972" s="52" t="e">
        <f>VLOOKUP(AQ1972,'#Location List#'!$D$3:$K$150,4,FALSE)</f>
        <v>#N/A</v>
      </c>
      <c r="AY1972" s="273" t="e">
        <f>VLOOKUP(AX1972,'#Location List#'!$Z$3:$AA$13,2,FALSE)</f>
        <v>#N/A</v>
      </c>
      <c r="AZ1972" s="126" t="e">
        <f>VLOOKUP($AT1972,'#Input Lists#'!$L$3:$S$1033,6,FALSE)</f>
        <v>#N/A</v>
      </c>
      <c r="BA1972" s="239" t="e">
        <f>VLOOKUP($AT1972,'#Input Lists#'!$L$3:$S$833,7,FALSE)</f>
        <v>#N/A</v>
      </c>
      <c r="BB1972" s="239" t="e">
        <f>VLOOKUP($AT1972,'#Input Lists#'!$L$3:$S$833,8,FALSE)</f>
        <v>#N/A</v>
      </c>
      <c r="BC1972" s="91" t="str">
        <f t="shared" si="188"/>
        <v/>
      </c>
      <c r="BD1972" s="91" t="str">
        <f t="shared" si="189"/>
        <v/>
      </c>
      <c r="BE1972" s="15" t="str">
        <f t="shared" si="190"/>
        <v/>
      </c>
      <c r="BF1972" s="92" t="str">
        <f t="shared" si="191"/>
        <v>No Sighting Date</v>
      </c>
    </row>
    <row r="1973" spans="1:58" x14ac:dyDescent="0.25">
      <c r="A1973" s="118">
        <v>1968</v>
      </c>
      <c r="B1973" s="119"/>
      <c r="C1973" s="120"/>
      <c r="D1973" s="121"/>
      <c r="E1973" s="121"/>
      <c r="F1973" s="236"/>
      <c r="G1973" s="122" t="str">
        <f>IFERROR(VLOOKUP(F1973,'#Location List#'!$U$3:$V$1154,2,FALSE),"")</f>
        <v/>
      </c>
      <c r="H1973" s="120"/>
      <c r="I1973" s="120"/>
      <c r="J1973" s="120"/>
      <c r="K1973" s="120"/>
      <c r="L1973" s="120"/>
      <c r="M1973" s="120"/>
      <c r="N1973" s="120"/>
      <c r="O1973" s="120"/>
      <c r="P1973" s="120"/>
      <c r="Q1973" s="120"/>
      <c r="R1973" s="120"/>
      <c r="S1973" s="120"/>
      <c r="T1973" s="205">
        <f t="shared" si="186"/>
        <v>0</v>
      </c>
      <c r="U1973" s="205">
        <f t="shared" si="187"/>
        <v>0</v>
      </c>
      <c r="V1973" s="210"/>
      <c r="W1973" s="210"/>
      <c r="X1973" s="23" t="str">
        <f>IFERROR(VLOOKUP(AT1973,'#Input Lists#'!$L$3:$AH$833,3,FALSE)," ")</f>
        <v xml:space="preserve"> </v>
      </c>
      <c r="Y1973" s="23" t="str">
        <f>IFERROR(VLOOKUP(AT1973,'#Input Lists#'!$L$3:$AH$833,5,FALSE)," ")</f>
        <v xml:space="preserve"> </v>
      </c>
      <c r="Z1973" s="206" t="str">
        <f>IFERROR(VLOOKUP(AT1973,'#Input Lists#'!$L$3:$AH$833,9,FALSE)," ")</f>
        <v xml:space="preserve"> </v>
      </c>
      <c r="AA1973" s="119" t="s">
        <v>1527</v>
      </c>
      <c r="AB1973" s="120"/>
      <c r="AC1973" s="123"/>
      <c r="AD1973" s="123"/>
      <c r="AE1973" s="123"/>
      <c r="AF1973" s="123"/>
      <c r="AG1973" s="123"/>
      <c r="AH1973" s="123"/>
      <c r="AI1973" s="123"/>
      <c r="AJ1973" s="123"/>
      <c r="AK1973" s="123"/>
      <c r="AL1973" s="123"/>
      <c r="AM1973" s="123"/>
      <c r="AN1973" s="123"/>
      <c r="AO1973" s="123"/>
      <c r="AP1973" s="120"/>
      <c r="AQ1973" s="125" t="str">
        <f>IFERROR(VLOOKUP(G1973,'#Location List#'!$C$3:$D$150,2,FALSE),"")</f>
        <v/>
      </c>
      <c r="AR1973" s="125" t="str">
        <f>IFERROR(VLOOKUP(F1973,'#Location List#'!$Q$3:$R$1154,2,FALSE),"")</f>
        <v/>
      </c>
      <c r="AS1973" s="125" t="str">
        <f>IFERROR(VLOOKUP(V1973,'#Input Lists#'!$B$3:$D$46,3,FALSE),"")</f>
        <v/>
      </c>
      <c r="AT1973" s="125" t="str">
        <f>IFERROR(VLOOKUP(CONCATENATE(V1973," ",W1973),'#Input Lists#'!$K$3:$L$827,2,FALSE),"")</f>
        <v/>
      </c>
      <c r="AU1973" s="125">
        <f>IFERROR(VLOOKUP(AA1973,'#Input Lists#'!$BU$3:$BV$8,2,FALSE),"")</f>
        <v>1</v>
      </c>
      <c r="AV1973" s="118" t="str">
        <f>IFERROR(VLOOKUP(AB1973,'#Input Lists#'!$BO$3:$BP$9,2,FALSE),"")</f>
        <v/>
      </c>
      <c r="AW1973" s="118">
        <f>IFERROR(VLOOKUP(AC1973,'#Input Lists#'!$BL$3:$BM$7,2,FALSE),"")</f>
        <v>1</v>
      </c>
      <c r="AX1973" s="52" t="e">
        <f>VLOOKUP(AQ1973,'#Location List#'!$D$3:$K$150,4,FALSE)</f>
        <v>#N/A</v>
      </c>
      <c r="AY1973" s="273" t="e">
        <f>VLOOKUP(AX1973,'#Location List#'!$Z$3:$AA$13,2,FALSE)</f>
        <v>#N/A</v>
      </c>
      <c r="AZ1973" s="126" t="e">
        <f>VLOOKUP($AT1973,'#Input Lists#'!$L$3:$S$1033,6,FALSE)</f>
        <v>#N/A</v>
      </c>
      <c r="BA1973" s="239" t="e">
        <f>VLOOKUP($AT1973,'#Input Lists#'!$L$3:$S$833,7,FALSE)</f>
        <v>#N/A</v>
      </c>
      <c r="BB1973" s="239" t="e">
        <f>VLOOKUP($AT1973,'#Input Lists#'!$L$3:$S$833,8,FALSE)</f>
        <v>#N/A</v>
      </c>
      <c r="BC1973" s="91" t="str">
        <f t="shared" si="188"/>
        <v/>
      </c>
      <c r="BD1973" s="91" t="str">
        <f t="shared" si="189"/>
        <v/>
      </c>
      <c r="BE1973" s="15" t="str">
        <f t="shared" si="190"/>
        <v/>
      </c>
      <c r="BF1973" s="92" t="str">
        <f t="shared" si="191"/>
        <v>No Sighting Date</v>
      </c>
    </row>
    <row r="1974" spans="1:58" x14ac:dyDescent="0.25">
      <c r="A1974" s="118">
        <v>1969</v>
      </c>
      <c r="B1974" s="119"/>
      <c r="C1974" s="120"/>
      <c r="D1974" s="121"/>
      <c r="E1974" s="121"/>
      <c r="F1974" s="236"/>
      <c r="G1974" s="122" t="str">
        <f>IFERROR(VLOOKUP(F1974,'#Location List#'!$U$3:$V$1154,2,FALSE),"")</f>
        <v/>
      </c>
      <c r="H1974" s="120"/>
      <c r="I1974" s="120"/>
      <c r="J1974" s="120"/>
      <c r="K1974" s="120"/>
      <c r="L1974" s="120"/>
      <c r="M1974" s="120"/>
      <c r="N1974" s="120"/>
      <c r="O1974" s="120"/>
      <c r="P1974" s="120"/>
      <c r="Q1974" s="120"/>
      <c r="R1974" s="120"/>
      <c r="S1974" s="120"/>
      <c r="T1974" s="205">
        <f t="shared" si="186"/>
        <v>0</v>
      </c>
      <c r="U1974" s="205">
        <f t="shared" si="187"/>
        <v>0</v>
      </c>
      <c r="V1974" s="210"/>
      <c r="W1974" s="210"/>
      <c r="X1974" s="23" t="str">
        <f>IFERROR(VLOOKUP(AT1974,'#Input Lists#'!$L$3:$AH$833,3,FALSE)," ")</f>
        <v xml:space="preserve"> </v>
      </c>
      <c r="Y1974" s="23" t="str">
        <f>IFERROR(VLOOKUP(AT1974,'#Input Lists#'!$L$3:$AH$833,5,FALSE)," ")</f>
        <v xml:space="preserve"> </v>
      </c>
      <c r="Z1974" s="206" t="str">
        <f>IFERROR(VLOOKUP(AT1974,'#Input Lists#'!$L$3:$AH$833,9,FALSE)," ")</f>
        <v xml:space="preserve"> </v>
      </c>
      <c r="AA1974" s="119" t="s">
        <v>1527</v>
      </c>
      <c r="AB1974" s="120"/>
      <c r="AC1974" s="123"/>
      <c r="AD1974" s="123"/>
      <c r="AE1974" s="123"/>
      <c r="AF1974" s="123"/>
      <c r="AG1974" s="123"/>
      <c r="AH1974" s="123"/>
      <c r="AI1974" s="123"/>
      <c r="AJ1974" s="123"/>
      <c r="AK1974" s="123"/>
      <c r="AL1974" s="123"/>
      <c r="AM1974" s="123"/>
      <c r="AN1974" s="123"/>
      <c r="AO1974" s="123"/>
      <c r="AP1974" s="120"/>
      <c r="AQ1974" s="125" t="str">
        <f>IFERROR(VLOOKUP(G1974,'#Location List#'!$C$3:$D$150,2,FALSE),"")</f>
        <v/>
      </c>
      <c r="AR1974" s="125" t="str">
        <f>IFERROR(VLOOKUP(F1974,'#Location List#'!$Q$3:$R$1154,2,FALSE),"")</f>
        <v/>
      </c>
      <c r="AS1974" s="125" t="str">
        <f>IFERROR(VLOOKUP(V1974,'#Input Lists#'!$B$3:$D$46,3,FALSE),"")</f>
        <v/>
      </c>
      <c r="AT1974" s="125" t="str">
        <f>IFERROR(VLOOKUP(CONCATENATE(V1974," ",W1974),'#Input Lists#'!$K$3:$L$827,2,FALSE),"")</f>
        <v/>
      </c>
      <c r="AU1974" s="125">
        <f>IFERROR(VLOOKUP(AA1974,'#Input Lists#'!$BU$3:$BV$8,2,FALSE),"")</f>
        <v>1</v>
      </c>
      <c r="AV1974" s="118" t="str">
        <f>IFERROR(VLOOKUP(AB1974,'#Input Lists#'!$BO$3:$BP$9,2,FALSE),"")</f>
        <v/>
      </c>
      <c r="AW1974" s="118">
        <f>IFERROR(VLOOKUP(AC1974,'#Input Lists#'!$BL$3:$BM$7,2,FALSE),"")</f>
        <v>1</v>
      </c>
      <c r="AX1974" s="52" t="e">
        <f>VLOOKUP(AQ1974,'#Location List#'!$D$3:$K$150,4,FALSE)</f>
        <v>#N/A</v>
      </c>
      <c r="AY1974" s="273" t="e">
        <f>VLOOKUP(AX1974,'#Location List#'!$Z$3:$AA$13,2,FALSE)</f>
        <v>#N/A</v>
      </c>
      <c r="AZ1974" s="126" t="e">
        <f>VLOOKUP($AT1974,'#Input Lists#'!$L$3:$S$1033,6,FALSE)</f>
        <v>#N/A</v>
      </c>
      <c r="BA1974" s="239" t="e">
        <f>VLOOKUP($AT1974,'#Input Lists#'!$L$3:$S$833,7,FALSE)</f>
        <v>#N/A</v>
      </c>
      <c r="BB1974" s="239" t="e">
        <f>VLOOKUP($AT1974,'#Input Lists#'!$L$3:$S$833,8,FALSE)</f>
        <v>#N/A</v>
      </c>
      <c r="BC1974" s="91" t="str">
        <f t="shared" si="188"/>
        <v/>
      </c>
      <c r="BD1974" s="91" t="str">
        <f t="shared" si="189"/>
        <v/>
      </c>
      <c r="BE1974" s="15" t="str">
        <f t="shared" si="190"/>
        <v/>
      </c>
      <c r="BF1974" s="92" t="str">
        <f t="shared" si="191"/>
        <v>No Sighting Date</v>
      </c>
    </row>
    <row r="1975" spans="1:58" x14ac:dyDescent="0.25">
      <c r="A1975" s="118">
        <v>1970</v>
      </c>
      <c r="B1975" s="119"/>
      <c r="C1975" s="120"/>
      <c r="D1975" s="121"/>
      <c r="E1975" s="121"/>
      <c r="F1975" s="236"/>
      <c r="G1975" s="122" t="str">
        <f>IFERROR(VLOOKUP(F1975,'#Location List#'!$U$3:$V$1154,2,FALSE),"")</f>
        <v/>
      </c>
      <c r="H1975" s="120"/>
      <c r="I1975" s="120"/>
      <c r="J1975" s="120"/>
      <c r="K1975" s="120"/>
      <c r="L1975" s="120"/>
      <c r="M1975" s="120"/>
      <c r="N1975" s="120"/>
      <c r="O1975" s="120"/>
      <c r="P1975" s="120"/>
      <c r="Q1975" s="120"/>
      <c r="R1975" s="120"/>
      <c r="S1975" s="120"/>
      <c r="T1975" s="205">
        <f t="shared" si="186"/>
        <v>0</v>
      </c>
      <c r="U1975" s="205">
        <f t="shared" si="187"/>
        <v>0</v>
      </c>
      <c r="V1975" s="210"/>
      <c r="W1975" s="210"/>
      <c r="X1975" s="23" t="str">
        <f>IFERROR(VLOOKUP(AT1975,'#Input Lists#'!$L$3:$AH$833,3,FALSE)," ")</f>
        <v xml:space="preserve"> </v>
      </c>
      <c r="Y1975" s="23" t="str">
        <f>IFERROR(VLOOKUP(AT1975,'#Input Lists#'!$L$3:$AH$833,5,FALSE)," ")</f>
        <v xml:space="preserve"> </v>
      </c>
      <c r="Z1975" s="206" t="str">
        <f>IFERROR(VLOOKUP(AT1975,'#Input Lists#'!$L$3:$AH$833,9,FALSE)," ")</f>
        <v xml:space="preserve"> </v>
      </c>
      <c r="AA1975" s="119" t="s">
        <v>1527</v>
      </c>
      <c r="AB1975" s="120"/>
      <c r="AC1975" s="123"/>
      <c r="AD1975" s="123"/>
      <c r="AE1975" s="123"/>
      <c r="AF1975" s="123"/>
      <c r="AG1975" s="123"/>
      <c r="AH1975" s="123"/>
      <c r="AI1975" s="123"/>
      <c r="AJ1975" s="123"/>
      <c r="AK1975" s="123"/>
      <c r="AL1975" s="123"/>
      <c r="AM1975" s="123"/>
      <c r="AN1975" s="123"/>
      <c r="AO1975" s="123"/>
      <c r="AP1975" s="120"/>
      <c r="AQ1975" s="125" t="str">
        <f>IFERROR(VLOOKUP(G1975,'#Location List#'!$C$3:$D$150,2,FALSE),"")</f>
        <v/>
      </c>
      <c r="AR1975" s="125" t="str">
        <f>IFERROR(VLOOKUP(F1975,'#Location List#'!$Q$3:$R$1154,2,FALSE),"")</f>
        <v/>
      </c>
      <c r="AS1975" s="125" t="str">
        <f>IFERROR(VLOOKUP(V1975,'#Input Lists#'!$B$3:$D$46,3,FALSE),"")</f>
        <v/>
      </c>
      <c r="AT1975" s="125" t="str">
        <f>IFERROR(VLOOKUP(CONCATENATE(V1975," ",W1975),'#Input Lists#'!$K$3:$L$827,2,FALSE),"")</f>
        <v/>
      </c>
      <c r="AU1975" s="125">
        <f>IFERROR(VLOOKUP(AA1975,'#Input Lists#'!$BU$3:$BV$8,2,FALSE),"")</f>
        <v>1</v>
      </c>
      <c r="AV1975" s="118" t="str">
        <f>IFERROR(VLOOKUP(AB1975,'#Input Lists#'!$BO$3:$BP$9,2,FALSE),"")</f>
        <v/>
      </c>
      <c r="AW1975" s="118">
        <f>IFERROR(VLOOKUP(AC1975,'#Input Lists#'!$BL$3:$BM$7,2,FALSE),"")</f>
        <v>1</v>
      </c>
      <c r="AX1975" s="52" t="e">
        <f>VLOOKUP(AQ1975,'#Location List#'!$D$3:$K$150,4,FALSE)</f>
        <v>#N/A</v>
      </c>
      <c r="AY1975" s="273" t="e">
        <f>VLOOKUP(AX1975,'#Location List#'!$Z$3:$AA$13,2,FALSE)</f>
        <v>#N/A</v>
      </c>
      <c r="AZ1975" s="126" t="e">
        <f>VLOOKUP($AT1975,'#Input Lists#'!$L$3:$S$1033,6,FALSE)</f>
        <v>#N/A</v>
      </c>
      <c r="BA1975" s="239" t="e">
        <f>VLOOKUP($AT1975,'#Input Lists#'!$L$3:$S$833,7,FALSE)</f>
        <v>#N/A</v>
      </c>
      <c r="BB1975" s="239" t="e">
        <f>VLOOKUP($AT1975,'#Input Lists#'!$L$3:$S$833,8,FALSE)</f>
        <v>#N/A</v>
      </c>
      <c r="BC1975" s="91" t="str">
        <f t="shared" si="188"/>
        <v/>
      </c>
      <c r="BD1975" s="91" t="str">
        <f t="shared" si="189"/>
        <v/>
      </c>
      <c r="BE1975" s="15" t="str">
        <f t="shared" si="190"/>
        <v/>
      </c>
      <c r="BF1975" s="92" t="str">
        <f t="shared" si="191"/>
        <v>No Sighting Date</v>
      </c>
    </row>
    <row r="1976" spans="1:58" x14ac:dyDescent="0.25">
      <c r="A1976" s="118">
        <v>1971</v>
      </c>
      <c r="B1976" s="119"/>
      <c r="C1976" s="120"/>
      <c r="D1976" s="121"/>
      <c r="E1976" s="121"/>
      <c r="F1976" s="236"/>
      <c r="G1976" s="122" t="str">
        <f>IFERROR(VLOOKUP(F1976,'#Location List#'!$U$3:$V$1154,2,FALSE),"")</f>
        <v/>
      </c>
      <c r="H1976" s="120"/>
      <c r="I1976" s="120"/>
      <c r="J1976" s="120"/>
      <c r="K1976" s="120"/>
      <c r="L1976" s="120"/>
      <c r="M1976" s="120"/>
      <c r="N1976" s="120"/>
      <c r="O1976" s="120"/>
      <c r="P1976" s="120"/>
      <c r="Q1976" s="120"/>
      <c r="R1976" s="120"/>
      <c r="S1976" s="120"/>
      <c r="T1976" s="205">
        <f t="shared" si="186"/>
        <v>0</v>
      </c>
      <c r="U1976" s="205">
        <f t="shared" si="187"/>
        <v>0</v>
      </c>
      <c r="V1976" s="210"/>
      <c r="W1976" s="210"/>
      <c r="X1976" s="23" t="str">
        <f>IFERROR(VLOOKUP(AT1976,'#Input Lists#'!$L$3:$AH$833,3,FALSE)," ")</f>
        <v xml:space="preserve"> </v>
      </c>
      <c r="Y1976" s="23" t="str">
        <f>IFERROR(VLOOKUP(AT1976,'#Input Lists#'!$L$3:$AH$833,5,FALSE)," ")</f>
        <v xml:space="preserve"> </v>
      </c>
      <c r="Z1976" s="206" t="str">
        <f>IFERROR(VLOOKUP(AT1976,'#Input Lists#'!$L$3:$AH$833,9,FALSE)," ")</f>
        <v xml:space="preserve"> </v>
      </c>
      <c r="AA1976" s="119" t="s">
        <v>1527</v>
      </c>
      <c r="AB1976" s="120"/>
      <c r="AC1976" s="123"/>
      <c r="AD1976" s="123"/>
      <c r="AE1976" s="123"/>
      <c r="AF1976" s="123"/>
      <c r="AG1976" s="123"/>
      <c r="AH1976" s="123"/>
      <c r="AI1976" s="123"/>
      <c r="AJ1976" s="123"/>
      <c r="AK1976" s="123"/>
      <c r="AL1976" s="123"/>
      <c r="AM1976" s="123"/>
      <c r="AN1976" s="123"/>
      <c r="AO1976" s="123"/>
      <c r="AP1976" s="120"/>
      <c r="AQ1976" s="125" t="str">
        <f>IFERROR(VLOOKUP(G1976,'#Location List#'!$C$3:$D$150,2,FALSE),"")</f>
        <v/>
      </c>
      <c r="AR1976" s="125" t="str">
        <f>IFERROR(VLOOKUP(F1976,'#Location List#'!$Q$3:$R$1154,2,FALSE),"")</f>
        <v/>
      </c>
      <c r="AS1976" s="125" t="str">
        <f>IFERROR(VLOOKUP(V1976,'#Input Lists#'!$B$3:$D$46,3,FALSE),"")</f>
        <v/>
      </c>
      <c r="AT1976" s="125" t="str">
        <f>IFERROR(VLOOKUP(CONCATENATE(V1976," ",W1976),'#Input Lists#'!$K$3:$L$827,2,FALSE),"")</f>
        <v/>
      </c>
      <c r="AU1976" s="125">
        <f>IFERROR(VLOOKUP(AA1976,'#Input Lists#'!$BU$3:$BV$8,2,FALSE),"")</f>
        <v>1</v>
      </c>
      <c r="AV1976" s="118" t="str">
        <f>IFERROR(VLOOKUP(AB1976,'#Input Lists#'!$BO$3:$BP$9,2,FALSE),"")</f>
        <v/>
      </c>
      <c r="AW1976" s="118">
        <f>IFERROR(VLOOKUP(AC1976,'#Input Lists#'!$BL$3:$BM$7,2,FALSE),"")</f>
        <v>1</v>
      </c>
      <c r="AX1976" s="52" t="e">
        <f>VLOOKUP(AQ1976,'#Location List#'!$D$3:$K$150,4,FALSE)</f>
        <v>#N/A</v>
      </c>
      <c r="AY1976" s="273" t="e">
        <f>VLOOKUP(AX1976,'#Location List#'!$Z$3:$AA$13,2,FALSE)</f>
        <v>#N/A</v>
      </c>
      <c r="AZ1976" s="126" t="e">
        <f>VLOOKUP($AT1976,'#Input Lists#'!$L$3:$S$1033,6,FALSE)</f>
        <v>#N/A</v>
      </c>
      <c r="BA1976" s="239" t="e">
        <f>VLOOKUP($AT1976,'#Input Lists#'!$L$3:$S$833,7,FALSE)</f>
        <v>#N/A</v>
      </c>
      <c r="BB1976" s="239" t="e">
        <f>VLOOKUP($AT1976,'#Input Lists#'!$L$3:$S$833,8,FALSE)</f>
        <v>#N/A</v>
      </c>
      <c r="BC1976" s="91" t="str">
        <f t="shared" si="188"/>
        <v/>
      </c>
      <c r="BD1976" s="91" t="str">
        <f t="shared" si="189"/>
        <v/>
      </c>
      <c r="BE1976" s="15" t="str">
        <f t="shared" si="190"/>
        <v/>
      </c>
      <c r="BF1976" s="92" t="str">
        <f t="shared" si="191"/>
        <v>No Sighting Date</v>
      </c>
    </row>
    <row r="1977" spans="1:58" x14ac:dyDescent="0.25">
      <c r="A1977" s="118">
        <v>1972</v>
      </c>
      <c r="B1977" s="119"/>
      <c r="C1977" s="120"/>
      <c r="D1977" s="121"/>
      <c r="E1977" s="121"/>
      <c r="F1977" s="236"/>
      <c r="G1977" s="122" t="str">
        <f>IFERROR(VLOOKUP(F1977,'#Location List#'!$U$3:$V$1154,2,FALSE),"")</f>
        <v/>
      </c>
      <c r="H1977" s="120"/>
      <c r="I1977" s="120"/>
      <c r="J1977" s="120"/>
      <c r="K1977" s="120"/>
      <c r="L1977" s="120"/>
      <c r="M1977" s="120"/>
      <c r="N1977" s="120"/>
      <c r="O1977" s="120"/>
      <c r="P1977" s="120"/>
      <c r="Q1977" s="120"/>
      <c r="R1977" s="120"/>
      <c r="S1977" s="120"/>
      <c r="T1977" s="205">
        <f t="shared" si="186"/>
        <v>0</v>
      </c>
      <c r="U1977" s="205">
        <f t="shared" si="187"/>
        <v>0</v>
      </c>
      <c r="V1977" s="210"/>
      <c r="W1977" s="210"/>
      <c r="X1977" s="23" t="str">
        <f>IFERROR(VLOOKUP(AT1977,'#Input Lists#'!$L$3:$AH$833,3,FALSE)," ")</f>
        <v xml:space="preserve"> </v>
      </c>
      <c r="Y1977" s="23" t="str">
        <f>IFERROR(VLOOKUP(AT1977,'#Input Lists#'!$L$3:$AH$833,5,FALSE)," ")</f>
        <v xml:space="preserve"> </v>
      </c>
      <c r="Z1977" s="206" t="str">
        <f>IFERROR(VLOOKUP(AT1977,'#Input Lists#'!$L$3:$AH$833,9,FALSE)," ")</f>
        <v xml:space="preserve"> </v>
      </c>
      <c r="AA1977" s="119" t="s">
        <v>1527</v>
      </c>
      <c r="AB1977" s="120"/>
      <c r="AC1977" s="123"/>
      <c r="AD1977" s="123"/>
      <c r="AE1977" s="123"/>
      <c r="AF1977" s="123"/>
      <c r="AG1977" s="123"/>
      <c r="AH1977" s="123"/>
      <c r="AI1977" s="123"/>
      <c r="AJ1977" s="123"/>
      <c r="AK1977" s="123"/>
      <c r="AL1977" s="123"/>
      <c r="AM1977" s="123"/>
      <c r="AN1977" s="123"/>
      <c r="AO1977" s="123"/>
      <c r="AP1977" s="120"/>
      <c r="AQ1977" s="125" t="str">
        <f>IFERROR(VLOOKUP(G1977,'#Location List#'!$C$3:$D$150,2,FALSE),"")</f>
        <v/>
      </c>
      <c r="AR1977" s="125" t="str">
        <f>IFERROR(VLOOKUP(F1977,'#Location List#'!$Q$3:$R$1154,2,FALSE),"")</f>
        <v/>
      </c>
      <c r="AS1977" s="125" t="str">
        <f>IFERROR(VLOOKUP(V1977,'#Input Lists#'!$B$3:$D$46,3,FALSE),"")</f>
        <v/>
      </c>
      <c r="AT1977" s="125" t="str">
        <f>IFERROR(VLOOKUP(CONCATENATE(V1977," ",W1977),'#Input Lists#'!$K$3:$L$827,2,FALSE),"")</f>
        <v/>
      </c>
      <c r="AU1977" s="125">
        <f>IFERROR(VLOOKUP(AA1977,'#Input Lists#'!$BU$3:$BV$8,2,FALSE),"")</f>
        <v>1</v>
      </c>
      <c r="AV1977" s="118" t="str">
        <f>IFERROR(VLOOKUP(AB1977,'#Input Lists#'!$BO$3:$BP$9,2,FALSE),"")</f>
        <v/>
      </c>
      <c r="AW1977" s="118">
        <f>IFERROR(VLOOKUP(AC1977,'#Input Lists#'!$BL$3:$BM$7,2,FALSE),"")</f>
        <v>1</v>
      </c>
      <c r="AX1977" s="52" t="e">
        <f>VLOOKUP(AQ1977,'#Location List#'!$D$3:$K$150,4,FALSE)</f>
        <v>#N/A</v>
      </c>
      <c r="AY1977" s="273" t="e">
        <f>VLOOKUP(AX1977,'#Location List#'!$Z$3:$AA$13,2,FALSE)</f>
        <v>#N/A</v>
      </c>
      <c r="AZ1977" s="126" t="e">
        <f>VLOOKUP($AT1977,'#Input Lists#'!$L$3:$S$1033,6,FALSE)</f>
        <v>#N/A</v>
      </c>
      <c r="BA1977" s="239" t="e">
        <f>VLOOKUP($AT1977,'#Input Lists#'!$L$3:$S$833,7,FALSE)</f>
        <v>#N/A</v>
      </c>
      <c r="BB1977" s="239" t="e">
        <f>VLOOKUP($AT1977,'#Input Lists#'!$L$3:$S$833,8,FALSE)</f>
        <v>#N/A</v>
      </c>
      <c r="BC1977" s="91" t="str">
        <f t="shared" si="188"/>
        <v/>
      </c>
      <c r="BD1977" s="91" t="str">
        <f t="shared" si="189"/>
        <v/>
      </c>
      <c r="BE1977" s="15" t="str">
        <f t="shared" si="190"/>
        <v/>
      </c>
      <c r="BF1977" s="92" t="str">
        <f t="shared" si="191"/>
        <v>No Sighting Date</v>
      </c>
    </row>
    <row r="1978" spans="1:58" x14ac:dyDescent="0.25">
      <c r="A1978" s="118">
        <v>1973</v>
      </c>
      <c r="B1978" s="119"/>
      <c r="C1978" s="120"/>
      <c r="D1978" s="121"/>
      <c r="E1978" s="121"/>
      <c r="F1978" s="236"/>
      <c r="G1978" s="122" t="str">
        <f>IFERROR(VLOOKUP(F1978,'#Location List#'!$U$3:$V$1154,2,FALSE),"")</f>
        <v/>
      </c>
      <c r="H1978" s="120"/>
      <c r="I1978" s="120"/>
      <c r="J1978" s="120"/>
      <c r="K1978" s="120"/>
      <c r="L1978" s="120"/>
      <c r="M1978" s="120"/>
      <c r="N1978" s="120"/>
      <c r="O1978" s="120"/>
      <c r="P1978" s="120"/>
      <c r="Q1978" s="120"/>
      <c r="R1978" s="120"/>
      <c r="S1978" s="120"/>
      <c r="T1978" s="205">
        <f t="shared" si="186"/>
        <v>0</v>
      </c>
      <c r="U1978" s="205">
        <f t="shared" si="187"/>
        <v>0</v>
      </c>
      <c r="V1978" s="210"/>
      <c r="W1978" s="210"/>
      <c r="X1978" s="23" t="str">
        <f>IFERROR(VLOOKUP(AT1978,'#Input Lists#'!$L$3:$AH$833,3,FALSE)," ")</f>
        <v xml:space="preserve"> </v>
      </c>
      <c r="Y1978" s="23" t="str">
        <f>IFERROR(VLOOKUP(AT1978,'#Input Lists#'!$L$3:$AH$833,5,FALSE)," ")</f>
        <v xml:space="preserve"> </v>
      </c>
      <c r="Z1978" s="206" t="str">
        <f>IFERROR(VLOOKUP(AT1978,'#Input Lists#'!$L$3:$AH$833,9,FALSE)," ")</f>
        <v xml:space="preserve"> </v>
      </c>
      <c r="AA1978" s="119" t="s">
        <v>1527</v>
      </c>
      <c r="AB1978" s="120"/>
      <c r="AC1978" s="123"/>
      <c r="AD1978" s="123"/>
      <c r="AE1978" s="123"/>
      <c r="AF1978" s="123"/>
      <c r="AG1978" s="123"/>
      <c r="AH1978" s="123"/>
      <c r="AI1978" s="123"/>
      <c r="AJ1978" s="123"/>
      <c r="AK1978" s="123"/>
      <c r="AL1978" s="123"/>
      <c r="AM1978" s="123"/>
      <c r="AN1978" s="123"/>
      <c r="AO1978" s="123"/>
      <c r="AP1978" s="120"/>
      <c r="AQ1978" s="125" t="str">
        <f>IFERROR(VLOOKUP(G1978,'#Location List#'!$C$3:$D$150,2,FALSE),"")</f>
        <v/>
      </c>
      <c r="AR1978" s="125" t="str">
        <f>IFERROR(VLOOKUP(F1978,'#Location List#'!$Q$3:$R$1154,2,FALSE),"")</f>
        <v/>
      </c>
      <c r="AS1978" s="125" t="str">
        <f>IFERROR(VLOOKUP(V1978,'#Input Lists#'!$B$3:$D$46,3,FALSE),"")</f>
        <v/>
      </c>
      <c r="AT1978" s="125" t="str">
        <f>IFERROR(VLOOKUP(CONCATENATE(V1978," ",W1978),'#Input Lists#'!$K$3:$L$827,2,FALSE),"")</f>
        <v/>
      </c>
      <c r="AU1978" s="125">
        <f>IFERROR(VLOOKUP(AA1978,'#Input Lists#'!$BU$3:$BV$8,2,FALSE),"")</f>
        <v>1</v>
      </c>
      <c r="AV1978" s="118" t="str">
        <f>IFERROR(VLOOKUP(AB1978,'#Input Lists#'!$BO$3:$BP$9,2,FALSE),"")</f>
        <v/>
      </c>
      <c r="AW1978" s="118">
        <f>IFERROR(VLOOKUP(AC1978,'#Input Lists#'!$BL$3:$BM$7,2,FALSE),"")</f>
        <v>1</v>
      </c>
      <c r="AX1978" s="52" t="e">
        <f>VLOOKUP(AQ1978,'#Location List#'!$D$3:$K$150,4,FALSE)</f>
        <v>#N/A</v>
      </c>
      <c r="AY1978" s="273" t="e">
        <f>VLOOKUP(AX1978,'#Location List#'!$Z$3:$AA$13,2,FALSE)</f>
        <v>#N/A</v>
      </c>
      <c r="AZ1978" s="126" t="e">
        <f>VLOOKUP($AT1978,'#Input Lists#'!$L$3:$S$1033,6,FALSE)</f>
        <v>#N/A</v>
      </c>
      <c r="BA1978" s="239" t="e">
        <f>VLOOKUP($AT1978,'#Input Lists#'!$L$3:$S$833,7,FALSE)</f>
        <v>#N/A</v>
      </c>
      <c r="BB1978" s="239" t="e">
        <f>VLOOKUP($AT1978,'#Input Lists#'!$L$3:$S$833,8,FALSE)</f>
        <v>#N/A</v>
      </c>
      <c r="BC1978" s="91" t="str">
        <f t="shared" si="188"/>
        <v/>
      </c>
      <c r="BD1978" s="91" t="str">
        <f t="shared" si="189"/>
        <v/>
      </c>
      <c r="BE1978" s="15" t="str">
        <f t="shared" si="190"/>
        <v/>
      </c>
      <c r="BF1978" s="92" t="str">
        <f t="shared" si="191"/>
        <v>No Sighting Date</v>
      </c>
    </row>
    <row r="1979" spans="1:58" x14ac:dyDescent="0.25">
      <c r="A1979" s="118">
        <v>1974</v>
      </c>
      <c r="B1979" s="119"/>
      <c r="C1979" s="120"/>
      <c r="D1979" s="121"/>
      <c r="E1979" s="121"/>
      <c r="F1979" s="236"/>
      <c r="G1979" s="122" t="str">
        <f>IFERROR(VLOOKUP(F1979,'#Location List#'!$U$3:$V$1154,2,FALSE),"")</f>
        <v/>
      </c>
      <c r="H1979" s="120"/>
      <c r="I1979" s="120"/>
      <c r="J1979" s="120"/>
      <c r="K1979" s="120"/>
      <c r="L1979" s="120"/>
      <c r="M1979" s="120"/>
      <c r="N1979" s="120"/>
      <c r="O1979" s="120"/>
      <c r="P1979" s="120"/>
      <c r="Q1979" s="120"/>
      <c r="R1979" s="120"/>
      <c r="S1979" s="120"/>
      <c r="T1979" s="205">
        <f t="shared" si="186"/>
        <v>0</v>
      </c>
      <c r="U1979" s="205">
        <f t="shared" si="187"/>
        <v>0</v>
      </c>
      <c r="V1979" s="210"/>
      <c r="W1979" s="210"/>
      <c r="X1979" s="23" t="str">
        <f>IFERROR(VLOOKUP(AT1979,'#Input Lists#'!$L$3:$AH$833,3,FALSE)," ")</f>
        <v xml:space="preserve"> </v>
      </c>
      <c r="Y1979" s="23" t="str">
        <f>IFERROR(VLOOKUP(AT1979,'#Input Lists#'!$L$3:$AH$833,5,FALSE)," ")</f>
        <v xml:space="preserve"> </v>
      </c>
      <c r="Z1979" s="206" t="str">
        <f>IFERROR(VLOOKUP(AT1979,'#Input Lists#'!$L$3:$AH$833,9,FALSE)," ")</f>
        <v xml:space="preserve"> </v>
      </c>
      <c r="AA1979" s="119" t="s">
        <v>1527</v>
      </c>
      <c r="AB1979" s="120"/>
      <c r="AC1979" s="123"/>
      <c r="AD1979" s="123"/>
      <c r="AE1979" s="123"/>
      <c r="AF1979" s="123"/>
      <c r="AG1979" s="123"/>
      <c r="AH1979" s="123"/>
      <c r="AI1979" s="123"/>
      <c r="AJ1979" s="123"/>
      <c r="AK1979" s="123"/>
      <c r="AL1979" s="123"/>
      <c r="AM1979" s="123"/>
      <c r="AN1979" s="123"/>
      <c r="AO1979" s="123"/>
      <c r="AP1979" s="120"/>
      <c r="AQ1979" s="125" t="str">
        <f>IFERROR(VLOOKUP(G1979,'#Location List#'!$C$3:$D$150,2,FALSE),"")</f>
        <v/>
      </c>
      <c r="AR1979" s="125" t="str">
        <f>IFERROR(VLOOKUP(F1979,'#Location List#'!$Q$3:$R$1154,2,FALSE),"")</f>
        <v/>
      </c>
      <c r="AS1979" s="125" t="str">
        <f>IFERROR(VLOOKUP(V1979,'#Input Lists#'!$B$3:$D$46,3,FALSE),"")</f>
        <v/>
      </c>
      <c r="AT1979" s="125" t="str">
        <f>IFERROR(VLOOKUP(CONCATENATE(V1979," ",W1979),'#Input Lists#'!$K$3:$L$827,2,FALSE),"")</f>
        <v/>
      </c>
      <c r="AU1979" s="125">
        <f>IFERROR(VLOOKUP(AA1979,'#Input Lists#'!$BU$3:$BV$8,2,FALSE),"")</f>
        <v>1</v>
      </c>
      <c r="AV1979" s="118" t="str">
        <f>IFERROR(VLOOKUP(AB1979,'#Input Lists#'!$BO$3:$BP$9,2,FALSE),"")</f>
        <v/>
      </c>
      <c r="AW1979" s="118">
        <f>IFERROR(VLOOKUP(AC1979,'#Input Lists#'!$BL$3:$BM$7,2,FALSE),"")</f>
        <v>1</v>
      </c>
      <c r="AX1979" s="52" t="e">
        <f>VLOOKUP(AQ1979,'#Location List#'!$D$3:$K$150,4,FALSE)</f>
        <v>#N/A</v>
      </c>
      <c r="AY1979" s="273" t="e">
        <f>VLOOKUP(AX1979,'#Location List#'!$Z$3:$AA$13,2,FALSE)</f>
        <v>#N/A</v>
      </c>
      <c r="AZ1979" s="126" t="e">
        <f>VLOOKUP($AT1979,'#Input Lists#'!$L$3:$S$1033,6,FALSE)</f>
        <v>#N/A</v>
      </c>
      <c r="BA1979" s="239" t="e">
        <f>VLOOKUP($AT1979,'#Input Lists#'!$L$3:$S$833,7,FALSE)</f>
        <v>#N/A</v>
      </c>
      <c r="BB1979" s="239" t="e">
        <f>VLOOKUP($AT1979,'#Input Lists#'!$L$3:$S$833,8,FALSE)</f>
        <v>#N/A</v>
      </c>
      <c r="BC1979" s="91" t="str">
        <f t="shared" si="188"/>
        <v/>
      </c>
      <c r="BD1979" s="91" t="str">
        <f t="shared" si="189"/>
        <v/>
      </c>
      <c r="BE1979" s="15" t="str">
        <f t="shared" si="190"/>
        <v/>
      </c>
      <c r="BF1979" s="92" t="str">
        <f t="shared" si="191"/>
        <v>No Sighting Date</v>
      </c>
    </row>
    <row r="1980" spans="1:58" x14ac:dyDescent="0.25">
      <c r="A1980" s="118">
        <v>1975</v>
      </c>
      <c r="B1980" s="119"/>
      <c r="C1980" s="120"/>
      <c r="D1980" s="121"/>
      <c r="E1980" s="121"/>
      <c r="F1980" s="236"/>
      <c r="G1980" s="122" t="str">
        <f>IFERROR(VLOOKUP(F1980,'#Location List#'!$U$3:$V$1154,2,FALSE),"")</f>
        <v/>
      </c>
      <c r="H1980" s="120"/>
      <c r="I1980" s="120"/>
      <c r="J1980" s="120"/>
      <c r="K1980" s="120"/>
      <c r="L1980" s="120"/>
      <c r="M1980" s="120"/>
      <c r="N1980" s="120"/>
      <c r="O1980" s="120"/>
      <c r="P1980" s="120"/>
      <c r="Q1980" s="120"/>
      <c r="R1980" s="120"/>
      <c r="S1980" s="120"/>
      <c r="T1980" s="205">
        <f t="shared" si="186"/>
        <v>0</v>
      </c>
      <c r="U1980" s="205">
        <f t="shared" si="187"/>
        <v>0</v>
      </c>
      <c r="V1980" s="210"/>
      <c r="W1980" s="210"/>
      <c r="X1980" s="23" t="str">
        <f>IFERROR(VLOOKUP(AT1980,'#Input Lists#'!$L$3:$AH$833,3,FALSE)," ")</f>
        <v xml:space="preserve"> </v>
      </c>
      <c r="Y1980" s="23" t="str">
        <f>IFERROR(VLOOKUP(AT1980,'#Input Lists#'!$L$3:$AH$833,5,FALSE)," ")</f>
        <v xml:space="preserve"> </v>
      </c>
      <c r="Z1980" s="206" t="str">
        <f>IFERROR(VLOOKUP(AT1980,'#Input Lists#'!$L$3:$AH$833,9,FALSE)," ")</f>
        <v xml:space="preserve"> </v>
      </c>
      <c r="AA1980" s="119" t="s">
        <v>1527</v>
      </c>
      <c r="AB1980" s="120"/>
      <c r="AC1980" s="123"/>
      <c r="AD1980" s="123"/>
      <c r="AE1980" s="123"/>
      <c r="AF1980" s="123"/>
      <c r="AG1980" s="123"/>
      <c r="AH1980" s="123"/>
      <c r="AI1980" s="123"/>
      <c r="AJ1980" s="123"/>
      <c r="AK1980" s="123"/>
      <c r="AL1980" s="123"/>
      <c r="AM1980" s="123"/>
      <c r="AN1980" s="123"/>
      <c r="AO1980" s="123"/>
      <c r="AP1980" s="120"/>
      <c r="AQ1980" s="125" t="str">
        <f>IFERROR(VLOOKUP(G1980,'#Location List#'!$C$3:$D$150,2,FALSE),"")</f>
        <v/>
      </c>
      <c r="AR1980" s="125" t="str">
        <f>IFERROR(VLOOKUP(F1980,'#Location List#'!$Q$3:$R$1154,2,FALSE),"")</f>
        <v/>
      </c>
      <c r="AS1980" s="125" t="str">
        <f>IFERROR(VLOOKUP(V1980,'#Input Lists#'!$B$3:$D$46,3,FALSE),"")</f>
        <v/>
      </c>
      <c r="AT1980" s="125" t="str">
        <f>IFERROR(VLOOKUP(CONCATENATE(V1980," ",W1980),'#Input Lists#'!$K$3:$L$827,2,FALSE),"")</f>
        <v/>
      </c>
      <c r="AU1980" s="125">
        <f>IFERROR(VLOOKUP(AA1980,'#Input Lists#'!$BU$3:$BV$8,2,FALSE),"")</f>
        <v>1</v>
      </c>
      <c r="AV1980" s="118" t="str">
        <f>IFERROR(VLOOKUP(AB1980,'#Input Lists#'!$BO$3:$BP$9,2,FALSE),"")</f>
        <v/>
      </c>
      <c r="AW1980" s="118">
        <f>IFERROR(VLOOKUP(AC1980,'#Input Lists#'!$BL$3:$BM$7,2,FALSE),"")</f>
        <v>1</v>
      </c>
      <c r="AX1980" s="52" t="e">
        <f>VLOOKUP(AQ1980,'#Location List#'!$D$3:$K$150,4,FALSE)</f>
        <v>#N/A</v>
      </c>
      <c r="AY1980" s="273" t="e">
        <f>VLOOKUP(AX1980,'#Location List#'!$Z$3:$AA$13,2,FALSE)</f>
        <v>#N/A</v>
      </c>
      <c r="AZ1980" s="126" t="e">
        <f>VLOOKUP($AT1980,'#Input Lists#'!$L$3:$S$1033,6,FALSE)</f>
        <v>#N/A</v>
      </c>
      <c r="BA1980" s="239" t="e">
        <f>VLOOKUP($AT1980,'#Input Lists#'!$L$3:$S$833,7,FALSE)</f>
        <v>#N/A</v>
      </c>
      <c r="BB1980" s="239" t="e">
        <f>VLOOKUP($AT1980,'#Input Lists#'!$L$3:$S$833,8,FALSE)</f>
        <v>#N/A</v>
      </c>
      <c r="BC1980" s="91" t="str">
        <f t="shared" si="188"/>
        <v/>
      </c>
      <c r="BD1980" s="91" t="str">
        <f t="shared" si="189"/>
        <v/>
      </c>
      <c r="BE1980" s="15" t="str">
        <f t="shared" si="190"/>
        <v/>
      </c>
      <c r="BF1980" s="92" t="str">
        <f t="shared" si="191"/>
        <v>No Sighting Date</v>
      </c>
    </row>
    <row r="1981" spans="1:58" x14ac:dyDescent="0.25">
      <c r="A1981" s="118">
        <v>1976</v>
      </c>
      <c r="B1981" s="119"/>
      <c r="C1981" s="120"/>
      <c r="D1981" s="121"/>
      <c r="E1981" s="121"/>
      <c r="F1981" s="236"/>
      <c r="G1981" s="122" t="str">
        <f>IFERROR(VLOOKUP(F1981,'#Location List#'!$U$3:$V$1154,2,FALSE),"")</f>
        <v/>
      </c>
      <c r="H1981" s="120"/>
      <c r="I1981" s="120"/>
      <c r="J1981" s="120"/>
      <c r="K1981" s="120"/>
      <c r="L1981" s="120"/>
      <c r="M1981" s="120"/>
      <c r="N1981" s="120"/>
      <c r="O1981" s="120"/>
      <c r="P1981" s="120"/>
      <c r="Q1981" s="120"/>
      <c r="R1981" s="120"/>
      <c r="S1981" s="120"/>
      <c r="T1981" s="205">
        <f t="shared" si="186"/>
        <v>0</v>
      </c>
      <c r="U1981" s="205">
        <f t="shared" si="187"/>
        <v>0</v>
      </c>
      <c r="V1981" s="210"/>
      <c r="W1981" s="210"/>
      <c r="X1981" s="23" t="str">
        <f>IFERROR(VLOOKUP(AT1981,'#Input Lists#'!$L$3:$AH$833,3,FALSE)," ")</f>
        <v xml:space="preserve"> </v>
      </c>
      <c r="Y1981" s="23" t="str">
        <f>IFERROR(VLOOKUP(AT1981,'#Input Lists#'!$L$3:$AH$833,5,FALSE)," ")</f>
        <v xml:space="preserve"> </v>
      </c>
      <c r="Z1981" s="206" t="str">
        <f>IFERROR(VLOOKUP(AT1981,'#Input Lists#'!$L$3:$AH$833,9,FALSE)," ")</f>
        <v xml:space="preserve"> </v>
      </c>
      <c r="AA1981" s="119" t="s">
        <v>1527</v>
      </c>
      <c r="AB1981" s="120"/>
      <c r="AC1981" s="123"/>
      <c r="AD1981" s="123"/>
      <c r="AE1981" s="123"/>
      <c r="AF1981" s="123"/>
      <c r="AG1981" s="123"/>
      <c r="AH1981" s="123"/>
      <c r="AI1981" s="123"/>
      <c r="AJ1981" s="123"/>
      <c r="AK1981" s="123"/>
      <c r="AL1981" s="123"/>
      <c r="AM1981" s="123"/>
      <c r="AN1981" s="123"/>
      <c r="AO1981" s="123"/>
      <c r="AP1981" s="120"/>
      <c r="AQ1981" s="125" t="str">
        <f>IFERROR(VLOOKUP(G1981,'#Location List#'!$C$3:$D$150,2,FALSE),"")</f>
        <v/>
      </c>
      <c r="AR1981" s="125" t="str">
        <f>IFERROR(VLOOKUP(F1981,'#Location List#'!$Q$3:$R$1154,2,FALSE),"")</f>
        <v/>
      </c>
      <c r="AS1981" s="125" t="str">
        <f>IFERROR(VLOOKUP(V1981,'#Input Lists#'!$B$3:$D$46,3,FALSE),"")</f>
        <v/>
      </c>
      <c r="AT1981" s="125" t="str">
        <f>IFERROR(VLOOKUP(CONCATENATE(V1981," ",W1981),'#Input Lists#'!$K$3:$L$827,2,FALSE),"")</f>
        <v/>
      </c>
      <c r="AU1981" s="125">
        <f>IFERROR(VLOOKUP(AA1981,'#Input Lists#'!$BU$3:$BV$8,2,FALSE),"")</f>
        <v>1</v>
      </c>
      <c r="AV1981" s="118" t="str">
        <f>IFERROR(VLOOKUP(AB1981,'#Input Lists#'!$BO$3:$BP$9,2,FALSE),"")</f>
        <v/>
      </c>
      <c r="AW1981" s="118">
        <f>IFERROR(VLOOKUP(AC1981,'#Input Lists#'!$BL$3:$BM$7,2,FALSE),"")</f>
        <v>1</v>
      </c>
      <c r="AX1981" s="52" t="e">
        <f>VLOOKUP(AQ1981,'#Location List#'!$D$3:$K$150,4,FALSE)</f>
        <v>#N/A</v>
      </c>
      <c r="AY1981" s="273" t="e">
        <f>VLOOKUP(AX1981,'#Location List#'!$Z$3:$AA$13,2,FALSE)</f>
        <v>#N/A</v>
      </c>
      <c r="AZ1981" s="126" t="e">
        <f>VLOOKUP($AT1981,'#Input Lists#'!$L$3:$S$1033,6,FALSE)</f>
        <v>#N/A</v>
      </c>
      <c r="BA1981" s="239" t="e">
        <f>VLOOKUP($AT1981,'#Input Lists#'!$L$3:$S$833,7,FALSE)</f>
        <v>#N/A</v>
      </c>
      <c r="BB1981" s="239" t="e">
        <f>VLOOKUP($AT1981,'#Input Lists#'!$L$3:$S$833,8,FALSE)</f>
        <v>#N/A</v>
      </c>
      <c r="BC1981" s="91" t="str">
        <f t="shared" si="188"/>
        <v/>
      </c>
      <c r="BD1981" s="91" t="str">
        <f t="shared" si="189"/>
        <v/>
      </c>
      <c r="BE1981" s="15" t="str">
        <f t="shared" si="190"/>
        <v/>
      </c>
      <c r="BF1981" s="92" t="str">
        <f t="shared" si="191"/>
        <v>No Sighting Date</v>
      </c>
    </row>
    <row r="1982" spans="1:58" x14ac:dyDescent="0.25">
      <c r="A1982" s="118">
        <v>1977</v>
      </c>
      <c r="B1982" s="119"/>
      <c r="C1982" s="120"/>
      <c r="D1982" s="121"/>
      <c r="E1982" s="121"/>
      <c r="F1982" s="236"/>
      <c r="G1982" s="122" t="str">
        <f>IFERROR(VLOOKUP(F1982,'#Location List#'!$U$3:$V$1154,2,FALSE),"")</f>
        <v/>
      </c>
      <c r="H1982" s="120"/>
      <c r="I1982" s="120"/>
      <c r="J1982" s="120"/>
      <c r="K1982" s="120"/>
      <c r="L1982" s="120"/>
      <c r="M1982" s="120"/>
      <c r="N1982" s="120"/>
      <c r="O1982" s="120"/>
      <c r="P1982" s="120"/>
      <c r="Q1982" s="120"/>
      <c r="R1982" s="120"/>
      <c r="S1982" s="120"/>
      <c r="T1982" s="205">
        <f t="shared" si="186"/>
        <v>0</v>
      </c>
      <c r="U1982" s="205">
        <f t="shared" si="187"/>
        <v>0</v>
      </c>
      <c r="V1982" s="210"/>
      <c r="W1982" s="210"/>
      <c r="X1982" s="23" t="str">
        <f>IFERROR(VLOOKUP(AT1982,'#Input Lists#'!$L$3:$AH$833,3,FALSE)," ")</f>
        <v xml:space="preserve"> </v>
      </c>
      <c r="Y1982" s="23" t="str">
        <f>IFERROR(VLOOKUP(AT1982,'#Input Lists#'!$L$3:$AH$833,5,FALSE)," ")</f>
        <v xml:space="preserve"> </v>
      </c>
      <c r="Z1982" s="206" t="str">
        <f>IFERROR(VLOOKUP(AT1982,'#Input Lists#'!$L$3:$AH$833,9,FALSE)," ")</f>
        <v xml:space="preserve"> </v>
      </c>
      <c r="AA1982" s="119" t="s">
        <v>1527</v>
      </c>
      <c r="AB1982" s="120"/>
      <c r="AC1982" s="123"/>
      <c r="AD1982" s="123"/>
      <c r="AE1982" s="123"/>
      <c r="AF1982" s="123"/>
      <c r="AG1982" s="123"/>
      <c r="AH1982" s="123"/>
      <c r="AI1982" s="123"/>
      <c r="AJ1982" s="123"/>
      <c r="AK1982" s="123"/>
      <c r="AL1982" s="123"/>
      <c r="AM1982" s="123"/>
      <c r="AN1982" s="123"/>
      <c r="AO1982" s="123"/>
      <c r="AP1982" s="120"/>
      <c r="AQ1982" s="125" t="str">
        <f>IFERROR(VLOOKUP(G1982,'#Location List#'!$C$3:$D$150,2,FALSE),"")</f>
        <v/>
      </c>
      <c r="AR1982" s="125" t="str">
        <f>IFERROR(VLOOKUP(F1982,'#Location List#'!$Q$3:$R$1154,2,FALSE),"")</f>
        <v/>
      </c>
      <c r="AS1982" s="125" t="str">
        <f>IFERROR(VLOOKUP(V1982,'#Input Lists#'!$B$3:$D$46,3,FALSE),"")</f>
        <v/>
      </c>
      <c r="AT1982" s="125" t="str">
        <f>IFERROR(VLOOKUP(CONCATENATE(V1982," ",W1982),'#Input Lists#'!$K$3:$L$827,2,FALSE),"")</f>
        <v/>
      </c>
      <c r="AU1982" s="125">
        <f>IFERROR(VLOOKUP(AA1982,'#Input Lists#'!$BU$3:$BV$8,2,FALSE),"")</f>
        <v>1</v>
      </c>
      <c r="AV1982" s="118" t="str">
        <f>IFERROR(VLOOKUP(AB1982,'#Input Lists#'!$BO$3:$BP$9,2,FALSE),"")</f>
        <v/>
      </c>
      <c r="AW1982" s="118">
        <f>IFERROR(VLOOKUP(AC1982,'#Input Lists#'!$BL$3:$BM$7,2,FALSE),"")</f>
        <v>1</v>
      </c>
      <c r="AX1982" s="52" t="e">
        <f>VLOOKUP(AQ1982,'#Location List#'!$D$3:$K$150,4,FALSE)</f>
        <v>#N/A</v>
      </c>
      <c r="AY1982" s="273" t="e">
        <f>VLOOKUP(AX1982,'#Location List#'!$Z$3:$AA$13,2,FALSE)</f>
        <v>#N/A</v>
      </c>
      <c r="AZ1982" s="126" t="e">
        <f>VLOOKUP($AT1982,'#Input Lists#'!$L$3:$S$1033,6,FALSE)</f>
        <v>#N/A</v>
      </c>
      <c r="BA1982" s="239" t="e">
        <f>VLOOKUP($AT1982,'#Input Lists#'!$L$3:$S$833,7,FALSE)</f>
        <v>#N/A</v>
      </c>
      <c r="BB1982" s="239" t="e">
        <f>VLOOKUP($AT1982,'#Input Lists#'!$L$3:$S$833,8,FALSE)</f>
        <v>#N/A</v>
      </c>
      <c r="BC1982" s="91" t="str">
        <f t="shared" si="188"/>
        <v/>
      </c>
      <c r="BD1982" s="91" t="str">
        <f t="shared" si="189"/>
        <v/>
      </c>
      <c r="BE1982" s="15" t="str">
        <f t="shared" si="190"/>
        <v/>
      </c>
      <c r="BF1982" s="92" t="str">
        <f t="shared" si="191"/>
        <v>No Sighting Date</v>
      </c>
    </row>
    <row r="1983" spans="1:58" x14ac:dyDescent="0.25">
      <c r="A1983" s="118">
        <v>1978</v>
      </c>
      <c r="B1983" s="119"/>
      <c r="C1983" s="120"/>
      <c r="D1983" s="121"/>
      <c r="E1983" s="121"/>
      <c r="F1983" s="236"/>
      <c r="G1983" s="122" t="str">
        <f>IFERROR(VLOOKUP(F1983,'#Location List#'!$U$3:$V$1154,2,FALSE),"")</f>
        <v/>
      </c>
      <c r="H1983" s="120"/>
      <c r="I1983" s="120"/>
      <c r="J1983" s="120"/>
      <c r="K1983" s="120"/>
      <c r="L1983" s="120"/>
      <c r="M1983" s="120"/>
      <c r="N1983" s="120"/>
      <c r="O1983" s="120"/>
      <c r="P1983" s="120"/>
      <c r="Q1983" s="120"/>
      <c r="R1983" s="120"/>
      <c r="S1983" s="120"/>
      <c r="T1983" s="205">
        <f t="shared" si="186"/>
        <v>0</v>
      </c>
      <c r="U1983" s="205">
        <f t="shared" si="187"/>
        <v>0</v>
      </c>
      <c r="V1983" s="210"/>
      <c r="W1983" s="210"/>
      <c r="X1983" s="23" t="str">
        <f>IFERROR(VLOOKUP(AT1983,'#Input Lists#'!$L$3:$AH$833,3,FALSE)," ")</f>
        <v xml:space="preserve"> </v>
      </c>
      <c r="Y1983" s="23" t="str">
        <f>IFERROR(VLOOKUP(AT1983,'#Input Lists#'!$L$3:$AH$833,5,FALSE)," ")</f>
        <v xml:space="preserve"> </v>
      </c>
      <c r="Z1983" s="206" t="str">
        <f>IFERROR(VLOOKUP(AT1983,'#Input Lists#'!$L$3:$AH$833,9,FALSE)," ")</f>
        <v xml:space="preserve"> </v>
      </c>
      <c r="AA1983" s="119" t="s">
        <v>1527</v>
      </c>
      <c r="AB1983" s="120"/>
      <c r="AC1983" s="123"/>
      <c r="AD1983" s="123"/>
      <c r="AE1983" s="123"/>
      <c r="AF1983" s="123"/>
      <c r="AG1983" s="123"/>
      <c r="AH1983" s="123"/>
      <c r="AI1983" s="123"/>
      <c r="AJ1983" s="123"/>
      <c r="AK1983" s="123"/>
      <c r="AL1983" s="123"/>
      <c r="AM1983" s="123"/>
      <c r="AN1983" s="123"/>
      <c r="AO1983" s="123"/>
      <c r="AP1983" s="120"/>
      <c r="AQ1983" s="125" t="str">
        <f>IFERROR(VLOOKUP(G1983,'#Location List#'!$C$3:$D$150,2,FALSE),"")</f>
        <v/>
      </c>
      <c r="AR1983" s="125" t="str">
        <f>IFERROR(VLOOKUP(F1983,'#Location List#'!$Q$3:$R$1154,2,FALSE),"")</f>
        <v/>
      </c>
      <c r="AS1983" s="125" t="str">
        <f>IFERROR(VLOOKUP(V1983,'#Input Lists#'!$B$3:$D$46,3,FALSE),"")</f>
        <v/>
      </c>
      <c r="AT1983" s="125" t="str">
        <f>IFERROR(VLOOKUP(CONCATENATE(V1983," ",W1983),'#Input Lists#'!$K$3:$L$827,2,FALSE),"")</f>
        <v/>
      </c>
      <c r="AU1983" s="125">
        <f>IFERROR(VLOOKUP(AA1983,'#Input Lists#'!$BU$3:$BV$8,2,FALSE),"")</f>
        <v>1</v>
      </c>
      <c r="AV1983" s="118" t="str">
        <f>IFERROR(VLOOKUP(AB1983,'#Input Lists#'!$BO$3:$BP$9,2,FALSE),"")</f>
        <v/>
      </c>
      <c r="AW1983" s="118">
        <f>IFERROR(VLOOKUP(AC1983,'#Input Lists#'!$BL$3:$BM$7,2,FALSE),"")</f>
        <v>1</v>
      </c>
      <c r="AX1983" s="52" t="e">
        <f>VLOOKUP(AQ1983,'#Location List#'!$D$3:$K$150,4,FALSE)</f>
        <v>#N/A</v>
      </c>
      <c r="AY1983" s="273" t="e">
        <f>VLOOKUP(AX1983,'#Location List#'!$Z$3:$AA$13,2,FALSE)</f>
        <v>#N/A</v>
      </c>
      <c r="AZ1983" s="126" t="e">
        <f>VLOOKUP($AT1983,'#Input Lists#'!$L$3:$S$1033,6,FALSE)</f>
        <v>#N/A</v>
      </c>
      <c r="BA1983" s="239" t="e">
        <f>VLOOKUP($AT1983,'#Input Lists#'!$L$3:$S$833,7,FALSE)</f>
        <v>#N/A</v>
      </c>
      <c r="BB1983" s="239" t="e">
        <f>VLOOKUP($AT1983,'#Input Lists#'!$L$3:$S$833,8,FALSE)</f>
        <v>#N/A</v>
      </c>
      <c r="BC1983" s="91" t="str">
        <f t="shared" si="188"/>
        <v/>
      </c>
      <c r="BD1983" s="91" t="str">
        <f t="shared" si="189"/>
        <v/>
      </c>
      <c r="BE1983" s="15" t="str">
        <f t="shared" si="190"/>
        <v/>
      </c>
      <c r="BF1983" s="92" t="str">
        <f t="shared" si="191"/>
        <v>No Sighting Date</v>
      </c>
    </row>
    <row r="1984" spans="1:58" x14ac:dyDescent="0.25">
      <c r="A1984" s="118">
        <v>1979</v>
      </c>
      <c r="B1984" s="119"/>
      <c r="C1984" s="120"/>
      <c r="D1984" s="121"/>
      <c r="E1984" s="121"/>
      <c r="F1984" s="236"/>
      <c r="G1984" s="122" t="str">
        <f>IFERROR(VLOOKUP(F1984,'#Location List#'!$U$3:$V$1154,2,FALSE),"")</f>
        <v/>
      </c>
      <c r="H1984" s="120"/>
      <c r="I1984" s="120"/>
      <c r="J1984" s="120"/>
      <c r="K1984" s="120"/>
      <c r="L1984" s="120"/>
      <c r="M1984" s="120"/>
      <c r="N1984" s="120"/>
      <c r="O1984" s="120"/>
      <c r="P1984" s="120"/>
      <c r="Q1984" s="120"/>
      <c r="R1984" s="120"/>
      <c r="S1984" s="120"/>
      <c r="T1984" s="205">
        <f t="shared" si="186"/>
        <v>0</v>
      </c>
      <c r="U1984" s="205">
        <f t="shared" si="187"/>
        <v>0</v>
      </c>
      <c r="V1984" s="210"/>
      <c r="W1984" s="210"/>
      <c r="X1984" s="23" t="str">
        <f>IFERROR(VLOOKUP(AT1984,'#Input Lists#'!$L$3:$AH$833,3,FALSE)," ")</f>
        <v xml:space="preserve"> </v>
      </c>
      <c r="Y1984" s="23" t="str">
        <f>IFERROR(VLOOKUP(AT1984,'#Input Lists#'!$L$3:$AH$833,5,FALSE)," ")</f>
        <v xml:space="preserve"> </v>
      </c>
      <c r="Z1984" s="206" t="str">
        <f>IFERROR(VLOOKUP(AT1984,'#Input Lists#'!$L$3:$AH$833,9,FALSE)," ")</f>
        <v xml:space="preserve"> </v>
      </c>
      <c r="AA1984" s="119" t="s">
        <v>1527</v>
      </c>
      <c r="AB1984" s="120"/>
      <c r="AC1984" s="123"/>
      <c r="AD1984" s="123"/>
      <c r="AE1984" s="123"/>
      <c r="AF1984" s="123"/>
      <c r="AG1984" s="123"/>
      <c r="AH1984" s="123"/>
      <c r="AI1984" s="123"/>
      <c r="AJ1984" s="123"/>
      <c r="AK1984" s="123"/>
      <c r="AL1984" s="123"/>
      <c r="AM1984" s="123"/>
      <c r="AN1984" s="123"/>
      <c r="AO1984" s="123"/>
      <c r="AP1984" s="120"/>
      <c r="AQ1984" s="125" t="str">
        <f>IFERROR(VLOOKUP(G1984,'#Location List#'!$C$3:$D$150,2,FALSE),"")</f>
        <v/>
      </c>
      <c r="AR1984" s="125" t="str">
        <f>IFERROR(VLOOKUP(F1984,'#Location List#'!$Q$3:$R$1154,2,FALSE),"")</f>
        <v/>
      </c>
      <c r="AS1984" s="125" t="str">
        <f>IFERROR(VLOOKUP(V1984,'#Input Lists#'!$B$3:$D$46,3,FALSE),"")</f>
        <v/>
      </c>
      <c r="AT1984" s="125" t="str">
        <f>IFERROR(VLOOKUP(CONCATENATE(V1984," ",W1984),'#Input Lists#'!$K$3:$L$827,2,FALSE),"")</f>
        <v/>
      </c>
      <c r="AU1984" s="125">
        <f>IFERROR(VLOOKUP(AA1984,'#Input Lists#'!$BU$3:$BV$8,2,FALSE),"")</f>
        <v>1</v>
      </c>
      <c r="AV1984" s="118" t="str">
        <f>IFERROR(VLOOKUP(AB1984,'#Input Lists#'!$BO$3:$BP$9,2,FALSE),"")</f>
        <v/>
      </c>
      <c r="AW1984" s="118">
        <f>IFERROR(VLOOKUP(AC1984,'#Input Lists#'!$BL$3:$BM$7,2,FALSE),"")</f>
        <v>1</v>
      </c>
      <c r="AX1984" s="52" t="e">
        <f>VLOOKUP(AQ1984,'#Location List#'!$D$3:$K$150,4,FALSE)</f>
        <v>#N/A</v>
      </c>
      <c r="AY1984" s="273" t="e">
        <f>VLOOKUP(AX1984,'#Location List#'!$Z$3:$AA$13,2,FALSE)</f>
        <v>#N/A</v>
      </c>
      <c r="AZ1984" s="126" t="e">
        <f>VLOOKUP($AT1984,'#Input Lists#'!$L$3:$S$1033,6,FALSE)</f>
        <v>#N/A</v>
      </c>
      <c r="BA1984" s="239" t="e">
        <f>VLOOKUP($AT1984,'#Input Lists#'!$L$3:$S$833,7,FALSE)</f>
        <v>#N/A</v>
      </c>
      <c r="BB1984" s="239" t="e">
        <f>VLOOKUP($AT1984,'#Input Lists#'!$L$3:$S$833,8,FALSE)</f>
        <v>#N/A</v>
      </c>
      <c r="BC1984" s="91" t="str">
        <f t="shared" si="188"/>
        <v/>
      </c>
      <c r="BD1984" s="91" t="str">
        <f t="shared" si="189"/>
        <v/>
      </c>
      <c r="BE1984" s="15" t="str">
        <f t="shared" si="190"/>
        <v/>
      </c>
      <c r="BF1984" s="92" t="str">
        <f t="shared" si="191"/>
        <v>No Sighting Date</v>
      </c>
    </row>
    <row r="1985" spans="1:58" x14ac:dyDescent="0.25">
      <c r="A1985" s="118">
        <v>1980</v>
      </c>
      <c r="B1985" s="119"/>
      <c r="C1985" s="120"/>
      <c r="D1985" s="121"/>
      <c r="E1985" s="121"/>
      <c r="F1985" s="236"/>
      <c r="G1985" s="122" t="str">
        <f>IFERROR(VLOOKUP(F1985,'#Location List#'!$U$3:$V$1154,2,FALSE),"")</f>
        <v/>
      </c>
      <c r="H1985" s="120"/>
      <c r="I1985" s="120"/>
      <c r="J1985" s="120"/>
      <c r="K1985" s="120"/>
      <c r="L1985" s="120"/>
      <c r="M1985" s="120"/>
      <c r="N1985" s="120"/>
      <c r="O1985" s="120"/>
      <c r="P1985" s="120"/>
      <c r="Q1985" s="120"/>
      <c r="R1985" s="120"/>
      <c r="S1985" s="120"/>
      <c r="T1985" s="205">
        <f t="shared" si="186"/>
        <v>0</v>
      </c>
      <c r="U1985" s="205">
        <f t="shared" si="187"/>
        <v>0</v>
      </c>
      <c r="V1985" s="210"/>
      <c r="W1985" s="210"/>
      <c r="X1985" s="23" t="str">
        <f>IFERROR(VLOOKUP(AT1985,'#Input Lists#'!$L$3:$AH$833,3,FALSE)," ")</f>
        <v xml:space="preserve"> </v>
      </c>
      <c r="Y1985" s="23" t="str">
        <f>IFERROR(VLOOKUP(AT1985,'#Input Lists#'!$L$3:$AH$833,5,FALSE)," ")</f>
        <v xml:space="preserve"> </v>
      </c>
      <c r="Z1985" s="206" t="str">
        <f>IFERROR(VLOOKUP(AT1985,'#Input Lists#'!$L$3:$AH$833,9,FALSE)," ")</f>
        <v xml:space="preserve"> </v>
      </c>
      <c r="AA1985" s="119" t="s">
        <v>1527</v>
      </c>
      <c r="AB1985" s="120"/>
      <c r="AC1985" s="123"/>
      <c r="AD1985" s="123"/>
      <c r="AE1985" s="123"/>
      <c r="AF1985" s="123"/>
      <c r="AG1985" s="123"/>
      <c r="AH1985" s="123"/>
      <c r="AI1985" s="123"/>
      <c r="AJ1985" s="123"/>
      <c r="AK1985" s="123"/>
      <c r="AL1985" s="123"/>
      <c r="AM1985" s="123"/>
      <c r="AN1985" s="123"/>
      <c r="AO1985" s="123"/>
      <c r="AP1985" s="120"/>
      <c r="AQ1985" s="125" t="str">
        <f>IFERROR(VLOOKUP(G1985,'#Location List#'!$C$3:$D$150,2,FALSE),"")</f>
        <v/>
      </c>
      <c r="AR1985" s="125" t="str">
        <f>IFERROR(VLOOKUP(F1985,'#Location List#'!$Q$3:$R$1154,2,FALSE),"")</f>
        <v/>
      </c>
      <c r="AS1985" s="125" t="str">
        <f>IFERROR(VLOOKUP(V1985,'#Input Lists#'!$B$3:$D$46,3,FALSE),"")</f>
        <v/>
      </c>
      <c r="AT1985" s="125" t="str">
        <f>IFERROR(VLOOKUP(CONCATENATE(V1985," ",W1985),'#Input Lists#'!$K$3:$L$827,2,FALSE),"")</f>
        <v/>
      </c>
      <c r="AU1985" s="125">
        <f>IFERROR(VLOOKUP(AA1985,'#Input Lists#'!$BU$3:$BV$8,2,FALSE),"")</f>
        <v>1</v>
      </c>
      <c r="AV1985" s="118" t="str">
        <f>IFERROR(VLOOKUP(AB1985,'#Input Lists#'!$BO$3:$BP$9,2,FALSE),"")</f>
        <v/>
      </c>
      <c r="AW1985" s="118">
        <f>IFERROR(VLOOKUP(AC1985,'#Input Lists#'!$BL$3:$BM$7,2,FALSE),"")</f>
        <v>1</v>
      </c>
      <c r="AX1985" s="52" t="e">
        <f>VLOOKUP(AQ1985,'#Location List#'!$D$3:$K$150,4,FALSE)</f>
        <v>#N/A</v>
      </c>
      <c r="AY1985" s="273" t="e">
        <f>VLOOKUP(AX1985,'#Location List#'!$Z$3:$AA$13,2,FALSE)</f>
        <v>#N/A</v>
      </c>
      <c r="AZ1985" s="126" t="e">
        <f>VLOOKUP($AT1985,'#Input Lists#'!$L$3:$S$1033,6,FALSE)</f>
        <v>#N/A</v>
      </c>
      <c r="BA1985" s="239" t="e">
        <f>VLOOKUP($AT1985,'#Input Lists#'!$L$3:$S$833,7,FALSE)</f>
        <v>#N/A</v>
      </c>
      <c r="BB1985" s="239" t="e">
        <f>VLOOKUP($AT1985,'#Input Lists#'!$L$3:$S$833,8,FALSE)</f>
        <v>#N/A</v>
      </c>
      <c r="BC1985" s="91" t="str">
        <f t="shared" si="188"/>
        <v/>
      </c>
      <c r="BD1985" s="91" t="str">
        <f t="shared" si="189"/>
        <v/>
      </c>
      <c r="BE1985" s="15" t="str">
        <f t="shared" si="190"/>
        <v/>
      </c>
      <c r="BF1985" s="92" t="str">
        <f t="shared" si="191"/>
        <v>No Sighting Date</v>
      </c>
    </row>
    <row r="1986" spans="1:58" x14ac:dyDescent="0.25">
      <c r="A1986" s="118">
        <v>1981</v>
      </c>
      <c r="B1986" s="119"/>
      <c r="C1986" s="120"/>
      <c r="D1986" s="121"/>
      <c r="E1986" s="121"/>
      <c r="F1986" s="236"/>
      <c r="G1986" s="122" t="str">
        <f>IFERROR(VLOOKUP(F1986,'#Location List#'!$U$3:$V$1154,2,FALSE),"")</f>
        <v/>
      </c>
      <c r="H1986" s="120"/>
      <c r="I1986" s="120"/>
      <c r="J1986" s="120"/>
      <c r="K1986" s="120"/>
      <c r="L1986" s="120"/>
      <c r="M1986" s="120"/>
      <c r="N1986" s="120"/>
      <c r="O1986" s="120"/>
      <c r="P1986" s="120"/>
      <c r="Q1986" s="120"/>
      <c r="R1986" s="120"/>
      <c r="S1986" s="120"/>
      <c r="T1986" s="205">
        <f t="shared" si="186"/>
        <v>0</v>
      </c>
      <c r="U1986" s="205">
        <f t="shared" si="187"/>
        <v>0</v>
      </c>
      <c r="V1986" s="210"/>
      <c r="W1986" s="210"/>
      <c r="X1986" s="23" t="str">
        <f>IFERROR(VLOOKUP(AT1986,'#Input Lists#'!$L$3:$AH$833,3,FALSE)," ")</f>
        <v xml:space="preserve"> </v>
      </c>
      <c r="Y1986" s="23" t="str">
        <f>IFERROR(VLOOKUP(AT1986,'#Input Lists#'!$L$3:$AH$833,5,FALSE)," ")</f>
        <v xml:space="preserve"> </v>
      </c>
      <c r="Z1986" s="206" t="str">
        <f>IFERROR(VLOOKUP(AT1986,'#Input Lists#'!$L$3:$AH$833,9,FALSE)," ")</f>
        <v xml:space="preserve"> </v>
      </c>
      <c r="AA1986" s="119" t="s">
        <v>1527</v>
      </c>
      <c r="AB1986" s="120"/>
      <c r="AC1986" s="123"/>
      <c r="AD1986" s="123"/>
      <c r="AE1986" s="123"/>
      <c r="AF1986" s="123"/>
      <c r="AG1986" s="123"/>
      <c r="AH1986" s="123"/>
      <c r="AI1986" s="123"/>
      <c r="AJ1986" s="123"/>
      <c r="AK1986" s="123"/>
      <c r="AL1986" s="123"/>
      <c r="AM1986" s="123"/>
      <c r="AN1986" s="123"/>
      <c r="AO1986" s="123"/>
      <c r="AP1986" s="120"/>
      <c r="AQ1986" s="125" t="str">
        <f>IFERROR(VLOOKUP(G1986,'#Location List#'!$C$3:$D$150,2,FALSE),"")</f>
        <v/>
      </c>
      <c r="AR1986" s="125" t="str">
        <f>IFERROR(VLOOKUP(F1986,'#Location List#'!$Q$3:$R$1154,2,FALSE),"")</f>
        <v/>
      </c>
      <c r="AS1986" s="125" t="str">
        <f>IFERROR(VLOOKUP(V1986,'#Input Lists#'!$B$3:$D$46,3,FALSE),"")</f>
        <v/>
      </c>
      <c r="AT1986" s="125" t="str">
        <f>IFERROR(VLOOKUP(CONCATENATE(V1986," ",W1986),'#Input Lists#'!$K$3:$L$827,2,FALSE),"")</f>
        <v/>
      </c>
      <c r="AU1986" s="125">
        <f>IFERROR(VLOOKUP(AA1986,'#Input Lists#'!$BU$3:$BV$8,2,FALSE),"")</f>
        <v>1</v>
      </c>
      <c r="AV1986" s="118" t="str">
        <f>IFERROR(VLOOKUP(AB1986,'#Input Lists#'!$BO$3:$BP$9,2,FALSE),"")</f>
        <v/>
      </c>
      <c r="AW1986" s="118">
        <f>IFERROR(VLOOKUP(AC1986,'#Input Lists#'!$BL$3:$BM$7,2,FALSE),"")</f>
        <v>1</v>
      </c>
      <c r="AX1986" s="52" t="e">
        <f>VLOOKUP(AQ1986,'#Location List#'!$D$3:$K$150,4,FALSE)</f>
        <v>#N/A</v>
      </c>
      <c r="AY1986" s="273" t="e">
        <f>VLOOKUP(AX1986,'#Location List#'!$Z$3:$AA$13,2,FALSE)</f>
        <v>#N/A</v>
      </c>
      <c r="AZ1986" s="126" t="e">
        <f>VLOOKUP($AT1986,'#Input Lists#'!$L$3:$S$1033,6,FALSE)</f>
        <v>#N/A</v>
      </c>
      <c r="BA1986" s="239" t="e">
        <f>VLOOKUP($AT1986,'#Input Lists#'!$L$3:$S$833,7,FALSE)</f>
        <v>#N/A</v>
      </c>
      <c r="BB1986" s="239" t="e">
        <f>VLOOKUP($AT1986,'#Input Lists#'!$L$3:$S$833,8,FALSE)</f>
        <v>#N/A</v>
      </c>
      <c r="BC1986" s="91" t="str">
        <f t="shared" si="188"/>
        <v/>
      </c>
      <c r="BD1986" s="91" t="str">
        <f t="shared" si="189"/>
        <v/>
      </c>
      <c r="BE1986" s="15" t="str">
        <f t="shared" si="190"/>
        <v/>
      </c>
      <c r="BF1986" s="92" t="str">
        <f t="shared" si="191"/>
        <v>No Sighting Date</v>
      </c>
    </row>
    <row r="1987" spans="1:58" x14ac:dyDescent="0.25">
      <c r="A1987" s="118">
        <v>1982</v>
      </c>
      <c r="B1987" s="119"/>
      <c r="C1987" s="120"/>
      <c r="D1987" s="121"/>
      <c r="E1987" s="121"/>
      <c r="F1987" s="236"/>
      <c r="G1987" s="122" t="str">
        <f>IFERROR(VLOOKUP(F1987,'#Location List#'!$U$3:$V$1154,2,FALSE),"")</f>
        <v/>
      </c>
      <c r="H1987" s="120"/>
      <c r="I1987" s="120"/>
      <c r="J1987" s="120"/>
      <c r="K1987" s="120"/>
      <c r="L1987" s="120"/>
      <c r="M1987" s="120"/>
      <c r="N1987" s="120"/>
      <c r="O1987" s="120"/>
      <c r="P1987" s="120"/>
      <c r="Q1987" s="120"/>
      <c r="R1987" s="120"/>
      <c r="S1987" s="120"/>
      <c r="T1987" s="205">
        <f t="shared" si="186"/>
        <v>0</v>
      </c>
      <c r="U1987" s="205">
        <f t="shared" si="187"/>
        <v>0</v>
      </c>
      <c r="V1987" s="210"/>
      <c r="W1987" s="210"/>
      <c r="X1987" s="23" t="str">
        <f>IFERROR(VLOOKUP(AT1987,'#Input Lists#'!$L$3:$AH$833,3,FALSE)," ")</f>
        <v xml:space="preserve"> </v>
      </c>
      <c r="Y1987" s="23" t="str">
        <f>IFERROR(VLOOKUP(AT1987,'#Input Lists#'!$L$3:$AH$833,5,FALSE)," ")</f>
        <v xml:space="preserve"> </v>
      </c>
      <c r="Z1987" s="206" t="str">
        <f>IFERROR(VLOOKUP(AT1987,'#Input Lists#'!$L$3:$AH$833,9,FALSE)," ")</f>
        <v xml:space="preserve"> </v>
      </c>
      <c r="AA1987" s="119" t="s">
        <v>1527</v>
      </c>
      <c r="AB1987" s="120"/>
      <c r="AC1987" s="123"/>
      <c r="AD1987" s="123"/>
      <c r="AE1987" s="123"/>
      <c r="AF1987" s="123"/>
      <c r="AG1987" s="123"/>
      <c r="AH1987" s="123"/>
      <c r="AI1987" s="123"/>
      <c r="AJ1987" s="123"/>
      <c r="AK1987" s="123"/>
      <c r="AL1987" s="123"/>
      <c r="AM1987" s="123"/>
      <c r="AN1987" s="123"/>
      <c r="AO1987" s="123"/>
      <c r="AP1987" s="120"/>
      <c r="AQ1987" s="125" t="str">
        <f>IFERROR(VLOOKUP(G1987,'#Location List#'!$C$3:$D$150,2,FALSE),"")</f>
        <v/>
      </c>
      <c r="AR1987" s="125" t="str">
        <f>IFERROR(VLOOKUP(F1987,'#Location List#'!$Q$3:$R$1154,2,FALSE),"")</f>
        <v/>
      </c>
      <c r="AS1987" s="125" t="str">
        <f>IFERROR(VLOOKUP(V1987,'#Input Lists#'!$B$3:$D$46,3,FALSE),"")</f>
        <v/>
      </c>
      <c r="AT1987" s="125" t="str">
        <f>IFERROR(VLOOKUP(CONCATENATE(V1987," ",W1987),'#Input Lists#'!$K$3:$L$827,2,FALSE),"")</f>
        <v/>
      </c>
      <c r="AU1987" s="125">
        <f>IFERROR(VLOOKUP(AA1987,'#Input Lists#'!$BU$3:$BV$8,2,FALSE),"")</f>
        <v>1</v>
      </c>
      <c r="AV1987" s="118" t="str">
        <f>IFERROR(VLOOKUP(AB1987,'#Input Lists#'!$BO$3:$BP$9,2,FALSE),"")</f>
        <v/>
      </c>
      <c r="AW1987" s="118">
        <f>IFERROR(VLOOKUP(AC1987,'#Input Lists#'!$BL$3:$BM$7,2,FALSE),"")</f>
        <v>1</v>
      </c>
      <c r="AX1987" s="52" t="e">
        <f>VLOOKUP(AQ1987,'#Location List#'!$D$3:$K$150,4,FALSE)</f>
        <v>#N/A</v>
      </c>
      <c r="AY1987" s="273" t="e">
        <f>VLOOKUP(AX1987,'#Location List#'!$Z$3:$AA$13,2,FALSE)</f>
        <v>#N/A</v>
      </c>
      <c r="AZ1987" s="126" t="e">
        <f>VLOOKUP($AT1987,'#Input Lists#'!$L$3:$S$1033,6,FALSE)</f>
        <v>#N/A</v>
      </c>
      <c r="BA1987" s="239" t="e">
        <f>VLOOKUP($AT1987,'#Input Lists#'!$L$3:$S$833,7,FALSE)</f>
        <v>#N/A</v>
      </c>
      <c r="BB1987" s="239" t="e">
        <f>VLOOKUP($AT1987,'#Input Lists#'!$L$3:$S$833,8,FALSE)</f>
        <v>#N/A</v>
      </c>
      <c r="BC1987" s="91" t="str">
        <f t="shared" si="188"/>
        <v/>
      </c>
      <c r="BD1987" s="91" t="str">
        <f t="shared" si="189"/>
        <v/>
      </c>
      <c r="BE1987" s="15" t="str">
        <f t="shared" si="190"/>
        <v/>
      </c>
      <c r="BF1987" s="92" t="str">
        <f t="shared" si="191"/>
        <v>No Sighting Date</v>
      </c>
    </row>
    <row r="1988" spans="1:58" x14ac:dyDescent="0.25">
      <c r="A1988" s="118">
        <v>1983</v>
      </c>
      <c r="B1988" s="119"/>
      <c r="C1988" s="120"/>
      <c r="D1988" s="121"/>
      <c r="E1988" s="121"/>
      <c r="F1988" s="236"/>
      <c r="G1988" s="122" t="str">
        <f>IFERROR(VLOOKUP(F1988,'#Location List#'!$U$3:$V$1154,2,FALSE),"")</f>
        <v/>
      </c>
      <c r="H1988" s="120"/>
      <c r="I1988" s="120"/>
      <c r="J1988" s="120"/>
      <c r="K1988" s="120"/>
      <c r="L1988" s="120"/>
      <c r="M1988" s="120"/>
      <c r="N1988" s="120"/>
      <c r="O1988" s="120"/>
      <c r="P1988" s="120"/>
      <c r="Q1988" s="120"/>
      <c r="R1988" s="120"/>
      <c r="S1988" s="120"/>
      <c r="T1988" s="205">
        <f t="shared" si="186"/>
        <v>0</v>
      </c>
      <c r="U1988" s="205">
        <f t="shared" si="187"/>
        <v>0</v>
      </c>
      <c r="V1988" s="210"/>
      <c r="W1988" s="210"/>
      <c r="X1988" s="23" t="str">
        <f>IFERROR(VLOOKUP(AT1988,'#Input Lists#'!$L$3:$AH$833,3,FALSE)," ")</f>
        <v xml:space="preserve"> </v>
      </c>
      <c r="Y1988" s="23" t="str">
        <f>IFERROR(VLOOKUP(AT1988,'#Input Lists#'!$L$3:$AH$833,5,FALSE)," ")</f>
        <v xml:space="preserve"> </v>
      </c>
      <c r="Z1988" s="206" t="str">
        <f>IFERROR(VLOOKUP(AT1988,'#Input Lists#'!$L$3:$AH$833,9,FALSE)," ")</f>
        <v xml:space="preserve"> </v>
      </c>
      <c r="AA1988" s="119" t="s">
        <v>1527</v>
      </c>
      <c r="AB1988" s="120"/>
      <c r="AC1988" s="123"/>
      <c r="AD1988" s="123"/>
      <c r="AE1988" s="123"/>
      <c r="AF1988" s="123"/>
      <c r="AG1988" s="123"/>
      <c r="AH1988" s="123"/>
      <c r="AI1988" s="123"/>
      <c r="AJ1988" s="123"/>
      <c r="AK1988" s="123"/>
      <c r="AL1988" s="123"/>
      <c r="AM1988" s="123"/>
      <c r="AN1988" s="123"/>
      <c r="AO1988" s="123"/>
      <c r="AP1988" s="120"/>
      <c r="AQ1988" s="125" t="str">
        <f>IFERROR(VLOOKUP(G1988,'#Location List#'!$C$3:$D$150,2,FALSE),"")</f>
        <v/>
      </c>
      <c r="AR1988" s="125" t="str">
        <f>IFERROR(VLOOKUP(F1988,'#Location List#'!$Q$3:$R$1154,2,FALSE),"")</f>
        <v/>
      </c>
      <c r="AS1988" s="125" t="str">
        <f>IFERROR(VLOOKUP(V1988,'#Input Lists#'!$B$3:$D$46,3,FALSE),"")</f>
        <v/>
      </c>
      <c r="AT1988" s="125" t="str">
        <f>IFERROR(VLOOKUP(CONCATENATE(V1988," ",W1988),'#Input Lists#'!$K$3:$L$827,2,FALSE),"")</f>
        <v/>
      </c>
      <c r="AU1988" s="125">
        <f>IFERROR(VLOOKUP(AA1988,'#Input Lists#'!$BU$3:$BV$8,2,FALSE),"")</f>
        <v>1</v>
      </c>
      <c r="AV1988" s="118" t="str">
        <f>IFERROR(VLOOKUP(AB1988,'#Input Lists#'!$BO$3:$BP$9,2,FALSE),"")</f>
        <v/>
      </c>
      <c r="AW1988" s="118">
        <f>IFERROR(VLOOKUP(AC1988,'#Input Lists#'!$BL$3:$BM$7,2,FALSE),"")</f>
        <v>1</v>
      </c>
      <c r="AX1988" s="52" t="e">
        <f>VLOOKUP(AQ1988,'#Location List#'!$D$3:$K$150,4,FALSE)</f>
        <v>#N/A</v>
      </c>
      <c r="AY1988" s="273" t="e">
        <f>VLOOKUP(AX1988,'#Location List#'!$Z$3:$AA$13,2,FALSE)</f>
        <v>#N/A</v>
      </c>
      <c r="AZ1988" s="126" t="e">
        <f>VLOOKUP($AT1988,'#Input Lists#'!$L$3:$S$1033,6,FALSE)</f>
        <v>#N/A</v>
      </c>
      <c r="BA1988" s="239" t="e">
        <f>VLOOKUP($AT1988,'#Input Lists#'!$L$3:$S$833,7,FALSE)</f>
        <v>#N/A</v>
      </c>
      <c r="BB1988" s="239" t="e">
        <f>VLOOKUP($AT1988,'#Input Lists#'!$L$3:$S$833,8,FALSE)</f>
        <v>#N/A</v>
      </c>
      <c r="BC1988" s="91" t="str">
        <f t="shared" si="188"/>
        <v/>
      </c>
      <c r="BD1988" s="91" t="str">
        <f t="shared" si="189"/>
        <v/>
      </c>
      <c r="BE1988" s="15" t="str">
        <f t="shared" si="190"/>
        <v/>
      </c>
      <c r="BF1988" s="92" t="str">
        <f t="shared" si="191"/>
        <v>No Sighting Date</v>
      </c>
    </row>
    <row r="1989" spans="1:58" x14ac:dyDescent="0.25">
      <c r="A1989" s="118">
        <v>1984</v>
      </c>
      <c r="B1989" s="119"/>
      <c r="C1989" s="120"/>
      <c r="D1989" s="121"/>
      <c r="E1989" s="121"/>
      <c r="F1989" s="236"/>
      <c r="G1989" s="122" t="str">
        <f>IFERROR(VLOOKUP(F1989,'#Location List#'!$U$3:$V$1154,2,FALSE),"")</f>
        <v/>
      </c>
      <c r="H1989" s="120"/>
      <c r="I1989" s="120"/>
      <c r="J1989" s="120"/>
      <c r="K1989" s="120"/>
      <c r="L1989" s="120"/>
      <c r="M1989" s="120"/>
      <c r="N1989" s="120"/>
      <c r="O1989" s="120"/>
      <c r="P1989" s="120"/>
      <c r="Q1989" s="120"/>
      <c r="R1989" s="120"/>
      <c r="S1989" s="120"/>
      <c r="T1989" s="205">
        <f t="shared" si="186"/>
        <v>0</v>
      </c>
      <c r="U1989" s="205">
        <f t="shared" si="187"/>
        <v>0</v>
      </c>
      <c r="V1989" s="210"/>
      <c r="W1989" s="210"/>
      <c r="X1989" s="23" t="str">
        <f>IFERROR(VLOOKUP(AT1989,'#Input Lists#'!$L$3:$AH$833,3,FALSE)," ")</f>
        <v xml:space="preserve"> </v>
      </c>
      <c r="Y1989" s="23" t="str">
        <f>IFERROR(VLOOKUP(AT1989,'#Input Lists#'!$L$3:$AH$833,5,FALSE)," ")</f>
        <v xml:space="preserve"> </v>
      </c>
      <c r="Z1989" s="206" t="str">
        <f>IFERROR(VLOOKUP(AT1989,'#Input Lists#'!$L$3:$AH$833,9,FALSE)," ")</f>
        <v xml:space="preserve"> </v>
      </c>
      <c r="AA1989" s="119" t="s">
        <v>1527</v>
      </c>
      <c r="AB1989" s="120"/>
      <c r="AC1989" s="123"/>
      <c r="AD1989" s="123"/>
      <c r="AE1989" s="123"/>
      <c r="AF1989" s="123"/>
      <c r="AG1989" s="123"/>
      <c r="AH1989" s="123"/>
      <c r="AI1989" s="123"/>
      <c r="AJ1989" s="123"/>
      <c r="AK1989" s="123"/>
      <c r="AL1989" s="123"/>
      <c r="AM1989" s="123"/>
      <c r="AN1989" s="123"/>
      <c r="AO1989" s="123"/>
      <c r="AP1989" s="120"/>
      <c r="AQ1989" s="125" t="str">
        <f>IFERROR(VLOOKUP(G1989,'#Location List#'!$C$3:$D$150,2,FALSE),"")</f>
        <v/>
      </c>
      <c r="AR1989" s="125" t="str">
        <f>IFERROR(VLOOKUP(F1989,'#Location List#'!$Q$3:$R$1154,2,FALSE),"")</f>
        <v/>
      </c>
      <c r="AS1989" s="125" t="str">
        <f>IFERROR(VLOOKUP(V1989,'#Input Lists#'!$B$3:$D$46,3,FALSE),"")</f>
        <v/>
      </c>
      <c r="AT1989" s="125" t="str">
        <f>IFERROR(VLOOKUP(CONCATENATE(V1989," ",W1989),'#Input Lists#'!$K$3:$L$827,2,FALSE),"")</f>
        <v/>
      </c>
      <c r="AU1989" s="125">
        <f>IFERROR(VLOOKUP(AA1989,'#Input Lists#'!$BU$3:$BV$8,2,FALSE),"")</f>
        <v>1</v>
      </c>
      <c r="AV1989" s="118" t="str">
        <f>IFERROR(VLOOKUP(AB1989,'#Input Lists#'!$BO$3:$BP$9,2,FALSE),"")</f>
        <v/>
      </c>
      <c r="AW1989" s="118">
        <f>IFERROR(VLOOKUP(AC1989,'#Input Lists#'!$BL$3:$BM$7,2,FALSE),"")</f>
        <v>1</v>
      </c>
      <c r="AX1989" s="52" t="e">
        <f>VLOOKUP(AQ1989,'#Location List#'!$D$3:$K$150,4,FALSE)</f>
        <v>#N/A</v>
      </c>
      <c r="AY1989" s="273" t="e">
        <f>VLOOKUP(AX1989,'#Location List#'!$Z$3:$AA$13,2,FALSE)</f>
        <v>#N/A</v>
      </c>
      <c r="AZ1989" s="126" t="e">
        <f>VLOOKUP($AT1989,'#Input Lists#'!$L$3:$S$1033,6,FALSE)</f>
        <v>#N/A</v>
      </c>
      <c r="BA1989" s="239" t="e">
        <f>VLOOKUP($AT1989,'#Input Lists#'!$L$3:$S$833,7,FALSE)</f>
        <v>#N/A</v>
      </c>
      <c r="BB1989" s="239" t="e">
        <f>VLOOKUP($AT1989,'#Input Lists#'!$L$3:$S$833,8,FALSE)</f>
        <v>#N/A</v>
      </c>
      <c r="BC1989" s="91" t="str">
        <f t="shared" si="188"/>
        <v/>
      </c>
      <c r="BD1989" s="91" t="str">
        <f t="shared" si="189"/>
        <v/>
      </c>
      <c r="BE1989" s="15" t="str">
        <f t="shared" si="190"/>
        <v/>
      </c>
      <c r="BF1989" s="92" t="str">
        <f t="shared" si="191"/>
        <v>No Sighting Date</v>
      </c>
    </row>
    <row r="1990" spans="1:58" x14ac:dyDescent="0.25">
      <c r="A1990" s="118">
        <v>1985</v>
      </c>
      <c r="B1990" s="119"/>
      <c r="C1990" s="120"/>
      <c r="D1990" s="121"/>
      <c r="E1990" s="121"/>
      <c r="F1990" s="236"/>
      <c r="G1990" s="122" t="str">
        <f>IFERROR(VLOOKUP(F1990,'#Location List#'!$U$3:$V$1154,2,FALSE),"")</f>
        <v/>
      </c>
      <c r="H1990" s="120"/>
      <c r="I1990" s="120"/>
      <c r="J1990" s="120"/>
      <c r="K1990" s="120"/>
      <c r="L1990" s="120"/>
      <c r="M1990" s="120"/>
      <c r="N1990" s="120"/>
      <c r="O1990" s="120"/>
      <c r="P1990" s="120"/>
      <c r="Q1990" s="120"/>
      <c r="R1990" s="120"/>
      <c r="S1990" s="120"/>
      <c r="T1990" s="205">
        <f t="shared" si="186"/>
        <v>0</v>
      </c>
      <c r="U1990" s="205">
        <f t="shared" si="187"/>
        <v>0</v>
      </c>
      <c r="V1990" s="210"/>
      <c r="W1990" s="210"/>
      <c r="X1990" s="23" t="str">
        <f>IFERROR(VLOOKUP(AT1990,'#Input Lists#'!$L$3:$AH$833,3,FALSE)," ")</f>
        <v xml:space="preserve"> </v>
      </c>
      <c r="Y1990" s="23" t="str">
        <f>IFERROR(VLOOKUP(AT1990,'#Input Lists#'!$L$3:$AH$833,5,FALSE)," ")</f>
        <v xml:space="preserve"> </v>
      </c>
      <c r="Z1990" s="206" t="str">
        <f>IFERROR(VLOOKUP(AT1990,'#Input Lists#'!$L$3:$AH$833,9,FALSE)," ")</f>
        <v xml:space="preserve"> </v>
      </c>
      <c r="AA1990" s="119" t="s">
        <v>1527</v>
      </c>
      <c r="AB1990" s="120"/>
      <c r="AC1990" s="123"/>
      <c r="AD1990" s="123"/>
      <c r="AE1990" s="123"/>
      <c r="AF1990" s="123"/>
      <c r="AG1990" s="123"/>
      <c r="AH1990" s="123"/>
      <c r="AI1990" s="123"/>
      <c r="AJ1990" s="123"/>
      <c r="AK1990" s="123"/>
      <c r="AL1990" s="123"/>
      <c r="AM1990" s="123"/>
      <c r="AN1990" s="123"/>
      <c r="AO1990" s="123"/>
      <c r="AP1990" s="120"/>
      <c r="AQ1990" s="125" t="str">
        <f>IFERROR(VLOOKUP(G1990,'#Location List#'!$C$3:$D$150,2,FALSE),"")</f>
        <v/>
      </c>
      <c r="AR1990" s="125" t="str">
        <f>IFERROR(VLOOKUP(F1990,'#Location List#'!$Q$3:$R$1154,2,FALSE),"")</f>
        <v/>
      </c>
      <c r="AS1990" s="125" t="str">
        <f>IFERROR(VLOOKUP(V1990,'#Input Lists#'!$B$3:$D$46,3,FALSE),"")</f>
        <v/>
      </c>
      <c r="AT1990" s="125" t="str">
        <f>IFERROR(VLOOKUP(CONCATENATE(V1990," ",W1990),'#Input Lists#'!$K$3:$L$827,2,FALSE),"")</f>
        <v/>
      </c>
      <c r="AU1990" s="125">
        <f>IFERROR(VLOOKUP(AA1990,'#Input Lists#'!$BU$3:$BV$8,2,FALSE),"")</f>
        <v>1</v>
      </c>
      <c r="AV1990" s="118" t="str">
        <f>IFERROR(VLOOKUP(AB1990,'#Input Lists#'!$BO$3:$BP$9,2,FALSE),"")</f>
        <v/>
      </c>
      <c r="AW1990" s="118">
        <f>IFERROR(VLOOKUP(AC1990,'#Input Lists#'!$BL$3:$BM$7,2,FALSE),"")</f>
        <v>1</v>
      </c>
      <c r="AX1990" s="52" t="e">
        <f>VLOOKUP(AQ1990,'#Location List#'!$D$3:$K$150,4,FALSE)</f>
        <v>#N/A</v>
      </c>
      <c r="AY1990" s="273" t="e">
        <f>VLOOKUP(AX1990,'#Location List#'!$Z$3:$AA$13,2,FALSE)</f>
        <v>#N/A</v>
      </c>
      <c r="AZ1990" s="126" t="e">
        <f>VLOOKUP($AT1990,'#Input Lists#'!$L$3:$S$1033,6,FALSE)</f>
        <v>#N/A</v>
      </c>
      <c r="BA1990" s="239" t="e">
        <f>VLOOKUP($AT1990,'#Input Lists#'!$L$3:$S$833,7,FALSE)</f>
        <v>#N/A</v>
      </c>
      <c r="BB1990" s="239" t="e">
        <f>VLOOKUP($AT1990,'#Input Lists#'!$L$3:$S$833,8,FALSE)</f>
        <v>#N/A</v>
      </c>
      <c r="BC1990" s="91" t="str">
        <f t="shared" si="188"/>
        <v/>
      </c>
      <c r="BD1990" s="91" t="str">
        <f t="shared" si="189"/>
        <v/>
      </c>
      <c r="BE1990" s="15" t="str">
        <f t="shared" si="190"/>
        <v/>
      </c>
      <c r="BF1990" s="92" t="str">
        <f t="shared" si="191"/>
        <v>No Sighting Date</v>
      </c>
    </row>
    <row r="1991" spans="1:58" x14ac:dyDescent="0.25">
      <c r="A1991" s="118">
        <v>1986</v>
      </c>
      <c r="B1991" s="119"/>
      <c r="C1991" s="120"/>
      <c r="D1991" s="121"/>
      <c r="E1991" s="121"/>
      <c r="F1991" s="236"/>
      <c r="G1991" s="122" t="str">
        <f>IFERROR(VLOOKUP(F1991,'#Location List#'!$U$3:$V$1154,2,FALSE),"")</f>
        <v/>
      </c>
      <c r="H1991" s="120"/>
      <c r="I1991" s="120"/>
      <c r="J1991" s="120"/>
      <c r="K1991" s="120"/>
      <c r="L1991" s="120"/>
      <c r="M1991" s="120"/>
      <c r="N1991" s="120"/>
      <c r="O1991" s="120"/>
      <c r="P1991" s="120"/>
      <c r="Q1991" s="120"/>
      <c r="R1991" s="120"/>
      <c r="S1991" s="120"/>
      <c r="T1991" s="205">
        <f t="shared" si="186"/>
        <v>0</v>
      </c>
      <c r="U1991" s="205">
        <f t="shared" si="187"/>
        <v>0</v>
      </c>
      <c r="V1991" s="210"/>
      <c r="W1991" s="210"/>
      <c r="X1991" s="23" t="str">
        <f>IFERROR(VLOOKUP(AT1991,'#Input Lists#'!$L$3:$AH$833,3,FALSE)," ")</f>
        <v xml:space="preserve"> </v>
      </c>
      <c r="Y1991" s="23" t="str">
        <f>IFERROR(VLOOKUP(AT1991,'#Input Lists#'!$L$3:$AH$833,5,FALSE)," ")</f>
        <v xml:space="preserve"> </v>
      </c>
      <c r="Z1991" s="206" t="str">
        <f>IFERROR(VLOOKUP(AT1991,'#Input Lists#'!$L$3:$AH$833,9,FALSE)," ")</f>
        <v xml:space="preserve"> </v>
      </c>
      <c r="AA1991" s="119" t="s">
        <v>1527</v>
      </c>
      <c r="AB1991" s="120"/>
      <c r="AC1991" s="123"/>
      <c r="AD1991" s="123"/>
      <c r="AE1991" s="123"/>
      <c r="AF1991" s="123"/>
      <c r="AG1991" s="123"/>
      <c r="AH1991" s="123"/>
      <c r="AI1991" s="123"/>
      <c r="AJ1991" s="123"/>
      <c r="AK1991" s="123"/>
      <c r="AL1991" s="123"/>
      <c r="AM1991" s="123"/>
      <c r="AN1991" s="123"/>
      <c r="AO1991" s="123"/>
      <c r="AP1991" s="120"/>
      <c r="AQ1991" s="125" t="str">
        <f>IFERROR(VLOOKUP(G1991,'#Location List#'!$C$3:$D$150,2,FALSE),"")</f>
        <v/>
      </c>
      <c r="AR1991" s="125" t="str">
        <f>IFERROR(VLOOKUP(F1991,'#Location List#'!$Q$3:$R$1154,2,FALSE),"")</f>
        <v/>
      </c>
      <c r="AS1991" s="125" t="str">
        <f>IFERROR(VLOOKUP(V1991,'#Input Lists#'!$B$3:$D$46,3,FALSE),"")</f>
        <v/>
      </c>
      <c r="AT1991" s="125" t="str">
        <f>IFERROR(VLOOKUP(CONCATENATE(V1991," ",W1991),'#Input Lists#'!$K$3:$L$827,2,FALSE),"")</f>
        <v/>
      </c>
      <c r="AU1991" s="125">
        <f>IFERROR(VLOOKUP(AA1991,'#Input Lists#'!$BU$3:$BV$8,2,FALSE),"")</f>
        <v>1</v>
      </c>
      <c r="AV1991" s="118" t="str">
        <f>IFERROR(VLOOKUP(AB1991,'#Input Lists#'!$BO$3:$BP$9,2,FALSE),"")</f>
        <v/>
      </c>
      <c r="AW1991" s="118">
        <f>IFERROR(VLOOKUP(AC1991,'#Input Lists#'!$BL$3:$BM$7,2,FALSE),"")</f>
        <v>1</v>
      </c>
      <c r="AX1991" s="52" t="e">
        <f>VLOOKUP(AQ1991,'#Location List#'!$D$3:$K$150,4,FALSE)</f>
        <v>#N/A</v>
      </c>
      <c r="AY1991" s="273" t="e">
        <f>VLOOKUP(AX1991,'#Location List#'!$Z$3:$AA$13,2,FALSE)</f>
        <v>#N/A</v>
      </c>
      <c r="AZ1991" s="126" t="e">
        <f>VLOOKUP($AT1991,'#Input Lists#'!$L$3:$S$1033,6,FALSE)</f>
        <v>#N/A</v>
      </c>
      <c r="BA1991" s="239" t="e">
        <f>VLOOKUP($AT1991,'#Input Lists#'!$L$3:$S$833,7,FALSE)</f>
        <v>#N/A</v>
      </c>
      <c r="BB1991" s="239" t="e">
        <f>VLOOKUP($AT1991,'#Input Lists#'!$L$3:$S$833,8,FALSE)</f>
        <v>#N/A</v>
      </c>
      <c r="BC1991" s="91" t="str">
        <f t="shared" si="188"/>
        <v/>
      </c>
      <c r="BD1991" s="91" t="str">
        <f t="shared" si="189"/>
        <v/>
      </c>
      <c r="BE1991" s="15" t="str">
        <f t="shared" si="190"/>
        <v/>
      </c>
      <c r="BF1991" s="92" t="str">
        <f t="shared" si="191"/>
        <v>No Sighting Date</v>
      </c>
    </row>
    <row r="1992" spans="1:58" x14ac:dyDescent="0.25">
      <c r="A1992" s="118">
        <v>1987</v>
      </c>
      <c r="B1992" s="119"/>
      <c r="C1992" s="120"/>
      <c r="D1992" s="121"/>
      <c r="E1992" s="121"/>
      <c r="F1992" s="236"/>
      <c r="G1992" s="122" t="str">
        <f>IFERROR(VLOOKUP(F1992,'#Location List#'!$U$3:$V$1154,2,FALSE),"")</f>
        <v/>
      </c>
      <c r="H1992" s="120"/>
      <c r="I1992" s="120"/>
      <c r="J1992" s="120"/>
      <c r="K1992" s="120"/>
      <c r="L1992" s="120"/>
      <c r="M1992" s="120"/>
      <c r="N1992" s="120"/>
      <c r="O1992" s="120"/>
      <c r="P1992" s="120"/>
      <c r="Q1992" s="120"/>
      <c r="R1992" s="120"/>
      <c r="S1992" s="120"/>
      <c r="T1992" s="205">
        <f t="shared" si="186"/>
        <v>0</v>
      </c>
      <c r="U1992" s="205">
        <f t="shared" si="187"/>
        <v>0</v>
      </c>
      <c r="V1992" s="210"/>
      <c r="W1992" s="210"/>
      <c r="X1992" s="23" t="str">
        <f>IFERROR(VLOOKUP(AT1992,'#Input Lists#'!$L$3:$AH$833,3,FALSE)," ")</f>
        <v xml:space="preserve"> </v>
      </c>
      <c r="Y1992" s="23" t="str">
        <f>IFERROR(VLOOKUP(AT1992,'#Input Lists#'!$L$3:$AH$833,5,FALSE)," ")</f>
        <v xml:space="preserve"> </v>
      </c>
      <c r="Z1992" s="206" t="str">
        <f>IFERROR(VLOOKUP(AT1992,'#Input Lists#'!$L$3:$AH$833,9,FALSE)," ")</f>
        <v xml:space="preserve"> </v>
      </c>
      <c r="AA1992" s="119" t="s">
        <v>1527</v>
      </c>
      <c r="AB1992" s="120"/>
      <c r="AC1992" s="123"/>
      <c r="AD1992" s="123"/>
      <c r="AE1992" s="123"/>
      <c r="AF1992" s="123"/>
      <c r="AG1992" s="123"/>
      <c r="AH1992" s="123"/>
      <c r="AI1992" s="123"/>
      <c r="AJ1992" s="123"/>
      <c r="AK1992" s="123"/>
      <c r="AL1992" s="123"/>
      <c r="AM1992" s="123"/>
      <c r="AN1992" s="123"/>
      <c r="AO1992" s="123"/>
      <c r="AP1992" s="120"/>
      <c r="AQ1992" s="125" t="str">
        <f>IFERROR(VLOOKUP(G1992,'#Location List#'!$C$3:$D$150,2,FALSE),"")</f>
        <v/>
      </c>
      <c r="AR1992" s="125" t="str">
        <f>IFERROR(VLOOKUP(F1992,'#Location List#'!$Q$3:$R$1154,2,FALSE),"")</f>
        <v/>
      </c>
      <c r="AS1992" s="125" t="str">
        <f>IFERROR(VLOOKUP(V1992,'#Input Lists#'!$B$3:$D$46,3,FALSE),"")</f>
        <v/>
      </c>
      <c r="AT1992" s="125" t="str">
        <f>IFERROR(VLOOKUP(CONCATENATE(V1992," ",W1992),'#Input Lists#'!$K$3:$L$827,2,FALSE),"")</f>
        <v/>
      </c>
      <c r="AU1992" s="125">
        <f>IFERROR(VLOOKUP(AA1992,'#Input Lists#'!$BU$3:$BV$8,2,FALSE),"")</f>
        <v>1</v>
      </c>
      <c r="AV1992" s="118" t="str">
        <f>IFERROR(VLOOKUP(AB1992,'#Input Lists#'!$BO$3:$BP$9,2,FALSE),"")</f>
        <v/>
      </c>
      <c r="AW1992" s="118">
        <f>IFERROR(VLOOKUP(AC1992,'#Input Lists#'!$BL$3:$BM$7,2,FALSE),"")</f>
        <v>1</v>
      </c>
      <c r="AX1992" s="52" t="e">
        <f>VLOOKUP(AQ1992,'#Location List#'!$D$3:$K$150,4,FALSE)</f>
        <v>#N/A</v>
      </c>
      <c r="AY1992" s="273" t="e">
        <f>VLOOKUP(AX1992,'#Location List#'!$Z$3:$AA$13,2,FALSE)</f>
        <v>#N/A</v>
      </c>
      <c r="AZ1992" s="126" t="e">
        <f>VLOOKUP($AT1992,'#Input Lists#'!$L$3:$S$1033,6,FALSE)</f>
        <v>#N/A</v>
      </c>
      <c r="BA1992" s="239" t="e">
        <f>VLOOKUP($AT1992,'#Input Lists#'!$L$3:$S$833,7,FALSE)</f>
        <v>#N/A</v>
      </c>
      <c r="BB1992" s="239" t="e">
        <f>VLOOKUP($AT1992,'#Input Lists#'!$L$3:$S$833,8,FALSE)</f>
        <v>#N/A</v>
      </c>
      <c r="BC1992" s="91" t="str">
        <f t="shared" si="188"/>
        <v/>
      </c>
      <c r="BD1992" s="91" t="str">
        <f t="shared" si="189"/>
        <v/>
      </c>
      <c r="BE1992" s="15" t="str">
        <f t="shared" si="190"/>
        <v/>
      </c>
      <c r="BF1992" s="92" t="str">
        <f t="shared" si="191"/>
        <v>No Sighting Date</v>
      </c>
    </row>
    <row r="1993" spans="1:58" x14ac:dyDescent="0.25">
      <c r="A1993" s="118">
        <v>1988</v>
      </c>
      <c r="B1993" s="119"/>
      <c r="C1993" s="120"/>
      <c r="D1993" s="121"/>
      <c r="E1993" s="121"/>
      <c r="F1993" s="236"/>
      <c r="G1993" s="122" t="str">
        <f>IFERROR(VLOOKUP(F1993,'#Location List#'!$U$3:$V$1154,2,FALSE),"")</f>
        <v/>
      </c>
      <c r="H1993" s="120"/>
      <c r="I1993" s="120"/>
      <c r="J1993" s="120"/>
      <c r="K1993" s="120"/>
      <c r="L1993" s="120"/>
      <c r="M1993" s="120"/>
      <c r="N1993" s="120"/>
      <c r="O1993" s="120"/>
      <c r="P1993" s="120"/>
      <c r="Q1993" s="120"/>
      <c r="R1993" s="120"/>
      <c r="S1993" s="120"/>
      <c r="T1993" s="205">
        <f t="shared" si="186"/>
        <v>0</v>
      </c>
      <c r="U1993" s="205">
        <f t="shared" si="187"/>
        <v>0</v>
      </c>
      <c r="V1993" s="210"/>
      <c r="W1993" s="210"/>
      <c r="X1993" s="23" t="str">
        <f>IFERROR(VLOOKUP(AT1993,'#Input Lists#'!$L$3:$AH$833,3,FALSE)," ")</f>
        <v xml:space="preserve"> </v>
      </c>
      <c r="Y1993" s="23" t="str">
        <f>IFERROR(VLOOKUP(AT1993,'#Input Lists#'!$L$3:$AH$833,5,FALSE)," ")</f>
        <v xml:space="preserve"> </v>
      </c>
      <c r="Z1993" s="206" t="str">
        <f>IFERROR(VLOOKUP(AT1993,'#Input Lists#'!$L$3:$AH$833,9,FALSE)," ")</f>
        <v xml:space="preserve"> </v>
      </c>
      <c r="AA1993" s="119" t="s">
        <v>1527</v>
      </c>
      <c r="AB1993" s="120"/>
      <c r="AC1993" s="123"/>
      <c r="AD1993" s="123"/>
      <c r="AE1993" s="123"/>
      <c r="AF1993" s="123"/>
      <c r="AG1993" s="123"/>
      <c r="AH1993" s="123"/>
      <c r="AI1993" s="123"/>
      <c r="AJ1993" s="123"/>
      <c r="AK1993" s="123"/>
      <c r="AL1993" s="123"/>
      <c r="AM1993" s="123"/>
      <c r="AN1993" s="123"/>
      <c r="AO1993" s="123"/>
      <c r="AP1993" s="120"/>
      <c r="AQ1993" s="125" t="str">
        <f>IFERROR(VLOOKUP(G1993,'#Location List#'!$C$3:$D$150,2,FALSE),"")</f>
        <v/>
      </c>
      <c r="AR1993" s="125" t="str">
        <f>IFERROR(VLOOKUP(F1993,'#Location List#'!$Q$3:$R$1154,2,FALSE),"")</f>
        <v/>
      </c>
      <c r="AS1993" s="125" t="str">
        <f>IFERROR(VLOOKUP(V1993,'#Input Lists#'!$B$3:$D$46,3,FALSE),"")</f>
        <v/>
      </c>
      <c r="AT1993" s="125" t="str">
        <f>IFERROR(VLOOKUP(CONCATENATE(V1993," ",W1993),'#Input Lists#'!$K$3:$L$827,2,FALSE),"")</f>
        <v/>
      </c>
      <c r="AU1993" s="125">
        <f>IFERROR(VLOOKUP(AA1993,'#Input Lists#'!$BU$3:$BV$8,2,FALSE),"")</f>
        <v>1</v>
      </c>
      <c r="AV1993" s="118" t="str">
        <f>IFERROR(VLOOKUP(AB1993,'#Input Lists#'!$BO$3:$BP$9,2,FALSE),"")</f>
        <v/>
      </c>
      <c r="AW1993" s="118">
        <f>IFERROR(VLOOKUP(AC1993,'#Input Lists#'!$BL$3:$BM$7,2,FALSE),"")</f>
        <v>1</v>
      </c>
      <c r="AX1993" s="52" t="e">
        <f>VLOOKUP(AQ1993,'#Location List#'!$D$3:$K$150,4,FALSE)</f>
        <v>#N/A</v>
      </c>
      <c r="AY1993" s="273" t="e">
        <f>VLOOKUP(AX1993,'#Location List#'!$Z$3:$AA$13,2,FALSE)</f>
        <v>#N/A</v>
      </c>
      <c r="AZ1993" s="126" t="e">
        <f>VLOOKUP($AT1993,'#Input Lists#'!$L$3:$S$1033,6,FALSE)</f>
        <v>#N/A</v>
      </c>
      <c r="BA1993" s="239" t="e">
        <f>VLOOKUP($AT1993,'#Input Lists#'!$L$3:$S$833,7,FALSE)</f>
        <v>#N/A</v>
      </c>
      <c r="BB1993" s="239" t="e">
        <f>VLOOKUP($AT1993,'#Input Lists#'!$L$3:$S$833,8,FALSE)</f>
        <v>#N/A</v>
      </c>
      <c r="BC1993" s="91" t="str">
        <f t="shared" si="188"/>
        <v/>
      </c>
      <c r="BD1993" s="91" t="str">
        <f t="shared" si="189"/>
        <v/>
      </c>
      <c r="BE1993" s="15" t="str">
        <f t="shared" si="190"/>
        <v/>
      </c>
      <c r="BF1993" s="92" t="str">
        <f t="shared" si="191"/>
        <v>No Sighting Date</v>
      </c>
    </row>
    <row r="1994" spans="1:58" x14ac:dyDescent="0.25">
      <c r="A1994" s="118">
        <v>1989</v>
      </c>
      <c r="B1994" s="119"/>
      <c r="C1994" s="120"/>
      <c r="D1994" s="121"/>
      <c r="E1994" s="121"/>
      <c r="F1994" s="236"/>
      <c r="G1994" s="122" t="str">
        <f>IFERROR(VLOOKUP(F1994,'#Location List#'!$U$3:$V$1154,2,FALSE),"")</f>
        <v/>
      </c>
      <c r="H1994" s="120"/>
      <c r="I1994" s="120"/>
      <c r="J1994" s="120"/>
      <c r="K1994" s="120"/>
      <c r="L1994" s="120"/>
      <c r="M1994" s="120"/>
      <c r="N1994" s="120"/>
      <c r="O1994" s="120"/>
      <c r="P1994" s="120"/>
      <c r="Q1994" s="120"/>
      <c r="R1994" s="120"/>
      <c r="S1994" s="120"/>
      <c r="T1994" s="205">
        <f t="shared" si="186"/>
        <v>0</v>
      </c>
      <c r="U1994" s="205">
        <f t="shared" si="187"/>
        <v>0</v>
      </c>
      <c r="V1994" s="210"/>
      <c r="W1994" s="210"/>
      <c r="X1994" s="23" t="str">
        <f>IFERROR(VLOOKUP(AT1994,'#Input Lists#'!$L$3:$AH$833,3,FALSE)," ")</f>
        <v xml:space="preserve"> </v>
      </c>
      <c r="Y1994" s="23" t="str">
        <f>IFERROR(VLOOKUP(AT1994,'#Input Lists#'!$L$3:$AH$833,5,FALSE)," ")</f>
        <v xml:space="preserve"> </v>
      </c>
      <c r="Z1994" s="206" t="str">
        <f>IFERROR(VLOOKUP(AT1994,'#Input Lists#'!$L$3:$AH$833,9,FALSE)," ")</f>
        <v xml:space="preserve"> </v>
      </c>
      <c r="AA1994" s="119" t="s">
        <v>1527</v>
      </c>
      <c r="AB1994" s="120"/>
      <c r="AC1994" s="123"/>
      <c r="AD1994" s="123"/>
      <c r="AE1994" s="123"/>
      <c r="AF1994" s="123"/>
      <c r="AG1994" s="123"/>
      <c r="AH1994" s="123"/>
      <c r="AI1994" s="123"/>
      <c r="AJ1994" s="123"/>
      <c r="AK1994" s="123"/>
      <c r="AL1994" s="123"/>
      <c r="AM1994" s="123"/>
      <c r="AN1994" s="123"/>
      <c r="AO1994" s="123"/>
      <c r="AP1994" s="120"/>
      <c r="AQ1994" s="125" t="str">
        <f>IFERROR(VLOOKUP(G1994,'#Location List#'!$C$3:$D$150,2,FALSE),"")</f>
        <v/>
      </c>
      <c r="AR1994" s="125" t="str">
        <f>IFERROR(VLOOKUP(F1994,'#Location List#'!$Q$3:$R$1154,2,FALSE),"")</f>
        <v/>
      </c>
      <c r="AS1994" s="125" t="str">
        <f>IFERROR(VLOOKUP(V1994,'#Input Lists#'!$B$3:$D$46,3,FALSE),"")</f>
        <v/>
      </c>
      <c r="AT1994" s="125" t="str">
        <f>IFERROR(VLOOKUP(CONCATENATE(V1994," ",W1994),'#Input Lists#'!$K$3:$L$827,2,FALSE),"")</f>
        <v/>
      </c>
      <c r="AU1994" s="125">
        <f>IFERROR(VLOOKUP(AA1994,'#Input Lists#'!$BU$3:$BV$8,2,FALSE),"")</f>
        <v>1</v>
      </c>
      <c r="AV1994" s="118" t="str">
        <f>IFERROR(VLOOKUP(AB1994,'#Input Lists#'!$BO$3:$BP$9,2,FALSE),"")</f>
        <v/>
      </c>
      <c r="AW1994" s="118">
        <f>IFERROR(VLOOKUP(AC1994,'#Input Lists#'!$BL$3:$BM$7,2,FALSE),"")</f>
        <v>1</v>
      </c>
      <c r="AX1994" s="52" t="e">
        <f>VLOOKUP(AQ1994,'#Location List#'!$D$3:$K$150,4,FALSE)</f>
        <v>#N/A</v>
      </c>
      <c r="AY1994" s="273" t="e">
        <f>VLOOKUP(AX1994,'#Location List#'!$Z$3:$AA$13,2,FALSE)</f>
        <v>#N/A</v>
      </c>
      <c r="AZ1994" s="126" t="e">
        <f>VLOOKUP($AT1994,'#Input Lists#'!$L$3:$S$1033,6,FALSE)</f>
        <v>#N/A</v>
      </c>
      <c r="BA1994" s="239" t="e">
        <f>VLOOKUP($AT1994,'#Input Lists#'!$L$3:$S$833,7,FALSE)</f>
        <v>#N/A</v>
      </c>
      <c r="BB1994" s="239" t="e">
        <f>VLOOKUP($AT1994,'#Input Lists#'!$L$3:$S$833,8,FALSE)</f>
        <v>#N/A</v>
      </c>
      <c r="BC1994" s="91" t="str">
        <f t="shared" si="188"/>
        <v/>
      </c>
      <c r="BD1994" s="91" t="str">
        <f t="shared" si="189"/>
        <v/>
      </c>
      <c r="BE1994" s="15" t="str">
        <f t="shared" si="190"/>
        <v/>
      </c>
      <c r="BF1994" s="92" t="str">
        <f t="shared" si="191"/>
        <v>No Sighting Date</v>
      </c>
    </row>
    <row r="1995" spans="1:58" x14ac:dyDescent="0.25">
      <c r="A1995" s="118">
        <v>1990</v>
      </c>
      <c r="B1995" s="119"/>
      <c r="C1995" s="120"/>
      <c r="D1995" s="121"/>
      <c r="E1995" s="121"/>
      <c r="F1995" s="236"/>
      <c r="G1995" s="122" t="str">
        <f>IFERROR(VLOOKUP(F1995,'#Location List#'!$U$3:$V$1154,2,FALSE),"")</f>
        <v/>
      </c>
      <c r="H1995" s="120"/>
      <c r="I1995" s="120"/>
      <c r="J1995" s="120"/>
      <c r="K1995" s="120"/>
      <c r="L1995" s="120"/>
      <c r="M1995" s="120"/>
      <c r="N1995" s="120"/>
      <c r="O1995" s="120"/>
      <c r="P1995" s="120"/>
      <c r="Q1995" s="120"/>
      <c r="R1995" s="120"/>
      <c r="S1995" s="120"/>
      <c r="T1995" s="205">
        <f t="shared" si="186"/>
        <v>0</v>
      </c>
      <c r="U1995" s="205">
        <f t="shared" si="187"/>
        <v>0</v>
      </c>
      <c r="V1995" s="210"/>
      <c r="W1995" s="210"/>
      <c r="X1995" s="23" t="str">
        <f>IFERROR(VLOOKUP(AT1995,'#Input Lists#'!$L$3:$AH$833,3,FALSE)," ")</f>
        <v xml:space="preserve"> </v>
      </c>
      <c r="Y1995" s="23" t="str">
        <f>IFERROR(VLOOKUP(AT1995,'#Input Lists#'!$L$3:$AH$833,5,FALSE)," ")</f>
        <v xml:space="preserve"> </v>
      </c>
      <c r="Z1995" s="206" t="str">
        <f>IFERROR(VLOOKUP(AT1995,'#Input Lists#'!$L$3:$AH$833,9,FALSE)," ")</f>
        <v xml:space="preserve"> </v>
      </c>
      <c r="AA1995" s="119" t="s">
        <v>1527</v>
      </c>
      <c r="AB1995" s="120"/>
      <c r="AC1995" s="123"/>
      <c r="AD1995" s="123"/>
      <c r="AE1995" s="123"/>
      <c r="AF1995" s="123"/>
      <c r="AG1995" s="123"/>
      <c r="AH1995" s="123"/>
      <c r="AI1995" s="123"/>
      <c r="AJ1995" s="123"/>
      <c r="AK1995" s="123"/>
      <c r="AL1995" s="123"/>
      <c r="AM1995" s="123"/>
      <c r="AN1995" s="123"/>
      <c r="AO1995" s="123"/>
      <c r="AP1995" s="120"/>
      <c r="AQ1995" s="125" t="str">
        <f>IFERROR(VLOOKUP(G1995,'#Location List#'!$C$3:$D$150,2,FALSE),"")</f>
        <v/>
      </c>
      <c r="AR1995" s="125" t="str">
        <f>IFERROR(VLOOKUP(F1995,'#Location List#'!$Q$3:$R$1154,2,FALSE),"")</f>
        <v/>
      </c>
      <c r="AS1995" s="125" t="str">
        <f>IFERROR(VLOOKUP(V1995,'#Input Lists#'!$B$3:$D$46,3,FALSE),"")</f>
        <v/>
      </c>
      <c r="AT1995" s="125" t="str">
        <f>IFERROR(VLOOKUP(CONCATENATE(V1995," ",W1995),'#Input Lists#'!$K$3:$L$827,2,FALSE),"")</f>
        <v/>
      </c>
      <c r="AU1995" s="125">
        <f>IFERROR(VLOOKUP(AA1995,'#Input Lists#'!$BU$3:$BV$8,2,FALSE),"")</f>
        <v>1</v>
      </c>
      <c r="AV1995" s="118" t="str">
        <f>IFERROR(VLOOKUP(AB1995,'#Input Lists#'!$BO$3:$BP$9,2,FALSE),"")</f>
        <v/>
      </c>
      <c r="AW1995" s="118">
        <f>IFERROR(VLOOKUP(AC1995,'#Input Lists#'!$BL$3:$BM$7,2,FALSE),"")</f>
        <v>1</v>
      </c>
      <c r="AX1995" s="52" t="e">
        <f>VLOOKUP(AQ1995,'#Location List#'!$D$3:$K$150,4,FALSE)</f>
        <v>#N/A</v>
      </c>
      <c r="AY1995" s="273" t="e">
        <f>VLOOKUP(AX1995,'#Location List#'!$Z$3:$AA$13,2,FALSE)</f>
        <v>#N/A</v>
      </c>
      <c r="AZ1995" s="126" t="e">
        <f>VLOOKUP($AT1995,'#Input Lists#'!$L$3:$S$1033,6,FALSE)</f>
        <v>#N/A</v>
      </c>
      <c r="BA1995" s="239" t="e">
        <f>VLOOKUP($AT1995,'#Input Lists#'!$L$3:$S$833,7,FALSE)</f>
        <v>#N/A</v>
      </c>
      <c r="BB1995" s="239" t="e">
        <f>VLOOKUP($AT1995,'#Input Lists#'!$L$3:$S$833,8,FALSE)</f>
        <v>#N/A</v>
      </c>
      <c r="BC1995" s="91" t="str">
        <f t="shared" si="188"/>
        <v/>
      </c>
      <c r="BD1995" s="91" t="str">
        <f t="shared" si="189"/>
        <v/>
      </c>
      <c r="BE1995" s="15" t="str">
        <f t="shared" si="190"/>
        <v/>
      </c>
      <c r="BF1995" s="92" t="str">
        <f t="shared" si="191"/>
        <v>No Sighting Date</v>
      </c>
    </row>
    <row r="1996" spans="1:58" x14ac:dyDescent="0.25">
      <c r="A1996" s="118">
        <v>1991</v>
      </c>
      <c r="B1996" s="119"/>
      <c r="C1996" s="120"/>
      <c r="D1996" s="121"/>
      <c r="E1996" s="121"/>
      <c r="F1996" s="236"/>
      <c r="G1996" s="122" t="str">
        <f>IFERROR(VLOOKUP(F1996,'#Location List#'!$U$3:$V$1154,2,FALSE),"")</f>
        <v/>
      </c>
      <c r="H1996" s="120"/>
      <c r="I1996" s="120"/>
      <c r="J1996" s="120"/>
      <c r="K1996" s="120"/>
      <c r="L1996" s="120"/>
      <c r="M1996" s="120"/>
      <c r="N1996" s="120"/>
      <c r="O1996" s="120"/>
      <c r="P1996" s="120"/>
      <c r="Q1996" s="120"/>
      <c r="R1996" s="120"/>
      <c r="S1996" s="120"/>
      <c r="T1996" s="205">
        <f t="shared" si="186"/>
        <v>0</v>
      </c>
      <c r="U1996" s="205">
        <f t="shared" si="187"/>
        <v>0</v>
      </c>
      <c r="V1996" s="210"/>
      <c r="W1996" s="210"/>
      <c r="X1996" s="23" t="str">
        <f>IFERROR(VLOOKUP(AT1996,'#Input Lists#'!$L$3:$AH$833,3,FALSE)," ")</f>
        <v xml:space="preserve"> </v>
      </c>
      <c r="Y1996" s="23" t="str">
        <f>IFERROR(VLOOKUP(AT1996,'#Input Lists#'!$L$3:$AH$833,5,FALSE)," ")</f>
        <v xml:space="preserve"> </v>
      </c>
      <c r="Z1996" s="206" t="str">
        <f>IFERROR(VLOOKUP(AT1996,'#Input Lists#'!$L$3:$AH$833,9,FALSE)," ")</f>
        <v xml:space="preserve"> </v>
      </c>
      <c r="AA1996" s="119" t="s">
        <v>1527</v>
      </c>
      <c r="AB1996" s="120"/>
      <c r="AC1996" s="123"/>
      <c r="AD1996" s="123"/>
      <c r="AE1996" s="123"/>
      <c r="AF1996" s="123"/>
      <c r="AG1996" s="123"/>
      <c r="AH1996" s="123"/>
      <c r="AI1996" s="123"/>
      <c r="AJ1996" s="123"/>
      <c r="AK1996" s="123"/>
      <c r="AL1996" s="123"/>
      <c r="AM1996" s="123"/>
      <c r="AN1996" s="123"/>
      <c r="AO1996" s="123"/>
      <c r="AP1996" s="120"/>
      <c r="AQ1996" s="125" t="str">
        <f>IFERROR(VLOOKUP(G1996,'#Location List#'!$C$3:$D$150,2,FALSE),"")</f>
        <v/>
      </c>
      <c r="AR1996" s="125" t="str">
        <f>IFERROR(VLOOKUP(F1996,'#Location List#'!$Q$3:$R$1154,2,FALSE),"")</f>
        <v/>
      </c>
      <c r="AS1996" s="125" t="str">
        <f>IFERROR(VLOOKUP(V1996,'#Input Lists#'!$B$3:$D$46,3,FALSE),"")</f>
        <v/>
      </c>
      <c r="AT1996" s="125" t="str">
        <f>IFERROR(VLOOKUP(CONCATENATE(V1996," ",W1996),'#Input Lists#'!$K$3:$L$827,2,FALSE),"")</f>
        <v/>
      </c>
      <c r="AU1996" s="125">
        <f>IFERROR(VLOOKUP(AA1996,'#Input Lists#'!$BU$3:$BV$8,2,FALSE),"")</f>
        <v>1</v>
      </c>
      <c r="AV1996" s="118" t="str">
        <f>IFERROR(VLOOKUP(AB1996,'#Input Lists#'!$BO$3:$BP$9,2,FALSE),"")</f>
        <v/>
      </c>
      <c r="AW1996" s="118">
        <f>IFERROR(VLOOKUP(AC1996,'#Input Lists#'!$BL$3:$BM$7,2,FALSE),"")</f>
        <v>1</v>
      </c>
      <c r="AX1996" s="52" t="e">
        <f>VLOOKUP(AQ1996,'#Location List#'!$D$3:$K$150,4,FALSE)</f>
        <v>#N/A</v>
      </c>
      <c r="AY1996" s="273" t="e">
        <f>VLOOKUP(AX1996,'#Location List#'!$Z$3:$AA$13,2,FALSE)</f>
        <v>#N/A</v>
      </c>
      <c r="AZ1996" s="126" t="e">
        <f>VLOOKUP($AT1996,'#Input Lists#'!$L$3:$S$1033,6,FALSE)</f>
        <v>#N/A</v>
      </c>
      <c r="BA1996" s="239" t="e">
        <f>VLOOKUP($AT1996,'#Input Lists#'!$L$3:$S$833,7,FALSE)</f>
        <v>#N/A</v>
      </c>
      <c r="BB1996" s="239" t="e">
        <f>VLOOKUP($AT1996,'#Input Lists#'!$L$3:$S$833,8,FALSE)</f>
        <v>#N/A</v>
      </c>
      <c r="BC1996" s="91" t="str">
        <f t="shared" si="188"/>
        <v/>
      </c>
      <c r="BD1996" s="91" t="str">
        <f t="shared" si="189"/>
        <v/>
      </c>
      <c r="BE1996" s="15" t="str">
        <f t="shared" si="190"/>
        <v/>
      </c>
      <c r="BF1996" s="92" t="str">
        <f t="shared" si="191"/>
        <v>No Sighting Date</v>
      </c>
    </row>
    <row r="1997" spans="1:58" x14ac:dyDescent="0.25">
      <c r="A1997" s="118">
        <v>1992</v>
      </c>
      <c r="B1997" s="119"/>
      <c r="C1997" s="120"/>
      <c r="D1997" s="121"/>
      <c r="E1997" s="121"/>
      <c r="F1997" s="236"/>
      <c r="G1997" s="122" t="str">
        <f>IFERROR(VLOOKUP(F1997,'#Location List#'!$U$3:$V$1154,2,FALSE),"")</f>
        <v/>
      </c>
      <c r="H1997" s="120"/>
      <c r="I1997" s="120"/>
      <c r="J1997" s="120"/>
      <c r="K1997" s="120"/>
      <c r="L1997" s="120"/>
      <c r="M1997" s="120"/>
      <c r="N1997" s="120"/>
      <c r="O1997" s="120"/>
      <c r="P1997" s="120"/>
      <c r="Q1997" s="120"/>
      <c r="R1997" s="120"/>
      <c r="S1997" s="120"/>
      <c r="T1997" s="205">
        <f t="shared" si="186"/>
        <v>0</v>
      </c>
      <c r="U1997" s="205">
        <f t="shared" si="187"/>
        <v>0</v>
      </c>
      <c r="V1997" s="210"/>
      <c r="W1997" s="210"/>
      <c r="X1997" s="23" t="str">
        <f>IFERROR(VLOOKUP(AT1997,'#Input Lists#'!$L$3:$AH$833,3,FALSE)," ")</f>
        <v xml:space="preserve"> </v>
      </c>
      <c r="Y1997" s="23" t="str">
        <f>IFERROR(VLOOKUP(AT1997,'#Input Lists#'!$L$3:$AH$833,5,FALSE)," ")</f>
        <v xml:space="preserve"> </v>
      </c>
      <c r="Z1997" s="206" t="str">
        <f>IFERROR(VLOOKUP(AT1997,'#Input Lists#'!$L$3:$AH$833,9,FALSE)," ")</f>
        <v xml:space="preserve"> </v>
      </c>
      <c r="AA1997" s="119" t="s">
        <v>1527</v>
      </c>
      <c r="AB1997" s="120"/>
      <c r="AC1997" s="123"/>
      <c r="AD1997" s="123"/>
      <c r="AE1997" s="123"/>
      <c r="AF1997" s="123"/>
      <c r="AG1997" s="123"/>
      <c r="AH1997" s="123"/>
      <c r="AI1997" s="123"/>
      <c r="AJ1997" s="123"/>
      <c r="AK1997" s="123"/>
      <c r="AL1997" s="123"/>
      <c r="AM1997" s="123"/>
      <c r="AN1997" s="123"/>
      <c r="AO1997" s="123"/>
      <c r="AP1997" s="120"/>
      <c r="AQ1997" s="125" t="str">
        <f>IFERROR(VLOOKUP(G1997,'#Location List#'!$C$3:$D$150,2,FALSE),"")</f>
        <v/>
      </c>
      <c r="AR1997" s="125" t="str">
        <f>IFERROR(VLOOKUP(F1997,'#Location List#'!$Q$3:$R$1154,2,FALSE),"")</f>
        <v/>
      </c>
      <c r="AS1997" s="125" t="str">
        <f>IFERROR(VLOOKUP(V1997,'#Input Lists#'!$B$3:$D$46,3,FALSE),"")</f>
        <v/>
      </c>
      <c r="AT1997" s="125" t="str">
        <f>IFERROR(VLOOKUP(CONCATENATE(V1997," ",W1997),'#Input Lists#'!$K$3:$L$827,2,FALSE),"")</f>
        <v/>
      </c>
      <c r="AU1997" s="125">
        <f>IFERROR(VLOOKUP(AA1997,'#Input Lists#'!$BU$3:$BV$8,2,FALSE),"")</f>
        <v>1</v>
      </c>
      <c r="AV1997" s="118" t="str">
        <f>IFERROR(VLOOKUP(AB1997,'#Input Lists#'!$BO$3:$BP$9,2,FALSE),"")</f>
        <v/>
      </c>
      <c r="AW1997" s="118">
        <f>IFERROR(VLOOKUP(AC1997,'#Input Lists#'!$BL$3:$BM$7,2,FALSE),"")</f>
        <v>1</v>
      </c>
      <c r="AX1997" s="52" t="e">
        <f>VLOOKUP(AQ1997,'#Location List#'!$D$3:$K$150,4,FALSE)</f>
        <v>#N/A</v>
      </c>
      <c r="AY1997" s="273" t="e">
        <f>VLOOKUP(AX1997,'#Location List#'!$Z$3:$AA$13,2,FALSE)</f>
        <v>#N/A</v>
      </c>
      <c r="AZ1997" s="126" t="e">
        <f>VLOOKUP($AT1997,'#Input Lists#'!$L$3:$S$1033,6,FALSE)</f>
        <v>#N/A</v>
      </c>
      <c r="BA1997" s="239" t="e">
        <f>VLOOKUP($AT1997,'#Input Lists#'!$L$3:$S$833,7,FALSE)</f>
        <v>#N/A</v>
      </c>
      <c r="BB1997" s="239" t="e">
        <f>VLOOKUP($AT1997,'#Input Lists#'!$L$3:$S$833,8,FALSE)</f>
        <v>#N/A</v>
      </c>
      <c r="BC1997" s="91" t="str">
        <f t="shared" si="188"/>
        <v/>
      </c>
      <c r="BD1997" s="91" t="str">
        <f t="shared" si="189"/>
        <v/>
      </c>
      <c r="BE1997" s="15" t="str">
        <f t="shared" si="190"/>
        <v/>
      </c>
      <c r="BF1997" s="92" t="str">
        <f t="shared" si="191"/>
        <v>No Sighting Date</v>
      </c>
    </row>
    <row r="1998" spans="1:58" x14ac:dyDescent="0.25">
      <c r="A1998" s="118">
        <v>1993</v>
      </c>
      <c r="B1998" s="119"/>
      <c r="C1998" s="120"/>
      <c r="D1998" s="121"/>
      <c r="E1998" s="121"/>
      <c r="F1998" s="236"/>
      <c r="G1998" s="122" t="str">
        <f>IFERROR(VLOOKUP(F1998,'#Location List#'!$U$3:$V$1154,2,FALSE),"")</f>
        <v/>
      </c>
      <c r="H1998" s="120"/>
      <c r="I1998" s="120"/>
      <c r="J1998" s="120"/>
      <c r="K1998" s="120"/>
      <c r="L1998" s="120"/>
      <c r="M1998" s="120"/>
      <c r="N1998" s="120"/>
      <c r="O1998" s="120"/>
      <c r="P1998" s="120"/>
      <c r="Q1998" s="120"/>
      <c r="R1998" s="120"/>
      <c r="S1998" s="120"/>
      <c r="T1998" s="205">
        <f t="shared" si="186"/>
        <v>0</v>
      </c>
      <c r="U1998" s="205">
        <f t="shared" si="187"/>
        <v>0</v>
      </c>
      <c r="V1998" s="210"/>
      <c r="W1998" s="210"/>
      <c r="X1998" s="23" t="str">
        <f>IFERROR(VLOOKUP(AT1998,'#Input Lists#'!$L$3:$AH$833,3,FALSE)," ")</f>
        <v xml:space="preserve"> </v>
      </c>
      <c r="Y1998" s="23" t="str">
        <f>IFERROR(VLOOKUP(AT1998,'#Input Lists#'!$L$3:$AH$833,5,FALSE)," ")</f>
        <v xml:space="preserve"> </v>
      </c>
      <c r="Z1998" s="206" t="str">
        <f>IFERROR(VLOOKUP(AT1998,'#Input Lists#'!$L$3:$AH$833,9,FALSE)," ")</f>
        <v xml:space="preserve"> </v>
      </c>
      <c r="AA1998" s="119" t="s">
        <v>1527</v>
      </c>
      <c r="AB1998" s="120"/>
      <c r="AC1998" s="123"/>
      <c r="AD1998" s="123"/>
      <c r="AE1998" s="123"/>
      <c r="AF1998" s="123"/>
      <c r="AG1998" s="123"/>
      <c r="AH1998" s="123"/>
      <c r="AI1998" s="123"/>
      <c r="AJ1998" s="123"/>
      <c r="AK1998" s="123"/>
      <c r="AL1998" s="123"/>
      <c r="AM1998" s="123"/>
      <c r="AN1998" s="123"/>
      <c r="AO1998" s="123"/>
      <c r="AP1998" s="120"/>
      <c r="AQ1998" s="125" t="str">
        <f>IFERROR(VLOOKUP(G1998,'#Location List#'!$C$3:$D$150,2,FALSE),"")</f>
        <v/>
      </c>
      <c r="AR1998" s="125" t="str">
        <f>IFERROR(VLOOKUP(F1998,'#Location List#'!$Q$3:$R$1154,2,FALSE),"")</f>
        <v/>
      </c>
      <c r="AS1998" s="125" t="str">
        <f>IFERROR(VLOOKUP(V1998,'#Input Lists#'!$B$3:$D$46,3,FALSE),"")</f>
        <v/>
      </c>
      <c r="AT1998" s="125" t="str">
        <f>IFERROR(VLOOKUP(CONCATENATE(V1998," ",W1998),'#Input Lists#'!$K$3:$L$827,2,FALSE),"")</f>
        <v/>
      </c>
      <c r="AU1998" s="125">
        <f>IFERROR(VLOOKUP(AA1998,'#Input Lists#'!$BU$3:$BV$8,2,FALSE),"")</f>
        <v>1</v>
      </c>
      <c r="AV1998" s="118" t="str">
        <f>IFERROR(VLOOKUP(AB1998,'#Input Lists#'!$BO$3:$BP$9,2,FALSE),"")</f>
        <v/>
      </c>
      <c r="AW1998" s="118">
        <f>IFERROR(VLOOKUP(AC1998,'#Input Lists#'!$BL$3:$BM$7,2,FALSE),"")</f>
        <v>1</v>
      </c>
      <c r="AX1998" s="52" t="e">
        <f>VLOOKUP(AQ1998,'#Location List#'!$D$3:$K$150,4,FALSE)</f>
        <v>#N/A</v>
      </c>
      <c r="AY1998" s="273" t="e">
        <f>VLOOKUP(AX1998,'#Location List#'!$Z$3:$AA$13,2,FALSE)</f>
        <v>#N/A</v>
      </c>
      <c r="AZ1998" s="126" t="e">
        <f>VLOOKUP($AT1998,'#Input Lists#'!$L$3:$S$1033,6,FALSE)</f>
        <v>#N/A</v>
      </c>
      <c r="BA1998" s="239" t="e">
        <f>VLOOKUP($AT1998,'#Input Lists#'!$L$3:$S$833,7,FALSE)</f>
        <v>#N/A</v>
      </c>
      <c r="BB1998" s="239" t="e">
        <f>VLOOKUP($AT1998,'#Input Lists#'!$L$3:$S$833,8,FALSE)</f>
        <v>#N/A</v>
      </c>
      <c r="BC1998" s="91" t="str">
        <f t="shared" si="188"/>
        <v/>
      </c>
      <c r="BD1998" s="91" t="str">
        <f t="shared" si="189"/>
        <v/>
      </c>
      <c r="BE1998" s="15" t="str">
        <f t="shared" si="190"/>
        <v/>
      </c>
      <c r="BF1998" s="92" t="str">
        <f t="shared" si="191"/>
        <v>No Sighting Date</v>
      </c>
    </row>
    <row r="1999" spans="1:58" x14ac:dyDescent="0.25">
      <c r="A1999" s="118">
        <v>1994</v>
      </c>
      <c r="B1999" s="119"/>
      <c r="C1999" s="120"/>
      <c r="D1999" s="121"/>
      <c r="E1999" s="121"/>
      <c r="F1999" s="236"/>
      <c r="G1999" s="122" t="str">
        <f>IFERROR(VLOOKUP(F1999,'#Location List#'!$U$3:$V$1154,2,FALSE),"")</f>
        <v/>
      </c>
      <c r="H1999" s="120"/>
      <c r="I1999" s="120"/>
      <c r="J1999" s="120"/>
      <c r="K1999" s="120"/>
      <c r="L1999" s="120"/>
      <c r="M1999" s="120"/>
      <c r="N1999" s="120"/>
      <c r="O1999" s="120"/>
      <c r="P1999" s="120"/>
      <c r="Q1999" s="120"/>
      <c r="R1999" s="120"/>
      <c r="S1999" s="120"/>
      <c r="T1999" s="205">
        <f t="shared" si="186"/>
        <v>0</v>
      </c>
      <c r="U1999" s="205">
        <f t="shared" si="187"/>
        <v>0</v>
      </c>
      <c r="V1999" s="210"/>
      <c r="W1999" s="210"/>
      <c r="X1999" s="23" t="str">
        <f>IFERROR(VLOOKUP(AT1999,'#Input Lists#'!$L$3:$AH$833,3,FALSE)," ")</f>
        <v xml:space="preserve"> </v>
      </c>
      <c r="Y1999" s="23" t="str">
        <f>IFERROR(VLOOKUP(AT1999,'#Input Lists#'!$L$3:$AH$833,5,FALSE)," ")</f>
        <v xml:space="preserve"> </v>
      </c>
      <c r="Z1999" s="206" t="str">
        <f>IFERROR(VLOOKUP(AT1999,'#Input Lists#'!$L$3:$AH$833,9,FALSE)," ")</f>
        <v xml:space="preserve"> </v>
      </c>
      <c r="AA1999" s="119" t="s">
        <v>1527</v>
      </c>
      <c r="AB1999" s="120"/>
      <c r="AC1999" s="123"/>
      <c r="AD1999" s="123"/>
      <c r="AE1999" s="123"/>
      <c r="AF1999" s="123"/>
      <c r="AG1999" s="123"/>
      <c r="AH1999" s="123"/>
      <c r="AI1999" s="123"/>
      <c r="AJ1999" s="123"/>
      <c r="AK1999" s="123"/>
      <c r="AL1999" s="123"/>
      <c r="AM1999" s="123"/>
      <c r="AN1999" s="123"/>
      <c r="AO1999" s="123"/>
      <c r="AP1999" s="120"/>
      <c r="AQ1999" s="125" t="str">
        <f>IFERROR(VLOOKUP(G1999,'#Location List#'!$C$3:$D$150,2,FALSE),"")</f>
        <v/>
      </c>
      <c r="AR1999" s="125" t="str">
        <f>IFERROR(VLOOKUP(F1999,'#Location List#'!$Q$3:$R$1154,2,FALSE),"")</f>
        <v/>
      </c>
      <c r="AS1999" s="125" t="str">
        <f>IFERROR(VLOOKUP(V1999,'#Input Lists#'!$B$3:$D$46,3,FALSE),"")</f>
        <v/>
      </c>
      <c r="AT1999" s="125" t="str">
        <f>IFERROR(VLOOKUP(CONCATENATE(V1999," ",W1999),'#Input Lists#'!$K$3:$L$827,2,FALSE),"")</f>
        <v/>
      </c>
      <c r="AU1999" s="125">
        <f>IFERROR(VLOOKUP(AA1999,'#Input Lists#'!$BU$3:$BV$8,2,FALSE),"")</f>
        <v>1</v>
      </c>
      <c r="AV1999" s="118" t="str">
        <f>IFERROR(VLOOKUP(AB1999,'#Input Lists#'!$BO$3:$BP$9,2,FALSE),"")</f>
        <v/>
      </c>
      <c r="AW1999" s="118">
        <f>IFERROR(VLOOKUP(AC1999,'#Input Lists#'!$BL$3:$BM$7,2,FALSE),"")</f>
        <v>1</v>
      </c>
      <c r="AX1999" s="52" t="e">
        <f>VLOOKUP(AQ1999,'#Location List#'!$D$3:$K$150,4,FALSE)</f>
        <v>#N/A</v>
      </c>
      <c r="AY1999" s="273" t="e">
        <f>VLOOKUP(AX1999,'#Location List#'!$Z$3:$AA$13,2,FALSE)</f>
        <v>#N/A</v>
      </c>
      <c r="AZ1999" s="126" t="e">
        <f>VLOOKUP($AT1999,'#Input Lists#'!$L$3:$S$1033,6,FALSE)</f>
        <v>#N/A</v>
      </c>
      <c r="BA1999" s="239" t="e">
        <f>VLOOKUP($AT1999,'#Input Lists#'!$L$3:$S$833,7,FALSE)</f>
        <v>#N/A</v>
      </c>
      <c r="BB1999" s="239" t="e">
        <f>VLOOKUP($AT1999,'#Input Lists#'!$L$3:$S$833,8,FALSE)</f>
        <v>#N/A</v>
      </c>
      <c r="BC1999" s="91" t="str">
        <f t="shared" si="188"/>
        <v/>
      </c>
      <c r="BD1999" s="91" t="str">
        <f t="shared" si="189"/>
        <v/>
      </c>
      <c r="BE1999" s="15" t="str">
        <f t="shared" si="190"/>
        <v/>
      </c>
      <c r="BF1999" s="92" t="str">
        <f t="shared" si="191"/>
        <v>No Sighting Date</v>
      </c>
    </row>
    <row r="2000" spans="1:58" x14ac:dyDescent="0.25">
      <c r="A2000" s="118">
        <v>1995</v>
      </c>
      <c r="B2000" s="119"/>
      <c r="C2000" s="120"/>
      <c r="D2000" s="121"/>
      <c r="E2000" s="121"/>
      <c r="F2000" s="236"/>
      <c r="G2000" s="122" t="str">
        <f>IFERROR(VLOOKUP(F2000,'#Location List#'!$U$3:$V$1154,2,FALSE),"")</f>
        <v/>
      </c>
      <c r="H2000" s="120"/>
      <c r="I2000" s="120"/>
      <c r="J2000" s="120"/>
      <c r="K2000" s="120"/>
      <c r="L2000" s="120"/>
      <c r="M2000" s="120"/>
      <c r="N2000" s="120"/>
      <c r="O2000" s="120"/>
      <c r="P2000" s="120"/>
      <c r="Q2000" s="120"/>
      <c r="R2000" s="120"/>
      <c r="S2000" s="120"/>
      <c r="T2000" s="205">
        <f t="shared" si="186"/>
        <v>0</v>
      </c>
      <c r="U2000" s="205">
        <f t="shared" si="187"/>
        <v>0</v>
      </c>
      <c r="V2000" s="210"/>
      <c r="W2000" s="210"/>
      <c r="X2000" s="23" t="str">
        <f>IFERROR(VLOOKUP(AT2000,'#Input Lists#'!$L$3:$AH$833,3,FALSE)," ")</f>
        <v xml:space="preserve"> </v>
      </c>
      <c r="Y2000" s="23" t="str">
        <f>IFERROR(VLOOKUP(AT2000,'#Input Lists#'!$L$3:$AH$833,5,FALSE)," ")</f>
        <v xml:space="preserve"> </v>
      </c>
      <c r="Z2000" s="206" t="str">
        <f>IFERROR(VLOOKUP(AT2000,'#Input Lists#'!$L$3:$AH$833,9,FALSE)," ")</f>
        <v xml:space="preserve"> </v>
      </c>
      <c r="AA2000" s="119" t="s">
        <v>1527</v>
      </c>
      <c r="AB2000" s="120"/>
      <c r="AC2000" s="123"/>
      <c r="AD2000" s="123"/>
      <c r="AE2000" s="123"/>
      <c r="AF2000" s="123"/>
      <c r="AG2000" s="123"/>
      <c r="AH2000" s="123"/>
      <c r="AI2000" s="123"/>
      <c r="AJ2000" s="123"/>
      <c r="AK2000" s="123"/>
      <c r="AL2000" s="123"/>
      <c r="AM2000" s="123"/>
      <c r="AN2000" s="123"/>
      <c r="AO2000" s="123"/>
      <c r="AP2000" s="120"/>
      <c r="AQ2000" s="125" t="str">
        <f>IFERROR(VLOOKUP(G2000,'#Location List#'!$C$3:$D$150,2,FALSE),"")</f>
        <v/>
      </c>
      <c r="AR2000" s="125" t="str">
        <f>IFERROR(VLOOKUP(F2000,'#Location List#'!$Q$3:$R$1154,2,FALSE),"")</f>
        <v/>
      </c>
      <c r="AS2000" s="125" t="str">
        <f>IFERROR(VLOOKUP(V2000,'#Input Lists#'!$B$3:$D$46,3,FALSE),"")</f>
        <v/>
      </c>
      <c r="AT2000" s="125" t="str">
        <f>IFERROR(VLOOKUP(CONCATENATE(V2000," ",W2000),'#Input Lists#'!$K$3:$L$827,2,FALSE),"")</f>
        <v/>
      </c>
      <c r="AU2000" s="125">
        <f>IFERROR(VLOOKUP(AA2000,'#Input Lists#'!$BU$3:$BV$8,2,FALSE),"")</f>
        <v>1</v>
      </c>
      <c r="AV2000" s="118" t="str">
        <f>IFERROR(VLOOKUP(AB2000,'#Input Lists#'!$BO$3:$BP$9,2,FALSE),"")</f>
        <v/>
      </c>
      <c r="AW2000" s="118">
        <f>IFERROR(VLOOKUP(AC2000,'#Input Lists#'!$BL$3:$BM$7,2,FALSE),"")</f>
        <v>1</v>
      </c>
      <c r="AX2000" s="52" t="e">
        <f>VLOOKUP(AQ2000,'#Location List#'!$D$3:$K$150,4,FALSE)</f>
        <v>#N/A</v>
      </c>
      <c r="AY2000" s="273" t="e">
        <f>VLOOKUP(AX2000,'#Location List#'!$Z$3:$AA$13,2,FALSE)</f>
        <v>#N/A</v>
      </c>
      <c r="AZ2000" s="126" t="e">
        <f>VLOOKUP($AT2000,'#Input Lists#'!$L$3:$S$1033,6,FALSE)</f>
        <v>#N/A</v>
      </c>
      <c r="BA2000" s="239" t="e">
        <f>VLOOKUP($AT2000,'#Input Lists#'!$L$3:$S$833,7,FALSE)</f>
        <v>#N/A</v>
      </c>
      <c r="BB2000" s="239" t="e">
        <f>VLOOKUP($AT2000,'#Input Lists#'!$L$3:$S$833,8,FALSE)</f>
        <v>#N/A</v>
      </c>
      <c r="BC2000" s="91" t="str">
        <f t="shared" si="188"/>
        <v/>
      </c>
      <c r="BD2000" s="91" t="str">
        <f t="shared" si="189"/>
        <v/>
      </c>
      <c r="BE2000" s="15" t="str">
        <f t="shared" si="190"/>
        <v/>
      </c>
      <c r="BF2000" s="92" t="str">
        <f t="shared" si="191"/>
        <v>No Sighting Date</v>
      </c>
    </row>
    <row r="2001" spans="1:58" x14ac:dyDescent="0.25">
      <c r="A2001" s="118">
        <v>1996</v>
      </c>
      <c r="B2001" s="119"/>
      <c r="C2001" s="120"/>
      <c r="D2001" s="121"/>
      <c r="E2001" s="121"/>
      <c r="F2001" s="236"/>
      <c r="G2001" s="122" t="str">
        <f>IFERROR(VLOOKUP(F2001,'#Location List#'!$U$3:$V$1154,2,FALSE),"")</f>
        <v/>
      </c>
      <c r="H2001" s="120"/>
      <c r="I2001" s="120"/>
      <c r="J2001" s="120"/>
      <c r="K2001" s="120"/>
      <c r="L2001" s="120"/>
      <c r="M2001" s="120"/>
      <c r="N2001" s="120"/>
      <c r="O2001" s="120"/>
      <c r="P2001" s="120"/>
      <c r="Q2001" s="120"/>
      <c r="R2001" s="120"/>
      <c r="S2001" s="120"/>
      <c r="T2001" s="205">
        <f t="shared" si="186"/>
        <v>0</v>
      </c>
      <c r="U2001" s="205">
        <f t="shared" si="187"/>
        <v>0</v>
      </c>
      <c r="V2001" s="210"/>
      <c r="W2001" s="210"/>
      <c r="X2001" s="23" t="str">
        <f>IFERROR(VLOOKUP(AT2001,'#Input Lists#'!$L$3:$AH$833,3,FALSE)," ")</f>
        <v xml:space="preserve"> </v>
      </c>
      <c r="Y2001" s="23" t="str">
        <f>IFERROR(VLOOKUP(AT2001,'#Input Lists#'!$L$3:$AH$833,5,FALSE)," ")</f>
        <v xml:space="preserve"> </v>
      </c>
      <c r="Z2001" s="206" t="str">
        <f>IFERROR(VLOOKUP(AT2001,'#Input Lists#'!$L$3:$AH$833,9,FALSE)," ")</f>
        <v xml:space="preserve"> </v>
      </c>
      <c r="AA2001" s="119" t="s">
        <v>1527</v>
      </c>
      <c r="AB2001" s="120"/>
      <c r="AC2001" s="123"/>
      <c r="AD2001" s="123"/>
      <c r="AE2001" s="123"/>
      <c r="AF2001" s="123"/>
      <c r="AG2001" s="123"/>
      <c r="AH2001" s="123"/>
      <c r="AI2001" s="123"/>
      <c r="AJ2001" s="123"/>
      <c r="AK2001" s="123"/>
      <c r="AL2001" s="123"/>
      <c r="AM2001" s="123"/>
      <c r="AN2001" s="123"/>
      <c r="AO2001" s="123"/>
      <c r="AP2001" s="120"/>
      <c r="AQ2001" s="125" t="str">
        <f>IFERROR(VLOOKUP(G2001,'#Location List#'!$C$3:$D$150,2,FALSE),"")</f>
        <v/>
      </c>
      <c r="AR2001" s="125" t="str">
        <f>IFERROR(VLOOKUP(F2001,'#Location List#'!$Q$3:$R$1154,2,FALSE),"")</f>
        <v/>
      </c>
      <c r="AS2001" s="125" t="str">
        <f>IFERROR(VLOOKUP(V2001,'#Input Lists#'!$B$3:$D$46,3,FALSE),"")</f>
        <v/>
      </c>
      <c r="AT2001" s="125" t="str">
        <f>IFERROR(VLOOKUP(CONCATENATE(V2001," ",W2001),'#Input Lists#'!$K$3:$L$827,2,FALSE),"")</f>
        <v/>
      </c>
      <c r="AU2001" s="125">
        <f>IFERROR(VLOOKUP(AA2001,'#Input Lists#'!$BU$3:$BV$8,2,FALSE),"")</f>
        <v>1</v>
      </c>
      <c r="AV2001" s="118" t="str">
        <f>IFERROR(VLOOKUP(AB2001,'#Input Lists#'!$BO$3:$BP$9,2,FALSE),"")</f>
        <v/>
      </c>
      <c r="AW2001" s="118">
        <f>IFERROR(VLOOKUP(AC2001,'#Input Lists#'!$BL$3:$BM$7,2,FALSE),"")</f>
        <v>1</v>
      </c>
      <c r="AX2001" s="52" t="e">
        <f>VLOOKUP(AQ2001,'#Location List#'!$D$3:$K$150,4,FALSE)</f>
        <v>#N/A</v>
      </c>
      <c r="AY2001" s="273" t="e">
        <f>VLOOKUP(AX2001,'#Location List#'!$Z$3:$AA$13,2,FALSE)</f>
        <v>#N/A</v>
      </c>
      <c r="AZ2001" s="126" t="e">
        <f>VLOOKUP($AT2001,'#Input Lists#'!$L$3:$S$1033,6,FALSE)</f>
        <v>#N/A</v>
      </c>
      <c r="BA2001" s="239" t="e">
        <f>VLOOKUP($AT2001,'#Input Lists#'!$L$3:$S$833,7,FALSE)</f>
        <v>#N/A</v>
      </c>
      <c r="BB2001" s="239" t="e">
        <f>VLOOKUP($AT2001,'#Input Lists#'!$L$3:$S$833,8,FALSE)</f>
        <v>#N/A</v>
      </c>
      <c r="BC2001" s="91" t="str">
        <f t="shared" si="188"/>
        <v/>
      </c>
      <c r="BD2001" s="91" t="str">
        <f t="shared" si="189"/>
        <v/>
      </c>
      <c r="BE2001" s="15" t="str">
        <f t="shared" si="190"/>
        <v/>
      </c>
      <c r="BF2001" s="92" t="str">
        <f t="shared" si="191"/>
        <v>No Sighting Date</v>
      </c>
    </row>
    <row r="2002" spans="1:58" x14ac:dyDescent="0.25">
      <c r="A2002" s="118">
        <v>1997</v>
      </c>
      <c r="B2002" s="119"/>
      <c r="C2002" s="120"/>
      <c r="D2002" s="121"/>
      <c r="E2002" s="121"/>
      <c r="F2002" s="236"/>
      <c r="G2002" s="122" t="str">
        <f>IFERROR(VLOOKUP(F2002,'#Location List#'!$U$3:$V$1154,2,FALSE),"")</f>
        <v/>
      </c>
      <c r="H2002" s="120"/>
      <c r="I2002" s="120"/>
      <c r="J2002" s="120"/>
      <c r="K2002" s="120"/>
      <c r="L2002" s="120"/>
      <c r="M2002" s="120"/>
      <c r="N2002" s="120"/>
      <c r="O2002" s="120"/>
      <c r="P2002" s="120"/>
      <c r="Q2002" s="120"/>
      <c r="R2002" s="120"/>
      <c r="S2002" s="120"/>
      <c r="T2002" s="205">
        <f t="shared" si="186"/>
        <v>0</v>
      </c>
      <c r="U2002" s="205">
        <f t="shared" si="187"/>
        <v>0</v>
      </c>
      <c r="V2002" s="210"/>
      <c r="W2002" s="210"/>
      <c r="X2002" s="23" t="str">
        <f>IFERROR(VLOOKUP(AT2002,'#Input Lists#'!$L$3:$AH$833,3,FALSE)," ")</f>
        <v xml:space="preserve"> </v>
      </c>
      <c r="Y2002" s="23" t="str">
        <f>IFERROR(VLOOKUP(AT2002,'#Input Lists#'!$L$3:$AH$833,5,FALSE)," ")</f>
        <v xml:space="preserve"> </v>
      </c>
      <c r="Z2002" s="206" t="str">
        <f>IFERROR(VLOOKUP(AT2002,'#Input Lists#'!$L$3:$AH$833,9,FALSE)," ")</f>
        <v xml:space="preserve"> </v>
      </c>
      <c r="AA2002" s="119" t="s">
        <v>1527</v>
      </c>
      <c r="AB2002" s="120"/>
      <c r="AC2002" s="123"/>
      <c r="AD2002" s="123"/>
      <c r="AE2002" s="123"/>
      <c r="AF2002" s="123"/>
      <c r="AG2002" s="123"/>
      <c r="AH2002" s="123"/>
      <c r="AI2002" s="123"/>
      <c r="AJ2002" s="123"/>
      <c r="AK2002" s="123"/>
      <c r="AL2002" s="123"/>
      <c r="AM2002" s="123"/>
      <c r="AN2002" s="123"/>
      <c r="AO2002" s="123"/>
      <c r="AP2002" s="120"/>
      <c r="AQ2002" s="125" t="str">
        <f>IFERROR(VLOOKUP(G2002,'#Location List#'!$C$3:$D$150,2,FALSE),"")</f>
        <v/>
      </c>
      <c r="AR2002" s="125" t="str">
        <f>IFERROR(VLOOKUP(F2002,'#Location List#'!$Q$3:$R$1154,2,FALSE),"")</f>
        <v/>
      </c>
      <c r="AS2002" s="125" t="str">
        <f>IFERROR(VLOOKUP(V2002,'#Input Lists#'!$B$3:$D$46,3,FALSE),"")</f>
        <v/>
      </c>
      <c r="AT2002" s="125" t="str">
        <f>IFERROR(VLOOKUP(CONCATENATE(V2002," ",W2002),'#Input Lists#'!$K$3:$L$827,2,FALSE),"")</f>
        <v/>
      </c>
      <c r="AU2002" s="125">
        <f>IFERROR(VLOOKUP(AA2002,'#Input Lists#'!$BU$3:$BV$8,2,FALSE),"")</f>
        <v>1</v>
      </c>
      <c r="AV2002" s="118" t="str">
        <f>IFERROR(VLOOKUP(AB2002,'#Input Lists#'!$BO$3:$BP$9,2,FALSE),"")</f>
        <v/>
      </c>
      <c r="AW2002" s="118">
        <f>IFERROR(VLOOKUP(AC2002,'#Input Lists#'!$BL$3:$BM$7,2,FALSE),"")</f>
        <v>1</v>
      </c>
      <c r="AX2002" s="52" t="e">
        <f>VLOOKUP(AQ2002,'#Location List#'!$D$3:$K$150,4,FALSE)</f>
        <v>#N/A</v>
      </c>
      <c r="AY2002" s="273" t="e">
        <f>VLOOKUP(AX2002,'#Location List#'!$Z$3:$AA$13,2,FALSE)</f>
        <v>#N/A</v>
      </c>
      <c r="AZ2002" s="126" t="e">
        <f>VLOOKUP($AT2002,'#Input Lists#'!$L$3:$S$1033,6,FALSE)</f>
        <v>#N/A</v>
      </c>
      <c r="BA2002" s="239" t="e">
        <f>VLOOKUP($AT2002,'#Input Lists#'!$L$3:$S$833,7,FALSE)</f>
        <v>#N/A</v>
      </c>
      <c r="BB2002" s="239" t="e">
        <f>VLOOKUP($AT2002,'#Input Lists#'!$L$3:$S$833,8,FALSE)</f>
        <v>#N/A</v>
      </c>
      <c r="BC2002" s="91" t="str">
        <f t="shared" si="188"/>
        <v/>
      </c>
      <c r="BD2002" s="91" t="str">
        <f t="shared" si="189"/>
        <v/>
      </c>
      <c r="BE2002" s="15" t="str">
        <f t="shared" si="190"/>
        <v/>
      </c>
      <c r="BF2002" s="92" t="str">
        <f t="shared" si="191"/>
        <v>No Sighting Date</v>
      </c>
    </row>
    <row r="2003" spans="1:58" x14ac:dyDescent="0.25">
      <c r="A2003" s="118">
        <v>1998</v>
      </c>
      <c r="B2003" s="119"/>
      <c r="C2003" s="120"/>
      <c r="D2003" s="121"/>
      <c r="E2003" s="121"/>
      <c r="F2003" s="236"/>
      <c r="G2003" s="122" t="str">
        <f>IFERROR(VLOOKUP(F2003,'#Location List#'!$U$3:$V$1154,2,FALSE),"")</f>
        <v/>
      </c>
      <c r="H2003" s="120"/>
      <c r="I2003" s="120"/>
      <c r="J2003" s="120"/>
      <c r="K2003" s="120"/>
      <c r="L2003" s="120"/>
      <c r="M2003" s="120"/>
      <c r="N2003" s="120"/>
      <c r="O2003" s="120"/>
      <c r="P2003" s="120"/>
      <c r="Q2003" s="120"/>
      <c r="R2003" s="120"/>
      <c r="S2003" s="120"/>
      <c r="T2003" s="205">
        <f t="shared" si="186"/>
        <v>0</v>
      </c>
      <c r="U2003" s="205">
        <f t="shared" si="187"/>
        <v>0</v>
      </c>
      <c r="V2003" s="210"/>
      <c r="W2003" s="210"/>
      <c r="X2003" s="23" t="str">
        <f>IFERROR(VLOOKUP(AT2003,'#Input Lists#'!$L$3:$AH$833,3,FALSE)," ")</f>
        <v xml:space="preserve"> </v>
      </c>
      <c r="Y2003" s="23" t="str">
        <f>IFERROR(VLOOKUP(AT2003,'#Input Lists#'!$L$3:$AH$833,5,FALSE)," ")</f>
        <v xml:space="preserve"> </v>
      </c>
      <c r="Z2003" s="206" t="str">
        <f>IFERROR(VLOOKUP(AT2003,'#Input Lists#'!$L$3:$AH$833,9,FALSE)," ")</f>
        <v xml:space="preserve"> </v>
      </c>
      <c r="AA2003" s="119" t="s">
        <v>1527</v>
      </c>
      <c r="AB2003" s="120"/>
      <c r="AC2003" s="123"/>
      <c r="AD2003" s="123"/>
      <c r="AE2003" s="123"/>
      <c r="AF2003" s="123"/>
      <c r="AG2003" s="123"/>
      <c r="AH2003" s="123"/>
      <c r="AI2003" s="123"/>
      <c r="AJ2003" s="123"/>
      <c r="AK2003" s="123"/>
      <c r="AL2003" s="123"/>
      <c r="AM2003" s="123"/>
      <c r="AN2003" s="123"/>
      <c r="AO2003" s="123"/>
      <c r="AP2003" s="120"/>
      <c r="AQ2003" s="125" t="str">
        <f>IFERROR(VLOOKUP(G2003,'#Location List#'!$C$3:$D$150,2,FALSE),"")</f>
        <v/>
      </c>
      <c r="AR2003" s="125" t="str">
        <f>IFERROR(VLOOKUP(F2003,'#Location List#'!$Q$3:$R$1154,2,FALSE),"")</f>
        <v/>
      </c>
      <c r="AS2003" s="125" t="str">
        <f>IFERROR(VLOOKUP(V2003,'#Input Lists#'!$B$3:$D$46,3,FALSE),"")</f>
        <v/>
      </c>
      <c r="AT2003" s="125" t="str">
        <f>IFERROR(VLOOKUP(CONCATENATE(V2003," ",W2003),'#Input Lists#'!$K$3:$L$827,2,FALSE),"")</f>
        <v/>
      </c>
      <c r="AU2003" s="125">
        <f>IFERROR(VLOOKUP(AA2003,'#Input Lists#'!$BU$3:$BV$8,2,FALSE),"")</f>
        <v>1</v>
      </c>
      <c r="AV2003" s="118" t="str">
        <f>IFERROR(VLOOKUP(AB2003,'#Input Lists#'!$BO$3:$BP$9,2,FALSE),"")</f>
        <v/>
      </c>
      <c r="AW2003" s="118">
        <f>IFERROR(VLOOKUP(AC2003,'#Input Lists#'!$BL$3:$BM$7,2,FALSE),"")</f>
        <v>1</v>
      </c>
      <c r="AX2003" s="52" t="e">
        <f>VLOOKUP(AQ2003,'#Location List#'!$D$3:$K$150,4,FALSE)</f>
        <v>#N/A</v>
      </c>
      <c r="AY2003" s="273" t="e">
        <f>VLOOKUP(AX2003,'#Location List#'!$Z$3:$AA$13,2,FALSE)</f>
        <v>#N/A</v>
      </c>
      <c r="AZ2003" s="126" t="e">
        <f>VLOOKUP($AT2003,'#Input Lists#'!$L$3:$S$1033,6,FALSE)</f>
        <v>#N/A</v>
      </c>
      <c r="BA2003" s="239" t="e">
        <f>VLOOKUP($AT2003,'#Input Lists#'!$L$3:$S$833,7,FALSE)</f>
        <v>#N/A</v>
      </c>
      <c r="BB2003" s="239" t="e">
        <f>VLOOKUP($AT2003,'#Input Lists#'!$L$3:$S$833,8,FALSE)</f>
        <v>#N/A</v>
      </c>
      <c r="BC2003" s="91" t="str">
        <f t="shared" si="188"/>
        <v/>
      </c>
      <c r="BD2003" s="91" t="str">
        <f t="shared" si="189"/>
        <v/>
      </c>
      <c r="BE2003" s="15" t="str">
        <f t="shared" si="190"/>
        <v/>
      </c>
      <c r="BF2003" s="92" t="str">
        <f t="shared" si="191"/>
        <v>No Sighting Date</v>
      </c>
    </row>
    <row r="2004" spans="1:58" x14ac:dyDescent="0.25">
      <c r="A2004" s="118">
        <v>1999</v>
      </c>
      <c r="B2004" s="119"/>
      <c r="C2004" s="120"/>
      <c r="D2004" s="121"/>
      <c r="E2004" s="121"/>
      <c r="F2004" s="236"/>
      <c r="G2004" s="122" t="str">
        <f>IFERROR(VLOOKUP(F2004,'#Location List#'!$U$3:$V$1154,2,FALSE),"")</f>
        <v/>
      </c>
      <c r="H2004" s="120"/>
      <c r="I2004" s="120"/>
      <c r="J2004" s="120"/>
      <c r="K2004" s="120"/>
      <c r="L2004" s="120"/>
      <c r="M2004" s="120"/>
      <c r="N2004" s="120"/>
      <c r="O2004" s="120"/>
      <c r="P2004" s="120"/>
      <c r="Q2004" s="120"/>
      <c r="R2004" s="120"/>
      <c r="S2004" s="120"/>
      <c r="T2004" s="205">
        <f>N2004-O2004/60-P2004/60/60</f>
        <v>0</v>
      </c>
      <c r="U2004" s="205">
        <f>Q2004+R2004/60+S2004/60/60</f>
        <v>0</v>
      </c>
      <c r="V2004" s="210"/>
      <c r="W2004" s="210"/>
      <c r="X2004" s="23" t="str">
        <f>IFERROR(VLOOKUP(AT2004,'#Input Lists#'!$L$3:$AH$833,3,FALSE)," ")</f>
        <v xml:space="preserve"> </v>
      </c>
      <c r="Y2004" s="23" t="str">
        <f>IFERROR(VLOOKUP(AT2004,'#Input Lists#'!$L$3:$AH$833,5,FALSE)," ")</f>
        <v xml:space="preserve"> </v>
      </c>
      <c r="Z2004" s="206" t="str">
        <f>IFERROR(VLOOKUP(AT2004,'#Input Lists#'!$L$3:$AH$833,9,FALSE)," ")</f>
        <v xml:space="preserve"> </v>
      </c>
      <c r="AA2004" s="119" t="s">
        <v>1527</v>
      </c>
      <c r="AB2004" s="120"/>
      <c r="AC2004" s="123"/>
      <c r="AD2004" s="123"/>
      <c r="AE2004" s="123"/>
      <c r="AF2004" s="123"/>
      <c r="AG2004" s="123"/>
      <c r="AH2004" s="123"/>
      <c r="AI2004" s="123"/>
      <c r="AJ2004" s="123"/>
      <c r="AK2004" s="123"/>
      <c r="AL2004" s="123"/>
      <c r="AM2004" s="123"/>
      <c r="AN2004" s="123"/>
      <c r="AO2004" s="123"/>
      <c r="AP2004" s="120"/>
      <c r="AQ2004" s="125" t="str">
        <f>IFERROR(VLOOKUP(G2004,'#Location List#'!$C$3:$D$150,2,FALSE),"")</f>
        <v/>
      </c>
      <c r="AR2004" s="125" t="str">
        <f>IFERROR(VLOOKUP(F2004,'#Location List#'!$Q$3:$R$1154,2,FALSE),"")</f>
        <v/>
      </c>
      <c r="AS2004" s="125" t="str">
        <f>IFERROR(VLOOKUP(V2004,'#Input Lists#'!$B$3:$D$46,3,FALSE),"")</f>
        <v/>
      </c>
      <c r="AT2004" s="125" t="str">
        <f>IFERROR(VLOOKUP(CONCATENATE(V2004," ",W2004),'#Input Lists#'!$K$3:$L$827,2,FALSE),"")</f>
        <v/>
      </c>
      <c r="AU2004" s="125">
        <f>IFERROR(VLOOKUP(AA2004,'#Input Lists#'!$BU$3:$BV$8,2,FALSE),"")</f>
        <v>1</v>
      </c>
      <c r="AV2004" s="118" t="str">
        <f>IFERROR(VLOOKUP(AB2004,'#Input Lists#'!$BO$3:$BP$9,2,FALSE),"")</f>
        <v/>
      </c>
      <c r="AW2004" s="118">
        <f>IFERROR(VLOOKUP(AC2004,'#Input Lists#'!$BL$3:$BM$7,2,FALSE),"")</f>
        <v>1</v>
      </c>
      <c r="AX2004" s="52" t="e">
        <f>VLOOKUP(AQ2004,'#Location List#'!$D$3:$K$150,4,FALSE)</f>
        <v>#N/A</v>
      </c>
      <c r="AY2004" s="273" t="e">
        <f>VLOOKUP(AX2004,'#Location List#'!$Z$3:$AA$13,2,FALSE)</f>
        <v>#N/A</v>
      </c>
      <c r="AZ2004" s="126" t="e">
        <f>VLOOKUP($AT2004,'#Input Lists#'!$L$3:$S$1033,6,FALSE)</f>
        <v>#N/A</v>
      </c>
      <c r="BA2004" s="239" t="e">
        <f>VLOOKUP($AT2004,'#Input Lists#'!$L$3:$S$833,7,FALSE)</f>
        <v>#N/A</v>
      </c>
      <c r="BB2004" s="239" t="e">
        <f>VLOOKUP($AT2004,'#Input Lists#'!$L$3:$S$833,8,FALSE)</f>
        <v>#N/A</v>
      </c>
      <c r="BC2004" s="91" t="str">
        <f>IFERROR(WEEKNUM(BA2004,2),"")</f>
        <v/>
      </c>
      <c r="BD2004" s="91" t="str">
        <f>IFERROR(IF(WEEKNUM(BB2004)&lt;WEEKNUM(BA2004),WEEKNUM(BB2004)+52,WEEKNUM(BB2004)),"")</f>
        <v/>
      </c>
      <c r="BE2004" s="15" t="str">
        <f>IF(E2004="","",IF(WEEKNUM(E2004)&lt;9,WEEKNUM(E2004)+52, WEEKNUM(E2004)))</f>
        <v/>
      </c>
      <c r="BF2004" s="92" t="str">
        <f>IF(E2004="", "No Sighting Date", IF(BC2004&gt;=BD2004," ",IF(BE2004&gt;=BC2004,IF(BE2004&lt;=BD2004,"IN RANGE",BE2004-BD2004),BE2004-BC2004)))</f>
        <v>No Sighting Date</v>
      </c>
    </row>
    <row r="2005" spans="1:58" x14ac:dyDescent="0.25">
      <c r="A2005" s="118">
        <v>2000</v>
      </c>
      <c r="B2005" s="119"/>
      <c r="C2005" s="120"/>
      <c r="D2005" s="121"/>
      <c r="E2005" s="121"/>
      <c r="F2005" s="236"/>
      <c r="G2005" s="122" t="str">
        <f>IFERROR(VLOOKUP(F2005,'#Location List#'!$U$3:$V$1154,2,FALSE),"")</f>
        <v/>
      </c>
      <c r="H2005" s="120"/>
      <c r="I2005" s="120"/>
      <c r="J2005" s="120"/>
      <c r="K2005" s="120"/>
      <c r="L2005" s="120"/>
      <c r="M2005" s="120"/>
      <c r="N2005" s="120"/>
      <c r="O2005" s="120"/>
      <c r="P2005" s="120"/>
      <c r="Q2005" s="120"/>
      <c r="R2005" s="120"/>
      <c r="S2005" s="120"/>
      <c r="T2005" s="205">
        <f>N2005-O2005/60-P2005/60/60</f>
        <v>0</v>
      </c>
      <c r="U2005" s="205">
        <f>Q2005+R2005/60+S2005/60/60</f>
        <v>0</v>
      </c>
      <c r="V2005" s="210"/>
      <c r="W2005" s="210"/>
      <c r="X2005" s="23" t="str">
        <f>IFERROR(VLOOKUP(AT2005,'#Input Lists#'!$L$3:$AH$833,3,FALSE)," ")</f>
        <v xml:space="preserve"> </v>
      </c>
      <c r="Y2005" s="23" t="str">
        <f>IFERROR(VLOOKUP(AT2005,'#Input Lists#'!$L$3:$AH$833,5,FALSE)," ")</f>
        <v xml:space="preserve"> </v>
      </c>
      <c r="Z2005" s="206" t="str">
        <f>IFERROR(VLOOKUP(AT2005,'#Input Lists#'!$L$3:$AH$833,9,FALSE)," ")</f>
        <v xml:space="preserve"> </v>
      </c>
      <c r="AA2005" s="119" t="s">
        <v>1527</v>
      </c>
      <c r="AB2005" s="120"/>
      <c r="AC2005" s="123"/>
      <c r="AD2005" s="123"/>
      <c r="AE2005" s="123"/>
      <c r="AF2005" s="123"/>
      <c r="AG2005" s="123"/>
      <c r="AH2005" s="123"/>
      <c r="AI2005" s="123"/>
      <c r="AJ2005" s="123"/>
      <c r="AK2005" s="123"/>
      <c r="AL2005" s="123"/>
      <c r="AM2005" s="123"/>
      <c r="AN2005" s="123"/>
      <c r="AO2005" s="123"/>
      <c r="AP2005" s="120"/>
      <c r="AQ2005" s="125" t="str">
        <f>IFERROR(VLOOKUP(G2005,'#Location List#'!$C$3:$D$150,2,FALSE),"")</f>
        <v/>
      </c>
      <c r="AR2005" s="125" t="str">
        <f>IFERROR(VLOOKUP(F2005,'#Location List#'!$Q$3:$R$1154,2,FALSE),"")</f>
        <v/>
      </c>
      <c r="AS2005" s="125" t="str">
        <f>IFERROR(VLOOKUP(V2005,'#Input Lists#'!$B$3:$D$46,3,FALSE),"")</f>
        <v/>
      </c>
      <c r="AT2005" s="125" t="str">
        <f>IFERROR(VLOOKUP(CONCATENATE(V2005," ",W2005),'#Input Lists#'!$K$3:$L$827,2,FALSE),"")</f>
        <v/>
      </c>
      <c r="AU2005" s="125">
        <f>IFERROR(VLOOKUP(AA2005,'#Input Lists#'!$BU$3:$BV$8,2,FALSE),"")</f>
        <v>1</v>
      </c>
      <c r="AV2005" s="118" t="str">
        <f>IFERROR(VLOOKUP(AB2005,'#Input Lists#'!$BO$3:$BP$9,2,FALSE),"")</f>
        <v/>
      </c>
      <c r="AW2005" s="118">
        <f>IFERROR(VLOOKUP(AC2005,'#Input Lists#'!$BL$3:$BM$7,2,FALSE),"")</f>
        <v>1</v>
      </c>
      <c r="AX2005" s="52" t="e">
        <f>VLOOKUP(AQ2005,'#Location List#'!$D$3:$K$150,4,FALSE)</f>
        <v>#N/A</v>
      </c>
      <c r="AY2005" s="273" t="e">
        <f>VLOOKUP(AX2005,'#Location List#'!$Z$3:$AA$13,2,FALSE)</f>
        <v>#N/A</v>
      </c>
      <c r="AZ2005" s="126" t="e">
        <f>VLOOKUP($AT2005,'#Input Lists#'!$L$3:$S$1033,6,FALSE)</f>
        <v>#N/A</v>
      </c>
      <c r="BA2005" s="239" t="e">
        <f>VLOOKUP($AT2005,'#Input Lists#'!$L$3:$S$833,7,FALSE)</f>
        <v>#N/A</v>
      </c>
      <c r="BB2005" s="239" t="e">
        <f>VLOOKUP($AT2005,'#Input Lists#'!$L$3:$S$833,8,FALSE)</f>
        <v>#N/A</v>
      </c>
      <c r="BC2005" s="91" t="str">
        <f>IFERROR(WEEKNUM(BA2005,2),"")</f>
        <v/>
      </c>
      <c r="BD2005" s="91" t="str">
        <f>IFERROR(IF(WEEKNUM(BB2005)&lt;WEEKNUM(BA2005),WEEKNUM(BB2005)+52,WEEKNUM(BB2005)),"")</f>
        <v/>
      </c>
      <c r="BE2005" s="15" t="str">
        <f>IF(E2005="","",IF(WEEKNUM(E2005)&lt;9,WEEKNUM(E2005)+52, WEEKNUM(E2005)))</f>
        <v/>
      </c>
      <c r="BF2005" s="92" t="str">
        <f>IF(E2005="", "No Sighting Date", IF(BC2005&gt;=BD2005," ",IF(BE2005&gt;=BC2005,IF(BE2005&lt;=BD2005,"IN RANGE",BE2005-BD2005),BE2005-BC2005)))</f>
        <v>No Sighting Date</v>
      </c>
    </row>
    <row r="2006" spans="1:58" x14ac:dyDescent="0.25">
      <c r="A2006" s="118">
        <v>2001</v>
      </c>
      <c r="B2006" s="119"/>
      <c r="C2006" s="120"/>
      <c r="D2006" s="121"/>
      <c r="E2006" s="121"/>
      <c r="F2006" s="236"/>
      <c r="G2006" s="122" t="str">
        <f>IFERROR(VLOOKUP(F2006,'#Location List#'!$U$3:$V$1154,2,FALSE),"")</f>
        <v/>
      </c>
      <c r="H2006" s="120"/>
      <c r="I2006" s="120"/>
      <c r="J2006" s="120"/>
      <c r="K2006" s="120"/>
      <c r="L2006" s="120"/>
      <c r="M2006" s="120"/>
      <c r="N2006" s="120"/>
      <c r="O2006" s="120"/>
      <c r="P2006" s="120"/>
      <c r="Q2006" s="120"/>
      <c r="R2006" s="120"/>
      <c r="S2006" s="120"/>
      <c r="T2006" s="205">
        <f>N2006-O2006/60-P2006/60/60</f>
        <v>0</v>
      </c>
      <c r="U2006" s="205">
        <f>Q2006+R2006/60+S2006/60/60</f>
        <v>0</v>
      </c>
      <c r="V2006" s="210"/>
      <c r="W2006" s="210"/>
      <c r="X2006" s="23" t="str">
        <f>IFERROR(VLOOKUP(AT2006,'#Input Lists#'!$L$3:$AH$833,3,FALSE)," ")</f>
        <v xml:space="preserve"> </v>
      </c>
      <c r="Y2006" s="23" t="str">
        <f>IFERROR(VLOOKUP(AT2006,'#Input Lists#'!$L$3:$AH$833,5,FALSE)," ")</f>
        <v xml:space="preserve"> </v>
      </c>
      <c r="Z2006" s="206" t="str">
        <f>IFERROR(VLOOKUP(AT2006,'#Input Lists#'!$L$3:$AH$833,9,FALSE)," ")</f>
        <v xml:space="preserve"> </v>
      </c>
      <c r="AA2006" s="119" t="s">
        <v>1527</v>
      </c>
      <c r="AB2006" s="120"/>
      <c r="AC2006" s="123"/>
      <c r="AD2006" s="123"/>
      <c r="AE2006" s="123"/>
      <c r="AF2006" s="123"/>
      <c r="AG2006" s="123"/>
      <c r="AH2006" s="123"/>
      <c r="AI2006" s="123"/>
      <c r="AJ2006" s="123"/>
      <c r="AK2006" s="123"/>
      <c r="AL2006" s="123"/>
      <c r="AM2006" s="123"/>
      <c r="AN2006" s="123"/>
      <c r="AO2006" s="123"/>
      <c r="AP2006" s="120"/>
      <c r="AQ2006" s="125" t="str">
        <f>IFERROR(VLOOKUP(G2006,'#Location List#'!$C$3:$D$150,2,FALSE),"")</f>
        <v/>
      </c>
      <c r="AR2006" s="125" t="str">
        <f>IFERROR(VLOOKUP(F2006,'#Location List#'!$Q$3:$R$1154,2,FALSE),"")</f>
        <v/>
      </c>
      <c r="AS2006" s="125" t="str">
        <f>IFERROR(VLOOKUP(V2006,'#Input Lists#'!$B$3:$D$46,3,FALSE),"")</f>
        <v/>
      </c>
      <c r="AT2006" s="125" t="str">
        <f>IFERROR(VLOOKUP(CONCATENATE(V2006," ",W2006),'#Input Lists#'!$K$3:$L$827,2,FALSE),"")</f>
        <v/>
      </c>
      <c r="AU2006" s="125">
        <f>IFERROR(VLOOKUP(AA2006,'#Input Lists#'!$BU$3:$BV$8,2,FALSE),"")</f>
        <v>1</v>
      </c>
      <c r="AV2006" s="118" t="str">
        <f>IFERROR(VLOOKUP(AB2006,'#Input Lists#'!$BO$3:$BP$9,2,FALSE),"")</f>
        <v/>
      </c>
      <c r="AW2006" s="118">
        <f>IFERROR(VLOOKUP(AC2006,'#Input Lists#'!$BL$3:$BM$7,2,FALSE),"")</f>
        <v>1</v>
      </c>
      <c r="AX2006" s="52" t="e">
        <f>VLOOKUP(AQ2006,'#Location List#'!$D$3:$K$150,4,FALSE)</f>
        <v>#N/A</v>
      </c>
      <c r="AY2006" s="273" t="e">
        <f>VLOOKUP(AX2006,'#Location List#'!$Z$3:$AA$13,2,FALSE)</f>
        <v>#N/A</v>
      </c>
      <c r="AZ2006" s="126" t="e">
        <f>VLOOKUP($AT2006,'#Input Lists#'!$L$3:$S$1033,6,FALSE)</f>
        <v>#N/A</v>
      </c>
      <c r="BA2006" s="239" t="e">
        <f>VLOOKUP($AT2006,'#Input Lists#'!$L$3:$S$833,7,FALSE)</f>
        <v>#N/A</v>
      </c>
      <c r="BB2006" s="239" t="e">
        <f>VLOOKUP($AT2006,'#Input Lists#'!$L$3:$S$833,8,FALSE)</f>
        <v>#N/A</v>
      </c>
      <c r="BC2006" s="91" t="str">
        <f>IFERROR(WEEKNUM(BA2006,2),"")</f>
        <v/>
      </c>
      <c r="BD2006" s="91" t="str">
        <f>IFERROR(IF(WEEKNUM(BB2006)&lt;WEEKNUM(BA2006),WEEKNUM(BB2006)+52,WEEKNUM(BB2006)),"")</f>
        <v/>
      </c>
      <c r="BE2006" s="15" t="str">
        <f>IF(E2006="","",IF(WEEKNUM(E2006)&lt;9,WEEKNUM(E2006)+52, WEEKNUM(E2006)))</f>
        <v/>
      </c>
      <c r="BF2006" s="92" t="str">
        <f>IF(E2006="", "No Sighting Date", IF(BC2006&gt;=BD2006," ",IF(BE2006&gt;=BC2006,IF(BE2006&lt;=BD2006,"IN RANGE",BE2006-BD2006),BE2006-BC2006)))</f>
        <v>No Sighting Date</v>
      </c>
    </row>
    <row r="2007" spans="1:58" x14ac:dyDescent="0.25">
      <c r="A2007" s="254"/>
      <c r="B2007" s="254"/>
      <c r="C2007" s="254"/>
      <c r="D2007" s="254"/>
      <c r="E2007" s="254"/>
      <c r="F2007" s="254"/>
      <c r="G2007" s="254"/>
      <c r="H2007" s="254"/>
      <c r="I2007" s="254"/>
      <c r="J2007" s="254"/>
      <c r="K2007" s="254"/>
      <c r="L2007" s="254"/>
      <c r="M2007" s="254"/>
      <c r="N2007" s="254"/>
      <c r="O2007" s="254"/>
      <c r="P2007" s="254"/>
      <c r="Q2007" s="254"/>
      <c r="R2007" s="254"/>
      <c r="S2007" s="254"/>
      <c r="T2007" s="254"/>
      <c r="U2007" s="254"/>
      <c r="V2007" s="254"/>
      <c r="W2007" s="254"/>
      <c r="X2007" s="254"/>
      <c r="Y2007" s="254"/>
      <c r="Z2007" s="254"/>
      <c r="AA2007" s="254"/>
      <c r="AB2007" s="254"/>
      <c r="AC2007" s="254"/>
      <c r="AD2007" s="254"/>
      <c r="AE2007" s="254"/>
      <c r="AF2007" s="254"/>
      <c r="AG2007" s="254"/>
      <c r="AH2007" s="254"/>
      <c r="AI2007" s="254"/>
      <c r="AJ2007" s="254"/>
      <c r="AK2007" s="254"/>
      <c r="AL2007" s="254"/>
      <c r="AM2007" s="254"/>
      <c r="AN2007" s="254"/>
      <c r="AO2007" s="254"/>
      <c r="AP2007" s="254"/>
      <c r="AQ2007" s="254"/>
      <c r="AR2007" s="254"/>
      <c r="AS2007" s="254"/>
      <c r="AT2007" s="254"/>
      <c r="AU2007" s="254"/>
      <c r="AV2007" s="254"/>
      <c r="AW2007" s="254"/>
      <c r="AX2007" s="254"/>
      <c r="AY2007" s="254"/>
      <c r="AZ2007" s="254"/>
      <c r="BA2007" s="254"/>
      <c r="BB2007" s="254"/>
      <c r="BC2007" s="254"/>
      <c r="BD2007" s="254"/>
      <c r="BE2007" s="254"/>
      <c r="BF2007" s="254"/>
    </row>
  </sheetData>
  <sheetProtection insertRows="0" deleteRows="0" sort="0" autoFilter="0"/>
  <mergeCells count="16">
    <mergeCell ref="B2:F2"/>
    <mergeCell ref="AQ2:BF2"/>
    <mergeCell ref="V4:W4"/>
    <mergeCell ref="X4:Z4"/>
    <mergeCell ref="H2:W2"/>
    <mergeCell ref="AA2:AP2"/>
    <mergeCell ref="X2:Z2"/>
    <mergeCell ref="H4:I4"/>
    <mergeCell ref="J4:K4"/>
    <mergeCell ref="AQ4:BF4"/>
    <mergeCell ref="T4:U4"/>
    <mergeCell ref="AK4:AL4"/>
    <mergeCell ref="N4:S4"/>
    <mergeCell ref="AA4:AB4"/>
    <mergeCell ref="AC4:AI4"/>
    <mergeCell ref="AN4:AP4"/>
  </mergeCells>
  <conditionalFormatting sqref="BM7:BN7">
    <cfRule type="cellIs" dxfId="8" priority="5" operator="equal">
      <formula>"error"</formula>
    </cfRule>
  </conditionalFormatting>
  <conditionalFormatting sqref="BW7">
    <cfRule type="containsText" dxfId="7" priority="11" operator="containsText" text="No Ref">
      <formula>NOT(ISERROR(SEARCH("No Ref",BW7)))</formula>
    </cfRule>
    <cfRule type="cellIs" dxfId="6" priority="12" operator="greaterThan">
      <formula>100</formula>
    </cfRule>
    <cfRule type="cellIs" dxfId="5" priority="13" operator="between">
      <formula>20</formula>
      <formula>100</formula>
    </cfRule>
    <cfRule type="cellIs" dxfId="4" priority="14" operator="between">
      <formula>0</formula>
      <formula>19.99999</formula>
    </cfRule>
  </conditionalFormatting>
  <conditionalFormatting sqref="BZ7:CB7">
    <cfRule type="cellIs" dxfId="3" priority="8" operator="greaterThanOrEqual">
      <formula>3</formula>
    </cfRule>
    <cfRule type="cellIs" dxfId="2" priority="9" operator="equal">
      <formula>2</formula>
    </cfRule>
    <cfRule type="cellIs" dxfId="1" priority="10" operator="equal">
      <formula>1</formula>
    </cfRule>
  </conditionalFormatting>
  <conditionalFormatting sqref="CB7">
    <cfRule type="cellIs" dxfId="0" priority="7" operator="equal">
      <formula>"N/A"</formula>
    </cfRule>
  </conditionalFormatting>
  <dataValidations count="15">
    <dataValidation type="list" allowBlank="1" showInputMessage="1" showErrorMessage="1" promptTitle="Select State" prompt="From Dropdown List" sqref="AB6:AB2006" xr:uid="{00000000-0002-0000-0400-000001000000}">
      <formula1>ValidPlantState</formula1>
    </dataValidation>
    <dataValidation type="list" allowBlank="1" showInputMessage="1" showErrorMessage="1" promptTitle="Select Genus" prompt="From Dropdown List" sqref="V5:V2006" xr:uid="{00000000-0002-0000-0400-000002000000}">
      <formula1>ValidGenera</formula1>
    </dataValidation>
    <dataValidation type="date" operator="greaterThan" allowBlank="1" showInputMessage="1" showErrorMessage="1" sqref="D6:E2006" xr:uid="{00000000-0002-0000-0400-000005000000}">
      <formula1>25569</formula1>
    </dataValidation>
    <dataValidation type="list" allowBlank="1" showInputMessage="1" showErrorMessage="1" sqref="AA6:AA2006" xr:uid="{00000000-0002-0000-0400-000006000000}">
      <formula1>SpecimenForm</formula1>
    </dataValidation>
    <dataValidation type="list" allowBlank="1" showInputMessage="1" showErrorMessage="1" promptTitle="Select Species" prompt="Select Species from Dropdown List" sqref="W5:W2006" xr:uid="{00000000-0002-0000-0400-00000F000000}">
      <formula1>INDIRECT(V5)</formula1>
    </dataValidation>
    <dataValidation type="list" allowBlank="1" showInputMessage="1" showErrorMessage="1" sqref="AM5" xr:uid="{D3B8B07C-F8F8-4613-A7BC-C2317C08B964}">
      <formula1>Habitat_Cond</formula1>
    </dataValidation>
    <dataValidation type="list" allowBlank="1" showInputMessage="1" showErrorMessage="1" sqref="AJ5" xr:uid="{26FE235B-FCE0-4B05-AD4E-A818EA563D76}">
      <formula1>Group_Type</formula1>
    </dataValidation>
    <dataValidation type="list" allowBlank="1" showInputMessage="1" showErrorMessage="1" prompt="Select from Dropdown List_x000a_" sqref="B6:B2006" xr:uid="{A8C3210F-D187-4393-9E24-1A1ED267CBF5}">
      <formula1>"W, A"</formula1>
    </dataValidation>
    <dataValidation type="list" allowBlank="1" showInputMessage="1" showErrorMessage="1" sqref="J5" xr:uid="{183B3056-5903-4125-9067-E258F8A3C239}">
      <formula1>Coord_Type</formula1>
    </dataValidation>
    <dataValidation type="list" allowBlank="1" showInputMessage="1" showErrorMessage="1" prompt="Select from Dropdown List_x000a_" sqref="AJ6:AJ2006" xr:uid="{9A1DEEF9-2BFF-454F-8AA4-1E30B1729D6C}">
      <formula1>Group_Type</formula1>
    </dataValidation>
    <dataValidation type="list" allowBlank="1" showInputMessage="1" showErrorMessage="1" prompt="Select from Dropdown List" sqref="AM6:AM2006" xr:uid="{F5CC3D46-0191-44D5-907D-5DBE45797868}">
      <formula1>Habitat_Cond</formula1>
    </dataValidation>
    <dataValidation type="list" allowBlank="1" showInputMessage="1" showErrorMessage="1" prompt="Select from Dropdown List" sqref="J6:J2006" xr:uid="{8EEFFA6D-373B-4222-908A-780B4BB9DAF7}">
      <formula1>Coord_Type</formula1>
    </dataValidation>
    <dataValidation type="list" allowBlank="1" showInputMessage="1" showErrorMessage="1" prompt="Select from Dropdown List" sqref="K5:K2006" xr:uid="{3582C6C3-0E06-4182-B41B-F4ED4E3EE935}">
      <formula1>GPSDatum</formula1>
    </dataValidation>
    <dataValidation type="list" allowBlank="1" showInputMessage="1" prompt="Select from Dropdown List OR enter any text" sqref="AC6:AI2006" xr:uid="{D0D3E6E4-434E-47B3-9867-128488A474AF}">
      <formula1>ValidQuantity</formula1>
    </dataValidation>
    <dataValidation type="list" allowBlank="1" showInputMessage="1" showErrorMessage="1" promptTitle="Select Town" prompt="Select a Town from Drop down list" sqref="F6:F2006" xr:uid="{A1F6C0F8-2B17-4788-BDBF-0F57342446E4}">
      <formula1>Town_List</formula1>
    </dataValidation>
  </dataValidations>
  <pageMargins left="0.13" right="0.63" top="0.74803149606299213" bottom="0.74803149606299213" header="0.31496062992125984" footer="0.31496062992125984"/>
  <pageSetup paperSize="9" scale="45" orientation="landscape" r:id="rId1"/>
  <headerFooter>
    <oddFooter>&amp;L&amp;Z&amp;F&amp;R&amp;D</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EX2943"/>
  <sheetViews>
    <sheetView zoomScale="87" zoomScaleNormal="87" workbookViewId="0">
      <pane ySplit="2" topLeftCell="A3" activePane="bottomLeft" state="frozen"/>
      <selection activeCell="BH1" sqref="BH1"/>
      <selection pane="bottomLeft" activeCell="A155" sqref="A155"/>
    </sheetView>
  </sheetViews>
  <sheetFormatPr defaultColWidth="9.5703125" defaultRowHeight="16.149999999999999" customHeight="1" x14ac:dyDescent="0.25"/>
  <cols>
    <col min="1" max="1" width="9.5703125" style="3"/>
    <col min="2" max="2" width="14" customWidth="1"/>
    <col min="3" max="3" width="24.5703125" customWidth="1"/>
    <col min="4" max="5" width="9.5703125" style="3"/>
    <col min="6" max="6" width="10.7109375" style="3" bestFit="1" customWidth="1"/>
    <col min="7" max="8" width="29.140625" style="3" bestFit="1" customWidth="1"/>
    <col min="9" max="9" width="10.7109375" style="3" bestFit="1" customWidth="1"/>
    <col min="10" max="10" width="7.85546875" style="3" customWidth="1"/>
    <col min="11" max="11" width="42.7109375" style="21" customWidth="1"/>
    <col min="12" max="12" width="7.5703125" style="266" customWidth="1"/>
    <col min="13" max="13" width="18.5703125" style="21" customWidth="1"/>
    <col min="14" max="14" width="26.28515625" style="267" customWidth="1"/>
    <col min="15" max="15" width="8.85546875" style="3" customWidth="1"/>
    <col min="16" max="16" width="29.140625" style="21" customWidth="1"/>
    <col min="17" max="17" width="37.140625" style="21" customWidth="1"/>
    <col min="18" max="18" width="10.7109375" style="263" customWidth="1"/>
    <col min="19" max="19" width="10.85546875" style="263" customWidth="1"/>
    <col min="20" max="31" width="6" style="67" customWidth="1"/>
    <col min="32" max="32" width="24" style="67" bestFit="1" customWidth="1"/>
    <col min="33" max="33" width="18.7109375" style="67" bestFit="1" customWidth="1"/>
    <col min="34" max="34" width="9.5703125" style="87" customWidth="1"/>
    <col min="35" max="35" width="9.5703125" style="3" customWidth="1"/>
    <col min="36" max="36" width="13.42578125" style="3" bestFit="1" customWidth="1"/>
    <col min="37" max="38" width="29.140625" style="21" customWidth="1"/>
    <col min="39" max="39" width="18.7109375" style="3" customWidth="1"/>
    <col min="40" max="44" width="20.42578125" style="70" customWidth="1"/>
    <col min="45" max="45" width="10.7109375" style="514" customWidth="1"/>
    <col min="46" max="48" width="10.5703125" style="352" customWidth="1"/>
    <col min="49" max="49" width="37.42578125" style="267" customWidth="1"/>
    <col min="50" max="50" width="33" style="21" customWidth="1"/>
    <col min="51" max="51" width="14" style="21" customWidth="1"/>
    <col min="52" max="52" width="21.42578125" style="264" customWidth="1"/>
    <col min="53" max="53" width="5.7109375" style="264" customWidth="1"/>
    <col min="54" max="55" width="10.42578125" style="69" customWidth="1"/>
    <col min="56" max="56" width="46" customWidth="1"/>
    <col min="57" max="57" width="10.42578125" style="356" customWidth="1"/>
    <col min="58" max="58" width="8.140625" style="356" customWidth="1"/>
    <col min="59" max="59" width="1.85546875" style="264" customWidth="1"/>
    <col min="60" max="60" width="28.28515625" style="357" customWidth="1"/>
    <col min="61" max="61" width="28.28515625" style="356" customWidth="1"/>
    <col min="62" max="62" width="9.5703125" customWidth="1"/>
    <col min="63" max="63" width="9.5703125" style="3" customWidth="1"/>
    <col min="64" max="64" width="17.85546875" customWidth="1"/>
    <col min="65" max="65" width="9.5703125" customWidth="1"/>
    <col min="66" max="66" width="9.5703125" style="3" customWidth="1"/>
    <col min="67" max="67" width="17.140625" customWidth="1"/>
    <col min="68" max="77" width="9.5703125" customWidth="1"/>
    <col min="78" max="78" width="2.140625" customWidth="1"/>
    <col min="79" max="79" width="21" customWidth="1"/>
    <col min="80" max="80" width="13.140625" customWidth="1"/>
    <col min="81" max="81" width="23.42578125" customWidth="1"/>
    <col min="82" max="82" width="9.5703125" customWidth="1"/>
    <col min="83" max="83" width="59" customWidth="1"/>
    <col min="84" max="84" width="35" style="358" customWidth="1"/>
    <col min="85" max="88" width="3.7109375" customWidth="1"/>
    <col min="89" max="89" width="3.7109375" style="359" customWidth="1"/>
    <col min="90" max="92" width="3.7109375" customWidth="1"/>
    <col min="93" max="93" width="3.7109375" style="359" customWidth="1"/>
    <col min="94" max="96" width="3.7109375" customWidth="1"/>
    <col min="97" max="97" width="3.7109375" style="359" customWidth="1"/>
    <col min="98" max="101" width="3.7109375" customWidth="1"/>
    <col min="102" max="102" width="3.7109375" style="359" customWidth="1"/>
    <col min="103" max="105" width="3.7109375" customWidth="1"/>
    <col min="106" max="106" width="3.7109375" style="359" customWidth="1"/>
    <col min="107" max="109" width="3.7109375" customWidth="1"/>
    <col min="110" max="110" width="3.7109375" style="359" customWidth="1"/>
    <col min="111" max="114" width="3.7109375" customWidth="1"/>
    <col min="115" max="115" width="3.7109375" style="359" customWidth="1"/>
    <col min="116" max="118" width="3.7109375" customWidth="1"/>
    <col min="119" max="119" width="3.7109375" style="359" customWidth="1"/>
    <col min="120" max="122" width="3.7109375" customWidth="1"/>
    <col min="123" max="123" width="3.7109375" style="359" customWidth="1"/>
    <col min="124" max="127" width="3.7109375" customWidth="1"/>
    <col min="128" max="128" width="3.7109375" style="359" customWidth="1"/>
    <col min="129" max="131" width="3.7109375" customWidth="1"/>
    <col min="132" max="132" width="3.7109375" style="359" customWidth="1"/>
    <col min="133" max="136" width="3.7109375" customWidth="1"/>
    <col min="137" max="137" width="3.7109375" style="359" customWidth="1"/>
    <col min="138" max="138" width="19.28515625" customWidth="1"/>
    <col min="139" max="139" width="2.85546875" style="592" customWidth="1"/>
    <col min="140" max="140" width="47.5703125" customWidth="1"/>
    <col min="141" max="152" width="9.5703125" style="3"/>
    <col min="153" max="153" width="9.5703125" style="245"/>
    <col min="154" max="154" width="9.5703125" style="262"/>
  </cols>
  <sheetData>
    <row r="1" spans="1:154" ht="16.149999999999999" customHeight="1" thickBot="1" x14ac:dyDescent="0.3">
      <c r="B1" t="s">
        <v>7870</v>
      </c>
      <c r="R1" s="355" t="s">
        <v>1395</v>
      </c>
      <c r="S1" s="600" t="s">
        <v>7534</v>
      </c>
      <c r="T1" s="600">
        <v>1</v>
      </c>
      <c r="U1" s="600">
        <v>2</v>
      </c>
      <c r="V1" s="600">
        <v>3</v>
      </c>
      <c r="W1" s="600">
        <v>4</v>
      </c>
      <c r="X1" s="600">
        <v>5</v>
      </c>
      <c r="Y1" s="600">
        <v>6</v>
      </c>
      <c r="Z1" s="600">
        <v>7</v>
      </c>
      <c r="AA1" s="600">
        <v>8</v>
      </c>
      <c r="AB1" s="600">
        <v>9</v>
      </c>
      <c r="AC1" s="600">
        <v>10</v>
      </c>
      <c r="AD1" s="600">
        <v>11</v>
      </c>
      <c r="AE1" s="600">
        <v>12</v>
      </c>
      <c r="AF1" s="600"/>
      <c r="AG1" s="600"/>
      <c r="AH1" s="601" t="s">
        <v>7880</v>
      </c>
      <c r="CF1" s="594" t="s">
        <v>7869</v>
      </c>
      <c r="EK1" s="587" t="s">
        <v>7868</v>
      </c>
      <c r="EL1" s="588"/>
      <c r="EM1" s="588"/>
      <c r="EN1" s="588"/>
      <c r="EO1" s="588"/>
      <c r="EP1" s="588"/>
      <c r="EQ1" s="588"/>
      <c r="ER1" s="588"/>
      <c r="ES1" s="588"/>
      <c r="ET1" s="588"/>
      <c r="EU1" s="588"/>
      <c r="EV1" s="588"/>
      <c r="EW1" s="589"/>
      <c r="EX1" s="590"/>
    </row>
    <row r="2" spans="1:154" s="550" customFormat="1" ht="52.5" customHeight="1" thickBot="1" x14ac:dyDescent="0.3">
      <c r="A2" s="544" t="s">
        <v>1550</v>
      </c>
      <c r="B2" s="545" t="s">
        <v>1551</v>
      </c>
      <c r="C2" s="544" t="s">
        <v>1552</v>
      </c>
      <c r="D2" s="544" t="s">
        <v>1550</v>
      </c>
      <c r="E2" s="557" t="s">
        <v>1553</v>
      </c>
      <c r="F2" s="596" t="s">
        <v>7754</v>
      </c>
      <c r="G2" s="598" t="s">
        <v>7755</v>
      </c>
      <c r="H2" s="598" t="s">
        <v>7756</v>
      </c>
      <c r="I2" s="599" t="s">
        <v>7754</v>
      </c>
      <c r="J2" s="558" t="s">
        <v>32</v>
      </c>
      <c r="K2" s="530" t="s">
        <v>1554</v>
      </c>
      <c r="L2" s="530" t="s">
        <v>32</v>
      </c>
      <c r="M2" s="531" t="s">
        <v>10</v>
      </c>
      <c r="N2" s="566" t="s">
        <v>7849</v>
      </c>
      <c r="O2" s="530" t="s">
        <v>1555</v>
      </c>
      <c r="P2" s="530" t="s">
        <v>1556</v>
      </c>
      <c r="Q2" s="533" t="s">
        <v>1557</v>
      </c>
      <c r="R2" s="534" t="s">
        <v>1558</v>
      </c>
      <c r="S2" s="534" t="s">
        <v>1559</v>
      </c>
      <c r="T2" s="606" t="s">
        <v>4820</v>
      </c>
      <c r="U2" s="606" t="s">
        <v>4821</v>
      </c>
      <c r="V2" s="606" t="s">
        <v>4822</v>
      </c>
      <c r="W2" s="606" t="s">
        <v>4823</v>
      </c>
      <c r="X2" s="606" t="s">
        <v>4824</v>
      </c>
      <c r="Y2" s="606" t="s">
        <v>4825</v>
      </c>
      <c r="Z2" s="606" t="s">
        <v>4826</v>
      </c>
      <c r="AA2" s="606" t="s">
        <v>4827</v>
      </c>
      <c r="AB2" s="606" t="s">
        <v>4828</v>
      </c>
      <c r="AC2" s="606" t="s">
        <v>4829</v>
      </c>
      <c r="AD2" s="606" t="s">
        <v>4830</v>
      </c>
      <c r="AE2" s="606" t="s">
        <v>4831</v>
      </c>
      <c r="AF2" s="606" t="s">
        <v>7890</v>
      </c>
      <c r="AG2" s="606" t="s">
        <v>7891</v>
      </c>
      <c r="AH2" s="532" t="s">
        <v>12</v>
      </c>
      <c r="AI2" s="530" t="s">
        <v>1560</v>
      </c>
      <c r="AJ2" s="530" t="s">
        <v>7809</v>
      </c>
      <c r="AK2" s="530" t="s">
        <v>7756</v>
      </c>
      <c r="AL2" s="530" t="s">
        <v>7874</v>
      </c>
      <c r="AM2" s="535" t="s">
        <v>7606</v>
      </c>
      <c r="AN2" s="536" t="s">
        <v>1561</v>
      </c>
      <c r="AO2" s="536" t="s">
        <v>1562</v>
      </c>
      <c r="AP2" s="536" t="s">
        <v>1562</v>
      </c>
      <c r="AQ2" s="536" t="s">
        <v>1562</v>
      </c>
      <c r="AR2" s="536" t="s">
        <v>1562</v>
      </c>
      <c r="AS2" s="530" t="s">
        <v>1563</v>
      </c>
      <c r="AT2" s="530" t="s">
        <v>1564</v>
      </c>
      <c r="AU2" s="530" t="s">
        <v>7864</v>
      </c>
      <c r="AV2" s="530" t="s">
        <v>7865</v>
      </c>
      <c r="AW2" s="551" t="s">
        <v>7543</v>
      </c>
      <c r="AX2" s="533" t="s">
        <v>1565</v>
      </c>
      <c r="AY2" s="530" t="s">
        <v>1566</v>
      </c>
      <c r="AZ2" s="538" t="s">
        <v>1567</v>
      </c>
      <c r="BA2" s="538"/>
      <c r="BB2" s="537" t="s">
        <v>45</v>
      </c>
      <c r="BC2" s="539" t="str">
        <f t="shared" ref="BC2:BC65" si="0">J2</f>
        <v>Species ID</v>
      </c>
      <c r="BD2" s="539" t="s">
        <v>1568</v>
      </c>
      <c r="BE2" s="539" t="s">
        <v>1569</v>
      </c>
      <c r="BF2" s="539" t="s">
        <v>1570</v>
      </c>
      <c r="BG2" s="538"/>
      <c r="BH2" s="539" t="s">
        <v>10</v>
      </c>
      <c r="BI2" s="539" t="s">
        <v>7731</v>
      </c>
      <c r="BJ2" s="546"/>
      <c r="BK2" s="547" t="s">
        <v>1571</v>
      </c>
      <c r="BL2" s="547" t="s">
        <v>1572</v>
      </c>
      <c r="BM2" s="547" t="s">
        <v>1571</v>
      </c>
      <c r="BN2" s="548" t="s">
        <v>1573</v>
      </c>
      <c r="BO2" s="548" t="s">
        <v>14</v>
      </c>
      <c r="BP2" s="548"/>
      <c r="BQ2" s="548"/>
      <c r="BR2" s="548" t="s">
        <v>7</v>
      </c>
      <c r="BS2" s="549"/>
      <c r="BT2" s="549"/>
      <c r="BU2" s="548" t="s">
        <v>1574</v>
      </c>
      <c r="BV2" s="549"/>
      <c r="BW2" s="549"/>
      <c r="BX2" s="549" t="s">
        <v>12</v>
      </c>
      <c r="BY2" s="549"/>
      <c r="BZ2" s="540"/>
      <c r="CA2" s="540" t="s">
        <v>25</v>
      </c>
      <c r="CB2" s="540" t="s">
        <v>22</v>
      </c>
      <c r="CC2" s="540" t="s">
        <v>1575</v>
      </c>
      <c r="CD2" s="549"/>
      <c r="CE2" s="541" t="s">
        <v>1576</v>
      </c>
      <c r="CF2" s="542" t="s">
        <v>1577</v>
      </c>
      <c r="CG2" s="543">
        <v>42736</v>
      </c>
      <c r="CH2" s="543">
        <f>CG2+7</f>
        <v>42743</v>
      </c>
      <c r="CI2" s="543">
        <f t="shared" ref="CI2:EG2" si="1">CH2+7</f>
        <v>42750</v>
      </c>
      <c r="CJ2" s="543">
        <f t="shared" si="1"/>
        <v>42757</v>
      </c>
      <c r="CK2" s="543">
        <f t="shared" si="1"/>
        <v>42764</v>
      </c>
      <c r="CL2" s="543">
        <f t="shared" si="1"/>
        <v>42771</v>
      </c>
      <c r="CM2" s="543">
        <f t="shared" si="1"/>
        <v>42778</v>
      </c>
      <c r="CN2" s="543">
        <f t="shared" si="1"/>
        <v>42785</v>
      </c>
      <c r="CO2" s="543">
        <f t="shared" si="1"/>
        <v>42792</v>
      </c>
      <c r="CP2" s="543">
        <f t="shared" si="1"/>
        <v>42799</v>
      </c>
      <c r="CQ2" s="543">
        <f t="shared" si="1"/>
        <v>42806</v>
      </c>
      <c r="CR2" s="543">
        <f t="shared" si="1"/>
        <v>42813</v>
      </c>
      <c r="CS2" s="543">
        <f t="shared" si="1"/>
        <v>42820</v>
      </c>
      <c r="CT2" s="543">
        <f t="shared" si="1"/>
        <v>42827</v>
      </c>
      <c r="CU2" s="543">
        <f t="shared" si="1"/>
        <v>42834</v>
      </c>
      <c r="CV2" s="543">
        <f t="shared" si="1"/>
        <v>42841</v>
      </c>
      <c r="CW2" s="543">
        <f t="shared" si="1"/>
        <v>42848</v>
      </c>
      <c r="CX2" s="543">
        <f t="shared" si="1"/>
        <v>42855</v>
      </c>
      <c r="CY2" s="543">
        <f t="shared" si="1"/>
        <v>42862</v>
      </c>
      <c r="CZ2" s="543">
        <f t="shared" si="1"/>
        <v>42869</v>
      </c>
      <c r="DA2" s="543">
        <f t="shared" si="1"/>
        <v>42876</v>
      </c>
      <c r="DB2" s="543">
        <f t="shared" si="1"/>
        <v>42883</v>
      </c>
      <c r="DC2" s="543">
        <f t="shared" si="1"/>
        <v>42890</v>
      </c>
      <c r="DD2" s="543">
        <f t="shared" si="1"/>
        <v>42897</v>
      </c>
      <c r="DE2" s="543">
        <f t="shared" si="1"/>
        <v>42904</v>
      </c>
      <c r="DF2" s="543">
        <f t="shared" si="1"/>
        <v>42911</v>
      </c>
      <c r="DG2" s="543">
        <f t="shared" si="1"/>
        <v>42918</v>
      </c>
      <c r="DH2" s="543">
        <f t="shared" si="1"/>
        <v>42925</v>
      </c>
      <c r="DI2" s="543">
        <f t="shared" si="1"/>
        <v>42932</v>
      </c>
      <c r="DJ2" s="543">
        <f t="shared" si="1"/>
        <v>42939</v>
      </c>
      <c r="DK2" s="543">
        <f t="shared" si="1"/>
        <v>42946</v>
      </c>
      <c r="DL2" s="543">
        <f t="shared" si="1"/>
        <v>42953</v>
      </c>
      <c r="DM2" s="543">
        <f t="shared" si="1"/>
        <v>42960</v>
      </c>
      <c r="DN2" s="543">
        <f t="shared" si="1"/>
        <v>42967</v>
      </c>
      <c r="DO2" s="543">
        <f t="shared" si="1"/>
        <v>42974</v>
      </c>
      <c r="DP2" s="543">
        <f t="shared" si="1"/>
        <v>42981</v>
      </c>
      <c r="DQ2" s="543">
        <f t="shared" si="1"/>
        <v>42988</v>
      </c>
      <c r="DR2" s="543">
        <f t="shared" si="1"/>
        <v>42995</v>
      </c>
      <c r="DS2" s="543">
        <f t="shared" si="1"/>
        <v>43002</v>
      </c>
      <c r="DT2" s="543">
        <f t="shared" si="1"/>
        <v>43009</v>
      </c>
      <c r="DU2" s="543">
        <f t="shared" si="1"/>
        <v>43016</v>
      </c>
      <c r="DV2" s="543">
        <f t="shared" si="1"/>
        <v>43023</v>
      </c>
      <c r="DW2" s="543">
        <f t="shared" si="1"/>
        <v>43030</v>
      </c>
      <c r="DX2" s="543">
        <f t="shared" si="1"/>
        <v>43037</v>
      </c>
      <c r="DY2" s="543">
        <f t="shared" si="1"/>
        <v>43044</v>
      </c>
      <c r="DZ2" s="543">
        <f t="shared" si="1"/>
        <v>43051</v>
      </c>
      <c r="EA2" s="543">
        <f t="shared" si="1"/>
        <v>43058</v>
      </c>
      <c r="EB2" s="543">
        <f t="shared" si="1"/>
        <v>43065</v>
      </c>
      <c r="EC2" s="543">
        <f t="shared" si="1"/>
        <v>43072</v>
      </c>
      <c r="ED2" s="543">
        <f t="shared" si="1"/>
        <v>43079</v>
      </c>
      <c r="EE2" s="543">
        <f t="shared" si="1"/>
        <v>43086</v>
      </c>
      <c r="EF2" s="543">
        <f t="shared" si="1"/>
        <v>43093</v>
      </c>
      <c r="EG2" s="543">
        <f t="shared" si="1"/>
        <v>43100</v>
      </c>
      <c r="EH2" s="594" t="s">
        <v>7869</v>
      </c>
      <c r="EI2" s="593"/>
      <c r="EJ2" s="591"/>
      <c r="EK2" s="582">
        <v>1</v>
      </c>
      <c r="EL2" s="583">
        <v>2</v>
      </c>
      <c r="EM2" s="583">
        <v>3</v>
      </c>
      <c r="EN2" s="583">
        <v>4</v>
      </c>
      <c r="EO2" s="583">
        <v>5</v>
      </c>
      <c r="EP2" s="583">
        <v>6</v>
      </c>
      <c r="EQ2" s="583">
        <v>7</v>
      </c>
      <c r="ER2" s="583">
        <v>8</v>
      </c>
      <c r="ES2" s="583">
        <v>9</v>
      </c>
      <c r="ET2" s="583">
        <v>10</v>
      </c>
      <c r="EU2" s="583">
        <v>11</v>
      </c>
      <c r="EV2" s="584">
        <v>12</v>
      </c>
      <c r="EW2" s="585" t="s">
        <v>7866</v>
      </c>
      <c r="EX2" s="586" t="s">
        <v>7867</v>
      </c>
    </row>
    <row r="3" spans="1:154" ht="16.149999999999999" customHeight="1" x14ac:dyDescent="0.25">
      <c r="A3" s="493">
        <v>58</v>
      </c>
      <c r="B3" s="492" t="s">
        <v>7599</v>
      </c>
      <c r="C3" s="491" t="s">
        <v>7648</v>
      </c>
      <c r="D3" s="490">
        <v>58</v>
      </c>
      <c r="E3" s="521" t="s">
        <v>1586</v>
      </c>
      <c r="F3" s="597">
        <v>0</v>
      </c>
      <c r="G3" t="s">
        <v>238</v>
      </c>
      <c r="H3" t="s">
        <v>238</v>
      </c>
      <c r="I3" s="600">
        <f>F3</f>
        <v>0</v>
      </c>
      <c r="J3" s="68">
        <f t="shared" ref="J3:J66" si="2">L3</f>
        <v>619</v>
      </c>
      <c r="K3" s="413" t="str">
        <f t="shared" ref="K3:K66" si="3">CONCATENATE(M3," ",N3)</f>
        <v>Anzybas abditus</v>
      </c>
      <c r="L3" s="362">
        <v>619</v>
      </c>
      <c r="M3" s="413" t="s">
        <v>7599</v>
      </c>
      <c r="N3" s="440" t="s">
        <v>606</v>
      </c>
      <c r="O3" s="363" t="str">
        <f t="shared" ref="O3:O66" si="4">VLOOKUP(M3,$B$3:$E$55,4,FALSE)</f>
        <v>S</v>
      </c>
      <c r="P3" s="364" t="s">
        <v>2371</v>
      </c>
      <c r="Q3" s="464" t="s">
        <v>2372</v>
      </c>
      <c r="R3" s="365">
        <v>43009</v>
      </c>
      <c r="S3" s="365">
        <v>43040</v>
      </c>
      <c r="T3" s="603" t="s">
        <v>7894</v>
      </c>
      <c r="U3" s="603" t="s">
        <v>7894</v>
      </c>
      <c r="V3" s="603" t="s">
        <v>7894</v>
      </c>
      <c r="W3" s="603" t="s">
        <v>7894</v>
      </c>
      <c r="X3" s="603" t="s">
        <v>7894</v>
      </c>
      <c r="Y3" s="603" t="s">
        <v>7894</v>
      </c>
      <c r="Z3" s="603" t="s">
        <v>7894</v>
      </c>
      <c r="AA3" s="603" t="s">
        <v>7894</v>
      </c>
      <c r="AB3" s="603" t="s">
        <v>7894</v>
      </c>
      <c r="AC3" s="603" t="s">
        <v>4829</v>
      </c>
      <c r="AD3" s="603" t="s">
        <v>4830</v>
      </c>
      <c r="AE3" s="603" t="s">
        <v>7894</v>
      </c>
      <c r="AF3" s="605" t="s">
        <v>7897</v>
      </c>
      <c r="AG3" s="605" t="s">
        <v>7940</v>
      </c>
      <c r="AH3" s="366" t="s">
        <v>1589</v>
      </c>
      <c r="AI3" s="363">
        <f t="shared" ref="AI3:AI66" si="5">VLOOKUP(AH3,$BX$3:$BY$8,2,FALSE)</f>
        <v>4</v>
      </c>
      <c r="AJ3" s="363">
        <v>0</v>
      </c>
      <c r="AK3" s="413" t="str">
        <f t="shared" ref="AK3:AK66" si="6">VLOOKUP(AJ3,$F$3:$H$51,3,FALSE)</f>
        <v>None</v>
      </c>
      <c r="AL3" s="413" t="str">
        <f t="shared" ref="AL3:AL66" si="7">VLOOKUP(AJ3,$F$3:$H$51,2,FALSE)</f>
        <v>None</v>
      </c>
      <c r="AM3" s="486" t="s">
        <v>7607</v>
      </c>
      <c r="AN3" s="452" t="s">
        <v>4814</v>
      </c>
      <c r="AP3"/>
      <c r="AS3" s="69">
        <f t="shared" ref="AS3:AS66" si="8">IFERROR(WEEKNUM(R3,2),0)</f>
        <v>40</v>
      </c>
      <c r="AT3" s="69">
        <f t="shared" ref="AT3:AT66" si="9">IFERROR(IF(WEEKNUM(S3)&lt;WEEKNUM(R3),WEEKNUM(S3)+52,WEEKNUM(S3)),0)</f>
        <v>44</v>
      </c>
      <c r="AU3" s="69">
        <f t="shared" ref="AU3:AU66" si="10">IFERROR(MONTH(R3),0)</f>
        <v>10</v>
      </c>
      <c r="AV3" s="69">
        <f t="shared" ref="AV3:AV66" si="11">IFERROR(MONTH(S3),0)</f>
        <v>11</v>
      </c>
      <c r="AW3" s="81"/>
      <c r="AX3" s="364" t="s">
        <v>2373</v>
      </c>
      <c r="AY3" s="364">
        <v>12935</v>
      </c>
      <c r="AZ3" s="264" t="s">
        <v>48</v>
      </c>
      <c r="BA3" s="238"/>
      <c r="BB3" s="237" t="str">
        <f t="shared" ref="BB3:BB66" si="12">IFERROR(FIND($BB$2,K3,1),"")</f>
        <v/>
      </c>
      <c r="BC3" s="270">
        <f t="shared" si="0"/>
        <v>619</v>
      </c>
      <c r="BD3" t="str">
        <f t="shared" ref="BD3:BD66" si="13">K3</f>
        <v>Anzybas abditus</v>
      </c>
      <c r="BE3" s="522" t="e">
        <f>COUNTIFS(#REF!,L3)</f>
        <v>#REF!</v>
      </c>
      <c r="BF3" s="523" t="str">
        <f t="shared" ref="BF3:BF66" si="14">IF(LEFT(P3,1)="_","n",IF(O3="N","n","y"))</f>
        <v>y</v>
      </c>
      <c r="BG3" s="82"/>
      <c r="BH3" s="524" t="str">
        <f t="shared" ref="BH3:BH48" si="15">B3</f>
        <v>Anzybas</v>
      </c>
      <c r="BI3" s="522" t="e">
        <f>COUNTIFS(#REF!,A3)</f>
        <v>#REF!</v>
      </c>
      <c r="BJ3" s="28"/>
      <c r="BK3" s="376">
        <v>1</v>
      </c>
      <c r="BL3" s="377">
        <v>0</v>
      </c>
      <c r="BM3" s="378">
        <v>1</v>
      </c>
      <c r="BN3" s="525">
        <v>1</v>
      </c>
      <c r="BO3" s="526" t="s">
        <v>1528</v>
      </c>
      <c r="BP3" s="527">
        <v>1</v>
      </c>
      <c r="BQ3" s="382">
        <v>1</v>
      </c>
      <c r="BR3" s="383" t="s">
        <v>723</v>
      </c>
      <c r="BS3" s="382">
        <v>1</v>
      </c>
      <c r="BT3" s="528">
        <v>1</v>
      </c>
      <c r="BU3" s="385" t="s">
        <v>1527</v>
      </c>
      <c r="BV3" s="527">
        <v>1</v>
      </c>
      <c r="BW3" s="3">
        <v>1</v>
      </c>
      <c r="BX3" s="15" t="s">
        <v>1583</v>
      </c>
      <c r="BY3" s="24">
        <v>1</v>
      </c>
      <c r="BZ3" s="100">
        <v>1</v>
      </c>
      <c r="CA3" s="386" t="s">
        <v>1331</v>
      </c>
      <c r="CB3" s="369" t="s">
        <v>1011</v>
      </c>
      <c r="CC3" s="387" t="s">
        <v>381</v>
      </c>
      <c r="CD3" s="68"/>
      <c r="CE3" s="14"/>
      <c r="CF3" s="529" t="s">
        <v>1584</v>
      </c>
      <c r="CG3" s="15">
        <f>WEEKNUM(CG2)</f>
        <v>1</v>
      </c>
      <c r="CH3" s="15">
        <f t="shared" ref="CH3:EG3" si="16">WEEKNUM(CH2)</f>
        <v>2</v>
      </c>
      <c r="CI3" s="15">
        <f t="shared" si="16"/>
        <v>3</v>
      </c>
      <c r="CJ3" s="15">
        <f t="shared" si="16"/>
        <v>4</v>
      </c>
      <c r="CK3" s="370">
        <f t="shared" si="16"/>
        <v>5</v>
      </c>
      <c r="CL3" s="15">
        <f t="shared" si="16"/>
        <v>6</v>
      </c>
      <c r="CM3" s="15">
        <f t="shared" si="16"/>
        <v>7</v>
      </c>
      <c r="CN3" s="15">
        <f t="shared" si="16"/>
        <v>8</v>
      </c>
      <c r="CO3" s="370">
        <f t="shared" si="16"/>
        <v>9</v>
      </c>
      <c r="CP3" s="15">
        <f t="shared" si="16"/>
        <v>10</v>
      </c>
      <c r="CQ3" s="15">
        <f t="shared" si="16"/>
        <v>11</v>
      </c>
      <c r="CR3" s="15">
        <f t="shared" si="16"/>
        <v>12</v>
      </c>
      <c r="CS3" s="370">
        <f t="shared" si="16"/>
        <v>13</v>
      </c>
      <c r="CT3" s="15">
        <f t="shared" si="16"/>
        <v>14</v>
      </c>
      <c r="CU3" s="15">
        <f t="shared" si="16"/>
        <v>15</v>
      </c>
      <c r="CV3" s="15">
        <f t="shared" si="16"/>
        <v>16</v>
      </c>
      <c r="CW3" s="15">
        <f t="shared" si="16"/>
        <v>17</v>
      </c>
      <c r="CX3" s="370">
        <f t="shared" si="16"/>
        <v>18</v>
      </c>
      <c r="CY3" s="15">
        <f t="shared" si="16"/>
        <v>19</v>
      </c>
      <c r="CZ3" s="15">
        <f t="shared" si="16"/>
        <v>20</v>
      </c>
      <c r="DA3" s="15">
        <f t="shared" si="16"/>
        <v>21</v>
      </c>
      <c r="DB3" s="370">
        <f t="shared" si="16"/>
        <v>22</v>
      </c>
      <c r="DC3" s="15">
        <f t="shared" si="16"/>
        <v>23</v>
      </c>
      <c r="DD3" s="15">
        <f t="shared" si="16"/>
        <v>24</v>
      </c>
      <c r="DE3" s="15">
        <f t="shared" si="16"/>
        <v>25</v>
      </c>
      <c r="DF3" s="370">
        <f t="shared" si="16"/>
        <v>26</v>
      </c>
      <c r="DG3" s="15">
        <f t="shared" si="16"/>
        <v>27</v>
      </c>
      <c r="DH3" s="15">
        <f t="shared" si="16"/>
        <v>28</v>
      </c>
      <c r="DI3" s="15">
        <f t="shared" si="16"/>
        <v>29</v>
      </c>
      <c r="DJ3" s="15">
        <f t="shared" si="16"/>
        <v>30</v>
      </c>
      <c r="DK3" s="370">
        <f t="shared" si="16"/>
        <v>31</v>
      </c>
      <c r="DL3" s="15">
        <f t="shared" si="16"/>
        <v>32</v>
      </c>
      <c r="DM3" s="15">
        <f t="shared" si="16"/>
        <v>33</v>
      </c>
      <c r="DN3" s="15">
        <f t="shared" si="16"/>
        <v>34</v>
      </c>
      <c r="DO3" s="370">
        <f t="shared" si="16"/>
        <v>35</v>
      </c>
      <c r="DP3" s="15">
        <f t="shared" si="16"/>
        <v>36</v>
      </c>
      <c r="DQ3" s="15">
        <f t="shared" si="16"/>
        <v>37</v>
      </c>
      <c r="DR3" s="15">
        <f t="shared" si="16"/>
        <v>38</v>
      </c>
      <c r="DS3" s="370">
        <f t="shared" si="16"/>
        <v>39</v>
      </c>
      <c r="DT3" s="15">
        <f t="shared" si="16"/>
        <v>40</v>
      </c>
      <c r="DU3" s="15">
        <f t="shared" si="16"/>
        <v>41</v>
      </c>
      <c r="DV3" s="15">
        <f t="shared" si="16"/>
        <v>42</v>
      </c>
      <c r="DW3" s="15">
        <f t="shared" si="16"/>
        <v>43</v>
      </c>
      <c r="DX3" s="370">
        <f t="shared" si="16"/>
        <v>44</v>
      </c>
      <c r="DY3" s="15">
        <f t="shared" si="16"/>
        <v>45</v>
      </c>
      <c r="DZ3" s="15">
        <f t="shared" si="16"/>
        <v>46</v>
      </c>
      <c r="EA3" s="15">
        <f t="shared" si="16"/>
        <v>47</v>
      </c>
      <c r="EB3" s="370">
        <f t="shared" si="16"/>
        <v>48</v>
      </c>
      <c r="EC3" s="15">
        <f t="shared" si="16"/>
        <v>49</v>
      </c>
      <c r="ED3" s="15">
        <f t="shared" si="16"/>
        <v>50</v>
      </c>
      <c r="EE3" s="15">
        <f t="shared" si="16"/>
        <v>51</v>
      </c>
      <c r="EF3" s="15">
        <f t="shared" si="16"/>
        <v>52</v>
      </c>
      <c r="EG3" s="370">
        <f t="shared" si="16"/>
        <v>53</v>
      </c>
      <c r="EJ3" t="str">
        <f t="shared" ref="EJ3:EJ66" si="17">K3</f>
        <v>Anzybas abditus</v>
      </c>
      <c r="EK3" s="100">
        <f>IF($AV3&gt;=$AU3,IF(AND(EK$2&gt;=$AU3,EK$2&lt;=$AV3),1,0),IF(OR(EK$2&gt;=$AU3,EK$2&lt;=$AV3),1,0))</f>
        <v>0</v>
      </c>
      <c r="EL3" s="3">
        <f t="shared" ref="EL3:EV18" si="18">IF($AV3&gt;=$AU3,IF(AND(EL$2&gt;=$AU3,EL$2&lt;=$AV3),1,0),IF(OR(EL$2&gt;=$AU3,EL$2&lt;=$AV3),1,0))</f>
        <v>0</v>
      </c>
      <c r="EM3" s="3">
        <f t="shared" si="18"/>
        <v>0</v>
      </c>
      <c r="EN3" s="3">
        <f t="shared" si="18"/>
        <v>0</v>
      </c>
      <c r="EO3" s="3">
        <f t="shared" si="18"/>
        <v>0</v>
      </c>
      <c r="EP3" s="3">
        <f t="shared" si="18"/>
        <v>0</v>
      </c>
      <c r="EQ3" s="3">
        <f t="shared" si="18"/>
        <v>0</v>
      </c>
      <c r="ER3" s="3">
        <f t="shared" si="18"/>
        <v>0</v>
      </c>
      <c r="ES3" s="3">
        <f t="shared" si="18"/>
        <v>0</v>
      </c>
      <c r="ET3" s="3">
        <f t="shared" si="18"/>
        <v>1</v>
      </c>
      <c r="EU3" s="3">
        <f t="shared" si="18"/>
        <v>1</v>
      </c>
      <c r="EV3" s="24">
        <f t="shared" si="18"/>
        <v>0</v>
      </c>
      <c r="EW3" s="245">
        <f>SUM(EK3:EV3)</f>
        <v>2</v>
      </c>
      <c r="EX3" s="262" t="str">
        <f t="shared" ref="EX3:EX66" si="19">IF(AV3&lt;AU3," X","")</f>
        <v/>
      </c>
    </row>
    <row r="4" spans="1:154" ht="18.75" customHeight="1" x14ac:dyDescent="0.25">
      <c r="A4" s="493">
        <v>52</v>
      </c>
      <c r="B4" s="494" t="s">
        <v>7870</v>
      </c>
      <c r="C4" s="492" t="s">
        <v>7871</v>
      </c>
      <c r="D4" s="490">
        <v>52</v>
      </c>
      <c r="E4" s="489" t="s">
        <v>1579</v>
      </c>
      <c r="F4" s="597">
        <v>1</v>
      </c>
      <c r="G4" t="s">
        <v>4652</v>
      </c>
      <c r="H4" t="s">
        <v>7768</v>
      </c>
      <c r="I4" s="600">
        <f>F4</f>
        <v>1</v>
      </c>
      <c r="J4" s="68">
        <f t="shared" si="2"/>
        <v>1209</v>
      </c>
      <c r="K4" s="361" t="str">
        <f t="shared" si="3"/>
        <v>Phoringopsis byrnesii</v>
      </c>
      <c r="L4" s="362">
        <v>1209</v>
      </c>
      <c r="M4" s="361" t="s">
        <v>7870</v>
      </c>
      <c r="N4" s="445" t="s">
        <v>1580</v>
      </c>
      <c r="O4" s="363" t="str">
        <f t="shared" si="4"/>
        <v>N</v>
      </c>
      <c r="P4" s="364" t="s">
        <v>1581</v>
      </c>
      <c r="Q4" s="364" t="s">
        <v>1582</v>
      </c>
      <c r="R4" s="365">
        <v>42736</v>
      </c>
      <c r="S4" s="365">
        <v>42825</v>
      </c>
      <c r="T4" s="603" t="s">
        <v>4820</v>
      </c>
      <c r="U4" s="603" t="s">
        <v>4821</v>
      </c>
      <c r="V4" s="603" t="s">
        <v>4822</v>
      </c>
      <c r="W4" s="603" t="s">
        <v>7894</v>
      </c>
      <c r="X4" s="603" t="s">
        <v>7894</v>
      </c>
      <c r="Y4" s="603" t="s">
        <v>7894</v>
      </c>
      <c r="Z4" s="603" t="s">
        <v>7894</v>
      </c>
      <c r="AA4" s="603" t="s">
        <v>7894</v>
      </c>
      <c r="AB4" s="603" t="s">
        <v>7894</v>
      </c>
      <c r="AC4" s="603" t="s">
        <v>7894</v>
      </c>
      <c r="AD4" s="603" t="s">
        <v>7894</v>
      </c>
      <c r="AE4" s="603" t="s">
        <v>4831</v>
      </c>
      <c r="AF4" s="605" t="s">
        <v>7898</v>
      </c>
      <c r="AG4" s="605" t="s">
        <v>7941</v>
      </c>
      <c r="AH4" s="366" t="s">
        <v>685</v>
      </c>
      <c r="AI4" s="363">
        <f t="shared" si="5"/>
        <v>6</v>
      </c>
      <c r="AJ4" s="363">
        <v>0</v>
      </c>
      <c r="AK4" s="413" t="str">
        <f t="shared" si="6"/>
        <v>None</v>
      </c>
      <c r="AL4" s="413" t="str">
        <f t="shared" si="7"/>
        <v>None</v>
      </c>
      <c r="AM4" s="486" t="s">
        <v>7607</v>
      </c>
      <c r="AN4" s="70" t="s">
        <v>4832</v>
      </c>
      <c r="AS4" s="69">
        <f t="shared" si="8"/>
        <v>1</v>
      </c>
      <c r="AT4" s="69">
        <f t="shared" si="9"/>
        <v>13</v>
      </c>
      <c r="AU4" s="69">
        <f t="shared" si="10"/>
        <v>1</v>
      </c>
      <c r="AV4" s="69">
        <f t="shared" si="11"/>
        <v>3</v>
      </c>
      <c r="AW4" s="81"/>
      <c r="AX4" s="364" t="s">
        <v>1581</v>
      </c>
      <c r="AY4" s="364" t="e">
        <v>#N/A</v>
      </c>
      <c r="AZ4" s="264" t="s">
        <v>48</v>
      </c>
      <c r="BA4" s="238"/>
      <c r="BB4" s="237" t="str">
        <f t="shared" si="12"/>
        <v/>
      </c>
      <c r="BC4" s="270">
        <f t="shared" si="0"/>
        <v>1209</v>
      </c>
      <c r="BD4" t="str">
        <f t="shared" si="13"/>
        <v>Phoringopsis byrnesii</v>
      </c>
      <c r="BE4" s="367" t="e">
        <f>COUNTIFS(#REF!,L4)</f>
        <v>#REF!</v>
      </c>
      <c r="BF4" s="374" t="str">
        <f t="shared" si="14"/>
        <v>n</v>
      </c>
      <c r="BG4" s="82"/>
      <c r="BH4" s="368" t="str">
        <f t="shared" si="15"/>
        <v>Phoringopsis</v>
      </c>
      <c r="BI4" s="367" t="e">
        <f>COUNTIFS(#REF!,A4)</f>
        <v>#REF!</v>
      </c>
      <c r="BJ4" s="28"/>
      <c r="BK4" s="376">
        <v>2</v>
      </c>
      <c r="BL4" s="377" t="s">
        <v>724</v>
      </c>
      <c r="BM4" s="378">
        <v>2</v>
      </c>
      <c r="BN4" s="379">
        <v>2</v>
      </c>
      <c r="BO4" s="380" t="s">
        <v>1591</v>
      </c>
      <c r="BP4" s="381">
        <v>2</v>
      </c>
      <c r="BQ4" s="382">
        <v>2</v>
      </c>
      <c r="BR4" s="383" t="s">
        <v>1010</v>
      </c>
      <c r="BS4" s="382">
        <v>2</v>
      </c>
      <c r="BT4" s="384">
        <v>2</v>
      </c>
      <c r="BU4" s="385" t="s">
        <v>1592</v>
      </c>
      <c r="BV4" s="381">
        <v>2</v>
      </c>
      <c r="BW4" s="3">
        <v>2</v>
      </c>
      <c r="BX4" s="15" t="s">
        <v>1593</v>
      </c>
      <c r="BY4" s="24">
        <v>2</v>
      </c>
      <c r="BZ4" s="100">
        <v>2</v>
      </c>
      <c r="CA4" s="386" t="s">
        <v>1012</v>
      </c>
      <c r="CB4" s="369" t="s">
        <v>1340</v>
      </c>
      <c r="CC4" s="387" t="s">
        <v>722</v>
      </c>
      <c r="CD4" s="68"/>
      <c r="CE4" t="str">
        <f t="shared" ref="CE4:CE35" si="20">CONCATENATE(P3," (",K3,")")</f>
        <v>Small Helmet Orchid (Anzybas abditus)</v>
      </c>
      <c r="CF4" s="388" t="str">
        <f t="shared" ref="CF4:CF67" si="21">K3</f>
        <v>Anzybas abditus</v>
      </c>
      <c r="CG4" t="str">
        <f t="shared" ref="CG4:DL4" si="22">IF(CG$2&gt;=$R3,IF(CG$2&lt;=$S3,"X",""),"")</f>
        <v/>
      </c>
      <c r="CH4" t="str">
        <f t="shared" si="22"/>
        <v/>
      </c>
      <c r="CI4" t="str">
        <f t="shared" si="22"/>
        <v/>
      </c>
      <c r="CJ4" t="str">
        <f t="shared" si="22"/>
        <v/>
      </c>
      <c r="CK4" s="359" t="str">
        <f t="shared" si="22"/>
        <v/>
      </c>
      <c r="CL4" t="str">
        <f t="shared" si="22"/>
        <v/>
      </c>
      <c r="CM4" t="str">
        <f t="shared" si="22"/>
        <v/>
      </c>
      <c r="CN4" t="str">
        <f t="shared" si="22"/>
        <v/>
      </c>
      <c r="CO4" s="359" t="str">
        <f t="shared" si="22"/>
        <v/>
      </c>
      <c r="CP4" t="str">
        <f t="shared" si="22"/>
        <v/>
      </c>
      <c r="CQ4" t="str">
        <f t="shared" si="22"/>
        <v/>
      </c>
      <c r="CR4" t="str">
        <f t="shared" si="22"/>
        <v/>
      </c>
      <c r="CS4" s="359" t="str">
        <f t="shared" si="22"/>
        <v/>
      </c>
      <c r="CT4" t="str">
        <f t="shared" si="22"/>
        <v/>
      </c>
      <c r="CU4" t="str">
        <f t="shared" si="22"/>
        <v/>
      </c>
      <c r="CV4" t="str">
        <f t="shared" si="22"/>
        <v/>
      </c>
      <c r="CW4" t="str">
        <f t="shared" si="22"/>
        <v/>
      </c>
      <c r="CX4" s="359" t="str">
        <f t="shared" si="22"/>
        <v/>
      </c>
      <c r="CY4" t="str">
        <f t="shared" si="22"/>
        <v/>
      </c>
      <c r="CZ4" t="str">
        <f t="shared" si="22"/>
        <v/>
      </c>
      <c r="DA4" t="str">
        <f t="shared" si="22"/>
        <v/>
      </c>
      <c r="DB4" s="359" t="str">
        <f t="shared" si="22"/>
        <v/>
      </c>
      <c r="DC4" t="str">
        <f t="shared" si="22"/>
        <v/>
      </c>
      <c r="DD4" t="str">
        <f t="shared" si="22"/>
        <v/>
      </c>
      <c r="DE4" t="str">
        <f t="shared" si="22"/>
        <v/>
      </c>
      <c r="DF4" s="359" t="str">
        <f t="shared" si="22"/>
        <v/>
      </c>
      <c r="DG4" t="str">
        <f t="shared" si="22"/>
        <v/>
      </c>
      <c r="DH4" t="str">
        <f t="shared" si="22"/>
        <v/>
      </c>
      <c r="DI4" t="str">
        <f t="shared" si="22"/>
        <v/>
      </c>
      <c r="DJ4" t="str">
        <f t="shared" si="22"/>
        <v/>
      </c>
      <c r="DK4" s="359" t="str">
        <f t="shared" si="22"/>
        <v/>
      </c>
      <c r="DL4" t="str">
        <f t="shared" si="22"/>
        <v/>
      </c>
      <c r="DM4" t="str">
        <f t="shared" ref="DM4:EG4" si="23">IF(DM$2&gt;=$R3,IF(DM$2&lt;=$S3,"X",""),"")</f>
        <v/>
      </c>
      <c r="DN4" t="str">
        <f t="shared" si="23"/>
        <v/>
      </c>
      <c r="DO4" s="359" t="str">
        <f t="shared" si="23"/>
        <v/>
      </c>
      <c r="DP4" t="str">
        <f t="shared" si="23"/>
        <v/>
      </c>
      <c r="DQ4" t="str">
        <f t="shared" si="23"/>
        <v/>
      </c>
      <c r="DR4" t="str">
        <f t="shared" si="23"/>
        <v/>
      </c>
      <c r="DS4" s="359" t="str">
        <f t="shared" si="23"/>
        <v/>
      </c>
      <c r="DT4" t="str">
        <f t="shared" si="23"/>
        <v>X</v>
      </c>
      <c r="DU4" t="str">
        <f t="shared" si="23"/>
        <v>X</v>
      </c>
      <c r="DV4" t="str">
        <f t="shared" si="23"/>
        <v>X</v>
      </c>
      <c r="DW4" t="str">
        <f t="shared" si="23"/>
        <v>X</v>
      </c>
      <c r="DX4" s="359" t="str">
        <f t="shared" si="23"/>
        <v>X</v>
      </c>
      <c r="DY4" t="str">
        <f t="shared" si="23"/>
        <v/>
      </c>
      <c r="DZ4" t="str">
        <f t="shared" si="23"/>
        <v/>
      </c>
      <c r="EA4" t="str">
        <f t="shared" si="23"/>
        <v/>
      </c>
      <c r="EB4" s="359" t="str">
        <f t="shared" si="23"/>
        <v/>
      </c>
      <c r="EC4" t="str">
        <f t="shared" si="23"/>
        <v/>
      </c>
      <c r="ED4" t="str">
        <f t="shared" si="23"/>
        <v/>
      </c>
      <c r="EE4" t="str">
        <f t="shared" si="23"/>
        <v/>
      </c>
      <c r="EF4" t="str">
        <f t="shared" si="23"/>
        <v/>
      </c>
      <c r="EG4" s="359" t="str">
        <f t="shared" si="23"/>
        <v/>
      </c>
      <c r="EH4" t="str">
        <f>BD3</f>
        <v>Anzybas abditus</v>
      </c>
      <c r="EJ4" t="str">
        <f t="shared" si="17"/>
        <v>Phoringopsis byrnesii</v>
      </c>
      <c r="EK4" s="100">
        <f t="shared" ref="EK4:EV38" si="24">IF($AV4&gt;=$AU4,IF(AND(EK$2&gt;=$AU4,EK$2&lt;=$AV4),1,0),IF(OR(EK$2&gt;=$AU4,EK$2&lt;=$AV4),1,0))</f>
        <v>1</v>
      </c>
      <c r="EL4" s="3">
        <f t="shared" si="18"/>
        <v>1</v>
      </c>
      <c r="EM4" s="3">
        <f t="shared" si="18"/>
        <v>1</v>
      </c>
      <c r="EN4" s="3">
        <f t="shared" si="18"/>
        <v>0</v>
      </c>
      <c r="EO4" s="3">
        <f t="shared" si="18"/>
        <v>0</v>
      </c>
      <c r="EP4" s="3">
        <f t="shared" si="18"/>
        <v>0</v>
      </c>
      <c r="EQ4" s="3">
        <f t="shared" si="18"/>
        <v>0</v>
      </c>
      <c r="ER4" s="3">
        <f t="shared" si="18"/>
        <v>0</v>
      </c>
      <c r="ES4" s="3">
        <f t="shared" si="18"/>
        <v>0</v>
      </c>
      <c r="ET4" s="3">
        <f t="shared" si="18"/>
        <v>0</v>
      </c>
      <c r="EU4" s="3">
        <f t="shared" si="18"/>
        <v>0</v>
      </c>
      <c r="EV4" s="24">
        <f t="shared" si="18"/>
        <v>0</v>
      </c>
      <c r="EW4" s="245">
        <f t="shared" ref="EW4:EW67" si="25">SUM(EK4:EV4)</f>
        <v>3</v>
      </c>
      <c r="EX4" s="262" t="str">
        <f t="shared" si="19"/>
        <v/>
      </c>
    </row>
    <row r="5" spans="1:154" ht="16.149999999999999" customHeight="1" x14ac:dyDescent="0.25">
      <c r="A5" s="493">
        <v>8</v>
      </c>
      <c r="B5" s="494" t="s">
        <v>1526</v>
      </c>
      <c r="C5" s="492" t="s">
        <v>1585</v>
      </c>
      <c r="D5" s="490">
        <v>8</v>
      </c>
      <c r="E5" s="489" t="s">
        <v>1586</v>
      </c>
      <c r="F5" s="597">
        <v>48</v>
      </c>
      <c r="G5" s="81" t="s">
        <v>4833</v>
      </c>
      <c r="H5" t="s">
        <v>7985</v>
      </c>
      <c r="I5" s="600">
        <f>F5</f>
        <v>48</v>
      </c>
      <c r="J5" s="68">
        <f t="shared" si="2"/>
        <v>962</v>
      </c>
      <c r="K5" s="371" t="str">
        <f t="shared" si="3"/>
        <v>Caladenia abbreviata</v>
      </c>
      <c r="L5" s="372">
        <v>962</v>
      </c>
      <c r="M5" s="371" t="s">
        <v>1526</v>
      </c>
      <c r="N5" s="76" t="s">
        <v>746</v>
      </c>
      <c r="O5" s="363" t="str">
        <f t="shared" si="4"/>
        <v>S</v>
      </c>
      <c r="P5" s="70" t="s">
        <v>1587</v>
      </c>
      <c r="Q5" s="364" t="s">
        <v>1588</v>
      </c>
      <c r="R5" s="373">
        <v>43023</v>
      </c>
      <c r="S5" s="365">
        <v>43070</v>
      </c>
      <c r="T5" s="603" t="s">
        <v>7894</v>
      </c>
      <c r="U5" s="603" t="s">
        <v>7894</v>
      </c>
      <c r="V5" s="603" t="s">
        <v>7894</v>
      </c>
      <c r="W5" s="603" t="s">
        <v>7894</v>
      </c>
      <c r="X5" s="603" t="s">
        <v>7894</v>
      </c>
      <c r="Y5" s="603" t="s">
        <v>7894</v>
      </c>
      <c r="Z5" s="603" t="s">
        <v>7894</v>
      </c>
      <c r="AA5" s="603" t="s">
        <v>7894</v>
      </c>
      <c r="AB5" s="603" t="s">
        <v>7894</v>
      </c>
      <c r="AC5" s="603" t="s">
        <v>4829</v>
      </c>
      <c r="AD5" s="603" t="s">
        <v>4830</v>
      </c>
      <c r="AE5" s="603" t="s">
        <v>4831</v>
      </c>
      <c r="AF5" s="605" t="s">
        <v>7899</v>
      </c>
      <c r="AG5" s="605" t="s">
        <v>7942</v>
      </c>
      <c r="AH5" s="69" t="s">
        <v>1589</v>
      </c>
      <c r="AI5" s="363">
        <f t="shared" si="5"/>
        <v>4</v>
      </c>
      <c r="AJ5" s="363">
        <v>4</v>
      </c>
      <c r="AK5" s="413" t="str">
        <f t="shared" si="6"/>
        <v>Wispy Spider Orchids</v>
      </c>
      <c r="AL5" s="413" t="str">
        <f t="shared" si="7"/>
        <v>Caladenia filamentosa</v>
      </c>
      <c r="AM5" s="486" t="s">
        <v>7607</v>
      </c>
      <c r="AS5" s="69">
        <f t="shared" si="8"/>
        <v>42</v>
      </c>
      <c r="AT5" s="69">
        <f t="shared" si="9"/>
        <v>48</v>
      </c>
      <c r="AU5" s="69">
        <f t="shared" si="10"/>
        <v>10</v>
      </c>
      <c r="AV5" s="69">
        <f t="shared" si="11"/>
        <v>12</v>
      </c>
      <c r="AW5" s="81"/>
      <c r="AX5" s="70" t="s">
        <v>1590</v>
      </c>
      <c r="AY5" s="364">
        <v>13852</v>
      </c>
      <c r="AZ5" s="264" t="s">
        <v>48</v>
      </c>
      <c r="BA5" s="238"/>
      <c r="BB5" s="237" t="str">
        <f t="shared" si="12"/>
        <v/>
      </c>
      <c r="BC5" s="270">
        <f t="shared" si="0"/>
        <v>962</v>
      </c>
      <c r="BD5" t="str">
        <f t="shared" si="13"/>
        <v>Caladenia abbreviata</v>
      </c>
      <c r="BE5" s="367" t="e">
        <f>COUNTIFS(#REF!,L5)</f>
        <v>#REF!</v>
      </c>
      <c r="BF5" s="374" t="str">
        <f t="shared" si="14"/>
        <v>y</v>
      </c>
      <c r="BG5" s="82"/>
      <c r="BH5" s="368" t="str">
        <f t="shared" si="15"/>
        <v>Caladenia</v>
      </c>
      <c r="BI5" s="367" t="e">
        <f>COUNTIFS(#REF!,A5)</f>
        <v>#REF!</v>
      </c>
      <c r="BJ5" s="28"/>
      <c r="BK5" s="376">
        <v>3</v>
      </c>
      <c r="BL5" s="377" t="s">
        <v>1027</v>
      </c>
      <c r="BM5" s="378">
        <v>3</v>
      </c>
      <c r="BN5" s="379">
        <v>3</v>
      </c>
      <c r="BO5" s="380" t="s">
        <v>1599</v>
      </c>
      <c r="BP5" s="381">
        <v>3</v>
      </c>
      <c r="BQ5" s="382">
        <v>3</v>
      </c>
      <c r="BR5" s="383" t="s">
        <v>1600</v>
      </c>
      <c r="BS5" s="382">
        <v>3</v>
      </c>
      <c r="BT5" s="384">
        <v>3</v>
      </c>
      <c r="BU5" s="385" t="s">
        <v>1601</v>
      </c>
      <c r="BV5" s="381">
        <v>3</v>
      </c>
      <c r="BW5" s="3">
        <v>3</v>
      </c>
      <c r="BX5" s="15" t="s">
        <v>1307</v>
      </c>
      <c r="BY5" s="24">
        <v>3</v>
      </c>
      <c r="BZ5" s="100">
        <v>3</v>
      </c>
      <c r="CA5" s="386" t="s">
        <v>1320</v>
      </c>
      <c r="CB5" s="369" t="s">
        <v>1602</v>
      </c>
      <c r="CC5" s="387" t="s">
        <v>1048</v>
      </c>
      <c r="CD5" s="68"/>
      <c r="CE5" t="str">
        <f>CONCATENATE(P4," (",K4,")")</f>
        <v>Spinifex elbow orchid (Phoringopsis byrnesii)</v>
      </c>
      <c r="CF5" s="388" t="str">
        <f>K4</f>
        <v>Phoringopsis byrnesii</v>
      </c>
      <c r="CG5" t="str">
        <f t="shared" ref="CG5:DL5" si="26">IF(CG$2&gt;=$R4,IF(CG$2&lt;=$S4,"X",""),"")</f>
        <v>X</v>
      </c>
      <c r="CH5" t="str">
        <f t="shared" si="26"/>
        <v>X</v>
      </c>
      <c r="CI5" t="str">
        <f t="shared" si="26"/>
        <v>X</v>
      </c>
      <c r="CJ5" t="str">
        <f t="shared" si="26"/>
        <v>X</v>
      </c>
      <c r="CK5" s="359" t="str">
        <f t="shared" si="26"/>
        <v>X</v>
      </c>
      <c r="CL5" t="str">
        <f t="shared" si="26"/>
        <v>X</v>
      </c>
      <c r="CM5" t="str">
        <f t="shared" si="26"/>
        <v>X</v>
      </c>
      <c r="CN5" t="str">
        <f t="shared" si="26"/>
        <v>X</v>
      </c>
      <c r="CO5" s="359" t="str">
        <f t="shared" si="26"/>
        <v>X</v>
      </c>
      <c r="CP5" t="str">
        <f t="shared" si="26"/>
        <v>X</v>
      </c>
      <c r="CQ5" t="str">
        <f t="shared" si="26"/>
        <v>X</v>
      </c>
      <c r="CR5" t="str">
        <f t="shared" si="26"/>
        <v>X</v>
      </c>
      <c r="CS5" s="359" t="str">
        <f t="shared" si="26"/>
        <v>X</v>
      </c>
      <c r="CT5" t="str">
        <f t="shared" si="26"/>
        <v/>
      </c>
      <c r="CU5" t="str">
        <f t="shared" si="26"/>
        <v/>
      </c>
      <c r="CV5" t="str">
        <f t="shared" si="26"/>
        <v/>
      </c>
      <c r="CW5" t="str">
        <f t="shared" si="26"/>
        <v/>
      </c>
      <c r="CX5" s="359" t="str">
        <f t="shared" si="26"/>
        <v/>
      </c>
      <c r="CY5" t="str">
        <f t="shared" si="26"/>
        <v/>
      </c>
      <c r="CZ5" t="str">
        <f t="shared" si="26"/>
        <v/>
      </c>
      <c r="DA5" t="str">
        <f t="shared" si="26"/>
        <v/>
      </c>
      <c r="DB5" s="359" t="str">
        <f t="shared" si="26"/>
        <v/>
      </c>
      <c r="DC5" t="str">
        <f t="shared" si="26"/>
        <v/>
      </c>
      <c r="DD5" t="str">
        <f t="shared" si="26"/>
        <v/>
      </c>
      <c r="DE5" t="str">
        <f t="shared" si="26"/>
        <v/>
      </c>
      <c r="DF5" s="359" t="str">
        <f t="shared" si="26"/>
        <v/>
      </c>
      <c r="DG5" t="str">
        <f t="shared" si="26"/>
        <v/>
      </c>
      <c r="DH5" t="str">
        <f t="shared" si="26"/>
        <v/>
      </c>
      <c r="DI5" t="str">
        <f t="shared" si="26"/>
        <v/>
      </c>
      <c r="DJ5" t="str">
        <f t="shared" si="26"/>
        <v/>
      </c>
      <c r="DK5" s="359" t="str">
        <f t="shared" si="26"/>
        <v/>
      </c>
      <c r="DL5" t="str">
        <f t="shared" si="26"/>
        <v/>
      </c>
      <c r="DM5" t="str">
        <f t="shared" ref="DM5:ER5" si="27">IF(DM$2&gt;=$R4,IF(DM$2&lt;=$S4,"X",""),"")</f>
        <v/>
      </c>
      <c r="DN5" t="str">
        <f t="shared" si="27"/>
        <v/>
      </c>
      <c r="DO5" s="359" t="str">
        <f t="shared" si="27"/>
        <v/>
      </c>
      <c r="DP5" t="str">
        <f t="shared" si="27"/>
        <v/>
      </c>
      <c r="DQ5" t="str">
        <f t="shared" si="27"/>
        <v/>
      </c>
      <c r="DR5" t="str">
        <f t="shared" si="27"/>
        <v/>
      </c>
      <c r="DS5" s="359" t="str">
        <f t="shared" si="27"/>
        <v/>
      </c>
      <c r="DT5" t="str">
        <f t="shared" si="27"/>
        <v/>
      </c>
      <c r="DU5" t="str">
        <f t="shared" si="27"/>
        <v/>
      </c>
      <c r="DV5" t="str">
        <f t="shared" si="27"/>
        <v/>
      </c>
      <c r="DW5" t="str">
        <f t="shared" si="27"/>
        <v/>
      </c>
      <c r="DX5" s="359" t="str">
        <f t="shared" si="27"/>
        <v/>
      </c>
      <c r="DY5" t="str">
        <f t="shared" si="27"/>
        <v/>
      </c>
      <c r="DZ5" t="str">
        <f t="shared" si="27"/>
        <v/>
      </c>
      <c r="EA5" t="str">
        <f t="shared" si="27"/>
        <v/>
      </c>
      <c r="EB5" s="359" t="str">
        <f t="shared" si="27"/>
        <v/>
      </c>
      <c r="EC5" t="str">
        <f t="shared" si="27"/>
        <v/>
      </c>
      <c r="ED5" t="str">
        <f t="shared" si="27"/>
        <v/>
      </c>
      <c r="EE5" t="str">
        <f t="shared" si="27"/>
        <v/>
      </c>
      <c r="EF5" t="str">
        <f t="shared" si="27"/>
        <v/>
      </c>
      <c r="EG5" s="359" t="str">
        <f t="shared" si="27"/>
        <v/>
      </c>
      <c r="EH5" t="str">
        <f>BD4</f>
        <v>Phoringopsis byrnesii</v>
      </c>
      <c r="EJ5" t="str">
        <f t="shared" si="17"/>
        <v>Caladenia abbreviata</v>
      </c>
      <c r="EK5" s="100">
        <f t="shared" si="24"/>
        <v>0</v>
      </c>
      <c r="EL5" s="3">
        <f t="shared" si="18"/>
        <v>0</v>
      </c>
      <c r="EM5" s="3">
        <f t="shared" si="18"/>
        <v>0</v>
      </c>
      <c r="EN5" s="3">
        <f t="shared" si="18"/>
        <v>0</v>
      </c>
      <c r="EO5" s="3">
        <f t="shared" si="18"/>
        <v>0</v>
      </c>
      <c r="EP5" s="3">
        <f t="shared" si="18"/>
        <v>0</v>
      </c>
      <c r="EQ5" s="3">
        <f t="shared" si="18"/>
        <v>0</v>
      </c>
      <c r="ER5" s="3">
        <f t="shared" si="18"/>
        <v>0</v>
      </c>
      <c r="ES5" s="3">
        <f t="shared" si="18"/>
        <v>0</v>
      </c>
      <c r="ET5" s="3">
        <f t="shared" si="18"/>
        <v>1</v>
      </c>
      <c r="EU5" s="3">
        <f t="shared" si="18"/>
        <v>1</v>
      </c>
      <c r="EV5" s="24">
        <f t="shared" si="18"/>
        <v>1</v>
      </c>
      <c r="EW5" s="245">
        <f t="shared" si="25"/>
        <v>3</v>
      </c>
      <c r="EX5" s="262" t="str">
        <f t="shared" si="19"/>
        <v/>
      </c>
    </row>
    <row r="6" spans="1:154" ht="18" customHeight="1" x14ac:dyDescent="0.25">
      <c r="A6" s="493">
        <v>25</v>
      </c>
      <c r="B6" s="494" t="s">
        <v>1594</v>
      </c>
      <c r="C6" s="492" t="s">
        <v>1595</v>
      </c>
      <c r="D6" s="490">
        <v>25</v>
      </c>
      <c r="E6" s="489" t="s">
        <v>1586</v>
      </c>
      <c r="F6" s="597">
        <v>2</v>
      </c>
      <c r="G6" t="s">
        <v>4713</v>
      </c>
      <c r="H6" t="s">
        <v>7769</v>
      </c>
      <c r="I6" s="600">
        <f t="shared" ref="I6:I51" si="28">F6</f>
        <v>2</v>
      </c>
      <c r="J6" s="68">
        <f t="shared" si="2"/>
        <v>956</v>
      </c>
      <c r="K6" s="371" t="str">
        <f t="shared" si="3"/>
        <v>Caladenia ambusta</v>
      </c>
      <c r="L6" s="372">
        <v>956</v>
      </c>
      <c r="M6" s="371" t="s">
        <v>1526</v>
      </c>
      <c r="N6" s="76" t="s">
        <v>1091</v>
      </c>
      <c r="O6" s="363" t="str">
        <f t="shared" si="4"/>
        <v>S</v>
      </c>
      <c r="P6" s="70" t="s">
        <v>1596</v>
      </c>
      <c r="Q6" s="364" t="s">
        <v>1597</v>
      </c>
      <c r="R6" s="373">
        <v>43023</v>
      </c>
      <c r="S6" s="365">
        <v>43054</v>
      </c>
      <c r="T6" s="603" t="s">
        <v>7894</v>
      </c>
      <c r="U6" s="603" t="s">
        <v>7894</v>
      </c>
      <c r="V6" s="603" t="s">
        <v>7894</v>
      </c>
      <c r="W6" s="603" t="s">
        <v>7894</v>
      </c>
      <c r="X6" s="603" t="s">
        <v>7894</v>
      </c>
      <c r="Y6" s="603" t="s">
        <v>7894</v>
      </c>
      <c r="Z6" s="603" t="s">
        <v>7894</v>
      </c>
      <c r="AA6" s="603" t="s">
        <v>7894</v>
      </c>
      <c r="AB6" s="603" t="s">
        <v>7894</v>
      </c>
      <c r="AC6" s="603" t="s">
        <v>4829</v>
      </c>
      <c r="AD6" s="603" t="s">
        <v>4830</v>
      </c>
      <c r="AE6" s="603" t="s">
        <v>7894</v>
      </c>
      <c r="AF6" s="605" t="s">
        <v>7897</v>
      </c>
      <c r="AG6" s="605" t="s">
        <v>7940</v>
      </c>
      <c r="AH6" s="69" t="s">
        <v>1307</v>
      </c>
      <c r="AI6" s="363">
        <f t="shared" si="5"/>
        <v>3</v>
      </c>
      <c r="AJ6" s="363">
        <v>7</v>
      </c>
      <c r="AK6" s="413" t="str">
        <f t="shared" si="6"/>
        <v>King Spider Orchids</v>
      </c>
      <c r="AL6" s="413" t="str">
        <f t="shared" si="7"/>
        <v>Caladenia huegelii</v>
      </c>
      <c r="AM6" s="486" t="s">
        <v>7607</v>
      </c>
      <c r="AN6" s="70" t="s">
        <v>7703</v>
      </c>
      <c r="AS6" s="69">
        <f t="shared" si="8"/>
        <v>42</v>
      </c>
      <c r="AT6" s="69">
        <f t="shared" si="9"/>
        <v>46</v>
      </c>
      <c r="AU6" s="69">
        <f t="shared" si="10"/>
        <v>10</v>
      </c>
      <c r="AV6" s="69">
        <f t="shared" si="11"/>
        <v>11</v>
      </c>
      <c r="AW6" s="81"/>
      <c r="AX6" s="70" t="s">
        <v>1598</v>
      </c>
      <c r="AY6" s="364">
        <v>44910</v>
      </c>
      <c r="AZ6" s="264" t="s">
        <v>48</v>
      </c>
      <c r="BA6" s="238"/>
      <c r="BB6" s="237" t="str">
        <f t="shared" si="12"/>
        <v/>
      </c>
      <c r="BC6" s="270">
        <f t="shared" si="0"/>
        <v>956</v>
      </c>
      <c r="BD6" t="str">
        <f t="shared" si="13"/>
        <v>Caladenia ambusta</v>
      </c>
      <c r="BE6" s="367" t="e">
        <f>COUNTIFS(#REF!,L6)</f>
        <v>#REF!</v>
      </c>
      <c r="BF6" s="374" t="str">
        <f t="shared" si="14"/>
        <v>y</v>
      </c>
      <c r="BG6" s="82"/>
      <c r="BH6" s="368" t="str">
        <f t="shared" si="15"/>
        <v>Calochilus</v>
      </c>
      <c r="BI6" s="367" t="e">
        <f>COUNTIFS(#REF!,A6)</f>
        <v>#REF!</v>
      </c>
      <c r="BJ6" s="28"/>
      <c r="BK6" s="376">
        <v>4</v>
      </c>
      <c r="BL6" s="377" t="s">
        <v>1313</v>
      </c>
      <c r="BM6" s="378">
        <v>4</v>
      </c>
      <c r="BN6" s="379">
        <v>4</v>
      </c>
      <c r="BO6" s="380" t="s">
        <v>1608</v>
      </c>
      <c r="BP6" s="381">
        <v>4</v>
      </c>
      <c r="BQ6" s="382">
        <v>4</v>
      </c>
      <c r="BR6" s="383" t="s">
        <v>1286</v>
      </c>
      <c r="BS6" s="382">
        <v>4</v>
      </c>
      <c r="BT6" s="384">
        <v>4</v>
      </c>
      <c r="BU6" s="385" t="s">
        <v>1609</v>
      </c>
      <c r="BV6" s="381">
        <v>4</v>
      </c>
      <c r="BW6" s="3">
        <v>4</v>
      </c>
      <c r="BX6" s="15" t="s">
        <v>1589</v>
      </c>
      <c r="BY6" s="24">
        <v>4</v>
      </c>
      <c r="BZ6" s="100">
        <v>4</v>
      </c>
      <c r="CA6" s="386" t="s">
        <v>134</v>
      </c>
      <c r="CB6" s="24"/>
      <c r="CC6" s="387" t="s">
        <v>1326</v>
      </c>
      <c r="CD6" s="68"/>
      <c r="CE6" t="str">
        <f t="shared" si="20"/>
        <v>Coastal Spider Orchid (Caladenia abbreviata)</v>
      </c>
      <c r="CF6" s="388" t="str">
        <f t="shared" si="21"/>
        <v>Caladenia abbreviata</v>
      </c>
      <c r="CG6" t="str">
        <f t="shared" ref="CG6:CG68" si="29">IF(CG$2&gt;=$R5,IF(CG$2&lt;=$S5,"X",""),"")</f>
        <v/>
      </c>
      <c r="CH6" t="str">
        <f t="shared" ref="CH6:CH68" si="30">IF(CH$2&gt;=$R5,IF(CH$2&lt;=$S5,"X",""),"")</f>
        <v/>
      </c>
      <c r="CI6" t="str">
        <f t="shared" ref="CI6:CI68" si="31">IF(CI$2&gt;=$R5,IF(CI$2&lt;=$S5,"X",""),"")</f>
        <v/>
      </c>
      <c r="CJ6" t="str">
        <f t="shared" ref="CJ6:CJ68" si="32">IF(CJ$2&gt;=$R5,IF(CJ$2&lt;=$S5,"X",""),"")</f>
        <v/>
      </c>
      <c r="CK6" s="359" t="str">
        <f t="shared" ref="CK6:CK68" si="33">IF(CK$2&gt;=$R5,IF(CK$2&lt;=$S5,"X",""),"")</f>
        <v/>
      </c>
      <c r="CL6" t="str">
        <f t="shared" ref="CL6:CL68" si="34">IF(CL$2&gt;=$R5,IF(CL$2&lt;=$S5,"X",""),"")</f>
        <v/>
      </c>
      <c r="CM6" t="str">
        <f t="shared" ref="CM6:CM68" si="35">IF(CM$2&gt;=$R5,IF(CM$2&lt;=$S5,"X",""),"")</f>
        <v/>
      </c>
      <c r="CN6" t="str">
        <f t="shared" ref="CN6:CN68" si="36">IF(CN$2&gt;=$R5,IF(CN$2&lt;=$S5,"X",""),"")</f>
        <v/>
      </c>
      <c r="CO6" s="359" t="str">
        <f t="shared" ref="CO6:CO68" si="37">IF(CO$2&gt;=$R5,IF(CO$2&lt;=$S5,"X",""),"")</f>
        <v/>
      </c>
      <c r="CP6" t="str">
        <f t="shared" ref="CP6:CP68" si="38">IF(CP$2&gt;=$R5,IF(CP$2&lt;=$S5,"X",""),"")</f>
        <v/>
      </c>
      <c r="CQ6" t="str">
        <f t="shared" ref="CQ6:CQ68" si="39">IF(CQ$2&gt;=$R5,IF(CQ$2&lt;=$S5,"X",""),"")</f>
        <v/>
      </c>
      <c r="CR6" t="str">
        <f t="shared" ref="CR6:CR68" si="40">IF(CR$2&gt;=$R5,IF(CR$2&lt;=$S5,"X",""),"")</f>
        <v/>
      </c>
      <c r="CS6" s="359" t="str">
        <f t="shared" ref="CS6:CS68" si="41">IF(CS$2&gt;=$R5,IF(CS$2&lt;=$S5,"X",""),"")</f>
        <v/>
      </c>
      <c r="CT6" t="str">
        <f t="shared" ref="CT6:CT68" si="42">IF(CT$2&gt;=$R5,IF(CT$2&lt;=$S5,"X",""),"")</f>
        <v/>
      </c>
      <c r="CU6" t="str">
        <f t="shared" ref="CU6:CU68" si="43">IF(CU$2&gt;=$R5,IF(CU$2&lt;=$S5,"X",""),"")</f>
        <v/>
      </c>
      <c r="CV6" t="str">
        <f t="shared" ref="CV6:CV68" si="44">IF(CV$2&gt;=$R5,IF(CV$2&lt;=$S5,"X",""),"")</f>
        <v/>
      </c>
      <c r="CW6" t="str">
        <f t="shared" ref="CW6:CW68" si="45">IF(CW$2&gt;=$R5,IF(CW$2&lt;=$S5,"X",""),"")</f>
        <v/>
      </c>
      <c r="CX6" s="359" t="str">
        <f t="shared" ref="CX6:CX68" si="46">IF(CX$2&gt;=$R5,IF(CX$2&lt;=$S5,"X",""),"")</f>
        <v/>
      </c>
      <c r="CY6" t="str">
        <f t="shared" ref="CY6:CY68" si="47">IF(CY$2&gt;=$R5,IF(CY$2&lt;=$S5,"X",""),"")</f>
        <v/>
      </c>
      <c r="CZ6" t="str">
        <f t="shared" ref="CZ6:CZ68" si="48">IF(CZ$2&gt;=$R5,IF(CZ$2&lt;=$S5,"X",""),"")</f>
        <v/>
      </c>
      <c r="DA6" t="str">
        <f t="shared" ref="DA6:DA68" si="49">IF(DA$2&gt;=$R5,IF(DA$2&lt;=$S5,"X",""),"")</f>
        <v/>
      </c>
      <c r="DB6" s="359" t="str">
        <f t="shared" ref="DB6:DB68" si="50">IF(DB$2&gt;=$R5,IF(DB$2&lt;=$S5,"X",""),"")</f>
        <v/>
      </c>
      <c r="DC6" t="str">
        <f t="shared" ref="DC6:DC68" si="51">IF(DC$2&gt;=$R5,IF(DC$2&lt;=$S5,"X",""),"")</f>
        <v/>
      </c>
      <c r="DD6" t="str">
        <f t="shared" ref="DD6:DD68" si="52">IF(DD$2&gt;=$R5,IF(DD$2&lt;=$S5,"X",""),"")</f>
        <v/>
      </c>
      <c r="DE6" t="str">
        <f t="shared" ref="DE6:DE68" si="53">IF(DE$2&gt;=$R5,IF(DE$2&lt;=$S5,"X",""),"")</f>
        <v/>
      </c>
      <c r="DF6" s="359" t="str">
        <f t="shared" ref="DF6:DF68" si="54">IF(DF$2&gt;=$R5,IF(DF$2&lt;=$S5,"X",""),"")</f>
        <v/>
      </c>
      <c r="DG6" t="str">
        <f t="shared" ref="DG6:DG68" si="55">IF(DG$2&gt;=$R5,IF(DG$2&lt;=$S5,"X",""),"")</f>
        <v/>
      </c>
      <c r="DH6" t="str">
        <f t="shared" ref="DH6:DH68" si="56">IF(DH$2&gt;=$R5,IF(DH$2&lt;=$S5,"X",""),"")</f>
        <v/>
      </c>
      <c r="DI6" t="str">
        <f t="shared" ref="DI6:DI68" si="57">IF(DI$2&gt;=$R5,IF(DI$2&lt;=$S5,"X",""),"")</f>
        <v/>
      </c>
      <c r="DJ6" t="str">
        <f t="shared" ref="DJ6:DJ68" si="58">IF(DJ$2&gt;=$R5,IF(DJ$2&lt;=$S5,"X",""),"")</f>
        <v/>
      </c>
      <c r="DK6" s="359" t="str">
        <f t="shared" ref="DK6:DK68" si="59">IF(DK$2&gt;=$R5,IF(DK$2&lt;=$S5,"X",""),"")</f>
        <v/>
      </c>
      <c r="DL6" t="str">
        <f t="shared" ref="DL6:DL68" si="60">IF(DL$2&gt;=$R5,IF(DL$2&lt;=$S5,"X",""),"")</f>
        <v/>
      </c>
      <c r="DM6" t="str">
        <f t="shared" ref="DM6:DM68" si="61">IF(DM$2&gt;=$R5,IF(DM$2&lt;=$S5,"X",""),"")</f>
        <v/>
      </c>
      <c r="DN6" t="str">
        <f t="shared" ref="DN6:DN68" si="62">IF(DN$2&gt;=$R5,IF(DN$2&lt;=$S5,"X",""),"")</f>
        <v/>
      </c>
      <c r="DO6" s="359" t="str">
        <f t="shared" ref="DO6:DO68" si="63">IF(DO$2&gt;=$R5,IF(DO$2&lt;=$S5,"X",""),"")</f>
        <v/>
      </c>
      <c r="DP6" t="str">
        <f t="shared" ref="DP6:DP68" si="64">IF(DP$2&gt;=$R5,IF(DP$2&lt;=$S5,"X",""),"")</f>
        <v/>
      </c>
      <c r="DQ6" t="str">
        <f t="shared" ref="DQ6:DQ68" si="65">IF(DQ$2&gt;=$R5,IF(DQ$2&lt;=$S5,"X",""),"")</f>
        <v/>
      </c>
      <c r="DR6" t="str">
        <f t="shared" ref="DR6:DR68" si="66">IF(DR$2&gt;=$R5,IF(DR$2&lt;=$S5,"X",""),"")</f>
        <v/>
      </c>
      <c r="DS6" s="359" t="str">
        <f t="shared" ref="DS6:DS68" si="67">IF(DS$2&gt;=$R5,IF(DS$2&lt;=$S5,"X",""),"")</f>
        <v/>
      </c>
      <c r="DT6" t="str">
        <f t="shared" ref="DT6:DT68" si="68">IF(DT$2&gt;=$R5,IF(DT$2&lt;=$S5,"X",""),"")</f>
        <v/>
      </c>
      <c r="DU6" t="str">
        <f t="shared" ref="DU6:DU68" si="69">IF(DU$2&gt;=$R5,IF(DU$2&lt;=$S5,"X",""),"")</f>
        <v/>
      </c>
      <c r="DV6" t="str">
        <f t="shared" ref="DV6:DV68" si="70">IF(DV$2&gt;=$R5,IF(DV$2&lt;=$S5,"X",""),"")</f>
        <v>X</v>
      </c>
      <c r="DW6" t="str">
        <f t="shared" ref="DW6:DW68" si="71">IF(DW$2&gt;=$R5,IF(DW$2&lt;=$S5,"X",""),"")</f>
        <v>X</v>
      </c>
      <c r="DX6" s="359" t="str">
        <f t="shared" ref="DX6:DX68" si="72">IF(DX$2&gt;=$R5,IF(DX$2&lt;=$S5,"X",""),"")</f>
        <v>X</v>
      </c>
      <c r="DY6" t="str">
        <f t="shared" ref="DY6:DY68" si="73">IF(DY$2&gt;=$R5,IF(DY$2&lt;=$S5,"X",""),"")</f>
        <v>X</v>
      </c>
      <c r="DZ6" t="str">
        <f t="shared" ref="DZ6:DZ68" si="74">IF(DZ$2&gt;=$R5,IF(DZ$2&lt;=$S5,"X",""),"")</f>
        <v>X</v>
      </c>
      <c r="EA6" t="str">
        <f t="shared" ref="EA6:EA68" si="75">IF(EA$2&gt;=$R5,IF(EA$2&lt;=$S5,"X",""),"")</f>
        <v>X</v>
      </c>
      <c r="EB6" s="359" t="str">
        <f t="shared" ref="EB6:EB68" si="76">IF(EB$2&gt;=$R5,IF(EB$2&lt;=$S5,"X",""),"")</f>
        <v>X</v>
      </c>
      <c r="EC6" t="str">
        <f t="shared" ref="EC6:EC68" si="77">IF(EC$2&gt;=$R5,IF(EC$2&lt;=$S5,"X",""),"")</f>
        <v/>
      </c>
      <c r="ED6" t="str">
        <f t="shared" ref="ED6:ED68" si="78">IF(ED$2&gt;=$R5,IF(ED$2&lt;=$S5,"X",""),"")</f>
        <v/>
      </c>
      <c r="EE6" t="str">
        <f t="shared" ref="EE6:EE68" si="79">IF(EE$2&gt;=$R5,IF(EE$2&lt;=$S5,"X",""),"")</f>
        <v/>
      </c>
      <c r="EF6" t="str">
        <f t="shared" ref="EF6:EF68" si="80">IF(EF$2&gt;=$R5,IF(EF$2&lt;=$S5,"X",""),"")</f>
        <v/>
      </c>
      <c r="EG6" s="359" t="str">
        <f t="shared" ref="EG6:EG68" si="81">IF(EG$2&gt;=$R5,IF(EG$2&lt;=$S5,"X",""),"")</f>
        <v/>
      </c>
      <c r="EH6" t="str">
        <f t="shared" ref="EH6:EH68" si="82">BD5</f>
        <v>Caladenia abbreviata</v>
      </c>
      <c r="EJ6" t="str">
        <f t="shared" si="17"/>
        <v>Caladenia ambusta</v>
      </c>
      <c r="EK6" s="100">
        <f t="shared" si="24"/>
        <v>0</v>
      </c>
      <c r="EL6" s="3">
        <f t="shared" si="18"/>
        <v>0</v>
      </c>
      <c r="EM6" s="3">
        <f t="shared" si="18"/>
        <v>0</v>
      </c>
      <c r="EN6" s="3">
        <f t="shared" si="18"/>
        <v>0</v>
      </c>
      <c r="EO6" s="3">
        <f t="shared" si="18"/>
        <v>0</v>
      </c>
      <c r="EP6" s="3">
        <f t="shared" si="18"/>
        <v>0</v>
      </c>
      <c r="EQ6" s="3">
        <f t="shared" si="18"/>
        <v>0</v>
      </c>
      <c r="ER6" s="3">
        <f t="shared" si="18"/>
        <v>0</v>
      </c>
      <c r="ES6" s="3">
        <f t="shared" si="18"/>
        <v>0</v>
      </c>
      <c r="ET6" s="3">
        <f t="shared" si="18"/>
        <v>1</v>
      </c>
      <c r="EU6" s="3">
        <f t="shared" si="18"/>
        <v>1</v>
      </c>
      <c r="EV6" s="24">
        <f t="shared" si="18"/>
        <v>0</v>
      </c>
      <c r="EW6" s="245">
        <f t="shared" si="25"/>
        <v>2</v>
      </c>
      <c r="EX6" s="262" t="str">
        <f t="shared" si="19"/>
        <v/>
      </c>
    </row>
    <row r="7" spans="1:154" ht="16.149999999999999" customHeight="1" x14ac:dyDescent="0.25">
      <c r="A7" s="493">
        <v>21</v>
      </c>
      <c r="B7" s="494" t="s">
        <v>1603</v>
      </c>
      <c r="C7" s="492" t="s">
        <v>1604</v>
      </c>
      <c r="D7" s="490">
        <v>21</v>
      </c>
      <c r="E7" s="489" t="s">
        <v>1586</v>
      </c>
      <c r="F7" s="597">
        <v>3</v>
      </c>
      <c r="G7" t="s">
        <v>4678</v>
      </c>
      <c r="H7" t="s">
        <v>7770</v>
      </c>
      <c r="I7" s="600">
        <f t="shared" si="28"/>
        <v>3</v>
      </c>
      <c r="J7" s="68">
        <f t="shared" si="2"/>
        <v>418</v>
      </c>
      <c r="K7" s="371" t="str">
        <f t="shared" si="3"/>
        <v>Caladenia applanata</v>
      </c>
      <c r="L7" s="372">
        <v>418</v>
      </c>
      <c r="M7" s="371" t="s">
        <v>1526</v>
      </c>
      <c r="N7" s="76" t="s">
        <v>1605</v>
      </c>
      <c r="O7" s="363" t="str">
        <f t="shared" si="4"/>
        <v>S</v>
      </c>
      <c r="P7" s="144" t="s">
        <v>1606</v>
      </c>
      <c r="Q7" s="364" t="s">
        <v>1607</v>
      </c>
      <c r="R7" s="365">
        <v>42979</v>
      </c>
      <c r="S7" s="365">
        <v>43039</v>
      </c>
      <c r="T7" s="603" t="s">
        <v>7894</v>
      </c>
      <c r="U7" s="603" t="s">
        <v>7894</v>
      </c>
      <c r="V7" s="603" t="s">
        <v>7894</v>
      </c>
      <c r="W7" s="603" t="s">
        <v>7894</v>
      </c>
      <c r="X7" s="603" t="s">
        <v>7894</v>
      </c>
      <c r="Y7" s="603" t="s">
        <v>7894</v>
      </c>
      <c r="Z7" s="603" t="s">
        <v>7894</v>
      </c>
      <c r="AA7" s="603" t="s">
        <v>7894</v>
      </c>
      <c r="AB7" s="603" t="s">
        <v>7894</v>
      </c>
      <c r="AC7" s="603" t="s">
        <v>7894</v>
      </c>
      <c r="AD7" s="603" t="s">
        <v>7894</v>
      </c>
      <c r="AE7" s="603" t="s">
        <v>7894</v>
      </c>
      <c r="AF7" s="605" t="s">
        <v>48</v>
      </c>
      <c r="AG7" s="605" t="s">
        <v>48</v>
      </c>
      <c r="AH7" s="366" t="s">
        <v>685</v>
      </c>
      <c r="AI7" s="363">
        <f t="shared" si="5"/>
        <v>6</v>
      </c>
      <c r="AJ7" s="363">
        <v>0</v>
      </c>
      <c r="AK7" s="413" t="str">
        <f t="shared" si="6"/>
        <v>None</v>
      </c>
      <c r="AL7" s="413" t="str">
        <f t="shared" si="7"/>
        <v>None</v>
      </c>
      <c r="AM7" s="486" t="s">
        <v>7611</v>
      </c>
      <c r="AS7" s="69">
        <f t="shared" si="8"/>
        <v>36</v>
      </c>
      <c r="AT7" s="69">
        <f t="shared" si="9"/>
        <v>44</v>
      </c>
      <c r="AU7" s="69">
        <f t="shared" si="10"/>
        <v>9</v>
      </c>
      <c r="AV7" s="69">
        <f t="shared" si="11"/>
        <v>10</v>
      </c>
      <c r="AW7" s="81"/>
      <c r="AX7" s="70"/>
      <c r="AY7" s="364" t="e">
        <v>#N/A</v>
      </c>
      <c r="AZ7" s="264" t="s">
        <v>48</v>
      </c>
      <c r="BA7" s="238"/>
      <c r="BB7" s="237" t="str">
        <f t="shared" si="12"/>
        <v/>
      </c>
      <c r="BC7" s="270">
        <f t="shared" si="0"/>
        <v>418</v>
      </c>
      <c r="BD7" t="str">
        <f t="shared" si="13"/>
        <v>Caladenia applanata</v>
      </c>
      <c r="BE7" s="367" t="e">
        <f>COUNTIFS(#REF!,L7)</f>
        <v>#REF!</v>
      </c>
      <c r="BF7" s="374" t="str">
        <f t="shared" si="14"/>
        <v>n</v>
      </c>
      <c r="BG7" s="82"/>
      <c r="BH7" s="368" t="str">
        <f t="shared" si="15"/>
        <v>Corunastylis</v>
      </c>
      <c r="BI7" s="367" t="e">
        <f>COUNTIFS(#REF!,A7)</f>
        <v>#REF!</v>
      </c>
      <c r="BJ7" s="28"/>
      <c r="BK7" s="376">
        <v>5</v>
      </c>
      <c r="BL7" s="377" t="s">
        <v>1330</v>
      </c>
      <c r="BM7" s="378">
        <v>5</v>
      </c>
      <c r="BN7" s="379">
        <v>5</v>
      </c>
      <c r="BO7" s="380" t="s">
        <v>1614</v>
      </c>
      <c r="BP7" s="381">
        <v>5</v>
      </c>
      <c r="BQ7" s="382">
        <v>5</v>
      </c>
      <c r="BR7" s="383" t="s">
        <v>1615</v>
      </c>
      <c r="BS7" s="382">
        <v>5</v>
      </c>
      <c r="BT7" s="384">
        <v>5</v>
      </c>
      <c r="BU7" s="385" t="s">
        <v>1616</v>
      </c>
      <c r="BV7" s="381">
        <v>5</v>
      </c>
      <c r="BW7" s="3">
        <v>5</v>
      </c>
      <c r="BX7" s="15" t="s">
        <v>1617</v>
      </c>
      <c r="BY7" s="24">
        <v>5</v>
      </c>
      <c r="BZ7" s="100">
        <v>5</v>
      </c>
      <c r="CA7" s="386" t="s">
        <v>1317</v>
      </c>
      <c r="CB7" s="24"/>
      <c r="CC7" s="387" t="s">
        <v>51</v>
      </c>
      <c r="CD7" s="68"/>
      <c r="CE7" t="str">
        <f t="shared" si="20"/>
        <v>Boranup Spider Orchid  (Caladenia ambusta)</v>
      </c>
      <c r="CF7" s="388" t="str">
        <f t="shared" si="21"/>
        <v>Caladenia ambusta</v>
      </c>
      <c r="CG7" t="str">
        <f t="shared" si="29"/>
        <v/>
      </c>
      <c r="CH7" t="str">
        <f t="shared" si="30"/>
        <v/>
      </c>
      <c r="CI7" t="str">
        <f t="shared" si="31"/>
        <v/>
      </c>
      <c r="CJ7" t="str">
        <f t="shared" si="32"/>
        <v/>
      </c>
      <c r="CK7" s="359" t="str">
        <f t="shared" si="33"/>
        <v/>
      </c>
      <c r="CL7" t="str">
        <f t="shared" si="34"/>
        <v/>
      </c>
      <c r="CM7" t="str">
        <f t="shared" si="35"/>
        <v/>
      </c>
      <c r="CN7" t="str">
        <f t="shared" si="36"/>
        <v/>
      </c>
      <c r="CO7" s="359" t="str">
        <f t="shared" si="37"/>
        <v/>
      </c>
      <c r="CP7" t="str">
        <f t="shared" si="38"/>
        <v/>
      </c>
      <c r="CQ7" t="str">
        <f t="shared" si="39"/>
        <v/>
      </c>
      <c r="CR7" t="str">
        <f t="shared" si="40"/>
        <v/>
      </c>
      <c r="CS7" s="359" t="str">
        <f t="shared" si="41"/>
        <v/>
      </c>
      <c r="CT7" t="str">
        <f t="shared" si="42"/>
        <v/>
      </c>
      <c r="CU7" t="str">
        <f t="shared" si="43"/>
        <v/>
      </c>
      <c r="CV7" t="str">
        <f t="shared" si="44"/>
        <v/>
      </c>
      <c r="CW7" t="str">
        <f t="shared" si="45"/>
        <v/>
      </c>
      <c r="CX7" s="359" t="str">
        <f t="shared" si="46"/>
        <v/>
      </c>
      <c r="CY7" t="str">
        <f t="shared" si="47"/>
        <v/>
      </c>
      <c r="CZ7" t="str">
        <f t="shared" si="48"/>
        <v/>
      </c>
      <c r="DA7" t="str">
        <f t="shared" si="49"/>
        <v/>
      </c>
      <c r="DB7" s="359" t="str">
        <f t="shared" si="50"/>
        <v/>
      </c>
      <c r="DC7" t="str">
        <f t="shared" si="51"/>
        <v/>
      </c>
      <c r="DD7" t="str">
        <f t="shared" si="52"/>
        <v/>
      </c>
      <c r="DE7" t="str">
        <f t="shared" si="53"/>
        <v/>
      </c>
      <c r="DF7" s="359" t="str">
        <f t="shared" si="54"/>
        <v/>
      </c>
      <c r="DG7" t="str">
        <f t="shared" si="55"/>
        <v/>
      </c>
      <c r="DH7" t="str">
        <f t="shared" si="56"/>
        <v/>
      </c>
      <c r="DI7" t="str">
        <f t="shared" si="57"/>
        <v/>
      </c>
      <c r="DJ7" t="str">
        <f t="shared" si="58"/>
        <v/>
      </c>
      <c r="DK7" s="359" t="str">
        <f t="shared" si="59"/>
        <v/>
      </c>
      <c r="DL7" t="str">
        <f t="shared" si="60"/>
        <v/>
      </c>
      <c r="DM7" t="str">
        <f t="shared" si="61"/>
        <v/>
      </c>
      <c r="DN7" t="str">
        <f t="shared" si="62"/>
        <v/>
      </c>
      <c r="DO7" s="359" t="str">
        <f t="shared" si="63"/>
        <v/>
      </c>
      <c r="DP7" t="str">
        <f t="shared" si="64"/>
        <v/>
      </c>
      <c r="DQ7" t="str">
        <f t="shared" si="65"/>
        <v/>
      </c>
      <c r="DR7" t="str">
        <f t="shared" si="66"/>
        <v/>
      </c>
      <c r="DS7" s="359" t="str">
        <f t="shared" si="67"/>
        <v/>
      </c>
      <c r="DT7" t="str">
        <f t="shared" si="68"/>
        <v/>
      </c>
      <c r="DU7" t="str">
        <f t="shared" si="69"/>
        <v/>
      </c>
      <c r="DV7" t="str">
        <f t="shared" si="70"/>
        <v>X</v>
      </c>
      <c r="DW7" t="str">
        <f t="shared" si="71"/>
        <v>X</v>
      </c>
      <c r="DX7" s="359" t="str">
        <f t="shared" si="72"/>
        <v>X</v>
      </c>
      <c r="DY7" t="str">
        <f t="shared" si="73"/>
        <v>X</v>
      </c>
      <c r="DZ7" t="str">
        <f t="shared" si="74"/>
        <v>X</v>
      </c>
      <c r="EA7" t="str">
        <f t="shared" si="75"/>
        <v/>
      </c>
      <c r="EB7" s="359" t="str">
        <f t="shared" si="76"/>
        <v/>
      </c>
      <c r="EC7" t="str">
        <f t="shared" si="77"/>
        <v/>
      </c>
      <c r="ED7" t="str">
        <f t="shared" si="78"/>
        <v/>
      </c>
      <c r="EE7" t="str">
        <f t="shared" si="79"/>
        <v/>
      </c>
      <c r="EF7" t="str">
        <f t="shared" si="80"/>
        <v/>
      </c>
      <c r="EG7" s="359" t="str">
        <f t="shared" si="81"/>
        <v/>
      </c>
      <c r="EH7" t="str">
        <f t="shared" si="82"/>
        <v>Caladenia ambusta</v>
      </c>
      <c r="EJ7" t="str">
        <f t="shared" si="17"/>
        <v>Caladenia applanata</v>
      </c>
      <c r="EK7" s="100">
        <f t="shared" si="24"/>
        <v>0</v>
      </c>
      <c r="EL7" s="3">
        <f t="shared" si="18"/>
        <v>0</v>
      </c>
      <c r="EM7" s="3">
        <f t="shared" si="18"/>
        <v>0</v>
      </c>
      <c r="EN7" s="3">
        <f t="shared" si="18"/>
        <v>0</v>
      </c>
      <c r="EO7" s="3">
        <f t="shared" si="18"/>
        <v>0</v>
      </c>
      <c r="EP7" s="3">
        <f t="shared" si="18"/>
        <v>0</v>
      </c>
      <c r="EQ7" s="3">
        <f t="shared" si="18"/>
        <v>0</v>
      </c>
      <c r="ER7" s="3">
        <f t="shared" si="18"/>
        <v>0</v>
      </c>
      <c r="ES7" s="3">
        <f t="shared" si="18"/>
        <v>1</v>
      </c>
      <c r="ET7" s="3">
        <f t="shared" si="18"/>
        <v>1</v>
      </c>
      <c r="EU7" s="3">
        <f t="shared" si="18"/>
        <v>0</v>
      </c>
      <c r="EV7" s="24">
        <f t="shared" si="18"/>
        <v>0</v>
      </c>
      <c r="EW7" s="245">
        <f t="shared" si="25"/>
        <v>2</v>
      </c>
      <c r="EX7" s="262" t="str">
        <f t="shared" si="19"/>
        <v/>
      </c>
    </row>
    <row r="8" spans="1:154" ht="16.149999999999999" customHeight="1" thickBot="1" x14ac:dyDescent="0.3">
      <c r="A8" s="496">
        <v>14</v>
      </c>
      <c r="B8" s="497" t="s">
        <v>1610</v>
      </c>
      <c r="C8" s="498" t="s">
        <v>1611</v>
      </c>
      <c r="D8" s="499">
        <v>14</v>
      </c>
      <c r="E8" s="500" t="s">
        <v>1586</v>
      </c>
      <c r="F8" s="597">
        <v>4</v>
      </c>
      <c r="G8" s="81" t="s">
        <v>7757</v>
      </c>
      <c r="H8" t="s">
        <v>7771</v>
      </c>
      <c r="I8" s="600">
        <f t="shared" si="28"/>
        <v>4</v>
      </c>
      <c r="J8" s="68">
        <f t="shared" si="2"/>
        <v>482</v>
      </c>
      <c r="K8" s="371" t="str">
        <f t="shared" si="3"/>
        <v>Caladenia applanata subsp. applanata</v>
      </c>
      <c r="L8" s="372">
        <v>482</v>
      </c>
      <c r="M8" s="371" t="s">
        <v>1526</v>
      </c>
      <c r="N8" s="76" t="s">
        <v>536</v>
      </c>
      <c r="O8" s="363" t="str">
        <f t="shared" si="4"/>
        <v>S</v>
      </c>
      <c r="P8" s="70" t="s">
        <v>1612</v>
      </c>
      <c r="Q8" s="364" t="s">
        <v>1607</v>
      </c>
      <c r="R8" s="373">
        <v>42993</v>
      </c>
      <c r="S8" s="365">
        <v>43039</v>
      </c>
      <c r="T8" s="603" t="s">
        <v>7894</v>
      </c>
      <c r="U8" s="603" t="s">
        <v>7894</v>
      </c>
      <c r="V8" s="603" t="s">
        <v>7894</v>
      </c>
      <c r="W8" s="603" t="s">
        <v>7894</v>
      </c>
      <c r="X8" s="603" t="s">
        <v>7894</v>
      </c>
      <c r="Y8" s="603" t="s">
        <v>7894</v>
      </c>
      <c r="Z8" s="603" t="s">
        <v>7894</v>
      </c>
      <c r="AA8" s="603" t="s">
        <v>7894</v>
      </c>
      <c r="AB8" s="603" t="s">
        <v>4828</v>
      </c>
      <c r="AC8" s="603" t="s">
        <v>4829</v>
      </c>
      <c r="AD8" s="603" t="s">
        <v>7894</v>
      </c>
      <c r="AE8" s="603" t="s">
        <v>7894</v>
      </c>
      <c r="AF8" s="605" t="s">
        <v>7896</v>
      </c>
      <c r="AG8" s="605" t="s">
        <v>7943</v>
      </c>
      <c r="AH8" s="366" t="s">
        <v>685</v>
      </c>
      <c r="AI8" s="363">
        <f t="shared" si="5"/>
        <v>6</v>
      </c>
      <c r="AJ8" s="363">
        <v>7</v>
      </c>
      <c r="AK8" s="413" t="str">
        <f t="shared" si="6"/>
        <v>King Spider Orchids</v>
      </c>
      <c r="AL8" s="413" t="str">
        <f t="shared" si="7"/>
        <v>Caladenia huegelii</v>
      </c>
      <c r="AM8" s="486" t="s">
        <v>45</v>
      </c>
      <c r="AS8" s="69">
        <f t="shared" si="8"/>
        <v>38</v>
      </c>
      <c r="AT8" s="69">
        <f t="shared" si="9"/>
        <v>44</v>
      </c>
      <c r="AU8" s="69">
        <f t="shared" si="10"/>
        <v>9</v>
      </c>
      <c r="AV8" s="69">
        <f t="shared" si="11"/>
        <v>10</v>
      </c>
      <c r="AW8" s="81"/>
      <c r="AX8" s="70" t="s">
        <v>1613</v>
      </c>
      <c r="AY8" s="364">
        <v>15328</v>
      </c>
      <c r="AZ8" s="264" t="s">
        <v>48</v>
      </c>
      <c r="BA8" s="238"/>
      <c r="BB8" s="237">
        <f t="shared" si="12"/>
        <v>21</v>
      </c>
      <c r="BC8" s="270">
        <f t="shared" si="0"/>
        <v>482</v>
      </c>
      <c r="BD8" t="str">
        <f t="shared" si="13"/>
        <v>Caladenia applanata subsp. applanata</v>
      </c>
      <c r="BE8" s="367" t="e">
        <f>COUNTIFS(#REF!,L8)</f>
        <v>#REF!</v>
      </c>
      <c r="BF8" s="374" t="str">
        <f t="shared" si="14"/>
        <v>y</v>
      </c>
      <c r="BG8" s="82"/>
      <c r="BH8" s="368" t="str">
        <f t="shared" si="15"/>
        <v>Corybas</v>
      </c>
      <c r="BI8" s="367" t="e">
        <f>COUNTIFS(#REF!,A8)</f>
        <v>#REF!</v>
      </c>
      <c r="BJ8" s="28"/>
      <c r="BK8" s="389">
        <v>6</v>
      </c>
      <c r="BL8" s="463" t="s">
        <v>1623</v>
      </c>
      <c r="BM8" s="390">
        <v>6</v>
      </c>
      <c r="BN8" s="379">
        <v>6</v>
      </c>
      <c r="BO8" s="380" t="s">
        <v>1624</v>
      </c>
      <c r="BP8" s="381">
        <v>6</v>
      </c>
      <c r="BQ8" s="391">
        <v>6</v>
      </c>
      <c r="BR8" s="392" t="s">
        <v>1046</v>
      </c>
      <c r="BS8" s="391">
        <v>6</v>
      </c>
      <c r="BT8" s="393">
        <v>6</v>
      </c>
      <c r="BU8" s="394" t="s">
        <v>1400</v>
      </c>
      <c r="BV8" s="395">
        <v>6</v>
      </c>
      <c r="BW8" s="396">
        <v>6</v>
      </c>
      <c r="BX8" s="397" t="s">
        <v>685</v>
      </c>
      <c r="BY8" s="25">
        <v>6</v>
      </c>
      <c r="BZ8" s="101">
        <v>6</v>
      </c>
      <c r="CA8" s="398" t="s">
        <v>1429</v>
      </c>
      <c r="CB8" s="25"/>
      <c r="CC8" s="399" t="s">
        <v>1625</v>
      </c>
      <c r="CD8" s="68"/>
      <c r="CE8" t="str">
        <f t="shared" si="20"/>
        <v>_See subspecies (Caladenia applanata)</v>
      </c>
      <c r="CF8" s="388" t="str">
        <f t="shared" si="21"/>
        <v>Caladenia applanata</v>
      </c>
      <c r="CG8" t="str">
        <f t="shared" si="29"/>
        <v/>
      </c>
      <c r="CH8" t="str">
        <f t="shared" si="30"/>
        <v/>
      </c>
      <c r="CI8" t="str">
        <f t="shared" si="31"/>
        <v/>
      </c>
      <c r="CJ8" t="str">
        <f t="shared" si="32"/>
        <v/>
      </c>
      <c r="CK8" s="359" t="str">
        <f t="shared" si="33"/>
        <v/>
      </c>
      <c r="CL8" t="str">
        <f t="shared" si="34"/>
        <v/>
      </c>
      <c r="CM8" t="str">
        <f t="shared" si="35"/>
        <v/>
      </c>
      <c r="CN8" t="str">
        <f t="shared" si="36"/>
        <v/>
      </c>
      <c r="CO8" s="359" t="str">
        <f t="shared" si="37"/>
        <v/>
      </c>
      <c r="CP8" t="str">
        <f t="shared" si="38"/>
        <v/>
      </c>
      <c r="CQ8" t="str">
        <f t="shared" si="39"/>
        <v/>
      </c>
      <c r="CR8" t="str">
        <f t="shared" si="40"/>
        <v/>
      </c>
      <c r="CS8" s="359" t="str">
        <f t="shared" si="41"/>
        <v/>
      </c>
      <c r="CT8" t="str">
        <f t="shared" si="42"/>
        <v/>
      </c>
      <c r="CU8" t="str">
        <f t="shared" si="43"/>
        <v/>
      </c>
      <c r="CV8" t="str">
        <f t="shared" si="44"/>
        <v/>
      </c>
      <c r="CW8" t="str">
        <f t="shared" si="45"/>
        <v/>
      </c>
      <c r="CX8" s="359" t="str">
        <f t="shared" si="46"/>
        <v/>
      </c>
      <c r="CY8" t="str">
        <f t="shared" si="47"/>
        <v/>
      </c>
      <c r="CZ8" t="str">
        <f t="shared" si="48"/>
        <v/>
      </c>
      <c r="DA8" t="str">
        <f t="shared" si="49"/>
        <v/>
      </c>
      <c r="DB8" s="359" t="str">
        <f t="shared" si="50"/>
        <v/>
      </c>
      <c r="DC8" t="str">
        <f t="shared" si="51"/>
        <v/>
      </c>
      <c r="DD8" t="str">
        <f t="shared" si="52"/>
        <v/>
      </c>
      <c r="DE8" t="str">
        <f t="shared" si="53"/>
        <v/>
      </c>
      <c r="DF8" s="359" t="str">
        <f t="shared" si="54"/>
        <v/>
      </c>
      <c r="DG8" t="str">
        <f t="shared" si="55"/>
        <v/>
      </c>
      <c r="DH8" t="str">
        <f t="shared" si="56"/>
        <v/>
      </c>
      <c r="DI8" t="str">
        <f t="shared" si="57"/>
        <v/>
      </c>
      <c r="DJ8" t="str">
        <f t="shared" si="58"/>
        <v/>
      </c>
      <c r="DK8" s="359" t="str">
        <f t="shared" si="59"/>
        <v/>
      </c>
      <c r="DL8" t="str">
        <f t="shared" si="60"/>
        <v/>
      </c>
      <c r="DM8" t="str">
        <f t="shared" si="61"/>
        <v/>
      </c>
      <c r="DN8" t="str">
        <f t="shared" si="62"/>
        <v/>
      </c>
      <c r="DO8" s="359" t="str">
        <f t="shared" si="63"/>
        <v/>
      </c>
      <c r="DP8" t="str">
        <f t="shared" si="64"/>
        <v>X</v>
      </c>
      <c r="DQ8" t="str">
        <f t="shared" si="65"/>
        <v>X</v>
      </c>
      <c r="DR8" t="str">
        <f t="shared" si="66"/>
        <v>X</v>
      </c>
      <c r="DS8" s="359" t="str">
        <f t="shared" si="67"/>
        <v>X</v>
      </c>
      <c r="DT8" t="str">
        <f t="shared" si="68"/>
        <v>X</v>
      </c>
      <c r="DU8" t="str">
        <f t="shared" si="69"/>
        <v>X</v>
      </c>
      <c r="DV8" t="str">
        <f t="shared" si="70"/>
        <v>X</v>
      </c>
      <c r="DW8" t="str">
        <f t="shared" si="71"/>
        <v>X</v>
      </c>
      <c r="DX8" s="359" t="str">
        <f t="shared" si="72"/>
        <v>X</v>
      </c>
      <c r="DY8" t="str">
        <f t="shared" si="73"/>
        <v/>
      </c>
      <c r="DZ8" t="str">
        <f t="shared" si="74"/>
        <v/>
      </c>
      <c r="EA8" t="str">
        <f t="shared" si="75"/>
        <v/>
      </c>
      <c r="EB8" s="359" t="str">
        <f t="shared" si="76"/>
        <v/>
      </c>
      <c r="EC8" t="str">
        <f t="shared" si="77"/>
        <v/>
      </c>
      <c r="ED8" t="str">
        <f t="shared" si="78"/>
        <v/>
      </c>
      <c r="EE8" t="str">
        <f t="shared" si="79"/>
        <v/>
      </c>
      <c r="EF8" t="str">
        <f t="shared" si="80"/>
        <v/>
      </c>
      <c r="EG8" s="359" t="str">
        <f t="shared" si="81"/>
        <v/>
      </c>
      <c r="EH8" t="str">
        <f t="shared" si="82"/>
        <v>Caladenia applanata</v>
      </c>
      <c r="EJ8" t="str">
        <f t="shared" si="17"/>
        <v>Caladenia applanata subsp. applanata</v>
      </c>
      <c r="EK8" s="100">
        <f t="shared" si="24"/>
        <v>0</v>
      </c>
      <c r="EL8" s="3">
        <f t="shared" si="18"/>
        <v>0</v>
      </c>
      <c r="EM8" s="3">
        <f t="shared" si="18"/>
        <v>0</v>
      </c>
      <c r="EN8" s="3">
        <f t="shared" si="18"/>
        <v>0</v>
      </c>
      <c r="EO8" s="3">
        <f t="shared" si="18"/>
        <v>0</v>
      </c>
      <c r="EP8" s="3">
        <f t="shared" si="18"/>
        <v>0</v>
      </c>
      <c r="EQ8" s="3">
        <f t="shared" si="18"/>
        <v>0</v>
      </c>
      <c r="ER8" s="3">
        <f t="shared" si="18"/>
        <v>0</v>
      </c>
      <c r="ES8" s="3">
        <f t="shared" si="18"/>
        <v>1</v>
      </c>
      <c r="ET8" s="3">
        <f t="shared" si="18"/>
        <v>1</v>
      </c>
      <c r="EU8" s="3">
        <f t="shared" si="18"/>
        <v>0</v>
      </c>
      <c r="EV8" s="24">
        <f t="shared" si="18"/>
        <v>0</v>
      </c>
      <c r="EW8" s="245">
        <f t="shared" si="25"/>
        <v>2</v>
      </c>
      <c r="EX8" s="262" t="str">
        <f t="shared" si="19"/>
        <v/>
      </c>
    </row>
    <row r="9" spans="1:154" ht="16.149999999999999" customHeight="1" thickBot="1" x14ac:dyDescent="0.3">
      <c r="A9" s="493">
        <v>57</v>
      </c>
      <c r="B9" s="494" t="s">
        <v>7597</v>
      </c>
      <c r="C9" s="491" t="s">
        <v>1611</v>
      </c>
      <c r="D9" s="490">
        <v>57</v>
      </c>
      <c r="E9" s="489" t="s">
        <v>1586</v>
      </c>
      <c r="F9" s="597">
        <v>5</v>
      </c>
      <c r="G9" s="81" t="s">
        <v>4676</v>
      </c>
      <c r="H9" t="s">
        <v>7772</v>
      </c>
      <c r="I9" s="600">
        <f t="shared" si="28"/>
        <v>5</v>
      </c>
      <c r="J9" s="68">
        <f t="shared" si="2"/>
        <v>483</v>
      </c>
      <c r="K9" s="371" t="str">
        <f t="shared" si="3"/>
        <v>Caladenia applanata subsp. erubescens</v>
      </c>
      <c r="L9" s="372">
        <v>483</v>
      </c>
      <c r="M9" s="371" t="s">
        <v>1526</v>
      </c>
      <c r="N9" s="76" t="s">
        <v>289</v>
      </c>
      <c r="O9" s="363" t="str">
        <f t="shared" si="4"/>
        <v>S</v>
      </c>
      <c r="P9" s="70" t="s">
        <v>1620</v>
      </c>
      <c r="Q9" s="364" t="s">
        <v>1621</v>
      </c>
      <c r="R9" s="373">
        <v>42993</v>
      </c>
      <c r="S9" s="365">
        <v>43039</v>
      </c>
      <c r="T9" s="603" t="s">
        <v>7894</v>
      </c>
      <c r="U9" s="603" t="s">
        <v>7894</v>
      </c>
      <c r="V9" s="603" t="s">
        <v>7894</v>
      </c>
      <c r="W9" s="603" t="s">
        <v>7894</v>
      </c>
      <c r="X9" s="603" t="s">
        <v>7894</v>
      </c>
      <c r="Y9" s="603" t="s">
        <v>7894</v>
      </c>
      <c r="Z9" s="603" t="s">
        <v>7894</v>
      </c>
      <c r="AA9" s="603" t="s">
        <v>7894</v>
      </c>
      <c r="AB9" s="603" t="s">
        <v>4828</v>
      </c>
      <c r="AC9" s="603" t="s">
        <v>4829</v>
      </c>
      <c r="AD9" s="603" t="s">
        <v>7894</v>
      </c>
      <c r="AE9" s="603" t="s">
        <v>7894</v>
      </c>
      <c r="AF9" s="605" t="s">
        <v>7896</v>
      </c>
      <c r="AG9" s="605" t="s">
        <v>7943</v>
      </c>
      <c r="AH9" s="366" t="s">
        <v>1307</v>
      </c>
      <c r="AI9" s="363">
        <f t="shared" si="5"/>
        <v>3</v>
      </c>
      <c r="AJ9" s="363">
        <v>7</v>
      </c>
      <c r="AK9" s="413" t="str">
        <f t="shared" si="6"/>
        <v>King Spider Orchids</v>
      </c>
      <c r="AL9" s="413" t="str">
        <f t="shared" si="7"/>
        <v>Caladenia huegelii</v>
      </c>
      <c r="AM9" s="486" t="s">
        <v>45</v>
      </c>
      <c r="AS9" s="69">
        <f t="shared" si="8"/>
        <v>38</v>
      </c>
      <c r="AT9" s="69">
        <f t="shared" si="9"/>
        <v>44</v>
      </c>
      <c r="AU9" s="69">
        <f t="shared" si="10"/>
        <v>9</v>
      </c>
      <c r="AV9" s="69">
        <f t="shared" si="11"/>
        <v>10</v>
      </c>
      <c r="AW9" s="81"/>
      <c r="AX9" s="70" t="s">
        <v>1622</v>
      </c>
      <c r="AY9" s="364">
        <v>15329</v>
      </c>
      <c r="AZ9" s="264" t="s">
        <v>48</v>
      </c>
      <c r="BA9" s="238"/>
      <c r="BB9" s="237">
        <f t="shared" si="12"/>
        <v>21</v>
      </c>
      <c r="BC9" s="270">
        <f t="shared" si="0"/>
        <v>483</v>
      </c>
      <c r="BD9" t="str">
        <f t="shared" si="13"/>
        <v>Caladenia applanata subsp. erubescens</v>
      </c>
      <c r="BE9" s="367" t="e">
        <f>COUNTIFS(#REF!,L9)</f>
        <v>#REF!</v>
      </c>
      <c r="BF9" s="374" t="str">
        <f t="shared" si="14"/>
        <v>y</v>
      </c>
      <c r="BG9" s="82"/>
      <c r="BH9" s="368" t="str">
        <f t="shared" si="15"/>
        <v>Corysanthes</v>
      </c>
      <c r="BI9" s="367" t="e">
        <f>COUNTIFS(#REF!,A9)</f>
        <v>#REF!</v>
      </c>
      <c r="BJ9" s="28"/>
      <c r="BL9" s="3"/>
      <c r="BM9" s="3"/>
      <c r="BN9" s="393">
        <v>7</v>
      </c>
      <c r="BO9" s="400" t="s">
        <v>1631</v>
      </c>
      <c r="BP9" s="395">
        <v>7</v>
      </c>
      <c r="BQ9" s="382"/>
      <c r="BS9" s="382"/>
      <c r="BT9" s="382"/>
      <c r="BU9" s="3"/>
      <c r="BV9" s="382"/>
      <c r="BW9" s="3">
        <v>6</v>
      </c>
      <c r="BX9" s="397" t="s">
        <v>1632</v>
      </c>
      <c r="BY9" s="3">
        <v>6</v>
      </c>
      <c r="BZ9" s="3"/>
      <c r="CA9" s="3"/>
      <c r="CB9" s="3"/>
      <c r="CC9" s="3"/>
      <c r="CD9" s="68"/>
      <c r="CE9" t="str">
        <f t="shared" si="20"/>
        <v>Broad-lipped Spider Orchid (Caladenia applanata subsp. applanata)</v>
      </c>
      <c r="CF9" s="388" t="str">
        <f t="shared" si="21"/>
        <v>Caladenia applanata subsp. applanata</v>
      </c>
      <c r="CG9" t="str">
        <f t="shared" si="29"/>
        <v/>
      </c>
      <c r="CH9" t="str">
        <f t="shared" si="30"/>
        <v/>
      </c>
      <c r="CI9" t="str">
        <f t="shared" si="31"/>
        <v/>
      </c>
      <c r="CJ9" t="str">
        <f t="shared" si="32"/>
        <v/>
      </c>
      <c r="CK9" s="359" t="str">
        <f t="shared" si="33"/>
        <v/>
      </c>
      <c r="CL9" t="str">
        <f t="shared" si="34"/>
        <v/>
      </c>
      <c r="CM9" t="str">
        <f t="shared" si="35"/>
        <v/>
      </c>
      <c r="CN9" t="str">
        <f t="shared" si="36"/>
        <v/>
      </c>
      <c r="CO9" s="359" t="str">
        <f t="shared" si="37"/>
        <v/>
      </c>
      <c r="CP9" t="str">
        <f t="shared" si="38"/>
        <v/>
      </c>
      <c r="CQ9" t="str">
        <f t="shared" si="39"/>
        <v/>
      </c>
      <c r="CR9" t="str">
        <f t="shared" si="40"/>
        <v/>
      </c>
      <c r="CS9" s="359" t="str">
        <f t="shared" si="41"/>
        <v/>
      </c>
      <c r="CT9" t="str">
        <f t="shared" si="42"/>
        <v/>
      </c>
      <c r="CU9" t="str">
        <f t="shared" si="43"/>
        <v/>
      </c>
      <c r="CV9" t="str">
        <f t="shared" si="44"/>
        <v/>
      </c>
      <c r="CW9" t="str">
        <f t="shared" si="45"/>
        <v/>
      </c>
      <c r="CX9" s="359" t="str">
        <f t="shared" si="46"/>
        <v/>
      </c>
      <c r="CY9" t="str">
        <f t="shared" si="47"/>
        <v/>
      </c>
      <c r="CZ9" t="str">
        <f t="shared" si="48"/>
        <v/>
      </c>
      <c r="DA9" t="str">
        <f t="shared" si="49"/>
        <v/>
      </c>
      <c r="DB9" s="359" t="str">
        <f t="shared" si="50"/>
        <v/>
      </c>
      <c r="DC9" t="str">
        <f t="shared" si="51"/>
        <v/>
      </c>
      <c r="DD9" t="str">
        <f t="shared" si="52"/>
        <v/>
      </c>
      <c r="DE9" t="str">
        <f t="shared" si="53"/>
        <v/>
      </c>
      <c r="DF9" s="359" t="str">
        <f t="shared" si="54"/>
        <v/>
      </c>
      <c r="DG9" t="str">
        <f t="shared" si="55"/>
        <v/>
      </c>
      <c r="DH9" t="str">
        <f t="shared" si="56"/>
        <v/>
      </c>
      <c r="DI9" t="str">
        <f t="shared" si="57"/>
        <v/>
      </c>
      <c r="DJ9" t="str">
        <f t="shared" si="58"/>
        <v/>
      </c>
      <c r="DK9" s="359" t="str">
        <f t="shared" si="59"/>
        <v/>
      </c>
      <c r="DL9" t="str">
        <f t="shared" si="60"/>
        <v/>
      </c>
      <c r="DM9" t="str">
        <f t="shared" si="61"/>
        <v/>
      </c>
      <c r="DN9" t="str">
        <f t="shared" si="62"/>
        <v/>
      </c>
      <c r="DO9" s="359" t="str">
        <f t="shared" si="63"/>
        <v/>
      </c>
      <c r="DP9" t="str">
        <f t="shared" si="64"/>
        <v/>
      </c>
      <c r="DQ9" t="str">
        <f t="shared" si="65"/>
        <v/>
      </c>
      <c r="DR9" t="str">
        <f t="shared" si="66"/>
        <v>X</v>
      </c>
      <c r="DS9" s="359" t="str">
        <f t="shared" si="67"/>
        <v>X</v>
      </c>
      <c r="DT9" t="str">
        <f t="shared" si="68"/>
        <v>X</v>
      </c>
      <c r="DU9" t="str">
        <f t="shared" si="69"/>
        <v>X</v>
      </c>
      <c r="DV9" t="str">
        <f t="shared" si="70"/>
        <v>X</v>
      </c>
      <c r="DW9" t="str">
        <f t="shared" si="71"/>
        <v>X</v>
      </c>
      <c r="DX9" s="359" t="str">
        <f t="shared" si="72"/>
        <v>X</v>
      </c>
      <c r="DY9" t="str">
        <f t="shared" si="73"/>
        <v/>
      </c>
      <c r="DZ9" t="str">
        <f t="shared" si="74"/>
        <v/>
      </c>
      <c r="EA9" t="str">
        <f t="shared" si="75"/>
        <v/>
      </c>
      <c r="EB9" s="359" t="str">
        <f t="shared" si="76"/>
        <v/>
      </c>
      <c r="EC9" t="str">
        <f t="shared" si="77"/>
        <v/>
      </c>
      <c r="ED9" t="str">
        <f t="shared" si="78"/>
        <v/>
      </c>
      <c r="EE9" t="str">
        <f t="shared" si="79"/>
        <v/>
      </c>
      <c r="EF9" t="str">
        <f t="shared" si="80"/>
        <v/>
      </c>
      <c r="EG9" s="359" t="str">
        <f t="shared" si="81"/>
        <v/>
      </c>
      <c r="EH9" t="str">
        <f t="shared" si="82"/>
        <v>Caladenia applanata subsp. applanata</v>
      </c>
      <c r="EJ9" t="str">
        <f t="shared" si="17"/>
        <v>Caladenia applanata subsp. erubescens</v>
      </c>
      <c r="EK9" s="100">
        <f t="shared" si="24"/>
        <v>0</v>
      </c>
      <c r="EL9" s="3">
        <f t="shared" si="18"/>
        <v>0</v>
      </c>
      <c r="EM9" s="3">
        <f t="shared" si="18"/>
        <v>0</v>
      </c>
      <c r="EN9" s="3">
        <f t="shared" si="18"/>
        <v>0</v>
      </c>
      <c r="EO9" s="3">
        <f t="shared" si="18"/>
        <v>0</v>
      </c>
      <c r="EP9" s="3">
        <f t="shared" si="18"/>
        <v>0</v>
      </c>
      <c r="EQ9" s="3">
        <f t="shared" si="18"/>
        <v>0</v>
      </c>
      <c r="ER9" s="3">
        <f t="shared" si="18"/>
        <v>0</v>
      </c>
      <c r="ES9" s="3">
        <f t="shared" si="18"/>
        <v>1</v>
      </c>
      <c r="ET9" s="3">
        <f t="shared" si="18"/>
        <v>1</v>
      </c>
      <c r="EU9" s="3">
        <f t="shared" si="18"/>
        <v>0</v>
      </c>
      <c r="EV9" s="24">
        <f t="shared" si="18"/>
        <v>0</v>
      </c>
      <c r="EW9" s="245">
        <f t="shared" si="25"/>
        <v>2</v>
      </c>
      <c r="EX9" s="262" t="str">
        <f t="shared" si="19"/>
        <v/>
      </c>
    </row>
    <row r="10" spans="1:154" ht="16.149999999999999" customHeight="1" thickBot="1" x14ac:dyDescent="0.3">
      <c r="A10" s="493">
        <v>3</v>
      </c>
      <c r="B10" s="494" t="s">
        <v>1618</v>
      </c>
      <c r="C10" s="492" t="s">
        <v>1619</v>
      </c>
      <c r="D10" s="490">
        <v>3</v>
      </c>
      <c r="E10" s="489" t="s">
        <v>1586</v>
      </c>
      <c r="F10" s="597">
        <v>6</v>
      </c>
      <c r="G10" t="s">
        <v>4616</v>
      </c>
      <c r="H10" t="s">
        <v>7773</v>
      </c>
      <c r="I10" s="600">
        <f t="shared" si="28"/>
        <v>6</v>
      </c>
      <c r="J10" s="68">
        <f t="shared" si="2"/>
        <v>484</v>
      </c>
      <c r="K10" s="371" t="str">
        <f t="shared" si="3"/>
        <v>Caladenia arenicola</v>
      </c>
      <c r="L10" s="372">
        <v>484</v>
      </c>
      <c r="M10" s="371" t="s">
        <v>1526</v>
      </c>
      <c r="N10" s="76" t="s">
        <v>273</v>
      </c>
      <c r="O10" s="363" t="str">
        <f t="shared" si="4"/>
        <v>S</v>
      </c>
      <c r="P10" s="70" t="s">
        <v>1628</v>
      </c>
      <c r="Q10" s="364" t="s">
        <v>1629</v>
      </c>
      <c r="R10" s="365">
        <v>42948</v>
      </c>
      <c r="S10" s="365">
        <v>43009</v>
      </c>
      <c r="T10" s="603" t="s">
        <v>7894</v>
      </c>
      <c r="U10" s="603" t="s">
        <v>7894</v>
      </c>
      <c r="V10" s="603" t="s">
        <v>7894</v>
      </c>
      <c r="W10" s="603" t="s">
        <v>7894</v>
      </c>
      <c r="X10" s="603" t="s">
        <v>7894</v>
      </c>
      <c r="Y10" s="603" t="s">
        <v>7894</v>
      </c>
      <c r="Z10" s="603" t="s">
        <v>7894</v>
      </c>
      <c r="AA10" s="603" t="s">
        <v>4827</v>
      </c>
      <c r="AB10" s="603" t="s">
        <v>4828</v>
      </c>
      <c r="AC10" s="603" t="s">
        <v>4829</v>
      </c>
      <c r="AD10" s="603" t="s">
        <v>7894</v>
      </c>
      <c r="AE10" s="603" t="s">
        <v>7894</v>
      </c>
      <c r="AF10" s="605" t="s">
        <v>7900</v>
      </c>
      <c r="AG10" s="605" t="s">
        <v>7944</v>
      </c>
      <c r="AH10" s="366" t="s">
        <v>685</v>
      </c>
      <c r="AI10" s="363">
        <f t="shared" si="5"/>
        <v>6</v>
      </c>
      <c r="AJ10" s="363">
        <v>7</v>
      </c>
      <c r="AK10" s="413" t="str">
        <f t="shared" si="6"/>
        <v>King Spider Orchids</v>
      </c>
      <c r="AL10" s="413" t="str">
        <f t="shared" si="7"/>
        <v>Caladenia huegelii</v>
      </c>
      <c r="AM10" s="486" t="s">
        <v>7607</v>
      </c>
      <c r="AS10" s="69">
        <f t="shared" si="8"/>
        <v>32</v>
      </c>
      <c r="AT10" s="69">
        <f t="shared" si="9"/>
        <v>40</v>
      </c>
      <c r="AU10" s="69">
        <f t="shared" si="10"/>
        <v>8</v>
      </c>
      <c r="AV10" s="69">
        <f t="shared" si="11"/>
        <v>10</v>
      </c>
      <c r="AW10" s="81"/>
      <c r="AX10" s="70" t="s">
        <v>1630</v>
      </c>
      <c r="AY10" s="364">
        <v>15330</v>
      </c>
      <c r="AZ10" s="264" t="s">
        <v>48</v>
      </c>
      <c r="BA10" s="238"/>
      <c r="BB10" s="237" t="str">
        <f t="shared" si="12"/>
        <v/>
      </c>
      <c r="BC10" s="270">
        <f t="shared" si="0"/>
        <v>484</v>
      </c>
      <c r="BD10" t="str">
        <f t="shared" si="13"/>
        <v>Caladenia arenicola</v>
      </c>
      <c r="BE10" s="367" t="e">
        <f>COUNTIFS(#REF!,L10)</f>
        <v>#REF!</v>
      </c>
      <c r="BF10" s="374" t="str">
        <f t="shared" si="14"/>
        <v>y</v>
      </c>
      <c r="BG10" s="82"/>
      <c r="BH10" s="368" t="str">
        <f t="shared" si="15"/>
        <v>Cryptostylis</v>
      </c>
      <c r="BI10" s="367" t="e">
        <f>COUNTIFS(#REF!,A10)</f>
        <v>#REF!</v>
      </c>
      <c r="BJ10" s="28"/>
      <c r="BK10" s="68"/>
      <c r="BL10" s="68"/>
      <c r="BM10" s="68"/>
      <c r="BN10" s="68"/>
      <c r="BO10" s="68"/>
      <c r="BP10" s="68"/>
      <c r="BQ10" s="402"/>
      <c r="BR10" s="68"/>
      <c r="BS10" s="402"/>
      <c r="BT10" s="402"/>
      <c r="BU10" s="68"/>
      <c r="BV10" s="68"/>
      <c r="BW10" s="68"/>
      <c r="BX10" s="68"/>
      <c r="BY10" s="68"/>
      <c r="BZ10" s="68"/>
      <c r="CA10" s="68"/>
      <c r="CB10" s="68"/>
      <c r="CC10" s="68"/>
      <c r="CD10" s="68"/>
      <c r="CE10" t="str">
        <f t="shared" si="20"/>
        <v>Rose Spider Orchid (Caladenia applanata subsp. erubescens)</v>
      </c>
      <c r="CF10" s="388" t="str">
        <f t="shared" si="21"/>
        <v>Caladenia applanata subsp. erubescens</v>
      </c>
      <c r="CG10" t="str">
        <f t="shared" si="29"/>
        <v/>
      </c>
      <c r="CH10" t="str">
        <f t="shared" si="30"/>
        <v/>
      </c>
      <c r="CI10" t="str">
        <f t="shared" si="31"/>
        <v/>
      </c>
      <c r="CJ10" t="str">
        <f t="shared" si="32"/>
        <v/>
      </c>
      <c r="CK10" s="359" t="str">
        <f t="shared" si="33"/>
        <v/>
      </c>
      <c r="CL10" t="str">
        <f t="shared" si="34"/>
        <v/>
      </c>
      <c r="CM10" t="str">
        <f t="shared" si="35"/>
        <v/>
      </c>
      <c r="CN10" t="str">
        <f t="shared" si="36"/>
        <v/>
      </c>
      <c r="CO10" s="359" t="str">
        <f t="shared" si="37"/>
        <v/>
      </c>
      <c r="CP10" t="str">
        <f t="shared" si="38"/>
        <v/>
      </c>
      <c r="CQ10" t="str">
        <f t="shared" si="39"/>
        <v/>
      </c>
      <c r="CR10" t="str">
        <f t="shared" si="40"/>
        <v/>
      </c>
      <c r="CS10" s="359" t="str">
        <f t="shared" si="41"/>
        <v/>
      </c>
      <c r="CT10" t="str">
        <f t="shared" si="42"/>
        <v/>
      </c>
      <c r="CU10" t="str">
        <f t="shared" si="43"/>
        <v/>
      </c>
      <c r="CV10" t="str">
        <f t="shared" si="44"/>
        <v/>
      </c>
      <c r="CW10" t="str">
        <f t="shared" si="45"/>
        <v/>
      </c>
      <c r="CX10" s="359" t="str">
        <f t="shared" si="46"/>
        <v/>
      </c>
      <c r="CY10" t="str">
        <f t="shared" si="47"/>
        <v/>
      </c>
      <c r="CZ10" t="str">
        <f t="shared" si="48"/>
        <v/>
      </c>
      <c r="DA10" t="str">
        <f t="shared" si="49"/>
        <v/>
      </c>
      <c r="DB10" s="359" t="str">
        <f t="shared" si="50"/>
        <v/>
      </c>
      <c r="DC10" t="str">
        <f t="shared" si="51"/>
        <v/>
      </c>
      <c r="DD10" t="str">
        <f t="shared" si="52"/>
        <v/>
      </c>
      <c r="DE10" t="str">
        <f t="shared" si="53"/>
        <v/>
      </c>
      <c r="DF10" s="359" t="str">
        <f t="shared" si="54"/>
        <v/>
      </c>
      <c r="DG10" t="str">
        <f t="shared" si="55"/>
        <v/>
      </c>
      <c r="DH10" t="str">
        <f t="shared" si="56"/>
        <v/>
      </c>
      <c r="DI10" t="str">
        <f t="shared" si="57"/>
        <v/>
      </c>
      <c r="DJ10" t="str">
        <f t="shared" si="58"/>
        <v/>
      </c>
      <c r="DK10" s="359" t="str">
        <f t="shared" si="59"/>
        <v/>
      </c>
      <c r="DL10" t="str">
        <f t="shared" si="60"/>
        <v/>
      </c>
      <c r="DM10" t="str">
        <f t="shared" si="61"/>
        <v/>
      </c>
      <c r="DN10" t="str">
        <f t="shared" si="62"/>
        <v/>
      </c>
      <c r="DO10" s="359" t="str">
        <f t="shared" si="63"/>
        <v/>
      </c>
      <c r="DP10" t="str">
        <f t="shared" si="64"/>
        <v/>
      </c>
      <c r="DQ10" t="str">
        <f t="shared" si="65"/>
        <v/>
      </c>
      <c r="DR10" t="str">
        <f t="shared" si="66"/>
        <v>X</v>
      </c>
      <c r="DS10" s="359" t="str">
        <f t="shared" si="67"/>
        <v>X</v>
      </c>
      <c r="DT10" t="str">
        <f t="shared" si="68"/>
        <v>X</v>
      </c>
      <c r="DU10" t="str">
        <f t="shared" si="69"/>
        <v>X</v>
      </c>
      <c r="DV10" t="str">
        <f t="shared" si="70"/>
        <v>X</v>
      </c>
      <c r="DW10" t="str">
        <f t="shared" si="71"/>
        <v>X</v>
      </c>
      <c r="DX10" s="359" t="str">
        <f t="shared" si="72"/>
        <v>X</v>
      </c>
      <c r="DY10" t="str">
        <f t="shared" si="73"/>
        <v/>
      </c>
      <c r="DZ10" t="str">
        <f t="shared" si="74"/>
        <v/>
      </c>
      <c r="EA10" t="str">
        <f t="shared" si="75"/>
        <v/>
      </c>
      <c r="EB10" s="359" t="str">
        <f t="shared" si="76"/>
        <v/>
      </c>
      <c r="EC10" t="str">
        <f t="shared" si="77"/>
        <v/>
      </c>
      <c r="ED10" t="str">
        <f t="shared" si="78"/>
        <v/>
      </c>
      <c r="EE10" t="str">
        <f t="shared" si="79"/>
        <v/>
      </c>
      <c r="EF10" t="str">
        <f t="shared" si="80"/>
        <v/>
      </c>
      <c r="EG10" s="359" t="str">
        <f t="shared" si="81"/>
        <v/>
      </c>
      <c r="EH10" t="str">
        <f t="shared" si="82"/>
        <v>Caladenia applanata subsp. erubescens</v>
      </c>
      <c r="EJ10" t="str">
        <f t="shared" si="17"/>
        <v>Caladenia arenicola</v>
      </c>
      <c r="EK10" s="100">
        <f t="shared" si="24"/>
        <v>0</v>
      </c>
      <c r="EL10" s="3">
        <f t="shared" si="18"/>
        <v>0</v>
      </c>
      <c r="EM10" s="3">
        <f t="shared" si="18"/>
        <v>0</v>
      </c>
      <c r="EN10" s="3">
        <f t="shared" si="18"/>
        <v>0</v>
      </c>
      <c r="EO10" s="3">
        <f t="shared" si="18"/>
        <v>0</v>
      </c>
      <c r="EP10" s="3">
        <f t="shared" si="18"/>
        <v>0</v>
      </c>
      <c r="EQ10" s="3">
        <f t="shared" si="18"/>
        <v>0</v>
      </c>
      <c r="ER10" s="3">
        <f t="shared" si="18"/>
        <v>1</v>
      </c>
      <c r="ES10" s="3">
        <f t="shared" si="18"/>
        <v>1</v>
      </c>
      <c r="ET10" s="3">
        <f t="shared" si="18"/>
        <v>1</v>
      </c>
      <c r="EU10" s="3">
        <f t="shared" si="18"/>
        <v>0</v>
      </c>
      <c r="EV10" s="24">
        <f t="shared" si="18"/>
        <v>0</v>
      </c>
      <c r="EW10" s="245">
        <f t="shared" si="25"/>
        <v>3</v>
      </c>
      <c r="EX10" s="262" t="str">
        <f t="shared" si="19"/>
        <v/>
      </c>
    </row>
    <row r="11" spans="1:154" ht="16.149999999999999" customHeight="1" thickBot="1" x14ac:dyDescent="0.3">
      <c r="A11" s="493">
        <v>7</v>
      </c>
      <c r="B11" s="494" t="s">
        <v>1626</v>
      </c>
      <c r="C11" s="492" t="s">
        <v>1627</v>
      </c>
      <c r="D11" s="490">
        <v>7</v>
      </c>
      <c r="E11" s="489" t="s">
        <v>1586</v>
      </c>
      <c r="F11" s="597">
        <v>7</v>
      </c>
      <c r="G11" t="s">
        <v>4706</v>
      </c>
      <c r="H11" t="s">
        <v>7774</v>
      </c>
      <c r="I11" s="600">
        <f t="shared" si="28"/>
        <v>7</v>
      </c>
      <c r="J11" s="68">
        <f t="shared" si="2"/>
        <v>1131</v>
      </c>
      <c r="K11" s="401" t="str">
        <f t="shared" si="3"/>
        <v>Caladenia arenicola x longicauda subsp. calcigena</v>
      </c>
      <c r="L11" s="372">
        <v>1131</v>
      </c>
      <c r="M11" s="371" t="s">
        <v>1526</v>
      </c>
      <c r="N11" s="76" t="s">
        <v>423</v>
      </c>
      <c r="O11" s="363" t="str">
        <f t="shared" si="4"/>
        <v>S</v>
      </c>
      <c r="P11" s="144" t="s">
        <v>1635</v>
      </c>
      <c r="Q11" s="364" t="s">
        <v>1055</v>
      </c>
      <c r="R11" s="365" t="s">
        <v>685</v>
      </c>
      <c r="S11" s="365" t="s">
        <v>685</v>
      </c>
      <c r="T11" s="603" t="s">
        <v>7894</v>
      </c>
      <c r="U11" s="603" t="s">
        <v>7894</v>
      </c>
      <c r="V11" s="603" t="s">
        <v>7894</v>
      </c>
      <c r="W11" s="603" t="s">
        <v>7894</v>
      </c>
      <c r="X11" s="603" t="s">
        <v>7894</v>
      </c>
      <c r="Y11" s="603" t="s">
        <v>7894</v>
      </c>
      <c r="Z11" s="603" t="s">
        <v>7894</v>
      </c>
      <c r="AA11" s="603" t="s">
        <v>7894</v>
      </c>
      <c r="AB11" s="603" t="s">
        <v>7894</v>
      </c>
      <c r="AC11" s="603" t="s">
        <v>7894</v>
      </c>
      <c r="AD11" s="603" t="s">
        <v>7894</v>
      </c>
      <c r="AE11" s="603" t="s">
        <v>7894</v>
      </c>
      <c r="AF11" s="605" t="s">
        <v>48</v>
      </c>
      <c r="AG11" s="605" t="s">
        <v>48</v>
      </c>
      <c r="AH11" s="366" t="s">
        <v>685</v>
      </c>
      <c r="AI11" s="363">
        <f t="shared" si="5"/>
        <v>6</v>
      </c>
      <c r="AJ11" s="363">
        <v>0</v>
      </c>
      <c r="AK11" s="413" t="str">
        <f t="shared" si="6"/>
        <v>None</v>
      </c>
      <c r="AL11" s="413" t="str">
        <f t="shared" si="7"/>
        <v>None</v>
      </c>
      <c r="AM11" s="486" t="s">
        <v>7612</v>
      </c>
      <c r="AS11" s="69">
        <f t="shared" si="8"/>
        <v>0</v>
      </c>
      <c r="AT11" s="69">
        <f t="shared" si="9"/>
        <v>0</v>
      </c>
      <c r="AU11" s="69">
        <f t="shared" si="10"/>
        <v>0</v>
      </c>
      <c r="AV11" s="69">
        <f t="shared" si="11"/>
        <v>0</v>
      </c>
      <c r="AW11" s="81"/>
      <c r="AX11" s="70" t="s">
        <v>48</v>
      </c>
      <c r="AY11" s="364" t="e">
        <v>#N/A</v>
      </c>
      <c r="AZ11" s="264" t="s">
        <v>48</v>
      </c>
      <c r="BA11" s="238"/>
      <c r="BB11" s="237">
        <f t="shared" si="12"/>
        <v>34</v>
      </c>
      <c r="BC11" s="270">
        <f t="shared" si="0"/>
        <v>1131</v>
      </c>
      <c r="BD11" t="str">
        <f t="shared" si="13"/>
        <v>Caladenia arenicola x longicauda subsp. calcigena</v>
      </c>
      <c r="BE11" s="367" t="e">
        <f>COUNTIFS(#REF!,L11)</f>
        <v>#REF!</v>
      </c>
      <c r="BF11" s="374" t="str">
        <f t="shared" si="14"/>
        <v>n</v>
      </c>
      <c r="BG11" s="82"/>
      <c r="BH11" s="368" t="str">
        <f t="shared" si="15"/>
        <v>Cyanicula</v>
      </c>
      <c r="BI11" s="367" t="e">
        <f>COUNTIFS(#REF!,A11)</f>
        <v>#REF!</v>
      </c>
      <c r="BJ11" s="403"/>
      <c r="BL11" s="261" t="s">
        <v>1641</v>
      </c>
      <c r="CE11" t="str">
        <f t="shared" si="20"/>
        <v>Carousel Spider Orchid (Caladenia arenicola)</v>
      </c>
      <c r="CF11" s="388" t="str">
        <f t="shared" si="21"/>
        <v>Caladenia arenicola</v>
      </c>
      <c r="CG11" t="str">
        <f t="shared" si="29"/>
        <v/>
      </c>
      <c r="CH11" t="str">
        <f t="shared" si="30"/>
        <v/>
      </c>
      <c r="CI11" t="str">
        <f t="shared" si="31"/>
        <v/>
      </c>
      <c r="CJ11" t="str">
        <f t="shared" si="32"/>
        <v/>
      </c>
      <c r="CK11" s="359" t="str">
        <f t="shared" si="33"/>
        <v/>
      </c>
      <c r="CL11" t="str">
        <f t="shared" si="34"/>
        <v/>
      </c>
      <c r="CM11" t="str">
        <f t="shared" si="35"/>
        <v/>
      </c>
      <c r="CN11" t="str">
        <f t="shared" si="36"/>
        <v/>
      </c>
      <c r="CO11" s="359" t="str">
        <f t="shared" si="37"/>
        <v/>
      </c>
      <c r="CP11" t="str">
        <f t="shared" si="38"/>
        <v/>
      </c>
      <c r="CQ11" t="str">
        <f t="shared" si="39"/>
        <v/>
      </c>
      <c r="CR11" t="str">
        <f t="shared" si="40"/>
        <v/>
      </c>
      <c r="CS11" s="359" t="str">
        <f t="shared" si="41"/>
        <v/>
      </c>
      <c r="CT11" t="str">
        <f t="shared" si="42"/>
        <v/>
      </c>
      <c r="CU11" t="str">
        <f t="shared" si="43"/>
        <v/>
      </c>
      <c r="CV11" t="str">
        <f t="shared" si="44"/>
        <v/>
      </c>
      <c r="CW11" t="str">
        <f t="shared" si="45"/>
        <v/>
      </c>
      <c r="CX11" s="359" t="str">
        <f t="shared" si="46"/>
        <v/>
      </c>
      <c r="CY11" t="str">
        <f t="shared" si="47"/>
        <v/>
      </c>
      <c r="CZ11" t="str">
        <f t="shared" si="48"/>
        <v/>
      </c>
      <c r="DA11" t="str">
        <f t="shared" si="49"/>
        <v/>
      </c>
      <c r="DB11" s="359" t="str">
        <f t="shared" si="50"/>
        <v/>
      </c>
      <c r="DC11" t="str">
        <f t="shared" si="51"/>
        <v/>
      </c>
      <c r="DD11" t="str">
        <f t="shared" si="52"/>
        <v/>
      </c>
      <c r="DE11" t="str">
        <f t="shared" si="53"/>
        <v/>
      </c>
      <c r="DF11" s="359" t="str">
        <f t="shared" si="54"/>
        <v/>
      </c>
      <c r="DG11" t="str">
        <f t="shared" si="55"/>
        <v/>
      </c>
      <c r="DH11" t="str">
        <f t="shared" si="56"/>
        <v/>
      </c>
      <c r="DI11" t="str">
        <f t="shared" si="57"/>
        <v/>
      </c>
      <c r="DJ11" t="str">
        <f t="shared" si="58"/>
        <v/>
      </c>
      <c r="DK11" s="359" t="str">
        <f t="shared" si="59"/>
        <v/>
      </c>
      <c r="DL11" t="str">
        <f t="shared" si="60"/>
        <v>X</v>
      </c>
      <c r="DM11" t="str">
        <f t="shared" si="61"/>
        <v>X</v>
      </c>
      <c r="DN11" t="str">
        <f t="shared" si="62"/>
        <v>X</v>
      </c>
      <c r="DO11" s="359" t="str">
        <f t="shared" si="63"/>
        <v>X</v>
      </c>
      <c r="DP11" t="str">
        <f t="shared" si="64"/>
        <v>X</v>
      </c>
      <c r="DQ11" t="str">
        <f t="shared" si="65"/>
        <v>X</v>
      </c>
      <c r="DR11" t="str">
        <f t="shared" si="66"/>
        <v>X</v>
      </c>
      <c r="DS11" s="359" t="str">
        <f t="shared" si="67"/>
        <v>X</v>
      </c>
      <c r="DT11" t="str">
        <f t="shared" si="68"/>
        <v>X</v>
      </c>
      <c r="DU11" t="str">
        <f t="shared" si="69"/>
        <v/>
      </c>
      <c r="DV11" t="str">
        <f t="shared" si="70"/>
        <v/>
      </c>
      <c r="DW11" t="str">
        <f t="shared" si="71"/>
        <v/>
      </c>
      <c r="DX11" s="359" t="str">
        <f t="shared" si="72"/>
        <v/>
      </c>
      <c r="DY11" t="str">
        <f t="shared" si="73"/>
        <v/>
      </c>
      <c r="DZ11" t="str">
        <f t="shared" si="74"/>
        <v/>
      </c>
      <c r="EA11" t="str">
        <f t="shared" si="75"/>
        <v/>
      </c>
      <c r="EB11" s="359" t="str">
        <f t="shared" si="76"/>
        <v/>
      </c>
      <c r="EC11" t="str">
        <f t="shared" si="77"/>
        <v/>
      </c>
      <c r="ED11" t="str">
        <f t="shared" si="78"/>
        <v/>
      </c>
      <c r="EE11" t="str">
        <f t="shared" si="79"/>
        <v/>
      </c>
      <c r="EF11" t="str">
        <f t="shared" si="80"/>
        <v/>
      </c>
      <c r="EG11" s="359" t="str">
        <f t="shared" si="81"/>
        <v/>
      </c>
      <c r="EH11" t="str">
        <f t="shared" si="82"/>
        <v>Caladenia arenicola</v>
      </c>
      <c r="EJ11" t="str">
        <f t="shared" si="17"/>
        <v>Caladenia arenicola x longicauda subsp. calcigena</v>
      </c>
      <c r="EK11" s="100">
        <f t="shared" si="24"/>
        <v>0</v>
      </c>
      <c r="EL11" s="3">
        <f t="shared" si="18"/>
        <v>0</v>
      </c>
      <c r="EM11" s="3">
        <f t="shared" si="18"/>
        <v>0</v>
      </c>
      <c r="EN11" s="3">
        <f t="shared" si="18"/>
        <v>0</v>
      </c>
      <c r="EO11" s="3">
        <f t="shared" si="18"/>
        <v>0</v>
      </c>
      <c r="EP11" s="3">
        <f t="shared" si="18"/>
        <v>0</v>
      </c>
      <c r="EQ11" s="3">
        <f t="shared" si="18"/>
        <v>0</v>
      </c>
      <c r="ER11" s="3">
        <f t="shared" si="18"/>
        <v>0</v>
      </c>
      <c r="ES11" s="3">
        <f t="shared" si="18"/>
        <v>0</v>
      </c>
      <c r="ET11" s="3">
        <f t="shared" si="18"/>
        <v>0</v>
      </c>
      <c r="EU11" s="3">
        <f t="shared" si="18"/>
        <v>0</v>
      </c>
      <c r="EV11" s="24">
        <f t="shared" si="18"/>
        <v>0</v>
      </c>
      <c r="EW11" s="581">
        <f t="shared" si="25"/>
        <v>0</v>
      </c>
      <c r="EX11" s="262" t="str">
        <f t="shared" si="19"/>
        <v/>
      </c>
    </row>
    <row r="12" spans="1:154" ht="16.149999999999999" customHeight="1" x14ac:dyDescent="0.25">
      <c r="A12" s="493">
        <v>44</v>
      </c>
      <c r="B12" s="494" t="s">
        <v>1633</v>
      </c>
      <c r="C12" s="492" t="s">
        <v>1634</v>
      </c>
      <c r="D12" s="490">
        <v>44</v>
      </c>
      <c r="E12" s="489" t="s">
        <v>1579</v>
      </c>
      <c r="F12" s="597">
        <v>8</v>
      </c>
      <c r="G12" t="s">
        <v>4607</v>
      </c>
      <c r="H12" t="s">
        <v>7775</v>
      </c>
      <c r="I12" s="600">
        <f t="shared" si="28"/>
        <v>8</v>
      </c>
      <c r="J12" s="68">
        <f t="shared" si="2"/>
        <v>485</v>
      </c>
      <c r="K12" s="371" t="str">
        <f t="shared" si="3"/>
        <v>Caladenia arrecta</v>
      </c>
      <c r="L12" s="372">
        <v>485</v>
      </c>
      <c r="M12" s="371" t="s">
        <v>1526</v>
      </c>
      <c r="N12" s="76" t="s">
        <v>136</v>
      </c>
      <c r="O12" s="363" t="str">
        <f t="shared" si="4"/>
        <v>S</v>
      </c>
      <c r="P12" s="70" t="s">
        <v>1638</v>
      </c>
      <c r="Q12" s="364" t="s">
        <v>1639</v>
      </c>
      <c r="R12" s="373">
        <v>42931</v>
      </c>
      <c r="S12" s="365">
        <v>43023</v>
      </c>
      <c r="T12" s="603" t="s">
        <v>7894</v>
      </c>
      <c r="U12" s="603" t="s">
        <v>7894</v>
      </c>
      <c r="V12" s="603" t="s">
        <v>7894</v>
      </c>
      <c r="W12" s="603" t="s">
        <v>7894</v>
      </c>
      <c r="X12" s="603" t="s">
        <v>7894</v>
      </c>
      <c r="Y12" s="603" t="s">
        <v>7894</v>
      </c>
      <c r="Z12" s="603" t="s">
        <v>4826</v>
      </c>
      <c r="AA12" s="603" t="s">
        <v>4827</v>
      </c>
      <c r="AB12" s="603" t="s">
        <v>4828</v>
      </c>
      <c r="AC12" s="603" t="s">
        <v>4829</v>
      </c>
      <c r="AD12" s="603" t="s">
        <v>7894</v>
      </c>
      <c r="AE12" s="603" t="s">
        <v>7894</v>
      </c>
      <c r="AF12" s="605" t="s">
        <v>7901</v>
      </c>
      <c r="AG12" s="605" t="s">
        <v>7945</v>
      </c>
      <c r="AH12" s="366" t="s">
        <v>685</v>
      </c>
      <c r="AI12" s="363">
        <f t="shared" si="5"/>
        <v>6</v>
      </c>
      <c r="AJ12" s="363">
        <v>10</v>
      </c>
      <c r="AK12" s="413" t="str">
        <f t="shared" si="6"/>
        <v>Clubbed Spider Orchids</v>
      </c>
      <c r="AL12" s="413" t="str">
        <f t="shared" si="7"/>
        <v>Caladenia longiclavata</v>
      </c>
      <c r="AM12" s="486" t="s">
        <v>7607</v>
      </c>
      <c r="AS12" s="69">
        <f t="shared" si="8"/>
        <v>29</v>
      </c>
      <c r="AT12" s="69">
        <f t="shared" si="9"/>
        <v>42</v>
      </c>
      <c r="AU12" s="69">
        <f t="shared" si="10"/>
        <v>7</v>
      </c>
      <c r="AV12" s="69">
        <f t="shared" si="11"/>
        <v>10</v>
      </c>
      <c r="AW12" s="81"/>
      <c r="AX12" s="70" t="s">
        <v>1640</v>
      </c>
      <c r="AY12" s="364">
        <v>13853</v>
      </c>
      <c r="AZ12" s="264" t="s">
        <v>48</v>
      </c>
      <c r="BA12" s="238"/>
      <c r="BB12" s="237" t="str">
        <f t="shared" si="12"/>
        <v/>
      </c>
      <c r="BC12" s="270">
        <f t="shared" si="0"/>
        <v>485</v>
      </c>
      <c r="BD12" t="str">
        <f t="shared" si="13"/>
        <v>Caladenia arrecta</v>
      </c>
      <c r="BE12" s="367" t="e">
        <f>COUNTIFS(#REF!,L12)</f>
        <v>#REF!</v>
      </c>
      <c r="BF12" s="374" t="str">
        <f t="shared" si="14"/>
        <v>y</v>
      </c>
      <c r="BG12" s="82"/>
      <c r="BH12" s="368" t="str">
        <f t="shared" si="15"/>
        <v>Cymbidium</v>
      </c>
      <c r="BI12" s="367" t="e">
        <f>COUNTIFS(#REF!,A12)</f>
        <v>#REF!</v>
      </c>
      <c r="BJ12" s="403"/>
      <c r="BL12" s="404" t="s">
        <v>134</v>
      </c>
      <c r="CE12" t="str">
        <f t="shared" si="20"/>
        <v>_Unnamed Hybrid (Caladenia arenicola x longicauda subsp. calcigena)</v>
      </c>
      <c r="CF12" s="388" t="str">
        <f t="shared" si="21"/>
        <v>Caladenia arenicola x longicauda subsp. calcigena</v>
      </c>
      <c r="CG12" t="str">
        <f t="shared" si="29"/>
        <v/>
      </c>
      <c r="CH12" t="str">
        <f t="shared" si="30"/>
        <v/>
      </c>
      <c r="CI12" t="str">
        <f t="shared" si="31"/>
        <v/>
      </c>
      <c r="CJ12" t="str">
        <f t="shared" si="32"/>
        <v/>
      </c>
      <c r="CK12" s="359" t="str">
        <f t="shared" si="33"/>
        <v/>
      </c>
      <c r="CL12" t="str">
        <f t="shared" si="34"/>
        <v/>
      </c>
      <c r="CM12" t="str">
        <f t="shared" si="35"/>
        <v/>
      </c>
      <c r="CN12" t="str">
        <f t="shared" si="36"/>
        <v/>
      </c>
      <c r="CO12" s="359" t="str">
        <f t="shared" si="37"/>
        <v/>
      </c>
      <c r="CP12" t="str">
        <f t="shared" si="38"/>
        <v/>
      </c>
      <c r="CQ12" t="str">
        <f t="shared" si="39"/>
        <v/>
      </c>
      <c r="CR12" t="str">
        <f t="shared" si="40"/>
        <v/>
      </c>
      <c r="CS12" s="359" t="str">
        <f t="shared" si="41"/>
        <v/>
      </c>
      <c r="CT12" t="str">
        <f t="shared" si="42"/>
        <v/>
      </c>
      <c r="CU12" t="str">
        <f t="shared" si="43"/>
        <v/>
      </c>
      <c r="CV12" t="str">
        <f t="shared" si="44"/>
        <v/>
      </c>
      <c r="CW12" t="str">
        <f t="shared" si="45"/>
        <v/>
      </c>
      <c r="CX12" s="359" t="str">
        <f t="shared" si="46"/>
        <v/>
      </c>
      <c r="CY12" t="str">
        <f t="shared" si="47"/>
        <v/>
      </c>
      <c r="CZ12" t="str">
        <f t="shared" si="48"/>
        <v/>
      </c>
      <c r="DA12" t="str">
        <f t="shared" si="49"/>
        <v/>
      </c>
      <c r="DB12" s="359" t="str">
        <f t="shared" si="50"/>
        <v/>
      </c>
      <c r="DC12" t="str">
        <f t="shared" si="51"/>
        <v/>
      </c>
      <c r="DD12" t="str">
        <f t="shared" si="52"/>
        <v/>
      </c>
      <c r="DE12" t="str">
        <f t="shared" si="53"/>
        <v/>
      </c>
      <c r="DF12" s="359" t="str">
        <f t="shared" si="54"/>
        <v/>
      </c>
      <c r="DG12" t="str">
        <f t="shared" si="55"/>
        <v/>
      </c>
      <c r="DH12" t="str">
        <f t="shared" si="56"/>
        <v/>
      </c>
      <c r="DI12" t="str">
        <f t="shared" si="57"/>
        <v/>
      </c>
      <c r="DJ12" t="str">
        <f t="shared" si="58"/>
        <v/>
      </c>
      <c r="DK12" s="359" t="str">
        <f t="shared" si="59"/>
        <v/>
      </c>
      <c r="DL12" t="str">
        <f t="shared" si="60"/>
        <v/>
      </c>
      <c r="DM12" t="str">
        <f t="shared" si="61"/>
        <v/>
      </c>
      <c r="DN12" t="str">
        <f t="shared" si="62"/>
        <v/>
      </c>
      <c r="DO12" s="359" t="str">
        <f t="shared" si="63"/>
        <v/>
      </c>
      <c r="DP12" t="str">
        <f t="shared" si="64"/>
        <v/>
      </c>
      <c r="DQ12" t="str">
        <f t="shared" si="65"/>
        <v/>
      </c>
      <c r="DR12" t="str">
        <f t="shared" si="66"/>
        <v/>
      </c>
      <c r="DS12" s="359" t="str">
        <f t="shared" si="67"/>
        <v/>
      </c>
      <c r="DT12" t="str">
        <f t="shared" si="68"/>
        <v/>
      </c>
      <c r="DU12" t="str">
        <f t="shared" si="69"/>
        <v/>
      </c>
      <c r="DV12" t="str">
        <f t="shared" si="70"/>
        <v/>
      </c>
      <c r="DW12" t="str">
        <f t="shared" si="71"/>
        <v/>
      </c>
      <c r="DX12" s="359" t="str">
        <f t="shared" si="72"/>
        <v/>
      </c>
      <c r="DY12" t="str">
        <f t="shared" si="73"/>
        <v/>
      </c>
      <c r="DZ12" t="str">
        <f t="shared" si="74"/>
        <v/>
      </c>
      <c r="EA12" t="str">
        <f t="shared" si="75"/>
        <v/>
      </c>
      <c r="EB12" s="359" t="str">
        <f t="shared" si="76"/>
        <v/>
      </c>
      <c r="EC12" t="str">
        <f t="shared" si="77"/>
        <v/>
      </c>
      <c r="ED12" t="str">
        <f t="shared" si="78"/>
        <v/>
      </c>
      <c r="EE12" t="str">
        <f t="shared" si="79"/>
        <v/>
      </c>
      <c r="EF12" t="str">
        <f t="shared" si="80"/>
        <v/>
      </c>
      <c r="EG12" s="359" t="str">
        <f t="shared" si="81"/>
        <v/>
      </c>
      <c r="EH12" t="str">
        <f t="shared" si="82"/>
        <v>Caladenia arenicola x longicauda subsp. calcigena</v>
      </c>
      <c r="EJ12" t="str">
        <f t="shared" si="17"/>
        <v>Caladenia arrecta</v>
      </c>
      <c r="EK12" s="100">
        <f t="shared" si="24"/>
        <v>0</v>
      </c>
      <c r="EL12" s="3">
        <f t="shared" si="18"/>
        <v>0</v>
      </c>
      <c r="EM12" s="3">
        <f t="shared" si="18"/>
        <v>0</v>
      </c>
      <c r="EN12" s="3">
        <f t="shared" si="18"/>
        <v>0</v>
      </c>
      <c r="EO12" s="3">
        <f t="shared" si="18"/>
        <v>0</v>
      </c>
      <c r="EP12" s="3">
        <f t="shared" si="18"/>
        <v>0</v>
      </c>
      <c r="EQ12" s="3">
        <f t="shared" si="18"/>
        <v>1</v>
      </c>
      <c r="ER12" s="3">
        <f t="shared" si="18"/>
        <v>1</v>
      </c>
      <c r="ES12" s="3">
        <f t="shared" si="18"/>
        <v>1</v>
      </c>
      <c r="ET12" s="3">
        <f t="shared" si="18"/>
        <v>1</v>
      </c>
      <c r="EU12" s="3">
        <f t="shared" si="18"/>
        <v>0</v>
      </c>
      <c r="EV12" s="24">
        <f t="shared" si="18"/>
        <v>0</v>
      </c>
      <c r="EW12" s="245">
        <f t="shared" si="25"/>
        <v>4</v>
      </c>
      <c r="EX12" s="262" t="str">
        <f t="shared" si="19"/>
        <v/>
      </c>
    </row>
    <row r="13" spans="1:154" ht="16.149999999999999" customHeight="1" x14ac:dyDescent="0.25">
      <c r="A13" s="493">
        <v>17</v>
      </c>
      <c r="B13" s="494" t="s">
        <v>1636</v>
      </c>
      <c r="C13" s="492" t="s">
        <v>1637</v>
      </c>
      <c r="D13" s="490">
        <v>17</v>
      </c>
      <c r="E13" s="489" t="s">
        <v>1586</v>
      </c>
      <c r="F13" s="597">
        <v>9</v>
      </c>
      <c r="G13" s="81" t="s">
        <v>4707</v>
      </c>
      <c r="H13" t="s">
        <v>7776</v>
      </c>
      <c r="I13" s="600">
        <f t="shared" si="28"/>
        <v>9</v>
      </c>
      <c r="J13" s="68">
        <f t="shared" si="2"/>
        <v>419</v>
      </c>
      <c r="K13" s="371" t="str">
        <f t="shared" si="3"/>
        <v>Caladenia attingens</v>
      </c>
      <c r="L13" s="372">
        <v>419</v>
      </c>
      <c r="M13" s="371" t="s">
        <v>1526</v>
      </c>
      <c r="N13" s="76" t="s">
        <v>1643</v>
      </c>
      <c r="O13" s="363" t="str">
        <f t="shared" si="4"/>
        <v>S</v>
      </c>
      <c r="P13" s="144" t="s">
        <v>1606</v>
      </c>
      <c r="Q13" s="364" t="s">
        <v>1644</v>
      </c>
      <c r="R13" s="365">
        <v>42978</v>
      </c>
      <c r="S13" s="365">
        <v>43040</v>
      </c>
      <c r="T13" s="603" t="s">
        <v>7894</v>
      </c>
      <c r="U13" s="603" t="s">
        <v>7894</v>
      </c>
      <c r="V13" s="603" t="s">
        <v>7894</v>
      </c>
      <c r="W13" s="603" t="s">
        <v>7894</v>
      </c>
      <c r="X13" s="603" t="s">
        <v>7894</v>
      </c>
      <c r="Y13" s="603" t="s">
        <v>7894</v>
      </c>
      <c r="Z13" s="603" t="s">
        <v>7894</v>
      </c>
      <c r="AA13" s="603" t="s">
        <v>7894</v>
      </c>
      <c r="AB13" s="603" t="s">
        <v>7894</v>
      </c>
      <c r="AC13" s="603" t="s">
        <v>7894</v>
      </c>
      <c r="AD13" s="603" t="s">
        <v>7894</v>
      </c>
      <c r="AE13" s="603" t="s">
        <v>7894</v>
      </c>
      <c r="AF13" s="605" t="s">
        <v>48</v>
      </c>
      <c r="AG13" s="605" t="s">
        <v>48</v>
      </c>
      <c r="AH13" s="366" t="s">
        <v>685</v>
      </c>
      <c r="AI13" s="363">
        <f t="shared" si="5"/>
        <v>6</v>
      </c>
      <c r="AJ13" s="363">
        <v>0</v>
      </c>
      <c r="AK13" s="413" t="str">
        <f t="shared" si="6"/>
        <v>None</v>
      </c>
      <c r="AL13" s="413" t="str">
        <f t="shared" si="7"/>
        <v>None</v>
      </c>
      <c r="AM13" s="486" t="s">
        <v>7611</v>
      </c>
      <c r="AS13" s="69">
        <f t="shared" si="8"/>
        <v>36</v>
      </c>
      <c r="AT13" s="69">
        <f t="shared" si="9"/>
        <v>44</v>
      </c>
      <c r="AU13" s="69">
        <f t="shared" si="10"/>
        <v>8</v>
      </c>
      <c r="AV13" s="69">
        <f t="shared" si="11"/>
        <v>11</v>
      </c>
      <c r="AW13" s="81"/>
      <c r="AX13" s="70" t="s">
        <v>1645</v>
      </c>
      <c r="AY13" s="364">
        <v>15331</v>
      </c>
      <c r="AZ13" s="264" t="s">
        <v>48</v>
      </c>
      <c r="BA13" s="238"/>
      <c r="BB13" s="237" t="str">
        <f t="shared" si="12"/>
        <v/>
      </c>
      <c r="BC13" s="270">
        <f t="shared" si="0"/>
        <v>419</v>
      </c>
      <c r="BD13" t="str">
        <f t="shared" si="13"/>
        <v>Caladenia attingens</v>
      </c>
      <c r="BE13" s="367" t="e">
        <f>COUNTIFS(#REF!,L13)</f>
        <v>#REF!</v>
      </c>
      <c r="BF13" s="374" t="str">
        <f t="shared" si="14"/>
        <v>n</v>
      </c>
      <c r="BG13" s="82"/>
      <c r="BH13" s="368" t="str">
        <f t="shared" si="15"/>
        <v>Cyrtostylis</v>
      </c>
      <c r="BI13" s="367" t="e">
        <f>COUNTIFS(#REF!,A13)</f>
        <v>#REF!</v>
      </c>
      <c r="BJ13" s="403"/>
      <c r="BL13" s="404" t="s">
        <v>1651</v>
      </c>
      <c r="BR13" t="s">
        <v>1652</v>
      </c>
      <c r="CE13" t="str">
        <f t="shared" si="20"/>
        <v>Reaching Spider Orchid (Caladenia arrecta)</v>
      </c>
      <c r="CF13" s="388" t="str">
        <f t="shared" si="21"/>
        <v>Caladenia arrecta</v>
      </c>
      <c r="CG13" t="str">
        <f t="shared" si="29"/>
        <v/>
      </c>
      <c r="CH13" t="str">
        <f t="shared" si="30"/>
        <v/>
      </c>
      <c r="CI13" t="str">
        <f t="shared" si="31"/>
        <v/>
      </c>
      <c r="CJ13" t="str">
        <f t="shared" si="32"/>
        <v/>
      </c>
      <c r="CK13" s="359" t="str">
        <f t="shared" si="33"/>
        <v/>
      </c>
      <c r="CL13" t="str">
        <f t="shared" si="34"/>
        <v/>
      </c>
      <c r="CM13" t="str">
        <f t="shared" si="35"/>
        <v/>
      </c>
      <c r="CN13" t="str">
        <f t="shared" si="36"/>
        <v/>
      </c>
      <c r="CO13" s="359" t="str">
        <f t="shared" si="37"/>
        <v/>
      </c>
      <c r="CP13" t="str">
        <f t="shared" si="38"/>
        <v/>
      </c>
      <c r="CQ13" t="str">
        <f t="shared" si="39"/>
        <v/>
      </c>
      <c r="CR13" t="str">
        <f t="shared" si="40"/>
        <v/>
      </c>
      <c r="CS13" s="359" t="str">
        <f t="shared" si="41"/>
        <v/>
      </c>
      <c r="CT13" t="str">
        <f t="shared" si="42"/>
        <v/>
      </c>
      <c r="CU13" t="str">
        <f t="shared" si="43"/>
        <v/>
      </c>
      <c r="CV13" t="str">
        <f t="shared" si="44"/>
        <v/>
      </c>
      <c r="CW13" t="str">
        <f t="shared" si="45"/>
        <v/>
      </c>
      <c r="CX13" s="359" t="str">
        <f t="shared" si="46"/>
        <v/>
      </c>
      <c r="CY13" t="str">
        <f t="shared" si="47"/>
        <v/>
      </c>
      <c r="CZ13" t="str">
        <f t="shared" si="48"/>
        <v/>
      </c>
      <c r="DA13" t="str">
        <f t="shared" si="49"/>
        <v/>
      </c>
      <c r="DB13" s="359" t="str">
        <f t="shared" si="50"/>
        <v/>
      </c>
      <c r="DC13" t="str">
        <f t="shared" si="51"/>
        <v/>
      </c>
      <c r="DD13" t="str">
        <f t="shared" si="52"/>
        <v/>
      </c>
      <c r="DE13" t="str">
        <f t="shared" si="53"/>
        <v/>
      </c>
      <c r="DF13" s="359" t="str">
        <f t="shared" si="54"/>
        <v/>
      </c>
      <c r="DG13" t="str">
        <f t="shared" si="55"/>
        <v/>
      </c>
      <c r="DH13" t="str">
        <f t="shared" si="56"/>
        <v/>
      </c>
      <c r="DI13" t="str">
        <f t="shared" si="57"/>
        <v>X</v>
      </c>
      <c r="DJ13" t="str">
        <f t="shared" si="58"/>
        <v>X</v>
      </c>
      <c r="DK13" s="359" t="str">
        <f t="shared" si="59"/>
        <v>X</v>
      </c>
      <c r="DL13" t="str">
        <f t="shared" si="60"/>
        <v>X</v>
      </c>
      <c r="DM13" t="str">
        <f t="shared" si="61"/>
        <v>X</v>
      </c>
      <c r="DN13" t="str">
        <f t="shared" si="62"/>
        <v>X</v>
      </c>
      <c r="DO13" s="359" t="str">
        <f t="shared" si="63"/>
        <v>X</v>
      </c>
      <c r="DP13" t="str">
        <f t="shared" si="64"/>
        <v>X</v>
      </c>
      <c r="DQ13" t="str">
        <f t="shared" si="65"/>
        <v>X</v>
      </c>
      <c r="DR13" t="str">
        <f t="shared" si="66"/>
        <v>X</v>
      </c>
      <c r="DS13" s="359" t="str">
        <f t="shared" si="67"/>
        <v>X</v>
      </c>
      <c r="DT13" t="str">
        <f t="shared" si="68"/>
        <v>X</v>
      </c>
      <c r="DU13" t="str">
        <f t="shared" si="69"/>
        <v>X</v>
      </c>
      <c r="DV13" t="str">
        <f t="shared" si="70"/>
        <v>X</v>
      </c>
      <c r="DW13" t="str">
        <f t="shared" si="71"/>
        <v/>
      </c>
      <c r="DX13" s="359" t="str">
        <f t="shared" si="72"/>
        <v/>
      </c>
      <c r="DY13" t="str">
        <f t="shared" si="73"/>
        <v/>
      </c>
      <c r="DZ13" t="str">
        <f t="shared" si="74"/>
        <v/>
      </c>
      <c r="EA13" t="str">
        <f t="shared" si="75"/>
        <v/>
      </c>
      <c r="EB13" s="359" t="str">
        <f t="shared" si="76"/>
        <v/>
      </c>
      <c r="EC13" t="str">
        <f t="shared" si="77"/>
        <v/>
      </c>
      <c r="ED13" t="str">
        <f t="shared" si="78"/>
        <v/>
      </c>
      <c r="EE13" t="str">
        <f t="shared" si="79"/>
        <v/>
      </c>
      <c r="EF13" t="str">
        <f t="shared" si="80"/>
        <v/>
      </c>
      <c r="EG13" s="359" t="str">
        <f t="shared" si="81"/>
        <v/>
      </c>
      <c r="EH13" t="str">
        <f t="shared" si="82"/>
        <v>Caladenia arrecta</v>
      </c>
      <c r="EJ13" t="str">
        <f t="shared" si="17"/>
        <v>Caladenia attingens</v>
      </c>
      <c r="EK13" s="100">
        <f t="shared" si="24"/>
        <v>0</v>
      </c>
      <c r="EL13" s="3">
        <f t="shared" si="18"/>
        <v>0</v>
      </c>
      <c r="EM13" s="3">
        <f t="shared" si="18"/>
        <v>0</v>
      </c>
      <c r="EN13" s="3">
        <f t="shared" si="18"/>
        <v>0</v>
      </c>
      <c r="EO13" s="3">
        <f t="shared" si="18"/>
        <v>0</v>
      </c>
      <c r="EP13" s="3">
        <f t="shared" si="18"/>
        <v>0</v>
      </c>
      <c r="EQ13" s="3">
        <f t="shared" si="18"/>
        <v>0</v>
      </c>
      <c r="ER13" s="3">
        <f t="shared" si="18"/>
        <v>1</v>
      </c>
      <c r="ES13" s="3">
        <f t="shared" si="18"/>
        <v>1</v>
      </c>
      <c r="ET13" s="3">
        <f t="shared" si="18"/>
        <v>1</v>
      </c>
      <c r="EU13" s="3">
        <f t="shared" si="18"/>
        <v>1</v>
      </c>
      <c r="EV13" s="24">
        <f t="shared" si="18"/>
        <v>0</v>
      </c>
      <c r="EW13" s="245">
        <f t="shared" si="25"/>
        <v>4</v>
      </c>
      <c r="EX13" s="262" t="str">
        <f t="shared" si="19"/>
        <v/>
      </c>
    </row>
    <row r="14" spans="1:154" ht="16.149999999999999" customHeight="1" x14ac:dyDescent="0.25">
      <c r="A14" s="493">
        <v>45</v>
      </c>
      <c r="B14" s="494" t="s">
        <v>1642</v>
      </c>
      <c r="C14" s="492" t="s">
        <v>7644</v>
      </c>
      <c r="D14" s="490">
        <v>45</v>
      </c>
      <c r="E14" s="489" t="s">
        <v>1579</v>
      </c>
      <c r="F14" s="597">
        <v>10</v>
      </c>
      <c r="G14" t="s">
        <v>4679</v>
      </c>
      <c r="H14" t="s">
        <v>7777</v>
      </c>
      <c r="I14" s="600">
        <f t="shared" si="28"/>
        <v>10</v>
      </c>
      <c r="J14" s="68">
        <f t="shared" si="2"/>
        <v>486</v>
      </c>
      <c r="K14" s="371" t="str">
        <f t="shared" si="3"/>
        <v>Caladenia attingens subsp. attingens</v>
      </c>
      <c r="L14" s="372">
        <v>486</v>
      </c>
      <c r="M14" s="371" t="s">
        <v>1526</v>
      </c>
      <c r="N14" s="76" t="s">
        <v>180</v>
      </c>
      <c r="O14" s="363" t="str">
        <f t="shared" si="4"/>
        <v>S</v>
      </c>
      <c r="P14" s="70" t="s">
        <v>1648</v>
      </c>
      <c r="Q14" s="405" t="s">
        <v>1649</v>
      </c>
      <c r="R14" s="365">
        <v>43008</v>
      </c>
      <c r="S14" s="365">
        <v>43040</v>
      </c>
      <c r="T14" s="603" t="s">
        <v>7894</v>
      </c>
      <c r="U14" s="603" t="s">
        <v>7894</v>
      </c>
      <c r="V14" s="603" t="s">
        <v>7894</v>
      </c>
      <c r="W14" s="603" t="s">
        <v>7894</v>
      </c>
      <c r="X14" s="603" t="s">
        <v>7894</v>
      </c>
      <c r="Y14" s="603" t="s">
        <v>7894</v>
      </c>
      <c r="Z14" s="603" t="s">
        <v>7894</v>
      </c>
      <c r="AA14" s="603" t="s">
        <v>7894</v>
      </c>
      <c r="AB14" s="603" t="s">
        <v>4828</v>
      </c>
      <c r="AC14" s="603" t="s">
        <v>4829</v>
      </c>
      <c r="AD14" s="603" t="s">
        <v>4830</v>
      </c>
      <c r="AE14" s="603" t="s">
        <v>7894</v>
      </c>
      <c r="AF14" s="605" t="s">
        <v>7902</v>
      </c>
      <c r="AG14" s="605" t="s">
        <v>7946</v>
      </c>
      <c r="AH14" s="366" t="s">
        <v>685</v>
      </c>
      <c r="AI14" s="363">
        <f t="shared" si="5"/>
        <v>6</v>
      </c>
      <c r="AJ14" s="363">
        <v>3</v>
      </c>
      <c r="AK14" s="413" t="str">
        <f t="shared" si="6"/>
        <v>Green Spider Orchids</v>
      </c>
      <c r="AL14" s="413" t="str">
        <f t="shared" si="7"/>
        <v>Caladenia falcata</v>
      </c>
      <c r="AM14" s="486" t="s">
        <v>45</v>
      </c>
      <c r="AS14" s="69">
        <f t="shared" si="8"/>
        <v>40</v>
      </c>
      <c r="AT14" s="69">
        <f t="shared" si="9"/>
        <v>44</v>
      </c>
      <c r="AU14" s="69">
        <f t="shared" si="10"/>
        <v>9</v>
      </c>
      <c r="AV14" s="69">
        <f t="shared" si="11"/>
        <v>11</v>
      </c>
      <c r="AW14" s="81"/>
      <c r="AX14" s="70" t="s">
        <v>1650</v>
      </c>
      <c r="AY14" s="364">
        <v>15332</v>
      </c>
      <c r="AZ14" s="264" t="s">
        <v>48</v>
      </c>
      <c r="BA14" s="238"/>
      <c r="BB14" s="237">
        <f t="shared" si="12"/>
        <v>21</v>
      </c>
      <c r="BC14" s="270">
        <f t="shared" si="0"/>
        <v>486</v>
      </c>
      <c r="BD14" t="str">
        <f t="shared" si="13"/>
        <v>Caladenia attingens subsp. attingens</v>
      </c>
      <c r="BE14" s="367" t="e">
        <f>COUNTIFS(#REF!,L14)</f>
        <v>#REF!</v>
      </c>
      <c r="BF14" s="374" t="str">
        <f t="shared" si="14"/>
        <v>y</v>
      </c>
      <c r="BG14" s="82"/>
      <c r="BH14" s="368" t="str">
        <f t="shared" si="15"/>
        <v>Dendrobium</v>
      </c>
      <c r="BI14" s="367" t="e">
        <f>COUNTIFS(#REF!,A14)</f>
        <v>#REF!</v>
      </c>
      <c r="BJ14" s="403"/>
      <c r="BL14" s="406" t="s">
        <v>203</v>
      </c>
      <c r="CE14" t="str">
        <f t="shared" si="20"/>
        <v>_See subspecies (Caladenia attingens)</v>
      </c>
      <c r="CF14" s="388" t="str">
        <f t="shared" si="21"/>
        <v>Caladenia attingens</v>
      </c>
      <c r="CG14" t="str">
        <f t="shared" si="29"/>
        <v/>
      </c>
      <c r="CH14" t="str">
        <f t="shared" si="30"/>
        <v/>
      </c>
      <c r="CI14" t="str">
        <f t="shared" si="31"/>
        <v/>
      </c>
      <c r="CJ14" t="str">
        <f t="shared" si="32"/>
        <v/>
      </c>
      <c r="CK14" s="359" t="str">
        <f t="shared" si="33"/>
        <v/>
      </c>
      <c r="CL14" t="str">
        <f t="shared" si="34"/>
        <v/>
      </c>
      <c r="CM14" t="str">
        <f t="shared" si="35"/>
        <v/>
      </c>
      <c r="CN14" t="str">
        <f t="shared" si="36"/>
        <v/>
      </c>
      <c r="CO14" s="359" t="str">
        <f t="shared" si="37"/>
        <v/>
      </c>
      <c r="CP14" t="str">
        <f t="shared" si="38"/>
        <v/>
      </c>
      <c r="CQ14" t="str">
        <f t="shared" si="39"/>
        <v/>
      </c>
      <c r="CR14" t="str">
        <f t="shared" si="40"/>
        <v/>
      </c>
      <c r="CS14" s="359" t="str">
        <f t="shared" si="41"/>
        <v/>
      </c>
      <c r="CT14" t="str">
        <f t="shared" si="42"/>
        <v/>
      </c>
      <c r="CU14" t="str">
        <f t="shared" si="43"/>
        <v/>
      </c>
      <c r="CV14" t="str">
        <f t="shared" si="44"/>
        <v/>
      </c>
      <c r="CW14" t="str">
        <f t="shared" si="45"/>
        <v/>
      </c>
      <c r="CX14" s="359" t="str">
        <f t="shared" si="46"/>
        <v/>
      </c>
      <c r="CY14" t="str">
        <f t="shared" si="47"/>
        <v/>
      </c>
      <c r="CZ14" t="str">
        <f t="shared" si="48"/>
        <v/>
      </c>
      <c r="DA14" t="str">
        <f t="shared" si="49"/>
        <v/>
      </c>
      <c r="DB14" s="359" t="str">
        <f t="shared" si="50"/>
        <v/>
      </c>
      <c r="DC14" t="str">
        <f t="shared" si="51"/>
        <v/>
      </c>
      <c r="DD14" t="str">
        <f t="shared" si="52"/>
        <v/>
      </c>
      <c r="DE14" t="str">
        <f t="shared" si="53"/>
        <v/>
      </c>
      <c r="DF14" s="359" t="str">
        <f t="shared" si="54"/>
        <v/>
      </c>
      <c r="DG14" t="str">
        <f t="shared" si="55"/>
        <v/>
      </c>
      <c r="DH14" t="str">
        <f t="shared" si="56"/>
        <v/>
      </c>
      <c r="DI14" t="str">
        <f t="shared" si="57"/>
        <v/>
      </c>
      <c r="DJ14" t="str">
        <f t="shared" si="58"/>
        <v/>
      </c>
      <c r="DK14" s="359" t="str">
        <f t="shared" si="59"/>
        <v/>
      </c>
      <c r="DL14" t="str">
        <f t="shared" si="60"/>
        <v/>
      </c>
      <c r="DM14" t="str">
        <f t="shared" si="61"/>
        <v/>
      </c>
      <c r="DN14" t="str">
        <f t="shared" si="62"/>
        <v/>
      </c>
      <c r="DO14" s="359" t="str">
        <f t="shared" si="63"/>
        <v/>
      </c>
      <c r="DP14" t="str">
        <f t="shared" si="64"/>
        <v>X</v>
      </c>
      <c r="DQ14" t="str">
        <f t="shared" si="65"/>
        <v>X</v>
      </c>
      <c r="DR14" t="str">
        <f t="shared" si="66"/>
        <v>X</v>
      </c>
      <c r="DS14" s="359" t="str">
        <f t="shared" si="67"/>
        <v>X</v>
      </c>
      <c r="DT14" t="str">
        <f t="shared" si="68"/>
        <v>X</v>
      </c>
      <c r="DU14" t="str">
        <f t="shared" si="69"/>
        <v>X</v>
      </c>
      <c r="DV14" t="str">
        <f t="shared" si="70"/>
        <v>X</v>
      </c>
      <c r="DW14" t="str">
        <f t="shared" si="71"/>
        <v>X</v>
      </c>
      <c r="DX14" s="359" t="str">
        <f t="shared" si="72"/>
        <v>X</v>
      </c>
      <c r="DY14" t="str">
        <f t="shared" si="73"/>
        <v/>
      </c>
      <c r="DZ14" t="str">
        <f t="shared" si="74"/>
        <v/>
      </c>
      <c r="EA14" t="str">
        <f t="shared" si="75"/>
        <v/>
      </c>
      <c r="EB14" s="359" t="str">
        <f t="shared" si="76"/>
        <v/>
      </c>
      <c r="EC14" t="str">
        <f t="shared" si="77"/>
        <v/>
      </c>
      <c r="ED14" t="str">
        <f t="shared" si="78"/>
        <v/>
      </c>
      <c r="EE14" t="str">
        <f t="shared" si="79"/>
        <v/>
      </c>
      <c r="EF14" t="str">
        <f t="shared" si="80"/>
        <v/>
      </c>
      <c r="EG14" s="359" t="str">
        <f t="shared" si="81"/>
        <v/>
      </c>
      <c r="EH14" t="str">
        <f t="shared" si="82"/>
        <v>Caladenia attingens</v>
      </c>
      <c r="EJ14" t="str">
        <f t="shared" si="17"/>
        <v>Caladenia attingens subsp. attingens</v>
      </c>
      <c r="EK14" s="100">
        <f t="shared" si="24"/>
        <v>0</v>
      </c>
      <c r="EL14" s="3">
        <f t="shared" si="18"/>
        <v>0</v>
      </c>
      <c r="EM14" s="3">
        <f t="shared" si="18"/>
        <v>0</v>
      </c>
      <c r="EN14" s="3">
        <f t="shared" si="18"/>
        <v>0</v>
      </c>
      <c r="EO14" s="3">
        <f t="shared" si="18"/>
        <v>0</v>
      </c>
      <c r="EP14" s="3">
        <f t="shared" si="18"/>
        <v>0</v>
      </c>
      <c r="EQ14" s="3">
        <f t="shared" si="18"/>
        <v>0</v>
      </c>
      <c r="ER14" s="3">
        <f t="shared" si="18"/>
        <v>0</v>
      </c>
      <c r="ES14" s="3">
        <f t="shared" si="18"/>
        <v>1</v>
      </c>
      <c r="ET14" s="3">
        <f t="shared" si="18"/>
        <v>1</v>
      </c>
      <c r="EU14" s="3">
        <f t="shared" si="18"/>
        <v>1</v>
      </c>
      <c r="EV14" s="24">
        <f t="shared" si="18"/>
        <v>0</v>
      </c>
      <c r="EW14" s="245">
        <f t="shared" si="25"/>
        <v>3</v>
      </c>
      <c r="EX14" s="262" t="str">
        <f t="shared" si="19"/>
        <v/>
      </c>
    </row>
    <row r="15" spans="1:154" ht="16.149999999999999" customHeight="1" x14ac:dyDescent="0.25">
      <c r="A15" s="493">
        <v>46</v>
      </c>
      <c r="B15" s="494" t="s">
        <v>1646</v>
      </c>
      <c r="C15" s="492" t="s">
        <v>1647</v>
      </c>
      <c r="D15" s="490">
        <v>46</v>
      </c>
      <c r="E15" s="489" t="s">
        <v>1579</v>
      </c>
      <c r="F15" s="597">
        <v>11</v>
      </c>
      <c r="G15" s="81" t="s">
        <v>4805</v>
      </c>
      <c r="H15" t="s">
        <v>7778</v>
      </c>
      <c r="I15" s="600">
        <f t="shared" si="28"/>
        <v>11</v>
      </c>
      <c r="J15" s="68">
        <f t="shared" si="2"/>
        <v>1211</v>
      </c>
      <c r="K15" s="371" t="str">
        <f t="shared" si="3"/>
        <v>Caladenia attingens subsp. effusa</v>
      </c>
      <c r="L15" s="372">
        <v>1211</v>
      </c>
      <c r="M15" s="371" t="s">
        <v>1526</v>
      </c>
      <c r="N15" s="76" t="s">
        <v>1096</v>
      </c>
      <c r="O15" s="363" t="str">
        <f t="shared" si="4"/>
        <v>S</v>
      </c>
      <c r="P15" s="70" t="s">
        <v>1655</v>
      </c>
      <c r="Q15" s="364" t="s">
        <v>1656</v>
      </c>
      <c r="R15" s="365">
        <v>42978</v>
      </c>
      <c r="S15" s="365">
        <v>43009</v>
      </c>
      <c r="T15" s="603" t="s">
        <v>7894</v>
      </c>
      <c r="U15" s="603" t="s">
        <v>7894</v>
      </c>
      <c r="V15" s="603" t="s">
        <v>7894</v>
      </c>
      <c r="W15" s="603" t="s">
        <v>7894</v>
      </c>
      <c r="X15" s="603" t="s">
        <v>7894</v>
      </c>
      <c r="Y15" s="603" t="s">
        <v>7894</v>
      </c>
      <c r="Z15" s="603" t="s">
        <v>7894</v>
      </c>
      <c r="AA15" s="603" t="s">
        <v>4827</v>
      </c>
      <c r="AB15" s="603" t="s">
        <v>4828</v>
      </c>
      <c r="AC15" s="603" t="s">
        <v>4829</v>
      </c>
      <c r="AD15" s="603" t="s">
        <v>7894</v>
      </c>
      <c r="AE15" s="603" t="s">
        <v>7894</v>
      </c>
      <c r="AF15" s="605" t="s">
        <v>7900</v>
      </c>
      <c r="AG15" s="605" t="s">
        <v>7944</v>
      </c>
      <c r="AH15" s="366" t="s">
        <v>685</v>
      </c>
      <c r="AI15" s="363">
        <f t="shared" si="5"/>
        <v>6</v>
      </c>
      <c r="AJ15" s="363">
        <v>3</v>
      </c>
      <c r="AK15" s="413" t="str">
        <f t="shared" si="6"/>
        <v>Green Spider Orchids</v>
      </c>
      <c r="AL15" s="413" t="str">
        <f t="shared" si="7"/>
        <v>Caladenia falcata</v>
      </c>
      <c r="AM15" s="486" t="s">
        <v>45</v>
      </c>
      <c r="AN15" s="70" t="s">
        <v>7704</v>
      </c>
      <c r="AS15" s="69">
        <f t="shared" si="8"/>
        <v>36</v>
      </c>
      <c r="AT15" s="69">
        <f t="shared" si="9"/>
        <v>40</v>
      </c>
      <c r="AU15" s="69">
        <f t="shared" si="10"/>
        <v>8</v>
      </c>
      <c r="AV15" s="69">
        <f t="shared" si="11"/>
        <v>10</v>
      </c>
      <c r="AW15" s="81"/>
      <c r="AX15" s="70" t="s">
        <v>1657</v>
      </c>
      <c r="AY15" s="364">
        <v>44896</v>
      </c>
      <c r="AZ15" s="264" t="s">
        <v>48</v>
      </c>
      <c r="BA15" s="238"/>
      <c r="BB15" s="237">
        <f t="shared" si="12"/>
        <v>21</v>
      </c>
      <c r="BC15" s="270">
        <f t="shared" si="0"/>
        <v>1211</v>
      </c>
      <c r="BD15" t="str">
        <f t="shared" si="13"/>
        <v>Caladenia attingens subsp. effusa</v>
      </c>
      <c r="BE15" s="367" t="e">
        <f>COUNTIFS(#REF!,L15)</f>
        <v>#REF!</v>
      </c>
      <c r="BF15" s="374" t="str">
        <f t="shared" si="14"/>
        <v>y</v>
      </c>
      <c r="BG15" s="82"/>
      <c r="BH15" s="368" t="str">
        <f t="shared" si="15"/>
        <v>Didymoplexis</v>
      </c>
      <c r="BI15" s="367" t="e">
        <f>COUNTIFS(#REF!,A15)</f>
        <v>#REF!</v>
      </c>
      <c r="BJ15" s="403"/>
      <c r="BL15" s="407" t="s">
        <v>415</v>
      </c>
      <c r="CE15" t="str">
        <f t="shared" si="20"/>
        <v>Forest Mantis Orchid (Caladenia attingens subsp. attingens)</v>
      </c>
      <c r="CF15" s="388" t="str">
        <f t="shared" si="21"/>
        <v>Caladenia attingens subsp. attingens</v>
      </c>
      <c r="CG15" t="str">
        <f t="shared" si="29"/>
        <v/>
      </c>
      <c r="CH15" t="str">
        <f t="shared" si="30"/>
        <v/>
      </c>
      <c r="CI15" t="str">
        <f t="shared" si="31"/>
        <v/>
      </c>
      <c r="CJ15" t="str">
        <f t="shared" si="32"/>
        <v/>
      </c>
      <c r="CK15" s="359" t="str">
        <f t="shared" si="33"/>
        <v/>
      </c>
      <c r="CL15" t="str">
        <f t="shared" si="34"/>
        <v/>
      </c>
      <c r="CM15" t="str">
        <f t="shared" si="35"/>
        <v/>
      </c>
      <c r="CN15" t="str">
        <f t="shared" si="36"/>
        <v/>
      </c>
      <c r="CO15" s="359" t="str">
        <f t="shared" si="37"/>
        <v/>
      </c>
      <c r="CP15" t="str">
        <f t="shared" si="38"/>
        <v/>
      </c>
      <c r="CQ15" t="str">
        <f t="shared" si="39"/>
        <v/>
      </c>
      <c r="CR15" t="str">
        <f t="shared" si="40"/>
        <v/>
      </c>
      <c r="CS15" s="359" t="str">
        <f t="shared" si="41"/>
        <v/>
      </c>
      <c r="CT15" t="str">
        <f t="shared" si="42"/>
        <v/>
      </c>
      <c r="CU15" t="str">
        <f t="shared" si="43"/>
        <v/>
      </c>
      <c r="CV15" t="str">
        <f t="shared" si="44"/>
        <v/>
      </c>
      <c r="CW15" t="str">
        <f t="shared" si="45"/>
        <v/>
      </c>
      <c r="CX15" s="359" t="str">
        <f t="shared" si="46"/>
        <v/>
      </c>
      <c r="CY15" t="str">
        <f t="shared" si="47"/>
        <v/>
      </c>
      <c r="CZ15" t="str">
        <f t="shared" si="48"/>
        <v/>
      </c>
      <c r="DA15" t="str">
        <f t="shared" si="49"/>
        <v/>
      </c>
      <c r="DB15" s="359" t="str">
        <f t="shared" si="50"/>
        <v/>
      </c>
      <c r="DC15" t="str">
        <f t="shared" si="51"/>
        <v/>
      </c>
      <c r="DD15" t="str">
        <f t="shared" si="52"/>
        <v/>
      </c>
      <c r="DE15" t="str">
        <f t="shared" si="53"/>
        <v/>
      </c>
      <c r="DF15" s="359" t="str">
        <f t="shared" si="54"/>
        <v/>
      </c>
      <c r="DG15" t="str">
        <f t="shared" si="55"/>
        <v/>
      </c>
      <c r="DH15" t="str">
        <f t="shared" si="56"/>
        <v/>
      </c>
      <c r="DI15" t="str">
        <f t="shared" si="57"/>
        <v/>
      </c>
      <c r="DJ15" t="str">
        <f t="shared" si="58"/>
        <v/>
      </c>
      <c r="DK15" s="359" t="str">
        <f t="shared" si="59"/>
        <v/>
      </c>
      <c r="DL15" t="str">
        <f t="shared" si="60"/>
        <v/>
      </c>
      <c r="DM15" t="str">
        <f t="shared" si="61"/>
        <v/>
      </c>
      <c r="DN15" t="str">
        <f t="shared" si="62"/>
        <v/>
      </c>
      <c r="DO15" s="359" t="str">
        <f t="shared" si="63"/>
        <v/>
      </c>
      <c r="DP15" t="str">
        <f t="shared" si="64"/>
        <v/>
      </c>
      <c r="DQ15" t="str">
        <f t="shared" si="65"/>
        <v/>
      </c>
      <c r="DR15" t="str">
        <f t="shared" si="66"/>
        <v/>
      </c>
      <c r="DS15" s="359" t="str">
        <f t="shared" si="67"/>
        <v/>
      </c>
      <c r="DT15" t="str">
        <f t="shared" si="68"/>
        <v>X</v>
      </c>
      <c r="DU15" t="str">
        <f t="shared" si="69"/>
        <v>X</v>
      </c>
      <c r="DV15" t="str">
        <f t="shared" si="70"/>
        <v>X</v>
      </c>
      <c r="DW15" t="str">
        <f t="shared" si="71"/>
        <v>X</v>
      </c>
      <c r="DX15" s="359" t="str">
        <f t="shared" si="72"/>
        <v>X</v>
      </c>
      <c r="DY15" t="str">
        <f t="shared" si="73"/>
        <v/>
      </c>
      <c r="DZ15" t="str">
        <f t="shared" si="74"/>
        <v/>
      </c>
      <c r="EA15" t="str">
        <f t="shared" si="75"/>
        <v/>
      </c>
      <c r="EB15" s="359" t="str">
        <f t="shared" si="76"/>
        <v/>
      </c>
      <c r="EC15" t="str">
        <f t="shared" si="77"/>
        <v/>
      </c>
      <c r="ED15" t="str">
        <f t="shared" si="78"/>
        <v/>
      </c>
      <c r="EE15" t="str">
        <f t="shared" si="79"/>
        <v/>
      </c>
      <c r="EF15" t="str">
        <f t="shared" si="80"/>
        <v/>
      </c>
      <c r="EG15" s="359" t="str">
        <f t="shared" si="81"/>
        <v/>
      </c>
      <c r="EH15" t="str">
        <f t="shared" si="82"/>
        <v>Caladenia attingens subsp. attingens</v>
      </c>
      <c r="EJ15" t="str">
        <f t="shared" si="17"/>
        <v>Caladenia attingens subsp. effusa</v>
      </c>
      <c r="EK15" s="100">
        <f t="shared" si="24"/>
        <v>0</v>
      </c>
      <c r="EL15" s="3">
        <f t="shared" si="18"/>
        <v>0</v>
      </c>
      <c r="EM15" s="3">
        <f t="shared" si="18"/>
        <v>0</v>
      </c>
      <c r="EN15" s="3">
        <f t="shared" si="18"/>
        <v>0</v>
      </c>
      <c r="EO15" s="3">
        <f t="shared" si="18"/>
        <v>0</v>
      </c>
      <c r="EP15" s="3">
        <f t="shared" si="18"/>
        <v>0</v>
      </c>
      <c r="EQ15" s="3">
        <f t="shared" si="18"/>
        <v>0</v>
      </c>
      <c r="ER15" s="3">
        <f t="shared" si="18"/>
        <v>1</v>
      </c>
      <c r="ES15" s="3">
        <f t="shared" si="18"/>
        <v>1</v>
      </c>
      <c r="ET15" s="3">
        <f t="shared" si="18"/>
        <v>1</v>
      </c>
      <c r="EU15" s="3">
        <f t="shared" si="18"/>
        <v>0</v>
      </c>
      <c r="EV15" s="24">
        <f t="shared" si="18"/>
        <v>0</v>
      </c>
      <c r="EW15" s="245">
        <f t="shared" si="25"/>
        <v>3</v>
      </c>
      <c r="EX15" s="262" t="str">
        <f t="shared" si="19"/>
        <v/>
      </c>
    </row>
    <row r="16" spans="1:154" ht="16.149999999999999" customHeight="1" x14ac:dyDescent="0.25">
      <c r="A16" s="493">
        <v>26</v>
      </c>
      <c r="B16" s="494" t="s">
        <v>1653</v>
      </c>
      <c r="C16" s="492" t="s">
        <v>1654</v>
      </c>
      <c r="D16" s="490">
        <v>26</v>
      </c>
      <c r="E16" s="489" t="s">
        <v>1579</v>
      </c>
      <c r="F16" s="597">
        <v>12</v>
      </c>
      <c r="G16" s="81" t="s">
        <v>7758</v>
      </c>
      <c r="H16" t="s">
        <v>7808</v>
      </c>
      <c r="I16" s="600">
        <f t="shared" si="28"/>
        <v>12</v>
      </c>
      <c r="J16" s="68">
        <f t="shared" si="2"/>
        <v>487</v>
      </c>
      <c r="K16" s="371" t="str">
        <f t="shared" si="3"/>
        <v>Caladenia attingens subsp. gracillima</v>
      </c>
      <c r="L16" s="372">
        <v>487</v>
      </c>
      <c r="M16" s="371" t="s">
        <v>1526</v>
      </c>
      <c r="N16" s="76" t="s">
        <v>247</v>
      </c>
      <c r="O16" s="363" t="str">
        <f t="shared" si="4"/>
        <v>S</v>
      </c>
      <c r="P16" s="70" t="s">
        <v>1661</v>
      </c>
      <c r="Q16" s="364" t="s">
        <v>1662</v>
      </c>
      <c r="R16" s="365">
        <v>42978</v>
      </c>
      <c r="S16" s="365">
        <v>43009</v>
      </c>
      <c r="T16" s="603" t="s">
        <v>7894</v>
      </c>
      <c r="U16" s="603" t="s">
        <v>7894</v>
      </c>
      <c r="V16" s="603" t="s">
        <v>7894</v>
      </c>
      <c r="W16" s="603" t="s">
        <v>7894</v>
      </c>
      <c r="X16" s="603" t="s">
        <v>7894</v>
      </c>
      <c r="Y16" s="603" t="s">
        <v>7894</v>
      </c>
      <c r="Z16" s="603" t="s">
        <v>7894</v>
      </c>
      <c r="AA16" s="603" t="s">
        <v>4827</v>
      </c>
      <c r="AB16" s="603" t="s">
        <v>4828</v>
      </c>
      <c r="AC16" s="603" t="s">
        <v>4829</v>
      </c>
      <c r="AD16" s="603" t="s">
        <v>7894</v>
      </c>
      <c r="AE16" s="603" t="s">
        <v>7894</v>
      </c>
      <c r="AF16" s="605" t="s">
        <v>7900</v>
      </c>
      <c r="AG16" s="605" t="s">
        <v>7944</v>
      </c>
      <c r="AH16" s="366" t="s">
        <v>685</v>
      </c>
      <c r="AI16" s="363">
        <f t="shared" si="5"/>
        <v>6</v>
      </c>
      <c r="AJ16" s="363">
        <v>3</v>
      </c>
      <c r="AK16" s="413" t="str">
        <f t="shared" si="6"/>
        <v>Green Spider Orchids</v>
      </c>
      <c r="AL16" s="413" t="str">
        <f t="shared" si="7"/>
        <v>Caladenia falcata</v>
      </c>
      <c r="AM16" s="486" t="s">
        <v>45</v>
      </c>
      <c r="AS16" s="69">
        <f t="shared" si="8"/>
        <v>36</v>
      </c>
      <c r="AT16" s="69">
        <f t="shared" si="9"/>
        <v>40</v>
      </c>
      <c r="AU16" s="69">
        <f t="shared" si="10"/>
        <v>8</v>
      </c>
      <c r="AV16" s="69">
        <f t="shared" si="11"/>
        <v>10</v>
      </c>
      <c r="AW16" s="81"/>
      <c r="AX16" s="70" t="s">
        <v>1663</v>
      </c>
      <c r="AY16" s="364">
        <v>15333</v>
      </c>
      <c r="AZ16" s="264" t="s">
        <v>48</v>
      </c>
      <c r="BA16" s="238"/>
      <c r="BB16" s="237">
        <f t="shared" si="12"/>
        <v>21</v>
      </c>
      <c r="BC16" s="270">
        <f t="shared" si="0"/>
        <v>487</v>
      </c>
      <c r="BD16" t="str">
        <f t="shared" si="13"/>
        <v>Caladenia attingens subsp. gracillima</v>
      </c>
      <c r="BE16" s="367" t="e">
        <f>COUNTIFS(#REF!,L16)</f>
        <v>#REF!</v>
      </c>
      <c r="BF16" s="374" t="str">
        <f t="shared" si="14"/>
        <v>y</v>
      </c>
      <c r="BG16" s="82"/>
      <c r="BH16" s="368" t="str">
        <f t="shared" si="15"/>
        <v>Dipodium</v>
      </c>
      <c r="BI16" s="367" t="e">
        <f>COUNTIFS(#REF!,A16)</f>
        <v>#REF!</v>
      </c>
      <c r="BJ16" s="403"/>
      <c r="BL16" s="407" t="s">
        <v>1667</v>
      </c>
      <c r="BM16" s="611" t="s">
        <v>1668</v>
      </c>
      <c r="BN16" s="26"/>
      <c r="BO16" s="612" t="s">
        <v>1669</v>
      </c>
      <c r="BP16" s="26"/>
      <c r="BQ16" s="26"/>
      <c r="BR16" s="612" t="s">
        <v>1670</v>
      </c>
      <c r="BS16" s="26"/>
      <c r="BT16" s="26"/>
      <c r="BU16" s="612" t="s">
        <v>1671</v>
      </c>
      <c r="BV16" s="26"/>
      <c r="BW16" s="26"/>
      <c r="BX16" s="612" t="s">
        <v>1672</v>
      </c>
      <c r="BY16" t="s">
        <v>1673</v>
      </c>
      <c r="CE16" t="str">
        <f t="shared" si="20"/>
        <v>Granite Mantis Orchid (Caladenia attingens subsp. effusa)</v>
      </c>
      <c r="CF16" s="388" t="str">
        <f t="shared" si="21"/>
        <v>Caladenia attingens subsp. effusa</v>
      </c>
      <c r="CG16" t="str">
        <f t="shared" si="29"/>
        <v/>
      </c>
      <c r="CH16" t="str">
        <f t="shared" si="30"/>
        <v/>
      </c>
      <c r="CI16" t="str">
        <f t="shared" si="31"/>
        <v/>
      </c>
      <c r="CJ16" t="str">
        <f t="shared" si="32"/>
        <v/>
      </c>
      <c r="CK16" s="359" t="str">
        <f t="shared" si="33"/>
        <v/>
      </c>
      <c r="CL16" t="str">
        <f t="shared" si="34"/>
        <v/>
      </c>
      <c r="CM16" t="str">
        <f t="shared" si="35"/>
        <v/>
      </c>
      <c r="CN16" t="str">
        <f t="shared" si="36"/>
        <v/>
      </c>
      <c r="CO16" s="359" t="str">
        <f t="shared" si="37"/>
        <v/>
      </c>
      <c r="CP16" t="str">
        <f t="shared" si="38"/>
        <v/>
      </c>
      <c r="CQ16" t="str">
        <f t="shared" si="39"/>
        <v/>
      </c>
      <c r="CR16" t="str">
        <f t="shared" si="40"/>
        <v/>
      </c>
      <c r="CS16" s="359" t="str">
        <f t="shared" si="41"/>
        <v/>
      </c>
      <c r="CT16" t="str">
        <f t="shared" si="42"/>
        <v/>
      </c>
      <c r="CU16" t="str">
        <f t="shared" si="43"/>
        <v/>
      </c>
      <c r="CV16" t="str">
        <f t="shared" si="44"/>
        <v/>
      </c>
      <c r="CW16" t="str">
        <f t="shared" si="45"/>
        <v/>
      </c>
      <c r="CX16" s="359" t="str">
        <f t="shared" si="46"/>
        <v/>
      </c>
      <c r="CY16" t="str">
        <f t="shared" si="47"/>
        <v/>
      </c>
      <c r="CZ16" t="str">
        <f t="shared" si="48"/>
        <v/>
      </c>
      <c r="DA16" t="str">
        <f t="shared" si="49"/>
        <v/>
      </c>
      <c r="DB16" s="359" t="str">
        <f t="shared" si="50"/>
        <v/>
      </c>
      <c r="DC16" t="str">
        <f t="shared" si="51"/>
        <v/>
      </c>
      <c r="DD16" t="str">
        <f t="shared" si="52"/>
        <v/>
      </c>
      <c r="DE16" t="str">
        <f t="shared" si="53"/>
        <v/>
      </c>
      <c r="DF16" s="359" t="str">
        <f t="shared" si="54"/>
        <v/>
      </c>
      <c r="DG16" t="str">
        <f t="shared" si="55"/>
        <v/>
      </c>
      <c r="DH16" t="str">
        <f t="shared" si="56"/>
        <v/>
      </c>
      <c r="DI16" t="str">
        <f t="shared" si="57"/>
        <v/>
      </c>
      <c r="DJ16" t="str">
        <f t="shared" si="58"/>
        <v/>
      </c>
      <c r="DK16" s="359" t="str">
        <f t="shared" si="59"/>
        <v/>
      </c>
      <c r="DL16" t="str">
        <f t="shared" si="60"/>
        <v/>
      </c>
      <c r="DM16" t="str">
        <f t="shared" si="61"/>
        <v/>
      </c>
      <c r="DN16" t="str">
        <f t="shared" si="62"/>
        <v/>
      </c>
      <c r="DO16" s="359" t="str">
        <f t="shared" si="63"/>
        <v/>
      </c>
      <c r="DP16" t="str">
        <f t="shared" si="64"/>
        <v>X</v>
      </c>
      <c r="DQ16" t="str">
        <f t="shared" si="65"/>
        <v>X</v>
      </c>
      <c r="DR16" t="str">
        <f t="shared" si="66"/>
        <v>X</v>
      </c>
      <c r="DS16" s="359" t="str">
        <f t="shared" si="67"/>
        <v>X</v>
      </c>
      <c r="DT16" t="str">
        <f t="shared" si="68"/>
        <v>X</v>
      </c>
      <c r="DU16" t="str">
        <f t="shared" si="69"/>
        <v/>
      </c>
      <c r="DV16" t="str">
        <f t="shared" si="70"/>
        <v/>
      </c>
      <c r="DW16" t="str">
        <f t="shared" si="71"/>
        <v/>
      </c>
      <c r="DX16" s="359" t="str">
        <f t="shared" si="72"/>
        <v/>
      </c>
      <c r="DY16" t="str">
        <f t="shared" si="73"/>
        <v/>
      </c>
      <c r="DZ16" t="str">
        <f t="shared" si="74"/>
        <v/>
      </c>
      <c r="EA16" t="str">
        <f t="shared" si="75"/>
        <v/>
      </c>
      <c r="EB16" s="359" t="str">
        <f t="shared" si="76"/>
        <v/>
      </c>
      <c r="EC16" t="str">
        <f t="shared" si="77"/>
        <v/>
      </c>
      <c r="ED16" t="str">
        <f t="shared" si="78"/>
        <v/>
      </c>
      <c r="EE16" t="str">
        <f t="shared" si="79"/>
        <v/>
      </c>
      <c r="EF16" t="str">
        <f t="shared" si="80"/>
        <v/>
      </c>
      <c r="EG16" s="359" t="str">
        <f t="shared" si="81"/>
        <v/>
      </c>
      <c r="EH16" t="str">
        <f t="shared" si="82"/>
        <v>Caladenia attingens subsp. effusa</v>
      </c>
      <c r="EJ16" t="str">
        <f t="shared" si="17"/>
        <v>Caladenia attingens subsp. gracillima</v>
      </c>
      <c r="EK16" s="100">
        <f t="shared" si="24"/>
        <v>0</v>
      </c>
      <c r="EL16" s="3">
        <f t="shared" si="18"/>
        <v>0</v>
      </c>
      <c r="EM16" s="3">
        <f t="shared" si="18"/>
        <v>0</v>
      </c>
      <c r="EN16" s="3">
        <f t="shared" si="18"/>
        <v>0</v>
      </c>
      <c r="EO16" s="3">
        <f t="shared" si="18"/>
        <v>0</v>
      </c>
      <c r="EP16" s="3">
        <f t="shared" si="18"/>
        <v>0</v>
      </c>
      <c r="EQ16" s="3">
        <f t="shared" si="18"/>
        <v>0</v>
      </c>
      <c r="ER16" s="3">
        <f t="shared" si="18"/>
        <v>1</v>
      </c>
      <c r="ES16" s="3">
        <f t="shared" si="18"/>
        <v>1</v>
      </c>
      <c r="ET16" s="3">
        <f t="shared" si="18"/>
        <v>1</v>
      </c>
      <c r="EU16" s="3">
        <f t="shared" si="18"/>
        <v>0</v>
      </c>
      <c r="EV16" s="24">
        <f t="shared" si="18"/>
        <v>0</v>
      </c>
      <c r="EW16" s="245">
        <f t="shared" si="25"/>
        <v>3</v>
      </c>
      <c r="EX16" s="262" t="str">
        <f t="shared" si="19"/>
        <v/>
      </c>
    </row>
    <row r="17" spans="1:154" ht="16.149999999999999" customHeight="1" thickBot="1" x14ac:dyDescent="0.3">
      <c r="A17" s="493">
        <v>37</v>
      </c>
      <c r="B17" s="494" t="s">
        <v>1658</v>
      </c>
      <c r="C17" s="492" t="s">
        <v>1659</v>
      </c>
      <c r="D17" s="490">
        <v>37</v>
      </c>
      <c r="E17" s="489" t="s">
        <v>1660</v>
      </c>
      <c r="F17" s="597">
        <v>13</v>
      </c>
      <c r="G17" t="s">
        <v>4608</v>
      </c>
      <c r="H17" t="s">
        <v>7779</v>
      </c>
      <c r="I17" s="600">
        <f t="shared" si="28"/>
        <v>13</v>
      </c>
      <c r="J17" s="68">
        <f t="shared" si="2"/>
        <v>1032</v>
      </c>
      <c r="K17" s="371" t="str">
        <f t="shared" si="3"/>
        <v>Caladenia attingens x infundibularis</v>
      </c>
      <c r="L17" s="372">
        <v>1032</v>
      </c>
      <c r="M17" s="371" t="s">
        <v>1526</v>
      </c>
      <c r="N17" s="76" t="s">
        <v>1665</v>
      </c>
      <c r="O17" s="363" t="str">
        <f t="shared" si="4"/>
        <v>S</v>
      </c>
      <c r="P17" s="144" t="s">
        <v>1635</v>
      </c>
      <c r="Q17" s="364" t="s">
        <v>1055</v>
      </c>
      <c r="R17" s="365" t="s">
        <v>685</v>
      </c>
      <c r="S17" s="365" t="s">
        <v>685</v>
      </c>
      <c r="T17" s="603" t="s">
        <v>7894</v>
      </c>
      <c r="U17" s="603" t="s">
        <v>7894</v>
      </c>
      <c r="V17" s="603" t="s">
        <v>7894</v>
      </c>
      <c r="W17" s="603" t="s">
        <v>7894</v>
      </c>
      <c r="X17" s="603" t="s">
        <v>7894</v>
      </c>
      <c r="Y17" s="603" t="s">
        <v>7894</v>
      </c>
      <c r="Z17" s="603" t="s">
        <v>7894</v>
      </c>
      <c r="AA17" s="603" t="s">
        <v>7894</v>
      </c>
      <c r="AB17" s="603" t="s">
        <v>7894</v>
      </c>
      <c r="AC17" s="603" t="s">
        <v>7894</v>
      </c>
      <c r="AD17" s="603" t="s">
        <v>7894</v>
      </c>
      <c r="AE17" s="603" t="s">
        <v>7894</v>
      </c>
      <c r="AF17" s="605" t="s">
        <v>48</v>
      </c>
      <c r="AG17" s="605" t="s">
        <v>48</v>
      </c>
      <c r="AH17" s="366" t="s">
        <v>685</v>
      </c>
      <c r="AI17" s="363">
        <f t="shared" si="5"/>
        <v>6</v>
      </c>
      <c r="AJ17" s="363">
        <v>0</v>
      </c>
      <c r="AK17" s="413" t="str">
        <f t="shared" si="6"/>
        <v>None</v>
      </c>
      <c r="AL17" s="413" t="str">
        <f t="shared" si="7"/>
        <v>None</v>
      </c>
      <c r="AM17" s="486" t="s">
        <v>7612</v>
      </c>
      <c r="AS17" s="69">
        <f t="shared" si="8"/>
        <v>0</v>
      </c>
      <c r="AT17" s="69">
        <f t="shared" si="9"/>
        <v>0</v>
      </c>
      <c r="AU17" s="69">
        <f t="shared" si="10"/>
        <v>0</v>
      </c>
      <c r="AV17" s="69">
        <f t="shared" si="11"/>
        <v>0</v>
      </c>
      <c r="AW17" s="81"/>
      <c r="AX17" s="70" t="s">
        <v>1666</v>
      </c>
      <c r="AY17" s="364" t="e">
        <v>#N/A</v>
      </c>
      <c r="AZ17" s="264" t="s">
        <v>48</v>
      </c>
      <c r="BA17" s="238"/>
      <c r="BB17" s="237" t="str">
        <f t="shared" si="12"/>
        <v/>
      </c>
      <c r="BC17" s="270">
        <f t="shared" si="0"/>
        <v>1032</v>
      </c>
      <c r="BD17" t="str">
        <f t="shared" si="13"/>
        <v>Caladenia attingens x infundibularis</v>
      </c>
      <c r="BE17" s="367" t="e">
        <f>COUNTIFS(#REF!,L17)</f>
        <v>#REF!</v>
      </c>
      <c r="BF17" s="374" t="str">
        <f t="shared" si="14"/>
        <v>n</v>
      </c>
      <c r="BG17" s="82"/>
      <c r="BH17" s="368" t="str">
        <f t="shared" si="15"/>
        <v>Disa</v>
      </c>
      <c r="BI17" s="367" t="e">
        <f>COUNTIFS(#REF!,A17)</f>
        <v>#REF!</v>
      </c>
      <c r="BJ17" s="403"/>
      <c r="BL17" s="408" t="s">
        <v>127</v>
      </c>
      <c r="BM17" s="611"/>
      <c r="BO17" s="612"/>
      <c r="BR17" s="612"/>
      <c r="BU17" s="612"/>
      <c r="BX17" s="612"/>
      <c r="BY17" t="s">
        <v>1678</v>
      </c>
      <c r="CE17" t="str">
        <f t="shared" si="20"/>
        <v>Small Mantis Orchid (Caladenia attingens subsp. gracillima)</v>
      </c>
      <c r="CF17" s="388" t="str">
        <f t="shared" si="21"/>
        <v>Caladenia attingens subsp. gracillima</v>
      </c>
      <c r="CG17" t="str">
        <f t="shared" si="29"/>
        <v/>
      </c>
      <c r="CH17" t="str">
        <f t="shared" si="30"/>
        <v/>
      </c>
      <c r="CI17" t="str">
        <f t="shared" si="31"/>
        <v/>
      </c>
      <c r="CJ17" t="str">
        <f t="shared" si="32"/>
        <v/>
      </c>
      <c r="CK17" s="359" t="str">
        <f t="shared" si="33"/>
        <v/>
      </c>
      <c r="CL17" t="str">
        <f t="shared" si="34"/>
        <v/>
      </c>
      <c r="CM17" t="str">
        <f t="shared" si="35"/>
        <v/>
      </c>
      <c r="CN17" t="str">
        <f t="shared" si="36"/>
        <v/>
      </c>
      <c r="CO17" s="359" t="str">
        <f t="shared" si="37"/>
        <v/>
      </c>
      <c r="CP17" t="str">
        <f t="shared" si="38"/>
        <v/>
      </c>
      <c r="CQ17" t="str">
        <f t="shared" si="39"/>
        <v/>
      </c>
      <c r="CR17" t="str">
        <f t="shared" si="40"/>
        <v/>
      </c>
      <c r="CS17" s="359" t="str">
        <f t="shared" si="41"/>
        <v/>
      </c>
      <c r="CT17" t="str">
        <f t="shared" si="42"/>
        <v/>
      </c>
      <c r="CU17" t="str">
        <f t="shared" si="43"/>
        <v/>
      </c>
      <c r="CV17" t="str">
        <f t="shared" si="44"/>
        <v/>
      </c>
      <c r="CW17" t="str">
        <f t="shared" si="45"/>
        <v/>
      </c>
      <c r="CX17" s="359" t="str">
        <f t="shared" si="46"/>
        <v/>
      </c>
      <c r="CY17" t="str">
        <f t="shared" si="47"/>
        <v/>
      </c>
      <c r="CZ17" t="str">
        <f t="shared" si="48"/>
        <v/>
      </c>
      <c r="DA17" t="str">
        <f t="shared" si="49"/>
        <v/>
      </c>
      <c r="DB17" s="359" t="str">
        <f t="shared" si="50"/>
        <v/>
      </c>
      <c r="DC17" t="str">
        <f t="shared" si="51"/>
        <v/>
      </c>
      <c r="DD17" t="str">
        <f t="shared" si="52"/>
        <v/>
      </c>
      <c r="DE17" t="str">
        <f t="shared" si="53"/>
        <v/>
      </c>
      <c r="DF17" s="359" t="str">
        <f t="shared" si="54"/>
        <v/>
      </c>
      <c r="DG17" t="str">
        <f t="shared" si="55"/>
        <v/>
      </c>
      <c r="DH17" t="str">
        <f t="shared" si="56"/>
        <v/>
      </c>
      <c r="DI17" t="str">
        <f t="shared" si="57"/>
        <v/>
      </c>
      <c r="DJ17" t="str">
        <f t="shared" si="58"/>
        <v/>
      </c>
      <c r="DK17" s="359" t="str">
        <f t="shared" si="59"/>
        <v/>
      </c>
      <c r="DL17" t="str">
        <f t="shared" si="60"/>
        <v/>
      </c>
      <c r="DM17" t="str">
        <f t="shared" si="61"/>
        <v/>
      </c>
      <c r="DN17" t="str">
        <f t="shared" si="62"/>
        <v/>
      </c>
      <c r="DO17" s="359" t="str">
        <f t="shared" si="63"/>
        <v/>
      </c>
      <c r="DP17" t="str">
        <f t="shared" si="64"/>
        <v>X</v>
      </c>
      <c r="DQ17" t="str">
        <f t="shared" si="65"/>
        <v>X</v>
      </c>
      <c r="DR17" t="str">
        <f t="shared" si="66"/>
        <v>X</v>
      </c>
      <c r="DS17" s="359" t="str">
        <f t="shared" si="67"/>
        <v>X</v>
      </c>
      <c r="DT17" t="str">
        <f t="shared" si="68"/>
        <v>X</v>
      </c>
      <c r="DU17" t="str">
        <f t="shared" si="69"/>
        <v/>
      </c>
      <c r="DV17" t="str">
        <f t="shared" si="70"/>
        <v/>
      </c>
      <c r="DW17" t="str">
        <f t="shared" si="71"/>
        <v/>
      </c>
      <c r="DX17" s="359" t="str">
        <f t="shared" si="72"/>
        <v/>
      </c>
      <c r="DY17" t="str">
        <f t="shared" si="73"/>
        <v/>
      </c>
      <c r="DZ17" t="str">
        <f t="shared" si="74"/>
        <v/>
      </c>
      <c r="EA17" t="str">
        <f t="shared" si="75"/>
        <v/>
      </c>
      <c r="EB17" s="359" t="str">
        <f t="shared" si="76"/>
        <v/>
      </c>
      <c r="EC17" t="str">
        <f t="shared" si="77"/>
        <v/>
      </c>
      <c r="ED17" t="str">
        <f t="shared" si="78"/>
        <v/>
      </c>
      <c r="EE17" t="str">
        <f t="shared" si="79"/>
        <v/>
      </c>
      <c r="EF17" t="str">
        <f t="shared" si="80"/>
        <v/>
      </c>
      <c r="EG17" s="359" t="str">
        <f t="shared" si="81"/>
        <v/>
      </c>
      <c r="EH17" t="str">
        <f t="shared" si="82"/>
        <v>Caladenia attingens subsp. gracillima</v>
      </c>
      <c r="EJ17" t="str">
        <f t="shared" si="17"/>
        <v>Caladenia attingens x infundibularis</v>
      </c>
      <c r="EK17" s="100">
        <f t="shared" si="24"/>
        <v>0</v>
      </c>
      <c r="EL17" s="3">
        <f t="shared" si="18"/>
        <v>0</v>
      </c>
      <c r="EM17" s="3">
        <f t="shared" si="18"/>
        <v>0</v>
      </c>
      <c r="EN17" s="3">
        <f t="shared" si="18"/>
        <v>0</v>
      </c>
      <c r="EO17" s="3">
        <f t="shared" si="18"/>
        <v>0</v>
      </c>
      <c r="EP17" s="3">
        <f t="shared" si="18"/>
        <v>0</v>
      </c>
      <c r="EQ17" s="3">
        <f t="shared" si="18"/>
        <v>0</v>
      </c>
      <c r="ER17" s="3">
        <f t="shared" si="18"/>
        <v>0</v>
      </c>
      <c r="ES17" s="3">
        <f t="shared" si="18"/>
        <v>0</v>
      </c>
      <c r="ET17" s="3">
        <f t="shared" si="18"/>
        <v>0</v>
      </c>
      <c r="EU17" s="3">
        <f t="shared" si="18"/>
        <v>0</v>
      </c>
      <c r="EV17" s="24">
        <f t="shared" si="18"/>
        <v>0</v>
      </c>
      <c r="EW17" s="581">
        <f t="shared" si="25"/>
        <v>0</v>
      </c>
      <c r="EX17" s="262" t="str">
        <f t="shared" si="19"/>
        <v/>
      </c>
    </row>
    <row r="18" spans="1:154" ht="16.149999999999999" customHeight="1" thickBot="1" x14ac:dyDescent="0.3">
      <c r="A18" s="493">
        <v>22</v>
      </c>
      <c r="B18" s="494" t="s">
        <v>1539</v>
      </c>
      <c r="C18" s="492" t="s">
        <v>1664</v>
      </c>
      <c r="D18" s="490">
        <v>22</v>
      </c>
      <c r="E18" s="489" t="s">
        <v>1586</v>
      </c>
      <c r="F18" s="597">
        <v>14</v>
      </c>
      <c r="G18" t="s">
        <v>4613</v>
      </c>
      <c r="H18" t="s">
        <v>7780</v>
      </c>
      <c r="I18" s="600">
        <f t="shared" si="28"/>
        <v>14</v>
      </c>
      <c r="J18" s="68">
        <f t="shared" si="2"/>
        <v>1033</v>
      </c>
      <c r="K18" s="371" t="str">
        <f t="shared" si="3"/>
        <v>Caladenia attingens x longicauda</v>
      </c>
      <c r="L18" s="372">
        <v>1033</v>
      </c>
      <c r="M18" s="371" t="s">
        <v>1526</v>
      </c>
      <c r="N18" s="76" t="s">
        <v>1676</v>
      </c>
      <c r="O18" s="363" t="str">
        <f t="shared" si="4"/>
        <v>S</v>
      </c>
      <c r="P18" s="144" t="s">
        <v>1635</v>
      </c>
      <c r="Q18" s="364" t="s">
        <v>1055</v>
      </c>
      <c r="R18" s="365" t="s">
        <v>685</v>
      </c>
      <c r="S18" s="365" t="s">
        <v>685</v>
      </c>
      <c r="T18" s="603" t="s">
        <v>7894</v>
      </c>
      <c r="U18" s="603" t="s">
        <v>7894</v>
      </c>
      <c r="V18" s="603" t="s">
        <v>7894</v>
      </c>
      <c r="W18" s="603" t="s">
        <v>7894</v>
      </c>
      <c r="X18" s="603" t="s">
        <v>7894</v>
      </c>
      <c r="Y18" s="603" t="s">
        <v>7894</v>
      </c>
      <c r="Z18" s="603" t="s">
        <v>7894</v>
      </c>
      <c r="AA18" s="603" t="s">
        <v>7894</v>
      </c>
      <c r="AB18" s="603" t="s">
        <v>7894</v>
      </c>
      <c r="AC18" s="603" t="s">
        <v>7894</v>
      </c>
      <c r="AD18" s="603" t="s">
        <v>7894</v>
      </c>
      <c r="AE18" s="603" t="s">
        <v>7894</v>
      </c>
      <c r="AF18" s="605" t="s">
        <v>48</v>
      </c>
      <c r="AG18" s="605" t="s">
        <v>48</v>
      </c>
      <c r="AH18" s="366" t="s">
        <v>685</v>
      </c>
      <c r="AI18" s="363">
        <f t="shared" si="5"/>
        <v>6</v>
      </c>
      <c r="AJ18" s="363">
        <v>0</v>
      </c>
      <c r="AK18" s="413" t="str">
        <f t="shared" si="6"/>
        <v>None</v>
      </c>
      <c r="AL18" s="413" t="str">
        <f t="shared" si="7"/>
        <v>None</v>
      </c>
      <c r="AM18" s="486" t="s">
        <v>7612</v>
      </c>
      <c r="AS18" s="69">
        <f t="shared" si="8"/>
        <v>0</v>
      </c>
      <c r="AT18" s="69">
        <f t="shared" si="9"/>
        <v>0</v>
      </c>
      <c r="AU18" s="69">
        <f t="shared" si="10"/>
        <v>0</v>
      </c>
      <c r="AV18" s="69">
        <f t="shared" si="11"/>
        <v>0</v>
      </c>
      <c r="AW18" s="81"/>
      <c r="AX18" s="70" t="s">
        <v>1677</v>
      </c>
      <c r="AY18" s="364" t="e">
        <v>#N/A</v>
      </c>
      <c r="AZ18" s="264" t="s">
        <v>48</v>
      </c>
      <c r="BA18" s="238"/>
      <c r="BB18" s="237" t="str">
        <f t="shared" si="12"/>
        <v/>
      </c>
      <c r="BC18" s="270">
        <f t="shared" si="0"/>
        <v>1033</v>
      </c>
      <c r="BD18" t="str">
        <f t="shared" si="13"/>
        <v>Caladenia attingens x longicauda</v>
      </c>
      <c r="BE18" s="367" t="e">
        <f>COUNTIFS(#REF!,L18)</f>
        <v>#REF!</v>
      </c>
      <c r="BF18" s="374" t="str">
        <f t="shared" si="14"/>
        <v>n</v>
      </c>
      <c r="BG18" s="82"/>
      <c r="BH18" s="368" t="str">
        <f t="shared" si="15"/>
        <v>Diuris</v>
      </c>
      <c r="BI18" s="367" t="e">
        <f>COUNTIFS(#REF!,A18)</f>
        <v>#REF!</v>
      </c>
      <c r="BJ18" s="403"/>
      <c r="BL18" s="409" t="s">
        <v>53</v>
      </c>
      <c r="BM18" s="611"/>
      <c r="BO18" s="612"/>
      <c r="BR18" s="612"/>
      <c r="BU18" s="612"/>
      <c r="BX18" s="612"/>
      <c r="BY18" t="s">
        <v>1684</v>
      </c>
      <c r="CE18" t="str">
        <f t="shared" si="20"/>
        <v>_Unnamed Hybrid (Caladenia attingens x infundibularis)</v>
      </c>
      <c r="CF18" s="388" t="str">
        <f t="shared" si="21"/>
        <v>Caladenia attingens x infundibularis</v>
      </c>
      <c r="CG18" t="str">
        <f t="shared" si="29"/>
        <v/>
      </c>
      <c r="CH18" t="str">
        <f t="shared" si="30"/>
        <v/>
      </c>
      <c r="CI18" t="str">
        <f t="shared" si="31"/>
        <v/>
      </c>
      <c r="CJ18" t="str">
        <f t="shared" si="32"/>
        <v/>
      </c>
      <c r="CK18" s="359" t="str">
        <f t="shared" si="33"/>
        <v/>
      </c>
      <c r="CL18" t="str">
        <f t="shared" si="34"/>
        <v/>
      </c>
      <c r="CM18" t="str">
        <f t="shared" si="35"/>
        <v/>
      </c>
      <c r="CN18" t="str">
        <f t="shared" si="36"/>
        <v/>
      </c>
      <c r="CO18" s="359" t="str">
        <f t="shared" si="37"/>
        <v/>
      </c>
      <c r="CP18" t="str">
        <f t="shared" si="38"/>
        <v/>
      </c>
      <c r="CQ18" t="str">
        <f t="shared" si="39"/>
        <v/>
      </c>
      <c r="CR18" t="str">
        <f t="shared" si="40"/>
        <v/>
      </c>
      <c r="CS18" s="359" t="str">
        <f t="shared" si="41"/>
        <v/>
      </c>
      <c r="CT18" t="str">
        <f t="shared" si="42"/>
        <v/>
      </c>
      <c r="CU18" t="str">
        <f t="shared" si="43"/>
        <v/>
      </c>
      <c r="CV18" t="str">
        <f t="shared" si="44"/>
        <v/>
      </c>
      <c r="CW18" t="str">
        <f t="shared" si="45"/>
        <v/>
      </c>
      <c r="CX18" s="359" t="str">
        <f t="shared" si="46"/>
        <v/>
      </c>
      <c r="CY18" t="str">
        <f t="shared" si="47"/>
        <v/>
      </c>
      <c r="CZ18" t="str">
        <f t="shared" si="48"/>
        <v/>
      </c>
      <c r="DA18" t="str">
        <f t="shared" si="49"/>
        <v/>
      </c>
      <c r="DB18" s="359" t="str">
        <f t="shared" si="50"/>
        <v/>
      </c>
      <c r="DC18" t="str">
        <f t="shared" si="51"/>
        <v/>
      </c>
      <c r="DD18" t="str">
        <f t="shared" si="52"/>
        <v/>
      </c>
      <c r="DE18" t="str">
        <f t="shared" si="53"/>
        <v/>
      </c>
      <c r="DF18" s="359" t="str">
        <f t="shared" si="54"/>
        <v/>
      </c>
      <c r="DG18" t="str">
        <f t="shared" si="55"/>
        <v/>
      </c>
      <c r="DH18" t="str">
        <f t="shared" si="56"/>
        <v/>
      </c>
      <c r="DI18" t="str">
        <f t="shared" si="57"/>
        <v/>
      </c>
      <c r="DJ18" t="str">
        <f t="shared" si="58"/>
        <v/>
      </c>
      <c r="DK18" s="359" t="str">
        <f t="shared" si="59"/>
        <v/>
      </c>
      <c r="DL18" t="str">
        <f t="shared" si="60"/>
        <v/>
      </c>
      <c r="DM18" t="str">
        <f t="shared" si="61"/>
        <v/>
      </c>
      <c r="DN18" t="str">
        <f t="shared" si="62"/>
        <v/>
      </c>
      <c r="DO18" s="359" t="str">
        <f t="shared" si="63"/>
        <v/>
      </c>
      <c r="DP18" t="str">
        <f t="shared" si="64"/>
        <v/>
      </c>
      <c r="DQ18" t="str">
        <f t="shared" si="65"/>
        <v/>
      </c>
      <c r="DR18" t="str">
        <f t="shared" si="66"/>
        <v/>
      </c>
      <c r="DS18" s="359" t="str">
        <f t="shared" si="67"/>
        <v/>
      </c>
      <c r="DT18" t="str">
        <f t="shared" si="68"/>
        <v/>
      </c>
      <c r="DU18" t="str">
        <f t="shared" si="69"/>
        <v/>
      </c>
      <c r="DV18" t="str">
        <f t="shared" si="70"/>
        <v/>
      </c>
      <c r="DW18" t="str">
        <f t="shared" si="71"/>
        <v/>
      </c>
      <c r="DX18" s="359" t="str">
        <f t="shared" si="72"/>
        <v/>
      </c>
      <c r="DY18" t="str">
        <f t="shared" si="73"/>
        <v/>
      </c>
      <c r="DZ18" t="str">
        <f t="shared" si="74"/>
        <v/>
      </c>
      <c r="EA18" t="str">
        <f t="shared" si="75"/>
        <v/>
      </c>
      <c r="EB18" s="359" t="str">
        <f t="shared" si="76"/>
        <v/>
      </c>
      <c r="EC18" t="str">
        <f t="shared" si="77"/>
        <v/>
      </c>
      <c r="ED18" t="str">
        <f t="shared" si="78"/>
        <v/>
      </c>
      <c r="EE18" t="str">
        <f t="shared" si="79"/>
        <v/>
      </c>
      <c r="EF18" t="str">
        <f t="shared" si="80"/>
        <v/>
      </c>
      <c r="EG18" s="359" t="str">
        <f t="shared" si="81"/>
        <v/>
      </c>
      <c r="EH18" t="str">
        <f t="shared" si="82"/>
        <v>Caladenia attingens x infundibularis</v>
      </c>
      <c r="EJ18" t="str">
        <f t="shared" si="17"/>
        <v>Caladenia attingens x longicauda</v>
      </c>
      <c r="EK18" s="100">
        <f t="shared" si="24"/>
        <v>0</v>
      </c>
      <c r="EL18" s="3">
        <f t="shared" si="18"/>
        <v>0</v>
      </c>
      <c r="EM18" s="3">
        <f t="shared" si="18"/>
        <v>0</v>
      </c>
      <c r="EN18" s="3">
        <f t="shared" si="18"/>
        <v>0</v>
      </c>
      <c r="EO18" s="3">
        <f t="shared" si="18"/>
        <v>0</v>
      </c>
      <c r="EP18" s="3">
        <f t="shared" si="18"/>
        <v>0</v>
      </c>
      <c r="EQ18" s="3">
        <f t="shared" si="18"/>
        <v>0</v>
      </c>
      <c r="ER18" s="3">
        <f t="shared" si="18"/>
        <v>0</v>
      </c>
      <c r="ES18" s="3">
        <f t="shared" si="18"/>
        <v>0</v>
      </c>
      <c r="ET18" s="3">
        <f t="shared" si="18"/>
        <v>0</v>
      </c>
      <c r="EU18" s="3">
        <f t="shared" si="18"/>
        <v>0</v>
      </c>
      <c r="EV18" s="24">
        <f t="shared" si="18"/>
        <v>0</v>
      </c>
      <c r="EW18" s="581">
        <f t="shared" si="25"/>
        <v>0</v>
      </c>
      <c r="EX18" s="262" t="str">
        <f t="shared" si="19"/>
        <v/>
      </c>
    </row>
    <row r="19" spans="1:154" ht="16.149999999999999" customHeight="1" x14ac:dyDescent="0.25">
      <c r="A19" s="493">
        <v>9</v>
      </c>
      <c r="B19" s="494" t="s">
        <v>1674</v>
      </c>
      <c r="C19" s="492" t="s">
        <v>1675</v>
      </c>
      <c r="D19" s="490">
        <v>9</v>
      </c>
      <c r="E19" s="489" t="s">
        <v>1586</v>
      </c>
      <c r="F19" s="597">
        <v>15</v>
      </c>
      <c r="G19" t="s">
        <v>4664</v>
      </c>
      <c r="H19" t="s">
        <v>1627</v>
      </c>
      <c r="I19" s="600">
        <f t="shared" si="28"/>
        <v>15</v>
      </c>
      <c r="J19" s="68">
        <f t="shared" si="2"/>
        <v>680</v>
      </c>
      <c r="K19" s="371" t="str">
        <f t="shared" si="3"/>
        <v>Caladenia barbarella</v>
      </c>
      <c r="L19" s="372">
        <v>680</v>
      </c>
      <c r="M19" s="371" t="s">
        <v>1526</v>
      </c>
      <c r="N19" s="76" t="s">
        <v>976</v>
      </c>
      <c r="O19" s="363" t="str">
        <f t="shared" si="4"/>
        <v>S</v>
      </c>
      <c r="P19" s="70" t="s">
        <v>1681</v>
      </c>
      <c r="Q19" s="364" t="s">
        <v>1682</v>
      </c>
      <c r="R19" s="365">
        <v>42962</v>
      </c>
      <c r="S19" s="365">
        <v>42993</v>
      </c>
      <c r="T19" s="603" t="s">
        <v>7894</v>
      </c>
      <c r="U19" s="603" t="s">
        <v>7894</v>
      </c>
      <c r="V19" s="603" t="s">
        <v>7894</v>
      </c>
      <c r="W19" s="603" t="s">
        <v>7894</v>
      </c>
      <c r="X19" s="603" t="s">
        <v>7894</v>
      </c>
      <c r="Y19" s="603" t="s">
        <v>7894</v>
      </c>
      <c r="Z19" s="603" t="s">
        <v>7894</v>
      </c>
      <c r="AA19" s="603" t="s">
        <v>4827</v>
      </c>
      <c r="AB19" s="603" t="s">
        <v>4828</v>
      </c>
      <c r="AC19" s="603" t="s">
        <v>7894</v>
      </c>
      <c r="AD19" s="603" t="s">
        <v>7894</v>
      </c>
      <c r="AE19" s="603" t="s">
        <v>7894</v>
      </c>
      <c r="AF19" s="605" t="s">
        <v>7903</v>
      </c>
      <c r="AG19" s="605" t="s">
        <v>7947</v>
      </c>
      <c r="AH19" s="69" t="s">
        <v>1583</v>
      </c>
      <c r="AI19" s="363">
        <f t="shared" si="5"/>
        <v>1</v>
      </c>
      <c r="AJ19" s="363">
        <v>1</v>
      </c>
      <c r="AK19" s="413" t="str">
        <f t="shared" si="6"/>
        <v>Dragon Orchids</v>
      </c>
      <c r="AL19" s="413" t="str">
        <f t="shared" si="7"/>
        <v>Caladenia barbarossa</v>
      </c>
      <c r="AM19" s="486" t="s">
        <v>7607</v>
      </c>
      <c r="AS19" s="69">
        <f t="shared" si="8"/>
        <v>34</v>
      </c>
      <c r="AT19" s="69">
        <f t="shared" si="9"/>
        <v>37</v>
      </c>
      <c r="AU19" s="69">
        <f t="shared" si="10"/>
        <v>8</v>
      </c>
      <c r="AV19" s="69">
        <f t="shared" si="11"/>
        <v>9</v>
      </c>
      <c r="AW19" s="81"/>
      <c r="AX19" s="70" t="s">
        <v>1683</v>
      </c>
      <c r="AY19" s="364">
        <v>19218</v>
      </c>
      <c r="AZ19" s="264" t="s">
        <v>48</v>
      </c>
      <c r="BA19" s="238"/>
      <c r="BB19" s="237" t="str">
        <f t="shared" si="12"/>
        <v/>
      </c>
      <c r="BC19" s="270">
        <f t="shared" si="0"/>
        <v>680</v>
      </c>
      <c r="BD19" t="str">
        <f t="shared" si="13"/>
        <v>Caladenia barbarella</v>
      </c>
      <c r="BE19" s="367" t="e">
        <f>COUNTIFS(#REF!,L19)</f>
        <v>#REF!</v>
      </c>
      <c r="BF19" s="374" t="str">
        <f t="shared" si="14"/>
        <v>y</v>
      </c>
      <c r="BG19" s="82"/>
      <c r="BH19" s="368" t="str">
        <f t="shared" si="15"/>
        <v>Drakaea</v>
      </c>
      <c r="BI19" s="367" t="e">
        <f>COUNTIFS(#REF!,A19)</f>
        <v>#REF!</v>
      </c>
      <c r="BJ19" s="403"/>
      <c r="BM19" s="611"/>
      <c r="BO19" s="612"/>
      <c r="BR19" s="612"/>
      <c r="BU19" s="612"/>
      <c r="BX19" s="612"/>
      <c r="BY19" t="s">
        <v>1688</v>
      </c>
      <c r="CE19" t="str">
        <f t="shared" si="20"/>
        <v>_Unnamed Hybrid (Caladenia attingens x longicauda)</v>
      </c>
      <c r="CF19" s="388" t="str">
        <f t="shared" si="21"/>
        <v>Caladenia attingens x longicauda</v>
      </c>
      <c r="CG19" t="str">
        <f t="shared" si="29"/>
        <v/>
      </c>
      <c r="CH19" t="str">
        <f t="shared" si="30"/>
        <v/>
      </c>
      <c r="CI19" t="str">
        <f t="shared" si="31"/>
        <v/>
      </c>
      <c r="CJ19" t="str">
        <f t="shared" si="32"/>
        <v/>
      </c>
      <c r="CK19" s="359" t="str">
        <f t="shared" si="33"/>
        <v/>
      </c>
      <c r="CL19" t="str">
        <f t="shared" si="34"/>
        <v/>
      </c>
      <c r="CM19" t="str">
        <f t="shared" si="35"/>
        <v/>
      </c>
      <c r="CN19" t="str">
        <f t="shared" si="36"/>
        <v/>
      </c>
      <c r="CO19" s="359" t="str">
        <f t="shared" si="37"/>
        <v/>
      </c>
      <c r="CP19" t="str">
        <f t="shared" si="38"/>
        <v/>
      </c>
      <c r="CQ19" t="str">
        <f t="shared" si="39"/>
        <v/>
      </c>
      <c r="CR19" t="str">
        <f t="shared" si="40"/>
        <v/>
      </c>
      <c r="CS19" s="359" t="str">
        <f t="shared" si="41"/>
        <v/>
      </c>
      <c r="CT19" t="str">
        <f t="shared" si="42"/>
        <v/>
      </c>
      <c r="CU19" t="str">
        <f t="shared" si="43"/>
        <v/>
      </c>
      <c r="CV19" t="str">
        <f t="shared" si="44"/>
        <v/>
      </c>
      <c r="CW19" t="str">
        <f t="shared" si="45"/>
        <v/>
      </c>
      <c r="CX19" s="359" t="str">
        <f t="shared" si="46"/>
        <v/>
      </c>
      <c r="CY19" t="str">
        <f t="shared" si="47"/>
        <v/>
      </c>
      <c r="CZ19" t="str">
        <f t="shared" si="48"/>
        <v/>
      </c>
      <c r="DA19" t="str">
        <f t="shared" si="49"/>
        <v/>
      </c>
      <c r="DB19" s="359" t="str">
        <f t="shared" si="50"/>
        <v/>
      </c>
      <c r="DC19" t="str">
        <f t="shared" si="51"/>
        <v/>
      </c>
      <c r="DD19" t="str">
        <f t="shared" si="52"/>
        <v/>
      </c>
      <c r="DE19" t="str">
        <f t="shared" si="53"/>
        <v/>
      </c>
      <c r="DF19" s="359" t="str">
        <f t="shared" si="54"/>
        <v/>
      </c>
      <c r="DG19" t="str">
        <f t="shared" si="55"/>
        <v/>
      </c>
      <c r="DH19" t="str">
        <f t="shared" si="56"/>
        <v/>
      </c>
      <c r="DI19" t="str">
        <f t="shared" si="57"/>
        <v/>
      </c>
      <c r="DJ19" t="str">
        <f t="shared" si="58"/>
        <v/>
      </c>
      <c r="DK19" s="359" t="str">
        <f t="shared" si="59"/>
        <v/>
      </c>
      <c r="DL19" t="str">
        <f t="shared" si="60"/>
        <v/>
      </c>
      <c r="DM19" t="str">
        <f t="shared" si="61"/>
        <v/>
      </c>
      <c r="DN19" t="str">
        <f t="shared" si="62"/>
        <v/>
      </c>
      <c r="DO19" s="359" t="str">
        <f t="shared" si="63"/>
        <v/>
      </c>
      <c r="DP19" t="str">
        <f t="shared" si="64"/>
        <v/>
      </c>
      <c r="DQ19" t="str">
        <f t="shared" si="65"/>
        <v/>
      </c>
      <c r="DR19" t="str">
        <f t="shared" si="66"/>
        <v/>
      </c>
      <c r="DS19" s="359" t="str">
        <f t="shared" si="67"/>
        <v/>
      </c>
      <c r="DT19" t="str">
        <f t="shared" si="68"/>
        <v/>
      </c>
      <c r="DU19" t="str">
        <f t="shared" si="69"/>
        <v/>
      </c>
      <c r="DV19" t="str">
        <f t="shared" si="70"/>
        <v/>
      </c>
      <c r="DW19" t="str">
        <f t="shared" si="71"/>
        <v/>
      </c>
      <c r="DX19" s="359" t="str">
        <f t="shared" si="72"/>
        <v/>
      </c>
      <c r="DY19" t="str">
        <f t="shared" si="73"/>
        <v/>
      </c>
      <c r="DZ19" t="str">
        <f t="shared" si="74"/>
        <v/>
      </c>
      <c r="EA19" t="str">
        <f t="shared" si="75"/>
        <v/>
      </c>
      <c r="EB19" s="359" t="str">
        <f t="shared" si="76"/>
        <v/>
      </c>
      <c r="EC19" t="str">
        <f t="shared" si="77"/>
        <v/>
      </c>
      <c r="ED19" t="str">
        <f t="shared" si="78"/>
        <v/>
      </c>
      <c r="EE19" t="str">
        <f t="shared" si="79"/>
        <v/>
      </c>
      <c r="EF19" t="str">
        <f t="shared" si="80"/>
        <v/>
      </c>
      <c r="EG19" s="359" t="str">
        <f t="shared" si="81"/>
        <v/>
      </c>
      <c r="EH19" t="str">
        <f t="shared" si="82"/>
        <v>Caladenia attingens x longicauda</v>
      </c>
      <c r="EJ19" t="str">
        <f t="shared" si="17"/>
        <v>Caladenia barbarella</v>
      </c>
      <c r="EK19" s="100">
        <f t="shared" si="24"/>
        <v>0</v>
      </c>
      <c r="EL19" s="3">
        <f t="shared" si="24"/>
        <v>0</v>
      </c>
      <c r="EM19" s="3">
        <f t="shared" si="24"/>
        <v>0</v>
      </c>
      <c r="EN19" s="3">
        <f t="shared" si="24"/>
        <v>0</v>
      </c>
      <c r="EO19" s="3">
        <f t="shared" si="24"/>
        <v>0</v>
      </c>
      <c r="EP19" s="3">
        <f t="shared" si="24"/>
        <v>0</v>
      </c>
      <c r="EQ19" s="3">
        <f t="shared" si="24"/>
        <v>0</v>
      </c>
      <c r="ER19" s="3">
        <f t="shared" si="24"/>
        <v>1</v>
      </c>
      <c r="ES19" s="3">
        <f t="shared" si="24"/>
        <v>1</v>
      </c>
      <c r="ET19" s="3">
        <f t="shared" si="24"/>
        <v>0</v>
      </c>
      <c r="EU19" s="3">
        <f t="shared" si="24"/>
        <v>0</v>
      </c>
      <c r="EV19" s="24">
        <f t="shared" si="24"/>
        <v>0</v>
      </c>
      <c r="EW19" s="245">
        <f t="shared" si="25"/>
        <v>2</v>
      </c>
      <c r="EX19" s="262" t="str">
        <f t="shared" si="19"/>
        <v/>
      </c>
    </row>
    <row r="20" spans="1:154" ht="16.149999999999999" customHeight="1" x14ac:dyDescent="0.25">
      <c r="A20" s="493">
        <v>6</v>
      </c>
      <c r="B20" s="494" t="s">
        <v>1679</v>
      </c>
      <c r="C20" s="492" t="s">
        <v>1680</v>
      </c>
      <c r="D20" s="490">
        <v>6</v>
      </c>
      <c r="E20" s="489" t="s">
        <v>1586</v>
      </c>
      <c r="F20" s="597">
        <v>16</v>
      </c>
      <c r="G20" t="s">
        <v>4617</v>
      </c>
      <c r="H20" t="s">
        <v>1664</v>
      </c>
      <c r="I20" s="600">
        <f t="shared" si="28"/>
        <v>16</v>
      </c>
      <c r="J20" s="68">
        <f t="shared" si="2"/>
        <v>681</v>
      </c>
      <c r="K20" s="371" t="str">
        <f t="shared" si="3"/>
        <v>Caladenia barbarossa</v>
      </c>
      <c r="L20" s="372">
        <v>681</v>
      </c>
      <c r="M20" s="371" t="s">
        <v>1526</v>
      </c>
      <c r="N20" s="76" t="s">
        <v>135</v>
      </c>
      <c r="O20" s="363" t="str">
        <f t="shared" si="4"/>
        <v>S</v>
      </c>
      <c r="P20" s="70" t="s">
        <v>1686</v>
      </c>
      <c r="Q20" s="364" t="s">
        <v>1639</v>
      </c>
      <c r="R20" s="365">
        <v>42979</v>
      </c>
      <c r="S20" s="365">
        <v>43054</v>
      </c>
      <c r="T20" s="603" t="s">
        <v>7894</v>
      </c>
      <c r="U20" s="603" t="s">
        <v>7894</v>
      </c>
      <c r="V20" s="603" t="s">
        <v>7894</v>
      </c>
      <c r="W20" s="603" t="s">
        <v>7894</v>
      </c>
      <c r="X20" s="603" t="s">
        <v>7894</v>
      </c>
      <c r="Y20" s="603" t="s">
        <v>7894</v>
      </c>
      <c r="Z20" s="603" t="s">
        <v>7894</v>
      </c>
      <c r="AA20" s="603" t="s">
        <v>7894</v>
      </c>
      <c r="AB20" s="603" t="s">
        <v>4828</v>
      </c>
      <c r="AC20" s="603" t="s">
        <v>4829</v>
      </c>
      <c r="AD20" s="603" t="s">
        <v>4830</v>
      </c>
      <c r="AE20" s="603" t="s">
        <v>7894</v>
      </c>
      <c r="AF20" s="605" t="s">
        <v>7902</v>
      </c>
      <c r="AG20" s="605" t="s">
        <v>7946</v>
      </c>
      <c r="AH20" s="366" t="s">
        <v>685</v>
      </c>
      <c r="AI20" s="363">
        <f t="shared" si="5"/>
        <v>6</v>
      </c>
      <c r="AJ20" s="363">
        <v>1</v>
      </c>
      <c r="AK20" s="413" t="str">
        <f t="shared" si="6"/>
        <v>Dragon Orchids</v>
      </c>
      <c r="AL20" s="413" t="str">
        <f t="shared" si="7"/>
        <v>Caladenia barbarossa</v>
      </c>
      <c r="AM20" s="486" t="s">
        <v>7607</v>
      </c>
      <c r="AS20" s="69">
        <f t="shared" si="8"/>
        <v>36</v>
      </c>
      <c r="AT20" s="69">
        <f t="shared" si="9"/>
        <v>46</v>
      </c>
      <c r="AU20" s="69">
        <f t="shared" si="10"/>
        <v>9</v>
      </c>
      <c r="AV20" s="69">
        <f t="shared" si="11"/>
        <v>11</v>
      </c>
      <c r="AW20" s="81" t="e">
        <f>VLOOKUP(AM20,#REF!,6,FALSE)</f>
        <v>#REF!</v>
      </c>
      <c r="AX20" s="70" t="s">
        <v>1687</v>
      </c>
      <c r="AY20" s="364">
        <v>1577</v>
      </c>
      <c r="AZ20" s="264" t="s">
        <v>48</v>
      </c>
      <c r="BA20" s="238"/>
      <c r="BB20" s="237" t="str">
        <f t="shared" si="12"/>
        <v/>
      </c>
      <c r="BC20" s="270">
        <f t="shared" si="0"/>
        <v>681</v>
      </c>
      <c r="BD20" t="str">
        <f t="shared" si="13"/>
        <v>Caladenia barbarossa</v>
      </c>
      <c r="BE20" s="367" t="e">
        <f>COUNTIFS(#REF!,L20)</f>
        <v>#REF!</v>
      </c>
      <c r="BF20" s="374" t="str">
        <f t="shared" si="14"/>
        <v>y</v>
      </c>
      <c r="BG20" s="82"/>
      <c r="BH20" s="368" t="str">
        <f t="shared" si="15"/>
        <v>Elythranthera</v>
      </c>
      <c r="BI20" s="367" t="e">
        <f>COUNTIFS(#REF!,A20)</f>
        <v>#REF!</v>
      </c>
      <c r="BJ20" s="403"/>
      <c r="BM20" s="611"/>
      <c r="BO20" s="612"/>
      <c r="BR20" s="612"/>
      <c r="BU20" s="612"/>
      <c r="BX20" s="612"/>
      <c r="BY20" t="s">
        <v>1691</v>
      </c>
      <c r="CE20" t="str">
        <f t="shared" si="20"/>
        <v>Small Dragon Orchid (Caladenia barbarella)</v>
      </c>
      <c r="CF20" s="388" t="str">
        <f t="shared" si="21"/>
        <v>Caladenia barbarella</v>
      </c>
      <c r="CG20" t="str">
        <f t="shared" si="29"/>
        <v/>
      </c>
      <c r="CH20" t="str">
        <f t="shared" si="30"/>
        <v/>
      </c>
      <c r="CI20" t="str">
        <f t="shared" si="31"/>
        <v/>
      </c>
      <c r="CJ20" t="str">
        <f t="shared" si="32"/>
        <v/>
      </c>
      <c r="CK20" s="359" t="str">
        <f t="shared" si="33"/>
        <v/>
      </c>
      <c r="CL20" t="str">
        <f t="shared" si="34"/>
        <v/>
      </c>
      <c r="CM20" t="str">
        <f t="shared" si="35"/>
        <v/>
      </c>
      <c r="CN20" t="str">
        <f t="shared" si="36"/>
        <v/>
      </c>
      <c r="CO20" s="359" t="str">
        <f t="shared" si="37"/>
        <v/>
      </c>
      <c r="CP20" t="str">
        <f t="shared" si="38"/>
        <v/>
      </c>
      <c r="CQ20" t="str">
        <f t="shared" si="39"/>
        <v/>
      </c>
      <c r="CR20" t="str">
        <f t="shared" si="40"/>
        <v/>
      </c>
      <c r="CS20" s="359" t="str">
        <f t="shared" si="41"/>
        <v/>
      </c>
      <c r="CT20" t="str">
        <f t="shared" si="42"/>
        <v/>
      </c>
      <c r="CU20" t="str">
        <f t="shared" si="43"/>
        <v/>
      </c>
      <c r="CV20" t="str">
        <f t="shared" si="44"/>
        <v/>
      </c>
      <c r="CW20" t="str">
        <f t="shared" si="45"/>
        <v/>
      </c>
      <c r="CX20" s="359" t="str">
        <f t="shared" si="46"/>
        <v/>
      </c>
      <c r="CY20" t="str">
        <f t="shared" si="47"/>
        <v/>
      </c>
      <c r="CZ20" t="str">
        <f t="shared" si="48"/>
        <v/>
      </c>
      <c r="DA20" t="str">
        <f t="shared" si="49"/>
        <v/>
      </c>
      <c r="DB20" s="359" t="str">
        <f t="shared" si="50"/>
        <v/>
      </c>
      <c r="DC20" t="str">
        <f t="shared" si="51"/>
        <v/>
      </c>
      <c r="DD20" t="str">
        <f t="shared" si="52"/>
        <v/>
      </c>
      <c r="DE20" t="str">
        <f t="shared" si="53"/>
        <v/>
      </c>
      <c r="DF20" s="359" t="str">
        <f t="shared" si="54"/>
        <v/>
      </c>
      <c r="DG20" t="str">
        <f t="shared" si="55"/>
        <v/>
      </c>
      <c r="DH20" t="str">
        <f t="shared" si="56"/>
        <v/>
      </c>
      <c r="DI20" t="str">
        <f t="shared" si="57"/>
        <v/>
      </c>
      <c r="DJ20" t="str">
        <f t="shared" si="58"/>
        <v/>
      </c>
      <c r="DK20" s="359" t="str">
        <f t="shared" si="59"/>
        <v/>
      </c>
      <c r="DL20" t="str">
        <f t="shared" si="60"/>
        <v/>
      </c>
      <c r="DM20" t="str">
        <f t="shared" si="61"/>
        <v/>
      </c>
      <c r="DN20" t="str">
        <f t="shared" si="62"/>
        <v>X</v>
      </c>
      <c r="DO20" s="359" t="str">
        <f t="shared" si="63"/>
        <v>X</v>
      </c>
      <c r="DP20" t="str">
        <f t="shared" si="64"/>
        <v>X</v>
      </c>
      <c r="DQ20" t="str">
        <f t="shared" si="65"/>
        <v>X</v>
      </c>
      <c r="DR20" t="str">
        <f t="shared" si="66"/>
        <v/>
      </c>
      <c r="DS20" s="359" t="str">
        <f t="shared" si="67"/>
        <v/>
      </c>
      <c r="DT20" t="str">
        <f t="shared" si="68"/>
        <v/>
      </c>
      <c r="DU20" t="str">
        <f t="shared" si="69"/>
        <v/>
      </c>
      <c r="DV20" t="str">
        <f t="shared" si="70"/>
        <v/>
      </c>
      <c r="DW20" t="str">
        <f t="shared" si="71"/>
        <v/>
      </c>
      <c r="DX20" s="359" t="str">
        <f t="shared" si="72"/>
        <v/>
      </c>
      <c r="DY20" t="str">
        <f t="shared" si="73"/>
        <v/>
      </c>
      <c r="DZ20" t="str">
        <f t="shared" si="74"/>
        <v/>
      </c>
      <c r="EA20" t="str">
        <f t="shared" si="75"/>
        <v/>
      </c>
      <c r="EB20" s="359" t="str">
        <f t="shared" si="76"/>
        <v/>
      </c>
      <c r="EC20" t="str">
        <f t="shared" si="77"/>
        <v/>
      </c>
      <c r="ED20" t="str">
        <f t="shared" si="78"/>
        <v/>
      </c>
      <c r="EE20" t="str">
        <f t="shared" si="79"/>
        <v/>
      </c>
      <c r="EF20" t="str">
        <f t="shared" si="80"/>
        <v/>
      </c>
      <c r="EG20" s="359" t="str">
        <f t="shared" si="81"/>
        <v/>
      </c>
      <c r="EH20" t="str">
        <f t="shared" si="82"/>
        <v>Caladenia barbarella</v>
      </c>
      <c r="EJ20" t="str">
        <f t="shared" si="17"/>
        <v>Caladenia barbarossa</v>
      </c>
      <c r="EK20" s="100">
        <f t="shared" si="24"/>
        <v>0</v>
      </c>
      <c r="EL20" s="3">
        <f t="shared" si="24"/>
        <v>0</v>
      </c>
      <c r="EM20" s="3">
        <f t="shared" si="24"/>
        <v>0</v>
      </c>
      <c r="EN20" s="3">
        <f t="shared" si="24"/>
        <v>0</v>
      </c>
      <c r="EO20" s="3">
        <f t="shared" si="24"/>
        <v>0</v>
      </c>
      <c r="EP20" s="3">
        <f t="shared" si="24"/>
        <v>0</v>
      </c>
      <c r="EQ20" s="3">
        <f t="shared" si="24"/>
        <v>0</v>
      </c>
      <c r="ER20" s="3">
        <f t="shared" si="24"/>
        <v>0</v>
      </c>
      <c r="ES20" s="3">
        <f t="shared" si="24"/>
        <v>1</v>
      </c>
      <c r="ET20" s="3">
        <f t="shared" si="24"/>
        <v>1</v>
      </c>
      <c r="EU20" s="3">
        <f t="shared" si="24"/>
        <v>1</v>
      </c>
      <c r="EV20" s="24">
        <f t="shared" si="24"/>
        <v>0</v>
      </c>
      <c r="EW20" s="245">
        <f t="shared" si="25"/>
        <v>3</v>
      </c>
      <c r="EX20" s="262" t="str">
        <f t="shared" si="19"/>
        <v/>
      </c>
    </row>
    <row r="21" spans="1:154" ht="16.149999999999999" customHeight="1" x14ac:dyDescent="0.25">
      <c r="A21" s="493">
        <v>54</v>
      </c>
      <c r="B21" s="494" t="s">
        <v>1685</v>
      </c>
      <c r="C21" s="492" t="s">
        <v>7650</v>
      </c>
      <c r="D21" s="490">
        <v>54</v>
      </c>
      <c r="E21" s="489" t="s">
        <v>1579</v>
      </c>
      <c r="F21" s="597">
        <v>17</v>
      </c>
      <c r="G21" t="s">
        <v>4754</v>
      </c>
      <c r="H21" t="s">
        <v>7781</v>
      </c>
      <c r="I21" s="600">
        <f t="shared" si="28"/>
        <v>17</v>
      </c>
      <c r="J21" s="68">
        <f t="shared" si="2"/>
        <v>980</v>
      </c>
      <c r="K21" s="371" t="str">
        <f t="shared" si="3"/>
        <v>Caladenia barbarossa x cairnsiana</v>
      </c>
      <c r="L21" s="372">
        <v>980</v>
      </c>
      <c r="M21" s="371" t="s">
        <v>1526</v>
      </c>
      <c r="N21" s="76" t="s">
        <v>1293</v>
      </c>
      <c r="O21" s="363" t="str">
        <f t="shared" si="4"/>
        <v>S</v>
      </c>
      <c r="P21" s="144" t="s">
        <v>1635</v>
      </c>
      <c r="Q21" s="364" t="s">
        <v>1055</v>
      </c>
      <c r="R21" s="365" t="s">
        <v>685</v>
      </c>
      <c r="S21" s="365" t="s">
        <v>685</v>
      </c>
      <c r="T21" s="603" t="s">
        <v>7894</v>
      </c>
      <c r="U21" s="603" t="s">
        <v>7894</v>
      </c>
      <c r="V21" s="603" t="s">
        <v>7894</v>
      </c>
      <c r="W21" s="603" t="s">
        <v>7894</v>
      </c>
      <c r="X21" s="603" t="s">
        <v>7894</v>
      </c>
      <c r="Y21" s="603" t="s">
        <v>7894</v>
      </c>
      <c r="Z21" s="603" t="s">
        <v>7894</v>
      </c>
      <c r="AA21" s="603" t="s">
        <v>7894</v>
      </c>
      <c r="AB21" s="603" t="s">
        <v>7894</v>
      </c>
      <c r="AC21" s="603" t="s">
        <v>7894</v>
      </c>
      <c r="AD21" s="603" t="s">
        <v>7894</v>
      </c>
      <c r="AE21" s="603" t="s">
        <v>7894</v>
      </c>
      <c r="AF21" s="605" t="s">
        <v>48</v>
      </c>
      <c r="AG21" s="605" t="s">
        <v>48</v>
      </c>
      <c r="AH21" s="366" t="s">
        <v>685</v>
      </c>
      <c r="AI21" s="363">
        <f t="shared" si="5"/>
        <v>6</v>
      </c>
      <c r="AJ21" s="363">
        <v>0</v>
      </c>
      <c r="AK21" s="413" t="str">
        <f t="shared" si="6"/>
        <v>None</v>
      </c>
      <c r="AL21" s="413" t="str">
        <f t="shared" si="7"/>
        <v>None</v>
      </c>
      <c r="AM21" s="486" t="s">
        <v>7612</v>
      </c>
      <c r="AS21" s="69">
        <f t="shared" si="8"/>
        <v>0</v>
      </c>
      <c r="AT21" s="69">
        <f t="shared" si="9"/>
        <v>0</v>
      </c>
      <c r="AU21" s="69">
        <f t="shared" si="10"/>
        <v>0</v>
      </c>
      <c r="AV21" s="69">
        <f t="shared" si="11"/>
        <v>0</v>
      </c>
      <c r="AW21" s="81"/>
      <c r="AX21" s="70" t="s">
        <v>48</v>
      </c>
      <c r="AY21" s="364" t="e">
        <v>#N/A</v>
      </c>
      <c r="AZ21" s="264" t="s">
        <v>48</v>
      </c>
      <c r="BA21" s="238"/>
      <c r="BB21" s="237" t="str">
        <f t="shared" si="12"/>
        <v/>
      </c>
      <c r="BC21" s="270">
        <f t="shared" si="0"/>
        <v>980</v>
      </c>
      <c r="BD21" t="str">
        <f t="shared" si="13"/>
        <v>Caladenia barbarossa x cairnsiana</v>
      </c>
      <c r="BE21" s="367" t="e">
        <f>COUNTIFS(#REF!,L21)</f>
        <v>#REF!</v>
      </c>
      <c r="BF21" s="374" t="str">
        <f t="shared" si="14"/>
        <v>n</v>
      </c>
      <c r="BG21" s="82"/>
      <c r="BH21" s="368" t="str">
        <f t="shared" si="15"/>
        <v>Empusa</v>
      </c>
      <c r="BI21" s="367" t="e">
        <f>COUNTIFS(#REF!,A21)</f>
        <v>#REF!</v>
      </c>
      <c r="BJ21" s="403"/>
      <c r="BM21" s="611"/>
      <c r="BO21" s="612"/>
      <c r="BR21" s="612"/>
      <c r="BU21" s="612"/>
      <c r="BX21" s="612"/>
      <c r="CE21" t="str">
        <f t="shared" si="20"/>
        <v>Common Dragon Orchid (Caladenia barbarossa)</v>
      </c>
      <c r="CF21" s="388" t="str">
        <f t="shared" si="21"/>
        <v>Caladenia barbarossa</v>
      </c>
      <c r="CG21" t="str">
        <f t="shared" si="29"/>
        <v/>
      </c>
      <c r="CH21" t="str">
        <f t="shared" si="30"/>
        <v/>
      </c>
      <c r="CI21" t="str">
        <f t="shared" si="31"/>
        <v/>
      </c>
      <c r="CJ21" t="str">
        <f t="shared" si="32"/>
        <v/>
      </c>
      <c r="CK21" s="359" t="str">
        <f t="shared" si="33"/>
        <v/>
      </c>
      <c r="CL21" t="str">
        <f t="shared" si="34"/>
        <v/>
      </c>
      <c r="CM21" t="str">
        <f t="shared" si="35"/>
        <v/>
      </c>
      <c r="CN21" t="str">
        <f t="shared" si="36"/>
        <v/>
      </c>
      <c r="CO21" s="359" t="str">
        <f t="shared" si="37"/>
        <v/>
      </c>
      <c r="CP21" t="str">
        <f t="shared" si="38"/>
        <v/>
      </c>
      <c r="CQ21" t="str">
        <f t="shared" si="39"/>
        <v/>
      </c>
      <c r="CR21" t="str">
        <f t="shared" si="40"/>
        <v/>
      </c>
      <c r="CS21" s="359" t="str">
        <f t="shared" si="41"/>
        <v/>
      </c>
      <c r="CT21" t="str">
        <f t="shared" si="42"/>
        <v/>
      </c>
      <c r="CU21" t="str">
        <f t="shared" si="43"/>
        <v/>
      </c>
      <c r="CV21" t="str">
        <f t="shared" si="44"/>
        <v/>
      </c>
      <c r="CW21" t="str">
        <f t="shared" si="45"/>
        <v/>
      </c>
      <c r="CX21" s="359" t="str">
        <f t="shared" si="46"/>
        <v/>
      </c>
      <c r="CY21" t="str">
        <f t="shared" si="47"/>
        <v/>
      </c>
      <c r="CZ21" t="str">
        <f t="shared" si="48"/>
        <v/>
      </c>
      <c r="DA21" t="str">
        <f t="shared" si="49"/>
        <v/>
      </c>
      <c r="DB21" s="359" t="str">
        <f t="shared" si="50"/>
        <v/>
      </c>
      <c r="DC21" t="str">
        <f t="shared" si="51"/>
        <v/>
      </c>
      <c r="DD21" t="str">
        <f t="shared" si="52"/>
        <v/>
      </c>
      <c r="DE21" t="str">
        <f t="shared" si="53"/>
        <v/>
      </c>
      <c r="DF21" s="359" t="str">
        <f t="shared" si="54"/>
        <v/>
      </c>
      <c r="DG21" t="str">
        <f t="shared" si="55"/>
        <v/>
      </c>
      <c r="DH21" t="str">
        <f t="shared" si="56"/>
        <v/>
      </c>
      <c r="DI21" t="str">
        <f t="shared" si="57"/>
        <v/>
      </c>
      <c r="DJ21" t="str">
        <f t="shared" si="58"/>
        <v/>
      </c>
      <c r="DK21" s="359" t="str">
        <f t="shared" si="59"/>
        <v/>
      </c>
      <c r="DL21" t="str">
        <f t="shared" si="60"/>
        <v/>
      </c>
      <c r="DM21" t="str">
        <f t="shared" si="61"/>
        <v/>
      </c>
      <c r="DN21" t="str">
        <f t="shared" si="62"/>
        <v/>
      </c>
      <c r="DO21" s="359" t="str">
        <f t="shared" si="63"/>
        <v/>
      </c>
      <c r="DP21" t="str">
        <f t="shared" si="64"/>
        <v>X</v>
      </c>
      <c r="DQ21" t="str">
        <f t="shared" si="65"/>
        <v>X</v>
      </c>
      <c r="DR21" t="str">
        <f t="shared" si="66"/>
        <v>X</v>
      </c>
      <c r="DS21" s="359" t="str">
        <f t="shared" si="67"/>
        <v>X</v>
      </c>
      <c r="DT21" t="str">
        <f t="shared" si="68"/>
        <v>X</v>
      </c>
      <c r="DU21" t="str">
        <f t="shared" si="69"/>
        <v>X</v>
      </c>
      <c r="DV21" t="str">
        <f t="shared" si="70"/>
        <v>X</v>
      </c>
      <c r="DW21" t="str">
        <f t="shared" si="71"/>
        <v>X</v>
      </c>
      <c r="DX21" s="359" t="str">
        <f t="shared" si="72"/>
        <v>X</v>
      </c>
      <c r="DY21" t="str">
        <f t="shared" si="73"/>
        <v>X</v>
      </c>
      <c r="DZ21" t="str">
        <f t="shared" si="74"/>
        <v>X</v>
      </c>
      <c r="EA21" t="str">
        <f t="shared" si="75"/>
        <v/>
      </c>
      <c r="EB21" s="359" t="str">
        <f t="shared" si="76"/>
        <v/>
      </c>
      <c r="EC21" t="str">
        <f t="shared" si="77"/>
        <v/>
      </c>
      <c r="ED21" t="str">
        <f t="shared" si="78"/>
        <v/>
      </c>
      <c r="EE21" t="str">
        <f t="shared" si="79"/>
        <v/>
      </c>
      <c r="EF21" t="str">
        <f t="shared" si="80"/>
        <v/>
      </c>
      <c r="EG21" s="359" t="str">
        <f t="shared" si="81"/>
        <v/>
      </c>
      <c r="EH21" t="str">
        <f t="shared" si="82"/>
        <v>Caladenia barbarossa</v>
      </c>
      <c r="EJ21" t="str">
        <f t="shared" si="17"/>
        <v>Caladenia barbarossa x cairnsiana</v>
      </c>
      <c r="EK21" s="100">
        <f t="shared" si="24"/>
        <v>0</v>
      </c>
      <c r="EL21" s="3">
        <f t="shared" si="24"/>
        <v>0</v>
      </c>
      <c r="EM21" s="3">
        <f t="shared" si="24"/>
        <v>0</v>
      </c>
      <c r="EN21" s="3">
        <f t="shared" si="24"/>
        <v>0</v>
      </c>
      <c r="EO21" s="3">
        <f t="shared" si="24"/>
        <v>0</v>
      </c>
      <c r="EP21" s="3">
        <f t="shared" si="24"/>
        <v>0</v>
      </c>
      <c r="EQ21" s="3">
        <f t="shared" si="24"/>
        <v>0</v>
      </c>
      <c r="ER21" s="3">
        <f t="shared" si="24"/>
        <v>0</v>
      </c>
      <c r="ES21" s="3">
        <f t="shared" si="24"/>
        <v>0</v>
      </c>
      <c r="ET21" s="3">
        <f t="shared" si="24"/>
        <v>0</v>
      </c>
      <c r="EU21" s="3">
        <f t="shared" si="24"/>
        <v>0</v>
      </c>
      <c r="EV21" s="24">
        <f t="shared" si="24"/>
        <v>0</v>
      </c>
      <c r="EW21" s="245">
        <f t="shared" si="25"/>
        <v>0</v>
      </c>
      <c r="EX21" s="262" t="str">
        <f t="shared" si="19"/>
        <v/>
      </c>
    </row>
    <row r="22" spans="1:154" ht="16.149999999999999" customHeight="1" x14ac:dyDescent="0.25">
      <c r="A22" s="493">
        <v>24</v>
      </c>
      <c r="B22" s="494" t="s">
        <v>1689</v>
      </c>
      <c r="C22" s="492" t="s">
        <v>1690</v>
      </c>
      <c r="D22" s="490">
        <v>24</v>
      </c>
      <c r="E22" s="489" t="s">
        <v>1586</v>
      </c>
      <c r="F22" s="597">
        <v>18</v>
      </c>
      <c r="G22" t="s">
        <v>4609</v>
      </c>
      <c r="H22" t="s">
        <v>7782</v>
      </c>
      <c r="I22" s="600">
        <f t="shared" si="28"/>
        <v>18</v>
      </c>
      <c r="J22" s="68">
        <f t="shared" si="2"/>
        <v>420</v>
      </c>
      <c r="K22" s="371" t="str">
        <f t="shared" si="3"/>
        <v>Caladenia bicalliata</v>
      </c>
      <c r="L22" s="372">
        <v>420</v>
      </c>
      <c r="M22" s="371" t="s">
        <v>1526</v>
      </c>
      <c r="N22" s="76" t="s">
        <v>1694</v>
      </c>
      <c r="O22" s="363" t="str">
        <f t="shared" si="4"/>
        <v>S</v>
      </c>
      <c r="P22" s="144" t="s">
        <v>1606</v>
      </c>
      <c r="Q22" s="364" t="s">
        <v>1695</v>
      </c>
      <c r="R22" s="365">
        <v>42948</v>
      </c>
      <c r="S22" s="365">
        <v>43009</v>
      </c>
      <c r="T22" s="603" t="s">
        <v>7894</v>
      </c>
      <c r="U22" s="603" t="s">
        <v>7894</v>
      </c>
      <c r="V22" s="603" t="s">
        <v>7894</v>
      </c>
      <c r="W22" s="603" t="s">
        <v>7894</v>
      </c>
      <c r="X22" s="603" t="s">
        <v>7894</v>
      </c>
      <c r="Y22" s="603" t="s">
        <v>7894</v>
      </c>
      <c r="Z22" s="603" t="s">
        <v>7894</v>
      </c>
      <c r="AA22" s="603" t="s">
        <v>7894</v>
      </c>
      <c r="AB22" s="603" t="s">
        <v>7894</v>
      </c>
      <c r="AC22" s="603" t="s">
        <v>7894</v>
      </c>
      <c r="AD22" s="603" t="s">
        <v>7894</v>
      </c>
      <c r="AE22" s="603" t="s">
        <v>7894</v>
      </c>
      <c r="AF22" s="605" t="s">
        <v>48</v>
      </c>
      <c r="AG22" s="605" t="s">
        <v>48</v>
      </c>
      <c r="AH22" s="366" t="s">
        <v>685</v>
      </c>
      <c r="AI22" s="363">
        <f t="shared" si="5"/>
        <v>6</v>
      </c>
      <c r="AJ22" s="363">
        <v>0</v>
      </c>
      <c r="AK22" s="413" t="str">
        <f t="shared" si="6"/>
        <v>None</v>
      </c>
      <c r="AL22" s="413" t="str">
        <f t="shared" si="7"/>
        <v>None</v>
      </c>
      <c r="AM22" s="486" t="s">
        <v>7611</v>
      </c>
      <c r="AS22" s="69">
        <f t="shared" si="8"/>
        <v>32</v>
      </c>
      <c r="AT22" s="69">
        <f t="shared" si="9"/>
        <v>40</v>
      </c>
      <c r="AU22" s="69">
        <f t="shared" si="10"/>
        <v>8</v>
      </c>
      <c r="AV22" s="69">
        <f t="shared" si="11"/>
        <v>10</v>
      </c>
      <c r="AW22" s="81"/>
      <c r="AX22" s="70"/>
      <c r="AY22" s="364">
        <v>11038</v>
      </c>
      <c r="AZ22" s="264" t="s">
        <v>48</v>
      </c>
      <c r="BA22" s="238"/>
      <c r="BB22" s="237" t="str">
        <f t="shared" si="12"/>
        <v/>
      </c>
      <c r="BC22" s="270">
        <f t="shared" si="0"/>
        <v>420</v>
      </c>
      <c r="BD22" t="str">
        <f t="shared" si="13"/>
        <v>Caladenia bicalliata</v>
      </c>
      <c r="BE22" s="367" t="e">
        <f>COUNTIFS(#REF!,L22)</f>
        <v>#REF!</v>
      </c>
      <c r="BF22" s="374" t="str">
        <f t="shared" si="14"/>
        <v>n</v>
      </c>
      <c r="BG22" s="82"/>
      <c r="BH22" s="368" t="str">
        <f t="shared" si="15"/>
        <v>Epiblema</v>
      </c>
      <c r="BI22" s="367" t="e">
        <f>COUNTIFS(#REF!,A22)</f>
        <v>#REF!</v>
      </c>
      <c r="BJ22" s="403"/>
      <c r="BM22" s="611"/>
      <c r="BO22" s="612"/>
      <c r="BR22" s="612"/>
      <c r="BU22" s="612"/>
      <c r="BX22" s="612"/>
      <c r="CE22" t="str">
        <f t="shared" si="20"/>
        <v>_Unnamed Hybrid (Caladenia barbarossa x cairnsiana)</v>
      </c>
      <c r="CF22" s="388" t="str">
        <f t="shared" si="21"/>
        <v>Caladenia barbarossa x cairnsiana</v>
      </c>
      <c r="CG22" t="str">
        <f t="shared" si="29"/>
        <v/>
      </c>
      <c r="CH22" t="str">
        <f t="shared" si="30"/>
        <v/>
      </c>
      <c r="CI22" t="str">
        <f t="shared" si="31"/>
        <v/>
      </c>
      <c r="CJ22" t="str">
        <f t="shared" si="32"/>
        <v/>
      </c>
      <c r="CK22" s="359" t="str">
        <f t="shared" si="33"/>
        <v/>
      </c>
      <c r="CL22" t="str">
        <f t="shared" si="34"/>
        <v/>
      </c>
      <c r="CM22" t="str">
        <f t="shared" si="35"/>
        <v/>
      </c>
      <c r="CN22" t="str">
        <f t="shared" si="36"/>
        <v/>
      </c>
      <c r="CO22" s="359" t="str">
        <f t="shared" si="37"/>
        <v/>
      </c>
      <c r="CP22" t="str">
        <f t="shared" si="38"/>
        <v/>
      </c>
      <c r="CQ22" t="str">
        <f t="shared" si="39"/>
        <v/>
      </c>
      <c r="CR22" t="str">
        <f t="shared" si="40"/>
        <v/>
      </c>
      <c r="CS22" s="359" t="str">
        <f t="shared" si="41"/>
        <v/>
      </c>
      <c r="CT22" t="str">
        <f t="shared" si="42"/>
        <v/>
      </c>
      <c r="CU22" t="str">
        <f t="shared" si="43"/>
        <v/>
      </c>
      <c r="CV22" t="str">
        <f t="shared" si="44"/>
        <v/>
      </c>
      <c r="CW22" t="str">
        <f t="shared" si="45"/>
        <v/>
      </c>
      <c r="CX22" s="359" t="str">
        <f t="shared" si="46"/>
        <v/>
      </c>
      <c r="CY22" t="str">
        <f t="shared" si="47"/>
        <v/>
      </c>
      <c r="CZ22" t="str">
        <f t="shared" si="48"/>
        <v/>
      </c>
      <c r="DA22" t="str">
        <f t="shared" si="49"/>
        <v/>
      </c>
      <c r="DB22" s="359" t="str">
        <f t="shared" si="50"/>
        <v/>
      </c>
      <c r="DC22" t="str">
        <f t="shared" si="51"/>
        <v/>
      </c>
      <c r="DD22" t="str">
        <f t="shared" si="52"/>
        <v/>
      </c>
      <c r="DE22" t="str">
        <f t="shared" si="53"/>
        <v/>
      </c>
      <c r="DF22" s="359" t="str">
        <f t="shared" si="54"/>
        <v/>
      </c>
      <c r="DG22" t="str">
        <f t="shared" si="55"/>
        <v/>
      </c>
      <c r="DH22" t="str">
        <f t="shared" si="56"/>
        <v/>
      </c>
      <c r="DI22" t="str">
        <f t="shared" si="57"/>
        <v/>
      </c>
      <c r="DJ22" t="str">
        <f t="shared" si="58"/>
        <v/>
      </c>
      <c r="DK22" s="359" t="str">
        <f t="shared" si="59"/>
        <v/>
      </c>
      <c r="DL22" t="str">
        <f t="shared" si="60"/>
        <v/>
      </c>
      <c r="DM22" t="str">
        <f t="shared" si="61"/>
        <v/>
      </c>
      <c r="DN22" t="str">
        <f t="shared" si="62"/>
        <v/>
      </c>
      <c r="DO22" s="359" t="str">
        <f t="shared" si="63"/>
        <v/>
      </c>
      <c r="DP22" t="str">
        <f t="shared" si="64"/>
        <v/>
      </c>
      <c r="DQ22" t="str">
        <f t="shared" si="65"/>
        <v/>
      </c>
      <c r="DR22" t="str">
        <f t="shared" si="66"/>
        <v/>
      </c>
      <c r="DS22" s="359" t="str">
        <f t="shared" si="67"/>
        <v/>
      </c>
      <c r="DT22" t="str">
        <f t="shared" si="68"/>
        <v/>
      </c>
      <c r="DU22" t="str">
        <f t="shared" si="69"/>
        <v/>
      </c>
      <c r="DV22" t="str">
        <f t="shared" si="70"/>
        <v/>
      </c>
      <c r="DW22" t="str">
        <f t="shared" si="71"/>
        <v/>
      </c>
      <c r="DX22" s="359" t="str">
        <f t="shared" si="72"/>
        <v/>
      </c>
      <c r="DY22" t="str">
        <f t="shared" si="73"/>
        <v/>
      </c>
      <c r="DZ22" t="str">
        <f t="shared" si="74"/>
        <v/>
      </c>
      <c r="EA22" t="str">
        <f t="shared" si="75"/>
        <v/>
      </c>
      <c r="EB22" s="359" t="str">
        <f t="shared" si="76"/>
        <v/>
      </c>
      <c r="EC22" t="str">
        <f t="shared" si="77"/>
        <v/>
      </c>
      <c r="ED22" t="str">
        <f t="shared" si="78"/>
        <v/>
      </c>
      <c r="EE22" t="str">
        <f t="shared" si="79"/>
        <v/>
      </c>
      <c r="EF22" t="str">
        <f t="shared" si="80"/>
        <v/>
      </c>
      <c r="EG22" s="359" t="str">
        <f t="shared" si="81"/>
        <v/>
      </c>
      <c r="EH22" t="str">
        <f t="shared" si="82"/>
        <v>Caladenia barbarossa x cairnsiana</v>
      </c>
      <c r="EJ22" t="str">
        <f t="shared" si="17"/>
        <v>Caladenia bicalliata</v>
      </c>
      <c r="EK22" s="100">
        <f t="shared" si="24"/>
        <v>0</v>
      </c>
      <c r="EL22" s="3">
        <f t="shared" si="24"/>
        <v>0</v>
      </c>
      <c r="EM22" s="3">
        <f t="shared" si="24"/>
        <v>0</v>
      </c>
      <c r="EN22" s="3">
        <f t="shared" si="24"/>
        <v>0</v>
      </c>
      <c r="EO22" s="3">
        <f t="shared" si="24"/>
        <v>0</v>
      </c>
      <c r="EP22" s="3">
        <f t="shared" si="24"/>
        <v>0</v>
      </c>
      <c r="EQ22" s="3">
        <f t="shared" si="24"/>
        <v>0</v>
      </c>
      <c r="ER22" s="3">
        <f t="shared" si="24"/>
        <v>1</v>
      </c>
      <c r="ES22" s="3">
        <f t="shared" si="24"/>
        <v>1</v>
      </c>
      <c r="ET22" s="3">
        <f t="shared" si="24"/>
        <v>1</v>
      </c>
      <c r="EU22" s="3">
        <f t="shared" si="24"/>
        <v>0</v>
      </c>
      <c r="EV22" s="24">
        <f t="shared" si="24"/>
        <v>0</v>
      </c>
      <c r="EW22" s="245">
        <f t="shared" si="25"/>
        <v>3</v>
      </c>
      <c r="EX22" s="262" t="str">
        <f t="shared" si="19"/>
        <v/>
      </c>
    </row>
    <row r="23" spans="1:154" ht="16.149999999999999" customHeight="1" x14ac:dyDescent="0.25">
      <c r="A23" s="493">
        <v>36</v>
      </c>
      <c r="B23" s="494" t="s">
        <v>1692</v>
      </c>
      <c r="C23" s="492" t="s">
        <v>1693</v>
      </c>
      <c r="D23" s="490">
        <v>36</v>
      </c>
      <c r="E23" s="489" t="s">
        <v>1586</v>
      </c>
      <c r="F23" s="597">
        <v>19</v>
      </c>
      <c r="G23" s="559" t="s">
        <v>4682</v>
      </c>
      <c r="H23" t="s">
        <v>7783</v>
      </c>
      <c r="I23" s="600">
        <f t="shared" si="28"/>
        <v>19</v>
      </c>
      <c r="J23" s="68">
        <f t="shared" si="2"/>
        <v>490</v>
      </c>
      <c r="K23" s="371" t="str">
        <f t="shared" si="3"/>
        <v>Caladenia bicalliata subsp. bicalliata</v>
      </c>
      <c r="L23" s="372">
        <v>490</v>
      </c>
      <c r="M23" s="371" t="s">
        <v>1526</v>
      </c>
      <c r="N23" s="76" t="s">
        <v>395</v>
      </c>
      <c r="O23" s="363" t="str">
        <f t="shared" si="4"/>
        <v>S</v>
      </c>
      <c r="P23" s="70" t="s">
        <v>1698</v>
      </c>
      <c r="Q23" s="364" t="s">
        <v>1695</v>
      </c>
      <c r="R23" s="365">
        <v>42948</v>
      </c>
      <c r="S23" s="365">
        <v>43009</v>
      </c>
      <c r="T23" s="603" t="s">
        <v>7894</v>
      </c>
      <c r="U23" s="603" t="s">
        <v>7894</v>
      </c>
      <c r="V23" s="603" t="s">
        <v>7894</v>
      </c>
      <c r="W23" s="603" t="s">
        <v>7894</v>
      </c>
      <c r="X23" s="603" t="s">
        <v>7894</v>
      </c>
      <c r="Y23" s="603" t="s">
        <v>7894</v>
      </c>
      <c r="Z23" s="603" t="s">
        <v>7894</v>
      </c>
      <c r="AA23" s="603" t="s">
        <v>4827</v>
      </c>
      <c r="AB23" s="603" t="s">
        <v>4828</v>
      </c>
      <c r="AC23" s="603" t="s">
        <v>4829</v>
      </c>
      <c r="AD23" s="603" t="s">
        <v>7894</v>
      </c>
      <c r="AE23" s="603" t="s">
        <v>7894</v>
      </c>
      <c r="AF23" s="605" t="s">
        <v>7900</v>
      </c>
      <c r="AG23" s="605" t="s">
        <v>7944</v>
      </c>
      <c r="AH23" s="366" t="s">
        <v>685</v>
      </c>
      <c r="AI23" s="363">
        <f t="shared" si="5"/>
        <v>6</v>
      </c>
      <c r="AJ23" s="363">
        <v>4</v>
      </c>
      <c r="AK23" s="413" t="str">
        <f t="shared" si="6"/>
        <v>Wispy Spider Orchids</v>
      </c>
      <c r="AL23" s="413" t="str">
        <f t="shared" si="7"/>
        <v>Caladenia filamentosa</v>
      </c>
      <c r="AM23" s="486" t="s">
        <v>45</v>
      </c>
      <c r="AS23" s="69">
        <f t="shared" si="8"/>
        <v>32</v>
      </c>
      <c r="AT23" s="69">
        <f t="shared" si="9"/>
        <v>40</v>
      </c>
      <c r="AU23" s="69">
        <f t="shared" si="10"/>
        <v>8</v>
      </c>
      <c r="AV23" s="69">
        <f t="shared" si="11"/>
        <v>10</v>
      </c>
      <c r="AW23" s="81" t="e">
        <f>VLOOKUP(AM23,#REF!,6,FALSE)</f>
        <v>#REF!</v>
      </c>
      <c r="AX23" s="70" t="s">
        <v>1699</v>
      </c>
      <c r="AY23" s="364">
        <v>18035</v>
      </c>
      <c r="AZ23" s="264" t="s">
        <v>48</v>
      </c>
      <c r="BA23" s="238"/>
      <c r="BB23" s="237">
        <f t="shared" si="12"/>
        <v>22</v>
      </c>
      <c r="BC23" s="270">
        <f t="shared" si="0"/>
        <v>490</v>
      </c>
      <c r="BD23" t="str">
        <f t="shared" si="13"/>
        <v>Caladenia bicalliata subsp. bicalliata</v>
      </c>
      <c r="BE23" s="367" t="e">
        <f>COUNTIFS(#REF!,L23)</f>
        <v>#REF!</v>
      </c>
      <c r="BF23" s="374" t="str">
        <f t="shared" si="14"/>
        <v>y</v>
      </c>
      <c r="BG23" s="82"/>
      <c r="BH23" s="368" t="str">
        <f t="shared" si="15"/>
        <v>Ericksonella</v>
      </c>
      <c r="BI23" s="367" t="e">
        <f>COUNTIFS(#REF!,A23)</f>
        <v>#REF!</v>
      </c>
      <c r="BJ23" s="403"/>
      <c r="BM23" s="611"/>
      <c r="BO23" s="612"/>
      <c r="BR23" s="612"/>
      <c r="BU23" s="612"/>
      <c r="BX23" s="612"/>
      <c r="CE23" t="str">
        <f t="shared" si="20"/>
        <v>_See subspecies (Caladenia bicalliata)</v>
      </c>
      <c r="CF23" s="388" t="str">
        <f t="shared" si="21"/>
        <v>Caladenia bicalliata</v>
      </c>
      <c r="CG23" t="str">
        <f t="shared" si="29"/>
        <v/>
      </c>
      <c r="CH23" t="str">
        <f t="shared" si="30"/>
        <v/>
      </c>
      <c r="CI23" t="str">
        <f t="shared" si="31"/>
        <v/>
      </c>
      <c r="CJ23" t="str">
        <f t="shared" si="32"/>
        <v/>
      </c>
      <c r="CK23" s="359" t="str">
        <f t="shared" si="33"/>
        <v/>
      </c>
      <c r="CL23" t="str">
        <f t="shared" si="34"/>
        <v/>
      </c>
      <c r="CM23" t="str">
        <f t="shared" si="35"/>
        <v/>
      </c>
      <c r="CN23" t="str">
        <f t="shared" si="36"/>
        <v/>
      </c>
      <c r="CO23" s="359" t="str">
        <f t="shared" si="37"/>
        <v/>
      </c>
      <c r="CP23" t="str">
        <f t="shared" si="38"/>
        <v/>
      </c>
      <c r="CQ23" t="str">
        <f t="shared" si="39"/>
        <v/>
      </c>
      <c r="CR23" t="str">
        <f t="shared" si="40"/>
        <v/>
      </c>
      <c r="CS23" s="359" t="str">
        <f t="shared" si="41"/>
        <v/>
      </c>
      <c r="CT23" t="str">
        <f t="shared" si="42"/>
        <v/>
      </c>
      <c r="CU23" t="str">
        <f t="shared" si="43"/>
        <v/>
      </c>
      <c r="CV23" t="str">
        <f t="shared" si="44"/>
        <v/>
      </c>
      <c r="CW23" t="str">
        <f t="shared" si="45"/>
        <v/>
      </c>
      <c r="CX23" s="359" t="str">
        <f t="shared" si="46"/>
        <v/>
      </c>
      <c r="CY23" t="str">
        <f t="shared" si="47"/>
        <v/>
      </c>
      <c r="CZ23" t="str">
        <f t="shared" si="48"/>
        <v/>
      </c>
      <c r="DA23" t="str">
        <f t="shared" si="49"/>
        <v/>
      </c>
      <c r="DB23" s="359" t="str">
        <f t="shared" si="50"/>
        <v/>
      </c>
      <c r="DC23" t="str">
        <f t="shared" si="51"/>
        <v/>
      </c>
      <c r="DD23" t="str">
        <f t="shared" si="52"/>
        <v/>
      </c>
      <c r="DE23" t="str">
        <f t="shared" si="53"/>
        <v/>
      </c>
      <c r="DF23" s="359" t="str">
        <f t="shared" si="54"/>
        <v/>
      </c>
      <c r="DG23" t="str">
        <f t="shared" si="55"/>
        <v/>
      </c>
      <c r="DH23" t="str">
        <f t="shared" si="56"/>
        <v/>
      </c>
      <c r="DI23" t="str">
        <f t="shared" si="57"/>
        <v/>
      </c>
      <c r="DJ23" t="str">
        <f t="shared" si="58"/>
        <v/>
      </c>
      <c r="DK23" s="359" t="str">
        <f t="shared" si="59"/>
        <v/>
      </c>
      <c r="DL23" t="str">
        <f t="shared" si="60"/>
        <v>X</v>
      </c>
      <c r="DM23" t="str">
        <f t="shared" si="61"/>
        <v>X</v>
      </c>
      <c r="DN23" t="str">
        <f t="shared" si="62"/>
        <v>X</v>
      </c>
      <c r="DO23" s="359" t="str">
        <f t="shared" si="63"/>
        <v>X</v>
      </c>
      <c r="DP23" t="str">
        <f t="shared" si="64"/>
        <v>X</v>
      </c>
      <c r="DQ23" t="str">
        <f t="shared" si="65"/>
        <v>X</v>
      </c>
      <c r="DR23" t="str">
        <f t="shared" si="66"/>
        <v>X</v>
      </c>
      <c r="DS23" s="359" t="str">
        <f t="shared" si="67"/>
        <v>X</v>
      </c>
      <c r="DT23" t="str">
        <f t="shared" si="68"/>
        <v>X</v>
      </c>
      <c r="DU23" t="str">
        <f t="shared" si="69"/>
        <v/>
      </c>
      <c r="DV23" t="str">
        <f t="shared" si="70"/>
        <v/>
      </c>
      <c r="DW23" t="str">
        <f t="shared" si="71"/>
        <v/>
      </c>
      <c r="DX23" s="359" t="str">
        <f t="shared" si="72"/>
        <v/>
      </c>
      <c r="DY23" t="str">
        <f t="shared" si="73"/>
        <v/>
      </c>
      <c r="DZ23" t="str">
        <f t="shared" si="74"/>
        <v/>
      </c>
      <c r="EA23" t="str">
        <f t="shared" si="75"/>
        <v/>
      </c>
      <c r="EB23" s="359" t="str">
        <f t="shared" si="76"/>
        <v/>
      </c>
      <c r="EC23" t="str">
        <f t="shared" si="77"/>
        <v/>
      </c>
      <c r="ED23" t="str">
        <f t="shared" si="78"/>
        <v/>
      </c>
      <c r="EE23" t="str">
        <f t="shared" si="79"/>
        <v/>
      </c>
      <c r="EF23" t="str">
        <f t="shared" si="80"/>
        <v/>
      </c>
      <c r="EG23" s="359" t="str">
        <f t="shared" si="81"/>
        <v/>
      </c>
      <c r="EH23" t="str">
        <f t="shared" si="82"/>
        <v>Caladenia bicalliata</v>
      </c>
      <c r="EJ23" t="str">
        <f t="shared" si="17"/>
        <v>Caladenia bicalliata subsp. bicalliata</v>
      </c>
      <c r="EK23" s="100">
        <f t="shared" si="24"/>
        <v>0</v>
      </c>
      <c r="EL23" s="3">
        <f t="shared" si="24"/>
        <v>0</v>
      </c>
      <c r="EM23" s="3">
        <f t="shared" si="24"/>
        <v>0</v>
      </c>
      <c r="EN23" s="3">
        <f t="shared" si="24"/>
        <v>0</v>
      </c>
      <c r="EO23" s="3">
        <f t="shared" si="24"/>
        <v>0</v>
      </c>
      <c r="EP23" s="3">
        <f t="shared" si="24"/>
        <v>0</v>
      </c>
      <c r="EQ23" s="3">
        <f t="shared" si="24"/>
        <v>0</v>
      </c>
      <c r="ER23" s="3">
        <f t="shared" si="24"/>
        <v>1</v>
      </c>
      <c r="ES23" s="3">
        <f t="shared" si="24"/>
        <v>1</v>
      </c>
      <c r="ET23" s="3">
        <f t="shared" si="24"/>
        <v>1</v>
      </c>
      <c r="EU23" s="3">
        <f t="shared" si="24"/>
        <v>0</v>
      </c>
      <c r="EV23" s="24">
        <f t="shared" si="24"/>
        <v>0</v>
      </c>
      <c r="EW23" s="245">
        <f t="shared" si="25"/>
        <v>3</v>
      </c>
      <c r="EX23" s="262" t="str">
        <f t="shared" si="19"/>
        <v/>
      </c>
    </row>
    <row r="24" spans="1:154" ht="16.149999999999999" customHeight="1" x14ac:dyDescent="0.25">
      <c r="A24" s="493">
        <v>5</v>
      </c>
      <c r="B24" s="494" t="s">
        <v>1696</v>
      </c>
      <c r="C24" s="492" t="s">
        <v>1697</v>
      </c>
      <c r="D24" s="490">
        <v>5</v>
      </c>
      <c r="E24" s="489" t="s">
        <v>1586</v>
      </c>
      <c r="F24" s="597">
        <v>20</v>
      </c>
      <c r="G24" s="559" t="s">
        <v>4778</v>
      </c>
      <c r="H24" t="s">
        <v>7784</v>
      </c>
      <c r="I24" s="600">
        <f t="shared" si="28"/>
        <v>20</v>
      </c>
      <c r="J24" s="68">
        <f t="shared" si="2"/>
        <v>489</v>
      </c>
      <c r="K24" s="371" t="str">
        <f t="shared" si="3"/>
        <v>Caladenia bicalliata subsp. cleistogama</v>
      </c>
      <c r="L24" s="372">
        <v>489</v>
      </c>
      <c r="M24" s="371" t="s">
        <v>1526</v>
      </c>
      <c r="N24" s="76" t="s">
        <v>811</v>
      </c>
      <c r="O24" s="363" t="str">
        <f t="shared" si="4"/>
        <v>S</v>
      </c>
      <c r="P24" s="70" t="s">
        <v>1701</v>
      </c>
      <c r="Q24" s="364" t="s">
        <v>1702</v>
      </c>
      <c r="R24" s="365">
        <v>42948</v>
      </c>
      <c r="S24" s="365">
        <v>42979</v>
      </c>
      <c r="T24" s="603" t="s">
        <v>7894</v>
      </c>
      <c r="U24" s="603" t="s">
        <v>7894</v>
      </c>
      <c r="V24" s="603" t="s">
        <v>7894</v>
      </c>
      <c r="W24" s="603" t="s">
        <v>7894</v>
      </c>
      <c r="X24" s="603" t="s">
        <v>7894</v>
      </c>
      <c r="Y24" s="603" t="s">
        <v>7894</v>
      </c>
      <c r="Z24" s="603" t="s">
        <v>7894</v>
      </c>
      <c r="AA24" s="603" t="s">
        <v>4827</v>
      </c>
      <c r="AB24" s="603" t="s">
        <v>4828</v>
      </c>
      <c r="AC24" s="603" t="s">
        <v>7894</v>
      </c>
      <c r="AD24" s="603" t="s">
        <v>7894</v>
      </c>
      <c r="AE24" s="603" t="s">
        <v>7894</v>
      </c>
      <c r="AF24" s="605" t="s">
        <v>7903</v>
      </c>
      <c r="AG24" s="605" t="s">
        <v>7947</v>
      </c>
      <c r="AH24" s="366" t="s">
        <v>685</v>
      </c>
      <c r="AI24" s="363">
        <f t="shared" si="5"/>
        <v>6</v>
      </c>
      <c r="AJ24" s="363">
        <v>4</v>
      </c>
      <c r="AK24" s="413" t="str">
        <f t="shared" si="6"/>
        <v>Wispy Spider Orchids</v>
      </c>
      <c r="AL24" s="413" t="str">
        <f t="shared" si="7"/>
        <v>Caladenia filamentosa</v>
      </c>
      <c r="AM24" s="486" t="s">
        <v>45</v>
      </c>
      <c r="AS24" s="69">
        <f t="shared" si="8"/>
        <v>32</v>
      </c>
      <c r="AT24" s="69">
        <f t="shared" si="9"/>
        <v>35</v>
      </c>
      <c r="AU24" s="69">
        <f t="shared" si="10"/>
        <v>8</v>
      </c>
      <c r="AV24" s="69">
        <f t="shared" si="11"/>
        <v>9</v>
      </c>
      <c r="AW24" s="81" t="e">
        <f>VLOOKUP(AM24,#REF!,6,FALSE)</f>
        <v>#REF!</v>
      </c>
      <c r="AX24" s="70" t="s">
        <v>1703</v>
      </c>
      <c r="AY24" s="364">
        <v>18036</v>
      </c>
      <c r="AZ24" s="264" t="s">
        <v>48</v>
      </c>
      <c r="BA24" s="238"/>
      <c r="BB24" s="237">
        <f t="shared" si="12"/>
        <v>22</v>
      </c>
      <c r="BC24" s="270">
        <f t="shared" si="0"/>
        <v>489</v>
      </c>
      <c r="BD24" t="str">
        <f t="shared" si="13"/>
        <v>Caladenia bicalliata subsp. cleistogama</v>
      </c>
      <c r="BE24" s="367" t="e">
        <f>COUNTIFS(#REF!,L24)</f>
        <v>#REF!</v>
      </c>
      <c r="BF24" s="374" t="str">
        <f t="shared" si="14"/>
        <v>y</v>
      </c>
      <c r="BG24" s="82"/>
      <c r="BH24" s="368" t="str">
        <f t="shared" si="15"/>
        <v>Eriochilus</v>
      </c>
      <c r="BI24" s="367" t="e">
        <f>COUNTIFS(#REF!,A24)</f>
        <v>#REF!</v>
      </c>
      <c r="BJ24" s="403"/>
      <c r="BM24" s="611"/>
      <c r="BO24" s="612"/>
      <c r="BR24" s="612"/>
      <c r="BU24" s="612"/>
      <c r="BX24" s="612"/>
      <c r="CE24" t="str">
        <f t="shared" si="20"/>
        <v>Limestone Spider Orchid (Caladenia bicalliata subsp. bicalliata)</v>
      </c>
      <c r="CF24" s="388" t="str">
        <f t="shared" si="21"/>
        <v>Caladenia bicalliata subsp. bicalliata</v>
      </c>
      <c r="CG24" t="str">
        <f t="shared" si="29"/>
        <v/>
      </c>
      <c r="CH24" t="str">
        <f t="shared" si="30"/>
        <v/>
      </c>
      <c r="CI24" t="str">
        <f t="shared" si="31"/>
        <v/>
      </c>
      <c r="CJ24" t="str">
        <f t="shared" si="32"/>
        <v/>
      </c>
      <c r="CK24" s="359" t="str">
        <f t="shared" si="33"/>
        <v/>
      </c>
      <c r="CL24" t="str">
        <f t="shared" si="34"/>
        <v/>
      </c>
      <c r="CM24" t="str">
        <f t="shared" si="35"/>
        <v/>
      </c>
      <c r="CN24" t="str">
        <f t="shared" si="36"/>
        <v/>
      </c>
      <c r="CO24" s="359" t="str">
        <f t="shared" si="37"/>
        <v/>
      </c>
      <c r="CP24" t="str">
        <f t="shared" si="38"/>
        <v/>
      </c>
      <c r="CQ24" t="str">
        <f t="shared" si="39"/>
        <v/>
      </c>
      <c r="CR24" t="str">
        <f t="shared" si="40"/>
        <v/>
      </c>
      <c r="CS24" s="359" t="str">
        <f t="shared" si="41"/>
        <v/>
      </c>
      <c r="CT24" t="str">
        <f t="shared" si="42"/>
        <v/>
      </c>
      <c r="CU24" t="str">
        <f t="shared" si="43"/>
        <v/>
      </c>
      <c r="CV24" t="str">
        <f t="shared" si="44"/>
        <v/>
      </c>
      <c r="CW24" t="str">
        <f t="shared" si="45"/>
        <v/>
      </c>
      <c r="CX24" s="359" t="str">
        <f t="shared" si="46"/>
        <v/>
      </c>
      <c r="CY24" t="str">
        <f t="shared" si="47"/>
        <v/>
      </c>
      <c r="CZ24" t="str">
        <f t="shared" si="48"/>
        <v/>
      </c>
      <c r="DA24" t="str">
        <f t="shared" si="49"/>
        <v/>
      </c>
      <c r="DB24" s="359" t="str">
        <f t="shared" si="50"/>
        <v/>
      </c>
      <c r="DC24" t="str">
        <f t="shared" si="51"/>
        <v/>
      </c>
      <c r="DD24" t="str">
        <f t="shared" si="52"/>
        <v/>
      </c>
      <c r="DE24" t="str">
        <f t="shared" si="53"/>
        <v/>
      </c>
      <c r="DF24" s="359" t="str">
        <f t="shared" si="54"/>
        <v/>
      </c>
      <c r="DG24" t="str">
        <f t="shared" si="55"/>
        <v/>
      </c>
      <c r="DH24" t="str">
        <f t="shared" si="56"/>
        <v/>
      </c>
      <c r="DI24" t="str">
        <f t="shared" si="57"/>
        <v/>
      </c>
      <c r="DJ24" t="str">
        <f t="shared" si="58"/>
        <v/>
      </c>
      <c r="DK24" s="359" t="str">
        <f t="shared" si="59"/>
        <v/>
      </c>
      <c r="DL24" t="str">
        <f t="shared" si="60"/>
        <v>X</v>
      </c>
      <c r="DM24" t="str">
        <f t="shared" si="61"/>
        <v>X</v>
      </c>
      <c r="DN24" t="str">
        <f t="shared" si="62"/>
        <v>X</v>
      </c>
      <c r="DO24" s="359" t="str">
        <f t="shared" si="63"/>
        <v>X</v>
      </c>
      <c r="DP24" t="str">
        <f t="shared" si="64"/>
        <v>X</v>
      </c>
      <c r="DQ24" t="str">
        <f t="shared" si="65"/>
        <v>X</v>
      </c>
      <c r="DR24" t="str">
        <f t="shared" si="66"/>
        <v>X</v>
      </c>
      <c r="DS24" s="359" t="str">
        <f t="shared" si="67"/>
        <v>X</v>
      </c>
      <c r="DT24" t="str">
        <f t="shared" si="68"/>
        <v>X</v>
      </c>
      <c r="DU24" t="str">
        <f t="shared" si="69"/>
        <v/>
      </c>
      <c r="DV24" t="str">
        <f t="shared" si="70"/>
        <v/>
      </c>
      <c r="DW24" t="str">
        <f t="shared" si="71"/>
        <v/>
      </c>
      <c r="DX24" s="359" t="str">
        <f t="shared" si="72"/>
        <v/>
      </c>
      <c r="DY24" t="str">
        <f t="shared" si="73"/>
        <v/>
      </c>
      <c r="DZ24" t="str">
        <f t="shared" si="74"/>
        <v/>
      </c>
      <c r="EA24" t="str">
        <f t="shared" si="75"/>
        <v/>
      </c>
      <c r="EB24" s="359" t="str">
        <f t="shared" si="76"/>
        <v/>
      </c>
      <c r="EC24" t="str">
        <f t="shared" si="77"/>
        <v/>
      </c>
      <c r="ED24" t="str">
        <f t="shared" si="78"/>
        <v/>
      </c>
      <c r="EE24" t="str">
        <f t="shared" si="79"/>
        <v/>
      </c>
      <c r="EF24" t="str">
        <f t="shared" si="80"/>
        <v/>
      </c>
      <c r="EG24" s="359" t="str">
        <f t="shared" si="81"/>
        <v/>
      </c>
      <c r="EH24" t="str">
        <f t="shared" si="82"/>
        <v>Caladenia bicalliata subsp. bicalliata</v>
      </c>
      <c r="EJ24" t="str">
        <f t="shared" si="17"/>
        <v>Caladenia bicalliata subsp. cleistogama</v>
      </c>
      <c r="EK24" s="100">
        <f t="shared" si="24"/>
        <v>0</v>
      </c>
      <c r="EL24" s="3">
        <f t="shared" si="24"/>
        <v>0</v>
      </c>
      <c r="EM24" s="3">
        <f t="shared" si="24"/>
        <v>0</v>
      </c>
      <c r="EN24" s="3">
        <f t="shared" si="24"/>
        <v>0</v>
      </c>
      <c r="EO24" s="3">
        <f t="shared" si="24"/>
        <v>0</v>
      </c>
      <c r="EP24" s="3">
        <f t="shared" si="24"/>
        <v>0</v>
      </c>
      <c r="EQ24" s="3">
        <f t="shared" si="24"/>
        <v>0</v>
      </c>
      <c r="ER24" s="3">
        <f t="shared" si="24"/>
        <v>1</v>
      </c>
      <c r="ES24" s="3">
        <f t="shared" si="24"/>
        <v>1</v>
      </c>
      <c r="ET24" s="3">
        <f t="shared" si="24"/>
        <v>0</v>
      </c>
      <c r="EU24" s="3">
        <f t="shared" si="24"/>
        <v>0</v>
      </c>
      <c r="EV24" s="24">
        <f t="shared" si="24"/>
        <v>0</v>
      </c>
      <c r="EW24" s="245">
        <f t="shared" si="25"/>
        <v>2</v>
      </c>
      <c r="EX24" s="262" t="str">
        <f t="shared" si="19"/>
        <v/>
      </c>
    </row>
    <row r="25" spans="1:154" ht="16.149999999999999" customHeight="1" x14ac:dyDescent="0.25">
      <c r="A25" s="493">
        <v>42</v>
      </c>
      <c r="B25" s="494" t="s">
        <v>1700</v>
      </c>
      <c r="C25" s="492" t="s">
        <v>7649</v>
      </c>
      <c r="D25" s="490">
        <v>42</v>
      </c>
      <c r="E25" s="489" t="s">
        <v>1579</v>
      </c>
      <c r="F25" s="597">
        <v>21</v>
      </c>
      <c r="G25" t="s">
        <v>4693</v>
      </c>
      <c r="H25" t="s">
        <v>7785</v>
      </c>
      <c r="I25" s="600">
        <f t="shared" si="28"/>
        <v>21</v>
      </c>
      <c r="J25" s="68">
        <f t="shared" si="2"/>
        <v>1146</v>
      </c>
      <c r="K25" s="371" t="str">
        <f t="shared" si="3"/>
        <v>Caladenia bigeminata</v>
      </c>
      <c r="L25" s="372">
        <v>1146</v>
      </c>
      <c r="M25" s="371" t="s">
        <v>1526</v>
      </c>
      <c r="N25" s="76" t="s">
        <v>882</v>
      </c>
      <c r="O25" s="363" t="str">
        <f t="shared" si="4"/>
        <v>S</v>
      </c>
      <c r="P25" s="70" t="s">
        <v>1706</v>
      </c>
      <c r="Q25" s="364" t="s">
        <v>1707</v>
      </c>
      <c r="R25" s="365">
        <v>42947</v>
      </c>
      <c r="S25" s="365">
        <v>42978</v>
      </c>
      <c r="T25" s="603" t="s">
        <v>7894</v>
      </c>
      <c r="U25" s="603" t="s">
        <v>7894</v>
      </c>
      <c r="V25" s="603" t="s">
        <v>7894</v>
      </c>
      <c r="W25" s="603" t="s">
        <v>7894</v>
      </c>
      <c r="X25" s="603" t="s">
        <v>7894</v>
      </c>
      <c r="Y25" s="603" t="s">
        <v>7894</v>
      </c>
      <c r="Z25" s="603" t="s">
        <v>4826</v>
      </c>
      <c r="AA25" s="603" t="s">
        <v>4827</v>
      </c>
      <c r="AB25" s="603" t="s">
        <v>7894</v>
      </c>
      <c r="AC25" s="603" t="s">
        <v>7894</v>
      </c>
      <c r="AD25" s="603" t="s">
        <v>7894</v>
      </c>
      <c r="AE25" s="603" t="s">
        <v>7894</v>
      </c>
      <c r="AF25" s="605" t="s">
        <v>7904</v>
      </c>
      <c r="AG25" s="605" t="s">
        <v>7948</v>
      </c>
      <c r="AH25" s="69" t="s">
        <v>1593</v>
      </c>
      <c r="AI25" s="363">
        <f t="shared" si="5"/>
        <v>2</v>
      </c>
      <c r="AJ25" s="363">
        <v>4</v>
      </c>
      <c r="AK25" s="413" t="str">
        <f t="shared" si="6"/>
        <v>Wispy Spider Orchids</v>
      </c>
      <c r="AL25" s="413" t="str">
        <f t="shared" si="7"/>
        <v>Caladenia filamentosa</v>
      </c>
      <c r="AM25" s="486" t="s">
        <v>7607</v>
      </c>
      <c r="AN25" s="70" t="s">
        <v>7705</v>
      </c>
      <c r="AS25" s="69">
        <f t="shared" si="8"/>
        <v>32</v>
      </c>
      <c r="AT25" s="69">
        <f t="shared" si="9"/>
        <v>35</v>
      </c>
      <c r="AU25" s="69">
        <f t="shared" si="10"/>
        <v>7</v>
      </c>
      <c r="AV25" s="69">
        <f t="shared" si="11"/>
        <v>8</v>
      </c>
      <c r="AW25" s="81"/>
      <c r="AX25" s="70" t="s">
        <v>1708</v>
      </c>
      <c r="AY25" s="364">
        <v>44897</v>
      </c>
      <c r="AZ25" s="264" t="s">
        <v>48</v>
      </c>
      <c r="BA25" s="238"/>
      <c r="BB25" s="237" t="str">
        <f t="shared" si="12"/>
        <v/>
      </c>
      <c r="BC25" s="270">
        <f t="shared" si="0"/>
        <v>1146</v>
      </c>
      <c r="BD25" t="str">
        <f t="shared" si="13"/>
        <v>Caladenia bigeminata</v>
      </c>
      <c r="BE25" s="367" t="e">
        <f>COUNTIFS(#REF!,L25)</f>
        <v>#REF!</v>
      </c>
      <c r="BF25" s="374" t="str">
        <f t="shared" si="14"/>
        <v>y</v>
      </c>
      <c r="BG25" s="82"/>
      <c r="BH25" s="368" t="str">
        <f t="shared" si="15"/>
        <v>Eulophia</v>
      </c>
      <c r="BI25" s="367" t="e">
        <f>COUNTIFS(#REF!,A25)</f>
        <v>#REF!</v>
      </c>
      <c r="BJ25" s="403"/>
      <c r="CE25" t="str">
        <f t="shared" si="20"/>
        <v>Shy Limestone Spider Orchid (Caladenia bicalliata subsp. cleistogama)</v>
      </c>
      <c r="CF25" s="388" t="str">
        <f t="shared" si="21"/>
        <v>Caladenia bicalliata subsp. cleistogama</v>
      </c>
      <c r="CG25" t="str">
        <f t="shared" si="29"/>
        <v/>
      </c>
      <c r="CH25" t="str">
        <f t="shared" si="30"/>
        <v/>
      </c>
      <c r="CI25" t="str">
        <f t="shared" si="31"/>
        <v/>
      </c>
      <c r="CJ25" t="str">
        <f t="shared" si="32"/>
        <v/>
      </c>
      <c r="CK25" s="359" t="str">
        <f t="shared" si="33"/>
        <v/>
      </c>
      <c r="CL25" t="str">
        <f t="shared" si="34"/>
        <v/>
      </c>
      <c r="CM25" t="str">
        <f t="shared" si="35"/>
        <v/>
      </c>
      <c r="CN25" t="str">
        <f t="shared" si="36"/>
        <v/>
      </c>
      <c r="CO25" s="359" t="str">
        <f t="shared" si="37"/>
        <v/>
      </c>
      <c r="CP25" t="str">
        <f t="shared" si="38"/>
        <v/>
      </c>
      <c r="CQ25" t="str">
        <f t="shared" si="39"/>
        <v/>
      </c>
      <c r="CR25" t="str">
        <f t="shared" si="40"/>
        <v/>
      </c>
      <c r="CS25" s="359" t="str">
        <f t="shared" si="41"/>
        <v/>
      </c>
      <c r="CT25" t="str">
        <f t="shared" si="42"/>
        <v/>
      </c>
      <c r="CU25" t="str">
        <f t="shared" si="43"/>
        <v/>
      </c>
      <c r="CV25" t="str">
        <f t="shared" si="44"/>
        <v/>
      </c>
      <c r="CW25" t="str">
        <f t="shared" si="45"/>
        <v/>
      </c>
      <c r="CX25" s="359" t="str">
        <f t="shared" si="46"/>
        <v/>
      </c>
      <c r="CY25" t="str">
        <f t="shared" si="47"/>
        <v/>
      </c>
      <c r="CZ25" t="str">
        <f t="shared" si="48"/>
        <v/>
      </c>
      <c r="DA25" t="str">
        <f t="shared" si="49"/>
        <v/>
      </c>
      <c r="DB25" s="359" t="str">
        <f t="shared" si="50"/>
        <v/>
      </c>
      <c r="DC25" t="str">
        <f t="shared" si="51"/>
        <v/>
      </c>
      <c r="DD25" t="str">
        <f t="shared" si="52"/>
        <v/>
      </c>
      <c r="DE25" t="str">
        <f t="shared" si="53"/>
        <v/>
      </c>
      <c r="DF25" s="359" t="str">
        <f t="shared" si="54"/>
        <v/>
      </c>
      <c r="DG25" t="str">
        <f t="shared" si="55"/>
        <v/>
      </c>
      <c r="DH25" t="str">
        <f t="shared" si="56"/>
        <v/>
      </c>
      <c r="DI25" t="str">
        <f t="shared" si="57"/>
        <v/>
      </c>
      <c r="DJ25" t="str">
        <f t="shared" si="58"/>
        <v/>
      </c>
      <c r="DK25" s="359" t="str">
        <f t="shared" si="59"/>
        <v/>
      </c>
      <c r="DL25" t="str">
        <f t="shared" si="60"/>
        <v>X</v>
      </c>
      <c r="DM25" t="str">
        <f t="shared" si="61"/>
        <v>X</v>
      </c>
      <c r="DN25" t="str">
        <f t="shared" si="62"/>
        <v>X</v>
      </c>
      <c r="DO25" s="359" t="str">
        <f t="shared" si="63"/>
        <v>X</v>
      </c>
      <c r="DP25" t="str">
        <f t="shared" si="64"/>
        <v/>
      </c>
      <c r="DQ25" t="str">
        <f t="shared" si="65"/>
        <v/>
      </c>
      <c r="DR25" t="str">
        <f t="shared" si="66"/>
        <v/>
      </c>
      <c r="DS25" s="359" t="str">
        <f t="shared" si="67"/>
        <v/>
      </c>
      <c r="DT25" t="str">
        <f t="shared" si="68"/>
        <v/>
      </c>
      <c r="DU25" t="str">
        <f t="shared" si="69"/>
        <v/>
      </c>
      <c r="DV25" t="str">
        <f t="shared" si="70"/>
        <v/>
      </c>
      <c r="DW25" t="str">
        <f t="shared" si="71"/>
        <v/>
      </c>
      <c r="DX25" s="359" t="str">
        <f t="shared" si="72"/>
        <v/>
      </c>
      <c r="DY25" t="str">
        <f t="shared" si="73"/>
        <v/>
      </c>
      <c r="DZ25" t="str">
        <f t="shared" si="74"/>
        <v/>
      </c>
      <c r="EA25" t="str">
        <f t="shared" si="75"/>
        <v/>
      </c>
      <c r="EB25" s="359" t="str">
        <f t="shared" si="76"/>
        <v/>
      </c>
      <c r="EC25" t="str">
        <f t="shared" si="77"/>
        <v/>
      </c>
      <c r="ED25" t="str">
        <f t="shared" si="78"/>
        <v/>
      </c>
      <c r="EE25" t="str">
        <f t="shared" si="79"/>
        <v/>
      </c>
      <c r="EF25" t="str">
        <f t="shared" si="80"/>
        <v/>
      </c>
      <c r="EG25" s="359" t="str">
        <f t="shared" si="81"/>
        <v/>
      </c>
      <c r="EH25" t="str">
        <f t="shared" si="82"/>
        <v>Caladenia bicalliata subsp. cleistogama</v>
      </c>
      <c r="EJ25" t="str">
        <f t="shared" si="17"/>
        <v>Caladenia bigeminata</v>
      </c>
      <c r="EK25" s="100">
        <f t="shared" si="24"/>
        <v>0</v>
      </c>
      <c r="EL25" s="3">
        <f t="shared" si="24"/>
        <v>0</v>
      </c>
      <c r="EM25" s="3">
        <f t="shared" si="24"/>
        <v>0</v>
      </c>
      <c r="EN25" s="3">
        <f t="shared" si="24"/>
        <v>0</v>
      </c>
      <c r="EO25" s="3">
        <f t="shared" si="24"/>
        <v>0</v>
      </c>
      <c r="EP25" s="3">
        <f t="shared" si="24"/>
        <v>0</v>
      </c>
      <c r="EQ25" s="3">
        <f t="shared" si="24"/>
        <v>1</v>
      </c>
      <c r="ER25" s="3">
        <f t="shared" si="24"/>
        <v>1</v>
      </c>
      <c r="ES25" s="3">
        <f t="shared" si="24"/>
        <v>0</v>
      </c>
      <c r="ET25" s="3">
        <f t="shared" si="24"/>
        <v>0</v>
      </c>
      <c r="EU25" s="3">
        <f t="shared" si="24"/>
        <v>0</v>
      </c>
      <c r="EV25" s="24">
        <f t="shared" si="24"/>
        <v>0</v>
      </c>
      <c r="EW25" s="245">
        <f t="shared" si="25"/>
        <v>2</v>
      </c>
      <c r="EX25" s="262" t="str">
        <f t="shared" si="19"/>
        <v/>
      </c>
    </row>
    <row r="26" spans="1:154" ht="16.149999999999999" customHeight="1" x14ac:dyDescent="0.25">
      <c r="A26" s="493">
        <v>2</v>
      </c>
      <c r="B26" s="494" t="s">
        <v>1704</v>
      </c>
      <c r="C26" s="492" t="s">
        <v>1705</v>
      </c>
      <c r="D26" s="490">
        <v>2</v>
      </c>
      <c r="E26" s="489" t="s">
        <v>1586</v>
      </c>
      <c r="F26" s="597">
        <v>22</v>
      </c>
      <c r="G26" s="81" t="s">
        <v>4709</v>
      </c>
      <c r="H26" t="s">
        <v>7786</v>
      </c>
      <c r="I26" s="600">
        <f t="shared" si="28"/>
        <v>22</v>
      </c>
      <c r="J26" s="68">
        <f t="shared" si="2"/>
        <v>491</v>
      </c>
      <c r="K26" s="371" t="str">
        <f t="shared" si="3"/>
        <v>Caladenia brevisura</v>
      </c>
      <c r="L26" s="372">
        <v>491</v>
      </c>
      <c r="M26" s="371" t="s">
        <v>1526</v>
      </c>
      <c r="N26" s="76" t="s">
        <v>256</v>
      </c>
      <c r="O26" s="363" t="str">
        <f t="shared" si="4"/>
        <v>S</v>
      </c>
      <c r="P26" s="70" t="s">
        <v>1711</v>
      </c>
      <c r="Q26" s="364" t="s">
        <v>1712</v>
      </c>
      <c r="R26" s="365">
        <v>42948</v>
      </c>
      <c r="S26" s="365">
        <v>43008</v>
      </c>
      <c r="T26" s="603" t="s">
        <v>7894</v>
      </c>
      <c r="U26" s="603" t="s">
        <v>7894</v>
      </c>
      <c r="V26" s="603" t="s">
        <v>7894</v>
      </c>
      <c r="W26" s="603" t="s">
        <v>7894</v>
      </c>
      <c r="X26" s="603" t="s">
        <v>7894</v>
      </c>
      <c r="Y26" s="603" t="s">
        <v>7894</v>
      </c>
      <c r="Z26" s="603" t="s">
        <v>7894</v>
      </c>
      <c r="AA26" s="603" t="s">
        <v>4827</v>
      </c>
      <c r="AB26" s="603" t="s">
        <v>4828</v>
      </c>
      <c r="AC26" s="603" t="s">
        <v>4829</v>
      </c>
      <c r="AD26" s="603" t="s">
        <v>7894</v>
      </c>
      <c r="AE26" s="603" t="s">
        <v>7894</v>
      </c>
      <c r="AF26" s="605" t="s">
        <v>7900</v>
      </c>
      <c r="AG26" s="605" t="s">
        <v>7944</v>
      </c>
      <c r="AH26" s="366" t="s">
        <v>685</v>
      </c>
      <c r="AI26" s="363">
        <f t="shared" si="5"/>
        <v>6</v>
      </c>
      <c r="AJ26" s="363">
        <v>13</v>
      </c>
      <c r="AK26" s="413" t="str">
        <f t="shared" si="6"/>
        <v>Small Spider Orchids</v>
      </c>
      <c r="AL26" s="413" t="str">
        <f t="shared" si="7"/>
        <v>Caladenia roei</v>
      </c>
      <c r="AM26" s="486" t="s">
        <v>7607</v>
      </c>
      <c r="AS26" s="69">
        <f t="shared" si="8"/>
        <v>32</v>
      </c>
      <c r="AT26" s="69">
        <f t="shared" si="9"/>
        <v>39</v>
      </c>
      <c r="AU26" s="69">
        <f t="shared" si="10"/>
        <v>8</v>
      </c>
      <c r="AV26" s="69">
        <f t="shared" si="11"/>
        <v>9</v>
      </c>
      <c r="AW26" s="81"/>
      <c r="AX26" s="70" t="s">
        <v>1713</v>
      </c>
      <c r="AY26" s="364">
        <v>15334</v>
      </c>
      <c r="AZ26" s="264" t="s">
        <v>48</v>
      </c>
      <c r="BA26" s="238"/>
      <c r="BB26" s="237" t="str">
        <f t="shared" si="12"/>
        <v/>
      </c>
      <c r="BC26" s="270">
        <f t="shared" si="0"/>
        <v>491</v>
      </c>
      <c r="BD26" t="str">
        <f t="shared" si="13"/>
        <v>Caladenia brevisura</v>
      </c>
      <c r="BE26" s="367" t="e">
        <f>COUNTIFS(#REF!,L26)</f>
        <v>#REF!</v>
      </c>
      <c r="BF26" s="374" t="str">
        <f t="shared" si="14"/>
        <v>y</v>
      </c>
      <c r="BG26" s="82"/>
      <c r="BH26" s="368" t="str">
        <f t="shared" si="15"/>
        <v>Gastrodia</v>
      </c>
      <c r="BI26" s="367" t="e">
        <f>COUNTIFS(#REF!,A26)</f>
        <v>#REF!</v>
      </c>
      <c r="BJ26" s="403"/>
      <c r="CE26" t="str">
        <f t="shared" si="20"/>
        <v>Yerina Springs Spider Orchid (Caladenia bigeminata)</v>
      </c>
      <c r="CF26" s="388" t="str">
        <f t="shared" si="21"/>
        <v>Caladenia bigeminata</v>
      </c>
      <c r="CG26" t="str">
        <f t="shared" si="29"/>
        <v/>
      </c>
      <c r="CH26" t="str">
        <f t="shared" si="30"/>
        <v/>
      </c>
      <c r="CI26" t="str">
        <f t="shared" si="31"/>
        <v/>
      </c>
      <c r="CJ26" t="str">
        <f t="shared" si="32"/>
        <v/>
      </c>
      <c r="CK26" s="359" t="str">
        <f t="shared" si="33"/>
        <v/>
      </c>
      <c r="CL26" t="str">
        <f t="shared" si="34"/>
        <v/>
      </c>
      <c r="CM26" t="str">
        <f t="shared" si="35"/>
        <v/>
      </c>
      <c r="CN26" t="str">
        <f t="shared" si="36"/>
        <v/>
      </c>
      <c r="CO26" s="359" t="str">
        <f t="shared" si="37"/>
        <v/>
      </c>
      <c r="CP26" t="str">
        <f t="shared" si="38"/>
        <v/>
      </c>
      <c r="CQ26" t="str">
        <f t="shared" si="39"/>
        <v/>
      </c>
      <c r="CR26" t="str">
        <f t="shared" si="40"/>
        <v/>
      </c>
      <c r="CS26" s="359" t="str">
        <f t="shared" si="41"/>
        <v/>
      </c>
      <c r="CT26" t="str">
        <f t="shared" si="42"/>
        <v/>
      </c>
      <c r="CU26" t="str">
        <f t="shared" si="43"/>
        <v/>
      </c>
      <c r="CV26" t="str">
        <f t="shared" si="44"/>
        <v/>
      </c>
      <c r="CW26" t="str">
        <f t="shared" si="45"/>
        <v/>
      </c>
      <c r="CX26" s="359" t="str">
        <f t="shared" si="46"/>
        <v/>
      </c>
      <c r="CY26" t="str">
        <f t="shared" si="47"/>
        <v/>
      </c>
      <c r="CZ26" t="str">
        <f t="shared" si="48"/>
        <v/>
      </c>
      <c r="DA26" t="str">
        <f t="shared" si="49"/>
        <v/>
      </c>
      <c r="DB26" s="359" t="str">
        <f t="shared" si="50"/>
        <v/>
      </c>
      <c r="DC26" t="str">
        <f t="shared" si="51"/>
        <v/>
      </c>
      <c r="DD26" t="str">
        <f t="shared" si="52"/>
        <v/>
      </c>
      <c r="DE26" t="str">
        <f t="shared" si="53"/>
        <v/>
      </c>
      <c r="DF26" s="359" t="str">
        <f t="shared" si="54"/>
        <v/>
      </c>
      <c r="DG26" t="str">
        <f t="shared" si="55"/>
        <v/>
      </c>
      <c r="DH26" t="str">
        <f t="shared" si="56"/>
        <v/>
      </c>
      <c r="DI26" t="str">
        <f t="shared" si="57"/>
        <v/>
      </c>
      <c r="DJ26" t="str">
        <f t="shared" si="58"/>
        <v/>
      </c>
      <c r="DK26" s="359" t="str">
        <f t="shared" si="59"/>
        <v/>
      </c>
      <c r="DL26" t="str">
        <f t="shared" si="60"/>
        <v>X</v>
      </c>
      <c r="DM26" t="str">
        <f t="shared" si="61"/>
        <v>X</v>
      </c>
      <c r="DN26" t="str">
        <f t="shared" si="62"/>
        <v>X</v>
      </c>
      <c r="DO26" s="359" t="str">
        <f t="shared" si="63"/>
        <v>X</v>
      </c>
      <c r="DP26" t="str">
        <f t="shared" si="64"/>
        <v/>
      </c>
      <c r="DQ26" t="str">
        <f t="shared" si="65"/>
        <v/>
      </c>
      <c r="DR26" t="str">
        <f t="shared" si="66"/>
        <v/>
      </c>
      <c r="DS26" s="359" t="str">
        <f t="shared" si="67"/>
        <v/>
      </c>
      <c r="DT26" t="str">
        <f t="shared" si="68"/>
        <v/>
      </c>
      <c r="DU26" t="str">
        <f t="shared" si="69"/>
        <v/>
      </c>
      <c r="DV26" t="str">
        <f t="shared" si="70"/>
        <v/>
      </c>
      <c r="DW26" t="str">
        <f t="shared" si="71"/>
        <v/>
      </c>
      <c r="DX26" s="359" t="str">
        <f t="shared" si="72"/>
        <v/>
      </c>
      <c r="DY26" t="str">
        <f t="shared" si="73"/>
        <v/>
      </c>
      <c r="DZ26" t="str">
        <f t="shared" si="74"/>
        <v/>
      </c>
      <c r="EA26" t="str">
        <f t="shared" si="75"/>
        <v/>
      </c>
      <c r="EB26" s="359" t="str">
        <f t="shared" si="76"/>
        <v/>
      </c>
      <c r="EC26" t="str">
        <f t="shared" si="77"/>
        <v/>
      </c>
      <c r="ED26" t="str">
        <f t="shared" si="78"/>
        <v/>
      </c>
      <c r="EE26" t="str">
        <f t="shared" si="79"/>
        <v/>
      </c>
      <c r="EF26" t="str">
        <f t="shared" si="80"/>
        <v/>
      </c>
      <c r="EG26" s="359" t="str">
        <f t="shared" si="81"/>
        <v/>
      </c>
      <c r="EH26" t="str">
        <f t="shared" si="82"/>
        <v>Caladenia bigeminata</v>
      </c>
      <c r="EJ26" t="str">
        <f t="shared" si="17"/>
        <v>Caladenia brevisura</v>
      </c>
      <c r="EK26" s="100">
        <f t="shared" si="24"/>
        <v>0</v>
      </c>
      <c r="EL26" s="3">
        <f t="shared" si="24"/>
        <v>0</v>
      </c>
      <c r="EM26" s="3">
        <f t="shared" si="24"/>
        <v>0</v>
      </c>
      <c r="EN26" s="3">
        <f t="shared" si="24"/>
        <v>0</v>
      </c>
      <c r="EO26" s="3">
        <f t="shared" si="24"/>
        <v>0</v>
      </c>
      <c r="EP26" s="3">
        <f t="shared" si="24"/>
        <v>0</v>
      </c>
      <c r="EQ26" s="3">
        <f t="shared" si="24"/>
        <v>0</v>
      </c>
      <c r="ER26" s="3">
        <f t="shared" si="24"/>
        <v>1</v>
      </c>
      <c r="ES26" s="3">
        <f t="shared" si="24"/>
        <v>1</v>
      </c>
      <c r="ET26" s="3">
        <f t="shared" si="24"/>
        <v>0</v>
      </c>
      <c r="EU26" s="3">
        <f t="shared" si="24"/>
        <v>0</v>
      </c>
      <c r="EV26" s="24">
        <f t="shared" si="24"/>
        <v>0</v>
      </c>
      <c r="EW26" s="245">
        <f t="shared" si="25"/>
        <v>2</v>
      </c>
      <c r="EX26" s="262" t="str">
        <f t="shared" si="19"/>
        <v/>
      </c>
    </row>
    <row r="27" spans="1:154" ht="16.149999999999999" customHeight="1" x14ac:dyDescent="0.25">
      <c r="A27" s="496">
        <v>47</v>
      </c>
      <c r="B27" s="497" t="s">
        <v>1709</v>
      </c>
      <c r="C27" s="498" t="s">
        <v>1710</v>
      </c>
      <c r="D27" s="499">
        <v>47</v>
      </c>
      <c r="E27" s="500" t="s">
        <v>1579</v>
      </c>
      <c r="F27" s="597">
        <v>23</v>
      </c>
      <c r="G27" t="s">
        <v>4602</v>
      </c>
      <c r="H27" t="s">
        <v>7806</v>
      </c>
      <c r="I27" s="600">
        <f t="shared" si="28"/>
        <v>23</v>
      </c>
      <c r="J27" s="68">
        <f t="shared" si="2"/>
        <v>1034</v>
      </c>
      <c r="K27" s="371" t="str">
        <f t="shared" si="3"/>
        <v>Caladenia brevisura x horistes</v>
      </c>
      <c r="L27" s="372">
        <v>1034</v>
      </c>
      <c r="M27" s="371" t="s">
        <v>1526</v>
      </c>
      <c r="N27" s="76" t="s">
        <v>1716</v>
      </c>
      <c r="O27" s="363" t="str">
        <f t="shared" si="4"/>
        <v>S</v>
      </c>
      <c r="P27" s="144" t="s">
        <v>1635</v>
      </c>
      <c r="Q27" s="364" t="s">
        <v>1055</v>
      </c>
      <c r="R27" s="365" t="s">
        <v>685</v>
      </c>
      <c r="S27" s="365" t="s">
        <v>685</v>
      </c>
      <c r="T27" s="603" t="s">
        <v>7894</v>
      </c>
      <c r="U27" s="603" t="s">
        <v>7894</v>
      </c>
      <c r="V27" s="603" t="s">
        <v>7894</v>
      </c>
      <c r="W27" s="603" t="s">
        <v>7894</v>
      </c>
      <c r="X27" s="603" t="s">
        <v>7894</v>
      </c>
      <c r="Y27" s="603" t="s">
        <v>7894</v>
      </c>
      <c r="Z27" s="603" t="s">
        <v>7894</v>
      </c>
      <c r="AA27" s="603" t="s">
        <v>7894</v>
      </c>
      <c r="AB27" s="603" t="s">
        <v>7894</v>
      </c>
      <c r="AC27" s="603" t="s">
        <v>7894</v>
      </c>
      <c r="AD27" s="603" t="s">
        <v>7894</v>
      </c>
      <c r="AE27" s="603" t="s">
        <v>7894</v>
      </c>
      <c r="AF27" s="605" t="s">
        <v>48</v>
      </c>
      <c r="AG27" s="605" t="s">
        <v>48</v>
      </c>
      <c r="AH27" s="366" t="s">
        <v>685</v>
      </c>
      <c r="AI27" s="363">
        <f t="shared" si="5"/>
        <v>6</v>
      </c>
      <c r="AJ27" s="363">
        <v>0</v>
      </c>
      <c r="AK27" s="413" t="str">
        <f t="shared" si="6"/>
        <v>None</v>
      </c>
      <c r="AL27" s="413" t="str">
        <f t="shared" si="7"/>
        <v>None</v>
      </c>
      <c r="AM27" s="486" t="s">
        <v>7612</v>
      </c>
      <c r="AS27" s="69">
        <f t="shared" si="8"/>
        <v>0</v>
      </c>
      <c r="AT27" s="69">
        <f t="shared" si="9"/>
        <v>0</v>
      </c>
      <c r="AU27" s="69">
        <f t="shared" si="10"/>
        <v>0</v>
      </c>
      <c r="AV27" s="69">
        <f t="shared" si="11"/>
        <v>0</v>
      </c>
      <c r="AW27" s="81"/>
      <c r="AX27" s="70" t="s">
        <v>1717</v>
      </c>
      <c r="AY27" s="364" t="e">
        <v>#N/A</v>
      </c>
      <c r="AZ27" s="264" t="s">
        <v>48</v>
      </c>
      <c r="BA27" s="238"/>
      <c r="BB27" s="237" t="str">
        <f t="shared" si="12"/>
        <v/>
      </c>
      <c r="BC27" s="270">
        <f t="shared" si="0"/>
        <v>1034</v>
      </c>
      <c r="BD27" t="str">
        <f t="shared" si="13"/>
        <v>Caladenia brevisura x horistes</v>
      </c>
      <c r="BE27" s="367" t="e">
        <f>COUNTIFS(#REF!,L27)</f>
        <v>#REF!</v>
      </c>
      <c r="BF27" s="374" t="str">
        <f t="shared" si="14"/>
        <v>n</v>
      </c>
      <c r="BG27" s="82"/>
      <c r="BH27" s="368" t="str">
        <f t="shared" si="15"/>
        <v>Geodorum</v>
      </c>
      <c r="BI27" s="367" t="e">
        <f>COUNTIFS(#REF!,A27)</f>
        <v>#REF!</v>
      </c>
      <c r="BJ27" s="403"/>
      <c r="CE27" t="str">
        <f t="shared" si="20"/>
        <v>Short-sepalled Spider Orchid (Caladenia brevisura)</v>
      </c>
      <c r="CF27" s="388" t="str">
        <f t="shared" si="21"/>
        <v>Caladenia brevisura</v>
      </c>
      <c r="CG27" t="str">
        <f t="shared" si="29"/>
        <v/>
      </c>
      <c r="CH27" t="str">
        <f t="shared" si="30"/>
        <v/>
      </c>
      <c r="CI27" t="str">
        <f t="shared" si="31"/>
        <v/>
      </c>
      <c r="CJ27" t="str">
        <f t="shared" si="32"/>
        <v/>
      </c>
      <c r="CK27" s="359" t="str">
        <f t="shared" si="33"/>
        <v/>
      </c>
      <c r="CL27" t="str">
        <f t="shared" si="34"/>
        <v/>
      </c>
      <c r="CM27" t="str">
        <f t="shared" si="35"/>
        <v/>
      </c>
      <c r="CN27" t="str">
        <f t="shared" si="36"/>
        <v/>
      </c>
      <c r="CO27" s="359" t="str">
        <f t="shared" si="37"/>
        <v/>
      </c>
      <c r="CP27" t="str">
        <f t="shared" si="38"/>
        <v/>
      </c>
      <c r="CQ27" t="str">
        <f t="shared" si="39"/>
        <v/>
      </c>
      <c r="CR27" t="str">
        <f t="shared" si="40"/>
        <v/>
      </c>
      <c r="CS27" s="359" t="str">
        <f t="shared" si="41"/>
        <v/>
      </c>
      <c r="CT27" t="str">
        <f t="shared" si="42"/>
        <v/>
      </c>
      <c r="CU27" t="str">
        <f t="shared" si="43"/>
        <v/>
      </c>
      <c r="CV27" t="str">
        <f t="shared" si="44"/>
        <v/>
      </c>
      <c r="CW27" t="str">
        <f t="shared" si="45"/>
        <v/>
      </c>
      <c r="CX27" s="359" t="str">
        <f t="shared" si="46"/>
        <v/>
      </c>
      <c r="CY27" t="str">
        <f t="shared" si="47"/>
        <v/>
      </c>
      <c r="CZ27" t="str">
        <f t="shared" si="48"/>
        <v/>
      </c>
      <c r="DA27" t="str">
        <f t="shared" si="49"/>
        <v/>
      </c>
      <c r="DB27" s="359" t="str">
        <f t="shared" si="50"/>
        <v/>
      </c>
      <c r="DC27" t="str">
        <f t="shared" si="51"/>
        <v/>
      </c>
      <c r="DD27" t="str">
        <f t="shared" si="52"/>
        <v/>
      </c>
      <c r="DE27" t="str">
        <f t="shared" si="53"/>
        <v/>
      </c>
      <c r="DF27" s="359" t="str">
        <f t="shared" si="54"/>
        <v/>
      </c>
      <c r="DG27" t="str">
        <f t="shared" si="55"/>
        <v/>
      </c>
      <c r="DH27" t="str">
        <f t="shared" si="56"/>
        <v/>
      </c>
      <c r="DI27" t="str">
        <f t="shared" si="57"/>
        <v/>
      </c>
      <c r="DJ27" t="str">
        <f t="shared" si="58"/>
        <v/>
      </c>
      <c r="DK27" s="359" t="str">
        <f t="shared" si="59"/>
        <v/>
      </c>
      <c r="DL27" t="str">
        <f t="shared" si="60"/>
        <v>X</v>
      </c>
      <c r="DM27" t="str">
        <f t="shared" si="61"/>
        <v>X</v>
      </c>
      <c r="DN27" t="str">
        <f t="shared" si="62"/>
        <v>X</v>
      </c>
      <c r="DO27" s="359" t="str">
        <f t="shared" si="63"/>
        <v>X</v>
      </c>
      <c r="DP27" t="str">
        <f t="shared" si="64"/>
        <v>X</v>
      </c>
      <c r="DQ27" t="str">
        <f t="shared" si="65"/>
        <v>X</v>
      </c>
      <c r="DR27" t="str">
        <f t="shared" si="66"/>
        <v>X</v>
      </c>
      <c r="DS27" s="359" t="str">
        <f t="shared" si="67"/>
        <v>X</v>
      </c>
      <c r="DT27" t="str">
        <f t="shared" si="68"/>
        <v/>
      </c>
      <c r="DU27" t="str">
        <f t="shared" si="69"/>
        <v/>
      </c>
      <c r="DV27" t="str">
        <f t="shared" si="70"/>
        <v/>
      </c>
      <c r="DW27" t="str">
        <f t="shared" si="71"/>
        <v/>
      </c>
      <c r="DX27" s="359" t="str">
        <f t="shared" si="72"/>
        <v/>
      </c>
      <c r="DY27" t="str">
        <f t="shared" si="73"/>
        <v/>
      </c>
      <c r="DZ27" t="str">
        <f t="shared" si="74"/>
        <v/>
      </c>
      <c r="EA27" t="str">
        <f t="shared" si="75"/>
        <v/>
      </c>
      <c r="EB27" s="359" t="str">
        <f t="shared" si="76"/>
        <v/>
      </c>
      <c r="EC27" t="str">
        <f t="shared" si="77"/>
        <v/>
      </c>
      <c r="ED27" t="str">
        <f t="shared" si="78"/>
        <v/>
      </c>
      <c r="EE27" t="str">
        <f t="shared" si="79"/>
        <v/>
      </c>
      <c r="EF27" t="str">
        <f t="shared" si="80"/>
        <v/>
      </c>
      <c r="EG27" s="359" t="str">
        <f t="shared" si="81"/>
        <v/>
      </c>
      <c r="EH27" t="str">
        <f t="shared" si="82"/>
        <v>Caladenia brevisura</v>
      </c>
      <c r="EJ27" t="str">
        <f t="shared" si="17"/>
        <v>Caladenia brevisura x horistes</v>
      </c>
      <c r="EK27" s="100">
        <f t="shared" si="24"/>
        <v>0</v>
      </c>
      <c r="EL27" s="3">
        <f t="shared" si="24"/>
        <v>0</v>
      </c>
      <c r="EM27" s="3">
        <f t="shared" si="24"/>
        <v>0</v>
      </c>
      <c r="EN27" s="3">
        <f t="shared" si="24"/>
        <v>0</v>
      </c>
      <c r="EO27" s="3">
        <f t="shared" si="24"/>
        <v>0</v>
      </c>
      <c r="EP27" s="3">
        <f t="shared" si="24"/>
        <v>0</v>
      </c>
      <c r="EQ27" s="3">
        <f t="shared" si="24"/>
        <v>0</v>
      </c>
      <c r="ER27" s="3">
        <f t="shared" si="24"/>
        <v>0</v>
      </c>
      <c r="ES27" s="3">
        <f t="shared" si="24"/>
        <v>0</v>
      </c>
      <c r="ET27" s="3">
        <f t="shared" si="24"/>
        <v>0</v>
      </c>
      <c r="EU27" s="3">
        <f t="shared" si="24"/>
        <v>0</v>
      </c>
      <c r="EV27" s="24">
        <f t="shared" si="24"/>
        <v>0</v>
      </c>
      <c r="EW27" s="581">
        <f t="shared" si="25"/>
        <v>0</v>
      </c>
      <c r="EX27" s="262" t="str">
        <f t="shared" si="19"/>
        <v/>
      </c>
    </row>
    <row r="28" spans="1:154" ht="16.149999999999999" customHeight="1" x14ac:dyDescent="0.25">
      <c r="A28" s="493">
        <v>48</v>
      </c>
      <c r="B28" s="494" t="s">
        <v>1714</v>
      </c>
      <c r="C28" s="492" t="s">
        <v>1715</v>
      </c>
      <c r="D28" s="490">
        <v>48</v>
      </c>
      <c r="E28" s="489" t="s">
        <v>1579</v>
      </c>
      <c r="F28" s="597">
        <v>24</v>
      </c>
      <c r="G28" t="s">
        <v>4636</v>
      </c>
      <c r="H28" s="559" t="s">
        <v>7807</v>
      </c>
      <c r="I28" s="600">
        <f t="shared" si="28"/>
        <v>24</v>
      </c>
      <c r="J28" s="68">
        <f t="shared" si="2"/>
        <v>1035</v>
      </c>
      <c r="K28" s="371" t="str">
        <f t="shared" si="3"/>
        <v>Caladenia brevisura x polychroma</v>
      </c>
      <c r="L28" s="372">
        <v>1035</v>
      </c>
      <c r="M28" s="371" t="s">
        <v>1526</v>
      </c>
      <c r="N28" s="76" t="s">
        <v>1720</v>
      </c>
      <c r="O28" s="363" t="str">
        <f t="shared" si="4"/>
        <v>S</v>
      </c>
      <c r="P28" s="144" t="s">
        <v>1635</v>
      </c>
      <c r="Q28" s="364" t="s">
        <v>1055</v>
      </c>
      <c r="R28" s="365" t="s">
        <v>685</v>
      </c>
      <c r="S28" s="365" t="s">
        <v>685</v>
      </c>
      <c r="T28" s="603" t="s">
        <v>7894</v>
      </c>
      <c r="U28" s="603" t="s">
        <v>7894</v>
      </c>
      <c r="V28" s="603" t="s">
        <v>7894</v>
      </c>
      <c r="W28" s="603" t="s">
        <v>7894</v>
      </c>
      <c r="X28" s="603" t="s">
        <v>7894</v>
      </c>
      <c r="Y28" s="603" t="s">
        <v>7894</v>
      </c>
      <c r="Z28" s="603" t="s">
        <v>7894</v>
      </c>
      <c r="AA28" s="603" t="s">
        <v>7894</v>
      </c>
      <c r="AB28" s="603" t="s">
        <v>7894</v>
      </c>
      <c r="AC28" s="603" t="s">
        <v>7894</v>
      </c>
      <c r="AD28" s="603" t="s">
        <v>7894</v>
      </c>
      <c r="AE28" s="603" t="s">
        <v>7894</v>
      </c>
      <c r="AF28" s="605" t="s">
        <v>48</v>
      </c>
      <c r="AG28" s="605" t="s">
        <v>48</v>
      </c>
      <c r="AH28" s="366" t="s">
        <v>685</v>
      </c>
      <c r="AI28" s="363">
        <f t="shared" si="5"/>
        <v>6</v>
      </c>
      <c r="AJ28" s="363">
        <v>0</v>
      </c>
      <c r="AK28" s="413" t="str">
        <f t="shared" si="6"/>
        <v>None</v>
      </c>
      <c r="AL28" s="413" t="str">
        <f t="shared" si="7"/>
        <v>None</v>
      </c>
      <c r="AM28" s="486" t="s">
        <v>7612</v>
      </c>
      <c r="AS28" s="69">
        <f t="shared" si="8"/>
        <v>0</v>
      </c>
      <c r="AT28" s="69">
        <f t="shared" si="9"/>
        <v>0</v>
      </c>
      <c r="AU28" s="69">
        <f t="shared" si="10"/>
        <v>0</v>
      </c>
      <c r="AV28" s="69">
        <f t="shared" si="11"/>
        <v>0</v>
      </c>
      <c r="AW28" s="81"/>
      <c r="AX28" s="70" t="s">
        <v>1721</v>
      </c>
      <c r="AY28" s="364" t="e">
        <v>#N/A</v>
      </c>
      <c r="AZ28" s="264" t="s">
        <v>48</v>
      </c>
      <c r="BA28" s="238"/>
      <c r="BB28" s="237" t="str">
        <f t="shared" si="12"/>
        <v/>
      </c>
      <c r="BC28" s="270">
        <f t="shared" si="0"/>
        <v>1035</v>
      </c>
      <c r="BD28" t="str">
        <f t="shared" si="13"/>
        <v>Caladenia brevisura x polychroma</v>
      </c>
      <c r="BE28" s="367" t="e">
        <f>COUNTIFS(#REF!,L28)</f>
        <v>#REF!</v>
      </c>
      <c r="BF28" s="374" t="str">
        <f t="shared" si="14"/>
        <v>n</v>
      </c>
      <c r="BG28" s="82"/>
      <c r="BH28" s="368" t="str">
        <f t="shared" si="15"/>
        <v>Habenaria</v>
      </c>
      <c r="BI28" s="367" t="e">
        <f>COUNTIFS(#REF!,A28)</f>
        <v>#REF!</v>
      </c>
      <c r="BJ28" s="403"/>
      <c r="CE28" t="str">
        <f t="shared" si="20"/>
        <v>_Unnamed Hybrid (Caladenia brevisura x horistes)</v>
      </c>
      <c r="CF28" s="388" t="str">
        <f t="shared" si="21"/>
        <v>Caladenia brevisura x horistes</v>
      </c>
      <c r="CG28" t="str">
        <f t="shared" si="29"/>
        <v/>
      </c>
      <c r="CH28" t="str">
        <f t="shared" si="30"/>
        <v/>
      </c>
      <c r="CI28" t="str">
        <f t="shared" si="31"/>
        <v/>
      </c>
      <c r="CJ28" t="str">
        <f t="shared" si="32"/>
        <v/>
      </c>
      <c r="CK28" s="359" t="str">
        <f t="shared" si="33"/>
        <v/>
      </c>
      <c r="CL28" t="str">
        <f t="shared" si="34"/>
        <v/>
      </c>
      <c r="CM28" t="str">
        <f t="shared" si="35"/>
        <v/>
      </c>
      <c r="CN28" t="str">
        <f t="shared" si="36"/>
        <v/>
      </c>
      <c r="CO28" s="359" t="str">
        <f t="shared" si="37"/>
        <v/>
      </c>
      <c r="CP28" t="str">
        <f t="shared" si="38"/>
        <v/>
      </c>
      <c r="CQ28" t="str">
        <f t="shared" si="39"/>
        <v/>
      </c>
      <c r="CR28" t="str">
        <f t="shared" si="40"/>
        <v/>
      </c>
      <c r="CS28" s="359" t="str">
        <f t="shared" si="41"/>
        <v/>
      </c>
      <c r="CT28" t="str">
        <f t="shared" si="42"/>
        <v/>
      </c>
      <c r="CU28" t="str">
        <f t="shared" si="43"/>
        <v/>
      </c>
      <c r="CV28" t="str">
        <f t="shared" si="44"/>
        <v/>
      </c>
      <c r="CW28" t="str">
        <f t="shared" si="45"/>
        <v/>
      </c>
      <c r="CX28" s="359" t="str">
        <f t="shared" si="46"/>
        <v/>
      </c>
      <c r="CY28" t="str">
        <f t="shared" si="47"/>
        <v/>
      </c>
      <c r="CZ28" t="str">
        <f t="shared" si="48"/>
        <v/>
      </c>
      <c r="DA28" t="str">
        <f t="shared" si="49"/>
        <v/>
      </c>
      <c r="DB28" s="359" t="str">
        <f t="shared" si="50"/>
        <v/>
      </c>
      <c r="DC28" t="str">
        <f t="shared" si="51"/>
        <v/>
      </c>
      <c r="DD28" t="str">
        <f t="shared" si="52"/>
        <v/>
      </c>
      <c r="DE28" t="str">
        <f t="shared" si="53"/>
        <v/>
      </c>
      <c r="DF28" s="359" t="str">
        <f t="shared" si="54"/>
        <v/>
      </c>
      <c r="DG28" t="str">
        <f t="shared" si="55"/>
        <v/>
      </c>
      <c r="DH28" t="str">
        <f t="shared" si="56"/>
        <v/>
      </c>
      <c r="DI28" t="str">
        <f t="shared" si="57"/>
        <v/>
      </c>
      <c r="DJ28" t="str">
        <f t="shared" si="58"/>
        <v/>
      </c>
      <c r="DK28" s="359" t="str">
        <f t="shared" si="59"/>
        <v/>
      </c>
      <c r="DL28" t="str">
        <f t="shared" si="60"/>
        <v/>
      </c>
      <c r="DM28" t="str">
        <f t="shared" si="61"/>
        <v/>
      </c>
      <c r="DN28" t="str">
        <f t="shared" si="62"/>
        <v/>
      </c>
      <c r="DO28" s="359" t="str">
        <f t="shared" si="63"/>
        <v/>
      </c>
      <c r="DP28" t="str">
        <f t="shared" si="64"/>
        <v/>
      </c>
      <c r="DQ28" t="str">
        <f t="shared" si="65"/>
        <v/>
      </c>
      <c r="DR28" t="str">
        <f t="shared" si="66"/>
        <v/>
      </c>
      <c r="DS28" s="359" t="str">
        <f t="shared" si="67"/>
        <v/>
      </c>
      <c r="DT28" t="str">
        <f t="shared" si="68"/>
        <v/>
      </c>
      <c r="DU28" t="str">
        <f t="shared" si="69"/>
        <v/>
      </c>
      <c r="DV28" t="str">
        <f t="shared" si="70"/>
        <v/>
      </c>
      <c r="DW28" t="str">
        <f t="shared" si="71"/>
        <v/>
      </c>
      <c r="DX28" s="359" t="str">
        <f t="shared" si="72"/>
        <v/>
      </c>
      <c r="DY28" t="str">
        <f t="shared" si="73"/>
        <v/>
      </c>
      <c r="DZ28" t="str">
        <f t="shared" si="74"/>
        <v/>
      </c>
      <c r="EA28" t="str">
        <f t="shared" si="75"/>
        <v/>
      </c>
      <c r="EB28" s="359" t="str">
        <f t="shared" si="76"/>
        <v/>
      </c>
      <c r="EC28" t="str">
        <f t="shared" si="77"/>
        <v/>
      </c>
      <c r="ED28" t="str">
        <f t="shared" si="78"/>
        <v/>
      </c>
      <c r="EE28" t="str">
        <f t="shared" si="79"/>
        <v/>
      </c>
      <c r="EF28" t="str">
        <f t="shared" si="80"/>
        <v/>
      </c>
      <c r="EG28" s="359" t="str">
        <f t="shared" si="81"/>
        <v/>
      </c>
      <c r="EH28" t="str">
        <f t="shared" si="82"/>
        <v>Caladenia brevisura x horistes</v>
      </c>
      <c r="EJ28" t="str">
        <f t="shared" si="17"/>
        <v>Caladenia brevisura x polychroma</v>
      </c>
      <c r="EK28" s="100">
        <f t="shared" si="24"/>
        <v>0</v>
      </c>
      <c r="EL28" s="3">
        <f t="shared" si="24"/>
        <v>0</v>
      </c>
      <c r="EM28" s="3">
        <f t="shared" si="24"/>
        <v>0</v>
      </c>
      <c r="EN28" s="3">
        <f t="shared" si="24"/>
        <v>0</v>
      </c>
      <c r="EO28" s="3">
        <f t="shared" si="24"/>
        <v>0</v>
      </c>
      <c r="EP28" s="3">
        <f t="shared" si="24"/>
        <v>0</v>
      </c>
      <c r="EQ28" s="3">
        <f t="shared" si="24"/>
        <v>0</v>
      </c>
      <c r="ER28" s="3">
        <f t="shared" si="24"/>
        <v>0</v>
      </c>
      <c r="ES28" s="3">
        <f t="shared" si="24"/>
        <v>0</v>
      </c>
      <c r="ET28" s="3">
        <f t="shared" si="24"/>
        <v>0</v>
      </c>
      <c r="EU28" s="3">
        <f t="shared" si="24"/>
        <v>0</v>
      </c>
      <c r="EV28" s="24">
        <f t="shared" si="24"/>
        <v>0</v>
      </c>
      <c r="EW28" s="581">
        <f t="shared" si="25"/>
        <v>0</v>
      </c>
      <c r="EX28" s="262" t="str">
        <f t="shared" si="19"/>
        <v/>
      </c>
    </row>
    <row r="29" spans="1:154" ht="16.149999999999999" customHeight="1" x14ac:dyDescent="0.25">
      <c r="A29" s="493">
        <v>12</v>
      </c>
      <c r="B29" s="494" t="s">
        <v>1718</v>
      </c>
      <c r="C29" s="492" t="s">
        <v>1719</v>
      </c>
      <c r="D29" s="490">
        <v>12</v>
      </c>
      <c r="E29" s="489" t="s">
        <v>1586</v>
      </c>
      <c r="F29" s="597">
        <v>25</v>
      </c>
      <c r="G29" t="s">
        <v>4755</v>
      </c>
      <c r="H29" t="s">
        <v>7787</v>
      </c>
      <c r="I29" s="600">
        <f t="shared" si="28"/>
        <v>25</v>
      </c>
      <c r="J29" s="68">
        <f t="shared" si="2"/>
        <v>492</v>
      </c>
      <c r="K29" s="371" t="str">
        <f t="shared" si="3"/>
        <v>Caladenia brownii</v>
      </c>
      <c r="L29" s="372">
        <v>492</v>
      </c>
      <c r="M29" s="371" t="s">
        <v>1526</v>
      </c>
      <c r="N29" s="76" t="s">
        <v>207</v>
      </c>
      <c r="O29" s="363" t="str">
        <f t="shared" si="4"/>
        <v>S</v>
      </c>
      <c r="P29" s="70" t="s">
        <v>1724</v>
      </c>
      <c r="Q29" s="364" t="s">
        <v>1725</v>
      </c>
      <c r="R29" s="365">
        <v>43009</v>
      </c>
      <c r="S29" s="373">
        <v>43084</v>
      </c>
      <c r="T29" s="603" t="s">
        <v>7894</v>
      </c>
      <c r="U29" s="603" t="s">
        <v>7894</v>
      </c>
      <c r="V29" s="603" t="s">
        <v>7894</v>
      </c>
      <c r="W29" s="603" t="s">
        <v>7894</v>
      </c>
      <c r="X29" s="603" t="s">
        <v>7894</v>
      </c>
      <c r="Y29" s="603" t="s">
        <v>7894</v>
      </c>
      <c r="Z29" s="603" t="s">
        <v>7894</v>
      </c>
      <c r="AA29" s="603" t="s">
        <v>4827</v>
      </c>
      <c r="AB29" s="603" t="s">
        <v>4828</v>
      </c>
      <c r="AC29" s="603" t="s">
        <v>4829</v>
      </c>
      <c r="AD29" s="603" t="s">
        <v>4830</v>
      </c>
      <c r="AE29" s="603" t="s">
        <v>4831</v>
      </c>
      <c r="AF29" s="605" t="s">
        <v>7905</v>
      </c>
      <c r="AG29" s="605" t="s">
        <v>7949</v>
      </c>
      <c r="AH29" s="366" t="s">
        <v>685</v>
      </c>
      <c r="AI29" s="363">
        <f t="shared" si="5"/>
        <v>6</v>
      </c>
      <c r="AJ29" s="363">
        <v>7</v>
      </c>
      <c r="AK29" s="413" t="str">
        <f t="shared" si="6"/>
        <v>King Spider Orchids</v>
      </c>
      <c r="AL29" s="413" t="str">
        <f t="shared" si="7"/>
        <v>Caladenia huegelii</v>
      </c>
      <c r="AM29" s="486" t="s">
        <v>7607</v>
      </c>
      <c r="AS29" s="69">
        <f t="shared" si="8"/>
        <v>40</v>
      </c>
      <c r="AT29" s="69">
        <f t="shared" si="9"/>
        <v>50</v>
      </c>
      <c r="AU29" s="69">
        <f t="shared" si="10"/>
        <v>10</v>
      </c>
      <c r="AV29" s="69">
        <f t="shared" si="11"/>
        <v>12</v>
      </c>
      <c r="AW29" s="81"/>
      <c r="AX29" s="70" t="s">
        <v>1726</v>
      </c>
      <c r="AY29" s="364">
        <v>15335</v>
      </c>
      <c r="AZ29" s="264" t="s">
        <v>1727</v>
      </c>
      <c r="BA29" s="238"/>
      <c r="BB29" s="237" t="str">
        <f t="shared" si="12"/>
        <v/>
      </c>
      <c r="BC29" s="270">
        <f t="shared" si="0"/>
        <v>492</v>
      </c>
      <c r="BD29" t="str">
        <f t="shared" si="13"/>
        <v>Caladenia brownii</v>
      </c>
      <c r="BE29" s="367" t="e">
        <f>COUNTIFS(#REF!,L29)</f>
        <v>#REF!</v>
      </c>
      <c r="BF29" s="374" t="str">
        <f t="shared" si="14"/>
        <v>y</v>
      </c>
      <c r="BG29" s="82"/>
      <c r="BH29" s="368" t="str">
        <f t="shared" si="15"/>
        <v>Leporella</v>
      </c>
      <c r="BI29" s="367" t="e">
        <f>COUNTIFS(#REF!,A29)</f>
        <v>#REF!</v>
      </c>
      <c r="BJ29" s="403"/>
      <c r="CE29" t="str">
        <f t="shared" si="20"/>
        <v>_Unnamed Hybrid (Caladenia brevisura x polychroma)</v>
      </c>
      <c r="CF29" s="388" t="str">
        <f t="shared" si="21"/>
        <v>Caladenia brevisura x polychroma</v>
      </c>
      <c r="CG29" t="str">
        <f t="shared" si="29"/>
        <v/>
      </c>
      <c r="CH29" t="str">
        <f t="shared" si="30"/>
        <v/>
      </c>
      <c r="CI29" t="str">
        <f t="shared" si="31"/>
        <v/>
      </c>
      <c r="CJ29" t="str">
        <f t="shared" si="32"/>
        <v/>
      </c>
      <c r="CK29" s="359" t="str">
        <f t="shared" si="33"/>
        <v/>
      </c>
      <c r="CL29" t="str">
        <f t="shared" si="34"/>
        <v/>
      </c>
      <c r="CM29" t="str">
        <f t="shared" si="35"/>
        <v/>
      </c>
      <c r="CN29" t="str">
        <f t="shared" si="36"/>
        <v/>
      </c>
      <c r="CO29" s="359" t="str">
        <f t="shared" si="37"/>
        <v/>
      </c>
      <c r="CP29" t="str">
        <f t="shared" si="38"/>
        <v/>
      </c>
      <c r="CQ29" t="str">
        <f t="shared" si="39"/>
        <v/>
      </c>
      <c r="CR29" t="str">
        <f t="shared" si="40"/>
        <v/>
      </c>
      <c r="CS29" s="359" t="str">
        <f t="shared" si="41"/>
        <v/>
      </c>
      <c r="CT29" t="str">
        <f t="shared" si="42"/>
        <v/>
      </c>
      <c r="CU29" t="str">
        <f t="shared" si="43"/>
        <v/>
      </c>
      <c r="CV29" t="str">
        <f t="shared" si="44"/>
        <v/>
      </c>
      <c r="CW29" t="str">
        <f t="shared" si="45"/>
        <v/>
      </c>
      <c r="CX29" s="359" t="str">
        <f t="shared" si="46"/>
        <v/>
      </c>
      <c r="CY29" t="str">
        <f t="shared" si="47"/>
        <v/>
      </c>
      <c r="CZ29" t="str">
        <f t="shared" si="48"/>
        <v/>
      </c>
      <c r="DA29" t="str">
        <f t="shared" si="49"/>
        <v/>
      </c>
      <c r="DB29" s="359" t="str">
        <f t="shared" si="50"/>
        <v/>
      </c>
      <c r="DC29" t="str">
        <f t="shared" si="51"/>
        <v/>
      </c>
      <c r="DD29" t="str">
        <f t="shared" si="52"/>
        <v/>
      </c>
      <c r="DE29" t="str">
        <f t="shared" si="53"/>
        <v/>
      </c>
      <c r="DF29" s="359" t="str">
        <f t="shared" si="54"/>
        <v/>
      </c>
      <c r="DG29" t="str">
        <f t="shared" si="55"/>
        <v/>
      </c>
      <c r="DH29" t="str">
        <f t="shared" si="56"/>
        <v/>
      </c>
      <c r="DI29" t="str">
        <f t="shared" si="57"/>
        <v/>
      </c>
      <c r="DJ29" t="str">
        <f t="shared" si="58"/>
        <v/>
      </c>
      <c r="DK29" s="359" t="str">
        <f t="shared" si="59"/>
        <v/>
      </c>
      <c r="DL29" t="str">
        <f t="shared" si="60"/>
        <v/>
      </c>
      <c r="DM29" t="str">
        <f t="shared" si="61"/>
        <v/>
      </c>
      <c r="DN29" t="str">
        <f t="shared" si="62"/>
        <v/>
      </c>
      <c r="DO29" s="359" t="str">
        <f t="shared" si="63"/>
        <v/>
      </c>
      <c r="DP29" t="str">
        <f t="shared" si="64"/>
        <v/>
      </c>
      <c r="DQ29" t="str">
        <f t="shared" si="65"/>
        <v/>
      </c>
      <c r="DR29" t="str">
        <f t="shared" si="66"/>
        <v/>
      </c>
      <c r="DS29" s="359" t="str">
        <f t="shared" si="67"/>
        <v/>
      </c>
      <c r="DT29" t="str">
        <f t="shared" si="68"/>
        <v/>
      </c>
      <c r="DU29" t="str">
        <f t="shared" si="69"/>
        <v/>
      </c>
      <c r="DV29" t="str">
        <f t="shared" si="70"/>
        <v/>
      </c>
      <c r="DW29" t="str">
        <f t="shared" si="71"/>
        <v/>
      </c>
      <c r="DX29" s="359" t="str">
        <f t="shared" si="72"/>
        <v/>
      </c>
      <c r="DY29" t="str">
        <f t="shared" si="73"/>
        <v/>
      </c>
      <c r="DZ29" t="str">
        <f t="shared" si="74"/>
        <v/>
      </c>
      <c r="EA29" t="str">
        <f t="shared" si="75"/>
        <v/>
      </c>
      <c r="EB29" s="359" t="str">
        <f t="shared" si="76"/>
        <v/>
      </c>
      <c r="EC29" t="str">
        <f t="shared" si="77"/>
        <v/>
      </c>
      <c r="ED29" t="str">
        <f t="shared" si="78"/>
        <v/>
      </c>
      <c r="EE29" t="str">
        <f t="shared" si="79"/>
        <v/>
      </c>
      <c r="EF29" t="str">
        <f t="shared" si="80"/>
        <v/>
      </c>
      <c r="EG29" s="359" t="str">
        <f t="shared" si="81"/>
        <v/>
      </c>
      <c r="EH29" t="str">
        <f t="shared" si="82"/>
        <v>Caladenia brevisura x polychroma</v>
      </c>
      <c r="EJ29" t="str">
        <f t="shared" si="17"/>
        <v>Caladenia brownii</v>
      </c>
      <c r="EK29" s="100">
        <f t="shared" si="24"/>
        <v>0</v>
      </c>
      <c r="EL29" s="3">
        <f t="shared" si="24"/>
        <v>0</v>
      </c>
      <c r="EM29" s="3">
        <f t="shared" si="24"/>
        <v>0</v>
      </c>
      <c r="EN29" s="3">
        <f t="shared" si="24"/>
        <v>0</v>
      </c>
      <c r="EO29" s="3">
        <f t="shared" si="24"/>
        <v>0</v>
      </c>
      <c r="EP29" s="3">
        <f t="shared" si="24"/>
        <v>0</v>
      </c>
      <c r="EQ29" s="3">
        <f t="shared" si="24"/>
        <v>0</v>
      </c>
      <c r="ER29" s="3">
        <f t="shared" si="24"/>
        <v>0</v>
      </c>
      <c r="ES29" s="3">
        <f t="shared" si="24"/>
        <v>0</v>
      </c>
      <c r="ET29" s="3">
        <f t="shared" si="24"/>
        <v>1</v>
      </c>
      <c r="EU29" s="3">
        <f t="shared" si="24"/>
        <v>1</v>
      </c>
      <c r="EV29" s="24">
        <f t="shared" si="24"/>
        <v>1</v>
      </c>
      <c r="EW29" s="245">
        <f t="shared" si="25"/>
        <v>3</v>
      </c>
      <c r="EX29" s="262" t="str">
        <f t="shared" si="19"/>
        <v/>
      </c>
    </row>
    <row r="30" spans="1:154" ht="16.149999999999999" customHeight="1" x14ac:dyDescent="0.25">
      <c r="A30" s="493">
        <v>13</v>
      </c>
      <c r="B30" s="494" t="s">
        <v>1722</v>
      </c>
      <c r="C30" s="492" t="s">
        <v>1723</v>
      </c>
      <c r="D30" s="490">
        <v>13</v>
      </c>
      <c r="E30" s="489" t="s">
        <v>1586</v>
      </c>
      <c r="F30" s="597">
        <v>26</v>
      </c>
      <c r="G30" t="s">
        <v>4618</v>
      </c>
      <c r="H30" t="s">
        <v>7788</v>
      </c>
      <c r="I30" s="600">
        <f t="shared" si="28"/>
        <v>26</v>
      </c>
      <c r="J30" s="68">
        <f t="shared" si="2"/>
        <v>421</v>
      </c>
      <c r="K30" s="371" t="str">
        <f t="shared" si="3"/>
        <v>Caladenia bryceana</v>
      </c>
      <c r="L30" s="372">
        <v>421</v>
      </c>
      <c r="M30" s="371" t="s">
        <v>1526</v>
      </c>
      <c r="N30" s="76" t="s">
        <v>1730</v>
      </c>
      <c r="O30" s="363" t="str">
        <f t="shared" si="4"/>
        <v>S</v>
      </c>
      <c r="P30" s="144" t="s">
        <v>1606</v>
      </c>
      <c r="Q30" s="364" t="s">
        <v>1055</v>
      </c>
      <c r="R30" s="365">
        <v>42948</v>
      </c>
      <c r="S30" s="365">
        <v>43009</v>
      </c>
      <c r="T30" s="603" t="s">
        <v>7894</v>
      </c>
      <c r="U30" s="603" t="s">
        <v>7894</v>
      </c>
      <c r="V30" s="603" t="s">
        <v>7894</v>
      </c>
      <c r="W30" s="603" t="s">
        <v>7894</v>
      </c>
      <c r="X30" s="603" t="s">
        <v>7894</v>
      </c>
      <c r="Y30" s="603" t="s">
        <v>7894</v>
      </c>
      <c r="Z30" s="603" t="s">
        <v>7894</v>
      </c>
      <c r="AA30" s="603" t="s">
        <v>7894</v>
      </c>
      <c r="AB30" s="603" t="s">
        <v>7894</v>
      </c>
      <c r="AC30" s="603" t="s">
        <v>7894</v>
      </c>
      <c r="AD30" s="603" t="s">
        <v>7894</v>
      </c>
      <c r="AE30" s="603" t="s">
        <v>7894</v>
      </c>
      <c r="AF30" s="605" t="s">
        <v>48</v>
      </c>
      <c r="AG30" s="605" t="s">
        <v>48</v>
      </c>
      <c r="AH30" s="69" t="s">
        <v>1583</v>
      </c>
      <c r="AI30" s="363">
        <f t="shared" si="5"/>
        <v>1</v>
      </c>
      <c r="AJ30" s="363">
        <v>0</v>
      </c>
      <c r="AK30" s="413" t="str">
        <f t="shared" si="6"/>
        <v>None</v>
      </c>
      <c r="AL30" s="413" t="str">
        <f t="shared" si="7"/>
        <v>None</v>
      </c>
      <c r="AM30" s="486" t="s">
        <v>7611</v>
      </c>
      <c r="AS30" s="69">
        <f t="shared" si="8"/>
        <v>32</v>
      </c>
      <c r="AT30" s="69">
        <f t="shared" si="9"/>
        <v>40</v>
      </c>
      <c r="AU30" s="69">
        <f t="shared" si="10"/>
        <v>8</v>
      </c>
      <c r="AV30" s="69">
        <f t="shared" si="11"/>
        <v>10</v>
      </c>
      <c r="AW30" s="81"/>
      <c r="AX30" s="70" t="s">
        <v>1731</v>
      </c>
      <c r="AY30" s="364" t="e">
        <v>#N/A</v>
      </c>
      <c r="AZ30" s="264" t="s">
        <v>48</v>
      </c>
      <c r="BA30" s="238"/>
      <c r="BB30" s="237" t="str">
        <f t="shared" si="12"/>
        <v/>
      </c>
      <c r="BC30" s="270">
        <f t="shared" si="0"/>
        <v>421</v>
      </c>
      <c r="BD30" t="str">
        <f t="shared" si="13"/>
        <v>Caladenia bryceana</v>
      </c>
      <c r="BE30" s="367" t="e">
        <f>COUNTIFS(#REF!,L30)</f>
        <v>#REF!</v>
      </c>
      <c r="BF30" s="374" t="str">
        <f t="shared" si="14"/>
        <v>n</v>
      </c>
      <c r="BG30" s="82"/>
      <c r="BH30" s="368" t="str">
        <f t="shared" si="15"/>
        <v>Leptoceras</v>
      </c>
      <c r="BI30" s="367" t="e">
        <f>COUNTIFS(#REF!,A30)</f>
        <v>#REF!</v>
      </c>
      <c r="BJ30" s="403"/>
      <c r="CE30" t="str">
        <f t="shared" si="20"/>
        <v>Karri Spider Orchid (Caladenia brownii)</v>
      </c>
      <c r="CF30" s="388" t="str">
        <f t="shared" si="21"/>
        <v>Caladenia brownii</v>
      </c>
      <c r="CG30" t="str">
        <f t="shared" si="29"/>
        <v/>
      </c>
      <c r="CH30" t="str">
        <f t="shared" si="30"/>
        <v/>
      </c>
      <c r="CI30" t="str">
        <f t="shared" si="31"/>
        <v/>
      </c>
      <c r="CJ30" t="str">
        <f t="shared" si="32"/>
        <v/>
      </c>
      <c r="CK30" s="359" t="str">
        <f t="shared" si="33"/>
        <v/>
      </c>
      <c r="CL30" t="str">
        <f t="shared" si="34"/>
        <v/>
      </c>
      <c r="CM30" t="str">
        <f t="shared" si="35"/>
        <v/>
      </c>
      <c r="CN30" t="str">
        <f t="shared" si="36"/>
        <v/>
      </c>
      <c r="CO30" s="359" t="str">
        <f t="shared" si="37"/>
        <v/>
      </c>
      <c r="CP30" t="str">
        <f t="shared" si="38"/>
        <v/>
      </c>
      <c r="CQ30" t="str">
        <f t="shared" si="39"/>
        <v/>
      </c>
      <c r="CR30" t="str">
        <f t="shared" si="40"/>
        <v/>
      </c>
      <c r="CS30" s="359" t="str">
        <f t="shared" si="41"/>
        <v/>
      </c>
      <c r="CT30" t="str">
        <f t="shared" si="42"/>
        <v/>
      </c>
      <c r="CU30" t="str">
        <f t="shared" si="43"/>
        <v/>
      </c>
      <c r="CV30" t="str">
        <f t="shared" si="44"/>
        <v/>
      </c>
      <c r="CW30" t="str">
        <f t="shared" si="45"/>
        <v/>
      </c>
      <c r="CX30" s="359" t="str">
        <f t="shared" si="46"/>
        <v/>
      </c>
      <c r="CY30" t="str">
        <f t="shared" si="47"/>
        <v/>
      </c>
      <c r="CZ30" t="str">
        <f t="shared" si="48"/>
        <v/>
      </c>
      <c r="DA30" t="str">
        <f t="shared" si="49"/>
        <v/>
      </c>
      <c r="DB30" s="359" t="str">
        <f t="shared" si="50"/>
        <v/>
      </c>
      <c r="DC30" t="str">
        <f t="shared" si="51"/>
        <v/>
      </c>
      <c r="DD30" t="str">
        <f t="shared" si="52"/>
        <v/>
      </c>
      <c r="DE30" t="str">
        <f t="shared" si="53"/>
        <v/>
      </c>
      <c r="DF30" s="359" t="str">
        <f t="shared" si="54"/>
        <v/>
      </c>
      <c r="DG30" t="str">
        <f t="shared" si="55"/>
        <v/>
      </c>
      <c r="DH30" t="str">
        <f t="shared" si="56"/>
        <v/>
      </c>
      <c r="DI30" t="str">
        <f t="shared" si="57"/>
        <v/>
      </c>
      <c r="DJ30" t="str">
        <f t="shared" si="58"/>
        <v/>
      </c>
      <c r="DK30" s="359" t="str">
        <f t="shared" si="59"/>
        <v/>
      </c>
      <c r="DL30" t="str">
        <f t="shared" si="60"/>
        <v/>
      </c>
      <c r="DM30" t="str">
        <f t="shared" si="61"/>
        <v/>
      </c>
      <c r="DN30" t="str">
        <f t="shared" si="62"/>
        <v/>
      </c>
      <c r="DO30" s="359" t="str">
        <f t="shared" si="63"/>
        <v/>
      </c>
      <c r="DP30" t="str">
        <f t="shared" si="64"/>
        <v/>
      </c>
      <c r="DQ30" t="str">
        <f t="shared" si="65"/>
        <v/>
      </c>
      <c r="DR30" t="str">
        <f t="shared" si="66"/>
        <v/>
      </c>
      <c r="DS30" s="359" t="str">
        <f t="shared" si="67"/>
        <v/>
      </c>
      <c r="DT30" t="str">
        <f t="shared" si="68"/>
        <v>X</v>
      </c>
      <c r="DU30" t="str">
        <f t="shared" si="69"/>
        <v>X</v>
      </c>
      <c r="DV30" t="str">
        <f t="shared" si="70"/>
        <v>X</v>
      </c>
      <c r="DW30" t="str">
        <f t="shared" si="71"/>
        <v>X</v>
      </c>
      <c r="DX30" s="359" t="str">
        <f t="shared" si="72"/>
        <v>X</v>
      </c>
      <c r="DY30" t="str">
        <f t="shared" si="73"/>
        <v>X</v>
      </c>
      <c r="DZ30" t="str">
        <f t="shared" si="74"/>
        <v>X</v>
      </c>
      <c r="EA30" t="str">
        <f t="shared" si="75"/>
        <v>X</v>
      </c>
      <c r="EB30" s="359" t="str">
        <f t="shared" si="76"/>
        <v>X</v>
      </c>
      <c r="EC30" t="str">
        <f t="shared" si="77"/>
        <v>X</v>
      </c>
      <c r="ED30" t="str">
        <f t="shared" si="78"/>
        <v>X</v>
      </c>
      <c r="EE30" t="str">
        <f t="shared" si="79"/>
        <v/>
      </c>
      <c r="EF30" t="str">
        <f t="shared" si="80"/>
        <v/>
      </c>
      <c r="EG30" s="359" t="str">
        <f t="shared" si="81"/>
        <v/>
      </c>
      <c r="EH30" t="str">
        <f t="shared" si="82"/>
        <v>Caladenia brownii</v>
      </c>
      <c r="EJ30" t="str">
        <f t="shared" si="17"/>
        <v>Caladenia bryceana</v>
      </c>
      <c r="EK30" s="100">
        <f t="shared" si="24"/>
        <v>0</v>
      </c>
      <c r="EL30" s="3">
        <f t="shared" si="24"/>
        <v>0</v>
      </c>
      <c r="EM30" s="3">
        <f t="shared" si="24"/>
        <v>0</v>
      </c>
      <c r="EN30" s="3">
        <f t="shared" si="24"/>
        <v>0</v>
      </c>
      <c r="EO30" s="3">
        <f t="shared" si="24"/>
        <v>0</v>
      </c>
      <c r="EP30" s="3">
        <f t="shared" si="24"/>
        <v>0</v>
      </c>
      <c r="EQ30" s="3">
        <f t="shared" si="24"/>
        <v>0</v>
      </c>
      <c r="ER30" s="3">
        <f t="shared" si="24"/>
        <v>1</v>
      </c>
      <c r="ES30" s="3">
        <f t="shared" si="24"/>
        <v>1</v>
      </c>
      <c r="ET30" s="3">
        <f t="shared" si="24"/>
        <v>1</v>
      </c>
      <c r="EU30" s="3">
        <f t="shared" si="24"/>
        <v>0</v>
      </c>
      <c r="EV30" s="24">
        <f t="shared" si="24"/>
        <v>0</v>
      </c>
      <c r="EW30" s="245">
        <f t="shared" si="25"/>
        <v>3</v>
      </c>
      <c r="EX30" s="262" t="str">
        <f t="shared" si="19"/>
        <v/>
      </c>
    </row>
    <row r="31" spans="1:154" ht="16.149999999999999" customHeight="1" x14ac:dyDescent="0.25">
      <c r="A31" s="496">
        <v>49</v>
      </c>
      <c r="B31" s="497" t="s">
        <v>1728</v>
      </c>
      <c r="C31" s="498" t="s">
        <v>1729</v>
      </c>
      <c r="D31" s="499">
        <v>49</v>
      </c>
      <c r="E31" s="500" t="s">
        <v>1579</v>
      </c>
      <c r="F31" s="597">
        <v>27</v>
      </c>
      <c r="G31" t="s">
        <v>4604</v>
      </c>
      <c r="H31" t="s">
        <v>7789</v>
      </c>
      <c r="I31" s="600">
        <f t="shared" si="28"/>
        <v>27</v>
      </c>
      <c r="J31" s="68">
        <f t="shared" si="2"/>
        <v>493</v>
      </c>
      <c r="K31" s="371" t="str">
        <f t="shared" si="3"/>
        <v>Caladenia bryceana subsp. bryceana</v>
      </c>
      <c r="L31" s="372">
        <v>493</v>
      </c>
      <c r="M31" s="371" t="s">
        <v>1526</v>
      </c>
      <c r="N31" s="76" t="s">
        <v>133</v>
      </c>
      <c r="O31" s="363" t="str">
        <f t="shared" si="4"/>
        <v>S</v>
      </c>
      <c r="P31" s="70" t="s">
        <v>1734</v>
      </c>
      <c r="Q31" s="364" t="s">
        <v>1735</v>
      </c>
      <c r="R31" s="365">
        <v>42948</v>
      </c>
      <c r="S31" s="365">
        <v>43009</v>
      </c>
      <c r="T31" s="603" t="s">
        <v>7894</v>
      </c>
      <c r="U31" s="603" t="s">
        <v>7894</v>
      </c>
      <c r="V31" s="603" t="s">
        <v>7894</v>
      </c>
      <c r="W31" s="603" t="s">
        <v>7894</v>
      </c>
      <c r="X31" s="603" t="s">
        <v>7894</v>
      </c>
      <c r="Y31" s="603" t="s">
        <v>7894</v>
      </c>
      <c r="Z31" s="603" t="s">
        <v>7894</v>
      </c>
      <c r="AA31" s="603" t="s">
        <v>4827</v>
      </c>
      <c r="AB31" s="603" t="s">
        <v>4828</v>
      </c>
      <c r="AC31" s="603" t="s">
        <v>4829</v>
      </c>
      <c r="AD31" s="603" t="s">
        <v>7894</v>
      </c>
      <c r="AE31" s="603" t="s">
        <v>7894</v>
      </c>
      <c r="AF31" s="605" t="s">
        <v>7900</v>
      </c>
      <c r="AG31" s="605" t="s">
        <v>7944</v>
      </c>
      <c r="AH31" s="69" t="s">
        <v>1583</v>
      </c>
      <c r="AI31" s="363">
        <f t="shared" si="5"/>
        <v>1</v>
      </c>
      <c r="AJ31" s="363">
        <v>48</v>
      </c>
      <c r="AK31" s="413" t="str">
        <f t="shared" si="6"/>
        <v>Dwarf Spider Orchids</v>
      </c>
      <c r="AL31" s="413" t="str">
        <f t="shared" si="7"/>
        <v>Caladenia bryceana</v>
      </c>
      <c r="AM31" s="486" t="s">
        <v>45</v>
      </c>
      <c r="AS31" s="69">
        <f t="shared" si="8"/>
        <v>32</v>
      </c>
      <c r="AT31" s="69">
        <f t="shared" si="9"/>
        <v>40</v>
      </c>
      <c r="AU31" s="69">
        <f t="shared" si="10"/>
        <v>8</v>
      </c>
      <c r="AV31" s="69">
        <f t="shared" si="11"/>
        <v>10</v>
      </c>
      <c r="AW31" s="81"/>
      <c r="AX31" s="70" t="s">
        <v>1731</v>
      </c>
      <c r="AY31" s="364">
        <v>15336</v>
      </c>
      <c r="AZ31" s="264" t="s">
        <v>48</v>
      </c>
      <c r="BA31" s="238"/>
      <c r="BB31" s="237">
        <f t="shared" si="12"/>
        <v>20</v>
      </c>
      <c r="BC31" s="270">
        <f t="shared" si="0"/>
        <v>493</v>
      </c>
      <c r="BD31" t="str">
        <f t="shared" si="13"/>
        <v>Caladenia bryceana subsp. bryceana</v>
      </c>
      <c r="BE31" s="367" t="e">
        <f>COUNTIFS(#REF!,L31)</f>
        <v>#REF!</v>
      </c>
      <c r="BF31" s="374" t="str">
        <f t="shared" si="14"/>
        <v>y</v>
      </c>
      <c r="BG31" s="82"/>
      <c r="BH31" s="368" t="str">
        <f t="shared" si="15"/>
        <v>Liparis</v>
      </c>
      <c r="BI31" s="367" t="e">
        <f>COUNTIFS(#REF!,A31)</f>
        <v>#REF!</v>
      </c>
      <c r="BJ31" s="403"/>
      <c r="CE31" t="str">
        <f t="shared" si="20"/>
        <v>_See subspecies (Caladenia bryceana)</v>
      </c>
      <c r="CF31" s="388" t="str">
        <f t="shared" si="21"/>
        <v>Caladenia bryceana</v>
      </c>
      <c r="CG31" t="str">
        <f t="shared" si="29"/>
        <v/>
      </c>
      <c r="CH31" t="str">
        <f t="shared" si="30"/>
        <v/>
      </c>
      <c r="CI31" t="str">
        <f t="shared" si="31"/>
        <v/>
      </c>
      <c r="CJ31" t="str">
        <f t="shared" si="32"/>
        <v/>
      </c>
      <c r="CK31" s="359" t="str">
        <f t="shared" si="33"/>
        <v/>
      </c>
      <c r="CL31" t="str">
        <f t="shared" si="34"/>
        <v/>
      </c>
      <c r="CM31" t="str">
        <f t="shared" si="35"/>
        <v/>
      </c>
      <c r="CN31" t="str">
        <f t="shared" si="36"/>
        <v/>
      </c>
      <c r="CO31" s="359" t="str">
        <f t="shared" si="37"/>
        <v/>
      </c>
      <c r="CP31" t="str">
        <f t="shared" si="38"/>
        <v/>
      </c>
      <c r="CQ31" t="str">
        <f t="shared" si="39"/>
        <v/>
      </c>
      <c r="CR31" t="str">
        <f t="shared" si="40"/>
        <v/>
      </c>
      <c r="CS31" s="359" t="str">
        <f t="shared" si="41"/>
        <v/>
      </c>
      <c r="CT31" t="str">
        <f t="shared" si="42"/>
        <v/>
      </c>
      <c r="CU31" t="str">
        <f t="shared" si="43"/>
        <v/>
      </c>
      <c r="CV31" t="str">
        <f t="shared" si="44"/>
        <v/>
      </c>
      <c r="CW31" t="str">
        <f t="shared" si="45"/>
        <v/>
      </c>
      <c r="CX31" s="359" t="str">
        <f t="shared" si="46"/>
        <v/>
      </c>
      <c r="CY31" t="str">
        <f t="shared" si="47"/>
        <v/>
      </c>
      <c r="CZ31" t="str">
        <f t="shared" si="48"/>
        <v/>
      </c>
      <c r="DA31" t="str">
        <f t="shared" si="49"/>
        <v/>
      </c>
      <c r="DB31" s="359" t="str">
        <f t="shared" si="50"/>
        <v/>
      </c>
      <c r="DC31" t="str">
        <f t="shared" si="51"/>
        <v/>
      </c>
      <c r="DD31" t="str">
        <f t="shared" si="52"/>
        <v/>
      </c>
      <c r="DE31" t="str">
        <f t="shared" si="53"/>
        <v/>
      </c>
      <c r="DF31" s="359" t="str">
        <f t="shared" si="54"/>
        <v/>
      </c>
      <c r="DG31" t="str">
        <f t="shared" si="55"/>
        <v/>
      </c>
      <c r="DH31" t="str">
        <f t="shared" si="56"/>
        <v/>
      </c>
      <c r="DI31" t="str">
        <f t="shared" si="57"/>
        <v/>
      </c>
      <c r="DJ31" t="str">
        <f t="shared" si="58"/>
        <v/>
      </c>
      <c r="DK31" s="359" t="str">
        <f t="shared" si="59"/>
        <v/>
      </c>
      <c r="DL31" t="str">
        <f t="shared" si="60"/>
        <v>X</v>
      </c>
      <c r="DM31" t="str">
        <f t="shared" si="61"/>
        <v>X</v>
      </c>
      <c r="DN31" t="str">
        <f t="shared" si="62"/>
        <v>X</v>
      </c>
      <c r="DO31" s="359" t="str">
        <f t="shared" si="63"/>
        <v>X</v>
      </c>
      <c r="DP31" t="str">
        <f t="shared" si="64"/>
        <v>X</v>
      </c>
      <c r="DQ31" t="str">
        <f t="shared" si="65"/>
        <v>X</v>
      </c>
      <c r="DR31" t="str">
        <f t="shared" si="66"/>
        <v>X</v>
      </c>
      <c r="DS31" s="359" t="str">
        <f t="shared" si="67"/>
        <v>X</v>
      </c>
      <c r="DT31" t="str">
        <f t="shared" si="68"/>
        <v>X</v>
      </c>
      <c r="DU31" t="str">
        <f t="shared" si="69"/>
        <v/>
      </c>
      <c r="DV31" t="str">
        <f t="shared" si="70"/>
        <v/>
      </c>
      <c r="DW31" t="str">
        <f t="shared" si="71"/>
        <v/>
      </c>
      <c r="DX31" s="359" t="str">
        <f t="shared" si="72"/>
        <v/>
      </c>
      <c r="DY31" t="str">
        <f t="shared" si="73"/>
        <v/>
      </c>
      <c r="DZ31" t="str">
        <f t="shared" si="74"/>
        <v/>
      </c>
      <c r="EA31" t="str">
        <f t="shared" si="75"/>
        <v/>
      </c>
      <c r="EB31" s="359" t="str">
        <f t="shared" si="76"/>
        <v/>
      </c>
      <c r="EC31" t="str">
        <f t="shared" si="77"/>
        <v/>
      </c>
      <c r="ED31" t="str">
        <f t="shared" si="78"/>
        <v/>
      </c>
      <c r="EE31" t="str">
        <f t="shared" si="79"/>
        <v/>
      </c>
      <c r="EF31" t="str">
        <f t="shared" si="80"/>
        <v/>
      </c>
      <c r="EG31" s="359" t="str">
        <f t="shared" si="81"/>
        <v/>
      </c>
      <c r="EH31" t="str">
        <f t="shared" si="82"/>
        <v>Caladenia bryceana</v>
      </c>
      <c r="EJ31" t="str">
        <f t="shared" si="17"/>
        <v>Caladenia bryceana subsp. bryceana</v>
      </c>
      <c r="EK31" s="100">
        <f t="shared" si="24"/>
        <v>0</v>
      </c>
      <c r="EL31" s="3">
        <f t="shared" si="24"/>
        <v>0</v>
      </c>
      <c r="EM31" s="3">
        <f t="shared" si="24"/>
        <v>0</v>
      </c>
      <c r="EN31" s="3">
        <f t="shared" si="24"/>
        <v>0</v>
      </c>
      <c r="EO31" s="3">
        <f t="shared" si="24"/>
        <v>0</v>
      </c>
      <c r="EP31" s="3">
        <f t="shared" si="24"/>
        <v>0</v>
      </c>
      <c r="EQ31" s="3">
        <f t="shared" si="24"/>
        <v>0</v>
      </c>
      <c r="ER31" s="3">
        <f t="shared" si="24"/>
        <v>1</v>
      </c>
      <c r="ES31" s="3">
        <f t="shared" si="24"/>
        <v>1</v>
      </c>
      <c r="ET31" s="3">
        <f t="shared" si="24"/>
        <v>1</v>
      </c>
      <c r="EU31" s="3">
        <f t="shared" si="24"/>
        <v>0</v>
      </c>
      <c r="EV31" s="24">
        <f t="shared" si="24"/>
        <v>0</v>
      </c>
      <c r="EW31" s="245">
        <f t="shared" si="25"/>
        <v>3</v>
      </c>
      <c r="EX31" s="262" t="str">
        <f t="shared" si="19"/>
        <v/>
      </c>
    </row>
    <row r="32" spans="1:154" ht="16.149999999999999" customHeight="1" x14ac:dyDescent="0.25">
      <c r="A32" s="493">
        <v>16</v>
      </c>
      <c r="B32" s="494" t="s">
        <v>1732</v>
      </c>
      <c r="C32" s="492" t="s">
        <v>1733</v>
      </c>
      <c r="D32" s="490">
        <v>16</v>
      </c>
      <c r="E32" s="489" t="s">
        <v>1586</v>
      </c>
      <c r="F32" s="597">
        <v>28</v>
      </c>
      <c r="G32" t="s">
        <v>4680</v>
      </c>
      <c r="H32" t="s">
        <v>7790</v>
      </c>
      <c r="I32" s="600">
        <f t="shared" si="28"/>
        <v>28</v>
      </c>
      <c r="J32" s="68">
        <f t="shared" si="2"/>
        <v>494</v>
      </c>
      <c r="K32" s="371" t="str">
        <f t="shared" si="3"/>
        <v>Caladenia bryceana subsp. cracens</v>
      </c>
      <c r="L32" s="372">
        <v>494</v>
      </c>
      <c r="M32" s="371" t="s">
        <v>1526</v>
      </c>
      <c r="N32" s="76" t="s">
        <v>821</v>
      </c>
      <c r="O32" s="363" t="str">
        <f t="shared" si="4"/>
        <v>S</v>
      </c>
      <c r="P32" s="70" t="s">
        <v>1738</v>
      </c>
      <c r="Q32" s="364" t="s">
        <v>1739</v>
      </c>
      <c r="R32" s="365">
        <v>42948</v>
      </c>
      <c r="S32" s="365">
        <v>42979</v>
      </c>
      <c r="T32" s="603" t="s">
        <v>7894</v>
      </c>
      <c r="U32" s="603" t="s">
        <v>7894</v>
      </c>
      <c r="V32" s="603" t="s">
        <v>7894</v>
      </c>
      <c r="W32" s="603" t="s">
        <v>7894</v>
      </c>
      <c r="X32" s="603" t="s">
        <v>7894</v>
      </c>
      <c r="Y32" s="603" t="s">
        <v>7894</v>
      </c>
      <c r="Z32" s="603" t="s">
        <v>7894</v>
      </c>
      <c r="AA32" s="603" t="s">
        <v>4827</v>
      </c>
      <c r="AB32" s="603" t="s">
        <v>4828</v>
      </c>
      <c r="AC32" s="603" t="s">
        <v>7894</v>
      </c>
      <c r="AD32" s="603" t="s">
        <v>7894</v>
      </c>
      <c r="AE32" s="603" t="s">
        <v>7894</v>
      </c>
      <c r="AF32" s="605" t="s">
        <v>7903</v>
      </c>
      <c r="AG32" s="605" t="s">
        <v>7947</v>
      </c>
      <c r="AH32" s="69" t="s">
        <v>1583</v>
      </c>
      <c r="AI32" s="363">
        <f t="shared" si="5"/>
        <v>1</v>
      </c>
      <c r="AJ32" s="363">
        <v>48</v>
      </c>
      <c r="AK32" s="413" t="str">
        <f t="shared" si="6"/>
        <v>Dwarf Spider Orchids</v>
      </c>
      <c r="AL32" s="413" t="str">
        <f t="shared" si="7"/>
        <v>Caladenia bryceana</v>
      </c>
      <c r="AM32" s="486" t="s">
        <v>45</v>
      </c>
      <c r="AS32" s="69">
        <f t="shared" si="8"/>
        <v>32</v>
      </c>
      <c r="AT32" s="69">
        <f t="shared" si="9"/>
        <v>35</v>
      </c>
      <c r="AU32" s="69">
        <f t="shared" si="10"/>
        <v>8</v>
      </c>
      <c r="AV32" s="69">
        <f t="shared" si="11"/>
        <v>9</v>
      </c>
      <c r="AW32" s="81"/>
      <c r="AX32" s="70" t="s">
        <v>1740</v>
      </c>
      <c r="AY32" s="364">
        <v>15337</v>
      </c>
      <c r="AZ32" s="264" t="s">
        <v>48</v>
      </c>
      <c r="BA32" s="238"/>
      <c r="BB32" s="237">
        <f t="shared" si="12"/>
        <v>20</v>
      </c>
      <c r="BC32" s="270">
        <f t="shared" si="0"/>
        <v>494</v>
      </c>
      <c r="BD32" t="str">
        <f t="shared" si="13"/>
        <v>Caladenia bryceana subsp. cracens</v>
      </c>
      <c r="BE32" s="367" t="e">
        <f>COUNTIFS(#REF!,L32)</f>
        <v>#REF!</v>
      </c>
      <c r="BF32" s="374" t="str">
        <f t="shared" si="14"/>
        <v>y</v>
      </c>
      <c r="BG32" s="82"/>
      <c r="BH32" s="368" t="str">
        <f t="shared" si="15"/>
        <v>Lyperanthus</v>
      </c>
      <c r="BI32" s="367" t="e">
        <f>COUNTIFS(#REF!,A32)</f>
        <v>#REF!</v>
      </c>
      <c r="BJ32" s="403"/>
      <c r="CE32" t="str">
        <f t="shared" si="20"/>
        <v>Dwarf Spider Orchid (Caladenia bryceana subsp. bryceana)</v>
      </c>
      <c r="CF32" s="388" t="str">
        <f t="shared" si="21"/>
        <v>Caladenia bryceana subsp. bryceana</v>
      </c>
      <c r="CG32" t="str">
        <f t="shared" si="29"/>
        <v/>
      </c>
      <c r="CH32" t="str">
        <f t="shared" si="30"/>
        <v/>
      </c>
      <c r="CI32" t="str">
        <f t="shared" si="31"/>
        <v/>
      </c>
      <c r="CJ32" t="str">
        <f t="shared" si="32"/>
        <v/>
      </c>
      <c r="CK32" s="359" t="str">
        <f t="shared" si="33"/>
        <v/>
      </c>
      <c r="CL32" t="str">
        <f t="shared" si="34"/>
        <v/>
      </c>
      <c r="CM32" t="str">
        <f t="shared" si="35"/>
        <v/>
      </c>
      <c r="CN32" t="str">
        <f t="shared" si="36"/>
        <v/>
      </c>
      <c r="CO32" s="359" t="str">
        <f t="shared" si="37"/>
        <v/>
      </c>
      <c r="CP32" t="str">
        <f t="shared" si="38"/>
        <v/>
      </c>
      <c r="CQ32" t="str">
        <f t="shared" si="39"/>
        <v/>
      </c>
      <c r="CR32" t="str">
        <f t="shared" si="40"/>
        <v/>
      </c>
      <c r="CS32" s="359" t="str">
        <f t="shared" si="41"/>
        <v/>
      </c>
      <c r="CT32" t="str">
        <f t="shared" si="42"/>
        <v/>
      </c>
      <c r="CU32" t="str">
        <f t="shared" si="43"/>
        <v/>
      </c>
      <c r="CV32" t="str">
        <f t="shared" si="44"/>
        <v/>
      </c>
      <c r="CW32" t="str">
        <f t="shared" si="45"/>
        <v/>
      </c>
      <c r="CX32" s="359" t="str">
        <f t="shared" si="46"/>
        <v/>
      </c>
      <c r="CY32" t="str">
        <f t="shared" si="47"/>
        <v/>
      </c>
      <c r="CZ32" t="str">
        <f t="shared" si="48"/>
        <v/>
      </c>
      <c r="DA32" t="str">
        <f t="shared" si="49"/>
        <v/>
      </c>
      <c r="DB32" s="359" t="str">
        <f t="shared" si="50"/>
        <v/>
      </c>
      <c r="DC32" t="str">
        <f t="shared" si="51"/>
        <v/>
      </c>
      <c r="DD32" t="str">
        <f t="shared" si="52"/>
        <v/>
      </c>
      <c r="DE32" t="str">
        <f t="shared" si="53"/>
        <v/>
      </c>
      <c r="DF32" s="359" t="str">
        <f t="shared" si="54"/>
        <v/>
      </c>
      <c r="DG32" t="str">
        <f t="shared" si="55"/>
        <v/>
      </c>
      <c r="DH32" t="str">
        <f t="shared" si="56"/>
        <v/>
      </c>
      <c r="DI32" t="str">
        <f t="shared" si="57"/>
        <v/>
      </c>
      <c r="DJ32" t="str">
        <f t="shared" si="58"/>
        <v/>
      </c>
      <c r="DK32" s="359" t="str">
        <f t="shared" si="59"/>
        <v/>
      </c>
      <c r="DL32" t="str">
        <f t="shared" si="60"/>
        <v>X</v>
      </c>
      <c r="DM32" t="str">
        <f t="shared" si="61"/>
        <v>X</v>
      </c>
      <c r="DN32" t="str">
        <f t="shared" si="62"/>
        <v>X</v>
      </c>
      <c r="DO32" s="359" t="str">
        <f t="shared" si="63"/>
        <v>X</v>
      </c>
      <c r="DP32" t="str">
        <f t="shared" si="64"/>
        <v>X</v>
      </c>
      <c r="DQ32" t="str">
        <f t="shared" si="65"/>
        <v>X</v>
      </c>
      <c r="DR32" t="str">
        <f t="shared" si="66"/>
        <v>X</v>
      </c>
      <c r="DS32" s="359" t="str">
        <f t="shared" si="67"/>
        <v>X</v>
      </c>
      <c r="DT32" t="str">
        <f t="shared" si="68"/>
        <v>X</v>
      </c>
      <c r="DU32" t="str">
        <f t="shared" si="69"/>
        <v/>
      </c>
      <c r="DV32" t="str">
        <f t="shared" si="70"/>
        <v/>
      </c>
      <c r="DW32" t="str">
        <f t="shared" si="71"/>
        <v/>
      </c>
      <c r="DX32" s="359" t="str">
        <f t="shared" si="72"/>
        <v/>
      </c>
      <c r="DY32" t="str">
        <f t="shared" si="73"/>
        <v/>
      </c>
      <c r="DZ32" t="str">
        <f t="shared" si="74"/>
        <v/>
      </c>
      <c r="EA32" t="str">
        <f t="shared" si="75"/>
        <v/>
      </c>
      <c r="EB32" s="359" t="str">
        <f t="shared" si="76"/>
        <v/>
      </c>
      <c r="EC32" t="str">
        <f t="shared" si="77"/>
        <v/>
      </c>
      <c r="ED32" t="str">
        <f t="shared" si="78"/>
        <v/>
      </c>
      <c r="EE32" t="str">
        <f t="shared" si="79"/>
        <v/>
      </c>
      <c r="EF32" t="str">
        <f t="shared" si="80"/>
        <v/>
      </c>
      <c r="EG32" s="359" t="str">
        <f t="shared" si="81"/>
        <v/>
      </c>
      <c r="EH32" t="str">
        <f t="shared" si="82"/>
        <v>Caladenia bryceana subsp. bryceana</v>
      </c>
      <c r="EJ32" t="str">
        <f t="shared" si="17"/>
        <v>Caladenia bryceana subsp. cracens</v>
      </c>
      <c r="EK32" s="100">
        <f t="shared" si="24"/>
        <v>0</v>
      </c>
      <c r="EL32" s="3">
        <f t="shared" si="24"/>
        <v>0</v>
      </c>
      <c r="EM32" s="3">
        <f t="shared" si="24"/>
        <v>0</v>
      </c>
      <c r="EN32" s="3">
        <f t="shared" si="24"/>
        <v>0</v>
      </c>
      <c r="EO32" s="3">
        <f t="shared" si="24"/>
        <v>0</v>
      </c>
      <c r="EP32" s="3">
        <f t="shared" si="24"/>
        <v>0</v>
      </c>
      <c r="EQ32" s="3">
        <f t="shared" si="24"/>
        <v>0</v>
      </c>
      <c r="ER32" s="3">
        <f t="shared" si="24"/>
        <v>1</v>
      </c>
      <c r="ES32" s="3">
        <f t="shared" si="24"/>
        <v>1</v>
      </c>
      <c r="ET32" s="3">
        <f t="shared" si="24"/>
        <v>0</v>
      </c>
      <c r="EU32" s="3">
        <f t="shared" si="24"/>
        <v>0</v>
      </c>
      <c r="EV32" s="24">
        <f t="shared" si="24"/>
        <v>0</v>
      </c>
      <c r="EW32" s="245">
        <f t="shared" si="25"/>
        <v>2</v>
      </c>
      <c r="EX32" s="262" t="str">
        <f t="shared" si="19"/>
        <v/>
      </c>
    </row>
    <row r="33" spans="1:154" ht="16.149999999999999" customHeight="1" x14ac:dyDescent="0.25">
      <c r="A33" s="493">
        <v>19</v>
      </c>
      <c r="B33" s="494" t="s">
        <v>1736</v>
      </c>
      <c r="C33" s="492" t="s">
        <v>1737</v>
      </c>
      <c r="D33" s="490">
        <v>19</v>
      </c>
      <c r="E33" s="489" t="s">
        <v>1586</v>
      </c>
      <c r="F33" s="597">
        <v>29</v>
      </c>
      <c r="G33" t="s">
        <v>4641</v>
      </c>
      <c r="H33" t="s">
        <v>7791</v>
      </c>
      <c r="I33" s="600">
        <f t="shared" si="28"/>
        <v>29</v>
      </c>
      <c r="J33" s="68">
        <f t="shared" si="2"/>
        <v>495</v>
      </c>
      <c r="K33" s="371" t="str">
        <f t="shared" si="3"/>
        <v>Caladenia busselliana</v>
      </c>
      <c r="L33" s="372">
        <v>495</v>
      </c>
      <c r="M33" s="371" t="s">
        <v>1526</v>
      </c>
      <c r="N33" s="76" t="s">
        <v>407</v>
      </c>
      <c r="O33" s="363" t="str">
        <f t="shared" si="4"/>
        <v>S</v>
      </c>
      <c r="P33" s="70" t="s">
        <v>1742</v>
      </c>
      <c r="Q33" s="364" t="s">
        <v>1743</v>
      </c>
      <c r="R33" s="365">
        <v>42979</v>
      </c>
      <c r="S33" s="365">
        <v>43039</v>
      </c>
      <c r="T33" s="603" t="s">
        <v>7894</v>
      </c>
      <c r="U33" s="603" t="s">
        <v>7894</v>
      </c>
      <c r="V33" s="603" t="s">
        <v>7894</v>
      </c>
      <c r="W33" s="603" t="s">
        <v>7894</v>
      </c>
      <c r="X33" s="603" t="s">
        <v>7894</v>
      </c>
      <c r="Y33" s="603" t="s">
        <v>7894</v>
      </c>
      <c r="Z33" s="603" t="s">
        <v>7894</v>
      </c>
      <c r="AA33" s="603" t="s">
        <v>7894</v>
      </c>
      <c r="AB33" s="603" t="s">
        <v>4828</v>
      </c>
      <c r="AC33" s="603" t="s">
        <v>4829</v>
      </c>
      <c r="AD33" s="603" t="s">
        <v>7894</v>
      </c>
      <c r="AE33" s="603" t="s">
        <v>7894</v>
      </c>
      <c r="AF33" s="605" t="s">
        <v>7896</v>
      </c>
      <c r="AG33" s="605" t="s">
        <v>7943</v>
      </c>
      <c r="AH33" s="69" t="s">
        <v>1583</v>
      </c>
      <c r="AI33" s="363">
        <f t="shared" si="5"/>
        <v>1</v>
      </c>
      <c r="AJ33" s="363">
        <v>7</v>
      </c>
      <c r="AK33" s="413" t="str">
        <f t="shared" si="6"/>
        <v>King Spider Orchids</v>
      </c>
      <c r="AL33" s="413" t="str">
        <f t="shared" si="7"/>
        <v>Caladenia huegelii</v>
      </c>
      <c r="AM33" s="486" t="s">
        <v>7607</v>
      </c>
      <c r="AS33" s="69">
        <f t="shared" si="8"/>
        <v>36</v>
      </c>
      <c r="AT33" s="69">
        <f t="shared" si="9"/>
        <v>44</v>
      </c>
      <c r="AU33" s="69">
        <f t="shared" si="10"/>
        <v>9</v>
      </c>
      <c r="AV33" s="69">
        <f t="shared" si="11"/>
        <v>10</v>
      </c>
      <c r="AW33" s="81"/>
      <c r="AX33" s="70" t="s">
        <v>1744</v>
      </c>
      <c r="AY33" s="364">
        <v>13615</v>
      </c>
      <c r="AZ33" s="264" t="s">
        <v>1745</v>
      </c>
      <c r="BA33" s="238"/>
      <c r="BB33" s="237" t="str">
        <f t="shared" si="12"/>
        <v/>
      </c>
      <c r="BC33" s="270">
        <f t="shared" si="0"/>
        <v>495</v>
      </c>
      <c r="BD33" t="str">
        <f t="shared" si="13"/>
        <v>Caladenia busselliana</v>
      </c>
      <c r="BE33" s="367" t="e">
        <f>COUNTIFS(#REF!,L33)</f>
        <v>#REF!</v>
      </c>
      <c r="BF33" s="374" t="str">
        <f t="shared" si="14"/>
        <v>y</v>
      </c>
      <c r="BG33" s="82"/>
      <c r="BH33" s="368" t="str">
        <f t="shared" si="15"/>
        <v>Microtis</v>
      </c>
      <c r="BI33" s="367" t="e">
        <f>COUNTIFS(#REF!,A33)</f>
        <v>#REF!</v>
      </c>
      <c r="BJ33" s="403"/>
      <c r="CE33" t="str">
        <f t="shared" si="20"/>
        <v>Northern Dwarf Spider Orchid (Caladenia bryceana subsp. cracens)</v>
      </c>
      <c r="CF33" s="388" t="str">
        <f t="shared" si="21"/>
        <v>Caladenia bryceana subsp. cracens</v>
      </c>
      <c r="CG33" t="str">
        <f t="shared" si="29"/>
        <v/>
      </c>
      <c r="CH33" t="str">
        <f t="shared" si="30"/>
        <v/>
      </c>
      <c r="CI33" t="str">
        <f t="shared" si="31"/>
        <v/>
      </c>
      <c r="CJ33" t="str">
        <f t="shared" si="32"/>
        <v/>
      </c>
      <c r="CK33" s="359" t="str">
        <f t="shared" si="33"/>
        <v/>
      </c>
      <c r="CL33" t="str">
        <f t="shared" si="34"/>
        <v/>
      </c>
      <c r="CM33" t="str">
        <f t="shared" si="35"/>
        <v/>
      </c>
      <c r="CN33" t="str">
        <f t="shared" si="36"/>
        <v/>
      </c>
      <c r="CO33" s="359" t="str">
        <f t="shared" si="37"/>
        <v/>
      </c>
      <c r="CP33" t="str">
        <f t="shared" si="38"/>
        <v/>
      </c>
      <c r="CQ33" t="str">
        <f t="shared" si="39"/>
        <v/>
      </c>
      <c r="CR33" t="str">
        <f t="shared" si="40"/>
        <v/>
      </c>
      <c r="CS33" s="359" t="str">
        <f t="shared" si="41"/>
        <v/>
      </c>
      <c r="CT33" t="str">
        <f t="shared" si="42"/>
        <v/>
      </c>
      <c r="CU33" t="str">
        <f t="shared" si="43"/>
        <v/>
      </c>
      <c r="CV33" t="str">
        <f t="shared" si="44"/>
        <v/>
      </c>
      <c r="CW33" t="str">
        <f t="shared" si="45"/>
        <v/>
      </c>
      <c r="CX33" s="359" t="str">
        <f t="shared" si="46"/>
        <v/>
      </c>
      <c r="CY33" t="str">
        <f t="shared" si="47"/>
        <v/>
      </c>
      <c r="CZ33" t="str">
        <f t="shared" si="48"/>
        <v/>
      </c>
      <c r="DA33" t="str">
        <f t="shared" si="49"/>
        <v/>
      </c>
      <c r="DB33" s="359" t="str">
        <f t="shared" si="50"/>
        <v/>
      </c>
      <c r="DC33" t="str">
        <f t="shared" si="51"/>
        <v/>
      </c>
      <c r="DD33" t="str">
        <f t="shared" si="52"/>
        <v/>
      </c>
      <c r="DE33" t="str">
        <f t="shared" si="53"/>
        <v/>
      </c>
      <c r="DF33" s="359" t="str">
        <f t="shared" si="54"/>
        <v/>
      </c>
      <c r="DG33" t="str">
        <f t="shared" si="55"/>
        <v/>
      </c>
      <c r="DH33" t="str">
        <f t="shared" si="56"/>
        <v/>
      </c>
      <c r="DI33" t="str">
        <f t="shared" si="57"/>
        <v/>
      </c>
      <c r="DJ33" t="str">
        <f t="shared" si="58"/>
        <v/>
      </c>
      <c r="DK33" s="359" t="str">
        <f t="shared" si="59"/>
        <v/>
      </c>
      <c r="DL33" t="str">
        <f t="shared" si="60"/>
        <v>X</v>
      </c>
      <c r="DM33" t="str">
        <f t="shared" si="61"/>
        <v>X</v>
      </c>
      <c r="DN33" t="str">
        <f t="shared" si="62"/>
        <v>X</v>
      </c>
      <c r="DO33" s="359" t="str">
        <f t="shared" si="63"/>
        <v>X</v>
      </c>
      <c r="DP33" t="str">
        <f t="shared" si="64"/>
        <v/>
      </c>
      <c r="DQ33" t="str">
        <f t="shared" si="65"/>
        <v/>
      </c>
      <c r="DR33" t="str">
        <f t="shared" si="66"/>
        <v/>
      </c>
      <c r="DS33" s="359" t="str">
        <f t="shared" si="67"/>
        <v/>
      </c>
      <c r="DT33" t="str">
        <f t="shared" si="68"/>
        <v/>
      </c>
      <c r="DU33" t="str">
        <f t="shared" si="69"/>
        <v/>
      </c>
      <c r="DV33" t="str">
        <f t="shared" si="70"/>
        <v/>
      </c>
      <c r="DW33" t="str">
        <f t="shared" si="71"/>
        <v/>
      </c>
      <c r="DX33" s="359" t="str">
        <f t="shared" si="72"/>
        <v/>
      </c>
      <c r="DY33" t="str">
        <f t="shared" si="73"/>
        <v/>
      </c>
      <c r="DZ33" t="str">
        <f t="shared" si="74"/>
        <v/>
      </c>
      <c r="EA33" t="str">
        <f t="shared" si="75"/>
        <v/>
      </c>
      <c r="EB33" s="359" t="str">
        <f t="shared" si="76"/>
        <v/>
      </c>
      <c r="EC33" t="str">
        <f t="shared" si="77"/>
        <v/>
      </c>
      <c r="ED33" t="str">
        <f t="shared" si="78"/>
        <v/>
      </c>
      <c r="EE33" t="str">
        <f t="shared" si="79"/>
        <v/>
      </c>
      <c r="EF33" t="str">
        <f t="shared" si="80"/>
        <v/>
      </c>
      <c r="EG33" s="359" t="str">
        <f t="shared" si="81"/>
        <v/>
      </c>
      <c r="EH33" t="str">
        <f t="shared" si="82"/>
        <v>Caladenia bryceana subsp. cracens</v>
      </c>
      <c r="EJ33" t="str">
        <f t="shared" si="17"/>
        <v>Caladenia busselliana</v>
      </c>
      <c r="EK33" s="100">
        <f t="shared" si="24"/>
        <v>0</v>
      </c>
      <c r="EL33" s="3">
        <f t="shared" si="24"/>
        <v>0</v>
      </c>
      <c r="EM33" s="3">
        <f t="shared" si="24"/>
        <v>0</v>
      </c>
      <c r="EN33" s="3">
        <f t="shared" si="24"/>
        <v>0</v>
      </c>
      <c r="EO33" s="3">
        <f t="shared" si="24"/>
        <v>0</v>
      </c>
      <c r="EP33" s="3">
        <f t="shared" si="24"/>
        <v>0</v>
      </c>
      <c r="EQ33" s="3">
        <f t="shared" si="24"/>
        <v>0</v>
      </c>
      <c r="ER33" s="3">
        <f t="shared" si="24"/>
        <v>0</v>
      </c>
      <c r="ES33" s="3">
        <f t="shared" si="24"/>
        <v>1</v>
      </c>
      <c r="ET33" s="3">
        <f t="shared" si="24"/>
        <v>1</v>
      </c>
      <c r="EU33" s="3">
        <f t="shared" si="24"/>
        <v>0</v>
      </c>
      <c r="EV33" s="24">
        <f t="shared" si="24"/>
        <v>0</v>
      </c>
      <c r="EW33" s="245">
        <f t="shared" si="25"/>
        <v>2</v>
      </c>
      <c r="EX33" s="262" t="str">
        <f t="shared" si="19"/>
        <v/>
      </c>
    </row>
    <row r="34" spans="1:154" ht="16.149999999999999" customHeight="1" x14ac:dyDescent="0.25">
      <c r="A34" s="493">
        <v>50</v>
      </c>
      <c r="B34" s="494" t="s">
        <v>1741</v>
      </c>
      <c r="C34" s="492" t="s">
        <v>7645</v>
      </c>
      <c r="D34" s="490">
        <v>50</v>
      </c>
      <c r="E34" s="489" t="s">
        <v>1579</v>
      </c>
      <c r="F34" s="597">
        <v>30</v>
      </c>
      <c r="G34" t="s">
        <v>4637</v>
      </c>
      <c r="H34" t="s">
        <v>7792</v>
      </c>
      <c r="I34" s="600">
        <f t="shared" si="28"/>
        <v>30</v>
      </c>
      <c r="J34" s="68">
        <f t="shared" si="2"/>
        <v>422</v>
      </c>
      <c r="K34" s="371" t="str">
        <f t="shared" si="3"/>
        <v>Caladenia caesarea</v>
      </c>
      <c r="L34" s="372">
        <v>422</v>
      </c>
      <c r="M34" s="371" t="s">
        <v>1526</v>
      </c>
      <c r="N34" s="76" t="s">
        <v>1399</v>
      </c>
      <c r="O34" s="363" t="str">
        <f t="shared" si="4"/>
        <v>S</v>
      </c>
      <c r="P34" s="144" t="s">
        <v>1606</v>
      </c>
      <c r="Q34" s="364" t="s">
        <v>1055</v>
      </c>
      <c r="R34" s="365">
        <v>42979</v>
      </c>
      <c r="S34" s="365">
        <v>43069</v>
      </c>
      <c r="T34" s="603" t="s">
        <v>7894</v>
      </c>
      <c r="U34" s="603" t="s">
        <v>7894</v>
      </c>
      <c r="V34" s="603" t="s">
        <v>7894</v>
      </c>
      <c r="W34" s="603" t="s">
        <v>7894</v>
      </c>
      <c r="X34" s="603" t="s">
        <v>7894</v>
      </c>
      <c r="Y34" s="603" t="s">
        <v>7894</v>
      </c>
      <c r="Z34" s="603" t="s">
        <v>7894</v>
      </c>
      <c r="AA34" s="603" t="s">
        <v>7894</v>
      </c>
      <c r="AB34" s="603" t="s">
        <v>7894</v>
      </c>
      <c r="AC34" s="603" t="s">
        <v>7894</v>
      </c>
      <c r="AD34" s="603" t="s">
        <v>7894</v>
      </c>
      <c r="AE34" s="603" t="s">
        <v>7894</v>
      </c>
      <c r="AF34" s="605" t="s">
        <v>48</v>
      </c>
      <c r="AG34" s="605" t="s">
        <v>48</v>
      </c>
      <c r="AH34" s="69" t="s">
        <v>1583</v>
      </c>
      <c r="AI34" s="363">
        <f t="shared" si="5"/>
        <v>1</v>
      </c>
      <c r="AJ34" s="363">
        <v>0</v>
      </c>
      <c r="AK34" s="413" t="str">
        <f t="shared" si="6"/>
        <v>None</v>
      </c>
      <c r="AL34" s="413" t="str">
        <f t="shared" si="7"/>
        <v>None</v>
      </c>
      <c r="AM34" s="486" t="s">
        <v>7611</v>
      </c>
      <c r="AS34" s="69">
        <f t="shared" si="8"/>
        <v>36</v>
      </c>
      <c r="AT34" s="69">
        <f t="shared" si="9"/>
        <v>48</v>
      </c>
      <c r="AU34" s="69">
        <f t="shared" si="10"/>
        <v>9</v>
      </c>
      <c r="AV34" s="69">
        <f t="shared" si="11"/>
        <v>11</v>
      </c>
      <c r="AW34" s="81"/>
      <c r="AX34" s="70"/>
      <c r="AY34" s="364" t="e">
        <v>#N/A</v>
      </c>
      <c r="AZ34" s="264" t="s">
        <v>48</v>
      </c>
      <c r="BA34" s="238"/>
      <c r="BB34" s="237" t="str">
        <f t="shared" si="12"/>
        <v/>
      </c>
      <c r="BC34" s="270">
        <f t="shared" si="0"/>
        <v>422</v>
      </c>
      <c r="BD34" t="str">
        <f t="shared" si="13"/>
        <v>Caladenia caesarea</v>
      </c>
      <c r="BE34" s="367" t="e">
        <f>COUNTIFS(#REF!,L34)</f>
        <v>#REF!</v>
      </c>
      <c r="BF34" s="374" t="str">
        <f t="shared" si="14"/>
        <v>n</v>
      </c>
      <c r="BG34" s="82"/>
      <c r="BH34" s="368" t="str">
        <f t="shared" si="15"/>
        <v>Nervilia</v>
      </c>
      <c r="BI34" s="367" t="e">
        <f>COUNTIFS(#REF!,A34)</f>
        <v>#REF!</v>
      </c>
      <c r="BJ34" s="403"/>
      <c r="CE34" t="str">
        <f t="shared" si="20"/>
        <v>Bussell's Spider Orchid (Caladenia busselliana)</v>
      </c>
      <c r="CF34" s="388" t="str">
        <f t="shared" si="21"/>
        <v>Caladenia busselliana</v>
      </c>
      <c r="CG34" t="str">
        <f t="shared" si="29"/>
        <v/>
      </c>
      <c r="CH34" t="str">
        <f t="shared" si="30"/>
        <v/>
      </c>
      <c r="CI34" t="str">
        <f t="shared" si="31"/>
        <v/>
      </c>
      <c r="CJ34" t="str">
        <f t="shared" si="32"/>
        <v/>
      </c>
      <c r="CK34" s="359" t="str">
        <f t="shared" si="33"/>
        <v/>
      </c>
      <c r="CL34" t="str">
        <f t="shared" si="34"/>
        <v/>
      </c>
      <c r="CM34" t="str">
        <f t="shared" si="35"/>
        <v/>
      </c>
      <c r="CN34" t="str">
        <f t="shared" si="36"/>
        <v/>
      </c>
      <c r="CO34" s="359" t="str">
        <f t="shared" si="37"/>
        <v/>
      </c>
      <c r="CP34" t="str">
        <f t="shared" si="38"/>
        <v/>
      </c>
      <c r="CQ34" t="str">
        <f t="shared" si="39"/>
        <v/>
      </c>
      <c r="CR34" t="str">
        <f t="shared" si="40"/>
        <v/>
      </c>
      <c r="CS34" s="359" t="str">
        <f t="shared" si="41"/>
        <v/>
      </c>
      <c r="CT34" t="str">
        <f t="shared" si="42"/>
        <v/>
      </c>
      <c r="CU34" t="str">
        <f t="shared" si="43"/>
        <v/>
      </c>
      <c r="CV34" t="str">
        <f t="shared" si="44"/>
        <v/>
      </c>
      <c r="CW34" t="str">
        <f t="shared" si="45"/>
        <v/>
      </c>
      <c r="CX34" s="359" t="str">
        <f t="shared" si="46"/>
        <v/>
      </c>
      <c r="CY34" t="str">
        <f t="shared" si="47"/>
        <v/>
      </c>
      <c r="CZ34" t="str">
        <f t="shared" si="48"/>
        <v/>
      </c>
      <c r="DA34" t="str">
        <f t="shared" si="49"/>
        <v/>
      </c>
      <c r="DB34" s="359" t="str">
        <f t="shared" si="50"/>
        <v/>
      </c>
      <c r="DC34" t="str">
        <f t="shared" si="51"/>
        <v/>
      </c>
      <c r="DD34" t="str">
        <f t="shared" si="52"/>
        <v/>
      </c>
      <c r="DE34" t="str">
        <f t="shared" si="53"/>
        <v/>
      </c>
      <c r="DF34" s="359" t="str">
        <f t="shared" si="54"/>
        <v/>
      </c>
      <c r="DG34" t="str">
        <f t="shared" si="55"/>
        <v/>
      </c>
      <c r="DH34" t="str">
        <f t="shared" si="56"/>
        <v/>
      </c>
      <c r="DI34" t="str">
        <f t="shared" si="57"/>
        <v/>
      </c>
      <c r="DJ34" t="str">
        <f t="shared" si="58"/>
        <v/>
      </c>
      <c r="DK34" s="359" t="str">
        <f t="shared" si="59"/>
        <v/>
      </c>
      <c r="DL34" t="str">
        <f t="shared" si="60"/>
        <v/>
      </c>
      <c r="DM34" t="str">
        <f t="shared" si="61"/>
        <v/>
      </c>
      <c r="DN34" t="str">
        <f t="shared" si="62"/>
        <v/>
      </c>
      <c r="DO34" s="359" t="str">
        <f t="shared" si="63"/>
        <v/>
      </c>
      <c r="DP34" t="str">
        <f t="shared" si="64"/>
        <v>X</v>
      </c>
      <c r="DQ34" t="str">
        <f t="shared" si="65"/>
        <v>X</v>
      </c>
      <c r="DR34" t="str">
        <f t="shared" si="66"/>
        <v>X</v>
      </c>
      <c r="DS34" s="359" t="str">
        <f t="shared" si="67"/>
        <v>X</v>
      </c>
      <c r="DT34" t="str">
        <f t="shared" si="68"/>
        <v>X</v>
      </c>
      <c r="DU34" t="str">
        <f t="shared" si="69"/>
        <v>X</v>
      </c>
      <c r="DV34" t="str">
        <f t="shared" si="70"/>
        <v>X</v>
      </c>
      <c r="DW34" t="str">
        <f t="shared" si="71"/>
        <v>X</v>
      </c>
      <c r="DX34" s="359" t="str">
        <f t="shared" si="72"/>
        <v>X</v>
      </c>
      <c r="DY34" t="str">
        <f t="shared" si="73"/>
        <v/>
      </c>
      <c r="DZ34" t="str">
        <f t="shared" si="74"/>
        <v/>
      </c>
      <c r="EA34" t="str">
        <f t="shared" si="75"/>
        <v/>
      </c>
      <c r="EB34" s="359" t="str">
        <f t="shared" si="76"/>
        <v/>
      </c>
      <c r="EC34" t="str">
        <f t="shared" si="77"/>
        <v/>
      </c>
      <c r="ED34" t="str">
        <f t="shared" si="78"/>
        <v/>
      </c>
      <c r="EE34" t="str">
        <f t="shared" si="79"/>
        <v/>
      </c>
      <c r="EF34" t="str">
        <f t="shared" si="80"/>
        <v/>
      </c>
      <c r="EG34" s="359" t="str">
        <f t="shared" si="81"/>
        <v/>
      </c>
      <c r="EH34" t="str">
        <f t="shared" si="82"/>
        <v>Caladenia busselliana</v>
      </c>
      <c r="EJ34" t="str">
        <f t="shared" si="17"/>
        <v>Caladenia caesarea</v>
      </c>
      <c r="EK34" s="100">
        <f t="shared" si="24"/>
        <v>0</v>
      </c>
      <c r="EL34" s="3">
        <f t="shared" si="24"/>
        <v>0</v>
      </c>
      <c r="EM34" s="3">
        <f t="shared" si="24"/>
        <v>0</v>
      </c>
      <c r="EN34" s="3">
        <f t="shared" si="24"/>
        <v>0</v>
      </c>
      <c r="EO34" s="3">
        <f t="shared" si="24"/>
        <v>0</v>
      </c>
      <c r="EP34" s="3">
        <f t="shared" si="24"/>
        <v>0</v>
      </c>
      <c r="EQ34" s="3">
        <f t="shared" si="24"/>
        <v>0</v>
      </c>
      <c r="ER34" s="3">
        <f t="shared" si="24"/>
        <v>0</v>
      </c>
      <c r="ES34" s="3">
        <f t="shared" si="24"/>
        <v>1</v>
      </c>
      <c r="ET34" s="3">
        <f t="shared" si="24"/>
        <v>1</v>
      </c>
      <c r="EU34" s="3">
        <f t="shared" si="24"/>
        <v>1</v>
      </c>
      <c r="EV34" s="24">
        <f t="shared" si="24"/>
        <v>0</v>
      </c>
      <c r="EW34" s="245">
        <f t="shared" si="25"/>
        <v>3</v>
      </c>
      <c r="EX34" s="262" t="str">
        <f t="shared" si="19"/>
        <v/>
      </c>
    </row>
    <row r="35" spans="1:154" ht="16.149999999999999" customHeight="1" x14ac:dyDescent="0.25">
      <c r="A35" s="493">
        <v>40</v>
      </c>
      <c r="B35" s="494" t="s">
        <v>238</v>
      </c>
      <c r="C35" s="492"/>
      <c r="D35" s="490">
        <v>40</v>
      </c>
      <c r="E35" s="489" t="s">
        <v>1579</v>
      </c>
      <c r="F35" s="597">
        <v>31</v>
      </c>
      <c r="G35" t="s">
        <v>7759</v>
      </c>
      <c r="H35" t="s">
        <v>7793</v>
      </c>
      <c r="I35" s="600">
        <f t="shared" si="28"/>
        <v>31</v>
      </c>
      <c r="J35" s="68">
        <f t="shared" si="2"/>
        <v>496</v>
      </c>
      <c r="K35" s="371" t="str">
        <f t="shared" si="3"/>
        <v>Caladenia caesarea subsp. caesarea</v>
      </c>
      <c r="L35" s="372">
        <v>496</v>
      </c>
      <c r="M35" s="371" t="s">
        <v>1526</v>
      </c>
      <c r="N35" s="76" t="s">
        <v>182</v>
      </c>
      <c r="O35" s="363" t="str">
        <f t="shared" si="4"/>
        <v>S</v>
      </c>
      <c r="P35" s="70" t="s">
        <v>1748</v>
      </c>
      <c r="Q35" s="364" t="s">
        <v>1749</v>
      </c>
      <c r="R35" s="373">
        <v>42993</v>
      </c>
      <c r="S35" s="373">
        <v>43054</v>
      </c>
      <c r="T35" s="603" t="s">
        <v>7894</v>
      </c>
      <c r="U35" s="603" t="s">
        <v>7894</v>
      </c>
      <c r="V35" s="603" t="s">
        <v>7894</v>
      </c>
      <c r="W35" s="603" t="s">
        <v>7894</v>
      </c>
      <c r="X35" s="603" t="s">
        <v>7894</v>
      </c>
      <c r="Y35" s="603" t="s">
        <v>7894</v>
      </c>
      <c r="Z35" s="603" t="s">
        <v>7894</v>
      </c>
      <c r="AA35" s="603" t="s">
        <v>7894</v>
      </c>
      <c r="AB35" s="603" t="s">
        <v>4828</v>
      </c>
      <c r="AC35" s="603" t="s">
        <v>4829</v>
      </c>
      <c r="AD35" s="603" t="s">
        <v>4830</v>
      </c>
      <c r="AE35" s="603" t="s">
        <v>7894</v>
      </c>
      <c r="AF35" s="605" t="s">
        <v>7902</v>
      </c>
      <c r="AG35" s="605" t="s">
        <v>7946</v>
      </c>
      <c r="AH35" s="366" t="s">
        <v>685</v>
      </c>
      <c r="AI35" s="363">
        <f t="shared" si="5"/>
        <v>6</v>
      </c>
      <c r="AJ35" s="363">
        <v>4</v>
      </c>
      <c r="AK35" s="413" t="str">
        <f t="shared" si="6"/>
        <v>Wispy Spider Orchids</v>
      </c>
      <c r="AL35" s="413" t="str">
        <f t="shared" si="7"/>
        <v>Caladenia filamentosa</v>
      </c>
      <c r="AM35" s="486" t="s">
        <v>45</v>
      </c>
      <c r="AS35" s="69">
        <f t="shared" si="8"/>
        <v>38</v>
      </c>
      <c r="AT35" s="69">
        <f t="shared" si="9"/>
        <v>46</v>
      </c>
      <c r="AU35" s="69">
        <f t="shared" si="10"/>
        <v>9</v>
      </c>
      <c r="AV35" s="69">
        <f t="shared" si="11"/>
        <v>11</v>
      </c>
      <c r="AW35" s="81"/>
      <c r="AX35" s="70" t="s">
        <v>1750</v>
      </c>
      <c r="AY35" s="364">
        <v>15340</v>
      </c>
      <c r="AZ35" s="264" t="s">
        <v>48</v>
      </c>
      <c r="BA35" s="238"/>
      <c r="BB35" s="237">
        <f t="shared" si="12"/>
        <v>20</v>
      </c>
      <c r="BC35" s="270">
        <f t="shared" si="0"/>
        <v>496</v>
      </c>
      <c r="BD35" t="str">
        <f t="shared" si="13"/>
        <v>Caladenia caesarea subsp. caesarea</v>
      </c>
      <c r="BE35" s="367" t="e">
        <f>COUNTIFS(#REF!,L35)</f>
        <v>#REF!</v>
      </c>
      <c r="BF35" s="374" t="str">
        <f t="shared" si="14"/>
        <v>y</v>
      </c>
      <c r="BG35" s="82"/>
      <c r="BH35" s="368" t="str">
        <f t="shared" si="15"/>
        <v>None</v>
      </c>
      <c r="BI35" s="367" t="e">
        <f>COUNTIFS(#REF!,A35)</f>
        <v>#REF!</v>
      </c>
      <c r="BJ35" s="403"/>
      <c r="CE35" t="str">
        <f t="shared" si="20"/>
        <v>_See subspecies (Caladenia caesarea)</v>
      </c>
      <c r="CF35" s="388" t="str">
        <f t="shared" si="21"/>
        <v>Caladenia caesarea</v>
      </c>
      <c r="CG35" t="str">
        <f t="shared" si="29"/>
        <v/>
      </c>
      <c r="CH35" t="str">
        <f t="shared" si="30"/>
        <v/>
      </c>
      <c r="CI35" t="str">
        <f t="shared" si="31"/>
        <v/>
      </c>
      <c r="CJ35" t="str">
        <f t="shared" si="32"/>
        <v/>
      </c>
      <c r="CK35" s="359" t="str">
        <f t="shared" si="33"/>
        <v/>
      </c>
      <c r="CL35" t="str">
        <f t="shared" si="34"/>
        <v/>
      </c>
      <c r="CM35" t="str">
        <f t="shared" si="35"/>
        <v/>
      </c>
      <c r="CN35" t="str">
        <f t="shared" si="36"/>
        <v/>
      </c>
      <c r="CO35" s="359" t="str">
        <f t="shared" si="37"/>
        <v/>
      </c>
      <c r="CP35" t="str">
        <f t="shared" si="38"/>
        <v/>
      </c>
      <c r="CQ35" t="str">
        <f t="shared" si="39"/>
        <v/>
      </c>
      <c r="CR35" t="str">
        <f t="shared" si="40"/>
        <v/>
      </c>
      <c r="CS35" s="359" t="str">
        <f t="shared" si="41"/>
        <v/>
      </c>
      <c r="CT35" t="str">
        <f t="shared" si="42"/>
        <v/>
      </c>
      <c r="CU35" t="str">
        <f t="shared" si="43"/>
        <v/>
      </c>
      <c r="CV35" t="str">
        <f t="shared" si="44"/>
        <v/>
      </c>
      <c r="CW35" t="str">
        <f t="shared" si="45"/>
        <v/>
      </c>
      <c r="CX35" s="359" t="str">
        <f t="shared" si="46"/>
        <v/>
      </c>
      <c r="CY35" t="str">
        <f t="shared" si="47"/>
        <v/>
      </c>
      <c r="CZ35" t="str">
        <f t="shared" si="48"/>
        <v/>
      </c>
      <c r="DA35" t="str">
        <f t="shared" si="49"/>
        <v/>
      </c>
      <c r="DB35" s="359" t="str">
        <f t="shared" si="50"/>
        <v/>
      </c>
      <c r="DC35" t="str">
        <f t="shared" si="51"/>
        <v/>
      </c>
      <c r="DD35" t="str">
        <f t="shared" si="52"/>
        <v/>
      </c>
      <c r="DE35" t="str">
        <f t="shared" si="53"/>
        <v/>
      </c>
      <c r="DF35" s="359" t="str">
        <f t="shared" si="54"/>
        <v/>
      </c>
      <c r="DG35" t="str">
        <f t="shared" si="55"/>
        <v/>
      </c>
      <c r="DH35" t="str">
        <f t="shared" si="56"/>
        <v/>
      </c>
      <c r="DI35" t="str">
        <f t="shared" si="57"/>
        <v/>
      </c>
      <c r="DJ35" t="str">
        <f t="shared" si="58"/>
        <v/>
      </c>
      <c r="DK35" s="359" t="str">
        <f t="shared" si="59"/>
        <v/>
      </c>
      <c r="DL35" t="str">
        <f t="shared" si="60"/>
        <v/>
      </c>
      <c r="DM35" t="str">
        <f t="shared" si="61"/>
        <v/>
      </c>
      <c r="DN35" t="str">
        <f t="shared" si="62"/>
        <v/>
      </c>
      <c r="DO35" s="359" t="str">
        <f t="shared" si="63"/>
        <v/>
      </c>
      <c r="DP35" t="str">
        <f t="shared" si="64"/>
        <v>X</v>
      </c>
      <c r="DQ35" t="str">
        <f t="shared" si="65"/>
        <v>X</v>
      </c>
      <c r="DR35" t="str">
        <f t="shared" si="66"/>
        <v>X</v>
      </c>
      <c r="DS35" s="359" t="str">
        <f t="shared" si="67"/>
        <v>X</v>
      </c>
      <c r="DT35" t="str">
        <f t="shared" si="68"/>
        <v>X</v>
      </c>
      <c r="DU35" t="str">
        <f t="shared" si="69"/>
        <v>X</v>
      </c>
      <c r="DV35" t="str">
        <f t="shared" si="70"/>
        <v>X</v>
      </c>
      <c r="DW35" t="str">
        <f t="shared" si="71"/>
        <v>X</v>
      </c>
      <c r="DX35" s="359" t="str">
        <f t="shared" si="72"/>
        <v>X</v>
      </c>
      <c r="DY35" t="str">
        <f t="shared" si="73"/>
        <v>X</v>
      </c>
      <c r="DZ35" t="str">
        <f t="shared" si="74"/>
        <v>X</v>
      </c>
      <c r="EA35" t="str">
        <f t="shared" si="75"/>
        <v>X</v>
      </c>
      <c r="EB35" s="359" t="str">
        <f t="shared" si="76"/>
        <v>X</v>
      </c>
      <c r="EC35" t="str">
        <f t="shared" si="77"/>
        <v/>
      </c>
      <c r="ED35" t="str">
        <f t="shared" si="78"/>
        <v/>
      </c>
      <c r="EE35" t="str">
        <f t="shared" si="79"/>
        <v/>
      </c>
      <c r="EF35" t="str">
        <f t="shared" si="80"/>
        <v/>
      </c>
      <c r="EG35" s="359" t="str">
        <f t="shared" si="81"/>
        <v/>
      </c>
      <c r="EH35" t="str">
        <f t="shared" si="82"/>
        <v>Caladenia caesarea</v>
      </c>
      <c r="EJ35" t="str">
        <f t="shared" si="17"/>
        <v>Caladenia caesarea subsp. caesarea</v>
      </c>
      <c r="EK35" s="100">
        <f t="shared" si="24"/>
        <v>0</v>
      </c>
      <c r="EL35" s="3">
        <f t="shared" si="24"/>
        <v>0</v>
      </c>
      <c r="EM35" s="3">
        <f t="shared" si="24"/>
        <v>0</v>
      </c>
      <c r="EN35" s="3">
        <f t="shared" si="24"/>
        <v>0</v>
      </c>
      <c r="EO35" s="3">
        <f t="shared" si="24"/>
        <v>0</v>
      </c>
      <c r="EP35" s="3">
        <f t="shared" si="24"/>
        <v>0</v>
      </c>
      <c r="EQ35" s="3">
        <f t="shared" si="24"/>
        <v>0</v>
      </c>
      <c r="ER35" s="3">
        <f t="shared" si="24"/>
        <v>0</v>
      </c>
      <c r="ES35" s="3">
        <f t="shared" si="24"/>
        <v>1</v>
      </c>
      <c r="ET35" s="3">
        <f t="shared" si="24"/>
        <v>1</v>
      </c>
      <c r="EU35" s="3">
        <f t="shared" si="24"/>
        <v>1</v>
      </c>
      <c r="EV35" s="24">
        <f t="shared" si="24"/>
        <v>0</v>
      </c>
      <c r="EW35" s="245">
        <f t="shared" si="25"/>
        <v>3</v>
      </c>
      <c r="EX35" s="262" t="str">
        <f t="shared" si="19"/>
        <v/>
      </c>
    </row>
    <row r="36" spans="1:154" ht="16.149999999999999" customHeight="1" x14ac:dyDescent="0.25">
      <c r="A36" s="493">
        <v>10</v>
      </c>
      <c r="B36" s="494" t="s">
        <v>1746</v>
      </c>
      <c r="C36" s="492" t="s">
        <v>1747</v>
      </c>
      <c r="D36" s="490">
        <v>10</v>
      </c>
      <c r="E36" s="489" t="s">
        <v>1586</v>
      </c>
      <c r="F36" s="597">
        <v>32</v>
      </c>
      <c r="G36" t="s">
        <v>7760</v>
      </c>
      <c r="H36" t="s">
        <v>7793</v>
      </c>
      <c r="I36" s="600">
        <f t="shared" si="28"/>
        <v>32</v>
      </c>
      <c r="J36" s="68">
        <f t="shared" si="2"/>
        <v>497</v>
      </c>
      <c r="K36" s="371" t="str">
        <f t="shared" si="3"/>
        <v>Caladenia caesarea subsp. maritima</v>
      </c>
      <c r="L36" s="372">
        <v>497</v>
      </c>
      <c r="M36" s="371" t="s">
        <v>1526</v>
      </c>
      <c r="N36" s="76" t="s">
        <v>291</v>
      </c>
      <c r="O36" s="363" t="str">
        <f t="shared" si="4"/>
        <v>S</v>
      </c>
      <c r="P36" s="70" t="s">
        <v>1752</v>
      </c>
      <c r="Q36" s="405" t="s">
        <v>1753</v>
      </c>
      <c r="R36" s="373">
        <v>42962</v>
      </c>
      <c r="S36" s="365">
        <v>42993</v>
      </c>
      <c r="T36" s="603" t="s">
        <v>7894</v>
      </c>
      <c r="U36" s="603" t="s">
        <v>7894</v>
      </c>
      <c r="V36" s="603" t="s">
        <v>7894</v>
      </c>
      <c r="W36" s="603" t="s">
        <v>7894</v>
      </c>
      <c r="X36" s="603" t="s">
        <v>7894</v>
      </c>
      <c r="Y36" s="603" t="s">
        <v>7894</v>
      </c>
      <c r="Z36" s="603" t="s">
        <v>7894</v>
      </c>
      <c r="AA36" s="603" t="s">
        <v>4827</v>
      </c>
      <c r="AB36" s="603" t="s">
        <v>4828</v>
      </c>
      <c r="AC36" s="603" t="s">
        <v>7894</v>
      </c>
      <c r="AD36" s="603" t="s">
        <v>7894</v>
      </c>
      <c r="AE36" s="603" t="s">
        <v>7894</v>
      </c>
      <c r="AF36" s="605" t="s">
        <v>7903</v>
      </c>
      <c r="AG36" s="605" t="s">
        <v>7947</v>
      </c>
      <c r="AH36" s="69" t="s">
        <v>1583</v>
      </c>
      <c r="AI36" s="363">
        <f t="shared" si="5"/>
        <v>1</v>
      </c>
      <c r="AJ36" s="363">
        <v>4</v>
      </c>
      <c r="AK36" s="413" t="str">
        <f t="shared" si="6"/>
        <v>Wispy Spider Orchids</v>
      </c>
      <c r="AL36" s="413" t="str">
        <f t="shared" si="7"/>
        <v>Caladenia filamentosa</v>
      </c>
      <c r="AM36" s="486" t="s">
        <v>45</v>
      </c>
      <c r="AS36" s="69">
        <f t="shared" si="8"/>
        <v>34</v>
      </c>
      <c r="AT36" s="69">
        <f t="shared" si="9"/>
        <v>37</v>
      </c>
      <c r="AU36" s="69">
        <f t="shared" si="10"/>
        <v>8</v>
      </c>
      <c r="AV36" s="69">
        <f t="shared" si="11"/>
        <v>9</v>
      </c>
      <c r="AW36" s="81" t="e">
        <f>VLOOKUP(AM36,#REF!,6,FALSE)</f>
        <v>#REF!</v>
      </c>
      <c r="AX36" s="70" t="s">
        <v>1754</v>
      </c>
      <c r="AY36" s="364">
        <v>13616</v>
      </c>
      <c r="AZ36" s="264" t="s">
        <v>48</v>
      </c>
      <c r="BA36" s="238"/>
      <c r="BB36" s="237">
        <f t="shared" si="12"/>
        <v>20</v>
      </c>
      <c r="BC36" s="270">
        <f t="shared" si="0"/>
        <v>497</v>
      </c>
      <c r="BD36" t="str">
        <f t="shared" si="13"/>
        <v>Caladenia caesarea subsp. maritima</v>
      </c>
      <c r="BE36" s="367" t="e">
        <f>COUNTIFS(#REF!,L36)</f>
        <v>#REF!</v>
      </c>
      <c r="BF36" s="374" t="str">
        <f t="shared" si="14"/>
        <v>y</v>
      </c>
      <c r="BG36" s="82"/>
      <c r="BH36" s="368" t="str">
        <f t="shared" si="15"/>
        <v>Paracaleana</v>
      </c>
      <c r="BI36" s="367" t="e">
        <f>COUNTIFS(#REF!,A36)</f>
        <v>#REF!</v>
      </c>
      <c r="BJ36" s="403"/>
      <c r="CE36" t="str">
        <f t="shared" ref="CE36:CE67" si="83">CONCATENATE(P35," (",K35,")")</f>
        <v>Mustard Orchid (Caladenia caesarea subsp. caesarea)</v>
      </c>
      <c r="CF36" s="388" t="str">
        <f t="shared" si="21"/>
        <v>Caladenia caesarea subsp. caesarea</v>
      </c>
      <c r="CG36" t="str">
        <f t="shared" si="29"/>
        <v/>
      </c>
      <c r="CH36" t="str">
        <f t="shared" si="30"/>
        <v/>
      </c>
      <c r="CI36" t="str">
        <f t="shared" si="31"/>
        <v/>
      </c>
      <c r="CJ36" t="str">
        <f t="shared" si="32"/>
        <v/>
      </c>
      <c r="CK36" s="359" t="str">
        <f t="shared" si="33"/>
        <v/>
      </c>
      <c r="CL36" t="str">
        <f t="shared" si="34"/>
        <v/>
      </c>
      <c r="CM36" t="str">
        <f t="shared" si="35"/>
        <v/>
      </c>
      <c r="CN36" t="str">
        <f t="shared" si="36"/>
        <v/>
      </c>
      <c r="CO36" s="359" t="str">
        <f t="shared" si="37"/>
        <v/>
      </c>
      <c r="CP36" t="str">
        <f t="shared" si="38"/>
        <v/>
      </c>
      <c r="CQ36" t="str">
        <f t="shared" si="39"/>
        <v/>
      </c>
      <c r="CR36" t="str">
        <f t="shared" si="40"/>
        <v/>
      </c>
      <c r="CS36" s="359" t="str">
        <f t="shared" si="41"/>
        <v/>
      </c>
      <c r="CT36" t="str">
        <f t="shared" si="42"/>
        <v/>
      </c>
      <c r="CU36" t="str">
        <f t="shared" si="43"/>
        <v/>
      </c>
      <c r="CV36" t="str">
        <f t="shared" si="44"/>
        <v/>
      </c>
      <c r="CW36" t="str">
        <f t="shared" si="45"/>
        <v/>
      </c>
      <c r="CX36" s="359" t="str">
        <f t="shared" si="46"/>
        <v/>
      </c>
      <c r="CY36" t="str">
        <f t="shared" si="47"/>
        <v/>
      </c>
      <c r="CZ36" t="str">
        <f t="shared" si="48"/>
        <v/>
      </c>
      <c r="DA36" t="str">
        <f t="shared" si="49"/>
        <v/>
      </c>
      <c r="DB36" s="359" t="str">
        <f t="shared" si="50"/>
        <v/>
      </c>
      <c r="DC36" t="str">
        <f t="shared" si="51"/>
        <v/>
      </c>
      <c r="DD36" t="str">
        <f t="shared" si="52"/>
        <v/>
      </c>
      <c r="DE36" t="str">
        <f t="shared" si="53"/>
        <v/>
      </c>
      <c r="DF36" s="359" t="str">
        <f t="shared" si="54"/>
        <v/>
      </c>
      <c r="DG36" t="str">
        <f t="shared" si="55"/>
        <v/>
      </c>
      <c r="DH36" t="str">
        <f t="shared" si="56"/>
        <v/>
      </c>
      <c r="DI36" t="str">
        <f t="shared" si="57"/>
        <v/>
      </c>
      <c r="DJ36" t="str">
        <f t="shared" si="58"/>
        <v/>
      </c>
      <c r="DK36" s="359" t="str">
        <f t="shared" si="59"/>
        <v/>
      </c>
      <c r="DL36" t="str">
        <f t="shared" si="60"/>
        <v/>
      </c>
      <c r="DM36" t="str">
        <f t="shared" si="61"/>
        <v/>
      </c>
      <c r="DN36" t="str">
        <f t="shared" si="62"/>
        <v/>
      </c>
      <c r="DO36" s="359" t="str">
        <f t="shared" si="63"/>
        <v/>
      </c>
      <c r="DP36" t="str">
        <f t="shared" si="64"/>
        <v/>
      </c>
      <c r="DQ36" t="str">
        <f t="shared" si="65"/>
        <v/>
      </c>
      <c r="DR36" t="str">
        <f t="shared" si="66"/>
        <v>X</v>
      </c>
      <c r="DS36" s="359" t="str">
        <f t="shared" si="67"/>
        <v>X</v>
      </c>
      <c r="DT36" t="str">
        <f t="shared" si="68"/>
        <v>X</v>
      </c>
      <c r="DU36" t="str">
        <f t="shared" si="69"/>
        <v>X</v>
      </c>
      <c r="DV36" t="str">
        <f t="shared" si="70"/>
        <v>X</v>
      </c>
      <c r="DW36" t="str">
        <f t="shared" si="71"/>
        <v>X</v>
      </c>
      <c r="DX36" s="359" t="str">
        <f t="shared" si="72"/>
        <v>X</v>
      </c>
      <c r="DY36" t="str">
        <f t="shared" si="73"/>
        <v>X</v>
      </c>
      <c r="DZ36" t="str">
        <f t="shared" si="74"/>
        <v>X</v>
      </c>
      <c r="EA36" t="str">
        <f t="shared" si="75"/>
        <v/>
      </c>
      <c r="EB36" s="359" t="str">
        <f t="shared" si="76"/>
        <v/>
      </c>
      <c r="EC36" t="str">
        <f t="shared" si="77"/>
        <v/>
      </c>
      <c r="ED36" t="str">
        <f t="shared" si="78"/>
        <v/>
      </c>
      <c r="EE36" t="str">
        <f t="shared" si="79"/>
        <v/>
      </c>
      <c r="EF36" t="str">
        <f t="shared" si="80"/>
        <v/>
      </c>
      <c r="EG36" s="359" t="str">
        <f t="shared" si="81"/>
        <v/>
      </c>
      <c r="EH36" t="str">
        <f t="shared" si="82"/>
        <v>Caladenia caesarea subsp. caesarea</v>
      </c>
      <c r="EJ36" t="str">
        <f t="shared" si="17"/>
        <v>Caladenia caesarea subsp. maritima</v>
      </c>
      <c r="EK36" s="100">
        <f t="shared" si="24"/>
        <v>0</v>
      </c>
      <c r="EL36" s="3">
        <f t="shared" si="24"/>
        <v>0</v>
      </c>
      <c r="EM36" s="3">
        <f t="shared" si="24"/>
        <v>0</v>
      </c>
      <c r="EN36" s="3">
        <f t="shared" si="24"/>
        <v>0</v>
      </c>
      <c r="EO36" s="3">
        <f t="shared" si="24"/>
        <v>0</v>
      </c>
      <c r="EP36" s="3">
        <f t="shared" si="24"/>
        <v>0</v>
      </c>
      <c r="EQ36" s="3">
        <f t="shared" si="24"/>
        <v>0</v>
      </c>
      <c r="ER36" s="3">
        <f t="shared" si="24"/>
        <v>1</v>
      </c>
      <c r="ES36" s="3">
        <f t="shared" si="24"/>
        <v>1</v>
      </c>
      <c r="ET36" s="3">
        <f t="shared" si="24"/>
        <v>0</v>
      </c>
      <c r="EU36" s="3">
        <f t="shared" si="24"/>
        <v>0</v>
      </c>
      <c r="EV36" s="24">
        <f t="shared" si="24"/>
        <v>0</v>
      </c>
      <c r="EW36" s="245">
        <f t="shared" si="25"/>
        <v>2</v>
      </c>
      <c r="EX36" s="262" t="str">
        <f t="shared" si="19"/>
        <v/>
      </c>
    </row>
    <row r="37" spans="1:154" ht="16.149999999999999" customHeight="1" x14ac:dyDescent="0.25">
      <c r="A37" s="493">
        <v>55</v>
      </c>
      <c r="B37" s="494" t="s">
        <v>1751</v>
      </c>
      <c r="C37" s="492" t="s">
        <v>7983</v>
      </c>
      <c r="D37" s="490">
        <v>55</v>
      </c>
      <c r="E37" s="489" t="s">
        <v>1579</v>
      </c>
      <c r="F37" s="597">
        <v>33</v>
      </c>
      <c r="G37" t="s">
        <v>4622</v>
      </c>
      <c r="H37" t="s">
        <v>7794</v>
      </c>
      <c r="I37" s="600">
        <f t="shared" si="28"/>
        <v>33</v>
      </c>
      <c r="J37" s="68">
        <f t="shared" si="2"/>
        <v>481</v>
      </c>
      <c r="K37" s="371" t="str">
        <f t="shared" si="3"/>
        <v>Caladenia caesarea subsp. 'Mooradung'</v>
      </c>
      <c r="L37" s="372">
        <v>481</v>
      </c>
      <c r="M37" s="371" t="s">
        <v>1526</v>
      </c>
      <c r="N37" s="76" t="s">
        <v>1387</v>
      </c>
      <c r="O37" s="363" t="str">
        <f t="shared" si="4"/>
        <v>S</v>
      </c>
      <c r="P37" s="70" t="s">
        <v>4841</v>
      </c>
      <c r="Q37" s="364" t="s">
        <v>7889</v>
      </c>
      <c r="R37" s="365">
        <v>42993</v>
      </c>
      <c r="S37" s="365">
        <v>43023</v>
      </c>
      <c r="T37" s="603" t="s">
        <v>7894</v>
      </c>
      <c r="U37" s="603" t="s">
        <v>7894</v>
      </c>
      <c r="V37" s="603" t="s">
        <v>7894</v>
      </c>
      <c r="W37" s="603" t="s">
        <v>7894</v>
      </c>
      <c r="X37" s="603" t="s">
        <v>7894</v>
      </c>
      <c r="Y37" s="603" t="s">
        <v>7894</v>
      </c>
      <c r="Z37" s="603" t="s">
        <v>7894</v>
      </c>
      <c r="AA37" s="603" t="s">
        <v>7894</v>
      </c>
      <c r="AB37" s="603" t="s">
        <v>4828</v>
      </c>
      <c r="AC37" s="603" t="s">
        <v>4829</v>
      </c>
      <c r="AD37" s="603" t="s">
        <v>7894</v>
      </c>
      <c r="AE37" s="603" t="s">
        <v>7894</v>
      </c>
      <c r="AF37" s="605" t="s">
        <v>7896</v>
      </c>
      <c r="AG37" s="605" t="s">
        <v>7943</v>
      </c>
      <c r="AH37" s="69" t="s">
        <v>685</v>
      </c>
      <c r="AI37" s="363">
        <f t="shared" si="5"/>
        <v>6</v>
      </c>
      <c r="AJ37" s="363">
        <v>4</v>
      </c>
      <c r="AK37" s="413" t="str">
        <f t="shared" si="6"/>
        <v>Wispy Spider Orchids</v>
      </c>
      <c r="AL37" s="413" t="str">
        <f t="shared" si="7"/>
        <v>Caladenia filamentosa</v>
      </c>
      <c r="AM37" s="486" t="s">
        <v>45</v>
      </c>
      <c r="AS37" s="69">
        <f t="shared" si="8"/>
        <v>38</v>
      </c>
      <c r="AT37" s="69">
        <f t="shared" si="9"/>
        <v>42</v>
      </c>
      <c r="AU37" s="69">
        <f t="shared" si="10"/>
        <v>9</v>
      </c>
      <c r="AV37" s="69">
        <f t="shared" si="11"/>
        <v>10</v>
      </c>
      <c r="AW37" s="81"/>
      <c r="AX37" s="70" t="s">
        <v>1757</v>
      </c>
      <c r="AY37" s="364" t="e">
        <v>#N/A</v>
      </c>
      <c r="AZ37" s="264" t="s">
        <v>48</v>
      </c>
      <c r="BA37" s="238"/>
      <c r="BB37" s="237">
        <f t="shared" si="12"/>
        <v>20</v>
      </c>
      <c r="BC37" s="270">
        <f t="shared" si="0"/>
        <v>481</v>
      </c>
      <c r="BD37" t="str">
        <f t="shared" si="13"/>
        <v>Caladenia caesarea subsp. 'Mooradung'</v>
      </c>
      <c r="BE37" s="367" t="e">
        <f>COUNTIFS(#REF!,L37)</f>
        <v>#REF!</v>
      </c>
      <c r="BF37" s="374" t="str">
        <f t="shared" si="14"/>
        <v>y</v>
      </c>
      <c r="BG37" s="82"/>
      <c r="BH37" s="368" t="str">
        <f t="shared" si="15"/>
        <v>Pecteilis</v>
      </c>
      <c r="BI37" s="367" t="e">
        <f>COUNTIFS(#REF!,A37)</f>
        <v>#REF!</v>
      </c>
      <c r="BJ37" s="403"/>
      <c r="CE37" t="str">
        <f t="shared" si="83"/>
        <v>Cape Mustard Orchid (Caladenia caesarea subsp. maritima)</v>
      </c>
      <c r="CF37" s="388" t="str">
        <f t="shared" si="21"/>
        <v>Caladenia caesarea subsp. maritima</v>
      </c>
      <c r="CG37" t="str">
        <f t="shared" si="29"/>
        <v/>
      </c>
      <c r="CH37" t="str">
        <f t="shared" si="30"/>
        <v/>
      </c>
      <c r="CI37" t="str">
        <f t="shared" si="31"/>
        <v/>
      </c>
      <c r="CJ37" t="str">
        <f t="shared" si="32"/>
        <v/>
      </c>
      <c r="CK37" s="359" t="str">
        <f t="shared" si="33"/>
        <v/>
      </c>
      <c r="CL37" t="str">
        <f t="shared" si="34"/>
        <v/>
      </c>
      <c r="CM37" t="str">
        <f t="shared" si="35"/>
        <v/>
      </c>
      <c r="CN37" t="str">
        <f t="shared" si="36"/>
        <v/>
      </c>
      <c r="CO37" s="359" t="str">
        <f t="shared" si="37"/>
        <v/>
      </c>
      <c r="CP37" t="str">
        <f t="shared" si="38"/>
        <v/>
      </c>
      <c r="CQ37" t="str">
        <f t="shared" si="39"/>
        <v/>
      </c>
      <c r="CR37" t="str">
        <f t="shared" si="40"/>
        <v/>
      </c>
      <c r="CS37" s="359" t="str">
        <f t="shared" si="41"/>
        <v/>
      </c>
      <c r="CT37" t="str">
        <f t="shared" si="42"/>
        <v/>
      </c>
      <c r="CU37" t="str">
        <f t="shared" si="43"/>
        <v/>
      </c>
      <c r="CV37" t="str">
        <f t="shared" si="44"/>
        <v/>
      </c>
      <c r="CW37" t="str">
        <f t="shared" si="45"/>
        <v/>
      </c>
      <c r="CX37" s="359" t="str">
        <f t="shared" si="46"/>
        <v/>
      </c>
      <c r="CY37" t="str">
        <f t="shared" si="47"/>
        <v/>
      </c>
      <c r="CZ37" t="str">
        <f t="shared" si="48"/>
        <v/>
      </c>
      <c r="DA37" t="str">
        <f t="shared" si="49"/>
        <v/>
      </c>
      <c r="DB37" s="359" t="str">
        <f t="shared" si="50"/>
        <v/>
      </c>
      <c r="DC37" t="str">
        <f t="shared" si="51"/>
        <v/>
      </c>
      <c r="DD37" t="str">
        <f t="shared" si="52"/>
        <v/>
      </c>
      <c r="DE37" t="str">
        <f t="shared" si="53"/>
        <v/>
      </c>
      <c r="DF37" s="359" t="str">
        <f t="shared" si="54"/>
        <v/>
      </c>
      <c r="DG37" t="str">
        <f t="shared" si="55"/>
        <v/>
      </c>
      <c r="DH37" t="str">
        <f t="shared" si="56"/>
        <v/>
      </c>
      <c r="DI37" t="str">
        <f t="shared" si="57"/>
        <v/>
      </c>
      <c r="DJ37" t="str">
        <f t="shared" si="58"/>
        <v/>
      </c>
      <c r="DK37" s="359" t="str">
        <f t="shared" si="59"/>
        <v/>
      </c>
      <c r="DL37" t="str">
        <f t="shared" si="60"/>
        <v/>
      </c>
      <c r="DM37" t="str">
        <f t="shared" si="61"/>
        <v/>
      </c>
      <c r="DN37" t="str">
        <f t="shared" si="62"/>
        <v>X</v>
      </c>
      <c r="DO37" s="359" t="str">
        <f t="shared" si="63"/>
        <v>X</v>
      </c>
      <c r="DP37" t="str">
        <f t="shared" si="64"/>
        <v>X</v>
      </c>
      <c r="DQ37" t="str">
        <f t="shared" si="65"/>
        <v>X</v>
      </c>
      <c r="DR37" t="str">
        <f t="shared" si="66"/>
        <v/>
      </c>
      <c r="DS37" s="359" t="str">
        <f t="shared" si="67"/>
        <v/>
      </c>
      <c r="DT37" t="str">
        <f t="shared" si="68"/>
        <v/>
      </c>
      <c r="DU37" t="str">
        <f t="shared" si="69"/>
        <v/>
      </c>
      <c r="DV37" t="str">
        <f t="shared" si="70"/>
        <v/>
      </c>
      <c r="DW37" t="str">
        <f t="shared" si="71"/>
        <v/>
      </c>
      <c r="DX37" s="359" t="str">
        <f t="shared" si="72"/>
        <v/>
      </c>
      <c r="DY37" t="str">
        <f t="shared" si="73"/>
        <v/>
      </c>
      <c r="DZ37" t="str">
        <f t="shared" si="74"/>
        <v/>
      </c>
      <c r="EA37" t="str">
        <f t="shared" si="75"/>
        <v/>
      </c>
      <c r="EB37" s="359" t="str">
        <f t="shared" si="76"/>
        <v/>
      </c>
      <c r="EC37" t="str">
        <f t="shared" si="77"/>
        <v/>
      </c>
      <c r="ED37" t="str">
        <f t="shared" si="78"/>
        <v/>
      </c>
      <c r="EE37" t="str">
        <f t="shared" si="79"/>
        <v/>
      </c>
      <c r="EF37" t="str">
        <f t="shared" si="80"/>
        <v/>
      </c>
      <c r="EG37" s="359" t="str">
        <f t="shared" si="81"/>
        <v/>
      </c>
      <c r="EH37" t="str">
        <f t="shared" si="82"/>
        <v>Caladenia caesarea subsp. maritima</v>
      </c>
      <c r="EJ37" t="str">
        <f t="shared" si="17"/>
        <v>Caladenia caesarea subsp. 'Mooradung'</v>
      </c>
      <c r="EK37" s="100">
        <f t="shared" si="24"/>
        <v>0</v>
      </c>
      <c r="EL37" s="3">
        <f t="shared" si="24"/>
        <v>0</v>
      </c>
      <c r="EM37" s="3">
        <f t="shared" si="24"/>
        <v>0</v>
      </c>
      <c r="EN37" s="3">
        <f t="shared" si="24"/>
        <v>0</v>
      </c>
      <c r="EO37" s="3">
        <f t="shared" si="24"/>
        <v>0</v>
      </c>
      <c r="EP37" s="3">
        <f t="shared" si="24"/>
        <v>0</v>
      </c>
      <c r="EQ37" s="3">
        <f t="shared" si="24"/>
        <v>0</v>
      </c>
      <c r="ER37" s="3">
        <f t="shared" si="24"/>
        <v>0</v>
      </c>
      <c r="ES37" s="3">
        <f t="shared" si="24"/>
        <v>1</v>
      </c>
      <c r="ET37" s="3">
        <f t="shared" si="24"/>
        <v>1</v>
      </c>
      <c r="EU37" s="3">
        <f t="shared" si="24"/>
        <v>0</v>
      </c>
      <c r="EV37" s="24">
        <f t="shared" si="24"/>
        <v>0</v>
      </c>
      <c r="EW37" s="245">
        <f t="shared" si="25"/>
        <v>2</v>
      </c>
      <c r="EX37" s="262" t="str">
        <f t="shared" si="19"/>
        <v/>
      </c>
    </row>
    <row r="38" spans="1:154" ht="16.149999999999999" customHeight="1" x14ac:dyDescent="0.25">
      <c r="A38" s="493">
        <v>38</v>
      </c>
      <c r="B38" s="494" t="s">
        <v>1755</v>
      </c>
      <c r="C38" s="492" t="s">
        <v>1756</v>
      </c>
      <c r="D38" s="490">
        <v>38</v>
      </c>
      <c r="E38" s="489" t="s">
        <v>1586</v>
      </c>
      <c r="F38" s="597">
        <v>34</v>
      </c>
      <c r="G38" t="s">
        <v>7761</v>
      </c>
      <c r="H38" t="s">
        <v>7795</v>
      </c>
      <c r="I38" s="600">
        <f t="shared" si="28"/>
        <v>34</v>
      </c>
      <c r="J38" s="68">
        <f t="shared" si="2"/>
        <v>498</v>
      </c>
      <c r="K38" s="371" t="str">
        <f t="shared" si="3"/>
        <v>Caladenia caesarea subsp. transiens</v>
      </c>
      <c r="L38" s="372">
        <v>498</v>
      </c>
      <c r="M38" s="371" t="s">
        <v>1526</v>
      </c>
      <c r="N38" s="76" t="s">
        <v>823</v>
      </c>
      <c r="O38" s="363" t="str">
        <f t="shared" si="4"/>
        <v>S</v>
      </c>
      <c r="P38" s="70" t="s">
        <v>1760</v>
      </c>
      <c r="Q38" s="364" t="s">
        <v>346</v>
      </c>
      <c r="R38" s="365">
        <v>42979</v>
      </c>
      <c r="S38" s="365">
        <v>43008</v>
      </c>
      <c r="T38" s="603" t="s">
        <v>7894</v>
      </c>
      <c r="U38" s="603" t="s">
        <v>7894</v>
      </c>
      <c r="V38" s="603" t="s">
        <v>7894</v>
      </c>
      <c r="W38" s="603" t="s">
        <v>7894</v>
      </c>
      <c r="X38" s="603" t="s">
        <v>7894</v>
      </c>
      <c r="Y38" s="603" t="s">
        <v>7894</v>
      </c>
      <c r="Z38" s="603" t="s">
        <v>7894</v>
      </c>
      <c r="AA38" s="603" t="s">
        <v>7894</v>
      </c>
      <c r="AB38" s="603" t="s">
        <v>4828</v>
      </c>
      <c r="AC38" s="603" t="s">
        <v>7894</v>
      </c>
      <c r="AD38" s="603" t="s">
        <v>7894</v>
      </c>
      <c r="AE38" s="603" t="s">
        <v>7894</v>
      </c>
      <c r="AF38" s="605" t="s">
        <v>7906</v>
      </c>
      <c r="AG38" s="605" t="s">
        <v>4828</v>
      </c>
      <c r="AH38" s="69" t="s">
        <v>1593</v>
      </c>
      <c r="AI38" s="363">
        <f t="shared" si="5"/>
        <v>2</v>
      </c>
      <c r="AJ38" s="363">
        <v>4</v>
      </c>
      <c r="AK38" s="413" t="str">
        <f t="shared" si="6"/>
        <v>Wispy Spider Orchids</v>
      </c>
      <c r="AL38" s="413" t="str">
        <f t="shared" si="7"/>
        <v>Caladenia filamentosa</v>
      </c>
      <c r="AM38" s="486" t="s">
        <v>45</v>
      </c>
      <c r="AS38" s="69">
        <f t="shared" si="8"/>
        <v>36</v>
      </c>
      <c r="AT38" s="69">
        <f t="shared" si="9"/>
        <v>39</v>
      </c>
      <c r="AU38" s="69">
        <f t="shared" si="10"/>
        <v>9</v>
      </c>
      <c r="AV38" s="69">
        <f t="shared" si="11"/>
        <v>9</v>
      </c>
      <c r="AW38" s="81"/>
      <c r="AX38" s="70" t="s">
        <v>1761</v>
      </c>
      <c r="AY38" s="364">
        <v>13855</v>
      </c>
      <c r="AZ38" s="264" t="s">
        <v>48</v>
      </c>
      <c r="BA38" s="238"/>
      <c r="BB38" s="237">
        <f t="shared" si="12"/>
        <v>20</v>
      </c>
      <c r="BC38" s="270">
        <f t="shared" si="0"/>
        <v>498</v>
      </c>
      <c r="BD38" t="str">
        <f t="shared" si="13"/>
        <v>Caladenia caesarea subsp. transiens</v>
      </c>
      <c r="BE38" s="367" t="e">
        <f>COUNTIFS(#REF!,L38)</f>
        <v>#REF!</v>
      </c>
      <c r="BF38" s="374" t="str">
        <f t="shared" si="14"/>
        <v>y</v>
      </c>
      <c r="BG38" s="82"/>
      <c r="BH38" s="368" t="str">
        <f t="shared" si="15"/>
        <v>Pheladenia</v>
      </c>
      <c r="BI38" s="367" t="e">
        <f>COUNTIFS(#REF!,A38)</f>
        <v>#REF!</v>
      </c>
      <c r="BJ38" s="403"/>
      <c r="CE38" t="str">
        <f t="shared" si="83"/>
        <v>Mooradung Mustard Orchid (Caladenia caesarea subsp. 'Mooradung')</v>
      </c>
      <c r="CF38" s="388" t="str">
        <f t="shared" si="21"/>
        <v>Caladenia caesarea subsp. 'Mooradung'</v>
      </c>
      <c r="CG38" t="str">
        <f t="shared" si="29"/>
        <v/>
      </c>
      <c r="CH38" t="str">
        <f t="shared" si="30"/>
        <v/>
      </c>
      <c r="CI38" t="str">
        <f t="shared" si="31"/>
        <v/>
      </c>
      <c r="CJ38" t="str">
        <f t="shared" si="32"/>
        <v/>
      </c>
      <c r="CK38" s="359" t="str">
        <f t="shared" si="33"/>
        <v/>
      </c>
      <c r="CL38" t="str">
        <f t="shared" si="34"/>
        <v/>
      </c>
      <c r="CM38" t="str">
        <f t="shared" si="35"/>
        <v/>
      </c>
      <c r="CN38" t="str">
        <f t="shared" si="36"/>
        <v/>
      </c>
      <c r="CO38" s="359" t="str">
        <f t="shared" si="37"/>
        <v/>
      </c>
      <c r="CP38" t="str">
        <f t="shared" si="38"/>
        <v/>
      </c>
      <c r="CQ38" t="str">
        <f t="shared" si="39"/>
        <v/>
      </c>
      <c r="CR38" t="str">
        <f t="shared" si="40"/>
        <v/>
      </c>
      <c r="CS38" s="359" t="str">
        <f t="shared" si="41"/>
        <v/>
      </c>
      <c r="CT38" t="str">
        <f t="shared" si="42"/>
        <v/>
      </c>
      <c r="CU38" t="str">
        <f t="shared" si="43"/>
        <v/>
      </c>
      <c r="CV38" t="str">
        <f t="shared" si="44"/>
        <v/>
      </c>
      <c r="CW38" t="str">
        <f t="shared" si="45"/>
        <v/>
      </c>
      <c r="CX38" s="359" t="str">
        <f t="shared" si="46"/>
        <v/>
      </c>
      <c r="CY38" t="str">
        <f t="shared" si="47"/>
        <v/>
      </c>
      <c r="CZ38" t="str">
        <f t="shared" si="48"/>
        <v/>
      </c>
      <c r="DA38" t="str">
        <f t="shared" si="49"/>
        <v/>
      </c>
      <c r="DB38" s="359" t="str">
        <f t="shared" si="50"/>
        <v/>
      </c>
      <c r="DC38" t="str">
        <f t="shared" si="51"/>
        <v/>
      </c>
      <c r="DD38" t="str">
        <f t="shared" si="52"/>
        <v/>
      </c>
      <c r="DE38" t="str">
        <f t="shared" si="53"/>
        <v/>
      </c>
      <c r="DF38" s="359" t="str">
        <f t="shared" si="54"/>
        <v/>
      </c>
      <c r="DG38" t="str">
        <f t="shared" si="55"/>
        <v/>
      </c>
      <c r="DH38" t="str">
        <f t="shared" si="56"/>
        <v/>
      </c>
      <c r="DI38" t="str">
        <f t="shared" si="57"/>
        <v/>
      </c>
      <c r="DJ38" t="str">
        <f t="shared" si="58"/>
        <v/>
      </c>
      <c r="DK38" s="359" t="str">
        <f t="shared" si="59"/>
        <v/>
      </c>
      <c r="DL38" t="str">
        <f t="shared" si="60"/>
        <v/>
      </c>
      <c r="DM38" t="str">
        <f t="shared" si="61"/>
        <v/>
      </c>
      <c r="DN38" t="str">
        <f t="shared" si="62"/>
        <v/>
      </c>
      <c r="DO38" s="359" t="str">
        <f t="shared" si="63"/>
        <v/>
      </c>
      <c r="DP38" t="str">
        <f t="shared" si="64"/>
        <v/>
      </c>
      <c r="DQ38" t="str">
        <f t="shared" si="65"/>
        <v/>
      </c>
      <c r="DR38" t="str">
        <f t="shared" si="66"/>
        <v>X</v>
      </c>
      <c r="DS38" s="359" t="str">
        <f t="shared" si="67"/>
        <v>X</v>
      </c>
      <c r="DT38" t="str">
        <f t="shared" si="68"/>
        <v>X</v>
      </c>
      <c r="DU38" t="str">
        <f t="shared" si="69"/>
        <v>X</v>
      </c>
      <c r="DV38" t="str">
        <f t="shared" si="70"/>
        <v>X</v>
      </c>
      <c r="DW38" t="str">
        <f t="shared" si="71"/>
        <v/>
      </c>
      <c r="DX38" s="359" t="str">
        <f t="shared" si="72"/>
        <v/>
      </c>
      <c r="DY38" t="str">
        <f t="shared" si="73"/>
        <v/>
      </c>
      <c r="DZ38" t="str">
        <f t="shared" si="74"/>
        <v/>
      </c>
      <c r="EA38" t="str">
        <f t="shared" si="75"/>
        <v/>
      </c>
      <c r="EB38" s="359" t="str">
        <f t="shared" si="76"/>
        <v/>
      </c>
      <c r="EC38" t="str">
        <f t="shared" si="77"/>
        <v/>
      </c>
      <c r="ED38" t="str">
        <f t="shared" si="78"/>
        <v/>
      </c>
      <c r="EE38" t="str">
        <f t="shared" si="79"/>
        <v/>
      </c>
      <c r="EF38" t="str">
        <f t="shared" si="80"/>
        <v/>
      </c>
      <c r="EG38" s="359" t="str">
        <f t="shared" si="81"/>
        <v/>
      </c>
      <c r="EH38" t="str">
        <f t="shared" si="82"/>
        <v>Caladenia caesarea subsp. 'Mooradung'</v>
      </c>
      <c r="EJ38" t="str">
        <f t="shared" si="17"/>
        <v>Caladenia caesarea subsp. transiens</v>
      </c>
      <c r="EK38" s="100">
        <f t="shared" si="24"/>
        <v>0</v>
      </c>
      <c r="EL38" s="3">
        <f t="shared" si="24"/>
        <v>0</v>
      </c>
      <c r="EM38" s="3">
        <f t="shared" si="24"/>
        <v>0</v>
      </c>
      <c r="EN38" s="3">
        <f t="shared" si="24"/>
        <v>0</v>
      </c>
      <c r="EO38" s="3">
        <f t="shared" si="24"/>
        <v>0</v>
      </c>
      <c r="EP38" s="3">
        <f t="shared" si="24"/>
        <v>0</v>
      </c>
      <c r="EQ38" s="3">
        <f t="shared" si="24"/>
        <v>0</v>
      </c>
      <c r="ER38" s="3">
        <f t="shared" si="24"/>
        <v>0</v>
      </c>
      <c r="ES38" s="3">
        <f t="shared" si="24"/>
        <v>1</v>
      </c>
      <c r="ET38" s="3">
        <f t="shared" si="24"/>
        <v>0</v>
      </c>
      <c r="EU38" s="3">
        <f t="shared" si="24"/>
        <v>0</v>
      </c>
      <c r="EV38" s="24">
        <f t="shared" si="24"/>
        <v>0</v>
      </c>
      <c r="EW38" s="245">
        <f t="shared" si="25"/>
        <v>1</v>
      </c>
      <c r="EX38" s="262" t="str">
        <f t="shared" si="19"/>
        <v/>
      </c>
    </row>
    <row r="39" spans="1:154" ht="16.149999999999999" customHeight="1" x14ac:dyDescent="0.25">
      <c r="A39" s="493">
        <v>18</v>
      </c>
      <c r="B39" s="494" t="s">
        <v>1758</v>
      </c>
      <c r="C39" s="492" t="s">
        <v>1759</v>
      </c>
      <c r="D39" s="490">
        <v>18</v>
      </c>
      <c r="E39" s="489" t="s">
        <v>1586</v>
      </c>
      <c r="F39" s="597">
        <v>35</v>
      </c>
      <c r="G39" t="s">
        <v>7762</v>
      </c>
      <c r="H39" t="s">
        <v>7808</v>
      </c>
      <c r="I39" s="600">
        <f t="shared" si="28"/>
        <v>35</v>
      </c>
      <c r="J39" s="68">
        <f t="shared" si="2"/>
        <v>978</v>
      </c>
      <c r="K39" s="371" t="str">
        <f t="shared" si="3"/>
        <v>Caladenia caesarea x polychroma</v>
      </c>
      <c r="L39" s="372">
        <v>978</v>
      </c>
      <c r="M39" s="371" t="s">
        <v>1526</v>
      </c>
      <c r="N39" s="76" t="s">
        <v>1764</v>
      </c>
      <c r="O39" s="363" t="str">
        <f t="shared" si="4"/>
        <v>S</v>
      </c>
      <c r="P39" s="144" t="s">
        <v>1635</v>
      </c>
      <c r="Q39" s="364" t="s">
        <v>1055</v>
      </c>
      <c r="R39" s="365" t="s">
        <v>685</v>
      </c>
      <c r="S39" s="365" t="s">
        <v>685</v>
      </c>
      <c r="T39" s="603" t="s">
        <v>7894</v>
      </c>
      <c r="U39" s="603" t="s">
        <v>7894</v>
      </c>
      <c r="V39" s="603" t="s">
        <v>7894</v>
      </c>
      <c r="W39" s="603" t="s">
        <v>7894</v>
      </c>
      <c r="X39" s="603" t="s">
        <v>7894</v>
      </c>
      <c r="Y39" s="603" t="s">
        <v>7894</v>
      </c>
      <c r="Z39" s="603" t="s">
        <v>7894</v>
      </c>
      <c r="AA39" s="603" t="s">
        <v>7894</v>
      </c>
      <c r="AB39" s="603" t="s">
        <v>7894</v>
      </c>
      <c r="AC39" s="603" t="s">
        <v>7894</v>
      </c>
      <c r="AD39" s="603" t="s">
        <v>7894</v>
      </c>
      <c r="AE39" s="603" t="s">
        <v>7894</v>
      </c>
      <c r="AF39" s="605" t="s">
        <v>48</v>
      </c>
      <c r="AG39" s="605" t="s">
        <v>48</v>
      </c>
      <c r="AH39" s="366" t="s">
        <v>685</v>
      </c>
      <c r="AI39" s="363">
        <f t="shared" si="5"/>
        <v>6</v>
      </c>
      <c r="AJ39" s="363">
        <v>0</v>
      </c>
      <c r="AK39" s="413" t="str">
        <f t="shared" si="6"/>
        <v>None</v>
      </c>
      <c r="AL39" s="413" t="str">
        <f t="shared" si="7"/>
        <v>None</v>
      </c>
      <c r="AM39" s="486" t="s">
        <v>7612</v>
      </c>
      <c r="AS39" s="69">
        <f t="shared" si="8"/>
        <v>0</v>
      </c>
      <c r="AT39" s="69">
        <f t="shared" si="9"/>
        <v>0</v>
      </c>
      <c r="AU39" s="69">
        <f t="shared" si="10"/>
        <v>0</v>
      </c>
      <c r="AV39" s="69">
        <f t="shared" si="11"/>
        <v>0</v>
      </c>
      <c r="AW39" s="81"/>
      <c r="AX39" s="70" t="s">
        <v>48</v>
      </c>
      <c r="AY39" s="364" t="e">
        <v>#N/A</v>
      </c>
      <c r="AZ39" s="264" t="s">
        <v>48</v>
      </c>
      <c r="BA39" s="238"/>
      <c r="BB39" s="237" t="str">
        <f t="shared" si="12"/>
        <v/>
      </c>
      <c r="BC39" s="270">
        <f t="shared" si="0"/>
        <v>978</v>
      </c>
      <c r="BD39" t="str">
        <f t="shared" si="13"/>
        <v>Caladenia caesarea x polychroma</v>
      </c>
      <c r="BE39" s="367" t="e">
        <f>COUNTIFS(#REF!,L39)</f>
        <v>#REF!</v>
      </c>
      <c r="BF39" s="374" t="str">
        <f t="shared" si="14"/>
        <v>n</v>
      </c>
      <c r="BG39" s="82"/>
      <c r="BH39" s="368" t="str">
        <f t="shared" si="15"/>
        <v>Praecoxanthus</v>
      </c>
      <c r="BI39" s="367" t="e">
        <f>COUNTIFS(#REF!,A39)</f>
        <v>#REF!</v>
      </c>
      <c r="BJ39" s="403"/>
      <c r="CE39" t="str">
        <f t="shared" si="83"/>
        <v>Dwarf Mustard Orchid (Caladenia caesarea subsp. transiens)</v>
      </c>
      <c r="CF39" s="388" t="str">
        <f t="shared" si="21"/>
        <v>Caladenia caesarea subsp. transiens</v>
      </c>
      <c r="CG39" t="str">
        <f t="shared" si="29"/>
        <v/>
      </c>
      <c r="CH39" t="str">
        <f t="shared" si="30"/>
        <v/>
      </c>
      <c r="CI39" t="str">
        <f t="shared" si="31"/>
        <v/>
      </c>
      <c r="CJ39" t="str">
        <f t="shared" si="32"/>
        <v/>
      </c>
      <c r="CK39" s="359" t="str">
        <f t="shared" si="33"/>
        <v/>
      </c>
      <c r="CL39" t="str">
        <f t="shared" si="34"/>
        <v/>
      </c>
      <c r="CM39" t="str">
        <f t="shared" si="35"/>
        <v/>
      </c>
      <c r="CN39" t="str">
        <f t="shared" si="36"/>
        <v/>
      </c>
      <c r="CO39" s="359" t="str">
        <f t="shared" si="37"/>
        <v/>
      </c>
      <c r="CP39" t="str">
        <f t="shared" si="38"/>
        <v/>
      </c>
      <c r="CQ39" t="str">
        <f t="shared" si="39"/>
        <v/>
      </c>
      <c r="CR39" t="str">
        <f t="shared" si="40"/>
        <v/>
      </c>
      <c r="CS39" s="359" t="str">
        <f t="shared" si="41"/>
        <v/>
      </c>
      <c r="CT39" t="str">
        <f t="shared" si="42"/>
        <v/>
      </c>
      <c r="CU39" t="str">
        <f t="shared" si="43"/>
        <v/>
      </c>
      <c r="CV39" t="str">
        <f t="shared" si="44"/>
        <v/>
      </c>
      <c r="CW39" t="str">
        <f t="shared" si="45"/>
        <v/>
      </c>
      <c r="CX39" s="359" t="str">
        <f t="shared" si="46"/>
        <v/>
      </c>
      <c r="CY39" t="str">
        <f t="shared" si="47"/>
        <v/>
      </c>
      <c r="CZ39" t="str">
        <f t="shared" si="48"/>
        <v/>
      </c>
      <c r="DA39" t="str">
        <f t="shared" si="49"/>
        <v/>
      </c>
      <c r="DB39" s="359" t="str">
        <f t="shared" si="50"/>
        <v/>
      </c>
      <c r="DC39" t="str">
        <f t="shared" si="51"/>
        <v/>
      </c>
      <c r="DD39" t="str">
        <f t="shared" si="52"/>
        <v/>
      </c>
      <c r="DE39" t="str">
        <f t="shared" si="53"/>
        <v/>
      </c>
      <c r="DF39" s="359" t="str">
        <f t="shared" si="54"/>
        <v/>
      </c>
      <c r="DG39" t="str">
        <f t="shared" si="55"/>
        <v/>
      </c>
      <c r="DH39" t="str">
        <f t="shared" si="56"/>
        <v/>
      </c>
      <c r="DI39" t="str">
        <f t="shared" si="57"/>
        <v/>
      </c>
      <c r="DJ39" t="str">
        <f t="shared" si="58"/>
        <v/>
      </c>
      <c r="DK39" s="359" t="str">
        <f t="shared" si="59"/>
        <v/>
      </c>
      <c r="DL39" t="str">
        <f t="shared" si="60"/>
        <v/>
      </c>
      <c r="DM39" t="str">
        <f t="shared" si="61"/>
        <v/>
      </c>
      <c r="DN39" t="str">
        <f t="shared" si="62"/>
        <v/>
      </c>
      <c r="DO39" s="359" t="str">
        <f t="shared" si="63"/>
        <v/>
      </c>
      <c r="DP39" t="str">
        <f t="shared" si="64"/>
        <v>X</v>
      </c>
      <c r="DQ39" t="str">
        <f t="shared" si="65"/>
        <v>X</v>
      </c>
      <c r="DR39" t="str">
        <f t="shared" si="66"/>
        <v>X</v>
      </c>
      <c r="DS39" s="359" t="str">
        <f t="shared" si="67"/>
        <v>X</v>
      </c>
      <c r="DT39" t="str">
        <f t="shared" si="68"/>
        <v/>
      </c>
      <c r="DU39" t="str">
        <f t="shared" si="69"/>
        <v/>
      </c>
      <c r="DV39" t="str">
        <f t="shared" si="70"/>
        <v/>
      </c>
      <c r="DW39" t="str">
        <f t="shared" si="71"/>
        <v/>
      </c>
      <c r="DX39" s="359" t="str">
        <f t="shared" si="72"/>
        <v/>
      </c>
      <c r="DY39" t="str">
        <f t="shared" si="73"/>
        <v/>
      </c>
      <c r="DZ39" t="str">
        <f t="shared" si="74"/>
        <v/>
      </c>
      <c r="EA39" t="str">
        <f t="shared" si="75"/>
        <v/>
      </c>
      <c r="EB39" s="359" t="str">
        <f t="shared" si="76"/>
        <v/>
      </c>
      <c r="EC39" t="str">
        <f t="shared" si="77"/>
        <v/>
      </c>
      <c r="ED39" t="str">
        <f t="shared" si="78"/>
        <v/>
      </c>
      <c r="EE39" t="str">
        <f t="shared" si="79"/>
        <v/>
      </c>
      <c r="EF39" t="str">
        <f t="shared" si="80"/>
        <v/>
      </c>
      <c r="EG39" s="359" t="str">
        <f t="shared" si="81"/>
        <v/>
      </c>
      <c r="EH39" t="str">
        <f t="shared" si="82"/>
        <v>Caladenia caesarea subsp. transiens</v>
      </c>
      <c r="EJ39" t="str">
        <f t="shared" si="17"/>
        <v>Caladenia caesarea x polychroma</v>
      </c>
      <c r="EK39" s="100">
        <f t="shared" ref="EK39:EV54" si="84">IF($AV39&gt;=$AU39,IF(AND(EK$2&gt;=$AU39,EK$2&lt;=$AV39),1,0),IF(OR(EK$2&gt;=$AU39,EK$2&lt;=$AV39),1,0))</f>
        <v>0</v>
      </c>
      <c r="EL39" s="3">
        <f t="shared" si="84"/>
        <v>0</v>
      </c>
      <c r="EM39" s="3">
        <f t="shared" si="84"/>
        <v>0</v>
      </c>
      <c r="EN39" s="3">
        <f t="shared" si="84"/>
        <v>0</v>
      </c>
      <c r="EO39" s="3">
        <f t="shared" si="84"/>
        <v>0</v>
      </c>
      <c r="EP39" s="3">
        <f t="shared" si="84"/>
        <v>0</v>
      </c>
      <c r="EQ39" s="3">
        <f t="shared" si="84"/>
        <v>0</v>
      </c>
      <c r="ER39" s="3">
        <f t="shared" si="84"/>
        <v>0</v>
      </c>
      <c r="ES39" s="3">
        <f t="shared" si="84"/>
        <v>0</v>
      </c>
      <c r="ET39" s="3">
        <f t="shared" si="84"/>
        <v>0</v>
      </c>
      <c r="EU39" s="3">
        <f t="shared" si="84"/>
        <v>0</v>
      </c>
      <c r="EV39" s="24">
        <f t="shared" si="84"/>
        <v>0</v>
      </c>
      <c r="EW39" s="581">
        <f t="shared" si="25"/>
        <v>0</v>
      </c>
      <c r="EX39" s="262" t="str">
        <f t="shared" si="19"/>
        <v/>
      </c>
    </row>
    <row r="40" spans="1:154" ht="16.149999999999999" customHeight="1" x14ac:dyDescent="0.25">
      <c r="A40" s="493">
        <v>20</v>
      </c>
      <c r="B40" s="494" t="s">
        <v>1762</v>
      </c>
      <c r="C40" s="492" t="s">
        <v>1763</v>
      </c>
      <c r="D40" s="490">
        <v>20</v>
      </c>
      <c r="E40" s="489" t="s">
        <v>1586</v>
      </c>
      <c r="F40" s="597">
        <v>36</v>
      </c>
      <c r="G40" t="s">
        <v>7763</v>
      </c>
      <c r="H40" t="s">
        <v>7796</v>
      </c>
      <c r="I40" s="600">
        <f t="shared" si="28"/>
        <v>36</v>
      </c>
      <c r="J40" s="68">
        <f t="shared" si="2"/>
        <v>499</v>
      </c>
      <c r="K40" s="371" t="str">
        <f t="shared" si="3"/>
        <v>Caladenia cairnsiana</v>
      </c>
      <c r="L40" s="372">
        <v>499</v>
      </c>
      <c r="M40" s="371" t="s">
        <v>1526</v>
      </c>
      <c r="N40" s="76" t="s">
        <v>131</v>
      </c>
      <c r="O40" s="363" t="str">
        <f t="shared" si="4"/>
        <v>S</v>
      </c>
      <c r="P40" s="70" t="s">
        <v>1767</v>
      </c>
      <c r="Q40" s="364" t="s">
        <v>1768</v>
      </c>
      <c r="R40" s="365">
        <v>42948</v>
      </c>
      <c r="S40" s="365">
        <v>43040</v>
      </c>
      <c r="T40" s="603" t="s">
        <v>7894</v>
      </c>
      <c r="U40" s="603" t="s">
        <v>7894</v>
      </c>
      <c r="V40" s="603" t="s">
        <v>7894</v>
      </c>
      <c r="W40" s="603" t="s">
        <v>7894</v>
      </c>
      <c r="X40" s="603" t="s">
        <v>7894</v>
      </c>
      <c r="Y40" s="603" t="s">
        <v>7894</v>
      </c>
      <c r="Z40" s="603" t="s">
        <v>7894</v>
      </c>
      <c r="AA40" s="603" t="s">
        <v>4827</v>
      </c>
      <c r="AB40" s="603" t="s">
        <v>4828</v>
      </c>
      <c r="AC40" s="603" t="s">
        <v>4829</v>
      </c>
      <c r="AD40" s="603" t="s">
        <v>4830</v>
      </c>
      <c r="AE40" s="603" t="s">
        <v>7894</v>
      </c>
      <c r="AF40" s="605" t="s">
        <v>7907</v>
      </c>
      <c r="AG40" s="605" t="s">
        <v>7950</v>
      </c>
      <c r="AH40" s="366" t="s">
        <v>685</v>
      </c>
      <c r="AI40" s="363">
        <f t="shared" si="5"/>
        <v>6</v>
      </c>
      <c r="AJ40" s="363">
        <v>2</v>
      </c>
      <c r="AK40" s="413" t="str">
        <f t="shared" si="6"/>
        <v>Zebra Orchids</v>
      </c>
      <c r="AL40" s="413" t="str">
        <f t="shared" si="7"/>
        <v>Caladenia cairnsiana</v>
      </c>
      <c r="AM40" s="486" t="s">
        <v>7607</v>
      </c>
      <c r="AS40" s="69">
        <f t="shared" si="8"/>
        <v>32</v>
      </c>
      <c r="AT40" s="69">
        <f t="shared" si="9"/>
        <v>44</v>
      </c>
      <c r="AU40" s="69">
        <f t="shared" si="10"/>
        <v>8</v>
      </c>
      <c r="AV40" s="69">
        <f t="shared" si="11"/>
        <v>11</v>
      </c>
      <c r="AW40" s="81"/>
      <c r="AX40" s="70" t="s">
        <v>1769</v>
      </c>
      <c r="AY40" s="364">
        <v>1580</v>
      </c>
      <c r="AZ40" s="264" t="s">
        <v>48</v>
      </c>
      <c r="BA40" s="238"/>
      <c r="BB40" s="237" t="str">
        <f t="shared" si="12"/>
        <v/>
      </c>
      <c r="BC40" s="270">
        <f t="shared" si="0"/>
        <v>499</v>
      </c>
      <c r="BD40" t="str">
        <f t="shared" si="13"/>
        <v>Caladenia cairnsiana</v>
      </c>
      <c r="BE40" s="367" t="e">
        <f>COUNTIFS(#REF!,L40)</f>
        <v>#REF!</v>
      </c>
      <c r="BF40" s="374" t="str">
        <f t="shared" si="14"/>
        <v>y</v>
      </c>
      <c r="BG40" s="82"/>
      <c r="BH40" s="368" t="str">
        <f t="shared" si="15"/>
        <v>Prasophyllum</v>
      </c>
      <c r="BI40" s="367" t="e">
        <f>COUNTIFS(#REF!,A40)</f>
        <v>#REF!</v>
      </c>
      <c r="BJ40" s="403"/>
      <c r="CE40" t="str">
        <f t="shared" si="83"/>
        <v>_Unnamed Hybrid (Caladenia caesarea x polychroma)</v>
      </c>
      <c r="CF40" s="388" t="str">
        <f t="shared" si="21"/>
        <v>Caladenia caesarea x polychroma</v>
      </c>
      <c r="CG40" t="str">
        <f t="shared" si="29"/>
        <v/>
      </c>
      <c r="CH40" t="str">
        <f t="shared" si="30"/>
        <v/>
      </c>
      <c r="CI40" t="str">
        <f t="shared" si="31"/>
        <v/>
      </c>
      <c r="CJ40" t="str">
        <f t="shared" si="32"/>
        <v/>
      </c>
      <c r="CK40" s="359" t="str">
        <f t="shared" si="33"/>
        <v/>
      </c>
      <c r="CL40" t="str">
        <f t="shared" si="34"/>
        <v/>
      </c>
      <c r="CM40" t="str">
        <f t="shared" si="35"/>
        <v/>
      </c>
      <c r="CN40" t="str">
        <f t="shared" si="36"/>
        <v/>
      </c>
      <c r="CO40" s="359" t="str">
        <f t="shared" si="37"/>
        <v/>
      </c>
      <c r="CP40" t="str">
        <f t="shared" si="38"/>
        <v/>
      </c>
      <c r="CQ40" t="str">
        <f t="shared" si="39"/>
        <v/>
      </c>
      <c r="CR40" t="str">
        <f t="shared" si="40"/>
        <v/>
      </c>
      <c r="CS40" s="359" t="str">
        <f t="shared" si="41"/>
        <v/>
      </c>
      <c r="CT40" t="str">
        <f t="shared" si="42"/>
        <v/>
      </c>
      <c r="CU40" t="str">
        <f t="shared" si="43"/>
        <v/>
      </c>
      <c r="CV40" t="str">
        <f t="shared" si="44"/>
        <v/>
      </c>
      <c r="CW40" t="str">
        <f t="shared" si="45"/>
        <v/>
      </c>
      <c r="CX40" s="359" t="str">
        <f t="shared" si="46"/>
        <v/>
      </c>
      <c r="CY40" t="str">
        <f t="shared" si="47"/>
        <v/>
      </c>
      <c r="CZ40" t="str">
        <f t="shared" si="48"/>
        <v/>
      </c>
      <c r="DA40" t="str">
        <f t="shared" si="49"/>
        <v/>
      </c>
      <c r="DB40" s="359" t="str">
        <f t="shared" si="50"/>
        <v/>
      </c>
      <c r="DC40" t="str">
        <f t="shared" si="51"/>
        <v/>
      </c>
      <c r="DD40" t="str">
        <f t="shared" si="52"/>
        <v/>
      </c>
      <c r="DE40" t="str">
        <f t="shared" si="53"/>
        <v/>
      </c>
      <c r="DF40" s="359" t="str">
        <f t="shared" si="54"/>
        <v/>
      </c>
      <c r="DG40" t="str">
        <f t="shared" si="55"/>
        <v/>
      </c>
      <c r="DH40" t="str">
        <f t="shared" si="56"/>
        <v/>
      </c>
      <c r="DI40" t="str">
        <f t="shared" si="57"/>
        <v/>
      </c>
      <c r="DJ40" t="str">
        <f t="shared" si="58"/>
        <v/>
      </c>
      <c r="DK40" s="359" t="str">
        <f t="shared" si="59"/>
        <v/>
      </c>
      <c r="DL40" t="str">
        <f t="shared" si="60"/>
        <v/>
      </c>
      <c r="DM40" t="str">
        <f t="shared" si="61"/>
        <v/>
      </c>
      <c r="DN40" t="str">
        <f t="shared" si="62"/>
        <v/>
      </c>
      <c r="DO40" s="359" t="str">
        <f t="shared" si="63"/>
        <v/>
      </c>
      <c r="DP40" t="str">
        <f t="shared" si="64"/>
        <v/>
      </c>
      <c r="DQ40" t="str">
        <f t="shared" si="65"/>
        <v/>
      </c>
      <c r="DR40" t="str">
        <f t="shared" si="66"/>
        <v/>
      </c>
      <c r="DS40" s="359" t="str">
        <f t="shared" si="67"/>
        <v/>
      </c>
      <c r="DT40" t="str">
        <f t="shared" si="68"/>
        <v/>
      </c>
      <c r="DU40" t="str">
        <f t="shared" si="69"/>
        <v/>
      </c>
      <c r="DV40" t="str">
        <f t="shared" si="70"/>
        <v/>
      </c>
      <c r="DW40" t="str">
        <f t="shared" si="71"/>
        <v/>
      </c>
      <c r="DX40" s="359" t="str">
        <f t="shared" si="72"/>
        <v/>
      </c>
      <c r="DY40" t="str">
        <f t="shared" si="73"/>
        <v/>
      </c>
      <c r="DZ40" t="str">
        <f t="shared" si="74"/>
        <v/>
      </c>
      <c r="EA40" t="str">
        <f t="shared" si="75"/>
        <v/>
      </c>
      <c r="EB40" s="359" t="str">
        <f t="shared" si="76"/>
        <v/>
      </c>
      <c r="EC40" t="str">
        <f t="shared" si="77"/>
        <v/>
      </c>
      <c r="ED40" t="str">
        <f t="shared" si="78"/>
        <v/>
      </c>
      <c r="EE40" t="str">
        <f t="shared" si="79"/>
        <v/>
      </c>
      <c r="EF40" t="str">
        <f t="shared" si="80"/>
        <v/>
      </c>
      <c r="EG40" s="359" t="str">
        <f t="shared" si="81"/>
        <v/>
      </c>
      <c r="EH40" t="str">
        <f t="shared" si="82"/>
        <v>Caladenia caesarea x polychroma</v>
      </c>
      <c r="EJ40" t="str">
        <f t="shared" si="17"/>
        <v>Caladenia cairnsiana</v>
      </c>
      <c r="EK40" s="100">
        <f t="shared" si="84"/>
        <v>0</v>
      </c>
      <c r="EL40" s="3">
        <f t="shared" si="84"/>
        <v>0</v>
      </c>
      <c r="EM40" s="3">
        <f t="shared" si="84"/>
        <v>0</v>
      </c>
      <c r="EN40" s="3">
        <f t="shared" si="84"/>
        <v>0</v>
      </c>
      <c r="EO40" s="3">
        <f t="shared" si="84"/>
        <v>0</v>
      </c>
      <c r="EP40" s="3">
        <f t="shared" si="84"/>
        <v>0</v>
      </c>
      <c r="EQ40" s="3">
        <f t="shared" si="84"/>
        <v>0</v>
      </c>
      <c r="ER40" s="3">
        <f t="shared" si="84"/>
        <v>1</v>
      </c>
      <c r="ES40" s="3">
        <f t="shared" si="84"/>
        <v>1</v>
      </c>
      <c r="ET40" s="3">
        <f t="shared" si="84"/>
        <v>1</v>
      </c>
      <c r="EU40" s="3">
        <f t="shared" si="84"/>
        <v>1</v>
      </c>
      <c r="EV40" s="24">
        <f t="shared" si="84"/>
        <v>0</v>
      </c>
      <c r="EW40" s="245">
        <f t="shared" si="25"/>
        <v>4</v>
      </c>
      <c r="EX40" s="262" t="str">
        <f t="shared" si="19"/>
        <v/>
      </c>
    </row>
    <row r="41" spans="1:154" ht="16.149999999999999" customHeight="1" x14ac:dyDescent="0.25">
      <c r="A41" s="493">
        <v>4</v>
      </c>
      <c r="B41" s="494" t="s">
        <v>1765</v>
      </c>
      <c r="C41" s="492" t="s">
        <v>1766</v>
      </c>
      <c r="D41" s="490">
        <v>4</v>
      </c>
      <c r="E41" s="489" t="s">
        <v>1586</v>
      </c>
      <c r="F41" s="597">
        <v>37</v>
      </c>
      <c r="G41" t="s">
        <v>4619</v>
      </c>
      <c r="H41" t="s">
        <v>7797</v>
      </c>
      <c r="I41" s="600">
        <f t="shared" si="28"/>
        <v>37</v>
      </c>
      <c r="J41" s="68">
        <f t="shared" si="2"/>
        <v>998</v>
      </c>
      <c r="K41" s="371" t="str">
        <f t="shared" si="3"/>
        <v>Caladenia cairnsiana x fuscolutescens</v>
      </c>
      <c r="L41" s="372">
        <v>998</v>
      </c>
      <c r="M41" s="371" t="s">
        <v>1526</v>
      </c>
      <c r="N41" s="76" t="s">
        <v>1772</v>
      </c>
      <c r="O41" s="363" t="str">
        <f t="shared" si="4"/>
        <v>S</v>
      </c>
      <c r="P41" s="144" t="s">
        <v>1635</v>
      </c>
      <c r="Q41" s="364" t="s">
        <v>1055</v>
      </c>
      <c r="R41" s="365" t="s">
        <v>685</v>
      </c>
      <c r="S41" s="365" t="s">
        <v>685</v>
      </c>
      <c r="T41" s="603" t="s">
        <v>7894</v>
      </c>
      <c r="U41" s="603" t="s">
        <v>7894</v>
      </c>
      <c r="V41" s="603" t="s">
        <v>7894</v>
      </c>
      <c r="W41" s="603" t="s">
        <v>7894</v>
      </c>
      <c r="X41" s="603" t="s">
        <v>7894</v>
      </c>
      <c r="Y41" s="603" t="s">
        <v>7894</v>
      </c>
      <c r="Z41" s="603" t="s">
        <v>7894</v>
      </c>
      <c r="AA41" s="603" t="s">
        <v>7894</v>
      </c>
      <c r="AB41" s="603" t="s">
        <v>7894</v>
      </c>
      <c r="AC41" s="603" t="s">
        <v>7894</v>
      </c>
      <c r="AD41" s="603" t="s">
        <v>7894</v>
      </c>
      <c r="AE41" s="603" t="s">
        <v>7894</v>
      </c>
      <c r="AF41" s="605" t="s">
        <v>48</v>
      </c>
      <c r="AG41" s="605" t="s">
        <v>48</v>
      </c>
      <c r="AH41" s="366" t="s">
        <v>685</v>
      </c>
      <c r="AI41" s="363">
        <f t="shared" si="5"/>
        <v>6</v>
      </c>
      <c r="AJ41" s="363">
        <v>0</v>
      </c>
      <c r="AK41" s="413" t="str">
        <f t="shared" si="6"/>
        <v>None</v>
      </c>
      <c r="AL41" s="413" t="str">
        <f t="shared" si="7"/>
        <v>None</v>
      </c>
      <c r="AM41" s="486" t="s">
        <v>7612</v>
      </c>
      <c r="AS41" s="69">
        <f t="shared" si="8"/>
        <v>0</v>
      </c>
      <c r="AT41" s="69">
        <f t="shared" si="9"/>
        <v>0</v>
      </c>
      <c r="AU41" s="69">
        <f t="shared" si="10"/>
        <v>0</v>
      </c>
      <c r="AV41" s="69">
        <f t="shared" si="11"/>
        <v>0</v>
      </c>
      <c r="AW41" s="81"/>
      <c r="AX41" s="70" t="s">
        <v>48</v>
      </c>
      <c r="AY41" s="364" t="e">
        <v>#N/A</v>
      </c>
      <c r="AZ41" s="264" t="s">
        <v>48</v>
      </c>
      <c r="BA41" s="238"/>
      <c r="BB41" s="237" t="str">
        <f t="shared" si="12"/>
        <v/>
      </c>
      <c r="BC41" s="270">
        <f t="shared" si="0"/>
        <v>998</v>
      </c>
      <c r="BD41" t="str">
        <f t="shared" si="13"/>
        <v>Caladenia cairnsiana x fuscolutescens</v>
      </c>
      <c r="BE41" s="367" t="e">
        <f>COUNTIFS(#REF!,L41)</f>
        <v>#REF!</v>
      </c>
      <c r="BF41" s="374" t="str">
        <f t="shared" si="14"/>
        <v>n</v>
      </c>
      <c r="BG41" s="82"/>
      <c r="BH41" s="368" t="str">
        <f t="shared" si="15"/>
        <v>Pterostylis</v>
      </c>
      <c r="BI41" s="367" t="e">
        <f>COUNTIFS(#REF!,A41)</f>
        <v>#REF!</v>
      </c>
      <c r="BJ41" s="403"/>
      <c r="CE41" t="str">
        <f t="shared" si="83"/>
        <v>Zebra Orchid (Caladenia cairnsiana)</v>
      </c>
      <c r="CF41" s="388" t="str">
        <f t="shared" si="21"/>
        <v>Caladenia cairnsiana</v>
      </c>
      <c r="CG41" t="str">
        <f t="shared" si="29"/>
        <v/>
      </c>
      <c r="CH41" t="str">
        <f t="shared" si="30"/>
        <v/>
      </c>
      <c r="CI41" t="str">
        <f t="shared" si="31"/>
        <v/>
      </c>
      <c r="CJ41" t="str">
        <f t="shared" si="32"/>
        <v/>
      </c>
      <c r="CK41" s="359" t="str">
        <f t="shared" si="33"/>
        <v/>
      </c>
      <c r="CL41" t="str">
        <f t="shared" si="34"/>
        <v/>
      </c>
      <c r="CM41" t="str">
        <f t="shared" si="35"/>
        <v/>
      </c>
      <c r="CN41" t="str">
        <f t="shared" si="36"/>
        <v/>
      </c>
      <c r="CO41" s="359" t="str">
        <f t="shared" si="37"/>
        <v/>
      </c>
      <c r="CP41" t="str">
        <f t="shared" si="38"/>
        <v/>
      </c>
      <c r="CQ41" t="str">
        <f t="shared" si="39"/>
        <v/>
      </c>
      <c r="CR41" t="str">
        <f t="shared" si="40"/>
        <v/>
      </c>
      <c r="CS41" s="359" t="str">
        <f t="shared" si="41"/>
        <v/>
      </c>
      <c r="CT41" t="str">
        <f t="shared" si="42"/>
        <v/>
      </c>
      <c r="CU41" t="str">
        <f t="shared" si="43"/>
        <v/>
      </c>
      <c r="CV41" t="str">
        <f t="shared" si="44"/>
        <v/>
      </c>
      <c r="CW41" t="str">
        <f t="shared" si="45"/>
        <v/>
      </c>
      <c r="CX41" s="359" t="str">
        <f t="shared" si="46"/>
        <v/>
      </c>
      <c r="CY41" t="str">
        <f t="shared" si="47"/>
        <v/>
      </c>
      <c r="CZ41" t="str">
        <f t="shared" si="48"/>
        <v/>
      </c>
      <c r="DA41" t="str">
        <f t="shared" si="49"/>
        <v/>
      </c>
      <c r="DB41" s="359" t="str">
        <f t="shared" si="50"/>
        <v/>
      </c>
      <c r="DC41" t="str">
        <f t="shared" si="51"/>
        <v/>
      </c>
      <c r="DD41" t="str">
        <f t="shared" si="52"/>
        <v/>
      </c>
      <c r="DE41" t="str">
        <f t="shared" si="53"/>
        <v/>
      </c>
      <c r="DF41" s="359" t="str">
        <f t="shared" si="54"/>
        <v/>
      </c>
      <c r="DG41" t="str">
        <f t="shared" si="55"/>
        <v/>
      </c>
      <c r="DH41" t="str">
        <f t="shared" si="56"/>
        <v/>
      </c>
      <c r="DI41" t="str">
        <f t="shared" si="57"/>
        <v/>
      </c>
      <c r="DJ41" t="str">
        <f t="shared" si="58"/>
        <v/>
      </c>
      <c r="DK41" s="359" t="str">
        <f t="shared" si="59"/>
        <v/>
      </c>
      <c r="DL41" t="str">
        <f t="shared" si="60"/>
        <v>X</v>
      </c>
      <c r="DM41" t="str">
        <f t="shared" si="61"/>
        <v>X</v>
      </c>
      <c r="DN41" t="str">
        <f t="shared" si="62"/>
        <v>X</v>
      </c>
      <c r="DO41" s="359" t="str">
        <f t="shared" si="63"/>
        <v>X</v>
      </c>
      <c r="DP41" t="str">
        <f t="shared" si="64"/>
        <v>X</v>
      </c>
      <c r="DQ41" t="str">
        <f t="shared" si="65"/>
        <v>X</v>
      </c>
      <c r="DR41" t="str">
        <f t="shared" si="66"/>
        <v>X</v>
      </c>
      <c r="DS41" s="359" t="str">
        <f t="shared" si="67"/>
        <v>X</v>
      </c>
      <c r="DT41" t="str">
        <f t="shared" si="68"/>
        <v>X</v>
      </c>
      <c r="DU41" t="str">
        <f t="shared" si="69"/>
        <v>X</v>
      </c>
      <c r="DV41" t="str">
        <f t="shared" si="70"/>
        <v>X</v>
      </c>
      <c r="DW41" t="str">
        <f t="shared" si="71"/>
        <v>X</v>
      </c>
      <c r="DX41" s="359" t="str">
        <f t="shared" si="72"/>
        <v>X</v>
      </c>
      <c r="DY41" t="str">
        <f t="shared" si="73"/>
        <v/>
      </c>
      <c r="DZ41" t="str">
        <f t="shared" si="74"/>
        <v/>
      </c>
      <c r="EA41" t="str">
        <f t="shared" si="75"/>
        <v/>
      </c>
      <c r="EB41" s="359" t="str">
        <f t="shared" si="76"/>
        <v/>
      </c>
      <c r="EC41" t="str">
        <f t="shared" si="77"/>
        <v/>
      </c>
      <c r="ED41" t="str">
        <f t="shared" si="78"/>
        <v/>
      </c>
      <c r="EE41" t="str">
        <f t="shared" si="79"/>
        <v/>
      </c>
      <c r="EF41" t="str">
        <f t="shared" si="80"/>
        <v/>
      </c>
      <c r="EG41" s="359" t="str">
        <f t="shared" si="81"/>
        <v/>
      </c>
      <c r="EH41" t="str">
        <f t="shared" si="82"/>
        <v>Caladenia cairnsiana</v>
      </c>
      <c r="EJ41" t="str">
        <f t="shared" si="17"/>
        <v>Caladenia cairnsiana x fuscolutescens</v>
      </c>
      <c r="EK41" s="100">
        <f t="shared" si="84"/>
        <v>0</v>
      </c>
      <c r="EL41" s="3">
        <f t="shared" si="84"/>
        <v>0</v>
      </c>
      <c r="EM41" s="3">
        <f t="shared" si="84"/>
        <v>0</v>
      </c>
      <c r="EN41" s="3">
        <f t="shared" si="84"/>
        <v>0</v>
      </c>
      <c r="EO41" s="3">
        <f t="shared" si="84"/>
        <v>0</v>
      </c>
      <c r="EP41" s="3">
        <f t="shared" si="84"/>
        <v>0</v>
      </c>
      <c r="EQ41" s="3">
        <f t="shared" si="84"/>
        <v>0</v>
      </c>
      <c r="ER41" s="3">
        <f t="shared" si="84"/>
        <v>0</v>
      </c>
      <c r="ES41" s="3">
        <f t="shared" si="84"/>
        <v>0</v>
      </c>
      <c r="ET41" s="3">
        <f t="shared" si="84"/>
        <v>0</v>
      </c>
      <c r="EU41" s="3">
        <f t="shared" si="84"/>
        <v>0</v>
      </c>
      <c r="EV41" s="24">
        <f t="shared" si="84"/>
        <v>0</v>
      </c>
      <c r="EW41" s="581">
        <f t="shared" si="25"/>
        <v>0</v>
      </c>
      <c r="EX41" s="262" t="str">
        <f t="shared" si="19"/>
        <v/>
      </c>
    </row>
    <row r="42" spans="1:154" ht="16.149999999999999" customHeight="1" x14ac:dyDescent="0.25">
      <c r="A42" s="493">
        <v>15</v>
      </c>
      <c r="B42" s="494" t="s">
        <v>1770</v>
      </c>
      <c r="C42" s="492" t="s">
        <v>1771</v>
      </c>
      <c r="D42" s="490">
        <v>15</v>
      </c>
      <c r="E42" s="489" t="s">
        <v>1586</v>
      </c>
      <c r="F42" s="597">
        <v>38</v>
      </c>
      <c r="G42" t="s">
        <v>4623</v>
      </c>
      <c r="H42" t="s">
        <v>7798</v>
      </c>
      <c r="I42" s="600">
        <f t="shared" si="28"/>
        <v>38</v>
      </c>
      <c r="J42" s="68">
        <f t="shared" si="2"/>
        <v>999</v>
      </c>
      <c r="K42" s="401" t="str">
        <f t="shared" si="3"/>
        <v>Caladenia cairnsiana x longicauda subsp. eminens</v>
      </c>
      <c r="L42" s="372">
        <v>999</v>
      </c>
      <c r="M42" s="371" t="s">
        <v>1526</v>
      </c>
      <c r="N42" s="76" t="s">
        <v>1775</v>
      </c>
      <c r="O42" s="363" t="str">
        <f t="shared" si="4"/>
        <v>S</v>
      </c>
      <c r="P42" s="144" t="s">
        <v>1635</v>
      </c>
      <c r="Q42" s="364" t="s">
        <v>1055</v>
      </c>
      <c r="R42" s="365" t="s">
        <v>685</v>
      </c>
      <c r="S42" s="365" t="s">
        <v>685</v>
      </c>
      <c r="T42" s="603" t="s">
        <v>7894</v>
      </c>
      <c r="U42" s="603" t="s">
        <v>7894</v>
      </c>
      <c r="V42" s="603" t="s">
        <v>7894</v>
      </c>
      <c r="W42" s="603" t="s">
        <v>7894</v>
      </c>
      <c r="X42" s="603" t="s">
        <v>7894</v>
      </c>
      <c r="Y42" s="603" t="s">
        <v>7894</v>
      </c>
      <c r="Z42" s="603" t="s">
        <v>7894</v>
      </c>
      <c r="AA42" s="603" t="s">
        <v>7894</v>
      </c>
      <c r="AB42" s="603" t="s">
        <v>7894</v>
      </c>
      <c r="AC42" s="603" t="s">
        <v>7894</v>
      </c>
      <c r="AD42" s="603" t="s">
        <v>7894</v>
      </c>
      <c r="AE42" s="603" t="s">
        <v>7894</v>
      </c>
      <c r="AF42" s="605" t="s">
        <v>48</v>
      </c>
      <c r="AG42" s="605" t="s">
        <v>48</v>
      </c>
      <c r="AH42" s="366" t="s">
        <v>685</v>
      </c>
      <c r="AI42" s="363">
        <f t="shared" si="5"/>
        <v>6</v>
      </c>
      <c r="AJ42" s="363">
        <v>0</v>
      </c>
      <c r="AK42" s="413" t="str">
        <f t="shared" si="6"/>
        <v>None</v>
      </c>
      <c r="AL42" s="413" t="str">
        <f t="shared" si="7"/>
        <v>None</v>
      </c>
      <c r="AM42" s="486" t="s">
        <v>7612</v>
      </c>
      <c r="AS42" s="69">
        <f t="shared" si="8"/>
        <v>0</v>
      </c>
      <c r="AT42" s="69">
        <f t="shared" si="9"/>
        <v>0</v>
      </c>
      <c r="AU42" s="69">
        <f t="shared" si="10"/>
        <v>0</v>
      </c>
      <c r="AV42" s="69">
        <f t="shared" si="11"/>
        <v>0</v>
      </c>
      <c r="AW42" s="81"/>
      <c r="AX42" s="70" t="s">
        <v>48</v>
      </c>
      <c r="AY42" s="364" t="e">
        <v>#N/A</v>
      </c>
      <c r="AZ42" s="264" t="s">
        <v>48</v>
      </c>
      <c r="BA42" s="238"/>
      <c r="BB42" s="237">
        <f t="shared" si="12"/>
        <v>35</v>
      </c>
      <c r="BC42" s="270">
        <f t="shared" si="0"/>
        <v>999</v>
      </c>
      <c r="BD42" t="str">
        <f t="shared" si="13"/>
        <v>Caladenia cairnsiana x longicauda subsp. eminens</v>
      </c>
      <c r="BE42" s="367" t="e">
        <f>COUNTIFS(#REF!,L42)</f>
        <v>#REF!</v>
      </c>
      <c r="BF42" s="374" t="str">
        <f t="shared" si="14"/>
        <v>n</v>
      </c>
      <c r="BG42" s="82"/>
      <c r="BH42" s="368" t="str">
        <f t="shared" si="15"/>
        <v>Pyrorchis</v>
      </c>
      <c r="BI42" s="367" t="e">
        <f>COUNTIFS(#REF!,A42)</f>
        <v>#REF!</v>
      </c>
      <c r="BJ42" s="403"/>
      <c r="CE42" t="str">
        <f t="shared" si="83"/>
        <v>_Unnamed Hybrid (Caladenia cairnsiana x fuscolutescens)</v>
      </c>
      <c r="CF42" s="388" t="str">
        <f t="shared" si="21"/>
        <v>Caladenia cairnsiana x fuscolutescens</v>
      </c>
      <c r="CG42" t="str">
        <f t="shared" si="29"/>
        <v/>
      </c>
      <c r="CH42" t="str">
        <f t="shared" si="30"/>
        <v/>
      </c>
      <c r="CI42" t="str">
        <f t="shared" si="31"/>
        <v/>
      </c>
      <c r="CJ42" t="str">
        <f t="shared" si="32"/>
        <v/>
      </c>
      <c r="CK42" s="359" t="str">
        <f t="shared" si="33"/>
        <v/>
      </c>
      <c r="CL42" t="str">
        <f t="shared" si="34"/>
        <v/>
      </c>
      <c r="CM42" t="str">
        <f t="shared" si="35"/>
        <v/>
      </c>
      <c r="CN42" t="str">
        <f t="shared" si="36"/>
        <v/>
      </c>
      <c r="CO42" s="359" t="str">
        <f t="shared" si="37"/>
        <v/>
      </c>
      <c r="CP42" t="str">
        <f t="shared" si="38"/>
        <v/>
      </c>
      <c r="CQ42" t="str">
        <f t="shared" si="39"/>
        <v/>
      </c>
      <c r="CR42" t="str">
        <f t="shared" si="40"/>
        <v/>
      </c>
      <c r="CS42" s="359" t="str">
        <f t="shared" si="41"/>
        <v/>
      </c>
      <c r="CT42" t="str">
        <f t="shared" si="42"/>
        <v/>
      </c>
      <c r="CU42" t="str">
        <f t="shared" si="43"/>
        <v/>
      </c>
      <c r="CV42" t="str">
        <f t="shared" si="44"/>
        <v/>
      </c>
      <c r="CW42" t="str">
        <f t="shared" si="45"/>
        <v/>
      </c>
      <c r="CX42" s="359" t="str">
        <f t="shared" si="46"/>
        <v/>
      </c>
      <c r="CY42" t="str">
        <f t="shared" si="47"/>
        <v/>
      </c>
      <c r="CZ42" t="str">
        <f t="shared" si="48"/>
        <v/>
      </c>
      <c r="DA42" t="str">
        <f t="shared" si="49"/>
        <v/>
      </c>
      <c r="DB42" s="359" t="str">
        <f t="shared" si="50"/>
        <v/>
      </c>
      <c r="DC42" t="str">
        <f t="shared" si="51"/>
        <v/>
      </c>
      <c r="DD42" t="str">
        <f t="shared" si="52"/>
        <v/>
      </c>
      <c r="DE42" t="str">
        <f t="shared" si="53"/>
        <v/>
      </c>
      <c r="DF42" s="359" t="str">
        <f t="shared" si="54"/>
        <v/>
      </c>
      <c r="DG42" t="str">
        <f t="shared" si="55"/>
        <v/>
      </c>
      <c r="DH42" t="str">
        <f t="shared" si="56"/>
        <v/>
      </c>
      <c r="DI42" t="str">
        <f t="shared" si="57"/>
        <v/>
      </c>
      <c r="DJ42" t="str">
        <f t="shared" si="58"/>
        <v/>
      </c>
      <c r="DK42" s="359" t="str">
        <f t="shared" si="59"/>
        <v/>
      </c>
      <c r="DL42" t="str">
        <f t="shared" si="60"/>
        <v/>
      </c>
      <c r="DM42" t="str">
        <f t="shared" si="61"/>
        <v/>
      </c>
      <c r="DN42" t="str">
        <f t="shared" si="62"/>
        <v/>
      </c>
      <c r="DO42" s="359" t="str">
        <f t="shared" si="63"/>
        <v/>
      </c>
      <c r="DP42" t="str">
        <f t="shared" si="64"/>
        <v/>
      </c>
      <c r="DQ42" t="str">
        <f t="shared" si="65"/>
        <v/>
      </c>
      <c r="DR42" t="str">
        <f t="shared" si="66"/>
        <v/>
      </c>
      <c r="DS42" s="359" t="str">
        <f t="shared" si="67"/>
        <v/>
      </c>
      <c r="DT42" t="str">
        <f t="shared" si="68"/>
        <v/>
      </c>
      <c r="DU42" t="str">
        <f t="shared" si="69"/>
        <v/>
      </c>
      <c r="DV42" t="str">
        <f t="shared" si="70"/>
        <v/>
      </c>
      <c r="DW42" t="str">
        <f t="shared" si="71"/>
        <v/>
      </c>
      <c r="DX42" s="359" t="str">
        <f t="shared" si="72"/>
        <v/>
      </c>
      <c r="DY42" t="str">
        <f t="shared" si="73"/>
        <v/>
      </c>
      <c r="DZ42" t="str">
        <f t="shared" si="74"/>
        <v/>
      </c>
      <c r="EA42" t="str">
        <f t="shared" si="75"/>
        <v/>
      </c>
      <c r="EB42" s="359" t="str">
        <f t="shared" si="76"/>
        <v/>
      </c>
      <c r="EC42" t="str">
        <f t="shared" si="77"/>
        <v/>
      </c>
      <c r="ED42" t="str">
        <f t="shared" si="78"/>
        <v/>
      </c>
      <c r="EE42" t="str">
        <f t="shared" si="79"/>
        <v/>
      </c>
      <c r="EF42" t="str">
        <f t="shared" si="80"/>
        <v/>
      </c>
      <c r="EG42" s="359" t="str">
        <f t="shared" si="81"/>
        <v/>
      </c>
      <c r="EH42" t="str">
        <f t="shared" si="82"/>
        <v>Caladenia cairnsiana x fuscolutescens</v>
      </c>
      <c r="EJ42" t="str">
        <f t="shared" si="17"/>
        <v>Caladenia cairnsiana x longicauda subsp. eminens</v>
      </c>
      <c r="EK42" s="100">
        <f t="shared" si="84"/>
        <v>0</v>
      </c>
      <c r="EL42" s="3">
        <f t="shared" si="84"/>
        <v>0</v>
      </c>
      <c r="EM42" s="3">
        <f t="shared" si="84"/>
        <v>0</v>
      </c>
      <c r="EN42" s="3">
        <f t="shared" si="84"/>
        <v>0</v>
      </c>
      <c r="EO42" s="3">
        <f t="shared" si="84"/>
        <v>0</v>
      </c>
      <c r="EP42" s="3">
        <f t="shared" si="84"/>
        <v>0</v>
      </c>
      <c r="EQ42" s="3">
        <f t="shared" si="84"/>
        <v>0</v>
      </c>
      <c r="ER42" s="3">
        <f t="shared" si="84"/>
        <v>0</v>
      </c>
      <c r="ES42" s="3">
        <f t="shared" si="84"/>
        <v>0</v>
      </c>
      <c r="ET42" s="3">
        <f t="shared" si="84"/>
        <v>0</v>
      </c>
      <c r="EU42" s="3">
        <f t="shared" si="84"/>
        <v>0</v>
      </c>
      <c r="EV42" s="24">
        <f t="shared" si="84"/>
        <v>0</v>
      </c>
      <c r="EW42" s="581">
        <f t="shared" si="25"/>
        <v>0</v>
      </c>
      <c r="EX42" s="262" t="str">
        <f t="shared" si="19"/>
        <v/>
      </c>
    </row>
    <row r="43" spans="1:154" ht="16.149999999999999" customHeight="1" x14ac:dyDescent="0.25">
      <c r="A43" s="493">
        <v>1</v>
      </c>
      <c r="B43" s="494" t="s">
        <v>1773</v>
      </c>
      <c r="C43" s="492" t="s">
        <v>7598</v>
      </c>
      <c r="D43" s="490">
        <v>1</v>
      </c>
      <c r="E43" s="489" t="s">
        <v>1586</v>
      </c>
      <c r="F43" s="597">
        <v>39</v>
      </c>
      <c r="G43" s="81" t="s">
        <v>4610</v>
      </c>
      <c r="H43" t="s">
        <v>7799</v>
      </c>
      <c r="I43" s="600">
        <f t="shared" si="28"/>
        <v>39</v>
      </c>
      <c r="J43" s="68">
        <f t="shared" si="2"/>
        <v>994</v>
      </c>
      <c r="K43" s="371" t="str">
        <f t="shared" si="3"/>
        <v>Caladenia cairnsiana x polychroma</v>
      </c>
      <c r="L43" s="372">
        <v>994</v>
      </c>
      <c r="M43" s="371" t="s">
        <v>1526</v>
      </c>
      <c r="N43" s="76" t="s">
        <v>1382</v>
      </c>
      <c r="O43" s="363" t="str">
        <f t="shared" si="4"/>
        <v>S</v>
      </c>
      <c r="P43" s="144" t="s">
        <v>1635</v>
      </c>
      <c r="Q43" s="364" t="s">
        <v>1055</v>
      </c>
      <c r="R43" s="365" t="s">
        <v>685</v>
      </c>
      <c r="S43" s="365" t="s">
        <v>685</v>
      </c>
      <c r="T43" s="603" t="s">
        <v>7894</v>
      </c>
      <c r="U43" s="603" t="s">
        <v>7894</v>
      </c>
      <c r="V43" s="603" t="s">
        <v>7894</v>
      </c>
      <c r="W43" s="603" t="s">
        <v>7894</v>
      </c>
      <c r="X43" s="603" t="s">
        <v>7894</v>
      </c>
      <c r="Y43" s="603" t="s">
        <v>7894</v>
      </c>
      <c r="Z43" s="603" t="s">
        <v>7894</v>
      </c>
      <c r="AA43" s="603" t="s">
        <v>7894</v>
      </c>
      <c r="AB43" s="603" t="s">
        <v>7894</v>
      </c>
      <c r="AC43" s="603" t="s">
        <v>7894</v>
      </c>
      <c r="AD43" s="603" t="s">
        <v>7894</v>
      </c>
      <c r="AE43" s="603" t="s">
        <v>7894</v>
      </c>
      <c r="AF43" s="605" t="s">
        <v>48</v>
      </c>
      <c r="AG43" s="605" t="s">
        <v>48</v>
      </c>
      <c r="AH43" s="366" t="s">
        <v>685</v>
      </c>
      <c r="AI43" s="363">
        <f t="shared" si="5"/>
        <v>6</v>
      </c>
      <c r="AJ43" s="363">
        <v>0</v>
      </c>
      <c r="AK43" s="413" t="str">
        <f t="shared" si="6"/>
        <v>None</v>
      </c>
      <c r="AL43" s="413" t="str">
        <f t="shared" si="7"/>
        <v>None</v>
      </c>
      <c r="AM43" s="486" t="s">
        <v>7612</v>
      </c>
      <c r="AS43" s="69">
        <f t="shared" si="8"/>
        <v>0</v>
      </c>
      <c r="AT43" s="69">
        <f t="shared" si="9"/>
        <v>0</v>
      </c>
      <c r="AU43" s="69">
        <f t="shared" si="10"/>
        <v>0</v>
      </c>
      <c r="AV43" s="69">
        <f t="shared" si="11"/>
        <v>0</v>
      </c>
      <c r="AW43" s="81"/>
      <c r="AX43" s="70" t="s">
        <v>48</v>
      </c>
      <c r="AY43" s="364" t="e">
        <v>#N/A</v>
      </c>
      <c r="AZ43" s="264" t="s">
        <v>48</v>
      </c>
      <c r="BA43" s="238"/>
      <c r="BB43" s="237" t="str">
        <f t="shared" si="12"/>
        <v/>
      </c>
      <c r="BC43" s="270">
        <f t="shared" si="0"/>
        <v>994</v>
      </c>
      <c r="BD43" t="str">
        <f t="shared" si="13"/>
        <v>Caladenia cairnsiana x polychroma</v>
      </c>
      <c r="BE43" s="367" t="e">
        <f>COUNTIFS(#REF!,L43)</f>
        <v>#REF!</v>
      </c>
      <c r="BF43" s="374" t="str">
        <f t="shared" si="14"/>
        <v>n</v>
      </c>
      <c r="BG43" s="82"/>
      <c r="BH43" s="368" t="str">
        <f t="shared" si="15"/>
        <v>Rhizanthella</v>
      </c>
      <c r="BI43" s="367" t="e">
        <f>COUNTIFS(#REF!,A43)</f>
        <v>#REF!</v>
      </c>
      <c r="BJ43" s="403"/>
      <c r="CE43" t="str">
        <f t="shared" si="83"/>
        <v>_Unnamed Hybrid (Caladenia cairnsiana x longicauda subsp. eminens)</v>
      </c>
      <c r="CF43" s="388" t="str">
        <f t="shared" si="21"/>
        <v>Caladenia cairnsiana x longicauda subsp. eminens</v>
      </c>
      <c r="CG43" t="str">
        <f t="shared" si="29"/>
        <v/>
      </c>
      <c r="CH43" t="str">
        <f t="shared" si="30"/>
        <v/>
      </c>
      <c r="CI43" t="str">
        <f t="shared" si="31"/>
        <v/>
      </c>
      <c r="CJ43" t="str">
        <f t="shared" si="32"/>
        <v/>
      </c>
      <c r="CK43" s="359" t="str">
        <f t="shared" si="33"/>
        <v/>
      </c>
      <c r="CL43" t="str">
        <f t="shared" si="34"/>
        <v/>
      </c>
      <c r="CM43" t="str">
        <f t="shared" si="35"/>
        <v/>
      </c>
      <c r="CN43" t="str">
        <f t="shared" si="36"/>
        <v/>
      </c>
      <c r="CO43" s="359" t="str">
        <f t="shared" si="37"/>
        <v/>
      </c>
      <c r="CP43" t="str">
        <f t="shared" si="38"/>
        <v/>
      </c>
      <c r="CQ43" t="str">
        <f t="shared" si="39"/>
        <v/>
      </c>
      <c r="CR43" t="str">
        <f t="shared" si="40"/>
        <v/>
      </c>
      <c r="CS43" s="359" t="str">
        <f t="shared" si="41"/>
        <v/>
      </c>
      <c r="CT43" t="str">
        <f t="shared" si="42"/>
        <v/>
      </c>
      <c r="CU43" t="str">
        <f t="shared" si="43"/>
        <v/>
      </c>
      <c r="CV43" t="str">
        <f t="shared" si="44"/>
        <v/>
      </c>
      <c r="CW43" t="str">
        <f t="shared" si="45"/>
        <v/>
      </c>
      <c r="CX43" s="359" t="str">
        <f t="shared" si="46"/>
        <v/>
      </c>
      <c r="CY43" t="str">
        <f t="shared" si="47"/>
        <v/>
      </c>
      <c r="CZ43" t="str">
        <f t="shared" si="48"/>
        <v/>
      </c>
      <c r="DA43" t="str">
        <f t="shared" si="49"/>
        <v/>
      </c>
      <c r="DB43" s="359" t="str">
        <f t="shared" si="50"/>
        <v/>
      </c>
      <c r="DC43" t="str">
        <f t="shared" si="51"/>
        <v/>
      </c>
      <c r="DD43" t="str">
        <f t="shared" si="52"/>
        <v/>
      </c>
      <c r="DE43" t="str">
        <f t="shared" si="53"/>
        <v/>
      </c>
      <c r="DF43" s="359" t="str">
        <f t="shared" si="54"/>
        <v/>
      </c>
      <c r="DG43" t="str">
        <f t="shared" si="55"/>
        <v/>
      </c>
      <c r="DH43" t="str">
        <f t="shared" si="56"/>
        <v/>
      </c>
      <c r="DI43" t="str">
        <f t="shared" si="57"/>
        <v/>
      </c>
      <c r="DJ43" t="str">
        <f t="shared" si="58"/>
        <v/>
      </c>
      <c r="DK43" s="359" t="str">
        <f t="shared" si="59"/>
        <v/>
      </c>
      <c r="DL43" t="str">
        <f t="shared" si="60"/>
        <v/>
      </c>
      <c r="DM43" t="str">
        <f t="shared" si="61"/>
        <v/>
      </c>
      <c r="DN43" t="str">
        <f t="shared" si="62"/>
        <v/>
      </c>
      <c r="DO43" s="359" t="str">
        <f t="shared" si="63"/>
        <v/>
      </c>
      <c r="DP43" t="str">
        <f t="shared" si="64"/>
        <v/>
      </c>
      <c r="DQ43" t="str">
        <f t="shared" si="65"/>
        <v/>
      </c>
      <c r="DR43" t="str">
        <f t="shared" si="66"/>
        <v/>
      </c>
      <c r="DS43" s="359" t="str">
        <f t="shared" si="67"/>
        <v/>
      </c>
      <c r="DT43" t="str">
        <f t="shared" si="68"/>
        <v/>
      </c>
      <c r="DU43" t="str">
        <f t="shared" si="69"/>
        <v/>
      </c>
      <c r="DV43" t="str">
        <f t="shared" si="70"/>
        <v/>
      </c>
      <c r="DW43" t="str">
        <f t="shared" si="71"/>
        <v/>
      </c>
      <c r="DX43" s="359" t="str">
        <f t="shared" si="72"/>
        <v/>
      </c>
      <c r="DY43" t="str">
        <f t="shared" si="73"/>
        <v/>
      </c>
      <c r="DZ43" t="str">
        <f t="shared" si="74"/>
        <v/>
      </c>
      <c r="EA43" t="str">
        <f t="shared" si="75"/>
        <v/>
      </c>
      <c r="EB43" s="359" t="str">
        <f t="shared" si="76"/>
        <v/>
      </c>
      <c r="EC43" t="str">
        <f t="shared" si="77"/>
        <v/>
      </c>
      <c r="ED43" t="str">
        <f t="shared" si="78"/>
        <v/>
      </c>
      <c r="EE43" t="str">
        <f t="shared" si="79"/>
        <v/>
      </c>
      <c r="EF43" t="str">
        <f t="shared" si="80"/>
        <v/>
      </c>
      <c r="EG43" s="359" t="str">
        <f t="shared" si="81"/>
        <v/>
      </c>
      <c r="EH43" t="str">
        <f t="shared" si="82"/>
        <v>Caladenia cairnsiana x longicauda subsp. eminens</v>
      </c>
      <c r="EJ43" t="str">
        <f t="shared" si="17"/>
        <v>Caladenia cairnsiana x polychroma</v>
      </c>
      <c r="EK43" s="100">
        <f t="shared" si="84"/>
        <v>0</v>
      </c>
      <c r="EL43" s="3">
        <f t="shared" si="84"/>
        <v>0</v>
      </c>
      <c r="EM43" s="3">
        <f t="shared" si="84"/>
        <v>0</v>
      </c>
      <c r="EN43" s="3">
        <f t="shared" si="84"/>
        <v>0</v>
      </c>
      <c r="EO43" s="3">
        <f t="shared" si="84"/>
        <v>0</v>
      </c>
      <c r="EP43" s="3">
        <f t="shared" si="84"/>
        <v>0</v>
      </c>
      <c r="EQ43" s="3">
        <f t="shared" si="84"/>
        <v>0</v>
      </c>
      <c r="ER43" s="3">
        <f t="shared" si="84"/>
        <v>0</v>
      </c>
      <c r="ES43" s="3">
        <f t="shared" si="84"/>
        <v>0</v>
      </c>
      <c r="ET43" s="3">
        <f t="shared" si="84"/>
        <v>0</v>
      </c>
      <c r="EU43" s="3">
        <f t="shared" si="84"/>
        <v>0</v>
      </c>
      <c r="EV43" s="24">
        <f t="shared" si="84"/>
        <v>0</v>
      </c>
      <c r="EW43" s="581">
        <f t="shared" si="25"/>
        <v>0</v>
      </c>
      <c r="EX43" s="262" t="str">
        <f t="shared" si="19"/>
        <v/>
      </c>
    </row>
    <row r="44" spans="1:154" ht="16.149999999999999" customHeight="1" x14ac:dyDescent="0.25">
      <c r="A44" s="493">
        <v>11</v>
      </c>
      <c r="B44" s="494" t="s">
        <v>1776</v>
      </c>
      <c r="C44" s="492" t="s">
        <v>1578</v>
      </c>
      <c r="D44" s="490">
        <v>11</v>
      </c>
      <c r="E44" s="489" t="s">
        <v>1586</v>
      </c>
      <c r="F44" s="597">
        <v>40</v>
      </c>
      <c r="G44" s="81" t="s">
        <v>4624</v>
      </c>
      <c r="H44" t="s">
        <v>7800</v>
      </c>
      <c r="I44" s="600">
        <f t="shared" si="28"/>
        <v>40</v>
      </c>
      <c r="J44" s="68">
        <f t="shared" si="2"/>
        <v>1036</v>
      </c>
      <c r="K44" s="371" t="str">
        <f t="shared" si="3"/>
        <v>Caladenia cairnsiana x pulchra</v>
      </c>
      <c r="L44" s="372">
        <v>1036</v>
      </c>
      <c r="M44" s="371" t="s">
        <v>1526</v>
      </c>
      <c r="N44" s="76" t="s">
        <v>1778</v>
      </c>
      <c r="O44" s="363" t="str">
        <f t="shared" si="4"/>
        <v>S</v>
      </c>
      <c r="P44" s="144" t="s">
        <v>1635</v>
      </c>
      <c r="Q44" s="364" t="s">
        <v>1055</v>
      </c>
      <c r="R44" s="365" t="s">
        <v>685</v>
      </c>
      <c r="S44" s="365" t="s">
        <v>685</v>
      </c>
      <c r="T44" s="603" t="s">
        <v>7894</v>
      </c>
      <c r="U44" s="603" t="s">
        <v>7894</v>
      </c>
      <c r="V44" s="603" t="s">
        <v>7894</v>
      </c>
      <c r="W44" s="603" t="s">
        <v>7894</v>
      </c>
      <c r="X44" s="603" t="s">
        <v>7894</v>
      </c>
      <c r="Y44" s="603" t="s">
        <v>7894</v>
      </c>
      <c r="Z44" s="603" t="s">
        <v>7894</v>
      </c>
      <c r="AA44" s="603" t="s">
        <v>7894</v>
      </c>
      <c r="AB44" s="603" t="s">
        <v>7894</v>
      </c>
      <c r="AC44" s="603" t="s">
        <v>7894</v>
      </c>
      <c r="AD44" s="603" t="s">
        <v>7894</v>
      </c>
      <c r="AE44" s="603" t="s">
        <v>7894</v>
      </c>
      <c r="AF44" s="605" t="s">
        <v>48</v>
      </c>
      <c r="AG44" s="605" t="s">
        <v>48</v>
      </c>
      <c r="AH44" s="366" t="s">
        <v>685</v>
      </c>
      <c r="AI44" s="363">
        <f t="shared" si="5"/>
        <v>6</v>
      </c>
      <c r="AJ44" s="363">
        <v>0</v>
      </c>
      <c r="AK44" s="413" t="str">
        <f t="shared" si="6"/>
        <v>None</v>
      </c>
      <c r="AL44" s="413" t="str">
        <f t="shared" si="7"/>
        <v>None</v>
      </c>
      <c r="AM44" s="486" t="s">
        <v>7612</v>
      </c>
      <c r="AS44" s="69">
        <f t="shared" si="8"/>
        <v>0</v>
      </c>
      <c r="AT44" s="69">
        <f t="shared" si="9"/>
        <v>0</v>
      </c>
      <c r="AU44" s="69">
        <f t="shared" si="10"/>
        <v>0</v>
      </c>
      <c r="AV44" s="69">
        <f t="shared" si="11"/>
        <v>0</v>
      </c>
      <c r="AW44" s="81"/>
      <c r="AX44" s="70" t="s">
        <v>1779</v>
      </c>
      <c r="AY44" s="364" t="e">
        <v>#N/A</v>
      </c>
      <c r="AZ44" s="264" t="s">
        <v>48</v>
      </c>
      <c r="BA44" s="238"/>
      <c r="BB44" s="237" t="str">
        <f t="shared" si="12"/>
        <v/>
      </c>
      <c r="BC44" s="270">
        <f t="shared" si="0"/>
        <v>1036</v>
      </c>
      <c r="BD44" t="str">
        <f t="shared" si="13"/>
        <v>Caladenia cairnsiana x pulchra</v>
      </c>
      <c r="BE44" s="367" t="e">
        <f>COUNTIFS(#REF!,L44)</f>
        <v>#REF!</v>
      </c>
      <c r="BF44" s="374" t="str">
        <f t="shared" si="14"/>
        <v>n</v>
      </c>
      <c r="BG44" s="82"/>
      <c r="BH44" s="368" t="str">
        <f t="shared" si="15"/>
        <v>Spiculaea</v>
      </c>
      <c r="BI44" s="367" t="e">
        <f>COUNTIFS(#REF!,A44)</f>
        <v>#REF!</v>
      </c>
      <c r="BJ44" s="403"/>
      <c r="CE44" t="str">
        <f t="shared" si="83"/>
        <v>_Unnamed Hybrid (Caladenia cairnsiana x polychroma)</v>
      </c>
      <c r="CF44" s="388" t="str">
        <f t="shared" si="21"/>
        <v>Caladenia cairnsiana x polychroma</v>
      </c>
      <c r="CG44" t="str">
        <f t="shared" si="29"/>
        <v/>
      </c>
      <c r="CH44" t="str">
        <f t="shared" si="30"/>
        <v/>
      </c>
      <c r="CI44" t="str">
        <f t="shared" si="31"/>
        <v/>
      </c>
      <c r="CJ44" t="str">
        <f t="shared" si="32"/>
        <v/>
      </c>
      <c r="CK44" s="359" t="str">
        <f t="shared" si="33"/>
        <v/>
      </c>
      <c r="CL44" t="str">
        <f t="shared" si="34"/>
        <v/>
      </c>
      <c r="CM44" t="str">
        <f t="shared" si="35"/>
        <v/>
      </c>
      <c r="CN44" t="str">
        <f t="shared" si="36"/>
        <v/>
      </c>
      <c r="CO44" s="359" t="str">
        <f t="shared" si="37"/>
        <v/>
      </c>
      <c r="CP44" t="str">
        <f t="shared" si="38"/>
        <v/>
      </c>
      <c r="CQ44" t="str">
        <f t="shared" si="39"/>
        <v/>
      </c>
      <c r="CR44" t="str">
        <f t="shared" si="40"/>
        <v/>
      </c>
      <c r="CS44" s="359" t="str">
        <f t="shared" si="41"/>
        <v/>
      </c>
      <c r="CT44" t="str">
        <f t="shared" si="42"/>
        <v/>
      </c>
      <c r="CU44" t="str">
        <f t="shared" si="43"/>
        <v/>
      </c>
      <c r="CV44" t="str">
        <f t="shared" si="44"/>
        <v/>
      </c>
      <c r="CW44" t="str">
        <f t="shared" si="45"/>
        <v/>
      </c>
      <c r="CX44" s="359" t="str">
        <f t="shared" si="46"/>
        <v/>
      </c>
      <c r="CY44" t="str">
        <f t="shared" si="47"/>
        <v/>
      </c>
      <c r="CZ44" t="str">
        <f t="shared" si="48"/>
        <v/>
      </c>
      <c r="DA44" t="str">
        <f t="shared" si="49"/>
        <v/>
      </c>
      <c r="DB44" s="359" t="str">
        <f t="shared" si="50"/>
        <v/>
      </c>
      <c r="DC44" t="str">
        <f t="shared" si="51"/>
        <v/>
      </c>
      <c r="DD44" t="str">
        <f t="shared" si="52"/>
        <v/>
      </c>
      <c r="DE44" t="str">
        <f t="shared" si="53"/>
        <v/>
      </c>
      <c r="DF44" s="359" t="str">
        <f t="shared" si="54"/>
        <v/>
      </c>
      <c r="DG44" t="str">
        <f t="shared" si="55"/>
        <v/>
      </c>
      <c r="DH44" t="str">
        <f t="shared" si="56"/>
        <v/>
      </c>
      <c r="DI44" t="str">
        <f t="shared" si="57"/>
        <v/>
      </c>
      <c r="DJ44" t="str">
        <f t="shared" si="58"/>
        <v/>
      </c>
      <c r="DK44" s="359" t="str">
        <f t="shared" si="59"/>
        <v/>
      </c>
      <c r="DL44" t="str">
        <f t="shared" si="60"/>
        <v/>
      </c>
      <c r="DM44" t="str">
        <f t="shared" si="61"/>
        <v/>
      </c>
      <c r="DN44" t="str">
        <f t="shared" si="62"/>
        <v/>
      </c>
      <c r="DO44" s="359" t="str">
        <f t="shared" si="63"/>
        <v/>
      </c>
      <c r="DP44" t="str">
        <f t="shared" si="64"/>
        <v/>
      </c>
      <c r="DQ44" t="str">
        <f t="shared" si="65"/>
        <v/>
      </c>
      <c r="DR44" t="str">
        <f t="shared" si="66"/>
        <v/>
      </c>
      <c r="DS44" s="359" t="str">
        <f t="shared" si="67"/>
        <v/>
      </c>
      <c r="DT44" t="str">
        <f t="shared" si="68"/>
        <v/>
      </c>
      <c r="DU44" t="str">
        <f t="shared" si="69"/>
        <v/>
      </c>
      <c r="DV44" t="str">
        <f t="shared" si="70"/>
        <v/>
      </c>
      <c r="DW44" t="str">
        <f t="shared" si="71"/>
        <v/>
      </c>
      <c r="DX44" s="359" t="str">
        <f t="shared" si="72"/>
        <v/>
      </c>
      <c r="DY44" t="str">
        <f t="shared" si="73"/>
        <v/>
      </c>
      <c r="DZ44" t="str">
        <f t="shared" si="74"/>
        <v/>
      </c>
      <c r="EA44" t="str">
        <f t="shared" si="75"/>
        <v/>
      </c>
      <c r="EB44" s="359" t="str">
        <f t="shared" si="76"/>
        <v/>
      </c>
      <c r="EC44" t="str">
        <f t="shared" si="77"/>
        <v/>
      </c>
      <c r="ED44" t="str">
        <f t="shared" si="78"/>
        <v/>
      </c>
      <c r="EE44" t="str">
        <f t="shared" si="79"/>
        <v/>
      </c>
      <c r="EF44" t="str">
        <f t="shared" si="80"/>
        <v/>
      </c>
      <c r="EG44" s="359" t="str">
        <f t="shared" si="81"/>
        <v/>
      </c>
      <c r="EH44" t="str">
        <f t="shared" si="82"/>
        <v>Caladenia cairnsiana x polychroma</v>
      </c>
      <c r="EJ44" t="str">
        <f t="shared" si="17"/>
        <v>Caladenia cairnsiana x pulchra</v>
      </c>
      <c r="EK44" s="100">
        <f t="shared" si="84"/>
        <v>0</v>
      </c>
      <c r="EL44" s="3">
        <f t="shared" si="84"/>
        <v>0</v>
      </c>
      <c r="EM44" s="3">
        <f t="shared" si="84"/>
        <v>0</v>
      </c>
      <c r="EN44" s="3">
        <f t="shared" si="84"/>
        <v>0</v>
      </c>
      <c r="EO44" s="3">
        <f t="shared" si="84"/>
        <v>0</v>
      </c>
      <c r="EP44" s="3">
        <f t="shared" si="84"/>
        <v>0</v>
      </c>
      <c r="EQ44" s="3">
        <f t="shared" si="84"/>
        <v>0</v>
      </c>
      <c r="ER44" s="3">
        <f t="shared" si="84"/>
        <v>0</v>
      </c>
      <c r="ES44" s="3">
        <f t="shared" si="84"/>
        <v>0</v>
      </c>
      <c r="ET44" s="3">
        <f t="shared" si="84"/>
        <v>0</v>
      </c>
      <c r="EU44" s="3">
        <f t="shared" si="84"/>
        <v>0</v>
      </c>
      <c r="EV44" s="24">
        <f t="shared" si="84"/>
        <v>0</v>
      </c>
      <c r="EW44" s="581">
        <f t="shared" si="25"/>
        <v>0</v>
      </c>
      <c r="EX44" s="262" t="str">
        <f t="shared" si="19"/>
        <v/>
      </c>
    </row>
    <row r="45" spans="1:154" ht="16.149999999999999" customHeight="1" x14ac:dyDescent="0.25">
      <c r="A45" s="493">
        <v>56</v>
      </c>
      <c r="B45" s="494" t="s">
        <v>1777</v>
      </c>
      <c r="C45" s="492" t="s">
        <v>7647</v>
      </c>
      <c r="D45" s="490">
        <v>56</v>
      </c>
      <c r="E45" s="489" t="s">
        <v>1579</v>
      </c>
      <c r="F45" s="597">
        <v>41</v>
      </c>
      <c r="G45" s="81" t="s">
        <v>4605</v>
      </c>
      <c r="H45" t="s">
        <v>7801</v>
      </c>
      <c r="I45" s="600">
        <f t="shared" si="28"/>
        <v>41</v>
      </c>
      <c r="J45" s="68">
        <f t="shared" si="2"/>
        <v>500</v>
      </c>
      <c r="K45" s="371" t="str">
        <f t="shared" si="3"/>
        <v>Caladenia chapmanii</v>
      </c>
      <c r="L45" s="372">
        <v>500</v>
      </c>
      <c r="M45" s="371" t="s">
        <v>1526</v>
      </c>
      <c r="N45" s="76" t="s">
        <v>112</v>
      </c>
      <c r="O45" s="363" t="str">
        <f t="shared" si="4"/>
        <v>S</v>
      </c>
      <c r="P45" s="70" t="s">
        <v>1782</v>
      </c>
      <c r="Q45" s="410" t="s">
        <v>1783</v>
      </c>
      <c r="R45" s="365">
        <v>42979</v>
      </c>
      <c r="S45" s="365">
        <v>43023</v>
      </c>
      <c r="T45" s="603" t="s">
        <v>7894</v>
      </c>
      <c r="U45" s="603" t="s">
        <v>7894</v>
      </c>
      <c r="V45" s="603" t="s">
        <v>7894</v>
      </c>
      <c r="W45" s="603" t="s">
        <v>7894</v>
      </c>
      <c r="X45" s="603" t="s">
        <v>7894</v>
      </c>
      <c r="Y45" s="603" t="s">
        <v>7894</v>
      </c>
      <c r="Z45" s="603" t="s">
        <v>7894</v>
      </c>
      <c r="AA45" s="603" t="s">
        <v>7894</v>
      </c>
      <c r="AB45" s="603" t="s">
        <v>4828</v>
      </c>
      <c r="AC45" s="603" t="s">
        <v>4829</v>
      </c>
      <c r="AD45" s="603" t="s">
        <v>7894</v>
      </c>
      <c r="AE45" s="603" t="s">
        <v>7894</v>
      </c>
      <c r="AF45" s="605" t="s">
        <v>7896</v>
      </c>
      <c r="AG45" s="605" t="s">
        <v>7943</v>
      </c>
      <c r="AH45" s="366" t="s">
        <v>685</v>
      </c>
      <c r="AI45" s="363">
        <f t="shared" si="5"/>
        <v>6</v>
      </c>
      <c r="AJ45" s="363">
        <v>4</v>
      </c>
      <c r="AK45" s="413" t="str">
        <f t="shared" si="6"/>
        <v>Wispy Spider Orchids</v>
      </c>
      <c r="AL45" s="413" t="str">
        <f t="shared" si="7"/>
        <v>Caladenia filamentosa</v>
      </c>
      <c r="AM45" s="486" t="s">
        <v>7607</v>
      </c>
      <c r="AS45" s="69">
        <f t="shared" si="8"/>
        <v>36</v>
      </c>
      <c r="AT45" s="69">
        <f t="shared" si="9"/>
        <v>42</v>
      </c>
      <c r="AU45" s="69">
        <f t="shared" si="10"/>
        <v>9</v>
      </c>
      <c r="AV45" s="69">
        <f t="shared" si="11"/>
        <v>10</v>
      </c>
      <c r="AW45" s="81"/>
      <c r="AX45" s="70" t="s">
        <v>1784</v>
      </c>
      <c r="AY45" s="364">
        <v>15579</v>
      </c>
      <c r="AZ45" s="264" t="s">
        <v>48</v>
      </c>
      <c r="BA45" s="238"/>
      <c r="BB45" s="237" t="str">
        <f t="shared" si="12"/>
        <v/>
      </c>
      <c r="BC45" s="270">
        <f t="shared" si="0"/>
        <v>500</v>
      </c>
      <c r="BD45" t="str">
        <f t="shared" si="13"/>
        <v>Caladenia chapmanii</v>
      </c>
      <c r="BE45" s="367" t="e">
        <f>COUNTIFS(#REF!,L45)</f>
        <v>#REF!</v>
      </c>
      <c r="BF45" s="374" t="str">
        <f t="shared" si="14"/>
        <v>y</v>
      </c>
      <c r="BG45" s="82"/>
      <c r="BH45" s="368" t="str">
        <f t="shared" si="15"/>
        <v>Spiranthes</v>
      </c>
      <c r="BI45" s="367" t="e">
        <f>COUNTIFS(#REF!,A45)</f>
        <v>#REF!</v>
      </c>
      <c r="BJ45" s="403"/>
      <c r="CE45" t="str">
        <f t="shared" si="83"/>
        <v>_Unnamed Hybrid (Caladenia cairnsiana x pulchra)</v>
      </c>
      <c r="CF45" s="388" t="str">
        <f t="shared" si="21"/>
        <v>Caladenia cairnsiana x pulchra</v>
      </c>
      <c r="CG45" t="str">
        <f t="shared" si="29"/>
        <v/>
      </c>
      <c r="CH45" t="str">
        <f t="shared" si="30"/>
        <v/>
      </c>
      <c r="CI45" t="str">
        <f t="shared" si="31"/>
        <v/>
      </c>
      <c r="CJ45" t="str">
        <f t="shared" si="32"/>
        <v/>
      </c>
      <c r="CK45" s="359" t="str">
        <f t="shared" si="33"/>
        <v/>
      </c>
      <c r="CL45" t="str">
        <f t="shared" si="34"/>
        <v/>
      </c>
      <c r="CM45" t="str">
        <f t="shared" si="35"/>
        <v/>
      </c>
      <c r="CN45" t="str">
        <f t="shared" si="36"/>
        <v/>
      </c>
      <c r="CO45" s="359" t="str">
        <f t="shared" si="37"/>
        <v/>
      </c>
      <c r="CP45" t="str">
        <f t="shared" si="38"/>
        <v/>
      </c>
      <c r="CQ45" t="str">
        <f t="shared" si="39"/>
        <v/>
      </c>
      <c r="CR45" t="str">
        <f t="shared" si="40"/>
        <v/>
      </c>
      <c r="CS45" s="359" t="str">
        <f t="shared" si="41"/>
        <v/>
      </c>
      <c r="CT45" t="str">
        <f t="shared" si="42"/>
        <v/>
      </c>
      <c r="CU45" t="str">
        <f t="shared" si="43"/>
        <v/>
      </c>
      <c r="CV45" t="str">
        <f t="shared" si="44"/>
        <v/>
      </c>
      <c r="CW45" t="str">
        <f t="shared" si="45"/>
        <v/>
      </c>
      <c r="CX45" s="359" t="str">
        <f t="shared" si="46"/>
        <v/>
      </c>
      <c r="CY45" t="str">
        <f t="shared" si="47"/>
        <v/>
      </c>
      <c r="CZ45" t="str">
        <f t="shared" si="48"/>
        <v/>
      </c>
      <c r="DA45" t="str">
        <f t="shared" si="49"/>
        <v/>
      </c>
      <c r="DB45" s="359" t="str">
        <f t="shared" si="50"/>
        <v/>
      </c>
      <c r="DC45" t="str">
        <f t="shared" si="51"/>
        <v/>
      </c>
      <c r="DD45" t="str">
        <f t="shared" si="52"/>
        <v/>
      </c>
      <c r="DE45" t="str">
        <f t="shared" si="53"/>
        <v/>
      </c>
      <c r="DF45" s="359" t="str">
        <f t="shared" si="54"/>
        <v/>
      </c>
      <c r="DG45" t="str">
        <f t="shared" si="55"/>
        <v/>
      </c>
      <c r="DH45" t="str">
        <f t="shared" si="56"/>
        <v/>
      </c>
      <c r="DI45" t="str">
        <f t="shared" si="57"/>
        <v/>
      </c>
      <c r="DJ45" t="str">
        <f t="shared" si="58"/>
        <v/>
      </c>
      <c r="DK45" s="359" t="str">
        <f t="shared" si="59"/>
        <v/>
      </c>
      <c r="DL45" t="str">
        <f t="shared" si="60"/>
        <v/>
      </c>
      <c r="DM45" t="str">
        <f t="shared" si="61"/>
        <v/>
      </c>
      <c r="DN45" t="str">
        <f t="shared" si="62"/>
        <v/>
      </c>
      <c r="DO45" s="359" t="str">
        <f t="shared" si="63"/>
        <v/>
      </c>
      <c r="DP45" t="str">
        <f t="shared" si="64"/>
        <v/>
      </c>
      <c r="DQ45" t="str">
        <f t="shared" si="65"/>
        <v/>
      </c>
      <c r="DR45" t="str">
        <f t="shared" si="66"/>
        <v/>
      </c>
      <c r="DS45" s="359" t="str">
        <f t="shared" si="67"/>
        <v/>
      </c>
      <c r="DT45" t="str">
        <f t="shared" si="68"/>
        <v/>
      </c>
      <c r="DU45" t="str">
        <f t="shared" si="69"/>
        <v/>
      </c>
      <c r="DV45" t="str">
        <f t="shared" si="70"/>
        <v/>
      </c>
      <c r="DW45" t="str">
        <f t="shared" si="71"/>
        <v/>
      </c>
      <c r="DX45" s="359" t="str">
        <f t="shared" si="72"/>
        <v/>
      </c>
      <c r="DY45" t="str">
        <f t="shared" si="73"/>
        <v/>
      </c>
      <c r="DZ45" t="str">
        <f t="shared" si="74"/>
        <v/>
      </c>
      <c r="EA45" t="str">
        <f t="shared" si="75"/>
        <v/>
      </c>
      <c r="EB45" s="359" t="str">
        <f t="shared" si="76"/>
        <v/>
      </c>
      <c r="EC45" t="str">
        <f t="shared" si="77"/>
        <v/>
      </c>
      <c r="ED45" t="str">
        <f t="shared" si="78"/>
        <v/>
      </c>
      <c r="EE45" t="str">
        <f t="shared" si="79"/>
        <v/>
      </c>
      <c r="EF45" t="str">
        <f t="shared" si="80"/>
        <v/>
      </c>
      <c r="EG45" s="359" t="str">
        <f t="shared" si="81"/>
        <v/>
      </c>
      <c r="EH45" t="str">
        <f t="shared" si="82"/>
        <v>Caladenia cairnsiana x pulchra</v>
      </c>
      <c r="EJ45" t="str">
        <f t="shared" si="17"/>
        <v>Caladenia chapmanii</v>
      </c>
      <c r="EK45" s="100">
        <f t="shared" si="84"/>
        <v>0</v>
      </c>
      <c r="EL45" s="3">
        <f t="shared" si="84"/>
        <v>0</v>
      </c>
      <c r="EM45" s="3">
        <f t="shared" si="84"/>
        <v>0</v>
      </c>
      <c r="EN45" s="3">
        <f t="shared" si="84"/>
        <v>0</v>
      </c>
      <c r="EO45" s="3">
        <f t="shared" si="84"/>
        <v>0</v>
      </c>
      <c r="EP45" s="3">
        <f t="shared" si="84"/>
        <v>0</v>
      </c>
      <c r="EQ45" s="3">
        <f t="shared" si="84"/>
        <v>0</v>
      </c>
      <c r="ER45" s="3">
        <f t="shared" si="84"/>
        <v>0</v>
      </c>
      <c r="ES45" s="3">
        <f t="shared" si="84"/>
        <v>1</v>
      </c>
      <c r="ET45" s="3">
        <f t="shared" si="84"/>
        <v>1</v>
      </c>
      <c r="EU45" s="3">
        <f t="shared" si="84"/>
        <v>0</v>
      </c>
      <c r="EV45" s="24">
        <f t="shared" si="84"/>
        <v>0</v>
      </c>
      <c r="EW45" s="245">
        <f t="shared" si="25"/>
        <v>2</v>
      </c>
      <c r="EX45" s="262" t="str">
        <f t="shared" si="19"/>
        <v/>
      </c>
    </row>
    <row r="46" spans="1:154" ht="16.149999999999999" customHeight="1" x14ac:dyDescent="0.25">
      <c r="A46" s="493">
        <v>23</v>
      </c>
      <c r="B46" s="494" t="s">
        <v>1780</v>
      </c>
      <c r="C46" s="492" t="s">
        <v>1781</v>
      </c>
      <c r="D46" s="490">
        <v>23</v>
      </c>
      <c r="E46" s="489" t="s">
        <v>1586</v>
      </c>
      <c r="F46" s="597">
        <v>42</v>
      </c>
      <c r="G46" s="81" t="s">
        <v>4710</v>
      </c>
      <c r="H46" t="s">
        <v>7802</v>
      </c>
      <c r="I46" s="600">
        <f t="shared" si="28"/>
        <v>42</v>
      </c>
      <c r="J46" s="68">
        <f t="shared" si="2"/>
        <v>502</v>
      </c>
      <c r="K46" s="371" t="str">
        <f t="shared" si="3"/>
        <v>Caladenia christineae</v>
      </c>
      <c r="L46" s="372">
        <v>502</v>
      </c>
      <c r="M46" s="371" t="s">
        <v>1526</v>
      </c>
      <c r="N46" s="76" t="s">
        <v>733</v>
      </c>
      <c r="O46" s="363" t="str">
        <f t="shared" si="4"/>
        <v>S</v>
      </c>
      <c r="P46" s="70" t="s">
        <v>1786</v>
      </c>
      <c r="Q46" s="364" t="s">
        <v>1787</v>
      </c>
      <c r="R46" s="373">
        <v>42993</v>
      </c>
      <c r="S46" s="365">
        <v>43040</v>
      </c>
      <c r="T46" s="603" t="s">
        <v>7894</v>
      </c>
      <c r="U46" s="603" t="s">
        <v>7894</v>
      </c>
      <c r="V46" s="603" t="s">
        <v>7894</v>
      </c>
      <c r="W46" s="603" t="s">
        <v>7894</v>
      </c>
      <c r="X46" s="603" t="s">
        <v>7894</v>
      </c>
      <c r="Y46" s="603" t="s">
        <v>7894</v>
      </c>
      <c r="Z46" s="603" t="s">
        <v>7894</v>
      </c>
      <c r="AA46" s="603" t="s">
        <v>7894</v>
      </c>
      <c r="AB46" s="603" t="s">
        <v>4828</v>
      </c>
      <c r="AC46" s="603" t="s">
        <v>4829</v>
      </c>
      <c r="AD46" s="603" t="s">
        <v>4830</v>
      </c>
      <c r="AE46" s="603" t="s">
        <v>7894</v>
      </c>
      <c r="AF46" s="605" t="s">
        <v>7902</v>
      </c>
      <c r="AG46" s="605" t="s">
        <v>7946</v>
      </c>
      <c r="AH46" s="69" t="s">
        <v>1583</v>
      </c>
      <c r="AI46" s="363">
        <f t="shared" si="5"/>
        <v>1</v>
      </c>
      <c r="AJ46" s="363">
        <v>9</v>
      </c>
      <c r="AK46" s="413" t="str">
        <f t="shared" si="6"/>
        <v>White Spider Orchids</v>
      </c>
      <c r="AL46" s="413" t="str">
        <f t="shared" si="7"/>
        <v>Caladenia longicauda</v>
      </c>
      <c r="AM46" s="486" t="s">
        <v>7607</v>
      </c>
      <c r="AS46" s="69">
        <f t="shared" si="8"/>
        <v>38</v>
      </c>
      <c r="AT46" s="69">
        <f t="shared" si="9"/>
        <v>44</v>
      </c>
      <c r="AU46" s="69">
        <f t="shared" si="10"/>
        <v>9</v>
      </c>
      <c r="AV46" s="69">
        <f t="shared" si="11"/>
        <v>11</v>
      </c>
      <c r="AW46" s="81"/>
      <c r="AX46" s="70" t="s">
        <v>1788</v>
      </c>
      <c r="AY46" s="364">
        <v>13617</v>
      </c>
      <c r="AZ46" s="264" t="s">
        <v>48</v>
      </c>
      <c r="BA46" s="238"/>
      <c r="BB46" s="237" t="str">
        <f t="shared" si="12"/>
        <v/>
      </c>
      <c r="BC46" s="270">
        <f t="shared" si="0"/>
        <v>502</v>
      </c>
      <c r="BD46" t="str">
        <f t="shared" si="13"/>
        <v>Caladenia christineae</v>
      </c>
      <c r="BE46" s="367" t="e">
        <f>COUNTIFS(#REF!,L46)</f>
        <v>#REF!</v>
      </c>
      <c r="BF46" s="374" t="str">
        <f t="shared" si="14"/>
        <v>y</v>
      </c>
      <c r="BG46" s="82"/>
      <c r="BH46" s="368" t="str">
        <f t="shared" si="15"/>
        <v>Thelymitra</v>
      </c>
      <c r="BI46" s="367" t="e">
        <f>COUNTIFS(#REF!,A46)</f>
        <v>#REF!</v>
      </c>
      <c r="BJ46" s="403"/>
      <c r="CE46" t="str">
        <f t="shared" si="83"/>
        <v>Chapman's Spider Orchid (Caladenia chapmanii)</v>
      </c>
      <c r="CF46" s="388" t="str">
        <f t="shared" si="21"/>
        <v>Caladenia chapmanii</v>
      </c>
      <c r="CG46" t="str">
        <f t="shared" si="29"/>
        <v/>
      </c>
      <c r="CH46" t="str">
        <f t="shared" si="30"/>
        <v/>
      </c>
      <c r="CI46" t="str">
        <f t="shared" si="31"/>
        <v/>
      </c>
      <c r="CJ46" t="str">
        <f t="shared" si="32"/>
        <v/>
      </c>
      <c r="CK46" s="359" t="str">
        <f t="shared" si="33"/>
        <v/>
      </c>
      <c r="CL46" t="str">
        <f t="shared" si="34"/>
        <v/>
      </c>
      <c r="CM46" t="str">
        <f t="shared" si="35"/>
        <v/>
      </c>
      <c r="CN46" t="str">
        <f t="shared" si="36"/>
        <v/>
      </c>
      <c r="CO46" s="359" t="str">
        <f t="shared" si="37"/>
        <v/>
      </c>
      <c r="CP46" t="str">
        <f t="shared" si="38"/>
        <v/>
      </c>
      <c r="CQ46" t="str">
        <f t="shared" si="39"/>
        <v/>
      </c>
      <c r="CR46" t="str">
        <f t="shared" si="40"/>
        <v/>
      </c>
      <c r="CS46" s="359" t="str">
        <f t="shared" si="41"/>
        <v/>
      </c>
      <c r="CT46" t="str">
        <f t="shared" si="42"/>
        <v/>
      </c>
      <c r="CU46" t="str">
        <f t="shared" si="43"/>
        <v/>
      </c>
      <c r="CV46" t="str">
        <f t="shared" si="44"/>
        <v/>
      </c>
      <c r="CW46" t="str">
        <f t="shared" si="45"/>
        <v/>
      </c>
      <c r="CX46" s="359" t="str">
        <f t="shared" si="46"/>
        <v/>
      </c>
      <c r="CY46" t="str">
        <f t="shared" si="47"/>
        <v/>
      </c>
      <c r="CZ46" t="str">
        <f t="shared" si="48"/>
        <v/>
      </c>
      <c r="DA46" t="str">
        <f t="shared" si="49"/>
        <v/>
      </c>
      <c r="DB46" s="359" t="str">
        <f t="shared" si="50"/>
        <v/>
      </c>
      <c r="DC46" t="str">
        <f t="shared" si="51"/>
        <v/>
      </c>
      <c r="DD46" t="str">
        <f t="shared" si="52"/>
        <v/>
      </c>
      <c r="DE46" t="str">
        <f t="shared" si="53"/>
        <v/>
      </c>
      <c r="DF46" s="359" t="str">
        <f t="shared" si="54"/>
        <v/>
      </c>
      <c r="DG46" t="str">
        <f t="shared" si="55"/>
        <v/>
      </c>
      <c r="DH46" t="str">
        <f t="shared" si="56"/>
        <v/>
      </c>
      <c r="DI46" t="str">
        <f t="shared" si="57"/>
        <v/>
      </c>
      <c r="DJ46" t="str">
        <f t="shared" si="58"/>
        <v/>
      </c>
      <c r="DK46" s="359" t="str">
        <f t="shared" si="59"/>
        <v/>
      </c>
      <c r="DL46" t="str">
        <f t="shared" si="60"/>
        <v/>
      </c>
      <c r="DM46" t="str">
        <f t="shared" si="61"/>
        <v/>
      </c>
      <c r="DN46" t="str">
        <f t="shared" si="62"/>
        <v/>
      </c>
      <c r="DO46" s="359" t="str">
        <f t="shared" si="63"/>
        <v/>
      </c>
      <c r="DP46" t="str">
        <f t="shared" si="64"/>
        <v>X</v>
      </c>
      <c r="DQ46" t="str">
        <f t="shared" si="65"/>
        <v>X</v>
      </c>
      <c r="DR46" t="str">
        <f t="shared" si="66"/>
        <v>X</v>
      </c>
      <c r="DS46" s="359" t="str">
        <f t="shared" si="67"/>
        <v>X</v>
      </c>
      <c r="DT46" t="str">
        <f t="shared" si="68"/>
        <v>X</v>
      </c>
      <c r="DU46" t="str">
        <f t="shared" si="69"/>
        <v>X</v>
      </c>
      <c r="DV46" t="str">
        <f t="shared" si="70"/>
        <v>X</v>
      </c>
      <c r="DW46" t="str">
        <f t="shared" si="71"/>
        <v/>
      </c>
      <c r="DX46" s="359" t="str">
        <f t="shared" si="72"/>
        <v/>
      </c>
      <c r="DY46" t="str">
        <f t="shared" si="73"/>
        <v/>
      </c>
      <c r="DZ46" t="str">
        <f t="shared" si="74"/>
        <v/>
      </c>
      <c r="EA46" t="str">
        <f t="shared" si="75"/>
        <v/>
      </c>
      <c r="EB46" s="359" t="str">
        <f t="shared" si="76"/>
        <v/>
      </c>
      <c r="EC46" t="str">
        <f t="shared" si="77"/>
        <v/>
      </c>
      <c r="ED46" t="str">
        <f t="shared" si="78"/>
        <v/>
      </c>
      <c r="EE46" t="str">
        <f t="shared" si="79"/>
        <v/>
      </c>
      <c r="EF46" t="str">
        <f t="shared" si="80"/>
        <v/>
      </c>
      <c r="EG46" s="359" t="str">
        <f t="shared" si="81"/>
        <v/>
      </c>
      <c r="EH46" t="str">
        <f t="shared" si="82"/>
        <v>Caladenia chapmanii</v>
      </c>
      <c r="EJ46" t="str">
        <f t="shared" si="17"/>
        <v>Caladenia christineae</v>
      </c>
      <c r="EK46" s="100">
        <f t="shared" si="84"/>
        <v>0</v>
      </c>
      <c r="EL46" s="3">
        <f t="shared" si="84"/>
        <v>0</v>
      </c>
      <c r="EM46" s="3">
        <f t="shared" si="84"/>
        <v>0</v>
      </c>
      <c r="EN46" s="3">
        <f t="shared" si="84"/>
        <v>0</v>
      </c>
      <c r="EO46" s="3">
        <f t="shared" si="84"/>
        <v>0</v>
      </c>
      <c r="EP46" s="3">
        <f t="shared" si="84"/>
        <v>0</v>
      </c>
      <c r="EQ46" s="3">
        <f t="shared" si="84"/>
        <v>0</v>
      </c>
      <c r="ER46" s="3">
        <f t="shared" si="84"/>
        <v>0</v>
      </c>
      <c r="ES46" s="3">
        <f t="shared" si="84"/>
        <v>1</v>
      </c>
      <c r="ET46" s="3">
        <f t="shared" si="84"/>
        <v>1</v>
      </c>
      <c r="EU46" s="3">
        <f t="shared" si="84"/>
        <v>1</v>
      </c>
      <c r="EV46" s="24">
        <f t="shared" si="84"/>
        <v>0</v>
      </c>
      <c r="EW46" s="245">
        <f t="shared" si="25"/>
        <v>3</v>
      </c>
      <c r="EX46" s="262" t="str">
        <f t="shared" si="19"/>
        <v/>
      </c>
    </row>
    <row r="47" spans="1:154" ht="16.149999999999999" customHeight="1" x14ac:dyDescent="0.25">
      <c r="A47" s="493">
        <v>53</v>
      </c>
      <c r="B47" s="494" t="s">
        <v>1785</v>
      </c>
      <c r="C47" s="495" t="s">
        <v>7633</v>
      </c>
      <c r="D47" s="490">
        <v>53</v>
      </c>
      <c r="E47" s="489" t="s">
        <v>1586</v>
      </c>
      <c r="F47" s="597">
        <v>43</v>
      </c>
      <c r="G47" s="81" t="s">
        <v>4614</v>
      </c>
      <c r="H47" t="s">
        <v>7803</v>
      </c>
      <c r="I47" s="600">
        <f t="shared" si="28"/>
        <v>43</v>
      </c>
      <c r="J47" s="68">
        <f t="shared" si="2"/>
        <v>1037</v>
      </c>
      <c r="K47" s="371" t="str">
        <f t="shared" si="3"/>
        <v>Caladenia christineae x harringtoniae</v>
      </c>
      <c r="L47" s="372">
        <v>1037</v>
      </c>
      <c r="M47" s="371" t="s">
        <v>1526</v>
      </c>
      <c r="N47" s="76" t="s">
        <v>1383</v>
      </c>
      <c r="O47" s="363" t="str">
        <f t="shared" si="4"/>
        <v>S</v>
      </c>
      <c r="P47" s="144" t="s">
        <v>1635</v>
      </c>
      <c r="Q47" s="364" t="s">
        <v>1055</v>
      </c>
      <c r="R47" s="365" t="s">
        <v>685</v>
      </c>
      <c r="S47" s="365" t="s">
        <v>685</v>
      </c>
      <c r="T47" s="603" t="s">
        <v>7894</v>
      </c>
      <c r="U47" s="603" t="s">
        <v>7894</v>
      </c>
      <c r="V47" s="603" t="s">
        <v>7894</v>
      </c>
      <c r="W47" s="603" t="s">
        <v>7894</v>
      </c>
      <c r="X47" s="603" t="s">
        <v>7894</v>
      </c>
      <c r="Y47" s="603" t="s">
        <v>7894</v>
      </c>
      <c r="Z47" s="603" t="s">
        <v>7894</v>
      </c>
      <c r="AA47" s="603" t="s">
        <v>7894</v>
      </c>
      <c r="AB47" s="603" t="s">
        <v>7894</v>
      </c>
      <c r="AC47" s="603" t="s">
        <v>7894</v>
      </c>
      <c r="AD47" s="603" t="s">
        <v>7894</v>
      </c>
      <c r="AE47" s="603" t="s">
        <v>7894</v>
      </c>
      <c r="AF47" s="605" t="s">
        <v>48</v>
      </c>
      <c r="AG47" s="605" t="s">
        <v>48</v>
      </c>
      <c r="AH47" s="366" t="s">
        <v>685</v>
      </c>
      <c r="AI47" s="363">
        <f t="shared" si="5"/>
        <v>6</v>
      </c>
      <c r="AJ47" s="363">
        <v>0</v>
      </c>
      <c r="AK47" s="413" t="str">
        <f t="shared" si="6"/>
        <v>None</v>
      </c>
      <c r="AL47" s="413" t="str">
        <f t="shared" si="7"/>
        <v>None</v>
      </c>
      <c r="AM47" s="486" t="s">
        <v>7612</v>
      </c>
      <c r="AS47" s="69">
        <f t="shared" si="8"/>
        <v>0</v>
      </c>
      <c r="AT47" s="69">
        <f t="shared" si="9"/>
        <v>0</v>
      </c>
      <c r="AU47" s="69">
        <f t="shared" si="10"/>
        <v>0</v>
      </c>
      <c r="AV47" s="69">
        <f t="shared" si="11"/>
        <v>0</v>
      </c>
      <c r="AW47" s="81"/>
      <c r="AX47" s="70" t="s">
        <v>1790</v>
      </c>
      <c r="AY47" s="364" t="e">
        <v>#N/A</v>
      </c>
      <c r="AZ47" s="264" t="s">
        <v>48</v>
      </c>
      <c r="BA47" s="238"/>
      <c r="BB47" s="237" t="str">
        <f t="shared" si="12"/>
        <v/>
      </c>
      <c r="BC47" s="270">
        <f t="shared" si="0"/>
        <v>1037</v>
      </c>
      <c r="BD47" t="str">
        <f t="shared" si="13"/>
        <v>Caladenia christineae x harringtoniae</v>
      </c>
      <c r="BE47" s="367" t="e">
        <f>COUNTIFS(#REF!,L47)</f>
        <v>#REF!</v>
      </c>
      <c r="BF47" s="374" t="str">
        <f t="shared" si="14"/>
        <v>n</v>
      </c>
      <c r="BG47" s="82"/>
      <c r="BH47" s="368" t="str">
        <f t="shared" si="15"/>
        <v>XCyanthera</v>
      </c>
      <c r="BI47" s="367" t="e">
        <f>COUNTIFS(#REF!,A47)</f>
        <v>#REF!</v>
      </c>
      <c r="BJ47" s="403"/>
      <c r="CE47" t="str">
        <f t="shared" si="83"/>
        <v>Christine's Spider Orchid (Caladenia christineae)</v>
      </c>
      <c r="CF47" s="388" t="str">
        <f t="shared" si="21"/>
        <v>Caladenia christineae</v>
      </c>
      <c r="CG47" t="str">
        <f t="shared" si="29"/>
        <v/>
      </c>
      <c r="CH47" t="str">
        <f t="shared" si="30"/>
        <v/>
      </c>
      <c r="CI47" t="str">
        <f t="shared" si="31"/>
        <v/>
      </c>
      <c r="CJ47" t="str">
        <f t="shared" si="32"/>
        <v/>
      </c>
      <c r="CK47" s="359" t="str">
        <f t="shared" si="33"/>
        <v/>
      </c>
      <c r="CL47" t="str">
        <f t="shared" si="34"/>
        <v/>
      </c>
      <c r="CM47" t="str">
        <f t="shared" si="35"/>
        <v/>
      </c>
      <c r="CN47" t="str">
        <f t="shared" si="36"/>
        <v/>
      </c>
      <c r="CO47" s="359" t="str">
        <f t="shared" si="37"/>
        <v/>
      </c>
      <c r="CP47" t="str">
        <f t="shared" si="38"/>
        <v/>
      </c>
      <c r="CQ47" t="str">
        <f t="shared" si="39"/>
        <v/>
      </c>
      <c r="CR47" t="str">
        <f t="shared" si="40"/>
        <v/>
      </c>
      <c r="CS47" s="359" t="str">
        <f t="shared" si="41"/>
        <v/>
      </c>
      <c r="CT47" t="str">
        <f t="shared" si="42"/>
        <v/>
      </c>
      <c r="CU47" t="str">
        <f t="shared" si="43"/>
        <v/>
      </c>
      <c r="CV47" t="str">
        <f t="shared" si="44"/>
        <v/>
      </c>
      <c r="CW47" t="str">
        <f t="shared" si="45"/>
        <v/>
      </c>
      <c r="CX47" s="359" t="str">
        <f t="shared" si="46"/>
        <v/>
      </c>
      <c r="CY47" t="str">
        <f t="shared" si="47"/>
        <v/>
      </c>
      <c r="CZ47" t="str">
        <f t="shared" si="48"/>
        <v/>
      </c>
      <c r="DA47" t="str">
        <f t="shared" si="49"/>
        <v/>
      </c>
      <c r="DB47" s="359" t="str">
        <f t="shared" si="50"/>
        <v/>
      </c>
      <c r="DC47" t="str">
        <f t="shared" si="51"/>
        <v/>
      </c>
      <c r="DD47" t="str">
        <f t="shared" si="52"/>
        <v/>
      </c>
      <c r="DE47" t="str">
        <f t="shared" si="53"/>
        <v/>
      </c>
      <c r="DF47" s="359" t="str">
        <f t="shared" si="54"/>
        <v/>
      </c>
      <c r="DG47" t="str">
        <f t="shared" si="55"/>
        <v/>
      </c>
      <c r="DH47" t="str">
        <f t="shared" si="56"/>
        <v/>
      </c>
      <c r="DI47" t="str">
        <f t="shared" si="57"/>
        <v/>
      </c>
      <c r="DJ47" t="str">
        <f t="shared" si="58"/>
        <v/>
      </c>
      <c r="DK47" s="359" t="str">
        <f t="shared" si="59"/>
        <v/>
      </c>
      <c r="DL47" t="str">
        <f t="shared" si="60"/>
        <v/>
      </c>
      <c r="DM47" t="str">
        <f t="shared" si="61"/>
        <v/>
      </c>
      <c r="DN47" t="str">
        <f t="shared" si="62"/>
        <v/>
      </c>
      <c r="DO47" s="359" t="str">
        <f t="shared" si="63"/>
        <v/>
      </c>
      <c r="DP47" t="str">
        <f t="shared" si="64"/>
        <v/>
      </c>
      <c r="DQ47" t="str">
        <f t="shared" si="65"/>
        <v/>
      </c>
      <c r="DR47" t="str">
        <f t="shared" si="66"/>
        <v>X</v>
      </c>
      <c r="DS47" s="359" t="str">
        <f t="shared" si="67"/>
        <v>X</v>
      </c>
      <c r="DT47" t="str">
        <f t="shared" si="68"/>
        <v>X</v>
      </c>
      <c r="DU47" t="str">
        <f t="shared" si="69"/>
        <v>X</v>
      </c>
      <c r="DV47" t="str">
        <f t="shared" si="70"/>
        <v>X</v>
      </c>
      <c r="DW47" t="str">
        <f t="shared" si="71"/>
        <v>X</v>
      </c>
      <c r="DX47" s="359" t="str">
        <f t="shared" si="72"/>
        <v>X</v>
      </c>
      <c r="DY47" t="str">
        <f t="shared" si="73"/>
        <v/>
      </c>
      <c r="DZ47" t="str">
        <f t="shared" si="74"/>
        <v/>
      </c>
      <c r="EA47" t="str">
        <f t="shared" si="75"/>
        <v/>
      </c>
      <c r="EB47" s="359" t="str">
        <f t="shared" si="76"/>
        <v/>
      </c>
      <c r="EC47" t="str">
        <f t="shared" si="77"/>
        <v/>
      </c>
      <c r="ED47" t="str">
        <f t="shared" si="78"/>
        <v/>
      </c>
      <c r="EE47" t="str">
        <f t="shared" si="79"/>
        <v/>
      </c>
      <c r="EF47" t="str">
        <f t="shared" si="80"/>
        <v/>
      </c>
      <c r="EG47" s="359" t="str">
        <f t="shared" si="81"/>
        <v/>
      </c>
      <c r="EH47" t="str">
        <f t="shared" si="82"/>
        <v>Caladenia christineae</v>
      </c>
      <c r="EJ47" t="str">
        <f t="shared" si="17"/>
        <v>Caladenia christineae x harringtoniae</v>
      </c>
      <c r="EK47" s="100">
        <f t="shared" si="84"/>
        <v>0</v>
      </c>
      <c r="EL47" s="3">
        <f t="shared" si="84"/>
        <v>0</v>
      </c>
      <c r="EM47" s="3">
        <f t="shared" si="84"/>
        <v>0</v>
      </c>
      <c r="EN47" s="3">
        <f t="shared" si="84"/>
        <v>0</v>
      </c>
      <c r="EO47" s="3">
        <f t="shared" si="84"/>
        <v>0</v>
      </c>
      <c r="EP47" s="3">
        <f t="shared" si="84"/>
        <v>0</v>
      </c>
      <c r="EQ47" s="3">
        <f t="shared" si="84"/>
        <v>0</v>
      </c>
      <c r="ER47" s="3">
        <f t="shared" si="84"/>
        <v>0</v>
      </c>
      <c r="ES47" s="3">
        <f t="shared" si="84"/>
        <v>0</v>
      </c>
      <c r="ET47" s="3">
        <f t="shared" si="84"/>
        <v>0</v>
      </c>
      <c r="EU47" s="3">
        <f t="shared" si="84"/>
        <v>0</v>
      </c>
      <c r="EV47" s="24">
        <f t="shared" si="84"/>
        <v>0</v>
      </c>
      <c r="EW47" s="245">
        <f t="shared" si="25"/>
        <v>0</v>
      </c>
      <c r="EX47" s="262" t="str">
        <f t="shared" si="19"/>
        <v/>
      </c>
    </row>
    <row r="48" spans="1:154" ht="16.149999999999999" customHeight="1" thickBot="1" x14ac:dyDescent="0.3">
      <c r="A48" s="411">
        <v>51</v>
      </c>
      <c r="B48" s="484" t="s">
        <v>1789</v>
      </c>
      <c r="C48" s="484" t="s">
        <v>7646</v>
      </c>
      <c r="D48" s="412">
        <v>51</v>
      </c>
      <c r="E48" s="485" t="s">
        <v>1579</v>
      </c>
      <c r="F48" s="597">
        <v>44</v>
      </c>
      <c r="G48" s="560" t="s">
        <v>7764</v>
      </c>
      <c r="H48" t="s">
        <v>7808</v>
      </c>
      <c r="I48" s="600">
        <f t="shared" si="28"/>
        <v>44</v>
      </c>
      <c r="J48" s="68">
        <f t="shared" si="2"/>
        <v>503</v>
      </c>
      <c r="K48" s="371" t="str">
        <f t="shared" si="3"/>
        <v>Caladenia citrina</v>
      </c>
      <c r="L48" s="372">
        <v>503</v>
      </c>
      <c r="M48" s="371" t="s">
        <v>1526</v>
      </c>
      <c r="N48" s="76" t="s">
        <v>409</v>
      </c>
      <c r="O48" s="363" t="str">
        <f t="shared" si="4"/>
        <v>S</v>
      </c>
      <c r="P48" s="70" t="s">
        <v>1791</v>
      </c>
      <c r="Q48" s="364" t="s">
        <v>1792</v>
      </c>
      <c r="R48" s="373">
        <v>42993</v>
      </c>
      <c r="S48" s="365">
        <v>43023</v>
      </c>
      <c r="T48" s="603" t="s">
        <v>7894</v>
      </c>
      <c r="U48" s="603" t="s">
        <v>7894</v>
      </c>
      <c r="V48" s="603" t="s">
        <v>7894</v>
      </c>
      <c r="W48" s="603" t="s">
        <v>7894</v>
      </c>
      <c r="X48" s="603" t="s">
        <v>7894</v>
      </c>
      <c r="Y48" s="603" t="s">
        <v>7894</v>
      </c>
      <c r="Z48" s="603" t="s">
        <v>7894</v>
      </c>
      <c r="AA48" s="603" t="s">
        <v>7894</v>
      </c>
      <c r="AB48" s="603" t="s">
        <v>4828</v>
      </c>
      <c r="AC48" s="603" t="s">
        <v>4829</v>
      </c>
      <c r="AD48" s="603" t="s">
        <v>7894</v>
      </c>
      <c r="AE48" s="603" t="s">
        <v>7894</v>
      </c>
      <c r="AF48" s="605" t="s">
        <v>7896</v>
      </c>
      <c r="AG48" s="605" t="s">
        <v>7943</v>
      </c>
      <c r="AH48" s="366" t="s">
        <v>685</v>
      </c>
      <c r="AI48" s="363">
        <f t="shared" si="5"/>
        <v>6</v>
      </c>
      <c r="AJ48" s="363">
        <v>9</v>
      </c>
      <c r="AK48" s="413" t="str">
        <f t="shared" si="6"/>
        <v>White Spider Orchids</v>
      </c>
      <c r="AL48" s="413" t="str">
        <f t="shared" si="7"/>
        <v>Caladenia longicauda</v>
      </c>
      <c r="AM48" s="486" t="s">
        <v>7607</v>
      </c>
      <c r="AS48" s="69">
        <f t="shared" si="8"/>
        <v>38</v>
      </c>
      <c r="AT48" s="69">
        <f t="shared" si="9"/>
        <v>42</v>
      </c>
      <c r="AU48" s="69">
        <f t="shared" si="10"/>
        <v>9</v>
      </c>
      <c r="AV48" s="69">
        <f t="shared" si="11"/>
        <v>10</v>
      </c>
      <c r="AW48" s="81"/>
      <c r="AX48" s="70" t="s">
        <v>1793</v>
      </c>
      <c r="AY48" s="364">
        <v>15341</v>
      </c>
      <c r="AZ48" s="264" t="s">
        <v>48</v>
      </c>
      <c r="BA48" s="238"/>
      <c r="BB48" s="237" t="str">
        <f t="shared" si="12"/>
        <v/>
      </c>
      <c r="BC48" s="270">
        <f t="shared" si="0"/>
        <v>503</v>
      </c>
      <c r="BD48" t="str">
        <f t="shared" si="13"/>
        <v>Caladenia citrina</v>
      </c>
      <c r="BE48" s="367" t="e">
        <f>COUNTIFS(#REF!,L48)</f>
        <v>#REF!</v>
      </c>
      <c r="BF48" s="374" t="str">
        <f t="shared" si="14"/>
        <v>y</v>
      </c>
      <c r="BG48" s="82"/>
      <c r="BH48" s="368" t="str">
        <f t="shared" si="15"/>
        <v>Zeuxine</v>
      </c>
      <c r="BI48" s="367" t="e">
        <f>COUNTIFS(#REF!,A48)</f>
        <v>#REF!</v>
      </c>
      <c r="BJ48" s="403"/>
      <c r="CE48" t="str">
        <f t="shared" si="83"/>
        <v>_Unnamed Hybrid (Caladenia christineae x harringtoniae)</v>
      </c>
      <c r="CF48" s="388" t="str">
        <f t="shared" si="21"/>
        <v>Caladenia christineae x harringtoniae</v>
      </c>
      <c r="CG48" t="str">
        <f t="shared" si="29"/>
        <v/>
      </c>
      <c r="CH48" t="str">
        <f t="shared" si="30"/>
        <v/>
      </c>
      <c r="CI48" t="str">
        <f t="shared" si="31"/>
        <v/>
      </c>
      <c r="CJ48" t="str">
        <f t="shared" si="32"/>
        <v/>
      </c>
      <c r="CK48" s="359" t="str">
        <f t="shared" si="33"/>
        <v/>
      </c>
      <c r="CL48" t="str">
        <f t="shared" si="34"/>
        <v/>
      </c>
      <c r="CM48" t="str">
        <f t="shared" si="35"/>
        <v/>
      </c>
      <c r="CN48" t="str">
        <f t="shared" si="36"/>
        <v/>
      </c>
      <c r="CO48" s="359" t="str">
        <f t="shared" si="37"/>
        <v/>
      </c>
      <c r="CP48" t="str">
        <f t="shared" si="38"/>
        <v/>
      </c>
      <c r="CQ48" t="str">
        <f t="shared" si="39"/>
        <v/>
      </c>
      <c r="CR48" t="str">
        <f t="shared" si="40"/>
        <v/>
      </c>
      <c r="CS48" s="359" t="str">
        <f t="shared" si="41"/>
        <v/>
      </c>
      <c r="CT48" t="str">
        <f t="shared" si="42"/>
        <v/>
      </c>
      <c r="CU48" t="str">
        <f t="shared" si="43"/>
        <v/>
      </c>
      <c r="CV48" t="str">
        <f t="shared" si="44"/>
        <v/>
      </c>
      <c r="CW48" t="str">
        <f t="shared" si="45"/>
        <v/>
      </c>
      <c r="CX48" s="359" t="str">
        <f t="shared" si="46"/>
        <v/>
      </c>
      <c r="CY48" t="str">
        <f t="shared" si="47"/>
        <v/>
      </c>
      <c r="CZ48" t="str">
        <f t="shared" si="48"/>
        <v/>
      </c>
      <c r="DA48" t="str">
        <f t="shared" si="49"/>
        <v/>
      </c>
      <c r="DB48" s="359" t="str">
        <f t="shared" si="50"/>
        <v/>
      </c>
      <c r="DC48" t="str">
        <f t="shared" si="51"/>
        <v/>
      </c>
      <c r="DD48" t="str">
        <f t="shared" si="52"/>
        <v/>
      </c>
      <c r="DE48" t="str">
        <f t="shared" si="53"/>
        <v/>
      </c>
      <c r="DF48" s="359" t="str">
        <f t="shared" si="54"/>
        <v/>
      </c>
      <c r="DG48" t="str">
        <f t="shared" si="55"/>
        <v/>
      </c>
      <c r="DH48" t="str">
        <f t="shared" si="56"/>
        <v/>
      </c>
      <c r="DI48" t="str">
        <f t="shared" si="57"/>
        <v/>
      </c>
      <c r="DJ48" t="str">
        <f t="shared" si="58"/>
        <v/>
      </c>
      <c r="DK48" s="359" t="str">
        <f t="shared" si="59"/>
        <v/>
      </c>
      <c r="DL48" t="str">
        <f t="shared" si="60"/>
        <v/>
      </c>
      <c r="DM48" t="str">
        <f t="shared" si="61"/>
        <v/>
      </c>
      <c r="DN48" t="str">
        <f t="shared" si="62"/>
        <v/>
      </c>
      <c r="DO48" s="359" t="str">
        <f t="shared" si="63"/>
        <v/>
      </c>
      <c r="DP48" t="str">
        <f t="shared" si="64"/>
        <v/>
      </c>
      <c r="DQ48" t="str">
        <f t="shared" si="65"/>
        <v/>
      </c>
      <c r="DR48" t="str">
        <f t="shared" si="66"/>
        <v/>
      </c>
      <c r="DS48" s="359" t="str">
        <f t="shared" si="67"/>
        <v/>
      </c>
      <c r="DT48" t="str">
        <f t="shared" si="68"/>
        <v/>
      </c>
      <c r="DU48" t="str">
        <f t="shared" si="69"/>
        <v/>
      </c>
      <c r="DV48" t="str">
        <f t="shared" si="70"/>
        <v/>
      </c>
      <c r="DW48" t="str">
        <f t="shared" si="71"/>
        <v/>
      </c>
      <c r="DX48" s="359" t="str">
        <f t="shared" si="72"/>
        <v/>
      </c>
      <c r="DY48" t="str">
        <f t="shared" si="73"/>
        <v/>
      </c>
      <c r="DZ48" t="str">
        <f t="shared" si="74"/>
        <v/>
      </c>
      <c r="EA48" t="str">
        <f t="shared" si="75"/>
        <v/>
      </c>
      <c r="EB48" s="359" t="str">
        <f t="shared" si="76"/>
        <v/>
      </c>
      <c r="EC48" t="str">
        <f t="shared" si="77"/>
        <v/>
      </c>
      <c r="ED48" t="str">
        <f t="shared" si="78"/>
        <v/>
      </c>
      <c r="EE48" t="str">
        <f t="shared" si="79"/>
        <v/>
      </c>
      <c r="EF48" t="str">
        <f t="shared" si="80"/>
        <v/>
      </c>
      <c r="EG48" s="359" t="str">
        <f t="shared" si="81"/>
        <v/>
      </c>
      <c r="EH48" t="str">
        <f t="shared" si="82"/>
        <v>Caladenia christineae x harringtoniae</v>
      </c>
      <c r="EJ48" t="str">
        <f t="shared" si="17"/>
        <v>Caladenia citrina</v>
      </c>
      <c r="EK48" s="100">
        <f t="shared" si="84"/>
        <v>0</v>
      </c>
      <c r="EL48" s="3">
        <f t="shared" si="84"/>
        <v>0</v>
      </c>
      <c r="EM48" s="3">
        <f t="shared" si="84"/>
        <v>0</v>
      </c>
      <c r="EN48" s="3">
        <f t="shared" si="84"/>
        <v>0</v>
      </c>
      <c r="EO48" s="3">
        <f t="shared" si="84"/>
        <v>0</v>
      </c>
      <c r="EP48" s="3">
        <f t="shared" si="84"/>
        <v>0</v>
      </c>
      <c r="EQ48" s="3">
        <f t="shared" si="84"/>
        <v>0</v>
      </c>
      <c r="ER48" s="3">
        <f t="shared" si="84"/>
        <v>0</v>
      </c>
      <c r="ES48" s="3">
        <f t="shared" si="84"/>
        <v>1</v>
      </c>
      <c r="ET48" s="3">
        <f t="shared" si="84"/>
        <v>1</v>
      </c>
      <c r="EU48" s="3">
        <f t="shared" si="84"/>
        <v>0</v>
      </c>
      <c r="EV48" s="24">
        <f t="shared" si="84"/>
        <v>0</v>
      </c>
      <c r="EW48" s="245">
        <f t="shared" si="25"/>
        <v>2</v>
      </c>
      <c r="EX48" s="262" t="str">
        <f t="shared" si="19"/>
        <v/>
      </c>
    </row>
    <row r="49" spans="1:154" ht="16.149999999999999" customHeight="1" x14ac:dyDescent="0.25">
      <c r="A49" s="363"/>
      <c r="D49" s="363"/>
      <c r="E49" s="363"/>
      <c r="F49" s="597">
        <v>45</v>
      </c>
      <c r="G49" s="81" t="s">
        <v>7765</v>
      </c>
      <c r="H49" t="s">
        <v>7804</v>
      </c>
      <c r="I49" s="600">
        <f t="shared" si="28"/>
        <v>45</v>
      </c>
      <c r="J49" s="68">
        <f t="shared" si="2"/>
        <v>1004</v>
      </c>
      <c r="K49" s="371" t="str">
        <f t="shared" si="3"/>
        <v>Caladenia citrina x infundibularis</v>
      </c>
      <c r="L49" s="372">
        <v>1004</v>
      </c>
      <c r="M49" s="371" t="s">
        <v>1526</v>
      </c>
      <c r="N49" s="76" t="s">
        <v>1794</v>
      </c>
      <c r="O49" s="363" t="str">
        <f t="shared" si="4"/>
        <v>S</v>
      </c>
      <c r="P49" s="144" t="s">
        <v>1635</v>
      </c>
      <c r="Q49" s="364" t="s">
        <v>1055</v>
      </c>
      <c r="R49" s="365" t="s">
        <v>685</v>
      </c>
      <c r="S49" s="365" t="s">
        <v>685</v>
      </c>
      <c r="T49" s="603" t="s">
        <v>7894</v>
      </c>
      <c r="U49" s="603" t="s">
        <v>7894</v>
      </c>
      <c r="V49" s="603" t="s">
        <v>7894</v>
      </c>
      <c r="W49" s="603" t="s">
        <v>7894</v>
      </c>
      <c r="X49" s="603" t="s">
        <v>7894</v>
      </c>
      <c r="Y49" s="603" t="s">
        <v>7894</v>
      </c>
      <c r="Z49" s="603" t="s">
        <v>7894</v>
      </c>
      <c r="AA49" s="603" t="s">
        <v>7894</v>
      </c>
      <c r="AB49" s="603" t="s">
        <v>7894</v>
      </c>
      <c r="AC49" s="603" t="s">
        <v>7894</v>
      </c>
      <c r="AD49" s="603" t="s">
        <v>7894</v>
      </c>
      <c r="AE49" s="603" t="s">
        <v>7894</v>
      </c>
      <c r="AF49" s="605" t="s">
        <v>48</v>
      </c>
      <c r="AG49" s="605" t="s">
        <v>48</v>
      </c>
      <c r="AH49" s="366" t="s">
        <v>685</v>
      </c>
      <c r="AI49" s="363">
        <f t="shared" si="5"/>
        <v>6</v>
      </c>
      <c r="AJ49" s="363">
        <v>0</v>
      </c>
      <c r="AK49" s="413" t="str">
        <f t="shared" si="6"/>
        <v>None</v>
      </c>
      <c r="AL49" s="413" t="str">
        <f t="shared" si="7"/>
        <v>None</v>
      </c>
      <c r="AM49" s="486" t="s">
        <v>7612</v>
      </c>
      <c r="AS49" s="69">
        <f t="shared" si="8"/>
        <v>0</v>
      </c>
      <c r="AT49" s="69">
        <f t="shared" si="9"/>
        <v>0</v>
      </c>
      <c r="AU49" s="69">
        <f t="shared" si="10"/>
        <v>0</v>
      </c>
      <c r="AV49" s="69">
        <f t="shared" si="11"/>
        <v>0</v>
      </c>
      <c r="AW49" s="81"/>
      <c r="AX49" s="70" t="s">
        <v>48</v>
      </c>
      <c r="AY49" s="364" t="e">
        <v>#N/A</v>
      </c>
      <c r="AZ49" s="264" t="s">
        <v>48</v>
      </c>
      <c r="BA49" s="238"/>
      <c r="BB49" s="237" t="str">
        <f t="shared" si="12"/>
        <v/>
      </c>
      <c r="BC49" s="270">
        <f t="shared" si="0"/>
        <v>1004</v>
      </c>
      <c r="BD49" t="str">
        <f t="shared" si="13"/>
        <v>Caladenia citrina x infundibularis</v>
      </c>
      <c r="BE49" s="367" t="e">
        <f>COUNTIFS(#REF!,L49)</f>
        <v>#REF!</v>
      </c>
      <c r="BF49" s="374" t="str">
        <f t="shared" si="14"/>
        <v>n</v>
      </c>
      <c r="BG49" s="82"/>
      <c r="BH49" s="375"/>
      <c r="BI49" s="374"/>
      <c r="BJ49" s="403"/>
      <c r="CE49" t="str">
        <f t="shared" si="83"/>
        <v>Margaret River Spider Orchid (Caladenia citrina)</v>
      </c>
      <c r="CF49" s="388" t="str">
        <f t="shared" si="21"/>
        <v>Caladenia citrina</v>
      </c>
      <c r="CG49" t="str">
        <f t="shared" si="29"/>
        <v/>
      </c>
      <c r="CH49" t="str">
        <f t="shared" si="30"/>
        <v/>
      </c>
      <c r="CI49" t="str">
        <f t="shared" si="31"/>
        <v/>
      </c>
      <c r="CJ49" t="str">
        <f t="shared" si="32"/>
        <v/>
      </c>
      <c r="CK49" s="359" t="str">
        <f t="shared" si="33"/>
        <v/>
      </c>
      <c r="CL49" t="str">
        <f t="shared" si="34"/>
        <v/>
      </c>
      <c r="CM49" t="str">
        <f t="shared" si="35"/>
        <v/>
      </c>
      <c r="CN49" t="str">
        <f t="shared" si="36"/>
        <v/>
      </c>
      <c r="CO49" s="359" t="str">
        <f t="shared" si="37"/>
        <v/>
      </c>
      <c r="CP49" t="str">
        <f t="shared" si="38"/>
        <v/>
      </c>
      <c r="CQ49" t="str">
        <f t="shared" si="39"/>
        <v/>
      </c>
      <c r="CR49" t="str">
        <f t="shared" si="40"/>
        <v/>
      </c>
      <c r="CS49" s="359" t="str">
        <f t="shared" si="41"/>
        <v/>
      </c>
      <c r="CT49" t="str">
        <f t="shared" si="42"/>
        <v/>
      </c>
      <c r="CU49" t="str">
        <f t="shared" si="43"/>
        <v/>
      </c>
      <c r="CV49" t="str">
        <f t="shared" si="44"/>
        <v/>
      </c>
      <c r="CW49" t="str">
        <f t="shared" si="45"/>
        <v/>
      </c>
      <c r="CX49" s="359" t="str">
        <f t="shared" si="46"/>
        <v/>
      </c>
      <c r="CY49" t="str">
        <f t="shared" si="47"/>
        <v/>
      </c>
      <c r="CZ49" t="str">
        <f t="shared" si="48"/>
        <v/>
      </c>
      <c r="DA49" t="str">
        <f t="shared" si="49"/>
        <v/>
      </c>
      <c r="DB49" s="359" t="str">
        <f t="shared" si="50"/>
        <v/>
      </c>
      <c r="DC49" t="str">
        <f t="shared" si="51"/>
        <v/>
      </c>
      <c r="DD49" t="str">
        <f t="shared" si="52"/>
        <v/>
      </c>
      <c r="DE49" t="str">
        <f t="shared" si="53"/>
        <v/>
      </c>
      <c r="DF49" s="359" t="str">
        <f t="shared" si="54"/>
        <v/>
      </c>
      <c r="DG49" t="str">
        <f t="shared" si="55"/>
        <v/>
      </c>
      <c r="DH49" t="str">
        <f t="shared" si="56"/>
        <v/>
      </c>
      <c r="DI49" t="str">
        <f t="shared" si="57"/>
        <v/>
      </c>
      <c r="DJ49" t="str">
        <f t="shared" si="58"/>
        <v/>
      </c>
      <c r="DK49" s="359" t="str">
        <f t="shared" si="59"/>
        <v/>
      </c>
      <c r="DL49" t="str">
        <f t="shared" si="60"/>
        <v/>
      </c>
      <c r="DM49" t="str">
        <f t="shared" si="61"/>
        <v/>
      </c>
      <c r="DN49" t="str">
        <f t="shared" si="62"/>
        <v/>
      </c>
      <c r="DO49" s="359" t="str">
        <f t="shared" si="63"/>
        <v/>
      </c>
      <c r="DP49" t="str">
        <f t="shared" si="64"/>
        <v/>
      </c>
      <c r="DQ49" t="str">
        <f t="shared" si="65"/>
        <v/>
      </c>
      <c r="DR49" t="str">
        <f t="shared" si="66"/>
        <v>X</v>
      </c>
      <c r="DS49" s="359" t="str">
        <f t="shared" si="67"/>
        <v>X</v>
      </c>
      <c r="DT49" t="str">
        <f t="shared" si="68"/>
        <v>X</v>
      </c>
      <c r="DU49" t="str">
        <f t="shared" si="69"/>
        <v>X</v>
      </c>
      <c r="DV49" t="str">
        <f t="shared" si="70"/>
        <v>X</v>
      </c>
      <c r="DW49" t="str">
        <f t="shared" si="71"/>
        <v/>
      </c>
      <c r="DX49" s="359" t="str">
        <f t="shared" si="72"/>
        <v/>
      </c>
      <c r="DY49" t="str">
        <f t="shared" si="73"/>
        <v/>
      </c>
      <c r="DZ49" t="str">
        <f t="shared" si="74"/>
        <v/>
      </c>
      <c r="EA49" t="str">
        <f t="shared" si="75"/>
        <v/>
      </c>
      <c r="EB49" s="359" t="str">
        <f t="shared" si="76"/>
        <v/>
      </c>
      <c r="EC49" t="str">
        <f t="shared" si="77"/>
        <v/>
      </c>
      <c r="ED49" t="str">
        <f t="shared" si="78"/>
        <v/>
      </c>
      <c r="EE49" t="str">
        <f t="shared" si="79"/>
        <v/>
      </c>
      <c r="EF49" t="str">
        <f t="shared" si="80"/>
        <v/>
      </c>
      <c r="EG49" s="359" t="str">
        <f t="shared" si="81"/>
        <v/>
      </c>
      <c r="EH49" t="str">
        <f t="shared" si="82"/>
        <v>Caladenia citrina</v>
      </c>
      <c r="EJ49" t="str">
        <f t="shared" si="17"/>
        <v>Caladenia citrina x infundibularis</v>
      </c>
      <c r="EK49" s="100">
        <f t="shared" si="84"/>
        <v>0</v>
      </c>
      <c r="EL49" s="3">
        <f t="shared" si="84"/>
        <v>0</v>
      </c>
      <c r="EM49" s="3">
        <f t="shared" si="84"/>
        <v>0</v>
      </c>
      <c r="EN49" s="3">
        <f t="shared" si="84"/>
        <v>0</v>
      </c>
      <c r="EO49" s="3">
        <f t="shared" si="84"/>
        <v>0</v>
      </c>
      <c r="EP49" s="3">
        <f t="shared" si="84"/>
        <v>0</v>
      </c>
      <c r="EQ49" s="3">
        <f t="shared" si="84"/>
        <v>0</v>
      </c>
      <c r="ER49" s="3">
        <f t="shared" si="84"/>
        <v>0</v>
      </c>
      <c r="ES49" s="3">
        <f t="shared" si="84"/>
        <v>0</v>
      </c>
      <c r="ET49" s="3">
        <f t="shared" si="84"/>
        <v>0</v>
      </c>
      <c r="EU49" s="3">
        <f t="shared" si="84"/>
        <v>0</v>
      </c>
      <c r="EV49" s="24">
        <f t="shared" si="84"/>
        <v>0</v>
      </c>
      <c r="EW49" s="581">
        <f t="shared" si="25"/>
        <v>0</v>
      </c>
      <c r="EX49" s="262" t="str">
        <f t="shared" si="19"/>
        <v/>
      </c>
    </row>
    <row r="50" spans="1:154" ht="16.149999999999999" customHeight="1" x14ac:dyDescent="0.25">
      <c r="A50" s="363"/>
      <c r="D50" s="363"/>
      <c r="E50" s="363"/>
      <c r="F50" s="597">
        <v>46</v>
      </c>
      <c r="G50" s="81" t="s">
        <v>7766</v>
      </c>
      <c r="H50" t="s">
        <v>7804</v>
      </c>
      <c r="I50" s="600">
        <f t="shared" si="28"/>
        <v>46</v>
      </c>
      <c r="J50" s="68">
        <f t="shared" si="2"/>
        <v>1005</v>
      </c>
      <c r="K50" s="371" t="str">
        <f t="shared" si="3"/>
        <v>Caladenia citrina x rhomboidiformis</v>
      </c>
      <c r="L50" s="372">
        <v>1005</v>
      </c>
      <c r="M50" s="371" t="s">
        <v>1526</v>
      </c>
      <c r="N50" s="76" t="s">
        <v>1394</v>
      </c>
      <c r="O50" s="363" t="str">
        <f t="shared" si="4"/>
        <v>S</v>
      </c>
      <c r="P50" s="144" t="s">
        <v>1635</v>
      </c>
      <c r="Q50" s="364" t="s">
        <v>1055</v>
      </c>
      <c r="R50" s="365" t="s">
        <v>685</v>
      </c>
      <c r="S50" s="365" t="s">
        <v>685</v>
      </c>
      <c r="T50" s="603" t="s">
        <v>7894</v>
      </c>
      <c r="U50" s="603" t="s">
        <v>7894</v>
      </c>
      <c r="V50" s="603" t="s">
        <v>7894</v>
      </c>
      <c r="W50" s="603" t="s">
        <v>7894</v>
      </c>
      <c r="X50" s="603" t="s">
        <v>7894</v>
      </c>
      <c r="Y50" s="603" t="s">
        <v>7894</v>
      </c>
      <c r="Z50" s="603" t="s">
        <v>7894</v>
      </c>
      <c r="AA50" s="603" t="s">
        <v>7894</v>
      </c>
      <c r="AB50" s="603" t="s">
        <v>7894</v>
      </c>
      <c r="AC50" s="603" t="s">
        <v>7894</v>
      </c>
      <c r="AD50" s="603" t="s">
        <v>7894</v>
      </c>
      <c r="AE50" s="603" t="s">
        <v>7894</v>
      </c>
      <c r="AF50" s="605" t="s">
        <v>48</v>
      </c>
      <c r="AG50" s="605" t="s">
        <v>48</v>
      </c>
      <c r="AH50" s="366" t="s">
        <v>685</v>
      </c>
      <c r="AI50" s="363">
        <f t="shared" si="5"/>
        <v>6</v>
      </c>
      <c r="AJ50" s="363">
        <v>0</v>
      </c>
      <c r="AK50" s="413" t="str">
        <f t="shared" si="6"/>
        <v>None</v>
      </c>
      <c r="AL50" s="413" t="str">
        <f t="shared" si="7"/>
        <v>None</v>
      </c>
      <c r="AM50" s="486" t="s">
        <v>7612</v>
      </c>
      <c r="AS50" s="69">
        <f t="shared" si="8"/>
        <v>0</v>
      </c>
      <c r="AT50" s="69">
        <f t="shared" si="9"/>
        <v>0</v>
      </c>
      <c r="AU50" s="69">
        <f t="shared" si="10"/>
        <v>0</v>
      </c>
      <c r="AV50" s="69">
        <f t="shared" si="11"/>
        <v>0</v>
      </c>
      <c r="AW50" s="81"/>
      <c r="AX50" s="70" t="s">
        <v>1795</v>
      </c>
      <c r="AY50" s="364" t="e">
        <v>#N/A</v>
      </c>
      <c r="AZ50" s="264" t="s">
        <v>48</v>
      </c>
      <c r="BA50" s="238"/>
      <c r="BB50" s="237" t="str">
        <f t="shared" si="12"/>
        <v/>
      </c>
      <c r="BC50" s="270">
        <f t="shared" si="0"/>
        <v>1005</v>
      </c>
      <c r="BD50" t="str">
        <f t="shared" si="13"/>
        <v>Caladenia citrina x rhomboidiformis</v>
      </c>
      <c r="BE50" s="367" t="e">
        <f>COUNTIFS(#REF!,L50)</f>
        <v>#REF!</v>
      </c>
      <c r="BF50" s="374" t="str">
        <f t="shared" si="14"/>
        <v>n</v>
      </c>
      <c r="BG50" s="82"/>
      <c r="BH50" s="375"/>
      <c r="BI50" s="374"/>
      <c r="BJ50" s="403"/>
      <c r="CE50" t="str">
        <f t="shared" si="83"/>
        <v>_Unnamed Hybrid (Caladenia citrina x infundibularis)</v>
      </c>
      <c r="CF50" s="388" t="str">
        <f t="shared" si="21"/>
        <v>Caladenia citrina x infundibularis</v>
      </c>
      <c r="CG50" t="str">
        <f t="shared" si="29"/>
        <v/>
      </c>
      <c r="CH50" t="str">
        <f t="shared" si="30"/>
        <v/>
      </c>
      <c r="CI50" t="str">
        <f t="shared" si="31"/>
        <v/>
      </c>
      <c r="CJ50" t="str">
        <f t="shared" si="32"/>
        <v/>
      </c>
      <c r="CK50" s="359" t="str">
        <f t="shared" si="33"/>
        <v/>
      </c>
      <c r="CL50" t="str">
        <f t="shared" si="34"/>
        <v/>
      </c>
      <c r="CM50" t="str">
        <f t="shared" si="35"/>
        <v/>
      </c>
      <c r="CN50" t="str">
        <f t="shared" si="36"/>
        <v/>
      </c>
      <c r="CO50" s="359" t="str">
        <f t="shared" si="37"/>
        <v/>
      </c>
      <c r="CP50" t="str">
        <f t="shared" si="38"/>
        <v/>
      </c>
      <c r="CQ50" t="str">
        <f t="shared" si="39"/>
        <v/>
      </c>
      <c r="CR50" t="str">
        <f t="shared" si="40"/>
        <v/>
      </c>
      <c r="CS50" s="359" t="str">
        <f t="shared" si="41"/>
        <v/>
      </c>
      <c r="CT50" t="str">
        <f t="shared" si="42"/>
        <v/>
      </c>
      <c r="CU50" t="str">
        <f t="shared" si="43"/>
        <v/>
      </c>
      <c r="CV50" t="str">
        <f t="shared" si="44"/>
        <v/>
      </c>
      <c r="CW50" t="str">
        <f t="shared" si="45"/>
        <v/>
      </c>
      <c r="CX50" s="359" t="str">
        <f t="shared" si="46"/>
        <v/>
      </c>
      <c r="CY50" t="str">
        <f t="shared" si="47"/>
        <v/>
      </c>
      <c r="CZ50" t="str">
        <f t="shared" si="48"/>
        <v/>
      </c>
      <c r="DA50" t="str">
        <f t="shared" si="49"/>
        <v/>
      </c>
      <c r="DB50" s="359" t="str">
        <f t="shared" si="50"/>
        <v/>
      </c>
      <c r="DC50" t="str">
        <f t="shared" si="51"/>
        <v/>
      </c>
      <c r="DD50" t="str">
        <f t="shared" si="52"/>
        <v/>
      </c>
      <c r="DE50" t="str">
        <f t="shared" si="53"/>
        <v/>
      </c>
      <c r="DF50" s="359" t="str">
        <f t="shared" si="54"/>
        <v/>
      </c>
      <c r="DG50" t="str">
        <f t="shared" si="55"/>
        <v/>
      </c>
      <c r="DH50" t="str">
        <f t="shared" si="56"/>
        <v/>
      </c>
      <c r="DI50" t="str">
        <f t="shared" si="57"/>
        <v/>
      </c>
      <c r="DJ50" t="str">
        <f t="shared" si="58"/>
        <v/>
      </c>
      <c r="DK50" s="359" t="str">
        <f t="shared" si="59"/>
        <v/>
      </c>
      <c r="DL50" t="str">
        <f t="shared" si="60"/>
        <v/>
      </c>
      <c r="DM50" t="str">
        <f t="shared" si="61"/>
        <v/>
      </c>
      <c r="DN50" t="str">
        <f t="shared" si="62"/>
        <v/>
      </c>
      <c r="DO50" s="359" t="str">
        <f t="shared" si="63"/>
        <v/>
      </c>
      <c r="DP50" t="str">
        <f t="shared" si="64"/>
        <v/>
      </c>
      <c r="DQ50" t="str">
        <f t="shared" si="65"/>
        <v/>
      </c>
      <c r="DR50" t="str">
        <f t="shared" si="66"/>
        <v/>
      </c>
      <c r="DS50" s="359" t="str">
        <f t="shared" si="67"/>
        <v/>
      </c>
      <c r="DT50" t="str">
        <f t="shared" si="68"/>
        <v/>
      </c>
      <c r="DU50" t="str">
        <f t="shared" si="69"/>
        <v/>
      </c>
      <c r="DV50" t="str">
        <f t="shared" si="70"/>
        <v/>
      </c>
      <c r="DW50" t="str">
        <f t="shared" si="71"/>
        <v/>
      </c>
      <c r="DX50" s="359" t="str">
        <f t="shared" si="72"/>
        <v/>
      </c>
      <c r="DY50" t="str">
        <f t="shared" si="73"/>
        <v/>
      </c>
      <c r="DZ50" t="str">
        <f t="shared" si="74"/>
        <v/>
      </c>
      <c r="EA50" t="str">
        <f t="shared" si="75"/>
        <v/>
      </c>
      <c r="EB50" s="359" t="str">
        <f t="shared" si="76"/>
        <v/>
      </c>
      <c r="EC50" t="str">
        <f t="shared" si="77"/>
        <v/>
      </c>
      <c r="ED50" t="str">
        <f t="shared" si="78"/>
        <v/>
      </c>
      <c r="EE50" t="str">
        <f t="shared" si="79"/>
        <v/>
      </c>
      <c r="EF50" t="str">
        <f t="shared" si="80"/>
        <v/>
      </c>
      <c r="EG50" s="359" t="str">
        <f t="shared" si="81"/>
        <v/>
      </c>
      <c r="EH50" t="str">
        <f t="shared" si="82"/>
        <v>Caladenia citrina x infundibularis</v>
      </c>
      <c r="EJ50" t="str">
        <f t="shared" si="17"/>
        <v>Caladenia citrina x rhomboidiformis</v>
      </c>
      <c r="EK50" s="100">
        <f t="shared" si="84"/>
        <v>0</v>
      </c>
      <c r="EL50" s="3">
        <f t="shared" si="84"/>
        <v>0</v>
      </c>
      <c r="EM50" s="3">
        <f t="shared" si="84"/>
        <v>0</v>
      </c>
      <c r="EN50" s="3">
        <f t="shared" si="84"/>
        <v>0</v>
      </c>
      <c r="EO50" s="3">
        <f t="shared" si="84"/>
        <v>0</v>
      </c>
      <c r="EP50" s="3">
        <f t="shared" si="84"/>
        <v>0</v>
      </c>
      <c r="EQ50" s="3">
        <f t="shared" si="84"/>
        <v>0</v>
      </c>
      <c r="ER50" s="3">
        <f t="shared" si="84"/>
        <v>0</v>
      </c>
      <c r="ES50" s="3">
        <f t="shared" si="84"/>
        <v>0</v>
      </c>
      <c r="ET50" s="3">
        <f t="shared" si="84"/>
        <v>0</v>
      </c>
      <c r="EU50" s="3">
        <f t="shared" si="84"/>
        <v>0</v>
      </c>
      <c r="EV50" s="24">
        <f t="shared" si="84"/>
        <v>0</v>
      </c>
      <c r="EW50" s="581">
        <f t="shared" si="25"/>
        <v>0</v>
      </c>
      <c r="EX50" s="262" t="str">
        <f t="shared" si="19"/>
        <v/>
      </c>
    </row>
    <row r="51" spans="1:154" ht="16.149999999999999" customHeight="1" x14ac:dyDescent="0.25">
      <c r="A51" s="363"/>
      <c r="D51" s="363"/>
      <c r="E51" s="363"/>
      <c r="F51" s="597">
        <v>47</v>
      </c>
      <c r="G51" s="81" t="s">
        <v>7767</v>
      </c>
      <c r="H51" t="s">
        <v>7805</v>
      </c>
      <c r="I51" s="600">
        <f t="shared" si="28"/>
        <v>47</v>
      </c>
      <c r="J51" s="68">
        <f t="shared" si="2"/>
        <v>504</v>
      </c>
      <c r="K51" s="371" t="str">
        <f t="shared" si="3"/>
        <v>Caladenia corynephora</v>
      </c>
      <c r="L51" s="372">
        <v>504</v>
      </c>
      <c r="M51" s="371" t="s">
        <v>1526</v>
      </c>
      <c r="N51" s="76" t="s">
        <v>449</v>
      </c>
      <c r="O51" s="363" t="str">
        <f t="shared" si="4"/>
        <v>S</v>
      </c>
      <c r="P51" s="70" t="s">
        <v>1796</v>
      </c>
      <c r="Q51" s="405" t="s">
        <v>1725</v>
      </c>
      <c r="R51" s="365">
        <v>43069</v>
      </c>
      <c r="S51" s="365">
        <v>42767</v>
      </c>
      <c r="T51" s="603" t="s">
        <v>4820</v>
      </c>
      <c r="U51" s="603" t="s">
        <v>4821</v>
      </c>
      <c r="V51" s="603" t="s">
        <v>7894</v>
      </c>
      <c r="W51" s="603" t="s">
        <v>7894</v>
      </c>
      <c r="X51" s="603" t="s">
        <v>7894</v>
      </c>
      <c r="Y51" s="603" t="s">
        <v>7894</v>
      </c>
      <c r="Z51" s="603" t="s">
        <v>7894</v>
      </c>
      <c r="AA51" s="603" t="s">
        <v>7894</v>
      </c>
      <c r="AB51" s="603" t="s">
        <v>7894</v>
      </c>
      <c r="AC51" s="603" t="s">
        <v>7894</v>
      </c>
      <c r="AD51" s="603" t="s">
        <v>4830</v>
      </c>
      <c r="AE51" s="603" t="s">
        <v>4831</v>
      </c>
      <c r="AF51" s="605" t="s">
        <v>7908</v>
      </c>
      <c r="AG51" s="605" t="s">
        <v>7951</v>
      </c>
      <c r="AH51" s="366" t="s">
        <v>685</v>
      </c>
      <c r="AI51" s="363">
        <f t="shared" si="5"/>
        <v>6</v>
      </c>
      <c r="AJ51" s="363">
        <v>6</v>
      </c>
      <c r="AK51" s="413" t="str">
        <f t="shared" si="6"/>
        <v>Hoffman's Spider Orchids</v>
      </c>
      <c r="AL51" s="413" t="str">
        <f t="shared" si="7"/>
        <v>Caladenia hoffmanii</v>
      </c>
      <c r="AM51" s="486" t="s">
        <v>7607</v>
      </c>
      <c r="AS51" s="69">
        <f t="shared" si="8"/>
        <v>49</v>
      </c>
      <c r="AT51" s="69">
        <f t="shared" si="9"/>
        <v>57</v>
      </c>
      <c r="AU51" s="69">
        <f t="shared" si="10"/>
        <v>11</v>
      </c>
      <c r="AV51" s="69">
        <f t="shared" si="11"/>
        <v>2</v>
      </c>
      <c r="AW51" s="81"/>
      <c r="AX51" s="70" t="s">
        <v>1797</v>
      </c>
      <c r="AY51" s="364">
        <v>1581</v>
      </c>
      <c r="AZ51" s="264" t="s">
        <v>48</v>
      </c>
      <c r="BA51" s="238"/>
      <c r="BB51" s="237" t="str">
        <f t="shared" si="12"/>
        <v/>
      </c>
      <c r="BC51" s="270">
        <f t="shared" si="0"/>
        <v>504</v>
      </c>
      <c r="BD51" t="str">
        <f t="shared" si="13"/>
        <v>Caladenia corynephora</v>
      </c>
      <c r="BE51" s="367" t="e">
        <f>COUNTIFS(#REF!,L51)</f>
        <v>#REF!</v>
      </c>
      <c r="BF51" s="374" t="str">
        <f t="shared" si="14"/>
        <v>y</v>
      </c>
      <c r="BG51" s="82"/>
      <c r="BH51" s="375"/>
      <c r="BI51" s="374"/>
      <c r="BJ51" s="403"/>
      <c r="CE51" t="str">
        <f t="shared" si="83"/>
        <v>_Unnamed Hybrid (Caladenia citrina x rhomboidiformis)</v>
      </c>
      <c r="CF51" s="388" t="str">
        <f t="shared" si="21"/>
        <v>Caladenia citrina x rhomboidiformis</v>
      </c>
      <c r="CG51" t="str">
        <f t="shared" si="29"/>
        <v/>
      </c>
      <c r="CH51" t="str">
        <f t="shared" si="30"/>
        <v/>
      </c>
      <c r="CI51" t="str">
        <f t="shared" si="31"/>
        <v/>
      </c>
      <c r="CJ51" t="str">
        <f t="shared" si="32"/>
        <v/>
      </c>
      <c r="CK51" s="359" t="str">
        <f t="shared" si="33"/>
        <v/>
      </c>
      <c r="CL51" t="str">
        <f t="shared" si="34"/>
        <v/>
      </c>
      <c r="CM51" t="str">
        <f t="shared" si="35"/>
        <v/>
      </c>
      <c r="CN51" t="str">
        <f t="shared" si="36"/>
        <v/>
      </c>
      <c r="CO51" s="359" t="str">
        <f t="shared" si="37"/>
        <v/>
      </c>
      <c r="CP51" t="str">
        <f t="shared" si="38"/>
        <v/>
      </c>
      <c r="CQ51" t="str">
        <f t="shared" si="39"/>
        <v/>
      </c>
      <c r="CR51" t="str">
        <f t="shared" si="40"/>
        <v/>
      </c>
      <c r="CS51" s="359" t="str">
        <f t="shared" si="41"/>
        <v/>
      </c>
      <c r="CT51" t="str">
        <f t="shared" si="42"/>
        <v/>
      </c>
      <c r="CU51" t="str">
        <f t="shared" si="43"/>
        <v/>
      </c>
      <c r="CV51" t="str">
        <f t="shared" si="44"/>
        <v/>
      </c>
      <c r="CW51" t="str">
        <f t="shared" si="45"/>
        <v/>
      </c>
      <c r="CX51" s="359" t="str">
        <f t="shared" si="46"/>
        <v/>
      </c>
      <c r="CY51" t="str">
        <f t="shared" si="47"/>
        <v/>
      </c>
      <c r="CZ51" t="str">
        <f t="shared" si="48"/>
        <v/>
      </c>
      <c r="DA51" t="str">
        <f t="shared" si="49"/>
        <v/>
      </c>
      <c r="DB51" s="359" t="str">
        <f t="shared" si="50"/>
        <v/>
      </c>
      <c r="DC51" t="str">
        <f t="shared" si="51"/>
        <v/>
      </c>
      <c r="DD51" t="str">
        <f t="shared" si="52"/>
        <v/>
      </c>
      <c r="DE51" t="str">
        <f t="shared" si="53"/>
        <v/>
      </c>
      <c r="DF51" s="359" t="str">
        <f t="shared" si="54"/>
        <v/>
      </c>
      <c r="DG51" t="str">
        <f t="shared" si="55"/>
        <v/>
      </c>
      <c r="DH51" t="str">
        <f t="shared" si="56"/>
        <v/>
      </c>
      <c r="DI51" t="str">
        <f t="shared" si="57"/>
        <v/>
      </c>
      <c r="DJ51" t="str">
        <f t="shared" si="58"/>
        <v/>
      </c>
      <c r="DK51" s="359" t="str">
        <f t="shared" si="59"/>
        <v/>
      </c>
      <c r="DL51" t="str">
        <f t="shared" si="60"/>
        <v/>
      </c>
      <c r="DM51" t="str">
        <f t="shared" si="61"/>
        <v/>
      </c>
      <c r="DN51" t="str">
        <f t="shared" si="62"/>
        <v/>
      </c>
      <c r="DO51" s="359" t="str">
        <f t="shared" si="63"/>
        <v/>
      </c>
      <c r="DP51" t="str">
        <f t="shared" si="64"/>
        <v/>
      </c>
      <c r="DQ51" t="str">
        <f t="shared" si="65"/>
        <v/>
      </c>
      <c r="DR51" t="str">
        <f t="shared" si="66"/>
        <v/>
      </c>
      <c r="DS51" s="359" t="str">
        <f t="shared" si="67"/>
        <v/>
      </c>
      <c r="DT51" t="str">
        <f t="shared" si="68"/>
        <v/>
      </c>
      <c r="DU51" t="str">
        <f t="shared" si="69"/>
        <v/>
      </c>
      <c r="DV51" t="str">
        <f t="shared" si="70"/>
        <v/>
      </c>
      <c r="DW51" t="str">
        <f t="shared" si="71"/>
        <v/>
      </c>
      <c r="DX51" s="359" t="str">
        <f t="shared" si="72"/>
        <v/>
      </c>
      <c r="DY51" t="str">
        <f t="shared" si="73"/>
        <v/>
      </c>
      <c r="DZ51" t="str">
        <f t="shared" si="74"/>
        <v/>
      </c>
      <c r="EA51" t="str">
        <f t="shared" si="75"/>
        <v/>
      </c>
      <c r="EB51" s="359" t="str">
        <f t="shared" si="76"/>
        <v/>
      </c>
      <c r="EC51" t="str">
        <f t="shared" si="77"/>
        <v/>
      </c>
      <c r="ED51" t="str">
        <f t="shared" si="78"/>
        <v/>
      </c>
      <c r="EE51" t="str">
        <f t="shared" si="79"/>
        <v/>
      </c>
      <c r="EF51" t="str">
        <f t="shared" si="80"/>
        <v/>
      </c>
      <c r="EG51" s="359" t="str">
        <f t="shared" si="81"/>
        <v/>
      </c>
      <c r="EH51" t="str">
        <f t="shared" si="82"/>
        <v>Caladenia citrina x rhomboidiformis</v>
      </c>
      <c r="EJ51" t="str">
        <f t="shared" si="17"/>
        <v>Caladenia corynephora</v>
      </c>
      <c r="EK51" s="100">
        <f t="shared" si="84"/>
        <v>1</v>
      </c>
      <c r="EL51" s="3">
        <f t="shared" si="84"/>
        <v>1</v>
      </c>
      <c r="EM51" s="3">
        <f t="shared" si="84"/>
        <v>0</v>
      </c>
      <c r="EN51" s="3">
        <f t="shared" si="84"/>
        <v>0</v>
      </c>
      <c r="EO51" s="3">
        <f t="shared" si="84"/>
        <v>0</v>
      </c>
      <c r="EP51" s="3">
        <f t="shared" si="84"/>
        <v>0</v>
      </c>
      <c r="EQ51" s="3">
        <f t="shared" si="84"/>
        <v>0</v>
      </c>
      <c r="ER51" s="3">
        <f t="shared" si="84"/>
        <v>0</v>
      </c>
      <c r="ES51" s="3">
        <f t="shared" si="84"/>
        <v>0</v>
      </c>
      <c r="ET51" s="3">
        <f t="shared" si="84"/>
        <v>0</v>
      </c>
      <c r="EU51" s="3">
        <f t="shared" si="84"/>
        <v>1</v>
      </c>
      <c r="EV51" s="24">
        <f t="shared" si="84"/>
        <v>1</v>
      </c>
      <c r="EW51" s="581">
        <f t="shared" si="25"/>
        <v>4</v>
      </c>
      <c r="EX51" s="262" t="str">
        <f t="shared" si="19"/>
        <v xml:space="preserve"> X</v>
      </c>
    </row>
    <row r="52" spans="1:154" ht="16.149999999999999" customHeight="1" x14ac:dyDescent="0.25">
      <c r="A52" s="363"/>
      <c r="D52" s="363"/>
      <c r="E52" s="363"/>
      <c r="F52" s="363"/>
      <c r="G52" s="363"/>
      <c r="H52" s="363"/>
      <c r="I52" s="363"/>
      <c r="J52" s="68">
        <f t="shared" si="2"/>
        <v>505</v>
      </c>
      <c r="K52" s="371" t="str">
        <f t="shared" si="3"/>
        <v>Caladenia crebra</v>
      </c>
      <c r="L52" s="372">
        <v>505</v>
      </c>
      <c r="M52" s="371" t="s">
        <v>1526</v>
      </c>
      <c r="N52" s="76" t="s">
        <v>81</v>
      </c>
      <c r="O52" s="363" t="str">
        <f t="shared" si="4"/>
        <v>S</v>
      </c>
      <c r="P52" s="70" t="s">
        <v>1798</v>
      </c>
      <c r="Q52" s="364" t="s">
        <v>1799</v>
      </c>
      <c r="R52" s="373">
        <v>42931</v>
      </c>
      <c r="S52" s="365">
        <v>43008</v>
      </c>
      <c r="T52" s="603" t="s">
        <v>7894</v>
      </c>
      <c r="U52" s="603" t="s">
        <v>7894</v>
      </c>
      <c r="V52" s="603" t="s">
        <v>7894</v>
      </c>
      <c r="W52" s="603" t="s">
        <v>7894</v>
      </c>
      <c r="X52" s="603" t="s">
        <v>7894</v>
      </c>
      <c r="Y52" s="603" t="s">
        <v>7894</v>
      </c>
      <c r="Z52" s="603" t="s">
        <v>4826</v>
      </c>
      <c r="AA52" s="603" t="s">
        <v>4827</v>
      </c>
      <c r="AB52" s="603" t="s">
        <v>4828</v>
      </c>
      <c r="AC52" s="603" t="s">
        <v>7894</v>
      </c>
      <c r="AD52" s="603" t="s">
        <v>7894</v>
      </c>
      <c r="AE52" s="603" t="s">
        <v>7894</v>
      </c>
      <c r="AF52" s="605" t="s">
        <v>7909</v>
      </c>
      <c r="AG52" s="605" t="s">
        <v>7952</v>
      </c>
      <c r="AH52" s="366" t="s">
        <v>685</v>
      </c>
      <c r="AI52" s="363">
        <f t="shared" si="5"/>
        <v>6</v>
      </c>
      <c r="AJ52" s="363">
        <v>12</v>
      </c>
      <c r="AK52" s="413" t="str">
        <f t="shared" si="6"/>
        <v>Other</v>
      </c>
      <c r="AL52" s="413" t="str">
        <f t="shared" si="7"/>
        <v>Caladenia 'other'</v>
      </c>
      <c r="AM52" s="486" t="s">
        <v>7607</v>
      </c>
      <c r="AS52" s="69">
        <f t="shared" si="8"/>
        <v>29</v>
      </c>
      <c r="AT52" s="69">
        <f t="shared" si="9"/>
        <v>39</v>
      </c>
      <c r="AU52" s="69">
        <f t="shared" si="10"/>
        <v>7</v>
      </c>
      <c r="AV52" s="69">
        <f t="shared" si="11"/>
        <v>9</v>
      </c>
      <c r="AW52" s="81"/>
      <c r="AX52" s="70" t="s">
        <v>1800</v>
      </c>
      <c r="AY52" s="364">
        <v>1582</v>
      </c>
      <c r="AZ52" s="264" t="s">
        <v>48</v>
      </c>
      <c r="BA52" s="238"/>
      <c r="BB52" s="237" t="str">
        <f t="shared" si="12"/>
        <v/>
      </c>
      <c r="BC52" s="270">
        <f t="shared" si="0"/>
        <v>505</v>
      </c>
      <c r="BD52" t="str">
        <f t="shared" si="13"/>
        <v>Caladenia crebra</v>
      </c>
      <c r="BE52" s="367" t="e">
        <f>COUNTIFS(#REF!,L52)</f>
        <v>#REF!</v>
      </c>
      <c r="BF52" s="374" t="str">
        <f t="shared" si="14"/>
        <v>y</v>
      </c>
      <c r="BG52" s="82"/>
      <c r="BH52" s="375"/>
      <c r="BI52" s="374"/>
      <c r="BJ52" s="403"/>
      <c r="CE52" t="str">
        <f t="shared" si="83"/>
        <v>Club-lipped Spider Orchid (Caladenia corynephora)</v>
      </c>
      <c r="CF52" s="388" t="str">
        <f t="shared" si="21"/>
        <v>Caladenia corynephora</v>
      </c>
      <c r="CG52" t="str">
        <f t="shared" si="29"/>
        <v/>
      </c>
      <c r="CH52" t="str">
        <f t="shared" si="30"/>
        <v/>
      </c>
      <c r="CI52" t="str">
        <f t="shared" si="31"/>
        <v/>
      </c>
      <c r="CJ52" t="str">
        <f t="shared" si="32"/>
        <v/>
      </c>
      <c r="CK52" s="359" t="str">
        <f t="shared" si="33"/>
        <v/>
      </c>
      <c r="CL52" t="str">
        <f t="shared" si="34"/>
        <v/>
      </c>
      <c r="CM52" t="str">
        <f t="shared" si="35"/>
        <v/>
      </c>
      <c r="CN52" t="str">
        <f t="shared" si="36"/>
        <v/>
      </c>
      <c r="CO52" s="359" t="str">
        <f t="shared" si="37"/>
        <v/>
      </c>
      <c r="CP52" t="str">
        <f t="shared" si="38"/>
        <v/>
      </c>
      <c r="CQ52" t="str">
        <f t="shared" si="39"/>
        <v/>
      </c>
      <c r="CR52" t="str">
        <f t="shared" si="40"/>
        <v/>
      </c>
      <c r="CS52" s="359" t="str">
        <f t="shared" si="41"/>
        <v/>
      </c>
      <c r="CT52" t="str">
        <f t="shared" si="42"/>
        <v/>
      </c>
      <c r="CU52" t="str">
        <f t="shared" si="43"/>
        <v/>
      </c>
      <c r="CV52" t="str">
        <f t="shared" si="44"/>
        <v/>
      </c>
      <c r="CW52" t="str">
        <f t="shared" si="45"/>
        <v/>
      </c>
      <c r="CX52" s="359" t="str">
        <f t="shared" si="46"/>
        <v/>
      </c>
      <c r="CY52" t="str">
        <f t="shared" si="47"/>
        <v/>
      </c>
      <c r="CZ52" t="str">
        <f t="shared" si="48"/>
        <v/>
      </c>
      <c r="DA52" t="str">
        <f t="shared" si="49"/>
        <v/>
      </c>
      <c r="DB52" s="359" t="str">
        <f t="shared" si="50"/>
        <v/>
      </c>
      <c r="DC52" t="str">
        <f t="shared" si="51"/>
        <v/>
      </c>
      <c r="DD52" t="str">
        <f t="shared" si="52"/>
        <v/>
      </c>
      <c r="DE52" t="str">
        <f t="shared" si="53"/>
        <v/>
      </c>
      <c r="DF52" s="359" t="str">
        <f t="shared" si="54"/>
        <v/>
      </c>
      <c r="DG52" t="str">
        <f t="shared" si="55"/>
        <v/>
      </c>
      <c r="DH52" t="str">
        <f t="shared" si="56"/>
        <v/>
      </c>
      <c r="DI52" t="str">
        <f t="shared" si="57"/>
        <v/>
      </c>
      <c r="DJ52" t="str">
        <f t="shared" si="58"/>
        <v/>
      </c>
      <c r="DK52" s="359" t="str">
        <f t="shared" si="59"/>
        <v/>
      </c>
      <c r="DL52" t="str">
        <f t="shared" si="60"/>
        <v/>
      </c>
      <c r="DM52" t="str">
        <f t="shared" si="61"/>
        <v/>
      </c>
      <c r="DN52" t="str">
        <f t="shared" si="62"/>
        <v/>
      </c>
      <c r="DO52" s="359" t="str">
        <f t="shared" si="63"/>
        <v/>
      </c>
      <c r="DP52" t="str">
        <f t="shared" si="64"/>
        <v/>
      </c>
      <c r="DQ52" t="str">
        <f t="shared" si="65"/>
        <v/>
      </c>
      <c r="DR52" t="str">
        <f t="shared" si="66"/>
        <v/>
      </c>
      <c r="DS52" s="359" t="str">
        <f t="shared" si="67"/>
        <v/>
      </c>
      <c r="DT52" t="str">
        <f t="shared" si="68"/>
        <v/>
      </c>
      <c r="DU52" t="str">
        <f t="shared" si="69"/>
        <v/>
      </c>
      <c r="DV52" t="str">
        <f t="shared" si="70"/>
        <v/>
      </c>
      <c r="DW52" t="str">
        <f t="shared" si="71"/>
        <v/>
      </c>
      <c r="DX52" s="359" t="str">
        <f t="shared" si="72"/>
        <v/>
      </c>
      <c r="DY52" t="str">
        <f t="shared" si="73"/>
        <v/>
      </c>
      <c r="DZ52" t="str">
        <f t="shared" si="74"/>
        <v/>
      </c>
      <c r="EA52" t="str">
        <f t="shared" si="75"/>
        <v/>
      </c>
      <c r="EB52" s="359" t="str">
        <f t="shared" si="76"/>
        <v/>
      </c>
      <c r="EC52" t="str">
        <f t="shared" si="77"/>
        <v/>
      </c>
      <c r="ED52" t="str">
        <f t="shared" si="78"/>
        <v/>
      </c>
      <c r="EE52" t="str">
        <f t="shared" si="79"/>
        <v/>
      </c>
      <c r="EF52" t="str">
        <f t="shared" si="80"/>
        <v/>
      </c>
      <c r="EG52" s="359" t="str">
        <f t="shared" si="81"/>
        <v/>
      </c>
      <c r="EH52" t="str">
        <f t="shared" si="82"/>
        <v>Caladenia corynephora</v>
      </c>
      <c r="EJ52" t="str">
        <f t="shared" si="17"/>
        <v>Caladenia crebra</v>
      </c>
      <c r="EK52" s="100">
        <f t="shared" si="84"/>
        <v>0</v>
      </c>
      <c r="EL52" s="3">
        <f t="shared" si="84"/>
        <v>0</v>
      </c>
      <c r="EM52" s="3">
        <f t="shared" si="84"/>
        <v>0</v>
      </c>
      <c r="EN52" s="3">
        <f t="shared" si="84"/>
        <v>0</v>
      </c>
      <c r="EO52" s="3">
        <f t="shared" si="84"/>
        <v>0</v>
      </c>
      <c r="EP52" s="3">
        <f t="shared" si="84"/>
        <v>0</v>
      </c>
      <c r="EQ52" s="3">
        <f t="shared" si="84"/>
        <v>1</v>
      </c>
      <c r="ER52" s="3">
        <f t="shared" si="84"/>
        <v>1</v>
      </c>
      <c r="ES52" s="3">
        <f t="shared" si="84"/>
        <v>1</v>
      </c>
      <c r="ET52" s="3">
        <f t="shared" si="84"/>
        <v>0</v>
      </c>
      <c r="EU52" s="3">
        <f t="shared" si="84"/>
        <v>0</v>
      </c>
      <c r="EV52" s="24">
        <f t="shared" si="84"/>
        <v>0</v>
      </c>
      <c r="EW52" s="245">
        <f t="shared" si="25"/>
        <v>3</v>
      </c>
      <c r="EX52" s="262" t="str">
        <f t="shared" si="19"/>
        <v/>
      </c>
    </row>
    <row r="53" spans="1:154" ht="16.149999999999999" customHeight="1" x14ac:dyDescent="0.25">
      <c r="A53" s="363"/>
      <c r="D53" s="363"/>
      <c r="E53" s="363"/>
      <c r="F53" s="363"/>
      <c r="G53" s="363"/>
      <c r="H53" s="363"/>
      <c r="I53" s="363"/>
      <c r="J53" s="68">
        <f t="shared" si="2"/>
        <v>506</v>
      </c>
      <c r="K53" s="371" t="str">
        <f t="shared" si="3"/>
        <v>Caladenia cristata</v>
      </c>
      <c r="L53" s="372">
        <v>506</v>
      </c>
      <c r="M53" s="371" t="s">
        <v>1526</v>
      </c>
      <c r="N53" s="76" t="s">
        <v>228</v>
      </c>
      <c r="O53" s="363" t="str">
        <f t="shared" si="4"/>
        <v>S</v>
      </c>
      <c r="P53" s="70" t="s">
        <v>1801</v>
      </c>
      <c r="Q53" s="405" t="s">
        <v>1802</v>
      </c>
      <c r="R53" s="365">
        <v>42948</v>
      </c>
      <c r="S53" s="365">
        <v>43008</v>
      </c>
      <c r="T53" s="603" t="s">
        <v>7894</v>
      </c>
      <c r="U53" s="603" t="s">
        <v>7894</v>
      </c>
      <c r="V53" s="603" t="s">
        <v>7894</v>
      </c>
      <c r="W53" s="603" t="s">
        <v>7894</v>
      </c>
      <c r="X53" s="603" t="s">
        <v>7894</v>
      </c>
      <c r="Y53" s="603" t="s">
        <v>7894</v>
      </c>
      <c r="Z53" s="603" t="s">
        <v>7894</v>
      </c>
      <c r="AA53" s="603" t="s">
        <v>4827</v>
      </c>
      <c r="AB53" s="603" t="s">
        <v>4828</v>
      </c>
      <c r="AC53" s="603" t="s">
        <v>7894</v>
      </c>
      <c r="AD53" s="603" t="s">
        <v>7894</v>
      </c>
      <c r="AE53" s="603" t="s">
        <v>7894</v>
      </c>
      <c r="AF53" s="605" t="s">
        <v>7903</v>
      </c>
      <c r="AG53" s="605" t="s">
        <v>7947</v>
      </c>
      <c r="AH53" s="69" t="s">
        <v>1593</v>
      </c>
      <c r="AI53" s="363">
        <f t="shared" si="5"/>
        <v>2</v>
      </c>
      <c r="AJ53" s="363">
        <v>13</v>
      </c>
      <c r="AK53" s="413" t="str">
        <f t="shared" si="6"/>
        <v>Small Spider Orchids</v>
      </c>
      <c r="AL53" s="413" t="str">
        <f t="shared" si="7"/>
        <v>Caladenia roei</v>
      </c>
      <c r="AM53" s="486" t="s">
        <v>7607</v>
      </c>
      <c r="AS53" s="69">
        <f t="shared" si="8"/>
        <v>32</v>
      </c>
      <c r="AT53" s="69">
        <f t="shared" si="9"/>
        <v>39</v>
      </c>
      <c r="AU53" s="69">
        <f t="shared" si="10"/>
        <v>8</v>
      </c>
      <c r="AV53" s="69">
        <f t="shared" si="11"/>
        <v>9</v>
      </c>
      <c r="AW53" s="81"/>
      <c r="AX53" s="70" t="s">
        <v>1803</v>
      </c>
      <c r="AY53" s="364">
        <v>1583</v>
      </c>
      <c r="AZ53" s="264" t="s">
        <v>48</v>
      </c>
      <c r="BA53" s="238"/>
      <c r="BB53" s="237" t="str">
        <f t="shared" si="12"/>
        <v/>
      </c>
      <c r="BC53" s="270">
        <f t="shared" si="0"/>
        <v>506</v>
      </c>
      <c r="BD53" t="str">
        <f t="shared" si="13"/>
        <v>Caladenia cristata</v>
      </c>
      <c r="BE53" s="367" t="e">
        <f>COUNTIFS(#REF!,L53)</f>
        <v>#REF!</v>
      </c>
      <c r="BF53" s="374" t="str">
        <f t="shared" si="14"/>
        <v>y</v>
      </c>
      <c r="BG53" s="82"/>
      <c r="BH53" s="375"/>
      <c r="BI53" s="374"/>
      <c r="BJ53" s="403"/>
      <c r="CE53" t="str">
        <f t="shared" si="83"/>
        <v>Arrowsmith Spider Orchid (Caladenia crebra)</v>
      </c>
      <c r="CF53" s="388" t="str">
        <f t="shared" si="21"/>
        <v>Caladenia crebra</v>
      </c>
      <c r="CG53" t="str">
        <f t="shared" si="29"/>
        <v/>
      </c>
      <c r="CH53" t="str">
        <f t="shared" si="30"/>
        <v/>
      </c>
      <c r="CI53" t="str">
        <f t="shared" si="31"/>
        <v/>
      </c>
      <c r="CJ53" t="str">
        <f t="shared" si="32"/>
        <v/>
      </c>
      <c r="CK53" s="359" t="str">
        <f t="shared" si="33"/>
        <v/>
      </c>
      <c r="CL53" t="str">
        <f t="shared" si="34"/>
        <v/>
      </c>
      <c r="CM53" t="str">
        <f t="shared" si="35"/>
        <v/>
      </c>
      <c r="CN53" t="str">
        <f t="shared" si="36"/>
        <v/>
      </c>
      <c r="CO53" s="359" t="str">
        <f t="shared" si="37"/>
        <v/>
      </c>
      <c r="CP53" t="str">
        <f t="shared" si="38"/>
        <v/>
      </c>
      <c r="CQ53" t="str">
        <f t="shared" si="39"/>
        <v/>
      </c>
      <c r="CR53" t="str">
        <f t="shared" si="40"/>
        <v/>
      </c>
      <c r="CS53" s="359" t="str">
        <f t="shared" si="41"/>
        <v/>
      </c>
      <c r="CT53" t="str">
        <f t="shared" si="42"/>
        <v/>
      </c>
      <c r="CU53" t="str">
        <f t="shared" si="43"/>
        <v/>
      </c>
      <c r="CV53" t="str">
        <f t="shared" si="44"/>
        <v/>
      </c>
      <c r="CW53" t="str">
        <f t="shared" si="45"/>
        <v/>
      </c>
      <c r="CX53" s="359" t="str">
        <f t="shared" si="46"/>
        <v/>
      </c>
      <c r="CY53" t="str">
        <f t="shared" si="47"/>
        <v/>
      </c>
      <c r="CZ53" t="str">
        <f t="shared" si="48"/>
        <v/>
      </c>
      <c r="DA53" t="str">
        <f t="shared" si="49"/>
        <v/>
      </c>
      <c r="DB53" s="359" t="str">
        <f t="shared" si="50"/>
        <v/>
      </c>
      <c r="DC53" t="str">
        <f t="shared" si="51"/>
        <v/>
      </c>
      <c r="DD53" t="str">
        <f t="shared" si="52"/>
        <v/>
      </c>
      <c r="DE53" t="str">
        <f t="shared" si="53"/>
        <v/>
      </c>
      <c r="DF53" s="359" t="str">
        <f t="shared" si="54"/>
        <v/>
      </c>
      <c r="DG53" t="str">
        <f t="shared" si="55"/>
        <v/>
      </c>
      <c r="DH53" t="str">
        <f t="shared" si="56"/>
        <v/>
      </c>
      <c r="DI53" t="str">
        <f t="shared" si="57"/>
        <v>X</v>
      </c>
      <c r="DJ53" t="str">
        <f t="shared" si="58"/>
        <v>X</v>
      </c>
      <c r="DK53" s="359" t="str">
        <f t="shared" si="59"/>
        <v>X</v>
      </c>
      <c r="DL53" t="str">
        <f t="shared" si="60"/>
        <v>X</v>
      </c>
      <c r="DM53" t="str">
        <f t="shared" si="61"/>
        <v>X</v>
      </c>
      <c r="DN53" t="str">
        <f t="shared" si="62"/>
        <v>X</v>
      </c>
      <c r="DO53" s="359" t="str">
        <f t="shared" si="63"/>
        <v>X</v>
      </c>
      <c r="DP53" t="str">
        <f t="shared" si="64"/>
        <v>X</v>
      </c>
      <c r="DQ53" t="str">
        <f t="shared" si="65"/>
        <v>X</v>
      </c>
      <c r="DR53" t="str">
        <f t="shared" si="66"/>
        <v>X</v>
      </c>
      <c r="DS53" s="359" t="str">
        <f t="shared" si="67"/>
        <v>X</v>
      </c>
      <c r="DT53" t="str">
        <f t="shared" si="68"/>
        <v/>
      </c>
      <c r="DU53" t="str">
        <f t="shared" si="69"/>
        <v/>
      </c>
      <c r="DV53" t="str">
        <f t="shared" si="70"/>
        <v/>
      </c>
      <c r="DW53" t="str">
        <f t="shared" si="71"/>
        <v/>
      </c>
      <c r="DX53" s="359" t="str">
        <f t="shared" si="72"/>
        <v/>
      </c>
      <c r="DY53" t="str">
        <f t="shared" si="73"/>
        <v/>
      </c>
      <c r="DZ53" t="str">
        <f t="shared" si="74"/>
        <v/>
      </c>
      <c r="EA53" t="str">
        <f t="shared" si="75"/>
        <v/>
      </c>
      <c r="EB53" s="359" t="str">
        <f t="shared" si="76"/>
        <v/>
      </c>
      <c r="EC53" t="str">
        <f t="shared" si="77"/>
        <v/>
      </c>
      <c r="ED53" t="str">
        <f t="shared" si="78"/>
        <v/>
      </c>
      <c r="EE53" t="str">
        <f t="shared" si="79"/>
        <v/>
      </c>
      <c r="EF53" t="str">
        <f t="shared" si="80"/>
        <v/>
      </c>
      <c r="EG53" s="359" t="str">
        <f t="shared" si="81"/>
        <v/>
      </c>
      <c r="EH53" t="str">
        <f t="shared" si="82"/>
        <v>Caladenia crebra</v>
      </c>
      <c r="EJ53" t="str">
        <f t="shared" si="17"/>
        <v>Caladenia cristata</v>
      </c>
      <c r="EK53" s="100">
        <f t="shared" si="84"/>
        <v>0</v>
      </c>
      <c r="EL53" s="3">
        <f t="shared" si="84"/>
        <v>0</v>
      </c>
      <c r="EM53" s="3">
        <f t="shared" si="84"/>
        <v>0</v>
      </c>
      <c r="EN53" s="3">
        <f t="shared" si="84"/>
        <v>0</v>
      </c>
      <c r="EO53" s="3">
        <f t="shared" si="84"/>
        <v>0</v>
      </c>
      <c r="EP53" s="3">
        <f t="shared" si="84"/>
        <v>0</v>
      </c>
      <c r="EQ53" s="3">
        <f t="shared" si="84"/>
        <v>0</v>
      </c>
      <c r="ER53" s="3">
        <f t="shared" si="84"/>
        <v>1</v>
      </c>
      <c r="ES53" s="3">
        <f t="shared" si="84"/>
        <v>1</v>
      </c>
      <c r="ET53" s="3">
        <f t="shared" si="84"/>
        <v>0</v>
      </c>
      <c r="EU53" s="3">
        <f t="shared" si="84"/>
        <v>0</v>
      </c>
      <c r="EV53" s="24">
        <f t="shared" si="84"/>
        <v>0</v>
      </c>
      <c r="EW53" s="245">
        <f t="shared" si="25"/>
        <v>2</v>
      </c>
      <c r="EX53" s="262" t="str">
        <f t="shared" si="19"/>
        <v/>
      </c>
    </row>
    <row r="54" spans="1:154" ht="16.149999999999999" customHeight="1" x14ac:dyDescent="0.25">
      <c r="A54" s="363"/>
      <c r="D54" s="363"/>
      <c r="E54" s="363"/>
      <c r="F54" s="363"/>
      <c r="G54" s="363"/>
      <c r="H54" s="363"/>
      <c r="I54" s="363"/>
      <c r="J54" s="68">
        <f t="shared" si="2"/>
        <v>507</v>
      </c>
      <c r="K54" s="371" t="str">
        <f t="shared" si="3"/>
        <v>Caladenia cruscula</v>
      </c>
      <c r="L54" s="372">
        <v>507</v>
      </c>
      <c r="M54" s="371" t="s">
        <v>1526</v>
      </c>
      <c r="N54" s="76" t="s">
        <v>266</v>
      </c>
      <c r="O54" s="363" t="str">
        <f t="shared" si="4"/>
        <v>S</v>
      </c>
      <c r="P54" s="70" t="s">
        <v>1804</v>
      </c>
      <c r="Q54" s="364" t="s">
        <v>1805</v>
      </c>
      <c r="R54" s="373">
        <v>42962</v>
      </c>
      <c r="S54" s="365">
        <v>43008</v>
      </c>
      <c r="T54" s="603" t="s">
        <v>7894</v>
      </c>
      <c r="U54" s="603" t="s">
        <v>7894</v>
      </c>
      <c r="V54" s="603" t="s">
        <v>7894</v>
      </c>
      <c r="W54" s="603" t="s">
        <v>7894</v>
      </c>
      <c r="X54" s="603" t="s">
        <v>7894</v>
      </c>
      <c r="Y54" s="603" t="s">
        <v>7894</v>
      </c>
      <c r="Z54" s="603" t="s">
        <v>7894</v>
      </c>
      <c r="AA54" s="603" t="s">
        <v>4827</v>
      </c>
      <c r="AB54" s="603" t="s">
        <v>4828</v>
      </c>
      <c r="AC54" s="603" t="s">
        <v>7894</v>
      </c>
      <c r="AD54" s="603" t="s">
        <v>7894</v>
      </c>
      <c r="AE54" s="603" t="s">
        <v>7894</v>
      </c>
      <c r="AF54" s="605" t="s">
        <v>7903</v>
      </c>
      <c r="AG54" s="605" t="s">
        <v>7947</v>
      </c>
      <c r="AH54" s="366" t="s">
        <v>685</v>
      </c>
      <c r="AI54" s="363">
        <f t="shared" si="5"/>
        <v>6</v>
      </c>
      <c r="AJ54" s="363">
        <v>9</v>
      </c>
      <c r="AK54" s="413" t="str">
        <f t="shared" si="6"/>
        <v>White Spider Orchids</v>
      </c>
      <c r="AL54" s="413" t="str">
        <f t="shared" si="7"/>
        <v>Caladenia longicauda</v>
      </c>
      <c r="AM54" s="486" t="s">
        <v>7607</v>
      </c>
      <c r="AS54" s="69">
        <f t="shared" si="8"/>
        <v>34</v>
      </c>
      <c r="AT54" s="69">
        <f t="shared" si="9"/>
        <v>39</v>
      </c>
      <c r="AU54" s="69">
        <f t="shared" si="10"/>
        <v>8</v>
      </c>
      <c r="AV54" s="69">
        <f t="shared" si="11"/>
        <v>9</v>
      </c>
      <c r="AW54" s="81"/>
      <c r="AX54" s="70" t="s">
        <v>1806</v>
      </c>
      <c r="AY54" s="364">
        <v>15342</v>
      </c>
      <c r="AZ54" s="264" t="s">
        <v>48</v>
      </c>
      <c r="BA54" s="238"/>
      <c r="BB54" s="237" t="str">
        <f t="shared" si="12"/>
        <v/>
      </c>
      <c r="BC54" s="270">
        <f t="shared" si="0"/>
        <v>507</v>
      </c>
      <c r="BD54" t="str">
        <f t="shared" si="13"/>
        <v>Caladenia cruscula</v>
      </c>
      <c r="BE54" s="367" t="e">
        <f>COUNTIFS(#REF!,L54)</f>
        <v>#REF!</v>
      </c>
      <c r="BF54" s="374" t="str">
        <f t="shared" si="14"/>
        <v>y</v>
      </c>
      <c r="BG54" s="82"/>
      <c r="BH54" s="375"/>
      <c r="BI54" s="374"/>
      <c r="BJ54" s="403"/>
      <c r="CE54" t="str">
        <f t="shared" si="83"/>
        <v>Crested Spider Orchid (Caladenia cristata)</v>
      </c>
      <c r="CF54" s="388" t="str">
        <f t="shared" si="21"/>
        <v>Caladenia cristata</v>
      </c>
      <c r="CG54" t="str">
        <f t="shared" si="29"/>
        <v/>
      </c>
      <c r="CH54" t="str">
        <f t="shared" si="30"/>
        <v/>
      </c>
      <c r="CI54" t="str">
        <f t="shared" si="31"/>
        <v/>
      </c>
      <c r="CJ54" t="str">
        <f t="shared" si="32"/>
        <v/>
      </c>
      <c r="CK54" s="359" t="str">
        <f t="shared" si="33"/>
        <v/>
      </c>
      <c r="CL54" t="str">
        <f t="shared" si="34"/>
        <v/>
      </c>
      <c r="CM54" t="str">
        <f t="shared" si="35"/>
        <v/>
      </c>
      <c r="CN54" t="str">
        <f t="shared" si="36"/>
        <v/>
      </c>
      <c r="CO54" s="359" t="str">
        <f t="shared" si="37"/>
        <v/>
      </c>
      <c r="CP54" t="str">
        <f t="shared" si="38"/>
        <v/>
      </c>
      <c r="CQ54" t="str">
        <f t="shared" si="39"/>
        <v/>
      </c>
      <c r="CR54" t="str">
        <f t="shared" si="40"/>
        <v/>
      </c>
      <c r="CS54" s="359" t="str">
        <f t="shared" si="41"/>
        <v/>
      </c>
      <c r="CT54" t="str">
        <f t="shared" si="42"/>
        <v/>
      </c>
      <c r="CU54" t="str">
        <f t="shared" si="43"/>
        <v/>
      </c>
      <c r="CV54" t="str">
        <f t="shared" si="44"/>
        <v/>
      </c>
      <c r="CW54" t="str">
        <f t="shared" si="45"/>
        <v/>
      </c>
      <c r="CX54" s="359" t="str">
        <f t="shared" si="46"/>
        <v/>
      </c>
      <c r="CY54" t="str">
        <f t="shared" si="47"/>
        <v/>
      </c>
      <c r="CZ54" t="str">
        <f t="shared" si="48"/>
        <v/>
      </c>
      <c r="DA54" t="str">
        <f t="shared" si="49"/>
        <v/>
      </c>
      <c r="DB54" s="359" t="str">
        <f t="shared" si="50"/>
        <v/>
      </c>
      <c r="DC54" t="str">
        <f t="shared" si="51"/>
        <v/>
      </c>
      <c r="DD54" t="str">
        <f t="shared" si="52"/>
        <v/>
      </c>
      <c r="DE54" t="str">
        <f t="shared" si="53"/>
        <v/>
      </c>
      <c r="DF54" s="359" t="str">
        <f t="shared" si="54"/>
        <v/>
      </c>
      <c r="DG54" t="str">
        <f t="shared" si="55"/>
        <v/>
      </c>
      <c r="DH54" t="str">
        <f t="shared" si="56"/>
        <v/>
      </c>
      <c r="DI54" t="str">
        <f t="shared" si="57"/>
        <v/>
      </c>
      <c r="DJ54" t="str">
        <f t="shared" si="58"/>
        <v/>
      </c>
      <c r="DK54" s="359" t="str">
        <f t="shared" si="59"/>
        <v/>
      </c>
      <c r="DL54" t="str">
        <f t="shared" si="60"/>
        <v>X</v>
      </c>
      <c r="DM54" t="str">
        <f t="shared" si="61"/>
        <v>X</v>
      </c>
      <c r="DN54" t="str">
        <f t="shared" si="62"/>
        <v>X</v>
      </c>
      <c r="DO54" s="359" t="str">
        <f t="shared" si="63"/>
        <v>X</v>
      </c>
      <c r="DP54" t="str">
        <f t="shared" si="64"/>
        <v>X</v>
      </c>
      <c r="DQ54" t="str">
        <f t="shared" si="65"/>
        <v>X</v>
      </c>
      <c r="DR54" t="str">
        <f t="shared" si="66"/>
        <v>X</v>
      </c>
      <c r="DS54" s="359" t="str">
        <f t="shared" si="67"/>
        <v>X</v>
      </c>
      <c r="DT54" t="str">
        <f t="shared" si="68"/>
        <v/>
      </c>
      <c r="DU54" t="str">
        <f t="shared" si="69"/>
        <v/>
      </c>
      <c r="DV54" t="str">
        <f t="shared" si="70"/>
        <v/>
      </c>
      <c r="DW54" t="str">
        <f t="shared" si="71"/>
        <v/>
      </c>
      <c r="DX54" s="359" t="str">
        <f t="shared" si="72"/>
        <v/>
      </c>
      <c r="DY54" t="str">
        <f t="shared" si="73"/>
        <v/>
      </c>
      <c r="DZ54" t="str">
        <f t="shared" si="74"/>
        <v/>
      </c>
      <c r="EA54" t="str">
        <f t="shared" si="75"/>
        <v/>
      </c>
      <c r="EB54" s="359" t="str">
        <f t="shared" si="76"/>
        <v/>
      </c>
      <c r="EC54" t="str">
        <f t="shared" si="77"/>
        <v/>
      </c>
      <c r="ED54" t="str">
        <f t="shared" si="78"/>
        <v/>
      </c>
      <c r="EE54" t="str">
        <f t="shared" si="79"/>
        <v/>
      </c>
      <c r="EF54" t="str">
        <f t="shared" si="80"/>
        <v/>
      </c>
      <c r="EG54" s="359" t="str">
        <f t="shared" si="81"/>
        <v/>
      </c>
      <c r="EH54" t="str">
        <f t="shared" si="82"/>
        <v>Caladenia cristata</v>
      </c>
      <c r="EJ54" t="str">
        <f t="shared" si="17"/>
        <v>Caladenia cruscula</v>
      </c>
      <c r="EK54" s="100">
        <f t="shared" si="84"/>
        <v>0</v>
      </c>
      <c r="EL54" s="3">
        <f t="shared" si="84"/>
        <v>0</v>
      </c>
      <c r="EM54" s="3">
        <f t="shared" si="84"/>
        <v>0</v>
      </c>
      <c r="EN54" s="3">
        <f t="shared" si="84"/>
        <v>0</v>
      </c>
      <c r="EO54" s="3">
        <f t="shared" si="84"/>
        <v>0</v>
      </c>
      <c r="EP54" s="3">
        <f t="shared" si="84"/>
        <v>0</v>
      </c>
      <c r="EQ54" s="3">
        <f t="shared" si="84"/>
        <v>0</v>
      </c>
      <c r="ER54" s="3">
        <f t="shared" si="84"/>
        <v>1</v>
      </c>
      <c r="ES54" s="3">
        <f t="shared" si="84"/>
        <v>1</v>
      </c>
      <c r="ET54" s="3">
        <f t="shared" si="84"/>
        <v>0</v>
      </c>
      <c r="EU54" s="3">
        <f t="shared" si="84"/>
        <v>0</v>
      </c>
      <c r="EV54" s="24">
        <f t="shared" si="84"/>
        <v>0</v>
      </c>
      <c r="EW54" s="245">
        <f t="shared" si="25"/>
        <v>2</v>
      </c>
      <c r="EX54" s="262" t="str">
        <f t="shared" si="19"/>
        <v/>
      </c>
    </row>
    <row r="55" spans="1:154" ht="16.149999999999999" customHeight="1" x14ac:dyDescent="0.25">
      <c r="A55" s="363"/>
      <c r="D55" s="363"/>
      <c r="E55" s="363"/>
      <c r="F55" s="371"/>
      <c r="G55" s="363"/>
      <c r="H55" s="363"/>
      <c r="I55" s="363"/>
      <c r="J55" s="68">
        <f t="shared" si="2"/>
        <v>508</v>
      </c>
      <c r="K55" s="371" t="str">
        <f t="shared" si="3"/>
        <v>Caladenia decora</v>
      </c>
      <c r="L55" s="372">
        <v>508</v>
      </c>
      <c r="M55" s="371" t="s">
        <v>1526</v>
      </c>
      <c r="N55" s="76" t="s">
        <v>235</v>
      </c>
      <c r="O55" s="363" t="str">
        <f t="shared" si="4"/>
        <v>S</v>
      </c>
      <c r="P55" s="70" t="s">
        <v>1807</v>
      </c>
      <c r="Q55" s="364" t="s">
        <v>1808</v>
      </c>
      <c r="R55" s="365">
        <v>42962</v>
      </c>
      <c r="S55" s="365">
        <v>43039</v>
      </c>
      <c r="T55" s="603" t="s">
        <v>7894</v>
      </c>
      <c r="U55" s="603" t="s">
        <v>7894</v>
      </c>
      <c r="V55" s="603" t="s">
        <v>7894</v>
      </c>
      <c r="W55" s="603" t="s">
        <v>7894</v>
      </c>
      <c r="X55" s="603" t="s">
        <v>7894</v>
      </c>
      <c r="Y55" s="603" t="s">
        <v>7894</v>
      </c>
      <c r="Z55" s="603" t="s">
        <v>7894</v>
      </c>
      <c r="AA55" s="603" t="s">
        <v>4827</v>
      </c>
      <c r="AB55" s="603" t="s">
        <v>4828</v>
      </c>
      <c r="AC55" s="603" t="s">
        <v>4829</v>
      </c>
      <c r="AD55" s="603" t="s">
        <v>7894</v>
      </c>
      <c r="AE55" s="603" t="s">
        <v>7894</v>
      </c>
      <c r="AF55" s="605" t="s">
        <v>7900</v>
      </c>
      <c r="AG55" s="605" t="s">
        <v>7944</v>
      </c>
      <c r="AH55" s="366" t="s">
        <v>685</v>
      </c>
      <c r="AI55" s="363">
        <f t="shared" si="5"/>
        <v>6</v>
      </c>
      <c r="AJ55" s="363">
        <v>7</v>
      </c>
      <c r="AK55" s="413" t="str">
        <f t="shared" si="6"/>
        <v>King Spider Orchids</v>
      </c>
      <c r="AL55" s="413" t="str">
        <f t="shared" si="7"/>
        <v>Caladenia huegelii</v>
      </c>
      <c r="AM55" s="486" t="s">
        <v>7607</v>
      </c>
      <c r="AS55" s="69">
        <f t="shared" si="8"/>
        <v>34</v>
      </c>
      <c r="AT55" s="69">
        <f t="shared" si="9"/>
        <v>44</v>
      </c>
      <c r="AU55" s="69">
        <f t="shared" si="10"/>
        <v>8</v>
      </c>
      <c r="AV55" s="69">
        <f t="shared" si="11"/>
        <v>10</v>
      </c>
      <c r="AW55" s="81"/>
      <c r="AX55" s="70" t="s">
        <v>1809</v>
      </c>
      <c r="AY55" s="364">
        <v>15343</v>
      </c>
      <c r="AZ55" s="264" t="s">
        <v>48</v>
      </c>
      <c r="BA55" s="238"/>
      <c r="BB55" s="237" t="str">
        <f t="shared" si="12"/>
        <v/>
      </c>
      <c r="BC55" s="270">
        <f t="shared" si="0"/>
        <v>508</v>
      </c>
      <c r="BD55" t="str">
        <f t="shared" si="13"/>
        <v>Caladenia decora</v>
      </c>
      <c r="BE55" s="367" t="e">
        <f>COUNTIFS(#REF!,L55)</f>
        <v>#REF!</v>
      </c>
      <c r="BF55" s="374" t="str">
        <f t="shared" si="14"/>
        <v>y</v>
      </c>
      <c r="BG55" s="82"/>
      <c r="BH55" s="375"/>
      <c r="BI55" s="374"/>
      <c r="BJ55" s="403"/>
      <c r="CE55" t="str">
        <f t="shared" si="83"/>
        <v>Reclining Spider Orchid (Caladenia cruscula)</v>
      </c>
      <c r="CF55" s="388" t="str">
        <f t="shared" si="21"/>
        <v>Caladenia cruscula</v>
      </c>
      <c r="CG55" t="str">
        <f t="shared" si="29"/>
        <v/>
      </c>
      <c r="CH55" t="str">
        <f t="shared" si="30"/>
        <v/>
      </c>
      <c r="CI55" t="str">
        <f t="shared" si="31"/>
        <v/>
      </c>
      <c r="CJ55" t="str">
        <f t="shared" si="32"/>
        <v/>
      </c>
      <c r="CK55" s="359" t="str">
        <f t="shared" si="33"/>
        <v/>
      </c>
      <c r="CL55" t="str">
        <f t="shared" si="34"/>
        <v/>
      </c>
      <c r="CM55" t="str">
        <f t="shared" si="35"/>
        <v/>
      </c>
      <c r="CN55" t="str">
        <f t="shared" si="36"/>
        <v/>
      </c>
      <c r="CO55" s="359" t="str">
        <f t="shared" si="37"/>
        <v/>
      </c>
      <c r="CP55" t="str">
        <f t="shared" si="38"/>
        <v/>
      </c>
      <c r="CQ55" t="str">
        <f t="shared" si="39"/>
        <v/>
      </c>
      <c r="CR55" t="str">
        <f t="shared" si="40"/>
        <v/>
      </c>
      <c r="CS55" s="359" t="str">
        <f t="shared" si="41"/>
        <v/>
      </c>
      <c r="CT55" t="str">
        <f t="shared" si="42"/>
        <v/>
      </c>
      <c r="CU55" t="str">
        <f t="shared" si="43"/>
        <v/>
      </c>
      <c r="CV55" t="str">
        <f t="shared" si="44"/>
        <v/>
      </c>
      <c r="CW55" t="str">
        <f t="shared" si="45"/>
        <v/>
      </c>
      <c r="CX55" s="359" t="str">
        <f t="shared" si="46"/>
        <v/>
      </c>
      <c r="CY55" t="str">
        <f t="shared" si="47"/>
        <v/>
      </c>
      <c r="CZ55" t="str">
        <f t="shared" si="48"/>
        <v/>
      </c>
      <c r="DA55" t="str">
        <f t="shared" si="49"/>
        <v/>
      </c>
      <c r="DB55" s="359" t="str">
        <f t="shared" si="50"/>
        <v/>
      </c>
      <c r="DC55" t="str">
        <f t="shared" si="51"/>
        <v/>
      </c>
      <c r="DD55" t="str">
        <f t="shared" si="52"/>
        <v/>
      </c>
      <c r="DE55" t="str">
        <f t="shared" si="53"/>
        <v/>
      </c>
      <c r="DF55" s="359" t="str">
        <f t="shared" si="54"/>
        <v/>
      </c>
      <c r="DG55" t="str">
        <f t="shared" si="55"/>
        <v/>
      </c>
      <c r="DH55" t="str">
        <f t="shared" si="56"/>
        <v/>
      </c>
      <c r="DI55" t="str">
        <f t="shared" si="57"/>
        <v/>
      </c>
      <c r="DJ55" t="str">
        <f t="shared" si="58"/>
        <v/>
      </c>
      <c r="DK55" s="359" t="str">
        <f t="shared" si="59"/>
        <v/>
      </c>
      <c r="DL55" t="str">
        <f t="shared" si="60"/>
        <v/>
      </c>
      <c r="DM55" t="str">
        <f t="shared" si="61"/>
        <v/>
      </c>
      <c r="DN55" t="str">
        <f t="shared" si="62"/>
        <v>X</v>
      </c>
      <c r="DO55" s="359" t="str">
        <f t="shared" si="63"/>
        <v>X</v>
      </c>
      <c r="DP55" t="str">
        <f t="shared" si="64"/>
        <v>X</v>
      </c>
      <c r="DQ55" t="str">
        <f t="shared" si="65"/>
        <v>X</v>
      </c>
      <c r="DR55" t="str">
        <f t="shared" si="66"/>
        <v>X</v>
      </c>
      <c r="DS55" s="359" t="str">
        <f t="shared" si="67"/>
        <v>X</v>
      </c>
      <c r="DT55" t="str">
        <f t="shared" si="68"/>
        <v/>
      </c>
      <c r="DU55" t="str">
        <f t="shared" si="69"/>
        <v/>
      </c>
      <c r="DV55" t="str">
        <f t="shared" si="70"/>
        <v/>
      </c>
      <c r="DW55" t="str">
        <f t="shared" si="71"/>
        <v/>
      </c>
      <c r="DX55" s="359" t="str">
        <f t="shared" si="72"/>
        <v/>
      </c>
      <c r="DY55" t="str">
        <f t="shared" si="73"/>
        <v/>
      </c>
      <c r="DZ55" t="str">
        <f t="shared" si="74"/>
        <v/>
      </c>
      <c r="EA55" t="str">
        <f t="shared" si="75"/>
        <v/>
      </c>
      <c r="EB55" s="359" t="str">
        <f t="shared" si="76"/>
        <v/>
      </c>
      <c r="EC55" t="str">
        <f t="shared" si="77"/>
        <v/>
      </c>
      <c r="ED55" t="str">
        <f t="shared" si="78"/>
        <v/>
      </c>
      <c r="EE55" t="str">
        <f t="shared" si="79"/>
        <v/>
      </c>
      <c r="EF55" t="str">
        <f t="shared" si="80"/>
        <v/>
      </c>
      <c r="EG55" s="359" t="str">
        <f t="shared" si="81"/>
        <v/>
      </c>
      <c r="EH55" t="str">
        <f t="shared" si="82"/>
        <v>Caladenia cruscula</v>
      </c>
      <c r="EJ55" t="str">
        <f t="shared" si="17"/>
        <v>Caladenia decora</v>
      </c>
      <c r="EK55" s="100">
        <f t="shared" ref="EK55:EV76" si="85">IF($AV55&gt;=$AU55,IF(AND(EK$2&gt;=$AU55,EK$2&lt;=$AV55),1,0),IF(OR(EK$2&gt;=$AU55,EK$2&lt;=$AV55),1,0))</f>
        <v>0</v>
      </c>
      <c r="EL55" s="3">
        <f t="shared" si="85"/>
        <v>0</v>
      </c>
      <c r="EM55" s="3">
        <f t="shared" si="85"/>
        <v>0</v>
      </c>
      <c r="EN55" s="3">
        <f t="shared" si="85"/>
        <v>0</v>
      </c>
      <c r="EO55" s="3">
        <f t="shared" si="85"/>
        <v>0</v>
      </c>
      <c r="EP55" s="3">
        <f t="shared" si="85"/>
        <v>0</v>
      </c>
      <c r="EQ55" s="3">
        <f t="shared" si="85"/>
        <v>0</v>
      </c>
      <c r="ER55" s="3">
        <f t="shared" si="85"/>
        <v>1</v>
      </c>
      <c r="ES55" s="3">
        <f t="shared" si="85"/>
        <v>1</v>
      </c>
      <c r="ET55" s="3">
        <f t="shared" si="85"/>
        <v>1</v>
      </c>
      <c r="EU55" s="3">
        <f t="shared" si="85"/>
        <v>0</v>
      </c>
      <c r="EV55" s="24">
        <f t="shared" si="85"/>
        <v>0</v>
      </c>
      <c r="EW55" s="245">
        <f t="shared" si="25"/>
        <v>3</v>
      </c>
      <c r="EX55" s="262" t="str">
        <f t="shared" si="19"/>
        <v/>
      </c>
    </row>
    <row r="56" spans="1:154" ht="16.149999999999999" customHeight="1" thickBot="1" x14ac:dyDescent="0.3">
      <c r="A56" s="363"/>
      <c r="D56" s="363"/>
      <c r="E56" s="363"/>
      <c r="F56" s="363"/>
      <c r="G56" s="363"/>
      <c r="H56" s="363"/>
      <c r="I56" s="363"/>
      <c r="J56" s="68">
        <f t="shared" si="2"/>
        <v>423</v>
      </c>
      <c r="K56" s="371" t="str">
        <f t="shared" si="3"/>
        <v>Caladenia denticulata</v>
      </c>
      <c r="L56" s="372">
        <v>423</v>
      </c>
      <c r="M56" s="371" t="s">
        <v>1526</v>
      </c>
      <c r="N56" s="76" t="s">
        <v>1390</v>
      </c>
      <c r="O56" s="363" t="str">
        <f t="shared" si="4"/>
        <v>S</v>
      </c>
      <c r="P56" s="144" t="s">
        <v>1606</v>
      </c>
      <c r="Q56" s="364" t="s">
        <v>1055</v>
      </c>
      <c r="R56" s="365"/>
      <c r="S56" s="365"/>
      <c r="T56" s="603" t="s">
        <v>7894</v>
      </c>
      <c r="U56" s="603" t="s">
        <v>7894</v>
      </c>
      <c r="V56" s="603" t="s">
        <v>7894</v>
      </c>
      <c r="W56" s="603" t="s">
        <v>7894</v>
      </c>
      <c r="X56" s="603" t="s">
        <v>7894</v>
      </c>
      <c r="Y56" s="603" t="s">
        <v>7894</v>
      </c>
      <c r="Z56" s="603" t="s">
        <v>7894</v>
      </c>
      <c r="AA56" s="603" t="s">
        <v>7894</v>
      </c>
      <c r="AB56" s="603" t="s">
        <v>7894</v>
      </c>
      <c r="AC56" s="603" t="s">
        <v>7894</v>
      </c>
      <c r="AD56" s="603" t="s">
        <v>7894</v>
      </c>
      <c r="AE56" s="603" t="s">
        <v>7894</v>
      </c>
      <c r="AF56" s="605" t="s">
        <v>48</v>
      </c>
      <c r="AG56" s="605" t="s">
        <v>48</v>
      </c>
      <c r="AH56" s="366" t="s">
        <v>685</v>
      </c>
      <c r="AI56" s="363">
        <f t="shared" si="5"/>
        <v>6</v>
      </c>
      <c r="AJ56" s="363">
        <v>0</v>
      </c>
      <c r="AK56" s="413" t="str">
        <f t="shared" si="6"/>
        <v>None</v>
      </c>
      <c r="AL56" s="413" t="str">
        <f t="shared" si="7"/>
        <v>None</v>
      </c>
      <c r="AM56" s="486" t="s">
        <v>7611</v>
      </c>
      <c r="AS56" s="69">
        <f t="shared" si="8"/>
        <v>1</v>
      </c>
      <c r="AT56" s="69">
        <f t="shared" si="9"/>
        <v>0</v>
      </c>
      <c r="AU56" s="69">
        <f t="shared" si="10"/>
        <v>1</v>
      </c>
      <c r="AV56" s="69">
        <f t="shared" si="11"/>
        <v>1</v>
      </c>
      <c r="AW56" s="81"/>
      <c r="AX56" s="70"/>
      <c r="AY56" s="364">
        <v>11136</v>
      </c>
      <c r="AZ56" s="264" t="s">
        <v>48</v>
      </c>
      <c r="BA56" s="238"/>
      <c r="BB56" s="237" t="str">
        <f t="shared" si="12"/>
        <v/>
      </c>
      <c r="BC56" s="270">
        <f t="shared" si="0"/>
        <v>423</v>
      </c>
      <c r="BD56" t="str">
        <f t="shared" si="13"/>
        <v>Caladenia denticulata</v>
      </c>
      <c r="BE56" s="367" t="e">
        <f>COUNTIFS(#REF!,L56)</f>
        <v>#REF!</v>
      </c>
      <c r="BF56" s="374" t="str">
        <f t="shared" si="14"/>
        <v>n</v>
      </c>
      <c r="BG56" s="82"/>
      <c r="BH56" s="375"/>
      <c r="BI56" s="374"/>
      <c r="BJ56" s="403"/>
      <c r="CE56" t="str">
        <f t="shared" si="83"/>
        <v>Esperance King Spider Orchid (Caladenia decora)</v>
      </c>
      <c r="CF56" s="388" t="str">
        <f t="shared" si="21"/>
        <v>Caladenia decora</v>
      </c>
      <c r="CG56" t="str">
        <f t="shared" si="29"/>
        <v/>
      </c>
      <c r="CH56" t="str">
        <f t="shared" si="30"/>
        <v/>
      </c>
      <c r="CI56" t="str">
        <f t="shared" si="31"/>
        <v/>
      </c>
      <c r="CJ56" t="str">
        <f t="shared" si="32"/>
        <v/>
      </c>
      <c r="CK56" s="359" t="str">
        <f t="shared" si="33"/>
        <v/>
      </c>
      <c r="CL56" t="str">
        <f t="shared" si="34"/>
        <v/>
      </c>
      <c r="CM56" t="str">
        <f t="shared" si="35"/>
        <v/>
      </c>
      <c r="CN56" t="str">
        <f t="shared" si="36"/>
        <v/>
      </c>
      <c r="CO56" s="359" t="str">
        <f t="shared" si="37"/>
        <v/>
      </c>
      <c r="CP56" t="str">
        <f t="shared" si="38"/>
        <v/>
      </c>
      <c r="CQ56" t="str">
        <f t="shared" si="39"/>
        <v/>
      </c>
      <c r="CR56" t="str">
        <f t="shared" si="40"/>
        <v/>
      </c>
      <c r="CS56" s="359" t="str">
        <f t="shared" si="41"/>
        <v/>
      </c>
      <c r="CT56" t="str">
        <f t="shared" si="42"/>
        <v/>
      </c>
      <c r="CU56" t="str">
        <f t="shared" si="43"/>
        <v/>
      </c>
      <c r="CV56" t="str">
        <f t="shared" si="44"/>
        <v/>
      </c>
      <c r="CW56" t="str">
        <f t="shared" si="45"/>
        <v/>
      </c>
      <c r="CX56" s="359" t="str">
        <f t="shared" si="46"/>
        <v/>
      </c>
      <c r="CY56" t="str">
        <f t="shared" si="47"/>
        <v/>
      </c>
      <c r="CZ56" t="str">
        <f t="shared" si="48"/>
        <v/>
      </c>
      <c r="DA56" t="str">
        <f t="shared" si="49"/>
        <v/>
      </c>
      <c r="DB56" s="359" t="str">
        <f t="shared" si="50"/>
        <v/>
      </c>
      <c r="DC56" t="str">
        <f t="shared" si="51"/>
        <v/>
      </c>
      <c r="DD56" t="str">
        <f t="shared" si="52"/>
        <v/>
      </c>
      <c r="DE56" t="str">
        <f t="shared" si="53"/>
        <v/>
      </c>
      <c r="DF56" s="359" t="str">
        <f t="shared" si="54"/>
        <v/>
      </c>
      <c r="DG56" t="str">
        <f t="shared" si="55"/>
        <v/>
      </c>
      <c r="DH56" t="str">
        <f t="shared" si="56"/>
        <v/>
      </c>
      <c r="DI56" t="str">
        <f t="shared" si="57"/>
        <v/>
      </c>
      <c r="DJ56" t="str">
        <f t="shared" si="58"/>
        <v/>
      </c>
      <c r="DK56" s="359" t="str">
        <f t="shared" si="59"/>
        <v/>
      </c>
      <c r="DL56" t="str">
        <f t="shared" si="60"/>
        <v/>
      </c>
      <c r="DM56" t="str">
        <f t="shared" si="61"/>
        <v/>
      </c>
      <c r="DN56" t="str">
        <f t="shared" si="62"/>
        <v>X</v>
      </c>
      <c r="DO56" s="359" t="str">
        <f t="shared" si="63"/>
        <v>X</v>
      </c>
      <c r="DP56" t="str">
        <f t="shared" si="64"/>
        <v>X</v>
      </c>
      <c r="DQ56" t="str">
        <f t="shared" si="65"/>
        <v>X</v>
      </c>
      <c r="DR56" t="str">
        <f t="shared" si="66"/>
        <v>X</v>
      </c>
      <c r="DS56" s="359" t="str">
        <f t="shared" si="67"/>
        <v>X</v>
      </c>
      <c r="DT56" t="str">
        <f t="shared" si="68"/>
        <v>X</v>
      </c>
      <c r="DU56" t="str">
        <f t="shared" si="69"/>
        <v>X</v>
      </c>
      <c r="DV56" t="str">
        <f t="shared" si="70"/>
        <v>X</v>
      </c>
      <c r="DW56" t="str">
        <f t="shared" si="71"/>
        <v>X</v>
      </c>
      <c r="DX56" s="359" t="str">
        <f t="shared" si="72"/>
        <v>X</v>
      </c>
      <c r="DY56" t="str">
        <f t="shared" si="73"/>
        <v/>
      </c>
      <c r="DZ56" t="str">
        <f t="shared" si="74"/>
        <v/>
      </c>
      <c r="EA56" t="str">
        <f t="shared" si="75"/>
        <v/>
      </c>
      <c r="EB56" s="359" t="str">
        <f t="shared" si="76"/>
        <v/>
      </c>
      <c r="EC56" t="str">
        <f t="shared" si="77"/>
        <v/>
      </c>
      <c r="ED56" t="str">
        <f t="shared" si="78"/>
        <v/>
      </c>
      <c r="EE56" t="str">
        <f t="shared" si="79"/>
        <v/>
      </c>
      <c r="EF56" t="str">
        <f t="shared" si="80"/>
        <v/>
      </c>
      <c r="EG56" s="359" t="str">
        <f t="shared" si="81"/>
        <v/>
      </c>
      <c r="EH56" t="str">
        <f t="shared" si="82"/>
        <v>Caladenia decora</v>
      </c>
      <c r="EJ56" t="str">
        <f t="shared" si="17"/>
        <v>Caladenia denticulata</v>
      </c>
      <c r="EK56" s="100">
        <f t="shared" si="85"/>
        <v>1</v>
      </c>
      <c r="EL56" s="3">
        <f t="shared" si="85"/>
        <v>0</v>
      </c>
      <c r="EM56" s="3">
        <f t="shared" si="85"/>
        <v>0</v>
      </c>
      <c r="EN56" s="3">
        <f t="shared" si="85"/>
        <v>0</v>
      </c>
      <c r="EO56" s="3">
        <f t="shared" si="85"/>
        <v>0</v>
      </c>
      <c r="EP56" s="3">
        <f t="shared" si="85"/>
        <v>0</v>
      </c>
      <c r="EQ56" s="3">
        <f t="shared" si="85"/>
        <v>0</v>
      </c>
      <c r="ER56" s="3">
        <f t="shared" si="85"/>
        <v>0</v>
      </c>
      <c r="ES56" s="3">
        <f t="shared" si="85"/>
        <v>0</v>
      </c>
      <c r="ET56" s="3">
        <f t="shared" si="85"/>
        <v>0</v>
      </c>
      <c r="EU56" s="3">
        <f t="shared" si="85"/>
        <v>0</v>
      </c>
      <c r="EV56" s="24">
        <f t="shared" si="85"/>
        <v>0</v>
      </c>
      <c r="EW56" s="245">
        <f t="shared" si="25"/>
        <v>1</v>
      </c>
      <c r="EX56" s="262" t="str">
        <f t="shared" si="19"/>
        <v/>
      </c>
    </row>
    <row r="57" spans="1:154" ht="16.149999999999999" customHeight="1" thickBot="1" x14ac:dyDescent="0.3">
      <c r="A57" s="553" t="s">
        <v>7753</v>
      </c>
      <c r="B57" s="554"/>
      <c r="D57" s="363"/>
      <c r="E57" s="363"/>
      <c r="F57" s="363"/>
      <c r="G57" s="363"/>
      <c r="H57" s="363"/>
      <c r="I57" s="363"/>
      <c r="J57" s="68">
        <f t="shared" si="2"/>
        <v>1140</v>
      </c>
      <c r="K57" s="371" t="str">
        <f t="shared" si="3"/>
        <v>Caladenia denticulata subsp. albicans</v>
      </c>
      <c r="L57" s="372">
        <v>1140</v>
      </c>
      <c r="M57" s="371" t="s">
        <v>1526</v>
      </c>
      <c r="N57" s="76" t="s">
        <v>987</v>
      </c>
      <c r="O57" s="363" t="str">
        <f t="shared" si="4"/>
        <v>S</v>
      </c>
      <c r="P57" s="70" t="s">
        <v>1810</v>
      </c>
      <c r="Q57" s="405" t="s">
        <v>1811</v>
      </c>
      <c r="R57" s="365">
        <v>42948</v>
      </c>
      <c r="S57" s="365">
        <v>43009</v>
      </c>
      <c r="T57" s="603" t="s">
        <v>7894</v>
      </c>
      <c r="U57" s="603" t="s">
        <v>7894</v>
      </c>
      <c r="V57" s="603" t="s">
        <v>7894</v>
      </c>
      <c r="W57" s="603" t="s">
        <v>7894</v>
      </c>
      <c r="X57" s="603" t="s">
        <v>7894</v>
      </c>
      <c r="Y57" s="603" t="s">
        <v>7894</v>
      </c>
      <c r="Z57" s="603" t="s">
        <v>7894</v>
      </c>
      <c r="AA57" s="603" t="s">
        <v>4827</v>
      </c>
      <c r="AB57" s="603" t="s">
        <v>4828</v>
      </c>
      <c r="AC57" s="603" t="s">
        <v>7894</v>
      </c>
      <c r="AD57" s="603" t="s">
        <v>7894</v>
      </c>
      <c r="AE57" s="603" t="s">
        <v>7894</v>
      </c>
      <c r="AF57" s="605" t="s">
        <v>7903</v>
      </c>
      <c r="AG57" s="605" t="s">
        <v>7947</v>
      </c>
      <c r="AH57" s="69" t="s">
        <v>1593</v>
      </c>
      <c r="AI57" s="363">
        <f t="shared" si="5"/>
        <v>2</v>
      </c>
      <c r="AJ57" s="363">
        <v>4</v>
      </c>
      <c r="AK57" s="413" t="str">
        <f t="shared" si="6"/>
        <v>Wispy Spider Orchids</v>
      </c>
      <c r="AL57" s="413" t="str">
        <f t="shared" si="7"/>
        <v>Caladenia filamentosa</v>
      </c>
      <c r="AM57" s="486" t="s">
        <v>45</v>
      </c>
      <c r="AN57" s="70" t="s">
        <v>7706</v>
      </c>
      <c r="AS57" s="69">
        <f t="shared" si="8"/>
        <v>32</v>
      </c>
      <c r="AT57" s="69">
        <f t="shared" si="9"/>
        <v>40</v>
      </c>
      <c r="AU57" s="69">
        <f t="shared" si="10"/>
        <v>8</v>
      </c>
      <c r="AV57" s="69">
        <f t="shared" si="11"/>
        <v>10</v>
      </c>
      <c r="AW57" s="81"/>
      <c r="AX57" s="70" t="s">
        <v>1812</v>
      </c>
      <c r="AY57" s="364">
        <v>44909</v>
      </c>
      <c r="AZ57" s="264" t="s">
        <v>48</v>
      </c>
      <c r="BA57" s="238"/>
      <c r="BB57" s="237">
        <f t="shared" si="12"/>
        <v>23</v>
      </c>
      <c r="BC57" s="270">
        <f t="shared" si="0"/>
        <v>1140</v>
      </c>
      <c r="BD57" t="str">
        <f t="shared" si="13"/>
        <v>Caladenia denticulata subsp. albicans</v>
      </c>
      <c r="BE57" s="367" t="e">
        <f>COUNTIFS(#REF!,L57)</f>
        <v>#REF!</v>
      </c>
      <c r="BF57" s="374" t="str">
        <f t="shared" si="14"/>
        <v>y</v>
      </c>
      <c r="BG57" s="82"/>
      <c r="BH57" s="375"/>
      <c r="BI57" s="374"/>
      <c r="BJ57" s="403"/>
      <c r="CE57" t="str">
        <f t="shared" si="83"/>
        <v>_See subspecies (Caladenia denticulata)</v>
      </c>
      <c r="CF57" s="388" t="str">
        <f t="shared" si="21"/>
        <v>Caladenia denticulata</v>
      </c>
      <c r="CG57" t="str">
        <f t="shared" si="29"/>
        <v/>
      </c>
      <c r="CH57" t="str">
        <f t="shared" si="30"/>
        <v/>
      </c>
      <c r="CI57" t="str">
        <f t="shared" si="31"/>
        <v/>
      </c>
      <c r="CJ57" t="str">
        <f t="shared" si="32"/>
        <v/>
      </c>
      <c r="CK57" s="359" t="str">
        <f t="shared" si="33"/>
        <v/>
      </c>
      <c r="CL57" t="str">
        <f t="shared" si="34"/>
        <v/>
      </c>
      <c r="CM57" t="str">
        <f t="shared" si="35"/>
        <v/>
      </c>
      <c r="CN57" t="str">
        <f t="shared" si="36"/>
        <v/>
      </c>
      <c r="CO57" s="359" t="str">
        <f t="shared" si="37"/>
        <v/>
      </c>
      <c r="CP57" t="str">
        <f t="shared" si="38"/>
        <v/>
      </c>
      <c r="CQ57" t="str">
        <f t="shared" si="39"/>
        <v/>
      </c>
      <c r="CR57" t="str">
        <f t="shared" si="40"/>
        <v/>
      </c>
      <c r="CS57" s="359" t="str">
        <f t="shared" si="41"/>
        <v/>
      </c>
      <c r="CT57" t="str">
        <f t="shared" si="42"/>
        <v/>
      </c>
      <c r="CU57" t="str">
        <f t="shared" si="43"/>
        <v/>
      </c>
      <c r="CV57" t="str">
        <f t="shared" si="44"/>
        <v/>
      </c>
      <c r="CW57" t="str">
        <f t="shared" si="45"/>
        <v/>
      </c>
      <c r="CX57" s="359" t="str">
        <f t="shared" si="46"/>
        <v/>
      </c>
      <c r="CY57" t="str">
        <f t="shared" si="47"/>
        <v/>
      </c>
      <c r="CZ57" t="str">
        <f t="shared" si="48"/>
        <v/>
      </c>
      <c r="DA57" t="str">
        <f t="shared" si="49"/>
        <v/>
      </c>
      <c r="DB57" s="359" t="str">
        <f t="shared" si="50"/>
        <v/>
      </c>
      <c r="DC57" t="str">
        <f t="shared" si="51"/>
        <v/>
      </c>
      <c r="DD57" t="str">
        <f t="shared" si="52"/>
        <v/>
      </c>
      <c r="DE57" t="str">
        <f t="shared" si="53"/>
        <v/>
      </c>
      <c r="DF57" s="359" t="str">
        <f t="shared" si="54"/>
        <v/>
      </c>
      <c r="DG57" t="str">
        <f t="shared" si="55"/>
        <v/>
      </c>
      <c r="DH57" t="str">
        <f t="shared" si="56"/>
        <v/>
      </c>
      <c r="DI57" t="str">
        <f t="shared" si="57"/>
        <v/>
      </c>
      <c r="DJ57" t="str">
        <f t="shared" si="58"/>
        <v/>
      </c>
      <c r="DK57" s="359" t="str">
        <f t="shared" si="59"/>
        <v/>
      </c>
      <c r="DL57" t="str">
        <f t="shared" si="60"/>
        <v/>
      </c>
      <c r="DM57" t="str">
        <f t="shared" si="61"/>
        <v/>
      </c>
      <c r="DN57" t="str">
        <f t="shared" si="62"/>
        <v/>
      </c>
      <c r="DO57" s="359" t="str">
        <f t="shared" si="63"/>
        <v/>
      </c>
      <c r="DP57" t="str">
        <f t="shared" si="64"/>
        <v/>
      </c>
      <c r="DQ57" t="str">
        <f t="shared" si="65"/>
        <v/>
      </c>
      <c r="DR57" t="str">
        <f t="shared" si="66"/>
        <v/>
      </c>
      <c r="DS57" s="359" t="str">
        <f t="shared" si="67"/>
        <v/>
      </c>
      <c r="DT57" t="str">
        <f t="shared" si="68"/>
        <v/>
      </c>
      <c r="DU57" t="str">
        <f t="shared" si="69"/>
        <v/>
      </c>
      <c r="DV57" t="str">
        <f t="shared" si="70"/>
        <v/>
      </c>
      <c r="DW57" t="str">
        <f t="shared" si="71"/>
        <v/>
      </c>
      <c r="DX57" s="359" t="str">
        <f t="shared" si="72"/>
        <v/>
      </c>
      <c r="DY57" t="str">
        <f t="shared" si="73"/>
        <v/>
      </c>
      <c r="DZ57" t="str">
        <f t="shared" si="74"/>
        <v/>
      </c>
      <c r="EA57" t="str">
        <f t="shared" si="75"/>
        <v/>
      </c>
      <c r="EB57" s="359" t="str">
        <f t="shared" si="76"/>
        <v/>
      </c>
      <c r="EC57" t="str">
        <f t="shared" si="77"/>
        <v/>
      </c>
      <c r="ED57" t="str">
        <f t="shared" si="78"/>
        <v/>
      </c>
      <c r="EE57" t="str">
        <f t="shared" si="79"/>
        <v/>
      </c>
      <c r="EF57" t="str">
        <f t="shared" si="80"/>
        <v/>
      </c>
      <c r="EG57" s="359" t="str">
        <f t="shared" si="81"/>
        <v/>
      </c>
      <c r="EH57" t="str">
        <f t="shared" si="82"/>
        <v>Caladenia denticulata</v>
      </c>
      <c r="EJ57" t="str">
        <f t="shared" si="17"/>
        <v>Caladenia denticulata subsp. albicans</v>
      </c>
      <c r="EK57" s="100">
        <f t="shared" si="85"/>
        <v>0</v>
      </c>
      <c r="EL57" s="3">
        <f t="shared" si="85"/>
        <v>0</v>
      </c>
      <c r="EM57" s="3">
        <f t="shared" si="85"/>
        <v>0</v>
      </c>
      <c r="EN57" s="3">
        <f t="shared" si="85"/>
        <v>0</v>
      </c>
      <c r="EO57" s="3">
        <f t="shared" si="85"/>
        <v>0</v>
      </c>
      <c r="EP57" s="3">
        <f t="shared" si="85"/>
        <v>0</v>
      </c>
      <c r="EQ57" s="3">
        <f t="shared" si="85"/>
        <v>0</v>
      </c>
      <c r="ER57" s="3">
        <f t="shared" si="85"/>
        <v>1</v>
      </c>
      <c r="ES57" s="3">
        <f t="shared" si="85"/>
        <v>1</v>
      </c>
      <c r="ET57" s="3">
        <f t="shared" si="85"/>
        <v>1</v>
      </c>
      <c r="EU57" s="3">
        <f t="shared" si="85"/>
        <v>0</v>
      </c>
      <c r="EV57" s="24">
        <f t="shared" si="85"/>
        <v>0</v>
      </c>
      <c r="EW57" s="245">
        <f t="shared" si="25"/>
        <v>3</v>
      </c>
      <c r="EX57" s="262" t="str">
        <f t="shared" si="19"/>
        <v/>
      </c>
    </row>
    <row r="58" spans="1:154" ht="16.149999999999999" customHeight="1" x14ac:dyDescent="0.25">
      <c r="A58" s="360">
        <v>1</v>
      </c>
      <c r="B58" t="str">
        <f t="shared" ref="B58:B89" si="86">IFERROR(VLOOKUP(A58,$A$3:$B$55,2,FALSE), "Free#")</f>
        <v>Rhizanthella</v>
      </c>
      <c r="D58" s="363"/>
      <c r="E58" s="363"/>
      <c r="F58" s="363"/>
      <c r="G58" s="363"/>
      <c r="H58" s="363"/>
      <c r="I58" s="363"/>
      <c r="J58" s="68">
        <f t="shared" si="2"/>
        <v>509</v>
      </c>
      <c r="K58" s="371" t="str">
        <f t="shared" si="3"/>
        <v>Caladenia denticulata subsp. denticulata</v>
      </c>
      <c r="L58" s="372">
        <v>509</v>
      </c>
      <c r="M58" s="371" t="s">
        <v>1526</v>
      </c>
      <c r="N58" s="76" t="s">
        <v>73</v>
      </c>
      <c r="O58" s="363" t="str">
        <f t="shared" si="4"/>
        <v>S</v>
      </c>
      <c r="P58" s="70" t="s">
        <v>1813</v>
      </c>
      <c r="Q58" s="364" t="s">
        <v>1814</v>
      </c>
      <c r="R58" s="365">
        <v>42948</v>
      </c>
      <c r="S58" s="365">
        <v>43009</v>
      </c>
      <c r="T58" s="603" t="s">
        <v>7894</v>
      </c>
      <c r="U58" s="603" t="s">
        <v>7894</v>
      </c>
      <c r="V58" s="603" t="s">
        <v>7894</v>
      </c>
      <c r="W58" s="603" t="s">
        <v>7894</v>
      </c>
      <c r="X58" s="603" t="s">
        <v>7894</v>
      </c>
      <c r="Y58" s="603" t="s">
        <v>7894</v>
      </c>
      <c r="Z58" s="603" t="s">
        <v>7894</v>
      </c>
      <c r="AA58" s="603" t="s">
        <v>4827</v>
      </c>
      <c r="AB58" s="603" t="s">
        <v>4828</v>
      </c>
      <c r="AC58" s="603" t="s">
        <v>4829</v>
      </c>
      <c r="AD58" s="603" t="s">
        <v>7894</v>
      </c>
      <c r="AE58" s="603" t="s">
        <v>7894</v>
      </c>
      <c r="AF58" s="605" t="s">
        <v>7900</v>
      </c>
      <c r="AG58" s="605" t="s">
        <v>7944</v>
      </c>
      <c r="AH58" s="366" t="s">
        <v>685</v>
      </c>
      <c r="AI58" s="363">
        <f t="shared" si="5"/>
        <v>6</v>
      </c>
      <c r="AJ58" s="363">
        <v>4</v>
      </c>
      <c r="AK58" s="413" t="str">
        <f t="shared" si="6"/>
        <v>Wispy Spider Orchids</v>
      </c>
      <c r="AL58" s="413" t="str">
        <f t="shared" si="7"/>
        <v>Caladenia filamentosa</v>
      </c>
      <c r="AM58" s="486" t="s">
        <v>45</v>
      </c>
      <c r="AS58" s="69">
        <f t="shared" si="8"/>
        <v>32</v>
      </c>
      <c r="AT58" s="69">
        <f t="shared" si="9"/>
        <v>40</v>
      </c>
      <c r="AU58" s="69">
        <f t="shared" si="10"/>
        <v>8</v>
      </c>
      <c r="AV58" s="69">
        <f t="shared" si="11"/>
        <v>10</v>
      </c>
      <c r="AW58" s="81"/>
      <c r="AX58" s="70" t="s">
        <v>1815</v>
      </c>
      <c r="AY58" s="364">
        <v>44893</v>
      </c>
      <c r="AZ58" s="264" t="s">
        <v>48</v>
      </c>
      <c r="BA58" s="238"/>
      <c r="BB58" s="237">
        <f t="shared" si="12"/>
        <v>23</v>
      </c>
      <c r="BC58" s="270">
        <f t="shared" si="0"/>
        <v>509</v>
      </c>
      <c r="BD58" t="str">
        <f t="shared" si="13"/>
        <v>Caladenia denticulata subsp. denticulata</v>
      </c>
      <c r="BE58" s="367" t="e">
        <f>COUNTIFS(#REF!,L58)</f>
        <v>#REF!</v>
      </c>
      <c r="BF58" s="374" t="str">
        <f t="shared" si="14"/>
        <v>y</v>
      </c>
      <c r="BG58" s="82"/>
      <c r="BH58" s="375"/>
      <c r="BI58" s="374"/>
      <c r="BJ58" s="403"/>
      <c r="CE58" t="str">
        <f t="shared" si="83"/>
        <v>Alabaster Spider Orchid (Caladenia denticulata subsp. albicans)</v>
      </c>
      <c r="CF58" s="388" t="str">
        <f t="shared" si="21"/>
        <v>Caladenia denticulata subsp. albicans</v>
      </c>
      <c r="CG58" t="str">
        <f t="shared" si="29"/>
        <v/>
      </c>
      <c r="CH58" t="str">
        <f t="shared" si="30"/>
        <v/>
      </c>
      <c r="CI58" t="str">
        <f t="shared" si="31"/>
        <v/>
      </c>
      <c r="CJ58" t="str">
        <f t="shared" si="32"/>
        <v/>
      </c>
      <c r="CK58" s="359" t="str">
        <f t="shared" si="33"/>
        <v/>
      </c>
      <c r="CL58" t="str">
        <f t="shared" si="34"/>
        <v/>
      </c>
      <c r="CM58" t="str">
        <f t="shared" si="35"/>
        <v/>
      </c>
      <c r="CN58" t="str">
        <f t="shared" si="36"/>
        <v/>
      </c>
      <c r="CO58" s="359" t="str">
        <f t="shared" si="37"/>
        <v/>
      </c>
      <c r="CP58" t="str">
        <f t="shared" si="38"/>
        <v/>
      </c>
      <c r="CQ58" t="str">
        <f t="shared" si="39"/>
        <v/>
      </c>
      <c r="CR58" t="str">
        <f t="shared" si="40"/>
        <v/>
      </c>
      <c r="CS58" s="359" t="str">
        <f t="shared" si="41"/>
        <v/>
      </c>
      <c r="CT58" t="str">
        <f t="shared" si="42"/>
        <v/>
      </c>
      <c r="CU58" t="str">
        <f t="shared" si="43"/>
        <v/>
      </c>
      <c r="CV58" t="str">
        <f t="shared" si="44"/>
        <v/>
      </c>
      <c r="CW58" t="str">
        <f t="shared" si="45"/>
        <v/>
      </c>
      <c r="CX58" s="359" t="str">
        <f t="shared" si="46"/>
        <v/>
      </c>
      <c r="CY58" t="str">
        <f t="shared" si="47"/>
        <v/>
      </c>
      <c r="CZ58" t="str">
        <f t="shared" si="48"/>
        <v/>
      </c>
      <c r="DA58" t="str">
        <f t="shared" si="49"/>
        <v/>
      </c>
      <c r="DB58" s="359" t="str">
        <f t="shared" si="50"/>
        <v/>
      </c>
      <c r="DC58" t="str">
        <f t="shared" si="51"/>
        <v/>
      </c>
      <c r="DD58" t="str">
        <f t="shared" si="52"/>
        <v/>
      </c>
      <c r="DE58" t="str">
        <f t="shared" si="53"/>
        <v/>
      </c>
      <c r="DF58" s="359" t="str">
        <f t="shared" si="54"/>
        <v/>
      </c>
      <c r="DG58" t="str">
        <f t="shared" si="55"/>
        <v/>
      </c>
      <c r="DH58" t="str">
        <f t="shared" si="56"/>
        <v/>
      </c>
      <c r="DI58" t="str">
        <f t="shared" si="57"/>
        <v/>
      </c>
      <c r="DJ58" t="str">
        <f t="shared" si="58"/>
        <v/>
      </c>
      <c r="DK58" s="359" t="str">
        <f t="shared" si="59"/>
        <v/>
      </c>
      <c r="DL58" t="str">
        <f t="shared" si="60"/>
        <v>X</v>
      </c>
      <c r="DM58" t="str">
        <f t="shared" si="61"/>
        <v>X</v>
      </c>
      <c r="DN58" t="str">
        <f t="shared" si="62"/>
        <v>X</v>
      </c>
      <c r="DO58" s="359" t="str">
        <f t="shared" si="63"/>
        <v>X</v>
      </c>
      <c r="DP58" t="str">
        <f t="shared" si="64"/>
        <v>X</v>
      </c>
      <c r="DQ58" t="str">
        <f t="shared" si="65"/>
        <v>X</v>
      </c>
      <c r="DR58" t="str">
        <f t="shared" si="66"/>
        <v>X</v>
      </c>
      <c r="DS58" s="359" t="str">
        <f t="shared" si="67"/>
        <v>X</v>
      </c>
      <c r="DT58" t="str">
        <f t="shared" si="68"/>
        <v>X</v>
      </c>
      <c r="DU58" t="str">
        <f t="shared" si="69"/>
        <v/>
      </c>
      <c r="DV58" t="str">
        <f t="shared" si="70"/>
        <v/>
      </c>
      <c r="DW58" t="str">
        <f t="shared" si="71"/>
        <v/>
      </c>
      <c r="DX58" s="359" t="str">
        <f t="shared" si="72"/>
        <v/>
      </c>
      <c r="DY58" t="str">
        <f t="shared" si="73"/>
        <v/>
      </c>
      <c r="DZ58" t="str">
        <f t="shared" si="74"/>
        <v/>
      </c>
      <c r="EA58" t="str">
        <f t="shared" si="75"/>
        <v/>
      </c>
      <c r="EB58" s="359" t="str">
        <f t="shared" si="76"/>
        <v/>
      </c>
      <c r="EC58" t="str">
        <f t="shared" si="77"/>
        <v/>
      </c>
      <c r="ED58" t="str">
        <f t="shared" si="78"/>
        <v/>
      </c>
      <c r="EE58" t="str">
        <f t="shared" si="79"/>
        <v/>
      </c>
      <c r="EF58" t="str">
        <f t="shared" si="80"/>
        <v/>
      </c>
      <c r="EG58" s="359" t="str">
        <f t="shared" si="81"/>
        <v/>
      </c>
      <c r="EH58" t="str">
        <f t="shared" si="82"/>
        <v>Caladenia denticulata subsp. albicans</v>
      </c>
      <c r="EJ58" t="str">
        <f t="shared" si="17"/>
        <v>Caladenia denticulata subsp. denticulata</v>
      </c>
      <c r="EK58" s="100">
        <f t="shared" si="85"/>
        <v>0</v>
      </c>
      <c r="EL58" s="3">
        <f t="shared" si="85"/>
        <v>0</v>
      </c>
      <c r="EM58" s="3">
        <f t="shared" si="85"/>
        <v>0</v>
      </c>
      <c r="EN58" s="3">
        <f t="shared" si="85"/>
        <v>0</v>
      </c>
      <c r="EO58" s="3">
        <f t="shared" si="85"/>
        <v>0</v>
      </c>
      <c r="EP58" s="3">
        <f t="shared" si="85"/>
        <v>0</v>
      </c>
      <c r="EQ58" s="3">
        <f t="shared" si="85"/>
        <v>0</v>
      </c>
      <c r="ER58" s="3">
        <f t="shared" si="85"/>
        <v>1</v>
      </c>
      <c r="ES58" s="3">
        <f t="shared" si="85"/>
        <v>1</v>
      </c>
      <c r="ET58" s="3">
        <f t="shared" si="85"/>
        <v>1</v>
      </c>
      <c r="EU58" s="3">
        <f t="shared" si="85"/>
        <v>0</v>
      </c>
      <c r="EV58" s="24">
        <f t="shared" si="85"/>
        <v>0</v>
      </c>
      <c r="EW58" s="245">
        <f t="shared" si="25"/>
        <v>3</v>
      </c>
      <c r="EX58" s="262" t="str">
        <f t="shared" si="19"/>
        <v/>
      </c>
    </row>
    <row r="59" spans="1:154" ht="16.149999999999999" customHeight="1" x14ac:dyDescent="0.25">
      <c r="A59" s="360">
        <v>2</v>
      </c>
      <c r="B59" t="str">
        <f t="shared" si="86"/>
        <v>Gastrodia</v>
      </c>
      <c r="D59" s="363"/>
      <c r="E59" s="363"/>
      <c r="F59" s="363"/>
      <c r="G59" s="363"/>
      <c r="H59" s="363"/>
      <c r="I59" s="363"/>
      <c r="J59" s="68">
        <f t="shared" si="2"/>
        <v>1212</v>
      </c>
      <c r="K59" s="371" t="str">
        <f t="shared" si="3"/>
        <v>Caladenia denticulata subsp. rubella</v>
      </c>
      <c r="L59" s="372">
        <v>1212</v>
      </c>
      <c r="M59" s="371" t="s">
        <v>1526</v>
      </c>
      <c r="N59" s="76" t="s">
        <v>1031</v>
      </c>
      <c r="O59" s="363" t="str">
        <f t="shared" si="4"/>
        <v>S</v>
      </c>
      <c r="P59" s="70" t="s">
        <v>1816</v>
      </c>
      <c r="Q59" s="364" t="s">
        <v>1817</v>
      </c>
      <c r="R59" s="365">
        <v>42948</v>
      </c>
      <c r="S59" s="365">
        <v>43008</v>
      </c>
      <c r="T59" s="603" t="s">
        <v>7894</v>
      </c>
      <c r="U59" s="603" t="s">
        <v>7894</v>
      </c>
      <c r="V59" s="603" t="s">
        <v>7894</v>
      </c>
      <c r="W59" s="603" t="s">
        <v>7894</v>
      </c>
      <c r="X59" s="603" t="s">
        <v>7894</v>
      </c>
      <c r="Y59" s="603" t="s">
        <v>7894</v>
      </c>
      <c r="Z59" s="603" t="s">
        <v>7894</v>
      </c>
      <c r="AA59" s="603" t="s">
        <v>4827</v>
      </c>
      <c r="AB59" s="603" t="s">
        <v>4828</v>
      </c>
      <c r="AC59" s="603" t="s">
        <v>7894</v>
      </c>
      <c r="AD59" s="603" t="s">
        <v>7894</v>
      </c>
      <c r="AE59" s="603" t="s">
        <v>7894</v>
      </c>
      <c r="AF59" s="605" t="s">
        <v>7903</v>
      </c>
      <c r="AG59" s="605" t="s">
        <v>7947</v>
      </c>
      <c r="AH59" s="366" t="s">
        <v>685</v>
      </c>
      <c r="AI59" s="363">
        <f t="shared" si="5"/>
        <v>6</v>
      </c>
      <c r="AJ59" s="363">
        <v>4</v>
      </c>
      <c r="AK59" s="413" t="str">
        <f t="shared" si="6"/>
        <v>Wispy Spider Orchids</v>
      </c>
      <c r="AL59" s="413" t="str">
        <f t="shared" si="7"/>
        <v>Caladenia filamentosa</v>
      </c>
      <c r="AM59" s="486" t="s">
        <v>45</v>
      </c>
      <c r="AN59" s="70" t="s">
        <v>7707</v>
      </c>
      <c r="AO59" s="70" t="s">
        <v>7708</v>
      </c>
      <c r="AS59" s="69">
        <f t="shared" si="8"/>
        <v>32</v>
      </c>
      <c r="AT59" s="69">
        <f t="shared" si="9"/>
        <v>39</v>
      </c>
      <c r="AU59" s="69">
        <f t="shared" si="10"/>
        <v>8</v>
      </c>
      <c r="AV59" s="69">
        <f t="shared" si="11"/>
        <v>9</v>
      </c>
      <c r="AW59" s="81"/>
      <c r="AX59" s="70" t="s">
        <v>1818</v>
      </c>
      <c r="AY59" s="364">
        <v>44900</v>
      </c>
      <c r="AZ59" s="264" t="s">
        <v>48</v>
      </c>
      <c r="BA59" s="238"/>
      <c r="BB59" s="237">
        <f t="shared" si="12"/>
        <v>23</v>
      </c>
      <c r="BC59" s="270">
        <f t="shared" si="0"/>
        <v>1212</v>
      </c>
      <c r="BD59" t="str">
        <f t="shared" si="13"/>
        <v>Caladenia denticulata subsp. rubella</v>
      </c>
      <c r="BE59" s="367" t="e">
        <f>COUNTIFS(#REF!,L59)</f>
        <v>#REF!</v>
      </c>
      <c r="BF59" s="374" t="str">
        <f t="shared" si="14"/>
        <v>y</v>
      </c>
      <c r="BG59" s="82"/>
      <c r="BH59" s="375"/>
      <c r="BI59" s="374"/>
      <c r="BJ59" s="403"/>
      <c r="CE59" t="str">
        <f t="shared" si="83"/>
        <v>Yellow Spider Orchid (Caladenia denticulata subsp. denticulata)</v>
      </c>
      <c r="CF59" s="388" t="str">
        <f t="shared" si="21"/>
        <v>Caladenia denticulata subsp. denticulata</v>
      </c>
      <c r="CG59" t="str">
        <f t="shared" si="29"/>
        <v/>
      </c>
      <c r="CH59" t="str">
        <f t="shared" si="30"/>
        <v/>
      </c>
      <c r="CI59" t="str">
        <f t="shared" si="31"/>
        <v/>
      </c>
      <c r="CJ59" t="str">
        <f t="shared" si="32"/>
        <v/>
      </c>
      <c r="CK59" s="359" t="str">
        <f t="shared" si="33"/>
        <v/>
      </c>
      <c r="CL59" t="str">
        <f t="shared" si="34"/>
        <v/>
      </c>
      <c r="CM59" t="str">
        <f t="shared" si="35"/>
        <v/>
      </c>
      <c r="CN59" t="str">
        <f t="shared" si="36"/>
        <v/>
      </c>
      <c r="CO59" s="359" t="str">
        <f t="shared" si="37"/>
        <v/>
      </c>
      <c r="CP59" t="str">
        <f t="shared" si="38"/>
        <v/>
      </c>
      <c r="CQ59" t="str">
        <f t="shared" si="39"/>
        <v/>
      </c>
      <c r="CR59" t="str">
        <f t="shared" si="40"/>
        <v/>
      </c>
      <c r="CS59" s="359" t="str">
        <f t="shared" si="41"/>
        <v/>
      </c>
      <c r="CT59" t="str">
        <f t="shared" si="42"/>
        <v/>
      </c>
      <c r="CU59" t="str">
        <f t="shared" si="43"/>
        <v/>
      </c>
      <c r="CV59" t="str">
        <f t="shared" si="44"/>
        <v/>
      </c>
      <c r="CW59" t="str">
        <f t="shared" si="45"/>
        <v/>
      </c>
      <c r="CX59" s="359" t="str">
        <f t="shared" si="46"/>
        <v/>
      </c>
      <c r="CY59" t="str">
        <f t="shared" si="47"/>
        <v/>
      </c>
      <c r="CZ59" t="str">
        <f t="shared" si="48"/>
        <v/>
      </c>
      <c r="DA59" t="str">
        <f t="shared" si="49"/>
        <v/>
      </c>
      <c r="DB59" s="359" t="str">
        <f t="shared" si="50"/>
        <v/>
      </c>
      <c r="DC59" t="str">
        <f t="shared" si="51"/>
        <v/>
      </c>
      <c r="DD59" t="str">
        <f t="shared" si="52"/>
        <v/>
      </c>
      <c r="DE59" t="str">
        <f t="shared" si="53"/>
        <v/>
      </c>
      <c r="DF59" s="359" t="str">
        <f t="shared" si="54"/>
        <v/>
      </c>
      <c r="DG59" t="str">
        <f t="shared" si="55"/>
        <v/>
      </c>
      <c r="DH59" t="str">
        <f t="shared" si="56"/>
        <v/>
      </c>
      <c r="DI59" t="str">
        <f t="shared" si="57"/>
        <v/>
      </c>
      <c r="DJ59" t="str">
        <f t="shared" si="58"/>
        <v/>
      </c>
      <c r="DK59" s="359" t="str">
        <f t="shared" si="59"/>
        <v/>
      </c>
      <c r="DL59" t="str">
        <f t="shared" si="60"/>
        <v>X</v>
      </c>
      <c r="DM59" t="str">
        <f t="shared" si="61"/>
        <v>X</v>
      </c>
      <c r="DN59" t="str">
        <f t="shared" si="62"/>
        <v>X</v>
      </c>
      <c r="DO59" s="359" t="str">
        <f t="shared" si="63"/>
        <v>X</v>
      </c>
      <c r="DP59" t="str">
        <f t="shared" si="64"/>
        <v>X</v>
      </c>
      <c r="DQ59" t="str">
        <f t="shared" si="65"/>
        <v>X</v>
      </c>
      <c r="DR59" t="str">
        <f t="shared" si="66"/>
        <v>X</v>
      </c>
      <c r="DS59" s="359" t="str">
        <f t="shared" si="67"/>
        <v>X</v>
      </c>
      <c r="DT59" t="str">
        <f t="shared" si="68"/>
        <v>X</v>
      </c>
      <c r="DU59" t="str">
        <f t="shared" si="69"/>
        <v/>
      </c>
      <c r="DV59" t="str">
        <f t="shared" si="70"/>
        <v/>
      </c>
      <c r="DW59" t="str">
        <f t="shared" si="71"/>
        <v/>
      </c>
      <c r="DX59" s="359" t="str">
        <f t="shared" si="72"/>
        <v/>
      </c>
      <c r="DY59" t="str">
        <f t="shared" si="73"/>
        <v/>
      </c>
      <c r="DZ59" t="str">
        <f t="shared" si="74"/>
        <v/>
      </c>
      <c r="EA59" t="str">
        <f t="shared" si="75"/>
        <v/>
      </c>
      <c r="EB59" s="359" t="str">
        <f t="shared" si="76"/>
        <v/>
      </c>
      <c r="EC59" t="str">
        <f t="shared" si="77"/>
        <v/>
      </c>
      <c r="ED59" t="str">
        <f t="shared" si="78"/>
        <v/>
      </c>
      <c r="EE59" t="str">
        <f t="shared" si="79"/>
        <v/>
      </c>
      <c r="EF59" t="str">
        <f t="shared" si="80"/>
        <v/>
      </c>
      <c r="EG59" s="359" t="str">
        <f t="shared" si="81"/>
        <v/>
      </c>
      <c r="EH59" t="str">
        <f t="shared" si="82"/>
        <v>Caladenia denticulata subsp. denticulata</v>
      </c>
      <c r="EJ59" t="str">
        <f t="shared" si="17"/>
        <v>Caladenia denticulata subsp. rubella</v>
      </c>
      <c r="EK59" s="100">
        <f t="shared" si="85"/>
        <v>0</v>
      </c>
      <c r="EL59" s="3">
        <f t="shared" si="85"/>
        <v>0</v>
      </c>
      <c r="EM59" s="3">
        <f t="shared" si="85"/>
        <v>0</v>
      </c>
      <c r="EN59" s="3">
        <f t="shared" si="85"/>
        <v>0</v>
      </c>
      <c r="EO59" s="3">
        <f t="shared" si="85"/>
        <v>0</v>
      </c>
      <c r="EP59" s="3">
        <f t="shared" si="85"/>
        <v>0</v>
      </c>
      <c r="EQ59" s="3">
        <f t="shared" si="85"/>
        <v>0</v>
      </c>
      <c r="ER59" s="3">
        <f t="shared" si="85"/>
        <v>1</v>
      </c>
      <c r="ES59" s="3">
        <f t="shared" si="85"/>
        <v>1</v>
      </c>
      <c r="ET59" s="3">
        <f t="shared" si="85"/>
        <v>0</v>
      </c>
      <c r="EU59" s="3">
        <f t="shared" si="85"/>
        <v>0</v>
      </c>
      <c r="EV59" s="24">
        <f t="shared" si="85"/>
        <v>0</v>
      </c>
      <c r="EW59" s="245">
        <f t="shared" si="25"/>
        <v>2</v>
      </c>
      <c r="EX59" s="262" t="str">
        <f t="shared" si="19"/>
        <v/>
      </c>
    </row>
    <row r="60" spans="1:154" ht="16.149999999999999" customHeight="1" x14ac:dyDescent="0.25">
      <c r="A60" s="360">
        <v>3</v>
      </c>
      <c r="B60" t="str">
        <f t="shared" si="86"/>
        <v>Cryptostylis</v>
      </c>
      <c r="D60" s="363"/>
      <c r="E60" s="363"/>
      <c r="F60" s="363"/>
      <c r="G60" s="363"/>
      <c r="H60" s="363"/>
      <c r="I60" s="363"/>
      <c r="J60" s="68">
        <f t="shared" si="2"/>
        <v>510</v>
      </c>
      <c r="K60" s="371" t="str">
        <f t="shared" si="3"/>
        <v>Caladenia dimidia</v>
      </c>
      <c r="L60" s="372">
        <v>510</v>
      </c>
      <c r="M60" s="371" t="s">
        <v>1526</v>
      </c>
      <c r="N60" s="76" t="s">
        <v>95</v>
      </c>
      <c r="O60" s="363" t="str">
        <f t="shared" si="4"/>
        <v>S</v>
      </c>
      <c r="P60" s="70" t="s">
        <v>1819</v>
      </c>
      <c r="Q60" s="364" t="s">
        <v>1820</v>
      </c>
      <c r="R60" s="365">
        <v>42917</v>
      </c>
      <c r="S60" s="365">
        <v>43008</v>
      </c>
      <c r="T60" s="603" t="s">
        <v>7894</v>
      </c>
      <c r="U60" s="603" t="s">
        <v>7894</v>
      </c>
      <c r="V60" s="603" t="s">
        <v>7894</v>
      </c>
      <c r="W60" s="603" t="s">
        <v>7894</v>
      </c>
      <c r="X60" s="603" t="s">
        <v>7894</v>
      </c>
      <c r="Y60" s="603" t="s">
        <v>7894</v>
      </c>
      <c r="Z60" s="603" t="s">
        <v>4826</v>
      </c>
      <c r="AA60" s="603" t="s">
        <v>4827</v>
      </c>
      <c r="AB60" s="603" t="s">
        <v>4828</v>
      </c>
      <c r="AC60" s="603" t="s">
        <v>7894</v>
      </c>
      <c r="AD60" s="603" t="s">
        <v>7894</v>
      </c>
      <c r="AE60" s="603" t="s">
        <v>7894</v>
      </c>
      <c r="AF60" s="605" t="s">
        <v>7909</v>
      </c>
      <c r="AG60" s="605" t="s">
        <v>7952</v>
      </c>
      <c r="AH60" s="366" t="s">
        <v>685</v>
      </c>
      <c r="AI60" s="363">
        <f t="shared" si="5"/>
        <v>6</v>
      </c>
      <c r="AJ60" s="363">
        <v>4</v>
      </c>
      <c r="AK60" s="413" t="str">
        <f t="shared" si="6"/>
        <v>Wispy Spider Orchids</v>
      </c>
      <c r="AL60" s="413" t="str">
        <f t="shared" si="7"/>
        <v>Caladenia filamentosa</v>
      </c>
      <c r="AM60" s="486" t="s">
        <v>7607</v>
      </c>
      <c r="AS60" s="69">
        <f t="shared" si="8"/>
        <v>27</v>
      </c>
      <c r="AT60" s="69">
        <f t="shared" si="9"/>
        <v>39</v>
      </c>
      <c r="AU60" s="69">
        <f t="shared" si="10"/>
        <v>7</v>
      </c>
      <c r="AV60" s="69">
        <f t="shared" si="11"/>
        <v>9</v>
      </c>
      <c r="AW60" s="81" t="e">
        <f>VLOOKUP(AM60,#REF!,6,FALSE)</f>
        <v>#REF!</v>
      </c>
      <c r="AX60" s="70" t="s">
        <v>1821</v>
      </c>
      <c r="AY60" s="364">
        <v>15344</v>
      </c>
      <c r="AZ60" s="264" t="s">
        <v>48</v>
      </c>
      <c r="BA60" s="238"/>
      <c r="BB60" s="237" t="str">
        <f t="shared" si="12"/>
        <v/>
      </c>
      <c r="BC60" s="270">
        <f t="shared" si="0"/>
        <v>510</v>
      </c>
      <c r="BD60" t="str">
        <f t="shared" si="13"/>
        <v>Caladenia dimidia</v>
      </c>
      <c r="BE60" s="367" t="e">
        <f>COUNTIFS(#REF!,L60)</f>
        <v>#REF!</v>
      </c>
      <c r="BF60" s="374" t="str">
        <f t="shared" si="14"/>
        <v>y</v>
      </c>
      <c r="BG60" s="82"/>
      <c r="BH60" s="375"/>
      <c r="BI60" s="374"/>
      <c r="BJ60" s="403"/>
      <c r="CE60" t="str">
        <f t="shared" si="83"/>
        <v>Clumped Spider Orchid (Caladenia denticulata subsp. rubella)</v>
      </c>
      <c r="CF60" s="388" t="str">
        <f t="shared" si="21"/>
        <v>Caladenia denticulata subsp. rubella</v>
      </c>
      <c r="CG60" t="str">
        <f t="shared" si="29"/>
        <v/>
      </c>
      <c r="CH60" t="str">
        <f t="shared" si="30"/>
        <v/>
      </c>
      <c r="CI60" t="str">
        <f t="shared" si="31"/>
        <v/>
      </c>
      <c r="CJ60" t="str">
        <f t="shared" si="32"/>
        <v/>
      </c>
      <c r="CK60" s="359" t="str">
        <f t="shared" si="33"/>
        <v/>
      </c>
      <c r="CL60" t="str">
        <f t="shared" si="34"/>
        <v/>
      </c>
      <c r="CM60" t="str">
        <f t="shared" si="35"/>
        <v/>
      </c>
      <c r="CN60" t="str">
        <f t="shared" si="36"/>
        <v/>
      </c>
      <c r="CO60" s="359" t="str">
        <f t="shared" si="37"/>
        <v/>
      </c>
      <c r="CP60" t="str">
        <f t="shared" si="38"/>
        <v/>
      </c>
      <c r="CQ60" t="str">
        <f t="shared" si="39"/>
        <v/>
      </c>
      <c r="CR60" t="str">
        <f t="shared" si="40"/>
        <v/>
      </c>
      <c r="CS60" s="359" t="str">
        <f t="shared" si="41"/>
        <v/>
      </c>
      <c r="CT60" t="str">
        <f t="shared" si="42"/>
        <v/>
      </c>
      <c r="CU60" t="str">
        <f t="shared" si="43"/>
        <v/>
      </c>
      <c r="CV60" t="str">
        <f t="shared" si="44"/>
        <v/>
      </c>
      <c r="CW60" t="str">
        <f t="shared" si="45"/>
        <v/>
      </c>
      <c r="CX60" s="359" t="str">
        <f t="shared" si="46"/>
        <v/>
      </c>
      <c r="CY60" t="str">
        <f t="shared" si="47"/>
        <v/>
      </c>
      <c r="CZ60" t="str">
        <f t="shared" si="48"/>
        <v/>
      </c>
      <c r="DA60" t="str">
        <f t="shared" si="49"/>
        <v/>
      </c>
      <c r="DB60" s="359" t="str">
        <f t="shared" si="50"/>
        <v/>
      </c>
      <c r="DC60" t="str">
        <f t="shared" si="51"/>
        <v/>
      </c>
      <c r="DD60" t="str">
        <f t="shared" si="52"/>
        <v/>
      </c>
      <c r="DE60" t="str">
        <f t="shared" si="53"/>
        <v/>
      </c>
      <c r="DF60" s="359" t="str">
        <f t="shared" si="54"/>
        <v/>
      </c>
      <c r="DG60" t="str">
        <f t="shared" si="55"/>
        <v/>
      </c>
      <c r="DH60" t="str">
        <f t="shared" si="56"/>
        <v/>
      </c>
      <c r="DI60" t="str">
        <f t="shared" si="57"/>
        <v/>
      </c>
      <c r="DJ60" t="str">
        <f t="shared" si="58"/>
        <v/>
      </c>
      <c r="DK60" s="359" t="str">
        <f t="shared" si="59"/>
        <v/>
      </c>
      <c r="DL60" t="str">
        <f t="shared" si="60"/>
        <v>X</v>
      </c>
      <c r="DM60" t="str">
        <f t="shared" si="61"/>
        <v>X</v>
      </c>
      <c r="DN60" t="str">
        <f t="shared" si="62"/>
        <v>X</v>
      </c>
      <c r="DO60" s="359" t="str">
        <f t="shared" si="63"/>
        <v>X</v>
      </c>
      <c r="DP60" t="str">
        <f t="shared" si="64"/>
        <v>X</v>
      </c>
      <c r="DQ60" t="str">
        <f t="shared" si="65"/>
        <v>X</v>
      </c>
      <c r="DR60" t="str">
        <f t="shared" si="66"/>
        <v>X</v>
      </c>
      <c r="DS60" s="359" t="str">
        <f t="shared" si="67"/>
        <v>X</v>
      </c>
      <c r="DT60" t="str">
        <f t="shared" si="68"/>
        <v/>
      </c>
      <c r="DU60" t="str">
        <f t="shared" si="69"/>
        <v/>
      </c>
      <c r="DV60" t="str">
        <f t="shared" si="70"/>
        <v/>
      </c>
      <c r="DW60" t="str">
        <f t="shared" si="71"/>
        <v/>
      </c>
      <c r="DX60" s="359" t="str">
        <f t="shared" si="72"/>
        <v/>
      </c>
      <c r="DY60" t="str">
        <f t="shared" si="73"/>
        <v/>
      </c>
      <c r="DZ60" t="str">
        <f t="shared" si="74"/>
        <v/>
      </c>
      <c r="EA60" t="str">
        <f t="shared" si="75"/>
        <v/>
      </c>
      <c r="EB60" s="359" t="str">
        <f t="shared" si="76"/>
        <v/>
      </c>
      <c r="EC60" t="str">
        <f t="shared" si="77"/>
        <v/>
      </c>
      <c r="ED60" t="str">
        <f t="shared" si="78"/>
        <v/>
      </c>
      <c r="EE60" t="str">
        <f t="shared" si="79"/>
        <v/>
      </c>
      <c r="EF60" t="str">
        <f t="shared" si="80"/>
        <v/>
      </c>
      <c r="EG60" s="359" t="str">
        <f t="shared" si="81"/>
        <v/>
      </c>
      <c r="EH60" t="str">
        <f t="shared" si="82"/>
        <v>Caladenia denticulata subsp. rubella</v>
      </c>
      <c r="EJ60" t="str">
        <f t="shared" si="17"/>
        <v>Caladenia dimidia</v>
      </c>
      <c r="EK60" s="100">
        <f t="shared" si="85"/>
        <v>0</v>
      </c>
      <c r="EL60" s="3">
        <f t="shared" si="85"/>
        <v>0</v>
      </c>
      <c r="EM60" s="3">
        <f t="shared" si="85"/>
        <v>0</v>
      </c>
      <c r="EN60" s="3">
        <f t="shared" si="85"/>
        <v>0</v>
      </c>
      <c r="EO60" s="3">
        <f t="shared" si="85"/>
        <v>0</v>
      </c>
      <c r="EP60" s="3">
        <f t="shared" si="85"/>
        <v>0</v>
      </c>
      <c r="EQ60" s="3">
        <f t="shared" si="85"/>
        <v>1</v>
      </c>
      <c r="ER60" s="3">
        <f t="shared" si="85"/>
        <v>1</v>
      </c>
      <c r="ES60" s="3">
        <f t="shared" si="85"/>
        <v>1</v>
      </c>
      <c r="ET60" s="3">
        <f t="shared" si="85"/>
        <v>0</v>
      </c>
      <c r="EU60" s="3">
        <f t="shared" si="85"/>
        <v>0</v>
      </c>
      <c r="EV60" s="24">
        <f t="shared" si="85"/>
        <v>0</v>
      </c>
      <c r="EW60" s="245">
        <f t="shared" si="25"/>
        <v>3</v>
      </c>
      <c r="EX60" s="262" t="str">
        <f t="shared" si="19"/>
        <v/>
      </c>
    </row>
    <row r="61" spans="1:154" ht="16.149999999999999" customHeight="1" x14ac:dyDescent="0.25">
      <c r="A61" s="360">
        <v>4</v>
      </c>
      <c r="B61" t="str">
        <f t="shared" si="86"/>
        <v>Pterostylis</v>
      </c>
      <c r="D61" s="363"/>
      <c r="E61" s="363"/>
      <c r="F61" s="363"/>
      <c r="G61" s="363"/>
      <c r="H61" s="363"/>
      <c r="I61" s="363"/>
      <c r="J61" s="68">
        <f t="shared" si="2"/>
        <v>973</v>
      </c>
      <c r="K61" s="371" t="str">
        <f t="shared" si="3"/>
        <v>Caladenia dimidia x doutchiae</v>
      </c>
      <c r="L61" s="372">
        <v>973</v>
      </c>
      <c r="M61" s="371" t="s">
        <v>1526</v>
      </c>
      <c r="N61" s="76" t="s">
        <v>282</v>
      </c>
      <c r="O61" s="363" t="str">
        <f t="shared" si="4"/>
        <v>S</v>
      </c>
      <c r="P61" s="144" t="s">
        <v>1635</v>
      </c>
      <c r="Q61" s="364" t="s">
        <v>1055</v>
      </c>
      <c r="R61" s="365" t="s">
        <v>685</v>
      </c>
      <c r="S61" s="365" t="s">
        <v>685</v>
      </c>
      <c r="T61" s="603" t="s">
        <v>7894</v>
      </c>
      <c r="U61" s="603" t="s">
        <v>7894</v>
      </c>
      <c r="V61" s="603" t="s">
        <v>7894</v>
      </c>
      <c r="W61" s="603" t="s">
        <v>7894</v>
      </c>
      <c r="X61" s="603" t="s">
        <v>7894</v>
      </c>
      <c r="Y61" s="603" t="s">
        <v>7894</v>
      </c>
      <c r="Z61" s="603" t="s">
        <v>7894</v>
      </c>
      <c r="AA61" s="603" t="s">
        <v>7894</v>
      </c>
      <c r="AB61" s="603" t="s">
        <v>7894</v>
      </c>
      <c r="AC61" s="603" t="s">
        <v>7894</v>
      </c>
      <c r="AD61" s="603" t="s">
        <v>7894</v>
      </c>
      <c r="AE61" s="603" t="s">
        <v>7894</v>
      </c>
      <c r="AF61" s="605" t="s">
        <v>48</v>
      </c>
      <c r="AG61" s="605" t="s">
        <v>48</v>
      </c>
      <c r="AH61" s="366" t="s">
        <v>685</v>
      </c>
      <c r="AI61" s="363">
        <f t="shared" si="5"/>
        <v>6</v>
      </c>
      <c r="AJ61" s="363">
        <v>0</v>
      </c>
      <c r="AK61" s="413" t="str">
        <f t="shared" si="6"/>
        <v>None</v>
      </c>
      <c r="AL61" s="413" t="str">
        <f t="shared" si="7"/>
        <v>None</v>
      </c>
      <c r="AM61" s="486" t="s">
        <v>7612</v>
      </c>
      <c r="AS61" s="69">
        <f t="shared" si="8"/>
        <v>0</v>
      </c>
      <c r="AT61" s="69">
        <f t="shared" si="9"/>
        <v>0</v>
      </c>
      <c r="AU61" s="69">
        <f t="shared" si="10"/>
        <v>0</v>
      </c>
      <c r="AV61" s="69">
        <f t="shared" si="11"/>
        <v>0</v>
      </c>
      <c r="AW61" s="81"/>
      <c r="AX61" s="70" t="s">
        <v>48</v>
      </c>
      <c r="AY61" s="364" t="e">
        <v>#N/A</v>
      </c>
      <c r="AZ61" s="264" t="s">
        <v>48</v>
      </c>
      <c r="BA61" s="238"/>
      <c r="BB61" s="237" t="str">
        <f t="shared" si="12"/>
        <v/>
      </c>
      <c r="BC61" s="270">
        <f t="shared" si="0"/>
        <v>973</v>
      </c>
      <c r="BD61" t="str">
        <f t="shared" si="13"/>
        <v>Caladenia dimidia x doutchiae</v>
      </c>
      <c r="BE61" s="367" t="e">
        <f>COUNTIFS(#REF!,L61)</f>
        <v>#REF!</v>
      </c>
      <c r="BF61" s="374" t="str">
        <f t="shared" si="14"/>
        <v>n</v>
      </c>
      <c r="BG61" s="82"/>
      <c r="BH61" s="375"/>
      <c r="BI61" s="374"/>
      <c r="BJ61" s="403"/>
      <c r="CE61" t="str">
        <f t="shared" si="83"/>
        <v>Chameleon Spider Orchid (Caladenia dimidia)</v>
      </c>
      <c r="CF61" s="388" t="str">
        <f t="shared" si="21"/>
        <v>Caladenia dimidia</v>
      </c>
      <c r="CG61" t="str">
        <f t="shared" si="29"/>
        <v/>
      </c>
      <c r="CH61" t="str">
        <f t="shared" si="30"/>
        <v/>
      </c>
      <c r="CI61" t="str">
        <f t="shared" si="31"/>
        <v/>
      </c>
      <c r="CJ61" t="str">
        <f t="shared" si="32"/>
        <v/>
      </c>
      <c r="CK61" s="359" t="str">
        <f t="shared" si="33"/>
        <v/>
      </c>
      <c r="CL61" t="str">
        <f t="shared" si="34"/>
        <v/>
      </c>
      <c r="CM61" t="str">
        <f t="shared" si="35"/>
        <v/>
      </c>
      <c r="CN61" t="str">
        <f t="shared" si="36"/>
        <v/>
      </c>
      <c r="CO61" s="359" t="str">
        <f t="shared" si="37"/>
        <v/>
      </c>
      <c r="CP61" t="str">
        <f t="shared" si="38"/>
        <v/>
      </c>
      <c r="CQ61" t="str">
        <f t="shared" si="39"/>
        <v/>
      </c>
      <c r="CR61" t="str">
        <f t="shared" si="40"/>
        <v/>
      </c>
      <c r="CS61" s="359" t="str">
        <f t="shared" si="41"/>
        <v/>
      </c>
      <c r="CT61" t="str">
        <f t="shared" si="42"/>
        <v/>
      </c>
      <c r="CU61" t="str">
        <f t="shared" si="43"/>
        <v/>
      </c>
      <c r="CV61" t="str">
        <f t="shared" si="44"/>
        <v/>
      </c>
      <c r="CW61" t="str">
        <f t="shared" si="45"/>
        <v/>
      </c>
      <c r="CX61" s="359" t="str">
        <f t="shared" si="46"/>
        <v/>
      </c>
      <c r="CY61" t="str">
        <f t="shared" si="47"/>
        <v/>
      </c>
      <c r="CZ61" t="str">
        <f t="shared" si="48"/>
        <v/>
      </c>
      <c r="DA61" t="str">
        <f t="shared" si="49"/>
        <v/>
      </c>
      <c r="DB61" s="359" t="str">
        <f t="shared" si="50"/>
        <v/>
      </c>
      <c r="DC61" t="str">
        <f t="shared" si="51"/>
        <v/>
      </c>
      <c r="DD61" t="str">
        <f t="shared" si="52"/>
        <v/>
      </c>
      <c r="DE61" t="str">
        <f t="shared" si="53"/>
        <v/>
      </c>
      <c r="DF61" s="359" t="str">
        <f t="shared" si="54"/>
        <v/>
      </c>
      <c r="DG61" t="str">
        <f t="shared" si="55"/>
        <v>X</v>
      </c>
      <c r="DH61" t="str">
        <f t="shared" si="56"/>
        <v>X</v>
      </c>
      <c r="DI61" t="str">
        <f t="shared" si="57"/>
        <v>X</v>
      </c>
      <c r="DJ61" t="str">
        <f t="shared" si="58"/>
        <v>X</v>
      </c>
      <c r="DK61" s="359" t="str">
        <f t="shared" si="59"/>
        <v>X</v>
      </c>
      <c r="DL61" t="str">
        <f t="shared" si="60"/>
        <v>X</v>
      </c>
      <c r="DM61" t="str">
        <f t="shared" si="61"/>
        <v>X</v>
      </c>
      <c r="DN61" t="str">
        <f t="shared" si="62"/>
        <v>X</v>
      </c>
      <c r="DO61" s="359" t="str">
        <f t="shared" si="63"/>
        <v>X</v>
      </c>
      <c r="DP61" t="str">
        <f t="shared" si="64"/>
        <v>X</v>
      </c>
      <c r="DQ61" t="str">
        <f t="shared" si="65"/>
        <v>X</v>
      </c>
      <c r="DR61" t="str">
        <f t="shared" si="66"/>
        <v>X</v>
      </c>
      <c r="DS61" s="359" t="str">
        <f t="shared" si="67"/>
        <v>X</v>
      </c>
      <c r="DT61" t="str">
        <f t="shared" si="68"/>
        <v/>
      </c>
      <c r="DU61" t="str">
        <f t="shared" si="69"/>
        <v/>
      </c>
      <c r="DV61" t="str">
        <f t="shared" si="70"/>
        <v/>
      </c>
      <c r="DW61" t="str">
        <f t="shared" si="71"/>
        <v/>
      </c>
      <c r="DX61" s="359" t="str">
        <f t="shared" si="72"/>
        <v/>
      </c>
      <c r="DY61" t="str">
        <f t="shared" si="73"/>
        <v/>
      </c>
      <c r="DZ61" t="str">
        <f t="shared" si="74"/>
        <v/>
      </c>
      <c r="EA61" t="str">
        <f t="shared" si="75"/>
        <v/>
      </c>
      <c r="EB61" s="359" t="str">
        <f t="shared" si="76"/>
        <v/>
      </c>
      <c r="EC61" t="str">
        <f t="shared" si="77"/>
        <v/>
      </c>
      <c r="ED61" t="str">
        <f t="shared" si="78"/>
        <v/>
      </c>
      <c r="EE61" t="str">
        <f t="shared" si="79"/>
        <v/>
      </c>
      <c r="EF61" t="str">
        <f t="shared" si="80"/>
        <v/>
      </c>
      <c r="EG61" s="359" t="str">
        <f t="shared" si="81"/>
        <v/>
      </c>
      <c r="EH61" t="str">
        <f t="shared" si="82"/>
        <v>Caladenia dimidia</v>
      </c>
      <c r="EJ61" t="str">
        <f t="shared" si="17"/>
        <v>Caladenia dimidia x doutchiae</v>
      </c>
      <c r="EK61" s="100">
        <f t="shared" si="85"/>
        <v>0</v>
      </c>
      <c r="EL61" s="3">
        <f t="shared" si="85"/>
        <v>0</v>
      </c>
      <c r="EM61" s="3">
        <f t="shared" si="85"/>
        <v>0</v>
      </c>
      <c r="EN61" s="3">
        <f t="shared" si="85"/>
        <v>0</v>
      </c>
      <c r="EO61" s="3">
        <f t="shared" si="85"/>
        <v>0</v>
      </c>
      <c r="EP61" s="3">
        <f t="shared" si="85"/>
        <v>0</v>
      </c>
      <c r="EQ61" s="3">
        <f t="shared" si="85"/>
        <v>0</v>
      </c>
      <c r="ER61" s="3">
        <f t="shared" si="85"/>
        <v>0</v>
      </c>
      <c r="ES61" s="3">
        <f t="shared" si="85"/>
        <v>0</v>
      </c>
      <c r="ET61" s="3">
        <f t="shared" si="85"/>
        <v>0</v>
      </c>
      <c r="EU61" s="3">
        <f t="shared" si="85"/>
        <v>0</v>
      </c>
      <c r="EV61" s="24">
        <f t="shared" si="85"/>
        <v>0</v>
      </c>
      <c r="EW61" s="581">
        <f t="shared" si="25"/>
        <v>0</v>
      </c>
      <c r="EX61" s="262" t="str">
        <f t="shared" si="19"/>
        <v/>
      </c>
    </row>
    <row r="62" spans="1:154" ht="16.149999999999999" customHeight="1" x14ac:dyDescent="0.25">
      <c r="A62" s="360">
        <v>5</v>
      </c>
      <c r="B62" t="str">
        <f t="shared" si="86"/>
        <v>Eriochilus</v>
      </c>
      <c r="D62" s="363"/>
      <c r="E62" s="363"/>
      <c r="F62" s="363"/>
      <c r="G62" s="363"/>
      <c r="H62" s="363"/>
      <c r="I62" s="363"/>
      <c r="J62" s="68">
        <f t="shared" si="2"/>
        <v>2157</v>
      </c>
      <c r="K62" s="413" t="str">
        <f t="shared" si="3"/>
        <v>Caladenia dimidia x hirta</v>
      </c>
      <c r="L62" s="362">
        <v>2157</v>
      </c>
      <c r="M62" s="413" t="s">
        <v>1526</v>
      </c>
      <c r="N62" s="77" t="s">
        <v>1062</v>
      </c>
      <c r="O62" s="363" t="str">
        <f t="shared" si="4"/>
        <v>S</v>
      </c>
      <c r="P62" s="144" t="s">
        <v>1635</v>
      </c>
      <c r="Q62" s="364" t="s">
        <v>1055</v>
      </c>
      <c r="R62" s="365" t="s">
        <v>685</v>
      </c>
      <c r="S62" s="365" t="s">
        <v>685</v>
      </c>
      <c r="T62" s="603" t="s">
        <v>7894</v>
      </c>
      <c r="U62" s="603" t="s">
        <v>7894</v>
      </c>
      <c r="V62" s="603" t="s">
        <v>7894</v>
      </c>
      <c r="W62" s="603" t="s">
        <v>7894</v>
      </c>
      <c r="X62" s="603" t="s">
        <v>7894</v>
      </c>
      <c r="Y62" s="603" t="s">
        <v>7894</v>
      </c>
      <c r="Z62" s="603" t="s">
        <v>7894</v>
      </c>
      <c r="AA62" s="603" t="s">
        <v>7894</v>
      </c>
      <c r="AB62" s="603" t="s">
        <v>7894</v>
      </c>
      <c r="AC62" s="603" t="s">
        <v>7894</v>
      </c>
      <c r="AD62" s="603" t="s">
        <v>7894</v>
      </c>
      <c r="AE62" s="603" t="s">
        <v>7894</v>
      </c>
      <c r="AF62" s="605" t="s">
        <v>48</v>
      </c>
      <c r="AG62" s="605" t="s">
        <v>48</v>
      </c>
      <c r="AH62" s="366" t="s">
        <v>685</v>
      </c>
      <c r="AI62" s="363">
        <f t="shared" si="5"/>
        <v>6</v>
      </c>
      <c r="AJ62" s="363">
        <v>0</v>
      </c>
      <c r="AK62" s="413" t="str">
        <f t="shared" si="6"/>
        <v>None</v>
      </c>
      <c r="AL62" s="413" t="str">
        <f t="shared" si="7"/>
        <v>None</v>
      </c>
      <c r="AM62" s="486" t="s">
        <v>7612</v>
      </c>
      <c r="AS62" s="69">
        <f t="shared" si="8"/>
        <v>0</v>
      </c>
      <c r="AT62" s="69">
        <f t="shared" si="9"/>
        <v>0</v>
      </c>
      <c r="AU62" s="69">
        <f t="shared" si="10"/>
        <v>0</v>
      </c>
      <c r="AV62" s="69">
        <f t="shared" si="11"/>
        <v>0</v>
      </c>
      <c r="AW62" s="81"/>
      <c r="AX62" s="364" t="s">
        <v>48</v>
      </c>
      <c r="AY62" s="364" t="e">
        <v>#N/A</v>
      </c>
      <c r="AZ62" s="264" t="s">
        <v>48</v>
      </c>
      <c r="BA62" s="238"/>
      <c r="BB62" s="237" t="str">
        <f t="shared" si="12"/>
        <v/>
      </c>
      <c r="BC62" s="270">
        <f t="shared" si="0"/>
        <v>2157</v>
      </c>
      <c r="BD62" t="str">
        <f t="shared" si="13"/>
        <v>Caladenia dimidia x hirta</v>
      </c>
      <c r="BE62" s="367" t="e">
        <f>COUNTIFS(#REF!,L62)</f>
        <v>#REF!</v>
      </c>
      <c r="BF62" s="374" t="str">
        <f t="shared" si="14"/>
        <v>n</v>
      </c>
      <c r="BG62" s="82"/>
      <c r="BH62" s="375"/>
      <c r="BI62" s="374"/>
      <c r="BJ62" s="403"/>
      <c r="CE62" t="str">
        <f t="shared" si="83"/>
        <v>_Unnamed Hybrid (Caladenia dimidia x doutchiae)</v>
      </c>
      <c r="CF62" s="388" t="str">
        <f t="shared" si="21"/>
        <v>Caladenia dimidia x doutchiae</v>
      </c>
      <c r="CG62" t="str">
        <f t="shared" si="29"/>
        <v/>
      </c>
      <c r="CH62" t="str">
        <f t="shared" si="30"/>
        <v/>
      </c>
      <c r="CI62" t="str">
        <f t="shared" si="31"/>
        <v/>
      </c>
      <c r="CJ62" t="str">
        <f t="shared" si="32"/>
        <v/>
      </c>
      <c r="CK62" s="359" t="str">
        <f t="shared" si="33"/>
        <v/>
      </c>
      <c r="CL62" t="str">
        <f t="shared" si="34"/>
        <v/>
      </c>
      <c r="CM62" t="str">
        <f t="shared" si="35"/>
        <v/>
      </c>
      <c r="CN62" t="str">
        <f t="shared" si="36"/>
        <v/>
      </c>
      <c r="CO62" s="359" t="str">
        <f t="shared" si="37"/>
        <v/>
      </c>
      <c r="CP62" t="str">
        <f t="shared" si="38"/>
        <v/>
      </c>
      <c r="CQ62" t="str">
        <f t="shared" si="39"/>
        <v/>
      </c>
      <c r="CR62" t="str">
        <f t="shared" si="40"/>
        <v/>
      </c>
      <c r="CS62" s="359" t="str">
        <f t="shared" si="41"/>
        <v/>
      </c>
      <c r="CT62" t="str">
        <f t="shared" si="42"/>
        <v/>
      </c>
      <c r="CU62" t="str">
        <f t="shared" si="43"/>
        <v/>
      </c>
      <c r="CV62" t="str">
        <f t="shared" si="44"/>
        <v/>
      </c>
      <c r="CW62" t="str">
        <f t="shared" si="45"/>
        <v/>
      </c>
      <c r="CX62" s="359" t="str">
        <f t="shared" si="46"/>
        <v/>
      </c>
      <c r="CY62" t="str">
        <f t="shared" si="47"/>
        <v/>
      </c>
      <c r="CZ62" t="str">
        <f t="shared" si="48"/>
        <v/>
      </c>
      <c r="DA62" t="str">
        <f t="shared" si="49"/>
        <v/>
      </c>
      <c r="DB62" s="359" t="str">
        <f t="shared" si="50"/>
        <v/>
      </c>
      <c r="DC62" t="str">
        <f t="shared" si="51"/>
        <v/>
      </c>
      <c r="DD62" t="str">
        <f t="shared" si="52"/>
        <v/>
      </c>
      <c r="DE62" t="str">
        <f t="shared" si="53"/>
        <v/>
      </c>
      <c r="DF62" s="359" t="str">
        <f t="shared" si="54"/>
        <v/>
      </c>
      <c r="DG62" t="str">
        <f t="shared" si="55"/>
        <v/>
      </c>
      <c r="DH62" t="str">
        <f t="shared" si="56"/>
        <v/>
      </c>
      <c r="DI62" t="str">
        <f t="shared" si="57"/>
        <v/>
      </c>
      <c r="DJ62" t="str">
        <f t="shared" si="58"/>
        <v/>
      </c>
      <c r="DK62" s="359" t="str">
        <f t="shared" si="59"/>
        <v/>
      </c>
      <c r="DL62" t="str">
        <f t="shared" si="60"/>
        <v/>
      </c>
      <c r="DM62" t="str">
        <f t="shared" si="61"/>
        <v/>
      </c>
      <c r="DN62" t="str">
        <f t="shared" si="62"/>
        <v/>
      </c>
      <c r="DO62" s="359" t="str">
        <f t="shared" si="63"/>
        <v/>
      </c>
      <c r="DP62" t="str">
        <f t="shared" si="64"/>
        <v/>
      </c>
      <c r="DQ62" t="str">
        <f t="shared" si="65"/>
        <v/>
      </c>
      <c r="DR62" t="str">
        <f t="shared" si="66"/>
        <v/>
      </c>
      <c r="DS62" s="359" t="str">
        <f t="shared" si="67"/>
        <v/>
      </c>
      <c r="DT62" t="str">
        <f t="shared" si="68"/>
        <v/>
      </c>
      <c r="DU62" t="str">
        <f t="shared" si="69"/>
        <v/>
      </c>
      <c r="DV62" t="str">
        <f t="shared" si="70"/>
        <v/>
      </c>
      <c r="DW62" t="str">
        <f t="shared" si="71"/>
        <v/>
      </c>
      <c r="DX62" s="359" t="str">
        <f t="shared" si="72"/>
        <v/>
      </c>
      <c r="DY62" t="str">
        <f t="shared" si="73"/>
        <v/>
      </c>
      <c r="DZ62" t="str">
        <f t="shared" si="74"/>
        <v/>
      </c>
      <c r="EA62" t="str">
        <f t="shared" si="75"/>
        <v/>
      </c>
      <c r="EB62" s="359" t="str">
        <f t="shared" si="76"/>
        <v/>
      </c>
      <c r="EC62" t="str">
        <f t="shared" si="77"/>
        <v/>
      </c>
      <c r="ED62" t="str">
        <f t="shared" si="78"/>
        <v/>
      </c>
      <c r="EE62" t="str">
        <f t="shared" si="79"/>
        <v/>
      </c>
      <c r="EF62" t="str">
        <f t="shared" si="80"/>
        <v/>
      </c>
      <c r="EG62" s="359" t="str">
        <f t="shared" si="81"/>
        <v/>
      </c>
      <c r="EH62" t="str">
        <f t="shared" si="82"/>
        <v>Caladenia dimidia x doutchiae</v>
      </c>
      <c r="EJ62" t="str">
        <f t="shared" si="17"/>
        <v>Caladenia dimidia x hirta</v>
      </c>
      <c r="EK62" s="100">
        <f t="shared" si="85"/>
        <v>0</v>
      </c>
      <c r="EL62" s="3">
        <f t="shared" si="85"/>
        <v>0</v>
      </c>
      <c r="EM62" s="3">
        <f t="shared" si="85"/>
        <v>0</v>
      </c>
      <c r="EN62" s="3">
        <f t="shared" si="85"/>
        <v>0</v>
      </c>
      <c r="EO62" s="3">
        <f t="shared" si="85"/>
        <v>0</v>
      </c>
      <c r="EP62" s="3">
        <f t="shared" si="85"/>
        <v>0</v>
      </c>
      <c r="EQ62" s="3">
        <f t="shared" si="85"/>
        <v>0</v>
      </c>
      <c r="ER62" s="3">
        <f t="shared" si="85"/>
        <v>0</v>
      </c>
      <c r="ES62" s="3">
        <f t="shared" si="85"/>
        <v>0</v>
      </c>
      <c r="ET62" s="3">
        <f t="shared" si="85"/>
        <v>0</v>
      </c>
      <c r="EU62" s="3">
        <f t="shared" si="85"/>
        <v>0</v>
      </c>
      <c r="EV62" s="24">
        <f t="shared" si="85"/>
        <v>0</v>
      </c>
      <c r="EW62" s="581">
        <f t="shared" si="25"/>
        <v>0</v>
      </c>
      <c r="EX62" s="262" t="str">
        <f t="shared" si="19"/>
        <v/>
      </c>
    </row>
    <row r="63" spans="1:154" ht="16.149999999999999" customHeight="1" x14ac:dyDescent="0.25">
      <c r="A63" s="360">
        <v>6</v>
      </c>
      <c r="B63" t="str">
        <f t="shared" si="86"/>
        <v>Elythranthera</v>
      </c>
      <c r="D63" s="363"/>
      <c r="E63" s="363"/>
      <c r="F63" s="363"/>
      <c r="G63" s="363"/>
      <c r="H63" s="363"/>
      <c r="I63" s="363"/>
      <c r="J63" s="68">
        <f t="shared" si="2"/>
        <v>2158</v>
      </c>
      <c r="K63" s="413" t="str">
        <f t="shared" si="3"/>
        <v>Caladenia dimidia x radialis</v>
      </c>
      <c r="L63" s="362">
        <v>2158</v>
      </c>
      <c r="M63" s="413" t="s">
        <v>1526</v>
      </c>
      <c r="N63" s="77" t="s">
        <v>1063</v>
      </c>
      <c r="O63" s="363" t="str">
        <f t="shared" si="4"/>
        <v>S</v>
      </c>
      <c r="P63" s="144" t="s">
        <v>1635</v>
      </c>
      <c r="Q63" s="364" t="s">
        <v>1055</v>
      </c>
      <c r="R63" s="365" t="s">
        <v>685</v>
      </c>
      <c r="S63" s="365" t="s">
        <v>685</v>
      </c>
      <c r="T63" s="603" t="s">
        <v>7894</v>
      </c>
      <c r="U63" s="603" t="s">
        <v>7894</v>
      </c>
      <c r="V63" s="603" t="s">
        <v>7894</v>
      </c>
      <c r="W63" s="603" t="s">
        <v>7894</v>
      </c>
      <c r="X63" s="603" t="s">
        <v>7894</v>
      </c>
      <c r="Y63" s="603" t="s">
        <v>7894</v>
      </c>
      <c r="Z63" s="603" t="s">
        <v>7894</v>
      </c>
      <c r="AA63" s="603" t="s">
        <v>7894</v>
      </c>
      <c r="AB63" s="603" t="s">
        <v>7894</v>
      </c>
      <c r="AC63" s="603" t="s">
        <v>7894</v>
      </c>
      <c r="AD63" s="603" t="s">
        <v>7894</v>
      </c>
      <c r="AE63" s="603" t="s">
        <v>7894</v>
      </c>
      <c r="AF63" s="605" t="s">
        <v>48</v>
      </c>
      <c r="AG63" s="605" t="s">
        <v>48</v>
      </c>
      <c r="AH63" s="366" t="s">
        <v>685</v>
      </c>
      <c r="AI63" s="363">
        <f t="shared" si="5"/>
        <v>6</v>
      </c>
      <c r="AJ63" s="363">
        <v>0</v>
      </c>
      <c r="AK63" s="413" t="str">
        <f t="shared" si="6"/>
        <v>None</v>
      </c>
      <c r="AL63" s="413" t="str">
        <f t="shared" si="7"/>
        <v>None</v>
      </c>
      <c r="AM63" s="486" t="s">
        <v>7612</v>
      </c>
      <c r="AS63" s="69">
        <f t="shared" si="8"/>
        <v>0</v>
      </c>
      <c r="AT63" s="69">
        <f t="shared" si="9"/>
        <v>0</v>
      </c>
      <c r="AU63" s="69">
        <f t="shared" si="10"/>
        <v>0</v>
      </c>
      <c r="AV63" s="69">
        <f t="shared" si="11"/>
        <v>0</v>
      </c>
      <c r="AW63" s="81"/>
      <c r="AX63" s="364" t="s">
        <v>48</v>
      </c>
      <c r="AY63" s="364" t="e">
        <v>#N/A</v>
      </c>
      <c r="AZ63" s="264" t="s">
        <v>48</v>
      </c>
      <c r="BA63" s="238"/>
      <c r="BB63" s="237" t="str">
        <f t="shared" si="12"/>
        <v/>
      </c>
      <c r="BC63" s="270">
        <f t="shared" si="0"/>
        <v>2158</v>
      </c>
      <c r="BD63" t="str">
        <f t="shared" si="13"/>
        <v>Caladenia dimidia x radialis</v>
      </c>
      <c r="BE63" s="367" t="e">
        <f>COUNTIFS(#REF!,L63)</f>
        <v>#REF!</v>
      </c>
      <c r="BF63" s="374" t="str">
        <f t="shared" si="14"/>
        <v>n</v>
      </c>
      <c r="BG63" s="82"/>
      <c r="BH63" s="375"/>
      <c r="BI63" s="374"/>
      <c r="BJ63" s="403"/>
      <c r="CE63" t="str">
        <f t="shared" si="83"/>
        <v>_Unnamed Hybrid (Caladenia dimidia x hirta)</v>
      </c>
      <c r="CF63" s="388" t="str">
        <f t="shared" si="21"/>
        <v>Caladenia dimidia x hirta</v>
      </c>
      <c r="CG63" t="str">
        <f t="shared" si="29"/>
        <v/>
      </c>
      <c r="CH63" t="str">
        <f t="shared" si="30"/>
        <v/>
      </c>
      <c r="CI63" t="str">
        <f t="shared" si="31"/>
        <v/>
      </c>
      <c r="CJ63" t="str">
        <f t="shared" si="32"/>
        <v/>
      </c>
      <c r="CK63" s="359" t="str">
        <f t="shared" si="33"/>
        <v/>
      </c>
      <c r="CL63" t="str">
        <f t="shared" si="34"/>
        <v/>
      </c>
      <c r="CM63" t="str">
        <f t="shared" si="35"/>
        <v/>
      </c>
      <c r="CN63" t="str">
        <f t="shared" si="36"/>
        <v/>
      </c>
      <c r="CO63" s="359" t="str">
        <f t="shared" si="37"/>
        <v/>
      </c>
      <c r="CP63" t="str">
        <f t="shared" si="38"/>
        <v/>
      </c>
      <c r="CQ63" t="str">
        <f t="shared" si="39"/>
        <v/>
      </c>
      <c r="CR63" t="str">
        <f t="shared" si="40"/>
        <v/>
      </c>
      <c r="CS63" s="359" t="str">
        <f t="shared" si="41"/>
        <v/>
      </c>
      <c r="CT63" t="str">
        <f t="shared" si="42"/>
        <v/>
      </c>
      <c r="CU63" t="str">
        <f t="shared" si="43"/>
        <v/>
      </c>
      <c r="CV63" t="str">
        <f t="shared" si="44"/>
        <v/>
      </c>
      <c r="CW63" t="str">
        <f t="shared" si="45"/>
        <v/>
      </c>
      <c r="CX63" s="359" t="str">
        <f t="shared" si="46"/>
        <v/>
      </c>
      <c r="CY63" t="str">
        <f t="shared" si="47"/>
        <v/>
      </c>
      <c r="CZ63" t="str">
        <f t="shared" si="48"/>
        <v/>
      </c>
      <c r="DA63" t="str">
        <f t="shared" si="49"/>
        <v/>
      </c>
      <c r="DB63" s="359" t="str">
        <f t="shared" si="50"/>
        <v/>
      </c>
      <c r="DC63" t="str">
        <f t="shared" si="51"/>
        <v/>
      </c>
      <c r="DD63" t="str">
        <f t="shared" si="52"/>
        <v/>
      </c>
      <c r="DE63" t="str">
        <f t="shared" si="53"/>
        <v/>
      </c>
      <c r="DF63" s="359" t="str">
        <f t="shared" si="54"/>
        <v/>
      </c>
      <c r="DG63" t="str">
        <f t="shared" si="55"/>
        <v/>
      </c>
      <c r="DH63" t="str">
        <f t="shared" si="56"/>
        <v/>
      </c>
      <c r="DI63" t="str">
        <f t="shared" si="57"/>
        <v/>
      </c>
      <c r="DJ63" t="str">
        <f t="shared" si="58"/>
        <v/>
      </c>
      <c r="DK63" s="359" t="str">
        <f t="shared" si="59"/>
        <v/>
      </c>
      <c r="DL63" t="str">
        <f t="shared" si="60"/>
        <v/>
      </c>
      <c r="DM63" t="str">
        <f t="shared" si="61"/>
        <v/>
      </c>
      <c r="DN63" t="str">
        <f t="shared" si="62"/>
        <v/>
      </c>
      <c r="DO63" s="359" t="str">
        <f t="shared" si="63"/>
        <v/>
      </c>
      <c r="DP63" t="str">
        <f t="shared" si="64"/>
        <v/>
      </c>
      <c r="DQ63" t="str">
        <f t="shared" si="65"/>
        <v/>
      </c>
      <c r="DR63" t="str">
        <f t="shared" si="66"/>
        <v/>
      </c>
      <c r="DS63" s="359" t="str">
        <f t="shared" si="67"/>
        <v/>
      </c>
      <c r="DT63" t="str">
        <f t="shared" si="68"/>
        <v/>
      </c>
      <c r="DU63" t="str">
        <f t="shared" si="69"/>
        <v/>
      </c>
      <c r="DV63" t="str">
        <f t="shared" si="70"/>
        <v/>
      </c>
      <c r="DW63" t="str">
        <f t="shared" si="71"/>
        <v/>
      </c>
      <c r="DX63" s="359" t="str">
        <f t="shared" si="72"/>
        <v/>
      </c>
      <c r="DY63" t="str">
        <f t="shared" si="73"/>
        <v/>
      </c>
      <c r="DZ63" t="str">
        <f t="shared" si="74"/>
        <v/>
      </c>
      <c r="EA63" t="str">
        <f t="shared" si="75"/>
        <v/>
      </c>
      <c r="EB63" s="359" t="str">
        <f t="shared" si="76"/>
        <v/>
      </c>
      <c r="EC63" t="str">
        <f t="shared" si="77"/>
        <v/>
      </c>
      <c r="ED63" t="str">
        <f t="shared" si="78"/>
        <v/>
      </c>
      <c r="EE63" t="str">
        <f t="shared" si="79"/>
        <v/>
      </c>
      <c r="EF63" t="str">
        <f t="shared" si="80"/>
        <v/>
      </c>
      <c r="EG63" s="359" t="str">
        <f t="shared" si="81"/>
        <v/>
      </c>
      <c r="EH63" t="str">
        <f t="shared" si="82"/>
        <v>Caladenia dimidia x hirta</v>
      </c>
      <c r="EJ63" t="str">
        <f t="shared" si="17"/>
        <v>Caladenia dimidia x radialis</v>
      </c>
      <c r="EK63" s="100">
        <f t="shared" si="85"/>
        <v>0</v>
      </c>
      <c r="EL63" s="3">
        <f t="shared" si="85"/>
        <v>0</v>
      </c>
      <c r="EM63" s="3">
        <f t="shared" si="85"/>
        <v>0</v>
      </c>
      <c r="EN63" s="3">
        <f t="shared" si="85"/>
        <v>0</v>
      </c>
      <c r="EO63" s="3">
        <f t="shared" si="85"/>
        <v>0</v>
      </c>
      <c r="EP63" s="3">
        <f t="shared" si="85"/>
        <v>0</v>
      </c>
      <c r="EQ63" s="3">
        <f t="shared" si="85"/>
        <v>0</v>
      </c>
      <c r="ER63" s="3">
        <f t="shared" si="85"/>
        <v>0</v>
      </c>
      <c r="ES63" s="3">
        <f t="shared" si="85"/>
        <v>0</v>
      </c>
      <c r="ET63" s="3">
        <f t="shared" si="85"/>
        <v>0</v>
      </c>
      <c r="EU63" s="3">
        <f t="shared" si="85"/>
        <v>0</v>
      </c>
      <c r="EV63" s="24">
        <f t="shared" si="85"/>
        <v>0</v>
      </c>
      <c r="EW63" s="581">
        <f t="shared" si="25"/>
        <v>0</v>
      </c>
      <c r="EX63" s="262" t="str">
        <f t="shared" si="19"/>
        <v/>
      </c>
    </row>
    <row r="64" spans="1:154" ht="16.149999999999999" customHeight="1" x14ac:dyDescent="0.25">
      <c r="A64" s="360">
        <v>7</v>
      </c>
      <c r="B64" t="str">
        <f t="shared" si="86"/>
        <v>Cyanicula</v>
      </c>
      <c r="D64" s="363"/>
      <c r="E64" s="363"/>
      <c r="F64" s="363"/>
      <c r="G64" s="363"/>
      <c r="H64" s="363"/>
      <c r="I64" s="363"/>
      <c r="J64" s="68">
        <f t="shared" si="2"/>
        <v>511</v>
      </c>
      <c r="K64" s="371" t="str">
        <f t="shared" si="3"/>
        <v>Caladenia discoidea</v>
      </c>
      <c r="L64" s="372">
        <v>511</v>
      </c>
      <c r="M64" s="371" t="s">
        <v>1526</v>
      </c>
      <c r="N64" s="76" t="s">
        <v>108</v>
      </c>
      <c r="O64" s="363" t="str">
        <f t="shared" si="4"/>
        <v>S</v>
      </c>
      <c r="P64" s="70" t="s">
        <v>1822</v>
      </c>
      <c r="Q64" s="364" t="s">
        <v>1823</v>
      </c>
      <c r="R64" s="365">
        <v>42948</v>
      </c>
      <c r="S64" s="365">
        <v>43009</v>
      </c>
      <c r="T64" s="603" t="s">
        <v>7894</v>
      </c>
      <c r="U64" s="603" t="s">
        <v>7894</v>
      </c>
      <c r="V64" s="603" t="s">
        <v>7894</v>
      </c>
      <c r="W64" s="603" t="s">
        <v>7894</v>
      </c>
      <c r="X64" s="603" t="s">
        <v>7894</v>
      </c>
      <c r="Y64" s="603" t="s">
        <v>7894</v>
      </c>
      <c r="Z64" s="603" t="s">
        <v>7894</v>
      </c>
      <c r="AA64" s="603" t="s">
        <v>4827</v>
      </c>
      <c r="AB64" s="603" t="s">
        <v>4828</v>
      </c>
      <c r="AC64" s="603" t="s">
        <v>4829</v>
      </c>
      <c r="AD64" s="603" t="s">
        <v>7894</v>
      </c>
      <c r="AE64" s="603" t="s">
        <v>7894</v>
      </c>
      <c r="AF64" s="605" t="s">
        <v>7900</v>
      </c>
      <c r="AG64" s="605" t="s">
        <v>7944</v>
      </c>
      <c r="AH64" s="366" t="s">
        <v>685</v>
      </c>
      <c r="AI64" s="363">
        <f t="shared" si="5"/>
        <v>6</v>
      </c>
      <c r="AJ64" s="363">
        <v>12</v>
      </c>
      <c r="AK64" s="413" t="str">
        <f t="shared" si="6"/>
        <v>Other</v>
      </c>
      <c r="AL64" s="413" t="str">
        <f t="shared" si="7"/>
        <v>Caladenia 'other'</v>
      </c>
      <c r="AM64" s="486" t="s">
        <v>7607</v>
      </c>
      <c r="AS64" s="69">
        <f t="shared" si="8"/>
        <v>32</v>
      </c>
      <c r="AT64" s="69">
        <f t="shared" si="9"/>
        <v>40</v>
      </c>
      <c r="AU64" s="69">
        <f t="shared" si="10"/>
        <v>8</v>
      </c>
      <c r="AV64" s="69">
        <f t="shared" si="11"/>
        <v>10</v>
      </c>
      <c r="AW64" s="81" t="e">
        <f>VLOOKUP(AM64,#REF!,6,FALSE)</f>
        <v>#REF!</v>
      </c>
      <c r="AX64" s="70" t="s">
        <v>1824</v>
      </c>
      <c r="AY64" s="364">
        <v>1586</v>
      </c>
      <c r="AZ64" s="264" t="s">
        <v>48</v>
      </c>
      <c r="BA64" s="238"/>
      <c r="BB64" s="237" t="str">
        <f t="shared" si="12"/>
        <v/>
      </c>
      <c r="BC64" s="270">
        <f t="shared" si="0"/>
        <v>511</v>
      </c>
      <c r="BD64" t="str">
        <f t="shared" si="13"/>
        <v>Caladenia discoidea</v>
      </c>
      <c r="BE64" s="367" t="e">
        <f>COUNTIFS(#REF!,L64)</f>
        <v>#REF!</v>
      </c>
      <c r="BF64" s="374" t="str">
        <f t="shared" si="14"/>
        <v>y</v>
      </c>
      <c r="BG64" s="82"/>
      <c r="BH64" s="375"/>
      <c r="BI64" s="374"/>
      <c r="BJ64" s="403"/>
      <c r="CE64" t="str">
        <f t="shared" si="83"/>
        <v>_Unnamed Hybrid (Caladenia dimidia x radialis)</v>
      </c>
      <c r="CF64" s="388" t="str">
        <f t="shared" si="21"/>
        <v>Caladenia dimidia x radialis</v>
      </c>
      <c r="CG64" t="str">
        <f t="shared" si="29"/>
        <v/>
      </c>
      <c r="CH64" t="str">
        <f t="shared" si="30"/>
        <v/>
      </c>
      <c r="CI64" t="str">
        <f t="shared" si="31"/>
        <v/>
      </c>
      <c r="CJ64" t="str">
        <f t="shared" si="32"/>
        <v/>
      </c>
      <c r="CK64" s="359" t="str">
        <f t="shared" si="33"/>
        <v/>
      </c>
      <c r="CL64" t="str">
        <f t="shared" si="34"/>
        <v/>
      </c>
      <c r="CM64" t="str">
        <f t="shared" si="35"/>
        <v/>
      </c>
      <c r="CN64" t="str">
        <f t="shared" si="36"/>
        <v/>
      </c>
      <c r="CO64" s="359" t="str">
        <f t="shared" si="37"/>
        <v/>
      </c>
      <c r="CP64" t="str">
        <f t="shared" si="38"/>
        <v/>
      </c>
      <c r="CQ64" t="str">
        <f t="shared" si="39"/>
        <v/>
      </c>
      <c r="CR64" t="str">
        <f t="shared" si="40"/>
        <v/>
      </c>
      <c r="CS64" s="359" t="str">
        <f t="shared" si="41"/>
        <v/>
      </c>
      <c r="CT64" t="str">
        <f t="shared" si="42"/>
        <v/>
      </c>
      <c r="CU64" t="str">
        <f t="shared" si="43"/>
        <v/>
      </c>
      <c r="CV64" t="str">
        <f t="shared" si="44"/>
        <v/>
      </c>
      <c r="CW64" t="str">
        <f t="shared" si="45"/>
        <v/>
      </c>
      <c r="CX64" s="359" t="str">
        <f t="shared" si="46"/>
        <v/>
      </c>
      <c r="CY64" t="str">
        <f t="shared" si="47"/>
        <v/>
      </c>
      <c r="CZ64" t="str">
        <f t="shared" si="48"/>
        <v/>
      </c>
      <c r="DA64" t="str">
        <f t="shared" si="49"/>
        <v/>
      </c>
      <c r="DB64" s="359" t="str">
        <f t="shared" si="50"/>
        <v/>
      </c>
      <c r="DC64" t="str">
        <f t="shared" si="51"/>
        <v/>
      </c>
      <c r="DD64" t="str">
        <f t="shared" si="52"/>
        <v/>
      </c>
      <c r="DE64" t="str">
        <f t="shared" si="53"/>
        <v/>
      </c>
      <c r="DF64" s="359" t="str">
        <f t="shared" si="54"/>
        <v/>
      </c>
      <c r="DG64" t="str">
        <f t="shared" si="55"/>
        <v/>
      </c>
      <c r="DH64" t="str">
        <f t="shared" si="56"/>
        <v/>
      </c>
      <c r="DI64" t="str">
        <f t="shared" si="57"/>
        <v/>
      </c>
      <c r="DJ64" t="str">
        <f t="shared" si="58"/>
        <v/>
      </c>
      <c r="DK64" s="359" t="str">
        <f t="shared" si="59"/>
        <v/>
      </c>
      <c r="DL64" t="str">
        <f t="shared" si="60"/>
        <v/>
      </c>
      <c r="DM64" t="str">
        <f t="shared" si="61"/>
        <v/>
      </c>
      <c r="DN64" t="str">
        <f t="shared" si="62"/>
        <v/>
      </c>
      <c r="DO64" s="359" t="str">
        <f t="shared" si="63"/>
        <v/>
      </c>
      <c r="DP64" t="str">
        <f t="shared" si="64"/>
        <v/>
      </c>
      <c r="DQ64" t="str">
        <f t="shared" si="65"/>
        <v/>
      </c>
      <c r="DR64" t="str">
        <f t="shared" si="66"/>
        <v/>
      </c>
      <c r="DS64" s="359" t="str">
        <f t="shared" si="67"/>
        <v/>
      </c>
      <c r="DT64" t="str">
        <f t="shared" si="68"/>
        <v/>
      </c>
      <c r="DU64" t="str">
        <f t="shared" si="69"/>
        <v/>
      </c>
      <c r="DV64" t="str">
        <f t="shared" si="70"/>
        <v/>
      </c>
      <c r="DW64" t="str">
        <f t="shared" si="71"/>
        <v/>
      </c>
      <c r="DX64" s="359" t="str">
        <f t="shared" si="72"/>
        <v/>
      </c>
      <c r="DY64" t="str">
        <f t="shared" si="73"/>
        <v/>
      </c>
      <c r="DZ64" t="str">
        <f t="shared" si="74"/>
        <v/>
      </c>
      <c r="EA64" t="str">
        <f t="shared" si="75"/>
        <v/>
      </c>
      <c r="EB64" s="359" t="str">
        <f t="shared" si="76"/>
        <v/>
      </c>
      <c r="EC64" t="str">
        <f t="shared" si="77"/>
        <v/>
      </c>
      <c r="ED64" t="str">
        <f t="shared" si="78"/>
        <v/>
      </c>
      <c r="EE64" t="str">
        <f t="shared" si="79"/>
        <v/>
      </c>
      <c r="EF64" t="str">
        <f t="shared" si="80"/>
        <v/>
      </c>
      <c r="EG64" s="359" t="str">
        <f t="shared" si="81"/>
        <v/>
      </c>
      <c r="EH64" t="str">
        <f t="shared" si="82"/>
        <v>Caladenia dimidia x radialis</v>
      </c>
      <c r="EJ64" t="str">
        <f t="shared" si="17"/>
        <v>Caladenia discoidea</v>
      </c>
      <c r="EK64" s="100">
        <f t="shared" si="85"/>
        <v>0</v>
      </c>
      <c r="EL64" s="3">
        <f t="shared" si="85"/>
        <v>0</v>
      </c>
      <c r="EM64" s="3">
        <f t="shared" si="85"/>
        <v>0</v>
      </c>
      <c r="EN64" s="3">
        <f t="shared" si="85"/>
        <v>0</v>
      </c>
      <c r="EO64" s="3">
        <f t="shared" si="85"/>
        <v>0</v>
      </c>
      <c r="EP64" s="3">
        <f t="shared" si="85"/>
        <v>0</v>
      </c>
      <c r="EQ64" s="3">
        <f t="shared" si="85"/>
        <v>0</v>
      </c>
      <c r="ER64" s="3">
        <f t="shared" si="85"/>
        <v>1</v>
      </c>
      <c r="ES64" s="3">
        <f t="shared" si="85"/>
        <v>1</v>
      </c>
      <c r="ET64" s="3">
        <f t="shared" si="85"/>
        <v>1</v>
      </c>
      <c r="EU64" s="3">
        <f t="shared" si="85"/>
        <v>0</v>
      </c>
      <c r="EV64" s="24">
        <f t="shared" si="85"/>
        <v>0</v>
      </c>
      <c r="EW64" s="245">
        <f t="shared" si="25"/>
        <v>3</v>
      </c>
      <c r="EX64" s="262" t="str">
        <f t="shared" si="19"/>
        <v/>
      </c>
    </row>
    <row r="65" spans="1:154" ht="16.149999999999999" customHeight="1" x14ac:dyDescent="0.25">
      <c r="A65" s="360">
        <v>8</v>
      </c>
      <c r="B65" t="str">
        <f t="shared" si="86"/>
        <v>Caladenia</v>
      </c>
      <c r="D65" s="363"/>
      <c r="E65" s="363"/>
      <c r="F65" s="363"/>
      <c r="G65" s="363"/>
      <c r="H65" s="363"/>
      <c r="I65" s="363"/>
      <c r="J65" s="68">
        <f t="shared" si="2"/>
        <v>512</v>
      </c>
      <c r="K65" s="371" t="str">
        <f t="shared" si="3"/>
        <v>Caladenia dorrienii</v>
      </c>
      <c r="L65" s="372">
        <v>512</v>
      </c>
      <c r="M65" s="371" t="s">
        <v>1526</v>
      </c>
      <c r="N65" s="76" t="s">
        <v>176</v>
      </c>
      <c r="O65" s="363" t="str">
        <f t="shared" si="4"/>
        <v>S</v>
      </c>
      <c r="P65" s="70" t="s">
        <v>1825</v>
      </c>
      <c r="Q65" s="364" t="s">
        <v>7535</v>
      </c>
      <c r="R65" s="373">
        <v>42993</v>
      </c>
      <c r="S65" s="373">
        <v>43040</v>
      </c>
      <c r="T65" s="603" t="s">
        <v>7894</v>
      </c>
      <c r="U65" s="603" t="s">
        <v>7894</v>
      </c>
      <c r="V65" s="603" t="s">
        <v>7894</v>
      </c>
      <c r="W65" s="603" t="s">
        <v>7894</v>
      </c>
      <c r="X65" s="603" t="s">
        <v>7894</v>
      </c>
      <c r="Y65" s="603" t="s">
        <v>7894</v>
      </c>
      <c r="Z65" s="603" t="s">
        <v>7894</v>
      </c>
      <c r="AA65" s="603" t="s">
        <v>7894</v>
      </c>
      <c r="AB65" s="603" t="s">
        <v>4828</v>
      </c>
      <c r="AC65" s="603" t="s">
        <v>4829</v>
      </c>
      <c r="AD65" s="603" t="s">
        <v>4830</v>
      </c>
      <c r="AE65" s="603" t="s">
        <v>7894</v>
      </c>
      <c r="AF65" s="605" t="s">
        <v>7902</v>
      </c>
      <c r="AG65" s="605" t="s">
        <v>7946</v>
      </c>
      <c r="AH65" s="69" t="s">
        <v>1583</v>
      </c>
      <c r="AI65" s="363">
        <f t="shared" si="5"/>
        <v>1</v>
      </c>
      <c r="AJ65" s="363">
        <v>4</v>
      </c>
      <c r="AK65" s="413" t="str">
        <f t="shared" si="6"/>
        <v>Wispy Spider Orchids</v>
      </c>
      <c r="AL65" s="413" t="str">
        <f t="shared" si="7"/>
        <v>Caladenia filamentosa</v>
      </c>
      <c r="AM65" s="486" t="s">
        <v>7607</v>
      </c>
      <c r="AS65" s="69">
        <f t="shared" si="8"/>
        <v>38</v>
      </c>
      <c r="AT65" s="69">
        <f t="shared" si="9"/>
        <v>44</v>
      </c>
      <c r="AU65" s="69">
        <f t="shared" si="10"/>
        <v>9</v>
      </c>
      <c r="AV65" s="69">
        <f t="shared" si="11"/>
        <v>11</v>
      </c>
      <c r="AW65" s="81"/>
      <c r="AX65" s="70" t="s">
        <v>1826</v>
      </c>
      <c r="AY65" s="364">
        <v>10850</v>
      </c>
      <c r="AZ65" s="264" t="s">
        <v>48</v>
      </c>
      <c r="BA65" s="238"/>
      <c r="BB65" s="237" t="str">
        <f t="shared" si="12"/>
        <v/>
      </c>
      <c r="BC65" s="270">
        <f t="shared" si="0"/>
        <v>512</v>
      </c>
      <c r="BD65" t="str">
        <f t="shared" si="13"/>
        <v>Caladenia dorrienii</v>
      </c>
      <c r="BE65" s="367" t="e">
        <f>COUNTIFS(#REF!,L65)</f>
        <v>#REF!</v>
      </c>
      <c r="BF65" s="374" t="str">
        <f t="shared" si="14"/>
        <v>y</v>
      </c>
      <c r="BG65" s="82"/>
      <c r="BH65" s="375"/>
      <c r="BI65" s="374"/>
      <c r="BJ65" s="403"/>
      <c r="CE65" t="str">
        <f t="shared" si="83"/>
        <v>Dancing Orchid (Caladenia discoidea)</v>
      </c>
      <c r="CF65" s="388" t="str">
        <f t="shared" si="21"/>
        <v>Caladenia discoidea</v>
      </c>
      <c r="CG65" t="str">
        <f t="shared" si="29"/>
        <v/>
      </c>
      <c r="CH65" t="str">
        <f t="shared" si="30"/>
        <v/>
      </c>
      <c r="CI65" t="str">
        <f t="shared" si="31"/>
        <v/>
      </c>
      <c r="CJ65" t="str">
        <f t="shared" si="32"/>
        <v/>
      </c>
      <c r="CK65" s="359" t="str">
        <f t="shared" si="33"/>
        <v/>
      </c>
      <c r="CL65" t="str">
        <f t="shared" si="34"/>
        <v/>
      </c>
      <c r="CM65" t="str">
        <f t="shared" si="35"/>
        <v/>
      </c>
      <c r="CN65" t="str">
        <f t="shared" si="36"/>
        <v/>
      </c>
      <c r="CO65" s="359" t="str">
        <f t="shared" si="37"/>
        <v/>
      </c>
      <c r="CP65" t="str">
        <f t="shared" si="38"/>
        <v/>
      </c>
      <c r="CQ65" t="str">
        <f t="shared" si="39"/>
        <v/>
      </c>
      <c r="CR65" t="str">
        <f t="shared" si="40"/>
        <v/>
      </c>
      <c r="CS65" s="359" t="str">
        <f t="shared" si="41"/>
        <v/>
      </c>
      <c r="CT65" t="str">
        <f t="shared" si="42"/>
        <v/>
      </c>
      <c r="CU65" t="str">
        <f t="shared" si="43"/>
        <v/>
      </c>
      <c r="CV65" t="str">
        <f t="shared" si="44"/>
        <v/>
      </c>
      <c r="CW65" t="str">
        <f t="shared" si="45"/>
        <v/>
      </c>
      <c r="CX65" s="359" t="str">
        <f t="shared" si="46"/>
        <v/>
      </c>
      <c r="CY65" t="str">
        <f t="shared" si="47"/>
        <v/>
      </c>
      <c r="CZ65" t="str">
        <f t="shared" si="48"/>
        <v/>
      </c>
      <c r="DA65" t="str">
        <f t="shared" si="49"/>
        <v/>
      </c>
      <c r="DB65" s="359" t="str">
        <f t="shared" si="50"/>
        <v/>
      </c>
      <c r="DC65" t="str">
        <f t="shared" si="51"/>
        <v/>
      </c>
      <c r="DD65" t="str">
        <f t="shared" si="52"/>
        <v/>
      </c>
      <c r="DE65" t="str">
        <f t="shared" si="53"/>
        <v/>
      </c>
      <c r="DF65" s="359" t="str">
        <f t="shared" si="54"/>
        <v/>
      </c>
      <c r="DG65" t="str">
        <f t="shared" si="55"/>
        <v/>
      </c>
      <c r="DH65" t="str">
        <f t="shared" si="56"/>
        <v/>
      </c>
      <c r="DI65" t="str">
        <f t="shared" si="57"/>
        <v/>
      </c>
      <c r="DJ65" t="str">
        <f t="shared" si="58"/>
        <v/>
      </c>
      <c r="DK65" s="359" t="str">
        <f t="shared" si="59"/>
        <v/>
      </c>
      <c r="DL65" t="str">
        <f t="shared" si="60"/>
        <v>X</v>
      </c>
      <c r="DM65" t="str">
        <f t="shared" si="61"/>
        <v>X</v>
      </c>
      <c r="DN65" t="str">
        <f t="shared" si="62"/>
        <v>X</v>
      </c>
      <c r="DO65" s="359" t="str">
        <f t="shared" si="63"/>
        <v>X</v>
      </c>
      <c r="DP65" t="str">
        <f t="shared" si="64"/>
        <v>X</v>
      </c>
      <c r="DQ65" t="str">
        <f t="shared" si="65"/>
        <v>X</v>
      </c>
      <c r="DR65" t="str">
        <f t="shared" si="66"/>
        <v>X</v>
      </c>
      <c r="DS65" s="359" t="str">
        <f t="shared" si="67"/>
        <v>X</v>
      </c>
      <c r="DT65" t="str">
        <f t="shared" si="68"/>
        <v>X</v>
      </c>
      <c r="DU65" t="str">
        <f t="shared" si="69"/>
        <v/>
      </c>
      <c r="DV65" t="str">
        <f t="shared" si="70"/>
        <v/>
      </c>
      <c r="DW65" t="str">
        <f t="shared" si="71"/>
        <v/>
      </c>
      <c r="DX65" s="359" t="str">
        <f t="shared" si="72"/>
        <v/>
      </c>
      <c r="DY65" t="str">
        <f t="shared" si="73"/>
        <v/>
      </c>
      <c r="DZ65" t="str">
        <f t="shared" si="74"/>
        <v/>
      </c>
      <c r="EA65" t="str">
        <f t="shared" si="75"/>
        <v/>
      </c>
      <c r="EB65" s="359" t="str">
        <f t="shared" si="76"/>
        <v/>
      </c>
      <c r="EC65" t="str">
        <f t="shared" si="77"/>
        <v/>
      </c>
      <c r="ED65" t="str">
        <f t="shared" si="78"/>
        <v/>
      </c>
      <c r="EE65" t="str">
        <f t="shared" si="79"/>
        <v/>
      </c>
      <c r="EF65" t="str">
        <f t="shared" si="80"/>
        <v/>
      </c>
      <c r="EG65" s="359" t="str">
        <f t="shared" si="81"/>
        <v/>
      </c>
      <c r="EH65" t="str">
        <f t="shared" si="82"/>
        <v>Caladenia discoidea</v>
      </c>
      <c r="EJ65" t="str">
        <f t="shared" si="17"/>
        <v>Caladenia dorrienii</v>
      </c>
      <c r="EK65" s="100">
        <f t="shared" si="85"/>
        <v>0</v>
      </c>
      <c r="EL65" s="3">
        <f t="shared" si="85"/>
        <v>0</v>
      </c>
      <c r="EM65" s="3">
        <f t="shared" si="85"/>
        <v>0</v>
      </c>
      <c r="EN65" s="3">
        <f t="shared" si="85"/>
        <v>0</v>
      </c>
      <c r="EO65" s="3">
        <f t="shared" si="85"/>
        <v>0</v>
      </c>
      <c r="EP65" s="3">
        <f t="shared" si="85"/>
        <v>0</v>
      </c>
      <c r="EQ65" s="3">
        <f t="shared" si="85"/>
        <v>0</v>
      </c>
      <c r="ER65" s="3">
        <f t="shared" si="85"/>
        <v>0</v>
      </c>
      <c r="ES65" s="3">
        <f t="shared" si="85"/>
        <v>1</v>
      </c>
      <c r="ET65" s="3">
        <f t="shared" si="85"/>
        <v>1</v>
      </c>
      <c r="EU65" s="3">
        <f t="shared" si="85"/>
        <v>1</v>
      </c>
      <c r="EV65" s="24">
        <f t="shared" si="85"/>
        <v>0</v>
      </c>
      <c r="EW65" s="245">
        <f t="shared" si="25"/>
        <v>3</v>
      </c>
      <c r="EX65" s="262" t="str">
        <f t="shared" si="19"/>
        <v/>
      </c>
    </row>
    <row r="66" spans="1:154" ht="16.149999999999999" customHeight="1" x14ac:dyDescent="0.25">
      <c r="A66" s="360">
        <v>9</v>
      </c>
      <c r="B66" t="str">
        <f t="shared" si="86"/>
        <v>Drakaea</v>
      </c>
      <c r="D66" s="363"/>
      <c r="E66" s="363"/>
      <c r="F66" s="363"/>
      <c r="G66" s="363"/>
      <c r="H66" s="363"/>
      <c r="I66" s="363"/>
      <c r="J66" s="68">
        <f t="shared" si="2"/>
        <v>513</v>
      </c>
      <c r="K66" s="371" t="str">
        <f t="shared" si="3"/>
        <v>Caladenia doutchiae</v>
      </c>
      <c r="L66" s="372">
        <v>513</v>
      </c>
      <c r="M66" s="371" t="s">
        <v>1526</v>
      </c>
      <c r="N66" s="76" t="s">
        <v>130</v>
      </c>
      <c r="O66" s="363" t="str">
        <f t="shared" si="4"/>
        <v>S</v>
      </c>
      <c r="P66" s="70" t="s">
        <v>1827</v>
      </c>
      <c r="Q66" s="364" t="s">
        <v>1828</v>
      </c>
      <c r="R66" s="373">
        <v>42948</v>
      </c>
      <c r="S66" s="365">
        <v>43023</v>
      </c>
      <c r="T66" s="603" t="s">
        <v>7894</v>
      </c>
      <c r="U66" s="603" t="s">
        <v>7894</v>
      </c>
      <c r="V66" s="603" t="s">
        <v>7894</v>
      </c>
      <c r="W66" s="603" t="s">
        <v>7894</v>
      </c>
      <c r="X66" s="603" t="s">
        <v>7894</v>
      </c>
      <c r="Y66" s="603" t="s">
        <v>7894</v>
      </c>
      <c r="Z66" s="603" t="s">
        <v>7894</v>
      </c>
      <c r="AA66" s="603" t="s">
        <v>4827</v>
      </c>
      <c r="AB66" s="603" t="s">
        <v>4828</v>
      </c>
      <c r="AC66" s="603" t="s">
        <v>4829</v>
      </c>
      <c r="AD66" s="603" t="s">
        <v>7894</v>
      </c>
      <c r="AE66" s="603" t="s">
        <v>7894</v>
      </c>
      <c r="AF66" s="605" t="s">
        <v>7900</v>
      </c>
      <c r="AG66" s="605" t="s">
        <v>7944</v>
      </c>
      <c r="AH66" s="366" t="s">
        <v>685</v>
      </c>
      <c r="AI66" s="363">
        <f t="shared" si="5"/>
        <v>6</v>
      </c>
      <c r="AJ66" s="363">
        <v>13</v>
      </c>
      <c r="AK66" s="413" t="str">
        <f t="shared" si="6"/>
        <v>Small Spider Orchids</v>
      </c>
      <c r="AL66" s="413" t="str">
        <f t="shared" si="7"/>
        <v>Caladenia roei</v>
      </c>
      <c r="AM66" s="486" t="s">
        <v>7607</v>
      </c>
      <c r="AS66" s="69">
        <f t="shared" si="8"/>
        <v>32</v>
      </c>
      <c r="AT66" s="69">
        <f t="shared" si="9"/>
        <v>42</v>
      </c>
      <c r="AU66" s="69">
        <f t="shared" si="10"/>
        <v>8</v>
      </c>
      <c r="AV66" s="69">
        <f t="shared" si="11"/>
        <v>10</v>
      </c>
      <c r="AW66" s="81"/>
      <c r="AX66" s="70" t="s">
        <v>1829</v>
      </c>
      <c r="AY66" s="364">
        <v>1587</v>
      </c>
      <c r="AZ66" s="264" t="s">
        <v>48</v>
      </c>
      <c r="BA66" s="238"/>
      <c r="BB66" s="237" t="str">
        <f t="shared" si="12"/>
        <v/>
      </c>
      <c r="BC66" s="270">
        <f t="shared" ref="BC66:BC129" si="87">J66</f>
        <v>513</v>
      </c>
      <c r="BD66" t="str">
        <f t="shared" si="13"/>
        <v>Caladenia doutchiae</v>
      </c>
      <c r="BE66" s="367" t="e">
        <f>COUNTIFS(#REF!,L66)</f>
        <v>#REF!</v>
      </c>
      <c r="BF66" s="374" t="str">
        <f t="shared" si="14"/>
        <v>y</v>
      </c>
      <c r="BG66" s="82"/>
      <c r="BH66" s="375"/>
      <c r="BI66" s="374"/>
      <c r="BJ66" s="403"/>
      <c r="CE66" t="str">
        <f t="shared" si="83"/>
        <v>Cossack Spider Orchid (Caladenia dorrienii)</v>
      </c>
      <c r="CF66" s="388" t="str">
        <f t="shared" si="21"/>
        <v>Caladenia dorrienii</v>
      </c>
      <c r="CG66" t="str">
        <f t="shared" si="29"/>
        <v/>
      </c>
      <c r="CH66" t="str">
        <f t="shared" si="30"/>
        <v/>
      </c>
      <c r="CI66" t="str">
        <f t="shared" si="31"/>
        <v/>
      </c>
      <c r="CJ66" t="str">
        <f t="shared" si="32"/>
        <v/>
      </c>
      <c r="CK66" s="359" t="str">
        <f t="shared" si="33"/>
        <v/>
      </c>
      <c r="CL66" t="str">
        <f t="shared" si="34"/>
        <v/>
      </c>
      <c r="CM66" t="str">
        <f t="shared" si="35"/>
        <v/>
      </c>
      <c r="CN66" t="str">
        <f t="shared" si="36"/>
        <v/>
      </c>
      <c r="CO66" s="359" t="str">
        <f t="shared" si="37"/>
        <v/>
      </c>
      <c r="CP66" t="str">
        <f t="shared" si="38"/>
        <v/>
      </c>
      <c r="CQ66" t="str">
        <f t="shared" si="39"/>
        <v/>
      </c>
      <c r="CR66" t="str">
        <f t="shared" si="40"/>
        <v/>
      </c>
      <c r="CS66" s="359" t="str">
        <f t="shared" si="41"/>
        <v/>
      </c>
      <c r="CT66" t="str">
        <f t="shared" si="42"/>
        <v/>
      </c>
      <c r="CU66" t="str">
        <f t="shared" si="43"/>
        <v/>
      </c>
      <c r="CV66" t="str">
        <f t="shared" si="44"/>
        <v/>
      </c>
      <c r="CW66" t="str">
        <f t="shared" si="45"/>
        <v/>
      </c>
      <c r="CX66" s="359" t="str">
        <f t="shared" si="46"/>
        <v/>
      </c>
      <c r="CY66" t="str">
        <f t="shared" si="47"/>
        <v/>
      </c>
      <c r="CZ66" t="str">
        <f t="shared" si="48"/>
        <v/>
      </c>
      <c r="DA66" t="str">
        <f t="shared" si="49"/>
        <v/>
      </c>
      <c r="DB66" s="359" t="str">
        <f t="shared" si="50"/>
        <v/>
      </c>
      <c r="DC66" t="str">
        <f t="shared" si="51"/>
        <v/>
      </c>
      <c r="DD66" t="str">
        <f t="shared" si="52"/>
        <v/>
      </c>
      <c r="DE66" t="str">
        <f t="shared" si="53"/>
        <v/>
      </c>
      <c r="DF66" s="359" t="str">
        <f t="shared" si="54"/>
        <v/>
      </c>
      <c r="DG66" t="str">
        <f t="shared" si="55"/>
        <v/>
      </c>
      <c r="DH66" t="str">
        <f t="shared" si="56"/>
        <v/>
      </c>
      <c r="DI66" t="str">
        <f t="shared" si="57"/>
        <v/>
      </c>
      <c r="DJ66" t="str">
        <f t="shared" si="58"/>
        <v/>
      </c>
      <c r="DK66" s="359" t="str">
        <f t="shared" si="59"/>
        <v/>
      </c>
      <c r="DL66" t="str">
        <f t="shared" si="60"/>
        <v/>
      </c>
      <c r="DM66" t="str">
        <f t="shared" si="61"/>
        <v/>
      </c>
      <c r="DN66" t="str">
        <f t="shared" si="62"/>
        <v/>
      </c>
      <c r="DO66" s="359" t="str">
        <f t="shared" si="63"/>
        <v/>
      </c>
      <c r="DP66" t="str">
        <f t="shared" si="64"/>
        <v/>
      </c>
      <c r="DQ66" t="str">
        <f t="shared" si="65"/>
        <v/>
      </c>
      <c r="DR66" t="str">
        <f t="shared" si="66"/>
        <v>X</v>
      </c>
      <c r="DS66" s="359" t="str">
        <f t="shared" si="67"/>
        <v>X</v>
      </c>
      <c r="DT66" t="str">
        <f t="shared" si="68"/>
        <v>X</v>
      </c>
      <c r="DU66" t="str">
        <f t="shared" si="69"/>
        <v>X</v>
      </c>
      <c r="DV66" t="str">
        <f t="shared" si="70"/>
        <v>X</v>
      </c>
      <c r="DW66" t="str">
        <f t="shared" si="71"/>
        <v>X</v>
      </c>
      <c r="DX66" s="359" t="str">
        <f t="shared" si="72"/>
        <v>X</v>
      </c>
      <c r="DY66" t="str">
        <f t="shared" si="73"/>
        <v/>
      </c>
      <c r="DZ66" t="str">
        <f t="shared" si="74"/>
        <v/>
      </c>
      <c r="EA66" t="str">
        <f t="shared" si="75"/>
        <v/>
      </c>
      <c r="EB66" s="359" t="str">
        <f t="shared" si="76"/>
        <v/>
      </c>
      <c r="EC66" t="str">
        <f t="shared" si="77"/>
        <v/>
      </c>
      <c r="ED66" t="str">
        <f t="shared" si="78"/>
        <v/>
      </c>
      <c r="EE66" t="str">
        <f t="shared" si="79"/>
        <v/>
      </c>
      <c r="EF66" t="str">
        <f t="shared" si="80"/>
        <v/>
      </c>
      <c r="EG66" s="359" t="str">
        <f t="shared" si="81"/>
        <v/>
      </c>
      <c r="EH66" t="str">
        <f t="shared" si="82"/>
        <v>Caladenia dorrienii</v>
      </c>
      <c r="EJ66" t="str">
        <f t="shared" si="17"/>
        <v>Caladenia doutchiae</v>
      </c>
      <c r="EK66" s="100">
        <f t="shared" si="85"/>
        <v>0</v>
      </c>
      <c r="EL66" s="3">
        <f t="shared" si="85"/>
        <v>0</v>
      </c>
      <c r="EM66" s="3">
        <f t="shared" si="85"/>
        <v>0</v>
      </c>
      <c r="EN66" s="3">
        <f t="shared" si="85"/>
        <v>0</v>
      </c>
      <c r="EO66" s="3">
        <f t="shared" si="85"/>
        <v>0</v>
      </c>
      <c r="EP66" s="3">
        <f t="shared" si="85"/>
        <v>0</v>
      </c>
      <c r="EQ66" s="3">
        <f t="shared" si="85"/>
        <v>0</v>
      </c>
      <c r="ER66" s="3">
        <f t="shared" si="85"/>
        <v>1</v>
      </c>
      <c r="ES66" s="3">
        <f t="shared" si="85"/>
        <v>1</v>
      </c>
      <c r="ET66" s="3">
        <f t="shared" si="85"/>
        <v>1</v>
      </c>
      <c r="EU66" s="3">
        <f t="shared" si="85"/>
        <v>0</v>
      </c>
      <c r="EV66" s="24">
        <f t="shared" si="85"/>
        <v>0</v>
      </c>
      <c r="EW66" s="245">
        <f t="shared" si="25"/>
        <v>3</v>
      </c>
      <c r="EX66" s="262" t="str">
        <f t="shared" si="19"/>
        <v/>
      </c>
    </row>
    <row r="67" spans="1:154" ht="16.149999999999999" customHeight="1" x14ac:dyDescent="0.25">
      <c r="A67" s="360">
        <v>10</v>
      </c>
      <c r="B67" t="str">
        <f t="shared" si="86"/>
        <v>Paracaleana</v>
      </c>
      <c r="D67" s="363"/>
      <c r="E67" s="363"/>
      <c r="F67" s="363"/>
      <c r="G67" s="363"/>
      <c r="H67" s="363"/>
      <c r="I67" s="363"/>
      <c r="J67" s="68">
        <f t="shared" ref="J67:J131" si="88">L67</f>
        <v>1133</v>
      </c>
      <c r="K67" s="371" t="str">
        <f t="shared" ref="K67:K131" si="89">CONCATENATE(M67," ",N67)</f>
        <v>Caladenia doutchiae x polychroma</v>
      </c>
      <c r="L67" s="372">
        <v>1133</v>
      </c>
      <c r="M67" s="371" t="s">
        <v>1526</v>
      </c>
      <c r="N67" s="76" t="s">
        <v>592</v>
      </c>
      <c r="O67" s="363" t="str">
        <f t="shared" ref="O67:O130" si="90">VLOOKUP(M67,$B$3:$E$55,4,FALSE)</f>
        <v>S</v>
      </c>
      <c r="P67" s="144" t="s">
        <v>1635</v>
      </c>
      <c r="Q67" s="364" t="s">
        <v>1055</v>
      </c>
      <c r="R67" s="365" t="s">
        <v>685</v>
      </c>
      <c r="S67" s="365" t="s">
        <v>685</v>
      </c>
      <c r="T67" s="603" t="s">
        <v>7894</v>
      </c>
      <c r="U67" s="603" t="s">
        <v>7894</v>
      </c>
      <c r="V67" s="603" t="s">
        <v>7894</v>
      </c>
      <c r="W67" s="603" t="s">
        <v>7894</v>
      </c>
      <c r="X67" s="603" t="s">
        <v>7894</v>
      </c>
      <c r="Y67" s="603" t="s">
        <v>7894</v>
      </c>
      <c r="Z67" s="603" t="s">
        <v>7894</v>
      </c>
      <c r="AA67" s="603" t="s">
        <v>7894</v>
      </c>
      <c r="AB67" s="603" t="s">
        <v>7894</v>
      </c>
      <c r="AC67" s="603" t="s">
        <v>7894</v>
      </c>
      <c r="AD67" s="603" t="s">
        <v>7894</v>
      </c>
      <c r="AE67" s="603" t="s">
        <v>7894</v>
      </c>
      <c r="AF67" s="605" t="s">
        <v>48</v>
      </c>
      <c r="AG67" s="605" t="s">
        <v>48</v>
      </c>
      <c r="AH67" s="366" t="s">
        <v>685</v>
      </c>
      <c r="AI67" s="363">
        <f t="shared" ref="AI67:AI130" si="91">VLOOKUP(AH67,$BX$3:$BY$8,2,FALSE)</f>
        <v>6</v>
      </c>
      <c r="AJ67" s="363">
        <v>0</v>
      </c>
      <c r="AK67" s="413" t="str">
        <f t="shared" ref="AK67:AK130" si="92">VLOOKUP(AJ67,$F$3:$H$51,3,FALSE)</f>
        <v>None</v>
      </c>
      <c r="AL67" s="413" t="str">
        <f t="shared" ref="AL67:AL130" si="93">VLOOKUP(AJ67,$F$3:$H$51,2,FALSE)</f>
        <v>None</v>
      </c>
      <c r="AM67" s="486" t="s">
        <v>7612</v>
      </c>
      <c r="AS67" s="69">
        <f t="shared" ref="AS67:AS130" si="94">IFERROR(WEEKNUM(R67,2),0)</f>
        <v>0</v>
      </c>
      <c r="AT67" s="69">
        <f t="shared" ref="AT67:AT130" si="95">IFERROR(IF(WEEKNUM(S67)&lt;WEEKNUM(R67),WEEKNUM(S67)+52,WEEKNUM(S67)),0)</f>
        <v>0</v>
      </c>
      <c r="AU67" s="69">
        <f t="shared" ref="AU67:AU130" si="96">IFERROR(MONTH(R67),0)</f>
        <v>0</v>
      </c>
      <c r="AV67" s="69">
        <f t="shared" ref="AV67:AV130" si="97">IFERROR(MONTH(S67),0)</f>
        <v>0</v>
      </c>
      <c r="AW67" s="81"/>
      <c r="AX67" s="70" t="s">
        <v>48</v>
      </c>
      <c r="AY67" s="364" t="e">
        <v>#N/A</v>
      </c>
      <c r="AZ67" s="264" t="s">
        <v>48</v>
      </c>
      <c r="BA67" s="238"/>
      <c r="BB67" s="237" t="str">
        <f t="shared" ref="BB67:BB130" si="98">IFERROR(FIND($BB$2,K67,1),"")</f>
        <v/>
      </c>
      <c r="BC67" s="270">
        <f t="shared" si="87"/>
        <v>1133</v>
      </c>
      <c r="BD67" t="str">
        <f t="shared" ref="BD67:BD130" si="99">K67</f>
        <v>Caladenia doutchiae x polychroma</v>
      </c>
      <c r="BE67" s="367" t="e">
        <f>COUNTIFS(#REF!,L67)</f>
        <v>#REF!</v>
      </c>
      <c r="BF67" s="374" t="str">
        <f t="shared" ref="BF67:BF130" si="100">IF(LEFT(P67,1)="_","n",IF(O67="N","n","y"))</f>
        <v>n</v>
      </c>
      <c r="BG67" s="82"/>
      <c r="BH67" s="375"/>
      <c r="BI67" s="374"/>
      <c r="BJ67" s="403"/>
      <c r="CE67" t="str">
        <f t="shared" si="83"/>
        <v>Purple-veined Spider Orchid (Caladenia doutchiae)</v>
      </c>
      <c r="CF67" s="388" t="str">
        <f t="shared" si="21"/>
        <v>Caladenia doutchiae</v>
      </c>
      <c r="CG67" t="str">
        <f t="shared" si="29"/>
        <v/>
      </c>
      <c r="CH67" t="str">
        <f t="shared" si="30"/>
        <v/>
      </c>
      <c r="CI67" t="str">
        <f t="shared" si="31"/>
        <v/>
      </c>
      <c r="CJ67" t="str">
        <f t="shared" si="32"/>
        <v/>
      </c>
      <c r="CK67" s="359" t="str">
        <f t="shared" si="33"/>
        <v/>
      </c>
      <c r="CL67" t="str">
        <f t="shared" si="34"/>
        <v/>
      </c>
      <c r="CM67" t="str">
        <f t="shared" si="35"/>
        <v/>
      </c>
      <c r="CN67" t="str">
        <f t="shared" si="36"/>
        <v/>
      </c>
      <c r="CO67" s="359" t="str">
        <f t="shared" si="37"/>
        <v/>
      </c>
      <c r="CP67" t="str">
        <f t="shared" si="38"/>
        <v/>
      </c>
      <c r="CQ67" t="str">
        <f t="shared" si="39"/>
        <v/>
      </c>
      <c r="CR67" t="str">
        <f t="shared" si="40"/>
        <v/>
      </c>
      <c r="CS67" s="359" t="str">
        <f t="shared" si="41"/>
        <v/>
      </c>
      <c r="CT67" t="str">
        <f t="shared" si="42"/>
        <v/>
      </c>
      <c r="CU67" t="str">
        <f t="shared" si="43"/>
        <v/>
      </c>
      <c r="CV67" t="str">
        <f t="shared" si="44"/>
        <v/>
      </c>
      <c r="CW67" t="str">
        <f t="shared" si="45"/>
        <v/>
      </c>
      <c r="CX67" s="359" t="str">
        <f t="shared" si="46"/>
        <v/>
      </c>
      <c r="CY67" t="str">
        <f t="shared" si="47"/>
        <v/>
      </c>
      <c r="CZ67" t="str">
        <f t="shared" si="48"/>
        <v/>
      </c>
      <c r="DA67" t="str">
        <f t="shared" si="49"/>
        <v/>
      </c>
      <c r="DB67" s="359" t="str">
        <f t="shared" si="50"/>
        <v/>
      </c>
      <c r="DC67" t="str">
        <f t="shared" si="51"/>
        <v/>
      </c>
      <c r="DD67" t="str">
        <f t="shared" si="52"/>
        <v/>
      </c>
      <c r="DE67" t="str">
        <f t="shared" si="53"/>
        <v/>
      </c>
      <c r="DF67" s="359" t="str">
        <f t="shared" si="54"/>
        <v/>
      </c>
      <c r="DG67" t="str">
        <f t="shared" si="55"/>
        <v/>
      </c>
      <c r="DH67" t="str">
        <f t="shared" si="56"/>
        <v/>
      </c>
      <c r="DI67" t="str">
        <f t="shared" si="57"/>
        <v/>
      </c>
      <c r="DJ67" t="str">
        <f t="shared" si="58"/>
        <v/>
      </c>
      <c r="DK67" s="359" t="str">
        <f t="shared" si="59"/>
        <v/>
      </c>
      <c r="DL67" t="str">
        <f t="shared" si="60"/>
        <v>X</v>
      </c>
      <c r="DM67" t="str">
        <f t="shared" si="61"/>
        <v>X</v>
      </c>
      <c r="DN67" t="str">
        <f t="shared" si="62"/>
        <v>X</v>
      </c>
      <c r="DO67" s="359" t="str">
        <f t="shared" si="63"/>
        <v>X</v>
      </c>
      <c r="DP67" t="str">
        <f t="shared" si="64"/>
        <v>X</v>
      </c>
      <c r="DQ67" t="str">
        <f t="shared" si="65"/>
        <v>X</v>
      </c>
      <c r="DR67" t="str">
        <f t="shared" si="66"/>
        <v>X</v>
      </c>
      <c r="DS67" s="359" t="str">
        <f t="shared" si="67"/>
        <v>X</v>
      </c>
      <c r="DT67" t="str">
        <f t="shared" si="68"/>
        <v>X</v>
      </c>
      <c r="DU67" t="str">
        <f t="shared" si="69"/>
        <v>X</v>
      </c>
      <c r="DV67" t="str">
        <f t="shared" si="70"/>
        <v>X</v>
      </c>
      <c r="DW67" t="str">
        <f t="shared" si="71"/>
        <v/>
      </c>
      <c r="DX67" s="359" t="str">
        <f t="shared" si="72"/>
        <v/>
      </c>
      <c r="DY67" t="str">
        <f t="shared" si="73"/>
        <v/>
      </c>
      <c r="DZ67" t="str">
        <f t="shared" si="74"/>
        <v/>
      </c>
      <c r="EA67" t="str">
        <f t="shared" si="75"/>
        <v/>
      </c>
      <c r="EB67" s="359" t="str">
        <f t="shared" si="76"/>
        <v/>
      </c>
      <c r="EC67" t="str">
        <f t="shared" si="77"/>
        <v/>
      </c>
      <c r="ED67" t="str">
        <f t="shared" si="78"/>
        <v/>
      </c>
      <c r="EE67" t="str">
        <f t="shared" si="79"/>
        <v/>
      </c>
      <c r="EF67" t="str">
        <f t="shared" si="80"/>
        <v/>
      </c>
      <c r="EG67" s="359" t="str">
        <f t="shared" si="81"/>
        <v/>
      </c>
      <c r="EH67" t="str">
        <f t="shared" si="82"/>
        <v>Caladenia doutchiae</v>
      </c>
      <c r="EJ67" t="str">
        <f t="shared" ref="EJ67:EJ130" si="101">K67</f>
        <v>Caladenia doutchiae x polychroma</v>
      </c>
      <c r="EK67" s="100">
        <f t="shared" si="85"/>
        <v>0</v>
      </c>
      <c r="EL67" s="3">
        <f t="shared" si="85"/>
        <v>0</v>
      </c>
      <c r="EM67" s="3">
        <f t="shared" si="85"/>
        <v>0</v>
      </c>
      <c r="EN67" s="3">
        <f t="shared" si="85"/>
        <v>0</v>
      </c>
      <c r="EO67" s="3">
        <f t="shared" si="85"/>
        <v>0</v>
      </c>
      <c r="EP67" s="3">
        <f t="shared" si="85"/>
        <v>0</v>
      </c>
      <c r="EQ67" s="3">
        <f t="shared" si="85"/>
        <v>0</v>
      </c>
      <c r="ER67" s="3">
        <f t="shared" si="85"/>
        <v>0</v>
      </c>
      <c r="ES67" s="3">
        <f t="shared" si="85"/>
        <v>0</v>
      </c>
      <c r="ET67" s="3">
        <f t="shared" si="85"/>
        <v>0</v>
      </c>
      <c r="EU67" s="3">
        <f t="shared" si="85"/>
        <v>0</v>
      </c>
      <c r="EV67" s="24">
        <f t="shared" si="85"/>
        <v>0</v>
      </c>
      <c r="EW67" s="581">
        <f t="shared" si="25"/>
        <v>0</v>
      </c>
      <c r="EX67" s="262" t="str">
        <f t="shared" ref="EX67:EX130" si="102">IF(AV67&lt;AU67," X","")</f>
        <v/>
      </c>
    </row>
    <row r="68" spans="1:154" ht="16.149999999999999" customHeight="1" x14ac:dyDescent="0.25">
      <c r="A68" s="360">
        <v>11</v>
      </c>
      <c r="B68" t="str">
        <f t="shared" si="86"/>
        <v>Spiculaea</v>
      </c>
      <c r="D68" s="363"/>
      <c r="E68" s="363"/>
      <c r="F68" s="363"/>
      <c r="G68" s="363"/>
      <c r="H68" s="363"/>
      <c r="I68" s="363"/>
      <c r="J68" s="68">
        <f t="shared" si="88"/>
        <v>682</v>
      </c>
      <c r="K68" s="371" t="str">
        <f t="shared" si="89"/>
        <v>Caladenia drakeoides</v>
      </c>
      <c r="L68" s="372">
        <v>682</v>
      </c>
      <c r="M68" s="371" t="s">
        <v>1526</v>
      </c>
      <c r="N68" s="76" t="s">
        <v>233</v>
      </c>
      <c r="O68" s="363" t="str">
        <f t="shared" si="90"/>
        <v>S</v>
      </c>
      <c r="P68" s="70" t="s">
        <v>1830</v>
      </c>
      <c r="Q68" s="364" t="s">
        <v>1831</v>
      </c>
      <c r="R68" s="373">
        <v>42962</v>
      </c>
      <c r="S68" s="365">
        <v>43009</v>
      </c>
      <c r="T68" s="603" t="s">
        <v>7894</v>
      </c>
      <c r="U68" s="603" t="s">
        <v>7894</v>
      </c>
      <c r="V68" s="603" t="s">
        <v>7894</v>
      </c>
      <c r="W68" s="603" t="s">
        <v>7894</v>
      </c>
      <c r="X68" s="603" t="s">
        <v>7894</v>
      </c>
      <c r="Y68" s="603" t="s">
        <v>7894</v>
      </c>
      <c r="Z68" s="603" t="s">
        <v>7894</v>
      </c>
      <c r="AA68" s="603" t="s">
        <v>4827</v>
      </c>
      <c r="AB68" s="603" t="s">
        <v>4828</v>
      </c>
      <c r="AC68" s="603" t="s">
        <v>4829</v>
      </c>
      <c r="AD68" s="603" t="s">
        <v>7894</v>
      </c>
      <c r="AE68" s="603" t="s">
        <v>7894</v>
      </c>
      <c r="AF68" s="605" t="s">
        <v>7900</v>
      </c>
      <c r="AG68" s="605" t="s">
        <v>7944</v>
      </c>
      <c r="AH68" s="69" t="s">
        <v>1583</v>
      </c>
      <c r="AI68" s="363">
        <f t="shared" si="91"/>
        <v>1</v>
      </c>
      <c r="AJ68" s="363">
        <v>1</v>
      </c>
      <c r="AK68" s="413" t="str">
        <f t="shared" si="92"/>
        <v>Dragon Orchids</v>
      </c>
      <c r="AL68" s="413" t="str">
        <f t="shared" si="93"/>
        <v>Caladenia barbarossa</v>
      </c>
      <c r="AM68" s="486" t="s">
        <v>7607</v>
      </c>
      <c r="AS68" s="69">
        <f t="shared" si="94"/>
        <v>34</v>
      </c>
      <c r="AT68" s="69">
        <f t="shared" si="95"/>
        <v>40</v>
      </c>
      <c r="AU68" s="69">
        <f t="shared" si="96"/>
        <v>8</v>
      </c>
      <c r="AV68" s="69">
        <f t="shared" si="97"/>
        <v>10</v>
      </c>
      <c r="AW68" s="81"/>
      <c r="AX68" s="70" t="s">
        <v>1832</v>
      </c>
      <c r="AY68" s="364">
        <v>19217</v>
      </c>
      <c r="AZ68" s="264" t="s">
        <v>48</v>
      </c>
      <c r="BA68" s="238"/>
      <c r="BB68" s="237" t="str">
        <f t="shared" si="98"/>
        <v/>
      </c>
      <c r="BC68" s="270">
        <f t="shared" si="87"/>
        <v>682</v>
      </c>
      <c r="BD68" t="str">
        <f t="shared" si="99"/>
        <v>Caladenia drakeoides</v>
      </c>
      <c r="BE68" s="367" t="e">
        <f>COUNTIFS(#REF!,L68)</f>
        <v>#REF!</v>
      </c>
      <c r="BF68" s="374" t="str">
        <f t="shared" si="100"/>
        <v>y</v>
      </c>
      <c r="BG68" s="82"/>
      <c r="BH68" s="375"/>
      <c r="BI68" s="374"/>
      <c r="BJ68" s="403"/>
      <c r="CE68" t="str">
        <f t="shared" ref="CE68:CE99" si="103">CONCATENATE(P67," (",K67,")")</f>
        <v>_Unnamed Hybrid (Caladenia doutchiae x polychroma)</v>
      </c>
      <c r="CF68" s="388" t="str">
        <f t="shared" ref="CF68:CF131" si="104">K67</f>
        <v>Caladenia doutchiae x polychroma</v>
      </c>
      <c r="CG68" t="str">
        <f t="shared" si="29"/>
        <v/>
      </c>
      <c r="CH68" t="str">
        <f t="shared" si="30"/>
        <v/>
      </c>
      <c r="CI68" t="str">
        <f t="shared" si="31"/>
        <v/>
      </c>
      <c r="CJ68" t="str">
        <f t="shared" si="32"/>
        <v/>
      </c>
      <c r="CK68" s="359" t="str">
        <f t="shared" si="33"/>
        <v/>
      </c>
      <c r="CL68" t="str">
        <f t="shared" si="34"/>
        <v/>
      </c>
      <c r="CM68" t="str">
        <f t="shared" si="35"/>
        <v/>
      </c>
      <c r="CN68" t="str">
        <f t="shared" si="36"/>
        <v/>
      </c>
      <c r="CO68" s="359" t="str">
        <f t="shared" si="37"/>
        <v/>
      </c>
      <c r="CP68" t="str">
        <f t="shared" si="38"/>
        <v/>
      </c>
      <c r="CQ68" t="str">
        <f t="shared" si="39"/>
        <v/>
      </c>
      <c r="CR68" t="str">
        <f t="shared" si="40"/>
        <v/>
      </c>
      <c r="CS68" s="359" t="str">
        <f t="shared" si="41"/>
        <v/>
      </c>
      <c r="CT68" t="str">
        <f t="shared" si="42"/>
        <v/>
      </c>
      <c r="CU68" t="str">
        <f t="shared" si="43"/>
        <v/>
      </c>
      <c r="CV68" t="str">
        <f t="shared" si="44"/>
        <v/>
      </c>
      <c r="CW68" t="str">
        <f t="shared" si="45"/>
        <v/>
      </c>
      <c r="CX68" s="359" t="str">
        <f t="shared" si="46"/>
        <v/>
      </c>
      <c r="CY68" t="str">
        <f t="shared" si="47"/>
        <v/>
      </c>
      <c r="CZ68" t="str">
        <f t="shared" si="48"/>
        <v/>
      </c>
      <c r="DA68" t="str">
        <f t="shared" si="49"/>
        <v/>
      </c>
      <c r="DB68" s="359" t="str">
        <f t="shared" si="50"/>
        <v/>
      </c>
      <c r="DC68" t="str">
        <f t="shared" si="51"/>
        <v/>
      </c>
      <c r="DD68" t="str">
        <f t="shared" si="52"/>
        <v/>
      </c>
      <c r="DE68" t="str">
        <f t="shared" si="53"/>
        <v/>
      </c>
      <c r="DF68" s="359" t="str">
        <f t="shared" si="54"/>
        <v/>
      </c>
      <c r="DG68" t="str">
        <f t="shared" si="55"/>
        <v/>
      </c>
      <c r="DH68" t="str">
        <f t="shared" si="56"/>
        <v/>
      </c>
      <c r="DI68" t="str">
        <f t="shared" si="57"/>
        <v/>
      </c>
      <c r="DJ68" t="str">
        <f t="shared" si="58"/>
        <v/>
      </c>
      <c r="DK68" s="359" t="str">
        <f t="shared" si="59"/>
        <v/>
      </c>
      <c r="DL68" t="str">
        <f t="shared" si="60"/>
        <v/>
      </c>
      <c r="DM68" t="str">
        <f t="shared" si="61"/>
        <v/>
      </c>
      <c r="DN68" t="str">
        <f t="shared" si="62"/>
        <v/>
      </c>
      <c r="DO68" s="359" t="str">
        <f t="shared" si="63"/>
        <v/>
      </c>
      <c r="DP68" t="str">
        <f t="shared" si="64"/>
        <v/>
      </c>
      <c r="DQ68" t="str">
        <f t="shared" si="65"/>
        <v/>
      </c>
      <c r="DR68" t="str">
        <f t="shared" si="66"/>
        <v/>
      </c>
      <c r="DS68" s="359" t="str">
        <f t="shared" si="67"/>
        <v/>
      </c>
      <c r="DT68" t="str">
        <f t="shared" si="68"/>
        <v/>
      </c>
      <c r="DU68" t="str">
        <f t="shared" si="69"/>
        <v/>
      </c>
      <c r="DV68" t="str">
        <f t="shared" si="70"/>
        <v/>
      </c>
      <c r="DW68" t="str">
        <f t="shared" si="71"/>
        <v/>
      </c>
      <c r="DX68" s="359" t="str">
        <f t="shared" si="72"/>
        <v/>
      </c>
      <c r="DY68" t="str">
        <f t="shared" si="73"/>
        <v/>
      </c>
      <c r="DZ68" t="str">
        <f t="shared" si="74"/>
        <v/>
      </c>
      <c r="EA68" t="str">
        <f t="shared" si="75"/>
        <v/>
      </c>
      <c r="EB68" s="359" t="str">
        <f t="shared" si="76"/>
        <v/>
      </c>
      <c r="EC68" t="str">
        <f t="shared" si="77"/>
        <v/>
      </c>
      <c r="ED68" t="str">
        <f t="shared" si="78"/>
        <v/>
      </c>
      <c r="EE68" t="str">
        <f t="shared" si="79"/>
        <v/>
      </c>
      <c r="EF68" t="str">
        <f t="shared" si="80"/>
        <v/>
      </c>
      <c r="EG68" s="359" t="str">
        <f t="shared" si="81"/>
        <v/>
      </c>
      <c r="EH68" t="str">
        <f t="shared" si="82"/>
        <v>Caladenia doutchiae x polychroma</v>
      </c>
      <c r="EJ68" t="str">
        <f t="shared" si="101"/>
        <v>Caladenia drakeoides</v>
      </c>
      <c r="EK68" s="100">
        <f t="shared" si="85"/>
        <v>0</v>
      </c>
      <c r="EL68" s="3">
        <f t="shared" si="85"/>
        <v>0</v>
      </c>
      <c r="EM68" s="3">
        <f t="shared" si="85"/>
        <v>0</v>
      </c>
      <c r="EN68" s="3">
        <f t="shared" si="85"/>
        <v>0</v>
      </c>
      <c r="EO68" s="3">
        <f t="shared" si="85"/>
        <v>0</v>
      </c>
      <c r="EP68" s="3">
        <f t="shared" si="85"/>
        <v>0</v>
      </c>
      <c r="EQ68" s="3">
        <f t="shared" si="85"/>
        <v>0</v>
      </c>
      <c r="ER68" s="3">
        <f t="shared" si="85"/>
        <v>1</v>
      </c>
      <c r="ES68" s="3">
        <f t="shared" si="85"/>
        <v>1</v>
      </c>
      <c r="ET68" s="3">
        <f t="shared" si="85"/>
        <v>1</v>
      </c>
      <c r="EU68" s="3">
        <f t="shared" si="85"/>
        <v>0</v>
      </c>
      <c r="EV68" s="24">
        <f t="shared" si="85"/>
        <v>0</v>
      </c>
      <c r="EW68" s="245">
        <f t="shared" ref="EW68:EW131" si="105">SUM(EK68:EV68)</f>
        <v>3</v>
      </c>
      <c r="EX68" s="262" t="str">
        <f t="shared" si="102"/>
        <v/>
      </c>
    </row>
    <row r="69" spans="1:154" ht="16.149999999999999" customHeight="1" x14ac:dyDescent="0.25">
      <c r="A69" s="360">
        <v>12</v>
      </c>
      <c r="B69" t="str">
        <f t="shared" si="86"/>
        <v>Leporella</v>
      </c>
      <c r="D69" s="363"/>
      <c r="E69" s="363"/>
      <c r="F69" s="363"/>
      <c r="G69" s="363"/>
      <c r="H69" s="363"/>
      <c r="I69" s="363"/>
      <c r="J69" s="68">
        <f t="shared" si="88"/>
        <v>992</v>
      </c>
      <c r="K69" s="371" t="str">
        <f t="shared" si="89"/>
        <v>Caladenia drakeoides x radiata</v>
      </c>
      <c r="L69" s="372">
        <v>992</v>
      </c>
      <c r="M69" s="371" t="s">
        <v>1526</v>
      </c>
      <c r="N69" s="76" t="s">
        <v>1833</v>
      </c>
      <c r="O69" s="363" t="str">
        <f t="shared" si="90"/>
        <v>S</v>
      </c>
      <c r="P69" s="144" t="s">
        <v>1635</v>
      </c>
      <c r="Q69" s="364" t="s">
        <v>1055</v>
      </c>
      <c r="R69" s="365" t="s">
        <v>685</v>
      </c>
      <c r="S69" s="365" t="s">
        <v>685</v>
      </c>
      <c r="T69" s="603" t="s">
        <v>7894</v>
      </c>
      <c r="U69" s="603" t="s">
        <v>7894</v>
      </c>
      <c r="V69" s="603" t="s">
        <v>7894</v>
      </c>
      <c r="W69" s="603" t="s">
        <v>7894</v>
      </c>
      <c r="X69" s="603" t="s">
        <v>7894</v>
      </c>
      <c r="Y69" s="603" t="s">
        <v>7894</v>
      </c>
      <c r="Z69" s="603" t="s">
        <v>7894</v>
      </c>
      <c r="AA69" s="603" t="s">
        <v>7894</v>
      </c>
      <c r="AB69" s="603" t="s">
        <v>7894</v>
      </c>
      <c r="AC69" s="603" t="s">
        <v>7894</v>
      </c>
      <c r="AD69" s="603" t="s">
        <v>7894</v>
      </c>
      <c r="AE69" s="603" t="s">
        <v>7894</v>
      </c>
      <c r="AF69" s="605" t="s">
        <v>48</v>
      </c>
      <c r="AG69" s="605" t="s">
        <v>48</v>
      </c>
      <c r="AH69" s="366" t="s">
        <v>685</v>
      </c>
      <c r="AI69" s="363">
        <f t="shared" si="91"/>
        <v>6</v>
      </c>
      <c r="AJ69" s="363">
        <v>0</v>
      </c>
      <c r="AK69" s="413" t="str">
        <f t="shared" si="92"/>
        <v>None</v>
      </c>
      <c r="AL69" s="413" t="str">
        <f t="shared" si="93"/>
        <v>None</v>
      </c>
      <c r="AM69" s="486" t="s">
        <v>7612</v>
      </c>
      <c r="AS69" s="69">
        <f t="shared" si="94"/>
        <v>0</v>
      </c>
      <c r="AT69" s="69">
        <f t="shared" si="95"/>
        <v>0</v>
      </c>
      <c r="AU69" s="69">
        <f t="shared" si="96"/>
        <v>0</v>
      </c>
      <c r="AV69" s="69">
        <f t="shared" si="97"/>
        <v>0</v>
      </c>
      <c r="AW69" s="81"/>
      <c r="AX69" s="70" t="s">
        <v>48</v>
      </c>
      <c r="AY69" s="364" t="e">
        <v>#N/A</v>
      </c>
      <c r="AZ69" s="264" t="s">
        <v>48</v>
      </c>
      <c r="BA69" s="238"/>
      <c r="BB69" s="237" t="str">
        <f t="shared" si="98"/>
        <v/>
      </c>
      <c r="BC69" s="270">
        <f t="shared" si="87"/>
        <v>992</v>
      </c>
      <c r="BD69" t="str">
        <f t="shared" si="99"/>
        <v>Caladenia drakeoides x radiata</v>
      </c>
      <c r="BE69" s="367" t="e">
        <f>COUNTIFS(#REF!,L69)</f>
        <v>#REF!</v>
      </c>
      <c r="BF69" s="374" t="str">
        <f t="shared" si="100"/>
        <v>n</v>
      </c>
      <c r="BG69" s="82"/>
      <c r="BH69" s="375"/>
      <c r="BI69" s="374"/>
      <c r="BJ69" s="403"/>
      <c r="CE69" t="str">
        <f t="shared" si="103"/>
        <v>Hinged Dragon Orchid (Caladenia drakeoides)</v>
      </c>
      <c r="CF69" s="388" t="str">
        <f t="shared" si="104"/>
        <v>Caladenia drakeoides</v>
      </c>
      <c r="CG69" t="str">
        <f t="shared" ref="CG69:CG133" si="106">IF(CG$2&gt;=$R68,IF(CG$2&lt;=$S68,"X",""),"")</f>
        <v/>
      </c>
      <c r="CH69" t="str">
        <f t="shared" ref="CH69:CH133" si="107">IF(CH$2&gt;=$R68,IF(CH$2&lt;=$S68,"X",""),"")</f>
        <v/>
      </c>
      <c r="CI69" t="str">
        <f t="shared" ref="CI69:CI133" si="108">IF(CI$2&gt;=$R68,IF(CI$2&lt;=$S68,"X",""),"")</f>
        <v/>
      </c>
      <c r="CJ69" t="str">
        <f t="shared" ref="CJ69:CJ133" si="109">IF(CJ$2&gt;=$R68,IF(CJ$2&lt;=$S68,"X",""),"")</f>
        <v/>
      </c>
      <c r="CK69" s="359" t="str">
        <f t="shared" ref="CK69:CK133" si="110">IF(CK$2&gt;=$R68,IF(CK$2&lt;=$S68,"X",""),"")</f>
        <v/>
      </c>
      <c r="CL69" t="str">
        <f t="shared" ref="CL69:CL133" si="111">IF(CL$2&gt;=$R68,IF(CL$2&lt;=$S68,"X",""),"")</f>
        <v/>
      </c>
      <c r="CM69" t="str">
        <f t="shared" ref="CM69:CM133" si="112">IF(CM$2&gt;=$R68,IF(CM$2&lt;=$S68,"X",""),"")</f>
        <v/>
      </c>
      <c r="CN69" t="str">
        <f t="shared" ref="CN69:CN133" si="113">IF(CN$2&gt;=$R68,IF(CN$2&lt;=$S68,"X",""),"")</f>
        <v/>
      </c>
      <c r="CO69" s="359" t="str">
        <f t="shared" ref="CO69:CO133" si="114">IF(CO$2&gt;=$R68,IF(CO$2&lt;=$S68,"X",""),"")</f>
        <v/>
      </c>
      <c r="CP69" t="str">
        <f t="shared" ref="CP69:CP133" si="115">IF(CP$2&gt;=$R68,IF(CP$2&lt;=$S68,"X",""),"")</f>
        <v/>
      </c>
      <c r="CQ69" t="str">
        <f t="shared" ref="CQ69:CQ133" si="116">IF(CQ$2&gt;=$R68,IF(CQ$2&lt;=$S68,"X",""),"")</f>
        <v/>
      </c>
      <c r="CR69" t="str">
        <f t="shared" ref="CR69:CR133" si="117">IF(CR$2&gt;=$R68,IF(CR$2&lt;=$S68,"X",""),"")</f>
        <v/>
      </c>
      <c r="CS69" s="359" t="str">
        <f t="shared" ref="CS69:CS133" si="118">IF(CS$2&gt;=$R68,IF(CS$2&lt;=$S68,"X",""),"")</f>
        <v/>
      </c>
      <c r="CT69" t="str">
        <f t="shared" ref="CT69:CT133" si="119">IF(CT$2&gt;=$R68,IF(CT$2&lt;=$S68,"X",""),"")</f>
        <v/>
      </c>
      <c r="CU69" t="str">
        <f t="shared" ref="CU69:CU133" si="120">IF(CU$2&gt;=$R68,IF(CU$2&lt;=$S68,"X",""),"")</f>
        <v/>
      </c>
      <c r="CV69" t="str">
        <f t="shared" ref="CV69:CV133" si="121">IF(CV$2&gt;=$R68,IF(CV$2&lt;=$S68,"X",""),"")</f>
        <v/>
      </c>
      <c r="CW69" t="str">
        <f t="shared" ref="CW69:CW133" si="122">IF(CW$2&gt;=$R68,IF(CW$2&lt;=$S68,"X",""),"")</f>
        <v/>
      </c>
      <c r="CX69" s="359" t="str">
        <f t="shared" ref="CX69:CX133" si="123">IF(CX$2&gt;=$R68,IF(CX$2&lt;=$S68,"X",""),"")</f>
        <v/>
      </c>
      <c r="CY69" t="str">
        <f t="shared" ref="CY69:CY133" si="124">IF(CY$2&gt;=$R68,IF(CY$2&lt;=$S68,"X",""),"")</f>
        <v/>
      </c>
      <c r="CZ69" t="str">
        <f t="shared" ref="CZ69:CZ133" si="125">IF(CZ$2&gt;=$R68,IF(CZ$2&lt;=$S68,"X",""),"")</f>
        <v/>
      </c>
      <c r="DA69" t="str">
        <f t="shared" ref="DA69:DA133" si="126">IF(DA$2&gt;=$R68,IF(DA$2&lt;=$S68,"X",""),"")</f>
        <v/>
      </c>
      <c r="DB69" s="359" t="str">
        <f t="shared" ref="DB69:DB133" si="127">IF(DB$2&gt;=$R68,IF(DB$2&lt;=$S68,"X",""),"")</f>
        <v/>
      </c>
      <c r="DC69" t="str">
        <f t="shared" ref="DC69:DC133" si="128">IF(DC$2&gt;=$R68,IF(DC$2&lt;=$S68,"X",""),"")</f>
        <v/>
      </c>
      <c r="DD69" t="str">
        <f t="shared" ref="DD69:DD133" si="129">IF(DD$2&gt;=$R68,IF(DD$2&lt;=$S68,"X",""),"")</f>
        <v/>
      </c>
      <c r="DE69" t="str">
        <f t="shared" ref="DE69:DE133" si="130">IF(DE$2&gt;=$R68,IF(DE$2&lt;=$S68,"X",""),"")</f>
        <v/>
      </c>
      <c r="DF69" s="359" t="str">
        <f t="shared" ref="DF69:DF133" si="131">IF(DF$2&gt;=$R68,IF(DF$2&lt;=$S68,"X",""),"")</f>
        <v/>
      </c>
      <c r="DG69" t="str">
        <f t="shared" ref="DG69:DG133" si="132">IF(DG$2&gt;=$R68,IF(DG$2&lt;=$S68,"X",""),"")</f>
        <v/>
      </c>
      <c r="DH69" t="str">
        <f t="shared" ref="DH69:DH133" si="133">IF(DH$2&gt;=$R68,IF(DH$2&lt;=$S68,"X",""),"")</f>
        <v/>
      </c>
      <c r="DI69" t="str">
        <f t="shared" ref="DI69:DI133" si="134">IF(DI$2&gt;=$R68,IF(DI$2&lt;=$S68,"X",""),"")</f>
        <v/>
      </c>
      <c r="DJ69" t="str">
        <f t="shared" ref="DJ69:DJ133" si="135">IF(DJ$2&gt;=$R68,IF(DJ$2&lt;=$S68,"X",""),"")</f>
        <v/>
      </c>
      <c r="DK69" s="359" t="str">
        <f t="shared" ref="DK69:DK133" si="136">IF(DK$2&gt;=$R68,IF(DK$2&lt;=$S68,"X",""),"")</f>
        <v/>
      </c>
      <c r="DL69" t="str">
        <f t="shared" ref="DL69:DL133" si="137">IF(DL$2&gt;=$R68,IF(DL$2&lt;=$S68,"X",""),"")</f>
        <v/>
      </c>
      <c r="DM69" t="str">
        <f t="shared" ref="DM69:DM133" si="138">IF(DM$2&gt;=$R68,IF(DM$2&lt;=$S68,"X",""),"")</f>
        <v/>
      </c>
      <c r="DN69" t="str">
        <f t="shared" ref="DN69:DN133" si="139">IF(DN$2&gt;=$R68,IF(DN$2&lt;=$S68,"X",""),"")</f>
        <v>X</v>
      </c>
      <c r="DO69" s="359" t="str">
        <f t="shared" ref="DO69:DO133" si="140">IF(DO$2&gt;=$R68,IF(DO$2&lt;=$S68,"X",""),"")</f>
        <v>X</v>
      </c>
      <c r="DP69" t="str">
        <f t="shared" ref="DP69:DP133" si="141">IF(DP$2&gt;=$R68,IF(DP$2&lt;=$S68,"X",""),"")</f>
        <v>X</v>
      </c>
      <c r="DQ69" t="str">
        <f t="shared" ref="DQ69:DQ133" si="142">IF(DQ$2&gt;=$R68,IF(DQ$2&lt;=$S68,"X",""),"")</f>
        <v>X</v>
      </c>
      <c r="DR69" t="str">
        <f t="shared" ref="DR69:DR133" si="143">IF(DR$2&gt;=$R68,IF(DR$2&lt;=$S68,"X",""),"")</f>
        <v>X</v>
      </c>
      <c r="DS69" s="359" t="str">
        <f t="shared" ref="DS69:DS133" si="144">IF(DS$2&gt;=$R68,IF(DS$2&lt;=$S68,"X",""),"")</f>
        <v>X</v>
      </c>
      <c r="DT69" t="str">
        <f t="shared" ref="DT69:DT133" si="145">IF(DT$2&gt;=$R68,IF(DT$2&lt;=$S68,"X",""),"")</f>
        <v>X</v>
      </c>
      <c r="DU69" t="str">
        <f t="shared" ref="DU69:DU133" si="146">IF(DU$2&gt;=$R68,IF(DU$2&lt;=$S68,"X",""),"")</f>
        <v/>
      </c>
      <c r="DV69" t="str">
        <f t="shared" ref="DV69:DV133" si="147">IF(DV$2&gt;=$R68,IF(DV$2&lt;=$S68,"X",""),"")</f>
        <v/>
      </c>
      <c r="DW69" t="str">
        <f t="shared" ref="DW69:DW133" si="148">IF(DW$2&gt;=$R68,IF(DW$2&lt;=$S68,"X",""),"")</f>
        <v/>
      </c>
      <c r="DX69" s="359" t="str">
        <f t="shared" ref="DX69:DX133" si="149">IF(DX$2&gt;=$R68,IF(DX$2&lt;=$S68,"X",""),"")</f>
        <v/>
      </c>
      <c r="DY69" t="str">
        <f t="shared" ref="DY69:DY133" si="150">IF(DY$2&gt;=$R68,IF(DY$2&lt;=$S68,"X",""),"")</f>
        <v/>
      </c>
      <c r="DZ69" t="str">
        <f t="shared" ref="DZ69:DZ133" si="151">IF(DZ$2&gt;=$R68,IF(DZ$2&lt;=$S68,"X",""),"")</f>
        <v/>
      </c>
      <c r="EA69" t="str">
        <f t="shared" ref="EA69:EA133" si="152">IF(EA$2&gt;=$R68,IF(EA$2&lt;=$S68,"X",""),"")</f>
        <v/>
      </c>
      <c r="EB69" s="359" t="str">
        <f t="shared" ref="EB69:EB133" si="153">IF(EB$2&gt;=$R68,IF(EB$2&lt;=$S68,"X",""),"")</f>
        <v/>
      </c>
      <c r="EC69" t="str">
        <f t="shared" ref="EC69:EC133" si="154">IF(EC$2&gt;=$R68,IF(EC$2&lt;=$S68,"X",""),"")</f>
        <v/>
      </c>
      <c r="ED69" t="str">
        <f t="shared" ref="ED69:ED133" si="155">IF(ED$2&gt;=$R68,IF(ED$2&lt;=$S68,"X",""),"")</f>
        <v/>
      </c>
      <c r="EE69" t="str">
        <f t="shared" ref="EE69:EE133" si="156">IF(EE$2&gt;=$R68,IF(EE$2&lt;=$S68,"X",""),"")</f>
        <v/>
      </c>
      <c r="EF69" t="str">
        <f t="shared" ref="EF69:EF133" si="157">IF(EF$2&gt;=$R68,IF(EF$2&lt;=$S68,"X",""),"")</f>
        <v/>
      </c>
      <c r="EG69" s="359" t="str">
        <f t="shared" ref="EG69:EG133" si="158">IF(EG$2&gt;=$R68,IF(EG$2&lt;=$S68,"X",""),"")</f>
        <v/>
      </c>
      <c r="EH69" t="str">
        <f t="shared" ref="EH69:EH132" si="159">BD68</f>
        <v>Caladenia drakeoides</v>
      </c>
      <c r="EJ69" t="str">
        <f t="shared" si="101"/>
        <v>Caladenia drakeoides x radiata</v>
      </c>
      <c r="EK69" s="100">
        <f t="shared" si="85"/>
        <v>0</v>
      </c>
      <c r="EL69" s="3">
        <f t="shared" si="85"/>
        <v>0</v>
      </c>
      <c r="EM69" s="3">
        <f t="shared" si="85"/>
        <v>0</v>
      </c>
      <c r="EN69" s="3">
        <f t="shared" si="85"/>
        <v>0</v>
      </c>
      <c r="EO69" s="3">
        <f t="shared" si="85"/>
        <v>0</v>
      </c>
      <c r="EP69" s="3">
        <f t="shared" si="85"/>
        <v>0</v>
      </c>
      <c r="EQ69" s="3">
        <f t="shared" si="85"/>
        <v>0</v>
      </c>
      <c r="ER69" s="3">
        <f t="shared" si="85"/>
        <v>0</v>
      </c>
      <c r="ES69" s="3">
        <f t="shared" si="85"/>
        <v>0</v>
      </c>
      <c r="ET69" s="3">
        <f t="shared" si="85"/>
        <v>0</v>
      </c>
      <c r="EU69" s="3">
        <f t="shared" si="85"/>
        <v>0</v>
      </c>
      <c r="EV69" s="24">
        <f t="shared" si="85"/>
        <v>0</v>
      </c>
      <c r="EW69" s="581">
        <f t="shared" si="105"/>
        <v>0</v>
      </c>
      <c r="EX69" s="262" t="str">
        <f t="shared" si="102"/>
        <v/>
      </c>
    </row>
    <row r="70" spans="1:154" ht="16.149999999999999" customHeight="1" x14ac:dyDescent="0.25">
      <c r="A70" s="360">
        <v>13</v>
      </c>
      <c r="B70" t="str">
        <f t="shared" si="86"/>
        <v>Leptoceras</v>
      </c>
      <c r="D70" s="363"/>
      <c r="E70" s="363"/>
      <c r="F70" s="363"/>
      <c r="G70" s="363"/>
      <c r="H70" s="363"/>
      <c r="I70" s="363"/>
      <c r="J70" s="68">
        <f t="shared" si="88"/>
        <v>514</v>
      </c>
      <c r="K70" s="371" t="str">
        <f t="shared" si="89"/>
        <v>Caladenia drummondii</v>
      </c>
      <c r="L70" s="372">
        <v>514</v>
      </c>
      <c r="M70" s="371" t="s">
        <v>1526</v>
      </c>
      <c r="N70" s="76" t="s">
        <v>214</v>
      </c>
      <c r="O70" s="363" t="str">
        <f t="shared" si="90"/>
        <v>S</v>
      </c>
      <c r="P70" s="70" t="s">
        <v>1834</v>
      </c>
      <c r="Q70" s="364" t="s">
        <v>1835</v>
      </c>
      <c r="R70" s="365">
        <v>42855</v>
      </c>
      <c r="S70" s="365">
        <v>42916</v>
      </c>
      <c r="T70" s="603" t="s">
        <v>7894</v>
      </c>
      <c r="U70" s="603" t="s">
        <v>7894</v>
      </c>
      <c r="V70" s="603" t="s">
        <v>7894</v>
      </c>
      <c r="W70" s="603" t="s">
        <v>4823</v>
      </c>
      <c r="X70" s="603" t="s">
        <v>4824</v>
      </c>
      <c r="Y70" s="603" t="s">
        <v>4825</v>
      </c>
      <c r="Z70" s="603" t="s">
        <v>7894</v>
      </c>
      <c r="AA70" s="603" t="s">
        <v>7894</v>
      </c>
      <c r="AB70" s="603" t="s">
        <v>7894</v>
      </c>
      <c r="AC70" s="603" t="s">
        <v>7894</v>
      </c>
      <c r="AD70" s="603" t="s">
        <v>7894</v>
      </c>
      <c r="AE70" s="603" t="s">
        <v>7894</v>
      </c>
      <c r="AF70" s="605" t="s">
        <v>7910</v>
      </c>
      <c r="AG70" s="605" t="s">
        <v>7953</v>
      </c>
      <c r="AH70" s="366" t="s">
        <v>685</v>
      </c>
      <c r="AI70" s="363">
        <f t="shared" si="91"/>
        <v>6</v>
      </c>
      <c r="AJ70" s="363">
        <v>12</v>
      </c>
      <c r="AK70" s="413" t="str">
        <f t="shared" si="92"/>
        <v>Other</v>
      </c>
      <c r="AL70" s="413" t="str">
        <f t="shared" si="93"/>
        <v>Caladenia 'other'</v>
      </c>
      <c r="AM70" s="486" t="s">
        <v>7607</v>
      </c>
      <c r="AS70" s="69">
        <f t="shared" si="94"/>
        <v>18</v>
      </c>
      <c r="AT70" s="69">
        <f t="shared" si="95"/>
        <v>26</v>
      </c>
      <c r="AU70" s="69">
        <f t="shared" si="96"/>
        <v>4</v>
      </c>
      <c r="AV70" s="69">
        <f t="shared" si="97"/>
        <v>6</v>
      </c>
      <c r="AW70" s="81"/>
      <c r="AX70" s="70" t="s">
        <v>1836</v>
      </c>
      <c r="AY70" s="364">
        <v>1588</v>
      </c>
      <c r="AZ70" s="264" t="s">
        <v>48</v>
      </c>
      <c r="BA70" s="238"/>
      <c r="BB70" s="237" t="str">
        <f t="shared" si="98"/>
        <v/>
      </c>
      <c r="BC70" s="270">
        <f t="shared" si="87"/>
        <v>514</v>
      </c>
      <c r="BD70" t="str">
        <f t="shared" si="99"/>
        <v>Caladenia drummondii</v>
      </c>
      <c r="BE70" s="367" t="e">
        <f>COUNTIFS(#REF!,L70)</f>
        <v>#REF!</v>
      </c>
      <c r="BF70" s="374" t="str">
        <f t="shared" si="100"/>
        <v>y</v>
      </c>
      <c r="BG70" s="82"/>
      <c r="BH70" s="375"/>
      <c r="BI70" s="374"/>
      <c r="BJ70" s="403"/>
      <c r="CE70" t="str">
        <f t="shared" si="103"/>
        <v>_Unnamed Hybrid (Caladenia drakeoides x radiata)</v>
      </c>
      <c r="CF70" s="388" t="str">
        <f t="shared" si="104"/>
        <v>Caladenia drakeoides x radiata</v>
      </c>
      <c r="CG70" t="str">
        <f t="shared" si="106"/>
        <v/>
      </c>
      <c r="CH70" t="str">
        <f t="shared" si="107"/>
        <v/>
      </c>
      <c r="CI70" t="str">
        <f t="shared" si="108"/>
        <v/>
      </c>
      <c r="CJ70" t="str">
        <f t="shared" si="109"/>
        <v/>
      </c>
      <c r="CK70" s="359" t="str">
        <f t="shared" si="110"/>
        <v/>
      </c>
      <c r="CL70" t="str">
        <f t="shared" si="111"/>
        <v/>
      </c>
      <c r="CM70" t="str">
        <f t="shared" si="112"/>
        <v/>
      </c>
      <c r="CN70" t="str">
        <f t="shared" si="113"/>
        <v/>
      </c>
      <c r="CO70" s="359" t="str">
        <f t="shared" si="114"/>
        <v/>
      </c>
      <c r="CP70" t="str">
        <f t="shared" si="115"/>
        <v/>
      </c>
      <c r="CQ70" t="str">
        <f t="shared" si="116"/>
        <v/>
      </c>
      <c r="CR70" t="str">
        <f t="shared" si="117"/>
        <v/>
      </c>
      <c r="CS70" s="359" t="str">
        <f t="shared" si="118"/>
        <v/>
      </c>
      <c r="CT70" t="str">
        <f t="shared" si="119"/>
        <v/>
      </c>
      <c r="CU70" t="str">
        <f t="shared" si="120"/>
        <v/>
      </c>
      <c r="CV70" t="str">
        <f t="shared" si="121"/>
        <v/>
      </c>
      <c r="CW70" t="str">
        <f t="shared" si="122"/>
        <v/>
      </c>
      <c r="CX70" s="359" t="str">
        <f t="shared" si="123"/>
        <v/>
      </c>
      <c r="CY70" t="str">
        <f t="shared" si="124"/>
        <v/>
      </c>
      <c r="CZ70" t="str">
        <f t="shared" si="125"/>
        <v/>
      </c>
      <c r="DA70" t="str">
        <f t="shared" si="126"/>
        <v/>
      </c>
      <c r="DB70" s="359" t="str">
        <f t="shared" si="127"/>
        <v/>
      </c>
      <c r="DC70" t="str">
        <f t="shared" si="128"/>
        <v/>
      </c>
      <c r="DD70" t="str">
        <f t="shared" si="129"/>
        <v/>
      </c>
      <c r="DE70" t="str">
        <f t="shared" si="130"/>
        <v/>
      </c>
      <c r="DF70" s="359" t="str">
        <f t="shared" si="131"/>
        <v/>
      </c>
      <c r="DG70" t="str">
        <f t="shared" si="132"/>
        <v/>
      </c>
      <c r="DH70" t="str">
        <f t="shared" si="133"/>
        <v/>
      </c>
      <c r="DI70" t="str">
        <f t="shared" si="134"/>
        <v/>
      </c>
      <c r="DJ70" t="str">
        <f t="shared" si="135"/>
        <v/>
      </c>
      <c r="DK70" s="359" t="str">
        <f t="shared" si="136"/>
        <v/>
      </c>
      <c r="DL70" t="str">
        <f t="shared" si="137"/>
        <v/>
      </c>
      <c r="DM70" t="str">
        <f t="shared" si="138"/>
        <v/>
      </c>
      <c r="DN70" t="str">
        <f t="shared" si="139"/>
        <v/>
      </c>
      <c r="DO70" s="359" t="str">
        <f t="shared" si="140"/>
        <v/>
      </c>
      <c r="DP70" t="str">
        <f t="shared" si="141"/>
        <v/>
      </c>
      <c r="DQ70" t="str">
        <f t="shared" si="142"/>
        <v/>
      </c>
      <c r="DR70" t="str">
        <f t="shared" si="143"/>
        <v/>
      </c>
      <c r="DS70" s="359" t="str">
        <f t="shared" si="144"/>
        <v/>
      </c>
      <c r="DT70" t="str">
        <f t="shared" si="145"/>
        <v/>
      </c>
      <c r="DU70" t="str">
        <f t="shared" si="146"/>
        <v/>
      </c>
      <c r="DV70" t="str">
        <f t="shared" si="147"/>
        <v/>
      </c>
      <c r="DW70" t="str">
        <f t="shared" si="148"/>
        <v/>
      </c>
      <c r="DX70" s="359" t="str">
        <f t="shared" si="149"/>
        <v/>
      </c>
      <c r="DY70" t="str">
        <f t="shared" si="150"/>
        <v/>
      </c>
      <c r="DZ70" t="str">
        <f t="shared" si="151"/>
        <v/>
      </c>
      <c r="EA70" t="str">
        <f t="shared" si="152"/>
        <v/>
      </c>
      <c r="EB70" s="359" t="str">
        <f t="shared" si="153"/>
        <v/>
      </c>
      <c r="EC70" t="str">
        <f t="shared" si="154"/>
        <v/>
      </c>
      <c r="ED70" t="str">
        <f t="shared" si="155"/>
        <v/>
      </c>
      <c r="EE70" t="str">
        <f t="shared" si="156"/>
        <v/>
      </c>
      <c r="EF70" t="str">
        <f t="shared" si="157"/>
        <v/>
      </c>
      <c r="EG70" s="359" t="str">
        <f t="shared" si="158"/>
        <v/>
      </c>
      <c r="EH70" t="str">
        <f t="shared" si="159"/>
        <v>Caladenia drakeoides x radiata</v>
      </c>
      <c r="EJ70" t="str">
        <f t="shared" si="101"/>
        <v>Caladenia drummondii</v>
      </c>
      <c r="EK70" s="100">
        <f t="shared" si="85"/>
        <v>0</v>
      </c>
      <c r="EL70" s="3">
        <f t="shared" si="85"/>
        <v>0</v>
      </c>
      <c r="EM70" s="3">
        <f t="shared" si="85"/>
        <v>0</v>
      </c>
      <c r="EN70" s="3">
        <f t="shared" si="85"/>
        <v>1</v>
      </c>
      <c r="EO70" s="3">
        <f t="shared" si="85"/>
        <v>1</v>
      </c>
      <c r="EP70" s="3">
        <f t="shared" si="85"/>
        <v>1</v>
      </c>
      <c r="EQ70" s="3">
        <f t="shared" si="85"/>
        <v>0</v>
      </c>
      <c r="ER70" s="3">
        <f t="shared" si="85"/>
        <v>0</v>
      </c>
      <c r="ES70" s="3">
        <f t="shared" si="85"/>
        <v>0</v>
      </c>
      <c r="ET70" s="3">
        <f t="shared" si="85"/>
        <v>0</v>
      </c>
      <c r="EU70" s="3">
        <f t="shared" si="85"/>
        <v>0</v>
      </c>
      <c r="EV70" s="24">
        <f t="shared" si="85"/>
        <v>0</v>
      </c>
      <c r="EW70" s="245">
        <f t="shared" si="105"/>
        <v>3</v>
      </c>
      <c r="EX70" s="262" t="str">
        <f t="shared" si="102"/>
        <v/>
      </c>
    </row>
    <row r="71" spans="1:154" ht="16.149999999999999" customHeight="1" x14ac:dyDescent="0.25">
      <c r="A71" s="360">
        <v>14</v>
      </c>
      <c r="B71" t="str">
        <f t="shared" si="86"/>
        <v>Corybas</v>
      </c>
      <c r="D71" s="363"/>
      <c r="E71" s="363"/>
      <c r="F71" s="363"/>
      <c r="G71" s="363"/>
      <c r="H71" s="363"/>
      <c r="I71" s="363"/>
      <c r="J71" s="68">
        <f t="shared" si="88"/>
        <v>588</v>
      </c>
      <c r="K71" s="371" t="str">
        <f t="shared" si="89"/>
        <v>Caladenia dundasiae</v>
      </c>
      <c r="L71" s="372">
        <v>588</v>
      </c>
      <c r="M71" s="371" t="s">
        <v>1526</v>
      </c>
      <c r="N71" s="76" t="s">
        <v>69</v>
      </c>
      <c r="O71" s="363" t="str">
        <f t="shared" si="90"/>
        <v>S</v>
      </c>
      <c r="P71" s="70" t="s">
        <v>1837</v>
      </c>
      <c r="Q71" s="405" t="s">
        <v>1838</v>
      </c>
      <c r="R71" s="373">
        <v>42931</v>
      </c>
      <c r="S71" s="365">
        <v>42978</v>
      </c>
      <c r="T71" s="603" t="s">
        <v>7894</v>
      </c>
      <c r="U71" s="603" t="s">
        <v>7894</v>
      </c>
      <c r="V71" s="603" t="s">
        <v>7894</v>
      </c>
      <c r="W71" s="603" t="s">
        <v>7894</v>
      </c>
      <c r="X71" s="603" t="s">
        <v>7894</v>
      </c>
      <c r="Y71" s="603" t="s">
        <v>7894</v>
      </c>
      <c r="Z71" s="603" t="s">
        <v>4826</v>
      </c>
      <c r="AA71" s="603" t="s">
        <v>4827</v>
      </c>
      <c r="AB71" s="603" t="s">
        <v>7894</v>
      </c>
      <c r="AC71" s="603" t="s">
        <v>7894</v>
      </c>
      <c r="AD71" s="603" t="s">
        <v>7894</v>
      </c>
      <c r="AE71" s="603" t="s">
        <v>7894</v>
      </c>
      <c r="AF71" s="605" t="s">
        <v>7904</v>
      </c>
      <c r="AG71" s="605" t="s">
        <v>7948</v>
      </c>
      <c r="AH71" s="69" t="s">
        <v>1593</v>
      </c>
      <c r="AI71" s="363">
        <f t="shared" si="91"/>
        <v>2</v>
      </c>
      <c r="AJ71" s="363">
        <v>4</v>
      </c>
      <c r="AK71" s="413" t="str">
        <f t="shared" si="92"/>
        <v>Wispy Spider Orchids</v>
      </c>
      <c r="AL71" s="413" t="str">
        <f t="shared" si="93"/>
        <v>Caladenia filamentosa</v>
      </c>
      <c r="AM71" s="486" t="s">
        <v>7607</v>
      </c>
      <c r="AS71" s="69">
        <f t="shared" si="94"/>
        <v>29</v>
      </c>
      <c r="AT71" s="69">
        <f t="shared" si="95"/>
        <v>35</v>
      </c>
      <c r="AU71" s="69">
        <f t="shared" si="96"/>
        <v>7</v>
      </c>
      <c r="AV71" s="69">
        <f t="shared" si="97"/>
        <v>8</v>
      </c>
      <c r="AW71" s="81" t="e">
        <f>VLOOKUP(AM71,#REF!,6,FALSE)</f>
        <v>#REF!</v>
      </c>
      <c r="AX71" s="70" t="s">
        <v>1839</v>
      </c>
      <c r="AY71" s="364">
        <v>18039</v>
      </c>
      <c r="AZ71" s="264" t="s">
        <v>1840</v>
      </c>
      <c r="BA71" s="238"/>
      <c r="BB71" s="237" t="str">
        <f t="shared" si="98"/>
        <v/>
      </c>
      <c r="BC71" s="270">
        <f t="shared" si="87"/>
        <v>588</v>
      </c>
      <c r="BD71" t="str">
        <f t="shared" si="99"/>
        <v>Caladenia dundasiae</v>
      </c>
      <c r="BE71" s="367" t="e">
        <f>COUNTIFS(#REF!,L71)</f>
        <v>#REF!</v>
      </c>
      <c r="BF71" s="374" t="str">
        <f t="shared" si="100"/>
        <v>y</v>
      </c>
      <c r="BG71" s="82"/>
      <c r="BH71" s="375"/>
      <c r="BI71" s="374"/>
      <c r="BJ71" s="403"/>
      <c r="CE71" t="str">
        <f t="shared" si="103"/>
        <v>Winter Spider Orchid (Caladenia drummondii)</v>
      </c>
      <c r="CF71" s="388" t="str">
        <f t="shared" si="104"/>
        <v>Caladenia drummondii</v>
      </c>
      <c r="CG71" t="str">
        <f t="shared" si="106"/>
        <v/>
      </c>
      <c r="CH71" t="str">
        <f t="shared" si="107"/>
        <v/>
      </c>
      <c r="CI71" t="str">
        <f t="shared" si="108"/>
        <v/>
      </c>
      <c r="CJ71" t="str">
        <f t="shared" si="109"/>
        <v/>
      </c>
      <c r="CK71" s="359" t="str">
        <f t="shared" si="110"/>
        <v/>
      </c>
      <c r="CL71" t="str">
        <f t="shared" si="111"/>
        <v/>
      </c>
      <c r="CM71" t="str">
        <f t="shared" si="112"/>
        <v/>
      </c>
      <c r="CN71" t="str">
        <f t="shared" si="113"/>
        <v/>
      </c>
      <c r="CO71" s="359" t="str">
        <f t="shared" si="114"/>
        <v/>
      </c>
      <c r="CP71" t="str">
        <f t="shared" si="115"/>
        <v/>
      </c>
      <c r="CQ71" t="str">
        <f t="shared" si="116"/>
        <v/>
      </c>
      <c r="CR71" t="str">
        <f t="shared" si="117"/>
        <v/>
      </c>
      <c r="CS71" s="359" t="str">
        <f t="shared" si="118"/>
        <v/>
      </c>
      <c r="CT71" t="str">
        <f t="shared" si="119"/>
        <v/>
      </c>
      <c r="CU71" t="str">
        <f t="shared" si="120"/>
        <v/>
      </c>
      <c r="CV71" t="str">
        <f t="shared" si="121"/>
        <v/>
      </c>
      <c r="CW71" t="str">
        <f t="shared" si="122"/>
        <v/>
      </c>
      <c r="CX71" s="359" t="str">
        <f t="shared" si="123"/>
        <v>X</v>
      </c>
      <c r="CY71" t="str">
        <f t="shared" si="124"/>
        <v>X</v>
      </c>
      <c r="CZ71" t="str">
        <f t="shared" si="125"/>
        <v>X</v>
      </c>
      <c r="DA71" t="str">
        <f t="shared" si="126"/>
        <v>X</v>
      </c>
      <c r="DB71" s="359" t="str">
        <f t="shared" si="127"/>
        <v>X</v>
      </c>
      <c r="DC71" t="str">
        <f t="shared" si="128"/>
        <v>X</v>
      </c>
      <c r="DD71" t="str">
        <f t="shared" si="129"/>
        <v>X</v>
      </c>
      <c r="DE71" t="str">
        <f t="shared" si="130"/>
        <v>X</v>
      </c>
      <c r="DF71" s="359" t="str">
        <f t="shared" si="131"/>
        <v>X</v>
      </c>
      <c r="DG71" t="str">
        <f t="shared" si="132"/>
        <v/>
      </c>
      <c r="DH71" t="str">
        <f t="shared" si="133"/>
        <v/>
      </c>
      <c r="DI71" t="str">
        <f t="shared" si="134"/>
        <v/>
      </c>
      <c r="DJ71" t="str">
        <f t="shared" si="135"/>
        <v/>
      </c>
      <c r="DK71" s="359" t="str">
        <f t="shared" si="136"/>
        <v/>
      </c>
      <c r="DL71" t="str">
        <f t="shared" si="137"/>
        <v/>
      </c>
      <c r="DM71" t="str">
        <f t="shared" si="138"/>
        <v/>
      </c>
      <c r="DN71" t="str">
        <f t="shared" si="139"/>
        <v/>
      </c>
      <c r="DO71" s="359" t="str">
        <f t="shared" si="140"/>
        <v/>
      </c>
      <c r="DP71" t="str">
        <f t="shared" si="141"/>
        <v/>
      </c>
      <c r="DQ71" t="str">
        <f t="shared" si="142"/>
        <v/>
      </c>
      <c r="DR71" t="str">
        <f t="shared" si="143"/>
        <v/>
      </c>
      <c r="DS71" s="359" t="str">
        <f t="shared" si="144"/>
        <v/>
      </c>
      <c r="DT71" t="str">
        <f t="shared" si="145"/>
        <v/>
      </c>
      <c r="DU71" t="str">
        <f t="shared" si="146"/>
        <v/>
      </c>
      <c r="DV71" t="str">
        <f t="shared" si="147"/>
        <v/>
      </c>
      <c r="DW71" t="str">
        <f t="shared" si="148"/>
        <v/>
      </c>
      <c r="DX71" s="359" t="str">
        <f t="shared" si="149"/>
        <v/>
      </c>
      <c r="DY71" t="str">
        <f t="shared" si="150"/>
        <v/>
      </c>
      <c r="DZ71" t="str">
        <f t="shared" si="151"/>
        <v/>
      </c>
      <c r="EA71" t="str">
        <f t="shared" si="152"/>
        <v/>
      </c>
      <c r="EB71" s="359" t="str">
        <f t="shared" si="153"/>
        <v/>
      </c>
      <c r="EC71" t="str">
        <f t="shared" si="154"/>
        <v/>
      </c>
      <c r="ED71" t="str">
        <f t="shared" si="155"/>
        <v/>
      </c>
      <c r="EE71" t="str">
        <f t="shared" si="156"/>
        <v/>
      </c>
      <c r="EF71" t="str">
        <f t="shared" si="157"/>
        <v/>
      </c>
      <c r="EG71" s="359" t="str">
        <f t="shared" si="158"/>
        <v/>
      </c>
      <c r="EH71" t="str">
        <f t="shared" si="159"/>
        <v>Caladenia drummondii</v>
      </c>
      <c r="EJ71" t="str">
        <f t="shared" si="101"/>
        <v>Caladenia dundasiae</v>
      </c>
      <c r="EK71" s="100">
        <f t="shared" si="85"/>
        <v>0</v>
      </c>
      <c r="EL71" s="3">
        <f t="shared" si="85"/>
        <v>0</v>
      </c>
      <c r="EM71" s="3">
        <f t="shared" si="85"/>
        <v>0</v>
      </c>
      <c r="EN71" s="3">
        <f t="shared" si="85"/>
        <v>0</v>
      </c>
      <c r="EO71" s="3">
        <f t="shared" si="85"/>
        <v>0</v>
      </c>
      <c r="EP71" s="3">
        <f t="shared" si="85"/>
        <v>0</v>
      </c>
      <c r="EQ71" s="3">
        <f t="shared" si="85"/>
        <v>1</v>
      </c>
      <c r="ER71" s="3">
        <f t="shared" si="85"/>
        <v>1</v>
      </c>
      <c r="ES71" s="3">
        <f t="shared" si="85"/>
        <v>0</v>
      </c>
      <c r="ET71" s="3">
        <f t="shared" si="85"/>
        <v>0</v>
      </c>
      <c r="EU71" s="3">
        <f t="shared" si="85"/>
        <v>0</v>
      </c>
      <c r="EV71" s="24">
        <f t="shared" si="85"/>
        <v>0</v>
      </c>
      <c r="EW71" s="245">
        <f t="shared" si="105"/>
        <v>2</v>
      </c>
      <c r="EX71" s="262" t="str">
        <f t="shared" si="102"/>
        <v/>
      </c>
    </row>
    <row r="72" spans="1:154" ht="16.149999999999999" customHeight="1" x14ac:dyDescent="0.25">
      <c r="A72" s="360">
        <v>15</v>
      </c>
      <c r="B72" t="str">
        <f t="shared" si="86"/>
        <v>Pyrorchis</v>
      </c>
      <c r="D72" s="363"/>
      <c r="E72" s="363"/>
      <c r="F72" s="363"/>
      <c r="G72" s="363"/>
      <c r="H72" s="363"/>
      <c r="I72" s="363"/>
      <c r="J72" s="68">
        <f t="shared" si="88"/>
        <v>515</v>
      </c>
      <c r="K72" s="371" t="str">
        <f t="shared" si="89"/>
        <v>Caladenia elegans</v>
      </c>
      <c r="L72" s="372">
        <v>515</v>
      </c>
      <c r="M72" s="371" t="s">
        <v>1526</v>
      </c>
      <c r="N72" s="76" t="s">
        <v>221</v>
      </c>
      <c r="O72" s="363" t="str">
        <f t="shared" si="90"/>
        <v>S</v>
      </c>
      <c r="P72" s="70" t="s">
        <v>1841</v>
      </c>
      <c r="Q72" s="364" t="s">
        <v>1842</v>
      </c>
      <c r="R72" s="373">
        <v>42931</v>
      </c>
      <c r="S72" s="365">
        <v>42978</v>
      </c>
      <c r="T72" s="603" t="s">
        <v>7894</v>
      </c>
      <c r="U72" s="603" t="s">
        <v>7894</v>
      </c>
      <c r="V72" s="603" t="s">
        <v>7894</v>
      </c>
      <c r="W72" s="603" t="s">
        <v>7894</v>
      </c>
      <c r="X72" s="603" t="s">
        <v>7894</v>
      </c>
      <c r="Y72" s="603" t="s">
        <v>7894</v>
      </c>
      <c r="Z72" s="603" t="s">
        <v>4826</v>
      </c>
      <c r="AA72" s="603" t="s">
        <v>4827</v>
      </c>
      <c r="AB72" s="603" t="s">
        <v>7894</v>
      </c>
      <c r="AC72" s="603" t="s">
        <v>7894</v>
      </c>
      <c r="AD72" s="603" t="s">
        <v>7894</v>
      </c>
      <c r="AE72" s="603" t="s">
        <v>7894</v>
      </c>
      <c r="AF72" s="605" t="s">
        <v>7904</v>
      </c>
      <c r="AG72" s="605" t="s">
        <v>7948</v>
      </c>
      <c r="AH72" s="69" t="s">
        <v>1583</v>
      </c>
      <c r="AI72" s="363">
        <f t="shared" si="91"/>
        <v>1</v>
      </c>
      <c r="AJ72" s="363">
        <v>4</v>
      </c>
      <c r="AK72" s="413" t="str">
        <f t="shared" si="92"/>
        <v>Wispy Spider Orchids</v>
      </c>
      <c r="AL72" s="413" t="str">
        <f t="shared" si="93"/>
        <v>Caladenia filamentosa</v>
      </c>
      <c r="AM72" s="486" t="s">
        <v>7607</v>
      </c>
      <c r="AS72" s="69">
        <f t="shared" si="94"/>
        <v>29</v>
      </c>
      <c r="AT72" s="69">
        <f t="shared" si="95"/>
        <v>35</v>
      </c>
      <c r="AU72" s="69">
        <f t="shared" si="96"/>
        <v>7</v>
      </c>
      <c r="AV72" s="69">
        <f t="shared" si="97"/>
        <v>8</v>
      </c>
      <c r="AW72" s="81"/>
      <c r="AX72" s="70" t="s">
        <v>1843</v>
      </c>
      <c r="AY72" s="364">
        <v>13618</v>
      </c>
      <c r="AZ72" s="264" t="s">
        <v>48</v>
      </c>
      <c r="BA72" s="238"/>
      <c r="BB72" s="237" t="str">
        <f t="shared" si="98"/>
        <v/>
      </c>
      <c r="BC72" s="270">
        <f t="shared" si="87"/>
        <v>515</v>
      </c>
      <c r="BD72" t="str">
        <f t="shared" si="99"/>
        <v>Caladenia elegans</v>
      </c>
      <c r="BE72" s="367" t="e">
        <f>COUNTIFS(#REF!,L72)</f>
        <v>#REF!</v>
      </c>
      <c r="BF72" s="374" t="str">
        <f t="shared" si="100"/>
        <v>y</v>
      </c>
      <c r="BG72" s="82"/>
      <c r="BH72" s="375"/>
      <c r="BI72" s="374"/>
      <c r="BJ72" s="403"/>
      <c r="CE72" t="str">
        <f t="shared" si="103"/>
        <v>Patricia's Spider Orchid (Caladenia dundasiae)</v>
      </c>
      <c r="CF72" s="388" t="str">
        <f t="shared" si="104"/>
        <v>Caladenia dundasiae</v>
      </c>
      <c r="CG72" t="str">
        <f t="shared" si="106"/>
        <v/>
      </c>
      <c r="CH72" t="str">
        <f t="shared" si="107"/>
        <v/>
      </c>
      <c r="CI72" t="str">
        <f t="shared" si="108"/>
        <v/>
      </c>
      <c r="CJ72" t="str">
        <f t="shared" si="109"/>
        <v/>
      </c>
      <c r="CK72" s="359" t="str">
        <f t="shared" si="110"/>
        <v/>
      </c>
      <c r="CL72" t="str">
        <f t="shared" si="111"/>
        <v/>
      </c>
      <c r="CM72" t="str">
        <f t="shared" si="112"/>
        <v/>
      </c>
      <c r="CN72" t="str">
        <f t="shared" si="113"/>
        <v/>
      </c>
      <c r="CO72" s="359" t="str">
        <f t="shared" si="114"/>
        <v/>
      </c>
      <c r="CP72" t="str">
        <f t="shared" si="115"/>
        <v/>
      </c>
      <c r="CQ72" t="str">
        <f t="shared" si="116"/>
        <v/>
      </c>
      <c r="CR72" t="str">
        <f t="shared" si="117"/>
        <v/>
      </c>
      <c r="CS72" s="359" t="str">
        <f t="shared" si="118"/>
        <v/>
      </c>
      <c r="CT72" t="str">
        <f t="shared" si="119"/>
        <v/>
      </c>
      <c r="CU72" t="str">
        <f t="shared" si="120"/>
        <v/>
      </c>
      <c r="CV72" t="str">
        <f t="shared" si="121"/>
        <v/>
      </c>
      <c r="CW72" t="str">
        <f t="shared" si="122"/>
        <v/>
      </c>
      <c r="CX72" s="359" t="str">
        <f t="shared" si="123"/>
        <v/>
      </c>
      <c r="CY72" t="str">
        <f t="shared" si="124"/>
        <v/>
      </c>
      <c r="CZ72" t="str">
        <f t="shared" si="125"/>
        <v/>
      </c>
      <c r="DA72" t="str">
        <f t="shared" si="126"/>
        <v/>
      </c>
      <c r="DB72" s="359" t="str">
        <f t="shared" si="127"/>
        <v/>
      </c>
      <c r="DC72" t="str">
        <f t="shared" si="128"/>
        <v/>
      </c>
      <c r="DD72" t="str">
        <f t="shared" si="129"/>
        <v/>
      </c>
      <c r="DE72" t="str">
        <f t="shared" si="130"/>
        <v/>
      </c>
      <c r="DF72" s="359" t="str">
        <f t="shared" si="131"/>
        <v/>
      </c>
      <c r="DG72" t="str">
        <f t="shared" si="132"/>
        <v/>
      </c>
      <c r="DH72" t="str">
        <f t="shared" si="133"/>
        <v/>
      </c>
      <c r="DI72" t="str">
        <f t="shared" si="134"/>
        <v>X</v>
      </c>
      <c r="DJ72" t="str">
        <f t="shared" si="135"/>
        <v>X</v>
      </c>
      <c r="DK72" s="359" t="str">
        <f t="shared" si="136"/>
        <v>X</v>
      </c>
      <c r="DL72" t="str">
        <f t="shared" si="137"/>
        <v>X</v>
      </c>
      <c r="DM72" t="str">
        <f t="shared" si="138"/>
        <v>X</v>
      </c>
      <c r="DN72" t="str">
        <f t="shared" si="139"/>
        <v>X</v>
      </c>
      <c r="DO72" s="359" t="str">
        <f t="shared" si="140"/>
        <v>X</v>
      </c>
      <c r="DP72" t="str">
        <f t="shared" si="141"/>
        <v/>
      </c>
      <c r="DQ72" t="str">
        <f t="shared" si="142"/>
        <v/>
      </c>
      <c r="DR72" t="str">
        <f t="shared" si="143"/>
        <v/>
      </c>
      <c r="DS72" s="359" t="str">
        <f t="shared" si="144"/>
        <v/>
      </c>
      <c r="DT72" t="str">
        <f t="shared" si="145"/>
        <v/>
      </c>
      <c r="DU72" t="str">
        <f t="shared" si="146"/>
        <v/>
      </c>
      <c r="DV72" t="str">
        <f t="shared" si="147"/>
        <v/>
      </c>
      <c r="DW72" t="str">
        <f t="shared" si="148"/>
        <v/>
      </c>
      <c r="DX72" s="359" t="str">
        <f t="shared" si="149"/>
        <v/>
      </c>
      <c r="DY72" t="str">
        <f t="shared" si="150"/>
        <v/>
      </c>
      <c r="DZ72" t="str">
        <f t="shared" si="151"/>
        <v/>
      </c>
      <c r="EA72" t="str">
        <f t="shared" si="152"/>
        <v/>
      </c>
      <c r="EB72" s="359" t="str">
        <f t="shared" si="153"/>
        <v/>
      </c>
      <c r="EC72" t="str">
        <f t="shared" si="154"/>
        <v/>
      </c>
      <c r="ED72" t="str">
        <f t="shared" si="155"/>
        <v/>
      </c>
      <c r="EE72" t="str">
        <f t="shared" si="156"/>
        <v/>
      </c>
      <c r="EF72" t="str">
        <f t="shared" si="157"/>
        <v/>
      </c>
      <c r="EG72" s="359" t="str">
        <f t="shared" si="158"/>
        <v/>
      </c>
      <c r="EH72" t="str">
        <f t="shared" si="159"/>
        <v>Caladenia dundasiae</v>
      </c>
      <c r="EJ72" t="str">
        <f t="shared" si="101"/>
        <v>Caladenia elegans</v>
      </c>
      <c r="EK72" s="100">
        <f t="shared" si="85"/>
        <v>0</v>
      </c>
      <c r="EL72" s="3">
        <f t="shared" si="85"/>
        <v>0</v>
      </c>
      <c r="EM72" s="3">
        <f t="shared" si="85"/>
        <v>0</v>
      </c>
      <c r="EN72" s="3">
        <f t="shared" si="85"/>
        <v>0</v>
      </c>
      <c r="EO72" s="3">
        <f t="shared" si="85"/>
        <v>0</v>
      </c>
      <c r="EP72" s="3">
        <f t="shared" si="85"/>
        <v>0</v>
      </c>
      <c r="EQ72" s="3">
        <f t="shared" si="85"/>
        <v>1</v>
      </c>
      <c r="ER72" s="3">
        <f t="shared" si="85"/>
        <v>1</v>
      </c>
      <c r="ES72" s="3">
        <f t="shared" si="85"/>
        <v>0</v>
      </c>
      <c r="ET72" s="3">
        <f t="shared" si="85"/>
        <v>0</v>
      </c>
      <c r="EU72" s="3">
        <f t="shared" si="85"/>
        <v>0</v>
      </c>
      <c r="EV72" s="24">
        <f t="shared" si="85"/>
        <v>0</v>
      </c>
      <c r="EW72" s="245">
        <f t="shared" si="105"/>
        <v>2</v>
      </c>
      <c r="EX72" s="262" t="str">
        <f t="shared" si="102"/>
        <v/>
      </c>
    </row>
    <row r="73" spans="1:154" ht="16.149999999999999" customHeight="1" x14ac:dyDescent="0.25">
      <c r="A73" s="360">
        <v>16</v>
      </c>
      <c r="B73" t="str">
        <f t="shared" si="86"/>
        <v>Lyperanthus</v>
      </c>
      <c r="D73" s="363"/>
      <c r="E73" s="363"/>
      <c r="F73" s="363"/>
      <c r="G73" s="363"/>
      <c r="H73" s="363"/>
      <c r="I73" s="363"/>
      <c r="J73" s="68">
        <f t="shared" si="88"/>
        <v>1000</v>
      </c>
      <c r="K73" s="371" t="str">
        <f t="shared" si="89"/>
        <v>Caladenia eminens x roei</v>
      </c>
      <c r="L73" s="372">
        <v>1000</v>
      </c>
      <c r="M73" s="371" t="s">
        <v>1526</v>
      </c>
      <c r="N73" s="76" t="s">
        <v>1844</v>
      </c>
      <c r="O73" s="363" t="str">
        <f t="shared" si="90"/>
        <v>S</v>
      </c>
      <c r="P73" s="144" t="s">
        <v>1635</v>
      </c>
      <c r="Q73" s="364" t="s">
        <v>1055</v>
      </c>
      <c r="R73" s="365" t="s">
        <v>685</v>
      </c>
      <c r="S73" s="365" t="s">
        <v>685</v>
      </c>
      <c r="T73" s="603" t="s">
        <v>7894</v>
      </c>
      <c r="U73" s="603" t="s">
        <v>7894</v>
      </c>
      <c r="V73" s="603" t="s">
        <v>7894</v>
      </c>
      <c r="W73" s="603" t="s">
        <v>7894</v>
      </c>
      <c r="X73" s="603" t="s">
        <v>7894</v>
      </c>
      <c r="Y73" s="603" t="s">
        <v>7894</v>
      </c>
      <c r="Z73" s="603" t="s">
        <v>7894</v>
      </c>
      <c r="AA73" s="603" t="s">
        <v>7894</v>
      </c>
      <c r="AB73" s="603" t="s">
        <v>7894</v>
      </c>
      <c r="AC73" s="603" t="s">
        <v>7894</v>
      </c>
      <c r="AD73" s="603" t="s">
        <v>7894</v>
      </c>
      <c r="AE73" s="603" t="s">
        <v>7894</v>
      </c>
      <c r="AF73" s="605" t="s">
        <v>48</v>
      </c>
      <c r="AG73" s="605" t="s">
        <v>48</v>
      </c>
      <c r="AH73" s="366" t="s">
        <v>685</v>
      </c>
      <c r="AI73" s="363">
        <f t="shared" si="91"/>
        <v>6</v>
      </c>
      <c r="AJ73" s="363">
        <v>0</v>
      </c>
      <c r="AK73" s="413" t="str">
        <f t="shared" si="92"/>
        <v>None</v>
      </c>
      <c r="AL73" s="413" t="str">
        <f t="shared" si="93"/>
        <v>None</v>
      </c>
      <c r="AM73" s="486" t="s">
        <v>7612</v>
      </c>
      <c r="AS73" s="69">
        <f t="shared" si="94"/>
        <v>0</v>
      </c>
      <c r="AT73" s="69">
        <f t="shared" si="95"/>
        <v>0</v>
      </c>
      <c r="AU73" s="69">
        <f t="shared" si="96"/>
        <v>0</v>
      </c>
      <c r="AV73" s="69">
        <f t="shared" si="97"/>
        <v>0</v>
      </c>
      <c r="AW73" s="81"/>
      <c r="AX73" s="70" t="s">
        <v>48</v>
      </c>
      <c r="AY73" s="364" t="e">
        <v>#N/A</v>
      </c>
      <c r="AZ73" s="264" t="s">
        <v>48</v>
      </c>
      <c r="BA73" s="238"/>
      <c r="BB73" s="237" t="str">
        <f t="shared" si="98"/>
        <v/>
      </c>
      <c r="BC73" s="270">
        <f t="shared" si="87"/>
        <v>1000</v>
      </c>
      <c r="BD73" t="str">
        <f t="shared" si="99"/>
        <v>Caladenia eminens x roei</v>
      </c>
      <c r="BE73" s="367" t="e">
        <f>COUNTIFS(#REF!,L73)</f>
        <v>#REF!</v>
      </c>
      <c r="BF73" s="374" t="str">
        <f t="shared" si="100"/>
        <v>n</v>
      </c>
      <c r="BG73" s="82"/>
      <c r="BH73" s="375"/>
      <c r="BI73" s="374"/>
      <c r="BJ73" s="403"/>
      <c r="CE73" t="str">
        <f t="shared" si="103"/>
        <v>Elegant Spider Orchid (Caladenia elegans)</v>
      </c>
      <c r="CF73" s="388" t="str">
        <f t="shared" si="104"/>
        <v>Caladenia elegans</v>
      </c>
      <c r="CG73" t="str">
        <f t="shared" si="106"/>
        <v/>
      </c>
      <c r="CH73" t="str">
        <f t="shared" si="107"/>
        <v/>
      </c>
      <c r="CI73" t="str">
        <f t="shared" si="108"/>
        <v/>
      </c>
      <c r="CJ73" t="str">
        <f t="shared" si="109"/>
        <v/>
      </c>
      <c r="CK73" s="359" t="str">
        <f t="shared" si="110"/>
        <v/>
      </c>
      <c r="CL73" t="str">
        <f t="shared" si="111"/>
        <v/>
      </c>
      <c r="CM73" t="str">
        <f t="shared" si="112"/>
        <v/>
      </c>
      <c r="CN73" t="str">
        <f t="shared" si="113"/>
        <v/>
      </c>
      <c r="CO73" s="359" t="str">
        <f t="shared" si="114"/>
        <v/>
      </c>
      <c r="CP73" t="str">
        <f t="shared" si="115"/>
        <v/>
      </c>
      <c r="CQ73" t="str">
        <f t="shared" si="116"/>
        <v/>
      </c>
      <c r="CR73" t="str">
        <f t="shared" si="117"/>
        <v/>
      </c>
      <c r="CS73" s="359" t="str">
        <f t="shared" si="118"/>
        <v/>
      </c>
      <c r="CT73" t="str">
        <f t="shared" si="119"/>
        <v/>
      </c>
      <c r="CU73" t="str">
        <f t="shared" si="120"/>
        <v/>
      </c>
      <c r="CV73" t="str">
        <f t="shared" si="121"/>
        <v/>
      </c>
      <c r="CW73" t="str">
        <f t="shared" si="122"/>
        <v/>
      </c>
      <c r="CX73" s="359" t="str">
        <f t="shared" si="123"/>
        <v/>
      </c>
      <c r="CY73" t="str">
        <f t="shared" si="124"/>
        <v/>
      </c>
      <c r="CZ73" t="str">
        <f t="shared" si="125"/>
        <v/>
      </c>
      <c r="DA73" t="str">
        <f t="shared" si="126"/>
        <v/>
      </c>
      <c r="DB73" s="359" t="str">
        <f t="shared" si="127"/>
        <v/>
      </c>
      <c r="DC73" t="str">
        <f t="shared" si="128"/>
        <v/>
      </c>
      <c r="DD73" t="str">
        <f t="shared" si="129"/>
        <v/>
      </c>
      <c r="DE73" t="str">
        <f t="shared" si="130"/>
        <v/>
      </c>
      <c r="DF73" s="359" t="str">
        <f t="shared" si="131"/>
        <v/>
      </c>
      <c r="DG73" t="str">
        <f t="shared" si="132"/>
        <v/>
      </c>
      <c r="DH73" t="str">
        <f t="shared" si="133"/>
        <v/>
      </c>
      <c r="DI73" t="str">
        <f t="shared" si="134"/>
        <v>X</v>
      </c>
      <c r="DJ73" t="str">
        <f t="shared" si="135"/>
        <v>X</v>
      </c>
      <c r="DK73" s="359" t="str">
        <f t="shared" si="136"/>
        <v>X</v>
      </c>
      <c r="DL73" t="str">
        <f t="shared" si="137"/>
        <v>X</v>
      </c>
      <c r="DM73" t="str">
        <f t="shared" si="138"/>
        <v>X</v>
      </c>
      <c r="DN73" t="str">
        <f t="shared" si="139"/>
        <v>X</v>
      </c>
      <c r="DO73" s="359" t="str">
        <f t="shared" si="140"/>
        <v>X</v>
      </c>
      <c r="DP73" t="str">
        <f t="shared" si="141"/>
        <v/>
      </c>
      <c r="DQ73" t="str">
        <f t="shared" si="142"/>
        <v/>
      </c>
      <c r="DR73" t="str">
        <f t="shared" si="143"/>
        <v/>
      </c>
      <c r="DS73" s="359" t="str">
        <f t="shared" si="144"/>
        <v/>
      </c>
      <c r="DT73" t="str">
        <f t="shared" si="145"/>
        <v/>
      </c>
      <c r="DU73" t="str">
        <f t="shared" si="146"/>
        <v/>
      </c>
      <c r="DV73" t="str">
        <f t="shared" si="147"/>
        <v/>
      </c>
      <c r="DW73" t="str">
        <f t="shared" si="148"/>
        <v/>
      </c>
      <c r="DX73" s="359" t="str">
        <f t="shared" si="149"/>
        <v/>
      </c>
      <c r="DY73" t="str">
        <f t="shared" si="150"/>
        <v/>
      </c>
      <c r="DZ73" t="str">
        <f t="shared" si="151"/>
        <v/>
      </c>
      <c r="EA73" t="str">
        <f t="shared" si="152"/>
        <v/>
      </c>
      <c r="EB73" s="359" t="str">
        <f t="shared" si="153"/>
        <v/>
      </c>
      <c r="EC73" t="str">
        <f t="shared" si="154"/>
        <v/>
      </c>
      <c r="ED73" t="str">
        <f t="shared" si="155"/>
        <v/>
      </c>
      <c r="EE73" t="str">
        <f t="shared" si="156"/>
        <v/>
      </c>
      <c r="EF73" t="str">
        <f t="shared" si="157"/>
        <v/>
      </c>
      <c r="EG73" s="359" t="str">
        <f t="shared" si="158"/>
        <v/>
      </c>
      <c r="EH73" t="str">
        <f t="shared" si="159"/>
        <v>Caladenia elegans</v>
      </c>
      <c r="EJ73" t="str">
        <f t="shared" si="101"/>
        <v>Caladenia eminens x roei</v>
      </c>
      <c r="EK73" s="100">
        <f t="shared" si="85"/>
        <v>0</v>
      </c>
      <c r="EL73" s="3">
        <f t="shared" si="85"/>
        <v>0</v>
      </c>
      <c r="EM73" s="3">
        <f t="shared" si="85"/>
        <v>0</v>
      </c>
      <c r="EN73" s="3">
        <f t="shared" si="85"/>
        <v>0</v>
      </c>
      <c r="EO73" s="3">
        <f t="shared" si="85"/>
        <v>0</v>
      </c>
      <c r="EP73" s="3">
        <f t="shared" si="85"/>
        <v>0</v>
      </c>
      <c r="EQ73" s="3">
        <f t="shared" si="85"/>
        <v>0</v>
      </c>
      <c r="ER73" s="3">
        <f t="shared" si="85"/>
        <v>0</v>
      </c>
      <c r="ES73" s="3">
        <f t="shared" si="85"/>
        <v>0</v>
      </c>
      <c r="ET73" s="3">
        <f t="shared" si="85"/>
        <v>0</v>
      </c>
      <c r="EU73" s="3">
        <f t="shared" si="85"/>
        <v>0</v>
      </c>
      <c r="EV73" s="24">
        <f t="shared" si="85"/>
        <v>0</v>
      </c>
      <c r="EW73" s="581">
        <f t="shared" si="105"/>
        <v>0</v>
      </c>
      <c r="EX73" s="262" t="str">
        <f t="shared" si="102"/>
        <v/>
      </c>
    </row>
    <row r="74" spans="1:154" ht="16.149999999999999" customHeight="1" x14ac:dyDescent="0.25">
      <c r="A74" s="360">
        <v>17</v>
      </c>
      <c r="B74" t="str">
        <f t="shared" si="86"/>
        <v>Cyrtostylis</v>
      </c>
      <c r="D74" s="363"/>
      <c r="E74" s="363"/>
      <c r="F74" s="363"/>
      <c r="G74" s="363"/>
      <c r="H74" s="363"/>
      <c r="I74" s="363"/>
      <c r="J74" s="68">
        <f t="shared" si="88"/>
        <v>516</v>
      </c>
      <c r="K74" s="371" t="str">
        <f t="shared" si="89"/>
        <v>Caladenia ensata</v>
      </c>
      <c r="L74" s="372">
        <v>516</v>
      </c>
      <c r="M74" s="371" t="s">
        <v>1526</v>
      </c>
      <c r="N74" s="76" t="s">
        <v>137</v>
      </c>
      <c r="O74" s="363" t="str">
        <f t="shared" si="90"/>
        <v>S</v>
      </c>
      <c r="P74" s="70" t="s">
        <v>1845</v>
      </c>
      <c r="Q74" s="364" t="s">
        <v>1846</v>
      </c>
      <c r="R74" s="373">
        <v>42993</v>
      </c>
      <c r="S74" s="373">
        <v>43054</v>
      </c>
      <c r="T74" s="603" t="s">
        <v>7894</v>
      </c>
      <c r="U74" s="603" t="s">
        <v>7894</v>
      </c>
      <c r="V74" s="603" t="s">
        <v>7894</v>
      </c>
      <c r="W74" s="603" t="s">
        <v>7894</v>
      </c>
      <c r="X74" s="603" t="s">
        <v>7894</v>
      </c>
      <c r="Y74" s="603" t="s">
        <v>7894</v>
      </c>
      <c r="Z74" s="603" t="s">
        <v>7894</v>
      </c>
      <c r="AA74" s="603" t="s">
        <v>7894</v>
      </c>
      <c r="AB74" s="603" t="s">
        <v>4828</v>
      </c>
      <c r="AC74" s="603" t="s">
        <v>4829</v>
      </c>
      <c r="AD74" s="603" t="s">
        <v>4830</v>
      </c>
      <c r="AE74" s="603" t="s">
        <v>7894</v>
      </c>
      <c r="AF74" s="605" t="s">
        <v>7902</v>
      </c>
      <c r="AG74" s="605" t="s">
        <v>7946</v>
      </c>
      <c r="AH74" s="366" t="s">
        <v>685</v>
      </c>
      <c r="AI74" s="363">
        <f t="shared" si="91"/>
        <v>6</v>
      </c>
      <c r="AJ74" s="363">
        <v>10</v>
      </c>
      <c r="AK74" s="413" t="str">
        <f t="shared" si="92"/>
        <v>Clubbed Spider Orchids</v>
      </c>
      <c r="AL74" s="413" t="str">
        <f t="shared" si="93"/>
        <v>Caladenia longiclavata</v>
      </c>
      <c r="AM74" s="486" t="s">
        <v>7607</v>
      </c>
      <c r="AS74" s="69">
        <f t="shared" si="94"/>
        <v>38</v>
      </c>
      <c r="AT74" s="69">
        <f t="shared" si="95"/>
        <v>46</v>
      </c>
      <c r="AU74" s="69">
        <f t="shared" si="96"/>
        <v>9</v>
      </c>
      <c r="AV74" s="69">
        <f t="shared" si="97"/>
        <v>11</v>
      </c>
      <c r="AW74" s="81"/>
      <c r="AX74" s="70" t="s">
        <v>1847</v>
      </c>
      <c r="AY74" s="364">
        <v>10776</v>
      </c>
      <c r="AZ74" s="264" t="s">
        <v>48</v>
      </c>
      <c r="BA74" s="238"/>
      <c r="BB74" s="237" t="str">
        <f t="shared" si="98"/>
        <v/>
      </c>
      <c r="BC74" s="270">
        <f t="shared" si="87"/>
        <v>516</v>
      </c>
      <c r="BD74" t="str">
        <f t="shared" si="99"/>
        <v>Caladenia ensata</v>
      </c>
      <c r="BE74" s="367" t="e">
        <f>COUNTIFS(#REF!,L74)</f>
        <v>#REF!</v>
      </c>
      <c r="BF74" s="374" t="str">
        <f t="shared" si="100"/>
        <v>y</v>
      </c>
      <c r="BG74" s="82"/>
      <c r="BH74" s="375"/>
      <c r="BI74" s="374"/>
      <c r="BJ74" s="403"/>
      <c r="CE74" t="str">
        <f t="shared" si="103"/>
        <v>_Unnamed Hybrid (Caladenia eminens x roei)</v>
      </c>
      <c r="CF74" s="388" t="str">
        <f t="shared" si="104"/>
        <v>Caladenia eminens x roei</v>
      </c>
      <c r="CG74" t="str">
        <f t="shared" si="106"/>
        <v/>
      </c>
      <c r="CH74" t="str">
        <f t="shared" si="107"/>
        <v/>
      </c>
      <c r="CI74" t="str">
        <f t="shared" si="108"/>
        <v/>
      </c>
      <c r="CJ74" t="str">
        <f t="shared" si="109"/>
        <v/>
      </c>
      <c r="CK74" s="359" t="str">
        <f t="shared" si="110"/>
        <v/>
      </c>
      <c r="CL74" t="str">
        <f t="shared" si="111"/>
        <v/>
      </c>
      <c r="CM74" t="str">
        <f t="shared" si="112"/>
        <v/>
      </c>
      <c r="CN74" t="str">
        <f t="shared" si="113"/>
        <v/>
      </c>
      <c r="CO74" s="359" t="str">
        <f t="shared" si="114"/>
        <v/>
      </c>
      <c r="CP74" t="str">
        <f t="shared" si="115"/>
        <v/>
      </c>
      <c r="CQ74" t="str">
        <f t="shared" si="116"/>
        <v/>
      </c>
      <c r="CR74" t="str">
        <f t="shared" si="117"/>
        <v/>
      </c>
      <c r="CS74" s="359" t="str">
        <f t="shared" si="118"/>
        <v/>
      </c>
      <c r="CT74" t="str">
        <f t="shared" si="119"/>
        <v/>
      </c>
      <c r="CU74" t="str">
        <f t="shared" si="120"/>
        <v/>
      </c>
      <c r="CV74" t="str">
        <f t="shared" si="121"/>
        <v/>
      </c>
      <c r="CW74" t="str">
        <f t="shared" si="122"/>
        <v/>
      </c>
      <c r="CX74" s="359" t="str">
        <f t="shared" si="123"/>
        <v/>
      </c>
      <c r="CY74" t="str">
        <f t="shared" si="124"/>
        <v/>
      </c>
      <c r="CZ74" t="str">
        <f t="shared" si="125"/>
        <v/>
      </c>
      <c r="DA74" t="str">
        <f t="shared" si="126"/>
        <v/>
      </c>
      <c r="DB74" s="359" t="str">
        <f t="shared" si="127"/>
        <v/>
      </c>
      <c r="DC74" t="str">
        <f t="shared" si="128"/>
        <v/>
      </c>
      <c r="DD74" t="str">
        <f t="shared" si="129"/>
        <v/>
      </c>
      <c r="DE74" t="str">
        <f t="shared" si="130"/>
        <v/>
      </c>
      <c r="DF74" s="359" t="str">
        <f t="shared" si="131"/>
        <v/>
      </c>
      <c r="DG74" t="str">
        <f t="shared" si="132"/>
        <v/>
      </c>
      <c r="DH74" t="str">
        <f t="shared" si="133"/>
        <v/>
      </c>
      <c r="DI74" t="str">
        <f t="shared" si="134"/>
        <v/>
      </c>
      <c r="DJ74" t="str">
        <f t="shared" si="135"/>
        <v/>
      </c>
      <c r="DK74" s="359" t="str">
        <f t="shared" si="136"/>
        <v/>
      </c>
      <c r="DL74" t="str">
        <f t="shared" si="137"/>
        <v/>
      </c>
      <c r="DM74" t="str">
        <f t="shared" si="138"/>
        <v/>
      </c>
      <c r="DN74" t="str">
        <f t="shared" si="139"/>
        <v/>
      </c>
      <c r="DO74" s="359" t="str">
        <f t="shared" si="140"/>
        <v/>
      </c>
      <c r="DP74" t="str">
        <f t="shared" si="141"/>
        <v/>
      </c>
      <c r="DQ74" t="str">
        <f t="shared" si="142"/>
        <v/>
      </c>
      <c r="DR74" t="str">
        <f t="shared" si="143"/>
        <v/>
      </c>
      <c r="DS74" s="359" t="str">
        <f t="shared" si="144"/>
        <v/>
      </c>
      <c r="DT74" t="str">
        <f t="shared" si="145"/>
        <v/>
      </c>
      <c r="DU74" t="str">
        <f t="shared" si="146"/>
        <v/>
      </c>
      <c r="DV74" t="str">
        <f t="shared" si="147"/>
        <v/>
      </c>
      <c r="DW74" t="str">
        <f t="shared" si="148"/>
        <v/>
      </c>
      <c r="DX74" s="359" t="str">
        <f t="shared" si="149"/>
        <v/>
      </c>
      <c r="DY74" t="str">
        <f t="shared" si="150"/>
        <v/>
      </c>
      <c r="DZ74" t="str">
        <f t="shared" si="151"/>
        <v/>
      </c>
      <c r="EA74" t="str">
        <f t="shared" si="152"/>
        <v/>
      </c>
      <c r="EB74" s="359" t="str">
        <f t="shared" si="153"/>
        <v/>
      </c>
      <c r="EC74" t="str">
        <f t="shared" si="154"/>
        <v/>
      </c>
      <c r="ED74" t="str">
        <f t="shared" si="155"/>
        <v/>
      </c>
      <c r="EE74" t="str">
        <f t="shared" si="156"/>
        <v/>
      </c>
      <c r="EF74" t="str">
        <f t="shared" si="157"/>
        <v/>
      </c>
      <c r="EG74" s="359" t="str">
        <f t="shared" si="158"/>
        <v/>
      </c>
      <c r="EH74" t="str">
        <f t="shared" si="159"/>
        <v>Caladenia eminens x roei</v>
      </c>
      <c r="EJ74" t="str">
        <f t="shared" si="101"/>
        <v>Caladenia ensata</v>
      </c>
      <c r="EK74" s="100">
        <f t="shared" si="85"/>
        <v>0</v>
      </c>
      <c r="EL74" s="3">
        <f t="shared" si="85"/>
        <v>0</v>
      </c>
      <c r="EM74" s="3">
        <f t="shared" si="85"/>
        <v>0</v>
      </c>
      <c r="EN74" s="3">
        <f t="shared" si="85"/>
        <v>0</v>
      </c>
      <c r="EO74" s="3">
        <f t="shared" si="85"/>
        <v>0</v>
      </c>
      <c r="EP74" s="3">
        <f t="shared" si="85"/>
        <v>0</v>
      </c>
      <c r="EQ74" s="3">
        <f t="shared" si="85"/>
        <v>0</v>
      </c>
      <c r="ER74" s="3">
        <f t="shared" si="85"/>
        <v>0</v>
      </c>
      <c r="ES74" s="3">
        <f t="shared" si="85"/>
        <v>1</v>
      </c>
      <c r="ET74" s="3">
        <f t="shared" si="85"/>
        <v>1</v>
      </c>
      <c r="EU74" s="3">
        <f t="shared" si="85"/>
        <v>1</v>
      </c>
      <c r="EV74" s="24">
        <f t="shared" si="85"/>
        <v>0</v>
      </c>
      <c r="EW74" s="245">
        <f t="shared" si="105"/>
        <v>3</v>
      </c>
      <c r="EX74" s="262" t="str">
        <f t="shared" si="102"/>
        <v/>
      </c>
    </row>
    <row r="75" spans="1:154" ht="16.149999999999999" customHeight="1" x14ac:dyDescent="0.25">
      <c r="A75" s="360">
        <v>18</v>
      </c>
      <c r="B75" t="str">
        <f t="shared" si="86"/>
        <v>Praecoxanthus</v>
      </c>
      <c r="D75" s="363"/>
      <c r="E75" s="363"/>
      <c r="F75" s="363"/>
      <c r="G75" s="363"/>
      <c r="H75" s="363"/>
      <c r="I75" s="363"/>
      <c r="J75" s="68">
        <f t="shared" si="88"/>
        <v>596</v>
      </c>
      <c r="K75" s="371" t="str">
        <f t="shared" si="89"/>
        <v>Caladenia erythrochila</v>
      </c>
      <c r="L75" s="372">
        <v>596</v>
      </c>
      <c r="M75" s="371" t="s">
        <v>1526</v>
      </c>
      <c r="N75" s="76" t="s">
        <v>188</v>
      </c>
      <c r="O75" s="363" t="str">
        <f t="shared" si="90"/>
        <v>S</v>
      </c>
      <c r="P75" s="70" t="s">
        <v>1848</v>
      </c>
      <c r="Q75" s="364" t="s">
        <v>1849</v>
      </c>
      <c r="R75" s="365">
        <v>42979</v>
      </c>
      <c r="S75" s="365">
        <v>43009</v>
      </c>
      <c r="T75" s="603" t="s">
        <v>7894</v>
      </c>
      <c r="U75" s="603" t="s">
        <v>7894</v>
      </c>
      <c r="V75" s="603" t="s">
        <v>7894</v>
      </c>
      <c r="W75" s="603" t="s">
        <v>7894</v>
      </c>
      <c r="X75" s="603" t="s">
        <v>7894</v>
      </c>
      <c r="Y75" s="603" t="s">
        <v>7894</v>
      </c>
      <c r="Z75" s="603" t="s">
        <v>7894</v>
      </c>
      <c r="AA75" s="603" t="s">
        <v>7894</v>
      </c>
      <c r="AB75" s="603" t="s">
        <v>4828</v>
      </c>
      <c r="AC75" s="603" t="s">
        <v>4829</v>
      </c>
      <c r="AD75" s="603" t="s">
        <v>7894</v>
      </c>
      <c r="AE75" s="603" t="s">
        <v>7894</v>
      </c>
      <c r="AF75" s="605" t="s">
        <v>7896</v>
      </c>
      <c r="AG75" s="605" t="s">
        <v>7943</v>
      </c>
      <c r="AH75" s="69" t="s">
        <v>1307</v>
      </c>
      <c r="AI75" s="363">
        <f t="shared" si="91"/>
        <v>3</v>
      </c>
      <c r="AJ75" s="363">
        <v>4</v>
      </c>
      <c r="AK75" s="413" t="str">
        <f t="shared" si="92"/>
        <v>Wispy Spider Orchids</v>
      </c>
      <c r="AL75" s="413" t="str">
        <f t="shared" si="93"/>
        <v>Caladenia filamentosa</v>
      </c>
      <c r="AM75" s="486" t="s">
        <v>7607</v>
      </c>
      <c r="AS75" s="69">
        <f t="shared" si="94"/>
        <v>36</v>
      </c>
      <c r="AT75" s="69">
        <f t="shared" si="95"/>
        <v>40</v>
      </c>
      <c r="AU75" s="69">
        <f t="shared" si="96"/>
        <v>9</v>
      </c>
      <c r="AV75" s="69">
        <f t="shared" si="97"/>
        <v>10</v>
      </c>
      <c r="AW75" s="81"/>
      <c r="AX75" s="70" t="s">
        <v>1850</v>
      </c>
      <c r="AY75" s="364">
        <v>18504</v>
      </c>
      <c r="AZ75" s="264" t="s">
        <v>48</v>
      </c>
      <c r="BA75" s="238"/>
      <c r="BB75" s="237" t="str">
        <f t="shared" si="98"/>
        <v/>
      </c>
      <c r="BC75" s="270">
        <f t="shared" si="87"/>
        <v>596</v>
      </c>
      <c r="BD75" t="str">
        <f t="shared" si="99"/>
        <v>Caladenia erythrochila</v>
      </c>
      <c r="BE75" s="367" t="e">
        <f>COUNTIFS(#REF!,L75)</f>
        <v>#REF!</v>
      </c>
      <c r="BF75" s="374" t="str">
        <f t="shared" si="100"/>
        <v>y</v>
      </c>
      <c r="BG75" s="82"/>
      <c r="BH75" s="375"/>
      <c r="BI75" s="374"/>
      <c r="BJ75" s="403"/>
      <c r="CE75" t="str">
        <f t="shared" si="103"/>
        <v>Stumpy Spider Orchid (Caladenia ensata)</v>
      </c>
      <c r="CF75" s="388" t="str">
        <f t="shared" si="104"/>
        <v>Caladenia ensata</v>
      </c>
      <c r="CG75" t="str">
        <f t="shared" si="106"/>
        <v/>
      </c>
      <c r="CH75" t="str">
        <f t="shared" si="107"/>
        <v/>
      </c>
      <c r="CI75" t="str">
        <f t="shared" si="108"/>
        <v/>
      </c>
      <c r="CJ75" t="str">
        <f t="shared" si="109"/>
        <v/>
      </c>
      <c r="CK75" s="359" t="str">
        <f t="shared" si="110"/>
        <v/>
      </c>
      <c r="CL75" t="str">
        <f t="shared" si="111"/>
        <v/>
      </c>
      <c r="CM75" t="str">
        <f t="shared" si="112"/>
        <v/>
      </c>
      <c r="CN75" t="str">
        <f t="shared" si="113"/>
        <v/>
      </c>
      <c r="CO75" s="359" t="str">
        <f t="shared" si="114"/>
        <v/>
      </c>
      <c r="CP75" t="str">
        <f t="shared" si="115"/>
        <v/>
      </c>
      <c r="CQ75" t="str">
        <f t="shared" si="116"/>
        <v/>
      </c>
      <c r="CR75" t="str">
        <f t="shared" si="117"/>
        <v/>
      </c>
      <c r="CS75" s="359" t="str">
        <f t="shared" si="118"/>
        <v/>
      </c>
      <c r="CT75" t="str">
        <f t="shared" si="119"/>
        <v/>
      </c>
      <c r="CU75" t="str">
        <f t="shared" si="120"/>
        <v/>
      </c>
      <c r="CV75" t="str">
        <f t="shared" si="121"/>
        <v/>
      </c>
      <c r="CW75" t="str">
        <f t="shared" si="122"/>
        <v/>
      </c>
      <c r="CX75" s="359" t="str">
        <f t="shared" si="123"/>
        <v/>
      </c>
      <c r="CY75" t="str">
        <f t="shared" si="124"/>
        <v/>
      </c>
      <c r="CZ75" t="str">
        <f t="shared" si="125"/>
        <v/>
      </c>
      <c r="DA75" t="str">
        <f t="shared" si="126"/>
        <v/>
      </c>
      <c r="DB75" s="359" t="str">
        <f t="shared" si="127"/>
        <v/>
      </c>
      <c r="DC75" t="str">
        <f t="shared" si="128"/>
        <v/>
      </c>
      <c r="DD75" t="str">
        <f t="shared" si="129"/>
        <v/>
      </c>
      <c r="DE75" t="str">
        <f t="shared" si="130"/>
        <v/>
      </c>
      <c r="DF75" s="359" t="str">
        <f t="shared" si="131"/>
        <v/>
      </c>
      <c r="DG75" t="str">
        <f t="shared" si="132"/>
        <v/>
      </c>
      <c r="DH75" t="str">
        <f t="shared" si="133"/>
        <v/>
      </c>
      <c r="DI75" t="str">
        <f t="shared" si="134"/>
        <v/>
      </c>
      <c r="DJ75" t="str">
        <f t="shared" si="135"/>
        <v/>
      </c>
      <c r="DK75" s="359" t="str">
        <f t="shared" si="136"/>
        <v/>
      </c>
      <c r="DL75" t="str">
        <f t="shared" si="137"/>
        <v/>
      </c>
      <c r="DM75" t="str">
        <f t="shared" si="138"/>
        <v/>
      </c>
      <c r="DN75" t="str">
        <f t="shared" si="139"/>
        <v/>
      </c>
      <c r="DO75" s="359" t="str">
        <f t="shared" si="140"/>
        <v/>
      </c>
      <c r="DP75" t="str">
        <f t="shared" si="141"/>
        <v/>
      </c>
      <c r="DQ75" t="str">
        <f t="shared" si="142"/>
        <v/>
      </c>
      <c r="DR75" t="str">
        <f t="shared" si="143"/>
        <v>X</v>
      </c>
      <c r="DS75" s="359" t="str">
        <f t="shared" si="144"/>
        <v>X</v>
      </c>
      <c r="DT75" t="str">
        <f t="shared" si="145"/>
        <v>X</v>
      </c>
      <c r="DU75" t="str">
        <f t="shared" si="146"/>
        <v>X</v>
      </c>
      <c r="DV75" t="str">
        <f t="shared" si="147"/>
        <v>X</v>
      </c>
      <c r="DW75" t="str">
        <f t="shared" si="148"/>
        <v>X</v>
      </c>
      <c r="DX75" s="359" t="str">
        <f t="shared" si="149"/>
        <v>X</v>
      </c>
      <c r="DY75" t="str">
        <f t="shared" si="150"/>
        <v>X</v>
      </c>
      <c r="DZ75" t="str">
        <f t="shared" si="151"/>
        <v>X</v>
      </c>
      <c r="EA75" t="str">
        <f t="shared" si="152"/>
        <v/>
      </c>
      <c r="EB75" s="359" t="str">
        <f t="shared" si="153"/>
        <v/>
      </c>
      <c r="EC75" t="str">
        <f t="shared" si="154"/>
        <v/>
      </c>
      <c r="ED75" t="str">
        <f t="shared" si="155"/>
        <v/>
      </c>
      <c r="EE75" t="str">
        <f t="shared" si="156"/>
        <v/>
      </c>
      <c r="EF75" t="str">
        <f t="shared" si="157"/>
        <v/>
      </c>
      <c r="EG75" s="359" t="str">
        <f t="shared" si="158"/>
        <v/>
      </c>
      <c r="EH75" t="str">
        <f t="shared" si="159"/>
        <v>Caladenia ensata</v>
      </c>
      <c r="EJ75" t="str">
        <f t="shared" si="101"/>
        <v>Caladenia erythrochila</v>
      </c>
      <c r="EK75" s="100">
        <f t="shared" si="85"/>
        <v>0</v>
      </c>
      <c r="EL75" s="3">
        <f t="shared" si="85"/>
        <v>0</v>
      </c>
      <c r="EM75" s="3">
        <f t="shared" si="85"/>
        <v>0</v>
      </c>
      <c r="EN75" s="3">
        <f t="shared" si="85"/>
        <v>0</v>
      </c>
      <c r="EO75" s="3">
        <f t="shared" si="85"/>
        <v>0</v>
      </c>
      <c r="EP75" s="3">
        <f t="shared" si="85"/>
        <v>0</v>
      </c>
      <c r="EQ75" s="3">
        <f t="shared" si="85"/>
        <v>0</v>
      </c>
      <c r="ER75" s="3">
        <f t="shared" si="85"/>
        <v>0</v>
      </c>
      <c r="ES75" s="3">
        <f t="shared" si="85"/>
        <v>1</v>
      </c>
      <c r="ET75" s="3">
        <f t="shared" si="85"/>
        <v>1</v>
      </c>
      <c r="EU75" s="3">
        <f t="shared" si="85"/>
        <v>0</v>
      </c>
      <c r="EV75" s="24">
        <f t="shared" si="85"/>
        <v>0</v>
      </c>
      <c r="EW75" s="245">
        <f t="shared" si="105"/>
        <v>2</v>
      </c>
      <c r="EX75" s="262" t="str">
        <f t="shared" si="102"/>
        <v/>
      </c>
    </row>
    <row r="76" spans="1:154" ht="16.149999999999999" customHeight="1" x14ac:dyDescent="0.25">
      <c r="A76" s="360">
        <v>19</v>
      </c>
      <c r="B76" t="str">
        <f t="shared" si="86"/>
        <v>Microtis</v>
      </c>
      <c r="D76" s="363"/>
      <c r="E76" s="363"/>
      <c r="F76" s="363"/>
      <c r="G76" s="363"/>
      <c r="H76" s="363"/>
      <c r="I76" s="363"/>
      <c r="J76" s="68">
        <f t="shared" si="88"/>
        <v>1138</v>
      </c>
      <c r="K76" s="371" t="str">
        <f t="shared" si="89"/>
        <v>Caladenia erythronema</v>
      </c>
      <c r="L76" s="372">
        <v>1138</v>
      </c>
      <c r="M76" s="371" t="s">
        <v>1526</v>
      </c>
      <c r="N76" s="76" t="s">
        <v>687</v>
      </c>
      <c r="O76" s="363" t="str">
        <f t="shared" si="90"/>
        <v>S</v>
      </c>
      <c r="P76" s="70" t="s">
        <v>1851</v>
      </c>
      <c r="Q76" s="364" t="s">
        <v>1852</v>
      </c>
      <c r="R76" s="365">
        <v>42962</v>
      </c>
      <c r="S76" s="365">
        <v>43009</v>
      </c>
      <c r="T76" s="603" t="s">
        <v>7894</v>
      </c>
      <c r="U76" s="603" t="s">
        <v>7894</v>
      </c>
      <c r="V76" s="603" t="s">
        <v>7894</v>
      </c>
      <c r="W76" s="603" t="s">
        <v>7894</v>
      </c>
      <c r="X76" s="603" t="s">
        <v>7894</v>
      </c>
      <c r="Y76" s="603" t="s">
        <v>7894</v>
      </c>
      <c r="Z76" s="603" t="s">
        <v>7894</v>
      </c>
      <c r="AA76" s="603" t="s">
        <v>4827</v>
      </c>
      <c r="AB76" s="603" t="s">
        <v>4828</v>
      </c>
      <c r="AC76" s="603" t="s">
        <v>4829</v>
      </c>
      <c r="AD76" s="603" t="s">
        <v>7894</v>
      </c>
      <c r="AE76" s="603" t="s">
        <v>7894</v>
      </c>
      <c r="AF76" s="605" t="s">
        <v>7900</v>
      </c>
      <c r="AG76" s="605" t="s">
        <v>7944</v>
      </c>
      <c r="AH76" s="366" t="s">
        <v>685</v>
      </c>
      <c r="AI76" s="363">
        <f t="shared" si="91"/>
        <v>6</v>
      </c>
      <c r="AJ76" s="363">
        <v>4</v>
      </c>
      <c r="AK76" s="413" t="str">
        <f t="shared" si="92"/>
        <v>Wispy Spider Orchids</v>
      </c>
      <c r="AL76" s="413" t="str">
        <f t="shared" si="93"/>
        <v>Caladenia filamentosa</v>
      </c>
      <c r="AM76" s="486" t="s">
        <v>7607</v>
      </c>
      <c r="AN76" s="70" t="s">
        <v>7709</v>
      </c>
      <c r="AO76" s="70" t="s">
        <v>7710</v>
      </c>
      <c r="AS76" s="69">
        <f t="shared" si="94"/>
        <v>34</v>
      </c>
      <c r="AT76" s="69">
        <f t="shared" si="95"/>
        <v>40</v>
      </c>
      <c r="AU76" s="69">
        <f t="shared" si="96"/>
        <v>8</v>
      </c>
      <c r="AV76" s="69">
        <f t="shared" si="97"/>
        <v>10</v>
      </c>
      <c r="AW76" s="81" t="e">
        <f>VLOOKUP(AM76,#REF!,6,FALSE)</f>
        <v>#REF!</v>
      </c>
      <c r="AX76" s="70" t="s">
        <v>1853</v>
      </c>
      <c r="AY76" s="364">
        <v>44907</v>
      </c>
      <c r="AZ76" s="264" t="s">
        <v>48</v>
      </c>
      <c r="BA76" s="238"/>
      <c r="BB76" s="237" t="str">
        <f t="shared" si="98"/>
        <v/>
      </c>
      <c r="BC76" s="270">
        <f t="shared" si="87"/>
        <v>1138</v>
      </c>
      <c r="BD76" t="str">
        <f t="shared" si="99"/>
        <v>Caladenia erythronema</v>
      </c>
      <c r="BE76" s="367" t="e">
        <f>COUNTIFS(#REF!,L76)</f>
        <v>#REF!</v>
      </c>
      <c r="BF76" s="374" t="str">
        <f t="shared" si="100"/>
        <v>y</v>
      </c>
      <c r="BG76" s="82"/>
      <c r="BH76" s="375"/>
      <c r="BI76" s="374"/>
      <c r="BJ76" s="403"/>
      <c r="CE76" t="str">
        <f t="shared" si="103"/>
        <v>Lake Muir Blood Orchid (Caladenia erythrochila)</v>
      </c>
      <c r="CF76" s="388" t="str">
        <f t="shared" si="104"/>
        <v>Caladenia erythrochila</v>
      </c>
      <c r="CG76" t="str">
        <f t="shared" si="106"/>
        <v/>
      </c>
      <c r="CH76" t="str">
        <f t="shared" si="107"/>
        <v/>
      </c>
      <c r="CI76" t="str">
        <f t="shared" si="108"/>
        <v/>
      </c>
      <c r="CJ76" t="str">
        <f t="shared" si="109"/>
        <v/>
      </c>
      <c r="CK76" s="359" t="str">
        <f t="shared" si="110"/>
        <v/>
      </c>
      <c r="CL76" t="str">
        <f t="shared" si="111"/>
        <v/>
      </c>
      <c r="CM76" t="str">
        <f t="shared" si="112"/>
        <v/>
      </c>
      <c r="CN76" t="str">
        <f t="shared" si="113"/>
        <v/>
      </c>
      <c r="CO76" s="359" t="str">
        <f t="shared" si="114"/>
        <v/>
      </c>
      <c r="CP76" t="str">
        <f t="shared" si="115"/>
        <v/>
      </c>
      <c r="CQ76" t="str">
        <f t="shared" si="116"/>
        <v/>
      </c>
      <c r="CR76" t="str">
        <f t="shared" si="117"/>
        <v/>
      </c>
      <c r="CS76" s="359" t="str">
        <f t="shared" si="118"/>
        <v/>
      </c>
      <c r="CT76" t="str">
        <f t="shared" si="119"/>
        <v/>
      </c>
      <c r="CU76" t="str">
        <f t="shared" si="120"/>
        <v/>
      </c>
      <c r="CV76" t="str">
        <f t="shared" si="121"/>
        <v/>
      </c>
      <c r="CW76" t="str">
        <f t="shared" si="122"/>
        <v/>
      </c>
      <c r="CX76" s="359" t="str">
        <f t="shared" si="123"/>
        <v/>
      </c>
      <c r="CY76" t="str">
        <f t="shared" si="124"/>
        <v/>
      </c>
      <c r="CZ76" t="str">
        <f t="shared" si="125"/>
        <v/>
      </c>
      <c r="DA76" t="str">
        <f t="shared" si="126"/>
        <v/>
      </c>
      <c r="DB76" s="359" t="str">
        <f t="shared" si="127"/>
        <v/>
      </c>
      <c r="DC76" t="str">
        <f t="shared" si="128"/>
        <v/>
      </c>
      <c r="DD76" t="str">
        <f t="shared" si="129"/>
        <v/>
      </c>
      <c r="DE76" t="str">
        <f t="shared" si="130"/>
        <v/>
      </c>
      <c r="DF76" s="359" t="str">
        <f t="shared" si="131"/>
        <v/>
      </c>
      <c r="DG76" t="str">
        <f t="shared" si="132"/>
        <v/>
      </c>
      <c r="DH76" t="str">
        <f t="shared" si="133"/>
        <v/>
      </c>
      <c r="DI76" t="str">
        <f t="shared" si="134"/>
        <v/>
      </c>
      <c r="DJ76" t="str">
        <f t="shared" si="135"/>
        <v/>
      </c>
      <c r="DK76" s="359" t="str">
        <f t="shared" si="136"/>
        <v/>
      </c>
      <c r="DL76" t="str">
        <f t="shared" si="137"/>
        <v/>
      </c>
      <c r="DM76" t="str">
        <f t="shared" si="138"/>
        <v/>
      </c>
      <c r="DN76" t="str">
        <f t="shared" si="139"/>
        <v/>
      </c>
      <c r="DO76" s="359" t="str">
        <f t="shared" si="140"/>
        <v/>
      </c>
      <c r="DP76" t="str">
        <f t="shared" si="141"/>
        <v>X</v>
      </c>
      <c r="DQ76" t="str">
        <f t="shared" si="142"/>
        <v>X</v>
      </c>
      <c r="DR76" t="str">
        <f t="shared" si="143"/>
        <v>X</v>
      </c>
      <c r="DS76" s="359" t="str">
        <f t="shared" si="144"/>
        <v>X</v>
      </c>
      <c r="DT76" t="str">
        <f t="shared" si="145"/>
        <v>X</v>
      </c>
      <c r="DU76" t="str">
        <f t="shared" si="146"/>
        <v/>
      </c>
      <c r="DV76" t="str">
        <f t="shared" si="147"/>
        <v/>
      </c>
      <c r="DW76" t="str">
        <f t="shared" si="148"/>
        <v/>
      </c>
      <c r="DX76" s="359" t="str">
        <f t="shared" si="149"/>
        <v/>
      </c>
      <c r="DY76" t="str">
        <f t="shared" si="150"/>
        <v/>
      </c>
      <c r="DZ76" t="str">
        <f t="shared" si="151"/>
        <v/>
      </c>
      <c r="EA76" t="str">
        <f t="shared" si="152"/>
        <v/>
      </c>
      <c r="EB76" s="359" t="str">
        <f t="shared" si="153"/>
        <v/>
      </c>
      <c r="EC76" t="str">
        <f t="shared" si="154"/>
        <v/>
      </c>
      <c r="ED76" t="str">
        <f t="shared" si="155"/>
        <v/>
      </c>
      <c r="EE76" t="str">
        <f t="shared" si="156"/>
        <v/>
      </c>
      <c r="EF76" t="str">
        <f t="shared" si="157"/>
        <v/>
      </c>
      <c r="EG76" s="359" t="str">
        <f t="shared" si="158"/>
        <v/>
      </c>
      <c r="EH76" t="str">
        <f t="shared" si="159"/>
        <v>Caladenia erythrochila</v>
      </c>
      <c r="EJ76" t="str">
        <f t="shared" si="101"/>
        <v>Caladenia erythronema</v>
      </c>
      <c r="EK76" s="100">
        <f t="shared" si="85"/>
        <v>0</v>
      </c>
      <c r="EL76" s="3">
        <f t="shared" si="85"/>
        <v>0</v>
      </c>
      <c r="EM76" s="3">
        <f t="shared" si="85"/>
        <v>0</v>
      </c>
      <c r="EN76" s="3">
        <f t="shared" ref="EK76:EV97" si="160">IF($AV76&gt;=$AU76,IF(AND(EN$2&gt;=$AU76,EN$2&lt;=$AV76),1,0),IF(OR(EN$2&gt;=$AU76,EN$2&lt;=$AV76),1,0))</f>
        <v>0</v>
      </c>
      <c r="EO76" s="3">
        <f t="shared" si="160"/>
        <v>0</v>
      </c>
      <c r="EP76" s="3">
        <f t="shared" si="160"/>
        <v>0</v>
      </c>
      <c r="EQ76" s="3">
        <f t="shared" si="160"/>
        <v>0</v>
      </c>
      <c r="ER76" s="3">
        <f t="shared" si="160"/>
        <v>1</v>
      </c>
      <c r="ES76" s="3">
        <f t="shared" si="160"/>
        <v>1</v>
      </c>
      <c r="ET76" s="3">
        <f t="shared" si="160"/>
        <v>1</v>
      </c>
      <c r="EU76" s="3">
        <f t="shared" si="160"/>
        <v>0</v>
      </c>
      <c r="EV76" s="24">
        <f t="shared" si="160"/>
        <v>0</v>
      </c>
      <c r="EW76" s="245">
        <f t="shared" si="105"/>
        <v>3</v>
      </c>
      <c r="EX76" s="262" t="str">
        <f t="shared" si="102"/>
        <v/>
      </c>
    </row>
    <row r="77" spans="1:154" ht="16.149999999999999" customHeight="1" x14ac:dyDescent="0.25">
      <c r="A77" s="360">
        <v>20</v>
      </c>
      <c r="B77" t="str">
        <f t="shared" si="86"/>
        <v>Prasophyllum</v>
      </c>
      <c r="D77" s="363"/>
      <c r="E77" s="363"/>
      <c r="F77" s="363"/>
      <c r="G77" s="363"/>
      <c r="H77" s="363"/>
      <c r="I77" s="363"/>
      <c r="J77" s="68">
        <f t="shared" si="88"/>
        <v>517</v>
      </c>
      <c r="K77" s="371" t="str">
        <f t="shared" si="89"/>
        <v>Caladenia evanescens</v>
      </c>
      <c r="L77" s="372">
        <v>517</v>
      </c>
      <c r="M77" s="371" t="s">
        <v>1526</v>
      </c>
      <c r="N77" s="76" t="s">
        <v>1255</v>
      </c>
      <c r="O77" s="363" t="str">
        <f t="shared" si="90"/>
        <v>S</v>
      </c>
      <c r="P77" s="70" t="s">
        <v>1854</v>
      </c>
      <c r="Q77" s="364" t="s">
        <v>1855</v>
      </c>
      <c r="R77" s="365">
        <v>43040</v>
      </c>
      <c r="S77" s="365">
        <v>43069</v>
      </c>
      <c r="T77" s="603" t="s">
        <v>7894</v>
      </c>
      <c r="U77" s="603" t="s">
        <v>7894</v>
      </c>
      <c r="V77" s="603" t="s">
        <v>7894</v>
      </c>
      <c r="W77" s="603" t="s">
        <v>7894</v>
      </c>
      <c r="X77" s="603" t="s">
        <v>7894</v>
      </c>
      <c r="Y77" s="603" t="s">
        <v>7894</v>
      </c>
      <c r="Z77" s="603" t="s">
        <v>7894</v>
      </c>
      <c r="AA77" s="603" t="s">
        <v>7894</v>
      </c>
      <c r="AB77" s="603" t="s">
        <v>7894</v>
      </c>
      <c r="AC77" s="603" t="s">
        <v>7894</v>
      </c>
      <c r="AD77" s="603" t="s">
        <v>4830</v>
      </c>
      <c r="AE77" s="603" t="s">
        <v>7894</v>
      </c>
      <c r="AF77" s="605" t="s">
        <v>7911</v>
      </c>
      <c r="AG77" s="605" t="s">
        <v>4830</v>
      </c>
      <c r="AH77" s="69" t="s">
        <v>1593</v>
      </c>
      <c r="AI77" s="363">
        <f t="shared" si="91"/>
        <v>2</v>
      </c>
      <c r="AJ77" s="363">
        <v>4</v>
      </c>
      <c r="AK77" s="413" t="str">
        <f t="shared" si="92"/>
        <v>Wispy Spider Orchids</v>
      </c>
      <c r="AL77" s="413" t="str">
        <f t="shared" si="93"/>
        <v>Caladenia filamentosa</v>
      </c>
      <c r="AM77" s="486" t="s">
        <v>7607</v>
      </c>
      <c r="AS77" s="69">
        <f t="shared" si="94"/>
        <v>45</v>
      </c>
      <c r="AT77" s="69">
        <f t="shared" si="95"/>
        <v>48</v>
      </c>
      <c r="AU77" s="69">
        <f t="shared" si="96"/>
        <v>11</v>
      </c>
      <c r="AV77" s="69">
        <f t="shared" si="97"/>
        <v>11</v>
      </c>
      <c r="AW77" s="81"/>
      <c r="AX77" s="70" t="s">
        <v>1856</v>
      </c>
      <c r="AY77" s="364">
        <v>14313</v>
      </c>
      <c r="AZ77" s="264" t="s">
        <v>48</v>
      </c>
      <c r="BA77" s="238"/>
      <c r="BB77" s="237" t="str">
        <f t="shared" si="98"/>
        <v/>
      </c>
      <c r="BC77" s="270">
        <f t="shared" si="87"/>
        <v>517</v>
      </c>
      <c r="BD77" t="str">
        <f t="shared" si="99"/>
        <v>Caladenia evanescens</v>
      </c>
      <c r="BE77" s="367" t="e">
        <f>COUNTIFS(#REF!,L77)</f>
        <v>#REF!</v>
      </c>
      <c r="BF77" s="374" t="str">
        <f t="shared" si="100"/>
        <v>y</v>
      </c>
      <c r="BG77" s="82"/>
      <c r="BH77" s="375"/>
      <c r="BI77" s="374"/>
      <c r="BJ77" s="403"/>
      <c r="CE77" t="str">
        <f t="shared" si="103"/>
        <v>Red Thread Spider Orchid (Caladenia erythronema)</v>
      </c>
      <c r="CF77" s="388" t="str">
        <f t="shared" si="104"/>
        <v>Caladenia erythronema</v>
      </c>
      <c r="CG77" t="str">
        <f t="shared" si="106"/>
        <v/>
      </c>
      <c r="CH77" t="str">
        <f t="shared" si="107"/>
        <v/>
      </c>
      <c r="CI77" t="str">
        <f t="shared" si="108"/>
        <v/>
      </c>
      <c r="CJ77" t="str">
        <f t="shared" si="109"/>
        <v/>
      </c>
      <c r="CK77" s="359" t="str">
        <f t="shared" si="110"/>
        <v/>
      </c>
      <c r="CL77" t="str">
        <f t="shared" si="111"/>
        <v/>
      </c>
      <c r="CM77" t="str">
        <f t="shared" si="112"/>
        <v/>
      </c>
      <c r="CN77" t="str">
        <f t="shared" si="113"/>
        <v/>
      </c>
      <c r="CO77" s="359" t="str">
        <f t="shared" si="114"/>
        <v/>
      </c>
      <c r="CP77" t="str">
        <f t="shared" si="115"/>
        <v/>
      </c>
      <c r="CQ77" t="str">
        <f t="shared" si="116"/>
        <v/>
      </c>
      <c r="CR77" t="str">
        <f t="shared" si="117"/>
        <v/>
      </c>
      <c r="CS77" s="359" t="str">
        <f t="shared" si="118"/>
        <v/>
      </c>
      <c r="CT77" t="str">
        <f t="shared" si="119"/>
        <v/>
      </c>
      <c r="CU77" t="str">
        <f t="shared" si="120"/>
        <v/>
      </c>
      <c r="CV77" t="str">
        <f t="shared" si="121"/>
        <v/>
      </c>
      <c r="CW77" t="str">
        <f t="shared" si="122"/>
        <v/>
      </c>
      <c r="CX77" s="359" t="str">
        <f t="shared" si="123"/>
        <v/>
      </c>
      <c r="CY77" t="str">
        <f t="shared" si="124"/>
        <v/>
      </c>
      <c r="CZ77" t="str">
        <f t="shared" si="125"/>
        <v/>
      </c>
      <c r="DA77" t="str">
        <f t="shared" si="126"/>
        <v/>
      </c>
      <c r="DB77" s="359" t="str">
        <f t="shared" si="127"/>
        <v/>
      </c>
      <c r="DC77" t="str">
        <f t="shared" si="128"/>
        <v/>
      </c>
      <c r="DD77" t="str">
        <f t="shared" si="129"/>
        <v/>
      </c>
      <c r="DE77" t="str">
        <f t="shared" si="130"/>
        <v/>
      </c>
      <c r="DF77" s="359" t="str">
        <f t="shared" si="131"/>
        <v/>
      </c>
      <c r="DG77" t="str">
        <f t="shared" si="132"/>
        <v/>
      </c>
      <c r="DH77" t="str">
        <f t="shared" si="133"/>
        <v/>
      </c>
      <c r="DI77" t="str">
        <f t="shared" si="134"/>
        <v/>
      </c>
      <c r="DJ77" t="str">
        <f t="shared" si="135"/>
        <v/>
      </c>
      <c r="DK77" s="359" t="str">
        <f t="shared" si="136"/>
        <v/>
      </c>
      <c r="DL77" t="str">
        <f t="shared" si="137"/>
        <v/>
      </c>
      <c r="DM77" t="str">
        <f t="shared" si="138"/>
        <v/>
      </c>
      <c r="DN77" t="str">
        <f t="shared" si="139"/>
        <v>X</v>
      </c>
      <c r="DO77" s="359" t="str">
        <f t="shared" si="140"/>
        <v>X</v>
      </c>
      <c r="DP77" t="str">
        <f t="shared" si="141"/>
        <v>X</v>
      </c>
      <c r="DQ77" t="str">
        <f t="shared" si="142"/>
        <v>X</v>
      </c>
      <c r="DR77" t="str">
        <f t="shared" si="143"/>
        <v>X</v>
      </c>
      <c r="DS77" s="359" t="str">
        <f t="shared" si="144"/>
        <v>X</v>
      </c>
      <c r="DT77" t="str">
        <f t="shared" si="145"/>
        <v>X</v>
      </c>
      <c r="DU77" t="str">
        <f t="shared" si="146"/>
        <v/>
      </c>
      <c r="DV77" t="str">
        <f t="shared" si="147"/>
        <v/>
      </c>
      <c r="DW77" t="str">
        <f t="shared" si="148"/>
        <v/>
      </c>
      <c r="DX77" s="359" t="str">
        <f t="shared" si="149"/>
        <v/>
      </c>
      <c r="DY77" t="str">
        <f t="shared" si="150"/>
        <v/>
      </c>
      <c r="DZ77" t="str">
        <f t="shared" si="151"/>
        <v/>
      </c>
      <c r="EA77" t="str">
        <f t="shared" si="152"/>
        <v/>
      </c>
      <c r="EB77" s="359" t="str">
        <f t="shared" si="153"/>
        <v/>
      </c>
      <c r="EC77" t="str">
        <f t="shared" si="154"/>
        <v/>
      </c>
      <c r="ED77" t="str">
        <f t="shared" si="155"/>
        <v/>
      </c>
      <c r="EE77" t="str">
        <f t="shared" si="156"/>
        <v/>
      </c>
      <c r="EF77" t="str">
        <f t="shared" si="157"/>
        <v/>
      </c>
      <c r="EG77" s="359" t="str">
        <f t="shared" si="158"/>
        <v/>
      </c>
      <c r="EH77" t="str">
        <f t="shared" si="159"/>
        <v>Caladenia erythronema</v>
      </c>
      <c r="EJ77" t="str">
        <f t="shared" si="101"/>
        <v>Caladenia evanescens</v>
      </c>
      <c r="EK77" s="100">
        <f t="shared" si="160"/>
        <v>0</v>
      </c>
      <c r="EL77" s="3">
        <f t="shared" si="160"/>
        <v>0</v>
      </c>
      <c r="EM77" s="3">
        <f t="shared" si="160"/>
        <v>0</v>
      </c>
      <c r="EN77" s="3">
        <f t="shared" si="160"/>
        <v>0</v>
      </c>
      <c r="EO77" s="3">
        <f t="shared" si="160"/>
        <v>0</v>
      </c>
      <c r="EP77" s="3">
        <f t="shared" si="160"/>
        <v>0</v>
      </c>
      <c r="EQ77" s="3">
        <f t="shared" si="160"/>
        <v>0</v>
      </c>
      <c r="ER77" s="3">
        <f t="shared" si="160"/>
        <v>0</v>
      </c>
      <c r="ES77" s="3">
        <f t="shared" si="160"/>
        <v>0</v>
      </c>
      <c r="ET77" s="3">
        <f t="shared" si="160"/>
        <v>0</v>
      </c>
      <c r="EU77" s="3">
        <f t="shared" si="160"/>
        <v>1</v>
      </c>
      <c r="EV77" s="24">
        <f t="shared" si="160"/>
        <v>0</v>
      </c>
      <c r="EW77" s="245">
        <f t="shared" si="105"/>
        <v>1</v>
      </c>
      <c r="EX77" s="262" t="str">
        <f t="shared" si="102"/>
        <v/>
      </c>
    </row>
    <row r="78" spans="1:154" ht="16.149999999999999" customHeight="1" x14ac:dyDescent="0.25">
      <c r="A78" s="360">
        <v>21</v>
      </c>
      <c r="B78" t="str">
        <f t="shared" si="86"/>
        <v>Corunastylis</v>
      </c>
      <c r="D78" s="363"/>
      <c r="E78" s="363"/>
      <c r="F78" s="363"/>
      <c r="G78" s="363"/>
      <c r="H78" s="363"/>
      <c r="I78" s="363"/>
      <c r="J78" s="68">
        <f t="shared" si="88"/>
        <v>518</v>
      </c>
      <c r="K78" s="371" t="str">
        <f t="shared" si="89"/>
        <v>Caladenia excelsa</v>
      </c>
      <c r="L78" s="372">
        <v>518</v>
      </c>
      <c r="M78" s="371" t="s">
        <v>1526</v>
      </c>
      <c r="N78" s="76" t="s">
        <v>711</v>
      </c>
      <c r="O78" s="363" t="str">
        <f t="shared" si="90"/>
        <v>S</v>
      </c>
      <c r="P78" s="70" t="s">
        <v>1857</v>
      </c>
      <c r="Q78" s="364" t="s">
        <v>1858</v>
      </c>
      <c r="R78" s="365">
        <v>42993</v>
      </c>
      <c r="S78" s="365">
        <v>43040</v>
      </c>
      <c r="T78" s="603" t="s">
        <v>7894</v>
      </c>
      <c r="U78" s="603" t="s">
        <v>7894</v>
      </c>
      <c r="V78" s="603" t="s">
        <v>7894</v>
      </c>
      <c r="W78" s="603" t="s">
        <v>7894</v>
      </c>
      <c r="X78" s="603" t="s">
        <v>7894</v>
      </c>
      <c r="Y78" s="603" t="s">
        <v>7894</v>
      </c>
      <c r="Z78" s="603" t="s">
        <v>7894</v>
      </c>
      <c r="AA78" s="603" t="s">
        <v>7894</v>
      </c>
      <c r="AB78" s="603" t="s">
        <v>4828</v>
      </c>
      <c r="AC78" s="603" t="s">
        <v>4829</v>
      </c>
      <c r="AD78" s="603" t="s">
        <v>4830</v>
      </c>
      <c r="AE78" s="603" t="s">
        <v>7894</v>
      </c>
      <c r="AF78" s="605" t="s">
        <v>7902</v>
      </c>
      <c r="AG78" s="605" t="s">
        <v>7946</v>
      </c>
      <c r="AH78" s="69" t="s">
        <v>1583</v>
      </c>
      <c r="AI78" s="363">
        <f t="shared" si="91"/>
        <v>1</v>
      </c>
      <c r="AJ78" s="363">
        <v>9</v>
      </c>
      <c r="AK78" s="413" t="str">
        <f t="shared" si="92"/>
        <v>White Spider Orchids</v>
      </c>
      <c r="AL78" s="413" t="str">
        <f t="shared" si="93"/>
        <v>Caladenia longicauda</v>
      </c>
      <c r="AM78" s="486" t="s">
        <v>7607</v>
      </c>
      <c r="AS78" s="69">
        <f t="shared" si="94"/>
        <v>38</v>
      </c>
      <c r="AT78" s="69">
        <f t="shared" si="95"/>
        <v>44</v>
      </c>
      <c r="AU78" s="69">
        <f t="shared" si="96"/>
        <v>9</v>
      </c>
      <c r="AV78" s="69">
        <f t="shared" si="97"/>
        <v>11</v>
      </c>
      <c r="AW78" s="81"/>
      <c r="AX78" s="70" t="s">
        <v>1859</v>
      </c>
      <c r="AY78" s="364">
        <v>13619</v>
      </c>
      <c r="AZ78" s="264" t="s">
        <v>48</v>
      </c>
      <c r="BA78" s="238"/>
      <c r="BB78" s="237" t="str">
        <f t="shared" si="98"/>
        <v/>
      </c>
      <c r="BC78" s="270">
        <f t="shared" si="87"/>
        <v>518</v>
      </c>
      <c r="BD78" t="str">
        <f t="shared" si="99"/>
        <v>Caladenia excelsa</v>
      </c>
      <c r="BE78" s="367" t="e">
        <f>COUNTIFS(#REF!,L78)</f>
        <v>#REF!</v>
      </c>
      <c r="BF78" s="374" t="str">
        <f t="shared" si="100"/>
        <v>y</v>
      </c>
      <c r="BG78" s="82"/>
      <c r="BH78" s="375"/>
      <c r="BI78" s="374"/>
      <c r="BJ78" s="403"/>
      <c r="CE78" t="str">
        <f t="shared" si="103"/>
        <v>Semaphore Spider Orchid (Caladenia evanescens)</v>
      </c>
      <c r="CF78" s="388" t="str">
        <f t="shared" si="104"/>
        <v>Caladenia evanescens</v>
      </c>
      <c r="CG78" t="str">
        <f t="shared" si="106"/>
        <v/>
      </c>
      <c r="CH78" t="str">
        <f t="shared" si="107"/>
        <v/>
      </c>
      <c r="CI78" t="str">
        <f t="shared" si="108"/>
        <v/>
      </c>
      <c r="CJ78" t="str">
        <f t="shared" si="109"/>
        <v/>
      </c>
      <c r="CK78" s="359" t="str">
        <f t="shared" si="110"/>
        <v/>
      </c>
      <c r="CL78" t="str">
        <f t="shared" si="111"/>
        <v/>
      </c>
      <c r="CM78" t="str">
        <f t="shared" si="112"/>
        <v/>
      </c>
      <c r="CN78" t="str">
        <f t="shared" si="113"/>
        <v/>
      </c>
      <c r="CO78" s="359" t="str">
        <f t="shared" si="114"/>
        <v/>
      </c>
      <c r="CP78" t="str">
        <f t="shared" si="115"/>
        <v/>
      </c>
      <c r="CQ78" t="str">
        <f t="shared" si="116"/>
        <v/>
      </c>
      <c r="CR78" t="str">
        <f t="shared" si="117"/>
        <v/>
      </c>
      <c r="CS78" s="359" t="str">
        <f t="shared" si="118"/>
        <v/>
      </c>
      <c r="CT78" t="str">
        <f t="shared" si="119"/>
        <v/>
      </c>
      <c r="CU78" t="str">
        <f t="shared" si="120"/>
        <v/>
      </c>
      <c r="CV78" t="str">
        <f t="shared" si="121"/>
        <v/>
      </c>
      <c r="CW78" t="str">
        <f t="shared" si="122"/>
        <v/>
      </c>
      <c r="CX78" s="359" t="str">
        <f t="shared" si="123"/>
        <v/>
      </c>
      <c r="CY78" t="str">
        <f t="shared" si="124"/>
        <v/>
      </c>
      <c r="CZ78" t="str">
        <f t="shared" si="125"/>
        <v/>
      </c>
      <c r="DA78" t="str">
        <f t="shared" si="126"/>
        <v/>
      </c>
      <c r="DB78" s="359" t="str">
        <f t="shared" si="127"/>
        <v/>
      </c>
      <c r="DC78" t="str">
        <f t="shared" si="128"/>
        <v/>
      </c>
      <c r="DD78" t="str">
        <f t="shared" si="129"/>
        <v/>
      </c>
      <c r="DE78" t="str">
        <f t="shared" si="130"/>
        <v/>
      </c>
      <c r="DF78" s="359" t="str">
        <f t="shared" si="131"/>
        <v/>
      </c>
      <c r="DG78" t="str">
        <f t="shared" si="132"/>
        <v/>
      </c>
      <c r="DH78" t="str">
        <f t="shared" si="133"/>
        <v/>
      </c>
      <c r="DI78" t="str">
        <f t="shared" si="134"/>
        <v/>
      </c>
      <c r="DJ78" t="str">
        <f t="shared" si="135"/>
        <v/>
      </c>
      <c r="DK78" s="359" t="str">
        <f t="shared" si="136"/>
        <v/>
      </c>
      <c r="DL78" t="str">
        <f t="shared" si="137"/>
        <v/>
      </c>
      <c r="DM78" t="str">
        <f t="shared" si="138"/>
        <v/>
      </c>
      <c r="DN78" t="str">
        <f t="shared" si="139"/>
        <v/>
      </c>
      <c r="DO78" s="359" t="str">
        <f t="shared" si="140"/>
        <v/>
      </c>
      <c r="DP78" t="str">
        <f t="shared" si="141"/>
        <v/>
      </c>
      <c r="DQ78" t="str">
        <f t="shared" si="142"/>
        <v/>
      </c>
      <c r="DR78" t="str">
        <f t="shared" si="143"/>
        <v/>
      </c>
      <c r="DS78" s="359" t="str">
        <f t="shared" si="144"/>
        <v/>
      </c>
      <c r="DT78" t="str">
        <f t="shared" si="145"/>
        <v/>
      </c>
      <c r="DU78" t="str">
        <f t="shared" si="146"/>
        <v/>
      </c>
      <c r="DV78" t="str">
        <f t="shared" si="147"/>
        <v/>
      </c>
      <c r="DW78" t="str">
        <f t="shared" si="148"/>
        <v/>
      </c>
      <c r="DX78" s="359" t="str">
        <f t="shared" si="149"/>
        <v/>
      </c>
      <c r="DY78" t="str">
        <f t="shared" si="150"/>
        <v>X</v>
      </c>
      <c r="DZ78" t="str">
        <f t="shared" si="151"/>
        <v>X</v>
      </c>
      <c r="EA78" t="str">
        <f t="shared" si="152"/>
        <v>X</v>
      </c>
      <c r="EB78" s="359" t="str">
        <f t="shared" si="153"/>
        <v>X</v>
      </c>
      <c r="EC78" t="str">
        <f t="shared" si="154"/>
        <v/>
      </c>
      <c r="ED78" t="str">
        <f t="shared" si="155"/>
        <v/>
      </c>
      <c r="EE78" t="str">
        <f t="shared" si="156"/>
        <v/>
      </c>
      <c r="EF78" t="str">
        <f t="shared" si="157"/>
        <v/>
      </c>
      <c r="EG78" s="359" t="str">
        <f t="shared" si="158"/>
        <v/>
      </c>
      <c r="EH78" t="str">
        <f t="shared" si="159"/>
        <v>Caladenia evanescens</v>
      </c>
      <c r="EJ78" t="str">
        <f t="shared" si="101"/>
        <v>Caladenia excelsa</v>
      </c>
      <c r="EK78" s="100">
        <f t="shared" si="160"/>
        <v>0</v>
      </c>
      <c r="EL78" s="3">
        <f t="shared" si="160"/>
        <v>0</v>
      </c>
      <c r="EM78" s="3">
        <f t="shared" si="160"/>
        <v>0</v>
      </c>
      <c r="EN78" s="3">
        <f t="shared" si="160"/>
        <v>0</v>
      </c>
      <c r="EO78" s="3">
        <f t="shared" si="160"/>
        <v>0</v>
      </c>
      <c r="EP78" s="3">
        <f t="shared" si="160"/>
        <v>0</v>
      </c>
      <c r="EQ78" s="3">
        <f t="shared" si="160"/>
        <v>0</v>
      </c>
      <c r="ER78" s="3">
        <f t="shared" si="160"/>
        <v>0</v>
      </c>
      <c r="ES78" s="3">
        <f t="shared" si="160"/>
        <v>1</v>
      </c>
      <c r="ET78" s="3">
        <f t="shared" si="160"/>
        <v>1</v>
      </c>
      <c r="EU78" s="3">
        <f t="shared" si="160"/>
        <v>1</v>
      </c>
      <c r="EV78" s="24">
        <f t="shared" si="160"/>
        <v>0</v>
      </c>
      <c r="EW78" s="245">
        <f t="shared" si="105"/>
        <v>3</v>
      </c>
      <c r="EX78" s="262" t="str">
        <f t="shared" si="102"/>
        <v/>
      </c>
    </row>
    <row r="79" spans="1:154" ht="16.149999999999999" customHeight="1" x14ac:dyDescent="0.25">
      <c r="A79" s="360">
        <v>22</v>
      </c>
      <c r="B79" t="str">
        <f t="shared" si="86"/>
        <v>Diuris</v>
      </c>
      <c r="D79" s="363"/>
      <c r="E79" s="363"/>
      <c r="F79" s="363"/>
      <c r="G79" s="363"/>
      <c r="H79" s="363"/>
      <c r="I79" s="363"/>
      <c r="J79" s="68">
        <f t="shared" si="88"/>
        <v>1006</v>
      </c>
      <c r="K79" s="371" t="str">
        <f t="shared" si="89"/>
        <v>Caladenia excelsa x rhomboidiformis</v>
      </c>
      <c r="L79" s="372">
        <v>1006</v>
      </c>
      <c r="M79" s="371" t="s">
        <v>1526</v>
      </c>
      <c r="N79" s="76" t="s">
        <v>1860</v>
      </c>
      <c r="O79" s="363" t="str">
        <f t="shared" si="90"/>
        <v>S</v>
      </c>
      <c r="P79" s="144" t="s">
        <v>1635</v>
      </c>
      <c r="Q79" s="364" t="s">
        <v>1055</v>
      </c>
      <c r="R79" s="365" t="s">
        <v>685</v>
      </c>
      <c r="S79" s="365" t="s">
        <v>685</v>
      </c>
      <c r="T79" s="603" t="s">
        <v>7894</v>
      </c>
      <c r="U79" s="603" t="s">
        <v>7894</v>
      </c>
      <c r="V79" s="603" t="s">
        <v>7894</v>
      </c>
      <c r="W79" s="603" t="s">
        <v>7894</v>
      </c>
      <c r="X79" s="603" t="s">
        <v>7894</v>
      </c>
      <c r="Y79" s="603" t="s">
        <v>7894</v>
      </c>
      <c r="Z79" s="603" t="s">
        <v>7894</v>
      </c>
      <c r="AA79" s="603" t="s">
        <v>7894</v>
      </c>
      <c r="AB79" s="603" t="s">
        <v>7894</v>
      </c>
      <c r="AC79" s="603" t="s">
        <v>7894</v>
      </c>
      <c r="AD79" s="603" t="s">
        <v>7894</v>
      </c>
      <c r="AE79" s="603" t="s">
        <v>7894</v>
      </c>
      <c r="AF79" s="605" t="s">
        <v>48</v>
      </c>
      <c r="AG79" s="605" t="s">
        <v>48</v>
      </c>
      <c r="AH79" s="366" t="s">
        <v>685</v>
      </c>
      <c r="AI79" s="363">
        <f t="shared" si="91"/>
        <v>6</v>
      </c>
      <c r="AJ79" s="363">
        <v>0</v>
      </c>
      <c r="AK79" s="413" t="str">
        <f t="shared" si="92"/>
        <v>None</v>
      </c>
      <c r="AL79" s="413" t="str">
        <f t="shared" si="93"/>
        <v>None</v>
      </c>
      <c r="AM79" s="486" t="s">
        <v>7612</v>
      </c>
      <c r="AS79" s="69">
        <f t="shared" si="94"/>
        <v>0</v>
      </c>
      <c r="AT79" s="69">
        <f t="shared" si="95"/>
        <v>0</v>
      </c>
      <c r="AU79" s="69">
        <f t="shared" si="96"/>
        <v>0</v>
      </c>
      <c r="AV79" s="69">
        <f t="shared" si="97"/>
        <v>0</v>
      </c>
      <c r="AW79" s="81"/>
      <c r="AX79" s="70" t="s">
        <v>48</v>
      </c>
      <c r="AY79" s="364" t="e">
        <v>#N/A</v>
      </c>
      <c r="AZ79" s="264" t="s">
        <v>48</v>
      </c>
      <c r="BA79" s="238"/>
      <c r="BB79" s="237" t="str">
        <f t="shared" si="98"/>
        <v/>
      </c>
      <c r="BC79" s="270">
        <f t="shared" si="87"/>
        <v>1006</v>
      </c>
      <c r="BD79" t="str">
        <f t="shared" si="99"/>
        <v>Caladenia excelsa x rhomboidiformis</v>
      </c>
      <c r="BE79" s="367" t="e">
        <f>COUNTIFS(#REF!,L79)</f>
        <v>#REF!</v>
      </c>
      <c r="BF79" s="374" t="str">
        <f t="shared" si="100"/>
        <v>n</v>
      </c>
      <c r="BG79" s="82"/>
      <c r="BH79" s="375"/>
      <c r="BI79" s="374"/>
      <c r="BJ79" s="403"/>
      <c r="CE79" t="str">
        <f t="shared" si="103"/>
        <v>Giant Spider Orchid (Caladenia excelsa)</v>
      </c>
      <c r="CF79" s="388" t="str">
        <f t="shared" si="104"/>
        <v>Caladenia excelsa</v>
      </c>
      <c r="CG79" t="str">
        <f t="shared" si="106"/>
        <v/>
      </c>
      <c r="CH79" t="str">
        <f t="shared" si="107"/>
        <v/>
      </c>
      <c r="CI79" t="str">
        <f t="shared" si="108"/>
        <v/>
      </c>
      <c r="CJ79" t="str">
        <f t="shared" si="109"/>
        <v/>
      </c>
      <c r="CK79" s="359" t="str">
        <f t="shared" si="110"/>
        <v/>
      </c>
      <c r="CL79" t="str">
        <f t="shared" si="111"/>
        <v/>
      </c>
      <c r="CM79" t="str">
        <f t="shared" si="112"/>
        <v/>
      </c>
      <c r="CN79" t="str">
        <f t="shared" si="113"/>
        <v/>
      </c>
      <c r="CO79" s="359" t="str">
        <f t="shared" si="114"/>
        <v/>
      </c>
      <c r="CP79" t="str">
        <f t="shared" si="115"/>
        <v/>
      </c>
      <c r="CQ79" t="str">
        <f t="shared" si="116"/>
        <v/>
      </c>
      <c r="CR79" t="str">
        <f t="shared" si="117"/>
        <v/>
      </c>
      <c r="CS79" s="359" t="str">
        <f t="shared" si="118"/>
        <v/>
      </c>
      <c r="CT79" t="str">
        <f t="shared" si="119"/>
        <v/>
      </c>
      <c r="CU79" t="str">
        <f t="shared" si="120"/>
        <v/>
      </c>
      <c r="CV79" t="str">
        <f t="shared" si="121"/>
        <v/>
      </c>
      <c r="CW79" t="str">
        <f t="shared" si="122"/>
        <v/>
      </c>
      <c r="CX79" s="359" t="str">
        <f t="shared" si="123"/>
        <v/>
      </c>
      <c r="CY79" t="str">
        <f t="shared" si="124"/>
        <v/>
      </c>
      <c r="CZ79" t="str">
        <f t="shared" si="125"/>
        <v/>
      </c>
      <c r="DA79" t="str">
        <f t="shared" si="126"/>
        <v/>
      </c>
      <c r="DB79" s="359" t="str">
        <f t="shared" si="127"/>
        <v/>
      </c>
      <c r="DC79" t="str">
        <f t="shared" si="128"/>
        <v/>
      </c>
      <c r="DD79" t="str">
        <f t="shared" si="129"/>
        <v/>
      </c>
      <c r="DE79" t="str">
        <f t="shared" si="130"/>
        <v/>
      </c>
      <c r="DF79" s="359" t="str">
        <f t="shared" si="131"/>
        <v/>
      </c>
      <c r="DG79" t="str">
        <f t="shared" si="132"/>
        <v/>
      </c>
      <c r="DH79" t="str">
        <f t="shared" si="133"/>
        <v/>
      </c>
      <c r="DI79" t="str">
        <f t="shared" si="134"/>
        <v/>
      </c>
      <c r="DJ79" t="str">
        <f t="shared" si="135"/>
        <v/>
      </c>
      <c r="DK79" s="359" t="str">
        <f t="shared" si="136"/>
        <v/>
      </c>
      <c r="DL79" t="str">
        <f t="shared" si="137"/>
        <v/>
      </c>
      <c r="DM79" t="str">
        <f t="shared" si="138"/>
        <v/>
      </c>
      <c r="DN79" t="str">
        <f t="shared" si="139"/>
        <v/>
      </c>
      <c r="DO79" s="359" t="str">
        <f t="shared" si="140"/>
        <v/>
      </c>
      <c r="DP79" t="str">
        <f t="shared" si="141"/>
        <v/>
      </c>
      <c r="DQ79" t="str">
        <f t="shared" si="142"/>
        <v/>
      </c>
      <c r="DR79" t="str">
        <f t="shared" si="143"/>
        <v>X</v>
      </c>
      <c r="DS79" s="359" t="str">
        <f t="shared" si="144"/>
        <v>X</v>
      </c>
      <c r="DT79" t="str">
        <f t="shared" si="145"/>
        <v>X</v>
      </c>
      <c r="DU79" t="str">
        <f t="shared" si="146"/>
        <v>X</v>
      </c>
      <c r="DV79" t="str">
        <f t="shared" si="147"/>
        <v>X</v>
      </c>
      <c r="DW79" t="str">
        <f t="shared" si="148"/>
        <v>X</v>
      </c>
      <c r="DX79" s="359" t="str">
        <f t="shared" si="149"/>
        <v>X</v>
      </c>
      <c r="DY79" t="str">
        <f t="shared" si="150"/>
        <v/>
      </c>
      <c r="DZ79" t="str">
        <f t="shared" si="151"/>
        <v/>
      </c>
      <c r="EA79" t="str">
        <f t="shared" si="152"/>
        <v/>
      </c>
      <c r="EB79" s="359" t="str">
        <f t="shared" si="153"/>
        <v/>
      </c>
      <c r="EC79" t="str">
        <f t="shared" si="154"/>
        <v/>
      </c>
      <c r="ED79" t="str">
        <f t="shared" si="155"/>
        <v/>
      </c>
      <c r="EE79" t="str">
        <f t="shared" si="156"/>
        <v/>
      </c>
      <c r="EF79" t="str">
        <f t="shared" si="157"/>
        <v/>
      </c>
      <c r="EG79" s="359" t="str">
        <f t="shared" si="158"/>
        <v/>
      </c>
      <c r="EH79" t="str">
        <f t="shared" si="159"/>
        <v>Caladenia excelsa</v>
      </c>
      <c r="EJ79" t="str">
        <f t="shared" si="101"/>
        <v>Caladenia excelsa x rhomboidiformis</v>
      </c>
      <c r="EK79" s="100">
        <f t="shared" si="160"/>
        <v>0</v>
      </c>
      <c r="EL79" s="3">
        <f t="shared" si="160"/>
        <v>0</v>
      </c>
      <c r="EM79" s="3">
        <f t="shared" si="160"/>
        <v>0</v>
      </c>
      <c r="EN79" s="3">
        <f t="shared" si="160"/>
        <v>0</v>
      </c>
      <c r="EO79" s="3">
        <f t="shared" si="160"/>
        <v>0</v>
      </c>
      <c r="EP79" s="3">
        <f t="shared" si="160"/>
        <v>0</v>
      </c>
      <c r="EQ79" s="3">
        <f t="shared" si="160"/>
        <v>0</v>
      </c>
      <c r="ER79" s="3">
        <f t="shared" si="160"/>
        <v>0</v>
      </c>
      <c r="ES79" s="3">
        <f t="shared" si="160"/>
        <v>0</v>
      </c>
      <c r="ET79" s="3">
        <f t="shared" si="160"/>
        <v>0</v>
      </c>
      <c r="EU79" s="3">
        <f t="shared" si="160"/>
        <v>0</v>
      </c>
      <c r="EV79" s="24">
        <f t="shared" si="160"/>
        <v>0</v>
      </c>
      <c r="EW79" s="581">
        <f t="shared" si="105"/>
        <v>0</v>
      </c>
      <c r="EX79" s="262" t="str">
        <f t="shared" si="102"/>
        <v/>
      </c>
    </row>
    <row r="80" spans="1:154" ht="16.149999999999999" customHeight="1" x14ac:dyDescent="0.25">
      <c r="A80" s="360">
        <v>23</v>
      </c>
      <c r="B80" t="str">
        <f t="shared" si="86"/>
        <v>Thelymitra</v>
      </c>
      <c r="D80" s="363"/>
      <c r="E80" s="363"/>
      <c r="F80" s="363"/>
      <c r="G80" s="363"/>
      <c r="H80" s="363"/>
      <c r="I80" s="363"/>
      <c r="J80" s="68">
        <f t="shared" si="88"/>
        <v>424</v>
      </c>
      <c r="K80" s="371" t="str">
        <f t="shared" si="89"/>
        <v>Caladenia exilis</v>
      </c>
      <c r="L80" s="372">
        <v>424</v>
      </c>
      <c r="M80" s="371" t="s">
        <v>1526</v>
      </c>
      <c r="N80" s="76" t="s">
        <v>1861</v>
      </c>
      <c r="O80" s="363" t="str">
        <f t="shared" si="90"/>
        <v>S</v>
      </c>
      <c r="P80" s="144" t="s">
        <v>1606</v>
      </c>
      <c r="Q80" s="364" t="s">
        <v>1055</v>
      </c>
      <c r="R80" s="365">
        <v>42916</v>
      </c>
      <c r="S80" s="365">
        <v>43008</v>
      </c>
      <c r="T80" s="603" t="s">
        <v>7894</v>
      </c>
      <c r="U80" s="603" t="s">
        <v>7894</v>
      </c>
      <c r="V80" s="603" t="s">
        <v>7894</v>
      </c>
      <c r="W80" s="603" t="s">
        <v>7894</v>
      </c>
      <c r="X80" s="603" t="s">
        <v>7894</v>
      </c>
      <c r="Y80" s="603" t="s">
        <v>7894</v>
      </c>
      <c r="Z80" s="603" t="s">
        <v>7894</v>
      </c>
      <c r="AA80" s="603" t="s">
        <v>7894</v>
      </c>
      <c r="AB80" s="603" t="s">
        <v>7894</v>
      </c>
      <c r="AC80" s="603" t="s">
        <v>7894</v>
      </c>
      <c r="AD80" s="603" t="s">
        <v>7894</v>
      </c>
      <c r="AE80" s="603" t="s">
        <v>7894</v>
      </c>
      <c r="AF80" s="605" t="s">
        <v>48</v>
      </c>
      <c r="AG80" s="605" t="s">
        <v>48</v>
      </c>
      <c r="AH80" s="366" t="s">
        <v>685</v>
      </c>
      <c r="AI80" s="363">
        <f t="shared" si="91"/>
        <v>6</v>
      </c>
      <c r="AJ80" s="363">
        <v>0</v>
      </c>
      <c r="AK80" s="413" t="str">
        <f t="shared" si="92"/>
        <v>None</v>
      </c>
      <c r="AL80" s="413" t="str">
        <f t="shared" si="93"/>
        <v>None</v>
      </c>
      <c r="AM80" s="486" t="s">
        <v>7611</v>
      </c>
      <c r="AS80" s="69">
        <f t="shared" si="94"/>
        <v>27</v>
      </c>
      <c r="AT80" s="69">
        <f t="shared" si="95"/>
        <v>39</v>
      </c>
      <c r="AU80" s="69">
        <f t="shared" si="96"/>
        <v>6</v>
      </c>
      <c r="AV80" s="69">
        <f t="shared" si="97"/>
        <v>9</v>
      </c>
      <c r="AW80" s="81"/>
      <c r="AX80" s="70"/>
      <c r="AY80" s="364">
        <v>18020</v>
      </c>
      <c r="AZ80" s="264" t="s">
        <v>48</v>
      </c>
      <c r="BA80" s="238"/>
      <c r="BB80" s="237" t="str">
        <f t="shared" si="98"/>
        <v/>
      </c>
      <c r="BC80" s="270">
        <f t="shared" si="87"/>
        <v>424</v>
      </c>
      <c r="BD80" t="str">
        <f t="shared" si="99"/>
        <v>Caladenia exilis</v>
      </c>
      <c r="BE80" s="367" t="e">
        <f>COUNTIFS(#REF!,L80)</f>
        <v>#REF!</v>
      </c>
      <c r="BF80" s="374" t="str">
        <f t="shared" si="100"/>
        <v>n</v>
      </c>
      <c r="BG80" s="82"/>
      <c r="BH80" s="375"/>
      <c r="BI80" s="374"/>
      <c r="BJ80" s="403"/>
      <c r="CE80" t="str">
        <f t="shared" si="103"/>
        <v>_Unnamed Hybrid (Caladenia excelsa x rhomboidiformis)</v>
      </c>
      <c r="CF80" s="388" t="str">
        <f t="shared" si="104"/>
        <v>Caladenia excelsa x rhomboidiformis</v>
      </c>
      <c r="CG80" t="str">
        <f t="shared" si="106"/>
        <v/>
      </c>
      <c r="CH80" t="str">
        <f t="shared" si="107"/>
        <v/>
      </c>
      <c r="CI80" t="str">
        <f t="shared" si="108"/>
        <v/>
      </c>
      <c r="CJ80" t="str">
        <f t="shared" si="109"/>
        <v/>
      </c>
      <c r="CK80" s="359" t="str">
        <f t="shared" si="110"/>
        <v/>
      </c>
      <c r="CL80" t="str">
        <f t="shared" si="111"/>
        <v/>
      </c>
      <c r="CM80" t="str">
        <f t="shared" si="112"/>
        <v/>
      </c>
      <c r="CN80" t="str">
        <f t="shared" si="113"/>
        <v/>
      </c>
      <c r="CO80" s="359" t="str">
        <f t="shared" si="114"/>
        <v/>
      </c>
      <c r="CP80" t="str">
        <f t="shared" si="115"/>
        <v/>
      </c>
      <c r="CQ80" t="str">
        <f t="shared" si="116"/>
        <v/>
      </c>
      <c r="CR80" t="str">
        <f t="shared" si="117"/>
        <v/>
      </c>
      <c r="CS80" s="359" t="str">
        <f t="shared" si="118"/>
        <v/>
      </c>
      <c r="CT80" t="str">
        <f t="shared" si="119"/>
        <v/>
      </c>
      <c r="CU80" t="str">
        <f t="shared" si="120"/>
        <v/>
      </c>
      <c r="CV80" t="str">
        <f t="shared" si="121"/>
        <v/>
      </c>
      <c r="CW80" t="str">
        <f t="shared" si="122"/>
        <v/>
      </c>
      <c r="CX80" s="359" t="str">
        <f t="shared" si="123"/>
        <v/>
      </c>
      <c r="CY80" t="str">
        <f t="shared" si="124"/>
        <v/>
      </c>
      <c r="CZ80" t="str">
        <f t="shared" si="125"/>
        <v/>
      </c>
      <c r="DA80" t="str">
        <f t="shared" si="126"/>
        <v/>
      </c>
      <c r="DB80" s="359" t="str">
        <f t="shared" si="127"/>
        <v/>
      </c>
      <c r="DC80" t="str">
        <f t="shared" si="128"/>
        <v/>
      </c>
      <c r="DD80" t="str">
        <f t="shared" si="129"/>
        <v/>
      </c>
      <c r="DE80" t="str">
        <f t="shared" si="130"/>
        <v/>
      </c>
      <c r="DF80" s="359" t="str">
        <f t="shared" si="131"/>
        <v/>
      </c>
      <c r="DG80" t="str">
        <f t="shared" si="132"/>
        <v/>
      </c>
      <c r="DH80" t="str">
        <f t="shared" si="133"/>
        <v/>
      </c>
      <c r="DI80" t="str">
        <f t="shared" si="134"/>
        <v/>
      </c>
      <c r="DJ80" t="str">
        <f t="shared" si="135"/>
        <v/>
      </c>
      <c r="DK80" s="359" t="str">
        <f t="shared" si="136"/>
        <v/>
      </c>
      <c r="DL80" t="str">
        <f t="shared" si="137"/>
        <v/>
      </c>
      <c r="DM80" t="str">
        <f t="shared" si="138"/>
        <v/>
      </c>
      <c r="DN80" t="str">
        <f t="shared" si="139"/>
        <v/>
      </c>
      <c r="DO80" s="359" t="str">
        <f t="shared" si="140"/>
        <v/>
      </c>
      <c r="DP80" t="str">
        <f t="shared" si="141"/>
        <v/>
      </c>
      <c r="DQ80" t="str">
        <f t="shared" si="142"/>
        <v/>
      </c>
      <c r="DR80" t="str">
        <f t="shared" si="143"/>
        <v/>
      </c>
      <c r="DS80" s="359" t="str">
        <f t="shared" si="144"/>
        <v/>
      </c>
      <c r="DT80" t="str">
        <f t="shared" si="145"/>
        <v/>
      </c>
      <c r="DU80" t="str">
        <f t="shared" si="146"/>
        <v/>
      </c>
      <c r="DV80" t="str">
        <f t="shared" si="147"/>
        <v/>
      </c>
      <c r="DW80" t="str">
        <f t="shared" si="148"/>
        <v/>
      </c>
      <c r="DX80" s="359" t="str">
        <f t="shared" si="149"/>
        <v/>
      </c>
      <c r="DY80" t="str">
        <f t="shared" si="150"/>
        <v/>
      </c>
      <c r="DZ80" t="str">
        <f t="shared" si="151"/>
        <v/>
      </c>
      <c r="EA80" t="str">
        <f t="shared" si="152"/>
        <v/>
      </c>
      <c r="EB80" s="359" t="str">
        <f t="shared" si="153"/>
        <v/>
      </c>
      <c r="EC80" t="str">
        <f t="shared" si="154"/>
        <v/>
      </c>
      <c r="ED80" t="str">
        <f t="shared" si="155"/>
        <v/>
      </c>
      <c r="EE80" t="str">
        <f t="shared" si="156"/>
        <v/>
      </c>
      <c r="EF80" t="str">
        <f t="shared" si="157"/>
        <v/>
      </c>
      <c r="EG80" s="359" t="str">
        <f t="shared" si="158"/>
        <v/>
      </c>
      <c r="EH80" t="str">
        <f t="shared" si="159"/>
        <v>Caladenia excelsa x rhomboidiformis</v>
      </c>
      <c r="EJ80" t="str">
        <f t="shared" si="101"/>
        <v>Caladenia exilis</v>
      </c>
      <c r="EK80" s="100">
        <f t="shared" si="160"/>
        <v>0</v>
      </c>
      <c r="EL80" s="3">
        <f t="shared" si="160"/>
        <v>0</v>
      </c>
      <c r="EM80" s="3">
        <f t="shared" si="160"/>
        <v>0</v>
      </c>
      <c r="EN80" s="3">
        <f t="shared" si="160"/>
        <v>0</v>
      </c>
      <c r="EO80" s="3">
        <f t="shared" si="160"/>
        <v>0</v>
      </c>
      <c r="EP80" s="3">
        <f t="shared" si="160"/>
        <v>1</v>
      </c>
      <c r="EQ80" s="3">
        <f t="shared" si="160"/>
        <v>1</v>
      </c>
      <c r="ER80" s="3">
        <f t="shared" si="160"/>
        <v>1</v>
      </c>
      <c r="ES80" s="3">
        <f t="shared" si="160"/>
        <v>1</v>
      </c>
      <c r="ET80" s="3">
        <f t="shared" si="160"/>
        <v>0</v>
      </c>
      <c r="EU80" s="3">
        <f t="shared" si="160"/>
        <v>0</v>
      </c>
      <c r="EV80" s="24">
        <f t="shared" si="160"/>
        <v>0</v>
      </c>
      <c r="EW80" s="245">
        <f t="shared" si="105"/>
        <v>4</v>
      </c>
      <c r="EX80" s="262" t="str">
        <f t="shared" si="102"/>
        <v/>
      </c>
    </row>
    <row r="81" spans="1:154" ht="16.149999999999999" customHeight="1" x14ac:dyDescent="0.25">
      <c r="A81" s="360">
        <v>24</v>
      </c>
      <c r="B81" t="str">
        <f t="shared" si="86"/>
        <v>Epiblema</v>
      </c>
      <c r="D81" s="363"/>
      <c r="E81" s="363"/>
      <c r="F81" s="363"/>
      <c r="G81" s="363"/>
      <c r="H81" s="363"/>
      <c r="I81" s="363"/>
      <c r="J81" s="68">
        <f t="shared" si="88"/>
        <v>520</v>
      </c>
      <c r="K81" s="371" t="str">
        <f t="shared" si="89"/>
        <v>Caladenia exilis subsp. exilis</v>
      </c>
      <c r="L81" s="372">
        <v>520</v>
      </c>
      <c r="M81" s="371" t="s">
        <v>1526</v>
      </c>
      <c r="N81" s="76" t="s">
        <v>232</v>
      </c>
      <c r="O81" s="363" t="str">
        <f t="shared" si="90"/>
        <v>S</v>
      </c>
      <c r="P81" s="70" t="s">
        <v>1862</v>
      </c>
      <c r="Q81" s="364" t="s">
        <v>1863</v>
      </c>
      <c r="R81" s="373">
        <v>42931</v>
      </c>
      <c r="S81" s="365">
        <v>43008</v>
      </c>
      <c r="T81" s="603" t="s">
        <v>7894</v>
      </c>
      <c r="U81" s="603" t="s">
        <v>7894</v>
      </c>
      <c r="V81" s="603" t="s">
        <v>7894</v>
      </c>
      <c r="W81" s="603" t="s">
        <v>7894</v>
      </c>
      <c r="X81" s="603" t="s">
        <v>7894</v>
      </c>
      <c r="Y81" s="603" t="s">
        <v>7894</v>
      </c>
      <c r="Z81" s="603" t="s">
        <v>7894</v>
      </c>
      <c r="AA81" s="603" t="s">
        <v>4827</v>
      </c>
      <c r="AB81" s="603" t="s">
        <v>4828</v>
      </c>
      <c r="AC81" s="603" t="s">
        <v>7894</v>
      </c>
      <c r="AD81" s="603" t="s">
        <v>7894</v>
      </c>
      <c r="AE81" s="603" t="s">
        <v>7894</v>
      </c>
      <c r="AF81" s="605" t="s">
        <v>7903</v>
      </c>
      <c r="AG81" s="605" t="s">
        <v>7947</v>
      </c>
      <c r="AH81" s="366" t="s">
        <v>685</v>
      </c>
      <c r="AI81" s="363">
        <f t="shared" si="91"/>
        <v>6</v>
      </c>
      <c r="AJ81" s="363">
        <v>4</v>
      </c>
      <c r="AK81" s="413" t="str">
        <f t="shared" si="92"/>
        <v>Wispy Spider Orchids</v>
      </c>
      <c r="AL81" s="413" t="str">
        <f t="shared" si="93"/>
        <v>Caladenia filamentosa</v>
      </c>
      <c r="AM81" s="486" t="s">
        <v>45</v>
      </c>
      <c r="AS81" s="69">
        <f t="shared" si="94"/>
        <v>29</v>
      </c>
      <c r="AT81" s="69">
        <f t="shared" si="95"/>
        <v>39</v>
      </c>
      <c r="AU81" s="69">
        <f t="shared" si="96"/>
        <v>7</v>
      </c>
      <c r="AV81" s="69">
        <f t="shared" si="97"/>
        <v>9</v>
      </c>
      <c r="AW81" s="81"/>
      <c r="AX81" s="70" t="s">
        <v>1864</v>
      </c>
      <c r="AY81" s="364">
        <v>18021</v>
      </c>
      <c r="AZ81" s="264" t="s">
        <v>48</v>
      </c>
      <c r="BA81" s="238"/>
      <c r="BB81" s="237">
        <f t="shared" si="98"/>
        <v>18</v>
      </c>
      <c r="BC81" s="270">
        <f t="shared" si="87"/>
        <v>520</v>
      </c>
      <c r="BD81" t="str">
        <f t="shared" si="99"/>
        <v>Caladenia exilis subsp. exilis</v>
      </c>
      <c r="BE81" s="367" t="e">
        <f>COUNTIFS(#REF!,L81)</f>
        <v>#REF!</v>
      </c>
      <c r="BF81" s="374" t="str">
        <f t="shared" si="100"/>
        <v>y</v>
      </c>
      <c r="BG81" s="82"/>
      <c r="BH81" s="375"/>
      <c r="BI81" s="374"/>
      <c r="BJ81" s="403"/>
      <c r="CE81" t="str">
        <f t="shared" si="103"/>
        <v>_See subspecies (Caladenia exilis)</v>
      </c>
      <c r="CF81" s="388" t="str">
        <f t="shared" si="104"/>
        <v>Caladenia exilis</v>
      </c>
      <c r="CG81" t="str">
        <f t="shared" si="106"/>
        <v/>
      </c>
      <c r="CH81" t="str">
        <f t="shared" si="107"/>
        <v/>
      </c>
      <c r="CI81" t="str">
        <f t="shared" si="108"/>
        <v/>
      </c>
      <c r="CJ81" t="str">
        <f t="shared" si="109"/>
        <v/>
      </c>
      <c r="CK81" s="359" t="str">
        <f t="shared" si="110"/>
        <v/>
      </c>
      <c r="CL81" t="str">
        <f t="shared" si="111"/>
        <v/>
      </c>
      <c r="CM81" t="str">
        <f t="shared" si="112"/>
        <v/>
      </c>
      <c r="CN81" t="str">
        <f t="shared" si="113"/>
        <v/>
      </c>
      <c r="CO81" s="359" t="str">
        <f t="shared" si="114"/>
        <v/>
      </c>
      <c r="CP81" t="str">
        <f t="shared" si="115"/>
        <v/>
      </c>
      <c r="CQ81" t="str">
        <f t="shared" si="116"/>
        <v/>
      </c>
      <c r="CR81" t="str">
        <f t="shared" si="117"/>
        <v/>
      </c>
      <c r="CS81" s="359" t="str">
        <f t="shared" si="118"/>
        <v/>
      </c>
      <c r="CT81" t="str">
        <f t="shared" si="119"/>
        <v/>
      </c>
      <c r="CU81" t="str">
        <f t="shared" si="120"/>
        <v/>
      </c>
      <c r="CV81" t="str">
        <f t="shared" si="121"/>
        <v/>
      </c>
      <c r="CW81" t="str">
        <f t="shared" si="122"/>
        <v/>
      </c>
      <c r="CX81" s="359" t="str">
        <f t="shared" si="123"/>
        <v/>
      </c>
      <c r="CY81" t="str">
        <f t="shared" si="124"/>
        <v/>
      </c>
      <c r="CZ81" t="str">
        <f t="shared" si="125"/>
        <v/>
      </c>
      <c r="DA81" t="str">
        <f t="shared" si="126"/>
        <v/>
      </c>
      <c r="DB81" s="359" t="str">
        <f t="shared" si="127"/>
        <v/>
      </c>
      <c r="DC81" t="str">
        <f t="shared" si="128"/>
        <v/>
      </c>
      <c r="DD81" t="str">
        <f t="shared" si="129"/>
        <v/>
      </c>
      <c r="DE81" t="str">
        <f t="shared" si="130"/>
        <v/>
      </c>
      <c r="DF81" s="359" t="str">
        <f t="shared" si="131"/>
        <v/>
      </c>
      <c r="DG81" t="str">
        <f t="shared" si="132"/>
        <v>X</v>
      </c>
      <c r="DH81" t="str">
        <f t="shared" si="133"/>
        <v>X</v>
      </c>
      <c r="DI81" t="str">
        <f t="shared" si="134"/>
        <v>X</v>
      </c>
      <c r="DJ81" t="str">
        <f t="shared" si="135"/>
        <v>X</v>
      </c>
      <c r="DK81" s="359" t="str">
        <f t="shared" si="136"/>
        <v>X</v>
      </c>
      <c r="DL81" t="str">
        <f t="shared" si="137"/>
        <v>X</v>
      </c>
      <c r="DM81" t="str">
        <f t="shared" si="138"/>
        <v>X</v>
      </c>
      <c r="DN81" t="str">
        <f t="shared" si="139"/>
        <v>X</v>
      </c>
      <c r="DO81" s="359" t="str">
        <f t="shared" si="140"/>
        <v>X</v>
      </c>
      <c r="DP81" t="str">
        <f t="shared" si="141"/>
        <v>X</v>
      </c>
      <c r="DQ81" t="str">
        <f t="shared" si="142"/>
        <v>X</v>
      </c>
      <c r="DR81" t="str">
        <f t="shared" si="143"/>
        <v>X</v>
      </c>
      <c r="DS81" s="359" t="str">
        <f t="shared" si="144"/>
        <v>X</v>
      </c>
      <c r="DT81" t="str">
        <f t="shared" si="145"/>
        <v/>
      </c>
      <c r="DU81" t="str">
        <f t="shared" si="146"/>
        <v/>
      </c>
      <c r="DV81" t="str">
        <f t="shared" si="147"/>
        <v/>
      </c>
      <c r="DW81" t="str">
        <f t="shared" si="148"/>
        <v/>
      </c>
      <c r="DX81" s="359" t="str">
        <f t="shared" si="149"/>
        <v/>
      </c>
      <c r="DY81" t="str">
        <f t="shared" si="150"/>
        <v/>
      </c>
      <c r="DZ81" t="str">
        <f t="shared" si="151"/>
        <v/>
      </c>
      <c r="EA81" t="str">
        <f t="shared" si="152"/>
        <v/>
      </c>
      <c r="EB81" s="359" t="str">
        <f t="shared" si="153"/>
        <v/>
      </c>
      <c r="EC81" t="str">
        <f t="shared" si="154"/>
        <v/>
      </c>
      <c r="ED81" t="str">
        <f t="shared" si="155"/>
        <v/>
      </c>
      <c r="EE81" t="str">
        <f t="shared" si="156"/>
        <v/>
      </c>
      <c r="EF81" t="str">
        <f t="shared" si="157"/>
        <v/>
      </c>
      <c r="EG81" s="359" t="str">
        <f t="shared" si="158"/>
        <v/>
      </c>
      <c r="EH81" t="str">
        <f t="shared" si="159"/>
        <v>Caladenia exilis</v>
      </c>
      <c r="EJ81" t="str">
        <f t="shared" si="101"/>
        <v>Caladenia exilis subsp. exilis</v>
      </c>
      <c r="EK81" s="100">
        <f t="shared" si="160"/>
        <v>0</v>
      </c>
      <c r="EL81" s="3">
        <f t="shared" si="160"/>
        <v>0</v>
      </c>
      <c r="EM81" s="3">
        <f t="shared" si="160"/>
        <v>0</v>
      </c>
      <c r="EN81" s="3">
        <f t="shared" si="160"/>
        <v>0</v>
      </c>
      <c r="EO81" s="3">
        <f t="shared" si="160"/>
        <v>0</v>
      </c>
      <c r="EP81" s="3">
        <f t="shared" si="160"/>
        <v>0</v>
      </c>
      <c r="EQ81" s="3">
        <f t="shared" si="160"/>
        <v>1</v>
      </c>
      <c r="ER81" s="3">
        <f t="shared" si="160"/>
        <v>1</v>
      </c>
      <c r="ES81" s="3">
        <f t="shared" si="160"/>
        <v>1</v>
      </c>
      <c r="ET81" s="3">
        <f t="shared" si="160"/>
        <v>0</v>
      </c>
      <c r="EU81" s="3">
        <f t="shared" si="160"/>
        <v>0</v>
      </c>
      <c r="EV81" s="24">
        <f t="shared" si="160"/>
        <v>0</v>
      </c>
      <c r="EW81" s="245">
        <f t="shared" si="105"/>
        <v>3</v>
      </c>
      <c r="EX81" s="262" t="str">
        <f t="shared" si="102"/>
        <v/>
      </c>
    </row>
    <row r="82" spans="1:154" ht="16.149999999999999" customHeight="1" x14ac:dyDescent="0.25">
      <c r="A82" s="360">
        <v>25</v>
      </c>
      <c r="B82" t="str">
        <f t="shared" si="86"/>
        <v>Calochilus</v>
      </c>
      <c r="D82" s="363"/>
      <c r="E82" s="363"/>
      <c r="F82" s="363"/>
      <c r="G82" s="363"/>
      <c r="H82" s="363"/>
      <c r="I82" s="363"/>
      <c r="J82" s="68">
        <f t="shared" si="88"/>
        <v>519</v>
      </c>
      <c r="K82" s="371" t="str">
        <f t="shared" si="89"/>
        <v>Caladenia exilis subsp. vanleeuwenii</v>
      </c>
      <c r="L82" s="372">
        <v>519</v>
      </c>
      <c r="M82" s="371" t="s">
        <v>1526</v>
      </c>
      <c r="N82" s="76" t="s">
        <v>270</v>
      </c>
      <c r="O82" s="363" t="str">
        <f t="shared" si="90"/>
        <v>S</v>
      </c>
      <c r="P82" s="70" t="s">
        <v>1865</v>
      </c>
      <c r="Q82" s="405" t="s">
        <v>1866</v>
      </c>
      <c r="R82" s="373">
        <v>42917</v>
      </c>
      <c r="S82" s="365">
        <v>42993</v>
      </c>
      <c r="T82" s="603" t="s">
        <v>7894</v>
      </c>
      <c r="U82" s="603" t="s">
        <v>7894</v>
      </c>
      <c r="V82" s="603" t="s">
        <v>7894</v>
      </c>
      <c r="W82" s="603" t="s">
        <v>7894</v>
      </c>
      <c r="X82" s="603" t="s">
        <v>7894</v>
      </c>
      <c r="Y82" s="603" t="s">
        <v>4825</v>
      </c>
      <c r="Z82" s="603" t="s">
        <v>4826</v>
      </c>
      <c r="AA82" s="603" t="s">
        <v>4827</v>
      </c>
      <c r="AB82" s="603" t="s">
        <v>7894</v>
      </c>
      <c r="AC82" s="603" t="s">
        <v>7894</v>
      </c>
      <c r="AD82" s="603" t="s">
        <v>7894</v>
      </c>
      <c r="AE82" s="603" t="s">
        <v>7894</v>
      </c>
      <c r="AF82" s="605" t="s">
        <v>7912</v>
      </c>
      <c r="AG82" s="605" t="s">
        <v>7954</v>
      </c>
      <c r="AH82" s="366" t="s">
        <v>685</v>
      </c>
      <c r="AI82" s="363">
        <f t="shared" si="91"/>
        <v>6</v>
      </c>
      <c r="AJ82" s="363">
        <v>4</v>
      </c>
      <c r="AK82" s="413" t="str">
        <f t="shared" si="92"/>
        <v>Wispy Spider Orchids</v>
      </c>
      <c r="AL82" s="413" t="str">
        <f t="shared" si="93"/>
        <v>Caladenia filamentosa</v>
      </c>
      <c r="AM82" s="486" t="s">
        <v>45</v>
      </c>
      <c r="AS82" s="69">
        <f t="shared" si="94"/>
        <v>27</v>
      </c>
      <c r="AT82" s="69">
        <f t="shared" si="95"/>
        <v>37</v>
      </c>
      <c r="AU82" s="69">
        <f t="shared" si="96"/>
        <v>7</v>
      </c>
      <c r="AV82" s="69">
        <f t="shared" si="97"/>
        <v>9</v>
      </c>
      <c r="AW82" s="81"/>
      <c r="AX82" s="70" t="s">
        <v>1867</v>
      </c>
      <c r="AY82" s="364">
        <v>18032</v>
      </c>
      <c r="AZ82" s="264" t="s">
        <v>1868</v>
      </c>
      <c r="BA82" s="238"/>
      <c r="BB82" s="237">
        <f t="shared" si="98"/>
        <v>18</v>
      </c>
      <c r="BC82" s="270">
        <f t="shared" si="87"/>
        <v>519</v>
      </c>
      <c r="BD82" t="str">
        <f t="shared" si="99"/>
        <v>Caladenia exilis subsp. vanleeuwenii</v>
      </c>
      <c r="BE82" s="367" t="e">
        <f>COUNTIFS(#REF!,L82)</f>
        <v>#REF!</v>
      </c>
      <c r="BF82" s="374" t="str">
        <f t="shared" si="100"/>
        <v>y</v>
      </c>
      <c r="BG82" s="82"/>
      <c r="BH82" s="375"/>
      <c r="BI82" s="374"/>
      <c r="BJ82" s="403"/>
      <c r="CE82" t="str">
        <f t="shared" si="103"/>
        <v>Salt Lake Spider Orchid (Caladenia exilis subsp. exilis)</v>
      </c>
      <c r="CF82" s="388" t="str">
        <f t="shared" si="104"/>
        <v>Caladenia exilis subsp. exilis</v>
      </c>
      <c r="CG82" t="str">
        <f t="shared" si="106"/>
        <v/>
      </c>
      <c r="CH82" t="str">
        <f t="shared" si="107"/>
        <v/>
      </c>
      <c r="CI82" t="str">
        <f t="shared" si="108"/>
        <v/>
      </c>
      <c r="CJ82" t="str">
        <f t="shared" si="109"/>
        <v/>
      </c>
      <c r="CK82" s="359" t="str">
        <f t="shared" si="110"/>
        <v/>
      </c>
      <c r="CL82" t="str">
        <f t="shared" si="111"/>
        <v/>
      </c>
      <c r="CM82" t="str">
        <f t="shared" si="112"/>
        <v/>
      </c>
      <c r="CN82" t="str">
        <f t="shared" si="113"/>
        <v/>
      </c>
      <c r="CO82" s="359" t="str">
        <f t="shared" si="114"/>
        <v/>
      </c>
      <c r="CP82" t="str">
        <f t="shared" si="115"/>
        <v/>
      </c>
      <c r="CQ82" t="str">
        <f t="shared" si="116"/>
        <v/>
      </c>
      <c r="CR82" t="str">
        <f t="shared" si="117"/>
        <v/>
      </c>
      <c r="CS82" s="359" t="str">
        <f t="shared" si="118"/>
        <v/>
      </c>
      <c r="CT82" t="str">
        <f t="shared" si="119"/>
        <v/>
      </c>
      <c r="CU82" t="str">
        <f t="shared" si="120"/>
        <v/>
      </c>
      <c r="CV82" t="str">
        <f t="shared" si="121"/>
        <v/>
      </c>
      <c r="CW82" t="str">
        <f t="shared" si="122"/>
        <v/>
      </c>
      <c r="CX82" s="359" t="str">
        <f t="shared" si="123"/>
        <v/>
      </c>
      <c r="CY82" t="str">
        <f t="shared" si="124"/>
        <v/>
      </c>
      <c r="CZ82" t="str">
        <f t="shared" si="125"/>
        <v/>
      </c>
      <c r="DA82" t="str">
        <f t="shared" si="126"/>
        <v/>
      </c>
      <c r="DB82" s="359" t="str">
        <f t="shared" si="127"/>
        <v/>
      </c>
      <c r="DC82" t="str">
        <f t="shared" si="128"/>
        <v/>
      </c>
      <c r="DD82" t="str">
        <f t="shared" si="129"/>
        <v/>
      </c>
      <c r="DE82" t="str">
        <f t="shared" si="130"/>
        <v/>
      </c>
      <c r="DF82" s="359" t="str">
        <f t="shared" si="131"/>
        <v/>
      </c>
      <c r="DG82" t="str">
        <f t="shared" si="132"/>
        <v/>
      </c>
      <c r="DH82" t="str">
        <f t="shared" si="133"/>
        <v/>
      </c>
      <c r="DI82" t="str">
        <f t="shared" si="134"/>
        <v>X</v>
      </c>
      <c r="DJ82" t="str">
        <f t="shared" si="135"/>
        <v>X</v>
      </c>
      <c r="DK82" s="359" t="str">
        <f t="shared" si="136"/>
        <v>X</v>
      </c>
      <c r="DL82" t="str">
        <f t="shared" si="137"/>
        <v>X</v>
      </c>
      <c r="DM82" t="str">
        <f t="shared" si="138"/>
        <v>X</v>
      </c>
      <c r="DN82" t="str">
        <f t="shared" si="139"/>
        <v>X</v>
      </c>
      <c r="DO82" s="359" t="str">
        <f t="shared" si="140"/>
        <v>X</v>
      </c>
      <c r="DP82" t="str">
        <f t="shared" si="141"/>
        <v>X</v>
      </c>
      <c r="DQ82" t="str">
        <f t="shared" si="142"/>
        <v>X</v>
      </c>
      <c r="DR82" t="str">
        <f t="shared" si="143"/>
        <v>X</v>
      </c>
      <c r="DS82" s="359" t="str">
        <f t="shared" si="144"/>
        <v>X</v>
      </c>
      <c r="DT82" t="str">
        <f t="shared" si="145"/>
        <v/>
      </c>
      <c r="DU82" t="str">
        <f t="shared" si="146"/>
        <v/>
      </c>
      <c r="DV82" t="str">
        <f t="shared" si="147"/>
        <v/>
      </c>
      <c r="DW82" t="str">
        <f t="shared" si="148"/>
        <v/>
      </c>
      <c r="DX82" s="359" t="str">
        <f t="shared" si="149"/>
        <v/>
      </c>
      <c r="DY82" t="str">
        <f t="shared" si="150"/>
        <v/>
      </c>
      <c r="DZ82" t="str">
        <f t="shared" si="151"/>
        <v/>
      </c>
      <c r="EA82" t="str">
        <f t="shared" si="152"/>
        <v/>
      </c>
      <c r="EB82" s="359" t="str">
        <f t="shared" si="153"/>
        <v/>
      </c>
      <c r="EC82" t="str">
        <f t="shared" si="154"/>
        <v/>
      </c>
      <c r="ED82" t="str">
        <f t="shared" si="155"/>
        <v/>
      </c>
      <c r="EE82" t="str">
        <f t="shared" si="156"/>
        <v/>
      </c>
      <c r="EF82" t="str">
        <f t="shared" si="157"/>
        <v/>
      </c>
      <c r="EG82" s="359" t="str">
        <f t="shared" si="158"/>
        <v/>
      </c>
      <c r="EH82" t="str">
        <f t="shared" si="159"/>
        <v>Caladenia exilis subsp. exilis</v>
      </c>
      <c r="EJ82" t="str">
        <f t="shared" si="101"/>
        <v>Caladenia exilis subsp. vanleeuwenii</v>
      </c>
      <c r="EK82" s="100">
        <f t="shared" si="160"/>
        <v>0</v>
      </c>
      <c r="EL82" s="3">
        <f t="shared" si="160"/>
        <v>0</v>
      </c>
      <c r="EM82" s="3">
        <f t="shared" si="160"/>
        <v>0</v>
      </c>
      <c r="EN82" s="3">
        <f t="shared" si="160"/>
        <v>0</v>
      </c>
      <c r="EO82" s="3">
        <f t="shared" si="160"/>
        <v>0</v>
      </c>
      <c r="EP82" s="3">
        <f t="shared" si="160"/>
        <v>0</v>
      </c>
      <c r="EQ82" s="3">
        <f t="shared" si="160"/>
        <v>1</v>
      </c>
      <c r="ER82" s="3">
        <f t="shared" si="160"/>
        <v>1</v>
      </c>
      <c r="ES82" s="3">
        <f t="shared" si="160"/>
        <v>1</v>
      </c>
      <c r="ET82" s="3">
        <f t="shared" si="160"/>
        <v>0</v>
      </c>
      <c r="EU82" s="3">
        <f t="shared" si="160"/>
        <v>0</v>
      </c>
      <c r="EV82" s="24">
        <f t="shared" si="160"/>
        <v>0</v>
      </c>
      <c r="EW82" s="245">
        <f t="shared" si="105"/>
        <v>3</v>
      </c>
      <c r="EX82" s="262" t="str">
        <f t="shared" si="102"/>
        <v/>
      </c>
    </row>
    <row r="83" spans="1:154" ht="16.149999999999999" customHeight="1" x14ac:dyDescent="0.25">
      <c r="A83" s="360">
        <v>26</v>
      </c>
      <c r="B83" t="str">
        <f t="shared" si="86"/>
        <v>Dipodium</v>
      </c>
      <c r="D83" s="363"/>
      <c r="E83" s="363"/>
      <c r="F83" s="363"/>
      <c r="G83" s="363"/>
      <c r="H83" s="363"/>
      <c r="I83" s="363"/>
      <c r="J83" s="68">
        <f t="shared" si="88"/>
        <v>521</v>
      </c>
      <c r="K83" s="371" t="str">
        <f t="shared" si="89"/>
        <v>Caladenia exstans</v>
      </c>
      <c r="L83" s="372">
        <v>521</v>
      </c>
      <c r="M83" s="371" t="s">
        <v>1526</v>
      </c>
      <c r="N83" s="76" t="s">
        <v>845</v>
      </c>
      <c r="O83" s="363" t="str">
        <f t="shared" si="90"/>
        <v>S</v>
      </c>
      <c r="P83" s="70" t="s">
        <v>1869</v>
      </c>
      <c r="Q83" s="364" t="s">
        <v>1870</v>
      </c>
      <c r="R83" s="373">
        <v>42993</v>
      </c>
      <c r="S83" s="365">
        <v>43040</v>
      </c>
      <c r="T83" s="603" t="s">
        <v>7894</v>
      </c>
      <c r="U83" s="603" t="s">
        <v>7894</v>
      </c>
      <c r="V83" s="603" t="s">
        <v>7894</v>
      </c>
      <c r="W83" s="603" t="s">
        <v>7894</v>
      </c>
      <c r="X83" s="603" t="s">
        <v>7894</v>
      </c>
      <c r="Y83" s="603" t="s">
        <v>7894</v>
      </c>
      <c r="Z83" s="603" t="s">
        <v>7894</v>
      </c>
      <c r="AA83" s="603" t="s">
        <v>7894</v>
      </c>
      <c r="AB83" s="603" t="s">
        <v>4828</v>
      </c>
      <c r="AC83" s="603" t="s">
        <v>4829</v>
      </c>
      <c r="AD83" s="603" t="s">
        <v>4830</v>
      </c>
      <c r="AE83" s="603" t="s">
        <v>7894</v>
      </c>
      <c r="AF83" s="605" t="s">
        <v>7902</v>
      </c>
      <c r="AG83" s="605" t="s">
        <v>7946</v>
      </c>
      <c r="AH83" s="366" t="s">
        <v>685</v>
      </c>
      <c r="AI83" s="363">
        <f t="shared" si="91"/>
        <v>6</v>
      </c>
      <c r="AJ83" s="363">
        <v>3</v>
      </c>
      <c r="AK83" s="413" t="str">
        <f t="shared" si="92"/>
        <v>Green Spider Orchids</v>
      </c>
      <c r="AL83" s="413" t="str">
        <f t="shared" si="93"/>
        <v>Caladenia falcata</v>
      </c>
      <c r="AM83" s="486" t="s">
        <v>7607</v>
      </c>
      <c r="AS83" s="69">
        <f t="shared" si="94"/>
        <v>38</v>
      </c>
      <c r="AT83" s="69">
        <f t="shared" si="95"/>
        <v>44</v>
      </c>
      <c r="AU83" s="69">
        <f t="shared" si="96"/>
        <v>9</v>
      </c>
      <c r="AV83" s="69">
        <f t="shared" si="97"/>
        <v>11</v>
      </c>
      <c r="AW83" s="81"/>
      <c r="AX83" s="70" t="s">
        <v>1871</v>
      </c>
      <c r="AY83" s="364">
        <v>13620</v>
      </c>
      <c r="AZ83" s="264" t="s">
        <v>48</v>
      </c>
      <c r="BA83" s="238"/>
      <c r="BB83" s="237" t="str">
        <f t="shared" si="98"/>
        <v/>
      </c>
      <c r="BC83" s="270">
        <f t="shared" si="87"/>
        <v>521</v>
      </c>
      <c r="BD83" t="str">
        <f t="shared" si="99"/>
        <v>Caladenia exstans</v>
      </c>
      <c r="BE83" s="367" t="e">
        <f>COUNTIFS(#REF!,L83)</f>
        <v>#REF!</v>
      </c>
      <c r="BF83" s="374" t="str">
        <f t="shared" si="100"/>
        <v>y</v>
      </c>
      <c r="BG83" s="82"/>
      <c r="BH83" s="375"/>
      <c r="BI83" s="374"/>
      <c r="BJ83" s="403"/>
      <c r="CE83" t="str">
        <f t="shared" si="103"/>
        <v>Moora Spider Orchid (Caladenia exilis subsp. vanleeuwenii)</v>
      </c>
      <c r="CF83" s="388" t="str">
        <f t="shared" si="104"/>
        <v>Caladenia exilis subsp. vanleeuwenii</v>
      </c>
      <c r="CG83" t="str">
        <f t="shared" si="106"/>
        <v/>
      </c>
      <c r="CH83" t="str">
        <f t="shared" si="107"/>
        <v/>
      </c>
      <c r="CI83" t="str">
        <f t="shared" si="108"/>
        <v/>
      </c>
      <c r="CJ83" t="str">
        <f t="shared" si="109"/>
        <v/>
      </c>
      <c r="CK83" s="359" t="str">
        <f t="shared" si="110"/>
        <v/>
      </c>
      <c r="CL83" t="str">
        <f t="shared" si="111"/>
        <v/>
      </c>
      <c r="CM83" t="str">
        <f t="shared" si="112"/>
        <v/>
      </c>
      <c r="CN83" t="str">
        <f t="shared" si="113"/>
        <v/>
      </c>
      <c r="CO83" s="359" t="str">
        <f t="shared" si="114"/>
        <v/>
      </c>
      <c r="CP83" t="str">
        <f t="shared" si="115"/>
        <v/>
      </c>
      <c r="CQ83" t="str">
        <f t="shared" si="116"/>
        <v/>
      </c>
      <c r="CR83" t="str">
        <f t="shared" si="117"/>
        <v/>
      </c>
      <c r="CS83" s="359" t="str">
        <f t="shared" si="118"/>
        <v/>
      </c>
      <c r="CT83" t="str">
        <f t="shared" si="119"/>
        <v/>
      </c>
      <c r="CU83" t="str">
        <f t="shared" si="120"/>
        <v/>
      </c>
      <c r="CV83" t="str">
        <f t="shared" si="121"/>
        <v/>
      </c>
      <c r="CW83" t="str">
        <f t="shared" si="122"/>
        <v/>
      </c>
      <c r="CX83" s="359" t="str">
        <f t="shared" si="123"/>
        <v/>
      </c>
      <c r="CY83" t="str">
        <f t="shared" si="124"/>
        <v/>
      </c>
      <c r="CZ83" t="str">
        <f t="shared" si="125"/>
        <v/>
      </c>
      <c r="DA83" t="str">
        <f t="shared" si="126"/>
        <v/>
      </c>
      <c r="DB83" s="359" t="str">
        <f t="shared" si="127"/>
        <v/>
      </c>
      <c r="DC83" t="str">
        <f t="shared" si="128"/>
        <v/>
      </c>
      <c r="DD83" t="str">
        <f t="shared" si="129"/>
        <v/>
      </c>
      <c r="DE83" t="str">
        <f t="shared" si="130"/>
        <v/>
      </c>
      <c r="DF83" s="359" t="str">
        <f t="shared" si="131"/>
        <v/>
      </c>
      <c r="DG83" t="str">
        <f t="shared" si="132"/>
        <v>X</v>
      </c>
      <c r="DH83" t="str">
        <f t="shared" si="133"/>
        <v>X</v>
      </c>
      <c r="DI83" t="str">
        <f t="shared" si="134"/>
        <v>X</v>
      </c>
      <c r="DJ83" t="str">
        <f t="shared" si="135"/>
        <v>X</v>
      </c>
      <c r="DK83" s="359" t="str">
        <f t="shared" si="136"/>
        <v>X</v>
      </c>
      <c r="DL83" t="str">
        <f t="shared" si="137"/>
        <v>X</v>
      </c>
      <c r="DM83" t="str">
        <f t="shared" si="138"/>
        <v>X</v>
      </c>
      <c r="DN83" t="str">
        <f t="shared" si="139"/>
        <v>X</v>
      </c>
      <c r="DO83" s="359" t="str">
        <f t="shared" si="140"/>
        <v>X</v>
      </c>
      <c r="DP83" t="str">
        <f t="shared" si="141"/>
        <v>X</v>
      </c>
      <c r="DQ83" t="str">
        <f t="shared" si="142"/>
        <v>X</v>
      </c>
      <c r="DR83" t="str">
        <f t="shared" si="143"/>
        <v/>
      </c>
      <c r="DS83" s="359" t="str">
        <f t="shared" si="144"/>
        <v/>
      </c>
      <c r="DT83" t="str">
        <f t="shared" si="145"/>
        <v/>
      </c>
      <c r="DU83" t="str">
        <f t="shared" si="146"/>
        <v/>
      </c>
      <c r="DV83" t="str">
        <f t="shared" si="147"/>
        <v/>
      </c>
      <c r="DW83" t="str">
        <f t="shared" si="148"/>
        <v/>
      </c>
      <c r="DX83" s="359" t="str">
        <f t="shared" si="149"/>
        <v/>
      </c>
      <c r="DY83" t="str">
        <f t="shared" si="150"/>
        <v/>
      </c>
      <c r="DZ83" t="str">
        <f t="shared" si="151"/>
        <v/>
      </c>
      <c r="EA83" t="str">
        <f t="shared" si="152"/>
        <v/>
      </c>
      <c r="EB83" s="359" t="str">
        <f t="shared" si="153"/>
        <v/>
      </c>
      <c r="EC83" t="str">
        <f t="shared" si="154"/>
        <v/>
      </c>
      <c r="ED83" t="str">
        <f t="shared" si="155"/>
        <v/>
      </c>
      <c r="EE83" t="str">
        <f t="shared" si="156"/>
        <v/>
      </c>
      <c r="EF83" t="str">
        <f t="shared" si="157"/>
        <v/>
      </c>
      <c r="EG83" s="359" t="str">
        <f t="shared" si="158"/>
        <v/>
      </c>
      <c r="EH83" t="str">
        <f t="shared" si="159"/>
        <v>Caladenia exilis subsp. vanleeuwenii</v>
      </c>
      <c r="EJ83" t="str">
        <f t="shared" si="101"/>
        <v>Caladenia exstans</v>
      </c>
      <c r="EK83" s="100">
        <f t="shared" si="160"/>
        <v>0</v>
      </c>
      <c r="EL83" s="3">
        <f t="shared" si="160"/>
        <v>0</v>
      </c>
      <c r="EM83" s="3">
        <f t="shared" si="160"/>
        <v>0</v>
      </c>
      <c r="EN83" s="3">
        <f t="shared" si="160"/>
        <v>0</v>
      </c>
      <c r="EO83" s="3">
        <f t="shared" si="160"/>
        <v>0</v>
      </c>
      <c r="EP83" s="3">
        <f t="shared" si="160"/>
        <v>0</v>
      </c>
      <c r="EQ83" s="3">
        <f t="shared" si="160"/>
        <v>0</v>
      </c>
      <c r="ER83" s="3">
        <f t="shared" si="160"/>
        <v>0</v>
      </c>
      <c r="ES83" s="3">
        <f t="shared" si="160"/>
        <v>1</v>
      </c>
      <c r="ET83" s="3">
        <f t="shared" si="160"/>
        <v>1</v>
      </c>
      <c r="EU83" s="3">
        <f t="shared" si="160"/>
        <v>1</v>
      </c>
      <c r="EV83" s="24">
        <f t="shared" si="160"/>
        <v>0</v>
      </c>
      <c r="EW83" s="245">
        <f t="shared" si="105"/>
        <v>3</v>
      </c>
      <c r="EX83" s="262" t="str">
        <f t="shared" si="102"/>
        <v/>
      </c>
    </row>
    <row r="84" spans="1:154" ht="16.149999999999999" customHeight="1" x14ac:dyDescent="0.25">
      <c r="A84" s="360">
        <v>36</v>
      </c>
      <c r="B84" t="str">
        <f t="shared" si="86"/>
        <v>Ericksonella</v>
      </c>
      <c r="D84" s="363"/>
      <c r="E84" s="363"/>
      <c r="F84" s="363"/>
      <c r="G84" s="363"/>
      <c r="H84" s="363"/>
      <c r="I84" s="363"/>
      <c r="J84" s="68">
        <f t="shared" si="88"/>
        <v>522</v>
      </c>
      <c r="K84" s="371" t="str">
        <f t="shared" si="89"/>
        <v>Caladenia falcata</v>
      </c>
      <c r="L84" s="372">
        <v>522</v>
      </c>
      <c r="M84" s="371" t="s">
        <v>1526</v>
      </c>
      <c r="N84" s="76" t="s">
        <v>115</v>
      </c>
      <c r="O84" s="363" t="str">
        <f t="shared" si="90"/>
        <v>S</v>
      </c>
      <c r="P84" s="70" t="s">
        <v>1872</v>
      </c>
      <c r="Q84" s="364" t="s">
        <v>1873</v>
      </c>
      <c r="R84" s="365">
        <v>42962</v>
      </c>
      <c r="S84" s="365">
        <v>43023</v>
      </c>
      <c r="T84" s="603" t="s">
        <v>7894</v>
      </c>
      <c r="U84" s="603" t="s">
        <v>7894</v>
      </c>
      <c r="V84" s="603" t="s">
        <v>7894</v>
      </c>
      <c r="W84" s="603" t="s">
        <v>7894</v>
      </c>
      <c r="X84" s="603" t="s">
        <v>7894</v>
      </c>
      <c r="Y84" s="603" t="s">
        <v>7894</v>
      </c>
      <c r="Z84" s="603" t="s">
        <v>7894</v>
      </c>
      <c r="AA84" s="603" t="s">
        <v>4827</v>
      </c>
      <c r="AB84" s="603" t="s">
        <v>4828</v>
      </c>
      <c r="AC84" s="603" t="s">
        <v>4829</v>
      </c>
      <c r="AD84" s="603" t="s">
        <v>7894</v>
      </c>
      <c r="AE84" s="603" t="s">
        <v>7894</v>
      </c>
      <c r="AF84" s="605" t="s">
        <v>7900</v>
      </c>
      <c r="AG84" s="605" t="s">
        <v>7944</v>
      </c>
      <c r="AH84" s="366" t="s">
        <v>685</v>
      </c>
      <c r="AI84" s="363">
        <f t="shared" si="91"/>
        <v>6</v>
      </c>
      <c r="AJ84" s="363">
        <v>3</v>
      </c>
      <c r="AK84" s="413" t="str">
        <f t="shared" si="92"/>
        <v>Green Spider Orchids</v>
      </c>
      <c r="AL84" s="413" t="str">
        <f t="shared" si="93"/>
        <v>Caladenia falcata</v>
      </c>
      <c r="AM84" s="486" t="s">
        <v>7607</v>
      </c>
      <c r="AS84" s="69">
        <f t="shared" si="94"/>
        <v>34</v>
      </c>
      <c r="AT84" s="69">
        <f t="shared" si="95"/>
        <v>42</v>
      </c>
      <c r="AU84" s="69">
        <f t="shared" si="96"/>
        <v>8</v>
      </c>
      <c r="AV84" s="69">
        <f t="shared" si="97"/>
        <v>10</v>
      </c>
      <c r="AW84" s="81" t="e">
        <f>VLOOKUP(AM84,#REF!,6,FALSE)</f>
        <v>#REF!</v>
      </c>
      <c r="AX84" s="70" t="s">
        <v>1874</v>
      </c>
      <c r="AY84" s="364">
        <v>11165</v>
      </c>
      <c r="AZ84" s="264" t="s">
        <v>48</v>
      </c>
      <c r="BA84" s="238"/>
      <c r="BB84" s="237" t="str">
        <f t="shared" si="98"/>
        <v/>
      </c>
      <c r="BC84" s="270">
        <f t="shared" si="87"/>
        <v>522</v>
      </c>
      <c r="BD84" t="str">
        <f t="shared" si="99"/>
        <v>Caladenia falcata</v>
      </c>
      <c r="BE84" s="367" t="e">
        <f>COUNTIFS(#REF!,L84)</f>
        <v>#REF!</v>
      </c>
      <c r="BF84" s="374" t="str">
        <f t="shared" si="100"/>
        <v>y</v>
      </c>
      <c r="BG84" s="82"/>
      <c r="BH84" s="375"/>
      <c r="BI84" s="374"/>
      <c r="BJ84" s="403"/>
      <c r="CE84" t="str">
        <f t="shared" si="103"/>
        <v>Pointing Spider Orchid (Caladenia exstans)</v>
      </c>
      <c r="CF84" s="388" t="str">
        <f t="shared" si="104"/>
        <v>Caladenia exstans</v>
      </c>
      <c r="CG84" t="str">
        <f t="shared" si="106"/>
        <v/>
      </c>
      <c r="CH84" t="str">
        <f t="shared" si="107"/>
        <v/>
      </c>
      <c r="CI84" t="str">
        <f t="shared" si="108"/>
        <v/>
      </c>
      <c r="CJ84" t="str">
        <f t="shared" si="109"/>
        <v/>
      </c>
      <c r="CK84" s="359" t="str">
        <f t="shared" si="110"/>
        <v/>
      </c>
      <c r="CL84" t="str">
        <f t="shared" si="111"/>
        <v/>
      </c>
      <c r="CM84" t="str">
        <f t="shared" si="112"/>
        <v/>
      </c>
      <c r="CN84" t="str">
        <f t="shared" si="113"/>
        <v/>
      </c>
      <c r="CO84" s="359" t="str">
        <f t="shared" si="114"/>
        <v/>
      </c>
      <c r="CP84" t="str">
        <f t="shared" si="115"/>
        <v/>
      </c>
      <c r="CQ84" t="str">
        <f t="shared" si="116"/>
        <v/>
      </c>
      <c r="CR84" t="str">
        <f t="shared" si="117"/>
        <v/>
      </c>
      <c r="CS84" s="359" t="str">
        <f t="shared" si="118"/>
        <v/>
      </c>
      <c r="CT84" t="str">
        <f t="shared" si="119"/>
        <v/>
      </c>
      <c r="CU84" t="str">
        <f t="shared" si="120"/>
        <v/>
      </c>
      <c r="CV84" t="str">
        <f t="shared" si="121"/>
        <v/>
      </c>
      <c r="CW84" t="str">
        <f t="shared" si="122"/>
        <v/>
      </c>
      <c r="CX84" s="359" t="str">
        <f t="shared" si="123"/>
        <v/>
      </c>
      <c r="CY84" t="str">
        <f t="shared" si="124"/>
        <v/>
      </c>
      <c r="CZ84" t="str">
        <f t="shared" si="125"/>
        <v/>
      </c>
      <c r="DA84" t="str">
        <f t="shared" si="126"/>
        <v/>
      </c>
      <c r="DB84" s="359" t="str">
        <f t="shared" si="127"/>
        <v/>
      </c>
      <c r="DC84" t="str">
        <f t="shared" si="128"/>
        <v/>
      </c>
      <c r="DD84" t="str">
        <f t="shared" si="129"/>
        <v/>
      </c>
      <c r="DE84" t="str">
        <f t="shared" si="130"/>
        <v/>
      </c>
      <c r="DF84" s="359" t="str">
        <f t="shared" si="131"/>
        <v/>
      </c>
      <c r="DG84" t="str">
        <f t="shared" si="132"/>
        <v/>
      </c>
      <c r="DH84" t="str">
        <f t="shared" si="133"/>
        <v/>
      </c>
      <c r="DI84" t="str">
        <f t="shared" si="134"/>
        <v/>
      </c>
      <c r="DJ84" t="str">
        <f t="shared" si="135"/>
        <v/>
      </c>
      <c r="DK84" s="359" t="str">
        <f t="shared" si="136"/>
        <v/>
      </c>
      <c r="DL84" t="str">
        <f t="shared" si="137"/>
        <v/>
      </c>
      <c r="DM84" t="str">
        <f t="shared" si="138"/>
        <v/>
      </c>
      <c r="DN84" t="str">
        <f t="shared" si="139"/>
        <v/>
      </c>
      <c r="DO84" s="359" t="str">
        <f t="shared" si="140"/>
        <v/>
      </c>
      <c r="DP84" t="str">
        <f t="shared" si="141"/>
        <v/>
      </c>
      <c r="DQ84" t="str">
        <f t="shared" si="142"/>
        <v/>
      </c>
      <c r="DR84" t="str">
        <f t="shared" si="143"/>
        <v>X</v>
      </c>
      <c r="DS84" s="359" t="str">
        <f t="shared" si="144"/>
        <v>X</v>
      </c>
      <c r="DT84" t="str">
        <f t="shared" si="145"/>
        <v>X</v>
      </c>
      <c r="DU84" t="str">
        <f t="shared" si="146"/>
        <v>X</v>
      </c>
      <c r="DV84" t="str">
        <f t="shared" si="147"/>
        <v>X</v>
      </c>
      <c r="DW84" t="str">
        <f t="shared" si="148"/>
        <v>X</v>
      </c>
      <c r="DX84" s="359" t="str">
        <f t="shared" si="149"/>
        <v>X</v>
      </c>
      <c r="DY84" t="str">
        <f t="shared" si="150"/>
        <v/>
      </c>
      <c r="DZ84" t="str">
        <f t="shared" si="151"/>
        <v/>
      </c>
      <c r="EA84" t="str">
        <f t="shared" si="152"/>
        <v/>
      </c>
      <c r="EB84" s="359" t="str">
        <f t="shared" si="153"/>
        <v/>
      </c>
      <c r="EC84" t="str">
        <f t="shared" si="154"/>
        <v/>
      </c>
      <c r="ED84" t="str">
        <f t="shared" si="155"/>
        <v/>
      </c>
      <c r="EE84" t="str">
        <f t="shared" si="156"/>
        <v/>
      </c>
      <c r="EF84" t="str">
        <f t="shared" si="157"/>
        <v/>
      </c>
      <c r="EG84" s="359" t="str">
        <f t="shared" si="158"/>
        <v/>
      </c>
      <c r="EH84" t="str">
        <f t="shared" si="159"/>
        <v>Caladenia exstans</v>
      </c>
      <c r="EJ84" t="str">
        <f t="shared" si="101"/>
        <v>Caladenia falcata</v>
      </c>
      <c r="EK84" s="100">
        <f t="shared" si="160"/>
        <v>0</v>
      </c>
      <c r="EL84" s="3">
        <f t="shared" si="160"/>
        <v>0</v>
      </c>
      <c r="EM84" s="3">
        <f t="shared" si="160"/>
        <v>0</v>
      </c>
      <c r="EN84" s="3">
        <f t="shared" si="160"/>
        <v>0</v>
      </c>
      <c r="EO84" s="3">
        <f t="shared" si="160"/>
        <v>0</v>
      </c>
      <c r="EP84" s="3">
        <f t="shared" si="160"/>
        <v>0</v>
      </c>
      <c r="EQ84" s="3">
        <f t="shared" si="160"/>
        <v>0</v>
      </c>
      <c r="ER84" s="3">
        <f t="shared" si="160"/>
        <v>1</v>
      </c>
      <c r="ES84" s="3">
        <f t="shared" si="160"/>
        <v>1</v>
      </c>
      <c r="ET84" s="3">
        <f t="shared" si="160"/>
        <v>1</v>
      </c>
      <c r="EU84" s="3">
        <f t="shared" si="160"/>
        <v>0</v>
      </c>
      <c r="EV84" s="24">
        <f t="shared" si="160"/>
        <v>0</v>
      </c>
      <c r="EW84" s="245">
        <f t="shared" si="105"/>
        <v>3</v>
      </c>
      <c r="EX84" s="262" t="str">
        <f t="shared" si="102"/>
        <v/>
      </c>
    </row>
    <row r="85" spans="1:154" ht="16.149999999999999" customHeight="1" x14ac:dyDescent="0.25">
      <c r="A85" s="360">
        <v>37</v>
      </c>
      <c r="B85" t="str">
        <f t="shared" si="86"/>
        <v>Disa</v>
      </c>
      <c r="D85" s="363"/>
      <c r="E85" s="363"/>
      <c r="F85" s="363"/>
      <c r="G85" s="363"/>
      <c r="H85" s="363"/>
      <c r="I85" s="363"/>
      <c r="J85" s="68">
        <f t="shared" si="88"/>
        <v>995</v>
      </c>
      <c r="K85" s="371" t="str">
        <f t="shared" si="89"/>
        <v>Caladenia falcata x polychroma</v>
      </c>
      <c r="L85" s="372">
        <v>995</v>
      </c>
      <c r="M85" s="371" t="s">
        <v>1526</v>
      </c>
      <c r="N85" s="76" t="s">
        <v>420</v>
      </c>
      <c r="O85" s="363" t="str">
        <f t="shared" si="90"/>
        <v>S</v>
      </c>
      <c r="P85" s="144" t="s">
        <v>1635</v>
      </c>
      <c r="Q85" s="364" t="s">
        <v>1055</v>
      </c>
      <c r="R85" s="365" t="s">
        <v>685</v>
      </c>
      <c r="S85" s="365" t="s">
        <v>685</v>
      </c>
      <c r="T85" s="603" t="s">
        <v>7894</v>
      </c>
      <c r="U85" s="603" t="s">
        <v>7894</v>
      </c>
      <c r="V85" s="603" t="s">
        <v>7894</v>
      </c>
      <c r="W85" s="603" t="s">
        <v>7894</v>
      </c>
      <c r="X85" s="603" t="s">
        <v>7894</v>
      </c>
      <c r="Y85" s="603" t="s">
        <v>7894</v>
      </c>
      <c r="Z85" s="603" t="s">
        <v>7894</v>
      </c>
      <c r="AA85" s="603" t="s">
        <v>7894</v>
      </c>
      <c r="AB85" s="603" t="s">
        <v>7894</v>
      </c>
      <c r="AC85" s="603" t="s">
        <v>7894</v>
      </c>
      <c r="AD85" s="603" t="s">
        <v>7894</v>
      </c>
      <c r="AE85" s="603" t="s">
        <v>7894</v>
      </c>
      <c r="AF85" s="605" t="s">
        <v>48</v>
      </c>
      <c r="AG85" s="605" t="s">
        <v>48</v>
      </c>
      <c r="AH85" s="366" t="s">
        <v>685</v>
      </c>
      <c r="AI85" s="363">
        <f t="shared" si="91"/>
        <v>6</v>
      </c>
      <c r="AJ85" s="363">
        <v>0</v>
      </c>
      <c r="AK85" s="413" t="str">
        <f t="shared" si="92"/>
        <v>None</v>
      </c>
      <c r="AL85" s="413" t="str">
        <f t="shared" si="93"/>
        <v>None</v>
      </c>
      <c r="AM85" s="486" t="s">
        <v>7612</v>
      </c>
      <c r="AS85" s="69">
        <f t="shared" si="94"/>
        <v>0</v>
      </c>
      <c r="AT85" s="69">
        <f t="shared" si="95"/>
        <v>0</v>
      </c>
      <c r="AU85" s="69">
        <f t="shared" si="96"/>
        <v>0</v>
      </c>
      <c r="AV85" s="69">
        <f t="shared" si="97"/>
        <v>0</v>
      </c>
      <c r="AW85" s="81"/>
      <c r="AX85" s="70" t="s">
        <v>48</v>
      </c>
      <c r="AY85" s="364" t="e">
        <v>#N/A</v>
      </c>
      <c r="AZ85" s="264" t="s">
        <v>48</v>
      </c>
      <c r="BA85" s="238"/>
      <c r="BB85" s="237" t="str">
        <f t="shared" si="98"/>
        <v/>
      </c>
      <c r="BC85" s="270">
        <f t="shared" si="87"/>
        <v>995</v>
      </c>
      <c r="BD85" t="str">
        <f t="shared" si="99"/>
        <v>Caladenia falcata x polychroma</v>
      </c>
      <c r="BE85" s="367" t="e">
        <f>COUNTIFS(#REF!,L85)</f>
        <v>#REF!</v>
      </c>
      <c r="BF85" s="374" t="str">
        <f t="shared" si="100"/>
        <v>n</v>
      </c>
      <c r="BG85" s="82"/>
      <c r="BH85" s="375"/>
      <c r="BI85" s="374"/>
      <c r="BJ85" s="403"/>
      <c r="CE85" t="str">
        <f t="shared" si="103"/>
        <v>Fringed Mantis Orchid (Caladenia falcata)</v>
      </c>
      <c r="CF85" s="388" t="str">
        <f t="shared" si="104"/>
        <v>Caladenia falcata</v>
      </c>
      <c r="CG85" t="str">
        <f t="shared" si="106"/>
        <v/>
      </c>
      <c r="CH85" t="str">
        <f t="shared" si="107"/>
        <v/>
      </c>
      <c r="CI85" t="str">
        <f t="shared" si="108"/>
        <v/>
      </c>
      <c r="CJ85" t="str">
        <f t="shared" si="109"/>
        <v/>
      </c>
      <c r="CK85" s="359" t="str">
        <f t="shared" si="110"/>
        <v/>
      </c>
      <c r="CL85" t="str">
        <f t="shared" si="111"/>
        <v/>
      </c>
      <c r="CM85" t="str">
        <f t="shared" si="112"/>
        <v/>
      </c>
      <c r="CN85" t="str">
        <f t="shared" si="113"/>
        <v/>
      </c>
      <c r="CO85" s="359" t="str">
        <f t="shared" si="114"/>
        <v/>
      </c>
      <c r="CP85" t="str">
        <f t="shared" si="115"/>
        <v/>
      </c>
      <c r="CQ85" t="str">
        <f t="shared" si="116"/>
        <v/>
      </c>
      <c r="CR85" t="str">
        <f t="shared" si="117"/>
        <v/>
      </c>
      <c r="CS85" s="359" t="str">
        <f t="shared" si="118"/>
        <v/>
      </c>
      <c r="CT85" t="str">
        <f t="shared" si="119"/>
        <v/>
      </c>
      <c r="CU85" t="str">
        <f t="shared" si="120"/>
        <v/>
      </c>
      <c r="CV85" t="str">
        <f t="shared" si="121"/>
        <v/>
      </c>
      <c r="CW85" t="str">
        <f t="shared" si="122"/>
        <v/>
      </c>
      <c r="CX85" s="359" t="str">
        <f t="shared" si="123"/>
        <v/>
      </c>
      <c r="CY85" t="str">
        <f t="shared" si="124"/>
        <v/>
      </c>
      <c r="CZ85" t="str">
        <f t="shared" si="125"/>
        <v/>
      </c>
      <c r="DA85" t="str">
        <f t="shared" si="126"/>
        <v/>
      </c>
      <c r="DB85" s="359" t="str">
        <f t="shared" si="127"/>
        <v/>
      </c>
      <c r="DC85" t="str">
        <f t="shared" si="128"/>
        <v/>
      </c>
      <c r="DD85" t="str">
        <f t="shared" si="129"/>
        <v/>
      </c>
      <c r="DE85" t="str">
        <f t="shared" si="130"/>
        <v/>
      </c>
      <c r="DF85" s="359" t="str">
        <f t="shared" si="131"/>
        <v/>
      </c>
      <c r="DG85" t="str">
        <f t="shared" si="132"/>
        <v/>
      </c>
      <c r="DH85" t="str">
        <f t="shared" si="133"/>
        <v/>
      </c>
      <c r="DI85" t="str">
        <f t="shared" si="134"/>
        <v/>
      </c>
      <c r="DJ85" t="str">
        <f t="shared" si="135"/>
        <v/>
      </c>
      <c r="DK85" s="359" t="str">
        <f t="shared" si="136"/>
        <v/>
      </c>
      <c r="DL85" t="str">
        <f t="shared" si="137"/>
        <v/>
      </c>
      <c r="DM85" t="str">
        <f t="shared" si="138"/>
        <v/>
      </c>
      <c r="DN85" t="str">
        <f t="shared" si="139"/>
        <v>X</v>
      </c>
      <c r="DO85" s="359" t="str">
        <f t="shared" si="140"/>
        <v>X</v>
      </c>
      <c r="DP85" t="str">
        <f t="shared" si="141"/>
        <v>X</v>
      </c>
      <c r="DQ85" t="str">
        <f t="shared" si="142"/>
        <v>X</v>
      </c>
      <c r="DR85" t="str">
        <f t="shared" si="143"/>
        <v>X</v>
      </c>
      <c r="DS85" s="359" t="str">
        <f t="shared" si="144"/>
        <v>X</v>
      </c>
      <c r="DT85" t="str">
        <f t="shared" si="145"/>
        <v>X</v>
      </c>
      <c r="DU85" t="str">
        <f t="shared" si="146"/>
        <v>X</v>
      </c>
      <c r="DV85" t="str">
        <f t="shared" si="147"/>
        <v>X</v>
      </c>
      <c r="DW85" t="str">
        <f t="shared" si="148"/>
        <v/>
      </c>
      <c r="DX85" s="359" t="str">
        <f t="shared" si="149"/>
        <v/>
      </c>
      <c r="DY85" t="str">
        <f t="shared" si="150"/>
        <v/>
      </c>
      <c r="DZ85" t="str">
        <f t="shared" si="151"/>
        <v/>
      </c>
      <c r="EA85" t="str">
        <f t="shared" si="152"/>
        <v/>
      </c>
      <c r="EB85" s="359" t="str">
        <f t="shared" si="153"/>
        <v/>
      </c>
      <c r="EC85" t="str">
        <f t="shared" si="154"/>
        <v/>
      </c>
      <c r="ED85" t="str">
        <f t="shared" si="155"/>
        <v/>
      </c>
      <c r="EE85" t="str">
        <f t="shared" si="156"/>
        <v/>
      </c>
      <c r="EF85" t="str">
        <f t="shared" si="157"/>
        <v/>
      </c>
      <c r="EG85" s="359" t="str">
        <f t="shared" si="158"/>
        <v/>
      </c>
      <c r="EH85" t="str">
        <f t="shared" si="159"/>
        <v>Caladenia falcata</v>
      </c>
      <c r="EJ85" t="str">
        <f t="shared" si="101"/>
        <v>Caladenia falcata x polychroma</v>
      </c>
      <c r="EK85" s="100">
        <f t="shared" si="160"/>
        <v>0</v>
      </c>
      <c r="EL85" s="3">
        <f t="shared" si="160"/>
        <v>0</v>
      </c>
      <c r="EM85" s="3">
        <f t="shared" si="160"/>
        <v>0</v>
      </c>
      <c r="EN85" s="3">
        <f t="shared" si="160"/>
        <v>0</v>
      </c>
      <c r="EO85" s="3">
        <f t="shared" si="160"/>
        <v>0</v>
      </c>
      <c r="EP85" s="3">
        <f t="shared" si="160"/>
        <v>0</v>
      </c>
      <c r="EQ85" s="3">
        <f t="shared" si="160"/>
        <v>0</v>
      </c>
      <c r="ER85" s="3">
        <f t="shared" si="160"/>
        <v>0</v>
      </c>
      <c r="ES85" s="3">
        <f t="shared" si="160"/>
        <v>0</v>
      </c>
      <c r="ET85" s="3">
        <f t="shared" si="160"/>
        <v>0</v>
      </c>
      <c r="EU85" s="3">
        <f t="shared" si="160"/>
        <v>0</v>
      </c>
      <c r="EV85" s="24">
        <f t="shared" si="160"/>
        <v>0</v>
      </c>
      <c r="EW85" s="245">
        <f t="shared" si="105"/>
        <v>0</v>
      </c>
      <c r="EX85" s="262" t="str">
        <f t="shared" si="102"/>
        <v/>
      </c>
    </row>
    <row r="86" spans="1:154" ht="16.149999999999999" customHeight="1" x14ac:dyDescent="0.25">
      <c r="A86" s="360">
        <v>38</v>
      </c>
      <c r="B86" t="str">
        <f t="shared" si="86"/>
        <v>Pheladenia</v>
      </c>
      <c r="D86" s="363"/>
      <c r="E86" s="363"/>
      <c r="F86" s="363"/>
      <c r="G86" s="363"/>
      <c r="H86" s="363"/>
      <c r="I86" s="363"/>
      <c r="J86" s="68">
        <f t="shared" si="88"/>
        <v>523</v>
      </c>
      <c r="K86" s="371" t="str">
        <f t="shared" si="89"/>
        <v>Caladenia ferruginea</v>
      </c>
      <c r="L86" s="372">
        <v>523</v>
      </c>
      <c r="M86" s="371" t="s">
        <v>1526</v>
      </c>
      <c r="N86" s="76" t="s">
        <v>408</v>
      </c>
      <c r="O86" s="363" t="str">
        <f t="shared" si="90"/>
        <v>S</v>
      </c>
      <c r="P86" s="70" t="s">
        <v>1875</v>
      </c>
      <c r="Q86" s="364" t="s">
        <v>1876</v>
      </c>
      <c r="R86" s="373">
        <v>42962</v>
      </c>
      <c r="S86" s="365">
        <v>43023</v>
      </c>
      <c r="T86" s="603" t="s">
        <v>7894</v>
      </c>
      <c r="U86" s="603" t="s">
        <v>7894</v>
      </c>
      <c r="V86" s="603" t="s">
        <v>7894</v>
      </c>
      <c r="W86" s="603" t="s">
        <v>7894</v>
      </c>
      <c r="X86" s="603" t="s">
        <v>7894</v>
      </c>
      <c r="Y86" s="603" t="s">
        <v>7894</v>
      </c>
      <c r="Z86" s="603" t="s">
        <v>7894</v>
      </c>
      <c r="AA86" s="603" t="s">
        <v>7894</v>
      </c>
      <c r="AB86" s="603" t="s">
        <v>4828</v>
      </c>
      <c r="AC86" s="603" t="s">
        <v>4829</v>
      </c>
      <c r="AD86" s="603" t="s">
        <v>7894</v>
      </c>
      <c r="AE86" s="603" t="s">
        <v>7894</v>
      </c>
      <c r="AF86" s="605" t="s">
        <v>7896</v>
      </c>
      <c r="AG86" s="605" t="s">
        <v>7943</v>
      </c>
      <c r="AH86" s="366" t="s">
        <v>685</v>
      </c>
      <c r="AI86" s="363">
        <f t="shared" si="91"/>
        <v>6</v>
      </c>
      <c r="AJ86" s="363">
        <v>7</v>
      </c>
      <c r="AK86" s="413" t="str">
        <f t="shared" si="92"/>
        <v>King Spider Orchids</v>
      </c>
      <c r="AL86" s="413" t="str">
        <f t="shared" si="93"/>
        <v>Caladenia huegelii</v>
      </c>
      <c r="AM86" s="486" t="s">
        <v>7607</v>
      </c>
      <c r="AS86" s="69">
        <f t="shared" si="94"/>
        <v>34</v>
      </c>
      <c r="AT86" s="69">
        <f t="shared" si="95"/>
        <v>42</v>
      </c>
      <c r="AU86" s="69">
        <f t="shared" si="96"/>
        <v>8</v>
      </c>
      <c r="AV86" s="69">
        <f t="shared" si="97"/>
        <v>10</v>
      </c>
      <c r="AW86" s="81"/>
      <c r="AX86" s="70" t="s">
        <v>1877</v>
      </c>
      <c r="AY86" s="364">
        <v>1590</v>
      </c>
      <c r="AZ86" s="264" t="s">
        <v>48</v>
      </c>
      <c r="BA86" s="238"/>
      <c r="BB86" s="237" t="str">
        <f t="shared" si="98"/>
        <v/>
      </c>
      <c r="BC86" s="270">
        <f t="shared" si="87"/>
        <v>523</v>
      </c>
      <c r="BD86" t="str">
        <f t="shared" si="99"/>
        <v>Caladenia ferruginea</v>
      </c>
      <c r="BE86" s="367" t="e">
        <f>COUNTIFS(#REF!,L86)</f>
        <v>#REF!</v>
      </c>
      <c r="BF86" s="374" t="str">
        <f t="shared" si="100"/>
        <v>y</v>
      </c>
      <c r="BG86" s="82"/>
      <c r="BH86" s="375"/>
      <c r="BI86" s="374"/>
      <c r="BJ86" s="403"/>
      <c r="CE86" t="str">
        <f t="shared" si="103"/>
        <v>_Unnamed Hybrid (Caladenia falcata x polychroma)</v>
      </c>
      <c r="CF86" s="388" t="str">
        <f t="shared" si="104"/>
        <v>Caladenia falcata x polychroma</v>
      </c>
      <c r="CG86" t="str">
        <f t="shared" si="106"/>
        <v/>
      </c>
      <c r="CH86" t="str">
        <f t="shared" si="107"/>
        <v/>
      </c>
      <c r="CI86" t="str">
        <f t="shared" si="108"/>
        <v/>
      </c>
      <c r="CJ86" t="str">
        <f t="shared" si="109"/>
        <v/>
      </c>
      <c r="CK86" s="359" t="str">
        <f t="shared" si="110"/>
        <v/>
      </c>
      <c r="CL86" t="str">
        <f t="shared" si="111"/>
        <v/>
      </c>
      <c r="CM86" t="str">
        <f t="shared" si="112"/>
        <v/>
      </c>
      <c r="CN86" t="str">
        <f t="shared" si="113"/>
        <v/>
      </c>
      <c r="CO86" s="359" t="str">
        <f t="shared" si="114"/>
        <v/>
      </c>
      <c r="CP86" t="str">
        <f t="shared" si="115"/>
        <v/>
      </c>
      <c r="CQ86" t="str">
        <f t="shared" si="116"/>
        <v/>
      </c>
      <c r="CR86" t="str">
        <f t="shared" si="117"/>
        <v/>
      </c>
      <c r="CS86" s="359" t="str">
        <f t="shared" si="118"/>
        <v/>
      </c>
      <c r="CT86" t="str">
        <f t="shared" si="119"/>
        <v/>
      </c>
      <c r="CU86" t="str">
        <f t="shared" si="120"/>
        <v/>
      </c>
      <c r="CV86" t="str">
        <f t="shared" si="121"/>
        <v/>
      </c>
      <c r="CW86" t="str">
        <f t="shared" si="122"/>
        <v/>
      </c>
      <c r="CX86" s="359" t="str">
        <f t="shared" si="123"/>
        <v/>
      </c>
      <c r="CY86" t="str">
        <f t="shared" si="124"/>
        <v/>
      </c>
      <c r="CZ86" t="str">
        <f t="shared" si="125"/>
        <v/>
      </c>
      <c r="DA86" t="str">
        <f t="shared" si="126"/>
        <v/>
      </c>
      <c r="DB86" s="359" t="str">
        <f t="shared" si="127"/>
        <v/>
      </c>
      <c r="DC86" t="str">
        <f t="shared" si="128"/>
        <v/>
      </c>
      <c r="DD86" t="str">
        <f t="shared" si="129"/>
        <v/>
      </c>
      <c r="DE86" t="str">
        <f t="shared" si="130"/>
        <v/>
      </c>
      <c r="DF86" s="359" t="str">
        <f t="shared" si="131"/>
        <v/>
      </c>
      <c r="DG86" t="str">
        <f t="shared" si="132"/>
        <v/>
      </c>
      <c r="DH86" t="str">
        <f t="shared" si="133"/>
        <v/>
      </c>
      <c r="DI86" t="str">
        <f t="shared" si="134"/>
        <v/>
      </c>
      <c r="DJ86" t="str">
        <f t="shared" si="135"/>
        <v/>
      </c>
      <c r="DK86" s="359" t="str">
        <f t="shared" si="136"/>
        <v/>
      </c>
      <c r="DL86" t="str">
        <f t="shared" si="137"/>
        <v/>
      </c>
      <c r="DM86" t="str">
        <f t="shared" si="138"/>
        <v/>
      </c>
      <c r="DN86" t="str">
        <f t="shared" si="139"/>
        <v/>
      </c>
      <c r="DO86" s="359" t="str">
        <f t="shared" si="140"/>
        <v/>
      </c>
      <c r="DP86" t="str">
        <f t="shared" si="141"/>
        <v/>
      </c>
      <c r="DQ86" t="str">
        <f t="shared" si="142"/>
        <v/>
      </c>
      <c r="DR86" t="str">
        <f t="shared" si="143"/>
        <v/>
      </c>
      <c r="DS86" s="359" t="str">
        <f t="shared" si="144"/>
        <v/>
      </c>
      <c r="DT86" t="str">
        <f t="shared" si="145"/>
        <v/>
      </c>
      <c r="DU86" t="str">
        <f t="shared" si="146"/>
        <v/>
      </c>
      <c r="DV86" t="str">
        <f t="shared" si="147"/>
        <v/>
      </c>
      <c r="DW86" t="str">
        <f t="shared" si="148"/>
        <v/>
      </c>
      <c r="DX86" s="359" t="str">
        <f t="shared" si="149"/>
        <v/>
      </c>
      <c r="DY86" t="str">
        <f t="shared" si="150"/>
        <v/>
      </c>
      <c r="DZ86" t="str">
        <f t="shared" si="151"/>
        <v/>
      </c>
      <c r="EA86" t="str">
        <f t="shared" si="152"/>
        <v/>
      </c>
      <c r="EB86" s="359" t="str">
        <f t="shared" si="153"/>
        <v/>
      </c>
      <c r="EC86" t="str">
        <f t="shared" si="154"/>
        <v/>
      </c>
      <c r="ED86" t="str">
        <f t="shared" si="155"/>
        <v/>
      </c>
      <c r="EE86" t="str">
        <f t="shared" si="156"/>
        <v/>
      </c>
      <c r="EF86" t="str">
        <f t="shared" si="157"/>
        <v/>
      </c>
      <c r="EG86" s="359" t="str">
        <f t="shared" si="158"/>
        <v/>
      </c>
      <c r="EH86" t="str">
        <f t="shared" si="159"/>
        <v>Caladenia falcata x polychroma</v>
      </c>
      <c r="EJ86" t="str">
        <f t="shared" si="101"/>
        <v>Caladenia ferruginea</v>
      </c>
      <c r="EK86" s="100">
        <f t="shared" si="160"/>
        <v>0</v>
      </c>
      <c r="EL86" s="3">
        <f t="shared" si="160"/>
        <v>0</v>
      </c>
      <c r="EM86" s="3">
        <f t="shared" si="160"/>
        <v>0</v>
      </c>
      <c r="EN86" s="3">
        <f t="shared" si="160"/>
        <v>0</v>
      </c>
      <c r="EO86" s="3">
        <f t="shared" si="160"/>
        <v>0</v>
      </c>
      <c r="EP86" s="3">
        <f t="shared" si="160"/>
        <v>0</v>
      </c>
      <c r="EQ86" s="3">
        <f t="shared" si="160"/>
        <v>0</v>
      </c>
      <c r="ER86" s="3">
        <f t="shared" si="160"/>
        <v>1</v>
      </c>
      <c r="ES86" s="3">
        <f t="shared" si="160"/>
        <v>1</v>
      </c>
      <c r="ET86" s="3">
        <f t="shared" si="160"/>
        <v>1</v>
      </c>
      <c r="EU86" s="3">
        <f t="shared" si="160"/>
        <v>0</v>
      </c>
      <c r="EV86" s="24">
        <f t="shared" si="160"/>
        <v>0</v>
      </c>
      <c r="EW86" s="245">
        <f t="shared" si="105"/>
        <v>3</v>
      </c>
      <c r="EX86" s="262" t="str">
        <f t="shared" si="102"/>
        <v/>
      </c>
    </row>
    <row r="87" spans="1:154" ht="16.149999999999999" customHeight="1" x14ac:dyDescent="0.25">
      <c r="A87" s="360">
        <v>40</v>
      </c>
      <c r="B87" t="str">
        <f t="shared" si="86"/>
        <v>None</v>
      </c>
      <c r="D87" s="363"/>
      <c r="E87" s="363"/>
      <c r="F87" s="363"/>
      <c r="G87" s="363"/>
      <c r="H87" s="363"/>
      <c r="I87" s="363"/>
      <c r="J87" s="68">
        <f t="shared" si="88"/>
        <v>977</v>
      </c>
      <c r="K87" s="414" t="str">
        <f t="shared" si="89"/>
        <v>Caladenia ferruginea x longicauda subsp. redacta</v>
      </c>
      <c r="L87" s="372">
        <v>977</v>
      </c>
      <c r="M87" s="371" t="s">
        <v>1526</v>
      </c>
      <c r="N87" s="76" t="s">
        <v>1412</v>
      </c>
      <c r="O87" s="363" t="str">
        <f t="shared" si="90"/>
        <v>S</v>
      </c>
      <c r="P87" s="144" t="s">
        <v>1635</v>
      </c>
      <c r="Q87" s="364" t="s">
        <v>1055</v>
      </c>
      <c r="R87" s="365" t="s">
        <v>685</v>
      </c>
      <c r="S87" s="365" t="s">
        <v>685</v>
      </c>
      <c r="T87" s="603" t="s">
        <v>7894</v>
      </c>
      <c r="U87" s="603" t="s">
        <v>7894</v>
      </c>
      <c r="V87" s="603" t="s">
        <v>7894</v>
      </c>
      <c r="W87" s="603" t="s">
        <v>7894</v>
      </c>
      <c r="X87" s="603" t="s">
        <v>7894</v>
      </c>
      <c r="Y87" s="603" t="s">
        <v>7894</v>
      </c>
      <c r="Z87" s="603" t="s">
        <v>7894</v>
      </c>
      <c r="AA87" s="603" t="s">
        <v>7894</v>
      </c>
      <c r="AB87" s="603" t="s">
        <v>7894</v>
      </c>
      <c r="AC87" s="603" t="s">
        <v>7894</v>
      </c>
      <c r="AD87" s="603" t="s">
        <v>7894</v>
      </c>
      <c r="AE87" s="603" t="s">
        <v>7894</v>
      </c>
      <c r="AF87" s="605" t="s">
        <v>48</v>
      </c>
      <c r="AG87" s="605" t="s">
        <v>48</v>
      </c>
      <c r="AH87" s="366" t="s">
        <v>685</v>
      </c>
      <c r="AI87" s="363">
        <f t="shared" si="91"/>
        <v>6</v>
      </c>
      <c r="AJ87" s="363">
        <v>0</v>
      </c>
      <c r="AK87" s="413" t="str">
        <f t="shared" si="92"/>
        <v>None</v>
      </c>
      <c r="AL87" s="413" t="str">
        <f t="shared" si="93"/>
        <v>None</v>
      </c>
      <c r="AM87" s="486" t="s">
        <v>7612</v>
      </c>
      <c r="AS87" s="69">
        <f t="shared" si="94"/>
        <v>0</v>
      </c>
      <c r="AT87" s="69">
        <f t="shared" si="95"/>
        <v>0</v>
      </c>
      <c r="AU87" s="69">
        <f t="shared" si="96"/>
        <v>0</v>
      </c>
      <c r="AV87" s="69">
        <f t="shared" si="97"/>
        <v>0</v>
      </c>
      <c r="AW87" s="81"/>
      <c r="AX87" s="70" t="s">
        <v>48</v>
      </c>
      <c r="AY87" s="364" t="e">
        <v>#N/A</v>
      </c>
      <c r="AZ87" s="264" t="s">
        <v>48</v>
      </c>
      <c r="BA87" s="238"/>
      <c r="BB87" s="237">
        <f t="shared" si="98"/>
        <v>35</v>
      </c>
      <c r="BC87" s="270">
        <f t="shared" si="87"/>
        <v>977</v>
      </c>
      <c r="BD87" t="str">
        <f t="shared" si="99"/>
        <v>Caladenia ferruginea x longicauda subsp. redacta</v>
      </c>
      <c r="BE87" s="367" t="e">
        <f>COUNTIFS(#REF!,L87)</f>
        <v>#REF!</v>
      </c>
      <c r="BF87" s="374" t="str">
        <f t="shared" si="100"/>
        <v>n</v>
      </c>
      <c r="BG87" s="82"/>
      <c r="BH87" s="375"/>
      <c r="BI87" s="374"/>
      <c r="BJ87" s="403"/>
      <c r="CE87" t="str">
        <f t="shared" si="103"/>
        <v>Rusty Spider Orchid (Caladenia ferruginea)</v>
      </c>
      <c r="CF87" s="388" t="str">
        <f t="shared" si="104"/>
        <v>Caladenia ferruginea</v>
      </c>
      <c r="CG87" t="str">
        <f t="shared" si="106"/>
        <v/>
      </c>
      <c r="CH87" t="str">
        <f t="shared" si="107"/>
        <v/>
      </c>
      <c r="CI87" t="str">
        <f t="shared" si="108"/>
        <v/>
      </c>
      <c r="CJ87" t="str">
        <f t="shared" si="109"/>
        <v/>
      </c>
      <c r="CK87" s="359" t="str">
        <f t="shared" si="110"/>
        <v/>
      </c>
      <c r="CL87" t="str">
        <f t="shared" si="111"/>
        <v/>
      </c>
      <c r="CM87" t="str">
        <f t="shared" si="112"/>
        <v/>
      </c>
      <c r="CN87" t="str">
        <f t="shared" si="113"/>
        <v/>
      </c>
      <c r="CO87" s="359" t="str">
        <f t="shared" si="114"/>
        <v/>
      </c>
      <c r="CP87" t="str">
        <f t="shared" si="115"/>
        <v/>
      </c>
      <c r="CQ87" t="str">
        <f t="shared" si="116"/>
        <v/>
      </c>
      <c r="CR87" t="str">
        <f t="shared" si="117"/>
        <v/>
      </c>
      <c r="CS87" s="359" t="str">
        <f t="shared" si="118"/>
        <v/>
      </c>
      <c r="CT87" t="str">
        <f t="shared" si="119"/>
        <v/>
      </c>
      <c r="CU87" t="str">
        <f t="shared" si="120"/>
        <v/>
      </c>
      <c r="CV87" t="str">
        <f t="shared" si="121"/>
        <v/>
      </c>
      <c r="CW87" t="str">
        <f t="shared" si="122"/>
        <v/>
      </c>
      <c r="CX87" s="359" t="str">
        <f t="shared" si="123"/>
        <v/>
      </c>
      <c r="CY87" t="str">
        <f t="shared" si="124"/>
        <v/>
      </c>
      <c r="CZ87" t="str">
        <f t="shared" si="125"/>
        <v/>
      </c>
      <c r="DA87" t="str">
        <f t="shared" si="126"/>
        <v/>
      </c>
      <c r="DB87" s="359" t="str">
        <f t="shared" si="127"/>
        <v/>
      </c>
      <c r="DC87" t="str">
        <f t="shared" si="128"/>
        <v/>
      </c>
      <c r="DD87" t="str">
        <f t="shared" si="129"/>
        <v/>
      </c>
      <c r="DE87" t="str">
        <f t="shared" si="130"/>
        <v/>
      </c>
      <c r="DF87" s="359" t="str">
        <f t="shared" si="131"/>
        <v/>
      </c>
      <c r="DG87" t="str">
        <f t="shared" si="132"/>
        <v/>
      </c>
      <c r="DH87" t="str">
        <f t="shared" si="133"/>
        <v/>
      </c>
      <c r="DI87" t="str">
        <f t="shared" si="134"/>
        <v/>
      </c>
      <c r="DJ87" t="str">
        <f t="shared" si="135"/>
        <v/>
      </c>
      <c r="DK87" s="359" t="str">
        <f t="shared" si="136"/>
        <v/>
      </c>
      <c r="DL87" t="str">
        <f t="shared" si="137"/>
        <v/>
      </c>
      <c r="DM87" t="str">
        <f t="shared" si="138"/>
        <v/>
      </c>
      <c r="DN87" t="str">
        <f t="shared" si="139"/>
        <v>X</v>
      </c>
      <c r="DO87" s="359" t="str">
        <f t="shared" si="140"/>
        <v>X</v>
      </c>
      <c r="DP87" t="str">
        <f t="shared" si="141"/>
        <v>X</v>
      </c>
      <c r="DQ87" t="str">
        <f t="shared" si="142"/>
        <v>X</v>
      </c>
      <c r="DR87" t="str">
        <f t="shared" si="143"/>
        <v>X</v>
      </c>
      <c r="DS87" s="359" t="str">
        <f t="shared" si="144"/>
        <v>X</v>
      </c>
      <c r="DT87" t="str">
        <f t="shared" si="145"/>
        <v>X</v>
      </c>
      <c r="DU87" t="str">
        <f t="shared" si="146"/>
        <v>X</v>
      </c>
      <c r="DV87" t="str">
        <f t="shared" si="147"/>
        <v>X</v>
      </c>
      <c r="DW87" t="str">
        <f t="shared" si="148"/>
        <v/>
      </c>
      <c r="DX87" s="359" t="str">
        <f t="shared" si="149"/>
        <v/>
      </c>
      <c r="DY87" t="str">
        <f t="shared" si="150"/>
        <v/>
      </c>
      <c r="DZ87" t="str">
        <f t="shared" si="151"/>
        <v/>
      </c>
      <c r="EA87" t="str">
        <f t="shared" si="152"/>
        <v/>
      </c>
      <c r="EB87" s="359" t="str">
        <f t="shared" si="153"/>
        <v/>
      </c>
      <c r="EC87" t="str">
        <f t="shared" si="154"/>
        <v/>
      </c>
      <c r="ED87" t="str">
        <f t="shared" si="155"/>
        <v/>
      </c>
      <c r="EE87" t="str">
        <f t="shared" si="156"/>
        <v/>
      </c>
      <c r="EF87" t="str">
        <f t="shared" si="157"/>
        <v/>
      </c>
      <c r="EG87" s="359" t="str">
        <f t="shared" si="158"/>
        <v/>
      </c>
      <c r="EH87" t="str">
        <f t="shared" si="159"/>
        <v>Caladenia ferruginea</v>
      </c>
      <c r="EJ87" t="str">
        <f t="shared" si="101"/>
        <v>Caladenia ferruginea x longicauda subsp. redacta</v>
      </c>
      <c r="EK87" s="100">
        <f t="shared" si="160"/>
        <v>0</v>
      </c>
      <c r="EL87" s="3">
        <f t="shared" si="160"/>
        <v>0</v>
      </c>
      <c r="EM87" s="3">
        <f t="shared" si="160"/>
        <v>0</v>
      </c>
      <c r="EN87" s="3">
        <f t="shared" si="160"/>
        <v>0</v>
      </c>
      <c r="EO87" s="3">
        <f t="shared" si="160"/>
        <v>0</v>
      </c>
      <c r="EP87" s="3">
        <f t="shared" si="160"/>
        <v>0</v>
      </c>
      <c r="EQ87" s="3">
        <f t="shared" si="160"/>
        <v>0</v>
      </c>
      <c r="ER87" s="3">
        <f t="shared" si="160"/>
        <v>0</v>
      </c>
      <c r="ES87" s="3">
        <f t="shared" si="160"/>
        <v>0</v>
      </c>
      <c r="ET87" s="3">
        <f t="shared" si="160"/>
        <v>0</v>
      </c>
      <c r="EU87" s="3">
        <f t="shared" si="160"/>
        <v>0</v>
      </c>
      <c r="EV87" s="24">
        <f t="shared" si="160"/>
        <v>0</v>
      </c>
      <c r="EW87" s="581">
        <f t="shared" si="105"/>
        <v>0</v>
      </c>
      <c r="EX87" s="262" t="str">
        <f t="shared" si="102"/>
        <v/>
      </c>
    </row>
    <row r="88" spans="1:154" ht="16.149999999999999" customHeight="1" x14ac:dyDescent="0.25">
      <c r="A88" s="360">
        <v>42</v>
      </c>
      <c r="B88" t="str">
        <f t="shared" si="86"/>
        <v>Eulophia</v>
      </c>
      <c r="D88" s="363"/>
      <c r="E88" s="363"/>
      <c r="F88" s="363"/>
      <c r="G88" s="363"/>
      <c r="H88" s="363"/>
      <c r="I88" s="363"/>
      <c r="J88" s="68">
        <f t="shared" si="88"/>
        <v>1026</v>
      </c>
      <c r="K88" s="371" t="str">
        <f t="shared" si="89"/>
        <v>Caladenia ferruginea x pectinata</v>
      </c>
      <c r="L88" s="372">
        <v>1026</v>
      </c>
      <c r="M88" s="371" t="s">
        <v>1526</v>
      </c>
      <c r="N88" s="76" t="s">
        <v>1878</v>
      </c>
      <c r="O88" s="363" t="str">
        <f t="shared" si="90"/>
        <v>S</v>
      </c>
      <c r="P88" s="144" t="s">
        <v>1635</v>
      </c>
      <c r="Q88" s="364" t="s">
        <v>1055</v>
      </c>
      <c r="R88" s="365" t="s">
        <v>685</v>
      </c>
      <c r="S88" s="365" t="s">
        <v>685</v>
      </c>
      <c r="T88" s="603" t="s">
        <v>7894</v>
      </c>
      <c r="U88" s="603" t="s">
        <v>7894</v>
      </c>
      <c r="V88" s="603" t="s">
        <v>7894</v>
      </c>
      <c r="W88" s="603" t="s">
        <v>7894</v>
      </c>
      <c r="X88" s="603" t="s">
        <v>7894</v>
      </c>
      <c r="Y88" s="603" t="s">
        <v>7894</v>
      </c>
      <c r="Z88" s="603" t="s">
        <v>7894</v>
      </c>
      <c r="AA88" s="603" t="s">
        <v>7894</v>
      </c>
      <c r="AB88" s="603" t="s">
        <v>7894</v>
      </c>
      <c r="AC88" s="603" t="s">
        <v>7894</v>
      </c>
      <c r="AD88" s="603" t="s">
        <v>7894</v>
      </c>
      <c r="AE88" s="603" t="s">
        <v>7894</v>
      </c>
      <c r="AF88" s="605" t="s">
        <v>48</v>
      </c>
      <c r="AG88" s="605" t="s">
        <v>48</v>
      </c>
      <c r="AH88" s="366" t="s">
        <v>685</v>
      </c>
      <c r="AI88" s="363">
        <f t="shared" si="91"/>
        <v>6</v>
      </c>
      <c r="AJ88" s="363">
        <v>0</v>
      </c>
      <c r="AK88" s="413" t="str">
        <f t="shared" si="92"/>
        <v>None</v>
      </c>
      <c r="AL88" s="413" t="str">
        <f t="shared" si="93"/>
        <v>None</v>
      </c>
      <c r="AM88" s="486" t="s">
        <v>7612</v>
      </c>
      <c r="AS88" s="69">
        <f t="shared" si="94"/>
        <v>0</v>
      </c>
      <c r="AT88" s="69">
        <f t="shared" si="95"/>
        <v>0</v>
      </c>
      <c r="AU88" s="69">
        <f t="shared" si="96"/>
        <v>0</v>
      </c>
      <c r="AV88" s="69">
        <f t="shared" si="97"/>
        <v>0</v>
      </c>
      <c r="AW88" s="81"/>
      <c r="AX88" s="70" t="s">
        <v>1879</v>
      </c>
      <c r="AY88" s="364" t="e">
        <v>#N/A</v>
      </c>
      <c r="AZ88" s="264" t="s">
        <v>48</v>
      </c>
      <c r="BA88" s="238"/>
      <c r="BB88" s="237" t="str">
        <f t="shared" si="98"/>
        <v/>
      </c>
      <c r="BC88" s="270">
        <f t="shared" si="87"/>
        <v>1026</v>
      </c>
      <c r="BD88" t="str">
        <f t="shared" si="99"/>
        <v>Caladenia ferruginea x pectinata</v>
      </c>
      <c r="BE88" s="367" t="e">
        <f>COUNTIFS(#REF!,L88)</f>
        <v>#REF!</v>
      </c>
      <c r="BF88" s="374" t="str">
        <f t="shared" si="100"/>
        <v>n</v>
      </c>
      <c r="BG88" s="82"/>
      <c r="BH88" s="375"/>
      <c r="BI88" s="374"/>
      <c r="BJ88" s="403"/>
      <c r="CE88" t="str">
        <f t="shared" si="103"/>
        <v>_Unnamed Hybrid (Caladenia ferruginea x longicauda subsp. redacta)</v>
      </c>
      <c r="CF88" s="388" t="str">
        <f t="shared" si="104"/>
        <v>Caladenia ferruginea x longicauda subsp. redacta</v>
      </c>
      <c r="CG88" t="str">
        <f t="shared" si="106"/>
        <v/>
      </c>
      <c r="CH88" t="str">
        <f t="shared" si="107"/>
        <v/>
      </c>
      <c r="CI88" t="str">
        <f t="shared" si="108"/>
        <v/>
      </c>
      <c r="CJ88" t="str">
        <f t="shared" si="109"/>
        <v/>
      </c>
      <c r="CK88" s="359" t="str">
        <f t="shared" si="110"/>
        <v/>
      </c>
      <c r="CL88" t="str">
        <f t="shared" si="111"/>
        <v/>
      </c>
      <c r="CM88" t="str">
        <f t="shared" si="112"/>
        <v/>
      </c>
      <c r="CN88" t="str">
        <f t="shared" si="113"/>
        <v/>
      </c>
      <c r="CO88" s="359" t="str">
        <f t="shared" si="114"/>
        <v/>
      </c>
      <c r="CP88" t="str">
        <f t="shared" si="115"/>
        <v/>
      </c>
      <c r="CQ88" t="str">
        <f t="shared" si="116"/>
        <v/>
      </c>
      <c r="CR88" t="str">
        <f t="shared" si="117"/>
        <v/>
      </c>
      <c r="CS88" s="359" t="str">
        <f t="shared" si="118"/>
        <v/>
      </c>
      <c r="CT88" t="str">
        <f t="shared" si="119"/>
        <v/>
      </c>
      <c r="CU88" t="str">
        <f t="shared" si="120"/>
        <v/>
      </c>
      <c r="CV88" t="str">
        <f t="shared" si="121"/>
        <v/>
      </c>
      <c r="CW88" t="str">
        <f t="shared" si="122"/>
        <v/>
      </c>
      <c r="CX88" s="359" t="str">
        <f t="shared" si="123"/>
        <v/>
      </c>
      <c r="CY88" t="str">
        <f t="shared" si="124"/>
        <v/>
      </c>
      <c r="CZ88" t="str">
        <f t="shared" si="125"/>
        <v/>
      </c>
      <c r="DA88" t="str">
        <f t="shared" si="126"/>
        <v/>
      </c>
      <c r="DB88" s="359" t="str">
        <f t="shared" si="127"/>
        <v/>
      </c>
      <c r="DC88" t="str">
        <f t="shared" si="128"/>
        <v/>
      </c>
      <c r="DD88" t="str">
        <f t="shared" si="129"/>
        <v/>
      </c>
      <c r="DE88" t="str">
        <f t="shared" si="130"/>
        <v/>
      </c>
      <c r="DF88" s="359" t="str">
        <f t="shared" si="131"/>
        <v/>
      </c>
      <c r="DG88" t="str">
        <f t="shared" si="132"/>
        <v/>
      </c>
      <c r="DH88" t="str">
        <f t="shared" si="133"/>
        <v/>
      </c>
      <c r="DI88" t="str">
        <f t="shared" si="134"/>
        <v/>
      </c>
      <c r="DJ88" t="str">
        <f t="shared" si="135"/>
        <v/>
      </c>
      <c r="DK88" s="359" t="str">
        <f t="shared" si="136"/>
        <v/>
      </c>
      <c r="DL88" t="str">
        <f t="shared" si="137"/>
        <v/>
      </c>
      <c r="DM88" t="str">
        <f t="shared" si="138"/>
        <v/>
      </c>
      <c r="DN88" t="str">
        <f t="shared" si="139"/>
        <v/>
      </c>
      <c r="DO88" s="359" t="str">
        <f t="shared" si="140"/>
        <v/>
      </c>
      <c r="DP88" t="str">
        <f t="shared" si="141"/>
        <v/>
      </c>
      <c r="DQ88" t="str">
        <f t="shared" si="142"/>
        <v/>
      </c>
      <c r="DR88" t="str">
        <f t="shared" si="143"/>
        <v/>
      </c>
      <c r="DS88" s="359" t="str">
        <f t="shared" si="144"/>
        <v/>
      </c>
      <c r="DT88" t="str">
        <f t="shared" si="145"/>
        <v/>
      </c>
      <c r="DU88" t="str">
        <f t="shared" si="146"/>
        <v/>
      </c>
      <c r="DV88" t="str">
        <f t="shared" si="147"/>
        <v/>
      </c>
      <c r="DW88" t="str">
        <f t="shared" si="148"/>
        <v/>
      </c>
      <c r="DX88" s="359" t="str">
        <f t="shared" si="149"/>
        <v/>
      </c>
      <c r="DY88" t="str">
        <f t="shared" si="150"/>
        <v/>
      </c>
      <c r="DZ88" t="str">
        <f t="shared" si="151"/>
        <v/>
      </c>
      <c r="EA88" t="str">
        <f t="shared" si="152"/>
        <v/>
      </c>
      <c r="EB88" s="359" t="str">
        <f t="shared" si="153"/>
        <v/>
      </c>
      <c r="EC88" t="str">
        <f t="shared" si="154"/>
        <v/>
      </c>
      <c r="ED88" t="str">
        <f t="shared" si="155"/>
        <v/>
      </c>
      <c r="EE88" t="str">
        <f t="shared" si="156"/>
        <v/>
      </c>
      <c r="EF88" t="str">
        <f t="shared" si="157"/>
        <v/>
      </c>
      <c r="EG88" s="359" t="str">
        <f t="shared" si="158"/>
        <v/>
      </c>
      <c r="EH88" t="str">
        <f t="shared" si="159"/>
        <v>Caladenia ferruginea x longicauda subsp. redacta</v>
      </c>
      <c r="EJ88" t="str">
        <f t="shared" si="101"/>
        <v>Caladenia ferruginea x pectinata</v>
      </c>
      <c r="EK88" s="100">
        <f t="shared" si="160"/>
        <v>0</v>
      </c>
      <c r="EL88" s="3">
        <f t="shared" si="160"/>
        <v>0</v>
      </c>
      <c r="EM88" s="3">
        <f t="shared" si="160"/>
        <v>0</v>
      </c>
      <c r="EN88" s="3">
        <f t="shared" si="160"/>
        <v>0</v>
      </c>
      <c r="EO88" s="3">
        <f t="shared" si="160"/>
        <v>0</v>
      </c>
      <c r="EP88" s="3">
        <f t="shared" si="160"/>
        <v>0</v>
      </c>
      <c r="EQ88" s="3">
        <f t="shared" si="160"/>
        <v>0</v>
      </c>
      <c r="ER88" s="3">
        <f t="shared" si="160"/>
        <v>0</v>
      </c>
      <c r="ES88" s="3">
        <f t="shared" si="160"/>
        <v>0</v>
      </c>
      <c r="ET88" s="3">
        <f t="shared" si="160"/>
        <v>0</v>
      </c>
      <c r="EU88" s="3">
        <f t="shared" si="160"/>
        <v>0</v>
      </c>
      <c r="EV88" s="24">
        <f t="shared" si="160"/>
        <v>0</v>
      </c>
      <c r="EW88" s="581">
        <f t="shared" si="105"/>
        <v>0</v>
      </c>
      <c r="EX88" s="262" t="str">
        <f t="shared" si="102"/>
        <v/>
      </c>
    </row>
    <row r="89" spans="1:154" ht="16.149999999999999" customHeight="1" x14ac:dyDescent="0.25">
      <c r="A89" s="360">
        <v>44</v>
      </c>
      <c r="B89" t="str">
        <f t="shared" si="86"/>
        <v>Cymbidium</v>
      </c>
      <c r="D89" s="363"/>
      <c r="E89" s="363"/>
      <c r="F89" s="363"/>
      <c r="G89" s="363"/>
      <c r="H89" s="363"/>
      <c r="I89" s="363"/>
      <c r="J89" s="68">
        <f t="shared" si="88"/>
        <v>524</v>
      </c>
      <c r="K89" s="371" t="str">
        <f t="shared" si="89"/>
        <v>Caladenia filifera</v>
      </c>
      <c r="L89" s="372">
        <v>524</v>
      </c>
      <c r="M89" s="371" t="s">
        <v>1526</v>
      </c>
      <c r="N89" s="76" t="s">
        <v>121</v>
      </c>
      <c r="O89" s="363" t="str">
        <f t="shared" si="90"/>
        <v>S</v>
      </c>
      <c r="P89" s="70" t="s">
        <v>1880</v>
      </c>
      <c r="Q89" s="364" t="s">
        <v>1881</v>
      </c>
      <c r="R89" s="365">
        <v>42948</v>
      </c>
      <c r="S89" s="365">
        <v>43009</v>
      </c>
      <c r="T89" s="603" t="s">
        <v>7894</v>
      </c>
      <c r="U89" s="603" t="s">
        <v>7894</v>
      </c>
      <c r="V89" s="603" t="s">
        <v>7894</v>
      </c>
      <c r="W89" s="603" t="s">
        <v>7894</v>
      </c>
      <c r="X89" s="603" t="s">
        <v>7894</v>
      </c>
      <c r="Y89" s="603" t="s">
        <v>7894</v>
      </c>
      <c r="Z89" s="603" t="s">
        <v>7894</v>
      </c>
      <c r="AA89" s="603" t="s">
        <v>4827</v>
      </c>
      <c r="AB89" s="603" t="s">
        <v>4828</v>
      </c>
      <c r="AC89" s="603" t="s">
        <v>4829</v>
      </c>
      <c r="AD89" s="603" t="s">
        <v>7894</v>
      </c>
      <c r="AE89" s="603" t="s">
        <v>7894</v>
      </c>
      <c r="AF89" s="605" t="s">
        <v>7900</v>
      </c>
      <c r="AG89" s="605" t="s">
        <v>7944</v>
      </c>
      <c r="AH89" s="366" t="s">
        <v>685</v>
      </c>
      <c r="AI89" s="363">
        <f t="shared" si="91"/>
        <v>6</v>
      </c>
      <c r="AJ89" s="363">
        <v>4</v>
      </c>
      <c r="AK89" s="413" t="str">
        <f t="shared" si="92"/>
        <v>Wispy Spider Orchids</v>
      </c>
      <c r="AL89" s="413" t="str">
        <f t="shared" si="93"/>
        <v>Caladenia filamentosa</v>
      </c>
      <c r="AM89" s="486" t="s">
        <v>7607</v>
      </c>
      <c r="AS89" s="69">
        <f t="shared" si="94"/>
        <v>32</v>
      </c>
      <c r="AT89" s="69">
        <f t="shared" si="95"/>
        <v>40</v>
      </c>
      <c r="AU89" s="69">
        <f t="shared" si="96"/>
        <v>8</v>
      </c>
      <c r="AV89" s="69">
        <f t="shared" si="97"/>
        <v>10</v>
      </c>
      <c r="AW89" s="81" t="e">
        <f>VLOOKUP(AM89,#REF!,6,FALSE)</f>
        <v>#REF!</v>
      </c>
      <c r="AX89" s="70" t="s">
        <v>1882</v>
      </c>
      <c r="AY89" s="364">
        <v>11106</v>
      </c>
      <c r="AZ89" s="264" t="s">
        <v>48</v>
      </c>
      <c r="BA89" s="238"/>
      <c r="BB89" s="237" t="str">
        <f t="shared" si="98"/>
        <v/>
      </c>
      <c r="BC89" s="270">
        <f t="shared" si="87"/>
        <v>524</v>
      </c>
      <c r="BD89" t="str">
        <f t="shared" si="99"/>
        <v>Caladenia filifera</v>
      </c>
      <c r="BE89" s="367" t="e">
        <f>COUNTIFS(#REF!,L89)</f>
        <v>#REF!</v>
      </c>
      <c r="BF89" s="374" t="str">
        <f t="shared" si="100"/>
        <v>y</v>
      </c>
      <c r="BG89" s="82"/>
      <c r="BH89" s="375"/>
      <c r="BI89" s="374"/>
      <c r="BJ89" s="403"/>
      <c r="CE89" t="str">
        <f t="shared" si="103"/>
        <v>_Unnamed Hybrid (Caladenia ferruginea x pectinata)</v>
      </c>
      <c r="CF89" s="388" t="str">
        <f t="shared" si="104"/>
        <v>Caladenia ferruginea x pectinata</v>
      </c>
      <c r="CG89" t="str">
        <f t="shared" si="106"/>
        <v/>
      </c>
      <c r="CH89" t="str">
        <f t="shared" si="107"/>
        <v/>
      </c>
      <c r="CI89" t="str">
        <f t="shared" si="108"/>
        <v/>
      </c>
      <c r="CJ89" t="str">
        <f t="shared" si="109"/>
        <v/>
      </c>
      <c r="CK89" s="359" t="str">
        <f t="shared" si="110"/>
        <v/>
      </c>
      <c r="CL89" t="str">
        <f t="shared" si="111"/>
        <v/>
      </c>
      <c r="CM89" t="str">
        <f t="shared" si="112"/>
        <v/>
      </c>
      <c r="CN89" t="str">
        <f t="shared" si="113"/>
        <v/>
      </c>
      <c r="CO89" s="359" t="str">
        <f t="shared" si="114"/>
        <v/>
      </c>
      <c r="CP89" t="str">
        <f t="shared" si="115"/>
        <v/>
      </c>
      <c r="CQ89" t="str">
        <f t="shared" si="116"/>
        <v/>
      </c>
      <c r="CR89" t="str">
        <f t="shared" si="117"/>
        <v/>
      </c>
      <c r="CS89" s="359" t="str">
        <f t="shared" si="118"/>
        <v/>
      </c>
      <c r="CT89" t="str">
        <f t="shared" si="119"/>
        <v/>
      </c>
      <c r="CU89" t="str">
        <f t="shared" si="120"/>
        <v/>
      </c>
      <c r="CV89" t="str">
        <f t="shared" si="121"/>
        <v/>
      </c>
      <c r="CW89" t="str">
        <f t="shared" si="122"/>
        <v/>
      </c>
      <c r="CX89" s="359" t="str">
        <f t="shared" si="123"/>
        <v/>
      </c>
      <c r="CY89" t="str">
        <f t="shared" si="124"/>
        <v/>
      </c>
      <c r="CZ89" t="str">
        <f t="shared" si="125"/>
        <v/>
      </c>
      <c r="DA89" t="str">
        <f t="shared" si="126"/>
        <v/>
      </c>
      <c r="DB89" s="359" t="str">
        <f t="shared" si="127"/>
        <v/>
      </c>
      <c r="DC89" t="str">
        <f t="shared" si="128"/>
        <v/>
      </c>
      <c r="DD89" t="str">
        <f t="shared" si="129"/>
        <v/>
      </c>
      <c r="DE89" t="str">
        <f t="shared" si="130"/>
        <v/>
      </c>
      <c r="DF89" s="359" t="str">
        <f t="shared" si="131"/>
        <v/>
      </c>
      <c r="DG89" t="str">
        <f t="shared" si="132"/>
        <v/>
      </c>
      <c r="DH89" t="str">
        <f t="shared" si="133"/>
        <v/>
      </c>
      <c r="DI89" t="str">
        <f t="shared" si="134"/>
        <v/>
      </c>
      <c r="DJ89" t="str">
        <f t="shared" si="135"/>
        <v/>
      </c>
      <c r="DK89" s="359" t="str">
        <f t="shared" si="136"/>
        <v/>
      </c>
      <c r="DL89" t="str">
        <f t="shared" si="137"/>
        <v/>
      </c>
      <c r="DM89" t="str">
        <f t="shared" si="138"/>
        <v/>
      </c>
      <c r="DN89" t="str">
        <f t="shared" si="139"/>
        <v/>
      </c>
      <c r="DO89" s="359" t="str">
        <f t="shared" si="140"/>
        <v/>
      </c>
      <c r="DP89" t="str">
        <f t="shared" si="141"/>
        <v/>
      </c>
      <c r="DQ89" t="str">
        <f t="shared" si="142"/>
        <v/>
      </c>
      <c r="DR89" t="str">
        <f t="shared" si="143"/>
        <v/>
      </c>
      <c r="DS89" s="359" t="str">
        <f t="shared" si="144"/>
        <v/>
      </c>
      <c r="DT89" t="str">
        <f t="shared" si="145"/>
        <v/>
      </c>
      <c r="DU89" t="str">
        <f t="shared" si="146"/>
        <v/>
      </c>
      <c r="DV89" t="str">
        <f t="shared" si="147"/>
        <v/>
      </c>
      <c r="DW89" t="str">
        <f t="shared" si="148"/>
        <v/>
      </c>
      <c r="DX89" s="359" t="str">
        <f t="shared" si="149"/>
        <v/>
      </c>
      <c r="DY89" t="str">
        <f t="shared" si="150"/>
        <v/>
      </c>
      <c r="DZ89" t="str">
        <f t="shared" si="151"/>
        <v/>
      </c>
      <c r="EA89" t="str">
        <f t="shared" si="152"/>
        <v/>
      </c>
      <c r="EB89" s="359" t="str">
        <f t="shared" si="153"/>
        <v/>
      </c>
      <c r="EC89" t="str">
        <f t="shared" si="154"/>
        <v/>
      </c>
      <c r="ED89" t="str">
        <f t="shared" si="155"/>
        <v/>
      </c>
      <c r="EE89" t="str">
        <f t="shared" si="156"/>
        <v/>
      </c>
      <c r="EF89" t="str">
        <f t="shared" si="157"/>
        <v/>
      </c>
      <c r="EG89" s="359" t="str">
        <f t="shared" si="158"/>
        <v/>
      </c>
      <c r="EH89" t="str">
        <f t="shared" si="159"/>
        <v>Caladenia ferruginea x pectinata</v>
      </c>
      <c r="EJ89" t="str">
        <f t="shared" si="101"/>
        <v>Caladenia filifera</v>
      </c>
      <c r="EK89" s="100">
        <f t="shared" si="160"/>
        <v>0</v>
      </c>
      <c r="EL89" s="3">
        <f t="shared" si="160"/>
        <v>0</v>
      </c>
      <c r="EM89" s="3">
        <f t="shared" si="160"/>
        <v>0</v>
      </c>
      <c r="EN89" s="3">
        <f t="shared" si="160"/>
        <v>0</v>
      </c>
      <c r="EO89" s="3">
        <f t="shared" si="160"/>
        <v>0</v>
      </c>
      <c r="EP89" s="3">
        <f t="shared" si="160"/>
        <v>0</v>
      </c>
      <c r="EQ89" s="3">
        <f t="shared" si="160"/>
        <v>0</v>
      </c>
      <c r="ER89" s="3">
        <f t="shared" si="160"/>
        <v>1</v>
      </c>
      <c r="ES89" s="3">
        <f t="shared" si="160"/>
        <v>1</v>
      </c>
      <c r="ET89" s="3">
        <f t="shared" si="160"/>
        <v>1</v>
      </c>
      <c r="EU89" s="3">
        <f t="shared" si="160"/>
        <v>0</v>
      </c>
      <c r="EV89" s="24">
        <f t="shared" si="160"/>
        <v>0</v>
      </c>
      <c r="EW89" s="245">
        <f t="shared" si="105"/>
        <v>3</v>
      </c>
      <c r="EX89" s="262" t="str">
        <f t="shared" si="102"/>
        <v/>
      </c>
    </row>
    <row r="90" spans="1:154" ht="16.149999999999999" customHeight="1" x14ac:dyDescent="0.25">
      <c r="A90" s="360">
        <v>45</v>
      </c>
      <c r="B90" t="str">
        <f t="shared" ref="B90:B121" si="161">IFERROR(VLOOKUP(A90,$A$3:$B$55,2,FALSE), "Free#")</f>
        <v>Dendrobium</v>
      </c>
      <c r="D90" s="363"/>
      <c r="E90" s="363"/>
      <c r="F90" s="363"/>
      <c r="G90" s="363"/>
      <c r="H90" s="363"/>
      <c r="I90" s="363"/>
      <c r="J90" s="68">
        <f t="shared" si="88"/>
        <v>1130</v>
      </c>
      <c r="K90" s="371" t="str">
        <f t="shared" si="89"/>
        <v>Caladenia filifera x hiemalis</v>
      </c>
      <c r="L90" s="372">
        <v>1130</v>
      </c>
      <c r="M90" s="371" t="s">
        <v>1526</v>
      </c>
      <c r="N90" s="76" t="s">
        <v>1060</v>
      </c>
      <c r="O90" s="363" t="str">
        <f t="shared" si="90"/>
        <v>S</v>
      </c>
      <c r="P90" s="144" t="s">
        <v>1635</v>
      </c>
      <c r="Q90" s="364" t="s">
        <v>1055</v>
      </c>
      <c r="R90" s="365" t="s">
        <v>685</v>
      </c>
      <c r="S90" s="365" t="s">
        <v>685</v>
      </c>
      <c r="T90" s="603" t="s">
        <v>7894</v>
      </c>
      <c r="U90" s="603" t="s">
        <v>7894</v>
      </c>
      <c r="V90" s="603" t="s">
        <v>7894</v>
      </c>
      <c r="W90" s="603" t="s">
        <v>7894</v>
      </c>
      <c r="X90" s="603" t="s">
        <v>7894</v>
      </c>
      <c r="Y90" s="603" t="s">
        <v>7894</v>
      </c>
      <c r="Z90" s="603" t="s">
        <v>7894</v>
      </c>
      <c r="AA90" s="603" t="s">
        <v>7894</v>
      </c>
      <c r="AB90" s="603" t="s">
        <v>7894</v>
      </c>
      <c r="AC90" s="603" t="s">
        <v>7894</v>
      </c>
      <c r="AD90" s="603" t="s">
        <v>7894</v>
      </c>
      <c r="AE90" s="603" t="s">
        <v>7894</v>
      </c>
      <c r="AF90" s="605" t="s">
        <v>48</v>
      </c>
      <c r="AG90" s="605" t="s">
        <v>48</v>
      </c>
      <c r="AH90" s="366" t="s">
        <v>685</v>
      </c>
      <c r="AI90" s="363">
        <f t="shared" si="91"/>
        <v>6</v>
      </c>
      <c r="AJ90" s="363">
        <v>0</v>
      </c>
      <c r="AK90" s="413" t="str">
        <f t="shared" si="92"/>
        <v>None</v>
      </c>
      <c r="AL90" s="413" t="str">
        <f t="shared" si="93"/>
        <v>None</v>
      </c>
      <c r="AM90" s="486" t="s">
        <v>7612</v>
      </c>
      <c r="AS90" s="69">
        <f t="shared" si="94"/>
        <v>0</v>
      </c>
      <c r="AT90" s="69">
        <f t="shared" si="95"/>
        <v>0</v>
      </c>
      <c r="AU90" s="69">
        <f t="shared" si="96"/>
        <v>0</v>
      </c>
      <c r="AV90" s="69">
        <f t="shared" si="97"/>
        <v>0</v>
      </c>
      <c r="AW90" s="81"/>
      <c r="AX90" s="70" t="s">
        <v>48</v>
      </c>
      <c r="AY90" s="364" t="e">
        <v>#N/A</v>
      </c>
      <c r="AZ90" s="264" t="s">
        <v>48</v>
      </c>
      <c r="BA90" s="238"/>
      <c r="BB90" s="237" t="str">
        <f t="shared" si="98"/>
        <v/>
      </c>
      <c r="BC90" s="270">
        <f t="shared" si="87"/>
        <v>1130</v>
      </c>
      <c r="BD90" t="str">
        <f t="shared" si="99"/>
        <v>Caladenia filifera x hiemalis</v>
      </c>
      <c r="BE90" s="367" t="e">
        <f>COUNTIFS(#REF!,L90)</f>
        <v>#REF!</v>
      </c>
      <c r="BF90" s="374" t="str">
        <f t="shared" si="100"/>
        <v>n</v>
      </c>
      <c r="BG90" s="82"/>
      <c r="BH90" s="375"/>
      <c r="BI90" s="374"/>
      <c r="BJ90" s="403"/>
      <c r="CE90" t="str">
        <f t="shared" si="103"/>
        <v>Blood Spider Orchid (Caladenia filifera)</v>
      </c>
      <c r="CF90" s="388" t="str">
        <f t="shared" si="104"/>
        <v>Caladenia filifera</v>
      </c>
      <c r="CG90" t="str">
        <f t="shared" si="106"/>
        <v/>
      </c>
      <c r="CH90" t="str">
        <f t="shared" si="107"/>
        <v/>
      </c>
      <c r="CI90" t="str">
        <f t="shared" si="108"/>
        <v/>
      </c>
      <c r="CJ90" t="str">
        <f t="shared" si="109"/>
        <v/>
      </c>
      <c r="CK90" s="359" t="str">
        <f t="shared" si="110"/>
        <v/>
      </c>
      <c r="CL90" t="str">
        <f t="shared" si="111"/>
        <v/>
      </c>
      <c r="CM90" t="str">
        <f t="shared" si="112"/>
        <v/>
      </c>
      <c r="CN90" t="str">
        <f t="shared" si="113"/>
        <v/>
      </c>
      <c r="CO90" s="359" t="str">
        <f t="shared" si="114"/>
        <v/>
      </c>
      <c r="CP90" t="str">
        <f t="shared" si="115"/>
        <v/>
      </c>
      <c r="CQ90" t="str">
        <f t="shared" si="116"/>
        <v/>
      </c>
      <c r="CR90" t="str">
        <f t="shared" si="117"/>
        <v/>
      </c>
      <c r="CS90" s="359" t="str">
        <f t="shared" si="118"/>
        <v/>
      </c>
      <c r="CT90" t="str">
        <f t="shared" si="119"/>
        <v/>
      </c>
      <c r="CU90" t="str">
        <f t="shared" si="120"/>
        <v/>
      </c>
      <c r="CV90" t="str">
        <f t="shared" si="121"/>
        <v/>
      </c>
      <c r="CW90" t="str">
        <f t="shared" si="122"/>
        <v/>
      </c>
      <c r="CX90" s="359" t="str">
        <f t="shared" si="123"/>
        <v/>
      </c>
      <c r="CY90" t="str">
        <f t="shared" si="124"/>
        <v/>
      </c>
      <c r="CZ90" t="str">
        <f t="shared" si="125"/>
        <v/>
      </c>
      <c r="DA90" t="str">
        <f t="shared" si="126"/>
        <v/>
      </c>
      <c r="DB90" s="359" t="str">
        <f t="shared" si="127"/>
        <v/>
      </c>
      <c r="DC90" t="str">
        <f t="shared" si="128"/>
        <v/>
      </c>
      <c r="DD90" t="str">
        <f t="shared" si="129"/>
        <v/>
      </c>
      <c r="DE90" t="str">
        <f t="shared" si="130"/>
        <v/>
      </c>
      <c r="DF90" s="359" t="str">
        <f t="shared" si="131"/>
        <v/>
      </c>
      <c r="DG90" t="str">
        <f t="shared" si="132"/>
        <v/>
      </c>
      <c r="DH90" t="str">
        <f t="shared" si="133"/>
        <v/>
      </c>
      <c r="DI90" t="str">
        <f t="shared" si="134"/>
        <v/>
      </c>
      <c r="DJ90" t="str">
        <f t="shared" si="135"/>
        <v/>
      </c>
      <c r="DK90" s="359" t="str">
        <f t="shared" si="136"/>
        <v/>
      </c>
      <c r="DL90" t="str">
        <f t="shared" si="137"/>
        <v>X</v>
      </c>
      <c r="DM90" t="str">
        <f t="shared" si="138"/>
        <v>X</v>
      </c>
      <c r="DN90" t="str">
        <f t="shared" si="139"/>
        <v>X</v>
      </c>
      <c r="DO90" s="359" t="str">
        <f t="shared" si="140"/>
        <v>X</v>
      </c>
      <c r="DP90" t="str">
        <f t="shared" si="141"/>
        <v>X</v>
      </c>
      <c r="DQ90" t="str">
        <f t="shared" si="142"/>
        <v>X</v>
      </c>
      <c r="DR90" t="str">
        <f t="shared" si="143"/>
        <v>X</v>
      </c>
      <c r="DS90" s="359" t="str">
        <f t="shared" si="144"/>
        <v>X</v>
      </c>
      <c r="DT90" t="str">
        <f t="shared" si="145"/>
        <v>X</v>
      </c>
      <c r="DU90" t="str">
        <f t="shared" si="146"/>
        <v/>
      </c>
      <c r="DV90" t="str">
        <f t="shared" si="147"/>
        <v/>
      </c>
      <c r="DW90" t="str">
        <f t="shared" si="148"/>
        <v/>
      </c>
      <c r="DX90" s="359" t="str">
        <f t="shared" si="149"/>
        <v/>
      </c>
      <c r="DY90" t="str">
        <f t="shared" si="150"/>
        <v/>
      </c>
      <c r="DZ90" t="str">
        <f t="shared" si="151"/>
        <v/>
      </c>
      <c r="EA90" t="str">
        <f t="shared" si="152"/>
        <v/>
      </c>
      <c r="EB90" s="359" t="str">
        <f t="shared" si="153"/>
        <v/>
      </c>
      <c r="EC90" t="str">
        <f t="shared" si="154"/>
        <v/>
      </c>
      <c r="ED90" t="str">
        <f t="shared" si="155"/>
        <v/>
      </c>
      <c r="EE90" t="str">
        <f t="shared" si="156"/>
        <v/>
      </c>
      <c r="EF90" t="str">
        <f t="shared" si="157"/>
        <v/>
      </c>
      <c r="EG90" s="359" t="str">
        <f t="shared" si="158"/>
        <v/>
      </c>
      <c r="EH90" t="str">
        <f t="shared" si="159"/>
        <v>Caladenia filifera</v>
      </c>
      <c r="EJ90" t="str">
        <f t="shared" si="101"/>
        <v>Caladenia filifera x hiemalis</v>
      </c>
      <c r="EK90" s="100">
        <f t="shared" si="160"/>
        <v>0</v>
      </c>
      <c r="EL90" s="3">
        <f t="shared" si="160"/>
        <v>0</v>
      </c>
      <c r="EM90" s="3">
        <f t="shared" si="160"/>
        <v>0</v>
      </c>
      <c r="EN90" s="3">
        <f t="shared" si="160"/>
        <v>0</v>
      </c>
      <c r="EO90" s="3">
        <f t="shared" si="160"/>
        <v>0</v>
      </c>
      <c r="EP90" s="3">
        <f t="shared" si="160"/>
        <v>0</v>
      </c>
      <c r="EQ90" s="3">
        <f t="shared" si="160"/>
        <v>0</v>
      </c>
      <c r="ER90" s="3">
        <f t="shared" si="160"/>
        <v>0</v>
      </c>
      <c r="ES90" s="3">
        <f t="shared" si="160"/>
        <v>0</v>
      </c>
      <c r="ET90" s="3">
        <f t="shared" si="160"/>
        <v>0</v>
      </c>
      <c r="EU90" s="3">
        <f t="shared" si="160"/>
        <v>0</v>
      </c>
      <c r="EV90" s="24">
        <f t="shared" si="160"/>
        <v>0</v>
      </c>
      <c r="EW90" s="581">
        <f t="shared" si="105"/>
        <v>0</v>
      </c>
      <c r="EX90" s="262" t="str">
        <f t="shared" si="102"/>
        <v/>
      </c>
    </row>
    <row r="91" spans="1:154" ht="16.149999999999999" customHeight="1" x14ac:dyDescent="0.25">
      <c r="A91" s="360">
        <v>46</v>
      </c>
      <c r="B91" t="str">
        <f t="shared" si="161"/>
        <v>Didymoplexis</v>
      </c>
      <c r="D91" s="363"/>
      <c r="E91" s="363"/>
      <c r="F91" s="363"/>
      <c r="G91" s="363"/>
      <c r="H91" s="363"/>
      <c r="I91" s="363"/>
      <c r="J91" s="68">
        <f t="shared" si="88"/>
        <v>425</v>
      </c>
      <c r="K91" s="371" t="str">
        <f t="shared" si="89"/>
        <v>Caladenia flava</v>
      </c>
      <c r="L91" s="372">
        <v>425</v>
      </c>
      <c r="M91" s="371" t="s">
        <v>1526</v>
      </c>
      <c r="N91" s="76" t="s">
        <v>1332</v>
      </c>
      <c r="O91" s="363" t="str">
        <f t="shared" si="90"/>
        <v>S</v>
      </c>
      <c r="P91" s="144" t="s">
        <v>1606</v>
      </c>
      <c r="Q91" s="364" t="s">
        <v>1883</v>
      </c>
      <c r="R91" s="365">
        <v>42917</v>
      </c>
      <c r="S91" s="365">
        <v>43070</v>
      </c>
      <c r="T91" s="603" t="s">
        <v>7894</v>
      </c>
      <c r="U91" s="603" t="s">
        <v>7894</v>
      </c>
      <c r="V91" s="603" t="s">
        <v>7894</v>
      </c>
      <c r="W91" s="603" t="s">
        <v>7894</v>
      </c>
      <c r="X91" s="603" t="s">
        <v>7894</v>
      </c>
      <c r="Y91" s="603" t="s">
        <v>7894</v>
      </c>
      <c r="Z91" s="603" t="s">
        <v>7894</v>
      </c>
      <c r="AA91" s="603" t="s">
        <v>7894</v>
      </c>
      <c r="AB91" s="603" t="s">
        <v>7894</v>
      </c>
      <c r="AC91" s="603" t="s">
        <v>7894</v>
      </c>
      <c r="AD91" s="603" t="s">
        <v>7894</v>
      </c>
      <c r="AE91" s="603" t="s">
        <v>7894</v>
      </c>
      <c r="AF91" s="605" t="s">
        <v>48</v>
      </c>
      <c r="AG91" s="605" t="s">
        <v>48</v>
      </c>
      <c r="AH91" s="366" t="s">
        <v>685</v>
      </c>
      <c r="AI91" s="363">
        <f t="shared" si="91"/>
        <v>6</v>
      </c>
      <c r="AJ91" s="363">
        <v>0</v>
      </c>
      <c r="AK91" s="413" t="str">
        <f t="shared" si="92"/>
        <v>None</v>
      </c>
      <c r="AL91" s="413" t="str">
        <f t="shared" si="93"/>
        <v>None</v>
      </c>
      <c r="AM91" s="486" t="s">
        <v>7611</v>
      </c>
      <c r="AS91" s="69">
        <f t="shared" si="94"/>
        <v>27</v>
      </c>
      <c r="AT91" s="69">
        <f t="shared" si="95"/>
        <v>48</v>
      </c>
      <c r="AU91" s="69">
        <f t="shared" si="96"/>
        <v>7</v>
      </c>
      <c r="AV91" s="69">
        <f t="shared" si="97"/>
        <v>12</v>
      </c>
      <c r="AW91" s="81"/>
      <c r="AX91" s="70" t="s">
        <v>1884</v>
      </c>
      <c r="AY91" s="364">
        <v>1592</v>
      </c>
      <c r="AZ91" s="264" t="s">
        <v>48</v>
      </c>
      <c r="BA91" s="238"/>
      <c r="BB91" s="237" t="str">
        <f t="shared" si="98"/>
        <v/>
      </c>
      <c r="BC91" s="270">
        <f t="shared" si="87"/>
        <v>425</v>
      </c>
      <c r="BD91" t="str">
        <f t="shared" si="99"/>
        <v>Caladenia flava</v>
      </c>
      <c r="BE91" s="367" t="e">
        <f>COUNTIFS(#REF!,L91)</f>
        <v>#REF!</v>
      </c>
      <c r="BF91" s="374" t="str">
        <f t="shared" si="100"/>
        <v>n</v>
      </c>
      <c r="BG91" s="82"/>
      <c r="BH91" s="375"/>
      <c r="BI91" s="374"/>
      <c r="BJ91" s="403"/>
      <c r="CE91" t="str">
        <f t="shared" si="103"/>
        <v>_Unnamed Hybrid (Caladenia filifera x hiemalis)</v>
      </c>
      <c r="CF91" s="388" t="str">
        <f t="shared" si="104"/>
        <v>Caladenia filifera x hiemalis</v>
      </c>
      <c r="CG91" t="str">
        <f t="shared" si="106"/>
        <v/>
      </c>
      <c r="CH91" t="str">
        <f t="shared" si="107"/>
        <v/>
      </c>
      <c r="CI91" t="str">
        <f t="shared" si="108"/>
        <v/>
      </c>
      <c r="CJ91" t="str">
        <f t="shared" si="109"/>
        <v/>
      </c>
      <c r="CK91" s="359" t="str">
        <f t="shared" si="110"/>
        <v/>
      </c>
      <c r="CL91" t="str">
        <f t="shared" si="111"/>
        <v/>
      </c>
      <c r="CM91" t="str">
        <f t="shared" si="112"/>
        <v/>
      </c>
      <c r="CN91" t="str">
        <f t="shared" si="113"/>
        <v/>
      </c>
      <c r="CO91" s="359" t="str">
        <f t="shared" si="114"/>
        <v/>
      </c>
      <c r="CP91" t="str">
        <f t="shared" si="115"/>
        <v/>
      </c>
      <c r="CQ91" t="str">
        <f t="shared" si="116"/>
        <v/>
      </c>
      <c r="CR91" t="str">
        <f t="shared" si="117"/>
        <v/>
      </c>
      <c r="CS91" s="359" t="str">
        <f t="shared" si="118"/>
        <v/>
      </c>
      <c r="CT91" t="str">
        <f t="shared" si="119"/>
        <v/>
      </c>
      <c r="CU91" t="str">
        <f t="shared" si="120"/>
        <v/>
      </c>
      <c r="CV91" t="str">
        <f t="shared" si="121"/>
        <v/>
      </c>
      <c r="CW91" t="str">
        <f t="shared" si="122"/>
        <v/>
      </c>
      <c r="CX91" s="359" t="str">
        <f t="shared" si="123"/>
        <v/>
      </c>
      <c r="CY91" t="str">
        <f t="shared" si="124"/>
        <v/>
      </c>
      <c r="CZ91" t="str">
        <f t="shared" si="125"/>
        <v/>
      </c>
      <c r="DA91" t="str">
        <f t="shared" si="126"/>
        <v/>
      </c>
      <c r="DB91" s="359" t="str">
        <f t="shared" si="127"/>
        <v/>
      </c>
      <c r="DC91" t="str">
        <f t="shared" si="128"/>
        <v/>
      </c>
      <c r="DD91" t="str">
        <f t="shared" si="129"/>
        <v/>
      </c>
      <c r="DE91" t="str">
        <f t="shared" si="130"/>
        <v/>
      </c>
      <c r="DF91" s="359" t="str">
        <f t="shared" si="131"/>
        <v/>
      </c>
      <c r="DG91" t="str">
        <f t="shared" si="132"/>
        <v/>
      </c>
      <c r="DH91" t="str">
        <f t="shared" si="133"/>
        <v/>
      </c>
      <c r="DI91" t="str">
        <f t="shared" si="134"/>
        <v/>
      </c>
      <c r="DJ91" t="str">
        <f t="shared" si="135"/>
        <v/>
      </c>
      <c r="DK91" s="359" t="str">
        <f t="shared" si="136"/>
        <v/>
      </c>
      <c r="DL91" t="str">
        <f t="shared" si="137"/>
        <v/>
      </c>
      <c r="DM91" t="str">
        <f t="shared" si="138"/>
        <v/>
      </c>
      <c r="DN91" t="str">
        <f t="shared" si="139"/>
        <v/>
      </c>
      <c r="DO91" s="359" t="str">
        <f t="shared" si="140"/>
        <v/>
      </c>
      <c r="DP91" t="str">
        <f t="shared" si="141"/>
        <v/>
      </c>
      <c r="DQ91" t="str">
        <f t="shared" si="142"/>
        <v/>
      </c>
      <c r="DR91" t="str">
        <f t="shared" si="143"/>
        <v/>
      </c>
      <c r="DS91" s="359" t="str">
        <f t="shared" si="144"/>
        <v/>
      </c>
      <c r="DT91" t="str">
        <f t="shared" si="145"/>
        <v/>
      </c>
      <c r="DU91" t="str">
        <f t="shared" si="146"/>
        <v/>
      </c>
      <c r="DV91" t="str">
        <f t="shared" si="147"/>
        <v/>
      </c>
      <c r="DW91" t="str">
        <f t="shared" si="148"/>
        <v/>
      </c>
      <c r="DX91" s="359" t="str">
        <f t="shared" si="149"/>
        <v/>
      </c>
      <c r="DY91" t="str">
        <f t="shared" si="150"/>
        <v/>
      </c>
      <c r="DZ91" t="str">
        <f t="shared" si="151"/>
        <v/>
      </c>
      <c r="EA91" t="str">
        <f t="shared" si="152"/>
        <v/>
      </c>
      <c r="EB91" s="359" t="str">
        <f t="shared" si="153"/>
        <v/>
      </c>
      <c r="EC91" t="str">
        <f t="shared" si="154"/>
        <v/>
      </c>
      <c r="ED91" t="str">
        <f t="shared" si="155"/>
        <v/>
      </c>
      <c r="EE91" t="str">
        <f t="shared" si="156"/>
        <v/>
      </c>
      <c r="EF91" t="str">
        <f t="shared" si="157"/>
        <v/>
      </c>
      <c r="EG91" s="359" t="str">
        <f t="shared" si="158"/>
        <v/>
      </c>
      <c r="EH91" t="str">
        <f t="shared" si="159"/>
        <v>Caladenia filifera x hiemalis</v>
      </c>
      <c r="EJ91" t="str">
        <f t="shared" si="101"/>
        <v>Caladenia flava</v>
      </c>
      <c r="EK91" s="100">
        <f t="shared" si="160"/>
        <v>0</v>
      </c>
      <c r="EL91" s="3">
        <f t="shared" si="160"/>
        <v>0</v>
      </c>
      <c r="EM91" s="3">
        <f t="shared" si="160"/>
        <v>0</v>
      </c>
      <c r="EN91" s="3">
        <f t="shared" si="160"/>
        <v>0</v>
      </c>
      <c r="EO91" s="3">
        <f t="shared" si="160"/>
        <v>0</v>
      </c>
      <c r="EP91" s="3">
        <f t="shared" si="160"/>
        <v>0</v>
      </c>
      <c r="EQ91" s="3">
        <f t="shared" si="160"/>
        <v>1</v>
      </c>
      <c r="ER91" s="3">
        <f t="shared" si="160"/>
        <v>1</v>
      </c>
      <c r="ES91" s="3">
        <f t="shared" si="160"/>
        <v>1</v>
      </c>
      <c r="ET91" s="3">
        <f t="shared" si="160"/>
        <v>1</v>
      </c>
      <c r="EU91" s="3">
        <f t="shared" si="160"/>
        <v>1</v>
      </c>
      <c r="EV91" s="24">
        <f t="shared" si="160"/>
        <v>1</v>
      </c>
      <c r="EW91" s="245">
        <f t="shared" si="105"/>
        <v>6</v>
      </c>
      <c r="EX91" s="262" t="str">
        <f t="shared" si="102"/>
        <v/>
      </c>
    </row>
    <row r="92" spans="1:154" ht="16.149999999999999" customHeight="1" x14ac:dyDescent="0.25">
      <c r="A92" s="360">
        <v>47</v>
      </c>
      <c r="B92" t="str">
        <f t="shared" si="161"/>
        <v>Geodorum</v>
      </c>
      <c r="D92" s="363"/>
      <c r="E92" s="363"/>
      <c r="F92" s="363"/>
      <c r="G92" s="363"/>
      <c r="H92" s="363"/>
      <c r="I92" s="363"/>
      <c r="J92" s="68">
        <f t="shared" si="88"/>
        <v>526</v>
      </c>
      <c r="K92" s="371" t="str">
        <f t="shared" si="89"/>
        <v>Caladenia flava subsp. flava</v>
      </c>
      <c r="L92" s="372">
        <v>526</v>
      </c>
      <c r="M92" s="371" t="s">
        <v>1526</v>
      </c>
      <c r="N92" s="76" t="s">
        <v>85</v>
      </c>
      <c r="O92" s="363" t="str">
        <f t="shared" si="90"/>
        <v>S</v>
      </c>
      <c r="P92" s="70" t="s">
        <v>1885</v>
      </c>
      <c r="Q92" s="364" t="s">
        <v>1883</v>
      </c>
      <c r="R92" s="365">
        <v>42917</v>
      </c>
      <c r="S92" s="365">
        <v>43070</v>
      </c>
      <c r="T92" s="603" t="s">
        <v>7894</v>
      </c>
      <c r="U92" s="603" t="s">
        <v>7894</v>
      </c>
      <c r="V92" s="603" t="s">
        <v>7894</v>
      </c>
      <c r="W92" s="603" t="s">
        <v>7894</v>
      </c>
      <c r="X92" s="603" t="s">
        <v>7894</v>
      </c>
      <c r="Y92" s="603" t="s">
        <v>7894</v>
      </c>
      <c r="Z92" s="603" t="s">
        <v>4826</v>
      </c>
      <c r="AA92" s="603" t="s">
        <v>4827</v>
      </c>
      <c r="AB92" s="603" t="s">
        <v>4828</v>
      </c>
      <c r="AC92" s="603" t="s">
        <v>4829</v>
      </c>
      <c r="AD92" s="603" t="s">
        <v>4830</v>
      </c>
      <c r="AE92" s="603" t="s">
        <v>4831</v>
      </c>
      <c r="AF92" s="605" t="s">
        <v>7913</v>
      </c>
      <c r="AG92" s="605" t="s">
        <v>7955</v>
      </c>
      <c r="AH92" s="366" t="s">
        <v>685</v>
      </c>
      <c r="AI92" s="363">
        <f t="shared" si="91"/>
        <v>6</v>
      </c>
      <c r="AJ92" s="363">
        <v>8</v>
      </c>
      <c r="AK92" s="413" t="str">
        <f t="shared" si="92"/>
        <v>Fairy Orchids</v>
      </c>
      <c r="AL92" s="413" t="str">
        <f t="shared" si="93"/>
        <v>Caladenia latifolia</v>
      </c>
      <c r="AM92" s="486" t="s">
        <v>45</v>
      </c>
      <c r="AS92" s="69">
        <f t="shared" si="94"/>
        <v>27</v>
      </c>
      <c r="AT92" s="69">
        <f t="shared" si="95"/>
        <v>48</v>
      </c>
      <c r="AU92" s="69">
        <f t="shared" si="96"/>
        <v>7</v>
      </c>
      <c r="AV92" s="69">
        <f t="shared" si="97"/>
        <v>12</v>
      </c>
      <c r="AW92" s="81"/>
      <c r="AX92" s="70" t="s">
        <v>1884</v>
      </c>
      <c r="AY92" s="364">
        <v>15348</v>
      </c>
      <c r="AZ92" s="264" t="s">
        <v>48</v>
      </c>
      <c r="BA92" s="238"/>
      <c r="BB92" s="237">
        <f t="shared" si="98"/>
        <v>17</v>
      </c>
      <c r="BC92" s="270">
        <f t="shared" si="87"/>
        <v>526</v>
      </c>
      <c r="BD92" t="str">
        <f t="shared" si="99"/>
        <v>Caladenia flava subsp. flava</v>
      </c>
      <c r="BE92" s="367" t="e">
        <f>COUNTIFS(#REF!,L92)</f>
        <v>#REF!</v>
      </c>
      <c r="BF92" s="374" t="str">
        <f t="shared" si="100"/>
        <v>y</v>
      </c>
      <c r="BG92" s="82"/>
      <c r="BH92" s="375"/>
      <c r="BI92" s="374"/>
      <c r="BJ92" s="403"/>
      <c r="CE92" t="str">
        <f t="shared" si="103"/>
        <v>_See subspecies (Caladenia flava)</v>
      </c>
      <c r="CF92" s="388" t="str">
        <f t="shared" si="104"/>
        <v>Caladenia flava</v>
      </c>
      <c r="CG92" t="str">
        <f t="shared" si="106"/>
        <v/>
      </c>
      <c r="CH92" t="str">
        <f t="shared" si="107"/>
        <v/>
      </c>
      <c r="CI92" t="str">
        <f t="shared" si="108"/>
        <v/>
      </c>
      <c r="CJ92" t="str">
        <f t="shared" si="109"/>
        <v/>
      </c>
      <c r="CK92" s="359" t="str">
        <f t="shared" si="110"/>
        <v/>
      </c>
      <c r="CL92" t="str">
        <f t="shared" si="111"/>
        <v/>
      </c>
      <c r="CM92" t="str">
        <f t="shared" si="112"/>
        <v/>
      </c>
      <c r="CN92" t="str">
        <f t="shared" si="113"/>
        <v/>
      </c>
      <c r="CO92" s="359" t="str">
        <f t="shared" si="114"/>
        <v/>
      </c>
      <c r="CP92" t="str">
        <f t="shared" si="115"/>
        <v/>
      </c>
      <c r="CQ92" t="str">
        <f t="shared" si="116"/>
        <v/>
      </c>
      <c r="CR92" t="str">
        <f t="shared" si="117"/>
        <v/>
      </c>
      <c r="CS92" s="359" t="str">
        <f t="shared" si="118"/>
        <v/>
      </c>
      <c r="CT92" t="str">
        <f t="shared" si="119"/>
        <v/>
      </c>
      <c r="CU92" t="str">
        <f t="shared" si="120"/>
        <v/>
      </c>
      <c r="CV92" t="str">
        <f t="shared" si="121"/>
        <v/>
      </c>
      <c r="CW92" t="str">
        <f t="shared" si="122"/>
        <v/>
      </c>
      <c r="CX92" s="359" t="str">
        <f t="shared" si="123"/>
        <v/>
      </c>
      <c r="CY92" t="str">
        <f t="shared" si="124"/>
        <v/>
      </c>
      <c r="CZ92" t="str">
        <f t="shared" si="125"/>
        <v/>
      </c>
      <c r="DA92" t="str">
        <f t="shared" si="126"/>
        <v/>
      </c>
      <c r="DB92" s="359" t="str">
        <f t="shared" si="127"/>
        <v/>
      </c>
      <c r="DC92" t="str">
        <f t="shared" si="128"/>
        <v/>
      </c>
      <c r="DD92" t="str">
        <f t="shared" si="129"/>
        <v/>
      </c>
      <c r="DE92" t="str">
        <f t="shared" si="130"/>
        <v/>
      </c>
      <c r="DF92" s="359" t="str">
        <f t="shared" si="131"/>
        <v/>
      </c>
      <c r="DG92" t="str">
        <f t="shared" si="132"/>
        <v>X</v>
      </c>
      <c r="DH92" t="str">
        <f t="shared" si="133"/>
        <v>X</v>
      </c>
      <c r="DI92" t="str">
        <f t="shared" si="134"/>
        <v>X</v>
      </c>
      <c r="DJ92" t="str">
        <f t="shared" si="135"/>
        <v>X</v>
      </c>
      <c r="DK92" s="359" t="str">
        <f t="shared" si="136"/>
        <v>X</v>
      </c>
      <c r="DL92" t="str">
        <f t="shared" si="137"/>
        <v>X</v>
      </c>
      <c r="DM92" t="str">
        <f t="shared" si="138"/>
        <v>X</v>
      </c>
      <c r="DN92" t="str">
        <f t="shared" si="139"/>
        <v>X</v>
      </c>
      <c r="DO92" s="359" t="str">
        <f t="shared" si="140"/>
        <v>X</v>
      </c>
      <c r="DP92" t="str">
        <f t="shared" si="141"/>
        <v>X</v>
      </c>
      <c r="DQ92" t="str">
        <f t="shared" si="142"/>
        <v>X</v>
      </c>
      <c r="DR92" t="str">
        <f t="shared" si="143"/>
        <v>X</v>
      </c>
      <c r="DS92" s="359" t="str">
        <f t="shared" si="144"/>
        <v>X</v>
      </c>
      <c r="DT92" t="str">
        <f t="shared" si="145"/>
        <v>X</v>
      </c>
      <c r="DU92" t="str">
        <f t="shared" si="146"/>
        <v>X</v>
      </c>
      <c r="DV92" t="str">
        <f t="shared" si="147"/>
        <v>X</v>
      </c>
      <c r="DW92" t="str">
        <f t="shared" si="148"/>
        <v>X</v>
      </c>
      <c r="DX92" s="359" t="str">
        <f t="shared" si="149"/>
        <v>X</v>
      </c>
      <c r="DY92" t="str">
        <f t="shared" si="150"/>
        <v>X</v>
      </c>
      <c r="DZ92" t="str">
        <f t="shared" si="151"/>
        <v>X</v>
      </c>
      <c r="EA92" t="str">
        <f t="shared" si="152"/>
        <v>X</v>
      </c>
      <c r="EB92" s="359" t="str">
        <f t="shared" si="153"/>
        <v>X</v>
      </c>
      <c r="EC92" t="str">
        <f t="shared" si="154"/>
        <v/>
      </c>
      <c r="ED92" t="str">
        <f t="shared" si="155"/>
        <v/>
      </c>
      <c r="EE92" t="str">
        <f t="shared" si="156"/>
        <v/>
      </c>
      <c r="EF92" t="str">
        <f t="shared" si="157"/>
        <v/>
      </c>
      <c r="EG92" s="359" t="str">
        <f t="shared" si="158"/>
        <v/>
      </c>
      <c r="EH92" t="str">
        <f t="shared" si="159"/>
        <v>Caladenia flava</v>
      </c>
      <c r="EJ92" t="str">
        <f t="shared" si="101"/>
        <v>Caladenia flava subsp. flava</v>
      </c>
      <c r="EK92" s="100">
        <f t="shared" si="160"/>
        <v>0</v>
      </c>
      <c r="EL92" s="3">
        <f t="shared" si="160"/>
        <v>0</v>
      </c>
      <c r="EM92" s="3">
        <f t="shared" si="160"/>
        <v>0</v>
      </c>
      <c r="EN92" s="3">
        <f t="shared" si="160"/>
        <v>0</v>
      </c>
      <c r="EO92" s="3">
        <f t="shared" si="160"/>
        <v>0</v>
      </c>
      <c r="EP92" s="3">
        <f t="shared" si="160"/>
        <v>0</v>
      </c>
      <c r="EQ92" s="3">
        <f t="shared" si="160"/>
        <v>1</v>
      </c>
      <c r="ER92" s="3">
        <f t="shared" si="160"/>
        <v>1</v>
      </c>
      <c r="ES92" s="3">
        <f t="shared" si="160"/>
        <v>1</v>
      </c>
      <c r="ET92" s="3">
        <f t="shared" si="160"/>
        <v>1</v>
      </c>
      <c r="EU92" s="3">
        <f t="shared" si="160"/>
        <v>1</v>
      </c>
      <c r="EV92" s="24">
        <f t="shared" si="160"/>
        <v>1</v>
      </c>
      <c r="EW92" s="245">
        <f t="shared" si="105"/>
        <v>6</v>
      </c>
      <c r="EX92" s="262" t="str">
        <f t="shared" si="102"/>
        <v/>
      </c>
    </row>
    <row r="93" spans="1:154" ht="16.149999999999999" customHeight="1" x14ac:dyDescent="0.25">
      <c r="A93" s="360">
        <v>48</v>
      </c>
      <c r="B93" t="str">
        <f t="shared" si="161"/>
        <v>Habenaria</v>
      </c>
      <c r="D93" s="363"/>
      <c r="E93" s="363"/>
      <c r="F93" s="363"/>
      <c r="G93" s="363"/>
      <c r="H93" s="363"/>
      <c r="I93" s="363"/>
      <c r="J93" s="68">
        <f t="shared" si="88"/>
        <v>1038</v>
      </c>
      <c r="K93" s="371" t="str">
        <f t="shared" si="89"/>
        <v>Caladenia flava subsp. 'late red'</v>
      </c>
      <c r="L93" s="372">
        <v>1038</v>
      </c>
      <c r="M93" s="371" t="s">
        <v>1526</v>
      </c>
      <c r="N93" s="76" t="s">
        <v>458</v>
      </c>
      <c r="O93" s="363" t="str">
        <f t="shared" si="90"/>
        <v>S</v>
      </c>
      <c r="P93" s="70" t="s">
        <v>1886</v>
      </c>
      <c r="Q93" s="364" t="s">
        <v>1887</v>
      </c>
      <c r="R93" s="365">
        <v>43008</v>
      </c>
      <c r="S93" s="365">
        <v>43039</v>
      </c>
      <c r="T93" s="603" t="s">
        <v>7894</v>
      </c>
      <c r="U93" s="603" t="s">
        <v>7894</v>
      </c>
      <c r="V93" s="603" t="s">
        <v>7894</v>
      </c>
      <c r="W93" s="603" t="s">
        <v>7894</v>
      </c>
      <c r="X93" s="603" t="s">
        <v>7894</v>
      </c>
      <c r="Y93" s="603" t="s">
        <v>7894</v>
      </c>
      <c r="Z93" s="603" t="s">
        <v>7894</v>
      </c>
      <c r="AA93" s="603" t="s">
        <v>7894</v>
      </c>
      <c r="AB93" s="603" t="s">
        <v>4828</v>
      </c>
      <c r="AC93" s="603" t="s">
        <v>4829</v>
      </c>
      <c r="AD93" s="603" t="s">
        <v>7894</v>
      </c>
      <c r="AE93" s="603" t="s">
        <v>7894</v>
      </c>
      <c r="AF93" s="605" t="s">
        <v>7896</v>
      </c>
      <c r="AG93" s="605" t="s">
        <v>7943</v>
      </c>
      <c r="AH93" s="366" t="s">
        <v>685</v>
      </c>
      <c r="AI93" s="363">
        <f t="shared" si="91"/>
        <v>6</v>
      </c>
      <c r="AJ93" s="363">
        <v>8</v>
      </c>
      <c r="AK93" s="413" t="str">
        <f t="shared" si="92"/>
        <v>Fairy Orchids</v>
      </c>
      <c r="AL93" s="413" t="str">
        <f t="shared" si="93"/>
        <v>Caladenia latifolia</v>
      </c>
      <c r="AM93" s="486" t="s">
        <v>45</v>
      </c>
      <c r="AN93" s="70" t="s">
        <v>7711</v>
      </c>
      <c r="AS93" s="69">
        <f t="shared" si="94"/>
        <v>40</v>
      </c>
      <c r="AT93" s="69">
        <f t="shared" si="95"/>
        <v>44</v>
      </c>
      <c r="AU93" s="69">
        <f t="shared" si="96"/>
        <v>9</v>
      </c>
      <c r="AV93" s="69">
        <f t="shared" si="97"/>
        <v>10</v>
      </c>
      <c r="AW93" s="81"/>
      <c r="AX93" s="70" t="s">
        <v>1888</v>
      </c>
      <c r="AY93" s="364">
        <v>34498</v>
      </c>
      <c r="AZ93" s="264" t="s">
        <v>48</v>
      </c>
      <c r="BA93" s="238"/>
      <c r="BB93" s="237">
        <f t="shared" si="98"/>
        <v>17</v>
      </c>
      <c r="BC93" s="270">
        <f t="shared" si="87"/>
        <v>1038</v>
      </c>
      <c r="BD93" t="str">
        <f t="shared" si="99"/>
        <v>Caladenia flava subsp. 'late red'</v>
      </c>
      <c r="BE93" s="367" t="e">
        <f>COUNTIFS(#REF!,L93)</f>
        <v>#REF!</v>
      </c>
      <c r="BF93" s="374" t="str">
        <f t="shared" si="100"/>
        <v>y</v>
      </c>
      <c r="BG93" s="82"/>
      <c r="BH93" s="375"/>
      <c r="BI93" s="374"/>
      <c r="BJ93" s="403"/>
      <c r="CE93" t="str">
        <f t="shared" si="103"/>
        <v>Cowslip Orchid (Caladenia flava subsp. flava)</v>
      </c>
      <c r="CF93" s="388" t="str">
        <f t="shared" si="104"/>
        <v>Caladenia flava subsp. flava</v>
      </c>
      <c r="CG93" t="str">
        <f t="shared" si="106"/>
        <v/>
      </c>
      <c r="CH93" t="str">
        <f t="shared" si="107"/>
        <v/>
      </c>
      <c r="CI93" t="str">
        <f t="shared" si="108"/>
        <v/>
      </c>
      <c r="CJ93" t="str">
        <f t="shared" si="109"/>
        <v/>
      </c>
      <c r="CK93" s="359" t="str">
        <f t="shared" si="110"/>
        <v/>
      </c>
      <c r="CL93" t="str">
        <f t="shared" si="111"/>
        <v/>
      </c>
      <c r="CM93" t="str">
        <f t="shared" si="112"/>
        <v/>
      </c>
      <c r="CN93" t="str">
        <f t="shared" si="113"/>
        <v/>
      </c>
      <c r="CO93" s="359" t="str">
        <f t="shared" si="114"/>
        <v/>
      </c>
      <c r="CP93" t="str">
        <f t="shared" si="115"/>
        <v/>
      </c>
      <c r="CQ93" t="str">
        <f t="shared" si="116"/>
        <v/>
      </c>
      <c r="CR93" t="str">
        <f t="shared" si="117"/>
        <v/>
      </c>
      <c r="CS93" s="359" t="str">
        <f t="shared" si="118"/>
        <v/>
      </c>
      <c r="CT93" t="str">
        <f t="shared" si="119"/>
        <v/>
      </c>
      <c r="CU93" t="str">
        <f t="shared" si="120"/>
        <v/>
      </c>
      <c r="CV93" t="str">
        <f t="shared" si="121"/>
        <v/>
      </c>
      <c r="CW93" t="str">
        <f t="shared" si="122"/>
        <v/>
      </c>
      <c r="CX93" s="359" t="str">
        <f t="shared" si="123"/>
        <v/>
      </c>
      <c r="CY93" t="str">
        <f t="shared" si="124"/>
        <v/>
      </c>
      <c r="CZ93" t="str">
        <f t="shared" si="125"/>
        <v/>
      </c>
      <c r="DA93" t="str">
        <f t="shared" si="126"/>
        <v/>
      </c>
      <c r="DB93" s="359" t="str">
        <f t="shared" si="127"/>
        <v/>
      </c>
      <c r="DC93" t="str">
        <f t="shared" si="128"/>
        <v/>
      </c>
      <c r="DD93" t="str">
        <f t="shared" si="129"/>
        <v/>
      </c>
      <c r="DE93" t="str">
        <f t="shared" si="130"/>
        <v/>
      </c>
      <c r="DF93" s="359" t="str">
        <f t="shared" si="131"/>
        <v/>
      </c>
      <c r="DG93" t="str">
        <f t="shared" si="132"/>
        <v>X</v>
      </c>
      <c r="DH93" t="str">
        <f t="shared" si="133"/>
        <v>X</v>
      </c>
      <c r="DI93" t="str">
        <f t="shared" si="134"/>
        <v>X</v>
      </c>
      <c r="DJ93" t="str">
        <f t="shared" si="135"/>
        <v>X</v>
      </c>
      <c r="DK93" s="359" t="str">
        <f t="shared" si="136"/>
        <v>X</v>
      </c>
      <c r="DL93" t="str">
        <f t="shared" si="137"/>
        <v>X</v>
      </c>
      <c r="DM93" t="str">
        <f t="shared" si="138"/>
        <v>X</v>
      </c>
      <c r="DN93" t="str">
        <f t="shared" si="139"/>
        <v>X</v>
      </c>
      <c r="DO93" s="359" t="str">
        <f t="shared" si="140"/>
        <v>X</v>
      </c>
      <c r="DP93" t="str">
        <f t="shared" si="141"/>
        <v>X</v>
      </c>
      <c r="DQ93" t="str">
        <f t="shared" si="142"/>
        <v>X</v>
      </c>
      <c r="DR93" t="str">
        <f t="shared" si="143"/>
        <v>X</v>
      </c>
      <c r="DS93" s="359" t="str">
        <f t="shared" si="144"/>
        <v>X</v>
      </c>
      <c r="DT93" t="str">
        <f t="shared" si="145"/>
        <v>X</v>
      </c>
      <c r="DU93" t="str">
        <f t="shared" si="146"/>
        <v>X</v>
      </c>
      <c r="DV93" t="str">
        <f t="shared" si="147"/>
        <v>X</v>
      </c>
      <c r="DW93" t="str">
        <f t="shared" si="148"/>
        <v>X</v>
      </c>
      <c r="DX93" s="359" t="str">
        <f t="shared" si="149"/>
        <v>X</v>
      </c>
      <c r="DY93" t="str">
        <f t="shared" si="150"/>
        <v>X</v>
      </c>
      <c r="DZ93" t="str">
        <f t="shared" si="151"/>
        <v>X</v>
      </c>
      <c r="EA93" t="str">
        <f t="shared" si="152"/>
        <v>X</v>
      </c>
      <c r="EB93" s="359" t="str">
        <f t="shared" si="153"/>
        <v>X</v>
      </c>
      <c r="EC93" t="str">
        <f t="shared" si="154"/>
        <v/>
      </c>
      <c r="ED93" t="str">
        <f t="shared" si="155"/>
        <v/>
      </c>
      <c r="EE93" t="str">
        <f t="shared" si="156"/>
        <v/>
      </c>
      <c r="EF93" t="str">
        <f t="shared" si="157"/>
        <v/>
      </c>
      <c r="EG93" s="359" t="str">
        <f t="shared" si="158"/>
        <v/>
      </c>
      <c r="EH93" t="str">
        <f t="shared" si="159"/>
        <v>Caladenia flava subsp. flava</v>
      </c>
      <c r="EJ93" t="str">
        <f t="shared" si="101"/>
        <v>Caladenia flava subsp. 'late red'</v>
      </c>
      <c r="EK93" s="100">
        <f t="shared" si="160"/>
        <v>0</v>
      </c>
      <c r="EL93" s="3">
        <f t="shared" si="160"/>
        <v>0</v>
      </c>
      <c r="EM93" s="3">
        <f t="shared" si="160"/>
        <v>0</v>
      </c>
      <c r="EN93" s="3">
        <f t="shared" si="160"/>
        <v>0</v>
      </c>
      <c r="EO93" s="3">
        <f t="shared" si="160"/>
        <v>0</v>
      </c>
      <c r="EP93" s="3">
        <f t="shared" si="160"/>
        <v>0</v>
      </c>
      <c r="EQ93" s="3">
        <f t="shared" si="160"/>
        <v>0</v>
      </c>
      <c r="ER93" s="3">
        <f t="shared" si="160"/>
        <v>0</v>
      </c>
      <c r="ES93" s="3">
        <f t="shared" si="160"/>
        <v>1</v>
      </c>
      <c r="ET93" s="3">
        <f t="shared" si="160"/>
        <v>1</v>
      </c>
      <c r="EU93" s="3">
        <f t="shared" si="160"/>
        <v>0</v>
      </c>
      <c r="EV93" s="24">
        <f t="shared" si="160"/>
        <v>0</v>
      </c>
      <c r="EW93" s="245">
        <f t="shared" si="105"/>
        <v>2</v>
      </c>
      <c r="EX93" s="262" t="str">
        <f t="shared" si="102"/>
        <v/>
      </c>
    </row>
    <row r="94" spans="1:154" ht="16.149999999999999" customHeight="1" x14ac:dyDescent="0.25">
      <c r="A94" s="360">
        <v>49</v>
      </c>
      <c r="B94" t="str">
        <f t="shared" si="161"/>
        <v>Liparis</v>
      </c>
      <c r="D94" s="363"/>
      <c r="E94" s="363"/>
      <c r="F94" s="363"/>
      <c r="G94" s="363"/>
      <c r="H94" s="363"/>
      <c r="I94" s="363"/>
      <c r="J94" s="68">
        <f t="shared" si="88"/>
        <v>527</v>
      </c>
      <c r="K94" s="371" t="str">
        <f t="shared" si="89"/>
        <v>Caladenia flava subsp. maculata</v>
      </c>
      <c r="L94" s="372">
        <v>527</v>
      </c>
      <c r="M94" s="371" t="s">
        <v>1526</v>
      </c>
      <c r="N94" s="76" t="s">
        <v>83</v>
      </c>
      <c r="O94" s="363" t="str">
        <f t="shared" si="90"/>
        <v>S</v>
      </c>
      <c r="P94" s="70" t="s">
        <v>1889</v>
      </c>
      <c r="Q94" s="364" t="s">
        <v>1890</v>
      </c>
      <c r="R94" s="365">
        <v>42917</v>
      </c>
      <c r="S94" s="365">
        <v>42979</v>
      </c>
      <c r="T94" s="603" t="s">
        <v>7894</v>
      </c>
      <c r="U94" s="603" t="s">
        <v>7894</v>
      </c>
      <c r="V94" s="603" t="s">
        <v>7894</v>
      </c>
      <c r="W94" s="603" t="s">
        <v>7894</v>
      </c>
      <c r="X94" s="603" t="s">
        <v>7894</v>
      </c>
      <c r="Y94" s="603" t="s">
        <v>7894</v>
      </c>
      <c r="Z94" s="603" t="s">
        <v>4826</v>
      </c>
      <c r="AA94" s="603" t="s">
        <v>4827</v>
      </c>
      <c r="AB94" s="603" t="s">
        <v>4828</v>
      </c>
      <c r="AC94" s="603" t="s">
        <v>7894</v>
      </c>
      <c r="AD94" s="603" t="s">
        <v>7894</v>
      </c>
      <c r="AE94" s="603" t="s">
        <v>7894</v>
      </c>
      <c r="AF94" s="605" t="s">
        <v>7909</v>
      </c>
      <c r="AG94" s="605" t="s">
        <v>7952</v>
      </c>
      <c r="AH94" s="366" t="s">
        <v>685</v>
      </c>
      <c r="AI94" s="363">
        <f t="shared" si="91"/>
        <v>6</v>
      </c>
      <c r="AJ94" s="363">
        <v>8</v>
      </c>
      <c r="AK94" s="413" t="str">
        <f t="shared" si="92"/>
        <v>Fairy Orchids</v>
      </c>
      <c r="AL94" s="413" t="str">
        <f t="shared" si="93"/>
        <v>Caladenia latifolia</v>
      </c>
      <c r="AM94" s="486" t="s">
        <v>45</v>
      </c>
      <c r="AS94" s="69">
        <f t="shared" si="94"/>
        <v>27</v>
      </c>
      <c r="AT94" s="69">
        <f t="shared" si="95"/>
        <v>35</v>
      </c>
      <c r="AU94" s="69">
        <f t="shared" si="96"/>
        <v>7</v>
      </c>
      <c r="AV94" s="69">
        <f t="shared" si="97"/>
        <v>9</v>
      </c>
      <c r="AW94" s="81"/>
      <c r="AX94" s="70" t="s">
        <v>1891</v>
      </c>
      <c r="AY94" s="364">
        <v>15349</v>
      </c>
      <c r="AZ94" s="264" t="s">
        <v>48</v>
      </c>
      <c r="BA94" s="238"/>
      <c r="BB94" s="237">
        <f t="shared" si="98"/>
        <v>17</v>
      </c>
      <c r="BC94" s="270">
        <f t="shared" si="87"/>
        <v>527</v>
      </c>
      <c r="BD94" t="str">
        <f t="shared" si="99"/>
        <v>Caladenia flava subsp. maculata</v>
      </c>
      <c r="BE94" s="367" t="e">
        <f>COUNTIFS(#REF!,L94)</f>
        <v>#REF!</v>
      </c>
      <c r="BF94" s="374" t="str">
        <f t="shared" si="100"/>
        <v>y</v>
      </c>
      <c r="BG94" s="82"/>
      <c r="BH94" s="375"/>
      <c r="BI94" s="374"/>
      <c r="BJ94" s="403"/>
      <c r="CE94" t="str">
        <f t="shared" si="103"/>
        <v>Brookton Highway Cowslip Orchid (Caladenia flava subsp. 'late red')</v>
      </c>
      <c r="CF94" s="388" t="str">
        <f t="shared" si="104"/>
        <v>Caladenia flava subsp. 'late red'</v>
      </c>
      <c r="CG94" t="str">
        <f t="shared" si="106"/>
        <v/>
      </c>
      <c r="CH94" t="str">
        <f t="shared" si="107"/>
        <v/>
      </c>
      <c r="CI94" t="str">
        <f t="shared" si="108"/>
        <v/>
      </c>
      <c r="CJ94" t="str">
        <f t="shared" si="109"/>
        <v/>
      </c>
      <c r="CK94" s="359" t="str">
        <f t="shared" si="110"/>
        <v/>
      </c>
      <c r="CL94" t="str">
        <f t="shared" si="111"/>
        <v/>
      </c>
      <c r="CM94" t="str">
        <f t="shared" si="112"/>
        <v/>
      </c>
      <c r="CN94" t="str">
        <f t="shared" si="113"/>
        <v/>
      </c>
      <c r="CO94" s="359" t="str">
        <f t="shared" si="114"/>
        <v/>
      </c>
      <c r="CP94" t="str">
        <f t="shared" si="115"/>
        <v/>
      </c>
      <c r="CQ94" t="str">
        <f t="shared" si="116"/>
        <v/>
      </c>
      <c r="CR94" t="str">
        <f t="shared" si="117"/>
        <v/>
      </c>
      <c r="CS94" s="359" t="str">
        <f t="shared" si="118"/>
        <v/>
      </c>
      <c r="CT94" t="str">
        <f t="shared" si="119"/>
        <v/>
      </c>
      <c r="CU94" t="str">
        <f t="shared" si="120"/>
        <v/>
      </c>
      <c r="CV94" t="str">
        <f t="shared" si="121"/>
        <v/>
      </c>
      <c r="CW94" t="str">
        <f t="shared" si="122"/>
        <v/>
      </c>
      <c r="CX94" s="359" t="str">
        <f t="shared" si="123"/>
        <v/>
      </c>
      <c r="CY94" t="str">
        <f t="shared" si="124"/>
        <v/>
      </c>
      <c r="CZ94" t="str">
        <f t="shared" si="125"/>
        <v/>
      </c>
      <c r="DA94" t="str">
        <f t="shared" si="126"/>
        <v/>
      </c>
      <c r="DB94" s="359" t="str">
        <f t="shared" si="127"/>
        <v/>
      </c>
      <c r="DC94" t="str">
        <f t="shared" si="128"/>
        <v/>
      </c>
      <c r="DD94" t="str">
        <f t="shared" si="129"/>
        <v/>
      </c>
      <c r="DE94" t="str">
        <f t="shared" si="130"/>
        <v/>
      </c>
      <c r="DF94" s="359" t="str">
        <f t="shared" si="131"/>
        <v/>
      </c>
      <c r="DG94" t="str">
        <f t="shared" si="132"/>
        <v/>
      </c>
      <c r="DH94" t="str">
        <f t="shared" si="133"/>
        <v/>
      </c>
      <c r="DI94" t="str">
        <f t="shared" si="134"/>
        <v/>
      </c>
      <c r="DJ94" t="str">
        <f t="shared" si="135"/>
        <v/>
      </c>
      <c r="DK94" s="359" t="str">
        <f t="shared" si="136"/>
        <v/>
      </c>
      <c r="DL94" t="str">
        <f t="shared" si="137"/>
        <v/>
      </c>
      <c r="DM94" t="str">
        <f t="shared" si="138"/>
        <v/>
      </c>
      <c r="DN94" t="str">
        <f t="shared" si="139"/>
        <v/>
      </c>
      <c r="DO94" s="359" t="str">
        <f t="shared" si="140"/>
        <v/>
      </c>
      <c r="DP94" t="str">
        <f t="shared" si="141"/>
        <v/>
      </c>
      <c r="DQ94" t="str">
        <f t="shared" si="142"/>
        <v/>
      </c>
      <c r="DR94" t="str">
        <f t="shared" si="143"/>
        <v/>
      </c>
      <c r="DS94" s="359" t="str">
        <f t="shared" si="144"/>
        <v/>
      </c>
      <c r="DT94" t="str">
        <f t="shared" si="145"/>
        <v>X</v>
      </c>
      <c r="DU94" t="str">
        <f t="shared" si="146"/>
        <v>X</v>
      </c>
      <c r="DV94" t="str">
        <f t="shared" si="147"/>
        <v>X</v>
      </c>
      <c r="DW94" t="str">
        <f t="shared" si="148"/>
        <v>X</v>
      </c>
      <c r="DX94" s="359" t="str">
        <f t="shared" si="149"/>
        <v>X</v>
      </c>
      <c r="DY94" t="str">
        <f t="shared" si="150"/>
        <v/>
      </c>
      <c r="DZ94" t="str">
        <f t="shared" si="151"/>
        <v/>
      </c>
      <c r="EA94" t="str">
        <f t="shared" si="152"/>
        <v/>
      </c>
      <c r="EB94" s="359" t="str">
        <f t="shared" si="153"/>
        <v/>
      </c>
      <c r="EC94" t="str">
        <f t="shared" si="154"/>
        <v/>
      </c>
      <c r="ED94" t="str">
        <f t="shared" si="155"/>
        <v/>
      </c>
      <c r="EE94" t="str">
        <f t="shared" si="156"/>
        <v/>
      </c>
      <c r="EF94" t="str">
        <f t="shared" si="157"/>
        <v/>
      </c>
      <c r="EG94" s="359" t="str">
        <f t="shared" si="158"/>
        <v/>
      </c>
      <c r="EH94" t="str">
        <f t="shared" si="159"/>
        <v>Caladenia flava subsp. 'late red'</v>
      </c>
      <c r="EJ94" t="str">
        <f t="shared" si="101"/>
        <v>Caladenia flava subsp. maculata</v>
      </c>
      <c r="EK94" s="100">
        <f t="shared" si="160"/>
        <v>0</v>
      </c>
      <c r="EL94" s="3">
        <f t="shared" si="160"/>
        <v>0</v>
      </c>
      <c r="EM94" s="3">
        <f t="shared" si="160"/>
        <v>0</v>
      </c>
      <c r="EN94" s="3">
        <f t="shared" si="160"/>
        <v>0</v>
      </c>
      <c r="EO94" s="3">
        <f t="shared" si="160"/>
        <v>0</v>
      </c>
      <c r="EP94" s="3">
        <f t="shared" si="160"/>
        <v>0</v>
      </c>
      <c r="EQ94" s="3">
        <f t="shared" si="160"/>
        <v>1</v>
      </c>
      <c r="ER94" s="3">
        <f t="shared" si="160"/>
        <v>1</v>
      </c>
      <c r="ES94" s="3">
        <f t="shared" si="160"/>
        <v>1</v>
      </c>
      <c r="ET94" s="3">
        <f t="shared" si="160"/>
        <v>0</v>
      </c>
      <c r="EU94" s="3">
        <f t="shared" si="160"/>
        <v>0</v>
      </c>
      <c r="EV94" s="24">
        <f t="shared" si="160"/>
        <v>0</v>
      </c>
      <c r="EW94" s="245">
        <f t="shared" si="105"/>
        <v>3</v>
      </c>
      <c r="EX94" s="262" t="str">
        <f t="shared" si="102"/>
        <v/>
      </c>
    </row>
    <row r="95" spans="1:154" ht="16.149999999999999" customHeight="1" x14ac:dyDescent="0.25">
      <c r="A95" s="360">
        <v>50</v>
      </c>
      <c r="B95" t="str">
        <f t="shared" si="161"/>
        <v>Nervilia</v>
      </c>
      <c r="D95" s="363"/>
      <c r="E95" s="363"/>
      <c r="F95" s="363"/>
      <c r="G95" s="363"/>
      <c r="H95" s="363"/>
      <c r="I95" s="363"/>
      <c r="J95" s="68">
        <f t="shared" si="88"/>
        <v>528</v>
      </c>
      <c r="K95" s="371" t="str">
        <f t="shared" si="89"/>
        <v>Caladenia flava subsp. sylvestris</v>
      </c>
      <c r="L95" s="372">
        <v>528</v>
      </c>
      <c r="M95" s="371" t="s">
        <v>1526</v>
      </c>
      <c r="N95" s="76" t="s">
        <v>184</v>
      </c>
      <c r="O95" s="363" t="str">
        <f t="shared" si="90"/>
        <v>S</v>
      </c>
      <c r="P95" s="70" t="s">
        <v>1892</v>
      </c>
      <c r="Q95" s="364" t="s">
        <v>1893</v>
      </c>
      <c r="R95" s="365">
        <v>43009</v>
      </c>
      <c r="S95" s="373">
        <v>43084</v>
      </c>
      <c r="T95" s="603" t="s">
        <v>7894</v>
      </c>
      <c r="U95" s="603" t="s">
        <v>7894</v>
      </c>
      <c r="V95" s="603" t="s">
        <v>7894</v>
      </c>
      <c r="W95" s="603" t="s">
        <v>7894</v>
      </c>
      <c r="X95" s="603" t="s">
        <v>7894</v>
      </c>
      <c r="Y95" s="603" t="s">
        <v>7894</v>
      </c>
      <c r="Z95" s="603" t="s">
        <v>7894</v>
      </c>
      <c r="AA95" s="603" t="s">
        <v>7894</v>
      </c>
      <c r="AB95" s="603" t="s">
        <v>7894</v>
      </c>
      <c r="AC95" s="603" t="s">
        <v>4829</v>
      </c>
      <c r="AD95" s="603" t="s">
        <v>4830</v>
      </c>
      <c r="AE95" s="603" t="s">
        <v>4831</v>
      </c>
      <c r="AF95" s="605" t="s">
        <v>7899</v>
      </c>
      <c r="AG95" s="605" t="s">
        <v>7942</v>
      </c>
      <c r="AH95" s="366" t="s">
        <v>685</v>
      </c>
      <c r="AI95" s="363">
        <f t="shared" si="91"/>
        <v>6</v>
      </c>
      <c r="AJ95" s="363">
        <v>8</v>
      </c>
      <c r="AK95" s="413" t="str">
        <f t="shared" si="92"/>
        <v>Fairy Orchids</v>
      </c>
      <c r="AL95" s="413" t="str">
        <f t="shared" si="93"/>
        <v>Caladenia latifolia</v>
      </c>
      <c r="AM95" s="486" t="s">
        <v>45</v>
      </c>
      <c r="AS95" s="69">
        <f t="shared" si="94"/>
        <v>40</v>
      </c>
      <c r="AT95" s="69">
        <f t="shared" si="95"/>
        <v>50</v>
      </c>
      <c r="AU95" s="69">
        <f t="shared" si="96"/>
        <v>10</v>
      </c>
      <c r="AV95" s="69">
        <f t="shared" si="97"/>
        <v>12</v>
      </c>
      <c r="AW95" s="81"/>
      <c r="AX95" s="70" t="s">
        <v>1894</v>
      </c>
      <c r="AY95" s="364">
        <v>15350</v>
      </c>
      <c r="AZ95" s="264" t="s">
        <v>48</v>
      </c>
      <c r="BA95" s="238"/>
      <c r="BB95" s="237">
        <f t="shared" si="98"/>
        <v>17</v>
      </c>
      <c r="BC95" s="270">
        <f t="shared" si="87"/>
        <v>528</v>
      </c>
      <c r="BD95" t="str">
        <f t="shared" si="99"/>
        <v>Caladenia flava subsp. sylvestris</v>
      </c>
      <c r="BE95" s="367" t="e">
        <f>COUNTIFS(#REF!,L95)</f>
        <v>#REF!</v>
      </c>
      <c r="BF95" s="374" t="str">
        <f t="shared" si="100"/>
        <v>y</v>
      </c>
      <c r="BG95" s="82"/>
      <c r="BH95" s="375"/>
      <c r="BI95" s="374"/>
      <c r="BJ95" s="403"/>
      <c r="CE95" t="str">
        <f t="shared" si="103"/>
        <v>Kalbarri Cowslip Orchid (Caladenia flava subsp. maculata)</v>
      </c>
      <c r="CF95" s="388" t="str">
        <f t="shared" si="104"/>
        <v>Caladenia flava subsp. maculata</v>
      </c>
      <c r="CG95" t="str">
        <f t="shared" si="106"/>
        <v/>
      </c>
      <c r="CH95" t="str">
        <f t="shared" si="107"/>
        <v/>
      </c>
      <c r="CI95" t="str">
        <f t="shared" si="108"/>
        <v/>
      </c>
      <c r="CJ95" t="str">
        <f t="shared" si="109"/>
        <v/>
      </c>
      <c r="CK95" s="359" t="str">
        <f t="shared" si="110"/>
        <v/>
      </c>
      <c r="CL95" t="str">
        <f t="shared" si="111"/>
        <v/>
      </c>
      <c r="CM95" t="str">
        <f t="shared" si="112"/>
        <v/>
      </c>
      <c r="CN95" t="str">
        <f t="shared" si="113"/>
        <v/>
      </c>
      <c r="CO95" s="359" t="str">
        <f t="shared" si="114"/>
        <v/>
      </c>
      <c r="CP95" t="str">
        <f t="shared" si="115"/>
        <v/>
      </c>
      <c r="CQ95" t="str">
        <f t="shared" si="116"/>
        <v/>
      </c>
      <c r="CR95" t="str">
        <f t="shared" si="117"/>
        <v/>
      </c>
      <c r="CS95" s="359" t="str">
        <f t="shared" si="118"/>
        <v/>
      </c>
      <c r="CT95" t="str">
        <f t="shared" si="119"/>
        <v/>
      </c>
      <c r="CU95" t="str">
        <f t="shared" si="120"/>
        <v/>
      </c>
      <c r="CV95" t="str">
        <f t="shared" si="121"/>
        <v/>
      </c>
      <c r="CW95" t="str">
        <f t="shared" si="122"/>
        <v/>
      </c>
      <c r="CX95" s="359" t="str">
        <f t="shared" si="123"/>
        <v/>
      </c>
      <c r="CY95" t="str">
        <f t="shared" si="124"/>
        <v/>
      </c>
      <c r="CZ95" t="str">
        <f t="shared" si="125"/>
        <v/>
      </c>
      <c r="DA95" t="str">
        <f t="shared" si="126"/>
        <v/>
      </c>
      <c r="DB95" s="359" t="str">
        <f t="shared" si="127"/>
        <v/>
      </c>
      <c r="DC95" t="str">
        <f t="shared" si="128"/>
        <v/>
      </c>
      <c r="DD95" t="str">
        <f t="shared" si="129"/>
        <v/>
      </c>
      <c r="DE95" t="str">
        <f t="shared" si="130"/>
        <v/>
      </c>
      <c r="DF95" s="359" t="str">
        <f t="shared" si="131"/>
        <v/>
      </c>
      <c r="DG95" t="str">
        <f t="shared" si="132"/>
        <v>X</v>
      </c>
      <c r="DH95" t="str">
        <f t="shared" si="133"/>
        <v>X</v>
      </c>
      <c r="DI95" t="str">
        <f t="shared" si="134"/>
        <v>X</v>
      </c>
      <c r="DJ95" t="str">
        <f t="shared" si="135"/>
        <v>X</v>
      </c>
      <c r="DK95" s="359" t="str">
        <f t="shared" si="136"/>
        <v>X</v>
      </c>
      <c r="DL95" t="str">
        <f t="shared" si="137"/>
        <v>X</v>
      </c>
      <c r="DM95" t="str">
        <f t="shared" si="138"/>
        <v>X</v>
      </c>
      <c r="DN95" t="str">
        <f t="shared" si="139"/>
        <v>X</v>
      </c>
      <c r="DO95" s="359" t="str">
        <f t="shared" si="140"/>
        <v>X</v>
      </c>
      <c r="DP95" t="str">
        <f t="shared" si="141"/>
        <v/>
      </c>
      <c r="DQ95" t="str">
        <f t="shared" si="142"/>
        <v/>
      </c>
      <c r="DR95" t="str">
        <f t="shared" si="143"/>
        <v/>
      </c>
      <c r="DS95" s="359" t="str">
        <f t="shared" si="144"/>
        <v/>
      </c>
      <c r="DT95" t="str">
        <f t="shared" si="145"/>
        <v/>
      </c>
      <c r="DU95" t="str">
        <f t="shared" si="146"/>
        <v/>
      </c>
      <c r="DV95" t="str">
        <f t="shared" si="147"/>
        <v/>
      </c>
      <c r="DW95" t="str">
        <f t="shared" si="148"/>
        <v/>
      </c>
      <c r="DX95" s="359" t="str">
        <f t="shared" si="149"/>
        <v/>
      </c>
      <c r="DY95" t="str">
        <f t="shared" si="150"/>
        <v/>
      </c>
      <c r="DZ95" t="str">
        <f t="shared" si="151"/>
        <v/>
      </c>
      <c r="EA95" t="str">
        <f t="shared" si="152"/>
        <v/>
      </c>
      <c r="EB95" s="359" t="str">
        <f t="shared" si="153"/>
        <v/>
      </c>
      <c r="EC95" t="str">
        <f t="shared" si="154"/>
        <v/>
      </c>
      <c r="ED95" t="str">
        <f t="shared" si="155"/>
        <v/>
      </c>
      <c r="EE95" t="str">
        <f t="shared" si="156"/>
        <v/>
      </c>
      <c r="EF95" t="str">
        <f t="shared" si="157"/>
        <v/>
      </c>
      <c r="EG95" s="359" t="str">
        <f t="shared" si="158"/>
        <v/>
      </c>
      <c r="EH95" t="str">
        <f t="shared" si="159"/>
        <v>Caladenia flava subsp. maculata</v>
      </c>
      <c r="EJ95" t="str">
        <f t="shared" si="101"/>
        <v>Caladenia flava subsp. sylvestris</v>
      </c>
      <c r="EK95" s="100">
        <f t="shared" si="160"/>
        <v>0</v>
      </c>
      <c r="EL95" s="3">
        <f t="shared" si="160"/>
        <v>0</v>
      </c>
      <c r="EM95" s="3">
        <f t="shared" si="160"/>
        <v>0</v>
      </c>
      <c r="EN95" s="3">
        <f t="shared" si="160"/>
        <v>0</v>
      </c>
      <c r="EO95" s="3">
        <f t="shared" si="160"/>
        <v>0</v>
      </c>
      <c r="EP95" s="3">
        <f t="shared" si="160"/>
        <v>0</v>
      </c>
      <c r="EQ95" s="3">
        <f t="shared" si="160"/>
        <v>0</v>
      </c>
      <c r="ER95" s="3">
        <f t="shared" si="160"/>
        <v>0</v>
      </c>
      <c r="ES95" s="3">
        <f t="shared" si="160"/>
        <v>0</v>
      </c>
      <c r="ET95" s="3">
        <f t="shared" si="160"/>
        <v>1</v>
      </c>
      <c r="EU95" s="3">
        <f t="shared" si="160"/>
        <v>1</v>
      </c>
      <c r="EV95" s="24">
        <f t="shared" si="160"/>
        <v>1</v>
      </c>
      <c r="EW95" s="245">
        <f t="shared" si="105"/>
        <v>3</v>
      </c>
      <c r="EX95" s="262" t="str">
        <f t="shared" si="102"/>
        <v/>
      </c>
    </row>
    <row r="96" spans="1:154" ht="16.149999999999999" customHeight="1" x14ac:dyDescent="0.25">
      <c r="A96" s="360">
        <v>51</v>
      </c>
      <c r="B96" t="str">
        <f t="shared" si="161"/>
        <v>Zeuxine</v>
      </c>
      <c r="D96" s="363"/>
      <c r="E96" s="363"/>
      <c r="F96" s="363"/>
      <c r="G96" s="363"/>
      <c r="H96" s="363"/>
      <c r="I96" s="363"/>
      <c r="J96" s="68">
        <f t="shared" si="88"/>
        <v>1039</v>
      </c>
      <c r="K96" s="371" t="str">
        <f t="shared" si="89"/>
        <v>Caladenia flava x hirta</v>
      </c>
      <c r="L96" s="372">
        <v>1039</v>
      </c>
      <c r="M96" s="371" t="s">
        <v>1526</v>
      </c>
      <c r="N96" s="76" t="s">
        <v>1895</v>
      </c>
      <c r="O96" s="363" t="str">
        <f t="shared" si="90"/>
        <v>S</v>
      </c>
      <c r="P96" s="144" t="s">
        <v>1635</v>
      </c>
      <c r="Q96" s="364" t="s">
        <v>1055</v>
      </c>
      <c r="R96" s="365" t="s">
        <v>685</v>
      </c>
      <c r="S96" s="365" t="s">
        <v>685</v>
      </c>
      <c r="T96" s="603" t="s">
        <v>7894</v>
      </c>
      <c r="U96" s="603" t="s">
        <v>7894</v>
      </c>
      <c r="V96" s="603" t="s">
        <v>7894</v>
      </c>
      <c r="W96" s="603" t="s">
        <v>7894</v>
      </c>
      <c r="X96" s="603" t="s">
        <v>7894</v>
      </c>
      <c r="Y96" s="603" t="s">
        <v>7894</v>
      </c>
      <c r="Z96" s="603" t="s">
        <v>7894</v>
      </c>
      <c r="AA96" s="603" t="s">
        <v>7894</v>
      </c>
      <c r="AB96" s="603" t="s">
        <v>7894</v>
      </c>
      <c r="AC96" s="603" t="s">
        <v>7894</v>
      </c>
      <c r="AD96" s="603" t="s">
        <v>7894</v>
      </c>
      <c r="AE96" s="603" t="s">
        <v>7894</v>
      </c>
      <c r="AF96" s="605" t="s">
        <v>48</v>
      </c>
      <c r="AG96" s="605" t="s">
        <v>48</v>
      </c>
      <c r="AH96" s="366" t="s">
        <v>685</v>
      </c>
      <c r="AI96" s="363">
        <f t="shared" si="91"/>
        <v>6</v>
      </c>
      <c r="AJ96" s="363">
        <v>0</v>
      </c>
      <c r="AK96" s="413" t="str">
        <f t="shared" si="92"/>
        <v>None</v>
      </c>
      <c r="AL96" s="413" t="str">
        <f t="shared" si="93"/>
        <v>None</v>
      </c>
      <c r="AM96" s="486" t="s">
        <v>7612</v>
      </c>
      <c r="AS96" s="69">
        <f t="shared" si="94"/>
        <v>0</v>
      </c>
      <c r="AT96" s="69">
        <f t="shared" si="95"/>
        <v>0</v>
      </c>
      <c r="AU96" s="69">
        <f t="shared" si="96"/>
        <v>0</v>
      </c>
      <c r="AV96" s="69">
        <f t="shared" si="97"/>
        <v>0</v>
      </c>
      <c r="AW96" s="81"/>
      <c r="AX96" s="70" t="s">
        <v>1896</v>
      </c>
      <c r="AY96" s="364" t="e">
        <v>#N/A</v>
      </c>
      <c r="AZ96" s="264" t="s">
        <v>48</v>
      </c>
      <c r="BA96" s="238"/>
      <c r="BB96" s="237" t="str">
        <f t="shared" si="98"/>
        <v/>
      </c>
      <c r="BC96" s="270">
        <f t="shared" si="87"/>
        <v>1039</v>
      </c>
      <c r="BD96" t="str">
        <f t="shared" si="99"/>
        <v>Caladenia flava x hirta</v>
      </c>
      <c r="BE96" s="367" t="e">
        <f>COUNTIFS(#REF!,L96)</f>
        <v>#REF!</v>
      </c>
      <c r="BF96" s="374" t="str">
        <f t="shared" si="100"/>
        <v>n</v>
      </c>
      <c r="BG96" s="82"/>
      <c r="BH96" s="375"/>
      <c r="BI96" s="374"/>
      <c r="BJ96" s="403"/>
      <c r="CE96" t="str">
        <f t="shared" si="103"/>
        <v>Karri Cowslip Orchid (Caladenia flava subsp. sylvestris)</v>
      </c>
      <c r="CF96" s="388" t="str">
        <f t="shared" si="104"/>
        <v>Caladenia flava subsp. sylvestris</v>
      </c>
      <c r="CG96" t="str">
        <f t="shared" si="106"/>
        <v/>
      </c>
      <c r="CH96" t="str">
        <f t="shared" si="107"/>
        <v/>
      </c>
      <c r="CI96" t="str">
        <f t="shared" si="108"/>
        <v/>
      </c>
      <c r="CJ96" t="str">
        <f t="shared" si="109"/>
        <v/>
      </c>
      <c r="CK96" s="359" t="str">
        <f t="shared" si="110"/>
        <v/>
      </c>
      <c r="CL96" t="str">
        <f t="shared" si="111"/>
        <v/>
      </c>
      <c r="CM96" t="str">
        <f t="shared" si="112"/>
        <v/>
      </c>
      <c r="CN96" t="str">
        <f t="shared" si="113"/>
        <v/>
      </c>
      <c r="CO96" s="359" t="str">
        <f t="shared" si="114"/>
        <v/>
      </c>
      <c r="CP96" t="str">
        <f t="shared" si="115"/>
        <v/>
      </c>
      <c r="CQ96" t="str">
        <f t="shared" si="116"/>
        <v/>
      </c>
      <c r="CR96" t="str">
        <f t="shared" si="117"/>
        <v/>
      </c>
      <c r="CS96" s="359" t="str">
        <f t="shared" si="118"/>
        <v/>
      </c>
      <c r="CT96" t="str">
        <f t="shared" si="119"/>
        <v/>
      </c>
      <c r="CU96" t="str">
        <f t="shared" si="120"/>
        <v/>
      </c>
      <c r="CV96" t="str">
        <f t="shared" si="121"/>
        <v/>
      </c>
      <c r="CW96" t="str">
        <f t="shared" si="122"/>
        <v/>
      </c>
      <c r="CX96" s="359" t="str">
        <f t="shared" si="123"/>
        <v/>
      </c>
      <c r="CY96" t="str">
        <f t="shared" si="124"/>
        <v/>
      </c>
      <c r="CZ96" t="str">
        <f t="shared" si="125"/>
        <v/>
      </c>
      <c r="DA96" t="str">
        <f t="shared" si="126"/>
        <v/>
      </c>
      <c r="DB96" s="359" t="str">
        <f t="shared" si="127"/>
        <v/>
      </c>
      <c r="DC96" t="str">
        <f t="shared" si="128"/>
        <v/>
      </c>
      <c r="DD96" t="str">
        <f t="shared" si="129"/>
        <v/>
      </c>
      <c r="DE96" t="str">
        <f t="shared" si="130"/>
        <v/>
      </c>
      <c r="DF96" s="359" t="str">
        <f t="shared" si="131"/>
        <v/>
      </c>
      <c r="DG96" t="str">
        <f t="shared" si="132"/>
        <v/>
      </c>
      <c r="DH96" t="str">
        <f t="shared" si="133"/>
        <v/>
      </c>
      <c r="DI96" t="str">
        <f t="shared" si="134"/>
        <v/>
      </c>
      <c r="DJ96" t="str">
        <f t="shared" si="135"/>
        <v/>
      </c>
      <c r="DK96" s="359" t="str">
        <f t="shared" si="136"/>
        <v/>
      </c>
      <c r="DL96" t="str">
        <f t="shared" si="137"/>
        <v/>
      </c>
      <c r="DM96" t="str">
        <f t="shared" si="138"/>
        <v/>
      </c>
      <c r="DN96" t="str">
        <f t="shared" si="139"/>
        <v/>
      </c>
      <c r="DO96" s="359" t="str">
        <f t="shared" si="140"/>
        <v/>
      </c>
      <c r="DP96" t="str">
        <f t="shared" si="141"/>
        <v/>
      </c>
      <c r="DQ96" t="str">
        <f t="shared" si="142"/>
        <v/>
      </c>
      <c r="DR96" t="str">
        <f t="shared" si="143"/>
        <v/>
      </c>
      <c r="DS96" s="359" t="str">
        <f t="shared" si="144"/>
        <v/>
      </c>
      <c r="DT96" t="str">
        <f t="shared" si="145"/>
        <v>X</v>
      </c>
      <c r="DU96" t="str">
        <f t="shared" si="146"/>
        <v>X</v>
      </c>
      <c r="DV96" t="str">
        <f t="shared" si="147"/>
        <v>X</v>
      </c>
      <c r="DW96" t="str">
        <f t="shared" si="148"/>
        <v>X</v>
      </c>
      <c r="DX96" s="359" t="str">
        <f t="shared" si="149"/>
        <v>X</v>
      </c>
      <c r="DY96" t="str">
        <f t="shared" si="150"/>
        <v>X</v>
      </c>
      <c r="DZ96" t="str">
        <f t="shared" si="151"/>
        <v>X</v>
      </c>
      <c r="EA96" t="str">
        <f t="shared" si="152"/>
        <v>X</v>
      </c>
      <c r="EB96" s="359" t="str">
        <f t="shared" si="153"/>
        <v>X</v>
      </c>
      <c r="EC96" t="str">
        <f t="shared" si="154"/>
        <v>X</v>
      </c>
      <c r="ED96" t="str">
        <f t="shared" si="155"/>
        <v>X</v>
      </c>
      <c r="EE96" t="str">
        <f t="shared" si="156"/>
        <v/>
      </c>
      <c r="EF96" t="str">
        <f t="shared" si="157"/>
        <v/>
      </c>
      <c r="EG96" s="359" t="str">
        <f t="shared" si="158"/>
        <v/>
      </c>
      <c r="EH96" t="str">
        <f t="shared" si="159"/>
        <v>Caladenia flava subsp. sylvestris</v>
      </c>
      <c r="EJ96" t="str">
        <f t="shared" si="101"/>
        <v>Caladenia flava x hirta</v>
      </c>
      <c r="EK96" s="100">
        <f t="shared" si="160"/>
        <v>0</v>
      </c>
      <c r="EL96" s="3">
        <f t="shared" si="160"/>
        <v>0</v>
      </c>
      <c r="EM96" s="3">
        <f t="shared" si="160"/>
        <v>0</v>
      </c>
      <c r="EN96" s="3">
        <f t="shared" si="160"/>
        <v>0</v>
      </c>
      <c r="EO96" s="3">
        <f t="shared" si="160"/>
        <v>0</v>
      </c>
      <c r="EP96" s="3">
        <f t="shared" si="160"/>
        <v>0</v>
      </c>
      <c r="EQ96" s="3">
        <f t="shared" si="160"/>
        <v>0</v>
      </c>
      <c r="ER96" s="3">
        <f t="shared" si="160"/>
        <v>0</v>
      </c>
      <c r="ES96" s="3">
        <f t="shared" si="160"/>
        <v>0</v>
      </c>
      <c r="ET96" s="3">
        <f t="shared" si="160"/>
        <v>0</v>
      </c>
      <c r="EU96" s="3">
        <f t="shared" si="160"/>
        <v>0</v>
      </c>
      <c r="EV96" s="24">
        <f t="shared" si="160"/>
        <v>0</v>
      </c>
      <c r="EW96" s="581">
        <f t="shared" si="105"/>
        <v>0</v>
      </c>
      <c r="EX96" s="262" t="str">
        <f t="shared" si="102"/>
        <v/>
      </c>
    </row>
    <row r="97" spans="1:154" ht="16.149999999999999" customHeight="1" x14ac:dyDescent="0.25">
      <c r="A97" s="360">
        <v>52</v>
      </c>
      <c r="B97" t="str">
        <f t="shared" si="161"/>
        <v>Phoringopsis</v>
      </c>
      <c r="D97" s="363"/>
      <c r="E97" s="363"/>
      <c r="F97" s="363"/>
      <c r="G97" s="363"/>
      <c r="H97" s="363"/>
      <c r="I97" s="363"/>
      <c r="J97" s="68">
        <f t="shared" si="88"/>
        <v>1040</v>
      </c>
      <c r="K97" s="371" t="str">
        <f t="shared" si="89"/>
        <v>Caladenia flava x nana</v>
      </c>
      <c r="L97" s="372">
        <v>1040</v>
      </c>
      <c r="M97" s="371" t="s">
        <v>1526</v>
      </c>
      <c r="N97" s="76" t="s">
        <v>1301</v>
      </c>
      <c r="O97" s="363" t="str">
        <f t="shared" si="90"/>
        <v>S</v>
      </c>
      <c r="P97" s="144" t="s">
        <v>1635</v>
      </c>
      <c r="Q97" s="364" t="s">
        <v>1055</v>
      </c>
      <c r="R97" s="365" t="s">
        <v>685</v>
      </c>
      <c r="S97" s="365" t="s">
        <v>685</v>
      </c>
      <c r="T97" s="603" t="s">
        <v>7894</v>
      </c>
      <c r="U97" s="603" t="s">
        <v>7894</v>
      </c>
      <c r="V97" s="603" t="s">
        <v>7894</v>
      </c>
      <c r="W97" s="603" t="s">
        <v>7894</v>
      </c>
      <c r="X97" s="603" t="s">
        <v>7894</v>
      </c>
      <c r="Y97" s="603" t="s">
        <v>7894</v>
      </c>
      <c r="Z97" s="603" t="s">
        <v>7894</v>
      </c>
      <c r="AA97" s="603" t="s">
        <v>7894</v>
      </c>
      <c r="AB97" s="603" t="s">
        <v>7894</v>
      </c>
      <c r="AC97" s="603" t="s">
        <v>7894</v>
      </c>
      <c r="AD97" s="603" t="s">
        <v>7894</v>
      </c>
      <c r="AE97" s="603" t="s">
        <v>7894</v>
      </c>
      <c r="AF97" s="605" t="s">
        <v>48</v>
      </c>
      <c r="AG97" s="605" t="s">
        <v>48</v>
      </c>
      <c r="AH97" s="366" t="s">
        <v>685</v>
      </c>
      <c r="AI97" s="363">
        <f t="shared" si="91"/>
        <v>6</v>
      </c>
      <c r="AJ97" s="363">
        <v>0</v>
      </c>
      <c r="AK97" s="413" t="str">
        <f t="shared" si="92"/>
        <v>None</v>
      </c>
      <c r="AL97" s="413" t="str">
        <f t="shared" si="93"/>
        <v>None</v>
      </c>
      <c r="AM97" s="486" t="s">
        <v>7612</v>
      </c>
      <c r="AS97" s="69">
        <f t="shared" si="94"/>
        <v>0</v>
      </c>
      <c r="AT97" s="69">
        <f t="shared" si="95"/>
        <v>0</v>
      </c>
      <c r="AU97" s="69">
        <f t="shared" si="96"/>
        <v>0</v>
      </c>
      <c r="AV97" s="69">
        <f t="shared" si="97"/>
        <v>0</v>
      </c>
      <c r="AW97" s="81"/>
      <c r="AX97" s="70" t="s">
        <v>1897</v>
      </c>
      <c r="AY97" s="364" t="e">
        <v>#N/A</v>
      </c>
      <c r="AZ97" s="264" t="s">
        <v>48</v>
      </c>
      <c r="BA97" s="238"/>
      <c r="BB97" s="237" t="str">
        <f t="shared" si="98"/>
        <v/>
      </c>
      <c r="BC97" s="270">
        <f t="shared" si="87"/>
        <v>1040</v>
      </c>
      <c r="BD97" t="str">
        <f t="shared" si="99"/>
        <v>Caladenia flava x nana</v>
      </c>
      <c r="BE97" s="367" t="e">
        <f>COUNTIFS(#REF!,L97)</f>
        <v>#REF!</v>
      </c>
      <c r="BF97" s="374" t="str">
        <f t="shared" si="100"/>
        <v>n</v>
      </c>
      <c r="BG97" s="82"/>
      <c r="BH97" s="375"/>
      <c r="BI97" s="374"/>
      <c r="BJ97" s="403"/>
      <c r="CE97" t="str">
        <f t="shared" si="103"/>
        <v>_Unnamed Hybrid (Caladenia flava x hirta)</v>
      </c>
      <c r="CF97" s="388" t="str">
        <f t="shared" si="104"/>
        <v>Caladenia flava x hirta</v>
      </c>
      <c r="CG97" t="str">
        <f t="shared" si="106"/>
        <v/>
      </c>
      <c r="CH97" t="str">
        <f t="shared" si="107"/>
        <v/>
      </c>
      <c r="CI97" t="str">
        <f t="shared" si="108"/>
        <v/>
      </c>
      <c r="CJ97" t="str">
        <f t="shared" si="109"/>
        <v/>
      </c>
      <c r="CK97" s="359" t="str">
        <f t="shared" si="110"/>
        <v/>
      </c>
      <c r="CL97" t="str">
        <f t="shared" si="111"/>
        <v/>
      </c>
      <c r="CM97" t="str">
        <f t="shared" si="112"/>
        <v/>
      </c>
      <c r="CN97" t="str">
        <f t="shared" si="113"/>
        <v/>
      </c>
      <c r="CO97" s="359" t="str">
        <f t="shared" si="114"/>
        <v/>
      </c>
      <c r="CP97" t="str">
        <f t="shared" si="115"/>
        <v/>
      </c>
      <c r="CQ97" t="str">
        <f t="shared" si="116"/>
        <v/>
      </c>
      <c r="CR97" t="str">
        <f t="shared" si="117"/>
        <v/>
      </c>
      <c r="CS97" s="359" t="str">
        <f t="shared" si="118"/>
        <v/>
      </c>
      <c r="CT97" t="str">
        <f t="shared" si="119"/>
        <v/>
      </c>
      <c r="CU97" t="str">
        <f t="shared" si="120"/>
        <v/>
      </c>
      <c r="CV97" t="str">
        <f t="shared" si="121"/>
        <v/>
      </c>
      <c r="CW97" t="str">
        <f t="shared" si="122"/>
        <v/>
      </c>
      <c r="CX97" s="359" t="str">
        <f t="shared" si="123"/>
        <v/>
      </c>
      <c r="CY97" t="str">
        <f t="shared" si="124"/>
        <v/>
      </c>
      <c r="CZ97" t="str">
        <f t="shared" si="125"/>
        <v/>
      </c>
      <c r="DA97" t="str">
        <f t="shared" si="126"/>
        <v/>
      </c>
      <c r="DB97" s="359" t="str">
        <f t="shared" si="127"/>
        <v/>
      </c>
      <c r="DC97" t="str">
        <f t="shared" si="128"/>
        <v/>
      </c>
      <c r="DD97" t="str">
        <f t="shared" si="129"/>
        <v/>
      </c>
      <c r="DE97" t="str">
        <f t="shared" si="130"/>
        <v/>
      </c>
      <c r="DF97" s="359" t="str">
        <f t="shared" si="131"/>
        <v/>
      </c>
      <c r="DG97" t="str">
        <f t="shared" si="132"/>
        <v/>
      </c>
      <c r="DH97" t="str">
        <f t="shared" si="133"/>
        <v/>
      </c>
      <c r="DI97" t="str">
        <f t="shared" si="134"/>
        <v/>
      </c>
      <c r="DJ97" t="str">
        <f t="shared" si="135"/>
        <v/>
      </c>
      <c r="DK97" s="359" t="str">
        <f t="shared" si="136"/>
        <v/>
      </c>
      <c r="DL97" t="str">
        <f t="shared" si="137"/>
        <v/>
      </c>
      <c r="DM97" t="str">
        <f t="shared" si="138"/>
        <v/>
      </c>
      <c r="DN97" t="str">
        <f t="shared" si="139"/>
        <v/>
      </c>
      <c r="DO97" s="359" t="str">
        <f t="shared" si="140"/>
        <v/>
      </c>
      <c r="DP97" t="str">
        <f t="shared" si="141"/>
        <v/>
      </c>
      <c r="DQ97" t="str">
        <f t="shared" si="142"/>
        <v/>
      </c>
      <c r="DR97" t="str">
        <f t="shared" si="143"/>
        <v/>
      </c>
      <c r="DS97" s="359" t="str">
        <f t="shared" si="144"/>
        <v/>
      </c>
      <c r="DT97" t="str">
        <f t="shared" si="145"/>
        <v/>
      </c>
      <c r="DU97" t="str">
        <f t="shared" si="146"/>
        <v/>
      </c>
      <c r="DV97" t="str">
        <f t="shared" si="147"/>
        <v/>
      </c>
      <c r="DW97" t="str">
        <f t="shared" si="148"/>
        <v/>
      </c>
      <c r="DX97" s="359" t="str">
        <f t="shared" si="149"/>
        <v/>
      </c>
      <c r="DY97" t="str">
        <f t="shared" si="150"/>
        <v/>
      </c>
      <c r="DZ97" t="str">
        <f t="shared" si="151"/>
        <v/>
      </c>
      <c r="EA97" t="str">
        <f t="shared" si="152"/>
        <v/>
      </c>
      <c r="EB97" s="359" t="str">
        <f t="shared" si="153"/>
        <v/>
      </c>
      <c r="EC97" t="str">
        <f t="shared" si="154"/>
        <v/>
      </c>
      <c r="ED97" t="str">
        <f t="shared" si="155"/>
        <v/>
      </c>
      <c r="EE97" t="str">
        <f t="shared" si="156"/>
        <v/>
      </c>
      <c r="EF97" t="str">
        <f t="shared" si="157"/>
        <v/>
      </c>
      <c r="EG97" s="359" t="str">
        <f t="shared" si="158"/>
        <v/>
      </c>
      <c r="EH97" t="str">
        <f t="shared" si="159"/>
        <v>Caladenia flava x hirta</v>
      </c>
      <c r="EJ97" t="str">
        <f t="shared" si="101"/>
        <v>Caladenia flava x nana</v>
      </c>
      <c r="EK97" s="100">
        <f t="shared" si="160"/>
        <v>0</v>
      </c>
      <c r="EL97" s="3">
        <f t="shared" si="160"/>
        <v>0</v>
      </c>
      <c r="EM97" s="3">
        <f t="shared" si="160"/>
        <v>0</v>
      </c>
      <c r="EN97" s="3">
        <f t="shared" si="160"/>
        <v>0</v>
      </c>
      <c r="EO97" s="3">
        <f t="shared" si="160"/>
        <v>0</v>
      </c>
      <c r="EP97" s="3">
        <f t="shared" si="160"/>
        <v>0</v>
      </c>
      <c r="EQ97" s="3">
        <f t="shared" ref="EK97:EV118" si="162">IF($AV97&gt;=$AU97,IF(AND(EQ$2&gt;=$AU97,EQ$2&lt;=$AV97),1,0),IF(OR(EQ$2&gt;=$AU97,EQ$2&lt;=$AV97),1,0))</f>
        <v>0</v>
      </c>
      <c r="ER97" s="3">
        <f t="shared" si="162"/>
        <v>0</v>
      </c>
      <c r="ES97" s="3">
        <f t="shared" si="162"/>
        <v>0</v>
      </c>
      <c r="ET97" s="3">
        <f t="shared" si="162"/>
        <v>0</v>
      </c>
      <c r="EU97" s="3">
        <f t="shared" si="162"/>
        <v>0</v>
      </c>
      <c r="EV97" s="24">
        <f t="shared" si="162"/>
        <v>0</v>
      </c>
      <c r="EW97" s="581">
        <f t="shared" si="105"/>
        <v>0</v>
      </c>
      <c r="EX97" s="262" t="str">
        <f t="shared" si="102"/>
        <v/>
      </c>
    </row>
    <row r="98" spans="1:154" ht="16.149999999999999" customHeight="1" x14ac:dyDescent="0.25">
      <c r="A98" s="360">
        <v>53</v>
      </c>
      <c r="B98" t="str">
        <f t="shared" si="161"/>
        <v>XCyanthera</v>
      </c>
      <c r="D98" s="363"/>
      <c r="E98" s="363"/>
      <c r="F98" s="363"/>
      <c r="G98" s="363"/>
      <c r="H98" s="363"/>
      <c r="I98" s="363"/>
      <c r="J98" s="68">
        <f t="shared" si="88"/>
        <v>1011</v>
      </c>
      <c r="K98" s="371" t="str">
        <f t="shared" si="89"/>
        <v>Caladenia flava x nana subsp. unita</v>
      </c>
      <c r="L98" s="372">
        <v>1011</v>
      </c>
      <c r="M98" s="371" t="s">
        <v>1526</v>
      </c>
      <c r="N98" s="76" t="s">
        <v>1898</v>
      </c>
      <c r="O98" s="363" t="str">
        <f t="shared" si="90"/>
        <v>S</v>
      </c>
      <c r="P98" s="144" t="s">
        <v>1635</v>
      </c>
      <c r="Q98" s="364" t="s">
        <v>1055</v>
      </c>
      <c r="R98" s="365" t="s">
        <v>685</v>
      </c>
      <c r="S98" s="365" t="s">
        <v>685</v>
      </c>
      <c r="T98" s="603" t="s">
        <v>7894</v>
      </c>
      <c r="U98" s="603" t="s">
        <v>7894</v>
      </c>
      <c r="V98" s="603" t="s">
        <v>7894</v>
      </c>
      <c r="W98" s="603" t="s">
        <v>7894</v>
      </c>
      <c r="X98" s="603" t="s">
        <v>7894</v>
      </c>
      <c r="Y98" s="603" t="s">
        <v>7894</v>
      </c>
      <c r="Z98" s="603" t="s">
        <v>7894</v>
      </c>
      <c r="AA98" s="603" t="s">
        <v>7894</v>
      </c>
      <c r="AB98" s="603" t="s">
        <v>7894</v>
      </c>
      <c r="AC98" s="603" t="s">
        <v>7894</v>
      </c>
      <c r="AD98" s="603" t="s">
        <v>7894</v>
      </c>
      <c r="AE98" s="603" t="s">
        <v>7894</v>
      </c>
      <c r="AF98" s="605" t="s">
        <v>48</v>
      </c>
      <c r="AG98" s="605" t="s">
        <v>48</v>
      </c>
      <c r="AH98" s="366" t="s">
        <v>685</v>
      </c>
      <c r="AI98" s="363">
        <f t="shared" si="91"/>
        <v>6</v>
      </c>
      <c r="AJ98" s="363">
        <v>0</v>
      </c>
      <c r="AK98" s="413" t="str">
        <f t="shared" si="92"/>
        <v>None</v>
      </c>
      <c r="AL98" s="413" t="str">
        <f t="shared" si="93"/>
        <v>None</v>
      </c>
      <c r="AM98" s="486" t="s">
        <v>7612</v>
      </c>
      <c r="AS98" s="69">
        <f t="shared" si="94"/>
        <v>0</v>
      </c>
      <c r="AT98" s="69">
        <f t="shared" si="95"/>
        <v>0</v>
      </c>
      <c r="AU98" s="69">
        <f t="shared" si="96"/>
        <v>0</v>
      </c>
      <c r="AV98" s="69">
        <f t="shared" si="97"/>
        <v>0</v>
      </c>
      <c r="AW98" s="81"/>
      <c r="AX98" s="70" t="s">
        <v>48</v>
      </c>
      <c r="AY98" s="364" t="e">
        <v>#N/A</v>
      </c>
      <c r="AZ98" s="264" t="s">
        <v>48</v>
      </c>
      <c r="BA98" s="238"/>
      <c r="BB98" s="237">
        <f t="shared" si="98"/>
        <v>24</v>
      </c>
      <c r="BC98" s="270">
        <f t="shared" si="87"/>
        <v>1011</v>
      </c>
      <c r="BD98" t="str">
        <f t="shared" si="99"/>
        <v>Caladenia flava x nana subsp. unita</v>
      </c>
      <c r="BE98" s="367" t="e">
        <f>COUNTIFS(#REF!,L98)</f>
        <v>#REF!</v>
      </c>
      <c r="BF98" s="374" t="str">
        <f t="shared" si="100"/>
        <v>n</v>
      </c>
      <c r="BG98" s="82"/>
      <c r="BH98" s="375"/>
      <c r="BI98" s="374"/>
      <c r="BJ98" s="403"/>
      <c r="CE98" t="str">
        <f t="shared" si="103"/>
        <v>_Unnamed Hybrid (Caladenia flava x nana)</v>
      </c>
      <c r="CF98" s="388" t="str">
        <f t="shared" si="104"/>
        <v>Caladenia flava x nana</v>
      </c>
      <c r="CG98" t="str">
        <f t="shared" si="106"/>
        <v/>
      </c>
      <c r="CH98" t="str">
        <f t="shared" si="107"/>
        <v/>
      </c>
      <c r="CI98" t="str">
        <f t="shared" si="108"/>
        <v/>
      </c>
      <c r="CJ98" t="str">
        <f t="shared" si="109"/>
        <v/>
      </c>
      <c r="CK98" s="359" t="str">
        <f t="shared" si="110"/>
        <v/>
      </c>
      <c r="CL98" t="str">
        <f t="shared" si="111"/>
        <v/>
      </c>
      <c r="CM98" t="str">
        <f t="shared" si="112"/>
        <v/>
      </c>
      <c r="CN98" t="str">
        <f t="shared" si="113"/>
        <v/>
      </c>
      <c r="CO98" s="359" t="str">
        <f t="shared" si="114"/>
        <v/>
      </c>
      <c r="CP98" t="str">
        <f t="shared" si="115"/>
        <v/>
      </c>
      <c r="CQ98" t="str">
        <f t="shared" si="116"/>
        <v/>
      </c>
      <c r="CR98" t="str">
        <f t="shared" si="117"/>
        <v/>
      </c>
      <c r="CS98" s="359" t="str">
        <f t="shared" si="118"/>
        <v/>
      </c>
      <c r="CT98" t="str">
        <f t="shared" si="119"/>
        <v/>
      </c>
      <c r="CU98" t="str">
        <f t="shared" si="120"/>
        <v/>
      </c>
      <c r="CV98" t="str">
        <f t="shared" si="121"/>
        <v/>
      </c>
      <c r="CW98" t="str">
        <f t="shared" si="122"/>
        <v/>
      </c>
      <c r="CX98" s="359" t="str">
        <f t="shared" si="123"/>
        <v/>
      </c>
      <c r="CY98" t="str">
        <f t="shared" si="124"/>
        <v/>
      </c>
      <c r="CZ98" t="str">
        <f t="shared" si="125"/>
        <v/>
      </c>
      <c r="DA98" t="str">
        <f t="shared" si="126"/>
        <v/>
      </c>
      <c r="DB98" s="359" t="str">
        <f t="shared" si="127"/>
        <v/>
      </c>
      <c r="DC98" t="str">
        <f t="shared" si="128"/>
        <v/>
      </c>
      <c r="DD98" t="str">
        <f t="shared" si="129"/>
        <v/>
      </c>
      <c r="DE98" t="str">
        <f t="shared" si="130"/>
        <v/>
      </c>
      <c r="DF98" s="359" t="str">
        <f t="shared" si="131"/>
        <v/>
      </c>
      <c r="DG98" t="str">
        <f t="shared" si="132"/>
        <v/>
      </c>
      <c r="DH98" t="str">
        <f t="shared" si="133"/>
        <v/>
      </c>
      <c r="DI98" t="str">
        <f t="shared" si="134"/>
        <v/>
      </c>
      <c r="DJ98" t="str">
        <f t="shared" si="135"/>
        <v/>
      </c>
      <c r="DK98" s="359" t="str">
        <f t="shared" si="136"/>
        <v/>
      </c>
      <c r="DL98" t="str">
        <f t="shared" si="137"/>
        <v/>
      </c>
      <c r="DM98" t="str">
        <f t="shared" si="138"/>
        <v/>
      </c>
      <c r="DN98" t="str">
        <f t="shared" si="139"/>
        <v/>
      </c>
      <c r="DO98" s="359" t="str">
        <f t="shared" si="140"/>
        <v/>
      </c>
      <c r="DP98" t="str">
        <f t="shared" si="141"/>
        <v/>
      </c>
      <c r="DQ98" t="str">
        <f t="shared" si="142"/>
        <v/>
      </c>
      <c r="DR98" t="str">
        <f t="shared" si="143"/>
        <v/>
      </c>
      <c r="DS98" s="359" t="str">
        <f t="shared" si="144"/>
        <v/>
      </c>
      <c r="DT98" t="str">
        <f t="shared" si="145"/>
        <v/>
      </c>
      <c r="DU98" t="str">
        <f t="shared" si="146"/>
        <v/>
      </c>
      <c r="DV98" t="str">
        <f t="shared" si="147"/>
        <v/>
      </c>
      <c r="DW98" t="str">
        <f t="shared" si="148"/>
        <v/>
      </c>
      <c r="DX98" s="359" t="str">
        <f t="shared" si="149"/>
        <v/>
      </c>
      <c r="DY98" t="str">
        <f t="shared" si="150"/>
        <v/>
      </c>
      <c r="DZ98" t="str">
        <f t="shared" si="151"/>
        <v/>
      </c>
      <c r="EA98" t="str">
        <f t="shared" si="152"/>
        <v/>
      </c>
      <c r="EB98" s="359" t="str">
        <f t="shared" si="153"/>
        <v/>
      </c>
      <c r="EC98" t="str">
        <f t="shared" si="154"/>
        <v/>
      </c>
      <c r="ED98" t="str">
        <f t="shared" si="155"/>
        <v/>
      </c>
      <c r="EE98" t="str">
        <f t="shared" si="156"/>
        <v/>
      </c>
      <c r="EF98" t="str">
        <f t="shared" si="157"/>
        <v/>
      </c>
      <c r="EG98" s="359" t="str">
        <f t="shared" si="158"/>
        <v/>
      </c>
      <c r="EH98" t="str">
        <f t="shared" si="159"/>
        <v>Caladenia flava x nana</v>
      </c>
      <c r="EJ98" t="str">
        <f t="shared" si="101"/>
        <v>Caladenia flava x nana subsp. unita</v>
      </c>
      <c r="EK98" s="100">
        <f t="shared" si="162"/>
        <v>0</v>
      </c>
      <c r="EL98" s="3">
        <f t="shared" si="162"/>
        <v>0</v>
      </c>
      <c r="EM98" s="3">
        <f t="shared" si="162"/>
        <v>0</v>
      </c>
      <c r="EN98" s="3">
        <f t="shared" si="162"/>
        <v>0</v>
      </c>
      <c r="EO98" s="3">
        <f t="shared" si="162"/>
        <v>0</v>
      </c>
      <c r="EP98" s="3">
        <f t="shared" si="162"/>
        <v>0</v>
      </c>
      <c r="EQ98" s="3">
        <f t="shared" si="162"/>
        <v>0</v>
      </c>
      <c r="ER98" s="3">
        <f t="shared" si="162"/>
        <v>0</v>
      </c>
      <c r="ES98" s="3">
        <f t="shared" si="162"/>
        <v>0</v>
      </c>
      <c r="ET98" s="3">
        <f t="shared" si="162"/>
        <v>0</v>
      </c>
      <c r="EU98" s="3">
        <f t="shared" si="162"/>
        <v>0</v>
      </c>
      <c r="EV98" s="24">
        <f t="shared" si="162"/>
        <v>0</v>
      </c>
      <c r="EW98" s="581">
        <f t="shared" si="105"/>
        <v>0</v>
      </c>
      <c r="EX98" s="262" t="str">
        <f t="shared" si="102"/>
        <v/>
      </c>
    </row>
    <row r="99" spans="1:154" ht="16.149999999999999" customHeight="1" x14ac:dyDescent="0.25">
      <c r="A99" s="360">
        <v>54</v>
      </c>
      <c r="B99" t="str">
        <f t="shared" si="161"/>
        <v>Empusa</v>
      </c>
      <c r="D99" s="363"/>
      <c r="E99" s="363"/>
      <c r="F99" s="363"/>
      <c r="G99" s="363"/>
      <c r="H99" s="363"/>
      <c r="I99" s="363"/>
      <c r="J99" s="68">
        <f t="shared" si="88"/>
        <v>1041</v>
      </c>
      <c r="K99" s="371" t="str">
        <f t="shared" si="89"/>
        <v>Caladenia flava x reptans</v>
      </c>
      <c r="L99" s="372">
        <v>1041</v>
      </c>
      <c r="M99" s="371" t="s">
        <v>1526</v>
      </c>
      <c r="N99" s="76" t="s">
        <v>1298</v>
      </c>
      <c r="O99" s="363" t="str">
        <f t="shared" si="90"/>
        <v>S</v>
      </c>
      <c r="P99" s="144" t="s">
        <v>1635</v>
      </c>
      <c r="Q99" s="364" t="s">
        <v>1055</v>
      </c>
      <c r="R99" s="365" t="s">
        <v>685</v>
      </c>
      <c r="S99" s="365" t="s">
        <v>685</v>
      </c>
      <c r="T99" s="603" t="s">
        <v>7894</v>
      </c>
      <c r="U99" s="603" t="s">
        <v>7894</v>
      </c>
      <c r="V99" s="603" t="s">
        <v>7894</v>
      </c>
      <c r="W99" s="603" t="s">
        <v>7894</v>
      </c>
      <c r="X99" s="603" t="s">
        <v>7894</v>
      </c>
      <c r="Y99" s="603" t="s">
        <v>7894</v>
      </c>
      <c r="Z99" s="603" t="s">
        <v>7894</v>
      </c>
      <c r="AA99" s="603" t="s">
        <v>7894</v>
      </c>
      <c r="AB99" s="603" t="s">
        <v>7894</v>
      </c>
      <c r="AC99" s="603" t="s">
        <v>7894</v>
      </c>
      <c r="AD99" s="603" t="s">
        <v>7894</v>
      </c>
      <c r="AE99" s="603" t="s">
        <v>7894</v>
      </c>
      <c r="AF99" s="605" t="s">
        <v>48</v>
      </c>
      <c r="AG99" s="605" t="s">
        <v>48</v>
      </c>
      <c r="AH99" s="366" t="s">
        <v>685</v>
      </c>
      <c r="AI99" s="363">
        <f t="shared" si="91"/>
        <v>6</v>
      </c>
      <c r="AJ99" s="363">
        <v>0</v>
      </c>
      <c r="AK99" s="413" t="str">
        <f t="shared" si="92"/>
        <v>None</v>
      </c>
      <c r="AL99" s="413" t="str">
        <f t="shared" si="93"/>
        <v>None</v>
      </c>
      <c r="AM99" s="486" t="s">
        <v>7612</v>
      </c>
      <c r="AS99" s="69">
        <f t="shared" si="94"/>
        <v>0</v>
      </c>
      <c r="AT99" s="69">
        <f t="shared" si="95"/>
        <v>0</v>
      </c>
      <c r="AU99" s="69">
        <f t="shared" si="96"/>
        <v>0</v>
      </c>
      <c r="AV99" s="69">
        <f t="shared" si="97"/>
        <v>0</v>
      </c>
      <c r="AW99" s="81"/>
      <c r="AX99" s="70" t="s">
        <v>1899</v>
      </c>
      <c r="AY99" s="364" t="e">
        <v>#N/A</v>
      </c>
      <c r="AZ99" s="264" t="s">
        <v>48</v>
      </c>
      <c r="BA99" s="238"/>
      <c r="BB99" s="237" t="str">
        <f t="shared" si="98"/>
        <v/>
      </c>
      <c r="BC99" s="270">
        <f t="shared" si="87"/>
        <v>1041</v>
      </c>
      <c r="BD99" t="str">
        <f t="shared" si="99"/>
        <v>Caladenia flava x reptans</v>
      </c>
      <c r="BE99" s="367" t="e">
        <f>COUNTIFS(#REF!,L99)</f>
        <v>#REF!</v>
      </c>
      <c r="BF99" s="374" t="str">
        <f t="shared" si="100"/>
        <v>n</v>
      </c>
      <c r="BG99" s="82"/>
      <c r="BH99" s="375"/>
      <c r="BI99" s="374"/>
      <c r="BJ99" s="403"/>
      <c r="CE99" t="str">
        <f t="shared" si="103"/>
        <v>_Unnamed Hybrid (Caladenia flava x nana subsp. unita)</v>
      </c>
      <c r="CF99" s="388" t="str">
        <f t="shared" si="104"/>
        <v>Caladenia flava x nana subsp. unita</v>
      </c>
      <c r="CG99" t="str">
        <f t="shared" si="106"/>
        <v/>
      </c>
      <c r="CH99" t="str">
        <f t="shared" si="107"/>
        <v/>
      </c>
      <c r="CI99" t="str">
        <f t="shared" si="108"/>
        <v/>
      </c>
      <c r="CJ99" t="str">
        <f t="shared" si="109"/>
        <v/>
      </c>
      <c r="CK99" s="359" t="str">
        <f t="shared" si="110"/>
        <v/>
      </c>
      <c r="CL99" t="str">
        <f t="shared" si="111"/>
        <v/>
      </c>
      <c r="CM99" t="str">
        <f t="shared" si="112"/>
        <v/>
      </c>
      <c r="CN99" t="str">
        <f t="shared" si="113"/>
        <v/>
      </c>
      <c r="CO99" s="359" t="str">
        <f t="shared" si="114"/>
        <v/>
      </c>
      <c r="CP99" t="str">
        <f t="shared" si="115"/>
        <v/>
      </c>
      <c r="CQ99" t="str">
        <f t="shared" si="116"/>
        <v/>
      </c>
      <c r="CR99" t="str">
        <f t="shared" si="117"/>
        <v/>
      </c>
      <c r="CS99" s="359" t="str">
        <f t="shared" si="118"/>
        <v/>
      </c>
      <c r="CT99" t="str">
        <f t="shared" si="119"/>
        <v/>
      </c>
      <c r="CU99" t="str">
        <f t="shared" si="120"/>
        <v/>
      </c>
      <c r="CV99" t="str">
        <f t="shared" si="121"/>
        <v/>
      </c>
      <c r="CW99" t="str">
        <f t="shared" si="122"/>
        <v/>
      </c>
      <c r="CX99" s="359" t="str">
        <f t="shared" si="123"/>
        <v/>
      </c>
      <c r="CY99" t="str">
        <f t="shared" si="124"/>
        <v/>
      </c>
      <c r="CZ99" t="str">
        <f t="shared" si="125"/>
        <v/>
      </c>
      <c r="DA99" t="str">
        <f t="shared" si="126"/>
        <v/>
      </c>
      <c r="DB99" s="359" t="str">
        <f t="shared" si="127"/>
        <v/>
      </c>
      <c r="DC99" t="str">
        <f t="shared" si="128"/>
        <v/>
      </c>
      <c r="DD99" t="str">
        <f t="shared" si="129"/>
        <v/>
      </c>
      <c r="DE99" t="str">
        <f t="shared" si="130"/>
        <v/>
      </c>
      <c r="DF99" s="359" t="str">
        <f t="shared" si="131"/>
        <v/>
      </c>
      <c r="DG99" t="str">
        <f t="shared" si="132"/>
        <v/>
      </c>
      <c r="DH99" t="str">
        <f t="shared" si="133"/>
        <v/>
      </c>
      <c r="DI99" t="str">
        <f t="shared" si="134"/>
        <v/>
      </c>
      <c r="DJ99" t="str">
        <f t="shared" si="135"/>
        <v/>
      </c>
      <c r="DK99" s="359" t="str">
        <f t="shared" si="136"/>
        <v/>
      </c>
      <c r="DL99" t="str">
        <f t="shared" si="137"/>
        <v/>
      </c>
      <c r="DM99" t="str">
        <f t="shared" si="138"/>
        <v/>
      </c>
      <c r="DN99" t="str">
        <f t="shared" si="139"/>
        <v/>
      </c>
      <c r="DO99" s="359" t="str">
        <f t="shared" si="140"/>
        <v/>
      </c>
      <c r="DP99" t="str">
        <f t="shared" si="141"/>
        <v/>
      </c>
      <c r="DQ99" t="str">
        <f t="shared" si="142"/>
        <v/>
      </c>
      <c r="DR99" t="str">
        <f t="shared" si="143"/>
        <v/>
      </c>
      <c r="DS99" s="359" t="str">
        <f t="shared" si="144"/>
        <v/>
      </c>
      <c r="DT99" t="str">
        <f t="shared" si="145"/>
        <v/>
      </c>
      <c r="DU99" t="str">
        <f t="shared" si="146"/>
        <v/>
      </c>
      <c r="DV99" t="str">
        <f t="shared" si="147"/>
        <v/>
      </c>
      <c r="DW99" t="str">
        <f t="shared" si="148"/>
        <v/>
      </c>
      <c r="DX99" s="359" t="str">
        <f t="shared" si="149"/>
        <v/>
      </c>
      <c r="DY99" t="str">
        <f t="shared" si="150"/>
        <v/>
      </c>
      <c r="DZ99" t="str">
        <f t="shared" si="151"/>
        <v/>
      </c>
      <c r="EA99" t="str">
        <f t="shared" si="152"/>
        <v/>
      </c>
      <c r="EB99" s="359" t="str">
        <f t="shared" si="153"/>
        <v/>
      </c>
      <c r="EC99" t="str">
        <f t="shared" si="154"/>
        <v/>
      </c>
      <c r="ED99" t="str">
        <f t="shared" si="155"/>
        <v/>
      </c>
      <c r="EE99" t="str">
        <f t="shared" si="156"/>
        <v/>
      </c>
      <c r="EF99" t="str">
        <f t="shared" si="157"/>
        <v/>
      </c>
      <c r="EG99" s="359" t="str">
        <f t="shared" si="158"/>
        <v/>
      </c>
      <c r="EH99" t="str">
        <f t="shared" si="159"/>
        <v>Caladenia flava x nana subsp. unita</v>
      </c>
      <c r="EJ99" t="str">
        <f t="shared" si="101"/>
        <v>Caladenia flava x reptans</v>
      </c>
      <c r="EK99" s="100">
        <f t="shared" si="162"/>
        <v>0</v>
      </c>
      <c r="EL99" s="3">
        <f t="shared" si="162"/>
        <v>0</v>
      </c>
      <c r="EM99" s="3">
        <f t="shared" si="162"/>
        <v>0</v>
      </c>
      <c r="EN99" s="3">
        <f t="shared" si="162"/>
        <v>0</v>
      </c>
      <c r="EO99" s="3">
        <f t="shared" si="162"/>
        <v>0</v>
      </c>
      <c r="EP99" s="3">
        <f t="shared" si="162"/>
        <v>0</v>
      </c>
      <c r="EQ99" s="3">
        <f t="shared" si="162"/>
        <v>0</v>
      </c>
      <c r="ER99" s="3">
        <f t="shared" si="162"/>
        <v>0</v>
      </c>
      <c r="ES99" s="3">
        <f t="shared" si="162"/>
        <v>0</v>
      </c>
      <c r="ET99" s="3">
        <f t="shared" si="162"/>
        <v>0</v>
      </c>
      <c r="EU99" s="3">
        <f t="shared" si="162"/>
        <v>0</v>
      </c>
      <c r="EV99" s="24">
        <f t="shared" si="162"/>
        <v>0</v>
      </c>
      <c r="EW99" s="581">
        <f t="shared" si="105"/>
        <v>0</v>
      </c>
      <c r="EX99" s="262" t="str">
        <f t="shared" si="102"/>
        <v/>
      </c>
    </row>
    <row r="100" spans="1:154" ht="16.149999999999999" customHeight="1" thickBot="1" x14ac:dyDescent="0.3">
      <c r="A100" s="411">
        <v>55</v>
      </c>
      <c r="B100" t="str">
        <f t="shared" si="161"/>
        <v>Pecteilis</v>
      </c>
      <c r="D100" s="363"/>
      <c r="E100" s="363"/>
      <c r="F100" s="363"/>
      <c r="G100" s="363"/>
      <c r="H100" s="363"/>
      <c r="I100" s="363"/>
      <c r="J100" s="68">
        <f t="shared" si="88"/>
        <v>1022</v>
      </c>
      <c r="K100" s="371" t="str">
        <f t="shared" si="89"/>
        <v>Caladenia fluvialis</v>
      </c>
      <c r="L100" s="372">
        <v>1022</v>
      </c>
      <c r="M100" s="371" t="s">
        <v>1526</v>
      </c>
      <c r="N100" s="76" t="s">
        <v>730</v>
      </c>
      <c r="O100" s="363" t="str">
        <f t="shared" si="90"/>
        <v>S</v>
      </c>
      <c r="P100" s="70" t="s">
        <v>1900</v>
      </c>
      <c r="Q100" s="364" t="s">
        <v>1901</v>
      </c>
      <c r="R100" s="373">
        <v>42962</v>
      </c>
      <c r="S100" s="373">
        <v>43009</v>
      </c>
      <c r="T100" s="603" t="s">
        <v>7894</v>
      </c>
      <c r="U100" s="603" t="s">
        <v>7894</v>
      </c>
      <c r="V100" s="603" t="s">
        <v>7894</v>
      </c>
      <c r="W100" s="603" t="s">
        <v>7894</v>
      </c>
      <c r="X100" s="603" t="s">
        <v>7894</v>
      </c>
      <c r="Y100" s="603" t="s">
        <v>7894</v>
      </c>
      <c r="Z100" s="603" t="s">
        <v>7894</v>
      </c>
      <c r="AA100" s="603" t="s">
        <v>4827</v>
      </c>
      <c r="AB100" s="603" t="s">
        <v>4828</v>
      </c>
      <c r="AC100" s="603" t="s">
        <v>7894</v>
      </c>
      <c r="AD100" s="603" t="s">
        <v>7894</v>
      </c>
      <c r="AE100" s="603" t="s">
        <v>7894</v>
      </c>
      <c r="AF100" s="605" t="s">
        <v>7903</v>
      </c>
      <c r="AG100" s="605" t="s">
        <v>7947</v>
      </c>
      <c r="AH100" s="366" t="s">
        <v>685</v>
      </c>
      <c r="AI100" s="363">
        <f t="shared" si="91"/>
        <v>6</v>
      </c>
      <c r="AJ100" s="363">
        <v>4</v>
      </c>
      <c r="AK100" s="413" t="str">
        <f t="shared" si="92"/>
        <v>Wispy Spider Orchids</v>
      </c>
      <c r="AL100" s="413" t="str">
        <f t="shared" si="93"/>
        <v>Caladenia filamentosa</v>
      </c>
      <c r="AM100" s="486" t="s">
        <v>7607</v>
      </c>
      <c r="AN100" s="70" t="s">
        <v>7712</v>
      </c>
      <c r="AO100" s="70" t="s">
        <v>7713</v>
      </c>
      <c r="AS100" s="69">
        <f t="shared" si="94"/>
        <v>34</v>
      </c>
      <c r="AT100" s="69">
        <f t="shared" si="95"/>
        <v>40</v>
      </c>
      <c r="AU100" s="69">
        <f t="shared" si="96"/>
        <v>8</v>
      </c>
      <c r="AV100" s="69">
        <f t="shared" si="97"/>
        <v>10</v>
      </c>
      <c r="AW100" s="81"/>
      <c r="AX100" s="70" t="s">
        <v>1902</v>
      </c>
      <c r="AY100" s="364">
        <v>44905</v>
      </c>
      <c r="AZ100" s="264" t="s">
        <v>48</v>
      </c>
      <c r="BA100" s="238"/>
      <c r="BB100" s="237" t="str">
        <f t="shared" si="98"/>
        <v/>
      </c>
      <c r="BC100" s="270">
        <f t="shared" si="87"/>
        <v>1022</v>
      </c>
      <c r="BD100" t="str">
        <f t="shared" si="99"/>
        <v>Caladenia fluvialis</v>
      </c>
      <c r="BE100" s="367" t="e">
        <f>COUNTIFS(#REF!,L100)</f>
        <v>#REF!</v>
      </c>
      <c r="BF100" s="374" t="str">
        <f t="shared" si="100"/>
        <v>y</v>
      </c>
      <c r="BG100" s="82"/>
      <c r="BH100" s="375"/>
      <c r="BI100" s="374"/>
      <c r="BJ100" s="403"/>
      <c r="CE100" t="str">
        <f t="shared" ref="CE100:CE129" si="163">CONCATENATE(P99," (",K99,")")</f>
        <v>_Unnamed Hybrid (Caladenia flava x reptans)</v>
      </c>
      <c r="CF100" s="388" t="str">
        <f t="shared" si="104"/>
        <v>Caladenia flava x reptans</v>
      </c>
      <c r="CG100" t="str">
        <f t="shared" si="106"/>
        <v/>
      </c>
      <c r="CH100" t="str">
        <f t="shared" si="107"/>
        <v/>
      </c>
      <c r="CI100" t="str">
        <f t="shared" si="108"/>
        <v/>
      </c>
      <c r="CJ100" t="str">
        <f t="shared" si="109"/>
        <v/>
      </c>
      <c r="CK100" s="359" t="str">
        <f t="shared" si="110"/>
        <v/>
      </c>
      <c r="CL100" t="str">
        <f t="shared" si="111"/>
        <v/>
      </c>
      <c r="CM100" t="str">
        <f t="shared" si="112"/>
        <v/>
      </c>
      <c r="CN100" t="str">
        <f t="shared" si="113"/>
        <v/>
      </c>
      <c r="CO100" s="359" t="str">
        <f t="shared" si="114"/>
        <v/>
      </c>
      <c r="CP100" t="str">
        <f t="shared" si="115"/>
        <v/>
      </c>
      <c r="CQ100" t="str">
        <f t="shared" si="116"/>
        <v/>
      </c>
      <c r="CR100" t="str">
        <f t="shared" si="117"/>
        <v/>
      </c>
      <c r="CS100" s="359" t="str">
        <f t="shared" si="118"/>
        <v/>
      </c>
      <c r="CT100" t="str">
        <f t="shared" si="119"/>
        <v/>
      </c>
      <c r="CU100" t="str">
        <f t="shared" si="120"/>
        <v/>
      </c>
      <c r="CV100" t="str">
        <f t="shared" si="121"/>
        <v/>
      </c>
      <c r="CW100" t="str">
        <f t="shared" si="122"/>
        <v/>
      </c>
      <c r="CX100" s="359" t="str">
        <f t="shared" si="123"/>
        <v/>
      </c>
      <c r="CY100" t="str">
        <f t="shared" si="124"/>
        <v/>
      </c>
      <c r="CZ100" t="str">
        <f t="shared" si="125"/>
        <v/>
      </c>
      <c r="DA100" t="str">
        <f t="shared" si="126"/>
        <v/>
      </c>
      <c r="DB100" s="359" t="str">
        <f t="shared" si="127"/>
        <v/>
      </c>
      <c r="DC100" t="str">
        <f t="shared" si="128"/>
        <v/>
      </c>
      <c r="DD100" t="str">
        <f t="shared" si="129"/>
        <v/>
      </c>
      <c r="DE100" t="str">
        <f t="shared" si="130"/>
        <v/>
      </c>
      <c r="DF100" s="359" t="str">
        <f t="shared" si="131"/>
        <v/>
      </c>
      <c r="DG100" t="str">
        <f t="shared" si="132"/>
        <v/>
      </c>
      <c r="DH100" t="str">
        <f t="shared" si="133"/>
        <v/>
      </c>
      <c r="DI100" t="str">
        <f t="shared" si="134"/>
        <v/>
      </c>
      <c r="DJ100" t="str">
        <f t="shared" si="135"/>
        <v/>
      </c>
      <c r="DK100" s="359" t="str">
        <f t="shared" si="136"/>
        <v/>
      </c>
      <c r="DL100" t="str">
        <f t="shared" si="137"/>
        <v/>
      </c>
      <c r="DM100" t="str">
        <f t="shared" si="138"/>
        <v/>
      </c>
      <c r="DN100" t="str">
        <f t="shared" si="139"/>
        <v/>
      </c>
      <c r="DO100" s="359" t="str">
        <f t="shared" si="140"/>
        <v/>
      </c>
      <c r="DP100" t="str">
        <f t="shared" si="141"/>
        <v/>
      </c>
      <c r="DQ100" t="str">
        <f t="shared" si="142"/>
        <v/>
      </c>
      <c r="DR100" t="str">
        <f t="shared" si="143"/>
        <v/>
      </c>
      <c r="DS100" s="359" t="str">
        <f t="shared" si="144"/>
        <v/>
      </c>
      <c r="DT100" t="str">
        <f t="shared" si="145"/>
        <v/>
      </c>
      <c r="DU100" t="str">
        <f t="shared" si="146"/>
        <v/>
      </c>
      <c r="DV100" t="str">
        <f t="shared" si="147"/>
        <v/>
      </c>
      <c r="DW100" t="str">
        <f t="shared" si="148"/>
        <v/>
      </c>
      <c r="DX100" s="359" t="str">
        <f t="shared" si="149"/>
        <v/>
      </c>
      <c r="DY100" t="str">
        <f t="shared" si="150"/>
        <v/>
      </c>
      <c r="DZ100" t="str">
        <f t="shared" si="151"/>
        <v/>
      </c>
      <c r="EA100" t="str">
        <f t="shared" si="152"/>
        <v/>
      </c>
      <c r="EB100" s="359" t="str">
        <f t="shared" si="153"/>
        <v/>
      </c>
      <c r="EC100" t="str">
        <f t="shared" si="154"/>
        <v/>
      </c>
      <c r="ED100" t="str">
        <f t="shared" si="155"/>
        <v/>
      </c>
      <c r="EE100" t="str">
        <f t="shared" si="156"/>
        <v/>
      </c>
      <c r="EF100" t="str">
        <f t="shared" si="157"/>
        <v/>
      </c>
      <c r="EG100" s="359" t="str">
        <f t="shared" si="158"/>
        <v/>
      </c>
      <c r="EH100" t="str">
        <f t="shared" si="159"/>
        <v>Caladenia flava x reptans</v>
      </c>
      <c r="EJ100" t="str">
        <f t="shared" si="101"/>
        <v>Caladenia fluvialis</v>
      </c>
      <c r="EK100" s="100">
        <f t="shared" si="162"/>
        <v>0</v>
      </c>
      <c r="EL100" s="3">
        <f t="shared" si="162"/>
        <v>0</v>
      </c>
      <c r="EM100" s="3">
        <f t="shared" si="162"/>
        <v>0</v>
      </c>
      <c r="EN100" s="3">
        <f t="shared" si="162"/>
        <v>0</v>
      </c>
      <c r="EO100" s="3">
        <f t="shared" si="162"/>
        <v>0</v>
      </c>
      <c r="EP100" s="3">
        <f t="shared" si="162"/>
        <v>0</v>
      </c>
      <c r="EQ100" s="3">
        <f t="shared" si="162"/>
        <v>0</v>
      </c>
      <c r="ER100" s="3">
        <f t="shared" si="162"/>
        <v>1</v>
      </c>
      <c r="ES100" s="3">
        <f t="shared" si="162"/>
        <v>1</v>
      </c>
      <c r="ET100" s="3">
        <f t="shared" si="162"/>
        <v>1</v>
      </c>
      <c r="EU100" s="3">
        <f t="shared" si="162"/>
        <v>0</v>
      </c>
      <c r="EV100" s="24">
        <f t="shared" si="162"/>
        <v>0</v>
      </c>
      <c r="EW100" s="245">
        <f t="shared" si="105"/>
        <v>3</v>
      </c>
      <c r="EX100" s="262" t="str">
        <f t="shared" si="102"/>
        <v/>
      </c>
    </row>
    <row r="101" spans="1:154" ht="16.149999999999999" customHeight="1" x14ac:dyDescent="0.25">
      <c r="A101" s="360">
        <v>56</v>
      </c>
      <c r="B101" t="str">
        <f t="shared" si="161"/>
        <v>Spiranthes</v>
      </c>
      <c r="D101" s="363"/>
      <c r="E101" s="363"/>
      <c r="F101" s="363"/>
      <c r="G101" s="363"/>
      <c r="H101" s="363"/>
      <c r="I101" s="363"/>
      <c r="J101" s="68">
        <f t="shared" si="88"/>
        <v>529</v>
      </c>
      <c r="K101" s="371" t="str">
        <f t="shared" si="89"/>
        <v>Caladenia footeana</v>
      </c>
      <c r="L101" s="372">
        <v>529</v>
      </c>
      <c r="M101" s="371" t="s">
        <v>1526</v>
      </c>
      <c r="N101" s="76" t="s">
        <v>66</v>
      </c>
      <c r="O101" s="363" t="str">
        <f t="shared" si="90"/>
        <v>S</v>
      </c>
      <c r="P101" s="70" t="s">
        <v>1903</v>
      </c>
      <c r="Q101" s="364" t="s">
        <v>1904</v>
      </c>
      <c r="R101" s="365">
        <v>42931</v>
      </c>
      <c r="S101" s="365">
        <v>43009</v>
      </c>
      <c r="T101" s="603" t="s">
        <v>7894</v>
      </c>
      <c r="U101" s="603" t="s">
        <v>7894</v>
      </c>
      <c r="V101" s="603" t="s">
        <v>7894</v>
      </c>
      <c r="W101" s="603" t="s">
        <v>7894</v>
      </c>
      <c r="X101" s="603" t="s">
        <v>7894</v>
      </c>
      <c r="Y101" s="603" t="s">
        <v>7894</v>
      </c>
      <c r="Z101" s="603" t="s">
        <v>4826</v>
      </c>
      <c r="AA101" s="603" t="s">
        <v>4827</v>
      </c>
      <c r="AB101" s="603" t="s">
        <v>4828</v>
      </c>
      <c r="AC101" s="603" t="s">
        <v>4829</v>
      </c>
      <c r="AD101" s="603" t="s">
        <v>7894</v>
      </c>
      <c r="AE101" s="603" t="s">
        <v>7894</v>
      </c>
      <c r="AF101" s="605" t="s">
        <v>7901</v>
      </c>
      <c r="AG101" s="605" t="s">
        <v>7945</v>
      </c>
      <c r="AH101" s="366" t="s">
        <v>685</v>
      </c>
      <c r="AI101" s="363">
        <f t="shared" si="91"/>
        <v>6</v>
      </c>
      <c r="AJ101" s="363">
        <v>4</v>
      </c>
      <c r="AK101" s="413" t="str">
        <f t="shared" si="92"/>
        <v>Wispy Spider Orchids</v>
      </c>
      <c r="AL101" s="413" t="str">
        <f t="shared" si="93"/>
        <v>Caladenia filamentosa</v>
      </c>
      <c r="AM101" s="486" t="s">
        <v>7607</v>
      </c>
      <c r="AS101" s="69">
        <f t="shared" si="94"/>
        <v>29</v>
      </c>
      <c r="AT101" s="69">
        <f t="shared" si="95"/>
        <v>40</v>
      </c>
      <c r="AU101" s="69">
        <f t="shared" si="96"/>
        <v>7</v>
      </c>
      <c r="AV101" s="69">
        <f t="shared" si="97"/>
        <v>10</v>
      </c>
      <c r="AW101" s="81"/>
      <c r="AX101" s="70" t="s">
        <v>1905</v>
      </c>
      <c r="AY101" s="364">
        <v>15502</v>
      </c>
      <c r="AZ101" s="264" t="s">
        <v>1906</v>
      </c>
      <c r="BA101" s="238"/>
      <c r="BB101" s="237" t="str">
        <f t="shared" si="98"/>
        <v/>
      </c>
      <c r="BC101" s="270">
        <f t="shared" si="87"/>
        <v>529</v>
      </c>
      <c r="BD101" t="str">
        <f t="shared" si="99"/>
        <v>Caladenia footeana</v>
      </c>
      <c r="BE101" s="367" t="e">
        <f>COUNTIFS(#REF!,L101)</f>
        <v>#REF!</v>
      </c>
      <c r="BF101" s="374" t="str">
        <f t="shared" si="100"/>
        <v>y</v>
      </c>
      <c r="BG101" s="82"/>
      <c r="BH101" s="375"/>
      <c r="BI101" s="374"/>
      <c r="BJ101" s="403"/>
      <c r="CE101" t="str">
        <f t="shared" si="163"/>
        <v>Brookton Highway Spider Orchid (Caladenia fluvialis)</v>
      </c>
      <c r="CF101" s="388" t="str">
        <f t="shared" si="104"/>
        <v>Caladenia fluvialis</v>
      </c>
      <c r="CG101" t="str">
        <f t="shared" si="106"/>
        <v/>
      </c>
      <c r="CH101" t="str">
        <f t="shared" si="107"/>
        <v/>
      </c>
      <c r="CI101" t="str">
        <f t="shared" si="108"/>
        <v/>
      </c>
      <c r="CJ101" t="str">
        <f t="shared" si="109"/>
        <v/>
      </c>
      <c r="CK101" s="359" t="str">
        <f t="shared" si="110"/>
        <v/>
      </c>
      <c r="CL101" t="str">
        <f t="shared" si="111"/>
        <v/>
      </c>
      <c r="CM101" t="str">
        <f t="shared" si="112"/>
        <v/>
      </c>
      <c r="CN101" t="str">
        <f t="shared" si="113"/>
        <v/>
      </c>
      <c r="CO101" s="359" t="str">
        <f t="shared" si="114"/>
        <v/>
      </c>
      <c r="CP101" t="str">
        <f t="shared" si="115"/>
        <v/>
      </c>
      <c r="CQ101" t="str">
        <f t="shared" si="116"/>
        <v/>
      </c>
      <c r="CR101" t="str">
        <f t="shared" si="117"/>
        <v/>
      </c>
      <c r="CS101" s="359" t="str">
        <f t="shared" si="118"/>
        <v/>
      </c>
      <c r="CT101" t="str">
        <f t="shared" si="119"/>
        <v/>
      </c>
      <c r="CU101" t="str">
        <f t="shared" si="120"/>
        <v/>
      </c>
      <c r="CV101" t="str">
        <f t="shared" si="121"/>
        <v/>
      </c>
      <c r="CW101" t="str">
        <f t="shared" si="122"/>
        <v/>
      </c>
      <c r="CX101" s="359" t="str">
        <f t="shared" si="123"/>
        <v/>
      </c>
      <c r="CY101" t="str">
        <f t="shared" si="124"/>
        <v/>
      </c>
      <c r="CZ101" t="str">
        <f t="shared" si="125"/>
        <v/>
      </c>
      <c r="DA101" t="str">
        <f t="shared" si="126"/>
        <v/>
      </c>
      <c r="DB101" s="359" t="str">
        <f t="shared" si="127"/>
        <v/>
      </c>
      <c r="DC101" t="str">
        <f t="shared" si="128"/>
        <v/>
      </c>
      <c r="DD101" t="str">
        <f t="shared" si="129"/>
        <v/>
      </c>
      <c r="DE101" t="str">
        <f t="shared" si="130"/>
        <v/>
      </c>
      <c r="DF101" s="359" t="str">
        <f t="shared" si="131"/>
        <v/>
      </c>
      <c r="DG101" t="str">
        <f t="shared" si="132"/>
        <v/>
      </c>
      <c r="DH101" t="str">
        <f t="shared" si="133"/>
        <v/>
      </c>
      <c r="DI101" t="str">
        <f t="shared" si="134"/>
        <v/>
      </c>
      <c r="DJ101" t="str">
        <f t="shared" si="135"/>
        <v/>
      </c>
      <c r="DK101" s="359" t="str">
        <f t="shared" si="136"/>
        <v/>
      </c>
      <c r="DL101" t="str">
        <f t="shared" si="137"/>
        <v/>
      </c>
      <c r="DM101" t="str">
        <f t="shared" si="138"/>
        <v/>
      </c>
      <c r="DN101" t="str">
        <f t="shared" si="139"/>
        <v>X</v>
      </c>
      <c r="DO101" s="359" t="str">
        <f t="shared" si="140"/>
        <v>X</v>
      </c>
      <c r="DP101" t="str">
        <f t="shared" si="141"/>
        <v>X</v>
      </c>
      <c r="DQ101" t="str">
        <f t="shared" si="142"/>
        <v>X</v>
      </c>
      <c r="DR101" t="str">
        <f t="shared" si="143"/>
        <v>X</v>
      </c>
      <c r="DS101" s="359" t="str">
        <f t="shared" si="144"/>
        <v>X</v>
      </c>
      <c r="DT101" t="str">
        <f t="shared" si="145"/>
        <v>X</v>
      </c>
      <c r="DU101" t="str">
        <f t="shared" si="146"/>
        <v/>
      </c>
      <c r="DV101" t="str">
        <f t="shared" si="147"/>
        <v/>
      </c>
      <c r="DW101" t="str">
        <f t="shared" si="148"/>
        <v/>
      </c>
      <c r="DX101" s="359" t="str">
        <f t="shared" si="149"/>
        <v/>
      </c>
      <c r="DY101" t="str">
        <f t="shared" si="150"/>
        <v/>
      </c>
      <c r="DZ101" t="str">
        <f t="shared" si="151"/>
        <v/>
      </c>
      <c r="EA101" t="str">
        <f t="shared" si="152"/>
        <v/>
      </c>
      <c r="EB101" s="359" t="str">
        <f t="shared" si="153"/>
        <v/>
      </c>
      <c r="EC101" t="str">
        <f t="shared" si="154"/>
        <v/>
      </c>
      <c r="ED101" t="str">
        <f t="shared" si="155"/>
        <v/>
      </c>
      <c r="EE101" t="str">
        <f t="shared" si="156"/>
        <v/>
      </c>
      <c r="EF101" t="str">
        <f t="shared" si="157"/>
        <v/>
      </c>
      <c r="EG101" s="359" t="str">
        <f t="shared" si="158"/>
        <v/>
      </c>
      <c r="EH101" t="str">
        <f t="shared" si="159"/>
        <v>Caladenia fluvialis</v>
      </c>
      <c r="EJ101" t="str">
        <f t="shared" si="101"/>
        <v>Caladenia footeana</v>
      </c>
      <c r="EK101" s="100">
        <f t="shared" si="162"/>
        <v>0</v>
      </c>
      <c r="EL101" s="3">
        <f t="shared" si="162"/>
        <v>0</v>
      </c>
      <c r="EM101" s="3">
        <f t="shared" si="162"/>
        <v>0</v>
      </c>
      <c r="EN101" s="3">
        <f t="shared" si="162"/>
        <v>0</v>
      </c>
      <c r="EO101" s="3">
        <f t="shared" si="162"/>
        <v>0</v>
      </c>
      <c r="EP101" s="3">
        <f t="shared" si="162"/>
        <v>0</v>
      </c>
      <c r="EQ101" s="3">
        <f t="shared" si="162"/>
        <v>1</v>
      </c>
      <c r="ER101" s="3">
        <f t="shared" si="162"/>
        <v>1</v>
      </c>
      <c r="ES101" s="3">
        <f t="shared" si="162"/>
        <v>1</v>
      </c>
      <c r="ET101" s="3">
        <f t="shared" si="162"/>
        <v>1</v>
      </c>
      <c r="EU101" s="3">
        <f t="shared" si="162"/>
        <v>0</v>
      </c>
      <c r="EV101" s="24">
        <f t="shared" si="162"/>
        <v>0</v>
      </c>
      <c r="EW101" s="245">
        <f t="shared" si="105"/>
        <v>4</v>
      </c>
      <c r="EX101" s="262" t="str">
        <f t="shared" si="102"/>
        <v/>
      </c>
    </row>
    <row r="102" spans="1:154" ht="16.149999999999999" customHeight="1" x14ac:dyDescent="0.25">
      <c r="A102" s="360">
        <v>57</v>
      </c>
      <c r="B102" t="str">
        <f t="shared" si="161"/>
        <v>Corysanthes</v>
      </c>
      <c r="D102" s="363"/>
      <c r="E102" s="363"/>
      <c r="F102" s="363"/>
      <c r="G102" s="363"/>
      <c r="H102" s="363"/>
      <c r="I102" s="363"/>
      <c r="J102" s="68">
        <f t="shared" si="88"/>
        <v>530</v>
      </c>
      <c r="K102" s="371" t="str">
        <f t="shared" si="89"/>
        <v>Caladenia fuscolutescens</v>
      </c>
      <c r="L102" s="372">
        <v>530</v>
      </c>
      <c r="M102" s="371" t="s">
        <v>1526</v>
      </c>
      <c r="N102" s="76" t="s">
        <v>397</v>
      </c>
      <c r="O102" s="363" t="str">
        <f t="shared" si="90"/>
        <v>S</v>
      </c>
      <c r="P102" s="70" t="s">
        <v>1907</v>
      </c>
      <c r="Q102" s="405" t="s">
        <v>1908</v>
      </c>
      <c r="R102" s="365">
        <v>42979</v>
      </c>
      <c r="S102" s="365">
        <v>43023</v>
      </c>
      <c r="T102" s="603" t="s">
        <v>7894</v>
      </c>
      <c r="U102" s="603" t="s">
        <v>7894</v>
      </c>
      <c r="V102" s="603" t="s">
        <v>7894</v>
      </c>
      <c r="W102" s="603" t="s">
        <v>7894</v>
      </c>
      <c r="X102" s="603" t="s">
        <v>7894</v>
      </c>
      <c r="Y102" s="603" t="s">
        <v>7894</v>
      </c>
      <c r="Z102" s="603" t="s">
        <v>7894</v>
      </c>
      <c r="AA102" s="603" t="s">
        <v>7894</v>
      </c>
      <c r="AB102" s="603" t="s">
        <v>4828</v>
      </c>
      <c r="AC102" s="603" t="s">
        <v>4829</v>
      </c>
      <c r="AD102" s="603" t="s">
        <v>7894</v>
      </c>
      <c r="AE102" s="603" t="s">
        <v>7894</v>
      </c>
      <c r="AF102" s="605" t="s">
        <v>7896</v>
      </c>
      <c r="AG102" s="605" t="s">
        <v>7943</v>
      </c>
      <c r="AH102" s="366" t="s">
        <v>685</v>
      </c>
      <c r="AI102" s="363">
        <f t="shared" si="91"/>
        <v>6</v>
      </c>
      <c r="AJ102" s="363">
        <v>4</v>
      </c>
      <c r="AK102" s="413" t="str">
        <f t="shared" si="92"/>
        <v>Wispy Spider Orchids</v>
      </c>
      <c r="AL102" s="413" t="str">
        <f t="shared" si="93"/>
        <v>Caladenia filamentosa</v>
      </c>
      <c r="AM102" s="486" t="s">
        <v>7607</v>
      </c>
      <c r="AS102" s="69">
        <f t="shared" si="94"/>
        <v>36</v>
      </c>
      <c r="AT102" s="69">
        <f t="shared" si="95"/>
        <v>42</v>
      </c>
      <c r="AU102" s="69">
        <f t="shared" si="96"/>
        <v>9</v>
      </c>
      <c r="AV102" s="69">
        <f t="shared" si="97"/>
        <v>10</v>
      </c>
      <c r="AW102" s="81"/>
      <c r="AX102" s="70" t="s">
        <v>1909</v>
      </c>
      <c r="AY102" s="364">
        <v>18022</v>
      </c>
      <c r="AZ102" s="264" t="s">
        <v>48</v>
      </c>
      <c r="BA102" s="238"/>
      <c r="BB102" s="237" t="str">
        <f t="shared" si="98"/>
        <v/>
      </c>
      <c r="BC102" s="270">
        <f t="shared" si="87"/>
        <v>530</v>
      </c>
      <c r="BD102" t="str">
        <f t="shared" si="99"/>
        <v>Caladenia fuscolutescens</v>
      </c>
      <c r="BE102" s="367" t="e">
        <f>COUNTIFS(#REF!,L102)</f>
        <v>#REF!</v>
      </c>
      <c r="BF102" s="374" t="str">
        <f t="shared" si="100"/>
        <v>y</v>
      </c>
      <c r="BG102" s="82"/>
      <c r="BH102" s="375"/>
      <c r="BI102" s="374"/>
      <c r="BJ102" s="403"/>
      <c r="CE102" t="str">
        <f t="shared" si="163"/>
        <v>Crimson Spider Orchid (Caladenia footeana)</v>
      </c>
      <c r="CF102" s="388" t="str">
        <f t="shared" si="104"/>
        <v>Caladenia footeana</v>
      </c>
      <c r="CG102" t="str">
        <f t="shared" si="106"/>
        <v/>
      </c>
      <c r="CH102" t="str">
        <f t="shared" si="107"/>
        <v/>
      </c>
      <c r="CI102" t="str">
        <f t="shared" si="108"/>
        <v/>
      </c>
      <c r="CJ102" t="str">
        <f t="shared" si="109"/>
        <v/>
      </c>
      <c r="CK102" s="359" t="str">
        <f t="shared" si="110"/>
        <v/>
      </c>
      <c r="CL102" t="str">
        <f t="shared" si="111"/>
        <v/>
      </c>
      <c r="CM102" t="str">
        <f t="shared" si="112"/>
        <v/>
      </c>
      <c r="CN102" t="str">
        <f t="shared" si="113"/>
        <v/>
      </c>
      <c r="CO102" s="359" t="str">
        <f t="shared" si="114"/>
        <v/>
      </c>
      <c r="CP102" t="str">
        <f t="shared" si="115"/>
        <v/>
      </c>
      <c r="CQ102" t="str">
        <f t="shared" si="116"/>
        <v/>
      </c>
      <c r="CR102" t="str">
        <f t="shared" si="117"/>
        <v/>
      </c>
      <c r="CS102" s="359" t="str">
        <f t="shared" si="118"/>
        <v/>
      </c>
      <c r="CT102" t="str">
        <f t="shared" si="119"/>
        <v/>
      </c>
      <c r="CU102" t="str">
        <f t="shared" si="120"/>
        <v/>
      </c>
      <c r="CV102" t="str">
        <f t="shared" si="121"/>
        <v/>
      </c>
      <c r="CW102" t="str">
        <f t="shared" si="122"/>
        <v/>
      </c>
      <c r="CX102" s="359" t="str">
        <f t="shared" si="123"/>
        <v/>
      </c>
      <c r="CY102" t="str">
        <f t="shared" si="124"/>
        <v/>
      </c>
      <c r="CZ102" t="str">
        <f t="shared" si="125"/>
        <v/>
      </c>
      <c r="DA102" t="str">
        <f t="shared" si="126"/>
        <v/>
      </c>
      <c r="DB102" s="359" t="str">
        <f t="shared" si="127"/>
        <v/>
      </c>
      <c r="DC102" t="str">
        <f t="shared" si="128"/>
        <v/>
      </c>
      <c r="DD102" t="str">
        <f t="shared" si="129"/>
        <v/>
      </c>
      <c r="DE102" t="str">
        <f t="shared" si="130"/>
        <v/>
      </c>
      <c r="DF102" s="359" t="str">
        <f t="shared" si="131"/>
        <v/>
      </c>
      <c r="DG102" t="str">
        <f t="shared" si="132"/>
        <v/>
      </c>
      <c r="DH102" t="str">
        <f t="shared" si="133"/>
        <v/>
      </c>
      <c r="DI102" t="str">
        <f t="shared" si="134"/>
        <v>X</v>
      </c>
      <c r="DJ102" t="str">
        <f t="shared" si="135"/>
        <v>X</v>
      </c>
      <c r="DK102" s="359" t="str">
        <f t="shared" si="136"/>
        <v>X</v>
      </c>
      <c r="DL102" t="str">
        <f t="shared" si="137"/>
        <v>X</v>
      </c>
      <c r="DM102" t="str">
        <f t="shared" si="138"/>
        <v>X</v>
      </c>
      <c r="DN102" t="str">
        <f t="shared" si="139"/>
        <v>X</v>
      </c>
      <c r="DO102" s="359" t="str">
        <f t="shared" si="140"/>
        <v>X</v>
      </c>
      <c r="DP102" t="str">
        <f t="shared" si="141"/>
        <v>X</v>
      </c>
      <c r="DQ102" t="str">
        <f t="shared" si="142"/>
        <v>X</v>
      </c>
      <c r="DR102" t="str">
        <f t="shared" si="143"/>
        <v>X</v>
      </c>
      <c r="DS102" s="359" t="str">
        <f t="shared" si="144"/>
        <v>X</v>
      </c>
      <c r="DT102" t="str">
        <f t="shared" si="145"/>
        <v>X</v>
      </c>
      <c r="DU102" t="str">
        <f t="shared" si="146"/>
        <v/>
      </c>
      <c r="DV102" t="str">
        <f t="shared" si="147"/>
        <v/>
      </c>
      <c r="DW102" t="str">
        <f t="shared" si="148"/>
        <v/>
      </c>
      <c r="DX102" s="359" t="str">
        <f t="shared" si="149"/>
        <v/>
      </c>
      <c r="DY102" t="str">
        <f t="shared" si="150"/>
        <v/>
      </c>
      <c r="DZ102" t="str">
        <f t="shared" si="151"/>
        <v/>
      </c>
      <c r="EA102" t="str">
        <f t="shared" si="152"/>
        <v/>
      </c>
      <c r="EB102" s="359" t="str">
        <f t="shared" si="153"/>
        <v/>
      </c>
      <c r="EC102" t="str">
        <f t="shared" si="154"/>
        <v/>
      </c>
      <c r="ED102" t="str">
        <f t="shared" si="155"/>
        <v/>
      </c>
      <c r="EE102" t="str">
        <f t="shared" si="156"/>
        <v/>
      </c>
      <c r="EF102" t="str">
        <f t="shared" si="157"/>
        <v/>
      </c>
      <c r="EG102" s="359" t="str">
        <f t="shared" si="158"/>
        <v/>
      </c>
      <c r="EH102" t="str">
        <f t="shared" si="159"/>
        <v>Caladenia footeana</v>
      </c>
      <c r="EJ102" t="str">
        <f t="shared" si="101"/>
        <v>Caladenia fuscolutescens</v>
      </c>
      <c r="EK102" s="100">
        <f t="shared" si="162"/>
        <v>0</v>
      </c>
      <c r="EL102" s="3">
        <f t="shared" si="162"/>
        <v>0</v>
      </c>
      <c r="EM102" s="3">
        <f t="shared" si="162"/>
        <v>0</v>
      </c>
      <c r="EN102" s="3">
        <f t="shared" si="162"/>
        <v>0</v>
      </c>
      <c r="EO102" s="3">
        <f t="shared" si="162"/>
        <v>0</v>
      </c>
      <c r="EP102" s="3">
        <f t="shared" si="162"/>
        <v>0</v>
      </c>
      <c r="EQ102" s="3">
        <f t="shared" si="162"/>
        <v>0</v>
      </c>
      <c r="ER102" s="3">
        <f t="shared" si="162"/>
        <v>0</v>
      </c>
      <c r="ES102" s="3">
        <f t="shared" si="162"/>
        <v>1</v>
      </c>
      <c r="ET102" s="3">
        <f t="shared" si="162"/>
        <v>1</v>
      </c>
      <c r="EU102" s="3">
        <f t="shared" si="162"/>
        <v>0</v>
      </c>
      <c r="EV102" s="24">
        <f t="shared" si="162"/>
        <v>0</v>
      </c>
      <c r="EW102" s="245">
        <f t="shared" si="105"/>
        <v>2</v>
      </c>
      <c r="EX102" s="262" t="str">
        <f t="shared" si="102"/>
        <v/>
      </c>
    </row>
    <row r="103" spans="1:154" ht="16.149999999999999" customHeight="1" thickBot="1" x14ac:dyDescent="0.3">
      <c r="A103" s="411">
        <v>58</v>
      </c>
      <c r="B103" t="str">
        <f t="shared" si="161"/>
        <v>Anzybas</v>
      </c>
      <c r="D103" s="363"/>
      <c r="E103" s="363"/>
      <c r="F103" s="363"/>
      <c r="G103" s="363"/>
      <c r="H103" s="363"/>
      <c r="I103" s="363"/>
      <c r="J103" s="68">
        <f t="shared" si="88"/>
        <v>531</v>
      </c>
      <c r="K103" s="371" t="str">
        <f t="shared" si="89"/>
        <v>Caladenia gardneri</v>
      </c>
      <c r="L103" s="372">
        <v>531</v>
      </c>
      <c r="M103" s="371" t="s">
        <v>1526</v>
      </c>
      <c r="N103" s="76" t="s">
        <v>212</v>
      </c>
      <c r="O103" s="363" t="str">
        <f t="shared" si="90"/>
        <v>S</v>
      </c>
      <c r="P103" s="70" t="s">
        <v>1910</v>
      </c>
      <c r="Q103" s="364" t="s">
        <v>1911</v>
      </c>
      <c r="R103" s="365">
        <v>42993</v>
      </c>
      <c r="S103" s="365">
        <v>43040</v>
      </c>
      <c r="T103" s="603" t="s">
        <v>7894</v>
      </c>
      <c r="U103" s="603" t="s">
        <v>7894</v>
      </c>
      <c r="V103" s="603" t="s">
        <v>7894</v>
      </c>
      <c r="W103" s="603" t="s">
        <v>7894</v>
      </c>
      <c r="X103" s="603" t="s">
        <v>7894</v>
      </c>
      <c r="Y103" s="603" t="s">
        <v>7894</v>
      </c>
      <c r="Z103" s="603" t="s">
        <v>7894</v>
      </c>
      <c r="AA103" s="603" t="s">
        <v>7894</v>
      </c>
      <c r="AB103" s="603" t="s">
        <v>4828</v>
      </c>
      <c r="AC103" s="603" t="s">
        <v>4829</v>
      </c>
      <c r="AD103" s="603" t="s">
        <v>4830</v>
      </c>
      <c r="AE103" s="603" t="s">
        <v>7894</v>
      </c>
      <c r="AF103" s="605" t="s">
        <v>7902</v>
      </c>
      <c r="AG103" s="605" t="s">
        <v>7946</v>
      </c>
      <c r="AH103" s="366" t="s">
        <v>685</v>
      </c>
      <c r="AI103" s="363">
        <f t="shared" si="91"/>
        <v>6</v>
      </c>
      <c r="AJ103" s="363">
        <v>7</v>
      </c>
      <c r="AK103" s="413" t="str">
        <f t="shared" si="92"/>
        <v>King Spider Orchids</v>
      </c>
      <c r="AL103" s="413" t="str">
        <f t="shared" si="93"/>
        <v>Caladenia huegelii</v>
      </c>
      <c r="AM103" s="486" t="s">
        <v>7607</v>
      </c>
      <c r="AS103" s="69">
        <f t="shared" si="94"/>
        <v>38</v>
      </c>
      <c r="AT103" s="69">
        <f t="shared" si="95"/>
        <v>44</v>
      </c>
      <c r="AU103" s="69">
        <f t="shared" si="96"/>
        <v>9</v>
      </c>
      <c r="AV103" s="69">
        <f t="shared" si="97"/>
        <v>11</v>
      </c>
      <c r="AW103" s="81"/>
      <c r="AX103" s="70" t="s">
        <v>1912</v>
      </c>
      <c r="AY103" s="364">
        <v>15351</v>
      </c>
      <c r="AZ103" s="264" t="s">
        <v>48</v>
      </c>
      <c r="BA103" s="238"/>
      <c r="BB103" s="237" t="str">
        <f t="shared" si="98"/>
        <v/>
      </c>
      <c r="BC103" s="270">
        <f t="shared" si="87"/>
        <v>531</v>
      </c>
      <c r="BD103" t="str">
        <f t="shared" si="99"/>
        <v>Caladenia gardneri</v>
      </c>
      <c r="BE103" s="367" t="e">
        <f>COUNTIFS(#REF!,L103)</f>
        <v>#REF!</v>
      </c>
      <c r="BF103" s="374" t="str">
        <f t="shared" si="100"/>
        <v>y</v>
      </c>
      <c r="BG103" s="82"/>
      <c r="BH103" s="375"/>
      <c r="BI103" s="374"/>
      <c r="BJ103" s="403"/>
      <c r="CE103" t="str">
        <f t="shared" si="163"/>
        <v>Ochre Spider Orchid (Caladenia fuscolutescens)</v>
      </c>
      <c r="CF103" s="388" t="str">
        <f t="shared" si="104"/>
        <v>Caladenia fuscolutescens</v>
      </c>
      <c r="CG103" t="str">
        <f t="shared" si="106"/>
        <v/>
      </c>
      <c r="CH103" t="str">
        <f t="shared" si="107"/>
        <v/>
      </c>
      <c r="CI103" t="str">
        <f t="shared" si="108"/>
        <v/>
      </c>
      <c r="CJ103" t="str">
        <f t="shared" si="109"/>
        <v/>
      </c>
      <c r="CK103" s="359" t="str">
        <f t="shared" si="110"/>
        <v/>
      </c>
      <c r="CL103" t="str">
        <f t="shared" si="111"/>
        <v/>
      </c>
      <c r="CM103" t="str">
        <f t="shared" si="112"/>
        <v/>
      </c>
      <c r="CN103" t="str">
        <f t="shared" si="113"/>
        <v/>
      </c>
      <c r="CO103" s="359" t="str">
        <f t="shared" si="114"/>
        <v/>
      </c>
      <c r="CP103" t="str">
        <f t="shared" si="115"/>
        <v/>
      </c>
      <c r="CQ103" t="str">
        <f t="shared" si="116"/>
        <v/>
      </c>
      <c r="CR103" t="str">
        <f t="shared" si="117"/>
        <v/>
      </c>
      <c r="CS103" s="359" t="str">
        <f t="shared" si="118"/>
        <v/>
      </c>
      <c r="CT103" t="str">
        <f t="shared" si="119"/>
        <v/>
      </c>
      <c r="CU103" t="str">
        <f t="shared" si="120"/>
        <v/>
      </c>
      <c r="CV103" t="str">
        <f t="shared" si="121"/>
        <v/>
      </c>
      <c r="CW103" t="str">
        <f t="shared" si="122"/>
        <v/>
      </c>
      <c r="CX103" s="359" t="str">
        <f t="shared" si="123"/>
        <v/>
      </c>
      <c r="CY103" t="str">
        <f t="shared" si="124"/>
        <v/>
      </c>
      <c r="CZ103" t="str">
        <f t="shared" si="125"/>
        <v/>
      </c>
      <c r="DA103" t="str">
        <f t="shared" si="126"/>
        <v/>
      </c>
      <c r="DB103" s="359" t="str">
        <f t="shared" si="127"/>
        <v/>
      </c>
      <c r="DC103" t="str">
        <f t="shared" si="128"/>
        <v/>
      </c>
      <c r="DD103" t="str">
        <f t="shared" si="129"/>
        <v/>
      </c>
      <c r="DE103" t="str">
        <f t="shared" si="130"/>
        <v/>
      </c>
      <c r="DF103" s="359" t="str">
        <f t="shared" si="131"/>
        <v/>
      </c>
      <c r="DG103" t="str">
        <f t="shared" si="132"/>
        <v/>
      </c>
      <c r="DH103" t="str">
        <f t="shared" si="133"/>
        <v/>
      </c>
      <c r="DI103" t="str">
        <f t="shared" si="134"/>
        <v/>
      </c>
      <c r="DJ103" t="str">
        <f t="shared" si="135"/>
        <v/>
      </c>
      <c r="DK103" s="359" t="str">
        <f t="shared" si="136"/>
        <v/>
      </c>
      <c r="DL103" t="str">
        <f t="shared" si="137"/>
        <v/>
      </c>
      <c r="DM103" t="str">
        <f t="shared" si="138"/>
        <v/>
      </c>
      <c r="DN103" t="str">
        <f t="shared" si="139"/>
        <v/>
      </c>
      <c r="DO103" s="359" t="str">
        <f t="shared" si="140"/>
        <v/>
      </c>
      <c r="DP103" t="str">
        <f t="shared" si="141"/>
        <v>X</v>
      </c>
      <c r="DQ103" t="str">
        <f t="shared" si="142"/>
        <v>X</v>
      </c>
      <c r="DR103" t="str">
        <f t="shared" si="143"/>
        <v>X</v>
      </c>
      <c r="DS103" s="359" t="str">
        <f t="shared" si="144"/>
        <v>X</v>
      </c>
      <c r="DT103" t="str">
        <f t="shared" si="145"/>
        <v>X</v>
      </c>
      <c r="DU103" t="str">
        <f t="shared" si="146"/>
        <v>X</v>
      </c>
      <c r="DV103" t="str">
        <f t="shared" si="147"/>
        <v>X</v>
      </c>
      <c r="DW103" t="str">
        <f t="shared" si="148"/>
        <v/>
      </c>
      <c r="DX103" s="359" t="str">
        <f t="shared" si="149"/>
        <v/>
      </c>
      <c r="DY103" t="str">
        <f t="shared" si="150"/>
        <v/>
      </c>
      <c r="DZ103" t="str">
        <f t="shared" si="151"/>
        <v/>
      </c>
      <c r="EA103" t="str">
        <f t="shared" si="152"/>
        <v/>
      </c>
      <c r="EB103" s="359" t="str">
        <f t="shared" si="153"/>
        <v/>
      </c>
      <c r="EC103" t="str">
        <f t="shared" si="154"/>
        <v/>
      </c>
      <c r="ED103" t="str">
        <f t="shared" si="155"/>
        <v/>
      </c>
      <c r="EE103" t="str">
        <f t="shared" si="156"/>
        <v/>
      </c>
      <c r="EF103" t="str">
        <f t="shared" si="157"/>
        <v/>
      </c>
      <c r="EG103" s="359" t="str">
        <f t="shared" si="158"/>
        <v/>
      </c>
      <c r="EH103" t="str">
        <f t="shared" si="159"/>
        <v>Caladenia fuscolutescens</v>
      </c>
      <c r="EJ103" t="str">
        <f t="shared" si="101"/>
        <v>Caladenia gardneri</v>
      </c>
      <c r="EK103" s="100">
        <f t="shared" si="162"/>
        <v>0</v>
      </c>
      <c r="EL103" s="3">
        <f t="shared" si="162"/>
        <v>0</v>
      </c>
      <c r="EM103" s="3">
        <f t="shared" si="162"/>
        <v>0</v>
      </c>
      <c r="EN103" s="3">
        <f t="shared" si="162"/>
        <v>0</v>
      </c>
      <c r="EO103" s="3">
        <f t="shared" si="162"/>
        <v>0</v>
      </c>
      <c r="EP103" s="3">
        <f t="shared" si="162"/>
        <v>0</v>
      </c>
      <c r="EQ103" s="3">
        <f t="shared" si="162"/>
        <v>0</v>
      </c>
      <c r="ER103" s="3">
        <f t="shared" si="162"/>
        <v>0</v>
      </c>
      <c r="ES103" s="3">
        <f t="shared" si="162"/>
        <v>1</v>
      </c>
      <c r="ET103" s="3">
        <f t="shared" si="162"/>
        <v>1</v>
      </c>
      <c r="EU103" s="3">
        <f t="shared" si="162"/>
        <v>1</v>
      </c>
      <c r="EV103" s="24">
        <f t="shared" si="162"/>
        <v>0</v>
      </c>
      <c r="EW103" s="245">
        <f t="shared" si="105"/>
        <v>3</v>
      </c>
      <c r="EX103" s="262" t="str">
        <f t="shared" si="102"/>
        <v/>
      </c>
    </row>
    <row r="104" spans="1:154" ht="16.149999999999999" customHeight="1" x14ac:dyDescent="0.25">
      <c r="A104" s="360">
        <v>59</v>
      </c>
      <c r="B104" t="str">
        <f t="shared" si="161"/>
        <v>Free#</v>
      </c>
      <c r="D104" s="363"/>
      <c r="E104" s="363"/>
      <c r="F104" s="363"/>
      <c r="G104" s="363"/>
      <c r="H104" s="363"/>
      <c r="I104" s="363"/>
      <c r="J104" s="68">
        <f t="shared" si="88"/>
        <v>1153</v>
      </c>
      <c r="K104" s="371" t="str">
        <f t="shared" si="89"/>
        <v>Caladenia gardneri x interjacens</v>
      </c>
      <c r="L104" s="372">
        <v>1153</v>
      </c>
      <c r="M104" s="371" t="s">
        <v>1526</v>
      </c>
      <c r="N104" s="76" t="s">
        <v>788</v>
      </c>
      <c r="O104" s="363" t="str">
        <f t="shared" si="90"/>
        <v>S</v>
      </c>
      <c r="P104" s="144" t="s">
        <v>1635</v>
      </c>
      <c r="Q104" s="364" t="s">
        <v>1055</v>
      </c>
      <c r="R104" s="365" t="s">
        <v>685</v>
      </c>
      <c r="S104" s="365" t="s">
        <v>685</v>
      </c>
      <c r="T104" s="603" t="s">
        <v>7894</v>
      </c>
      <c r="U104" s="603" t="s">
        <v>7894</v>
      </c>
      <c r="V104" s="603" t="s">
        <v>7894</v>
      </c>
      <c r="W104" s="603" t="s">
        <v>7894</v>
      </c>
      <c r="X104" s="603" t="s">
        <v>7894</v>
      </c>
      <c r="Y104" s="603" t="s">
        <v>7894</v>
      </c>
      <c r="Z104" s="603" t="s">
        <v>7894</v>
      </c>
      <c r="AA104" s="603" t="s">
        <v>7894</v>
      </c>
      <c r="AB104" s="603" t="s">
        <v>7894</v>
      </c>
      <c r="AC104" s="603" t="s">
        <v>7894</v>
      </c>
      <c r="AD104" s="603" t="s">
        <v>7894</v>
      </c>
      <c r="AE104" s="603" t="s">
        <v>7894</v>
      </c>
      <c r="AF104" s="605" t="s">
        <v>48</v>
      </c>
      <c r="AG104" s="605" t="s">
        <v>48</v>
      </c>
      <c r="AH104" s="366" t="s">
        <v>685</v>
      </c>
      <c r="AI104" s="363">
        <f t="shared" si="91"/>
        <v>6</v>
      </c>
      <c r="AJ104" s="363">
        <v>0</v>
      </c>
      <c r="AK104" s="413" t="str">
        <f t="shared" si="92"/>
        <v>None</v>
      </c>
      <c r="AL104" s="413" t="str">
        <f t="shared" si="93"/>
        <v>None</v>
      </c>
      <c r="AM104" s="486" t="s">
        <v>7612</v>
      </c>
      <c r="AS104" s="69">
        <f t="shared" si="94"/>
        <v>0</v>
      </c>
      <c r="AT104" s="69">
        <f t="shared" si="95"/>
        <v>0</v>
      </c>
      <c r="AU104" s="69">
        <f t="shared" si="96"/>
        <v>0</v>
      </c>
      <c r="AV104" s="69">
        <f t="shared" si="97"/>
        <v>0</v>
      </c>
      <c r="AW104" s="81"/>
      <c r="AX104" s="70" t="s">
        <v>48</v>
      </c>
      <c r="AY104" s="364" t="e">
        <v>#N/A</v>
      </c>
      <c r="AZ104" s="264" t="s">
        <v>48</v>
      </c>
      <c r="BA104" s="238"/>
      <c r="BB104" s="237" t="str">
        <f t="shared" si="98"/>
        <v/>
      </c>
      <c r="BC104" s="270">
        <f t="shared" si="87"/>
        <v>1153</v>
      </c>
      <c r="BD104" t="str">
        <f t="shared" si="99"/>
        <v>Caladenia gardneri x interjacens</v>
      </c>
      <c r="BE104" s="367" t="e">
        <f>COUNTIFS(#REF!,L104)</f>
        <v>#REF!</v>
      </c>
      <c r="BF104" s="374" t="str">
        <f t="shared" si="100"/>
        <v>n</v>
      </c>
      <c r="BG104" s="82"/>
      <c r="BH104" s="375"/>
      <c r="BI104" s="374"/>
      <c r="BJ104" s="403"/>
      <c r="CE104" t="str">
        <f t="shared" si="163"/>
        <v>Cherry Spider Orchid (Caladenia gardneri)</v>
      </c>
      <c r="CF104" s="388" t="str">
        <f t="shared" si="104"/>
        <v>Caladenia gardneri</v>
      </c>
      <c r="CG104" t="str">
        <f t="shared" si="106"/>
        <v/>
      </c>
      <c r="CH104" t="str">
        <f t="shared" si="107"/>
        <v/>
      </c>
      <c r="CI104" t="str">
        <f t="shared" si="108"/>
        <v/>
      </c>
      <c r="CJ104" t="str">
        <f t="shared" si="109"/>
        <v/>
      </c>
      <c r="CK104" s="359" t="str">
        <f t="shared" si="110"/>
        <v/>
      </c>
      <c r="CL104" t="str">
        <f t="shared" si="111"/>
        <v/>
      </c>
      <c r="CM104" t="str">
        <f t="shared" si="112"/>
        <v/>
      </c>
      <c r="CN104" t="str">
        <f t="shared" si="113"/>
        <v/>
      </c>
      <c r="CO104" s="359" t="str">
        <f t="shared" si="114"/>
        <v/>
      </c>
      <c r="CP104" t="str">
        <f t="shared" si="115"/>
        <v/>
      </c>
      <c r="CQ104" t="str">
        <f t="shared" si="116"/>
        <v/>
      </c>
      <c r="CR104" t="str">
        <f t="shared" si="117"/>
        <v/>
      </c>
      <c r="CS104" s="359" t="str">
        <f t="shared" si="118"/>
        <v/>
      </c>
      <c r="CT104" t="str">
        <f t="shared" si="119"/>
        <v/>
      </c>
      <c r="CU104" t="str">
        <f t="shared" si="120"/>
        <v/>
      </c>
      <c r="CV104" t="str">
        <f t="shared" si="121"/>
        <v/>
      </c>
      <c r="CW104" t="str">
        <f t="shared" si="122"/>
        <v/>
      </c>
      <c r="CX104" s="359" t="str">
        <f t="shared" si="123"/>
        <v/>
      </c>
      <c r="CY104" t="str">
        <f t="shared" si="124"/>
        <v/>
      </c>
      <c r="CZ104" t="str">
        <f t="shared" si="125"/>
        <v/>
      </c>
      <c r="DA104" t="str">
        <f t="shared" si="126"/>
        <v/>
      </c>
      <c r="DB104" s="359" t="str">
        <f t="shared" si="127"/>
        <v/>
      </c>
      <c r="DC104" t="str">
        <f t="shared" si="128"/>
        <v/>
      </c>
      <c r="DD104" t="str">
        <f t="shared" si="129"/>
        <v/>
      </c>
      <c r="DE104" t="str">
        <f t="shared" si="130"/>
        <v/>
      </c>
      <c r="DF104" s="359" t="str">
        <f t="shared" si="131"/>
        <v/>
      </c>
      <c r="DG104" t="str">
        <f t="shared" si="132"/>
        <v/>
      </c>
      <c r="DH104" t="str">
        <f t="shared" si="133"/>
        <v/>
      </c>
      <c r="DI104" t="str">
        <f t="shared" si="134"/>
        <v/>
      </c>
      <c r="DJ104" t="str">
        <f t="shared" si="135"/>
        <v/>
      </c>
      <c r="DK104" s="359" t="str">
        <f t="shared" si="136"/>
        <v/>
      </c>
      <c r="DL104" t="str">
        <f t="shared" si="137"/>
        <v/>
      </c>
      <c r="DM104" t="str">
        <f t="shared" si="138"/>
        <v/>
      </c>
      <c r="DN104" t="str">
        <f t="shared" si="139"/>
        <v/>
      </c>
      <c r="DO104" s="359" t="str">
        <f t="shared" si="140"/>
        <v/>
      </c>
      <c r="DP104" t="str">
        <f t="shared" si="141"/>
        <v/>
      </c>
      <c r="DQ104" t="str">
        <f t="shared" si="142"/>
        <v/>
      </c>
      <c r="DR104" t="str">
        <f t="shared" si="143"/>
        <v>X</v>
      </c>
      <c r="DS104" s="359" t="str">
        <f t="shared" si="144"/>
        <v>X</v>
      </c>
      <c r="DT104" t="str">
        <f t="shared" si="145"/>
        <v>X</v>
      </c>
      <c r="DU104" t="str">
        <f t="shared" si="146"/>
        <v>X</v>
      </c>
      <c r="DV104" t="str">
        <f t="shared" si="147"/>
        <v>X</v>
      </c>
      <c r="DW104" t="str">
        <f t="shared" si="148"/>
        <v>X</v>
      </c>
      <c r="DX104" s="359" t="str">
        <f t="shared" si="149"/>
        <v>X</v>
      </c>
      <c r="DY104" t="str">
        <f t="shared" si="150"/>
        <v/>
      </c>
      <c r="DZ104" t="str">
        <f t="shared" si="151"/>
        <v/>
      </c>
      <c r="EA104" t="str">
        <f t="shared" si="152"/>
        <v/>
      </c>
      <c r="EB104" s="359" t="str">
        <f t="shared" si="153"/>
        <v/>
      </c>
      <c r="EC104" t="str">
        <f t="shared" si="154"/>
        <v/>
      </c>
      <c r="ED104" t="str">
        <f t="shared" si="155"/>
        <v/>
      </c>
      <c r="EE104" t="str">
        <f t="shared" si="156"/>
        <v/>
      </c>
      <c r="EF104" t="str">
        <f t="shared" si="157"/>
        <v/>
      </c>
      <c r="EG104" s="359" t="str">
        <f t="shared" si="158"/>
        <v/>
      </c>
      <c r="EH104" t="str">
        <f t="shared" si="159"/>
        <v>Caladenia gardneri</v>
      </c>
      <c r="EJ104" t="str">
        <f t="shared" si="101"/>
        <v>Caladenia gardneri x interjacens</v>
      </c>
      <c r="EK104" s="100">
        <f t="shared" si="162"/>
        <v>0</v>
      </c>
      <c r="EL104" s="3">
        <f t="shared" si="162"/>
        <v>0</v>
      </c>
      <c r="EM104" s="3">
        <f t="shared" si="162"/>
        <v>0</v>
      </c>
      <c r="EN104" s="3">
        <f t="shared" si="162"/>
        <v>0</v>
      </c>
      <c r="EO104" s="3">
        <f t="shared" si="162"/>
        <v>0</v>
      </c>
      <c r="EP104" s="3">
        <f t="shared" si="162"/>
        <v>0</v>
      </c>
      <c r="EQ104" s="3">
        <f t="shared" si="162"/>
        <v>0</v>
      </c>
      <c r="ER104" s="3">
        <f t="shared" si="162"/>
        <v>0</v>
      </c>
      <c r="ES104" s="3">
        <f t="shared" si="162"/>
        <v>0</v>
      </c>
      <c r="ET104" s="3">
        <f t="shared" si="162"/>
        <v>0</v>
      </c>
      <c r="EU104" s="3">
        <f t="shared" si="162"/>
        <v>0</v>
      </c>
      <c r="EV104" s="24">
        <f t="shared" si="162"/>
        <v>0</v>
      </c>
      <c r="EW104" s="581">
        <f t="shared" si="105"/>
        <v>0</v>
      </c>
      <c r="EX104" s="262" t="str">
        <f t="shared" si="102"/>
        <v/>
      </c>
    </row>
    <row r="105" spans="1:154" ht="16.149999999999999" customHeight="1" x14ac:dyDescent="0.25">
      <c r="A105" s="360">
        <v>60</v>
      </c>
      <c r="B105" t="str">
        <f t="shared" si="161"/>
        <v>Free#</v>
      </c>
      <c r="D105" s="363"/>
      <c r="E105" s="363"/>
      <c r="F105" s="363"/>
      <c r="G105" s="363"/>
      <c r="H105" s="363"/>
      <c r="I105" s="363"/>
      <c r="J105" s="68">
        <f t="shared" si="88"/>
        <v>1152</v>
      </c>
      <c r="K105" s="371" t="str">
        <f t="shared" si="89"/>
        <v>Caladenia gardneri x latifolia</v>
      </c>
      <c r="L105" s="372">
        <v>1152</v>
      </c>
      <c r="M105" s="371" t="s">
        <v>1526</v>
      </c>
      <c r="N105" s="76" t="s">
        <v>789</v>
      </c>
      <c r="O105" s="363" t="str">
        <f t="shared" si="90"/>
        <v>S</v>
      </c>
      <c r="P105" s="144" t="s">
        <v>1635</v>
      </c>
      <c r="Q105" s="364" t="s">
        <v>1055</v>
      </c>
      <c r="R105" s="365" t="s">
        <v>685</v>
      </c>
      <c r="S105" s="365" t="s">
        <v>685</v>
      </c>
      <c r="T105" s="603" t="s">
        <v>7894</v>
      </c>
      <c r="U105" s="603" t="s">
        <v>7894</v>
      </c>
      <c r="V105" s="603" t="s">
        <v>7894</v>
      </c>
      <c r="W105" s="603" t="s">
        <v>7894</v>
      </c>
      <c r="X105" s="603" t="s">
        <v>7894</v>
      </c>
      <c r="Y105" s="603" t="s">
        <v>7894</v>
      </c>
      <c r="Z105" s="603" t="s">
        <v>7894</v>
      </c>
      <c r="AA105" s="603" t="s">
        <v>7894</v>
      </c>
      <c r="AB105" s="603" t="s">
        <v>7894</v>
      </c>
      <c r="AC105" s="603" t="s">
        <v>7894</v>
      </c>
      <c r="AD105" s="603" t="s">
        <v>7894</v>
      </c>
      <c r="AE105" s="603" t="s">
        <v>7894</v>
      </c>
      <c r="AF105" s="605" t="s">
        <v>48</v>
      </c>
      <c r="AG105" s="605" t="s">
        <v>48</v>
      </c>
      <c r="AH105" s="366" t="s">
        <v>685</v>
      </c>
      <c r="AI105" s="363">
        <f t="shared" si="91"/>
        <v>6</v>
      </c>
      <c r="AJ105" s="363">
        <v>0</v>
      </c>
      <c r="AK105" s="413" t="str">
        <f t="shared" si="92"/>
        <v>None</v>
      </c>
      <c r="AL105" s="413" t="str">
        <f t="shared" si="93"/>
        <v>None</v>
      </c>
      <c r="AM105" s="486" t="s">
        <v>7612</v>
      </c>
      <c r="AS105" s="69">
        <f t="shared" si="94"/>
        <v>0</v>
      </c>
      <c r="AT105" s="69">
        <f t="shared" si="95"/>
        <v>0</v>
      </c>
      <c r="AU105" s="69">
        <f t="shared" si="96"/>
        <v>0</v>
      </c>
      <c r="AV105" s="69">
        <f t="shared" si="97"/>
        <v>0</v>
      </c>
      <c r="AW105" s="81"/>
      <c r="AX105" s="70" t="s">
        <v>48</v>
      </c>
      <c r="AY105" s="364" t="e">
        <v>#N/A</v>
      </c>
      <c r="AZ105" s="264" t="s">
        <v>48</v>
      </c>
      <c r="BA105" s="238"/>
      <c r="BB105" s="237" t="str">
        <f t="shared" si="98"/>
        <v/>
      </c>
      <c r="BC105" s="270">
        <f t="shared" si="87"/>
        <v>1152</v>
      </c>
      <c r="BD105" t="str">
        <f t="shared" si="99"/>
        <v>Caladenia gardneri x latifolia</v>
      </c>
      <c r="BE105" s="367" t="e">
        <f>COUNTIFS(#REF!,L105)</f>
        <v>#REF!</v>
      </c>
      <c r="BF105" s="374" t="str">
        <f t="shared" si="100"/>
        <v>n</v>
      </c>
      <c r="BG105" s="82"/>
      <c r="BH105" s="375"/>
      <c r="BI105" s="374"/>
      <c r="BJ105" s="403"/>
      <c r="CE105" t="str">
        <f t="shared" si="163"/>
        <v>_Unnamed Hybrid (Caladenia gardneri x interjacens)</v>
      </c>
      <c r="CF105" s="388" t="str">
        <f t="shared" si="104"/>
        <v>Caladenia gardneri x interjacens</v>
      </c>
      <c r="CG105" t="str">
        <f t="shared" si="106"/>
        <v/>
      </c>
      <c r="CH105" t="str">
        <f t="shared" si="107"/>
        <v/>
      </c>
      <c r="CI105" t="str">
        <f t="shared" si="108"/>
        <v/>
      </c>
      <c r="CJ105" t="str">
        <f t="shared" si="109"/>
        <v/>
      </c>
      <c r="CK105" s="359" t="str">
        <f t="shared" si="110"/>
        <v/>
      </c>
      <c r="CL105" t="str">
        <f t="shared" si="111"/>
        <v/>
      </c>
      <c r="CM105" t="str">
        <f t="shared" si="112"/>
        <v/>
      </c>
      <c r="CN105" t="str">
        <f t="shared" si="113"/>
        <v/>
      </c>
      <c r="CO105" s="359" t="str">
        <f t="shared" si="114"/>
        <v/>
      </c>
      <c r="CP105" t="str">
        <f t="shared" si="115"/>
        <v/>
      </c>
      <c r="CQ105" t="str">
        <f t="shared" si="116"/>
        <v/>
      </c>
      <c r="CR105" t="str">
        <f t="shared" si="117"/>
        <v/>
      </c>
      <c r="CS105" s="359" t="str">
        <f t="shared" si="118"/>
        <v/>
      </c>
      <c r="CT105" t="str">
        <f t="shared" si="119"/>
        <v/>
      </c>
      <c r="CU105" t="str">
        <f t="shared" si="120"/>
        <v/>
      </c>
      <c r="CV105" t="str">
        <f t="shared" si="121"/>
        <v/>
      </c>
      <c r="CW105" t="str">
        <f t="shared" si="122"/>
        <v/>
      </c>
      <c r="CX105" s="359" t="str">
        <f t="shared" si="123"/>
        <v/>
      </c>
      <c r="CY105" t="str">
        <f t="shared" si="124"/>
        <v/>
      </c>
      <c r="CZ105" t="str">
        <f t="shared" si="125"/>
        <v/>
      </c>
      <c r="DA105" t="str">
        <f t="shared" si="126"/>
        <v/>
      </c>
      <c r="DB105" s="359" t="str">
        <f t="shared" si="127"/>
        <v/>
      </c>
      <c r="DC105" t="str">
        <f t="shared" si="128"/>
        <v/>
      </c>
      <c r="DD105" t="str">
        <f t="shared" si="129"/>
        <v/>
      </c>
      <c r="DE105" t="str">
        <f t="shared" si="130"/>
        <v/>
      </c>
      <c r="DF105" s="359" t="str">
        <f t="shared" si="131"/>
        <v/>
      </c>
      <c r="DG105" t="str">
        <f t="shared" si="132"/>
        <v/>
      </c>
      <c r="DH105" t="str">
        <f t="shared" si="133"/>
        <v/>
      </c>
      <c r="DI105" t="str">
        <f t="shared" si="134"/>
        <v/>
      </c>
      <c r="DJ105" t="str">
        <f t="shared" si="135"/>
        <v/>
      </c>
      <c r="DK105" s="359" t="str">
        <f t="shared" si="136"/>
        <v/>
      </c>
      <c r="DL105" t="str">
        <f t="shared" si="137"/>
        <v/>
      </c>
      <c r="DM105" t="str">
        <f t="shared" si="138"/>
        <v/>
      </c>
      <c r="DN105" t="str">
        <f t="shared" si="139"/>
        <v/>
      </c>
      <c r="DO105" s="359" t="str">
        <f t="shared" si="140"/>
        <v/>
      </c>
      <c r="DP105" t="str">
        <f t="shared" si="141"/>
        <v/>
      </c>
      <c r="DQ105" t="str">
        <f t="shared" si="142"/>
        <v/>
      </c>
      <c r="DR105" t="str">
        <f t="shared" si="143"/>
        <v/>
      </c>
      <c r="DS105" s="359" t="str">
        <f t="shared" si="144"/>
        <v/>
      </c>
      <c r="DT105" t="str">
        <f t="shared" si="145"/>
        <v/>
      </c>
      <c r="DU105" t="str">
        <f t="shared" si="146"/>
        <v/>
      </c>
      <c r="DV105" t="str">
        <f t="shared" si="147"/>
        <v/>
      </c>
      <c r="DW105" t="str">
        <f t="shared" si="148"/>
        <v/>
      </c>
      <c r="DX105" s="359" t="str">
        <f t="shared" si="149"/>
        <v/>
      </c>
      <c r="DY105" t="str">
        <f t="shared" si="150"/>
        <v/>
      </c>
      <c r="DZ105" t="str">
        <f t="shared" si="151"/>
        <v/>
      </c>
      <c r="EA105" t="str">
        <f t="shared" si="152"/>
        <v/>
      </c>
      <c r="EB105" s="359" t="str">
        <f t="shared" si="153"/>
        <v/>
      </c>
      <c r="EC105" t="str">
        <f t="shared" si="154"/>
        <v/>
      </c>
      <c r="ED105" t="str">
        <f t="shared" si="155"/>
        <v/>
      </c>
      <c r="EE105" t="str">
        <f t="shared" si="156"/>
        <v/>
      </c>
      <c r="EF105" t="str">
        <f t="shared" si="157"/>
        <v/>
      </c>
      <c r="EG105" s="359" t="str">
        <f t="shared" si="158"/>
        <v/>
      </c>
      <c r="EH105" t="str">
        <f t="shared" si="159"/>
        <v>Caladenia gardneri x interjacens</v>
      </c>
      <c r="EJ105" t="str">
        <f t="shared" si="101"/>
        <v>Caladenia gardneri x latifolia</v>
      </c>
      <c r="EK105" s="100">
        <f t="shared" si="162"/>
        <v>0</v>
      </c>
      <c r="EL105" s="3">
        <f t="shared" si="162"/>
        <v>0</v>
      </c>
      <c r="EM105" s="3">
        <f t="shared" si="162"/>
        <v>0</v>
      </c>
      <c r="EN105" s="3">
        <f t="shared" si="162"/>
        <v>0</v>
      </c>
      <c r="EO105" s="3">
        <f t="shared" si="162"/>
        <v>0</v>
      </c>
      <c r="EP105" s="3">
        <f t="shared" si="162"/>
        <v>0</v>
      </c>
      <c r="EQ105" s="3">
        <f t="shared" si="162"/>
        <v>0</v>
      </c>
      <c r="ER105" s="3">
        <f t="shared" si="162"/>
        <v>0</v>
      </c>
      <c r="ES105" s="3">
        <f t="shared" si="162"/>
        <v>0</v>
      </c>
      <c r="ET105" s="3">
        <f t="shared" si="162"/>
        <v>0</v>
      </c>
      <c r="EU105" s="3">
        <f t="shared" si="162"/>
        <v>0</v>
      </c>
      <c r="EV105" s="24">
        <f t="shared" si="162"/>
        <v>0</v>
      </c>
      <c r="EW105" s="581">
        <f t="shared" si="105"/>
        <v>0</v>
      </c>
      <c r="EX105" s="262" t="str">
        <f t="shared" si="102"/>
        <v/>
      </c>
    </row>
    <row r="106" spans="1:154" ht="16.149999999999999" customHeight="1" thickBot="1" x14ac:dyDescent="0.3">
      <c r="A106" s="411">
        <v>61</v>
      </c>
      <c r="B106" t="str">
        <f t="shared" si="161"/>
        <v>Free#</v>
      </c>
      <c r="D106" s="363"/>
      <c r="E106" s="363"/>
      <c r="F106" s="363"/>
      <c r="G106" s="363"/>
      <c r="H106" s="363"/>
      <c r="I106" s="363"/>
      <c r="J106" s="68">
        <f t="shared" si="88"/>
        <v>1007</v>
      </c>
      <c r="K106" s="371" t="str">
        <f t="shared" si="89"/>
        <v>Caladenia geogei x infundibularis</v>
      </c>
      <c r="L106" s="372">
        <v>1007</v>
      </c>
      <c r="M106" s="371" t="s">
        <v>1526</v>
      </c>
      <c r="N106" s="76" t="s">
        <v>1913</v>
      </c>
      <c r="O106" s="363" t="str">
        <f t="shared" si="90"/>
        <v>S</v>
      </c>
      <c r="P106" s="144" t="s">
        <v>1635</v>
      </c>
      <c r="Q106" s="364" t="s">
        <v>1055</v>
      </c>
      <c r="R106" s="365" t="s">
        <v>685</v>
      </c>
      <c r="S106" s="365" t="s">
        <v>685</v>
      </c>
      <c r="T106" s="603" t="s">
        <v>7894</v>
      </c>
      <c r="U106" s="603" t="s">
        <v>7894</v>
      </c>
      <c r="V106" s="603" t="s">
        <v>7894</v>
      </c>
      <c r="W106" s="603" t="s">
        <v>7894</v>
      </c>
      <c r="X106" s="603" t="s">
        <v>7894</v>
      </c>
      <c r="Y106" s="603" t="s">
        <v>7894</v>
      </c>
      <c r="Z106" s="603" t="s">
        <v>7894</v>
      </c>
      <c r="AA106" s="603" t="s">
        <v>7894</v>
      </c>
      <c r="AB106" s="603" t="s">
        <v>7894</v>
      </c>
      <c r="AC106" s="603" t="s">
        <v>7894</v>
      </c>
      <c r="AD106" s="603" t="s">
        <v>7894</v>
      </c>
      <c r="AE106" s="603" t="s">
        <v>7894</v>
      </c>
      <c r="AF106" s="605" t="s">
        <v>48</v>
      </c>
      <c r="AG106" s="605" t="s">
        <v>48</v>
      </c>
      <c r="AH106" s="366" t="s">
        <v>685</v>
      </c>
      <c r="AI106" s="363">
        <f t="shared" si="91"/>
        <v>6</v>
      </c>
      <c r="AJ106" s="363">
        <v>0</v>
      </c>
      <c r="AK106" s="413" t="str">
        <f t="shared" si="92"/>
        <v>None</v>
      </c>
      <c r="AL106" s="413" t="str">
        <f t="shared" si="93"/>
        <v>None</v>
      </c>
      <c r="AM106" s="486" t="s">
        <v>7612</v>
      </c>
      <c r="AS106" s="69">
        <f t="shared" si="94"/>
        <v>0</v>
      </c>
      <c r="AT106" s="69">
        <f t="shared" si="95"/>
        <v>0</v>
      </c>
      <c r="AU106" s="69">
        <f t="shared" si="96"/>
        <v>0</v>
      </c>
      <c r="AV106" s="69">
        <f t="shared" si="97"/>
        <v>0</v>
      </c>
      <c r="AW106" s="81"/>
      <c r="AX106" s="70" t="s">
        <v>48</v>
      </c>
      <c r="AY106" s="364" t="e">
        <v>#N/A</v>
      </c>
      <c r="AZ106" s="264" t="s">
        <v>48</v>
      </c>
      <c r="BA106" s="238"/>
      <c r="BB106" s="237" t="str">
        <f t="shared" si="98"/>
        <v/>
      </c>
      <c r="BC106" s="270">
        <f t="shared" si="87"/>
        <v>1007</v>
      </c>
      <c r="BD106" t="str">
        <f t="shared" si="99"/>
        <v>Caladenia geogei x infundibularis</v>
      </c>
      <c r="BE106" s="367" t="e">
        <f>COUNTIFS(#REF!,L106)</f>
        <v>#REF!</v>
      </c>
      <c r="BF106" s="374" t="str">
        <f t="shared" si="100"/>
        <v>n</v>
      </c>
      <c r="BG106" s="82"/>
      <c r="BH106" s="375"/>
      <c r="BI106" s="374"/>
      <c r="BJ106" s="403"/>
      <c r="CE106" t="str">
        <f t="shared" si="163"/>
        <v>_Unnamed Hybrid (Caladenia gardneri x latifolia)</v>
      </c>
      <c r="CF106" s="388" t="str">
        <f t="shared" si="104"/>
        <v>Caladenia gardneri x latifolia</v>
      </c>
      <c r="CG106" t="str">
        <f t="shared" si="106"/>
        <v/>
      </c>
      <c r="CH106" t="str">
        <f t="shared" si="107"/>
        <v/>
      </c>
      <c r="CI106" t="str">
        <f t="shared" si="108"/>
        <v/>
      </c>
      <c r="CJ106" t="str">
        <f t="shared" si="109"/>
        <v/>
      </c>
      <c r="CK106" s="359" t="str">
        <f t="shared" si="110"/>
        <v/>
      </c>
      <c r="CL106" t="str">
        <f t="shared" si="111"/>
        <v/>
      </c>
      <c r="CM106" t="str">
        <f t="shared" si="112"/>
        <v/>
      </c>
      <c r="CN106" t="str">
        <f t="shared" si="113"/>
        <v/>
      </c>
      <c r="CO106" s="359" t="str">
        <f t="shared" si="114"/>
        <v/>
      </c>
      <c r="CP106" t="str">
        <f t="shared" si="115"/>
        <v/>
      </c>
      <c r="CQ106" t="str">
        <f t="shared" si="116"/>
        <v/>
      </c>
      <c r="CR106" t="str">
        <f t="shared" si="117"/>
        <v/>
      </c>
      <c r="CS106" s="359" t="str">
        <f t="shared" si="118"/>
        <v/>
      </c>
      <c r="CT106" t="str">
        <f t="shared" si="119"/>
        <v/>
      </c>
      <c r="CU106" t="str">
        <f t="shared" si="120"/>
        <v/>
      </c>
      <c r="CV106" t="str">
        <f t="shared" si="121"/>
        <v/>
      </c>
      <c r="CW106" t="str">
        <f t="shared" si="122"/>
        <v/>
      </c>
      <c r="CX106" s="359" t="str">
        <f t="shared" si="123"/>
        <v/>
      </c>
      <c r="CY106" t="str">
        <f t="shared" si="124"/>
        <v/>
      </c>
      <c r="CZ106" t="str">
        <f t="shared" si="125"/>
        <v/>
      </c>
      <c r="DA106" t="str">
        <f t="shared" si="126"/>
        <v/>
      </c>
      <c r="DB106" s="359" t="str">
        <f t="shared" si="127"/>
        <v/>
      </c>
      <c r="DC106" t="str">
        <f t="shared" si="128"/>
        <v/>
      </c>
      <c r="DD106" t="str">
        <f t="shared" si="129"/>
        <v/>
      </c>
      <c r="DE106" t="str">
        <f t="shared" si="130"/>
        <v/>
      </c>
      <c r="DF106" s="359" t="str">
        <f t="shared" si="131"/>
        <v/>
      </c>
      <c r="DG106" t="str">
        <f t="shared" si="132"/>
        <v/>
      </c>
      <c r="DH106" t="str">
        <f t="shared" si="133"/>
        <v/>
      </c>
      <c r="DI106" t="str">
        <f t="shared" si="134"/>
        <v/>
      </c>
      <c r="DJ106" t="str">
        <f t="shared" si="135"/>
        <v/>
      </c>
      <c r="DK106" s="359" t="str">
        <f t="shared" si="136"/>
        <v/>
      </c>
      <c r="DL106" t="str">
        <f t="shared" si="137"/>
        <v/>
      </c>
      <c r="DM106" t="str">
        <f t="shared" si="138"/>
        <v/>
      </c>
      <c r="DN106" t="str">
        <f t="shared" si="139"/>
        <v/>
      </c>
      <c r="DO106" s="359" t="str">
        <f t="shared" si="140"/>
        <v/>
      </c>
      <c r="DP106" t="str">
        <f t="shared" si="141"/>
        <v/>
      </c>
      <c r="DQ106" t="str">
        <f t="shared" si="142"/>
        <v/>
      </c>
      <c r="DR106" t="str">
        <f t="shared" si="143"/>
        <v/>
      </c>
      <c r="DS106" s="359" t="str">
        <f t="shared" si="144"/>
        <v/>
      </c>
      <c r="DT106" t="str">
        <f t="shared" si="145"/>
        <v/>
      </c>
      <c r="DU106" t="str">
        <f t="shared" si="146"/>
        <v/>
      </c>
      <c r="DV106" t="str">
        <f t="shared" si="147"/>
        <v/>
      </c>
      <c r="DW106" t="str">
        <f t="shared" si="148"/>
        <v/>
      </c>
      <c r="DX106" s="359" t="str">
        <f t="shared" si="149"/>
        <v/>
      </c>
      <c r="DY106" t="str">
        <f t="shared" si="150"/>
        <v/>
      </c>
      <c r="DZ106" t="str">
        <f t="shared" si="151"/>
        <v/>
      </c>
      <c r="EA106" t="str">
        <f t="shared" si="152"/>
        <v/>
      </c>
      <c r="EB106" s="359" t="str">
        <f t="shared" si="153"/>
        <v/>
      </c>
      <c r="EC106" t="str">
        <f t="shared" si="154"/>
        <v/>
      </c>
      <c r="ED106" t="str">
        <f t="shared" si="155"/>
        <v/>
      </c>
      <c r="EE106" t="str">
        <f t="shared" si="156"/>
        <v/>
      </c>
      <c r="EF106" t="str">
        <f t="shared" si="157"/>
        <v/>
      </c>
      <c r="EG106" s="359" t="str">
        <f t="shared" si="158"/>
        <v/>
      </c>
      <c r="EH106" t="str">
        <f t="shared" si="159"/>
        <v>Caladenia gardneri x latifolia</v>
      </c>
      <c r="EJ106" t="str">
        <f t="shared" si="101"/>
        <v>Caladenia geogei x infundibularis</v>
      </c>
      <c r="EK106" s="100">
        <f t="shared" si="162"/>
        <v>0</v>
      </c>
      <c r="EL106" s="3">
        <f t="shared" si="162"/>
        <v>0</v>
      </c>
      <c r="EM106" s="3">
        <f t="shared" si="162"/>
        <v>0</v>
      </c>
      <c r="EN106" s="3">
        <f t="shared" si="162"/>
        <v>0</v>
      </c>
      <c r="EO106" s="3">
        <f t="shared" si="162"/>
        <v>0</v>
      </c>
      <c r="EP106" s="3">
        <f t="shared" si="162"/>
        <v>0</v>
      </c>
      <c r="EQ106" s="3">
        <f t="shared" si="162"/>
        <v>0</v>
      </c>
      <c r="ER106" s="3">
        <f t="shared" si="162"/>
        <v>0</v>
      </c>
      <c r="ES106" s="3">
        <f t="shared" si="162"/>
        <v>0</v>
      </c>
      <c r="ET106" s="3">
        <f t="shared" si="162"/>
        <v>0</v>
      </c>
      <c r="EU106" s="3">
        <f t="shared" si="162"/>
        <v>0</v>
      </c>
      <c r="EV106" s="24">
        <f t="shared" si="162"/>
        <v>0</v>
      </c>
      <c r="EW106" s="581">
        <f t="shared" si="105"/>
        <v>0</v>
      </c>
      <c r="EX106" s="262" t="str">
        <f t="shared" si="102"/>
        <v/>
      </c>
    </row>
    <row r="107" spans="1:154" ht="16.149999999999999" customHeight="1" x14ac:dyDescent="0.25">
      <c r="A107" s="360">
        <v>62</v>
      </c>
      <c r="B107" t="str">
        <f t="shared" si="161"/>
        <v>Free#</v>
      </c>
      <c r="D107" s="363"/>
      <c r="E107" s="363"/>
      <c r="F107" s="363"/>
      <c r="G107" s="363"/>
      <c r="H107" s="363"/>
      <c r="I107" s="363"/>
      <c r="J107" s="68">
        <f t="shared" si="88"/>
        <v>532</v>
      </c>
      <c r="K107" s="371" t="str">
        <f t="shared" si="89"/>
        <v>Caladenia georgei</v>
      </c>
      <c r="L107" s="372">
        <v>532</v>
      </c>
      <c r="M107" s="371" t="s">
        <v>1526</v>
      </c>
      <c r="N107" s="76" t="s">
        <v>357</v>
      </c>
      <c r="O107" s="363" t="str">
        <f t="shared" si="90"/>
        <v>S</v>
      </c>
      <c r="P107" s="70" t="s">
        <v>1914</v>
      </c>
      <c r="Q107" s="364" t="s">
        <v>1915</v>
      </c>
      <c r="R107" s="365">
        <v>42979</v>
      </c>
      <c r="S107" s="373">
        <v>43023</v>
      </c>
      <c r="T107" s="603" t="s">
        <v>7894</v>
      </c>
      <c r="U107" s="603" t="s">
        <v>7894</v>
      </c>
      <c r="V107" s="603" t="s">
        <v>7894</v>
      </c>
      <c r="W107" s="603" t="s">
        <v>7894</v>
      </c>
      <c r="X107" s="603" t="s">
        <v>7894</v>
      </c>
      <c r="Y107" s="603" t="s">
        <v>7894</v>
      </c>
      <c r="Z107" s="603" t="s">
        <v>7894</v>
      </c>
      <c r="AA107" s="603" t="s">
        <v>4827</v>
      </c>
      <c r="AB107" s="603" t="s">
        <v>4828</v>
      </c>
      <c r="AC107" s="603" t="s">
        <v>4829</v>
      </c>
      <c r="AD107" s="603" t="s">
        <v>7894</v>
      </c>
      <c r="AE107" s="603" t="s">
        <v>7894</v>
      </c>
      <c r="AF107" s="605" t="s">
        <v>7900</v>
      </c>
      <c r="AG107" s="605" t="s">
        <v>7944</v>
      </c>
      <c r="AH107" s="366" t="s">
        <v>685</v>
      </c>
      <c r="AI107" s="363">
        <f t="shared" si="91"/>
        <v>6</v>
      </c>
      <c r="AJ107" s="363">
        <v>7</v>
      </c>
      <c r="AK107" s="413" t="str">
        <f t="shared" si="92"/>
        <v>King Spider Orchids</v>
      </c>
      <c r="AL107" s="413" t="str">
        <f t="shared" si="93"/>
        <v>Caladenia huegelii</v>
      </c>
      <c r="AM107" s="486" t="s">
        <v>7607</v>
      </c>
      <c r="AS107" s="69">
        <f t="shared" si="94"/>
        <v>36</v>
      </c>
      <c r="AT107" s="69">
        <f t="shared" si="95"/>
        <v>42</v>
      </c>
      <c r="AU107" s="69">
        <f t="shared" si="96"/>
        <v>9</v>
      </c>
      <c r="AV107" s="69">
        <f t="shared" si="97"/>
        <v>10</v>
      </c>
      <c r="AW107" s="81"/>
      <c r="AX107" s="70" t="s">
        <v>1916</v>
      </c>
      <c r="AY107" s="364">
        <v>15352</v>
      </c>
      <c r="AZ107" s="264" t="s">
        <v>1917</v>
      </c>
      <c r="BA107" s="238"/>
      <c r="BB107" s="237" t="str">
        <f t="shared" si="98"/>
        <v/>
      </c>
      <c r="BC107" s="270">
        <f t="shared" si="87"/>
        <v>532</v>
      </c>
      <c r="BD107" t="str">
        <f t="shared" si="99"/>
        <v>Caladenia georgei</v>
      </c>
      <c r="BE107" s="367" t="e">
        <f>COUNTIFS(#REF!,L107)</f>
        <v>#REF!</v>
      </c>
      <c r="BF107" s="374" t="str">
        <f t="shared" si="100"/>
        <v>y</v>
      </c>
      <c r="BG107" s="82"/>
      <c r="BH107" s="375"/>
      <c r="BI107" s="374"/>
      <c r="BJ107" s="403"/>
      <c r="CE107" t="str">
        <f t="shared" si="163"/>
        <v>_Unnamed Hybrid (Caladenia geogei x infundibularis)</v>
      </c>
      <c r="CF107" s="388" t="str">
        <f t="shared" si="104"/>
        <v>Caladenia geogei x infundibularis</v>
      </c>
      <c r="CG107" t="str">
        <f t="shared" si="106"/>
        <v/>
      </c>
      <c r="CH107" t="str">
        <f t="shared" si="107"/>
        <v/>
      </c>
      <c r="CI107" t="str">
        <f t="shared" si="108"/>
        <v/>
      </c>
      <c r="CJ107" t="str">
        <f t="shared" si="109"/>
        <v/>
      </c>
      <c r="CK107" s="359" t="str">
        <f t="shared" si="110"/>
        <v/>
      </c>
      <c r="CL107" t="str">
        <f t="shared" si="111"/>
        <v/>
      </c>
      <c r="CM107" t="str">
        <f t="shared" si="112"/>
        <v/>
      </c>
      <c r="CN107" t="str">
        <f t="shared" si="113"/>
        <v/>
      </c>
      <c r="CO107" s="359" t="str">
        <f t="shared" si="114"/>
        <v/>
      </c>
      <c r="CP107" t="str">
        <f t="shared" si="115"/>
        <v/>
      </c>
      <c r="CQ107" t="str">
        <f t="shared" si="116"/>
        <v/>
      </c>
      <c r="CR107" t="str">
        <f t="shared" si="117"/>
        <v/>
      </c>
      <c r="CS107" s="359" t="str">
        <f t="shared" si="118"/>
        <v/>
      </c>
      <c r="CT107" t="str">
        <f t="shared" si="119"/>
        <v/>
      </c>
      <c r="CU107" t="str">
        <f t="shared" si="120"/>
        <v/>
      </c>
      <c r="CV107" t="str">
        <f t="shared" si="121"/>
        <v/>
      </c>
      <c r="CW107" t="str">
        <f t="shared" si="122"/>
        <v/>
      </c>
      <c r="CX107" s="359" t="str">
        <f t="shared" si="123"/>
        <v/>
      </c>
      <c r="CY107" t="str">
        <f t="shared" si="124"/>
        <v/>
      </c>
      <c r="CZ107" t="str">
        <f t="shared" si="125"/>
        <v/>
      </c>
      <c r="DA107" t="str">
        <f t="shared" si="126"/>
        <v/>
      </c>
      <c r="DB107" s="359" t="str">
        <f t="shared" si="127"/>
        <v/>
      </c>
      <c r="DC107" t="str">
        <f t="shared" si="128"/>
        <v/>
      </c>
      <c r="DD107" t="str">
        <f t="shared" si="129"/>
        <v/>
      </c>
      <c r="DE107" t="str">
        <f t="shared" si="130"/>
        <v/>
      </c>
      <c r="DF107" s="359" t="str">
        <f t="shared" si="131"/>
        <v/>
      </c>
      <c r="DG107" t="str">
        <f t="shared" si="132"/>
        <v/>
      </c>
      <c r="DH107" t="str">
        <f t="shared" si="133"/>
        <v/>
      </c>
      <c r="DI107" t="str">
        <f t="shared" si="134"/>
        <v/>
      </c>
      <c r="DJ107" t="str">
        <f t="shared" si="135"/>
        <v/>
      </c>
      <c r="DK107" s="359" t="str">
        <f t="shared" si="136"/>
        <v/>
      </c>
      <c r="DL107" t="str">
        <f t="shared" si="137"/>
        <v/>
      </c>
      <c r="DM107" t="str">
        <f t="shared" si="138"/>
        <v/>
      </c>
      <c r="DN107" t="str">
        <f t="shared" si="139"/>
        <v/>
      </c>
      <c r="DO107" s="359" t="str">
        <f t="shared" si="140"/>
        <v/>
      </c>
      <c r="DP107" t="str">
        <f t="shared" si="141"/>
        <v/>
      </c>
      <c r="DQ107" t="str">
        <f t="shared" si="142"/>
        <v/>
      </c>
      <c r="DR107" t="str">
        <f t="shared" si="143"/>
        <v/>
      </c>
      <c r="DS107" s="359" t="str">
        <f t="shared" si="144"/>
        <v/>
      </c>
      <c r="DT107" t="str">
        <f t="shared" si="145"/>
        <v/>
      </c>
      <c r="DU107" t="str">
        <f t="shared" si="146"/>
        <v/>
      </c>
      <c r="DV107" t="str">
        <f t="shared" si="147"/>
        <v/>
      </c>
      <c r="DW107" t="str">
        <f t="shared" si="148"/>
        <v/>
      </c>
      <c r="DX107" s="359" t="str">
        <f t="shared" si="149"/>
        <v/>
      </c>
      <c r="DY107" t="str">
        <f t="shared" si="150"/>
        <v/>
      </c>
      <c r="DZ107" t="str">
        <f t="shared" si="151"/>
        <v/>
      </c>
      <c r="EA107" t="str">
        <f t="shared" si="152"/>
        <v/>
      </c>
      <c r="EB107" s="359" t="str">
        <f t="shared" si="153"/>
        <v/>
      </c>
      <c r="EC107" t="str">
        <f t="shared" si="154"/>
        <v/>
      </c>
      <c r="ED107" t="str">
        <f t="shared" si="155"/>
        <v/>
      </c>
      <c r="EE107" t="str">
        <f t="shared" si="156"/>
        <v/>
      </c>
      <c r="EF107" t="str">
        <f t="shared" si="157"/>
        <v/>
      </c>
      <c r="EG107" s="359" t="str">
        <f t="shared" si="158"/>
        <v/>
      </c>
      <c r="EH107" t="str">
        <f t="shared" si="159"/>
        <v>Caladenia geogei x infundibularis</v>
      </c>
      <c r="EJ107" t="str">
        <f t="shared" si="101"/>
        <v>Caladenia georgei</v>
      </c>
      <c r="EK107" s="100">
        <f t="shared" si="162"/>
        <v>0</v>
      </c>
      <c r="EL107" s="3">
        <f t="shared" si="162"/>
        <v>0</v>
      </c>
      <c r="EM107" s="3">
        <f t="shared" si="162"/>
        <v>0</v>
      </c>
      <c r="EN107" s="3">
        <f t="shared" si="162"/>
        <v>0</v>
      </c>
      <c r="EO107" s="3">
        <f t="shared" si="162"/>
        <v>0</v>
      </c>
      <c r="EP107" s="3">
        <f t="shared" si="162"/>
        <v>0</v>
      </c>
      <c r="EQ107" s="3">
        <f t="shared" si="162"/>
        <v>0</v>
      </c>
      <c r="ER107" s="3">
        <f t="shared" si="162"/>
        <v>0</v>
      </c>
      <c r="ES107" s="3">
        <f t="shared" si="162"/>
        <v>1</v>
      </c>
      <c r="ET107" s="3">
        <f t="shared" si="162"/>
        <v>1</v>
      </c>
      <c r="EU107" s="3">
        <f t="shared" si="162"/>
        <v>0</v>
      </c>
      <c r="EV107" s="24">
        <f t="shared" si="162"/>
        <v>0</v>
      </c>
      <c r="EW107" s="245">
        <f t="shared" si="105"/>
        <v>2</v>
      </c>
      <c r="EX107" s="262" t="str">
        <f t="shared" si="102"/>
        <v/>
      </c>
    </row>
    <row r="108" spans="1:154" ht="16.149999999999999" customHeight="1" x14ac:dyDescent="0.25">
      <c r="A108" s="363"/>
      <c r="D108" s="363"/>
      <c r="E108" s="363"/>
      <c r="F108" s="363"/>
      <c r="G108" s="363"/>
      <c r="H108" s="363"/>
      <c r="I108" s="363"/>
      <c r="J108" s="68">
        <f t="shared" si="88"/>
        <v>533</v>
      </c>
      <c r="K108" s="371" t="str">
        <f t="shared" si="89"/>
        <v>Caladenia graminifolia</v>
      </c>
      <c r="L108" s="372">
        <v>533</v>
      </c>
      <c r="M108" s="371" t="s">
        <v>1526</v>
      </c>
      <c r="N108" s="76" t="s">
        <v>250</v>
      </c>
      <c r="O108" s="363" t="str">
        <f t="shared" si="90"/>
        <v>S</v>
      </c>
      <c r="P108" s="70" t="s">
        <v>1918</v>
      </c>
      <c r="Q108" s="364" t="s">
        <v>1919</v>
      </c>
      <c r="R108" s="373">
        <v>42962</v>
      </c>
      <c r="S108" s="365">
        <v>43008</v>
      </c>
      <c r="T108" s="603" t="s">
        <v>7894</v>
      </c>
      <c r="U108" s="603" t="s">
        <v>7894</v>
      </c>
      <c r="V108" s="603" t="s">
        <v>7894</v>
      </c>
      <c r="W108" s="603" t="s">
        <v>7894</v>
      </c>
      <c r="X108" s="603" t="s">
        <v>7894</v>
      </c>
      <c r="Y108" s="603" t="s">
        <v>7894</v>
      </c>
      <c r="Z108" s="603" t="s">
        <v>7894</v>
      </c>
      <c r="AA108" s="603" t="s">
        <v>4827</v>
      </c>
      <c r="AB108" s="603" t="s">
        <v>4828</v>
      </c>
      <c r="AC108" s="603" t="s">
        <v>7894</v>
      </c>
      <c r="AD108" s="603" t="s">
        <v>7894</v>
      </c>
      <c r="AE108" s="603" t="s">
        <v>7894</v>
      </c>
      <c r="AF108" s="605" t="s">
        <v>7903</v>
      </c>
      <c r="AG108" s="605" t="s">
        <v>7947</v>
      </c>
      <c r="AH108" s="366" t="s">
        <v>685</v>
      </c>
      <c r="AI108" s="363">
        <f t="shared" si="91"/>
        <v>6</v>
      </c>
      <c r="AJ108" s="363">
        <v>6</v>
      </c>
      <c r="AK108" s="413" t="str">
        <f t="shared" si="92"/>
        <v>Hoffman's Spider Orchids</v>
      </c>
      <c r="AL108" s="413" t="str">
        <f t="shared" si="93"/>
        <v>Caladenia hoffmanii</v>
      </c>
      <c r="AM108" s="486" t="s">
        <v>7607</v>
      </c>
      <c r="AS108" s="69">
        <f t="shared" si="94"/>
        <v>34</v>
      </c>
      <c r="AT108" s="69">
        <f t="shared" si="95"/>
        <v>39</v>
      </c>
      <c r="AU108" s="69">
        <f t="shared" si="96"/>
        <v>8</v>
      </c>
      <c r="AV108" s="69">
        <f t="shared" si="97"/>
        <v>9</v>
      </c>
      <c r="AW108" s="81"/>
      <c r="AX108" s="70" t="s">
        <v>1920</v>
      </c>
      <c r="AY108" s="364">
        <v>1594</v>
      </c>
      <c r="AZ108" s="264" t="s">
        <v>48</v>
      </c>
      <c r="BA108" s="238"/>
      <c r="BB108" s="237" t="str">
        <f t="shared" si="98"/>
        <v/>
      </c>
      <c r="BC108" s="270">
        <f t="shared" si="87"/>
        <v>533</v>
      </c>
      <c r="BD108" t="str">
        <f t="shared" si="99"/>
        <v>Caladenia graminifolia</v>
      </c>
      <c r="BE108" s="367" t="e">
        <f>COUNTIFS(#REF!,L108)</f>
        <v>#REF!</v>
      </c>
      <c r="BF108" s="374" t="str">
        <f t="shared" si="100"/>
        <v>y</v>
      </c>
      <c r="BG108" s="82"/>
      <c r="BH108" s="375"/>
      <c r="BI108" s="374"/>
      <c r="BJ108" s="403"/>
      <c r="CE108" t="str">
        <f t="shared" si="163"/>
        <v>Tuart Spider Orchid (Caladenia georgei)</v>
      </c>
      <c r="CF108" s="388" t="str">
        <f t="shared" si="104"/>
        <v>Caladenia georgei</v>
      </c>
      <c r="CG108" t="str">
        <f t="shared" si="106"/>
        <v/>
      </c>
      <c r="CH108" t="str">
        <f t="shared" si="107"/>
        <v/>
      </c>
      <c r="CI108" t="str">
        <f t="shared" si="108"/>
        <v/>
      </c>
      <c r="CJ108" t="str">
        <f t="shared" si="109"/>
        <v/>
      </c>
      <c r="CK108" s="359" t="str">
        <f t="shared" si="110"/>
        <v/>
      </c>
      <c r="CL108" t="str">
        <f t="shared" si="111"/>
        <v/>
      </c>
      <c r="CM108" t="str">
        <f t="shared" si="112"/>
        <v/>
      </c>
      <c r="CN108" t="str">
        <f t="shared" si="113"/>
        <v/>
      </c>
      <c r="CO108" s="359" t="str">
        <f t="shared" si="114"/>
        <v/>
      </c>
      <c r="CP108" t="str">
        <f t="shared" si="115"/>
        <v/>
      </c>
      <c r="CQ108" t="str">
        <f t="shared" si="116"/>
        <v/>
      </c>
      <c r="CR108" t="str">
        <f t="shared" si="117"/>
        <v/>
      </c>
      <c r="CS108" s="359" t="str">
        <f t="shared" si="118"/>
        <v/>
      </c>
      <c r="CT108" t="str">
        <f t="shared" si="119"/>
        <v/>
      </c>
      <c r="CU108" t="str">
        <f t="shared" si="120"/>
        <v/>
      </c>
      <c r="CV108" t="str">
        <f t="shared" si="121"/>
        <v/>
      </c>
      <c r="CW108" t="str">
        <f t="shared" si="122"/>
        <v/>
      </c>
      <c r="CX108" s="359" t="str">
        <f t="shared" si="123"/>
        <v/>
      </c>
      <c r="CY108" t="str">
        <f t="shared" si="124"/>
        <v/>
      </c>
      <c r="CZ108" t="str">
        <f t="shared" si="125"/>
        <v/>
      </c>
      <c r="DA108" t="str">
        <f t="shared" si="126"/>
        <v/>
      </c>
      <c r="DB108" s="359" t="str">
        <f t="shared" si="127"/>
        <v/>
      </c>
      <c r="DC108" t="str">
        <f t="shared" si="128"/>
        <v/>
      </c>
      <c r="DD108" t="str">
        <f t="shared" si="129"/>
        <v/>
      </c>
      <c r="DE108" t="str">
        <f t="shared" si="130"/>
        <v/>
      </c>
      <c r="DF108" s="359" t="str">
        <f t="shared" si="131"/>
        <v/>
      </c>
      <c r="DG108" t="str">
        <f t="shared" si="132"/>
        <v/>
      </c>
      <c r="DH108" t="str">
        <f t="shared" si="133"/>
        <v/>
      </c>
      <c r="DI108" t="str">
        <f t="shared" si="134"/>
        <v/>
      </c>
      <c r="DJ108" t="str">
        <f t="shared" si="135"/>
        <v/>
      </c>
      <c r="DK108" s="359" t="str">
        <f t="shared" si="136"/>
        <v/>
      </c>
      <c r="DL108" t="str">
        <f t="shared" si="137"/>
        <v/>
      </c>
      <c r="DM108" t="str">
        <f t="shared" si="138"/>
        <v/>
      </c>
      <c r="DN108" t="str">
        <f t="shared" si="139"/>
        <v/>
      </c>
      <c r="DO108" s="359" t="str">
        <f t="shared" si="140"/>
        <v/>
      </c>
      <c r="DP108" t="str">
        <f t="shared" si="141"/>
        <v>X</v>
      </c>
      <c r="DQ108" t="str">
        <f t="shared" si="142"/>
        <v>X</v>
      </c>
      <c r="DR108" t="str">
        <f t="shared" si="143"/>
        <v>X</v>
      </c>
      <c r="DS108" s="359" t="str">
        <f t="shared" si="144"/>
        <v>X</v>
      </c>
      <c r="DT108" t="str">
        <f t="shared" si="145"/>
        <v>X</v>
      </c>
      <c r="DU108" t="str">
        <f t="shared" si="146"/>
        <v>X</v>
      </c>
      <c r="DV108" t="str">
        <f t="shared" si="147"/>
        <v>X</v>
      </c>
      <c r="DW108" t="str">
        <f t="shared" si="148"/>
        <v/>
      </c>
      <c r="DX108" s="359" t="str">
        <f t="shared" si="149"/>
        <v/>
      </c>
      <c r="DY108" t="str">
        <f t="shared" si="150"/>
        <v/>
      </c>
      <c r="DZ108" t="str">
        <f t="shared" si="151"/>
        <v/>
      </c>
      <c r="EA108" t="str">
        <f t="shared" si="152"/>
        <v/>
      </c>
      <c r="EB108" s="359" t="str">
        <f t="shared" si="153"/>
        <v/>
      </c>
      <c r="EC108" t="str">
        <f t="shared" si="154"/>
        <v/>
      </c>
      <c r="ED108" t="str">
        <f t="shared" si="155"/>
        <v/>
      </c>
      <c r="EE108" t="str">
        <f t="shared" si="156"/>
        <v/>
      </c>
      <c r="EF108" t="str">
        <f t="shared" si="157"/>
        <v/>
      </c>
      <c r="EG108" s="359" t="str">
        <f t="shared" si="158"/>
        <v/>
      </c>
      <c r="EH108" t="str">
        <f t="shared" si="159"/>
        <v>Caladenia georgei</v>
      </c>
      <c r="EJ108" t="str">
        <f t="shared" si="101"/>
        <v>Caladenia graminifolia</v>
      </c>
      <c r="EK108" s="100">
        <f t="shared" si="162"/>
        <v>0</v>
      </c>
      <c r="EL108" s="3">
        <f t="shared" si="162"/>
        <v>0</v>
      </c>
      <c r="EM108" s="3">
        <f t="shared" si="162"/>
        <v>0</v>
      </c>
      <c r="EN108" s="3">
        <f t="shared" si="162"/>
        <v>0</v>
      </c>
      <c r="EO108" s="3">
        <f t="shared" si="162"/>
        <v>0</v>
      </c>
      <c r="EP108" s="3">
        <f t="shared" si="162"/>
        <v>0</v>
      </c>
      <c r="EQ108" s="3">
        <f t="shared" si="162"/>
        <v>0</v>
      </c>
      <c r="ER108" s="3">
        <f t="shared" si="162"/>
        <v>1</v>
      </c>
      <c r="ES108" s="3">
        <f t="shared" si="162"/>
        <v>1</v>
      </c>
      <c r="ET108" s="3">
        <f t="shared" si="162"/>
        <v>0</v>
      </c>
      <c r="EU108" s="3">
        <f t="shared" si="162"/>
        <v>0</v>
      </c>
      <c r="EV108" s="24">
        <f t="shared" si="162"/>
        <v>0</v>
      </c>
      <c r="EW108" s="245">
        <f t="shared" si="105"/>
        <v>2</v>
      </c>
      <c r="EX108" s="262" t="str">
        <f t="shared" si="102"/>
        <v/>
      </c>
    </row>
    <row r="109" spans="1:154" ht="16.149999999999999" customHeight="1" x14ac:dyDescent="0.25">
      <c r="A109" s="363"/>
      <c r="D109" s="363"/>
      <c r="E109" s="363"/>
      <c r="F109" s="363"/>
      <c r="G109" s="363"/>
      <c r="H109" s="363"/>
      <c r="I109" s="363"/>
      <c r="J109" s="68">
        <f t="shared" si="88"/>
        <v>863</v>
      </c>
      <c r="K109" s="371" t="str">
        <f t="shared" si="89"/>
        <v>Caladenia graniticola</v>
      </c>
      <c r="L109" s="372">
        <v>863</v>
      </c>
      <c r="M109" s="371" t="s">
        <v>1526</v>
      </c>
      <c r="N109" s="76" t="s">
        <v>701</v>
      </c>
      <c r="O109" s="363" t="str">
        <f t="shared" si="90"/>
        <v>S</v>
      </c>
      <c r="P109" s="70" t="s">
        <v>1921</v>
      </c>
      <c r="Q109" s="364" t="s">
        <v>1922</v>
      </c>
      <c r="R109" s="365">
        <v>43008</v>
      </c>
      <c r="S109" s="373">
        <v>43023</v>
      </c>
      <c r="T109" s="603" t="s">
        <v>7894</v>
      </c>
      <c r="U109" s="603" t="s">
        <v>7894</v>
      </c>
      <c r="V109" s="603" t="s">
        <v>7894</v>
      </c>
      <c r="W109" s="603" t="s">
        <v>7894</v>
      </c>
      <c r="X109" s="603" t="s">
        <v>7894</v>
      </c>
      <c r="Y109" s="603" t="s">
        <v>7894</v>
      </c>
      <c r="Z109" s="603" t="s">
        <v>7894</v>
      </c>
      <c r="AA109" s="603" t="s">
        <v>7894</v>
      </c>
      <c r="AB109" s="603" t="s">
        <v>4828</v>
      </c>
      <c r="AC109" s="603" t="s">
        <v>4829</v>
      </c>
      <c r="AD109" s="603" t="s">
        <v>7894</v>
      </c>
      <c r="AE109" s="603" t="s">
        <v>7894</v>
      </c>
      <c r="AF109" s="605" t="s">
        <v>7896</v>
      </c>
      <c r="AG109" s="605" t="s">
        <v>7943</v>
      </c>
      <c r="AH109" s="69" t="s">
        <v>1583</v>
      </c>
      <c r="AI109" s="363">
        <f t="shared" si="91"/>
        <v>1</v>
      </c>
      <c r="AJ109" s="363">
        <v>6</v>
      </c>
      <c r="AK109" s="413" t="str">
        <f t="shared" si="92"/>
        <v>Hoffman's Spider Orchids</v>
      </c>
      <c r="AL109" s="413" t="str">
        <f t="shared" si="93"/>
        <v>Caladenia hoffmanii</v>
      </c>
      <c r="AM109" s="486" t="s">
        <v>7607</v>
      </c>
      <c r="AS109" s="69">
        <f t="shared" si="94"/>
        <v>40</v>
      </c>
      <c r="AT109" s="69">
        <f t="shared" si="95"/>
        <v>42</v>
      </c>
      <c r="AU109" s="69">
        <f t="shared" si="96"/>
        <v>9</v>
      </c>
      <c r="AV109" s="69">
        <f t="shared" si="97"/>
        <v>10</v>
      </c>
      <c r="AW109" s="81"/>
      <c r="AX109" s="70" t="s">
        <v>1923</v>
      </c>
      <c r="AY109" s="364">
        <v>20716</v>
      </c>
      <c r="AZ109" s="264" t="s">
        <v>48</v>
      </c>
      <c r="BA109" s="238"/>
      <c r="BB109" s="237" t="str">
        <f t="shared" si="98"/>
        <v/>
      </c>
      <c r="BC109" s="270">
        <f t="shared" si="87"/>
        <v>863</v>
      </c>
      <c r="BD109" t="str">
        <f t="shared" si="99"/>
        <v>Caladenia graniticola</v>
      </c>
      <c r="BE109" s="367" t="e">
        <f>COUNTIFS(#REF!,L109)</f>
        <v>#REF!</v>
      </c>
      <c r="BF109" s="374" t="str">
        <f t="shared" si="100"/>
        <v>y</v>
      </c>
      <c r="BG109" s="82"/>
      <c r="BH109" s="375"/>
      <c r="BI109" s="374"/>
      <c r="BJ109" s="403"/>
      <c r="CE109" t="str">
        <f t="shared" si="163"/>
        <v>Grass-leafed Spider Orchid (Caladenia graminifolia)</v>
      </c>
      <c r="CF109" s="388" t="str">
        <f t="shared" si="104"/>
        <v>Caladenia graminifolia</v>
      </c>
      <c r="CG109" t="str">
        <f t="shared" si="106"/>
        <v/>
      </c>
      <c r="CH109" t="str">
        <f t="shared" si="107"/>
        <v/>
      </c>
      <c r="CI109" t="str">
        <f t="shared" si="108"/>
        <v/>
      </c>
      <c r="CJ109" t="str">
        <f t="shared" si="109"/>
        <v/>
      </c>
      <c r="CK109" s="359" t="str">
        <f t="shared" si="110"/>
        <v/>
      </c>
      <c r="CL109" t="str">
        <f t="shared" si="111"/>
        <v/>
      </c>
      <c r="CM109" t="str">
        <f t="shared" si="112"/>
        <v/>
      </c>
      <c r="CN109" t="str">
        <f t="shared" si="113"/>
        <v/>
      </c>
      <c r="CO109" s="359" t="str">
        <f t="shared" si="114"/>
        <v/>
      </c>
      <c r="CP109" t="str">
        <f t="shared" si="115"/>
        <v/>
      </c>
      <c r="CQ109" t="str">
        <f t="shared" si="116"/>
        <v/>
      </c>
      <c r="CR109" t="str">
        <f t="shared" si="117"/>
        <v/>
      </c>
      <c r="CS109" s="359" t="str">
        <f t="shared" si="118"/>
        <v/>
      </c>
      <c r="CT109" t="str">
        <f t="shared" si="119"/>
        <v/>
      </c>
      <c r="CU109" t="str">
        <f t="shared" si="120"/>
        <v/>
      </c>
      <c r="CV109" t="str">
        <f t="shared" si="121"/>
        <v/>
      </c>
      <c r="CW109" t="str">
        <f t="shared" si="122"/>
        <v/>
      </c>
      <c r="CX109" s="359" t="str">
        <f t="shared" si="123"/>
        <v/>
      </c>
      <c r="CY109" t="str">
        <f t="shared" si="124"/>
        <v/>
      </c>
      <c r="CZ109" t="str">
        <f t="shared" si="125"/>
        <v/>
      </c>
      <c r="DA109" t="str">
        <f t="shared" si="126"/>
        <v/>
      </c>
      <c r="DB109" s="359" t="str">
        <f t="shared" si="127"/>
        <v/>
      </c>
      <c r="DC109" t="str">
        <f t="shared" si="128"/>
        <v/>
      </c>
      <c r="DD109" t="str">
        <f t="shared" si="129"/>
        <v/>
      </c>
      <c r="DE109" t="str">
        <f t="shared" si="130"/>
        <v/>
      </c>
      <c r="DF109" s="359" t="str">
        <f t="shared" si="131"/>
        <v/>
      </c>
      <c r="DG109" t="str">
        <f t="shared" si="132"/>
        <v/>
      </c>
      <c r="DH109" t="str">
        <f t="shared" si="133"/>
        <v/>
      </c>
      <c r="DI109" t="str">
        <f t="shared" si="134"/>
        <v/>
      </c>
      <c r="DJ109" t="str">
        <f t="shared" si="135"/>
        <v/>
      </c>
      <c r="DK109" s="359" t="str">
        <f t="shared" si="136"/>
        <v/>
      </c>
      <c r="DL109" t="str">
        <f t="shared" si="137"/>
        <v/>
      </c>
      <c r="DM109" t="str">
        <f t="shared" si="138"/>
        <v/>
      </c>
      <c r="DN109" t="str">
        <f t="shared" si="139"/>
        <v>X</v>
      </c>
      <c r="DO109" s="359" t="str">
        <f t="shared" si="140"/>
        <v>X</v>
      </c>
      <c r="DP109" t="str">
        <f t="shared" si="141"/>
        <v>X</v>
      </c>
      <c r="DQ109" t="str">
        <f t="shared" si="142"/>
        <v>X</v>
      </c>
      <c r="DR109" t="str">
        <f t="shared" si="143"/>
        <v>X</v>
      </c>
      <c r="DS109" s="359" t="str">
        <f t="shared" si="144"/>
        <v>X</v>
      </c>
      <c r="DT109" t="str">
        <f t="shared" si="145"/>
        <v/>
      </c>
      <c r="DU109" t="str">
        <f t="shared" si="146"/>
        <v/>
      </c>
      <c r="DV109" t="str">
        <f t="shared" si="147"/>
        <v/>
      </c>
      <c r="DW109" t="str">
        <f t="shared" si="148"/>
        <v/>
      </c>
      <c r="DX109" s="359" t="str">
        <f t="shared" si="149"/>
        <v/>
      </c>
      <c r="DY109" t="str">
        <f t="shared" si="150"/>
        <v/>
      </c>
      <c r="DZ109" t="str">
        <f t="shared" si="151"/>
        <v/>
      </c>
      <c r="EA109" t="str">
        <f t="shared" si="152"/>
        <v/>
      </c>
      <c r="EB109" s="359" t="str">
        <f t="shared" si="153"/>
        <v/>
      </c>
      <c r="EC109" t="str">
        <f t="shared" si="154"/>
        <v/>
      </c>
      <c r="ED109" t="str">
        <f t="shared" si="155"/>
        <v/>
      </c>
      <c r="EE109" t="str">
        <f t="shared" si="156"/>
        <v/>
      </c>
      <c r="EF109" t="str">
        <f t="shared" si="157"/>
        <v/>
      </c>
      <c r="EG109" s="359" t="str">
        <f t="shared" si="158"/>
        <v/>
      </c>
      <c r="EH109" t="str">
        <f t="shared" si="159"/>
        <v>Caladenia graminifolia</v>
      </c>
      <c r="EJ109" t="str">
        <f t="shared" si="101"/>
        <v>Caladenia graniticola</v>
      </c>
      <c r="EK109" s="100">
        <f t="shared" si="162"/>
        <v>0</v>
      </c>
      <c r="EL109" s="3">
        <f t="shared" si="162"/>
        <v>0</v>
      </c>
      <c r="EM109" s="3">
        <f t="shared" si="162"/>
        <v>0</v>
      </c>
      <c r="EN109" s="3">
        <f t="shared" si="162"/>
        <v>0</v>
      </c>
      <c r="EO109" s="3">
        <f t="shared" si="162"/>
        <v>0</v>
      </c>
      <c r="EP109" s="3">
        <f t="shared" si="162"/>
        <v>0</v>
      </c>
      <c r="EQ109" s="3">
        <f t="shared" si="162"/>
        <v>0</v>
      </c>
      <c r="ER109" s="3">
        <f t="shared" si="162"/>
        <v>0</v>
      </c>
      <c r="ES109" s="3">
        <f t="shared" si="162"/>
        <v>1</v>
      </c>
      <c r="ET109" s="3">
        <f t="shared" si="162"/>
        <v>1</v>
      </c>
      <c r="EU109" s="3">
        <f t="shared" si="162"/>
        <v>0</v>
      </c>
      <c r="EV109" s="24">
        <f t="shared" si="162"/>
        <v>0</v>
      </c>
      <c r="EW109" s="245">
        <f t="shared" si="105"/>
        <v>2</v>
      </c>
      <c r="EX109" s="262" t="str">
        <f t="shared" si="102"/>
        <v/>
      </c>
    </row>
    <row r="110" spans="1:154" ht="16.149999999999999" customHeight="1" x14ac:dyDescent="0.25">
      <c r="A110" s="363"/>
      <c r="D110" s="363"/>
      <c r="E110" s="363"/>
      <c r="F110" s="363"/>
      <c r="G110" s="363"/>
      <c r="H110" s="363"/>
      <c r="I110" s="363"/>
      <c r="J110" s="68">
        <f t="shared" si="88"/>
        <v>534</v>
      </c>
      <c r="K110" s="371" t="str">
        <f t="shared" si="89"/>
        <v>Caladenia granitora</v>
      </c>
      <c r="L110" s="372">
        <v>534</v>
      </c>
      <c r="M110" s="371" t="s">
        <v>1526</v>
      </c>
      <c r="N110" s="76" t="s">
        <v>550</v>
      </c>
      <c r="O110" s="363" t="str">
        <f t="shared" si="90"/>
        <v>S</v>
      </c>
      <c r="P110" s="70" t="s">
        <v>1924</v>
      </c>
      <c r="Q110" s="364" t="s">
        <v>1925</v>
      </c>
      <c r="R110" s="373">
        <v>42993</v>
      </c>
      <c r="S110" s="373">
        <v>43040</v>
      </c>
      <c r="T110" s="603" t="s">
        <v>7894</v>
      </c>
      <c r="U110" s="603" t="s">
        <v>7894</v>
      </c>
      <c r="V110" s="603" t="s">
        <v>7894</v>
      </c>
      <c r="W110" s="603" t="s">
        <v>7894</v>
      </c>
      <c r="X110" s="603" t="s">
        <v>7894</v>
      </c>
      <c r="Y110" s="603" t="s">
        <v>7894</v>
      </c>
      <c r="Z110" s="603" t="s">
        <v>7894</v>
      </c>
      <c r="AA110" s="603" t="s">
        <v>7894</v>
      </c>
      <c r="AB110" s="603" t="s">
        <v>7894</v>
      </c>
      <c r="AC110" s="603" t="s">
        <v>4829</v>
      </c>
      <c r="AD110" s="603" t="s">
        <v>4830</v>
      </c>
      <c r="AE110" s="603" t="s">
        <v>7894</v>
      </c>
      <c r="AF110" s="605" t="s">
        <v>7897</v>
      </c>
      <c r="AG110" s="605" t="s">
        <v>7940</v>
      </c>
      <c r="AH110" s="69" t="s">
        <v>1583</v>
      </c>
      <c r="AI110" s="415">
        <f t="shared" si="91"/>
        <v>1</v>
      </c>
      <c r="AJ110" s="363">
        <v>3</v>
      </c>
      <c r="AK110" s="413" t="str">
        <f t="shared" si="92"/>
        <v>Green Spider Orchids</v>
      </c>
      <c r="AL110" s="413" t="str">
        <f t="shared" si="93"/>
        <v>Caladenia falcata</v>
      </c>
      <c r="AM110" s="486" t="s">
        <v>7607</v>
      </c>
      <c r="AS110" s="69">
        <f t="shared" si="94"/>
        <v>38</v>
      </c>
      <c r="AT110" s="69">
        <f t="shared" si="95"/>
        <v>44</v>
      </c>
      <c r="AU110" s="69">
        <f t="shared" si="96"/>
        <v>9</v>
      </c>
      <c r="AV110" s="69">
        <f t="shared" si="97"/>
        <v>11</v>
      </c>
      <c r="AW110" s="81"/>
      <c r="AX110" s="70" t="s">
        <v>1926</v>
      </c>
      <c r="AY110" s="364">
        <v>13856</v>
      </c>
      <c r="AZ110" s="264" t="s">
        <v>48</v>
      </c>
      <c r="BA110" s="238"/>
      <c r="BB110" s="237" t="str">
        <f t="shared" si="98"/>
        <v/>
      </c>
      <c r="BC110" s="270">
        <f t="shared" si="87"/>
        <v>534</v>
      </c>
      <c r="BD110" t="str">
        <f t="shared" si="99"/>
        <v>Caladenia granitora</v>
      </c>
      <c r="BE110" s="367" t="e">
        <f>COUNTIFS(#REF!,L110)</f>
        <v>#REF!</v>
      </c>
      <c r="BF110" s="374" t="str">
        <f t="shared" si="100"/>
        <v>y</v>
      </c>
      <c r="BG110" s="82"/>
      <c r="BH110" s="375"/>
      <c r="BI110" s="374"/>
      <c r="BJ110" s="403"/>
      <c r="CE110" t="str">
        <f t="shared" si="163"/>
        <v>Pingaring Spider Orchid (Caladenia graniticola)</v>
      </c>
      <c r="CF110" s="388" t="str">
        <f t="shared" si="104"/>
        <v>Caladenia graniticola</v>
      </c>
      <c r="CG110" t="str">
        <f t="shared" si="106"/>
        <v/>
      </c>
      <c r="CH110" t="str">
        <f t="shared" si="107"/>
        <v/>
      </c>
      <c r="CI110" t="str">
        <f t="shared" si="108"/>
        <v/>
      </c>
      <c r="CJ110" t="str">
        <f t="shared" si="109"/>
        <v/>
      </c>
      <c r="CK110" s="359" t="str">
        <f t="shared" si="110"/>
        <v/>
      </c>
      <c r="CL110" t="str">
        <f t="shared" si="111"/>
        <v/>
      </c>
      <c r="CM110" t="str">
        <f t="shared" si="112"/>
        <v/>
      </c>
      <c r="CN110" t="str">
        <f t="shared" si="113"/>
        <v/>
      </c>
      <c r="CO110" s="359" t="str">
        <f t="shared" si="114"/>
        <v/>
      </c>
      <c r="CP110" t="str">
        <f t="shared" si="115"/>
        <v/>
      </c>
      <c r="CQ110" t="str">
        <f t="shared" si="116"/>
        <v/>
      </c>
      <c r="CR110" t="str">
        <f t="shared" si="117"/>
        <v/>
      </c>
      <c r="CS110" s="359" t="str">
        <f t="shared" si="118"/>
        <v/>
      </c>
      <c r="CT110" t="str">
        <f t="shared" si="119"/>
        <v/>
      </c>
      <c r="CU110" t="str">
        <f t="shared" si="120"/>
        <v/>
      </c>
      <c r="CV110" t="str">
        <f t="shared" si="121"/>
        <v/>
      </c>
      <c r="CW110" t="str">
        <f t="shared" si="122"/>
        <v/>
      </c>
      <c r="CX110" s="359" t="str">
        <f t="shared" si="123"/>
        <v/>
      </c>
      <c r="CY110" t="str">
        <f t="shared" si="124"/>
        <v/>
      </c>
      <c r="CZ110" t="str">
        <f t="shared" si="125"/>
        <v/>
      </c>
      <c r="DA110" t="str">
        <f t="shared" si="126"/>
        <v/>
      </c>
      <c r="DB110" s="359" t="str">
        <f t="shared" si="127"/>
        <v/>
      </c>
      <c r="DC110" t="str">
        <f t="shared" si="128"/>
        <v/>
      </c>
      <c r="DD110" t="str">
        <f t="shared" si="129"/>
        <v/>
      </c>
      <c r="DE110" t="str">
        <f t="shared" si="130"/>
        <v/>
      </c>
      <c r="DF110" s="359" t="str">
        <f t="shared" si="131"/>
        <v/>
      </c>
      <c r="DG110" t="str">
        <f t="shared" si="132"/>
        <v/>
      </c>
      <c r="DH110" t="str">
        <f t="shared" si="133"/>
        <v/>
      </c>
      <c r="DI110" t="str">
        <f t="shared" si="134"/>
        <v/>
      </c>
      <c r="DJ110" t="str">
        <f t="shared" si="135"/>
        <v/>
      </c>
      <c r="DK110" s="359" t="str">
        <f t="shared" si="136"/>
        <v/>
      </c>
      <c r="DL110" t="str">
        <f t="shared" si="137"/>
        <v/>
      </c>
      <c r="DM110" t="str">
        <f t="shared" si="138"/>
        <v/>
      </c>
      <c r="DN110" t="str">
        <f t="shared" si="139"/>
        <v/>
      </c>
      <c r="DO110" s="359" t="str">
        <f t="shared" si="140"/>
        <v/>
      </c>
      <c r="DP110" t="str">
        <f t="shared" si="141"/>
        <v/>
      </c>
      <c r="DQ110" t="str">
        <f t="shared" si="142"/>
        <v/>
      </c>
      <c r="DR110" t="str">
        <f t="shared" si="143"/>
        <v/>
      </c>
      <c r="DS110" s="359" t="str">
        <f t="shared" si="144"/>
        <v/>
      </c>
      <c r="DT110" t="str">
        <f t="shared" si="145"/>
        <v>X</v>
      </c>
      <c r="DU110" t="str">
        <f t="shared" si="146"/>
        <v>X</v>
      </c>
      <c r="DV110" t="str">
        <f t="shared" si="147"/>
        <v>X</v>
      </c>
      <c r="DW110" t="str">
        <f t="shared" si="148"/>
        <v/>
      </c>
      <c r="DX110" s="359" t="str">
        <f t="shared" si="149"/>
        <v/>
      </c>
      <c r="DY110" t="str">
        <f t="shared" si="150"/>
        <v/>
      </c>
      <c r="DZ110" t="str">
        <f t="shared" si="151"/>
        <v/>
      </c>
      <c r="EA110" t="str">
        <f t="shared" si="152"/>
        <v/>
      </c>
      <c r="EB110" s="359" t="str">
        <f t="shared" si="153"/>
        <v/>
      </c>
      <c r="EC110" t="str">
        <f t="shared" si="154"/>
        <v/>
      </c>
      <c r="ED110" t="str">
        <f t="shared" si="155"/>
        <v/>
      </c>
      <c r="EE110" t="str">
        <f t="shared" si="156"/>
        <v/>
      </c>
      <c r="EF110" t="str">
        <f t="shared" si="157"/>
        <v/>
      </c>
      <c r="EG110" s="359" t="str">
        <f t="shared" si="158"/>
        <v/>
      </c>
      <c r="EH110" t="str">
        <f t="shared" si="159"/>
        <v>Caladenia graniticola</v>
      </c>
      <c r="EJ110" t="str">
        <f t="shared" si="101"/>
        <v>Caladenia granitora</v>
      </c>
      <c r="EK110" s="100">
        <f t="shared" si="162"/>
        <v>0</v>
      </c>
      <c r="EL110" s="3">
        <f t="shared" si="162"/>
        <v>0</v>
      </c>
      <c r="EM110" s="3">
        <f t="shared" si="162"/>
        <v>0</v>
      </c>
      <c r="EN110" s="3">
        <f t="shared" si="162"/>
        <v>0</v>
      </c>
      <c r="EO110" s="3">
        <f t="shared" si="162"/>
        <v>0</v>
      </c>
      <c r="EP110" s="3">
        <f t="shared" si="162"/>
        <v>0</v>
      </c>
      <c r="EQ110" s="3">
        <f t="shared" si="162"/>
        <v>0</v>
      </c>
      <c r="ER110" s="3">
        <f t="shared" si="162"/>
        <v>0</v>
      </c>
      <c r="ES110" s="3">
        <f t="shared" si="162"/>
        <v>1</v>
      </c>
      <c r="ET110" s="3">
        <f t="shared" si="162"/>
        <v>1</v>
      </c>
      <c r="EU110" s="3">
        <f t="shared" si="162"/>
        <v>1</v>
      </c>
      <c r="EV110" s="24">
        <f t="shared" si="162"/>
        <v>0</v>
      </c>
      <c r="EW110" s="245">
        <f t="shared" si="105"/>
        <v>3</v>
      </c>
      <c r="EX110" s="262" t="str">
        <f t="shared" si="102"/>
        <v/>
      </c>
    </row>
    <row r="111" spans="1:154" ht="16.149999999999999" customHeight="1" x14ac:dyDescent="0.25">
      <c r="A111" s="363"/>
      <c r="D111" s="363"/>
      <c r="E111" s="363"/>
      <c r="F111" s="363"/>
      <c r="G111" s="363"/>
      <c r="H111" s="363"/>
      <c r="I111" s="363"/>
      <c r="J111" s="68">
        <f t="shared" si="88"/>
        <v>535</v>
      </c>
      <c r="K111" s="371" t="str">
        <f t="shared" si="89"/>
        <v>Caladenia harringtoniae</v>
      </c>
      <c r="L111" s="372">
        <v>535</v>
      </c>
      <c r="M111" s="371" t="s">
        <v>1526</v>
      </c>
      <c r="N111" s="76" t="s">
        <v>414</v>
      </c>
      <c r="O111" s="363" t="str">
        <f t="shared" si="90"/>
        <v>S</v>
      </c>
      <c r="P111" s="70" t="s">
        <v>1927</v>
      </c>
      <c r="Q111" s="364" t="s">
        <v>1928</v>
      </c>
      <c r="R111" s="365">
        <v>42993</v>
      </c>
      <c r="S111" s="365">
        <v>43040</v>
      </c>
      <c r="T111" s="603" t="s">
        <v>7894</v>
      </c>
      <c r="U111" s="603" t="s">
        <v>7894</v>
      </c>
      <c r="V111" s="603" t="s">
        <v>7894</v>
      </c>
      <c r="W111" s="603" t="s">
        <v>7894</v>
      </c>
      <c r="X111" s="603" t="s">
        <v>7894</v>
      </c>
      <c r="Y111" s="603" t="s">
        <v>7894</v>
      </c>
      <c r="Z111" s="603" t="s">
        <v>7894</v>
      </c>
      <c r="AA111" s="603" t="s">
        <v>7894</v>
      </c>
      <c r="AB111" s="603" t="s">
        <v>4828</v>
      </c>
      <c r="AC111" s="603" t="s">
        <v>4829</v>
      </c>
      <c r="AD111" s="603" t="s">
        <v>4830</v>
      </c>
      <c r="AE111" s="603" t="s">
        <v>7894</v>
      </c>
      <c r="AF111" s="605" t="s">
        <v>7902</v>
      </c>
      <c r="AG111" s="605" t="s">
        <v>7946</v>
      </c>
      <c r="AH111" s="69" t="s">
        <v>1583</v>
      </c>
      <c r="AI111" s="363">
        <f t="shared" si="91"/>
        <v>1</v>
      </c>
      <c r="AJ111" s="363">
        <v>9</v>
      </c>
      <c r="AK111" s="413" t="str">
        <f t="shared" si="92"/>
        <v>White Spider Orchids</v>
      </c>
      <c r="AL111" s="413" t="str">
        <f t="shared" si="93"/>
        <v>Caladenia longicauda</v>
      </c>
      <c r="AM111" s="486" t="s">
        <v>7607</v>
      </c>
      <c r="AS111" s="69">
        <f t="shared" si="94"/>
        <v>38</v>
      </c>
      <c r="AT111" s="69">
        <f t="shared" si="95"/>
        <v>44</v>
      </c>
      <c r="AU111" s="69">
        <f t="shared" si="96"/>
        <v>9</v>
      </c>
      <c r="AV111" s="69">
        <f t="shared" si="97"/>
        <v>11</v>
      </c>
      <c r="AW111" s="81"/>
      <c r="AX111" s="70" t="s">
        <v>1929</v>
      </c>
      <c r="AY111" s="364">
        <v>13621</v>
      </c>
      <c r="AZ111" s="264" t="s">
        <v>1930</v>
      </c>
      <c r="BA111" s="238"/>
      <c r="BB111" s="237" t="str">
        <f t="shared" si="98"/>
        <v/>
      </c>
      <c r="BC111" s="270">
        <f t="shared" si="87"/>
        <v>535</v>
      </c>
      <c r="BD111" t="str">
        <f t="shared" si="99"/>
        <v>Caladenia harringtoniae</v>
      </c>
      <c r="BE111" s="367" t="e">
        <f>COUNTIFS(#REF!,L111)</f>
        <v>#REF!</v>
      </c>
      <c r="BF111" s="374" t="str">
        <f t="shared" si="100"/>
        <v>y</v>
      </c>
      <c r="BG111" s="82"/>
      <c r="BH111" s="375"/>
      <c r="BI111" s="374"/>
      <c r="BJ111" s="403"/>
      <c r="CE111" t="str">
        <f t="shared" si="163"/>
        <v>Granite Spider Orchid (Caladenia granitora)</v>
      </c>
      <c r="CF111" s="388" t="str">
        <f t="shared" si="104"/>
        <v>Caladenia granitora</v>
      </c>
      <c r="CG111" t="str">
        <f t="shared" si="106"/>
        <v/>
      </c>
      <c r="CH111" t="str">
        <f t="shared" si="107"/>
        <v/>
      </c>
      <c r="CI111" t="str">
        <f t="shared" si="108"/>
        <v/>
      </c>
      <c r="CJ111" t="str">
        <f t="shared" si="109"/>
        <v/>
      </c>
      <c r="CK111" s="359" t="str">
        <f t="shared" si="110"/>
        <v/>
      </c>
      <c r="CL111" t="str">
        <f t="shared" si="111"/>
        <v/>
      </c>
      <c r="CM111" t="str">
        <f t="shared" si="112"/>
        <v/>
      </c>
      <c r="CN111" t="str">
        <f t="shared" si="113"/>
        <v/>
      </c>
      <c r="CO111" s="359" t="str">
        <f t="shared" si="114"/>
        <v/>
      </c>
      <c r="CP111" t="str">
        <f t="shared" si="115"/>
        <v/>
      </c>
      <c r="CQ111" t="str">
        <f t="shared" si="116"/>
        <v/>
      </c>
      <c r="CR111" t="str">
        <f t="shared" si="117"/>
        <v/>
      </c>
      <c r="CS111" s="359" t="str">
        <f t="shared" si="118"/>
        <v/>
      </c>
      <c r="CT111" t="str">
        <f t="shared" si="119"/>
        <v/>
      </c>
      <c r="CU111" t="str">
        <f t="shared" si="120"/>
        <v/>
      </c>
      <c r="CV111" t="str">
        <f t="shared" si="121"/>
        <v/>
      </c>
      <c r="CW111" t="str">
        <f t="shared" si="122"/>
        <v/>
      </c>
      <c r="CX111" s="359" t="str">
        <f t="shared" si="123"/>
        <v/>
      </c>
      <c r="CY111" t="str">
        <f t="shared" si="124"/>
        <v/>
      </c>
      <c r="CZ111" t="str">
        <f t="shared" si="125"/>
        <v/>
      </c>
      <c r="DA111" t="str">
        <f t="shared" si="126"/>
        <v/>
      </c>
      <c r="DB111" s="359" t="str">
        <f t="shared" si="127"/>
        <v/>
      </c>
      <c r="DC111" t="str">
        <f t="shared" si="128"/>
        <v/>
      </c>
      <c r="DD111" t="str">
        <f t="shared" si="129"/>
        <v/>
      </c>
      <c r="DE111" t="str">
        <f t="shared" si="130"/>
        <v/>
      </c>
      <c r="DF111" s="359" t="str">
        <f t="shared" si="131"/>
        <v/>
      </c>
      <c r="DG111" t="str">
        <f t="shared" si="132"/>
        <v/>
      </c>
      <c r="DH111" t="str">
        <f t="shared" si="133"/>
        <v/>
      </c>
      <c r="DI111" t="str">
        <f t="shared" si="134"/>
        <v/>
      </c>
      <c r="DJ111" t="str">
        <f t="shared" si="135"/>
        <v/>
      </c>
      <c r="DK111" s="359" t="str">
        <f t="shared" si="136"/>
        <v/>
      </c>
      <c r="DL111" t="str">
        <f t="shared" si="137"/>
        <v/>
      </c>
      <c r="DM111" t="str">
        <f t="shared" si="138"/>
        <v/>
      </c>
      <c r="DN111" t="str">
        <f t="shared" si="139"/>
        <v/>
      </c>
      <c r="DO111" s="359" t="str">
        <f t="shared" si="140"/>
        <v/>
      </c>
      <c r="DP111" t="str">
        <f t="shared" si="141"/>
        <v/>
      </c>
      <c r="DQ111" t="str">
        <f t="shared" si="142"/>
        <v/>
      </c>
      <c r="DR111" t="str">
        <f t="shared" si="143"/>
        <v>X</v>
      </c>
      <c r="DS111" s="359" t="str">
        <f t="shared" si="144"/>
        <v>X</v>
      </c>
      <c r="DT111" t="str">
        <f t="shared" si="145"/>
        <v>X</v>
      </c>
      <c r="DU111" t="str">
        <f t="shared" si="146"/>
        <v>X</v>
      </c>
      <c r="DV111" t="str">
        <f t="shared" si="147"/>
        <v>X</v>
      </c>
      <c r="DW111" t="str">
        <f t="shared" si="148"/>
        <v>X</v>
      </c>
      <c r="DX111" s="359" t="str">
        <f t="shared" si="149"/>
        <v>X</v>
      </c>
      <c r="DY111" t="str">
        <f t="shared" si="150"/>
        <v/>
      </c>
      <c r="DZ111" t="str">
        <f t="shared" si="151"/>
        <v/>
      </c>
      <c r="EA111" t="str">
        <f t="shared" si="152"/>
        <v/>
      </c>
      <c r="EB111" s="359" t="str">
        <f t="shared" si="153"/>
        <v/>
      </c>
      <c r="EC111" t="str">
        <f t="shared" si="154"/>
        <v/>
      </c>
      <c r="ED111" t="str">
        <f t="shared" si="155"/>
        <v/>
      </c>
      <c r="EE111" t="str">
        <f t="shared" si="156"/>
        <v/>
      </c>
      <c r="EF111" t="str">
        <f t="shared" si="157"/>
        <v/>
      </c>
      <c r="EG111" s="359" t="str">
        <f t="shared" si="158"/>
        <v/>
      </c>
      <c r="EH111" t="str">
        <f t="shared" si="159"/>
        <v>Caladenia granitora</v>
      </c>
      <c r="EJ111" t="str">
        <f t="shared" si="101"/>
        <v>Caladenia harringtoniae</v>
      </c>
      <c r="EK111" s="100">
        <f t="shared" si="162"/>
        <v>0</v>
      </c>
      <c r="EL111" s="3">
        <f t="shared" si="162"/>
        <v>0</v>
      </c>
      <c r="EM111" s="3">
        <f t="shared" si="162"/>
        <v>0</v>
      </c>
      <c r="EN111" s="3">
        <f t="shared" si="162"/>
        <v>0</v>
      </c>
      <c r="EO111" s="3">
        <f t="shared" si="162"/>
        <v>0</v>
      </c>
      <c r="EP111" s="3">
        <f t="shared" si="162"/>
        <v>0</v>
      </c>
      <c r="EQ111" s="3">
        <f t="shared" si="162"/>
        <v>0</v>
      </c>
      <c r="ER111" s="3">
        <f t="shared" si="162"/>
        <v>0</v>
      </c>
      <c r="ES111" s="3">
        <f t="shared" si="162"/>
        <v>1</v>
      </c>
      <c r="ET111" s="3">
        <f t="shared" si="162"/>
        <v>1</v>
      </c>
      <c r="EU111" s="3">
        <f t="shared" si="162"/>
        <v>1</v>
      </c>
      <c r="EV111" s="24">
        <f t="shared" si="162"/>
        <v>0</v>
      </c>
      <c r="EW111" s="245">
        <f t="shared" si="105"/>
        <v>3</v>
      </c>
      <c r="EX111" s="262" t="str">
        <f t="shared" si="102"/>
        <v/>
      </c>
    </row>
    <row r="112" spans="1:154" ht="16.149999999999999" customHeight="1" x14ac:dyDescent="0.25">
      <c r="A112" s="363"/>
      <c r="D112" s="363"/>
      <c r="E112" s="363"/>
      <c r="F112" s="363"/>
      <c r="G112" s="363"/>
      <c r="H112" s="363"/>
      <c r="I112" s="363"/>
      <c r="J112" s="68">
        <f t="shared" si="88"/>
        <v>536</v>
      </c>
      <c r="K112" s="371" t="str">
        <f t="shared" si="89"/>
        <v>Caladenia heberleana</v>
      </c>
      <c r="L112" s="372">
        <v>536</v>
      </c>
      <c r="M112" s="371" t="s">
        <v>1526</v>
      </c>
      <c r="N112" s="76" t="s">
        <v>138</v>
      </c>
      <c r="O112" s="363" t="str">
        <f t="shared" si="90"/>
        <v>S</v>
      </c>
      <c r="P112" s="70" t="s">
        <v>1931</v>
      </c>
      <c r="Q112" s="364" t="s">
        <v>1932</v>
      </c>
      <c r="R112" s="365">
        <v>42979</v>
      </c>
      <c r="S112" s="373">
        <v>43023</v>
      </c>
      <c r="T112" s="603" t="s">
        <v>7894</v>
      </c>
      <c r="U112" s="603" t="s">
        <v>7894</v>
      </c>
      <c r="V112" s="603" t="s">
        <v>7894</v>
      </c>
      <c r="W112" s="603" t="s">
        <v>7894</v>
      </c>
      <c r="X112" s="603" t="s">
        <v>7894</v>
      </c>
      <c r="Y112" s="603" t="s">
        <v>7894</v>
      </c>
      <c r="Z112" s="603" t="s">
        <v>7894</v>
      </c>
      <c r="AA112" s="603" t="s">
        <v>7894</v>
      </c>
      <c r="AB112" s="603" t="s">
        <v>4828</v>
      </c>
      <c r="AC112" s="603" t="s">
        <v>4829</v>
      </c>
      <c r="AD112" s="603" t="s">
        <v>7894</v>
      </c>
      <c r="AE112" s="603" t="s">
        <v>7894</v>
      </c>
      <c r="AF112" s="605" t="s">
        <v>7896</v>
      </c>
      <c r="AG112" s="605" t="s">
        <v>7943</v>
      </c>
      <c r="AH112" s="366" t="s">
        <v>685</v>
      </c>
      <c r="AI112" s="363">
        <f t="shared" si="91"/>
        <v>6</v>
      </c>
      <c r="AJ112" s="363">
        <v>7</v>
      </c>
      <c r="AK112" s="413" t="str">
        <f t="shared" si="92"/>
        <v>King Spider Orchids</v>
      </c>
      <c r="AL112" s="413" t="str">
        <f t="shared" si="93"/>
        <v>Caladenia huegelii</v>
      </c>
      <c r="AM112" s="486" t="s">
        <v>7607</v>
      </c>
      <c r="AS112" s="69">
        <f t="shared" si="94"/>
        <v>36</v>
      </c>
      <c r="AT112" s="69">
        <f t="shared" si="95"/>
        <v>42</v>
      </c>
      <c r="AU112" s="69">
        <f t="shared" si="96"/>
        <v>9</v>
      </c>
      <c r="AV112" s="69">
        <f t="shared" si="97"/>
        <v>10</v>
      </c>
      <c r="AW112" s="81"/>
      <c r="AX112" s="70" t="s">
        <v>1933</v>
      </c>
      <c r="AY112" s="364">
        <v>15353</v>
      </c>
      <c r="AZ112" s="264" t="s">
        <v>1934</v>
      </c>
      <c r="BA112" s="238"/>
      <c r="BB112" s="237" t="str">
        <f t="shared" si="98"/>
        <v/>
      </c>
      <c r="BC112" s="270">
        <f t="shared" si="87"/>
        <v>536</v>
      </c>
      <c r="BD112" t="str">
        <f t="shared" si="99"/>
        <v>Caladenia heberleana</v>
      </c>
      <c r="BE112" s="367" t="e">
        <f>COUNTIFS(#REF!,L112)</f>
        <v>#REF!</v>
      </c>
      <c r="BF112" s="374" t="str">
        <f t="shared" si="100"/>
        <v>y</v>
      </c>
      <c r="BG112" s="82"/>
      <c r="BH112" s="375"/>
      <c r="BI112" s="374"/>
      <c r="BJ112" s="403"/>
      <c r="CE112" t="str">
        <f t="shared" si="163"/>
        <v>Pink Spider Orchid (Caladenia harringtoniae)</v>
      </c>
      <c r="CF112" s="388" t="str">
        <f t="shared" si="104"/>
        <v>Caladenia harringtoniae</v>
      </c>
      <c r="CG112" t="str">
        <f t="shared" si="106"/>
        <v/>
      </c>
      <c r="CH112" t="str">
        <f t="shared" si="107"/>
        <v/>
      </c>
      <c r="CI112" t="str">
        <f t="shared" si="108"/>
        <v/>
      </c>
      <c r="CJ112" t="str">
        <f t="shared" si="109"/>
        <v/>
      </c>
      <c r="CK112" s="359" t="str">
        <f t="shared" si="110"/>
        <v/>
      </c>
      <c r="CL112" t="str">
        <f t="shared" si="111"/>
        <v/>
      </c>
      <c r="CM112" t="str">
        <f t="shared" si="112"/>
        <v/>
      </c>
      <c r="CN112" t="str">
        <f t="shared" si="113"/>
        <v/>
      </c>
      <c r="CO112" s="359" t="str">
        <f t="shared" si="114"/>
        <v/>
      </c>
      <c r="CP112" t="str">
        <f t="shared" si="115"/>
        <v/>
      </c>
      <c r="CQ112" t="str">
        <f t="shared" si="116"/>
        <v/>
      </c>
      <c r="CR112" t="str">
        <f t="shared" si="117"/>
        <v/>
      </c>
      <c r="CS112" s="359" t="str">
        <f t="shared" si="118"/>
        <v/>
      </c>
      <c r="CT112" t="str">
        <f t="shared" si="119"/>
        <v/>
      </c>
      <c r="CU112" t="str">
        <f t="shared" si="120"/>
        <v/>
      </c>
      <c r="CV112" t="str">
        <f t="shared" si="121"/>
        <v/>
      </c>
      <c r="CW112" t="str">
        <f t="shared" si="122"/>
        <v/>
      </c>
      <c r="CX112" s="359" t="str">
        <f t="shared" si="123"/>
        <v/>
      </c>
      <c r="CY112" t="str">
        <f t="shared" si="124"/>
        <v/>
      </c>
      <c r="CZ112" t="str">
        <f t="shared" si="125"/>
        <v/>
      </c>
      <c r="DA112" t="str">
        <f t="shared" si="126"/>
        <v/>
      </c>
      <c r="DB112" s="359" t="str">
        <f t="shared" si="127"/>
        <v/>
      </c>
      <c r="DC112" t="str">
        <f t="shared" si="128"/>
        <v/>
      </c>
      <c r="DD112" t="str">
        <f t="shared" si="129"/>
        <v/>
      </c>
      <c r="DE112" t="str">
        <f t="shared" si="130"/>
        <v/>
      </c>
      <c r="DF112" s="359" t="str">
        <f t="shared" si="131"/>
        <v/>
      </c>
      <c r="DG112" t="str">
        <f t="shared" si="132"/>
        <v/>
      </c>
      <c r="DH112" t="str">
        <f t="shared" si="133"/>
        <v/>
      </c>
      <c r="DI112" t="str">
        <f t="shared" si="134"/>
        <v/>
      </c>
      <c r="DJ112" t="str">
        <f t="shared" si="135"/>
        <v/>
      </c>
      <c r="DK112" s="359" t="str">
        <f t="shared" si="136"/>
        <v/>
      </c>
      <c r="DL112" t="str">
        <f t="shared" si="137"/>
        <v/>
      </c>
      <c r="DM112" t="str">
        <f t="shared" si="138"/>
        <v/>
      </c>
      <c r="DN112" t="str">
        <f t="shared" si="139"/>
        <v/>
      </c>
      <c r="DO112" s="359" t="str">
        <f t="shared" si="140"/>
        <v/>
      </c>
      <c r="DP112" t="str">
        <f t="shared" si="141"/>
        <v/>
      </c>
      <c r="DQ112" t="str">
        <f t="shared" si="142"/>
        <v/>
      </c>
      <c r="DR112" t="str">
        <f t="shared" si="143"/>
        <v>X</v>
      </c>
      <c r="DS112" s="359" t="str">
        <f t="shared" si="144"/>
        <v>X</v>
      </c>
      <c r="DT112" t="str">
        <f t="shared" si="145"/>
        <v>X</v>
      </c>
      <c r="DU112" t="str">
        <f t="shared" si="146"/>
        <v>X</v>
      </c>
      <c r="DV112" t="str">
        <f t="shared" si="147"/>
        <v>X</v>
      </c>
      <c r="DW112" t="str">
        <f t="shared" si="148"/>
        <v>X</v>
      </c>
      <c r="DX112" s="359" t="str">
        <f t="shared" si="149"/>
        <v>X</v>
      </c>
      <c r="DY112" t="str">
        <f t="shared" si="150"/>
        <v/>
      </c>
      <c r="DZ112" t="str">
        <f t="shared" si="151"/>
        <v/>
      </c>
      <c r="EA112" t="str">
        <f t="shared" si="152"/>
        <v/>
      </c>
      <c r="EB112" s="359" t="str">
        <f t="shared" si="153"/>
        <v/>
      </c>
      <c r="EC112" t="str">
        <f t="shared" si="154"/>
        <v/>
      </c>
      <c r="ED112" t="str">
        <f t="shared" si="155"/>
        <v/>
      </c>
      <c r="EE112" t="str">
        <f t="shared" si="156"/>
        <v/>
      </c>
      <c r="EF112" t="str">
        <f t="shared" si="157"/>
        <v/>
      </c>
      <c r="EG112" s="359" t="str">
        <f t="shared" si="158"/>
        <v/>
      </c>
      <c r="EH112" t="str">
        <f t="shared" si="159"/>
        <v>Caladenia harringtoniae</v>
      </c>
      <c r="EJ112" t="str">
        <f t="shared" si="101"/>
        <v>Caladenia heberleana</v>
      </c>
      <c r="EK112" s="100">
        <f t="shared" si="162"/>
        <v>0</v>
      </c>
      <c r="EL112" s="3">
        <f t="shared" si="162"/>
        <v>0</v>
      </c>
      <c r="EM112" s="3">
        <f t="shared" si="162"/>
        <v>0</v>
      </c>
      <c r="EN112" s="3">
        <f t="shared" si="162"/>
        <v>0</v>
      </c>
      <c r="EO112" s="3">
        <f t="shared" si="162"/>
        <v>0</v>
      </c>
      <c r="EP112" s="3">
        <f t="shared" si="162"/>
        <v>0</v>
      </c>
      <c r="EQ112" s="3">
        <f t="shared" si="162"/>
        <v>0</v>
      </c>
      <c r="ER112" s="3">
        <f t="shared" si="162"/>
        <v>0</v>
      </c>
      <c r="ES112" s="3">
        <f t="shared" si="162"/>
        <v>1</v>
      </c>
      <c r="ET112" s="3">
        <f t="shared" si="162"/>
        <v>1</v>
      </c>
      <c r="EU112" s="3">
        <f t="shared" si="162"/>
        <v>0</v>
      </c>
      <c r="EV112" s="24">
        <f t="shared" si="162"/>
        <v>0</v>
      </c>
      <c r="EW112" s="245">
        <f t="shared" si="105"/>
        <v>2</v>
      </c>
      <c r="EX112" s="262" t="str">
        <f t="shared" si="102"/>
        <v/>
      </c>
    </row>
    <row r="113" spans="1:154" ht="16.149999999999999" customHeight="1" x14ac:dyDescent="0.25">
      <c r="A113" s="363"/>
      <c r="D113" s="363"/>
      <c r="E113" s="363"/>
      <c r="F113" s="363"/>
      <c r="G113" s="363"/>
      <c r="H113" s="363"/>
      <c r="I113" s="363"/>
      <c r="J113" s="68">
        <f t="shared" si="88"/>
        <v>537</v>
      </c>
      <c r="K113" s="371" t="str">
        <f t="shared" si="89"/>
        <v>Caladenia hiemalis</v>
      </c>
      <c r="L113" s="372">
        <v>537</v>
      </c>
      <c r="M113" s="371" t="s">
        <v>1526</v>
      </c>
      <c r="N113" s="76" t="s">
        <v>54</v>
      </c>
      <c r="O113" s="363" t="str">
        <f t="shared" si="90"/>
        <v>S</v>
      </c>
      <c r="P113" s="70" t="s">
        <v>1935</v>
      </c>
      <c r="Q113" s="364" t="s">
        <v>1936</v>
      </c>
      <c r="R113" s="365">
        <v>42901</v>
      </c>
      <c r="S113" s="365">
        <v>42962</v>
      </c>
      <c r="T113" s="603" t="s">
        <v>7894</v>
      </c>
      <c r="U113" s="603" t="s">
        <v>7894</v>
      </c>
      <c r="V113" s="603" t="s">
        <v>7894</v>
      </c>
      <c r="W113" s="603" t="s">
        <v>7894</v>
      </c>
      <c r="X113" s="603" t="s">
        <v>7894</v>
      </c>
      <c r="Y113" s="603" t="s">
        <v>7894</v>
      </c>
      <c r="Z113" s="603" t="s">
        <v>4826</v>
      </c>
      <c r="AA113" s="603" t="s">
        <v>4827</v>
      </c>
      <c r="AB113" s="603" t="s">
        <v>7894</v>
      </c>
      <c r="AC113" s="603" t="s">
        <v>7894</v>
      </c>
      <c r="AD113" s="603" t="s">
        <v>7894</v>
      </c>
      <c r="AE113" s="603" t="s">
        <v>7894</v>
      </c>
      <c r="AF113" s="605" t="s">
        <v>7904</v>
      </c>
      <c r="AG113" s="605" t="s">
        <v>7948</v>
      </c>
      <c r="AH113" s="366" t="s">
        <v>685</v>
      </c>
      <c r="AI113" s="363">
        <f t="shared" si="91"/>
        <v>6</v>
      </c>
      <c r="AJ113" s="363">
        <v>4</v>
      </c>
      <c r="AK113" s="413" t="str">
        <f t="shared" si="92"/>
        <v>Wispy Spider Orchids</v>
      </c>
      <c r="AL113" s="413" t="str">
        <f t="shared" si="93"/>
        <v>Caladenia filamentosa</v>
      </c>
      <c r="AM113" s="486" t="s">
        <v>7607</v>
      </c>
      <c r="AS113" s="69">
        <f t="shared" si="94"/>
        <v>25</v>
      </c>
      <c r="AT113" s="69">
        <f t="shared" si="95"/>
        <v>33</v>
      </c>
      <c r="AU113" s="69">
        <f t="shared" si="96"/>
        <v>6</v>
      </c>
      <c r="AV113" s="69">
        <f t="shared" si="97"/>
        <v>8</v>
      </c>
      <c r="AW113" s="81"/>
      <c r="AX113" s="70" t="s">
        <v>1937</v>
      </c>
      <c r="AY113" s="364">
        <v>17980</v>
      </c>
      <c r="AZ113" s="264" t="s">
        <v>48</v>
      </c>
      <c r="BA113" s="238"/>
      <c r="BB113" s="237" t="str">
        <f t="shared" si="98"/>
        <v/>
      </c>
      <c r="BC113" s="270">
        <f t="shared" si="87"/>
        <v>537</v>
      </c>
      <c r="BD113" t="str">
        <f t="shared" si="99"/>
        <v>Caladenia hiemalis</v>
      </c>
      <c r="BE113" s="367" t="e">
        <f>COUNTIFS(#REF!,L113)</f>
        <v>#REF!</v>
      </c>
      <c r="BF113" s="374" t="str">
        <f t="shared" si="100"/>
        <v>y</v>
      </c>
      <c r="BG113" s="82"/>
      <c r="BH113" s="375"/>
      <c r="BI113" s="374"/>
      <c r="BJ113" s="403"/>
      <c r="CE113" t="str">
        <f t="shared" si="163"/>
        <v>Heberle's Spider Orchid (Caladenia heberleana)</v>
      </c>
      <c r="CF113" s="388" t="str">
        <f t="shared" si="104"/>
        <v>Caladenia heberleana</v>
      </c>
      <c r="CG113" t="str">
        <f t="shared" si="106"/>
        <v/>
      </c>
      <c r="CH113" t="str">
        <f t="shared" si="107"/>
        <v/>
      </c>
      <c r="CI113" t="str">
        <f t="shared" si="108"/>
        <v/>
      </c>
      <c r="CJ113" t="str">
        <f t="shared" si="109"/>
        <v/>
      </c>
      <c r="CK113" s="359" t="str">
        <f t="shared" si="110"/>
        <v/>
      </c>
      <c r="CL113" t="str">
        <f t="shared" si="111"/>
        <v/>
      </c>
      <c r="CM113" t="str">
        <f t="shared" si="112"/>
        <v/>
      </c>
      <c r="CN113" t="str">
        <f t="shared" si="113"/>
        <v/>
      </c>
      <c r="CO113" s="359" t="str">
        <f t="shared" si="114"/>
        <v/>
      </c>
      <c r="CP113" t="str">
        <f t="shared" si="115"/>
        <v/>
      </c>
      <c r="CQ113" t="str">
        <f t="shared" si="116"/>
        <v/>
      </c>
      <c r="CR113" t="str">
        <f t="shared" si="117"/>
        <v/>
      </c>
      <c r="CS113" s="359" t="str">
        <f t="shared" si="118"/>
        <v/>
      </c>
      <c r="CT113" t="str">
        <f t="shared" si="119"/>
        <v/>
      </c>
      <c r="CU113" t="str">
        <f t="shared" si="120"/>
        <v/>
      </c>
      <c r="CV113" t="str">
        <f t="shared" si="121"/>
        <v/>
      </c>
      <c r="CW113" t="str">
        <f t="shared" si="122"/>
        <v/>
      </c>
      <c r="CX113" s="359" t="str">
        <f t="shared" si="123"/>
        <v/>
      </c>
      <c r="CY113" t="str">
        <f t="shared" si="124"/>
        <v/>
      </c>
      <c r="CZ113" t="str">
        <f t="shared" si="125"/>
        <v/>
      </c>
      <c r="DA113" t="str">
        <f t="shared" si="126"/>
        <v/>
      </c>
      <c r="DB113" s="359" t="str">
        <f t="shared" si="127"/>
        <v/>
      </c>
      <c r="DC113" t="str">
        <f t="shared" si="128"/>
        <v/>
      </c>
      <c r="DD113" t="str">
        <f t="shared" si="129"/>
        <v/>
      </c>
      <c r="DE113" t="str">
        <f t="shared" si="130"/>
        <v/>
      </c>
      <c r="DF113" s="359" t="str">
        <f t="shared" si="131"/>
        <v/>
      </c>
      <c r="DG113" t="str">
        <f t="shared" si="132"/>
        <v/>
      </c>
      <c r="DH113" t="str">
        <f t="shared" si="133"/>
        <v/>
      </c>
      <c r="DI113" t="str">
        <f t="shared" si="134"/>
        <v/>
      </c>
      <c r="DJ113" t="str">
        <f t="shared" si="135"/>
        <v/>
      </c>
      <c r="DK113" s="359" t="str">
        <f t="shared" si="136"/>
        <v/>
      </c>
      <c r="DL113" t="str">
        <f t="shared" si="137"/>
        <v/>
      </c>
      <c r="DM113" t="str">
        <f t="shared" si="138"/>
        <v/>
      </c>
      <c r="DN113" t="str">
        <f t="shared" si="139"/>
        <v/>
      </c>
      <c r="DO113" s="359" t="str">
        <f t="shared" si="140"/>
        <v/>
      </c>
      <c r="DP113" t="str">
        <f t="shared" si="141"/>
        <v>X</v>
      </c>
      <c r="DQ113" t="str">
        <f t="shared" si="142"/>
        <v>X</v>
      </c>
      <c r="DR113" t="str">
        <f t="shared" si="143"/>
        <v>X</v>
      </c>
      <c r="DS113" s="359" t="str">
        <f t="shared" si="144"/>
        <v>X</v>
      </c>
      <c r="DT113" t="str">
        <f t="shared" si="145"/>
        <v>X</v>
      </c>
      <c r="DU113" t="str">
        <f t="shared" si="146"/>
        <v>X</v>
      </c>
      <c r="DV113" t="str">
        <f t="shared" si="147"/>
        <v>X</v>
      </c>
      <c r="DW113" t="str">
        <f t="shared" si="148"/>
        <v/>
      </c>
      <c r="DX113" s="359" t="str">
        <f t="shared" si="149"/>
        <v/>
      </c>
      <c r="DY113" t="str">
        <f t="shared" si="150"/>
        <v/>
      </c>
      <c r="DZ113" t="str">
        <f t="shared" si="151"/>
        <v/>
      </c>
      <c r="EA113" t="str">
        <f t="shared" si="152"/>
        <v/>
      </c>
      <c r="EB113" s="359" t="str">
        <f t="shared" si="153"/>
        <v/>
      </c>
      <c r="EC113" t="str">
        <f t="shared" si="154"/>
        <v/>
      </c>
      <c r="ED113" t="str">
        <f t="shared" si="155"/>
        <v/>
      </c>
      <c r="EE113" t="str">
        <f t="shared" si="156"/>
        <v/>
      </c>
      <c r="EF113" t="str">
        <f t="shared" si="157"/>
        <v/>
      </c>
      <c r="EG113" s="359" t="str">
        <f t="shared" si="158"/>
        <v/>
      </c>
      <c r="EH113" t="str">
        <f t="shared" si="159"/>
        <v>Caladenia heberleana</v>
      </c>
      <c r="EJ113" t="str">
        <f t="shared" si="101"/>
        <v>Caladenia hiemalis</v>
      </c>
      <c r="EK113" s="100">
        <f t="shared" si="162"/>
        <v>0</v>
      </c>
      <c r="EL113" s="3">
        <f t="shared" si="162"/>
        <v>0</v>
      </c>
      <c r="EM113" s="3">
        <f t="shared" si="162"/>
        <v>0</v>
      </c>
      <c r="EN113" s="3">
        <f t="shared" si="162"/>
        <v>0</v>
      </c>
      <c r="EO113" s="3">
        <f t="shared" si="162"/>
        <v>0</v>
      </c>
      <c r="EP113" s="3">
        <f t="shared" si="162"/>
        <v>1</v>
      </c>
      <c r="EQ113" s="3">
        <f t="shared" si="162"/>
        <v>1</v>
      </c>
      <c r="ER113" s="3">
        <f t="shared" si="162"/>
        <v>1</v>
      </c>
      <c r="ES113" s="3">
        <f t="shared" si="162"/>
        <v>0</v>
      </c>
      <c r="ET113" s="3">
        <f t="shared" si="162"/>
        <v>0</v>
      </c>
      <c r="EU113" s="3">
        <f t="shared" si="162"/>
        <v>0</v>
      </c>
      <c r="EV113" s="24">
        <f t="shared" si="162"/>
        <v>0</v>
      </c>
      <c r="EW113" s="245">
        <f t="shared" si="105"/>
        <v>3</v>
      </c>
      <c r="EX113" s="262" t="str">
        <f t="shared" si="102"/>
        <v/>
      </c>
    </row>
    <row r="114" spans="1:154" ht="16.149999999999999" customHeight="1" x14ac:dyDescent="0.25">
      <c r="A114" s="363"/>
      <c r="D114" s="363"/>
      <c r="E114" s="363"/>
      <c r="F114" s="363"/>
      <c r="G114" s="363"/>
      <c r="H114" s="363"/>
      <c r="I114" s="363"/>
      <c r="J114" s="68">
        <f t="shared" si="88"/>
        <v>426</v>
      </c>
      <c r="K114" s="371" t="str">
        <f t="shared" si="89"/>
        <v>Caladenia hirta</v>
      </c>
      <c r="L114" s="372">
        <v>426</v>
      </c>
      <c r="M114" s="371" t="s">
        <v>1526</v>
      </c>
      <c r="N114" s="76" t="s">
        <v>1398</v>
      </c>
      <c r="O114" s="363" t="str">
        <f t="shared" si="90"/>
        <v>S</v>
      </c>
      <c r="P114" s="144" t="s">
        <v>1606</v>
      </c>
      <c r="Q114" s="364" t="s">
        <v>1938</v>
      </c>
      <c r="R114" s="365">
        <v>42916</v>
      </c>
      <c r="S114" s="365">
        <v>43040</v>
      </c>
      <c r="T114" s="603" t="s">
        <v>7894</v>
      </c>
      <c r="U114" s="603" t="s">
        <v>7894</v>
      </c>
      <c r="V114" s="603" t="s">
        <v>7894</v>
      </c>
      <c r="W114" s="603" t="s">
        <v>7894</v>
      </c>
      <c r="X114" s="603" t="s">
        <v>7894</v>
      </c>
      <c r="Y114" s="603" t="s">
        <v>7894</v>
      </c>
      <c r="Z114" s="603" t="s">
        <v>7894</v>
      </c>
      <c r="AA114" s="603" t="s">
        <v>7894</v>
      </c>
      <c r="AB114" s="603" t="s">
        <v>7894</v>
      </c>
      <c r="AC114" s="603" t="s">
        <v>7894</v>
      </c>
      <c r="AD114" s="603" t="s">
        <v>7894</v>
      </c>
      <c r="AE114" s="603" t="s">
        <v>7894</v>
      </c>
      <c r="AF114" s="605" t="s">
        <v>48</v>
      </c>
      <c r="AG114" s="605" t="s">
        <v>48</v>
      </c>
      <c r="AH114" s="366" t="s">
        <v>685</v>
      </c>
      <c r="AI114" s="363">
        <f t="shared" si="91"/>
        <v>6</v>
      </c>
      <c r="AJ114" s="363">
        <v>0</v>
      </c>
      <c r="AK114" s="413" t="str">
        <f t="shared" si="92"/>
        <v>None</v>
      </c>
      <c r="AL114" s="413" t="str">
        <f t="shared" si="93"/>
        <v>None</v>
      </c>
      <c r="AM114" s="486" t="s">
        <v>7611</v>
      </c>
      <c r="AS114" s="69">
        <f t="shared" si="94"/>
        <v>27</v>
      </c>
      <c r="AT114" s="69">
        <f t="shared" si="95"/>
        <v>44</v>
      </c>
      <c r="AU114" s="69">
        <f t="shared" si="96"/>
        <v>6</v>
      </c>
      <c r="AV114" s="69">
        <f t="shared" si="97"/>
        <v>11</v>
      </c>
      <c r="AW114" s="81"/>
      <c r="AX114" s="70" t="s">
        <v>1939</v>
      </c>
      <c r="AY114" s="364">
        <v>1595</v>
      </c>
      <c r="AZ114" s="264" t="s">
        <v>48</v>
      </c>
      <c r="BA114" s="238"/>
      <c r="BB114" s="237" t="str">
        <f t="shared" si="98"/>
        <v/>
      </c>
      <c r="BC114" s="270">
        <f t="shared" si="87"/>
        <v>426</v>
      </c>
      <c r="BD114" t="str">
        <f t="shared" si="99"/>
        <v>Caladenia hirta</v>
      </c>
      <c r="BE114" s="367" t="e">
        <f>COUNTIFS(#REF!,L114)</f>
        <v>#REF!</v>
      </c>
      <c r="BF114" s="374" t="str">
        <f t="shared" si="100"/>
        <v>n</v>
      </c>
      <c r="BG114" s="82"/>
      <c r="BH114" s="375"/>
      <c r="BI114" s="374"/>
      <c r="BJ114" s="403"/>
      <c r="CE114" t="str">
        <f t="shared" si="163"/>
        <v>Dwarf Common Spider Orchid (Caladenia hiemalis)</v>
      </c>
      <c r="CF114" s="388" t="str">
        <f t="shared" si="104"/>
        <v>Caladenia hiemalis</v>
      </c>
      <c r="CG114" t="str">
        <f t="shared" si="106"/>
        <v/>
      </c>
      <c r="CH114" t="str">
        <f t="shared" si="107"/>
        <v/>
      </c>
      <c r="CI114" t="str">
        <f t="shared" si="108"/>
        <v/>
      </c>
      <c r="CJ114" t="str">
        <f t="shared" si="109"/>
        <v/>
      </c>
      <c r="CK114" s="359" t="str">
        <f t="shared" si="110"/>
        <v/>
      </c>
      <c r="CL114" t="str">
        <f t="shared" si="111"/>
        <v/>
      </c>
      <c r="CM114" t="str">
        <f t="shared" si="112"/>
        <v/>
      </c>
      <c r="CN114" t="str">
        <f t="shared" si="113"/>
        <v/>
      </c>
      <c r="CO114" s="359" t="str">
        <f t="shared" si="114"/>
        <v/>
      </c>
      <c r="CP114" t="str">
        <f t="shared" si="115"/>
        <v/>
      </c>
      <c r="CQ114" t="str">
        <f t="shared" si="116"/>
        <v/>
      </c>
      <c r="CR114" t="str">
        <f t="shared" si="117"/>
        <v/>
      </c>
      <c r="CS114" s="359" t="str">
        <f t="shared" si="118"/>
        <v/>
      </c>
      <c r="CT114" t="str">
        <f t="shared" si="119"/>
        <v/>
      </c>
      <c r="CU114" t="str">
        <f t="shared" si="120"/>
        <v/>
      </c>
      <c r="CV114" t="str">
        <f t="shared" si="121"/>
        <v/>
      </c>
      <c r="CW114" t="str">
        <f t="shared" si="122"/>
        <v/>
      </c>
      <c r="CX114" s="359" t="str">
        <f t="shared" si="123"/>
        <v/>
      </c>
      <c r="CY114" t="str">
        <f t="shared" si="124"/>
        <v/>
      </c>
      <c r="CZ114" t="str">
        <f t="shared" si="125"/>
        <v/>
      </c>
      <c r="DA114" t="str">
        <f t="shared" si="126"/>
        <v/>
      </c>
      <c r="DB114" s="359" t="str">
        <f t="shared" si="127"/>
        <v/>
      </c>
      <c r="DC114" t="str">
        <f t="shared" si="128"/>
        <v/>
      </c>
      <c r="DD114" t="str">
        <f t="shared" si="129"/>
        <v/>
      </c>
      <c r="DE114" t="str">
        <f t="shared" si="130"/>
        <v>X</v>
      </c>
      <c r="DF114" s="359" t="str">
        <f t="shared" si="131"/>
        <v>X</v>
      </c>
      <c r="DG114" t="str">
        <f t="shared" si="132"/>
        <v>X</v>
      </c>
      <c r="DH114" t="str">
        <f t="shared" si="133"/>
        <v>X</v>
      </c>
      <c r="DI114" t="str">
        <f t="shared" si="134"/>
        <v>X</v>
      </c>
      <c r="DJ114" t="str">
        <f t="shared" si="135"/>
        <v>X</v>
      </c>
      <c r="DK114" s="359" t="str">
        <f t="shared" si="136"/>
        <v>X</v>
      </c>
      <c r="DL114" t="str">
        <f t="shared" si="137"/>
        <v>X</v>
      </c>
      <c r="DM114" t="str">
        <f t="shared" si="138"/>
        <v>X</v>
      </c>
      <c r="DN114" t="str">
        <f t="shared" si="139"/>
        <v/>
      </c>
      <c r="DO114" s="359" t="str">
        <f t="shared" si="140"/>
        <v/>
      </c>
      <c r="DP114" t="str">
        <f t="shared" si="141"/>
        <v/>
      </c>
      <c r="DQ114" t="str">
        <f t="shared" si="142"/>
        <v/>
      </c>
      <c r="DR114" t="str">
        <f t="shared" si="143"/>
        <v/>
      </c>
      <c r="DS114" s="359" t="str">
        <f t="shared" si="144"/>
        <v/>
      </c>
      <c r="DT114" t="str">
        <f t="shared" si="145"/>
        <v/>
      </c>
      <c r="DU114" t="str">
        <f t="shared" si="146"/>
        <v/>
      </c>
      <c r="DV114" t="str">
        <f t="shared" si="147"/>
        <v/>
      </c>
      <c r="DW114" t="str">
        <f t="shared" si="148"/>
        <v/>
      </c>
      <c r="DX114" s="359" t="str">
        <f t="shared" si="149"/>
        <v/>
      </c>
      <c r="DY114" t="str">
        <f t="shared" si="150"/>
        <v/>
      </c>
      <c r="DZ114" t="str">
        <f t="shared" si="151"/>
        <v/>
      </c>
      <c r="EA114" t="str">
        <f t="shared" si="152"/>
        <v/>
      </c>
      <c r="EB114" s="359" t="str">
        <f t="shared" si="153"/>
        <v/>
      </c>
      <c r="EC114" t="str">
        <f t="shared" si="154"/>
        <v/>
      </c>
      <c r="ED114" t="str">
        <f t="shared" si="155"/>
        <v/>
      </c>
      <c r="EE114" t="str">
        <f t="shared" si="156"/>
        <v/>
      </c>
      <c r="EF114" t="str">
        <f t="shared" si="157"/>
        <v/>
      </c>
      <c r="EG114" s="359" t="str">
        <f t="shared" si="158"/>
        <v/>
      </c>
      <c r="EH114" t="str">
        <f t="shared" si="159"/>
        <v>Caladenia hiemalis</v>
      </c>
      <c r="EJ114" t="str">
        <f t="shared" si="101"/>
        <v>Caladenia hirta</v>
      </c>
      <c r="EK114" s="100">
        <f t="shared" si="162"/>
        <v>0</v>
      </c>
      <c r="EL114" s="3">
        <f t="shared" si="162"/>
        <v>0</v>
      </c>
      <c r="EM114" s="3">
        <f t="shared" si="162"/>
        <v>0</v>
      </c>
      <c r="EN114" s="3">
        <f t="shared" si="162"/>
        <v>0</v>
      </c>
      <c r="EO114" s="3">
        <f t="shared" si="162"/>
        <v>0</v>
      </c>
      <c r="EP114" s="3">
        <f t="shared" si="162"/>
        <v>1</v>
      </c>
      <c r="EQ114" s="3">
        <f t="shared" si="162"/>
        <v>1</v>
      </c>
      <c r="ER114" s="3">
        <f t="shared" si="162"/>
        <v>1</v>
      </c>
      <c r="ES114" s="3">
        <f t="shared" si="162"/>
        <v>1</v>
      </c>
      <c r="ET114" s="3">
        <f t="shared" si="162"/>
        <v>1</v>
      </c>
      <c r="EU114" s="3">
        <f t="shared" si="162"/>
        <v>1</v>
      </c>
      <c r="EV114" s="24">
        <f t="shared" si="162"/>
        <v>0</v>
      </c>
      <c r="EW114" s="245">
        <f t="shared" si="105"/>
        <v>6</v>
      </c>
      <c r="EX114" s="262" t="str">
        <f t="shared" si="102"/>
        <v/>
      </c>
    </row>
    <row r="115" spans="1:154" ht="16.149999999999999" customHeight="1" x14ac:dyDescent="0.25">
      <c r="A115" s="363"/>
      <c r="D115" s="363"/>
      <c r="E115" s="363"/>
      <c r="F115" s="363"/>
      <c r="G115" s="363"/>
      <c r="H115" s="363"/>
      <c r="I115" s="363"/>
      <c r="J115" s="68">
        <f t="shared" si="88"/>
        <v>538</v>
      </c>
      <c r="K115" s="371" t="str">
        <f t="shared" si="89"/>
        <v>Caladenia hirta subsp. hirta</v>
      </c>
      <c r="L115" s="372">
        <v>538</v>
      </c>
      <c r="M115" s="371" t="s">
        <v>1526</v>
      </c>
      <c r="N115" s="76" t="s">
        <v>75</v>
      </c>
      <c r="O115" s="363" t="str">
        <f t="shared" si="90"/>
        <v>S</v>
      </c>
      <c r="P115" s="70" t="s">
        <v>1940</v>
      </c>
      <c r="Q115" s="364" t="s">
        <v>1941</v>
      </c>
      <c r="R115" s="365">
        <v>42978</v>
      </c>
      <c r="S115" s="365">
        <v>43040</v>
      </c>
      <c r="T115" s="603" t="s">
        <v>7894</v>
      </c>
      <c r="U115" s="603" t="s">
        <v>7894</v>
      </c>
      <c r="V115" s="603" t="s">
        <v>7894</v>
      </c>
      <c r="W115" s="603" t="s">
        <v>7894</v>
      </c>
      <c r="X115" s="603" t="s">
        <v>7894</v>
      </c>
      <c r="Y115" s="603" t="s">
        <v>7894</v>
      </c>
      <c r="Z115" s="603" t="s">
        <v>7894</v>
      </c>
      <c r="AA115" s="603" t="s">
        <v>4827</v>
      </c>
      <c r="AB115" s="603" t="s">
        <v>4828</v>
      </c>
      <c r="AC115" s="603" t="s">
        <v>4829</v>
      </c>
      <c r="AD115" s="603" t="s">
        <v>4830</v>
      </c>
      <c r="AE115" s="603" t="s">
        <v>7894</v>
      </c>
      <c r="AF115" s="605" t="s">
        <v>7907</v>
      </c>
      <c r="AG115" s="605" t="s">
        <v>7950</v>
      </c>
      <c r="AH115" s="366" t="s">
        <v>685</v>
      </c>
      <c r="AI115" s="363">
        <f t="shared" si="91"/>
        <v>6</v>
      </c>
      <c r="AJ115" s="363">
        <v>5</v>
      </c>
      <c r="AK115" s="413" t="str">
        <f t="shared" si="92"/>
        <v>Candy Orchids</v>
      </c>
      <c r="AL115" s="413" t="str">
        <f t="shared" si="93"/>
        <v>Caladenia hirta</v>
      </c>
      <c r="AM115" s="486" t="s">
        <v>45</v>
      </c>
      <c r="AS115" s="69">
        <f t="shared" si="94"/>
        <v>36</v>
      </c>
      <c r="AT115" s="69">
        <f t="shared" si="95"/>
        <v>44</v>
      </c>
      <c r="AU115" s="69">
        <f t="shared" si="96"/>
        <v>8</v>
      </c>
      <c r="AV115" s="69">
        <f t="shared" si="97"/>
        <v>11</v>
      </c>
      <c r="AW115" s="81" t="e">
        <f>VLOOKUP(AM115,#REF!,6,FALSE)</f>
        <v>#REF!</v>
      </c>
      <c r="AX115" s="70" t="s">
        <v>1942</v>
      </c>
      <c r="AY115" s="364">
        <v>15354</v>
      </c>
      <c r="AZ115" s="264" t="s">
        <v>48</v>
      </c>
      <c r="BA115" s="238"/>
      <c r="BB115" s="237">
        <f t="shared" si="98"/>
        <v>17</v>
      </c>
      <c r="BC115" s="270">
        <f t="shared" si="87"/>
        <v>538</v>
      </c>
      <c r="BD115" t="str">
        <f t="shared" si="99"/>
        <v>Caladenia hirta subsp. hirta</v>
      </c>
      <c r="BE115" s="367" t="e">
        <f>COUNTIFS(#REF!,L115)</f>
        <v>#REF!</v>
      </c>
      <c r="BF115" s="374" t="str">
        <f t="shared" si="100"/>
        <v>y</v>
      </c>
      <c r="BG115" s="82"/>
      <c r="BH115" s="375"/>
      <c r="BI115" s="374"/>
      <c r="BJ115" s="403"/>
      <c r="CE115" t="str">
        <f t="shared" si="163"/>
        <v>_See subspecies (Caladenia hirta)</v>
      </c>
      <c r="CF115" s="388" t="str">
        <f t="shared" si="104"/>
        <v>Caladenia hirta</v>
      </c>
      <c r="CG115" t="str">
        <f t="shared" si="106"/>
        <v/>
      </c>
      <c r="CH115" t="str">
        <f t="shared" si="107"/>
        <v/>
      </c>
      <c r="CI115" t="str">
        <f t="shared" si="108"/>
        <v/>
      </c>
      <c r="CJ115" t="str">
        <f t="shared" si="109"/>
        <v/>
      </c>
      <c r="CK115" s="359" t="str">
        <f t="shared" si="110"/>
        <v/>
      </c>
      <c r="CL115" t="str">
        <f t="shared" si="111"/>
        <v/>
      </c>
      <c r="CM115" t="str">
        <f t="shared" si="112"/>
        <v/>
      </c>
      <c r="CN115" t="str">
        <f t="shared" si="113"/>
        <v/>
      </c>
      <c r="CO115" s="359" t="str">
        <f t="shared" si="114"/>
        <v/>
      </c>
      <c r="CP115" t="str">
        <f t="shared" si="115"/>
        <v/>
      </c>
      <c r="CQ115" t="str">
        <f t="shared" si="116"/>
        <v/>
      </c>
      <c r="CR115" t="str">
        <f t="shared" si="117"/>
        <v/>
      </c>
      <c r="CS115" s="359" t="str">
        <f t="shared" si="118"/>
        <v/>
      </c>
      <c r="CT115" t="str">
        <f t="shared" si="119"/>
        <v/>
      </c>
      <c r="CU115" t="str">
        <f t="shared" si="120"/>
        <v/>
      </c>
      <c r="CV115" t="str">
        <f t="shared" si="121"/>
        <v/>
      </c>
      <c r="CW115" t="str">
        <f t="shared" si="122"/>
        <v/>
      </c>
      <c r="CX115" s="359" t="str">
        <f t="shared" si="123"/>
        <v/>
      </c>
      <c r="CY115" t="str">
        <f t="shared" si="124"/>
        <v/>
      </c>
      <c r="CZ115" t="str">
        <f t="shared" si="125"/>
        <v/>
      </c>
      <c r="DA115" t="str">
        <f t="shared" si="126"/>
        <v/>
      </c>
      <c r="DB115" s="359" t="str">
        <f t="shared" si="127"/>
        <v/>
      </c>
      <c r="DC115" t="str">
        <f t="shared" si="128"/>
        <v/>
      </c>
      <c r="DD115" t="str">
        <f t="shared" si="129"/>
        <v/>
      </c>
      <c r="DE115" t="str">
        <f t="shared" si="130"/>
        <v/>
      </c>
      <c r="DF115" s="359" t="str">
        <f t="shared" si="131"/>
        <v/>
      </c>
      <c r="DG115" t="str">
        <f t="shared" si="132"/>
        <v>X</v>
      </c>
      <c r="DH115" t="str">
        <f t="shared" si="133"/>
        <v>X</v>
      </c>
      <c r="DI115" t="str">
        <f t="shared" si="134"/>
        <v>X</v>
      </c>
      <c r="DJ115" t="str">
        <f t="shared" si="135"/>
        <v>X</v>
      </c>
      <c r="DK115" s="359" t="str">
        <f t="shared" si="136"/>
        <v>X</v>
      </c>
      <c r="DL115" t="str">
        <f t="shared" si="137"/>
        <v>X</v>
      </c>
      <c r="DM115" t="str">
        <f t="shared" si="138"/>
        <v>X</v>
      </c>
      <c r="DN115" t="str">
        <f t="shared" si="139"/>
        <v>X</v>
      </c>
      <c r="DO115" s="359" t="str">
        <f t="shared" si="140"/>
        <v>X</v>
      </c>
      <c r="DP115" t="str">
        <f t="shared" si="141"/>
        <v>X</v>
      </c>
      <c r="DQ115" t="str">
        <f t="shared" si="142"/>
        <v>X</v>
      </c>
      <c r="DR115" t="str">
        <f t="shared" si="143"/>
        <v>X</v>
      </c>
      <c r="DS115" s="359" t="str">
        <f t="shared" si="144"/>
        <v>X</v>
      </c>
      <c r="DT115" t="str">
        <f t="shared" si="145"/>
        <v>X</v>
      </c>
      <c r="DU115" t="str">
        <f t="shared" si="146"/>
        <v>X</v>
      </c>
      <c r="DV115" t="str">
        <f t="shared" si="147"/>
        <v>X</v>
      </c>
      <c r="DW115" t="str">
        <f t="shared" si="148"/>
        <v>X</v>
      </c>
      <c r="DX115" s="359" t="str">
        <f t="shared" si="149"/>
        <v>X</v>
      </c>
      <c r="DY115" t="str">
        <f t="shared" si="150"/>
        <v/>
      </c>
      <c r="DZ115" t="str">
        <f t="shared" si="151"/>
        <v/>
      </c>
      <c r="EA115" t="str">
        <f t="shared" si="152"/>
        <v/>
      </c>
      <c r="EB115" s="359" t="str">
        <f t="shared" si="153"/>
        <v/>
      </c>
      <c r="EC115" t="str">
        <f t="shared" si="154"/>
        <v/>
      </c>
      <c r="ED115" t="str">
        <f t="shared" si="155"/>
        <v/>
      </c>
      <c r="EE115" t="str">
        <f t="shared" si="156"/>
        <v/>
      </c>
      <c r="EF115" t="str">
        <f t="shared" si="157"/>
        <v/>
      </c>
      <c r="EG115" s="359" t="str">
        <f t="shared" si="158"/>
        <v/>
      </c>
      <c r="EH115" t="str">
        <f t="shared" si="159"/>
        <v>Caladenia hirta</v>
      </c>
      <c r="EJ115" t="str">
        <f t="shared" si="101"/>
        <v>Caladenia hirta subsp. hirta</v>
      </c>
      <c r="EK115" s="100">
        <f t="shared" si="162"/>
        <v>0</v>
      </c>
      <c r="EL115" s="3">
        <f t="shared" si="162"/>
        <v>0</v>
      </c>
      <c r="EM115" s="3">
        <f t="shared" si="162"/>
        <v>0</v>
      </c>
      <c r="EN115" s="3">
        <f t="shared" si="162"/>
        <v>0</v>
      </c>
      <c r="EO115" s="3">
        <f t="shared" si="162"/>
        <v>0</v>
      </c>
      <c r="EP115" s="3">
        <f t="shared" si="162"/>
        <v>0</v>
      </c>
      <c r="EQ115" s="3">
        <f t="shared" si="162"/>
        <v>0</v>
      </c>
      <c r="ER115" s="3">
        <f t="shared" si="162"/>
        <v>1</v>
      </c>
      <c r="ES115" s="3">
        <f t="shared" si="162"/>
        <v>1</v>
      </c>
      <c r="ET115" s="3">
        <f t="shared" si="162"/>
        <v>1</v>
      </c>
      <c r="EU115" s="3">
        <f t="shared" si="162"/>
        <v>1</v>
      </c>
      <c r="EV115" s="24">
        <f t="shared" si="162"/>
        <v>0</v>
      </c>
      <c r="EW115" s="245">
        <f t="shared" si="105"/>
        <v>4</v>
      </c>
      <c r="EX115" s="262" t="str">
        <f t="shared" si="102"/>
        <v/>
      </c>
    </row>
    <row r="116" spans="1:154" ht="16.149999999999999" customHeight="1" x14ac:dyDescent="0.25">
      <c r="A116" s="363"/>
      <c r="D116" s="363"/>
      <c r="E116" s="363"/>
      <c r="F116" s="363"/>
      <c r="G116" s="363"/>
      <c r="H116" s="363"/>
      <c r="I116" s="363"/>
      <c r="J116" s="68">
        <f t="shared" si="88"/>
        <v>539</v>
      </c>
      <c r="K116" s="371" t="str">
        <f t="shared" si="89"/>
        <v>Caladenia hirta subsp. rosea</v>
      </c>
      <c r="L116" s="372">
        <v>539</v>
      </c>
      <c r="M116" s="371" t="s">
        <v>1526</v>
      </c>
      <c r="N116" s="76" t="s">
        <v>87</v>
      </c>
      <c r="O116" s="363" t="str">
        <f t="shared" si="90"/>
        <v>S</v>
      </c>
      <c r="P116" s="70" t="s">
        <v>1943</v>
      </c>
      <c r="Q116" s="364" t="s">
        <v>1938</v>
      </c>
      <c r="R116" s="365">
        <v>42916</v>
      </c>
      <c r="S116" s="365">
        <v>43008</v>
      </c>
      <c r="T116" s="603" t="s">
        <v>7894</v>
      </c>
      <c r="U116" s="603" t="s">
        <v>7894</v>
      </c>
      <c r="V116" s="603" t="s">
        <v>7894</v>
      </c>
      <c r="W116" s="603" t="s">
        <v>7894</v>
      </c>
      <c r="X116" s="603" t="s">
        <v>7894</v>
      </c>
      <c r="Y116" s="603" t="s">
        <v>4825</v>
      </c>
      <c r="Z116" s="603" t="s">
        <v>4826</v>
      </c>
      <c r="AA116" s="603" t="s">
        <v>4827</v>
      </c>
      <c r="AB116" s="603" t="s">
        <v>4828</v>
      </c>
      <c r="AC116" s="603" t="s">
        <v>7894</v>
      </c>
      <c r="AD116" s="603" t="s">
        <v>7894</v>
      </c>
      <c r="AE116" s="603" t="s">
        <v>7894</v>
      </c>
      <c r="AF116" s="605" t="s">
        <v>7914</v>
      </c>
      <c r="AG116" s="605" t="s">
        <v>7956</v>
      </c>
      <c r="AH116" s="366" t="s">
        <v>685</v>
      </c>
      <c r="AI116" s="363">
        <f t="shared" si="91"/>
        <v>6</v>
      </c>
      <c r="AJ116" s="363">
        <v>5</v>
      </c>
      <c r="AK116" s="413" t="str">
        <f t="shared" si="92"/>
        <v>Candy Orchids</v>
      </c>
      <c r="AL116" s="413" t="str">
        <f t="shared" si="93"/>
        <v>Caladenia hirta</v>
      </c>
      <c r="AM116" s="486" t="s">
        <v>45</v>
      </c>
      <c r="AS116" s="69">
        <f t="shared" si="94"/>
        <v>27</v>
      </c>
      <c r="AT116" s="69">
        <f t="shared" si="95"/>
        <v>39</v>
      </c>
      <c r="AU116" s="69">
        <f t="shared" si="96"/>
        <v>6</v>
      </c>
      <c r="AV116" s="69">
        <f t="shared" si="97"/>
        <v>9</v>
      </c>
      <c r="AW116" s="81"/>
      <c r="AX116" s="70" t="s">
        <v>1944</v>
      </c>
      <c r="AY116" s="364">
        <v>15355</v>
      </c>
      <c r="AZ116" s="264" t="s">
        <v>48</v>
      </c>
      <c r="BA116" s="238"/>
      <c r="BB116" s="237">
        <f t="shared" si="98"/>
        <v>17</v>
      </c>
      <c r="BC116" s="270">
        <f t="shared" si="87"/>
        <v>539</v>
      </c>
      <c r="BD116" t="str">
        <f t="shared" si="99"/>
        <v>Caladenia hirta subsp. rosea</v>
      </c>
      <c r="BE116" s="367" t="e">
        <f>COUNTIFS(#REF!,L116)</f>
        <v>#REF!</v>
      </c>
      <c r="BF116" s="374" t="str">
        <f t="shared" si="100"/>
        <v>y</v>
      </c>
      <c r="BG116" s="82"/>
      <c r="BH116" s="375"/>
      <c r="BI116" s="374"/>
      <c r="BJ116" s="403"/>
      <c r="CE116" t="str">
        <f t="shared" si="163"/>
        <v>Sugar Candy Orchid (Caladenia hirta subsp. hirta)</v>
      </c>
      <c r="CF116" s="388" t="str">
        <f t="shared" si="104"/>
        <v>Caladenia hirta subsp. hirta</v>
      </c>
      <c r="CG116" t="str">
        <f t="shared" si="106"/>
        <v/>
      </c>
      <c r="CH116" t="str">
        <f t="shared" si="107"/>
        <v/>
      </c>
      <c r="CI116" t="str">
        <f t="shared" si="108"/>
        <v/>
      </c>
      <c r="CJ116" t="str">
        <f t="shared" si="109"/>
        <v/>
      </c>
      <c r="CK116" s="359" t="str">
        <f t="shared" si="110"/>
        <v/>
      </c>
      <c r="CL116" t="str">
        <f t="shared" si="111"/>
        <v/>
      </c>
      <c r="CM116" t="str">
        <f t="shared" si="112"/>
        <v/>
      </c>
      <c r="CN116" t="str">
        <f t="shared" si="113"/>
        <v/>
      </c>
      <c r="CO116" s="359" t="str">
        <f t="shared" si="114"/>
        <v/>
      </c>
      <c r="CP116" t="str">
        <f t="shared" si="115"/>
        <v/>
      </c>
      <c r="CQ116" t="str">
        <f t="shared" si="116"/>
        <v/>
      </c>
      <c r="CR116" t="str">
        <f t="shared" si="117"/>
        <v/>
      </c>
      <c r="CS116" s="359" t="str">
        <f t="shared" si="118"/>
        <v/>
      </c>
      <c r="CT116" t="str">
        <f t="shared" si="119"/>
        <v/>
      </c>
      <c r="CU116" t="str">
        <f t="shared" si="120"/>
        <v/>
      </c>
      <c r="CV116" t="str">
        <f t="shared" si="121"/>
        <v/>
      </c>
      <c r="CW116" t="str">
        <f t="shared" si="122"/>
        <v/>
      </c>
      <c r="CX116" s="359" t="str">
        <f t="shared" si="123"/>
        <v/>
      </c>
      <c r="CY116" t="str">
        <f t="shared" si="124"/>
        <v/>
      </c>
      <c r="CZ116" t="str">
        <f t="shared" si="125"/>
        <v/>
      </c>
      <c r="DA116" t="str">
        <f t="shared" si="126"/>
        <v/>
      </c>
      <c r="DB116" s="359" t="str">
        <f t="shared" si="127"/>
        <v/>
      </c>
      <c r="DC116" t="str">
        <f t="shared" si="128"/>
        <v/>
      </c>
      <c r="DD116" t="str">
        <f t="shared" si="129"/>
        <v/>
      </c>
      <c r="DE116" t="str">
        <f t="shared" si="130"/>
        <v/>
      </c>
      <c r="DF116" s="359" t="str">
        <f t="shared" si="131"/>
        <v/>
      </c>
      <c r="DG116" t="str">
        <f t="shared" si="132"/>
        <v/>
      </c>
      <c r="DH116" t="str">
        <f t="shared" si="133"/>
        <v/>
      </c>
      <c r="DI116" t="str">
        <f t="shared" si="134"/>
        <v/>
      </c>
      <c r="DJ116" t="str">
        <f t="shared" si="135"/>
        <v/>
      </c>
      <c r="DK116" s="359" t="str">
        <f t="shared" si="136"/>
        <v/>
      </c>
      <c r="DL116" t="str">
        <f t="shared" si="137"/>
        <v/>
      </c>
      <c r="DM116" t="str">
        <f t="shared" si="138"/>
        <v/>
      </c>
      <c r="DN116" t="str">
        <f t="shared" si="139"/>
        <v/>
      </c>
      <c r="DO116" s="359" t="str">
        <f t="shared" si="140"/>
        <v/>
      </c>
      <c r="DP116" t="str">
        <f t="shared" si="141"/>
        <v>X</v>
      </c>
      <c r="DQ116" t="str">
        <f t="shared" si="142"/>
        <v>X</v>
      </c>
      <c r="DR116" t="str">
        <f t="shared" si="143"/>
        <v>X</v>
      </c>
      <c r="DS116" s="359" t="str">
        <f t="shared" si="144"/>
        <v>X</v>
      </c>
      <c r="DT116" t="str">
        <f t="shared" si="145"/>
        <v>X</v>
      </c>
      <c r="DU116" t="str">
        <f t="shared" si="146"/>
        <v>X</v>
      </c>
      <c r="DV116" t="str">
        <f t="shared" si="147"/>
        <v>X</v>
      </c>
      <c r="DW116" t="str">
        <f t="shared" si="148"/>
        <v>X</v>
      </c>
      <c r="DX116" s="359" t="str">
        <f t="shared" si="149"/>
        <v>X</v>
      </c>
      <c r="DY116" t="str">
        <f t="shared" si="150"/>
        <v/>
      </c>
      <c r="DZ116" t="str">
        <f t="shared" si="151"/>
        <v/>
      </c>
      <c r="EA116" t="str">
        <f t="shared" si="152"/>
        <v/>
      </c>
      <c r="EB116" s="359" t="str">
        <f t="shared" si="153"/>
        <v/>
      </c>
      <c r="EC116" t="str">
        <f t="shared" si="154"/>
        <v/>
      </c>
      <c r="ED116" t="str">
        <f t="shared" si="155"/>
        <v/>
      </c>
      <c r="EE116" t="str">
        <f t="shared" si="156"/>
        <v/>
      </c>
      <c r="EF116" t="str">
        <f t="shared" si="157"/>
        <v/>
      </c>
      <c r="EG116" s="359" t="str">
        <f t="shared" si="158"/>
        <v/>
      </c>
      <c r="EH116" t="str">
        <f t="shared" si="159"/>
        <v>Caladenia hirta subsp. hirta</v>
      </c>
      <c r="EJ116" t="str">
        <f t="shared" si="101"/>
        <v>Caladenia hirta subsp. rosea</v>
      </c>
      <c r="EK116" s="100">
        <f t="shared" si="162"/>
        <v>0</v>
      </c>
      <c r="EL116" s="3">
        <f t="shared" si="162"/>
        <v>0</v>
      </c>
      <c r="EM116" s="3">
        <f t="shared" si="162"/>
        <v>0</v>
      </c>
      <c r="EN116" s="3">
        <f t="shared" si="162"/>
        <v>0</v>
      </c>
      <c r="EO116" s="3">
        <f t="shared" si="162"/>
        <v>0</v>
      </c>
      <c r="EP116" s="3">
        <f t="shared" si="162"/>
        <v>1</v>
      </c>
      <c r="EQ116" s="3">
        <f t="shared" si="162"/>
        <v>1</v>
      </c>
      <c r="ER116" s="3">
        <f t="shared" si="162"/>
        <v>1</v>
      </c>
      <c r="ES116" s="3">
        <f t="shared" si="162"/>
        <v>1</v>
      </c>
      <c r="ET116" s="3">
        <f t="shared" si="162"/>
        <v>0</v>
      </c>
      <c r="EU116" s="3">
        <f t="shared" si="162"/>
        <v>0</v>
      </c>
      <c r="EV116" s="24">
        <f t="shared" si="162"/>
        <v>0</v>
      </c>
      <c r="EW116" s="245">
        <f t="shared" si="105"/>
        <v>4</v>
      </c>
      <c r="EX116" s="262" t="str">
        <f t="shared" si="102"/>
        <v/>
      </c>
    </row>
    <row r="117" spans="1:154" ht="16.149999999999999" customHeight="1" x14ac:dyDescent="0.25">
      <c r="A117" s="363"/>
      <c r="D117" s="363"/>
      <c r="E117" s="363"/>
      <c r="F117" s="363"/>
      <c r="G117" s="363"/>
      <c r="H117" s="363"/>
      <c r="I117" s="363"/>
      <c r="J117" s="68">
        <f t="shared" si="88"/>
        <v>540</v>
      </c>
      <c r="K117" s="371" t="str">
        <f t="shared" si="89"/>
        <v>Caladenia hoffmanii</v>
      </c>
      <c r="L117" s="372">
        <v>540</v>
      </c>
      <c r="M117" s="371" t="s">
        <v>1526</v>
      </c>
      <c r="N117" s="76" t="s">
        <v>223</v>
      </c>
      <c r="O117" s="363" t="str">
        <f t="shared" si="90"/>
        <v>S</v>
      </c>
      <c r="P117" s="70" t="s">
        <v>1945</v>
      </c>
      <c r="Q117" s="364" t="s">
        <v>1946</v>
      </c>
      <c r="R117" s="365">
        <v>42948</v>
      </c>
      <c r="S117" s="365">
        <v>43008</v>
      </c>
      <c r="T117" s="603" t="s">
        <v>7894</v>
      </c>
      <c r="U117" s="603" t="s">
        <v>7894</v>
      </c>
      <c r="V117" s="603" t="s">
        <v>7894</v>
      </c>
      <c r="W117" s="603" t="s">
        <v>7894</v>
      </c>
      <c r="X117" s="603" t="s">
        <v>7894</v>
      </c>
      <c r="Y117" s="603" t="s">
        <v>7894</v>
      </c>
      <c r="Z117" s="603" t="s">
        <v>7894</v>
      </c>
      <c r="AA117" s="603" t="s">
        <v>4827</v>
      </c>
      <c r="AB117" s="603" t="s">
        <v>4828</v>
      </c>
      <c r="AC117" s="603" t="s">
        <v>7894</v>
      </c>
      <c r="AD117" s="603" t="s">
        <v>7894</v>
      </c>
      <c r="AE117" s="603" t="s">
        <v>7894</v>
      </c>
      <c r="AF117" s="605" t="s">
        <v>7903</v>
      </c>
      <c r="AG117" s="605" t="s">
        <v>7947</v>
      </c>
      <c r="AH117" s="69" t="s">
        <v>1583</v>
      </c>
      <c r="AI117" s="363">
        <f t="shared" si="91"/>
        <v>1</v>
      </c>
      <c r="AJ117" s="363">
        <v>6</v>
      </c>
      <c r="AK117" s="413" t="str">
        <f t="shared" si="92"/>
        <v>Hoffman's Spider Orchids</v>
      </c>
      <c r="AL117" s="413" t="str">
        <f t="shared" si="93"/>
        <v>Caladenia hoffmanii</v>
      </c>
      <c r="AM117" s="486" t="s">
        <v>7607</v>
      </c>
      <c r="AS117" s="69">
        <f t="shared" si="94"/>
        <v>32</v>
      </c>
      <c r="AT117" s="69">
        <f t="shared" si="95"/>
        <v>39</v>
      </c>
      <c r="AU117" s="69">
        <f t="shared" si="96"/>
        <v>8</v>
      </c>
      <c r="AV117" s="69">
        <f t="shared" si="97"/>
        <v>9</v>
      </c>
      <c r="AW117" s="81"/>
      <c r="AX117" s="70" t="s">
        <v>1947</v>
      </c>
      <c r="AY117" s="364">
        <v>13857</v>
      </c>
      <c r="AZ117" s="264" t="s">
        <v>1948</v>
      </c>
      <c r="BA117" s="238"/>
      <c r="BB117" s="237" t="str">
        <f t="shared" si="98"/>
        <v/>
      </c>
      <c r="BC117" s="270">
        <f t="shared" si="87"/>
        <v>540</v>
      </c>
      <c r="BD117" t="str">
        <f t="shared" si="99"/>
        <v>Caladenia hoffmanii</v>
      </c>
      <c r="BE117" s="367" t="e">
        <f>COUNTIFS(#REF!,L117)</f>
        <v>#REF!</v>
      </c>
      <c r="BF117" s="374" t="str">
        <f t="shared" si="100"/>
        <v>y</v>
      </c>
      <c r="BG117" s="82"/>
      <c r="BH117" s="375"/>
      <c r="BI117" s="374"/>
      <c r="BJ117" s="403"/>
      <c r="CE117" t="str">
        <f t="shared" si="163"/>
        <v>Pink Candy Orchid (Caladenia hirta subsp. rosea)</v>
      </c>
      <c r="CF117" s="388" t="str">
        <f t="shared" si="104"/>
        <v>Caladenia hirta subsp. rosea</v>
      </c>
      <c r="CG117" t="str">
        <f t="shared" si="106"/>
        <v/>
      </c>
      <c r="CH117" t="str">
        <f t="shared" si="107"/>
        <v/>
      </c>
      <c r="CI117" t="str">
        <f t="shared" si="108"/>
        <v/>
      </c>
      <c r="CJ117" t="str">
        <f t="shared" si="109"/>
        <v/>
      </c>
      <c r="CK117" s="359" t="str">
        <f t="shared" si="110"/>
        <v/>
      </c>
      <c r="CL117" t="str">
        <f t="shared" si="111"/>
        <v/>
      </c>
      <c r="CM117" t="str">
        <f t="shared" si="112"/>
        <v/>
      </c>
      <c r="CN117" t="str">
        <f t="shared" si="113"/>
        <v/>
      </c>
      <c r="CO117" s="359" t="str">
        <f t="shared" si="114"/>
        <v/>
      </c>
      <c r="CP117" t="str">
        <f t="shared" si="115"/>
        <v/>
      </c>
      <c r="CQ117" t="str">
        <f t="shared" si="116"/>
        <v/>
      </c>
      <c r="CR117" t="str">
        <f t="shared" si="117"/>
        <v/>
      </c>
      <c r="CS117" s="359" t="str">
        <f t="shared" si="118"/>
        <v/>
      </c>
      <c r="CT117" t="str">
        <f t="shared" si="119"/>
        <v/>
      </c>
      <c r="CU117" t="str">
        <f t="shared" si="120"/>
        <v/>
      </c>
      <c r="CV117" t="str">
        <f t="shared" si="121"/>
        <v/>
      </c>
      <c r="CW117" t="str">
        <f t="shared" si="122"/>
        <v/>
      </c>
      <c r="CX117" s="359" t="str">
        <f t="shared" si="123"/>
        <v/>
      </c>
      <c r="CY117" t="str">
        <f t="shared" si="124"/>
        <v/>
      </c>
      <c r="CZ117" t="str">
        <f t="shared" si="125"/>
        <v/>
      </c>
      <c r="DA117" t="str">
        <f t="shared" si="126"/>
        <v/>
      </c>
      <c r="DB117" s="359" t="str">
        <f t="shared" si="127"/>
        <v/>
      </c>
      <c r="DC117" t="str">
        <f t="shared" si="128"/>
        <v/>
      </c>
      <c r="DD117" t="str">
        <f t="shared" si="129"/>
        <v/>
      </c>
      <c r="DE117" t="str">
        <f t="shared" si="130"/>
        <v/>
      </c>
      <c r="DF117" s="359" t="str">
        <f t="shared" si="131"/>
        <v/>
      </c>
      <c r="DG117" t="str">
        <f t="shared" si="132"/>
        <v>X</v>
      </c>
      <c r="DH117" t="str">
        <f t="shared" si="133"/>
        <v>X</v>
      </c>
      <c r="DI117" t="str">
        <f t="shared" si="134"/>
        <v>X</v>
      </c>
      <c r="DJ117" t="str">
        <f t="shared" si="135"/>
        <v>X</v>
      </c>
      <c r="DK117" s="359" t="str">
        <f t="shared" si="136"/>
        <v>X</v>
      </c>
      <c r="DL117" t="str">
        <f t="shared" si="137"/>
        <v>X</v>
      </c>
      <c r="DM117" t="str">
        <f t="shared" si="138"/>
        <v>X</v>
      </c>
      <c r="DN117" t="str">
        <f t="shared" si="139"/>
        <v>X</v>
      </c>
      <c r="DO117" s="359" t="str">
        <f t="shared" si="140"/>
        <v>X</v>
      </c>
      <c r="DP117" t="str">
        <f t="shared" si="141"/>
        <v>X</v>
      </c>
      <c r="DQ117" t="str">
        <f t="shared" si="142"/>
        <v>X</v>
      </c>
      <c r="DR117" t="str">
        <f t="shared" si="143"/>
        <v>X</v>
      </c>
      <c r="DS117" s="359" t="str">
        <f t="shared" si="144"/>
        <v>X</v>
      </c>
      <c r="DT117" t="str">
        <f t="shared" si="145"/>
        <v/>
      </c>
      <c r="DU117" t="str">
        <f t="shared" si="146"/>
        <v/>
      </c>
      <c r="DV117" t="str">
        <f t="shared" si="147"/>
        <v/>
      </c>
      <c r="DW117" t="str">
        <f t="shared" si="148"/>
        <v/>
      </c>
      <c r="DX117" s="359" t="str">
        <f t="shared" si="149"/>
        <v/>
      </c>
      <c r="DY117" t="str">
        <f t="shared" si="150"/>
        <v/>
      </c>
      <c r="DZ117" t="str">
        <f t="shared" si="151"/>
        <v/>
      </c>
      <c r="EA117" t="str">
        <f t="shared" si="152"/>
        <v/>
      </c>
      <c r="EB117" s="359" t="str">
        <f t="shared" si="153"/>
        <v/>
      </c>
      <c r="EC117" t="str">
        <f t="shared" si="154"/>
        <v/>
      </c>
      <c r="ED117" t="str">
        <f t="shared" si="155"/>
        <v/>
      </c>
      <c r="EE117" t="str">
        <f t="shared" si="156"/>
        <v/>
      </c>
      <c r="EF117" t="str">
        <f t="shared" si="157"/>
        <v/>
      </c>
      <c r="EG117" s="359" t="str">
        <f t="shared" si="158"/>
        <v/>
      </c>
      <c r="EH117" t="str">
        <f t="shared" si="159"/>
        <v>Caladenia hirta subsp. rosea</v>
      </c>
      <c r="EJ117" t="str">
        <f t="shared" si="101"/>
        <v>Caladenia hoffmanii</v>
      </c>
      <c r="EK117" s="100">
        <f t="shared" si="162"/>
        <v>0</v>
      </c>
      <c r="EL117" s="3">
        <f t="shared" si="162"/>
        <v>0</v>
      </c>
      <c r="EM117" s="3">
        <f t="shared" si="162"/>
        <v>0</v>
      </c>
      <c r="EN117" s="3">
        <f t="shared" si="162"/>
        <v>0</v>
      </c>
      <c r="EO117" s="3">
        <f t="shared" si="162"/>
        <v>0</v>
      </c>
      <c r="EP117" s="3">
        <f t="shared" si="162"/>
        <v>0</v>
      </c>
      <c r="EQ117" s="3">
        <f t="shared" si="162"/>
        <v>0</v>
      </c>
      <c r="ER117" s="3">
        <f t="shared" si="162"/>
        <v>1</v>
      </c>
      <c r="ES117" s="3">
        <f t="shared" si="162"/>
        <v>1</v>
      </c>
      <c r="ET117" s="3">
        <f t="shared" si="162"/>
        <v>0</v>
      </c>
      <c r="EU117" s="3">
        <f t="shared" si="162"/>
        <v>0</v>
      </c>
      <c r="EV117" s="24">
        <f t="shared" si="162"/>
        <v>0</v>
      </c>
      <c r="EW117" s="245">
        <f t="shared" si="105"/>
        <v>2</v>
      </c>
      <c r="EX117" s="262" t="str">
        <f t="shared" si="102"/>
        <v/>
      </c>
    </row>
    <row r="118" spans="1:154" ht="16.149999999999999" customHeight="1" x14ac:dyDescent="0.25">
      <c r="A118" s="363"/>
      <c r="D118" s="363"/>
      <c r="E118" s="363"/>
      <c r="F118" s="363"/>
      <c r="G118" s="363"/>
      <c r="H118" s="363"/>
      <c r="I118" s="363"/>
      <c r="J118" s="68">
        <f t="shared" si="88"/>
        <v>1044</v>
      </c>
      <c r="K118" s="371" t="str">
        <f t="shared" si="89"/>
        <v>Caladenia hoffmanii x longicauda</v>
      </c>
      <c r="L118" s="372">
        <v>1044</v>
      </c>
      <c r="M118" s="371" t="s">
        <v>1526</v>
      </c>
      <c r="N118" s="76" t="s">
        <v>1273</v>
      </c>
      <c r="O118" s="363" t="str">
        <f t="shared" si="90"/>
        <v>S</v>
      </c>
      <c r="P118" s="144" t="s">
        <v>1635</v>
      </c>
      <c r="Q118" s="364" t="s">
        <v>1055</v>
      </c>
      <c r="R118" s="365" t="s">
        <v>685</v>
      </c>
      <c r="S118" s="365" t="s">
        <v>685</v>
      </c>
      <c r="T118" s="603" t="s">
        <v>7894</v>
      </c>
      <c r="U118" s="603" t="s">
        <v>7894</v>
      </c>
      <c r="V118" s="603" t="s">
        <v>7894</v>
      </c>
      <c r="W118" s="603" t="s">
        <v>7894</v>
      </c>
      <c r="X118" s="603" t="s">
        <v>7894</v>
      </c>
      <c r="Y118" s="603" t="s">
        <v>7894</v>
      </c>
      <c r="Z118" s="603" t="s">
        <v>7894</v>
      </c>
      <c r="AA118" s="603" t="s">
        <v>7894</v>
      </c>
      <c r="AB118" s="603" t="s">
        <v>7894</v>
      </c>
      <c r="AC118" s="603" t="s">
        <v>7894</v>
      </c>
      <c r="AD118" s="603" t="s">
        <v>7894</v>
      </c>
      <c r="AE118" s="603" t="s">
        <v>7894</v>
      </c>
      <c r="AF118" s="605" t="s">
        <v>48</v>
      </c>
      <c r="AG118" s="605" t="s">
        <v>48</v>
      </c>
      <c r="AH118" s="366" t="s">
        <v>685</v>
      </c>
      <c r="AI118" s="363">
        <f t="shared" si="91"/>
        <v>6</v>
      </c>
      <c r="AJ118" s="363">
        <v>0</v>
      </c>
      <c r="AK118" s="413" t="str">
        <f t="shared" si="92"/>
        <v>None</v>
      </c>
      <c r="AL118" s="413" t="str">
        <f t="shared" si="93"/>
        <v>None</v>
      </c>
      <c r="AM118" s="486" t="s">
        <v>7612</v>
      </c>
      <c r="AS118" s="69">
        <f t="shared" si="94"/>
        <v>0</v>
      </c>
      <c r="AT118" s="69">
        <f t="shared" si="95"/>
        <v>0</v>
      </c>
      <c r="AU118" s="69">
        <f t="shared" si="96"/>
        <v>0</v>
      </c>
      <c r="AV118" s="69">
        <f t="shared" si="97"/>
        <v>0</v>
      </c>
      <c r="AW118" s="81"/>
      <c r="AX118" s="70" t="s">
        <v>1949</v>
      </c>
      <c r="AY118" s="364" t="e">
        <v>#N/A</v>
      </c>
      <c r="AZ118" s="264" t="s">
        <v>48</v>
      </c>
      <c r="BA118" s="238"/>
      <c r="BB118" s="237" t="str">
        <f t="shared" si="98"/>
        <v/>
      </c>
      <c r="BC118" s="270">
        <f t="shared" si="87"/>
        <v>1044</v>
      </c>
      <c r="BD118" t="str">
        <f t="shared" si="99"/>
        <v>Caladenia hoffmanii x longicauda</v>
      </c>
      <c r="BE118" s="367" t="e">
        <f>COUNTIFS(#REF!,L118)</f>
        <v>#REF!</v>
      </c>
      <c r="BF118" s="374" t="str">
        <f t="shared" si="100"/>
        <v>n</v>
      </c>
      <c r="BG118" s="82"/>
      <c r="BH118" s="375"/>
      <c r="BI118" s="374"/>
      <c r="BJ118" s="403"/>
      <c r="CE118" t="str">
        <f t="shared" si="163"/>
        <v>Hoffman's Spider Orchid (Caladenia hoffmanii)</v>
      </c>
      <c r="CF118" s="388" t="str">
        <f t="shared" si="104"/>
        <v>Caladenia hoffmanii</v>
      </c>
      <c r="CG118" t="str">
        <f t="shared" si="106"/>
        <v/>
      </c>
      <c r="CH118" t="str">
        <f t="shared" si="107"/>
        <v/>
      </c>
      <c r="CI118" t="str">
        <f t="shared" si="108"/>
        <v/>
      </c>
      <c r="CJ118" t="str">
        <f t="shared" si="109"/>
        <v/>
      </c>
      <c r="CK118" s="359" t="str">
        <f t="shared" si="110"/>
        <v/>
      </c>
      <c r="CL118" t="str">
        <f t="shared" si="111"/>
        <v/>
      </c>
      <c r="CM118" t="str">
        <f t="shared" si="112"/>
        <v/>
      </c>
      <c r="CN118" t="str">
        <f t="shared" si="113"/>
        <v/>
      </c>
      <c r="CO118" s="359" t="str">
        <f t="shared" si="114"/>
        <v/>
      </c>
      <c r="CP118" t="str">
        <f t="shared" si="115"/>
        <v/>
      </c>
      <c r="CQ118" t="str">
        <f t="shared" si="116"/>
        <v/>
      </c>
      <c r="CR118" t="str">
        <f t="shared" si="117"/>
        <v/>
      </c>
      <c r="CS118" s="359" t="str">
        <f t="shared" si="118"/>
        <v/>
      </c>
      <c r="CT118" t="str">
        <f t="shared" si="119"/>
        <v/>
      </c>
      <c r="CU118" t="str">
        <f t="shared" si="120"/>
        <v/>
      </c>
      <c r="CV118" t="str">
        <f t="shared" si="121"/>
        <v/>
      </c>
      <c r="CW118" t="str">
        <f t="shared" si="122"/>
        <v/>
      </c>
      <c r="CX118" s="359" t="str">
        <f t="shared" si="123"/>
        <v/>
      </c>
      <c r="CY118" t="str">
        <f t="shared" si="124"/>
        <v/>
      </c>
      <c r="CZ118" t="str">
        <f t="shared" si="125"/>
        <v/>
      </c>
      <c r="DA118" t="str">
        <f t="shared" si="126"/>
        <v/>
      </c>
      <c r="DB118" s="359" t="str">
        <f t="shared" si="127"/>
        <v/>
      </c>
      <c r="DC118" t="str">
        <f t="shared" si="128"/>
        <v/>
      </c>
      <c r="DD118" t="str">
        <f t="shared" si="129"/>
        <v/>
      </c>
      <c r="DE118" t="str">
        <f t="shared" si="130"/>
        <v/>
      </c>
      <c r="DF118" s="359" t="str">
        <f t="shared" si="131"/>
        <v/>
      </c>
      <c r="DG118" t="str">
        <f t="shared" si="132"/>
        <v/>
      </c>
      <c r="DH118" t="str">
        <f t="shared" si="133"/>
        <v/>
      </c>
      <c r="DI118" t="str">
        <f t="shared" si="134"/>
        <v/>
      </c>
      <c r="DJ118" t="str">
        <f t="shared" si="135"/>
        <v/>
      </c>
      <c r="DK118" s="359" t="str">
        <f t="shared" si="136"/>
        <v/>
      </c>
      <c r="DL118" t="str">
        <f t="shared" si="137"/>
        <v>X</v>
      </c>
      <c r="DM118" t="str">
        <f t="shared" si="138"/>
        <v>X</v>
      </c>
      <c r="DN118" t="str">
        <f t="shared" si="139"/>
        <v>X</v>
      </c>
      <c r="DO118" s="359" t="str">
        <f t="shared" si="140"/>
        <v>X</v>
      </c>
      <c r="DP118" t="str">
        <f t="shared" si="141"/>
        <v>X</v>
      </c>
      <c r="DQ118" t="str">
        <f t="shared" si="142"/>
        <v>X</v>
      </c>
      <c r="DR118" t="str">
        <f t="shared" si="143"/>
        <v>X</v>
      </c>
      <c r="DS118" s="359" t="str">
        <f t="shared" si="144"/>
        <v>X</v>
      </c>
      <c r="DT118" t="str">
        <f t="shared" si="145"/>
        <v/>
      </c>
      <c r="DU118" t="str">
        <f t="shared" si="146"/>
        <v/>
      </c>
      <c r="DV118" t="str">
        <f t="shared" si="147"/>
        <v/>
      </c>
      <c r="DW118" t="str">
        <f t="shared" si="148"/>
        <v/>
      </c>
      <c r="DX118" s="359" t="str">
        <f t="shared" si="149"/>
        <v/>
      </c>
      <c r="DY118" t="str">
        <f t="shared" si="150"/>
        <v/>
      </c>
      <c r="DZ118" t="str">
        <f t="shared" si="151"/>
        <v/>
      </c>
      <c r="EA118" t="str">
        <f t="shared" si="152"/>
        <v/>
      </c>
      <c r="EB118" s="359" t="str">
        <f t="shared" si="153"/>
        <v/>
      </c>
      <c r="EC118" t="str">
        <f t="shared" si="154"/>
        <v/>
      </c>
      <c r="ED118" t="str">
        <f t="shared" si="155"/>
        <v/>
      </c>
      <c r="EE118" t="str">
        <f t="shared" si="156"/>
        <v/>
      </c>
      <c r="EF118" t="str">
        <f t="shared" si="157"/>
        <v/>
      </c>
      <c r="EG118" s="359" t="str">
        <f t="shared" si="158"/>
        <v/>
      </c>
      <c r="EH118" t="str">
        <f t="shared" si="159"/>
        <v>Caladenia hoffmanii</v>
      </c>
      <c r="EJ118" t="str">
        <f t="shared" si="101"/>
        <v>Caladenia hoffmanii x longicauda</v>
      </c>
      <c r="EK118" s="100">
        <f t="shared" si="162"/>
        <v>0</v>
      </c>
      <c r="EL118" s="3">
        <f t="shared" si="162"/>
        <v>0</v>
      </c>
      <c r="EM118" s="3">
        <f t="shared" si="162"/>
        <v>0</v>
      </c>
      <c r="EN118" s="3">
        <f t="shared" si="162"/>
        <v>0</v>
      </c>
      <c r="EO118" s="3">
        <f t="shared" si="162"/>
        <v>0</v>
      </c>
      <c r="EP118" s="3">
        <f t="shared" si="162"/>
        <v>0</v>
      </c>
      <c r="EQ118" s="3">
        <f t="shared" si="162"/>
        <v>0</v>
      </c>
      <c r="ER118" s="3">
        <f t="shared" si="162"/>
        <v>0</v>
      </c>
      <c r="ES118" s="3">
        <f t="shared" si="162"/>
        <v>0</v>
      </c>
      <c r="ET118" s="3">
        <f t="shared" ref="EK118:EV139" si="164">IF($AV118&gt;=$AU118,IF(AND(ET$2&gt;=$AU118,ET$2&lt;=$AV118),1,0),IF(OR(ET$2&gt;=$AU118,ET$2&lt;=$AV118),1,0))</f>
        <v>0</v>
      </c>
      <c r="EU118" s="3">
        <f t="shared" si="164"/>
        <v>0</v>
      </c>
      <c r="EV118" s="24">
        <f t="shared" si="164"/>
        <v>0</v>
      </c>
      <c r="EW118" s="245">
        <f t="shared" si="105"/>
        <v>0</v>
      </c>
      <c r="EX118" s="262" t="str">
        <f t="shared" si="102"/>
        <v/>
      </c>
    </row>
    <row r="119" spans="1:154" ht="16.149999999999999" customHeight="1" x14ac:dyDescent="0.25">
      <c r="A119" s="363"/>
      <c r="D119" s="363"/>
      <c r="E119" s="363"/>
      <c r="F119" s="363"/>
      <c r="G119" s="363"/>
      <c r="H119" s="363"/>
      <c r="I119" s="363"/>
      <c r="J119" s="68">
        <f t="shared" si="88"/>
        <v>1028</v>
      </c>
      <c r="K119" s="371" t="str">
        <f t="shared" si="89"/>
        <v>Caladenia hopperiana</v>
      </c>
      <c r="L119" s="372">
        <v>1028</v>
      </c>
      <c r="M119" s="371" t="s">
        <v>1526</v>
      </c>
      <c r="N119" s="76" t="s">
        <v>475</v>
      </c>
      <c r="O119" s="363" t="str">
        <f t="shared" si="90"/>
        <v>S</v>
      </c>
      <c r="P119" s="70" t="s">
        <v>1950</v>
      </c>
      <c r="Q119" s="364" t="s">
        <v>1951</v>
      </c>
      <c r="R119" s="365">
        <v>43008</v>
      </c>
      <c r="S119" s="365">
        <v>43039</v>
      </c>
      <c r="T119" s="603" t="s">
        <v>7894</v>
      </c>
      <c r="U119" s="603" t="s">
        <v>7894</v>
      </c>
      <c r="V119" s="603" t="s">
        <v>7894</v>
      </c>
      <c r="W119" s="603" t="s">
        <v>7894</v>
      </c>
      <c r="X119" s="603" t="s">
        <v>7894</v>
      </c>
      <c r="Y119" s="603" t="s">
        <v>7894</v>
      </c>
      <c r="Z119" s="603" t="s">
        <v>7894</v>
      </c>
      <c r="AA119" s="603" t="s">
        <v>7894</v>
      </c>
      <c r="AB119" s="603" t="s">
        <v>4828</v>
      </c>
      <c r="AC119" s="603" t="s">
        <v>4829</v>
      </c>
      <c r="AD119" s="603" t="s">
        <v>7894</v>
      </c>
      <c r="AE119" s="603" t="s">
        <v>7894</v>
      </c>
      <c r="AF119" s="605" t="s">
        <v>7896</v>
      </c>
      <c r="AG119" s="605" t="s">
        <v>7943</v>
      </c>
      <c r="AH119" s="69" t="s">
        <v>1583</v>
      </c>
      <c r="AI119" s="363">
        <f t="shared" si="91"/>
        <v>1</v>
      </c>
      <c r="AJ119" s="363">
        <v>9</v>
      </c>
      <c r="AK119" s="413" t="str">
        <f t="shared" si="92"/>
        <v>White Spider Orchids</v>
      </c>
      <c r="AL119" s="413" t="str">
        <f t="shared" si="93"/>
        <v>Caladenia longicauda</v>
      </c>
      <c r="AM119" s="486" t="s">
        <v>7607</v>
      </c>
      <c r="AN119" s="70" t="s">
        <v>7714</v>
      </c>
      <c r="AO119" s="70" t="s">
        <v>7715</v>
      </c>
      <c r="AS119" s="69">
        <f t="shared" si="94"/>
        <v>40</v>
      </c>
      <c r="AT119" s="69">
        <f t="shared" si="95"/>
        <v>44</v>
      </c>
      <c r="AU119" s="69">
        <f t="shared" si="96"/>
        <v>9</v>
      </c>
      <c r="AV119" s="69">
        <f t="shared" si="97"/>
        <v>10</v>
      </c>
      <c r="AW119" s="81" t="e">
        <f>VLOOKUP(AM119,#REF!,6,FALSE)</f>
        <v>#REF!</v>
      </c>
      <c r="AX119" s="70" t="s">
        <v>1952</v>
      </c>
      <c r="AY119" s="364">
        <v>44901</v>
      </c>
      <c r="AZ119" s="264" t="s">
        <v>1953</v>
      </c>
      <c r="BA119" s="238"/>
      <c r="BB119" s="237" t="str">
        <f t="shared" si="98"/>
        <v/>
      </c>
      <c r="BC119" s="270">
        <f t="shared" si="87"/>
        <v>1028</v>
      </c>
      <c r="BD119" t="str">
        <f t="shared" si="99"/>
        <v>Caladenia hopperiana</v>
      </c>
      <c r="BE119" s="367" t="e">
        <f>COUNTIFS(#REF!,L119)</f>
        <v>#REF!</v>
      </c>
      <c r="BF119" s="374" t="str">
        <f t="shared" si="100"/>
        <v>y</v>
      </c>
      <c r="BG119" s="82"/>
      <c r="BH119" s="375"/>
      <c r="BI119" s="374"/>
      <c r="BJ119" s="403"/>
      <c r="CE119" t="str">
        <f t="shared" si="163"/>
        <v>_Unnamed Hybrid (Caladenia hoffmanii x longicauda)</v>
      </c>
      <c r="CF119" s="388" t="str">
        <f t="shared" si="104"/>
        <v>Caladenia hoffmanii x longicauda</v>
      </c>
      <c r="CG119" t="str">
        <f t="shared" si="106"/>
        <v/>
      </c>
      <c r="CH119" t="str">
        <f t="shared" si="107"/>
        <v/>
      </c>
      <c r="CI119" t="str">
        <f t="shared" si="108"/>
        <v/>
      </c>
      <c r="CJ119" t="str">
        <f t="shared" si="109"/>
        <v/>
      </c>
      <c r="CK119" s="359" t="str">
        <f t="shared" si="110"/>
        <v/>
      </c>
      <c r="CL119" t="str">
        <f t="shared" si="111"/>
        <v/>
      </c>
      <c r="CM119" t="str">
        <f t="shared" si="112"/>
        <v/>
      </c>
      <c r="CN119" t="str">
        <f t="shared" si="113"/>
        <v/>
      </c>
      <c r="CO119" s="359" t="str">
        <f t="shared" si="114"/>
        <v/>
      </c>
      <c r="CP119" t="str">
        <f t="shared" si="115"/>
        <v/>
      </c>
      <c r="CQ119" t="str">
        <f t="shared" si="116"/>
        <v/>
      </c>
      <c r="CR119" t="str">
        <f t="shared" si="117"/>
        <v/>
      </c>
      <c r="CS119" s="359" t="str">
        <f t="shared" si="118"/>
        <v/>
      </c>
      <c r="CT119" t="str">
        <f t="shared" si="119"/>
        <v/>
      </c>
      <c r="CU119" t="str">
        <f t="shared" si="120"/>
        <v/>
      </c>
      <c r="CV119" t="str">
        <f t="shared" si="121"/>
        <v/>
      </c>
      <c r="CW119" t="str">
        <f t="shared" si="122"/>
        <v/>
      </c>
      <c r="CX119" s="359" t="str">
        <f t="shared" si="123"/>
        <v/>
      </c>
      <c r="CY119" t="str">
        <f t="shared" si="124"/>
        <v/>
      </c>
      <c r="CZ119" t="str">
        <f t="shared" si="125"/>
        <v/>
      </c>
      <c r="DA119" t="str">
        <f t="shared" si="126"/>
        <v/>
      </c>
      <c r="DB119" s="359" t="str">
        <f t="shared" si="127"/>
        <v/>
      </c>
      <c r="DC119" t="str">
        <f t="shared" si="128"/>
        <v/>
      </c>
      <c r="DD119" t="str">
        <f t="shared" si="129"/>
        <v/>
      </c>
      <c r="DE119" t="str">
        <f t="shared" si="130"/>
        <v/>
      </c>
      <c r="DF119" s="359" t="str">
        <f t="shared" si="131"/>
        <v/>
      </c>
      <c r="DG119" t="str">
        <f t="shared" si="132"/>
        <v/>
      </c>
      <c r="DH119" t="str">
        <f t="shared" si="133"/>
        <v/>
      </c>
      <c r="DI119" t="str">
        <f t="shared" si="134"/>
        <v/>
      </c>
      <c r="DJ119" t="str">
        <f t="shared" si="135"/>
        <v/>
      </c>
      <c r="DK119" s="359" t="str">
        <f t="shared" si="136"/>
        <v/>
      </c>
      <c r="DL119" t="str">
        <f t="shared" si="137"/>
        <v/>
      </c>
      <c r="DM119" t="str">
        <f t="shared" si="138"/>
        <v/>
      </c>
      <c r="DN119" t="str">
        <f t="shared" si="139"/>
        <v/>
      </c>
      <c r="DO119" s="359" t="str">
        <f t="shared" si="140"/>
        <v/>
      </c>
      <c r="DP119" t="str">
        <f t="shared" si="141"/>
        <v/>
      </c>
      <c r="DQ119" t="str">
        <f t="shared" si="142"/>
        <v/>
      </c>
      <c r="DR119" t="str">
        <f t="shared" si="143"/>
        <v/>
      </c>
      <c r="DS119" s="359" t="str">
        <f t="shared" si="144"/>
        <v/>
      </c>
      <c r="DT119" t="str">
        <f t="shared" si="145"/>
        <v/>
      </c>
      <c r="DU119" t="str">
        <f t="shared" si="146"/>
        <v/>
      </c>
      <c r="DV119" t="str">
        <f t="shared" si="147"/>
        <v/>
      </c>
      <c r="DW119" t="str">
        <f t="shared" si="148"/>
        <v/>
      </c>
      <c r="DX119" s="359" t="str">
        <f t="shared" si="149"/>
        <v/>
      </c>
      <c r="DY119" t="str">
        <f t="shared" si="150"/>
        <v/>
      </c>
      <c r="DZ119" t="str">
        <f t="shared" si="151"/>
        <v/>
      </c>
      <c r="EA119" t="str">
        <f t="shared" si="152"/>
        <v/>
      </c>
      <c r="EB119" s="359" t="str">
        <f t="shared" si="153"/>
        <v/>
      </c>
      <c r="EC119" t="str">
        <f t="shared" si="154"/>
        <v/>
      </c>
      <c r="ED119" t="str">
        <f t="shared" si="155"/>
        <v/>
      </c>
      <c r="EE119" t="str">
        <f t="shared" si="156"/>
        <v/>
      </c>
      <c r="EF119" t="str">
        <f t="shared" si="157"/>
        <v/>
      </c>
      <c r="EG119" s="359" t="str">
        <f t="shared" si="158"/>
        <v/>
      </c>
      <c r="EH119" t="str">
        <f t="shared" si="159"/>
        <v>Caladenia hoffmanii x longicauda</v>
      </c>
      <c r="EJ119" t="str">
        <f t="shared" si="101"/>
        <v>Caladenia hopperiana</v>
      </c>
      <c r="EK119" s="100">
        <f t="shared" si="164"/>
        <v>0</v>
      </c>
      <c r="EL119" s="3">
        <f t="shared" si="164"/>
        <v>0</v>
      </c>
      <c r="EM119" s="3">
        <f t="shared" si="164"/>
        <v>0</v>
      </c>
      <c r="EN119" s="3">
        <f t="shared" si="164"/>
        <v>0</v>
      </c>
      <c r="EO119" s="3">
        <f t="shared" si="164"/>
        <v>0</v>
      </c>
      <c r="EP119" s="3">
        <f t="shared" si="164"/>
        <v>0</v>
      </c>
      <c r="EQ119" s="3">
        <f t="shared" si="164"/>
        <v>0</v>
      </c>
      <c r="ER119" s="3">
        <f t="shared" si="164"/>
        <v>0</v>
      </c>
      <c r="ES119" s="3">
        <f t="shared" si="164"/>
        <v>1</v>
      </c>
      <c r="ET119" s="3">
        <f t="shared" si="164"/>
        <v>1</v>
      </c>
      <c r="EU119" s="3">
        <f t="shared" si="164"/>
        <v>0</v>
      </c>
      <c r="EV119" s="24">
        <f t="shared" si="164"/>
        <v>0</v>
      </c>
      <c r="EW119" s="245">
        <f t="shared" si="105"/>
        <v>2</v>
      </c>
      <c r="EX119" s="262" t="str">
        <f t="shared" si="102"/>
        <v/>
      </c>
    </row>
    <row r="120" spans="1:154" ht="16.149999999999999" customHeight="1" x14ac:dyDescent="0.25">
      <c r="A120" s="363"/>
      <c r="D120" s="363"/>
      <c r="E120" s="363"/>
      <c r="F120" s="363"/>
      <c r="G120" s="363"/>
      <c r="H120" s="363"/>
      <c r="I120" s="363"/>
      <c r="J120" s="68">
        <f t="shared" si="88"/>
        <v>1030</v>
      </c>
      <c r="K120" s="401" t="str">
        <f t="shared" si="89"/>
        <v>Caladenia hopperiana x longicauda subsp. redacta</v>
      </c>
      <c r="L120" s="372">
        <v>1030</v>
      </c>
      <c r="M120" s="371" t="s">
        <v>1526</v>
      </c>
      <c r="N120" s="76" t="s">
        <v>1954</v>
      </c>
      <c r="O120" s="363" t="str">
        <f t="shared" si="90"/>
        <v>S</v>
      </c>
      <c r="P120" s="144" t="s">
        <v>1635</v>
      </c>
      <c r="Q120" s="364" t="s">
        <v>1055</v>
      </c>
      <c r="R120" s="365" t="s">
        <v>685</v>
      </c>
      <c r="S120" s="365" t="s">
        <v>685</v>
      </c>
      <c r="T120" s="603" t="s">
        <v>7894</v>
      </c>
      <c r="U120" s="603" t="s">
        <v>7894</v>
      </c>
      <c r="V120" s="603" t="s">
        <v>7894</v>
      </c>
      <c r="W120" s="603" t="s">
        <v>7894</v>
      </c>
      <c r="X120" s="603" t="s">
        <v>7894</v>
      </c>
      <c r="Y120" s="603" t="s">
        <v>7894</v>
      </c>
      <c r="Z120" s="603" t="s">
        <v>7894</v>
      </c>
      <c r="AA120" s="603" t="s">
        <v>7894</v>
      </c>
      <c r="AB120" s="603" t="s">
        <v>7894</v>
      </c>
      <c r="AC120" s="603" t="s">
        <v>7894</v>
      </c>
      <c r="AD120" s="603" t="s">
        <v>7894</v>
      </c>
      <c r="AE120" s="603" t="s">
        <v>7894</v>
      </c>
      <c r="AF120" s="605" t="s">
        <v>48</v>
      </c>
      <c r="AG120" s="605" t="s">
        <v>48</v>
      </c>
      <c r="AH120" s="366" t="s">
        <v>685</v>
      </c>
      <c r="AI120" s="363">
        <f t="shared" si="91"/>
        <v>6</v>
      </c>
      <c r="AJ120" s="363">
        <v>0</v>
      </c>
      <c r="AK120" s="413" t="str">
        <f t="shared" si="92"/>
        <v>None</v>
      </c>
      <c r="AL120" s="413" t="str">
        <f t="shared" si="93"/>
        <v>None</v>
      </c>
      <c r="AM120" s="486" t="s">
        <v>7612</v>
      </c>
      <c r="AS120" s="69">
        <f t="shared" si="94"/>
        <v>0</v>
      </c>
      <c r="AT120" s="69">
        <f t="shared" si="95"/>
        <v>0</v>
      </c>
      <c r="AU120" s="69">
        <f t="shared" si="96"/>
        <v>0</v>
      </c>
      <c r="AV120" s="69">
        <f t="shared" si="97"/>
        <v>0</v>
      </c>
      <c r="AW120" s="81"/>
      <c r="AX120" s="70" t="s">
        <v>48</v>
      </c>
      <c r="AY120" s="364" t="e">
        <v>#N/A</v>
      </c>
      <c r="AZ120" s="264" t="s">
        <v>48</v>
      </c>
      <c r="BA120" s="238"/>
      <c r="BB120" s="237">
        <f t="shared" si="98"/>
        <v>35</v>
      </c>
      <c r="BC120" s="270">
        <f t="shared" si="87"/>
        <v>1030</v>
      </c>
      <c r="BD120" t="str">
        <f t="shared" si="99"/>
        <v>Caladenia hopperiana x longicauda subsp. redacta</v>
      </c>
      <c r="BE120" s="367" t="e">
        <f>COUNTIFS(#REF!,L120)</f>
        <v>#REF!</v>
      </c>
      <c r="BF120" s="374" t="str">
        <f t="shared" si="100"/>
        <v>n</v>
      </c>
      <c r="BG120" s="82"/>
      <c r="BH120" s="375"/>
      <c r="BI120" s="374"/>
      <c r="BJ120" s="403"/>
      <c r="CE120" t="str">
        <f t="shared" si="163"/>
        <v>Quindanning Spider Orchid (Caladenia hopperiana)</v>
      </c>
      <c r="CF120" s="388" t="str">
        <f t="shared" si="104"/>
        <v>Caladenia hopperiana</v>
      </c>
      <c r="CG120" t="str">
        <f t="shared" si="106"/>
        <v/>
      </c>
      <c r="CH120" t="str">
        <f t="shared" si="107"/>
        <v/>
      </c>
      <c r="CI120" t="str">
        <f t="shared" si="108"/>
        <v/>
      </c>
      <c r="CJ120" t="str">
        <f t="shared" si="109"/>
        <v/>
      </c>
      <c r="CK120" s="359" t="str">
        <f t="shared" si="110"/>
        <v/>
      </c>
      <c r="CL120" t="str">
        <f t="shared" si="111"/>
        <v/>
      </c>
      <c r="CM120" t="str">
        <f t="shared" si="112"/>
        <v/>
      </c>
      <c r="CN120" t="str">
        <f t="shared" si="113"/>
        <v/>
      </c>
      <c r="CO120" s="359" t="str">
        <f t="shared" si="114"/>
        <v/>
      </c>
      <c r="CP120" t="str">
        <f t="shared" si="115"/>
        <v/>
      </c>
      <c r="CQ120" t="str">
        <f t="shared" si="116"/>
        <v/>
      </c>
      <c r="CR120" t="str">
        <f t="shared" si="117"/>
        <v/>
      </c>
      <c r="CS120" s="359" t="str">
        <f t="shared" si="118"/>
        <v/>
      </c>
      <c r="CT120" t="str">
        <f t="shared" si="119"/>
        <v/>
      </c>
      <c r="CU120" t="str">
        <f t="shared" si="120"/>
        <v/>
      </c>
      <c r="CV120" t="str">
        <f t="shared" si="121"/>
        <v/>
      </c>
      <c r="CW120" t="str">
        <f t="shared" si="122"/>
        <v/>
      </c>
      <c r="CX120" s="359" t="str">
        <f t="shared" si="123"/>
        <v/>
      </c>
      <c r="CY120" t="str">
        <f t="shared" si="124"/>
        <v/>
      </c>
      <c r="CZ120" t="str">
        <f t="shared" si="125"/>
        <v/>
      </c>
      <c r="DA120" t="str">
        <f t="shared" si="126"/>
        <v/>
      </c>
      <c r="DB120" s="359" t="str">
        <f t="shared" si="127"/>
        <v/>
      </c>
      <c r="DC120" t="str">
        <f t="shared" si="128"/>
        <v/>
      </c>
      <c r="DD120" t="str">
        <f t="shared" si="129"/>
        <v/>
      </c>
      <c r="DE120" t="str">
        <f t="shared" si="130"/>
        <v/>
      </c>
      <c r="DF120" s="359" t="str">
        <f t="shared" si="131"/>
        <v/>
      </c>
      <c r="DG120" t="str">
        <f t="shared" si="132"/>
        <v/>
      </c>
      <c r="DH120" t="str">
        <f t="shared" si="133"/>
        <v/>
      </c>
      <c r="DI120" t="str">
        <f t="shared" si="134"/>
        <v/>
      </c>
      <c r="DJ120" t="str">
        <f t="shared" si="135"/>
        <v/>
      </c>
      <c r="DK120" s="359" t="str">
        <f t="shared" si="136"/>
        <v/>
      </c>
      <c r="DL120" t="str">
        <f t="shared" si="137"/>
        <v/>
      </c>
      <c r="DM120" t="str">
        <f t="shared" si="138"/>
        <v/>
      </c>
      <c r="DN120" t="str">
        <f t="shared" si="139"/>
        <v/>
      </c>
      <c r="DO120" s="359" t="str">
        <f t="shared" si="140"/>
        <v/>
      </c>
      <c r="DP120" t="str">
        <f t="shared" si="141"/>
        <v/>
      </c>
      <c r="DQ120" t="str">
        <f t="shared" si="142"/>
        <v/>
      </c>
      <c r="DR120" t="str">
        <f t="shared" si="143"/>
        <v/>
      </c>
      <c r="DS120" s="359" t="str">
        <f t="shared" si="144"/>
        <v/>
      </c>
      <c r="DT120" t="str">
        <f t="shared" si="145"/>
        <v>X</v>
      </c>
      <c r="DU120" t="str">
        <f t="shared" si="146"/>
        <v>X</v>
      </c>
      <c r="DV120" t="str">
        <f t="shared" si="147"/>
        <v>X</v>
      </c>
      <c r="DW120" t="str">
        <f t="shared" si="148"/>
        <v>X</v>
      </c>
      <c r="DX120" s="359" t="str">
        <f t="shared" si="149"/>
        <v>X</v>
      </c>
      <c r="DY120" t="str">
        <f t="shared" si="150"/>
        <v/>
      </c>
      <c r="DZ120" t="str">
        <f t="shared" si="151"/>
        <v/>
      </c>
      <c r="EA120" t="str">
        <f t="shared" si="152"/>
        <v/>
      </c>
      <c r="EB120" s="359" t="str">
        <f t="shared" si="153"/>
        <v/>
      </c>
      <c r="EC120" t="str">
        <f t="shared" si="154"/>
        <v/>
      </c>
      <c r="ED120" t="str">
        <f t="shared" si="155"/>
        <v/>
      </c>
      <c r="EE120" t="str">
        <f t="shared" si="156"/>
        <v/>
      </c>
      <c r="EF120" t="str">
        <f t="shared" si="157"/>
        <v/>
      </c>
      <c r="EG120" s="359" t="str">
        <f t="shared" si="158"/>
        <v/>
      </c>
      <c r="EH120" t="str">
        <f t="shared" si="159"/>
        <v>Caladenia hopperiana</v>
      </c>
      <c r="EJ120" t="str">
        <f t="shared" si="101"/>
        <v>Caladenia hopperiana x longicauda subsp. redacta</v>
      </c>
      <c r="EK120" s="100">
        <f t="shared" si="164"/>
        <v>0</v>
      </c>
      <c r="EL120" s="3">
        <f t="shared" si="164"/>
        <v>0</v>
      </c>
      <c r="EM120" s="3">
        <f t="shared" si="164"/>
        <v>0</v>
      </c>
      <c r="EN120" s="3">
        <f t="shared" si="164"/>
        <v>0</v>
      </c>
      <c r="EO120" s="3">
        <f t="shared" si="164"/>
        <v>0</v>
      </c>
      <c r="EP120" s="3">
        <f t="shared" si="164"/>
        <v>0</v>
      </c>
      <c r="EQ120" s="3">
        <f t="shared" si="164"/>
        <v>0</v>
      </c>
      <c r="ER120" s="3">
        <f t="shared" si="164"/>
        <v>0</v>
      </c>
      <c r="ES120" s="3">
        <f t="shared" si="164"/>
        <v>0</v>
      </c>
      <c r="ET120" s="3">
        <f t="shared" si="164"/>
        <v>0</v>
      </c>
      <c r="EU120" s="3">
        <f t="shared" si="164"/>
        <v>0</v>
      </c>
      <c r="EV120" s="24">
        <f t="shared" si="164"/>
        <v>0</v>
      </c>
      <c r="EW120" s="581">
        <f t="shared" si="105"/>
        <v>0</v>
      </c>
      <c r="EX120" s="262" t="str">
        <f t="shared" si="102"/>
        <v/>
      </c>
    </row>
    <row r="121" spans="1:154" ht="16.149999999999999" customHeight="1" x14ac:dyDescent="0.25">
      <c r="A121" s="363"/>
      <c r="D121" s="363"/>
      <c r="E121" s="363"/>
      <c r="F121" s="363"/>
      <c r="G121" s="363"/>
      <c r="H121" s="363"/>
      <c r="I121" s="363"/>
      <c r="J121" s="68">
        <f t="shared" si="88"/>
        <v>541</v>
      </c>
      <c r="K121" s="371" t="str">
        <f t="shared" si="89"/>
        <v>Caladenia horistes</v>
      </c>
      <c r="L121" s="372">
        <v>541</v>
      </c>
      <c r="M121" s="371" t="s">
        <v>1526</v>
      </c>
      <c r="N121" s="76" t="s">
        <v>262</v>
      </c>
      <c r="O121" s="363" t="str">
        <f t="shared" si="90"/>
        <v>S</v>
      </c>
      <c r="P121" s="70" t="s">
        <v>1955</v>
      </c>
      <c r="Q121" s="364" t="s">
        <v>1956</v>
      </c>
      <c r="R121" s="365">
        <v>42948</v>
      </c>
      <c r="S121" s="365">
        <v>43009</v>
      </c>
      <c r="T121" s="603" t="s">
        <v>7894</v>
      </c>
      <c r="U121" s="603" t="s">
        <v>7894</v>
      </c>
      <c r="V121" s="603" t="s">
        <v>7894</v>
      </c>
      <c r="W121" s="603" t="s">
        <v>7894</v>
      </c>
      <c r="X121" s="603" t="s">
        <v>7894</v>
      </c>
      <c r="Y121" s="603" t="s">
        <v>7894</v>
      </c>
      <c r="Z121" s="603" t="s">
        <v>7894</v>
      </c>
      <c r="AA121" s="603" t="s">
        <v>4827</v>
      </c>
      <c r="AB121" s="603" t="s">
        <v>4828</v>
      </c>
      <c r="AC121" s="603" t="s">
        <v>4829</v>
      </c>
      <c r="AD121" s="603" t="s">
        <v>7894</v>
      </c>
      <c r="AE121" s="603" t="s">
        <v>7894</v>
      </c>
      <c r="AF121" s="605" t="s">
        <v>7900</v>
      </c>
      <c r="AG121" s="605" t="s">
        <v>7944</v>
      </c>
      <c r="AH121" s="366" t="s">
        <v>685</v>
      </c>
      <c r="AI121" s="363">
        <f t="shared" si="91"/>
        <v>6</v>
      </c>
      <c r="AJ121" s="363">
        <v>4</v>
      </c>
      <c r="AK121" s="413" t="str">
        <f t="shared" si="92"/>
        <v>Wispy Spider Orchids</v>
      </c>
      <c r="AL121" s="413" t="str">
        <f t="shared" si="93"/>
        <v>Caladenia filamentosa</v>
      </c>
      <c r="AM121" s="486" t="s">
        <v>7607</v>
      </c>
      <c r="AS121" s="69">
        <f t="shared" si="94"/>
        <v>32</v>
      </c>
      <c r="AT121" s="69">
        <f t="shared" si="95"/>
        <v>40</v>
      </c>
      <c r="AU121" s="69">
        <f t="shared" si="96"/>
        <v>8</v>
      </c>
      <c r="AV121" s="69">
        <f t="shared" si="97"/>
        <v>10</v>
      </c>
      <c r="AW121" s="81"/>
      <c r="AX121" s="70" t="s">
        <v>1957</v>
      </c>
      <c r="AY121" s="364">
        <v>18023</v>
      </c>
      <c r="AZ121" s="264" t="s">
        <v>48</v>
      </c>
      <c r="BA121" s="238"/>
      <c r="BB121" s="237" t="str">
        <f t="shared" si="98"/>
        <v/>
      </c>
      <c r="BC121" s="270">
        <f t="shared" si="87"/>
        <v>541</v>
      </c>
      <c r="BD121" t="str">
        <f t="shared" si="99"/>
        <v>Caladenia horistes</v>
      </c>
      <c r="BE121" s="367" t="e">
        <f>COUNTIFS(#REF!,L121)</f>
        <v>#REF!</v>
      </c>
      <c r="BF121" s="374" t="str">
        <f t="shared" si="100"/>
        <v>y</v>
      </c>
      <c r="BG121" s="82"/>
      <c r="BH121" s="375"/>
      <c r="BI121" s="374"/>
      <c r="BJ121" s="403"/>
      <c r="CE121" t="str">
        <f t="shared" si="163"/>
        <v>_Unnamed Hybrid (Caladenia hopperiana x longicauda subsp. redacta)</v>
      </c>
      <c r="CF121" s="388" t="str">
        <f t="shared" si="104"/>
        <v>Caladenia hopperiana x longicauda subsp. redacta</v>
      </c>
      <c r="CG121" t="str">
        <f t="shared" si="106"/>
        <v/>
      </c>
      <c r="CH121" t="str">
        <f t="shared" si="107"/>
        <v/>
      </c>
      <c r="CI121" t="str">
        <f t="shared" si="108"/>
        <v/>
      </c>
      <c r="CJ121" t="str">
        <f t="shared" si="109"/>
        <v/>
      </c>
      <c r="CK121" s="359" t="str">
        <f t="shared" si="110"/>
        <v/>
      </c>
      <c r="CL121" t="str">
        <f t="shared" si="111"/>
        <v/>
      </c>
      <c r="CM121" t="str">
        <f t="shared" si="112"/>
        <v/>
      </c>
      <c r="CN121" t="str">
        <f t="shared" si="113"/>
        <v/>
      </c>
      <c r="CO121" s="359" t="str">
        <f t="shared" si="114"/>
        <v/>
      </c>
      <c r="CP121" t="str">
        <f t="shared" si="115"/>
        <v/>
      </c>
      <c r="CQ121" t="str">
        <f t="shared" si="116"/>
        <v/>
      </c>
      <c r="CR121" t="str">
        <f t="shared" si="117"/>
        <v/>
      </c>
      <c r="CS121" s="359" t="str">
        <f t="shared" si="118"/>
        <v/>
      </c>
      <c r="CT121" t="str">
        <f t="shared" si="119"/>
        <v/>
      </c>
      <c r="CU121" t="str">
        <f t="shared" si="120"/>
        <v/>
      </c>
      <c r="CV121" t="str">
        <f t="shared" si="121"/>
        <v/>
      </c>
      <c r="CW121" t="str">
        <f t="shared" si="122"/>
        <v/>
      </c>
      <c r="CX121" s="359" t="str">
        <f t="shared" si="123"/>
        <v/>
      </c>
      <c r="CY121" t="str">
        <f t="shared" si="124"/>
        <v/>
      </c>
      <c r="CZ121" t="str">
        <f t="shared" si="125"/>
        <v/>
      </c>
      <c r="DA121" t="str">
        <f t="shared" si="126"/>
        <v/>
      </c>
      <c r="DB121" s="359" t="str">
        <f t="shared" si="127"/>
        <v/>
      </c>
      <c r="DC121" t="str">
        <f t="shared" si="128"/>
        <v/>
      </c>
      <c r="DD121" t="str">
        <f t="shared" si="129"/>
        <v/>
      </c>
      <c r="DE121" t="str">
        <f t="shared" si="130"/>
        <v/>
      </c>
      <c r="DF121" s="359" t="str">
        <f t="shared" si="131"/>
        <v/>
      </c>
      <c r="DG121" t="str">
        <f t="shared" si="132"/>
        <v/>
      </c>
      <c r="DH121" t="str">
        <f t="shared" si="133"/>
        <v/>
      </c>
      <c r="DI121" t="str">
        <f t="shared" si="134"/>
        <v/>
      </c>
      <c r="DJ121" t="str">
        <f t="shared" si="135"/>
        <v/>
      </c>
      <c r="DK121" s="359" t="str">
        <f t="shared" si="136"/>
        <v/>
      </c>
      <c r="DL121" t="str">
        <f t="shared" si="137"/>
        <v/>
      </c>
      <c r="DM121" t="str">
        <f t="shared" si="138"/>
        <v/>
      </c>
      <c r="DN121" t="str">
        <f t="shared" si="139"/>
        <v/>
      </c>
      <c r="DO121" s="359" t="str">
        <f t="shared" si="140"/>
        <v/>
      </c>
      <c r="DP121" t="str">
        <f t="shared" si="141"/>
        <v/>
      </c>
      <c r="DQ121" t="str">
        <f t="shared" si="142"/>
        <v/>
      </c>
      <c r="DR121" t="str">
        <f t="shared" si="143"/>
        <v/>
      </c>
      <c r="DS121" s="359" t="str">
        <f t="shared" si="144"/>
        <v/>
      </c>
      <c r="DT121" t="str">
        <f t="shared" si="145"/>
        <v/>
      </c>
      <c r="DU121" t="str">
        <f t="shared" si="146"/>
        <v/>
      </c>
      <c r="DV121" t="str">
        <f t="shared" si="147"/>
        <v/>
      </c>
      <c r="DW121" t="str">
        <f t="shared" si="148"/>
        <v/>
      </c>
      <c r="DX121" s="359" t="str">
        <f t="shared" si="149"/>
        <v/>
      </c>
      <c r="DY121" t="str">
        <f t="shared" si="150"/>
        <v/>
      </c>
      <c r="DZ121" t="str">
        <f t="shared" si="151"/>
        <v/>
      </c>
      <c r="EA121" t="str">
        <f t="shared" si="152"/>
        <v/>
      </c>
      <c r="EB121" s="359" t="str">
        <f t="shared" si="153"/>
        <v/>
      </c>
      <c r="EC121" t="str">
        <f t="shared" si="154"/>
        <v/>
      </c>
      <c r="ED121" t="str">
        <f t="shared" si="155"/>
        <v/>
      </c>
      <c r="EE121" t="str">
        <f t="shared" si="156"/>
        <v/>
      </c>
      <c r="EF121" t="str">
        <f t="shared" si="157"/>
        <v/>
      </c>
      <c r="EG121" s="359" t="str">
        <f t="shared" si="158"/>
        <v/>
      </c>
      <c r="EH121" t="str">
        <f t="shared" si="159"/>
        <v>Caladenia hopperiana x longicauda subsp. redacta</v>
      </c>
      <c r="EJ121" t="str">
        <f t="shared" si="101"/>
        <v>Caladenia horistes</v>
      </c>
      <c r="EK121" s="100">
        <f t="shared" si="164"/>
        <v>0</v>
      </c>
      <c r="EL121" s="3">
        <f t="shared" si="164"/>
        <v>0</v>
      </c>
      <c r="EM121" s="3">
        <f t="shared" si="164"/>
        <v>0</v>
      </c>
      <c r="EN121" s="3">
        <f t="shared" si="164"/>
        <v>0</v>
      </c>
      <c r="EO121" s="3">
        <f t="shared" si="164"/>
        <v>0</v>
      </c>
      <c r="EP121" s="3">
        <f t="shared" si="164"/>
        <v>0</v>
      </c>
      <c r="EQ121" s="3">
        <f t="shared" si="164"/>
        <v>0</v>
      </c>
      <c r="ER121" s="3">
        <f t="shared" si="164"/>
        <v>1</v>
      </c>
      <c r="ES121" s="3">
        <f t="shared" si="164"/>
        <v>1</v>
      </c>
      <c r="ET121" s="3">
        <f t="shared" si="164"/>
        <v>1</v>
      </c>
      <c r="EU121" s="3">
        <f t="shared" si="164"/>
        <v>0</v>
      </c>
      <c r="EV121" s="24">
        <f t="shared" si="164"/>
        <v>0</v>
      </c>
      <c r="EW121" s="245">
        <f t="shared" si="105"/>
        <v>3</v>
      </c>
      <c r="EX121" s="262" t="str">
        <f t="shared" si="102"/>
        <v/>
      </c>
    </row>
    <row r="122" spans="1:154" ht="16.149999999999999" customHeight="1" x14ac:dyDescent="0.25">
      <c r="A122" s="363"/>
      <c r="D122" s="363"/>
      <c r="E122" s="363"/>
      <c r="F122" s="363"/>
      <c r="G122" s="363"/>
      <c r="H122" s="363"/>
      <c r="I122" s="363"/>
      <c r="J122" s="68">
        <f t="shared" si="88"/>
        <v>542</v>
      </c>
      <c r="K122" s="371" t="str">
        <f t="shared" si="89"/>
        <v>Caladenia huegelii</v>
      </c>
      <c r="L122" s="372">
        <v>542</v>
      </c>
      <c r="M122" s="371" t="s">
        <v>1526</v>
      </c>
      <c r="N122" s="76" t="s">
        <v>106</v>
      </c>
      <c r="O122" s="363" t="str">
        <f t="shared" si="90"/>
        <v>S</v>
      </c>
      <c r="P122" s="70" t="s">
        <v>1958</v>
      </c>
      <c r="Q122" s="364" t="s">
        <v>1959</v>
      </c>
      <c r="R122" s="365">
        <v>42979</v>
      </c>
      <c r="S122" s="365">
        <v>43039</v>
      </c>
      <c r="T122" s="603" t="s">
        <v>7894</v>
      </c>
      <c r="U122" s="603" t="s">
        <v>7894</v>
      </c>
      <c r="V122" s="603" t="s">
        <v>7894</v>
      </c>
      <c r="W122" s="603" t="s">
        <v>7894</v>
      </c>
      <c r="X122" s="603" t="s">
        <v>7894</v>
      </c>
      <c r="Y122" s="603" t="s">
        <v>7894</v>
      </c>
      <c r="Z122" s="603" t="s">
        <v>7894</v>
      </c>
      <c r="AA122" s="603" t="s">
        <v>7894</v>
      </c>
      <c r="AB122" s="603" t="s">
        <v>4828</v>
      </c>
      <c r="AC122" s="603" t="s">
        <v>4829</v>
      </c>
      <c r="AD122" s="603" t="s">
        <v>7894</v>
      </c>
      <c r="AE122" s="603" t="s">
        <v>7894</v>
      </c>
      <c r="AF122" s="605" t="s">
        <v>7896</v>
      </c>
      <c r="AG122" s="605" t="s">
        <v>7943</v>
      </c>
      <c r="AH122" s="69" t="s">
        <v>1583</v>
      </c>
      <c r="AI122" s="363">
        <f t="shared" si="91"/>
        <v>1</v>
      </c>
      <c r="AJ122" s="363">
        <v>7</v>
      </c>
      <c r="AK122" s="413" t="str">
        <f t="shared" si="92"/>
        <v>King Spider Orchids</v>
      </c>
      <c r="AL122" s="413" t="str">
        <f t="shared" si="93"/>
        <v>Caladenia huegelii</v>
      </c>
      <c r="AM122" s="486" t="s">
        <v>7607</v>
      </c>
      <c r="AS122" s="69">
        <f t="shared" si="94"/>
        <v>36</v>
      </c>
      <c r="AT122" s="69">
        <f t="shared" si="95"/>
        <v>44</v>
      </c>
      <c r="AU122" s="69">
        <f t="shared" si="96"/>
        <v>9</v>
      </c>
      <c r="AV122" s="69">
        <f t="shared" si="97"/>
        <v>10</v>
      </c>
      <c r="AW122" s="81"/>
      <c r="AX122" s="70" t="s">
        <v>1960</v>
      </c>
      <c r="AY122" s="364">
        <v>1596</v>
      </c>
      <c r="AZ122" s="264" t="s">
        <v>48</v>
      </c>
      <c r="BA122" s="238"/>
      <c r="BB122" s="237" t="str">
        <f t="shared" si="98"/>
        <v/>
      </c>
      <c r="BC122" s="270">
        <f t="shared" si="87"/>
        <v>542</v>
      </c>
      <c r="BD122" t="str">
        <f t="shared" si="99"/>
        <v>Caladenia huegelii</v>
      </c>
      <c r="BE122" s="367" t="e">
        <f>COUNTIFS(#REF!,L122)</f>
        <v>#REF!</v>
      </c>
      <c r="BF122" s="374" t="str">
        <f t="shared" si="100"/>
        <v>y</v>
      </c>
      <c r="BG122" s="82"/>
      <c r="BH122" s="375"/>
      <c r="BI122" s="374"/>
      <c r="BJ122" s="403"/>
      <c r="CE122" t="str">
        <f t="shared" si="163"/>
        <v>Cream Spider Orchid (Caladenia horistes)</v>
      </c>
      <c r="CF122" s="388" t="str">
        <f t="shared" si="104"/>
        <v>Caladenia horistes</v>
      </c>
      <c r="CG122" t="str">
        <f t="shared" si="106"/>
        <v/>
      </c>
      <c r="CH122" t="str">
        <f t="shared" si="107"/>
        <v/>
      </c>
      <c r="CI122" t="str">
        <f t="shared" si="108"/>
        <v/>
      </c>
      <c r="CJ122" t="str">
        <f t="shared" si="109"/>
        <v/>
      </c>
      <c r="CK122" s="359" t="str">
        <f t="shared" si="110"/>
        <v/>
      </c>
      <c r="CL122" t="str">
        <f t="shared" si="111"/>
        <v/>
      </c>
      <c r="CM122" t="str">
        <f t="shared" si="112"/>
        <v/>
      </c>
      <c r="CN122" t="str">
        <f t="shared" si="113"/>
        <v/>
      </c>
      <c r="CO122" s="359" t="str">
        <f t="shared" si="114"/>
        <v/>
      </c>
      <c r="CP122" t="str">
        <f t="shared" si="115"/>
        <v/>
      </c>
      <c r="CQ122" t="str">
        <f t="shared" si="116"/>
        <v/>
      </c>
      <c r="CR122" t="str">
        <f t="shared" si="117"/>
        <v/>
      </c>
      <c r="CS122" s="359" t="str">
        <f t="shared" si="118"/>
        <v/>
      </c>
      <c r="CT122" t="str">
        <f t="shared" si="119"/>
        <v/>
      </c>
      <c r="CU122" t="str">
        <f t="shared" si="120"/>
        <v/>
      </c>
      <c r="CV122" t="str">
        <f t="shared" si="121"/>
        <v/>
      </c>
      <c r="CW122" t="str">
        <f t="shared" si="122"/>
        <v/>
      </c>
      <c r="CX122" s="359" t="str">
        <f t="shared" si="123"/>
        <v/>
      </c>
      <c r="CY122" t="str">
        <f t="shared" si="124"/>
        <v/>
      </c>
      <c r="CZ122" t="str">
        <f t="shared" si="125"/>
        <v/>
      </c>
      <c r="DA122" t="str">
        <f t="shared" si="126"/>
        <v/>
      </c>
      <c r="DB122" s="359" t="str">
        <f t="shared" si="127"/>
        <v/>
      </c>
      <c r="DC122" t="str">
        <f t="shared" si="128"/>
        <v/>
      </c>
      <c r="DD122" t="str">
        <f t="shared" si="129"/>
        <v/>
      </c>
      <c r="DE122" t="str">
        <f t="shared" si="130"/>
        <v/>
      </c>
      <c r="DF122" s="359" t="str">
        <f t="shared" si="131"/>
        <v/>
      </c>
      <c r="DG122" t="str">
        <f t="shared" si="132"/>
        <v/>
      </c>
      <c r="DH122" t="str">
        <f t="shared" si="133"/>
        <v/>
      </c>
      <c r="DI122" t="str">
        <f t="shared" si="134"/>
        <v/>
      </c>
      <c r="DJ122" t="str">
        <f t="shared" si="135"/>
        <v/>
      </c>
      <c r="DK122" s="359" t="str">
        <f t="shared" si="136"/>
        <v/>
      </c>
      <c r="DL122" t="str">
        <f t="shared" si="137"/>
        <v>X</v>
      </c>
      <c r="DM122" t="str">
        <f t="shared" si="138"/>
        <v>X</v>
      </c>
      <c r="DN122" t="str">
        <f t="shared" si="139"/>
        <v>X</v>
      </c>
      <c r="DO122" s="359" t="str">
        <f t="shared" si="140"/>
        <v>X</v>
      </c>
      <c r="DP122" t="str">
        <f t="shared" si="141"/>
        <v>X</v>
      </c>
      <c r="DQ122" t="str">
        <f t="shared" si="142"/>
        <v>X</v>
      </c>
      <c r="DR122" t="str">
        <f t="shared" si="143"/>
        <v>X</v>
      </c>
      <c r="DS122" s="359" t="str">
        <f t="shared" si="144"/>
        <v>X</v>
      </c>
      <c r="DT122" t="str">
        <f t="shared" si="145"/>
        <v>X</v>
      </c>
      <c r="DU122" t="str">
        <f t="shared" si="146"/>
        <v/>
      </c>
      <c r="DV122" t="str">
        <f t="shared" si="147"/>
        <v/>
      </c>
      <c r="DW122" t="str">
        <f t="shared" si="148"/>
        <v/>
      </c>
      <c r="DX122" s="359" t="str">
        <f t="shared" si="149"/>
        <v/>
      </c>
      <c r="DY122" t="str">
        <f t="shared" si="150"/>
        <v/>
      </c>
      <c r="DZ122" t="str">
        <f t="shared" si="151"/>
        <v/>
      </c>
      <c r="EA122" t="str">
        <f t="shared" si="152"/>
        <v/>
      </c>
      <c r="EB122" s="359" t="str">
        <f t="shared" si="153"/>
        <v/>
      </c>
      <c r="EC122" t="str">
        <f t="shared" si="154"/>
        <v/>
      </c>
      <c r="ED122" t="str">
        <f t="shared" si="155"/>
        <v/>
      </c>
      <c r="EE122" t="str">
        <f t="shared" si="156"/>
        <v/>
      </c>
      <c r="EF122" t="str">
        <f t="shared" si="157"/>
        <v/>
      </c>
      <c r="EG122" s="359" t="str">
        <f t="shared" si="158"/>
        <v/>
      </c>
      <c r="EH122" t="str">
        <f t="shared" si="159"/>
        <v>Caladenia horistes</v>
      </c>
      <c r="EJ122" t="str">
        <f t="shared" si="101"/>
        <v>Caladenia huegelii</v>
      </c>
      <c r="EK122" s="100">
        <f t="shared" si="164"/>
        <v>0</v>
      </c>
      <c r="EL122" s="3">
        <f t="shared" si="164"/>
        <v>0</v>
      </c>
      <c r="EM122" s="3">
        <f t="shared" si="164"/>
        <v>0</v>
      </c>
      <c r="EN122" s="3">
        <f t="shared" si="164"/>
        <v>0</v>
      </c>
      <c r="EO122" s="3">
        <f t="shared" si="164"/>
        <v>0</v>
      </c>
      <c r="EP122" s="3">
        <f t="shared" si="164"/>
        <v>0</v>
      </c>
      <c r="EQ122" s="3">
        <f t="shared" si="164"/>
        <v>0</v>
      </c>
      <c r="ER122" s="3">
        <f t="shared" si="164"/>
        <v>0</v>
      </c>
      <c r="ES122" s="3">
        <f t="shared" si="164"/>
        <v>1</v>
      </c>
      <c r="ET122" s="3">
        <f t="shared" si="164"/>
        <v>1</v>
      </c>
      <c r="EU122" s="3">
        <f t="shared" si="164"/>
        <v>0</v>
      </c>
      <c r="EV122" s="24">
        <f t="shared" si="164"/>
        <v>0</v>
      </c>
      <c r="EW122" s="245">
        <f t="shared" si="105"/>
        <v>2</v>
      </c>
      <c r="EX122" s="262" t="str">
        <f t="shared" si="102"/>
        <v/>
      </c>
    </row>
    <row r="123" spans="1:154" ht="16.149999999999999" customHeight="1" x14ac:dyDescent="0.25">
      <c r="A123" s="363"/>
      <c r="D123" s="363"/>
      <c r="E123" s="363"/>
      <c r="F123" s="363"/>
      <c r="G123" s="363"/>
      <c r="H123" s="363"/>
      <c r="I123" s="363"/>
      <c r="J123" s="68">
        <f t="shared" si="88"/>
        <v>543</v>
      </c>
      <c r="K123" s="371" t="str">
        <f t="shared" si="89"/>
        <v>Caladenia incensum</v>
      </c>
      <c r="L123" s="372">
        <v>543</v>
      </c>
      <c r="M123" s="371" t="s">
        <v>1526</v>
      </c>
      <c r="N123" s="76" t="s">
        <v>89</v>
      </c>
      <c r="O123" s="363" t="str">
        <f t="shared" si="90"/>
        <v>S</v>
      </c>
      <c r="P123" s="70" t="s">
        <v>1961</v>
      </c>
      <c r="Q123" s="364" t="s">
        <v>1962</v>
      </c>
      <c r="R123" s="373">
        <v>42931</v>
      </c>
      <c r="S123" s="365">
        <v>42993</v>
      </c>
      <c r="T123" s="603" t="s">
        <v>7894</v>
      </c>
      <c r="U123" s="603" t="s">
        <v>7894</v>
      </c>
      <c r="V123" s="603" t="s">
        <v>7894</v>
      </c>
      <c r="W123" s="603" t="s">
        <v>7894</v>
      </c>
      <c r="X123" s="603" t="s">
        <v>7894</v>
      </c>
      <c r="Y123" s="603" t="s">
        <v>4825</v>
      </c>
      <c r="Z123" s="603" t="s">
        <v>4826</v>
      </c>
      <c r="AA123" s="603" t="s">
        <v>4827</v>
      </c>
      <c r="AB123" s="603" t="s">
        <v>4828</v>
      </c>
      <c r="AC123" s="603" t="s">
        <v>7894</v>
      </c>
      <c r="AD123" s="603" t="s">
        <v>7894</v>
      </c>
      <c r="AE123" s="603" t="s">
        <v>7894</v>
      </c>
      <c r="AF123" s="605" t="s">
        <v>7914</v>
      </c>
      <c r="AG123" s="605" t="s">
        <v>7956</v>
      </c>
      <c r="AH123" s="366" t="s">
        <v>685</v>
      </c>
      <c r="AI123" s="363">
        <f t="shared" si="91"/>
        <v>6</v>
      </c>
      <c r="AJ123" s="363">
        <v>4</v>
      </c>
      <c r="AK123" s="413" t="str">
        <f t="shared" si="92"/>
        <v>Wispy Spider Orchids</v>
      </c>
      <c r="AL123" s="413" t="str">
        <f t="shared" si="93"/>
        <v>Caladenia filamentosa</v>
      </c>
      <c r="AM123" s="486" t="s">
        <v>7607</v>
      </c>
      <c r="AS123" s="69">
        <f t="shared" si="94"/>
        <v>29</v>
      </c>
      <c r="AT123" s="69">
        <f t="shared" si="95"/>
        <v>37</v>
      </c>
      <c r="AU123" s="69">
        <f t="shared" si="96"/>
        <v>7</v>
      </c>
      <c r="AV123" s="69">
        <f t="shared" si="97"/>
        <v>9</v>
      </c>
      <c r="AW123" s="81"/>
      <c r="AX123" s="70" t="s">
        <v>1963</v>
      </c>
      <c r="AY123" s="364">
        <v>46535</v>
      </c>
      <c r="AZ123" s="264" t="s">
        <v>48</v>
      </c>
      <c r="BA123" s="238"/>
      <c r="BB123" s="237" t="str">
        <f t="shared" si="98"/>
        <v/>
      </c>
      <c r="BC123" s="270">
        <f t="shared" si="87"/>
        <v>543</v>
      </c>
      <c r="BD123" t="str">
        <f t="shared" si="99"/>
        <v>Caladenia incensum</v>
      </c>
      <c r="BE123" s="367" t="e">
        <f>COUNTIFS(#REF!,L123)</f>
        <v>#REF!</v>
      </c>
      <c r="BF123" s="374" t="str">
        <f t="shared" si="100"/>
        <v>y</v>
      </c>
      <c r="BG123" s="82"/>
      <c r="BH123" s="375"/>
      <c r="BI123" s="374"/>
      <c r="BJ123" s="403"/>
      <c r="CE123" t="str">
        <f t="shared" si="163"/>
        <v>Grand Spider Orchid (Caladenia huegelii)</v>
      </c>
      <c r="CF123" s="388" t="str">
        <f t="shared" si="104"/>
        <v>Caladenia huegelii</v>
      </c>
      <c r="CG123" t="str">
        <f t="shared" si="106"/>
        <v/>
      </c>
      <c r="CH123" t="str">
        <f t="shared" si="107"/>
        <v/>
      </c>
      <c r="CI123" t="str">
        <f t="shared" si="108"/>
        <v/>
      </c>
      <c r="CJ123" t="str">
        <f t="shared" si="109"/>
        <v/>
      </c>
      <c r="CK123" s="359" t="str">
        <f t="shared" si="110"/>
        <v/>
      </c>
      <c r="CL123" t="str">
        <f t="shared" si="111"/>
        <v/>
      </c>
      <c r="CM123" t="str">
        <f t="shared" si="112"/>
        <v/>
      </c>
      <c r="CN123" t="str">
        <f t="shared" si="113"/>
        <v/>
      </c>
      <c r="CO123" s="359" t="str">
        <f t="shared" si="114"/>
        <v/>
      </c>
      <c r="CP123" t="str">
        <f t="shared" si="115"/>
        <v/>
      </c>
      <c r="CQ123" t="str">
        <f t="shared" si="116"/>
        <v/>
      </c>
      <c r="CR123" t="str">
        <f t="shared" si="117"/>
        <v/>
      </c>
      <c r="CS123" s="359" t="str">
        <f t="shared" si="118"/>
        <v/>
      </c>
      <c r="CT123" t="str">
        <f t="shared" si="119"/>
        <v/>
      </c>
      <c r="CU123" t="str">
        <f t="shared" si="120"/>
        <v/>
      </c>
      <c r="CV123" t="str">
        <f t="shared" si="121"/>
        <v/>
      </c>
      <c r="CW123" t="str">
        <f t="shared" si="122"/>
        <v/>
      </c>
      <c r="CX123" s="359" t="str">
        <f t="shared" si="123"/>
        <v/>
      </c>
      <c r="CY123" t="str">
        <f t="shared" si="124"/>
        <v/>
      </c>
      <c r="CZ123" t="str">
        <f t="shared" si="125"/>
        <v/>
      </c>
      <c r="DA123" t="str">
        <f t="shared" si="126"/>
        <v/>
      </c>
      <c r="DB123" s="359" t="str">
        <f t="shared" si="127"/>
        <v/>
      </c>
      <c r="DC123" t="str">
        <f t="shared" si="128"/>
        <v/>
      </c>
      <c r="DD123" t="str">
        <f t="shared" si="129"/>
        <v/>
      </c>
      <c r="DE123" t="str">
        <f t="shared" si="130"/>
        <v/>
      </c>
      <c r="DF123" s="359" t="str">
        <f t="shared" si="131"/>
        <v/>
      </c>
      <c r="DG123" t="str">
        <f t="shared" si="132"/>
        <v/>
      </c>
      <c r="DH123" t="str">
        <f t="shared" si="133"/>
        <v/>
      </c>
      <c r="DI123" t="str">
        <f t="shared" si="134"/>
        <v/>
      </c>
      <c r="DJ123" t="str">
        <f t="shared" si="135"/>
        <v/>
      </c>
      <c r="DK123" s="359" t="str">
        <f t="shared" si="136"/>
        <v/>
      </c>
      <c r="DL123" t="str">
        <f t="shared" si="137"/>
        <v/>
      </c>
      <c r="DM123" t="str">
        <f t="shared" si="138"/>
        <v/>
      </c>
      <c r="DN123" t="str">
        <f t="shared" si="139"/>
        <v/>
      </c>
      <c r="DO123" s="359" t="str">
        <f t="shared" si="140"/>
        <v/>
      </c>
      <c r="DP123" t="str">
        <f t="shared" si="141"/>
        <v>X</v>
      </c>
      <c r="DQ123" t="str">
        <f t="shared" si="142"/>
        <v>X</v>
      </c>
      <c r="DR123" t="str">
        <f t="shared" si="143"/>
        <v>X</v>
      </c>
      <c r="DS123" s="359" t="str">
        <f t="shared" si="144"/>
        <v>X</v>
      </c>
      <c r="DT123" t="str">
        <f t="shared" si="145"/>
        <v>X</v>
      </c>
      <c r="DU123" t="str">
        <f t="shared" si="146"/>
        <v>X</v>
      </c>
      <c r="DV123" t="str">
        <f t="shared" si="147"/>
        <v>X</v>
      </c>
      <c r="DW123" t="str">
        <f t="shared" si="148"/>
        <v>X</v>
      </c>
      <c r="DX123" s="359" t="str">
        <f t="shared" si="149"/>
        <v>X</v>
      </c>
      <c r="DY123" t="str">
        <f t="shared" si="150"/>
        <v/>
      </c>
      <c r="DZ123" t="str">
        <f t="shared" si="151"/>
        <v/>
      </c>
      <c r="EA123" t="str">
        <f t="shared" si="152"/>
        <v/>
      </c>
      <c r="EB123" s="359" t="str">
        <f t="shared" si="153"/>
        <v/>
      </c>
      <c r="EC123" t="str">
        <f t="shared" si="154"/>
        <v/>
      </c>
      <c r="ED123" t="str">
        <f t="shared" si="155"/>
        <v/>
      </c>
      <c r="EE123" t="str">
        <f t="shared" si="156"/>
        <v/>
      </c>
      <c r="EF123" t="str">
        <f t="shared" si="157"/>
        <v/>
      </c>
      <c r="EG123" s="359" t="str">
        <f t="shared" si="158"/>
        <v/>
      </c>
      <c r="EH123" t="str">
        <f t="shared" si="159"/>
        <v>Caladenia huegelii</v>
      </c>
      <c r="EJ123" t="str">
        <f t="shared" si="101"/>
        <v>Caladenia incensum</v>
      </c>
      <c r="EK123" s="100">
        <f t="shared" si="164"/>
        <v>0</v>
      </c>
      <c r="EL123" s="3">
        <f t="shared" si="164"/>
        <v>0</v>
      </c>
      <c r="EM123" s="3">
        <f t="shared" si="164"/>
        <v>0</v>
      </c>
      <c r="EN123" s="3">
        <f t="shared" si="164"/>
        <v>0</v>
      </c>
      <c r="EO123" s="3">
        <f t="shared" si="164"/>
        <v>0</v>
      </c>
      <c r="EP123" s="3">
        <f t="shared" si="164"/>
        <v>0</v>
      </c>
      <c r="EQ123" s="3">
        <f t="shared" si="164"/>
        <v>1</v>
      </c>
      <c r="ER123" s="3">
        <f t="shared" si="164"/>
        <v>1</v>
      </c>
      <c r="ES123" s="3">
        <f t="shared" si="164"/>
        <v>1</v>
      </c>
      <c r="ET123" s="3">
        <f t="shared" si="164"/>
        <v>0</v>
      </c>
      <c r="EU123" s="3">
        <f t="shared" si="164"/>
        <v>0</v>
      </c>
      <c r="EV123" s="24">
        <f t="shared" si="164"/>
        <v>0</v>
      </c>
      <c r="EW123" s="245">
        <f t="shared" si="105"/>
        <v>3</v>
      </c>
      <c r="EX123" s="262" t="str">
        <f t="shared" si="102"/>
        <v/>
      </c>
    </row>
    <row r="124" spans="1:154" ht="16.149999999999999" customHeight="1" x14ac:dyDescent="0.25">
      <c r="A124" s="363"/>
      <c r="D124" s="363"/>
      <c r="E124" s="363"/>
      <c r="F124" s="363"/>
      <c r="G124" s="363"/>
      <c r="H124" s="363"/>
      <c r="I124" s="363"/>
      <c r="J124" s="68">
        <f t="shared" si="88"/>
        <v>1045</v>
      </c>
      <c r="K124" s="371" t="str">
        <f t="shared" si="89"/>
        <v>Caladenia incensum x roei</v>
      </c>
      <c r="L124" s="372">
        <v>1045</v>
      </c>
      <c r="M124" s="371" t="s">
        <v>1526</v>
      </c>
      <c r="N124" s="76" t="s">
        <v>1296</v>
      </c>
      <c r="O124" s="363" t="str">
        <f t="shared" si="90"/>
        <v>S</v>
      </c>
      <c r="P124" s="144" t="s">
        <v>1635</v>
      </c>
      <c r="Q124" s="364" t="s">
        <v>1055</v>
      </c>
      <c r="R124" s="365" t="s">
        <v>685</v>
      </c>
      <c r="S124" s="365" t="s">
        <v>685</v>
      </c>
      <c r="T124" s="603" t="s">
        <v>7894</v>
      </c>
      <c r="U124" s="603" t="s">
        <v>7894</v>
      </c>
      <c r="V124" s="603" t="s">
        <v>7894</v>
      </c>
      <c r="W124" s="603" t="s">
        <v>7894</v>
      </c>
      <c r="X124" s="603" t="s">
        <v>7894</v>
      </c>
      <c r="Y124" s="603" t="s">
        <v>7894</v>
      </c>
      <c r="Z124" s="603" t="s">
        <v>7894</v>
      </c>
      <c r="AA124" s="603" t="s">
        <v>7894</v>
      </c>
      <c r="AB124" s="603" t="s">
        <v>7894</v>
      </c>
      <c r="AC124" s="603" t="s">
        <v>7894</v>
      </c>
      <c r="AD124" s="603" t="s">
        <v>7894</v>
      </c>
      <c r="AE124" s="603" t="s">
        <v>7894</v>
      </c>
      <c r="AF124" s="605" t="s">
        <v>48</v>
      </c>
      <c r="AG124" s="605" t="s">
        <v>48</v>
      </c>
      <c r="AH124" s="366" t="s">
        <v>685</v>
      </c>
      <c r="AI124" s="363">
        <f t="shared" si="91"/>
        <v>6</v>
      </c>
      <c r="AJ124" s="363">
        <v>0</v>
      </c>
      <c r="AK124" s="413" t="str">
        <f t="shared" si="92"/>
        <v>None</v>
      </c>
      <c r="AL124" s="413" t="str">
        <f t="shared" si="93"/>
        <v>None</v>
      </c>
      <c r="AM124" s="486" t="s">
        <v>7612</v>
      </c>
      <c r="AS124" s="69">
        <f t="shared" si="94"/>
        <v>0</v>
      </c>
      <c r="AT124" s="69">
        <f t="shared" si="95"/>
        <v>0</v>
      </c>
      <c r="AU124" s="69">
        <f t="shared" si="96"/>
        <v>0</v>
      </c>
      <c r="AV124" s="69">
        <f t="shared" si="97"/>
        <v>0</v>
      </c>
      <c r="AW124" s="81"/>
      <c r="AX124" s="70" t="s">
        <v>1964</v>
      </c>
      <c r="AY124" s="364" t="e">
        <v>#N/A</v>
      </c>
      <c r="AZ124" s="264" t="s">
        <v>48</v>
      </c>
      <c r="BA124" s="238"/>
      <c r="BB124" s="237" t="str">
        <f t="shared" si="98"/>
        <v/>
      </c>
      <c r="BC124" s="270">
        <f t="shared" si="87"/>
        <v>1045</v>
      </c>
      <c r="BD124" t="str">
        <f t="shared" si="99"/>
        <v>Caladenia incensum x roei</v>
      </c>
      <c r="BE124" s="367" t="e">
        <f>COUNTIFS(#REF!,L124)</f>
        <v>#REF!</v>
      </c>
      <c r="BF124" s="374" t="str">
        <f t="shared" si="100"/>
        <v>n</v>
      </c>
      <c r="BG124" s="82"/>
      <c r="BH124" s="375"/>
      <c r="BI124" s="374"/>
      <c r="BJ124" s="403"/>
      <c r="CE124" t="str">
        <f t="shared" si="163"/>
        <v>Glistening Spider Orchid (Caladenia incensum)</v>
      </c>
      <c r="CF124" s="388" t="str">
        <f t="shared" si="104"/>
        <v>Caladenia incensum</v>
      </c>
      <c r="CG124" t="str">
        <f t="shared" si="106"/>
        <v/>
      </c>
      <c r="CH124" t="str">
        <f t="shared" si="107"/>
        <v/>
      </c>
      <c r="CI124" t="str">
        <f t="shared" si="108"/>
        <v/>
      </c>
      <c r="CJ124" t="str">
        <f t="shared" si="109"/>
        <v/>
      </c>
      <c r="CK124" s="359" t="str">
        <f t="shared" si="110"/>
        <v/>
      </c>
      <c r="CL124" t="str">
        <f t="shared" si="111"/>
        <v/>
      </c>
      <c r="CM124" t="str">
        <f t="shared" si="112"/>
        <v/>
      </c>
      <c r="CN124" t="str">
        <f t="shared" si="113"/>
        <v/>
      </c>
      <c r="CO124" s="359" t="str">
        <f t="shared" si="114"/>
        <v/>
      </c>
      <c r="CP124" t="str">
        <f t="shared" si="115"/>
        <v/>
      </c>
      <c r="CQ124" t="str">
        <f t="shared" si="116"/>
        <v/>
      </c>
      <c r="CR124" t="str">
        <f t="shared" si="117"/>
        <v/>
      </c>
      <c r="CS124" s="359" t="str">
        <f t="shared" si="118"/>
        <v/>
      </c>
      <c r="CT124" t="str">
        <f t="shared" si="119"/>
        <v/>
      </c>
      <c r="CU124" t="str">
        <f t="shared" si="120"/>
        <v/>
      </c>
      <c r="CV124" t="str">
        <f t="shared" si="121"/>
        <v/>
      </c>
      <c r="CW124" t="str">
        <f t="shared" si="122"/>
        <v/>
      </c>
      <c r="CX124" s="359" t="str">
        <f t="shared" si="123"/>
        <v/>
      </c>
      <c r="CY124" t="str">
        <f t="shared" si="124"/>
        <v/>
      </c>
      <c r="CZ124" t="str">
        <f t="shared" si="125"/>
        <v/>
      </c>
      <c r="DA124" t="str">
        <f t="shared" si="126"/>
        <v/>
      </c>
      <c r="DB124" s="359" t="str">
        <f t="shared" si="127"/>
        <v/>
      </c>
      <c r="DC124" t="str">
        <f t="shared" si="128"/>
        <v/>
      </c>
      <c r="DD124" t="str">
        <f t="shared" si="129"/>
        <v/>
      </c>
      <c r="DE124" t="str">
        <f t="shared" si="130"/>
        <v/>
      </c>
      <c r="DF124" s="359" t="str">
        <f t="shared" si="131"/>
        <v/>
      </c>
      <c r="DG124" t="str">
        <f t="shared" si="132"/>
        <v/>
      </c>
      <c r="DH124" t="str">
        <f t="shared" si="133"/>
        <v/>
      </c>
      <c r="DI124" t="str">
        <f t="shared" si="134"/>
        <v>X</v>
      </c>
      <c r="DJ124" t="str">
        <f t="shared" si="135"/>
        <v>X</v>
      </c>
      <c r="DK124" s="359" t="str">
        <f t="shared" si="136"/>
        <v>X</v>
      </c>
      <c r="DL124" t="str">
        <f t="shared" si="137"/>
        <v>X</v>
      </c>
      <c r="DM124" t="str">
        <f t="shared" si="138"/>
        <v>X</v>
      </c>
      <c r="DN124" t="str">
        <f t="shared" si="139"/>
        <v>X</v>
      </c>
      <c r="DO124" s="359" t="str">
        <f t="shared" si="140"/>
        <v>X</v>
      </c>
      <c r="DP124" t="str">
        <f t="shared" si="141"/>
        <v>X</v>
      </c>
      <c r="DQ124" t="str">
        <f t="shared" si="142"/>
        <v>X</v>
      </c>
      <c r="DR124" t="str">
        <f t="shared" si="143"/>
        <v/>
      </c>
      <c r="DS124" s="359" t="str">
        <f t="shared" si="144"/>
        <v/>
      </c>
      <c r="DT124" t="str">
        <f t="shared" si="145"/>
        <v/>
      </c>
      <c r="DU124" t="str">
        <f t="shared" si="146"/>
        <v/>
      </c>
      <c r="DV124" t="str">
        <f t="shared" si="147"/>
        <v/>
      </c>
      <c r="DW124" t="str">
        <f t="shared" si="148"/>
        <v/>
      </c>
      <c r="DX124" s="359" t="str">
        <f t="shared" si="149"/>
        <v/>
      </c>
      <c r="DY124" t="str">
        <f t="shared" si="150"/>
        <v/>
      </c>
      <c r="DZ124" t="str">
        <f t="shared" si="151"/>
        <v/>
      </c>
      <c r="EA124" t="str">
        <f t="shared" si="152"/>
        <v/>
      </c>
      <c r="EB124" s="359" t="str">
        <f t="shared" si="153"/>
        <v/>
      </c>
      <c r="EC124" t="str">
        <f t="shared" si="154"/>
        <v/>
      </c>
      <c r="ED124" t="str">
        <f t="shared" si="155"/>
        <v/>
      </c>
      <c r="EE124" t="str">
        <f t="shared" si="156"/>
        <v/>
      </c>
      <c r="EF124" t="str">
        <f t="shared" si="157"/>
        <v/>
      </c>
      <c r="EG124" s="359" t="str">
        <f t="shared" si="158"/>
        <v/>
      </c>
      <c r="EH124" t="str">
        <f t="shared" si="159"/>
        <v>Caladenia incensum</v>
      </c>
      <c r="EJ124" t="str">
        <f t="shared" si="101"/>
        <v>Caladenia incensum x roei</v>
      </c>
      <c r="EK124" s="100">
        <f t="shared" si="164"/>
        <v>0</v>
      </c>
      <c r="EL124" s="3">
        <f t="shared" si="164"/>
        <v>0</v>
      </c>
      <c r="EM124" s="3">
        <f t="shared" si="164"/>
        <v>0</v>
      </c>
      <c r="EN124" s="3">
        <f t="shared" si="164"/>
        <v>0</v>
      </c>
      <c r="EO124" s="3">
        <f t="shared" si="164"/>
        <v>0</v>
      </c>
      <c r="EP124" s="3">
        <f t="shared" si="164"/>
        <v>0</v>
      </c>
      <c r="EQ124" s="3">
        <f t="shared" si="164"/>
        <v>0</v>
      </c>
      <c r="ER124" s="3">
        <f t="shared" si="164"/>
        <v>0</v>
      </c>
      <c r="ES124" s="3">
        <f t="shared" si="164"/>
        <v>0</v>
      </c>
      <c r="ET124" s="3">
        <f t="shared" si="164"/>
        <v>0</v>
      </c>
      <c r="EU124" s="3">
        <f t="shared" si="164"/>
        <v>0</v>
      </c>
      <c r="EV124" s="24">
        <f t="shared" si="164"/>
        <v>0</v>
      </c>
      <c r="EW124" s="245">
        <f t="shared" si="105"/>
        <v>0</v>
      </c>
      <c r="EX124" s="262" t="str">
        <f t="shared" si="102"/>
        <v/>
      </c>
    </row>
    <row r="125" spans="1:154" ht="16.149999999999999" customHeight="1" x14ac:dyDescent="0.25">
      <c r="A125" s="363"/>
      <c r="D125" s="363"/>
      <c r="E125" s="363"/>
      <c r="F125" s="363"/>
      <c r="G125" s="363"/>
      <c r="H125" s="363"/>
      <c r="I125" s="363"/>
      <c r="J125" s="68">
        <f t="shared" si="88"/>
        <v>544</v>
      </c>
      <c r="K125" s="371" t="str">
        <f t="shared" si="89"/>
        <v>Caladenia incrassata</v>
      </c>
      <c r="L125" s="372">
        <v>544</v>
      </c>
      <c r="M125" s="371" t="s">
        <v>1526</v>
      </c>
      <c r="N125" s="76" t="s">
        <v>539</v>
      </c>
      <c r="O125" s="363" t="str">
        <f t="shared" si="90"/>
        <v>S</v>
      </c>
      <c r="P125" s="70" t="s">
        <v>1965</v>
      </c>
      <c r="Q125" s="364" t="s">
        <v>1966</v>
      </c>
      <c r="R125" s="365">
        <v>42948</v>
      </c>
      <c r="S125" s="365">
        <v>43008</v>
      </c>
      <c r="T125" s="603" t="s">
        <v>7894</v>
      </c>
      <c r="U125" s="603" t="s">
        <v>7894</v>
      </c>
      <c r="V125" s="603" t="s">
        <v>7894</v>
      </c>
      <c r="W125" s="603" t="s">
        <v>7894</v>
      </c>
      <c r="X125" s="603" t="s">
        <v>7894</v>
      </c>
      <c r="Y125" s="603" t="s">
        <v>7894</v>
      </c>
      <c r="Z125" s="603" t="s">
        <v>7894</v>
      </c>
      <c r="AA125" s="603" t="s">
        <v>4827</v>
      </c>
      <c r="AB125" s="603" t="s">
        <v>4828</v>
      </c>
      <c r="AC125" s="603" t="s">
        <v>7894</v>
      </c>
      <c r="AD125" s="603" t="s">
        <v>7894</v>
      </c>
      <c r="AE125" s="603" t="s">
        <v>7894</v>
      </c>
      <c r="AF125" s="605" t="s">
        <v>7903</v>
      </c>
      <c r="AG125" s="605" t="s">
        <v>7947</v>
      </c>
      <c r="AH125" s="366" t="s">
        <v>685</v>
      </c>
      <c r="AI125" s="363">
        <f t="shared" si="91"/>
        <v>6</v>
      </c>
      <c r="AJ125" s="363">
        <v>13</v>
      </c>
      <c r="AK125" s="413" t="str">
        <f t="shared" si="92"/>
        <v>Small Spider Orchids</v>
      </c>
      <c r="AL125" s="413" t="str">
        <f t="shared" si="93"/>
        <v>Caladenia roei</v>
      </c>
      <c r="AM125" s="486" t="s">
        <v>7607</v>
      </c>
      <c r="AS125" s="69">
        <f t="shared" si="94"/>
        <v>32</v>
      </c>
      <c r="AT125" s="69">
        <f t="shared" si="95"/>
        <v>39</v>
      </c>
      <c r="AU125" s="69">
        <f t="shared" si="96"/>
        <v>8</v>
      </c>
      <c r="AV125" s="69">
        <f t="shared" si="97"/>
        <v>9</v>
      </c>
      <c r="AW125" s="81"/>
      <c r="AX125" s="70" t="s">
        <v>1967</v>
      </c>
      <c r="AY125" s="364">
        <v>15357</v>
      </c>
      <c r="AZ125" s="264" t="s">
        <v>48</v>
      </c>
      <c r="BA125" s="238"/>
      <c r="BB125" s="237" t="str">
        <f t="shared" si="98"/>
        <v/>
      </c>
      <c r="BC125" s="270">
        <f t="shared" si="87"/>
        <v>544</v>
      </c>
      <c r="BD125" t="str">
        <f t="shared" si="99"/>
        <v>Caladenia incrassata</v>
      </c>
      <c r="BE125" s="367" t="e">
        <f>COUNTIFS(#REF!,L125)</f>
        <v>#REF!</v>
      </c>
      <c r="BF125" s="374" t="str">
        <f t="shared" si="100"/>
        <v>y</v>
      </c>
      <c r="BG125" s="82"/>
      <c r="BH125" s="375"/>
      <c r="BI125" s="374"/>
      <c r="BJ125" s="403"/>
      <c r="CE125" t="str">
        <f t="shared" si="163"/>
        <v>_Unnamed Hybrid (Caladenia incensum x roei)</v>
      </c>
      <c r="CF125" s="388" t="str">
        <f t="shared" si="104"/>
        <v>Caladenia incensum x roei</v>
      </c>
      <c r="CG125" t="str">
        <f t="shared" si="106"/>
        <v/>
      </c>
      <c r="CH125" t="str">
        <f t="shared" si="107"/>
        <v/>
      </c>
      <c r="CI125" t="str">
        <f t="shared" si="108"/>
        <v/>
      </c>
      <c r="CJ125" t="str">
        <f t="shared" si="109"/>
        <v/>
      </c>
      <c r="CK125" s="359" t="str">
        <f t="shared" si="110"/>
        <v/>
      </c>
      <c r="CL125" t="str">
        <f t="shared" si="111"/>
        <v/>
      </c>
      <c r="CM125" t="str">
        <f t="shared" si="112"/>
        <v/>
      </c>
      <c r="CN125" t="str">
        <f t="shared" si="113"/>
        <v/>
      </c>
      <c r="CO125" s="359" t="str">
        <f t="shared" si="114"/>
        <v/>
      </c>
      <c r="CP125" t="str">
        <f t="shared" si="115"/>
        <v/>
      </c>
      <c r="CQ125" t="str">
        <f t="shared" si="116"/>
        <v/>
      </c>
      <c r="CR125" t="str">
        <f t="shared" si="117"/>
        <v/>
      </c>
      <c r="CS125" s="359" t="str">
        <f t="shared" si="118"/>
        <v/>
      </c>
      <c r="CT125" t="str">
        <f t="shared" si="119"/>
        <v/>
      </c>
      <c r="CU125" t="str">
        <f t="shared" si="120"/>
        <v/>
      </c>
      <c r="CV125" t="str">
        <f t="shared" si="121"/>
        <v/>
      </c>
      <c r="CW125" t="str">
        <f t="shared" si="122"/>
        <v/>
      </c>
      <c r="CX125" s="359" t="str">
        <f t="shared" si="123"/>
        <v/>
      </c>
      <c r="CY125" t="str">
        <f t="shared" si="124"/>
        <v/>
      </c>
      <c r="CZ125" t="str">
        <f t="shared" si="125"/>
        <v/>
      </c>
      <c r="DA125" t="str">
        <f t="shared" si="126"/>
        <v/>
      </c>
      <c r="DB125" s="359" t="str">
        <f t="shared" si="127"/>
        <v/>
      </c>
      <c r="DC125" t="str">
        <f t="shared" si="128"/>
        <v/>
      </c>
      <c r="DD125" t="str">
        <f t="shared" si="129"/>
        <v/>
      </c>
      <c r="DE125" t="str">
        <f t="shared" si="130"/>
        <v/>
      </c>
      <c r="DF125" s="359" t="str">
        <f t="shared" si="131"/>
        <v/>
      </c>
      <c r="DG125" t="str">
        <f t="shared" si="132"/>
        <v/>
      </c>
      <c r="DH125" t="str">
        <f t="shared" si="133"/>
        <v/>
      </c>
      <c r="DI125" t="str">
        <f t="shared" si="134"/>
        <v/>
      </c>
      <c r="DJ125" t="str">
        <f t="shared" si="135"/>
        <v/>
      </c>
      <c r="DK125" s="359" t="str">
        <f t="shared" si="136"/>
        <v/>
      </c>
      <c r="DL125" t="str">
        <f t="shared" si="137"/>
        <v/>
      </c>
      <c r="DM125" t="str">
        <f t="shared" si="138"/>
        <v/>
      </c>
      <c r="DN125" t="str">
        <f t="shared" si="139"/>
        <v/>
      </c>
      <c r="DO125" s="359" t="str">
        <f t="shared" si="140"/>
        <v/>
      </c>
      <c r="DP125" t="str">
        <f t="shared" si="141"/>
        <v/>
      </c>
      <c r="DQ125" t="str">
        <f t="shared" si="142"/>
        <v/>
      </c>
      <c r="DR125" t="str">
        <f t="shared" si="143"/>
        <v/>
      </c>
      <c r="DS125" s="359" t="str">
        <f t="shared" si="144"/>
        <v/>
      </c>
      <c r="DT125" t="str">
        <f t="shared" si="145"/>
        <v/>
      </c>
      <c r="DU125" t="str">
        <f t="shared" si="146"/>
        <v/>
      </c>
      <c r="DV125" t="str">
        <f t="shared" si="147"/>
        <v/>
      </c>
      <c r="DW125" t="str">
        <f t="shared" si="148"/>
        <v/>
      </c>
      <c r="DX125" s="359" t="str">
        <f t="shared" si="149"/>
        <v/>
      </c>
      <c r="DY125" t="str">
        <f t="shared" si="150"/>
        <v/>
      </c>
      <c r="DZ125" t="str">
        <f t="shared" si="151"/>
        <v/>
      </c>
      <c r="EA125" t="str">
        <f t="shared" si="152"/>
        <v/>
      </c>
      <c r="EB125" s="359" t="str">
        <f t="shared" si="153"/>
        <v/>
      </c>
      <c r="EC125" t="str">
        <f t="shared" si="154"/>
        <v/>
      </c>
      <c r="ED125" t="str">
        <f t="shared" si="155"/>
        <v/>
      </c>
      <c r="EE125" t="str">
        <f t="shared" si="156"/>
        <v/>
      </c>
      <c r="EF125" t="str">
        <f t="shared" si="157"/>
        <v/>
      </c>
      <c r="EG125" s="359" t="str">
        <f t="shared" si="158"/>
        <v/>
      </c>
      <c r="EH125" t="str">
        <f t="shared" si="159"/>
        <v>Caladenia incensum x roei</v>
      </c>
      <c r="EJ125" t="str">
        <f t="shared" si="101"/>
        <v>Caladenia incrassata</v>
      </c>
      <c r="EK125" s="100">
        <f t="shared" si="164"/>
        <v>0</v>
      </c>
      <c r="EL125" s="3">
        <f t="shared" si="164"/>
        <v>0</v>
      </c>
      <c r="EM125" s="3">
        <f t="shared" si="164"/>
        <v>0</v>
      </c>
      <c r="EN125" s="3">
        <f t="shared" si="164"/>
        <v>0</v>
      </c>
      <c r="EO125" s="3">
        <f t="shared" si="164"/>
        <v>0</v>
      </c>
      <c r="EP125" s="3">
        <f t="shared" si="164"/>
        <v>0</v>
      </c>
      <c r="EQ125" s="3">
        <f t="shared" si="164"/>
        <v>0</v>
      </c>
      <c r="ER125" s="3">
        <f t="shared" si="164"/>
        <v>1</v>
      </c>
      <c r="ES125" s="3">
        <f t="shared" si="164"/>
        <v>1</v>
      </c>
      <c r="ET125" s="3">
        <f t="shared" si="164"/>
        <v>0</v>
      </c>
      <c r="EU125" s="3">
        <f t="shared" si="164"/>
        <v>0</v>
      </c>
      <c r="EV125" s="24">
        <f t="shared" si="164"/>
        <v>0</v>
      </c>
      <c r="EW125" s="245">
        <f t="shared" si="105"/>
        <v>2</v>
      </c>
      <c r="EX125" s="262" t="str">
        <f t="shared" si="102"/>
        <v/>
      </c>
    </row>
    <row r="126" spans="1:154" ht="16.149999999999999" customHeight="1" x14ac:dyDescent="0.25">
      <c r="A126" s="363"/>
      <c r="D126" s="363"/>
      <c r="E126" s="363"/>
      <c r="F126" s="363"/>
      <c r="G126" s="363"/>
      <c r="H126" s="363"/>
      <c r="I126" s="363"/>
      <c r="J126" s="68">
        <f t="shared" si="88"/>
        <v>545</v>
      </c>
      <c r="K126" s="371" t="str">
        <f t="shared" si="89"/>
        <v>Caladenia infundibularis</v>
      </c>
      <c r="L126" s="372">
        <v>545</v>
      </c>
      <c r="M126" s="371" t="s">
        <v>1526</v>
      </c>
      <c r="N126" s="76" t="s">
        <v>201</v>
      </c>
      <c r="O126" s="363" t="str">
        <f t="shared" si="90"/>
        <v>S</v>
      </c>
      <c r="P126" s="70" t="s">
        <v>1968</v>
      </c>
      <c r="Q126" s="364" t="s">
        <v>1969</v>
      </c>
      <c r="R126" s="373">
        <v>43008</v>
      </c>
      <c r="S126" s="365">
        <v>43069</v>
      </c>
      <c r="T126" s="603" t="s">
        <v>7894</v>
      </c>
      <c r="U126" s="603" t="s">
        <v>7894</v>
      </c>
      <c r="V126" s="603" t="s">
        <v>7894</v>
      </c>
      <c r="W126" s="603" t="s">
        <v>7894</v>
      </c>
      <c r="X126" s="603" t="s">
        <v>7894</v>
      </c>
      <c r="Y126" s="603" t="s">
        <v>7894</v>
      </c>
      <c r="Z126" s="603" t="s">
        <v>7894</v>
      </c>
      <c r="AA126" s="603" t="s">
        <v>7894</v>
      </c>
      <c r="AB126" s="603" t="s">
        <v>7894</v>
      </c>
      <c r="AC126" s="603" t="s">
        <v>4829</v>
      </c>
      <c r="AD126" s="603" t="s">
        <v>4830</v>
      </c>
      <c r="AE126" s="603" t="s">
        <v>4831</v>
      </c>
      <c r="AF126" s="605" t="s">
        <v>7899</v>
      </c>
      <c r="AG126" s="605" t="s">
        <v>7942</v>
      </c>
      <c r="AH126" s="366" t="s">
        <v>685</v>
      </c>
      <c r="AI126" s="363">
        <f t="shared" si="91"/>
        <v>6</v>
      </c>
      <c r="AJ126" s="363">
        <v>3</v>
      </c>
      <c r="AK126" s="413" t="str">
        <f t="shared" si="92"/>
        <v>Green Spider Orchids</v>
      </c>
      <c r="AL126" s="413" t="str">
        <f t="shared" si="93"/>
        <v>Caladenia falcata</v>
      </c>
      <c r="AM126" s="486" t="s">
        <v>7607</v>
      </c>
      <c r="AS126" s="69">
        <f t="shared" si="94"/>
        <v>40</v>
      </c>
      <c r="AT126" s="69">
        <f t="shared" si="95"/>
        <v>48</v>
      </c>
      <c r="AU126" s="69">
        <f t="shared" si="96"/>
        <v>9</v>
      </c>
      <c r="AV126" s="69">
        <f t="shared" si="97"/>
        <v>11</v>
      </c>
      <c r="AW126" s="81" t="e">
        <f>VLOOKUP(AM126,#REF!,6,FALSE)</f>
        <v>#REF!</v>
      </c>
      <c r="AX126" s="70" t="s">
        <v>1970</v>
      </c>
      <c r="AY126" s="364">
        <v>1597</v>
      </c>
      <c r="AZ126" s="264" t="s">
        <v>48</v>
      </c>
      <c r="BA126" s="238"/>
      <c r="BB126" s="237" t="str">
        <f t="shared" si="98"/>
        <v/>
      </c>
      <c r="BC126" s="270">
        <f t="shared" si="87"/>
        <v>545</v>
      </c>
      <c r="BD126" t="str">
        <f t="shared" si="99"/>
        <v>Caladenia infundibularis</v>
      </c>
      <c r="BE126" s="367" t="e">
        <f>COUNTIFS(#REF!,L126)</f>
        <v>#REF!</v>
      </c>
      <c r="BF126" s="374" t="str">
        <f t="shared" si="100"/>
        <v>y</v>
      </c>
      <c r="BG126" s="82"/>
      <c r="BH126" s="375"/>
      <c r="BI126" s="374"/>
      <c r="BJ126" s="403"/>
      <c r="CE126" t="str">
        <f t="shared" si="163"/>
        <v>Puppet Orchid (Caladenia incrassata)</v>
      </c>
      <c r="CF126" s="388" t="str">
        <f t="shared" si="104"/>
        <v>Caladenia incrassata</v>
      </c>
      <c r="CG126" t="str">
        <f t="shared" si="106"/>
        <v/>
      </c>
      <c r="CH126" t="str">
        <f t="shared" si="107"/>
        <v/>
      </c>
      <c r="CI126" t="str">
        <f t="shared" si="108"/>
        <v/>
      </c>
      <c r="CJ126" t="str">
        <f t="shared" si="109"/>
        <v/>
      </c>
      <c r="CK126" s="359" t="str">
        <f t="shared" si="110"/>
        <v/>
      </c>
      <c r="CL126" t="str">
        <f t="shared" si="111"/>
        <v/>
      </c>
      <c r="CM126" t="str">
        <f t="shared" si="112"/>
        <v/>
      </c>
      <c r="CN126" t="str">
        <f t="shared" si="113"/>
        <v/>
      </c>
      <c r="CO126" s="359" t="str">
        <f t="shared" si="114"/>
        <v/>
      </c>
      <c r="CP126" t="str">
        <f t="shared" si="115"/>
        <v/>
      </c>
      <c r="CQ126" t="str">
        <f t="shared" si="116"/>
        <v/>
      </c>
      <c r="CR126" t="str">
        <f t="shared" si="117"/>
        <v/>
      </c>
      <c r="CS126" s="359" t="str">
        <f t="shared" si="118"/>
        <v/>
      </c>
      <c r="CT126" t="str">
        <f t="shared" si="119"/>
        <v/>
      </c>
      <c r="CU126" t="str">
        <f t="shared" si="120"/>
        <v/>
      </c>
      <c r="CV126" t="str">
        <f t="shared" si="121"/>
        <v/>
      </c>
      <c r="CW126" t="str">
        <f t="shared" si="122"/>
        <v/>
      </c>
      <c r="CX126" s="359" t="str">
        <f t="shared" si="123"/>
        <v/>
      </c>
      <c r="CY126" t="str">
        <f t="shared" si="124"/>
        <v/>
      </c>
      <c r="CZ126" t="str">
        <f t="shared" si="125"/>
        <v/>
      </c>
      <c r="DA126" t="str">
        <f t="shared" si="126"/>
        <v/>
      </c>
      <c r="DB126" s="359" t="str">
        <f t="shared" si="127"/>
        <v/>
      </c>
      <c r="DC126" t="str">
        <f t="shared" si="128"/>
        <v/>
      </c>
      <c r="DD126" t="str">
        <f t="shared" si="129"/>
        <v/>
      </c>
      <c r="DE126" t="str">
        <f t="shared" si="130"/>
        <v/>
      </c>
      <c r="DF126" s="359" t="str">
        <f t="shared" si="131"/>
        <v/>
      </c>
      <c r="DG126" t="str">
        <f t="shared" si="132"/>
        <v/>
      </c>
      <c r="DH126" t="str">
        <f t="shared" si="133"/>
        <v/>
      </c>
      <c r="DI126" t="str">
        <f t="shared" si="134"/>
        <v/>
      </c>
      <c r="DJ126" t="str">
        <f t="shared" si="135"/>
        <v/>
      </c>
      <c r="DK126" s="359" t="str">
        <f t="shared" si="136"/>
        <v/>
      </c>
      <c r="DL126" t="str">
        <f t="shared" si="137"/>
        <v>X</v>
      </c>
      <c r="DM126" t="str">
        <f t="shared" si="138"/>
        <v>X</v>
      </c>
      <c r="DN126" t="str">
        <f t="shared" si="139"/>
        <v>X</v>
      </c>
      <c r="DO126" s="359" t="str">
        <f t="shared" si="140"/>
        <v>X</v>
      </c>
      <c r="DP126" t="str">
        <f t="shared" si="141"/>
        <v>X</v>
      </c>
      <c r="DQ126" t="str">
        <f t="shared" si="142"/>
        <v>X</v>
      </c>
      <c r="DR126" t="str">
        <f t="shared" si="143"/>
        <v>X</v>
      </c>
      <c r="DS126" s="359" t="str">
        <f t="shared" si="144"/>
        <v>X</v>
      </c>
      <c r="DT126" t="str">
        <f t="shared" si="145"/>
        <v/>
      </c>
      <c r="DU126" t="str">
        <f t="shared" si="146"/>
        <v/>
      </c>
      <c r="DV126" t="str">
        <f t="shared" si="147"/>
        <v/>
      </c>
      <c r="DW126" t="str">
        <f t="shared" si="148"/>
        <v/>
      </c>
      <c r="DX126" s="359" t="str">
        <f t="shared" si="149"/>
        <v/>
      </c>
      <c r="DY126" t="str">
        <f t="shared" si="150"/>
        <v/>
      </c>
      <c r="DZ126" t="str">
        <f t="shared" si="151"/>
        <v/>
      </c>
      <c r="EA126" t="str">
        <f t="shared" si="152"/>
        <v/>
      </c>
      <c r="EB126" s="359" t="str">
        <f t="shared" si="153"/>
        <v/>
      </c>
      <c r="EC126" t="str">
        <f t="shared" si="154"/>
        <v/>
      </c>
      <c r="ED126" t="str">
        <f t="shared" si="155"/>
        <v/>
      </c>
      <c r="EE126" t="str">
        <f t="shared" si="156"/>
        <v/>
      </c>
      <c r="EF126" t="str">
        <f t="shared" si="157"/>
        <v/>
      </c>
      <c r="EG126" s="359" t="str">
        <f t="shared" si="158"/>
        <v/>
      </c>
      <c r="EH126" t="str">
        <f t="shared" si="159"/>
        <v>Caladenia incrassata</v>
      </c>
      <c r="EJ126" t="str">
        <f t="shared" si="101"/>
        <v>Caladenia infundibularis</v>
      </c>
      <c r="EK126" s="100">
        <f t="shared" si="164"/>
        <v>0</v>
      </c>
      <c r="EL126" s="3">
        <f t="shared" si="164"/>
        <v>0</v>
      </c>
      <c r="EM126" s="3">
        <f t="shared" si="164"/>
        <v>0</v>
      </c>
      <c r="EN126" s="3">
        <f t="shared" si="164"/>
        <v>0</v>
      </c>
      <c r="EO126" s="3">
        <f t="shared" si="164"/>
        <v>0</v>
      </c>
      <c r="EP126" s="3">
        <f t="shared" si="164"/>
        <v>0</v>
      </c>
      <c r="EQ126" s="3">
        <f t="shared" si="164"/>
        <v>0</v>
      </c>
      <c r="ER126" s="3">
        <f t="shared" si="164"/>
        <v>0</v>
      </c>
      <c r="ES126" s="3">
        <f t="shared" si="164"/>
        <v>1</v>
      </c>
      <c r="ET126" s="3">
        <f t="shared" si="164"/>
        <v>1</v>
      </c>
      <c r="EU126" s="3">
        <f t="shared" si="164"/>
        <v>1</v>
      </c>
      <c r="EV126" s="24">
        <f t="shared" si="164"/>
        <v>0</v>
      </c>
      <c r="EW126" s="245">
        <f t="shared" si="105"/>
        <v>3</v>
      </c>
      <c r="EX126" s="262" t="str">
        <f t="shared" si="102"/>
        <v/>
      </c>
    </row>
    <row r="127" spans="1:154" ht="16.149999999999999" customHeight="1" x14ac:dyDescent="0.25">
      <c r="A127" s="363"/>
      <c r="D127" s="363"/>
      <c r="E127" s="363"/>
      <c r="F127" s="363"/>
      <c r="G127" s="363"/>
      <c r="H127" s="363"/>
      <c r="I127" s="363"/>
      <c r="J127" s="68">
        <f t="shared" si="88"/>
        <v>546</v>
      </c>
      <c r="K127" s="371" t="str">
        <f t="shared" si="89"/>
        <v>Caladenia integra</v>
      </c>
      <c r="L127" s="372">
        <v>546</v>
      </c>
      <c r="M127" s="371" t="s">
        <v>1526</v>
      </c>
      <c r="N127" s="76" t="s">
        <v>345</v>
      </c>
      <c r="O127" s="363" t="str">
        <f t="shared" si="90"/>
        <v>S</v>
      </c>
      <c r="P127" s="70" t="s">
        <v>1971</v>
      </c>
      <c r="Q127" s="364" t="s">
        <v>1972</v>
      </c>
      <c r="R127" s="365">
        <v>43008</v>
      </c>
      <c r="S127" s="365">
        <v>43054</v>
      </c>
      <c r="T127" s="603" t="s">
        <v>7894</v>
      </c>
      <c r="U127" s="603" t="s">
        <v>7894</v>
      </c>
      <c r="V127" s="603" t="s">
        <v>7894</v>
      </c>
      <c r="W127" s="603" t="s">
        <v>7894</v>
      </c>
      <c r="X127" s="603" t="s">
        <v>7894</v>
      </c>
      <c r="Y127" s="603" t="s">
        <v>7894</v>
      </c>
      <c r="Z127" s="603" t="s">
        <v>7894</v>
      </c>
      <c r="AA127" s="603" t="s">
        <v>7894</v>
      </c>
      <c r="AB127" s="603" t="s">
        <v>4828</v>
      </c>
      <c r="AC127" s="603" t="s">
        <v>4829</v>
      </c>
      <c r="AD127" s="603" t="s">
        <v>4830</v>
      </c>
      <c r="AE127" s="603" t="s">
        <v>7894</v>
      </c>
      <c r="AF127" s="605" t="s">
        <v>7902</v>
      </c>
      <c r="AG127" s="605" t="s">
        <v>7946</v>
      </c>
      <c r="AH127" s="69" t="s">
        <v>1617</v>
      </c>
      <c r="AI127" s="363">
        <f t="shared" si="91"/>
        <v>5</v>
      </c>
      <c r="AJ127" s="363">
        <v>3</v>
      </c>
      <c r="AK127" s="413" t="str">
        <f t="shared" si="92"/>
        <v>Green Spider Orchids</v>
      </c>
      <c r="AL127" s="413" t="str">
        <f t="shared" si="93"/>
        <v>Caladenia falcata</v>
      </c>
      <c r="AM127" s="486" t="s">
        <v>7607</v>
      </c>
      <c r="AS127" s="69">
        <f t="shared" si="94"/>
        <v>40</v>
      </c>
      <c r="AT127" s="69">
        <f t="shared" si="95"/>
        <v>46</v>
      </c>
      <c r="AU127" s="69">
        <f t="shared" si="96"/>
        <v>9</v>
      </c>
      <c r="AV127" s="69">
        <f t="shared" si="97"/>
        <v>11</v>
      </c>
      <c r="AW127" s="81"/>
      <c r="AX127" s="70" t="s">
        <v>1973</v>
      </c>
      <c r="AY127" s="364">
        <v>1598</v>
      </c>
      <c r="AZ127" s="264" t="s">
        <v>48</v>
      </c>
      <c r="BA127" s="238"/>
      <c r="BB127" s="237" t="str">
        <f t="shared" si="98"/>
        <v/>
      </c>
      <c r="BC127" s="270">
        <f t="shared" si="87"/>
        <v>546</v>
      </c>
      <c r="BD127" t="str">
        <f t="shared" si="99"/>
        <v>Caladenia integra</v>
      </c>
      <c r="BE127" s="367" t="e">
        <f>COUNTIFS(#REF!,L127)</f>
        <v>#REF!</v>
      </c>
      <c r="BF127" s="374" t="str">
        <f t="shared" si="100"/>
        <v>y</v>
      </c>
      <c r="BG127" s="82"/>
      <c r="BH127" s="375"/>
      <c r="BI127" s="374"/>
      <c r="BJ127" s="403"/>
      <c r="CE127" t="str">
        <f t="shared" si="163"/>
        <v>Funnel-tipped Spider Orchid (Caladenia infundibularis)</v>
      </c>
      <c r="CF127" s="388" t="str">
        <f t="shared" si="104"/>
        <v>Caladenia infundibularis</v>
      </c>
      <c r="CG127" t="str">
        <f t="shared" si="106"/>
        <v/>
      </c>
      <c r="CH127" t="str">
        <f t="shared" si="107"/>
        <v/>
      </c>
      <c r="CI127" t="str">
        <f t="shared" si="108"/>
        <v/>
      </c>
      <c r="CJ127" t="str">
        <f t="shared" si="109"/>
        <v/>
      </c>
      <c r="CK127" s="359" t="str">
        <f t="shared" si="110"/>
        <v/>
      </c>
      <c r="CL127" t="str">
        <f t="shared" si="111"/>
        <v/>
      </c>
      <c r="CM127" t="str">
        <f t="shared" si="112"/>
        <v/>
      </c>
      <c r="CN127" t="str">
        <f t="shared" si="113"/>
        <v/>
      </c>
      <c r="CO127" s="359" t="str">
        <f t="shared" si="114"/>
        <v/>
      </c>
      <c r="CP127" t="str">
        <f t="shared" si="115"/>
        <v/>
      </c>
      <c r="CQ127" t="str">
        <f t="shared" si="116"/>
        <v/>
      </c>
      <c r="CR127" t="str">
        <f t="shared" si="117"/>
        <v/>
      </c>
      <c r="CS127" s="359" t="str">
        <f t="shared" si="118"/>
        <v/>
      </c>
      <c r="CT127" t="str">
        <f t="shared" si="119"/>
        <v/>
      </c>
      <c r="CU127" t="str">
        <f t="shared" si="120"/>
        <v/>
      </c>
      <c r="CV127" t="str">
        <f t="shared" si="121"/>
        <v/>
      </c>
      <c r="CW127" t="str">
        <f t="shared" si="122"/>
        <v/>
      </c>
      <c r="CX127" s="359" t="str">
        <f t="shared" si="123"/>
        <v/>
      </c>
      <c r="CY127" t="str">
        <f t="shared" si="124"/>
        <v/>
      </c>
      <c r="CZ127" t="str">
        <f t="shared" si="125"/>
        <v/>
      </c>
      <c r="DA127" t="str">
        <f t="shared" si="126"/>
        <v/>
      </c>
      <c r="DB127" s="359" t="str">
        <f t="shared" si="127"/>
        <v/>
      </c>
      <c r="DC127" t="str">
        <f t="shared" si="128"/>
        <v/>
      </c>
      <c r="DD127" t="str">
        <f t="shared" si="129"/>
        <v/>
      </c>
      <c r="DE127" t="str">
        <f t="shared" si="130"/>
        <v/>
      </c>
      <c r="DF127" s="359" t="str">
        <f t="shared" si="131"/>
        <v/>
      </c>
      <c r="DG127" t="str">
        <f t="shared" si="132"/>
        <v/>
      </c>
      <c r="DH127" t="str">
        <f t="shared" si="133"/>
        <v/>
      </c>
      <c r="DI127" t="str">
        <f t="shared" si="134"/>
        <v/>
      </c>
      <c r="DJ127" t="str">
        <f t="shared" si="135"/>
        <v/>
      </c>
      <c r="DK127" s="359" t="str">
        <f t="shared" si="136"/>
        <v/>
      </c>
      <c r="DL127" t="str">
        <f t="shared" si="137"/>
        <v/>
      </c>
      <c r="DM127" t="str">
        <f t="shared" si="138"/>
        <v/>
      </c>
      <c r="DN127" t="str">
        <f t="shared" si="139"/>
        <v/>
      </c>
      <c r="DO127" s="359" t="str">
        <f t="shared" si="140"/>
        <v/>
      </c>
      <c r="DP127" t="str">
        <f t="shared" si="141"/>
        <v/>
      </c>
      <c r="DQ127" t="str">
        <f t="shared" si="142"/>
        <v/>
      </c>
      <c r="DR127" t="str">
        <f t="shared" si="143"/>
        <v/>
      </c>
      <c r="DS127" s="359" t="str">
        <f t="shared" si="144"/>
        <v/>
      </c>
      <c r="DT127" t="str">
        <f t="shared" si="145"/>
        <v>X</v>
      </c>
      <c r="DU127" t="str">
        <f t="shared" si="146"/>
        <v>X</v>
      </c>
      <c r="DV127" t="str">
        <f t="shared" si="147"/>
        <v>X</v>
      </c>
      <c r="DW127" t="str">
        <f t="shared" si="148"/>
        <v>X</v>
      </c>
      <c r="DX127" s="359" t="str">
        <f t="shared" si="149"/>
        <v>X</v>
      </c>
      <c r="DY127" t="str">
        <f t="shared" si="150"/>
        <v>X</v>
      </c>
      <c r="DZ127" t="str">
        <f t="shared" si="151"/>
        <v>X</v>
      </c>
      <c r="EA127" t="str">
        <f t="shared" si="152"/>
        <v>X</v>
      </c>
      <c r="EB127" s="359" t="str">
        <f t="shared" si="153"/>
        <v>X</v>
      </c>
      <c r="EC127" t="str">
        <f t="shared" si="154"/>
        <v/>
      </c>
      <c r="ED127" t="str">
        <f t="shared" si="155"/>
        <v/>
      </c>
      <c r="EE127" t="str">
        <f t="shared" si="156"/>
        <v/>
      </c>
      <c r="EF127" t="str">
        <f t="shared" si="157"/>
        <v/>
      </c>
      <c r="EG127" s="359" t="str">
        <f t="shared" si="158"/>
        <v/>
      </c>
      <c r="EH127" t="str">
        <f t="shared" si="159"/>
        <v>Caladenia infundibularis</v>
      </c>
      <c r="EJ127" t="str">
        <f t="shared" si="101"/>
        <v>Caladenia integra</v>
      </c>
      <c r="EK127" s="100">
        <f t="shared" si="164"/>
        <v>0</v>
      </c>
      <c r="EL127" s="3">
        <f t="shared" si="164"/>
        <v>0</v>
      </c>
      <c r="EM127" s="3">
        <f t="shared" si="164"/>
        <v>0</v>
      </c>
      <c r="EN127" s="3">
        <f t="shared" si="164"/>
        <v>0</v>
      </c>
      <c r="EO127" s="3">
        <f t="shared" si="164"/>
        <v>0</v>
      </c>
      <c r="EP127" s="3">
        <f t="shared" si="164"/>
        <v>0</v>
      </c>
      <c r="EQ127" s="3">
        <f t="shared" si="164"/>
        <v>0</v>
      </c>
      <c r="ER127" s="3">
        <f t="shared" si="164"/>
        <v>0</v>
      </c>
      <c r="ES127" s="3">
        <f t="shared" si="164"/>
        <v>1</v>
      </c>
      <c r="ET127" s="3">
        <f t="shared" si="164"/>
        <v>1</v>
      </c>
      <c r="EU127" s="3">
        <f t="shared" si="164"/>
        <v>1</v>
      </c>
      <c r="EV127" s="24">
        <f t="shared" si="164"/>
        <v>0</v>
      </c>
      <c r="EW127" s="245">
        <f t="shared" si="105"/>
        <v>3</v>
      </c>
      <c r="EX127" s="262" t="str">
        <f t="shared" si="102"/>
        <v/>
      </c>
    </row>
    <row r="128" spans="1:154" ht="16.149999999999999" customHeight="1" x14ac:dyDescent="0.25">
      <c r="A128" s="363"/>
      <c r="D128" s="363"/>
      <c r="E128" s="363"/>
      <c r="F128" s="363"/>
      <c r="G128" s="363"/>
      <c r="H128" s="363"/>
      <c r="I128" s="363"/>
      <c r="J128" s="68">
        <f t="shared" si="88"/>
        <v>547</v>
      </c>
      <c r="K128" s="371" t="str">
        <f t="shared" si="89"/>
        <v>Caladenia interjacens</v>
      </c>
      <c r="L128" s="372">
        <v>547</v>
      </c>
      <c r="M128" s="371" t="s">
        <v>1526</v>
      </c>
      <c r="N128" s="76" t="s">
        <v>713</v>
      </c>
      <c r="O128" s="363" t="str">
        <f t="shared" si="90"/>
        <v>S</v>
      </c>
      <c r="P128" s="70" t="s">
        <v>1974</v>
      </c>
      <c r="Q128" s="364" t="s">
        <v>1975</v>
      </c>
      <c r="R128" s="365">
        <v>42979</v>
      </c>
      <c r="S128" s="365">
        <v>43039</v>
      </c>
      <c r="T128" s="603" t="s">
        <v>7894</v>
      </c>
      <c r="U128" s="603" t="s">
        <v>7894</v>
      </c>
      <c r="V128" s="603" t="s">
        <v>7894</v>
      </c>
      <c r="W128" s="603" t="s">
        <v>7894</v>
      </c>
      <c r="X128" s="603" t="s">
        <v>7894</v>
      </c>
      <c r="Y128" s="603" t="s">
        <v>7894</v>
      </c>
      <c r="Z128" s="603" t="s">
        <v>7894</v>
      </c>
      <c r="AA128" s="603" t="s">
        <v>7894</v>
      </c>
      <c r="AB128" s="603" t="s">
        <v>4828</v>
      </c>
      <c r="AC128" s="603" t="s">
        <v>4829</v>
      </c>
      <c r="AD128" s="603" t="s">
        <v>7894</v>
      </c>
      <c r="AE128" s="603" t="s">
        <v>7894</v>
      </c>
      <c r="AF128" s="605" t="s">
        <v>7896</v>
      </c>
      <c r="AG128" s="605" t="s">
        <v>7943</v>
      </c>
      <c r="AH128" s="69" t="s">
        <v>1617</v>
      </c>
      <c r="AI128" s="363">
        <f t="shared" si="91"/>
        <v>5</v>
      </c>
      <c r="AJ128" s="363">
        <v>7</v>
      </c>
      <c r="AK128" s="413" t="str">
        <f t="shared" si="92"/>
        <v>King Spider Orchids</v>
      </c>
      <c r="AL128" s="413" t="str">
        <f t="shared" si="93"/>
        <v>Caladenia huegelii</v>
      </c>
      <c r="AM128" s="486" t="s">
        <v>7607</v>
      </c>
      <c r="AS128" s="69">
        <f t="shared" si="94"/>
        <v>36</v>
      </c>
      <c r="AT128" s="69">
        <f t="shared" si="95"/>
        <v>44</v>
      </c>
      <c r="AU128" s="69">
        <f t="shared" si="96"/>
        <v>9</v>
      </c>
      <c r="AV128" s="69">
        <f t="shared" si="97"/>
        <v>10</v>
      </c>
      <c r="AW128" s="81"/>
      <c r="AX128" s="70" t="s">
        <v>1976</v>
      </c>
      <c r="AY128" s="364">
        <v>13858</v>
      </c>
      <c r="AZ128" s="264" t="s">
        <v>48</v>
      </c>
      <c r="BA128" s="238"/>
      <c r="BB128" s="237" t="str">
        <f t="shared" si="98"/>
        <v/>
      </c>
      <c r="BC128" s="270">
        <f t="shared" si="87"/>
        <v>547</v>
      </c>
      <c r="BD128" t="str">
        <f t="shared" si="99"/>
        <v>Caladenia interjacens</v>
      </c>
      <c r="BE128" s="367" t="e">
        <f>COUNTIFS(#REF!,L128)</f>
        <v>#REF!</v>
      </c>
      <c r="BF128" s="374" t="str">
        <f t="shared" si="100"/>
        <v>y</v>
      </c>
      <c r="BG128" s="82"/>
      <c r="BH128" s="375"/>
      <c r="BI128" s="374"/>
      <c r="BJ128" s="403"/>
      <c r="CE128" t="str">
        <f t="shared" si="163"/>
        <v>Smooth-lipped Spider Orchid (Caladenia integra)</v>
      </c>
      <c r="CF128" s="388" t="str">
        <f t="shared" si="104"/>
        <v>Caladenia integra</v>
      </c>
      <c r="CG128" t="str">
        <f t="shared" si="106"/>
        <v/>
      </c>
      <c r="CH128" t="str">
        <f t="shared" si="107"/>
        <v/>
      </c>
      <c r="CI128" t="str">
        <f t="shared" si="108"/>
        <v/>
      </c>
      <c r="CJ128" t="str">
        <f t="shared" si="109"/>
        <v/>
      </c>
      <c r="CK128" s="359" t="str">
        <f t="shared" si="110"/>
        <v/>
      </c>
      <c r="CL128" t="str">
        <f t="shared" si="111"/>
        <v/>
      </c>
      <c r="CM128" t="str">
        <f t="shared" si="112"/>
        <v/>
      </c>
      <c r="CN128" t="str">
        <f t="shared" si="113"/>
        <v/>
      </c>
      <c r="CO128" s="359" t="str">
        <f t="shared" si="114"/>
        <v/>
      </c>
      <c r="CP128" t="str">
        <f t="shared" si="115"/>
        <v/>
      </c>
      <c r="CQ128" t="str">
        <f t="shared" si="116"/>
        <v/>
      </c>
      <c r="CR128" t="str">
        <f t="shared" si="117"/>
        <v/>
      </c>
      <c r="CS128" s="359" t="str">
        <f t="shared" si="118"/>
        <v/>
      </c>
      <c r="CT128" t="str">
        <f t="shared" si="119"/>
        <v/>
      </c>
      <c r="CU128" t="str">
        <f t="shared" si="120"/>
        <v/>
      </c>
      <c r="CV128" t="str">
        <f t="shared" si="121"/>
        <v/>
      </c>
      <c r="CW128" t="str">
        <f t="shared" si="122"/>
        <v/>
      </c>
      <c r="CX128" s="359" t="str">
        <f t="shared" si="123"/>
        <v/>
      </c>
      <c r="CY128" t="str">
        <f t="shared" si="124"/>
        <v/>
      </c>
      <c r="CZ128" t="str">
        <f t="shared" si="125"/>
        <v/>
      </c>
      <c r="DA128" t="str">
        <f t="shared" si="126"/>
        <v/>
      </c>
      <c r="DB128" s="359" t="str">
        <f t="shared" si="127"/>
        <v/>
      </c>
      <c r="DC128" t="str">
        <f t="shared" si="128"/>
        <v/>
      </c>
      <c r="DD128" t="str">
        <f t="shared" si="129"/>
        <v/>
      </c>
      <c r="DE128" t="str">
        <f t="shared" si="130"/>
        <v/>
      </c>
      <c r="DF128" s="359" t="str">
        <f t="shared" si="131"/>
        <v/>
      </c>
      <c r="DG128" t="str">
        <f t="shared" si="132"/>
        <v/>
      </c>
      <c r="DH128" t="str">
        <f t="shared" si="133"/>
        <v/>
      </c>
      <c r="DI128" t="str">
        <f t="shared" si="134"/>
        <v/>
      </c>
      <c r="DJ128" t="str">
        <f t="shared" si="135"/>
        <v/>
      </c>
      <c r="DK128" s="359" t="str">
        <f t="shared" si="136"/>
        <v/>
      </c>
      <c r="DL128" t="str">
        <f t="shared" si="137"/>
        <v/>
      </c>
      <c r="DM128" t="str">
        <f t="shared" si="138"/>
        <v/>
      </c>
      <c r="DN128" t="str">
        <f t="shared" si="139"/>
        <v/>
      </c>
      <c r="DO128" s="359" t="str">
        <f t="shared" si="140"/>
        <v/>
      </c>
      <c r="DP128" t="str">
        <f t="shared" si="141"/>
        <v/>
      </c>
      <c r="DQ128" t="str">
        <f t="shared" si="142"/>
        <v/>
      </c>
      <c r="DR128" t="str">
        <f t="shared" si="143"/>
        <v/>
      </c>
      <c r="DS128" s="359" t="str">
        <f t="shared" si="144"/>
        <v/>
      </c>
      <c r="DT128" t="str">
        <f t="shared" si="145"/>
        <v>X</v>
      </c>
      <c r="DU128" t="str">
        <f t="shared" si="146"/>
        <v>X</v>
      </c>
      <c r="DV128" t="str">
        <f t="shared" si="147"/>
        <v>X</v>
      </c>
      <c r="DW128" t="str">
        <f t="shared" si="148"/>
        <v>X</v>
      </c>
      <c r="DX128" s="359" t="str">
        <f t="shared" si="149"/>
        <v>X</v>
      </c>
      <c r="DY128" t="str">
        <f t="shared" si="150"/>
        <v>X</v>
      </c>
      <c r="DZ128" t="str">
        <f t="shared" si="151"/>
        <v>X</v>
      </c>
      <c r="EA128" t="str">
        <f t="shared" si="152"/>
        <v/>
      </c>
      <c r="EB128" s="359" t="str">
        <f t="shared" si="153"/>
        <v/>
      </c>
      <c r="EC128" t="str">
        <f t="shared" si="154"/>
        <v/>
      </c>
      <c r="ED128" t="str">
        <f t="shared" si="155"/>
        <v/>
      </c>
      <c r="EE128" t="str">
        <f t="shared" si="156"/>
        <v/>
      </c>
      <c r="EF128" t="str">
        <f t="shared" si="157"/>
        <v/>
      </c>
      <c r="EG128" s="359" t="str">
        <f t="shared" si="158"/>
        <v/>
      </c>
      <c r="EH128" t="str">
        <f t="shared" si="159"/>
        <v>Caladenia integra</v>
      </c>
      <c r="EJ128" t="str">
        <f t="shared" si="101"/>
        <v>Caladenia interjacens</v>
      </c>
      <c r="EK128" s="100">
        <f t="shared" si="164"/>
        <v>0</v>
      </c>
      <c r="EL128" s="3">
        <f t="shared" si="164"/>
        <v>0</v>
      </c>
      <c r="EM128" s="3">
        <f t="shared" si="164"/>
        <v>0</v>
      </c>
      <c r="EN128" s="3">
        <f t="shared" si="164"/>
        <v>0</v>
      </c>
      <c r="EO128" s="3">
        <f t="shared" si="164"/>
        <v>0</v>
      </c>
      <c r="EP128" s="3">
        <f t="shared" si="164"/>
        <v>0</v>
      </c>
      <c r="EQ128" s="3">
        <f t="shared" si="164"/>
        <v>0</v>
      </c>
      <c r="ER128" s="3">
        <f t="shared" si="164"/>
        <v>0</v>
      </c>
      <c r="ES128" s="3">
        <f t="shared" si="164"/>
        <v>1</v>
      </c>
      <c r="ET128" s="3">
        <f t="shared" si="164"/>
        <v>1</v>
      </c>
      <c r="EU128" s="3">
        <f t="shared" si="164"/>
        <v>0</v>
      </c>
      <c r="EV128" s="24">
        <f t="shared" si="164"/>
        <v>0</v>
      </c>
      <c r="EW128" s="245">
        <f t="shared" si="105"/>
        <v>2</v>
      </c>
      <c r="EX128" s="262" t="str">
        <f t="shared" si="102"/>
        <v/>
      </c>
    </row>
    <row r="129" spans="1:154" ht="16.149999999999999" customHeight="1" x14ac:dyDescent="0.25">
      <c r="A129" s="363"/>
      <c r="D129" s="363"/>
      <c r="E129" s="363"/>
      <c r="F129" s="363"/>
      <c r="G129" s="363"/>
      <c r="H129" s="363"/>
      <c r="I129" s="363"/>
      <c r="J129" s="68">
        <f>L129</f>
        <v>417</v>
      </c>
      <c r="K129" s="371" t="str">
        <f>CONCATENATE(M129," ",N129)</f>
        <v>Caladenia lateritica</v>
      </c>
      <c r="L129" s="372">
        <v>417</v>
      </c>
      <c r="M129" s="579" t="s">
        <v>1526</v>
      </c>
      <c r="N129" s="580" t="s">
        <v>7850</v>
      </c>
      <c r="O129" s="363" t="str">
        <f t="shared" si="90"/>
        <v>S</v>
      </c>
      <c r="P129" s="70" t="s">
        <v>7851</v>
      </c>
      <c r="Q129" s="364" t="s">
        <v>7852</v>
      </c>
      <c r="R129" s="365">
        <v>42979</v>
      </c>
      <c r="S129" s="365">
        <v>43015</v>
      </c>
      <c r="T129" s="603" t="s">
        <v>7894</v>
      </c>
      <c r="U129" s="603" t="s">
        <v>7894</v>
      </c>
      <c r="V129" s="603" t="s">
        <v>7894</v>
      </c>
      <c r="W129" s="603" t="s">
        <v>7894</v>
      </c>
      <c r="X129" s="603" t="s">
        <v>7894</v>
      </c>
      <c r="Y129" s="603" t="s">
        <v>7894</v>
      </c>
      <c r="Z129" s="603" t="s">
        <v>7894</v>
      </c>
      <c r="AA129" s="603" t="s">
        <v>7894</v>
      </c>
      <c r="AB129" s="603" t="s">
        <v>4828</v>
      </c>
      <c r="AC129" s="603" t="s">
        <v>4829</v>
      </c>
      <c r="AD129" s="603" t="s">
        <v>7894</v>
      </c>
      <c r="AE129" s="603" t="s">
        <v>7894</v>
      </c>
      <c r="AF129" s="605" t="s">
        <v>7896</v>
      </c>
      <c r="AG129" s="605" t="s">
        <v>7943</v>
      </c>
      <c r="AH129" s="366" t="s">
        <v>685</v>
      </c>
      <c r="AI129" s="363">
        <f t="shared" si="91"/>
        <v>6</v>
      </c>
      <c r="AJ129" s="363">
        <v>8</v>
      </c>
      <c r="AK129" s="413" t="str">
        <f t="shared" si="92"/>
        <v>Fairy Orchids</v>
      </c>
      <c r="AL129" s="413" t="str">
        <f t="shared" si="93"/>
        <v>Caladenia latifolia</v>
      </c>
      <c r="AM129" s="486" t="s">
        <v>7607</v>
      </c>
      <c r="AN129" s="144" t="s">
        <v>7859</v>
      </c>
      <c r="AS129" s="69">
        <f t="shared" si="94"/>
        <v>36</v>
      </c>
      <c r="AT129" s="69">
        <f t="shared" si="95"/>
        <v>40</v>
      </c>
      <c r="AU129" s="69">
        <f t="shared" si="96"/>
        <v>9</v>
      </c>
      <c r="AV129" s="69">
        <f t="shared" si="97"/>
        <v>10</v>
      </c>
      <c r="AW129" s="81"/>
      <c r="AX129" s="70" t="s">
        <v>1976</v>
      </c>
      <c r="AY129" s="364">
        <v>13858</v>
      </c>
      <c r="AZ129" s="264" t="s">
        <v>48</v>
      </c>
      <c r="BA129" s="238"/>
      <c r="BB129" s="237" t="str">
        <f t="shared" si="98"/>
        <v/>
      </c>
      <c r="BC129" s="270">
        <f t="shared" si="87"/>
        <v>417</v>
      </c>
      <c r="BD129" t="str">
        <f t="shared" si="99"/>
        <v>Caladenia lateritica</v>
      </c>
      <c r="BE129" s="367" t="e">
        <f>COUNTIFS(#REF!,L129)</f>
        <v>#REF!</v>
      </c>
      <c r="BF129" s="374" t="str">
        <f t="shared" si="100"/>
        <v>y</v>
      </c>
      <c r="BG129" s="82"/>
      <c r="BH129" s="375"/>
      <c r="BI129" s="374"/>
      <c r="BJ129" s="403"/>
      <c r="CE129" t="str">
        <f t="shared" si="163"/>
        <v>Walpole Spider Orchid (Caladenia interjacens)</v>
      </c>
      <c r="CF129" s="388" t="str">
        <f t="shared" si="104"/>
        <v>Caladenia interjacens</v>
      </c>
      <c r="CG129" t="str">
        <f t="shared" si="106"/>
        <v/>
      </c>
      <c r="CH129" t="str">
        <f t="shared" si="107"/>
        <v/>
      </c>
      <c r="CI129" t="str">
        <f t="shared" si="108"/>
        <v/>
      </c>
      <c r="CJ129" t="str">
        <f t="shared" si="109"/>
        <v/>
      </c>
      <c r="CK129" s="359" t="str">
        <f t="shared" si="110"/>
        <v/>
      </c>
      <c r="CL129" t="str">
        <f t="shared" si="111"/>
        <v/>
      </c>
      <c r="CM129" t="str">
        <f t="shared" si="112"/>
        <v/>
      </c>
      <c r="CN129" t="str">
        <f t="shared" si="113"/>
        <v/>
      </c>
      <c r="CO129" s="359" t="str">
        <f t="shared" si="114"/>
        <v/>
      </c>
      <c r="CP129" t="str">
        <f t="shared" si="115"/>
        <v/>
      </c>
      <c r="CQ129" t="str">
        <f t="shared" si="116"/>
        <v/>
      </c>
      <c r="CR129" t="str">
        <f t="shared" si="117"/>
        <v/>
      </c>
      <c r="CS129" s="359" t="str">
        <f t="shared" si="118"/>
        <v/>
      </c>
      <c r="CT129" t="str">
        <f t="shared" si="119"/>
        <v/>
      </c>
      <c r="CU129" t="str">
        <f t="shared" si="120"/>
        <v/>
      </c>
      <c r="CV129" t="str">
        <f t="shared" si="121"/>
        <v/>
      </c>
      <c r="CW129" t="str">
        <f t="shared" si="122"/>
        <v/>
      </c>
      <c r="CX129" s="359" t="str">
        <f t="shared" si="123"/>
        <v/>
      </c>
      <c r="CY129" t="str">
        <f t="shared" si="124"/>
        <v/>
      </c>
      <c r="CZ129" t="str">
        <f t="shared" si="125"/>
        <v/>
      </c>
      <c r="DA129" t="str">
        <f t="shared" si="126"/>
        <v/>
      </c>
      <c r="DB129" s="359" t="str">
        <f t="shared" si="127"/>
        <v/>
      </c>
      <c r="DC129" t="str">
        <f t="shared" si="128"/>
        <v/>
      </c>
      <c r="DD129" t="str">
        <f t="shared" si="129"/>
        <v/>
      </c>
      <c r="DE129" t="str">
        <f t="shared" si="130"/>
        <v/>
      </c>
      <c r="DF129" s="359" t="str">
        <f t="shared" si="131"/>
        <v/>
      </c>
      <c r="DG129" t="str">
        <f t="shared" si="132"/>
        <v/>
      </c>
      <c r="DH129" t="str">
        <f t="shared" si="133"/>
        <v/>
      </c>
      <c r="DI129" t="str">
        <f t="shared" si="134"/>
        <v/>
      </c>
      <c r="DJ129" t="str">
        <f t="shared" si="135"/>
        <v/>
      </c>
      <c r="DK129" s="359" t="str">
        <f t="shared" si="136"/>
        <v/>
      </c>
      <c r="DL129" t="str">
        <f t="shared" si="137"/>
        <v/>
      </c>
      <c r="DM129" t="str">
        <f t="shared" si="138"/>
        <v/>
      </c>
      <c r="DN129" t="str">
        <f t="shared" si="139"/>
        <v/>
      </c>
      <c r="DO129" s="359" t="str">
        <f t="shared" si="140"/>
        <v/>
      </c>
      <c r="DP129" t="str">
        <f t="shared" si="141"/>
        <v>X</v>
      </c>
      <c r="DQ129" t="str">
        <f t="shared" si="142"/>
        <v>X</v>
      </c>
      <c r="DR129" t="str">
        <f t="shared" si="143"/>
        <v>X</v>
      </c>
      <c r="DS129" s="359" t="str">
        <f t="shared" si="144"/>
        <v>X</v>
      </c>
      <c r="DT129" t="str">
        <f t="shared" si="145"/>
        <v>X</v>
      </c>
      <c r="DU129" t="str">
        <f t="shared" si="146"/>
        <v>X</v>
      </c>
      <c r="DV129" t="str">
        <f t="shared" si="147"/>
        <v>X</v>
      </c>
      <c r="DW129" t="str">
        <f t="shared" si="148"/>
        <v>X</v>
      </c>
      <c r="DX129" s="359" t="str">
        <f t="shared" si="149"/>
        <v>X</v>
      </c>
      <c r="DY129" t="str">
        <f t="shared" si="150"/>
        <v/>
      </c>
      <c r="DZ129" t="str">
        <f t="shared" si="151"/>
        <v/>
      </c>
      <c r="EA129" t="str">
        <f t="shared" si="152"/>
        <v/>
      </c>
      <c r="EB129" s="359" t="str">
        <f t="shared" si="153"/>
        <v/>
      </c>
      <c r="EC129" t="str">
        <f t="shared" si="154"/>
        <v/>
      </c>
      <c r="ED129" t="str">
        <f t="shared" si="155"/>
        <v/>
      </c>
      <c r="EE129" t="str">
        <f t="shared" si="156"/>
        <v/>
      </c>
      <c r="EF129" t="str">
        <f t="shared" si="157"/>
        <v/>
      </c>
      <c r="EG129" s="359" t="str">
        <f t="shared" si="158"/>
        <v/>
      </c>
      <c r="EH129" t="str">
        <f t="shared" si="159"/>
        <v>Caladenia interjacens</v>
      </c>
      <c r="EJ129" t="str">
        <f t="shared" si="101"/>
        <v>Caladenia lateritica</v>
      </c>
      <c r="EK129" s="100">
        <f t="shared" si="164"/>
        <v>0</v>
      </c>
      <c r="EL129" s="3">
        <f t="shared" si="164"/>
        <v>0</v>
      </c>
      <c r="EM129" s="3">
        <f t="shared" si="164"/>
        <v>0</v>
      </c>
      <c r="EN129" s="3">
        <f t="shared" si="164"/>
        <v>0</v>
      </c>
      <c r="EO129" s="3">
        <f t="shared" si="164"/>
        <v>0</v>
      </c>
      <c r="EP129" s="3">
        <f t="shared" si="164"/>
        <v>0</v>
      </c>
      <c r="EQ129" s="3">
        <f t="shared" si="164"/>
        <v>0</v>
      </c>
      <c r="ER129" s="3">
        <f t="shared" si="164"/>
        <v>0</v>
      </c>
      <c r="ES129" s="3">
        <f t="shared" si="164"/>
        <v>1</v>
      </c>
      <c r="ET129" s="3">
        <f t="shared" si="164"/>
        <v>1</v>
      </c>
      <c r="EU129" s="3">
        <f t="shared" si="164"/>
        <v>0</v>
      </c>
      <c r="EV129" s="24">
        <f t="shared" si="164"/>
        <v>0</v>
      </c>
      <c r="EW129" s="245">
        <f t="shared" si="105"/>
        <v>2</v>
      </c>
      <c r="EX129" s="262" t="str">
        <f t="shared" si="102"/>
        <v/>
      </c>
    </row>
    <row r="130" spans="1:154" ht="16.149999999999999" customHeight="1" x14ac:dyDescent="0.25">
      <c r="A130" s="363"/>
      <c r="D130" s="363"/>
      <c r="E130" s="363"/>
      <c r="F130" s="363"/>
      <c r="G130" s="363"/>
      <c r="H130" s="363"/>
      <c r="I130" s="363"/>
      <c r="J130" s="68">
        <f t="shared" si="88"/>
        <v>548</v>
      </c>
      <c r="K130" s="371" t="str">
        <f t="shared" si="89"/>
        <v>Caladenia latifolia</v>
      </c>
      <c r="L130" s="372">
        <v>548</v>
      </c>
      <c r="M130" s="371" t="s">
        <v>1526</v>
      </c>
      <c r="N130" s="76" t="s">
        <v>160</v>
      </c>
      <c r="O130" s="363" t="str">
        <f t="shared" si="90"/>
        <v>S</v>
      </c>
      <c r="P130" s="70" t="s">
        <v>1977</v>
      </c>
      <c r="Q130" s="364" t="s">
        <v>1978</v>
      </c>
      <c r="R130" s="365">
        <v>42948</v>
      </c>
      <c r="S130" s="365">
        <v>43040</v>
      </c>
      <c r="T130" s="603" t="s">
        <v>7894</v>
      </c>
      <c r="U130" s="603" t="s">
        <v>7894</v>
      </c>
      <c r="V130" s="603" t="s">
        <v>7894</v>
      </c>
      <c r="W130" s="603" t="s">
        <v>7894</v>
      </c>
      <c r="X130" s="603" t="s">
        <v>7894</v>
      </c>
      <c r="Y130" s="603" t="s">
        <v>7894</v>
      </c>
      <c r="Z130" s="603" t="s">
        <v>7894</v>
      </c>
      <c r="AA130" s="603" t="s">
        <v>4827</v>
      </c>
      <c r="AB130" s="603" t="s">
        <v>4828</v>
      </c>
      <c r="AC130" s="603" t="s">
        <v>4829</v>
      </c>
      <c r="AD130" s="603" t="s">
        <v>4830</v>
      </c>
      <c r="AE130" s="603" t="s">
        <v>4831</v>
      </c>
      <c r="AF130" s="605" t="s">
        <v>7905</v>
      </c>
      <c r="AG130" s="605" t="s">
        <v>7949</v>
      </c>
      <c r="AH130" s="366" t="s">
        <v>685</v>
      </c>
      <c r="AI130" s="363">
        <f t="shared" si="91"/>
        <v>6</v>
      </c>
      <c r="AJ130" s="363">
        <v>8</v>
      </c>
      <c r="AK130" s="413" t="str">
        <f t="shared" si="92"/>
        <v>Fairy Orchids</v>
      </c>
      <c r="AL130" s="413" t="str">
        <f t="shared" si="93"/>
        <v>Caladenia latifolia</v>
      </c>
      <c r="AM130" s="486" t="s">
        <v>7607</v>
      </c>
      <c r="AS130" s="69">
        <f t="shared" si="94"/>
        <v>32</v>
      </c>
      <c r="AT130" s="69">
        <f t="shared" si="95"/>
        <v>44</v>
      </c>
      <c r="AU130" s="69">
        <f t="shared" si="96"/>
        <v>8</v>
      </c>
      <c r="AV130" s="69">
        <f t="shared" si="97"/>
        <v>11</v>
      </c>
      <c r="AW130" s="81" t="e">
        <f>VLOOKUP(AM130,#REF!,6,FALSE)</f>
        <v>#REF!</v>
      </c>
      <c r="AX130" s="70" t="s">
        <v>1979</v>
      </c>
      <c r="AY130" s="364">
        <v>1599</v>
      </c>
      <c r="AZ130" s="264" t="s">
        <v>48</v>
      </c>
      <c r="BA130" s="238"/>
      <c r="BB130" s="237" t="str">
        <f t="shared" si="98"/>
        <v/>
      </c>
      <c r="BC130" s="270">
        <f t="shared" ref="BC130:BC193" si="165">J130</f>
        <v>548</v>
      </c>
      <c r="BD130" t="str">
        <f t="shared" si="99"/>
        <v>Caladenia latifolia</v>
      </c>
      <c r="BE130" s="367" t="e">
        <f>COUNTIFS(#REF!,L130)</f>
        <v>#REF!</v>
      </c>
      <c r="BF130" s="374" t="str">
        <f t="shared" si="100"/>
        <v>y</v>
      </c>
      <c r="BG130" s="82"/>
      <c r="BH130" s="375"/>
      <c r="BI130" s="374"/>
      <c r="BJ130" s="403"/>
      <c r="CE130" t="str">
        <f>CONCATENATE(P128," (",K128,")")</f>
        <v>Walpole Spider Orchid (Caladenia interjacens)</v>
      </c>
      <c r="CF130" s="388" t="str">
        <f t="shared" si="104"/>
        <v>Caladenia lateritica</v>
      </c>
      <c r="CG130" t="str">
        <f t="shared" ref="CG130:DL130" si="166">IF(CG$2&gt;=$R128,IF(CG$2&lt;=$S128,"X",""),"")</f>
        <v/>
      </c>
      <c r="CH130" t="str">
        <f t="shared" si="166"/>
        <v/>
      </c>
      <c r="CI130" t="str">
        <f t="shared" si="166"/>
        <v/>
      </c>
      <c r="CJ130" t="str">
        <f t="shared" si="166"/>
        <v/>
      </c>
      <c r="CK130" s="359" t="str">
        <f t="shared" si="166"/>
        <v/>
      </c>
      <c r="CL130" t="str">
        <f t="shared" si="166"/>
        <v/>
      </c>
      <c r="CM130" t="str">
        <f t="shared" si="166"/>
        <v/>
      </c>
      <c r="CN130" t="str">
        <f t="shared" si="166"/>
        <v/>
      </c>
      <c r="CO130" s="359" t="str">
        <f t="shared" si="166"/>
        <v/>
      </c>
      <c r="CP130" t="str">
        <f t="shared" si="166"/>
        <v/>
      </c>
      <c r="CQ130" t="str">
        <f t="shared" si="166"/>
        <v/>
      </c>
      <c r="CR130" t="str">
        <f t="shared" si="166"/>
        <v/>
      </c>
      <c r="CS130" s="359" t="str">
        <f t="shared" si="166"/>
        <v/>
      </c>
      <c r="CT130" t="str">
        <f t="shared" si="166"/>
        <v/>
      </c>
      <c r="CU130" t="str">
        <f t="shared" si="166"/>
        <v/>
      </c>
      <c r="CV130" t="str">
        <f t="shared" si="166"/>
        <v/>
      </c>
      <c r="CW130" t="str">
        <f t="shared" si="166"/>
        <v/>
      </c>
      <c r="CX130" s="359" t="str">
        <f t="shared" si="166"/>
        <v/>
      </c>
      <c r="CY130" t="str">
        <f t="shared" si="166"/>
        <v/>
      </c>
      <c r="CZ130" t="str">
        <f t="shared" si="166"/>
        <v/>
      </c>
      <c r="DA130" t="str">
        <f t="shared" si="166"/>
        <v/>
      </c>
      <c r="DB130" s="359" t="str">
        <f t="shared" si="166"/>
        <v/>
      </c>
      <c r="DC130" t="str">
        <f t="shared" si="166"/>
        <v/>
      </c>
      <c r="DD130" t="str">
        <f t="shared" si="166"/>
        <v/>
      </c>
      <c r="DE130" t="str">
        <f t="shared" si="166"/>
        <v/>
      </c>
      <c r="DF130" s="359" t="str">
        <f t="shared" si="166"/>
        <v/>
      </c>
      <c r="DG130" t="str">
        <f t="shared" si="166"/>
        <v/>
      </c>
      <c r="DH130" t="str">
        <f t="shared" si="166"/>
        <v/>
      </c>
      <c r="DI130" t="str">
        <f t="shared" si="166"/>
        <v/>
      </c>
      <c r="DJ130" t="str">
        <f t="shared" si="166"/>
        <v/>
      </c>
      <c r="DK130" s="359" t="str">
        <f t="shared" si="166"/>
        <v/>
      </c>
      <c r="DL130" t="str">
        <f t="shared" si="166"/>
        <v/>
      </c>
      <c r="DM130" t="str">
        <f t="shared" ref="DM130:EG130" si="167">IF(DM$2&gt;=$R128,IF(DM$2&lt;=$S128,"X",""),"")</f>
        <v/>
      </c>
      <c r="DN130" t="str">
        <f t="shared" si="167"/>
        <v/>
      </c>
      <c r="DO130" s="359" t="str">
        <f t="shared" si="167"/>
        <v/>
      </c>
      <c r="DP130" t="str">
        <f t="shared" si="167"/>
        <v>X</v>
      </c>
      <c r="DQ130" t="str">
        <f t="shared" si="167"/>
        <v>X</v>
      </c>
      <c r="DR130" t="str">
        <f t="shared" si="167"/>
        <v>X</v>
      </c>
      <c r="DS130" s="359" t="str">
        <f t="shared" si="167"/>
        <v>X</v>
      </c>
      <c r="DT130" t="str">
        <f t="shared" si="167"/>
        <v>X</v>
      </c>
      <c r="DU130" t="str">
        <f t="shared" si="167"/>
        <v>X</v>
      </c>
      <c r="DV130" t="str">
        <f t="shared" si="167"/>
        <v>X</v>
      </c>
      <c r="DW130" t="str">
        <f t="shared" si="167"/>
        <v>X</v>
      </c>
      <c r="DX130" s="359" t="str">
        <f t="shared" si="167"/>
        <v>X</v>
      </c>
      <c r="DY130" t="str">
        <f t="shared" si="167"/>
        <v/>
      </c>
      <c r="DZ130" t="str">
        <f t="shared" si="167"/>
        <v/>
      </c>
      <c r="EA130" t="str">
        <f t="shared" si="167"/>
        <v/>
      </c>
      <c r="EB130" s="359" t="str">
        <f t="shared" si="167"/>
        <v/>
      </c>
      <c r="EC130" t="str">
        <f t="shared" si="167"/>
        <v/>
      </c>
      <c r="ED130" t="str">
        <f t="shared" si="167"/>
        <v/>
      </c>
      <c r="EE130" t="str">
        <f t="shared" si="167"/>
        <v/>
      </c>
      <c r="EF130" t="str">
        <f t="shared" si="167"/>
        <v/>
      </c>
      <c r="EG130" s="359" t="str">
        <f t="shared" si="167"/>
        <v/>
      </c>
      <c r="EH130" t="str">
        <f t="shared" si="159"/>
        <v>Caladenia lateritica</v>
      </c>
      <c r="EJ130" t="str">
        <f t="shared" si="101"/>
        <v>Caladenia latifolia</v>
      </c>
      <c r="EK130" s="100">
        <f t="shared" si="164"/>
        <v>0</v>
      </c>
      <c r="EL130" s="3">
        <f t="shared" si="164"/>
        <v>0</v>
      </c>
      <c r="EM130" s="3">
        <f t="shared" si="164"/>
        <v>0</v>
      </c>
      <c r="EN130" s="3">
        <f t="shared" si="164"/>
        <v>0</v>
      </c>
      <c r="EO130" s="3">
        <f t="shared" si="164"/>
        <v>0</v>
      </c>
      <c r="EP130" s="3">
        <f t="shared" si="164"/>
        <v>0</v>
      </c>
      <c r="EQ130" s="3">
        <f t="shared" si="164"/>
        <v>0</v>
      </c>
      <c r="ER130" s="3">
        <f t="shared" si="164"/>
        <v>1</v>
      </c>
      <c r="ES130" s="3">
        <f t="shared" si="164"/>
        <v>1</v>
      </c>
      <c r="ET130" s="3">
        <f t="shared" si="164"/>
        <v>1</v>
      </c>
      <c r="EU130" s="3">
        <f t="shared" si="164"/>
        <v>1</v>
      </c>
      <c r="EV130" s="24">
        <f t="shared" si="164"/>
        <v>0</v>
      </c>
      <c r="EW130" s="245">
        <f t="shared" si="105"/>
        <v>4</v>
      </c>
      <c r="EX130" s="262" t="str">
        <f t="shared" si="102"/>
        <v/>
      </c>
    </row>
    <row r="131" spans="1:154" ht="16.149999999999999" customHeight="1" x14ac:dyDescent="0.25">
      <c r="A131" s="363"/>
      <c r="D131" s="363"/>
      <c r="E131" s="363"/>
      <c r="F131" s="363"/>
      <c r="G131" s="363"/>
      <c r="H131" s="363"/>
      <c r="I131" s="363"/>
      <c r="J131" s="68">
        <f t="shared" si="88"/>
        <v>1135</v>
      </c>
      <c r="K131" s="414" t="str">
        <f t="shared" si="89"/>
        <v>Caladenia latifolia x flava subsp. maculata</v>
      </c>
      <c r="L131" s="372">
        <v>1135</v>
      </c>
      <c r="M131" s="371" t="s">
        <v>1526</v>
      </c>
      <c r="N131" s="76" t="s">
        <v>663</v>
      </c>
      <c r="O131" s="363" t="str">
        <f t="shared" ref="O131:O194" si="168">VLOOKUP(M131,$B$3:$E$55,4,FALSE)</f>
        <v>S</v>
      </c>
      <c r="P131" s="144" t="s">
        <v>1635</v>
      </c>
      <c r="Q131" s="364" t="s">
        <v>1055</v>
      </c>
      <c r="R131" s="365" t="s">
        <v>685</v>
      </c>
      <c r="S131" s="365" t="s">
        <v>685</v>
      </c>
      <c r="T131" s="603" t="s">
        <v>7894</v>
      </c>
      <c r="U131" s="603" t="s">
        <v>7894</v>
      </c>
      <c r="V131" s="603" t="s">
        <v>7894</v>
      </c>
      <c r="W131" s="603" t="s">
        <v>7894</v>
      </c>
      <c r="X131" s="603" t="s">
        <v>7894</v>
      </c>
      <c r="Y131" s="603" t="s">
        <v>7894</v>
      </c>
      <c r="Z131" s="603" t="s">
        <v>7894</v>
      </c>
      <c r="AA131" s="603" t="s">
        <v>7894</v>
      </c>
      <c r="AB131" s="603" t="s">
        <v>7894</v>
      </c>
      <c r="AC131" s="603" t="s">
        <v>7894</v>
      </c>
      <c r="AD131" s="603" t="s">
        <v>7894</v>
      </c>
      <c r="AE131" s="603" t="s">
        <v>7894</v>
      </c>
      <c r="AF131" s="605" t="s">
        <v>48</v>
      </c>
      <c r="AG131" s="605" t="s">
        <v>48</v>
      </c>
      <c r="AH131" s="366" t="s">
        <v>685</v>
      </c>
      <c r="AI131" s="363">
        <f t="shared" ref="AI131:AI194" si="169">VLOOKUP(AH131,$BX$3:$BY$8,2,FALSE)</f>
        <v>6</v>
      </c>
      <c r="AJ131" s="363">
        <v>0</v>
      </c>
      <c r="AK131" s="413" t="str">
        <f t="shared" ref="AK131:AK194" si="170">VLOOKUP(AJ131,$F$3:$H$51,3,FALSE)</f>
        <v>None</v>
      </c>
      <c r="AL131" s="413" t="str">
        <f t="shared" ref="AL131:AL194" si="171">VLOOKUP(AJ131,$F$3:$H$51,2,FALSE)</f>
        <v>None</v>
      </c>
      <c r="AM131" s="486" t="s">
        <v>7612</v>
      </c>
      <c r="AS131" s="69">
        <f t="shared" ref="AS131:AS194" si="172">IFERROR(WEEKNUM(R131,2),0)</f>
        <v>0</v>
      </c>
      <c r="AT131" s="69">
        <f t="shared" ref="AT131:AT194" si="173">IFERROR(IF(WEEKNUM(S131)&lt;WEEKNUM(R131),WEEKNUM(S131)+52,WEEKNUM(S131)),0)</f>
        <v>0</v>
      </c>
      <c r="AU131" s="69">
        <f t="shared" ref="AU131:AU194" si="174">IFERROR(MONTH(R131),0)</f>
        <v>0</v>
      </c>
      <c r="AV131" s="69">
        <f t="shared" ref="AV131:AV194" si="175">IFERROR(MONTH(S131),0)</f>
        <v>0</v>
      </c>
      <c r="AW131" s="81"/>
      <c r="AX131" s="70" t="s">
        <v>48</v>
      </c>
      <c r="AY131" s="364" t="e">
        <v>#N/A</v>
      </c>
      <c r="AZ131" s="264" t="s">
        <v>48</v>
      </c>
      <c r="BA131" s="238"/>
      <c r="BB131" s="237">
        <f t="shared" ref="BB131:BB194" si="176">IFERROR(FIND($BB$2,K131,1),"")</f>
        <v>29</v>
      </c>
      <c r="BC131" s="270">
        <f t="shared" si="165"/>
        <v>1135</v>
      </c>
      <c r="BD131" t="str">
        <f t="shared" ref="BD131:BD194" si="177">K131</f>
        <v>Caladenia latifolia x flava subsp. maculata</v>
      </c>
      <c r="BE131" s="367" t="e">
        <f>COUNTIFS(#REF!,L131)</f>
        <v>#REF!</v>
      </c>
      <c r="BF131" s="374" t="str">
        <f t="shared" ref="BF131:BF194" si="178">IF(LEFT(P131,1)="_","n",IF(O131="N","n","y"))</f>
        <v>n</v>
      </c>
      <c r="BG131" s="82"/>
      <c r="BH131" s="375"/>
      <c r="BI131" s="374"/>
      <c r="BJ131" s="403"/>
      <c r="CE131" t="str">
        <f t="shared" ref="CE131:CE162" si="179">CONCATENATE(P130," (",K130,")")</f>
        <v>Pink Fairy  (Caladenia latifolia)</v>
      </c>
      <c r="CF131" s="388" t="str">
        <f t="shared" si="104"/>
        <v>Caladenia latifolia</v>
      </c>
      <c r="CG131" t="str">
        <f t="shared" si="106"/>
        <v/>
      </c>
      <c r="CH131" t="str">
        <f t="shared" si="107"/>
        <v/>
      </c>
      <c r="CI131" t="str">
        <f t="shared" si="108"/>
        <v/>
      </c>
      <c r="CJ131" t="str">
        <f t="shared" si="109"/>
        <v/>
      </c>
      <c r="CK131" s="359" t="str">
        <f t="shared" si="110"/>
        <v/>
      </c>
      <c r="CL131" t="str">
        <f t="shared" si="111"/>
        <v/>
      </c>
      <c r="CM131" t="str">
        <f t="shared" si="112"/>
        <v/>
      </c>
      <c r="CN131" t="str">
        <f t="shared" si="113"/>
        <v/>
      </c>
      <c r="CO131" s="359" t="str">
        <f t="shared" si="114"/>
        <v/>
      </c>
      <c r="CP131" t="str">
        <f t="shared" si="115"/>
        <v/>
      </c>
      <c r="CQ131" t="str">
        <f t="shared" si="116"/>
        <v/>
      </c>
      <c r="CR131" t="str">
        <f t="shared" si="117"/>
        <v/>
      </c>
      <c r="CS131" s="359" t="str">
        <f t="shared" si="118"/>
        <v/>
      </c>
      <c r="CT131" t="str">
        <f t="shared" si="119"/>
        <v/>
      </c>
      <c r="CU131" t="str">
        <f t="shared" si="120"/>
        <v/>
      </c>
      <c r="CV131" t="str">
        <f t="shared" si="121"/>
        <v/>
      </c>
      <c r="CW131" t="str">
        <f t="shared" si="122"/>
        <v/>
      </c>
      <c r="CX131" s="359" t="str">
        <f t="shared" si="123"/>
        <v/>
      </c>
      <c r="CY131" t="str">
        <f t="shared" si="124"/>
        <v/>
      </c>
      <c r="CZ131" t="str">
        <f t="shared" si="125"/>
        <v/>
      </c>
      <c r="DA131" t="str">
        <f t="shared" si="126"/>
        <v/>
      </c>
      <c r="DB131" s="359" t="str">
        <f t="shared" si="127"/>
        <v/>
      </c>
      <c r="DC131" t="str">
        <f t="shared" si="128"/>
        <v/>
      </c>
      <c r="DD131" t="str">
        <f t="shared" si="129"/>
        <v/>
      </c>
      <c r="DE131" t="str">
        <f t="shared" si="130"/>
        <v/>
      </c>
      <c r="DF131" s="359" t="str">
        <f t="shared" si="131"/>
        <v/>
      </c>
      <c r="DG131" t="str">
        <f t="shared" si="132"/>
        <v/>
      </c>
      <c r="DH131" t="str">
        <f t="shared" si="133"/>
        <v/>
      </c>
      <c r="DI131" t="str">
        <f t="shared" si="134"/>
        <v/>
      </c>
      <c r="DJ131" t="str">
        <f t="shared" si="135"/>
        <v/>
      </c>
      <c r="DK131" s="359" t="str">
        <f t="shared" si="136"/>
        <v/>
      </c>
      <c r="DL131" t="str">
        <f t="shared" si="137"/>
        <v>X</v>
      </c>
      <c r="DM131" t="str">
        <f t="shared" si="138"/>
        <v>X</v>
      </c>
      <c r="DN131" t="str">
        <f t="shared" si="139"/>
        <v>X</v>
      </c>
      <c r="DO131" s="359" t="str">
        <f t="shared" si="140"/>
        <v>X</v>
      </c>
      <c r="DP131" t="str">
        <f t="shared" si="141"/>
        <v>X</v>
      </c>
      <c r="DQ131" t="str">
        <f t="shared" si="142"/>
        <v>X</v>
      </c>
      <c r="DR131" t="str">
        <f t="shared" si="143"/>
        <v>X</v>
      </c>
      <c r="DS131" s="359" t="str">
        <f t="shared" si="144"/>
        <v>X</v>
      </c>
      <c r="DT131" t="str">
        <f t="shared" si="145"/>
        <v>X</v>
      </c>
      <c r="DU131" t="str">
        <f t="shared" si="146"/>
        <v>X</v>
      </c>
      <c r="DV131" t="str">
        <f t="shared" si="147"/>
        <v>X</v>
      </c>
      <c r="DW131" t="str">
        <f t="shared" si="148"/>
        <v>X</v>
      </c>
      <c r="DX131" s="359" t="str">
        <f t="shared" si="149"/>
        <v>X</v>
      </c>
      <c r="DY131" t="str">
        <f t="shared" si="150"/>
        <v/>
      </c>
      <c r="DZ131" t="str">
        <f t="shared" si="151"/>
        <v/>
      </c>
      <c r="EA131" t="str">
        <f t="shared" si="152"/>
        <v/>
      </c>
      <c r="EB131" s="359" t="str">
        <f t="shared" si="153"/>
        <v/>
      </c>
      <c r="EC131" t="str">
        <f t="shared" si="154"/>
        <v/>
      </c>
      <c r="ED131" t="str">
        <f t="shared" si="155"/>
        <v/>
      </c>
      <c r="EE131" t="str">
        <f t="shared" si="156"/>
        <v/>
      </c>
      <c r="EF131" t="str">
        <f t="shared" si="157"/>
        <v/>
      </c>
      <c r="EG131" s="359" t="str">
        <f t="shared" si="158"/>
        <v/>
      </c>
      <c r="EH131" t="str">
        <f t="shared" si="159"/>
        <v>Caladenia latifolia</v>
      </c>
      <c r="EJ131" t="str">
        <f t="shared" ref="EJ131:EJ194" si="180">K131</f>
        <v>Caladenia latifolia x flava subsp. maculata</v>
      </c>
      <c r="EK131" s="100">
        <f t="shared" si="164"/>
        <v>0</v>
      </c>
      <c r="EL131" s="3">
        <f t="shared" si="164"/>
        <v>0</v>
      </c>
      <c r="EM131" s="3">
        <f t="shared" si="164"/>
        <v>0</v>
      </c>
      <c r="EN131" s="3">
        <f t="shared" si="164"/>
        <v>0</v>
      </c>
      <c r="EO131" s="3">
        <f t="shared" si="164"/>
        <v>0</v>
      </c>
      <c r="EP131" s="3">
        <f t="shared" si="164"/>
        <v>0</v>
      </c>
      <c r="EQ131" s="3">
        <f t="shared" si="164"/>
        <v>0</v>
      </c>
      <c r="ER131" s="3">
        <f t="shared" si="164"/>
        <v>0</v>
      </c>
      <c r="ES131" s="3">
        <f t="shared" si="164"/>
        <v>0</v>
      </c>
      <c r="ET131" s="3">
        <f t="shared" si="164"/>
        <v>0</v>
      </c>
      <c r="EU131" s="3">
        <f t="shared" si="164"/>
        <v>0</v>
      </c>
      <c r="EV131" s="24">
        <f t="shared" si="164"/>
        <v>0</v>
      </c>
      <c r="EW131" s="581">
        <f t="shared" si="105"/>
        <v>0</v>
      </c>
      <c r="EX131" s="262" t="str">
        <f t="shared" ref="EX131:EX194" si="181">IF(AV131&lt;AU131," X","")</f>
        <v/>
      </c>
    </row>
    <row r="132" spans="1:154" ht="16.149999999999999" customHeight="1" x14ac:dyDescent="0.25">
      <c r="A132" s="363"/>
      <c r="D132" s="363"/>
      <c r="E132" s="363"/>
      <c r="F132" s="363"/>
      <c r="G132" s="363"/>
      <c r="H132" s="363"/>
      <c r="I132" s="363"/>
      <c r="J132" s="68">
        <f t="shared" ref="J132:J195" si="182">L132</f>
        <v>1213</v>
      </c>
      <c r="K132" s="371" t="str">
        <f t="shared" ref="K132:K195" si="183">CONCATENATE(M132," ",N132)</f>
        <v>Caladenia leucochila</v>
      </c>
      <c r="L132" s="372">
        <v>1213</v>
      </c>
      <c r="M132" s="371" t="s">
        <v>1526</v>
      </c>
      <c r="N132" s="76" t="s">
        <v>1018</v>
      </c>
      <c r="O132" s="363" t="str">
        <f t="shared" si="168"/>
        <v>S</v>
      </c>
      <c r="P132" s="70" t="s">
        <v>1980</v>
      </c>
      <c r="Q132" s="364" t="s">
        <v>1981</v>
      </c>
      <c r="R132" s="365">
        <v>42979</v>
      </c>
      <c r="S132" s="365">
        <v>43039</v>
      </c>
      <c r="T132" s="603" t="s">
        <v>7894</v>
      </c>
      <c r="U132" s="603" t="s">
        <v>7894</v>
      </c>
      <c r="V132" s="603" t="s">
        <v>7894</v>
      </c>
      <c r="W132" s="603" t="s">
        <v>7894</v>
      </c>
      <c r="X132" s="603" t="s">
        <v>7894</v>
      </c>
      <c r="Y132" s="603" t="s">
        <v>7894</v>
      </c>
      <c r="Z132" s="603" t="s">
        <v>7894</v>
      </c>
      <c r="AA132" s="603" t="s">
        <v>7894</v>
      </c>
      <c r="AB132" s="603" t="s">
        <v>4828</v>
      </c>
      <c r="AC132" s="603" t="s">
        <v>4829</v>
      </c>
      <c r="AD132" s="603" t="s">
        <v>7894</v>
      </c>
      <c r="AE132" s="603" t="s">
        <v>7894</v>
      </c>
      <c r="AF132" s="605" t="s">
        <v>7896</v>
      </c>
      <c r="AG132" s="605" t="s">
        <v>7943</v>
      </c>
      <c r="AH132" s="69" t="s">
        <v>1583</v>
      </c>
      <c r="AI132" s="363">
        <f t="shared" si="169"/>
        <v>1</v>
      </c>
      <c r="AJ132" s="363">
        <v>7</v>
      </c>
      <c r="AK132" s="413" t="str">
        <f t="shared" si="170"/>
        <v>King Spider Orchids</v>
      </c>
      <c r="AL132" s="413" t="str">
        <f t="shared" si="171"/>
        <v>Caladenia huegelii</v>
      </c>
      <c r="AM132" s="486" t="s">
        <v>7607</v>
      </c>
      <c r="AN132" s="70" t="s">
        <v>7716</v>
      </c>
      <c r="AS132" s="69">
        <f t="shared" si="172"/>
        <v>36</v>
      </c>
      <c r="AT132" s="69">
        <f t="shared" si="173"/>
        <v>44</v>
      </c>
      <c r="AU132" s="69">
        <f t="shared" si="174"/>
        <v>9</v>
      </c>
      <c r="AV132" s="69">
        <f t="shared" si="175"/>
        <v>10</v>
      </c>
      <c r="AW132" s="81"/>
      <c r="AX132" s="70" t="s">
        <v>1982</v>
      </c>
      <c r="AY132" s="364">
        <v>44903</v>
      </c>
      <c r="AZ132" s="264" t="s">
        <v>48</v>
      </c>
      <c r="BA132" s="238"/>
      <c r="BB132" s="237" t="str">
        <f t="shared" si="176"/>
        <v/>
      </c>
      <c r="BC132" s="270">
        <f t="shared" si="165"/>
        <v>1213</v>
      </c>
      <c r="BD132" t="str">
        <f t="shared" si="177"/>
        <v>Caladenia leucochila</v>
      </c>
      <c r="BE132" s="367" t="e">
        <f>COUNTIFS(#REF!,L132)</f>
        <v>#REF!</v>
      </c>
      <c r="BF132" s="374" t="str">
        <f t="shared" si="178"/>
        <v>y</v>
      </c>
      <c r="BG132" s="82"/>
      <c r="BH132" s="375"/>
      <c r="BI132" s="374"/>
      <c r="BJ132" s="403"/>
      <c r="CE132" t="str">
        <f t="shared" si="179"/>
        <v>_Unnamed Hybrid (Caladenia latifolia x flava subsp. maculata)</v>
      </c>
      <c r="CF132" s="388" t="str">
        <f t="shared" ref="CF132:CF195" si="184">K131</f>
        <v>Caladenia latifolia x flava subsp. maculata</v>
      </c>
      <c r="CG132" t="str">
        <f t="shared" si="106"/>
        <v/>
      </c>
      <c r="CH132" t="str">
        <f t="shared" si="107"/>
        <v/>
      </c>
      <c r="CI132" t="str">
        <f t="shared" si="108"/>
        <v/>
      </c>
      <c r="CJ132" t="str">
        <f t="shared" si="109"/>
        <v/>
      </c>
      <c r="CK132" s="359" t="str">
        <f t="shared" si="110"/>
        <v/>
      </c>
      <c r="CL132" t="str">
        <f t="shared" si="111"/>
        <v/>
      </c>
      <c r="CM132" t="str">
        <f t="shared" si="112"/>
        <v/>
      </c>
      <c r="CN132" t="str">
        <f t="shared" si="113"/>
        <v/>
      </c>
      <c r="CO132" s="359" t="str">
        <f t="shared" si="114"/>
        <v/>
      </c>
      <c r="CP132" t="str">
        <f t="shared" si="115"/>
        <v/>
      </c>
      <c r="CQ132" t="str">
        <f t="shared" si="116"/>
        <v/>
      </c>
      <c r="CR132" t="str">
        <f t="shared" si="117"/>
        <v/>
      </c>
      <c r="CS132" s="359" t="str">
        <f t="shared" si="118"/>
        <v/>
      </c>
      <c r="CT132" t="str">
        <f t="shared" si="119"/>
        <v/>
      </c>
      <c r="CU132" t="str">
        <f t="shared" si="120"/>
        <v/>
      </c>
      <c r="CV132" t="str">
        <f t="shared" si="121"/>
        <v/>
      </c>
      <c r="CW132" t="str">
        <f t="shared" si="122"/>
        <v/>
      </c>
      <c r="CX132" s="359" t="str">
        <f t="shared" si="123"/>
        <v/>
      </c>
      <c r="CY132" t="str">
        <f t="shared" si="124"/>
        <v/>
      </c>
      <c r="CZ132" t="str">
        <f t="shared" si="125"/>
        <v/>
      </c>
      <c r="DA132" t="str">
        <f t="shared" si="126"/>
        <v/>
      </c>
      <c r="DB132" s="359" t="str">
        <f t="shared" si="127"/>
        <v/>
      </c>
      <c r="DC132" t="str">
        <f t="shared" si="128"/>
        <v/>
      </c>
      <c r="DD132" t="str">
        <f t="shared" si="129"/>
        <v/>
      </c>
      <c r="DE132" t="str">
        <f t="shared" si="130"/>
        <v/>
      </c>
      <c r="DF132" s="359" t="str">
        <f t="shared" si="131"/>
        <v/>
      </c>
      <c r="DG132" t="str">
        <f t="shared" si="132"/>
        <v/>
      </c>
      <c r="DH132" t="str">
        <f t="shared" si="133"/>
        <v/>
      </c>
      <c r="DI132" t="str">
        <f t="shared" si="134"/>
        <v/>
      </c>
      <c r="DJ132" t="str">
        <f t="shared" si="135"/>
        <v/>
      </c>
      <c r="DK132" s="359" t="str">
        <f t="shared" si="136"/>
        <v/>
      </c>
      <c r="DL132" t="str">
        <f t="shared" si="137"/>
        <v/>
      </c>
      <c r="DM132" t="str">
        <f t="shared" si="138"/>
        <v/>
      </c>
      <c r="DN132" t="str">
        <f t="shared" si="139"/>
        <v/>
      </c>
      <c r="DO132" s="359" t="str">
        <f t="shared" si="140"/>
        <v/>
      </c>
      <c r="DP132" t="str">
        <f t="shared" si="141"/>
        <v/>
      </c>
      <c r="DQ132" t="str">
        <f t="shared" si="142"/>
        <v/>
      </c>
      <c r="DR132" t="str">
        <f t="shared" si="143"/>
        <v/>
      </c>
      <c r="DS132" s="359" t="str">
        <f t="shared" si="144"/>
        <v/>
      </c>
      <c r="DT132" t="str">
        <f t="shared" si="145"/>
        <v/>
      </c>
      <c r="DU132" t="str">
        <f t="shared" si="146"/>
        <v/>
      </c>
      <c r="DV132" t="str">
        <f t="shared" si="147"/>
        <v/>
      </c>
      <c r="DW132" t="str">
        <f t="shared" si="148"/>
        <v/>
      </c>
      <c r="DX132" s="359" t="str">
        <f t="shared" si="149"/>
        <v/>
      </c>
      <c r="DY132" t="str">
        <f t="shared" si="150"/>
        <v/>
      </c>
      <c r="DZ132" t="str">
        <f t="shared" si="151"/>
        <v/>
      </c>
      <c r="EA132" t="str">
        <f t="shared" si="152"/>
        <v/>
      </c>
      <c r="EB132" s="359" t="str">
        <f t="shared" si="153"/>
        <v/>
      </c>
      <c r="EC132" t="str">
        <f t="shared" si="154"/>
        <v/>
      </c>
      <c r="ED132" t="str">
        <f t="shared" si="155"/>
        <v/>
      </c>
      <c r="EE132" t="str">
        <f t="shared" si="156"/>
        <v/>
      </c>
      <c r="EF132" t="str">
        <f t="shared" si="157"/>
        <v/>
      </c>
      <c r="EG132" s="359" t="str">
        <f t="shared" si="158"/>
        <v/>
      </c>
      <c r="EH132" t="str">
        <f t="shared" si="159"/>
        <v>Caladenia latifolia x flava subsp. maculata</v>
      </c>
      <c r="EJ132" t="str">
        <f t="shared" si="180"/>
        <v>Caladenia leucochila</v>
      </c>
      <c r="EK132" s="100">
        <f t="shared" si="164"/>
        <v>0</v>
      </c>
      <c r="EL132" s="3">
        <f t="shared" si="164"/>
        <v>0</v>
      </c>
      <c r="EM132" s="3">
        <f t="shared" si="164"/>
        <v>0</v>
      </c>
      <c r="EN132" s="3">
        <f t="shared" si="164"/>
        <v>0</v>
      </c>
      <c r="EO132" s="3">
        <f t="shared" si="164"/>
        <v>0</v>
      </c>
      <c r="EP132" s="3">
        <f t="shared" si="164"/>
        <v>0</v>
      </c>
      <c r="EQ132" s="3">
        <f t="shared" si="164"/>
        <v>0</v>
      </c>
      <c r="ER132" s="3">
        <f t="shared" si="164"/>
        <v>0</v>
      </c>
      <c r="ES132" s="3">
        <f t="shared" si="164"/>
        <v>1</v>
      </c>
      <c r="ET132" s="3">
        <f t="shared" si="164"/>
        <v>1</v>
      </c>
      <c r="EU132" s="3">
        <f t="shared" si="164"/>
        <v>0</v>
      </c>
      <c r="EV132" s="24">
        <f t="shared" si="164"/>
        <v>0</v>
      </c>
      <c r="EW132" s="245">
        <f t="shared" ref="EW132:EW195" si="185">SUM(EK132:EV132)</f>
        <v>2</v>
      </c>
      <c r="EX132" s="262" t="str">
        <f t="shared" si="181"/>
        <v/>
      </c>
    </row>
    <row r="133" spans="1:154" ht="16.149999999999999" customHeight="1" x14ac:dyDescent="0.25">
      <c r="A133" s="363"/>
      <c r="D133" s="363"/>
      <c r="E133" s="363"/>
      <c r="F133" s="363"/>
      <c r="G133" s="363"/>
      <c r="H133" s="363"/>
      <c r="I133" s="363"/>
      <c r="J133" s="68">
        <f t="shared" si="182"/>
        <v>549</v>
      </c>
      <c r="K133" s="371" t="str">
        <f t="shared" si="183"/>
        <v>Caladenia lobata</v>
      </c>
      <c r="L133" s="372">
        <v>549</v>
      </c>
      <c r="M133" s="371" t="s">
        <v>1526</v>
      </c>
      <c r="N133" s="76" t="s">
        <v>140</v>
      </c>
      <c r="O133" s="363" t="str">
        <f t="shared" si="168"/>
        <v>S</v>
      </c>
      <c r="P133" s="70" t="s">
        <v>1983</v>
      </c>
      <c r="Q133" s="364" t="s">
        <v>1984</v>
      </c>
      <c r="R133" s="365">
        <v>43008</v>
      </c>
      <c r="S133" s="365">
        <v>43054</v>
      </c>
      <c r="T133" s="603" t="s">
        <v>7894</v>
      </c>
      <c r="U133" s="603" t="s">
        <v>7894</v>
      </c>
      <c r="V133" s="603" t="s">
        <v>7894</v>
      </c>
      <c r="W133" s="603" t="s">
        <v>7894</v>
      </c>
      <c r="X133" s="603" t="s">
        <v>7894</v>
      </c>
      <c r="Y133" s="603" t="s">
        <v>7894</v>
      </c>
      <c r="Z133" s="603" t="s">
        <v>7894</v>
      </c>
      <c r="AA133" s="603" t="s">
        <v>7894</v>
      </c>
      <c r="AB133" s="603" t="s">
        <v>4828</v>
      </c>
      <c r="AC133" s="603" t="s">
        <v>4829</v>
      </c>
      <c r="AD133" s="603" t="s">
        <v>4830</v>
      </c>
      <c r="AE133" s="603" t="s">
        <v>7894</v>
      </c>
      <c r="AF133" s="605" t="s">
        <v>7902</v>
      </c>
      <c r="AG133" s="605" t="s">
        <v>7946</v>
      </c>
      <c r="AH133" s="366" t="s">
        <v>685</v>
      </c>
      <c r="AI133" s="363">
        <f t="shared" si="169"/>
        <v>6</v>
      </c>
      <c r="AJ133" s="363">
        <v>3</v>
      </c>
      <c r="AK133" s="413" t="str">
        <f t="shared" si="170"/>
        <v>Green Spider Orchids</v>
      </c>
      <c r="AL133" s="413" t="str">
        <f t="shared" si="171"/>
        <v>Caladenia falcata</v>
      </c>
      <c r="AM133" s="486" t="s">
        <v>7607</v>
      </c>
      <c r="AS133" s="69">
        <f t="shared" si="172"/>
        <v>40</v>
      </c>
      <c r="AT133" s="69">
        <f t="shared" si="173"/>
        <v>46</v>
      </c>
      <c r="AU133" s="69">
        <f t="shared" si="174"/>
        <v>9</v>
      </c>
      <c r="AV133" s="69">
        <f t="shared" si="175"/>
        <v>11</v>
      </c>
      <c r="AW133" s="81"/>
      <c r="AX133" s="70" t="s">
        <v>1985</v>
      </c>
      <c r="AY133" s="364">
        <v>1601</v>
      </c>
      <c r="AZ133" s="264" t="s">
        <v>48</v>
      </c>
      <c r="BA133" s="238"/>
      <c r="BB133" s="237" t="str">
        <f t="shared" si="176"/>
        <v/>
      </c>
      <c r="BC133" s="270">
        <f t="shared" si="165"/>
        <v>549</v>
      </c>
      <c r="BD133" t="str">
        <f t="shared" si="177"/>
        <v>Caladenia lobata</v>
      </c>
      <c r="BE133" s="367" t="e">
        <f>COUNTIFS(#REF!,L133)</f>
        <v>#REF!</v>
      </c>
      <c r="BF133" s="374" t="str">
        <f t="shared" si="178"/>
        <v>y</v>
      </c>
      <c r="BG133" s="82"/>
      <c r="BH133" s="375"/>
      <c r="BI133" s="374"/>
      <c r="BJ133" s="403"/>
      <c r="CE133" t="str">
        <f t="shared" si="179"/>
        <v>Collie Spider Orchid  (Caladenia leucochila)</v>
      </c>
      <c r="CF133" s="388" t="str">
        <f t="shared" si="184"/>
        <v>Caladenia leucochila</v>
      </c>
      <c r="CG133" t="str">
        <f t="shared" si="106"/>
        <v/>
      </c>
      <c r="CH133" t="str">
        <f t="shared" si="107"/>
        <v/>
      </c>
      <c r="CI133" t="str">
        <f t="shared" si="108"/>
        <v/>
      </c>
      <c r="CJ133" t="str">
        <f t="shared" si="109"/>
        <v/>
      </c>
      <c r="CK133" s="359" t="str">
        <f t="shared" si="110"/>
        <v/>
      </c>
      <c r="CL133" t="str">
        <f t="shared" si="111"/>
        <v/>
      </c>
      <c r="CM133" t="str">
        <f t="shared" si="112"/>
        <v/>
      </c>
      <c r="CN133" t="str">
        <f t="shared" si="113"/>
        <v/>
      </c>
      <c r="CO133" s="359" t="str">
        <f t="shared" si="114"/>
        <v/>
      </c>
      <c r="CP133" t="str">
        <f t="shared" si="115"/>
        <v/>
      </c>
      <c r="CQ133" t="str">
        <f t="shared" si="116"/>
        <v/>
      </c>
      <c r="CR133" t="str">
        <f t="shared" si="117"/>
        <v/>
      </c>
      <c r="CS133" s="359" t="str">
        <f t="shared" si="118"/>
        <v/>
      </c>
      <c r="CT133" t="str">
        <f t="shared" si="119"/>
        <v/>
      </c>
      <c r="CU133" t="str">
        <f t="shared" si="120"/>
        <v/>
      </c>
      <c r="CV133" t="str">
        <f t="shared" si="121"/>
        <v/>
      </c>
      <c r="CW133" t="str">
        <f t="shared" si="122"/>
        <v/>
      </c>
      <c r="CX133" s="359" t="str">
        <f t="shared" si="123"/>
        <v/>
      </c>
      <c r="CY133" t="str">
        <f t="shared" si="124"/>
        <v/>
      </c>
      <c r="CZ133" t="str">
        <f t="shared" si="125"/>
        <v/>
      </c>
      <c r="DA133" t="str">
        <f t="shared" si="126"/>
        <v/>
      </c>
      <c r="DB133" s="359" t="str">
        <f t="shared" si="127"/>
        <v/>
      </c>
      <c r="DC133" t="str">
        <f t="shared" si="128"/>
        <v/>
      </c>
      <c r="DD133" t="str">
        <f t="shared" si="129"/>
        <v/>
      </c>
      <c r="DE133" t="str">
        <f t="shared" si="130"/>
        <v/>
      </c>
      <c r="DF133" s="359" t="str">
        <f t="shared" si="131"/>
        <v/>
      </c>
      <c r="DG133" t="str">
        <f t="shared" si="132"/>
        <v/>
      </c>
      <c r="DH133" t="str">
        <f t="shared" si="133"/>
        <v/>
      </c>
      <c r="DI133" t="str">
        <f t="shared" si="134"/>
        <v/>
      </c>
      <c r="DJ133" t="str">
        <f t="shared" si="135"/>
        <v/>
      </c>
      <c r="DK133" s="359" t="str">
        <f t="shared" si="136"/>
        <v/>
      </c>
      <c r="DL133" t="str">
        <f t="shared" si="137"/>
        <v/>
      </c>
      <c r="DM133" t="str">
        <f t="shared" si="138"/>
        <v/>
      </c>
      <c r="DN133" t="str">
        <f t="shared" si="139"/>
        <v/>
      </c>
      <c r="DO133" s="359" t="str">
        <f t="shared" si="140"/>
        <v/>
      </c>
      <c r="DP133" t="str">
        <f t="shared" si="141"/>
        <v>X</v>
      </c>
      <c r="DQ133" t="str">
        <f t="shared" si="142"/>
        <v>X</v>
      </c>
      <c r="DR133" t="str">
        <f t="shared" si="143"/>
        <v>X</v>
      </c>
      <c r="DS133" s="359" t="str">
        <f t="shared" si="144"/>
        <v>X</v>
      </c>
      <c r="DT133" t="str">
        <f t="shared" si="145"/>
        <v>X</v>
      </c>
      <c r="DU133" t="str">
        <f t="shared" si="146"/>
        <v>X</v>
      </c>
      <c r="DV133" t="str">
        <f t="shared" si="147"/>
        <v>X</v>
      </c>
      <c r="DW133" t="str">
        <f t="shared" si="148"/>
        <v>X</v>
      </c>
      <c r="DX133" s="359" t="str">
        <f t="shared" si="149"/>
        <v>X</v>
      </c>
      <c r="DY133" t="str">
        <f t="shared" si="150"/>
        <v/>
      </c>
      <c r="DZ133" t="str">
        <f t="shared" si="151"/>
        <v/>
      </c>
      <c r="EA133" t="str">
        <f t="shared" si="152"/>
        <v/>
      </c>
      <c r="EB133" s="359" t="str">
        <f t="shared" si="153"/>
        <v/>
      </c>
      <c r="EC133" t="str">
        <f t="shared" si="154"/>
        <v/>
      </c>
      <c r="ED133" t="str">
        <f t="shared" si="155"/>
        <v/>
      </c>
      <c r="EE133" t="str">
        <f t="shared" si="156"/>
        <v/>
      </c>
      <c r="EF133" t="str">
        <f t="shared" si="157"/>
        <v/>
      </c>
      <c r="EG133" s="359" t="str">
        <f t="shared" si="158"/>
        <v/>
      </c>
      <c r="EH133" t="str">
        <f t="shared" ref="EH133:EH196" si="186">BD132</f>
        <v>Caladenia leucochila</v>
      </c>
      <c r="EJ133" t="str">
        <f t="shared" si="180"/>
        <v>Caladenia lobata</v>
      </c>
      <c r="EK133" s="100">
        <f t="shared" si="164"/>
        <v>0</v>
      </c>
      <c r="EL133" s="3">
        <f t="shared" si="164"/>
        <v>0</v>
      </c>
      <c r="EM133" s="3">
        <f t="shared" si="164"/>
        <v>0</v>
      </c>
      <c r="EN133" s="3">
        <f t="shared" si="164"/>
        <v>0</v>
      </c>
      <c r="EO133" s="3">
        <f t="shared" si="164"/>
        <v>0</v>
      </c>
      <c r="EP133" s="3">
        <f t="shared" si="164"/>
        <v>0</v>
      </c>
      <c r="EQ133" s="3">
        <f t="shared" si="164"/>
        <v>0</v>
      </c>
      <c r="ER133" s="3">
        <f t="shared" si="164"/>
        <v>0</v>
      </c>
      <c r="ES133" s="3">
        <f t="shared" si="164"/>
        <v>1</v>
      </c>
      <c r="ET133" s="3">
        <f t="shared" si="164"/>
        <v>1</v>
      </c>
      <c r="EU133" s="3">
        <f t="shared" si="164"/>
        <v>1</v>
      </c>
      <c r="EV133" s="24">
        <f t="shared" si="164"/>
        <v>0</v>
      </c>
      <c r="EW133" s="245">
        <f t="shared" si="185"/>
        <v>3</v>
      </c>
      <c r="EX133" s="262" t="str">
        <f t="shared" si="181"/>
        <v/>
      </c>
    </row>
    <row r="134" spans="1:154" ht="16.149999999999999" customHeight="1" x14ac:dyDescent="0.25">
      <c r="A134" s="363"/>
      <c r="D134" s="363"/>
      <c r="E134" s="363"/>
      <c r="F134" s="363"/>
      <c r="G134" s="363"/>
      <c r="H134" s="363"/>
      <c r="I134" s="363"/>
      <c r="J134" s="68">
        <f t="shared" si="182"/>
        <v>550</v>
      </c>
      <c r="K134" s="371" t="str">
        <f t="shared" si="183"/>
        <v>Caladenia lodgeana</v>
      </c>
      <c r="L134" s="372">
        <v>550</v>
      </c>
      <c r="M134" s="371" t="s">
        <v>1526</v>
      </c>
      <c r="N134" s="76" t="s">
        <v>202</v>
      </c>
      <c r="O134" s="363" t="str">
        <f t="shared" si="168"/>
        <v>S</v>
      </c>
      <c r="P134" s="70" t="s">
        <v>1986</v>
      </c>
      <c r="Q134" s="364" t="s">
        <v>1987</v>
      </c>
      <c r="R134" s="365">
        <v>43039</v>
      </c>
      <c r="S134" s="365">
        <v>43070</v>
      </c>
      <c r="T134" s="603" t="s">
        <v>7894</v>
      </c>
      <c r="U134" s="603" t="s">
        <v>7894</v>
      </c>
      <c r="V134" s="603" t="s">
        <v>7894</v>
      </c>
      <c r="W134" s="603" t="s">
        <v>7894</v>
      </c>
      <c r="X134" s="603" t="s">
        <v>7894</v>
      </c>
      <c r="Y134" s="603" t="s">
        <v>7894</v>
      </c>
      <c r="Z134" s="603" t="s">
        <v>7894</v>
      </c>
      <c r="AA134" s="603" t="s">
        <v>7894</v>
      </c>
      <c r="AB134" s="603" t="s">
        <v>7894</v>
      </c>
      <c r="AC134" s="603" t="s">
        <v>4829</v>
      </c>
      <c r="AD134" s="603" t="s">
        <v>4830</v>
      </c>
      <c r="AE134" s="603" t="s">
        <v>4831</v>
      </c>
      <c r="AF134" s="605" t="s">
        <v>7899</v>
      </c>
      <c r="AG134" s="605" t="s">
        <v>7942</v>
      </c>
      <c r="AH134" s="69" t="s">
        <v>1583</v>
      </c>
      <c r="AI134" s="363">
        <f t="shared" si="169"/>
        <v>1</v>
      </c>
      <c r="AJ134" s="363">
        <v>7</v>
      </c>
      <c r="AK134" s="413" t="str">
        <f t="shared" si="170"/>
        <v>King Spider Orchids</v>
      </c>
      <c r="AL134" s="413" t="str">
        <f t="shared" si="171"/>
        <v>Caladenia huegelii</v>
      </c>
      <c r="AM134" s="486" t="s">
        <v>7607</v>
      </c>
      <c r="AS134" s="69">
        <f t="shared" si="172"/>
        <v>45</v>
      </c>
      <c r="AT134" s="69">
        <f t="shared" si="173"/>
        <v>48</v>
      </c>
      <c r="AU134" s="69">
        <f t="shared" si="174"/>
        <v>10</v>
      </c>
      <c r="AV134" s="69">
        <f t="shared" si="175"/>
        <v>12</v>
      </c>
      <c r="AW134" s="81"/>
      <c r="AX134" s="70" t="s">
        <v>1988</v>
      </c>
      <c r="AY134" s="364">
        <v>18037</v>
      </c>
      <c r="AZ134" s="264" t="s">
        <v>1989</v>
      </c>
      <c r="BA134" s="238"/>
      <c r="BB134" s="237" t="str">
        <f t="shared" si="176"/>
        <v/>
      </c>
      <c r="BC134" s="270">
        <f t="shared" si="165"/>
        <v>550</v>
      </c>
      <c r="BD134" t="str">
        <f t="shared" si="177"/>
        <v>Caladenia lodgeana</v>
      </c>
      <c r="BE134" s="367" t="e">
        <f>COUNTIFS(#REF!,L134)</f>
        <v>#REF!</v>
      </c>
      <c r="BF134" s="374" t="str">
        <f t="shared" si="178"/>
        <v>y</v>
      </c>
      <c r="BG134" s="82"/>
      <c r="BH134" s="375"/>
      <c r="BI134" s="374"/>
      <c r="BJ134" s="403"/>
      <c r="CE134" t="str">
        <f t="shared" si="179"/>
        <v>Butterfly Orchid (Caladenia lobata)</v>
      </c>
      <c r="CF134" s="388" t="str">
        <f t="shared" si="184"/>
        <v>Caladenia lobata</v>
      </c>
      <c r="CG134" t="str">
        <f t="shared" ref="CG134:CG197" si="187">IF(CG$2&gt;=$R133,IF(CG$2&lt;=$S133,"X",""),"")</f>
        <v/>
      </c>
      <c r="CH134" t="str">
        <f t="shared" ref="CH134:CH197" si="188">IF(CH$2&gt;=$R133,IF(CH$2&lt;=$S133,"X",""),"")</f>
        <v/>
      </c>
      <c r="CI134" t="str">
        <f t="shared" ref="CI134:CI197" si="189">IF(CI$2&gt;=$R133,IF(CI$2&lt;=$S133,"X",""),"")</f>
        <v/>
      </c>
      <c r="CJ134" t="str">
        <f t="shared" ref="CJ134:CJ197" si="190">IF(CJ$2&gt;=$R133,IF(CJ$2&lt;=$S133,"X",""),"")</f>
        <v/>
      </c>
      <c r="CK134" s="359" t="str">
        <f t="shared" ref="CK134:CK197" si="191">IF(CK$2&gt;=$R133,IF(CK$2&lt;=$S133,"X",""),"")</f>
        <v/>
      </c>
      <c r="CL134" t="str">
        <f t="shared" ref="CL134:CL197" si="192">IF(CL$2&gt;=$R133,IF(CL$2&lt;=$S133,"X",""),"")</f>
        <v/>
      </c>
      <c r="CM134" t="str">
        <f t="shared" ref="CM134:CM197" si="193">IF(CM$2&gt;=$R133,IF(CM$2&lt;=$S133,"X",""),"")</f>
        <v/>
      </c>
      <c r="CN134" t="str">
        <f t="shared" ref="CN134:CN197" si="194">IF(CN$2&gt;=$R133,IF(CN$2&lt;=$S133,"X",""),"")</f>
        <v/>
      </c>
      <c r="CO134" s="359" t="str">
        <f t="shared" ref="CO134:CO197" si="195">IF(CO$2&gt;=$R133,IF(CO$2&lt;=$S133,"X",""),"")</f>
        <v/>
      </c>
      <c r="CP134" t="str">
        <f t="shared" ref="CP134:CP197" si="196">IF(CP$2&gt;=$R133,IF(CP$2&lt;=$S133,"X",""),"")</f>
        <v/>
      </c>
      <c r="CQ134" t="str">
        <f t="shared" ref="CQ134:CQ197" si="197">IF(CQ$2&gt;=$R133,IF(CQ$2&lt;=$S133,"X",""),"")</f>
        <v/>
      </c>
      <c r="CR134" t="str">
        <f t="shared" ref="CR134:CR197" si="198">IF(CR$2&gt;=$R133,IF(CR$2&lt;=$S133,"X",""),"")</f>
        <v/>
      </c>
      <c r="CS134" s="359" t="str">
        <f t="shared" ref="CS134:CS197" si="199">IF(CS$2&gt;=$R133,IF(CS$2&lt;=$S133,"X",""),"")</f>
        <v/>
      </c>
      <c r="CT134" t="str">
        <f t="shared" ref="CT134:CT197" si="200">IF(CT$2&gt;=$R133,IF(CT$2&lt;=$S133,"X",""),"")</f>
        <v/>
      </c>
      <c r="CU134" t="str">
        <f t="shared" ref="CU134:CU197" si="201">IF(CU$2&gt;=$R133,IF(CU$2&lt;=$S133,"X",""),"")</f>
        <v/>
      </c>
      <c r="CV134" t="str">
        <f t="shared" ref="CV134:CV197" si="202">IF(CV$2&gt;=$R133,IF(CV$2&lt;=$S133,"X",""),"")</f>
        <v/>
      </c>
      <c r="CW134" t="str">
        <f t="shared" ref="CW134:CW197" si="203">IF(CW$2&gt;=$R133,IF(CW$2&lt;=$S133,"X",""),"")</f>
        <v/>
      </c>
      <c r="CX134" s="359" t="str">
        <f t="shared" ref="CX134:CX197" si="204">IF(CX$2&gt;=$R133,IF(CX$2&lt;=$S133,"X",""),"")</f>
        <v/>
      </c>
      <c r="CY134" t="str">
        <f t="shared" ref="CY134:CY197" si="205">IF(CY$2&gt;=$R133,IF(CY$2&lt;=$S133,"X",""),"")</f>
        <v/>
      </c>
      <c r="CZ134" t="str">
        <f t="shared" ref="CZ134:CZ197" si="206">IF(CZ$2&gt;=$R133,IF(CZ$2&lt;=$S133,"X",""),"")</f>
        <v/>
      </c>
      <c r="DA134" t="str">
        <f t="shared" ref="DA134:DA197" si="207">IF(DA$2&gt;=$R133,IF(DA$2&lt;=$S133,"X",""),"")</f>
        <v/>
      </c>
      <c r="DB134" s="359" t="str">
        <f t="shared" ref="DB134:DB197" si="208">IF(DB$2&gt;=$R133,IF(DB$2&lt;=$S133,"X",""),"")</f>
        <v/>
      </c>
      <c r="DC134" t="str">
        <f t="shared" ref="DC134:DC197" si="209">IF(DC$2&gt;=$R133,IF(DC$2&lt;=$S133,"X",""),"")</f>
        <v/>
      </c>
      <c r="DD134" t="str">
        <f t="shared" ref="DD134:DD197" si="210">IF(DD$2&gt;=$R133,IF(DD$2&lt;=$S133,"X",""),"")</f>
        <v/>
      </c>
      <c r="DE134" t="str">
        <f t="shared" ref="DE134:DE197" si="211">IF(DE$2&gt;=$R133,IF(DE$2&lt;=$S133,"X",""),"")</f>
        <v/>
      </c>
      <c r="DF134" s="359" t="str">
        <f t="shared" ref="DF134:DF197" si="212">IF(DF$2&gt;=$R133,IF(DF$2&lt;=$S133,"X",""),"")</f>
        <v/>
      </c>
      <c r="DG134" t="str">
        <f t="shared" ref="DG134:DG197" si="213">IF(DG$2&gt;=$R133,IF(DG$2&lt;=$S133,"X",""),"")</f>
        <v/>
      </c>
      <c r="DH134" t="str">
        <f t="shared" ref="DH134:DH197" si="214">IF(DH$2&gt;=$R133,IF(DH$2&lt;=$S133,"X",""),"")</f>
        <v/>
      </c>
      <c r="DI134" t="str">
        <f t="shared" ref="DI134:DI197" si="215">IF(DI$2&gt;=$R133,IF(DI$2&lt;=$S133,"X",""),"")</f>
        <v/>
      </c>
      <c r="DJ134" t="str">
        <f t="shared" ref="DJ134:DJ197" si="216">IF(DJ$2&gt;=$R133,IF(DJ$2&lt;=$S133,"X",""),"")</f>
        <v/>
      </c>
      <c r="DK134" s="359" t="str">
        <f t="shared" ref="DK134:DK197" si="217">IF(DK$2&gt;=$R133,IF(DK$2&lt;=$S133,"X",""),"")</f>
        <v/>
      </c>
      <c r="DL134" t="str">
        <f t="shared" ref="DL134:DL197" si="218">IF(DL$2&gt;=$R133,IF(DL$2&lt;=$S133,"X",""),"")</f>
        <v/>
      </c>
      <c r="DM134" t="str">
        <f t="shared" ref="DM134:DM197" si="219">IF(DM$2&gt;=$R133,IF(DM$2&lt;=$S133,"X",""),"")</f>
        <v/>
      </c>
      <c r="DN134" t="str">
        <f t="shared" ref="DN134:DN197" si="220">IF(DN$2&gt;=$R133,IF(DN$2&lt;=$S133,"X",""),"")</f>
        <v/>
      </c>
      <c r="DO134" s="359" t="str">
        <f t="shared" ref="DO134:DO197" si="221">IF(DO$2&gt;=$R133,IF(DO$2&lt;=$S133,"X",""),"")</f>
        <v/>
      </c>
      <c r="DP134" t="str">
        <f t="shared" ref="DP134:DP197" si="222">IF(DP$2&gt;=$R133,IF(DP$2&lt;=$S133,"X",""),"")</f>
        <v/>
      </c>
      <c r="DQ134" t="str">
        <f t="shared" ref="DQ134:DQ197" si="223">IF(DQ$2&gt;=$R133,IF(DQ$2&lt;=$S133,"X",""),"")</f>
        <v/>
      </c>
      <c r="DR134" t="str">
        <f t="shared" ref="DR134:DR197" si="224">IF(DR$2&gt;=$R133,IF(DR$2&lt;=$S133,"X",""),"")</f>
        <v/>
      </c>
      <c r="DS134" s="359" t="str">
        <f t="shared" ref="DS134:DS197" si="225">IF(DS$2&gt;=$R133,IF(DS$2&lt;=$S133,"X",""),"")</f>
        <v/>
      </c>
      <c r="DT134" t="str">
        <f t="shared" ref="DT134:DT197" si="226">IF(DT$2&gt;=$R133,IF(DT$2&lt;=$S133,"X",""),"")</f>
        <v>X</v>
      </c>
      <c r="DU134" t="str">
        <f t="shared" ref="DU134:DU197" si="227">IF(DU$2&gt;=$R133,IF(DU$2&lt;=$S133,"X",""),"")</f>
        <v>X</v>
      </c>
      <c r="DV134" t="str">
        <f t="shared" ref="DV134:DV197" si="228">IF(DV$2&gt;=$R133,IF(DV$2&lt;=$S133,"X",""),"")</f>
        <v>X</v>
      </c>
      <c r="DW134" t="str">
        <f t="shared" ref="DW134:DW197" si="229">IF(DW$2&gt;=$R133,IF(DW$2&lt;=$S133,"X",""),"")</f>
        <v>X</v>
      </c>
      <c r="DX134" s="359" t="str">
        <f t="shared" ref="DX134:DX197" si="230">IF(DX$2&gt;=$R133,IF(DX$2&lt;=$S133,"X",""),"")</f>
        <v>X</v>
      </c>
      <c r="DY134" t="str">
        <f t="shared" ref="DY134:DY197" si="231">IF(DY$2&gt;=$R133,IF(DY$2&lt;=$S133,"X",""),"")</f>
        <v>X</v>
      </c>
      <c r="DZ134" t="str">
        <f t="shared" ref="DZ134:DZ197" si="232">IF(DZ$2&gt;=$R133,IF(DZ$2&lt;=$S133,"X",""),"")</f>
        <v>X</v>
      </c>
      <c r="EA134" t="str">
        <f t="shared" ref="EA134:EA197" si="233">IF(EA$2&gt;=$R133,IF(EA$2&lt;=$S133,"X",""),"")</f>
        <v/>
      </c>
      <c r="EB134" s="359" t="str">
        <f t="shared" ref="EB134:EB197" si="234">IF(EB$2&gt;=$R133,IF(EB$2&lt;=$S133,"X",""),"")</f>
        <v/>
      </c>
      <c r="EC134" t="str">
        <f t="shared" ref="EC134:EC197" si="235">IF(EC$2&gt;=$R133,IF(EC$2&lt;=$S133,"X",""),"")</f>
        <v/>
      </c>
      <c r="ED134" t="str">
        <f t="shared" ref="ED134:ED197" si="236">IF(ED$2&gt;=$R133,IF(ED$2&lt;=$S133,"X",""),"")</f>
        <v/>
      </c>
      <c r="EE134" t="str">
        <f t="shared" ref="EE134:EE197" si="237">IF(EE$2&gt;=$R133,IF(EE$2&lt;=$S133,"X",""),"")</f>
        <v/>
      </c>
      <c r="EF134" t="str">
        <f t="shared" ref="EF134:EF197" si="238">IF(EF$2&gt;=$R133,IF(EF$2&lt;=$S133,"X",""),"")</f>
        <v/>
      </c>
      <c r="EG134" s="359" t="str">
        <f t="shared" ref="EG134:EG197" si="239">IF(EG$2&gt;=$R133,IF(EG$2&lt;=$S133,"X",""),"")</f>
        <v/>
      </c>
      <c r="EH134" t="str">
        <f t="shared" si="186"/>
        <v>Caladenia lobata</v>
      </c>
      <c r="EJ134" t="str">
        <f t="shared" si="180"/>
        <v>Caladenia lodgeana</v>
      </c>
      <c r="EK134" s="100">
        <f t="shared" si="164"/>
        <v>0</v>
      </c>
      <c r="EL134" s="3">
        <f t="shared" si="164"/>
        <v>0</v>
      </c>
      <c r="EM134" s="3">
        <f t="shared" si="164"/>
        <v>0</v>
      </c>
      <c r="EN134" s="3">
        <f t="shared" si="164"/>
        <v>0</v>
      </c>
      <c r="EO134" s="3">
        <f t="shared" si="164"/>
        <v>0</v>
      </c>
      <c r="EP134" s="3">
        <f t="shared" si="164"/>
        <v>0</v>
      </c>
      <c r="EQ134" s="3">
        <f t="shared" si="164"/>
        <v>0</v>
      </c>
      <c r="ER134" s="3">
        <f t="shared" si="164"/>
        <v>0</v>
      </c>
      <c r="ES134" s="3">
        <f t="shared" si="164"/>
        <v>0</v>
      </c>
      <c r="ET134" s="3">
        <f t="shared" si="164"/>
        <v>1</v>
      </c>
      <c r="EU134" s="3">
        <f t="shared" si="164"/>
        <v>1</v>
      </c>
      <c r="EV134" s="24">
        <f t="shared" si="164"/>
        <v>1</v>
      </c>
      <c r="EW134" s="245">
        <f t="shared" si="185"/>
        <v>3</v>
      </c>
      <c r="EX134" s="262" t="str">
        <f t="shared" si="181"/>
        <v/>
      </c>
    </row>
    <row r="135" spans="1:154" ht="16.149999999999999" customHeight="1" x14ac:dyDescent="0.25">
      <c r="A135" s="363"/>
      <c r="D135" s="363"/>
      <c r="E135" s="363"/>
      <c r="F135" s="363"/>
      <c r="G135" s="363"/>
      <c r="H135" s="363"/>
      <c r="I135" s="363"/>
      <c r="J135" s="68">
        <f t="shared" si="182"/>
        <v>427</v>
      </c>
      <c r="K135" s="371" t="str">
        <f t="shared" si="183"/>
        <v>Caladenia longicauda</v>
      </c>
      <c r="L135" s="372">
        <v>427</v>
      </c>
      <c r="M135" s="371" t="s">
        <v>1526</v>
      </c>
      <c r="N135" s="76" t="s">
        <v>1334</v>
      </c>
      <c r="O135" s="363" t="str">
        <f t="shared" si="168"/>
        <v>S</v>
      </c>
      <c r="P135" s="144" t="s">
        <v>1606</v>
      </c>
      <c r="Q135" s="364" t="s">
        <v>1055</v>
      </c>
      <c r="R135" s="365">
        <v>42917</v>
      </c>
      <c r="S135" s="365">
        <v>43054</v>
      </c>
      <c r="T135" s="603" t="s">
        <v>7894</v>
      </c>
      <c r="U135" s="603" t="s">
        <v>7894</v>
      </c>
      <c r="V135" s="603" t="s">
        <v>7894</v>
      </c>
      <c r="W135" s="603" t="s">
        <v>7894</v>
      </c>
      <c r="X135" s="603" t="s">
        <v>7894</v>
      </c>
      <c r="Y135" s="603" t="s">
        <v>7894</v>
      </c>
      <c r="Z135" s="603" t="s">
        <v>7894</v>
      </c>
      <c r="AA135" s="603" t="s">
        <v>7894</v>
      </c>
      <c r="AB135" s="603" t="s">
        <v>7894</v>
      </c>
      <c r="AC135" s="603" t="s">
        <v>7894</v>
      </c>
      <c r="AD135" s="603" t="s">
        <v>7894</v>
      </c>
      <c r="AE135" s="603" t="s">
        <v>7894</v>
      </c>
      <c r="AF135" s="605" t="s">
        <v>48</v>
      </c>
      <c r="AG135" s="605" t="s">
        <v>48</v>
      </c>
      <c r="AH135" s="366" t="s">
        <v>685</v>
      </c>
      <c r="AI135" s="363">
        <f t="shared" si="169"/>
        <v>6</v>
      </c>
      <c r="AJ135" s="363">
        <v>0</v>
      </c>
      <c r="AK135" s="413" t="str">
        <f t="shared" si="170"/>
        <v>None</v>
      </c>
      <c r="AL135" s="413" t="str">
        <f t="shared" si="171"/>
        <v>None</v>
      </c>
      <c r="AM135" s="486" t="s">
        <v>7611</v>
      </c>
      <c r="AS135" s="69">
        <f t="shared" si="172"/>
        <v>27</v>
      </c>
      <c r="AT135" s="69">
        <f t="shared" si="173"/>
        <v>46</v>
      </c>
      <c r="AU135" s="69">
        <f t="shared" si="174"/>
        <v>7</v>
      </c>
      <c r="AV135" s="69">
        <f t="shared" si="175"/>
        <v>11</v>
      </c>
      <c r="AW135" s="81"/>
      <c r="AX135" s="70" t="s">
        <v>1990</v>
      </c>
      <c r="AY135" s="364">
        <v>1602</v>
      </c>
      <c r="AZ135" s="264" t="s">
        <v>48</v>
      </c>
      <c r="BA135" s="238"/>
      <c r="BB135" s="237" t="str">
        <f t="shared" si="176"/>
        <v/>
      </c>
      <c r="BC135" s="270">
        <f t="shared" si="165"/>
        <v>427</v>
      </c>
      <c r="BD135" t="str">
        <f t="shared" si="177"/>
        <v>Caladenia longicauda</v>
      </c>
      <c r="BE135" s="367" t="e">
        <f>COUNTIFS(#REF!,L135)</f>
        <v>#REF!</v>
      </c>
      <c r="BF135" s="374" t="str">
        <f t="shared" si="178"/>
        <v>n</v>
      </c>
      <c r="BG135" s="82"/>
      <c r="BH135" s="375"/>
      <c r="BI135" s="374"/>
      <c r="BJ135" s="403"/>
      <c r="CE135" t="str">
        <f t="shared" si="179"/>
        <v>Lodge's Spider Orchid (Caladenia lodgeana)</v>
      </c>
      <c r="CF135" s="388" t="str">
        <f t="shared" si="184"/>
        <v>Caladenia lodgeana</v>
      </c>
      <c r="CG135" t="str">
        <f t="shared" si="187"/>
        <v/>
      </c>
      <c r="CH135" t="str">
        <f t="shared" si="188"/>
        <v/>
      </c>
      <c r="CI135" t="str">
        <f t="shared" si="189"/>
        <v/>
      </c>
      <c r="CJ135" t="str">
        <f t="shared" si="190"/>
        <v/>
      </c>
      <c r="CK135" s="359" t="str">
        <f t="shared" si="191"/>
        <v/>
      </c>
      <c r="CL135" t="str">
        <f t="shared" si="192"/>
        <v/>
      </c>
      <c r="CM135" t="str">
        <f t="shared" si="193"/>
        <v/>
      </c>
      <c r="CN135" t="str">
        <f t="shared" si="194"/>
        <v/>
      </c>
      <c r="CO135" s="359" t="str">
        <f t="shared" si="195"/>
        <v/>
      </c>
      <c r="CP135" t="str">
        <f t="shared" si="196"/>
        <v/>
      </c>
      <c r="CQ135" t="str">
        <f t="shared" si="197"/>
        <v/>
      </c>
      <c r="CR135" t="str">
        <f t="shared" si="198"/>
        <v/>
      </c>
      <c r="CS135" s="359" t="str">
        <f t="shared" si="199"/>
        <v/>
      </c>
      <c r="CT135" t="str">
        <f t="shared" si="200"/>
        <v/>
      </c>
      <c r="CU135" t="str">
        <f t="shared" si="201"/>
        <v/>
      </c>
      <c r="CV135" t="str">
        <f t="shared" si="202"/>
        <v/>
      </c>
      <c r="CW135" t="str">
        <f t="shared" si="203"/>
        <v/>
      </c>
      <c r="CX135" s="359" t="str">
        <f t="shared" si="204"/>
        <v/>
      </c>
      <c r="CY135" t="str">
        <f t="shared" si="205"/>
        <v/>
      </c>
      <c r="CZ135" t="str">
        <f t="shared" si="206"/>
        <v/>
      </c>
      <c r="DA135" t="str">
        <f t="shared" si="207"/>
        <v/>
      </c>
      <c r="DB135" s="359" t="str">
        <f t="shared" si="208"/>
        <v/>
      </c>
      <c r="DC135" t="str">
        <f t="shared" si="209"/>
        <v/>
      </c>
      <c r="DD135" t="str">
        <f t="shared" si="210"/>
        <v/>
      </c>
      <c r="DE135" t="str">
        <f t="shared" si="211"/>
        <v/>
      </c>
      <c r="DF135" s="359" t="str">
        <f t="shared" si="212"/>
        <v/>
      </c>
      <c r="DG135" t="str">
        <f t="shared" si="213"/>
        <v/>
      </c>
      <c r="DH135" t="str">
        <f t="shared" si="214"/>
        <v/>
      </c>
      <c r="DI135" t="str">
        <f t="shared" si="215"/>
        <v/>
      </c>
      <c r="DJ135" t="str">
        <f t="shared" si="216"/>
        <v/>
      </c>
      <c r="DK135" s="359" t="str">
        <f t="shared" si="217"/>
        <v/>
      </c>
      <c r="DL135" t="str">
        <f t="shared" si="218"/>
        <v/>
      </c>
      <c r="DM135" t="str">
        <f t="shared" si="219"/>
        <v/>
      </c>
      <c r="DN135" t="str">
        <f t="shared" si="220"/>
        <v/>
      </c>
      <c r="DO135" s="359" t="str">
        <f t="shared" si="221"/>
        <v/>
      </c>
      <c r="DP135" t="str">
        <f t="shared" si="222"/>
        <v/>
      </c>
      <c r="DQ135" t="str">
        <f t="shared" si="223"/>
        <v/>
      </c>
      <c r="DR135" t="str">
        <f t="shared" si="224"/>
        <v/>
      </c>
      <c r="DS135" s="359" t="str">
        <f t="shared" si="225"/>
        <v/>
      </c>
      <c r="DT135" t="str">
        <f t="shared" si="226"/>
        <v/>
      </c>
      <c r="DU135" t="str">
        <f t="shared" si="227"/>
        <v/>
      </c>
      <c r="DV135" t="str">
        <f t="shared" si="228"/>
        <v/>
      </c>
      <c r="DW135" t="str">
        <f t="shared" si="229"/>
        <v/>
      </c>
      <c r="DX135" s="359" t="str">
        <f t="shared" si="230"/>
        <v/>
      </c>
      <c r="DY135" t="str">
        <f t="shared" si="231"/>
        <v>X</v>
      </c>
      <c r="DZ135" t="str">
        <f t="shared" si="232"/>
        <v>X</v>
      </c>
      <c r="EA135" t="str">
        <f t="shared" si="233"/>
        <v>X</v>
      </c>
      <c r="EB135" s="359" t="str">
        <f t="shared" si="234"/>
        <v>X</v>
      </c>
      <c r="EC135" t="str">
        <f t="shared" si="235"/>
        <v/>
      </c>
      <c r="ED135" t="str">
        <f t="shared" si="236"/>
        <v/>
      </c>
      <c r="EE135" t="str">
        <f t="shared" si="237"/>
        <v/>
      </c>
      <c r="EF135" t="str">
        <f t="shared" si="238"/>
        <v/>
      </c>
      <c r="EG135" s="359" t="str">
        <f t="shared" si="239"/>
        <v/>
      </c>
      <c r="EH135" t="str">
        <f t="shared" si="186"/>
        <v>Caladenia lodgeana</v>
      </c>
      <c r="EJ135" t="str">
        <f t="shared" si="180"/>
        <v>Caladenia longicauda</v>
      </c>
      <c r="EK135" s="100">
        <f t="shared" si="164"/>
        <v>0</v>
      </c>
      <c r="EL135" s="3">
        <f t="shared" si="164"/>
        <v>0</v>
      </c>
      <c r="EM135" s="3">
        <f t="shared" si="164"/>
        <v>0</v>
      </c>
      <c r="EN135" s="3">
        <f t="shared" si="164"/>
        <v>0</v>
      </c>
      <c r="EO135" s="3">
        <f t="shared" si="164"/>
        <v>0</v>
      </c>
      <c r="EP135" s="3">
        <f t="shared" si="164"/>
        <v>0</v>
      </c>
      <c r="EQ135" s="3">
        <f t="shared" si="164"/>
        <v>1</v>
      </c>
      <c r="ER135" s="3">
        <f t="shared" si="164"/>
        <v>1</v>
      </c>
      <c r="ES135" s="3">
        <f t="shared" si="164"/>
        <v>1</v>
      </c>
      <c r="ET135" s="3">
        <f t="shared" si="164"/>
        <v>1</v>
      </c>
      <c r="EU135" s="3">
        <f t="shared" si="164"/>
        <v>1</v>
      </c>
      <c r="EV135" s="24">
        <f t="shared" si="164"/>
        <v>0</v>
      </c>
      <c r="EW135" s="245">
        <f t="shared" si="185"/>
        <v>5</v>
      </c>
      <c r="EX135" s="262" t="str">
        <f t="shared" si="181"/>
        <v/>
      </c>
    </row>
    <row r="136" spans="1:154" ht="16.149999999999999" customHeight="1" x14ac:dyDescent="0.25">
      <c r="A136" s="363"/>
      <c r="D136" s="363"/>
      <c r="E136" s="363"/>
      <c r="F136" s="363"/>
      <c r="G136" s="363"/>
      <c r="H136" s="363"/>
      <c r="I136" s="363"/>
      <c r="J136" s="68">
        <f t="shared" si="182"/>
        <v>551</v>
      </c>
      <c r="K136" s="371" t="str">
        <f t="shared" si="183"/>
        <v>Caladenia longicauda subsp. albella</v>
      </c>
      <c r="L136" s="372">
        <v>551</v>
      </c>
      <c r="M136" s="371" t="s">
        <v>1526</v>
      </c>
      <c r="N136" s="76" t="s">
        <v>56</v>
      </c>
      <c r="O136" s="363" t="str">
        <f t="shared" si="168"/>
        <v>S</v>
      </c>
      <c r="P136" s="70" t="s">
        <v>1991</v>
      </c>
      <c r="Q136" s="364" t="s">
        <v>1992</v>
      </c>
      <c r="R136" s="365">
        <v>42948</v>
      </c>
      <c r="S136" s="365">
        <v>42993</v>
      </c>
      <c r="T136" s="603" t="s">
        <v>7894</v>
      </c>
      <c r="U136" s="603" t="s">
        <v>7894</v>
      </c>
      <c r="V136" s="603" t="s">
        <v>7894</v>
      </c>
      <c r="W136" s="603" t="s">
        <v>7894</v>
      </c>
      <c r="X136" s="603" t="s">
        <v>7894</v>
      </c>
      <c r="Y136" s="603" t="s">
        <v>7894</v>
      </c>
      <c r="Z136" s="603" t="s">
        <v>7894</v>
      </c>
      <c r="AA136" s="603" t="s">
        <v>4827</v>
      </c>
      <c r="AB136" s="603" t="s">
        <v>4828</v>
      </c>
      <c r="AC136" s="603" t="s">
        <v>7894</v>
      </c>
      <c r="AD136" s="603" t="s">
        <v>7894</v>
      </c>
      <c r="AE136" s="603" t="s">
        <v>7894</v>
      </c>
      <c r="AF136" s="605" t="s">
        <v>7903</v>
      </c>
      <c r="AG136" s="605" t="s">
        <v>7947</v>
      </c>
      <c r="AH136" s="366" t="s">
        <v>685</v>
      </c>
      <c r="AI136" s="363">
        <f t="shared" si="169"/>
        <v>6</v>
      </c>
      <c r="AJ136" s="363">
        <v>9</v>
      </c>
      <c r="AK136" s="413" t="str">
        <f t="shared" si="170"/>
        <v>White Spider Orchids</v>
      </c>
      <c r="AL136" s="413" t="str">
        <f t="shared" si="171"/>
        <v>Caladenia longicauda</v>
      </c>
      <c r="AM136" s="486" t="s">
        <v>45</v>
      </c>
      <c r="AS136" s="69">
        <f t="shared" si="172"/>
        <v>32</v>
      </c>
      <c r="AT136" s="69">
        <f t="shared" si="173"/>
        <v>37</v>
      </c>
      <c r="AU136" s="69">
        <f t="shared" si="174"/>
        <v>8</v>
      </c>
      <c r="AV136" s="69">
        <f t="shared" si="175"/>
        <v>9</v>
      </c>
      <c r="AW136" s="81" t="e">
        <f>VLOOKUP(AM136,#REF!,6,FALSE)</f>
        <v>#REF!</v>
      </c>
      <c r="AX136" s="70" t="s">
        <v>1993</v>
      </c>
      <c r="AY136" s="364">
        <v>15358</v>
      </c>
      <c r="AZ136" s="264" t="s">
        <v>48</v>
      </c>
      <c r="BA136" s="238"/>
      <c r="BB136" s="237">
        <f t="shared" si="176"/>
        <v>22</v>
      </c>
      <c r="BC136" s="270">
        <f t="shared" si="165"/>
        <v>551</v>
      </c>
      <c r="BD136" t="str">
        <f t="shared" si="177"/>
        <v>Caladenia longicauda subsp. albella</v>
      </c>
      <c r="BE136" s="367" t="e">
        <f>COUNTIFS(#REF!,L136)</f>
        <v>#REF!</v>
      </c>
      <c r="BF136" s="374" t="str">
        <f t="shared" si="178"/>
        <v>y</v>
      </c>
      <c r="BG136" s="82"/>
      <c r="BH136" s="375"/>
      <c r="BI136" s="374"/>
      <c r="BJ136" s="403"/>
      <c r="CE136" t="str">
        <f t="shared" si="179"/>
        <v>_See subspecies (Caladenia longicauda)</v>
      </c>
      <c r="CF136" s="388" t="str">
        <f t="shared" si="184"/>
        <v>Caladenia longicauda</v>
      </c>
      <c r="CG136" t="str">
        <f t="shared" si="187"/>
        <v/>
      </c>
      <c r="CH136" t="str">
        <f t="shared" si="188"/>
        <v/>
      </c>
      <c r="CI136" t="str">
        <f t="shared" si="189"/>
        <v/>
      </c>
      <c r="CJ136" t="str">
        <f t="shared" si="190"/>
        <v/>
      </c>
      <c r="CK136" s="359" t="str">
        <f t="shared" si="191"/>
        <v/>
      </c>
      <c r="CL136" t="str">
        <f t="shared" si="192"/>
        <v/>
      </c>
      <c r="CM136" t="str">
        <f t="shared" si="193"/>
        <v/>
      </c>
      <c r="CN136" t="str">
        <f t="shared" si="194"/>
        <v/>
      </c>
      <c r="CO136" s="359" t="str">
        <f t="shared" si="195"/>
        <v/>
      </c>
      <c r="CP136" t="str">
        <f t="shared" si="196"/>
        <v/>
      </c>
      <c r="CQ136" t="str">
        <f t="shared" si="197"/>
        <v/>
      </c>
      <c r="CR136" t="str">
        <f t="shared" si="198"/>
        <v/>
      </c>
      <c r="CS136" s="359" t="str">
        <f t="shared" si="199"/>
        <v/>
      </c>
      <c r="CT136" t="str">
        <f t="shared" si="200"/>
        <v/>
      </c>
      <c r="CU136" t="str">
        <f t="shared" si="201"/>
        <v/>
      </c>
      <c r="CV136" t="str">
        <f t="shared" si="202"/>
        <v/>
      </c>
      <c r="CW136" t="str">
        <f t="shared" si="203"/>
        <v/>
      </c>
      <c r="CX136" s="359" t="str">
        <f t="shared" si="204"/>
        <v/>
      </c>
      <c r="CY136" t="str">
        <f t="shared" si="205"/>
        <v/>
      </c>
      <c r="CZ136" t="str">
        <f t="shared" si="206"/>
        <v/>
      </c>
      <c r="DA136" t="str">
        <f t="shared" si="207"/>
        <v/>
      </c>
      <c r="DB136" s="359" t="str">
        <f t="shared" si="208"/>
        <v/>
      </c>
      <c r="DC136" t="str">
        <f t="shared" si="209"/>
        <v/>
      </c>
      <c r="DD136" t="str">
        <f t="shared" si="210"/>
        <v/>
      </c>
      <c r="DE136" t="str">
        <f t="shared" si="211"/>
        <v/>
      </c>
      <c r="DF136" s="359" t="str">
        <f t="shared" si="212"/>
        <v/>
      </c>
      <c r="DG136" t="str">
        <f t="shared" si="213"/>
        <v>X</v>
      </c>
      <c r="DH136" t="str">
        <f t="shared" si="214"/>
        <v>X</v>
      </c>
      <c r="DI136" t="str">
        <f t="shared" si="215"/>
        <v>X</v>
      </c>
      <c r="DJ136" t="str">
        <f t="shared" si="216"/>
        <v>X</v>
      </c>
      <c r="DK136" s="359" t="str">
        <f t="shared" si="217"/>
        <v>X</v>
      </c>
      <c r="DL136" t="str">
        <f t="shared" si="218"/>
        <v>X</v>
      </c>
      <c r="DM136" t="str">
        <f t="shared" si="219"/>
        <v>X</v>
      </c>
      <c r="DN136" t="str">
        <f t="shared" si="220"/>
        <v>X</v>
      </c>
      <c r="DO136" s="359" t="str">
        <f t="shared" si="221"/>
        <v>X</v>
      </c>
      <c r="DP136" t="str">
        <f t="shared" si="222"/>
        <v>X</v>
      </c>
      <c r="DQ136" t="str">
        <f t="shared" si="223"/>
        <v>X</v>
      </c>
      <c r="DR136" t="str">
        <f t="shared" si="224"/>
        <v>X</v>
      </c>
      <c r="DS136" s="359" t="str">
        <f t="shared" si="225"/>
        <v>X</v>
      </c>
      <c r="DT136" t="str">
        <f t="shared" si="226"/>
        <v>X</v>
      </c>
      <c r="DU136" t="str">
        <f t="shared" si="227"/>
        <v>X</v>
      </c>
      <c r="DV136" t="str">
        <f t="shared" si="228"/>
        <v>X</v>
      </c>
      <c r="DW136" t="str">
        <f t="shared" si="229"/>
        <v>X</v>
      </c>
      <c r="DX136" s="359" t="str">
        <f t="shared" si="230"/>
        <v>X</v>
      </c>
      <c r="DY136" t="str">
        <f t="shared" si="231"/>
        <v>X</v>
      </c>
      <c r="DZ136" t="str">
        <f t="shared" si="232"/>
        <v>X</v>
      </c>
      <c r="EA136" t="str">
        <f t="shared" si="233"/>
        <v/>
      </c>
      <c r="EB136" s="359" t="str">
        <f t="shared" si="234"/>
        <v/>
      </c>
      <c r="EC136" t="str">
        <f t="shared" si="235"/>
        <v/>
      </c>
      <c r="ED136" t="str">
        <f t="shared" si="236"/>
        <v/>
      </c>
      <c r="EE136" t="str">
        <f t="shared" si="237"/>
        <v/>
      </c>
      <c r="EF136" t="str">
        <f t="shared" si="238"/>
        <v/>
      </c>
      <c r="EG136" s="359" t="str">
        <f t="shared" si="239"/>
        <v/>
      </c>
      <c r="EH136" t="str">
        <f t="shared" si="186"/>
        <v>Caladenia longicauda</v>
      </c>
      <c r="EJ136" t="str">
        <f t="shared" si="180"/>
        <v>Caladenia longicauda subsp. albella</v>
      </c>
      <c r="EK136" s="100">
        <f t="shared" si="164"/>
        <v>0</v>
      </c>
      <c r="EL136" s="3">
        <f t="shared" si="164"/>
        <v>0</v>
      </c>
      <c r="EM136" s="3">
        <f t="shared" si="164"/>
        <v>0</v>
      </c>
      <c r="EN136" s="3">
        <f t="shared" si="164"/>
        <v>0</v>
      </c>
      <c r="EO136" s="3">
        <f t="shared" si="164"/>
        <v>0</v>
      </c>
      <c r="EP136" s="3">
        <f t="shared" si="164"/>
        <v>0</v>
      </c>
      <c r="EQ136" s="3">
        <f t="shared" si="164"/>
        <v>0</v>
      </c>
      <c r="ER136" s="3">
        <f t="shared" si="164"/>
        <v>1</v>
      </c>
      <c r="ES136" s="3">
        <f t="shared" si="164"/>
        <v>1</v>
      </c>
      <c r="ET136" s="3">
        <f t="shared" si="164"/>
        <v>0</v>
      </c>
      <c r="EU136" s="3">
        <f t="shared" si="164"/>
        <v>0</v>
      </c>
      <c r="EV136" s="24">
        <f t="shared" si="164"/>
        <v>0</v>
      </c>
      <c r="EW136" s="245">
        <f t="shared" si="185"/>
        <v>2</v>
      </c>
      <c r="EX136" s="262" t="str">
        <f t="shared" si="181"/>
        <v/>
      </c>
    </row>
    <row r="137" spans="1:154" ht="16.149999999999999" customHeight="1" x14ac:dyDescent="0.25">
      <c r="A137" s="363"/>
      <c r="D137" s="363"/>
      <c r="E137" s="363"/>
      <c r="F137" s="363"/>
      <c r="G137" s="363"/>
      <c r="H137" s="363"/>
      <c r="I137" s="363"/>
      <c r="J137" s="68">
        <f t="shared" si="182"/>
        <v>552</v>
      </c>
      <c r="K137" s="371" t="str">
        <f t="shared" si="183"/>
        <v>Caladenia longicauda subsp. australora</v>
      </c>
      <c r="L137" s="372">
        <v>552</v>
      </c>
      <c r="M137" s="371" t="s">
        <v>1526</v>
      </c>
      <c r="N137" s="76" t="s">
        <v>433</v>
      </c>
      <c r="O137" s="363" t="str">
        <f t="shared" si="168"/>
        <v>S</v>
      </c>
      <c r="P137" s="70" t="s">
        <v>1994</v>
      </c>
      <c r="Q137" s="364" t="s">
        <v>1995</v>
      </c>
      <c r="R137" s="365">
        <v>42979</v>
      </c>
      <c r="S137" s="365">
        <v>43039</v>
      </c>
      <c r="T137" s="603" t="s">
        <v>7894</v>
      </c>
      <c r="U137" s="603" t="s">
        <v>7894</v>
      </c>
      <c r="V137" s="603" t="s">
        <v>7894</v>
      </c>
      <c r="W137" s="603" t="s">
        <v>7894</v>
      </c>
      <c r="X137" s="603" t="s">
        <v>7894</v>
      </c>
      <c r="Y137" s="603" t="s">
        <v>7894</v>
      </c>
      <c r="Z137" s="603" t="s">
        <v>7894</v>
      </c>
      <c r="AA137" s="603" t="s">
        <v>7894</v>
      </c>
      <c r="AB137" s="603" t="s">
        <v>4828</v>
      </c>
      <c r="AC137" s="603" t="s">
        <v>4829</v>
      </c>
      <c r="AD137" s="603" t="s">
        <v>7894</v>
      </c>
      <c r="AE137" s="603" t="s">
        <v>7894</v>
      </c>
      <c r="AF137" s="605" t="s">
        <v>7896</v>
      </c>
      <c r="AG137" s="605" t="s">
        <v>7943</v>
      </c>
      <c r="AH137" s="366" t="s">
        <v>685</v>
      </c>
      <c r="AI137" s="363">
        <f t="shared" si="169"/>
        <v>6</v>
      </c>
      <c r="AJ137" s="363">
        <v>9</v>
      </c>
      <c r="AK137" s="413" t="str">
        <f t="shared" si="170"/>
        <v>White Spider Orchids</v>
      </c>
      <c r="AL137" s="413" t="str">
        <f t="shared" si="171"/>
        <v>Caladenia longicauda</v>
      </c>
      <c r="AM137" s="486" t="s">
        <v>45</v>
      </c>
      <c r="AS137" s="69">
        <f t="shared" si="172"/>
        <v>36</v>
      </c>
      <c r="AT137" s="69">
        <f t="shared" si="173"/>
        <v>44</v>
      </c>
      <c r="AU137" s="69">
        <f t="shared" si="174"/>
        <v>9</v>
      </c>
      <c r="AV137" s="69">
        <f t="shared" si="175"/>
        <v>10</v>
      </c>
      <c r="AW137" s="81"/>
      <c r="AX137" s="70" t="s">
        <v>1996</v>
      </c>
      <c r="AY137" s="364">
        <v>15359</v>
      </c>
      <c r="AZ137" s="264" t="s">
        <v>48</v>
      </c>
      <c r="BA137" s="238"/>
      <c r="BB137" s="237">
        <f t="shared" si="176"/>
        <v>22</v>
      </c>
      <c r="BC137" s="270">
        <f t="shared" si="165"/>
        <v>552</v>
      </c>
      <c r="BD137" t="str">
        <f t="shared" si="177"/>
        <v>Caladenia longicauda subsp. australora</v>
      </c>
      <c r="BE137" s="367" t="e">
        <f>COUNTIFS(#REF!,L137)</f>
        <v>#REF!</v>
      </c>
      <c r="BF137" s="374" t="str">
        <f t="shared" si="178"/>
        <v>y</v>
      </c>
      <c r="BG137" s="82"/>
      <c r="BH137" s="375"/>
      <c r="BI137" s="374"/>
      <c r="BJ137" s="403"/>
      <c r="CE137" t="str">
        <f t="shared" si="179"/>
        <v>Small-lipped White Spider Orchid (Caladenia longicauda subsp. albella)</v>
      </c>
      <c r="CF137" s="388" t="str">
        <f t="shared" si="184"/>
        <v>Caladenia longicauda subsp. albella</v>
      </c>
      <c r="CG137" t="str">
        <f t="shared" si="187"/>
        <v/>
      </c>
      <c r="CH137" t="str">
        <f t="shared" si="188"/>
        <v/>
      </c>
      <c r="CI137" t="str">
        <f t="shared" si="189"/>
        <v/>
      </c>
      <c r="CJ137" t="str">
        <f t="shared" si="190"/>
        <v/>
      </c>
      <c r="CK137" s="359" t="str">
        <f t="shared" si="191"/>
        <v/>
      </c>
      <c r="CL137" t="str">
        <f t="shared" si="192"/>
        <v/>
      </c>
      <c r="CM137" t="str">
        <f t="shared" si="193"/>
        <v/>
      </c>
      <c r="CN137" t="str">
        <f t="shared" si="194"/>
        <v/>
      </c>
      <c r="CO137" s="359" t="str">
        <f t="shared" si="195"/>
        <v/>
      </c>
      <c r="CP137" t="str">
        <f t="shared" si="196"/>
        <v/>
      </c>
      <c r="CQ137" t="str">
        <f t="shared" si="197"/>
        <v/>
      </c>
      <c r="CR137" t="str">
        <f t="shared" si="198"/>
        <v/>
      </c>
      <c r="CS137" s="359" t="str">
        <f t="shared" si="199"/>
        <v/>
      </c>
      <c r="CT137" t="str">
        <f t="shared" si="200"/>
        <v/>
      </c>
      <c r="CU137" t="str">
        <f t="shared" si="201"/>
        <v/>
      </c>
      <c r="CV137" t="str">
        <f t="shared" si="202"/>
        <v/>
      </c>
      <c r="CW137" t="str">
        <f t="shared" si="203"/>
        <v/>
      </c>
      <c r="CX137" s="359" t="str">
        <f t="shared" si="204"/>
        <v/>
      </c>
      <c r="CY137" t="str">
        <f t="shared" si="205"/>
        <v/>
      </c>
      <c r="CZ137" t="str">
        <f t="shared" si="206"/>
        <v/>
      </c>
      <c r="DA137" t="str">
        <f t="shared" si="207"/>
        <v/>
      </c>
      <c r="DB137" s="359" t="str">
        <f t="shared" si="208"/>
        <v/>
      </c>
      <c r="DC137" t="str">
        <f t="shared" si="209"/>
        <v/>
      </c>
      <c r="DD137" t="str">
        <f t="shared" si="210"/>
        <v/>
      </c>
      <c r="DE137" t="str">
        <f t="shared" si="211"/>
        <v/>
      </c>
      <c r="DF137" s="359" t="str">
        <f t="shared" si="212"/>
        <v/>
      </c>
      <c r="DG137" t="str">
        <f t="shared" si="213"/>
        <v/>
      </c>
      <c r="DH137" t="str">
        <f t="shared" si="214"/>
        <v/>
      </c>
      <c r="DI137" t="str">
        <f t="shared" si="215"/>
        <v/>
      </c>
      <c r="DJ137" t="str">
        <f t="shared" si="216"/>
        <v/>
      </c>
      <c r="DK137" s="359" t="str">
        <f t="shared" si="217"/>
        <v/>
      </c>
      <c r="DL137" t="str">
        <f t="shared" si="218"/>
        <v>X</v>
      </c>
      <c r="DM137" t="str">
        <f t="shared" si="219"/>
        <v>X</v>
      </c>
      <c r="DN137" t="str">
        <f t="shared" si="220"/>
        <v>X</v>
      </c>
      <c r="DO137" s="359" t="str">
        <f t="shared" si="221"/>
        <v>X</v>
      </c>
      <c r="DP137" t="str">
        <f t="shared" si="222"/>
        <v>X</v>
      </c>
      <c r="DQ137" t="str">
        <f t="shared" si="223"/>
        <v>X</v>
      </c>
      <c r="DR137" t="str">
        <f t="shared" si="224"/>
        <v/>
      </c>
      <c r="DS137" s="359" t="str">
        <f t="shared" si="225"/>
        <v/>
      </c>
      <c r="DT137" t="str">
        <f t="shared" si="226"/>
        <v/>
      </c>
      <c r="DU137" t="str">
        <f t="shared" si="227"/>
        <v/>
      </c>
      <c r="DV137" t="str">
        <f t="shared" si="228"/>
        <v/>
      </c>
      <c r="DW137" t="str">
        <f t="shared" si="229"/>
        <v/>
      </c>
      <c r="DX137" s="359" t="str">
        <f t="shared" si="230"/>
        <v/>
      </c>
      <c r="DY137" t="str">
        <f t="shared" si="231"/>
        <v/>
      </c>
      <c r="DZ137" t="str">
        <f t="shared" si="232"/>
        <v/>
      </c>
      <c r="EA137" t="str">
        <f t="shared" si="233"/>
        <v/>
      </c>
      <c r="EB137" s="359" t="str">
        <f t="shared" si="234"/>
        <v/>
      </c>
      <c r="EC137" t="str">
        <f t="shared" si="235"/>
        <v/>
      </c>
      <c r="ED137" t="str">
        <f t="shared" si="236"/>
        <v/>
      </c>
      <c r="EE137" t="str">
        <f t="shared" si="237"/>
        <v/>
      </c>
      <c r="EF137" t="str">
        <f t="shared" si="238"/>
        <v/>
      </c>
      <c r="EG137" s="359" t="str">
        <f t="shared" si="239"/>
        <v/>
      </c>
      <c r="EH137" t="str">
        <f t="shared" si="186"/>
        <v>Caladenia longicauda subsp. albella</v>
      </c>
      <c r="EJ137" t="str">
        <f t="shared" si="180"/>
        <v>Caladenia longicauda subsp. australora</v>
      </c>
      <c r="EK137" s="100">
        <f t="shared" si="164"/>
        <v>0</v>
      </c>
      <c r="EL137" s="3">
        <f t="shared" si="164"/>
        <v>0</v>
      </c>
      <c r="EM137" s="3">
        <f t="shared" si="164"/>
        <v>0</v>
      </c>
      <c r="EN137" s="3">
        <f t="shared" si="164"/>
        <v>0</v>
      </c>
      <c r="EO137" s="3">
        <f t="shared" si="164"/>
        <v>0</v>
      </c>
      <c r="EP137" s="3">
        <f t="shared" si="164"/>
        <v>0</v>
      </c>
      <c r="EQ137" s="3">
        <f t="shared" si="164"/>
        <v>0</v>
      </c>
      <c r="ER137" s="3">
        <f t="shared" si="164"/>
        <v>0</v>
      </c>
      <c r="ES137" s="3">
        <f t="shared" si="164"/>
        <v>1</v>
      </c>
      <c r="ET137" s="3">
        <f t="shared" si="164"/>
        <v>1</v>
      </c>
      <c r="EU137" s="3">
        <f t="shared" si="164"/>
        <v>0</v>
      </c>
      <c r="EV137" s="24">
        <f t="shared" si="164"/>
        <v>0</v>
      </c>
      <c r="EW137" s="245">
        <f t="shared" si="185"/>
        <v>2</v>
      </c>
      <c r="EX137" s="262" t="str">
        <f t="shared" si="181"/>
        <v/>
      </c>
    </row>
    <row r="138" spans="1:154" ht="16.149999999999999" customHeight="1" x14ac:dyDescent="0.25">
      <c r="A138" s="363"/>
      <c r="D138" s="363"/>
      <c r="E138" s="363"/>
      <c r="F138" s="363"/>
      <c r="G138" s="363"/>
      <c r="H138" s="363"/>
      <c r="I138" s="363"/>
      <c r="J138" s="68">
        <f t="shared" si="182"/>
        <v>553</v>
      </c>
      <c r="K138" s="371" t="str">
        <f t="shared" si="183"/>
        <v>Caladenia longicauda subsp. borealis</v>
      </c>
      <c r="L138" s="372">
        <v>553</v>
      </c>
      <c r="M138" s="371" t="s">
        <v>1526</v>
      </c>
      <c r="N138" s="76" t="s">
        <v>222</v>
      </c>
      <c r="O138" s="363" t="str">
        <f t="shared" si="168"/>
        <v>S</v>
      </c>
      <c r="P138" s="70" t="s">
        <v>1997</v>
      </c>
      <c r="Q138" s="364" t="s">
        <v>1998</v>
      </c>
      <c r="R138" s="365">
        <v>42917</v>
      </c>
      <c r="S138" s="365">
        <v>43008</v>
      </c>
      <c r="T138" s="603" t="s">
        <v>7894</v>
      </c>
      <c r="U138" s="603" t="s">
        <v>7894</v>
      </c>
      <c r="V138" s="603" t="s">
        <v>7894</v>
      </c>
      <c r="W138" s="603" t="s">
        <v>7894</v>
      </c>
      <c r="X138" s="603" t="s">
        <v>7894</v>
      </c>
      <c r="Y138" s="603" t="s">
        <v>7894</v>
      </c>
      <c r="Z138" s="603" t="s">
        <v>4826</v>
      </c>
      <c r="AA138" s="603" t="s">
        <v>4827</v>
      </c>
      <c r="AB138" s="603" t="s">
        <v>4828</v>
      </c>
      <c r="AC138" s="603" t="s">
        <v>7894</v>
      </c>
      <c r="AD138" s="603" t="s">
        <v>7894</v>
      </c>
      <c r="AE138" s="603" t="s">
        <v>7894</v>
      </c>
      <c r="AF138" s="605" t="s">
        <v>7909</v>
      </c>
      <c r="AG138" s="605" t="s">
        <v>7952</v>
      </c>
      <c r="AH138" s="366" t="s">
        <v>685</v>
      </c>
      <c r="AI138" s="363">
        <f t="shared" si="169"/>
        <v>6</v>
      </c>
      <c r="AJ138" s="363">
        <v>9</v>
      </c>
      <c r="AK138" s="413" t="str">
        <f t="shared" si="170"/>
        <v>White Spider Orchids</v>
      </c>
      <c r="AL138" s="413" t="str">
        <f t="shared" si="171"/>
        <v>Caladenia longicauda</v>
      </c>
      <c r="AM138" s="486" t="s">
        <v>45</v>
      </c>
      <c r="AS138" s="69">
        <f t="shared" si="172"/>
        <v>27</v>
      </c>
      <c r="AT138" s="69">
        <f t="shared" si="173"/>
        <v>39</v>
      </c>
      <c r="AU138" s="69">
        <f t="shared" si="174"/>
        <v>7</v>
      </c>
      <c r="AV138" s="69">
        <f t="shared" si="175"/>
        <v>9</v>
      </c>
      <c r="AW138" s="81" t="e">
        <f>VLOOKUP(AM138,#REF!,6,FALSE)</f>
        <v>#REF!</v>
      </c>
      <c r="AX138" s="70" t="s">
        <v>1999</v>
      </c>
      <c r="AY138" s="364">
        <v>15360</v>
      </c>
      <c r="AZ138" s="264" t="s">
        <v>48</v>
      </c>
      <c r="BA138" s="238"/>
      <c r="BB138" s="237">
        <f t="shared" si="176"/>
        <v>22</v>
      </c>
      <c r="BC138" s="270">
        <f t="shared" si="165"/>
        <v>553</v>
      </c>
      <c r="BD138" t="str">
        <f t="shared" si="177"/>
        <v>Caladenia longicauda subsp. borealis</v>
      </c>
      <c r="BE138" s="367" t="e">
        <f>COUNTIFS(#REF!,L138)</f>
        <v>#REF!</v>
      </c>
      <c r="BF138" s="374" t="str">
        <f t="shared" si="178"/>
        <v>y</v>
      </c>
      <c r="BG138" s="82"/>
      <c r="BH138" s="375"/>
      <c r="BI138" s="374"/>
      <c r="BJ138" s="403"/>
      <c r="CE138" t="str">
        <f t="shared" si="179"/>
        <v>Southern White Spider Orchid (Caladenia longicauda subsp. australora)</v>
      </c>
      <c r="CF138" s="388" t="str">
        <f t="shared" si="184"/>
        <v>Caladenia longicauda subsp. australora</v>
      </c>
      <c r="CG138" t="str">
        <f t="shared" si="187"/>
        <v/>
      </c>
      <c r="CH138" t="str">
        <f t="shared" si="188"/>
        <v/>
      </c>
      <c r="CI138" t="str">
        <f t="shared" si="189"/>
        <v/>
      </c>
      <c r="CJ138" t="str">
        <f t="shared" si="190"/>
        <v/>
      </c>
      <c r="CK138" s="359" t="str">
        <f t="shared" si="191"/>
        <v/>
      </c>
      <c r="CL138" t="str">
        <f t="shared" si="192"/>
        <v/>
      </c>
      <c r="CM138" t="str">
        <f t="shared" si="193"/>
        <v/>
      </c>
      <c r="CN138" t="str">
        <f t="shared" si="194"/>
        <v/>
      </c>
      <c r="CO138" s="359" t="str">
        <f t="shared" si="195"/>
        <v/>
      </c>
      <c r="CP138" t="str">
        <f t="shared" si="196"/>
        <v/>
      </c>
      <c r="CQ138" t="str">
        <f t="shared" si="197"/>
        <v/>
      </c>
      <c r="CR138" t="str">
        <f t="shared" si="198"/>
        <v/>
      </c>
      <c r="CS138" s="359" t="str">
        <f t="shared" si="199"/>
        <v/>
      </c>
      <c r="CT138" t="str">
        <f t="shared" si="200"/>
        <v/>
      </c>
      <c r="CU138" t="str">
        <f t="shared" si="201"/>
        <v/>
      </c>
      <c r="CV138" t="str">
        <f t="shared" si="202"/>
        <v/>
      </c>
      <c r="CW138" t="str">
        <f t="shared" si="203"/>
        <v/>
      </c>
      <c r="CX138" s="359" t="str">
        <f t="shared" si="204"/>
        <v/>
      </c>
      <c r="CY138" t="str">
        <f t="shared" si="205"/>
        <v/>
      </c>
      <c r="CZ138" t="str">
        <f t="shared" si="206"/>
        <v/>
      </c>
      <c r="DA138" t="str">
        <f t="shared" si="207"/>
        <v/>
      </c>
      <c r="DB138" s="359" t="str">
        <f t="shared" si="208"/>
        <v/>
      </c>
      <c r="DC138" t="str">
        <f t="shared" si="209"/>
        <v/>
      </c>
      <c r="DD138" t="str">
        <f t="shared" si="210"/>
        <v/>
      </c>
      <c r="DE138" t="str">
        <f t="shared" si="211"/>
        <v/>
      </c>
      <c r="DF138" s="359" t="str">
        <f t="shared" si="212"/>
        <v/>
      </c>
      <c r="DG138" t="str">
        <f t="shared" si="213"/>
        <v/>
      </c>
      <c r="DH138" t="str">
        <f t="shared" si="214"/>
        <v/>
      </c>
      <c r="DI138" t="str">
        <f t="shared" si="215"/>
        <v/>
      </c>
      <c r="DJ138" t="str">
        <f t="shared" si="216"/>
        <v/>
      </c>
      <c r="DK138" s="359" t="str">
        <f t="shared" si="217"/>
        <v/>
      </c>
      <c r="DL138" t="str">
        <f t="shared" si="218"/>
        <v/>
      </c>
      <c r="DM138" t="str">
        <f t="shared" si="219"/>
        <v/>
      </c>
      <c r="DN138" t="str">
        <f t="shared" si="220"/>
        <v/>
      </c>
      <c r="DO138" s="359" t="str">
        <f t="shared" si="221"/>
        <v/>
      </c>
      <c r="DP138" t="str">
        <f t="shared" si="222"/>
        <v>X</v>
      </c>
      <c r="DQ138" t="str">
        <f t="shared" si="223"/>
        <v>X</v>
      </c>
      <c r="DR138" t="str">
        <f t="shared" si="224"/>
        <v>X</v>
      </c>
      <c r="DS138" s="359" t="str">
        <f t="shared" si="225"/>
        <v>X</v>
      </c>
      <c r="DT138" t="str">
        <f t="shared" si="226"/>
        <v>X</v>
      </c>
      <c r="DU138" t="str">
        <f t="shared" si="227"/>
        <v>X</v>
      </c>
      <c r="DV138" t="str">
        <f t="shared" si="228"/>
        <v>X</v>
      </c>
      <c r="DW138" t="str">
        <f t="shared" si="229"/>
        <v>X</v>
      </c>
      <c r="DX138" s="359" t="str">
        <f t="shared" si="230"/>
        <v>X</v>
      </c>
      <c r="DY138" t="str">
        <f t="shared" si="231"/>
        <v/>
      </c>
      <c r="DZ138" t="str">
        <f t="shared" si="232"/>
        <v/>
      </c>
      <c r="EA138" t="str">
        <f t="shared" si="233"/>
        <v/>
      </c>
      <c r="EB138" s="359" t="str">
        <f t="shared" si="234"/>
        <v/>
      </c>
      <c r="EC138" t="str">
        <f t="shared" si="235"/>
        <v/>
      </c>
      <c r="ED138" t="str">
        <f t="shared" si="236"/>
        <v/>
      </c>
      <c r="EE138" t="str">
        <f t="shared" si="237"/>
        <v/>
      </c>
      <c r="EF138" t="str">
        <f t="shared" si="238"/>
        <v/>
      </c>
      <c r="EG138" s="359" t="str">
        <f t="shared" si="239"/>
        <v/>
      </c>
      <c r="EH138" t="str">
        <f t="shared" si="186"/>
        <v>Caladenia longicauda subsp. australora</v>
      </c>
      <c r="EJ138" t="str">
        <f t="shared" si="180"/>
        <v>Caladenia longicauda subsp. borealis</v>
      </c>
      <c r="EK138" s="100">
        <f t="shared" si="164"/>
        <v>0</v>
      </c>
      <c r="EL138" s="3">
        <f t="shared" si="164"/>
        <v>0</v>
      </c>
      <c r="EM138" s="3">
        <f t="shared" si="164"/>
        <v>0</v>
      </c>
      <c r="EN138" s="3">
        <f t="shared" si="164"/>
        <v>0</v>
      </c>
      <c r="EO138" s="3">
        <f t="shared" si="164"/>
        <v>0</v>
      </c>
      <c r="EP138" s="3">
        <f t="shared" si="164"/>
        <v>0</v>
      </c>
      <c r="EQ138" s="3">
        <f t="shared" si="164"/>
        <v>1</v>
      </c>
      <c r="ER138" s="3">
        <f t="shared" si="164"/>
        <v>1</v>
      </c>
      <c r="ES138" s="3">
        <f t="shared" si="164"/>
        <v>1</v>
      </c>
      <c r="ET138" s="3">
        <f t="shared" si="164"/>
        <v>0</v>
      </c>
      <c r="EU138" s="3">
        <f t="shared" si="164"/>
        <v>0</v>
      </c>
      <c r="EV138" s="24">
        <f t="shared" si="164"/>
        <v>0</v>
      </c>
      <c r="EW138" s="245">
        <f t="shared" si="185"/>
        <v>3</v>
      </c>
      <c r="EX138" s="262" t="str">
        <f t="shared" si="181"/>
        <v/>
      </c>
    </row>
    <row r="139" spans="1:154" ht="16.149999999999999" customHeight="1" x14ac:dyDescent="0.25">
      <c r="A139" s="363"/>
      <c r="D139" s="363"/>
      <c r="E139" s="363"/>
      <c r="F139" s="363"/>
      <c r="G139" s="363"/>
      <c r="H139" s="363"/>
      <c r="I139" s="363"/>
      <c r="J139" s="68">
        <f t="shared" si="182"/>
        <v>554</v>
      </c>
      <c r="K139" s="371" t="str">
        <f t="shared" si="183"/>
        <v>Caladenia longicauda subsp. calcigena</v>
      </c>
      <c r="L139" s="372">
        <v>554</v>
      </c>
      <c r="M139" s="371" t="s">
        <v>1526</v>
      </c>
      <c r="N139" s="76" t="s">
        <v>358</v>
      </c>
      <c r="O139" s="363" t="str">
        <f t="shared" si="168"/>
        <v>S</v>
      </c>
      <c r="P139" s="70" t="s">
        <v>2000</v>
      </c>
      <c r="Q139" s="364" t="s">
        <v>2001</v>
      </c>
      <c r="R139" s="365">
        <v>42979</v>
      </c>
      <c r="S139" s="365">
        <v>43039</v>
      </c>
      <c r="T139" s="603" t="s">
        <v>7894</v>
      </c>
      <c r="U139" s="603" t="s">
        <v>7894</v>
      </c>
      <c r="V139" s="603" t="s">
        <v>7894</v>
      </c>
      <c r="W139" s="603" t="s">
        <v>7894</v>
      </c>
      <c r="X139" s="603" t="s">
        <v>7894</v>
      </c>
      <c r="Y139" s="603" t="s">
        <v>7894</v>
      </c>
      <c r="Z139" s="603" t="s">
        <v>7894</v>
      </c>
      <c r="AA139" s="603" t="s">
        <v>7894</v>
      </c>
      <c r="AB139" s="603" t="s">
        <v>4828</v>
      </c>
      <c r="AC139" s="603" t="s">
        <v>4829</v>
      </c>
      <c r="AD139" s="603" t="s">
        <v>7894</v>
      </c>
      <c r="AE139" s="603" t="s">
        <v>7894</v>
      </c>
      <c r="AF139" s="605" t="s">
        <v>7896</v>
      </c>
      <c r="AG139" s="605" t="s">
        <v>7943</v>
      </c>
      <c r="AH139" s="366" t="s">
        <v>685</v>
      </c>
      <c r="AI139" s="363">
        <f t="shared" si="169"/>
        <v>6</v>
      </c>
      <c r="AJ139" s="363">
        <v>9</v>
      </c>
      <c r="AK139" s="413" t="str">
        <f t="shared" si="170"/>
        <v>White Spider Orchids</v>
      </c>
      <c r="AL139" s="413" t="str">
        <f t="shared" si="171"/>
        <v>Caladenia longicauda</v>
      </c>
      <c r="AM139" s="486" t="s">
        <v>45</v>
      </c>
      <c r="AS139" s="69">
        <f t="shared" si="172"/>
        <v>36</v>
      </c>
      <c r="AT139" s="69">
        <f t="shared" si="173"/>
        <v>44</v>
      </c>
      <c r="AU139" s="69">
        <f t="shared" si="174"/>
        <v>9</v>
      </c>
      <c r="AV139" s="69">
        <f t="shared" si="175"/>
        <v>10</v>
      </c>
      <c r="AW139" s="81"/>
      <c r="AX139" s="70" t="s">
        <v>2002</v>
      </c>
      <c r="AY139" s="364">
        <v>15361</v>
      </c>
      <c r="AZ139" s="264" t="s">
        <v>48</v>
      </c>
      <c r="BA139" s="238"/>
      <c r="BB139" s="237">
        <f t="shared" si="176"/>
        <v>22</v>
      </c>
      <c r="BC139" s="270">
        <f t="shared" si="165"/>
        <v>554</v>
      </c>
      <c r="BD139" t="str">
        <f t="shared" si="177"/>
        <v>Caladenia longicauda subsp. calcigena</v>
      </c>
      <c r="BE139" s="367" t="e">
        <f>COUNTIFS(#REF!,L139)</f>
        <v>#REF!</v>
      </c>
      <c r="BF139" s="374" t="str">
        <f t="shared" si="178"/>
        <v>y</v>
      </c>
      <c r="BG139" s="82"/>
      <c r="BH139" s="375"/>
      <c r="BI139" s="374"/>
      <c r="BJ139" s="403"/>
      <c r="CE139" t="str">
        <f t="shared" si="179"/>
        <v>Daddy-long-legs White Spider Orchid (Caladenia longicauda subsp. borealis)</v>
      </c>
      <c r="CF139" s="388" t="str">
        <f t="shared" si="184"/>
        <v>Caladenia longicauda subsp. borealis</v>
      </c>
      <c r="CG139" t="str">
        <f t="shared" si="187"/>
        <v/>
      </c>
      <c r="CH139" t="str">
        <f t="shared" si="188"/>
        <v/>
      </c>
      <c r="CI139" t="str">
        <f t="shared" si="189"/>
        <v/>
      </c>
      <c r="CJ139" t="str">
        <f t="shared" si="190"/>
        <v/>
      </c>
      <c r="CK139" s="359" t="str">
        <f t="shared" si="191"/>
        <v/>
      </c>
      <c r="CL139" t="str">
        <f t="shared" si="192"/>
        <v/>
      </c>
      <c r="CM139" t="str">
        <f t="shared" si="193"/>
        <v/>
      </c>
      <c r="CN139" t="str">
        <f t="shared" si="194"/>
        <v/>
      </c>
      <c r="CO139" s="359" t="str">
        <f t="shared" si="195"/>
        <v/>
      </c>
      <c r="CP139" t="str">
        <f t="shared" si="196"/>
        <v/>
      </c>
      <c r="CQ139" t="str">
        <f t="shared" si="197"/>
        <v/>
      </c>
      <c r="CR139" t="str">
        <f t="shared" si="198"/>
        <v/>
      </c>
      <c r="CS139" s="359" t="str">
        <f t="shared" si="199"/>
        <v/>
      </c>
      <c r="CT139" t="str">
        <f t="shared" si="200"/>
        <v/>
      </c>
      <c r="CU139" t="str">
        <f t="shared" si="201"/>
        <v/>
      </c>
      <c r="CV139" t="str">
        <f t="shared" si="202"/>
        <v/>
      </c>
      <c r="CW139" t="str">
        <f t="shared" si="203"/>
        <v/>
      </c>
      <c r="CX139" s="359" t="str">
        <f t="shared" si="204"/>
        <v/>
      </c>
      <c r="CY139" t="str">
        <f t="shared" si="205"/>
        <v/>
      </c>
      <c r="CZ139" t="str">
        <f t="shared" si="206"/>
        <v/>
      </c>
      <c r="DA139" t="str">
        <f t="shared" si="207"/>
        <v/>
      </c>
      <c r="DB139" s="359" t="str">
        <f t="shared" si="208"/>
        <v/>
      </c>
      <c r="DC139" t="str">
        <f t="shared" si="209"/>
        <v/>
      </c>
      <c r="DD139" t="str">
        <f t="shared" si="210"/>
        <v/>
      </c>
      <c r="DE139" t="str">
        <f t="shared" si="211"/>
        <v/>
      </c>
      <c r="DF139" s="359" t="str">
        <f t="shared" si="212"/>
        <v/>
      </c>
      <c r="DG139" t="str">
        <f t="shared" si="213"/>
        <v>X</v>
      </c>
      <c r="DH139" t="str">
        <f t="shared" si="214"/>
        <v>X</v>
      </c>
      <c r="DI139" t="str">
        <f t="shared" si="215"/>
        <v>X</v>
      </c>
      <c r="DJ139" t="str">
        <f t="shared" si="216"/>
        <v>X</v>
      </c>
      <c r="DK139" s="359" t="str">
        <f t="shared" si="217"/>
        <v>X</v>
      </c>
      <c r="DL139" t="str">
        <f t="shared" si="218"/>
        <v>X</v>
      </c>
      <c r="DM139" t="str">
        <f t="shared" si="219"/>
        <v>X</v>
      </c>
      <c r="DN139" t="str">
        <f t="shared" si="220"/>
        <v>X</v>
      </c>
      <c r="DO139" s="359" t="str">
        <f t="shared" si="221"/>
        <v>X</v>
      </c>
      <c r="DP139" t="str">
        <f t="shared" si="222"/>
        <v>X</v>
      </c>
      <c r="DQ139" t="str">
        <f t="shared" si="223"/>
        <v>X</v>
      </c>
      <c r="DR139" t="str">
        <f t="shared" si="224"/>
        <v>X</v>
      </c>
      <c r="DS139" s="359" t="str">
        <f t="shared" si="225"/>
        <v>X</v>
      </c>
      <c r="DT139" t="str">
        <f t="shared" si="226"/>
        <v/>
      </c>
      <c r="DU139" t="str">
        <f t="shared" si="227"/>
        <v/>
      </c>
      <c r="DV139" t="str">
        <f t="shared" si="228"/>
        <v/>
      </c>
      <c r="DW139" t="str">
        <f t="shared" si="229"/>
        <v/>
      </c>
      <c r="DX139" s="359" t="str">
        <f t="shared" si="230"/>
        <v/>
      </c>
      <c r="DY139" t="str">
        <f t="shared" si="231"/>
        <v/>
      </c>
      <c r="DZ139" t="str">
        <f t="shared" si="232"/>
        <v/>
      </c>
      <c r="EA139" t="str">
        <f t="shared" si="233"/>
        <v/>
      </c>
      <c r="EB139" s="359" t="str">
        <f t="shared" si="234"/>
        <v/>
      </c>
      <c r="EC139" t="str">
        <f t="shared" si="235"/>
        <v/>
      </c>
      <c r="ED139" t="str">
        <f t="shared" si="236"/>
        <v/>
      </c>
      <c r="EE139" t="str">
        <f t="shared" si="237"/>
        <v/>
      </c>
      <c r="EF139" t="str">
        <f t="shared" si="238"/>
        <v/>
      </c>
      <c r="EG139" s="359" t="str">
        <f t="shared" si="239"/>
        <v/>
      </c>
      <c r="EH139" t="str">
        <f t="shared" si="186"/>
        <v>Caladenia longicauda subsp. borealis</v>
      </c>
      <c r="EJ139" t="str">
        <f t="shared" si="180"/>
        <v>Caladenia longicauda subsp. calcigena</v>
      </c>
      <c r="EK139" s="100">
        <f t="shared" si="164"/>
        <v>0</v>
      </c>
      <c r="EL139" s="3">
        <f t="shared" si="164"/>
        <v>0</v>
      </c>
      <c r="EM139" s="3">
        <f t="shared" si="164"/>
        <v>0</v>
      </c>
      <c r="EN139" s="3">
        <f t="shared" si="164"/>
        <v>0</v>
      </c>
      <c r="EO139" s="3">
        <f t="shared" si="164"/>
        <v>0</v>
      </c>
      <c r="EP139" s="3">
        <f t="shared" si="164"/>
        <v>0</v>
      </c>
      <c r="EQ139" s="3">
        <f t="shared" si="164"/>
        <v>0</v>
      </c>
      <c r="ER139" s="3">
        <f t="shared" si="164"/>
        <v>0</v>
      </c>
      <c r="ES139" s="3">
        <f t="shared" si="164"/>
        <v>1</v>
      </c>
      <c r="ET139" s="3">
        <f t="shared" si="164"/>
        <v>1</v>
      </c>
      <c r="EU139" s="3">
        <f t="shared" si="164"/>
        <v>0</v>
      </c>
      <c r="EV139" s="24">
        <f t="shared" si="164"/>
        <v>0</v>
      </c>
      <c r="EW139" s="245">
        <f t="shared" si="185"/>
        <v>2</v>
      </c>
      <c r="EX139" s="262" t="str">
        <f t="shared" si="181"/>
        <v/>
      </c>
    </row>
    <row r="140" spans="1:154" ht="16.149999999999999" customHeight="1" x14ac:dyDescent="0.25">
      <c r="A140" s="363"/>
      <c r="D140" s="363"/>
      <c r="E140" s="363"/>
      <c r="F140" s="363"/>
      <c r="G140" s="363"/>
      <c r="H140" s="363"/>
      <c r="I140" s="363"/>
      <c r="J140" s="68">
        <f t="shared" si="182"/>
        <v>555</v>
      </c>
      <c r="K140" s="371" t="str">
        <f t="shared" si="183"/>
        <v>Caladenia longicauda subsp. clivicola</v>
      </c>
      <c r="L140" s="372">
        <v>555</v>
      </c>
      <c r="M140" s="371" t="s">
        <v>1526</v>
      </c>
      <c r="N140" s="76" t="s">
        <v>113</v>
      </c>
      <c r="O140" s="363" t="str">
        <f t="shared" si="168"/>
        <v>S</v>
      </c>
      <c r="P140" s="70" t="s">
        <v>2003</v>
      </c>
      <c r="Q140" s="364" t="s">
        <v>2004</v>
      </c>
      <c r="R140" s="365">
        <v>42979</v>
      </c>
      <c r="S140" s="373">
        <v>43023</v>
      </c>
      <c r="T140" s="603" t="s">
        <v>7894</v>
      </c>
      <c r="U140" s="603" t="s">
        <v>7894</v>
      </c>
      <c r="V140" s="603" t="s">
        <v>7894</v>
      </c>
      <c r="W140" s="603" t="s">
        <v>7894</v>
      </c>
      <c r="X140" s="603" t="s">
        <v>7894</v>
      </c>
      <c r="Y140" s="603" t="s">
        <v>7894</v>
      </c>
      <c r="Z140" s="603" t="s">
        <v>7894</v>
      </c>
      <c r="AA140" s="603" t="s">
        <v>7894</v>
      </c>
      <c r="AB140" s="603" t="s">
        <v>4828</v>
      </c>
      <c r="AC140" s="603" t="s">
        <v>4829</v>
      </c>
      <c r="AD140" s="603" t="s">
        <v>7894</v>
      </c>
      <c r="AE140" s="603" t="s">
        <v>7894</v>
      </c>
      <c r="AF140" s="605" t="s">
        <v>7896</v>
      </c>
      <c r="AG140" s="605" t="s">
        <v>7943</v>
      </c>
      <c r="AH140" s="366" t="s">
        <v>685</v>
      </c>
      <c r="AI140" s="363">
        <f t="shared" si="169"/>
        <v>6</v>
      </c>
      <c r="AJ140" s="363">
        <v>9</v>
      </c>
      <c r="AK140" s="413" t="str">
        <f t="shared" si="170"/>
        <v>White Spider Orchids</v>
      </c>
      <c r="AL140" s="413" t="str">
        <f t="shared" si="171"/>
        <v>Caladenia longicauda</v>
      </c>
      <c r="AM140" s="486" t="s">
        <v>45</v>
      </c>
      <c r="AS140" s="69">
        <f t="shared" si="172"/>
        <v>36</v>
      </c>
      <c r="AT140" s="69">
        <f t="shared" si="173"/>
        <v>42</v>
      </c>
      <c r="AU140" s="69">
        <f t="shared" si="174"/>
        <v>9</v>
      </c>
      <c r="AV140" s="69">
        <f t="shared" si="175"/>
        <v>10</v>
      </c>
      <c r="AW140" s="81"/>
      <c r="AX140" s="70" t="s">
        <v>2005</v>
      </c>
      <c r="AY140" s="364">
        <v>13859</v>
      </c>
      <c r="AZ140" s="264" t="s">
        <v>48</v>
      </c>
      <c r="BA140" s="238"/>
      <c r="BB140" s="237">
        <f t="shared" si="176"/>
        <v>22</v>
      </c>
      <c r="BC140" s="270">
        <f t="shared" si="165"/>
        <v>555</v>
      </c>
      <c r="BD140" t="str">
        <f t="shared" si="177"/>
        <v>Caladenia longicauda subsp. clivicola</v>
      </c>
      <c r="BE140" s="367" t="e">
        <f>COUNTIFS(#REF!,L140)</f>
        <v>#REF!</v>
      </c>
      <c r="BF140" s="374" t="str">
        <f t="shared" si="178"/>
        <v>y</v>
      </c>
      <c r="BG140" s="82"/>
      <c r="BH140" s="375"/>
      <c r="BI140" s="374"/>
      <c r="BJ140" s="403"/>
      <c r="CE140" t="str">
        <f t="shared" si="179"/>
        <v>Coastal White Spider Orchid (Caladenia longicauda subsp. calcigena)</v>
      </c>
      <c r="CF140" s="388" t="str">
        <f t="shared" si="184"/>
        <v>Caladenia longicauda subsp. calcigena</v>
      </c>
      <c r="CG140" t="str">
        <f t="shared" si="187"/>
        <v/>
      </c>
      <c r="CH140" t="str">
        <f t="shared" si="188"/>
        <v/>
      </c>
      <c r="CI140" t="str">
        <f t="shared" si="189"/>
        <v/>
      </c>
      <c r="CJ140" t="str">
        <f t="shared" si="190"/>
        <v/>
      </c>
      <c r="CK140" s="359" t="str">
        <f t="shared" si="191"/>
        <v/>
      </c>
      <c r="CL140" t="str">
        <f t="shared" si="192"/>
        <v/>
      </c>
      <c r="CM140" t="str">
        <f t="shared" si="193"/>
        <v/>
      </c>
      <c r="CN140" t="str">
        <f t="shared" si="194"/>
        <v/>
      </c>
      <c r="CO140" s="359" t="str">
        <f t="shared" si="195"/>
        <v/>
      </c>
      <c r="CP140" t="str">
        <f t="shared" si="196"/>
        <v/>
      </c>
      <c r="CQ140" t="str">
        <f t="shared" si="197"/>
        <v/>
      </c>
      <c r="CR140" t="str">
        <f t="shared" si="198"/>
        <v/>
      </c>
      <c r="CS140" s="359" t="str">
        <f t="shared" si="199"/>
        <v/>
      </c>
      <c r="CT140" t="str">
        <f t="shared" si="200"/>
        <v/>
      </c>
      <c r="CU140" t="str">
        <f t="shared" si="201"/>
        <v/>
      </c>
      <c r="CV140" t="str">
        <f t="shared" si="202"/>
        <v/>
      </c>
      <c r="CW140" t="str">
        <f t="shared" si="203"/>
        <v/>
      </c>
      <c r="CX140" s="359" t="str">
        <f t="shared" si="204"/>
        <v/>
      </c>
      <c r="CY140" t="str">
        <f t="shared" si="205"/>
        <v/>
      </c>
      <c r="CZ140" t="str">
        <f t="shared" si="206"/>
        <v/>
      </c>
      <c r="DA140" t="str">
        <f t="shared" si="207"/>
        <v/>
      </c>
      <c r="DB140" s="359" t="str">
        <f t="shared" si="208"/>
        <v/>
      </c>
      <c r="DC140" t="str">
        <f t="shared" si="209"/>
        <v/>
      </c>
      <c r="DD140" t="str">
        <f t="shared" si="210"/>
        <v/>
      </c>
      <c r="DE140" t="str">
        <f t="shared" si="211"/>
        <v/>
      </c>
      <c r="DF140" s="359" t="str">
        <f t="shared" si="212"/>
        <v/>
      </c>
      <c r="DG140" t="str">
        <f t="shared" si="213"/>
        <v/>
      </c>
      <c r="DH140" t="str">
        <f t="shared" si="214"/>
        <v/>
      </c>
      <c r="DI140" t="str">
        <f t="shared" si="215"/>
        <v/>
      </c>
      <c r="DJ140" t="str">
        <f t="shared" si="216"/>
        <v/>
      </c>
      <c r="DK140" s="359" t="str">
        <f t="shared" si="217"/>
        <v/>
      </c>
      <c r="DL140" t="str">
        <f t="shared" si="218"/>
        <v/>
      </c>
      <c r="DM140" t="str">
        <f t="shared" si="219"/>
        <v/>
      </c>
      <c r="DN140" t="str">
        <f t="shared" si="220"/>
        <v/>
      </c>
      <c r="DO140" s="359" t="str">
        <f t="shared" si="221"/>
        <v/>
      </c>
      <c r="DP140" t="str">
        <f t="shared" si="222"/>
        <v>X</v>
      </c>
      <c r="DQ140" t="str">
        <f t="shared" si="223"/>
        <v>X</v>
      </c>
      <c r="DR140" t="str">
        <f t="shared" si="224"/>
        <v>X</v>
      </c>
      <c r="DS140" s="359" t="str">
        <f t="shared" si="225"/>
        <v>X</v>
      </c>
      <c r="DT140" t="str">
        <f t="shared" si="226"/>
        <v>X</v>
      </c>
      <c r="DU140" t="str">
        <f t="shared" si="227"/>
        <v>X</v>
      </c>
      <c r="DV140" t="str">
        <f t="shared" si="228"/>
        <v>X</v>
      </c>
      <c r="DW140" t="str">
        <f t="shared" si="229"/>
        <v>X</v>
      </c>
      <c r="DX140" s="359" t="str">
        <f t="shared" si="230"/>
        <v>X</v>
      </c>
      <c r="DY140" t="str">
        <f t="shared" si="231"/>
        <v/>
      </c>
      <c r="DZ140" t="str">
        <f t="shared" si="232"/>
        <v/>
      </c>
      <c r="EA140" t="str">
        <f t="shared" si="233"/>
        <v/>
      </c>
      <c r="EB140" s="359" t="str">
        <f t="shared" si="234"/>
        <v/>
      </c>
      <c r="EC140" t="str">
        <f t="shared" si="235"/>
        <v/>
      </c>
      <c r="ED140" t="str">
        <f t="shared" si="236"/>
        <v/>
      </c>
      <c r="EE140" t="str">
        <f t="shared" si="237"/>
        <v/>
      </c>
      <c r="EF140" t="str">
        <f t="shared" si="238"/>
        <v/>
      </c>
      <c r="EG140" s="359" t="str">
        <f t="shared" si="239"/>
        <v/>
      </c>
      <c r="EH140" t="str">
        <f t="shared" si="186"/>
        <v>Caladenia longicauda subsp. calcigena</v>
      </c>
      <c r="EJ140" t="str">
        <f t="shared" si="180"/>
        <v>Caladenia longicauda subsp. clivicola</v>
      </c>
      <c r="EK140" s="100">
        <f t="shared" ref="EK140:EV161" si="240">IF($AV140&gt;=$AU140,IF(AND(EK$2&gt;=$AU140,EK$2&lt;=$AV140),1,0),IF(OR(EK$2&gt;=$AU140,EK$2&lt;=$AV140),1,0))</f>
        <v>0</v>
      </c>
      <c r="EL140" s="3">
        <f t="shared" si="240"/>
        <v>0</v>
      </c>
      <c r="EM140" s="3">
        <f t="shared" si="240"/>
        <v>0</v>
      </c>
      <c r="EN140" s="3">
        <f t="shared" si="240"/>
        <v>0</v>
      </c>
      <c r="EO140" s="3">
        <f t="shared" si="240"/>
        <v>0</v>
      </c>
      <c r="EP140" s="3">
        <f t="shared" si="240"/>
        <v>0</v>
      </c>
      <c r="EQ140" s="3">
        <f t="shared" si="240"/>
        <v>0</v>
      </c>
      <c r="ER140" s="3">
        <f t="shared" si="240"/>
        <v>0</v>
      </c>
      <c r="ES140" s="3">
        <f t="shared" si="240"/>
        <v>1</v>
      </c>
      <c r="ET140" s="3">
        <f t="shared" si="240"/>
        <v>1</v>
      </c>
      <c r="EU140" s="3">
        <f t="shared" si="240"/>
        <v>0</v>
      </c>
      <c r="EV140" s="24">
        <f t="shared" si="240"/>
        <v>0</v>
      </c>
      <c r="EW140" s="245">
        <f t="shared" si="185"/>
        <v>2</v>
      </c>
      <c r="EX140" s="262" t="str">
        <f t="shared" si="181"/>
        <v/>
      </c>
    </row>
    <row r="141" spans="1:154" ht="16.149999999999999" customHeight="1" x14ac:dyDescent="0.25">
      <c r="A141" s="363"/>
      <c r="D141" s="363"/>
      <c r="E141" s="363"/>
      <c r="F141" s="363"/>
      <c r="G141" s="363"/>
      <c r="H141" s="363"/>
      <c r="I141" s="363"/>
      <c r="J141" s="68">
        <f t="shared" si="182"/>
        <v>556</v>
      </c>
      <c r="K141" s="371" t="str">
        <f t="shared" si="183"/>
        <v>Caladenia longicauda subsp. crassa</v>
      </c>
      <c r="L141" s="372">
        <v>556</v>
      </c>
      <c r="M141" s="371" t="s">
        <v>1526</v>
      </c>
      <c r="N141" s="76" t="s">
        <v>252</v>
      </c>
      <c r="O141" s="363" t="str">
        <f t="shared" si="168"/>
        <v>S</v>
      </c>
      <c r="P141" s="70" t="s">
        <v>2006</v>
      </c>
      <c r="Q141" s="364" t="s">
        <v>2007</v>
      </c>
      <c r="R141" s="365">
        <v>42948</v>
      </c>
      <c r="S141" s="365">
        <v>43009</v>
      </c>
      <c r="T141" s="603" t="s">
        <v>7894</v>
      </c>
      <c r="U141" s="603" t="s">
        <v>7894</v>
      </c>
      <c r="V141" s="603" t="s">
        <v>7894</v>
      </c>
      <c r="W141" s="603" t="s">
        <v>7894</v>
      </c>
      <c r="X141" s="603" t="s">
        <v>7894</v>
      </c>
      <c r="Y141" s="603" t="s">
        <v>7894</v>
      </c>
      <c r="Z141" s="603" t="s">
        <v>7894</v>
      </c>
      <c r="AA141" s="603" t="s">
        <v>4827</v>
      </c>
      <c r="AB141" s="603" t="s">
        <v>4828</v>
      </c>
      <c r="AC141" s="603" t="s">
        <v>4829</v>
      </c>
      <c r="AD141" s="603" t="s">
        <v>7894</v>
      </c>
      <c r="AE141" s="603" t="s">
        <v>7894</v>
      </c>
      <c r="AF141" s="605" t="s">
        <v>7900</v>
      </c>
      <c r="AG141" s="605" t="s">
        <v>7944</v>
      </c>
      <c r="AH141" s="366" t="s">
        <v>685</v>
      </c>
      <c r="AI141" s="363">
        <f t="shared" si="169"/>
        <v>6</v>
      </c>
      <c r="AJ141" s="363">
        <v>9</v>
      </c>
      <c r="AK141" s="413" t="str">
        <f t="shared" si="170"/>
        <v>White Spider Orchids</v>
      </c>
      <c r="AL141" s="413" t="str">
        <f t="shared" si="171"/>
        <v>Caladenia longicauda</v>
      </c>
      <c r="AM141" s="486" t="s">
        <v>45</v>
      </c>
      <c r="AS141" s="69">
        <f t="shared" si="172"/>
        <v>32</v>
      </c>
      <c r="AT141" s="69">
        <f t="shared" si="173"/>
        <v>40</v>
      </c>
      <c r="AU141" s="69">
        <f t="shared" si="174"/>
        <v>8</v>
      </c>
      <c r="AV141" s="69">
        <f t="shared" si="175"/>
        <v>10</v>
      </c>
      <c r="AW141" s="81"/>
      <c r="AX141" s="70" t="s">
        <v>2008</v>
      </c>
      <c r="AY141" s="364">
        <v>15362</v>
      </c>
      <c r="AZ141" s="264" t="s">
        <v>48</v>
      </c>
      <c r="BA141" s="238"/>
      <c r="BB141" s="237">
        <f t="shared" si="176"/>
        <v>22</v>
      </c>
      <c r="BC141" s="270">
        <f t="shared" si="165"/>
        <v>556</v>
      </c>
      <c r="BD141" t="str">
        <f t="shared" si="177"/>
        <v>Caladenia longicauda subsp. crassa</v>
      </c>
      <c r="BE141" s="367" t="e">
        <f>COUNTIFS(#REF!,L141)</f>
        <v>#REF!</v>
      </c>
      <c r="BF141" s="374" t="str">
        <f t="shared" si="178"/>
        <v>y</v>
      </c>
      <c r="BG141" s="82"/>
      <c r="BH141" s="375"/>
      <c r="BI141" s="374"/>
      <c r="BJ141" s="403"/>
      <c r="CE141" t="str">
        <f t="shared" si="179"/>
        <v>Hill's White Spider Orchid (Caladenia longicauda subsp. clivicola)</v>
      </c>
      <c r="CF141" s="388" t="str">
        <f t="shared" si="184"/>
        <v>Caladenia longicauda subsp. clivicola</v>
      </c>
      <c r="CG141" t="str">
        <f t="shared" si="187"/>
        <v/>
      </c>
      <c r="CH141" t="str">
        <f t="shared" si="188"/>
        <v/>
      </c>
      <c r="CI141" t="str">
        <f t="shared" si="189"/>
        <v/>
      </c>
      <c r="CJ141" t="str">
        <f t="shared" si="190"/>
        <v/>
      </c>
      <c r="CK141" s="359" t="str">
        <f t="shared" si="191"/>
        <v/>
      </c>
      <c r="CL141" t="str">
        <f t="shared" si="192"/>
        <v/>
      </c>
      <c r="CM141" t="str">
        <f t="shared" si="193"/>
        <v/>
      </c>
      <c r="CN141" t="str">
        <f t="shared" si="194"/>
        <v/>
      </c>
      <c r="CO141" s="359" t="str">
        <f t="shared" si="195"/>
        <v/>
      </c>
      <c r="CP141" t="str">
        <f t="shared" si="196"/>
        <v/>
      </c>
      <c r="CQ141" t="str">
        <f t="shared" si="197"/>
        <v/>
      </c>
      <c r="CR141" t="str">
        <f t="shared" si="198"/>
        <v/>
      </c>
      <c r="CS141" s="359" t="str">
        <f t="shared" si="199"/>
        <v/>
      </c>
      <c r="CT141" t="str">
        <f t="shared" si="200"/>
        <v/>
      </c>
      <c r="CU141" t="str">
        <f t="shared" si="201"/>
        <v/>
      </c>
      <c r="CV141" t="str">
        <f t="shared" si="202"/>
        <v/>
      </c>
      <c r="CW141" t="str">
        <f t="shared" si="203"/>
        <v/>
      </c>
      <c r="CX141" s="359" t="str">
        <f t="shared" si="204"/>
        <v/>
      </c>
      <c r="CY141" t="str">
        <f t="shared" si="205"/>
        <v/>
      </c>
      <c r="CZ141" t="str">
        <f t="shared" si="206"/>
        <v/>
      </c>
      <c r="DA141" t="str">
        <f t="shared" si="207"/>
        <v/>
      </c>
      <c r="DB141" s="359" t="str">
        <f t="shared" si="208"/>
        <v/>
      </c>
      <c r="DC141" t="str">
        <f t="shared" si="209"/>
        <v/>
      </c>
      <c r="DD141" t="str">
        <f t="shared" si="210"/>
        <v/>
      </c>
      <c r="DE141" t="str">
        <f t="shared" si="211"/>
        <v/>
      </c>
      <c r="DF141" s="359" t="str">
        <f t="shared" si="212"/>
        <v/>
      </c>
      <c r="DG141" t="str">
        <f t="shared" si="213"/>
        <v/>
      </c>
      <c r="DH141" t="str">
        <f t="shared" si="214"/>
        <v/>
      </c>
      <c r="DI141" t="str">
        <f t="shared" si="215"/>
        <v/>
      </c>
      <c r="DJ141" t="str">
        <f t="shared" si="216"/>
        <v/>
      </c>
      <c r="DK141" s="359" t="str">
        <f t="shared" si="217"/>
        <v/>
      </c>
      <c r="DL141" t="str">
        <f t="shared" si="218"/>
        <v/>
      </c>
      <c r="DM141" t="str">
        <f t="shared" si="219"/>
        <v/>
      </c>
      <c r="DN141" t="str">
        <f t="shared" si="220"/>
        <v/>
      </c>
      <c r="DO141" s="359" t="str">
        <f t="shared" si="221"/>
        <v/>
      </c>
      <c r="DP141" t="str">
        <f t="shared" si="222"/>
        <v>X</v>
      </c>
      <c r="DQ141" t="str">
        <f t="shared" si="223"/>
        <v>X</v>
      </c>
      <c r="DR141" t="str">
        <f t="shared" si="224"/>
        <v>X</v>
      </c>
      <c r="DS141" s="359" t="str">
        <f t="shared" si="225"/>
        <v>X</v>
      </c>
      <c r="DT141" t="str">
        <f t="shared" si="226"/>
        <v>X</v>
      </c>
      <c r="DU141" t="str">
        <f t="shared" si="227"/>
        <v>X</v>
      </c>
      <c r="DV141" t="str">
        <f t="shared" si="228"/>
        <v>X</v>
      </c>
      <c r="DW141" t="str">
        <f t="shared" si="229"/>
        <v/>
      </c>
      <c r="DX141" s="359" t="str">
        <f t="shared" si="230"/>
        <v/>
      </c>
      <c r="DY141" t="str">
        <f t="shared" si="231"/>
        <v/>
      </c>
      <c r="DZ141" t="str">
        <f t="shared" si="232"/>
        <v/>
      </c>
      <c r="EA141" t="str">
        <f t="shared" si="233"/>
        <v/>
      </c>
      <c r="EB141" s="359" t="str">
        <f t="shared" si="234"/>
        <v/>
      </c>
      <c r="EC141" t="str">
        <f t="shared" si="235"/>
        <v/>
      </c>
      <c r="ED141" t="str">
        <f t="shared" si="236"/>
        <v/>
      </c>
      <c r="EE141" t="str">
        <f t="shared" si="237"/>
        <v/>
      </c>
      <c r="EF141" t="str">
        <f t="shared" si="238"/>
        <v/>
      </c>
      <c r="EG141" s="359" t="str">
        <f t="shared" si="239"/>
        <v/>
      </c>
      <c r="EH141" t="str">
        <f t="shared" si="186"/>
        <v>Caladenia longicauda subsp. clivicola</v>
      </c>
      <c r="EJ141" t="str">
        <f t="shared" si="180"/>
        <v>Caladenia longicauda subsp. crassa</v>
      </c>
      <c r="EK141" s="100">
        <f t="shared" si="240"/>
        <v>0</v>
      </c>
      <c r="EL141" s="3">
        <f t="shared" si="240"/>
        <v>0</v>
      </c>
      <c r="EM141" s="3">
        <f t="shared" si="240"/>
        <v>0</v>
      </c>
      <c r="EN141" s="3">
        <f t="shared" si="240"/>
        <v>0</v>
      </c>
      <c r="EO141" s="3">
        <f t="shared" si="240"/>
        <v>0</v>
      </c>
      <c r="EP141" s="3">
        <f t="shared" si="240"/>
        <v>0</v>
      </c>
      <c r="EQ141" s="3">
        <f t="shared" si="240"/>
        <v>0</v>
      </c>
      <c r="ER141" s="3">
        <f t="shared" si="240"/>
        <v>1</v>
      </c>
      <c r="ES141" s="3">
        <f t="shared" si="240"/>
        <v>1</v>
      </c>
      <c r="ET141" s="3">
        <f t="shared" si="240"/>
        <v>1</v>
      </c>
      <c r="EU141" s="3">
        <f t="shared" si="240"/>
        <v>0</v>
      </c>
      <c r="EV141" s="24">
        <f t="shared" si="240"/>
        <v>0</v>
      </c>
      <c r="EW141" s="245">
        <f t="shared" si="185"/>
        <v>3</v>
      </c>
      <c r="EX141" s="262" t="str">
        <f t="shared" si="181"/>
        <v/>
      </c>
    </row>
    <row r="142" spans="1:154" ht="16.149999999999999" customHeight="1" x14ac:dyDescent="0.25">
      <c r="A142" s="363"/>
      <c r="D142" s="363"/>
      <c r="E142" s="363"/>
      <c r="F142" s="363"/>
      <c r="G142" s="363"/>
      <c r="H142" s="363"/>
      <c r="I142" s="363"/>
      <c r="J142" s="68">
        <f t="shared" si="182"/>
        <v>557</v>
      </c>
      <c r="K142" s="371" t="str">
        <f t="shared" si="183"/>
        <v>Caladenia longicauda subsp. eminens</v>
      </c>
      <c r="L142" s="372">
        <v>557</v>
      </c>
      <c r="M142" s="371" t="s">
        <v>1526</v>
      </c>
      <c r="N142" s="76" t="s">
        <v>101</v>
      </c>
      <c r="O142" s="363" t="str">
        <f t="shared" si="168"/>
        <v>S</v>
      </c>
      <c r="P142" s="70" t="s">
        <v>2009</v>
      </c>
      <c r="Q142" s="364" t="s">
        <v>2010</v>
      </c>
      <c r="R142" s="365">
        <v>42948</v>
      </c>
      <c r="S142" s="365">
        <v>43009</v>
      </c>
      <c r="T142" s="603" t="s">
        <v>7894</v>
      </c>
      <c r="U142" s="603" t="s">
        <v>7894</v>
      </c>
      <c r="V142" s="603" t="s">
        <v>7894</v>
      </c>
      <c r="W142" s="603" t="s">
        <v>7894</v>
      </c>
      <c r="X142" s="603" t="s">
        <v>7894</v>
      </c>
      <c r="Y142" s="603" t="s">
        <v>7894</v>
      </c>
      <c r="Z142" s="603" t="s">
        <v>7894</v>
      </c>
      <c r="AA142" s="603" t="s">
        <v>4827</v>
      </c>
      <c r="AB142" s="603" t="s">
        <v>4828</v>
      </c>
      <c r="AC142" s="603" t="s">
        <v>4829</v>
      </c>
      <c r="AD142" s="603" t="s">
        <v>7894</v>
      </c>
      <c r="AE142" s="603" t="s">
        <v>7894</v>
      </c>
      <c r="AF142" s="605" t="s">
        <v>7900</v>
      </c>
      <c r="AG142" s="605" t="s">
        <v>7944</v>
      </c>
      <c r="AH142" s="366" t="s">
        <v>685</v>
      </c>
      <c r="AI142" s="363">
        <f t="shared" si="169"/>
        <v>6</v>
      </c>
      <c r="AJ142" s="363">
        <v>9</v>
      </c>
      <c r="AK142" s="413" t="str">
        <f t="shared" si="170"/>
        <v>White Spider Orchids</v>
      </c>
      <c r="AL142" s="413" t="str">
        <f t="shared" si="171"/>
        <v>Caladenia longicauda</v>
      </c>
      <c r="AM142" s="486" t="s">
        <v>45</v>
      </c>
      <c r="AS142" s="69">
        <f t="shared" si="172"/>
        <v>32</v>
      </c>
      <c r="AT142" s="69">
        <f t="shared" si="173"/>
        <v>40</v>
      </c>
      <c r="AU142" s="69">
        <f t="shared" si="174"/>
        <v>8</v>
      </c>
      <c r="AV142" s="69">
        <f t="shared" si="175"/>
        <v>10</v>
      </c>
      <c r="AW142" s="81"/>
      <c r="AX142" s="70" t="s">
        <v>2011</v>
      </c>
      <c r="AY142" s="364">
        <v>15363</v>
      </c>
      <c r="AZ142" s="264" t="s">
        <v>48</v>
      </c>
      <c r="BA142" s="238"/>
      <c r="BB142" s="237">
        <f t="shared" si="176"/>
        <v>22</v>
      </c>
      <c r="BC142" s="270">
        <f t="shared" si="165"/>
        <v>557</v>
      </c>
      <c r="BD142" t="str">
        <f t="shared" si="177"/>
        <v>Caladenia longicauda subsp. eminens</v>
      </c>
      <c r="BE142" s="367" t="e">
        <f>COUNTIFS(#REF!,L142)</f>
        <v>#REF!</v>
      </c>
      <c r="BF142" s="374" t="str">
        <f t="shared" si="178"/>
        <v>y</v>
      </c>
      <c r="BG142" s="82"/>
      <c r="BH142" s="375"/>
      <c r="BI142" s="374"/>
      <c r="BJ142" s="403"/>
      <c r="CE142" t="str">
        <f t="shared" si="179"/>
        <v>Esperance White Spider Orchid (Caladenia longicauda subsp. crassa)</v>
      </c>
      <c r="CF142" s="388" t="str">
        <f t="shared" si="184"/>
        <v>Caladenia longicauda subsp. crassa</v>
      </c>
      <c r="CG142" t="str">
        <f t="shared" si="187"/>
        <v/>
      </c>
      <c r="CH142" t="str">
        <f t="shared" si="188"/>
        <v/>
      </c>
      <c r="CI142" t="str">
        <f t="shared" si="189"/>
        <v/>
      </c>
      <c r="CJ142" t="str">
        <f t="shared" si="190"/>
        <v/>
      </c>
      <c r="CK142" s="359" t="str">
        <f t="shared" si="191"/>
        <v/>
      </c>
      <c r="CL142" t="str">
        <f t="shared" si="192"/>
        <v/>
      </c>
      <c r="CM142" t="str">
        <f t="shared" si="193"/>
        <v/>
      </c>
      <c r="CN142" t="str">
        <f t="shared" si="194"/>
        <v/>
      </c>
      <c r="CO142" s="359" t="str">
        <f t="shared" si="195"/>
        <v/>
      </c>
      <c r="CP142" t="str">
        <f t="shared" si="196"/>
        <v/>
      </c>
      <c r="CQ142" t="str">
        <f t="shared" si="197"/>
        <v/>
      </c>
      <c r="CR142" t="str">
        <f t="shared" si="198"/>
        <v/>
      </c>
      <c r="CS142" s="359" t="str">
        <f t="shared" si="199"/>
        <v/>
      </c>
      <c r="CT142" t="str">
        <f t="shared" si="200"/>
        <v/>
      </c>
      <c r="CU142" t="str">
        <f t="shared" si="201"/>
        <v/>
      </c>
      <c r="CV142" t="str">
        <f t="shared" si="202"/>
        <v/>
      </c>
      <c r="CW142" t="str">
        <f t="shared" si="203"/>
        <v/>
      </c>
      <c r="CX142" s="359" t="str">
        <f t="shared" si="204"/>
        <v/>
      </c>
      <c r="CY142" t="str">
        <f t="shared" si="205"/>
        <v/>
      </c>
      <c r="CZ142" t="str">
        <f t="shared" si="206"/>
        <v/>
      </c>
      <c r="DA142" t="str">
        <f t="shared" si="207"/>
        <v/>
      </c>
      <c r="DB142" s="359" t="str">
        <f t="shared" si="208"/>
        <v/>
      </c>
      <c r="DC142" t="str">
        <f t="shared" si="209"/>
        <v/>
      </c>
      <c r="DD142" t="str">
        <f t="shared" si="210"/>
        <v/>
      </c>
      <c r="DE142" t="str">
        <f t="shared" si="211"/>
        <v/>
      </c>
      <c r="DF142" s="359" t="str">
        <f t="shared" si="212"/>
        <v/>
      </c>
      <c r="DG142" t="str">
        <f t="shared" si="213"/>
        <v/>
      </c>
      <c r="DH142" t="str">
        <f t="shared" si="214"/>
        <v/>
      </c>
      <c r="DI142" t="str">
        <f t="shared" si="215"/>
        <v/>
      </c>
      <c r="DJ142" t="str">
        <f t="shared" si="216"/>
        <v/>
      </c>
      <c r="DK142" s="359" t="str">
        <f t="shared" si="217"/>
        <v/>
      </c>
      <c r="DL142" t="str">
        <f t="shared" si="218"/>
        <v>X</v>
      </c>
      <c r="DM142" t="str">
        <f t="shared" si="219"/>
        <v>X</v>
      </c>
      <c r="DN142" t="str">
        <f t="shared" si="220"/>
        <v>X</v>
      </c>
      <c r="DO142" s="359" t="str">
        <f t="shared" si="221"/>
        <v>X</v>
      </c>
      <c r="DP142" t="str">
        <f t="shared" si="222"/>
        <v>X</v>
      </c>
      <c r="DQ142" t="str">
        <f t="shared" si="223"/>
        <v>X</v>
      </c>
      <c r="DR142" t="str">
        <f t="shared" si="224"/>
        <v>X</v>
      </c>
      <c r="DS142" s="359" t="str">
        <f t="shared" si="225"/>
        <v>X</v>
      </c>
      <c r="DT142" t="str">
        <f t="shared" si="226"/>
        <v>X</v>
      </c>
      <c r="DU142" t="str">
        <f t="shared" si="227"/>
        <v/>
      </c>
      <c r="DV142" t="str">
        <f t="shared" si="228"/>
        <v/>
      </c>
      <c r="DW142" t="str">
        <f t="shared" si="229"/>
        <v/>
      </c>
      <c r="DX142" s="359" t="str">
        <f t="shared" si="230"/>
        <v/>
      </c>
      <c r="DY142" t="str">
        <f t="shared" si="231"/>
        <v/>
      </c>
      <c r="DZ142" t="str">
        <f t="shared" si="232"/>
        <v/>
      </c>
      <c r="EA142" t="str">
        <f t="shared" si="233"/>
        <v/>
      </c>
      <c r="EB142" s="359" t="str">
        <f t="shared" si="234"/>
        <v/>
      </c>
      <c r="EC142" t="str">
        <f t="shared" si="235"/>
        <v/>
      </c>
      <c r="ED142" t="str">
        <f t="shared" si="236"/>
        <v/>
      </c>
      <c r="EE142" t="str">
        <f t="shared" si="237"/>
        <v/>
      </c>
      <c r="EF142" t="str">
        <f t="shared" si="238"/>
        <v/>
      </c>
      <c r="EG142" s="359" t="str">
        <f t="shared" si="239"/>
        <v/>
      </c>
      <c r="EH142" t="str">
        <f t="shared" si="186"/>
        <v>Caladenia longicauda subsp. crassa</v>
      </c>
      <c r="EJ142" t="str">
        <f t="shared" si="180"/>
        <v>Caladenia longicauda subsp. eminens</v>
      </c>
      <c r="EK142" s="100">
        <f t="shared" si="240"/>
        <v>0</v>
      </c>
      <c r="EL142" s="3">
        <f t="shared" si="240"/>
        <v>0</v>
      </c>
      <c r="EM142" s="3">
        <f t="shared" si="240"/>
        <v>0</v>
      </c>
      <c r="EN142" s="3">
        <f t="shared" si="240"/>
        <v>0</v>
      </c>
      <c r="EO142" s="3">
        <f t="shared" si="240"/>
        <v>0</v>
      </c>
      <c r="EP142" s="3">
        <f t="shared" si="240"/>
        <v>0</v>
      </c>
      <c r="EQ142" s="3">
        <f t="shared" si="240"/>
        <v>0</v>
      </c>
      <c r="ER142" s="3">
        <f t="shared" si="240"/>
        <v>1</v>
      </c>
      <c r="ES142" s="3">
        <f t="shared" si="240"/>
        <v>1</v>
      </c>
      <c r="ET142" s="3">
        <f t="shared" si="240"/>
        <v>1</v>
      </c>
      <c r="EU142" s="3">
        <f t="shared" si="240"/>
        <v>0</v>
      </c>
      <c r="EV142" s="24">
        <f t="shared" si="240"/>
        <v>0</v>
      </c>
      <c r="EW142" s="245">
        <f t="shared" si="185"/>
        <v>3</v>
      </c>
      <c r="EX142" s="262" t="str">
        <f t="shared" si="181"/>
        <v/>
      </c>
    </row>
    <row r="143" spans="1:154" ht="16.149999999999999" customHeight="1" x14ac:dyDescent="0.25">
      <c r="A143" s="363"/>
      <c r="D143" s="363"/>
      <c r="E143" s="363"/>
      <c r="F143" s="363"/>
      <c r="G143" s="363"/>
      <c r="H143" s="363"/>
      <c r="I143" s="363"/>
      <c r="J143" s="68">
        <f t="shared" si="182"/>
        <v>1139</v>
      </c>
      <c r="K143" s="371" t="str">
        <f t="shared" si="183"/>
        <v>Caladenia longicauda subsp. extrema</v>
      </c>
      <c r="L143" s="372">
        <v>1139</v>
      </c>
      <c r="M143" s="371" t="s">
        <v>1526</v>
      </c>
      <c r="N143" s="76" t="s">
        <v>749</v>
      </c>
      <c r="O143" s="363" t="str">
        <f t="shared" si="168"/>
        <v>S</v>
      </c>
      <c r="P143" s="70" t="s">
        <v>2012</v>
      </c>
      <c r="Q143" s="364" t="s">
        <v>2013</v>
      </c>
      <c r="R143" s="365">
        <v>43023</v>
      </c>
      <c r="S143" s="373">
        <v>43040</v>
      </c>
      <c r="T143" s="603" t="s">
        <v>7894</v>
      </c>
      <c r="U143" s="603" t="s">
        <v>7894</v>
      </c>
      <c r="V143" s="603" t="s">
        <v>7894</v>
      </c>
      <c r="W143" s="603" t="s">
        <v>7894</v>
      </c>
      <c r="X143" s="603" t="s">
        <v>7894</v>
      </c>
      <c r="Y143" s="603" t="s">
        <v>7894</v>
      </c>
      <c r="Z143" s="603" t="s">
        <v>7894</v>
      </c>
      <c r="AA143" s="603" t="s">
        <v>7894</v>
      </c>
      <c r="AB143" s="603" t="s">
        <v>7894</v>
      </c>
      <c r="AC143" s="603" t="s">
        <v>4829</v>
      </c>
      <c r="AD143" s="603" t="s">
        <v>4830</v>
      </c>
      <c r="AE143" s="603" t="s">
        <v>7894</v>
      </c>
      <c r="AF143" s="605" t="s">
        <v>7897</v>
      </c>
      <c r="AG143" s="605" t="s">
        <v>7940</v>
      </c>
      <c r="AH143" s="69" t="s">
        <v>1593</v>
      </c>
      <c r="AI143" s="363">
        <f t="shared" si="169"/>
        <v>2</v>
      </c>
      <c r="AJ143" s="363">
        <v>9</v>
      </c>
      <c r="AK143" s="413" t="str">
        <f t="shared" si="170"/>
        <v>White Spider Orchids</v>
      </c>
      <c r="AL143" s="413" t="str">
        <f t="shared" si="171"/>
        <v>Caladenia longicauda</v>
      </c>
      <c r="AM143" s="486" t="s">
        <v>45</v>
      </c>
      <c r="AN143" s="70" t="s">
        <v>7873</v>
      </c>
      <c r="AS143" s="69">
        <f t="shared" si="172"/>
        <v>42</v>
      </c>
      <c r="AT143" s="69">
        <f t="shared" si="173"/>
        <v>44</v>
      </c>
      <c r="AU143" s="69">
        <f t="shared" si="174"/>
        <v>10</v>
      </c>
      <c r="AV143" s="69">
        <f t="shared" si="175"/>
        <v>11</v>
      </c>
      <c r="AW143" s="81" t="e">
        <f>VLOOKUP(AM143,#REF!,6,FALSE)</f>
        <v>#REF!</v>
      </c>
      <c r="AX143" s="70" t="s">
        <v>2014</v>
      </c>
      <c r="AY143" s="364">
        <v>44902</v>
      </c>
      <c r="AZ143" s="264" t="s">
        <v>48</v>
      </c>
      <c r="BA143" s="238"/>
      <c r="BB143" s="237">
        <f t="shared" si="176"/>
        <v>22</v>
      </c>
      <c r="BC143" s="270">
        <f t="shared" si="165"/>
        <v>1139</v>
      </c>
      <c r="BD143" t="str">
        <f t="shared" si="177"/>
        <v>Caladenia longicauda subsp. extrema</v>
      </c>
      <c r="BE143" s="367" t="e">
        <f>COUNTIFS(#REF!,L143)</f>
        <v>#REF!</v>
      </c>
      <c r="BF143" s="374" t="str">
        <f t="shared" si="178"/>
        <v>y</v>
      </c>
      <c r="BG143" s="82"/>
      <c r="BH143" s="375"/>
      <c r="BI143" s="374"/>
      <c r="BJ143" s="403"/>
      <c r="CE143" t="str">
        <f t="shared" si="179"/>
        <v>Stark White Spider Orchid (Caladenia longicauda subsp. eminens)</v>
      </c>
      <c r="CF143" s="388" t="str">
        <f t="shared" si="184"/>
        <v>Caladenia longicauda subsp. eminens</v>
      </c>
      <c r="CG143" t="str">
        <f t="shared" si="187"/>
        <v/>
      </c>
      <c r="CH143" t="str">
        <f t="shared" si="188"/>
        <v/>
      </c>
      <c r="CI143" t="str">
        <f t="shared" si="189"/>
        <v/>
      </c>
      <c r="CJ143" t="str">
        <f t="shared" si="190"/>
        <v/>
      </c>
      <c r="CK143" s="359" t="str">
        <f t="shared" si="191"/>
        <v/>
      </c>
      <c r="CL143" t="str">
        <f t="shared" si="192"/>
        <v/>
      </c>
      <c r="CM143" t="str">
        <f t="shared" si="193"/>
        <v/>
      </c>
      <c r="CN143" t="str">
        <f t="shared" si="194"/>
        <v/>
      </c>
      <c r="CO143" s="359" t="str">
        <f t="shared" si="195"/>
        <v/>
      </c>
      <c r="CP143" t="str">
        <f t="shared" si="196"/>
        <v/>
      </c>
      <c r="CQ143" t="str">
        <f t="shared" si="197"/>
        <v/>
      </c>
      <c r="CR143" t="str">
        <f t="shared" si="198"/>
        <v/>
      </c>
      <c r="CS143" s="359" t="str">
        <f t="shared" si="199"/>
        <v/>
      </c>
      <c r="CT143" t="str">
        <f t="shared" si="200"/>
        <v/>
      </c>
      <c r="CU143" t="str">
        <f t="shared" si="201"/>
        <v/>
      </c>
      <c r="CV143" t="str">
        <f t="shared" si="202"/>
        <v/>
      </c>
      <c r="CW143" t="str">
        <f t="shared" si="203"/>
        <v/>
      </c>
      <c r="CX143" s="359" t="str">
        <f t="shared" si="204"/>
        <v/>
      </c>
      <c r="CY143" t="str">
        <f t="shared" si="205"/>
        <v/>
      </c>
      <c r="CZ143" t="str">
        <f t="shared" si="206"/>
        <v/>
      </c>
      <c r="DA143" t="str">
        <f t="shared" si="207"/>
        <v/>
      </c>
      <c r="DB143" s="359" t="str">
        <f t="shared" si="208"/>
        <v/>
      </c>
      <c r="DC143" t="str">
        <f t="shared" si="209"/>
        <v/>
      </c>
      <c r="DD143" t="str">
        <f t="shared" si="210"/>
        <v/>
      </c>
      <c r="DE143" t="str">
        <f t="shared" si="211"/>
        <v/>
      </c>
      <c r="DF143" s="359" t="str">
        <f t="shared" si="212"/>
        <v/>
      </c>
      <c r="DG143" t="str">
        <f t="shared" si="213"/>
        <v/>
      </c>
      <c r="DH143" t="str">
        <f t="shared" si="214"/>
        <v/>
      </c>
      <c r="DI143" t="str">
        <f t="shared" si="215"/>
        <v/>
      </c>
      <c r="DJ143" t="str">
        <f t="shared" si="216"/>
        <v/>
      </c>
      <c r="DK143" s="359" t="str">
        <f t="shared" si="217"/>
        <v/>
      </c>
      <c r="DL143" t="str">
        <f t="shared" si="218"/>
        <v>X</v>
      </c>
      <c r="DM143" t="str">
        <f t="shared" si="219"/>
        <v>X</v>
      </c>
      <c r="DN143" t="str">
        <f t="shared" si="220"/>
        <v>X</v>
      </c>
      <c r="DO143" s="359" t="str">
        <f t="shared" si="221"/>
        <v>X</v>
      </c>
      <c r="DP143" t="str">
        <f t="shared" si="222"/>
        <v>X</v>
      </c>
      <c r="DQ143" t="str">
        <f t="shared" si="223"/>
        <v>X</v>
      </c>
      <c r="DR143" t="str">
        <f t="shared" si="224"/>
        <v>X</v>
      </c>
      <c r="DS143" s="359" t="str">
        <f t="shared" si="225"/>
        <v>X</v>
      </c>
      <c r="DT143" t="str">
        <f t="shared" si="226"/>
        <v>X</v>
      </c>
      <c r="DU143" t="str">
        <f t="shared" si="227"/>
        <v/>
      </c>
      <c r="DV143" t="str">
        <f t="shared" si="228"/>
        <v/>
      </c>
      <c r="DW143" t="str">
        <f t="shared" si="229"/>
        <v/>
      </c>
      <c r="DX143" s="359" t="str">
        <f t="shared" si="230"/>
        <v/>
      </c>
      <c r="DY143" t="str">
        <f t="shared" si="231"/>
        <v/>
      </c>
      <c r="DZ143" t="str">
        <f t="shared" si="232"/>
        <v/>
      </c>
      <c r="EA143" t="str">
        <f t="shared" si="233"/>
        <v/>
      </c>
      <c r="EB143" s="359" t="str">
        <f t="shared" si="234"/>
        <v/>
      </c>
      <c r="EC143" t="str">
        <f t="shared" si="235"/>
        <v/>
      </c>
      <c r="ED143" t="str">
        <f t="shared" si="236"/>
        <v/>
      </c>
      <c r="EE143" t="str">
        <f t="shared" si="237"/>
        <v/>
      </c>
      <c r="EF143" t="str">
        <f t="shared" si="238"/>
        <v/>
      </c>
      <c r="EG143" s="359" t="str">
        <f t="shared" si="239"/>
        <v/>
      </c>
      <c r="EH143" t="str">
        <f t="shared" si="186"/>
        <v>Caladenia longicauda subsp. eminens</v>
      </c>
      <c r="EJ143" t="str">
        <f t="shared" si="180"/>
        <v>Caladenia longicauda subsp. extrema</v>
      </c>
      <c r="EK143" s="100">
        <f t="shared" si="240"/>
        <v>0</v>
      </c>
      <c r="EL143" s="3">
        <f t="shared" si="240"/>
        <v>0</v>
      </c>
      <c r="EM143" s="3">
        <f t="shared" si="240"/>
        <v>0</v>
      </c>
      <c r="EN143" s="3">
        <f t="shared" si="240"/>
        <v>0</v>
      </c>
      <c r="EO143" s="3">
        <f t="shared" si="240"/>
        <v>0</v>
      </c>
      <c r="EP143" s="3">
        <f t="shared" si="240"/>
        <v>0</v>
      </c>
      <c r="EQ143" s="3">
        <f t="shared" si="240"/>
        <v>0</v>
      </c>
      <c r="ER143" s="3">
        <f t="shared" si="240"/>
        <v>0</v>
      </c>
      <c r="ES143" s="3">
        <f t="shared" si="240"/>
        <v>0</v>
      </c>
      <c r="ET143" s="3">
        <f t="shared" si="240"/>
        <v>1</v>
      </c>
      <c r="EU143" s="3">
        <f t="shared" si="240"/>
        <v>1</v>
      </c>
      <c r="EV143" s="24">
        <f t="shared" si="240"/>
        <v>0</v>
      </c>
      <c r="EW143" s="245">
        <f t="shared" si="185"/>
        <v>2</v>
      </c>
      <c r="EX143" s="262" t="str">
        <f t="shared" si="181"/>
        <v/>
      </c>
    </row>
    <row r="144" spans="1:154" ht="16.149999999999999" customHeight="1" x14ac:dyDescent="0.25">
      <c r="A144" s="363"/>
      <c r="D144" s="363"/>
      <c r="E144" s="363"/>
      <c r="F144" s="363"/>
      <c r="G144" s="363"/>
      <c r="H144" s="363"/>
      <c r="I144" s="363"/>
      <c r="J144" s="68">
        <f t="shared" si="182"/>
        <v>964</v>
      </c>
      <c r="K144" s="371" t="str">
        <f t="shared" si="183"/>
        <v>Caladenia longicauda subsp. insularis</v>
      </c>
      <c r="L144" s="372">
        <v>964</v>
      </c>
      <c r="M144" s="371" t="s">
        <v>1526</v>
      </c>
      <c r="N144" s="76" t="s">
        <v>861</v>
      </c>
      <c r="O144" s="363" t="str">
        <f t="shared" si="168"/>
        <v>S</v>
      </c>
      <c r="P144" s="70" t="s">
        <v>2015</v>
      </c>
      <c r="Q144" s="364" t="s">
        <v>2016</v>
      </c>
      <c r="R144" s="365">
        <v>42948</v>
      </c>
      <c r="S144" s="365">
        <v>43008</v>
      </c>
      <c r="T144" s="603" t="s">
        <v>7894</v>
      </c>
      <c r="U144" s="603" t="s">
        <v>7894</v>
      </c>
      <c r="V144" s="603" t="s">
        <v>7894</v>
      </c>
      <c r="W144" s="603" t="s">
        <v>7894</v>
      </c>
      <c r="X144" s="603" t="s">
        <v>7894</v>
      </c>
      <c r="Y144" s="603" t="s">
        <v>7894</v>
      </c>
      <c r="Z144" s="603" t="s">
        <v>7894</v>
      </c>
      <c r="AA144" s="603" t="s">
        <v>4827</v>
      </c>
      <c r="AB144" s="603" t="s">
        <v>4828</v>
      </c>
      <c r="AC144" s="603" t="s">
        <v>7894</v>
      </c>
      <c r="AD144" s="603" t="s">
        <v>7894</v>
      </c>
      <c r="AE144" s="603" t="s">
        <v>7894</v>
      </c>
      <c r="AF144" s="605" t="s">
        <v>7903</v>
      </c>
      <c r="AG144" s="605" t="s">
        <v>7947</v>
      </c>
      <c r="AH144" s="69" t="s">
        <v>1593</v>
      </c>
      <c r="AI144" s="363">
        <f t="shared" si="169"/>
        <v>2</v>
      </c>
      <c r="AJ144" s="363">
        <v>9</v>
      </c>
      <c r="AK144" s="413" t="str">
        <f t="shared" si="170"/>
        <v>White Spider Orchids</v>
      </c>
      <c r="AL144" s="413" t="str">
        <f t="shared" si="171"/>
        <v>Caladenia longicauda</v>
      </c>
      <c r="AM144" s="486" t="s">
        <v>45</v>
      </c>
      <c r="AN144" s="70" t="s">
        <v>7717</v>
      </c>
      <c r="AS144" s="69">
        <f t="shared" si="172"/>
        <v>32</v>
      </c>
      <c r="AT144" s="69">
        <f t="shared" si="173"/>
        <v>39</v>
      </c>
      <c r="AU144" s="69">
        <f t="shared" si="174"/>
        <v>8</v>
      </c>
      <c r="AV144" s="69">
        <f t="shared" si="175"/>
        <v>9</v>
      </c>
      <c r="AW144" s="81"/>
      <c r="AX144" s="70" t="s">
        <v>2017</v>
      </c>
      <c r="AY144" s="364">
        <v>44908</v>
      </c>
      <c r="AZ144" s="264" t="s">
        <v>48</v>
      </c>
      <c r="BA144" s="238"/>
      <c r="BB144" s="237">
        <f t="shared" si="176"/>
        <v>22</v>
      </c>
      <c r="BC144" s="270">
        <f t="shared" si="165"/>
        <v>964</v>
      </c>
      <c r="BD144" t="str">
        <f t="shared" si="177"/>
        <v>Caladenia longicauda subsp. insularis</v>
      </c>
      <c r="BE144" s="367" t="e">
        <f>COUNTIFS(#REF!,L144)</f>
        <v>#REF!</v>
      </c>
      <c r="BF144" s="374" t="str">
        <f t="shared" si="178"/>
        <v>y</v>
      </c>
      <c r="BG144" s="82"/>
      <c r="BH144" s="375"/>
      <c r="BI144" s="374"/>
      <c r="BJ144" s="403"/>
      <c r="CE144" t="str">
        <f t="shared" si="179"/>
        <v>Late White Spider Orchid (Caladenia longicauda subsp. extrema)</v>
      </c>
      <c r="CF144" s="388" t="str">
        <f t="shared" si="184"/>
        <v>Caladenia longicauda subsp. extrema</v>
      </c>
      <c r="CG144" t="str">
        <f t="shared" si="187"/>
        <v/>
      </c>
      <c r="CH144" t="str">
        <f t="shared" si="188"/>
        <v/>
      </c>
      <c r="CI144" t="str">
        <f t="shared" si="189"/>
        <v/>
      </c>
      <c r="CJ144" t="str">
        <f t="shared" si="190"/>
        <v/>
      </c>
      <c r="CK144" s="359" t="str">
        <f t="shared" si="191"/>
        <v/>
      </c>
      <c r="CL144" t="str">
        <f t="shared" si="192"/>
        <v/>
      </c>
      <c r="CM144" t="str">
        <f t="shared" si="193"/>
        <v/>
      </c>
      <c r="CN144" t="str">
        <f t="shared" si="194"/>
        <v/>
      </c>
      <c r="CO144" s="359" t="str">
        <f t="shared" si="195"/>
        <v/>
      </c>
      <c r="CP144" t="str">
        <f t="shared" si="196"/>
        <v/>
      </c>
      <c r="CQ144" t="str">
        <f t="shared" si="197"/>
        <v/>
      </c>
      <c r="CR144" t="str">
        <f t="shared" si="198"/>
        <v/>
      </c>
      <c r="CS144" s="359" t="str">
        <f t="shared" si="199"/>
        <v/>
      </c>
      <c r="CT144" t="str">
        <f t="shared" si="200"/>
        <v/>
      </c>
      <c r="CU144" t="str">
        <f t="shared" si="201"/>
        <v/>
      </c>
      <c r="CV144" t="str">
        <f t="shared" si="202"/>
        <v/>
      </c>
      <c r="CW144" t="str">
        <f t="shared" si="203"/>
        <v/>
      </c>
      <c r="CX144" s="359" t="str">
        <f t="shared" si="204"/>
        <v/>
      </c>
      <c r="CY144" t="str">
        <f t="shared" si="205"/>
        <v/>
      </c>
      <c r="CZ144" t="str">
        <f t="shared" si="206"/>
        <v/>
      </c>
      <c r="DA144" t="str">
        <f t="shared" si="207"/>
        <v/>
      </c>
      <c r="DB144" s="359" t="str">
        <f t="shared" si="208"/>
        <v/>
      </c>
      <c r="DC144" t="str">
        <f t="shared" si="209"/>
        <v/>
      </c>
      <c r="DD144" t="str">
        <f t="shared" si="210"/>
        <v/>
      </c>
      <c r="DE144" t="str">
        <f t="shared" si="211"/>
        <v/>
      </c>
      <c r="DF144" s="359" t="str">
        <f t="shared" si="212"/>
        <v/>
      </c>
      <c r="DG144" t="str">
        <f t="shared" si="213"/>
        <v/>
      </c>
      <c r="DH144" t="str">
        <f t="shared" si="214"/>
        <v/>
      </c>
      <c r="DI144" t="str">
        <f t="shared" si="215"/>
        <v/>
      </c>
      <c r="DJ144" t="str">
        <f t="shared" si="216"/>
        <v/>
      </c>
      <c r="DK144" s="359" t="str">
        <f t="shared" si="217"/>
        <v/>
      </c>
      <c r="DL144" t="str">
        <f t="shared" si="218"/>
        <v/>
      </c>
      <c r="DM144" t="str">
        <f t="shared" si="219"/>
        <v/>
      </c>
      <c r="DN144" t="str">
        <f t="shared" si="220"/>
        <v/>
      </c>
      <c r="DO144" s="359" t="str">
        <f t="shared" si="221"/>
        <v/>
      </c>
      <c r="DP144" t="str">
        <f t="shared" si="222"/>
        <v/>
      </c>
      <c r="DQ144" t="str">
        <f t="shared" si="223"/>
        <v/>
      </c>
      <c r="DR144" t="str">
        <f t="shared" si="224"/>
        <v/>
      </c>
      <c r="DS144" s="359" t="str">
        <f t="shared" si="225"/>
        <v/>
      </c>
      <c r="DT144" t="str">
        <f t="shared" si="226"/>
        <v/>
      </c>
      <c r="DU144" t="str">
        <f t="shared" si="227"/>
        <v/>
      </c>
      <c r="DV144" t="str">
        <f t="shared" si="228"/>
        <v>X</v>
      </c>
      <c r="DW144" t="str">
        <f t="shared" si="229"/>
        <v>X</v>
      </c>
      <c r="DX144" s="359" t="str">
        <f t="shared" si="230"/>
        <v>X</v>
      </c>
      <c r="DY144" t="str">
        <f t="shared" si="231"/>
        <v/>
      </c>
      <c r="DZ144" t="str">
        <f t="shared" si="232"/>
        <v/>
      </c>
      <c r="EA144" t="str">
        <f t="shared" si="233"/>
        <v/>
      </c>
      <c r="EB144" s="359" t="str">
        <f t="shared" si="234"/>
        <v/>
      </c>
      <c r="EC144" t="str">
        <f t="shared" si="235"/>
        <v/>
      </c>
      <c r="ED144" t="str">
        <f t="shared" si="236"/>
        <v/>
      </c>
      <c r="EE144" t="str">
        <f t="shared" si="237"/>
        <v/>
      </c>
      <c r="EF144" t="str">
        <f t="shared" si="238"/>
        <v/>
      </c>
      <c r="EG144" s="359" t="str">
        <f t="shared" si="239"/>
        <v/>
      </c>
      <c r="EH144" t="str">
        <f t="shared" si="186"/>
        <v>Caladenia longicauda subsp. extrema</v>
      </c>
      <c r="EJ144" t="str">
        <f t="shared" si="180"/>
        <v>Caladenia longicauda subsp. insularis</v>
      </c>
      <c r="EK144" s="100">
        <f t="shared" si="240"/>
        <v>0</v>
      </c>
      <c r="EL144" s="3">
        <f t="shared" si="240"/>
        <v>0</v>
      </c>
      <c r="EM144" s="3">
        <f t="shared" si="240"/>
        <v>0</v>
      </c>
      <c r="EN144" s="3">
        <f t="shared" si="240"/>
        <v>0</v>
      </c>
      <c r="EO144" s="3">
        <f t="shared" si="240"/>
        <v>0</v>
      </c>
      <c r="EP144" s="3">
        <f t="shared" si="240"/>
        <v>0</v>
      </c>
      <c r="EQ144" s="3">
        <f t="shared" si="240"/>
        <v>0</v>
      </c>
      <c r="ER144" s="3">
        <f t="shared" si="240"/>
        <v>1</v>
      </c>
      <c r="ES144" s="3">
        <f t="shared" si="240"/>
        <v>1</v>
      </c>
      <c r="ET144" s="3">
        <f t="shared" si="240"/>
        <v>0</v>
      </c>
      <c r="EU144" s="3">
        <f t="shared" si="240"/>
        <v>0</v>
      </c>
      <c r="EV144" s="24">
        <f t="shared" si="240"/>
        <v>0</v>
      </c>
      <c r="EW144" s="245">
        <f t="shared" si="185"/>
        <v>2</v>
      </c>
      <c r="EX144" s="262" t="str">
        <f t="shared" si="181"/>
        <v/>
      </c>
    </row>
    <row r="145" spans="1:154" ht="16.149999999999999" customHeight="1" x14ac:dyDescent="0.25">
      <c r="A145" s="363"/>
      <c r="D145" s="363"/>
      <c r="E145" s="363"/>
      <c r="F145" s="363"/>
      <c r="G145" s="363"/>
      <c r="H145" s="363"/>
      <c r="I145" s="363"/>
      <c r="J145" s="68">
        <f t="shared" si="182"/>
        <v>1229</v>
      </c>
      <c r="K145" s="371" t="str">
        <f t="shared" si="183"/>
        <v>Caladenia longicauda subsp. longicauda</v>
      </c>
      <c r="L145" s="372">
        <v>1229</v>
      </c>
      <c r="M145" s="371" t="s">
        <v>1526</v>
      </c>
      <c r="N145" s="76" t="s">
        <v>1050</v>
      </c>
      <c r="O145" s="363" t="str">
        <f t="shared" si="168"/>
        <v>S</v>
      </c>
      <c r="P145" s="70" t="s">
        <v>2018</v>
      </c>
      <c r="Q145" s="364" t="s">
        <v>2019</v>
      </c>
      <c r="R145" s="365">
        <v>42948</v>
      </c>
      <c r="S145" s="365">
        <v>43039</v>
      </c>
      <c r="T145" s="603" t="s">
        <v>7894</v>
      </c>
      <c r="U145" s="603" t="s">
        <v>7894</v>
      </c>
      <c r="V145" s="603" t="s">
        <v>7894</v>
      </c>
      <c r="W145" s="603" t="s">
        <v>7894</v>
      </c>
      <c r="X145" s="603" t="s">
        <v>7894</v>
      </c>
      <c r="Y145" s="603" t="s">
        <v>7894</v>
      </c>
      <c r="Z145" s="603" t="s">
        <v>7894</v>
      </c>
      <c r="AA145" s="603" t="s">
        <v>7894</v>
      </c>
      <c r="AB145" s="603" t="s">
        <v>4828</v>
      </c>
      <c r="AC145" s="603" t="s">
        <v>4829</v>
      </c>
      <c r="AD145" s="603" t="s">
        <v>7894</v>
      </c>
      <c r="AE145" s="603" t="s">
        <v>7894</v>
      </c>
      <c r="AF145" s="605" t="s">
        <v>7896</v>
      </c>
      <c r="AG145" s="605" t="s">
        <v>7943</v>
      </c>
      <c r="AH145" s="366" t="s">
        <v>685</v>
      </c>
      <c r="AI145" s="363">
        <f t="shared" si="169"/>
        <v>6</v>
      </c>
      <c r="AJ145" s="363">
        <v>9</v>
      </c>
      <c r="AK145" s="413" t="str">
        <f t="shared" si="170"/>
        <v>White Spider Orchids</v>
      </c>
      <c r="AL145" s="413" t="str">
        <f t="shared" si="171"/>
        <v>Caladenia longicauda</v>
      </c>
      <c r="AM145" s="486" t="s">
        <v>45</v>
      </c>
      <c r="AS145" s="69">
        <f t="shared" si="172"/>
        <v>32</v>
      </c>
      <c r="AT145" s="69">
        <f t="shared" si="173"/>
        <v>44</v>
      </c>
      <c r="AU145" s="69">
        <f t="shared" si="174"/>
        <v>8</v>
      </c>
      <c r="AV145" s="69">
        <f t="shared" si="175"/>
        <v>10</v>
      </c>
      <c r="AW145" s="81"/>
      <c r="AX145" s="70" t="s">
        <v>1990</v>
      </c>
      <c r="AY145" s="364">
        <v>15365</v>
      </c>
      <c r="AZ145" s="264" t="s">
        <v>48</v>
      </c>
      <c r="BA145" s="238"/>
      <c r="BB145" s="237">
        <f t="shared" si="176"/>
        <v>22</v>
      </c>
      <c r="BC145" s="270">
        <f t="shared" si="165"/>
        <v>1229</v>
      </c>
      <c r="BD145" t="str">
        <f t="shared" si="177"/>
        <v>Caladenia longicauda subsp. longicauda</v>
      </c>
      <c r="BE145" s="367" t="e">
        <f>COUNTIFS(#REF!,L145)</f>
        <v>#REF!</v>
      </c>
      <c r="BF145" s="374" t="str">
        <f t="shared" si="178"/>
        <v>y</v>
      </c>
      <c r="BG145" s="82"/>
      <c r="BH145" s="375"/>
      <c r="BI145" s="374"/>
      <c r="BJ145" s="403"/>
      <c r="CE145" t="str">
        <f t="shared" si="179"/>
        <v>Island White Spider Orchid (Caladenia longicauda subsp. insularis)</v>
      </c>
      <c r="CF145" s="388" t="str">
        <f t="shared" si="184"/>
        <v>Caladenia longicauda subsp. insularis</v>
      </c>
      <c r="CG145" t="str">
        <f t="shared" si="187"/>
        <v/>
      </c>
      <c r="CH145" t="str">
        <f t="shared" si="188"/>
        <v/>
      </c>
      <c r="CI145" t="str">
        <f t="shared" si="189"/>
        <v/>
      </c>
      <c r="CJ145" t="str">
        <f t="shared" si="190"/>
        <v/>
      </c>
      <c r="CK145" s="359" t="str">
        <f t="shared" si="191"/>
        <v/>
      </c>
      <c r="CL145" t="str">
        <f t="shared" si="192"/>
        <v/>
      </c>
      <c r="CM145" t="str">
        <f t="shared" si="193"/>
        <v/>
      </c>
      <c r="CN145" t="str">
        <f t="shared" si="194"/>
        <v/>
      </c>
      <c r="CO145" s="359" t="str">
        <f t="shared" si="195"/>
        <v/>
      </c>
      <c r="CP145" t="str">
        <f t="shared" si="196"/>
        <v/>
      </c>
      <c r="CQ145" t="str">
        <f t="shared" si="197"/>
        <v/>
      </c>
      <c r="CR145" t="str">
        <f t="shared" si="198"/>
        <v/>
      </c>
      <c r="CS145" s="359" t="str">
        <f t="shared" si="199"/>
        <v/>
      </c>
      <c r="CT145" t="str">
        <f t="shared" si="200"/>
        <v/>
      </c>
      <c r="CU145" t="str">
        <f t="shared" si="201"/>
        <v/>
      </c>
      <c r="CV145" t="str">
        <f t="shared" si="202"/>
        <v/>
      </c>
      <c r="CW145" t="str">
        <f t="shared" si="203"/>
        <v/>
      </c>
      <c r="CX145" s="359" t="str">
        <f t="shared" si="204"/>
        <v/>
      </c>
      <c r="CY145" t="str">
        <f t="shared" si="205"/>
        <v/>
      </c>
      <c r="CZ145" t="str">
        <f t="shared" si="206"/>
        <v/>
      </c>
      <c r="DA145" t="str">
        <f t="shared" si="207"/>
        <v/>
      </c>
      <c r="DB145" s="359" t="str">
        <f t="shared" si="208"/>
        <v/>
      </c>
      <c r="DC145" t="str">
        <f t="shared" si="209"/>
        <v/>
      </c>
      <c r="DD145" t="str">
        <f t="shared" si="210"/>
        <v/>
      </c>
      <c r="DE145" t="str">
        <f t="shared" si="211"/>
        <v/>
      </c>
      <c r="DF145" s="359" t="str">
        <f t="shared" si="212"/>
        <v/>
      </c>
      <c r="DG145" t="str">
        <f t="shared" si="213"/>
        <v/>
      </c>
      <c r="DH145" t="str">
        <f t="shared" si="214"/>
        <v/>
      </c>
      <c r="DI145" t="str">
        <f t="shared" si="215"/>
        <v/>
      </c>
      <c r="DJ145" t="str">
        <f t="shared" si="216"/>
        <v/>
      </c>
      <c r="DK145" s="359" t="str">
        <f t="shared" si="217"/>
        <v/>
      </c>
      <c r="DL145" t="str">
        <f t="shared" si="218"/>
        <v>X</v>
      </c>
      <c r="DM145" t="str">
        <f t="shared" si="219"/>
        <v>X</v>
      </c>
      <c r="DN145" t="str">
        <f t="shared" si="220"/>
        <v>X</v>
      </c>
      <c r="DO145" s="359" t="str">
        <f t="shared" si="221"/>
        <v>X</v>
      </c>
      <c r="DP145" t="str">
        <f t="shared" si="222"/>
        <v>X</v>
      </c>
      <c r="DQ145" t="str">
        <f t="shared" si="223"/>
        <v>X</v>
      </c>
      <c r="DR145" t="str">
        <f t="shared" si="224"/>
        <v>X</v>
      </c>
      <c r="DS145" s="359" t="str">
        <f t="shared" si="225"/>
        <v>X</v>
      </c>
      <c r="DT145" t="str">
        <f t="shared" si="226"/>
        <v/>
      </c>
      <c r="DU145" t="str">
        <f t="shared" si="227"/>
        <v/>
      </c>
      <c r="DV145" t="str">
        <f t="shared" si="228"/>
        <v/>
      </c>
      <c r="DW145" t="str">
        <f t="shared" si="229"/>
        <v/>
      </c>
      <c r="DX145" s="359" t="str">
        <f t="shared" si="230"/>
        <v/>
      </c>
      <c r="DY145" t="str">
        <f t="shared" si="231"/>
        <v/>
      </c>
      <c r="DZ145" t="str">
        <f t="shared" si="232"/>
        <v/>
      </c>
      <c r="EA145" t="str">
        <f t="shared" si="233"/>
        <v/>
      </c>
      <c r="EB145" s="359" t="str">
        <f t="shared" si="234"/>
        <v/>
      </c>
      <c r="EC145" t="str">
        <f t="shared" si="235"/>
        <v/>
      </c>
      <c r="ED145" t="str">
        <f t="shared" si="236"/>
        <v/>
      </c>
      <c r="EE145" t="str">
        <f t="shared" si="237"/>
        <v/>
      </c>
      <c r="EF145" t="str">
        <f t="shared" si="238"/>
        <v/>
      </c>
      <c r="EG145" s="359" t="str">
        <f t="shared" si="239"/>
        <v/>
      </c>
      <c r="EH145" t="str">
        <f t="shared" si="186"/>
        <v>Caladenia longicauda subsp. insularis</v>
      </c>
      <c r="EJ145" t="str">
        <f t="shared" si="180"/>
        <v>Caladenia longicauda subsp. longicauda</v>
      </c>
      <c r="EK145" s="100">
        <f t="shared" si="240"/>
        <v>0</v>
      </c>
      <c r="EL145" s="3">
        <f t="shared" si="240"/>
        <v>0</v>
      </c>
      <c r="EM145" s="3">
        <f t="shared" si="240"/>
        <v>0</v>
      </c>
      <c r="EN145" s="3">
        <f t="shared" si="240"/>
        <v>0</v>
      </c>
      <c r="EO145" s="3">
        <f t="shared" si="240"/>
        <v>0</v>
      </c>
      <c r="EP145" s="3">
        <f t="shared" si="240"/>
        <v>0</v>
      </c>
      <c r="EQ145" s="3">
        <f t="shared" si="240"/>
        <v>0</v>
      </c>
      <c r="ER145" s="3">
        <f t="shared" si="240"/>
        <v>1</v>
      </c>
      <c r="ES145" s="3">
        <f t="shared" si="240"/>
        <v>1</v>
      </c>
      <c r="ET145" s="3">
        <f t="shared" si="240"/>
        <v>1</v>
      </c>
      <c r="EU145" s="3">
        <f t="shared" si="240"/>
        <v>0</v>
      </c>
      <c r="EV145" s="24">
        <f t="shared" si="240"/>
        <v>0</v>
      </c>
      <c r="EW145" s="245">
        <f t="shared" si="185"/>
        <v>3</v>
      </c>
      <c r="EX145" s="262" t="str">
        <f t="shared" si="181"/>
        <v/>
      </c>
    </row>
    <row r="146" spans="1:154" ht="16.149999999999999" customHeight="1" x14ac:dyDescent="0.25">
      <c r="A146" s="363"/>
      <c r="D146" s="363"/>
      <c r="E146" s="363"/>
      <c r="F146" s="363"/>
      <c r="G146" s="363"/>
      <c r="H146" s="363"/>
      <c r="I146" s="363"/>
      <c r="J146" s="68">
        <f t="shared" si="182"/>
        <v>559</v>
      </c>
      <c r="K146" s="371" t="str">
        <f t="shared" si="183"/>
        <v>Caladenia longicauda subsp. merrittii</v>
      </c>
      <c r="L146" s="372">
        <v>559</v>
      </c>
      <c r="M146" s="371" t="s">
        <v>1526</v>
      </c>
      <c r="N146" s="76" t="s">
        <v>727</v>
      </c>
      <c r="O146" s="363" t="str">
        <f t="shared" si="168"/>
        <v>S</v>
      </c>
      <c r="P146" s="70" t="s">
        <v>2020</v>
      </c>
      <c r="Q146" s="364" t="s">
        <v>2021</v>
      </c>
      <c r="R146" s="365">
        <v>42993</v>
      </c>
      <c r="S146" s="365">
        <v>43039</v>
      </c>
      <c r="T146" s="603" t="s">
        <v>7894</v>
      </c>
      <c r="U146" s="603" t="s">
        <v>7894</v>
      </c>
      <c r="V146" s="603" t="s">
        <v>7894</v>
      </c>
      <c r="W146" s="603" t="s">
        <v>7894</v>
      </c>
      <c r="X146" s="603" t="s">
        <v>7894</v>
      </c>
      <c r="Y146" s="603" t="s">
        <v>7894</v>
      </c>
      <c r="Z146" s="603" t="s">
        <v>7894</v>
      </c>
      <c r="AA146" s="603" t="s">
        <v>7894</v>
      </c>
      <c r="AB146" s="603" t="s">
        <v>4828</v>
      </c>
      <c r="AC146" s="603" t="s">
        <v>4829</v>
      </c>
      <c r="AD146" s="603" t="s">
        <v>7894</v>
      </c>
      <c r="AE146" s="603" t="s">
        <v>7894</v>
      </c>
      <c r="AF146" s="605" t="s">
        <v>7896</v>
      </c>
      <c r="AG146" s="605" t="s">
        <v>7943</v>
      </c>
      <c r="AH146" s="366" t="s">
        <v>685</v>
      </c>
      <c r="AI146" s="363">
        <f t="shared" si="169"/>
        <v>6</v>
      </c>
      <c r="AJ146" s="363">
        <v>9</v>
      </c>
      <c r="AK146" s="413" t="str">
        <f t="shared" si="170"/>
        <v>White Spider Orchids</v>
      </c>
      <c r="AL146" s="413" t="str">
        <f t="shared" si="171"/>
        <v>Caladenia longicauda</v>
      </c>
      <c r="AM146" s="486" t="s">
        <v>45</v>
      </c>
      <c r="AS146" s="69">
        <f t="shared" si="172"/>
        <v>38</v>
      </c>
      <c r="AT146" s="69">
        <f t="shared" si="173"/>
        <v>44</v>
      </c>
      <c r="AU146" s="69">
        <f t="shared" si="174"/>
        <v>9</v>
      </c>
      <c r="AV146" s="69">
        <f t="shared" si="175"/>
        <v>10</v>
      </c>
      <c r="AW146" s="81"/>
      <c r="AX146" s="70" t="s">
        <v>2022</v>
      </c>
      <c r="AY146" s="364">
        <v>15366</v>
      </c>
      <c r="AZ146" s="264" t="s">
        <v>2023</v>
      </c>
      <c r="BA146" s="238"/>
      <c r="BB146" s="237">
        <f t="shared" si="176"/>
        <v>22</v>
      </c>
      <c r="BC146" s="270">
        <f t="shared" si="165"/>
        <v>559</v>
      </c>
      <c r="BD146" t="str">
        <f t="shared" si="177"/>
        <v>Caladenia longicauda subsp. merrittii</v>
      </c>
      <c r="BE146" s="367" t="e">
        <f>COUNTIFS(#REF!,L146)</f>
        <v>#REF!</v>
      </c>
      <c r="BF146" s="374" t="str">
        <f t="shared" si="178"/>
        <v>y</v>
      </c>
      <c r="BG146" s="82"/>
      <c r="BH146" s="375"/>
      <c r="BI146" s="374"/>
      <c r="BJ146" s="403"/>
      <c r="CE146" t="str">
        <f t="shared" si="179"/>
        <v>White Spider Orchid (Caladenia longicauda subsp. longicauda)</v>
      </c>
      <c r="CF146" s="388" t="str">
        <f t="shared" si="184"/>
        <v>Caladenia longicauda subsp. longicauda</v>
      </c>
      <c r="CG146" t="str">
        <f t="shared" si="187"/>
        <v/>
      </c>
      <c r="CH146" t="str">
        <f t="shared" si="188"/>
        <v/>
      </c>
      <c r="CI146" t="str">
        <f t="shared" si="189"/>
        <v/>
      </c>
      <c r="CJ146" t="str">
        <f t="shared" si="190"/>
        <v/>
      </c>
      <c r="CK146" s="359" t="str">
        <f t="shared" si="191"/>
        <v/>
      </c>
      <c r="CL146" t="str">
        <f t="shared" si="192"/>
        <v/>
      </c>
      <c r="CM146" t="str">
        <f t="shared" si="193"/>
        <v/>
      </c>
      <c r="CN146" t="str">
        <f t="shared" si="194"/>
        <v/>
      </c>
      <c r="CO146" s="359" t="str">
        <f t="shared" si="195"/>
        <v/>
      </c>
      <c r="CP146" t="str">
        <f t="shared" si="196"/>
        <v/>
      </c>
      <c r="CQ146" t="str">
        <f t="shared" si="197"/>
        <v/>
      </c>
      <c r="CR146" t="str">
        <f t="shared" si="198"/>
        <v/>
      </c>
      <c r="CS146" s="359" t="str">
        <f t="shared" si="199"/>
        <v/>
      </c>
      <c r="CT146" t="str">
        <f t="shared" si="200"/>
        <v/>
      </c>
      <c r="CU146" t="str">
        <f t="shared" si="201"/>
        <v/>
      </c>
      <c r="CV146" t="str">
        <f t="shared" si="202"/>
        <v/>
      </c>
      <c r="CW146" t="str">
        <f t="shared" si="203"/>
        <v/>
      </c>
      <c r="CX146" s="359" t="str">
        <f t="shared" si="204"/>
        <v/>
      </c>
      <c r="CY146" t="str">
        <f t="shared" si="205"/>
        <v/>
      </c>
      <c r="CZ146" t="str">
        <f t="shared" si="206"/>
        <v/>
      </c>
      <c r="DA146" t="str">
        <f t="shared" si="207"/>
        <v/>
      </c>
      <c r="DB146" s="359" t="str">
        <f t="shared" si="208"/>
        <v/>
      </c>
      <c r="DC146" t="str">
        <f t="shared" si="209"/>
        <v/>
      </c>
      <c r="DD146" t="str">
        <f t="shared" si="210"/>
        <v/>
      </c>
      <c r="DE146" t="str">
        <f t="shared" si="211"/>
        <v/>
      </c>
      <c r="DF146" s="359" t="str">
        <f t="shared" si="212"/>
        <v/>
      </c>
      <c r="DG146" t="str">
        <f t="shared" si="213"/>
        <v/>
      </c>
      <c r="DH146" t="str">
        <f t="shared" si="214"/>
        <v/>
      </c>
      <c r="DI146" t="str">
        <f t="shared" si="215"/>
        <v/>
      </c>
      <c r="DJ146" t="str">
        <f t="shared" si="216"/>
        <v/>
      </c>
      <c r="DK146" s="359" t="str">
        <f t="shared" si="217"/>
        <v/>
      </c>
      <c r="DL146" t="str">
        <f t="shared" si="218"/>
        <v>X</v>
      </c>
      <c r="DM146" t="str">
        <f t="shared" si="219"/>
        <v>X</v>
      </c>
      <c r="DN146" t="str">
        <f t="shared" si="220"/>
        <v>X</v>
      </c>
      <c r="DO146" s="359" t="str">
        <f t="shared" si="221"/>
        <v>X</v>
      </c>
      <c r="DP146" t="str">
        <f t="shared" si="222"/>
        <v>X</v>
      </c>
      <c r="DQ146" t="str">
        <f t="shared" si="223"/>
        <v>X</v>
      </c>
      <c r="DR146" t="str">
        <f t="shared" si="224"/>
        <v>X</v>
      </c>
      <c r="DS146" s="359" t="str">
        <f t="shared" si="225"/>
        <v>X</v>
      </c>
      <c r="DT146" t="str">
        <f t="shared" si="226"/>
        <v>X</v>
      </c>
      <c r="DU146" t="str">
        <f t="shared" si="227"/>
        <v>X</v>
      </c>
      <c r="DV146" t="str">
        <f t="shared" si="228"/>
        <v>X</v>
      </c>
      <c r="DW146" t="str">
        <f t="shared" si="229"/>
        <v>X</v>
      </c>
      <c r="DX146" s="359" t="str">
        <f t="shared" si="230"/>
        <v>X</v>
      </c>
      <c r="DY146" t="str">
        <f t="shared" si="231"/>
        <v/>
      </c>
      <c r="DZ146" t="str">
        <f t="shared" si="232"/>
        <v/>
      </c>
      <c r="EA146" t="str">
        <f t="shared" si="233"/>
        <v/>
      </c>
      <c r="EB146" s="359" t="str">
        <f t="shared" si="234"/>
        <v/>
      </c>
      <c r="EC146" t="str">
        <f t="shared" si="235"/>
        <v/>
      </c>
      <c r="ED146" t="str">
        <f t="shared" si="236"/>
        <v/>
      </c>
      <c r="EE146" t="str">
        <f t="shared" si="237"/>
        <v/>
      </c>
      <c r="EF146" t="str">
        <f t="shared" si="238"/>
        <v/>
      </c>
      <c r="EG146" s="359" t="str">
        <f t="shared" si="239"/>
        <v/>
      </c>
      <c r="EH146" t="str">
        <f t="shared" si="186"/>
        <v>Caladenia longicauda subsp. longicauda</v>
      </c>
      <c r="EJ146" t="str">
        <f t="shared" si="180"/>
        <v>Caladenia longicauda subsp. merrittii</v>
      </c>
      <c r="EK146" s="100">
        <f t="shared" si="240"/>
        <v>0</v>
      </c>
      <c r="EL146" s="3">
        <f t="shared" si="240"/>
        <v>0</v>
      </c>
      <c r="EM146" s="3">
        <f t="shared" si="240"/>
        <v>0</v>
      </c>
      <c r="EN146" s="3">
        <f t="shared" si="240"/>
        <v>0</v>
      </c>
      <c r="EO146" s="3">
        <f t="shared" si="240"/>
        <v>0</v>
      </c>
      <c r="EP146" s="3">
        <f t="shared" si="240"/>
        <v>0</v>
      </c>
      <c r="EQ146" s="3">
        <f t="shared" si="240"/>
        <v>0</v>
      </c>
      <c r="ER146" s="3">
        <f t="shared" si="240"/>
        <v>0</v>
      </c>
      <c r="ES146" s="3">
        <f t="shared" si="240"/>
        <v>1</v>
      </c>
      <c r="ET146" s="3">
        <f t="shared" si="240"/>
        <v>1</v>
      </c>
      <c r="EU146" s="3">
        <f t="shared" si="240"/>
        <v>0</v>
      </c>
      <c r="EV146" s="24">
        <f t="shared" si="240"/>
        <v>0</v>
      </c>
      <c r="EW146" s="245">
        <f t="shared" si="185"/>
        <v>2</v>
      </c>
      <c r="EX146" s="262" t="str">
        <f t="shared" si="181"/>
        <v/>
      </c>
    </row>
    <row r="147" spans="1:154" ht="16.149999999999999" customHeight="1" x14ac:dyDescent="0.25">
      <c r="A147" s="363"/>
      <c r="D147" s="363"/>
      <c r="E147" s="363"/>
      <c r="F147" s="363"/>
      <c r="G147" s="363"/>
      <c r="H147" s="363"/>
      <c r="I147" s="363"/>
      <c r="J147" s="68">
        <f t="shared" si="182"/>
        <v>1142</v>
      </c>
      <c r="K147" s="371" t="str">
        <f t="shared" si="183"/>
        <v>Caladenia longicauda subsp. minima</v>
      </c>
      <c r="L147" s="372">
        <v>1142</v>
      </c>
      <c r="M147" s="371" t="s">
        <v>1526</v>
      </c>
      <c r="N147" s="76" t="s">
        <v>771</v>
      </c>
      <c r="O147" s="363" t="str">
        <f t="shared" si="168"/>
        <v>S</v>
      </c>
      <c r="P147" s="70" t="s">
        <v>2024</v>
      </c>
      <c r="Q147" s="364" t="s">
        <v>2025</v>
      </c>
      <c r="R147" s="365">
        <v>42947</v>
      </c>
      <c r="S147" s="365">
        <v>42978</v>
      </c>
      <c r="T147" s="603" t="s">
        <v>7894</v>
      </c>
      <c r="U147" s="603" t="s">
        <v>7894</v>
      </c>
      <c r="V147" s="603" t="s">
        <v>7894</v>
      </c>
      <c r="W147" s="603" t="s">
        <v>7894</v>
      </c>
      <c r="X147" s="603" t="s">
        <v>7894</v>
      </c>
      <c r="Y147" s="603" t="s">
        <v>7894</v>
      </c>
      <c r="Z147" s="603" t="s">
        <v>4826</v>
      </c>
      <c r="AA147" s="603" t="s">
        <v>4827</v>
      </c>
      <c r="AB147" s="603" t="s">
        <v>7894</v>
      </c>
      <c r="AC147" s="603" t="s">
        <v>7894</v>
      </c>
      <c r="AD147" s="603" t="s">
        <v>7894</v>
      </c>
      <c r="AE147" s="603" t="s">
        <v>7894</v>
      </c>
      <c r="AF147" s="605" t="s">
        <v>7904</v>
      </c>
      <c r="AG147" s="605" t="s">
        <v>7948</v>
      </c>
      <c r="AH147" s="69" t="s">
        <v>1307</v>
      </c>
      <c r="AI147" s="363">
        <f t="shared" si="169"/>
        <v>3</v>
      </c>
      <c r="AJ147" s="363">
        <v>9</v>
      </c>
      <c r="AK147" s="413" t="str">
        <f t="shared" si="170"/>
        <v>White Spider Orchids</v>
      </c>
      <c r="AL147" s="413" t="str">
        <f t="shared" si="171"/>
        <v>Caladenia longicauda</v>
      </c>
      <c r="AM147" s="486" t="s">
        <v>45</v>
      </c>
      <c r="AN147" s="70" t="s">
        <v>7718</v>
      </c>
      <c r="AO147" s="70" t="s">
        <v>7719</v>
      </c>
      <c r="AS147" s="69">
        <f t="shared" si="172"/>
        <v>32</v>
      </c>
      <c r="AT147" s="69">
        <f t="shared" si="173"/>
        <v>35</v>
      </c>
      <c r="AU147" s="69">
        <f t="shared" si="174"/>
        <v>7</v>
      </c>
      <c r="AV147" s="69">
        <f t="shared" si="175"/>
        <v>8</v>
      </c>
      <c r="AW147" s="81" t="e">
        <f>VLOOKUP(AM147,#REF!,6,FALSE)</f>
        <v>#REF!</v>
      </c>
      <c r="AX147" s="70" t="s">
        <v>2026</v>
      </c>
      <c r="AY147" s="364">
        <v>44895</v>
      </c>
      <c r="AZ147" s="264" t="s">
        <v>48</v>
      </c>
      <c r="BA147" s="238"/>
      <c r="BB147" s="237">
        <f t="shared" si="176"/>
        <v>22</v>
      </c>
      <c r="BC147" s="270">
        <f t="shared" si="165"/>
        <v>1142</v>
      </c>
      <c r="BD147" t="str">
        <f t="shared" si="177"/>
        <v>Caladenia longicauda subsp. minima</v>
      </c>
      <c r="BE147" s="367" t="e">
        <f>COUNTIFS(#REF!,L147)</f>
        <v>#REF!</v>
      </c>
      <c r="BF147" s="374" t="str">
        <f t="shared" si="178"/>
        <v>y</v>
      </c>
      <c r="BG147" s="82"/>
      <c r="BH147" s="375"/>
      <c r="BI147" s="374"/>
      <c r="BJ147" s="403"/>
      <c r="CE147" t="str">
        <f t="shared" si="179"/>
        <v>Merritt's White Spider Orchid (Caladenia longicauda subsp. merrittii)</v>
      </c>
      <c r="CF147" s="388" t="str">
        <f t="shared" si="184"/>
        <v>Caladenia longicauda subsp. merrittii</v>
      </c>
      <c r="CG147" t="str">
        <f t="shared" si="187"/>
        <v/>
      </c>
      <c r="CH147" t="str">
        <f t="shared" si="188"/>
        <v/>
      </c>
      <c r="CI147" t="str">
        <f t="shared" si="189"/>
        <v/>
      </c>
      <c r="CJ147" t="str">
        <f t="shared" si="190"/>
        <v/>
      </c>
      <c r="CK147" s="359" t="str">
        <f t="shared" si="191"/>
        <v/>
      </c>
      <c r="CL147" t="str">
        <f t="shared" si="192"/>
        <v/>
      </c>
      <c r="CM147" t="str">
        <f t="shared" si="193"/>
        <v/>
      </c>
      <c r="CN147" t="str">
        <f t="shared" si="194"/>
        <v/>
      </c>
      <c r="CO147" s="359" t="str">
        <f t="shared" si="195"/>
        <v/>
      </c>
      <c r="CP147" t="str">
        <f t="shared" si="196"/>
        <v/>
      </c>
      <c r="CQ147" t="str">
        <f t="shared" si="197"/>
        <v/>
      </c>
      <c r="CR147" t="str">
        <f t="shared" si="198"/>
        <v/>
      </c>
      <c r="CS147" s="359" t="str">
        <f t="shared" si="199"/>
        <v/>
      </c>
      <c r="CT147" t="str">
        <f t="shared" si="200"/>
        <v/>
      </c>
      <c r="CU147" t="str">
        <f t="shared" si="201"/>
        <v/>
      </c>
      <c r="CV147" t="str">
        <f t="shared" si="202"/>
        <v/>
      </c>
      <c r="CW147" t="str">
        <f t="shared" si="203"/>
        <v/>
      </c>
      <c r="CX147" s="359" t="str">
        <f t="shared" si="204"/>
        <v/>
      </c>
      <c r="CY147" t="str">
        <f t="shared" si="205"/>
        <v/>
      </c>
      <c r="CZ147" t="str">
        <f t="shared" si="206"/>
        <v/>
      </c>
      <c r="DA147" t="str">
        <f t="shared" si="207"/>
        <v/>
      </c>
      <c r="DB147" s="359" t="str">
        <f t="shared" si="208"/>
        <v/>
      </c>
      <c r="DC147" t="str">
        <f t="shared" si="209"/>
        <v/>
      </c>
      <c r="DD147" t="str">
        <f t="shared" si="210"/>
        <v/>
      </c>
      <c r="DE147" t="str">
        <f t="shared" si="211"/>
        <v/>
      </c>
      <c r="DF147" s="359" t="str">
        <f t="shared" si="212"/>
        <v/>
      </c>
      <c r="DG147" t="str">
        <f t="shared" si="213"/>
        <v/>
      </c>
      <c r="DH147" t="str">
        <f t="shared" si="214"/>
        <v/>
      </c>
      <c r="DI147" t="str">
        <f t="shared" si="215"/>
        <v/>
      </c>
      <c r="DJ147" t="str">
        <f t="shared" si="216"/>
        <v/>
      </c>
      <c r="DK147" s="359" t="str">
        <f t="shared" si="217"/>
        <v/>
      </c>
      <c r="DL147" t="str">
        <f t="shared" si="218"/>
        <v/>
      </c>
      <c r="DM147" t="str">
        <f t="shared" si="219"/>
        <v/>
      </c>
      <c r="DN147" t="str">
        <f t="shared" si="220"/>
        <v/>
      </c>
      <c r="DO147" s="359" t="str">
        <f t="shared" si="221"/>
        <v/>
      </c>
      <c r="DP147" t="str">
        <f t="shared" si="222"/>
        <v/>
      </c>
      <c r="DQ147" t="str">
        <f t="shared" si="223"/>
        <v/>
      </c>
      <c r="DR147" t="str">
        <f t="shared" si="224"/>
        <v>X</v>
      </c>
      <c r="DS147" s="359" t="str">
        <f t="shared" si="225"/>
        <v>X</v>
      </c>
      <c r="DT147" t="str">
        <f t="shared" si="226"/>
        <v>X</v>
      </c>
      <c r="DU147" t="str">
        <f t="shared" si="227"/>
        <v>X</v>
      </c>
      <c r="DV147" t="str">
        <f t="shared" si="228"/>
        <v>X</v>
      </c>
      <c r="DW147" t="str">
        <f t="shared" si="229"/>
        <v>X</v>
      </c>
      <c r="DX147" s="359" t="str">
        <f t="shared" si="230"/>
        <v>X</v>
      </c>
      <c r="DY147" t="str">
        <f t="shared" si="231"/>
        <v/>
      </c>
      <c r="DZ147" t="str">
        <f t="shared" si="232"/>
        <v/>
      </c>
      <c r="EA147" t="str">
        <f t="shared" si="233"/>
        <v/>
      </c>
      <c r="EB147" s="359" t="str">
        <f t="shared" si="234"/>
        <v/>
      </c>
      <c r="EC147" t="str">
        <f t="shared" si="235"/>
        <v/>
      </c>
      <c r="ED147" t="str">
        <f t="shared" si="236"/>
        <v/>
      </c>
      <c r="EE147" t="str">
        <f t="shared" si="237"/>
        <v/>
      </c>
      <c r="EF147" t="str">
        <f t="shared" si="238"/>
        <v/>
      </c>
      <c r="EG147" s="359" t="str">
        <f t="shared" si="239"/>
        <v/>
      </c>
      <c r="EH147" t="str">
        <f t="shared" si="186"/>
        <v>Caladenia longicauda subsp. merrittii</v>
      </c>
      <c r="EJ147" t="str">
        <f t="shared" si="180"/>
        <v>Caladenia longicauda subsp. minima</v>
      </c>
      <c r="EK147" s="100">
        <f t="shared" si="240"/>
        <v>0</v>
      </c>
      <c r="EL147" s="3">
        <f t="shared" si="240"/>
        <v>0</v>
      </c>
      <c r="EM147" s="3">
        <f t="shared" si="240"/>
        <v>0</v>
      </c>
      <c r="EN147" s="3">
        <f t="shared" si="240"/>
        <v>0</v>
      </c>
      <c r="EO147" s="3">
        <f t="shared" si="240"/>
        <v>0</v>
      </c>
      <c r="EP147" s="3">
        <f t="shared" si="240"/>
        <v>0</v>
      </c>
      <c r="EQ147" s="3">
        <f t="shared" si="240"/>
        <v>1</v>
      </c>
      <c r="ER147" s="3">
        <f t="shared" si="240"/>
        <v>1</v>
      </c>
      <c r="ES147" s="3">
        <f t="shared" si="240"/>
        <v>0</v>
      </c>
      <c r="ET147" s="3">
        <f t="shared" si="240"/>
        <v>0</v>
      </c>
      <c r="EU147" s="3">
        <f t="shared" si="240"/>
        <v>0</v>
      </c>
      <c r="EV147" s="24">
        <f t="shared" si="240"/>
        <v>0</v>
      </c>
      <c r="EW147" s="245">
        <f t="shared" si="185"/>
        <v>2</v>
      </c>
      <c r="EX147" s="262" t="str">
        <f t="shared" si="181"/>
        <v/>
      </c>
    </row>
    <row r="148" spans="1:154" ht="16.149999999999999" customHeight="1" x14ac:dyDescent="0.25">
      <c r="A148" s="363"/>
      <c r="D148" s="363"/>
      <c r="E148" s="363"/>
      <c r="F148" s="363"/>
      <c r="G148" s="363"/>
      <c r="H148" s="363"/>
      <c r="I148" s="363"/>
      <c r="J148" s="68">
        <f t="shared" si="182"/>
        <v>436</v>
      </c>
      <c r="K148" s="509" t="str">
        <f t="shared" si="183"/>
        <v>Caladenia longicauda subsp. 'Pallarup'</v>
      </c>
      <c r="L148" s="372">
        <v>436</v>
      </c>
      <c r="M148" s="371" t="s">
        <v>1526</v>
      </c>
      <c r="N148" s="76" t="s">
        <v>7614</v>
      </c>
      <c r="O148" s="363" t="str">
        <f t="shared" si="168"/>
        <v>S</v>
      </c>
      <c r="P148" s="70" t="s">
        <v>2027</v>
      </c>
      <c r="Q148" s="364" t="s">
        <v>2028</v>
      </c>
      <c r="R148" s="365">
        <v>42948</v>
      </c>
      <c r="S148" s="373">
        <v>43023</v>
      </c>
      <c r="T148" s="603" t="s">
        <v>7894</v>
      </c>
      <c r="U148" s="603" t="s">
        <v>7894</v>
      </c>
      <c r="V148" s="603" t="s">
        <v>7894</v>
      </c>
      <c r="W148" s="603" t="s">
        <v>7894</v>
      </c>
      <c r="X148" s="603" t="s">
        <v>7894</v>
      </c>
      <c r="Y148" s="603" t="s">
        <v>7894</v>
      </c>
      <c r="Z148" s="603" t="s">
        <v>7894</v>
      </c>
      <c r="AA148" s="603" t="s">
        <v>4827</v>
      </c>
      <c r="AB148" s="603" t="s">
        <v>4828</v>
      </c>
      <c r="AC148" s="603" t="s">
        <v>4829</v>
      </c>
      <c r="AD148" s="603" t="s">
        <v>7894</v>
      </c>
      <c r="AE148" s="603" t="s">
        <v>7894</v>
      </c>
      <c r="AF148" s="605" t="s">
        <v>7900</v>
      </c>
      <c r="AG148" s="605" t="s">
        <v>7944</v>
      </c>
      <c r="AH148" s="366" t="s">
        <v>685</v>
      </c>
      <c r="AI148" s="363">
        <f t="shared" si="169"/>
        <v>6</v>
      </c>
      <c r="AJ148" s="363">
        <v>9</v>
      </c>
      <c r="AK148" s="413" t="str">
        <f t="shared" si="170"/>
        <v>White Spider Orchids</v>
      </c>
      <c r="AL148" s="413" t="str">
        <f t="shared" si="171"/>
        <v>Caladenia longicauda</v>
      </c>
      <c r="AM148" s="486" t="s">
        <v>45</v>
      </c>
      <c r="AN148" s="70" t="s">
        <v>7875</v>
      </c>
      <c r="AS148" s="69">
        <f t="shared" si="172"/>
        <v>32</v>
      </c>
      <c r="AT148" s="69">
        <f t="shared" si="173"/>
        <v>42</v>
      </c>
      <c r="AU148" s="69">
        <f t="shared" si="174"/>
        <v>8</v>
      </c>
      <c r="AV148" s="69">
        <f t="shared" si="175"/>
        <v>10</v>
      </c>
      <c r="AW148" s="81"/>
      <c r="AX148" s="70" t="s">
        <v>2027</v>
      </c>
      <c r="AY148" s="364" t="e">
        <v>#N/A</v>
      </c>
      <c r="AZ148" s="264" t="s">
        <v>48</v>
      </c>
      <c r="BA148" s="238"/>
      <c r="BB148" s="237">
        <f t="shared" si="176"/>
        <v>22</v>
      </c>
      <c r="BC148" s="270">
        <f t="shared" si="165"/>
        <v>436</v>
      </c>
      <c r="BD148" t="str">
        <f t="shared" si="177"/>
        <v>Caladenia longicauda subsp. 'Pallarup'</v>
      </c>
      <c r="BE148" s="367" t="e">
        <f>COUNTIFS(#REF!,L148)</f>
        <v>#REF!</v>
      </c>
      <c r="BF148" s="374" t="str">
        <f t="shared" si="178"/>
        <v>y</v>
      </c>
      <c r="BG148" s="82"/>
      <c r="BH148" s="375"/>
      <c r="BI148" s="374"/>
      <c r="BJ148" s="403"/>
      <c r="CE148" t="str">
        <f t="shared" si="179"/>
        <v>Little White Spider Orchid (Caladenia longicauda subsp. minima)</v>
      </c>
      <c r="CF148" s="388" t="str">
        <f t="shared" si="184"/>
        <v>Caladenia longicauda subsp. minima</v>
      </c>
      <c r="CG148" t="str">
        <f t="shared" si="187"/>
        <v/>
      </c>
      <c r="CH148" t="str">
        <f t="shared" si="188"/>
        <v/>
      </c>
      <c r="CI148" t="str">
        <f t="shared" si="189"/>
        <v/>
      </c>
      <c r="CJ148" t="str">
        <f t="shared" si="190"/>
        <v/>
      </c>
      <c r="CK148" s="359" t="str">
        <f t="shared" si="191"/>
        <v/>
      </c>
      <c r="CL148" t="str">
        <f t="shared" si="192"/>
        <v/>
      </c>
      <c r="CM148" t="str">
        <f t="shared" si="193"/>
        <v/>
      </c>
      <c r="CN148" t="str">
        <f t="shared" si="194"/>
        <v/>
      </c>
      <c r="CO148" s="359" t="str">
        <f t="shared" si="195"/>
        <v/>
      </c>
      <c r="CP148" t="str">
        <f t="shared" si="196"/>
        <v/>
      </c>
      <c r="CQ148" t="str">
        <f t="shared" si="197"/>
        <v/>
      </c>
      <c r="CR148" t="str">
        <f t="shared" si="198"/>
        <v/>
      </c>
      <c r="CS148" s="359" t="str">
        <f t="shared" si="199"/>
        <v/>
      </c>
      <c r="CT148" t="str">
        <f t="shared" si="200"/>
        <v/>
      </c>
      <c r="CU148" t="str">
        <f t="shared" si="201"/>
        <v/>
      </c>
      <c r="CV148" t="str">
        <f t="shared" si="202"/>
        <v/>
      </c>
      <c r="CW148" t="str">
        <f t="shared" si="203"/>
        <v/>
      </c>
      <c r="CX148" s="359" t="str">
        <f t="shared" si="204"/>
        <v/>
      </c>
      <c r="CY148" t="str">
        <f t="shared" si="205"/>
        <v/>
      </c>
      <c r="CZ148" t="str">
        <f t="shared" si="206"/>
        <v/>
      </c>
      <c r="DA148" t="str">
        <f t="shared" si="207"/>
        <v/>
      </c>
      <c r="DB148" s="359" t="str">
        <f t="shared" si="208"/>
        <v/>
      </c>
      <c r="DC148" t="str">
        <f t="shared" si="209"/>
        <v/>
      </c>
      <c r="DD148" t="str">
        <f t="shared" si="210"/>
        <v/>
      </c>
      <c r="DE148" t="str">
        <f t="shared" si="211"/>
        <v/>
      </c>
      <c r="DF148" s="359" t="str">
        <f t="shared" si="212"/>
        <v/>
      </c>
      <c r="DG148" t="str">
        <f t="shared" si="213"/>
        <v/>
      </c>
      <c r="DH148" t="str">
        <f t="shared" si="214"/>
        <v/>
      </c>
      <c r="DI148" t="str">
        <f t="shared" si="215"/>
        <v/>
      </c>
      <c r="DJ148" t="str">
        <f t="shared" si="216"/>
        <v/>
      </c>
      <c r="DK148" s="359" t="str">
        <f t="shared" si="217"/>
        <v/>
      </c>
      <c r="DL148" t="str">
        <f t="shared" si="218"/>
        <v>X</v>
      </c>
      <c r="DM148" t="str">
        <f t="shared" si="219"/>
        <v>X</v>
      </c>
      <c r="DN148" t="str">
        <f t="shared" si="220"/>
        <v>X</v>
      </c>
      <c r="DO148" s="359" t="str">
        <f t="shared" si="221"/>
        <v>X</v>
      </c>
      <c r="DP148" t="str">
        <f t="shared" si="222"/>
        <v/>
      </c>
      <c r="DQ148" t="str">
        <f t="shared" si="223"/>
        <v/>
      </c>
      <c r="DR148" t="str">
        <f t="shared" si="224"/>
        <v/>
      </c>
      <c r="DS148" s="359" t="str">
        <f t="shared" si="225"/>
        <v/>
      </c>
      <c r="DT148" t="str">
        <f t="shared" si="226"/>
        <v/>
      </c>
      <c r="DU148" t="str">
        <f t="shared" si="227"/>
        <v/>
      </c>
      <c r="DV148" t="str">
        <f t="shared" si="228"/>
        <v/>
      </c>
      <c r="DW148" t="str">
        <f t="shared" si="229"/>
        <v/>
      </c>
      <c r="DX148" s="359" t="str">
        <f t="shared" si="230"/>
        <v/>
      </c>
      <c r="DY148" t="str">
        <f t="shared" si="231"/>
        <v/>
      </c>
      <c r="DZ148" t="str">
        <f t="shared" si="232"/>
        <v/>
      </c>
      <c r="EA148" t="str">
        <f t="shared" si="233"/>
        <v/>
      </c>
      <c r="EB148" s="359" t="str">
        <f t="shared" si="234"/>
        <v/>
      </c>
      <c r="EC148" t="str">
        <f t="shared" si="235"/>
        <v/>
      </c>
      <c r="ED148" t="str">
        <f t="shared" si="236"/>
        <v/>
      </c>
      <c r="EE148" t="str">
        <f t="shared" si="237"/>
        <v/>
      </c>
      <c r="EF148" t="str">
        <f t="shared" si="238"/>
        <v/>
      </c>
      <c r="EG148" s="359" t="str">
        <f t="shared" si="239"/>
        <v/>
      </c>
      <c r="EH148" t="str">
        <f t="shared" si="186"/>
        <v>Caladenia longicauda subsp. minima</v>
      </c>
      <c r="EJ148" t="str">
        <f t="shared" si="180"/>
        <v>Caladenia longicauda subsp. 'Pallarup'</v>
      </c>
      <c r="EK148" s="100">
        <f t="shared" si="240"/>
        <v>0</v>
      </c>
      <c r="EL148" s="3">
        <f t="shared" si="240"/>
        <v>0</v>
      </c>
      <c r="EM148" s="3">
        <f t="shared" si="240"/>
        <v>0</v>
      </c>
      <c r="EN148" s="3">
        <f t="shared" si="240"/>
        <v>0</v>
      </c>
      <c r="EO148" s="3">
        <f t="shared" si="240"/>
        <v>0</v>
      </c>
      <c r="EP148" s="3">
        <f t="shared" si="240"/>
        <v>0</v>
      </c>
      <c r="EQ148" s="3">
        <f t="shared" si="240"/>
        <v>0</v>
      </c>
      <c r="ER148" s="3">
        <f t="shared" si="240"/>
        <v>1</v>
      </c>
      <c r="ES148" s="3">
        <f t="shared" si="240"/>
        <v>1</v>
      </c>
      <c r="ET148" s="3">
        <f t="shared" si="240"/>
        <v>1</v>
      </c>
      <c r="EU148" s="3">
        <f t="shared" si="240"/>
        <v>0</v>
      </c>
      <c r="EV148" s="24">
        <f t="shared" si="240"/>
        <v>0</v>
      </c>
      <c r="EW148" s="245">
        <f t="shared" si="185"/>
        <v>3</v>
      </c>
      <c r="EX148" s="262" t="str">
        <f t="shared" si="181"/>
        <v/>
      </c>
    </row>
    <row r="149" spans="1:154" ht="16.149999999999999" customHeight="1" x14ac:dyDescent="0.25">
      <c r="A149" s="363"/>
      <c r="D149" s="363"/>
      <c r="E149" s="363"/>
      <c r="F149" s="363"/>
      <c r="G149" s="363"/>
      <c r="H149" s="363"/>
      <c r="I149" s="363"/>
      <c r="J149" s="68">
        <f t="shared" si="182"/>
        <v>560</v>
      </c>
      <c r="K149" s="371" t="str">
        <f t="shared" si="183"/>
        <v>Caladenia longicauda subsp. redacta</v>
      </c>
      <c r="L149" s="372">
        <v>560</v>
      </c>
      <c r="M149" s="371" t="s">
        <v>1526</v>
      </c>
      <c r="N149" s="76" t="s">
        <v>111</v>
      </c>
      <c r="O149" s="363" t="str">
        <f t="shared" si="168"/>
        <v>S</v>
      </c>
      <c r="P149" s="70" t="s">
        <v>2029</v>
      </c>
      <c r="Q149" s="364" t="s">
        <v>2030</v>
      </c>
      <c r="R149" s="365">
        <v>42979</v>
      </c>
      <c r="S149" s="365">
        <v>43023</v>
      </c>
      <c r="T149" s="603" t="s">
        <v>7894</v>
      </c>
      <c r="U149" s="603" t="s">
        <v>7894</v>
      </c>
      <c r="V149" s="603" t="s">
        <v>7894</v>
      </c>
      <c r="W149" s="603" t="s">
        <v>7894</v>
      </c>
      <c r="X149" s="603" t="s">
        <v>7894</v>
      </c>
      <c r="Y149" s="603" t="s">
        <v>7894</v>
      </c>
      <c r="Z149" s="603" t="s">
        <v>7894</v>
      </c>
      <c r="AA149" s="603" t="s">
        <v>7894</v>
      </c>
      <c r="AB149" s="603" t="s">
        <v>4828</v>
      </c>
      <c r="AC149" s="603" t="s">
        <v>4829</v>
      </c>
      <c r="AD149" s="603" t="s">
        <v>7894</v>
      </c>
      <c r="AE149" s="603" t="s">
        <v>7894</v>
      </c>
      <c r="AF149" s="605" t="s">
        <v>7896</v>
      </c>
      <c r="AG149" s="605" t="s">
        <v>7943</v>
      </c>
      <c r="AH149" s="366" t="s">
        <v>685</v>
      </c>
      <c r="AI149" s="363">
        <f t="shared" si="169"/>
        <v>6</v>
      </c>
      <c r="AJ149" s="363">
        <v>9</v>
      </c>
      <c r="AK149" s="413" t="str">
        <f t="shared" si="170"/>
        <v>White Spider Orchids</v>
      </c>
      <c r="AL149" s="413" t="str">
        <f t="shared" si="171"/>
        <v>Caladenia longicauda</v>
      </c>
      <c r="AM149" s="486" t="s">
        <v>45</v>
      </c>
      <c r="AS149" s="69">
        <f t="shared" si="172"/>
        <v>36</v>
      </c>
      <c r="AT149" s="69">
        <f t="shared" si="173"/>
        <v>42</v>
      </c>
      <c r="AU149" s="69">
        <f t="shared" si="174"/>
        <v>9</v>
      </c>
      <c r="AV149" s="69">
        <f t="shared" si="175"/>
        <v>10</v>
      </c>
      <c r="AW149" s="81"/>
      <c r="AX149" s="70" t="s">
        <v>2031</v>
      </c>
      <c r="AY149" s="364">
        <v>15367</v>
      </c>
      <c r="AZ149" s="264" t="s">
        <v>48</v>
      </c>
      <c r="BA149" s="238"/>
      <c r="BB149" s="237">
        <f t="shared" si="176"/>
        <v>22</v>
      </c>
      <c r="BC149" s="270">
        <f t="shared" si="165"/>
        <v>560</v>
      </c>
      <c r="BD149" t="str">
        <f t="shared" si="177"/>
        <v>Caladenia longicauda subsp. redacta</v>
      </c>
      <c r="BE149" s="367" t="e">
        <f>COUNTIFS(#REF!,L149)</f>
        <v>#REF!</v>
      </c>
      <c r="BF149" s="374" t="str">
        <f t="shared" si="178"/>
        <v>y</v>
      </c>
      <c r="BG149" s="82"/>
      <c r="BH149" s="375"/>
      <c r="BI149" s="374"/>
      <c r="BJ149" s="403"/>
      <c r="CE149" t="str">
        <f t="shared" si="179"/>
        <v>Pallarup White Spider Orchid (Caladenia longicauda subsp. 'Pallarup')</v>
      </c>
      <c r="CF149" s="388" t="str">
        <f t="shared" si="184"/>
        <v>Caladenia longicauda subsp. 'Pallarup'</v>
      </c>
      <c r="CG149" t="str">
        <f t="shared" si="187"/>
        <v/>
      </c>
      <c r="CH149" t="str">
        <f t="shared" si="188"/>
        <v/>
      </c>
      <c r="CI149" t="str">
        <f t="shared" si="189"/>
        <v/>
      </c>
      <c r="CJ149" t="str">
        <f t="shared" si="190"/>
        <v/>
      </c>
      <c r="CK149" s="359" t="str">
        <f t="shared" si="191"/>
        <v/>
      </c>
      <c r="CL149" t="str">
        <f t="shared" si="192"/>
        <v/>
      </c>
      <c r="CM149" t="str">
        <f t="shared" si="193"/>
        <v/>
      </c>
      <c r="CN149" t="str">
        <f t="shared" si="194"/>
        <v/>
      </c>
      <c r="CO149" s="359" t="str">
        <f t="shared" si="195"/>
        <v/>
      </c>
      <c r="CP149" t="str">
        <f t="shared" si="196"/>
        <v/>
      </c>
      <c r="CQ149" t="str">
        <f t="shared" si="197"/>
        <v/>
      </c>
      <c r="CR149" t="str">
        <f t="shared" si="198"/>
        <v/>
      </c>
      <c r="CS149" s="359" t="str">
        <f t="shared" si="199"/>
        <v/>
      </c>
      <c r="CT149" t="str">
        <f t="shared" si="200"/>
        <v/>
      </c>
      <c r="CU149" t="str">
        <f t="shared" si="201"/>
        <v/>
      </c>
      <c r="CV149" t="str">
        <f t="shared" si="202"/>
        <v/>
      </c>
      <c r="CW149" t="str">
        <f t="shared" si="203"/>
        <v/>
      </c>
      <c r="CX149" s="359" t="str">
        <f t="shared" si="204"/>
        <v/>
      </c>
      <c r="CY149" t="str">
        <f t="shared" si="205"/>
        <v/>
      </c>
      <c r="CZ149" t="str">
        <f t="shared" si="206"/>
        <v/>
      </c>
      <c r="DA149" t="str">
        <f t="shared" si="207"/>
        <v/>
      </c>
      <c r="DB149" s="359" t="str">
        <f t="shared" si="208"/>
        <v/>
      </c>
      <c r="DC149" t="str">
        <f t="shared" si="209"/>
        <v/>
      </c>
      <c r="DD149" t="str">
        <f t="shared" si="210"/>
        <v/>
      </c>
      <c r="DE149" t="str">
        <f t="shared" si="211"/>
        <v/>
      </c>
      <c r="DF149" s="359" t="str">
        <f t="shared" si="212"/>
        <v/>
      </c>
      <c r="DG149" t="str">
        <f t="shared" si="213"/>
        <v/>
      </c>
      <c r="DH149" t="str">
        <f t="shared" si="214"/>
        <v/>
      </c>
      <c r="DI149" t="str">
        <f t="shared" si="215"/>
        <v/>
      </c>
      <c r="DJ149" t="str">
        <f t="shared" si="216"/>
        <v/>
      </c>
      <c r="DK149" s="359" t="str">
        <f t="shared" si="217"/>
        <v/>
      </c>
      <c r="DL149" t="str">
        <f t="shared" si="218"/>
        <v>X</v>
      </c>
      <c r="DM149" t="str">
        <f t="shared" si="219"/>
        <v>X</v>
      </c>
      <c r="DN149" t="str">
        <f t="shared" si="220"/>
        <v>X</v>
      </c>
      <c r="DO149" s="359" t="str">
        <f t="shared" si="221"/>
        <v>X</v>
      </c>
      <c r="DP149" t="str">
        <f t="shared" si="222"/>
        <v>X</v>
      </c>
      <c r="DQ149" t="str">
        <f t="shared" si="223"/>
        <v>X</v>
      </c>
      <c r="DR149" t="str">
        <f t="shared" si="224"/>
        <v>X</v>
      </c>
      <c r="DS149" s="359" t="str">
        <f t="shared" si="225"/>
        <v>X</v>
      </c>
      <c r="DT149" t="str">
        <f t="shared" si="226"/>
        <v>X</v>
      </c>
      <c r="DU149" t="str">
        <f t="shared" si="227"/>
        <v>X</v>
      </c>
      <c r="DV149" t="str">
        <f t="shared" si="228"/>
        <v>X</v>
      </c>
      <c r="DW149" t="str">
        <f t="shared" si="229"/>
        <v/>
      </c>
      <c r="DX149" s="359" t="str">
        <f t="shared" si="230"/>
        <v/>
      </c>
      <c r="DY149" t="str">
        <f t="shared" si="231"/>
        <v/>
      </c>
      <c r="DZ149" t="str">
        <f t="shared" si="232"/>
        <v/>
      </c>
      <c r="EA149" t="str">
        <f t="shared" si="233"/>
        <v/>
      </c>
      <c r="EB149" s="359" t="str">
        <f t="shared" si="234"/>
        <v/>
      </c>
      <c r="EC149" t="str">
        <f t="shared" si="235"/>
        <v/>
      </c>
      <c r="ED149" t="str">
        <f t="shared" si="236"/>
        <v/>
      </c>
      <c r="EE149" t="str">
        <f t="shared" si="237"/>
        <v/>
      </c>
      <c r="EF149" t="str">
        <f t="shared" si="238"/>
        <v/>
      </c>
      <c r="EG149" s="359" t="str">
        <f t="shared" si="239"/>
        <v/>
      </c>
      <c r="EH149" t="str">
        <f t="shared" si="186"/>
        <v>Caladenia longicauda subsp. 'Pallarup'</v>
      </c>
      <c r="EJ149" t="str">
        <f t="shared" si="180"/>
        <v>Caladenia longicauda subsp. redacta</v>
      </c>
      <c r="EK149" s="100">
        <f t="shared" si="240"/>
        <v>0</v>
      </c>
      <c r="EL149" s="3">
        <f t="shared" si="240"/>
        <v>0</v>
      </c>
      <c r="EM149" s="3">
        <f t="shared" si="240"/>
        <v>0</v>
      </c>
      <c r="EN149" s="3">
        <f t="shared" si="240"/>
        <v>0</v>
      </c>
      <c r="EO149" s="3">
        <f t="shared" si="240"/>
        <v>0</v>
      </c>
      <c r="EP149" s="3">
        <f t="shared" si="240"/>
        <v>0</v>
      </c>
      <c r="EQ149" s="3">
        <f t="shared" si="240"/>
        <v>0</v>
      </c>
      <c r="ER149" s="3">
        <f t="shared" si="240"/>
        <v>0</v>
      </c>
      <c r="ES149" s="3">
        <f t="shared" si="240"/>
        <v>1</v>
      </c>
      <c r="ET149" s="3">
        <f t="shared" si="240"/>
        <v>1</v>
      </c>
      <c r="EU149" s="3">
        <f t="shared" si="240"/>
        <v>0</v>
      </c>
      <c r="EV149" s="24">
        <f t="shared" si="240"/>
        <v>0</v>
      </c>
      <c r="EW149" s="245">
        <f t="shared" si="185"/>
        <v>2</v>
      </c>
      <c r="EX149" s="262" t="str">
        <f t="shared" si="181"/>
        <v/>
      </c>
    </row>
    <row r="150" spans="1:154" ht="16.149999999999999" customHeight="1" x14ac:dyDescent="0.25">
      <c r="A150" s="363"/>
      <c r="D150" s="363"/>
      <c r="E150" s="363"/>
      <c r="F150" s="363"/>
      <c r="G150" s="363"/>
      <c r="H150" s="363"/>
      <c r="I150" s="363"/>
      <c r="J150" s="68">
        <f t="shared" si="182"/>
        <v>979</v>
      </c>
      <c r="K150" s="371" t="str">
        <f t="shared" si="183"/>
        <v>Caladenia longicauda subsp. redacta x</v>
      </c>
      <c r="L150" s="372">
        <v>979</v>
      </c>
      <c r="M150" s="371" t="s">
        <v>1526</v>
      </c>
      <c r="N150" s="76" t="s">
        <v>439</v>
      </c>
      <c r="O150" s="363" t="str">
        <f t="shared" si="168"/>
        <v>S</v>
      </c>
      <c r="P150" s="144" t="s">
        <v>1635</v>
      </c>
      <c r="Q150" s="364" t="s">
        <v>1055</v>
      </c>
      <c r="R150" s="365" t="s">
        <v>685</v>
      </c>
      <c r="S150" s="365" t="s">
        <v>685</v>
      </c>
      <c r="T150" s="603" t="s">
        <v>7894</v>
      </c>
      <c r="U150" s="603" t="s">
        <v>7894</v>
      </c>
      <c r="V150" s="603" t="s">
        <v>7894</v>
      </c>
      <c r="W150" s="603" t="s">
        <v>7894</v>
      </c>
      <c r="X150" s="603" t="s">
        <v>7894</v>
      </c>
      <c r="Y150" s="603" t="s">
        <v>7894</v>
      </c>
      <c r="Z150" s="603" t="s">
        <v>7894</v>
      </c>
      <c r="AA150" s="603" t="s">
        <v>7894</v>
      </c>
      <c r="AB150" s="603" t="s">
        <v>7894</v>
      </c>
      <c r="AC150" s="603" t="s">
        <v>7894</v>
      </c>
      <c r="AD150" s="603" t="s">
        <v>7894</v>
      </c>
      <c r="AE150" s="603" t="s">
        <v>7894</v>
      </c>
      <c r="AF150" s="605" t="s">
        <v>48</v>
      </c>
      <c r="AG150" s="605" t="s">
        <v>48</v>
      </c>
      <c r="AH150" s="366" t="s">
        <v>685</v>
      </c>
      <c r="AI150" s="363">
        <f t="shared" si="169"/>
        <v>6</v>
      </c>
      <c r="AJ150" s="363">
        <v>0</v>
      </c>
      <c r="AK150" s="413" t="str">
        <f t="shared" si="170"/>
        <v>None</v>
      </c>
      <c r="AL150" s="413" t="str">
        <f t="shared" si="171"/>
        <v>None</v>
      </c>
      <c r="AM150" s="486" t="s">
        <v>7612</v>
      </c>
      <c r="AS150" s="69">
        <f t="shared" si="172"/>
        <v>0</v>
      </c>
      <c r="AT150" s="69">
        <f t="shared" si="173"/>
        <v>0</v>
      </c>
      <c r="AU150" s="69">
        <f t="shared" si="174"/>
        <v>0</v>
      </c>
      <c r="AV150" s="69">
        <f t="shared" si="175"/>
        <v>0</v>
      </c>
      <c r="AW150" s="81"/>
      <c r="AX150" s="70" t="s">
        <v>48</v>
      </c>
      <c r="AY150" s="364" t="e">
        <v>#N/A</v>
      </c>
      <c r="AZ150" s="264" t="s">
        <v>48</v>
      </c>
      <c r="BA150" s="238"/>
      <c r="BB150" s="237">
        <f t="shared" si="176"/>
        <v>22</v>
      </c>
      <c r="BC150" s="270">
        <f t="shared" si="165"/>
        <v>979</v>
      </c>
      <c r="BD150" t="str">
        <f t="shared" si="177"/>
        <v>Caladenia longicauda subsp. redacta x</v>
      </c>
      <c r="BE150" s="367" t="e">
        <f>COUNTIFS(#REF!,L150)</f>
        <v>#REF!</v>
      </c>
      <c r="BF150" s="374" t="str">
        <f t="shared" si="178"/>
        <v>n</v>
      </c>
      <c r="BG150" s="82"/>
      <c r="BH150" s="375"/>
      <c r="BI150" s="374"/>
      <c r="BJ150" s="403"/>
      <c r="CE150" t="str">
        <f t="shared" si="179"/>
        <v>Tangled White Spider Orchid (Caladenia longicauda subsp. redacta)</v>
      </c>
      <c r="CF150" s="388" t="str">
        <f t="shared" si="184"/>
        <v>Caladenia longicauda subsp. redacta</v>
      </c>
      <c r="CG150" t="str">
        <f t="shared" si="187"/>
        <v/>
      </c>
      <c r="CH150" t="str">
        <f t="shared" si="188"/>
        <v/>
      </c>
      <c r="CI150" t="str">
        <f t="shared" si="189"/>
        <v/>
      </c>
      <c r="CJ150" t="str">
        <f t="shared" si="190"/>
        <v/>
      </c>
      <c r="CK150" s="359" t="str">
        <f t="shared" si="191"/>
        <v/>
      </c>
      <c r="CL150" t="str">
        <f t="shared" si="192"/>
        <v/>
      </c>
      <c r="CM150" t="str">
        <f t="shared" si="193"/>
        <v/>
      </c>
      <c r="CN150" t="str">
        <f t="shared" si="194"/>
        <v/>
      </c>
      <c r="CO150" s="359" t="str">
        <f t="shared" si="195"/>
        <v/>
      </c>
      <c r="CP150" t="str">
        <f t="shared" si="196"/>
        <v/>
      </c>
      <c r="CQ150" t="str">
        <f t="shared" si="197"/>
        <v/>
      </c>
      <c r="CR150" t="str">
        <f t="shared" si="198"/>
        <v/>
      </c>
      <c r="CS150" s="359" t="str">
        <f t="shared" si="199"/>
        <v/>
      </c>
      <c r="CT150" t="str">
        <f t="shared" si="200"/>
        <v/>
      </c>
      <c r="CU150" t="str">
        <f t="shared" si="201"/>
        <v/>
      </c>
      <c r="CV150" t="str">
        <f t="shared" si="202"/>
        <v/>
      </c>
      <c r="CW150" t="str">
        <f t="shared" si="203"/>
        <v/>
      </c>
      <c r="CX150" s="359" t="str">
        <f t="shared" si="204"/>
        <v/>
      </c>
      <c r="CY150" t="str">
        <f t="shared" si="205"/>
        <v/>
      </c>
      <c r="CZ150" t="str">
        <f t="shared" si="206"/>
        <v/>
      </c>
      <c r="DA150" t="str">
        <f t="shared" si="207"/>
        <v/>
      </c>
      <c r="DB150" s="359" t="str">
        <f t="shared" si="208"/>
        <v/>
      </c>
      <c r="DC150" t="str">
        <f t="shared" si="209"/>
        <v/>
      </c>
      <c r="DD150" t="str">
        <f t="shared" si="210"/>
        <v/>
      </c>
      <c r="DE150" t="str">
        <f t="shared" si="211"/>
        <v/>
      </c>
      <c r="DF150" s="359" t="str">
        <f t="shared" si="212"/>
        <v/>
      </c>
      <c r="DG150" t="str">
        <f t="shared" si="213"/>
        <v/>
      </c>
      <c r="DH150" t="str">
        <f t="shared" si="214"/>
        <v/>
      </c>
      <c r="DI150" t="str">
        <f t="shared" si="215"/>
        <v/>
      </c>
      <c r="DJ150" t="str">
        <f t="shared" si="216"/>
        <v/>
      </c>
      <c r="DK150" s="359" t="str">
        <f t="shared" si="217"/>
        <v/>
      </c>
      <c r="DL150" t="str">
        <f t="shared" si="218"/>
        <v/>
      </c>
      <c r="DM150" t="str">
        <f t="shared" si="219"/>
        <v/>
      </c>
      <c r="DN150" t="str">
        <f t="shared" si="220"/>
        <v/>
      </c>
      <c r="DO150" s="359" t="str">
        <f t="shared" si="221"/>
        <v/>
      </c>
      <c r="DP150" t="str">
        <f t="shared" si="222"/>
        <v>X</v>
      </c>
      <c r="DQ150" t="str">
        <f t="shared" si="223"/>
        <v>X</v>
      </c>
      <c r="DR150" t="str">
        <f t="shared" si="224"/>
        <v>X</v>
      </c>
      <c r="DS150" s="359" t="str">
        <f t="shared" si="225"/>
        <v>X</v>
      </c>
      <c r="DT150" t="str">
        <f t="shared" si="226"/>
        <v>X</v>
      </c>
      <c r="DU150" t="str">
        <f t="shared" si="227"/>
        <v>X</v>
      </c>
      <c r="DV150" t="str">
        <f t="shared" si="228"/>
        <v>X</v>
      </c>
      <c r="DW150" t="str">
        <f t="shared" si="229"/>
        <v/>
      </c>
      <c r="DX150" s="359" t="str">
        <f t="shared" si="230"/>
        <v/>
      </c>
      <c r="DY150" t="str">
        <f t="shared" si="231"/>
        <v/>
      </c>
      <c r="DZ150" t="str">
        <f t="shared" si="232"/>
        <v/>
      </c>
      <c r="EA150" t="str">
        <f t="shared" si="233"/>
        <v/>
      </c>
      <c r="EB150" s="359" t="str">
        <f t="shared" si="234"/>
        <v/>
      </c>
      <c r="EC150" t="str">
        <f t="shared" si="235"/>
        <v/>
      </c>
      <c r="ED150" t="str">
        <f t="shared" si="236"/>
        <v/>
      </c>
      <c r="EE150" t="str">
        <f t="shared" si="237"/>
        <v/>
      </c>
      <c r="EF150" t="str">
        <f t="shared" si="238"/>
        <v/>
      </c>
      <c r="EG150" s="359" t="str">
        <f t="shared" si="239"/>
        <v/>
      </c>
      <c r="EH150" t="str">
        <f t="shared" si="186"/>
        <v>Caladenia longicauda subsp. redacta</v>
      </c>
      <c r="EJ150" t="str">
        <f t="shared" si="180"/>
        <v>Caladenia longicauda subsp. redacta x</v>
      </c>
      <c r="EK150" s="100">
        <f t="shared" si="240"/>
        <v>0</v>
      </c>
      <c r="EL150" s="3">
        <f t="shared" si="240"/>
        <v>0</v>
      </c>
      <c r="EM150" s="3">
        <f t="shared" si="240"/>
        <v>0</v>
      </c>
      <c r="EN150" s="3">
        <f t="shared" si="240"/>
        <v>0</v>
      </c>
      <c r="EO150" s="3">
        <f t="shared" si="240"/>
        <v>0</v>
      </c>
      <c r="EP150" s="3">
        <f t="shared" si="240"/>
        <v>0</v>
      </c>
      <c r="EQ150" s="3">
        <f t="shared" si="240"/>
        <v>0</v>
      </c>
      <c r="ER150" s="3">
        <f t="shared" si="240"/>
        <v>0</v>
      </c>
      <c r="ES150" s="3">
        <f t="shared" si="240"/>
        <v>0</v>
      </c>
      <c r="ET150" s="3">
        <f t="shared" si="240"/>
        <v>0</v>
      </c>
      <c r="EU150" s="3">
        <f t="shared" si="240"/>
        <v>0</v>
      </c>
      <c r="EV150" s="24">
        <f t="shared" si="240"/>
        <v>0</v>
      </c>
      <c r="EW150" s="245">
        <f t="shared" si="185"/>
        <v>0</v>
      </c>
      <c r="EX150" s="262" t="str">
        <f t="shared" si="181"/>
        <v/>
      </c>
    </row>
    <row r="151" spans="1:154" ht="16.149999999999999" customHeight="1" x14ac:dyDescent="0.25">
      <c r="A151" s="363"/>
      <c r="D151" s="363"/>
      <c r="E151" s="363"/>
      <c r="F151" s="363"/>
      <c r="G151" s="363"/>
      <c r="H151" s="363"/>
      <c r="I151" s="363"/>
      <c r="J151" s="68">
        <f t="shared" si="182"/>
        <v>561</v>
      </c>
      <c r="K151" s="371" t="str">
        <f t="shared" si="183"/>
        <v>Caladenia longicauda subsp. rigidulus</v>
      </c>
      <c r="L151" s="372">
        <v>561</v>
      </c>
      <c r="M151" s="371" t="s">
        <v>1526</v>
      </c>
      <c r="N151" s="76" t="s">
        <v>7863</v>
      </c>
      <c r="O151" s="363" t="str">
        <f t="shared" si="168"/>
        <v>S</v>
      </c>
      <c r="P151" s="70" t="s">
        <v>2032</v>
      </c>
      <c r="Q151" s="364" t="s">
        <v>1712</v>
      </c>
      <c r="R151" s="365">
        <v>42962</v>
      </c>
      <c r="S151" s="365">
        <v>43009</v>
      </c>
      <c r="T151" s="603" t="s">
        <v>7894</v>
      </c>
      <c r="U151" s="603" t="s">
        <v>7894</v>
      </c>
      <c r="V151" s="603" t="s">
        <v>7894</v>
      </c>
      <c r="W151" s="603" t="s">
        <v>7894</v>
      </c>
      <c r="X151" s="603" t="s">
        <v>7894</v>
      </c>
      <c r="Y151" s="603" t="s">
        <v>7894</v>
      </c>
      <c r="Z151" s="603" t="s">
        <v>7894</v>
      </c>
      <c r="AA151" s="603" t="s">
        <v>4827</v>
      </c>
      <c r="AB151" s="603" t="s">
        <v>4828</v>
      </c>
      <c r="AC151" s="603" t="s">
        <v>4829</v>
      </c>
      <c r="AD151" s="603" t="s">
        <v>7894</v>
      </c>
      <c r="AE151" s="603" t="s">
        <v>7894</v>
      </c>
      <c r="AF151" s="605" t="s">
        <v>7900</v>
      </c>
      <c r="AG151" s="605" t="s">
        <v>7944</v>
      </c>
      <c r="AH151" s="366" t="s">
        <v>685</v>
      </c>
      <c r="AI151" s="363">
        <f t="shared" si="169"/>
        <v>6</v>
      </c>
      <c r="AJ151" s="363">
        <v>9</v>
      </c>
      <c r="AK151" s="413" t="str">
        <f t="shared" si="170"/>
        <v>White Spider Orchids</v>
      </c>
      <c r="AL151" s="413" t="str">
        <f t="shared" si="171"/>
        <v>Caladenia longicauda</v>
      </c>
      <c r="AM151" s="486" t="s">
        <v>45</v>
      </c>
      <c r="AN151" s="70" t="s">
        <v>248</v>
      </c>
      <c r="AS151" s="69">
        <f t="shared" si="172"/>
        <v>34</v>
      </c>
      <c r="AT151" s="69">
        <f t="shared" si="173"/>
        <v>40</v>
      </c>
      <c r="AU151" s="69">
        <f t="shared" si="174"/>
        <v>8</v>
      </c>
      <c r="AV151" s="69">
        <f t="shared" si="175"/>
        <v>10</v>
      </c>
      <c r="AW151" s="81"/>
      <c r="AX151" s="70" t="s">
        <v>2033</v>
      </c>
      <c r="AY151" s="364">
        <v>13860</v>
      </c>
      <c r="AZ151" s="264" t="s">
        <v>48</v>
      </c>
      <c r="BA151" s="238"/>
      <c r="BB151" s="237">
        <f t="shared" si="176"/>
        <v>22</v>
      </c>
      <c r="BC151" s="270">
        <f t="shared" si="165"/>
        <v>561</v>
      </c>
      <c r="BD151" t="str">
        <f t="shared" si="177"/>
        <v>Caladenia longicauda subsp. rigidulus</v>
      </c>
      <c r="BE151" s="367" t="e">
        <f>COUNTIFS(#REF!,L151)</f>
        <v>#REF!</v>
      </c>
      <c r="BF151" s="374" t="str">
        <f t="shared" si="178"/>
        <v>y</v>
      </c>
      <c r="BG151" s="82"/>
      <c r="BH151" s="375"/>
      <c r="BI151" s="374"/>
      <c r="BJ151" s="403"/>
      <c r="CE151" t="str">
        <f t="shared" si="179"/>
        <v>_Unnamed Hybrid (Caladenia longicauda subsp. redacta x)</v>
      </c>
      <c r="CF151" s="388" t="str">
        <f t="shared" si="184"/>
        <v>Caladenia longicauda subsp. redacta x</v>
      </c>
      <c r="CG151" t="str">
        <f t="shared" si="187"/>
        <v/>
      </c>
      <c r="CH151" t="str">
        <f t="shared" si="188"/>
        <v/>
      </c>
      <c r="CI151" t="str">
        <f t="shared" si="189"/>
        <v/>
      </c>
      <c r="CJ151" t="str">
        <f t="shared" si="190"/>
        <v/>
      </c>
      <c r="CK151" s="359" t="str">
        <f t="shared" si="191"/>
        <v/>
      </c>
      <c r="CL151" t="str">
        <f t="shared" si="192"/>
        <v/>
      </c>
      <c r="CM151" t="str">
        <f t="shared" si="193"/>
        <v/>
      </c>
      <c r="CN151" t="str">
        <f t="shared" si="194"/>
        <v/>
      </c>
      <c r="CO151" s="359" t="str">
        <f t="shared" si="195"/>
        <v/>
      </c>
      <c r="CP151" t="str">
        <f t="shared" si="196"/>
        <v/>
      </c>
      <c r="CQ151" t="str">
        <f t="shared" si="197"/>
        <v/>
      </c>
      <c r="CR151" t="str">
        <f t="shared" si="198"/>
        <v/>
      </c>
      <c r="CS151" s="359" t="str">
        <f t="shared" si="199"/>
        <v/>
      </c>
      <c r="CT151" t="str">
        <f t="shared" si="200"/>
        <v/>
      </c>
      <c r="CU151" t="str">
        <f t="shared" si="201"/>
        <v/>
      </c>
      <c r="CV151" t="str">
        <f t="shared" si="202"/>
        <v/>
      </c>
      <c r="CW151" t="str">
        <f t="shared" si="203"/>
        <v/>
      </c>
      <c r="CX151" s="359" t="str">
        <f t="shared" si="204"/>
        <v/>
      </c>
      <c r="CY151" t="str">
        <f t="shared" si="205"/>
        <v/>
      </c>
      <c r="CZ151" t="str">
        <f t="shared" si="206"/>
        <v/>
      </c>
      <c r="DA151" t="str">
        <f t="shared" si="207"/>
        <v/>
      </c>
      <c r="DB151" s="359" t="str">
        <f t="shared" si="208"/>
        <v/>
      </c>
      <c r="DC151" t="str">
        <f t="shared" si="209"/>
        <v/>
      </c>
      <c r="DD151" t="str">
        <f t="shared" si="210"/>
        <v/>
      </c>
      <c r="DE151" t="str">
        <f t="shared" si="211"/>
        <v/>
      </c>
      <c r="DF151" s="359" t="str">
        <f t="shared" si="212"/>
        <v/>
      </c>
      <c r="DG151" t="str">
        <f t="shared" si="213"/>
        <v/>
      </c>
      <c r="DH151" t="str">
        <f t="shared" si="214"/>
        <v/>
      </c>
      <c r="DI151" t="str">
        <f t="shared" si="215"/>
        <v/>
      </c>
      <c r="DJ151" t="str">
        <f t="shared" si="216"/>
        <v/>
      </c>
      <c r="DK151" s="359" t="str">
        <f t="shared" si="217"/>
        <v/>
      </c>
      <c r="DL151" t="str">
        <f t="shared" si="218"/>
        <v/>
      </c>
      <c r="DM151" t="str">
        <f t="shared" si="219"/>
        <v/>
      </c>
      <c r="DN151" t="str">
        <f t="shared" si="220"/>
        <v/>
      </c>
      <c r="DO151" s="359" t="str">
        <f t="shared" si="221"/>
        <v/>
      </c>
      <c r="DP151" t="str">
        <f t="shared" si="222"/>
        <v/>
      </c>
      <c r="DQ151" t="str">
        <f t="shared" si="223"/>
        <v/>
      </c>
      <c r="DR151" t="str">
        <f t="shared" si="224"/>
        <v/>
      </c>
      <c r="DS151" s="359" t="str">
        <f t="shared" si="225"/>
        <v/>
      </c>
      <c r="DT151" t="str">
        <f t="shared" si="226"/>
        <v/>
      </c>
      <c r="DU151" t="str">
        <f t="shared" si="227"/>
        <v/>
      </c>
      <c r="DV151" t="str">
        <f t="shared" si="228"/>
        <v/>
      </c>
      <c r="DW151" t="str">
        <f t="shared" si="229"/>
        <v/>
      </c>
      <c r="DX151" s="359" t="str">
        <f t="shared" si="230"/>
        <v/>
      </c>
      <c r="DY151" t="str">
        <f t="shared" si="231"/>
        <v/>
      </c>
      <c r="DZ151" t="str">
        <f t="shared" si="232"/>
        <v/>
      </c>
      <c r="EA151" t="str">
        <f t="shared" si="233"/>
        <v/>
      </c>
      <c r="EB151" s="359" t="str">
        <f t="shared" si="234"/>
        <v/>
      </c>
      <c r="EC151" t="str">
        <f t="shared" si="235"/>
        <v/>
      </c>
      <c r="ED151" t="str">
        <f t="shared" si="236"/>
        <v/>
      </c>
      <c r="EE151" t="str">
        <f t="shared" si="237"/>
        <v/>
      </c>
      <c r="EF151" t="str">
        <f t="shared" si="238"/>
        <v/>
      </c>
      <c r="EG151" s="359" t="str">
        <f t="shared" si="239"/>
        <v/>
      </c>
      <c r="EH151" t="str">
        <f t="shared" si="186"/>
        <v>Caladenia longicauda subsp. redacta x</v>
      </c>
      <c r="EJ151" t="str">
        <f t="shared" si="180"/>
        <v>Caladenia longicauda subsp. rigidulus</v>
      </c>
      <c r="EK151" s="100">
        <f t="shared" si="240"/>
        <v>0</v>
      </c>
      <c r="EL151" s="3">
        <f t="shared" si="240"/>
        <v>0</v>
      </c>
      <c r="EM151" s="3">
        <f t="shared" si="240"/>
        <v>0</v>
      </c>
      <c r="EN151" s="3">
        <f t="shared" si="240"/>
        <v>0</v>
      </c>
      <c r="EO151" s="3">
        <f t="shared" si="240"/>
        <v>0</v>
      </c>
      <c r="EP151" s="3">
        <f t="shared" si="240"/>
        <v>0</v>
      </c>
      <c r="EQ151" s="3">
        <f t="shared" si="240"/>
        <v>0</v>
      </c>
      <c r="ER151" s="3">
        <f t="shared" si="240"/>
        <v>1</v>
      </c>
      <c r="ES151" s="3">
        <f t="shared" si="240"/>
        <v>1</v>
      </c>
      <c r="ET151" s="3">
        <f t="shared" si="240"/>
        <v>1</v>
      </c>
      <c r="EU151" s="3">
        <f t="shared" si="240"/>
        <v>0</v>
      </c>
      <c r="EV151" s="24">
        <f t="shared" si="240"/>
        <v>0</v>
      </c>
      <c r="EW151" s="245">
        <f t="shared" si="185"/>
        <v>3</v>
      </c>
      <c r="EX151" s="262" t="str">
        <f t="shared" si="181"/>
        <v/>
      </c>
    </row>
    <row r="152" spans="1:154" ht="16.149999999999999" customHeight="1" x14ac:dyDescent="0.25">
      <c r="A152" s="363"/>
      <c r="D152" s="363"/>
      <c r="E152" s="363"/>
      <c r="F152" s="363"/>
      <c r="G152" s="363"/>
      <c r="H152" s="363"/>
      <c r="I152" s="363"/>
      <c r="J152" s="68">
        <f t="shared" si="182"/>
        <v>562</v>
      </c>
      <c r="K152" s="371" t="str">
        <f t="shared" si="183"/>
        <v>Caladenia longiclavata</v>
      </c>
      <c r="L152" s="372">
        <v>562</v>
      </c>
      <c r="M152" s="371" t="s">
        <v>1526</v>
      </c>
      <c r="N152" s="76" t="s">
        <v>60</v>
      </c>
      <c r="O152" s="363" t="str">
        <f t="shared" si="168"/>
        <v>S</v>
      </c>
      <c r="P152" s="70" t="s">
        <v>2034</v>
      </c>
      <c r="Q152" s="364" t="s">
        <v>1876</v>
      </c>
      <c r="R152" s="365">
        <v>42979</v>
      </c>
      <c r="S152" s="365">
        <v>43040</v>
      </c>
      <c r="T152" s="603" t="s">
        <v>7894</v>
      </c>
      <c r="U152" s="603" t="s">
        <v>7894</v>
      </c>
      <c r="V152" s="603" t="s">
        <v>7894</v>
      </c>
      <c r="W152" s="603" t="s">
        <v>7894</v>
      </c>
      <c r="X152" s="603" t="s">
        <v>7894</v>
      </c>
      <c r="Y152" s="603" t="s">
        <v>7894</v>
      </c>
      <c r="Z152" s="603" t="s">
        <v>7894</v>
      </c>
      <c r="AA152" s="603" t="s">
        <v>4827</v>
      </c>
      <c r="AB152" s="603" t="s">
        <v>4828</v>
      </c>
      <c r="AC152" s="603" t="s">
        <v>4829</v>
      </c>
      <c r="AD152" s="603" t="s">
        <v>4830</v>
      </c>
      <c r="AE152" s="603" t="s">
        <v>7894</v>
      </c>
      <c r="AF152" s="605" t="s">
        <v>7907</v>
      </c>
      <c r="AG152" s="605" t="s">
        <v>7950</v>
      </c>
      <c r="AH152" s="366" t="s">
        <v>685</v>
      </c>
      <c r="AI152" s="363">
        <f t="shared" si="169"/>
        <v>6</v>
      </c>
      <c r="AJ152" s="363">
        <v>10</v>
      </c>
      <c r="AK152" s="413" t="str">
        <f t="shared" si="170"/>
        <v>Clubbed Spider Orchids</v>
      </c>
      <c r="AL152" s="413" t="str">
        <f t="shared" si="171"/>
        <v>Caladenia longiclavata</v>
      </c>
      <c r="AM152" s="486" t="s">
        <v>7607</v>
      </c>
      <c r="AS152" s="69">
        <f t="shared" si="172"/>
        <v>36</v>
      </c>
      <c r="AT152" s="69">
        <f t="shared" si="173"/>
        <v>44</v>
      </c>
      <c r="AU152" s="69">
        <f t="shared" si="174"/>
        <v>9</v>
      </c>
      <c r="AV152" s="69">
        <f t="shared" si="175"/>
        <v>11</v>
      </c>
      <c r="AW152" s="81"/>
      <c r="AX152" s="70" t="s">
        <v>2035</v>
      </c>
      <c r="AY152" s="364">
        <v>1603</v>
      </c>
      <c r="AZ152" s="264" t="s">
        <v>48</v>
      </c>
      <c r="BA152" s="238"/>
      <c r="BB152" s="237" t="str">
        <f t="shared" si="176"/>
        <v/>
      </c>
      <c r="BC152" s="270">
        <f t="shared" si="165"/>
        <v>562</v>
      </c>
      <c r="BD152" t="str">
        <f t="shared" si="177"/>
        <v>Caladenia longiclavata</v>
      </c>
      <c r="BE152" s="367" t="e">
        <f>COUNTIFS(#REF!,L152)</f>
        <v>#REF!</v>
      </c>
      <c r="BF152" s="374" t="str">
        <f t="shared" si="178"/>
        <v>y</v>
      </c>
      <c r="BG152" s="82"/>
      <c r="BH152" s="375"/>
      <c r="BI152" s="374"/>
      <c r="BJ152" s="403"/>
      <c r="CE152" t="str">
        <f t="shared" si="179"/>
        <v>Rigid White Spider Orchid (Caladenia longicauda subsp. rigidulus)</v>
      </c>
      <c r="CF152" s="388" t="str">
        <f t="shared" si="184"/>
        <v>Caladenia longicauda subsp. rigidulus</v>
      </c>
      <c r="CG152" t="str">
        <f t="shared" si="187"/>
        <v/>
      </c>
      <c r="CH152" t="str">
        <f t="shared" si="188"/>
        <v/>
      </c>
      <c r="CI152" t="str">
        <f t="shared" si="189"/>
        <v/>
      </c>
      <c r="CJ152" t="str">
        <f t="shared" si="190"/>
        <v/>
      </c>
      <c r="CK152" s="359" t="str">
        <f t="shared" si="191"/>
        <v/>
      </c>
      <c r="CL152" t="str">
        <f t="shared" si="192"/>
        <v/>
      </c>
      <c r="CM152" t="str">
        <f t="shared" si="193"/>
        <v/>
      </c>
      <c r="CN152" t="str">
        <f t="shared" si="194"/>
        <v/>
      </c>
      <c r="CO152" s="359" t="str">
        <f t="shared" si="195"/>
        <v/>
      </c>
      <c r="CP152" t="str">
        <f t="shared" si="196"/>
        <v/>
      </c>
      <c r="CQ152" t="str">
        <f t="shared" si="197"/>
        <v/>
      </c>
      <c r="CR152" t="str">
        <f t="shared" si="198"/>
        <v/>
      </c>
      <c r="CS152" s="359" t="str">
        <f t="shared" si="199"/>
        <v/>
      </c>
      <c r="CT152" t="str">
        <f t="shared" si="200"/>
        <v/>
      </c>
      <c r="CU152" t="str">
        <f t="shared" si="201"/>
        <v/>
      </c>
      <c r="CV152" t="str">
        <f t="shared" si="202"/>
        <v/>
      </c>
      <c r="CW152" t="str">
        <f t="shared" si="203"/>
        <v/>
      </c>
      <c r="CX152" s="359" t="str">
        <f t="shared" si="204"/>
        <v/>
      </c>
      <c r="CY152" t="str">
        <f t="shared" si="205"/>
        <v/>
      </c>
      <c r="CZ152" t="str">
        <f t="shared" si="206"/>
        <v/>
      </c>
      <c r="DA152" t="str">
        <f t="shared" si="207"/>
        <v/>
      </c>
      <c r="DB152" s="359" t="str">
        <f t="shared" si="208"/>
        <v/>
      </c>
      <c r="DC152" t="str">
        <f t="shared" si="209"/>
        <v/>
      </c>
      <c r="DD152" t="str">
        <f t="shared" si="210"/>
        <v/>
      </c>
      <c r="DE152" t="str">
        <f t="shared" si="211"/>
        <v/>
      </c>
      <c r="DF152" s="359" t="str">
        <f t="shared" si="212"/>
        <v/>
      </c>
      <c r="DG152" t="str">
        <f t="shared" si="213"/>
        <v/>
      </c>
      <c r="DH152" t="str">
        <f t="shared" si="214"/>
        <v/>
      </c>
      <c r="DI152" t="str">
        <f t="shared" si="215"/>
        <v/>
      </c>
      <c r="DJ152" t="str">
        <f t="shared" si="216"/>
        <v/>
      </c>
      <c r="DK152" s="359" t="str">
        <f t="shared" si="217"/>
        <v/>
      </c>
      <c r="DL152" t="str">
        <f t="shared" si="218"/>
        <v/>
      </c>
      <c r="DM152" t="str">
        <f t="shared" si="219"/>
        <v/>
      </c>
      <c r="DN152" t="str">
        <f t="shared" si="220"/>
        <v>X</v>
      </c>
      <c r="DO152" s="359" t="str">
        <f t="shared" si="221"/>
        <v>X</v>
      </c>
      <c r="DP152" t="str">
        <f t="shared" si="222"/>
        <v>X</v>
      </c>
      <c r="DQ152" t="str">
        <f t="shared" si="223"/>
        <v>X</v>
      </c>
      <c r="DR152" t="str">
        <f t="shared" si="224"/>
        <v>X</v>
      </c>
      <c r="DS152" s="359" t="str">
        <f t="shared" si="225"/>
        <v>X</v>
      </c>
      <c r="DT152" t="str">
        <f t="shared" si="226"/>
        <v>X</v>
      </c>
      <c r="DU152" t="str">
        <f t="shared" si="227"/>
        <v/>
      </c>
      <c r="DV152" t="str">
        <f t="shared" si="228"/>
        <v/>
      </c>
      <c r="DW152" t="str">
        <f t="shared" si="229"/>
        <v/>
      </c>
      <c r="DX152" s="359" t="str">
        <f t="shared" si="230"/>
        <v/>
      </c>
      <c r="DY152" t="str">
        <f t="shared" si="231"/>
        <v/>
      </c>
      <c r="DZ152" t="str">
        <f t="shared" si="232"/>
        <v/>
      </c>
      <c r="EA152" t="str">
        <f t="shared" si="233"/>
        <v/>
      </c>
      <c r="EB152" s="359" t="str">
        <f t="shared" si="234"/>
        <v/>
      </c>
      <c r="EC152" t="str">
        <f t="shared" si="235"/>
        <v/>
      </c>
      <c r="ED152" t="str">
        <f t="shared" si="236"/>
        <v/>
      </c>
      <c r="EE152" t="str">
        <f t="shared" si="237"/>
        <v/>
      </c>
      <c r="EF152" t="str">
        <f t="shared" si="238"/>
        <v/>
      </c>
      <c r="EG152" s="359" t="str">
        <f t="shared" si="239"/>
        <v/>
      </c>
      <c r="EH152" t="str">
        <f t="shared" si="186"/>
        <v>Caladenia longicauda subsp. rigidulus</v>
      </c>
      <c r="EJ152" t="str">
        <f t="shared" si="180"/>
        <v>Caladenia longiclavata</v>
      </c>
      <c r="EK152" s="100">
        <f t="shared" si="240"/>
        <v>0</v>
      </c>
      <c r="EL152" s="3">
        <f t="shared" si="240"/>
        <v>0</v>
      </c>
      <c r="EM152" s="3">
        <f t="shared" si="240"/>
        <v>0</v>
      </c>
      <c r="EN152" s="3">
        <f t="shared" si="240"/>
        <v>0</v>
      </c>
      <c r="EO152" s="3">
        <f t="shared" si="240"/>
        <v>0</v>
      </c>
      <c r="EP152" s="3">
        <f t="shared" si="240"/>
        <v>0</v>
      </c>
      <c r="EQ152" s="3">
        <f t="shared" si="240"/>
        <v>0</v>
      </c>
      <c r="ER152" s="3">
        <f t="shared" si="240"/>
        <v>0</v>
      </c>
      <c r="ES152" s="3">
        <f t="shared" si="240"/>
        <v>1</v>
      </c>
      <c r="ET152" s="3">
        <f t="shared" si="240"/>
        <v>1</v>
      </c>
      <c r="EU152" s="3">
        <f t="shared" si="240"/>
        <v>1</v>
      </c>
      <c r="EV152" s="24">
        <f t="shared" si="240"/>
        <v>0</v>
      </c>
      <c r="EW152" s="245">
        <f t="shared" si="185"/>
        <v>3</v>
      </c>
      <c r="EX152" s="262" t="str">
        <f t="shared" si="181"/>
        <v/>
      </c>
    </row>
    <row r="153" spans="1:154" ht="16.149999999999999" customHeight="1" x14ac:dyDescent="0.25">
      <c r="A153" s="363"/>
      <c r="D153" s="363"/>
      <c r="E153" s="363"/>
      <c r="F153" s="363"/>
      <c r="G153" s="363"/>
      <c r="H153" s="363"/>
      <c r="I153" s="363"/>
      <c r="J153" s="68">
        <f t="shared" si="182"/>
        <v>987</v>
      </c>
      <c r="K153" s="371" t="str">
        <f t="shared" si="183"/>
        <v>Caladenia longiclavata x magniclavata</v>
      </c>
      <c r="L153" s="372">
        <v>987</v>
      </c>
      <c r="M153" s="371" t="s">
        <v>1526</v>
      </c>
      <c r="N153" s="76" t="s">
        <v>2036</v>
      </c>
      <c r="O153" s="363" t="str">
        <f t="shared" si="168"/>
        <v>S</v>
      </c>
      <c r="P153" s="144" t="s">
        <v>1635</v>
      </c>
      <c r="Q153" s="364" t="s">
        <v>1055</v>
      </c>
      <c r="R153" s="365" t="s">
        <v>685</v>
      </c>
      <c r="S153" s="365" t="s">
        <v>685</v>
      </c>
      <c r="T153" s="603" t="s">
        <v>7894</v>
      </c>
      <c r="U153" s="603" t="s">
        <v>7894</v>
      </c>
      <c r="V153" s="603" t="s">
        <v>7894</v>
      </c>
      <c r="W153" s="603" t="s">
        <v>7894</v>
      </c>
      <c r="X153" s="603" t="s">
        <v>7894</v>
      </c>
      <c r="Y153" s="603" t="s">
        <v>7894</v>
      </c>
      <c r="Z153" s="603" t="s">
        <v>7894</v>
      </c>
      <c r="AA153" s="603" t="s">
        <v>7894</v>
      </c>
      <c r="AB153" s="603" t="s">
        <v>7894</v>
      </c>
      <c r="AC153" s="603" t="s">
        <v>7894</v>
      </c>
      <c r="AD153" s="603" t="s">
        <v>7894</v>
      </c>
      <c r="AE153" s="603" t="s">
        <v>7894</v>
      </c>
      <c r="AF153" s="605" t="s">
        <v>48</v>
      </c>
      <c r="AG153" s="605" t="s">
        <v>48</v>
      </c>
      <c r="AH153" s="366" t="s">
        <v>685</v>
      </c>
      <c r="AI153" s="363">
        <f t="shared" si="169"/>
        <v>6</v>
      </c>
      <c r="AJ153" s="363">
        <v>0</v>
      </c>
      <c r="AK153" s="413" t="str">
        <f t="shared" si="170"/>
        <v>None</v>
      </c>
      <c r="AL153" s="413" t="str">
        <f t="shared" si="171"/>
        <v>None</v>
      </c>
      <c r="AM153" s="486" t="s">
        <v>7612</v>
      </c>
      <c r="AS153" s="69">
        <f t="shared" si="172"/>
        <v>0</v>
      </c>
      <c r="AT153" s="69">
        <f t="shared" si="173"/>
        <v>0</v>
      </c>
      <c r="AU153" s="69">
        <f t="shared" si="174"/>
        <v>0</v>
      </c>
      <c r="AV153" s="69">
        <f t="shared" si="175"/>
        <v>0</v>
      </c>
      <c r="AW153" s="81"/>
      <c r="AX153" s="70" t="s">
        <v>48</v>
      </c>
      <c r="AY153" s="364" t="e">
        <v>#N/A</v>
      </c>
      <c r="AZ153" s="264" t="s">
        <v>48</v>
      </c>
      <c r="BA153" s="238"/>
      <c r="BB153" s="237" t="str">
        <f t="shared" si="176"/>
        <v/>
      </c>
      <c r="BC153" s="270">
        <f t="shared" si="165"/>
        <v>987</v>
      </c>
      <c r="BD153" t="str">
        <f t="shared" si="177"/>
        <v>Caladenia longiclavata x magniclavata</v>
      </c>
      <c r="BE153" s="367" t="e">
        <f>COUNTIFS(#REF!,L153)</f>
        <v>#REF!</v>
      </c>
      <c r="BF153" s="374" t="str">
        <f t="shared" si="178"/>
        <v>n</v>
      </c>
      <c r="BG153" s="82"/>
      <c r="BH153" s="375"/>
      <c r="BI153" s="374"/>
      <c r="BJ153" s="403"/>
      <c r="CE153" t="str">
        <f t="shared" si="179"/>
        <v>Clubbed Spider Orchid (Caladenia longiclavata)</v>
      </c>
      <c r="CF153" s="388" t="str">
        <f t="shared" si="184"/>
        <v>Caladenia longiclavata</v>
      </c>
      <c r="CG153" t="str">
        <f t="shared" si="187"/>
        <v/>
      </c>
      <c r="CH153" t="str">
        <f t="shared" si="188"/>
        <v/>
      </c>
      <c r="CI153" t="str">
        <f t="shared" si="189"/>
        <v/>
      </c>
      <c r="CJ153" t="str">
        <f t="shared" si="190"/>
        <v/>
      </c>
      <c r="CK153" s="359" t="str">
        <f t="shared" si="191"/>
        <v/>
      </c>
      <c r="CL153" t="str">
        <f t="shared" si="192"/>
        <v/>
      </c>
      <c r="CM153" t="str">
        <f t="shared" si="193"/>
        <v/>
      </c>
      <c r="CN153" t="str">
        <f t="shared" si="194"/>
        <v/>
      </c>
      <c r="CO153" s="359" t="str">
        <f t="shared" si="195"/>
        <v/>
      </c>
      <c r="CP153" t="str">
        <f t="shared" si="196"/>
        <v/>
      </c>
      <c r="CQ153" t="str">
        <f t="shared" si="197"/>
        <v/>
      </c>
      <c r="CR153" t="str">
        <f t="shared" si="198"/>
        <v/>
      </c>
      <c r="CS153" s="359" t="str">
        <f t="shared" si="199"/>
        <v/>
      </c>
      <c r="CT153" t="str">
        <f t="shared" si="200"/>
        <v/>
      </c>
      <c r="CU153" t="str">
        <f t="shared" si="201"/>
        <v/>
      </c>
      <c r="CV153" t="str">
        <f t="shared" si="202"/>
        <v/>
      </c>
      <c r="CW153" t="str">
        <f t="shared" si="203"/>
        <v/>
      </c>
      <c r="CX153" s="359" t="str">
        <f t="shared" si="204"/>
        <v/>
      </c>
      <c r="CY153" t="str">
        <f t="shared" si="205"/>
        <v/>
      </c>
      <c r="CZ153" t="str">
        <f t="shared" si="206"/>
        <v/>
      </c>
      <c r="DA153" t="str">
        <f t="shared" si="207"/>
        <v/>
      </c>
      <c r="DB153" s="359" t="str">
        <f t="shared" si="208"/>
        <v/>
      </c>
      <c r="DC153" t="str">
        <f t="shared" si="209"/>
        <v/>
      </c>
      <c r="DD153" t="str">
        <f t="shared" si="210"/>
        <v/>
      </c>
      <c r="DE153" t="str">
        <f t="shared" si="211"/>
        <v/>
      </c>
      <c r="DF153" s="359" t="str">
        <f t="shared" si="212"/>
        <v/>
      </c>
      <c r="DG153" t="str">
        <f t="shared" si="213"/>
        <v/>
      </c>
      <c r="DH153" t="str">
        <f t="shared" si="214"/>
        <v/>
      </c>
      <c r="DI153" t="str">
        <f t="shared" si="215"/>
        <v/>
      </c>
      <c r="DJ153" t="str">
        <f t="shared" si="216"/>
        <v/>
      </c>
      <c r="DK153" s="359" t="str">
        <f t="shared" si="217"/>
        <v/>
      </c>
      <c r="DL153" t="str">
        <f t="shared" si="218"/>
        <v/>
      </c>
      <c r="DM153" t="str">
        <f t="shared" si="219"/>
        <v/>
      </c>
      <c r="DN153" t="str">
        <f t="shared" si="220"/>
        <v/>
      </c>
      <c r="DO153" s="359" t="str">
        <f t="shared" si="221"/>
        <v/>
      </c>
      <c r="DP153" t="str">
        <f t="shared" si="222"/>
        <v>X</v>
      </c>
      <c r="DQ153" t="str">
        <f t="shared" si="223"/>
        <v>X</v>
      </c>
      <c r="DR153" t="str">
        <f t="shared" si="224"/>
        <v>X</v>
      </c>
      <c r="DS153" s="359" t="str">
        <f t="shared" si="225"/>
        <v>X</v>
      </c>
      <c r="DT153" t="str">
        <f t="shared" si="226"/>
        <v>X</v>
      </c>
      <c r="DU153" t="str">
        <f t="shared" si="227"/>
        <v>X</v>
      </c>
      <c r="DV153" t="str">
        <f t="shared" si="228"/>
        <v>X</v>
      </c>
      <c r="DW153" t="str">
        <f t="shared" si="229"/>
        <v>X</v>
      </c>
      <c r="DX153" s="359" t="str">
        <f t="shared" si="230"/>
        <v>X</v>
      </c>
      <c r="DY153" t="str">
        <f t="shared" si="231"/>
        <v/>
      </c>
      <c r="DZ153" t="str">
        <f t="shared" si="232"/>
        <v/>
      </c>
      <c r="EA153" t="str">
        <f t="shared" si="233"/>
        <v/>
      </c>
      <c r="EB153" s="359" t="str">
        <f t="shared" si="234"/>
        <v/>
      </c>
      <c r="EC153" t="str">
        <f t="shared" si="235"/>
        <v/>
      </c>
      <c r="ED153" t="str">
        <f t="shared" si="236"/>
        <v/>
      </c>
      <c r="EE153" t="str">
        <f t="shared" si="237"/>
        <v/>
      </c>
      <c r="EF153" t="str">
        <f t="shared" si="238"/>
        <v/>
      </c>
      <c r="EG153" s="359" t="str">
        <f t="shared" si="239"/>
        <v/>
      </c>
      <c r="EH153" t="str">
        <f t="shared" si="186"/>
        <v>Caladenia longiclavata</v>
      </c>
      <c r="EJ153" t="str">
        <f t="shared" si="180"/>
        <v>Caladenia longiclavata x magniclavata</v>
      </c>
      <c r="EK153" s="100">
        <f t="shared" si="240"/>
        <v>0</v>
      </c>
      <c r="EL153" s="3">
        <f t="shared" si="240"/>
        <v>0</v>
      </c>
      <c r="EM153" s="3">
        <f t="shared" si="240"/>
        <v>0</v>
      </c>
      <c r="EN153" s="3">
        <f t="shared" si="240"/>
        <v>0</v>
      </c>
      <c r="EO153" s="3">
        <f t="shared" si="240"/>
        <v>0</v>
      </c>
      <c r="EP153" s="3">
        <f t="shared" si="240"/>
        <v>0</v>
      </c>
      <c r="EQ153" s="3">
        <f t="shared" si="240"/>
        <v>0</v>
      </c>
      <c r="ER153" s="3">
        <f t="shared" si="240"/>
        <v>0</v>
      </c>
      <c r="ES153" s="3">
        <f t="shared" si="240"/>
        <v>0</v>
      </c>
      <c r="ET153" s="3">
        <f t="shared" si="240"/>
        <v>0</v>
      </c>
      <c r="EU153" s="3">
        <f t="shared" si="240"/>
        <v>0</v>
      </c>
      <c r="EV153" s="24">
        <f t="shared" si="240"/>
        <v>0</v>
      </c>
      <c r="EW153" s="245">
        <f t="shared" si="185"/>
        <v>0</v>
      </c>
      <c r="EX153" s="262" t="str">
        <f t="shared" si="181"/>
        <v/>
      </c>
    </row>
    <row r="154" spans="1:154" ht="16.149999999999999" customHeight="1" x14ac:dyDescent="0.25">
      <c r="A154" s="363"/>
      <c r="D154" s="363"/>
      <c r="E154" s="363"/>
      <c r="F154" s="363"/>
      <c r="G154" s="363"/>
      <c r="H154" s="363"/>
      <c r="I154" s="363"/>
      <c r="J154" s="68">
        <f t="shared" si="182"/>
        <v>563</v>
      </c>
      <c r="K154" s="371" t="str">
        <f t="shared" si="183"/>
        <v>Caladenia longifimbriata</v>
      </c>
      <c r="L154" s="372">
        <v>563</v>
      </c>
      <c r="M154" s="371" t="s">
        <v>1526</v>
      </c>
      <c r="N154" s="76" t="s">
        <v>1233</v>
      </c>
      <c r="O154" s="363" t="str">
        <f t="shared" si="168"/>
        <v>S</v>
      </c>
      <c r="P154" s="70" t="s">
        <v>2037</v>
      </c>
      <c r="Q154" s="364" t="s">
        <v>2038</v>
      </c>
      <c r="R154" s="365">
        <v>42948</v>
      </c>
      <c r="S154" s="365">
        <v>43008</v>
      </c>
      <c r="T154" s="603" t="s">
        <v>7894</v>
      </c>
      <c r="U154" s="603" t="s">
        <v>7894</v>
      </c>
      <c r="V154" s="603" t="s">
        <v>7894</v>
      </c>
      <c r="W154" s="603" t="s">
        <v>7894</v>
      </c>
      <c r="X154" s="603" t="s">
        <v>7894</v>
      </c>
      <c r="Y154" s="603" t="s">
        <v>7894</v>
      </c>
      <c r="Z154" s="603" t="s">
        <v>7894</v>
      </c>
      <c r="AA154" s="603" t="s">
        <v>4827</v>
      </c>
      <c r="AB154" s="603" t="s">
        <v>4828</v>
      </c>
      <c r="AC154" s="603" t="s">
        <v>7894</v>
      </c>
      <c r="AD154" s="603" t="s">
        <v>7894</v>
      </c>
      <c r="AE154" s="603" t="s">
        <v>7894</v>
      </c>
      <c r="AF154" s="605" t="s">
        <v>7903</v>
      </c>
      <c r="AG154" s="605" t="s">
        <v>7947</v>
      </c>
      <c r="AH154" s="69" t="s">
        <v>1593</v>
      </c>
      <c r="AI154" s="363">
        <f t="shared" si="169"/>
        <v>2</v>
      </c>
      <c r="AJ154" s="363">
        <v>3</v>
      </c>
      <c r="AK154" s="413" t="str">
        <f t="shared" si="170"/>
        <v>Green Spider Orchids</v>
      </c>
      <c r="AL154" s="413" t="str">
        <f t="shared" si="171"/>
        <v>Caladenia falcata</v>
      </c>
      <c r="AM154" s="486" t="s">
        <v>7607</v>
      </c>
      <c r="AS154" s="69">
        <f t="shared" si="172"/>
        <v>32</v>
      </c>
      <c r="AT154" s="69">
        <f t="shared" si="173"/>
        <v>39</v>
      </c>
      <c r="AU154" s="69">
        <f t="shared" si="174"/>
        <v>8</v>
      </c>
      <c r="AV154" s="69">
        <f t="shared" si="175"/>
        <v>9</v>
      </c>
      <c r="AW154" s="81"/>
      <c r="AX154" s="70" t="s">
        <v>2039</v>
      </c>
      <c r="AY154" s="364">
        <v>17929</v>
      </c>
      <c r="AZ154" s="264" t="s">
        <v>48</v>
      </c>
      <c r="BA154" s="238"/>
      <c r="BB154" s="237" t="str">
        <f t="shared" si="176"/>
        <v/>
      </c>
      <c r="BC154" s="270">
        <f t="shared" si="165"/>
        <v>563</v>
      </c>
      <c r="BD154" t="str">
        <f t="shared" si="177"/>
        <v>Caladenia longifimbriata</v>
      </c>
      <c r="BE154" s="367" t="e">
        <f>COUNTIFS(#REF!,L154)</f>
        <v>#REF!</v>
      </c>
      <c r="BF154" s="374" t="str">
        <f t="shared" si="178"/>
        <v>y</v>
      </c>
      <c r="BG154" s="82"/>
      <c r="BH154" s="375"/>
      <c r="BI154" s="374"/>
      <c r="BJ154" s="403"/>
      <c r="CE154" t="str">
        <f t="shared" si="179"/>
        <v>_Unnamed Hybrid (Caladenia longiclavata x magniclavata)</v>
      </c>
      <c r="CF154" s="388" t="str">
        <f t="shared" si="184"/>
        <v>Caladenia longiclavata x magniclavata</v>
      </c>
      <c r="CG154" t="str">
        <f t="shared" si="187"/>
        <v/>
      </c>
      <c r="CH154" t="str">
        <f t="shared" si="188"/>
        <v/>
      </c>
      <c r="CI154" t="str">
        <f t="shared" si="189"/>
        <v/>
      </c>
      <c r="CJ154" t="str">
        <f t="shared" si="190"/>
        <v/>
      </c>
      <c r="CK154" s="359" t="str">
        <f t="shared" si="191"/>
        <v/>
      </c>
      <c r="CL154" t="str">
        <f t="shared" si="192"/>
        <v/>
      </c>
      <c r="CM154" t="str">
        <f t="shared" si="193"/>
        <v/>
      </c>
      <c r="CN154" t="str">
        <f t="shared" si="194"/>
        <v/>
      </c>
      <c r="CO154" s="359" t="str">
        <f t="shared" si="195"/>
        <v/>
      </c>
      <c r="CP154" t="str">
        <f t="shared" si="196"/>
        <v/>
      </c>
      <c r="CQ154" t="str">
        <f t="shared" si="197"/>
        <v/>
      </c>
      <c r="CR154" t="str">
        <f t="shared" si="198"/>
        <v/>
      </c>
      <c r="CS154" s="359" t="str">
        <f t="shared" si="199"/>
        <v/>
      </c>
      <c r="CT154" t="str">
        <f t="shared" si="200"/>
        <v/>
      </c>
      <c r="CU154" t="str">
        <f t="shared" si="201"/>
        <v/>
      </c>
      <c r="CV154" t="str">
        <f t="shared" si="202"/>
        <v/>
      </c>
      <c r="CW154" t="str">
        <f t="shared" si="203"/>
        <v/>
      </c>
      <c r="CX154" s="359" t="str">
        <f t="shared" si="204"/>
        <v/>
      </c>
      <c r="CY154" t="str">
        <f t="shared" si="205"/>
        <v/>
      </c>
      <c r="CZ154" t="str">
        <f t="shared" si="206"/>
        <v/>
      </c>
      <c r="DA154" t="str">
        <f t="shared" si="207"/>
        <v/>
      </c>
      <c r="DB154" s="359" t="str">
        <f t="shared" si="208"/>
        <v/>
      </c>
      <c r="DC154" t="str">
        <f t="shared" si="209"/>
        <v/>
      </c>
      <c r="DD154" t="str">
        <f t="shared" si="210"/>
        <v/>
      </c>
      <c r="DE154" t="str">
        <f t="shared" si="211"/>
        <v/>
      </c>
      <c r="DF154" s="359" t="str">
        <f t="shared" si="212"/>
        <v/>
      </c>
      <c r="DG154" t="str">
        <f t="shared" si="213"/>
        <v/>
      </c>
      <c r="DH154" t="str">
        <f t="shared" si="214"/>
        <v/>
      </c>
      <c r="DI154" t="str">
        <f t="shared" si="215"/>
        <v/>
      </c>
      <c r="DJ154" t="str">
        <f t="shared" si="216"/>
        <v/>
      </c>
      <c r="DK154" s="359" t="str">
        <f t="shared" si="217"/>
        <v/>
      </c>
      <c r="DL154" t="str">
        <f t="shared" si="218"/>
        <v/>
      </c>
      <c r="DM154" t="str">
        <f t="shared" si="219"/>
        <v/>
      </c>
      <c r="DN154" t="str">
        <f t="shared" si="220"/>
        <v/>
      </c>
      <c r="DO154" s="359" t="str">
        <f t="shared" si="221"/>
        <v/>
      </c>
      <c r="DP154" t="str">
        <f t="shared" si="222"/>
        <v/>
      </c>
      <c r="DQ154" t="str">
        <f t="shared" si="223"/>
        <v/>
      </c>
      <c r="DR154" t="str">
        <f t="shared" si="224"/>
        <v/>
      </c>
      <c r="DS154" s="359" t="str">
        <f t="shared" si="225"/>
        <v/>
      </c>
      <c r="DT154" t="str">
        <f t="shared" si="226"/>
        <v/>
      </c>
      <c r="DU154" t="str">
        <f t="shared" si="227"/>
        <v/>
      </c>
      <c r="DV154" t="str">
        <f t="shared" si="228"/>
        <v/>
      </c>
      <c r="DW154" t="str">
        <f t="shared" si="229"/>
        <v/>
      </c>
      <c r="DX154" s="359" t="str">
        <f t="shared" si="230"/>
        <v/>
      </c>
      <c r="DY154" t="str">
        <f t="shared" si="231"/>
        <v/>
      </c>
      <c r="DZ154" t="str">
        <f t="shared" si="232"/>
        <v/>
      </c>
      <c r="EA154" t="str">
        <f t="shared" si="233"/>
        <v/>
      </c>
      <c r="EB154" s="359" t="str">
        <f t="shared" si="234"/>
        <v/>
      </c>
      <c r="EC154" t="str">
        <f t="shared" si="235"/>
        <v/>
      </c>
      <c r="ED154" t="str">
        <f t="shared" si="236"/>
        <v/>
      </c>
      <c r="EE154" t="str">
        <f t="shared" si="237"/>
        <v/>
      </c>
      <c r="EF154" t="str">
        <f t="shared" si="238"/>
        <v/>
      </c>
      <c r="EG154" s="359" t="str">
        <f t="shared" si="239"/>
        <v/>
      </c>
      <c r="EH154" t="str">
        <f t="shared" si="186"/>
        <v>Caladenia longiclavata x magniclavata</v>
      </c>
      <c r="EJ154" t="str">
        <f t="shared" si="180"/>
        <v>Caladenia longifimbriata</v>
      </c>
      <c r="EK154" s="100">
        <f t="shared" si="240"/>
        <v>0</v>
      </c>
      <c r="EL154" s="3">
        <f t="shared" si="240"/>
        <v>0</v>
      </c>
      <c r="EM154" s="3">
        <f t="shared" si="240"/>
        <v>0</v>
      </c>
      <c r="EN154" s="3">
        <f t="shared" si="240"/>
        <v>0</v>
      </c>
      <c r="EO154" s="3">
        <f t="shared" si="240"/>
        <v>0</v>
      </c>
      <c r="EP154" s="3">
        <f t="shared" si="240"/>
        <v>0</v>
      </c>
      <c r="EQ154" s="3">
        <f t="shared" si="240"/>
        <v>0</v>
      </c>
      <c r="ER154" s="3">
        <f t="shared" si="240"/>
        <v>1</v>
      </c>
      <c r="ES154" s="3">
        <f t="shared" si="240"/>
        <v>1</v>
      </c>
      <c r="ET154" s="3">
        <f t="shared" si="240"/>
        <v>0</v>
      </c>
      <c r="EU154" s="3">
        <f t="shared" si="240"/>
        <v>0</v>
      </c>
      <c r="EV154" s="24">
        <f t="shared" si="240"/>
        <v>0</v>
      </c>
      <c r="EW154" s="245">
        <f t="shared" si="185"/>
        <v>2</v>
      </c>
      <c r="EX154" s="262" t="str">
        <f t="shared" si="181"/>
        <v/>
      </c>
    </row>
    <row r="155" spans="1:154" ht="16.149999999999999" customHeight="1" x14ac:dyDescent="0.25">
      <c r="A155" s="363"/>
      <c r="D155" s="363"/>
      <c r="E155" s="363"/>
      <c r="F155" s="363"/>
      <c r="G155" s="363"/>
      <c r="H155" s="363"/>
      <c r="I155" s="363"/>
      <c r="J155" s="68">
        <f t="shared" si="182"/>
        <v>564</v>
      </c>
      <c r="K155" s="371" t="str">
        <f t="shared" si="183"/>
        <v>Caladenia lorea</v>
      </c>
      <c r="L155" s="372">
        <v>564</v>
      </c>
      <c r="M155" s="371" t="s">
        <v>1526</v>
      </c>
      <c r="N155" s="76" t="s">
        <v>236</v>
      </c>
      <c r="O155" s="363" t="str">
        <f t="shared" si="168"/>
        <v>S</v>
      </c>
      <c r="P155" s="70" t="s">
        <v>2040</v>
      </c>
      <c r="Q155" s="364" t="s">
        <v>2041</v>
      </c>
      <c r="R155" s="365">
        <v>42962</v>
      </c>
      <c r="S155" s="365">
        <v>43009</v>
      </c>
      <c r="T155" s="603" t="s">
        <v>7894</v>
      </c>
      <c r="U155" s="603" t="s">
        <v>7894</v>
      </c>
      <c r="V155" s="603" t="s">
        <v>7894</v>
      </c>
      <c r="W155" s="603" t="s">
        <v>7894</v>
      </c>
      <c r="X155" s="603" t="s">
        <v>7894</v>
      </c>
      <c r="Y155" s="603" t="s">
        <v>7894</v>
      </c>
      <c r="Z155" s="603" t="s">
        <v>7894</v>
      </c>
      <c r="AA155" s="603" t="s">
        <v>4827</v>
      </c>
      <c r="AB155" s="603" t="s">
        <v>4828</v>
      </c>
      <c r="AC155" s="603" t="s">
        <v>4829</v>
      </c>
      <c r="AD155" s="603" t="s">
        <v>7894</v>
      </c>
      <c r="AE155" s="603" t="s">
        <v>7894</v>
      </c>
      <c r="AF155" s="605" t="s">
        <v>7900</v>
      </c>
      <c r="AG155" s="605" t="s">
        <v>7944</v>
      </c>
      <c r="AH155" s="366" t="s">
        <v>685</v>
      </c>
      <c r="AI155" s="363">
        <f t="shared" si="169"/>
        <v>6</v>
      </c>
      <c r="AJ155" s="363">
        <v>7</v>
      </c>
      <c r="AK155" s="413" t="str">
        <f t="shared" si="170"/>
        <v>King Spider Orchids</v>
      </c>
      <c r="AL155" s="413" t="str">
        <f t="shared" si="171"/>
        <v>Caladenia huegelii</v>
      </c>
      <c r="AM155" s="486" t="s">
        <v>7607</v>
      </c>
      <c r="AN155" s="70" t="s">
        <v>7872</v>
      </c>
      <c r="AS155" s="69">
        <f t="shared" si="172"/>
        <v>34</v>
      </c>
      <c r="AT155" s="69">
        <f t="shared" si="173"/>
        <v>40</v>
      </c>
      <c r="AU155" s="69">
        <f t="shared" si="174"/>
        <v>8</v>
      </c>
      <c r="AV155" s="69">
        <f t="shared" si="175"/>
        <v>10</v>
      </c>
      <c r="AW155" s="81"/>
      <c r="AX155" s="70" t="s">
        <v>2042</v>
      </c>
      <c r="AY155" s="364">
        <v>15369</v>
      </c>
      <c r="AZ155" s="264" t="s">
        <v>48</v>
      </c>
      <c r="BA155" s="238"/>
      <c r="BB155" s="237" t="str">
        <f t="shared" si="176"/>
        <v/>
      </c>
      <c r="BC155" s="270">
        <f t="shared" si="165"/>
        <v>564</v>
      </c>
      <c r="BD155" t="str">
        <f t="shared" si="177"/>
        <v>Caladenia lorea</v>
      </c>
      <c r="BE155" s="367" t="e">
        <f>COUNTIFS(#REF!,L155)</f>
        <v>#REF!</v>
      </c>
      <c r="BF155" s="374" t="str">
        <f t="shared" si="178"/>
        <v>y</v>
      </c>
      <c r="BG155" s="82"/>
      <c r="BH155" s="375"/>
      <c r="BI155" s="374"/>
      <c r="BJ155" s="403"/>
      <c r="CE155" t="str">
        <f t="shared" si="179"/>
        <v>Green-comb Spider Orchid (Caladenia longifimbriata)</v>
      </c>
      <c r="CF155" s="388" t="str">
        <f t="shared" si="184"/>
        <v>Caladenia longifimbriata</v>
      </c>
      <c r="CG155" t="str">
        <f t="shared" si="187"/>
        <v/>
      </c>
      <c r="CH155" t="str">
        <f t="shared" si="188"/>
        <v/>
      </c>
      <c r="CI155" t="str">
        <f t="shared" si="189"/>
        <v/>
      </c>
      <c r="CJ155" t="str">
        <f t="shared" si="190"/>
        <v/>
      </c>
      <c r="CK155" s="359" t="str">
        <f t="shared" si="191"/>
        <v/>
      </c>
      <c r="CL155" t="str">
        <f t="shared" si="192"/>
        <v/>
      </c>
      <c r="CM155" t="str">
        <f t="shared" si="193"/>
        <v/>
      </c>
      <c r="CN155" t="str">
        <f t="shared" si="194"/>
        <v/>
      </c>
      <c r="CO155" s="359" t="str">
        <f t="shared" si="195"/>
        <v/>
      </c>
      <c r="CP155" t="str">
        <f t="shared" si="196"/>
        <v/>
      </c>
      <c r="CQ155" t="str">
        <f t="shared" si="197"/>
        <v/>
      </c>
      <c r="CR155" t="str">
        <f t="shared" si="198"/>
        <v/>
      </c>
      <c r="CS155" s="359" t="str">
        <f t="shared" si="199"/>
        <v/>
      </c>
      <c r="CT155" t="str">
        <f t="shared" si="200"/>
        <v/>
      </c>
      <c r="CU155" t="str">
        <f t="shared" si="201"/>
        <v/>
      </c>
      <c r="CV155" t="str">
        <f t="shared" si="202"/>
        <v/>
      </c>
      <c r="CW155" t="str">
        <f t="shared" si="203"/>
        <v/>
      </c>
      <c r="CX155" s="359" t="str">
        <f t="shared" si="204"/>
        <v/>
      </c>
      <c r="CY155" t="str">
        <f t="shared" si="205"/>
        <v/>
      </c>
      <c r="CZ155" t="str">
        <f t="shared" si="206"/>
        <v/>
      </c>
      <c r="DA155" t="str">
        <f t="shared" si="207"/>
        <v/>
      </c>
      <c r="DB155" s="359" t="str">
        <f t="shared" si="208"/>
        <v/>
      </c>
      <c r="DC155" t="str">
        <f t="shared" si="209"/>
        <v/>
      </c>
      <c r="DD155" t="str">
        <f t="shared" si="210"/>
        <v/>
      </c>
      <c r="DE155" t="str">
        <f t="shared" si="211"/>
        <v/>
      </c>
      <c r="DF155" s="359" t="str">
        <f t="shared" si="212"/>
        <v/>
      </c>
      <c r="DG155" t="str">
        <f t="shared" si="213"/>
        <v/>
      </c>
      <c r="DH155" t="str">
        <f t="shared" si="214"/>
        <v/>
      </c>
      <c r="DI155" t="str">
        <f t="shared" si="215"/>
        <v/>
      </c>
      <c r="DJ155" t="str">
        <f t="shared" si="216"/>
        <v/>
      </c>
      <c r="DK155" s="359" t="str">
        <f t="shared" si="217"/>
        <v/>
      </c>
      <c r="DL155" t="str">
        <f t="shared" si="218"/>
        <v>X</v>
      </c>
      <c r="DM155" t="str">
        <f t="shared" si="219"/>
        <v>X</v>
      </c>
      <c r="DN155" t="str">
        <f t="shared" si="220"/>
        <v>X</v>
      </c>
      <c r="DO155" s="359" t="str">
        <f t="shared" si="221"/>
        <v>X</v>
      </c>
      <c r="DP155" t="str">
        <f t="shared" si="222"/>
        <v>X</v>
      </c>
      <c r="DQ155" t="str">
        <f t="shared" si="223"/>
        <v>X</v>
      </c>
      <c r="DR155" t="str">
        <f t="shared" si="224"/>
        <v>X</v>
      </c>
      <c r="DS155" s="359" t="str">
        <f t="shared" si="225"/>
        <v>X</v>
      </c>
      <c r="DT155" t="str">
        <f t="shared" si="226"/>
        <v/>
      </c>
      <c r="DU155" t="str">
        <f t="shared" si="227"/>
        <v/>
      </c>
      <c r="DV155" t="str">
        <f t="shared" si="228"/>
        <v/>
      </c>
      <c r="DW155" t="str">
        <f t="shared" si="229"/>
        <v/>
      </c>
      <c r="DX155" s="359" t="str">
        <f t="shared" si="230"/>
        <v/>
      </c>
      <c r="DY155" t="str">
        <f t="shared" si="231"/>
        <v/>
      </c>
      <c r="DZ155" t="str">
        <f t="shared" si="232"/>
        <v/>
      </c>
      <c r="EA155" t="str">
        <f t="shared" si="233"/>
        <v/>
      </c>
      <c r="EB155" s="359" t="str">
        <f t="shared" si="234"/>
        <v/>
      </c>
      <c r="EC155" t="str">
        <f t="shared" si="235"/>
        <v/>
      </c>
      <c r="ED155" t="str">
        <f t="shared" si="236"/>
        <v/>
      </c>
      <c r="EE155" t="str">
        <f t="shared" si="237"/>
        <v/>
      </c>
      <c r="EF155" t="str">
        <f t="shared" si="238"/>
        <v/>
      </c>
      <c r="EG155" s="359" t="str">
        <f t="shared" si="239"/>
        <v/>
      </c>
      <c r="EH155" t="str">
        <f t="shared" si="186"/>
        <v>Caladenia longifimbriata</v>
      </c>
      <c r="EJ155" t="str">
        <f t="shared" si="180"/>
        <v>Caladenia lorea</v>
      </c>
      <c r="EK155" s="100">
        <f t="shared" si="240"/>
        <v>0</v>
      </c>
      <c r="EL155" s="3">
        <f t="shared" si="240"/>
        <v>0</v>
      </c>
      <c r="EM155" s="3">
        <f t="shared" si="240"/>
        <v>0</v>
      </c>
      <c r="EN155" s="3">
        <f t="shared" si="240"/>
        <v>0</v>
      </c>
      <c r="EO155" s="3">
        <f t="shared" si="240"/>
        <v>0</v>
      </c>
      <c r="EP155" s="3">
        <f t="shared" si="240"/>
        <v>0</v>
      </c>
      <c r="EQ155" s="3">
        <f t="shared" si="240"/>
        <v>0</v>
      </c>
      <c r="ER155" s="3">
        <f t="shared" si="240"/>
        <v>1</v>
      </c>
      <c r="ES155" s="3">
        <f t="shared" si="240"/>
        <v>1</v>
      </c>
      <c r="ET155" s="3">
        <f t="shared" si="240"/>
        <v>1</v>
      </c>
      <c r="EU155" s="3">
        <f t="shared" si="240"/>
        <v>0</v>
      </c>
      <c r="EV155" s="24">
        <f t="shared" si="240"/>
        <v>0</v>
      </c>
      <c r="EW155" s="245">
        <f t="shared" si="185"/>
        <v>3</v>
      </c>
      <c r="EX155" s="262" t="str">
        <f t="shared" si="181"/>
        <v/>
      </c>
    </row>
    <row r="156" spans="1:154" ht="16.149999999999999" customHeight="1" x14ac:dyDescent="0.25">
      <c r="A156" s="363"/>
      <c r="D156" s="363"/>
      <c r="E156" s="363"/>
      <c r="F156" s="363"/>
      <c r="G156" s="363"/>
      <c r="H156" s="363"/>
      <c r="I156" s="363"/>
      <c r="J156" s="68">
        <f t="shared" si="182"/>
        <v>565</v>
      </c>
      <c r="K156" s="371" t="str">
        <f t="shared" si="183"/>
        <v>Caladenia luteola</v>
      </c>
      <c r="L156" s="372">
        <v>565</v>
      </c>
      <c r="M156" s="371" t="s">
        <v>1526</v>
      </c>
      <c r="N156" s="76" t="s">
        <v>174</v>
      </c>
      <c r="O156" s="363" t="str">
        <f t="shared" si="168"/>
        <v>S</v>
      </c>
      <c r="P156" s="70" t="s">
        <v>2043</v>
      </c>
      <c r="Q156" s="364" t="s">
        <v>2044</v>
      </c>
      <c r="R156" s="365">
        <v>42979</v>
      </c>
      <c r="S156" s="365">
        <v>43023</v>
      </c>
      <c r="T156" s="603" t="s">
        <v>7894</v>
      </c>
      <c r="U156" s="603" t="s">
        <v>7894</v>
      </c>
      <c r="V156" s="603" t="s">
        <v>7894</v>
      </c>
      <c r="W156" s="603" t="s">
        <v>7894</v>
      </c>
      <c r="X156" s="603" t="s">
        <v>7894</v>
      </c>
      <c r="Y156" s="603" t="s">
        <v>7894</v>
      </c>
      <c r="Z156" s="603" t="s">
        <v>7894</v>
      </c>
      <c r="AA156" s="603" t="s">
        <v>7894</v>
      </c>
      <c r="AB156" s="603" t="s">
        <v>4828</v>
      </c>
      <c r="AC156" s="603" t="s">
        <v>4829</v>
      </c>
      <c r="AD156" s="603" t="s">
        <v>7894</v>
      </c>
      <c r="AE156" s="603" t="s">
        <v>7894</v>
      </c>
      <c r="AF156" s="605" t="s">
        <v>7896</v>
      </c>
      <c r="AG156" s="605" t="s">
        <v>7943</v>
      </c>
      <c r="AH156" s="69" t="s">
        <v>1583</v>
      </c>
      <c r="AI156" s="363">
        <f t="shared" si="169"/>
        <v>1</v>
      </c>
      <c r="AJ156" s="363">
        <v>4</v>
      </c>
      <c r="AK156" s="413" t="str">
        <f t="shared" si="170"/>
        <v>Wispy Spider Orchids</v>
      </c>
      <c r="AL156" s="413" t="str">
        <f t="shared" si="171"/>
        <v>Caladenia filamentosa</v>
      </c>
      <c r="AM156" s="486" t="s">
        <v>7607</v>
      </c>
      <c r="AS156" s="69">
        <f t="shared" si="172"/>
        <v>36</v>
      </c>
      <c r="AT156" s="69">
        <f t="shared" si="173"/>
        <v>42</v>
      </c>
      <c r="AU156" s="69">
        <f t="shared" si="174"/>
        <v>9</v>
      </c>
      <c r="AV156" s="69">
        <f t="shared" si="175"/>
        <v>10</v>
      </c>
      <c r="AW156" s="81"/>
      <c r="AX156" s="70" t="s">
        <v>2045</v>
      </c>
      <c r="AY156" s="364">
        <v>17864</v>
      </c>
      <c r="AZ156" s="264" t="s">
        <v>48</v>
      </c>
      <c r="BA156" s="238"/>
      <c r="BB156" s="237" t="str">
        <f t="shared" si="176"/>
        <v/>
      </c>
      <c r="BC156" s="270">
        <f t="shared" si="165"/>
        <v>565</v>
      </c>
      <c r="BD156" t="str">
        <f t="shared" si="177"/>
        <v>Caladenia luteola</v>
      </c>
      <c r="BE156" s="367" t="e">
        <f>COUNTIFS(#REF!,L156)</f>
        <v>#REF!</v>
      </c>
      <c r="BF156" s="374" t="str">
        <f t="shared" si="178"/>
        <v>y</v>
      </c>
      <c r="BG156" s="82"/>
      <c r="BH156" s="375"/>
      <c r="BI156" s="374"/>
      <c r="BJ156" s="403"/>
      <c r="CE156" t="str">
        <f t="shared" si="179"/>
        <v>Blushing Spider Orchid (Caladenia lorea)</v>
      </c>
      <c r="CF156" s="388" t="str">
        <f t="shared" si="184"/>
        <v>Caladenia lorea</v>
      </c>
      <c r="CG156" t="str">
        <f t="shared" si="187"/>
        <v/>
      </c>
      <c r="CH156" t="str">
        <f t="shared" si="188"/>
        <v/>
      </c>
      <c r="CI156" t="str">
        <f t="shared" si="189"/>
        <v/>
      </c>
      <c r="CJ156" t="str">
        <f t="shared" si="190"/>
        <v/>
      </c>
      <c r="CK156" s="359" t="str">
        <f t="shared" si="191"/>
        <v/>
      </c>
      <c r="CL156" t="str">
        <f t="shared" si="192"/>
        <v/>
      </c>
      <c r="CM156" t="str">
        <f t="shared" si="193"/>
        <v/>
      </c>
      <c r="CN156" t="str">
        <f t="shared" si="194"/>
        <v/>
      </c>
      <c r="CO156" s="359" t="str">
        <f t="shared" si="195"/>
        <v/>
      </c>
      <c r="CP156" t="str">
        <f t="shared" si="196"/>
        <v/>
      </c>
      <c r="CQ156" t="str">
        <f t="shared" si="197"/>
        <v/>
      </c>
      <c r="CR156" t="str">
        <f t="shared" si="198"/>
        <v/>
      </c>
      <c r="CS156" s="359" t="str">
        <f t="shared" si="199"/>
        <v/>
      </c>
      <c r="CT156" t="str">
        <f t="shared" si="200"/>
        <v/>
      </c>
      <c r="CU156" t="str">
        <f t="shared" si="201"/>
        <v/>
      </c>
      <c r="CV156" t="str">
        <f t="shared" si="202"/>
        <v/>
      </c>
      <c r="CW156" t="str">
        <f t="shared" si="203"/>
        <v/>
      </c>
      <c r="CX156" s="359" t="str">
        <f t="shared" si="204"/>
        <v/>
      </c>
      <c r="CY156" t="str">
        <f t="shared" si="205"/>
        <v/>
      </c>
      <c r="CZ156" t="str">
        <f t="shared" si="206"/>
        <v/>
      </c>
      <c r="DA156" t="str">
        <f t="shared" si="207"/>
        <v/>
      </c>
      <c r="DB156" s="359" t="str">
        <f t="shared" si="208"/>
        <v/>
      </c>
      <c r="DC156" t="str">
        <f t="shared" si="209"/>
        <v/>
      </c>
      <c r="DD156" t="str">
        <f t="shared" si="210"/>
        <v/>
      </c>
      <c r="DE156" t="str">
        <f t="shared" si="211"/>
        <v/>
      </c>
      <c r="DF156" s="359" t="str">
        <f t="shared" si="212"/>
        <v/>
      </c>
      <c r="DG156" t="str">
        <f t="shared" si="213"/>
        <v/>
      </c>
      <c r="DH156" t="str">
        <f t="shared" si="214"/>
        <v/>
      </c>
      <c r="DI156" t="str">
        <f t="shared" si="215"/>
        <v/>
      </c>
      <c r="DJ156" t="str">
        <f t="shared" si="216"/>
        <v/>
      </c>
      <c r="DK156" s="359" t="str">
        <f t="shared" si="217"/>
        <v/>
      </c>
      <c r="DL156" t="str">
        <f t="shared" si="218"/>
        <v/>
      </c>
      <c r="DM156" t="str">
        <f t="shared" si="219"/>
        <v/>
      </c>
      <c r="DN156" t="str">
        <f t="shared" si="220"/>
        <v>X</v>
      </c>
      <c r="DO156" s="359" t="str">
        <f t="shared" si="221"/>
        <v>X</v>
      </c>
      <c r="DP156" t="str">
        <f t="shared" si="222"/>
        <v>X</v>
      </c>
      <c r="DQ156" t="str">
        <f t="shared" si="223"/>
        <v>X</v>
      </c>
      <c r="DR156" t="str">
        <f t="shared" si="224"/>
        <v>X</v>
      </c>
      <c r="DS156" s="359" t="str">
        <f t="shared" si="225"/>
        <v>X</v>
      </c>
      <c r="DT156" t="str">
        <f t="shared" si="226"/>
        <v>X</v>
      </c>
      <c r="DU156" t="str">
        <f t="shared" si="227"/>
        <v/>
      </c>
      <c r="DV156" t="str">
        <f t="shared" si="228"/>
        <v/>
      </c>
      <c r="DW156" t="str">
        <f t="shared" si="229"/>
        <v/>
      </c>
      <c r="DX156" s="359" t="str">
        <f t="shared" si="230"/>
        <v/>
      </c>
      <c r="DY156" t="str">
        <f t="shared" si="231"/>
        <v/>
      </c>
      <c r="DZ156" t="str">
        <f t="shared" si="232"/>
        <v/>
      </c>
      <c r="EA156" t="str">
        <f t="shared" si="233"/>
        <v/>
      </c>
      <c r="EB156" s="359" t="str">
        <f t="shared" si="234"/>
        <v/>
      </c>
      <c r="EC156" t="str">
        <f t="shared" si="235"/>
        <v/>
      </c>
      <c r="ED156" t="str">
        <f t="shared" si="236"/>
        <v/>
      </c>
      <c r="EE156" t="str">
        <f t="shared" si="237"/>
        <v/>
      </c>
      <c r="EF156" t="str">
        <f t="shared" si="238"/>
        <v/>
      </c>
      <c r="EG156" s="359" t="str">
        <f t="shared" si="239"/>
        <v/>
      </c>
      <c r="EH156" t="str">
        <f t="shared" si="186"/>
        <v>Caladenia lorea</v>
      </c>
      <c r="EJ156" t="str">
        <f t="shared" si="180"/>
        <v>Caladenia luteola</v>
      </c>
      <c r="EK156" s="100">
        <f t="shared" si="240"/>
        <v>0</v>
      </c>
      <c r="EL156" s="3">
        <f t="shared" si="240"/>
        <v>0</v>
      </c>
      <c r="EM156" s="3">
        <f t="shared" si="240"/>
        <v>0</v>
      </c>
      <c r="EN156" s="3">
        <f t="shared" si="240"/>
        <v>0</v>
      </c>
      <c r="EO156" s="3">
        <f t="shared" si="240"/>
        <v>0</v>
      </c>
      <c r="EP156" s="3">
        <f t="shared" si="240"/>
        <v>0</v>
      </c>
      <c r="EQ156" s="3">
        <f t="shared" si="240"/>
        <v>0</v>
      </c>
      <c r="ER156" s="3">
        <f t="shared" si="240"/>
        <v>0</v>
      </c>
      <c r="ES156" s="3">
        <f t="shared" si="240"/>
        <v>1</v>
      </c>
      <c r="ET156" s="3">
        <f t="shared" si="240"/>
        <v>1</v>
      </c>
      <c r="EU156" s="3">
        <f t="shared" si="240"/>
        <v>0</v>
      </c>
      <c r="EV156" s="24">
        <f t="shared" si="240"/>
        <v>0</v>
      </c>
      <c r="EW156" s="245">
        <f t="shared" si="185"/>
        <v>2</v>
      </c>
      <c r="EX156" s="262" t="str">
        <f t="shared" si="181"/>
        <v/>
      </c>
    </row>
    <row r="157" spans="1:154" ht="16.149999999999999" customHeight="1" x14ac:dyDescent="0.25">
      <c r="A157" s="363"/>
      <c r="D157" s="363"/>
      <c r="E157" s="363"/>
      <c r="F157" s="363"/>
      <c r="G157" s="363"/>
      <c r="H157" s="363"/>
      <c r="I157" s="363"/>
      <c r="J157" s="68">
        <f t="shared" si="182"/>
        <v>566</v>
      </c>
      <c r="K157" s="371" t="str">
        <f t="shared" si="183"/>
        <v>Caladenia macrostylis</v>
      </c>
      <c r="L157" s="372">
        <v>566</v>
      </c>
      <c r="M157" s="371" t="s">
        <v>1526</v>
      </c>
      <c r="N157" s="76" t="s">
        <v>102</v>
      </c>
      <c r="O157" s="363" t="str">
        <f t="shared" si="168"/>
        <v>S</v>
      </c>
      <c r="P157" s="70" t="s">
        <v>2046</v>
      </c>
      <c r="Q157" s="364" t="s">
        <v>2047</v>
      </c>
      <c r="R157" s="365">
        <v>42948</v>
      </c>
      <c r="S157" s="365">
        <v>43040</v>
      </c>
      <c r="T157" s="603" t="s">
        <v>7894</v>
      </c>
      <c r="U157" s="603" t="s">
        <v>7894</v>
      </c>
      <c r="V157" s="603" t="s">
        <v>7894</v>
      </c>
      <c r="W157" s="603" t="s">
        <v>7894</v>
      </c>
      <c r="X157" s="603" t="s">
        <v>7894</v>
      </c>
      <c r="Y157" s="603" t="s">
        <v>7894</v>
      </c>
      <c r="Z157" s="603" t="s">
        <v>7894</v>
      </c>
      <c r="AA157" s="603" t="s">
        <v>4827</v>
      </c>
      <c r="AB157" s="603" t="s">
        <v>4828</v>
      </c>
      <c r="AC157" s="603" t="s">
        <v>4829</v>
      </c>
      <c r="AD157" s="603" t="s">
        <v>4830</v>
      </c>
      <c r="AE157" s="603" t="s">
        <v>7894</v>
      </c>
      <c r="AF157" s="605" t="s">
        <v>7907</v>
      </c>
      <c r="AG157" s="605" t="s">
        <v>7950</v>
      </c>
      <c r="AH157" s="366" t="s">
        <v>685</v>
      </c>
      <c r="AI157" s="363">
        <f t="shared" si="169"/>
        <v>6</v>
      </c>
      <c r="AJ157" s="363">
        <v>12</v>
      </c>
      <c r="AK157" s="413" t="str">
        <f t="shared" si="170"/>
        <v>Other</v>
      </c>
      <c r="AL157" s="413" t="str">
        <f t="shared" si="171"/>
        <v>Caladenia 'other'</v>
      </c>
      <c r="AM157" s="486" t="s">
        <v>7607</v>
      </c>
      <c r="AS157" s="69">
        <f t="shared" si="172"/>
        <v>32</v>
      </c>
      <c r="AT157" s="69">
        <f t="shared" si="173"/>
        <v>44</v>
      </c>
      <c r="AU157" s="69">
        <f t="shared" si="174"/>
        <v>8</v>
      </c>
      <c r="AV157" s="69">
        <f t="shared" si="175"/>
        <v>11</v>
      </c>
      <c r="AW157" s="81"/>
      <c r="AX157" s="70" t="s">
        <v>2048</v>
      </c>
      <c r="AY157" s="364">
        <v>1604</v>
      </c>
      <c r="AZ157" s="264" t="s">
        <v>48</v>
      </c>
      <c r="BA157" s="238"/>
      <c r="BB157" s="237" t="str">
        <f t="shared" si="176"/>
        <v/>
      </c>
      <c r="BC157" s="270">
        <f t="shared" si="165"/>
        <v>566</v>
      </c>
      <c r="BD157" t="str">
        <f t="shared" si="177"/>
        <v>Caladenia macrostylis</v>
      </c>
      <c r="BE157" s="367" t="e">
        <f>COUNTIFS(#REF!,L157)</f>
        <v>#REF!</v>
      </c>
      <c r="BF157" s="374" t="str">
        <f t="shared" si="178"/>
        <v>y</v>
      </c>
      <c r="BG157" s="82"/>
      <c r="BH157" s="375"/>
      <c r="BI157" s="374"/>
      <c r="BJ157" s="403"/>
      <c r="CE157" t="str">
        <f t="shared" si="179"/>
        <v>Lemon Spider Orchid (Caladenia luteola)</v>
      </c>
      <c r="CF157" s="388" t="str">
        <f t="shared" si="184"/>
        <v>Caladenia luteola</v>
      </c>
      <c r="CG157" t="str">
        <f t="shared" si="187"/>
        <v/>
      </c>
      <c r="CH157" t="str">
        <f t="shared" si="188"/>
        <v/>
      </c>
      <c r="CI157" t="str">
        <f t="shared" si="189"/>
        <v/>
      </c>
      <c r="CJ157" t="str">
        <f t="shared" si="190"/>
        <v/>
      </c>
      <c r="CK157" s="359" t="str">
        <f t="shared" si="191"/>
        <v/>
      </c>
      <c r="CL157" t="str">
        <f t="shared" si="192"/>
        <v/>
      </c>
      <c r="CM157" t="str">
        <f t="shared" si="193"/>
        <v/>
      </c>
      <c r="CN157" t="str">
        <f t="shared" si="194"/>
        <v/>
      </c>
      <c r="CO157" s="359" t="str">
        <f t="shared" si="195"/>
        <v/>
      </c>
      <c r="CP157" t="str">
        <f t="shared" si="196"/>
        <v/>
      </c>
      <c r="CQ157" t="str">
        <f t="shared" si="197"/>
        <v/>
      </c>
      <c r="CR157" t="str">
        <f t="shared" si="198"/>
        <v/>
      </c>
      <c r="CS157" s="359" t="str">
        <f t="shared" si="199"/>
        <v/>
      </c>
      <c r="CT157" t="str">
        <f t="shared" si="200"/>
        <v/>
      </c>
      <c r="CU157" t="str">
        <f t="shared" si="201"/>
        <v/>
      </c>
      <c r="CV157" t="str">
        <f t="shared" si="202"/>
        <v/>
      </c>
      <c r="CW157" t="str">
        <f t="shared" si="203"/>
        <v/>
      </c>
      <c r="CX157" s="359" t="str">
        <f t="shared" si="204"/>
        <v/>
      </c>
      <c r="CY157" t="str">
        <f t="shared" si="205"/>
        <v/>
      </c>
      <c r="CZ157" t="str">
        <f t="shared" si="206"/>
        <v/>
      </c>
      <c r="DA157" t="str">
        <f t="shared" si="207"/>
        <v/>
      </c>
      <c r="DB157" s="359" t="str">
        <f t="shared" si="208"/>
        <v/>
      </c>
      <c r="DC157" t="str">
        <f t="shared" si="209"/>
        <v/>
      </c>
      <c r="DD157" t="str">
        <f t="shared" si="210"/>
        <v/>
      </c>
      <c r="DE157" t="str">
        <f t="shared" si="211"/>
        <v/>
      </c>
      <c r="DF157" s="359" t="str">
        <f t="shared" si="212"/>
        <v/>
      </c>
      <c r="DG157" t="str">
        <f t="shared" si="213"/>
        <v/>
      </c>
      <c r="DH157" t="str">
        <f t="shared" si="214"/>
        <v/>
      </c>
      <c r="DI157" t="str">
        <f t="shared" si="215"/>
        <v/>
      </c>
      <c r="DJ157" t="str">
        <f t="shared" si="216"/>
        <v/>
      </c>
      <c r="DK157" s="359" t="str">
        <f t="shared" si="217"/>
        <v/>
      </c>
      <c r="DL157" t="str">
        <f t="shared" si="218"/>
        <v/>
      </c>
      <c r="DM157" t="str">
        <f t="shared" si="219"/>
        <v/>
      </c>
      <c r="DN157" t="str">
        <f t="shared" si="220"/>
        <v/>
      </c>
      <c r="DO157" s="359" t="str">
        <f t="shared" si="221"/>
        <v/>
      </c>
      <c r="DP157" t="str">
        <f t="shared" si="222"/>
        <v>X</v>
      </c>
      <c r="DQ157" t="str">
        <f t="shared" si="223"/>
        <v>X</v>
      </c>
      <c r="DR157" t="str">
        <f t="shared" si="224"/>
        <v>X</v>
      </c>
      <c r="DS157" s="359" t="str">
        <f t="shared" si="225"/>
        <v>X</v>
      </c>
      <c r="DT157" t="str">
        <f t="shared" si="226"/>
        <v>X</v>
      </c>
      <c r="DU157" t="str">
        <f t="shared" si="227"/>
        <v>X</v>
      </c>
      <c r="DV157" t="str">
        <f t="shared" si="228"/>
        <v>X</v>
      </c>
      <c r="DW157" t="str">
        <f t="shared" si="229"/>
        <v/>
      </c>
      <c r="DX157" s="359" t="str">
        <f t="shared" si="230"/>
        <v/>
      </c>
      <c r="DY157" t="str">
        <f t="shared" si="231"/>
        <v/>
      </c>
      <c r="DZ157" t="str">
        <f t="shared" si="232"/>
        <v/>
      </c>
      <c r="EA157" t="str">
        <f t="shared" si="233"/>
        <v/>
      </c>
      <c r="EB157" s="359" t="str">
        <f t="shared" si="234"/>
        <v/>
      </c>
      <c r="EC157" t="str">
        <f t="shared" si="235"/>
        <v/>
      </c>
      <c r="ED157" t="str">
        <f t="shared" si="236"/>
        <v/>
      </c>
      <c r="EE157" t="str">
        <f t="shared" si="237"/>
        <v/>
      </c>
      <c r="EF157" t="str">
        <f t="shared" si="238"/>
        <v/>
      </c>
      <c r="EG157" s="359" t="str">
        <f t="shared" si="239"/>
        <v/>
      </c>
      <c r="EH157" t="str">
        <f t="shared" si="186"/>
        <v>Caladenia luteola</v>
      </c>
      <c r="EJ157" t="str">
        <f t="shared" si="180"/>
        <v>Caladenia macrostylis</v>
      </c>
      <c r="EK157" s="100">
        <f t="shared" si="240"/>
        <v>0</v>
      </c>
      <c r="EL157" s="3">
        <f t="shared" si="240"/>
        <v>0</v>
      </c>
      <c r="EM157" s="3">
        <f t="shared" si="240"/>
        <v>0</v>
      </c>
      <c r="EN157" s="3">
        <f t="shared" si="240"/>
        <v>0</v>
      </c>
      <c r="EO157" s="3">
        <f t="shared" si="240"/>
        <v>0</v>
      </c>
      <c r="EP157" s="3">
        <f t="shared" si="240"/>
        <v>0</v>
      </c>
      <c r="EQ157" s="3">
        <f t="shared" si="240"/>
        <v>0</v>
      </c>
      <c r="ER157" s="3">
        <f t="shared" si="240"/>
        <v>1</v>
      </c>
      <c r="ES157" s="3">
        <f t="shared" si="240"/>
        <v>1</v>
      </c>
      <c r="ET157" s="3">
        <f t="shared" si="240"/>
        <v>1</v>
      </c>
      <c r="EU157" s="3">
        <f t="shared" si="240"/>
        <v>1</v>
      </c>
      <c r="EV157" s="24">
        <f t="shared" si="240"/>
        <v>0</v>
      </c>
      <c r="EW157" s="245">
        <f t="shared" si="185"/>
        <v>4</v>
      </c>
      <c r="EX157" s="262" t="str">
        <f t="shared" si="181"/>
        <v/>
      </c>
    </row>
    <row r="158" spans="1:154" ht="16.149999999999999" customHeight="1" x14ac:dyDescent="0.25">
      <c r="A158" s="363"/>
      <c r="D158" s="363"/>
      <c r="E158" s="363"/>
      <c r="F158" s="363"/>
      <c r="G158" s="363"/>
      <c r="H158" s="363"/>
      <c r="I158" s="363"/>
      <c r="J158" s="68">
        <f t="shared" si="182"/>
        <v>567</v>
      </c>
      <c r="K158" s="371" t="str">
        <f t="shared" si="183"/>
        <v>Caladenia magniclavata</v>
      </c>
      <c r="L158" s="372">
        <v>567</v>
      </c>
      <c r="M158" s="371" t="s">
        <v>1526</v>
      </c>
      <c r="N158" s="76" t="s">
        <v>159</v>
      </c>
      <c r="O158" s="363" t="str">
        <f t="shared" si="168"/>
        <v>S</v>
      </c>
      <c r="P158" s="70" t="s">
        <v>2049</v>
      </c>
      <c r="Q158" s="364" t="s">
        <v>1876</v>
      </c>
      <c r="R158" s="365">
        <v>42979</v>
      </c>
      <c r="S158" s="365">
        <v>43039</v>
      </c>
      <c r="T158" s="603" t="s">
        <v>7894</v>
      </c>
      <c r="U158" s="603" t="s">
        <v>7894</v>
      </c>
      <c r="V158" s="603" t="s">
        <v>7894</v>
      </c>
      <c r="W158" s="603" t="s">
        <v>7894</v>
      </c>
      <c r="X158" s="603" t="s">
        <v>7894</v>
      </c>
      <c r="Y158" s="603" t="s">
        <v>7894</v>
      </c>
      <c r="Z158" s="603" t="s">
        <v>7894</v>
      </c>
      <c r="AA158" s="603" t="s">
        <v>7894</v>
      </c>
      <c r="AB158" s="603" t="s">
        <v>4828</v>
      </c>
      <c r="AC158" s="603" t="s">
        <v>4829</v>
      </c>
      <c r="AD158" s="603" t="s">
        <v>7894</v>
      </c>
      <c r="AE158" s="603" t="s">
        <v>7894</v>
      </c>
      <c r="AF158" s="605" t="s">
        <v>7896</v>
      </c>
      <c r="AG158" s="605" t="s">
        <v>7943</v>
      </c>
      <c r="AH158" s="366" t="s">
        <v>685</v>
      </c>
      <c r="AI158" s="363">
        <f t="shared" si="169"/>
        <v>6</v>
      </c>
      <c r="AJ158" s="363">
        <v>10</v>
      </c>
      <c r="AK158" s="413" t="str">
        <f t="shared" si="170"/>
        <v>Clubbed Spider Orchids</v>
      </c>
      <c r="AL158" s="413" t="str">
        <f t="shared" si="171"/>
        <v>Caladenia longiclavata</v>
      </c>
      <c r="AM158" s="486" t="s">
        <v>7607</v>
      </c>
      <c r="AS158" s="69">
        <f t="shared" si="172"/>
        <v>36</v>
      </c>
      <c r="AT158" s="69">
        <f t="shared" si="173"/>
        <v>44</v>
      </c>
      <c r="AU158" s="69">
        <f t="shared" si="174"/>
        <v>9</v>
      </c>
      <c r="AV158" s="69">
        <f t="shared" si="175"/>
        <v>10</v>
      </c>
      <c r="AW158" s="81"/>
      <c r="AX158" s="70" t="s">
        <v>2050</v>
      </c>
      <c r="AY158" s="364">
        <v>10883</v>
      </c>
      <c r="AZ158" s="264" t="s">
        <v>48</v>
      </c>
      <c r="BA158" s="238"/>
      <c r="BB158" s="237" t="str">
        <f t="shared" si="176"/>
        <v/>
      </c>
      <c r="BC158" s="270">
        <f t="shared" si="165"/>
        <v>567</v>
      </c>
      <c r="BD158" t="str">
        <f t="shared" si="177"/>
        <v>Caladenia magniclavata</v>
      </c>
      <c r="BE158" s="367" t="e">
        <f>COUNTIFS(#REF!,L158)</f>
        <v>#REF!</v>
      </c>
      <c r="BF158" s="374" t="str">
        <f t="shared" si="178"/>
        <v>y</v>
      </c>
      <c r="BG158" s="82"/>
      <c r="BH158" s="375"/>
      <c r="BI158" s="374"/>
      <c r="BJ158" s="403"/>
      <c r="CE158" t="str">
        <f t="shared" si="179"/>
        <v>Leaping Spider Orchid (Caladenia macrostylis)</v>
      </c>
      <c r="CF158" s="388" t="str">
        <f t="shared" si="184"/>
        <v>Caladenia macrostylis</v>
      </c>
      <c r="CG158" t="str">
        <f t="shared" si="187"/>
        <v/>
      </c>
      <c r="CH158" t="str">
        <f t="shared" si="188"/>
        <v/>
      </c>
      <c r="CI158" t="str">
        <f t="shared" si="189"/>
        <v/>
      </c>
      <c r="CJ158" t="str">
        <f t="shared" si="190"/>
        <v/>
      </c>
      <c r="CK158" s="359" t="str">
        <f t="shared" si="191"/>
        <v/>
      </c>
      <c r="CL158" t="str">
        <f t="shared" si="192"/>
        <v/>
      </c>
      <c r="CM158" t="str">
        <f t="shared" si="193"/>
        <v/>
      </c>
      <c r="CN158" t="str">
        <f t="shared" si="194"/>
        <v/>
      </c>
      <c r="CO158" s="359" t="str">
        <f t="shared" si="195"/>
        <v/>
      </c>
      <c r="CP158" t="str">
        <f t="shared" si="196"/>
        <v/>
      </c>
      <c r="CQ158" t="str">
        <f t="shared" si="197"/>
        <v/>
      </c>
      <c r="CR158" t="str">
        <f t="shared" si="198"/>
        <v/>
      </c>
      <c r="CS158" s="359" t="str">
        <f t="shared" si="199"/>
        <v/>
      </c>
      <c r="CT158" t="str">
        <f t="shared" si="200"/>
        <v/>
      </c>
      <c r="CU158" t="str">
        <f t="shared" si="201"/>
        <v/>
      </c>
      <c r="CV158" t="str">
        <f t="shared" si="202"/>
        <v/>
      </c>
      <c r="CW158" t="str">
        <f t="shared" si="203"/>
        <v/>
      </c>
      <c r="CX158" s="359" t="str">
        <f t="shared" si="204"/>
        <v/>
      </c>
      <c r="CY158" t="str">
        <f t="shared" si="205"/>
        <v/>
      </c>
      <c r="CZ158" t="str">
        <f t="shared" si="206"/>
        <v/>
      </c>
      <c r="DA158" t="str">
        <f t="shared" si="207"/>
        <v/>
      </c>
      <c r="DB158" s="359" t="str">
        <f t="shared" si="208"/>
        <v/>
      </c>
      <c r="DC158" t="str">
        <f t="shared" si="209"/>
        <v/>
      </c>
      <c r="DD158" t="str">
        <f t="shared" si="210"/>
        <v/>
      </c>
      <c r="DE158" t="str">
        <f t="shared" si="211"/>
        <v/>
      </c>
      <c r="DF158" s="359" t="str">
        <f t="shared" si="212"/>
        <v/>
      </c>
      <c r="DG158" t="str">
        <f t="shared" si="213"/>
        <v/>
      </c>
      <c r="DH158" t="str">
        <f t="shared" si="214"/>
        <v/>
      </c>
      <c r="DI158" t="str">
        <f t="shared" si="215"/>
        <v/>
      </c>
      <c r="DJ158" t="str">
        <f t="shared" si="216"/>
        <v/>
      </c>
      <c r="DK158" s="359" t="str">
        <f t="shared" si="217"/>
        <v/>
      </c>
      <c r="DL158" t="str">
        <f t="shared" si="218"/>
        <v>X</v>
      </c>
      <c r="DM158" t="str">
        <f t="shared" si="219"/>
        <v>X</v>
      </c>
      <c r="DN158" t="str">
        <f t="shared" si="220"/>
        <v>X</v>
      </c>
      <c r="DO158" s="359" t="str">
        <f t="shared" si="221"/>
        <v>X</v>
      </c>
      <c r="DP158" t="str">
        <f t="shared" si="222"/>
        <v>X</v>
      </c>
      <c r="DQ158" t="str">
        <f t="shared" si="223"/>
        <v>X</v>
      </c>
      <c r="DR158" t="str">
        <f t="shared" si="224"/>
        <v>X</v>
      </c>
      <c r="DS158" s="359" t="str">
        <f t="shared" si="225"/>
        <v>X</v>
      </c>
      <c r="DT158" t="str">
        <f t="shared" si="226"/>
        <v>X</v>
      </c>
      <c r="DU158" t="str">
        <f t="shared" si="227"/>
        <v>X</v>
      </c>
      <c r="DV158" t="str">
        <f t="shared" si="228"/>
        <v>X</v>
      </c>
      <c r="DW158" t="str">
        <f t="shared" si="229"/>
        <v>X</v>
      </c>
      <c r="DX158" s="359" t="str">
        <f t="shared" si="230"/>
        <v>X</v>
      </c>
      <c r="DY158" t="str">
        <f t="shared" si="231"/>
        <v/>
      </c>
      <c r="DZ158" t="str">
        <f t="shared" si="232"/>
        <v/>
      </c>
      <c r="EA158" t="str">
        <f t="shared" si="233"/>
        <v/>
      </c>
      <c r="EB158" s="359" t="str">
        <f t="shared" si="234"/>
        <v/>
      </c>
      <c r="EC158" t="str">
        <f t="shared" si="235"/>
        <v/>
      </c>
      <c r="ED158" t="str">
        <f t="shared" si="236"/>
        <v/>
      </c>
      <c r="EE158" t="str">
        <f t="shared" si="237"/>
        <v/>
      </c>
      <c r="EF158" t="str">
        <f t="shared" si="238"/>
        <v/>
      </c>
      <c r="EG158" s="359" t="str">
        <f t="shared" si="239"/>
        <v/>
      </c>
      <c r="EH158" t="str">
        <f t="shared" si="186"/>
        <v>Caladenia macrostylis</v>
      </c>
      <c r="EJ158" t="str">
        <f t="shared" si="180"/>
        <v>Caladenia magniclavata</v>
      </c>
      <c r="EK158" s="100">
        <f t="shared" si="240"/>
        <v>0</v>
      </c>
      <c r="EL158" s="3">
        <f t="shared" si="240"/>
        <v>0</v>
      </c>
      <c r="EM158" s="3">
        <f t="shared" si="240"/>
        <v>0</v>
      </c>
      <c r="EN158" s="3">
        <f t="shared" si="240"/>
        <v>0</v>
      </c>
      <c r="EO158" s="3">
        <f t="shared" si="240"/>
        <v>0</v>
      </c>
      <c r="EP158" s="3">
        <f t="shared" si="240"/>
        <v>0</v>
      </c>
      <c r="EQ158" s="3">
        <f t="shared" si="240"/>
        <v>0</v>
      </c>
      <c r="ER158" s="3">
        <f t="shared" si="240"/>
        <v>0</v>
      </c>
      <c r="ES158" s="3">
        <f t="shared" si="240"/>
        <v>1</v>
      </c>
      <c r="ET158" s="3">
        <f t="shared" si="240"/>
        <v>1</v>
      </c>
      <c r="EU158" s="3">
        <f t="shared" si="240"/>
        <v>0</v>
      </c>
      <c r="EV158" s="24">
        <f t="shared" si="240"/>
        <v>0</v>
      </c>
      <c r="EW158" s="245">
        <f t="shared" si="185"/>
        <v>2</v>
      </c>
      <c r="EX158" s="262" t="str">
        <f t="shared" si="181"/>
        <v/>
      </c>
    </row>
    <row r="159" spans="1:154" ht="16.149999999999999" customHeight="1" x14ac:dyDescent="0.25">
      <c r="A159" s="363"/>
      <c r="D159" s="363"/>
      <c r="E159" s="363"/>
      <c r="F159" s="363"/>
      <c r="G159" s="363"/>
      <c r="H159" s="363"/>
      <c r="I159" s="363"/>
      <c r="J159" s="68">
        <f t="shared" si="182"/>
        <v>568</v>
      </c>
      <c r="K159" s="371" t="str">
        <f t="shared" si="183"/>
        <v>Caladenia marginata</v>
      </c>
      <c r="L159" s="372">
        <v>568</v>
      </c>
      <c r="M159" s="371" t="s">
        <v>1526</v>
      </c>
      <c r="N159" s="76" t="s">
        <v>163</v>
      </c>
      <c r="O159" s="363" t="str">
        <f t="shared" si="168"/>
        <v>S</v>
      </c>
      <c r="P159" s="70" t="s">
        <v>2051</v>
      </c>
      <c r="Q159" s="364" t="s">
        <v>2052</v>
      </c>
      <c r="R159" s="365">
        <v>43008</v>
      </c>
      <c r="S159" s="365">
        <v>43069</v>
      </c>
      <c r="T159" s="603" t="s">
        <v>7894</v>
      </c>
      <c r="U159" s="603" t="s">
        <v>7894</v>
      </c>
      <c r="V159" s="603" t="s">
        <v>7894</v>
      </c>
      <c r="W159" s="603" t="s">
        <v>7894</v>
      </c>
      <c r="X159" s="603" t="s">
        <v>7894</v>
      </c>
      <c r="Y159" s="603" t="s">
        <v>7894</v>
      </c>
      <c r="Z159" s="603" t="s">
        <v>7894</v>
      </c>
      <c r="AA159" s="603" t="s">
        <v>7894</v>
      </c>
      <c r="AB159" s="603" t="s">
        <v>4828</v>
      </c>
      <c r="AC159" s="603" t="s">
        <v>4829</v>
      </c>
      <c r="AD159" s="603" t="s">
        <v>4830</v>
      </c>
      <c r="AE159" s="603" t="s">
        <v>7894</v>
      </c>
      <c r="AF159" s="605" t="s">
        <v>7902</v>
      </c>
      <c r="AG159" s="605" t="s">
        <v>7946</v>
      </c>
      <c r="AH159" s="366" t="s">
        <v>685</v>
      </c>
      <c r="AI159" s="363">
        <f t="shared" si="169"/>
        <v>6</v>
      </c>
      <c r="AJ159" s="363">
        <v>8</v>
      </c>
      <c r="AK159" s="413" t="str">
        <f t="shared" si="170"/>
        <v>Fairy Orchids</v>
      </c>
      <c r="AL159" s="413" t="str">
        <f t="shared" si="171"/>
        <v>Caladenia latifolia</v>
      </c>
      <c r="AM159" s="486" t="s">
        <v>7607</v>
      </c>
      <c r="AS159" s="69">
        <f t="shared" si="172"/>
        <v>40</v>
      </c>
      <c r="AT159" s="69">
        <f t="shared" si="173"/>
        <v>48</v>
      </c>
      <c r="AU159" s="69">
        <f t="shared" si="174"/>
        <v>9</v>
      </c>
      <c r="AV159" s="69">
        <f t="shared" si="175"/>
        <v>11</v>
      </c>
      <c r="AW159" s="81"/>
      <c r="AX159" s="70" t="s">
        <v>2053</v>
      </c>
      <c r="AY159" s="364">
        <v>1605</v>
      </c>
      <c r="AZ159" s="264" t="s">
        <v>48</v>
      </c>
      <c r="BA159" s="238"/>
      <c r="BB159" s="237" t="str">
        <f t="shared" si="176"/>
        <v/>
      </c>
      <c r="BC159" s="270">
        <f t="shared" si="165"/>
        <v>568</v>
      </c>
      <c r="BD159" t="str">
        <f t="shared" si="177"/>
        <v>Caladenia marginata</v>
      </c>
      <c r="BE159" s="367" t="e">
        <f>COUNTIFS(#REF!,L159)</f>
        <v>#REF!</v>
      </c>
      <c r="BF159" s="374" t="str">
        <f t="shared" si="178"/>
        <v>y</v>
      </c>
      <c r="BG159" s="82"/>
      <c r="BH159" s="375"/>
      <c r="BI159" s="374"/>
      <c r="BJ159" s="403"/>
      <c r="CE159" t="str">
        <f t="shared" si="179"/>
        <v>Big Clubbed Spider Orchid (Caladenia magniclavata)</v>
      </c>
      <c r="CF159" s="388" t="str">
        <f t="shared" si="184"/>
        <v>Caladenia magniclavata</v>
      </c>
      <c r="CG159" t="str">
        <f t="shared" si="187"/>
        <v/>
      </c>
      <c r="CH159" t="str">
        <f t="shared" si="188"/>
        <v/>
      </c>
      <c r="CI159" t="str">
        <f t="shared" si="189"/>
        <v/>
      </c>
      <c r="CJ159" t="str">
        <f t="shared" si="190"/>
        <v/>
      </c>
      <c r="CK159" s="359" t="str">
        <f t="shared" si="191"/>
        <v/>
      </c>
      <c r="CL159" t="str">
        <f t="shared" si="192"/>
        <v/>
      </c>
      <c r="CM159" t="str">
        <f t="shared" si="193"/>
        <v/>
      </c>
      <c r="CN159" t="str">
        <f t="shared" si="194"/>
        <v/>
      </c>
      <c r="CO159" s="359" t="str">
        <f t="shared" si="195"/>
        <v/>
      </c>
      <c r="CP159" t="str">
        <f t="shared" si="196"/>
        <v/>
      </c>
      <c r="CQ159" t="str">
        <f t="shared" si="197"/>
        <v/>
      </c>
      <c r="CR159" t="str">
        <f t="shared" si="198"/>
        <v/>
      </c>
      <c r="CS159" s="359" t="str">
        <f t="shared" si="199"/>
        <v/>
      </c>
      <c r="CT159" t="str">
        <f t="shared" si="200"/>
        <v/>
      </c>
      <c r="CU159" t="str">
        <f t="shared" si="201"/>
        <v/>
      </c>
      <c r="CV159" t="str">
        <f t="shared" si="202"/>
        <v/>
      </c>
      <c r="CW159" t="str">
        <f t="shared" si="203"/>
        <v/>
      </c>
      <c r="CX159" s="359" t="str">
        <f t="shared" si="204"/>
        <v/>
      </c>
      <c r="CY159" t="str">
        <f t="shared" si="205"/>
        <v/>
      </c>
      <c r="CZ159" t="str">
        <f t="shared" si="206"/>
        <v/>
      </c>
      <c r="DA159" t="str">
        <f t="shared" si="207"/>
        <v/>
      </c>
      <c r="DB159" s="359" t="str">
        <f t="shared" si="208"/>
        <v/>
      </c>
      <c r="DC159" t="str">
        <f t="shared" si="209"/>
        <v/>
      </c>
      <c r="DD159" t="str">
        <f t="shared" si="210"/>
        <v/>
      </c>
      <c r="DE159" t="str">
        <f t="shared" si="211"/>
        <v/>
      </c>
      <c r="DF159" s="359" t="str">
        <f t="shared" si="212"/>
        <v/>
      </c>
      <c r="DG159" t="str">
        <f t="shared" si="213"/>
        <v/>
      </c>
      <c r="DH159" t="str">
        <f t="shared" si="214"/>
        <v/>
      </c>
      <c r="DI159" t="str">
        <f t="shared" si="215"/>
        <v/>
      </c>
      <c r="DJ159" t="str">
        <f t="shared" si="216"/>
        <v/>
      </c>
      <c r="DK159" s="359" t="str">
        <f t="shared" si="217"/>
        <v/>
      </c>
      <c r="DL159" t="str">
        <f t="shared" si="218"/>
        <v/>
      </c>
      <c r="DM159" t="str">
        <f t="shared" si="219"/>
        <v/>
      </c>
      <c r="DN159" t="str">
        <f t="shared" si="220"/>
        <v/>
      </c>
      <c r="DO159" s="359" t="str">
        <f t="shared" si="221"/>
        <v/>
      </c>
      <c r="DP159" t="str">
        <f t="shared" si="222"/>
        <v>X</v>
      </c>
      <c r="DQ159" t="str">
        <f t="shared" si="223"/>
        <v>X</v>
      </c>
      <c r="DR159" t="str">
        <f t="shared" si="224"/>
        <v>X</v>
      </c>
      <c r="DS159" s="359" t="str">
        <f t="shared" si="225"/>
        <v>X</v>
      </c>
      <c r="DT159" t="str">
        <f t="shared" si="226"/>
        <v>X</v>
      </c>
      <c r="DU159" t="str">
        <f t="shared" si="227"/>
        <v>X</v>
      </c>
      <c r="DV159" t="str">
        <f t="shared" si="228"/>
        <v>X</v>
      </c>
      <c r="DW159" t="str">
        <f t="shared" si="229"/>
        <v>X</v>
      </c>
      <c r="DX159" s="359" t="str">
        <f t="shared" si="230"/>
        <v>X</v>
      </c>
      <c r="DY159" t="str">
        <f t="shared" si="231"/>
        <v/>
      </c>
      <c r="DZ159" t="str">
        <f t="shared" si="232"/>
        <v/>
      </c>
      <c r="EA159" t="str">
        <f t="shared" si="233"/>
        <v/>
      </c>
      <c r="EB159" s="359" t="str">
        <f t="shared" si="234"/>
        <v/>
      </c>
      <c r="EC159" t="str">
        <f t="shared" si="235"/>
        <v/>
      </c>
      <c r="ED159" t="str">
        <f t="shared" si="236"/>
        <v/>
      </c>
      <c r="EE159" t="str">
        <f t="shared" si="237"/>
        <v/>
      </c>
      <c r="EF159" t="str">
        <f t="shared" si="238"/>
        <v/>
      </c>
      <c r="EG159" s="359" t="str">
        <f t="shared" si="239"/>
        <v/>
      </c>
      <c r="EH159" t="str">
        <f t="shared" si="186"/>
        <v>Caladenia magniclavata</v>
      </c>
      <c r="EJ159" t="str">
        <f t="shared" si="180"/>
        <v>Caladenia marginata</v>
      </c>
      <c r="EK159" s="100">
        <f t="shared" si="240"/>
        <v>0</v>
      </c>
      <c r="EL159" s="3">
        <f t="shared" si="240"/>
        <v>0</v>
      </c>
      <c r="EM159" s="3">
        <f t="shared" si="240"/>
        <v>0</v>
      </c>
      <c r="EN159" s="3">
        <f t="shared" si="240"/>
        <v>0</v>
      </c>
      <c r="EO159" s="3">
        <f t="shared" si="240"/>
        <v>0</v>
      </c>
      <c r="EP159" s="3">
        <f t="shared" si="240"/>
        <v>0</v>
      </c>
      <c r="EQ159" s="3">
        <f t="shared" si="240"/>
        <v>0</v>
      </c>
      <c r="ER159" s="3">
        <f t="shared" si="240"/>
        <v>0</v>
      </c>
      <c r="ES159" s="3">
        <f t="shared" si="240"/>
        <v>1</v>
      </c>
      <c r="ET159" s="3">
        <f t="shared" si="240"/>
        <v>1</v>
      </c>
      <c r="EU159" s="3">
        <f t="shared" si="240"/>
        <v>1</v>
      </c>
      <c r="EV159" s="24">
        <f t="shared" si="240"/>
        <v>0</v>
      </c>
      <c r="EW159" s="245">
        <f t="shared" si="185"/>
        <v>3</v>
      </c>
      <c r="EX159" s="262" t="str">
        <f t="shared" si="181"/>
        <v/>
      </c>
    </row>
    <row r="160" spans="1:154" ht="16.149999999999999" customHeight="1" x14ac:dyDescent="0.25">
      <c r="A160" s="363"/>
      <c r="D160" s="363"/>
      <c r="E160" s="363"/>
      <c r="F160" s="363"/>
      <c r="G160" s="363"/>
      <c r="H160" s="363"/>
      <c r="I160" s="363"/>
      <c r="J160" s="68">
        <f t="shared" si="182"/>
        <v>569</v>
      </c>
      <c r="K160" s="371" t="str">
        <f t="shared" si="183"/>
        <v>Caladenia melanema</v>
      </c>
      <c r="L160" s="372">
        <v>569</v>
      </c>
      <c r="M160" s="371" t="s">
        <v>1526</v>
      </c>
      <c r="N160" s="76" t="s">
        <v>276</v>
      </c>
      <c r="O160" s="363" t="str">
        <f t="shared" si="168"/>
        <v>S</v>
      </c>
      <c r="P160" s="70" t="s">
        <v>2054</v>
      </c>
      <c r="Q160" s="405" t="s">
        <v>2055</v>
      </c>
      <c r="R160" s="365">
        <v>42948</v>
      </c>
      <c r="S160" s="365">
        <v>42993</v>
      </c>
      <c r="T160" s="603" t="s">
        <v>7894</v>
      </c>
      <c r="U160" s="603" t="s">
        <v>7894</v>
      </c>
      <c r="V160" s="603" t="s">
        <v>7894</v>
      </c>
      <c r="W160" s="603" t="s">
        <v>7894</v>
      </c>
      <c r="X160" s="603" t="s">
        <v>7894</v>
      </c>
      <c r="Y160" s="603" t="s">
        <v>7894</v>
      </c>
      <c r="Z160" s="603" t="s">
        <v>7894</v>
      </c>
      <c r="AA160" s="603" t="s">
        <v>4827</v>
      </c>
      <c r="AB160" s="603" t="s">
        <v>4828</v>
      </c>
      <c r="AC160" s="603" t="s">
        <v>7894</v>
      </c>
      <c r="AD160" s="603" t="s">
        <v>7894</v>
      </c>
      <c r="AE160" s="603" t="s">
        <v>7894</v>
      </c>
      <c r="AF160" s="605" t="s">
        <v>7903</v>
      </c>
      <c r="AG160" s="605" t="s">
        <v>7947</v>
      </c>
      <c r="AH160" s="69" t="s">
        <v>1583</v>
      </c>
      <c r="AI160" s="363">
        <f t="shared" si="169"/>
        <v>1</v>
      </c>
      <c r="AJ160" s="363">
        <v>4</v>
      </c>
      <c r="AK160" s="413" t="str">
        <f t="shared" si="170"/>
        <v>Wispy Spider Orchids</v>
      </c>
      <c r="AL160" s="413" t="str">
        <f t="shared" si="171"/>
        <v>Caladenia filamentosa</v>
      </c>
      <c r="AM160" s="486" t="s">
        <v>7607</v>
      </c>
      <c r="AS160" s="69">
        <f t="shared" si="172"/>
        <v>32</v>
      </c>
      <c r="AT160" s="69">
        <f t="shared" si="173"/>
        <v>37</v>
      </c>
      <c r="AU160" s="69">
        <f t="shared" si="174"/>
        <v>8</v>
      </c>
      <c r="AV160" s="69">
        <f t="shared" si="175"/>
        <v>9</v>
      </c>
      <c r="AW160" s="81"/>
      <c r="AX160" s="70" t="s">
        <v>2056</v>
      </c>
      <c r="AY160" s="364">
        <v>13861</v>
      </c>
      <c r="AZ160" s="264" t="s">
        <v>48</v>
      </c>
      <c r="BA160" s="238"/>
      <c r="BB160" s="237" t="str">
        <f t="shared" si="176"/>
        <v/>
      </c>
      <c r="BC160" s="270">
        <f t="shared" si="165"/>
        <v>569</v>
      </c>
      <c r="BD160" t="str">
        <f t="shared" si="177"/>
        <v>Caladenia melanema</v>
      </c>
      <c r="BE160" s="367" t="e">
        <f>COUNTIFS(#REF!,L160)</f>
        <v>#REF!</v>
      </c>
      <c r="BF160" s="374" t="str">
        <f t="shared" si="178"/>
        <v>y</v>
      </c>
      <c r="BG160" s="82"/>
      <c r="BH160" s="375"/>
      <c r="BI160" s="374"/>
      <c r="BJ160" s="403"/>
      <c r="CE160" t="str">
        <f t="shared" si="179"/>
        <v>White Fairy Orchid (Caladenia marginata)</v>
      </c>
      <c r="CF160" s="388" t="str">
        <f t="shared" si="184"/>
        <v>Caladenia marginata</v>
      </c>
      <c r="CG160" t="str">
        <f t="shared" si="187"/>
        <v/>
      </c>
      <c r="CH160" t="str">
        <f t="shared" si="188"/>
        <v/>
      </c>
      <c r="CI160" t="str">
        <f t="shared" si="189"/>
        <v/>
      </c>
      <c r="CJ160" t="str">
        <f t="shared" si="190"/>
        <v/>
      </c>
      <c r="CK160" s="359" t="str">
        <f t="shared" si="191"/>
        <v/>
      </c>
      <c r="CL160" t="str">
        <f t="shared" si="192"/>
        <v/>
      </c>
      <c r="CM160" t="str">
        <f t="shared" si="193"/>
        <v/>
      </c>
      <c r="CN160" t="str">
        <f t="shared" si="194"/>
        <v/>
      </c>
      <c r="CO160" s="359" t="str">
        <f t="shared" si="195"/>
        <v/>
      </c>
      <c r="CP160" t="str">
        <f t="shared" si="196"/>
        <v/>
      </c>
      <c r="CQ160" t="str">
        <f t="shared" si="197"/>
        <v/>
      </c>
      <c r="CR160" t="str">
        <f t="shared" si="198"/>
        <v/>
      </c>
      <c r="CS160" s="359" t="str">
        <f t="shared" si="199"/>
        <v/>
      </c>
      <c r="CT160" t="str">
        <f t="shared" si="200"/>
        <v/>
      </c>
      <c r="CU160" t="str">
        <f t="shared" si="201"/>
        <v/>
      </c>
      <c r="CV160" t="str">
        <f t="shared" si="202"/>
        <v/>
      </c>
      <c r="CW160" t="str">
        <f t="shared" si="203"/>
        <v/>
      </c>
      <c r="CX160" s="359" t="str">
        <f t="shared" si="204"/>
        <v/>
      </c>
      <c r="CY160" t="str">
        <f t="shared" si="205"/>
        <v/>
      </c>
      <c r="CZ160" t="str">
        <f t="shared" si="206"/>
        <v/>
      </c>
      <c r="DA160" t="str">
        <f t="shared" si="207"/>
        <v/>
      </c>
      <c r="DB160" s="359" t="str">
        <f t="shared" si="208"/>
        <v/>
      </c>
      <c r="DC160" t="str">
        <f t="shared" si="209"/>
        <v/>
      </c>
      <c r="DD160" t="str">
        <f t="shared" si="210"/>
        <v/>
      </c>
      <c r="DE160" t="str">
        <f t="shared" si="211"/>
        <v/>
      </c>
      <c r="DF160" s="359" t="str">
        <f t="shared" si="212"/>
        <v/>
      </c>
      <c r="DG160" t="str">
        <f t="shared" si="213"/>
        <v/>
      </c>
      <c r="DH160" t="str">
        <f t="shared" si="214"/>
        <v/>
      </c>
      <c r="DI160" t="str">
        <f t="shared" si="215"/>
        <v/>
      </c>
      <c r="DJ160" t="str">
        <f t="shared" si="216"/>
        <v/>
      </c>
      <c r="DK160" s="359" t="str">
        <f t="shared" si="217"/>
        <v/>
      </c>
      <c r="DL160" t="str">
        <f t="shared" si="218"/>
        <v/>
      </c>
      <c r="DM160" t="str">
        <f t="shared" si="219"/>
        <v/>
      </c>
      <c r="DN160" t="str">
        <f t="shared" si="220"/>
        <v/>
      </c>
      <c r="DO160" s="359" t="str">
        <f t="shared" si="221"/>
        <v/>
      </c>
      <c r="DP160" t="str">
        <f t="shared" si="222"/>
        <v/>
      </c>
      <c r="DQ160" t="str">
        <f t="shared" si="223"/>
        <v/>
      </c>
      <c r="DR160" t="str">
        <f t="shared" si="224"/>
        <v/>
      </c>
      <c r="DS160" s="359" t="str">
        <f t="shared" si="225"/>
        <v/>
      </c>
      <c r="DT160" t="str">
        <f t="shared" si="226"/>
        <v>X</v>
      </c>
      <c r="DU160" t="str">
        <f t="shared" si="227"/>
        <v>X</v>
      </c>
      <c r="DV160" t="str">
        <f t="shared" si="228"/>
        <v>X</v>
      </c>
      <c r="DW160" t="str">
        <f t="shared" si="229"/>
        <v>X</v>
      </c>
      <c r="DX160" s="359" t="str">
        <f t="shared" si="230"/>
        <v>X</v>
      </c>
      <c r="DY160" t="str">
        <f t="shared" si="231"/>
        <v>X</v>
      </c>
      <c r="DZ160" t="str">
        <f t="shared" si="232"/>
        <v>X</v>
      </c>
      <c r="EA160" t="str">
        <f t="shared" si="233"/>
        <v>X</v>
      </c>
      <c r="EB160" s="359" t="str">
        <f t="shared" si="234"/>
        <v>X</v>
      </c>
      <c r="EC160" t="str">
        <f t="shared" si="235"/>
        <v/>
      </c>
      <c r="ED160" t="str">
        <f t="shared" si="236"/>
        <v/>
      </c>
      <c r="EE160" t="str">
        <f t="shared" si="237"/>
        <v/>
      </c>
      <c r="EF160" t="str">
        <f t="shared" si="238"/>
        <v/>
      </c>
      <c r="EG160" s="359" t="str">
        <f t="shared" si="239"/>
        <v/>
      </c>
      <c r="EH160" t="str">
        <f t="shared" si="186"/>
        <v>Caladenia marginata</v>
      </c>
      <c r="EJ160" t="str">
        <f t="shared" si="180"/>
        <v>Caladenia melanema</v>
      </c>
      <c r="EK160" s="100">
        <f t="shared" si="240"/>
        <v>0</v>
      </c>
      <c r="EL160" s="3">
        <f t="shared" si="240"/>
        <v>0</v>
      </c>
      <c r="EM160" s="3">
        <f t="shared" si="240"/>
        <v>0</v>
      </c>
      <c r="EN160" s="3">
        <f t="shared" si="240"/>
        <v>0</v>
      </c>
      <c r="EO160" s="3">
        <f t="shared" si="240"/>
        <v>0</v>
      </c>
      <c r="EP160" s="3">
        <f t="shared" si="240"/>
        <v>0</v>
      </c>
      <c r="EQ160" s="3">
        <f t="shared" si="240"/>
        <v>0</v>
      </c>
      <c r="ER160" s="3">
        <f t="shared" si="240"/>
        <v>1</v>
      </c>
      <c r="ES160" s="3">
        <f t="shared" si="240"/>
        <v>1</v>
      </c>
      <c r="ET160" s="3">
        <f t="shared" si="240"/>
        <v>0</v>
      </c>
      <c r="EU160" s="3">
        <f t="shared" si="240"/>
        <v>0</v>
      </c>
      <c r="EV160" s="24">
        <f t="shared" si="240"/>
        <v>0</v>
      </c>
      <c r="EW160" s="245">
        <f t="shared" si="185"/>
        <v>2</v>
      </c>
      <c r="EX160" s="262" t="str">
        <f t="shared" si="181"/>
        <v/>
      </c>
    </row>
    <row r="161" spans="1:154" ht="16.149999999999999" customHeight="1" x14ac:dyDescent="0.25">
      <c r="A161" s="363"/>
      <c r="D161" s="363"/>
      <c r="E161" s="363"/>
      <c r="F161" s="363"/>
      <c r="G161" s="363"/>
      <c r="H161" s="363"/>
      <c r="I161" s="363"/>
      <c r="J161" s="68">
        <f t="shared" si="182"/>
        <v>570</v>
      </c>
      <c r="K161" s="371" t="str">
        <f t="shared" si="183"/>
        <v>Caladenia meridionalis</v>
      </c>
      <c r="L161" s="372">
        <v>570</v>
      </c>
      <c r="M161" s="371" t="s">
        <v>1526</v>
      </c>
      <c r="N161" s="76" t="s">
        <v>342</v>
      </c>
      <c r="O161" s="363" t="str">
        <f t="shared" si="168"/>
        <v>S</v>
      </c>
      <c r="P161" s="70" t="s">
        <v>2057</v>
      </c>
      <c r="Q161" s="405" t="s">
        <v>2058</v>
      </c>
      <c r="R161" s="365">
        <v>42917</v>
      </c>
      <c r="S161" s="365">
        <v>42962</v>
      </c>
      <c r="T161" s="603" t="s">
        <v>7894</v>
      </c>
      <c r="U161" s="603" t="s">
        <v>7894</v>
      </c>
      <c r="V161" s="603" t="s">
        <v>7894</v>
      </c>
      <c r="W161" s="603" t="s">
        <v>7894</v>
      </c>
      <c r="X161" s="603" t="s">
        <v>7894</v>
      </c>
      <c r="Y161" s="603" t="s">
        <v>7894</v>
      </c>
      <c r="Z161" s="603" t="s">
        <v>4826</v>
      </c>
      <c r="AA161" s="603" t="s">
        <v>4827</v>
      </c>
      <c r="AB161" s="603" t="s">
        <v>7894</v>
      </c>
      <c r="AC161" s="603" t="s">
        <v>7894</v>
      </c>
      <c r="AD161" s="603" t="s">
        <v>7894</v>
      </c>
      <c r="AE161" s="603" t="s">
        <v>7894</v>
      </c>
      <c r="AF161" s="605" t="s">
        <v>7904</v>
      </c>
      <c r="AG161" s="605" t="s">
        <v>7948</v>
      </c>
      <c r="AH161" s="366" t="s">
        <v>685</v>
      </c>
      <c r="AI161" s="363">
        <f t="shared" si="169"/>
        <v>6</v>
      </c>
      <c r="AJ161" s="363">
        <v>4</v>
      </c>
      <c r="AK161" s="413" t="str">
        <f t="shared" si="170"/>
        <v>Wispy Spider Orchids</v>
      </c>
      <c r="AL161" s="413" t="str">
        <f t="shared" si="171"/>
        <v>Caladenia filamentosa</v>
      </c>
      <c r="AM161" s="486" t="s">
        <v>7607</v>
      </c>
      <c r="AS161" s="69">
        <f t="shared" si="172"/>
        <v>27</v>
      </c>
      <c r="AT161" s="69">
        <f t="shared" si="173"/>
        <v>33</v>
      </c>
      <c r="AU161" s="69">
        <f t="shared" si="174"/>
        <v>7</v>
      </c>
      <c r="AV161" s="69">
        <f t="shared" si="175"/>
        <v>8</v>
      </c>
      <c r="AW161" s="81"/>
      <c r="AX161" s="70" t="s">
        <v>2059</v>
      </c>
      <c r="AY161" s="364">
        <v>18024</v>
      </c>
      <c r="AZ161" s="264" t="s">
        <v>48</v>
      </c>
      <c r="BA161" s="238"/>
      <c r="BB161" s="237" t="str">
        <f t="shared" si="176"/>
        <v/>
      </c>
      <c r="BC161" s="270">
        <f t="shared" si="165"/>
        <v>570</v>
      </c>
      <c r="BD161" t="str">
        <f t="shared" si="177"/>
        <v>Caladenia meridionalis</v>
      </c>
      <c r="BE161" s="367" t="e">
        <f>COUNTIFS(#REF!,L161)</f>
        <v>#REF!</v>
      </c>
      <c r="BF161" s="374" t="str">
        <f t="shared" si="178"/>
        <v>y</v>
      </c>
      <c r="BG161" s="82"/>
      <c r="BH161" s="375"/>
      <c r="BI161" s="374"/>
      <c r="BJ161" s="403"/>
      <c r="CE161" t="str">
        <f t="shared" si="179"/>
        <v>Ballerina Orchid (Caladenia melanema)</v>
      </c>
      <c r="CF161" s="388" t="str">
        <f t="shared" si="184"/>
        <v>Caladenia melanema</v>
      </c>
      <c r="CG161" t="str">
        <f t="shared" si="187"/>
        <v/>
      </c>
      <c r="CH161" t="str">
        <f t="shared" si="188"/>
        <v/>
      </c>
      <c r="CI161" t="str">
        <f t="shared" si="189"/>
        <v/>
      </c>
      <c r="CJ161" t="str">
        <f t="shared" si="190"/>
        <v/>
      </c>
      <c r="CK161" s="359" t="str">
        <f t="shared" si="191"/>
        <v/>
      </c>
      <c r="CL161" t="str">
        <f t="shared" si="192"/>
        <v/>
      </c>
      <c r="CM161" t="str">
        <f t="shared" si="193"/>
        <v/>
      </c>
      <c r="CN161" t="str">
        <f t="shared" si="194"/>
        <v/>
      </c>
      <c r="CO161" s="359" t="str">
        <f t="shared" si="195"/>
        <v/>
      </c>
      <c r="CP161" t="str">
        <f t="shared" si="196"/>
        <v/>
      </c>
      <c r="CQ161" t="str">
        <f t="shared" si="197"/>
        <v/>
      </c>
      <c r="CR161" t="str">
        <f t="shared" si="198"/>
        <v/>
      </c>
      <c r="CS161" s="359" t="str">
        <f t="shared" si="199"/>
        <v/>
      </c>
      <c r="CT161" t="str">
        <f t="shared" si="200"/>
        <v/>
      </c>
      <c r="CU161" t="str">
        <f t="shared" si="201"/>
        <v/>
      </c>
      <c r="CV161" t="str">
        <f t="shared" si="202"/>
        <v/>
      </c>
      <c r="CW161" t="str">
        <f t="shared" si="203"/>
        <v/>
      </c>
      <c r="CX161" s="359" t="str">
        <f t="shared" si="204"/>
        <v/>
      </c>
      <c r="CY161" t="str">
        <f t="shared" si="205"/>
        <v/>
      </c>
      <c r="CZ161" t="str">
        <f t="shared" si="206"/>
        <v/>
      </c>
      <c r="DA161" t="str">
        <f t="shared" si="207"/>
        <v/>
      </c>
      <c r="DB161" s="359" t="str">
        <f t="shared" si="208"/>
        <v/>
      </c>
      <c r="DC161" t="str">
        <f t="shared" si="209"/>
        <v/>
      </c>
      <c r="DD161" t="str">
        <f t="shared" si="210"/>
        <v/>
      </c>
      <c r="DE161" t="str">
        <f t="shared" si="211"/>
        <v/>
      </c>
      <c r="DF161" s="359" t="str">
        <f t="shared" si="212"/>
        <v/>
      </c>
      <c r="DG161" t="str">
        <f t="shared" si="213"/>
        <v/>
      </c>
      <c r="DH161" t="str">
        <f t="shared" si="214"/>
        <v/>
      </c>
      <c r="DI161" t="str">
        <f t="shared" si="215"/>
        <v/>
      </c>
      <c r="DJ161" t="str">
        <f t="shared" si="216"/>
        <v/>
      </c>
      <c r="DK161" s="359" t="str">
        <f t="shared" si="217"/>
        <v/>
      </c>
      <c r="DL161" t="str">
        <f t="shared" si="218"/>
        <v>X</v>
      </c>
      <c r="DM161" t="str">
        <f t="shared" si="219"/>
        <v>X</v>
      </c>
      <c r="DN161" t="str">
        <f t="shared" si="220"/>
        <v>X</v>
      </c>
      <c r="DO161" s="359" t="str">
        <f t="shared" si="221"/>
        <v>X</v>
      </c>
      <c r="DP161" t="str">
        <f t="shared" si="222"/>
        <v>X</v>
      </c>
      <c r="DQ161" t="str">
        <f t="shared" si="223"/>
        <v>X</v>
      </c>
      <c r="DR161" t="str">
        <f t="shared" si="224"/>
        <v/>
      </c>
      <c r="DS161" s="359" t="str">
        <f t="shared" si="225"/>
        <v/>
      </c>
      <c r="DT161" t="str">
        <f t="shared" si="226"/>
        <v/>
      </c>
      <c r="DU161" t="str">
        <f t="shared" si="227"/>
        <v/>
      </c>
      <c r="DV161" t="str">
        <f t="shared" si="228"/>
        <v/>
      </c>
      <c r="DW161" t="str">
        <f t="shared" si="229"/>
        <v/>
      </c>
      <c r="DX161" s="359" t="str">
        <f t="shared" si="230"/>
        <v/>
      </c>
      <c r="DY161" t="str">
        <f t="shared" si="231"/>
        <v/>
      </c>
      <c r="DZ161" t="str">
        <f t="shared" si="232"/>
        <v/>
      </c>
      <c r="EA161" t="str">
        <f t="shared" si="233"/>
        <v/>
      </c>
      <c r="EB161" s="359" t="str">
        <f t="shared" si="234"/>
        <v/>
      </c>
      <c r="EC161" t="str">
        <f t="shared" si="235"/>
        <v/>
      </c>
      <c r="ED161" t="str">
        <f t="shared" si="236"/>
        <v/>
      </c>
      <c r="EE161" t="str">
        <f t="shared" si="237"/>
        <v/>
      </c>
      <c r="EF161" t="str">
        <f t="shared" si="238"/>
        <v/>
      </c>
      <c r="EG161" s="359" t="str">
        <f t="shared" si="239"/>
        <v/>
      </c>
      <c r="EH161" t="str">
        <f t="shared" si="186"/>
        <v>Caladenia melanema</v>
      </c>
      <c r="EJ161" t="str">
        <f t="shared" si="180"/>
        <v>Caladenia meridionalis</v>
      </c>
      <c r="EK161" s="100">
        <f t="shared" si="240"/>
        <v>0</v>
      </c>
      <c r="EL161" s="3">
        <f t="shared" si="240"/>
        <v>0</v>
      </c>
      <c r="EM161" s="3">
        <f t="shared" si="240"/>
        <v>0</v>
      </c>
      <c r="EN161" s="3">
        <f t="shared" ref="EN161:EV165" si="241">IF($AV161&gt;=$AU161,IF(AND(EN$2&gt;=$AU161,EN$2&lt;=$AV161),1,0),IF(OR(EN$2&gt;=$AU161,EN$2&lt;=$AV161),1,0))</f>
        <v>0</v>
      </c>
      <c r="EO161" s="3">
        <f t="shared" si="241"/>
        <v>0</v>
      </c>
      <c r="EP161" s="3">
        <f t="shared" si="241"/>
        <v>0</v>
      </c>
      <c r="EQ161" s="3">
        <f t="shared" si="241"/>
        <v>1</v>
      </c>
      <c r="ER161" s="3">
        <f t="shared" si="241"/>
        <v>1</v>
      </c>
      <c r="ES161" s="3">
        <f t="shared" si="241"/>
        <v>0</v>
      </c>
      <c r="ET161" s="3">
        <f t="shared" si="241"/>
        <v>0</v>
      </c>
      <c r="EU161" s="3">
        <f t="shared" si="241"/>
        <v>0</v>
      </c>
      <c r="EV161" s="24">
        <f t="shared" si="241"/>
        <v>0</v>
      </c>
      <c r="EW161" s="245">
        <f t="shared" si="185"/>
        <v>2</v>
      </c>
      <c r="EX161" s="262" t="str">
        <f t="shared" si="181"/>
        <v/>
      </c>
    </row>
    <row r="162" spans="1:154" ht="16.149999999999999" customHeight="1" x14ac:dyDescent="0.25">
      <c r="A162" s="363"/>
      <c r="D162" s="363"/>
      <c r="E162" s="363"/>
      <c r="F162" s="363"/>
      <c r="G162" s="363"/>
      <c r="H162" s="363"/>
      <c r="I162" s="363"/>
      <c r="J162" s="68">
        <f t="shared" si="182"/>
        <v>683</v>
      </c>
      <c r="K162" s="371" t="str">
        <f t="shared" si="183"/>
        <v>Caladenia mesocera</v>
      </c>
      <c r="L162" s="372">
        <v>683</v>
      </c>
      <c r="M162" s="371" t="s">
        <v>1526</v>
      </c>
      <c r="N162" s="76" t="s">
        <v>98</v>
      </c>
      <c r="O162" s="363" t="str">
        <f t="shared" si="168"/>
        <v>S</v>
      </c>
      <c r="P162" s="70" t="s">
        <v>2060</v>
      </c>
      <c r="Q162" s="364" t="s">
        <v>2061</v>
      </c>
      <c r="R162" s="365">
        <v>42962</v>
      </c>
      <c r="S162" s="365">
        <v>43009</v>
      </c>
      <c r="T162" s="603" t="s">
        <v>7894</v>
      </c>
      <c r="U162" s="603" t="s">
        <v>7894</v>
      </c>
      <c r="V162" s="603" t="s">
        <v>7894</v>
      </c>
      <c r="W162" s="603" t="s">
        <v>7894</v>
      </c>
      <c r="X162" s="603" t="s">
        <v>7894</v>
      </c>
      <c r="Y162" s="603" t="s">
        <v>7894</v>
      </c>
      <c r="Z162" s="603" t="s">
        <v>7894</v>
      </c>
      <c r="AA162" s="603" t="s">
        <v>4827</v>
      </c>
      <c r="AB162" s="603" t="s">
        <v>4828</v>
      </c>
      <c r="AC162" s="603" t="s">
        <v>4829</v>
      </c>
      <c r="AD162" s="603" t="s">
        <v>7894</v>
      </c>
      <c r="AE162" s="603" t="s">
        <v>7894</v>
      </c>
      <c r="AF162" s="605" t="s">
        <v>7900</v>
      </c>
      <c r="AG162" s="605" t="s">
        <v>7944</v>
      </c>
      <c r="AH162" s="366" t="s">
        <v>685</v>
      </c>
      <c r="AI162" s="363">
        <f t="shared" si="169"/>
        <v>6</v>
      </c>
      <c r="AJ162" s="363">
        <v>1</v>
      </c>
      <c r="AK162" s="413" t="str">
        <f t="shared" si="170"/>
        <v>Dragon Orchids</v>
      </c>
      <c r="AL162" s="413" t="str">
        <f t="shared" si="171"/>
        <v>Caladenia barbarossa</v>
      </c>
      <c r="AM162" s="486" t="s">
        <v>7607</v>
      </c>
      <c r="AS162" s="69">
        <f t="shared" si="172"/>
        <v>34</v>
      </c>
      <c r="AT162" s="69">
        <f t="shared" si="173"/>
        <v>40</v>
      </c>
      <c r="AU162" s="69">
        <f t="shared" si="174"/>
        <v>8</v>
      </c>
      <c r="AV162" s="69">
        <f t="shared" si="175"/>
        <v>10</v>
      </c>
      <c r="AW162" s="81"/>
      <c r="AX162" s="70" t="s">
        <v>2062</v>
      </c>
      <c r="AY162" s="364">
        <v>19219</v>
      </c>
      <c r="AZ162" s="264" t="s">
        <v>48</v>
      </c>
      <c r="BA162" s="238"/>
      <c r="BB162" s="237" t="str">
        <f t="shared" si="176"/>
        <v/>
      </c>
      <c r="BC162" s="270">
        <f t="shared" si="165"/>
        <v>683</v>
      </c>
      <c r="BD162" t="str">
        <f t="shared" si="177"/>
        <v>Caladenia mesocera</v>
      </c>
      <c r="BE162" s="367" t="e">
        <f>COUNTIFS(#REF!,L162)</f>
        <v>#REF!</v>
      </c>
      <c r="BF162" s="374" t="str">
        <f t="shared" si="178"/>
        <v>y</v>
      </c>
      <c r="BG162" s="82"/>
      <c r="BH162" s="375"/>
      <c r="BI162" s="374"/>
      <c r="BJ162" s="403"/>
      <c r="CE162" t="str">
        <f t="shared" si="179"/>
        <v>South Coast Spider Orchid (Caladenia meridionalis)</v>
      </c>
      <c r="CF162" s="388" t="str">
        <f t="shared" si="184"/>
        <v>Caladenia meridionalis</v>
      </c>
      <c r="CG162" t="str">
        <f t="shared" si="187"/>
        <v/>
      </c>
      <c r="CH162" t="str">
        <f t="shared" si="188"/>
        <v/>
      </c>
      <c r="CI162" t="str">
        <f t="shared" si="189"/>
        <v/>
      </c>
      <c r="CJ162" t="str">
        <f t="shared" si="190"/>
        <v/>
      </c>
      <c r="CK162" s="359" t="str">
        <f t="shared" si="191"/>
        <v/>
      </c>
      <c r="CL162" t="str">
        <f t="shared" si="192"/>
        <v/>
      </c>
      <c r="CM162" t="str">
        <f t="shared" si="193"/>
        <v/>
      </c>
      <c r="CN162" t="str">
        <f t="shared" si="194"/>
        <v/>
      </c>
      <c r="CO162" s="359" t="str">
        <f t="shared" si="195"/>
        <v/>
      </c>
      <c r="CP162" t="str">
        <f t="shared" si="196"/>
        <v/>
      </c>
      <c r="CQ162" t="str">
        <f t="shared" si="197"/>
        <v/>
      </c>
      <c r="CR162" t="str">
        <f t="shared" si="198"/>
        <v/>
      </c>
      <c r="CS162" s="359" t="str">
        <f t="shared" si="199"/>
        <v/>
      </c>
      <c r="CT162" t="str">
        <f t="shared" si="200"/>
        <v/>
      </c>
      <c r="CU162" t="str">
        <f t="shared" si="201"/>
        <v/>
      </c>
      <c r="CV162" t="str">
        <f t="shared" si="202"/>
        <v/>
      </c>
      <c r="CW162" t="str">
        <f t="shared" si="203"/>
        <v/>
      </c>
      <c r="CX162" s="359" t="str">
        <f t="shared" si="204"/>
        <v/>
      </c>
      <c r="CY162" t="str">
        <f t="shared" si="205"/>
        <v/>
      </c>
      <c r="CZ162" t="str">
        <f t="shared" si="206"/>
        <v/>
      </c>
      <c r="DA162" t="str">
        <f t="shared" si="207"/>
        <v/>
      </c>
      <c r="DB162" s="359" t="str">
        <f t="shared" si="208"/>
        <v/>
      </c>
      <c r="DC162" t="str">
        <f t="shared" si="209"/>
        <v/>
      </c>
      <c r="DD162" t="str">
        <f t="shared" si="210"/>
        <v/>
      </c>
      <c r="DE162" t="str">
        <f t="shared" si="211"/>
        <v/>
      </c>
      <c r="DF162" s="359" t="str">
        <f t="shared" si="212"/>
        <v/>
      </c>
      <c r="DG162" t="str">
        <f t="shared" si="213"/>
        <v>X</v>
      </c>
      <c r="DH162" t="str">
        <f t="shared" si="214"/>
        <v>X</v>
      </c>
      <c r="DI162" t="str">
        <f t="shared" si="215"/>
        <v>X</v>
      </c>
      <c r="DJ162" t="str">
        <f t="shared" si="216"/>
        <v>X</v>
      </c>
      <c r="DK162" s="359" t="str">
        <f t="shared" si="217"/>
        <v>X</v>
      </c>
      <c r="DL162" t="str">
        <f t="shared" si="218"/>
        <v>X</v>
      </c>
      <c r="DM162" t="str">
        <f t="shared" si="219"/>
        <v>X</v>
      </c>
      <c r="DN162" t="str">
        <f t="shared" si="220"/>
        <v/>
      </c>
      <c r="DO162" s="359" t="str">
        <f t="shared" si="221"/>
        <v/>
      </c>
      <c r="DP162" t="str">
        <f t="shared" si="222"/>
        <v/>
      </c>
      <c r="DQ162" t="str">
        <f t="shared" si="223"/>
        <v/>
      </c>
      <c r="DR162" t="str">
        <f t="shared" si="224"/>
        <v/>
      </c>
      <c r="DS162" s="359" t="str">
        <f t="shared" si="225"/>
        <v/>
      </c>
      <c r="DT162" t="str">
        <f t="shared" si="226"/>
        <v/>
      </c>
      <c r="DU162" t="str">
        <f t="shared" si="227"/>
        <v/>
      </c>
      <c r="DV162" t="str">
        <f t="shared" si="228"/>
        <v/>
      </c>
      <c r="DW162" t="str">
        <f t="shared" si="229"/>
        <v/>
      </c>
      <c r="DX162" s="359" t="str">
        <f t="shared" si="230"/>
        <v/>
      </c>
      <c r="DY162" t="str">
        <f t="shared" si="231"/>
        <v/>
      </c>
      <c r="DZ162" t="str">
        <f t="shared" si="232"/>
        <v/>
      </c>
      <c r="EA162" t="str">
        <f t="shared" si="233"/>
        <v/>
      </c>
      <c r="EB162" s="359" t="str">
        <f t="shared" si="234"/>
        <v/>
      </c>
      <c r="EC162" t="str">
        <f t="shared" si="235"/>
        <v/>
      </c>
      <c r="ED162" t="str">
        <f t="shared" si="236"/>
        <v/>
      </c>
      <c r="EE162" t="str">
        <f t="shared" si="237"/>
        <v/>
      </c>
      <c r="EF162" t="str">
        <f t="shared" si="238"/>
        <v/>
      </c>
      <c r="EG162" s="359" t="str">
        <f t="shared" si="239"/>
        <v/>
      </c>
      <c r="EH162" t="str">
        <f t="shared" si="186"/>
        <v>Caladenia meridionalis</v>
      </c>
      <c r="EJ162" t="str">
        <f t="shared" si="180"/>
        <v>Caladenia mesocera</v>
      </c>
      <c r="EK162" s="100">
        <f t="shared" ref="EK162:EV186" si="242">IF($AV162&gt;=$AU162,IF(AND(EK$2&gt;=$AU162,EK$2&lt;=$AV162),1,0),IF(OR(EK$2&gt;=$AU162,EK$2&lt;=$AV162),1,0))</f>
        <v>0</v>
      </c>
      <c r="EL162" s="3">
        <f t="shared" ref="EL162:EM165" si="243">IF($AV162&gt;=$AU162,IF(AND(EL$2&gt;=$AU162,EL$2&lt;=$AV162),1,0),IF(OR(EL$2&gt;=$AU162,EL$2&lt;=$AV162),1,0))</f>
        <v>0</v>
      </c>
      <c r="EM162" s="3">
        <f t="shared" si="243"/>
        <v>0</v>
      </c>
      <c r="EN162" s="3">
        <f t="shared" si="241"/>
        <v>0</v>
      </c>
      <c r="EO162" s="3">
        <f t="shared" si="241"/>
        <v>0</v>
      </c>
      <c r="EP162" s="3">
        <f t="shared" si="241"/>
        <v>0</v>
      </c>
      <c r="EQ162" s="3">
        <f t="shared" si="241"/>
        <v>0</v>
      </c>
      <c r="ER162" s="3">
        <f t="shared" si="241"/>
        <v>1</v>
      </c>
      <c r="ES162" s="3">
        <f t="shared" si="241"/>
        <v>1</v>
      </c>
      <c r="ET162" s="3">
        <f t="shared" si="241"/>
        <v>1</v>
      </c>
      <c r="EU162" s="3">
        <f t="shared" si="241"/>
        <v>0</v>
      </c>
      <c r="EV162" s="24">
        <f t="shared" si="241"/>
        <v>0</v>
      </c>
      <c r="EW162" s="245">
        <f t="shared" si="185"/>
        <v>3</v>
      </c>
      <c r="EX162" s="262" t="str">
        <f t="shared" si="181"/>
        <v/>
      </c>
    </row>
    <row r="163" spans="1:154" ht="16.149999999999999" customHeight="1" x14ac:dyDescent="0.25">
      <c r="A163" s="363"/>
      <c r="D163" s="363"/>
      <c r="E163" s="363"/>
      <c r="F163" s="363"/>
      <c r="G163" s="363"/>
      <c r="H163" s="363"/>
      <c r="I163" s="363"/>
      <c r="J163" s="68">
        <f t="shared" si="182"/>
        <v>571</v>
      </c>
      <c r="K163" s="371" t="str">
        <f t="shared" si="183"/>
        <v>Caladenia microchila</v>
      </c>
      <c r="L163" s="372">
        <v>571</v>
      </c>
      <c r="M163" s="371" t="s">
        <v>1526</v>
      </c>
      <c r="N163" s="76" t="s">
        <v>244</v>
      </c>
      <c r="O163" s="363" t="str">
        <f t="shared" si="168"/>
        <v>S</v>
      </c>
      <c r="P163" s="70" t="s">
        <v>2063</v>
      </c>
      <c r="Q163" s="364" t="s">
        <v>2064</v>
      </c>
      <c r="R163" s="365">
        <v>42931</v>
      </c>
      <c r="S163" s="365">
        <v>43009</v>
      </c>
      <c r="T163" s="603" t="s">
        <v>7894</v>
      </c>
      <c r="U163" s="603" t="s">
        <v>7894</v>
      </c>
      <c r="V163" s="603" t="s">
        <v>7894</v>
      </c>
      <c r="W163" s="603" t="s">
        <v>7894</v>
      </c>
      <c r="X163" s="603" t="s">
        <v>7894</v>
      </c>
      <c r="Y163" s="603" t="s">
        <v>7894</v>
      </c>
      <c r="Z163" s="603" t="s">
        <v>4826</v>
      </c>
      <c r="AA163" s="603" t="s">
        <v>4827</v>
      </c>
      <c r="AB163" s="603" t="s">
        <v>4828</v>
      </c>
      <c r="AC163" s="603" t="s">
        <v>4829</v>
      </c>
      <c r="AD163" s="603" t="s">
        <v>7894</v>
      </c>
      <c r="AE163" s="603" t="s">
        <v>7894</v>
      </c>
      <c r="AF163" s="605" t="s">
        <v>7901</v>
      </c>
      <c r="AG163" s="605" t="s">
        <v>7945</v>
      </c>
      <c r="AH163" s="366" t="s">
        <v>685</v>
      </c>
      <c r="AI163" s="363">
        <f t="shared" si="169"/>
        <v>6</v>
      </c>
      <c r="AJ163" s="363">
        <v>4</v>
      </c>
      <c r="AK163" s="413" t="str">
        <f t="shared" si="170"/>
        <v>Wispy Spider Orchids</v>
      </c>
      <c r="AL163" s="413" t="str">
        <f t="shared" si="171"/>
        <v>Caladenia filamentosa</v>
      </c>
      <c r="AM163" s="486" t="s">
        <v>7607</v>
      </c>
      <c r="AS163" s="69">
        <f t="shared" si="172"/>
        <v>29</v>
      </c>
      <c r="AT163" s="69">
        <f t="shared" si="173"/>
        <v>40</v>
      </c>
      <c r="AU163" s="69">
        <f t="shared" si="174"/>
        <v>7</v>
      </c>
      <c r="AV163" s="69">
        <f t="shared" si="175"/>
        <v>10</v>
      </c>
      <c r="AW163" s="81" t="e">
        <f>VLOOKUP(AM163,#REF!,6,FALSE)</f>
        <v>#REF!</v>
      </c>
      <c r="AX163" s="70" t="s">
        <v>2065</v>
      </c>
      <c r="AY163" s="364">
        <v>15370</v>
      </c>
      <c r="AZ163" s="264" t="s">
        <v>48</v>
      </c>
      <c r="BA163" s="238"/>
      <c r="BB163" s="237" t="str">
        <f t="shared" si="176"/>
        <v/>
      </c>
      <c r="BC163" s="270">
        <f t="shared" si="165"/>
        <v>571</v>
      </c>
      <c r="BD163" t="str">
        <f t="shared" si="177"/>
        <v>Caladenia microchila</v>
      </c>
      <c r="BE163" s="367" t="e">
        <f>COUNTIFS(#REF!,L163)</f>
        <v>#REF!</v>
      </c>
      <c r="BF163" s="374" t="str">
        <f t="shared" si="178"/>
        <v>y</v>
      </c>
      <c r="BG163" s="82"/>
      <c r="BH163" s="375"/>
      <c r="BI163" s="374"/>
      <c r="BJ163" s="403"/>
      <c r="CE163" t="str">
        <f t="shared" ref="CE163:CE194" si="244">CONCATENATE(P162," (",K162,")")</f>
        <v>Narrow-lipped Dragon Orchid (Caladenia mesocera)</v>
      </c>
      <c r="CF163" s="388" t="str">
        <f t="shared" si="184"/>
        <v>Caladenia mesocera</v>
      </c>
      <c r="CG163" t="str">
        <f t="shared" si="187"/>
        <v/>
      </c>
      <c r="CH163" t="str">
        <f t="shared" si="188"/>
        <v/>
      </c>
      <c r="CI163" t="str">
        <f t="shared" si="189"/>
        <v/>
      </c>
      <c r="CJ163" t="str">
        <f t="shared" si="190"/>
        <v/>
      </c>
      <c r="CK163" s="359" t="str">
        <f t="shared" si="191"/>
        <v/>
      </c>
      <c r="CL163" t="str">
        <f t="shared" si="192"/>
        <v/>
      </c>
      <c r="CM163" t="str">
        <f t="shared" si="193"/>
        <v/>
      </c>
      <c r="CN163" t="str">
        <f t="shared" si="194"/>
        <v/>
      </c>
      <c r="CO163" s="359" t="str">
        <f t="shared" si="195"/>
        <v/>
      </c>
      <c r="CP163" t="str">
        <f t="shared" si="196"/>
        <v/>
      </c>
      <c r="CQ163" t="str">
        <f t="shared" si="197"/>
        <v/>
      </c>
      <c r="CR163" t="str">
        <f t="shared" si="198"/>
        <v/>
      </c>
      <c r="CS163" s="359" t="str">
        <f t="shared" si="199"/>
        <v/>
      </c>
      <c r="CT163" t="str">
        <f t="shared" si="200"/>
        <v/>
      </c>
      <c r="CU163" t="str">
        <f t="shared" si="201"/>
        <v/>
      </c>
      <c r="CV163" t="str">
        <f t="shared" si="202"/>
        <v/>
      </c>
      <c r="CW163" t="str">
        <f t="shared" si="203"/>
        <v/>
      </c>
      <c r="CX163" s="359" t="str">
        <f t="shared" si="204"/>
        <v/>
      </c>
      <c r="CY163" t="str">
        <f t="shared" si="205"/>
        <v/>
      </c>
      <c r="CZ163" t="str">
        <f t="shared" si="206"/>
        <v/>
      </c>
      <c r="DA163" t="str">
        <f t="shared" si="207"/>
        <v/>
      </c>
      <c r="DB163" s="359" t="str">
        <f t="shared" si="208"/>
        <v/>
      </c>
      <c r="DC163" t="str">
        <f t="shared" si="209"/>
        <v/>
      </c>
      <c r="DD163" t="str">
        <f t="shared" si="210"/>
        <v/>
      </c>
      <c r="DE163" t="str">
        <f t="shared" si="211"/>
        <v/>
      </c>
      <c r="DF163" s="359" t="str">
        <f t="shared" si="212"/>
        <v/>
      </c>
      <c r="DG163" t="str">
        <f t="shared" si="213"/>
        <v/>
      </c>
      <c r="DH163" t="str">
        <f t="shared" si="214"/>
        <v/>
      </c>
      <c r="DI163" t="str">
        <f t="shared" si="215"/>
        <v/>
      </c>
      <c r="DJ163" t="str">
        <f t="shared" si="216"/>
        <v/>
      </c>
      <c r="DK163" s="359" t="str">
        <f t="shared" si="217"/>
        <v/>
      </c>
      <c r="DL163" t="str">
        <f t="shared" si="218"/>
        <v/>
      </c>
      <c r="DM163" t="str">
        <f t="shared" si="219"/>
        <v/>
      </c>
      <c r="DN163" t="str">
        <f t="shared" si="220"/>
        <v>X</v>
      </c>
      <c r="DO163" s="359" t="str">
        <f t="shared" si="221"/>
        <v>X</v>
      </c>
      <c r="DP163" t="str">
        <f t="shared" si="222"/>
        <v>X</v>
      </c>
      <c r="DQ163" t="str">
        <f t="shared" si="223"/>
        <v>X</v>
      </c>
      <c r="DR163" t="str">
        <f t="shared" si="224"/>
        <v>X</v>
      </c>
      <c r="DS163" s="359" t="str">
        <f t="shared" si="225"/>
        <v>X</v>
      </c>
      <c r="DT163" t="str">
        <f t="shared" si="226"/>
        <v>X</v>
      </c>
      <c r="DU163" t="str">
        <f t="shared" si="227"/>
        <v/>
      </c>
      <c r="DV163" t="str">
        <f t="shared" si="228"/>
        <v/>
      </c>
      <c r="DW163" t="str">
        <f t="shared" si="229"/>
        <v/>
      </c>
      <c r="DX163" s="359" t="str">
        <f t="shared" si="230"/>
        <v/>
      </c>
      <c r="DY163" t="str">
        <f t="shared" si="231"/>
        <v/>
      </c>
      <c r="DZ163" t="str">
        <f t="shared" si="232"/>
        <v/>
      </c>
      <c r="EA163" t="str">
        <f t="shared" si="233"/>
        <v/>
      </c>
      <c r="EB163" s="359" t="str">
        <f t="shared" si="234"/>
        <v/>
      </c>
      <c r="EC163" t="str">
        <f t="shared" si="235"/>
        <v/>
      </c>
      <c r="ED163" t="str">
        <f t="shared" si="236"/>
        <v/>
      </c>
      <c r="EE163" t="str">
        <f t="shared" si="237"/>
        <v/>
      </c>
      <c r="EF163" t="str">
        <f t="shared" si="238"/>
        <v/>
      </c>
      <c r="EG163" s="359" t="str">
        <f t="shared" si="239"/>
        <v/>
      </c>
      <c r="EH163" t="str">
        <f t="shared" si="186"/>
        <v>Caladenia mesocera</v>
      </c>
      <c r="EJ163" t="str">
        <f t="shared" si="180"/>
        <v>Caladenia microchila</v>
      </c>
      <c r="EK163" s="100">
        <f t="shared" si="242"/>
        <v>0</v>
      </c>
      <c r="EL163" s="3">
        <f t="shared" si="243"/>
        <v>0</v>
      </c>
      <c r="EM163" s="3">
        <f t="shared" si="243"/>
        <v>0</v>
      </c>
      <c r="EN163" s="3">
        <f t="shared" si="241"/>
        <v>0</v>
      </c>
      <c r="EO163" s="3">
        <f t="shared" si="241"/>
        <v>0</v>
      </c>
      <c r="EP163" s="3">
        <f t="shared" si="241"/>
        <v>0</v>
      </c>
      <c r="EQ163" s="3">
        <f t="shared" si="241"/>
        <v>1</v>
      </c>
      <c r="ER163" s="3">
        <f t="shared" si="241"/>
        <v>1</v>
      </c>
      <c r="ES163" s="3">
        <f t="shared" si="241"/>
        <v>1</v>
      </c>
      <c r="ET163" s="3">
        <f t="shared" si="241"/>
        <v>1</v>
      </c>
      <c r="EU163" s="3">
        <f t="shared" si="241"/>
        <v>0</v>
      </c>
      <c r="EV163" s="24">
        <f t="shared" si="241"/>
        <v>0</v>
      </c>
      <c r="EW163" s="245">
        <f t="shared" si="185"/>
        <v>4</v>
      </c>
      <c r="EX163" s="262" t="str">
        <f t="shared" si="181"/>
        <v/>
      </c>
    </row>
    <row r="164" spans="1:154" ht="16.149999999999999" customHeight="1" x14ac:dyDescent="0.25">
      <c r="A164" s="363"/>
      <c r="D164" s="363"/>
      <c r="E164" s="363"/>
      <c r="F164" s="363"/>
      <c r="G164" s="363"/>
      <c r="H164" s="363"/>
      <c r="I164" s="363"/>
      <c r="J164" s="68">
        <f t="shared" si="182"/>
        <v>572</v>
      </c>
      <c r="K164" s="371" t="str">
        <f t="shared" si="183"/>
        <v>Caladenia multiclavia</v>
      </c>
      <c r="L164" s="372">
        <v>572</v>
      </c>
      <c r="M164" s="371" t="s">
        <v>1526</v>
      </c>
      <c r="N164" s="76" t="s">
        <v>164</v>
      </c>
      <c r="O164" s="363" t="str">
        <f t="shared" si="168"/>
        <v>S</v>
      </c>
      <c r="P164" s="70" t="s">
        <v>2066</v>
      </c>
      <c r="Q164" s="364" t="s">
        <v>2067</v>
      </c>
      <c r="R164" s="365">
        <v>42979</v>
      </c>
      <c r="S164" s="365">
        <v>43039</v>
      </c>
      <c r="T164" s="603" t="s">
        <v>7894</v>
      </c>
      <c r="U164" s="603" t="s">
        <v>7894</v>
      </c>
      <c r="V164" s="603" t="s">
        <v>7894</v>
      </c>
      <c r="W164" s="603" t="s">
        <v>7894</v>
      </c>
      <c r="X164" s="603" t="s">
        <v>7894</v>
      </c>
      <c r="Y164" s="603" t="s">
        <v>7894</v>
      </c>
      <c r="Z164" s="603" t="s">
        <v>7894</v>
      </c>
      <c r="AA164" s="603" t="s">
        <v>7894</v>
      </c>
      <c r="AB164" s="603" t="s">
        <v>4828</v>
      </c>
      <c r="AC164" s="603" t="s">
        <v>4829</v>
      </c>
      <c r="AD164" s="603" t="s">
        <v>7894</v>
      </c>
      <c r="AE164" s="603" t="s">
        <v>7894</v>
      </c>
      <c r="AF164" s="605" t="s">
        <v>7896</v>
      </c>
      <c r="AG164" s="605" t="s">
        <v>7943</v>
      </c>
      <c r="AH164" s="366" t="s">
        <v>685</v>
      </c>
      <c r="AI164" s="363">
        <f t="shared" si="169"/>
        <v>6</v>
      </c>
      <c r="AJ164" s="363">
        <v>12</v>
      </c>
      <c r="AK164" s="413" t="str">
        <f t="shared" si="170"/>
        <v>Other</v>
      </c>
      <c r="AL164" s="413" t="str">
        <f t="shared" si="171"/>
        <v>Caladenia 'other'</v>
      </c>
      <c r="AM164" s="486" t="s">
        <v>7607</v>
      </c>
      <c r="AS164" s="69">
        <f t="shared" si="172"/>
        <v>36</v>
      </c>
      <c r="AT164" s="69">
        <f t="shared" si="173"/>
        <v>44</v>
      </c>
      <c r="AU164" s="69">
        <f t="shared" si="174"/>
        <v>9</v>
      </c>
      <c r="AV164" s="69">
        <f t="shared" si="175"/>
        <v>10</v>
      </c>
      <c r="AW164" s="81"/>
      <c r="AX164" s="70" t="s">
        <v>2068</v>
      </c>
      <c r="AY164" s="364">
        <v>1607</v>
      </c>
      <c r="AZ164" s="264" t="s">
        <v>48</v>
      </c>
      <c r="BA164" s="238"/>
      <c r="BB164" s="237" t="str">
        <f t="shared" si="176"/>
        <v/>
      </c>
      <c r="BC164" s="270">
        <f t="shared" si="165"/>
        <v>572</v>
      </c>
      <c r="BD164" t="str">
        <f t="shared" si="177"/>
        <v>Caladenia multiclavia</v>
      </c>
      <c r="BE164" s="367" t="e">
        <f>COUNTIFS(#REF!,L164)</f>
        <v>#REF!</v>
      </c>
      <c r="BF164" s="374" t="str">
        <f t="shared" si="178"/>
        <v>y</v>
      </c>
      <c r="BG164" s="82"/>
      <c r="BH164" s="375"/>
      <c r="BI164" s="374"/>
      <c r="BJ164" s="403"/>
      <c r="CE164" t="str">
        <f t="shared" si="244"/>
        <v>Western Wispy Spider Orchid (Caladenia microchila)</v>
      </c>
      <c r="CF164" s="388" t="str">
        <f t="shared" si="184"/>
        <v>Caladenia microchila</v>
      </c>
      <c r="CG164" t="str">
        <f t="shared" si="187"/>
        <v/>
      </c>
      <c r="CH164" t="str">
        <f t="shared" si="188"/>
        <v/>
      </c>
      <c r="CI164" t="str">
        <f t="shared" si="189"/>
        <v/>
      </c>
      <c r="CJ164" t="str">
        <f t="shared" si="190"/>
        <v/>
      </c>
      <c r="CK164" s="359" t="str">
        <f t="shared" si="191"/>
        <v/>
      </c>
      <c r="CL164" t="str">
        <f t="shared" si="192"/>
        <v/>
      </c>
      <c r="CM164" t="str">
        <f t="shared" si="193"/>
        <v/>
      </c>
      <c r="CN164" t="str">
        <f t="shared" si="194"/>
        <v/>
      </c>
      <c r="CO164" s="359" t="str">
        <f t="shared" si="195"/>
        <v/>
      </c>
      <c r="CP164" t="str">
        <f t="shared" si="196"/>
        <v/>
      </c>
      <c r="CQ164" t="str">
        <f t="shared" si="197"/>
        <v/>
      </c>
      <c r="CR164" t="str">
        <f t="shared" si="198"/>
        <v/>
      </c>
      <c r="CS164" s="359" t="str">
        <f t="shared" si="199"/>
        <v/>
      </c>
      <c r="CT164" t="str">
        <f t="shared" si="200"/>
        <v/>
      </c>
      <c r="CU164" t="str">
        <f t="shared" si="201"/>
        <v/>
      </c>
      <c r="CV164" t="str">
        <f t="shared" si="202"/>
        <v/>
      </c>
      <c r="CW164" t="str">
        <f t="shared" si="203"/>
        <v/>
      </c>
      <c r="CX164" s="359" t="str">
        <f t="shared" si="204"/>
        <v/>
      </c>
      <c r="CY164" t="str">
        <f t="shared" si="205"/>
        <v/>
      </c>
      <c r="CZ164" t="str">
        <f t="shared" si="206"/>
        <v/>
      </c>
      <c r="DA164" t="str">
        <f t="shared" si="207"/>
        <v/>
      </c>
      <c r="DB164" s="359" t="str">
        <f t="shared" si="208"/>
        <v/>
      </c>
      <c r="DC164" t="str">
        <f t="shared" si="209"/>
        <v/>
      </c>
      <c r="DD164" t="str">
        <f t="shared" si="210"/>
        <v/>
      </c>
      <c r="DE164" t="str">
        <f t="shared" si="211"/>
        <v/>
      </c>
      <c r="DF164" s="359" t="str">
        <f t="shared" si="212"/>
        <v/>
      </c>
      <c r="DG164" t="str">
        <f t="shared" si="213"/>
        <v/>
      </c>
      <c r="DH164" t="str">
        <f t="shared" si="214"/>
        <v/>
      </c>
      <c r="DI164" t="str">
        <f t="shared" si="215"/>
        <v>X</v>
      </c>
      <c r="DJ164" t="str">
        <f t="shared" si="216"/>
        <v>X</v>
      </c>
      <c r="DK164" s="359" t="str">
        <f t="shared" si="217"/>
        <v>X</v>
      </c>
      <c r="DL164" t="str">
        <f t="shared" si="218"/>
        <v>X</v>
      </c>
      <c r="DM164" t="str">
        <f t="shared" si="219"/>
        <v>X</v>
      </c>
      <c r="DN164" t="str">
        <f t="shared" si="220"/>
        <v>X</v>
      </c>
      <c r="DO164" s="359" t="str">
        <f t="shared" si="221"/>
        <v>X</v>
      </c>
      <c r="DP164" t="str">
        <f t="shared" si="222"/>
        <v>X</v>
      </c>
      <c r="DQ164" t="str">
        <f t="shared" si="223"/>
        <v>X</v>
      </c>
      <c r="DR164" t="str">
        <f t="shared" si="224"/>
        <v>X</v>
      </c>
      <c r="DS164" s="359" t="str">
        <f t="shared" si="225"/>
        <v>X</v>
      </c>
      <c r="DT164" t="str">
        <f t="shared" si="226"/>
        <v>X</v>
      </c>
      <c r="DU164" t="str">
        <f t="shared" si="227"/>
        <v/>
      </c>
      <c r="DV164" t="str">
        <f t="shared" si="228"/>
        <v/>
      </c>
      <c r="DW164" t="str">
        <f t="shared" si="229"/>
        <v/>
      </c>
      <c r="DX164" s="359" t="str">
        <f t="shared" si="230"/>
        <v/>
      </c>
      <c r="DY164" t="str">
        <f t="shared" si="231"/>
        <v/>
      </c>
      <c r="DZ164" t="str">
        <f t="shared" si="232"/>
        <v/>
      </c>
      <c r="EA164" t="str">
        <f t="shared" si="233"/>
        <v/>
      </c>
      <c r="EB164" s="359" t="str">
        <f t="shared" si="234"/>
        <v/>
      </c>
      <c r="EC164" t="str">
        <f t="shared" si="235"/>
        <v/>
      </c>
      <c r="ED164" t="str">
        <f t="shared" si="236"/>
        <v/>
      </c>
      <c r="EE164" t="str">
        <f t="shared" si="237"/>
        <v/>
      </c>
      <c r="EF164" t="str">
        <f t="shared" si="238"/>
        <v/>
      </c>
      <c r="EG164" s="359" t="str">
        <f t="shared" si="239"/>
        <v/>
      </c>
      <c r="EH164" t="str">
        <f t="shared" si="186"/>
        <v>Caladenia microchila</v>
      </c>
      <c r="EJ164" t="str">
        <f t="shared" si="180"/>
        <v>Caladenia multiclavia</v>
      </c>
      <c r="EK164" s="100">
        <f t="shared" si="242"/>
        <v>0</v>
      </c>
      <c r="EL164" s="3">
        <f t="shared" si="243"/>
        <v>0</v>
      </c>
      <c r="EM164" s="3">
        <f t="shared" si="243"/>
        <v>0</v>
      </c>
      <c r="EN164" s="3">
        <f t="shared" si="241"/>
        <v>0</v>
      </c>
      <c r="EO164" s="3">
        <f t="shared" si="241"/>
        <v>0</v>
      </c>
      <c r="EP164" s="3">
        <f t="shared" si="241"/>
        <v>0</v>
      </c>
      <c r="EQ164" s="3">
        <f t="shared" si="241"/>
        <v>0</v>
      </c>
      <c r="ER164" s="3">
        <f t="shared" si="241"/>
        <v>0</v>
      </c>
      <c r="ES164" s="3">
        <f t="shared" si="241"/>
        <v>1</v>
      </c>
      <c r="ET164" s="3">
        <f t="shared" si="241"/>
        <v>1</v>
      </c>
      <c r="EU164" s="3">
        <f t="shared" si="241"/>
        <v>0</v>
      </c>
      <c r="EV164" s="24">
        <f t="shared" si="241"/>
        <v>0</v>
      </c>
      <c r="EW164" s="245">
        <f t="shared" si="185"/>
        <v>2</v>
      </c>
      <c r="EX164" s="262" t="str">
        <f t="shared" si="181"/>
        <v/>
      </c>
    </row>
    <row r="165" spans="1:154" ht="16.149999999999999" customHeight="1" x14ac:dyDescent="0.25">
      <c r="A165" s="363"/>
      <c r="D165" s="363"/>
      <c r="E165" s="363"/>
      <c r="F165" s="363"/>
      <c r="G165" s="363"/>
      <c r="H165" s="363"/>
      <c r="I165" s="363"/>
      <c r="J165" s="68">
        <f t="shared" si="182"/>
        <v>1048</v>
      </c>
      <c r="K165" s="371" t="str">
        <f t="shared" si="183"/>
        <v>Caladenia multiclavia x pulchra</v>
      </c>
      <c r="L165" s="372">
        <v>1048</v>
      </c>
      <c r="M165" s="371" t="s">
        <v>1526</v>
      </c>
      <c r="N165" s="76" t="s">
        <v>2069</v>
      </c>
      <c r="O165" s="363" t="str">
        <f t="shared" si="168"/>
        <v>S</v>
      </c>
      <c r="P165" s="144" t="s">
        <v>1635</v>
      </c>
      <c r="Q165" s="364" t="s">
        <v>1055</v>
      </c>
      <c r="R165" s="365" t="s">
        <v>685</v>
      </c>
      <c r="S165" s="365" t="s">
        <v>685</v>
      </c>
      <c r="T165" s="603" t="s">
        <v>7894</v>
      </c>
      <c r="U165" s="603" t="s">
        <v>7894</v>
      </c>
      <c r="V165" s="603" t="s">
        <v>7894</v>
      </c>
      <c r="W165" s="603" t="s">
        <v>7894</v>
      </c>
      <c r="X165" s="603" t="s">
        <v>7894</v>
      </c>
      <c r="Y165" s="603" t="s">
        <v>7894</v>
      </c>
      <c r="Z165" s="603" t="s">
        <v>7894</v>
      </c>
      <c r="AA165" s="603" t="s">
        <v>7894</v>
      </c>
      <c r="AB165" s="603" t="s">
        <v>7894</v>
      </c>
      <c r="AC165" s="603" t="s">
        <v>7894</v>
      </c>
      <c r="AD165" s="603" t="s">
        <v>7894</v>
      </c>
      <c r="AE165" s="603" t="s">
        <v>7894</v>
      </c>
      <c r="AF165" s="605" t="s">
        <v>48</v>
      </c>
      <c r="AG165" s="605" t="s">
        <v>48</v>
      </c>
      <c r="AH165" s="366" t="s">
        <v>685</v>
      </c>
      <c r="AI165" s="363">
        <f t="shared" si="169"/>
        <v>6</v>
      </c>
      <c r="AJ165" s="363">
        <v>0</v>
      </c>
      <c r="AK165" s="413" t="str">
        <f t="shared" si="170"/>
        <v>None</v>
      </c>
      <c r="AL165" s="413" t="str">
        <f t="shared" si="171"/>
        <v>None</v>
      </c>
      <c r="AM165" s="486" t="s">
        <v>7612</v>
      </c>
      <c r="AS165" s="69">
        <f t="shared" si="172"/>
        <v>0</v>
      </c>
      <c r="AT165" s="69">
        <f t="shared" si="173"/>
        <v>0</v>
      </c>
      <c r="AU165" s="69">
        <f t="shared" si="174"/>
        <v>0</v>
      </c>
      <c r="AV165" s="69">
        <f t="shared" si="175"/>
        <v>0</v>
      </c>
      <c r="AW165" s="81"/>
      <c r="AX165" s="70" t="s">
        <v>2070</v>
      </c>
      <c r="AY165" s="364" t="e">
        <v>#N/A</v>
      </c>
      <c r="AZ165" s="264" t="s">
        <v>48</v>
      </c>
      <c r="BA165" s="238"/>
      <c r="BB165" s="237" t="str">
        <f t="shared" si="176"/>
        <v/>
      </c>
      <c r="BC165" s="270">
        <f t="shared" si="165"/>
        <v>1048</v>
      </c>
      <c r="BD165" t="str">
        <f t="shared" si="177"/>
        <v>Caladenia multiclavia x pulchra</v>
      </c>
      <c r="BE165" s="367" t="e">
        <f>COUNTIFS(#REF!,L165)</f>
        <v>#REF!</v>
      </c>
      <c r="BF165" s="374" t="str">
        <f t="shared" si="178"/>
        <v>n</v>
      </c>
      <c r="BG165" s="82"/>
      <c r="BH165" s="375"/>
      <c r="BI165" s="374"/>
      <c r="BJ165" s="403"/>
      <c r="CE165" t="str">
        <f t="shared" si="244"/>
        <v>Lazy Spider Orchid (Caladenia multiclavia)</v>
      </c>
      <c r="CF165" s="388" t="str">
        <f t="shared" si="184"/>
        <v>Caladenia multiclavia</v>
      </c>
      <c r="CG165" t="str">
        <f t="shared" si="187"/>
        <v/>
      </c>
      <c r="CH165" t="str">
        <f t="shared" si="188"/>
        <v/>
      </c>
      <c r="CI165" t="str">
        <f t="shared" si="189"/>
        <v/>
      </c>
      <c r="CJ165" t="str">
        <f t="shared" si="190"/>
        <v/>
      </c>
      <c r="CK165" s="359" t="str">
        <f t="shared" si="191"/>
        <v/>
      </c>
      <c r="CL165" t="str">
        <f t="shared" si="192"/>
        <v/>
      </c>
      <c r="CM165" t="str">
        <f t="shared" si="193"/>
        <v/>
      </c>
      <c r="CN165" t="str">
        <f t="shared" si="194"/>
        <v/>
      </c>
      <c r="CO165" s="359" t="str">
        <f t="shared" si="195"/>
        <v/>
      </c>
      <c r="CP165" t="str">
        <f t="shared" si="196"/>
        <v/>
      </c>
      <c r="CQ165" t="str">
        <f t="shared" si="197"/>
        <v/>
      </c>
      <c r="CR165" t="str">
        <f t="shared" si="198"/>
        <v/>
      </c>
      <c r="CS165" s="359" t="str">
        <f t="shared" si="199"/>
        <v/>
      </c>
      <c r="CT165" t="str">
        <f t="shared" si="200"/>
        <v/>
      </c>
      <c r="CU165" t="str">
        <f t="shared" si="201"/>
        <v/>
      </c>
      <c r="CV165" t="str">
        <f t="shared" si="202"/>
        <v/>
      </c>
      <c r="CW165" t="str">
        <f t="shared" si="203"/>
        <v/>
      </c>
      <c r="CX165" s="359" t="str">
        <f t="shared" si="204"/>
        <v/>
      </c>
      <c r="CY165" t="str">
        <f t="shared" si="205"/>
        <v/>
      </c>
      <c r="CZ165" t="str">
        <f t="shared" si="206"/>
        <v/>
      </c>
      <c r="DA165" t="str">
        <f t="shared" si="207"/>
        <v/>
      </c>
      <c r="DB165" s="359" t="str">
        <f t="shared" si="208"/>
        <v/>
      </c>
      <c r="DC165" t="str">
        <f t="shared" si="209"/>
        <v/>
      </c>
      <c r="DD165" t="str">
        <f t="shared" si="210"/>
        <v/>
      </c>
      <c r="DE165" t="str">
        <f t="shared" si="211"/>
        <v/>
      </c>
      <c r="DF165" s="359" t="str">
        <f t="shared" si="212"/>
        <v/>
      </c>
      <c r="DG165" t="str">
        <f t="shared" si="213"/>
        <v/>
      </c>
      <c r="DH165" t="str">
        <f t="shared" si="214"/>
        <v/>
      </c>
      <c r="DI165" t="str">
        <f t="shared" si="215"/>
        <v/>
      </c>
      <c r="DJ165" t="str">
        <f t="shared" si="216"/>
        <v/>
      </c>
      <c r="DK165" s="359" t="str">
        <f t="shared" si="217"/>
        <v/>
      </c>
      <c r="DL165" t="str">
        <f t="shared" si="218"/>
        <v/>
      </c>
      <c r="DM165" t="str">
        <f t="shared" si="219"/>
        <v/>
      </c>
      <c r="DN165" t="str">
        <f t="shared" si="220"/>
        <v/>
      </c>
      <c r="DO165" s="359" t="str">
        <f t="shared" si="221"/>
        <v/>
      </c>
      <c r="DP165" t="str">
        <f t="shared" si="222"/>
        <v>X</v>
      </c>
      <c r="DQ165" t="str">
        <f t="shared" si="223"/>
        <v>X</v>
      </c>
      <c r="DR165" t="str">
        <f t="shared" si="224"/>
        <v>X</v>
      </c>
      <c r="DS165" s="359" t="str">
        <f t="shared" si="225"/>
        <v>X</v>
      </c>
      <c r="DT165" t="str">
        <f t="shared" si="226"/>
        <v>X</v>
      </c>
      <c r="DU165" t="str">
        <f t="shared" si="227"/>
        <v>X</v>
      </c>
      <c r="DV165" t="str">
        <f t="shared" si="228"/>
        <v>X</v>
      </c>
      <c r="DW165" t="str">
        <f t="shared" si="229"/>
        <v>X</v>
      </c>
      <c r="DX165" s="359" t="str">
        <f t="shared" si="230"/>
        <v>X</v>
      </c>
      <c r="DY165" t="str">
        <f t="shared" si="231"/>
        <v/>
      </c>
      <c r="DZ165" t="str">
        <f t="shared" si="232"/>
        <v/>
      </c>
      <c r="EA165" t="str">
        <f t="shared" si="233"/>
        <v/>
      </c>
      <c r="EB165" s="359" t="str">
        <f t="shared" si="234"/>
        <v/>
      </c>
      <c r="EC165" t="str">
        <f t="shared" si="235"/>
        <v/>
      </c>
      <c r="ED165" t="str">
        <f t="shared" si="236"/>
        <v/>
      </c>
      <c r="EE165" t="str">
        <f t="shared" si="237"/>
        <v/>
      </c>
      <c r="EF165" t="str">
        <f t="shared" si="238"/>
        <v/>
      </c>
      <c r="EG165" s="359" t="str">
        <f t="shared" si="239"/>
        <v/>
      </c>
      <c r="EH165" t="str">
        <f t="shared" si="186"/>
        <v>Caladenia multiclavia</v>
      </c>
      <c r="EJ165" t="str">
        <f t="shared" si="180"/>
        <v>Caladenia multiclavia x pulchra</v>
      </c>
      <c r="EK165" s="100">
        <f t="shared" si="242"/>
        <v>0</v>
      </c>
      <c r="EL165" s="3">
        <f t="shared" si="243"/>
        <v>0</v>
      </c>
      <c r="EM165" s="3">
        <f t="shared" si="243"/>
        <v>0</v>
      </c>
      <c r="EN165" s="3">
        <f t="shared" si="241"/>
        <v>0</v>
      </c>
      <c r="EO165" s="3">
        <f t="shared" si="241"/>
        <v>0</v>
      </c>
      <c r="EP165" s="3">
        <f t="shared" si="241"/>
        <v>0</v>
      </c>
      <c r="EQ165" s="3">
        <f t="shared" si="241"/>
        <v>0</v>
      </c>
      <c r="ER165" s="3">
        <f t="shared" si="241"/>
        <v>0</v>
      </c>
      <c r="ES165" s="3">
        <f t="shared" si="241"/>
        <v>0</v>
      </c>
      <c r="ET165" s="3">
        <f t="shared" si="241"/>
        <v>0</v>
      </c>
      <c r="EU165" s="3">
        <f t="shared" si="241"/>
        <v>0</v>
      </c>
      <c r="EV165" s="24">
        <f t="shared" si="241"/>
        <v>0</v>
      </c>
      <c r="EW165" s="245">
        <f t="shared" si="185"/>
        <v>0</v>
      </c>
      <c r="EX165" s="262" t="str">
        <f t="shared" si="181"/>
        <v/>
      </c>
    </row>
    <row r="166" spans="1:154" ht="16.149999999999999" customHeight="1" x14ac:dyDescent="0.25">
      <c r="A166" s="363"/>
      <c r="D166" s="363"/>
      <c r="E166" s="363"/>
      <c r="F166" s="363"/>
      <c r="G166" s="363"/>
      <c r="H166" s="363"/>
      <c r="I166" s="363"/>
      <c r="J166" s="68">
        <f t="shared" si="182"/>
        <v>1160</v>
      </c>
      <c r="K166" s="371" t="str">
        <f t="shared" si="183"/>
        <v>Caladenia multiplex</v>
      </c>
      <c r="L166" s="234">
        <v>1160</v>
      </c>
      <c r="M166" s="371" t="s">
        <v>1526</v>
      </c>
      <c r="N166" s="76" t="s">
        <v>2071</v>
      </c>
      <c r="O166" s="363" t="str">
        <f t="shared" si="168"/>
        <v>S</v>
      </c>
      <c r="P166" s="70" t="s">
        <v>2072</v>
      </c>
      <c r="Q166" s="364" t="s">
        <v>2073</v>
      </c>
      <c r="R166" s="365">
        <v>42962</v>
      </c>
      <c r="S166" s="365">
        <v>43008</v>
      </c>
      <c r="T166" s="603" t="s">
        <v>7894</v>
      </c>
      <c r="U166" s="603" t="s">
        <v>7894</v>
      </c>
      <c r="V166" s="603" t="s">
        <v>7894</v>
      </c>
      <c r="W166" s="603" t="s">
        <v>7894</v>
      </c>
      <c r="X166" s="603" t="s">
        <v>7894</v>
      </c>
      <c r="Y166" s="603" t="s">
        <v>7894</v>
      </c>
      <c r="Z166" s="603" t="s">
        <v>7894</v>
      </c>
      <c r="AA166" s="603" t="s">
        <v>4827</v>
      </c>
      <c r="AB166" s="603" t="s">
        <v>4828</v>
      </c>
      <c r="AC166" s="603" t="s">
        <v>7894</v>
      </c>
      <c r="AD166" s="603" t="s">
        <v>7894</v>
      </c>
      <c r="AE166" s="603" t="s">
        <v>7894</v>
      </c>
      <c r="AF166" s="605" t="s">
        <v>7903</v>
      </c>
      <c r="AG166" s="605" t="s">
        <v>7947</v>
      </c>
      <c r="AH166" s="366" t="s">
        <v>1307</v>
      </c>
      <c r="AI166" s="363">
        <f t="shared" si="169"/>
        <v>3</v>
      </c>
      <c r="AJ166" s="363">
        <v>7</v>
      </c>
      <c r="AK166" s="413" t="str">
        <f t="shared" si="170"/>
        <v>King Spider Orchids</v>
      </c>
      <c r="AL166" s="413" t="str">
        <f t="shared" si="171"/>
        <v>Caladenia huegelii</v>
      </c>
      <c r="AM166" s="486" t="s">
        <v>7607</v>
      </c>
      <c r="AN166" s="70" t="s">
        <v>4842</v>
      </c>
      <c r="AO166" s="70" t="s">
        <v>2074</v>
      </c>
      <c r="AS166" s="69">
        <f t="shared" si="172"/>
        <v>34</v>
      </c>
      <c r="AT166" s="69">
        <f t="shared" si="173"/>
        <v>39</v>
      </c>
      <c r="AU166" s="69">
        <f t="shared" si="174"/>
        <v>8</v>
      </c>
      <c r="AV166" s="69">
        <f t="shared" si="175"/>
        <v>9</v>
      </c>
      <c r="AW166" s="81"/>
      <c r="AX166" s="70" t="s">
        <v>2075</v>
      </c>
      <c r="AY166" s="364" t="e">
        <v>#N/A</v>
      </c>
      <c r="AZ166" s="264" t="s">
        <v>48</v>
      </c>
      <c r="BA166" s="238"/>
      <c r="BB166" s="237" t="str">
        <f t="shared" si="176"/>
        <v/>
      </c>
      <c r="BC166" s="270">
        <f t="shared" si="165"/>
        <v>1160</v>
      </c>
      <c r="BD166" t="str">
        <f t="shared" si="177"/>
        <v>Caladenia multiplex</v>
      </c>
      <c r="BE166" s="367" t="e">
        <f>COUNTIFS(#REF!,L166)</f>
        <v>#REF!</v>
      </c>
      <c r="BF166" s="374" t="str">
        <f t="shared" si="178"/>
        <v>y</v>
      </c>
      <c r="BG166" s="82"/>
      <c r="BH166" s="375"/>
      <c r="BI166" s="374"/>
      <c r="BJ166" s="403"/>
      <c r="CE166" t="str">
        <f t="shared" si="244"/>
        <v>_Unnamed Hybrid (Caladenia multiclavia x pulchra)</v>
      </c>
      <c r="CF166" s="388" t="str">
        <f t="shared" si="184"/>
        <v>Caladenia multiclavia x pulchra</v>
      </c>
      <c r="CG166" t="str">
        <f t="shared" si="187"/>
        <v/>
      </c>
      <c r="CH166" t="str">
        <f t="shared" si="188"/>
        <v/>
      </c>
      <c r="CI166" t="str">
        <f t="shared" si="189"/>
        <v/>
      </c>
      <c r="CJ166" t="str">
        <f t="shared" si="190"/>
        <v/>
      </c>
      <c r="CK166" s="359" t="str">
        <f t="shared" si="191"/>
        <v/>
      </c>
      <c r="CL166" t="str">
        <f t="shared" si="192"/>
        <v/>
      </c>
      <c r="CM166" t="str">
        <f t="shared" si="193"/>
        <v/>
      </c>
      <c r="CN166" t="str">
        <f t="shared" si="194"/>
        <v/>
      </c>
      <c r="CO166" s="359" t="str">
        <f t="shared" si="195"/>
        <v/>
      </c>
      <c r="CP166" t="str">
        <f t="shared" si="196"/>
        <v/>
      </c>
      <c r="CQ166" t="str">
        <f t="shared" si="197"/>
        <v/>
      </c>
      <c r="CR166" t="str">
        <f t="shared" si="198"/>
        <v/>
      </c>
      <c r="CS166" s="359" t="str">
        <f t="shared" si="199"/>
        <v/>
      </c>
      <c r="CT166" t="str">
        <f t="shared" si="200"/>
        <v/>
      </c>
      <c r="CU166" t="str">
        <f t="shared" si="201"/>
        <v/>
      </c>
      <c r="CV166" t="str">
        <f t="shared" si="202"/>
        <v/>
      </c>
      <c r="CW166" t="str">
        <f t="shared" si="203"/>
        <v/>
      </c>
      <c r="CX166" s="359" t="str">
        <f t="shared" si="204"/>
        <v/>
      </c>
      <c r="CY166" t="str">
        <f t="shared" si="205"/>
        <v/>
      </c>
      <c r="CZ166" t="str">
        <f t="shared" si="206"/>
        <v/>
      </c>
      <c r="DA166" t="str">
        <f t="shared" si="207"/>
        <v/>
      </c>
      <c r="DB166" s="359" t="str">
        <f t="shared" si="208"/>
        <v/>
      </c>
      <c r="DC166" t="str">
        <f t="shared" si="209"/>
        <v/>
      </c>
      <c r="DD166" t="str">
        <f t="shared" si="210"/>
        <v/>
      </c>
      <c r="DE166" t="str">
        <f t="shared" si="211"/>
        <v/>
      </c>
      <c r="DF166" s="359" t="str">
        <f t="shared" si="212"/>
        <v/>
      </c>
      <c r="DG166" t="str">
        <f t="shared" si="213"/>
        <v/>
      </c>
      <c r="DH166" t="str">
        <f t="shared" si="214"/>
        <v/>
      </c>
      <c r="DI166" t="str">
        <f t="shared" si="215"/>
        <v/>
      </c>
      <c r="DJ166" t="str">
        <f t="shared" si="216"/>
        <v/>
      </c>
      <c r="DK166" s="359" t="str">
        <f t="shared" si="217"/>
        <v/>
      </c>
      <c r="DL166" t="str">
        <f t="shared" si="218"/>
        <v/>
      </c>
      <c r="DM166" t="str">
        <f t="shared" si="219"/>
        <v/>
      </c>
      <c r="DN166" t="str">
        <f t="shared" si="220"/>
        <v/>
      </c>
      <c r="DO166" s="359" t="str">
        <f t="shared" si="221"/>
        <v/>
      </c>
      <c r="DP166" t="str">
        <f t="shared" si="222"/>
        <v/>
      </c>
      <c r="DQ166" t="str">
        <f t="shared" si="223"/>
        <v/>
      </c>
      <c r="DR166" t="str">
        <f t="shared" si="224"/>
        <v/>
      </c>
      <c r="DS166" s="359" t="str">
        <f t="shared" si="225"/>
        <v/>
      </c>
      <c r="DT166" t="str">
        <f t="shared" si="226"/>
        <v/>
      </c>
      <c r="DU166" t="str">
        <f t="shared" si="227"/>
        <v/>
      </c>
      <c r="DV166" t="str">
        <f t="shared" si="228"/>
        <v/>
      </c>
      <c r="DW166" t="str">
        <f t="shared" si="229"/>
        <v/>
      </c>
      <c r="DX166" s="359" t="str">
        <f t="shared" si="230"/>
        <v/>
      </c>
      <c r="DY166" t="str">
        <f t="shared" si="231"/>
        <v/>
      </c>
      <c r="DZ166" t="str">
        <f t="shared" si="232"/>
        <v/>
      </c>
      <c r="EA166" t="str">
        <f t="shared" si="233"/>
        <v/>
      </c>
      <c r="EB166" s="359" t="str">
        <f t="shared" si="234"/>
        <v/>
      </c>
      <c r="EC166" t="str">
        <f t="shared" si="235"/>
        <v/>
      </c>
      <c r="ED166" t="str">
        <f t="shared" si="236"/>
        <v/>
      </c>
      <c r="EE166" t="str">
        <f t="shared" si="237"/>
        <v/>
      </c>
      <c r="EF166" t="str">
        <f t="shared" si="238"/>
        <v/>
      </c>
      <c r="EG166" s="359" t="str">
        <f t="shared" si="239"/>
        <v/>
      </c>
      <c r="EH166" t="str">
        <f t="shared" si="186"/>
        <v>Caladenia multiclavia x pulchra</v>
      </c>
      <c r="EJ166" t="str">
        <f t="shared" si="180"/>
        <v>Caladenia multiplex</v>
      </c>
      <c r="EK166" s="100">
        <f t="shared" si="242"/>
        <v>0</v>
      </c>
      <c r="EL166" s="3">
        <f t="shared" si="242"/>
        <v>0</v>
      </c>
      <c r="EM166" s="3">
        <f t="shared" si="242"/>
        <v>0</v>
      </c>
      <c r="EN166" s="3">
        <f t="shared" si="242"/>
        <v>0</v>
      </c>
      <c r="EO166" s="3">
        <f t="shared" si="242"/>
        <v>0</v>
      </c>
      <c r="EP166" s="3">
        <f t="shared" si="242"/>
        <v>0</v>
      </c>
      <c r="EQ166" s="3">
        <f t="shared" si="242"/>
        <v>0</v>
      </c>
      <c r="ER166" s="3">
        <f t="shared" si="242"/>
        <v>1</v>
      </c>
      <c r="ES166" s="3">
        <f t="shared" si="242"/>
        <v>1</v>
      </c>
      <c r="ET166" s="3">
        <f t="shared" si="242"/>
        <v>0</v>
      </c>
      <c r="EU166" s="3">
        <f t="shared" si="242"/>
        <v>0</v>
      </c>
      <c r="EV166" s="24">
        <f t="shared" si="242"/>
        <v>0</v>
      </c>
      <c r="EW166" s="245">
        <f t="shared" si="185"/>
        <v>2</v>
      </c>
      <c r="EX166" s="262" t="str">
        <f t="shared" si="181"/>
        <v/>
      </c>
    </row>
    <row r="167" spans="1:154" ht="16.149999999999999" customHeight="1" x14ac:dyDescent="0.25">
      <c r="A167" s="363"/>
      <c r="D167" s="363"/>
      <c r="E167" s="363"/>
      <c r="F167" s="363"/>
      <c r="G167" s="363"/>
      <c r="H167" s="363"/>
      <c r="I167" s="363"/>
      <c r="J167" s="68">
        <f t="shared" si="182"/>
        <v>428</v>
      </c>
      <c r="K167" s="371" t="str">
        <f t="shared" si="183"/>
        <v>Caladenia nana</v>
      </c>
      <c r="L167" s="372">
        <v>428</v>
      </c>
      <c r="M167" s="371" t="s">
        <v>1526</v>
      </c>
      <c r="N167" s="76" t="s">
        <v>1379</v>
      </c>
      <c r="O167" s="363" t="str">
        <f t="shared" si="168"/>
        <v>S</v>
      </c>
      <c r="P167" s="144" t="s">
        <v>1606</v>
      </c>
      <c r="Q167" s="364" t="s">
        <v>2076</v>
      </c>
      <c r="R167" s="365">
        <v>43008</v>
      </c>
      <c r="S167" s="365">
        <v>43069</v>
      </c>
      <c r="T167" s="603" t="s">
        <v>7894</v>
      </c>
      <c r="U167" s="603" t="s">
        <v>7894</v>
      </c>
      <c r="V167" s="603" t="s">
        <v>7894</v>
      </c>
      <c r="W167" s="603" t="s">
        <v>7894</v>
      </c>
      <c r="X167" s="603" t="s">
        <v>7894</v>
      </c>
      <c r="Y167" s="603" t="s">
        <v>7894</v>
      </c>
      <c r="Z167" s="603" t="s">
        <v>7894</v>
      </c>
      <c r="AA167" s="603" t="s">
        <v>7894</v>
      </c>
      <c r="AB167" s="603" t="s">
        <v>7894</v>
      </c>
      <c r="AC167" s="603" t="s">
        <v>7894</v>
      </c>
      <c r="AD167" s="603" t="s">
        <v>7894</v>
      </c>
      <c r="AE167" s="603" t="s">
        <v>7894</v>
      </c>
      <c r="AF167" s="605" t="s">
        <v>48</v>
      </c>
      <c r="AG167" s="605" t="s">
        <v>48</v>
      </c>
      <c r="AH167" s="366" t="s">
        <v>685</v>
      </c>
      <c r="AI167" s="363">
        <f t="shared" si="169"/>
        <v>6</v>
      </c>
      <c r="AJ167" s="363">
        <v>0</v>
      </c>
      <c r="AK167" s="413" t="str">
        <f t="shared" si="170"/>
        <v>None</v>
      </c>
      <c r="AL167" s="413" t="str">
        <f t="shared" si="171"/>
        <v>None</v>
      </c>
      <c r="AM167" s="486" t="s">
        <v>7611</v>
      </c>
      <c r="AS167" s="69">
        <f t="shared" si="172"/>
        <v>40</v>
      </c>
      <c r="AT167" s="69">
        <f t="shared" si="173"/>
        <v>48</v>
      </c>
      <c r="AU167" s="69">
        <f t="shared" si="174"/>
        <v>9</v>
      </c>
      <c r="AV167" s="69">
        <f t="shared" si="175"/>
        <v>11</v>
      </c>
      <c r="AW167" s="81"/>
      <c r="AX167" s="70" t="s">
        <v>2077</v>
      </c>
      <c r="AY167" s="364" t="e">
        <v>#N/A</v>
      </c>
      <c r="AZ167" s="264" t="s">
        <v>48</v>
      </c>
      <c r="BA167" s="238"/>
      <c r="BB167" s="237" t="str">
        <f t="shared" si="176"/>
        <v/>
      </c>
      <c r="BC167" s="270">
        <f t="shared" si="165"/>
        <v>428</v>
      </c>
      <c r="BD167" t="str">
        <f t="shared" si="177"/>
        <v>Caladenia nana</v>
      </c>
      <c r="BE167" s="367" t="e">
        <f>COUNTIFS(#REF!,L167)</f>
        <v>#REF!</v>
      </c>
      <c r="BF167" s="374" t="str">
        <f t="shared" si="178"/>
        <v>n</v>
      </c>
      <c r="BG167" s="82"/>
      <c r="BH167" s="375"/>
      <c r="BI167" s="374"/>
      <c r="BJ167" s="403"/>
      <c r="CE167" t="str">
        <f t="shared" si="244"/>
        <v>Bulbarnet Spider Orchid (Caladenia multiplex)</v>
      </c>
      <c r="CF167" s="388" t="str">
        <f t="shared" si="184"/>
        <v>Caladenia multiplex</v>
      </c>
      <c r="CG167" t="str">
        <f t="shared" si="187"/>
        <v/>
      </c>
      <c r="CH167" t="str">
        <f t="shared" si="188"/>
        <v/>
      </c>
      <c r="CI167" t="str">
        <f t="shared" si="189"/>
        <v/>
      </c>
      <c r="CJ167" t="str">
        <f t="shared" si="190"/>
        <v/>
      </c>
      <c r="CK167" s="359" t="str">
        <f t="shared" si="191"/>
        <v/>
      </c>
      <c r="CL167" t="str">
        <f t="shared" si="192"/>
        <v/>
      </c>
      <c r="CM167" t="str">
        <f t="shared" si="193"/>
        <v/>
      </c>
      <c r="CN167" t="str">
        <f t="shared" si="194"/>
        <v/>
      </c>
      <c r="CO167" s="359" t="str">
        <f t="shared" si="195"/>
        <v/>
      </c>
      <c r="CP167" t="str">
        <f t="shared" si="196"/>
        <v/>
      </c>
      <c r="CQ167" t="str">
        <f t="shared" si="197"/>
        <v/>
      </c>
      <c r="CR167" t="str">
        <f t="shared" si="198"/>
        <v/>
      </c>
      <c r="CS167" s="359" t="str">
        <f t="shared" si="199"/>
        <v/>
      </c>
      <c r="CT167" t="str">
        <f t="shared" si="200"/>
        <v/>
      </c>
      <c r="CU167" t="str">
        <f t="shared" si="201"/>
        <v/>
      </c>
      <c r="CV167" t="str">
        <f t="shared" si="202"/>
        <v/>
      </c>
      <c r="CW167" t="str">
        <f t="shared" si="203"/>
        <v/>
      </c>
      <c r="CX167" s="359" t="str">
        <f t="shared" si="204"/>
        <v/>
      </c>
      <c r="CY167" t="str">
        <f t="shared" si="205"/>
        <v/>
      </c>
      <c r="CZ167" t="str">
        <f t="shared" si="206"/>
        <v/>
      </c>
      <c r="DA167" t="str">
        <f t="shared" si="207"/>
        <v/>
      </c>
      <c r="DB167" s="359" t="str">
        <f t="shared" si="208"/>
        <v/>
      </c>
      <c r="DC167" t="str">
        <f t="shared" si="209"/>
        <v/>
      </c>
      <c r="DD167" t="str">
        <f t="shared" si="210"/>
        <v/>
      </c>
      <c r="DE167" t="str">
        <f t="shared" si="211"/>
        <v/>
      </c>
      <c r="DF167" s="359" t="str">
        <f t="shared" si="212"/>
        <v/>
      </c>
      <c r="DG167" t="str">
        <f t="shared" si="213"/>
        <v/>
      </c>
      <c r="DH167" t="str">
        <f t="shared" si="214"/>
        <v/>
      </c>
      <c r="DI167" t="str">
        <f t="shared" si="215"/>
        <v/>
      </c>
      <c r="DJ167" t="str">
        <f t="shared" si="216"/>
        <v/>
      </c>
      <c r="DK167" s="359" t="str">
        <f t="shared" si="217"/>
        <v/>
      </c>
      <c r="DL167" t="str">
        <f t="shared" si="218"/>
        <v/>
      </c>
      <c r="DM167" t="str">
        <f t="shared" si="219"/>
        <v/>
      </c>
      <c r="DN167" t="str">
        <f t="shared" si="220"/>
        <v>X</v>
      </c>
      <c r="DO167" s="359" t="str">
        <f t="shared" si="221"/>
        <v>X</v>
      </c>
      <c r="DP167" t="str">
        <f t="shared" si="222"/>
        <v>X</v>
      </c>
      <c r="DQ167" t="str">
        <f t="shared" si="223"/>
        <v>X</v>
      </c>
      <c r="DR167" t="str">
        <f t="shared" si="224"/>
        <v>X</v>
      </c>
      <c r="DS167" s="359" t="str">
        <f t="shared" si="225"/>
        <v>X</v>
      </c>
      <c r="DT167" t="str">
        <f t="shared" si="226"/>
        <v/>
      </c>
      <c r="DU167" t="str">
        <f t="shared" si="227"/>
        <v/>
      </c>
      <c r="DV167" t="str">
        <f t="shared" si="228"/>
        <v/>
      </c>
      <c r="DW167" t="str">
        <f t="shared" si="229"/>
        <v/>
      </c>
      <c r="DX167" s="359" t="str">
        <f t="shared" si="230"/>
        <v/>
      </c>
      <c r="DY167" t="str">
        <f t="shared" si="231"/>
        <v/>
      </c>
      <c r="DZ167" t="str">
        <f t="shared" si="232"/>
        <v/>
      </c>
      <c r="EA167" t="str">
        <f t="shared" si="233"/>
        <v/>
      </c>
      <c r="EB167" s="359" t="str">
        <f t="shared" si="234"/>
        <v/>
      </c>
      <c r="EC167" t="str">
        <f t="shared" si="235"/>
        <v/>
      </c>
      <c r="ED167" t="str">
        <f t="shared" si="236"/>
        <v/>
      </c>
      <c r="EE167" t="str">
        <f t="shared" si="237"/>
        <v/>
      </c>
      <c r="EF167" t="str">
        <f t="shared" si="238"/>
        <v/>
      </c>
      <c r="EG167" s="359" t="str">
        <f t="shared" si="239"/>
        <v/>
      </c>
      <c r="EH167" t="str">
        <f t="shared" si="186"/>
        <v>Caladenia multiplex</v>
      </c>
      <c r="EJ167" t="str">
        <f t="shared" si="180"/>
        <v>Caladenia nana</v>
      </c>
      <c r="EK167" s="100">
        <f t="shared" si="242"/>
        <v>0</v>
      </c>
      <c r="EL167" s="3">
        <f t="shared" si="242"/>
        <v>0</v>
      </c>
      <c r="EM167" s="3">
        <f t="shared" si="242"/>
        <v>0</v>
      </c>
      <c r="EN167" s="3">
        <f t="shared" si="242"/>
        <v>0</v>
      </c>
      <c r="EO167" s="3">
        <f t="shared" si="242"/>
        <v>0</v>
      </c>
      <c r="EP167" s="3">
        <f t="shared" si="242"/>
        <v>0</v>
      </c>
      <c r="EQ167" s="3">
        <f t="shared" si="242"/>
        <v>0</v>
      </c>
      <c r="ER167" s="3">
        <f t="shared" si="242"/>
        <v>0</v>
      </c>
      <c r="ES167" s="3">
        <f t="shared" si="242"/>
        <v>1</v>
      </c>
      <c r="ET167" s="3">
        <f t="shared" si="242"/>
        <v>1</v>
      </c>
      <c r="EU167" s="3">
        <f t="shared" si="242"/>
        <v>1</v>
      </c>
      <c r="EV167" s="24">
        <f t="shared" si="242"/>
        <v>0</v>
      </c>
      <c r="EW167" s="245">
        <f t="shared" si="185"/>
        <v>3</v>
      </c>
      <c r="EX167" s="262" t="str">
        <f t="shared" si="181"/>
        <v/>
      </c>
    </row>
    <row r="168" spans="1:154" ht="16.149999999999999" customHeight="1" x14ac:dyDescent="0.25">
      <c r="A168" s="363"/>
      <c r="D168" s="363"/>
      <c r="E168" s="363"/>
      <c r="F168" s="363"/>
      <c r="G168" s="363"/>
      <c r="H168" s="363"/>
      <c r="I168" s="363"/>
      <c r="J168" s="68">
        <f t="shared" si="182"/>
        <v>573</v>
      </c>
      <c r="K168" s="371" t="str">
        <f t="shared" si="183"/>
        <v>Caladenia nana subsp. nana</v>
      </c>
      <c r="L168" s="372">
        <v>573</v>
      </c>
      <c r="M168" s="371" t="s">
        <v>1526</v>
      </c>
      <c r="N168" s="76" t="s">
        <v>161</v>
      </c>
      <c r="O168" s="363" t="str">
        <f t="shared" si="168"/>
        <v>S</v>
      </c>
      <c r="P168" s="70" t="s">
        <v>2078</v>
      </c>
      <c r="Q168" s="364" t="s">
        <v>2076</v>
      </c>
      <c r="R168" s="365">
        <v>43008</v>
      </c>
      <c r="S168" s="365">
        <v>43039</v>
      </c>
      <c r="T168" s="603" t="s">
        <v>7894</v>
      </c>
      <c r="U168" s="603" t="s">
        <v>7894</v>
      </c>
      <c r="V168" s="603" t="s">
        <v>7894</v>
      </c>
      <c r="W168" s="603" t="s">
        <v>7894</v>
      </c>
      <c r="X168" s="603" t="s">
        <v>7894</v>
      </c>
      <c r="Y168" s="603" t="s">
        <v>7894</v>
      </c>
      <c r="Z168" s="603" t="s">
        <v>7894</v>
      </c>
      <c r="AA168" s="603" t="s">
        <v>7894</v>
      </c>
      <c r="AB168" s="603" t="s">
        <v>4828</v>
      </c>
      <c r="AC168" s="603" t="s">
        <v>4829</v>
      </c>
      <c r="AD168" s="603" t="s">
        <v>7894</v>
      </c>
      <c r="AE168" s="603" t="s">
        <v>7894</v>
      </c>
      <c r="AF168" s="605" t="s">
        <v>7896</v>
      </c>
      <c r="AG168" s="605" t="s">
        <v>7943</v>
      </c>
      <c r="AH168" s="366" t="s">
        <v>685</v>
      </c>
      <c r="AI168" s="363">
        <f t="shared" si="169"/>
        <v>6</v>
      </c>
      <c r="AJ168" s="363">
        <v>11</v>
      </c>
      <c r="AK168" s="413" t="str">
        <f t="shared" si="170"/>
        <v>Pink Fans Orchids</v>
      </c>
      <c r="AL168" s="413" t="str">
        <f t="shared" si="171"/>
        <v>Caladenia nana</v>
      </c>
      <c r="AM168" s="486" t="s">
        <v>45</v>
      </c>
      <c r="AS168" s="69">
        <f t="shared" si="172"/>
        <v>40</v>
      </c>
      <c r="AT168" s="69">
        <f t="shared" si="173"/>
        <v>44</v>
      </c>
      <c r="AU168" s="69">
        <f t="shared" si="174"/>
        <v>9</v>
      </c>
      <c r="AV168" s="69">
        <f t="shared" si="175"/>
        <v>10</v>
      </c>
      <c r="AW168" s="81" t="e">
        <f>VLOOKUP(AM168,#REF!,6,FALSE)</f>
        <v>#REF!</v>
      </c>
      <c r="AX168" s="70" t="s">
        <v>2079</v>
      </c>
      <c r="AY168" s="364">
        <v>15371</v>
      </c>
      <c r="AZ168" s="264" t="s">
        <v>48</v>
      </c>
      <c r="BA168" s="238"/>
      <c r="BB168" s="237">
        <f t="shared" si="176"/>
        <v>16</v>
      </c>
      <c r="BC168" s="270">
        <f t="shared" si="165"/>
        <v>573</v>
      </c>
      <c r="BD168" t="str">
        <f t="shared" si="177"/>
        <v>Caladenia nana subsp. nana</v>
      </c>
      <c r="BE168" s="367" t="e">
        <f>COUNTIFS(#REF!,L168)</f>
        <v>#REF!</v>
      </c>
      <c r="BF168" s="374" t="str">
        <f t="shared" si="178"/>
        <v>y</v>
      </c>
      <c r="BG168" s="82"/>
      <c r="BH168" s="375"/>
      <c r="BI168" s="374"/>
      <c r="BJ168" s="403"/>
      <c r="CE168" t="str">
        <f t="shared" si="244"/>
        <v>_See subspecies (Caladenia nana)</v>
      </c>
      <c r="CF168" s="388" t="str">
        <f t="shared" si="184"/>
        <v>Caladenia nana</v>
      </c>
      <c r="CG168" t="str">
        <f t="shared" si="187"/>
        <v/>
      </c>
      <c r="CH168" t="str">
        <f t="shared" si="188"/>
        <v/>
      </c>
      <c r="CI168" t="str">
        <f t="shared" si="189"/>
        <v/>
      </c>
      <c r="CJ168" t="str">
        <f t="shared" si="190"/>
        <v/>
      </c>
      <c r="CK168" s="359" t="str">
        <f t="shared" si="191"/>
        <v/>
      </c>
      <c r="CL168" t="str">
        <f t="shared" si="192"/>
        <v/>
      </c>
      <c r="CM168" t="str">
        <f t="shared" si="193"/>
        <v/>
      </c>
      <c r="CN168" t="str">
        <f t="shared" si="194"/>
        <v/>
      </c>
      <c r="CO168" s="359" t="str">
        <f t="shared" si="195"/>
        <v/>
      </c>
      <c r="CP168" t="str">
        <f t="shared" si="196"/>
        <v/>
      </c>
      <c r="CQ168" t="str">
        <f t="shared" si="197"/>
        <v/>
      </c>
      <c r="CR168" t="str">
        <f t="shared" si="198"/>
        <v/>
      </c>
      <c r="CS168" s="359" t="str">
        <f t="shared" si="199"/>
        <v/>
      </c>
      <c r="CT168" t="str">
        <f t="shared" si="200"/>
        <v/>
      </c>
      <c r="CU168" t="str">
        <f t="shared" si="201"/>
        <v/>
      </c>
      <c r="CV168" t="str">
        <f t="shared" si="202"/>
        <v/>
      </c>
      <c r="CW168" t="str">
        <f t="shared" si="203"/>
        <v/>
      </c>
      <c r="CX168" s="359" t="str">
        <f t="shared" si="204"/>
        <v/>
      </c>
      <c r="CY168" t="str">
        <f t="shared" si="205"/>
        <v/>
      </c>
      <c r="CZ168" t="str">
        <f t="shared" si="206"/>
        <v/>
      </c>
      <c r="DA168" t="str">
        <f t="shared" si="207"/>
        <v/>
      </c>
      <c r="DB168" s="359" t="str">
        <f t="shared" si="208"/>
        <v/>
      </c>
      <c r="DC168" t="str">
        <f t="shared" si="209"/>
        <v/>
      </c>
      <c r="DD168" t="str">
        <f t="shared" si="210"/>
        <v/>
      </c>
      <c r="DE168" t="str">
        <f t="shared" si="211"/>
        <v/>
      </c>
      <c r="DF168" s="359" t="str">
        <f t="shared" si="212"/>
        <v/>
      </c>
      <c r="DG168" t="str">
        <f t="shared" si="213"/>
        <v/>
      </c>
      <c r="DH168" t="str">
        <f t="shared" si="214"/>
        <v/>
      </c>
      <c r="DI168" t="str">
        <f t="shared" si="215"/>
        <v/>
      </c>
      <c r="DJ168" t="str">
        <f t="shared" si="216"/>
        <v/>
      </c>
      <c r="DK168" s="359" t="str">
        <f t="shared" si="217"/>
        <v/>
      </c>
      <c r="DL168" t="str">
        <f t="shared" si="218"/>
        <v/>
      </c>
      <c r="DM168" t="str">
        <f t="shared" si="219"/>
        <v/>
      </c>
      <c r="DN168" t="str">
        <f t="shared" si="220"/>
        <v/>
      </c>
      <c r="DO168" s="359" t="str">
        <f t="shared" si="221"/>
        <v/>
      </c>
      <c r="DP168" t="str">
        <f t="shared" si="222"/>
        <v/>
      </c>
      <c r="DQ168" t="str">
        <f t="shared" si="223"/>
        <v/>
      </c>
      <c r="DR168" t="str">
        <f t="shared" si="224"/>
        <v/>
      </c>
      <c r="DS168" s="359" t="str">
        <f t="shared" si="225"/>
        <v/>
      </c>
      <c r="DT168" t="str">
        <f t="shared" si="226"/>
        <v>X</v>
      </c>
      <c r="DU168" t="str">
        <f t="shared" si="227"/>
        <v>X</v>
      </c>
      <c r="DV168" t="str">
        <f t="shared" si="228"/>
        <v>X</v>
      </c>
      <c r="DW168" t="str">
        <f t="shared" si="229"/>
        <v>X</v>
      </c>
      <c r="DX168" s="359" t="str">
        <f t="shared" si="230"/>
        <v>X</v>
      </c>
      <c r="DY168" t="str">
        <f t="shared" si="231"/>
        <v>X</v>
      </c>
      <c r="DZ168" t="str">
        <f t="shared" si="232"/>
        <v>X</v>
      </c>
      <c r="EA168" t="str">
        <f t="shared" si="233"/>
        <v>X</v>
      </c>
      <c r="EB168" s="359" t="str">
        <f t="shared" si="234"/>
        <v>X</v>
      </c>
      <c r="EC168" t="str">
        <f t="shared" si="235"/>
        <v/>
      </c>
      <c r="ED168" t="str">
        <f t="shared" si="236"/>
        <v/>
      </c>
      <c r="EE168" t="str">
        <f t="shared" si="237"/>
        <v/>
      </c>
      <c r="EF168" t="str">
        <f t="shared" si="238"/>
        <v/>
      </c>
      <c r="EG168" s="359" t="str">
        <f t="shared" si="239"/>
        <v/>
      </c>
      <c r="EH168" t="str">
        <f t="shared" si="186"/>
        <v>Caladenia nana</v>
      </c>
      <c r="EJ168" t="str">
        <f t="shared" si="180"/>
        <v>Caladenia nana subsp. nana</v>
      </c>
      <c r="EK168" s="100">
        <f t="shared" si="242"/>
        <v>0</v>
      </c>
      <c r="EL168" s="3">
        <f t="shared" si="242"/>
        <v>0</v>
      </c>
      <c r="EM168" s="3">
        <f t="shared" si="242"/>
        <v>0</v>
      </c>
      <c r="EN168" s="3">
        <f t="shared" si="242"/>
        <v>0</v>
      </c>
      <c r="EO168" s="3">
        <f t="shared" si="242"/>
        <v>0</v>
      </c>
      <c r="EP168" s="3">
        <f t="shared" si="242"/>
        <v>0</v>
      </c>
      <c r="EQ168" s="3">
        <f t="shared" si="242"/>
        <v>0</v>
      </c>
      <c r="ER168" s="3">
        <f t="shared" si="242"/>
        <v>0</v>
      </c>
      <c r="ES168" s="3">
        <f t="shared" si="242"/>
        <v>1</v>
      </c>
      <c r="ET168" s="3">
        <f t="shared" si="242"/>
        <v>1</v>
      </c>
      <c r="EU168" s="3">
        <f t="shared" si="242"/>
        <v>0</v>
      </c>
      <c r="EV168" s="24">
        <f t="shared" si="242"/>
        <v>0</v>
      </c>
      <c r="EW168" s="245">
        <f t="shared" si="185"/>
        <v>2</v>
      </c>
      <c r="EX168" s="262" t="str">
        <f t="shared" si="181"/>
        <v/>
      </c>
    </row>
    <row r="169" spans="1:154" ht="16.149999999999999" customHeight="1" x14ac:dyDescent="0.25">
      <c r="A169" s="363"/>
      <c r="D169" s="363"/>
      <c r="E169" s="363"/>
      <c r="F169" s="363"/>
      <c r="G169" s="363"/>
      <c r="H169" s="363"/>
      <c r="I169" s="363"/>
      <c r="J169" s="68">
        <f t="shared" si="182"/>
        <v>574</v>
      </c>
      <c r="K169" s="371" t="str">
        <f t="shared" si="183"/>
        <v>Caladenia nana subsp. unita</v>
      </c>
      <c r="L169" s="372">
        <v>574</v>
      </c>
      <c r="M169" s="371" t="s">
        <v>1526</v>
      </c>
      <c r="N169" s="76" t="s">
        <v>162</v>
      </c>
      <c r="O169" s="363" t="str">
        <f t="shared" si="168"/>
        <v>S</v>
      </c>
      <c r="P169" s="70" t="s">
        <v>2080</v>
      </c>
      <c r="Q169" s="364" t="s">
        <v>2076</v>
      </c>
      <c r="R169" s="365">
        <v>43009</v>
      </c>
      <c r="S169" s="365">
        <v>43069</v>
      </c>
      <c r="T169" s="603" t="s">
        <v>7894</v>
      </c>
      <c r="U169" s="603" t="s">
        <v>7894</v>
      </c>
      <c r="V169" s="603" t="s">
        <v>7894</v>
      </c>
      <c r="W169" s="603" t="s">
        <v>7894</v>
      </c>
      <c r="X169" s="603" t="s">
        <v>7894</v>
      </c>
      <c r="Y169" s="603" t="s">
        <v>7894</v>
      </c>
      <c r="Z169" s="603" t="s">
        <v>7894</v>
      </c>
      <c r="AA169" s="603" t="s">
        <v>7894</v>
      </c>
      <c r="AB169" s="603" t="s">
        <v>7894</v>
      </c>
      <c r="AC169" s="603" t="s">
        <v>4829</v>
      </c>
      <c r="AD169" s="603" t="s">
        <v>4830</v>
      </c>
      <c r="AE169" s="603" t="s">
        <v>7894</v>
      </c>
      <c r="AF169" s="605" t="s">
        <v>7897</v>
      </c>
      <c r="AG169" s="605" t="s">
        <v>7940</v>
      </c>
      <c r="AH169" s="366" t="s">
        <v>685</v>
      </c>
      <c r="AI169" s="363">
        <f t="shared" si="169"/>
        <v>6</v>
      </c>
      <c r="AJ169" s="363">
        <v>11</v>
      </c>
      <c r="AK169" s="413" t="str">
        <f t="shared" si="170"/>
        <v>Pink Fans Orchids</v>
      </c>
      <c r="AL169" s="413" t="str">
        <f t="shared" si="171"/>
        <v>Caladenia nana</v>
      </c>
      <c r="AM169" s="486" t="s">
        <v>45</v>
      </c>
      <c r="AS169" s="69">
        <f t="shared" si="172"/>
        <v>40</v>
      </c>
      <c r="AT169" s="69">
        <f t="shared" si="173"/>
        <v>48</v>
      </c>
      <c r="AU169" s="69">
        <f t="shared" si="174"/>
        <v>10</v>
      </c>
      <c r="AV169" s="69">
        <f t="shared" si="175"/>
        <v>11</v>
      </c>
      <c r="AW169" s="81"/>
      <c r="AX169" s="70" t="s">
        <v>2081</v>
      </c>
      <c r="AY169" s="364">
        <v>15372</v>
      </c>
      <c r="AZ169" s="264" t="s">
        <v>48</v>
      </c>
      <c r="BA169" s="238"/>
      <c r="BB169" s="237">
        <f t="shared" si="176"/>
        <v>16</v>
      </c>
      <c r="BC169" s="270">
        <f t="shared" si="165"/>
        <v>574</v>
      </c>
      <c r="BD169" t="str">
        <f t="shared" si="177"/>
        <v>Caladenia nana subsp. unita</v>
      </c>
      <c r="BE169" s="367" t="e">
        <f>COUNTIFS(#REF!,L169)</f>
        <v>#REF!</v>
      </c>
      <c r="BF169" s="374" t="str">
        <f t="shared" si="178"/>
        <v>y</v>
      </c>
      <c r="BG169" s="82"/>
      <c r="BH169" s="375"/>
      <c r="BI169" s="374"/>
      <c r="BJ169" s="403"/>
      <c r="CE169" t="str">
        <f t="shared" si="244"/>
        <v>Little Pink Fan Orchid (Caladenia nana subsp. nana)</v>
      </c>
      <c r="CF169" s="388" t="str">
        <f t="shared" si="184"/>
        <v>Caladenia nana subsp. nana</v>
      </c>
      <c r="CG169" t="str">
        <f t="shared" si="187"/>
        <v/>
      </c>
      <c r="CH169" t="str">
        <f t="shared" si="188"/>
        <v/>
      </c>
      <c r="CI169" t="str">
        <f t="shared" si="189"/>
        <v/>
      </c>
      <c r="CJ169" t="str">
        <f t="shared" si="190"/>
        <v/>
      </c>
      <c r="CK169" s="359" t="str">
        <f t="shared" si="191"/>
        <v/>
      </c>
      <c r="CL169" t="str">
        <f t="shared" si="192"/>
        <v/>
      </c>
      <c r="CM169" t="str">
        <f t="shared" si="193"/>
        <v/>
      </c>
      <c r="CN169" t="str">
        <f t="shared" si="194"/>
        <v/>
      </c>
      <c r="CO169" s="359" t="str">
        <f t="shared" si="195"/>
        <v/>
      </c>
      <c r="CP169" t="str">
        <f t="shared" si="196"/>
        <v/>
      </c>
      <c r="CQ169" t="str">
        <f t="shared" si="197"/>
        <v/>
      </c>
      <c r="CR169" t="str">
        <f t="shared" si="198"/>
        <v/>
      </c>
      <c r="CS169" s="359" t="str">
        <f t="shared" si="199"/>
        <v/>
      </c>
      <c r="CT169" t="str">
        <f t="shared" si="200"/>
        <v/>
      </c>
      <c r="CU169" t="str">
        <f t="shared" si="201"/>
        <v/>
      </c>
      <c r="CV169" t="str">
        <f t="shared" si="202"/>
        <v/>
      </c>
      <c r="CW169" t="str">
        <f t="shared" si="203"/>
        <v/>
      </c>
      <c r="CX169" s="359" t="str">
        <f t="shared" si="204"/>
        <v/>
      </c>
      <c r="CY169" t="str">
        <f t="shared" si="205"/>
        <v/>
      </c>
      <c r="CZ169" t="str">
        <f t="shared" si="206"/>
        <v/>
      </c>
      <c r="DA169" t="str">
        <f t="shared" si="207"/>
        <v/>
      </c>
      <c r="DB169" s="359" t="str">
        <f t="shared" si="208"/>
        <v/>
      </c>
      <c r="DC169" t="str">
        <f t="shared" si="209"/>
        <v/>
      </c>
      <c r="DD169" t="str">
        <f t="shared" si="210"/>
        <v/>
      </c>
      <c r="DE169" t="str">
        <f t="shared" si="211"/>
        <v/>
      </c>
      <c r="DF169" s="359" t="str">
        <f t="shared" si="212"/>
        <v/>
      </c>
      <c r="DG169" t="str">
        <f t="shared" si="213"/>
        <v/>
      </c>
      <c r="DH169" t="str">
        <f t="shared" si="214"/>
        <v/>
      </c>
      <c r="DI169" t="str">
        <f t="shared" si="215"/>
        <v/>
      </c>
      <c r="DJ169" t="str">
        <f t="shared" si="216"/>
        <v/>
      </c>
      <c r="DK169" s="359" t="str">
        <f t="shared" si="217"/>
        <v/>
      </c>
      <c r="DL169" t="str">
        <f t="shared" si="218"/>
        <v/>
      </c>
      <c r="DM169" t="str">
        <f t="shared" si="219"/>
        <v/>
      </c>
      <c r="DN169" t="str">
        <f t="shared" si="220"/>
        <v/>
      </c>
      <c r="DO169" s="359" t="str">
        <f t="shared" si="221"/>
        <v/>
      </c>
      <c r="DP169" t="str">
        <f t="shared" si="222"/>
        <v/>
      </c>
      <c r="DQ169" t="str">
        <f t="shared" si="223"/>
        <v/>
      </c>
      <c r="DR169" t="str">
        <f t="shared" si="224"/>
        <v/>
      </c>
      <c r="DS169" s="359" t="str">
        <f t="shared" si="225"/>
        <v/>
      </c>
      <c r="DT169" t="str">
        <f t="shared" si="226"/>
        <v>X</v>
      </c>
      <c r="DU169" t="str">
        <f t="shared" si="227"/>
        <v>X</v>
      </c>
      <c r="DV169" t="str">
        <f t="shared" si="228"/>
        <v>X</v>
      </c>
      <c r="DW169" t="str">
        <f t="shared" si="229"/>
        <v>X</v>
      </c>
      <c r="DX169" s="359" t="str">
        <f t="shared" si="230"/>
        <v>X</v>
      </c>
      <c r="DY169" t="str">
        <f t="shared" si="231"/>
        <v/>
      </c>
      <c r="DZ169" t="str">
        <f t="shared" si="232"/>
        <v/>
      </c>
      <c r="EA169" t="str">
        <f t="shared" si="233"/>
        <v/>
      </c>
      <c r="EB169" s="359" t="str">
        <f t="shared" si="234"/>
        <v/>
      </c>
      <c r="EC169" t="str">
        <f t="shared" si="235"/>
        <v/>
      </c>
      <c r="ED169" t="str">
        <f t="shared" si="236"/>
        <v/>
      </c>
      <c r="EE169" t="str">
        <f t="shared" si="237"/>
        <v/>
      </c>
      <c r="EF169" t="str">
        <f t="shared" si="238"/>
        <v/>
      </c>
      <c r="EG169" s="359" t="str">
        <f t="shared" si="239"/>
        <v/>
      </c>
      <c r="EH169" t="str">
        <f t="shared" si="186"/>
        <v>Caladenia nana subsp. nana</v>
      </c>
      <c r="EJ169" t="str">
        <f t="shared" si="180"/>
        <v>Caladenia nana subsp. unita</v>
      </c>
      <c r="EK169" s="100">
        <f t="shared" si="242"/>
        <v>0</v>
      </c>
      <c r="EL169" s="3">
        <f t="shared" si="242"/>
        <v>0</v>
      </c>
      <c r="EM169" s="3">
        <f t="shared" si="242"/>
        <v>0</v>
      </c>
      <c r="EN169" s="3">
        <f t="shared" si="242"/>
        <v>0</v>
      </c>
      <c r="EO169" s="3">
        <f t="shared" si="242"/>
        <v>0</v>
      </c>
      <c r="EP169" s="3">
        <f t="shared" si="242"/>
        <v>0</v>
      </c>
      <c r="EQ169" s="3">
        <f t="shared" si="242"/>
        <v>0</v>
      </c>
      <c r="ER169" s="3">
        <f t="shared" si="242"/>
        <v>0</v>
      </c>
      <c r="ES169" s="3">
        <f t="shared" si="242"/>
        <v>0</v>
      </c>
      <c r="ET169" s="3">
        <f t="shared" si="242"/>
        <v>1</v>
      </c>
      <c r="EU169" s="3">
        <f t="shared" si="242"/>
        <v>1</v>
      </c>
      <c r="EV169" s="24">
        <f t="shared" si="242"/>
        <v>0</v>
      </c>
      <c r="EW169" s="245">
        <f t="shared" si="185"/>
        <v>2</v>
      </c>
      <c r="EX169" s="262" t="str">
        <f t="shared" si="181"/>
        <v/>
      </c>
    </row>
    <row r="170" spans="1:154" ht="16.149999999999999" customHeight="1" x14ac:dyDescent="0.25">
      <c r="A170" s="363"/>
      <c r="D170" s="363"/>
      <c r="E170" s="363"/>
      <c r="F170" s="363"/>
      <c r="G170" s="363"/>
      <c r="H170" s="363"/>
      <c r="I170" s="363"/>
      <c r="J170" s="68">
        <f t="shared" si="182"/>
        <v>575</v>
      </c>
      <c r="K170" s="371" t="str">
        <f t="shared" si="183"/>
        <v>Caladenia nivalis</v>
      </c>
      <c r="L170" s="372">
        <v>575</v>
      </c>
      <c r="M170" s="371" t="s">
        <v>1526</v>
      </c>
      <c r="N170" s="76" t="s">
        <v>361</v>
      </c>
      <c r="O170" s="363" t="str">
        <f t="shared" si="168"/>
        <v>S</v>
      </c>
      <c r="P170" s="70" t="s">
        <v>2082</v>
      </c>
      <c r="Q170" s="364" t="s">
        <v>2083</v>
      </c>
      <c r="R170" s="365">
        <v>42978</v>
      </c>
      <c r="S170" s="365">
        <v>43023</v>
      </c>
      <c r="T170" s="603" t="s">
        <v>7894</v>
      </c>
      <c r="U170" s="603" t="s">
        <v>7894</v>
      </c>
      <c r="V170" s="603" t="s">
        <v>7894</v>
      </c>
      <c r="W170" s="603" t="s">
        <v>7894</v>
      </c>
      <c r="X170" s="603" t="s">
        <v>7894</v>
      </c>
      <c r="Y170" s="603" t="s">
        <v>7894</v>
      </c>
      <c r="Z170" s="603" t="s">
        <v>7894</v>
      </c>
      <c r="AA170" s="603" t="s">
        <v>4827</v>
      </c>
      <c r="AB170" s="603" t="s">
        <v>4828</v>
      </c>
      <c r="AC170" s="603" t="s">
        <v>4829</v>
      </c>
      <c r="AD170" s="603" t="s">
        <v>7894</v>
      </c>
      <c r="AE170" s="603" t="s">
        <v>7894</v>
      </c>
      <c r="AF170" s="605" t="s">
        <v>7900</v>
      </c>
      <c r="AG170" s="605" t="s">
        <v>7944</v>
      </c>
      <c r="AH170" s="366" t="s">
        <v>1307</v>
      </c>
      <c r="AI170" s="363">
        <f t="shared" si="169"/>
        <v>3</v>
      </c>
      <c r="AJ170" s="363">
        <v>7</v>
      </c>
      <c r="AK170" s="413" t="str">
        <f t="shared" si="170"/>
        <v>King Spider Orchids</v>
      </c>
      <c r="AL170" s="413" t="str">
        <f t="shared" si="171"/>
        <v>Caladenia huegelii</v>
      </c>
      <c r="AM170" s="486" t="s">
        <v>7607</v>
      </c>
      <c r="AS170" s="69">
        <f t="shared" si="172"/>
        <v>36</v>
      </c>
      <c r="AT170" s="69">
        <f t="shared" si="173"/>
        <v>42</v>
      </c>
      <c r="AU170" s="69">
        <f t="shared" si="174"/>
        <v>8</v>
      </c>
      <c r="AV170" s="69">
        <f t="shared" si="175"/>
        <v>10</v>
      </c>
      <c r="AW170" s="81"/>
      <c r="AX170" s="70" t="s">
        <v>2084</v>
      </c>
      <c r="AY170" s="364">
        <v>15373</v>
      </c>
      <c r="AZ170" s="264" t="s">
        <v>48</v>
      </c>
      <c r="BA170" s="238"/>
      <c r="BB170" s="237" t="str">
        <f t="shared" si="176"/>
        <v/>
      </c>
      <c r="BC170" s="270">
        <f t="shared" si="165"/>
        <v>575</v>
      </c>
      <c r="BD170" t="str">
        <f t="shared" si="177"/>
        <v>Caladenia nivalis</v>
      </c>
      <c r="BE170" s="367" t="e">
        <f>COUNTIFS(#REF!,L170)</f>
        <v>#REF!</v>
      </c>
      <c r="BF170" s="374" t="str">
        <f t="shared" si="178"/>
        <v>y</v>
      </c>
      <c r="BG170" s="82"/>
      <c r="BH170" s="375"/>
      <c r="BI170" s="374"/>
      <c r="BJ170" s="403"/>
      <c r="CE170" t="str">
        <f t="shared" si="244"/>
        <v>Pink Fan Orchid (Caladenia nana subsp. unita)</v>
      </c>
      <c r="CF170" s="388" t="str">
        <f t="shared" si="184"/>
        <v>Caladenia nana subsp. unita</v>
      </c>
      <c r="CG170" t="str">
        <f t="shared" si="187"/>
        <v/>
      </c>
      <c r="CH170" t="str">
        <f t="shared" si="188"/>
        <v/>
      </c>
      <c r="CI170" t="str">
        <f t="shared" si="189"/>
        <v/>
      </c>
      <c r="CJ170" t="str">
        <f t="shared" si="190"/>
        <v/>
      </c>
      <c r="CK170" s="359" t="str">
        <f t="shared" si="191"/>
        <v/>
      </c>
      <c r="CL170" t="str">
        <f t="shared" si="192"/>
        <v/>
      </c>
      <c r="CM170" t="str">
        <f t="shared" si="193"/>
        <v/>
      </c>
      <c r="CN170" t="str">
        <f t="shared" si="194"/>
        <v/>
      </c>
      <c r="CO170" s="359" t="str">
        <f t="shared" si="195"/>
        <v/>
      </c>
      <c r="CP170" t="str">
        <f t="shared" si="196"/>
        <v/>
      </c>
      <c r="CQ170" t="str">
        <f t="shared" si="197"/>
        <v/>
      </c>
      <c r="CR170" t="str">
        <f t="shared" si="198"/>
        <v/>
      </c>
      <c r="CS170" s="359" t="str">
        <f t="shared" si="199"/>
        <v/>
      </c>
      <c r="CT170" t="str">
        <f t="shared" si="200"/>
        <v/>
      </c>
      <c r="CU170" t="str">
        <f t="shared" si="201"/>
        <v/>
      </c>
      <c r="CV170" t="str">
        <f t="shared" si="202"/>
        <v/>
      </c>
      <c r="CW170" t="str">
        <f t="shared" si="203"/>
        <v/>
      </c>
      <c r="CX170" s="359" t="str">
        <f t="shared" si="204"/>
        <v/>
      </c>
      <c r="CY170" t="str">
        <f t="shared" si="205"/>
        <v/>
      </c>
      <c r="CZ170" t="str">
        <f t="shared" si="206"/>
        <v/>
      </c>
      <c r="DA170" t="str">
        <f t="shared" si="207"/>
        <v/>
      </c>
      <c r="DB170" s="359" t="str">
        <f t="shared" si="208"/>
        <v/>
      </c>
      <c r="DC170" t="str">
        <f t="shared" si="209"/>
        <v/>
      </c>
      <c r="DD170" t="str">
        <f t="shared" si="210"/>
        <v/>
      </c>
      <c r="DE170" t="str">
        <f t="shared" si="211"/>
        <v/>
      </c>
      <c r="DF170" s="359" t="str">
        <f t="shared" si="212"/>
        <v/>
      </c>
      <c r="DG170" t="str">
        <f t="shared" si="213"/>
        <v/>
      </c>
      <c r="DH170" t="str">
        <f t="shared" si="214"/>
        <v/>
      </c>
      <c r="DI170" t="str">
        <f t="shared" si="215"/>
        <v/>
      </c>
      <c r="DJ170" t="str">
        <f t="shared" si="216"/>
        <v/>
      </c>
      <c r="DK170" s="359" t="str">
        <f t="shared" si="217"/>
        <v/>
      </c>
      <c r="DL170" t="str">
        <f t="shared" si="218"/>
        <v/>
      </c>
      <c r="DM170" t="str">
        <f t="shared" si="219"/>
        <v/>
      </c>
      <c r="DN170" t="str">
        <f t="shared" si="220"/>
        <v/>
      </c>
      <c r="DO170" s="359" t="str">
        <f t="shared" si="221"/>
        <v/>
      </c>
      <c r="DP170" t="str">
        <f t="shared" si="222"/>
        <v/>
      </c>
      <c r="DQ170" t="str">
        <f t="shared" si="223"/>
        <v/>
      </c>
      <c r="DR170" t="str">
        <f t="shared" si="224"/>
        <v/>
      </c>
      <c r="DS170" s="359" t="str">
        <f t="shared" si="225"/>
        <v/>
      </c>
      <c r="DT170" t="str">
        <f t="shared" si="226"/>
        <v>X</v>
      </c>
      <c r="DU170" t="str">
        <f t="shared" si="227"/>
        <v>X</v>
      </c>
      <c r="DV170" t="str">
        <f t="shared" si="228"/>
        <v>X</v>
      </c>
      <c r="DW170" t="str">
        <f t="shared" si="229"/>
        <v>X</v>
      </c>
      <c r="DX170" s="359" t="str">
        <f t="shared" si="230"/>
        <v>X</v>
      </c>
      <c r="DY170" t="str">
        <f t="shared" si="231"/>
        <v>X</v>
      </c>
      <c r="DZ170" t="str">
        <f t="shared" si="232"/>
        <v>X</v>
      </c>
      <c r="EA170" t="str">
        <f t="shared" si="233"/>
        <v>X</v>
      </c>
      <c r="EB170" s="359" t="str">
        <f t="shared" si="234"/>
        <v>X</v>
      </c>
      <c r="EC170" t="str">
        <f t="shared" si="235"/>
        <v/>
      </c>
      <c r="ED170" t="str">
        <f t="shared" si="236"/>
        <v/>
      </c>
      <c r="EE170" t="str">
        <f t="shared" si="237"/>
        <v/>
      </c>
      <c r="EF170" t="str">
        <f t="shared" si="238"/>
        <v/>
      </c>
      <c r="EG170" s="359" t="str">
        <f t="shared" si="239"/>
        <v/>
      </c>
      <c r="EH170" t="str">
        <f t="shared" si="186"/>
        <v>Caladenia nana subsp. unita</v>
      </c>
      <c r="EJ170" t="str">
        <f t="shared" si="180"/>
        <v>Caladenia nivalis</v>
      </c>
      <c r="EK170" s="100">
        <f t="shared" si="242"/>
        <v>0</v>
      </c>
      <c r="EL170" s="3">
        <f t="shared" si="242"/>
        <v>0</v>
      </c>
      <c r="EM170" s="3">
        <f t="shared" si="242"/>
        <v>0</v>
      </c>
      <c r="EN170" s="3">
        <f t="shared" si="242"/>
        <v>0</v>
      </c>
      <c r="EO170" s="3">
        <f t="shared" si="242"/>
        <v>0</v>
      </c>
      <c r="EP170" s="3">
        <f t="shared" si="242"/>
        <v>0</v>
      </c>
      <c r="EQ170" s="3">
        <f t="shared" si="242"/>
        <v>0</v>
      </c>
      <c r="ER170" s="3">
        <f t="shared" si="242"/>
        <v>1</v>
      </c>
      <c r="ES170" s="3">
        <f t="shared" si="242"/>
        <v>1</v>
      </c>
      <c r="ET170" s="3">
        <f t="shared" si="242"/>
        <v>1</v>
      </c>
      <c r="EU170" s="3">
        <f t="shared" si="242"/>
        <v>0</v>
      </c>
      <c r="EV170" s="24">
        <f t="shared" si="242"/>
        <v>0</v>
      </c>
      <c r="EW170" s="245">
        <f t="shared" si="185"/>
        <v>3</v>
      </c>
      <c r="EX170" s="262" t="str">
        <f t="shared" si="181"/>
        <v/>
      </c>
    </row>
    <row r="171" spans="1:154" ht="16.149999999999999" customHeight="1" x14ac:dyDescent="0.25">
      <c r="A171" s="363"/>
      <c r="D171" s="363"/>
      <c r="E171" s="363"/>
      <c r="F171" s="363"/>
      <c r="G171" s="363"/>
      <c r="H171" s="363"/>
      <c r="I171" s="363"/>
      <c r="J171" s="68">
        <f t="shared" si="182"/>
        <v>576</v>
      </c>
      <c r="K171" s="371" t="str">
        <f t="shared" si="183"/>
        <v>Caladenia nobilis</v>
      </c>
      <c r="L171" s="372">
        <v>576</v>
      </c>
      <c r="M171" s="371" t="s">
        <v>1526</v>
      </c>
      <c r="N171" s="76" t="s">
        <v>96</v>
      </c>
      <c r="O171" s="363" t="str">
        <f t="shared" si="168"/>
        <v>S</v>
      </c>
      <c r="P171" s="70" t="s">
        <v>2085</v>
      </c>
      <c r="Q171" s="364" t="s">
        <v>2086</v>
      </c>
      <c r="R171" s="365">
        <v>42917</v>
      </c>
      <c r="S171" s="365">
        <v>43023</v>
      </c>
      <c r="T171" s="603" t="s">
        <v>7894</v>
      </c>
      <c r="U171" s="603" t="s">
        <v>7894</v>
      </c>
      <c r="V171" s="603" t="s">
        <v>7894</v>
      </c>
      <c r="W171" s="603" t="s">
        <v>7894</v>
      </c>
      <c r="X171" s="603" t="s">
        <v>7894</v>
      </c>
      <c r="Y171" s="603" t="s">
        <v>7894</v>
      </c>
      <c r="Z171" s="603" t="s">
        <v>4826</v>
      </c>
      <c r="AA171" s="603" t="s">
        <v>4827</v>
      </c>
      <c r="AB171" s="603" t="s">
        <v>4828</v>
      </c>
      <c r="AC171" s="603" t="s">
        <v>4829</v>
      </c>
      <c r="AD171" s="603" t="s">
        <v>7894</v>
      </c>
      <c r="AE171" s="603" t="s">
        <v>7894</v>
      </c>
      <c r="AF171" s="605" t="s">
        <v>7901</v>
      </c>
      <c r="AG171" s="605" t="s">
        <v>7945</v>
      </c>
      <c r="AH171" s="366" t="s">
        <v>685</v>
      </c>
      <c r="AI171" s="363">
        <f t="shared" si="169"/>
        <v>6</v>
      </c>
      <c r="AJ171" s="363">
        <v>4</v>
      </c>
      <c r="AK171" s="413" t="str">
        <f t="shared" si="170"/>
        <v>Wispy Spider Orchids</v>
      </c>
      <c r="AL171" s="413" t="str">
        <f t="shared" si="171"/>
        <v>Caladenia filamentosa</v>
      </c>
      <c r="AM171" s="486" t="s">
        <v>7607</v>
      </c>
      <c r="AS171" s="69">
        <f t="shared" si="172"/>
        <v>27</v>
      </c>
      <c r="AT171" s="69">
        <f t="shared" si="173"/>
        <v>42</v>
      </c>
      <c r="AU171" s="69">
        <f t="shared" si="174"/>
        <v>7</v>
      </c>
      <c r="AV171" s="69">
        <f t="shared" si="175"/>
        <v>10</v>
      </c>
      <c r="AW171" s="81"/>
      <c r="AX171" s="70" t="s">
        <v>2087</v>
      </c>
      <c r="AY171" s="364">
        <v>17760</v>
      </c>
      <c r="AZ171" s="264" t="s">
        <v>48</v>
      </c>
      <c r="BA171" s="238"/>
      <c r="BB171" s="237" t="str">
        <f t="shared" si="176"/>
        <v/>
      </c>
      <c r="BC171" s="270">
        <f t="shared" si="165"/>
        <v>576</v>
      </c>
      <c r="BD171" t="str">
        <f t="shared" si="177"/>
        <v>Caladenia nobilis</v>
      </c>
      <c r="BE171" s="367" t="e">
        <f>COUNTIFS(#REF!,L171)</f>
        <v>#REF!</v>
      </c>
      <c r="BF171" s="374" t="str">
        <f t="shared" si="178"/>
        <v>y</v>
      </c>
      <c r="BG171" s="82"/>
      <c r="BH171" s="375"/>
      <c r="BI171" s="374"/>
      <c r="BJ171" s="403"/>
      <c r="CE171" t="str">
        <f t="shared" si="244"/>
        <v>Exotic Spider Orchid (Caladenia nivalis)</v>
      </c>
      <c r="CF171" s="388" t="str">
        <f t="shared" si="184"/>
        <v>Caladenia nivalis</v>
      </c>
      <c r="CG171" t="str">
        <f t="shared" si="187"/>
        <v/>
      </c>
      <c r="CH171" t="str">
        <f t="shared" si="188"/>
        <v/>
      </c>
      <c r="CI171" t="str">
        <f t="shared" si="189"/>
        <v/>
      </c>
      <c r="CJ171" t="str">
        <f t="shared" si="190"/>
        <v/>
      </c>
      <c r="CK171" s="359" t="str">
        <f t="shared" si="191"/>
        <v/>
      </c>
      <c r="CL171" t="str">
        <f t="shared" si="192"/>
        <v/>
      </c>
      <c r="CM171" t="str">
        <f t="shared" si="193"/>
        <v/>
      </c>
      <c r="CN171" t="str">
        <f t="shared" si="194"/>
        <v/>
      </c>
      <c r="CO171" s="359" t="str">
        <f t="shared" si="195"/>
        <v/>
      </c>
      <c r="CP171" t="str">
        <f t="shared" si="196"/>
        <v/>
      </c>
      <c r="CQ171" t="str">
        <f t="shared" si="197"/>
        <v/>
      </c>
      <c r="CR171" t="str">
        <f t="shared" si="198"/>
        <v/>
      </c>
      <c r="CS171" s="359" t="str">
        <f t="shared" si="199"/>
        <v/>
      </c>
      <c r="CT171" t="str">
        <f t="shared" si="200"/>
        <v/>
      </c>
      <c r="CU171" t="str">
        <f t="shared" si="201"/>
        <v/>
      </c>
      <c r="CV171" t="str">
        <f t="shared" si="202"/>
        <v/>
      </c>
      <c r="CW171" t="str">
        <f t="shared" si="203"/>
        <v/>
      </c>
      <c r="CX171" s="359" t="str">
        <f t="shared" si="204"/>
        <v/>
      </c>
      <c r="CY171" t="str">
        <f t="shared" si="205"/>
        <v/>
      </c>
      <c r="CZ171" t="str">
        <f t="shared" si="206"/>
        <v/>
      </c>
      <c r="DA171" t="str">
        <f t="shared" si="207"/>
        <v/>
      </c>
      <c r="DB171" s="359" t="str">
        <f t="shared" si="208"/>
        <v/>
      </c>
      <c r="DC171" t="str">
        <f t="shared" si="209"/>
        <v/>
      </c>
      <c r="DD171" t="str">
        <f t="shared" si="210"/>
        <v/>
      </c>
      <c r="DE171" t="str">
        <f t="shared" si="211"/>
        <v/>
      </c>
      <c r="DF171" s="359" t="str">
        <f t="shared" si="212"/>
        <v/>
      </c>
      <c r="DG171" t="str">
        <f t="shared" si="213"/>
        <v/>
      </c>
      <c r="DH171" t="str">
        <f t="shared" si="214"/>
        <v/>
      </c>
      <c r="DI171" t="str">
        <f t="shared" si="215"/>
        <v/>
      </c>
      <c r="DJ171" t="str">
        <f t="shared" si="216"/>
        <v/>
      </c>
      <c r="DK171" s="359" t="str">
        <f t="shared" si="217"/>
        <v/>
      </c>
      <c r="DL171" t="str">
        <f t="shared" si="218"/>
        <v/>
      </c>
      <c r="DM171" t="str">
        <f t="shared" si="219"/>
        <v/>
      </c>
      <c r="DN171" t="str">
        <f t="shared" si="220"/>
        <v/>
      </c>
      <c r="DO171" s="359" t="str">
        <f t="shared" si="221"/>
        <v/>
      </c>
      <c r="DP171" t="str">
        <f t="shared" si="222"/>
        <v>X</v>
      </c>
      <c r="DQ171" t="str">
        <f t="shared" si="223"/>
        <v>X</v>
      </c>
      <c r="DR171" t="str">
        <f t="shared" si="224"/>
        <v>X</v>
      </c>
      <c r="DS171" s="359" t="str">
        <f t="shared" si="225"/>
        <v>X</v>
      </c>
      <c r="DT171" t="str">
        <f t="shared" si="226"/>
        <v>X</v>
      </c>
      <c r="DU171" t="str">
        <f t="shared" si="227"/>
        <v>X</v>
      </c>
      <c r="DV171" t="str">
        <f t="shared" si="228"/>
        <v>X</v>
      </c>
      <c r="DW171" t="str">
        <f t="shared" si="229"/>
        <v/>
      </c>
      <c r="DX171" s="359" t="str">
        <f t="shared" si="230"/>
        <v/>
      </c>
      <c r="DY171" t="str">
        <f t="shared" si="231"/>
        <v/>
      </c>
      <c r="DZ171" t="str">
        <f t="shared" si="232"/>
        <v/>
      </c>
      <c r="EA171" t="str">
        <f t="shared" si="233"/>
        <v/>
      </c>
      <c r="EB171" s="359" t="str">
        <f t="shared" si="234"/>
        <v/>
      </c>
      <c r="EC171" t="str">
        <f t="shared" si="235"/>
        <v/>
      </c>
      <c r="ED171" t="str">
        <f t="shared" si="236"/>
        <v/>
      </c>
      <c r="EE171" t="str">
        <f t="shared" si="237"/>
        <v/>
      </c>
      <c r="EF171" t="str">
        <f t="shared" si="238"/>
        <v/>
      </c>
      <c r="EG171" s="359" t="str">
        <f t="shared" si="239"/>
        <v/>
      </c>
      <c r="EH171" t="str">
        <f t="shared" si="186"/>
        <v>Caladenia nivalis</v>
      </c>
      <c r="EJ171" t="str">
        <f t="shared" si="180"/>
        <v>Caladenia nobilis</v>
      </c>
      <c r="EK171" s="100">
        <f t="shared" si="242"/>
        <v>0</v>
      </c>
      <c r="EL171" s="3">
        <f t="shared" si="242"/>
        <v>0</v>
      </c>
      <c r="EM171" s="3">
        <f t="shared" si="242"/>
        <v>0</v>
      </c>
      <c r="EN171" s="3">
        <f t="shared" si="242"/>
        <v>0</v>
      </c>
      <c r="EO171" s="3">
        <f t="shared" si="242"/>
        <v>0</v>
      </c>
      <c r="EP171" s="3">
        <f t="shared" si="242"/>
        <v>0</v>
      </c>
      <c r="EQ171" s="3">
        <f t="shared" si="242"/>
        <v>1</v>
      </c>
      <c r="ER171" s="3">
        <f t="shared" si="242"/>
        <v>1</v>
      </c>
      <c r="ES171" s="3">
        <f t="shared" si="242"/>
        <v>1</v>
      </c>
      <c r="ET171" s="3">
        <f t="shared" si="242"/>
        <v>1</v>
      </c>
      <c r="EU171" s="3">
        <f t="shared" si="242"/>
        <v>0</v>
      </c>
      <c r="EV171" s="24">
        <f t="shared" si="242"/>
        <v>0</v>
      </c>
      <c r="EW171" s="245">
        <f t="shared" si="185"/>
        <v>4</v>
      </c>
      <c r="EX171" s="262" t="str">
        <f t="shared" si="181"/>
        <v/>
      </c>
    </row>
    <row r="172" spans="1:154" ht="16.149999999999999" customHeight="1" x14ac:dyDescent="0.25">
      <c r="A172" s="363"/>
      <c r="D172" s="363"/>
      <c r="E172" s="363"/>
      <c r="F172" s="363"/>
      <c r="G172" s="363"/>
      <c r="H172" s="363"/>
      <c r="I172" s="363"/>
      <c r="J172" s="68">
        <f t="shared" si="182"/>
        <v>577</v>
      </c>
      <c r="K172" s="371" t="str">
        <f t="shared" si="183"/>
        <v>Caladenia occidentalis</v>
      </c>
      <c r="L172" s="372">
        <v>577</v>
      </c>
      <c r="M172" s="371" t="s">
        <v>1526</v>
      </c>
      <c r="N172" s="76" t="s">
        <v>167</v>
      </c>
      <c r="O172" s="363" t="str">
        <f t="shared" si="168"/>
        <v>S</v>
      </c>
      <c r="P172" s="70" t="s">
        <v>2088</v>
      </c>
      <c r="Q172" s="364" t="s">
        <v>2089</v>
      </c>
      <c r="R172" s="365">
        <v>42948</v>
      </c>
      <c r="S172" s="365">
        <v>42993</v>
      </c>
      <c r="T172" s="603" t="s">
        <v>7894</v>
      </c>
      <c r="U172" s="603" t="s">
        <v>7894</v>
      </c>
      <c r="V172" s="603" t="s">
        <v>7894</v>
      </c>
      <c r="W172" s="603" t="s">
        <v>7894</v>
      </c>
      <c r="X172" s="603" t="s">
        <v>7894</v>
      </c>
      <c r="Y172" s="603" t="s">
        <v>7894</v>
      </c>
      <c r="Z172" s="603" t="s">
        <v>7894</v>
      </c>
      <c r="AA172" s="603" t="s">
        <v>4827</v>
      </c>
      <c r="AB172" s="603" t="s">
        <v>4828</v>
      </c>
      <c r="AC172" s="603" t="s">
        <v>7894</v>
      </c>
      <c r="AD172" s="603" t="s">
        <v>7894</v>
      </c>
      <c r="AE172" s="603" t="s">
        <v>7894</v>
      </c>
      <c r="AF172" s="605" t="s">
        <v>7903</v>
      </c>
      <c r="AG172" s="605" t="s">
        <v>7947</v>
      </c>
      <c r="AH172" s="366" t="s">
        <v>685</v>
      </c>
      <c r="AI172" s="363">
        <f t="shared" si="169"/>
        <v>6</v>
      </c>
      <c r="AJ172" s="363">
        <v>4</v>
      </c>
      <c r="AK172" s="413" t="str">
        <f t="shared" si="170"/>
        <v>Wispy Spider Orchids</v>
      </c>
      <c r="AL172" s="413" t="str">
        <f t="shared" si="171"/>
        <v>Caladenia filamentosa</v>
      </c>
      <c r="AM172" s="486" t="s">
        <v>7607</v>
      </c>
      <c r="AS172" s="69">
        <f t="shared" si="172"/>
        <v>32</v>
      </c>
      <c r="AT172" s="69">
        <f t="shared" si="173"/>
        <v>37</v>
      </c>
      <c r="AU172" s="69">
        <f t="shared" si="174"/>
        <v>8</v>
      </c>
      <c r="AV172" s="69">
        <f t="shared" si="175"/>
        <v>9</v>
      </c>
      <c r="AW172" s="81"/>
      <c r="AX172" s="70" t="s">
        <v>2090</v>
      </c>
      <c r="AY172" s="364">
        <v>17589</v>
      </c>
      <c r="AZ172" s="264" t="s">
        <v>48</v>
      </c>
      <c r="BA172" s="238"/>
      <c r="BB172" s="237" t="str">
        <f t="shared" si="176"/>
        <v/>
      </c>
      <c r="BC172" s="270">
        <f t="shared" si="165"/>
        <v>577</v>
      </c>
      <c r="BD172" t="str">
        <f t="shared" si="177"/>
        <v>Caladenia occidentalis</v>
      </c>
      <c r="BE172" s="367" t="e">
        <f>COUNTIFS(#REF!,L172)</f>
        <v>#REF!</v>
      </c>
      <c r="BF172" s="374" t="str">
        <f t="shared" si="178"/>
        <v>y</v>
      </c>
      <c r="BG172" s="82"/>
      <c r="BH172" s="375"/>
      <c r="BI172" s="374"/>
      <c r="BJ172" s="403"/>
      <c r="CE172" t="str">
        <f t="shared" si="244"/>
        <v>Noble Spider Orchid (Caladenia nobilis)</v>
      </c>
      <c r="CF172" s="388" t="str">
        <f t="shared" si="184"/>
        <v>Caladenia nobilis</v>
      </c>
      <c r="CG172" t="str">
        <f t="shared" si="187"/>
        <v/>
      </c>
      <c r="CH172" t="str">
        <f t="shared" si="188"/>
        <v/>
      </c>
      <c r="CI172" t="str">
        <f t="shared" si="189"/>
        <v/>
      </c>
      <c r="CJ172" t="str">
        <f t="shared" si="190"/>
        <v/>
      </c>
      <c r="CK172" s="359" t="str">
        <f t="shared" si="191"/>
        <v/>
      </c>
      <c r="CL172" t="str">
        <f t="shared" si="192"/>
        <v/>
      </c>
      <c r="CM172" t="str">
        <f t="shared" si="193"/>
        <v/>
      </c>
      <c r="CN172" t="str">
        <f t="shared" si="194"/>
        <v/>
      </c>
      <c r="CO172" s="359" t="str">
        <f t="shared" si="195"/>
        <v/>
      </c>
      <c r="CP172" t="str">
        <f t="shared" si="196"/>
        <v/>
      </c>
      <c r="CQ172" t="str">
        <f t="shared" si="197"/>
        <v/>
      </c>
      <c r="CR172" t="str">
        <f t="shared" si="198"/>
        <v/>
      </c>
      <c r="CS172" s="359" t="str">
        <f t="shared" si="199"/>
        <v/>
      </c>
      <c r="CT172" t="str">
        <f t="shared" si="200"/>
        <v/>
      </c>
      <c r="CU172" t="str">
        <f t="shared" si="201"/>
        <v/>
      </c>
      <c r="CV172" t="str">
        <f t="shared" si="202"/>
        <v/>
      </c>
      <c r="CW172" t="str">
        <f t="shared" si="203"/>
        <v/>
      </c>
      <c r="CX172" s="359" t="str">
        <f t="shared" si="204"/>
        <v/>
      </c>
      <c r="CY172" t="str">
        <f t="shared" si="205"/>
        <v/>
      </c>
      <c r="CZ172" t="str">
        <f t="shared" si="206"/>
        <v/>
      </c>
      <c r="DA172" t="str">
        <f t="shared" si="207"/>
        <v/>
      </c>
      <c r="DB172" s="359" t="str">
        <f t="shared" si="208"/>
        <v/>
      </c>
      <c r="DC172" t="str">
        <f t="shared" si="209"/>
        <v/>
      </c>
      <c r="DD172" t="str">
        <f t="shared" si="210"/>
        <v/>
      </c>
      <c r="DE172" t="str">
        <f t="shared" si="211"/>
        <v/>
      </c>
      <c r="DF172" s="359" t="str">
        <f t="shared" si="212"/>
        <v/>
      </c>
      <c r="DG172" t="str">
        <f t="shared" si="213"/>
        <v>X</v>
      </c>
      <c r="DH172" t="str">
        <f t="shared" si="214"/>
        <v>X</v>
      </c>
      <c r="DI172" t="str">
        <f t="shared" si="215"/>
        <v>X</v>
      </c>
      <c r="DJ172" t="str">
        <f t="shared" si="216"/>
        <v>X</v>
      </c>
      <c r="DK172" s="359" t="str">
        <f t="shared" si="217"/>
        <v>X</v>
      </c>
      <c r="DL172" t="str">
        <f t="shared" si="218"/>
        <v>X</v>
      </c>
      <c r="DM172" t="str">
        <f t="shared" si="219"/>
        <v>X</v>
      </c>
      <c r="DN172" t="str">
        <f t="shared" si="220"/>
        <v>X</v>
      </c>
      <c r="DO172" s="359" t="str">
        <f t="shared" si="221"/>
        <v>X</v>
      </c>
      <c r="DP172" t="str">
        <f t="shared" si="222"/>
        <v>X</v>
      </c>
      <c r="DQ172" t="str">
        <f t="shared" si="223"/>
        <v>X</v>
      </c>
      <c r="DR172" t="str">
        <f t="shared" si="224"/>
        <v>X</v>
      </c>
      <c r="DS172" s="359" t="str">
        <f t="shared" si="225"/>
        <v>X</v>
      </c>
      <c r="DT172" t="str">
        <f t="shared" si="226"/>
        <v>X</v>
      </c>
      <c r="DU172" t="str">
        <f t="shared" si="227"/>
        <v>X</v>
      </c>
      <c r="DV172" t="str">
        <f t="shared" si="228"/>
        <v>X</v>
      </c>
      <c r="DW172" t="str">
        <f t="shared" si="229"/>
        <v/>
      </c>
      <c r="DX172" s="359" t="str">
        <f t="shared" si="230"/>
        <v/>
      </c>
      <c r="DY172" t="str">
        <f t="shared" si="231"/>
        <v/>
      </c>
      <c r="DZ172" t="str">
        <f t="shared" si="232"/>
        <v/>
      </c>
      <c r="EA172" t="str">
        <f t="shared" si="233"/>
        <v/>
      </c>
      <c r="EB172" s="359" t="str">
        <f t="shared" si="234"/>
        <v/>
      </c>
      <c r="EC172" t="str">
        <f t="shared" si="235"/>
        <v/>
      </c>
      <c r="ED172" t="str">
        <f t="shared" si="236"/>
        <v/>
      </c>
      <c r="EE172" t="str">
        <f t="shared" si="237"/>
        <v/>
      </c>
      <c r="EF172" t="str">
        <f t="shared" si="238"/>
        <v/>
      </c>
      <c r="EG172" s="359" t="str">
        <f t="shared" si="239"/>
        <v/>
      </c>
      <c r="EH172" t="str">
        <f t="shared" si="186"/>
        <v>Caladenia nobilis</v>
      </c>
      <c r="EJ172" t="str">
        <f t="shared" si="180"/>
        <v>Caladenia occidentalis</v>
      </c>
      <c r="EK172" s="100">
        <f t="shared" si="242"/>
        <v>0</v>
      </c>
      <c r="EL172" s="3">
        <f t="shared" si="242"/>
        <v>0</v>
      </c>
      <c r="EM172" s="3">
        <f t="shared" si="242"/>
        <v>0</v>
      </c>
      <c r="EN172" s="3">
        <f t="shared" si="242"/>
        <v>0</v>
      </c>
      <c r="EO172" s="3">
        <f t="shared" si="242"/>
        <v>0</v>
      </c>
      <c r="EP172" s="3">
        <f t="shared" si="242"/>
        <v>0</v>
      </c>
      <c r="EQ172" s="3">
        <f t="shared" si="242"/>
        <v>0</v>
      </c>
      <c r="ER172" s="3">
        <f t="shared" si="242"/>
        <v>1</v>
      </c>
      <c r="ES172" s="3">
        <f t="shared" si="242"/>
        <v>1</v>
      </c>
      <c r="ET172" s="3">
        <f t="shared" si="242"/>
        <v>0</v>
      </c>
      <c r="EU172" s="3">
        <f t="shared" si="242"/>
        <v>0</v>
      </c>
      <c r="EV172" s="24">
        <f t="shared" si="242"/>
        <v>0</v>
      </c>
      <c r="EW172" s="245">
        <f t="shared" si="185"/>
        <v>2</v>
      </c>
      <c r="EX172" s="262" t="str">
        <f t="shared" si="181"/>
        <v/>
      </c>
    </row>
    <row r="173" spans="1:154" ht="16.149999999999999" customHeight="1" x14ac:dyDescent="0.25">
      <c r="A173" s="363"/>
      <c r="D173" s="363"/>
      <c r="E173" s="363"/>
      <c r="F173" s="363"/>
      <c r="G173" s="363"/>
      <c r="H173" s="363"/>
      <c r="I173" s="363"/>
      <c r="J173" s="68">
        <f t="shared" si="182"/>
        <v>578</v>
      </c>
      <c r="K173" s="371" t="str">
        <f t="shared" si="183"/>
        <v>Caladenia pachychila</v>
      </c>
      <c r="L173" s="372">
        <v>578</v>
      </c>
      <c r="M173" s="371" t="s">
        <v>1526</v>
      </c>
      <c r="N173" s="76" t="s">
        <v>240</v>
      </c>
      <c r="O173" s="363" t="str">
        <f t="shared" si="168"/>
        <v>S</v>
      </c>
      <c r="P173" s="70" t="s">
        <v>2091</v>
      </c>
      <c r="Q173" s="364" t="s">
        <v>2092</v>
      </c>
      <c r="R173" s="365">
        <v>42947</v>
      </c>
      <c r="S173" s="365">
        <v>43008</v>
      </c>
      <c r="T173" s="603" t="s">
        <v>7894</v>
      </c>
      <c r="U173" s="603" t="s">
        <v>7894</v>
      </c>
      <c r="V173" s="603" t="s">
        <v>7894</v>
      </c>
      <c r="W173" s="603" t="s">
        <v>7894</v>
      </c>
      <c r="X173" s="603" t="s">
        <v>7894</v>
      </c>
      <c r="Y173" s="603" t="s">
        <v>7894</v>
      </c>
      <c r="Z173" s="603" t="s">
        <v>4826</v>
      </c>
      <c r="AA173" s="603" t="s">
        <v>4827</v>
      </c>
      <c r="AB173" s="603" t="s">
        <v>4828</v>
      </c>
      <c r="AC173" s="603" t="s">
        <v>7894</v>
      </c>
      <c r="AD173" s="603" t="s">
        <v>7894</v>
      </c>
      <c r="AE173" s="603" t="s">
        <v>7894</v>
      </c>
      <c r="AF173" s="605" t="s">
        <v>7909</v>
      </c>
      <c r="AG173" s="605" t="s">
        <v>7952</v>
      </c>
      <c r="AH173" s="366" t="s">
        <v>685</v>
      </c>
      <c r="AI173" s="363">
        <f t="shared" si="169"/>
        <v>6</v>
      </c>
      <c r="AJ173" s="363">
        <v>2</v>
      </c>
      <c r="AK173" s="413" t="str">
        <f t="shared" si="170"/>
        <v>Zebra Orchids</v>
      </c>
      <c r="AL173" s="413" t="str">
        <f t="shared" si="171"/>
        <v>Caladenia cairnsiana</v>
      </c>
      <c r="AM173" s="486" t="s">
        <v>7607</v>
      </c>
      <c r="AS173" s="69">
        <f t="shared" si="172"/>
        <v>32</v>
      </c>
      <c r="AT173" s="69">
        <f t="shared" si="173"/>
        <v>39</v>
      </c>
      <c r="AU173" s="69">
        <f t="shared" si="174"/>
        <v>7</v>
      </c>
      <c r="AV173" s="69">
        <f t="shared" si="175"/>
        <v>9</v>
      </c>
      <c r="AW173" s="81"/>
      <c r="AX173" s="70" t="s">
        <v>2093</v>
      </c>
      <c r="AY173" s="364">
        <v>15374</v>
      </c>
      <c r="AZ173" s="264" t="s">
        <v>48</v>
      </c>
      <c r="BA173" s="238"/>
      <c r="BB173" s="237" t="str">
        <f t="shared" si="176"/>
        <v/>
      </c>
      <c r="BC173" s="270">
        <f t="shared" si="165"/>
        <v>578</v>
      </c>
      <c r="BD173" t="str">
        <f t="shared" si="177"/>
        <v>Caladenia pachychila</v>
      </c>
      <c r="BE173" s="367" t="e">
        <f>COUNTIFS(#REF!,L173)</f>
        <v>#REF!</v>
      </c>
      <c r="BF173" s="374" t="str">
        <f t="shared" si="178"/>
        <v>y</v>
      </c>
      <c r="BG173" s="82"/>
      <c r="BH173" s="375"/>
      <c r="BI173" s="374"/>
      <c r="BJ173" s="403"/>
      <c r="CE173" t="str">
        <f t="shared" si="244"/>
        <v>Ruby Spider Orchid (Caladenia occidentalis)</v>
      </c>
      <c r="CF173" s="388" t="str">
        <f t="shared" si="184"/>
        <v>Caladenia occidentalis</v>
      </c>
      <c r="CG173" t="str">
        <f t="shared" si="187"/>
        <v/>
      </c>
      <c r="CH173" t="str">
        <f t="shared" si="188"/>
        <v/>
      </c>
      <c r="CI173" t="str">
        <f t="shared" si="189"/>
        <v/>
      </c>
      <c r="CJ173" t="str">
        <f t="shared" si="190"/>
        <v/>
      </c>
      <c r="CK173" s="359" t="str">
        <f t="shared" si="191"/>
        <v/>
      </c>
      <c r="CL173" t="str">
        <f t="shared" si="192"/>
        <v/>
      </c>
      <c r="CM173" t="str">
        <f t="shared" si="193"/>
        <v/>
      </c>
      <c r="CN173" t="str">
        <f t="shared" si="194"/>
        <v/>
      </c>
      <c r="CO173" s="359" t="str">
        <f t="shared" si="195"/>
        <v/>
      </c>
      <c r="CP173" t="str">
        <f t="shared" si="196"/>
        <v/>
      </c>
      <c r="CQ173" t="str">
        <f t="shared" si="197"/>
        <v/>
      </c>
      <c r="CR173" t="str">
        <f t="shared" si="198"/>
        <v/>
      </c>
      <c r="CS173" s="359" t="str">
        <f t="shared" si="199"/>
        <v/>
      </c>
      <c r="CT173" t="str">
        <f t="shared" si="200"/>
        <v/>
      </c>
      <c r="CU173" t="str">
        <f t="shared" si="201"/>
        <v/>
      </c>
      <c r="CV173" t="str">
        <f t="shared" si="202"/>
        <v/>
      </c>
      <c r="CW173" t="str">
        <f t="shared" si="203"/>
        <v/>
      </c>
      <c r="CX173" s="359" t="str">
        <f t="shared" si="204"/>
        <v/>
      </c>
      <c r="CY173" t="str">
        <f t="shared" si="205"/>
        <v/>
      </c>
      <c r="CZ173" t="str">
        <f t="shared" si="206"/>
        <v/>
      </c>
      <c r="DA173" t="str">
        <f t="shared" si="207"/>
        <v/>
      </c>
      <c r="DB173" s="359" t="str">
        <f t="shared" si="208"/>
        <v/>
      </c>
      <c r="DC173" t="str">
        <f t="shared" si="209"/>
        <v/>
      </c>
      <c r="DD173" t="str">
        <f t="shared" si="210"/>
        <v/>
      </c>
      <c r="DE173" t="str">
        <f t="shared" si="211"/>
        <v/>
      </c>
      <c r="DF173" s="359" t="str">
        <f t="shared" si="212"/>
        <v/>
      </c>
      <c r="DG173" t="str">
        <f t="shared" si="213"/>
        <v/>
      </c>
      <c r="DH173" t="str">
        <f t="shared" si="214"/>
        <v/>
      </c>
      <c r="DI173" t="str">
        <f t="shared" si="215"/>
        <v/>
      </c>
      <c r="DJ173" t="str">
        <f t="shared" si="216"/>
        <v/>
      </c>
      <c r="DK173" s="359" t="str">
        <f t="shared" si="217"/>
        <v/>
      </c>
      <c r="DL173" t="str">
        <f t="shared" si="218"/>
        <v>X</v>
      </c>
      <c r="DM173" t="str">
        <f t="shared" si="219"/>
        <v>X</v>
      </c>
      <c r="DN173" t="str">
        <f t="shared" si="220"/>
        <v>X</v>
      </c>
      <c r="DO173" s="359" t="str">
        <f t="shared" si="221"/>
        <v>X</v>
      </c>
      <c r="DP173" t="str">
        <f t="shared" si="222"/>
        <v>X</v>
      </c>
      <c r="DQ173" t="str">
        <f t="shared" si="223"/>
        <v>X</v>
      </c>
      <c r="DR173" t="str">
        <f t="shared" si="224"/>
        <v/>
      </c>
      <c r="DS173" s="359" t="str">
        <f t="shared" si="225"/>
        <v/>
      </c>
      <c r="DT173" t="str">
        <f t="shared" si="226"/>
        <v/>
      </c>
      <c r="DU173" t="str">
        <f t="shared" si="227"/>
        <v/>
      </c>
      <c r="DV173" t="str">
        <f t="shared" si="228"/>
        <v/>
      </c>
      <c r="DW173" t="str">
        <f t="shared" si="229"/>
        <v/>
      </c>
      <c r="DX173" s="359" t="str">
        <f t="shared" si="230"/>
        <v/>
      </c>
      <c r="DY173" t="str">
        <f t="shared" si="231"/>
        <v/>
      </c>
      <c r="DZ173" t="str">
        <f t="shared" si="232"/>
        <v/>
      </c>
      <c r="EA173" t="str">
        <f t="shared" si="233"/>
        <v/>
      </c>
      <c r="EB173" s="359" t="str">
        <f t="shared" si="234"/>
        <v/>
      </c>
      <c r="EC173" t="str">
        <f t="shared" si="235"/>
        <v/>
      </c>
      <c r="ED173" t="str">
        <f t="shared" si="236"/>
        <v/>
      </c>
      <c r="EE173" t="str">
        <f t="shared" si="237"/>
        <v/>
      </c>
      <c r="EF173" t="str">
        <f t="shared" si="238"/>
        <v/>
      </c>
      <c r="EG173" s="359" t="str">
        <f t="shared" si="239"/>
        <v/>
      </c>
      <c r="EH173" t="str">
        <f t="shared" si="186"/>
        <v>Caladenia occidentalis</v>
      </c>
      <c r="EJ173" t="str">
        <f t="shared" si="180"/>
        <v>Caladenia pachychila</v>
      </c>
      <c r="EK173" s="100">
        <f t="shared" si="242"/>
        <v>0</v>
      </c>
      <c r="EL173" s="3">
        <f t="shared" si="242"/>
        <v>0</v>
      </c>
      <c r="EM173" s="3">
        <f t="shared" si="242"/>
        <v>0</v>
      </c>
      <c r="EN173" s="3">
        <f t="shared" si="242"/>
        <v>0</v>
      </c>
      <c r="EO173" s="3">
        <f t="shared" si="242"/>
        <v>0</v>
      </c>
      <c r="EP173" s="3">
        <f t="shared" si="242"/>
        <v>0</v>
      </c>
      <c r="EQ173" s="3">
        <f t="shared" si="242"/>
        <v>1</v>
      </c>
      <c r="ER173" s="3">
        <f t="shared" si="242"/>
        <v>1</v>
      </c>
      <c r="ES173" s="3">
        <f t="shared" si="242"/>
        <v>1</v>
      </c>
      <c r="ET173" s="3">
        <f t="shared" si="242"/>
        <v>0</v>
      </c>
      <c r="EU173" s="3">
        <f t="shared" si="242"/>
        <v>0</v>
      </c>
      <c r="EV173" s="24">
        <f t="shared" si="242"/>
        <v>0</v>
      </c>
      <c r="EW173" s="245">
        <f t="shared" si="185"/>
        <v>3</v>
      </c>
      <c r="EX173" s="262" t="str">
        <f t="shared" si="181"/>
        <v/>
      </c>
    </row>
    <row r="174" spans="1:154" ht="16.149999999999999" customHeight="1" x14ac:dyDescent="0.25">
      <c r="A174" s="363"/>
      <c r="D174" s="363"/>
      <c r="E174" s="363"/>
      <c r="F174" s="363"/>
      <c r="G174" s="363"/>
      <c r="H174" s="363"/>
      <c r="I174" s="363"/>
      <c r="J174" s="68">
        <f t="shared" si="182"/>
        <v>1049</v>
      </c>
      <c r="K174" s="371" t="str">
        <f t="shared" si="183"/>
        <v>Caladenia pachychila x vulgata</v>
      </c>
      <c r="L174" s="372">
        <v>1049</v>
      </c>
      <c r="M174" s="371" t="s">
        <v>1526</v>
      </c>
      <c r="N174" s="76" t="s">
        <v>2094</v>
      </c>
      <c r="O174" s="363" t="str">
        <f t="shared" si="168"/>
        <v>S</v>
      </c>
      <c r="P174" s="144" t="s">
        <v>1635</v>
      </c>
      <c r="Q174" s="364" t="s">
        <v>1055</v>
      </c>
      <c r="R174" s="365" t="s">
        <v>685</v>
      </c>
      <c r="S174" s="365" t="s">
        <v>685</v>
      </c>
      <c r="T174" s="603" t="s">
        <v>7894</v>
      </c>
      <c r="U174" s="603" t="s">
        <v>7894</v>
      </c>
      <c r="V174" s="603" t="s">
        <v>7894</v>
      </c>
      <c r="W174" s="603" t="s">
        <v>7894</v>
      </c>
      <c r="X174" s="603" t="s">
        <v>7894</v>
      </c>
      <c r="Y174" s="603" t="s">
        <v>7894</v>
      </c>
      <c r="Z174" s="603" t="s">
        <v>7894</v>
      </c>
      <c r="AA174" s="603" t="s">
        <v>7894</v>
      </c>
      <c r="AB174" s="603" t="s">
        <v>7894</v>
      </c>
      <c r="AC174" s="603" t="s">
        <v>7894</v>
      </c>
      <c r="AD174" s="603" t="s">
        <v>7894</v>
      </c>
      <c r="AE174" s="603" t="s">
        <v>7894</v>
      </c>
      <c r="AF174" s="605" t="s">
        <v>48</v>
      </c>
      <c r="AG174" s="605" t="s">
        <v>48</v>
      </c>
      <c r="AH174" s="366" t="s">
        <v>685</v>
      </c>
      <c r="AI174" s="363">
        <f t="shared" si="169"/>
        <v>6</v>
      </c>
      <c r="AJ174" s="363">
        <v>0</v>
      </c>
      <c r="AK174" s="413" t="str">
        <f t="shared" si="170"/>
        <v>None</v>
      </c>
      <c r="AL174" s="413" t="str">
        <f t="shared" si="171"/>
        <v>None</v>
      </c>
      <c r="AM174" s="486" t="s">
        <v>7612</v>
      </c>
      <c r="AS174" s="69">
        <f t="shared" si="172"/>
        <v>0</v>
      </c>
      <c r="AT174" s="69">
        <f t="shared" si="173"/>
        <v>0</v>
      </c>
      <c r="AU174" s="69">
        <f t="shared" si="174"/>
        <v>0</v>
      </c>
      <c r="AV174" s="69">
        <f t="shared" si="175"/>
        <v>0</v>
      </c>
      <c r="AW174" s="81"/>
      <c r="AX174" s="70" t="s">
        <v>2095</v>
      </c>
      <c r="AY174" s="364" t="e">
        <v>#N/A</v>
      </c>
      <c r="AZ174" s="264" t="s">
        <v>48</v>
      </c>
      <c r="BA174" s="238"/>
      <c r="BB174" s="237" t="str">
        <f t="shared" si="176"/>
        <v/>
      </c>
      <c r="BC174" s="270">
        <f t="shared" si="165"/>
        <v>1049</v>
      </c>
      <c r="BD174" t="str">
        <f t="shared" si="177"/>
        <v>Caladenia pachychila x vulgata</v>
      </c>
      <c r="BE174" s="367" t="e">
        <f>COUNTIFS(#REF!,L174)</f>
        <v>#REF!</v>
      </c>
      <c r="BF174" s="374" t="str">
        <f t="shared" si="178"/>
        <v>n</v>
      </c>
      <c r="BG174" s="82"/>
      <c r="BH174" s="375"/>
      <c r="BI174" s="374"/>
      <c r="BJ174" s="403"/>
      <c r="CE174" t="str">
        <f t="shared" si="244"/>
        <v>Dwarf Zebra Orchid (Caladenia pachychila)</v>
      </c>
      <c r="CF174" s="388" t="str">
        <f t="shared" si="184"/>
        <v>Caladenia pachychila</v>
      </c>
      <c r="CG174" t="str">
        <f t="shared" si="187"/>
        <v/>
      </c>
      <c r="CH174" t="str">
        <f t="shared" si="188"/>
        <v/>
      </c>
      <c r="CI174" t="str">
        <f t="shared" si="189"/>
        <v/>
      </c>
      <c r="CJ174" t="str">
        <f t="shared" si="190"/>
        <v/>
      </c>
      <c r="CK174" s="359" t="str">
        <f t="shared" si="191"/>
        <v/>
      </c>
      <c r="CL174" t="str">
        <f t="shared" si="192"/>
        <v/>
      </c>
      <c r="CM174" t="str">
        <f t="shared" si="193"/>
        <v/>
      </c>
      <c r="CN174" t="str">
        <f t="shared" si="194"/>
        <v/>
      </c>
      <c r="CO174" s="359" t="str">
        <f t="shared" si="195"/>
        <v/>
      </c>
      <c r="CP174" t="str">
        <f t="shared" si="196"/>
        <v/>
      </c>
      <c r="CQ174" t="str">
        <f t="shared" si="197"/>
        <v/>
      </c>
      <c r="CR174" t="str">
        <f t="shared" si="198"/>
        <v/>
      </c>
      <c r="CS174" s="359" t="str">
        <f t="shared" si="199"/>
        <v/>
      </c>
      <c r="CT174" t="str">
        <f t="shared" si="200"/>
        <v/>
      </c>
      <c r="CU174" t="str">
        <f t="shared" si="201"/>
        <v/>
      </c>
      <c r="CV174" t="str">
        <f t="shared" si="202"/>
        <v/>
      </c>
      <c r="CW174" t="str">
        <f t="shared" si="203"/>
        <v/>
      </c>
      <c r="CX174" s="359" t="str">
        <f t="shared" si="204"/>
        <v/>
      </c>
      <c r="CY174" t="str">
        <f t="shared" si="205"/>
        <v/>
      </c>
      <c r="CZ174" t="str">
        <f t="shared" si="206"/>
        <v/>
      </c>
      <c r="DA174" t="str">
        <f t="shared" si="207"/>
        <v/>
      </c>
      <c r="DB174" s="359" t="str">
        <f t="shared" si="208"/>
        <v/>
      </c>
      <c r="DC174" t="str">
        <f t="shared" si="209"/>
        <v/>
      </c>
      <c r="DD174" t="str">
        <f t="shared" si="210"/>
        <v/>
      </c>
      <c r="DE174" t="str">
        <f t="shared" si="211"/>
        <v/>
      </c>
      <c r="DF174" s="359" t="str">
        <f t="shared" si="212"/>
        <v/>
      </c>
      <c r="DG174" t="str">
        <f t="shared" si="213"/>
        <v/>
      </c>
      <c r="DH174" t="str">
        <f t="shared" si="214"/>
        <v/>
      </c>
      <c r="DI174" t="str">
        <f t="shared" si="215"/>
        <v/>
      </c>
      <c r="DJ174" t="str">
        <f t="shared" si="216"/>
        <v/>
      </c>
      <c r="DK174" s="359" t="str">
        <f t="shared" si="217"/>
        <v/>
      </c>
      <c r="DL174" t="str">
        <f t="shared" si="218"/>
        <v>X</v>
      </c>
      <c r="DM174" t="str">
        <f t="shared" si="219"/>
        <v>X</v>
      </c>
      <c r="DN174" t="str">
        <f t="shared" si="220"/>
        <v>X</v>
      </c>
      <c r="DO174" s="359" t="str">
        <f t="shared" si="221"/>
        <v>X</v>
      </c>
      <c r="DP174" t="str">
        <f t="shared" si="222"/>
        <v>X</v>
      </c>
      <c r="DQ174" t="str">
        <f t="shared" si="223"/>
        <v>X</v>
      </c>
      <c r="DR174" t="str">
        <f t="shared" si="224"/>
        <v>X</v>
      </c>
      <c r="DS174" s="359" t="str">
        <f t="shared" si="225"/>
        <v>X</v>
      </c>
      <c r="DT174" t="str">
        <f t="shared" si="226"/>
        <v/>
      </c>
      <c r="DU174" t="str">
        <f t="shared" si="227"/>
        <v/>
      </c>
      <c r="DV174" t="str">
        <f t="shared" si="228"/>
        <v/>
      </c>
      <c r="DW174" t="str">
        <f t="shared" si="229"/>
        <v/>
      </c>
      <c r="DX174" s="359" t="str">
        <f t="shared" si="230"/>
        <v/>
      </c>
      <c r="DY174" t="str">
        <f t="shared" si="231"/>
        <v/>
      </c>
      <c r="DZ174" t="str">
        <f t="shared" si="232"/>
        <v/>
      </c>
      <c r="EA174" t="str">
        <f t="shared" si="233"/>
        <v/>
      </c>
      <c r="EB174" s="359" t="str">
        <f t="shared" si="234"/>
        <v/>
      </c>
      <c r="EC174" t="str">
        <f t="shared" si="235"/>
        <v/>
      </c>
      <c r="ED174" t="str">
        <f t="shared" si="236"/>
        <v/>
      </c>
      <c r="EE174" t="str">
        <f t="shared" si="237"/>
        <v/>
      </c>
      <c r="EF174" t="str">
        <f t="shared" si="238"/>
        <v/>
      </c>
      <c r="EG174" s="359" t="str">
        <f t="shared" si="239"/>
        <v/>
      </c>
      <c r="EH174" t="str">
        <f t="shared" si="186"/>
        <v>Caladenia pachychila</v>
      </c>
      <c r="EJ174" t="str">
        <f t="shared" si="180"/>
        <v>Caladenia pachychila x vulgata</v>
      </c>
      <c r="EK174" s="100">
        <f t="shared" si="242"/>
        <v>0</v>
      </c>
      <c r="EL174" s="3">
        <f t="shared" si="242"/>
        <v>0</v>
      </c>
      <c r="EM174" s="3">
        <f t="shared" si="242"/>
        <v>0</v>
      </c>
      <c r="EN174" s="3">
        <f t="shared" si="242"/>
        <v>0</v>
      </c>
      <c r="EO174" s="3">
        <f t="shared" si="242"/>
        <v>0</v>
      </c>
      <c r="EP174" s="3">
        <f t="shared" si="242"/>
        <v>0</v>
      </c>
      <c r="EQ174" s="3">
        <f t="shared" si="242"/>
        <v>0</v>
      </c>
      <c r="ER174" s="3">
        <f t="shared" si="242"/>
        <v>0</v>
      </c>
      <c r="ES174" s="3">
        <f t="shared" si="242"/>
        <v>0</v>
      </c>
      <c r="ET174" s="3">
        <f t="shared" si="242"/>
        <v>0</v>
      </c>
      <c r="EU174" s="3">
        <f t="shared" si="242"/>
        <v>0</v>
      </c>
      <c r="EV174" s="24">
        <f t="shared" si="242"/>
        <v>0</v>
      </c>
      <c r="EW174" s="245">
        <f t="shared" si="185"/>
        <v>0</v>
      </c>
      <c r="EX174" s="262" t="str">
        <f t="shared" si="181"/>
        <v/>
      </c>
    </row>
    <row r="175" spans="1:154" ht="16.149999999999999" customHeight="1" x14ac:dyDescent="0.25">
      <c r="A175" s="363"/>
      <c r="D175" s="363"/>
      <c r="E175" s="363"/>
      <c r="F175" s="363"/>
      <c r="G175" s="363"/>
      <c r="H175" s="363"/>
      <c r="I175" s="363"/>
      <c r="J175" s="68">
        <f t="shared" si="182"/>
        <v>579</v>
      </c>
      <c r="K175" s="371" t="str">
        <f t="shared" si="183"/>
        <v>Caladenia paludosa</v>
      </c>
      <c r="L175" s="372">
        <v>579</v>
      </c>
      <c r="M175" s="371" t="s">
        <v>1526</v>
      </c>
      <c r="N175" s="76" t="s">
        <v>199</v>
      </c>
      <c r="O175" s="363" t="str">
        <f t="shared" si="168"/>
        <v>S</v>
      </c>
      <c r="P175" s="70" t="s">
        <v>2096</v>
      </c>
      <c r="Q175" s="364" t="s">
        <v>2097</v>
      </c>
      <c r="R175" s="365">
        <v>42979</v>
      </c>
      <c r="S175" s="365">
        <v>43070</v>
      </c>
      <c r="T175" s="603" t="s">
        <v>7894</v>
      </c>
      <c r="U175" s="603" t="s">
        <v>7894</v>
      </c>
      <c r="V175" s="603" t="s">
        <v>7894</v>
      </c>
      <c r="W175" s="603" t="s">
        <v>7894</v>
      </c>
      <c r="X175" s="603" t="s">
        <v>7894</v>
      </c>
      <c r="Y175" s="603" t="s">
        <v>7894</v>
      </c>
      <c r="Z175" s="603" t="s">
        <v>7894</v>
      </c>
      <c r="AA175" s="603" t="s">
        <v>7894</v>
      </c>
      <c r="AB175" s="603" t="s">
        <v>4828</v>
      </c>
      <c r="AC175" s="603" t="s">
        <v>4829</v>
      </c>
      <c r="AD175" s="603" t="s">
        <v>4830</v>
      </c>
      <c r="AE175" s="603" t="s">
        <v>4831</v>
      </c>
      <c r="AF175" s="605" t="s">
        <v>7915</v>
      </c>
      <c r="AG175" s="605" t="s">
        <v>7957</v>
      </c>
      <c r="AH175" s="366" t="s">
        <v>685</v>
      </c>
      <c r="AI175" s="363">
        <f t="shared" si="169"/>
        <v>6</v>
      </c>
      <c r="AJ175" s="363">
        <v>7</v>
      </c>
      <c r="AK175" s="413" t="str">
        <f t="shared" si="170"/>
        <v>King Spider Orchids</v>
      </c>
      <c r="AL175" s="413" t="str">
        <f t="shared" si="171"/>
        <v>Caladenia huegelii</v>
      </c>
      <c r="AM175" s="486" t="s">
        <v>7607</v>
      </c>
      <c r="AS175" s="69">
        <f t="shared" si="172"/>
        <v>36</v>
      </c>
      <c r="AT175" s="69">
        <f t="shared" si="173"/>
        <v>48</v>
      </c>
      <c r="AU175" s="69">
        <f t="shared" si="174"/>
        <v>9</v>
      </c>
      <c r="AV175" s="69">
        <f t="shared" si="175"/>
        <v>12</v>
      </c>
      <c r="AW175" s="81"/>
      <c r="AX175" s="70" t="s">
        <v>2098</v>
      </c>
      <c r="AY175" s="364">
        <v>15503</v>
      </c>
      <c r="AZ175" s="264" t="s">
        <v>48</v>
      </c>
      <c r="BA175" s="238"/>
      <c r="BB175" s="237" t="str">
        <f t="shared" si="176"/>
        <v/>
      </c>
      <c r="BC175" s="270">
        <f t="shared" si="165"/>
        <v>579</v>
      </c>
      <c r="BD175" t="str">
        <f t="shared" si="177"/>
        <v>Caladenia paludosa</v>
      </c>
      <c r="BE175" s="367" t="e">
        <f>COUNTIFS(#REF!,L175)</f>
        <v>#REF!</v>
      </c>
      <c r="BF175" s="374" t="str">
        <f t="shared" si="178"/>
        <v>y</v>
      </c>
      <c r="BG175" s="82"/>
      <c r="BH175" s="375"/>
      <c r="BI175" s="374"/>
      <c r="BJ175" s="403"/>
      <c r="CE175" t="str">
        <f t="shared" si="244"/>
        <v>_Unnamed Hybrid (Caladenia pachychila x vulgata)</v>
      </c>
      <c r="CF175" s="388" t="str">
        <f t="shared" si="184"/>
        <v>Caladenia pachychila x vulgata</v>
      </c>
      <c r="CG175" t="str">
        <f t="shared" si="187"/>
        <v/>
      </c>
      <c r="CH175" t="str">
        <f t="shared" si="188"/>
        <v/>
      </c>
      <c r="CI175" t="str">
        <f t="shared" si="189"/>
        <v/>
      </c>
      <c r="CJ175" t="str">
        <f t="shared" si="190"/>
        <v/>
      </c>
      <c r="CK175" s="359" t="str">
        <f t="shared" si="191"/>
        <v/>
      </c>
      <c r="CL175" t="str">
        <f t="shared" si="192"/>
        <v/>
      </c>
      <c r="CM175" t="str">
        <f t="shared" si="193"/>
        <v/>
      </c>
      <c r="CN175" t="str">
        <f t="shared" si="194"/>
        <v/>
      </c>
      <c r="CO175" s="359" t="str">
        <f t="shared" si="195"/>
        <v/>
      </c>
      <c r="CP175" t="str">
        <f t="shared" si="196"/>
        <v/>
      </c>
      <c r="CQ175" t="str">
        <f t="shared" si="197"/>
        <v/>
      </c>
      <c r="CR175" t="str">
        <f t="shared" si="198"/>
        <v/>
      </c>
      <c r="CS175" s="359" t="str">
        <f t="shared" si="199"/>
        <v/>
      </c>
      <c r="CT175" t="str">
        <f t="shared" si="200"/>
        <v/>
      </c>
      <c r="CU175" t="str">
        <f t="shared" si="201"/>
        <v/>
      </c>
      <c r="CV175" t="str">
        <f t="shared" si="202"/>
        <v/>
      </c>
      <c r="CW175" t="str">
        <f t="shared" si="203"/>
        <v/>
      </c>
      <c r="CX175" s="359" t="str">
        <f t="shared" si="204"/>
        <v/>
      </c>
      <c r="CY175" t="str">
        <f t="shared" si="205"/>
        <v/>
      </c>
      <c r="CZ175" t="str">
        <f t="shared" si="206"/>
        <v/>
      </c>
      <c r="DA175" t="str">
        <f t="shared" si="207"/>
        <v/>
      </c>
      <c r="DB175" s="359" t="str">
        <f t="shared" si="208"/>
        <v/>
      </c>
      <c r="DC175" t="str">
        <f t="shared" si="209"/>
        <v/>
      </c>
      <c r="DD175" t="str">
        <f t="shared" si="210"/>
        <v/>
      </c>
      <c r="DE175" t="str">
        <f t="shared" si="211"/>
        <v/>
      </c>
      <c r="DF175" s="359" t="str">
        <f t="shared" si="212"/>
        <v/>
      </c>
      <c r="DG175" t="str">
        <f t="shared" si="213"/>
        <v/>
      </c>
      <c r="DH175" t="str">
        <f t="shared" si="214"/>
        <v/>
      </c>
      <c r="DI175" t="str">
        <f t="shared" si="215"/>
        <v/>
      </c>
      <c r="DJ175" t="str">
        <f t="shared" si="216"/>
        <v/>
      </c>
      <c r="DK175" s="359" t="str">
        <f t="shared" si="217"/>
        <v/>
      </c>
      <c r="DL175" t="str">
        <f t="shared" si="218"/>
        <v/>
      </c>
      <c r="DM175" t="str">
        <f t="shared" si="219"/>
        <v/>
      </c>
      <c r="DN175" t="str">
        <f t="shared" si="220"/>
        <v/>
      </c>
      <c r="DO175" s="359" t="str">
        <f t="shared" si="221"/>
        <v/>
      </c>
      <c r="DP175" t="str">
        <f t="shared" si="222"/>
        <v/>
      </c>
      <c r="DQ175" t="str">
        <f t="shared" si="223"/>
        <v/>
      </c>
      <c r="DR175" t="str">
        <f t="shared" si="224"/>
        <v/>
      </c>
      <c r="DS175" s="359" t="str">
        <f t="shared" si="225"/>
        <v/>
      </c>
      <c r="DT175" t="str">
        <f t="shared" si="226"/>
        <v/>
      </c>
      <c r="DU175" t="str">
        <f t="shared" si="227"/>
        <v/>
      </c>
      <c r="DV175" t="str">
        <f t="shared" si="228"/>
        <v/>
      </c>
      <c r="DW175" t="str">
        <f t="shared" si="229"/>
        <v/>
      </c>
      <c r="DX175" s="359" t="str">
        <f t="shared" si="230"/>
        <v/>
      </c>
      <c r="DY175" t="str">
        <f t="shared" si="231"/>
        <v/>
      </c>
      <c r="DZ175" t="str">
        <f t="shared" si="232"/>
        <v/>
      </c>
      <c r="EA175" t="str">
        <f t="shared" si="233"/>
        <v/>
      </c>
      <c r="EB175" s="359" t="str">
        <f t="shared" si="234"/>
        <v/>
      </c>
      <c r="EC175" t="str">
        <f t="shared" si="235"/>
        <v/>
      </c>
      <c r="ED175" t="str">
        <f t="shared" si="236"/>
        <v/>
      </c>
      <c r="EE175" t="str">
        <f t="shared" si="237"/>
        <v/>
      </c>
      <c r="EF175" t="str">
        <f t="shared" si="238"/>
        <v/>
      </c>
      <c r="EG175" s="359" t="str">
        <f t="shared" si="239"/>
        <v/>
      </c>
      <c r="EH175" t="str">
        <f t="shared" si="186"/>
        <v>Caladenia pachychila x vulgata</v>
      </c>
      <c r="EJ175" t="str">
        <f t="shared" si="180"/>
        <v>Caladenia paludosa</v>
      </c>
      <c r="EK175" s="100">
        <f t="shared" si="242"/>
        <v>0</v>
      </c>
      <c r="EL175" s="3">
        <f t="shared" si="242"/>
        <v>0</v>
      </c>
      <c r="EM175" s="3">
        <f t="shared" si="242"/>
        <v>0</v>
      </c>
      <c r="EN175" s="3">
        <f t="shared" si="242"/>
        <v>0</v>
      </c>
      <c r="EO175" s="3">
        <f t="shared" si="242"/>
        <v>0</v>
      </c>
      <c r="EP175" s="3">
        <f t="shared" si="242"/>
        <v>0</v>
      </c>
      <c r="EQ175" s="3">
        <f t="shared" si="242"/>
        <v>0</v>
      </c>
      <c r="ER175" s="3">
        <f t="shared" si="242"/>
        <v>0</v>
      </c>
      <c r="ES175" s="3">
        <f t="shared" si="242"/>
        <v>1</v>
      </c>
      <c r="ET175" s="3">
        <f t="shared" si="242"/>
        <v>1</v>
      </c>
      <c r="EU175" s="3">
        <f t="shared" si="242"/>
        <v>1</v>
      </c>
      <c r="EV175" s="24">
        <f t="shared" si="242"/>
        <v>1</v>
      </c>
      <c r="EW175" s="245">
        <f t="shared" si="185"/>
        <v>4</v>
      </c>
      <c r="EX175" s="262" t="str">
        <f t="shared" si="181"/>
        <v/>
      </c>
    </row>
    <row r="176" spans="1:154" ht="16.149999999999999" customHeight="1" x14ac:dyDescent="0.25">
      <c r="A176" s="363"/>
      <c r="D176" s="363"/>
      <c r="E176" s="363"/>
      <c r="F176" s="363"/>
      <c r="G176" s="363"/>
      <c r="H176" s="363"/>
      <c r="I176" s="363"/>
      <c r="J176" s="68">
        <f t="shared" si="182"/>
        <v>525</v>
      </c>
      <c r="K176" s="371" t="str">
        <f t="shared" si="183"/>
        <v>Caladenia paradoxa</v>
      </c>
      <c r="L176" s="372">
        <v>525</v>
      </c>
      <c r="M176" s="371" t="s">
        <v>1526</v>
      </c>
      <c r="N176" s="76" t="s">
        <v>1076</v>
      </c>
      <c r="O176" s="363" t="str">
        <f t="shared" si="168"/>
        <v>S</v>
      </c>
      <c r="P176" s="70" t="s">
        <v>2099</v>
      </c>
      <c r="Q176" s="364" t="s">
        <v>2100</v>
      </c>
      <c r="R176" s="365">
        <v>42948</v>
      </c>
      <c r="S176" s="365">
        <v>43009</v>
      </c>
      <c r="T176" s="603" t="s">
        <v>7894</v>
      </c>
      <c r="U176" s="603" t="s">
        <v>7894</v>
      </c>
      <c r="V176" s="603" t="s">
        <v>7894</v>
      </c>
      <c r="W176" s="603" t="s">
        <v>7894</v>
      </c>
      <c r="X176" s="603" t="s">
        <v>7894</v>
      </c>
      <c r="Y176" s="603" t="s">
        <v>7894</v>
      </c>
      <c r="Z176" s="603" t="s">
        <v>7894</v>
      </c>
      <c r="AA176" s="603" t="s">
        <v>4827</v>
      </c>
      <c r="AB176" s="603" t="s">
        <v>4828</v>
      </c>
      <c r="AC176" s="603" t="s">
        <v>4829</v>
      </c>
      <c r="AD176" s="603" t="s">
        <v>7894</v>
      </c>
      <c r="AE176" s="603" t="s">
        <v>7894</v>
      </c>
      <c r="AF176" s="605" t="s">
        <v>7900</v>
      </c>
      <c r="AG176" s="605" t="s">
        <v>7944</v>
      </c>
      <c r="AH176" s="366" t="s">
        <v>685</v>
      </c>
      <c r="AI176" s="363">
        <f t="shared" si="169"/>
        <v>6</v>
      </c>
      <c r="AJ176" s="363">
        <v>4</v>
      </c>
      <c r="AK176" s="413" t="str">
        <f t="shared" si="170"/>
        <v>Wispy Spider Orchids</v>
      </c>
      <c r="AL176" s="413" t="str">
        <f t="shared" si="171"/>
        <v>Caladenia filamentosa</v>
      </c>
      <c r="AM176" s="486" t="s">
        <v>7607</v>
      </c>
      <c r="AN176" t="s">
        <v>7683</v>
      </c>
      <c r="AS176" s="69">
        <f t="shared" si="172"/>
        <v>32</v>
      </c>
      <c r="AT176" s="69">
        <f t="shared" si="173"/>
        <v>40</v>
      </c>
      <c r="AU176" s="69">
        <f t="shared" si="174"/>
        <v>8</v>
      </c>
      <c r="AV176" s="69">
        <f t="shared" si="175"/>
        <v>10</v>
      </c>
      <c r="AW176" s="81"/>
      <c r="AX176" s="70" t="s">
        <v>2101</v>
      </c>
      <c r="AY176" s="364">
        <v>19280</v>
      </c>
      <c r="AZ176" s="264" t="s">
        <v>48</v>
      </c>
      <c r="BA176" s="238"/>
      <c r="BB176" s="237" t="str">
        <f t="shared" si="176"/>
        <v/>
      </c>
      <c r="BC176" s="270">
        <f t="shared" si="165"/>
        <v>525</v>
      </c>
      <c r="BD176" t="str">
        <f t="shared" si="177"/>
        <v>Caladenia paradoxa</v>
      </c>
      <c r="BE176" s="367" t="e">
        <f>COUNTIFS(#REF!,L176)</f>
        <v>#REF!</v>
      </c>
      <c r="BF176" s="374" t="str">
        <f t="shared" si="178"/>
        <v>y</v>
      </c>
      <c r="BG176" s="82"/>
      <c r="BH176" s="375"/>
      <c r="BI176" s="374"/>
      <c r="BJ176" s="403"/>
      <c r="CE176" t="str">
        <f t="shared" si="244"/>
        <v>Swamp Spider Orchid (Caladenia paludosa)</v>
      </c>
      <c r="CF176" s="388" t="str">
        <f t="shared" si="184"/>
        <v>Caladenia paludosa</v>
      </c>
      <c r="CG176" t="str">
        <f t="shared" si="187"/>
        <v/>
      </c>
      <c r="CH176" t="str">
        <f t="shared" si="188"/>
        <v/>
      </c>
      <c r="CI176" t="str">
        <f t="shared" si="189"/>
        <v/>
      </c>
      <c r="CJ176" t="str">
        <f t="shared" si="190"/>
        <v/>
      </c>
      <c r="CK176" s="359" t="str">
        <f t="shared" si="191"/>
        <v/>
      </c>
      <c r="CL176" t="str">
        <f t="shared" si="192"/>
        <v/>
      </c>
      <c r="CM176" t="str">
        <f t="shared" si="193"/>
        <v/>
      </c>
      <c r="CN176" t="str">
        <f t="shared" si="194"/>
        <v/>
      </c>
      <c r="CO176" s="359" t="str">
        <f t="shared" si="195"/>
        <v/>
      </c>
      <c r="CP176" t="str">
        <f t="shared" si="196"/>
        <v/>
      </c>
      <c r="CQ176" t="str">
        <f t="shared" si="197"/>
        <v/>
      </c>
      <c r="CR176" t="str">
        <f t="shared" si="198"/>
        <v/>
      </c>
      <c r="CS176" s="359" t="str">
        <f t="shared" si="199"/>
        <v/>
      </c>
      <c r="CT176" t="str">
        <f t="shared" si="200"/>
        <v/>
      </c>
      <c r="CU176" t="str">
        <f t="shared" si="201"/>
        <v/>
      </c>
      <c r="CV176" t="str">
        <f t="shared" si="202"/>
        <v/>
      </c>
      <c r="CW176" t="str">
        <f t="shared" si="203"/>
        <v/>
      </c>
      <c r="CX176" s="359" t="str">
        <f t="shared" si="204"/>
        <v/>
      </c>
      <c r="CY176" t="str">
        <f t="shared" si="205"/>
        <v/>
      </c>
      <c r="CZ176" t="str">
        <f t="shared" si="206"/>
        <v/>
      </c>
      <c r="DA176" t="str">
        <f t="shared" si="207"/>
        <v/>
      </c>
      <c r="DB176" s="359" t="str">
        <f t="shared" si="208"/>
        <v/>
      </c>
      <c r="DC176" t="str">
        <f t="shared" si="209"/>
        <v/>
      </c>
      <c r="DD176" t="str">
        <f t="shared" si="210"/>
        <v/>
      </c>
      <c r="DE176" t="str">
        <f t="shared" si="211"/>
        <v/>
      </c>
      <c r="DF176" s="359" t="str">
        <f t="shared" si="212"/>
        <v/>
      </c>
      <c r="DG176" t="str">
        <f t="shared" si="213"/>
        <v/>
      </c>
      <c r="DH176" t="str">
        <f t="shared" si="214"/>
        <v/>
      </c>
      <c r="DI176" t="str">
        <f t="shared" si="215"/>
        <v/>
      </c>
      <c r="DJ176" t="str">
        <f t="shared" si="216"/>
        <v/>
      </c>
      <c r="DK176" s="359" t="str">
        <f t="shared" si="217"/>
        <v/>
      </c>
      <c r="DL176" t="str">
        <f t="shared" si="218"/>
        <v/>
      </c>
      <c r="DM176" t="str">
        <f t="shared" si="219"/>
        <v/>
      </c>
      <c r="DN176" t="str">
        <f t="shared" si="220"/>
        <v/>
      </c>
      <c r="DO176" s="359" t="str">
        <f t="shared" si="221"/>
        <v/>
      </c>
      <c r="DP176" t="str">
        <f t="shared" si="222"/>
        <v>X</v>
      </c>
      <c r="DQ176" t="str">
        <f t="shared" si="223"/>
        <v>X</v>
      </c>
      <c r="DR176" t="str">
        <f t="shared" si="224"/>
        <v>X</v>
      </c>
      <c r="DS176" s="359" t="str">
        <f t="shared" si="225"/>
        <v>X</v>
      </c>
      <c r="DT176" t="str">
        <f t="shared" si="226"/>
        <v>X</v>
      </c>
      <c r="DU176" t="str">
        <f t="shared" si="227"/>
        <v>X</v>
      </c>
      <c r="DV176" t="str">
        <f t="shared" si="228"/>
        <v>X</v>
      </c>
      <c r="DW176" t="str">
        <f t="shared" si="229"/>
        <v>X</v>
      </c>
      <c r="DX176" s="359" t="str">
        <f t="shared" si="230"/>
        <v>X</v>
      </c>
      <c r="DY176" t="str">
        <f t="shared" si="231"/>
        <v>X</v>
      </c>
      <c r="DZ176" t="str">
        <f t="shared" si="232"/>
        <v>X</v>
      </c>
      <c r="EA176" t="str">
        <f t="shared" si="233"/>
        <v>X</v>
      </c>
      <c r="EB176" s="359" t="str">
        <f t="shared" si="234"/>
        <v>X</v>
      </c>
      <c r="EC176" t="str">
        <f t="shared" si="235"/>
        <v/>
      </c>
      <c r="ED176" t="str">
        <f t="shared" si="236"/>
        <v/>
      </c>
      <c r="EE176" t="str">
        <f t="shared" si="237"/>
        <v/>
      </c>
      <c r="EF176" t="str">
        <f t="shared" si="238"/>
        <v/>
      </c>
      <c r="EG176" s="359" t="str">
        <f t="shared" si="239"/>
        <v/>
      </c>
      <c r="EH176" t="str">
        <f t="shared" si="186"/>
        <v>Caladenia paludosa</v>
      </c>
      <c r="EJ176" t="str">
        <f t="shared" si="180"/>
        <v>Caladenia paradoxa</v>
      </c>
      <c r="EK176" s="100">
        <f t="shared" si="242"/>
        <v>0</v>
      </c>
      <c r="EL176" s="3">
        <f t="shared" si="242"/>
        <v>0</v>
      </c>
      <c r="EM176" s="3">
        <f t="shared" si="242"/>
        <v>0</v>
      </c>
      <c r="EN176" s="3">
        <f t="shared" si="242"/>
        <v>0</v>
      </c>
      <c r="EO176" s="3">
        <f t="shared" si="242"/>
        <v>0</v>
      </c>
      <c r="EP176" s="3">
        <f t="shared" si="242"/>
        <v>0</v>
      </c>
      <c r="EQ176" s="3">
        <f t="shared" si="242"/>
        <v>0</v>
      </c>
      <c r="ER176" s="3">
        <f t="shared" si="242"/>
        <v>1</v>
      </c>
      <c r="ES176" s="3">
        <f t="shared" si="242"/>
        <v>1</v>
      </c>
      <c r="ET176" s="3">
        <f t="shared" si="242"/>
        <v>1</v>
      </c>
      <c r="EU176" s="3">
        <f t="shared" si="242"/>
        <v>0</v>
      </c>
      <c r="EV176" s="24">
        <f t="shared" si="242"/>
        <v>0</v>
      </c>
      <c r="EW176" s="245">
        <f t="shared" si="185"/>
        <v>3</v>
      </c>
      <c r="EX176" s="262" t="str">
        <f t="shared" si="181"/>
        <v/>
      </c>
    </row>
    <row r="177" spans="1:154" ht="16.149999999999999" customHeight="1" x14ac:dyDescent="0.25">
      <c r="A177" s="363"/>
      <c r="D177" s="363"/>
      <c r="E177" s="363"/>
      <c r="F177" s="363"/>
      <c r="G177" s="363"/>
      <c r="H177" s="363"/>
      <c r="I177" s="363"/>
      <c r="J177" s="68">
        <f t="shared" si="182"/>
        <v>580</v>
      </c>
      <c r="K177" s="371" t="str">
        <f t="shared" si="183"/>
        <v>Caladenia pectinata</v>
      </c>
      <c r="L177" s="372">
        <v>580</v>
      </c>
      <c r="M177" s="371" t="s">
        <v>1526</v>
      </c>
      <c r="N177" s="76" t="s">
        <v>77</v>
      </c>
      <c r="O177" s="363" t="str">
        <f t="shared" si="168"/>
        <v>S</v>
      </c>
      <c r="P177" s="70" t="s">
        <v>2102</v>
      </c>
      <c r="Q177" s="364" t="s">
        <v>2103</v>
      </c>
      <c r="R177" s="365">
        <v>42979</v>
      </c>
      <c r="S177" s="365">
        <v>43039</v>
      </c>
      <c r="T177" s="603" t="s">
        <v>7894</v>
      </c>
      <c r="U177" s="603" t="s">
        <v>7894</v>
      </c>
      <c r="V177" s="603" t="s">
        <v>7894</v>
      </c>
      <c r="W177" s="603" t="s">
        <v>7894</v>
      </c>
      <c r="X177" s="603" t="s">
        <v>7894</v>
      </c>
      <c r="Y177" s="603" t="s">
        <v>7894</v>
      </c>
      <c r="Z177" s="603" t="s">
        <v>7894</v>
      </c>
      <c r="AA177" s="603" t="s">
        <v>7894</v>
      </c>
      <c r="AB177" s="603" t="s">
        <v>4828</v>
      </c>
      <c r="AC177" s="603" t="s">
        <v>4829</v>
      </c>
      <c r="AD177" s="603" t="s">
        <v>7894</v>
      </c>
      <c r="AE177" s="603" t="s">
        <v>7894</v>
      </c>
      <c r="AF177" s="605" t="s">
        <v>7896</v>
      </c>
      <c r="AG177" s="605" t="s">
        <v>7943</v>
      </c>
      <c r="AH177" s="366" t="s">
        <v>685</v>
      </c>
      <c r="AI177" s="363">
        <f t="shared" si="169"/>
        <v>6</v>
      </c>
      <c r="AJ177" s="363">
        <v>7</v>
      </c>
      <c r="AK177" s="413" t="str">
        <f t="shared" si="170"/>
        <v>King Spider Orchids</v>
      </c>
      <c r="AL177" s="413" t="str">
        <f t="shared" si="171"/>
        <v>Caladenia huegelii</v>
      </c>
      <c r="AM177" s="486" t="s">
        <v>7607</v>
      </c>
      <c r="AS177" s="69">
        <f t="shared" si="172"/>
        <v>36</v>
      </c>
      <c r="AT177" s="69">
        <f t="shared" si="173"/>
        <v>44</v>
      </c>
      <c r="AU177" s="69">
        <f t="shared" si="174"/>
        <v>9</v>
      </c>
      <c r="AV177" s="69">
        <f t="shared" si="175"/>
        <v>10</v>
      </c>
      <c r="AW177" s="81"/>
      <c r="AX177" s="70" t="s">
        <v>2104</v>
      </c>
      <c r="AY177" s="364">
        <v>1609</v>
      </c>
      <c r="AZ177" s="264" t="s">
        <v>48</v>
      </c>
      <c r="BA177" s="238"/>
      <c r="BB177" s="237" t="str">
        <f t="shared" si="176"/>
        <v/>
      </c>
      <c r="BC177" s="270">
        <f t="shared" si="165"/>
        <v>580</v>
      </c>
      <c r="BD177" t="str">
        <f t="shared" si="177"/>
        <v>Caladenia pectinata</v>
      </c>
      <c r="BE177" s="367" t="e">
        <f>COUNTIFS(#REF!,L177)</f>
        <v>#REF!</v>
      </c>
      <c r="BF177" s="374" t="str">
        <f t="shared" si="178"/>
        <v>y</v>
      </c>
      <c r="BG177" s="82"/>
      <c r="BH177" s="375"/>
      <c r="BI177" s="374"/>
      <c r="BJ177" s="403"/>
      <c r="CE177" t="str">
        <f t="shared" si="244"/>
        <v>Ironcaps Spider Orchid (Caladenia paradoxa)</v>
      </c>
      <c r="CF177" s="388" t="str">
        <f t="shared" si="184"/>
        <v>Caladenia paradoxa</v>
      </c>
      <c r="CG177" t="str">
        <f t="shared" si="187"/>
        <v/>
      </c>
      <c r="CH177" t="str">
        <f t="shared" si="188"/>
        <v/>
      </c>
      <c r="CI177" t="str">
        <f t="shared" si="189"/>
        <v/>
      </c>
      <c r="CJ177" t="str">
        <f t="shared" si="190"/>
        <v/>
      </c>
      <c r="CK177" s="359" t="str">
        <f t="shared" si="191"/>
        <v/>
      </c>
      <c r="CL177" t="str">
        <f t="shared" si="192"/>
        <v/>
      </c>
      <c r="CM177" t="str">
        <f t="shared" si="193"/>
        <v/>
      </c>
      <c r="CN177" t="str">
        <f t="shared" si="194"/>
        <v/>
      </c>
      <c r="CO177" s="359" t="str">
        <f t="shared" si="195"/>
        <v/>
      </c>
      <c r="CP177" t="str">
        <f t="shared" si="196"/>
        <v/>
      </c>
      <c r="CQ177" t="str">
        <f t="shared" si="197"/>
        <v/>
      </c>
      <c r="CR177" t="str">
        <f t="shared" si="198"/>
        <v/>
      </c>
      <c r="CS177" s="359" t="str">
        <f t="shared" si="199"/>
        <v/>
      </c>
      <c r="CT177" t="str">
        <f t="shared" si="200"/>
        <v/>
      </c>
      <c r="CU177" t="str">
        <f t="shared" si="201"/>
        <v/>
      </c>
      <c r="CV177" t="str">
        <f t="shared" si="202"/>
        <v/>
      </c>
      <c r="CW177" t="str">
        <f t="shared" si="203"/>
        <v/>
      </c>
      <c r="CX177" s="359" t="str">
        <f t="shared" si="204"/>
        <v/>
      </c>
      <c r="CY177" t="str">
        <f t="shared" si="205"/>
        <v/>
      </c>
      <c r="CZ177" t="str">
        <f t="shared" si="206"/>
        <v/>
      </c>
      <c r="DA177" t="str">
        <f t="shared" si="207"/>
        <v/>
      </c>
      <c r="DB177" s="359" t="str">
        <f t="shared" si="208"/>
        <v/>
      </c>
      <c r="DC177" t="str">
        <f t="shared" si="209"/>
        <v/>
      </c>
      <c r="DD177" t="str">
        <f t="shared" si="210"/>
        <v/>
      </c>
      <c r="DE177" t="str">
        <f t="shared" si="211"/>
        <v/>
      </c>
      <c r="DF177" s="359" t="str">
        <f t="shared" si="212"/>
        <v/>
      </c>
      <c r="DG177" t="str">
        <f t="shared" si="213"/>
        <v/>
      </c>
      <c r="DH177" t="str">
        <f t="shared" si="214"/>
        <v/>
      </c>
      <c r="DI177" t="str">
        <f t="shared" si="215"/>
        <v/>
      </c>
      <c r="DJ177" t="str">
        <f t="shared" si="216"/>
        <v/>
      </c>
      <c r="DK177" s="359" t="str">
        <f t="shared" si="217"/>
        <v/>
      </c>
      <c r="DL177" t="str">
        <f t="shared" si="218"/>
        <v>X</v>
      </c>
      <c r="DM177" t="str">
        <f t="shared" si="219"/>
        <v>X</v>
      </c>
      <c r="DN177" t="str">
        <f t="shared" si="220"/>
        <v>X</v>
      </c>
      <c r="DO177" s="359" t="str">
        <f t="shared" si="221"/>
        <v>X</v>
      </c>
      <c r="DP177" t="str">
        <f t="shared" si="222"/>
        <v>X</v>
      </c>
      <c r="DQ177" t="str">
        <f t="shared" si="223"/>
        <v>X</v>
      </c>
      <c r="DR177" t="str">
        <f t="shared" si="224"/>
        <v>X</v>
      </c>
      <c r="DS177" s="359" t="str">
        <f t="shared" si="225"/>
        <v>X</v>
      </c>
      <c r="DT177" t="str">
        <f t="shared" si="226"/>
        <v>X</v>
      </c>
      <c r="DU177" t="str">
        <f t="shared" si="227"/>
        <v/>
      </c>
      <c r="DV177" t="str">
        <f t="shared" si="228"/>
        <v/>
      </c>
      <c r="DW177" t="str">
        <f t="shared" si="229"/>
        <v/>
      </c>
      <c r="DX177" s="359" t="str">
        <f t="shared" si="230"/>
        <v/>
      </c>
      <c r="DY177" t="str">
        <f t="shared" si="231"/>
        <v/>
      </c>
      <c r="DZ177" t="str">
        <f t="shared" si="232"/>
        <v/>
      </c>
      <c r="EA177" t="str">
        <f t="shared" si="233"/>
        <v/>
      </c>
      <c r="EB177" s="359" t="str">
        <f t="shared" si="234"/>
        <v/>
      </c>
      <c r="EC177" t="str">
        <f t="shared" si="235"/>
        <v/>
      </c>
      <c r="ED177" t="str">
        <f t="shared" si="236"/>
        <v/>
      </c>
      <c r="EE177" t="str">
        <f t="shared" si="237"/>
        <v/>
      </c>
      <c r="EF177" t="str">
        <f t="shared" si="238"/>
        <v/>
      </c>
      <c r="EG177" s="359" t="str">
        <f t="shared" si="239"/>
        <v/>
      </c>
      <c r="EH177" t="str">
        <f t="shared" si="186"/>
        <v>Caladenia paradoxa</v>
      </c>
      <c r="EJ177" t="str">
        <f t="shared" si="180"/>
        <v>Caladenia pectinata</v>
      </c>
      <c r="EK177" s="100">
        <f t="shared" si="242"/>
        <v>0</v>
      </c>
      <c r="EL177" s="3">
        <f t="shared" si="242"/>
        <v>0</v>
      </c>
      <c r="EM177" s="3">
        <f t="shared" si="242"/>
        <v>0</v>
      </c>
      <c r="EN177" s="3">
        <f t="shared" si="242"/>
        <v>0</v>
      </c>
      <c r="EO177" s="3">
        <f t="shared" si="242"/>
        <v>0</v>
      </c>
      <c r="EP177" s="3">
        <f t="shared" si="242"/>
        <v>0</v>
      </c>
      <c r="EQ177" s="3">
        <f t="shared" si="242"/>
        <v>0</v>
      </c>
      <c r="ER177" s="3">
        <f t="shared" si="242"/>
        <v>0</v>
      </c>
      <c r="ES177" s="3">
        <f t="shared" si="242"/>
        <v>1</v>
      </c>
      <c r="ET177" s="3">
        <f t="shared" si="242"/>
        <v>1</v>
      </c>
      <c r="EU177" s="3">
        <f t="shared" si="242"/>
        <v>0</v>
      </c>
      <c r="EV177" s="24">
        <f t="shared" si="242"/>
        <v>0</v>
      </c>
      <c r="EW177" s="245">
        <f t="shared" si="185"/>
        <v>2</v>
      </c>
      <c r="EX177" s="262" t="str">
        <f t="shared" si="181"/>
        <v/>
      </c>
    </row>
    <row r="178" spans="1:154" ht="16.149999999999999" customHeight="1" x14ac:dyDescent="0.25">
      <c r="A178" s="363"/>
      <c r="D178" s="363"/>
      <c r="E178" s="363"/>
      <c r="F178" s="363"/>
      <c r="G178" s="363"/>
      <c r="H178" s="363"/>
      <c r="I178" s="363"/>
      <c r="J178" s="68">
        <f t="shared" si="182"/>
        <v>429</v>
      </c>
      <c r="K178" s="371" t="str">
        <f t="shared" si="183"/>
        <v>Caladenia pendens</v>
      </c>
      <c r="L178" s="372">
        <v>429</v>
      </c>
      <c r="M178" s="371" t="s">
        <v>1526</v>
      </c>
      <c r="N178" s="76" t="s">
        <v>2105</v>
      </c>
      <c r="O178" s="363" t="str">
        <f t="shared" si="168"/>
        <v>S</v>
      </c>
      <c r="P178" s="144" t="s">
        <v>1606</v>
      </c>
      <c r="Q178" s="364" t="s">
        <v>1055</v>
      </c>
      <c r="R178" s="373">
        <v>42962</v>
      </c>
      <c r="S178" s="365">
        <v>43023</v>
      </c>
      <c r="T178" s="603" t="s">
        <v>7894</v>
      </c>
      <c r="U178" s="603" t="s">
        <v>7894</v>
      </c>
      <c r="V178" s="603" t="s">
        <v>7894</v>
      </c>
      <c r="W178" s="603" t="s">
        <v>7894</v>
      </c>
      <c r="X178" s="603" t="s">
        <v>7894</v>
      </c>
      <c r="Y178" s="603" t="s">
        <v>7894</v>
      </c>
      <c r="Z178" s="603" t="s">
        <v>7894</v>
      </c>
      <c r="AA178" s="603" t="s">
        <v>7894</v>
      </c>
      <c r="AB178" s="603" t="s">
        <v>7894</v>
      </c>
      <c r="AC178" s="603" t="s">
        <v>7894</v>
      </c>
      <c r="AD178" s="603" t="s">
        <v>7894</v>
      </c>
      <c r="AE178" s="603" t="s">
        <v>7894</v>
      </c>
      <c r="AF178" s="605" t="s">
        <v>48</v>
      </c>
      <c r="AG178" s="605" t="s">
        <v>48</v>
      </c>
      <c r="AH178" s="366" t="s">
        <v>685</v>
      </c>
      <c r="AI178" s="363">
        <f t="shared" si="169"/>
        <v>6</v>
      </c>
      <c r="AJ178" s="363">
        <v>0</v>
      </c>
      <c r="AK178" s="413" t="str">
        <f t="shared" si="170"/>
        <v>None</v>
      </c>
      <c r="AL178" s="413" t="str">
        <f t="shared" si="171"/>
        <v>None</v>
      </c>
      <c r="AM178" s="486" t="s">
        <v>7611</v>
      </c>
      <c r="AS178" s="69">
        <f t="shared" si="172"/>
        <v>34</v>
      </c>
      <c r="AT178" s="69">
        <f t="shared" si="173"/>
        <v>42</v>
      </c>
      <c r="AU178" s="69">
        <f t="shared" si="174"/>
        <v>8</v>
      </c>
      <c r="AV178" s="69">
        <f t="shared" si="175"/>
        <v>10</v>
      </c>
      <c r="AW178" s="81"/>
      <c r="AX178" s="70"/>
      <c r="AY178" s="364">
        <v>18025</v>
      </c>
      <c r="AZ178" s="264" t="s">
        <v>48</v>
      </c>
      <c r="BA178" s="238"/>
      <c r="BB178" s="237" t="str">
        <f t="shared" si="176"/>
        <v/>
      </c>
      <c r="BC178" s="270">
        <f t="shared" si="165"/>
        <v>429</v>
      </c>
      <c r="BD178" t="str">
        <f t="shared" si="177"/>
        <v>Caladenia pendens</v>
      </c>
      <c r="BE178" s="367" t="e">
        <f>COUNTIFS(#REF!,L178)</f>
        <v>#REF!</v>
      </c>
      <c r="BF178" s="374" t="str">
        <f t="shared" si="178"/>
        <v>n</v>
      </c>
      <c r="BG178" s="82"/>
      <c r="BH178" s="375"/>
      <c r="BI178" s="374"/>
      <c r="BJ178" s="403"/>
      <c r="CE178" t="str">
        <f t="shared" si="244"/>
        <v>King Spider Orchid (Caladenia pectinata)</v>
      </c>
      <c r="CF178" s="388" t="str">
        <f t="shared" si="184"/>
        <v>Caladenia pectinata</v>
      </c>
      <c r="CG178" t="str">
        <f t="shared" si="187"/>
        <v/>
      </c>
      <c r="CH178" t="str">
        <f t="shared" si="188"/>
        <v/>
      </c>
      <c r="CI178" t="str">
        <f t="shared" si="189"/>
        <v/>
      </c>
      <c r="CJ178" t="str">
        <f t="shared" si="190"/>
        <v/>
      </c>
      <c r="CK178" s="359" t="str">
        <f t="shared" si="191"/>
        <v/>
      </c>
      <c r="CL178" t="str">
        <f t="shared" si="192"/>
        <v/>
      </c>
      <c r="CM178" t="str">
        <f t="shared" si="193"/>
        <v/>
      </c>
      <c r="CN178" t="str">
        <f t="shared" si="194"/>
        <v/>
      </c>
      <c r="CO178" s="359" t="str">
        <f t="shared" si="195"/>
        <v/>
      </c>
      <c r="CP178" t="str">
        <f t="shared" si="196"/>
        <v/>
      </c>
      <c r="CQ178" t="str">
        <f t="shared" si="197"/>
        <v/>
      </c>
      <c r="CR178" t="str">
        <f t="shared" si="198"/>
        <v/>
      </c>
      <c r="CS178" s="359" t="str">
        <f t="shared" si="199"/>
        <v/>
      </c>
      <c r="CT178" t="str">
        <f t="shared" si="200"/>
        <v/>
      </c>
      <c r="CU178" t="str">
        <f t="shared" si="201"/>
        <v/>
      </c>
      <c r="CV178" t="str">
        <f t="shared" si="202"/>
        <v/>
      </c>
      <c r="CW178" t="str">
        <f t="shared" si="203"/>
        <v/>
      </c>
      <c r="CX178" s="359" t="str">
        <f t="shared" si="204"/>
        <v/>
      </c>
      <c r="CY178" t="str">
        <f t="shared" si="205"/>
        <v/>
      </c>
      <c r="CZ178" t="str">
        <f t="shared" si="206"/>
        <v/>
      </c>
      <c r="DA178" t="str">
        <f t="shared" si="207"/>
        <v/>
      </c>
      <c r="DB178" s="359" t="str">
        <f t="shared" si="208"/>
        <v/>
      </c>
      <c r="DC178" t="str">
        <f t="shared" si="209"/>
        <v/>
      </c>
      <c r="DD178" t="str">
        <f t="shared" si="210"/>
        <v/>
      </c>
      <c r="DE178" t="str">
        <f t="shared" si="211"/>
        <v/>
      </c>
      <c r="DF178" s="359" t="str">
        <f t="shared" si="212"/>
        <v/>
      </c>
      <c r="DG178" t="str">
        <f t="shared" si="213"/>
        <v/>
      </c>
      <c r="DH178" t="str">
        <f t="shared" si="214"/>
        <v/>
      </c>
      <c r="DI178" t="str">
        <f t="shared" si="215"/>
        <v/>
      </c>
      <c r="DJ178" t="str">
        <f t="shared" si="216"/>
        <v/>
      </c>
      <c r="DK178" s="359" t="str">
        <f t="shared" si="217"/>
        <v/>
      </c>
      <c r="DL178" t="str">
        <f t="shared" si="218"/>
        <v/>
      </c>
      <c r="DM178" t="str">
        <f t="shared" si="219"/>
        <v/>
      </c>
      <c r="DN178" t="str">
        <f t="shared" si="220"/>
        <v/>
      </c>
      <c r="DO178" s="359" t="str">
        <f t="shared" si="221"/>
        <v/>
      </c>
      <c r="DP178" t="str">
        <f t="shared" si="222"/>
        <v>X</v>
      </c>
      <c r="DQ178" t="str">
        <f t="shared" si="223"/>
        <v>X</v>
      </c>
      <c r="DR178" t="str">
        <f t="shared" si="224"/>
        <v>X</v>
      </c>
      <c r="DS178" s="359" t="str">
        <f t="shared" si="225"/>
        <v>X</v>
      </c>
      <c r="DT178" t="str">
        <f t="shared" si="226"/>
        <v>X</v>
      </c>
      <c r="DU178" t="str">
        <f t="shared" si="227"/>
        <v>X</v>
      </c>
      <c r="DV178" t="str">
        <f t="shared" si="228"/>
        <v>X</v>
      </c>
      <c r="DW178" t="str">
        <f t="shared" si="229"/>
        <v>X</v>
      </c>
      <c r="DX178" s="359" t="str">
        <f t="shared" si="230"/>
        <v>X</v>
      </c>
      <c r="DY178" t="str">
        <f t="shared" si="231"/>
        <v/>
      </c>
      <c r="DZ178" t="str">
        <f t="shared" si="232"/>
        <v/>
      </c>
      <c r="EA178" t="str">
        <f t="shared" si="233"/>
        <v/>
      </c>
      <c r="EB178" s="359" t="str">
        <f t="shared" si="234"/>
        <v/>
      </c>
      <c r="EC178" t="str">
        <f t="shared" si="235"/>
        <v/>
      </c>
      <c r="ED178" t="str">
        <f t="shared" si="236"/>
        <v/>
      </c>
      <c r="EE178" t="str">
        <f t="shared" si="237"/>
        <v/>
      </c>
      <c r="EF178" t="str">
        <f t="shared" si="238"/>
        <v/>
      </c>
      <c r="EG178" s="359" t="str">
        <f t="shared" si="239"/>
        <v/>
      </c>
      <c r="EH178" t="str">
        <f t="shared" si="186"/>
        <v>Caladenia pectinata</v>
      </c>
      <c r="EJ178" t="str">
        <f t="shared" si="180"/>
        <v>Caladenia pendens</v>
      </c>
      <c r="EK178" s="100">
        <f t="shared" si="242"/>
        <v>0</v>
      </c>
      <c r="EL178" s="3">
        <f t="shared" si="242"/>
        <v>0</v>
      </c>
      <c r="EM178" s="3">
        <f t="shared" si="242"/>
        <v>0</v>
      </c>
      <c r="EN178" s="3">
        <f t="shared" si="242"/>
        <v>0</v>
      </c>
      <c r="EO178" s="3">
        <f t="shared" si="242"/>
        <v>0</v>
      </c>
      <c r="EP178" s="3">
        <f t="shared" si="242"/>
        <v>0</v>
      </c>
      <c r="EQ178" s="3">
        <f t="shared" si="242"/>
        <v>0</v>
      </c>
      <c r="ER178" s="3">
        <f t="shared" si="242"/>
        <v>1</v>
      </c>
      <c r="ES178" s="3">
        <f t="shared" si="242"/>
        <v>1</v>
      </c>
      <c r="ET178" s="3">
        <f t="shared" si="242"/>
        <v>1</v>
      </c>
      <c r="EU178" s="3">
        <f t="shared" si="242"/>
        <v>0</v>
      </c>
      <c r="EV178" s="24">
        <f t="shared" si="242"/>
        <v>0</v>
      </c>
      <c r="EW178" s="245">
        <f t="shared" si="185"/>
        <v>3</v>
      </c>
      <c r="EX178" s="262" t="str">
        <f t="shared" si="181"/>
        <v/>
      </c>
    </row>
    <row r="179" spans="1:154" ht="16.149999999999999" customHeight="1" x14ac:dyDescent="0.25">
      <c r="A179" s="363"/>
      <c r="D179" s="363"/>
      <c r="E179" s="363"/>
      <c r="F179" s="363"/>
      <c r="G179" s="363"/>
      <c r="H179" s="363"/>
      <c r="I179" s="363"/>
      <c r="J179" s="68">
        <f t="shared" si="182"/>
        <v>582</v>
      </c>
      <c r="K179" s="371" t="str">
        <f t="shared" si="183"/>
        <v>Caladenia pendens subsp. pendens</v>
      </c>
      <c r="L179" s="372">
        <v>582</v>
      </c>
      <c r="M179" s="371" t="s">
        <v>1526</v>
      </c>
      <c r="N179" s="76" t="s">
        <v>88</v>
      </c>
      <c r="O179" s="363" t="str">
        <f t="shared" si="168"/>
        <v>S</v>
      </c>
      <c r="P179" s="70" t="s">
        <v>2106</v>
      </c>
      <c r="Q179" s="364" t="s">
        <v>2107</v>
      </c>
      <c r="R179" s="373">
        <v>42962</v>
      </c>
      <c r="S179" s="365">
        <v>43009</v>
      </c>
      <c r="T179" s="603" t="s">
        <v>7894</v>
      </c>
      <c r="U179" s="603" t="s">
        <v>7894</v>
      </c>
      <c r="V179" s="603" t="s">
        <v>7894</v>
      </c>
      <c r="W179" s="603" t="s">
        <v>7894</v>
      </c>
      <c r="X179" s="603" t="s">
        <v>7894</v>
      </c>
      <c r="Y179" s="603" t="s">
        <v>7894</v>
      </c>
      <c r="Z179" s="603" t="s">
        <v>7894</v>
      </c>
      <c r="AA179" s="603" t="s">
        <v>4827</v>
      </c>
      <c r="AB179" s="603" t="s">
        <v>4828</v>
      </c>
      <c r="AC179" s="603" t="s">
        <v>4829</v>
      </c>
      <c r="AD179" s="603" t="s">
        <v>7894</v>
      </c>
      <c r="AE179" s="603" t="s">
        <v>7894</v>
      </c>
      <c r="AF179" s="605" t="s">
        <v>7900</v>
      </c>
      <c r="AG179" s="605" t="s">
        <v>7944</v>
      </c>
      <c r="AH179" s="366" t="s">
        <v>685</v>
      </c>
      <c r="AI179" s="363">
        <f t="shared" si="169"/>
        <v>6</v>
      </c>
      <c r="AJ179" s="363">
        <v>4</v>
      </c>
      <c r="AK179" s="413" t="str">
        <f t="shared" si="170"/>
        <v>Wispy Spider Orchids</v>
      </c>
      <c r="AL179" s="413" t="str">
        <f t="shared" si="171"/>
        <v>Caladenia filamentosa</v>
      </c>
      <c r="AM179" s="486" t="s">
        <v>45</v>
      </c>
      <c r="AS179" s="69">
        <f t="shared" si="172"/>
        <v>34</v>
      </c>
      <c r="AT179" s="69">
        <f t="shared" si="173"/>
        <v>40</v>
      </c>
      <c r="AU179" s="69">
        <f t="shared" si="174"/>
        <v>8</v>
      </c>
      <c r="AV179" s="69">
        <f t="shared" si="175"/>
        <v>10</v>
      </c>
      <c r="AW179" s="81"/>
      <c r="AX179" s="70" t="s">
        <v>2108</v>
      </c>
      <c r="AY179" s="364">
        <v>18026</v>
      </c>
      <c r="AZ179" s="264" t="s">
        <v>48</v>
      </c>
      <c r="BA179" s="238"/>
      <c r="BB179" s="237">
        <f t="shared" si="176"/>
        <v>19</v>
      </c>
      <c r="BC179" s="270">
        <f t="shared" si="165"/>
        <v>582</v>
      </c>
      <c r="BD179" t="str">
        <f t="shared" si="177"/>
        <v>Caladenia pendens subsp. pendens</v>
      </c>
      <c r="BE179" s="367" t="e">
        <f>COUNTIFS(#REF!,L179)</f>
        <v>#REF!</v>
      </c>
      <c r="BF179" s="374" t="str">
        <f t="shared" si="178"/>
        <v>y</v>
      </c>
      <c r="BG179" s="82"/>
      <c r="BH179" s="375"/>
      <c r="BI179" s="374"/>
      <c r="BJ179" s="403"/>
      <c r="CE179" t="str">
        <f t="shared" si="244"/>
        <v>_See subspecies (Caladenia pendens)</v>
      </c>
      <c r="CF179" s="388" t="str">
        <f t="shared" si="184"/>
        <v>Caladenia pendens</v>
      </c>
      <c r="CG179" t="str">
        <f t="shared" si="187"/>
        <v/>
      </c>
      <c r="CH179" t="str">
        <f t="shared" si="188"/>
        <v/>
      </c>
      <c r="CI179" t="str">
        <f t="shared" si="189"/>
        <v/>
      </c>
      <c r="CJ179" t="str">
        <f t="shared" si="190"/>
        <v/>
      </c>
      <c r="CK179" s="359" t="str">
        <f t="shared" si="191"/>
        <v/>
      </c>
      <c r="CL179" t="str">
        <f t="shared" si="192"/>
        <v/>
      </c>
      <c r="CM179" t="str">
        <f t="shared" si="193"/>
        <v/>
      </c>
      <c r="CN179" t="str">
        <f t="shared" si="194"/>
        <v/>
      </c>
      <c r="CO179" s="359" t="str">
        <f t="shared" si="195"/>
        <v/>
      </c>
      <c r="CP179" t="str">
        <f t="shared" si="196"/>
        <v/>
      </c>
      <c r="CQ179" t="str">
        <f t="shared" si="197"/>
        <v/>
      </c>
      <c r="CR179" t="str">
        <f t="shared" si="198"/>
        <v/>
      </c>
      <c r="CS179" s="359" t="str">
        <f t="shared" si="199"/>
        <v/>
      </c>
      <c r="CT179" t="str">
        <f t="shared" si="200"/>
        <v/>
      </c>
      <c r="CU179" t="str">
        <f t="shared" si="201"/>
        <v/>
      </c>
      <c r="CV179" t="str">
        <f t="shared" si="202"/>
        <v/>
      </c>
      <c r="CW179" t="str">
        <f t="shared" si="203"/>
        <v/>
      </c>
      <c r="CX179" s="359" t="str">
        <f t="shared" si="204"/>
        <v/>
      </c>
      <c r="CY179" t="str">
        <f t="shared" si="205"/>
        <v/>
      </c>
      <c r="CZ179" t="str">
        <f t="shared" si="206"/>
        <v/>
      </c>
      <c r="DA179" t="str">
        <f t="shared" si="207"/>
        <v/>
      </c>
      <c r="DB179" s="359" t="str">
        <f t="shared" si="208"/>
        <v/>
      </c>
      <c r="DC179" t="str">
        <f t="shared" si="209"/>
        <v/>
      </c>
      <c r="DD179" t="str">
        <f t="shared" si="210"/>
        <v/>
      </c>
      <c r="DE179" t="str">
        <f t="shared" si="211"/>
        <v/>
      </c>
      <c r="DF179" s="359" t="str">
        <f t="shared" si="212"/>
        <v/>
      </c>
      <c r="DG179" t="str">
        <f t="shared" si="213"/>
        <v/>
      </c>
      <c r="DH179" t="str">
        <f t="shared" si="214"/>
        <v/>
      </c>
      <c r="DI179" t="str">
        <f t="shared" si="215"/>
        <v/>
      </c>
      <c r="DJ179" t="str">
        <f t="shared" si="216"/>
        <v/>
      </c>
      <c r="DK179" s="359" t="str">
        <f t="shared" si="217"/>
        <v/>
      </c>
      <c r="DL179" t="str">
        <f t="shared" si="218"/>
        <v/>
      </c>
      <c r="DM179" t="str">
        <f t="shared" si="219"/>
        <v/>
      </c>
      <c r="DN179" t="str">
        <f t="shared" si="220"/>
        <v>X</v>
      </c>
      <c r="DO179" s="359" t="str">
        <f t="shared" si="221"/>
        <v>X</v>
      </c>
      <c r="DP179" t="str">
        <f t="shared" si="222"/>
        <v>X</v>
      </c>
      <c r="DQ179" t="str">
        <f t="shared" si="223"/>
        <v>X</v>
      </c>
      <c r="DR179" t="str">
        <f t="shared" si="224"/>
        <v>X</v>
      </c>
      <c r="DS179" s="359" t="str">
        <f t="shared" si="225"/>
        <v>X</v>
      </c>
      <c r="DT179" t="str">
        <f t="shared" si="226"/>
        <v>X</v>
      </c>
      <c r="DU179" t="str">
        <f t="shared" si="227"/>
        <v>X</v>
      </c>
      <c r="DV179" t="str">
        <f t="shared" si="228"/>
        <v>X</v>
      </c>
      <c r="DW179" t="str">
        <f t="shared" si="229"/>
        <v/>
      </c>
      <c r="DX179" s="359" t="str">
        <f t="shared" si="230"/>
        <v/>
      </c>
      <c r="DY179" t="str">
        <f t="shared" si="231"/>
        <v/>
      </c>
      <c r="DZ179" t="str">
        <f t="shared" si="232"/>
        <v/>
      </c>
      <c r="EA179" t="str">
        <f t="shared" si="233"/>
        <v/>
      </c>
      <c r="EB179" s="359" t="str">
        <f t="shared" si="234"/>
        <v/>
      </c>
      <c r="EC179" t="str">
        <f t="shared" si="235"/>
        <v/>
      </c>
      <c r="ED179" t="str">
        <f t="shared" si="236"/>
        <v/>
      </c>
      <c r="EE179" t="str">
        <f t="shared" si="237"/>
        <v/>
      </c>
      <c r="EF179" t="str">
        <f t="shared" si="238"/>
        <v/>
      </c>
      <c r="EG179" s="359" t="str">
        <f t="shared" si="239"/>
        <v/>
      </c>
      <c r="EH179" t="str">
        <f t="shared" si="186"/>
        <v>Caladenia pendens</v>
      </c>
      <c r="EJ179" t="str">
        <f t="shared" si="180"/>
        <v>Caladenia pendens subsp. pendens</v>
      </c>
      <c r="EK179" s="100">
        <f t="shared" si="242"/>
        <v>0</v>
      </c>
      <c r="EL179" s="3">
        <f t="shared" si="242"/>
        <v>0</v>
      </c>
      <c r="EM179" s="3">
        <f t="shared" si="242"/>
        <v>0</v>
      </c>
      <c r="EN179" s="3">
        <f t="shared" si="242"/>
        <v>0</v>
      </c>
      <c r="EO179" s="3">
        <f t="shared" si="242"/>
        <v>0</v>
      </c>
      <c r="EP179" s="3">
        <f t="shared" si="242"/>
        <v>0</v>
      </c>
      <c r="EQ179" s="3">
        <f t="shared" si="242"/>
        <v>0</v>
      </c>
      <c r="ER179" s="3">
        <f t="shared" si="242"/>
        <v>1</v>
      </c>
      <c r="ES179" s="3">
        <f t="shared" si="242"/>
        <v>1</v>
      </c>
      <c r="ET179" s="3">
        <f t="shared" si="242"/>
        <v>1</v>
      </c>
      <c r="EU179" s="3">
        <f t="shared" si="242"/>
        <v>0</v>
      </c>
      <c r="EV179" s="24">
        <f t="shared" si="242"/>
        <v>0</v>
      </c>
      <c r="EW179" s="245">
        <f t="shared" si="185"/>
        <v>3</v>
      </c>
      <c r="EX179" s="262" t="str">
        <f t="shared" si="181"/>
        <v/>
      </c>
    </row>
    <row r="180" spans="1:154" ht="16.149999999999999" customHeight="1" x14ac:dyDescent="0.25">
      <c r="A180" s="363"/>
      <c r="D180" s="363"/>
      <c r="E180" s="363"/>
      <c r="F180" s="363"/>
      <c r="G180" s="363"/>
      <c r="H180" s="363"/>
      <c r="I180" s="363"/>
      <c r="J180" s="68">
        <f t="shared" si="182"/>
        <v>604</v>
      </c>
      <c r="K180" s="371" t="str">
        <f t="shared" si="183"/>
        <v>Caladenia pendens subsp. talbotii</v>
      </c>
      <c r="L180" s="372">
        <v>604</v>
      </c>
      <c r="M180" s="371" t="s">
        <v>1526</v>
      </c>
      <c r="N180" s="76" t="s">
        <v>72</v>
      </c>
      <c r="O180" s="363" t="str">
        <f t="shared" si="168"/>
        <v>S</v>
      </c>
      <c r="P180" s="70" t="s">
        <v>2109</v>
      </c>
      <c r="Q180" s="364" t="s">
        <v>2110</v>
      </c>
      <c r="R180" s="365">
        <v>42979</v>
      </c>
      <c r="S180" s="365">
        <v>43023</v>
      </c>
      <c r="T180" s="603" t="s">
        <v>7894</v>
      </c>
      <c r="U180" s="603" t="s">
        <v>7894</v>
      </c>
      <c r="V180" s="603" t="s">
        <v>7894</v>
      </c>
      <c r="W180" s="603" t="s">
        <v>7894</v>
      </c>
      <c r="X180" s="603" t="s">
        <v>7894</v>
      </c>
      <c r="Y180" s="603" t="s">
        <v>7894</v>
      </c>
      <c r="Z180" s="603" t="s">
        <v>7894</v>
      </c>
      <c r="AA180" s="603" t="s">
        <v>4827</v>
      </c>
      <c r="AB180" s="603" t="s">
        <v>4828</v>
      </c>
      <c r="AC180" s="603" t="s">
        <v>4829</v>
      </c>
      <c r="AD180" s="603" t="s">
        <v>7894</v>
      </c>
      <c r="AE180" s="603" t="s">
        <v>7894</v>
      </c>
      <c r="AF180" s="605" t="s">
        <v>7900</v>
      </c>
      <c r="AG180" s="605" t="s">
        <v>7944</v>
      </c>
      <c r="AH180" s="366" t="s">
        <v>685</v>
      </c>
      <c r="AI180" s="363">
        <f t="shared" si="169"/>
        <v>6</v>
      </c>
      <c r="AJ180" s="363">
        <v>4</v>
      </c>
      <c r="AK180" s="413" t="str">
        <f t="shared" si="170"/>
        <v>Wispy Spider Orchids</v>
      </c>
      <c r="AL180" s="413" t="str">
        <f t="shared" si="171"/>
        <v>Caladenia filamentosa</v>
      </c>
      <c r="AM180" s="486" t="s">
        <v>45</v>
      </c>
      <c r="AS180" s="69">
        <f t="shared" si="172"/>
        <v>36</v>
      </c>
      <c r="AT180" s="69">
        <f t="shared" si="173"/>
        <v>42</v>
      </c>
      <c r="AU180" s="69">
        <f t="shared" si="174"/>
        <v>9</v>
      </c>
      <c r="AV180" s="69">
        <f t="shared" si="175"/>
        <v>10</v>
      </c>
      <c r="AW180" s="81"/>
      <c r="AX180" s="70" t="s">
        <v>2111</v>
      </c>
      <c r="AY180" s="364">
        <v>18031</v>
      </c>
      <c r="AZ180" s="264" t="s">
        <v>48</v>
      </c>
      <c r="BA180" s="238"/>
      <c r="BB180" s="237">
        <f t="shared" si="176"/>
        <v>19</v>
      </c>
      <c r="BC180" s="270">
        <f t="shared" si="165"/>
        <v>604</v>
      </c>
      <c r="BD180" t="str">
        <f t="shared" si="177"/>
        <v>Caladenia pendens subsp. talbotii</v>
      </c>
      <c r="BE180" s="367" t="e">
        <f>COUNTIFS(#REF!,L180)</f>
        <v>#REF!</v>
      </c>
      <c r="BF180" s="374" t="str">
        <f t="shared" si="178"/>
        <v>y</v>
      </c>
      <c r="BG180" s="82"/>
      <c r="BH180" s="375"/>
      <c r="BI180" s="374"/>
      <c r="BJ180" s="403"/>
      <c r="CE180" t="str">
        <f t="shared" si="244"/>
        <v>Pendant Spider Orchid (Caladenia pendens subsp. pendens)</v>
      </c>
      <c r="CF180" s="388" t="str">
        <f t="shared" si="184"/>
        <v>Caladenia pendens subsp. pendens</v>
      </c>
      <c r="CG180" t="str">
        <f t="shared" si="187"/>
        <v/>
      </c>
      <c r="CH180" t="str">
        <f t="shared" si="188"/>
        <v/>
      </c>
      <c r="CI180" t="str">
        <f t="shared" si="189"/>
        <v/>
      </c>
      <c r="CJ180" t="str">
        <f t="shared" si="190"/>
        <v/>
      </c>
      <c r="CK180" s="359" t="str">
        <f t="shared" si="191"/>
        <v/>
      </c>
      <c r="CL180" t="str">
        <f t="shared" si="192"/>
        <v/>
      </c>
      <c r="CM180" t="str">
        <f t="shared" si="193"/>
        <v/>
      </c>
      <c r="CN180" t="str">
        <f t="shared" si="194"/>
        <v/>
      </c>
      <c r="CO180" s="359" t="str">
        <f t="shared" si="195"/>
        <v/>
      </c>
      <c r="CP180" t="str">
        <f t="shared" si="196"/>
        <v/>
      </c>
      <c r="CQ180" t="str">
        <f t="shared" si="197"/>
        <v/>
      </c>
      <c r="CR180" t="str">
        <f t="shared" si="198"/>
        <v/>
      </c>
      <c r="CS180" s="359" t="str">
        <f t="shared" si="199"/>
        <v/>
      </c>
      <c r="CT180" t="str">
        <f t="shared" si="200"/>
        <v/>
      </c>
      <c r="CU180" t="str">
        <f t="shared" si="201"/>
        <v/>
      </c>
      <c r="CV180" t="str">
        <f t="shared" si="202"/>
        <v/>
      </c>
      <c r="CW180" t="str">
        <f t="shared" si="203"/>
        <v/>
      </c>
      <c r="CX180" s="359" t="str">
        <f t="shared" si="204"/>
        <v/>
      </c>
      <c r="CY180" t="str">
        <f t="shared" si="205"/>
        <v/>
      </c>
      <c r="CZ180" t="str">
        <f t="shared" si="206"/>
        <v/>
      </c>
      <c r="DA180" t="str">
        <f t="shared" si="207"/>
        <v/>
      </c>
      <c r="DB180" s="359" t="str">
        <f t="shared" si="208"/>
        <v/>
      </c>
      <c r="DC180" t="str">
        <f t="shared" si="209"/>
        <v/>
      </c>
      <c r="DD180" t="str">
        <f t="shared" si="210"/>
        <v/>
      </c>
      <c r="DE180" t="str">
        <f t="shared" si="211"/>
        <v/>
      </c>
      <c r="DF180" s="359" t="str">
        <f t="shared" si="212"/>
        <v/>
      </c>
      <c r="DG180" t="str">
        <f t="shared" si="213"/>
        <v/>
      </c>
      <c r="DH180" t="str">
        <f t="shared" si="214"/>
        <v/>
      </c>
      <c r="DI180" t="str">
        <f t="shared" si="215"/>
        <v/>
      </c>
      <c r="DJ180" t="str">
        <f t="shared" si="216"/>
        <v/>
      </c>
      <c r="DK180" s="359" t="str">
        <f t="shared" si="217"/>
        <v/>
      </c>
      <c r="DL180" t="str">
        <f t="shared" si="218"/>
        <v/>
      </c>
      <c r="DM180" t="str">
        <f t="shared" si="219"/>
        <v/>
      </c>
      <c r="DN180" t="str">
        <f t="shared" si="220"/>
        <v>X</v>
      </c>
      <c r="DO180" s="359" t="str">
        <f t="shared" si="221"/>
        <v>X</v>
      </c>
      <c r="DP180" t="str">
        <f t="shared" si="222"/>
        <v>X</v>
      </c>
      <c r="DQ180" t="str">
        <f t="shared" si="223"/>
        <v>X</v>
      </c>
      <c r="DR180" t="str">
        <f t="shared" si="224"/>
        <v>X</v>
      </c>
      <c r="DS180" s="359" t="str">
        <f t="shared" si="225"/>
        <v>X</v>
      </c>
      <c r="DT180" t="str">
        <f t="shared" si="226"/>
        <v>X</v>
      </c>
      <c r="DU180" t="str">
        <f t="shared" si="227"/>
        <v/>
      </c>
      <c r="DV180" t="str">
        <f t="shared" si="228"/>
        <v/>
      </c>
      <c r="DW180" t="str">
        <f t="shared" si="229"/>
        <v/>
      </c>
      <c r="DX180" s="359" t="str">
        <f t="shared" si="230"/>
        <v/>
      </c>
      <c r="DY180" t="str">
        <f t="shared" si="231"/>
        <v/>
      </c>
      <c r="DZ180" t="str">
        <f t="shared" si="232"/>
        <v/>
      </c>
      <c r="EA180" t="str">
        <f t="shared" si="233"/>
        <v/>
      </c>
      <c r="EB180" s="359" t="str">
        <f t="shared" si="234"/>
        <v/>
      </c>
      <c r="EC180" t="str">
        <f t="shared" si="235"/>
        <v/>
      </c>
      <c r="ED180" t="str">
        <f t="shared" si="236"/>
        <v/>
      </c>
      <c r="EE180" t="str">
        <f t="shared" si="237"/>
        <v/>
      </c>
      <c r="EF180" t="str">
        <f t="shared" si="238"/>
        <v/>
      </c>
      <c r="EG180" s="359" t="str">
        <f t="shared" si="239"/>
        <v/>
      </c>
      <c r="EH180" t="str">
        <f t="shared" si="186"/>
        <v>Caladenia pendens subsp. pendens</v>
      </c>
      <c r="EJ180" t="str">
        <f t="shared" si="180"/>
        <v>Caladenia pendens subsp. talbotii</v>
      </c>
      <c r="EK180" s="100">
        <f t="shared" si="242"/>
        <v>0</v>
      </c>
      <c r="EL180" s="3">
        <f t="shared" si="242"/>
        <v>0</v>
      </c>
      <c r="EM180" s="3">
        <f t="shared" si="242"/>
        <v>0</v>
      </c>
      <c r="EN180" s="3">
        <f t="shared" si="242"/>
        <v>0</v>
      </c>
      <c r="EO180" s="3">
        <f t="shared" si="242"/>
        <v>0</v>
      </c>
      <c r="EP180" s="3">
        <f t="shared" si="242"/>
        <v>0</v>
      </c>
      <c r="EQ180" s="3">
        <f t="shared" si="242"/>
        <v>0</v>
      </c>
      <c r="ER180" s="3">
        <f t="shared" si="242"/>
        <v>0</v>
      </c>
      <c r="ES180" s="3">
        <f t="shared" si="242"/>
        <v>1</v>
      </c>
      <c r="ET180" s="3">
        <f t="shared" si="242"/>
        <v>1</v>
      </c>
      <c r="EU180" s="3">
        <f t="shared" si="242"/>
        <v>0</v>
      </c>
      <c r="EV180" s="24">
        <f t="shared" si="242"/>
        <v>0</v>
      </c>
      <c r="EW180" s="245">
        <f t="shared" si="185"/>
        <v>2</v>
      </c>
      <c r="EX180" s="262" t="str">
        <f t="shared" si="181"/>
        <v/>
      </c>
    </row>
    <row r="181" spans="1:154" ht="16.149999999999999" customHeight="1" x14ac:dyDescent="0.25">
      <c r="A181" s="363"/>
      <c r="D181" s="363"/>
      <c r="E181" s="363"/>
      <c r="F181" s="363"/>
      <c r="G181" s="363"/>
      <c r="H181" s="363"/>
      <c r="I181" s="363"/>
      <c r="J181" s="68">
        <f t="shared" si="182"/>
        <v>981</v>
      </c>
      <c r="K181" s="371" t="str">
        <f t="shared" si="183"/>
        <v>Caladenia perangusta</v>
      </c>
      <c r="L181" s="372">
        <v>981</v>
      </c>
      <c r="M181" s="371" t="s">
        <v>1526</v>
      </c>
      <c r="N181" s="76" t="s">
        <v>1013</v>
      </c>
      <c r="O181" s="363" t="str">
        <f t="shared" si="168"/>
        <v>S</v>
      </c>
      <c r="P181" s="70" t="s">
        <v>2112</v>
      </c>
      <c r="Q181" s="364" t="s">
        <v>2113</v>
      </c>
      <c r="R181" s="373">
        <v>42977</v>
      </c>
      <c r="S181" s="365">
        <v>43009</v>
      </c>
      <c r="T181" s="603" t="s">
        <v>7894</v>
      </c>
      <c r="U181" s="603" t="s">
        <v>7894</v>
      </c>
      <c r="V181" s="603" t="s">
        <v>7894</v>
      </c>
      <c r="W181" s="603" t="s">
        <v>7894</v>
      </c>
      <c r="X181" s="603" t="s">
        <v>7894</v>
      </c>
      <c r="Y181" s="603" t="s">
        <v>7894</v>
      </c>
      <c r="Z181" s="603" t="s">
        <v>7894</v>
      </c>
      <c r="AA181" s="603" t="s">
        <v>4827</v>
      </c>
      <c r="AB181" s="603" t="s">
        <v>4828</v>
      </c>
      <c r="AC181" s="603" t="s">
        <v>4829</v>
      </c>
      <c r="AD181" s="603" t="s">
        <v>7894</v>
      </c>
      <c r="AE181" s="603" t="s">
        <v>7894</v>
      </c>
      <c r="AF181" s="605" t="s">
        <v>7900</v>
      </c>
      <c r="AG181" s="605" t="s">
        <v>7944</v>
      </c>
      <c r="AH181" s="69" t="s">
        <v>1307</v>
      </c>
      <c r="AI181" s="363">
        <f t="shared" si="169"/>
        <v>3</v>
      </c>
      <c r="AJ181" s="363">
        <v>4</v>
      </c>
      <c r="AK181" s="413" t="str">
        <f t="shared" si="170"/>
        <v>Wispy Spider Orchids</v>
      </c>
      <c r="AL181" s="413" t="str">
        <f t="shared" si="171"/>
        <v>Caladenia filamentosa</v>
      </c>
      <c r="AM181" s="486" t="s">
        <v>7607</v>
      </c>
      <c r="AN181" s="70" t="s">
        <v>7720</v>
      </c>
      <c r="AO181" s="70" t="s">
        <v>7721</v>
      </c>
      <c r="AP181" s="70" t="s">
        <v>7722</v>
      </c>
      <c r="AS181" s="69">
        <f t="shared" si="172"/>
        <v>36</v>
      </c>
      <c r="AT181" s="69">
        <f t="shared" si="173"/>
        <v>40</v>
      </c>
      <c r="AU181" s="69">
        <f t="shared" si="174"/>
        <v>8</v>
      </c>
      <c r="AV181" s="69">
        <f t="shared" si="175"/>
        <v>10</v>
      </c>
      <c r="AW181" s="81" t="e">
        <f>VLOOKUP(AM181,#REF!,6,FALSE)</f>
        <v>#REF!</v>
      </c>
      <c r="AX181" s="70" t="s">
        <v>2114</v>
      </c>
      <c r="AY181" s="364">
        <v>44904</v>
      </c>
      <c r="AZ181" s="264" t="s">
        <v>48</v>
      </c>
      <c r="BA181" s="238"/>
      <c r="BB181" s="237" t="str">
        <f t="shared" si="176"/>
        <v/>
      </c>
      <c r="BC181" s="270">
        <f t="shared" si="165"/>
        <v>981</v>
      </c>
      <c r="BD181" t="str">
        <f t="shared" si="177"/>
        <v>Caladenia perangusta</v>
      </c>
      <c r="BE181" s="367" t="e">
        <f>COUNTIFS(#REF!,L181)</f>
        <v>#REF!</v>
      </c>
      <c r="BF181" s="374" t="str">
        <f t="shared" si="178"/>
        <v>y</v>
      </c>
      <c r="BG181" s="82"/>
      <c r="BH181" s="375"/>
      <c r="BI181" s="374"/>
      <c r="BJ181" s="403"/>
      <c r="CE181" t="str">
        <f t="shared" si="244"/>
        <v>Talbot's Spider Orchid (Caladenia pendens subsp. talbotii)</v>
      </c>
      <c r="CF181" s="388" t="str">
        <f t="shared" si="184"/>
        <v>Caladenia pendens subsp. talbotii</v>
      </c>
      <c r="CG181" t="str">
        <f t="shared" si="187"/>
        <v/>
      </c>
      <c r="CH181" t="str">
        <f t="shared" si="188"/>
        <v/>
      </c>
      <c r="CI181" t="str">
        <f t="shared" si="189"/>
        <v/>
      </c>
      <c r="CJ181" t="str">
        <f t="shared" si="190"/>
        <v/>
      </c>
      <c r="CK181" s="359" t="str">
        <f t="shared" si="191"/>
        <v/>
      </c>
      <c r="CL181" t="str">
        <f t="shared" si="192"/>
        <v/>
      </c>
      <c r="CM181" t="str">
        <f t="shared" si="193"/>
        <v/>
      </c>
      <c r="CN181" t="str">
        <f t="shared" si="194"/>
        <v/>
      </c>
      <c r="CO181" s="359" t="str">
        <f t="shared" si="195"/>
        <v/>
      </c>
      <c r="CP181" t="str">
        <f t="shared" si="196"/>
        <v/>
      </c>
      <c r="CQ181" t="str">
        <f t="shared" si="197"/>
        <v/>
      </c>
      <c r="CR181" t="str">
        <f t="shared" si="198"/>
        <v/>
      </c>
      <c r="CS181" s="359" t="str">
        <f t="shared" si="199"/>
        <v/>
      </c>
      <c r="CT181" t="str">
        <f t="shared" si="200"/>
        <v/>
      </c>
      <c r="CU181" t="str">
        <f t="shared" si="201"/>
        <v/>
      </c>
      <c r="CV181" t="str">
        <f t="shared" si="202"/>
        <v/>
      </c>
      <c r="CW181" t="str">
        <f t="shared" si="203"/>
        <v/>
      </c>
      <c r="CX181" s="359" t="str">
        <f t="shared" si="204"/>
        <v/>
      </c>
      <c r="CY181" t="str">
        <f t="shared" si="205"/>
        <v/>
      </c>
      <c r="CZ181" t="str">
        <f t="shared" si="206"/>
        <v/>
      </c>
      <c r="DA181" t="str">
        <f t="shared" si="207"/>
        <v/>
      </c>
      <c r="DB181" s="359" t="str">
        <f t="shared" si="208"/>
        <v/>
      </c>
      <c r="DC181" t="str">
        <f t="shared" si="209"/>
        <v/>
      </c>
      <c r="DD181" t="str">
        <f t="shared" si="210"/>
        <v/>
      </c>
      <c r="DE181" t="str">
        <f t="shared" si="211"/>
        <v/>
      </c>
      <c r="DF181" s="359" t="str">
        <f t="shared" si="212"/>
        <v/>
      </c>
      <c r="DG181" t="str">
        <f t="shared" si="213"/>
        <v/>
      </c>
      <c r="DH181" t="str">
        <f t="shared" si="214"/>
        <v/>
      </c>
      <c r="DI181" t="str">
        <f t="shared" si="215"/>
        <v/>
      </c>
      <c r="DJ181" t="str">
        <f t="shared" si="216"/>
        <v/>
      </c>
      <c r="DK181" s="359" t="str">
        <f t="shared" si="217"/>
        <v/>
      </c>
      <c r="DL181" t="str">
        <f t="shared" si="218"/>
        <v/>
      </c>
      <c r="DM181" t="str">
        <f t="shared" si="219"/>
        <v/>
      </c>
      <c r="DN181" t="str">
        <f t="shared" si="220"/>
        <v/>
      </c>
      <c r="DO181" s="359" t="str">
        <f t="shared" si="221"/>
        <v/>
      </c>
      <c r="DP181" t="str">
        <f t="shared" si="222"/>
        <v>X</v>
      </c>
      <c r="DQ181" t="str">
        <f t="shared" si="223"/>
        <v>X</v>
      </c>
      <c r="DR181" t="str">
        <f t="shared" si="224"/>
        <v>X</v>
      </c>
      <c r="DS181" s="359" t="str">
        <f t="shared" si="225"/>
        <v>X</v>
      </c>
      <c r="DT181" t="str">
        <f t="shared" si="226"/>
        <v>X</v>
      </c>
      <c r="DU181" t="str">
        <f t="shared" si="227"/>
        <v>X</v>
      </c>
      <c r="DV181" t="str">
        <f t="shared" si="228"/>
        <v>X</v>
      </c>
      <c r="DW181" t="str">
        <f t="shared" si="229"/>
        <v/>
      </c>
      <c r="DX181" s="359" t="str">
        <f t="shared" si="230"/>
        <v/>
      </c>
      <c r="DY181" t="str">
        <f t="shared" si="231"/>
        <v/>
      </c>
      <c r="DZ181" t="str">
        <f t="shared" si="232"/>
        <v/>
      </c>
      <c r="EA181" t="str">
        <f t="shared" si="233"/>
        <v/>
      </c>
      <c r="EB181" s="359" t="str">
        <f t="shared" si="234"/>
        <v/>
      </c>
      <c r="EC181" t="str">
        <f t="shared" si="235"/>
        <v/>
      </c>
      <c r="ED181" t="str">
        <f t="shared" si="236"/>
        <v/>
      </c>
      <c r="EE181" t="str">
        <f t="shared" si="237"/>
        <v/>
      </c>
      <c r="EF181" t="str">
        <f t="shared" si="238"/>
        <v/>
      </c>
      <c r="EG181" s="359" t="str">
        <f t="shared" si="239"/>
        <v/>
      </c>
      <c r="EH181" t="str">
        <f t="shared" si="186"/>
        <v>Caladenia pendens subsp. talbotii</v>
      </c>
      <c r="EJ181" t="str">
        <f t="shared" si="180"/>
        <v>Caladenia perangusta</v>
      </c>
      <c r="EK181" s="100">
        <f t="shared" si="242"/>
        <v>0</v>
      </c>
      <c r="EL181" s="3">
        <f t="shared" si="242"/>
        <v>0</v>
      </c>
      <c r="EM181" s="3">
        <f t="shared" si="242"/>
        <v>0</v>
      </c>
      <c r="EN181" s="3">
        <f t="shared" si="242"/>
        <v>0</v>
      </c>
      <c r="EO181" s="3">
        <f t="shared" si="242"/>
        <v>0</v>
      </c>
      <c r="EP181" s="3">
        <f t="shared" si="242"/>
        <v>0</v>
      </c>
      <c r="EQ181" s="3">
        <f t="shared" si="242"/>
        <v>0</v>
      </c>
      <c r="ER181" s="3">
        <f t="shared" si="242"/>
        <v>1</v>
      </c>
      <c r="ES181" s="3">
        <f t="shared" si="242"/>
        <v>1</v>
      </c>
      <c r="ET181" s="3">
        <f t="shared" si="242"/>
        <v>1</v>
      </c>
      <c r="EU181" s="3">
        <f t="shared" si="242"/>
        <v>0</v>
      </c>
      <c r="EV181" s="24">
        <f t="shared" si="242"/>
        <v>0</v>
      </c>
      <c r="EW181" s="245">
        <f t="shared" si="185"/>
        <v>3</v>
      </c>
      <c r="EX181" s="262" t="str">
        <f t="shared" si="181"/>
        <v/>
      </c>
    </row>
    <row r="182" spans="1:154" ht="16.149999999999999" customHeight="1" x14ac:dyDescent="0.25">
      <c r="A182" s="363"/>
      <c r="D182" s="363"/>
      <c r="E182" s="363"/>
      <c r="F182" s="363"/>
      <c r="G182" s="363"/>
      <c r="H182" s="363"/>
      <c r="I182" s="363"/>
      <c r="J182" s="68">
        <f t="shared" si="182"/>
        <v>1015</v>
      </c>
      <c r="K182" s="371" t="str">
        <f t="shared" si="183"/>
        <v>Caladenia petrensis</v>
      </c>
      <c r="L182" s="372">
        <v>1015</v>
      </c>
      <c r="M182" s="371" t="s">
        <v>1526</v>
      </c>
      <c r="N182" s="76" t="s">
        <v>925</v>
      </c>
      <c r="O182" s="363" t="str">
        <f t="shared" si="168"/>
        <v>S</v>
      </c>
      <c r="P182" s="70" t="s">
        <v>2115</v>
      </c>
      <c r="Q182" s="364" t="s">
        <v>2116</v>
      </c>
      <c r="R182" s="365">
        <v>42947</v>
      </c>
      <c r="S182" s="365">
        <v>43008</v>
      </c>
      <c r="T182" s="603" t="s">
        <v>7894</v>
      </c>
      <c r="U182" s="603" t="s">
        <v>7894</v>
      </c>
      <c r="V182" s="603" t="s">
        <v>7894</v>
      </c>
      <c r="W182" s="603" t="s">
        <v>7894</v>
      </c>
      <c r="X182" s="603" t="s">
        <v>7894</v>
      </c>
      <c r="Y182" s="603" t="s">
        <v>7894</v>
      </c>
      <c r="Z182" s="603" t="s">
        <v>4826</v>
      </c>
      <c r="AA182" s="603" t="s">
        <v>4827</v>
      </c>
      <c r="AB182" s="603" t="s">
        <v>4828</v>
      </c>
      <c r="AC182" s="603" t="s">
        <v>7894</v>
      </c>
      <c r="AD182" s="603" t="s">
        <v>7894</v>
      </c>
      <c r="AE182" s="603" t="s">
        <v>7894</v>
      </c>
      <c r="AF182" s="605" t="s">
        <v>7909</v>
      </c>
      <c r="AG182" s="605" t="s">
        <v>7952</v>
      </c>
      <c r="AH182" s="366" t="s">
        <v>685</v>
      </c>
      <c r="AI182" s="363">
        <f t="shared" si="169"/>
        <v>6</v>
      </c>
      <c r="AJ182" s="363">
        <v>4</v>
      </c>
      <c r="AK182" s="413" t="str">
        <f t="shared" si="170"/>
        <v>Wispy Spider Orchids</v>
      </c>
      <c r="AL182" s="413" t="str">
        <f t="shared" si="171"/>
        <v>Caladenia filamentosa</v>
      </c>
      <c r="AM182" s="486" t="s">
        <v>7607</v>
      </c>
      <c r="AS182" s="69">
        <f t="shared" si="172"/>
        <v>32</v>
      </c>
      <c r="AT182" s="69">
        <f t="shared" si="173"/>
        <v>39</v>
      </c>
      <c r="AU182" s="69">
        <f t="shared" si="174"/>
        <v>7</v>
      </c>
      <c r="AV182" s="69">
        <f t="shared" si="175"/>
        <v>9</v>
      </c>
      <c r="AW182" s="81"/>
      <c r="AX182" s="70" t="s">
        <v>2117</v>
      </c>
      <c r="AY182" s="364">
        <v>30796</v>
      </c>
      <c r="AZ182" s="264" t="s">
        <v>48</v>
      </c>
      <c r="BA182" s="238"/>
      <c r="BB182" s="237" t="str">
        <f t="shared" si="176"/>
        <v/>
      </c>
      <c r="BC182" s="270">
        <f t="shared" si="165"/>
        <v>1015</v>
      </c>
      <c r="BD182" t="str">
        <f t="shared" si="177"/>
        <v>Caladenia petrensis</v>
      </c>
      <c r="BE182" s="367" t="e">
        <f>COUNTIFS(#REF!,L182)</f>
        <v>#REF!</v>
      </c>
      <c r="BF182" s="374" t="str">
        <f t="shared" si="178"/>
        <v>y</v>
      </c>
      <c r="BG182" s="82"/>
      <c r="BH182" s="375"/>
      <c r="BI182" s="374"/>
      <c r="BJ182" s="403"/>
      <c r="CE182" t="str">
        <f t="shared" si="244"/>
        <v>Slender Sepaled Spider Orchid  (Caladenia perangusta)</v>
      </c>
      <c r="CF182" s="388" t="str">
        <f t="shared" si="184"/>
        <v>Caladenia perangusta</v>
      </c>
      <c r="CG182" t="str">
        <f t="shared" si="187"/>
        <v/>
      </c>
      <c r="CH182" t="str">
        <f t="shared" si="188"/>
        <v/>
      </c>
      <c r="CI182" t="str">
        <f t="shared" si="189"/>
        <v/>
      </c>
      <c r="CJ182" t="str">
        <f t="shared" si="190"/>
        <v/>
      </c>
      <c r="CK182" s="359" t="str">
        <f t="shared" si="191"/>
        <v/>
      </c>
      <c r="CL182" t="str">
        <f t="shared" si="192"/>
        <v/>
      </c>
      <c r="CM182" t="str">
        <f t="shared" si="193"/>
        <v/>
      </c>
      <c r="CN182" t="str">
        <f t="shared" si="194"/>
        <v/>
      </c>
      <c r="CO182" s="359" t="str">
        <f t="shared" si="195"/>
        <v/>
      </c>
      <c r="CP182" t="str">
        <f t="shared" si="196"/>
        <v/>
      </c>
      <c r="CQ182" t="str">
        <f t="shared" si="197"/>
        <v/>
      </c>
      <c r="CR182" t="str">
        <f t="shared" si="198"/>
        <v/>
      </c>
      <c r="CS182" s="359" t="str">
        <f t="shared" si="199"/>
        <v/>
      </c>
      <c r="CT182" t="str">
        <f t="shared" si="200"/>
        <v/>
      </c>
      <c r="CU182" t="str">
        <f t="shared" si="201"/>
        <v/>
      </c>
      <c r="CV182" t="str">
        <f t="shared" si="202"/>
        <v/>
      </c>
      <c r="CW182" t="str">
        <f t="shared" si="203"/>
        <v/>
      </c>
      <c r="CX182" s="359" t="str">
        <f t="shared" si="204"/>
        <v/>
      </c>
      <c r="CY182" t="str">
        <f t="shared" si="205"/>
        <v/>
      </c>
      <c r="CZ182" t="str">
        <f t="shared" si="206"/>
        <v/>
      </c>
      <c r="DA182" t="str">
        <f t="shared" si="207"/>
        <v/>
      </c>
      <c r="DB182" s="359" t="str">
        <f t="shared" si="208"/>
        <v/>
      </c>
      <c r="DC182" t="str">
        <f t="shared" si="209"/>
        <v/>
      </c>
      <c r="DD182" t="str">
        <f t="shared" si="210"/>
        <v/>
      </c>
      <c r="DE182" t="str">
        <f t="shared" si="211"/>
        <v/>
      </c>
      <c r="DF182" s="359" t="str">
        <f t="shared" si="212"/>
        <v/>
      </c>
      <c r="DG182" t="str">
        <f t="shared" si="213"/>
        <v/>
      </c>
      <c r="DH182" t="str">
        <f t="shared" si="214"/>
        <v/>
      </c>
      <c r="DI182" t="str">
        <f t="shared" si="215"/>
        <v/>
      </c>
      <c r="DJ182" t="str">
        <f t="shared" si="216"/>
        <v/>
      </c>
      <c r="DK182" s="359" t="str">
        <f t="shared" si="217"/>
        <v/>
      </c>
      <c r="DL182" t="str">
        <f t="shared" si="218"/>
        <v/>
      </c>
      <c r="DM182" t="str">
        <f t="shared" si="219"/>
        <v/>
      </c>
      <c r="DN182" t="str">
        <f t="shared" si="220"/>
        <v/>
      </c>
      <c r="DO182" s="359" t="str">
        <f t="shared" si="221"/>
        <v/>
      </c>
      <c r="DP182" t="str">
        <f t="shared" si="222"/>
        <v>X</v>
      </c>
      <c r="DQ182" t="str">
        <f t="shared" si="223"/>
        <v>X</v>
      </c>
      <c r="DR182" t="str">
        <f t="shared" si="224"/>
        <v>X</v>
      </c>
      <c r="DS182" s="359" t="str">
        <f t="shared" si="225"/>
        <v>X</v>
      </c>
      <c r="DT182" t="str">
        <f t="shared" si="226"/>
        <v>X</v>
      </c>
      <c r="DU182" t="str">
        <f t="shared" si="227"/>
        <v/>
      </c>
      <c r="DV182" t="str">
        <f t="shared" si="228"/>
        <v/>
      </c>
      <c r="DW182" t="str">
        <f t="shared" si="229"/>
        <v/>
      </c>
      <c r="DX182" s="359" t="str">
        <f t="shared" si="230"/>
        <v/>
      </c>
      <c r="DY182" t="str">
        <f t="shared" si="231"/>
        <v/>
      </c>
      <c r="DZ182" t="str">
        <f t="shared" si="232"/>
        <v/>
      </c>
      <c r="EA182" t="str">
        <f t="shared" si="233"/>
        <v/>
      </c>
      <c r="EB182" s="359" t="str">
        <f t="shared" si="234"/>
        <v/>
      </c>
      <c r="EC182" t="str">
        <f t="shared" si="235"/>
        <v/>
      </c>
      <c r="ED182" t="str">
        <f t="shared" si="236"/>
        <v/>
      </c>
      <c r="EE182" t="str">
        <f t="shared" si="237"/>
        <v/>
      </c>
      <c r="EF182" t="str">
        <f t="shared" si="238"/>
        <v/>
      </c>
      <c r="EG182" s="359" t="str">
        <f t="shared" si="239"/>
        <v/>
      </c>
      <c r="EH182" t="str">
        <f t="shared" si="186"/>
        <v>Caladenia perangusta</v>
      </c>
      <c r="EJ182" t="str">
        <f t="shared" si="180"/>
        <v>Caladenia petrensis</v>
      </c>
      <c r="EK182" s="100">
        <f t="shared" si="242"/>
        <v>0</v>
      </c>
      <c r="EL182" s="3">
        <f t="shared" si="242"/>
        <v>0</v>
      </c>
      <c r="EM182" s="3">
        <f t="shared" si="242"/>
        <v>0</v>
      </c>
      <c r="EN182" s="3">
        <f t="shared" si="242"/>
        <v>0</v>
      </c>
      <c r="EO182" s="3">
        <f t="shared" si="242"/>
        <v>0</v>
      </c>
      <c r="EP182" s="3">
        <f t="shared" si="242"/>
        <v>0</v>
      </c>
      <c r="EQ182" s="3">
        <f t="shared" si="242"/>
        <v>1</v>
      </c>
      <c r="ER182" s="3">
        <f t="shared" si="242"/>
        <v>1</v>
      </c>
      <c r="ES182" s="3">
        <f t="shared" si="242"/>
        <v>1</v>
      </c>
      <c r="ET182" s="3">
        <f t="shared" si="242"/>
        <v>0</v>
      </c>
      <c r="EU182" s="3">
        <f t="shared" si="242"/>
        <v>0</v>
      </c>
      <c r="EV182" s="24">
        <f t="shared" si="242"/>
        <v>0</v>
      </c>
      <c r="EW182" s="245">
        <f t="shared" si="185"/>
        <v>3</v>
      </c>
      <c r="EX182" s="262" t="str">
        <f t="shared" si="181"/>
        <v/>
      </c>
    </row>
    <row r="183" spans="1:154" ht="16.149999999999999" customHeight="1" x14ac:dyDescent="0.25">
      <c r="A183" s="363"/>
      <c r="D183" s="363"/>
      <c r="E183" s="363"/>
      <c r="F183" s="363"/>
      <c r="G183" s="363"/>
      <c r="H183" s="363"/>
      <c r="I183" s="363"/>
      <c r="J183" s="68">
        <f t="shared" si="182"/>
        <v>430</v>
      </c>
      <c r="K183" s="371" t="str">
        <f t="shared" si="183"/>
        <v>Caladenia pholcoidea</v>
      </c>
      <c r="L183" s="372">
        <v>430</v>
      </c>
      <c r="M183" s="371" t="s">
        <v>1526</v>
      </c>
      <c r="N183" s="76" t="s">
        <v>2118</v>
      </c>
      <c r="O183" s="363" t="str">
        <f t="shared" si="168"/>
        <v>S</v>
      </c>
      <c r="P183" s="144" t="s">
        <v>1606</v>
      </c>
      <c r="Q183" s="364" t="s">
        <v>2119</v>
      </c>
      <c r="R183" s="365">
        <v>43040</v>
      </c>
      <c r="S183" s="365">
        <v>42736</v>
      </c>
      <c r="T183" s="603" t="s">
        <v>7894</v>
      </c>
      <c r="U183" s="603" t="s">
        <v>7894</v>
      </c>
      <c r="V183" s="603" t="s">
        <v>7894</v>
      </c>
      <c r="W183" s="603" t="s">
        <v>7894</v>
      </c>
      <c r="X183" s="603" t="s">
        <v>7894</v>
      </c>
      <c r="Y183" s="603" t="s">
        <v>7894</v>
      </c>
      <c r="Z183" s="603" t="s">
        <v>7894</v>
      </c>
      <c r="AA183" s="603" t="s">
        <v>7894</v>
      </c>
      <c r="AB183" s="603" t="s">
        <v>7894</v>
      </c>
      <c r="AC183" s="603" t="s">
        <v>7894</v>
      </c>
      <c r="AD183" s="603" t="s">
        <v>7894</v>
      </c>
      <c r="AE183" s="603" t="s">
        <v>7894</v>
      </c>
      <c r="AF183" s="605" t="s">
        <v>48</v>
      </c>
      <c r="AG183" s="605" t="s">
        <v>48</v>
      </c>
      <c r="AH183" s="366" t="s">
        <v>685</v>
      </c>
      <c r="AI183" s="363">
        <f t="shared" si="169"/>
        <v>6</v>
      </c>
      <c r="AJ183" s="363">
        <v>0</v>
      </c>
      <c r="AK183" s="413" t="str">
        <f t="shared" si="170"/>
        <v>None</v>
      </c>
      <c r="AL183" s="413" t="str">
        <f t="shared" si="171"/>
        <v>None</v>
      </c>
      <c r="AM183" s="486" t="s">
        <v>7611</v>
      </c>
      <c r="AS183" s="69">
        <f t="shared" si="172"/>
        <v>45</v>
      </c>
      <c r="AT183" s="69">
        <f t="shared" si="173"/>
        <v>53</v>
      </c>
      <c r="AU183" s="69">
        <f t="shared" si="174"/>
        <v>11</v>
      </c>
      <c r="AV183" s="69">
        <f t="shared" si="175"/>
        <v>1</v>
      </c>
      <c r="AW183" s="81"/>
      <c r="AX183" s="70"/>
      <c r="AY183" s="364">
        <v>15375</v>
      </c>
      <c r="AZ183" s="264" t="s">
        <v>48</v>
      </c>
      <c r="BA183" s="238"/>
      <c r="BB183" s="237" t="str">
        <f t="shared" si="176"/>
        <v/>
      </c>
      <c r="BC183" s="270">
        <f t="shared" si="165"/>
        <v>430</v>
      </c>
      <c r="BD183" t="str">
        <f t="shared" si="177"/>
        <v>Caladenia pholcoidea</v>
      </c>
      <c r="BE183" s="367" t="e">
        <f>COUNTIFS(#REF!,L183)</f>
        <v>#REF!</v>
      </c>
      <c r="BF183" s="374" t="str">
        <f t="shared" si="178"/>
        <v>n</v>
      </c>
      <c r="BG183" s="82"/>
      <c r="BH183" s="375"/>
      <c r="BI183" s="374"/>
      <c r="BJ183" s="403"/>
      <c r="CE183" t="str">
        <f t="shared" si="244"/>
        <v>Rock Spider Orchid (Caladenia petrensis)</v>
      </c>
      <c r="CF183" s="388" t="str">
        <f t="shared" si="184"/>
        <v>Caladenia petrensis</v>
      </c>
      <c r="CG183" t="str">
        <f t="shared" si="187"/>
        <v/>
      </c>
      <c r="CH183" t="str">
        <f t="shared" si="188"/>
        <v/>
      </c>
      <c r="CI183" t="str">
        <f t="shared" si="189"/>
        <v/>
      </c>
      <c r="CJ183" t="str">
        <f t="shared" si="190"/>
        <v/>
      </c>
      <c r="CK183" s="359" t="str">
        <f t="shared" si="191"/>
        <v/>
      </c>
      <c r="CL183" t="str">
        <f t="shared" si="192"/>
        <v/>
      </c>
      <c r="CM183" t="str">
        <f t="shared" si="193"/>
        <v/>
      </c>
      <c r="CN183" t="str">
        <f t="shared" si="194"/>
        <v/>
      </c>
      <c r="CO183" s="359" t="str">
        <f t="shared" si="195"/>
        <v/>
      </c>
      <c r="CP183" t="str">
        <f t="shared" si="196"/>
        <v/>
      </c>
      <c r="CQ183" t="str">
        <f t="shared" si="197"/>
        <v/>
      </c>
      <c r="CR183" t="str">
        <f t="shared" si="198"/>
        <v/>
      </c>
      <c r="CS183" s="359" t="str">
        <f t="shared" si="199"/>
        <v/>
      </c>
      <c r="CT183" t="str">
        <f t="shared" si="200"/>
        <v/>
      </c>
      <c r="CU183" t="str">
        <f t="shared" si="201"/>
        <v/>
      </c>
      <c r="CV183" t="str">
        <f t="shared" si="202"/>
        <v/>
      </c>
      <c r="CW183" t="str">
        <f t="shared" si="203"/>
        <v/>
      </c>
      <c r="CX183" s="359" t="str">
        <f t="shared" si="204"/>
        <v/>
      </c>
      <c r="CY183" t="str">
        <f t="shared" si="205"/>
        <v/>
      </c>
      <c r="CZ183" t="str">
        <f t="shared" si="206"/>
        <v/>
      </c>
      <c r="DA183" t="str">
        <f t="shared" si="207"/>
        <v/>
      </c>
      <c r="DB183" s="359" t="str">
        <f t="shared" si="208"/>
        <v/>
      </c>
      <c r="DC183" t="str">
        <f t="shared" si="209"/>
        <v/>
      </c>
      <c r="DD183" t="str">
        <f t="shared" si="210"/>
        <v/>
      </c>
      <c r="DE183" t="str">
        <f t="shared" si="211"/>
        <v/>
      </c>
      <c r="DF183" s="359" t="str">
        <f t="shared" si="212"/>
        <v/>
      </c>
      <c r="DG183" t="str">
        <f t="shared" si="213"/>
        <v/>
      </c>
      <c r="DH183" t="str">
        <f t="shared" si="214"/>
        <v/>
      </c>
      <c r="DI183" t="str">
        <f t="shared" si="215"/>
        <v/>
      </c>
      <c r="DJ183" t="str">
        <f t="shared" si="216"/>
        <v/>
      </c>
      <c r="DK183" s="359" t="str">
        <f t="shared" si="217"/>
        <v/>
      </c>
      <c r="DL183" t="str">
        <f t="shared" si="218"/>
        <v>X</v>
      </c>
      <c r="DM183" t="str">
        <f t="shared" si="219"/>
        <v>X</v>
      </c>
      <c r="DN183" t="str">
        <f t="shared" si="220"/>
        <v>X</v>
      </c>
      <c r="DO183" s="359" t="str">
        <f t="shared" si="221"/>
        <v>X</v>
      </c>
      <c r="DP183" t="str">
        <f t="shared" si="222"/>
        <v>X</v>
      </c>
      <c r="DQ183" t="str">
        <f t="shared" si="223"/>
        <v>X</v>
      </c>
      <c r="DR183" t="str">
        <f t="shared" si="224"/>
        <v>X</v>
      </c>
      <c r="DS183" s="359" t="str">
        <f t="shared" si="225"/>
        <v>X</v>
      </c>
      <c r="DT183" t="str">
        <f t="shared" si="226"/>
        <v/>
      </c>
      <c r="DU183" t="str">
        <f t="shared" si="227"/>
        <v/>
      </c>
      <c r="DV183" t="str">
        <f t="shared" si="228"/>
        <v/>
      </c>
      <c r="DW183" t="str">
        <f t="shared" si="229"/>
        <v/>
      </c>
      <c r="DX183" s="359" t="str">
        <f t="shared" si="230"/>
        <v/>
      </c>
      <c r="DY183" t="str">
        <f t="shared" si="231"/>
        <v/>
      </c>
      <c r="DZ183" t="str">
        <f t="shared" si="232"/>
        <v/>
      </c>
      <c r="EA183" t="str">
        <f t="shared" si="233"/>
        <v/>
      </c>
      <c r="EB183" s="359" t="str">
        <f t="shared" si="234"/>
        <v/>
      </c>
      <c r="EC183" t="str">
        <f t="shared" si="235"/>
        <v/>
      </c>
      <c r="ED183" t="str">
        <f t="shared" si="236"/>
        <v/>
      </c>
      <c r="EE183" t="str">
        <f t="shared" si="237"/>
        <v/>
      </c>
      <c r="EF183" t="str">
        <f t="shared" si="238"/>
        <v/>
      </c>
      <c r="EG183" s="359" t="str">
        <f t="shared" si="239"/>
        <v/>
      </c>
      <c r="EH183" t="str">
        <f t="shared" si="186"/>
        <v>Caladenia petrensis</v>
      </c>
      <c r="EJ183" t="str">
        <f t="shared" si="180"/>
        <v>Caladenia pholcoidea</v>
      </c>
      <c r="EK183" s="100">
        <f t="shared" si="242"/>
        <v>1</v>
      </c>
      <c r="EL183" s="3">
        <f t="shared" si="242"/>
        <v>0</v>
      </c>
      <c r="EM183" s="3">
        <f t="shared" si="242"/>
        <v>0</v>
      </c>
      <c r="EN183" s="3">
        <f t="shared" si="242"/>
        <v>0</v>
      </c>
      <c r="EO183" s="3">
        <f t="shared" si="242"/>
        <v>0</v>
      </c>
      <c r="EP183" s="3">
        <f t="shared" si="242"/>
        <v>0</v>
      </c>
      <c r="EQ183" s="3">
        <f t="shared" si="242"/>
        <v>0</v>
      </c>
      <c r="ER183" s="3">
        <f t="shared" si="242"/>
        <v>0</v>
      </c>
      <c r="ES183" s="3">
        <f t="shared" si="242"/>
        <v>0</v>
      </c>
      <c r="ET183" s="3">
        <f t="shared" si="242"/>
        <v>0</v>
      </c>
      <c r="EU183" s="3">
        <f t="shared" si="242"/>
        <v>1</v>
      </c>
      <c r="EV183" s="24">
        <f t="shared" si="242"/>
        <v>1</v>
      </c>
      <c r="EW183" s="245">
        <f t="shared" si="185"/>
        <v>3</v>
      </c>
      <c r="EX183" s="262" t="str">
        <f t="shared" si="181"/>
        <v xml:space="preserve"> X</v>
      </c>
    </row>
    <row r="184" spans="1:154" ht="16.149999999999999" customHeight="1" x14ac:dyDescent="0.25">
      <c r="A184" s="363"/>
      <c r="D184" s="363"/>
      <c r="E184" s="363"/>
      <c r="F184" s="363"/>
      <c r="G184" s="363"/>
      <c r="H184" s="363"/>
      <c r="I184" s="363"/>
      <c r="J184" s="68">
        <f t="shared" si="182"/>
        <v>488</v>
      </c>
      <c r="K184" s="371" t="str">
        <f t="shared" si="183"/>
        <v>Caladenia pholcoidea subsp. augustensis</v>
      </c>
      <c r="L184" s="372">
        <v>488</v>
      </c>
      <c r="M184" s="371" t="s">
        <v>1526</v>
      </c>
      <c r="N184" s="76" t="s">
        <v>204</v>
      </c>
      <c r="O184" s="363" t="str">
        <f t="shared" si="168"/>
        <v>S</v>
      </c>
      <c r="P184" s="70" t="s">
        <v>2120</v>
      </c>
      <c r="Q184" s="364" t="s">
        <v>2121</v>
      </c>
      <c r="R184" s="365">
        <v>43040</v>
      </c>
      <c r="S184" s="365">
        <v>43070</v>
      </c>
      <c r="T184" s="603" t="s">
        <v>7894</v>
      </c>
      <c r="U184" s="603" t="s">
        <v>7894</v>
      </c>
      <c r="V184" s="603" t="s">
        <v>7894</v>
      </c>
      <c r="W184" s="603" t="s">
        <v>7894</v>
      </c>
      <c r="X184" s="603" t="s">
        <v>7894</v>
      </c>
      <c r="Y184" s="603" t="s">
        <v>7894</v>
      </c>
      <c r="Z184" s="603" t="s">
        <v>7894</v>
      </c>
      <c r="AA184" s="603" t="s">
        <v>7894</v>
      </c>
      <c r="AB184" s="603" t="s">
        <v>7894</v>
      </c>
      <c r="AC184" s="603" t="s">
        <v>7894</v>
      </c>
      <c r="AD184" s="603" t="s">
        <v>4830</v>
      </c>
      <c r="AE184" s="603" t="s">
        <v>4831</v>
      </c>
      <c r="AF184" s="605" t="s">
        <v>7916</v>
      </c>
      <c r="AG184" s="605" t="s">
        <v>7958</v>
      </c>
      <c r="AH184" s="69" t="s">
        <v>1593</v>
      </c>
      <c r="AI184" s="363">
        <f t="shared" si="169"/>
        <v>2</v>
      </c>
      <c r="AJ184" s="363">
        <v>9</v>
      </c>
      <c r="AK184" s="413" t="str">
        <f t="shared" si="170"/>
        <v>White Spider Orchids</v>
      </c>
      <c r="AL184" s="413" t="str">
        <f t="shared" si="171"/>
        <v>Caladenia longicauda</v>
      </c>
      <c r="AM184" s="486" t="s">
        <v>45</v>
      </c>
      <c r="AS184" s="69">
        <f t="shared" si="172"/>
        <v>45</v>
      </c>
      <c r="AT184" s="69">
        <f t="shared" si="173"/>
        <v>48</v>
      </c>
      <c r="AU184" s="69">
        <f t="shared" si="174"/>
        <v>11</v>
      </c>
      <c r="AV184" s="69">
        <f t="shared" si="175"/>
        <v>12</v>
      </c>
      <c r="AW184" s="81" t="e">
        <f>VLOOKUP(AM184,#REF!,6,FALSE)</f>
        <v>#REF!</v>
      </c>
      <c r="AX184" s="70" t="s">
        <v>2122</v>
      </c>
      <c r="AY184" s="364">
        <v>18034</v>
      </c>
      <c r="AZ184" s="264" t="s">
        <v>48</v>
      </c>
      <c r="BA184" s="238"/>
      <c r="BB184" s="237">
        <f t="shared" si="176"/>
        <v>22</v>
      </c>
      <c r="BC184" s="270">
        <f t="shared" si="165"/>
        <v>488</v>
      </c>
      <c r="BD184" t="str">
        <f t="shared" si="177"/>
        <v>Caladenia pholcoidea subsp. augustensis</v>
      </c>
      <c r="BE184" s="367" t="e">
        <f>COUNTIFS(#REF!,L184)</f>
        <v>#REF!</v>
      </c>
      <c r="BF184" s="374" t="str">
        <f t="shared" si="178"/>
        <v>y</v>
      </c>
      <c r="BG184" s="82"/>
      <c r="BH184" s="375"/>
      <c r="BI184" s="374"/>
      <c r="BJ184" s="403"/>
      <c r="CE184" t="str">
        <f t="shared" si="244"/>
        <v>_See subspecies (Caladenia pholcoidea)</v>
      </c>
      <c r="CF184" s="388" t="str">
        <f t="shared" si="184"/>
        <v>Caladenia pholcoidea</v>
      </c>
      <c r="CG184" t="str">
        <f t="shared" si="187"/>
        <v/>
      </c>
      <c r="CH184" t="str">
        <f t="shared" si="188"/>
        <v/>
      </c>
      <c r="CI184" t="str">
        <f t="shared" si="189"/>
        <v/>
      </c>
      <c r="CJ184" t="str">
        <f t="shared" si="190"/>
        <v/>
      </c>
      <c r="CK184" s="359" t="str">
        <f t="shared" si="191"/>
        <v/>
      </c>
      <c r="CL184" t="str">
        <f t="shared" si="192"/>
        <v/>
      </c>
      <c r="CM184" t="str">
        <f t="shared" si="193"/>
        <v/>
      </c>
      <c r="CN184" t="str">
        <f t="shared" si="194"/>
        <v/>
      </c>
      <c r="CO184" s="359" t="str">
        <f t="shared" si="195"/>
        <v/>
      </c>
      <c r="CP184" t="str">
        <f t="shared" si="196"/>
        <v/>
      </c>
      <c r="CQ184" t="str">
        <f t="shared" si="197"/>
        <v/>
      </c>
      <c r="CR184" t="str">
        <f t="shared" si="198"/>
        <v/>
      </c>
      <c r="CS184" s="359" t="str">
        <f t="shared" si="199"/>
        <v/>
      </c>
      <c r="CT184" t="str">
        <f t="shared" si="200"/>
        <v/>
      </c>
      <c r="CU184" t="str">
        <f t="shared" si="201"/>
        <v/>
      </c>
      <c r="CV184" t="str">
        <f t="shared" si="202"/>
        <v/>
      </c>
      <c r="CW184" t="str">
        <f t="shared" si="203"/>
        <v/>
      </c>
      <c r="CX184" s="359" t="str">
        <f t="shared" si="204"/>
        <v/>
      </c>
      <c r="CY184" t="str">
        <f t="shared" si="205"/>
        <v/>
      </c>
      <c r="CZ184" t="str">
        <f t="shared" si="206"/>
        <v/>
      </c>
      <c r="DA184" t="str">
        <f t="shared" si="207"/>
        <v/>
      </c>
      <c r="DB184" s="359" t="str">
        <f t="shared" si="208"/>
        <v/>
      </c>
      <c r="DC184" t="str">
        <f t="shared" si="209"/>
        <v/>
      </c>
      <c r="DD184" t="str">
        <f t="shared" si="210"/>
        <v/>
      </c>
      <c r="DE184" t="str">
        <f t="shared" si="211"/>
        <v/>
      </c>
      <c r="DF184" s="359" t="str">
        <f t="shared" si="212"/>
        <v/>
      </c>
      <c r="DG184" t="str">
        <f t="shared" si="213"/>
        <v/>
      </c>
      <c r="DH184" t="str">
        <f t="shared" si="214"/>
        <v/>
      </c>
      <c r="DI184" t="str">
        <f t="shared" si="215"/>
        <v/>
      </c>
      <c r="DJ184" t="str">
        <f t="shared" si="216"/>
        <v/>
      </c>
      <c r="DK184" s="359" t="str">
        <f t="shared" si="217"/>
        <v/>
      </c>
      <c r="DL184" t="str">
        <f t="shared" si="218"/>
        <v/>
      </c>
      <c r="DM184" t="str">
        <f t="shared" si="219"/>
        <v/>
      </c>
      <c r="DN184" t="str">
        <f t="shared" si="220"/>
        <v/>
      </c>
      <c r="DO184" s="359" t="str">
        <f t="shared" si="221"/>
        <v/>
      </c>
      <c r="DP184" t="str">
        <f t="shared" si="222"/>
        <v/>
      </c>
      <c r="DQ184" t="str">
        <f t="shared" si="223"/>
        <v/>
      </c>
      <c r="DR184" t="str">
        <f t="shared" si="224"/>
        <v/>
      </c>
      <c r="DS184" s="359" t="str">
        <f t="shared" si="225"/>
        <v/>
      </c>
      <c r="DT184" t="str">
        <f t="shared" si="226"/>
        <v/>
      </c>
      <c r="DU184" t="str">
        <f t="shared" si="227"/>
        <v/>
      </c>
      <c r="DV184" t="str">
        <f t="shared" si="228"/>
        <v/>
      </c>
      <c r="DW184" t="str">
        <f t="shared" si="229"/>
        <v/>
      </c>
      <c r="DX184" s="359" t="str">
        <f t="shared" si="230"/>
        <v/>
      </c>
      <c r="DY184" t="str">
        <f t="shared" si="231"/>
        <v/>
      </c>
      <c r="DZ184" t="str">
        <f t="shared" si="232"/>
        <v/>
      </c>
      <c r="EA184" t="str">
        <f t="shared" si="233"/>
        <v/>
      </c>
      <c r="EB184" s="359" t="str">
        <f t="shared" si="234"/>
        <v/>
      </c>
      <c r="EC184" t="str">
        <f t="shared" si="235"/>
        <v/>
      </c>
      <c r="ED184" t="str">
        <f t="shared" si="236"/>
        <v/>
      </c>
      <c r="EE184" t="str">
        <f t="shared" si="237"/>
        <v/>
      </c>
      <c r="EF184" t="str">
        <f t="shared" si="238"/>
        <v/>
      </c>
      <c r="EG184" s="359" t="str">
        <f t="shared" si="239"/>
        <v/>
      </c>
      <c r="EH184" t="str">
        <f t="shared" si="186"/>
        <v>Caladenia pholcoidea</v>
      </c>
      <c r="EJ184" t="str">
        <f t="shared" si="180"/>
        <v>Caladenia pholcoidea subsp. augustensis</v>
      </c>
      <c r="EK184" s="100">
        <f t="shared" si="242"/>
        <v>0</v>
      </c>
      <c r="EL184" s="3">
        <f t="shared" si="242"/>
        <v>0</v>
      </c>
      <c r="EM184" s="3">
        <f t="shared" si="242"/>
        <v>0</v>
      </c>
      <c r="EN184" s="3">
        <f t="shared" si="242"/>
        <v>0</v>
      </c>
      <c r="EO184" s="3">
        <f t="shared" si="242"/>
        <v>0</v>
      </c>
      <c r="EP184" s="3">
        <f t="shared" si="242"/>
        <v>0</v>
      </c>
      <c r="EQ184" s="3">
        <f t="shared" si="242"/>
        <v>0</v>
      </c>
      <c r="ER184" s="3">
        <f t="shared" si="242"/>
        <v>0</v>
      </c>
      <c r="ES184" s="3">
        <f t="shared" si="242"/>
        <v>0</v>
      </c>
      <c r="ET184" s="3">
        <f t="shared" si="242"/>
        <v>0</v>
      </c>
      <c r="EU184" s="3">
        <f t="shared" si="242"/>
        <v>1</v>
      </c>
      <c r="EV184" s="24">
        <f t="shared" si="242"/>
        <v>1</v>
      </c>
      <c r="EW184" s="245">
        <f t="shared" si="185"/>
        <v>2</v>
      </c>
      <c r="EX184" s="262" t="str">
        <f t="shared" si="181"/>
        <v/>
      </c>
    </row>
    <row r="185" spans="1:154" ht="16.149999999999999" customHeight="1" x14ac:dyDescent="0.25">
      <c r="A185" s="363"/>
      <c r="D185" s="363"/>
      <c r="E185" s="363"/>
      <c r="F185" s="363"/>
      <c r="G185" s="363"/>
      <c r="H185" s="363"/>
      <c r="I185" s="363"/>
      <c r="J185" s="68">
        <f t="shared" si="182"/>
        <v>583</v>
      </c>
      <c r="K185" s="371" t="str">
        <f t="shared" si="183"/>
        <v>Caladenia pholcoidea subsp. pholcoidea</v>
      </c>
      <c r="L185" s="372">
        <v>583</v>
      </c>
      <c r="M185" s="371" t="s">
        <v>1526</v>
      </c>
      <c r="N185" s="76" t="s">
        <v>594</v>
      </c>
      <c r="O185" s="363" t="str">
        <f t="shared" si="168"/>
        <v>S</v>
      </c>
      <c r="P185" s="70" t="s">
        <v>2123</v>
      </c>
      <c r="Q185" s="364" t="s">
        <v>2119</v>
      </c>
      <c r="R185" s="373">
        <v>43054</v>
      </c>
      <c r="S185" s="365">
        <v>42736</v>
      </c>
      <c r="T185" s="603" t="s">
        <v>4820</v>
      </c>
      <c r="U185" s="603" t="s">
        <v>7894</v>
      </c>
      <c r="V185" s="603" t="s">
        <v>7894</v>
      </c>
      <c r="W185" s="603" t="s">
        <v>7894</v>
      </c>
      <c r="X185" s="603" t="s">
        <v>7894</v>
      </c>
      <c r="Y185" s="603" t="s">
        <v>7894</v>
      </c>
      <c r="Z185" s="603" t="s">
        <v>7894</v>
      </c>
      <c r="AA185" s="603" t="s">
        <v>7894</v>
      </c>
      <c r="AB185" s="603" t="s">
        <v>7894</v>
      </c>
      <c r="AC185" s="603" t="s">
        <v>7894</v>
      </c>
      <c r="AD185" s="603" t="s">
        <v>4830</v>
      </c>
      <c r="AE185" s="603" t="s">
        <v>4831</v>
      </c>
      <c r="AF185" s="605" t="s">
        <v>7917</v>
      </c>
      <c r="AG185" s="605" t="s">
        <v>7959</v>
      </c>
      <c r="AH185" s="366" t="s">
        <v>685</v>
      </c>
      <c r="AI185" s="363">
        <f t="shared" si="169"/>
        <v>6</v>
      </c>
      <c r="AJ185" s="363">
        <v>9</v>
      </c>
      <c r="AK185" s="413" t="str">
        <f t="shared" si="170"/>
        <v>White Spider Orchids</v>
      </c>
      <c r="AL185" s="413" t="str">
        <f t="shared" si="171"/>
        <v>Caladenia longicauda</v>
      </c>
      <c r="AM185" s="486" t="s">
        <v>45</v>
      </c>
      <c r="AS185" s="69">
        <f t="shared" si="172"/>
        <v>47</v>
      </c>
      <c r="AT185" s="69">
        <f t="shared" si="173"/>
        <v>53</v>
      </c>
      <c r="AU185" s="69">
        <f t="shared" si="174"/>
        <v>11</v>
      </c>
      <c r="AV185" s="69">
        <f t="shared" si="175"/>
        <v>1</v>
      </c>
      <c r="AW185" s="81"/>
      <c r="AX185" s="70" t="s">
        <v>2124</v>
      </c>
      <c r="AY185" s="364">
        <v>18033</v>
      </c>
      <c r="AZ185" s="264" t="s">
        <v>48</v>
      </c>
      <c r="BA185" s="238"/>
      <c r="BB185" s="237">
        <f t="shared" si="176"/>
        <v>22</v>
      </c>
      <c r="BC185" s="270">
        <f t="shared" si="165"/>
        <v>583</v>
      </c>
      <c r="BD185" t="str">
        <f t="shared" si="177"/>
        <v>Caladenia pholcoidea subsp. pholcoidea</v>
      </c>
      <c r="BE185" s="367" t="e">
        <f>COUNTIFS(#REF!,L185)</f>
        <v>#REF!</v>
      </c>
      <c r="BF185" s="374" t="str">
        <f t="shared" si="178"/>
        <v>y</v>
      </c>
      <c r="BG185" s="82"/>
      <c r="BH185" s="375"/>
      <c r="BI185" s="374"/>
      <c r="BJ185" s="403"/>
      <c r="CE185" t="str">
        <f t="shared" si="244"/>
        <v>Augusta Spider Orchid (Caladenia pholcoidea subsp. augustensis)</v>
      </c>
      <c r="CF185" s="388" t="str">
        <f t="shared" si="184"/>
        <v>Caladenia pholcoidea subsp. augustensis</v>
      </c>
      <c r="CG185" t="str">
        <f t="shared" si="187"/>
        <v/>
      </c>
      <c r="CH185" t="str">
        <f t="shared" si="188"/>
        <v/>
      </c>
      <c r="CI185" t="str">
        <f t="shared" si="189"/>
        <v/>
      </c>
      <c r="CJ185" t="str">
        <f t="shared" si="190"/>
        <v/>
      </c>
      <c r="CK185" s="359" t="str">
        <f t="shared" si="191"/>
        <v/>
      </c>
      <c r="CL185" t="str">
        <f t="shared" si="192"/>
        <v/>
      </c>
      <c r="CM185" t="str">
        <f t="shared" si="193"/>
        <v/>
      </c>
      <c r="CN185" t="str">
        <f t="shared" si="194"/>
        <v/>
      </c>
      <c r="CO185" s="359" t="str">
        <f t="shared" si="195"/>
        <v/>
      </c>
      <c r="CP185" t="str">
        <f t="shared" si="196"/>
        <v/>
      </c>
      <c r="CQ185" t="str">
        <f t="shared" si="197"/>
        <v/>
      </c>
      <c r="CR185" t="str">
        <f t="shared" si="198"/>
        <v/>
      </c>
      <c r="CS185" s="359" t="str">
        <f t="shared" si="199"/>
        <v/>
      </c>
      <c r="CT185" t="str">
        <f t="shared" si="200"/>
        <v/>
      </c>
      <c r="CU185" t="str">
        <f t="shared" si="201"/>
        <v/>
      </c>
      <c r="CV185" t="str">
        <f t="shared" si="202"/>
        <v/>
      </c>
      <c r="CW185" t="str">
        <f t="shared" si="203"/>
        <v/>
      </c>
      <c r="CX185" s="359" t="str">
        <f t="shared" si="204"/>
        <v/>
      </c>
      <c r="CY185" t="str">
        <f t="shared" si="205"/>
        <v/>
      </c>
      <c r="CZ185" t="str">
        <f t="shared" si="206"/>
        <v/>
      </c>
      <c r="DA185" t="str">
        <f t="shared" si="207"/>
        <v/>
      </c>
      <c r="DB185" s="359" t="str">
        <f t="shared" si="208"/>
        <v/>
      </c>
      <c r="DC185" t="str">
        <f t="shared" si="209"/>
        <v/>
      </c>
      <c r="DD185" t="str">
        <f t="shared" si="210"/>
        <v/>
      </c>
      <c r="DE185" t="str">
        <f t="shared" si="211"/>
        <v/>
      </c>
      <c r="DF185" s="359" t="str">
        <f t="shared" si="212"/>
        <v/>
      </c>
      <c r="DG185" t="str">
        <f t="shared" si="213"/>
        <v/>
      </c>
      <c r="DH185" t="str">
        <f t="shared" si="214"/>
        <v/>
      </c>
      <c r="DI185" t="str">
        <f t="shared" si="215"/>
        <v/>
      </c>
      <c r="DJ185" t="str">
        <f t="shared" si="216"/>
        <v/>
      </c>
      <c r="DK185" s="359" t="str">
        <f t="shared" si="217"/>
        <v/>
      </c>
      <c r="DL185" t="str">
        <f t="shared" si="218"/>
        <v/>
      </c>
      <c r="DM185" t="str">
        <f t="shared" si="219"/>
        <v/>
      </c>
      <c r="DN185" t="str">
        <f t="shared" si="220"/>
        <v/>
      </c>
      <c r="DO185" s="359" t="str">
        <f t="shared" si="221"/>
        <v/>
      </c>
      <c r="DP185" t="str">
        <f t="shared" si="222"/>
        <v/>
      </c>
      <c r="DQ185" t="str">
        <f t="shared" si="223"/>
        <v/>
      </c>
      <c r="DR185" t="str">
        <f t="shared" si="224"/>
        <v/>
      </c>
      <c r="DS185" s="359" t="str">
        <f t="shared" si="225"/>
        <v/>
      </c>
      <c r="DT185" t="str">
        <f t="shared" si="226"/>
        <v/>
      </c>
      <c r="DU185" t="str">
        <f t="shared" si="227"/>
        <v/>
      </c>
      <c r="DV185" t="str">
        <f t="shared" si="228"/>
        <v/>
      </c>
      <c r="DW185" t="str">
        <f t="shared" si="229"/>
        <v/>
      </c>
      <c r="DX185" s="359" t="str">
        <f t="shared" si="230"/>
        <v/>
      </c>
      <c r="DY185" t="str">
        <f t="shared" si="231"/>
        <v>X</v>
      </c>
      <c r="DZ185" t="str">
        <f t="shared" si="232"/>
        <v>X</v>
      </c>
      <c r="EA185" t="str">
        <f t="shared" si="233"/>
        <v>X</v>
      </c>
      <c r="EB185" s="359" t="str">
        <f t="shared" si="234"/>
        <v>X</v>
      </c>
      <c r="EC185" t="str">
        <f t="shared" si="235"/>
        <v/>
      </c>
      <c r="ED185" t="str">
        <f t="shared" si="236"/>
        <v/>
      </c>
      <c r="EE185" t="str">
        <f t="shared" si="237"/>
        <v/>
      </c>
      <c r="EF185" t="str">
        <f t="shared" si="238"/>
        <v/>
      </c>
      <c r="EG185" s="359" t="str">
        <f t="shared" si="239"/>
        <v/>
      </c>
      <c r="EH185" t="str">
        <f t="shared" si="186"/>
        <v>Caladenia pholcoidea subsp. augustensis</v>
      </c>
      <c r="EJ185" t="str">
        <f t="shared" si="180"/>
        <v>Caladenia pholcoidea subsp. pholcoidea</v>
      </c>
      <c r="EK185" s="100">
        <f t="shared" si="242"/>
        <v>1</v>
      </c>
      <c r="EL185" s="3">
        <f t="shared" si="242"/>
        <v>0</v>
      </c>
      <c r="EM185" s="3">
        <f t="shared" si="242"/>
        <v>0</v>
      </c>
      <c r="EN185" s="3">
        <f t="shared" si="242"/>
        <v>0</v>
      </c>
      <c r="EO185" s="3">
        <f t="shared" si="242"/>
        <v>0</v>
      </c>
      <c r="EP185" s="3">
        <f t="shared" si="242"/>
        <v>0</v>
      </c>
      <c r="EQ185" s="3">
        <f t="shared" si="242"/>
        <v>0</v>
      </c>
      <c r="ER185" s="3">
        <f t="shared" si="242"/>
        <v>0</v>
      </c>
      <c r="ES185" s="3">
        <f t="shared" si="242"/>
        <v>0</v>
      </c>
      <c r="ET185" s="3">
        <f t="shared" si="242"/>
        <v>0</v>
      </c>
      <c r="EU185" s="3">
        <f t="shared" si="242"/>
        <v>1</v>
      </c>
      <c r="EV185" s="24">
        <f t="shared" si="242"/>
        <v>1</v>
      </c>
      <c r="EW185" s="245">
        <f t="shared" si="185"/>
        <v>3</v>
      </c>
      <c r="EX185" s="262" t="str">
        <f t="shared" si="181"/>
        <v xml:space="preserve"> X</v>
      </c>
    </row>
    <row r="186" spans="1:154" ht="16.149999999999999" customHeight="1" x14ac:dyDescent="0.25">
      <c r="A186" s="363"/>
      <c r="D186" s="363"/>
      <c r="E186" s="363"/>
      <c r="F186" s="363"/>
      <c r="G186" s="363"/>
      <c r="H186" s="363"/>
      <c r="I186" s="363"/>
      <c r="J186" s="68">
        <f t="shared" si="182"/>
        <v>584</v>
      </c>
      <c r="K186" s="371" t="str">
        <f t="shared" si="183"/>
        <v>Caladenia plicata</v>
      </c>
      <c r="L186" s="372">
        <v>584</v>
      </c>
      <c r="M186" s="371" t="s">
        <v>1526</v>
      </c>
      <c r="N186" s="76" t="s">
        <v>139</v>
      </c>
      <c r="O186" s="363" t="str">
        <f t="shared" si="168"/>
        <v>S</v>
      </c>
      <c r="P186" s="70" t="s">
        <v>2125</v>
      </c>
      <c r="Q186" s="364" t="s">
        <v>2126</v>
      </c>
      <c r="R186" s="365">
        <v>42979</v>
      </c>
      <c r="S186" s="365">
        <v>43040</v>
      </c>
      <c r="T186" s="603" t="s">
        <v>7894</v>
      </c>
      <c r="U186" s="603" t="s">
        <v>7894</v>
      </c>
      <c r="V186" s="603" t="s">
        <v>7894</v>
      </c>
      <c r="W186" s="603" t="s">
        <v>7894</v>
      </c>
      <c r="X186" s="603" t="s">
        <v>7894</v>
      </c>
      <c r="Y186" s="603" t="s">
        <v>7894</v>
      </c>
      <c r="Z186" s="603" t="s">
        <v>7894</v>
      </c>
      <c r="AA186" s="603" t="s">
        <v>7894</v>
      </c>
      <c r="AB186" s="603" t="s">
        <v>4828</v>
      </c>
      <c r="AC186" s="603" t="s">
        <v>4829</v>
      </c>
      <c r="AD186" s="603" t="s">
        <v>4830</v>
      </c>
      <c r="AE186" s="603" t="s">
        <v>7894</v>
      </c>
      <c r="AF186" s="605" t="s">
        <v>7902</v>
      </c>
      <c r="AG186" s="605" t="s">
        <v>7946</v>
      </c>
      <c r="AH186" s="366" t="s">
        <v>685</v>
      </c>
      <c r="AI186" s="363">
        <f t="shared" si="169"/>
        <v>6</v>
      </c>
      <c r="AJ186" s="363">
        <v>12</v>
      </c>
      <c r="AK186" s="413" t="str">
        <f t="shared" si="170"/>
        <v>Other</v>
      </c>
      <c r="AL186" s="413" t="str">
        <f t="shared" si="171"/>
        <v>Caladenia 'other'</v>
      </c>
      <c r="AM186" s="486" t="s">
        <v>7607</v>
      </c>
      <c r="AS186" s="69">
        <f t="shared" si="172"/>
        <v>36</v>
      </c>
      <c r="AT186" s="69">
        <f t="shared" si="173"/>
        <v>44</v>
      </c>
      <c r="AU186" s="69">
        <f t="shared" si="174"/>
        <v>9</v>
      </c>
      <c r="AV186" s="69">
        <f t="shared" si="175"/>
        <v>11</v>
      </c>
      <c r="AW186" s="81"/>
      <c r="AX186" s="70" t="s">
        <v>2127</v>
      </c>
      <c r="AY186" s="364">
        <v>1610</v>
      </c>
      <c r="AZ186" s="264" t="s">
        <v>48</v>
      </c>
      <c r="BA186" s="238"/>
      <c r="BB186" s="237" t="str">
        <f t="shared" si="176"/>
        <v/>
      </c>
      <c r="BC186" s="270">
        <f t="shared" si="165"/>
        <v>584</v>
      </c>
      <c r="BD186" t="str">
        <f t="shared" si="177"/>
        <v>Caladenia plicata</v>
      </c>
      <c r="BE186" s="367" t="e">
        <f>COUNTIFS(#REF!,L186)</f>
        <v>#REF!</v>
      </c>
      <c r="BF186" s="374" t="str">
        <f t="shared" si="178"/>
        <v>y</v>
      </c>
      <c r="BG186" s="82"/>
      <c r="BH186" s="375"/>
      <c r="BI186" s="374"/>
      <c r="BJ186" s="403"/>
      <c r="CE186" t="str">
        <f t="shared" si="244"/>
        <v>Albany Spider Orchid (Caladenia pholcoidea subsp. pholcoidea)</v>
      </c>
      <c r="CF186" s="388" t="str">
        <f t="shared" si="184"/>
        <v>Caladenia pholcoidea subsp. pholcoidea</v>
      </c>
      <c r="CG186" t="str">
        <f t="shared" si="187"/>
        <v/>
      </c>
      <c r="CH186" t="str">
        <f t="shared" si="188"/>
        <v/>
      </c>
      <c r="CI186" t="str">
        <f t="shared" si="189"/>
        <v/>
      </c>
      <c r="CJ186" t="str">
        <f t="shared" si="190"/>
        <v/>
      </c>
      <c r="CK186" s="359" t="str">
        <f t="shared" si="191"/>
        <v/>
      </c>
      <c r="CL186" t="str">
        <f t="shared" si="192"/>
        <v/>
      </c>
      <c r="CM186" t="str">
        <f t="shared" si="193"/>
        <v/>
      </c>
      <c r="CN186" t="str">
        <f t="shared" si="194"/>
        <v/>
      </c>
      <c r="CO186" s="359" t="str">
        <f t="shared" si="195"/>
        <v/>
      </c>
      <c r="CP186" t="str">
        <f t="shared" si="196"/>
        <v/>
      </c>
      <c r="CQ186" t="str">
        <f t="shared" si="197"/>
        <v/>
      </c>
      <c r="CR186" t="str">
        <f t="shared" si="198"/>
        <v/>
      </c>
      <c r="CS186" s="359" t="str">
        <f t="shared" si="199"/>
        <v/>
      </c>
      <c r="CT186" t="str">
        <f t="shared" si="200"/>
        <v/>
      </c>
      <c r="CU186" t="str">
        <f t="shared" si="201"/>
        <v/>
      </c>
      <c r="CV186" t="str">
        <f t="shared" si="202"/>
        <v/>
      </c>
      <c r="CW186" t="str">
        <f t="shared" si="203"/>
        <v/>
      </c>
      <c r="CX186" s="359" t="str">
        <f t="shared" si="204"/>
        <v/>
      </c>
      <c r="CY186" t="str">
        <f t="shared" si="205"/>
        <v/>
      </c>
      <c r="CZ186" t="str">
        <f t="shared" si="206"/>
        <v/>
      </c>
      <c r="DA186" t="str">
        <f t="shared" si="207"/>
        <v/>
      </c>
      <c r="DB186" s="359" t="str">
        <f t="shared" si="208"/>
        <v/>
      </c>
      <c r="DC186" t="str">
        <f t="shared" si="209"/>
        <v/>
      </c>
      <c r="DD186" t="str">
        <f t="shared" si="210"/>
        <v/>
      </c>
      <c r="DE186" t="str">
        <f t="shared" si="211"/>
        <v/>
      </c>
      <c r="DF186" s="359" t="str">
        <f t="shared" si="212"/>
        <v/>
      </c>
      <c r="DG186" t="str">
        <f t="shared" si="213"/>
        <v/>
      </c>
      <c r="DH186" t="str">
        <f t="shared" si="214"/>
        <v/>
      </c>
      <c r="DI186" t="str">
        <f t="shared" si="215"/>
        <v/>
      </c>
      <c r="DJ186" t="str">
        <f t="shared" si="216"/>
        <v/>
      </c>
      <c r="DK186" s="359" t="str">
        <f t="shared" si="217"/>
        <v/>
      </c>
      <c r="DL186" t="str">
        <f t="shared" si="218"/>
        <v/>
      </c>
      <c r="DM186" t="str">
        <f t="shared" si="219"/>
        <v/>
      </c>
      <c r="DN186" t="str">
        <f t="shared" si="220"/>
        <v/>
      </c>
      <c r="DO186" s="359" t="str">
        <f t="shared" si="221"/>
        <v/>
      </c>
      <c r="DP186" t="str">
        <f t="shared" si="222"/>
        <v/>
      </c>
      <c r="DQ186" t="str">
        <f t="shared" si="223"/>
        <v/>
      </c>
      <c r="DR186" t="str">
        <f t="shared" si="224"/>
        <v/>
      </c>
      <c r="DS186" s="359" t="str">
        <f t="shared" si="225"/>
        <v/>
      </c>
      <c r="DT186" t="str">
        <f t="shared" si="226"/>
        <v/>
      </c>
      <c r="DU186" t="str">
        <f t="shared" si="227"/>
        <v/>
      </c>
      <c r="DV186" t="str">
        <f t="shared" si="228"/>
        <v/>
      </c>
      <c r="DW186" t="str">
        <f t="shared" si="229"/>
        <v/>
      </c>
      <c r="DX186" s="359" t="str">
        <f t="shared" si="230"/>
        <v/>
      </c>
      <c r="DY186" t="str">
        <f t="shared" si="231"/>
        <v/>
      </c>
      <c r="DZ186" t="str">
        <f t="shared" si="232"/>
        <v/>
      </c>
      <c r="EA186" t="str">
        <f t="shared" si="233"/>
        <v/>
      </c>
      <c r="EB186" s="359" t="str">
        <f t="shared" si="234"/>
        <v/>
      </c>
      <c r="EC186" t="str">
        <f t="shared" si="235"/>
        <v/>
      </c>
      <c r="ED186" t="str">
        <f t="shared" si="236"/>
        <v/>
      </c>
      <c r="EE186" t="str">
        <f t="shared" si="237"/>
        <v/>
      </c>
      <c r="EF186" t="str">
        <f t="shared" si="238"/>
        <v/>
      </c>
      <c r="EG186" s="359" t="str">
        <f t="shared" si="239"/>
        <v/>
      </c>
      <c r="EH186" t="str">
        <f t="shared" si="186"/>
        <v>Caladenia pholcoidea subsp. pholcoidea</v>
      </c>
      <c r="EJ186" t="str">
        <f t="shared" si="180"/>
        <v>Caladenia plicata</v>
      </c>
      <c r="EK186" s="100">
        <f t="shared" si="242"/>
        <v>0</v>
      </c>
      <c r="EL186" s="3">
        <f t="shared" si="242"/>
        <v>0</v>
      </c>
      <c r="EM186" s="3">
        <f t="shared" si="242"/>
        <v>0</v>
      </c>
      <c r="EN186" s="3">
        <f t="shared" si="242"/>
        <v>0</v>
      </c>
      <c r="EO186" s="3">
        <f t="shared" si="242"/>
        <v>0</v>
      </c>
      <c r="EP186" s="3">
        <f t="shared" si="242"/>
        <v>0</v>
      </c>
      <c r="EQ186" s="3">
        <f t="shared" si="242"/>
        <v>0</v>
      </c>
      <c r="ER186" s="3">
        <f t="shared" si="242"/>
        <v>0</v>
      </c>
      <c r="ES186" s="3">
        <f t="shared" si="242"/>
        <v>1</v>
      </c>
      <c r="ET186" s="3">
        <f t="shared" si="242"/>
        <v>1</v>
      </c>
      <c r="EU186" s="3">
        <f t="shared" si="242"/>
        <v>1</v>
      </c>
      <c r="EV186" s="24">
        <f t="shared" ref="EK186:EV222" si="245">IF($AV186&gt;=$AU186,IF(AND(EV$2&gt;=$AU186,EV$2&lt;=$AV186),1,0),IF(OR(EV$2&gt;=$AU186,EV$2&lt;=$AV186),1,0))</f>
        <v>0</v>
      </c>
      <c r="EW186" s="245">
        <f t="shared" si="185"/>
        <v>3</v>
      </c>
      <c r="EX186" s="262" t="str">
        <f t="shared" si="181"/>
        <v/>
      </c>
    </row>
    <row r="187" spans="1:154" ht="16.149999999999999" customHeight="1" x14ac:dyDescent="0.25">
      <c r="A187" s="363"/>
      <c r="D187" s="363"/>
      <c r="E187" s="363"/>
      <c r="F187" s="363"/>
      <c r="G187" s="363"/>
      <c r="H187" s="363"/>
      <c r="I187" s="363"/>
      <c r="J187" s="68">
        <f t="shared" si="182"/>
        <v>1128</v>
      </c>
      <c r="K187" s="371" t="str">
        <f t="shared" si="183"/>
        <v>Caladenia pluvialis</v>
      </c>
      <c r="L187" s="372">
        <v>1128</v>
      </c>
      <c r="M187" s="371" t="s">
        <v>1526</v>
      </c>
      <c r="N187" s="76" t="s">
        <v>382</v>
      </c>
      <c r="O187" s="363" t="str">
        <f t="shared" si="168"/>
        <v>S</v>
      </c>
      <c r="P187" s="70" t="s">
        <v>2128</v>
      </c>
      <c r="Q187" s="364" t="s">
        <v>2129</v>
      </c>
      <c r="R187" s="365">
        <v>42948</v>
      </c>
      <c r="S187" s="365">
        <v>42979</v>
      </c>
      <c r="T187" s="603" t="s">
        <v>7894</v>
      </c>
      <c r="U187" s="603" t="s">
        <v>7894</v>
      </c>
      <c r="V187" s="603" t="s">
        <v>7894</v>
      </c>
      <c r="W187" s="603" t="s">
        <v>7894</v>
      </c>
      <c r="X187" s="603" t="s">
        <v>7894</v>
      </c>
      <c r="Y187" s="603" t="s">
        <v>7894</v>
      </c>
      <c r="Z187" s="603" t="s">
        <v>7894</v>
      </c>
      <c r="AA187" s="603" t="s">
        <v>4827</v>
      </c>
      <c r="AB187" s="603" t="s">
        <v>4828</v>
      </c>
      <c r="AC187" s="603" t="s">
        <v>7894</v>
      </c>
      <c r="AD187" s="603" t="s">
        <v>7894</v>
      </c>
      <c r="AE187" s="603" t="s">
        <v>7894</v>
      </c>
      <c r="AF187" s="605" t="s">
        <v>7903</v>
      </c>
      <c r="AG187" s="605" t="s">
        <v>7947</v>
      </c>
      <c r="AH187" s="69" t="s">
        <v>1307</v>
      </c>
      <c r="AI187" s="363">
        <f t="shared" si="169"/>
        <v>3</v>
      </c>
      <c r="AJ187" s="363">
        <v>4</v>
      </c>
      <c r="AK187" s="413" t="str">
        <f t="shared" si="170"/>
        <v>Wispy Spider Orchids</v>
      </c>
      <c r="AL187" s="413" t="str">
        <f t="shared" si="171"/>
        <v>Caladenia filamentosa</v>
      </c>
      <c r="AM187" s="486" t="s">
        <v>7607</v>
      </c>
      <c r="AN187" s="70" t="s">
        <v>7723</v>
      </c>
      <c r="AS187" s="69">
        <f t="shared" si="172"/>
        <v>32</v>
      </c>
      <c r="AT187" s="69">
        <f t="shared" si="173"/>
        <v>35</v>
      </c>
      <c r="AU187" s="69">
        <f t="shared" si="174"/>
        <v>8</v>
      </c>
      <c r="AV187" s="69">
        <f t="shared" si="175"/>
        <v>9</v>
      </c>
      <c r="AW187" s="81"/>
      <c r="AX187" s="70" t="s">
        <v>2130</v>
      </c>
      <c r="AY187" s="364">
        <v>44906</v>
      </c>
      <c r="AZ187" s="264" t="s">
        <v>48</v>
      </c>
      <c r="BA187" s="238"/>
      <c r="BB187" s="237" t="str">
        <f t="shared" si="176"/>
        <v/>
      </c>
      <c r="BC187" s="270">
        <f t="shared" si="165"/>
        <v>1128</v>
      </c>
      <c r="BD187" t="str">
        <f t="shared" si="177"/>
        <v>Caladenia pluvialis</v>
      </c>
      <c r="BE187" s="367" t="e">
        <f>COUNTIFS(#REF!,L187)</f>
        <v>#REF!</v>
      </c>
      <c r="BF187" s="374" t="str">
        <f t="shared" si="178"/>
        <v>y</v>
      </c>
      <c r="BG187" s="82"/>
      <c r="BH187" s="375"/>
      <c r="BI187" s="374"/>
      <c r="BJ187" s="403"/>
      <c r="CE187" t="str">
        <f t="shared" si="244"/>
        <v>Crab-lipped Spider Orchid (Caladenia plicata)</v>
      </c>
      <c r="CF187" s="388" t="str">
        <f t="shared" si="184"/>
        <v>Caladenia plicata</v>
      </c>
      <c r="CG187" t="str">
        <f t="shared" si="187"/>
        <v/>
      </c>
      <c r="CH187" t="str">
        <f t="shared" si="188"/>
        <v/>
      </c>
      <c r="CI187" t="str">
        <f t="shared" si="189"/>
        <v/>
      </c>
      <c r="CJ187" t="str">
        <f t="shared" si="190"/>
        <v/>
      </c>
      <c r="CK187" s="359" t="str">
        <f t="shared" si="191"/>
        <v/>
      </c>
      <c r="CL187" t="str">
        <f t="shared" si="192"/>
        <v/>
      </c>
      <c r="CM187" t="str">
        <f t="shared" si="193"/>
        <v/>
      </c>
      <c r="CN187" t="str">
        <f t="shared" si="194"/>
        <v/>
      </c>
      <c r="CO187" s="359" t="str">
        <f t="shared" si="195"/>
        <v/>
      </c>
      <c r="CP187" t="str">
        <f t="shared" si="196"/>
        <v/>
      </c>
      <c r="CQ187" t="str">
        <f t="shared" si="197"/>
        <v/>
      </c>
      <c r="CR187" t="str">
        <f t="shared" si="198"/>
        <v/>
      </c>
      <c r="CS187" s="359" t="str">
        <f t="shared" si="199"/>
        <v/>
      </c>
      <c r="CT187" t="str">
        <f t="shared" si="200"/>
        <v/>
      </c>
      <c r="CU187" t="str">
        <f t="shared" si="201"/>
        <v/>
      </c>
      <c r="CV187" t="str">
        <f t="shared" si="202"/>
        <v/>
      </c>
      <c r="CW187" t="str">
        <f t="shared" si="203"/>
        <v/>
      </c>
      <c r="CX187" s="359" t="str">
        <f t="shared" si="204"/>
        <v/>
      </c>
      <c r="CY187" t="str">
        <f t="shared" si="205"/>
        <v/>
      </c>
      <c r="CZ187" t="str">
        <f t="shared" si="206"/>
        <v/>
      </c>
      <c r="DA187" t="str">
        <f t="shared" si="207"/>
        <v/>
      </c>
      <c r="DB187" s="359" t="str">
        <f t="shared" si="208"/>
        <v/>
      </c>
      <c r="DC187" t="str">
        <f t="shared" si="209"/>
        <v/>
      </c>
      <c r="DD187" t="str">
        <f t="shared" si="210"/>
        <v/>
      </c>
      <c r="DE187" t="str">
        <f t="shared" si="211"/>
        <v/>
      </c>
      <c r="DF187" s="359" t="str">
        <f t="shared" si="212"/>
        <v/>
      </c>
      <c r="DG187" t="str">
        <f t="shared" si="213"/>
        <v/>
      </c>
      <c r="DH187" t="str">
        <f t="shared" si="214"/>
        <v/>
      </c>
      <c r="DI187" t="str">
        <f t="shared" si="215"/>
        <v/>
      </c>
      <c r="DJ187" t="str">
        <f t="shared" si="216"/>
        <v/>
      </c>
      <c r="DK187" s="359" t="str">
        <f t="shared" si="217"/>
        <v/>
      </c>
      <c r="DL187" t="str">
        <f t="shared" si="218"/>
        <v/>
      </c>
      <c r="DM187" t="str">
        <f t="shared" si="219"/>
        <v/>
      </c>
      <c r="DN187" t="str">
        <f t="shared" si="220"/>
        <v/>
      </c>
      <c r="DO187" s="359" t="str">
        <f t="shared" si="221"/>
        <v/>
      </c>
      <c r="DP187" t="str">
        <f t="shared" si="222"/>
        <v>X</v>
      </c>
      <c r="DQ187" t="str">
        <f t="shared" si="223"/>
        <v>X</v>
      </c>
      <c r="DR187" t="str">
        <f t="shared" si="224"/>
        <v>X</v>
      </c>
      <c r="DS187" s="359" t="str">
        <f t="shared" si="225"/>
        <v>X</v>
      </c>
      <c r="DT187" t="str">
        <f t="shared" si="226"/>
        <v>X</v>
      </c>
      <c r="DU187" t="str">
        <f t="shared" si="227"/>
        <v>X</v>
      </c>
      <c r="DV187" t="str">
        <f t="shared" si="228"/>
        <v>X</v>
      </c>
      <c r="DW187" t="str">
        <f t="shared" si="229"/>
        <v>X</v>
      </c>
      <c r="DX187" s="359" t="str">
        <f t="shared" si="230"/>
        <v>X</v>
      </c>
      <c r="DY187" t="str">
        <f t="shared" si="231"/>
        <v/>
      </c>
      <c r="DZ187" t="str">
        <f t="shared" si="232"/>
        <v/>
      </c>
      <c r="EA187" t="str">
        <f t="shared" si="233"/>
        <v/>
      </c>
      <c r="EB187" s="359" t="str">
        <f t="shared" si="234"/>
        <v/>
      </c>
      <c r="EC187" t="str">
        <f t="shared" si="235"/>
        <v/>
      </c>
      <c r="ED187" t="str">
        <f t="shared" si="236"/>
        <v/>
      </c>
      <c r="EE187" t="str">
        <f t="shared" si="237"/>
        <v/>
      </c>
      <c r="EF187" t="str">
        <f t="shared" si="238"/>
        <v/>
      </c>
      <c r="EG187" s="359" t="str">
        <f t="shared" si="239"/>
        <v/>
      </c>
      <c r="EH187" t="str">
        <f t="shared" si="186"/>
        <v>Caladenia plicata</v>
      </c>
      <c r="EJ187" t="str">
        <f t="shared" si="180"/>
        <v>Caladenia pluvialis</v>
      </c>
      <c r="EK187" s="100">
        <f t="shared" si="245"/>
        <v>0</v>
      </c>
      <c r="EL187" s="3">
        <f t="shared" si="245"/>
        <v>0</v>
      </c>
      <c r="EM187" s="3">
        <f t="shared" si="245"/>
        <v>0</v>
      </c>
      <c r="EN187" s="3">
        <f t="shared" si="245"/>
        <v>0</v>
      </c>
      <c r="EO187" s="3">
        <f t="shared" si="245"/>
        <v>0</v>
      </c>
      <c r="EP187" s="3">
        <f t="shared" si="245"/>
        <v>0</v>
      </c>
      <c r="EQ187" s="3">
        <f t="shared" si="245"/>
        <v>0</v>
      </c>
      <c r="ER187" s="3">
        <f t="shared" si="245"/>
        <v>1</v>
      </c>
      <c r="ES187" s="3">
        <f t="shared" si="245"/>
        <v>1</v>
      </c>
      <c r="ET187" s="3">
        <f t="shared" si="245"/>
        <v>0</v>
      </c>
      <c r="EU187" s="3">
        <f t="shared" si="245"/>
        <v>0</v>
      </c>
      <c r="EV187" s="24">
        <f t="shared" si="245"/>
        <v>0</v>
      </c>
      <c r="EW187" s="245">
        <f t="shared" si="185"/>
        <v>2</v>
      </c>
      <c r="EX187" s="262" t="str">
        <f t="shared" si="181"/>
        <v/>
      </c>
    </row>
    <row r="188" spans="1:154" ht="16.149999999999999" customHeight="1" x14ac:dyDescent="0.25">
      <c r="A188" s="363"/>
      <c r="D188" s="363"/>
      <c r="E188" s="363"/>
      <c r="F188" s="363"/>
      <c r="G188" s="363"/>
      <c r="H188" s="363"/>
      <c r="I188" s="363"/>
      <c r="J188" s="68">
        <f t="shared" si="182"/>
        <v>585</v>
      </c>
      <c r="K188" s="371" t="str">
        <f t="shared" si="183"/>
        <v>Caladenia polychroma</v>
      </c>
      <c r="L188" s="372">
        <v>585</v>
      </c>
      <c r="M188" s="371" t="s">
        <v>1526</v>
      </c>
      <c r="N188" s="76" t="s">
        <v>122</v>
      </c>
      <c r="O188" s="363" t="str">
        <f t="shared" si="168"/>
        <v>S</v>
      </c>
      <c r="P188" s="70" t="s">
        <v>2131</v>
      </c>
      <c r="Q188" s="364" t="s">
        <v>2132</v>
      </c>
      <c r="R188" s="365">
        <v>42979</v>
      </c>
      <c r="S188" s="365">
        <v>43039</v>
      </c>
      <c r="T188" s="603" t="s">
        <v>7894</v>
      </c>
      <c r="U188" s="603" t="s">
        <v>7894</v>
      </c>
      <c r="V188" s="603" t="s">
        <v>7894</v>
      </c>
      <c r="W188" s="603" t="s">
        <v>7894</v>
      </c>
      <c r="X188" s="603" t="s">
        <v>7894</v>
      </c>
      <c r="Y188" s="603" t="s">
        <v>7894</v>
      </c>
      <c r="Z188" s="603" t="s">
        <v>7894</v>
      </c>
      <c r="AA188" s="603" t="s">
        <v>7894</v>
      </c>
      <c r="AB188" s="603" t="s">
        <v>4828</v>
      </c>
      <c r="AC188" s="603" t="s">
        <v>4829</v>
      </c>
      <c r="AD188" s="603" t="s">
        <v>7894</v>
      </c>
      <c r="AE188" s="603" t="s">
        <v>7894</v>
      </c>
      <c r="AF188" s="605" t="s">
        <v>7896</v>
      </c>
      <c r="AG188" s="605" t="s">
        <v>7943</v>
      </c>
      <c r="AH188" s="366" t="s">
        <v>685</v>
      </c>
      <c r="AI188" s="363">
        <f t="shared" si="169"/>
        <v>6</v>
      </c>
      <c r="AJ188" s="363">
        <v>4</v>
      </c>
      <c r="AK188" s="413" t="str">
        <f t="shared" si="170"/>
        <v>Wispy Spider Orchids</v>
      </c>
      <c r="AL188" s="413" t="str">
        <f t="shared" si="171"/>
        <v>Caladenia filamentosa</v>
      </c>
      <c r="AM188" s="486" t="s">
        <v>7607</v>
      </c>
      <c r="AS188" s="69">
        <f t="shared" si="172"/>
        <v>36</v>
      </c>
      <c r="AT188" s="69">
        <f t="shared" si="173"/>
        <v>44</v>
      </c>
      <c r="AU188" s="69">
        <f t="shared" si="174"/>
        <v>9</v>
      </c>
      <c r="AV188" s="69">
        <f t="shared" si="175"/>
        <v>10</v>
      </c>
      <c r="AW188" s="81"/>
      <c r="AX188" s="70" t="s">
        <v>2133</v>
      </c>
      <c r="AY188" s="364">
        <v>15376</v>
      </c>
      <c r="AZ188" s="264" t="s">
        <v>48</v>
      </c>
      <c r="BA188" s="238"/>
      <c r="BB188" s="237" t="str">
        <f t="shared" si="176"/>
        <v/>
      </c>
      <c r="BC188" s="270">
        <f t="shared" si="165"/>
        <v>585</v>
      </c>
      <c r="BD188" t="str">
        <f t="shared" si="177"/>
        <v>Caladenia polychroma</v>
      </c>
      <c r="BE188" s="367" t="e">
        <f>COUNTIFS(#REF!,L188)</f>
        <v>#REF!</v>
      </c>
      <c r="BF188" s="374" t="str">
        <f t="shared" si="178"/>
        <v>y</v>
      </c>
      <c r="BG188" s="82"/>
      <c r="BH188" s="375"/>
      <c r="BI188" s="374"/>
      <c r="BJ188" s="403"/>
      <c r="CE188" t="str">
        <f t="shared" si="244"/>
        <v>Yuna Spider Orchid  (Caladenia pluvialis)</v>
      </c>
      <c r="CF188" s="388" t="str">
        <f t="shared" si="184"/>
        <v>Caladenia pluvialis</v>
      </c>
      <c r="CG188" t="str">
        <f t="shared" si="187"/>
        <v/>
      </c>
      <c r="CH188" t="str">
        <f t="shared" si="188"/>
        <v/>
      </c>
      <c r="CI188" t="str">
        <f t="shared" si="189"/>
        <v/>
      </c>
      <c r="CJ188" t="str">
        <f t="shared" si="190"/>
        <v/>
      </c>
      <c r="CK188" s="359" t="str">
        <f t="shared" si="191"/>
        <v/>
      </c>
      <c r="CL188" t="str">
        <f t="shared" si="192"/>
        <v/>
      </c>
      <c r="CM188" t="str">
        <f t="shared" si="193"/>
        <v/>
      </c>
      <c r="CN188" t="str">
        <f t="shared" si="194"/>
        <v/>
      </c>
      <c r="CO188" s="359" t="str">
        <f t="shared" si="195"/>
        <v/>
      </c>
      <c r="CP188" t="str">
        <f t="shared" si="196"/>
        <v/>
      </c>
      <c r="CQ188" t="str">
        <f t="shared" si="197"/>
        <v/>
      </c>
      <c r="CR188" t="str">
        <f t="shared" si="198"/>
        <v/>
      </c>
      <c r="CS188" s="359" t="str">
        <f t="shared" si="199"/>
        <v/>
      </c>
      <c r="CT188" t="str">
        <f t="shared" si="200"/>
        <v/>
      </c>
      <c r="CU188" t="str">
        <f t="shared" si="201"/>
        <v/>
      </c>
      <c r="CV188" t="str">
        <f t="shared" si="202"/>
        <v/>
      </c>
      <c r="CW188" t="str">
        <f t="shared" si="203"/>
        <v/>
      </c>
      <c r="CX188" s="359" t="str">
        <f t="shared" si="204"/>
        <v/>
      </c>
      <c r="CY188" t="str">
        <f t="shared" si="205"/>
        <v/>
      </c>
      <c r="CZ188" t="str">
        <f t="shared" si="206"/>
        <v/>
      </c>
      <c r="DA188" t="str">
        <f t="shared" si="207"/>
        <v/>
      </c>
      <c r="DB188" s="359" t="str">
        <f t="shared" si="208"/>
        <v/>
      </c>
      <c r="DC188" t="str">
        <f t="shared" si="209"/>
        <v/>
      </c>
      <c r="DD188" t="str">
        <f t="shared" si="210"/>
        <v/>
      </c>
      <c r="DE188" t="str">
        <f t="shared" si="211"/>
        <v/>
      </c>
      <c r="DF188" s="359" t="str">
        <f t="shared" si="212"/>
        <v/>
      </c>
      <c r="DG188" t="str">
        <f t="shared" si="213"/>
        <v/>
      </c>
      <c r="DH188" t="str">
        <f t="shared" si="214"/>
        <v/>
      </c>
      <c r="DI188" t="str">
        <f t="shared" si="215"/>
        <v/>
      </c>
      <c r="DJ188" t="str">
        <f t="shared" si="216"/>
        <v/>
      </c>
      <c r="DK188" s="359" t="str">
        <f t="shared" si="217"/>
        <v/>
      </c>
      <c r="DL188" t="str">
        <f t="shared" si="218"/>
        <v>X</v>
      </c>
      <c r="DM188" t="str">
        <f t="shared" si="219"/>
        <v>X</v>
      </c>
      <c r="DN188" t="str">
        <f t="shared" si="220"/>
        <v>X</v>
      </c>
      <c r="DO188" s="359" t="str">
        <f t="shared" si="221"/>
        <v>X</v>
      </c>
      <c r="DP188" t="str">
        <f t="shared" si="222"/>
        <v/>
      </c>
      <c r="DQ188" t="str">
        <f t="shared" si="223"/>
        <v/>
      </c>
      <c r="DR188" t="str">
        <f t="shared" si="224"/>
        <v/>
      </c>
      <c r="DS188" s="359" t="str">
        <f t="shared" si="225"/>
        <v/>
      </c>
      <c r="DT188" t="str">
        <f t="shared" si="226"/>
        <v/>
      </c>
      <c r="DU188" t="str">
        <f t="shared" si="227"/>
        <v/>
      </c>
      <c r="DV188" t="str">
        <f t="shared" si="228"/>
        <v/>
      </c>
      <c r="DW188" t="str">
        <f t="shared" si="229"/>
        <v/>
      </c>
      <c r="DX188" s="359" t="str">
        <f t="shared" si="230"/>
        <v/>
      </c>
      <c r="DY188" t="str">
        <f t="shared" si="231"/>
        <v/>
      </c>
      <c r="DZ188" t="str">
        <f t="shared" si="232"/>
        <v/>
      </c>
      <c r="EA188" t="str">
        <f t="shared" si="233"/>
        <v/>
      </c>
      <c r="EB188" s="359" t="str">
        <f t="shared" si="234"/>
        <v/>
      </c>
      <c r="EC188" t="str">
        <f t="shared" si="235"/>
        <v/>
      </c>
      <c r="ED188" t="str">
        <f t="shared" si="236"/>
        <v/>
      </c>
      <c r="EE188" t="str">
        <f t="shared" si="237"/>
        <v/>
      </c>
      <c r="EF188" t="str">
        <f t="shared" si="238"/>
        <v/>
      </c>
      <c r="EG188" s="359" t="str">
        <f t="shared" si="239"/>
        <v/>
      </c>
      <c r="EH188" t="str">
        <f t="shared" si="186"/>
        <v>Caladenia pluvialis</v>
      </c>
      <c r="EJ188" t="str">
        <f t="shared" si="180"/>
        <v>Caladenia polychroma</v>
      </c>
      <c r="EK188" s="100">
        <f t="shared" si="245"/>
        <v>0</v>
      </c>
      <c r="EL188" s="3">
        <f t="shared" si="245"/>
        <v>0</v>
      </c>
      <c r="EM188" s="3">
        <f t="shared" si="245"/>
        <v>0</v>
      </c>
      <c r="EN188" s="3">
        <f t="shared" si="245"/>
        <v>0</v>
      </c>
      <c r="EO188" s="3">
        <f t="shared" si="245"/>
        <v>0</v>
      </c>
      <c r="EP188" s="3">
        <f t="shared" si="245"/>
        <v>0</v>
      </c>
      <c r="EQ188" s="3">
        <f t="shared" si="245"/>
        <v>0</v>
      </c>
      <c r="ER188" s="3">
        <f t="shared" si="245"/>
        <v>0</v>
      </c>
      <c r="ES188" s="3">
        <f t="shared" si="245"/>
        <v>1</v>
      </c>
      <c r="ET188" s="3">
        <f t="shared" si="245"/>
        <v>1</v>
      </c>
      <c r="EU188" s="3">
        <f t="shared" si="245"/>
        <v>0</v>
      </c>
      <c r="EV188" s="24">
        <f t="shared" si="245"/>
        <v>0</v>
      </c>
      <c r="EW188" s="245">
        <f t="shared" si="185"/>
        <v>2</v>
      </c>
      <c r="EX188" s="262" t="str">
        <f t="shared" si="181"/>
        <v/>
      </c>
    </row>
    <row r="189" spans="1:154" ht="16.149999999999999" customHeight="1" x14ac:dyDescent="0.25">
      <c r="A189" s="363"/>
      <c r="D189" s="363"/>
      <c r="E189" s="363"/>
      <c r="F189" s="363"/>
      <c r="G189" s="363"/>
      <c r="H189" s="363"/>
      <c r="I189" s="363"/>
      <c r="J189" s="68">
        <f t="shared" si="182"/>
        <v>1001</v>
      </c>
      <c r="K189" s="371" t="str">
        <f t="shared" si="183"/>
        <v>Caladenia polychroma x vulgata</v>
      </c>
      <c r="L189" s="372">
        <v>1001</v>
      </c>
      <c r="M189" s="371" t="s">
        <v>1526</v>
      </c>
      <c r="N189" s="76" t="s">
        <v>2134</v>
      </c>
      <c r="O189" s="363" t="str">
        <f t="shared" si="168"/>
        <v>S</v>
      </c>
      <c r="P189" s="144" t="s">
        <v>1635</v>
      </c>
      <c r="Q189" s="364" t="s">
        <v>1055</v>
      </c>
      <c r="R189" s="365" t="s">
        <v>685</v>
      </c>
      <c r="S189" s="365" t="s">
        <v>685</v>
      </c>
      <c r="T189" s="603" t="s">
        <v>7894</v>
      </c>
      <c r="U189" s="603" t="s">
        <v>7894</v>
      </c>
      <c r="V189" s="603" t="s">
        <v>7894</v>
      </c>
      <c r="W189" s="603" t="s">
        <v>7894</v>
      </c>
      <c r="X189" s="603" t="s">
        <v>7894</v>
      </c>
      <c r="Y189" s="603" t="s">
        <v>7894</v>
      </c>
      <c r="Z189" s="603" t="s">
        <v>7894</v>
      </c>
      <c r="AA189" s="603" t="s">
        <v>7894</v>
      </c>
      <c r="AB189" s="603" t="s">
        <v>7894</v>
      </c>
      <c r="AC189" s="603" t="s">
        <v>7894</v>
      </c>
      <c r="AD189" s="603" t="s">
        <v>7894</v>
      </c>
      <c r="AE189" s="603" t="s">
        <v>7894</v>
      </c>
      <c r="AF189" s="605" t="s">
        <v>48</v>
      </c>
      <c r="AG189" s="605" t="s">
        <v>48</v>
      </c>
      <c r="AH189" s="366" t="s">
        <v>685</v>
      </c>
      <c r="AI189" s="363">
        <f t="shared" si="169"/>
        <v>6</v>
      </c>
      <c r="AJ189" s="363">
        <v>0</v>
      </c>
      <c r="AK189" s="413" t="str">
        <f t="shared" si="170"/>
        <v>None</v>
      </c>
      <c r="AL189" s="413" t="str">
        <f t="shared" si="171"/>
        <v>None</v>
      </c>
      <c r="AM189" s="486" t="s">
        <v>7612</v>
      </c>
      <c r="AS189" s="69">
        <f t="shared" si="172"/>
        <v>0</v>
      </c>
      <c r="AT189" s="69">
        <f t="shared" si="173"/>
        <v>0</v>
      </c>
      <c r="AU189" s="69">
        <f t="shared" si="174"/>
        <v>0</v>
      </c>
      <c r="AV189" s="69">
        <f t="shared" si="175"/>
        <v>0</v>
      </c>
      <c r="AW189" s="81"/>
      <c r="AX189" s="70" t="s">
        <v>48</v>
      </c>
      <c r="AY189" s="364" t="e">
        <v>#N/A</v>
      </c>
      <c r="AZ189" s="264" t="s">
        <v>48</v>
      </c>
      <c r="BA189" s="238"/>
      <c r="BB189" s="237" t="str">
        <f t="shared" si="176"/>
        <v/>
      </c>
      <c r="BC189" s="270">
        <f t="shared" si="165"/>
        <v>1001</v>
      </c>
      <c r="BD189" t="str">
        <f t="shared" si="177"/>
        <v>Caladenia polychroma x vulgata</v>
      </c>
      <c r="BE189" s="367" t="e">
        <f>COUNTIFS(#REF!,L189)</f>
        <v>#REF!</v>
      </c>
      <c r="BF189" s="374" t="str">
        <f t="shared" si="178"/>
        <v>n</v>
      </c>
      <c r="BG189" s="82"/>
      <c r="BH189" s="375"/>
      <c r="BI189" s="374"/>
      <c r="BJ189" s="403"/>
      <c r="CE189" t="str">
        <f t="shared" si="244"/>
        <v>Joseph's Spider Orchid (Caladenia polychroma)</v>
      </c>
      <c r="CF189" s="388" t="str">
        <f t="shared" si="184"/>
        <v>Caladenia polychroma</v>
      </c>
      <c r="CG189" t="str">
        <f t="shared" si="187"/>
        <v/>
      </c>
      <c r="CH189" t="str">
        <f t="shared" si="188"/>
        <v/>
      </c>
      <c r="CI189" t="str">
        <f t="shared" si="189"/>
        <v/>
      </c>
      <c r="CJ189" t="str">
        <f t="shared" si="190"/>
        <v/>
      </c>
      <c r="CK189" s="359" t="str">
        <f t="shared" si="191"/>
        <v/>
      </c>
      <c r="CL189" t="str">
        <f t="shared" si="192"/>
        <v/>
      </c>
      <c r="CM189" t="str">
        <f t="shared" si="193"/>
        <v/>
      </c>
      <c r="CN189" t="str">
        <f t="shared" si="194"/>
        <v/>
      </c>
      <c r="CO189" s="359" t="str">
        <f t="shared" si="195"/>
        <v/>
      </c>
      <c r="CP189" t="str">
        <f t="shared" si="196"/>
        <v/>
      </c>
      <c r="CQ189" t="str">
        <f t="shared" si="197"/>
        <v/>
      </c>
      <c r="CR189" t="str">
        <f t="shared" si="198"/>
        <v/>
      </c>
      <c r="CS189" s="359" t="str">
        <f t="shared" si="199"/>
        <v/>
      </c>
      <c r="CT189" t="str">
        <f t="shared" si="200"/>
        <v/>
      </c>
      <c r="CU189" t="str">
        <f t="shared" si="201"/>
        <v/>
      </c>
      <c r="CV189" t="str">
        <f t="shared" si="202"/>
        <v/>
      </c>
      <c r="CW189" t="str">
        <f t="shared" si="203"/>
        <v/>
      </c>
      <c r="CX189" s="359" t="str">
        <f t="shared" si="204"/>
        <v/>
      </c>
      <c r="CY189" t="str">
        <f t="shared" si="205"/>
        <v/>
      </c>
      <c r="CZ189" t="str">
        <f t="shared" si="206"/>
        <v/>
      </c>
      <c r="DA189" t="str">
        <f t="shared" si="207"/>
        <v/>
      </c>
      <c r="DB189" s="359" t="str">
        <f t="shared" si="208"/>
        <v/>
      </c>
      <c r="DC189" t="str">
        <f t="shared" si="209"/>
        <v/>
      </c>
      <c r="DD189" t="str">
        <f t="shared" si="210"/>
        <v/>
      </c>
      <c r="DE189" t="str">
        <f t="shared" si="211"/>
        <v/>
      </c>
      <c r="DF189" s="359" t="str">
        <f t="shared" si="212"/>
        <v/>
      </c>
      <c r="DG189" t="str">
        <f t="shared" si="213"/>
        <v/>
      </c>
      <c r="DH189" t="str">
        <f t="shared" si="214"/>
        <v/>
      </c>
      <c r="DI189" t="str">
        <f t="shared" si="215"/>
        <v/>
      </c>
      <c r="DJ189" t="str">
        <f t="shared" si="216"/>
        <v/>
      </c>
      <c r="DK189" s="359" t="str">
        <f t="shared" si="217"/>
        <v/>
      </c>
      <c r="DL189" t="str">
        <f t="shared" si="218"/>
        <v/>
      </c>
      <c r="DM189" t="str">
        <f t="shared" si="219"/>
        <v/>
      </c>
      <c r="DN189" t="str">
        <f t="shared" si="220"/>
        <v/>
      </c>
      <c r="DO189" s="359" t="str">
        <f t="shared" si="221"/>
        <v/>
      </c>
      <c r="DP189" t="str">
        <f t="shared" si="222"/>
        <v>X</v>
      </c>
      <c r="DQ189" t="str">
        <f t="shared" si="223"/>
        <v>X</v>
      </c>
      <c r="DR189" t="str">
        <f t="shared" si="224"/>
        <v>X</v>
      </c>
      <c r="DS189" s="359" t="str">
        <f t="shared" si="225"/>
        <v>X</v>
      </c>
      <c r="DT189" t="str">
        <f t="shared" si="226"/>
        <v>X</v>
      </c>
      <c r="DU189" t="str">
        <f t="shared" si="227"/>
        <v>X</v>
      </c>
      <c r="DV189" t="str">
        <f t="shared" si="228"/>
        <v>X</v>
      </c>
      <c r="DW189" t="str">
        <f t="shared" si="229"/>
        <v>X</v>
      </c>
      <c r="DX189" s="359" t="str">
        <f t="shared" si="230"/>
        <v>X</v>
      </c>
      <c r="DY189" t="str">
        <f t="shared" si="231"/>
        <v/>
      </c>
      <c r="DZ189" t="str">
        <f t="shared" si="232"/>
        <v/>
      </c>
      <c r="EA189" t="str">
        <f t="shared" si="233"/>
        <v/>
      </c>
      <c r="EB189" s="359" t="str">
        <f t="shared" si="234"/>
        <v/>
      </c>
      <c r="EC189" t="str">
        <f t="shared" si="235"/>
        <v/>
      </c>
      <c r="ED189" t="str">
        <f t="shared" si="236"/>
        <v/>
      </c>
      <c r="EE189" t="str">
        <f t="shared" si="237"/>
        <v/>
      </c>
      <c r="EF189" t="str">
        <f t="shared" si="238"/>
        <v/>
      </c>
      <c r="EG189" s="359" t="str">
        <f t="shared" si="239"/>
        <v/>
      </c>
      <c r="EH189" t="str">
        <f t="shared" si="186"/>
        <v>Caladenia polychroma</v>
      </c>
      <c r="EJ189" t="str">
        <f t="shared" si="180"/>
        <v>Caladenia polychroma x vulgata</v>
      </c>
      <c r="EK189" s="100">
        <f t="shared" si="245"/>
        <v>0</v>
      </c>
      <c r="EL189" s="3">
        <f t="shared" si="245"/>
        <v>0</v>
      </c>
      <c r="EM189" s="3">
        <f t="shared" si="245"/>
        <v>0</v>
      </c>
      <c r="EN189" s="3">
        <f t="shared" si="245"/>
        <v>0</v>
      </c>
      <c r="EO189" s="3">
        <f t="shared" si="245"/>
        <v>0</v>
      </c>
      <c r="EP189" s="3">
        <f t="shared" si="245"/>
        <v>0</v>
      </c>
      <c r="EQ189" s="3">
        <f t="shared" si="245"/>
        <v>0</v>
      </c>
      <c r="ER189" s="3">
        <f t="shared" si="245"/>
        <v>0</v>
      </c>
      <c r="ES189" s="3">
        <f t="shared" si="245"/>
        <v>0</v>
      </c>
      <c r="ET189" s="3">
        <f t="shared" si="245"/>
        <v>0</v>
      </c>
      <c r="EU189" s="3">
        <f t="shared" si="245"/>
        <v>0</v>
      </c>
      <c r="EV189" s="24">
        <f t="shared" si="245"/>
        <v>0</v>
      </c>
      <c r="EW189" s="245">
        <f t="shared" si="185"/>
        <v>0</v>
      </c>
      <c r="EX189" s="262" t="str">
        <f t="shared" si="181"/>
        <v/>
      </c>
    </row>
    <row r="190" spans="1:154" ht="16.149999999999999" customHeight="1" x14ac:dyDescent="0.25">
      <c r="A190" s="363"/>
      <c r="D190" s="363"/>
      <c r="E190" s="363"/>
      <c r="F190" s="363"/>
      <c r="G190" s="363"/>
      <c r="H190" s="363"/>
      <c r="I190" s="363"/>
      <c r="J190" s="68">
        <f t="shared" si="182"/>
        <v>586</v>
      </c>
      <c r="K190" s="371" t="str">
        <f t="shared" si="183"/>
        <v>Caladenia postea</v>
      </c>
      <c r="L190" s="372">
        <v>586</v>
      </c>
      <c r="M190" s="371" t="s">
        <v>1526</v>
      </c>
      <c r="N190" s="76" t="s">
        <v>190</v>
      </c>
      <c r="O190" s="363" t="str">
        <f t="shared" si="168"/>
        <v>S</v>
      </c>
      <c r="P190" s="70" t="s">
        <v>2135</v>
      </c>
      <c r="Q190" s="364" t="s">
        <v>2136</v>
      </c>
      <c r="R190" s="365">
        <v>43009</v>
      </c>
      <c r="S190" s="365">
        <v>43040</v>
      </c>
      <c r="T190" s="603" t="s">
        <v>7894</v>
      </c>
      <c r="U190" s="603" t="s">
        <v>7894</v>
      </c>
      <c r="V190" s="603" t="s">
        <v>7894</v>
      </c>
      <c r="W190" s="603" t="s">
        <v>7894</v>
      </c>
      <c r="X190" s="603" t="s">
        <v>7894</v>
      </c>
      <c r="Y190" s="603" t="s">
        <v>7894</v>
      </c>
      <c r="Z190" s="603" t="s">
        <v>7894</v>
      </c>
      <c r="AA190" s="603" t="s">
        <v>7894</v>
      </c>
      <c r="AB190" s="603" t="s">
        <v>7894</v>
      </c>
      <c r="AC190" s="603" t="s">
        <v>4829</v>
      </c>
      <c r="AD190" s="603" t="s">
        <v>4830</v>
      </c>
      <c r="AE190" s="603" t="s">
        <v>7894</v>
      </c>
      <c r="AF190" s="605" t="s">
        <v>7897</v>
      </c>
      <c r="AG190" s="605" t="s">
        <v>7940</v>
      </c>
      <c r="AH190" s="69" t="s">
        <v>1307</v>
      </c>
      <c r="AI190" s="363">
        <f t="shared" si="169"/>
        <v>3</v>
      </c>
      <c r="AJ190" s="363">
        <v>4</v>
      </c>
      <c r="AK190" s="413" t="str">
        <f t="shared" si="170"/>
        <v>Wispy Spider Orchids</v>
      </c>
      <c r="AL190" s="413" t="str">
        <f t="shared" si="171"/>
        <v>Caladenia filamentosa</v>
      </c>
      <c r="AM190" s="486" t="s">
        <v>7607</v>
      </c>
      <c r="AS190" s="69">
        <f t="shared" si="172"/>
        <v>40</v>
      </c>
      <c r="AT190" s="69">
        <f t="shared" si="173"/>
        <v>44</v>
      </c>
      <c r="AU190" s="69">
        <f t="shared" si="174"/>
        <v>10</v>
      </c>
      <c r="AV190" s="69">
        <f t="shared" si="175"/>
        <v>11</v>
      </c>
      <c r="AW190" s="81"/>
      <c r="AX190" s="70" t="s">
        <v>2137</v>
      </c>
      <c r="AY190" s="364">
        <v>18027</v>
      </c>
      <c r="AZ190" s="264" t="s">
        <v>48</v>
      </c>
      <c r="BA190" s="238"/>
      <c r="BB190" s="237" t="str">
        <f t="shared" si="176"/>
        <v/>
      </c>
      <c r="BC190" s="270">
        <f t="shared" si="165"/>
        <v>586</v>
      </c>
      <c r="BD190" t="str">
        <f t="shared" si="177"/>
        <v>Caladenia postea</v>
      </c>
      <c r="BE190" s="367" t="e">
        <f>COUNTIFS(#REF!,L190)</f>
        <v>#REF!</v>
      </c>
      <c r="BF190" s="374" t="str">
        <f t="shared" si="178"/>
        <v>y</v>
      </c>
      <c r="BG190" s="82"/>
      <c r="BH190" s="375"/>
      <c r="BI190" s="374"/>
      <c r="BJ190" s="403"/>
      <c r="CE190" t="str">
        <f t="shared" si="244"/>
        <v>_Unnamed Hybrid (Caladenia polychroma x vulgata)</v>
      </c>
      <c r="CF190" s="388" t="str">
        <f t="shared" si="184"/>
        <v>Caladenia polychroma x vulgata</v>
      </c>
      <c r="CG190" t="str">
        <f t="shared" si="187"/>
        <v/>
      </c>
      <c r="CH190" t="str">
        <f t="shared" si="188"/>
        <v/>
      </c>
      <c r="CI190" t="str">
        <f t="shared" si="189"/>
        <v/>
      </c>
      <c r="CJ190" t="str">
        <f t="shared" si="190"/>
        <v/>
      </c>
      <c r="CK190" s="359" t="str">
        <f t="shared" si="191"/>
        <v/>
      </c>
      <c r="CL190" t="str">
        <f t="shared" si="192"/>
        <v/>
      </c>
      <c r="CM190" t="str">
        <f t="shared" si="193"/>
        <v/>
      </c>
      <c r="CN190" t="str">
        <f t="shared" si="194"/>
        <v/>
      </c>
      <c r="CO190" s="359" t="str">
        <f t="shared" si="195"/>
        <v/>
      </c>
      <c r="CP190" t="str">
        <f t="shared" si="196"/>
        <v/>
      </c>
      <c r="CQ190" t="str">
        <f t="shared" si="197"/>
        <v/>
      </c>
      <c r="CR190" t="str">
        <f t="shared" si="198"/>
        <v/>
      </c>
      <c r="CS190" s="359" t="str">
        <f t="shared" si="199"/>
        <v/>
      </c>
      <c r="CT190" t="str">
        <f t="shared" si="200"/>
        <v/>
      </c>
      <c r="CU190" t="str">
        <f t="shared" si="201"/>
        <v/>
      </c>
      <c r="CV190" t="str">
        <f t="shared" si="202"/>
        <v/>
      </c>
      <c r="CW190" t="str">
        <f t="shared" si="203"/>
        <v/>
      </c>
      <c r="CX190" s="359" t="str">
        <f t="shared" si="204"/>
        <v/>
      </c>
      <c r="CY190" t="str">
        <f t="shared" si="205"/>
        <v/>
      </c>
      <c r="CZ190" t="str">
        <f t="shared" si="206"/>
        <v/>
      </c>
      <c r="DA190" t="str">
        <f t="shared" si="207"/>
        <v/>
      </c>
      <c r="DB190" s="359" t="str">
        <f t="shared" si="208"/>
        <v/>
      </c>
      <c r="DC190" t="str">
        <f t="shared" si="209"/>
        <v/>
      </c>
      <c r="DD190" t="str">
        <f t="shared" si="210"/>
        <v/>
      </c>
      <c r="DE190" t="str">
        <f t="shared" si="211"/>
        <v/>
      </c>
      <c r="DF190" s="359" t="str">
        <f t="shared" si="212"/>
        <v/>
      </c>
      <c r="DG190" t="str">
        <f t="shared" si="213"/>
        <v/>
      </c>
      <c r="DH190" t="str">
        <f t="shared" si="214"/>
        <v/>
      </c>
      <c r="DI190" t="str">
        <f t="shared" si="215"/>
        <v/>
      </c>
      <c r="DJ190" t="str">
        <f t="shared" si="216"/>
        <v/>
      </c>
      <c r="DK190" s="359" t="str">
        <f t="shared" si="217"/>
        <v/>
      </c>
      <c r="DL190" t="str">
        <f t="shared" si="218"/>
        <v/>
      </c>
      <c r="DM190" t="str">
        <f t="shared" si="219"/>
        <v/>
      </c>
      <c r="DN190" t="str">
        <f t="shared" si="220"/>
        <v/>
      </c>
      <c r="DO190" s="359" t="str">
        <f t="shared" si="221"/>
        <v/>
      </c>
      <c r="DP190" t="str">
        <f t="shared" si="222"/>
        <v/>
      </c>
      <c r="DQ190" t="str">
        <f t="shared" si="223"/>
        <v/>
      </c>
      <c r="DR190" t="str">
        <f t="shared" si="224"/>
        <v/>
      </c>
      <c r="DS190" s="359" t="str">
        <f t="shared" si="225"/>
        <v/>
      </c>
      <c r="DT190" t="str">
        <f t="shared" si="226"/>
        <v/>
      </c>
      <c r="DU190" t="str">
        <f t="shared" si="227"/>
        <v/>
      </c>
      <c r="DV190" t="str">
        <f t="shared" si="228"/>
        <v/>
      </c>
      <c r="DW190" t="str">
        <f t="shared" si="229"/>
        <v/>
      </c>
      <c r="DX190" s="359" t="str">
        <f t="shared" si="230"/>
        <v/>
      </c>
      <c r="DY190" t="str">
        <f t="shared" si="231"/>
        <v/>
      </c>
      <c r="DZ190" t="str">
        <f t="shared" si="232"/>
        <v/>
      </c>
      <c r="EA190" t="str">
        <f t="shared" si="233"/>
        <v/>
      </c>
      <c r="EB190" s="359" t="str">
        <f t="shared" si="234"/>
        <v/>
      </c>
      <c r="EC190" t="str">
        <f t="shared" si="235"/>
        <v/>
      </c>
      <c r="ED190" t="str">
        <f t="shared" si="236"/>
        <v/>
      </c>
      <c r="EE190" t="str">
        <f t="shared" si="237"/>
        <v/>
      </c>
      <c r="EF190" t="str">
        <f t="shared" si="238"/>
        <v/>
      </c>
      <c r="EG190" s="359" t="str">
        <f t="shared" si="239"/>
        <v/>
      </c>
      <c r="EH190" t="str">
        <f t="shared" si="186"/>
        <v>Caladenia polychroma x vulgata</v>
      </c>
      <c r="EJ190" t="str">
        <f t="shared" si="180"/>
        <v>Caladenia postea</v>
      </c>
      <c r="EK190" s="100">
        <f t="shared" si="245"/>
        <v>0</v>
      </c>
      <c r="EL190" s="3">
        <f t="shared" si="245"/>
        <v>0</v>
      </c>
      <c r="EM190" s="3">
        <f t="shared" si="245"/>
        <v>0</v>
      </c>
      <c r="EN190" s="3">
        <f t="shared" si="245"/>
        <v>0</v>
      </c>
      <c r="EO190" s="3">
        <f t="shared" si="245"/>
        <v>0</v>
      </c>
      <c r="EP190" s="3">
        <f t="shared" si="245"/>
        <v>0</v>
      </c>
      <c r="EQ190" s="3">
        <f t="shared" si="245"/>
        <v>0</v>
      </c>
      <c r="ER190" s="3">
        <f t="shared" si="245"/>
        <v>0</v>
      </c>
      <c r="ES190" s="3">
        <f t="shared" si="245"/>
        <v>0</v>
      </c>
      <c r="ET190" s="3">
        <f t="shared" si="245"/>
        <v>1</v>
      </c>
      <c r="EU190" s="3">
        <f t="shared" si="245"/>
        <v>1</v>
      </c>
      <c r="EV190" s="24">
        <f t="shared" si="245"/>
        <v>0</v>
      </c>
      <c r="EW190" s="245">
        <f t="shared" si="185"/>
        <v>2</v>
      </c>
      <c r="EX190" s="262" t="str">
        <f t="shared" si="181"/>
        <v/>
      </c>
    </row>
    <row r="191" spans="1:154" ht="16.149999999999999" customHeight="1" x14ac:dyDescent="0.25">
      <c r="A191" s="363"/>
      <c r="D191" s="363"/>
      <c r="E191" s="363"/>
      <c r="F191" s="363"/>
      <c r="G191" s="363"/>
      <c r="H191" s="363"/>
      <c r="I191" s="363"/>
      <c r="J191" s="68">
        <f t="shared" si="182"/>
        <v>581</v>
      </c>
      <c r="K191" s="371" t="str">
        <f t="shared" si="183"/>
        <v>Caladenia procera</v>
      </c>
      <c r="L191" s="372">
        <v>581</v>
      </c>
      <c r="M191" s="371" t="s">
        <v>1526</v>
      </c>
      <c r="N191" s="76" t="s">
        <v>484</v>
      </c>
      <c r="O191" s="363" t="str">
        <f t="shared" si="168"/>
        <v>S</v>
      </c>
      <c r="P191" s="70" t="s">
        <v>2138</v>
      </c>
      <c r="Q191" s="405" t="s">
        <v>2139</v>
      </c>
      <c r="R191" s="365">
        <v>42979</v>
      </c>
      <c r="S191" s="365">
        <v>43040</v>
      </c>
      <c r="T191" s="603" t="s">
        <v>7894</v>
      </c>
      <c r="U191" s="603" t="s">
        <v>7894</v>
      </c>
      <c r="V191" s="603" t="s">
        <v>7894</v>
      </c>
      <c r="W191" s="603" t="s">
        <v>7894</v>
      </c>
      <c r="X191" s="603" t="s">
        <v>7894</v>
      </c>
      <c r="Y191" s="603" t="s">
        <v>7894</v>
      </c>
      <c r="Z191" s="603" t="s">
        <v>7894</v>
      </c>
      <c r="AA191" s="603" t="s">
        <v>7894</v>
      </c>
      <c r="AB191" s="603" t="s">
        <v>4828</v>
      </c>
      <c r="AC191" s="603" t="s">
        <v>4829</v>
      </c>
      <c r="AD191" s="603" t="s">
        <v>4830</v>
      </c>
      <c r="AE191" s="603" t="s">
        <v>7894</v>
      </c>
      <c r="AF191" s="605" t="s">
        <v>7902</v>
      </c>
      <c r="AG191" s="605" t="s">
        <v>7946</v>
      </c>
      <c r="AH191" s="69" t="s">
        <v>1583</v>
      </c>
      <c r="AI191" s="363">
        <f t="shared" si="169"/>
        <v>1</v>
      </c>
      <c r="AJ191" s="363">
        <v>7</v>
      </c>
      <c r="AK191" s="413" t="str">
        <f t="shared" si="170"/>
        <v>King Spider Orchids</v>
      </c>
      <c r="AL191" s="413" t="str">
        <f t="shared" si="171"/>
        <v>Caladenia huegelii</v>
      </c>
      <c r="AM191" s="486" t="s">
        <v>7607</v>
      </c>
      <c r="AS191" s="69">
        <f t="shared" si="172"/>
        <v>36</v>
      </c>
      <c r="AT191" s="69">
        <f t="shared" si="173"/>
        <v>44</v>
      </c>
      <c r="AU191" s="69">
        <f t="shared" si="174"/>
        <v>9</v>
      </c>
      <c r="AV191" s="69">
        <f t="shared" si="175"/>
        <v>11</v>
      </c>
      <c r="AW191" s="81"/>
      <c r="AX191" s="70" t="s">
        <v>2140</v>
      </c>
      <c r="AY191" s="364">
        <v>18038</v>
      </c>
      <c r="AZ191" s="264" t="s">
        <v>48</v>
      </c>
      <c r="BA191" s="238"/>
      <c r="BB191" s="237" t="str">
        <f t="shared" si="176"/>
        <v/>
      </c>
      <c r="BC191" s="270">
        <f t="shared" si="165"/>
        <v>581</v>
      </c>
      <c r="BD191" t="str">
        <f t="shared" si="177"/>
        <v>Caladenia procera</v>
      </c>
      <c r="BE191" s="367" t="e">
        <f>COUNTIFS(#REF!,L191)</f>
        <v>#REF!</v>
      </c>
      <c r="BF191" s="374" t="str">
        <f t="shared" si="178"/>
        <v>y</v>
      </c>
      <c r="BG191" s="82"/>
      <c r="BH191" s="375"/>
      <c r="BI191" s="374"/>
      <c r="BJ191" s="403"/>
      <c r="CE191" t="str">
        <f t="shared" si="244"/>
        <v>Dark-tipped Spider Orchid (Caladenia postea)</v>
      </c>
      <c r="CF191" s="388" t="str">
        <f t="shared" si="184"/>
        <v>Caladenia postea</v>
      </c>
      <c r="CG191" t="str">
        <f t="shared" si="187"/>
        <v/>
      </c>
      <c r="CH191" t="str">
        <f t="shared" si="188"/>
        <v/>
      </c>
      <c r="CI191" t="str">
        <f t="shared" si="189"/>
        <v/>
      </c>
      <c r="CJ191" t="str">
        <f t="shared" si="190"/>
        <v/>
      </c>
      <c r="CK191" s="359" t="str">
        <f t="shared" si="191"/>
        <v/>
      </c>
      <c r="CL191" t="str">
        <f t="shared" si="192"/>
        <v/>
      </c>
      <c r="CM191" t="str">
        <f t="shared" si="193"/>
        <v/>
      </c>
      <c r="CN191" t="str">
        <f t="shared" si="194"/>
        <v/>
      </c>
      <c r="CO191" s="359" t="str">
        <f t="shared" si="195"/>
        <v/>
      </c>
      <c r="CP191" t="str">
        <f t="shared" si="196"/>
        <v/>
      </c>
      <c r="CQ191" t="str">
        <f t="shared" si="197"/>
        <v/>
      </c>
      <c r="CR191" t="str">
        <f t="shared" si="198"/>
        <v/>
      </c>
      <c r="CS191" s="359" t="str">
        <f t="shared" si="199"/>
        <v/>
      </c>
      <c r="CT191" t="str">
        <f t="shared" si="200"/>
        <v/>
      </c>
      <c r="CU191" t="str">
        <f t="shared" si="201"/>
        <v/>
      </c>
      <c r="CV191" t="str">
        <f t="shared" si="202"/>
        <v/>
      </c>
      <c r="CW191" t="str">
        <f t="shared" si="203"/>
        <v/>
      </c>
      <c r="CX191" s="359" t="str">
        <f t="shared" si="204"/>
        <v/>
      </c>
      <c r="CY191" t="str">
        <f t="shared" si="205"/>
        <v/>
      </c>
      <c r="CZ191" t="str">
        <f t="shared" si="206"/>
        <v/>
      </c>
      <c r="DA191" t="str">
        <f t="shared" si="207"/>
        <v/>
      </c>
      <c r="DB191" s="359" t="str">
        <f t="shared" si="208"/>
        <v/>
      </c>
      <c r="DC191" t="str">
        <f t="shared" si="209"/>
        <v/>
      </c>
      <c r="DD191" t="str">
        <f t="shared" si="210"/>
        <v/>
      </c>
      <c r="DE191" t="str">
        <f t="shared" si="211"/>
        <v/>
      </c>
      <c r="DF191" s="359" t="str">
        <f t="shared" si="212"/>
        <v/>
      </c>
      <c r="DG191" t="str">
        <f t="shared" si="213"/>
        <v/>
      </c>
      <c r="DH191" t="str">
        <f t="shared" si="214"/>
        <v/>
      </c>
      <c r="DI191" t="str">
        <f t="shared" si="215"/>
        <v/>
      </c>
      <c r="DJ191" t="str">
        <f t="shared" si="216"/>
        <v/>
      </c>
      <c r="DK191" s="359" t="str">
        <f t="shared" si="217"/>
        <v/>
      </c>
      <c r="DL191" t="str">
        <f t="shared" si="218"/>
        <v/>
      </c>
      <c r="DM191" t="str">
        <f t="shared" si="219"/>
        <v/>
      </c>
      <c r="DN191" t="str">
        <f t="shared" si="220"/>
        <v/>
      </c>
      <c r="DO191" s="359" t="str">
        <f t="shared" si="221"/>
        <v/>
      </c>
      <c r="DP191" t="str">
        <f t="shared" si="222"/>
        <v/>
      </c>
      <c r="DQ191" t="str">
        <f t="shared" si="223"/>
        <v/>
      </c>
      <c r="DR191" t="str">
        <f t="shared" si="224"/>
        <v/>
      </c>
      <c r="DS191" s="359" t="str">
        <f t="shared" si="225"/>
        <v/>
      </c>
      <c r="DT191" t="str">
        <f t="shared" si="226"/>
        <v>X</v>
      </c>
      <c r="DU191" t="str">
        <f t="shared" si="227"/>
        <v>X</v>
      </c>
      <c r="DV191" t="str">
        <f t="shared" si="228"/>
        <v>X</v>
      </c>
      <c r="DW191" t="str">
        <f t="shared" si="229"/>
        <v>X</v>
      </c>
      <c r="DX191" s="359" t="str">
        <f t="shared" si="230"/>
        <v>X</v>
      </c>
      <c r="DY191" t="str">
        <f t="shared" si="231"/>
        <v/>
      </c>
      <c r="DZ191" t="str">
        <f t="shared" si="232"/>
        <v/>
      </c>
      <c r="EA191" t="str">
        <f t="shared" si="233"/>
        <v/>
      </c>
      <c r="EB191" s="359" t="str">
        <f t="shared" si="234"/>
        <v/>
      </c>
      <c r="EC191" t="str">
        <f t="shared" si="235"/>
        <v/>
      </c>
      <c r="ED191" t="str">
        <f t="shared" si="236"/>
        <v/>
      </c>
      <c r="EE191" t="str">
        <f t="shared" si="237"/>
        <v/>
      </c>
      <c r="EF191" t="str">
        <f t="shared" si="238"/>
        <v/>
      </c>
      <c r="EG191" s="359" t="str">
        <f t="shared" si="239"/>
        <v/>
      </c>
      <c r="EH191" t="str">
        <f t="shared" si="186"/>
        <v>Caladenia postea</v>
      </c>
      <c r="EJ191" t="str">
        <f t="shared" si="180"/>
        <v>Caladenia procera</v>
      </c>
      <c r="EK191" s="100">
        <f t="shared" si="245"/>
        <v>0</v>
      </c>
      <c r="EL191" s="3">
        <f t="shared" si="245"/>
        <v>0</v>
      </c>
      <c r="EM191" s="3">
        <f t="shared" si="245"/>
        <v>0</v>
      </c>
      <c r="EN191" s="3">
        <f t="shared" si="245"/>
        <v>0</v>
      </c>
      <c r="EO191" s="3">
        <f t="shared" si="245"/>
        <v>0</v>
      </c>
      <c r="EP191" s="3">
        <f t="shared" si="245"/>
        <v>0</v>
      </c>
      <c r="EQ191" s="3">
        <f t="shared" si="245"/>
        <v>0</v>
      </c>
      <c r="ER191" s="3">
        <f t="shared" si="245"/>
        <v>0</v>
      </c>
      <c r="ES191" s="3">
        <f t="shared" si="245"/>
        <v>1</v>
      </c>
      <c r="ET191" s="3">
        <f t="shared" si="245"/>
        <v>1</v>
      </c>
      <c r="EU191" s="3">
        <f t="shared" si="245"/>
        <v>1</v>
      </c>
      <c r="EV191" s="24">
        <f t="shared" si="245"/>
        <v>0</v>
      </c>
      <c r="EW191" s="245">
        <f t="shared" si="185"/>
        <v>3</v>
      </c>
      <c r="EX191" s="262" t="str">
        <f t="shared" si="181"/>
        <v/>
      </c>
    </row>
    <row r="192" spans="1:154" ht="16.149999999999999" customHeight="1" x14ac:dyDescent="0.25">
      <c r="A192" s="363"/>
      <c r="D192" s="363"/>
      <c r="E192" s="363"/>
      <c r="F192" s="363"/>
      <c r="G192" s="363"/>
      <c r="H192" s="363"/>
      <c r="I192" s="363"/>
      <c r="J192" s="68">
        <f t="shared" si="182"/>
        <v>587</v>
      </c>
      <c r="K192" s="371" t="str">
        <f t="shared" si="183"/>
        <v>Caladenia pulchra</v>
      </c>
      <c r="L192" s="372">
        <v>587</v>
      </c>
      <c r="M192" s="371" t="s">
        <v>1526</v>
      </c>
      <c r="N192" s="76" t="s">
        <v>132</v>
      </c>
      <c r="O192" s="363" t="str">
        <f t="shared" si="168"/>
        <v>S</v>
      </c>
      <c r="P192" s="70" t="s">
        <v>2141</v>
      </c>
      <c r="Q192" s="364" t="s">
        <v>2142</v>
      </c>
      <c r="R192" s="365">
        <v>42962</v>
      </c>
      <c r="S192" s="365">
        <v>43009</v>
      </c>
      <c r="T192" s="603" t="s">
        <v>7894</v>
      </c>
      <c r="U192" s="603" t="s">
        <v>7894</v>
      </c>
      <c r="V192" s="603" t="s">
        <v>7894</v>
      </c>
      <c r="W192" s="603" t="s">
        <v>7894</v>
      </c>
      <c r="X192" s="603" t="s">
        <v>7894</v>
      </c>
      <c r="Y192" s="603" t="s">
        <v>7894</v>
      </c>
      <c r="Z192" s="603" t="s">
        <v>7894</v>
      </c>
      <c r="AA192" s="603" t="s">
        <v>4827</v>
      </c>
      <c r="AB192" s="603" t="s">
        <v>4828</v>
      </c>
      <c r="AC192" s="603" t="s">
        <v>4829</v>
      </c>
      <c r="AD192" s="603" t="s">
        <v>7894</v>
      </c>
      <c r="AE192" s="603" t="s">
        <v>7894</v>
      </c>
      <c r="AF192" s="605" t="s">
        <v>7900</v>
      </c>
      <c r="AG192" s="605" t="s">
        <v>7944</v>
      </c>
      <c r="AH192" s="366" t="s">
        <v>685</v>
      </c>
      <c r="AI192" s="363">
        <f t="shared" si="169"/>
        <v>6</v>
      </c>
      <c r="AJ192" s="363">
        <v>4</v>
      </c>
      <c r="AK192" s="413" t="str">
        <f t="shared" si="170"/>
        <v>Wispy Spider Orchids</v>
      </c>
      <c r="AL192" s="413" t="str">
        <f t="shared" si="171"/>
        <v>Caladenia filamentosa</v>
      </c>
      <c r="AM192" s="486" t="s">
        <v>7607</v>
      </c>
      <c r="AS192" s="69">
        <f t="shared" si="172"/>
        <v>34</v>
      </c>
      <c r="AT192" s="69">
        <f t="shared" si="173"/>
        <v>40</v>
      </c>
      <c r="AU192" s="69">
        <f t="shared" si="174"/>
        <v>8</v>
      </c>
      <c r="AV192" s="69">
        <f t="shared" si="175"/>
        <v>10</v>
      </c>
      <c r="AW192" s="81"/>
      <c r="AX192" s="70" t="s">
        <v>2143</v>
      </c>
      <c r="AY192" s="364">
        <v>19279</v>
      </c>
      <c r="AZ192" s="264" t="s">
        <v>48</v>
      </c>
      <c r="BA192" s="238"/>
      <c r="BB192" s="237" t="str">
        <f t="shared" si="176"/>
        <v/>
      </c>
      <c r="BC192" s="270">
        <f t="shared" si="165"/>
        <v>587</v>
      </c>
      <c r="BD192" t="str">
        <f t="shared" si="177"/>
        <v>Caladenia pulchra</v>
      </c>
      <c r="BE192" s="367" t="e">
        <f>COUNTIFS(#REF!,L192)</f>
        <v>#REF!</v>
      </c>
      <c r="BF192" s="374" t="str">
        <f t="shared" si="178"/>
        <v>y</v>
      </c>
      <c r="BG192" s="82"/>
      <c r="BH192" s="375"/>
      <c r="BI192" s="374"/>
      <c r="BJ192" s="403"/>
      <c r="CE192" t="str">
        <f t="shared" si="244"/>
        <v>Carbunup King Spider Orchid (Caladenia procera)</v>
      </c>
      <c r="CF192" s="388" t="str">
        <f t="shared" si="184"/>
        <v>Caladenia procera</v>
      </c>
      <c r="CG192" t="str">
        <f t="shared" si="187"/>
        <v/>
      </c>
      <c r="CH192" t="str">
        <f t="shared" si="188"/>
        <v/>
      </c>
      <c r="CI192" t="str">
        <f t="shared" si="189"/>
        <v/>
      </c>
      <c r="CJ192" t="str">
        <f t="shared" si="190"/>
        <v/>
      </c>
      <c r="CK192" s="359" t="str">
        <f t="shared" si="191"/>
        <v/>
      </c>
      <c r="CL192" t="str">
        <f t="shared" si="192"/>
        <v/>
      </c>
      <c r="CM192" t="str">
        <f t="shared" si="193"/>
        <v/>
      </c>
      <c r="CN192" t="str">
        <f t="shared" si="194"/>
        <v/>
      </c>
      <c r="CO192" s="359" t="str">
        <f t="shared" si="195"/>
        <v/>
      </c>
      <c r="CP192" t="str">
        <f t="shared" si="196"/>
        <v/>
      </c>
      <c r="CQ192" t="str">
        <f t="shared" si="197"/>
        <v/>
      </c>
      <c r="CR192" t="str">
        <f t="shared" si="198"/>
        <v/>
      </c>
      <c r="CS192" s="359" t="str">
        <f t="shared" si="199"/>
        <v/>
      </c>
      <c r="CT192" t="str">
        <f t="shared" si="200"/>
        <v/>
      </c>
      <c r="CU192" t="str">
        <f t="shared" si="201"/>
        <v/>
      </c>
      <c r="CV192" t="str">
        <f t="shared" si="202"/>
        <v/>
      </c>
      <c r="CW192" t="str">
        <f t="shared" si="203"/>
        <v/>
      </c>
      <c r="CX192" s="359" t="str">
        <f t="shared" si="204"/>
        <v/>
      </c>
      <c r="CY192" t="str">
        <f t="shared" si="205"/>
        <v/>
      </c>
      <c r="CZ192" t="str">
        <f t="shared" si="206"/>
        <v/>
      </c>
      <c r="DA192" t="str">
        <f t="shared" si="207"/>
        <v/>
      </c>
      <c r="DB192" s="359" t="str">
        <f t="shared" si="208"/>
        <v/>
      </c>
      <c r="DC192" t="str">
        <f t="shared" si="209"/>
        <v/>
      </c>
      <c r="DD192" t="str">
        <f t="shared" si="210"/>
        <v/>
      </c>
      <c r="DE192" t="str">
        <f t="shared" si="211"/>
        <v/>
      </c>
      <c r="DF192" s="359" t="str">
        <f t="shared" si="212"/>
        <v/>
      </c>
      <c r="DG192" t="str">
        <f t="shared" si="213"/>
        <v/>
      </c>
      <c r="DH192" t="str">
        <f t="shared" si="214"/>
        <v/>
      </c>
      <c r="DI192" t="str">
        <f t="shared" si="215"/>
        <v/>
      </c>
      <c r="DJ192" t="str">
        <f t="shared" si="216"/>
        <v/>
      </c>
      <c r="DK192" s="359" t="str">
        <f t="shared" si="217"/>
        <v/>
      </c>
      <c r="DL192" t="str">
        <f t="shared" si="218"/>
        <v/>
      </c>
      <c r="DM192" t="str">
        <f t="shared" si="219"/>
        <v/>
      </c>
      <c r="DN192" t="str">
        <f t="shared" si="220"/>
        <v/>
      </c>
      <c r="DO192" s="359" t="str">
        <f t="shared" si="221"/>
        <v/>
      </c>
      <c r="DP192" t="str">
        <f t="shared" si="222"/>
        <v>X</v>
      </c>
      <c r="DQ192" t="str">
        <f t="shared" si="223"/>
        <v>X</v>
      </c>
      <c r="DR192" t="str">
        <f t="shared" si="224"/>
        <v>X</v>
      </c>
      <c r="DS192" s="359" t="str">
        <f t="shared" si="225"/>
        <v>X</v>
      </c>
      <c r="DT192" t="str">
        <f t="shared" si="226"/>
        <v>X</v>
      </c>
      <c r="DU192" t="str">
        <f t="shared" si="227"/>
        <v>X</v>
      </c>
      <c r="DV192" t="str">
        <f t="shared" si="228"/>
        <v>X</v>
      </c>
      <c r="DW192" t="str">
        <f t="shared" si="229"/>
        <v>X</v>
      </c>
      <c r="DX192" s="359" t="str">
        <f t="shared" si="230"/>
        <v>X</v>
      </c>
      <c r="DY192" t="str">
        <f t="shared" si="231"/>
        <v/>
      </c>
      <c r="DZ192" t="str">
        <f t="shared" si="232"/>
        <v/>
      </c>
      <c r="EA192" t="str">
        <f t="shared" si="233"/>
        <v/>
      </c>
      <c r="EB192" s="359" t="str">
        <f t="shared" si="234"/>
        <v/>
      </c>
      <c r="EC192" t="str">
        <f t="shared" si="235"/>
        <v/>
      </c>
      <c r="ED192" t="str">
        <f t="shared" si="236"/>
        <v/>
      </c>
      <c r="EE192" t="str">
        <f t="shared" si="237"/>
        <v/>
      </c>
      <c r="EF192" t="str">
        <f t="shared" si="238"/>
        <v/>
      </c>
      <c r="EG192" s="359" t="str">
        <f t="shared" si="239"/>
        <v/>
      </c>
      <c r="EH192" t="str">
        <f t="shared" si="186"/>
        <v>Caladenia procera</v>
      </c>
      <c r="EJ192" t="str">
        <f t="shared" si="180"/>
        <v>Caladenia pulchra</v>
      </c>
      <c r="EK192" s="100">
        <f t="shared" si="245"/>
        <v>0</v>
      </c>
      <c r="EL192" s="3">
        <f t="shared" si="245"/>
        <v>0</v>
      </c>
      <c r="EM192" s="3">
        <f t="shared" si="245"/>
        <v>0</v>
      </c>
      <c r="EN192" s="3">
        <f t="shared" si="245"/>
        <v>0</v>
      </c>
      <c r="EO192" s="3">
        <f t="shared" si="245"/>
        <v>0</v>
      </c>
      <c r="EP192" s="3">
        <f t="shared" si="245"/>
        <v>0</v>
      </c>
      <c r="EQ192" s="3">
        <f t="shared" si="245"/>
        <v>0</v>
      </c>
      <c r="ER192" s="3">
        <f t="shared" si="245"/>
        <v>1</v>
      </c>
      <c r="ES192" s="3">
        <f t="shared" si="245"/>
        <v>1</v>
      </c>
      <c r="ET192" s="3">
        <f t="shared" si="245"/>
        <v>1</v>
      </c>
      <c r="EU192" s="3">
        <f t="shared" si="245"/>
        <v>0</v>
      </c>
      <c r="EV192" s="24">
        <f t="shared" si="245"/>
        <v>0</v>
      </c>
      <c r="EW192" s="245">
        <f t="shared" si="185"/>
        <v>3</v>
      </c>
      <c r="EX192" s="262" t="str">
        <f t="shared" si="181"/>
        <v/>
      </c>
    </row>
    <row r="193" spans="1:154" ht="16.149999999999999" customHeight="1" x14ac:dyDescent="0.25">
      <c r="A193" s="363"/>
      <c r="D193" s="363"/>
      <c r="E193" s="363"/>
      <c r="F193" s="363"/>
      <c r="G193" s="363"/>
      <c r="H193" s="363"/>
      <c r="I193" s="363"/>
      <c r="J193" s="68">
        <f t="shared" si="182"/>
        <v>589</v>
      </c>
      <c r="K193" s="371" t="str">
        <f t="shared" si="183"/>
        <v>Caladenia radialis</v>
      </c>
      <c r="L193" s="372">
        <v>589</v>
      </c>
      <c r="M193" s="371" t="s">
        <v>1526</v>
      </c>
      <c r="N193" s="76" t="s">
        <v>79</v>
      </c>
      <c r="O193" s="363" t="str">
        <f t="shared" si="168"/>
        <v>S</v>
      </c>
      <c r="P193" s="70" t="s">
        <v>2144</v>
      </c>
      <c r="Q193" s="364" t="s">
        <v>2145</v>
      </c>
      <c r="R193" s="365">
        <v>42948</v>
      </c>
      <c r="S193" s="365">
        <v>43009</v>
      </c>
      <c r="T193" s="603" t="s">
        <v>7894</v>
      </c>
      <c r="U193" s="603" t="s">
        <v>7894</v>
      </c>
      <c r="V193" s="603" t="s">
        <v>7894</v>
      </c>
      <c r="W193" s="603" t="s">
        <v>7894</v>
      </c>
      <c r="X193" s="603" t="s">
        <v>7894</v>
      </c>
      <c r="Y193" s="603" t="s">
        <v>7894</v>
      </c>
      <c r="Z193" s="603" t="s">
        <v>7894</v>
      </c>
      <c r="AA193" s="603" t="s">
        <v>4827</v>
      </c>
      <c r="AB193" s="603" t="s">
        <v>4828</v>
      </c>
      <c r="AC193" s="603" t="s">
        <v>4829</v>
      </c>
      <c r="AD193" s="603" t="s">
        <v>7894</v>
      </c>
      <c r="AE193" s="603" t="s">
        <v>7894</v>
      </c>
      <c r="AF193" s="605" t="s">
        <v>7900</v>
      </c>
      <c r="AG193" s="605" t="s">
        <v>7944</v>
      </c>
      <c r="AH193" s="366" t="s">
        <v>685</v>
      </c>
      <c r="AI193" s="363">
        <f t="shared" si="169"/>
        <v>6</v>
      </c>
      <c r="AJ193" s="363">
        <v>4</v>
      </c>
      <c r="AK193" s="413" t="str">
        <f t="shared" si="170"/>
        <v>Wispy Spider Orchids</v>
      </c>
      <c r="AL193" s="413" t="str">
        <f t="shared" si="171"/>
        <v>Caladenia filamentosa</v>
      </c>
      <c r="AM193" s="486" t="s">
        <v>7607</v>
      </c>
      <c r="AS193" s="69">
        <f t="shared" si="172"/>
        <v>32</v>
      </c>
      <c r="AT193" s="69">
        <f t="shared" si="173"/>
        <v>40</v>
      </c>
      <c r="AU193" s="69">
        <f t="shared" si="174"/>
        <v>8</v>
      </c>
      <c r="AV193" s="69">
        <f t="shared" si="175"/>
        <v>10</v>
      </c>
      <c r="AW193" s="81"/>
      <c r="AX193" s="70" t="s">
        <v>2146</v>
      </c>
      <c r="AY193" s="364">
        <v>1611</v>
      </c>
      <c r="AZ193" s="264" t="s">
        <v>48</v>
      </c>
      <c r="BA193" s="238"/>
      <c r="BB193" s="237" t="str">
        <f t="shared" si="176"/>
        <v/>
      </c>
      <c r="BC193" s="270">
        <f t="shared" si="165"/>
        <v>589</v>
      </c>
      <c r="BD193" t="str">
        <f t="shared" si="177"/>
        <v>Caladenia radialis</v>
      </c>
      <c r="BE193" s="367" t="e">
        <f>COUNTIFS(#REF!,L193)</f>
        <v>#REF!</v>
      </c>
      <c r="BF193" s="374" t="str">
        <f t="shared" si="178"/>
        <v>y</v>
      </c>
      <c r="BG193" s="82"/>
      <c r="BH193" s="375"/>
      <c r="BI193" s="374"/>
      <c r="BJ193" s="403"/>
      <c r="CE193" t="str">
        <f t="shared" si="244"/>
        <v>Slender Spider Orchid (Caladenia pulchra)</v>
      </c>
      <c r="CF193" s="388" t="str">
        <f t="shared" si="184"/>
        <v>Caladenia pulchra</v>
      </c>
      <c r="CG193" t="str">
        <f t="shared" si="187"/>
        <v/>
      </c>
      <c r="CH193" t="str">
        <f t="shared" si="188"/>
        <v/>
      </c>
      <c r="CI193" t="str">
        <f t="shared" si="189"/>
        <v/>
      </c>
      <c r="CJ193" t="str">
        <f t="shared" si="190"/>
        <v/>
      </c>
      <c r="CK193" s="359" t="str">
        <f t="shared" si="191"/>
        <v/>
      </c>
      <c r="CL193" t="str">
        <f t="shared" si="192"/>
        <v/>
      </c>
      <c r="CM193" t="str">
        <f t="shared" si="193"/>
        <v/>
      </c>
      <c r="CN193" t="str">
        <f t="shared" si="194"/>
        <v/>
      </c>
      <c r="CO193" s="359" t="str">
        <f t="shared" si="195"/>
        <v/>
      </c>
      <c r="CP193" t="str">
        <f t="shared" si="196"/>
        <v/>
      </c>
      <c r="CQ193" t="str">
        <f t="shared" si="197"/>
        <v/>
      </c>
      <c r="CR193" t="str">
        <f t="shared" si="198"/>
        <v/>
      </c>
      <c r="CS193" s="359" t="str">
        <f t="shared" si="199"/>
        <v/>
      </c>
      <c r="CT193" t="str">
        <f t="shared" si="200"/>
        <v/>
      </c>
      <c r="CU193" t="str">
        <f t="shared" si="201"/>
        <v/>
      </c>
      <c r="CV193" t="str">
        <f t="shared" si="202"/>
        <v/>
      </c>
      <c r="CW193" t="str">
        <f t="shared" si="203"/>
        <v/>
      </c>
      <c r="CX193" s="359" t="str">
        <f t="shared" si="204"/>
        <v/>
      </c>
      <c r="CY193" t="str">
        <f t="shared" si="205"/>
        <v/>
      </c>
      <c r="CZ193" t="str">
        <f t="shared" si="206"/>
        <v/>
      </c>
      <c r="DA193" t="str">
        <f t="shared" si="207"/>
        <v/>
      </c>
      <c r="DB193" s="359" t="str">
        <f t="shared" si="208"/>
        <v/>
      </c>
      <c r="DC193" t="str">
        <f t="shared" si="209"/>
        <v/>
      </c>
      <c r="DD193" t="str">
        <f t="shared" si="210"/>
        <v/>
      </c>
      <c r="DE193" t="str">
        <f t="shared" si="211"/>
        <v/>
      </c>
      <c r="DF193" s="359" t="str">
        <f t="shared" si="212"/>
        <v/>
      </c>
      <c r="DG193" t="str">
        <f t="shared" si="213"/>
        <v/>
      </c>
      <c r="DH193" t="str">
        <f t="shared" si="214"/>
        <v/>
      </c>
      <c r="DI193" t="str">
        <f t="shared" si="215"/>
        <v/>
      </c>
      <c r="DJ193" t="str">
        <f t="shared" si="216"/>
        <v/>
      </c>
      <c r="DK193" s="359" t="str">
        <f t="shared" si="217"/>
        <v/>
      </c>
      <c r="DL193" t="str">
        <f t="shared" si="218"/>
        <v/>
      </c>
      <c r="DM193" t="str">
        <f t="shared" si="219"/>
        <v/>
      </c>
      <c r="DN193" t="str">
        <f t="shared" si="220"/>
        <v>X</v>
      </c>
      <c r="DO193" s="359" t="str">
        <f t="shared" si="221"/>
        <v>X</v>
      </c>
      <c r="DP193" t="str">
        <f t="shared" si="222"/>
        <v>X</v>
      </c>
      <c r="DQ193" t="str">
        <f t="shared" si="223"/>
        <v>X</v>
      </c>
      <c r="DR193" t="str">
        <f t="shared" si="224"/>
        <v>X</v>
      </c>
      <c r="DS193" s="359" t="str">
        <f t="shared" si="225"/>
        <v>X</v>
      </c>
      <c r="DT193" t="str">
        <f t="shared" si="226"/>
        <v>X</v>
      </c>
      <c r="DU193" t="str">
        <f t="shared" si="227"/>
        <v/>
      </c>
      <c r="DV193" t="str">
        <f t="shared" si="228"/>
        <v/>
      </c>
      <c r="DW193" t="str">
        <f t="shared" si="229"/>
        <v/>
      </c>
      <c r="DX193" s="359" t="str">
        <f t="shared" si="230"/>
        <v/>
      </c>
      <c r="DY193" t="str">
        <f t="shared" si="231"/>
        <v/>
      </c>
      <c r="DZ193" t="str">
        <f t="shared" si="232"/>
        <v/>
      </c>
      <c r="EA193" t="str">
        <f t="shared" si="233"/>
        <v/>
      </c>
      <c r="EB193" s="359" t="str">
        <f t="shared" si="234"/>
        <v/>
      </c>
      <c r="EC193" t="str">
        <f t="shared" si="235"/>
        <v/>
      </c>
      <c r="ED193" t="str">
        <f t="shared" si="236"/>
        <v/>
      </c>
      <c r="EE193" t="str">
        <f t="shared" si="237"/>
        <v/>
      </c>
      <c r="EF193" t="str">
        <f t="shared" si="238"/>
        <v/>
      </c>
      <c r="EG193" s="359" t="str">
        <f t="shared" si="239"/>
        <v/>
      </c>
      <c r="EH193" t="str">
        <f t="shared" si="186"/>
        <v>Caladenia pulchra</v>
      </c>
      <c r="EJ193" t="str">
        <f t="shared" si="180"/>
        <v>Caladenia radialis</v>
      </c>
      <c r="EK193" s="100">
        <f t="shared" si="245"/>
        <v>0</v>
      </c>
      <c r="EL193" s="3">
        <f t="shared" si="245"/>
        <v>0</v>
      </c>
      <c r="EM193" s="3">
        <f t="shared" si="245"/>
        <v>0</v>
      </c>
      <c r="EN193" s="3">
        <f t="shared" si="245"/>
        <v>0</v>
      </c>
      <c r="EO193" s="3">
        <f t="shared" si="245"/>
        <v>0</v>
      </c>
      <c r="EP193" s="3">
        <f t="shared" si="245"/>
        <v>0</v>
      </c>
      <c r="EQ193" s="3">
        <f t="shared" si="245"/>
        <v>0</v>
      </c>
      <c r="ER193" s="3">
        <f t="shared" si="245"/>
        <v>1</v>
      </c>
      <c r="ES193" s="3">
        <f t="shared" si="245"/>
        <v>1</v>
      </c>
      <c r="ET193" s="3">
        <f t="shared" si="245"/>
        <v>1</v>
      </c>
      <c r="EU193" s="3">
        <f t="shared" si="245"/>
        <v>0</v>
      </c>
      <c r="EV193" s="24">
        <f t="shared" si="245"/>
        <v>0</v>
      </c>
      <c r="EW193" s="245">
        <f t="shared" si="185"/>
        <v>3</v>
      </c>
      <c r="EX193" s="262" t="str">
        <f t="shared" si="181"/>
        <v/>
      </c>
    </row>
    <row r="194" spans="1:154" ht="16.149999999999999" customHeight="1" x14ac:dyDescent="0.25">
      <c r="A194" s="363"/>
      <c r="D194" s="363"/>
      <c r="E194" s="363"/>
      <c r="F194" s="363"/>
      <c r="G194" s="363"/>
      <c r="H194" s="363"/>
      <c r="I194" s="363"/>
      <c r="J194" s="68">
        <f t="shared" si="182"/>
        <v>590</v>
      </c>
      <c r="K194" s="371" t="str">
        <f t="shared" si="183"/>
        <v>Caladenia radiata</v>
      </c>
      <c r="L194" s="372">
        <v>590</v>
      </c>
      <c r="M194" s="371" t="s">
        <v>1526</v>
      </c>
      <c r="N194" s="76" t="s">
        <v>315</v>
      </c>
      <c r="O194" s="363" t="str">
        <f t="shared" si="168"/>
        <v>S</v>
      </c>
      <c r="P194" s="70" t="s">
        <v>2147</v>
      </c>
      <c r="Q194" s="364" t="s">
        <v>2148</v>
      </c>
      <c r="R194" s="365">
        <v>43009</v>
      </c>
      <c r="S194" s="365">
        <v>43070</v>
      </c>
      <c r="T194" s="603" t="s">
        <v>7894</v>
      </c>
      <c r="U194" s="603" t="s">
        <v>7894</v>
      </c>
      <c r="V194" s="603" t="s">
        <v>7894</v>
      </c>
      <c r="W194" s="603" t="s">
        <v>7894</v>
      </c>
      <c r="X194" s="603" t="s">
        <v>7894</v>
      </c>
      <c r="Y194" s="603" t="s">
        <v>7894</v>
      </c>
      <c r="Z194" s="603" t="s">
        <v>7894</v>
      </c>
      <c r="AA194" s="603" t="s">
        <v>7894</v>
      </c>
      <c r="AB194" s="603" t="s">
        <v>7894</v>
      </c>
      <c r="AC194" s="603" t="s">
        <v>4829</v>
      </c>
      <c r="AD194" s="603" t="s">
        <v>4830</v>
      </c>
      <c r="AE194" s="603" t="s">
        <v>4831</v>
      </c>
      <c r="AF194" s="605" t="s">
        <v>7899</v>
      </c>
      <c r="AG194" s="605" t="s">
        <v>7942</v>
      </c>
      <c r="AH194" s="366" t="s">
        <v>685</v>
      </c>
      <c r="AI194" s="363">
        <f t="shared" si="169"/>
        <v>6</v>
      </c>
      <c r="AJ194" s="363">
        <v>3</v>
      </c>
      <c r="AK194" s="413" t="str">
        <f t="shared" si="170"/>
        <v>Green Spider Orchids</v>
      </c>
      <c r="AL194" s="413" t="str">
        <f t="shared" si="171"/>
        <v>Caladenia falcata</v>
      </c>
      <c r="AM194" s="486" t="s">
        <v>7607</v>
      </c>
      <c r="AS194" s="69">
        <f t="shared" si="172"/>
        <v>40</v>
      </c>
      <c r="AT194" s="69">
        <f t="shared" si="173"/>
        <v>48</v>
      </c>
      <c r="AU194" s="69">
        <f t="shared" si="174"/>
        <v>10</v>
      </c>
      <c r="AV194" s="69">
        <f t="shared" si="175"/>
        <v>12</v>
      </c>
      <c r="AW194" s="81"/>
      <c r="AX194" s="70" t="s">
        <v>2149</v>
      </c>
      <c r="AY194" s="364">
        <v>1612</v>
      </c>
      <c r="AZ194" s="264" t="s">
        <v>48</v>
      </c>
      <c r="BA194" s="238"/>
      <c r="BB194" s="237" t="str">
        <f t="shared" si="176"/>
        <v/>
      </c>
      <c r="BC194" s="270">
        <f t="shared" ref="BC194:BC257" si="246">J194</f>
        <v>590</v>
      </c>
      <c r="BD194" t="str">
        <f t="shared" si="177"/>
        <v>Caladenia radiata</v>
      </c>
      <c r="BE194" s="367" t="e">
        <f>COUNTIFS(#REF!,L194)</f>
        <v>#REF!</v>
      </c>
      <c r="BF194" s="374" t="str">
        <f t="shared" si="178"/>
        <v>y</v>
      </c>
      <c r="BG194" s="82"/>
      <c r="BH194" s="375"/>
      <c r="BI194" s="374"/>
      <c r="BJ194" s="403"/>
      <c r="CE194" t="str">
        <f t="shared" si="244"/>
        <v>Drooping Spider Orchid (Caladenia radialis)</v>
      </c>
      <c r="CF194" s="388" t="str">
        <f t="shared" si="184"/>
        <v>Caladenia radialis</v>
      </c>
      <c r="CG194" t="str">
        <f t="shared" si="187"/>
        <v/>
      </c>
      <c r="CH194" t="str">
        <f t="shared" si="188"/>
        <v/>
      </c>
      <c r="CI194" t="str">
        <f t="shared" si="189"/>
        <v/>
      </c>
      <c r="CJ194" t="str">
        <f t="shared" si="190"/>
        <v/>
      </c>
      <c r="CK194" s="359" t="str">
        <f t="shared" si="191"/>
        <v/>
      </c>
      <c r="CL194" t="str">
        <f t="shared" si="192"/>
        <v/>
      </c>
      <c r="CM194" t="str">
        <f t="shared" si="193"/>
        <v/>
      </c>
      <c r="CN194" t="str">
        <f t="shared" si="194"/>
        <v/>
      </c>
      <c r="CO194" s="359" t="str">
        <f t="shared" si="195"/>
        <v/>
      </c>
      <c r="CP194" t="str">
        <f t="shared" si="196"/>
        <v/>
      </c>
      <c r="CQ194" t="str">
        <f t="shared" si="197"/>
        <v/>
      </c>
      <c r="CR194" t="str">
        <f t="shared" si="198"/>
        <v/>
      </c>
      <c r="CS194" s="359" t="str">
        <f t="shared" si="199"/>
        <v/>
      </c>
      <c r="CT194" t="str">
        <f t="shared" si="200"/>
        <v/>
      </c>
      <c r="CU194" t="str">
        <f t="shared" si="201"/>
        <v/>
      </c>
      <c r="CV194" t="str">
        <f t="shared" si="202"/>
        <v/>
      </c>
      <c r="CW194" t="str">
        <f t="shared" si="203"/>
        <v/>
      </c>
      <c r="CX194" s="359" t="str">
        <f t="shared" si="204"/>
        <v/>
      </c>
      <c r="CY194" t="str">
        <f t="shared" si="205"/>
        <v/>
      </c>
      <c r="CZ194" t="str">
        <f t="shared" si="206"/>
        <v/>
      </c>
      <c r="DA194" t="str">
        <f t="shared" si="207"/>
        <v/>
      </c>
      <c r="DB194" s="359" t="str">
        <f t="shared" si="208"/>
        <v/>
      </c>
      <c r="DC194" t="str">
        <f t="shared" si="209"/>
        <v/>
      </c>
      <c r="DD194" t="str">
        <f t="shared" si="210"/>
        <v/>
      </c>
      <c r="DE194" t="str">
        <f t="shared" si="211"/>
        <v/>
      </c>
      <c r="DF194" s="359" t="str">
        <f t="shared" si="212"/>
        <v/>
      </c>
      <c r="DG194" t="str">
        <f t="shared" si="213"/>
        <v/>
      </c>
      <c r="DH194" t="str">
        <f t="shared" si="214"/>
        <v/>
      </c>
      <c r="DI194" t="str">
        <f t="shared" si="215"/>
        <v/>
      </c>
      <c r="DJ194" t="str">
        <f t="shared" si="216"/>
        <v/>
      </c>
      <c r="DK194" s="359" t="str">
        <f t="shared" si="217"/>
        <v/>
      </c>
      <c r="DL194" t="str">
        <f t="shared" si="218"/>
        <v>X</v>
      </c>
      <c r="DM194" t="str">
        <f t="shared" si="219"/>
        <v>X</v>
      </c>
      <c r="DN194" t="str">
        <f t="shared" si="220"/>
        <v>X</v>
      </c>
      <c r="DO194" s="359" t="str">
        <f t="shared" si="221"/>
        <v>X</v>
      </c>
      <c r="DP194" t="str">
        <f t="shared" si="222"/>
        <v>X</v>
      </c>
      <c r="DQ194" t="str">
        <f t="shared" si="223"/>
        <v>X</v>
      </c>
      <c r="DR194" t="str">
        <f t="shared" si="224"/>
        <v>X</v>
      </c>
      <c r="DS194" s="359" t="str">
        <f t="shared" si="225"/>
        <v>X</v>
      </c>
      <c r="DT194" t="str">
        <f t="shared" si="226"/>
        <v>X</v>
      </c>
      <c r="DU194" t="str">
        <f t="shared" si="227"/>
        <v/>
      </c>
      <c r="DV194" t="str">
        <f t="shared" si="228"/>
        <v/>
      </c>
      <c r="DW194" t="str">
        <f t="shared" si="229"/>
        <v/>
      </c>
      <c r="DX194" s="359" t="str">
        <f t="shared" si="230"/>
        <v/>
      </c>
      <c r="DY194" t="str">
        <f t="shared" si="231"/>
        <v/>
      </c>
      <c r="DZ194" t="str">
        <f t="shared" si="232"/>
        <v/>
      </c>
      <c r="EA194" t="str">
        <f t="shared" si="233"/>
        <v/>
      </c>
      <c r="EB194" s="359" t="str">
        <f t="shared" si="234"/>
        <v/>
      </c>
      <c r="EC194" t="str">
        <f t="shared" si="235"/>
        <v/>
      </c>
      <c r="ED194" t="str">
        <f t="shared" si="236"/>
        <v/>
      </c>
      <c r="EE194" t="str">
        <f t="shared" si="237"/>
        <v/>
      </c>
      <c r="EF194" t="str">
        <f t="shared" si="238"/>
        <v/>
      </c>
      <c r="EG194" s="359" t="str">
        <f t="shared" si="239"/>
        <v/>
      </c>
      <c r="EH194" t="str">
        <f t="shared" si="186"/>
        <v>Caladenia radialis</v>
      </c>
      <c r="EJ194" t="str">
        <f t="shared" si="180"/>
        <v>Caladenia radiata</v>
      </c>
      <c r="EK194" s="100">
        <f t="shared" si="245"/>
        <v>0</v>
      </c>
      <c r="EL194" s="3">
        <f t="shared" si="245"/>
        <v>0</v>
      </c>
      <c r="EM194" s="3">
        <f t="shared" si="245"/>
        <v>0</v>
      </c>
      <c r="EN194" s="3">
        <f t="shared" si="245"/>
        <v>0</v>
      </c>
      <c r="EO194" s="3">
        <f t="shared" si="245"/>
        <v>0</v>
      </c>
      <c r="EP194" s="3">
        <f t="shared" si="245"/>
        <v>0</v>
      </c>
      <c r="EQ194" s="3">
        <f t="shared" si="245"/>
        <v>0</v>
      </c>
      <c r="ER194" s="3">
        <f t="shared" si="245"/>
        <v>0</v>
      </c>
      <c r="ES194" s="3">
        <f t="shared" si="245"/>
        <v>0</v>
      </c>
      <c r="ET194" s="3">
        <f t="shared" si="245"/>
        <v>1</v>
      </c>
      <c r="EU194" s="3">
        <f t="shared" si="245"/>
        <v>1</v>
      </c>
      <c r="EV194" s="24">
        <f t="shared" si="245"/>
        <v>1</v>
      </c>
      <c r="EW194" s="245">
        <f t="shared" si="185"/>
        <v>3</v>
      </c>
      <c r="EX194" s="262" t="str">
        <f t="shared" si="181"/>
        <v/>
      </c>
    </row>
    <row r="195" spans="1:154" ht="16.149999999999999" customHeight="1" x14ac:dyDescent="0.25">
      <c r="A195" s="363"/>
      <c r="D195" s="363"/>
      <c r="E195" s="363"/>
      <c r="F195" s="363"/>
      <c r="G195" s="363"/>
      <c r="H195" s="363"/>
      <c r="I195" s="363"/>
      <c r="J195" s="68">
        <f t="shared" si="182"/>
        <v>1050</v>
      </c>
      <c r="K195" s="371" t="str">
        <f t="shared" si="183"/>
        <v>Caladenia radiata x serotina</v>
      </c>
      <c r="L195" s="372">
        <v>1050</v>
      </c>
      <c r="M195" s="371" t="s">
        <v>1526</v>
      </c>
      <c r="N195" s="76" t="s">
        <v>1308</v>
      </c>
      <c r="O195" s="363" t="str">
        <f t="shared" ref="O195:O258" si="247">VLOOKUP(M195,$B$3:$E$55,4,FALSE)</f>
        <v>S</v>
      </c>
      <c r="P195" s="144" t="s">
        <v>1635</v>
      </c>
      <c r="Q195" s="364" t="s">
        <v>1055</v>
      </c>
      <c r="R195" s="365" t="s">
        <v>685</v>
      </c>
      <c r="S195" s="365" t="s">
        <v>685</v>
      </c>
      <c r="T195" s="603" t="s">
        <v>7894</v>
      </c>
      <c r="U195" s="603" t="s">
        <v>7894</v>
      </c>
      <c r="V195" s="603" t="s">
        <v>7894</v>
      </c>
      <c r="W195" s="603" t="s">
        <v>7894</v>
      </c>
      <c r="X195" s="603" t="s">
        <v>7894</v>
      </c>
      <c r="Y195" s="603" t="s">
        <v>7894</v>
      </c>
      <c r="Z195" s="603" t="s">
        <v>7894</v>
      </c>
      <c r="AA195" s="603" t="s">
        <v>7894</v>
      </c>
      <c r="AB195" s="603" t="s">
        <v>7894</v>
      </c>
      <c r="AC195" s="603" t="s">
        <v>7894</v>
      </c>
      <c r="AD195" s="603" t="s">
        <v>7894</v>
      </c>
      <c r="AE195" s="603" t="s">
        <v>7894</v>
      </c>
      <c r="AF195" s="605" t="s">
        <v>48</v>
      </c>
      <c r="AG195" s="605" t="s">
        <v>48</v>
      </c>
      <c r="AH195" s="366" t="s">
        <v>685</v>
      </c>
      <c r="AI195" s="363">
        <f t="shared" ref="AI195:AI258" si="248">VLOOKUP(AH195,$BX$3:$BY$8,2,FALSE)</f>
        <v>6</v>
      </c>
      <c r="AJ195" s="363">
        <v>0</v>
      </c>
      <c r="AK195" s="413" t="str">
        <f t="shared" ref="AK195:AK258" si="249">VLOOKUP(AJ195,$F$3:$H$51,3,FALSE)</f>
        <v>None</v>
      </c>
      <c r="AL195" s="413" t="str">
        <f t="shared" ref="AL195:AL258" si="250">VLOOKUP(AJ195,$F$3:$H$51,2,FALSE)</f>
        <v>None</v>
      </c>
      <c r="AM195" s="486" t="s">
        <v>7612</v>
      </c>
      <c r="AS195" s="69">
        <f t="shared" ref="AS195:AS258" si="251">IFERROR(WEEKNUM(R195,2),0)</f>
        <v>0</v>
      </c>
      <c r="AT195" s="69">
        <f t="shared" ref="AT195:AT258" si="252">IFERROR(IF(WEEKNUM(S195)&lt;WEEKNUM(R195),WEEKNUM(S195)+52,WEEKNUM(S195)),0)</f>
        <v>0</v>
      </c>
      <c r="AU195" s="69">
        <f t="shared" ref="AU195:AU258" si="253">IFERROR(MONTH(R195),0)</f>
        <v>0</v>
      </c>
      <c r="AV195" s="69">
        <f t="shared" ref="AV195:AV258" si="254">IFERROR(MONTH(S195),0)</f>
        <v>0</v>
      </c>
      <c r="AW195" s="81"/>
      <c r="AX195" s="70" t="s">
        <v>685</v>
      </c>
      <c r="AY195" s="364" t="e">
        <v>#N/A</v>
      </c>
      <c r="AZ195" s="264" t="s">
        <v>48</v>
      </c>
      <c r="BA195" s="238"/>
      <c r="BB195" s="237" t="str">
        <f t="shared" ref="BB195:BB258" si="255">IFERROR(FIND($BB$2,K195,1),"")</f>
        <v/>
      </c>
      <c r="BC195" s="270">
        <f t="shared" si="246"/>
        <v>1050</v>
      </c>
      <c r="BD195" t="str">
        <f t="shared" ref="BD195:BD258" si="256">K195</f>
        <v>Caladenia radiata x serotina</v>
      </c>
      <c r="BE195" s="367" t="e">
        <f>COUNTIFS(#REF!,L195)</f>
        <v>#REF!</v>
      </c>
      <c r="BF195" s="374" t="str">
        <f t="shared" ref="BF195:BF258" si="257">IF(LEFT(P195,1)="_","n",IF(O195="N","n","y"))</f>
        <v>n</v>
      </c>
      <c r="BG195" s="82"/>
      <c r="BH195" s="375"/>
      <c r="BI195" s="374"/>
      <c r="BJ195" s="403"/>
      <c r="CE195" t="str">
        <f t="shared" ref="CE195:CE206" si="258">CONCATENATE(P194," (",K194,")")</f>
        <v>Ray Spider Orchid (Caladenia radiata)</v>
      </c>
      <c r="CF195" s="388" t="str">
        <f t="shared" si="184"/>
        <v>Caladenia radiata</v>
      </c>
      <c r="CG195" t="str">
        <f t="shared" si="187"/>
        <v/>
      </c>
      <c r="CH195" t="str">
        <f t="shared" si="188"/>
        <v/>
      </c>
      <c r="CI195" t="str">
        <f t="shared" si="189"/>
        <v/>
      </c>
      <c r="CJ195" t="str">
        <f t="shared" si="190"/>
        <v/>
      </c>
      <c r="CK195" s="359" t="str">
        <f t="shared" si="191"/>
        <v/>
      </c>
      <c r="CL195" t="str">
        <f t="shared" si="192"/>
        <v/>
      </c>
      <c r="CM195" t="str">
        <f t="shared" si="193"/>
        <v/>
      </c>
      <c r="CN195" t="str">
        <f t="shared" si="194"/>
        <v/>
      </c>
      <c r="CO195" s="359" t="str">
        <f t="shared" si="195"/>
        <v/>
      </c>
      <c r="CP195" t="str">
        <f t="shared" si="196"/>
        <v/>
      </c>
      <c r="CQ195" t="str">
        <f t="shared" si="197"/>
        <v/>
      </c>
      <c r="CR195" t="str">
        <f t="shared" si="198"/>
        <v/>
      </c>
      <c r="CS195" s="359" t="str">
        <f t="shared" si="199"/>
        <v/>
      </c>
      <c r="CT195" t="str">
        <f t="shared" si="200"/>
        <v/>
      </c>
      <c r="CU195" t="str">
        <f t="shared" si="201"/>
        <v/>
      </c>
      <c r="CV195" t="str">
        <f t="shared" si="202"/>
        <v/>
      </c>
      <c r="CW195" t="str">
        <f t="shared" si="203"/>
        <v/>
      </c>
      <c r="CX195" s="359" t="str">
        <f t="shared" si="204"/>
        <v/>
      </c>
      <c r="CY195" t="str">
        <f t="shared" si="205"/>
        <v/>
      </c>
      <c r="CZ195" t="str">
        <f t="shared" si="206"/>
        <v/>
      </c>
      <c r="DA195" t="str">
        <f t="shared" si="207"/>
        <v/>
      </c>
      <c r="DB195" s="359" t="str">
        <f t="shared" si="208"/>
        <v/>
      </c>
      <c r="DC195" t="str">
        <f t="shared" si="209"/>
        <v/>
      </c>
      <c r="DD195" t="str">
        <f t="shared" si="210"/>
        <v/>
      </c>
      <c r="DE195" t="str">
        <f t="shared" si="211"/>
        <v/>
      </c>
      <c r="DF195" s="359" t="str">
        <f t="shared" si="212"/>
        <v/>
      </c>
      <c r="DG195" t="str">
        <f t="shared" si="213"/>
        <v/>
      </c>
      <c r="DH195" t="str">
        <f t="shared" si="214"/>
        <v/>
      </c>
      <c r="DI195" t="str">
        <f t="shared" si="215"/>
        <v/>
      </c>
      <c r="DJ195" t="str">
        <f t="shared" si="216"/>
        <v/>
      </c>
      <c r="DK195" s="359" t="str">
        <f t="shared" si="217"/>
        <v/>
      </c>
      <c r="DL195" t="str">
        <f t="shared" si="218"/>
        <v/>
      </c>
      <c r="DM195" t="str">
        <f t="shared" si="219"/>
        <v/>
      </c>
      <c r="DN195" t="str">
        <f t="shared" si="220"/>
        <v/>
      </c>
      <c r="DO195" s="359" t="str">
        <f t="shared" si="221"/>
        <v/>
      </c>
      <c r="DP195" t="str">
        <f t="shared" si="222"/>
        <v/>
      </c>
      <c r="DQ195" t="str">
        <f t="shared" si="223"/>
        <v/>
      </c>
      <c r="DR195" t="str">
        <f t="shared" si="224"/>
        <v/>
      </c>
      <c r="DS195" s="359" t="str">
        <f t="shared" si="225"/>
        <v/>
      </c>
      <c r="DT195" t="str">
        <f t="shared" si="226"/>
        <v>X</v>
      </c>
      <c r="DU195" t="str">
        <f t="shared" si="227"/>
        <v>X</v>
      </c>
      <c r="DV195" t="str">
        <f t="shared" si="228"/>
        <v>X</v>
      </c>
      <c r="DW195" t="str">
        <f t="shared" si="229"/>
        <v>X</v>
      </c>
      <c r="DX195" s="359" t="str">
        <f t="shared" si="230"/>
        <v>X</v>
      </c>
      <c r="DY195" t="str">
        <f t="shared" si="231"/>
        <v>X</v>
      </c>
      <c r="DZ195" t="str">
        <f t="shared" si="232"/>
        <v>X</v>
      </c>
      <c r="EA195" t="str">
        <f t="shared" si="233"/>
        <v>X</v>
      </c>
      <c r="EB195" s="359" t="str">
        <f t="shared" si="234"/>
        <v>X</v>
      </c>
      <c r="EC195" t="str">
        <f t="shared" si="235"/>
        <v/>
      </c>
      <c r="ED195" t="str">
        <f t="shared" si="236"/>
        <v/>
      </c>
      <c r="EE195" t="str">
        <f t="shared" si="237"/>
        <v/>
      </c>
      <c r="EF195" t="str">
        <f t="shared" si="238"/>
        <v/>
      </c>
      <c r="EG195" s="359" t="str">
        <f t="shared" si="239"/>
        <v/>
      </c>
      <c r="EH195" t="str">
        <f t="shared" si="186"/>
        <v>Caladenia radiata</v>
      </c>
      <c r="EJ195" t="str">
        <f t="shared" ref="EJ195:EJ258" si="259">K195</f>
        <v>Caladenia radiata x serotina</v>
      </c>
      <c r="EK195" s="100">
        <f t="shared" si="245"/>
        <v>0</v>
      </c>
      <c r="EL195" s="3">
        <f t="shared" si="245"/>
        <v>0</v>
      </c>
      <c r="EM195" s="3">
        <f t="shared" si="245"/>
        <v>0</v>
      </c>
      <c r="EN195" s="3">
        <f t="shared" si="245"/>
        <v>0</v>
      </c>
      <c r="EO195" s="3">
        <f t="shared" si="245"/>
        <v>0</v>
      </c>
      <c r="EP195" s="3">
        <f t="shared" si="245"/>
        <v>0</v>
      </c>
      <c r="EQ195" s="3">
        <f t="shared" si="245"/>
        <v>0</v>
      </c>
      <c r="ER195" s="3">
        <f t="shared" si="245"/>
        <v>0</v>
      </c>
      <c r="ES195" s="3">
        <f t="shared" si="245"/>
        <v>0</v>
      </c>
      <c r="ET195" s="3">
        <f t="shared" si="245"/>
        <v>0</v>
      </c>
      <c r="EU195" s="3">
        <f t="shared" si="245"/>
        <v>0</v>
      </c>
      <c r="EV195" s="24">
        <f t="shared" si="245"/>
        <v>0</v>
      </c>
      <c r="EW195" s="245">
        <f t="shared" si="185"/>
        <v>0</v>
      </c>
      <c r="EX195" s="262" t="str">
        <f t="shared" ref="EX195:EX258" si="260">IF(AV195&lt;AU195," X","")</f>
        <v/>
      </c>
    </row>
    <row r="196" spans="1:154" ht="16.149999999999999" customHeight="1" x14ac:dyDescent="0.25">
      <c r="A196" s="363"/>
      <c r="D196" s="363"/>
      <c r="E196" s="363"/>
      <c r="F196" s="363"/>
      <c r="G196" s="363"/>
      <c r="H196" s="363"/>
      <c r="I196" s="363"/>
      <c r="J196" s="68">
        <f t="shared" ref="J196:J260" si="261">L196</f>
        <v>432</v>
      </c>
      <c r="K196" s="371" t="str">
        <f t="shared" ref="K196:K260" si="262">CONCATENATE(M196," ",N196)</f>
        <v>Caladenia remota</v>
      </c>
      <c r="L196" s="372">
        <v>432</v>
      </c>
      <c r="M196" s="371" t="s">
        <v>1526</v>
      </c>
      <c r="N196" s="76" t="s">
        <v>2150</v>
      </c>
      <c r="O196" s="363" t="str">
        <f t="shared" si="247"/>
        <v>S</v>
      </c>
      <c r="P196" s="144" t="s">
        <v>1606</v>
      </c>
      <c r="Q196" s="364" t="s">
        <v>1055</v>
      </c>
      <c r="R196" s="373">
        <v>42931</v>
      </c>
      <c r="S196" s="365">
        <v>42993</v>
      </c>
      <c r="T196" s="603" t="s">
        <v>7894</v>
      </c>
      <c r="U196" s="603" t="s">
        <v>7894</v>
      </c>
      <c r="V196" s="603" t="s">
        <v>7894</v>
      </c>
      <c r="W196" s="603" t="s">
        <v>7894</v>
      </c>
      <c r="X196" s="603" t="s">
        <v>7894</v>
      </c>
      <c r="Y196" s="603" t="s">
        <v>7894</v>
      </c>
      <c r="Z196" s="603" t="s">
        <v>7894</v>
      </c>
      <c r="AA196" s="603" t="s">
        <v>7894</v>
      </c>
      <c r="AB196" s="603" t="s">
        <v>7894</v>
      </c>
      <c r="AC196" s="603" t="s">
        <v>7894</v>
      </c>
      <c r="AD196" s="603" t="s">
        <v>7894</v>
      </c>
      <c r="AE196" s="603" t="s">
        <v>7894</v>
      </c>
      <c r="AF196" s="605" t="s">
        <v>48</v>
      </c>
      <c r="AG196" s="605" t="s">
        <v>48</v>
      </c>
      <c r="AH196" s="366" t="s">
        <v>685</v>
      </c>
      <c r="AI196" s="363">
        <f t="shared" si="248"/>
        <v>6</v>
      </c>
      <c r="AJ196" s="363">
        <v>0</v>
      </c>
      <c r="AK196" s="413" t="str">
        <f t="shared" si="249"/>
        <v>None</v>
      </c>
      <c r="AL196" s="413" t="str">
        <f t="shared" si="250"/>
        <v>None</v>
      </c>
      <c r="AM196" s="486" t="s">
        <v>7611</v>
      </c>
      <c r="AS196" s="69">
        <f t="shared" si="251"/>
        <v>29</v>
      </c>
      <c r="AT196" s="69">
        <f t="shared" si="252"/>
        <v>37</v>
      </c>
      <c r="AU196" s="69">
        <f t="shared" si="253"/>
        <v>7</v>
      </c>
      <c r="AV196" s="69">
        <f t="shared" si="254"/>
        <v>9</v>
      </c>
      <c r="AW196" s="81"/>
      <c r="AX196" s="70"/>
      <c r="AY196" s="364" t="e">
        <v>#N/A</v>
      </c>
      <c r="AZ196" s="264" t="s">
        <v>48</v>
      </c>
      <c r="BA196" s="238"/>
      <c r="BB196" s="237" t="str">
        <f t="shared" si="255"/>
        <v/>
      </c>
      <c r="BC196" s="270">
        <f t="shared" si="246"/>
        <v>432</v>
      </c>
      <c r="BD196" t="str">
        <f t="shared" si="256"/>
        <v>Caladenia remota</v>
      </c>
      <c r="BE196" s="367" t="e">
        <f>COUNTIFS(#REF!,L196)</f>
        <v>#REF!</v>
      </c>
      <c r="BF196" s="374" t="str">
        <f t="shared" si="257"/>
        <v>n</v>
      </c>
      <c r="BG196" s="82"/>
      <c r="BH196" s="375"/>
      <c r="BI196" s="374"/>
      <c r="BJ196" s="403"/>
      <c r="CE196" t="str">
        <f t="shared" si="258"/>
        <v>_Unnamed Hybrid (Caladenia radiata x serotina)</v>
      </c>
      <c r="CF196" s="388" t="str">
        <f t="shared" ref="CF196:CF259" si="263">K195</f>
        <v>Caladenia radiata x serotina</v>
      </c>
      <c r="CG196" t="str">
        <f t="shared" si="187"/>
        <v/>
      </c>
      <c r="CH196" t="str">
        <f t="shared" si="188"/>
        <v/>
      </c>
      <c r="CI196" t="str">
        <f t="shared" si="189"/>
        <v/>
      </c>
      <c r="CJ196" t="str">
        <f t="shared" si="190"/>
        <v/>
      </c>
      <c r="CK196" s="359" t="str">
        <f t="shared" si="191"/>
        <v/>
      </c>
      <c r="CL196" t="str">
        <f t="shared" si="192"/>
        <v/>
      </c>
      <c r="CM196" t="str">
        <f t="shared" si="193"/>
        <v/>
      </c>
      <c r="CN196" t="str">
        <f t="shared" si="194"/>
        <v/>
      </c>
      <c r="CO196" s="359" t="str">
        <f t="shared" si="195"/>
        <v/>
      </c>
      <c r="CP196" t="str">
        <f t="shared" si="196"/>
        <v/>
      </c>
      <c r="CQ196" t="str">
        <f t="shared" si="197"/>
        <v/>
      </c>
      <c r="CR196" t="str">
        <f t="shared" si="198"/>
        <v/>
      </c>
      <c r="CS196" s="359" t="str">
        <f t="shared" si="199"/>
        <v/>
      </c>
      <c r="CT196" t="str">
        <f t="shared" si="200"/>
        <v/>
      </c>
      <c r="CU196" t="str">
        <f t="shared" si="201"/>
        <v/>
      </c>
      <c r="CV196" t="str">
        <f t="shared" si="202"/>
        <v/>
      </c>
      <c r="CW196" t="str">
        <f t="shared" si="203"/>
        <v/>
      </c>
      <c r="CX196" s="359" t="str">
        <f t="shared" si="204"/>
        <v/>
      </c>
      <c r="CY196" t="str">
        <f t="shared" si="205"/>
        <v/>
      </c>
      <c r="CZ196" t="str">
        <f t="shared" si="206"/>
        <v/>
      </c>
      <c r="DA196" t="str">
        <f t="shared" si="207"/>
        <v/>
      </c>
      <c r="DB196" s="359" t="str">
        <f t="shared" si="208"/>
        <v/>
      </c>
      <c r="DC196" t="str">
        <f t="shared" si="209"/>
        <v/>
      </c>
      <c r="DD196" t="str">
        <f t="shared" si="210"/>
        <v/>
      </c>
      <c r="DE196" t="str">
        <f t="shared" si="211"/>
        <v/>
      </c>
      <c r="DF196" s="359" t="str">
        <f t="shared" si="212"/>
        <v/>
      </c>
      <c r="DG196" t="str">
        <f t="shared" si="213"/>
        <v/>
      </c>
      <c r="DH196" t="str">
        <f t="shared" si="214"/>
        <v/>
      </c>
      <c r="DI196" t="str">
        <f t="shared" si="215"/>
        <v/>
      </c>
      <c r="DJ196" t="str">
        <f t="shared" si="216"/>
        <v/>
      </c>
      <c r="DK196" s="359" t="str">
        <f t="shared" si="217"/>
        <v/>
      </c>
      <c r="DL196" t="str">
        <f t="shared" si="218"/>
        <v/>
      </c>
      <c r="DM196" t="str">
        <f t="shared" si="219"/>
        <v/>
      </c>
      <c r="DN196" t="str">
        <f t="shared" si="220"/>
        <v/>
      </c>
      <c r="DO196" s="359" t="str">
        <f t="shared" si="221"/>
        <v/>
      </c>
      <c r="DP196" t="str">
        <f t="shared" si="222"/>
        <v/>
      </c>
      <c r="DQ196" t="str">
        <f t="shared" si="223"/>
        <v/>
      </c>
      <c r="DR196" t="str">
        <f t="shared" si="224"/>
        <v/>
      </c>
      <c r="DS196" s="359" t="str">
        <f t="shared" si="225"/>
        <v/>
      </c>
      <c r="DT196" t="str">
        <f t="shared" si="226"/>
        <v/>
      </c>
      <c r="DU196" t="str">
        <f t="shared" si="227"/>
        <v/>
      </c>
      <c r="DV196" t="str">
        <f t="shared" si="228"/>
        <v/>
      </c>
      <c r="DW196" t="str">
        <f t="shared" si="229"/>
        <v/>
      </c>
      <c r="DX196" s="359" t="str">
        <f t="shared" si="230"/>
        <v/>
      </c>
      <c r="DY196" t="str">
        <f t="shared" si="231"/>
        <v/>
      </c>
      <c r="DZ196" t="str">
        <f t="shared" si="232"/>
        <v/>
      </c>
      <c r="EA196" t="str">
        <f t="shared" si="233"/>
        <v/>
      </c>
      <c r="EB196" s="359" t="str">
        <f t="shared" si="234"/>
        <v/>
      </c>
      <c r="EC196" t="str">
        <f t="shared" si="235"/>
        <v/>
      </c>
      <c r="ED196" t="str">
        <f t="shared" si="236"/>
        <v/>
      </c>
      <c r="EE196" t="str">
        <f t="shared" si="237"/>
        <v/>
      </c>
      <c r="EF196" t="str">
        <f t="shared" si="238"/>
        <v/>
      </c>
      <c r="EG196" s="359" t="str">
        <f t="shared" si="239"/>
        <v/>
      </c>
      <c r="EH196" t="str">
        <f t="shared" si="186"/>
        <v>Caladenia radiata x serotina</v>
      </c>
      <c r="EJ196" t="str">
        <f t="shared" si="259"/>
        <v>Caladenia remota</v>
      </c>
      <c r="EK196" s="100">
        <f t="shared" si="245"/>
        <v>0</v>
      </c>
      <c r="EL196" s="3">
        <f t="shared" si="245"/>
        <v>0</v>
      </c>
      <c r="EM196" s="3">
        <f t="shared" si="245"/>
        <v>0</v>
      </c>
      <c r="EN196" s="3">
        <f t="shared" si="245"/>
        <v>0</v>
      </c>
      <c r="EO196" s="3">
        <f t="shared" si="245"/>
        <v>0</v>
      </c>
      <c r="EP196" s="3">
        <f t="shared" si="245"/>
        <v>0</v>
      </c>
      <c r="EQ196" s="3">
        <f t="shared" si="245"/>
        <v>1</v>
      </c>
      <c r="ER196" s="3">
        <f t="shared" si="245"/>
        <v>1</v>
      </c>
      <c r="ES196" s="3">
        <f t="shared" si="245"/>
        <v>1</v>
      </c>
      <c r="ET196" s="3">
        <f t="shared" si="245"/>
        <v>0</v>
      </c>
      <c r="EU196" s="3">
        <f t="shared" si="245"/>
        <v>0</v>
      </c>
      <c r="EV196" s="24">
        <f t="shared" si="245"/>
        <v>0</v>
      </c>
      <c r="EW196" s="245">
        <f t="shared" ref="EW196:EW259" si="264">SUM(EK196:EV196)</f>
        <v>3</v>
      </c>
      <c r="EX196" s="262" t="str">
        <f t="shared" si="260"/>
        <v/>
      </c>
    </row>
    <row r="197" spans="1:154" ht="16.149999999999999" customHeight="1" x14ac:dyDescent="0.25">
      <c r="A197" s="363"/>
      <c r="D197" s="363"/>
      <c r="E197" s="363"/>
      <c r="F197" s="363"/>
      <c r="G197" s="363"/>
      <c r="H197" s="363"/>
      <c r="I197" s="363"/>
      <c r="J197" s="68">
        <f t="shared" si="261"/>
        <v>873</v>
      </c>
      <c r="K197" s="371" t="str">
        <f t="shared" si="262"/>
        <v>Caladenia remota subsp. parva</v>
      </c>
      <c r="L197" s="372">
        <v>873</v>
      </c>
      <c r="M197" s="371" t="s">
        <v>1526</v>
      </c>
      <c r="N197" s="76" t="s">
        <v>227</v>
      </c>
      <c r="O197" s="363" t="str">
        <f t="shared" si="247"/>
        <v>S</v>
      </c>
      <c r="P197" s="70" t="s">
        <v>2151</v>
      </c>
      <c r="Q197" s="364" t="s">
        <v>2152</v>
      </c>
      <c r="R197" s="373">
        <v>42931</v>
      </c>
      <c r="S197" s="365">
        <v>42993</v>
      </c>
      <c r="T197" s="603" t="s">
        <v>7894</v>
      </c>
      <c r="U197" s="603" t="s">
        <v>7894</v>
      </c>
      <c r="V197" s="603" t="s">
        <v>7894</v>
      </c>
      <c r="W197" s="603" t="s">
        <v>7894</v>
      </c>
      <c r="X197" s="603" t="s">
        <v>7894</v>
      </c>
      <c r="Y197" s="603" t="s">
        <v>7894</v>
      </c>
      <c r="Z197" s="603" t="s">
        <v>7894</v>
      </c>
      <c r="AA197" s="603" t="s">
        <v>4827</v>
      </c>
      <c r="AB197" s="603" t="s">
        <v>4828</v>
      </c>
      <c r="AC197" s="603" t="s">
        <v>7894</v>
      </c>
      <c r="AD197" s="603" t="s">
        <v>7894</v>
      </c>
      <c r="AE197" s="603" t="s">
        <v>7894</v>
      </c>
      <c r="AF197" s="605" t="s">
        <v>7903</v>
      </c>
      <c r="AG197" s="605" t="s">
        <v>7947</v>
      </c>
      <c r="AH197" s="366" t="s">
        <v>685</v>
      </c>
      <c r="AI197" s="363">
        <f t="shared" si="248"/>
        <v>6</v>
      </c>
      <c r="AJ197" s="363">
        <v>4</v>
      </c>
      <c r="AK197" s="413" t="str">
        <f t="shared" si="249"/>
        <v>Wispy Spider Orchids</v>
      </c>
      <c r="AL197" s="413" t="str">
        <f t="shared" si="250"/>
        <v>Caladenia filamentosa</v>
      </c>
      <c r="AM197" s="486" t="s">
        <v>45</v>
      </c>
      <c r="AS197" s="69">
        <f t="shared" si="251"/>
        <v>29</v>
      </c>
      <c r="AT197" s="69">
        <f t="shared" si="252"/>
        <v>37</v>
      </c>
      <c r="AU197" s="69">
        <f t="shared" si="253"/>
        <v>7</v>
      </c>
      <c r="AV197" s="69">
        <f t="shared" si="254"/>
        <v>9</v>
      </c>
      <c r="AW197" s="81"/>
      <c r="AX197" s="70" t="s">
        <v>2153</v>
      </c>
      <c r="AY197" s="364">
        <v>18029</v>
      </c>
      <c r="AZ197" s="264" t="s">
        <v>48</v>
      </c>
      <c r="BA197" s="238"/>
      <c r="BB197" s="237">
        <f t="shared" si="255"/>
        <v>18</v>
      </c>
      <c r="BC197" s="270">
        <f t="shared" si="246"/>
        <v>873</v>
      </c>
      <c r="BD197" t="str">
        <f t="shared" si="256"/>
        <v>Caladenia remota subsp. parva</v>
      </c>
      <c r="BE197" s="367" t="e">
        <f>COUNTIFS(#REF!,L197)</f>
        <v>#REF!</v>
      </c>
      <c r="BF197" s="374" t="str">
        <f t="shared" si="257"/>
        <v>y</v>
      </c>
      <c r="BG197" s="82"/>
      <c r="BH197" s="375"/>
      <c r="BI197" s="374"/>
      <c r="BJ197" s="403"/>
      <c r="CE197" t="str">
        <f t="shared" si="258"/>
        <v>_See subspecies (Caladenia remota)</v>
      </c>
      <c r="CF197" s="388" t="str">
        <f t="shared" si="263"/>
        <v>Caladenia remota</v>
      </c>
      <c r="CG197" t="str">
        <f t="shared" si="187"/>
        <v/>
      </c>
      <c r="CH197" t="str">
        <f t="shared" si="188"/>
        <v/>
      </c>
      <c r="CI197" t="str">
        <f t="shared" si="189"/>
        <v/>
      </c>
      <c r="CJ197" t="str">
        <f t="shared" si="190"/>
        <v/>
      </c>
      <c r="CK197" s="359" t="str">
        <f t="shared" si="191"/>
        <v/>
      </c>
      <c r="CL197" t="str">
        <f t="shared" si="192"/>
        <v/>
      </c>
      <c r="CM197" t="str">
        <f t="shared" si="193"/>
        <v/>
      </c>
      <c r="CN197" t="str">
        <f t="shared" si="194"/>
        <v/>
      </c>
      <c r="CO197" s="359" t="str">
        <f t="shared" si="195"/>
        <v/>
      </c>
      <c r="CP197" t="str">
        <f t="shared" si="196"/>
        <v/>
      </c>
      <c r="CQ197" t="str">
        <f t="shared" si="197"/>
        <v/>
      </c>
      <c r="CR197" t="str">
        <f t="shared" si="198"/>
        <v/>
      </c>
      <c r="CS197" s="359" t="str">
        <f t="shared" si="199"/>
        <v/>
      </c>
      <c r="CT197" t="str">
        <f t="shared" si="200"/>
        <v/>
      </c>
      <c r="CU197" t="str">
        <f t="shared" si="201"/>
        <v/>
      </c>
      <c r="CV197" t="str">
        <f t="shared" si="202"/>
        <v/>
      </c>
      <c r="CW197" t="str">
        <f t="shared" si="203"/>
        <v/>
      </c>
      <c r="CX197" s="359" t="str">
        <f t="shared" si="204"/>
        <v/>
      </c>
      <c r="CY197" t="str">
        <f t="shared" si="205"/>
        <v/>
      </c>
      <c r="CZ197" t="str">
        <f t="shared" si="206"/>
        <v/>
      </c>
      <c r="DA197" t="str">
        <f t="shared" si="207"/>
        <v/>
      </c>
      <c r="DB197" s="359" t="str">
        <f t="shared" si="208"/>
        <v/>
      </c>
      <c r="DC197" t="str">
        <f t="shared" si="209"/>
        <v/>
      </c>
      <c r="DD197" t="str">
        <f t="shared" si="210"/>
        <v/>
      </c>
      <c r="DE197" t="str">
        <f t="shared" si="211"/>
        <v/>
      </c>
      <c r="DF197" s="359" t="str">
        <f t="shared" si="212"/>
        <v/>
      </c>
      <c r="DG197" t="str">
        <f t="shared" si="213"/>
        <v/>
      </c>
      <c r="DH197" t="str">
        <f t="shared" si="214"/>
        <v/>
      </c>
      <c r="DI197" t="str">
        <f t="shared" si="215"/>
        <v>X</v>
      </c>
      <c r="DJ197" t="str">
        <f t="shared" si="216"/>
        <v>X</v>
      </c>
      <c r="DK197" s="359" t="str">
        <f t="shared" si="217"/>
        <v>X</v>
      </c>
      <c r="DL197" t="str">
        <f t="shared" si="218"/>
        <v>X</v>
      </c>
      <c r="DM197" t="str">
        <f t="shared" si="219"/>
        <v>X</v>
      </c>
      <c r="DN197" t="str">
        <f t="shared" si="220"/>
        <v>X</v>
      </c>
      <c r="DO197" s="359" t="str">
        <f t="shared" si="221"/>
        <v>X</v>
      </c>
      <c r="DP197" t="str">
        <f t="shared" si="222"/>
        <v>X</v>
      </c>
      <c r="DQ197" t="str">
        <f t="shared" si="223"/>
        <v>X</v>
      </c>
      <c r="DR197" t="str">
        <f t="shared" si="224"/>
        <v/>
      </c>
      <c r="DS197" s="359" t="str">
        <f t="shared" si="225"/>
        <v/>
      </c>
      <c r="DT197" t="str">
        <f t="shared" si="226"/>
        <v/>
      </c>
      <c r="DU197" t="str">
        <f t="shared" si="227"/>
        <v/>
      </c>
      <c r="DV197" t="str">
        <f t="shared" si="228"/>
        <v/>
      </c>
      <c r="DW197" t="str">
        <f t="shared" si="229"/>
        <v/>
      </c>
      <c r="DX197" s="359" t="str">
        <f t="shared" si="230"/>
        <v/>
      </c>
      <c r="DY197" t="str">
        <f t="shared" si="231"/>
        <v/>
      </c>
      <c r="DZ197" t="str">
        <f t="shared" si="232"/>
        <v/>
      </c>
      <c r="EA197" t="str">
        <f t="shared" si="233"/>
        <v/>
      </c>
      <c r="EB197" s="359" t="str">
        <f t="shared" si="234"/>
        <v/>
      </c>
      <c r="EC197" t="str">
        <f t="shared" si="235"/>
        <v/>
      </c>
      <c r="ED197" t="str">
        <f t="shared" si="236"/>
        <v/>
      </c>
      <c r="EE197" t="str">
        <f t="shared" si="237"/>
        <v/>
      </c>
      <c r="EF197" t="str">
        <f t="shared" si="238"/>
        <v/>
      </c>
      <c r="EG197" s="359" t="str">
        <f t="shared" si="239"/>
        <v/>
      </c>
      <c r="EH197" t="str">
        <f t="shared" ref="EH197:EH260" si="265">BD196</f>
        <v>Caladenia remota</v>
      </c>
      <c r="EJ197" t="str">
        <f t="shared" si="259"/>
        <v>Caladenia remota subsp. parva</v>
      </c>
      <c r="EK197" s="100">
        <f t="shared" si="245"/>
        <v>0</v>
      </c>
      <c r="EL197" s="3">
        <f t="shared" si="245"/>
        <v>0</v>
      </c>
      <c r="EM197" s="3">
        <f t="shared" si="245"/>
        <v>0</v>
      </c>
      <c r="EN197" s="3">
        <f t="shared" si="245"/>
        <v>0</v>
      </c>
      <c r="EO197" s="3">
        <f t="shared" si="245"/>
        <v>0</v>
      </c>
      <c r="EP197" s="3">
        <f t="shared" si="245"/>
        <v>0</v>
      </c>
      <c r="EQ197" s="3">
        <f t="shared" si="245"/>
        <v>1</v>
      </c>
      <c r="ER197" s="3">
        <f t="shared" si="245"/>
        <v>1</v>
      </c>
      <c r="ES197" s="3">
        <f t="shared" si="245"/>
        <v>1</v>
      </c>
      <c r="ET197" s="3">
        <f t="shared" si="245"/>
        <v>0</v>
      </c>
      <c r="EU197" s="3">
        <f t="shared" si="245"/>
        <v>0</v>
      </c>
      <c r="EV197" s="24">
        <f t="shared" si="245"/>
        <v>0</v>
      </c>
      <c r="EW197" s="245">
        <f t="shared" si="264"/>
        <v>3</v>
      </c>
      <c r="EX197" s="262" t="str">
        <f t="shared" si="260"/>
        <v/>
      </c>
    </row>
    <row r="198" spans="1:154" ht="16.149999999999999" customHeight="1" x14ac:dyDescent="0.25">
      <c r="A198" s="363"/>
      <c r="D198" s="363"/>
      <c r="E198" s="363"/>
      <c r="F198" s="363"/>
      <c r="G198" s="363"/>
      <c r="H198" s="363"/>
      <c r="I198" s="363"/>
      <c r="J198" s="68">
        <f t="shared" si="261"/>
        <v>591</v>
      </c>
      <c r="K198" s="371" t="str">
        <f t="shared" si="262"/>
        <v>Caladenia remota subsp. remota</v>
      </c>
      <c r="L198" s="372">
        <v>591</v>
      </c>
      <c r="M198" s="371" t="s">
        <v>1526</v>
      </c>
      <c r="N198" s="76" t="s">
        <v>538</v>
      </c>
      <c r="O198" s="363" t="str">
        <f t="shared" si="247"/>
        <v>S</v>
      </c>
      <c r="P198" s="70" t="s">
        <v>2154</v>
      </c>
      <c r="Q198" s="364" t="s">
        <v>2155</v>
      </c>
      <c r="R198" s="373">
        <v>42931</v>
      </c>
      <c r="S198" s="365">
        <v>42993</v>
      </c>
      <c r="T198" s="603" t="s">
        <v>7894</v>
      </c>
      <c r="U198" s="603" t="s">
        <v>7894</v>
      </c>
      <c r="V198" s="603" t="s">
        <v>7894</v>
      </c>
      <c r="W198" s="603" t="s">
        <v>7894</v>
      </c>
      <c r="X198" s="603" t="s">
        <v>7894</v>
      </c>
      <c r="Y198" s="603" t="s">
        <v>7894</v>
      </c>
      <c r="Z198" s="603" t="s">
        <v>4826</v>
      </c>
      <c r="AA198" s="603" t="s">
        <v>4827</v>
      </c>
      <c r="AB198" s="603" t="s">
        <v>4828</v>
      </c>
      <c r="AC198" s="603" t="s">
        <v>7894</v>
      </c>
      <c r="AD198" s="603" t="s">
        <v>7894</v>
      </c>
      <c r="AE198" s="603" t="s">
        <v>7894</v>
      </c>
      <c r="AF198" s="605" t="s">
        <v>7909</v>
      </c>
      <c r="AG198" s="605" t="s">
        <v>7952</v>
      </c>
      <c r="AH198" s="366" t="s">
        <v>685</v>
      </c>
      <c r="AI198" s="363">
        <f t="shared" si="248"/>
        <v>6</v>
      </c>
      <c r="AJ198" s="363">
        <v>4</v>
      </c>
      <c r="AK198" s="413" t="str">
        <f t="shared" si="249"/>
        <v>Wispy Spider Orchids</v>
      </c>
      <c r="AL198" s="413" t="str">
        <f t="shared" si="250"/>
        <v>Caladenia filamentosa</v>
      </c>
      <c r="AM198" s="486" t="s">
        <v>45</v>
      </c>
      <c r="AS198" s="69">
        <f t="shared" si="251"/>
        <v>29</v>
      </c>
      <c r="AT198" s="69">
        <f t="shared" si="252"/>
        <v>37</v>
      </c>
      <c r="AU198" s="69">
        <f t="shared" si="253"/>
        <v>7</v>
      </c>
      <c r="AV198" s="69">
        <f t="shared" si="254"/>
        <v>9</v>
      </c>
      <c r="AW198" s="81"/>
      <c r="AX198" s="70" t="s">
        <v>2156</v>
      </c>
      <c r="AY198" s="364">
        <v>18030</v>
      </c>
      <c r="AZ198" s="264" t="s">
        <v>48</v>
      </c>
      <c r="BA198" s="238"/>
      <c r="BB198" s="237">
        <f t="shared" si="255"/>
        <v>18</v>
      </c>
      <c r="BC198" s="270">
        <f t="shared" si="246"/>
        <v>591</v>
      </c>
      <c r="BD198" t="str">
        <f t="shared" si="256"/>
        <v>Caladenia remota subsp. remota</v>
      </c>
      <c r="BE198" s="367" t="e">
        <f>COUNTIFS(#REF!,L198)</f>
        <v>#REF!</v>
      </c>
      <c r="BF198" s="374" t="str">
        <f t="shared" si="257"/>
        <v>y</v>
      </c>
      <c r="BG198" s="82"/>
      <c r="BH198" s="375"/>
      <c r="BI198" s="374"/>
      <c r="BJ198" s="403"/>
      <c r="CE198" t="str">
        <f t="shared" si="258"/>
        <v>Perenjori Spider Orchid (Caladenia remota subsp. parva)</v>
      </c>
      <c r="CF198" s="388" t="str">
        <f t="shared" si="263"/>
        <v>Caladenia remota subsp. parva</v>
      </c>
      <c r="CG198" t="str">
        <f t="shared" ref="CG198:CG265" si="266">IF(CG$2&gt;=$R197,IF(CG$2&lt;=$S197,"X",""),"")</f>
        <v/>
      </c>
      <c r="CH198" t="str">
        <f t="shared" ref="CH198:CH265" si="267">IF(CH$2&gt;=$R197,IF(CH$2&lt;=$S197,"X",""),"")</f>
        <v/>
      </c>
      <c r="CI198" t="str">
        <f t="shared" ref="CI198:CI265" si="268">IF(CI$2&gt;=$R197,IF(CI$2&lt;=$S197,"X",""),"")</f>
        <v/>
      </c>
      <c r="CJ198" t="str">
        <f t="shared" ref="CJ198:CJ265" si="269">IF(CJ$2&gt;=$R197,IF(CJ$2&lt;=$S197,"X",""),"")</f>
        <v/>
      </c>
      <c r="CK198" s="359" t="str">
        <f t="shared" ref="CK198:CK265" si="270">IF(CK$2&gt;=$R197,IF(CK$2&lt;=$S197,"X",""),"")</f>
        <v/>
      </c>
      <c r="CL198" t="str">
        <f t="shared" ref="CL198:CL265" si="271">IF(CL$2&gt;=$R197,IF(CL$2&lt;=$S197,"X",""),"")</f>
        <v/>
      </c>
      <c r="CM198" t="str">
        <f t="shared" ref="CM198:CM265" si="272">IF(CM$2&gt;=$R197,IF(CM$2&lt;=$S197,"X",""),"")</f>
        <v/>
      </c>
      <c r="CN198" t="str">
        <f t="shared" ref="CN198:CN265" si="273">IF(CN$2&gt;=$R197,IF(CN$2&lt;=$S197,"X",""),"")</f>
        <v/>
      </c>
      <c r="CO198" s="359" t="str">
        <f t="shared" ref="CO198:CO265" si="274">IF(CO$2&gt;=$R197,IF(CO$2&lt;=$S197,"X",""),"")</f>
        <v/>
      </c>
      <c r="CP198" t="str">
        <f t="shared" ref="CP198:CP265" si="275">IF(CP$2&gt;=$R197,IF(CP$2&lt;=$S197,"X",""),"")</f>
        <v/>
      </c>
      <c r="CQ198" t="str">
        <f t="shared" ref="CQ198:CQ265" si="276">IF(CQ$2&gt;=$R197,IF(CQ$2&lt;=$S197,"X",""),"")</f>
        <v/>
      </c>
      <c r="CR198" t="str">
        <f t="shared" ref="CR198:CR265" si="277">IF(CR$2&gt;=$R197,IF(CR$2&lt;=$S197,"X",""),"")</f>
        <v/>
      </c>
      <c r="CS198" s="359" t="str">
        <f t="shared" ref="CS198:CS265" si="278">IF(CS$2&gt;=$R197,IF(CS$2&lt;=$S197,"X",""),"")</f>
        <v/>
      </c>
      <c r="CT198" t="str">
        <f t="shared" ref="CT198:CT265" si="279">IF(CT$2&gt;=$R197,IF(CT$2&lt;=$S197,"X",""),"")</f>
        <v/>
      </c>
      <c r="CU198" t="str">
        <f t="shared" ref="CU198:CU265" si="280">IF(CU$2&gt;=$R197,IF(CU$2&lt;=$S197,"X",""),"")</f>
        <v/>
      </c>
      <c r="CV198" t="str">
        <f t="shared" ref="CV198:CV265" si="281">IF(CV$2&gt;=$R197,IF(CV$2&lt;=$S197,"X",""),"")</f>
        <v/>
      </c>
      <c r="CW198" t="str">
        <f t="shared" ref="CW198:CW265" si="282">IF(CW$2&gt;=$R197,IF(CW$2&lt;=$S197,"X",""),"")</f>
        <v/>
      </c>
      <c r="CX198" s="359" t="str">
        <f t="shared" ref="CX198:CX265" si="283">IF(CX$2&gt;=$R197,IF(CX$2&lt;=$S197,"X",""),"")</f>
        <v/>
      </c>
      <c r="CY198" t="str">
        <f t="shared" ref="CY198:CY265" si="284">IF(CY$2&gt;=$R197,IF(CY$2&lt;=$S197,"X",""),"")</f>
        <v/>
      </c>
      <c r="CZ198" t="str">
        <f t="shared" ref="CZ198:CZ265" si="285">IF(CZ$2&gt;=$R197,IF(CZ$2&lt;=$S197,"X",""),"")</f>
        <v/>
      </c>
      <c r="DA198" t="str">
        <f t="shared" ref="DA198:DA265" si="286">IF(DA$2&gt;=$R197,IF(DA$2&lt;=$S197,"X",""),"")</f>
        <v/>
      </c>
      <c r="DB198" s="359" t="str">
        <f t="shared" ref="DB198:DB265" si="287">IF(DB$2&gt;=$R197,IF(DB$2&lt;=$S197,"X",""),"")</f>
        <v/>
      </c>
      <c r="DC198" t="str">
        <f t="shared" ref="DC198:DC265" si="288">IF(DC$2&gt;=$R197,IF(DC$2&lt;=$S197,"X",""),"")</f>
        <v/>
      </c>
      <c r="DD198" t="str">
        <f t="shared" ref="DD198:DD265" si="289">IF(DD$2&gt;=$R197,IF(DD$2&lt;=$S197,"X",""),"")</f>
        <v/>
      </c>
      <c r="DE198" t="str">
        <f t="shared" ref="DE198:DE265" si="290">IF(DE$2&gt;=$R197,IF(DE$2&lt;=$S197,"X",""),"")</f>
        <v/>
      </c>
      <c r="DF198" s="359" t="str">
        <f t="shared" ref="DF198:DF265" si="291">IF(DF$2&gt;=$R197,IF(DF$2&lt;=$S197,"X",""),"")</f>
        <v/>
      </c>
      <c r="DG198" t="str">
        <f t="shared" ref="DG198:DG265" si="292">IF(DG$2&gt;=$R197,IF(DG$2&lt;=$S197,"X",""),"")</f>
        <v/>
      </c>
      <c r="DH198" t="str">
        <f t="shared" ref="DH198:DH265" si="293">IF(DH$2&gt;=$R197,IF(DH$2&lt;=$S197,"X",""),"")</f>
        <v/>
      </c>
      <c r="DI198" t="str">
        <f t="shared" ref="DI198:DI265" si="294">IF(DI$2&gt;=$R197,IF(DI$2&lt;=$S197,"X",""),"")</f>
        <v>X</v>
      </c>
      <c r="DJ198" t="str">
        <f t="shared" ref="DJ198:DJ265" si="295">IF(DJ$2&gt;=$R197,IF(DJ$2&lt;=$S197,"X",""),"")</f>
        <v>X</v>
      </c>
      <c r="DK198" s="359" t="str">
        <f t="shared" ref="DK198:DK265" si="296">IF(DK$2&gt;=$R197,IF(DK$2&lt;=$S197,"X",""),"")</f>
        <v>X</v>
      </c>
      <c r="DL198" t="str">
        <f t="shared" ref="DL198:DL265" si="297">IF(DL$2&gt;=$R197,IF(DL$2&lt;=$S197,"X",""),"")</f>
        <v>X</v>
      </c>
      <c r="DM198" t="str">
        <f t="shared" ref="DM198:DM265" si="298">IF(DM$2&gt;=$R197,IF(DM$2&lt;=$S197,"X",""),"")</f>
        <v>X</v>
      </c>
      <c r="DN198" t="str">
        <f t="shared" ref="DN198:DN265" si="299">IF(DN$2&gt;=$R197,IF(DN$2&lt;=$S197,"X",""),"")</f>
        <v>X</v>
      </c>
      <c r="DO198" s="359" t="str">
        <f t="shared" ref="DO198:DO265" si="300">IF(DO$2&gt;=$R197,IF(DO$2&lt;=$S197,"X",""),"")</f>
        <v>X</v>
      </c>
      <c r="DP198" t="str">
        <f t="shared" ref="DP198:DP265" si="301">IF(DP$2&gt;=$R197,IF(DP$2&lt;=$S197,"X",""),"")</f>
        <v>X</v>
      </c>
      <c r="DQ198" t="str">
        <f t="shared" ref="DQ198:DQ265" si="302">IF(DQ$2&gt;=$R197,IF(DQ$2&lt;=$S197,"X",""),"")</f>
        <v>X</v>
      </c>
      <c r="DR198" t="str">
        <f t="shared" ref="DR198:DR265" si="303">IF(DR$2&gt;=$R197,IF(DR$2&lt;=$S197,"X",""),"")</f>
        <v/>
      </c>
      <c r="DS198" s="359" t="str">
        <f t="shared" ref="DS198:DS265" si="304">IF(DS$2&gt;=$R197,IF(DS$2&lt;=$S197,"X",""),"")</f>
        <v/>
      </c>
      <c r="DT198" t="str">
        <f t="shared" ref="DT198:DT265" si="305">IF(DT$2&gt;=$R197,IF(DT$2&lt;=$S197,"X",""),"")</f>
        <v/>
      </c>
      <c r="DU198" t="str">
        <f t="shared" ref="DU198:DU265" si="306">IF(DU$2&gt;=$R197,IF(DU$2&lt;=$S197,"X",""),"")</f>
        <v/>
      </c>
      <c r="DV198" t="str">
        <f t="shared" ref="DV198:DV265" si="307">IF(DV$2&gt;=$R197,IF(DV$2&lt;=$S197,"X",""),"")</f>
        <v/>
      </c>
      <c r="DW198" t="str">
        <f t="shared" ref="DW198:DW265" si="308">IF(DW$2&gt;=$R197,IF(DW$2&lt;=$S197,"X",""),"")</f>
        <v/>
      </c>
      <c r="DX198" s="359" t="str">
        <f t="shared" ref="DX198:DX265" si="309">IF(DX$2&gt;=$R197,IF(DX$2&lt;=$S197,"X",""),"")</f>
        <v/>
      </c>
      <c r="DY198" t="str">
        <f t="shared" ref="DY198:DY265" si="310">IF(DY$2&gt;=$R197,IF(DY$2&lt;=$S197,"X",""),"")</f>
        <v/>
      </c>
      <c r="DZ198" t="str">
        <f t="shared" ref="DZ198:DZ265" si="311">IF(DZ$2&gt;=$R197,IF(DZ$2&lt;=$S197,"X",""),"")</f>
        <v/>
      </c>
      <c r="EA198" t="str">
        <f t="shared" ref="EA198:EA265" si="312">IF(EA$2&gt;=$R197,IF(EA$2&lt;=$S197,"X",""),"")</f>
        <v/>
      </c>
      <c r="EB198" s="359" t="str">
        <f t="shared" ref="EB198:EB265" si="313">IF(EB$2&gt;=$R197,IF(EB$2&lt;=$S197,"X",""),"")</f>
        <v/>
      </c>
      <c r="EC198" t="str">
        <f t="shared" ref="EC198:EC265" si="314">IF(EC$2&gt;=$R197,IF(EC$2&lt;=$S197,"X",""),"")</f>
        <v/>
      </c>
      <c r="ED198" t="str">
        <f t="shared" ref="ED198:ED265" si="315">IF(ED$2&gt;=$R197,IF(ED$2&lt;=$S197,"X",""),"")</f>
        <v/>
      </c>
      <c r="EE198" t="str">
        <f t="shared" ref="EE198:EE265" si="316">IF(EE$2&gt;=$R197,IF(EE$2&lt;=$S197,"X",""),"")</f>
        <v/>
      </c>
      <c r="EF198" t="str">
        <f t="shared" ref="EF198:EF265" si="317">IF(EF$2&gt;=$R197,IF(EF$2&lt;=$S197,"X",""),"")</f>
        <v/>
      </c>
      <c r="EG198" s="359" t="str">
        <f t="shared" ref="EG198:EG265" si="318">IF(EG$2&gt;=$R197,IF(EG$2&lt;=$S197,"X",""),"")</f>
        <v/>
      </c>
      <c r="EH198" t="str">
        <f t="shared" si="265"/>
        <v>Caladenia remota subsp. parva</v>
      </c>
      <c r="EJ198" t="str">
        <f t="shared" si="259"/>
        <v>Caladenia remota subsp. remota</v>
      </c>
      <c r="EK198" s="100">
        <f t="shared" si="245"/>
        <v>0</v>
      </c>
      <c r="EL198" s="3">
        <f t="shared" si="245"/>
        <v>0</v>
      </c>
      <c r="EM198" s="3">
        <f t="shared" si="245"/>
        <v>0</v>
      </c>
      <c r="EN198" s="3">
        <f t="shared" si="245"/>
        <v>0</v>
      </c>
      <c r="EO198" s="3">
        <f t="shared" si="245"/>
        <v>0</v>
      </c>
      <c r="EP198" s="3">
        <f t="shared" si="245"/>
        <v>0</v>
      </c>
      <c r="EQ198" s="3">
        <f t="shared" si="245"/>
        <v>1</v>
      </c>
      <c r="ER198" s="3">
        <f t="shared" si="245"/>
        <v>1</v>
      </c>
      <c r="ES198" s="3">
        <f t="shared" si="245"/>
        <v>1</v>
      </c>
      <c r="ET198" s="3">
        <f t="shared" si="245"/>
        <v>0</v>
      </c>
      <c r="EU198" s="3">
        <f t="shared" si="245"/>
        <v>0</v>
      </c>
      <c r="EV198" s="24">
        <f t="shared" si="245"/>
        <v>0</v>
      </c>
      <c r="EW198" s="245">
        <f t="shared" si="264"/>
        <v>3</v>
      </c>
      <c r="EX198" s="262" t="str">
        <f t="shared" si="260"/>
        <v/>
      </c>
    </row>
    <row r="199" spans="1:154" ht="16.149999999999999" customHeight="1" x14ac:dyDescent="0.25">
      <c r="A199" s="363"/>
      <c r="D199" s="363"/>
      <c r="E199" s="363"/>
      <c r="F199" s="363"/>
      <c r="G199" s="363"/>
      <c r="H199" s="363"/>
      <c r="I199" s="363"/>
      <c r="J199" s="68">
        <f t="shared" si="261"/>
        <v>1051</v>
      </c>
      <c r="K199" s="371" t="str">
        <f t="shared" si="262"/>
        <v>Caladenia remota x roei</v>
      </c>
      <c r="L199" s="372">
        <v>1051</v>
      </c>
      <c r="M199" s="371" t="s">
        <v>1526</v>
      </c>
      <c r="N199" s="76" t="s">
        <v>2157</v>
      </c>
      <c r="O199" s="363" t="str">
        <f t="shared" si="247"/>
        <v>S</v>
      </c>
      <c r="P199" s="144" t="s">
        <v>1635</v>
      </c>
      <c r="Q199" s="364" t="s">
        <v>1055</v>
      </c>
      <c r="R199" s="365" t="s">
        <v>685</v>
      </c>
      <c r="S199" s="365" t="s">
        <v>685</v>
      </c>
      <c r="T199" s="603" t="s">
        <v>7894</v>
      </c>
      <c r="U199" s="603" t="s">
        <v>7894</v>
      </c>
      <c r="V199" s="603" t="s">
        <v>7894</v>
      </c>
      <c r="W199" s="603" t="s">
        <v>7894</v>
      </c>
      <c r="X199" s="603" t="s">
        <v>7894</v>
      </c>
      <c r="Y199" s="603" t="s">
        <v>7894</v>
      </c>
      <c r="Z199" s="603" t="s">
        <v>7894</v>
      </c>
      <c r="AA199" s="603" t="s">
        <v>7894</v>
      </c>
      <c r="AB199" s="603" t="s">
        <v>7894</v>
      </c>
      <c r="AC199" s="603" t="s">
        <v>7894</v>
      </c>
      <c r="AD199" s="603" t="s">
        <v>7894</v>
      </c>
      <c r="AE199" s="603" t="s">
        <v>7894</v>
      </c>
      <c r="AF199" s="605" t="s">
        <v>48</v>
      </c>
      <c r="AG199" s="605" t="s">
        <v>48</v>
      </c>
      <c r="AH199" s="366" t="s">
        <v>685</v>
      </c>
      <c r="AI199" s="363">
        <f t="shared" si="248"/>
        <v>6</v>
      </c>
      <c r="AJ199" s="363">
        <v>0</v>
      </c>
      <c r="AK199" s="413" t="str">
        <f t="shared" si="249"/>
        <v>None</v>
      </c>
      <c r="AL199" s="413" t="str">
        <f t="shared" si="250"/>
        <v>None</v>
      </c>
      <c r="AM199" s="486" t="s">
        <v>7612</v>
      </c>
      <c r="AS199" s="69">
        <f t="shared" si="251"/>
        <v>0</v>
      </c>
      <c r="AT199" s="69">
        <f t="shared" si="252"/>
        <v>0</v>
      </c>
      <c r="AU199" s="69">
        <f t="shared" si="253"/>
        <v>0</v>
      </c>
      <c r="AV199" s="69">
        <f t="shared" si="254"/>
        <v>0</v>
      </c>
      <c r="AW199" s="81"/>
      <c r="AX199" s="70" t="s">
        <v>2158</v>
      </c>
      <c r="AY199" s="364" t="e">
        <v>#N/A</v>
      </c>
      <c r="AZ199" s="264" t="s">
        <v>48</v>
      </c>
      <c r="BA199" s="238"/>
      <c r="BB199" s="237" t="str">
        <f t="shared" si="255"/>
        <v/>
      </c>
      <c r="BC199" s="270">
        <f t="shared" si="246"/>
        <v>1051</v>
      </c>
      <c r="BD199" t="str">
        <f t="shared" si="256"/>
        <v>Caladenia remota x roei</v>
      </c>
      <c r="BE199" s="367" t="e">
        <f>COUNTIFS(#REF!,L199)</f>
        <v>#REF!</v>
      </c>
      <c r="BF199" s="374" t="str">
        <f t="shared" si="257"/>
        <v>n</v>
      </c>
      <c r="BG199" s="82"/>
      <c r="BH199" s="375"/>
      <c r="BI199" s="374"/>
      <c r="BJ199" s="403"/>
      <c r="CE199" t="str">
        <f t="shared" si="258"/>
        <v>Outback Spider Orchid (Caladenia remota subsp. remota)</v>
      </c>
      <c r="CF199" s="388" t="str">
        <f t="shared" si="263"/>
        <v>Caladenia remota subsp. remota</v>
      </c>
      <c r="CG199" t="str">
        <f t="shared" si="266"/>
        <v/>
      </c>
      <c r="CH199" t="str">
        <f t="shared" si="267"/>
        <v/>
      </c>
      <c r="CI199" t="str">
        <f t="shared" si="268"/>
        <v/>
      </c>
      <c r="CJ199" t="str">
        <f t="shared" si="269"/>
        <v/>
      </c>
      <c r="CK199" s="359" t="str">
        <f t="shared" si="270"/>
        <v/>
      </c>
      <c r="CL199" t="str">
        <f t="shared" si="271"/>
        <v/>
      </c>
      <c r="CM199" t="str">
        <f t="shared" si="272"/>
        <v/>
      </c>
      <c r="CN199" t="str">
        <f t="shared" si="273"/>
        <v/>
      </c>
      <c r="CO199" s="359" t="str">
        <f t="shared" si="274"/>
        <v/>
      </c>
      <c r="CP199" t="str">
        <f t="shared" si="275"/>
        <v/>
      </c>
      <c r="CQ199" t="str">
        <f t="shared" si="276"/>
        <v/>
      </c>
      <c r="CR199" t="str">
        <f t="shared" si="277"/>
        <v/>
      </c>
      <c r="CS199" s="359" t="str">
        <f t="shared" si="278"/>
        <v/>
      </c>
      <c r="CT199" t="str">
        <f t="shared" si="279"/>
        <v/>
      </c>
      <c r="CU199" t="str">
        <f t="shared" si="280"/>
        <v/>
      </c>
      <c r="CV199" t="str">
        <f t="shared" si="281"/>
        <v/>
      </c>
      <c r="CW199" t="str">
        <f t="shared" si="282"/>
        <v/>
      </c>
      <c r="CX199" s="359" t="str">
        <f t="shared" si="283"/>
        <v/>
      </c>
      <c r="CY199" t="str">
        <f t="shared" si="284"/>
        <v/>
      </c>
      <c r="CZ199" t="str">
        <f t="shared" si="285"/>
        <v/>
      </c>
      <c r="DA199" t="str">
        <f t="shared" si="286"/>
        <v/>
      </c>
      <c r="DB199" s="359" t="str">
        <f t="shared" si="287"/>
        <v/>
      </c>
      <c r="DC199" t="str">
        <f t="shared" si="288"/>
        <v/>
      </c>
      <c r="DD199" t="str">
        <f t="shared" si="289"/>
        <v/>
      </c>
      <c r="DE199" t="str">
        <f t="shared" si="290"/>
        <v/>
      </c>
      <c r="DF199" s="359" t="str">
        <f t="shared" si="291"/>
        <v/>
      </c>
      <c r="DG199" t="str">
        <f t="shared" si="292"/>
        <v/>
      </c>
      <c r="DH199" t="str">
        <f t="shared" si="293"/>
        <v/>
      </c>
      <c r="DI199" t="str">
        <f t="shared" si="294"/>
        <v>X</v>
      </c>
      <c r="DJ199" t="str">
        <f t="shared" si="295"/>
        <v>X</v>
      </c>
      <c r="DK199" s="359" t="str">
        <f t="shared" si="296"/>
        <v>X</v>
      </c>
      <c r="DL199" t="str">
        <f t="shared" si="297"/>
        <v>X</v>
      </c>
      <c r="DM199" t="str">
        <f t="shared" si="298"/>
        <v>X</v>
      </c>
      <c r="DN199" t="str">
        <f t="shared" si="299"/>
        <v>X</v>
      </c>
      <c r="DO199" s="359" t="str">
        <f t="shared" si="300"/>
        <v>X</v>
      </c>
      <c r="DP199" t="str">
        <f t="shared" si="301"/>
        <v>X</v>
      </c>
      <c r="DQ199" t="str">
        <f t="shared" si="302"/>
        <v>X</v>
      </c>
      <c r="DR199" t="str">
        <f t="shared" si="303"/>
        <v/>
      </c>
      <c r="DS199" s="359" t="str">
        <f t="shared" si="304"/>
        <v/>
      </c>
      <c r="DT199" t="str">
        <f t="shared" si="305"/>
        <v/>
      </c>
      <c r="DU199" t="str">
        <f t="shared" si="306"/>
        <v/>
      </c>
      <c r="DV199" t="str">
        <f t="shared" si="307"/>
        <v/>
      </c>
      <c r="DW199" t="str">
        <f t="shared" si="308"/>
        <v/>
      </c>
      <c r="DX199" s="359" t="str">
        <f t="shared" si="309"/>
        <v/>
      </c>
      <c r="DY199" t="str">
        <f t="shared" si="310"/>
        <v/>
      </c>
      <c r="DZ199" t="str">
        <f t="shared" si="311"/>
        <v/>
      </c>
      <c r="EA199" t="str">
        <f t="shared" si="312"/>
        <v/>
      </c>
      <c r="EB199" s="359" t="str">
        <f t="shared" si="313"/>
        <v/>
      </c>
      <c r="EC199" t="str">
        <f t="shared" si="314"/>
        <v/>
      </c>
      <c r="ED199" t="str">
        <f t="shared" si="315"/>
        <v/>
      </c>
      <c r="EE199" t="str">
        <f t="shared" si="316"/>
        <v/>
      </c>
      <c r="EF199" t="str">
        <f t="shared" si="317"/>
        <v/>
      </c>
      <c r="EG199" s="359" t="str">
        <f t="shared" si="318"/>
        <v/>
      </c>
      <c r="EH199" t="str">
        <f t="shared" si="265"/>
        <v>Caladenia remota subsp. remota</v>
      </c>
      <c r="EJ199" t="str">
        <f t="shared" si="259"/>
        <v>Caladenia remota x roei</v>
      </c>
      <c r="EK199" s="100">
        <f t="shared" si="245"/>
        <v>0</v>
      </c>
      <c r="EL199" s="3">
        <f t="shared" ref="EL199:EV208" si="319">IF($AV199&gt;=$AU199,IF(AND(EL$2&gt;=$AU199,EL$2&lt;=$AV199),1,0),IF(OR(EL$2&gt;=$AU199,EL$2&lt;=$AV199),1,0))</f>
        <v>0</v>
      </c>
      <c r="EM199" s="3">
        <f t="shared" si="319"/>
        <v>0</v>
      </c>
      <c r="EN199" s="3">
        <f t="shared" si="319"/>
        <v>0</v>
      </c>
      <c r="EO199" s="3">
        <f t="shared" si="319"/>
        <v>0</v>
      </c>
      <c r="EP199" s="3">
        <f t="shared" si="319"/>
        <v>0</v>
      </c>
      <c r="EQ199" s="3">
        <f t="shared" si="319"/>
        <v>0</v>
      </c>
      <c r="ER199" s="3">
        <f t="shared" si="319"/>
        <v>0</v>
      </c>
      <c r="ES199" s="3">
        <f t="shared" si="319"/>
        <v>0</v>
      </c>
      <c r="ET199" s="3">
        <f t="shared" si="319"/>
        <v>0</v>
      </c>
      <c r="EU199" s="3">
        <f t="shared" si="319"/>
        <v>0</v>
      </c>
      <c r="EV199" s="24">
        <f t="shared" si="319"/>
        <v>0</v>
      </c>
      <c r="EW199" s="245">
        <f t="shared" si="264"/>
        <v>0</v>
      </c>
      <c r="EX199" s="262" t="str">
        <f t="shared" si="260"/>
        <v/>
      </c>
    </row>
    <row r="200" spans="1:154" ht="16.149999999999999" customHeight="1" x14ac:dyDescent="0.25">
      <c r="A200" s="363"/>
      <c r="D200" s="363"/>
      <c r="E200" s="363"/>
      <c r="F200" s="363"/>
      <c r="G200" s="363"/>
      <c r="H200" s="363"/>
      <c r="I200" s="363"/>
      <c r="J200" s="68">
        <f t="shared" si="261"/>
        <v>431</v>
      </c>
      <c r="K200" s="371" t="str">
        <f t="shared" si="262"/>
        <v>Caladenia reptans</v>
      </c>
      <c r="L200" s="372">
        <v>431</v>
      </c>
      <c r="M200" s="371" t="s">
        <v>1526</v>
      </c>
      <c r="N200" s="76" t="s">
        <v>2159</v>
      </c>
      <c r="O200" s="363" t="str">
        <f t="shared" si="247"/>
        <v>S</v>
      </c>
      <c r="P200" s="144" t="s">
        <v>1606</v>
      </c>
      <c r="Q200" s="364" t="s">
        <v>1055</v>
      </c>
      <c r="R200" s="365">
        <v>42917</v>
      </c>
      <c r="S200" s="365">
        <v>43009</v>
      </c>
      <c r="T200" s="603" t="s">
        <v>7894</v>
      </c>
      <c r="U200" s="603" t="s">
        <v>7894</v>
      </c>
      <c r="V200" s="603" t="s">
        <v>7894</v>
      </c>
      <c r="W200" s="603" t="s">
        <v>7894</v>
      </c>
      <c r="X200" s="603" t="s">
        <v>7894</v>
      </c>
      <c r="Y200" s="603" t="s">
        <v>7894</v>
      </c>
      <c r="Z200" s="603" t="s">
        <v>7894</v>
      </c>
      <c r="AA200" s="603" t="s">
        <v>7894</v>
      </c>
      <c r="AB200" s="603" t="s">
        <v>7894</v>
      </c>
      <c r="AC200" s="603" t="s">
        <v>7894</v>
      </c>
      <c r="AD200" s="603" t="s">
        <v>7894</v>
      </c>
      <c r="AE200" s="603" t="s">
        <v>7894</v>
      </c>
      <c r="AF200" s="605" t="s">
        <v>48</v>
      </c>
      <c r="AG200" s="605" t="s">
        <v>48</v>
      </c>
      <c r="AH200" s="366" t="s">
        <v>685</v>
      </c>
      <c r="AI200" s="363">
        <f t="shared" si="248"/>
        <v>6</v>
      </c>
      <c r="AJ200" s="363">
        <v>0</v>
      </c>
      <c r="AK200" s="413" t="str">
        <f t="shared" si="249"/>
        <v>None</v>
      </c>
      <c r="AL200" s="413" t="str">
        <f t="shared" si="250"/>
        <v>None</v>
      </c>
      <c r="AM200" s="486" t="s">
        <v>7611</v>
      </c>
      <c r="AS200" s="69">
        <f t="shared" si="251"/>
        <v>27</v>
      </c>
      <c r="AT200" s="69">
        <f t="shared" si="252"/>
        <v>40</v>
      </c>
      <c r="AU200" s="69">
        <f t="shared" si="253"/>
        <v>7</v>
      </c>
      <c r="AV200" s="69">
        <f t="shared" si="254"/>
        <v>10</v>
      </c>
      <c r="AW200" s="81"/>
      <c r="AX200" s="70" t="s">
        <v>1979</v>
      </c>
      <c r="AY200" s="364">
        <v>1613</v>
      </c>
      <c r="AZ200" s="264" t="s">
        <v>48</v>
      </c>
      <c r="BA200" s="238"/>
      <c r="BB200" s="237" t="str">
        <f t="shared" si="255"/>
        <v/>
      </c>
      <c r="BC200" s="270">
        <f t="shared" si="246"/>
        <v>431</v>
      </c>
      <c r="BD200" t="str">
        <f t="shared" si="256"/>
        <v>Caladenia reptans</v>
      </c>
      <c r="BE200" s="367" t="e">
        <f>COUNTIFS(#REF!,L200)</f>
        <v>#REF!</v>
      </c>
      <c r="BF200" s="374" t="str">
        <f t="shared" si="257"/>
        <v>n</v>
      </c>
      <c r="BG200" s="82"/>
      <c r="BH200" s="375"/>
      <c r="BI200" s="374"/>
      <c r="BJ200" s="403"/>
      <c r="CE200" t="str">
        <f t="shared" si="258"/>
        <v>_Unnamed Hybrid (Caladenia remota x roei)</v>
      </c>
      <c r="CF200" s="388" t="str">
        <f t="shared" si="263"/>
        <v>Caladenia remota x roei</v>
      </c>
      <c r="CG200" t="str">
        <f t="shared" si="266"/>
        <v/>
      </c>
      <c r="CH200" t="str">
        <f t="shared" si="267"/>
        <v/>
      </c>
      <c r="CI200" t="str">
        <f t="shared" si="268"/>
        <v/>
      </c>
      <c r="CJ200" t="str">
        <f t="shared" si="269"/>
        <v/>
      </c>
      <c r="CK200" s="359" t="str">
        <f t="shared" si="270"/>
        <v/>
      </c>
      <c r="CL200" t="str">
        <f t="shared" si="271"/>
        <v/>
      </c>
      <c r="CM200" t="str">
        <f t="shared" si="272"/>
        <v/>
      </c>
      <c r="CN200" t="str">
        <f t="shared" si="273"/>
        <v/>
      </c>
      <c r="CO200" s="359" t="str">
        <f t="shared" si="274"/>
        <v/>
      </c>
      <c r="CP200" t="str">
        <f t="shared" si="275"/>
        <v/>
      </c>
      <c r="CQ200" t="str">
        <f t="shared" si="276"/>
        <v/>
      </c>
      <c r="CR200" t="str">
        <f t="shared" si="277"/>
        <v/>
      </c>
      <c r="CS200" s="359" t="str">
        <f t="shared" si="278"/>
        <v/>
      </c>
      <c r="CT200" t="str">
        <f t="shared" si="279"/>
        <v/>
      </c>
      <c r="CU200" t="str">
        <f t="shared" si="280"/>
        <v/>
      </c>
      <c r="CV200" t="str">
        <f t="shared" si="281"/>
        <v/>
      </c>
      <c r="CW200" t="str">
        <f t="shared" si="282"/>
        <v/>
      </c>
      <c r="CX200" s="359" t="str">
        <f t="shared" si="283"/>
        <v/>
      </c>
      <c r="CY200" t="str">
        <f t="shared" si="284"/>
        <v/>
      </c>
      <c r="CZ200" t="str">
        <f t="shared" si="285"/>
        <v/>
      </c>
      <c r="DA200" t="str">
        <f t="shared" si="286"/>
        <v/>
      </c>
      <c r="DB200" s="359" t="str">
        <f t="shared" si="287"/>
        <v/>
      </c>
      <c r="DC200" t="str">
        <f t="shared" si="288"/>
        <v/>
      </c>
      <c r="DD200" t="str">
        <f t="shared" si="289"/>
        <v/>
      </c>
      <c r="DE200" t="str">
        <f t="shared" si="290"/>
        <v/>
      </c>
      <c r="DF200" s="359" t="str">
        <f t="shared" si="291"/>
        <v/>
      </c>
      <c r="DG200" t="str">
        <f t="shared" si="292"/>
        <v/>
      </c>
      <c r="DH200" t="str">
        <f t="shared" si="293"/>
        <v/>
      </c>
      <c r="DI200" t="str">
        <f t="shared" si="294"/>
        <v/>
      </c>
      <c r="DJ200" t="str">
        <f t="shared" si="295"/>
        <v/>
      </c>
      <c r="DK200" s="359" t="str">
        <f t="shared" si="296"/>
        <v/>
      </c>
      <c r="DL200" t="str">
        <f t="shared" si="297"/>
        <v/>
      </c>
      <c r="DM200" t="str">
        <f t="shared" si="298"/>
        <v/>
      </c>
      <c r="DN200" t="str">
        <f t="shared" si="299"/>
        <v/>
      </c>
      <c r="DO200" s="359" t="str">
        <f t="shared" si="300"/>
        <v/>
      </c>
      <c r="DP200" t="str">
        <f t="shared" si="301"/>
        <v/>
      </c>
      <c r="DQ200" t="str">
        <f t="shared" si="302"/>
        <v/>
      </c>
      <c r="DR200" t="str">
        <f t="shared" si="303"/>
        <v/>
      </c>
      <c r="DS200" s="359" t="str">
        <f t="shared" si="304"/>
        <v/>
      </c>
      <c r="DT200" t="str">
        <f t="shared" si="305"/>
        <v/>
      </c>
      <c r="DU200" t="str">
        <f t="shared" si="306"/>
        <v/>
      </c>
      <c r="DV200" t="str">
        <f t="shared" si="307"/>
        <v/>
      </c>
      <c r="DW200" t="str">
        <f t="shared" si="308"/>
        <v/>
      </c>
      <c r="DX200" s="359" t="str">
        <f t="shared" si="309"/>
        <v/>
      </c>
      <c r="DY200" t="str">
        <f t="shared" si="310"/>
        <v/>
      </c>
      <c r="DZ200" t="str">
        <f t="shared" si="311"/>
        <v/>
      </c>
      <c r="EA200" t="str">
        <f t="shared" si="312"/>
        <v/>
      </c>
      <c r="EB200" s="359" t="str">
        <f t="shared" si="313"/>
        <v/>
      </c>
      <c r="EC200" t="str">
        <f t="shared" si="314"/>
        <v/>
      </c>
      <c r="ED200" t="str">
        <f t="shared" si="315"/>
        <v/>
      </c>
      <c r="EE200" t="str">
        <f t="shared" si="316"/>
        <v/>
      </c>
      <c r="EF200" t="str">
        <f t="shared" si="317"/>
        <v/>
      </c>
      <c r="EG200" s="359" t="str">
        <f t="shared" si="318"/>
        <v/>
      </c>
      <c r="EH200" t="str">
        <f t="shared" si="265"/>
        <v>Caladenia remota x roei</v>
      </c>
      <c r="EJ200" t="str">
        <f t="shared" si="259"/>
        <v>Caladenia reptans</v>
      </c>
      <c r="EK200" s="100">
        <f t="shared" si="245"/>
        <v>0</v>
      </c>
      <c r="EL200" s="3">
        <f t="shared" si="319"/>
        <v>0</v>
      </c>
      <c r="EM200" s="3">
        <f t="shared" si="319"/>
        <v>0</v>
      </c>
      <c r="EN200" s="3">
        <f t="shared" si="319"/>
        <v>0</v>
      </c>
      <c r="EO200" s="3">
        <f t="shared" si="319"/>
        <v>0</v>
      </c>
      <c r="EP200" s="3">
        <f t="shared" si="319"/>
        <v>0</v>
      </c>
      <c r="EQ200" s="3">
        <f t="shared" si="319"/>
        <v>1</v>
      </c>
      <c r="ER200" s="3">
        <f t="shared" si="319"/>
        <v>1</v>
      </c>
      <c r="ES200" s="3">
        <f t="shared" si="319"/>
        <v>1</v>
      </c>
      <c r="ET200" s="3">
        <f t="shared" si="319"/>
        <v>1</v>
      </c>
      <c r="EU200" s="3">
        <f t="shared" si="319"/>
        <v>0</v>
      </c>
      <c r="EV200" s="24">
        <f t="shared" si="319"/>
        <v>0</v>
      </c>
      <c r="EW200" s="245">
        <f t="shared" si="264"/>
        <v>4</v>
      </c>
      <c r="EX200" s="262" t="str">
        <f t="shared" si="260"/>
        <v/>
      </c>
    </row>
    <row r="201" spans="1:154" ht="16.149999999999999" customHeight="1" x14ac:dyDescent="0.25">
      <c r="A201" s="363"/>
      <c r="D201" s="363"/>
      <c r="E201" s="363"/>
      <c r="F201" s="363"/>
      <c r="G201" s="363"/>
      <c r="H201" s="363"/>
      <c r="I201" s="363"/>
      <c r="J201" s="68">
        <f t="shared" si="261"/>
        <v>592</v>
      </c>
      <c r="K201" s="371" t="str">
        <f t="shared" si="262"/>
        <v>Caladenia reptans subsp. impensa</v>
      </c>
      <c r="L201" s="372">
        <v>592</v>
      </c>
      <c r="M201" s="371" t="s">
        <v>1526</v>
      </c>
      <c r="N201" s="76" t="s">
        <v>377</v>
      </c>
      <c r="O201" s="363" t="str">
        <f t="shared" si="247"/>
        <v>S</v>
      </c>
      <c r="P201" s="70" t="s">
        <v>2160</v>
      </c>
      <c r="Q201" s="364" t="s">
        <v>2161</v>
      </c>
      <c r="R201" s="365">
        <v>42917</v>
      </c>
      <c r="S201" s="365">
        <v>42978</v>
      </c>
      <c r="T201" s="603" t="s">
        <v>7894</v>
      </c>
      <c r="U201" s="603" t="s">
        <v>7894</v>
      </c>
      <c r="V201" s="603" t="s">
        <v>7894</v>
      </c>
      <c r="W201" s="603" t="s">
        <v>7894</v>
      </c>
      <c r="X201" s="603" t="s">
        <v>7894</v>
      </c>
      <c r="Y201" s="603" t="s">
        <v>7894</v>
      </c>
      <c r="Z201" s="603" t="s">
        <v>4826</v>
      </c>
      <c r="AA201" s="603" t="s">
        <v>4827</v>
      </c>
      <c r="AB201" s="603" t="s">
        <v>7894</v>
      </c>
      <c r="AC201" s="603" t="s">
        <v>7894</v>
      </c>
      <c r="AD201" s="603" t="s">
        <v>7894</v>
      </c>
      <c r="AE201" s="603" t="s">
        <v>7894</v>
      </c>
      <c r="AF201" s="605" t="s">
        <v>7904</v>
      </c>
      <c r="AG201" s="605" t="s">
        <v>7948</v>
      </c>
      <c r="AH201" s="366" t="s">
        <v>685</v>
      </c>
      <c r="AI201" s="363">
        <f t="shared" si="248"/>
        <v>6</v>
      </c>
      <c r="AJ201" s="363">
        <v>8</v>
      </c>
      <c r="AK201" s="413" t="str">
        <f t="shared" si="249"/>
        <v>Fairy Orchids</v>
      </c>
      <c r="AL201" s="413" t="str">
        <f t="shared" si="250"/>
        <v>Caladenia latifolia</v>
      </c>
      <c r="AM201" s="486" t="s">
        <v>45</v>
      </c>
      <c r="AS201" s="69">
        <f t="shared" si="251"/>
        <v>27</v>
      </c>
      <c r="AT201" s="69">
        <f t="shared" si="252"/>
        <v>35</v>
      </c>
      <c r="AU201" s="69">
        <f t="shared" si="253"/>
        <v>7</v>
      </c>
      <c r="AV201" s="69">
        <f t="shared" si="254"/>
        <v>8</v>
      </c>
      <c r="AW201" s="81"/>
      <c r="AX201" s="70" t="s">
        <v>2162</v>
      </c>
      <c r="AY201" s="364">
        <v>15378</v>
      </c>
      <c r="AZ201" s="264" t="s">
        <v>48</v>
      </c>
      <c r="BA201" s="238"/>
      <c r="BB201" s="237">
        <f t="shared" si="255"/>
        <v>19</v>
      </c>
      <c r="BC201" s="270">
        <f t="shared" si="246"/>
        <v>592</v>
      </c>
      <c r="BD201" t="str">
        <f t="shared" si="256"/>
        <v>Caladenia reptans subsp. impensa</v>
      </c>
      <c r="BE201" s="367" t="e">
        <f>COUNTIFS(#REF!,L201)</f>
        <v>#REF!</v>
      </c>
      <c r="BF201" s="374" t="str">
        <f t="shared" si="257"/>
        <v>y</v>
      </c>
      <c r="BG201" s="82"/>
      <c r="BH201" s="375"/>
      <c r="BI201" s="374"/>
      <c r="BJ201" s="403"/>
      <c r="CE201" t="str">
        <f t="shared" si="258"/>
        <v>_See subspecies (Caladenia reptans)</v>
      </c>
      <c r="CF201" s="388" t="str">
        <f t="shared" si="263"/>
        <v>Caladenia reptans</v>
      </c>
      <c r="CG201" t="str">
        <f t="shared" si="266"/>
        <v/>
      </c>
      <c r="CH201" t="str">
        <f t="shared" si="267"/>
        <v/>
      </c>
      <c r="CI201" t="str">
        <f t="shared" si="268"/>
        <v/>
      </c>
      <c r="CJ201" t="str">
        <f t="shared" si="269"/>
        <v/>
      </c>
      <c r="CK201" s="359" t="str">
        <f t="shared" si="270"/>
        <v/>
      </c>
      <c r="CL201" t="str">
        <f t="shared" si="271"/>
        <v/>
      </c>
      <c r="CM201" t="str">
        <f t="shared" si="272"/>
        <v/>
      </c>
      <c r="CN201" t="str">
        <f t="shared" si="273"/>
        <v/>
      </c>
      <c r="CO201" s="359" t="str">
        <f t="shared" si="274"/>
        <v/>
      </c>
      <c r="CP201" t="str">
        <f t="shared" si="275"/>
        <v/>
      </c>
      <c r="CQ201" t="str">
        <f t="shared" si="276"/>
        <v/>
      </c>
      <c r="CR201" t="str">
        <f t="shared" si="277"/>
        <v/>
      </c>
      <c r="CS201" s="359" t="str">
        <f t="shared" si="278"/>
        <v/>
      </c>
      <c r="CT201" t="str">
        <f t="shared" si="279"/>
        <v/>
      </c>
      <c r="CU201" t="str">
        <f t="shared" si="280"/>
        <v/>
      </c>
      <c r="CV201" t="str">
        <f t="shared" si="281"/>
        <v/>
      </c>
      <c r="CW201" t="str">
        <f t="shared" si="282"/>
        <v/>
      </c>
      <c r="CX201" s="359" t="str">
        <f t="shared" si="283"/>
        <v/>
      </c>
      <c r="CY201" t="str">
        <f t="shared" si="284"/>
        <v/>
      </c>
      <c r="CZ201" t="str">
        <f t="shared" si="285"/>
        <v/>
      </c>
      <c r="DA201" t="str">
        <f t="shared" si="286"/>
        <v/>
      </c>
      <c r="DB201" s="359" t="str">
        <f t="shared" si="287"/>
        <v/>
      </c>
      <c r="DC201" t="str">
        <f t="shared" si="288"/>
        <v/>
      </c>
      <c r="DD201" t="str">
        <f t="shared" si="289"/>
        <v/>
      </c>
      <c r="DE201" t="str">
        <f t="shared" si="290"/>
        <v/>
      </c>
      <c r="DF201" s="359" t="str">
        <f t="shared" si="291"/>
        <v/>
      </c>
      <c r="DG201" t="str">
        <f t="shared" si="292"/>
        <v>X</v>
      </c>
      <c r="DH201" t="str">
        <f t="shared" si="293"/>
        <v>X</v>
      </c>
      <c r="DI201" t="str">
        <f t="shared" si="294"/>
        <v>X</v>
      </c>
      <c r="DJ201" t="str">
        <f t="shared" si="295"/>
        <v>X</v>
      </c>
      <c r="DK201" s="359" t="str">
        <f t="shared" si="296"/>
        <v>X</v>
      </c>
      <c r="DL201" t="str">
        <f t="shared" si="297"/>
        <v>X</v>
      </c>
      <c r="DM201" t="str">
        <f t="shared" si="298"/>
        <v>X</v>
      </c>
      <c r="DN201" t="str">
        <f t="shared" si="299"/>
        <v>X</v>
      </c>
      <c r="DO201" s="359" t="str">
        <f t="shared" si="300"/>
        <v>X</v>
      </c>
      <c r="DP201" t="str">
        <f t="shared" si="301"/>
        <v>X</v>
      </c>
      <c r="DQ201" t="str">
        <f t="shared" si="302"/>
        <v>X</v>
      </c>
      <c r="DR201" t="str">
        <f t="shared" si="303"/>
        <v>X</v>
      </c>
      <c r="DS201" s="359" t="str">
        <f t="shared" si="304"/>
        <v>X</v>
      </c>
      <c r="DT201" t="str">
        <f t="shared" si="305"/>
        <v>X</v>
      </c>
      <c r="DU201" t="str">
        <f t="shared" si="306"/>
        <v/>
      </c>
      <c r="DV201" t="str">
        <f t="shared" si="307"/>
        <v/>
      </c>
      <c r="DW201" t="str">
        <f t="shared" si="308"/>
        <v/>
      </c>
      <c r="DX201" s="359" t="str">
        <f t="shared" si="309"/>
        <v/>
      </c>
      <c r="DY201" t="str">
        <f t="shared" si="310"/>
        <v/>
      </c>
      <c r="DZ201" t="str">
        <f t="shared" si="311"/>
        <v/>
      </c>
      <c r="EA201" t="str">
        <f t="shared" si="312"/>
        <v/>
      </c>
      <c r="EB201" s="359" t="str">
        <f t="shared" si="313"/>
        <v/>
      </c>
      <c r="EC201" t="str">
        <f t="shared" si="314"/>
        <v/>
      </c>
      <c r="ED201" t="str">
        <f t="shared" si="315"/>
        <v/>
      </c>
      <c r="EE201" t="str">
        <f t="shared" si="316"/>
        <v/>
      </c>
      <c r="EF201" t="str">
        <f t="shared" si="317"/>
        <v/>
      </c>
      <c r="EG201" s="359" t="str">
        <f t="shared" si="318"/>
        <v/>
      </c>
      <c r="EH201" t="str">
        <f t="shared" si="265"/>
        <v>Caladenia reptans</v>
      </c>
      <c r="EJ201" t="str">
        <f t="shared" si="259"/>
        <v>Caladenia reptans subsp. impensa</v>
      </c>
      <c r="EK201" s="100">
        <f t="shared" si="245"/>
        <v>0</v>
      </c>
      <c r="EL201" s="3">
        <f t="shared" si="319"/>
        <v>0</v>
      </c>
      <c r="EM201" s="3">
        <f t="shared" si="319"/>
        <v>0</v>
      </c>
      <c r="EN201" s="3">
        <f t="shared" si="319"/>
        <v>0</v>
      </c>
      <c r="EO201" s="3">
        <f t="shared" si="319"/>
        <v>0</v>
      </c>
      <c r="EP201" s="3">
        <f t="shared" si="319"/>
        <v>0</v>
      </c>
      <c r="EQ201" s="3">
        <f t="shared" si="319"/>
        <v>1</v>
      </c>
      <c r="ER201" s="3">
        <f t="shared" si="319"/>
        <v>1</v>
      </c>
      <c r="ES201" s="3">
        <f t="shared" si="319"/>
        <v>0</v>
      </c>
      <c r="ET201" s="3">
        <f t="shared" si="319"/>
        <v>0</v>
      </c>
      <c r="EU201" s="3">
        <f t="shared" si="319"/>
        <v>0</v>
      </c>
      <c r="EV201" s="24">
        <f t="shared" si="319"/>
        <v>0</v>
      </c>
      <c r="EW201" s="245">
        <f t="shared" si="264"/>
        <v>2</v>
      </c>
      <c r="EX201" s="262" t="str">
        <f t="shared" si="260"/>
        <v/>
      </c>
    </row>
    <row r="202" spans="1:154" ht="16.149999999999999" customHeight="1" x14ac:dyDescent="0.25">
      <c r="A202" s="363"/>
      <c r="D202" s="363"/>
      <c r="E202" s="363"/>
      <c r="F202" s="363"/>
      <c r="G202" s="363"/>
      <c r="H202" s="363"/>
      <c r="I202" s="363"/>
      <c r="J202" s="68">
        <f t="shared" si="261"/>
        <v>593</v>
      </c>
      <c r="K202" s="371" t="str">
        <f t="shared" si="262"/>
        <v>Caladenia reptans subsp. reptans</v>
      </c>
      <c r="L202" s="372">
        <v>593</v>
      </c>
      <c r="M202" s="371" t="s">
        <v>1526</v>
      </c>
      <c r="N202" s="76" t="s">
        <v>104</v>
      </c>
      <c r="O202" s="363" t="str">
        <f t="shared" si="247"/>
        <v>S</v>
      </c>
      <c r="P202" s="70" t="s">
        <v>2163</v>
      </c>
      <c r="Q202" s="364" t="s">
        <v>2164</v>
      </c>
      <c r="R202" s="365">
        <v>42917</v>
      </c>
      <c r="S202" s="365">
        <v>43009</v>
      </c>
      <c r="T202" s="603" t="s">
        <v>7894</v>
      </c>
      <c r="U202" s="603" t="s">
        <v>7894</v>
      </c>
      <c r="V202" s="603" t="s">
        <v>7894</v>
      </c>
      <c r="W202" s="603" t="s">
        <v>7894</v>
      </c>
      <c r="X202" s="603" t="s">
        <v>7894</v>
      </c>
      <c r="Y202" s="603" t="s">
        <v>7894</v>
      </c>
      <c r="Z202" s="603" t="s">
        <v>4826</v>
      </c>
      <c r="AA202" s="603" t="s">
        <v>4827</v>
      </c>
      <c r="AB202" s="603" t="s">
        <v>4828</v>
      </c>
      <c r="AC202" s="603" t="s">
        <v>4829</v>
      </c>
      <c r="AD202" s="603" t="s">
        <v>7894</v>
      </c>
      <c r="AE202" s="603" t="s">
        <v>7894</v>
      </c>
      <c r="AF202" s="605" t="s">
        <v>7901</v>
      </c>
      <c r="AG202" s="605" t="s">
        <v>7945</v>
      </c>
      <c r="AH202" s="366" t="s">
        <v>685</v>
      </c>
      <c r="AI202" s="363">
        <f t="shared" si="248"/>
        <v>6</v>
      </c>
      <c r="AJ202" s="363">
        <v>8</v>
      </c>
      <c r="AK202" s="413" t="str">
        <f t="shared" si="249"/>
        <v>Fairy Orchids</v>
      </c>
      <c r="AL202" s="413" t="str">
        <f t="shared" si="250"/>
        <v>Caladenia latifolia</v>
      </c>
      <c r="AM202" s="486" t="s">
        <v>45</v>
      </c>
      <c r="AS202" s="69">
        <f t="shared" si="251"/>
        <v>27</v>
      </c>
      <c r="AT202" s="69">
        <f t="shared" si="252"/>
        <v>40</v>
      </c>
      <c r="AU202" s="69">
        <f t="shared" si="253"/>
        <v>7</v>
      </c>
      <c r="AV202" s="69">
        <f t="shared" si="254"/>
        <v>10</v>
      </c>
      <c r="AW202" s="81" t="e">
        <f>VLOOKUP(AM202,#REF!,6,FALSE)</f>
        <v>#REF!</v>
      </c>
      <c r="AX202" s="70" t="s">
        <v>2165</v>
      </c>
      <c r="AY202" s="364">
        <v>15377</v>
      </c>
      <c r="AZ202" s="264" t="s">
        <v>48</v>
      </c>
      <c r="BA202" s="238"/>
      <c r="BB202" s="237">
        <f t="shared" si="255"/>
        <v>19</v>
      </c>
      <c r="BC202" s="270">
        <f t="shared" si="246"/>
        <v>593</v>
      </c>
      <c r="BD202" t="str">
        <f t="shared" si="256"/>
        <v>Caladenia reptans subsp. reptans</v>
      </c>
      <c r="BE202" s="367" t="e">
        <f>COUNTIFS(#REF!,L202)</f>
        <v>#REF!</v>
      </c>
      <c r="BF202" s="374" t="str">
        <f t="shared" si="257"/>
        <v>y</v>
      </c>
      <c r="BG202" s="82"/>
      <c r="BH202" s="375"/>
      <c r="BI202" s="374"/>
      <c r="BJ202" s="403"/>
      <c r="CE202" t="str">
        <f t="shared" si="258"/>
        <v>Pale Pink Fairy (Caladenia reptans subsp. impensa)</v>
      </c>
      <c r="CF202" s="388" t="str">
        <f t="shared" si="263"/>
        <v>Caladenia reptans subsp. impensa</v>
      </c>
      <c r="CG202" t="str">
        <f t="shared" si="266"/>
        <v/>
      </c>
      <c r="CH202" t="str">
        <f t="shared" si="267"/>
        <v/>
      </c>
      <c r="CI202" t="str">
        <f t="shared" si="268"/>
        <v/>
      </c>
      <c r="CJ202" t="str">
        <f t="shared" si="269"/>
        <v/>
      </c>
      <c r="CK202" s="359" t="str">
        <f t="shared" si="270"/>
        <v/>
      </c>
      <c r="CL202" t="str">
        <f t="shared" si="271"/>
        <v/>
      </c>
      <c r="CM202" t="str">
        <f t="shared" si="272"/>
        <v/>
      </c>
      <c r="CN202" t="str">
        <f t="shared" si="273"/>
        <v/>
      </c>
      <c r="CO202" s="359" t="str">
        <f t="shared" si="274"/>
        <v/>
      </c>
      <c r="CP202" t="str">
        <f t="shared" si="275"/>
        <v/>
      </c>
      <c r="CQ202" t="str">
        <f t="shared" si="276"/>
        <v/>
      </c>
      <c r="CR202" t="str">
        <f t="shared" si="277"/>
        <v/>
      </c>
      <c r="CS202" s="359" t="str">
        <f t="shared" si="278"/>
        <v/>
      </c>
      <c r="CT202" t="str">
        <f t="shared" si="279"/>
        <v/>
      </c>
      <c r="CU202" t="str">
        <f t="shared" si="280"/>
        <v/>
      </c>
      <c r="CV202" t="str">
        <f t="shared" si="281"/>
        <v/>
      </c>
      <c r="CW202" t="str">
        <f t="shared" si="282"/>
        <v/>
      </c>
      <c r="CX202" s="359" t="str">
        <f t="shared" si="283"/>
        <v/>
      </c>
      <c r="CY202" t="str">
        <f t="shared" si="284"/>
        <v/>
      </c>
      <c r="CZ202" t="str">
        <f t="shared" si="285"/>
        <v/>
      </c>
      <c r="DA202" t="str">
        <f t="shared" si="286"/>
        <v/>
      </c>
      <c r="DB202" s="359" t="str">
        <f t="shared" si="287"/>
        <v/>
      </c>
      <c r="DC202" t="str">
        <f t="shared" si="288"/>
        <v/>
      </c>
      <c r="DD202" t="str">
        <f t="shared" si="289"/>
        <v/>
      </c>
      <c r="DE202" t="str">
        <f t="shared" si="290"/>
        <v/>
      </c>
      <c r="DF202" s="359" t="str">
        <f t="shared" si="291"/>
        <v/>
      </c>
      <c r="DG202" t="str">
        <f t="shared" si="292"/>
        <v>X</v>
      </c>
      <c r="DH202" t="str">
        <f t="shared" si="293"/>
        <v>X</v>
      </c>
      <c r="DI202" t="str">
        <f t="shared" si="294"/>
        <v>X</v>
      </c>
      <c r="DJ202" t="str">
        <f t="shared" si="295"/>
        <v>X</v>
      </c>
      <c r="DK202" s="359" t="str">
        <f t="shared" si="296"/>
        <v>X</v>
      </c>
      <c r="DL202" t="str">
        <f t="shared" si="297"/>
        <v>X</v>
      </c>
      <c r="DM202" t="str">
        <f t="shared" si="298"/>
        <v>X</v>
      </c>
      <c r="DN202" t="str">
        <f t="shared" si="299"/>
        <v>X</v>
      </c>
      <c r="DO202" s="359" t="str">
        <f t="shared" si="300"/>
        <v>X</v>
      </c>
      <c r="DP202" t="str">
        <f t="shared" si="301"/>
        <v/>
      </c>
      <c r="DQ202" t="str">
        <f t="shared" si="302"/>
        <v/>
      </c>
      <c r="DR202" t="str">
        <f t="shared" si="303"/>
        <v/>
      </c>
      <c r="DS202" s="359" t="str">
        <f t="shared" si="304"/>
        <v/>
      </c>
      <c r="DT202" t="str">
        <f t="shared" si="305"/>
        <v/>
      </c>
      <c r="DU202" t="str">
        <f t="shared" si="306"/>
        <v/>
      </c>
      <c r="DV202" t="str">
        <f t="shared" si="307"/>
        <v/>
      </c>
      <c r="DW202" t="str">
        <f t="shared" si="308"/>
        <v/>
      </c>
      <c r="DX202" s="359" t="str">
        <f t="shared" si="309"/>
        <v/>
      </c>
      <c r="DY202" t="str">
        <f t="shared" si="310"/>
        <v/>
      </c>
      <c r="DZ202" t="str">
        <f t="shared" si="311"/>
        <v/>
      </c>
      <c r="EA202" t="str">
        <f t="shared" si="312"/>
        <v/>
      </c>
      <c r="EB202" s="359" t="str">
        <f t="shared" si="313"/>
        <v/>
      </c>
      <c r="EC202" t="str">
        <f t="shared" si="314"/>
        <v/>
      </c>
      <c r="ED202" t="str">
        <f t="shared" si="315"/>
        <v/>
      </c>
      <c r="EE202" t="str">
        <f t="shared" si="316"/>
        <v/>
      </c>
      <c r="EF202" t="str">
        <f t="shared" si="317"/>
        <v/>
      </c>
      <c r="EG202" s="359" t="str">
        <f t="shared" si="318"/>
        <v/>
      </c>
      <c r="EH202" t="str">
        <f t="shared" si="265"/>
        <v>Caladenia reptans subsp. impensa</v>
      </c>
      <c r="EJ202" t="str">
        <f t="shared" si="259"/>
        <v>Caladenia reptans subsp. reptans</v>
      </c>
      <c r="EK202" s="100">
        <f t="shared" si="245"/>
        <v>0</v>
      </c>
      <c r="EL202" s="3">
        <f t="shared" si="319"/>
        <v>0</v>
      </c>
      <c r="EM202" s="3">
        <f t="shared" si="319"/>
        <v>0</v>
      </c>
      <c r="EN202" s="3">
        <f t="shared" si="319"/>
        <v>0</v>
      </c>
      <c r="EO202" s="3">
        <f t="shared" si="319"/>
        <v>0</v>
      </c>
      <c r="EP202" s="3">
        <f t="shared" si="319"/>
        <v>0</v>
      </c>
      <c r="EQ202" s="3">
        <f t="shared" si="319"/>
        <v>1</v>
      </c>
      <c r="ER202" s="3">
        <f t="shared" si="319"/>
        <v>1</v>
      </c>
      <c r="ES202" s="3">
        <f t="shared" si="319"/>
        <v>1</v>
      </c>
      <c r="ET202" s="3">
        <f t="shared" si="319"/>
        <v>1</v>
      </c>
      <c r="EU202" s="3">
        <f t="shared" si="319"/>
        <v>0</v>
      </c>
      <c r="EV202" s="24">
        <f t="shared" si="319"/>
        <v>0</v>
      </c>
      <c r="EW202" s="245">
        <f t="shared" si="264"/>
        <v>4</v>
      </c>
      <c r="EX202" s="262" t="str">
        <f t="shared" si="260"/>
        <v/>
      </c>
    </row>
    <row r="203" spans="1:154" ht="16.149999999999999" customHeight="1" x14ac:dyDescent="0.25">
      <c r="A203" s="363"/>
      <c r="D203" s="363"/>
      <c r="E203" s="363"/>
      <c r="F203" s="363"/>
      <c r="G203" s="363"/>
      <c r="H203" s="363"/>
      <c r="I203" s="363"/>
      <c r="J203" s="68">
        <f t="shared" si="261"/>
        <v>594</v>
      </c>
      <c r="K203" s="371" t="str">
        <f t="shared" si="262"/>
        <v>Caladenia rhomboidiformis</v>
      </c>
      <c r="L203" s="372">
        <v>594</v>
      </c>
      <c r="M203" s="371" t="s">
        <v>1526</v>
      </c>
      <c r="N203" s="76" t="s">
        <v>712</v>
      </c>
      <c r="O203" s="363" t="str">
        <f t="shared" si="247"/>
        <v>S</v>
      </c>
      <c r="P203" s="70" t="s">
        <v>2166</v>
      </c>
      <c r="Q203" s="364" t="s">
        <v>2167</v>
      </c>
      <c r="R203" s="365">
        <v>42979</v>
      </c>
      <c r="S203" s="365">
        <v>43039</v>
      </c>
      <c r="T203" s="603" t="s">
        <v>7894</v>
      </c>
      <c r="U203" s="603" t="s">
        <v>7894</v>
      </c>
      <c r="V203" s="603" t="s">
        <v>7894</v>
      </c>
      <c r="W203" s="603" t="s">
        <v>7894</v>
      </c>
      <c r="X203" s="603" t="s">
        <v>7894</v>
      </c>
      <c r="Y203" s="603" t="s">
        <v>7894</v>
      </c>
      <c r="Z203" s="603" t="s">
        <v>7894</v>
      </c>
      <c r="AA203" s="603" t="s">
        <v>4827</v>
      </c>
      <c r="AB203" s="603" t="s">
        <v>4828</v>
      </c>
      <c r="AC203" s="603" t="s">
        <v>4829</v>
      </c>
      <c r="AD203" s="603" t="s">
        <v>7894</v>
      </c>
      <c r="AE203" s="603" t="s">
        <v>7894</v>
      </c>
      <c r="AF203" s="605" t="s">
        <v>7900</v>
      </c>
      <c r="AG203" s="605" t="s">
        <v>7944</v>
      </c>
      <c r="AH203" s="366" t="s">
        <v>685</v>
      </c>
      <c r="AI203" s="363">
        <f t="shared" si="248"/>
        <v>6</v>
      </c>
      <c r="AJ203" s="363">
        <v>10</v>
      </c>
      <c r="AK203" s="413" t="str">
        <f t="shared" si="249"/>
        <v>Clubbed Spider Orchids</v>
      </c>
      <c r="AL203" s="413" t="str">
        <f t="shared" si="250"/>
        <v>Caladenia longiclavata</v>
      </c>
      <c r="AM203" s="486" t="s">
        <v>7607</v>
      </c>
      <c r="AS203" s="69">
        <f t="shared" si="251"/>
        <v>36</v>
      </c>
      <c r="AT203" s="69">
        <f t="shared" si="252"/>
        <v>44</v>
      </c>
      <c r="AU203" s="69">
        <f t="shared" si="253"/>
        <v>9</v>
      </c>
      <c r="AV203" s="69">
        <f t="shared" si="254"/>
        <v>10</v>
      </c>
      <c r="AW203" s="81"/>
      <c r="AX203" s="70" t="s">
        <v>2168</v>
      </c>
      <c r="AY203" s="364">
        <v>10830</v>
      </c>
      <c r="AZ203" s="264" t="s">
        <v>48</v>
      </c>
      <c r="BA203" s="238"/>
      <c r="BB203" s="237" t="str">
        <f t="shared" si="255"/>
        <v/>
      </c>
      <c r="BC203" s="270">
        <f t="shared" si="246"/>
        <v>594</v>
      </c>
      <c r="BD203" t="str">
        <f t="shared" si="256"/>
        <v>Caladenia rhomboidiformis</v>
      </c>
      <c r="BE203" s="367" t="e">
        <f>COUNTIFS(#REF!,L203)</f>
        <v>#REF!</v>
      </c>
      <c r="BF203" s="374" t="str">
        <f t="shared" si="257"/>
        <v>y</v>
      </c>
      <c r="BG203" s="82"/>
      <c r="BH203" s="375"/>
      <c r="BI203" s="374"/>
      <c r="BJ203" s="403"/>
      <c r="CE203" t="str">
        <f t="shared" si="258"/>
        <v>Little Pink Fairy (Caladenia reptans subsp. reptans)</v>
      </c>
      <c r="CF203" s="388" t="str">
        <f t="shared" si="263"/>
        <v>Caladenia reptans subsp. reptans</v>
      </c>
      <c r="CG203" t="str">
        <f t="shared" si="266"/>
        <v/>
      </c>
      <c r="CH203" t="str">
        <f t="shared" si="267"/>
        <v/>
      </c>
      <c r="CI203" t="str">
        <f t="shared" si="268"/>
        <v/>
      </c>
      <c r="CJ203" t="str">
        <f t="shared" si="269"/>
        <v/>
      </c>
      <c r="CK203" s="359" t="str">
        <f t="shared" si="270"/>
        <v/>
      </c>
      <c r="CL203" t="str">
        <f t="shared" si="271"/>
        <v/>
      </c>
      <c r="CM203" t="str">
        <f t="shared" si="272"/>
        <v/>
      </c>
      <c r="CN203" t="str">
        <f t="shared" si="273"/>
        <v/>
      </c>
      <c r="CO203" s="359" t="str">
        <f t="shared" si="274"/>
        <v/>
      </c>
      <c r="CP203" t="str">
        <f t="shared" si="275"/>
        <v/>
      </c>
      <c r="CQ203" t="str">
        <f t="shared" si="276"/>
        <v/>
      </c>
      <c r="CR203" t="str">
        <f t="shared" si="277"/>
        <v/>
      </c>
      <c r="CS203" s="359" t="str">
        <f t="shared" si="278"/>
        <v/>
      </c>
      <c r="CT203" t="str">
        <f t="shared" si="279"/>
        <v/>
      </c>
      <c r="CU203" t="str">
        <f t="shared" si="280"/>
        <v/>
      </c>
      <c r="CV203" t="str">
        <f t="shared" si="281"/>
        <v/>
      </c>
      <c r="CW203" t="str">
        <f t="shared" si="282"/>
        <v/>
      </c>
      <c r="CX203" s="359" t="str">
        <f t="shared" si="283"/>
        <v/>
      </c>
      <c r="CY203" t="str">
        <f t="shared" si="284"/>
        <v/>
      </c>
      <c r="CZ203" t="str">
        <f t="shared" si="285"/>
        <v/>
      </c>
      <c r="DA203" t="str">
        <f t="shared" si="286"/>
        <v/>
      </c>
      <c r="DB203" s="359" t="str">
        <f t="shared" si="287"/>
        <v/>
      </c>
      <c r="DC203" t="str">
        <f t="shared" si="288"/>
        <v/>
      </c>
      <c r="DD203" t="str">
        <f t="shared" si="289"/>
        <v/>
      </c>
      <c r="DE203" t="str">
        <f t="shared" si="290"/>
        <v/>
      </c>
      <c r="DF203" s="359" t="str">
        <f t="shared" si="291"/>
        <v/>
      </c>
      <c r="DG203" t="str">
        <f t="shared" si="292"/>
        <v>X</v>
      </c>
      <c r="DH203" t="str">
        <f t="shared" si="293"/>
        <v>X</v>
      </c>
      <c r="DI203" t="str">
        <f t="shared" si="294"/>
        <v>X</v>
      </c>
      <c r="DJ203" t="str">
        <f t="shared" si="295"/>
        <v>X</v>
      </c>
      <c r="DK203" s="359" t="str">
        <f t="shared" si="296"/>
        <v>X</v>
      </c>
      <c r="DL203" t="str">
        <f t="shared" si="297"/>
        <v>X</v>
      </c>
      <c r="DM203" t="str">
        <f t="shared" si="298"/>
        <v>X</v>
      </c>
      <c r="DN203" t="str">
        <f t="shared" si="299"/>
        <v>X</v>
      </c>
      <c r="DO203" s="359" t="str">
        <f t="shared" si="300"/>
        <v>X</v>
      </c>
      <c r="DP203" t="str">
        <f t="shared" si="301"/>
        <v>X</v>
      </c>
      <c r="DQ203" t="str">
        <f t="shared" si="302"/>
        <v>X</v>
      </c>
      <c r="DR203" t="str">
        <f t="shared" si="303"/>
        <v>X</v>
      </c>
      <c r="DS203" s="359" t="str">
        <f t="shared" si="304"/>
        <v>X</v>
      </c>
      <c r="DT203" t="str">
        <f t="shared" si="305"/>
        <v>X</v>
      </c>
      <c r="DU203" t="str">
        <f t="shared" si="306"/>
        <v/>
      </c>
      <c r="DV203" t="str">
        <f t="shared" si="307"/>
        <v/>
      </c>
      <c r="DW203" t="str">
        <f t="shared" si="308"/>
        <v/>
      </c>
      <c r="DX203" s="359" t="str">
        <f t="shared" si="309"/>
        <v/>
      </c>
      <c r="DY203" t="str">
        <f t="shared" si="310"/>
        <v/>
      </c>
      <c r="DZ203" t="str">
        <f t="shared" si="311"/>
        <v/>
      </c>
      <c r="EA203" t="str">
        <f t="shared" si="312"/>
        <v/>
      </c>
      <c r="EB203" s="359" t="str">
        <f t="shared" si="313"/>
        <v/>
      </c>
      <c r="EC203" t="str">
        <f t="shared" si="314"/>
        <v/>
      </c>
      <c r="ED203" t="str">
        <f t="shared" si="315"/>
        <v/>
      </c>
      <c r="EE203" t="str">
        <f t="shared" si="316"/>
        <v/>
      </c>
      <c r="EF203" t="str">
        <f t="shared" si="317"/>
        <v/>
      </c>
      <c r="EG203" s="359" t="str">
        <f t="shared" si="318"/>
        <v/>
      </c>
      <c r="EH203" t="str">
        <f t="shared" si="265"/>
        <v>Caladenia reptans subsp. reptans</v>
      </c>
      <c r="EJ203" t="str">
        <f t="shared" si="259"/>
        <v>Caladenia rhomboidiformis</v>
      </c>
      <c r="EK203" s="100">
        <f t="shared" si="245"/>
        <v>0</v>
      </c>
      <c r="EL203" s="3">
        <f t="shared" si="319"/>
        <v>0</v>
      </c>
      <c r="EM203" s="3">
        <f t="shared" si="319"/>
        <v>0</v>
      </c>
      <c r="EN203" s="3">
        <f t="shared" si="319"/>
        <v>0</v>
      </c>
      <c r="EO203" s="3">
        <f t="shared" si="319"/>
        <v>0</v>
      </c>
      <c r="EP203" s="3">
        <f t="shared" si="319"/>
        <v>0</v>
      </c>
      <c r="EQ203" s="3">
        <f t="shared" si="319"/>
        <v>0</v>
      </c>
      <c r="ER203" s="3">
        <f t="shared" si="319"/>
        <v>0</v>
      </c>
      <c r="ES203" s="3">
        <f t="shared" si="319"/>
        <v>1</v>
      </c>
      <c r="ET203" s="3">
        <f t="shared" si="319"/>
        <v>1</v>
      </c>
      <c r="EU203" s="3">
        <f t="shared" si="319"/>
        <v>0</v>
      </c>
      <c r="EV203" s="24">
        <f t="shared" si="319"/>
        <v>0</v>
      </c>
      <c r="EW203" s="245">
        <f t="shared" si="264"/>
        <v>2</v>
      </c>
      <c r="EX203" s="262" t="str">
        <f t="shared" si="260"/>
        <v/>
      </c>
    </row>
    <row r="204" spans="1:154" ht="16.149999999999999" customHeight="1" x14ac:dyDescent="0.25">
      <c r="A204" s="363"/>
      <c r="D204" s="363"/>
      <c r="E204" s="363"/>
      <c r="F204" s="363"/>
      <c r="G204" s="363"/>
      <c r="H204" s="363"/>
      <c r="I204" s="363"/>
      <c r="J204" s="68">
        <f t="shared" si="261"/>
        <v>595</v>
      </c>
      <c r="K204" s="371" t="str">
        <f t="shared" si="262"/>
        <v>Caladenia roei</v>
      </c>
      <c r="L204" s="372">
        <v>595</v>
      </c>
      <c r="M204" s="371" t="s">
        <v>1526</v>
      </c>
      <c r="N204" s="76" t="s">
        <v>93</v>
      </c>
      <c r="O204" s="363" t="str">
        <f t="shared" si="247"/>
        <v>S</v>
      </c>
      <c r="P204" s="70" t="s">
        <v>2169</v>
      </c>
      <c r="Q204" s="364" t="s">
        <v>2170</v>
      </c>
      <c r="R204" s="365">
        <v>42948</v>
      </c>
      <c r="S204" s="365">
        <v>43009</v>
      </c>
      <c r="T204" s="603" t="s">
        <v>7894</v>
      </c>
      <c r="U204" s="603" t="s">
        <v>7894</v>
      </c>
      <c r="V204" s="603" t="s">
        <v>7894</v>
      </c>
      <c r="W204" s="603" t="s">
        <v>7894</v>
      </c>
      <c r="X204" s="603" t="s">
        <v>7894</v>
      </c>
      <c r="Y204" s="603" t="s">
        <v>7894</v>
      </c>
      <c r="Z204" s="603" t="s">
        <v>7894</v>
      </c>
      <c r="AA204" s="603" t="s">
        <v>4827</v>
      </c>
      <c r="AB204" s="603" t="s">
        <v>4828</v>
      </c>
      <c r="AC204" s="603" t="s">
        <v>4829</v>
      </c>
      <c r="AD204" s="603" t="s">
        <v>7894</v>
      </c>
      <c r="AE204" s="603" t="s">
        <v>7894</v>
      </c>
      <c r="AF204" s="605" t="s">
        <v>7900</v>
      </c>
      <c r="AG204" s="605" t="s">
        <v>7944</v>
      </c>
      <c r="AH204" s="366" t="s">
        <v>685</v>
      </c>
      <c r="AI204" s="363">
        <f t="shared" si="248"/>
        <v>6</v>
      </c>
      <c r="AJ204" s="363">
        <v>13</v>
      </c>
      <c r="AK204" s="413" t="str">
        <f t="shared" si="249"/>
        <v>Small Spider Orchids</v>
      </c>
      <c r="AL204" s="413" t="str">
        <f t="shared" si="250"/>
        <v>Caladenia roei</v>
      </c>
      <c r="AM204" s="486" t="s">
        <v>7607</v>
      </c>
      <c r="AS204" s="69">
        <f t="shared" si="251"/>
        <v>32</v>
      </c>
      <c r="AT204" s="69">
        <f t="shared" si="252"/>
        <v>40</v>
      </c>
      <c r="AU204" s="69">
        <f t="shared" si="253"/>
        <v>8</v>
      </c>
      <c r="AV204" s="69">
        <f t="shared" si="254"/>
        <v>10</v>
      </c>
      <c r="AW204" s="81" t="e">
        <f>VLOOKUP(AM204,#REF!,6,FALSE)</f>
        <v>#REF!</v>
      </c>
      <c r="AX204" s="70" t="s">
        <v>2171</v>
      </c>
      <c r="AY204" s="364">
        <v>1614</v>
      </c>
      <c r="AZ204" s="264" t="s">
        <v>48</v>
      </c>
      <c r="BA204" s="238"/>
      <c r="BB204" s="237" t="str">
        <f t="shared" si="255"/>
        <v/>
      </c>
      <c r="BC204" s="270">
        <f t="shared" si="246"/>
        <v>595</v>
      </c>
      <c r="BD204" t="str">
        <f t="shared" si="256"/>
        <v>Caladenia roei</v>
      </c>
      <c r="BE204" s="367" t="e">
        <f>COUNTIFS(#REF!,L204)</f>
        <v>#REF!</v>
      </c>
      <c r="BF204" s="374" t="str">
        <f t="shared" si="257"/>
        <v>y</v>
      </c>
      <c r="BG204" s="82"/>
      <c r="BH204" s="375"/>
      <c r="BI204" s="374"/>
      <c r="BJ204" s="403"/>
      <c r="CE204" t="str">
        <f t="shared" si="258"/>
        <v>Diamond Spider Orchid (Caladenia rhomboidiformis)</v>
      </c>
      <c r="CF204" s="388" t="str">
        <f t="shared" si="263"/>
        <v>Caladenia rhomboidiformis</v>
      </c>
      <c r="CG204" t="str">
        <f t="shared" si="266"/>
        <v/>
      </c>
      <c r="CH204" t="str">
        <f t="shared" si="267"/>
        <v/>
      </c>
      <c r="CI204" t="str">
        <f t="shared" si="268"/>
        <v/>
      </c>
      <c r="CJ204" t="str">
        <f t="shared" si="269"/>
        <v/>
      </c>
      <c r="CK204" s="359" t="str">
        <f t="shared" si="270"/>
        <v/>
      </c>
      <c r="CL204" t="str">
        <f t="shared" si="271"/>
        <v/>
      </c>
      <c r="CM204" t="str">
        <f t="shared" si="272"/>
        <v/>
      </c>
      <c r="CN204" t="str">
        <f t="shared" si="273"/>
        <v/>
      </c>
      <c r="CO204" s="359" t="str">
        <f t="shared" si="274"/>
        <v/>
      </c>
      <c r="CP204" t="str">
        <f t="shared" si="275"/>
        <v/>
      </c>
      <c r="CQ204" t="str">
        <f t="shared" si="276"/>
        <v/>
      </c>
      <c r="CR204" t="str">
        <f t="shared" si="277"/>
        <v/>
      </c>
      <c r="CS204" s="359" t="str">
        <f t="shared" si="278"/>
        <v/>
      </c>
      <c r="CT204" t="str">
        <f t="shared" si="279"/>
        <v/>
      </c>
      <c r="CU204" t="str">
        <f t="shared" si="280"/>
        <v/>
      </c>
      <c r="CV204" t="str">
        <f t="shared" si="281"/>
        <v/>
      </c>
      <c r="CW204" t="str">
        <f t="shared" si="282"/>
        <v/>
      </c>
      <c r="CX204" s="359" t="str">
        <f t="shared" si="283"/>
        <v/>
      </c>
      <c r="CY204" t="str">
        <f t="shared" si="284"/>
        <v/>
      </c>
      <c r="CZ204" t="str">
        <f t="shared" si="285"/>
        <v/>
      </c>
      <c r="DA204" t="str">
        <f t="shared" si="286"/>
        <v/>
      </c>
      <c r="DB204" s="359" t="str">
        <f t="shared" si="287"/>
        <v/>
      </c>
      <c r="DC204" t="str">
        <f t="shared" si="288"/>
        <v/>
      </c>
      <c r="DD204" t="str">
        <f t="shared" si="289"/>
        <v/>
      </c>
      <c r="DE204" t="str">
        <f t="shared" si="290"/>
        <v/>
      </c>
      <c r="DF204" s="359" t="str">
        <f t="shared" si="291"/>
        <v/>
      </c>
      <c r="DG204" t="str">
        <f t="shared" si="292"/>
        <v/>
      </c>
      <c r="DH204" t="str">
        <f t="shared" si="293"/>
        <v/>
      </c>
      <c r="DI204" t="str">
        <f t="shared" si="294"/>
        <v/>
      </c>
      <c r="DJ204" t="str">
        <f t="shared" si="295"/>
        <v/>
      </c>
      <c r="DK204" s="359" t="str">
        <f t="shared" si="296"/>
        <v/>
      </c>
      <c r="DL204" t="str">
        <f t="shared" si="297"/>
        <v/>
      </c>
      <c r="DM204" t="str">
        <f t="shared" si="298"/>
        <v/>
      </c>
      <c r="DN204" t="str">
        <f t="shared" si="299"/>
        <v/>
      </c>
      <c r="DO204" s="359" t="str">
        <f t="shared" si="300"/>
        <v/>
      </c>
      <c r="DP204" t="str">
        <f t="shared" si="301"/>
        <v>X</v>
      </c>
      <c r="DQ204" t="str">
        <f t="shared" si="302"/>
        <v>X</v>
      </c>
      <c r="DR204" t="str">
        <f t="shared" si="303"/>
        <v>X</v>
      </c>
      <c r="DS204" s="359" t="str">
        <f t="shared" si="304"/>
        <v>X</v>
      </c>
      <c r="DT204" t="str">
        <f t="shared" si="305"/>
        <v>X</v>
      </c>
      <c r="DU204" t="str">
        <f t="shared" si="306"/>
        <v>X</v>
      </c>
      <c r="DV204" t="str">
        <f t="shared" si="307"/>
        <v>X</v>
      </c>
      <c r="DW204" t="str">
        <f t="shared" si="308"/>
        <v>X</v>
      </c>
      <c r="DX204" s="359" t="str">
        <f t="shared" si="309"/>
        <v>X</v>
      </c>
      <c r="DY204" t="str">
        <f t="shared" si="310"/>
        <v/>
      </c>
      <c r="DZ204" t="str">
        <f t="shared" si="311"/>
        <v/>
      </c>
      <c r="EA204" t="str">
        <f t="shared" si="312"/>
        <v/>
      </c>
      <c r="EB204" s="359" t="str">
        <f t="shared" si="313"/>
        <v/>
      </c>
      <c r="EC204" t="str">
        <f t="shared" si="314"/>
        <v/>
      </c>
      <c r="ED204" t="str">
        <f t="shared" si="315"/>
        <v/>
      </c>
      <c r="EE204" t="str">
        <f t="shared" si="316"/>
        <v/>
      </c>
      <c r="EF204" t="str">
        <f t="shared" si="317"/>
        <v/>
      </c>
      <c r="EG204" s="359" t="str">
        <f t="shared" si="318"/>
        <v/>
      </c>
      <c r="EH204" t="str">
        <f t="shared" si="265"/>
        <v>Caladenia rhomboidiformis</v>
      </c>
      <c r="EJ204" t="str">
        <f t="shared" si="259"/>
        <v>Caladenia roei</v>
      </c>
      <c r="EK204" s="100">
        <f t="shared" si="245"/>
        <v>0</v>
      </c>
      <c r="EL204" s="3">
        <f t="shared" si="319"/>
        <v>0</v>
      </c>
      <c r="EM204" s="3">
        <f t="shared" si="319"/>
        <v>0</v>
      </c>
      <c r="EN204" s="3">
        <f t="shared" si="319"/>
        <v>0</v>
      </c>
      <c r="EO204" s="3">
        <f t="shared" si="319"/>
        <v>0</v>
      </c>
      <c r="EP204" s="3">
        <f t="shared" si="319"/>
        <v>0</v>
      </c>
      <c r="EQ204" s="3">
        <f t="shared" si="319"/>
        <v>0</v>
      </c>
      <c r="ER204" s="3">
        <f t="shared" si="319"/>
        <v>1</v>
      </c>
      <c r="ES204" s="3">
        <f t="shared" si="319"/>
        <v>1</v>
      </c>
      <c r="ET204" s="3">
        <f t="shared" si="319"/>
        <v>1</v>
      </c>
      <c r="EU204" s="3">
        <f t="shared" si="319"/>
        <v>0</v>
      </c>
      <c r="EV204" s="24">
        <f t="shared" si="319"/>
        <v>0</v>
      </c>
      <c r="EW204" s="245">
        <f t="shared" si="264"/>
        <v>3</v>
      </c>
      <c r="EX204" s="262" t="str">
        <f t="shared" si="260"/>
        <v/>
      </c>
    </row>
    <row r="205" spans="1:154" ht="16.149999999999999" customHeight="1" x14ac:dyDescent="0.25">
      <c r="A205" s="363"/>
      <c r="D205" s="363"/>
      <c r="E205" s="363"/>
      <c r="F205" s="363"/>
      <c r="G205" s="363"/>
      <c r="H205" s="363"/>
      <c r="I205" s="363"/>
      <c r="J205" s="68">
        <f t="shared" si="261"/>
        <v>2159</v>
      </c>
      <c r="K205" s="413" t="str">
        <f t="shared" si="262"/>
        <v>Caladenia roei x voigtii</v>
      </c>
      <c r="L205" s="362">
        <v>2159</v>
      </c>
      <c r="M205" s="413" t="s">
        <v>1526</v>
      </c>
      <c r="N205" s="77" t="s">
        <v>1065</v>
      </c>
      <c r="O205" s="363" t="str">
        <f t="shared" si="247"/>
        <v>S</v>
      </c>
      <c r="P205" s="144" t="s">
        <v>1635</v>
      </c>
      <c r="Q205" s="364" t="s">
        <v>1055</v>
      </c>
      <c r="R205" s="365" t="s">
        <v>685</v>
      </c>
      <c r="S205" s="365" t="s">
        <v>685</v>
      </c>
      <c r="T205" s="603" t="s">
        <v>7894</v>
      </c>
      <c r="U205" s="603" t="s">
        <v>7894</v>
      </c>
      <c r="V205" s="603" t="s">
        <v>7894</v>
      </c>
      <c r="W205" s="603" t="s">
        <v>7894</v>
      </c>
      <c r="X205" s="603" t="s">
        <v>7894</v>
      </c>
      <c r="Y205" s="603" t="s">
        <v>7894</v>
      </c>
      <c r="Z205" s="603" t="s">
        <v>7894</v>
      </c>
      <c r="AA205" s="603" t="s">
        <v>7894</v>
      </c>
      <c r="AB205" s="603" t="s">
        <v>7894</v>
      </c>
      <c r="AC205" s="603" t="s">
        <v>7894</v>
      </c>
      <c r="AD205" s="603" t="s">
        <v>7894</v>
      </c>
      <c r="AE205" s="603" t="s">
        <v>7894</v>
      </c>
      <c r="AF205" s="605" t="s">
        <v>48</v>
      </c>
      <c r="AG205" s="605" t="s">
        <v>48</v>
      </c>
      <c r="AH205" s="366" t="s">
        <v>685</v>
      </c>
      <c r="AI205" s="363">
        <f t="shared" si="248"/>
        <v>6</v>
      </c>
      <c r="AJ205" s="363">
        <v>0</v>
      </c>
      <c r="AK205" s="413" t="str">
        <f t="shared" si="249"/>
        <v>None</v>
      </c>
      <c r="AL205" s="413" t="str">
        <f t="shared" si="250"/>
        <v>None</v>
      </c>
      <c r="AM205" s="486" t="s">
        <v>7612</v>
      </c>
      <c r="AS205" s="69">
        <f t="shared" si="251"/>
        <v>0</v>
      </c>
      <c r="AT205" s="69">
        <f t="shared" si="252"/>
        <v>0</v>
      </c>
      <c r="AU205" s="69">
        <f t="shared" si="253"/>
        <v>0</v>
      </c>
      <c r="AV205" s="69">
        <f t="shared" si="254"/>
        <v>0</v>
      </c>
      <c r="AW205" s="81"/>
      <c r="AX205" s="364" t="s">
        <v>48</v>
      </c>
      <c r="AY205" s="364" t="e">
        <v>#N/A</v>
      </c>
      <c r="AZ205" s="264" t="s">
        <v>48</v>
      </c>
      <c r="BA205" s="238"/>
      <c r="BB205" s="237" t="str">
        <f t="shared" si="255"/>
        <v/>
      </c>
      <c r="BC205" s="270">
        <f t="shared" si="246"/>
        <v>2159</v>
      </c>
      <c r="BD205" t="str">
        <f t="shared" si="256"/>
        <v>Caladenia roei x voigtii</v>
      </c>
      <c r="BE205" s="367" t="e">
        <f>COUNTIFS(#REF!,L205)</f>
        <v>#REF!</v>
      </c>
      <c r="BF205" s="374" t="str">
        <f t="shared" si="257"/>
        <v>n</v>
      </c>
      <c r="BG205" s="82"/>
      <c r="BH205" s="375"/>
      <c r="BI205" s="374"/>
      <c r="BJ205" s="403"/>
      <c r="CE205" t="str">
        <f t="shared" si="258"/>
        <v>Clown Orchid (Caladenia roei)</v>
      </c>
      <c r="CF205" s="388" t="str">
        <f t="shared" si="263"/>
        <v>Caladenia roei</v>
      </c>
      <c r="CG205" t="str">
        <f t="shared" si="266"/>
        <v/>
      </c>
      <c r="CH205" t="str">
        <f t="shared" si="267"/>
        <v/>
      </c>
      <c r="CI205" t="str">
        <f t="shared" si="268"/>
        <v/>
      </c>
      <c r="CJ205" t="str">
        <f t="shared" si="269"/>
        <v/>
      </c>
      <c r="CK205" s="359" t="str">
        <f t="shared" si="270"/>
        <v/>
      </c>
      <c r="CL205" t="str">
        <f t="shared" si="271"/>
        <v/>
      </c>
      <c r="CM205" t="str">
        <f t="shared" si="272"/>
        <v/>
      </c>
      <c r="CN205" t="str">
        <f t="shared" si="273"/>
        <v/>
      </c>
      <c r="CO205" s="359" t="str">
        <f t="shared" si="274"/>
        <v/>
      </c>
      <c r="CP205" t="str">
        <f t="shared" si="275"/>
        <v/>
      </c>
      <c r="CQ205" t="str">
        <f t="shared" si="276"/>
        <v/>
      </c>
      <c r="CR205" t="str">
        <f t="shared" si="277"/>
        <v/>
      </c>
      <c r="CS205" s="359" t="str">
        <f t="shared" si="278"/>
        <v/>
      </c>
      <c r="CT205" t="str">
        <f t="shared" si="279"/>
        <v/>
      </c>
      <c r="CU205" t="str">
        <f t="shared" si="280"/>
        <v/>
      </c>
      <c r="CV205" t="str">
        <f t="shared" si="281"/>
        <v/>
      </c>
      <c r="CW205" t="str">
        <f t="shared" si="282"/>
        <v/>
      </c>
      <c r="CX205" s="359" t="str">
        <f t="shared" si="283"/>
        <v/>
      </c>
      <c r="CY205" t="str">
        <f t="shared" si="284"/>
        <v/>
      </c>
      <c r="CZ205" t="str">
        <f t="shared" si="285"/>
        <v/>
      </c>
      <c r="DA205" t="str">
        <f t="shared" si="286"/>
        <v/>
      </c>
      <c r="DB205" s="359" t="str">
        <f t="shared" si="287"/>
        <v/>
      </c>
      <c r="DC205" t="str">
        <f t="shared" si="288"/>
        <v/>
      </c>
      <c r="DD205" t="str">
        <f t="shared" si="289"/>
        <v/>
      </c>
      <c r="DE205" t="str">
        <f t="shared" si="290"/>
        <v/>
      </c>
      <c r="DF205" s="359" t="str">
        <f t="shared" si="291"/>
        <v/>
      </c>
      <c r="DG205" t="str">
        <f t="shared" si="292"/>
        <v/>
      </c>
      <c r="DH205" t="str">
        <f t="shared" si="293"/>
        <v/>
      </c>
      <c r="DI205" t="str">
        <f t="shared" si="294"/>
        <v/>
      </c>
      <c r="DJ205" t="str">
        <f t="shared" si="295"/>
        <v/>
      </c>
      <c r="DK205" s="359" t="str">
        <f t="shared" si="296"/>
        <v/>
      </c>
      <c r="DL205" t="str">
        <f t="shared" si="297"/>
        <v>X</v>
      </c>
      <c r="DM205" t="str">
        <f t="shared" si="298"/>
        <v>X</v>
      </c>
      <c r="DN205" t="str">
        <f t="shared" si="299"/>
        <v>X</v>
      </c>
      <c r="DO205" s="359" t="str">
        <f t="shared" si="300"/>
        <v>X</v>
      </c>
      <c r="DP205" t="str">
        <f t="shared" si="301"/>
        <v>X</v>
      </c>
      <c r="DQ205" t="str">
        <f t="shared" si="302"/>
        <v>X</v>
      </c>
      <c r="DR205" t="str">
        <f t="shared" si="303"/>
        <v>X</v>
      </c>
      <c r="DS205" s="359" t="str">
        <f t="shared" si="304"/>
        <v>X</v>
      </c>
      <c r="DT205" t="str">
        <f t="shared" si="305"/>
        <v>X</v>
      </c>
      <c r="DU205" t="str">
        <f t="shared" si="306"/>
        <v/>
      </c>
      <c r="DV205" t="str">
        <f t="shared" si="307"/>
        <v/>
      </c>
      <c r="DW205" t="str">
        <f t="shared" si="308"/>
        <v/>
      </c>
      <c r="DX205" s="359" t="str">
        <f t="shared" si="309"/>
        <v/>
      </c>
      <c r="DY205" t="str">
        <f t="shared" si="310"/>
        <v/>
      </c>
      <c r="DZ205" t="str">
        <f t="shared" si="311"/>
        <v/>
      </c>
      <c r="EA205" t="str">
        <f t="shared" si="312"/>
        <v/>
      </c>
      <c r="EB205" s="359" t="str">
        <f t="shared" si="313"/>
        <v/>
      </c>
      <c r="EC205" t="str">
        <f t="shared" si="314"/>
        <v/>
      </c>
      <c r="ED205" t="str">
        <f t="shared" si="315"/>
        <v/>
      </c>
      <c r="EE205" t="str">
        <f t="shared" si="316"/>
        <v/>
      </c>
      <c r="EF205" t="str">
        <f t="shared" si="317"/>
        <v/>
      </c>
      <c r="EG205" s="359" t="str">
        <f t="shared" si="318"/>
        <v/>
      </c>
      <c r="EH205" t="str">
        <f t="shared" si="265"/>
        <v>Caladenia roei</v>
      </c>
      <c r="EJ205" t="str">
        <f t="shared" si="259"/>
        <v>Caladenia roei x voigtii</v>
      </c>
      <c r="EK205" s="100">
        <f t="shared" si="245"/>
        <v>0</v>
      </c>
      <c r="EL205" s="3">
        <f t="shared" si="319"/>
        <v>0</v>
      </c>
      <c r="EM205" s="3">
        <f t="shared" si="319"/>
        <v>0</v>
      </c>
      <c r="EN205" s="3">
        <f t="shared" si="319"/>
        <v>0</v>
      </c>
      <c r="EO205" s="3">
        <f t="shared" si="319"/>
        <v>0</v>
      </c>
      <c r="EP205" s="3">
        <f t="shared" si="319"/>
        <v>0</v>
      </c>
      <c r="EQ205" s="3">
        <f t="shared" si="319"/>
        <v>0</v>
      </c>
      <c r="ER205" s="3">
        <f t="shared" si="319"/>
        <v>0</v>
      </c>
      <c r="ES205" s="3">
        <f t="shared" si="319"/>
        <v>0</v>
      </c>
      <c r="ET205" s="3">
        <f t="shared" si="319"/>
        <v>0</v>
      </c>
      <c r="EU205" s="3">
        <f t="shared" si="319"/>
        <v>0</v>
      </c>
      <c r="EV205" s="24">
        <f t="shared" si="319"/>
        <v>0</v>
      </c>
      <c r="EW205" s="245">
        <f t="shared" si="264"/>
        <v>0</v>
      </c>
      <c r="EX205" s="262" t="str">
        <f t="shared" si="260"/>
        <v/>
      </c>
    </row>
    <row r="206" spans="1:154" ht="16.149999999999999" customHeight="1" x14ac:dyDescent="0.25">
      <c r="A206" s="363"/>
      <c r="D206" s="363"/>
      <c r="E206" s="363"/>
      <c r="F206" s="363"/>
      <c r="G206" s="363"/>
      <c r="H206" s="363"/>
      <c r="I206" s="363"/>
      <c r="J206" s="68">
        <f>L206</f>
        <v>440</v>
      </c>
      <c r="K206" s="371" t="str">
        <f>CONCATENATE(M206," ",N206)</f>
        <v>Caladenia rosea</v>
      </c>
      <c r="L206" s="372">
        <v>440</v>
      </c>
      <c r="M206" s="579" t="s">
        <v>1526</v>
      </c>
      <c r="N206" s="580" t="s">
        <v>7853</v>
      </c>
      <c r="O206" s="363" t="str">
        <f t="shared" si="247"/>
        <v>S</v>
      </c>
      <c r="P206" s="70" t="s">
        <v>7854</v>
      </c>
      <c r="Q206" s="364" t="s">
        <v>7852</v>
      </c>
      <c r="R206" s="365">
        <v>42948</v>
      </c>
      <c r="S206" s="365">
        <v>43009</v>
      </c>
      <c r="T206" s="603" t="s">
        <v>7894</v>
      </c>
      <c r="U206" s="603" t="s">
        <v>7894</v>
      </c>
      <c r="V206" s="603" t="s">
        <v>7894</v>
      </c>
      <c r="W206" s="603" t="s">
        <v>7894</v>
      </c>
      <c r="X206" s="603" t="s">
        <v>7894</v>
      </c>
      <c r="Y206" s="603" t="s">
        <v>7894</v>
      </c>
      <c r="Z206" s="603" t="s">
        <v>7894</v>
      </c>
      <c r="AA206" s="603" t="s">
        <v>7894</v>
      </c>
      <c r="AB206" s="603" t="s">
        <v>4828</v>
      </c>
      <c r="AC206" s="603" t="s">
        <v>4829</v>
      </c>
      <c r="AD206" s="603" t="s">
        <v>7894</v>
      </c>
      <c r="AE206" s="603" t="s">
        <v>7894</v>
      </c>
      <c r="AF206" s="605" t="s">
        <v>7896</v>
      </c>
      <c r="AG206" s="605" t="s">
        <v>7943</v>
      </c>
      <c r="AH206" s="366" t="s">
        <v>685</v>
      </c>
      <c r="AI206" s="363">
        <f t="shared" si="248"/>
        <v>6</v>
      </c>
      <c r="AJ206" s="363">
        <v>8</v>
      </c>
      <c r="AK206" s="413" t="str">
        <f t="shared" si="249"/>
        <v>Fairy Orchids</v>
      </c>
      <c r="AL206" s="413" t="str">
        <f t="shared" si="250"/>
        <v>Caladenia latifolia</v>
      </c>
      <c r="AM206" s="486" t="s">
        <v>7607</v>
      </c>
      <c r="AN206" s="144" t="s">
        <v>7860</v>
      </c>
      <c r="AS206" s="69">
        <f t="shared" si="251"/>
        <v>32</v>
      </c>
      <c r="AT206" s="69">
        <f t="shared" si="252"/>
        <v>40</v>
      </c>
      <c r="AU206" s="69">
        <f t="shared" si="253"/>
        <v>8</v>
      </c>
      <c r="AV206" s="69">
        <f t="shared" si="254"/>
        <v>10</v>
      </c>
      <c r="AW206" s="81" t="e">
        <f>VLOOKUP(AM206,#REF!,6,FALSE)</f>
        <v>#REF!</v>
      </c>
      <c r="AX206" s="70" t="s">
        <v>2171</v>
      </c>
      <c r="AY206" s="364">
        <v>1614</v>
      </c>
      <c r="AZ206" s="264" t="s">
        <v>48</v>
      </c>
      <c r="BA206" s="238"/>
      <c r="BB206" s="237" t="str">
        <f t="shared" si="255"/>
        <v/>
      </c>
      <c r="BC206" s="270">
        <f t="shared" si="246"/>
        <v>440</v>
      </c>
      <c r="BD206" t="str">
        <f t="shared" si="256"/>
        <v>Caladenia rosea</v>
      </c>
      <c r="BE206" s="367" t="e">
        <f>COUNTIFS(#REF!,L206)</f>
        <v>#REF!</v>
      </c>
      <c r="BF206" s="374" t="str">
        <f t="shared" si="257"/>
        <v>y</v>
      </c>
      <c r="BG206" s="82"/>
      <c r="BH206" s="375"/>
      <c r="BI206" s="374"/>
      <c r="BJ206" s="403"/>
      <c r="CE206" t="str">
        <f t="shared" si="258"/>
        <v>_Unnamed Hybrid (Caladenia roei x voigtii)</v>
      </c>
      <c r="CF206" s="388" t="str">
        <f t="shared" si="263"/>
        <v>Caladenia roei x voigtii</v>
      </c>
      <c r="CG206" t="str">
        <f t="shared" si="266"/>
        <v/>
      </c>
      <c r="CH206" t="str">
        <f t="shared" si="267"/>
        <v/>
      </c>
      <c r="CI206" t="str">
        <f t="shared" si="268"/>
        <v/>
      </c>
      <c r="CJ206" t="str">
        <f t="shared" si="269"/>
        <v/>
      </c>
      <c r="CK206" s="359" t="str">
        <f t="shared" si="270"/>
        <v/>
      </c>
      <c r="CL206" t="str">
        <f t="shared" si="271"/>
        <v/>
      </c>
      <c r="CM206" t="str">
        <f t="shared" si="272"/>
        <v/>
      </c>
      <c r="CN206" t="str">
        <f t="shared" si="273"/>
        <v/>
      </c>
      <c r="CO206" s="359" t="str">
        <f t="shared" si="274"/>
        <v/>
      </c>
      <c r="CP206" t="str">
        <f t="shared" si="275"/>
        <v/>
      </c>
      <c r="CQ206" t="str">
        <f t="shared" si="276"/>
        <v/>
      </c>
      <c r="CR206" t="str">
        <f t="shared" si="277"/>
        <v/>
      </c>
      <c r="CS206" s="359" t="str">
        <f t="shared" si="278"/>
        <v/>
      </c>
      <c r="CT206" t="str">
        <f t="shared" si="279"/>
        <v/>
      </c>
      <c r="CU206" t="str">
        <f t="shared" si="280"/>
        <v/>
      </c>
      <c r="CV206" t="str">
        <f t="shared" si="281"/>
        <v/>
      </c>
      <c r="CW206" t="str">
        <f t="shared" si="282"/>
        <v/>
      </c>
      <c r="CX206" s="359" t="str">
        <f t="shared" si="283"/>
        <v/>
      </c>
      <c r="CY206" t="str">
        <f t="shared" si="284"/>
        <v/>
      </c>
      <c r="CZ206" t="str">
        <f t="shared" si="285"/>
        <v/>
      </c>
      <c r="DA206" t="str">
        <f t="shared" si="286"/>
        <v/>
      </c>
      <c r="DB206" s="359" t="str">
        <f t="shared" si="287"/>
        <v/>
      </c>
      <c r="DC206" t="str">
        <f t="shared" si="288"/>
        <v/>
      </c>
      <c r="DD206" t="str">
        <f t="shared" si="289"/>
        <v/>
      </c>
      <c r="DE206" t="str">
        <f t="shared" si="290"/>
        <v/>
      </c>
      <c r="DF206" s="359" t="str">
        <f t="shared" si="291"/>
        <v/>
      </c>
      <c r="DG206" t="str">
        <f t="shared" si="292"/>
        <v/>
      </c>
      <c r="DH206" t="str">
        <f t="shared" si="293"/>
        <v/>
      </c>
      <c r="DI206" t="str">
        <f t="shared" si="294"/>
        <v/>
      </c>
      <c r="DJ206" t="str">
        <f t="shared" si="295"/>
        <v/>
      </c>
      <c r="DK206" s="359" t="str">
        <f t="shared" si="296"/>
        <v/>
      </c>
      <c r="DL206" t="str">
        <f t="shared" si="297"/>
        <v/>
      </c>
      <c r="DM206" t="str">
        <f t="shared" si="298"/>
        <v/>
      </c>
      <c r="DN206" t="str">
        <f t="shared" si="299"/>
        <v/>
      </c>
      <c r="DO206" s="359" t="str">
        <f t="shared" si="300"/>
        <v/>
      </c>
      <c r="DP206" t="str">
        <f t="shared" si="301"/>
        <v/>
      </c>
      <c r="DQ206" t="str">
        <f t="shared" si="302"/>
        <v/>
      </c>
      <c r="DR206" t="str">
        <f t="shared" si="303"/>
        <v/>
      </c>
      <c r="DS206" s="359" t="str">
        <f t="shared" si="304"/>
        <v/>
      </c>
      <c r="DT206" t="str">
        <f t="shared" si="305"/>
        <v/>
      </c>
      <c r="DU206" t="str">
        <f t="shared" si="306"/>
        <v/>
      </c>
      <c r="DV206" t="str">
        <f t="shared" si="307"/>
        <v/>
      </c>
      <c r="DW206" t="str">
        <f t="shared" si="308"/>
        <v/>
      </c>
      <c r="DX206" s="359" t="str">
        <f t="shared" si="309"/>
        <v/>
      </c>
      <c r="DY206" t="str">
        <f t="shared" si="310"/>
        <v/>
      </c>
      <c r="DZ206" t="str">
        <f t="shared" si="311"/>
        <v/>
      </c>
      <c r="EA206" t="str">
        <f t="shared" si="312"/>
        <v/>
      </c>
      <c r="EB206" s="359" t="str">
        <f t="shared" si="313"/>
        <v/>
      </c>
      <c r="EC206" t="str">
        <f t="shared" si="314"/>
        <v/>
      </c>
      <c r="ED206" t="str">
        <f t="shared" si="315"/>
        <v/>
      </c>
      <c r="EE206" t="str">
        <f t="shared" si="316"/>
        <v/>
      </c>
      <c r="EF206" t="str">
        <f t="shared" si="317"/>
        <v/>
      </c>
      <c r="EG206" s="359" t="str">
        <f t="shared" si="318"/>
        <v/>
      </c>
      <c r="EH206" t="str">
        <f t="shared" si="265"/>
        <v>Caladenia roei x voigtii</v>
      </c>
      <c r="EJ206" t="str">
        <f t="shared" si="259"/>
        <v>Caladenia rosea</v>
      </c>
      <c r="EK206" s="100">
        <f t="shared" si="245"/>
        <v>0</v>
      </c>
      <c r="EL206" s="3">
        <f t="shared" si="319"/>
        <v>0</v>
      </c>
      <c r="EM206" s="3">
        <f t="shared" si="319"/>
        <v>0</v>
      </c>
      <c r="EN206" s="3">
        <f t="shared" si="319"/>
        <v>0</v>
      </c>
      <c r="EO206" s="3">
        <f t="shared" si="319"/>
        <v>0</v>
      </c>
      <c r="EP206" s="3">
        <f t="shared" si="319"/>
        <v>0</v>
      </c>
      <c r="EQ206" s="3">
        <f t="shared" si="319"/>
        <v>0</v>
      </c>
      <c r="ER206" s="3">
        <f t="shared" si="319"/>
        <v>1</v>
      </c>
      <c r="ES206" s="3">
        <f t="shared" si="319"/>
        <v>1</v>
      </c>
      <c r="ET206" s="3">
        <f t="shared" si="319"/>
        <v>1</v>
      </c>
      <c r="EU206" s="3">
        <f t="shared" si="319"/>
        <v>0</v>
      </c>
      <c r="EV206" s="24">
        <f t="shared" si="319"/>
        <v>0</v>
      </c>
      <c r="EW206" s="245">
        <f t="shared" si="264"/>
        <v>3</v>
      </c>
      <c r="EX206" s="262" t="str">
        <f t="shared" si="260"/>
        <v/>
      </c>
    </row>
    <row r="207" spans="1:154" ht="16.149999999999999" customHeight="1" x14ac:dyDescent="0.25">
      <c r="A207" s="363"/>
      <c r="D207" s="363"/>
      <c r="E207" s="363"/>
      <c r="F207" s="363"/>
      <c r="G207" s="363"/>
      <c r="H207" s="363"/>
      <c r="I207" s="363"/>
      <c r="J207" s="68">
        <f t="shared" si="261"/>
        <v>1016</v>
      </c>
      <c r="K207" s="371" t="str">
        <f t="shared" si="262"/>
        <v>Caladenia saxicola</v>
      </c>
      <c r="L207" s="372">
        <v>1016</v>
      </c>
      <c r="M207" s="371" t="s">
        <v>1526</v>
      </c>
      <c r="N207" s="76" t="s">
        <v>1075</v>
      </c>
      <c r="O207" s="363" t="str">
        <f t="shared" si="247"/>
        <v>S</v>
      </c>
      <c r="P207" s="70" t="s">
        <v>2172</v>
      </c>
      <c r="Q207" s="364" t="s">
        <v>2173</v>
      </c>
      <c r="R207" s="365">
        <v>42947</v>
      </c>
      <c r="S207" s="365">
        <v>42979</v>
      </c>
      <c r="T207" s="603" t="s">
        <v>7894</v>
      </c>
      <c r="U207" s="603" t="s">
        <v>7894</v>
      </c>
      <c r="V207" s="603" t="s">
        <v>7894</v>
      </c>
      <c r="W207" s="603" t="s">
        <v>7894</v>
      </c>
      <c r="X207" s="603" t="s">
        <v>7894</v>
      </c>
      <c r="Y207" s="603" t="s">
        <v>7894</v>
      </c>
      <c r="Z207" s="603" t="s">
        <v>4826</v>
      </c>
      <c r="AA207" s="603" t="s">
        <v>4827</v>
      </c>
      <c r="AB207" s="603" t="s">
        <v>4828</v>
      </c>
      <c r="AC207" s="603" t="s">
        <v>7894</v>
      </c>
      <c r="AD207" s="603" t="s">
        <v>7894</v>
      </c>
      <c r="AE207" s="603" t="s">
        <v>7894</v>
      </c>
      <c r="AF207" s="605" t="s">
        <v>7909</v>
      </c>
      <c r="AG207" s="605" t="s">
        <v>7952</v>
      </c>
      <c r="AH207" s="366" t="s">
        <v>685</v>
      </c>
      <c r="AI207" s="363">
        <f t="shared" si="248"/>
        <v>6</v>
      </c>
      <c r="AJ207" s="363">
        <v>4</v>
      </c>
      <c r="AK207" s="413" t="str">
        <f t="shared" si="249"/>
        <v>Wispy Spider Orchids</v>
      </c>
      <c r="AL207" s="413" t="str">
        <f t="shared" si="250"/>
        <v>Caladenia filamentosa</v>
      </c>
      <c r="AM207" s="486" t="s">
        <v>7607</v>
      </c>
      <c r="AS207" s="69">
        <f t="shared" si="251"/>
        <v>32</v>
      </c>
      <c r="AT207" s="69">
        <f t="shared" si="252"/>
        <v>35</v>
      </c>
      <c r="AU207" s="69">
        <f t="shared" si="253"/>
        <v>7</v>
      </c>
      <c r="AV207" s="69">
        <f t="shared" si="254"/>
        <v>9</v>
      </c>
      <c r="AW207" s="81"/>
      <c r="AX207" s="70" t="s">
        <v>2174</v>
      </c>
      <c r="AY207" s="364">
        <v>30797</v>
      </c>
      <c r="AZ207" s="264" t="s">
        <v>48</v>
      </c>
      <c r="BA207" s="238"/>
      <c r="BB207" s="237" t="str">
        <f t="shared" si="255"/>
        <v/>
      </c>
      <c r="BC207" s="270">
        <f t="shared" si="246"/>
        <v>1016</v>
      </c>
      <c r="BD207" t="str">
        <f t="shared" si="256"/>
        <v>Caladenia saxicola</v>
      </c>
      <c r="BE207" s="367" t="e">
        <f>COUNTIFS(#REF!,L207)</f>
        <v>#REF!</v>
      </c>
      <c r="BF207" s="374" t="str">
        <f t="shared" si="257"/>
        <v>y</v>
      </c>
      <c r="BG207" s="82"/>
      <c r="BH207" s="375"/>
      <c r="BI207" s="374"/>
      <c r="BJ207" s="403"/>
      <c r="CE207" t="str">
        <f>CONCATENATE(P205," (",K205,")")</f>
        <v>_Unnamed Hybrid (Caladenia roei x voigtii)</v>
      </c>
      <c r="CF207" s="388" t="str">
        <f t="shared" si="263"/>
        <v>Caladenia rosea</v>
      </c>
      <c r="CG207" t="str">
        <f t="shared" ref="CG207:DL207" si="320">IF(CG$2&gt;=$R205,IF(CG$2&lt;=$S205,"X",""),"")</f>
        <v/>
      </c>
      <c r="CH207" t="str">
        <f t="shared" si="320"/>
        <v/>
      </c>
      <c r="CI207" t="str">
        <f t="shared" si="320"/>
        <v/>
      </c>
      <c r="CJ207" t="str">
        <f t="shared" si="320"/>
        <v/>
      </c>
      <c r="CK207" s="359" t="str">
        <f t="shared" si="320"/>
        <v/>
      </c>
      <c r="CL207" t="str">
        <f t="shared" si="320"/>
        <v/>
      </c>
      <c r="CM207" t="str">
        <f t="shared" si="320"/>
        <v/>
      </c>
      <c r="CN207" t="str">
        <f t="shared" si="320"/>
        <v/>
      </c>
      <c r="CO207" s="359" t="str">
        <f t="shared" si="320"/>
        <v/>
      </c>
      <c r="CP207" t="str">
        <f t="shared" si="320"/>
        <v/>
      </c>
      <c r="CQ207" t="str">
        <f t="shared" si="320"/>
        <v/>
      </c>
      <c r="CR207" t="str">
        <f t="shared" si="320"/>
        <v/>
      </c>
      <c r="CS207" s="359" t="str">
        <f t="shared" si="320"/>
        <v/>
      </c>
      <c r="CT207" t="str">
        <f t="shared" si="320"/>
        <v/>
      </c>
      <c r="CU207" t="str">
        <f t="shared" si="320"/>
        <v/>
      </c>
      <c r="CV207" t="str">
        <f t="shared" si="320"/>
        <v/>
      </c>
      <c r="CW207" t="str">
        <f t="shared" si="320"/>
        <v/>
      </c>
      <c r="CX207" s="359" t="str">
        <f t="shared" si="320"/>
        <v/>
      </c>
      <c r="CY207" t="str">
        <f t="shared" si="320"/>
        <v/>
      </c>
      <c r="CZ207" t="str">
        <f t="shared" si="320"/>
        <v/>
      </c>
      <c r="DA207" t="str">
        <f t="shared" si="320"/>
        <v/>
      </c>
      <c r="DB207" s="359" t="str">
        <f t="shared" si="320"/>
        <v/>
      </c>
      <c r="DC207" t="str">
        <f t="shared" si="320"/>
        <v/>
      </c>
      <c r="DD207" t="str">
        <f t="shared" si="320"/>
        <v/>
      </c>
      <c r="DE207" t="str">
        <f t="shared" si="320"/>
        <v/>
      </c>
      <c r="DF207" s="359" t="str">
        <f t="shared" si="320"/>
        <v/>
      </c>
      <c r="DG207" t="str">
        <f t="shared" si="320"/>
        <v/>
      </c>
      <c r="DH207" t="str">
        <f t="shared" si="320"/>
        <v/>
      </c>
      <c r="DI207" t="str">
        <f t="shared" si="320"/>
        <v/>
      </c>
      <c r="DJ207" t="str">
        <f t="shared" si="320"/>
        <v/>
      </c>
      <c r="DK207" s="359" t="str">
        <f t="shared" si="320"/>
        <v/>
      </c>
      <c r="DL207" t="str">
        <f t="shared" si="320"/>
        <v/>
      </c>
      <c r="DM207" t="str">
        <f t="shared" ref="DM207:EG207" si="321">IF(DM$2&gt;=$R205,IF(DM$2&lt;=$S205,"X",""),"")</f>
        <v/>
      </c>
      <c r="DN207" t="str">
        <f t="shared" si="321"/>
        <v/>
      </c>
      <c r="DO207" s="359" t="str">
        <f t="shared" si="321"/>
        <v/>
      </c>
      <c r="DP207" t="str">
        <f t="shared" si="321"/>
        <v/>
      </c>
      <c r="DQ207" t="str">
        <f t="shared" si="321"/>
        <v/>
      </c>
      <c r="DR207" t="str">
        <f t="shared" si="321"/>
        <v/>
      </c>
      <c r="DS207" s="359" t="str">
        <f t="shared" si="321"/>
        <v/>
      </c>
      <c r="DT207" t="str">
        <f t="shared" si="321"/>
        <v/>
      </c>
      <c r="DU207" t="str">
        <f t="shared" si="321"/>
        <v/>
      </c>
      <c r="DV207" t="str">
        <f t="shared" si="321"/>
        <v/>
      </c>
      <c r="DW207" t="str">
        <f t="shared" si="321"/>
        <v/>
      </c>
      <c r="DX207" s="359" t="str">
        <f t="shared" si="321"/>
        <v/>
      </c>
      <c r="DY207" t="str">
        <f t="shared" si="321"/>
        <v/>
      </c>
      <c r="DZ207" t="str">
        <f t="shared" si="321"/>
        <v/>
      </c>
      <c r="EA207" t="str">
        <f t="shared" si="321"/>
        <v/>
      </c>
      <c r="EB207" s="359" t="str">
        <f t="shared" si="321"/>
        <v/>
      </c>
      <c r="EC207" t="str">
        <f t="shared" si="321"/>
        <v/>
      </c>
      <c r="ED207" t="str">
        <f t="shared" si="321"/>
        <v/>
      </c>
      <c r="EE207" t="str">
        <f t="shared" si="321"/>
        <v/>
      </c>
      <c r="EF207" t="str">
        <f t="shared" si="321"/>
        <v/>
      </c>
      <c r="EG207" s="359" t="str">
        <f t="shared" si="321"/>
        <v/>
      </c>
      <c r="EH207" t="str">
        <f t="shared" si="265"/>
        <v>Caladenia rosea</v>
      </c>
      <c r="EJ207" t="str">
        <f t="shared" si="259"/>
        <v>Caladenia saxicola</v>
      </c>
      <c r="EK207" s="100">
        <f t="shared" si="245"/>
        <v>0</v>
      </c>
      <c r="EL207" s="3">
        <f t="shared" si="319"/>
        <v>0</v>
      </c>
      <c r="EM207" s="3">
        <f t="shared" si="319"/>
        <v>0</v>
      </c>
      <c r="EN207" s="3">
        <f t="shared" si="319"/>
        <v>0</v>
      </c>
      <c r="EO207" s="3">
        <f t="shared" si="319"/>
        <v>0</v>
      </c>
      <c r="EP207" s="3">
        <f t="shared" si="319"/>
        <v>0</v>
      </c>
      <c r="EQ207" s="3">
        <f t="shared" si="319"/>
        <v>1</v>
      </c>
      <c r="ER207" s="3">
        <f t="shared" si="319"/>
        <v>1</v>
      </c>
      <c r="ES207" s="3">
        <f t="shared" si="319"/>
        <v>1</v>
      </c>
      <c r="ET207" s="3">
        <f t="shared" si="319"/>
        <v>0</v>
      </c>
      <c r="EU207" s="3">
        <f t="shared" si="319"/>
        <v>0</v>
      </c>
      <c r="EV207" s="24">
        <f t="shared" si="319"/>
        <v>0</v>
      </c>
      <c r="EW207" s="245">
        <f t="shared" si="264"/>
        <v>3</v>
      </c>
      <c r="EX207" s="262" t="str">
        <f t="shared" si="260"/>
        <v/>
      </c>
    </row>
    <row r="208" spans="1:154" ht="16.149999999999999" customHeight="1" x14ac:dyDescent="0.25">
      <c r="A208" s="363"/>
      <c r="D208" s="363"/>
      <c r="E208" s="363"/>
      <c r="F208" s="363"/>
      <c r="G208" s="363"/>
      <c r="H208" s="363"/>
      <c r="I208" s="363"/>
      <c r="J208" s="68">
        <f t="shared" si="261"/>
        <v>598</v>
      </c>
      <c r="K208" s="371" t="str">
        <f t="shared" si="262"/>
        <v>Caladenia serotina</v>
      </c>
      <c r="L208" s="372">
        <v>598</v>
      </c>
      <c r="M208" s="371" t="s">
        <v>1526</v>
      </c>
      <c r="N208" s="76" t="s">
        <v>446</v>
      </c>
      <c r="O208" s="363" t="str">
        <f t="shared" si="247"/>
        <v>S</v>
      </c>
      <c r="P208" s="70" t="s">
        <v>2175</v>
      </c>
      <c r="Q208" s="364" t="s">
        <v>2076</v>
      </c>
      <c r="R208" s="365">
        <v>42979</v>
      </c>
      <c r="S208" s="365">
        <v>43015</v>
      </c>
      <c r="T208" s="603" t="s">
        <v>4820</v>
      </c>
      <c r="U208" s="603" t="s">
        <v>7894</v>
      </c>
      <c r="V208" s="603" t="s">
        <v>7894</v>
      </c>
      <c r="W208" s="603" t="s">
        <v>7894</v>
      </c>
      <c r="X208" s="603" t="s">
        <v>7894</v>
      </c>
      <c r="Y208" s="603" t="s">
        <v>7894</v>
      </c>
      <c r="Z208" s="603" t="s">
        <v>7894</v>
      </c>
      <c r="AA208" s="603" t="s">
        <v>7894</v>
      </c>
      <c r="AB208" s="603" t="s">
        <v>7894</v>
      </c>
      <c r="AC208" s="603" t="s">
        <v>4829</v>
      </c>
      <c r="AD208" s="603" t="s">
        <v>4830</v>
      </c>
      <c r="AE208" s="603" t="s">
        <v>4831</v>
      </c>
      <c r="AF208" s="605" t="s">
        <v>7918</v>
      </c>
      <c r="AG208" s="605" t="s">
        <v>7960</v>
      </c>
      <c r="AH208" s="366" t="s">
        <v>685</v>
      </c>
      <c r="AI208" s="363">
        <f t="shared" si="248"/>
        <v>6</v>
      </c>
      <c r="AJ208" s="363">
        <v>9</v>
      </c>
      <c r="AK208" s="413" t="str">
        <f t="shared" si="249"/>
        <v>White Spider Orchids</v>
      </c>
      <c r="AL208" s="413" t="str">
        <f t="shared" si="250"/>
        <v>Caladenia longicauda</v>
      </c>
      <c r="AM208" s="486" t="s">
        <v>7607</v>
      </c>
      <c r="AS208" s="69">
        <f t="shared" si="251"/>
        <v>36</v>
      </c>
      <c r="AT208" s="69">
        <f t="shared" si="252"/>
        <v>40</v>
      </c>
      <c r="AU208" s="69">
        <f t="shared" si="253"/>
        <v>9</v>
      </c>
      <c r="AV208" s="69">
        <f t="shared" si="254"/>
        <v>10</v>
      </c>
      <c r="AW208" s="81"/>
      <c r="AX208" s="70" t="s">
        <v>2176</v>
      </c>
      <c r="AY208" s="364">
        <v>15379</v>
      </c>
      <c r="AZ208" s="264" t="s">
        <v>48</v>
      </c>
      <c r="BA208" s="238"/>
      <c r="BB208" s="237" t="str">
        <f t="shared" si="255"/>
        <v/>
      </c>
      <c r="BC208" s="270">
        <f t="shared" si="246"/>
        <v>598</v>
      </c>
      <c r="BD208" t="str">
        <f t="shared" si="256"/>
        <v>Caladenia serotina</v>
      </c>
      <c r="BE208" s="367" t="e">
        <f>COUNTIFS(#REF!,L208)</f>
        <v>#REF!</v>
      </c>
      <c r="BF208" s="374" t="str">
        <f t="shared" si="257"/>
        <v>y</v>
      </c>
      <c r="BG208" s="82"/>
      <c r="BH208" s="375"/>
      <c r="BI208" s="374"/>
      <c r="BJ208" s="403"/>
      <c r="CE208" t="str">
        <f t="shared" ref="CE208:CE214" si="322">CONCATENATE(P207," (",K207,")")</f>
        <v>Banded Ironstone Spider Orchid (Caladenia saxicola)</v>
      </c>
      <c r="CF208" s="388" t="str">
        <f t="shared" si="263"/>
        <v>Caladenia saxicola</v>
      </c>
      <c r="CG208" t="str">
        <f t="shared" si="266"/>
        <v/>
      </c>
      <c r="CH208" t="str">
        <f t="shared" si="267"/>
        <v/>
      </c>
      <c r="CI208" t="str">
        <f t="shared" si="268"/>
        <v/>
      </c>
      <c r="CJ208" t="str">
        <f t="shared" si="269"/>
        <v/>
      </c>
      <c r="CK208" s="359" t="str">
        <f t="shared" si="270"/>
        <v/>
      </c>
      <c r="CL208" t="str">
        <f t="shared" si="271"/>
        <v/>
      </c>
      <c r="CM208" t="str">
        <f t="shared" si="272"/>
        <v/>
      </c>
      <c r="CN208" t="str">
        <f t="shared" si="273"/>
        <v/>
      </c>
      <c r="CO208" s="359" t="str">
        <f t="shared" si="274"/>
        <v/>
      </c>
      <c r="CP208" t="str">
        <f t="shared" si="275"/>
        <v/>
      </c>
      <c r="CQ208" t="str">
        <f t="shared" si="276"/>
        <v/>
      </c>
      <c r="CR208" t="str">
        <f t="shared" si="277"/>
        <v/>
      </c>
      <c r="CS208" s="359" t="str">
        <f t="shared" si="278"/>
        <v/>
      </c>
      <c r="CT208" t="str">
        <f t="shared" si="279"/>
        <v/>
      </c>
      <c r="CU208" t="str">
        <f t="shared" si="280"/>
        <v/>
      </c>
      <c r="CV208" t="str">
        <f t="shared" si="281"/>
        <v/>
      </c>
      <c r="CW208" t="str">
        <f t="shared" si="282"/>
        <v/>
      </c>
      <c r="CX208" s="359" t="str">
        <f t="shared" si="283"/>
        <v/>
      </c>
      <c r="CY208" t="str">
        <f t="shared" si="284"/>
        <v/>
      </c>
      <c r="CZ208" t="str">
        <f t="shared" si="285"/>
        <v/>
      </c>
      <c r="DA208" t="str">
        <f t="shared" si="286"/>
        <v/>
      </c>
      <c r="DB208" s="359" t="str">
        <f t="shared" si="287"/>
        <v/>
      </c>
      <c r="DC208" t="str">
        <f t="shared" si="288"/>
        <v/>
      </c>
      <c r="DD208" t="str">
        <f t="shared" si="289"/>
        <v/>
      </c>
      <c r="DE208" t="str">
        <f t="shared" si="290"/>
        <v/>
      </c>
      <c r="DF208" s="359" t="str">
        <f t="shared" si="291"/>
        <v/>
      </c>
      <c r="DG208" t="str">
        <f t="shared" si="292"/>
        <v/>
      </c>
      <c r="DH208" t="str">
        <f t="shared" si="293"/>
        <v/>
      </c>
      <c r="DI208" t="str">
        <f t="shared" si="294"/>
        <v/>
      </c>
      <c r="DJ208" t="str">
        <f t="shared" si="295"/>
        <v/>
      </c>
      <c r="DK208" s="359" t="str">
        <f t="shared" si="296"/>
        <v/>
      </c>
      <c r="DL208" t="str">
        <f t="shared" si="297"/>
        <v>X</v>
      </c>
      <c r="DM208" t="str">
        <f t="shared" si="298"/>
        <v>X</v>
      </c>
      <c r="DN208" t="str">
        <f t="shared" si="299"/>
        <v>X</v>
      </c>
      <c r="DO208" s="359" t="str">
        <f t="shared" si="300"/>
        <v>X</v>
      </c>
      <c r="DP208" t="str">
        <f t="shared" si="301"/>
        <v/>
      </c>
      <c r="DQ208" t="str">
        <f t="shared" si="302"/>
        <v/>
      </c>
      <c r="DR208" t="str">
        <f t="shared" si="303"/>
        <v/>
      </c>
      <c r="DS208" s="359" t="str">
        <f t="shared" si="304"/>
        <v/>
      </c>
      <c r="DT208" t="str">
        <f t="shared" si="305"/>
        <v/>
      </c>
      <c r="DU208" t="str">
        <f t="shared" si="306"/>
        <v/>
      </c>
      <c r="DV208" t="str">
        <f t="shared" si="307"/>
        <v/>
      </c>
      <c r="DW208" t="str">
        <f t="shared" si="308"/>
        <v/>
      </c>
      <c r="DX208" s="359" t="str">
        <f t="shared" si="309"/>
        <v/>
      </c>
      <c r="DY208" t="str">
        <f t="shared" si="310"/>
        <v/>
      </c>
      <c r="DZ208" t="str">
        <f t="shared" si="311"/>
        <v/>
      </c>
      <c r="EA208" t="str">
        <f t="shared" si="312"/>
        <v/>
      </c>
      <c r="EB208" s="359" t="str">
        <f t="shared" si="313"/>
        <v/>
      </c>
      <c r="EC208" t="str">
        <f t="shared" si="314"/>
        <v/>
      </c>
      <c r="ED208" t="str">
        <f t="shared" si="315"/>
        <v/>
      </c>
      <c r="EE208" t="str">
        <f t="shared" si="316"/>
        <v/>
      </c>
      <c r="EF208" t="str">
        <f t="shared" si="317"/>
        <v/>
      </c>
      <c r="EG208" s="359" t="str">
        <f t="shared" si="318"/>
        <v/>
      </c>
      <c r="EH208" t="str">
        <f t="shared" si="265"/>
        <v>Caladenia saxicola</v>
      </c>
      <c r="EJ208" t="str">
        <f t="shared" si="259"/>
        <v>Caladenia serotina</v>
      </c>
      <c r="EK208" s="100">
        <f t="shared" si="245"/>
        <v>0</v>
      </c>
      <c r="EL208" s="3">
        <f t="shared" si="319"/>
        <v>0</v>
      </c>
      <c r="EM208" s="3">
        <f t="shared" si="319"/>
        <v>0</v>
      </c>
      <c r="EN208" s="3">
        <f t="shared" si="319"/>
        <v>0</v>
      </c>
      <c r="EO208" s="3">
        <f t="shared" si="319"/>
        <v>0</v>
      </c>
      <c r="EP208" s="3">
        <f t="shared" si="319"/>
        <v>0</v>
      </c>
      <c r="EQ208" s="3">
        <f t="shared" si="319"/>
        <v>0</v>
      </c>
      <c r="ER208" s="3">
        <f t="shared" si="319"/>
        <v>0</v>
      </c>
      <c r="ES208" s="3">
        <f t="shared" si="319"/>
        <v>1</v>
      </c>
      <c r="ET208" s="3">
        <f t="shared" si="319"/>
        <v>1</v>
      </c>
      <c r="EU208" s="3">
        <f t="shared" si="319"/>
        <v>0</v>
      </c>
      <c r="EV208" s="24">
        <f t="shared" si="319"/>
        <v>0</v>
      </c>
      <c r="EW208" s="245">
        <f t="shared" si="264"/>
        <v>2</v>
      </c>
      <c r="EX208" s="262" t="str">
        <f t="shared" si="260"/>
        <v/>
      </c>
    </row>
    <row r="209" spans="1:154" ht="16.149999999999999" customHeight="1" x14ac:dyDescent="0.25">
      <c r="A209" s="363"/>
      <c r="D209" s="363"/>
      <c r="E209" s="363"/>
      <c r="F209" s="363"/>
      <c r="G209" s="363"/>
      <c r="H209" s="363"/>
      <c r="I209" s="363"/>
      <c r="J209" s="68">
        <f t="shared" si="261"/>
        <v>599</v>
      </c>
      <c r="K209" s="371" t="str">
        <f t="shared" si="262"/>
        <v>Caladenia sigmoidea</v>
      </c>
      <c r="L209" s="372">
        <v>599</v>
      </c>
      <c r="M209" s="371" t="s">
        <v>1526</v>
      </c>
      <c r="N209" s="76" t="s">
        <v>243</v>
      </c>
      <c r="O209" s="363" t="str">
        <f t="shared" si="247"/>
        <v>S</v>
      </c>
      <c r="P209" s="70" t="s">
        <v>2177</v>
      </c>
      <c r="Q209" s="364" t="s">
        <v>2178</v>
      </c>
      <c r="R209" s="365">
        <v>42917</v>
      </c>
      <c r="S209" s="365">
        <v>43008</v>
      </c>
      <c r="T209" s="603" t="s">
        <v>7894</v>
      </c>
      <c r="U209" s="603" t="s">
        <v>7894</v>
      </c>
      <c r="V209" s="603" t="s">
        <v>7894</v>
      </c>
      <c r="W209" s="603" t="s">
        <v>7894</v>
      </c>
      <c r="X209" s="603" t="s">
        <v>7894</v>
      </c>
      <c r="Y209" s="603" t="s">
        <v>7894</v>
      </c>
      <c r="Z209" s="603" t="s">
        <v>4826</v>
      </c>
      <c r="AA209" s="603" t="s">
        <v>4827</v>
      </c>
      <c r="AB209" s="603" t="s">
        <v>4828</v>
      </c>
      <c r="AC209" s="603" t="s">
        <v>7894</v>
      </c>
      <c r="AD209" s="603" t="s">
        <v>7894</v>
      </c>
      <c r="AE209" s="603" t="s">
        <v>7894</v>
      </c>
      <c r="AF209" s="605" t="s">
        <v>7909</v>
      </c>
      <c r="AG209" s="605" t="s">
        <v>7952</v>
      </c>
      <c r="AH209" s="366" t="s">
        <v>685</v>
      </c>
      <c r="AI209" s="363">
        <f t="shared" si="248"/>
        <v>6</v>
      </c>
      <c r="AJ209" s="363">
        <v>12</v>
      </c>
      <c r="AK209" s="413" t="str">
        <f t="shared" si="249"/>
        <v>Other</v>
      </c>
      <c r="AL209" s="413" t="str">
        <f t="shared" si="250"/>
        <v>Caladenia 'other'</v>
      </c>
      <c r="AM209" s="486" t="s">
        <v>7607</v>
      </c>
      <c r="AS209" s="69">
        <f t="shared" si="251"/>
        <v>27</v>
      </c>
      <c r="AT209" s="69">
        <f t="shared" si="252"/>
        <v>39</v>
      </c>
      <c r="AU209" s="69">
        <f t="shared" si="253"/>
        <v>7</v>
      </c>
      <c r="AV209" s="69">
        <f t="shared" si="254"/>
        <v>9</v>
      </c>
      <c r="AW209" s="81"/>
      <c r="AX209" s="70" t="s">
        <v>2179</v>
      </c>
      <c r="AY209" s="364">
        <v>1617</v>
      </c>
      <c r="AZ209" s="264" t="s">
        <v>48</v>
      </c>
      <c r="BA209" s="238"/>
      <c r="BB209" s="237" t="str">
        <f t="shared" si="255"/>
        <v/>
      </c>
      <c r="BC209" s="270">
        <f t="shared" si="246"/>
        <v>599</v>
      </c>
      <c r="BD209" t="str">
        <f t="shared" si="256"/>
        <v>Caladenia sigmoidea</v>
      </c>
      <c r="BE209" s="367" t="e">
        <f>COUNTIFS(#REF!,L209)</f>
        <v>#REF!</v>
      </c>
      <c r="BF209" s="374" t="str">
        <f t="shared" si="257"/>
        <v>y</v>
      </c>
      <c r="BG209" s="82"/>
      <c r="BH209" s="375"/>
      <c r="BI209" s="374"/>
      <c r="BJ209" s="403"/>
      <c r="CE209" t="str">
        <f t="shared" si="322"/>
        <v>Christmas Spider Orchid (Caladenia serotina)</v>
      </c>
      <c r="CF209" s="388" t="str">
        <f t="shared" si="263"/>
        <v>Caladenia serotina</v>
      </c>
      <c r="CG209" t="str">
        <f t="shared" si="266"/>
        <v/>
      </c>
      <c r="CH209" t="str">
        <f t="shared" si="267"/>
        <v/>
      </c>
      <c r="CI209" t="str">
        <f t="shared" si="268"/>
        <v/>
      </c>
      <c r="CJ209" t="str">
        <f t="shared" si="269"/>
        <v/>
      </c>
      <c r="CK209" s="359" t="str">
        <f t="shared" si="270"/>
        <v/>
      </c>
      <c r="CL209" t="str">
        <f t="shared" si="271"/>
        <v/>
      </c>
      <c r="CM209" t="str">
        <f t="shared" si="272"/>
        <v/>
      </c>
      <c r="CN209" t="str">
        <f t="shared" si="273"/>
        <v/>
      </c>
      <c r="CO209" s="359" t="str">
        <f t="shared" si="274"/>
        <v/>
      </c>
      <c r="CP209" t="str">
        <f t="shared" si="275"/>
        <v/>
      </c>
      <c r="CQ209" t="str">
        <f t="shared" si="276"/>
        <v/>
      </c>
      <c r="CR209" t="str">
        <f t="shared" si="277"/>
        <v/>
      </c>
      <c r="CS209" s="359" t="str">
        <f t="shared" si="278"/>
        <v/>
      </c>
      <c r="CT209" t="str">
        <f t="shared" si="279"/>
        <v/>
      </c>
      <c r="CU209" t="str">
        <f t="shared" si="280"/>
        <v/>
      </c>
      <c r="CV209" t="str">
        <f t="shared" si="281"/>
        <v/>
      </c>
      <c r="CW209" t="str">
        <f t="shared" si="282"/>
        <v/>
      </c>
      <c r="CX209" s="359" t="str">
        <f t="shared" si="283"/>
        <v/>
      </c>
      <c r="CY209" t="str">
        <f t="shared" si="284"/>
        <v/>
      </c>
      <c r="CZ209" t="str">
        <f t="shared" si="285"/>
        <v/>
      </c>
      <c r="DA209" t="str">
        <f t="shared" si="286"/>
        <v/>
      </c>
      <c r="DB209" s="359" t="str">
        <f t="shared" si="287"/>
        <v/>
      </c>
      <c r="DC209" t="str">
        <f t="shared" si="288"/>
        <v/>
      </c>
      <c r="DD209" t="str">
        <f t="shared" si="289"/>
        <v/>
      </c>
      <c r="DE209" t="str">
        <f t="shared" si="290"/>
        <v/>
      </c>
      <c r="DF209" s="359" t="str">
        <f t="shared" si="291"/>
        <v/>
      </c>
      <c r="DG209" t="str">
        <f t="shared" si="292"/>
        <v/>
      </c>
      <c r="DH209" t="str">
        <f t="shared" si="293"/>
        <v/>
      </c>
      <c r="DI209" t="str">
        <f t="shared" si="294"/>
        <v/>
      </c>
      <c r="DJ209" t="str">
        <f t="shared" si="295"/>
        <v/>
      </c>
      <c r="DK209" s="359" t="str">
        <f t="shared" si="296"/>
        <v/>
      </c>
      <c r="DL209" t="str">
        <f t="shared" si="297"/>
        <v/>
      </c>
      <c r="DM209" t="str">
        <f t="shared" si="298"/>
        <v/>
      </c>
      <c r="DN209" t="str">
        <f t="shared" si="299"/>
        <v/>
      </c>
      <c r="DO209" s="359" t="str">
        <f t="shared" si="300"/>
        <v/>
      </c>
      <c r="DP209" t="str">
        <f t="shared" si="301"/>
        <v>X</v>
      </c>
      <c r="DQ209" t="str">
        <f t="shared" si="302"/>
        <v>X</v>
      </c>
      <c r="DR209" t="str">
        <f t="shared" si="303"/>
        <v>X</v>
      </c>
      <c r="DS209" s="359" t="str">
        <f t="shared" si="304"/>
        <v>X</v>
      </c>
      <c r="DT209" t="str">
        <f t="shared" si="305"/>
        <v>X</v>
      </c>
      <c r="DU209" t="str">
        <f t="shared" si="306"/>
        <v/>
      </c>
      <c r="DV209" t="str">
        <f t="shared" si="307"/>
        <v/>
      </c>
      <c r="DW209" t="str">
        <f t="shared" si="308"/>
        <v/>
      </c>
      <c r="DX209" s="359" t="str">
        <f t="shared" si="309"/>
        <v/>
      </c>
      <c r="DY209" t="str">
        <f t="shared" si="310"/>
        <v/>
      </c>
      <c r="DZ209" t="str">
        <f t="shared" si="311"/>
        <v/>
      </c>
      <c r="EA209" t="str">
        <f t="shared" si="312"/>
        <v/>
      </c>
      <c r="EB209" s="359" t="str">
        <f t="shared" si="313"/>
        <v/>
      </c>
      <c r="EC209" t="str">
        <f t="shared" si="314"/>
        <v/>
      </c>
      <c r="ED209" t="str">
        <f t="shared" si="315"/>
        <v/>
      </c>
      <c r="EE209" t="str">
        <f t="shared" si="316"/>
        <v/>
      </c>
      <c r="EF209" t="str">
        <f t="shared" si="317"/>
        <v/>
      </c>
      <c r="EG209" s="359" t="str">
        <f t="shared" si="318"/>
        <v/>
      </c>
      <c r="EH209" t="str">
        <f t="shared" si="265"/>
        <v>Caladenia serotina</v>
      </c>
      <c r="EJ209" t="str">
        <f t="shared" si="259"/>
        <v>Caladenia sigmoidea</v>
      </c>
      <c r="EK209" s="100">
        <f t="shared" si="245"/>
        <v>0</v>
      </c>
      <c r="EL209" s="3">
        <f t="shared" ref="EL209:EV214" si="323">IF($AV209&gt;=$AU209,IF(AND(EL$2&gt;=$AU209,EL$2&lt;=$AV209),1,0),IF(OR(EL$2&gt;=$AU209,EL$2&lt;=$AV209),1,0))</f>
        <v>0</v>
      </c>
      <c r="EM209" s="3">
        <f t="shared" si="323"/>
        <v>0</v>
      </c>
      <c r="EN209" s="3">
        <f t="shared" si="323"/>
        <v>0</v>
      </c>
      <c r="EO209" s="3">
        <f t="shared" si="323"/>
        <v>0</v>
      </c>
      <c r="EP209" s="3">
        <f t="shared" si="323"/>
        <v>0</v>
      </c>
      <c r="EQ209" s="3">
        <f t="shared" si="323"/>
        <v>1</v>
      </c>
      <c r="ER209" s="3">
        <f t="shared" si="323"/>
        <v>1</v>
      </c>
      <c r="ES209" s="3">
        <f t="shared" si="323"/>
        <v>1</v>
      </c>
      <c r="ET209" s="3">
        <f t="shared" si="323"/>
        <v>0</v>
      </c>
      <c r="EU209" s="3">
        <f t="shared" si="323"/>
        <v>0</v>
      </c>
      <c r="EV209" s="24">
        <f t="shared" si="323"/>
        <v>0</v>
      </c>
      <c r="EW209" s="245">
        <f t="shared" si="264"/>
        <v>3</v>
      </c>
      <c r="EX209" s="262" t="str">
        <f t="shared" si="260"/>
        <v/>
      </c>
    </row>
    <row r="210" spans="1:154" ht="16.149999999999999" customHeight="1" x14ac:dyDescent="0.25">
      <c r="A210" s="363"/>
      <c r="D210" s="363"/>
      <c r="E210" s="363"/>
      <c r="F210" s="363"/>
      <c r="G210" s="363"/>
      <c r="H210" s="363"/>
      <c r="I210" s="363"/>
      <c r="J210" s="68">
        <f t="shared" si="261"/>
        <v>1031</v>
      </c>
      <c r="K210" s="371" t="str">
        <f t="shared" si="262"/>
        <v>Caladenia sp.</v>
      </c>
      <c r="L210" s="372">
        <v>1031</v>
      </c>
      <c r="M210" s="371" t="s">
        <v>1526</v>
      </c>
      <c r="N210" s="76" t="s">
        <v>67</v>
      </c>
      <c r="O210" s="363" t="str">
        <f t="shared" si="247"/>
        <v>S</v>
      </c>
      <c r="P210" s="70" t="s">
        <v>1585</v>
      </c>
      <c r="Q210" s="364" t="s">
        <v>1055</v>
      </c>
      <c r="R210" s="365" t="s">
        <v>685</v>
      </c>
      <c r="S210" s="365" t="s">
        <v>685</v>
      </c>
      <c r="T210" s="603" t="s">
        <v>7894</v>
      </c>
      <c r="U210" s="603" t="s">
        <v>7894</v>
      </c>
      <c r="V210" s="603" t="s">
        <v>7894</v>
      </c>
      <c r="W210" s="603" t="s">
        <v>7894</v>
      </c>
      <c r="X210" s="603" t="s">
        <v>7894</v>
      </c>
      <c r="Y210" s="603" t="s">
        <v>7894</v>
      </c>
      <c r="Z210" s="603" t="s">
        <v>7894</v>
      </c>
      <c r="AA210" s="603" t="s">
        <v>7894</v>
      </c>
      <c r="AB210" s="603" t="s">
        <v>7894</v>
      </c>
      <c r="AC210" s="603" t="s">
        <v>7894</v>
      </c>
      <c r="AD210" s="603" t="s">
        <v>7894</v>
      </c>
      <c r="AE210" s="603" t="s">
        <v>7894</v>
      </c>
      <c r="AF210" s="605" t="s">
        <v>48</v>
      </c>
      <c r="AG210" s="605" t="s">
        <v>48</v>
      </c>
      <c r="AH210" s="366" t="s">
        <v>685</v>
      </c>
      <c r="AI210" s="363">
        <f t="shared" si="248"/>
        <v>6</v>
      </c>
      <c r="AJ210" s="363">
        <v>0</v>
      </c>
      <c r="AK210" s="413" t="str">
        <f t="shared" si="249"/>
        <v>None</v>
      </c>
      <c r="AL210" s="413" t="str">
        <f t="shared" si="250"/>
        <v>None</v>
      </c>
      <c r="AM210" s="486" t="s">
        <v>7613</v>
      </c>
      <c r="AS210" s="69">
        <f t="shared" si="251"/>
        <v>0</v>
      </c>
      <c r="AT210" s="69">
        <f t="shared" si="252"/>
        <v>0</v>
      </c>
      <c r="AU210" s="69">
        <f t="shared" si="253"/>
        <v>0</v>
      </c>
      <c r="AV210" s="69">
        <f t="shared" si="254"/>
        <v>0</v>
      </c>
      <c r="AW210" s="81"/>
      <c r="AX210" s="70" t="s">
        <v>1585</v>
      </c>
      <c r="AY210" s="364">
        <v>0</v>
      </c>
      <c r="AZ210" s="264" t="s">
        <v>48</v>
      </c>
      <c r="BA210" s="238"/>
      <c r="BB210" s="237" t="str">
        <f t="shared" si="255"/>
        <v/>
      </c>
      <c r="BC210" s="270">
        <f t="shared" si="246"/>
        <v>1031</v>
      </c>
      <c r="BD210" t="str">
        <f t="shared" si="256"/>
        <v>Caladenia sp.</v>
      </c>
      <c r="BE210" s="367" t="e">
        <f>COUNTIFS(#REF!,L210)</f>
        <v>#REF!</v>
      </c>
      <c r="BF210" s="374" t="str">
        <f t="shared" si="257"/>
        <v>y</v>
      </c>
      <c r="BG210" s="82"/>
      <c r="BH210" s="375"/>
      <c r="BI210" s="374"/>
      <c r="BJ210" s="403"/>
      <c r="CE210" t="str">
        <f t="shared" si="322"/>
        <v>Sigmoid Spider Orchid (Caladenia sigmoidea)</v>
      </c>
      <c r="CF210" s="388" t="str">
        <f t="shared" si="263"/>
        <v>Caladenia sigmoidea</v>
      </c>
      <c r="CG210" t="str">
        <f t="shared" si="266"/>
        <v/>
      </c>
      <c r="CH210" t="str">
        <f t="shared" si="267"/>
        <v/>
      </c>
      <c r="CI210" t="str">
        <f t="shared" si="268"/>
        <v/>
      </c>
      <c r="CJ210" t="str">
        <f t="shared" si="269"/>
        <v/>
      </c>
      <c r="CK210" s="359" t="str">
        <f t="shared" si="270"/>
        <v/>
      </c>
      <c r="CL210" t="str">
        <f t="shared" si="271"/>
        <v/>
      </c>
      <c r="CM210" t="str">
        <f t="shared" si="272"/>
        <v/>
      </c>
      <c r="CN210" t="str">
        <f t="shared" si="273"/>
        <v/>
      </c>
      <c r="CO210" s="359" t="str">
        <f t="shared" si="274"/>
        <v/>
      </c>
      <c r="CP210" t="str">
        <f t="shared" si="275"/>
        <v/>
      </c>
      <c r="CQ210" t="str">
        <f t="shared" si="276"/>
        <v/>
      </c>
      <c r="CR210" t="str">
        <f t="shared" si="277"/>
        <v/>
      </c>
      <c r="CS210" s="359" t="str">
        <f t="shared" si="278"/>
        <v/>
      </c>
      <c r="CT210" t="str">
        <f t="shared" si="279"/>
        <v/>
      </c>
      <c r="CU210" t="str">
        <f t="shared" si="280"/>
        <v/>
      </c>
      <c r="CV210" t="str">
        <f t="shared" si="281"/>
        <v/>
      </c>
      <c r="CW210" t="str">
        <f t="shared" si="282"/>
        <v/>
      </c>
      <c r="CX210" s="359" t="str">
        <f t="shared" si="283"/>
        <v/>
      </c>
      <c r="CY210" t="str">
        <f t="shared" si="284"/>
        <v/>
      </c>
      <c r="CZ210" t="str">
        <f t="shared" si="285"/>
        <v/>
      </c>
      <c r="DA210" t="str">
        <f t="shared" si="286"/>
        <v/>
      </c>
      <c r="DB210" s="359" t="str">
        <f t="shared" si="287"/>
        <v/>
      </c>
      <c r="DC210" t="str">
        <f t="shared" si="288"/>
        <v/>
      </c>
      <c r="DD210" t="str">
        <f t="shared" si="289"/>
        <v/>
      </c>
      <c r="DE210" t="str">
        <f t="shared" si="290"/>
        <v/>
      </c>
      <c r="DF210" s="359" t="str">
        <f t="shared" si="291"/>
        <v/>
      </c>
      <c r="DG210" t="str">
        <f t="shared" si="292"/>
        <v>X</v>
      </c>
      <c r="DH210" t="str">
        <f t="shared" si="293"/>
        <v>X</v>
      </c>
      <c r="DI210" t="str">
        <f t="shared" si="294"/>
        <v>X</v>
      </c>
      <c r="DJ210" t="str">
        <f t="shared" si="295"/>
        <v>X</v>
      </c>
      <c r="DK210" s="359" t="str">
        <f t="shared" si="296"/>
        <v>X</v>
      </c>
      <c r="DL210" t="str">
        <f t="shared" si="297"/>
        <v>X</v>
      </c>
      <c r="DM210" t="str">
        <f t="shared" si="298"/>
        <v>X</v>
      </c>
      <c r="DN210" t="str">
        <f t="shared" si="299"/>
        <v>X</v>
      </c>
      <c r="DO210" s="359" t="str">
        <f t="shared" si="300"/>
        <v>X</v>
      </c>
      <c r="DP210" t="str">
        <f t="shared" si="301"/>
        <v>X</v>
      </c>
      <c r="DQ210" t="str">
        <f t="shared" si="302"/>
        <v>X</v>
      </c>
      <c r="DR210" t="str">
        <f t="shared" si="303"/>
        <v>X</v>
      </c>
      <c r="DS210" s="359" t="str">
        <f t="shared" si="304"/>
        <v>X</v>
      </c>
      <c r="DT210" t="str">
        <f t="shared" si="305"/>
        <v/>
      </c>
      <c r="DU210" t="str">
        <f t="shared" si="306"/>
        <v/>
      </c>
      <c r="DV210" t="str">
        <f t="shared" si="307"/>
        <v/>
      </c>
      <c r="DW210" t="str">
        <f t="shared" si="308"/>
        <v/>
      </c>
      <c r="DX210" s="359" t="str">
        <f t="shared" si="309"/>
        <v/>
      </c>
      <c r="DY210" t="str">
        <f t="shared" si="310"/>
        <v/>
      </c>
      <c r="DZ210" t="str">
        <f t="shared" si="311"/>
        <v/>
      </c>
      <c r="EA210" t="str">
        <f t="shared" si="312"/>
        <v/>
      </c>
      <c r="EB210" s="359" t="str">
        <f t="shared" si="313"/>
        <v/>
      </c>
      <c r="EC210" t="str">
        <f t="shared" si="314"/>
        <v/>
      </c>
      <c r="ED210" t="str">
        <f t="shared" si="315"/>
        <v/>
      </c>
      <c r="EE210" t="str">
        <f t="shared" si="316"/>
        <v/>
      </c>
      <c r="EF210" t="str">
        <f t="shared" si="317"/>
        <v/>
      </c>
      <c r="EG210" s="359" t="str">
        <f t="shared" si="318"/>
        <v/>
      </c>
      <c r="EH210" t="str">
        <f t="shared" si="265"/>
        <v>Caladenia sigmoidea</v>
      </c>
      <c r="EJ210" t="str">
        <f t="shared" si="259"/>
        <v>Caladenia sp.</v>
      </c>
      <c r="EK210" s="100">
        <f t="shared" si="245"/>
        <v>0</v>
      </c>
      <c r="EL210" s="3">
        <f t="shared" si="323"/>
        <v>0</v>
      </c>
      <c r="EM210" s="3">
        <f t="shared" si="323"/>
        <v>0</v>
      </c>
      <c r="EN210" s="3">
        <f t="shared" si="323"/>
        <v>0</v>
      </c>
      <c r="EO210" s="3">
        <f t="shared" si="323"/>
        <v>0</v>
      </c>
      <c r="EP210" s="3">
        <f t="shared" si="323"/>
        <v>0</v>
      </c>
      <c r="EQ210" s="3">
        <f t="shared" si="323"/>
        <v>0</v>
      </c>
      <c r="ER210" s="3">
        <f t="shared" si="323"/>
        <v>0</v>
      </c>
      <c r="ES210" s="3">
        <f t="shared" si="323"/>
        <v>0</v>
      </c>
      <c r="ET210" s="3">
        <f t="shared" si="323"/>
        <v>0</v>
      </c>
      <c r="EU210" s="3">
        <f t="shared" si="323"/>
        <v>0</v>
      </c>
      <c r="EV210" s="24">
        <f t="shared" si="323"/>
        <v>0</v>
      </c>
      <c r="EW210" s="245">
        <f t="shared" si="264"/>
        <v>0</v>
      </c>
      <c r="EX210" s="262" t="str">
        <f t="shared" si="260"/>
        <v/>
      </c>
    </row>
    <row r="211" spans="1:154" ht="16.149999999999999" customHeight="1" x14ac:dyDescent="0.25">
      <c r="A211" s="363"/>
      <c r="D211" s="363"/>
      <c r="E211" s="363"/>
      <c r="F211" s="363"/>
      <c r="G211" s="363"/>
      <c r="H211" s="363"/>
      <c r="I211" s="363"/>
      <c r="J211" s="68">
        <f t="shared" si="261"/>
        <v>453</v>
      </c>
      <c r="K211" s="371" t="str">
        <f t="shared" si="262"/>
        <v>Caladenia sp. 'Blue Lake'</v>
      </c>
      <c r="L211" s="234">
        <v>453</v>
      </c>
      <c r="M211" s="371" t="s">
        <v>1526</v>
      </c>
      <c r="N211" s="76" t="s">
        <v>7651</v>
      </c>
      <c r="O211" s="363" t="str">
        <f t="shared" si="247"/>
        <v>S</v>
      </c>
      <c r="P211" s="70" t="s">
        <v>7810</v>
      </c>
      <c r="Q211" s="21" t="s">
        <v>7811</v>
      </c>
      <c r="R211" s="365">
        <v>42979</v>
      </c>
      <c r="S211" s="365">
        <v>43039</v>
      </c>
      <c r="T211" s="603" t="s">
        <v>7894</v>
      </c>
      <c r="U211" s="603" t="s">
        <v>7894</v>
      </c>
      <c r="V211" s="603" t="s">
        <v>7894</v>
      </c>
      <c r="W211" s="603" t="s">
        <v>7894</v>
      </c>
      <c r="X211" s="603" t="s">
        <v>7894</v>
      </c>
      <c r="Y211" s="603" t="s">
        <v>7894</v>
      </c>
      <c r="Z211" s="603" t="s">
        <v>7894</v>
      </c>
      <c r="AA211" s="603" t="s">
        <v>7894</v>
      </c>
      <c r="AB211" s="603" t="s">
        <v>4828</v>
      </c>
      <c r="AC211" s="603" t="s">
        <v>4829</v>
      </c>
      <c r="AD211" s="603" t="s">
        <v>7894</v>
      </c>
      <c r="AE211" s="603" t="s">
        <v>7894</v>
      </c>
      <c r="AF211" s="605" t="s">
        <v>7896</v>
      </c>
      <c r="AG211" s="605" t="s">
        <v>7943</v>
      </c>
      <c r="AH211" s="366" t="s">
        <v>685</v>
      </c>
      <c r="AI211" s="363">
        <f t="shared" si="248"/>
        <v>6</v>
      </c>
      <c r="AJ211" s="363">
        <v>7</v>
      </c>
      <c r="AK211" s="413" t="str">
        <f t="shared" si="249"/>
        <v>King Spider Orchids</v>
      </c>
      <c r="AL211" s="413" t="str">
        <f t="shared" si="250"/>
        <v>Caladenia huegelii</v>
      </c>
      <c r="AM211" s="486" t="s">
        <v>7609</v>
      </c>
      <c r="AS211" s="69">
        <f t="shared" si="251"/>
        <v>36</v>
      </c>
      <c r="AT211" s="69">
        <f t="shared" si="252"/>
        <v>44</v>
      </c>
      <c r="AU211" s="69">
        <f t="shared" si="253"/>
        <v>9</v>
      </c>
      <c r="AV211" s="69">
        <f t="shared" si="254"/>
        <v>10</v>
      </c>
      <c r="AW211" s="81"/>
      <c r="AX211" t="s">
        <v>2191</v>
      </c>
      <c r="AY211" s="364" t="e">
        <v>#N/A</v>
      </c>
      <c r="AZ211" s="264" t="s">
        <v>48</v>
      </c>
      <c r="BA211" s="238"/>
      <c r="BB211" s="237" t="str">
        <f t="shared" si="255"/>
        <v/>
      </c>
      <c r="BC211" s="270">
        <f t="shared" si="246"/>
        <v>453</v>
      </c>
      <c r="BD211" t="str">
        <f t="shared" si="256"/>
        <v>Caladenia sp. 'Blue Lake'</v>
      </c>
      <c r="BE211" s="367" t="e">
        <f>COUNTIFS(#REF!,L211)</f>
        <v>#REF!</v>
      </c>
      <c r="BF211" s="374" t="str">
        <f t="shared" si="257"/>
        <v>y</v>
      </c>
      <c r="BG211" s="82"/>
      <c r="BH211" s="375"/>
      <c r="BI211" s="374"/>
      <c r="BJ211" s="403"/>
      <c r="CE211" t="str">
        <f t="shared" si="322"/>
        <v>Spider, dragon, zebra, candy, fan, fairy orchids (Caladenia sp.)</v>
      </c>
      <c r="CF211" s="388" t="str">
        <f t="shared" si="263"/>
        <v>Caladenia sp.</v>
      </c>
      <c r="CG211" t="str">
        <f t="shared" si="266"/>
        <v/>
      </c>
      <c r="CH211" t="str">
        <f t="shared" si="267"/>
        <v/>
      </c>
      <c r="CI211" t="str">
        <f t="shared" si="268"/>
        <v/>
      </c>
      <c r="CJ211" t="str">
        <f t="shared" si="269"/>
        <v/>
      </c>
      <c r="CK211" s="359" t="str">
        <f t="shared" si="270"/>
        <v/>
      </c>
      <c r="CL211" t="str">
        <f t="shared" si="271"/>
        <v/>
      </c>
      <c r="CM211" t="str">
        <f t="shared" si="272"/>
        <v/>
      </c>
      <c r="CN211" t="str">
        <f t="shared" si="273"/>
        <v/>
      </c>
      <c r="CO211" s="359" t="str">
        <f t="shared" si="274"/>
        <v/>
      </c>
      <c r="CP211" t="str">
        <f t="shared" si="275"/>
        <v/>
      </c>
      <c r="CQ211" t="str">
        <f t="shared" si="276"/>
        <v/>
      </c>
      <c r="CR211" t="str">
        <f t="shared" si="277"/>
        <v/>
      </c>
      <c r="CS211" s="359" t="str">
        <f t="shared" si="278"/>
        <v/>
      </c>
      <c r="CT211" t="str">
        <f t="shared" si="279"/>
        <v/>
      </c>
      <c r="CU211" t="str">
        <f t="shared" si="280"/>
        <v/>
      </c>
      <c r="CV211" t="str">
        <f t="shared" si="281"/>
        <v/>
      </c>
      <c r="CW211" t="str">
        <f t="shared" si="282"/>
        <v/>
      </c>
      <c r="CX211" s="359" t="str">
        <f t="shared" si="283"/>
        <v/>
      </c>
      <c r="CY211" t="str">
        <f t="shared" si="284"/>
        <v/>
      </c>
      <c r="CZ211" t="str">
        <f t="shared" si="285"/>
        <v/>
      </c>
      <c r="DA211" t="str">
        <f t="shared" si="286"/>
        <v/>
      </c>
      <c r="DB211" s="359" t="str">
        <f t="shared" si="287"/>
        <v/>
      </c>
      <c r="DC211" t="str">
        <f t="shared" si="288"/>
        <v/>
      </c>
      <c r="DD211" t="str">
        <f t="shared" si="289"/>
        <v/>
      </c>
      <c r="DE211" t="str">
        <f t="shared" si="290"/>
        <v/>
      </c>
      <c r="DF211" s="359" t="str">
        <f t="shared" si="291"/>
        <v/>
      </c>
      <c r="DG211" t="str">
        <f t="shared" si="292"/>
        <v/>
      </c>
      <c r="DH211" t="str">
        <f t="shared" si="293"/>
        <v/>
      </c>
      <c r="DI211" t="str">
        <f t="shared" si="294"/>
        <v/>
      </c>
      <c r="DJ211" t="str">
        <f t="shared" si="295"/>
        <v/>
      </c>
      <c r="DK211" s="359" t="str">
        <f t="shared" si="296"/>
        <v/>
      </c>
      <c r="DL211" t="str">
        <f t="shared" si="297"/>
        <v/>
      </c>
      <c r="DM211" t="str">
        <f t="shared" si="298"/>
        <v/>
      </c>
      <c r="DN211" t="str">
        <f t="shared" si="299"/>
        <v/>
      </c>
      <c r="DO211" s="359" t="str">
        <f t="shared" si="300"/>
        <v/>
      </c>
      <c r="DP211" t="str">
        <f t="shared" si="301"/>
        <v/>
      </c>
      <c r="DQ211" t="str">
        <f t="shared" si="302"/>
        <v/>
      </c>
      <c r="DR211" t="str">
        <f t="shared" si="303"/>
        <v/>
      </c>
      <c r="DS211" s="359" t="str">
        <f t="shared" si="304"/>
        <v/>
      </c>
      <c r="DT211" t="str">
        <f t="shared" si="305"/>
        <v/>
      </c>
      <c r="DU211" t="str">
        <f t="shared" si="306"/>
        <v/>
      </c>
      <c r="DV211" t="str">
        <f t="shared" si="307"/>
        <v/>
      </c>
      <c r="DW211" t="str">
        <f t="shared" si="308"/>
        <v/>
      </c>
      <c r="DX211" s="359" t="str">
        <f t="shared" si="309"/>
        <v/>
      </c>
      <c r="DY211" t="str">
        <f t="shared" si="310"/>
        <v/>
      </c>
      <c r="DZ211" t="str">
        <f t="shared" si="311"/>
        <v/>
      </c>
      <c r="EA211" t="str">
        <f t="shared" si="312"/>
        <v/>
      </c>
      <c r="EB211" s="359" t="str">
        <f t="shared" si="313"/>
        <v/>
      </c>
      <c r="EC211" t="str">
        <f t="shared" si="314"/>
        <v/>
      </c>
      <c r="ED211" t="str">
        <f t="shared" si="315"/>
        <v/>
      </c>
      <c r="EE211" t="str">
        <f t="shared" si="316"/>
        <v/>
      </c>
      <c r="EF211" t="str">
        <f t="shared" si="317"/>
        <v/>
      </c>
      <c r="EG211" s="359" t="str">
        <f t="shared" si="318"/>
        <v/>
      </c>
      <c r="EH211" t="str">
        <f t="shared" si="265"/>
        <v>Caladenia sp.</v>
      </c>
      <c r="EJ211" t="str">
        <f t="shared" si="259"/>
        <v>Caladenia sp. 'Blue Lake'</v>
      </c>
      <c r="EK211" s="100">
        <f t="shared" si="245"/>
        <v>0</v>
      </c>
      <c r="EL211" s="3">
        <f t="shared" si="323"/>
        <v>0</v>
      </c>
      <c r="EM211" s="3">
        <f t="shared" si="323"/>
        <v>0</v>
      </c>
      <c r="EN211" s="3">
        <f t="shared" si="323"/>
        <v>0</v>
      </c>
      <c r="EO211" s="3">
        <f t="shared" si="323"/>
        <v>0</v>
      </c>
      <c r="EP211" s="3">
        <f t="shared" si="323"/>
        <v>0</v>
      </c>
      <c r="EQ211" s="3">
        <f t="shared" si="323"/>
        <v>0</v>
      </c>
      <c r="ER211" s="3">
        <f t="shared" si="323"/>
        <v>0</v>
      </c>
      <c r="ES211" s="3">
        <f t="shared" si="323"/>
        <v>1</v>
      </c>
      <c r="ET211" s="3">
        <f t="shared" si="323"/>
        <v>1</v>
      </c>
      <c r="EU211" s="3">
        <f t="shared" si="323"/>
        <v>0</v>
      </c>
      <c r="EV211" s="24">
        <f t="shared" si="323"/>
        <v>0</v>
      </c>
      <c r="EW211" s="245">
        <f t="shared" si="264"/>
        <v>2</v>
      </c>
      <c r="EX211" s="262" t="str">
        <f t="shared" si="260"/>
        <v/>
      </c>
    </row>
    <row r="212" spans="1:154" ht="16.149999999999999" customHeight="1" x14ac:dyDescent="0.25">
      <c r="A212" s="363"/>
      <c r="D212" s="363"/>
      <c r="E212" s="363"/>
      <c r="F212" s="363"/>
      <c r="G212" s="363"/>
      <c r="H212" s="363"/>
      <c r="I212" s="363"/>
      <c r="J212" s="68">
        <f t="shared" si="261"/>
        <v>456</v>
      </c>
      <c r="K212" s="371" t="str">
        <f t="shared" si="262"/>
        <v>Caladenia sp. 'central Wheatbelt'</v>
      </c>
      <c r="L212" s="234">
        <v>456</v>
      </c>
      <c r="M212" s="371" t="s">
        <v>1526</v>
      </c>
      <c r="N212" s="76" t="s">
        <v>7669</v>
      </c>
      <c r="O212" s="363" t="str">
        <f t="shared" si="247"/>
        <v>S</v>
      </c>
      <c r="P212" s="70" t="s">
        <v>7812</v>
      </c>
      <c r="Q212" s="21" t="s">
        <v>7813</v>
      </c>
      <c r="R212" s="365">
        <v>42968</v>
      </c>
      <c r="S212" s="365">
        <v>43008</v>
      </c>
      <c r="T212" s="603" t="s">
        <v>7894</v>
      </c>
      <c r="U212" s="603" t="s">
        <v>7894</v>
      </c>
      <c r="V212" s="603" t="s">
        <v>7894</v>
      </c>
      <c r="W212" s="603" t="s">
        <v>7894</v>
      </c>
      <c r="X212" s="603" t="s">
        <v>7894</v>
      </c>
      <c r="Y212" s="603" t="s">
        <v>7894</v>
      </c>
      <c r="Z212" s="603" t="s">
        <v>7894</v>
      </c>
      <c r="AA212" s="603" t="s">
        <v>4827</v>
      </c>
      <c r="AB212" s="603" t="s">
        <v>4828</v>
      </c>
      <c r="AC212" s="603" t="s">
        <v>7894</v>
      </c>
      <c r="AD212" s="603" t="s">
        <v>7894</v>
      </c>
      <c r="AE212" s="603" t="s">
        <v>7894</v>
      </c>
      <c r="AF212" s="605" t="s">
        <v>7903</v>
      </c>
      <c r="AG212" s="605" t="s">
        <v>7947</v>
      </c>
      <c r="AH212" s="366" t="s">
        <v>685</v>
      </c>
      <c r="AI212" s="363">
        <f t="shared" si="248"/>
        <v>6</v>
      </c>
      <c r="AJ212" s="363">
        <v>4</v>
      </c>
      <c r="AK212" s="413" t="str">
        <f t="shared" si="249"/>
        <v>Wispy Spider Orchids</v>
      </c>
      <c r="AL212" s="413" t="str">
        <f t="shared" si="250"/>
        <v>Caladenia filamentosa</v>
      </c>
      <c r="AM212" s="486" t="s">
        <v>7609</v>
      </c>
      <c r="AS212" s="69">
        <f t="shared" si="251"/>
        <v>35</v>
      </c>
      <c r="AT212" s="69">
        <f t="shared" si="252"/>
        <v>39</v>
      </c>
      <c r="AU212" s="69">
        <f t="shared" si="253"/>
        <v>8</v>
      </c>
      <c r="AV212" s="69">
        <f t="shared" si="254"/>
        <v>9</v>
      </c>
      <c r="AW212" s="81"/>
      <c r="AX212" t="s">
        <v>2191</v>
      </c>
      <c r="AY212" s="364" t="e">
        <v>#N/A</v>
      </c>
      <c r="AZ212" s="264" t="s">
        <v>48</v>
      </c>
      <c r="BA212" s="238"/>
      <c r="BB212" s="237" t="str">
        <f t="shared" si="255"/>
        <v/>
      </c>
      <c r="BC212" s="270">
        <f t="shared" si="246"/>
        <v>456</v>
      </c>
      <c r="BD212" t="str">
        <f t="shared" si="256"/>
        <v>Caladenia sp. 'central Wheatbelt'</v>
      </c>
      <c r="BE212" s="367" t="e">
        <f>COUNTIFS(#REF!,L212)</f>
        <v>#REF!</v>
      </c>
      <c r="BF212" s="374" t="str">
        <f t="shared" si="257"/>
        <v>y</v>
      </c>
      <c r="BG212" s="82"/>
      <c r="BH212" s="375"/>
      <c r="BI212" s="374"/>
      <c r="BJ212" s="403"/>
      <c r="CE212" t="str">
        <f t="shared" si="322"/>
        <v>Blue Lake Spider Orchid (Caladenia sp. 'Blue Lake')</v>
      </c>
      <c r="CF212" s="388" t="str">
        <f t="shared" si="263"/>
        <v>Caladenia sp. 'Blue Lake'</v>
      </c>
      <c r="CG212" t="str">
        <f t="shared" si="266"/>
        <v/>
      </c>
      <c r="CH212" t="str">
        <f t="shared" si="267"/>
        <v/>
      </c>
      <c r="CI212" t="str">
        <f t="shared" si="268"/>
        <v/>
      </c>
      <c r="CJ212" t="str">
        <f t="shared" si="269"/>
        <v/>
      </c>
      <c r="CK212" s="359" t="str">
        <f t="shared" si="270"/>
        <v/>
      </c>
      <c r="CL212" t="str">
        <f t="shared" si="271"/>
        <v/>
      </c>
      <c r="CM212" t="str">
        <f t="shared" si="272"/>
        <v/>
      </c>
      <c r="CN212" t="str">
        <f t="shared" si="273"/>
        <v/>
      </c>
      <c r="CO212" s="359" t="str">
        <f t="shared" si="274"/>
        <v/>
      </c>
      <c r="CP212" t="str">
        <f t="shared" si="275"/>
        <v/>
      </c>
      <c r="CQ212" t="str">
        <f t="shared" si="276"/>
        <v/>
      </c>
      <c r="CR212" t="str">
        <f t="shared" si="277"/>
        <v/>
      </c>
      <c r="CS212" s="359" t="str">
        <f t="shared" si="278"/>
        <v/>
      </c>
      <c r="CT212" t="str">
        <f t="shared" si="279"/>
        <v/>
      </c>
      <c r="CU212" t="str">
        <f t="shared" si="280"/>
        <v/>
      </c>
      <c r="CV212" t="str">
        <f t="shared" si="281"/>
        <v/>
      </c>
      <c r="CW212" t="str">
        <f t="shared" si="282"/>
        <v/>
      </c>
      <c r="CX212" s="359" t="str">
        <f t="shared" si="283"/>
        <v/>
      </c>
      <c r="CY212" t="str">
        <f t="shared" si="284"/>
        <v/>
      </c>
      <c r="CZ212" t="str">
        <f t="shared" si="285"/>
        <v/>
      </c>
      <c r="DA212" t="str">
        <f t="shared" si="286"/>
        <v/>
      </c>
      <c r="DB212" s="359" t="str">
        <f t="shared" si="287"/>
        <v/>
      </c>
      <c r="DC212" t="str">
        <f t="shared" si="288"/>
        <v/>
      </c>
      <c r="DD212" t="str">
        <f t="shared" si="289"/>
        <v/>
      </c>
      <c r="DE212" t="str">
        <f t="shared" si="290"/>
        <v/>
      </c>
      <c r="DF212" s="359" t="str">
        <f t="shared" si="291"/>
        <v/>
      </c>
      <c r="DG212" t="str">
        <f t="shared" si="292"/>
        <v/>
      </c>
      <c r="DH212" t="str">
        <f t="shared" si="293"/>
        <v/>
      </c>
      <c r="DI212" t="str">
        <f t="shared" si="294"/>
        <v/>
      </c>
      <c r="DJ212" t="str">
        <f t="shared" si="295"/>
        <v/>
      </c>
      <c r="DK212" s="359" t="str">
        <f t="shared" si="296"/>
        <v/>
      </c>
      <c r="DL212" t="str">
        <f t="shared" si="297"/>
        <v/>
      </c>
      <c r="DM212" t="str">
        <f t="shared" si="298"/>
        <v/>
      </c>
      <c r="DN212" t="str">
        <f t="shared" si="299"/>
        <v/>
      </c>
      <c r="DO212" s="359" t="str">
        <f t="shared" si="300"/>
        <v/>
      </c>
      <c r="DP212" t="str">
        <f t="shared" si="301"/>
        <v>X</v>
      </c>
      <c r="DQ212" t="str">
        <f t="shared" si="302"/>
        <v>X</v>
      </c>
      <c r="DR212" t="str">
        <f t="shared" si="303"/>
        <v>X</v>
      </c>
      <c r="DS212" s="359" t="str">
        <f t="shared" si="304"/>
        <v>X</v>
      </c>
      <c r="DT212" t="str">
        <f t="shared" si="305"/>
        <v>X</v>
      </c>
      <c r="DU212" t="str">
        <f t="shared" si="306"/>
        <v>X</v>
      </c>
      <c r="DV212" t="str">
        <f t="shared" si="307"/>
        <v>X</v>
      </c>
      <c r="DW212" t="str">
        <f t="shared" si="308"/>
        <v>X</v>
      </c>
      <c r="DX212" s="359" t="str">
        <f t="shared" si="309"/>
        <v>X</v>
      </c>
      <c r="DY212" t="str">
        <f t="shared" si="310"/>
        <v/>
      </c>
      <c r="DZ212" t="str">
        <f t="shared" si="311"/>
        <v/>
      </c>
      <c r="EA212" t="str">
        <f t="shared" si="312"/>
        <v/>
      </c>
      <c r="EB212" s="359" t="str">
        <f t="shared" si="313"/>
        <v/>
      </c>
      <c r="EC212" t="str">
        <f t="shared" si="314"/>
        <v/>
      </c>
      <c r="ED212" t="str">
        <f t="shared" si="315"/>
        <v/>
      </c>
      <c r="EE212" t="str">
        <f t="shared" si="316"/>
        <v/>
      </c>
      <c r="EF212" t="str">
        <f t="shared" si="317"/>
        <v/>
      </c>
      <c r="EG212" s="359" t="str">
        <f t="shared" si="318"/>
        <v/>
      </c>
      <c r="EH212" t="str">
        <f t="shared" si="265"/>
        <v>Caladenia sp. 'Blue Lake'</v>
      </c>
      <c r="EJ212" t="str">
        <f t="shared" si="259"/>
        <v>Caladenia sp. 'central Wheatbelt'</v>
      </c>
      <c r="EK212" s="100">
        <f t="shared" si="245"/>
        <v>0</v>
      </c>
      <c r="EL212" s="3">
        <f t="shared" si="323"/>
        <v>0</v>
      </c>
      <c r="EM212" s="3">
        <f t="shared" si="323"/>
        <v>0</v>
      </c>
      <c r="EN212" s="3">
        <f t="shared" si="323"/>
        <v>0</v>
      </c>
      <c r="EO212" s="3">
        <f t="shared" si="323"/>
        <v>0</v>
      </c>
      <c r="EP212" s="3">
        <f t="shared" si="323"/>
        <v>0</v>
      </c>
      <c r="EQ212" s="3">
        <f t="shared" si="323"/>
        <v>0</v>
      </c>
      <c r="ER212" s="3">
        <f t="shared" si="323"/>
        <v>1</v>
      </c>
      <c r="ES212" s="3">
        <f t="shared" si="323"/>
        <v>1</v>
      </c>
      <c r="ET212" s="3">
        <f t="shared" si="323"/>
        <v>0</v>
      </c>
      <c r="EU212" s="3">
        <f t="shared" si="323"/>
        <v>0</v>
      </c>
      <c r="EV212" s="24">
        <f t="shared" si="323"/>
        <v>0</v>
      </c>
      <c r="EW212" s="245">
        <f t="shared" si="264"/>
        <v>2</v>
      </c>
      <c r="EX212" s="262" t="str">
        <f t="shared" si="260"/>
        <v/>
      </c>
    </row>
    <row r="213" spans="1:154" ht="16.149999999999999" customHeight="1" x14ac:dyDescent="0.25">
      <c r="A213" s="363"/>
      <c r="D213" s="363"/>
      <c r="E213" s="363"/>
      <c r="F213" s="363"/>
      <c r="G213" s="363"/>
      <c r="H213" s="363"/>
      <c r="I213" s="363"/>
      <c r="J213" s="68">
        <f t="shared" si="261"/>
        <v>415</v>
      </c>
      <c r="K213" s="371" t="str">
        <f t="shared" si="262"/>
        <v>Caladenia sp. 'early Wheatbelt'</v>
      </c>
      <c r="L213" s="234">
        <v>415</v>
      </c>
      <c r="M213" s="371" t="s">
        <v>1526</v>
      </c>
      <c r="N213" s="76" t="s">
        <v>7861</v>
      </c>
      <c r="O213" s="363" t="str">
        <f t="shared" si="247"/>
        <v>S</v>
      </c>
      <c r="P213" t="s">
        <v>7670</v>
      </c>
      <c r="Q213" s="21" t="s">
        <v>2190</v>
      </c>
      <c r="R213" s="365">
        <v>42948</v>
      </c>
      <c r="S213" s="365">
        <v>43008</v>
      </c>
      <c r="T213" s="603" t="s">
        <v>7894</v>
      </c>
      <c r="U213" s="603" t="s">
        <v>7894</v>
      </c>
      <c r="V213" s="603" t="s">
        <v>7894</v>
      </c>
      <c r="W213" s="603" t="s">
        <v>7894</v>
      </c>
      <c r="X213" s="603" t="s">
        <v>7894</v>
      </c>
      <c r="Y213" s="603" t="s">
        <v>7894</v>
      </c>
      <c r="Z213" s="603" t="s">
        <v>4826</v>
      </c>
      <c r="AA213" s="603" t="s">
        <v>4827</v>
      </c>
      <c r="AB213" s="603" t="s">
        <v>7894</v>
      </c>
      <c r="AC213" s="603" t="s">
        <v>7894</v>
      </c>
      <c r="AD213" s="603" t="s">
        <v>7894</v>
      </c>
      <c r="AE213" s="603" t="s">
        <v>7894</v>
      </c>
      <c r="AF213" s="605" t="s">
        <v>7904</v>
      </c>
      <c r="AG213" s="605" t="s">
        <v>7948</v>
      </c>
      <c r="AH213" s="366" t="s">
        <v>685</v>
      </c>
      <c r="AI213" s="363">
        <f t="shared" si="248"/>
        <v>6</v>
      </c>
      <c r="AJ213" s="363">
        <v>4</v>
      </c>
      <c r="AK213" s="413" t="str">
        <f t="shared" si="249"/>
        <v>Wispy Spider Orchids</v>
      </c>
      <c r="AL213" s="413" t="str">
        <f t="shared" si="250"/>
        <v>Caladenia filamentosa</v>
      </c>
      <c r="AM213" s="486" t="s">
        <v>7609</v>
      </c>
      <c r="AN213" s="507" t="s">
        <v>1402</v>
      </c>
      <c r="AS213" s="69">
        <f t="shared" si="251"/>
        <v>32</v>
      </c>
      <c r="AT213" s="69">
        <f t="shared" si="252"/>
        <v>39</v>
      </c>
      <c r="AU213" s="69">
        <f t="shared" si="253"/>
        <v>8</v>
      </c>
      <c r="AV213" s="69">
        <f t="shared" si="254"/>
        <v>9</v>
      </c>
      <c r="AW213" s="81"/>
      <c r="AX213" t="s">
        <v>2191</v>
      </c>
      <c r="AY213" s="364" t="e">
        <v>#N/A</v>
      </c>
      <c r="AZ213" s="264" t="s">
        <v>48</v>
      </c>
      <c r="BA213" s="238"/>
      <c r="BB213" s="237" t="str">
        <f t="shared" si="255"/>
        <v/>
      </c>
      <c r="BC213" s="270">
        <f t="shared" si="246"/>
        <v>415</v>
      </c>
      <c r="BD213" t="str">
        <f t="shared" si="256"/>
        <v>Caladenia sp. 'early Wheatbelt'</v>
      </c>
      <c r="BE213" s="367" t="e">
        <f>COUNTIFS(#REF!,L213)</f>
        <v>#REF!</v>
      </c>
      <c r="BF213" s="374" t="str">
        <f t="shared" si="257"/>
        <v>y</v>
      </c>
      <c r="BG213" s="82"/>
      <c r="BH213" s="375"/>
      <c r="BI213" s="374"/>
      <c r="BJ213" s="403"/>
      <c r="CE213" t="str">
        <f t="shared" si="322"/>
        <v>Central Wheatbelt Spider Orchid (Caladenia sp. 'central Wheatbelt')</v>
      </c>
      <c r="CF213" s="388" t="str">
        <f t="shared" si="263"/>
        <v>Caladenia sp. 'central Wheatbelt'</v>
      </c>
      <c r="CG213" t="str">
        <f t="shared" si="266"/>
        <v/>
      </c>
      <c r="CH213" t="str">
        <f t="shared" si="267"/>
        <v/>
      </c>
      <c r="CI213" t="str">
        <f t="shared" si="268"/>
        <v/>
      </c>
      <c r="CJ213" t="str">
        <f t="shared" si="269"/>
        <v/>
      </c>
      <c r="CK213" s="359" t="str">
        <f t="shared" si="270"/>
        <v/>
      </c>
      <c r="CL213" t="str">
        <f t="shared" si="271"/>
        <v/>
      </c>
      <c r="CM213" t="str">
        <f t="shared" si="272"/>
        <v/>
      </c>
      <c r="CN213" t="str">
        <f t="shared" si="273"/>
        <v/>
      </c>
      <c r="CO213" s="359" t="str">
        <f t="shared" si="274"/>
        <v/>
      </c>
      <c r="CP213" t="str">
        <f t="shared" si="275"/>
        <v/>
      </c>
      <c r="CQ213" t="str">
        <f t="shared" si="276"/>
        <v/>
      </c>
      <c r="CR213" t="str">
        <f t="shared" si="277"/>
        <v/>
      </c>
      <c r="CS213" s="359" t="str">
        <f t="shared" si="278"/>
        <v/>
      </c>
      <c r="CT213" t="str">
        <f t="shared" si="279"/>
        <v/>
      </c>
      <c r="CU213" t="str">
        <f t="shared" si="280"/>
        <v/>
      </c>
      <c r="CV213" t="str">
        <f t="shared" si="281"/>
        <v/>
      </c>
      <c r="CW213" t="str">
        <f t="shared" si="282"/>
        <v/>
      </c>
      <c r="CX213" s="359" t="str">
        <f t="shared" si="283"/>
        <v/>
      </c>
      <c r="CY213" t="str">
        <f t="shared" si="284"/>
        <v/>
      </c>
      <c r="CZ213" t="str">
        <f t="shared" si="285"/>
        <v/>
      </c>
      <c r="DA213" t="str">
        <f t="shared" si="286"/>
        <v/>
      </c>
      <c r="DB213" s="359" t="str">
        <f t="shared" si="287"/>
        <v/>
      </c>
      <c r="DC213" t="str">
        <f t="shared" si="288"/>
        <v/>
      </c>
      <c r="DD213" t="str">
        <f t="shared" si="289"/>
        <v/>
      </c>
      <c r="DE213" t="str">
        <f t="shared" si="290"/>
        <v/>
      </c>
      <c r="DF213" s="359" t="str">
        <f t="shared" si="291"/>
        <v/>
      </c>
      <c r="DG213" t="str">
        <f t="shared" si="292"/>
        <v/>
      </c>
      <c r="DH213" t="str">
        <f t="shared" si="293"/>
        <v/>
      </c>
      <c r="DI213" t="str">
        <f t="shared" si="294"/>
        <v/>
      </c>
      <c r="DJ213" t="str">
        <f t="shared" si="295"/>
        <v/>
      </c>
      <c r="DK213" s="359" t="str">
        <f t="shared" si="296"/>
        <v/>
      </c>
      <c r="DL213" t="str">
        <f t="shared" si="297"/>
        <v/>
      </c>
      <c r="DM213" t="str">
        <f t="shared" si="298"/>
        <v/>
      </c>
      <c r="DN213" t="str">
        <f t="shared" si="299"/>
        <v/>
      </c>
      <c r="DO213" s="359" t="str">
        <f t="shared" si="300"/>
        <v>X</v>
      </c>
      <c r="DP213" t="str">
        <f t="shared" si="301"/>
        <v>X</v>
      </c>
      <c r="DQ213" t="str">
        <f t="shared" si="302"/>
        <v>X</v>
      </c>
      <c r="DR213" t="str">
        <f t="shared" si="303"/>
        <v>X</v>
      </c>
      <c r="DS213" s="359" t="str">
        <f t="shared" si="304"/>
        <v>X</v>
      </c>
      <c r="DT213" t="str">
        <f t="shared" si="305"/>
        <v/>
      </c>
      <c r="DU213" t="str">
        <f t="shared" si="306"/>
        <v/>
      </c>
      <c r="DV213" t="str">
        <f t="shared" si="307"/>
        <v/>
      </c>
      <c r="DW213" t="str">
        <f t="shared" si="308"/>
        <v/>
      </c>
      <c r="DX213" s="359" t="str">
        <f t="shared" si="309"/>
        <v/>
      </c>
      <c r="DY213" t="str">
        <f t="shared" si="310"/>
        <v/>
      </c>
      <c r="DZ213" t="str">
        <f t="shared" si="311"/>
        <v/>
      </c>
      <c r="EA213" t="str">
        <f t="shared" si="312"/>
        <v/>
      </c>
      <c r="EB213" s="359" t="str">
        <f t="shared" si="313"/>
        <v/>
      </c>
      <c r="EC213" t="str">
        <f t="shared" si="314"/>
        <v/>
      </c>
      <c r="ED213" t="str">
        <f t="shared" si="315"/>
        <v/>
      </c>
      <c r="EE213" t="str">
        <f t="shared" si="316"/>
        <v/>
      </c>
      <c r="EF213" t="str">
        <f t="shared" si="317"/>
        <v/>
      </c>
      <c r="EG213" s="359" t="str">
        <f t="shared" si="318"/>
        <v/>
      </c>
      <c r="EH213" t="str">
        <f t="shared" si="265"/>
        <v>Caladenia sp. 'central Wheatbelt'</v>
      </c>
      <c r="EJ213" t="str">
        <f t="shared" si="259"/>
        <v>Caladenia sp. 'early Wheatbelt'</v>
      </c>
      <c r="EK213" s="100">
        <f t="shared" si="245"/>
        <v>0</v>
      </c>
      <c r="EL213" s="3">
        <f t="shared" si="323"/>
        <v>0</v>
      </c>
      <c r="EM213" s="3">
        <f t="shared" si="323"/>
        <v>0</v>
      </c>
      <c r="EN213" s="3">
        <f t="shared" si="323"/>
        <v>0</v>
      </c>
      <c r="EO213" s="3">
        <f t="shared" si="323"/>
        <v>0</v>
      </c>
      <c r="EP213" s="3">
        <f t="shared" si="323"/>
        <v>0</v>
      </c>
      <c r="EQ213" s="3">
        <f t="shared" si="323"/>
        <v>0</v>
      </c>
      <c r="ER213" s="3">
        <f t="shared" si="323"/>
        <v>1</v>
      </c>
      <c r="ES213" s="3">
        <f t="shared" si="323"/>
        <v>1</v>
      </c>
      <c r="ET213" s="3">
        <f t="shared" si="323"/>
        <v>0</v>
      </c>
      <c r="EU213" s="3">
        <f t="shared" si="323"/>
        <v>0</v>
      </c>
      <c r="EV213" s="24">
        <f t="shared" si="323"/>
        <v>0</v>
      </c>
      <c r="EW213" s="245">
        <f t="shared" si="264"/>
        <v>2</v>
      </c>
      <c r="EX213" s="262" t="str">
        <f t="shared" si="260"/>
        <v/>
      </c>
    </row>
    <row r="214" spans="1:154" ht="16.149999999999999" customHeight="1" x14ac:dyDescent="0.25">
      <c r="A214" s="363"/>
      <c r="D214" s="363"/>
      <c r="E214" s="363"/>
      <c r="F214" s="363"/>
      <c r="G214" s="363"/>
      <c r="H214" s="363"/>
      <c r="I214" s="363"/>
      <c r="J214" s="68">
        <f t="shared" si="261"/>
        <v>437</v>
      </c>
      <c r="K214" s="510" t="str">
        <f t="shared" si="262"/>
        <v>Caladenia sp. 'Kellerberrin'</v>
      </c>
      <c r="L214" s="511">
        <v>437</v>
      </c>
      <c r="M214" s="371" t="s">
        <v>1526</v>
      </c>
      <c r="N214" s="76" t="s">
        <v>1393</v>
      </c>
      <c r="O214" s="363" t="str">
        <f t="shared" si="247"/>
        <v>S</v>
      </c>
      <c r="P214" t="s">
        <v>2185</v>
      </c>
      <c r="Q214" s="21" t="s">
        <v>2186</v>
      </c>
      <c r="R214" s="373">
        <v>42962</v>
      </c>
      <c r="S214" s="373">
        <v>42993</v>
      </c>
      <c r="T214" s="603" t="s">
        <v>7894</v>
      </c>
      <c r="U214" s="603" t="s">
        <v>7894</v>
      </c>
      <c r="V214" s="603" t="s">
        <v>7894</v>
      </c>
      <c r="W214" s="603" t="s">
        <v>7894</v>
      </c>
      <c r="X214" s="603" t="s">
        <v>7894</v>
      </c>
      <c r="Y214" s="603" t="s">
        <v>7894</v>
      </c>
      <c r="Z214" s="603" t="s">
        <v>7894</v>
      </c>
      <c r="AA214" s="603" t="s">
        <v>4827</v>
      </c>
      <c r="AB214" s="603" t="s">
        <v>4828</v>
      </c>
      <c r="AC214" s="603" t="s">
        <v>7894</v>
      </c>
      <c r="AD214" s="603" t="s">
        <v>7894</v>
      </c>
      <c r="AE214" s="603" t="s">
        <v>7894</v>
      </c>
      <c r="AF214" s="605" t="s">
        <v>7903</v>
      </c>
      <c r="AG214" s="605" t="s">
        <v>7947</v>
      </c>
      <c r="AH214" s="366" t="s">
        <v>685</v>
      </c>
      <c r="AI214" s="363">
        <f t="shared" si="248"/>
        <v>6</v>
      </c>
      <c r="AJ214" s="363">
        <v>4</v>
      </c>
      <c r="AK214" s="413" t="str">
        <f t="shared" si="249"/>
        <v>Wispy Spider Orchids</v>
      </c>
      <c r="AL214" s="413" t="str">
        <f t="shared" si="250"/>
        <v>Caladenia filamentosa</v>
      </c>
      <c r="AM214" s="486" t="s">
        <v>7609</v>
      </c>
      <c r="AS214" s="69">
        <f t="shared" si="251"/>
        <v>34</v>
      </c>
      <c r="AT214" s="69">
        <f t="shared" si="252"/>
        <v>37</v>
      </c>
      <c r="AU214" s="69">
        <f t="shared" si="253"/>
        <v>8</v>
      </c>
      <c r="AV214" s="69">
        <f t="shared" si="254"/>
        <v>9</v>
      </c>
      <c r="AW214" s="81"/>
      <c r="AX214" t="s">
        <v>2185</v>
      </c>
      <c r="AY214" s="364" t="e">
        <v>#N/A</v>
      </c>
      <c r="AZ214" s="264" t="s">
        <v>48</v>
      </c>
      <c r="BA214" s="238"/>
      <c r="BB214" s="237" t="str">
        <f t="shared" si="255"/>
        <v/>
      </c>
      <c r="BC214" s="270">
        <f t="shared" si="246"/>
        <v>437</v>
      </c>
      <c r="BD214" t="str">
        <f t="shared" si="256"/>
        <v>Caladenia sp. 'Kellerberrin'</v>
      </c>
      <c r="BE214" s="367" t="e">
        <f>COUNTIFS(#REF!,L214)</f>
        <v>#REF!</v>
      </c>
      <c r="BF214" s="374" t="str">
        <f t="shared" si="257"/>
        <v>y</v>
      </c>
      <c r="BG214" s="82"/>
      <c r="BH214" s="375"/>
      <c r="BI214" s="374"/>
      <c r="BJ214" s="403"/>
      <c r="CE214" t="str">
        <f t="shared" si="322"/>
        <v>Early Wheatbelt Spider Orchid (Caladenia sp. 'early Wheatbelt')</v>
      </c>
      <c r="CF214" s="388" t="str">
        <f t="shared" si="263"/>
        <v>Caladenia sp. 'early Wheatbelt'</v>
      </c>
      <c r="CG214" t="str">
        <f t="shared" si="266"/>
        <v/>
      </c>
      <c r="CH214" t="str">
        <f t="shared" si="267"/>
        <v/>
      </c>
      <c r="CI214" t="str">
        <f t="shared" si="268"/>
        <v/>
      </c>
      <c r="CJ214" t="str">
        <f t="shared" si="269"/>
        <v/>
      </c>
      <c r="CK214" s="359" t="str">
        <f t="shared" si="270"/>
        <v/>
      </c>
      <c r="CL214" t="str">
        <f t="shared" si="271"/>
        <v/>
      </c>
      <c r="CM214" t="str">
        <f t="shared" si="272"/>
        <v/>
      </c>
      <c r="CN214" t="str">
        <f t="shared" si="273"/>
        <v/>
      </c>
      <c r="CO214" s="359" t="str">
        <f t="shared" si="274"/>
        <v/>
      </c>
      <c r="CP214" t="str">
        <f t="shared" si="275"/>
        <v/>
      </c>
      <c r="CQ214" t="str">
        <f t="shared" si="276"/>
        <v/>
      </c>
      <c r="CR214" t="str">
        <f t="shared" si="277"/>
        <v/>
      </c>
      <c r="CS214" s="359" t="str">
        <f t="shared" si="278"/>
        <v/>
      </c>
      <c r="CT214" t="str">
        <f t="shared" si="279"/>
        <v/>
      </c>
      <c r="CU214" t="str">
        <f t="shared" si="280"/>
        <v/>
      </c>
      <c r="CV214" t="str">
        <f t="shared" si="281"/>
        <v/>
      </c>
      <c r="CW214" t="str">
        <f t="shared" si="282"/>
        <v/>
      </c>
      <c r="CX214" s="359" t="str">
        <f t="shared" si="283"/>
        <v/>
      </c>
      <c r="CY214" t="str">
        <f t="shared" si="284"/>
        <v/>
      </c>
      <c r="CZ214" t="str">
        <f t="shared" si="285"/>
        <v/>
      </c>
      <c r="DA214" t="str">
        <f t="shared" si="286"/>
        <v/>
      </c>
      <c r="DB214" s="359" t="str">
        <f t="shared" si="287"/>
        <v/>
      </c>
      <c r="DC214" t="str">
        <f t="shared" si="288"/>
        <v/>
      </c>
      <c r="DD214" t="str">
        <f t="shared" si="289"/>
        <v/>
      </c>
      <c r="DE214" t="str">
        <f t="shared" si="290"/>
        <v/>
      </c>
      <c r="DF214" s="359" t="str">
        <f t="shared" si="291"/>
        <v/>
      </c>
      <c r="DG214" t="str">
        <f t="shared" si="292"/>
        <v/>
      </c>
      <c r="DH214" t="str">
        <f t="shared" si="293"/>
        <v/>
      </c>
      <c r="DI214" t="str">
        <f t="shared" si="294"/>
        <v/>
      </c>
      <c r="DJ214" t="str">
        <f t="shared" si="295"/>
        <v/>
      </c>
      <c r="DK214" s="359" t="str">
        <f t="shared" si="296"/>
        <v/>
      </c>
      <c r="DL214" t="str">
        <f t="shared" si="297"/>
        <v>X</v>
      </c>
      <c r="DM214" t="str">
        <f t="shared" si="298"/>
        <v>X</v>
      </c>
      <c r="DN214" t="str">
        <f t="shared" si="299"/>
        <v>X</v>
      </c>
      <c r="DO214" s="359" t="str">
        <f t="shared" si="300"/>
        <v>X</v>
      </c>
      <c r="DP214" t="str">
        <f t="shared" si="301"/>
        <v>X</v>
      </c>
      <c r="DQ214" t="str">
        <f t="shared" si="302"/>
        <v>X</v>
      </c>
      <c r="DR214" t="str">
        <f t="shared" si="303"/>
        <v>X</v>
      </c>
      <c r="DS214" s="359" t="str">
        <f t="shared" si="304"/>
        <v>X</v>
      </c>
      <c r="DT214" t="str">
        <f t="shared" si="305"/>
        <v/>
      </c>
      <c r="DU214" t="str">
        <f t="shared" si="306"/>
        <v/>
      </c>
      <c r="DV214" t="str">
        <f t="shared" si="307"/>
        <v/>
      </c>
      <c r="DW214" t="str">
        <f t="shared" si="308"/>
        <v/>
      </c>
      <c r="DX214" s="359" t="str">
        <f t="shared" si="309"/>
        <v/>
      </c>
      <c r="DY214" t="str">
        <f t="shared" si="310"/>
        <v/>
      </c>
      <c r="DZ214" t="str">
        <f t="shared" si="311"/>
        <v/>
      </c>
      <c r="EA214" t="str">
        <f t="shared" si="312"/>
        <v/>
      </c>
      <c r="EB214" s="359" t="str">
        <f t="shared" si="313"/>
        <v/>
      </c>
      <c r="EC214" t="str">
        <f t="shared" si="314"/>
        <v/>
      </c>
      <c r="ED214" t="str">
        <f t="shared" si="315"/>
        <v/>
      </c>
      <c r="EE214" t="str">
        <f t="shared" si="316"/>
        <v/>
      </c>
      <c r="EF214" t="str">
        <f t="shared" si="317"/>
        <v/>
      </c>
      <c r="EG214" s="359" t="str">
        <f t="shared" si="318"/>
        <v/>
      </c>
      <c r="EH214" t="str">
        <f t="shared" si="265"/>
        <v>Caladenia sp. 'early Wheatbelt'</v>
      </c>
      <c r="EJ214" t="str">
        <f t="shared" si="259"/>
        <v>Caladenia sp. 'Kellerberrin'</v>
      </c>
      <c r="EK214" s="100">
        <f t="shared" si="245"/>
        <v>0</v>
      </c>
      <c r="EL214" s="3">
        <f t="shared" si="323"/>
        <v>0</v>
      </c>
      <c r="EM214" s="3">
        <f t="shared" si="323"/>
        <v>0</v>
      </c>
      <c r="EN214" s="3">
        <f t="shared" si="323"/>
        <v>0</v>
      </c>
      <c r="EO214" s="3">
        <f t="shared" si="323"/>
        <v>0</v>
      </c>
      <c r="EP214" s="3">
        <f t="shared" si="323"/>
        <v>0</v>
      </c>
      <c r="EQ214" s="3">
        <f t="shared" si="323"/>
        <v>0</v>
      </c>
      <c r="ER214" s="3">
        <f t="shared" si="323"/>
        <v>1</v>
      </c>
      <c r="ES214" s="3">
        <f t="shared" si="323"/>
        <v>1</v>
      </c>
      <c r="ET214" s="3">
        <f t="shared" si="323"/>
        <v>0</v>
      </c>
      <c r="EU214" s="3">
        <f t="shared" si="323"/>
        <v>0</v>
      </c>
      <c r="EV214" s="24">
        <f t="shared" si="323"/>
        <v>0</v>
      </c>
      <c r="EW214" s="245">
        <f t="shared" si="264"/>
        <v>2</v>
      </c>
      <c r="EX214" s="262" t="str">
        <f t="shared" si="260"/>
        <v/>
      </c>
    </row>
    <row r="215" spans="1:154" ht="16.149999999999999" customHeight="1" x14ac:dyDescent="0.25">
      <c r="A215" s="363"/>
      <c r="D215" s="363"/>
      <c r="E215" s="363"/>
      <c r="F215" s="363"/>
      <c r="G215" s="363"/>
      <c r="H215" s="363"/>
      <c r="I215" s="363"/>
      <c r="J215" s="68">
        <f>L215</f>
        <v>414</v>
      </c>
      <c r="K215" s="371" t="str">
        <f>CONCATENATE(M215," ",N215)</f>
        <v>Caladenia sp. 'Murchison River'</v>
      </c>
      <c r="L215" s="372">
        <v>414</v>
      </c>
      <c r="M215" s="371" t="s">
        <v>1526</v>
      </c>
      <c r="N215" s="76" t="s">
        <v>7744</v>
      </c>
      <c r="O215" s="363" t="str">
        <f t="shared" si="247"/>
        <v>S</v>
      </c>
      <c r="P215" s="70" t="s">
        <v>7745</v>
      </c>
      <c r="Q215" s="364" t="s">
        <v>7746</v>
      </c>
      <c r="R215" s="365">
        <v>42979</v>
      </c>
      <c r="S215" s="365">
        <v>43008</v>
      </c>
      <c r="T215" s="603" t="s">
        <v>7894</v>
      </c>
      <c r="U215" s="603" t="s">
        <v>7894</v>
      </c>
      <c r="V215" s="603" t="s">
        <v>7894</v>
      </c>
      <c r="W215" s="603" t="s">
        <v>7894</v>
      </c>
      <c r="X215" s="603" t="s">
        <v>7894</v>
      </c>
      <c r="Y215" s="603" t="s">
        <v>7894</v>
      </c>
      <c r="Z215" s="603" t="s">
        <v>7894</v>
      </c>
      <c r="AA215" s="603" t="s">
        <v>7894</v>
      </c>
      <c r="AB215" s="603" t="s">
        <v>4828</v>
      </c>
      <c r="AC215" s="603" t="s">
        <v>7894</v>
      </c>
      <c r="AD215" s="603" t="s">
        <v>7894</v>
      </c>
      <c r="AE215" s="603" t="s">
        <v>7894</v>
      </c>
      <c r="AF215" s="605" t="s">
        <v>7906</v>
      </c>
      <c r="AG215" s="605" t="s">
        <v>4828</v>
      </c>
      <c r="AH215" s="366" t="s">
        <v>685</v>
      </c>
      <c r="AI215" s="363">
        <f t="shared" si="248"/>
        <v>6</v>
      </c>
      <c r="AJ215" s="363">
        <v>3</v>
      </c>
      <c r="AK215" s="413" t="str">
        <f t="shared" si="249"/>
        <v>Green Spider Orchids</v>
      </c>
      <c r="AL215" s="413" t="str">
        <f t="shared" si="250"/>
        <v>Caladenia falcata</v>
      </c>
      <c r="AM215" s="486" t="s">
        <v>7609</v>
      </c>
      <c r="AN215" s="70" t="s">
        <v>2181</v>
      </c>
      <c r="AS215" s="69">
        <f t="shared" si="251"/>
        <v>36</v>
      </c>
      <c r="AT215" s="69">
        <f t="shared" si="252"/>
        <v>39</v>
      </c>
      <c r="AU215" s="69">
        <f t="shared" si="253"/>
        <v>9</v>
      </c>
      <c r="AV215" s="69">
        <f t="shared" si="254"/>
        <v>9</v>
      </c>
      <c r="AW215" s="81"/>
      <c r="AX215" s="70" t="s">
        <v>2189</v>
      </c>
      <c r="AY215" s="364">
        <v>20430</v>
      </c>
      <c r="AZ215" s="264" t="s">
        <v>48</v>
      </c>
      <c r="BA215" s="238"/>
      <c r="BB215" s="237" t="str">
        <f t="shared" si="255"/>
        <v/>
      </c>
      <c r="BC215" s="270">
        <f t="shared" si="246"/>
        <v>414</v>
      </c>
      <c r="BD215" t="str">
        <f t="shared" si="256"/>
        <v>Caladenia sp. 'Murchison River'</v>
      </c>
      <c r="BE215" s="367" t="e">
        <f>COUNTIFS(#REF!,L215)</f>
        <v>#REF!</v>
      </c>
      <c r="BF215" s="374" t="str">
        <f t="shared" si="257"/>
        <v>y</v>
      </c>
      <c r="BG215" s="82"/>
      <c r="BH215" s="375"/>
      <c r="BI215" s="374"/>
      <c r="BJ215" s="403"/>
      <c r="CE215" t="str">
        <f>CONCATENATE(P213," (",K213,")")</f>
        <v>Early Wheatbelt Spider Orchid (Caladenia sp. 'early Wheatbelt')</v>
      </c>
      <c r="CF215" s="388" t="str">
        <f t="shared" si="263"/>
        <v>Caladenia sp. 'Kellerberrin'</v>
      </c>
      <c r="CG215" t="str">
        <f t="shared" ref="CG215:DL215" si="324">IF(CG$2&gt;=$R213,IF(CG$2&lt;=$S213,"X",""),"")</f>
        <v/>
      </c>
      <c r="CH215" t="str">
        <f t="shared" si="324"/>
        <v/>
      </c>
      <c r="CI215" t="str">
        <f t="shared" si="324"/>
        <v/>
      </c>
      <c r="CJ215" t="str">
        <f t="shared" si="324"/>
        <v/>
      </c>
      <c r="CK215" s="359" t="str">
        <f t="shared" si="324"/>
        <v/>
      </c>
      <c r="CL215" t="str">
        <f t="shared" si="324"/>
        <v/>
      </c>
      <c r="CM215" t="str">
        <f t="shared" si="324"/>
        <v/>
      </c>
      <c r="CN215" t="str">
        <f t="shared" si="324"/>
        <v/>
      </c>
      <c r="CO215" s="359" t="str">
        <f t="shared" si="324"/>
        <v/>
      </c>
      <c r="CP215" t="str">
        <f t="shared" si="324"/>
        <v/>
      </c>
      <c r="CQ215" t="str">
        <f t="shared" si="324"/>
        <v/>
      </c>
      <c r="CR215" t="str">
        <f t="shared" si="324"/>
        <v/>
      </c>
      <c r="CS215" s="359" t="str">
        <f t="shared" si="324"/>
        <v/>
      </c>
      <c r="CT215" t="str">
        <f t="shared" si="324"/>
        <v/>
      </c>
      <c r="CU215" t="str">
        <f t="shared" si="324"/>
        <v/>
      </c>
      <c r="CV215" t="str">
        <f t="shared" si="324"/>
        <v/>
      </c>
      <c r="CW215" t="str">
        <f t="shared" si="324"/>
        <v/>
      </c>
      <c r="CX215" s="359" t="str">
        <f t="shared" si="324"/>
        <v/>
      </c>
      <c r="CY215" t="str">
        <f t="shared" si="324"/>
        <v/>
      </c>
      <c r="CZ215" t="str">
        <f t="shared" si="324"/>
        <v/>
      </c>
      <c r="DA215" t="str">
        <f t="shared" si="324"/>
        <v/>
      </c>
      <c r="DB215" s="359" t="str">
        <f t="shared" si="324"/>
        <v/>
      </c>
      <c r="DC215" t="str">
        <f t="shared" si="324"/>
        <v/>
      </c>
      <c r="DD215" t="str">
        <f t="shared" si="324"/>
        <v/>
      </c>
      <c r="DE215" t="str">
        <f t="shared" si="324"/>
        <v/>
      </c>
      <c r="DF215" s="359" t="str">
        <f t="shared" si="324"/>
        <v/>
      </c>
      <c r="DG215" t="str">
        <f t="shared" si="324"/>
        <v/>
      </c>
      <c r="DH215" t="str">
        <f t="shared" si="324"/>
        <v/>
      </c>
      <c r="DI215" t="str">
        <f t="shared" si="324"/>
        <v/>
      </c>
      <c r="DJ215" t="str">
        <f t="shared" si="324"/>
        <v/>
      </c>
      <c r="DK215" s="359" t="str">
        <f t="shared" si="324"/>
        <v/>
      </c>
      <c r="DL215" t="str">
        <f t="shared" si="324"/>
        <v>X</v>
      </c>
      <c r="DM215" t="str">
        <f t="shared" ref="DM215:EG215" si="325">IF(DM$2&gt;=$R213,IF(DM$2&lt;=$S213,"X",""),"")</f>
        <v>X</v>
      </c>
      <c r="DN215" t="str">
        <f t="shared" si="325"/>
        <v>X</v>
      </c>
      <c r="DO215" s="359" t="str">
        <f t="shared" si="325"/>
        <v>X</v>
      </c>
      <c r="DP215" t="str">
        <f t="shared" si="325"/>
        <v>X</v>
      </c>
      <c r="DQ215" t="str">
        <f t="shared" si="325"/>
        <v>X</v>
      </c>
      <c r="DR215" t="str">
        <f t="shared" si="325"/>
        <v>X</v>
      </c>
      <c r="DS215" s="359" t="str">
        <f t="shared" si="325"/>
        <v>X</v>
      </c>
      <c r="DT215" t="str">
        <f t="shared" si="325"/>
        <v/>
      </c>
      <c r="DU215" t="str">
        <f t="shared" si="325"/>
        <v/>
      </c>
      <c r="DV215" t="str">
        <f t="shared" si="325"/>
        <v/>
      </c>
      <c r="DW215" t="str">
        <f t="shared" si="325"/>
        <v/>
      </c>
      <c r="DX215" s="359" t="str">
        <f t="shared" si="325"/>
        <v/>
      </c>
      <c r="DY215" t="str">
        <f t="shared" si="325"/>
        <v/>
      </c>
      <c r="DZ215" t="str">
        <f t="shared" si="325"/>
        <v/>
      </c>
      <c r="EA215" t="str">
        <f t="shared" si="325"/>
        <v/>
      </c>
      <c r="EB215" s="359" t="str">
        <f t="shared" si="325"/>
        <v/>
      </c>
      <c r="EC215" t="str">
        <f t="shared" si="325"/>
        <v/>
      </c>
      <c r="ED215" t="str">
        <f t="shared" si="325"/>
        <v/>
      </c>
      <c r="EE215" t="str">
        <f t="shared" si="325"/>
        <v/>
      </c>
      <c r="EF215" t="str">
        <f t="shared" si="325"/>
        <v/>
      </c>
      <c r="EG215" s="359" t="str">
        <f t="shared" si="325"/>
        <v/>
      </c>
      <c r="EH215" t="str">
        <f t="shared" si="265"/>
        <v>Caladenia sp. 'Kellerberrin'</v>
      </c>
      <c r="EJ215" t="str">
        <f t="shared" si="259"/>
        <v>Caladenia sp. 'Murchison River'</v>
      </c>
      <c r="EK215" s="100">
        <f t="shared" si="245"/>
        <v>0</v>
      </c>
      <c r="EL215" s="3">
        <f t="shared" si="245"/>
        <v>0</v>
      </c>
      <c r="EM215" s="3">
        <f t="shared" si="245"/>
        <v>0</v>
      </c>
      <c r="EN215" s="3">
        <f t="shared" si="245"/>
        <v>0</v>
      </c>
      <c r="EO215" s="3">
        <f t="shared" si="245"/>
        <v>0</v>
      </c>
      <c r="EP215" s="3">
        <f t="shared" si="245"/>
        <v>0</v>
      </c>
      <c r="EQ215" s="3">
        <f t="shared" si="245"/>
        <v>0</v>
      </c>
      <c r="ER215" s="3">
        <f t="shared" si="245"/>
        <v>0</v>
      </c>
      <c r="ES215" s="3">
        <f t="shared" si="245"/>
        <v>1</v>
      </c>
      <c r="ET215" s="3">
        <f t="shared" si="245"/>
        <v>0</v>
      </c>
      <c r="EU215" s="3">
        <f t="shared" si="245"/>
        <v>0</v>
      </c>
      <c r="EV215" s="24">
        <f t="shared" si="245"/>
        <v>0</v>
      </c>
      <c r="EW215" s="245">
        <f t="shared" si="264"/>
        <v>1</v>
      </c>
      <c r="EX215" s="262" t="str">
        <f t="shared" si="260"/>
        <v/>
      </c>
    </row>
    <row r="216" spans="1:154" ht="16.149999999999999" customHeight="1" x14ac:dyDescent="0.25">
      <c r="A216" s="363"/>
      <c r="D216" s="363"/>
      <c r="E216" s="363"/>
      <c r="F216" s="363"/>
      <c r="G216" s="363"/>
      <c r="H216" s="363"/>
      <c r="I216" s="363"/>
      <c r="J216" s="68">
        <f>L216</f>
        <v>416</v>
      </c>
      <c r="K216" s="371" t="str">
        <f>CONCATENATE(M216," ",N216)</f>
        <v>Caladenia sp. 'sedges'</v>
      </c>
      <c r="L216" s="372">
        <v>416</v>
      </c>
      <c r="M216" s="371" t="s">
        <v>1526</v>
      </c>
      <c r="N216" s="76" t="s">
        <v>7747</v>
      </c>
      <c r="O216" s="363" t="str">
        <f t="shared" si="247"/>
        <v>S</v>
      </c>
      <c r="P216" s="70" t="s">
        <v>7748</v>
      </c>
      <c r="Q216" s="364" t="s">
        <v>7749</v>
      </c>
      <c r="R216" s="365">
        <v>42979</v>
      </c>
      <c r="S216" s="365">
        <v>43039</v>
      </c>
      <c r="T216" s="603" t="s">
        <v>7894</v>
      </c>
      <c r="U216" s="603" t="s">
        <v>7894</v>
      </c>
      <c r="V216" s="603" t="s">
        <v>7894</v>
      </c>
      <c r="W216" s="603" t="s">
        <v>7894</v>
      </c>
      <c r="X216" s="603" t="s">
        <v>7894</v>
      </c>
      <c r="Y216" s="603" t="s">
        <v>7894</v>
      </c>
      <c r="Z216" s="603" t="s">
        <v>7894</v>
      </c>
      <c r="AA216" s="603" t="s">
        <v>7894</v>
      </c>
      <c r="AB216" s="603" t="s">
        <v>4828</v>
      </c>
      <c r="AC216" s="603" t="s">
        <v>4829</v>
      </c>
      <c r="AD216" s="603" t="s">
        <v>7894</v>
      </c>
      <c r="AE216" s="603" t="s">
        <v>7894</v>
      </c>
      <c r="AF216" s="605" t="s">
        <v>7896</v>
      </c>
      <c r="AG216" s="605" t="s">
        <v>7943</v>
      </c>
      <c r="AH216" s="366" t="s">
        <v>685</v>
      </c>
      <c r="AI216" s="363">
        <f t="shared" si="248"/>
        <v>6</v>
      </c>
      <c r="AJ216" s="363">
        <v>9</v>
      </c>
      <c r="AK216" s="413" t="str">
        <f t="shared" si="249"/>
        <v>White Spider Orchids</v>
      </c>
      <c r="AL216" s="413" t="str">
        <f t="shared" si="250"/>
        <v>Caladenia longicauda</v>
      </c>
      <c r="AM216" s="486" t="s">
        <v>7609</v>
      </c>
      <c r="AN216" s="70" t="s">
        <v>2181</v>
      </c>
      <c r="AS216" s="69">
        <f t="shared" si="251"/>
        <v>36</v>
      </c>
      <c r="AT216" s="69">
        <f t="shared" si="252"/>
        <v>44</v>
      </c>
      <c r="AU216" s="69">
        <f t="shared" si="253"/>
        <v>9</v>
      </c>
      <c r="AV216" s="69">
        <f t="shared" si="254"/>
        <v>10</v>
      </c>
      <c r="AW216" s="81"/>
      <c r="AX216" s="70" t="s">
        <v>2189</v>
      </c>
      <c r="AY216" s="364">
        <v>20430</v>
      </c>
      <c r="AZ216" s="264" t="s">
        <v>48</v>
      </c>
      <c r="BA216" s="238"/>
      <c r="BB216" s="237" t="str">
        <f t="shared" si="255"/>
        <v/>
      </c>
      <c r="BC216" s="270">
        <f t="shared" si="246"/>
        <v>416</v>
      </c>
      <c r="BD216" t="str">
        <f t="shared" si="256"/>
        <v>Caladenia sp. 'sedges'</v>
      </c>
      <c r="BE216" s="367" t="e">
        <f>COUNTIFS(#REF!,L216)</f>
        <v>#REF!</v>
      </c>
      <c r="BF216" s="374" t="str">
        <f t="shared" si="257"/>
        <v>y</v>
      </c>
      <c r="BG216" s="82"/>
      <c r="BH216" s="375"/>
      <c r="BI216" s="374"/>
      <c r="BJ216" s="403"/>
      <c r="CE216" t="str">
        <f>CONCATENATE(P214," (",K214,")")</f>
        <v>Kellerberrin Wispy Spider Orchid (Caladenia sp. 'Kellerberrin')</v>
      </c>
      <c r="CF216" s="388" t="str">
        <f t="shared" si="263"/>
        <v>Caladenia sp. 'Murchison River'</v>
      </c>
      <c r="CG216" t="str">
        <f t="shared" ref="CG216:DL216" si="326">IF(CG$2&gt;=$R214,IF(CG$2&lt;=$S214,"X",""),"")</f>
        <v/>
      </c>
      <c r="CH216" t="str">
        <f t="shared" si="326"/>
        <v/>
      </c>
      <c r="CI216" t="str">
        <f t="shared" si="326"/>
        <v/>
      </c>
      <c r="CJ216" t="str">
        <f t="shared" si="326"/>
        <v/>
      </c>
      <c r="CK216" s="359" t="str">
        <f t="shared" si="326"/>
        <v/>
      </c>
      <c r="CL216" t="str">
        <f t="shared" si="326"/>
        <v/>
      </c>
      <c r="CM216" t="str">
        <f t="shared" si="326"/>
        <v/>
      </c>
      <c r="CN216" t="str">
        <f t="shared" si="326"/>
        <v/>
      </c>
      <c r="CO216" s="359" t="str">
        <f t="shared" si="326"/>
        <v/>
      </c>
      <c r="CP216" t="str">
        <f t="shared" si="326"/>
        <v/>
      </c>
      <c r="CQ216" t="str">
        <f t="shared" si="326"/>
        <v/>
      </c>
      <c r="CR216" t="str">
        <f t="shared" si="326"/>
        <v/>
      </c>
      <c r="CS216" s="359" t="str">
        <f t="shared" si="326"/>
        <v/>
      </c>
      <c r="CT216" t="str">
        <f t="shared" si="326"/>
        <v/>
      </c>
      <c r="CU216" t="str">
        <f t="shared" si="326"/>
        <v/>
      </c>
      <c r="CV216" t="str">
        <f t="shared" si="326"/>
        <v/>
      </c>
      <c r="CW216" t="str">
        <f t="shared" si="326"/>
        <v/>
      </c>
      <c r="CX216" s="359" t="str">
        <f t="shared" si="326"/>
        <v/>
      </c>
      <c r="CY216" t="str">
        <f t="shared" si="326"/>
        <v/>
      </c>
      <c r="CZ216" t="str">
        <f t="shared" si="326"/>
        <v/>
      </c>
      <c r="DA216" t="str">
        <f t="shared" si="326"/>
        <v/>
      </c>
      <c r="DB216" s="359" t="str">
        <f t="shared" si="326"/>
        <v/>
      </c>
      <c r="DC216" t="str">
        <f t="shared" si="326"/>
        <v/>
      </c>
      <c r="DD216" t="str">
        <f t="shared" si="326"/>
        <v/>
      </c>
      <c r="DE216" t="str">
        <f t="shared" si="326"/>
        <v/>
      </c>
      <c r="DF216" s="359" t="str">
        <f t="shared" si="326"/>
        <v/>
      </c>
      <c r="DG216" t="str">
        <f t="shared" si="326"/>
        <v/>
      </c>
      <c r="DH216" t="str">
        <f t="shared" si="326"/>
        <v/>
      </c>
      <c r="DI216" t="str">
        <f t="shared" si="326"/>
        <v/>
      </c>
      <c r="DJ216" t="str">
        <f t="shared" si="326"/>
        <v/>
      </c>
      <c r="DK216" s="359" t="str">
        <f t="shared" si="326"/>
        <v/>
      </c>
      <c r="DL216" t="str">
        <f t="shared" si="326"/>
        <v/>
      </c>
      <c r="DM216" t="str">
        <f t="shared" ref="DM216:EG216" si="327">IF(DM$2&gt;=$R214,IF(DM$2&lt;=$S214,"X",""),"")</f>
        <v/>
      </c>
      <c r="DN216" t="str">
        <f t="shared" si="327"/>
        <v>X</v>
      </c>
      <c r="DO216" s="359" t="str">
        <f t="shared" si="327"/>
        <v>X</v>
      </c>
      <c r="DP216" t="str">
        <f t="shared" si="327"/>
        <v>X</v>
      </c>
      <c r="DQ216" t="str">
        <f t="shared" si="327"/>
        <v>X</v>
      </c>
      <c r="DR216" t="str">
        <f t="shared" si="327"/>
        <v/>
      </c>
      <c r="DS216" s="359" t="str">
        <f t="shared" si="327"/>
        <v/>
      </c>
      <c r="DT216" t="str">
        <f t="shared" si="327"/>
        <v/>
      </c>
      <c r="DU216" t="str">
        <f t="shared" si="327"/>
        <v/>
      </c>
      <c r="DV216" t="str">
        <f t="shared" si="327"/>
        <v/>
      </c>
      <c r="DW216" t="str">
        <f t="shared" si="327"/>
        <v/>
      </c>
      <c r="DX216" s="359" t="str">
        <f t="shared" si="327"/>
        <v/>
      </c>
      <c r="DY216" t="str">
        <f t="shared" si="327"/>
        <v/>
      </c>
      <c r="DZ216" t="str">
        <f t="shared" si="327"/>
        <v/>
      </c>
      <c r="EA216" t="str">
        <f t="shared" si="327"/>
        <v/>
      </c>
      <c r="EB216" s="359" t="str">
        <f t="shared" si="327"/>
        <v/>
      </c>
      <c r="EC216" t="str">
        <f t="shared" si="327"/>
        <v/>
      </c>
      <c r="ED216" t="str">
        <f t="shared" si="327"/>
        <v/>
      </c>
      <c r="EE216" t="str">
        <f t="shared" si="327"/>
        <v/>
      </c>
      <c r="EF216" t="str">
        <f t="shared" si="327"/>
        <v/>
      </c>
      <c r="EG216" s="359" t="str">
        <f t="shared" si="327"/>
        <v/>
      </c>
      <c r="EH216" t="str">
        <f t="shared" si="265"/>
        <v>Caladenia sp. 'Murchison River'</v>
      </c>
      <c r="EJ216" t="str">
        <f t="shared" si="259"/>
        <v>Caladenia sp. 'sedges'</v>
      </c>
      <c r="EK216" s="100">
        <f t="shared" si="245"/>
        <v>0</v>
      </c>
      <c r="EL216" s="3">
        <f t="shared" si="245"/>
        <v>0</v>
      </c>
      <c r="EM216" s="3">
        <f t="shared" si="245"/>
        <v>0</v>
      </c>
      <c r="EN216" s="3">
        <f t="shared" si="245"/>
        <v>0</v>
      </c>
      <c r="EO216" s="3">
        <f t="shared" si="245"/>
        <v>0</v>
      </c>
      <c r="EP216" s="3">
        <f t="shared" si="245"/>
        <v>0</v>
      </c>
      <c r="EQ216" s="3">
        <f t="shared" si="245"/>
        <v>0</v>
      </c>
      <c r="ER216" s="3">
        <f t="shared" si="245"/>
        <v>0</v>
      </c>
      <c r="ES216" s="3">
        <f t="shared" si="245"/>
        <v>1</v>
      </c>
      <c r="ET216" s="3">
        <f t="shared" si="245"/>
        <v>1</v>
      </c>
      <c r="EU216" s="3">
        <f t="shared" si="245"/>
        <v>0</v>
      </c>
      <c r="EV216" s="24">
        <f t="shared" si="245"/>
        <v>0</v>
      </c>
      <c r="EW216" s="245">
        <f t="shared" si="264"/>
        <v>2</v>
      </c>
      <c r="EX216" s="262" t="str">
        <f t="shared" si="260"/>
        <v/>
      </c>
    </row>
    <row r="217" spans="1:154" ht="16.149999999999999" customHeight="1" x14ac:dyDescent="0.25">
      <c r="A217" s="363"/>
      <c r="D217" s="363"/>
      <c r="E217" s="363"/>
      <c r="F217" s="363"/>
      <c r="G217" s="363"/>
      <c r="H217" s="363"/>
      <c r="I217" s="363"/>
      <c r="J217" s="68">
        <f t="shared" si="261"/>
        <v>1144</v>
      </c>
      <c r="K217" s="371" t="str">
        <f t="shared" si="262"/>
        <v>Caladenia sp. 'Wandoo'</v>
      </c>
      <c r="L217" s="372">
        <v>1144</v>
      </c>
      <c r="M217" s="371" t="s">
        <v>1526</v>
      </c>
      <c r="N217" s="76" t="s">
        <v>1289</v>
      </c>
      <c r="O217" s="363" t="str">
        <f t="shared" si="247"/>
        <v>S</v>
      </c>
      <c r="P217" s="70" t="s">
        <v>2187</v>
      </c>
      <c r="Q217" s="364" t="s">
        <v>2188</v>
      </c>
      <c r="R217" s="365">
        <v>42979</v>
      </c>
      <c r="S217" s="365">
        <v>43039</v>
      </c>
      <c r="T217" s="603" t="s">
        <v>7894</v>
      </c>
      <c r="U217" s="603" t="s">
        <v>7894</v>
      </c>
      <c r="V217" s="603" t="s">
        <v>7894</v>
      </c>
      <c r="W217" s="603" t="s">
        <v>7894</v>
      </c>
      <c r="X217" s="603" t="s">
        <v>7894</v>
      </c>
      <c r="Y217" s="603" t="s">
        <v>7894</v>
      </c>
      <c r="Z217" s="603" t="s">
        <v>7894</v>
      </c>
      <c r="AA217" s="603" t="s">
        <v>7894</v>
      </c>
      <c r="AB217" s="603" t="s">
        <v>4828</v>
      </c>
      <c r="AC217" s="603" t="s">
        <v>4829</v>
      </c>
      <c r="AD217" s="603" t="s">
        <v>7894</v>
      </c>
      <c r="AE217" s="603" t="s">
        <v>7894</v>
      </c>
      <c r="AF217" s="605" t="s">
        <v>7896</v>
      </c>
      <c r="AG217" s="605" t="s">
        <v>7943</v>
      </c>
      <c r="AH217" s="366" t="s">
        <v>685</v>
      </c>
      <c r="AI217" s="363">
        <f t="shared" si="248"/>
        <v>6</v>
      </c>
      <c r="AJ217" s="363">
        <v>4</v>
      </c>
      <c r="AK217" s="413" t="str">
        <f t="shared" si="249"/>
        <v>Wispy Spider Orchids</v>
      </c>
      <c r="AL217" s="413" t="str">
        <f t="shared" si="250"/>
        <v>Caladenia filamentosa</v>
      </c>
      <c r="AM217" s="486" t="s">
        <v>7609</v>
      </c>
      <c r="AN217" s="70" t="s">
        <v>2181</v>
      </c>
      <c r="AS217" s="69">
        <f t="shared" si="251"/>
        <v>36</v>
      </c>
      <c r="AT217" s="69">
        <f t="shared" si="252"/>
        <v>44</v>
      </c>
      <c r="AU217" s="69">
        <f t="shared" si="253"/>
        <v>9</v>
      </c>
      <c r="AV217" s="69">
        <f t="shared" si="254"/>
        <v>10</v>
      </c>
      <c r="AW217" s="81"/>
      <c r="AX217" s="70" t="s">
        <v>2189</v>
      </c>
      <c r="AY217" s="364">
        <v>20430</v>
      </c>
      <c r="AZ217" s="264" t="s">
        <v>48</v>
      </c>
      <c r="BA217" s="238"/>
      <c r="BB217" s="237" t="str">
        <f t="shared" si="255"/>
        <v/>
      </c>
      <c r="BC217" s="270">
        <f t="shared" si="246"/>
        <v>1144</v>
      </c>
      <c r="BD217" t="str">
        <f t="shared" si="256"/>
        <v>Caladenia sp. 'Wandoo'</v>
      </c>
      <c r="BE217" s="367" t="e">
        <f>COUNTIFS(#REF!,L217)</f>
        <v>#REF!</v>
      </c>
      <c r="BF217" s="374" t="str">
        <f t="shared" si="257"/>
        <v>y</v>
      </c>
      <c r="BG217" s="82"/>
      <c r="BH217" s="375"/>
      <c r="BI217" s="374"/>
      <c r="BJ217" s="403"/>
      <c r="CE217" t="str">
        <f>CONCATENATE(P214," (",K214,")")</f>
        <v>Kellerberrin Wispy Spider Orchid (Caladenia sp. 'Kellerberrin')</v>
      </c>
      <c r="CF217" s="388" t="str">
        <f t="shared" si="263"/>
        <v>Caladenia sp. 'sedges'</v>
      </c>
      <c r="CG217" t="str">
        <f t="shared" ref="CG217:DL217" si="328">IF(CG$2&gt;=$R214,IF(CG$2&lt;=$S214,"X",""),"")</f>
        <v/>
      </c>
      <c r="CH217" t="str">
        <f t="shared" si="328"/>
        <v/>
      </c>
      <c r="CI217" t="str">
        <f t="shared" si="328"/>
        <v/>
      </c>
      <c r="CJ217" t="str">
        <f t="shared" si="328"/>
        <v/>
      </c>
      <c r="CK217" s="359" t="str">
        <f t="shared" si="328"/>
        <v/>
      </c>
      <c r="CL217" t="str">
        <f t="shared" si="328"/>
        <v/>
      </c>
      <c r="CM217" t="str">
        <f t="shared" si="328"/>
        <v/>
      </c>
      <c r="CN217" t="str">
        <f t="shared" si="328"/>
        <v/>
      </c>
      <c r="CO217" s="359" t="str">
        <f t="shared" si="328"/>
        <v/>
      </c>
      <c r="CP217" t="str">
        <f t="shared" si="328"/>
        <v/>
      </c>
      <c r="CQ217" t="str">
        <f t="shared" si="328"/>
        <v/>
      </c>
      <c r="CR217" t="str">
        <f t="shared" si="328"/>
        <v/>
      </c>
      <c r="CS217" s="359" t="str">
        <f t="shared" si="328"/>
        <v/>
      </c>
      <c r="CT217" t="str">
        <f t="shared" si="328"/>
        <v/>
      </c>
      <c r="CU217" t="str">
        <f t="shared" si="328"/>
        <v/>
      </c>
      <c r="CV217" t="str">
        <f t="shared" si="328"/>
        <v/>
      </c>
      <c r="CW217" t="str">
        <f t="shared" si="328"/>
        <v/>
      </c>
      <c r="CX217" s="359" t="str">
        <f t="shared" si="328"/>
        <v/>
      </c>
      <c r="CY217" t="str">
        <f t="shared" si="328"/>
        <v/>
      </c>
      <c r="CZ217" t="str">
        <f t="shared" si="328"/>
        <v/>
      </c>
      <c r="DA217" t="str">
        <f t="shared" si="328"/>
        <v/>
      </c>
      <c r="DB217" s="359" t="str">
        <f t="shared" si="328"/>
        <v/>
      </c>
      <c r="DC217" t="str">
        <f t="shared" si="328"/>
        <v/>
      </c>
      <c r="DD217" t="str">
        <f t="shared" si="328"/>
        <v/>
      </c>
      <c r="DE217" t="str">
        <f t="shared" si="328"/>
        <v/>
      </c>
      <c r="DF217" s="359" t="str">
        <f t="shared" si="328"/>
        <v/>
      </c>
      <c r="DG217" t="str">
        <f t="shared" si="328"/>
        <v/>
      </c>
      <c r="DH217" t="str">
        <f t="shared" si="328"/>
        <v/>
      </c>
      <c r="DI217" t="str">
        <f t="shared" si="328"/>
        <v/>
      </c>
      <c r="DJ217" t="str">
        <f t="shared" si="328"/>
        <v/>
      </c>
      <c r="DK217" s="359" t="str">
        <f t="shared" si="328"/>
        <v/>
      </c>
      <c r="DL217" t="str">
        <f t="shared" si="328"/>
        <v/>
      </c>
      <c r="DM217" t="str">
        <f t="shared" ref="DM217:EG217" si="329">IF(DM$2&gt;=$R214,IF(DM$2&lt;=$S214,"X",""),"")</f>
        <v/>
      </c>
      <c r="DN217" t="str">
        <f t="shared" si="329"/>
        <v>X</v>
      </c>
      <c r="DO217" s="359" t="str">
        <f t="shared" si="329"/>
        <v>X</v>
      </c>
      <c r="DP217" t="str">
        <f t="shared" si="329"/>
        <v>X</v>
      </c>
      <c r="DQ217" t="str">
        <f t="shared" si="329"/>
        <v>X</v>
      </c>
      <c r="DR217" t="str">
        <f t="shared" si="329"/>
        <v/>
      </c>
      <c r="DS217" s="359" t="str">
        <f t="shared" si="329"/>
        <v/>
      </c>
      <c r="DT217" t="str">
        <f t="shared" si="329"/>
        <v/>
      </c>
      <c r="DU217" t="str">
        <f t="shared" si="329"/>
        <v/>
      </c>
      <c r="DV217" t="str">
        <f t="shared" si="329"/>
        <v/>
      </c>
      <c r="DW217" t="str">
        <f t="shared" si="329"/>
        <v/>
      </c>
      <c r="DX217" s="359" t="str">
        <f t="shared" si="329"/>
        <v/>
      </c>
      <c r="DY217" t="str">
        <f t="shared" si="329"/>
        <v/>
      </c>
      <c r="DZ217" t="str">
        <f t="shared" si="329"/>
        <v/>
      </c>
      <c r="EA217" t="str">
        <f t="shared" si="329"/>
        <v/>
      </c>
      <c r="EB217" s="359" t="str">
        <f t="shared" si="329"/>
        <v/>
      </c>
      <c r="EC217" t="str">
        <f t="shared" si="329"/>
        <v/>
      </c>
      <c r="ED217" t="str">
        <f t="shared" si="329"/>
        <v/>
      </c>
      <c r="EE217" t="str">
        <f t="shared" si="329"/>
        <v/>
      </c>
      <c r="EF217" t="str">
        <f t="shared" si="329"/>
        <v/>
      </c>
      <c r="EG217" s="359" t="str">
        <f t="shared" si="329"/>
        <v/>
      </c>
      <c r="EH217" t="str">
        <f t="shared" si="265"/>
        <v>Caladenia sp. 'sedges'</v>
      </c>
      <c r="EJ217" t="str">
        <f t="shared" si="259"/>
        <v>Caladenia sp. 'Wandoo'</v>
      </c>
      <c r="EK217" s="100">
        <f t="shared" si="245"/>
        <v>0</v>
      </c>
      <c r="EL217" s="3">
        <f t="shared" si="245"/>
        <v>0</v>
      </c>
      <c r="EM217" s="3">
        <f t="shared" si="245"/>
        <v>0</v>
      </c>
      <c r="EN217" s="3">
        <f t="shared" si="245"/>
        <v>0</v>
      </c>
      <c r="EO217" s="3">
        <f t="shared" si="245"/>
        <v>0</v>
      </c>
      <c r="EP217" s="3">
        <f t="shared" si="245"/>
        <v>0</v>
      </c>
      <c r="EQ217" s="3">
        <f t="shared" si="245"/>
        <v>0</v>
      </c>
      <c r="ER217" s="3">
        <f t="shared" si="245"/>
        <v>0</v>
      </c>
      <c r="ES217" s="3">
        <f t="shared" si="245"/>
        <v>1</v>
      </c>
      <c r="ET217" s="3">
        <f t="shared" si="245"/>
        <v>1</v>
      </c>
      <c r="EU217" s="3">
        <f t="shared" si="245"/>
        <v>0</v>
      </c>
      <c r="EV217" s="24">
        <f t="shared" si="245"/>
        <v>0</v>
      </c>
      <c r="EW217" s="245">
        <f t="shared" si="264"/>
        <v>2</v>
      </c>
      <c r="EX217" s="262" t="str">
        <f t="shared" si="260"/>
        <v/>
      </c>
    </row>
    <row r="218" spans="1:154" ht="16.149999999999999" customHeight="1" x14ac:dyDescent="0.25">
      <c r="A218" s="363"/>
      <c r="D218" s="363"/>
      <c r="E218" s="363"/>
      <c r="F218" s="363"/>
      <c r="G218" s="363"/>
      <c r="H218" s="363"/>
      <c r="I218" s="363"/>
      <c r="J218" s="68">
        <f t="shared" si="261"/>
        <v>413</v>
      </c>
      <c r="K218" s="371" t="str">
        <f t="shared" si="262"/>
        <v>Caladenia sp. 'Wannamal'</v>
      </c>
      <c r="L218" s="234">
        <v>413</v>
      </c>
      <c r="M218" s="371" t="s">
        <v>1526</v>
      </c>
      <c r="N218" s="76" t="s">
        <v>7617</v>
      </c>
      <c r="O218" s="363" t="str">
        <f t="shared" si="247"/>
        <v>S</v>
      </c>
      <c r="P218" s="70" t="s">
        <v>7616</v>
      </c>
      <c r="Q218" s="21" t="s">
        <v>2180</v>
      </c>
      <c r="R218" s="373">
        <v>42931</v>
      </c>
      <c r="S218" s="365">
        <v>42978</v>
      </c>
      <c r="T218" s="603" t="s">
        <v>7894</v>
      </c>
      <c r="U218" s="603" t="s">
        <v>7894</v>
      </c>
      <c r="V218" s="603" t="s">
        <v>7894</v>
      </c>
      <c r="W218" s="603" t="s">
        <v>7894</v>
      </c>
      <c r="X218" s="603" t="s">
        <v>7894</v>
      </c>
      <c r="Y218" s="603" t="s">
        <v>7894</v>
      </c>
      <c r="Z218" s="603" t="s">
        <v>4826</v>
      </c>
      <c r="AA218" s="603" t="s">
        <v>4827</v>
      </c>
      <c r="AB218" s="603" t="s">
        <v>7894</v>
      </c>
      <c r="AC218" s="603" t="s">
        <v>7894</v>
      </c>
      <c r="AD218" s="603" t="s">
        <v>7894</v>
      </c>
      <c r="AE218" s="603" t="s">
        <v>7894</v>
      </c>
      <c r="AF218" s="605" t="s">
        <v>7904</v>
      </c>
      <c r="AG218" s="605" t="s">
        <v>7948</v>
      </c>
      <c r="AH218" s="366" t="s">
        <v>685</v>
      </c>
      <c r="AI218" s="363">
        <f t="shared" si="248"/>
        <v>6</v>
      </c>
      <c r="AJ218" s="363">
        <v>4</v>
      </c>
      <c r="AK218" s="413" t="str">
        <f t="shared" si="249"/>
        <v>Wispy Spider Orchids</v>
      </c>
      <c r="AL218" s="413" t="str">
        <f t="shared" si="250"/>
        <v>Caladenia filamentosa</v>
      </c>
      <c r="AM218" s="486" t="s">
        <v>7609</v>
      </c>
      <c r="AN218" s="70" t="s">
        <v>2181</v>
      </c>
      <c r="AO218" s="70" t="s">
        <v>1377</v>
      </c>
      <c r="AS218" s="69">
        <f t="shared" si="251"/>
        <v>29</v>
      </c>
      <c r="AT218" s="69">
        <f t="shared" si="252"/>
        <v>35</v>
      </c>
      <c r="AU218" s="69">
        <f t="shared" si="253"/>
        <v>7</v>
      </c>
      <c r="AV218" s="69">
        <f t="shared" si="254"/>
        <v>8</v>
      </c>
      <c r="AW218" s="81"/>
      <c r="AX218" s="70" t="s">
        <v>2182</v>
      </c>
      <c r="AY218" s="364" t="e">
        <v>#N/A</v>
      </c>
      <c r="AZ218" s="264" t="s">
        <v>48</v>
      </c>
      <c r="BA218" s="238"/>
      <c r="BB218" s="237" t="str">
        <f t="shared" si="255"/>
        <v/>
      </c>
      <c r="BC218" s="270">
        <f t="shared" si="246"/>
        <v>413</v>
      </c>
      <c r="BD218" t="str">
        <f t="shared" si="256"/>
        <v>Caladenia sp. 'Wannamal'</v>
      </c>
      <c r="BE218" s="367" t="e">
        <f>COUNTIFS(#REF!,L218)</f>
        <v>#REF!</v>
      </c>
      <c r="BF218" s="374" t="str">
        <f t="shared" si="257"/>
        <v>y</v>
      </c>
      <c r="BG218" s="82"/>
      <c r="BH218" s="375"/>
      <c r="BI218" s="374"/>
      <c r="BJ218" s="403"/>
      <c r="CE218" t="str">
        <f t="shared" ref="CE218:CE262" si="330">CONCATENATE(P217," (",K217,")")</f>
        <v>Wandoo Spider Orchid (Caladenia sp. 'Wandoo')</v>
      </c>
      <c r="CF218" s="388" t="str">
        <f t="shared" si="263"/>
        <v>Caladenia sp. 'Wandoo'</v>
      </c>
      <c r="CG218" t="str">
        <f t="shared" si="266"/>
        <v/>
      </c>
      <c r="CH218" t="str">
        <f t="shared" si="267"/>
        <v/>
      </c>
      <c r="CI218" t="str">
        <f t="shared" si="268"/>
        <v/>
      </c>
      <c r="CJ218" t="str">
        <f t="shared" si="269"/>
        <v/>
      </c>
      <c r="CK218" s="359" t="str">
        <f t="shared" si="270"/>
        <v/>
      </c>
      <c r="CL218" t="str">
        <f t="shared" si="271"/>
        <v/>
      </c>
      <c r="CM218" t="str">
        <f t="shared" si="272"/>
        <v/>
      </c>
      <c r="CN218" t="str">
        <f t="shared" si="273"/>
        <v/>
      </c>
      <c r="CO218" s="359" t="str">
        <f t="shared" si="274"/>
        <v/>
      </c>
      <c r="CP218" t="str">
        <f t="shared" si="275"/>
        <v/>
      </c>
      <c r="CQ218" t="str">
        <f t="shared" si="276"/>
        <v/>
      </c>
      <c r="CR218" t="str">
        <f t="shared" si="277"/>
        <v/>
      </c>
      <c r="CS218" s="359" t="str">
        <f t="shared" si="278"/>
        <v/>
      </c>
      <c r="CT218" t="str">
        <f t="shared" si="279"/>
        <v/>
      </c>
      <c r="CU218" t="str">
        <f t="shared" si="280"/>
        <v/>
      </c>
      <c r="CV218" t="str">
        <f t="shared" si="281"/>
        <v/>
      </c>
      <c r="CW218" t="str">
        <f t="shared" si="282"/>
        <v/>
      </c>
      <c r="CX218" s="359" t="str">
        <f t="shared" si="283"/>
        <v/>
      </c>
      <c r="CY218" t="str">
        <f t="shared" si="284"/>
        <v/>
      </c>
      <c r="CZ218" t="str">
        <f t="shared" si="285"/>
        <v/>
      </c>
      <c r="DA218" t="str">
        <f t="shared" si="286"/>
        <v/>
      </c>
      <c r="DB218" s="359" t="str">
        <f t="shared" si="287"/>
        <v/>
      </c>
      <c r="DC218" t="str">
        <f t="shared" si="288"/>
        <v/>
      </c>
      <c r="DD218" t="str">
        <f t="shared" si="289"/>
        <v/>
      </c>
      <c r="DE218" t="str">
        <f t="shared" si="290"/>
        <v/>
      </c>
      <c r="DF218" s="359" t="str">
        <f t="shared" si="291"/>
        <v/>
      </c>
      <c r="DG218" t="str">
        <f t="shared" si="292"/>
        <v/>
      </c>
      <c r="DH218" t="str">
        <f t="shared" si="293"/>
        <v/>
      </c>
      <c r="DI218" t="str">
        <f t="shared" si="294"/>
        <v/>
      </c>
      <c r="DJ218" t="str">
        <f t="shared" si="295"/>
        <v/>
      </c>
      <c r="DK218" s="359" t="str">
        <f t="shared" si="296"/>
        <v/>
      </c>
      <c r="DL218" t="str">
        <f t="shared" si="297"/>
        <v/>
      </c>
      <c r="DM218" t="str">
        <f t="shared" si="298"/>
        <v/>
      </c>
      <c r="DN218" t="str">
        <f t="shared" si="299"/>
        <v/>
      </c>
      <c r="DO218" s="359" t="str">
        <f t="shared" si="300"/>
        <v/>
      </c>
      <c r="DP218" t="str">
        <f t="shared" si="301"/>
        <v>X</v>
      </c>
      <c r="DQ218" t="str">
        <f t="shared" si="302"/>
        <v>X</v>
      </c>
      <c r="DR218" t="str">
        <f t="shared" si="303"/>
        <v>X</v>
      </c>
      <c r="DS218" s="359" t="str">
        <f t="shared" si="304"/>
        <v>X</v>
      </c>
      <c r="DT218" t="str">
        <f t="shared" si="305"/>
        <v>X</v>
      </c>
      <c r="DU218" t="str">
        <f t="shared" si="306"/>
        <v>X</v>
      </c>
      <c r="DV218" t="str">
        <f t="shared" si="307"/>
        <v>X</v>
      </c>
      <c r="DW218" t="str">
        <f t="shared" si="308"/>
        <v>X</v>
      </c>
      <c r="DX218" s="359" t="str">
        <f t="shared" si="309"/>
        <v>X</v>
      </c>
      <c r="DY218" t="str">
        <f t="shared" si="310"/>
        <v/>
      </c>
      <c r="DZ218" t="str">
        <f t="shared" si="311"/>
        <v/>
      </c>
      <c r="EA218" t="str">
        <f t="shared" si="312"/>
        <v/>
      </c>
      <c r="EB218" s="359" t="str">
        <f t="shared" si="313"/>
        <v/>
      </c>
      <c r="EC218" t="str">
        <f t="shared" si="314"/>
        <v/>
      </c>
      <c r="ED218" t="str">
        <f t="shared" si="315"/>
        <v/>
      </c>
      <c r="EE218" t="str">
        <f t="shared" si="316"/>
        <v/>
      </c>
      <c r="EF218" t="str">
        <f t="shared" si="317"/>
        <v/>
      </c>
      <c r="EG218" s="359" t="str">
        <f t="shared" si="318"/>
        <v/>
      </c>
      <c r="EH218" t="str">
        <f t="shared" si="265"/>
        <v>Caladenia sp. 'Wandoo'</v>
      </c>
      <c r="EJ218" t="str">
        <f t="shared" si="259"/>
        <v>Caladenia sp. 'Wannamal'</v>
      </c>
      <c r="EK218" s="100">
        <f t="shared" si="245"/>
        <v>0</v>
      </c>
      <c r="EL218" s="3">
        <f t="shared" si="245"/>
        <v>0</v>
      </c>
      <c r="EM218" s="3">
        <f t="shared" si="245"/>
        <v>0</v>
      </c>
      <c r="EN218" s="3">
        <f t="shared" si="245"/>
        <v>0</v>
      </c>
      <c r="EO218" s="3">
        <f t="shared" si="245"/>
        <v>0</v>
      </c>
      <c r="EP218" s="3">
        <f t="shared" si="245"/>
        <v>0</v>
      </c>
      <c r="EQ218" s="3">
        <f t="shared" si="245"/>
        <v>1</v>
      </c>
      <c r="ER218" s="3">
        <f t="shared" si="245"/>
        <v>1</v>
      </c>
      <c r="ES218" s="3">
        <f t="shared" si="245"/>
        <v>0</v>
      </c>
      <c r="ET218" s="3">
        <f t="shared" si="245"/>
        <v>0</v>
      </c>
      <c r="EU218" s="3">
        <f t="shared" si="245"/>
        <v>0</v>
      </c>
      <c r="EV218" s="24">
        <f t="shared" si="245"/>
        <v>0</v>
      </c>
      <c r="EW218" s="245">
        <f t="shared" si="264"/>
        <v>2</v>
      </c>
      <c r="EX218" s="262" t="str">
        <f t="shared" si="260"/>
        <v/>
      </c>
    </row>
    <row r="219" spans="1:154" ht="16.149999999999999" customHeight="1" x14ac:dyDescent="0.25">
      <c r="A219" s="363"/>
      <c r="D219" s="363"/>
      <c r="E219" s="363"/>
      <c r="F219" s="363"/>
      <c r="G219" s="363"/>
      <c r="H219" s="363"/>
      <c r="I219" s="363"/>
      <c r="J219" s="68">
        <f t="shared" si="261"/>
        <v>600</v>
      </c>
      <c r="K219" s="371" t="str">
        <f t="shared" si="262"/>
        <v>Caladenia speciosa</v>
      </c>
      <c r="L219" s="372">
        <v>600</v>
      </c>
      <c r="M219" s="371" t="s">
        <v>1526</v>
      </c>
      <c r="N219" s="76" t="s">
        <v>278</v>
      </c>
      <c r="O219" s="363" t="str">
        <f t="shared" si="247"/>
        <v>S</v>
      </c>
      <c r="P219" s="70" t="s">
        <v>2192</v>
      </c>
      <c r="Q219" s="364" t="s">
        <v>2193</v>
      </c>
      <c r="R219" s="365">
        <v>42962</v>
      </c>
      <c r="S219" s="365">
        <v>43023</v>
      </c>
      <c r="T219" s="603" t="s">
        <v>7894</v>
      </c>
      <c r="U219" s="603" t="s">
        <v>7894</v>
      </c>
      <c r="V219" s="603" t="s">
        <v>7894</v>
      </c>
      <c r="W219" s="603" t="s">
        <v>7894</v>
      </c>
      <c r="X219" s="603" t="s">
        <v>7894</v>
      </c>
      <c r="Y219" s="603" t="s">
        <v>7894</v>
      </c>
      <c r="Z219" s="603" t="s">
        <v>7894</v>
      </c>
      <c r="AA219" s="603" t="s">
        <v>7894</v>
      </c>
      <c r="AB219" s="603" t="s">
        <v>4828</v>
      </c>
      <c r="AC219" s="603" t="s">
        <v>4829</v>
      </c>
      <c r="AD219" s="603" t="s">
        <v>7894</v>
      </c>
      <c r="AE219" s="603" t="s">
        <v>7894</v>
      </c>
      <c r="AF219" s="605" t="s">
        <v>7896</v>
      </c>
      <c r="AG219" s="605" t="s">
        <v>7943</v>
      </c>
      <c r="AH219" s="69" t="s">
        <v>1617</v>
      </c>
      <c r="AI219" s="363">
        <f t="shared" si="248"/>
        <v>5</v>
      </c>
      <c r="AJ219" s="363">
        <v>9</v>
      </c>
      <c r="AK219" s="413" t="str">
        <f t="shared" si="249"/>
        <v>White Spider Orchids</v>
      </c>
      <c r="AL219" s="413" t="str">
        <f t="shared" si="250"/>
        <v>Caladenia longicauda</v>
      </c>
      <c r="AM219" s="486" t="s">
        <v>7607</v>
      </c>
      <c r="AS219" s="69">
        <f t="shared" si="251"/>
        <v>34</v>
      </c>
      <c r="AT219" s="69">
        <f t="shared" si="252"/>
        <v>42</v>
      </c>
      <c r="AU219" s="69">
        <f t="shared" si="253"/>
        <v>8</v>
      </c>
      <c r="AV219" s="69">
        <f t="shared" si="254"/>
        <v>10</v>
      </c>
      <c r="AW219" s="81"/>
      <c r="AX219" s="70" t="s">
        <v>2194</v>
      </c>
      <c r="AY219" s="364">
        <v>13862</v>
      </c>
      <c r="AZ219" s="264" t="s">
        <v>48</v>
      </c>
      <c r="BA219" s="238"/>
      <c r="BB219" s="237" t="str">
        <f t="shared" si="255"/>
        <v/>
      </c>
      <c r="BC219" s="270">
        <f t="shared" si="246"/>
        <v>600</v>
      </c>
      <c r="BD219" t="str">
        <f t="shared" si="256"/>
        <v>Caladenia speciosa</v>
      </c>
      <c r="BE219" s="367" t="e">
        <f>COUNTIFS(#REF!,L219)</f>
        <v>#REF!</v>
      </c>
      <c r="BF219" s="374" t="str">
        <f t="shared" si="257"/>
        <v>y</v>
      </c>
      <c r="BG219" s="82"/>
      <c r="BH219" s="375"/>
      <c r="BI219" s="374"/>
      <c r="BJ219" s="403"/>
      <c r="CE219" t="str">
        <f t="shared" si="330"/>
        <v>Wannamal Spider Orchid (Caladenia sp. 'Wannamal')</v>
      </c>
      <c r="CF219" s="388" t="str">
        <f t="shared" si="263"/>
        <v>Caladenia sp. 'Wannamal'</v>
      </c>
      <c r="CG219" t="str">
        <f t="shared" si="266"/>
        <v/>
      </c>
      <c r="CH219" t="str">
        <f t="shared" si="267"/>
        <v/>
      </c>
      <c r="CI219" t="str">
        <f t="shared" si="268"/>
        <v/>
      </c>
      <c r="CJ219" t="str">
        <f t="shared" si="269"/>
        <v/>
      </c>
      <c r="CK219" s="359" t="str">
        <f t="shared" si="270"/>
        <v/>
      </c>
      <c r="CL219" t="str">
        <f t="shared" si="271"/>
        <v/>
      </c>
      <c r="CM219" t="str">
        <f t="shared" si="272"/>
        <v/>
      </c>
      <c r="CN219" t="str">
        <f t="shared" si="273"/>
        <v/>
      </c>
      <c r="CO219" s="359" t="str">
        <f t="shared" si="274"/>
        <v/>
      </c>
      <c r="CP219" t="str">
        <f t="shared" si="275"/>
        <v/>
      </c>
      <c r="CQ219" t="str">
        <f t="shared" si="276"/>
        <v/>
      </c>
      <c r="CR219" t="str">
        <f t="shared" si="277"/>
        <v/>
      </c>
      <c r="CS219" s="359" t="str">
        <f t="shared" si="278"/>
        <v/>
      </c>
      <c r="CT219" t="str">
        <f t="shared" si="279"/>
        <v/>
      </c>
      <c r="CU219" t="str">
        <f t="shared" si="280"/>
        <v/>
      </c>
      <c r="CV219" t="str">
        <f t="shared" si="281"/>
        <v/>
      </c>
      <c r="CW219" t="str">
        <f t="shared" si="282"/>
        <v/>
      </c>
      <c r="CX219" s="359" t="str">
        <f t="shared" si="283"/>
        <v/>
      </c>
      <c r="CY219" t="str">
        <f t="shared" si="284"/>
        <v/>
      </c>
      <c r="CZ219" t="str">
        <f t="shared" si="285"/>
        <v/>
      </c>
      <c r="DA219" t="str">
        <f t="shared" si="286"/>
        <v/>
      </c>
      <c r="DB219" s="359" t="str">
        <f t="shared" si="287"/>
        <v/>
      </c>
      <c r="DC219" t="str">
        <f t="shared" si="288"/>
        <v/>
      </c>
      <c r="DD219" t="str">
        <f t="shared" si="289"/>
        <v/>
      </c>
      <c r="DE219" t="str">
        <f t="shared" si="290"/>
        <v/>
      </c>
      <c r="DF219" s="359" t="str">
        <f t="shared" si="291"/>
        <v/>
      </c>
      <c r="DG219" t="str">
        <f t="shared" si="292"/>
        <v/>
      </c>
      <c r="DH219" t="str">
        <f t="shared" si="293"/>
        <v/>
      </c>
      <c r="DI219" t="str">
        <f t="shared" si="294"/>
        <v>X</v>
      </c>
      <c r="DJ219" t="str">
        <f t="shared" si="295"/>
        <v>X</v>
      </c>
      <c r="DK219" s="359" t="str">
        <f t="shared" si="296"/>
        <v>X</v>
      </c>
      <c r="DL219" t="str">
        <f t="shared" si="297"/>
        <v>X</v>
      </c>
      <c r="DM219" t="str">
        <f t="shared" si="298"/>
        <v>X</v>
      </c>
      <c r="DN219" t="str">
        <f t="shared" si="299"/>
        <v>X</v>
      </c>
      <c r="DO219" s="359" t="str">
        <f t="shared" si="300"/>
        <v>X</v>
      </c>
      <c r="DP219" t="str">
        <f t="shared" si="301"/>
        <v/>
      </c>
      <c r="DQ219" t="str">
        <f t="shared" si="302"/>
        <v/>
      </c>
      <c r="DR219" t="str">
        <f t="shared" si="303"/>
        <v/>
      </c>
      <c r="DS219" s="359" t="str">
        <f t="shared" si="304"/>
        <v/>
      </c>
      <c r="DT219" t="str">
        <f t="shared" si="305"/>
        <v/>
      </c>
      <c r="DU219" t="str">
        <f t="shared" si="306"/>
        <v/>
      </c>
      <c r="DV219" t="str">
        <f t="shared" si="307"/>
        <v/>
      </c>
      <c r="DW219" t="str">
        <f t="shared" si="308"/>
        <v/>
      </c>
      <c r="DX219" s="359" t="str">
        <f t="shared" si="309"/>
        <v/>
      </c>
      <c r="DY219" t="str">
        <f t="shared" si="310"/>
        <v/>
      </c>
      <c r="DZ219" t="str">
        <f t="shared" si="311"/>
        <v/>
      </c>
      <c r="EA219" t="str">
        <f t="shared" si="312"/>
        <v/>
      </c>
      <c r="EB219" s="359" t="str">
        <f t="shared" si="313"/>
        <v/>
      </c>
      <c r="EC219" t="str">
        <f t="shared" si="314"/>
        <v/>
      </c>
      <c r="ED219" t="str">
        <f t="shared" si="315"/>
        <v/>
      </c>
      <c r="EE219" t="str">
        <f t="shared" si="316"/>
        <v/>
      </c>
      <c r="EF219" t="str">
        <f t="shared" si="317"/>
        <v/>
      </c>
      <c r="EG219" s="359" t="str">
        <f t="shared" si="318"/>
        <v/>
      </c>
      <c r="EH219" t="str">
        <f t="shared" si="265"/>
        <v>Caladenia sp. 'Wannamal'</v>
      </c>
      <c r="EJ219" t="str">
        <f t="shared" si="259"/>
        <v>Caladenia speciosa</v>
      </c>
      <c r="EK219" s="100">
        <f t="shared" si="245"/>
        <v>0</v>
      </c>
      <c r="EL219" s="3">
        <f t="shared" si="245"/>
        <v>0</v>
      </c>
      <c r="EM219" s="3">
        <f t="shared" si="245"/>
        <v>0</v>
      </c>
      <c r="EN219" s="3">
        <f t="shared" si="245"/>
        <v>0</v>
      </c>
      <c r="EO219" s="3">
        <f t="shared" si="245"/>
        <v>0</v>
      </c>
      <c r="EP219" s="3">
        <f t="shared" si="245"/>
        <v>0</v>
      </c>
      <c r="EQ219" s="3">
        <f t="shared" si="245"/>
        <v>0</v>
      </c>
      <c r="ER219" s="3">
        <f t="shared" si="245"/>
        <v>1</v>
      </c>
      <c r="ES219" s="3">
        <f t="shared" si="245"/>
        <v>1</v>
      </c>
      <c r="ET219" s="3">
        <f t="shared" si="245"/>
        <v>1</v>
      </c>
      <c r="EU219" s="3">
        <f t="shared" si="245"/>
        <v>0</v>
      </c>
      <c r="EV219" s="24">
        <f t="shared" si="245"/>
        <v>0</v>
      </c>
      <c r="EW219" s="245">
        <f t="shared" si="264"/>
        <v>3</v>
      </c>
      <c r="EX219" s="262" t="str">
        <f t="shared" si="260"/>
        <v/>
      </c>
    </row>
    <row r="220" spans="1:154" ht="16.149999999999999" customHeight="1" x14ac:dyDescent="0.25">
      <c r="A220" s="363"/>
      <c r="D220" s="363"/>
      <c r="E220" s="363"/>
      <c r="F220" s="363"/>
      <c r="G220" s="363"/>
      <c r="H220" s="363"/>
      <c r="I220" s="363"/>
      <c r="J220" s="68">
        <f t="shared" si="261"/>
        <v>602</v>
      </c>
      <c r="K220" s="371" t="str">
        <f t="shared" si="262"/>
        <v>Caladenia splendens</v>
      </c>
      <c r="L220" s="372">
        <v>602</v>
      </c>
      <c r="M220" s="371" t="s">
        <v>1526</v>
      </c>
      <c r="N220" s="76" t="s">
        <v>183</v>
      </c>
      <c r="O220" s="363" t="str">
        <f t="shared" si="247"/>
        <v>S</v>
      </c>
      <c r="P220" s="70" t="s">
        <v>2195</v>
      </c>
      <c r="Q220" s="364" t="s">
        <v>2196</v>
      </c>
      <c r="R220" s="365">
        <v>42979</v>
      </c>
      <c r="S220" s="365">
        <v>43040</v>
      </c>
      <c r="T220" s="603" t="s">
        <v>7894</v>
      </c>
      <c r="U220" s="603" t="s">
        <v>7894</v>
      </c>
      <c r="V220" s="603" t="s">
        <v>7894</v>
      </c>
      <c r="W220" s="603" t="s">
        <v>7894</v>
      </c>
      <c r="X220" s="603" t="s">
        <v>7894</v>
      </c>
      <c r="Y220" s="603" t="s">
        <v>7894</v>
      </c>
      <c r="Z220" s="603" t="s">
        <v>7894</v>
      </c>
      <c r="AA220" s="603" t="s">
        <v>7894</v>
      </c>
      <c r="AB220" s="603" t="s">
        <v>4828</v>
      </c>
      <c r="AC220" s="603" t="s">
        <v>4829</v>
      </c>
      <c r="AD220" s="603" t="s">
        <v>4830</v>
      </c>
      <c r="AE220" s="603" t="s">
        <v>7894</v>
      </c>
      <c r="AF220" s="605" t="s">
        <v>7902</v>
      </c>
      <c r="AG220" s="605" t="s">
        <v>7946</v>
      </c>
      <c r="AH220" s="366" t="s">
        <v>685</v>
      </c>
      <c r="AI220" s="363">
        <f t="shared" si="248"/>
        <v>6</v>
      </c>
      <c r="AJ220" s="363">
        <v>9</v>
      </c>
      <c r="AK220" s="413" t="str">
        <f t="shared" si="249"/>
        <v>White Spider Orchids</v>
      </c>
      <c r="AL220" s="413" t="str">
        <f t="shared" si="250"/>
        <v>Caladenia longicauda</v>
      </c>
      <c r="AM220" s="486" t="s">
        <v>7607</v>
      </c>
      <c r="AS220" s="69">
        <f t="shared" si="251"/>
        <v>36</v>
      </c>
      <c r="AT220" s="69">
        <f t="shared" si="252"/>
        <v>44</v>
      </c>
      <c r="AU220" s="69">
        <f t="shared" si="253"/>
        <v>9</v>
      </c>
      <c r="AV220" s="69">
        <f t="shared" si="254"/>
        <v>11</v>
      </c>
      <c r="AW220" s="81" t="e">
        <f>VLOOKUP(AM220,#REF!,6,FALSE)</f>
        <v>#REF!</v>
      </c>
      <c r="AX220" s="70" t="s">
        <v>2197</v>
      </c>
      <c r="AY220" s="364">
        <v>15380</v>
      </c>
      <c r="AZ220" s="264" t="s">
        <v>48</v>
      </c>
      <c r="BA220" s="238"/>
      <c r="BB220" s="237" t="str">
        <f t="shared" si="255"/>
        <v/>
      </c>
      <c r="BC220" s="270">
        <f t="shared" si="246"/>
        <v>602</v>
      </c>
      <c r="BD220" t="str">
        <f t="shared" si="256"/>
        <v>Caladenia splendens</v>
      </c>
      <c r="BE220" s="367" t="e">
        <f>COUNTIFS(#REF!,L220)</f>
        <v>#REF!</v>
      </c>
      <c r="BF220" s="374" t="str">
        <f t="shared" si="257"/>
        <v>y</v>
      </c>
      <c r="BG220" s="82"/>
      <c r="BH220" s="375"/>
      <c r="BI220" s="374"/>
      <c r="BJ220" s="403"/>
      <c r="CE220" t="str">
        <f t="shared" si="330"/>
        <v>Sandplain White Spider Orchid (Caladenia speciosa)</v>
      </c>
      <c r="CF220" s="388" t="str">
        <f t="shared" si="263"/>
        <v>Caladenia speciosa</v>
      </c>
      <c r="CG220" t="str">
        <f t="shared" si="266"/>
        <v/>
      </c>
      <c r="CH220" t="str">
        <f t="shared" si="267"/>
        <v/>
      </c>
      <c r="CI220" t="str">
        <f t="shared" si="268"/>
        <v/>
      </c>
      <c r="CJ220" t="str">
        <f t="shared" si="269"/>
        <v/>
      </c>
      <c r="CK220" s="359" t="str">
        <f t="shared" si="270"/>
        <v/>
      </c>
      <c r="CL220" t="str">
        <f t="shared" si="271"/>
        <v/>
      </c>
      <c r="CM220" t="str">
        <f t="shared" si="272"/>
        <v/>
      </c>
      <c r="CN220" t="str">
        <f t="shared" si="273"/>
        <v/>
      </c>
      <c r="CO220" s="359" t="str">
        <f t="shared" si="274"/>
        <v/>
      </c>
      <c r="CP220" t="str">
        <f t="shared" si="275"/>
        <v/>
      </c>
      <c r="CQ220" t="str">
        <f t="shared" si="276"/>
        <v/>
      </c>
      <c r="CR220" t="str">
        <f t="shared" si="277"/>
        <v/>
      </c>
      <c r="CS220" s="359" t="str">
        <f t="shared" si="278"/>
        <v/>
      </c>
      <c r="CT220" t="str">
        <f t="shared" si="279"/>
        <v/>
      </c>
      <c r="CU220" t="str">
        <f t="shared" si="280"/>
        <v/>
      </c>
      <c r="CV220" t="str">
        <f t="shared" si="281"/>
        <v/>
      </c>
      <c r="CW220" t="str">
        <f t="shared" si="282"/>
        <v/>
      </c>
      <c r="CX220" s="359" t="str">
        <f t="shared" si="283"/>
        <v/>
      </c>
      <c r="CY220" t="str">
        <f t="shared" si="284"/>
        <v/>
      </c>
      <c r="CZ220" t="str">
        <f t="shared" si="285"/>
        <v/>
      </c>
      <c r="DA220" t="str">
        <f t="shared" si="286"/>
        <v/>
      </c>
      <c r="DB220" s="359" t="str">
        <f t="shared" si="287"/>
        <v/>
      </c>
      <c r="DC220" t="str">
        <f t="shared" si="288"/>
        <v/>
      </c>
      <c r="DD220" t="str">
        <f t="shared" si="289"/>
        <v/>
      </c>
      <c r="DE220" t="str">
        <f t="shared" si="290"/>
        <v/>
      </c>
      <c r="DF220" s="359" t="str">
        <f t="shared" si="291"/>
        <v/>
      </c>
      <c r="DG220" t="str">
        <f t="shared" si="292"/>
        <v/>
      </c>
      <c r="DH220" t="str">
        <f t="shared" si="293"/>
        <v/>
      </c>
      <c r="DI220" t="str">
        <f t="shared" si="294"/>
        <v/>
      </c>
      <c r="DJ220" t="str">
        <f t="shared" si="295"/>
        <v/>
      </c>
      <c r="DK220" s="359" t="str">
        <f t="shared" si="296"/>
        <v/>
      </c>
      <c r="DL220" t="str">
        <f t="shared" si="297"/>
        <v/>
      </c>
      <c r="DM220" t="str">
        <f t="shared" si="298"/>
        <v/>
      </c>
      <c r="DN220" t="str">
        <f t="shared" si="299"/>
        <v>X</v>
      </c>
      <c r="DO220" s="359" t="str">
        <f t="shared" si="300"/>
        <v>X</v>
      </c>
      <c r="DP220" t="str">
        <f t="shared" si="301"/>
        <v>X</v>
      </c>
      <c r="DQ220" t="str">
        <f t="shared" si="302"/>
        <v>X</v>
      </c>
      <c r="DR220" t="str">
        <f t="shared" si="303"/>
        <v>X</v>
      </c>
      <c r="DS220" s="359" t="str">
        <f t="shared" si="304"/>
        <v>X</v>
      </c>
      <c r="DT220" t="str">
        <f t="shared" si="305"/>
        <v>X</v>
      </c>
      <c r="DU220" t="str">
        <f t="shared" si="306"/>
        <v>X</v>
      </c>
      <c r="DV220" t="str">
        <f t="shared" si="307"/>
        <v>X</v>
      </c>
      <c r="DW220" t="str">
        <f t="shared" si="308"/>
        <v/>
      </c>
      <c r="DX220" s="359" t="str">
        <f t="shared" si="309"/>
        <v/>
      </c>
      <c r="DY220" t="str">
        <f t="shared" si="310"/>
        <v/>
      </c>
      <c r="DZ220" t="str">
        <f t="shared" si="311"/>
        <v/>
      </c>
      <c r="EA220" t="str">
        <f t="shared" si="312"/>
        <v/>
      </c>
      <c r="EB220" s="359" t="str">
        <f t="shared" si="313"/>
        <v/>
      </c>
      <c r="EC220" t="str">
        <f t="shared" si="314"/>
        <v/>
      </c>
      <c r="ED220" t="str">
        <f t="shared" si="315"/>
        <v/>
      </c>
      <c r="EE220" t="str">
        <f t="shared" si="316"/>
        <v/>
      </c>
      <c r="EF220" t="str">
        <f t="shared" si="317"/>
        <v/>
      </c>
      <c r="EG220" s="359" t="str">
        <f t="shared" si="318"/>
        <v/>
      </c>
      <c r="EH220" t="str">
        <f t="shared" si="265"/>
        <v>Caladenia speciosa</v>
      </c>
      <c r="EJ220" t="str">
        <f t="shared" si="259"/>
        <v>Caladenia splendens</v>
      </c>
      <c r="EK220" s="100">
        <f t="shared" si="245"/>
        <v>0</v>
      </c>
      <c r="EL220" s="3">
        <f t="shared" si="245"/>
        <v>0</v>
      </c>
      <c r="EM220" s="3">
        <f t="shared" si="245"/>
        <v>0</v>
      </c>
      <c r="EN220" s="3">
        <f t="shared" si="245"/>
        <v>0</v>
      </c>
      <c r="EO220" s="3">
        <f t="shared" si="245"/>
        <v>0</v>
      </c>
      <c r="EP220" s="3">
        <f t="shared" si="245"/>
        <v>0</v>
      </c>
      <c r="EQ220" s="3">
        <f t="shared" si="245"/>
        <v>0</v>
      </c>
      <c r="ER220" s="3">
        <f t="shared" si="245"/>
        <v>0</v>
      </c>
      <c r="ES220" s="3">
        <f t="shared" si="245"/>
        <v>1</v>
      </c>
      <c r="ET220" s="3">
        <f t="shared" si="245"/>
        <v>1</v>
      </c>
      <c r="EU220" s="3">
        <f t="shared" si="245"/>
        <v>1</v>
      </c>
      <c r="EV220" s="24">
        <f t="shared" si="245"/>
        <v>0</v>
      </c>
      <c r="EW220" s="245">
        <f t="shared" si="264"/>
        <v>3</v>
      </c>
      <c r="EX220" s="262" t="str">
        <f t="shared" si="260"/>
        <v/>
      </c>
    </row>
    <row r="221" spans="1:154" ht="16.149999999999999" customHeight="1" x14ac:dyDescent="0.25">
      <c r="A221" s="363"/>
      <c r="D221" s="363"/>
      <c r="E221" s="363"/>
      <c r="F221" s="363"/>
      <c r="G221" s="363"/>
      <c r="H221" s="363"/>
      <c r="I221" s="363"/>
      <c r="J221" s="68">
        <f t="shared" si="261"/>
        <v>603</v>
      </c>
      <c r="K221" s="371" t="str">
        <f t="shared" si="262"/>
        <v>Caladenia startiorum</v>
      </c>
      <c r="L221" s="372">
        <v>603</v>
      </c>
      <c r="M221" s="371" t="s">
        <v>1526</v>
      </c>
      <c r="N221" s="76" t="s">
        <v>1188</v>
      </c>
      <c r="O221" s="363" t="str">
        <f t="shared" si="247"/>
        <v>S</v>
      </c>
      <c r="P221" s="70" t="s">
        <v>2198</v>
      </c>
      <c r="Q221" s="364" t="s">
        <v>2199</v>
      </c>
      <c r="R221" s="365">
        <v>42978</v>
      </c>
      <c r="S221" s="365">
        <v>43023</v>
      </c>
      <c r="T221" s="603" t="s">
        <v>7894</v>
      </c>
      <c r="U221" s="603" t="s">
        <v>7894</v>
      </c>
      <c r="V221" s="603" t="s">
        <v>7894</v>
      </c>
      <c r="W221" s="603" t="s">
        <v>7894</v>
      </c>
      <c r="X221" s="603" t="s">
        <v>7894</v>
      </c>
      <c r="Y221" s="603" t="s">
        <v>7894</v>
      </c>
      <c r="Z221" s="603" t="s">
        <v>7894</v>
      </c>
      <c r="AA221" s="603" t="s">
        <v>4827</v>
      </c>
      <c r="AB221" s="603" t="s">
        <v>4828</v>
      </c>
      <c r="AC221" s="603" t="s">
        <v>4829</v>
      </c>
      <c r="AD221" s="603" t="s">
        <v>7894</v>
      </c>
      <c r="AE221" s="603" t="s">
        <v>7894</v>
      </c>
      <c r="AF221" s="605" t="s">
        <v>7900</v>
      </c>
      <c r="AG221" s="605" t="s">
        <v>7944</v>
      </c>
      <c r="AH221" s="69" t="s">
        <v>1307</v>
      </c>
      <c r="AI221" s="363">
        <f t="shared" si="248"/>
        <v>3</v>
      </c>
      <c r="AJ221" s="363">
        <v>7</v>
      </c>
      <c r="AK221" s="413" t="str">
        <f t="shared" si="249"/>
        <v>King Spider Orchids</v>
      </c>
      <c r="AL221" s="413" t="str">
        <f t="shared" si="250"/>
        <v>Caladenia huegelii</v>
      </c>
      <c r="AM221" s="486" t="s">
        <v>7607</v>
      </c>
      <c r="AS221" s="69">
        <f t="shared" si="251"/>
        <v>36</v>
      </c>
      <c r="AT221" s="69">
        <f t="shared" si="252"/>
        <v>42</v>
      </c>
      <c r="AU221" s="69">
        <f t="shared" si="253"/>
        <v>8</v>
      </c>
      <c r="AV221" s="69">
        <f t="shared" si="254"/>
        <v>10</v>
      </c>
      <c r="AW221" s="81"/>
      <c r="AX221" s="70" t="s">
        <v>2200</v>
      </c>
      <c r="AY221" s="364">
        <v>15381</v>
      </c>
      <c r="AZ221" s="264" t="s">
        <v>2201</v>
      </c>
      <c r="BA221" s="238"/>
      <c r="BB221" s="237" t="str">
        <f t="shared" si="255"/>
        <v/>
      </c>
      <c r="BC221" s="270">
        <f t="shared" si="246"/>
        <v>603</v>
      </c>
      <c r="BD221" t="str">
        <f t="shared" si="256"/>
        <v>Caladenia startiorum</v>
      </c>
      <c r="BE221" s="367" t="e">
        <f>COUNTIFS(#REF!,L221)</f>
        <v>#REF!</v>
      </c>
      <c r="BF221" s="374" t="str">
        <f t="shared" si="257"/>
        <v>y</v>
      </c>
      <c r="BG221" s="82"/>
      <c r="BH221" s="375"/>
      <c r="BI221" s="374"/>
      <c r="BJ221" s="403"/>
      <c r="CE221" t="str">
        <f t="shared" si="330"/>
        <v>Splendid Spider Orchid (Caladenia splendens)</v>
      </c>
      <c r="CF221" s="388" t="str">
        <f t="shared" si="263"/>
        <v>Caladenia splendens</v>
      </c>
      <c r="CG221" t="str">
        <f t="shared" si="266"/>
        <v/>
      </c>
      <c r="CH221" t="str">
        <f t="shared" si="267"/>
        <v/>
      </c>
      <c r="CI221" t="str">
        <f t="shared" si="268"/>
        <v/>
      </c>
      <c r="CJ221" t="str">
        <f t="shared" si="269"/>
        <v/>
      </c>
      <c r="CK221" s="359" t="str">
        <f t="shared" si="270"/>
        <v/>
      </c>
      <c r="CL221" t="str">
        <f t="shared" si="271"/>
        <v/>
      </c>
      <c r="CM221" t="str">
        <f t="shared" si="272"/>
        <v/>
      </c>
      <c r="CN221" t="str">
        <f t="shared" si="273"/>
        <v/>
      </c>
      <c r="CO221" s="359" t="str">
        <f t="shared" si="274"/>
        <v/>
      </c>
      <c r="CP221" t="str">
        <f t="shared" si="275"/>
        <v/>
      </c>
      <c r="CQ221" t="str">
        <f t="shared" si="276"/>
        <v/>
      </c>
      <c r="CR221" t="str">
        <f t="shared" si="277"/>
        <v/>
      </c>
      <c r="CS221" s="359" t="str">
        <f t="shared" si="278"/>
        <v/>
      </c>
      <c r="CT221" t="str">
        <f t="shared" si="279"/>
        <v/>
      </c>
      <c r="CU221" t="str">
        <f t="shared" si="280"/>
        <v/>
      </c>
      <c r="CV221" t="str">
        <f t="shared" si="281"/>
        <v/>
      </c>
      <c r="CW221" t="str">
        <f t="shared" si="282"/>
        <v/>
      </c>
      <c r="CX221" s="359" t="str">
        <f t="shared" si="283"/>
        <v/>
      </c>
      <c r="CY221" t="str">
        <f t="shared" si="284"/>
        <v/>
      </c>
      <c r="CZ221" t="str">
        <f t="shared" si="285"/>
        <v/>
      </c>
      <c r="DA221" t="str">
        <f t="shared" si="286"/>
        <v/>
      </c>
      <c r="DB221" s="359" t="str">
        <f t="shared" si="287"/>
        <v/>
      </c>
      <c r="DC221" t="str">
        <f t="shared" si="288"/>
        <v/>
      </c>
      <c r="DD221" t="str">
        <f t="shared" si="289"/>
        <v/>
      </c>
      <c r="DE221" t="str">
        <f t="shared" si="290"/>
        <v/>
      </c>
      <c r="DF221" s="359" t="str">
        <f t="shared" si="291"/>
        <v/>
      </c>
      <c r="DG221" t="str">
        <f t="shared" si="292"/>
        <v/>
      </c>
      <c r="DH221" t="str">
        <f t="shared" si="293"/>
        <v/>
      </c>
      <c r="DI221" t="str">
        <f t="shared" si="294"/>
        <v/>
      </c>
      <c r="DJ221" t="str">
        <f t="shared" si="295"/>
        <v/>
      </c>
      <c r="DK221" s="359" t="str">
        <f t="shared" si="296"/>
        <v/>
      </c>
      <c r="DL221" t="str">
        <f t="shared" si="297"/>
        <v/>
      </c>
      <c r="DM221" t="str">
        <f t="shared" si="298"/>
        <v/>
      </c>
      <c r="DN221" t="str">
        <f t="shared" si="299"/>
        <v/>
      </c>
      <c r="DO221" s="359" t="str">
        <f t="shared" si="300"/>
        <v/>
      </c>
      <c r="DP221" t="str">
        <f t="shared" si="301"/>
        <v>X</v>
      </c>
      <c r="DQ221" t="str">
        <f t="shared" si="302"/>
        <v>X</v>
      </c>
      <c r="DR221" t="str">
        <f t="shared" si="303"/>
        <v>X</v>
      </c>
      <c r="DS221" s="359" t="str">
        <f t="shared" si="304"/>
        <v>X</v>
      </c>
      <c r="DT221" t="str">
        <f t="shared" si="305"/>
        <v>X</v>
      </c>
      <c r="DU221" t="str">
        <f t="shared" si="306"/>
        <v>X</v>
      </c>
      <c r="DV221" t="str">
        <f t="shared" si="307"/>
        <v>X</v>
      </c>
      <c r="DW221" t="str">
        <f t="shared" si="308"/>
        <v>X</v>
      </c>
      <c r="DX221" s="359" t="str">
        <f t="shared" si="309"/>
        <v>X</v>
      </c>
      <c r="DY221" t="str">
        <f t="shared" si="310"/>
        <v/>
      </c>
      <c r="DZ221" t="str">
        <f t="shared" si="311"/>
        <v/>
      </c>
      <c r="EA221" t="str">
        <f t="shared" si="312"/>
        <v/>
      </c>
      <c r="EB221" s="359" t="str">
        <f t="shared" si="313"/>
        <v/>
      </c>
      <c r="EC221" t="str">
        <f t="shared" si="314"/>
        <v/>
      </c>
      <c r="ED221" t="str">
        <f t="shared" si="315"/>
        <v/>
      </c>
      <c r="EE221" t="str">
        <f t="shared" si="316"/>
        <v/>
      </c>
      <c r="EF221" t="str">
        <f t="shared" si="317"/>
        <v/>
      </c>
      <c r="EG221" s="359" t="str">
        <f t="shared" si="318"/>
        <v/>
      </c>
      <c r="EH221" t="str">
        <f t="shared" si="265"/>
        <v>Caladenia splendens</v>
      </c>
      <c r="EJ221" t="str">
        <f t="shared" si="259"/>
        <v>Caladenia startiorum</v>
      </c>
      <c r="EK221" s="100">
        <f t="shared" si="245"/>
        <v>0</v>
      </c>
      <c r="EL221" s="3">
        <f t="shared" si="245"/>
        <v>0</v>
      </c>
      <c r="EM221" s="3">
        <f t="shared" si="245"/>
        <v>0</v>
      </c>
      <c r="EN221" s="3">
        <f t="shared" si="245"/>
        <v>0</v>
      </c>
      <c r="EO221" s="3">
        <f t="shared" si="245"/>
        <v>0</v>
      </c>
      <c r="EP221" s="3">
        <f t="shared" si="245"/>
        <v>0</v>
      </c>
      <c r="EQ221" s="3">
        <f t="shared" si="245"/>
        <v>0</v>
      </c>
      <c r="ER221" s="3">
        <f t="shared" si="245"/>
        <v>1</v>
      </c>
      <c r="ES221" s="3">
        <f t="shared" si="245"/>
        <v>1</v>
      </c>
      <c r="ET221" s="3">
        <f t="shared" si="245"/>
        <v>1</v>
      </c>
      <c r="EU221" s="3">
        <f t="shared" si="245"/>
        <v>0</v>
      </c>
      <c r="EV221" s="24">
        <f t="shared" si="245"/>
        <v>0</v>
      </c>
      <c r="EW221" s="245">
        <f t="shared" si="264"/>
        <v>3</v>
      </c>
      <c r="EX221" s="262" t="str">
        <f t="shared" si="260"/>
        <v/>
      </c>
    </row>
    <row r="222" spans="1:154" ht="16.149999999999999" customHeight="1" x14ac:dyDescent="0.25">
      <c r="A222" s="363"/>
      <c r="D222" s="363"/>
      <c r="E222" s="363"/>
      <c r="F222" s="363"/>
      <c r="G222" s="363"/>
      <c r="H222" s="363"/>
      <c r="I222" s="363"/>
      <c r="J222" s="68">
        <f t="shared" si="261"/>
        <v>872</v>
      </c>
      <c r="K222" s="371" t="str">
        <f t="shared" si="262"/>
        <v>Caladenia straminichila</v>
      </c>
      <c r="L222" s="372">
        <v>872</v>
      </c>
      <c r="M222" s="371" t="s">
        <v>1526</v>
      </c>
      <c r="N222" s="76" t="s">
        <v>171</v>
      </c>
      <c r="O222" s="363" t="str">
        <f t="shared" si="247"/>
        <v>S</v>
      </c>
      <c r="P222" s="70" t="s">
        <v>2202</v>
      </c>
      <c r="Q222" s="364" t="s">
        <v>2203</v>
      </c>
      <c r="R222" s="365">
        <v>42948</v>
      </c>
      <c r="S222" s="365">
        <v>43009</v>
      </c>
      <c r="T222" s="603" t="s">
        <v>7894</v>
      </c>
      <c r="U222" s="603" t="s">
        <v>7894</v>
      </c>
      <c r="V222" s="603" t="s">
        <v>7894</v>
      </c>
      <c r="W222" s="603" t="s">
        <v>7894</v>
      </c>
      <c r="X222" s="603" t="s">
        <v>7894</v>
      </c>
      <c r="Y222" s="603" t="s">
        <v>7894</v>
      </c>
      <c r="Z222" s="603" t="s">
        <v>7894</v>
      </c>
      <c r="AA222" s="603" t="s">
        <v>4827</v>
      </c>
      <c r="AB222" s="603" t="s">
        <v>4828</v>
      </c>
      <c r="AC222" s="603" t="s">
        <v>4829</v>
      </c>
      <c r="AD222" s="603" t="s">
        <v>7894</v>
      </c>
      <c r="AE222" s="603" t="s">
        <v>7894</v>
      </c>
      <c r="AF222" s="605" t="s">
        <v>7900</v>
      </c>
      <c r="AG222" s="605" t="s">
        <v>7944</v>
      </c>
      <c r="AH222" s="366" t="s">
        <v>685</v>
      </c>
      <c r="AI222" s="363">
        <f t="shared" si="248"/>
        <v>6</v>
      </c>
      <c r="AJ222" s="363">
        <v>4</v>
      </c>
      <c r="AK222" s="413" t="str">
        <f t="shared" si="249"/>
        <v>Wispy Spider Orchids</v>
      </c>
      <c r="AL222" s="413" t="str">
        <f t="shared" si="250"/>
        <v>Caladenia filamentosa</v>
      </c>
      <c r="AM222" s="486" t="s">
        <v>7607</v>
      </c>
      <c r="AN222" s="70" t="s">
        <v>7724</v>
      </c>
      <c r="AO222" s="70" t="s">
        <v>7725</v>
      </c>
      <c r="AS222" s="69">
        <f t="shared" si="251"/>
        <v>32</v>
      </c>
      <c r="AT222" s="69">
        <f t="shared" si="252"/>
        <v>40</v>
      </c>
      <c r="AU222" s="69">
        <f t="shared" si="253"/>
        <v>8</v>
      </c>
      <c r="AV222" s="69">
        <f t="shared" si="254"/>
        <v>10</v>
      </c>
      <c r="AW222" s="81"/>
      <c r="AX222" s="70" t="s">
        <v>2204</v>
      </c>
      <c r="AY222" s="364">
        <v>44899</v>
      </c>
      <c r="AZ222" s="264" t="s">
        <v>48</v>
      </c>
      <c r="BA222" s="238"/>
      <c r="BB222" s="237" t="str">
        <f t="shared" si="255"/>
        <v/>
      </c>
      <c r="BC222" s="270">
        <f t="shared" si="246"/>
        <v>872</v>
      </c>
      <c r="BD222" t="str">
        <f t="shared" si="256"/>
        <v>Caladenia straminichila</v>
      </c>
      <c r="BE222" s="367" t="e">
        <f>COUNTIFS(#REF!,L222)</f>
        <v>#REF!</v>
      </c>
      <c r="BF222" s="374" t="str">
        <f t="shared" si="257"/>
        <v>y</v>
      </c>
      <c r="BG222" s="82"/>
      <c r="BH222" s="375"/>
      <c r="BI222" s="374"/>
      <c r="BJ222" s="403"/>
      <c r="CE222" t="str">
        <f t="shared" si="330"/>
        <v>Start's Spider Orchid (Caladenia startiorum)</v>
      </c>
      <c r="CF222" s="388" t="str">
        <f t="shared" si="263"/>
        <v>Caladenia startiorum</v>
      </c>
      <c r="CG222" t="str">
        <f t="shared" si="266"/>
        <v/>
      </c>
      <c r="CH222" t="str">
        <f t="shared" si="267"/>
        <v/>
      </c>
      <c r="CI222" t="str">
        <f t="shared" si="268"/>
        <v/>
      </c>
      <c r="CJ222" t="str">
        <f t="shared" si="269"/>
        <v/>
      </c>
      <c r="CK222" s="359" t="str">
        <f t="shared" si="270"/>
        <v/>
      </c>
      <c r="CL222" t="str">
        <f t="shared" si="271"/>
        <v/>
      </c>
      <c r="CM222" t="str">
        <f t="shared" si="272"/>
        <v/>
      </c>
      <c r="CN222" t="str">
        <f t="shared" si="273"/>
        <v/>
      </c>
      <c r="CO222" s="359" t="str">
        <f t="shared" si="274"/>
        <v/>
      </c>
      <c r="CP222" t="str">
        <f t="shared" si="275"/>
        <v/>
      </c>
      <c r="CQ222" t="str">
        <f t="shared" si="276"/>
        <v/>
      </c>
      <c r="CR222" t="str">
        <f t="shared" si="277"/>
        <v/>
      </c>
      <c r="CS222" s="359" t="str">
        <f t="shared" si="278"/>
        <v/>
      </c>
      <c r="CT222" t="str">
        <f t="shared" si="279"/>
        <v/>
      </c>
      <c r="CU222" t="str">
        <f t="shared" si="280"/>
        <v/>
      </c>
      <c r="CV222" t="str">
        <f t="shared" si="281"/>
        <v/>
      </c>
      <c r="CW222" t="str">
        <f t="shared" si="282"/>
        <v/>
      </c>
      <c r="CX222" s="359" t="str">
        <f t="shared" si="283"/>
        <v/>
      </c>
      <c r="CY222" t="str">
        <f t="shared" si="284"/>
        <v/>
      </c>
      <c r="CZ222" t="str">
        <f t="shared" si="285"/>
        <v/>
      </c>
      <c r="DA222" t="str">
        <f t="shared" si="286"/>
        <v/>
      </c>
      <c r="DB222" s="359" t="str">
        <f t="shared" si="287"/>
        <v/>
      </c>
      <c r="DC222" t="str">
        <f t="shared" si="288"/>
        <v/>
      </c>
      <c r="DD222" t="str">
        <f t="shared" si="289"/>
        <v/>
      </c>
      <c r="DE222" t="str">
        <f t="shared" si="290"/>
        <v/>
      </c>
      <c r="DF222" s="359" t="str">
        <f t="shared" si="291"/>
        <v/>
      </c>
      <c r="DG222" t="str">
        <f t="shared" si="292"/>
        <v/>
      </c>
      <c r="DH222" t="str">
        <f t="shared" si="293"/>
        <v/>
      </c>
      <c r="DI222" t="str">
        <f t="shared" si="294"/>
        <v/>
      </c>
      <c r="DJ222" t="str">
        <f t="shared" si="295"/>
        <v/>
      </c>
      <c r="DK222" s="359" t="str">
        <f t="shared" si="296"/>
        <v/>
      </c>
      <c r="DL222" t="str">
        <f t="shared" si="297"/>
        <v/>
      </c>
      <c r="DM222" t="str">
        <f t="shared" si="298"/>
        <v/>
      </c>
      <c r="DN222" t="str">
        <f t="shared" si="299"/>
        <v/>
      </c>
      <c r="DO222" s="359" t="str">
        <f t="shared" si="300"/>
        <v/>
      </c>
      <c r="DP222" t="str">
        <f t="shared" si="301"/>
        <v>X</v>
      </c>
      <c r="DQ222" t="str">
        <f t="shared" si="302"/>
        <v>X</v>
      </c>
      <c r="DR222" t="str">
        <f t="shared" si="303"/>
        <v>X</v>
      </c>
      <c r="DS222" s="359" t="str">
        <f t="shared" si="304"/>
        <v>X</v>
      </c>
      <c r="DT222" t="str">
        <f t="shared" si="305"/>
        <v>X</v>
      </c>
      <c r="DU222" t="str">
        <f t="shared" si="306"/>
        <v>X</v>
      </c>
      <c r="DV222" t="str">
        <f t="shared" si="307"/>
        <v>X</v>
      </c>
      <c r="DW222" t="str">
        <f t="shared" si="308"/>
        <v/>
      </c>
      <c r="DX222" s="359" t="str">
        <f t="shared" si="309"/>
        <v/>
      </c>
      <c r="DY222" t="str">
        <f t="shared" si="310"/>
        <v/>
      </c>
      <c r="DZ222" t="str">
        <f t="shared" si="311"/>
        <v/>
      </c>
      <c r="EA222" t="str">
        <f t="shared" si="312"/>
        <v/>
      </c>
      <c r="EB222" s="359" t="str">
        <f t="shared" si="313"/>
        <v/>
      </c>
      <c r="EC222" t="str">
        <f t="shared" si="314"/>
        <v/>
      </c>
      <c r="ED222" t="str">
        <f t="shared" si="315"/>
        <v/>
      </c>
      <c r="EE222" t="str">
        <f t="shared" si="316"/>
        <v/>
      </c>
      <c r="EF222" t="str">
        <f t="shared" si="317"/>
        <v/>
      </c>
      <c r="EG222" s="359" t="str">
        <f t="shared" si="318"/>
        <v/>
      </c>
      <c r="EH222" t="str">
        <f t="shared" si="265"/>
        <v>Caladenia startiorum</v>
      </c>
      <c r="EJ222" t="str">
        <f t="shared" si="259"/>
        <v>Caladenia straminichila</v>
      </c>
      <c r="EK222" s="100">
        <f t="shared" si="245"/>
        <v>0</v>
      </c>
      <c r="EL222" s="3">
        <f t="shared" si="245"/>
        <v>0</v>
      </c>
      <c r="EM222" s="3">
        <f t="shared" si="245"/>
        <v>0</v>
      </c>
      <c r="EN222" s="3">
        <f t="shared" si="245"/>
        <v>0</v>
      </c>
      <c r="EO222" s="3">
        <f t="shared" si="245"/>
        <v>0</v>
      </c>
      <c r="EP222" s="3">
        <f t="shared" si="245"/>
        <v>0</v>
      </c>
      <c r="EQ222" s="3">
        <f t="shared" si="245"/>
        <v>0</v>
      </c>
      <c r="ER222" s="3">
        <f t="shared" si="245"/>
        <v>1</v>
      </c>
      <c r="ES222" s="3">
        <f t="shared" si="245"/>
        <v>1</v>
      </c>
      <c r="ET222" s="3">
        <f t="shared" si="245"/>
        <v>1</v>
      </c>
      <c r="EU222" s="3">
        <f t="shared" ref="EK222:EV244" si="331">IF($AV222&gt;=$AU222,IF(AND(EU$2&gt;=$AU222,EU$2&lt;=$AV222),1,0),IF(OR(EU$2&gt;=$AU222,EU$2&lt;=$AV222),1,0))</f>
        <v>0</v>
      </c>
      <c r="EV222" s="24">
        <f t="shared" si="331"/>
        <v>0</v>
      </c>
      <c r="EW222" s="245">
        <f t="shared" si="264"/>
        <v>3</v>
      </c>
      <c r="EX222" s="262" t="str">
        <f t="shared" si="260"/>
        <v/>
      </c>
    </row>
    <row r="223" spans="1:154" ht="16.149999999999999" customHeight="1" x14ac:dyDescent="0.25">
      <c r="A223" s="363"/>
      <c r="D223" s="363"/>
      <c r="E223" s="363"/>
      <c r="F223" s="363"/>
      <c r="G223" s="363"/>
      <c r="H223" s="363"/>
      <c r="I223" s="363"/>
      <c r="J223" s="68">
        <f t="shared" si="261"/>
        <v>1002</v>
      </c>
      <c r="K223" s="371" t="str">
        <f t="shared" si="262"/>
        <v>Caladenia swartsiorum</v>
      </c>
      <c r="L223" s="372">
        <v>1002</v>
      </c>
      <c r="M223" s="371" t="s">
        <v>1526</v>
      </c>
      <c r="N223" s="76" t="s">
        <v>1353</v>
      </c>
      <c r="O223" s="363" t="str">
        <f t="shared" si="247"/>
        <v>S</v>
      </c>
      <c r="P223" s="70" t="s">
        <v>2205</v>
      </c>
      <c r="Q223" s="405" t="s">
        <v>2206</v>
      </c>
      <c r="R223" s="365">
        <v>42993</v>
      </c>
      <c r="S223" s="373">
        <v>43023</v>
      </c>
      <c r="T223" s="603" t="s">
        <v>7894</v>
      </c>
      <c r="U223" s="603" t="s">
        <v>7894</v>
      </c>
      <c r="V223" s="603" t="s">
        <v>7894</v>
      </c>
      <c r="W223" s="603" t="s">
        <v>7894</v>
      </c>
      <c r="X223" s="603" t="s">
        <v>7894</v>
      </c>
      <c r="Y223" s="603" t="s">
        <v>7894</v>
      </c>
      <c r="Z223" s="603" t="s">
        <v>7894</v>
      </c>
      <c r="AA223" s="603" t="s">
        <v>7894</v>
      </c>
      <c r="AB223" s="603" t="s">
        <v>4828</v>
      </c>
      <c r="AC223" s="603" t="s">
        <v>4829</v>
      </c>
      <c r="AD223" s="603" t="s">
        <v>7894</v>
      </c>
      <c r="AE223" s="603" t="s">
        <v>7894</v>
      </c>
      <c r="AF223" s="605" t="s">
        <v>7896</v>
      </c>
      <c r="AG223" s="605" t="s">
        <v>7943</v>
      </c>
      <c r="AH223" s="69" t="s">
        <v>1307</v>
      </c>
      <c r="AI223" s="363">
        <f t="shared" si="248"/>
        <v>3</v>
      </c>
      <c r="AJ223" s="363">
        <v>9</v>
      </c>
      <c r="AK223" s="413" t="str">
        <f t="shared" si="249"/>
        <v>White Spider Orchids</v>
      </c>
      <c r="AL223" s="413" t="str">
        <f t="shared" si="250"/>
        <v>Caladenia longicauda</v>
      </c>
      <c r="AM223" s="486" t="s">
        <v>7607</v>
      </c>
      <c r="AN223" s="70" t="s">
        <v>7726</v>
      </c>
      <c r="AS223" s="69">
        <f t="shared" si="251"/>
        <v>38</v>
      </c>
      <c r="AT223" s="69">
        <f t="shared" si="252"/>
        <v>42</v>
      </c>
      <c r="AU223" s="69">
        <f t="shared" si="253"/>
        <v>9</v>
      </c>
      <c r="AV223" s="69">
        <f t="shared" si="254"/>
        <v>10</v>
      </c>
      <c r="AW223" s="81"/>
      <c r="AX223" s="70" t="s">
        <v>2207</v>
      </c>
      <c r="AY223" s="364">
        <v>44894</v>
      </c>
      <c r="AZ223" s="264" t="s">
        <v>7862</v>
      </c>
      <c r="BA223" s="238"/>
      <c r="BB223" s="237" t="str">
        <f t="shared" si="255"/>
        <v/>
      </c>
      <c r="BC223" s="270">
        <f t="shared" si="246"/>
        <v>1002</v>
      </c>
      <c r="BD223" t="str">
        <f t="shared" si="256"/>
        <v>Caladenia swartsiorum</v>
      </c>
      <c r="BE223" s="367" t="e">
        <f>COUNTIFS(#REF!,L223)</f>
        <v>#REF!</v>
      </c>
      <c r="BF223" s="374" t="str">
        <f t="shared" si="257"/>
        <v>y</v>
      </c>
      <c r="BG223" s="82"/>
      <c r="BH223" s="375"/>
      <c r="BI223" s="374"/>
      <c r="BJ223" s="403"/>
      <c r="CE223" t="str">
        <f t="shared" si="330"/>
        <v>Tenterden Yellow Spider Orchid (Caladenia straminichila)</v>
      </c>
      <c r="CF223" s="388" t="str">
        <f t="shared" si="263"/>
        <v>Caladenia straminichila</v>
      </c>
      <c r="CG223" t="str">
        <f t="shared" si="266"/>
        <v/>
      </c>
      <c r="CH223" t="str">
        <f t="shared" si="267"/>
        <v/>
      </c>
      <c r="CI223" t="str">
        <f t="shared" si="268"/>
        <v/>
      </c>
      <c r="CJ223" t="str">
        <f t="shared" si="269"/>
        <v/>
      </c>
      <c r="CK223" s="359" t="str">
        <f t="shared" si="270"/>
        <v/>
      </c>
      <c r="CL223" t="str">
        <f t="shared" si="271"/>
        <v/>
      </c>
      <c r="CM223" t="str">
        <f t="shared" si="272"/>
        <v/>
      </c>
      <c r="CN223" t="str">
        <f t="shared" si="273"/>
        <v/>
      </c>
      <c r="CO223" s="359" t="str">
        <f t="shared" si="274"/>
        <v/>
      </c>
      <c r="CP223" t="str">
        <f t="shared" si="275"/>
        <v/>
      </c>
      <c r="CQ223" t="str">
        <f t="shared" si="276"/>
        <v/>
      </c>
      <c r="CR223" t="str">
        <f t="shared" si="277"/>
        <v/>
      </c>
      <c r="CS223" s="359" t="str">
        <f t="shared" si="278"/>
        <v/>
      </c>
      <c r="CT223" t="str">
        <f t="shared" si="279"/>
        <v/>
      </c>
      <c r="CU223" t="str">
        <f t="shared" si="280"/>
        <v/>
      </c>
      <c r="CV223" t="str">
        <f t="shared" si="281"/>
        <v/>
      </c>
      <c r="CW223" t="str">
        <f t="shared" si="282"/>
        <v/>
      </c>
      <c r="CX223" s="359" t="str">
        <f t="shared" si="283"/>
        <v/>
      </c>
      <c r="CY223" t="str">
        <f t="shared" si="284"/>
        <v/>
      </c>
      <c r="CZ223" t="str">
        <f t="shared" si="285"/>
        <v/>
      </c>
      <c r="DA223" t="str">
        <f t="shared" si="286"/>
        <v/>
      </c>
      <c r="DB223" s="359" t="str">
        <f t="shared" si="287"/>
        <v/>
      </c>
      <c r="DC223" t="str">
        <f t="shared" si="288"/>
        <v/>
      </c>
      <c r="DD223" t="str">
        <f t="shared" si="289"/>
        <v/>
      </c>
      <c r="DE223" t="str">
        <f t="shared" si="290"/>
        <v/>
      </c>
      <c r="DF223" s="359" t="str">
        <f t="shared" si="291"/>
        <v/>
      </c>
      <c r="DG223" t="str">
        <f t="shared" si="292"/>
        <v/>
      </c>
      <c r="DH223" t="str">
        <f t="shared" si="293"/>
        <v/>
      </c>
      <c r="DI223" t="str">
        <f t="shared" si="294"/>
        <v/>
      </c>
      <c r="DJ223" t="str">
        <f t="shared" si="295"/>
        <v/>
      </c>
      <c r="DK223" s="359" t="str">
        <f t="shared" si="296"/>
        <v/>
      </c>
      <c r="DL223" t="str">
        <f t="shared" si="297"/>
        <v>X</v>
      </c>
      <c r="DM223" t="str">
        <f t="shared" si="298"/>
        <v>X</v>
      </c>
      <c r="DN223" t="str">
        <f t="shared" si="299"/>
        <v>X</v>
      </c>
      <c r="DO223" s="359" t="str">
        <f t="shared" si="300"/>
        <v>X</v>
      </c>
      <c r="DP223" t="str">
        <f t="shared" si="301"/>
        <v>X</v>
      </c>
      <c r="DQ223" t="str">
        <f t="shared" si="302"/>
        <v>X</v>
      </c>
      <c r="DR223" t="str">
        <f t="shared" si="303"/>
        <v>X</v>
      </c>
      <c r="DS223" s="359" t="str">
        <f t="shared" si="304"/>
        <v>X</v>
      </c>
      <c r="DT223" t="str">
        <f t="shared" si="305"/>
        <v>X</v>
      </c>
      <c r="DU223" t="str">
        <f t="shared" si="306"/>
        <v/>
      </c>
      <c r="DV223" t="str">
        <f t="shared" si="307"/>
        <v/>
      </c>
      <c r="DW223" t="str">
        <f t="shared" si="308"/>
        <v/>
      </c>
      <c r="DX223" s="359" t="str">
        <f t="shared" si="309"/>
        <v/>
      </c>
      <c r="DY223" t="str">
        <f t="shared" si="310"/>
        <v/>
      </c>
      <c r="DZ223" t="str">
        <f t="shared" si="311"/>
        <v/>
      </c>
      <c r="EA223" t="str">
        <f t="shared" si="312"/>
        <v/>
      </c>
      <c r="EB223" s="359" t="str">
        <f t="shared" si="313"/>
        <v/>
      </c>
      <c r="EC223" t="str">
        <f t="shared" si="314"/>
        <v/>
      </c>
      <c r="ED223" t="str">
        <f t="shared" si="315"/>
        <v/>
      </c>
      <c r="EE223" t="str">
        <f t="shared" si="316"/>
        <v/>
      </c>
      <c r="EF223" t="str">
        <f t="shared" si="317"/>
        <v/>
      </c>
      <c r="EG223" s="359" t="str">
        <f t="shared" si="318"/>
        <v/>
      </c>
      <c r="EH223" t="str">
        <f t="shared" si="265"/>
        <v>Caladenia straminichila</v>
      </c>
      <c r="EJ223" t="str">
        <f t="shared" si="259"/>
        <v>Caladenia swartsiorum</v>
      </c>
      <c r="EK223" s="100">
        <f t="shared" si="331"/>
        <v>0</v>
      </c>
      <c r="EL223" s="3">
        <f t="shared" si="331"/>
        <v>0</v>
      </c>
      <c r="EM223" s="3">
        <f t="shared" si="331"/>
        <v>0</v>
      </c>
      <c r="EN223" s="3">
        <f t="shared" si="331"/>
        <v>0</v>
      </c>
      <c r="EO223" s="3">
        <f t="shared" si="331"/>
        <v>0</v>
      </c>
      <c r="EP223" s="3">
        <f t="shared" si="331"/>
        <v>0</v>
      </c>
      <c r="EQ223" s="3">
        <f t="shared" si="331"/>
        <v>0</v>
      </c>
      <c r="ER223" s="3">
        <f t="shared" si="331"/>
        <v>0</v>
      </c>
      <c r="ES223" s="3">
        <f t="shared" si="331"/>
        <v>1</v>
      </c>
      <c r="ET223" s="3">
        <f t="shared" si="331"/>
        <v>1</v>
      </c>
      <c r="EU223" s="3">
        <f t="shared" si="331"/>
        <v>0</v>
      </c>
      <c r="EV223" s="24">
        <f t="shared" si="331"/>
        <v>0</v>
      </c>
      <c r="EW223" s="245">
        <f t="shared" si="264"/>
        <v>2</v>
      </c>
      <c r="EX223" s="262" t="str">
        <f t="shared" si="260"/>
        <v/>
      </c>
    </row>
    <row r="224" spans="1:154" ht="16.149999999999999" customHeight="1" x14ac:dyDescent="0.25">
      <c r="A224" s="363"/>
      <c r="D224" s="363"/>
      <c r="E224" s="363"/>
      <c r="F224" s="363"/>
      <c r="G224" s="363"/>
      <c r="H224" s="363"/>
      <c r="I224" s="363"/>
      <c r="J224" s="68">
        <f t="shared" si="261"/>
        <v>605</v>
      </c>
      <c r="K224" s="371" t="str">
        <f t="shared" si="262"/>
        <v>Caladenia thinicola</v>
      </c>
      <c r="L224" s="372">
        <v>605</v>
      </c>
      <c r="M224" s="371" t="s">
        <v>1526</v>
      </c>
      <c r="N224" s="76" t="s">
        <v>205</v>
      </c>
      <c r="O224" s="363" t="str">
        <f t="shared" si="247"/>
        <v>S</v>
      </c>
      <c r="P224" s="70" t="s">
        <v>2208</v>
      </c>
      <c r="Q224" s="364" t="s">
        <v>2209</v>
      </c>
      <c r="R224" s="365">
        <v>42979</v>
      </c>
      <c r="S224" s="365">
        <v>43040</v>
      </c>
      <c r="T224" s="603" t="s">
        <v>7894</v>
      </c>
      <c r="U224" s="603" t="s">
        <v>7894</v>
      </c>
      <c r="V224" s="603" t="s">
        <v>7894</v>
      </c>
      <c r="W224" s="603" t="s">
        <v>7894</v>
      </c>
      <c r="X224" s="603" t="s">
        <v>7894</v>
      </c>
      <c r="Y224" s="603" t="s">
        <v>7894</v>
      </c>
      <c r="Z224" s="603" t="s">
        <v>7894</v>
      </c>
      <c r="AA224" s="603" t="s">
        <v>7894</v>
      </c>
      <c r="AB224" s="603" t="s">
        <v>4828</v>
      </c>
      <c r="AC224" s="603" t="s">
        <v>4829</v>
      </c>
      <c r="AD224" s="603" t="s">
        <v>4830</v>
      </c>
      <c r="AE224" s="603" t="s">
        <v>7894</v>
      </c>
      <c r="AF224" s="605" t="s">
        <v>7902</v>
      </c>
      <c r="AG224" s="605" t="s">
        <v>7946</v>
      </c>
      <c r="AH224" s="366" t="s">
        <v>685</v>
      </c>
      <c r="AI224" s="363">
        <f t="shared" si="248"/>
        <v>6</v>
      </c>
      <c r="AJ224" s="363">
        <v>7</v>
      </c>
      <c r="AK224" s="413" t="str">
        <f t="shared" si="249"/>
        <v>King Spider Orchids</v>
      </c>
      <c r="AL224" s="413" t="str">
        <f t="shared" si="250"/>
        <v>Caladenia huegelii</v>
      </c>
      <c r="AM224" s="486" t="s">
        <v>7607</v>
      </c>
      <c r="AS224" s="69">
        <f t="shared" si="251"/>
        <v>36</v>
      </c>
      <c r="AT224" s="69">
        <f t="shared" si="252"/>
        <v>44</v>
      </c>
      <c r="AU224" s="69">
        <f t="shared" si="253"/>
        <v>9</v>
      </c>
      <c r="AV224" s="69">
        <f t="shared" si="254"/>
        <v>11</v>
      </c>
      <c r="AW224" s="81"/>
      <c r="AX224" s="70" t="s">
        <v>2210</v>
      </c>
      <c r="AY224" s="364">
        <v>18040</v>
      </c>
      <c r="AZ224" s="264" t="s">
        <v>48</v>
      </c>
      <c r="BA224" s="238"/>
      <c r="BB224" s="237" t="str">
        <f t="shared" si="255"/>
        <v/>
      </c>
      <c r="BC224" s="270">
        <f t="shared" si="246"/>
        <v>605</v>
      </c>
      <c r="BD224" t="str">
        <f t="shared" si="256"/>
        <v>Caladenia thinicola</v>
      </c>
      <c r="BE224" s="367" t="e">
        <f>COUNTIFS(#REF!,L224)</f>
        <v>#REF!</v>
      </c>
      <c r="BF224" s="374" t="str">
        <f t="shared" si="257"/>
        <v>y</v>
      </c>
      <c r="BG224" s="82"/>
      <c r="BH224" s="375"/>
      <c r="BI224" s="374"/>
      <c r="BJ224" s="403"/>
      <c r="CE224" t="str">
        <f t="shared" si="330"/>
        <v>Island Point Spider Orchid (Caladenia swartsiorum)</v>
      </c>
      <c r="CF224" s="388" t="str">
        <f t="shared" si="263"/>
        <v>Caladenia swartsiorum</v>
      </c>
      <c r="CG224" t="str">
        <f t="shared" si="266"/>
        <v/>
      </c>
      <c r="CH224" t="str">
        <f t="shared" si="267"/>
        <v/>
      </c>
      <c r="CI224" t="str">
        <f t="shared" si="268"/>
        <v/>
      </c>
      <c r="CJ224" t="str">
        <f t="shared" si="269"/>
        <v/>
      </c>
      <c r="CK224" s="359" t="str">
        <f t="shared" si="270"/>
        <v/>
      </c>
      <c r="CL224" t="str">
        <f t="shared" si="271"/>
        <v/>
      </c>
      <c r="CM224" t="str">
        <f t="shared" si="272"/>
        <v/>
      </c>
      <c r="CN224" t="str">
        <f t="shared" si="273"/>
        <v/>
      </c>
      <c r="CO224" s="359" t="str">
        <f t="shared" si="274"/>
        <v/>
      </c>
      <c r="CP224" t="str">
        <f t="shared" si="275"/>
        <v/>
      </c>
      <c r="CQ224" t="str">
        <f t="shared" si="276"/>
        <v/>
      </c>
      <c r="CR224" t="str">
        <f t="shared" si="277"/>
        <v/>
      </c>
      <c r="CS224" s="359" t="str">
        <f t="shared" si="278"/>
        <v/>
      </c>
      <c r="CT224" t="str">
        <f t="shared" si="279"/>
        <v/>
      </c>
      <c r="CU224" t="str">
        <f t="shared" si="280"/>
        <v/>
      </c>
      <c r="CV224" t="str">
        <f t="shared" si="281"/>
        <v/>
      </c>
      <c r="CW224" t="str">
        <f t="shared" si="282"/>
        <v/>
      </c>
      <c r="CX224" s="359" t="str">
        <f t="shared" si="283"/>
        <v/>
      </c>
      <c r="CY224" t="str">
        <f t="shared" si="284"/>
        <v/>
      </c>
      <c r="CZ224" t="str">
        <f t="shared" si="285"/>
        <v/>
      </c>
      <c r="DA224" t="str">
        <f t="shared" si="286"/>
        <v/>
      </c>
      <c r="DB224" s="359" t="str">
        <f t="shared" si="287"/>
        <v/>
      </c>
      <c r="DC224" t="str">
        <f t="shared" si="288"/>
        <v/>
      </c>
      <c r="DD224" t="str">
        <f t="shared" si="289"/>
        <v/>
      </c>
      <c r="DE224" t="str">
        <f t="shared" si="290"/>
        <v/>
      </c>
      <c r="DF224" s="359" t="str">
        <f t="shared" si="291"/>
        <v/>
      </c>
      <c r="DG224" t="str">
        <f t="shared" si="292"/>
        <v/>
      </c>
      <c r="DH224" t="str">
        <f t="shared" si="293"/>
        <v/>
      </c>
      <c r="DI224" t="str">
        <f t="shared" si="294"/>
        <v/>
      </c>
      <c r="DJ224" t="str">
        <f t="shared" si="295"/>
        <v/>
      </c>
      <c r="DK224" s="359" t="str">
        <f t="shared" si="296"/>
        <v/>
      </c>
      <c r="DL224" t="str">
        <f t="shared" si="297"/>
        <v/>
      </c>
      <c r="DM224" t="str">
        <f t="shared" si="298"/>
        <v/>
      </c>
      <c r="DN224" t="str">
        <f t="shared" si="299"/>
        <v/>
      </c>
      <c r="DO224" s="359" t="str">
        <f t="shared" si="300"/>
        <v/>
      </c>
      <c r="DP224" t="str">
        <f t="shared" si="301"/>
        <v/>
      </c>
      <c r="DQ224" t="str">
        <f t="shared" si="302"/>
        <v/>
      </c>
      <c r="DR224" t="str">
        <f t="shared" si="303"/>
        <v>X</v>
      </c>
      <c r="DS224" s="359" t="str">
        <f t="shared" si="304"/>
        <v>X</v>
      </c>
      <c r="DT224" t="str">
        <f t="shared" si="305"/>
        <v>X</v>
      </c>
      <c r="DU224" t="str">
        <f t="shared" si="306"/>
        <v>X</v>
      </c>
      <c r="DV224" t="str">
        <f t="shared" si="307"/>
        <v>X</v>
      </c>
      <c r="DW224" t="str">
        <f t="shared" si="308"/>
        <v/>
      </c>
      <c r="DX224" s="359" t="str">
        <f t="shared" si="309"/>
        <v/>
      </c>
      <c r="DY224" t="str">
        <f t="shared" si="310"/>
        <v/>
      </c>
      <c r="DZ224" t="str">
        <f t="shared" si="311"/>
        <v/>
      </c>
      <c r="EA224" t="str">
        <f t="shared" si="312"/>
        <v/>
      </c>
      <c r="EB224" s="359" t="str">
        <f t="shared" si="313"/>
        <v/>
      </c>
      <c r="EC224" t="str">
        <f t="shared" si="314"/>
        <v/>
      </c>
      <c r="ED224" t="str">
        <f t="shared" si="315"/>
        <v/>
      </c>
      <c r="EE224" t="str">
        <f t="shared" si="316"/>
        <v/>
      </c>
      <c r="EF224" t="str">
        <f t="shared" si="317"/>
        <v/>
      </c>
      <c r="EG224" s="359" t="str">
        <f t="shared" si="318"/>
        <v/>
      </c>
      <c r="EH224" t="str">
        <f t="shared" si="265"/>
        <v>Caladenia swartsiorum</v>
      </c>
      <c r="EJ224" t="str">
        <f t="shared" si="259"/>
        <v>Caladenia thinicola</v>
      </c>
      <c r="EK224" s="100">
        <f t="shared" si="331"/>
        <v>0</v>
      </c>
      <c r="EL224" s="3">
        <f t="shared" si="331"/>
        <v>0</v>
      </c>
      <c r="EM224" s="3">
        <f t="shared" si="331"/>
        <v>0</v>
      </c>
      <c r="EN224" s="3">
        <f t="shared" si="331"/>
        <v>0</v>
      </c>
      <c r="EO224" s="3">
        <f t="shared" si="331"/>
        <v>0</v>
      </c>
      <c r="EP224" s="3">
        <f t="shared" si="331"/>
        <v>0</v>
      </c>
      <c r="EQ224" s="3">
        <f t="shared" si="331"/>
        <v>0</v>
      </c>
      <c r="ER224" s="3">
        <f t="shared" si="331"/>
        <v>0</v>
      </c>
      <c r="ES224" s="3">
        <f t="shared" si="331"/>
        <v>1</v>
      </c>
      <c r="ET224" s="3">
        <f t="shared" si="331"/>
        <v>1</v>
      </c>
      <c r="EU224" s="3">
        <f t="shared" si="331"/>
        <v>1</v>
      </c>
      <c r="EV224" s="24">
        <f t="shared" si="331"/>
        <v>0</v>
      </c>
      <c r="EW224" s="245">
        <f t="shared" si="264"/>
        <v>3</v>
      </c>
      <c r="EX224" s="262" t="str">
        <f t="shared" si="260"/>
        <v/>
      </c>
    </row>
    <row r="225" spans="1:154" ht="16.149999999999999" customHeight="1" x14ac:dyDescent="0.25">
      <c r="A225" s="363"/>
      <c r="D225" s="363"/>
      <c r="E225" s="363"/>
      <c r="F225" s="363"/>
      <c r="G225" s="363"/>
      <c r="H225" s="363"/>
      <c r="I225" s="363"/>
      <c r="J225" s="68">
        <f t="shared" si="261"/>
        <v>433</v>
      </c>
      <c r="K225" s="371" t="str">
        <f t="shared" si="262"/>
        <v>Caladenia uliginosa</v>
      </c>
      <c r="L225" s="372">
        <v>433</v>
      </c>
      <c r="M225" s="371" t="s">
        <v>1526</v>
      </c>
      <c r="N225" s="76" t="s">
        <v>436</v>
      </c>
      <c r="O225" s="363" t="str">
        <f t="shared" si="247"/>
        <v>S</v>
      </c>
      <c r="P225" s="144" t="s">
        <v>1606</v>
      </c>
      <c r="Q225" s="364" t="s">
        <v>1055</v>
      </c>
      <c r="R225" s="373">
        <v>43008</v>
      </c>
      <c r="S225" s="365">
        <v>43040</v>
      </c>
      <c r="T225" s="603" t="s">
        <v>7894</v>
      </c>
      <c r="U225" s="603" t="s">
        <v>7894</v>
      </c>
      <c r="V225" s="603" t="s">
        <v>7894</v>
      </c>
      <c r="W225" s="603" t="s">
        <v>7894</v>
      </c>
      <c r="X225" s="603" t="s">
        <v>7894</v>
      </c>
      <c r="Y225" s="603" t="s">
        <v>7894</v>
      </c>
      <c r="Z225" s="603" t="s">
        <v>7894</v>
      </c>
      <c r="AA225" s="603" t="s">
        <v>7894</v>
      </c>
      <c r="AB225" s="603" t="s">
        <v>7894</v>
      </c>
      <c r="AC225" s="603" t="s">
        <v>7894</v>
      </c>
      <c r="AD225" s="603" t="s">
        <v>7894</v>
      </c>
      <c r="AE225" s="603" t="s">
        <v>7894</v>
      </c>
      <c r="AF225" s="605" t="s">
        <v>48</v>
      </c>
      <c r="AG225" s="605" t="s">
        <v>48</v>
      </c>
      <c r="AH225" s="366" t="s">
        <v>685</v>
      </c>
      <c r="AI225" s="363">
        <f t="shared" si="248"/>
        <v>6</v>
      </c>
      <c r="AJ225" s="363">
        <v>0</v>
      </c>
      <c r="AK225" s="413" t="str">
        <f t="shared" si="249"/>
        <v>None</v>
      </c>
      <c r="AL225" s="413" t="str">
        <f t="shared" si="250"/>
        <v>None</v>
      </c>
      <c r="AM225" s="486" t="s">
        <v>7611</v>
      </c>
      <c r="AS225" s="69">
        <f t="shared" si="251"/>
        <v>40</v>
      </c>
      <c r="AT225" s="69">
        <f t="shared" si="252"/>
        <v>44</v>
      </c>
      <c r="AU225" s="69">
        <f t="shared" si="253"/>
        <v>9</v>
      </c>
      <c r="AV225" s="69">
        <f t="shared" si="254"/>
        <v>11</v>
      </c>
      <c r="AW225" s="81"/>
      <c r="AX225" s="70" t="s">
        <v>2211</v>
      </c>
      <c r="AY225" s="364" t="e">
        <v>#N/A</v>
      </c>
      <c r="AZ225" s="264" t="s">
        <v>48</v>
      </c>
      <c r="BA225" s="238"/>
      <c r="BB225" s="237" t="str">
        <f t="shared" si="255"/>
        <v/>
      </c>
      <c r="BC225" s="270">
        <f t="shared" si="246"/>
        <v>433</v>
      </c>
      <c r="BD225" t="str">
        <f t="shared" si="256"/>
        <v>Caladenia uliginosa</v>
      </c>
      <c r="BE225" s="367" t="e">
        <f>COUNTIFS(#REF!,L225)</f>
        <v>#REF!</v>
      </c>
      <c r="BF225" s="374" t="str">
        <f t="shared" si="257"/>
        <v>n</v>
      </c>
      <c r="BG225" s="82"/>
      <c r="BH225" s="375"/>
      <c r="BI225" s="374"/>
      <c r="BJ225" s="403"/>
      <c r="CE225" t="str">
        <f t="shared" si="330"/>
        <v>Scott River Spider Orchid (Caladenia thinicola)</v>
      </c>
      <c r="CF225" s="388" t="str">
        <f t="shared" si="263"/>
        <v>Caladenia thinicola</v>
      </c>
      <c r="CG225" t="str">
        <f t="shared" si="266"/>
        <v/>
      </c>
      <c r="CH225" t="str">
        <f t="shared" si="267"/>
        <v/>
      </c>
      <c r="CI225" t="str">
        <f t="shared" si="268"/>
        <v/>
      </c>
      <c r="CJ225" t="str">
        <f t="shared" si="269"/>
        <v/>
      </c>
      <c r="CK225" s="359" t="str">
        <f t="shared" si="270"/>
        <v/>
      </c>
      <c r="CL225" t="str">
        <f t="shared" si="271"/>
        <v/>
      </c>
      <c r="CM225" t="str">
        <f t="shared" si="272"/>
        <v/>
      </c>
      <c r="CN225" t="str">
        <f t="shared" si="273"/>
        <v/>
      </c>
      <c r="CO225" s="359" t="str">
        <f t="shared" si="274"/>
        <v/>
      </c>
      <c r="CP225" t="str">
        <f t="shared" si="275"/>
        <v/>
      </c>
      <c r="CQ225" t="str">
        <f t="shared" si="276"/>
        <v/>
      </c>
      <c r="CR225" t="str">
        <f t="shared" si="277"/>
        <v/>
      </c>
      <c r="CS225" s="359" t="str">
        <f t="shared" si="278"/>
        <v/>
      </c>
      <c r="CT225" t="str">
        <f t="shared" si="279"/>
        <v/>
      </c>
      <c r="CU225" t="str">
        <f t="shared" si="280"/>
        <v/>
      </c>
      <c r="CV225" t="str">
        <f t="shared" si="281"/>
        <v/>
      </c>
      <c r="CW225" t="str">
        <f t="shared" si="282"/>
        <v/>
      </c>
      <c r="CX225" s="359" t="str">
        <f t="shared" si="283"/>
        <v/>
      </c>
      <c r="CY225" t="str">
        <f t="shared" si="284"/>
        <v/>
      </c>
      <c r="CZ225" t="str">
        <f t="shared" si="285"/>
        <v/>
      </c>
      <c r="DA225" t="str">
        <f t="shared" si="286"/>
        <v/>
      </c>
      <c r="DB225" s="359" t="str">
        <f t="shared" si="287"/>
        <v/>
      </c>
      <c r="DC225" t="str">
        <f t="shared" si="288"/>
        <v/>
      </c>
      <c r="DD225" t="str">
        <f t="shared" si="289"/>
        <v/>
      </c>
      <c r="DE225" t="str">
        <f t="shared" si="290"/>
        <v/>
      </c>
      <c r="DF225" s="359" t="str">
        <f t="shared" si="291"/>
        <v/>
      </c>
      <c r="DG225" t="str">
        <f t="shared" si="292"/>
        <v/>
      </c>
      <c r="DH225" t="str">
        <f t="shared" si="293"/>
        <v/>
      </c>
      <c r="DI225" t="str">
        <f t="shared" si="294"/>
        <v/>
      </c>
      <c r="DJ225" t="str">
        <f t="shared" si="295"/>
        <v/>
      </c>
      <c r="DK225" s="359" t="str">
        <f t="shared" si="296"/>
        <v/>
      </c>
      <c r="DL225" t="str">
        <f t="shared" si="297"/>
        <v/>
      </c>
      <c r="DM225" t="str">
        <f t="shared" si="298"/>
        <v/>
      </c>
      <c r="DN225" t="str">
        <f t="shared" si="299"/>
        <v/>
      </c>
      <c r="DO225" s="359" t="str">
        <f t="shared" si="300"/>
        <v/>
      </c>
      <c r="DP225" t="str">
        <f t="shared" si="301"/>
        <v>X</v>
      </c>
      <c r="DQ225" t="str">
        <f t="shared" si="302"/>
        <v>X</v>
      </c>
      <c r="DR225" t="str">
        <f t="shared" si="303"/>
        <v>X</v>
      </c>
      <c r="DS225" s="359" t="str">
        <f t="shared" si="304"/>
        <v>X</v>
      </c>
      <c r="DT225" t="str">
        <f t="shared" si="305"/>
        <v>X</v>
      </c>
      <c r="DU225" t="str">
        <f t="shared" si="306"/>
        <v>X</v>
      </c>
      <c r="DV225" t="str">
        <f t="shared" si="307"/>
        <v>X</v>
      </c>
      <c r="DW225" t="str">
        <f t="shared" si="308"/>
        <v>X</v>
      </c>
      <c r="DX225" s="359" t="str">
        <f t="shared" si="309"/>
        <v>X</v>
      </c>
      <c r="DY225" t="str">
        <f t="shared" si="310"/>
        <v/>
      </c>
      <c r="DZ225" t="str">
        <f t="shared" si="311"/>
        <v/>
      </c>
      <c r="EA225" t="str">
        <f t="shared" si="312"/>
        <v/>
      </c>
      <c r="EB225" s="359" t="str">
        <f t="shared" si="313"/>
        <v/>
      </c>
      <c r="EC225" t="str">
        <f t="shared" si="314"/>
        <v/>
      </c>
      <c r="ED225" t="str">
        <f t="shared" si="315"/>
        <v/>
      </c>
      <c r="EE225" t="str">
        <f t="shared" si="316"/>
        <v/>
      </c>
      <c r="EF225" t="str">
        <f t="shared" si="317"/>
        <v/>
      </c>
      <c r="EG225" s="359" t="str">
        <f t="shared" si="318"/>
        <v/>
      </c>
      <c r="EH225" t="str">
        <f t="shared" si="265"/>
        <v>Caladenia thinicola</v>
      </c>
      <c r="EJ225" t="str">
        <f t="shared" si="259"/>
        <v>Caladenia uliginosa</v>
      </c>
      <c r="EK225" s="100">
        <f t="shared" si="331"/>
        <v>0</v>
      </c>
      <c r="EL225" s="3">
        <f t="shared" si="331"/>
        <v>0</v>
      </c>
      <c r="EM225" s="3">
        <f t="shared" si="331"/>
        <v>0</v>
      </c>
      <c r="EN225" s="3">
        <f t="shared" si="331"/>
        <v>0</v>
      </c>
      <c r="EO225" s="3">
        <f t="shared" si="331"/>
        <v>0</v>
      </c>
      <c r="EP225" s="3">
        <f t="shared" si="331"/>
        <v>0</v>
      </c>
      <c r="EQ225" s="3">
        <f t="shared" si="331"/>
        <v>0</v>
      </c>
      <c r="ER225" s="3">
        <f t="shared" si="331"/>
        <v>0</v>
      </c>
      <c r="ES225" s="3">
        <f t="shared" si="331"/>
        <v>1</v>
      </c>
      <c r="ET225" s="3">
        <f t="shared" si="331"/>
        <v>1</v>
      </c>
      <c r="EU225" s="3">
        <f t="shared" si="331"/>
        <v>1</v>
      </c>
      <c r="EV225" s="24">
        <f t="shared" si="331"/>
        <v>0</v>
      </c>
      <c r="EW225" s="245">
        <f t="shared" si="264"/>
        <v>3</v>
      </c>
      <c r="EX225" s="262" t="str">
        <f t="shared" si="260"/>
        <v/>
      </c>
    </row>
    <row r="226" spans="1:154" ht="16.149999999999999" customHeight="1" x14ac:dyDescent="0.25">
      <c r="A226" s="363"/>
      <c r="D226" s="363"/>
      <c r="E226" s="363"/>
      <c r="F226" s="363"/>
      <c r="G226" s="363"/>
      <c r="H226" s="363"/>
      <c r="I226" s="363"/>
      <c r="J226" s="68">
        <f t="shared" si="261"/>
        <v>606</v>
      </c>
      <c r="K226" s="371" t="str">
        <f t="shared" si="262"/>
        <v>Caladenia uliginosa subsp. candicans</v>
      </c>
      <c r="L226" s="372">
        <v>606</v>
      </c>
      <c r="M226" s="371" t="s">
        <v>1526</v>
      </c>
      <c r="N226" s="76" t="s">
        <v>192</v>
      </c>
      <c r="O226" s="363" t="str">
        <f t="shared" si="247"/>
        <v>S</v>
      </c>
      <c r="P226" s="70" t="s">
        <v>2212</v>
      </c>
      <c r="Q226" s="364" t="s">
        <v>2213</v>
      </c>
      <c r="R226" s="365">
        <v>43008</v>
      </c>
      <c r="S226" s="365">
        <v>43039</v>
      </c>
      <c r="T226" s="603" t="s">
        <v>7894</v>
      </c>
      <c r="U226" s="603" t="s">
        <v>7894</v>
      </c>
      <c r="V226" s="603" t="s">
        <v>7894</v>
      </c>
      <c r="W226" s="603" t="s">
        <v>7894</v>
      </c>
      <c r="X226" s="603" t="s">
        <v>7894</v>
      </c>
      <c r="Y226" s="603" t="s">
        <v>7894</v>
      </c>
      <c r="Z226" s="603" t="s">
        <v>7894</v>
      </c>
      <c r="AA226" s="603" t="s">
        <v>7894</v>
      </c>
      <c r="AB226" s="603" t="s">
        <v>4828</v>
      </c>
      <c r="AC226" s="603" t="s">
        <v>4829</v>
      </c>
      <c r="AD226" s="603" t="s">
        <v>7894</v>
      </c>
      <c r="AE226" s="603" t="s">
        <v>7894</v>
      </c>
      <c r="AF226" s="605" t="s">
        <v>7896</v>
      </c>
      <c r="AG226" s="605" t="s">
        <v>7943</v>
      </c>
      <c r="AH226" s="366" t="s">
        <v>685</v>
      </c>
      <c r="AI226" s="363">
        <f t="shared" si="248"/>
        <v>6</v>
      </c>
      <c r="AJ226" s="363">
        <v>9</v>
      </c>
      <c r="AK226" s="413" t="str">
        <f t="shared" si="249"/>
        <v>White Spider Orchids</v>
      </c>
      <c r="AL226" s="413" t="str">
        <f t="shared" si="250"/>
        <v>Caladenia longicauda</v>
      </c>
      <c r="AM226" s="486" t="s">
        <v>45</v>
      </c>
      <c r="AS226" s="69">
        <f t="shared" si="251"/>
        <v>40</v>
      </c>
      <c r="AT226" s="69">
        <f t="shared" si="252"/>
        <v>44</v>
      </c>
      <c r="AU226" s="69">
        <f t="shared" si="253"/>
        <v>9</v>
      </c>
      <c r="AV226" s="69">
        <f t="shared" si="254"/>
        <v>10</v>
      </c>
      <c r="AW226" s="81"/>
      <c r="AX226" s="70" t="s">
        <v>2214</v>
      </c>
      <c r="AY226" s="364">
        <v>15382</v>
      </c>
      <c r="AZ226" s="264" t="s">
        <v>48</v>
      </c>
      <c r="BA226" s="238"/>
      <c r="BB226" s="237">
        <f t="shared" si="255"/>
        <v>21</v>
      </c>
      <c r="BC226" s="270">
        <f t="shared" si="246"/>
        <v>606</v>
      </c>
      <c r="BD226" t="str">
        <f t="shared" si="256"/>
        <v>Caladenia uliginosa subsp. candicans</v>
      </c>
      <c r="BE226" s="367" t="e">
        <f>COUNTIFS(#REF!,L226)</f>
        <v>#REF!</v>
      </c>
      <c r="BF226" s="374" t="str">
        <f t="shared" si="257"/>
        <v>y</v>
      </c>
      <c r="BG226" s="82"/>
      <c r="BH226" s="375"/>
      <c r="BI226" s="374"/>
      <c r="BJ226" s="403"/>
      <c r="CE226" t="str">
        <f t="shared" si="330"/>
        <v>_See subspecies (Caladenia uliginosa)</v>
      </c>
      <c r="CF226" s="388" t="str">
        <f t="shared" si="263"/>
        <v>Caladenia uliginosa</v>
      </c>
      <c r="CG226" t="str">
        <f t="shared" si="266"/>
        <v/>
      </c>
      <c r="CH226" t="str">
        <f t="shared" si="267"/>
        <v/>
      </c>
      <c r="CI226" t="str">
        <f t="shared" si="268"/>
        <v/>
      </c>
      <c r="CJ226" t="str">
        <f t="shared" si="269"/>
        <v/>
      </c>
      <c r="CK226" s="359" t="str">
        <f t="shared" si="270"/>
        <v/>
      </c>
      <c r="CL226" t="str">
        <f t="shared" si="271"/>
        <v/>
      </c>
      <c r="CM226" t="str">
        <f t="shared" si="272"/>
        <v/>
      </c>
      <c r="CN226" t="str">
        <f t="shared" si="273"/>
        <v/>
      </c>
      <c r="CO226" s="359" t="str">
        <f t="shared" si="274"/>
        <v/>
      </c>
      <c r="CP226" t="str">
        <f t="shared" si="275"/>
        <v/>
      </c>
      <c r="CQ226" t="str">
        <f t="shared" si="276"/>
        <v/>
      </c>
      <c r="CR226" t="str">
        <f t="shared" si="277"/>
        <v/>
      </c>
      <c r="CS226" s="359" t="str">
        <f t="shared" si="278"/>
        <v/>
      </c>
      <c r="CT226" t="str">
        <f t="shared" si="279"/>
        <v/>
      </c>
      <c r="CU226" t="str">
        <f t="shared" si="280"/>
        <v/>
      </c>
      <c r="CV226" t="str">
        <f t="shared" si="281"/>
        <v/>
      </c>
      <c r="CW226" t="str">
        <f t="shared" si="282"/>
        <v/>
      </c>
      <c r="CX226" s="359" t="str">
        <f t="shared" si="283"/>
        <v/>
      </c>
      <c r="CY226" t="str">
        <f t="shared" si="284"/>
        <v/>
      </c>
      <c r="CZ226" t="str">
        <f t="shared" si="285"/>
        <v/>
      </c>
      <c r="DA226" t="str">
        <f t="shared" si="286"/>
        <v/>
      </c>
      <c r="DB226" s="359" t="str">
        <f t="shared" si="287"/>
        <v/>
      </c>
      <c r="DC226" t="str">
        <f t="shared" si="288"/>
        <v/>
      </c>
      <c r="DD226" t="str">
        <f t="shared" si="289"/>
        <v/>
      </c>
      <c r="DE226" t="str">
        <f t="shared" si="290"/>
        <v/>
      </c>
      <c r="DF226" s="359" t="str">
        <f t="shared" si="291"/>
        <v/>
      </c>
      <c r="DG226" t="str">
        <f t="shared" si="292"/>
        <v/>
      </c>
      <c r="DH226" t="str">
        <f t="shared" si="293"/>
        <v/>
      </c>
      <c r="DI226" t="str">
        <f t="shared" si="294"/>
        <v/>
      </c>
      <c r="DJ226" t="str">
        <f t="shared" si="295"/>
        <v/>
      </c>
      <c r="DK226" s="359" t="str">
        <f t="shared" si="296"/>
        <v/>
      </c>
      <c r="DL226" t="str">
        <f t="shared" si="297"/>
        <v/>
      </c>
      <c r="DM226" t="str">
        <f t="shared" si="298"/>
        <v/>
      </c>
      <c r="DN226" t="str">
        <f t="shared" si="299"/>
        <v/>
      </c>
      <c r="DO226" s="359" t="str">
        <f t="shared" si="300"/>
        <v/>
      </c>
      <c r="DP226" t="str">
        <f t="shared" si="301"/>
        <v/>
      </c>
      <c r="DQ226" t="str">
        <f t="shared" si="302"/>
        <v/>
      </c>
      <c r="DR226" t="str">
        <f t="shared" si="303"/>
        <v/>
      </c>
      <c r="DS226" s="359" t="str">
        <f t="shared" si="304"/>
        <v/>
      </c>
      <c r="DT226" t="str">
        <f t="shared" si="305"/>
        <v>X</v>
      </c>
      <c r="DU226" t="str">
        <f t="shared" si="306"/>
        <v>X</v>
      </c>
      <c r="DV226" t="str">
        <f t="shared" si="307"/>
        <v>X</v>
      </c>
      <c r="DW226" t="str">
        <f t="shared" si="308"/>
        <v>X</v>
      </c>
      <c r="DX226" s="359" t="str">
        <f t="shared" si="309"/>
        <v>X</v>
      </c>
      <c r="DY226" t="str">
        <f t="shared" si="310"/>
        <v/>
      </c>
      <c r="DZ226" t="str">
        <f t="shared" si="311"/>
        <v/>
      </c>
      <c r="EA226" t="str">
        <f t="shared" si="312"/>
        <v/>
      </c>
      <c r="EB226" s="359" t="str">
        <f t="shared" si="313"/>
        <v/>
      </c>
      <c r="EC226" t="str">
        <f t="shared" si="314"/>
        <v/>
      </c>
      <c r="ED226" t="str">
        <f t="shared" si="315"/>
        <v/>
      </c>
      <c r="EE226" t="str">
        <f t="shared" si="316"/>
        <v/>
      </c>
      <c r="EF226" t="str">
        <f t="shared" si="317"/>
        <v/>
      </c>
      <c r="EG226" s="359" t="str">
        <f t="shared" si="318"/>
        <v/>
      </c>
      <c r="EH226" t="str">
        <f t="shared" si="265"/>
        <v>Caladenia uliginosa</v>
      </c>
      <c r="EJ226" t="str">
        <f t="shared" si="259"/>
        <v>Caladenia uliginosa subsp. candicans</v>
      </c>
      <c r="EK226" s="100">
        <f t="shared" si="331"/>
        <v>0</v>
      </c>
      <c r="EL226" s="3">
        <f t="shared" si="331"/>
        <v>0</v>
      </c>
      <c r="EM226" s="3">
        <f t="shared" si="331"/>
        <v>0</v>
      </c>
      <c r="EN226" s="3">
        <f t="shared" si="331"/>
        <v>0</v>
      </c>
      <c r="EO226" s="3">
        <f t="shared" si="331"/>
        <v>0</v>
      </c>
      <c r="EP226" s="3">
        <f t="shared" si="331"/>
        <v>0</v>
      </c>
      <c r="EQ226" s="3">
        <f t="shared" si="331"/>
        <v>0</v>
      </c>
      <c r="ER226" s="3">
        <f t="shared" si="331"/>
        <v>0</v>
      </c>
      <c r="ES226" s="3">
        <f t="shared" si="331"/>
        <v>1</v>
      </c>
      <c r="ET226" s="3">
        <f t="shared" si="331"/>
        <v>1</v>
      </c>
      <c r="EU226" s="3">
        <f t="shared" si="331"/>
        <v>0</v>
      </c>
      <c r="EV226" s="24">
        <f t="shared" si="331"/>
        <v>0</v>
      </c>
      <c r="EW226" s="245">
        <f t="shared" si="264"/>
        <v>2</v>
      </c>
      <c r="EX226" s="262" t="str">
        <f t="shared" si="260"/>
        <v/>
      </c>
    </row>
    <row r="227" spans="1:154" ht="16.149999999999999" customHeight="1" x14ac:dyDescent="0.25">
      <c r="A227" s="363"/>
      <c r="D227" s="363"/>
      <c r="E227" s="363"/>
      <c r="F227" s="363"/>
      <c r="G227" s="363"/>
      <c r="H227" s="363"/>
      <c r="I227" s="363"/>
      <c r="J227" s="68">
        <f t="shared" si="261"/>
        <v>607</v>
      </c>
      <c r="K227" s="371" t="str">
        <f t="shared" si="262"/>
        <v>Caladenia uliginosa subsp. patulens</v>
      </c>
      <c r="L227" s="372">
        <v>607</v>
      </c>
      <c r="M227" s="371" t="s">
        <v>1526</v>
      </c>
      <c r="N227" s="76" t="s">
        <v>887</v>
      </c>
      <c r="O227" s="363" t="str">
        <f t="shared" si="247"/>
        <v>S</v>
      </c>
      <c r="P227" s="70" t="s">
        <v>2215</v>
      </c>
      <c r="Q227" s="364" t="s">
        <v>2216</v>
      </c>
      <c r="R227" s="416">
        <v>43008</v>
      </c>
      <c r="S227" s="416">
        <v>43039</v>
      </c>
      <c r="T227" s="603" t="s">
        <v>7894</v>
      </c>
      <c r="U227" s="603" t="s">
        <v>7894</v>
      </c>
      <c r="V227" s="603" t="s">
        <v>7894</v>
      </c>
      <c r="W227" s="603" t="s">
        <v>7894</v>
      </c>
      <c r="X227" s="603" t="s">
        <v>7894</v>
      </c>
      <c r="Y227" s="603" t="s">
        <v>7894</v>
      </c>
      <c r="Z227" s="603" t="s">
        <v>7894</v>
      </c>
      <c r="AA227" s="603" t="s">
        <v>7894</v>
      </c>
      <c r="AB227" s="603" t="s">
        <v>4828</v>
      </c>
      <c r="AC227" s="603" t="s">
        <v>4829</v>
      </c>
      <c r="AD227" s="603" t="s">
        <v>7894</v>
      </c>
      <c r="AE227" s="603" t="s">
        <v>7894</v>
      </c>
      <c r="AF227" s="605" t="s">
        <v>7896</v>
      </c>
      <c r="AG227" s="605" t="s">
        <v>7943</v>
      </c>
      <c r="AH227" s="69" t="s">
        <v>1593</v>
      </c>
      <c r="AI227" s="363">
        <f t="shared" si="248"/>
        <v>2</v>
      </c>
      <c r="AJ227" s="363">
        <v>9</v>
      </c>
      <c r="AK227" s="413" t="str">
        <f t="shared" si="249"/>
        <v>White Spider Orchids</v>
      </c>
      <c r="AL227" s="413" t="str">
        <f t="shared" si="250"/>
        <v>Caladenia longicauda</v>
      </c>
      <c r="AM227" s="486" t="s">
        <v>45</v>
      </c>
      <c r="AS227" s="69">
        <f t="shared" si="251"/>
        <v>40</v>
      </c>
      <c r="AT227" s="69">
        <f t="shared" si="252"/>
        <v>44</v>
      </c>
      <c r="AU227" s="69">
        <f t="shared" si="253"/>
        <v>9</v>
      </c>
      <c r="AV227" s="69">
        <f t="shared" si="254"/>
        <v>10</v>
      </c>
      <c r="AW227" s="81"/>
      <c r="AX227" s="70" t="s">
        <v>2217</v>
      </c>
      <c r="AY227" s="364">
        <v>13863</v>
      </c>
      <c r="AZ227" s="264" t="s">
        <v>48</v>
      </c>
      <c r="BA227" s="238"/>
      <c r="BB227" s="237">
        <f t="shared" si="255"/>
        <v>21</v>
      </c>
      <c r="BC227" s="270">
        <f t="shared" si="246"/>
        <v>607</v>
      </c>
      <c r="BD227" t="str">
        <f t="shared" si="256"/>
        <v>Caladenia uliginosa subsp. patulens</v>
      </c>
      <c r="BE227" s="367" t="e">
        <f>COUNTIFS(#REF!,L227)</f>
        <v>#REF!</v>
      </c>
      <c r="BF227" s="374" t="str">
        <f t="shared" si="257"/>
        <v>y</v>
      </c>
      <c r="BG227" s="82"/>
      <c r="BH227" s="375"/>
      <c r="BI227" s="374"/>
      <c r="BJ227" s="403"/>
      <c r="CE227" t="str">
        <f t="shared" si="330"/>
        <v>Northern Darting Spider Orchid (Caladenia uliginosa subsp. candicans)</v>
      </c>
      <c r="CF227" s="388" t="str">
        <f t="shared" si="263"/>
        <v>Caladenia uliginosa subsp. candicans</v>
      </c>
      <c r="CG227" t="str">
        <f t="shared" si="266"/>
        <v/>
      </c>
      <c r="CH227" t="str">
        <f t="shared" si="267"/>
        <v/>
      </c>
      <c r="CI227" t="str">
        <f t="shared" si="268"/>
        <v/>
      </c>
      <c r="CJ227" t="str">
        <f t="shared" si="269"/>
        <v/>
      </c>
      <c r="CK227" s="359" t="str">
        <f t="shared" si="270"/>
        <v/>
      </c>
      <c r="CL227" t="str">
        <f t="shared" si="271"/>
        <v/>
      </c>
      <c r="CM227" t="str">
        <f t="shared" si="272"/>
        <v/>
      </c>
      <c r="CN227" t="str">
        <f t="shared" si="273"/>
        <v/>
      </c>
      <c r="CO227" s="359" t="str">
        <f t="shared" si="274"/>
        <v/>
      </c>
      <c r="CP227" t="str">
        <f t="shared" si="275"/>
        <v/>
      </c>
      <c r="CQ227" t="str">
        <f t="shared" si="276"/>
        <v/>
      </c>
      <c r="CR227" t="str">
        <f t="shared" si="277"/>
        <v/>
      </c>
      <c r="CS227" s="359" t="str">
        <f t="shared" si="278"/>
        <v/>
      </c>
      <c r="CT227" t="str">
        <f t="shared" si="279"/>
        <v/>
      </c>
      <c r="CU227" t="str">
        <f t="shared" si="280"/>
        <v/>
      </c>
      <c r="CV227" t="str">
        <f t="shared" si="281"/>
        <v/>
      </c>
      <c r="CW227" t="str">
        <f t="shared" si="282"/>
        <v/>
      </c>
      <c r="CX227" s="359" t="str">
        <f t="shared" si="283"/>
        <v/>
      </c>
      <c r="CY227" t="str">
        <f t="shared" si="284"/>
        <v/>
      </c>
      <c r="CZ227" t="str">
        <f t="shared" si="285"/>
        <v/>
      </c>
      <c r="DA227" t="str">
        <f t="shared" si="286"/>
        <v/>
      </c>
      <c r="DB227" s="359" t="str">
        <f t="shared" si="287"/>
        <v/>
      </c>
      <c r="DC227" t="str">
        <f t="shared" si="288"/>
        <v/>
      </c>
      <c r="DD227" t="str">
        <f t="shared" si="289"/>
        <v/>
      </c>
      <c r="DE227" t="str">
        <f t="shared" si="290"/>
        <v/>
      </c>
      <c r="DF227" s="359" t="str">
        <f t="shared" si="291"/>
        <v/>
      </c>
      <c r="DG227" t="str">
        <f t="shared" si="292"/>
        <v/>
      </c>
      <c r="DH227" t="str">
        <f t="shared" si="293"/>
        <v/>
      </c>
      <c r="DI227" t="str">
        <f t="shared" si="294"/>
        <v/>
      </c>
      <c r="DJ227" t="str">
        <f t="shared" si="295"/>
        <v/>
      </c>
      <c r="DK227" s="359" t="str">
        <f t="shared" si="296"/>
        <v/>
      </c>
      <c r="DL227" t="str">
        <f t="shared" si="297"/>
        <v/>
      </c>
      <c r="DM227" t="str">
        <f t="shared" si="298"/>
        <v/>
      </c>
      <c r="DN227" t="str">
        <f t="shared" si="299"/>
        <v/>
      </c>
      <c r="DO227" s="359" t="str">
        <f t="shared" si="300"/>
        <v/>
      </c>
      <c r="DP227" t="str">
        <f t="shared" si="301"/>
        <v/>
      </c>
      <c r="DQ227" t="str">
        <f t="shared" si="302"/>
        <v/>
      </c>
      <c r="DR227" t="str">
        <f t="shared" si="303"/>
        <v/>
      </c>
      <c r="DS227" s="359" t="str">
        <f t="shared" si="304"/>
        <v/>
      </c>
      <c r="DT227" t="str">
        <f t="shared" si="305"/>
        <v>X</v>
      </c>
      <c r="DU227" t="str">
        <f t="shared" si="306"/>
        <v>X</v>
      </c>
      <c r="DV227" t="str">
        <f t="shared" si="307"/>
        <v>X</v>
      </c>
      <c r="DW227" t="str">
        <f t="shared" si="308"/>
        <v>X</v>
      </c>
      <c r="DX227" s="359" t="str">
        <f t="shared" si="309"/>
        <v>X</v>
      </c>
      <c r="DY227" t="str">
        <f t="shared" si="310"/>
        <v/>
      </c>
      <c r="DZ227" t="str">
        <f t="shared" si="311"/>
        <v/>
      </c>
      <c r="EA227" t="str">
        <f t="shared" si="312"/>
        <v/>
      </c>
      <c r="EB227" s="359" t="str">
        <f t="shared" si="313"/>
        <v/>
      </c>
      <c r="EC227" t="str">
        <f t="shared" si="314"/>
        <v/>
      </c>
      <c r="ED227" t="str">
        <f t="shared" si="315"/>
        <v/>
      </c>
      <c r="EE227" t="str">
        <f t="shared" si="316"/>
        <v/>
      </c>
      <c r="EF227" t="str">
        <f t="shared" si="317"/>
        <v/>
      </c>
      <c r="EG227" s="359" t="str">
        <f t="shared" si="318"/>
        <v/>
      </c>
      <c r="EH227" t="str">
        <f t="shared" si="265"/>
        <v>Caladenia uliginosa subsp. candicans</v>
      </c>
      <c r="EJ227" t="str">
        <f t="shared" si="259"/>
        <v>Caladenia uliginosa subsp. patulens</v>
      </c>
      <c r="EK227" s="100">
        <f t="shared" si="331"/>
        <v>0</v>
      </c>
      <c r="EL227" s="3">
        <f t="shared" si="331"/>
        <v>0</v>
      </c>
      <c r="EM227" s="3">
        <f t="shared" si="331"/>
        <v>0</v>
      </c>
      <c r="EN227" s="3">
        <f t="shared" si="331"/>
        <v>0</v>
      </c>
      <c r="EO227" s="3">
        <f t="shared" si="331"/>
        <v>0</v>
      </c>
      <c r="EP227" s="3">
        <f t="shared" si="331"/>
        <v>0</v>
      </c>
      <c r="EQ227" s="3">
        <f t="shared" si="331"/>
        <v>0</v>
      </c>
      <c r="ER227" s="3">
        <f t="shared" si="331"/>
        <v>0</v>
      </c>
      <c r="ES227" s="3">
        <f t="shared" si="331"/>
        <v>1</v>
      </c>
      <c r="ET227" s="3">
        <f t="shared" si="331"/>
        <v>1</v>
      </c>
      <c r="EU227" s="3">
        <f t="shared" si="331"/>
        <v>0</v>
      </c>
      <c r="EV227" s="24">
        <f t="shared" si="331"/>
        <v>0</v>
      </c>
      <c r="EW227" s="245">
        <f t="shared" si="264"/>
        <v>2</v>
      </c>
      <c r="EX227" s="262" t="str">
        <f t="shared" si="260"/>
        <v/>
      </c>
    </row>
    <row r="228" spans="1:154" ht="16.149999999999999" customHeight="1" x14ac:dyDescent="0.25">
      <c r="A228" s="363"/>
      <c r="D228" s="363"/>
      <c r="E228" s="363"/>
      <c r="F228" s="363"/>
      <c r="G228" s="363"/>
      <c r="H228" s="363"/>
      <c r="I228" s="363"/>
      <c r="J228" s="68">
        <f t="shared" si="261"/>
        <v>608</v>
      </c>
      <c r="K228" s="371" t="str">
        <f t="shared" si="262"/>
        <v>Caladenia uliginosa subsp. uliginosa</v>
      </c>
      <c r="L228" s="372">
        <v>608</v>
      </c>
      <c r="M228" s="371" t="s">
        <v>1526</v>
      </c>
      <c r="N228" s="76" t="s">
        <v>110</v>
      </c>
      <c r="O228" s="363" t="str">
        <f t="shared" si="247"/>
        <v>S</v>
      </c>
      <c r="P228" s="70" t="s">
        <v>2218</v>
      </c>
      <c r="Q228" s="364" t="s">
        <v>2219</v>
      </c>
      <c r="R228" s="365">
        <v>43008</v>
      </c>
      <c r="S228" s="365">
        <v>43040</v>
      </c>
      <c r="T228" s="603" t="s">
        <v>7894</v>
      </c>
      <c r="U228" s="603" t="s">
        <v>7894</v>
      </c>
      <c r="V228" s="603" t="s">
        <v>7894</v>
      </c>
      <c r="W228" s="603" t="s">
        <v>7894</v>
      </c>
      <c r="X228" s="603" t="s">
        <v>7894</v>
      </c>
      <c r="Y228" s="603" t="s">
        <v>7894</v>
      </c>
      <c r="Z228" s="603" t="s">
        <v>7894</v>
      </c>
      <c r="AA228" s="603" t="s">
        <v>7894</v>
      </c>
      <c r="AB228" s="603" t="s">
        <v>4828</v>
      </c>
      <c r="AC228" s="603" t="s">
        <v>4829</v>
      </c>
      <c r="AD228" s="603" t="s">
        <v>4830</v>
      </c>
      <c r="AE228" s="603" t="s">
        <v>7894</v>
      </c>
      <c r="AF228" s="605" t="s">
        <v>7902</v>
      </c>
      <c r="AG228" s="605" t="s">
        <v>7946</v>
      </c>
      <c r="AH228" s="366" t="s">
        <v>685</v>
      </c>
      <c r="AI228" s="363">
        <f t="shared" si="248"/>
        <v>6</v>
      </c>
      <c r="AJ228" s="363">
        <v>9</v>
      </c>
      <c r="AK228" s="413" t="str">
        <f t="shared" si="249"/>
        <v>White Spider Orchids</v>
      </c>
      <c r="AL228" s="413" t="str">
        <f t="shared" si="250"/>
        <v>Caladenia longicauda</v>
      </c>
      <c r="AM228" s="486" t="s">
        <v>45</v>
      </c>
      <c r="AS228" s="69">
        <f t="shared" si="251"/>
        <v>40</v>
      </c>
      <c r="AT228" s="69">
        <f t="shared" si="252"/>
        <v>44</v>
      </c>
      <c r="AU228" s="69">
        <f t="shared" si="253"/>
        <v>9</v>
      </c>
      <c r="AV228" s="69">
        <f t="shared" si="254"/>
        <v>11</v>
      </c>
      <c r="AW228" s="81"/>
      <c r="AX228" s="70" t="s">
        <v>2211</v>
      </c>
      <c r="AY228" s="364">
        <v>15383</v>
      </c>
      <c r="AZ228" s="264" t="s">
        <v>48</v>
      </c>
      <c r="BA228" s="238"/>
      <c r="BB228" s="237">
        <f t="shared" si="255"/>
        <v>21</v>
      </c>
      <c r="BC228" s="270">
        <f t="shared" si="246"/>
        <v>608</v>
      </c>
      <c r="BD228" t="str">
        <f t="shared" si="256"/>
        <v>Caladenia uliginosa subsp. uliginosa</v>
      </c>
      <c r="BE228" s="367" t="e">
        <f>COUNTIFS(#REF!,L228)</f>
        <v>#REF!</v>
      </c>
      <c r="BF228" s="374" t="str">
        <f t="shared" si="257"/>
        <v>y</v>
      </c>
      <c r="BG228" s="82"/>
      <c r="BH228" s="375"/>
      <c r="BI228" s="374"/>
      <c r="BJ228" s="403"/>
      <c r="CE228" t="str">
        <f t="shared" si="330"/>
        <v>Frail Spider Orchid (Caladenia uliginosa subsp. patulens)</v>
      </c>
      <c r="CF228" s="388" t="str">
        <f t="shared" si="263"/>
        <v>Caladenia uliginosa subsp. patulens</v>
      </c>
      <c r="CG228" t="str">
        <f t="shared" si="266"/>
        <v/>
      </c>
      <c r="CH228" t="str">
        <f t="shared" si="267"/>
        <v/>
      </c>
      <c r="CI228" t="str">
        <f t="shared" si="268"/>
        <v/>
      </c>
      <c r="CJ228" t="str">
        <f t="shared" si="269"/>
        <v/>
      </c>
      <c r="CK228" s="359" t="str">
        <f t="shared" si="270"/>
        <v/>
      </c>
      <c r="CL228" t="str">
        <f t="shared" si="271"/>
        <v/>
      </c>
      <c r="CM228" t="str">
        <f t="shared" si="272"/>
        <v/>
      </c>
      <c r="CN228" t="str">
        <f t="shared" si="273"/>
        <v/>
      </c>
      <c r="CO228" s="359" t="str">
        <f t="shared" si="274"/>
        <v/>
      </c>
      <c r="CP228" t="str">
        <f t="shared" si="275"/>
        <v/>
      </c>
      <c r="CQ228" t="str">
        <f t="shared" si="276"/>
        <v/>
      </c>
      <c r="CR228" t="str">
        <f t="shared" si="277"/>
        <v/>
      </c>
      <c r="CS228" s="359" t="str">
        <f t="shared" si="278"/>
        <v/>
      </c>
      <c r="CT228" t="str">
        <f t="shared" si="279"/>
        <v/>
      </c>
      <c r="CU228" t="str">
        <f t="shared" si="280"/>
        <v/>
      </c>
      <c r="CV228" t="str">
        <f t="shared" si="281"/>
        <v/>
      </c>
      <c r="CW228" t="str">
        <f t="shared" si="282"/>
        <v/>
      </c>
      <c r="CX228" s="359" t="str">
        <f t="shared" si="283"/>
        <v/>
      </c>
      <c r="CY228" t="str">
        <f t="shared" si="284"/>
        <v/>
      </c>
      <c r="CZ228" t="str">
        <f t="shared" si="285"/>
        <v/>
      </c>
      <c r="DA228" t="str">
        <f t="shared" si="286"/>
        <v/>
      </c>
      <c r="DB228" s="359" t="str">
        <f t="shared" si="287"/>
        <v/>
      </c>
      <c r="DC228" t="str">
        <f t="shared" si="288"/>
        <v/>
      </c>
      <c r="DD228" t="str">
        <f t="shared" si="289"/>
        <v/>
      </c>
      <c r="DE228" t="str">
        <f t="shared" si="290"/>
        <v/>
      </c>
      <c r="DF228" s="359" t="str">
        <f t="shared" si="291"/>
        <v/>
      </c>
      <c r="DG228" t="str">
        <f t="shared" si="292"/>
        <v/>
      </c>
      <c r="DH228" t="str">
        <f t="shared" si="293"/>
        <v/>
      </c>
      <c r="DI228" t="str">
        <f t="shared" si="294"/>
        <v/>
      </c>
      <c r="DJ228" t="str">
        <f t="shared" si="295"/>
        <v/>
      </c>
      <c r="DK228" s="359" t="str">
        <f t="shared" si="296"/>
        <v/>
      </c>
      <c r="DL228" t="str">
        <f t="shared" si="297"/>
        <v/>
      </c>
      <c r="DM228" t="str">
        <f t="shared" si="298"/>
        <v/>
      </c>
      <c r="DN228" t="str">
        <f t="shared" si="299"/>
        <v/>
      </c>
      <c r="DO228" s="359" t="str">
        <f t="shared" si="300"/>
        <v/>
      </c>
      <c r="DP228" t="str">
        <f t="shared" si="301"/>
        <v/>
      </c>
      <c r="DQ228" t="str">
        <f t="shared" si="302"/>
        <v/>
      </c>
      <c r="DR228" t="str">
        <f t="shared" si="303"/>
        <v/>
      </c>
      <c r="DS228" s="359" t="str">
        <f t="shared" si="304"/>
        <v/>
      </c>
      <c r="DT228" t="str">
        <f t="shared" si="305"/>
        <v>X</v>
      </c>
      <c r="DU228" t="str">
        <f t="shared" si="306"/>
        <v>X</v>
      </c>
      <c r="DV228" t="str">
        <f t="shared" si="307"/>
        <v>X</v>
      </c>
      <c r="DW228" t="str">
        <f t="shared" si="308"/>
        <v>X</v>
      </c>
      <c r="DX228" s="359" t="str">
        <f t="shared" si="309"/>
        <v>X</v>
      </c>
      <c r="DY228" t="str">
        <f t="shared" si="310"/>
        <v/>
      </c>
      <c r="DZ228" t="str">
        <f t="shared" si="311"/>
        <v/>
      </c>
      <c r="EA228" t="str">
        <f t="shared" si="312"/>
        <v/>
      </c>
      <c r="EB228" s="359" t="str">
        <f t="shared" si="313"/>
        <v/>
      </c>
      <c r="EC228" t="str">
        <f t="shared" si="314"/>
        <v/>
      </c>
      <c r="ED228" t="str">
        <f t="shared" si="315"/>
        <v/>
      </c>
      <c r="EE228" t="str">
        <f t="shared" si="316"/>
        <v/>
      </c>
      <c r="EF228" t="str">
        <f t="shared" si="317"/>
        <v/>
      </c>
      <c r="EG228" s="359" t="str">
        <f t="shared" si="318"/>
        <v/>
      </c>
      <c r="EH228" t="str">
        <f t="shared" si="265"/>
        <v>Caladenia uliginosa subsp. patulens</v>
      </c>
      <c r="EJ228" t="str">
        <f t="shared" si="259"/>
        <v>Caladenia uliginosa subsp. uliginosa</v>
      </c>
      <c r="EK228" s="100">
        <f t="shared" si="331"/>
        <v>0</v>
      </c>
      <c r="EL228" s="3">
        <f t="shared" si="331"/>
        <v>0</v>
      </c>
      <c r="EM228" s="3">
        <f t="shared" si="331"/>
        <v>0</v>
      </c>
      <c r="EN228" s="3">
        <f t="shared" si="331"/>
        <v>0</v>
      </c>
      <c r="EO228" s="3">
        <f t="shared" si="331"/>
        <v>0</v>
      </c>
      <c r="EP228" s="3">
        <f t="shared" si="331"/>
        <v>0</v>
      </c>
      <c r="EQ228" s="3">
        <f t="shared" si="331"/>
        <v>0</v>
      </c>
      <c r="ER228" s="3">
        <f t="shared" si="331"/>
        <v>0</v>
      </c>
      <c r="ES228" s="3">
        <f t="shared" si="331"/>
        <v>1</v>
      </c>
      <c r="ET228" s="3">
        <f t="shared" si="331"/>
        <v>1</v>
      </c>
      <c r="EU228" s="3">
        <f t="shared" si="331"/>
        <v>1</v>
      </c>
      <c r="EV228" s="24">
        <f t="shared" si="331"/>
        <v>0</v>
      </c>
      <c r="EW228" s="245">
        <f t="shared" si="264"/>
        <v>3</v>
      </c>
      <c r="EX228" s="262" t="str">
        <f t="shared" si="260"/>
        <v/>
      </c>
    </row>
    <row r="229" spans="1:154" ht="16.149999999999999" customHeight="1" x14ac:dyDescent="0.25">
      <c r="A229" s="363"/>
      <c r="D229" s="363"/>
      <c r="E229" s="363"/>
      <c r="F229" s="363"/>
      <c r="G229" s="363"/>
      <c r="H229" s="363"/>
      <c r="I229" s="363"/>
      <c r="J229" s="68">
        <f t="shared" si="261"/>
        <v>609</v>
      </c>
      <c r="K229" s="371" t="str">
        <f t="shared" si="262"/>
        <v>Caladenia ultima</v>
      </c>
      <c r="L229" s="372">
        <v>609</v>
      </c>
      <c r="M229" s="371" t="s">
        <v>1526</v>
      </c>
      <c r="N229" s="76" t="s">
        <v>889</v>
      </c>
      <c r="O229" s="363" t="str">
        <f t="shared" si="247"/>
        <v>S</v>
      </c>
      <c r="P229" s="70" t="s">
        <v>2220</v>
      </c>
      <c r="Q229" s="364" t="s">
        <v>2221</v>
      </c>
      <c r="R229" s="373">
        <v>43040</v>
      </c>
      <c r="S229" s="365">
        <v>43070</v>
      </c>
      <c r="T229" s="603" t="s">
        <v>7894</v>
      </c>
      <c r="U229" s="603" t="s">
        <v>7894</v>
      </c>
      <c r="V229" s="603" t="s">
        <v>7894</v>
      </c>
      <c r="W229" s="603" t="s">
        <v>7894</v>
      </c>
      <c r="X229" s="603" t="s">
        <v>7894</v>
      </c>
      <c r="Y229" s="603" t="s">
        <v>7894</v>
      </c>
      <c r="Z229" s="603" t="s">
        <v>7894</v>
      </c>
      <c r="AA229" s="603" t="s">
        <v>7894</v>
      </c>
      <c r="AB229" s="603" t="s">
        <v>7894</v>
      </c>
      <c r="AC229" s="603" t="s">
        <v>4829</v>
      </c>
      <c r="AD229" s="603" t="s">
        <v>4830</v>
      </c>
      <c r="AE229" s="603" t="s">
        <v>4831</v>
      </c>
      <c r="AF229" s="605" t="s">
        <v>7899</v>
      </c>
      <c r="AG229" s="605" t="s">
        <v>7942</v>
      </c>
      <c r="AH229" s="69" t="s">
        <v>1307</v>
      </c>
      <c r="AI229" s="363">
        <f t="shared" si="248"/>
        <v>3</v>
      </c>
      <c r="AJ229" s="363">
        <v>4</v>
      </c>
      <c r="AK229" s="413" t="str">
        <f t="shared" si="249"/>
        <v>Wispy Spider Orchids</v>
      </c>
      <c r="AL229" s="413" t="str">
        <f t="shared" si="250"/>
        <v>Caladenia filamentosa</v>
      </c>
      <c r="AM229" s="486" t="s">
        <v>7607</v>
      </c>
      <c r="AS229" s="69">
        <f t="shared" si="251"/>
        <v>45</v>
      </c>
      <c r="AT229" s="69">
        <f t="shared" si="252"/>
        <v>48</v>
      </c>
      <c r="AU229" s="69">
        <f t="shared" si="253"/>
        <v>11</v>
      </c>
      <c r="AV229" s="69">
        <f t="shared" si="254"/>
        <v>12</v>
      </c>
      <c r="AW229" s="81"/>
      <c r="AX229" s="70" t="s">
        <v>2222</v>
      </c>
      <c r="AY229" s="364">
        <v>18400</v>
      </c>
      <c r="AZ229" s="264" t="s">
        <v>48</v>
      </c>
      <c r="BA229" s="238"/>
      <c r="BB229" s="237" t="str">
        <f t="shared" si="255"/>
        <v/>
      </c>
      <c r="BC229" s="270">
        <f t="shared" si="246"/>
        <v>609</v>
      </c>
      <c r="BD229" t="str">
        <f t="shared" si="256"/>
        <v>Caladenia ultima</v>
      </c>
      <c r="BE229" s="367" t="e">
        <f>COUNTIFS(#REF!,L229)</f>
        <v>#REF!</v>
      </c>
      <c r="BF229" s="374" t="str">
        <f t="shared" si="257"/>
        <v>y</v>
      </c>
      <c r="BG229" s="82"/>
      <c r="BH229" s="375"/>
      <c r="BI229" s="374"/>
      <c r="BJ229" s="403"/>
      <c r="CE229" t="str">
        <f t="shared" si="330"/>
        <v>Darting Spider Orchid (Caladenia uliginosa subsp. uliginosa)</v>
      </c>
      <c r="CF229" s="388" t="str">
        <f t="shared" si="263"/>
        <v>Caladenia uliginosa subsp. uliginosa</v>
      </c>
      <c r="CG229" t="str">
        <f t="shared" si="266"/>
        <v/>
      </c>
      <c r="CH229" t="str">
        <f t="shared" si="267"/>
        <v/>
      </c>
      <c r="CI229" t="str">
        <f t="shared" si="268"/>
        <v/>
      </c>
      <c r="CJ229" t="str">
        <f t="shared" si="269"/>
        <v/>
      </c>
      <c r="CK229" s="359" t="str">
        <f t="shared" si="270"/>
        <v/>
      </c>
      <c r="CL229" t="str">
        <f t="shared" si="271"/>
        <v/>
      </c>
      <c r="CM229" t="str">
        <f t="shared" si="272"/>
        <v/>
      </c>
      <c r="CN229" t="str">
        <f t="shared" si="273"/>
        <v/>
      </c>
      <c r="CO229" s="359" t="str">
        <f t="shared" si="274"/>
        <v/>
      </c>
      <c r="CP229" t="str">
        <f t="shared" si="275"/>
        <v/>
      </c>
      <c r="CQ229" t="str">
        <f t="shared" si="276"/>
        <v/>
      </c>
      <c r="CR229" t="str">
        <f t="shared" si="277"/>
        <v/>
      </c>
      <c r="CS229" s="359" t="str">
        <f t="shared" si="278"/>
        <v/>
      </c>
      <c r="CT229" t="str">
        <f t="shared" si="279"/>
        <v/>
      </c>
      <c r="CU229" t="str">
        <f t="shared" si="280"/>
        <v/>
      </c>
      <c r="CV229" t="str">
        <f t="shared" si="281"/>
        <v/>
      </c>
      <c r="CW229" t="str">
        <f t="shared" si="282"/>
        <v/>
      </c>
      <c r="CX229" s="359" t="str">
        <f t="shared" si="283"/>
        <v/>
      </c>
      <c r="CY229" t="str">
        <f t="shared" si="284"/>
        <v/>
      </c>
      <c r="CZ229" t="str">
        <f t="shared" si="285"/>
        <v/>
      </c>
      <c r="DA229" t="str">
        <f t="shared" si="286"/>
        <v/>
      </c>
      <c r="DB229" s="359" t="str">
        <f t="shared" si="287"/>
        <v/>
      </c>
      <c r="DC229" t="str">
        <f t="shared" si="288"/>
        <v/>
      </c>
      <c r="DD229" t="str">
        <f t="shared" si="289"/>
        <v/>
      </c>
      <c r="DE229" t="str">
        <f t="shared" si="290"/>
        <v/>
      </c>
      <c r="DF229" s="359" t="str">
        <f t="shared" si="291"/>
        <v/>
      </c>
      <c r="DG229" t="str">
        <f t="shared" si="292"/>
        <v/>
      </c>
      <c r="DH229" t="str">
        <f t="shared" si="293"/>
        <v/>
      </c>
      <c r="DI229" t="str">
        <f t="shared" si="294"/>
        <v/>
      </c>
      <c r="DJ229" t="str">
        <f t="shared" si="295"/>
        <v/>
      </c>
      <c r="DK229" s="359" t="str">
        <f t="shared" si="296"/>
        <v/>
      </c>
      <c r="DL229" t="str">
        <f t="shared" si="297"/>
        <v/>
      </c>
      <c r="DM229" t="str">
        <f t="shared" si="298"/>
        <v/>
      </c>
      <c r="DN229" t="str">
        <f t="shared" si="299"/>
        <v/>
      </c>
      <c r="DO229" s="359" t="str">
        <f t="shared" si="300"/>
        <v/>
      </c>
      <c r="DP229" t="str">
        <f t="shared" si="301"/>
        <v/>
      </c>
      <c r="DQ229" t="str">
        <f t="shared" si="302"/>
        <v/>
      </c>
      <c r="DR229" t="str">
        <f t="shared" si="303"/>
        <v/>
      </c>
      <c r="DS229" s="359" t="str">
        <f t="shared" si="304"/>
        <v/>
      </c>
      <c r="DT229" t="str">
        <f t="shared" si="305"/>
        <v>X</v>
      </c>
      <c r="DU229" t="str">
        <f t="shared" si="306"/>
        <v>X</v>
      </c>
      <c r="DV229" t="str">
        <f t="shared" si="307"/>
        <v>X</v>
      </c>
      <c r="DW229" t="str">
        <f t="shared" si="308"/>
        <v>X</v>
      </c>
      <c r="DX229" s="359" t="str">
        <f t="shared" si="309"/>
        <v>X</v>
      </c>
      <c r="DY229" t="str">
        <f t="shared" si="310"/>
        <v/>
      </c>
      <c r="DZ229" t="str">
        <f t="shared" si="311"/>
        <v/>
      </c>
      <c r="EA229" t="str">
        <f t="shared" si="312"/>
        <v/>
      </c>
      <c r="EB229" s="359" t="str">
        <f t="shared" si="313"/>
        <v/>
      </c>
      <c r="EC229" t="str">
        <f t="shared" si="314"/>
        <v/>
      </c>
      <c r="ED229" t="str">
        <f t="shared" si="315"/>
        <v/>
      </c>
      <c r="EE229" t="str">
        <f t="shared" si="316"/>
        <v/>
      </c>
      <c r="EF229" t="str">
        <f t="shared" si="317"/>
        <v/>
      </c>
      <c r="EG229" s="359" t="str">
        <f t="shared" si="318"/>
        <v/>
      </c>
      <c r="EH229" t="str">
        <f t="shared" si="265"/>
        <v>Caladenia uliginosa subsp. uliginosa</v>
      </c>
      <c r="EJ229" t="str">
        <f t="shared" si="259"/>
        <v>Caladenia ultima</v>
      </c>
      <c r="EK229" s="100">
        <f t="shared" si="331"/>
        <v>0</v>
      </c>
      <c r="EL229" s="3">
        <f t="shared" si="331"/>
        <v>0</v>
      </c>
      <c r="EM229" s="3">
        <f t="shared" si="331"/>
        <v>0</v>
      </c>
      <c r="EN229" s="3">
        <f t="shared" si="331"/>
        <v>0</v>
      </c>
      <c r="EO229" s="3">
        <f t="shared" si="331"/>
        <v>0</v>
      </c>
      <c r="EP229" s="3">
        <f t="shared" si="331"/>
        <v>0</v>
      </c>
      <c r="EQ229" s="3">
        <f t="shared" si="331"/>
        <v>0</v>
      </c>
      <c r="ER229" s="3">
        <f t="shared" si="331"/>
        <v>0</v>
      </c>
      <c r="ES229" s="3">
        <f t="shared" si="331"/>
        <v>0</v>
      </c>
      <c r="ET229" s="3">
        <f t="shared" si="331"/>
        <v>0</v>
      </c>
      <c r="EU229" s="3">
        <f t="shared" si="331"/>
        <v>1</v>
      </c>
      <c r="EV229" s="24">
        <f t="shared" si="331"/>
        <v>1</v>
      </c>
      <c r="EW229" s="245">
        <f t="shared" si="264"/>
        <v>2</v>
      </c>
      <c r="EX229" s="262" t="str">
        <f t="shared" si="260"/>
        <v/>
      </c>
    </row>
    <row r="230" spans="1:154" ht="16.149999999999999" customHeight="1" x14ac:dyDescent="0.25">
      <c r="A230" s="363"/>
      <c r="D230" s="363"/>
      <c r="E230" s="363"/>
      <c r="F230" s="363"/>
      <c r="G230" s="363"/>
      <c r="H230" s="363"/>
      <c r="I230" s="363"/>
      <c r="J230" s="68">
        <f t="shared" si="261"/>
        <v>970</v>
      </c>
      <c r="K230" s="371" t="str">
        <f t="shared" si="262"/>
        <v>Caladenia validinervia</v>
      </c>
      <c r="L230" s="372">
        <v>970</v>
      </c>
      <c r="M230" s="371" t="s">
        <v>1526</v>
      </c>
      <c r="N230" s="76" t="s">
        <v>197</v>
      </c>
      <c r="O230" s="363" t="str">
        <f t="shared" si="247"/>
        <v>S</v>
      </c>
      <c r="P230" s="70" t="s">
        <v>2223</v>
      </c>
      <c r="Q230" s="364" t="s">
        <v>2224</v>
      </c>
      <c r="R230" s="416">
        <v>42962</v>
      </c>
      <c r="S230" s="365">
        <v>43039</v>
      </c>
      <c r="T230" s="603" t="s">
        <v>7894</v>
      </c>
      <c r="U230" s="603" t="s">
        <v>7894</v>
      </c>
      <c r="V230" s="603" t="s">
        <v>7894</v>
      </c>
      <c r="W230" s="603" t="s">
        <v>7894</v>
      </c>
      <c r="X230" s="603" t="s">
        <v>7894</v>
      </c>
      <c r="Y230" s="603" t="s">
        <v>7894</v>
      </c>
      <c r="Z230" s="603" t="s">
        <v>7894</v>
      </c>
      <c r="AA230" s="603" t="s">
        <v>7894</v>
      </c>
      <c r="AB230" s="603" t="s">
        <v>4828</v>
      </c>
      <c r="AC230" s="603" t="s">
        <v>4829</v>
      </c>
      <c r="AD230" s="603" t="s">
        <v>7894</v>
      </c>
      <c r="AE230" s="603" t="s">
        <v>7894</v>
      </c>
      <c r="AF230" s="605" t="s">
        <v>7896</v>
      </c>
      <c r="AG230" s="605" t="s">
        <v>7943</v>
      </c>
      <c r="AH230" s="69" t="s">
        <v>1593</v>
      </c>
      <c r="AI230" s="363">
        <f t="shared" si="248"/>
        <v>2</v>
      </c>
      <c r="AJ230" s="363">
        <v>4</v>
      </c>
      <c r="AK230" s="413" t="str">
        <f t="shared" si="249"/>
        <v>Wispy Spider Orchids</v>
      </c>
      <c r="AL230" s="413" t="str">
        <f t="shared" si="250"/>
        <v>Caladenia filamentosa</v>
      </c>
      <c r="AM230" s="486" t="s">
        <v>7607</v>
      </c>
      <c r="AN230" s="70" t="s">
        <v>7727</v>
      </c>
      <c r="AO230" s="70" t="s">
        <v>7728</v>
      </c>
      <c r="AS230" s="69">
        <f t="shared" si="251"/>
        <v>34</v>
      </c>
      <c r="AT230" s="69">
        <f t="shared" si="252"/>
        <v>44</v>
      </c>
      <c r="AU230" s="69">
        <f t="shared" si="253"/>
        <v>8</v>
      </c>
      <c r="AV230" s="69">
        <f t="shared" si="254"/>
        <v>10</v>
      </c>
      <c r="AW230" s="81"/>
      <c r="AX230" s="70" t="s">
        <v>2225</v>
      </c>
      <c r="AY230" s="364">
        <v>44898</v>
      </c>
      <c r="AZ230" s="264" t="s">
        <v>48</v>
      </c>
      <c r="BA230" s="238"/>
      <c r="BB230" s="237" t="str">
        <f t="shared" si="255"/>
        <v/>
      </c>
      <c r="BC230" s="270">
        <f t="shared" si="246"/>
        <v>970</v>
      </c>
      <c r="BD230" t="str">
        <f t="shared" si="256"/>
        <v>Caladenia validinervia</v>
      </c>
      <c r="BE230" s="367" t="e">
        <f>COUNTIFS(#REF!,L230)</f>
        <v>#REF!</v>
      </c>
      <c r="BF230" s="374" t="str">
        <f t="shared" si="257"/>
        <v>y</v>
      </c>
      <c r="BG230" s="82"/>
      <c r="BH230" s="375"/>
      <c r="BI230" s="374"/>
      <c r="BJ230" s="403"/>
      <c r="CE230" t="str">
        <f t="shared" si="330"/>
        <v>Late Spider Orchid (Caladenia ultima)</v>
      </c>
      <c r="CF230" s="388" t="str">
        <f t="shared" si="263"/>
        <v>Caladenia ultima</v>
      </c>
      <c r="CG230" t="str">
        <f t="shared" si="266"/>
        <v/>
      </c>
      <c r="CH230" t="str">
        <f t="shared" si="267"/>
        <v/>
      </c>
      <c r="CI230" t="str">
        <f t="shared" si="268"/>
        <v/>
      </c>
      <c r="CJ230" t="str">
        <f t="shared" si="269"/>
        <v/>
      </c>
      <c r="CK230" s="359" t="str">
        <f t="shared" si="270"/>
        <v/>
      </c>
      <c r="CL230" t="str">
        <f t="shared" si="271"/>
        <v/>
      </c>
      <c r="CM230" t="str">
        <f t="shared" si="272"/>
        <v/>
      </c>
      <c r="CN230" t="str">
        <f t="shared" si="273"/>
        <v/>
      </c>
      <c r="CO230" s="359" t="str">
        <f t="shared" si="274"/>
        <v/>
      </c>
      <c r="CP230" t="str">
        <f t="shared" si="275"/>
        <v/>
      </c>
      <c r="CQ230" t="str">
        <f t="shared" si="276"/>
        <v/>
      </c>
      <c r="CR230" t="str">
        <f t="shared" si="277"/>
        <v/>
      </c>
      <c r="CS230" s="359" t="str">
        <f t="shared" si="278"/>
        <v/>
      </c>
      <c r="CT230" t="str">
        <f t="shared" si="279"/>
        <v/>
      </c>
      <c r="CU230" t="str">
        <f t="shared" si="280"/>
        <v/>
      </c>
      <c r="CV230" t="str">
        <f t="shared" si="281"/>
        <v/>
      </c>
      <c r="CW230" t="str">
        <f t="shared" si="282"/>
        <v/>
      </c>
      <c r="CX230" s="359" t="str">
        <f t="shared" si="283"/>
        <v/>
      </c>
      <c r="CY230" t="str">
        <f t="shared" si="284"/>
        <v/>
      </c>
      <c r="CZ230" t="str">
        <f t="shared" si="285"/>
        <v/>
      </c>
      <c r="DA230" t="str">
        <f t="shared" si="286"/>
        <v/>
      </c>
      <c r="DB230" s="359" t="str">
        <f t="shared" si="287"/>
        <v/>
      </c>
      <c r="DC230" t="str">
        <f t="shared" si="288"/>
        <v/>
      </c>
      <c r="DD230" t="str">
        <f t="shared" si="289"/>
        <v/>
      </c>
      <c r="DE230" t="str">
        <f t="shared" si="290"/>
        <v/>
      </c>
      <c r="DF230" s="359" t="str">
        <f t="shared" si="291"/>
        <v/>
      </c>
      <c r="DG230" t="str">
        <f t="shared" si="292"/>
        <v/>
      </c>
      <c r="DH230" t="str">
        <f t="shared" si="293"/>
        <v/>
      </c>
      <c r="DI230" t="str">
        <f t="shared" si="294"/>
        <v/>
      </c>
      <c r="DJ230" t="str">
        <f t="shared" si="295"/>
        <v/>
      </c>
      <c r="DK230" s="359" t="str">
        <f t="shared" si="296"/>
        <v/>
      </c>
      <c r="DL230" t="str">
        <f t="shared" si="297"/>
        <v/>
      </c>
      <c r="DM230" t="str">
        <f t="shared" si="298"/>
        <v/>
      </c>
      <c r="DN230" t="str">
        <f t="shared" si="299"/>
        <v/>
      </c>
      <c r="DO230" s="359" t="str">
        <f t="shared" si="300"/>
        <v/>
      </c>
      <c r="DP230" t="str">
        <f t="shared" si="301"/>
        <v/>
      </c>
      <c r="DQ230" t="str">
        <f t="shared" si="302"/>
        <v/>
      </c>
      <c r="DR230" t="str">
        <f t="shared" si="303"/>
        <v/>
      </c>
      <c r="DS230" s="359" t="str">
        <f t="shared" si="304"/>
        <v/>
      </c>
      <c r="DT230" t="str">
        <f t="shared" si="305"/>
        <v/>
      </c>
      <c r="DU230" t="str">
        <f t="shared" si="306"/>
        <v/>
      </c>
      <c r="DV230" t="str">
        <f t="shared" si="307"/>
        <v/>
      </c>
      <c r="DW230" t="str">
        <f t="shared" si="308"/>
        <v/>
      </c>
      <c r="DX230" s="359" t="str">
        <f t="shared" si="309"/>
        <v/>
      </c>
      <c r="DY230" t="str">
        <f t="shared" si="310"/>
        <v>X</v>
      </c>
      <c r="DZ230" t="str">
        <f t="shared" si="311"/>
        <v>X</v>
      </c>
      <c r="EA230" t="str">
        <f t="shared" si="312"/>
        <v>X</v>
      </c>
      <c r="EB230" s="359" t="str">
        <f t="shared" si="313"/>
        <v>X</v>
      </c>
      <c r="EC230" t="str">
        <f t="shared" si="314"/>
        <v/>
      </c>
      <c r="ED230" t="str">
        <f t="shared" si="315"/>
        <v/>
      </c>
      <c r="EE230" t="str">
        <f t="shared" si="316"/>
        <v/>
      </c>
      <c r="EF230" t="str">
        <f t="shared" si="317"/>
        <v/>
      </c>
      <c r="EG230" s="359" t="str">
        <f t="shared" si="318"/>
        <v/>
      </c>
      <c r="EH230" t="str">
        <f t="shared" si="265"/>
        <v>Caladenia ultima</v>
      </c>
      <c r="EJ230" t="str">
        <f t="shared" si="259"/>
        <v>Caladenia validinervia</v>
      </c>
      <c r="EK230" s="100">
        <f t="shared" si="331"/>
        <v>0</v>
      </c>
      <c r="EL230" s="3">
        <f t="shared" si="331"/>
        <v>0</v>
      </c>
      <c r="EM230" s="3">
        <f t="shared" si="331"/>
        <v>0</v>
      </c>
      <c r="EN230" s="3">
        <f t="shared" si="331"/>
        <v>0</v>
      </c>
      <c r="EO230" s="3">
        <f t="shared" si="331"/>
        <v>0</v>
      </c>
      <c r="EP230" s="3">
        <f t="shared" si="331"/>
        <v>0</v>
      </c>
      <c r="EQ230" s="3">
        <f t="shared" si="331"/>
        <v>0</v>
      </c>
      <c r="ER230" s="3">
        <f t="shared" si="331"/>
        <v>1</v>
      </c>
      <c r="ES230" s="3">
        <f t="shared" si="331"/>
        <v>1</v>
      </c>
      <c r="ET230" s="3">
        <f t="shared" si="331"/>
        <v>1</v>
      </c>
      <c r="EU230" s="3">
        <f t="shared" si="331"/>
        <v>0</v>
      </c>
      <c r="EV230" s="24">
        <f t="shared" si="331"/>
        <v>0</v>
      </c>
      <c r="EW230" s="245">
        <f t="shared" si="264"/>
        <v>3</v>
      </c>
      <c r="EX230" s="262" t="str">
        <f t="shared" si="260"/>
        <v/>
      </c>
    </row>
    <row r="231" spans="1:154" ht="16.149999999999999" customHeight="1" x14ac:dyDescent="0.25">
      <c r="A231" s="363"/>
      <c r="D231" s="363"/>
      <c r="E231" s="363"/>
      <c r="F231" s="363"/>
      <c r="G231" s="363"/>
      <c r="H231" s="363"/>
      <c r="I231" s="363"/>
      <c r="J231" s="68">
        <f t="shared" si="261"/>
        <v>612</v>
      </c>
      <c r="K231" s="371" t="str">
        <f t="shared" si="262"/>
        <v>Caladenia varians</v>
      </c>
      <c r="L231" s="372">
        <v>612</v>
      </c>
      <c r="M231" s="371" t="s">
        <v>1526</v>
      </c>
      <c r="N231" s="76" t="s">
        <v>71</v>
      </c>
      <c r="O231" s="363" t="str">
        <f t="shared" si="247"/>
        <v>S</v>
      </c>
      <c r="P231" s="70" t="s">
        <v>2226</v>
      </c>
      <c r="Q231" s="364" t="s">
        <v>2227</v>
      </c>
      <c r="R231" s="365">
        <v>42917</v>
      </c>
      <c r="S231" s="365">
        <v>43023</v>
      </c>
      <c r="T231" s="603" t="s">
        <v>7894</v>
      </c>
      <c r="U231" s="603" t="s">
        <v>7894</v>
      </c>
      <c r="V231" s="603" t="s">
        <v>7894</v>
      </c>
      <c r="W231" s="603" t="s">
        <v>7894</v>
      </c>
      <c r="X231" s="603" t="s">
        <v>7894</v>
      </c>
      <c r="Y231" s="603" t="s">
        <v>7894</v>
      </c>
      <c r="Z231" s="603" t="s">
        <v>4826</v>
      </c>
      <c r="AA231" s="603" t="s">
        <v>4827</v>
      </c>
      <c r="AB231" s="603" t="s">
        <v>4828</v>
      </c>
      <c r="AC231" s="603" t="s">
        <v>4829</v>
      </c>
      <c r="AD231" s="603" t="s">
        <v>7894</v>
      </c>
      <c r="AE231" s="603" t="s">
        <v>7894</v>
      </c>
      <c r="AF231" s="605" t="s">
        <v>7901</v>
      </c>
      <c r="AG231" s="605" t="s">
        <v>7945</v>
      </c>
      <c r="AH231" s="366" t="s">
        <v>685</v>
      </c>
      <c r="AI231" s="363">
        <f t="shared" si="248"/>
        <v>6</v>
      </c>
      <c r="AJ231" s="363">
        <v>4</v>
      </c>
      <c r="AK231" s="413" t="str">
        <f t="shared" si="249"/>
        <v>Wispy Spider Orchids</v>
      </c>
      <c r="AL231" s="413" t="str">
        <f t="shared" si="250"/>
        <v>Caladenia filamentosa</v>
      </c>
      <c r="AM231" s="486" t="s">
        <v>7607</v>
      </c>
      <c r="AN231" s="70" t="s">
        <v>1311</v>
      </c>
      <c r="AO231" s="70" t="s">
        <v>1386</v>
      </c>
      <c r="AS231" s="69">
        <f t="shared" si="251"/>
        <v>27</v>
      </c>
      <c r="AT231" s="69">
        <f t="shared" si="252"/>
        <v>42</v>
      </c>
      <c r="AU231" s="69">
        <f t="shared" si="253"/>
        <v>7</v>
      </c>
      <c r="AV231" s="69">
        <f t="shared" si="254"/>
        <v>10</v>
      </c>
      <c r="AW231" s="81"/>
      <c r="AX231" s="70" t="s">
        <v>2228</v>
      </c>
      <c r="AY231" s="364">
        <v>18019</v>
      </c>
      <c r="AZ231" s="264" t="s">
        <v>48</v>
      </c>
      <c r="BA231" s="238"/>
      <c r="BB231" s="237" t="str">
        <f t="shared" si="255"/>
        <v/>
      </c>
      <c r="BC231" s="270">
        <f t="shared" si="246"/>
        <v>612</v>
      </c>
      <c r="BD231" t="str">
        <f t="shared" si="256"/>
        <v>Caladenia varians</v>
      </c>
      <c r="BE231" s="367" t="e">
        <f>COUNTIFS(#REF!,L231)</f>
        <v>#REF!</v>
      </c>
      <c r="BF231" s="374" t="str">
        <f t="shared" si="257"/>
        <v>y</v>
      </c>
      <c r="BG231" s="82"/>
      <c r="BH231" s="375"/>
      <c r="BI231" s="374"/>
      <c r="BJ231" s="403"/>
      <c r="CE231" t="str">
        <f t="shared" si="330"/>
        <v>Lake Muir Spider Orchid  (Caladenia validinervia)</v>
      </c>
      <c r="CF231" s="388" t="str">
        <f t="shared" si="263"/>
        <v>Caladenia validinervia</v>
      </c>
      <c r="CG231" t="str">
        <f t="shared" si="266"/>
        <v/>
      </c>
      <c r="CH231" t="str">
        <f t="shared" si="267"/>
        <v/>
      </c>
      <c r="CI231" t="str">
        <f t="shared" si="268"/>
        <v/>
      </c>
      <c r="CJ231" t="str">
        <f t="shared" si="269"/>
        <v/>
      </c>
      <c r="CK231" s="359" t="str">
        <f t="shared" si="270"/>
        <v/>
      </c>
      <c r="CL231" t="str">
        <f t="shared" si="271"/>
        <v/>
      </c>
      <c r="CM231" t="str">
        <f t="shared" si="272"/>
        <v/>
      </c>
      <c r="CN231" t="str">
        <f t="shared" si="273"/>
        <v/>
      </c>
      <c r="CO231" s="359" t="str">
        <f t="shared" si="274"/>
        <v/>
      </c>
      <c r="CP231" t="str">
        <f t="shared" si="275"/>
        <v/>
      </c>
      <c r="CQ231" t="str">
        <f t="shared" si="276"/>
        <v/>
      </c>
      <c r="CR231" t="str">
        <f t="shared" si="277"/>
        <v/>
      </c>
      <c r="CS231" s="359" t="str">
        <f t="shared" si="278"/>
        <v/>
      </c>
      <c r="CT231" t="str">
        <f t="shared" si="279"/>
        <v/>
      </c>
      <c r="CU231" t="str">
        <f t="shared" si="280"/>
        <v/>
      </c>
      <c r="CV231" t="str">
        <f t="shared" si="281"/>
        <v/>
      </c>
      <c r="CW231" t="str">
        <f t="shared" si="282"/>
        <v/>
      </c>
      <c r="CX231" s="359" t="str">
        <f t="shared" si="283"/>
        <v/>
      </c>
      <c r="CY231" t="str">
        <f t="shared" si="284"/>
        <v/>
      </c>
      <c r="CZ231" t="str">
        <f t="shared" si="285"/>
        <v/>
      </c>
      <c r="DA231" t="str">
        <f t="shared" si="286"/>
        <v/>
      </c>
      <c r="DB231" s="359" t="str">
        <f t="shared" si="287"/>
        <v/>
      </c>
      <c r="DC231" t="str">
        <f t="shared" si="288"/>
        <v/>
      </c>
      <c r="DD231" t="str">
        <f t="shared" si="289"/>
        <v/>
      </c>
      <c r="DE231" t="str">
        <f t="shared" si="290"/>
        <v/>
      </c>
      <c r="DF231" s="359" t="str">
        <f t="shared" si="291"/>
        <v/>
      </c>
      <c r="DG231" t="str">
        <f t="shared" si="292"/>
        <v/>
      </c>
      <c r="DH231" t="str">
        <f t="shared" si="293"/>
        <v/>
      </c>
      <c r="DI231" t="str">
        <f t="shared" si="294"/>
        <v/>
      </c>
      <c r="DJ231" t="str">
        <f t="shared" si="295"/>
        <v/>
      </c>
      <c r="DK231" s="359" t="str">
        <f t="shared" si="296"/>
        <v/>
      </c>
      <c r="DL231" t="str">
        <f t="shared" si="297"/>
        <v/>
      </c>
      <c r="DM231" t="str">
        <f t="shared" si="298"/>
        <v/>
      </c>
      <c r="DN231" t="str">
        <f t="shared" si="299"/>
        <v>X</v>
      </c>
      <c r="DO231" s="359" t="str">
        <f t="shared" si="300"/>
        <v>X</v>
      </c>
      <c r="DP231" t="str">
        <f t="shared" si="301"/>
        <v>X</v>
      </c>
      <c r="DQ231" t="str">
        <f t="shared" si="302"/>
        <v>X</v>
      </c>
      <c r="DR231" t="str">
        <f t="shared" si="303"/>
        <v>X</v>
      </c>
      <c r="DS231" s="359" t="str">
        <f t="shared" si="304"/>
        <v>X</v>
      </c>
      <c r="DT231" t="str">
        <f t="shared" si="305"/>
        <v>X</v>
      </c>
      <c r="DU231" t="str">
        <f t="shared" si="306"/>
        <v>X</v>
      </c>
      <c r="DV231" t="str">
        <f t="shared" si="307"/>
        <v>X</v>
      </c>
      <c r="DW231" t="str">
        <f t="shared" si="308"/>
        <v>X</v>
      </c>
      <c r="DX231" s="359" t="str">
        <f t="shared" si="309"/>
        <v>X</v>
      </c>
      <c r="DY231" t="str">
        <f t="shared" si="310"/>
        <v/>
      </c>
      <c r="DZ231" t="str">
        <f t="shared" si="311"/>
        <v/>
      </c>
      <c r="EA231" t="str">
        <f t="shared" si="312"/>
        <v/>
      </c>
      <c r="EB231" s="359" t="str">
        <f t="shared" si="313"/>
        <v/>
      </c>
      <c r="EC231" t="str">
        <f t="shared" si="314"/>
        <v/>
      </c>
      <c r="ED231" t="str">
        <f t="shared" si="315"/>
        <v/>
      </c>
      <c r="EE231" t="str">
        <f t="shared" si="316"/>
        <v/>
      </c>
      <c r="EF231" t="str">
        <f t="shared" si="317"/>
        <v/>
      </c>
      <c r="EG231" s="359" t="str">
        <f t="shared" si="318"/>
        <v/>
      </c>
      <c r="EH231" t="str">
        <f t="shared" si="265"/>
        <v>Caladenia validinervia</v>
      </c>
      <c r="EJ231" t="str">
        <f t="shared" si="259"/>
        <v>Caladenia varians</v>
      </c>
      <c r="EK231" s="100">
        <f t="shared" si="331"/>
        <v>0</v>
      </c>
      <c r="EL231" s="3">
        <f t="shared" si="331"/>
        <v>0</v>
      </c>
      <c r="EM231" s="3">
        <f t="shared" si="331"/>
        <v>0</v>
      </c>
      <c r="EN231" s="3">
        <f t="shared" si="331"/>
        <v>0</v>
      </c>
      <c r="EO231" s="3">
        <f t="shared" si="331"/>
        <v>0</v>
      </c>
      <c r="EP231" s="3">
        <f t="shared" si="331"/>
        <v>0</v>
      </c>
      <c r="EQ231" s="3">
        <f t="shared" si="331"/>
        <v>1</v>
      </c>
      <c r="ER231" s="3">
        <f t="shared" si="331"/>
        <v>1</v>
      </c>
      <c r="ES231" s="3">
        <f t="shared" si="331"/>
        <v>1</v>
      </c>
      <c r="ET231" s="3">
        <f t="shared" si="331"/>
        <v>1</v>
      </c>
      <c r="EU231" s="3">
        <f t="shared" si="331"/>
        <v>0</v>
      </c>
      <c r="EV231" s="24">
        <f t="shared" si="331"/>
        <v>0</v>
      </c>
      <c r="EW231" s="245">
        <f t="shared" si="264"/>
        <v>4</v>
      </c>
      <c r="EX231" s="262" t="str">
        <f t="shared" si="260"/>
        <v/>
      </c>
    </row>
    <row r="232" spans="1:154" ht="16.149999999999999" customHeight="1" x14ac:dyDescent="0.25">
      <c r="A232" s="363"/>
      <c r="D232" s="363"/>
      <c r="E232" s="363"/>
      <c r="F232" s="363"/>
      <c r="G232" s="363"/>
      <c r="H232" s="363"/>
      <c r="I232" s="363"/>
      <c r="J232" s="68">
        <f t="shared" si="261"/>
        <v>610</v>
      </c>
      <c r="K232" s="371" t="str">
        <f t="shared" si="262"/>
        <v>Caladenia viridescens</v>
      </c>
      <c r="L232" s="372">
        <v>610</v>
      </c>
      <c r="M232" s="371" t="s">
        <v>1526</v>
      </c>
      <c r="N232" s="76" t="s">
        <v>698</v>
      </c>
      <c r="O232" s="363" t="str">
        <f t="shared" si="247"/>
        <v>S</v>
      </c>
      <c r="P232" s="70" t="s">
        <v>2229</v>
      </c>
      <c r="Q232" s="364" t="s">
        <v>2230</v>
      </c>
      <c r="R232" s="365">
        <v>42979</v>
      </c>
      <c r="S232" s="365">
        <v>43039</v>
      </c>
      <c r="T232" s="603" t="s">
        <v>7894</v>
      </c>
      <c r="U232" s="603" t="s">
        <v>7894</v>
      </c>
      <c r="V232" s="603" t="s">
        <v>7894</v>
      </c>
      <c r="W232" s="603" t="s">
        <v>7894</v>
      </c>
      <c r="X232" s="603" t="s">
        <v>7894</v>
      </c>
      <c r="Y232" s="603" t="s">
        <v>7894</v>
      </c>
      <c r="Z232" s="603" t="s">
        <v>7894</v>
      </c>
      <c r="AA232" s="603" t="s">
        <v>7894</v>
      </c>
      <c r="AB232" s="603" t="s">
        <v>4828</v>
      </c>
      <c r="AC232" s="603" t="s">
        <v>4829</v>
      </c>
      <c r="AD232" s="603" t="s">
        <v>7894</v>
      </c>
      <c r="AE232" s="603" t="s">
        <v>7894</v>
      </c>
      <c r="AF232" s="605" t="s">
        <v>7896</v>
      </c>
      <c r="AG232" s="605" t="s">
        <v>7943</v>
      </c>
      <c r="AH232" s="69" t="s">
        <v>1583</v>
      </c>
      <c r="AI232" s="363">
        <f t="shared" si="248"/>
        <v>1</v>
      </c>
      <c r="AJ232" s="363">
        <v>7</v>
      </c>
      <c r="AK232" s="413" t="str">
        <f t="shared" si="249"/>
        <v>King Spider Orchids</v>
      </c>
      <c r="AL232" s="413" t="str">
        <f t="shared" si="250"/>
        <v>Caladenia huegelii</v>
      </c>
      <c r="AM232" s="486" t="s">
        <v>7607</v>
      </c>
      <c r="AS232" s="69">
        <f t="shared" si="251"/>
        <v>36</v>
      </c>
      <c r="AT232" s="69">
        <f t="shared" si="252"/>
        <v>44</v>
      </c>
      <c r="AU232" s="69">
        <f t="shared" si="253"/>
        <v>9</v>
      </c>
      <c r="AV232" s="69">
        <f t="shared" si="254"/>
        <v>10</v>
      </c>
      <c r="AW232" s="81"/>
      <c r="AX232" s="70" t="s">
        <v>2231</v>
      </c>
      <c r="AY232" s="364">
        <v>13622</v>
      </c>
      <c r="AZ232" s="264" t="s">
        <v>48</v>
      </c>
      <c r="BA232" s="238"/>
      <c r="BB232" s="237" t="str">
        <f t="shared" si="255"/>
        <v/>
      </c>
      <c r="BC232" s="270">
        <f t="shared" si="246"/>
        <v>610</v>
      </c>
      <c r="BD232" t="str">
        <f t="shared" si="256"/>
        <v>Caladenia viridescens</v>
      </c>
      <c r="BE232" s="367" t="e">
        <f>COUNTIFS(#REF!,L232)</f>
        <v>#REF!</v>
      </c>
      <c r="BF232" s="374" t="str">
        <f t="shared" si="257"/>
        <v>y</v>
      </c>
      <c r="BG232" s="82"/>
      <c r="BH232" s="375"/>
      <c r="BI232" s="374"/>
      <c r="BJ232" s="403"/>
      <c r="CE232" t="str">
        <f t="shared" si="330"/>
        <v>Common Spider Orchid (Caladenia varians)</v>
      </c>
      <c r="CF232" s="388" t="str">
        <f t="shared" si="263"/>
        <v>Caladenia varians</v>
      </c>
      <c r="CG232" t="str">
        <f t="shared" si="266"/>
        <v/>
      </c>
      <c r="CH232" t="str">
        <f t="shared" si="267"/>
        <v/>
      </c>
      <c r="CI232" t="str">
        <f t="shared" si="268"/>
        <v/>
      </c>
      <c r="CJ232" t="str">
        <f t="shared" si="269"/>
        <v/>
      </c>
      <c r="CK232" s="359" t="str">
        <f t="shared" si="270"/>
        <v/>
      </c>
      <c r="CL232" t="str">
        <f t="shared" si="271"/>
        <v/>
      </c>
      <c r="CM232" t="str">
        <f t="shared" si="272"/>
        <v/>
      </c>
      <c r="CN232" t="str">
        <f t="shared" si="273"/>
        <v/>
      </c>
      <c r="CO232" s="359" t="str">
        <f t="shared" si="274"/>
        <v/>
      </c>
      <c r="CP232" t="str">
        <f t="shared" si="275"/>
        <v/>
      </c>
      <c r="CQ232" t="str">
        <f t="shared" si="276"/>
        <v/>
      </c>
      <c r="CR232" t="str">
        <f t="shared" si="277"/>
        <v/>
      </c>
      <c r="CS232" s="359" t="str">
        <f t="shared" si="278"/>
        <v/>
      </c>
      <c r="CT232" t="str">
        <f t="shared" si="279"/>
        <v/>
      </c>
      <c r="CU232" t="str">
        <f t="shared" si="280"/>
        <v/>
      </c>
      <c r="CV232" t="str">
        <f t="shared" si="281"/>
        <v/>
      </c>
      <c r="CW232" t="str">
        <f t="shared" si="282"/>
        <v/>
      </c>
      <c r="CX232" s="359" t="str">
        <f t="shared" si="283"/>
        <v/>
      </c>
      <c r="CY232" t="str">
        <f t="shared" si="284"/>
        <v/>
      </c>
      <c r="CZ232" t="str">
        <f t="shared" si="285"/>
        <v/>
      </c>
      <c r="DA232" t="str">
        <f t="shared" si="286"/>
        <v/>
      </c>
      <c r="DB232" s="359" t="str">
        <f t="shared" si="287"/>
        <v/>
      </c>
      <c r="DC232" t="str">
        <f t="shared" si="288"/>
        <v/>
      </c>
      <c r="DD232" t="str">
        <f t="shared" si="289"/>
        <v/>
      </c>
      <c r="DE232" t="str">
        <f t="shared" si="290"/>
        <v/>
      </c>
      <c r="DF232" s="359" t="str">
        <f t="shared" si="291"/>
        <v/>
      </c>
      <c r="DG232" t="str">
        <f t="shared" si="292"/>
        <v>X</v>
      </c>
      <c r="DH232" t="str">
        <f t="shared" si="293"/>
        <v>X</v>
      </c>
      <c r="DI232" t="str">
        <f t="shared" si="294"/>
        <v>X</v>
      </c>
      <c r="DJ232" t="str">
        <f t="shared" si="295"/>
        <v>X</v>
      </c>
      <c r="DK232" s="359" t="str">
        <f t="shared" si="296"/>
        <v>X</v>
      </c>
      <c r="DL232" t="str">
        <f t="shared" si="297"/>
        <v>X</v>
      </c>
      <c r="DM232" t="str">
        <f t="shared" si="298"/>
        <v>X</v>
      </c>
      <c r="DN232" t="str">
        <f t="shared" si="299"/>
        <v>X</v>
      </c>
      <c r="DO232" s="359" t="str">
        <f t="shared" si="300"/>
        <v>X</v>
      </c>
      <c r="DP232" t="str">
        <f t="shared" si="301"/>
        <v>X</v>
      </c>
      <c r="DQ232" t="str">
        <f t="shared" si="302"/>
        <v>X</v>
      </c>
      <c r="DR232" t="str">
        <f t="shared" si="303"/>
        <v>X</v>
      </c>
      <c r="DS232" s="359" t="str">
        <f t="shared" si="304"/>
        <v>X</v>
      </c>
      <c r="DT232" t="str">
        <f t="shared" si="305"/>
        <v>X</v>
      </c>
      <c r="DU232" t="str">
        <f t="shared" si="306"/>
        <v>X</v>
      </c>
      <c r="DV232" t="str">
        <f t="shared" si="307"/>
        <v>X</v>
      </c>
      <c r="DW232" t="str">
        <f t="shared" si="308"/>
        <v/>
      </c>
      <c r="DX232" s="359" t="str">
        <f t="shared" si="309"/>
        <v/>
      </c>
      <c r="DY232" t="str">
        <f t="shared" si="310"/>
        <v/>
      </c>
      <c r="DZ232" t="str">
        <f t="shared" si="311"/>
        <v/>
      </c>
      <c r="EA232" t="str">
        <f t="shared" si="312"/>
        <v/>
      </c>
      <c r="EB232" s="359" t="str">
        <f t="shared" si="313"/>
        <v/>
      </c>
      <c r="EC232" t="str">
        <f t="shared" si="314"/>
        <v/>
      </c>
      <c r="ED232" t="str">
        <f t="shared" si="315"/>
        <v/>
      </c>
      <c r="EE232" t="str">
        <f t="shared" si="316"/>
        <v/>
      </c>
      <c r="EF232" t="str">
        <f t="shared" si="317"/>
        <v/>
      </c>
      <c r="EG232" s="359" t="str">
        <f t="shared" si="318"/>
        <v/>
      </c>
      <c r="EH232" t="str">
        <f t="shared" si="265"/>
        <v>Caladenia varians</v>
      </c>
      <c r="EJ232" t="str">
        <f t="shared" si="259"/>
        <v>Caladenia viridescens</v>
      </c>
      <c r="EK232" s="100">
        <f t="shared" si="331"/>
        <v>0</v>
      </c>
      <c r="EL232" s="3">
        <f t="shared" si="331"/>
        <v>0</v>
      </c>
      <c r="EM232" s="3">
        <f t="shared" si="331"/>
        <v>0</v>
      </c>
      <c r="EN232" s="3">
        <f t="shared" si="331"/>
        <v>0</v>
      </c>
      <c r="EO232" s="3">
        <f t="shared" si="331"/>
        <v>0</v>
      </c>
      <c r="EP232" s="3">
        <f t="shared" si="331"/>
        <v>0</v>
      </c>
      <c r="EQ232" s="3">
        <f t="shared" si="331"/>
        <v>0</v>
      </c>
      <c r="ER232" s="3">
        <f t="shared" si="331"/>
        <v>0</v>
      </c>
      <c r="ES232" s="3">
        <f t="shared" si="331"/>
        <v>1</v>
      </c>
      <c r="ET232" s="3">
        <f t="shared" si="331"/>
        <v>1</v>
      </c>
      <c r="EU232" s="3">
        <f t="shared" si="331"/>
        <v>0</v>
      </c>
      <c r="EV232" s="24">
        <f t="shared" si="331"/>
        <v>0</v>
      </c>
      <c r="EW232" s="245">
        <f t="shared" si="264"/>
        <v>2</v>
      </c>
      <c r="EX232" s="262" t="str">
        <f t="shared" si="260"/>
        <v/>
      </c>
    </row>
    <row r="233" spans="1:154" ht="16.149999999999999" customHeight="1" x14ac:dyDescent="0.25">
      <c r="A233" s="363"/>
      <c r="D233" s="363"/>
      <c r="E233" s="363"/>
      <c r="F233" s="363"/>
      <c r="G233" s="363"/>
      <c r="H233" s="363"/>
      <c r="I233" s="363"/>
      <c r="J233" s="68">
        <f t="shared" si="261"/>
        <v>611</v>
      </c>
      <c r="K233" s="371" t="str">
        <f t="shared" si="262"/>
        <v>Caladenia voigtii</v>
      </c>
      <c r="L233" s="372">
        <v>611</v>
      </c>
      <c r="M233" s="371" t="s">
        <v>1526</v>
      </c>
      <c r="N233" s="76" t="s">
        <v>245</v>
      </c>
      <c r="O233" s="363" t="str">
        <f t="shared" si="247"/>
        <v>S</v>
      </c>
      <c r="P233" s="70" t="s">
        <v>2232</v>
      </c>
      <c r="Q233" s="364" t="s">
        <v>2233</v>
      </c>
      <c r="R233" s="365">
        <v>42948</v>
      </c>
      <c r="S233" s="365">
        <v>43023</v>
      </c>
      <c r="T233" s="603" t="s">
        <v>7894</v>
      </c>
      <c r="U233" s="603" t="s">
        <v>7894</v>
      </c>
      <c r="V233" s="603" t="s">
        <v>7894</v>
      </c>
      <c r="W233" s="603" t="s">
        <v>7894</v>
      </c>
      <c r="X233" s="603" t="s">
        <v>7894</v>
      </c>
      <c r="Y233" s="603" t="s">
        <v>7894</v>
      </c>
      <c r="Z233" s="603" t="s">
        <v>7894</v>
      </c>
      <c r="AA233" s="603" t="s">
        <v>4827</v>
      </c>
      <c r="AB233" s="603" t="s">
        <v>4828</v>
      </c>
      <c r="AC233" s="603" t="s">
        <v>4829</v>
      </c>
      <c r="AD233" s="603" t="s">
        <v>7894</v>
      </c>
      <c r="AE233" s="603" t="s">
        <v>7894</v>
      </c>
      <c r="AF233" s="605" t="s">
        <v>7900</v>
      </c>
      <c r="AG233" s="605" t="s">
        <v>7944</v>
      </c>
      <c r="AH233" s="366" t="s">
        <v>685</v>
      </c>
      <c r="AI233" s="363">
        <f t="shared" si="248"/>
        <v>6</v>
      </c>
      <c r="AJ233" s="363">
        <v>13</v>
      </c>
      <c r="AK233" s="413" t="str">
        <f t="shared" si="249"/>
        <v>Small Spider Orchids</v>
      </c>
      <c r="AL233" s="413" t="str">
        <f t="shared" si="250"/>
        <v>Caladenia roei</v>
      </c>
      <c r="AM233" s="486" t="s">
        <v>7607</v>
      </c>
      <c r="AS233" s="69">
        <f t="shared" si="251"/>
        <v>32</v>
      </c>
      <c r="AT233" s="69">
        <f t="shared" si="252"/>
        <v>42</v>
      </c>
      <c r="AU233" s="69">
        <f t="shared" si="253"/>
        <v>8</v>
      </c>
      <c r="AV233" s="69">
        <f t="shared" si="254"/>
        <v>10</v>
      </c>
      <c r="AW233" s="81"/>
      <c r="AX233" s="70" t="s">
        <v>2234</v>
      </c>
      <c r="AY233" s="364">
        <v>13623</v>
      </c>
      <c r="AZ233" s="264" t="s">
        <v>2235</v>
      </c>
      <c r="BA233" s="238"/>
      <c r="BB233" s="237" t="str">
        <f t="shared" si="255"/>
        <v/>
      </c>
      <c r="BC233" s="270">
        <f t="shared" si="246"/>
        <v>611</v>
      </c>
      <c r="BD233" t="str">
        <f t="shared" si="256"/>
        <v>Caladenia voigtii</v>
      </c>
      <c r="BE233" s="367" t="e">
        <f>COUNTIFS(#REF!,L233)</f>
        <v>#REF!</v>
      </c>
      <c r="BF233" s="374" t="str">
        <f t="shared" si="257"/>
        <v>y</v>
      </c>
      <c r="BG233" s="82"/>
      <c r="BH233" s="375"/>
      <c r="BI233" s="374"/>
      <c r="BJ233" s="403"/>
      <c r="CE233" t="str">
        <f t="shared" si="330"/>
        <v>Dunsborough Spider Orchid (Caladenia viridescens)</v>
      </c>
      <c r="CF233" s="388" t="str">
        <f t="shared" si="263"/>
        <v>Caladenia viridescens</v>
      </c>
      <c r="CG233" t="str">
        <f t="shared" si="266"/>
        <v/>
      </c>
      <c r="CH233" t="str">
        <f t="shared" si="267"/>
        <v/>
      </c>
      <c r="CI233" t="str">
        <f t="shared" si="268"/>
        <v/>
      </c>
      <c r="CJ233" t="str">
        <f t="shared" si="269"/>
        <v/>
      </c>
      <c r="CK233" s="359" t="str">
        <f t="shared" si="270"/>
        <v/>
      </c>
      <c r="CL233" t="str">
        <f t="shared" si="271"/>
        <v/>
      </c>
      <c r="CM233" t="str">
        <f t="shared" si="272"/>
        <v/>
      </c>
      <c r="CN233" t="str">
        <f t="shared" si="273"/>
        <v/>
      </c>
      <c r="CO233" s="359" t="str">
        <f t="shared" si="274"/>
        <v/>
      </c>
      <c r="CP233" t="str">
        <f t="shared" si="275"/>
        <v/>
      </c>
      <c r="CQ233" t="str">
        <f t="shared" si="276"/>
        <v/>
      </c>
      <c r="CR233" t="str">
        <f t="shared" si="277"/>
        <v/>
      </c>
      <c r="CS233" s="359" t="str">
        <f t="shared" si="278"/>
        <v/>
      </c>
      <c r="CT233" t="str">
        <f t="shared" si="279"/>
        <v/>
      </c>
      <c r="CU233" t="str">
        <f t="shared" si="280"/>
        <v/>
      </c>
      <c r="CV233" t="str">
        <f t="shared" si="281"/>
        <v/>
      </c>
      <c r="CW233" t="str">
        <f t="shared" si="282"/>
        <v/>
      </c>
      <c r="CX233" s="359" t="str">
        <f t="shared" si="283"/>
        <v/>
      </c>
      <c r="CY233" t="str">
        <f t="shared" si="284"/>
        <v/>
      </c>
      <c r="CZ233" t="str">
        <f t="shared" si="285"/>
        <v/>
      </c>
      <c r="DA233" t="str">
        <f t="shared" si="286"/>
        <v/>
      </c>
      <c r="DB233" s="359" t="str">
        <f t="shared" si="287"/>
        <v/>
      </c>
      <c r="DC233" t="str">
        <f t="shared" si="288"/>
        <v/>
      </c>
      <c r="DD233" t="str">
        <f t="shared" si="289"/>
        <v/>
      </c>
      <c r="DE233" t="str">
        <f t="shared" si="290"/>
        <v/>
      </c>
      <c r="DF233" s="359" t="str">
        <f t="shared" si="291"/>
        <v/>
      </c>
      <c r="DG233" t="str">
        <f t="shared" si="292"/>
        <v/>
      </c>
      <c r="DH233" t="str">
        <f t="shared" si="293"/>
        <v/>
      </c>
      <c r="DI233" t="str">
        <f t="shared" si="294"/>
        <v/>
      </c>
      <c r="DJ233" t="str">
        <f t="shared" si="295"/>
        <v/>
      </c>
      <c r="DK233" s="359" t="str">
        <f t="shared" si="296"/>
        <v/>
      </c>
      <c r="DL233" t="str">
        <f t="shared" si="297"/>
        <v/>
      </c>
      <c r="DM233" t="str">
        <f t="shared" si="298"/>
        <v/>
      </c>
      <c r="DN233" t="str">
        <f t="shared" si="299"/>
        <v/>
      </c>
      <c r="DO233" s="359" t="str">
        <f t="shared" si="300"/>
        <v/>
      </c>
      <c r="DP233" t="str">
        <f t="shared" si="301"/>
        <v>X</v>
      </c>
      <c r="DQ233" t="str">
        <f t="shared" si="302"/>
        <v>X</v>
      </c>
      <c r="DR233" t="str">
        <f t="shared" si="303"/>
        <v>X</v>
      </c>
      <c r="DS233" s="359" t="str">
        <f t="shared" si="304"/>
        <v>X</v>
      </c>
      <c r="DT233" t="str">
        <f t="shared" si="305"/>
        <v>X</v>
      </c>
      <c r="DU233" t="str">
        <f t="shared" si="306"/>
        <v>X</v>
      </c>
      <c r="DV233" t="str">
        <f t="shared" si="307"/>
        <v>X</v>
      </c>
      <c r="DW233" t="str">
        <f t="shared" si="308"/>
        <v>X</v>
      </c>
      <c r="DX233" s="359" t="str">
        <f t="shared" si="309"/>
        <v>X</v>
      </c>
      <c r="DY233" t="str">
        <f t="shared" si="310"/>
        <v/>
      </c>
      <c r="DZ233" t="str">
        <f t="shared" si="311"/>
        <v/>
      </c>
      <c r="EA233" t="str">
        <f t="shared" si="312"/>
        <v/>
      </c>
      <c r="EB233" s="359" t="str">
        <f t="shared" si="313"/>
        <v/>
      </c>
      <c r="EC233" t="str">
        <f t="shared" si="314"/>
        <v/>
      </c>
      <c r="ED233" t="str">
        <f t="shared" si="315"/>
        <v/>
      </c>
      <c r="EE233" t="str">
        <f t="shared" si="316"/>
        <v/>
      </c>
      <c r="EF233" t="str">
        <f t="shared" si="317"/>
        <v/>
      </c>
      <c r="EG233" s="359" t="str">
        <f t="shared" si="318"/>
        <v/>
      </c>
      <c r="EH233" t="str">
        <f t="shared" si="265"/>
        <v>Caladenia viridescens</v>
      </c>
      <c r="EJ233" t="str">
        <f t="shared" si="259"/>
        <v>Caladenia voigtii</v>
      </c>
      <c r="EK233" s="100">
        <f t="shared" si="331"/>
        <v>0</v>
      </c>
      <c r="EL233" s="3">
        <f t="shared" si="331"/>
        <v>0</v>
      </c>
      <c r="EM233" s="3">
        <f t="shared" si="331"/>
        <v>0</v>
      </c>
      <c r="EN233" s="3">
        <f t="shared" si="331"/>
        <v>0</v>
      </c>
      <c r="EO233" s="3">
        <f t="shared" si="331"/>
        <v>0</v>
      </c>
      <c r="EP233" s="3">
        <f t="shared" si="331"/>
        <v>0</v>
      </c>
      <c r="EQ233" s="3">
        <f t="shared" si="331"/>
        <v>0</v>
      </c>
      <c r="ER233" s="3">
        <f t="shared" si="331"/>
        <v>1</v>
      </c>
      <c r="ES233" s="3">
        <f t="shared" si="331"/>
        <v>1</v>
      </c>
      <c r="ET233" s="3">
        <f t="shared" si="331"/>
        <v>1</v>
      </c>
      <c r="EU233" s="3">
        <f t="shared" si="331"/>
        <v>0</v>
      </c>
      <c r="EV233" s="24">
        <f t="shared" si="331"/>
        <v>0</v>
      </c>
      <c r="EW233" s="245">
        <f t="shared" si="264"/>
        <v>3</v>
      </c>
      <c r="EX233" s="262" t="str">
        <f t="shared" si="260"/>
        <v/>
      </c>
    </row>
    <row r="234" spans="1:154" ht="16.149999999999999" customHeight="1" x14ac:dyDescent="0.25">
      <c r="A234" s="363"/>
      <c r="D234" s="363"/>
      <c r="E234" s="363"/>
      <c r="F234" s="363"/>
      <c r="G234" s="363"/>
      <c r="H234" s="363"/>
      <c r="I234" s="363"/>
      <c r="J234" s="68">
        <f t="shared" si="261"/>
        <v>613</v>
      </c>
      <c r="K234" s="371" t="str">
        <f t="shared" si="262"/>
        <v>Caladenia wanosa</v>
      </c>
      <c r="L234" s="372">
        <v>613</v>
      </c>
      <c r="M234" s="371" t="s">
        <v>1526</v>
      </c>
      <c r="N234" s="76" t="s">
        <v>378</v>
      </c>
      <c r="O234" s="363" t="str">
        <f t="shared" si="247"/>
        <v>S</v>
      </c>
      <c r="P234" s="70" t="s">
        <v>2236</v>
      </c>
      <c r="Q234" s="364" t="s">
        <v>2237</v>
      </c>
      <c r="R234" s="365">
        <v>42948</v>
      </c>
      <c r="S234" s="365">
        <v>42993</v>
      </c>
      <c r="T234" s="603" t="s">
        <v>7894</v>
      </c>
      <c r="U234" s="603" t="s">
        <v>7894</v>
      </c>
      <c r="V234" s="603" t="s">
        <v>7894</v>
      </c>
      <c r="W234" s="603" t="s">
        <v>7894</v>
      </c>
      <c r="X234" s="603" t="s">
        <v>7894</v>
      </c>
      <c r="Y234" s="603" t="s">
        <v>7894</v>
      </c>
      <c r="Z234" s="603" t="s">
        <v>7894</v>
      </c>
      <c r="AA234" s="603" t="s">
        <v>4827</v>
      </c>
      <c r="AB234" s="603" t="s">
        <v>4828</v>
      </c>
      <c r="AC234" s="603" t="s">
        <v>7894</v>
      </c>
      <c r="AD234" s="603" t="s">
        <v>7894</v>
      </c>
      <c r="AE234" s="603" t="s">
        <v>7894</v>
      </c>
      <c r="AF234" s="605" t="s">
        <v>7903</v>
      </c>
      <c r="AG234" s="605" t="s">
        <v>7947</v>
      </c>
      <c r="AH234" s="69" t="s">
        <v>1583</v>
      </c>
      <c r="AI234" s="363">
        <f t="shared" si="248"/>
        <v>1</v>
      </c>
      <c r="AJ234" s="363">
        <v>12</v>
      </c>
      <c r="AK234" s="413" t="str">
        <f t="shared" si="249"/>
        <v>Other</v>
      </c>
      <c r="AL234" s="413" t="str">
        <f t="shared" si="250"/>
        <v>Caladenia 'other'</v>
      </c>
      <c r="AM234" s="486" t="s">
        <v>7607</v>
      </c>
      <c r="AS234" s="69">
        <f t="shared" si="251"/>
        <v>32</v>
      </c>
      <c r="AT234" s="69">
        <f t="shared" si="252"/>
        <v>37</v>
      </c>
      <c r="AU234" s="69">
        <f t="shared" si="253"/>
        <v>8</v>
      </c>
      <c r="AV234" s="69">
        <f t="shared" si="254"/>
        <v>9</v>
      </c>
      <c r="AW234" s="81"/>
      <c r="AX234" s="70" t="s">
        <v>2238</v>
      </c>
      <c r="AY234" s="364">
        <v>1620</v>
      </c>
      <c r="AZ234" s="264" t="s">
        <v>2239</v>
      </c>
      <c r="BA234" s="238"/>
      <c r="BB234" s="237" t="str">
        <f t="shared" si="255"/>
        <v/>
      </c>
      <c r="BC234" s="270">
        <f t="shared" si="246"/>
        <v>613</v>
      </c>
      <c r="BD234" t="str">
        <f t="shared" si="256"/>
        <v>Caladenia wanosa</v>
      </c>
      <c r="BE234" s="367" t="e">
        <f>COUNTIFS(#REF!,L234)</f>
        <v>#REF!</v>
      </c>
      <c r="BF234" s="374" t="str">
        <f t="shared" si="257"/>
        <v>y</v>
      </c>
      <c r="BG234" s="82"/>
      <c r="BH234" s="375"/>
      <c r="BI234" s="374"/>
      <c r="BJ234" s="403"/>
      <c r="CE234" t="str">
        <f t="shared" si="330"/>
        <v>Mohawk Spider Orchid (Caladenia voigtii)</v>
      </c>
      <c r="CF234" s="388" t="str">
        <f t="shared" si="263"/>
        <v>Caladenia voigtii</v>
      </c>
      <c r="CG234" t="str">
        <f t="shared" si="266"/>
        <v/>
      </c>
      <c r="CH234" t="str">
        <f t="shared" si="267"/>
        <v/>
      </c>
      <c r="CI234" t="str">
        <f t="shared" si="268"/>
        <v/>
      </c>
      <c r="CJ234" t="str">
        <f t="shared" si="269"/>
        <v/>
      </c>
      <c r="CK234" s="359" t="str">
        <f t="shared" si="270"/>
        <v/>
      </c>
      <c r="CL234" t="str">
        <f t="shared" si="271"/>
        <v/>
      </c>
      <c r="CM234" t="str">
        <f t="shared" si="272"/>
        <v/>
      </c>
      <c r="CN234" t="str">
        <f t="shared" si="273"/>
        <v/>
      </c>
      <c r="CO234" s="359" t="str">
        <f t="shared" si="274"/>
        <v/>
      </c>
      <c r="CP234" t="str">
        <f t="shared" si="275"/>
        <v/>
      </c>
      <c r="CQ234" t="str">
        <f t="shared" si="276"/>
        <v/>
      </c>
      <c r="CR234" t="str">
        <f t="shared" si="277"/>
        <v/>
      </c>
      <c r="CS234" s="359" t="str">
        <f t="shared" si="278"/>
        <v/>
      </c>
      <c r="CT234" t="str">
        <f t="shared" si="279"/>
        <v/>
      </c>
      <c r="CU234" t="str">
        <f t="shared" si="280"/>
        <v/>
      </c>
      <c r="CV234" t="str">
        <f t="shared" si="281"/>
        <v/>
      </c>
      <c r="CW234" t="str">
        <f t="shared" si="282"/>
        <v/>
      </c>
      <c r="CX234" s="359" t="str">
        <f t="shared" si="283"/>
        <v/>
      </c>
      <c r="CY234" t="str">
        <f t="shared" si="284"/>
        <v/>
      </c>
      <c r="CZ234" t="str">
        <f t="shared" si="285"/>
        <v/>
      </c>
      <c r="DA234" t="str">
        <f t="shared" si="286"/>
        <v/>
      </c>
      <c r="DB234" s="359" t="str">
        <f t="shared" si="287"/>
        <v/>
      </c>
      <c r="DC234" t="str">
        <f t="shared" si="288"/>
        <v/>
      </c>
      <c r="DD234" t="str">
        <f t="shared" si="289"/>
        <v/>
      </c>
      <c r="DE234" t="str">
        <f t="shared" si="290"/>
        <v/>
      </c>
      <c r="DF234" s="359" t="str">
        <f t="shared" si="291"/>
        <v/>
      </c>
      <c r="DG234" t="str">
        <f t="shared" si="292"/>
        <v/>
      </c>
      <c r="DH234" t="str">
        <f t="shared" si="293"/>
        <v/>
      </c>
      <c r="DI234" t="str">
        <f t="shared" si="294"/>
        <v/>
      </c>
      <c r="DJ234" t="str">
        <f t="shared" si="295"/>
        <v/>
      </c>
      <c r="DK234" s="359" t="str">
        <f t="shared" si="296"/>
        <v/>
      </c>
      <c r="DL234" t="str">
        <f t="shared" si="297"/>
        <v>X</v>
      </c>
      <c r="DM234" t="str">
        <f t="shared" si="298"/>
        <v>X</v>
      </c>
      <c r="DN234" t="str">
        <f t="shared" si="299"/>
        <v>X</v>
      </c>
      <c r="DO234" s="359" t="str">
        <f t="shared" si="300"/>
        <v>X</v>
      </c>
      <c r="DP234" t="str">
        <f t="shared" si="301"/>
        <v>X</v>
      </c>
      <c r="DQ234" t="str">
        <f t="shared" si="302"/>
        <v>X</v>
      </c>
      <c r="DR234" t="str">
        <f t="shared" si="303"/>
        <v>X</v>
      </c>
      <c r="DS234" s="359" t="str">
        <f t="shared" si="304"/>
        <v>X</v>
      </c>
      <c r="DT234" t="str">
        <f t="shared" si="305"/>
        <v>X</v>
      </c>
      <c r="DU234" t="str">
        <f t="shared" si="306"/>
        <v>X</v>
      </c>
      <c r="DV234" t="str">
        <f t="shared" si="307"/>
        <v>X</v>
      </c>
      <c r="DW234" t="str">
        <f t="shared" si="308"/>
        <v/>
      </c>
      <c r="DX234" s="359" t="str">
        <f t="shared" si="309"/>
        <v/>
      </c>
      <c r="DY234" t="str">
        <f t="shared" si="310"/>
        <v/>
      </c>
      <c r="DZ234" t="str">
        <f t="shared" si="311"/>
        <v/>
      </c>
      <c r="EA234" t="str">
        <f t="shared" si="312"/>
        <v/>
      </c>
      <c r="EB234" s="359" t="str">
        <f t="shared" si="313"/>
        <v/>
      </c>
      <c r="EC234" t="str">
        <f t="shared" si="314"/>
        <v/>
      </c>
      <c r="ED234" t="str">
        <f t="shared" si="315"/>
        <v/>
      </c>
      <c r="EE234" t="str">
        <f t="shared" si="316"/>
        <v/>
      </c>
      <c r="EF234" t="str">
        <f t="shared" si="317"/>
        <v/>
      </c>
      <c r="EG234" s="359" t="str">
        <f t="shared" si="318"/>
        <v/>
      </c>
      <c r="EH234" t="str">
        <f t="shared" si="265"/>
        <v>Caladenia voigtii</v>
      </c>
      <c r="EJ234" t="str">
        <f t="shared" si="259"/>
        <v>Caladenia wanosa</v>
      </c>
      <c r="EK234" s="100">
        <f t="shared" si="331"/>
        <v>0</v>
      </c>
      <c r="EL234" s="3">
        <f t="shared" si="331"/>
        <v>0</v>
      </c>
      <c r="EM234" s="3">
        <f t="shared" si="331"/>
        <v>0</v>
      </c>
      <c r="EN234" s="3">
        <f t="shared" si="331"/>
        <v>0</v>
      </c>
      <c r="EO234" s="3">
        <f t="shared" si="331"/>
        <v>0</v>
      </c>
      <c r="EP234" s="3">
        <f t="shared" si="331"/>
        <v>0</v>
      </c>
      <c r="EQ234" s="3">
        <f t="shared" si="331"/>
        <v>0</v>
      </c>
      <c r="ER234" s="3">
        <f t="shared" si="331"/>
        <v>1</v>
      </c>
      <c r="ES234" s="3">
        <f t="shared" si="331"/>
        <v>1</v>
      </c>
      <c r="ET234" s="3">
        <f t="shared" si="331"/>
        <v>0</v>
      </c>
      <c r="EU234" s="3">
        <f t="shared" si="331"/>
        <v>0</v>
      </c>
      <c r="EV234" s="24">
        <f t="shared" si="331"/>
        <v>0</v>
      </c>
      <c r="EW234" s="245">
        <f t="shared" si="264"/>
        <v>2</v>
      </c>
      <c r="EX234" s="262" t="str">
        <f t="shared" si="260"/>
        <v/>
      </c>
    </row>
    <row r="235" spans="1:154" ht="16.149999999999999" customHeight="1" x14ac:dyDescent="0.25">
      <c r="A235" s="363"/>
      <c r="D235" s="363"/>
      <c r="E235" s="363"/>
      <c r="F235" s="363"/>
      <c r="G235" s="363"/>
      <c r="H235" s="363"/>
      <c r="I235" s="363"/>
      <c r="J235" s="68">
        <f t="shared" si="261"/>
        <v>501</v>
      </c>
      <c r="K235" s="371" t="str">
        <f t="shared" si="262"/>
        <v>Caladenia williamsiae</v>
      </c>
      <c r="L235" s="372">
        <v>501</v>
      </c>
      <c r="M235" s="371" t="s">
        <v>1526</v>
      </c>
      <c r="N235" s="76" t="s">
        <v>286</v>
      </c>
      <c r="O235" s="363" t="str">
        <f t="shared" si="247"/>
        <v>S</v>
      </c>
      <c r="P235" s="70" t="s">
        <v>2240</v>
      </c>
      <c r="Q235" s="405" t="s">
        <v>2241</v>
      </c>
      <c r="R235" s="373">
        <v>42931</v>
      </c>
      <c r="S235" s="365">
        <v>42979</v>
      </c>
      <c r="T235" s="603" t="s">
        <v>7894</v>
      </c>
      <c r="U235" s="603" t="s">
        <v>7894</v>
      </c>
      <c r="V235" s="603" t="s">
        <v>7894</v>
      </c>
      <c r="W235" s="603" t="s">
        <v>7894</v>
      </c>
      <c r="X235" s="603" t="s">
        <v>7894</v>
      </c>
      <c r="Y235" s="603" t="s">
        <v>7894</v>
      </c>
      <c r="Z235" s="603" t="s">
        <v>7894</v>
      </c>
      <c r="AA235" s="603" t="s">
        <v>4827</v>
      </c>
      <c r="AB235" s="603" t="s">
        <v>4828</v>
      </c>
      <c r="AC235" s="603" t="s">
        <v>7894</v>
      </c>
      <c r="AD235" s="603" t="s">
        <v>7894</v>
      </c>
      <c r="AE235" s="603" t="s">
        <v>7894</v>
      </c>
      <c r="AF235" s="605" t="s">
        <v>7903</v>
      </c>
      <c r="AG235" s="605" t="s">
        <v>7947</v>
      </c>
      <c r="AH235" s="69" t="s">
        <v>1583</v>
      </c>
      <c r="AI235" s="363">
        <f t="shared" si="248"/>
        <v>1</v>
      </c>
      <c r="AJ235" s="363">
        <v>10</v>
      </c>
      <c r="AK235" s="413" t="str">
        <f t="shared" si="249"/>
        <v>Clubbed Spider Orchids</v>
      </c>
      <c r="AL235" s="413" t="str">
        <f t="shared" si="250"/>
        <v>Caladenia longiclavata</v>
      </c>
      <c r="AM235" s="486" t="s">
        <v>7607</v>
      </c>
      <c r="AS235" s="69">
        <f t="shared" si="251"/>
        <v>29</v>
      </c>
      <c r="AT235" s="69">
        <f t="shared" si="252"/>
        <v>35</v>
      </c>
      <c r="AU235" s="69">
        <f t="shared" si="253"/>
        <v>7</v>
      </c>
      <c r="AV235" s="69">
        <f t="shared" si="254"/>
        <v>9</v>
      </c>
      <c r="AW235" s="81"/>
      <c r="AX235" s="70" t="s">
        <v>2242</v>
      </c>
      <c r="AY235" s="364">
        <v>19873</v>
      </c>
      <c r="AZ235" s="264" t="s">
        <v>2243</v>
      </c>
      <c r="BA235" s="238"/>
      <c r="BB235" s="237" t="str">
        <f t="shared" si="255"/>
        <v/>
      </c>
      <c r="BC235" s="270">
        <f t="shared" si="246"/>
        <v>501</v>
      </c>
      <c r="BD235" t="str">
        <f t="shared" si="256"/>
        <v>Caladenia williamsiae</v>
      </c>
      <c r="BE235" s="367" t="e">
        <f>COUNTIFS(#REF!,L235)</f>
        <v>#REF!</v>
      </c>
      <c r="BF235" s="374" t="str">
        <f t="shared" si="257"/>
        <v>y</v>
      </c>
      <c r="BG235" s="82"/>
      <c r="BH235" s="375"/>
      <c r="BI235" s="374"/>
      <c r="BJ235" s="403"/>
      <c r="CE235" t="str">
        <f t="shared" si="330"/>
        <v>Kalbarri Spider Orchid (Caladenia wanosa)</v>
      </c>
      <c r="CF235" s="388" t="str">
        <f t="shared" si="263"/>
        <v>Caladenia wanosa</v>
      </c>
      <c r="CG235" t="str">
        <f t="shared" si="266"/>
        <v/>
      </c>
      <c r="CH235" t="str">
        <f t="shared" si="267"/>
        <v/>
      </c>
      <c r="CI235" t="str">
        <f t="shared" si="268"/>
        <v/>
      </c>
      <c r="CJ235" t="str">
        <f t="shared" si="269"/>
        <v/>
      </c>
      <c r="CK235" s="359" t="str">
        <f t="shared" si="270"/>
        <v/>
      </c>
      <c r="CL235" t="str">
        <f t="shared" si="271"/>
        <v/>
      </c>
      <c r="CM235" t="str">
        <f t="shared" si="272"/>
        <v/>
      </c>
      <c r="CN235" t="str">
        <f t="shared" si="273"/>
        <v/>
      </c>
      <c r="CO235" s="359" t="str">
        <f t="shared" si="274"/>
        <v/>
      </c>
      <c r="CP235" t="str">
        <f t="shared" si="275"/>
        <v/>
      </c>
      <c r="CQ235" t="str">
        <f t="shared" si="276"/>
        <v/>
      </c>
      <c r="CR235" t="str">
        <f t="shared" si="277"/>
        <v/>
      </c>
      <c r="CS235" s="359" t="str">
        <f t="shared" si="278"/>
        <v/>
      </c>
      <c r="CT235" t="str">
        <f t="shared" si="279"/>
        <v/>
      </c>
      <c r="CU235" t="str">
        <f t="shared" si="280"/>
        <v/>
      </c>
      <c r="CV235" t="str">
        <f t="shared" si="281"/>
        <v/>
      </c>
      <c r="CW235" t="str">
        <f t="shared" si="282"/>
        <v/>
      </c>
      <c r="CX235" s="359" t="str">
        <f t="shared" si="283"/>
        <v/>
      </c>
      <c r="CY235" t="str">
        <f t="shared" si="284"/>
        <v/>
      </c>
      <c r="CZ235" t="str">
        <f t="shared" si="285"/>
        <v/>
      </c>
      <c r="DA235" t="str">
        <f t="shared" si="286"/>
        <v/>
      </c>
      <c r="DB235" s="359" t="str">
        <f t="shared" si="287"/>
        <v/>
      </c>
      <c r="DC235" t="str">
        <f t="shared" si="288"/>
        <v/>
      </c>
      <c r="DD235" t="str">
        <f t="shared" si="289"/>
        <v/>
      </c>
      <c r="DE235" t="str">
        <f t="shared" si="290"/>
        <v/>
      </c>
      <c r="DF235" s="359" t="str">
        <f t="shared" si="291"/>
        <v/>
      </c>
      <c r="DG235" t="str">
        <f t="shared" si="292"/>
        <v/>
      </c>
      <c r="DH235" t="str">
        <f t="shared" si="293"/>
        <v/>
      </c>
      <c r="DI235" t="str">
        <f t="shared" si="294"/>
        <v/>
      </c>
      <c r="DJ235" t="str">
        <f t="shared" si="295"/>
        <v/>
      </c>
      <c r="DK235" s="359" t="str">
        <f t="shared" si="296"/>
        <v/>
      </c>
      <c r="DL235" t="str">
        <f t="shared" si="297"/>
        <v>X</v>
      </c>
      <c r="DM235" t="str">
        <f t="shared" si="298"/>
        <v>X</v>
      </c>
      <c r="DN235" t="str">
        <f t="shared" si="299"/>
        <v>X</v>
      </c>
      <c r="DO235" s="359" t="str">
        <f t="shared" si="300"/>
        <v>X</v>
      </c>
      <c r="DP235" t="str">
        <f t="shared" si="301"/>
        <v>X</v>
      </c>
      <c r="DQ235" t="str">
        <f t="shared" si="302"/>
        <v>X</v>
      </c>
      <c r="DR235" t="str">
        <f t="shared" si="303"/>
        <v/>
      </c>
      <c r="DS235" s="359" t="str">
        <f t="shared" si="304"/>
        <v/>
      </c>
      <c r="DT235" t="str">
        <f t="shared" si="305"/>
        <v/>
      </c>
      <c r="DU235" t="str">
        <f t="shared" si="306"/>
        <v/>
      </c>
      <c r="DV235" t="str">
        <f t="shared" si="307"/>
        <v/>
      </c>
      <c r="DW235" t="str">
        <f t="shared" si="308"/>
        <v/>
      </c>
      <c r="DX235" s="359" t="str">
        <f t="shared" si="309"/>
        <v/>
      </c>
      <c r="DY235" t="str">
        <f t="shared" si="310"/>
        <v/>
      </c>
      <c r="DZ235" t="str">
        <f t="shared" si="311"/>
        <v/>
      </c>
      <c r="EA235" t="str">
        <f t="shared" si="312"/>
        <v/>
      </c>
      <c r="EB235" s="359" t="str">
        <f t="shared" si="313"/>
        <v/>
      </c>
      <c r="EC235" t="str">
        <f t="shared" si="314"/>
        <v/>
      </c>
      <c r="ED235" t="str">
        <f t="shared" si="315"/>
        <v/>
      </c>
      <c r="EE235" t="str">
        <f t="shared" si="316"/>
        <v/>
      </c>
      <c r="EF235" t="str">
        <f t="shared" si="317"/>
        <v/>
      </c>
      <c r="EG235" s="359" t="str">
        <f t="shared" si="318"/>
        <v/>
      </c>
      <c r="EH235" t="str">
        <f t="shared" si="265"/>
        <v>Caladenia wanosa</v>
      </c>
      <c r="EJ235" t="str">
        <f t="shared" si="259"/>
        <v>Caladenia williamsiae</v>
      </c>
      <c r="EK235" s="100">
        <f t="shared" si="331"/>
        <v>0</v>
      </c>
      <c r="EL235" s="3">
        <f t="shared" si="331"/>
        <v>0</v>
      </c>
      <c r="EM235" s="3">
        <f t="shared" si="331"/>
        <v>0</v>
      </c>
      <c r="EN235" s="3">
        <f t="shared" si="331"/>
        <v>0</v>
      </c>
      <c r="EO235" s="3">
        <f t="shared" si="331"/>
        <v>0</v>
      </c>
      <c r="EP235" s="3">
        <f t="shared" si="331"/>
        <v>0</v>
      </c>
      <c r="EQ235" s="3">
        <f t="shared" si="331"/>
        <v>1</v>
      </c>
      <c r="ER235" s="3">
        <f t="shared" si="331"/>
        <v>1</v>
      </c>
      <c r="ES235" s="3">
        <f t="shared" si="331"/>
        <v>1</v>
      </c>
      <c r="ET235" s="3">
        <f t="shared" si="331"/>
        <v>0</v>
      </c>
      <c r="EU235" s="3">
        <f t="shared" si="331"/>
        <v>0</v>
      </c>
      <c r="EV235" s="24">
        <f t="shared" si="331"/>
        <v>0</v>
      </c>
      <c r="EW235" s="245">
        <f t="shared" si="264"/>
        <v>3</v>
      </c>
      <c r="EX235" s="262" t="str">
        <f t="shared" si="260"/>
        <v/>
      </c>
    </row>
    <row r="236" spans="1:154" ht="16.149999999999999" customHeight="1" x14ac:dyDescent="0.25">
      <c r="A236" s="363"/>
      <c r="D236" s="363"/>
      <c r="E236" s="363"/>
      <c r="F236" s="363"/>
      <c r="G236" s="363"/>
      <c r="H236" s="363"/>
      <c r="I236" s="363"/>
      <c r="J236" s="68">
        <f t="shared" si="261"/>
        <v>614</v>
      </c>
      <c r="K236" s="371" t="str">
        <f t="shared" si="262"/>
        <v>Caladenia winfieldii</v>
      </c>
      <c r="L236" s="372">
        <v>614</v>
      </c>
      <c r="M236" s="371" t="s">
        <v>1526</v>
      </c>
      <c r="N236" s="76" t="s">
        <v>892</v>
      </c>
      <c r="O236" s="363" t="str">
        <f t="shared" si="247"/>
        <v>S</v>
      </c>
      <c r="P236" s="70" t="s">
        <v>2244</v>
      </c>
      <c r="Q236" s="364" t="s">
        <v>2245</v>
      </c>
      <c r="R236" s="365">
        <v>43009</v>
      </c>
      <c r="S236" s="365">
        <v>43069</v>
      </c>
      <c r="T236" s="603" t="s">
        <v>7894</v>
      </c>
      <c r="U236" s="603" t="s">
        <v>7894</v>
      </c>
      <c r="V236" s="603" t="s">
        <v>7894</v>
      </c>
      <c r="W236" s="603" t="s">
        <v>7894</v>
      </c>
      <c r="X236" s="603" t="s">
        <v>7894</v>
      </c>
      <c r="Y236" s="603" t="s">
        <v>7894</v>
      </c>
      <c r="Z236" s="603" t="s">
        <v>7894</v>
      </c>
      <c r="AA236" s="603" t="s">
        <v>7894</v>
      </c>
      <c r="AB236" s="603" t="s">
        <v>7894</v>
      </c>
      <c r="AC236" s="603" t="s">
        <v>4829</v>
      </c>
      <c r="AD236" s="603" t="s">
        <v>4830</v>
      </c>
      <c r="AE236" s="603" t="s">
        <v>7894</v>
      </c>
      <c r="AF236" s="605" t="s">
        <v>7897</v>
      </c>
      <c r="AG236" s="605" t="s">
        <v>7940</v>
      </c>
      <c r="AH236" s="69" t="s">
        <v>1583</v>
      </c>
      <c r="AI236" s="363">
        <f t="shared" si="248"/>
        <v>1</v>
      </c>
      <c r="AJ236" s="363">
        <v>9</v>
      </c>
      <c r="AK236" s="413" t="str">
        <f t="shared" si="249"/>
        <v>White Spider Orchids</v>
      </c>
      <c r="AL236" s="413" t="str">
        <f t="shared" si="250"/>
        <v>Caladenia longicauda</v>
      </c>
      <c r="AM236" s="486" t="s">
        <v>7607</v>
      </c>
      <c r="AS236" s="69">
        <f t="shared" si="251"/>
        <v>40</v>
      </c>
      <c r="AT236" s="69">
        <f t="shared" si="252"/>
        <v>48</v>
      </c>
      <c r="AU236" s="69">
        <f t="shared" si="253"/>
        <v>10</v>
      </c>
      <c r="AV236" s="69">
        <f t="shared" si="254"/>
        <v>11</v>
      </c>
      <c r="AW236" s="81"/>
      <c r="AX236" s="70" t="s">
        <v>2246</v>
      </c>
      <c r="AY236" s="364">
        <v>13864</v>
      </c>
      <c r="AZ236" s="264" t="s">
        <v>48</v>
      </c>
      <c r="BA236" s="238"/>
      <c r="BB236" s="237" t="str">
        <f t="shared" si="255"/>
        <v/>
      </c>
      <c r="BC236" s="270">
        <f t="shared" si="246"/>
        <v>614</v>
      </c>
      <c r="BD236" t="str">
        <f t="shared" si="256"/>
        <v>Caladenia winfieldii</v>
      </c>
      <c r="BE236" s="367" t="e">
        <f>COUNTIFS(#REF!,L236)</f>
        <v>#REF!</v>
      </c>
      <c r="BF236" s="374" t="str">
        <f t="shared" si="257"/>
        <v>y</v>
      </c>
      <c r="BG236" s="82"/>
      <c r="BH236" s="375"/>
      <c r="BI236" s="374"/>
      <c r="BJ236" s="403"/>
      <c r="CE236" t="str">
        <f t="shared" si="330"/>
        <v>William's Spider Orchid (Caladenia williamsiae)</v>
      </c>
      <c r="CF236" s="388" t="str">
        <f t="shared" si="263"/>
        <v>Caladenia williamsiae</v>
      </c>
      <c r="CG236" t="str">
        <f t="shared" si="266"/>
        <v/>
      </c>
      <c r="CH236" t="str">
        <f t="shared" si="267"/>
        <v/>
      </c>
      <c r="CI236" t="str">
        <f t="shared" si="268"/>
        <v/>
      </c>
      <c r="CJ236" t="str">
        <f t="shared" si="269"/>
        <v/>
      </c>
      <c r="CK236" s="359" t="str">
        <f t="shared" si="270"/>
        <v/>
      </c>
      <c r="CL236" t="str">
        <f t="shared" si="271"/>
        <v/>
      </c>
      <c r="CM236" t="str">
        <f t="shared" si="272"/>
        <v/>
      </c>
      <c r="CN236" t="str">
        <f t="shared" si="273"/>
        <v/>
      </c>
      <c r="CO236" s="359" t="str">
        <f t="shared" si="274"/>
        <v/>
      </c>
      <c r="CP236" t="str">
        <f t="shared" si="275"/>
        <v/>
      </c>
      <c r="CQ236" t="str">
        <f t="shared" si="276"/>
        <v/>
      </c>
      <c r="CR236" t="str">
        <f t="shared" si="277"/>
        <v/>
      </c>
      <c r="CS236" s="359" t="str">
        <f t="shared" si="278"/>
        <v/>
      </c>
      <c r="CT236" t="str">
        <f t="shared" si="279"/>
        <v/>
      </c>
      <c r="CU236" t="str">
        <f t="shared" si="280"/>
        <v/>
      </c>
      <c r="CV236" t="str">
        <f t="shared" si="281"/>
        <v/>
      </c>
      <c r="CW236" t="str">
        <f t="shared" si="282"/>
        <v/>
      </c>
      <c r="CX236" s="359" t="str">
        <f t="shared" si="283"/>
        <v/>
      </c>
      <c r="CY236" t="str">
        <f t="shared" si="284"/>
        <v/>
      </c>
      <c r="CZ236" t="str">
        <f t="shared" si="285"/>
        <v/>
      </c>
      <c r="DA236" t="str">
        <f t="shared" si="286"/>
        <v/>
      </c>
      <c r="DB236" s="359" t="str">
        <f t="shared" si="287"/>
        <v/>
      </c>
      <c r="DC236" t="str">
        <f t="shared" si="288"/>
        <v/>
      </c>
      <c r="DD236" t="str">
        <f t="shared" si="289"/>
        <v/>
      </c>
      <c r="DE236" t="str">
        <f t="shared" si="290"/>
        <v/>
      </c>
      <c r="DF236" s="359" t="str">
        <f t="shared" si="291"/>
        <v/>
      </c>
      <c r="DG236" t="str">
        <f t="shared" si="292"/>
        <v/>
      </c>
      <c r="DH236" t="str">
        <f t="shared" si="293"/>
        <v/>
      </c>
      <c r="DI236" t="str">
        <f t="shared" si="294"/>
        <v>X</v>
      </c>
      <c r="DJ236" t="str">
        <f t="shared" si="295"/>
        <v>X</v>
      </c>
      <c r="DK236" s="359" t="str">
        <f t="shared" si="296"/>
        <v>X</v>
      </c>
      <c r="DL236" t="str">
        <f t="shared" si="297"/>
        <v>X</v>
      </c>
      <c r="DM236" t="str">
        <f t="shared" si="298"/>
        <v>X</v>
      </c>
      <c r="DN236" t="str">
        <f t="shared" si="299"/>
        <v>X</v>
      </c>
      <c r="DO236" s="359" t="str">
        <f t="shared" si="300"/>
        <v>X</v>
      </c>
      <c r="DP236" t="str">
        <f t="shared" si="301"/>
        <v/>
      </c>
      <c r="DQ236" t="str">
        <f t="shared" si="302"/>
        <v/>
      </c>
      <c r="DR236" t="str">
        <f t="shared" si="303"/>
        <v/>
      </c>
      <c r="DS236" s="359" t="str">
        <f t="shared" si="304"/>
        <v/>
      </c>
      <c r="DT236" t="str">
        <f t="shared" si="305"/>
        <v/>
      </c>
      <c r="DU236" t="str">
        <f t="shared" si="306"/>
        <v/>
      </c>
      <c r="DV236" t="str">
        <f t="shared" si="307"/>
        <v/>
      </c>
      <c r="DW236" t="str">
        <f t="shared" si="308"/>
        <v/>
      </c>
      <c r="DX236" s="359" t="str">
        <f t="shared" si="309"/>
        <v/>
      </c>
      <c r="DY236" t="str">
        <f t="shared" si="310"/>
        <v/>
      </c>
      <c r="DZ236" t="str">
        <f t="shared" si="311"/>
        <v/>
      </c>
      <c r="EA236" t="str">
        <f t="shared" si="312"/>
        <v/>
      </c>
      <c r="EB236" s="359" t="str">
        <f t="shared" si="313"/>
        <v/>
      </c>
      <c r="EC236" t="str">
        <f t="shared" si="314"/>
        <v/>
      </c>
      <c r="ED236" t="str">
        <f t="shared" si="315"/>
        <v/>
      </c>
      <c r="EE236" t="str">
        <f t="shared" si="316"/>
        <v/>
      </c>
      <c r="EF236" t="str">
        <f t="shared" si="317"/>
        <v/>
      </c>
      <c r="EG236" s="359" t="str">
        <f t="shared" si="318"/>
        <v/>
      </c>
      <c r="EH236" t="str">
        <f t="shared" si="265"/>
        <v>Caladenia williamsiae</v>
      </c>
      <c r="EJ236" t="str">
        <f t="shared" si="259"/>
        <v>Caladenia winfieldii</v>
      </c>
      <c r="EK236" s="100">
        <f t="shared" si="331"/>
        <v>0</v>
      </c>
      <c r="EL236" s="3">
        <f t="shared" si="331"/>
        <v>0</v>
      </c>
      <c r="EM236" s="3">
        <f t="shared" si="331"/>
        <v>0</v>
      </c>
      <c r="EN236" s="3">
        <f t="shared" si="331"/>
        <v>0</v>
      </c>
      <c r="EO236" s="3">
        <f t="shared" si="331"/>
        <v>0</v>
      </c>
      <c r="EP236" s="3">
        <f t="shared" si="331"/>
        <v>0</v>
      </c>
      <c r="EQ236" s="3">
        <f t="shared" si="331"/>
        <v>0</v>
      </c>
      <c r="ER236" s="3">
        <f t="shared" si="331"/>
        <v>0</v>
      </c>
      <c r="ES236" s="3">
        <f t="shared" si="331"/>
        <v>0</v>
      </c>
      <c r="ET236" s="3">
        <f t="shared" si="331"/>
        <v>1</v>
      </c>
      <c r="EU236" s="3">
        <f t="shared" si="331"/>
        <v>1</v>
      </c>
      <c r="EV236" s="24">
        <f t="shared" si="331"/>
        <v>0</v>
      </c>
      <c r="EW236" s="245">
        <f t="shared" si="264"/>
        <v>2</v>
      </c>
      <c r="EX236" s="262" t="str">
        <f t="shared" si="260"/>
        <v/>
      </c>
    </row>
    <row r="237" spans="1:154" ht="16.149999999999999" customHeight="1" x14ac:dyDescent="0.25">
      <c r="A237" s="363"/>
      <c r="D237" s="363"/>
      <c r="E237" s="363"/>
      <c r="F237" s="363"/>
      <c r="G237" s="363"/>
      <c r="H237" s="363"/>
      <c r="I237" s="363"/>
      <c r="J237" s="68">
        <f t="shared" si="261"/>
        <v>1210</v>
      </c>
      <c r="K237" s="371" t="str">
        <f t="shared" si="262"/>
        <v>Caladenia x aestantha</v>
      </c>
      <c r="L237" s="372">
        <v>1210</v>
      </c>
      <c r="M237" s="371" t="s">
        <v>1526</v>
      </c>
      <c r="N237" s="76" t="s">
        <v>2247</v>
      </c>
      <c r="O237" s="363" t="str">
        <f t="shared" si="247"/>
        <v>S</v>
      </c>
      <c r="P237" s="70" t="s">
        <v>2248</v>
      </c>
      <c r="Q237" s="364" t="s">
        <v>2249</v>
      </c>
      <c r="R237" s="365">
        <v>43069</v>
      </c>
      <c r="S237" s="365">
        <v>42766</v>
      </c>
      <c r="T237" s="603" t="s">
        <v>4820</v>
      </c>
      <c r="U237" s="603" t="s">
        <v>7894</v>
      </c>
      <c r="V237" s="603" t="s">
        <v>7894</v>
      </c>
      <c r="W237" s="603" t="s">
        <v>7894</v>
      </c>
      <c r="X237" s="603" t="s">
        <v>7894</v>
      </c>
      <c r="Y237" s="603" t="s">
        <v>7894</v>
      </c>
      <c r="Z237" s="603" t="s">
        <v>7894</v>
      </c>
      <c r="AA237" s="603" t="s">
        <v>7894</v>
      </c>
      <c r="AB237" s="603" t="s">
        <v>7894</v>
      </c>
      <c r="AC237" s="603" t="s">
        <v>7894</v>
      </c>
      <c r="AD237" s="603" t="s">
        <v>4830</v>
      </c>
      <c r="AE237" s="603" t="s">
        <v>4831</v>
      </c>
      <c r="AF237" s="605" t="s">
        <v>48</v>
      </c>
      <c r="AG237" s="605" t="s">
        <v>48</v>
      </c>
      <c r="AH237" s="366" t="s">
        <v>685</v>
      </c>
      <c r="AI237" s="363">
        <f t="shared" si="248"/>
        <v>6</v>
      </c>
      <c r="AJ237" s="363">
        <v>0</v>
      </c>
      <c r="AK237" s="413" t="str">
        <f t="shared" si="249"/>
        <v>None</v>
      </c>
      <c r="AL237" s="413" t="str">
        <f t="shared" si="250"/>
        <v>None</v>
      </c>
      <c r="AM237" s="486" t="s">
        <v>7610</v>
      </c>
      <c r="AN237" t="s">
        <v>2250</v>
      </c>
      <c r="AS237" s="69">
        <f t="shared" si="251"/>
        <v>49</v>
      </c>
      <c r="AT237" s="69">
        <f t="shared" si="252"/>
        <v>57</v>
      </c>
      <c r="AU237" s="69">
        <f t="shared" si="253"/>
        <v>11</v>
      </c>
      <c r="AV237" s="69">
        <f t="shared" si="254"/>
        <v>1</v>
      </c>
      <c r="AW237" s="81"/>
      <c r="AX237" s="70" t="s">
        <v>2251</v>
      </c>
      <c r="AY237" s="364" t="e">
        <v>#N/A</v>
      </c>
      <c r="AZ237" s="264" t="s">
        <v>48</v>
      </c>
      <c r="BA237" s="238"/>
      <c r="BB237" s="237" t="str">
        <f t="shared" si="255"/>
        <v/>
      </c>
      <c r="BC237" s="270">
        <f t="shared" si="246"/>
        <v>1210</v>
      </c>
      <c r="BD237" t="str">
        <f t="shared" si="256"/>
        <v>Caladenia x aestantha</v>
      </c>
      <c r="BE237" s="367" t="e">
        <f>COUNTIFS(#REF!,L237)</f>
        <v>#REF!</v>
      </c>
      <c r="BF237" s="374" t="str">
        <f t="shared" si="257"/>
        <v>y</v>
      </c>
      <c r="BG237" s="82"/>
      <c r="BH237" s="375"/>
      <c r="BI237" s="374"/>
      <c r="BJ237" s="403"/>
      <c r="CE237" t="str">
        <f t="shared" si="330"/>
        <v>Majestic Spider Orchid (Caladenia winfieldii)</v>
      </c>
      <c r="CF237" s="388" t="str">
        <f t="shared" si="263"/>
        <v>Caladenia winfieldii</v>
      </c>
      <c r="CG237" t="str">
        <f t="shared" si="266"/>
        <v/>
      </c>
      <c r="CH237" t="str">
        <f t="shared" si="267"/>
        <v/>
      </c>
      <c r="CI237" t="str">
        <f t="shared" si="268"/>
        <v/>
      </c>
      <c r="CJ237" t="str">
        <f t="shared" si="269"/>
        <v/>
      </c>
      <c r="CK237" s="359" t="str">
        <f t="shared" si="270"/>
        <v/>
      </c>
      <c r="CL237" t="str">
        <f t="shared" si="271"/>
        <v/>
      </c>
      <c r="CM237" t="str">
        <f t="shared" si="272"/>
        <v/>
      </c>
      <c r="CN237" t="str">
        <f t="shared" si="273"/>
        <v/>
      </c>
      <c r="CO237" s="359" t="str">
        <f t="shared" si="274"/>
        <v/>
      </c>
      <c r="CP237" t="str">
        <f t="shared" si="275"/>
        <v/>
      </c>
      <c r="CQ237" t="str">
        <f t="shared" si="276"/>
        <v/>
      </c>
      <c r="CR237" t="str">
        <f t="shared" si="277"/>
        <v/>
      </c>
      <c r="CS237" s="359" t="str">
        <f t="shared" si="278"/>
        <v/>
      </c>
      <c r="CT237" t="str">
        <f t="shared" si="279"/>
        <v/>
      </c>
      <c r="CU237" t="str">
        <f t="shared" si="280"/>
        <v/>
      </c>
      <c r="CV237" t="str">
        <f t="shared" si="281"/>
        <v/>
      </c>
      <c r="CW237" t="str">
        <f t="shared" si="282"/>
        <v/>
      </c>
      <c r="CX237" s="359" t="str">
        <f t="shared" si="283"/>
        <v/>
      </c>
      <c r="CY237" t="str">
        <f t="shared" si="284"/>
        <v/>
      </c>
      <c r="CZ237" t="str">
        <f t="shared" si="285"/>
        <v/>
      </c>
      <c r="DA237" t="str">
        <f t="shared" si="286"/>
        <v/>
      </c>
      <c r="DB237" s="359" t="str">
        <f t="shared" si="287"/>
        <v/>
      </c>
      <c r="DC237" t="str">
        <f t="shared" si="288"/>
        <v/>
      </c>
      <c r="DD237" t="str">
        <f t="shared" si="289"/>
        <v/>
      </c>
      <c r="DE237" t="str">
        <f t="shared" si="290"/>
        <v/>
      </c>
      <c r="DF237" s="359" t="str">
        <f t="shared" si="291"/>
        <v/>
      </c>
      <c r="DG237" t="str">
        <f t="shared" si="292"/>
        <v/>
      </c>
      <c r="DH237" t="str">
        <f t="shared" si="293"/>
        <v/>
      </c>
      <c r="DI237" t="str">
        <f t="shared" si="294"/>
        <v/>
      </c>
      <c r="DJ237" t="str">
        <f t="shared" si="295"/>
        <v/>
      </c>
      <c r="DK237" s="359" t="str">
        <f t="shared" si="296"/>
        <v/>
      </c>
      <c r="DL237" t="str">
        <f t="shared" si="297"/>
        <v/>
      </c>
      <c r="DM237" t="str">
        <f t="shared" si="298"/>
        <v/>
      </c>
      <c r="DN237" t="str">
        <f t="shared" si="299"/>
        <v/>
      </c>
      <c r="DO237" s="359" t="str">
        <f t="shared" si="300"/>
        <v/>
      </c>
      <c r="DP237" t="str">
        <f t="shared" si="301"/>
        <v/>
      </c>
      <c r="DQ237" t="str">
        <f t="shared" si="302"/>
        <v/>
      </c>
      <c r="DR237" t="str">
        <f t="shared" si="303"/>
        <v/>
      </c>
      <c r="DS237" s="359" t="str">
        <f t="shared" si="304"/>
        <v/>
      </c>
      <c r="DT237" t="str">
        <f t="shared" si="305"/>
        <v>X</v>
      </c>
      <c r="DU237" t="str">
        <f t="shared" si="306"/>
        <v>X</v>
      </c>
      <c r="DV237" t="str">
        <f t="shared" si="307"/>
        <v>X</v>
      </c>
      <c r="DW237" t="str">
        <f t="shared" si="308"/>
        <v>X</v>
      </c>
      <c r="DX237" s="359" t="str">
        <f t="shared" si="309"/>
        <v>X</v>
      </c>
      <c r="DY237" t="str">
        <f t="shared" si="310"/>
        <v>X</v>
      </c>
      <c r="DZ237" t="str">
        <f t="shared" si="311"/>
        <v>X</v>
      </c>
      <c r="EA237" t="str">
        <f t="shared" si="312"/>
        <v>X</v>
      </c>
      <c r="EB237" s="359" t="str">
        <f t="shared" si="313"/>
        <v>X</v>
      </c>
      <c r="EC237" t="str">
        <f t="shared" si="314"/>
        <v/>
      </c>
      <c r="ED237" t="str">
        <f t="shared" si="315"/>
        <v/>
      </c>
      <c r="EE237" t="str">
        <f t="shared" si="316"/>
        <v/>
      </c>
      <c r="EF237" t="str">
        <f t="shared" si="317"/>
        <v/>
      </c>
      <c r="EG237" s="359" t="str">
        <f t="shared" si="318"/>
        <v/>
      </c>
      <c r="EH237" t="str">
        <f t="shared" si="265"/>
        <v>Caladenia winfieldii</v>
      </c>
      <c r="EJ237" t="str">
        <f t="shared" si="259"/>
        <v>Caladenia x aestantha</v>
      </c>
      <c r="EK237" s="100">
        <f t="shared" si="331"/>
        <v>1</v>
      </c>
      <c r="EL237" s="3">
        <f t="shared" si="331"/>
        <v>0</v>
      </c>
      <c r="EM237" s="3">
        <f t="shared" si="331"/>
        <v>0</v>
      </c>
      <c r="EN237" s="3">
        <f t="shared" si="331"/>
        <v>0</v>
      </c>
      <c r="EO237" s="3">
        <f t="shared" si="331"/>
        <v>0</v>
      </c>
      <c r="EP237" s="3">
        <f t="shared" si="331"/>
        <v>0</v>
      </c>
      <c r="EQ237" s="3">
        <f t="shared" si="331"/>
        <v>0</v>
      </c>
      <c r="ER237" s="3">
        <f t="shared" si="331"/>
        <v>0</v>
      </c>
      <c r="ES237" s="3">
        <f t="shared" si="331"/>
        <v>0</v>
      </c>
      <c r="ET237" s="3">
        <f t="shared" si="331"/>
        <v>0</v>
      </c>
      <c r="EU237" s="3">
        <f t="shared" si="331"/>
        <v>1</v>
      </c>
      <c r="EV237" s="24">
        <f t="shared" si="331"/>
        <v>1</v>
      </c>
      <c r="EW237" s="245">
        <f t="shared" si="264"/>
        <v>3</v>
      </c>
      <c r="EX237" s="262" t="str">
        <f t="shared" si="260"/>
        <v xml:space="preserve"> X</v>
      </c>
    </row>
    <row r="238" spans="1:154" ht="16.149999999999999" customHeight="1" x14ac:dyDescent="0.25">
      <c r="A238" s="363"/>
      <c r="D238" s="363"/>
      <c r="E238" s="363"/>
      <c r="F238" s="363"/>
      <c r="G238" s="363"/>
      <c r="H238" s="363"/>
      <c r="I238" s="363"/>
      <c r="J238" s="68">
        <f t="shared" si="261"/>
        <v>1053</v>
      </c>
      <c r="K238" s="371" t="str">
        <f t="shared" si="262"/>
        <v>Caladenia x cala</v>
      </c>
      <c r="L238" s="372">
        <v>1053</v>
      </c>
      <c r="M238" s="371" t="s">
        <v>1526</v>
      </c>
      <c r="N238" s="76" t="s">
        <v>591</v>
      </c>
      <c r="O238" s="363" t="str">
        <f t="shared" si="247"/>
        <v>S</v>
      </c>
      <c r="P238" s="70" t="s">
        <v>2252</v>
      </c>
      <c r="Q238" s="364" t="s">
        <v>2253</v>
      </c>
      <c r="R238" s="365">
        <v>42979</v>
      </c>
      <c r="S238" s="365">
        <v>43039</v>
      </c>
      <c r="T238" s="603" t="s">
        <v>7894</v>
      </c>
      <c r="U238" s="603" t="s">
        <v>7894</v>
      </c>
      <c r="V238" s="603" t="s">
        <v>7894</v>
      </c>
      <c r="W238" s="603" t="s">
        <v>7894</v>
      </c>
      <c r="X238" s="603" t="s">
        <v>7894</v>
      </c>
      <c r="Y238" s="603" t="s">
        <v>7894</v>
      </c>
      <c r="Z238" s="603" t="s">
        <v>7894</v>
      </c>
      <c r="AA238" s="603" t="s">
        <v>7894</v>
      </c>
      <c r="AB238" s="603" t="s">
        <v>4828</v>
      </c>
      <c r="AC238" s="603" t="s">
        <v>4829</v>
      </c>
      <c r="AD238" s="603" t="s">
        <v>7894</v>
      </c>
      <c r="AE238" s="603" t="s">
        <v>7894</v>
      </c>
      <c r="AF238" s="605" t="s">
        <v>48</v>
      </c>
      <c r="AG238" s="605" t="s">
        <v>48</v>
      </c>
      <c r="AH238" s="366" t="s">
        <v>685</v>
      </c>
      <c r="AI238" s="363">
        <f t="shared" si="248"/>
        <v>6</v>
      </c>
      <c r="AJ238" s="363">
        <v>0</v>
      </c>
      <c r="AK238" s="413" t="str">
        <f t="shared" si="249"/>
        <v>None</v>
      </c>
      <c r="AL238" s="413" t="str">
        <f t="shared" si="250"/>
        <v>None</v>
      </c>
      <c r="AM238" s="486" t="s">
        <v>7610</v>
      </c>
      <c r="AN238" t="s">
        <v>2254</v>
      </c>
      <c r="AS238" s="69">
        <f t="shared" si="251"/>
        <v>36</v>
      </c>
      <c r="AT238" s="69">
        <f t="shared" si="252"/>
        <v>44</v>
      </c>
      <c r="AU238" s="69">
        <f t="shared" si="253"/>
        <v>9</v>
      </c>
      <c r="AV238" s="69">
        <f t="shared" si="254"/>
        <v>10</v>
      </c>
      <c r="AW238" s="81"/>
      <c r="AX238" s="70" t="s">
        <v>2255</v>
      </c>
      <c r="AY238" s="364">
        <v>17590</v>
      </c>
      <c r="AZ238" s="264" t="s">
        <v>48</v>
      </c>
      <c r="BA238" s="238"/>
      <c r="BB238" s="237" t="str">
        <f t="shared" si="255"/>
        <v/>
      </c>
      <c r="BC238" s="270">
        <f t="shared" si="246"/>
        <v>1053</v>
      </c>
      <c r="BD238" t="str">
        <f t="shared" si="256"/>
        <v>Caladenia x cala</v>
      </c>
      <c r="BE238" s="367" t="e">
        <f>COUNTIFS(#REF!,L238)</f>
        <v>#REF!</v>
      </c>
      <c r="BF238" s="374" t="str">
        <f t="shared" si="257"/>
        <v>y</v>
      </c>
      <c r="BG238" s="82"/>
      <c r="BH238" s="375"/>
      <c r="BI238" s="374"/>
      <c r="BJ238" s="403"/>
      <c r="CE238" t="str">
        <f t="shared" si="330"/>
        <v>Summer Spider Orchid (Caladenia x aestantha)</v>
      </c>
      <c r="CF238" s="388" t="str">
        <f t="shared" si="263"/>
        <v>Caladenia x aestantha</v>
      </c>
      <c r="CG238" t="str">
        <f t="shared" si="266"/>
        <v/>
      </c>
      <c r="CH238" t="str">
        <f t="shared" si="267"/>
        <v/>
      </c>
      <c r="CI238" t="str">
        <f t="shared" si="268"/>
        <v/>
      </c>
      <c r="CJ238" t="str">
        <f t="shared" si="269"/>
        <v/>
      </c>
      <c r="CK238" s="359" t="str">
        <f t="shared" si="270"/>
        <v/>
      </c>
      <c r="CL238" t="str">
        <f t="shared" si="271"/>
        <v/>
      </c>
      <c r="CM238" t="str">
        <f t="shared" si="272"/>
        <v/>
      </c>
      <c r="CN238" t="str">
        <f t="shared" si="273"/>
        <v/>
      </c>
      <c r="CO238" s="359" t="str">
        <f t="shared" si="274"/>
        <v/>
      </c>
      <c r="CP238" t="str">
        <f t="shared" si="275"/>
        <v/>
      </c>
      <c r="CQ238" t="str">
        <f t="shared" si="276"/>
        <v/>
      </c>
      <c r="CR238" t="str">
        <f t="shared" si="277"/>
        <v/>
      </c>
      <c r="CS238" s="359" t="str">
        <f t="shared" si="278"/>
        <v/>
      </c>
      <c r="CT238" t="str">
        <f t="shared" si="279"/>
        <v/>
      </c>
      <c r="CU238" t="str">
        <f t="shared" si="280"/>
        <v/>
      </c>
      <c r="CV238" t="str">
        <f t="shared" si="281"/>
        <v/>
      </c>
      <c r="CW238" t="str">
        <f t="shared" si="282"/>
        <v/>
      </c>
      <c r="CX238" s="359" t="str">
        <f t="shared" si="283"/>
        <v/>
      </c>
      <c r="CY238" t="str">
        <f t="shared" si="284"/>
        <v/>
      </c>
      <c r="CZ238" t="str">
        <f t="shared" si="285"/>
        <v/>
      </c>
      <c r="DA238" t="str">
        <f t="shared" si="286"/>
        <v/>
      </c>
      <c r="DB238" s="359" t="str">
        <f t="shared" si="287"/>
        <v/>
      </c>
      <c r="DC238" t="str">
        <f t="shared" si="288"/>
        <v/>
      </c>
      <c r="DD238" t="str">
        <f t="shared" si="289"/>
        <v/>
      </c>
      <c r="DE238" t="str">
        <f t="shared" si="290"/>
        <v/>
      </c>
      <c r="DF238" s="359" t="str">
        <f t="shared" si="291"/>
        <v/>
      </c>
      <c r="DG238" t="str">
        <f t="shared" si="292"/>
        <v/>
      </c>
      <c r="DH238" t="str">
        <f t="shared" si="293"/>
        <v/>
      </c>
      <c r="DI238" t="str">
        <f t="shared" si="294"/>
        <v/>
      </c>
      <c r="DJ238" t="str">
        <f t="shared" si="295"/>
        <v/>
      </c>
      <c r="DK238" s="359" t="str">
        <f t="shared" si="296"/>
        <v/>
      </c>
      <c r="DL238" t="str">
        <f t="shared" si="297"/>
        <v/>
      </c>
      <c r="DM238" t="str">
        <f t="shared" si="298"/>
        <v/>
      </c>
      <c r="DN238" t="str">
        <f t="shared" si="299"/>
        <v/>
      </c>
      <c r="DO238" s="359" t="str">
        <f t="shared" si="300"/>
        <v/>
      </c>
      <c r="DP238" t="str">
        <f t="shared" si="301"/>
        <v/>
      </c>
      <c r="DQ238" t="str">
        <f t="shared" si="302"/>
        <v/>
      </c>
      <c r="DR238" t="str">
        <f t="shared" si="303"/>
        <v/>
      </c>
      <c r="DS238" s="359" t="str">
        <f t="shared" si="304"/>
        <v/>
      </c>
      <c r="DT238" t="str">
        <f t="shared" si="305"/>
        <v/>
      </c>
      <c r="DU238" t="str">
        <f t="shared" si="306"/>
        <v/>
      </c>
      <c r="DV238" t="str">
        <f t="shared" si="307"/>
        <v/>
      </c>
      <c r="DW238" t="str">
        <f t="shared" si="308"/>
        <v/>
      </c>
      <c r="DX238" s="359" t="str">
        <f t="shared" si="309"/>
        <v/>
      </c>
      <c r="DY238" t="str">
        <f t="shared" si="310"/>
        <v/>
      </c>
      <c r="DZ238" t="str">
        <f t="shared" si="311"/>
        <v/>
      </c>
      <c r="EA238" t="str">
        <f t="shared" si="312"/>
        <v/>
      </c>
      <c r="EB238" s="359" t="str">
        <f t="shared" si="313"/>
        <v/>
      </c>
      <c r="EC238" t="str">
        <f t="shared" si="314"/>
        <v/>
      </c>
      <c r="ED238" t="str">
        <f t="shared" si="315"/>
        <v/>
      </c>
      <c r="EE238" t="str">
        <f t="shared" si="316"/>
        <v/>
      </c>
      <c r="EF238" t="str">
        <f t="shared" si="317"/>
        <v/>
      </c>
      <c r="EG238" s="359" t="str">
        <f t="shared" si="318"/>
        <v/>
      </c>
      <c r="EH238" t="str">
        <f t="shared" si="265"/>
        <v>Caladenia x aestantha</v>
      </c>
      <c r="EJ238" t="str">
        <f t="shared" si="259"/>
        <v>Caladenia x cala</v>
      </c>
      <c r="EK238" s="100">
        <f t="shared" si="331"/>
        <v>0</v>
      </c>
      <c r="EL238" s="3">
        <f t="shared" si="331"/>
        <v>0</v>
      </c>
      <c r="EM238" s="3">
        <f t="shared" si="331"/>
        <v>0</v>
      </c>
      <c r="EN238" s="3">
        <f t="shared" si="331"/>
        <v>0</v>
      </c>
      <c r="EO238" s="3">
        <f t="shared" si="331"/>
        <v>0</v>
      </c>
      <c r="EP238" s="3">
        <f t="shared" si="331"/>
        <v>0</v>
      </c>
      <c r="EQ238" s="3">
        <f t="shared" si="331"/>
        <v>0</v>
      </c>
      <c r="ER238" s="3">
        <f t="shared" si="331"/>
        <v>0</v>
      </c>
      <c r="ES238" s="3">
        <f t="shared" si="331"/>
        <v>1</v>
      </c>
      <c r="ET238" s="3">
        <f t="shared" si="331"/>
        <v>1</v>
      </c>
      <c r="EU238" s="3">
        <f t="shared" si="331"/>
        <v>0</v>
      </c>
      <c r="EV238" s="24">
        <f t="shared" si="331"/>
        <v>0</v>
      </c>
      <c r="EW238" s="245">
        <f t="shared" si="264"/>
        <v>2</v>
      </c>
      <c r="EX238" s="262" t="str">
        <f t="shared" si="260"/>
        <v/>
      </c>
    </row>
    <row r="239" spans="1:154" ht="16.149999999999999" customHeight="1" x14ac:dyDescent="0.25">
      <c r="A239" s="363"/>
      <c r="D239" s="363"/>
      <c r="E239" s="363"/>
      <c r="F239" s="363"/>
      <c r="G239" s="363"/>
      <c r="H239" s="363"/>
      <c r="I239" s="363"/>
      <c r="J239" s="68">
        <f t="shared" si="261"/>
        <v>1054</v>
      </c>
      <c r="K239" s="371" t="str">
        <f t="shared" si="262"/>
        <v>Caladenia x coactescens</v>
      </c>
      <c r="L239" s="372">
        <v>1054</v>
      </c>
      <c r="M239" s="371" t="s">
        <v>1526</v>
      </c>
      <c r="N239" s="76" t="s">
        <v>653</v>
      </c>
      <c r="O239" s="363" t="str">
        <f t="shared" si="247"/>
        <v>S</v>
      </c>
      <c r="P239" s="70" t="s">
        <v>2256</v>
      </c>
      <c r="Q239" s="364" t="s">
        <v>2257</v>
      </c>
      <c r="R239" s="365">
        <v>42948</v>
      </c>
      <c r="S239" s="365">
        <v>43008</v>
      </c>
      <c r="T239" s="603" t="s">
        <v>7894</v>
      </c>
      <c r="U239" s="603" t="s">
        <v>7894</v>
      </c>
      <c r="V239" s="603" t="s">
        <v>7894</v>
      </c>
      <c r="W239" s="603" t="s">
        <v>7894</v>
      </c>
      <c r="X239" s="603" t="s">
        <v>7894</v>
      </c>
      <c r="Y239" s="603" t="s">
        <v>7894</v>
      </c>
      <c r="Z239" s="603" t="s">
        <v>7894</v>
      </c>
      <c r="AA239" s="603" t="s">
        <v>4827</v>
      </c>
      <c r="AB239" s="603" t="s">
        <v>4828</v>
      </c>
      <c r="AC239" s="603" t="s">
        <v>7894</v>
      </c>
      <c r="AD239" s="603" t="s">
        <v>7894</v>
      </c>
      <c r="AE239" s="603" t="s">
        <v>7894</v>
      </c>
      <c r="AF239" s="605" t="s">
        <v>48</v>
      </c>
      <c r="AG239" s="605" t="s">
        <v>48</v>
      </c>
      <c r="AH239" s="366" t="s">
        <v>685</v>
      </c>
      <c r="AI239" s="363">
        <f t="shared" si="248"/>
        <v>6</v>
      </c>
      <c r="AJ239" s="363">
        <v>0</v>
      </c>
      <c r="AK239" s="413" t="str">
        <f t="shared" si="249"/>
        <v>None</v>
      </c>
      <c r="AL239" s="413" t="str">
        <f t="shared" si="250"/>
        <v>None</v>
      </c>
      <c r="AM239" s="486" t="s">
        <v>7610</v>
      </c>
      <c r="AN239" t="s">
        <v>2258</v>
      </c>
      <c r="AS239" s="69">
        <f t="shared" si="251"/>
        <v>32</v>
      </c>
      <c r="AT239" s="69">
        <f t="shared" si="252"/>
        <v>39</v>
      </c>
      <c r="AU239" s="69">
        <f t="shared" si="253"/>
        <v>8</v>
      </c>
      <c r="AV239" s="69">
        <f t="shared" si="254"/>
        <v>9</v>
      </c>
      <c r="AW239" s="81"/>
      <c r="AX239" s="70" t="s">
        <v>2259</v>
      </c>
      <c r="AY239" s="364">
        <v>19863</v>
      </c>
      <c r="AZ239" s="264" t="s">
        <v>48</v>
      </c>
      <c r="BA239" s="238"/>
      <c r="BB239" s="237" t="str">
        <f t="shared" si="255"/>
        <v/>
      </c>
      <c r="BC239" s="270">
        <f t="shared" si="246"/>
        <v>1054</v>
      </c>
      <c r="BD239" t="str">
        <f t="shared" si="256"/>
        <v>Caladenia x coactescens</v>
      </c>
      <c r="BE239" s="367" t="e">
        <f>COUNTIFS(#REF!,L239)</f>
        <v>#REF!</v>
      </c>
      <c r="BF239" s="374" t="str">
        <f t="shared" si="257"/>
        <v>y</v>
      </c>
      <c r="BG239" s="82"/>
      <c r="BH239" s="375"/>
      <c r="BI239" s="374"/>
      <c r="BJ239" s="403"/>
      <c r="CE239" t="str">
        <f t="shared" si="330"/>
        <v>Wheatbelt Spider Orchid  (Caladenia x cala)</v>
      </c>
      <c r="CF239" s="388" t="str">
        <f t="shared" si="263"/>
        <v>Caladenia x cala</v>
      </c>
      <c r="CG239" t="str">
        <f t="shared" si="266"/>
        <v/>
      </c>
      <c r="CH239" t="str">
        <f t="shared" si="267"/>
        <v/>
      </c>
      <c r="CI239" t="str">
        <f t="shared" si="268"/>
        <v/>
      </c>
      <c r="CJ239" t="str">
        <f t="shared" si="269"/>
        <v/>
      </c>
      <c r="CK239" s="359" t="str">
        <f t="shared" si="270"/>
        <v/>
      </c>
      <c r="CL239" t="str">
        <f t="shared" si="271"/>
        <v/>
      </c>
      <c r="CM239" t="str">
        <f t="shared" si="272"/>
        <v/>
      </c>
      <c r="CN239" t="str">
        <f t="shared" si="273"/>
        <v/>
      </c>
      <c r="CO239" s="359" t="str">
        <f t="shared" si="274"/>
        <v/>
      </c>
      <c r="CP239" t="str">
        <f t="shared" si="275"/>
        <v/>
      </c>
      <c r="CQ239" t="str">
        <f t="shared" si="276"/>
        <v/>
      </c>
      <c r="CR239" t="str">
        <f t="shared" si="277"/>
        <v/>
      </c>
      <c r="CS239" s="359" t="str">
        <f t="shared" si="278"/>
        <v/>
      </c>
      <c r="CT239" t="str">
        <f t="shared" si="279"/>
        <v/>
      </c>
      <c r="CU239" t="str">
        <f t="shared" si="280"/>
        <v/>
      </c>
      <c r="CV239" t="str">
        <f t="shared" si="281"/>
        <v/>
      </c>
      <c r="CW239" t="str">
        <f t="shared" si="282"/>
        <v/>
      </c>
      <c r="CX239" s="359" t="str">
        <f t="shared" si="283"/>
        <v/>
      </c>
      <c r="CY239" t="str">
        <f t="shared" si="284"/>
        <v/>
      </c>
      <c r="CZ239" t="str">
        <f t="shared" si="285"/>
        <v/>
      </c>
      <c r="DA239" t="str">
        <f t="shared" si="286"/>
        <v/>
      </c>
      <c r="DB239" s="359" t="str">
        <f t="shared" si="287"/>
        <v/>
      </c>
      <c r="DC239" t="str">
        <f t="shared" si="288"/>
        <v/>
      </c>
      <c r="DD239" t="str">
        <f t="shared" si="289"/>
        <v/>
      </c>
      <c r="DE239" t="str">
        <f t="shared" si="290"/>
        <v/>
      </c>
      <c r="DF239" s="359" t="str">
        <f t="shared" si="291"/>
        <v/>
      </c>
      <c r="DG239" t="str">
        <f t="shared" si="292"/>
        <v/>
      </c>
      <c r="DH239" t="str">
        <f t="shared" si="293"/>
        <v/>
      </c>
      <c r="DI239" t="str">
        <f t="shared" si="294"/>
        <v/>
      </c>
      <c r="DJ239" t="str">
        <f t="shared" si="295"/>
        <v/>
      </c>
      <c r="DK239" s="359" t="str">
        <f t="shared" si="296"/>
        <v/>
      </c>
      <c r="DL239" t="str">
        <f t="shared" si="297"/>
        <v/>
      </c>
      <c r="DM239" t="str">
        <f t="shared" si="298"/>
        <v/>
      </c>
      <c r="DN239" t="str">
        <f t="shared" si="299"/>
        <v/>
      </c>
      <c r="DO239" s="359" t="str">
        <f t="shared" si="300"/>
        <v/>
      </c>
      <c r="DP239" t="str">
        <f t="shared" si="301"/>
        <v>X</v>
      </c>
      <c r="DQ239" t="str">
        <f t="shared" si="302"/>
        <v>X</v>
      </c>
      <c r="DR239" t="str">
        <f t="shared" si="303"/>
        <v>X</v>
      </c>
      <c r="DS239" s="359" t="str">
        <f t="shared" si="304"/>
        <v>X</v>
      </c>
      <c r="DT239" t="str">
        <f t="shared" si="305"/>
        <v>X</v>
      </c>
      <c r="DU239" t="str">
        <f t="shared" si="306"/>
        <v>X</v>
      </c>
      <c r="DV239" t="str">
        <f t="shared" si="307"/>
        <v>X</v>
      </c>
      <c r="DW239" t="str">
        <f t="shared" si="308"/>
        <v>X</v>
      </c>
      <c r="DX239" s="359" t="str">
        <f t="shared" si="309"/>
        <v>X</v>
      </c>
      <c r="DY239" t="str">
        <f t="shared" si="310"/>
        <v/>
      </c>
      <c r="DZ239" t="str">
        <f t="shared" si="311"/>
        <v/>
      </c>
      <c r="EA239" t="str">
        <f t="shared" si="312"/>
        <v/>
      </c>
      <c r="EB239" s="359" t="str">
        <f t="shared" si="313"/>
        <v/>
      </c>
      <c r="EC239" t="str">
        <f t="shared" si="314"/>
        <v/>
      </c>
      <c r="ED239" t="str">
        <f t="shared" si="315"/>
        <v/>
      </c>
      <c r="EE239" t="str">
        <f t="shared" si="316"/>
        <v/>
      </c>
      <c r="EF239" t="str">
        <f t="shared" si="317"/>
        <v/>
      </c>
      <c r="EG239" s="359" t="str">
        <f t="shared" si="318"/>
        <v/>
      </c>
      <c r="EH239" t="str">
        <f t="shared" si="265"/>
        <v>Caladenia x cala</v>
      </c>
      <c r="EJ239" t="str">
        <f t="shared" si="259"/>
        <v>Caladenia x coactescens</v>
      </c>
      <c r="EK239" s="100">
        <f t="shared" si="331"/>
        <v>0</v>
      </c>
      <c r="EL239" s="3">
        <f t="shared" si="331"/>
        <v>0</v>
      </c>
      <c r="EM239" s="3">
        <f t="shared" si="331"/>
        <v>0</v>
      </c>
      <c r="EN239" s="3">
        <f t="shared" si="331"/>
        <v>0</v>
      </c>
      <c r="EO239" s="3">
        <f t="shared" si="331"/>
        <v>0</v>
      </c>
      <c r="EP239" s="3">
        <f t="shared" si="331"/>
        <v>0</v>
      </c>
      <c r="EQ239" s="3">
        <f t="shared" si="331"/>
        <v>0</v>
      </c>
      <c r="ER239" s="3">
        <f t="shared" si="331"/>
        <v>1</v>
      </c>
      <c r="ES239" s="3">
        <f t="shared" si="331"/>
        <v>1</v>
      </c>
      <c r="ET239" s="3">
        <f t="shared" si="331"/>
        <v>0</v>
      </c>
      <c r="EU239" s="3">
        <f t="shared" si="331"/>
        <v>0</v>
      </c>
      <c r="EV239" s="24">
        <f t="shared" si="331"/>
        <v>0</v>
      </c>
      <c r="EW239" s="245">
        <f t="shared" si="264"/>
        <v>2</v>
      </c>
      <c r="EX239" s="262" t="str">
        <f t="shared" si="260"/>
        <v/>
      </c>
    </row>
    <row r="240" spans="1:154" ht="16.149999999999999" customHeight="1" x14ac:dyDescent="0.25">
      <c r="A240" s="363"/>
      <c r="D240" s="363"/>
      <c r="E240" s="363"/>
      <c r="F240" s="363"/>
      <c r="G240" s="363"/>
      <c r="H240" s="363"/>
      <c r="I240" s="363"/>
      <c r="J240" s="68">
        <f t="shared" si="261"/>
        <v>1214</v>
      </c>
      <c r="K240" s="371" t="str">
        <f t="shared" si="262"/>
        <v>Caladenia x eludens</v>
      </c>
      <c r="L240" s="372">
        <v>1214</v>
      </c>
      <c r="M240" s="371" t="s">
        <v>1526</v>
      </c>
      <c r="N240" s="76" t="s">
        <v>2260</v>
      </c>
      <c r="O240" s="363" t="str">
        <f t="shared" si="247"/>
        <v>S</v>
      </c>
      <c r="P240" s="70" t="s">
        <v>2261</v>
      </c>
      <c r="Q240" s="364" t="s">
        <v>2262</v>
      </c>
      <c r="R240" s="365">
        <v>42979</v>
      </c>
      <c r="S240" s="365">
        <v>43039</v>
      </c>
      <c r="T240" s="603" t="s">
        <v>7894</v>
      </c>
      <c r="U240" s="603" t="s">
        <v>7894</v>
      </c>
      <c r="V240" s="603" t="s">
        <v>7894</v>
      </c>
      <c r="W240" s="603" t="s">
        <v>7894</v>
      </c>
      <c r="X240" s="603" t="s">
        <v>7894</v>
      </c>
      <c r="Y240" s="603" t="s">
        <v>7894</v>
      </c>
      <c r="Z240" s="603" t="s">
        <v>7894</v>
      </c>
      <c r="AA240" s="603" t="s">
        <v>4828</v>
      </c>
      <c r="AB240" s="603" t="s">
        <v>4829</v>
      </c>
      <c r="AC240" s="603" t="s">
        <v>7894</v>
      </c>
      <c r="AD240" s="603" t="s">
        <v>7894</v>
      </c>
      <c r="AE240" s="603" t="s">
        <v>7894</v>
      </c>
      <c r="AF240" s="605" t="s">
        <v>48</v>
      </c>
      <c r="AG240" s="605" t="s">
        <v>48</v>
      </c>
      <c r="AH240" s="366" t="s">
        <v>685</v>
      </c>
      <c r="AI240" s="363">
        <f t="shared" si="248"/>
        <v>6</v>
      </c>
      <c r="AJ240" s="363">
        <v>0</v>
      </c>
      <c r="AK240" s="413" t="str">
        <f t="shared" si="249"/>
        <v>None</v>
      </c>
      <c r="AL240" s="413" t="str">
        <f t="shared" si="250"/>
        <v>None</v>
      </c>
      <c r="AM240" s="486" t="s">
        <v>7610</v>
      </c>
      <c r="AN240" t="s">
        <v>2263</v>
      </c>
      <c r="AS240" s="69">
        <f t="shared" si="251"/>
        <v>36</v>
      </c>
      <c r="AT240" s="69">
        <f t="shared" si="252"/>
        <v>44</v>
      </c>
      <c r="AU240" s="69">
        <f t="shared" si="253"/>
        <v>9</v>
      </c>
      <c r="AV240" s="69">
        <f t="shared" si="254"/>
        <v>10</v>
      </c>
      <c r="AW240" s="81"/>
      <c r="AX240" s="70" t="s">
        <v>2264</v>
      </c>
      <c r="AY240" s="364" t="e">
        <v>#N/A</v>
      </c>
      <c r="AZ240" s="264" t="s">
        <v>48</v>
      </c>
      <c r="BA240" s="238"/>
      <c r="BB240" s="237" t="str">
        <f t="shared" si="255"/>
        <v/>
      </c>
      <c r="BC240" s="270">
        <f t="shared" si="246"/>
        <v>1214</v>
      </c>
      <c r="BD240" t="str">
        <f t="shared" si="256"/>
        <v>Caladenia x eludens</v>
      </c>
      <c r="BE240" s="367" t="e">
        <f>COUNTIFS(#REF!,L240)</f>
        <v>#REF!</v>
      </c>
      <c r="BF240" s="374" t="str">
        <f t="shared" si="257"/>
        <v>y</v>
      </c>
      <c r="BG240" s="82"/>
      <c r="BH240" s="375"/>
      <c r="BI240" s="374"/>
      <c r="BJ240" s="403"/>
      <c r="CE240" t="str">
        <f t="shared" si="330"/>
        <v>Northern Sandplain Spider Orchid  (Caladenia x coactescens)</v>
      </c>
      <c r="CF240" s="388" t="str">
        <f t="shared" si="263"/>
        <v>Caladenia x coactescens</v>
      </c>
      <c r="CG240" t="str">
        <f t="shared" si="266"/>
        <v/>
      </c>
      <c r="CH240" t="str">
        <f t="shared" si="267"/>
        <v/>
      </c>
      <c r="CI240" t="str">
        <f t="shared" si="268"/>
        <v/>
      </c>
      <c r="CJ240" t="str">
        <f t="shared" si="269"/>
        <v/>
      </c>
      <c r="CK240" s="359" t="str">
        <f t="shared" si="270"/>
        <v/>
      </c>
      <c r="CL240" t="str">
        <f t="shared" si="271"/>
        <v/>
      </c>
      <c r="CM240" t="str">
        <f t="shared" si="272"/>
        <v/>
      </c>
      <c r="CN240" t="str">
        <f t="shared" si="273"/>
        <v/>
      </c>
      <c r="CO240" s="359" t="str">
        <f t="shared" si="274"/>
        <v/>
      </c>
      <c r="CP240" t="str">
        <f t="shared" si="275"/>
        <v/>
      </c>
      <c r="CQ240" t="str">
        <f t="shared" si="276"/>
        <v/>
      </c>
      <c r="CR240" t="str">
        <f t="shared" si="277"/>
        <v/>
      </c>
      <c r="CS240" s="359" t="str">
        <f t="shared" si="278"/>
        <v/>
      </c>
      <c r="CT240" t="str">
        <f t="shared" si="279"/>
        <v/>
      </c>
      <c r="CU240" t="str">
        <f t="shared" si="280"/>
        <v/>
      </c>
      <c r="CV240" t="str">
        <f t="shared" si="281"/>
        <v/>
      </c>
      <c r="CW240" t="str">
        <f t="shared" si="282"/>
        <v/>
      </c>
      <c r="CX240" s="359" t="str">
        <f t="shared" si="283"/>
        <v/>
      </c>
      <c r="CY240" t="str">
        <f t="shared" si="284"/>
        <v/>
      </c>
      <c r="CZ240" t="str">
        <f t="shared" si="285"/>
        <v/>
      </c>
      <c r="DA240" t="str">
        <f t="shared" si="286"/>
        <v/>
      </c>
      <c r="DB240" s="359" t="str">
        <f t="shared" si="287"/>
        <v/>
      </c>
      <c r="DC240" t="str">
        <f t="shared" si="288"/>
        <v/>
      </c>
      <c r="DD240" t="str">
        <f t="shared" si="289"/>
        <v/>
      </c>
      <c r="DE240" t="str">
        <f t="shared" si="290"/>
        <v/>
      </c>
      <c r="DF240" s="359" t="str">
        <f t="shared" si="291"/>
        <v/>
      </c>
      <c r="DG240" t="str">
        <f t="shared" si="292"/>
        <v/>
      </c>
      <c r="DH240" t="str">
        <f t="shared" si="293"/>
        <v/>
      </c>
      <c r="DI240" t="str">
        <f t="shared" si="294"/>
        <v/>
      </c>
      <c r="DJ240" t="str">
        <f t="shared" si="295"/>
        <v/>
      </c>
      <c r="DK240" s="359" t="str">
        <f t="shared" si="296"/>
        <v/>
      </c>
      <c r="DL240" t="str">
        <f t="shared" si="297"/>
        <v>X</v>
      </c>
      <c r="DM240" t="str">
        <f t="shared" si="298"/>
        <v>X</v>
      </c>
      <c r="DN240" t="str">
        <f t="shared" si="299"/>
        <v>X</v>
      </c>
      <c r="DO240" s="359" t="str">
        <f t="shared" si="300"/>
        <v>X</v>
      </c>
      <c r="DP240" t="str">
        <f t="shared" si="301"/>
        <v>X</v>
      </c>
      <c r="DQ240" t="str">
        <f t="shared" si="302"/>
        <v>X</v>
      </c>
      <c r="DR240" t="str">
        <f t="shared" si="303"/>
        <v>X</v>
      </c>
      <c r="DS240" s="359" t="str">
        <f t="shared" si="304"/>
        <v>X</v>
      </c>
      <c r="DT240" t="str">
        <f t="shared" si="305"/>
        <v/>
      </c>
      <c r="DU240" t="str">
        <f t="shared" si="306"/>
        <v/>
      </c>
      <c r="DV240" t="str">
        <f t="shared" si="307"/>
        <v/>
      </c>
      <c r="DW240" t="str">
        <f t="shared" si="308"/>
        <v/>
      </c>
      <c r="DX240" s="359" t="str">
        <f t="shared" si="309"/>
        <v/>
      </c>
      <c r="DY240" t="str">
        <f t="shared" si="310"/>
        <v/>
      </c>
      <c r="DZ240" t="str">
        <f t="shared" si="311"/>
        <v/>
      </c>
      <c r="EA240" t="str">
        <f t="shared" si="312"/>
        <v/>
      </c>
      <c r="EB240" s="359" t="str">
        <f t="shared" si="313"/>
        <v/>
      </c>
      <c r="EC240" t="str">
        <f t="shared" si="314"/>
        <v/>
      </c>
      <c r="ED240" t="str">
        <f t="shared" si="315"/>
        <v/>
      </c>
      <c r="EE240" t="str">
        <f t="shared" si="316"/>
        <v/>
      </c>
      <c r="EF240" t="str">
        <f t="shared" si="317"/>
        <v/>
      </c>
      <c r="EG240" s="359" t="str">
        <f t="shared" si="318"/>
        <v/>
      </c>
      <c r="EH240" t="str">
        <f t="shared" si="265"/>
        <v>Caladenia x coactescens</v>
      </c>
      <c r="EJ240" t="str">
        <f t="shared" si="259"/>
        <v>Caladenia x eludens</v>
      </c>
      <c r="EK240" s="100">
        <f t="shared" si="331"/>
        <v>0</v>
      </c>
      <c r="EL240" s="3">
        <f t="shared" si="331"/>
        <v>0</v>
      </c>
      <c r="EM240" s="3">
        <f t="shared" si="331"/>
        <v>0</v>
      </c>
      <c r="EN240" s="3">
        <f t="shared" si="331"/>
        <v>0</v>
      </c>
      <c r="EO240" s="3">
        <f t="shared" si="331"/>
        <v>0</v>
      </c>
      <c r="EP240" s="3">
        <f t="shared" si="331"/>
        <v>0</v>
      </c>
      <c r="EQ240" s="3">
        <f t="shared" si="331"/>
        <v>0</v>
      </c>
      <c r="ER240" s="3">
        <f t="shared" si="331"/>
        <v>0</v>
      </c>
      <c r="ES240" s="3">
        <f t="shared" si="331"/>
        <v>1</v>
      </c>
      <c r="ET240" s="3">
        <f t="shared" si="331"/>
        <v>1</v>
      </c>
      <c r="EU240" s="3">
        <f t="shared" si="331"/>
        <v>0</v>
      </c>
      <c r="EV240" s="24">
        <f t="shared" si="331"/>
        <v>0</v>
      </c>
      <c r="EW240" s="245">
        <f t="shared" si="264"/>
        <v>2</v>
      </c>
      <c r="EX240" s="262" t="str">
        <f t="shared" si="260"/>
        <v/>
      </c>
    </row>
    <row r="241" spans="1:154" ht="16.149999999999999" customHeight="1" x14ac:dyDescent="0.25">
      <c r="A241" s="363"/>
      <c r="D241" s="363"/>
      <c r="E241" s="363"/>
      <c r="F241" s="363"/>
      <c r="G241" s="363"/>
      <c r="H241" s="363"/>
      <c r="I241" s="363"/>
      <c r="J241" s="68">
        <f t="shared" si="261"/>
        <v>1029</v>
      </c>
      <c r="K241" s="371" t="str">
        <f t="shared" si="262"/>
        <v>Caladenia x enigma</v>
      </c>
      <c r="L241" s="372">
        <v>1029</v>
      </c>
      <c r="M241" s="371" t="s">
        <v>1526</v>
      </c>
      <c r="N241" s="76" t="s">
        <v>842</v>
      </c>
      <c r="O241" s="363" t="str">
        <f t="shared" si="247"/>
        <v>S</v>
      </c>
      <c r="P241" s="70" t="s">
        <v>2265</v>
      </c>
      <c r="Q241" s="364" t="s">
        <v>2266</v>
      </c>
      <c r="R241" s="365">
        <v>42979</v>
      </c>
      <c r="S241" s="365">
        <v>43039</v>
      </c>
      <c r="T241" s="603" t="s">
        <v>7894</v>
      </c>
      <c r="U241" s="603" t="s">
        <v>7894</v>
      </c>
      <c r="V241" s="603" t="s">
        <v>7894</v>
      </c>
      <c r="W241" s="603" t="s">
        <v>7894</v>
      </c>
      <c r="X241" s="603" t="s">
        <v>7894</v>
      </c>
      <c r="Y241" s="603" t="s">
        <v>7894</v>
      </c>
      <c r="Z241" s="603" t="s">
        <v>7894</v>
      </c>
      <c r="AA241" s="603" t="s">
        <v>4828</v>
      </c>
      <c r="AB241" s="603" t="s">
        <v>4829</v>
      </c>
      <c r="AC241" s="603" t="s">
        <v>7894</v>
      </c>
      <c r="AD241" s="603" t="s">
        <v>7894</v>
      </c>
      <c r="AE241" s="603" t="s">
        <v>7894</v>
      </c>
      <c r="AF241" s="605" t="s">
        <v>48</v>
      </c>
      <c r="AG241" s="605" t="s">
        <v>48</v>
      </c>
      <c r="AH241" s="366" t="s">
        <v>685</v>
      </c>
      <c r="AI241" s="363">
        <f t="shared" si="248"/>
        <v>6</v>
      </c>
      <c r="AJ241" s="363">
        <v>0</v>
      </c>
      <c r="AK241" s="413" t="str">
        <f t="shared" si="249"/>
        <v>None</v>
      </c>
      <c r="AL241" s="413" t="str">
        <f t="shared" si="250"/>
        <v>None</v>
      </c>
      <c r="AM241" s="486" t="s">
        <v>7610</v>
      </c>
      <c r="AN241" t="s">
        <v>1053</v>
      </c>
      <c r="AS241" s="69">
        <f t="shared" si="251"/>
        <v>36</v>
      </c>
      <c r="AT241" s="69">
        <f t="shared" si="252"/>
        <v>44</v>
      </c>
      <c r="AU241" s="69">
        <f t="shared" si="253"/>
        <v>9</v>
      </c>
      <c r="AV241" s="69">
        <f t="shared" si="254"/>
        <v>10</v>
      </c>
      <c r="AW241" s="81"/>
      <c r="AX241" s="70" t="s">
        <v>2267</v>
      </c>
      <c r="AY241" s="364">
        <v>19278</v>
      </c>
      <c r="AZ241" s="264" t="s">
        <v>48</v>
      </c>
      <c r="BA241" s="238"/>
      <c r="BB241" s="237" t="str">
        <f t="shared" si="255"/>
        <v/>
      </c>
      <c r="BC241" s="270">
        <f t="shared" si="246"/>
        <v>1029</v>
      </c>
      <c r="BD241" t="str">
        <f t="shared" si="256"/>
        <v>Caladenia x enigma</v>
      </c>
      <c r="BE241" s="367" t="e">
        <f>COUNTIFS(#REF!,L241)</f>
        <v>#REF!</v>
      </c>
      <c r="BF241" s="374" t="str">
        <f t="shared" si="257"/>
        <v>y</v>
      </c>
      <c r="BG241" s="82"/>
      <c r="BH241" s="375"/>
      <c r="BI241" s="374"/>
      <c r="BJ241" s="403"/>
      <c r="CE241" t="str">
        <f t="shared" si="330"/>
        <v>Elusive Spider Orchid (Caladenia x eludens)</v>
      </c>
      <c r="CF241" s="388" t="str">
        <f t="shared" si="263"/>
        <v>Caladenia x eludens</v>
      </c>
      <c r="CG241" t="str">
        <f t="shared" si="266"/>
        <v/>
      </c>
      <c r="CH241" t="str">
        <f t="shared" si="267"/>
        <v/>
      </c>
      <c r="CI241" t="str">
        <f t="shared" si="268"/>
        <v/>
      </c>
      <c r="CJ241" t="str">
        <f t="shared" si="269"/>
        <v/>
      </c>
      <c r="CK241" s="359" t="str">
        <f t="shared" si="270"/>
        <v/>
      </c>
      <c r="CL241" t="str">
        <f t="shared" si="271"/>
        <v/>
      </c>
      <c r="CM241" t="str">
        <f t="shared" si="272"/>
        <v/>
      </c>
      <c r="CN241" t="str">
        <f t="shared" si="273"/>
        <v/>
      </c>
      <c r="CO241" s="359" t="str">
        <f t="shared" si="274"/>
        <v/>
      </c>
      <c r="CP241" t="str">
        <f t="shared" si="275"/>
        <v/>
      </c>
      <c r="CQ241" t="str">
        <f t="shared" si="276"/>
        <v/>
      </c>
      <c r="CR241" t="str">
        <f t="shared" si="277"/>
        <v/>
      </c>
      <c r="CS241" s="359" t="str">
        <f t="shared" si="278"/>
        <v/>
      </c>
      <c r="CT241" t="str">
        <f t="shared" si="279"/>
        <v/>
      </c>
      <c r="CU241" t="str">
        <f t="shared" si="280"/>
        <v/>
      </c>
      <c r="CV241" t="str">
        <f t="shared" si="281"/>
        <v/>
      </c>
      <c r="CW241" t="str">
        <f t="shared" si="282"/>
        <v/>
      </c>
      <c r="CX241" s="359" t="str">
        <f t="shared" si="283"/>
        <v/>
      </c>
      <c r="CY241" t="str">
        <f t="shared" si="284"/>
        <v/>
      </c>
      <c r="CZ241" t="str">
        <f t="shared" si="285"/>
        <v/>
      </c>
      <c r="DA241" t="str">
        <f t="shared" si="286"/>
        <v/>
      </c>
      <c r="DB241" s="359" t="str">
        <f t="shared" si="287"/>
        <v/>
      </c>
      <c r="DC241" t="str">
        <f t="shared" si="288"/>
        <v/>
      </c>
      <c r="DD241" t="str">
        <f t="shared" si="289"/>
        <v/>
      </c>
      <c r="DE241" t="str">
        <f t="shared" si="290"/>
        <v/>
      </c>
      <c r="DF241" s="359" t="str">
        <f t="shared" si="291"/>
        <v/>
      </c>
      <c r="DG241" t="str">
        <f t="shared" si="292"/>
        <v/>
      </c>
      <c r="DH241" t="str">
        <f t="shared" si="293"/>
        <v/>
      </c>
      <c r="DI241" t="str">
        <f t="shared" si="294"/>
        <v/>
      </c>
      <c r="DJ241" t="str">
        <f t="shared" si="295"/>
        <v/>
      </c>
      <c r="DK241" s="359" t="str">
        <f t="shared" si="296"/>
        <v/>
      </c>
      <c r="DL241" t="str">
        <f t="shared" si="297"/>
        <v/>
      </c>
      <c r="DM241" t="str">
        <f t="shared" si="298"/>
        <v/>
      </c>
      <c r="DN241" t="str">
        <f t="shared" si="299"/>
        <v/>
      </c>
      <c r="DO241" s="359" t="str">
        <f t="shared" si="300"/>
        <v/>
      </c>
      <c r="DP241" t="str">
        <f t="shared" si="301"/>
        <v>X</v>
      </c>
      <c r="DQ241" t="str">
        <f t="shared" si="302"/>
        <v>X</v>
      </c>
      <c r="DR241" t="str">
        <f t="shared" si="303"/>
        <v>X</v>
      </c>
      <c r="DS241" s="359" t="str">
        <f t="shared" si="304"/>
        <v>X</v>
      </c>
      <c r="DT241" t="str">
        <f t="shared" si="305"/>
        <v>X</v>
      </c>
      <c r="DU241" t="str">
        <f t="shared" si="306"/>
        <v>X</v>
      </c>
      <c r="DV241" t="str">
        <f t="shared" si="307"/>
        <v>X</v>
      </c>
      <c r="DW241" t="str">
        <f t="shared" si="308"/>
        <v>X</v>
      </c>
      <c r="DX241" s="359" t="str">
        <f t="shared" si="309"/>
        <v>X</v>
      </c>
      <c r="DY241" t="str">
        <f t="shared" si="310"/>
        <v/>
      </c>
      <c r="DZ241" t="str">
        <f t="shared" si="311"/>
        <v/>
      </c>
      <c r="EA241" t="str">
        <f t="shared" si="312"/>
        <v/>
      </c>
      <c r="EB241" s="359" t="str">
        <f t="shared" si="313"/>
        <v/>
      </c>
      <c r="EC241" t="str">
        <f t="shared" si="314"/>
        <v/>
      </c>
      <c r="ED241" t="str">
        <f t="shared" si="315"/>
        <v/>
      </c>
      <c r="EE241" t="str">
        <f t="shared" si="316"/>
        <v/>
      </c>
      <c r="EF241" t="str">
        <f t="shared" si="317"/>
        <v/>
      </c>
      <c r="EG241" s="359" t="str">
        <f t="shared" si="318"/>
        <v/>
      </c>
      <c r="EH241" t="str">
        <f t="shared" si="265"/>
        <v>Caladenia x eludens</v>
      </c>
      <c r="EJ241" t="str">
        <f t="shared" si="259"/>
        <v>Caladenia x enigma</v>
      </c>
      <c r="EK241" s="100">
        <f t="shared" si="331"/>
        <v>0</v>
      </c>
      <c r="EL241" s="3">
        <f t="shared" si="331"/>
        <v>0</v>
      </c>
      <c r="EM241" s="3">
        <f t="shared" si="331"/>
        <v>0</v>
      </c>
      <c r="EN241" s="3">
        <f t="shared" si="331"/>
        <v>0</v>
      </c>
      <c r="EO241" s="3">
        <f t="shared" si="331"/>
        <v>0</v>
      </c>
      <c r="EP241" s="3">
        <f t="shared" si="331"/>
        <v>0</v>
      </c>
      <c r="EQ241" s="3">
        <f t="shared" si="331"/>
        <v>0</v>
      </c>
      <c r="ER241" s="3">
        <f t="shared" si="331"/>
        <v>0</v>
      </c>
      <c r="ES241" s="3">
        <f t="shared" si="331"/>
        <v>1</v>
      </c>
      <c r="ET241" s="3">
        <f t="shared" si="331"/>
        <v>1</v>
      </c>
      <c r="EU241" s="3">
        <f t="shared" si="331"/>
        <v>0</v>
      </c>
      <c r="EV241" s="24">
        <f t="shared" si="331"/>
        <v>0</v>
      </c>
      <c r="EW241" s="245">
        <f t="shared" si="264"/>
        <v>2</v>
      </c>
      <c r="EX241" s="262" t="str">
        <f t="shared" si="260"/>
        <v/>
      </c>
    </row>
    <row r="242" spans="1:154" ht="16.149999999999999" customHeight="1" x14ac:dyDescent="0.25">
      <c r="A242" s="363"/>
      <c r="D242" s="363"/>
      <c r="E242" s="363"/>
      <c r="F242" s="363"/>
      <c r="G242" s="363"/>
      <c r="H242" s="363"/>
      <c r="I242" s="363"/>
      <c r="J242" s="68">
        <f t="shared" si="261"/>
        <v>1055</v>
      </c>
      <c r="K242" s="371" t="str">
        <f t="shared" si="262"/>
        <v>Caladenia x ericksoniae</v>
      </c>
      <c r="L242" s="372">
        <v>1055</v>
      </c>
      <c r="M242" s="371" t="s">
        <v>1526</v>
      </c>
      <c r="N242" s="76" t="s">
        <v>573</v>
      </c>
      <c r="O242" s="363" t="str">
        <f t="shared" si="247"/>
        <v>S</v>
      </c>
      <c r="P242" s="70" t="s">
        <v>2268</v>
      </c>
      <c r="Q242" s="364" t="s">
        <v>2269</v>
      </c>
      <c r="R242" s="365">
        <v>42962</v>
      </c>
      <c r="S242" s="365">
        <v>43023</v>
      </c>
      <c r="T242" s="603" t="s">
        <v>7894</v>
      </c>
      <c r="U242" s="603" t="s">
        <v>7894</v>
      </c>
      <c r="V242" s="603" t="s">
        <v>7894</v>
      </c>
      <c r="W242" s="603" t="s">
        <v>7894</v>
      </c>
      <c r="X242" s="603" t="s">
        <v>7894</v>
      </c>
      <c r="Y242" s="603" t="s">
        <v>7894</v>
      </c>
      <c r="Z242" s="603" t="s">
        <v>7894</v>
      </c>
      <c r="AA242" s="603" t="s">
        <v>4827</v>
      </c>
      <c r="AB242" s="603" t="s">
        <v>4828</v>
      </c>
      <c r="AC242" s="603" t="s">
        <v>4829</v>
      </c>
      <c r="AD242" s="603" t="s">
        <v>7894</v>
      </c>
      <c r="AE242" s="603" t="s">
        <v>7894</v>
      </c>
      <c r="AF242" s="605" t="s">
        <v>48</v>
      </c>
      <c r="AG242" s="605" t="s">
        <v>48</v>
      </c>
      <c r="AH242" s="366" t="s">
        <v>685</v>
      </c>
      <c r="AI242" s="363">
        <f t="shared" si="248"/>
        <v>6</v>
      </c>
      <c r="AJ242" s="363">
        <v>0</v>
      </c>
      <c r="AK242" s="413" t="str">
        <f t="shared" si="249"/>
        <v>None</v>
      </c>
      <c r="AL242" s="413" t="str">
        <f t="shared" si="250"/>
        <v>None</v>
      </c>
      <c r="AM242" s="486" t="s">
        <v>7610</v>
      </c>
      <c r="AN242" t="s">
        <v>2270</v>
      </c>
      <c r="AS242" s="69">
        <f t="shared" si="251"/>
        <v>34</v>
      </c>
      <c r="AT242" s="69">
        <f t="shared" si="252"/>
        <v>42</v>
      </c>
      <c r="AU242" s="69">
        <f t="shared" si="253"/>
        <v>8</v>
      </c>
      <c r="AV242" s="69">
        <f t="shared" si="254"/>
        <v>10</v>
      </c>
      <c r="AW242" s="81"/>
      <c r="AX242" s="70" t="s">
        <v>2271</v>
      </c>
      <c r="AY242" s="364">
        <v>1589</v>
      </c>
      <c r="AZ242" s="264" t="s">
        <v>48</v>
      </c>
      <c r="BA242" s="238"/>
      <c r="BB242" s="237" t="str">
        <f t="shared" si="255"/>
        <v/>
      </c>
      <c r="BC242" s="270">
        <f t="shared" si="246"/>
        <v>1055</v>
      </c>
      <c r="BD242" t="str">
        <f t="shared" si="256"/>
        <v>Caladenia x ericksoniae</v>
      </c>
      <c r="BE242" s="367" t="e">
        <f>COUNTIFS(#REF!,L242)</f>
        <v>#REF!</v>
      </c>
      <c r="BF242" s="374" t="str">
        <f t="shared" si="257"/>
        <v>y</v>
      </c>
      <c r="BG242" s="82"/>
      <c r="BH242" s="375"/>
      <c r="BI242" s="374"/>
      <c r="BJ242" s="403"/>
      <c r="CE242" t="str">
        <f t="shared" si="330"/>
        <v>Enigmatic Spider Orchid (Caladenia x enigma)</v>
      </c>
      <c r="CF242" s="388" t="str">
        <f t="shared" si="263"/>
        <v>Caladenia x enigma</v>
      </c>
      <c r="CG242" t="str">
        <f t="shared" si="266"/>
        <v/>
      </c>
      <c r="CH242" t="str">
        <f t="shared" si="267"/>
        <v/>
      </c>
      <c r="CI242" t="str">
        <f t="shared" si="268"/>
        <v/>
      </c>
      <c r="CJ242" t="str">
        <f t="shared" si="269"/>
        <v/>
      </c>
      <c r="CK242" s="359" t="str">
        <f t="shared" si="270"/>
        <v/>
      </c>
      <c r="CL242" t="str">
        <f t="shared" si="271"/>
        <v/>
      </c>
      <c r="CM242" t="str">
        <f t="shared" si="272"/>
        <v/>
      </c>
      <c r="CN242" t="str">
        <f t="shared" si="273"/>
        <v/>
      </c>
      <c r="CO242" s="359" t="str">
        <f t="shared" si="274"/>
        <v/>
      </c>
      <c r="CP242" t="str">
        <f t="shared" si="275"/>
        <v/>
      </c>
      <c r="CQ242" t="str">
        <f t="shared" si="276"/>
        <v/>
      </c>
      <c r="CR242" t="str">
        <f t="shared" si="277"/>
        <v/>
      </c>
      <c r="CS242" s="359" t="str">
        <f t="shared" si="278"/>
        <v/>
      </c>
      <c r="CT242" t="str">
        <f t="shared" si="279"/>
        <v/>
      </c>
      <c r="CU242" t="str">
        <f t="shared" si="280"/>
        <v/>
      </c>
      <c r="CV242" t="str">
        <f t="shared" si="281"/>
        <v/>
      </c>
      <c r="CW242" t="str">
        <f t="shared" si="282"/>
        <v/>
      </c>
      <c r="CX242" s="359" t="str">
        <f t="shared" si="283"/>
        <v/>
      </c>
      <c r="CY242" t="str">
        <f t="shared" si="284"/>
        <v/>
      </c>
      <c r="CZ242" t="str">
        <f t="shared" si="285"/>
        <v/>
      </c>
      <c r="DA242" t="str">
        <f t="shared" si="286"/>
        <v/>
      </c>
      <c r="DB242" s="359" t="str">
        <f t="shared" si="287"/>
        <v/>
      </c>
      <c r="DC242" t="str">
        <f t="shared" si="288"/>
        <v/>
      </c>
      <c r="DD242" t="str">
        <f t="shared" si="289"/>
        <v/>
      </c>
      <c r="DE242" t="str">
        <f t="shared" si="290"/>
        <v/>
      </c>
      <c r="DF242" s="359" t="str">
        <f t="shared" si="291"/>
        <v/>
      </c>
      <c r="DG242" t="str">
        <f t="shared" si="292"/>
        <v/>
      </c>
      <c r="DH242" t="str">
        <f t="shared" si="293"/>
        <v/>
      </c>
      <c r="DI242" t="str">
        <f t="shared" si="294"/>
        <v/>
      </c>
      <c r="DJ242" t="str">
        <f t="shared" si="295"/>
        <v/>
      </c>
      <c r="DK242" s="359" t="str">
        <f t="shared" si="296"/>
        <v/>
      </c>
      <c r="DL242" t="str">
        <f t="shared" si="297"/>
        <v/>
      </c>
      <c r="DM242" t="str">
        <f t="shared" si="298"/>
        <v/>
      </c>
      <c r="DN242" t="str">
        <f t="shared" si="299"/>
        <v/>
      </c>
      <c r="DO242" s="359" t="str">
        <f t="shared" si="300"/>
        <v/>
      </c>
      <c r="DP242" t="str">
        <f t="shared" si="301"/>
        <v>X</v>
      </c>
      <c r="DQ242" t="str">
        <f t="shared" si="302"/>
        <v>X</v>
      </c>
      <c r="DR242" t="str">
        <f t="shared" si="303"/>
        <v>X</v>
      </c>
      <c r="DS242" s="359" t="str">
        <f t="shared" si="304"/>
        <v>X</v>
      </c>
      <c r="DT242" t="str">
        <f t="shared" si="305"/>
        <v>X</v>
      </c>
      <c r="DU242" t="str">
        <f t="shared" si="306"/>
        <v>X</v>
      </c>
      <c r="DV242" t="str">
        <f t="shared" si="307"/>
        <v>X</v>
      </c>
      <c r="DW242" t="str">
        <f t="shared" si="308"/>
        <v>X</v>
      </c>
      <c r="DX242" s="359" t="str">
        <f t="shared" si="309"/>
        <v>X</v>
      </c>
      <c r="DY242" t="str">
        <f t="shared" si="310"/>
        <v/>
      </c>
      <c r="DZ242" t="str">
        <f t="shared" si="311"/>
        <v/>
      </c>
      <c r="EA242" t="str">
        <f t="shared" si="312"/>
        <v/>
      </c>
      <c r="EB242" s="359" t="str">
        <f t="shared" si="313"/>
        <v/>
      </c>
      <c r="EC242" t="str">
        <f t="shared" si="314"/>
        <v/>
      </c>
      <c r="ED242" t="str">
        <f t="shared" si="315"/>
        <v/>
      </c>
      <c r="EE242" t="str">
        <f t="shared" si="316"/>
        <v/>
      </c>
      <c r="EF242" t="str">
        <f t="shared" si="317"/>
        <v/>
      </c>
      <c r="EG242" s="359" t="str">
        <f t="shared" si="318"/>
        <v/>
      </c>
      <c r="EH242" t="str">
        <f t="shared" si="265"/>
        <v>Caladenia x enigma</v>
      </c>
      <c r="EJ242" t="str">
        <f t="shared" si="259"/>
        <v>Caladenia x ericksoniae</v>
      </c>
      <c r="EK242" s="100">
        <f t="shared" si="331"/>
        <v>0</v>
      </c>
      <c r="EL242" s="3">
        <f t="shared" si="331"/>
        <v>0</v>
      </c>
      <c r="EM242" s="3">
        <f t="shared" si="331"/>
        <v>0</v>
      </c>
      <c r="EN242" s="3">
        <f t="shared" si="331"/>
        <v>0</v>
      </c>
      <c r="EO242" s="3">
        <f t="shared" si="331"/>
        <v>0</v>
      </c>
      <c r="EP242" s="3">
        <f t="shared" si="331"/>
        <v>0</v>
      </c>
      <c r="EQ242" s="3">
        <f t="shared" si="331"/>
        <v>0</v>
      </c>
      <c r="ER242" s="3">
        <f t="shared" si="331"/>
        <v>1</v>
      </c>
      <c r="ES242" s="3">
        <f t="shared" si="331"/>
        <v>1</v>
      </c>
      <c r="ET242" s="3">
        <f t="shared" si="331"/>
        <v>1</v>
      </c>
      <c r="EU242" s="3">
        <f t="shared" si="331"/>
        <v>0</v>
      </c>
      <c r="EV242" s="24">
        <f t="shared" si="331"/>
        <v>0</v>
      </c>
      <c r="EW242" s="245">
        <f t="shared" si="264"/>
        <v>3</v>
      </c>
      <c r="EX242" s="262" t="str">
        <f t="shared" si="260"/>
        <v/>
      </c>
    </row>
    <row r="243" spans="1:154" ht="16.149999999999999" customHeight="1" x14ac:dyDescent="0.25">
      <c r="A243" s="363"/>
      <c r="D243" s="363"/>
      <c r="E243" s="363"/>
      <c r="F243" s="363"/>
      <c r="G243" s="363"/>
      <c r="H243" s="363"/>
      <c r="I243" s="363"/>
      <c r="J243" s="68">
        <f t="shared" si="261"/>
        <v>1154</v>
      </c>
      <c r="K243" s="371" t="str">
        <f t="shared" si="262"/>
        <v>Caladenia x erminea</v>
      </c>
      <c r="L243" s="372">
        <v>1154</v>
      </c>
      <c r="M243" s="371" t="s">
        <v>1526</v>
      </c>
      <c r="N243" s="76" t="s">
        <v>793</v>
      </c>
      <c r="O243" s="363" t="str">
        <f t="shared" si="247"/>
        <v>S</v>
      </c>
      <c r="P243" s="70" t="s">
        <v>2272</v>
      </c>
      <c r="Q243" s="364" t="s">
        <v>2273</v>
      </c>
      <c r="R243" s="365">
        <v>42979</v>
      </c>
      <c r="S243" s="365">
        <v>43069</v>
      </c>
      <c r="T243" s="603" t="s">
        <v>7894</v>
      </c>
      <c r="U243" s="603" t="s">
        <v>7894</v>
      </c>
      <c r="V243" s="603" t="s">
        <v>7894</v>
      </c>
      <c r="W243" s="603" t="s">
        <v>7894</v>
      </c>
      <c r="X243" s="603" t="s">
        <v>7894</v>
      </c>
      <c r="Y243" s="603" t="s">
        <v>7894</v>
      </c>
      <c r="Z243" s="603" t="s">
        <v>7894</v>
      </c>
      <c r="AA243" s="603" t="s">
        <v>7894</v>
      </c>
      <c r="AB243" s="603" t="s">
        <v>4828</v>
      </c>
      <c r="AC243" s="603" t="s">
        <v>4829</v>
      </c>
      <c r="AD243" s="603" t="s">
        <v>4830</v>
      </c>
      <c r="AE243" s="603" t="s">
        <v>7894</v>
      </c>
      <c r="AF243" s="605" t="s">
        <v>48</v>
      </c>
      <c r="AG243" s="605" t="s">
        <v>48</v>
      </c>
      <c r="AH243" s="366" t="s">
        <v>685</v>
      </c>
      <c r="AI243" s="363">
        <f t="shared" si="248"/>
        <v>6</v>
      </c>
      <c r="AJ243" s="363">
        <v>0</v>
      </c>
      <c r="AK243" s="413" t="str">
        <f t="shared" si="249"/>
        <v>None</v>
      </c>
      <c r="AL243" s="413" t="str">
        <f t="shared" si="250"/>
        <v>None</v>
      </c>
      <c r="AM243" s="486" t="s">
        <v>7610</v>
      </c>
      <c r="AN243" t="s">
        <v>2274</v>
      </c>
      <c r="AS243" s="69">
        <f t="shared" si="251"/>
        <v>36</v>
      </c>
      <c r="AT243" s="69">
        <f t="shared" si="252"/>
        <v>48</v>
      </c>
      <c r="AU243" s="69">
        <f t="shared" si="253"/>
        <v>9</v>
      </c>
      <c r="AV243" s="69">
        <f t="shared" si="254"/>
        <v>11</v>
      </c>
      <c r="AW243" s="81"/>
      <c r="AX243" s="70" t="s">
        <v>2275</v>
      </c>
      <c r="AY243" s="364">
        <v>19865</v>
      </c>
      <c r="AZ243" s="264" t="s">
        <v>48</v>
      </c>
      <c r="BA243" s="238"/>
      <c r="BB243" s="237" t="str">
        <f t="shared" si="255"/>
        <v/>
      </c>
      <c r="BC243" s="270">
        <f t="shared" si="246"/>
        <v>1154</v>
      </c>
      <c r="BD243" t="str">
        <f t="shared" si="256"/>
        <v>Caladenia x erminea</v>
      </c>
      <c r="BE243" s="367" t="e">
        <f>COUNTIFS(#REF!,L243)</f>
        <v>#REF!</v>
      </c>
      <c r="BF243" s="374" t="str">
        <f t="shared" si="257"/>
        <v>y</v>
      </c>
      <c r="BG243" s="82"/>
      <c r="BH243" s="375"/>
      <c r="BI243" s="374"/>
      <c r="BJ243" s="403"/>
      <c r="CE243" t="str">
        <f t="shared" si="330"/>
        <v>Prisoner Orchid  (Caladenia x ericksoniae)</v>
      </c>
      <c r="CF243" s="388" t="str">
        <f t="shared" si="263"/>
        <v>Caladenia x ericksoniae</v>
      </c>
      <c r="CG243" t="str">
        <f t="shared" si="266"/>
        <v/>
      </c>
      <c r="CH243" t="str">
        <f t="shared" si="267"/>
        <v/>
      </c>
      <c r="CI243" t="str">
        <f t="shared" si="268"/>
        <v/>
      </c>
      <c r="CJ243" t="str">
        <f t="shared" si="269"/>
        <v/>
      </c>
      <c r="CK243" s="359" t="str">
        <f t="shared" si="270"/>
        <v/>
      </c>
      <c r="CL243" t="str">
        <f t="shared" si="271"/>
        <v/>
      </c>
      <c r="CM243" t="str">
        <f t="shared" si="272"/>
        <v/>
      </c>
      <c r="CN243" t="str">
        <f t="shared" si="273"/>
        <v/>
      </c>
      <c r="CO243" s="359" t="str">
        <f t="shared" si="274"/>
        <v/>
      </c>
      <c r="CP243" t="str">
        <f t="shared" si="275"/>
        <v/>
      </c>
      <c r="CQ243" t="str">
        <f t="shared" si="276"/>
        <v/>
      </c>
      <c r="CR243" t="str">
        <f t="shared" si="277"/>
        <v/>
      </c>
      <c r="CS243" s="359" t="str">
        <f t="shared" si="278"/>
        <v/>
      </c>
      <c r="CT243" t="str">
        <f t="shared" si="279"/>
        <v/>
      </c>
      <c r="CU243" t="str">
        <f t="shared" si="280"/>
        <v/>
      </c>
      <c r="CV243" t="str">
        <f t="shared" si="281"/>
        <v/>
      </c>
      <c r="CW243" t="str">
        <f t="shared" si="282"/>
        <v/>
      </c>
      <c r="CX243" s="359" t="str">
        <f t="shared" si="283"/>
        <v/>
      </c>
      <c r="CY243" t="str">
        <f t="shared" si="284"/>
        <v/>
      </c>
      <c r="CZ243" t="str">
        <f t="shared" si="285"/>
        <v/>
      </c>
      <c r="DA243" t="str">
        <f t="shared" si="286"/>
        <v/>
      </c>
      <c r="DB243" s="359" t="str">
        <f t="shared" si="287"/>
        <v/>
      </c>
      <c r="DC243" t="str">
        <f t="shared" si="288"/>
        <v/>
      </c>
      <c r="DD243" t="str">
        <f t="shared" si="289"/>
        <v/>
      </c>
      <c r="DE243" t="str">
        <f t="shared" si="290"/>
        <v/>
      </c>
      <c r="DF243" s="359" t="str">
        <f t="shared" si="291"/>
        <v/>
      </c>
      <c r="DG243" t="str">
        <f t="shared" si="292"/>
        <v/>
      </c>
      <c r="DH243" t="str">
        <f t="shared" si="293"/>
        <v/>
      </c>
      <c r="DI243" t="str">
        <f t="shared" si="294"/>
        <v/>
      </c>
      <c r="DJ243" t="str">
        <f t="shared" si="295"/>
        <v/>
      </c>
      <c r="DK243" s="359" t="str">
        <f t="shared" si="296"/>
        <v/>
      </c>
      <c r="DL243" t="str">
        <f t="shared" si="297"/>
        <v/>
      </c>
      <c r="DM243" t="str">
        <f t="shared" si="298"/>
        <v/>
      </c>
      <c r="DN243" t="str">
        <f t="shared" si="299"/>
        <v>X</v>
      </c>
      <c r="DO243" s="359" t="str">
        <f t="shared" si="300"/>
        <v>X</v>
      </c>
      <c r="DP243" t="str">
        <f t="shared" si="301"/>
        <v>X</v>
      </c>
      <c r="DQ243" t="str">
        <f t="shared" si="302"/>
        <v>X</v>
      </c>
      <c r="DR243" t="str">
        <f t="shared" si="303"/>
        <v>X</v>
      </c>
      <c r="DS243" s="359" t="str">
        <f t="shared" si="304"/>
        <v>X</v>
      </c>
      <c r="DT243" t="str">
        <f t="shared" si="305"/>
        <v>X</v>
      </c>
      <c r="DU243" t="str">
        <f t="shared" si="306"/>
        <v>X</v>
      </c>
      <c r="DV243" t="str">
        <f t="shared" si="307"/>
        <v>X</v>
      </c>
      <c r="DW243" t="str">
        <f t="shared" si="308"/>
        <v/>
      </c>
      <c r="DX243" s="359" t="str">
        <f t="shared" si="309"/>
        <v/>
      </c>
      <c r="DY243" t="str">
        <f t="shared" si="310"/>
        <v/>
      </c>
      <c r="DZ243" t="str">
        <f t="shared" si="311"/>
        <v/>
      </c>
      <c r="EA243" t="str">
        <f t="shared" si="312"/>
        <v/>
      </c>
      <c r="EB243" s="359" t="str">
        <f t="shared" si="313"/>
        <v/>
      </c>
      <c r="EC243" t="str">
        <f t="shared" si="314"/>
        <v/>
      </c>
      <c r="ED243" t="str">
        <f t="shared" si="315"/>
        <v/>
      </c>
      <c r="EE243" t="str">
        <f t="shared" si="316"/>
        <v/>
      </c>
      <c r="EF243" t="str">
        <f t="shared" si="317"/>
        <v/>
      </c>
      <c r="EG243" s="359" t="str">
        <f t="shared" si="318"/>
        <v/>
      </c>
      <c r="EH243" t="str">
        <f t="shared" si="265"/>
        <v>Caladenia x ericksoniae</v>
      </c>
      <c r="EJ243" t="str">
        <f t="shared" si="259"/>
        <v>Caladenia x erminea</v>
      </c>
      <c r="EK243" s="100">
        <f t="shared" si="331"/>
        <v>0</v>
      </c>
      <c r="EL243" s="3">
        <f t="shared" si="331"/>
        <v>0</v>
      </c>
      <c r="EM243" s="3">
        <f t="shared" si="331"/>
        <v>0</v>
      </c>
      <c r="EN243" s="3">
        <f t="shared" si="331"/>
        <v>0</v>
      </c>
      <c r="EO243" s="3">
        <f t="shared" si="331"/>
        <v>0</v>
      </c>
      <c r="EP243" s="3">
        <f t="shared" si="331"/>
        <v>0</v>
      </c>
      <c r="EQ243" s="3">
        <f t="shared" si="331"/>
        <v>0</v>
      </c>
      <c r="ER243" s="3">
        <f t="shared" si="331"/>
        <v>0</v>
      </c>
      <c r="ES243" s="3">
        <f t="shared" si="331"/>
        <v>1</v>
      </c>
      <c r="ET243" s="3">
        <f t="shared" si="331"/>
        <v>1</v>
      </c>
      <c r="EU243" s="3">
        <f t="shared" si="331"/>
        <v>1</v>
      </c>
      <c r="EV243" s="24">
        <f t="shared" si="331"/>
        <v>0</v>
      </c>
      <c r="EW243" s="245">
        <f t="shared" si="264"/>
        <v>3</v>
      </c>
      <c r="EX243" s="262" t="str">
        <f t="shared" si="260"/>
        <v/>
      </c>
    </row>
    <row r="244" spans="1:154" ht="16.149999999999999" customHeight="1" x14ac:dyDescent="0.25">
      <c r="A244" s="363"/>
      <c r="D244" s="363"/>
      <c r="E244" s="363"/>
      <c r="F244" s="363"/>
      <c r="G244" s="363"/>
      <c r="H244" s="363"/>
      <c r="I244" s="363"/>
      <c r="J244" s="68">
        <f t="shared" si="261"/>
        <v>1215</v>
      </c>
      <c r="K244" s="371" t="str">
        <f t="shared" si="262"/>
        <v>Caladenia x exoleta</v>
      </c>
      <c r="L244" s="372">
        <v>1215</v>
      </c>
      <c r="M244" s="371" t="s">
        <v>1526</v>
      </c>
      <c r="N244" s="76" t="s">
        <v>1364</v>
      </c>
      <c r="O244" s="363" t="str">
        <f t="shared" si="247"/>
        <v>S</v>
      </c>
      <c r="P244" s="70" t="s">
        <v>2276</v>
      </c>
      <c r="Q244" s="364" t="s">
        <v>1820</v>
      </c>
      <c r="R244" s="365">
        <v>42948</v>
      </c>
      <c r="S244" s="365">
        <v>43039</v>
      </c>
      <c r="T244" s="603" t="s">
        <v>7894</v>
      </c>
      <c r="U244" s="603" t="s">
        <v>7894</v>
      </c>
      <c r="V244" s="603" t="s">
        <v>7894</v>
      </c>
      <c r="W244" s="603" t="s">
        <v>7894</v>
      </c>
      <c r="X244" s="603" t="s">
        <v>7894</v>
      </c>
      <c r="Y244" s="603" t="s">
        <v>7894</v>
      </c>
      <c r="Z244" s="603" t="s">
        <v>7894</v>
      </c>
      <c r="AA244" s="603" t="s">
        <v>4827</v>
      </c>
      <c r="AB244" s="603" t="s">
        <v>4828</v>
      </c>
      <c r="AC244" s="603" t="s">
        <v>4829</v>
      </c>
      <c r="AD244" s="603" t="s">
        <v>7894</v>
      </c>
      <c r="AE244" s="603" t="s">
        <v>7894</v>
      </c>
      <c r="AF244" s="605" t="s">
        <v>48</v>
      </c>
      <c r="AG244" s="605" t="s">
        <v>48</v>
      </c>
      <c r="AH244" s="366" t="s">
        <v>685</v>
      </c>
      <c r="AI244" s="363">
        <f t="shared" si="248"/>
        <v>6</v>
      </c>
      <c r="AJ244" s="363">
        <v>0</v>
      </c>
      <c r="AK244" s="413" t="str">
        <f t="shared" si="249"/>
        <v>None</v>
      </c>
      <c r="AL244" s="413" t="str">
        <f t="shared" si="250"/>
        <v>None</v>
      </c>
      <c r="AM244" s="486" t="s">
        <v>7610</v>
      </c>
      <c r="AN244" t="s">
        <v>2277</v>
      </c>
      <c r="AS244" s="69">
        <f t="shared" si="251"/>
        <v>32</v>
      </c>
      <c r="AT244" s="69">
        <f t="shared" si="252"/>
        <v>44</v>
      </c>
      <c r="AU244" s="69">
        <f t="shared" si="253"/>
        <v>8</v>
      </c>
      <c r="AV244" s="69">
        <f t="shared" si="254"/>
        <v>10</v>
      </c>
      <c r="AW244" s="81"/>
      <c r="AX244" s="70" t="s">
        <v>2278</v>
      </c>
      <c r="AY244" s="364" t="e">
        <v>#N/A</v>
      </c>
      <c r="AZ244" s="264" t="s">
        <v>48</v>
      </c>
      <c r="BA244" s="238"/>
      <c r="BB244" s="237" t="str">
        <f t="shared" si="255"/>
        <v/>
      </c>
      <c r="BC244" s="270">
        <f t="shared" si="246"/>
        <v>1215</v>
      </c>
      <c r="BD244" t="str">
        <f t="shared" si="256"/>
        <v>Caladenia x exoleta</v>
      </c>
      <c r="BE244" s="367" t="e">
        <f>COUNTIFS(#REF!,L244)</f>
        <v>#REF!</v>
      </c>
      <c r="BF244" s="374" t="str">
        <f t="shared" si="257"/>
        <v>y</v>
      </c>
      <c r="BG244" s="82"/>
      <c r="BH244" s="375"/>
      <c r="BI244" s="374"/>
      <c r="BJ244" s="403"/>
      <c r="CE244" t="str">
        <f t="shared" si="330"/>
        <v>Dusky Fairy Orchid (Caladenia x erminea)</v>
      </c>
      <c r="CF244" s="388" t="str">
        <f t="shared" si="263"/>
        <v>Caladenia x erminea</v>
      </c>
      <c r="CG244" t="str">
        <f t="shared" si="266"/>
        <v/>
      </c>
      <c r="CH244" t="str">
        <f t="shared" si="267"/>
        <v/>
      </c>
      <c r="CI244" t="str">
        <f t="shared" si="268"/>
        <v/>
      </c>
      <c r="CJ244" t="str">
        <f t="shared" si="269"/>
        <v/>
      </c>
      <c r="CK244" s="359" t="str">
        <f t="shared" si="270"/>
        <v/>
      </c>
      <c r="CL244" t="str">
        <f t="shared" si="271"/>
        <v/>
      </c>
      <c r="CM244" t="str">
        <f t="shared" si="272"/>
        <v/>
      </c>
      <c r="CN244" t="str">
        <f t="shared" si="273"/>
        <v/>
      </c>
      <c r="CO244" s="359" t="str">
        <f t="shared" si="274"/>
        <v/>
      </c>
      <c r="CP244" t="str">
        <f t="shared" si="275"/>
        <v/>
      </c>
      <c r="CQ244" t="str">
        <f t="shared" si="276"/>
        <v/>
      </c>
      <c r="CR244" t="str">
        <f t="shared" si="277"/>
        <v/>
      </c>
      <c r="CS244" s="359" t="str">
        <f t="shared" si="278"/>
        <v/>
      </c>
      <c r="CT244" t="str">
        <f t="shared" si="279"/>
        <v/>
      </c>
      <c r="CU244" t="str">
        <f t="shared" si="280"/>
        <v/>
      </c>
      <c r="CV244" t="str">
        <f t="shared" si="281"/>
        <v/>
      </c>
      <c r="CW244" t="str">
        <f t="shared" si="282"/>
        <v/>
      </c>
      <c r="CX244" s="359" t="str">
        <f t="shared" si="283"/>
        <v/>
      </c>
      <c r="CY244" t="str">
        <f t="shared" si="284"/>
        <v/>
      </c>
      <c r="CZ244" t="str">
        <f t="shared" si="285"/>
        <v/>
      </c>
      <c r="DA244" t="str">
        <f t="shared" si="286"/>
        <v/>
      </c>
      <c r="DB244" s="359" t="str">
        <f t="shared" si="287"/>
        <v/>
      </c>
      <c r="DC244" t="str">
        <f t="shared" si="288"/>
        <v/>
      </c>
      <c r="DD244" t="str">
        <f t="shared" si="289"/>
        <v/>
      </c>
      <c r="DE244" t="str">
        <f t="shared" si="290"/>
        <v/>
      </c>
      <c r="DF244" s="359" t="str">
        <f t="shared" si="291"/>
        <v/>
      </c>
      <c r="DG244" t="str">
        <f t="shared" si="292"/>
        <v/>
      </c>
      <c r="DH244" t="str">
        <f t="shared" si="293"/>
        <v/>
      </c>
      <c r="DI244" t="str">
        <f t="shared" si="294"/>
        <v/>
      </c>
      <c r="DJ244" t="str">
        <f t="shared" si="295"/>
        <v/>
      </c>
      <c r="DK244" s="359" t="str">
        <f t="shared" si="296"/>
        <v/>
      </c>
      <c r="DL244" t="str">
        <f t="shared" si="297"/>
        <v/>
      </c>
      <c r="DM244" t="str">
        <f t="shared" si="298"/>
        <v/>
      </c>
      <c r="DN244" t="str">
        <f t="shared" si="299"/>
        <v/>
      </c>
      <c r="DO244" s="359" t="str">
        <f t="shared" si="300"/>
        <v/>
      </c>
      <c r="DP244" t="str">
        <f t="shared" si="301"/>
        <v>X</v>
      </c>
      <c r="DQ244" t="str">
        <f t="shared" si="302"/>
        <v>X</v>
      </c>
      <c r="DR244" t="str">
        <f t="shared" si="303"/>
        <v>X</v>
      </c>
      <c r="DS244" s="359" t="str">
        <f t="shared" si="304"/>
        <v>X</v>
      </c>
      <c r="DT244" t="str">
        <f t="shared" si="305"/>
        <v>X</v>
      </c>
      <c r="DU244" t="str">
        <f t="shared" si="306"/>
        <v>X</v>
      </c>
      <c r="DV244" t="str">
        <f t="shared" si="307"/>
        <v>X</v>
      </c>
      <c r="DW244" t="str">
        <f t="shared" si="308"/>
        <v>X</v>
      </c>
      <c r="DX244" s="359" t="str">
        <f t="shared" si="309"/>
        <v>X</v>
      </c>
      <c r="DY244" t="str">
        <f t="shared" si="310"/>
        <v>X</v>
      </c>
      <c r="DZ244" t="str">
        <f t="shared" si="311"/>
        <v>X</v>
      </c>
      <c r="EA244" t="str">
        <f t="shared" si="312"/>
        <v>X</v>
      </c>
      <c r="EB244" s="359" t="str">
        <f t="shared" si="313"/>
        <v>X</v>
      </c>
      <c r="EC244" t="str">
        <f t="shared" si="314"/>
        <v/>
      </c>
      <c r="ED244" t="str">
        <f t="shared" si="315"/>
        <v/>
      </c>
      <c r="EE244" t="str">
        <f t="shared" si="316"/>
        <v/>
      </c>
      <c r="EF244" t="str">
        <f t="shared" si="317"/>
        <v/>
      </c>
      <c r="EG244" s="359" t="str">
        <f t="shared" si="318"/>
        <v/>
      </c>
      <c r="EH244" t="str">
        <f t="shared" si="265"/>
        <v>Caladenia x erminea</v>
      </c>
      <c r="EJ244" t="str">
        <f t="shared" si="259"/>
        <v>Caladenia x exoleta</v>
      </c>
      <c r="EK244" s="100">
        <f t="shared" si="331"/>
        <v>0</v>
      </c>
      <c r="EL244" s="3">
        <f t="shared" ref="EK244:EV265" si="332">IF($AV244&gt;=$AU244,IF(AND(EL$2&gt;=$AU244,EL$2&lt;=$AV244),1,0),IF(OR(EL$2&gt;=$AU244,EL$2&lt;=$AV244),1,0))</f>
        <v>0</v>
      </c>
      <c r="EM244" s="3">
        <f t="shared" si="332"/>
        <v>0</v>
      </c>
      <c r="EN244" s="3">
        <f t="shared" si="332"/>
        <v>0</v>
      </c>
      <c r="EO244" s="3">
        <f t="shared" si="332"/>
        <v>0</v>
      </c>
      <c r="EP244" s="3">
        <f t="shared" si="332"/>
        <v>0</v>
      </c>
      <c r="EQ244" s="3">
        <f t="shared" si="332"/>
        <v>0</v>
      </c>
      <c r="ER244" s="3">
        <f t="shared" si="332"/>
        <v>1</v>
      </c>
      <c r="ES244" s="3">
        <f t="shared" si="332"/>
        <v>1</v>
      </c>
      <c r="ET244" s="3">
        <f t="shared" si="332"/>
        <v>1</v>
      </c>
      <c r="EU244" s="3">
        <f t="shared" si="332"/>
        <v>0</v>
      </c>
      <c r="EV244" s="24">
        <f t="shared" si="332"/>
        <v>0</v>
      </c>
      <c r="EW244" s="245">
        <f t="shared" si="264"/>
        <v>3</v>
      </c>
      <c r="EX244" s="262" t="str">
        <f t="shared" si="260"/>
        <v/>
      </c>
    </row>
    <row r="245" spans="1:154" ht="16.149999999999999" customHeight="1" x14ac:dyDescent="0.25">
      <c r="A245" s="363"/>
      <c r="D245" s="363"/>
      <c r="E245" s="363"/>
      <c r="F245" s="363"/>
      <c r="G245" s="363"/>
      <c r="H245" s="363"/>
      <c r="I245" s="363"/>
      <c r="J245" s="68">
        <f t="shared" si="261"/>
        <v>1216</v>
      </c>
      <c r="K245" s="371" t="str">
        <f t="shared" si="262"/>
        <v>Caladenia x exserta</v>
      </c>
      <c r="L245" s="372">
        <v>1216</v>
      </c>
      <c r="M245" s="371" t="s">
        <v>1526</v>
      </c>
      <c r="N245" s="76" t="s">
        <v>1051</v>
      </c>
      <c r="O245" s="363" t="str">
        <f t="shared" si="247"/>
        <v>S</v>
      </c>
      <c r="P245" s="70" t="s">
        <v>2279</v>
      </c>
      <c r="Q245" s="364" t="s">
        <v>2280</v>
      </c>
      <c r="R245" s="365">
        <v>42979</v>
      </c>
      <c r="S245" s="365">
        <v>43069</v>
      </c>
      <c r="T245" s="603" t="s">
        <v>7894</v>
      </c>
      <c r="U245" s="603" t="s">
        <v>7894</v>
      </c>
      <c r="V245" s="603" t="s">
        <v>7894</v>
      </c>
      <c r="W245" s="603" t="s">
        <v>7894</v>
      </c>
      <c r="X245" s="603" t="s">
        <v>7894</v>
      </c>
      <c r="Y245" s="603" t="s">
        <v>7894</v>
      </c>
      <c r="Z245" s="603" t="s">
        <v>7894</v>
      </c>
      <c r="AA245" s="603" t="s">
        <v>7894</v>
      </c>
      <c r="AB245" s="603" t="s">
        <v>4828</v>
      </c>
      <c r="AC245" s="603" t="s">
        <v>4829</v>
      </c>
      <c r="AD245" s="603" t="s">
        <v>4830</v>
      </c>
      <c r="AE245" s="603" t="s">
        <v>7894</v>
      </c>
      <c r="AF245" s="605" t="s">
        <v>48</v>
      </c>
      <c r="AG245" s="605" t="s">
        <v>48</v>
      </c>
      <c r="AH245" s="366" t="s">
        <v>685</v>
      </c>
      <c r="AI245" s="363">
        <f t="shared" si="248"/>
        <v>6</v>
      </c>
      <c r="AJ245" s="363">
        <v>0</v>
      </c>
      <c r="AK245" s="413" t="str">
        <f t="shared" si="249"/>
        <v>None</v>
      </c>
      <c r="AL245" s="413" t="str">
        <f t="shared" si="250"/>
        <v>None</v>
      </c>
      <c r="AM245" s="486" t="s">
        <v>7610</v>
      </c>
      <c r="AN245" t="s">
        <v>1052</v>
      </c>
      <c r="AS245" s="69">
        <f t="shared" si="251"/>
        <v>36</v>
      </c>
      <c r="AT245" s="69">
        <f t="shared" si="252"/>
        <v>48</v>
      </c>
      <c r="AU245" s="69">
        <f t="shared" si="253"/>
        <v>9</v>
      </c>
      <c r="AV245" s="69">
        <f t="shared" si="254"/>
        <v>11</v>
      </c>
      <c r="AW245" s="81"/>
      <c r="AX245" s="70" t="s">
        <v>2281</v>
      </c>
      <c r="AY245" s="364">
        <v>19867</v>
      </c>
      <c r="AZ245" s="264" t="s">
        <v>48</v>
      </c>
      <c r="BA245" s="238"/>
      <c r="BB245" s="237" t="str">
        <f t="shared" si="255"/>
        <v/>
      </c>
      <c r="BC245" s="270">
        <f t="shared" si="246"/>
        <v>1216</v>
      </c>
      <c r="BD245" t="str">
        <f t="shared" si="256"/>
        <v>Caladenia x exserta</v>
      </c>
      <c r="BE245" s="367" t="e">
        <f>COUNTIFS(#REF!,L245)</f>
        <v>#REF!</v>
      </c>
      <c r="BF245" s="374" t="str">
        <f t="shared" si="257"/>
        <v>y</v>
      </c>
      <c r="BG245" s="82"/>
      <c r="BH245" s="375"/>
      <c r="BI245" s="374"/>
      <c r="BJ245" s="403"/>
      <c r="CE245" t="str">
        <f t="shared" si="330"/>
        <v>Dark-tipped Spider Orchid  (Caladenia x exoleta)</v>
      </c>
      <c r="CF245" s="388" t="str">
        <f t="shared" si="263"/>
        <v>Caladenia x exoleta</v>
      </c>
      <c r="CG245" t="str">
        <f t="shared" si="266"/>
        <v/>
      </c>
      <c r="CH245" t="str">
        <f t="shared" si="267"/>
        <v/>
      </c>
      <c r="CI245" t="str">
        <f t="shared" si="268"/>
        <v/>
      </c>
      <c r="CJ245" t="str">
        <f t="shared" si="269"/>
        <v/>
      </c>
      <c r="CK245" s="359" t="str">
        <f t="shared" si="270"/>
        <v/>
      </c>
      <c r="CL245" t="str">
        <f t="shared" si="271"/>
        <v/>
      </c>
      <c r="CM245" t="str">
        <f t="shared" si="272"/>
        <v/>
      </c>
      <c r="CN245" t="str">
        <f t="shared" si="273"/>
        <v/>
      </c>
      <c r="CO245" s="359" t="str">
        <f t="shared" si="274"/>
        <v/>
      </c>
      <c r="CP245" t="str">
        <f t="shared" si="275"/>
        <v/>
      </c>
      <c r="CQ245" t="str">
        <f t="shared" si="276"/>
        <v/>
      </c>
      <c r="CR245" t="str">
        <f t="shared" si="277"/>
        <v/>
      </c>
      <c r="CS245" s="359" t="str">
        <f t="shared" si="278"/>
        <v/>
      </c>
      <c r="CT245" t="str">
        <f t="shared" si="279"/>
        <v/>
      </c>
      <c r="CU245" t="str">
        <f t="shared" si="280"/>
        <v/>
      </c>
      <c r="CV245" t="str">
        <f t="shared" si="281"/>
        <v/>
      </c>
      <c r="CW245" t="str">
        <f t="shared" si="282"/>
        <v/>
      </c>
      <c r="CX245" s="359" t="str">
        <f t="shared" si="283"/>
        <v/>
      </c>
      <c r="CY245" t="str">
        <f t="shared" si="284"/>
        <v/>
      </c>
      <c r="CZ245" t="str">
        <f t="shared" si="285"/>
        <v/>
      </c>
      <c r="DA245" t="str">
        <f t="shared" si="286"/>
        <v/>
      </c>
      <c r="DB245" s="359" t="str">
        <f t="shared" si="287"/>
        <v/>
      </c>
      <c r="DC245" t="str">
        <f t="shared" si="288"/>
        <v/>
      </c>
      <c r="DD245" t="str">
        <f t="shared" si="289"/>
        <v/>
      </c>
      <c r="DE245" t="str">
        <f t="shared" si="290"/>
        <v/>
      </c>
      <c r="DF245" s="359" t="str">
        <f t="shared" si="291"/>
        <v/>
      </c>
      <c r="DG245" t="str">
        <f t="shared" si="292"/>
        <v/>
      </c>
      <c r="DH245" t="str">
        <f t="shared" si="293"/>
        <v/>
      </c>
      <c r="DI245" t="str">
        <f t="shared" si="294"/>
        <v/>
      </c>
      <c r="DJ245" t="str">
        <f t="shared" si="295"/>
        <v/>
      </c>
      <c r="DK245" s="359" t="str">
        <f t="shared" si="296"/>
        <v/>
      </c>
      <c r="DL245" t="str">
        <f t="shared" si="297"/>
        <v>X</v>
      </c>
      <c r="DM245" t="str">
        <f t="shared" si="298"/>
        <v>X</v>
      </c>
      <c r="DN245" t="str">
        <f t="shared" si="299"/>
        <v>X</v>
      </c>
      <c r="DO245" s="359" t="str">
        <f t="shared" si="300"/>
        <v>X</v>
      </c>
      <c r="DP245" t="str">
        <f t="shared" si="301"/>
        <v>X</v>
      </c>
      <c r="DQ245" t="str">
        <f t="shared" si="302"/>
        <v>X</v>
      </c>
      <c r="DR245" t="str">
        <f t="shared" si="303"/>
        <v>X</v>
      </c>
      <c r="DS245" s="359" t="str">
        <f t="shared" si="304"/>
        <v>X</v>
      </c>
      <c r="DT245" t="str">
        <f t="shared" si="305"/>
        <v>X</v>
      </c>
      <c r="DU245" t="str">
        <f t="shared" si="306"/>
        <v>X</v>
      </c>
      <c r="DV245" t="str">
        <f t="shared" si="307"/>
        <v>X</v>
      </c>
      <c r="DW245" t="str">
        <f t="shared" si="308"/>
        <v>X</v>
      </c>
      <c r="DX245" s="359" t="str">
        <f t="shared" si="309"/>
        <v>X</v>
      </c>
      <c r="DY245" t="str">
        <f t="shared" si="310"/>
        <v/>
      </c>
      <c r="DZ245" t="str">
        <f t="shared" si="311"/>
        <v/>
      </c>
      <c r="EA245" t="str">
        <f t="shared" si="312"/>
        <v/>
      </c>
      <c r="EB245" s="359" t="str">
        <f t="shared" si="313"/>
        <v/>
      </c>
      <c r="EC245" t="str">
        <f t="shared" si="314"/>
        <v/>
      </c>
      <c r="ED245" t="str">
        <f t="shared" si="315"/>
        <v/>
      </c>
      <c r="EE245" t="str">
        <f t="shared" si="316"/>
        <v/>
      </c>
      <c r="EF245" t="str">
        <f t="shared" si="317"/>
        <v/>
      </c>
      <c r="EG245" s="359" t="str">
        <f t="shared" si="318"/>
        <v/>
      </c>
      <c r="EH245" t="str">
        <f t="shared" si="265"/>
        <v>Caladenia x exoleta</v>
      </c>
      <c r="EJ245" t="str">
        <f t="shared" si="259"/>
        <v>Caladenia x exserta</v>
      </c>
      <c r="EK245" s="100">
        <f t="shared" si="332"/>
        <v>0</v>
      </c>
      <c r="EL245" s="3">
        <f t="shared" si="332"/>
        <v>0</v>
      </c>
      <c r="EM245" s="3">
        <f t="shared" si="332"/>
        <v>0</v>
      </c>
      <c r="EN245" s="3">
        <f t="shared" si="332"/>
        <v>0</v>
      </c>
      <c r="EO245" s="3">
        <f t="shared" si="332"/>
        <v>0</v>
      </c>
      <c r="EP245" s="3">
        <f t="shared" si="332"/>
        <v>0</v>
      </c>
      <c r="EQ245" s="3">
        <f t="shared" si="332"/>
        <v>0</v>
      </c>
      <c r="ER245" s="3">
        <f t="shared" si="332"/>
        <v>0</v>
      </c>
      <c r="ES245" s="3">
        <f t="shared" si="332"/>
        <v>1</v>
      </c>
      <c r="ET245" s="3">
        <f t="shared" si="332"/>
        <v>1</v>
      </c>
      <c r="EU245" s="3">
        <f t="shared" si="332"/>
        <v>1</v>
      </c>
      <c r="EV245" s="24">
        <f t="shared" si="332"/>
        <v>0</v>
      </c>
      <c r="EW245" s="245">
        <f t="shared" si="264"/>
        <v>3</v>
      </c>
      <c r="EX245" s="262" t="str">
        <f t="shared" si="260"/>
        <v/>
      </c>
    </row>
    <row r="246" spans="1:154" ht="16.149999999999999" customHeight="1" x14ac:dyDescent="0.25">
      <c r="A246" s="363"/>
      <c r="D246" s="363"/>
      <c r="E246" s="363"/>
      <c r="F246" s="363"/>
      <c r="G246" s="363"/>
      <c r="H246" s="363"/>
      <c r="I246" s="363"/>
      <c r="J246" s="68">
        <f t="shared" si="261"/>
        <v>1085</v>
      </c>
      <c r="K246" s="371" t="str">
        <f t="shared" si="262"/>
        <v>Caladenia x hopperi</v>
      </c>
      <c r="L246" s="372">
        <v>1085</v>
      </c>
      <c r="M246" s="371" t="s">
        <v>1526</v>
      </c>
      <c r="N246" s="76" t="s">
        <v>1297</v>
      </c>
      <c r="O246" s="363" t="str">
        <f t="shared" si="247"/>
        <v>S</v>
      </c>
      <c r="P246" s="70" t="s">
        <v>2282</v>
      </c>
      <c r="Q246" s="364" t="s">
        <v>2283</v>
      </c>
      <c r="R246" s="373">
        <v>42962</v>
      </c>
      <c r="S246" s="373">
        <v>42993</v>
      </c>
      <c r="T246" s="603" t="s">
        <v>7894</v>
      </c>
      <c r="U246" s="603" t="s">
        <v>7894</v>
      </c>
      <c r="V246" s="603" t="s">
        <v>7894</v>
      </c>
      <c r="W246" s="603" t="s">
        <v>7894</v>
      </c>
      <c r="X246" s="603" t="s">
        <v>7894</v>
      </c>
      <c r="Y246" s="603" t="s">
        <v>7894</v>
      </c>
      <c r="Z246" s="603" t="s">
        <v>7894</v>
      </c>
      <c r="AA246" s="603" t="s">
        <v>4827</v>
      </c>
      <c r="AB246" s="603" t="s">
        <v>4828</v>
      </c>
      <c r="AC246" s="603" t="s">
        <v>7894</v>
      </c>
      <c r="AD246" s="603" t="s">
        <v>7894</v>
      </c>
      <c r="AE246" s="603" t="s">
        <v>7894</v>
      </c>
      <c r="AF246" s="605" t="s">
        <v>48</v>
      </c>
      <c r="AG246" s="605" t="s">
        <v>48</v>
      </c>
      <c r="AH246" s="69" t="s">
        <v>1593</v>
      </c>
      <c r="AI246" s="363">
        <f t="shared" si="248"/>
        <v>2</v>
      </c>
      <c r="AJ246" s="363">
        <v>0</v>
      </c>
      <c r="AK246" s="413" t="str">
        <f t="shared" si="249"/>
        <v>None</v>
      </c>
      <c r="AL246" s="413" t="str">
        <f t="shared" si="250"/>
        <v>None</v>
      </c>
      <c r="AM246" s="486" t="s">
        <v>7610</v>
      </c>
      <c r="AN246" t="s">
        <v>2284</v>
      </c>
      <c r="AO246" s="70" t="s">
        <v>7729</v>
      </c>
      <c r="AS246" s="69">
        <f t="shared" si="251"/>
        <v>34</v>
      </c>
      <c r="AT246" s="69">
        <f t="shared" si="252"/>
        <v>37</v>
      </c>
      <c r="AU246" s="69">
        <f t="shared" si="253"/>
        <v>8</v>
      </c>
      <c r="AV246" s="69">
        <f t="shared" si="254"/>
        <v>9</v>
      </c>
      <c r="AW246" s="81"/>
      <c r="AX246" s="70" t="s">
        <v>2286</v>
      </c>
      <c r="AY246" s="364">
        <v>48178</v>
      </c>
      <c r="AZ246" t="s">
        <v>1953</v>
      </c>
      <c r="BA246" s="238"/>
      <c r="BB246" s="237" t="str">
        <f t="shared" si="255"/>
        <v/>
      </c>
      <c r="BC246" s="270">
        <f t="shared" si="246"/>
        <v>1085</v>
      </c>
      <c r="BD246" t="str">
        <f t="shared" si="256"/>
        <v>Caladenia x hopperi</v>
      </c>
      <c r="BE246" s="367" t="e">
        <f>COUNTIFS(#REF!,L246)</f>
        <v>#REF!</v>
      </c>
      <c r="BF246" s="374" t="str">
        <f t="shared" si="257"/>
        <v>y</v>
      </c>
      <c r="BG246" s="82"/>
      <c r="BH246" s="375"/>
      <c r="BI246" s="374"/>
      <c r="BJ246" s="403"/>
      <c r="CE246" t="str">
        <f t="shared" si="330"/>
        <v>Protruding Spider Orchid  (Caladenia x exserta)</v>
      </c>
      <c r="CF246" s="388" t="str">
        <f t="shared" si="263"/>
        <v>Caladenia x exserta</v>
      </c>
      <c r="CG246" t="str">
        <f t="shared" si="266"/>
        <v/>
      </c>
      <c r="CH246" t="str">
        <f t="shared" si="267"/>
        <v/>
      </c>
      <c r="CI246" t="str">
        <f t="shared" si="268"/>
        <v/>
      </c>
      <c r="CJ246" t="str">
        <f t="shared" si="269"/>
        <v/>
      </c>
      <c r="CK246" s="359" t="str">
        <f t="shared" si="270"/>
        <v/>
      </c>
      <c r="CL246" t="str">
        <f t="shared" si="271"/>
        <v/>
      </c>
      <c r="CM246" t="str">
        <f t="shared" si="272"/>
        <v/>
      </c>
      <c r="CN246" t="str">
        <f t="shared" si="273"/>
        <v/>
      </c>
      <c r="CO246" s="359" t="str">
        <f t="shared" si="274"/>
        <v/>
      </c>
      <c r="CP246" t="str">
        <f t="shared" si="275"/>
        <v/>
      </c>
      <c r="CQ246" t="str">
        <f t="shared" si="276"/>
        <v/>
      </c>
      <c r="CR246" t="str">
        <f t="shared" si="277"/>
        <v/>
      </c>
      <c r="CS246" s="359" t="str">
        <f t="shared" si="278"/>
        <v/>
      </c>
      <c r="CT246" t="str">
        <f t="shared" si="279"/>
        <v/>
      </c>
      <c r="CU246" t="str">
        <f t="shared" si="280"/>
        <v/>
      </c>
      <c r="CV246" t="str">
        <f t="shared" si="281"/>
        <v/>
      </c>
      <c r="CW246" t="str">
        <f t="shared" si="282"/>
        <v/>
      </c>
      <c r="CX246" s="359" t="str">
        <f t="shared" si="283"/>
        <v/>
      </c>
      <c r="CY246" t="str">
        <f t="shared" si="284"/>
        <v/>
      </c>
      <c r="CZ246" t="str">
        <f t="shared" si="285"/>
        <v/>
      </c>
      <c r="DA246" t="str">
        <f t="shared" si="286"/>
        <v/>
      </c>
      <c r="DB246" s="359" t="str">
        <f t="shared" si="287"/>
        <v/>
      </c>
      <c r="DC246" t="str">
        <f t="shared" si="288"/>
        <v/>
      </c>
      <c r="DD246" t="str">
        <f t="shared" si="289"/>
        <v/>
      </c>
      <c r="DE246" t="str">
        <f t="shared" si="290"/>
        <v/>
      </c>
      <c r="DF246" s="359" t="str">
        <f t="shared" si="291"/>
        <v/>
      </c>
      <c r="DG246" t="str">
        <f t="shared" si="292"/>
        <v/>
      </c>
      <c r="DH246" t="str">
        <f t="shared" si="293"/>
        <v/>
      </c>
      <c r="DI246" t="str">
        <f t="shared" si="294"/>
        <v/>
      </c>
      <c r="DJ246" t="str">
        <f t="shared" si="295"/>
        <v/>
      </c>
      <c r="DK246" s="359" t="str">
        <f t="shared" si="296"/>
        <v/>
      </c>
      <c r="DL246" t="str">
        <f t="shared" si="297"/>
        <v/>
      </c>
      <c r="DM246" t="str">
        <f t="shared" si="298"/>
        <v/>
      </c>
      <c r="DN246" t="str">
        <f t="shared" si="299"/>
        <v/>
      </c>
      <c r="DO246" s="359" t="str">
        <f t="shared" si="300"/>
        <v/>
      </c>
      <c r="DP246" t="str">
        <f t="shared" si="301"/>
        <v>X</v>
      </c>
      <c r="DQ246" t="str">
        <f t="shared" si="302"/>
        <v>X</v>
      </c>
      <c r="DR246" t="str">
        <f t="shared" si="303"/>
        <v>X</v>
      </c>
      <c r="DS246" s="359" t="str">
        <f t="shared" si="304"/>
        <v>X</v>
      </c>
      <c r="DT246" t="str">
        <f t="shared" si="305"/>
        <v>X</v>
      </c>
      <c r="DU246" t="str">
        <f t="shared" si="306"/>
        <v>X</v>
      </c>
      <c r="DV246" t="str">
        <f t="shared" si="307"/>
        <v>X</v>
      </c>
      <c r="DW246" t="str">
        <f t="shared" si="308"/>
        <v>X</v>
      </c>
      <c r="DX246" s="359" t="str">
        <f t="shared" si="309"/>
        <v>X</v>
      </c>
      <c r="DY246" t="str">
        <f t="shared" si="310"/>
        <v>X</v>
      </c>
      <c r="DZ246" t="str">
        <f t="shared" si="311"/>
        <v>X</v>
      </c>
      <c r="EA246" t="str">
        <f t="shared" si="312"/>
        <v>X</v>
      </c>
      <c r="EB246" s="359" t="str">
        <f t="shared" si="313"/>
        <v>X</v>
      </c>
      <c r="EC246" t="str">
        <f t="shared" si="314"/>
        <v/>
      </c>
      <c r="ED246" t="str">
        <f t="shared" si="315"/>
        <v/>
      </c>
      <c r="EE246" t="str">
        <f t="shared" si="316"/>
        <v/>
      </c>
      <c r="EF246" t="str">
        <f t="shared" si="317"/>
        <v/>
      </c>
      <c r="EG246" s="359" t="str">
        <f t="shared" si="318"/>
        <v/>
      </c>
      <c r="EH246" t="str">
        <f t="shared" si="265"/>
        <v>Caladenia x exserta</v>
      </c>
      <c r="EJ246" t="str">
        <f t="shared" si="259"/>
        <v>Caladenia x hopperi</v>
      </c>
      <c r="EK246" s="100">
        <f t="shared" si="332"/>
        <v>0</v>
      </c>
      <c r="EL246" s="3">
        <f t="shared" si="332"/>
        <v>0</v>
      </c>
      <c r="EM246" s="3">
        <f t="shared" si="332"/>
        <v>0</v>
      </c>
      <c r="EN246" s="3">
        <f t="shared" si="332"/>
        <v>0</v>
      </c>
      <c r="EO246" s="3">
        <f t="shared" si="332"/>
        <v>0</v>
      </c>
      <c r="EP246" s="3">
        <f t="shared" si="332"/>
        <v>0</v>
      </c>
      <c r="EQ246" s="3">
        <f t="shared" si="332"/>
        <v>0</v>
      </c>
      <c r="ER246" s="3">
        <f t="shared" si="332"/>
        <v>1</v>
      </c>
      <c r="ES246" s="3">
        <f t="shared" si="332"/>
        <v>1</v>
      </c>
      <c r="ET246" s="3">
        <f t="shared" si="332"/>
        <v>0</v>
      </c>
      <c r="EU246" s="3">
        <f t="shared" si="332"/>
        <v>0</v>
      </c>
      <c r="EV246" s="24">
        <f t="shared" si="332"/>
        <v>0</v>
      </c>
      <c r="EW246" s="245">
        <f t="shared" si="264"/>
        <v>2</v>
      </c>
      <c r="EX246" s="262" t="str">
        <f t="shared" si="260"/>
        <v/>
      </c>
    </row>
    <row r="247" spans="1:154" ht="16.149999999999999" customHeight="1" x14ac:dyDescent="0.25">
      <c r="A247" s="363"/>
      <c r="D247" s="363"/>
      <c r="E247" s="363"/>
      <c r="F247" s="363"/>
      <c r="G247" s="363"/>
      <c r="H247" s="363"/>
      <c r="I247" s="363"/>
      <c r="J247" s="68">
        <f t="shared" si="261"/>
        <v>1057</v>
      </c>
      <c r="K247" s="371" t="str">
        <f t="shared" si="262"/>
        <v>Caladenia x hypata</v>
      </c>
      <c r="L247" s="372">
        <v>1057</v>
      </c>
      <c r="M247" s="371" t="s">
        <v>1526</v>
      </c>
      <c r="N247" s="76" t="s">
        <v>2287</v>
      </c>
      <c r="O247" s="363" t="str">
        <f t="shared" si="247"/>
        <v>S</v>
      </c>
      <c r="P247" s="70" t="s">
        <v>2288</v>
      </c>
      <c r="Q247" s="364" t="s">
        <v>2289</v>
      </c>
      <c r="R247" s="365">
        <v>42979</v>
      </c>
      <c r="S247" s="365">
        <v>43069</v>
      </c>
      <c r="T247" s="603" t="s">
        <v>7894</v>
      </c>
      <c r="U247" s="603" t="s">
        <v>7894</v>
      </c>
      <c r="V247" s="603" t="s">
        <v>7894</v>
      </c>
      <c r="W247" s="603" t="s">
        <v>7894</v>
      </c>
      <c r="X247" s="603" t="s">
        <v>7894</v>
      </c>
      <c r="Y247" s="603" t="s">
        <v>7894</v>
      </c>
      <c r="Z247" s="603" t="s">
        <v>7894</v>
      </c>
      <c r="AA247" s="603" t="s">
        <v>7894</v>
      </c>
      <c r="AB247" s="603" t="s">
        <v>4828</v>
      </c>
      <c r="AC247" s="603" t="s">
        <v>4829</v>
      </c>
      <c r="AD247" s="603" t="s">
        <v>4830</v>
      </c>
      <c r="AE247" s="603" t="s">
        <v>7894</v>
      </c>
      <c r="AF247" s="605" t="s">
        <v>48</v>
      </c>
      <c r="AG247" s="605" t="s">
        <v>48</v>
      </c>
      <c r="AH247" s="366" t="s">
        <v>685</v>
      </c>
      <c r="AI247" s="363">
        <f t="shared" si="248"/>
        <v>6</v>
      </c>
      <c r="AJ247" s="363">
        <v>0</v>
      </c>
      <c r="AK247" s="413" t="str">
        <f t="shared" si="249"/>
        <v>None</v>
      </c>
      <c r="AL247" s="413" t="str">
        <f t="shared" si="250"/>
        <v>None</v>
      </c>
      <c r="AM247" s="486" t="s">
        <v>7610</v>
      </c>
      <c r="AN247" t="s">
        <v>2290</v>
      </c>
      <c r="AS247" s="69">
        <f t="shared" si="251"/>
        <v>36</v>
      </c>
      <c r="AT247" s="69">
        <f t="shared" si="252"/>
        <v>48</v>
      </c>
      <c r="AU247" s="69">
        <f t="shared" si="253"/>
        <v>9</v>
      </c>
      <c r="AV247" s="69">
        <f t="shared" si="254"/>
        <v>11</v>
      </c>
      <c r="AW247" s="81"/>
      <c r="AX247" s="70" t="s">
        <v>2291</v>
      </c>
      <c r="AY247" s="364">
        <v>19868</v>
      </c>
      <c r="AZ247" s="264" t="s">
        <v>48</v>
      </c>
      <c r="BA247" s="238"/>
      <c r="BB247" s="237" t="str">
        <f t="shared" si="255"/>
        <v/>
      </c>
      <c r="BC247" s="270">
        <f t="shared" si="246"/>
        <v>1057</v>
      </c>
      <c r="BD247" t="str">
        <f t="shared" si="256"/>
        <v>Caladenia x hypata</v>
      </c>
      <c r="BE247" s="367" t="e">
        <f>COUNTIFS(#REF!,L247)</f>
        <v>#REF!</v>
      </c>
      <c r="BF247" s="374" t="str">
        <f t="shared" si="257"/>
        <v>y</v>
      </c>
      <c r="BG247" s="82"/>
      <c r="BH247" s="375"/>
      <c r="BI247" s="374"/>
      <c r="BJ247" s="403"/>
      <c r="CE247" t="str">
        <f t="shared" si="330"/>
        <v>Ornate Spider Orchid  (Caladenia x hopperi)</v>
      </c>
      <c r="CF247" s="388" t="str">
        <f t="shared" si="263"/>
        <v>Caladenia x hopperi</v>
      </c>
      <c r="CG247" t="str">
        <f t="shared" si="266"/>
        <v/>
      </c>
      <c r="CH247" t="str">
        <f t="shared" si="267"/>
        <v/>
      </c>
      <c r="CI247" t="str">
        <f t="shared" si="268"/>
        <v/>
      </c>
      <c r="CJ247" t="str">
        <f t="shared" si="269"/>
        <v/>
      </c>
      <c r="CK247" s="359" t="str">
        <f t="shared" si="270"/>
        <v/>
      </c>
      <c r="CL247" t="str">
        <f t="shared" si="271"/>
        <v/>
      </c>
      <c r="CM247" t="str">
        <f t="shared" si="272"/>
        <v/>
      </c>
      <c r="CN247" t="str">
        <f t="shared" si="273"/>
        <v/>
      </c>
      <c r="CO247" s="359" t="str">
        <f t="shared" si="274"/>
        <v/>
      </c>
      <c r="CP247" t="str">
        <f t="shared" si="275"/>
        <v/>
      </c>
      <c r="CQ247" t="str">
        <f t="shared" si="276"/>
        <v/>
      </c>
      <c r="CR247" t="str">
        <f t="shared" si="277"/>
        <v/>
      </c>
      <c r="CS247" s="359" t="str">
        <f t="shared" si="278"/>
        <v/>
      </c>
      <c r="CT247" t="str">
        <f t="shared" si="279"/>
        <v/>
      </c>
      <c r="CU247" t="str">
        <f t="shared" si="280"/>
        <v/>
      </c>
      <c r="CV247" t="str">
        <f t="shared" si="281"/>
        <v/>
      </c>
      <c r="CW247" t="str">
        <f t="shared" si="282"/>
        <v/>
      </c>
      <c r="CX247" s="359" t="str">
        <f t="shared" si="283"/>
        <v/>
      </c>
      <c r="CY247" t="str">
        <f t="shared" si="284"/>
        <v/>
      </c>
      <c r="CZ247" t="str">
        <f t="shared" si="285"/>
        <v/>
      </c>
      <c r="DA247" t="str">
        <f t="shared" si="286"/>
        <v/>
      </c>
      <c r="DB247" s="359" t="str">
        <f t="shared" si="287"/>
        <v/>
      </c>
      <c r="DC247" t="str">
        <f t="shared" si="288"/>
        <v/>
      </c>
      <c r="DD247" t="str">
        <f t="shared" si="289"/>
        <v/>
      </c>
      <c r="DE247" t="str">
        <f t="shared" si="290"/>
        <v/>
      </c>
      <c r="DF247" s="359" t="str">
        <f t="shared" si="291"/>
        <v/>
      </c>
      <c r="DG247" t="str">
        <f t="shared" si="292"/>
        <v/>
      </c>
      <c r="DH247" t="str">
        <f t="shared" si="293"/>
        <v/>
      </c>
      <c r="DI247" t="str">
        <f t="shared" si="294"/>
        <v/>
      </c>
      <c r="DJ247" t="str">
        <f t="shared" si="295"/>
        <v/>
      </c>
      <c r="DK247" s="359" t="str">
        <f t="shared" si="296"/>
        <v/>
      </c>
      <c r="DL247" t="str">
        <f t="shared" si="297"/>
        <v/>
      </c>
      <c r="DM247" t="str">
        <f t="shared" si="298"/>
        <v/>
      </c>
      <c r="DN247" t="str">
        <f t="shared" si="299"/>
        <v>X</v>
      </c>
      <c r="DO247" s="359" t="str">
        <f t="shared" si="300"/>
        <v>X</v>
      </c>
      <c r="DP247" t="str">
        <f t="shared" si="301"/>
        <v>X</v>
      </c>
      <c r="DQ247" t="str">
        <f t="shared" si="302"/>
        <v>X</v>
      </c>
      <c r="DR247" t="str">
        <f t="shared" si="303"/>
        <v/>
      </c>
      <c r="DS247" s="359" t="str">
        <f t="shared" si="304"/>
        <v/>
      </c>
      <c r="DT247" t="str">
        <f t="shared" si="305"/>
        <v/>
      </c>
      <c r="DU247" t="str">
        <f t="shared" si="306"/>
        <v/>
      </c>
      <c r="DV247" t="str">
        <f t="shared" si="307"/>
        <v/>
      </c>
      <c r="DW247" t="str">
        <f t="shared" si="308"/>
        <v/>
      </c>
      <c r="DX247" s="359" t="str">
        <f t="shared" si="309"/>
        <v/>
      </c>
      <c r="DY247" t="str">
        <f t="shared" si="310"/>
        <v/>
      </c>
      <c r="DZ247" t="str">
        <f t="shared" si="311"/>
        <v/>
      </c>
      <c r="EA247" t="str">
        <f t="shared" si="312"/>
        <v/>
      </c>
      <c r="EB247" s="359" t="str">
        <f t="shared" si="313"/>
        <v/>
      </c>
      <c r="EC247" t="str">
        <f t="shared" si="314"/>
        <v/>
      </c>
      <c r="ED247" t="str">
        <f t="shared" si="315"/>
        <v/>
      </c>
      <c r="EE247" t="str">
        <f t="shared" si="316"/>
        <v/>
      </c>
      <c r="EF247" t="str">
        <f t="shared" si="317"/>
        <v/>
      </c>
      <c r="EG247" s="359" t="str">
        <f t="shared" si="318"/>
        <v/>
      </c>
      <c r="EH247" t="str">
        <f t="shared" si="265"/>
        <v>Caladenia x hopperi</v>
      </c>
      <c r="EJ247" t="str">
        <f t="shared" si="259"/>
        <v>Caladenia x hypata</v>
      </c>
      <c r="EK247" s="100">
        <f t="shared" si="332"/>
        <v>0</v>
      </c>
      <c r="EL247" s="3">
        <f t="shared" si="332"/>
        <v>0</v>
      </c>
      <c r="EM247" s="3">
        <f t="shared" si="332"/>
        <v>0</v>
      </c>
      <c r="EN247" s="3">
        <f t="shared" si="332"/>
        <v>0</v>
      </c>
      <c r="EO247" s="3">
        <f t="shared" si="332"/>
        <v>0</v>
      </c>
      <c r="EP247" s="3">
        <f t="shared" si="332"/>
        <v>0</v>
      </c>
      <c r="EQ247" s="3">
        <f t="shared" si="332"/>
        <v>0</v>
      </c>
      <c r="ER247" s="3">
        <f t="shared" si="332"/>
        <v>0</v>
      </c>
      <c r="ES247" s="3">
        <f t="shared" si="332"/>
        <v>1</v>
      </c>
      <c r="ET247" s="3">
        <f t="shared" si="332"/>
        <v>1</v>
      </c>
      <c r="EU247" s="3">
        <f t="shared" si="332"/>
        <v>1</v>
      </c>
      <c r="EV247" s="24">
        <f t="shared" si="332"/>
        <v>0</v>
      </c>
      <c r="EW247" s="245">
        <f t="shared" si="264"/>
        <v>3</v>
      </c>
      <c r="EX247" s="262" t="str">
        <f t="shared" si="260"/>
        <v/>
      </c>
    </row>
    <row r="248" spans="1:154" ht="16.149999999999999" customHeight="1" x14ac:dyDescent="0.25">
      <c r="A248" s="363"/>
      <c r="D248" s="363"/>
      <c r="E248" s="363"/>
      <c r="F248" s="363"/>
      <c r="G248" s="363"/>
      <c r="H248" s="363"/>
      <c r="I248" s="363"/>
      <c r="J248" s="68">
        <f t="shared" si="261"/>
        <v>1058</v>
      </c>
      <c r="K248" s="371" t="str">
        <f t="shared" si="262"/>
        <v>Caladenia x idiastes</v>
      </c>
      <c r="L248" s="372">
        <v>1058</v>
      </c>
      <c r="M248" s="371" t="s">
        <v>1526</v>
      </c>
      <c r="N248" s="76" t="s">
        <v>2292</v>
      </c>
      <c r="O248" s="363" t="str">
        <f t="shared" si="247"/>
        <v>S</v>
      </c>
      <c r="P248" s="70" t="s">
        <v>2293</v>
      </c>
      <c r="Q248" s="364" t="s">
        <v>2294</v>
      </c>
      <c r="R248" s="365">
        <v>42979</v>
      </c>
      <c r="S248" s="365">
        <v>43039</v>
      </c>
      <c r="T248" s="603" t="s">
        <v>7894</v>
      </c>
      <c r="U248" s="603" t="s">
        <v>7894</v>
      </c>
      <c r="V248" s="603" t="s">
        <v>7894</v>
      </c>
      <c r="W248" s="603" t="s">
        <v>7894</v>
      </c>
      <c r="X248" s="603" t="s">
        <v>7894</v>
      </c>
      <c r="Y248" s="603" t="s">
        <v>7894</v>
      </c>
      <c r="Z248" s="603" t="s">
        <v>7894</v>
      </c>
      <c r="AA248" s="603" t="s">
        <v>7894</v>
      </c>
      <c r="AB248" s="603" t="s">
        <v>4828</v>
      </c>
      <c r="AC248" s="603" t="s">
        <v>4829</v>
      </c>
      <c r="AD248" s="603" t="s">
        <v>7894</v>
      </c>
      <c r="AE248" s="603" t="s">
        <v>7894</v>
      </c>
      <c r="AF248" s="605" t="s">
        <v>48</v>
      </c>
      <c r="AG248" s="605" t="s">
        <v>48</v>
      </c>
      <c r="AH248" s="366" t="s">
        <v>685</v>
      </c>
      <c r="AI248" s="363">
        <f t="shared" si="248"/>
        <v>6</v>
      </c>
      <c r="AJ248" s="363">
        <v>0</v>
      </c>
      <c r="AK248" s="413" t="str">
        <f t="shared" si="249"/>
        <v>None</v>
      </c>
      <c r="AL248" s="413" t="str">
        <f t="shared" si="250"/>
        <v>None</v>
      </c>
      <c r="AM248" s="486" t="s">
        <v>7610</v>
      </c>
      <c r="AN248" t="s">
        <v>789</v>
      </c>
      <c r="AS248" s="69">
        <f t="shared" si="251"/>
        <v>36</v>
      </c>
      <c r="AT248" s="69">
        <f t="shared" si="252"/>
        <v>44</v>
      </c>
      <c r="AU248" s="69">
        <f t="shared" si="253"/>
        <v>9</v>
      </c>
      <c r="AV248" s="69">
        <f t="shared" si="254"/>
        <v>10</v>
      </c>
      <c r="AW248" s="81"/>
      <c r="AX248" s="70" t="s">
        <v>2295</v>
      </c>
      <c r="AY248" s="364">
        <v>19869</v>
      </c>
      <c r="AZ248" s="264" t="s">
        <v>48</v>
      </c>
      <c r="BA248" s="238"/>
      <c r="BB248" s="237" t="str">
        <f t="shared" si="255"/>
        <v/>
      </c>
      <c r="BC248" s="270">
        <f t="shared" si="246"/>
        <v>1058</v>
      </c>
      <c r="BD248" t="str">
        <f t="shared" si="256"/>
        <v>Caladenia x idiastes</v>
      </c>
      <c r="BE248" s="367" t="e">
        <f>COUNTIFS(#REF!,L248)</f>
        <v>#REF!</v>
      </c>
      <c r="BF248" s="374" t="str">
        <f t="shared" si="257"/>
        <v>y</v>
      </c>
      <c r="BG248" s="82"/>
      <c r="BH248" s="375"/>
      <c r="BI248" s="374"/>
      <c r="BJ248" s="403"/>
      <c r="CE248" t="str">
        <f t="shared" si="330"/>
        <v>Southern Forest Spider Orchid  (Caladenia x hypata)</v>
      </c>
      <c r="CF248" s="388" t="str">
        <f t="shared" si="263"/>
        <v>Caladenia x hypata</v>
      </c>
      <c r="CG248" t="str">
        <f t="shared" si="266"/>
        <v/>
      </c>
      <c r="CH248" t="str">
        <f t="shared" si="267"/>
        <v/>
      </c>
      <c r="CI248" t="str">
        <f t="shared" si="268"/>
        <v/>
      </c>
      <c r="CJ248" t="str">
        <f t="shared" si="269"/>
        <v/>
      </c>
      <c r="CK248" s="359" t="str">
        <f t="shared" si="270"/>
        <v/>
      </c>
      <c r="CL248" t="str">
        <f t="shared" si="271"/>
        <v/>
      </c>
      <c r="CM248" t="str">
        <f t="shared" si="272"/>
        <v/>
      </c>
      <c r="CN248" t="str">
        <f t="shared" si="273"/>
        <v/>
      </c>
      <c r="CO248" s="359" t="str">
        <f t="shared" si="274"/>
        <v/>
      </c>
      <c r="CP248" t="str">
        <f t="shared" si="275"/>
        <v/>
      </c>
      <c r="CQ248" t="str">
        <f t="shared" si="276"/>
        <v/>
      </c>
      <c r="CR248" t="str">
        <f t="shared" si="277"/>
        <v/>
      </c>
      <c r="CS248" s="359" t="str">
        <f t="shared" si="278"/>
        <v/>
      </c>
      <c r="CT248" t="str">
        <f t="shared" si="279"/>
        <v/>
      </c>
      <c r="CU248" t="str">
        <f t="shared" si="280"/>
        <v/>
      </c>
      <c r="CV248" t="str">
        <f t="shared" si="281"/>
        <v/>
      </c>
      <c r="CW248" t="str">
        <f t="shared" si="282"/>
        <v/>
      </c>
      <c r="CX248" s="359" t="str">
        <f t="shared" si="283"/>
        <v/>
      </c>
      <c r="CY248" t="str">
        <f t="shared" si="284"/>
        <v/>
      </c>
      <c r="CZ248" t="str">
        <f t="shared" si="285"/>
        <v/>
      </c>
      <c r="DA248" t="str">
        <f t="shared" si="286"/>
        <v/>
      </c>
      <c r="DB248" s="359" t="str">
        <f t="shared" si="287"/>
        <v/>
      </c>
      <c r="DC248" t="str">
        <f t="shared" si="288"/>
        <v/>
      </c>
      <c r="DD248" t="str">
        <f t="shared" si="289"/>
        <v/>
      </c>
      <c r="DE248" t="str">
        <f t="shared" si="290"/>
        <v/>
      </c>
      <c r="DF248" s="359" t="str">
        <f t="shared" si="291"/>
        <v/>
      </c>
      <c r="DG248" t="str">
        <f t="shared" si="292"/>
        <v/>
      </c>
      <c r="DH248" t="str">
        <f t="shared" si="293"/>
        <v/>
      </c>
      <c r="DI248" t="str">
        <f t="shared" si="294"/>
        <v/>
      </c>
      <c r="DJ248" t="str">
        <f t="shared" si="295"/>
        <v/>
      </c>
      <c r="DK248" s="359" t="str">
        <f t="shared" si="296"/>
        <v/>
      </c>
      <c r="DL248" t="str">
        <f t="shared" si="297"/>
        <v/>
      </c>
      <c r="DM248" t="str">
        <f t="shared" si="298"/>
        <v/>
      </c>
      <c r="DN248" t="str">
        <f t="shared" si="299"/>
        <v/>
      </c>
      <c r="DO248" s="359" t="str">
        <f t="shared" si="300"/>
        <v/>
      </c>
      <c r="DP248" t="str">
        <f t="shared" si="301"/>
        <v>X</v>
      </c>
      <c r="DQ248" t="str">
        <f t="shared" si="302"/>
        <v>X</v>
      </c>
      <c r="DR248" t="str">
        <f t="shared" si="303"/>
        <v>X</v>
      </c>
      <c r="DS248" s="359" t="str">
        <f t="shared" si="304"/>
        <v>X</v>
      </c>
      <c r="DT248" t="str">
        <f t="shared" si="305"/>
        <v>X</v>
      </c>
      <c r="DU248" t="str">
        <f t="shared" si="306"/>
        <v>X</v>
      </c>
      <c r="DV248" t="str">
        <f t="shared" si="307"/>
        <v>X</v>
      </c>
      <c r="DW248" t="str">
        <f t="shared" si="308"/>
        <v>X</v>
      </c>
      <c r="DX248" s="359" t="str">
        <f t="shared" si="309"/>
        <v>X</v>
      </c>
      <c r="DY248" t="str">
        <f t="shared" si="310"/>
        <v>X</v>
      </c>
      <c r="DZ248" t="str">
        <f t="shared" si="311"/>
        <v>X</v>
      </c>
      <c r="EA248" t="str">
        <f t="shared" si="312"/>
        <v>X</v>
      </c>
      <c r="EB248" s="359" t="str">
        <f t="shared" si="313"/>
        <v>X</v>
      </c>
      <c r="EC248" t="str">
        <f t="shared" si="314"/>
        <v/>
      </c>
      <c r="ED248" t="str">
        <f t="shared" si="315"/>
        <v/>
      </c>
      <c r="EE248" t="str">
        <f t="shared" si="316"/>
        <v/>
      </c>
      <c r="EF248" t="str">
        <f t="shared" si="317"/>
        <v/>
      </c>
      <c r="EG248" s="359" t="str">
        <f t="shared" si="318"/>
        <v/>
      </c>
      <c r="EH248" t="str">
        <f t="shared" si="265"/>
        <v>Caladenia x hypata</v>
      </c>
      <c r="EJ248" t="str">
        <f t="shared" si="259"/>
        <v>Caladenia x idiastes</v>
      </c>
      <c r="EK248" s="100">
        <f t="shared" si="332"/>
        <v>0</v>
      </c>
      <c r="EL248" s="3">
        <f t="shared" si="332"/>
        <v>0</v>
      </c>
      <c r="EM248" s="3">
        <f t="shared" si="332"/>
        <v>0</v>
      </c>
      <c r="EN248" s="3">
        <f t="shared" si="332"/>
        <v>0</v>
      </c>
      <c r="EO248" s="3">
        <f t="shared" si="332"/>
        <v>0</v>
      </c>
      <c r="EP248" s="3">
        <f t="shared" si="332"/>
        <v>0</v>
      </c>
      <c r="EQ248" s="3">
        <f t="shared" si="332"/>
        <v>0</v>
      </c>
      <c r="ER248" s="3">
        <f t="shared" si="332"/>
        <v>0</v>
      </c>
      <c r="ES248" s="3">
        <f t="shared" si="332"/>
        <v>1</v>
      </c>
      <c r="ET248" s="3">
        <f t="shared" si="332"/>
        <v>1</v>
      </c>
      <c r="EU248" s="3">
        <f t="shared" si="332"/>
        <v>0</v>
      </c>
      <c r="EV248" s="24">
        <f t="shared" si="332"/>
        <v>0</v>
      </c>
      <c r="EW248" s="245">
        <f t="shared" si="264"/>
        <v>2</v>
      </c>
      <c r="EX248" s="262" t="str">
        <f t="shared" si="260"/>
        <v/>
      </c>
    </row>
    <row r="249" spans="1:154" ht="16.149999999999999" customHeight="1" x14ac:dyDescent="0.25">
      <c r="A249" s="363"/>
      <c r="D249" s="363"/>
      <c r="E249" s="363"/>
      <c r="F249" s="363"/>
      <c r="G249" s="363"/>
      <c r="H249" s="363"/>
      <c r="I249" s="363"/>
      <c r="J249" s="68">
        <f t="shared" si="261"/>
        <v>1217</v>
      </c>
      <c r="K249" s="371" t="str">
        <f t="shared" si="262"/>
        <v>Caladenia x lavandulacea</v>
      </c>
      <c r="L249" s="372">
        <v>1217</v>
      </c>
      <c r="M249" s="371" t="s">
        <v>1526</v>
      </c>
      <c r="N249" s="76" t="s">
        <v>2296</v>
      </c>
      <c r="O249" s="363" t="str">
        <f t="shared" si="247"/>
        <v>S</v>
      </c>
      <c r="P249" s="70" t="s">
        <v>2297</v>
      </c>
      <c r="Q249" s="364" t="s">
        <v>2298</v>
      </c>
      <c r="R249" s="365">
        <v>42979</v>
      </c>
      <c r="S249" s="365">
        <v>43008</v>
      </c>
      <c r="T249" s="603" t="s">
        <v>7894</v>
      </c>
      <c r="U249" s="603" t="s">
        <v>7894</v>
      </c>
      <c r="V249" s="603" t="s">
        <v>7894</v>
      </c>
      <c r="W249" s="603" t="s">
        <v>7894</v>
      </c>
      <c r="X249" s="603" t="s">
        <v>7894</v>
      </c>
      <c r="Y249" s="603" t="s">
        <v>7894</v>
      </c>
      <c r="Z249" s="603" t="s">
        <v>7894</v>
      </c>
      <c r="AA249" s="603" t="s">
        <v>7894</v>
      </c>
      <c r="AB249" s="603" t="s">
        <v>4828</v>
      </c>
      <c r="AC249" s="603" t="s">
        <v>7894</v>
      </c>
      <c r="AD249" s="603" t="s">
        <v>7894</v>
      </c>
      <c r="AE249" s="603" t="s">
        <v>7894</v>
      </c>
      <c r="AF249" s="605" t="s">
        <v>48</v>
      </c>
      <c r="AG249" s="605" t="s">
        <v>48</v>
      </c>
      <c r="AH249" s="366" t="s">
        <v>685</v>
      </c>
      <c r="AI249" s="363">
        <f t="shared" si="248"/>
        <v>6</v>
      </c>
      <c r="AJ249" s="363">
        <v>0</v>
      </c>
      <c r="AK249" s="413" t="str">
        <f t="shared" si="249"/>
        <v>None</v>
      </c>
      <c r="AL249" s="413" t="str">
        <f t="shared" si="250"/>
        <v>None</v>
      </c>
      <c r="AM249" s="486" t="s">
        <v>7610</v>
      </c>
      <c r="AN249" s="70" t="s">
        <v>2299</v>
      </c>
      <c r="AS249" s="69">
        <f t="shared" si="251"/>
        <v>36</v>
      </c>
      <c r="AT249" s="69">
        <f t="shared" si="252"/>
        <v>39</v>
      </c>
      <c r="AU249" s="69">
        <f t="shared" si="253"/>
        <v>9</v>
      </c>
      <c r="AV249" s="69">
        <f t="shared" si="254"/>
        <v>9</v>
      </c>
      <c r="AW249" s="81"/>
      <c r="AX249" s="70" t="s">
        <v>2300</v>
      </c>
      <c r="AY249" s="364">
        <v>1600</v>
      </c>
      <c r="AZ249" s="264" t="s">
        <v>48</v>
      </c>
      <c r="BA249" s="238"/>
      <c r="BB249" s="237" t="str">
        <f t="shared" si="255"/>
        <v/>
      </c>
      <c r="BC249" s="270">
        <f t="shared" si="246"/>
        <v>1217</v>
      </c>
      <c r="BD249" t="str">
        <f t="shared" si="256"/>
        <v>Caladenia x lavandulacea</v>
      </c>
      <c r="BE249" s="367" t="e">
        <f>COUNTIFS(#REF!,L249)</f>
        <v>#REF!</v>
      </c>
      <c r="BF249" s="374" t="str">
        <f t="shared" si="257"/>
        <v>y</v>
      </c>
      <c r="BG249" s="82"/>
      <c r="BH249" s="375"/>
      <c r="BI249" s="374"/>
      <c r="BJ249" s="403"/>
      <c r="CE249" t="str">
        <f t="shared" si="330"/>
        <v>Cerise Spider Orchid  (Caladenia x idiastes)</v>
      </c>
      <c r="CF249" s="388" t="str">
        <f t="shared" si="263"/>
        <v>Caladenia x idiastes</v>
      </c>
      <c r="CG249" t="str">
        <f t="shared" si="266"/>
        <v/>
      </c>
      <c r="CH249" t="str">
        <f t="shared" si="267"/>
        <v/>
      </c>
      <c r="CI249" t="str">
        <f t="shared" si="268"/>
        <v/>
      </c>
      <c r="CJ249" t="str">
        <f t="shared" si="269"/>
        <v/>
      </c>
      <c r="CK249" s="359" t="str">
        <f t="shared" si="270"/>
        <v/>
      </c>
      <c r="CL249" t="str">
        <f t="shared" si="271"/>
        <v/>
      </c>
      <c r="CM249" t="str">
        <f t="shared" si="272"/>
        <v/>
      </c>
      <c r="CN249" t="str">
        <f t="shared" si="273"/>
        <v/>
      </c>
      <c r="CO249" s="359" t="str">
        <f t="shared" si="274"/>
        <v/>
      </c>
      <c r="CP249" t="str">
        <f t="shared" si="275"/>
        <v/>
      </c>
      <c r="CQ249" t="str">
        <f t="shared" si="276"/>
        <v/>
      </c>
      <c r="CR249" t="str">
        <f t="shared" si="277"/>
        <v/>
      </c>
      <c r="CS249" s="359" t="str">
        <f t="shared" si="278"/>
        <v/>
      </c>
      <c r="CT249" t="str">
        <f t="shared" si="279"/>
        <v/>
      </c>
      <c r="CU249" t="str">
        <f t="shared" si="280"/>
        <v/>
      </c>
      <c r="CV249" t="str">
        <f t="shared" si="281"/>
        <v/>
      </c>
      <c r="CW249" t="str">
        <f t="shared" si="282"/>
        <v/>
      </c>
      <c r="CX249" s="359" t="str">
        <f t="shared" si="283"/>
        <v/>
      </c>
      <c r="CY249" t="str">
        <f t="shared" si="284"/>
        <v/>
      </c>
      <c r="CZ249" t="str">
        <f t="shared" si="285"/>
        <v/>
      </c>
      <c r="DA249" t="str">
        <f t="shared" si="286"/>
        <v/>
      </c>
      <c r="DB249" s="359" t="str">
        <f t="shared" si="287"/>
        <v/>
      </c>
      <c r="DC249" t="str">
        <f t="shared" si="288"/>
        <v/>
      </c>
      <c r="DD249" t="str">
        <f t="shared" si="289"/>
        <v/>
      </c>
      <c r="DE249" t="str">
        <f t="shared" si="290"/>
        <v/>
      </c>
      <c r="DF249" s="359" t="str">
        <f t="shared" si="291"/>
        <v/>
      </c>
      <c r="DG249" t="str">
        <f t="shared" si="292"/>
        <v/>
      </c>
      <c r="DH249" t="str">
        <f t="shared" si="293"/>
        <v/>
      </c>
      <c r="DI249" t="str">
        <f t="shared" si="294"/>
        <v/>
      </c>
      <c r="DJ249" t="str">
        <f t="shared" si="295"/>
        <v/>
      </c>
      <c r="DK249" s="359" t="str">
        <f t="shared" si="296"/>
        <v/>
      </c>
      <c r="DL249" t="str">
        <f t="shared" si="297"/>
        <v/>
      </c>
      <c r="DM249" t="str">
        <f t="shared" si="298"/>
        <v/>
      </c>
      <c r="DN249" t="str">
        <f t="shared" si="299"/>
        <v/>
      </c>
      <c r="DO249" s="359" t="str">
        <f t="shared" si="300"/>
        <v/>
      </c>
      <c r="DP249" t="str">
        <f t="shared" si="301"/>
        <v>X</v>
      </c>
      <c r="DQ249" t="str">
        <f t="shared" si="302"/>
        <v>X</v>
      </c>
      <c r="DR249" t="str">
        <f t="shared" si="303"/>
        <v>X</v>
      </c>
      <c r="DS249" s="359" t="str">
        <f t="shared" si="304"/>
        <v>X</v>
      </c>
      <c r="DT249" t="str">
        <f t="shared" si="305"/>
        <v>X</v>
      </c>
      <c r="DU249" t="str">
        <f t="shared" si="306"/>
        <v>X</v>
      </c>
      <c r="DV249" t="str">
        <f t="shared" si="307"/>
        <v>X</v>
      </c>
      <c r="DW249" t="str">
        <f t="shared" si="308"/>
        <v>X</v>
      </c>
      <c r="DX249" s="359" t="str">
        <f t="shared" si="309"/>
        <v>X</v>
      </c>
      <c r="DY249" t="str">
        <f t="shared" si="310"/>
        <v/>
      </c>
      <c r="DZ249" t="str">
        <f t="shared" si="311"/>
        <v/>
      </c>
      <c r="EA249" t="str">
        <f t="shared" si="312"/>
        <v/>
      </c>
      <c r="EB249" s="359" t="str">
        <f t="shared" si="313"/>
        <v/>
      </c>
      <c r="EC249" t="str">
        <f t="shared" si="314"/>
        <v/>
      </c>
      <c r="ED249" t="str">
        <f t="shared" si="315"/>
        <v/>
      </c>
      <c r="EE249" t="str">
        <f t="shared" si="316"/>
        <v/>
      </c>
      <c r="EF249" t="str">
        <f t="shared" si="317"/>
        <v/>
      </c>
      <c r="EG249" s="359" t="str">
        <f t="shared" si="318"/>
        <v/>
      </c>
      <c r="EH249" t="str">
        <f t="shared" si="265"/>
        <v>Caladenia x idiastes</v>
      </c>
      <c r="EJ249" t="str">
        <f t="shared" si="259"/>
        <v>Caladenia x lavandulacea</v>
      </c>
      <c r="EK249" s="100">
        <f t="shared" si="332"/>
        <v>0</v>
      </c>
      <c r="EL249" s="3">
        <f t="shared" si="332"/>
        <v>0</v>
      </c>
      <c r="EM249" s="3">
        <f t="shared" si="332"/>
        <v>0</v>
      </c>
      <c r="EN249" s="3">
        <f t="shared" si="332"/>
        <v>0</v>
      </c>
      <c r="EO249" s="3">
        <f t="shared" si="332"/>
        <v>0</v>
      </c>
      <c r="EP249" s="3">
        <f t="shared" si="332"/>
        <v>0</v>
      </c>
      <c r="EQ249" s="3">
        <f t="shared" si="332"/>
        <v>0</v>
      </c>
      <c r="ER249" s="3">
        <f t="shared" si="332"/>
        <v>0</v>
      </c>
      <c r="ES249" s="3">
        <f t="shared" si="332"/>
        <v>1</v>
      </c>
      <c r="ET249" s="3">
        <f t="shared" si="332"/>
        <v>0</v>
      </c>
      <c r="EU249" s="3">
        <f t="shared" si="332"/>
        <v>0</v>
      </c>
      <c r="EV249" s="24">
        <f t="shared" si="332"/>
        <v>0</v>
      </c>
      <c r="EW249" s="245">
        <f t="shared" si="264"/>
        <v>1</v>
      </c>
      <c r="EX249" s="262" t="str">
        <f t="shared" si="260"/>
        <v/>
      </c>
    </row>
    <row r="250" spans="1:154" ht="16.149999999999999" customHeight="1" x14ac:dyDescent="0.25">
      <c r="A250" s="363"/>
      <c r="D250" s="363"/>
      <c r="E250" s="363"/>
      <c r="F250" s="363"/>
      <c r="G250" s="363"/>
      <c r="H250" s="363"/>
      <c r="I250" s="363"/>
      <c r="J250" s="68">
        <f t="shared" si="261"/>
        <v>1059</v>
      </c>
      <c r="K250" s="371" t="str">
        <f t="shared" si="262"/>
        <v>Caladenia x resupina</v>
      </c>
      <c r="L250" s="372">
        <v>1059</v>
      </c>
      <c r="M250" s="371" t="s">
        <v>1526</v>
      </c>
      <c r="N250" s="76" t="s">
        <v>2301</v>
      </c>
      <c r="O250" s="363" t="str">
        <f t="shared" si="247"/>
        <v>S</v>
      </c>
      <c r="P250" s="70" t="s">
        <v>2302</v>
      </c>
      <c r="Q250" s="364" t="s">
        <v>2303</v>
      </c>
      <c r="R250" s="365">
        <v>43008</v>
      </c>
      <c r="S250" s="365">
        <v>43039</v>
      </c>
      <c r="T250" s="603" t="s">
        <v>7894</v>
      </c>
      <c r="U250" s="603" t="s">
        <v>7894</v>
      </c>
      <c r="V250" s="603" t="s">
        <v>7894</v>
      </c>
      <c r="W250" s="603" t="s">
        <v>7894</v>
      </c>
      <c r="X250" s="603" t="s">
        <v>7894</v>
      </c>
      <c r="Y250" s="603" t="s">
        <v>7894</v>
      </c>
      <c r="Z250" s="603" t="s">
        <v>7894</v>
      </c>
      <c r="AA250" s="603" t="s">
        <v>7894</v>
      </c>
      <c r="AB250" s="603" t="s">
        <v>4828</v>
      </c>
      <c r="AC250" s="603" t="s">
        <v>4829</v>
      </c>
      <c r="AD250" s="603" t="s">
        <v>7894</v>
      </c>
      <c r="AE250" s="603" t="s">
        <v>7894</v>
      </c>
      <c r="AF250" s="605" t="s">
        <v>48</v>
      </c>
      <c r="AG250" s="605" t="s">
        <v>48</v>
      </c>
      <c r="AH250" s="366" t="s">
        <v>685</v>
      </c>
      <c r="AI250" s="363">
        <f t="shared" si="248"/>
        <v>6</v>
      </c>
      <c r="AJ250" s="363">
        <v>0</v>
      </c>
      <c r="AK250" s="413" t="str">
        <f t="shared" si="249"/>
        <v>None</v>
      </c>
      <c r="AL250" s="413" t="str">
        <f t="shared" si="250"/>
        <v>None</v>
      </c>
      <c r="AM250" s="486" t="s">
        <v>7610</v>
      </c>
      <c r="AN250" t="s">
        <v>2304</v>
      </c>
      <c r="AS250" s="69">
        <f t="shared" si="251"/>
        <v>40</v>
      </c>
      <c r="AT250" s="69">
        <f t="shared" si="252"/>
        <v>44</v>
      </c>
      <c r="AU250" s="69">
        <f t="shared" si="253"/>
        <v>9</v>
      </c>
      <c r="AV250" s="69">
        <f t="shared" si="254"/>
        <v>10</v>
      </c>
      <c r="AW250" s="81"/>
      <c r="AX250" s="70" t="s">
        <v>2305</v>
      </c>
      <c r="AY250" s="364">
        <v>19870</v>
      </c>
      <c r="AZ250" s="264" t="s">
        <v>48</v>
      </c>
      <c r="BA250" s="238"/>
      <c r="BB250" s="237" t="str">
        <f t="shared" si="255"/>
        <v/>
      </c>
      <c r="BC250" s="270">
        <f t="shared" si="246"/>
        <v>1059</v>
      </c>
      <c r="BD250" t="str">
        <f t="shared" si="256"/>
        <v>Caladenia x resupina</v>
      </c>
      <c r="BE250" s="367" t="e">
        <f>COUNTIFS(#REF!,L250)</f>
        <v>#REF!</v>
      </c>
      <c r="BF250" s="374" t="str">
        <f t="shared" si="257"/>
        <v>y</v>
      </c>
      <c r="BG250" s="82"/>
      <c r="BH250" s="375"/>
      <c r="BI250" s="374"/>
      <c r="BJ250" s="403"/>
      <c r="CE250" t="str">
        <f t="shared" si="330"/>
        <v>Lavender Spider Orchid  (Caladenia x lavandulacea)</v>
      </c>
      <c r="CF250" s="388" t="str">
        <f t="shared" si="263"/>
        <v>Caladenia x lavandulacea</v>
      </c>
      <c r="CG250" t="str">
        <f t="shared" si="266"/>
        <v/>
      </c>
      <c r="CH250" t="str">
        <f t="shared" si="267"/>
        <v/>
      </c>
      <c r="CI250" t="str">
        <f t="shared" si="268"/>
        <v/>
      </c>
      <c r="CJ250" t="str">
        <f t="shared" si="269"/>
        <v/>
      </c>
      <c r="CK250" s="359" t="str">
        <f t="shared" si="270"/>
        <v/>
      </c>
      <c r="CL250" t="str">
        <f t="shared" si="271"/>
        <v/>
      </c>
      <c r="CM250" t="str">
        <f t="shared" si="272"/>
        <v/>
      </c>
      <c r="CN250" t="str">
        <f t="shared" si="273"/>
        <v/>
      </c>
      <c r="CO250" s="359" t="str">
        <f t="shared" si="274"/>
        <v/>
      </c>
      <c r="CP250" t="str">
        <f t="shared" si="275"/>
        <v/>
      </c>
      <c r="CQ250" t="str">
        <f t="shared" si="276"/>
        <v/>
      </c>
      <c r="CR250" t="str">
        <f t="shared" si="277"/>
        <v/>
      </c>
      <c r="CS250" s="359" t="str">
        <f t="shared" si="278"/>
        <v/>
      </c>
      <c r="CT250" t="str">
        <f t="shared" si="279"/>
        <v/>
      </c>
      <c r="CU250" t="str">
        <f t="shared" si="280"/>
        <v/>
      </c>
      <c r="CV250" t="str">
        <f t="shared" si="281"/>
        <v/>
      </c>
      <c r="CW250" t="str">
        <f t="shared" si="282"/>
        <v/>
      </c>
      <c r="CX250" s="359" t="str">
        <f t="shared" si="283"/>
        <v/>
      </c>
      <c r="CY250" t="str">
        <f t="shared" si="284"/>
        <v/>
      </c>
      <c r="CZ250" t="str">
        <f t="shared" si="285"/>
        <v/>
      </c>
      <c r="DA250" t="str">
        <f t="shared" si="286"/>
        <v/>
      </c>
      <c r="DB250" s="359" t="str">
        <f t="shared" si="287"/>
        <v/>
      </c>
      <c r="DC250" t="str">
        <f t="shared" si="288"/>
        <v/>
      </c>
      <c r="DD250" t="str">
        <f t="shared" si="289"/>
        <v/>
      </c>
      <c r="DE250" t="str">
        <f t="shared" si="290"/>
        <v/>
      </c>
      <c r="DF250" s="359" t="str">
        <f t="shared" si="291"/>
        <v/>
      </c>
      <c r="DG250" t="str">
        <f t="shared" si="292"/>
        <v/>
      </c>
      <c r="DH250" t="str">
        <f t="shared" si="293"/>
        <v/>
      </c>
      <c r="DI250" t="str">
        <f t="shared" si="294"/>
        <v/>
      </c>
      <c r="DJ250" t="str">
        <f t="shared" si="295"/>
        <v/>
      </c>
      <c r="DK250" s="359" t="str">
        <f t="shared" si="296"/>
        <v/>
      </c>
      <c r="DL250" t="str">
        <f t="shared" si="297"/>
        <v/>
      </c>
      <c r="DM250" t="str">
        <f t="shared" si="298"/>
        <v/>
      </c>
      <c r="DN250" t="str">
        <f t="shared" si="299"/>
        <v/>
      </c>
      <c r="DO250" s="359" t="str">
        <f t="shared" si="300"/>
        <v/>
      </c>
      <c r="DP250" t="str">
        <f t="shared" si="301"/>
        <v>X</v>
      </c>
      <c r="DQ250" t="str">
        <f t="shared" si="302"/>
        <v>X</v>
      </c>
      <c r="DR250" t="str">
        <f t="shared" si="303"/>
        <v>X</v>
      </c>
      <c r="DS250" s="359" t="str">
        <f t="shared" si="304"/>
        <v>X</v>
      </c>
      <c r="DT250" t="str">
        <f t="shared" si="305"/>
        <v/>
      </c>
      <c r="DU250" t="str">
        <f t="shared" si="306"/>
        <v/>
      </c>
      <c r="DV250" t="str">
        <f t="shared" si="307"/>
        <v/>
      </c>
      <c r="DW250" t="str">
        <f t="shared" si="308"/>
        <v/>
      </c>
      <c r="DX250" s="359" t="str">
        <f t="shared" si="309"/>
        <v/>
      </c>
      <c r="DY250" t="str">
        <f t="shared" si="310"/>
        <v/>
      </c>
      <c r="DZ250" t="str">
        <f t="shared" si="311"/>
        <v/>
      </c>
      <c r="EA250" t="str">
        <f t="shared" si="312"/>
        <v/>
      </c>
      <c r="EB250" s="359" t="str">
        <f t="shared" si="313"/>
        <v/>
      </c>
      <c r="EC250" t="str">
        <f t="shared" si="314"/>
        <v/>
      </c>
      <c r="ED250" t="str">
        <f t="shared" si="315"/>
        <v/>
      </c>
      <c r="EE250" t="str">
        <f t="shared" si="316"/>
        <v/>
      </c>
      <c r="EF250" t="str">
        <f t="shared" si="317"/>
        <v/>
      </c>
      <c r="EG250" s="359" t="str">
        <f t="shared" si="318"/>
        <v/>
      </c>
      <c r="EH250" t="str">
        <f t="shared" si="265"/>
        <v>Caladenia x lavandulacea</v>
      </c>
      <c r="EJ250" t="str">
        <f t="shared" si="259"/>
        <v>Caladenia x resupina</v>
      </c>
      <c r="EK250" s="100">
        <f t="shared" si="332"/>
        <v>0</v>
      </c>
      <c r="EL250" s="3">
        <f t="shared" si="332"/>
        <v>0</v>
      </c>
      <c r="EM250" s="3">
        <f t="shared" si="332"/>
        <v>0</v>
      </c>
      <c r="EN250" s="3">
        <f t="shared" si="332"/>
        <v>0</v>
      </c>
      <c r="EO250" s="3">
        <f t="shared" si="332"/>
        <v>0</v>
      </c>
      <c r="EP250" s="3">
        <f t="shared" si="332"/>
        <v>0</v>
      </c>
      <c r="EQ250" s="3">
        <f t="shared" si="332"/>
        <v>0</v>
      </c>
      <c r="ER250" s="3">
        <f t="shared" si="332"/>
        <v>0</v>
      </c>
      <c r="ES250" s="3">
        <f t="shared" si="332"/>
        <v>1</v>
      </c>
      <c r="ET250" s="3">
        <f t="shared" si="332"/>
        <v>1</v>
      </c>
      <c r="EU250" s="3">
        <f t="shared" si="332"/>
        <v>0</v>
      </c>
      <c r="EV250" s="24">
        <f t="shared" si="332"/>
        <v>0</v>
      </c>
      <c r="EW250" s="245">
        <f t="shared" si="264"/>
        <v>2</v>
      </c>
      <c r="EX250" s="262" t="str">
        <f t="shared" si="260"/>
        <v/>
      </c>
    </row>
    <row r="251" spans="1:154" ht="16.149999999999999" customHeight="1" x14ac:dyDescent="0.25">
      <c r="A251" s="363"/>
      <c r="D251" s="363"/>
      <c r="E251" s="363"/>
      <c r="F251" s="363"/>
      <c r="G251" s="363"/>
      <c r="H251" s="363"/>
      <c r="I251" s="363"/>
      <c r="J251" s="68">
        <f t="shared" si="261"/>
        <v>1042</v>
      </c>
      <c r="K251" s="371" t="str">
        <f t="shared" si="262"/>
        <v>Caladenia x spectabilis</v>
      </c>
      <c r="L251" s="372">
        <v>1042</v>
      </c>
      <c r="M251" s="371" t="s">
        <v>1526</v>
      </c>
      <c r="N251" s="76" t="s">
        <v>1088</v>
      </c>
      <c r="O251" s="363" t="str">
        <f t="shared" si="247"/>
        <v>S</v>
      </c>
      <c r="P251" s="70" t="s">
        <v>2306</v>
      </c>
      <c r="Q251" s="364" t="s">
        <v>2227</v>
      </c>
      <c r="R251" s="373">
        <v>42962</v>
      </c>
      <c r="S251" s="365">
        <v>43039</v>
      </c>
      <c r="T251" s="603" t="s">
        <v>7894</v>
      </c>
      <c r="U251" s="603" t="s">
        <v>7894</v>
      </c>
      <c r="V251" s="603" t="s">
        <v>7894</v>
      </c>
      <c r="W251" s="603" t="s">
        <v>7894</v>
      </c>
      <c r="X251" s="603" t="s">
        <v>7894</v>
      </c>
      <c r="Y251" s="603" t="s">
        <v>7894</v>
      </c>
      <c r="Z251" s="603" t="s">
        <v>7894</v>
      </c>
      <c r="AA251" s="603" t="s">
        <v>4827</v>
      </c>
      <c r="AB251" s="603" t="s">
        <v>4828</v>
      </c>
      <c r="AC251" s="603" t="s">
        <v>4829</v>
      </c>
      <c r="AD251" s="603" t="s">
        <v>7894</v>
      </c>
      <c r="AE251" s="603" t="s">
        <v>7894</v>
      </c>
      <c r="AF251" s="605" t="s">
        <v>48</v>
      </c>
      <c r="AG251" s="605" t="s">
        <v>48</v>
      </c>
      <c r="AH251" s="366" t="s">
        <v>685</v>
      </c>
      <c r="AI251" s="363">
        <f t="shared" si="248"/>
        <v>6</v>
      </c>
      <c r="AJ251" s="363">
        <v>0</v>
      </c>
      <c r="AK251" s="413" t="str">
        <f t="shared" si="249"/>
        <v>None</v>
      </c>
      <c r="AL251" s="413" t="str">
        <f t="shared" si="250"/>
        <v>None</v>
      </c>
      <c r="AM251" s="486" t="s">
        <v>7610</v>
      </c>
      <c r="AN251" t="s">
        <v>2307</v>
      </c>
      <c r="AS251" s="69">
        <f t="shared" si="251"/>
        <v>34</v>
      </c>
      <c r="AT251" s="69">
        <f t="shared" si="252"/>
        <v>44</v>
      </c>
      <c r="AU251" s="69">
        <f t="shared" si="253"/>
        <v>8</v>
      </c>
      <c r="AV251" s="69">
        <f t="shared" si="254"/>
        <v>10</v>
      </c>
      <c r="AW251" s="81"/>
      <c r="AX251" s="70" t="s">
        <v>2308</v>
      </c>
      <c r="AY251" s="364">
        <v>19871</v>
      </c>
      <c r="AZ251" s="264" t="s">
        <v>48</v>
      </c>
      <c r="BA251" s="238"/>
      <c r="BB251" s="237" t="str">
        <f t="shared" si="255"/>
        <v/>
      </c>
      <c r="BC251" s="270">
        <f t="shared" si="246"/>
        <v>1042</v>
      </c>
      <c r="BD251" t="str">
        <f t="shared" si="256"/>
        <v>Caladenia x spectabilis</v>
      </c>
      <c r="BE251" s="367" t="e">
        <f>COUNTIFS(#REF!,L251)</f>
        <v>#REF!</v>
      </c>
      <c r="BF251" s="374" t="str">
        <f t="shared" si="257"/>
        <v>y</v>
      </c>
      <c r="BG251" s="82"/>
      <c r="BH251" s="375"/>
      <c r="BI251" s="374"/>
      <c r="BJ251" s="403"/>
      <c r="CE251" t="str">
        <f t="shared" si="330"/>
        <v>Bent Spider Orchid  (Caladenia x resupina)</v>
      </c>
      <c r="CF251" s="388" t="str">
        <f t="shared" si="263"/>
        <v>Caladenia x resupina</v>
      </c>
      <c r="CG251" t="str">
        <f t="shared" si="266"/>
        <v/>
      </c>
      <c r="CH251" t="str">
        <f t="shared" si="267"/>
        <v/>
      </c>
      <c r="CI251" t="str">
        <f t="shared" si="268"/>
        <v/>
      </c>
      <c r="CJ251" t="str">
        <f t="shared" si="269"/>
        <v/>
      </c>
      <c r="CK251" s="359" t="str">
        <f t="shared" si="270"/>
        <v/>
      </c>
      <c r="CL251" t="str">
        <f t="shared" si="271"/>
        <v/>
      </c>
      <c r="CM251" t="str">
        <f t="shared" si="272"/>
        <v/>
      </c>
      <c r="CN251" t="str">
        <f t="shared" si="273"/>
        <v/>
      </c>
      <c r="CO251" s="359" t="str">
        <f t="shared" si="274"/>
        <v/>
      </c>
      <c r="CP251" t="str">
        <f t="shared" si="275"/>
        <v/>
      </c>
      <c r="CQ251" t="str">
        <f t="shared" si="276"/>
        <v/>
      </c>
      <c r="CR251" t="str">
        <f t="shared" si="277"/>
        <v/>
      </c>
      <c r="CS251" s="359" t="str">
        <f t="shared" si="278"/>
        <v/>
      </c>
      <c r="CT251" t="str">
        <f t="shared" si="279"/>
        <v/>
      </c>
      <c r="CU251" t="str">
        <f t="shared" si="280"/>
        <v/>
      </c>
      <c r="CV251" t="str">
        <f t="shared" si="281"/>
        <v/>
      </c>
      <c r="CW251" t="str">
        <f t="shared" si="282"/>
        <v/>
      </c>
      <c r="CX251" s="359" t="str">
        <f t="shared" si="283"/>
        <v/>
      </c>
      <c r="CY251" t="str">
        <f t="shared" si="284"/>
        <v/>
      </c>
      <c r="CZ251" t="str">
        <f t="shared" si="285"/>
        <v/>
      </c>
      <c r="DA251" t="str">
        <f t="shared" si="286"/>
        <v/>
      </c>
      <c r="DB251" s="359" t="str">
        <f t="shared" si="287"/>
        <v/>
      </c>
      <c r="DC251" t="str">
        <f t="shared" si="288"/>
        <v/>
      </c>
      <c r="DD251" t="str">
        <f t="shared" si="289"/>
        <v/>
      </c>
      <c r="DE251" t="str">
        <f t="shared" si="290"/>
        <v/>
      </c>
      <c r="DF251" s="359" t="str">
        <f t="shared" si="291"/>
        <v/>
      </c>
      <c r="DG251" t="str">
        <f t="shared" si="292"/>
        <v/>
      </c>
      <c r="DH251" t="str">
        <f t="shared" si="293"/>
        <v/>
      </c>
      <c r="DI251" t="str">
        <f t="shared" si="294"/>
        <v/>
      </c>
      <c r="DJ251" t="str">
        <f t="shared" si="295"/>
        <v/>
      </c>
      <c r="DK251" s="359" t="str">
        <f t="shared" si="296"/>
        <v/>
      </c>
      <c r="DL251" t="str">
        <f t="shared" si="297"/>
        <v/>
      </c>
      <c r="DM251" t="str">
        <f t="shared" si="298"/>
        <v/>
      </c>
      <c r="DN251" t="str">
        <f t="shared" si="299"/>
        <v/>
      </c>
      <c r="DO251" s="359" t="str">
        <f t="shared" si="300"/>
        <v/>
      </c>
      <c r="DP251" t="str">
        <f t="shared" si="301"/>
        <v/>
      </c>
      <c r="DQ251" t="str">
        <f t="shared" si="302"/>
        <v/>
      </c>
      <c r="DR251" t="str">
        <f t="shared" si="303"/>
        <v/>
      </c>
      <c r="DS251" s="359" t="str">
        <f t="shared" si="304"/>
        <v/>
      </c>
      <c r="DT251" t="str">
        <f t="shared" si="305"/>
        <v>X</v>
      </c>
      <c r="DU251" t="str">
        <f t="shared" si="306"/>
        <v>X</v>
      </c>
      <c r="DV251" t="str">
        <f t="shared" si="307"/>
        <v>X</v>
      </c>
      <c r="DW251" t="str">
        <f t="shared" si="308"/>
        <v>X</v>
      </c>
      <c r="DX251" s="359" t="str">
        <f t="shared" si="309"/>
        <v>X</v>
      </c>
      <c r="DY251" t="str">
        <f t="shared" si="310"/>
        <v/>
      </c>
      <c r="DZ251" t="str">
        <f t="shared" si="311"/>
        <v/>
      </c>
      <c r="EA251" t="str">
        <f t="shared" si="312"/>
        <v/>
      </c>
      <c r="EB251" s="359" t="str">
        <f t="shared" si="313"/>
        <v/>
      </c>
      <c r="EC251" t="str">
        <f t="shared" si="314"/>
        <v/>
      </c>
      <c r="ED251" t="str">
        <f t="shared" si="315"/>
        <v/>
      </c>
      <c r="EE251" t="str">
        <f t="shared" si="316"/>
        <v/>
      </c>
      <c r="EF251" t="str">
        <f t="shared" si="317"/>
        <v/>
      </c>
      <c r="EG251" s="359" t="str">
        <f t="shared" si="318"/>
        <v/>
      </c>
      <c r="EH251" t="str">
        <f t="shared" si="265"/>
        <v>Caladenia x resupina</v>
      </c>
      <c r="EJ251" t="str">
        <f t="shared" si="259"/>
        <v>Caladenia x spectabilis</v>
      </c>
      <c r="EK251" s="100">
        <f t="shared" si="332"/>
        <v>0</v>
      </c>
      <c r="EL251" s="3">
        <f t="shared" si="332"/>
        <v>0</v>
      </c>
      <c r="EM251" s="3">
        <f t="shared" si="332"/>
        <v>0</v>
      </c>
      <c r="EN251" s="3">
        <f t="shared" si="332"/>
        <v>0</v>
      </c>
      <c r="EO251" s="3">
        <f t="shared" si="332"/>
        <v>0</v>
      </c>
      <c r="EP251" s="3">
        <f t="shared" si="332"/>
        <v>0</v>
      </c>
      <c r="EQ251" s="3">
        <f t="shared" si="332"/>
        <v>0</v>
      </c>
      <c r="ER251" s="3">
        <f t="shared" si="332"/>
        <v>1</v>
      </c>
      <c r="ES251" s="3">
        <f t="shared" si="332"/>
        <v>1</v>
      </c>
      <c r="ET251" s="3">
        <f t="shared" si="332"/>
        <v>1</v>
      </c>
      <c r="EU251" s="3">
        <f t="shared" si="332"/>
        <v>0</v>
      </c>
      <c r="EV251" s="24">
        <f t="shared" si="332"/>
        <v>0</v>
      </c>
      <c r="EW251" s="245">
        <f t="shared" si="264"/>
        <v>3</v>
      </c>
      <c r="EX251" s="262" t="str">
        <f t="shared" si="260"/>
        <v/>
      </c>
    </row>
    <row r="252" spans="1:154" ht="16.149999999999999" customHeight="1" x14ac:dyDescent="0.25">
      <c r="A252" s="363"/>
      <c r="D252" s="363"/>
      <c r="E252" s="363"/>
      <c r="F252" s="363"/>
      <c r="G252" s="363"/>
      <c r="H252" s="363"/>
      <c r="I252" s="363"/>
      <c r="J252" s="68">
        <f t="shared" si="261"/>
        <v>993</v>
      </c>
      <c r="K252" s="371" t="str">
        <f t="shared" si="262"/>
        <v>Caladenia x suffusa</v>
      </c>
      <c r="L252" s="372">
        <v>993</v>
      </c>
      <c r="M252" s="371" t="s">
        <v>1526</v>
      </c>
      <c r="N252" s="76" t="s">
        <v>885</v>
      </c>
      <c r="O252" s="363" t="str">
        <f t="shared" si="247"/>
        <v>S</v>
      </c>
      <c r="P252" s="70" t="s">
        <v>2309</v>
      </c>
      <c r="Q252" s="364" t="s">
        <v>2310</v>
      </c>
      <c r="R252" s="365">
        <v>42948</v>
      </c>
      <c r="S252" s="365">
        <v>43039</v>
      </c>
      <c r="T252" s="603" t="s">
        <v>7894</v>
      </c>
      <c r="U252" s="603" t="s">
        <v>7894</v>
      </c>
      <c r="V252" s="603" t="s">
        <v>7894</v>
      </c>
      <c r="W252" s="603" t="s">
        <v>7894</v>
      </c>
      <c r="X252" s="603" t="s">
        <v>7894</v>
      </c>
      <c r="Y252" s="603" t="s">
        <v>7894</v>
      </c>
      <c r="Z252" s="603" t="s">
        <v>7894</v>
      </c>
      <c r="AA252" s="603" t="s">
        <v>4827</v>
      </c>
      <c r="AB252" s="603" t="s">
        <v>4828</v>
      </c>
      <c r="AC252" s="603" t="s">
        <v>4829</v>
      </c>
      <c r="AD252" s="603" t="s">
        <v>7894</v>
      </c>
      <c r="AE252" s="603" t="s">
        <v>7894</v>
      </c>
      <c r="AF252" s="605" t="s">
        <v>48</v>
      </c>
      <c r="AG252" s="605" t="s">
        <v>48</v>
      </c>
      <c r="AH252" s="366" t="s">
        <v>685</v>
      </c>
      <c r="AI252" s="363">
        <f t="shared" si="248"/>
        <v>6</v>
      </c>
      <c r="AJ252" s="363">
        <v>0</v>
      </c>
      <c r="AK252" s="413" t="str">
        <f t="shared" si="249"/>
        <v>None</v>
      </c>
      <c r="AL252" s="413" t="str">
        <f t="shared" si="250"/>
        <v>None</v>
      </c>
      <c r="AM252" s="486" t="s">
        <v>7610</v>
      </c>
      <c r="AN252" t="s">
        <v>2311</v>
      </c>
      <c r="AS252" s="69">
        <f t="shared" si="251"/>
        <v>32</v>
      </c>
      <c r="AT252" s="69">
        <f t="shared" si="252"/>
        <v>44</v>
      </c>
      <c r="AU252" s="69">
        <f t="shared" si="253"/>
        <v>8</v>
      </c>
      <c r="AV252" s="69">
        <f t="shared" si="254"/>
        <v>10</v>
      </c>
      <c r="AW252" s="81"/>
      <c r="AX252" s="70" t="s">
        <v>2312</v>
      </c>
      <c r="AY252" s="364">
        <v>19340</v>
      </c>
      <c r="AZ252" s="264" t="s">
        <v>48</v>
      </c>
      <c r="BA252" s="238"/>
      <c r="BB252" s="237" t="str">
        <f t="shared" si="255"/>
        <v/>
      </c>
      <c r="BC252" s="270">
        <f t="shared" si="246"/>
        <v>993</v>
      </c>
      <c r="BD252" t="str">
        <f t="shared" si="256"/>
        <v>Caladenia x suffusa</v>
      </c>
      <c r="BE252" s="367" t="e">
        <f>COUNTIFS(#REF!,L252)</f>
        <v>#REF!</v>
      </c>
      <c r="BF252" s="374" t="str">
        <f t="shared" si="257"/>
        <v>y</v>
      </c>
      <c r="BG252" s="82"/>
      <c r="BH252" s="375"/>
      <c r="BI252" s="374"/>
      <c r="BJ252" s="403"/>
      <c r="CE252" t="str">
        <f t="shared" si="330"/>
        <v>Spectacular Spider Orchid  (Caladenia x spectabilis)</v>
      </c>
      <c r="CF252" s="388" t="str">
        <f t="shared" si="263"/>
        <v>Caladenia x spectabilis</v>
      </c>
      <c r="CG252" t="str">
        <f t="shared" si="266"/>
        <v/>
      </c>
      <c r="CH252" t="str">
        <f t="shared" si="267"/>
        <v/>
      </c>
      <c r="CI252" t="str">
        <f t="shared" si="268"/>
        <v/>
      </c>
      <c r="CJ252" t="str">
        <f t="shared" si="269"/>
        <v/>
      </c>
      <c r="CK252" s="359" t="str">
        <f t="shared" si="270"/>
        <v/>
      </c>
      <c r="CL252" t="str">
        <f t="shared" si="271"/>
        <v/>
      </c>
      <c r="CM252" t="str">
        <f t="shared" si="272"/>
        <v/>
      </c>
      <c r="CN252" t="str">
        <f t="shared" si="273"/>
        <v/>
      </c>
      <c r="CO252" s="359" t="str">
        <f t="shared" si="274"/>
        <v/>
      </c>
      <c r="CP252" t="str">
        <f t="shared" si="275"/>
        <v/>
      </c>
      <c r="CQ252" t="str">
        <f t="shared" si="276"/>
        <v/>
      </c>
      <c r="CR252" t="str">
        <f t="shared" si="277"/>
        <v/>
      </c>
      <c r="CS252" s="359" t="str">
        <f t="shared" si="278"/>
        <v/>
      </c>
      <c r="CT252" t="str">
        <f t="shared" si="279"/>
        <v/>
      </c>
      <c r="CU252" t="str">
        <f t="shared" si="280"/>
        <v/>
      </c>
      <c r="CV252" t="str">
        <f t="shared" si="281"/>
        <v/>
      </c>
      <c r="CW252" t="str">
        <f t="shared" si="282"/>
        <v/>
      </c>
      <c r="CX252" s="359" t="str">
        <f t="shared" si="283"/>
        <v/>
      </c>
      <c r="CY252" t="str">
        <f t="shared" si="284"/>
        <v/>
      </c>
      <c r="CZ252" t="str">
        <f t="shared" si="285"/>
        <v/>
      </c>
      <c r="DA252" t="str">
        <f t="shared" si="286"/>
        <v/>
      </c>
      <c r="DB252" s="359" t="str">
        <f t="shared" si="287"/>
        <v/>
      </c>
      <c r="DC252" t="str">
        <f t="shared" si="288"/>
        <v/>
      </c>
      <c r="DD252" t="str">
        <f t="shared" si="289"/>
        <v/>
      </c>
      <c r="DE252" t="str">
        <f t="shared" si="290"/>
        <v/>
      </c>
      <c r="DF252" s="359" t="str">
        <f t="shared" si="291"/>
        <v/>
      </c>
      <c r="DG252" t="str">
        <f t="shared" si="292"/>
        <v/>
      </c>
      <c r="DH252" t="str">
        <f t="shared" si="293"/>
        <v/>
      </c>
      <c r="DI252" t="str">
        <f t="shared" si="294"/>
        <v/>
      </c>
      <c r="DJ252" t="str">
        <f t="shared" si="295"/>
        <v/>
      </c>
      <c r="DK252" s="359" t="str">
        <f t="shared" si="296"/>
        <v/>
      </c>
      <c r="DL252" t="str">
        <f t="shared" si="297"/>
        <v/>
      </c>
      <c r="DM252" t="str">
        <f t="shared" si="298"/>
        <v/>
      </c>
      <c r="DN252" t="str">
        <f t="shared" si="299"/>
        <v>X</v>
      </c>
      <c r="DO252" s="359" t="str">
        <f t="shared" si="300"/>
        <v>X</v>
      </c>
      <c r="DP252" t="str">
        <f t="shared" si="301"/>
        <v>X</v>
      </c>
      <c r="DQ252" t="str">
        <f t="shared" si="302"/>
        <v>X</v>
      </c>
      <c r="DR252" t="str">
        <f t="shared" si="303"/>
        <v>X</v>
      </c>
      <c r="DS252" s="359" t="str">
        <f t="shared" si="304"/>
        <v>X</v>
      </c>
      <c r="DT252" t="str">
        <f t="shared" si="305"/>
        <v>X</v>
      </c>
      <c r="DU252" t="str">
        <f t="shared" si="306"/>
        <v>X</v>
      </c>
      <c r="DV252" t="str">
        <f t="shared" si="307"/>
        <v>X</v>
      </c>
      <c r="DW252" t="str">
        <f t="shared" si="308"/>
        <v>X</v>
      </c>
      <c r="DX252" s="359" t="str">
        <f t="shared" si="309"/>
        <v>X</v>
      </c>
      <c r="DY252" t="str">
        <f t="shared" si="310"/>
        <v/>
      </c>
      <c r="DZ252" t="str">
        <f t="shared" si="311"/>
        <v/>
      </c>
      <c r="EA252" t="str">
        <f t="shared" si="312"/>
        <v/>
      </c>
      <c r="EB252" s="359" t="str">
        <f t="shared" si="313"/>
        <v/>
      </c>
      <c r="EC252" t="str">
        <f t="shared" si="314"/>
        <v/>
      </c>
      <c r="ED252" t="str">
        <f t="shared" si="315"/>
        <v/>
      </c>
      <c r="EE252" t="str">
        <f t="shared" si="316"/>
        <v/>
      </c>
      <c r="EF252" t="str">
        <f t="shared" si="317"/>
        <v/>
      </c>
      <c r="EG252" s="359" t="str">
        <f t="shared" si="318"/>
        <v/>
      </c>
      <c r="EH252" t="str">
        <f t="shared" si="265"/>
        <v>Caladenia x spectabilis</v>
      </c>
      <c r="EJ252" t="str">
        <f t="shared" si="259"/>
        <v>Caladenia x suffusa</v>
      </c>
      <c r="EK252" s="100">
        <f t="shared" si="332"/>
        <v>0</v>
      </c>
      <c r="EL252" s="3">
        <f t="shared" si="332"/>
        <v>0</v>
      </c>
      <c r="EM252" s="3">
        <f t="shared" si="332"/>
        <v>0</v>
      </c>
      <c r="EN252" s="3">
        <f t="shared" si="332"/>
        <v>0</v>
      </c>
      <c r="EO252" s="3">
        <f t="shared" si="332"/>
        <v>0</v>
      </c>
      <c r="EP252" s="3">
        <f t="shared" si="332"/>
        <v>0</v>
      </c>
      <c r="EQ252" s="3">
        <f t="shared" si="332"/>
        <v>0</v>
      </c>
      <c r="ER252" s="3">
        <f t="shared" si="332"/>
        <v>1</v>
      </c>
      <c r="ES252" s="3">
        <f t="shared" si="332"/>
        <v>1</v>
      </c>
      <c r="ET252" s="3">
        <f t="shared" si="332"/>
        <v>1</v>
      </c>
      <c r="EU252" s="3">
        <f t="shared" si="332"/>
        <v>0</v>
      </c>
      <c r="EV252" s="24">
        <f t="shared" si="332"/>
        <v>0</v>
      </c>
      <c r="EW252" s="245">
        <f t="shared" si="264"/>
        <v>3</v>
      </c>
      <c r="EX252" s="262" t="str">
        <f t="shared" si="260"/>
        <v/>
      </c>
    </row>
    <row r="253" spans="1:154" ht="16.149999999999999" customHeight="1" x14ac:dyDescent="0.25">
      <c r="A253" s="363"/>
      <c r="D253" s="363"/>
      <c r="E253" s="363"/>
      <c r="F253" s="363"/>
      <c r="G253" s="363"/>
      <c r="H253" s="363"/>
      <c r="I253" s="363"/>
      <c r="J253" s="68">
        <f t="shared" si="261"/>
        <v>1043</v>
      </c>
      <c r="K253" s="371" t="str">
        <f t="shared" si="262"/>
        <v>Caladenia x triangularis</v>
      </c>
      <c r="L253" s="372">
        <v>1043</v>
      </c>
      <c r="M253" s="371" t="s">
        <v>1526</v>
      </c>
      <c r="N253" s="76" t="s">
        <v>1428</v>
      </c>
      <c r="O253" s="363" t="str">
        <f t="shared" si="247"/>
        <v>S</v>
      </c>
      <c r="P253" s="70" t="s">
        <v>2313</v>
      </c>
      <c r="Q253" s="405" t="s">
        <v>2227</v>
      </c>
      <c r="R253" s="365">
        <v>42948</v>
      </c>
      <c r="S253" s="365">
        <v>43039</v>
      </c>
      <c r="T253" s="603" t="s">
        <v>7894</v>
      </c>
      <c r="U253" s="603" t="s">
        <v>7894</v>
      </c>
      <c r="V253" s="603" t="s">
        <v>7894</v>
      </c>
      <c r="W253" s="603" t="s">
        <v>7894</v>
      </c>
      <c r="X253" s="603" t="s">
        <v>7894</v>
      </c>
      <c r="Y253" s="603" t="s">
        <v>7894</v>
      </c>
      <c r="Z253" s="603" t="s">
        <v>7894</v>
      </c>
      <c r="AA253" s="603" t="s">
        <v>4827</v>
      </c>
      <c r="AB253" s="603" t="s">
        <v>4828</v>
      </c>
      <c r="AC253" s="603" t="s">
        <v>4829</v>
      </c>
      <c r="AD253" s="603" t="s">
        <v>7894</v>
      </c>
      <c r="AE253" s="603" t="s">
        <v>7894</v>
      </c>
      <c r="AF253" s="605" t="s">
        <v>48</v>
      </c>
      <c r="AG253" s="605" t="s">
        <v>48</v>
      </c>
      <c r="AH253" s="69" t="s">
        <v>1617</v>
      </c>
      <c r="AI253" s="363">
        <f t="shared" si="248"/>
        <v>5</v>
      </c>
      <c r="AJ253" s="363">
        <v>0</v>
      </c>
      <c r="AK253" s="413" t="str">
        <f t="shared" si="249"/>
        <v>None</v>
      </c>
      <c r="AL253" s="413" t="str">
        <f t="shared" si="250"/>
        <v>None</v>
      </c>
      <c r="AM253" s="486" t="s">
        <v>7610</v>
      </c>
      <c r="AN253" t="s">
        <v>2314</v>
      </c>
      <c r="AS253" s="69">
        <f t="shared" si="251"/>
        <v>32</v>
      </c>
      <c r="AT253" s="69">
        <f t="shared" si="252"/>
        <v>44</v>
      </c>
      <c r="AU253" s="69">
        <f t="shared" si="253"/>
        <v>8</v>
      </c>
      <c r="AV253" s="69">
        <f t="shared" si="254"/>
        <v>10</v>
      </c>
      <c r="AW253" s="81"/>
      <c r="AX253" s="70" t="s">
        <v>2315</v>
      </c>
      <c r="AY253" s="364">
        <v>1618</v>
      </c>
      <c r="AZ253" s="264" t="s">
        <v>48</v>
      </c>
      <c r="BA253" s="238"/>
      <c r="BB253" s="237" t="str">
        <f t="shared" si="255"/>
        <v/>
      </c>
      <c r="BC253" s="270">
        <f t="shared" si="246"/>
        <v>1043</v>
      </c>
      <c r="BD253" t="str">
        <f t="shared" si="256"/>
        <v>Caladenia x triangularis</v>
      </c>
      <c r="BE253" s="367" t="e">
        <f>COUNTIFS(#REF!,L253)</f>
        <v>#REF!</v>
      </c>
      <c r="BF253" s="374" t="str">
        <f t="shared" si="257"/>
        <v>y</v>
      </c>
      <c r="BG253" s="82"/>
      <c r="BH253" s="375"/>
      <c r="BI253" s="374"/>
      <c r="BJ253" s="403"/>
      <c r="CE253" t="str">
        <f t="shared" si="330"/>
        <v>Tinged Spider Orchid  (Caladenia x suffusa)</v>
      </c>
      <c r="CF253" s="388" t="str">
        <f t="shared" si="263"/>
        <v>Caladenia x suffusa</v>
      </c>
      <c r="CG253" t="str">
        <f t="shared" si="266"/>
        <v/>
      </c>
      <c r="CH253" t="str">
        <f t="shared" si="267"/>
        <v/>
      </c>
      <c r="CI253" t="str">
        <f t="shared" si="268"/>
        <v/>
      </c>
      <c r="CJ253" t="str">
        <f t="shared" si="269"/>
        <v/>
      </c>
      <c r="CK253" s="359" t="str">
        <f t="shared" si="270"/>
        <v/>
      </c>
      <c r="CL253" t="str">
        <f t="shared" si="271"/>
        <v/>
      </c>
      <c r="CM253" t="str">
        <f t="shared" si="272"/>
        <v/>
      </c>
      <c r="CN253" t="str">
        <f t="shared" si="273"/>
        <v/>
      </c>
      <c r="CO253" s="359" t="str">
        <f t="shared" si="274"/>
        <v/>
      </c>
      <c r="CP253" t="str">
        <f t="shared" si="275"/>
        <v/>
      </c>
      <c r="CQ253" t="str">
        <f t="shared" si="276"/>
        <v/>
      </c>
      <c r="CR253" t="str">
        <f t="shared" si="277"/>
        <v/>
      </c>
      <c r="CS253" s="359" t="str">
        <f t="shared" si="278"/>
        <v/>
      </c>
      <c r="CT253" t="str">
        <f t="shared" si="279"/>
        <v/>
      </c>
      <c r="CU253" t="str">
        <f t="shared" si="280"/>
        <v/>
      </c>
      <c r="CV253" t="str">
        <f t="shared" si="281"/>
        <v/>
      </c>
      <c r="CW253" t="str">
        <f t="shared" si="282"/>
        <v/>
      </c>
      <c r="CX253" s="359" t="str">
        <f t="shared" si="283"/>
        <v/>
      </c>
      <c r="CY253" t="str">
        <f t="shared" si="284"/>
        <v/>
      </c>
      <c r="CZ253" t="str">
        <f t="shared" si="285"/>
        <v/>
      </c>
      <c r="DA253" t="str">
        <f t="shared" si="286"/>
        <v/>
      </c>
      <c r="DB253" s="359" t="str">
        <f t="shared" si="287"/>
        <v/>
      </c>
      <c r="DC253" t="str">
        <f t="shared" si="288"/>
        <v/>
      </c>
      <c r="DD253" t="str">
        <f t="shared" si="289"/>
        <v/>
      </c>
      <c r="DE253" t="str">
        <f t="shared" si="290"/>
        <v/>
      </c>
      <c r="DF253" s="359" t="str">
        <f t="shared" si="291"/>
        <v/>
      </c>
      <c r="DG253" t="str">
        <f t="shared" si="292"/>
        <v/>
      </c>
      <c r="DH253" t="str">
        <f t="shared" si="293"/>
        <v/>
      </c>
      <c r="DI253" t="str">
        <f t="shared" si="294"/>
        <v/>
      </c>
      <c r="DJ253" t="str">
        <f t="shared" si="295"/>
        <v/>
      </c>
      <c r="DK253" s="359" t="str">
        <f t="shared" si="296"/>
        <v/>
      </c>
      <c r="DL253" t="str">
        <f t="shared" si="297"/>
        <v>X</v>
      </c>
      <c r="DM253" t="str">
        <f t="shared" si="298"/>
        <v>X</v>
      </c>
      <c r="DN253" t="str">
        <f t="shared" si="299"/>
        <v>X</v>
      </c>
      <c r="DO253" s="359" t="str">
        <f t="shared" si="300"/>
        <v>X</v>
      </c>
      <c r="DP253" t="str">
        <f t="shared" si="301"/>
        <v>X</v>
      </c>
      <c r="DQ253" t="str">
        <f t="shared" si="302"/>
        <v>X</v>
      </c>
      <c r="DR253" t="str">
        <f t="shared" si="303"/>
        <v>X</v>
      </c>
      <c r="DS253" s="359" t="str">
        <f t="shared" si="304"/>
        <v>X</v>
      </c>
      <c r="DT253" t="str">
        <f t="shared" si="305"/>
        <v>X</v>
      </c>
      <c r="DU253" t="str">
        <f t="shared" si="306"/>
        <v>X</v>
      </c>
      <c r="DV253" t="str">
        <f t="shared" si="307"/>
        <v>X</v>
      </c>
      <c r="DW253" t="str">
        <f t="shared" si="308"/>
        <v>X</v>
      </c>
      <c r="DX253" s="359" t="str">
        <f t="shared" si="309"/>
        <v>X</v>
      </c>
      <c r="DY253" t="str">
        <f t="shared" si="310"/>
        <v/>
      </c>
      <c r="DZ253" t="str">
        <f t="shared" si="311"/>
        <v/>
      </c>
      <c r="EA253" t="str">
        <f t="shared" si="312"/>
        <v/>
      </c>
      <c r="EB253" s="359" t="str">
        <f t="shared" si="313"/>
        <v/>
      </c>
      <c r="EC253" t="str">
        <f t="shared" si="314"/>
        <v/>
      </c>
      <c r="ED253" t="str">
        <f t="shared" si="315"/>
        <v/>
      </c>
      <c r="EE253" t="str">
        <f t="shared" si="316"/>
        <v/>
      </c>
      <c r="EF253" t="str">
        <f t="shared" si="317"/>
        <v/>
      </c>
      <c r="EG253" s="359" t="str">
        <f t="shared" si="318"/>
        <v/>
      </c>
      <c r="EH253" t="str">
        <f t="shared" si="265"/>
        <v>Caladenia x suffusa</v>
      </c>
      <c r="EJ253" t="str">
        <f t="shared" si="259"/>
        <v>Caladenia x triangularis</v>
      </c>
      <c r="EK253" s="100">
        <f t="shared" si="332"/>
        <v>0</v>
      </c>
      <c r="EL253" s="3">
        <f t="shared" si="332"/>
        <v>0</v>
      </c>
      <c r="EM253" s="3">
        <f t="shared" si="332"/>
        <v>0</v>
      </c>
      <c r="EN253" s="3">
        <f t="shared" si="332"/>
        <v>0</v>
      </c>
      <c r="EO253" s="3">
        <f t="shared" si="332"/>
        <v>0</v>
      </c>
      <c r="EP253" s="3">
        <f t="shared" si="332"/>
        <v>0</v>
      </c>
      <c r="EQ253" s="3">
        <f t="shared" si="332"/>
        <v>0</v>
      </c>
      <c r="ER253" s="3">
        <f t="shared" si="332"/>
        <v>1</v>
      </c>
      <c r="ES253" s="3">
        <f t="shared" si="332"/>
        <v>1</v>
      </c>
      <c r="ET253" s="3">
        <f t="shared" si="332"/>
        <v>1</v>
      </c>
      <c r="EU253" s="3">
        <f t="shared" si="332"/>
        <v>0</v>
      </c>
      <c r="EV253" s="24">
        <f t="shared" si="332"/>
        <v>0</v>
      </c>
      <c r="EW253" s="245">
        <f t="shared" si="264"/>
        <v>3</v>
      </c>
      <c r="EX253" s="262" t="str">
        <f t="shared" si="260"/>
        <v/>
      </c>
    </row>
    <row r="254" spans="1:154" ht="16.149999999999999" customHeight="1" x14ac:dyDescent="0.25">
      <c r="A254" s="363"/>
      <c r="D254" s="363"/>
      <c r="E254" s="363"/>
      <c r="F254" s="363"/>
      <c r="G254" s="363"/>
      <c r="H254" s="363"/>
      <c r="I254" s="363"/>
      <c r="J254" s="68">
        <f t="shared" si="261"/>
        <v>1235</v>
      </c>
      <c r="K254" s="371" t="str">
        <f t="shared" si="262"/>
        <v>Caladenia x tryphera</v>
      </c>
      <c r="L254" s="372">
        <v>1235</v>
      </c>
      <c r="M254" s="371" t="s">
        <v>1526</v>
      </c>
      <c r="N254" s="76" t="s">
        <v>1274</v>
      </c>
      <c r="O254" s="363" t="str">
        <f t="shared" si="247"/>
        <v>S</v>
      </c>
      <c r="P254" s="70" t="s">
        <v>2316</v>
      </c>
      <c r="Q254" s="364" t="s">
        <v>2317</v>
      </c>
      <c r="R254" s="365">
        <v>42948</v>
      </c>
      <c r="S254" s="365">
        <v>43008</v>
      </c>
      <c r="T254" s="603" t="s">
        <v>7894</v>
      </c>
      <c r="U254" s="603" t="s">
        <v>7894</v>
      </c>
      <c r="V254" s="603" t="s">
        <v>7894</v>
      </c>
      <c r="W254" s="603" t="s">
        <v>7894</v>
      </c>
      <c r="X254" s="603" t="s">
        <v>7894</v>
      </c>
      <c r="Y254" s="603" t="s">
        <v>7894</v>
      </c>
      <c r="Z254" s="603" t="s">
        <v>7894</v>
      </c>
      <c r="AA254" s="603" t="s">
        <v>4827</v>
      </c>
      <c r="AB254" s="603" t="s">
        <v>4828</v>
      </c>
      <c r="AC254" s="603" t="s">
        <v>7894</v>
      </c>
      <c r="AD254" s="603" t="s">
        <v>7894</v>
      </c>
      <c r="AE254" s="603" t="s">
        <v>7894</v>
      </c>
      <c r="AF254" s="605" t="s">
        <v>48</v>
      </c>
      <c r="AG254" s="605" t="s">
        <v>48</v>
      </c>
      <c r="AH254" s="366" t="s">
        <v>685</v>
      </c>
      <c r="AI254" s="363">
        <f t="shared" si="248"/>
        <v>6</v>
      </c>
      <c r="AJ254" s="363">
        <v>0</v>
      </c>
      <c r="AK254" s="413" t="str">
        <f t="shared" si="249"/>
        <v>None</v>
      </c>
      <c r="AL254" s="413" t="str">
        <f t="shared" si="250"/>
        <v>None</v>
      </c>
      <c r="AM254" s="486" t="s">
        <v>7610</v>
      </c>
      <c r="AN254" t="s">
        <v>1275</v>
      </c>
      <c r="AS254" s="69">
        <f t="shared" si="251"/>
        <v>32</v>
      </c>
      <c r="AT254" s="69">
        <f t="shared" si="252"/>
        <v>39</v>
      </c>
      <c r="AU254" s="69">
        <f t="shared" si="253"/>
        <v>8</v>
      </c>
      <c r="AV254" s="69">
        <f t="shared" si="254"/>
        <v>9</v>
      </c>
      <c r="AW254" s="81"/>
      <c r="AX254" s="70" t="s">
        <v>2318</v>
      </c>
      <c r="AY254" s="364">
        <v>19872</v>
      </c>
      <c r="AZ254" s="264" t="s">
        <v>48</v>
      </c>
      <c r="BA254" s="238"/>
      <c r="BB254" s="237" t="str">
        <f t="shared" si="255"/>
        <v/>
      </c>
      <c r="BC254" s="270">
        <f t="shared" si="246"/>
        <v>1235</v>
      </c>
      <c r="BD254" t="str">
        <f t="shared" si="256"/>
        <v>Caladenia x tryphera</v>
      </c>
      <c r="BE254" s="367" t="e">
        <f>COUNTIFS(#REF!,L254)</f>
        <v>#REF!</v>
      </c>
      <c r="BF254" s="374" t="str">
        <f t="shared" si="257"/>
        <v>y</v>
      </c>
      <c r="BG254" s="82"/>
      <c r="BH254" s="375"/>
      <c r="BI254" s="374"/>
      <c r="BJ254" s="403"/>
      <c r="CE254" t="str">
        <f t="shared" si="330"/>
        <v>Shy Spider Orchid  (Caladenia x triangularis)</v>
      </c>
      <c r="CF254" s="388" t="str">
        <f t="shared" si="263"/>
        <v>Caladenia x triangularis</v>
      </c>
      <c r="CG254" t="str">
        <f t="shared" si="266"/>
        <v/>
      </c>
      <c r="CH254" t="str">
        <f t="shared" si="267"/>
        <v/>
      </c>
      <c r="CI254" t="str">
        <f t="shared" si="268"/>
        <v/>
      </c>
      <c r="CJ254" t="str">
        <f t="shared" si="269"/>
        <v/>
      </c>
      <c r="CK254" s="359" t="str">
        <f t="shared" si="270"/>
        <v/>
      </c>
      <c r="CL254" t="str">
        <f t="shared" si="271"/>
        <v/>
      </c>
      <c r="CM254" t="str">
        <f t="shared" si="272"/>
        <v/>
      </c>
      <c r="CN254" t="str">
        <f t="shared" si="273"/>
        <v/>
      </c>
      <c r="CO254" s="359" t="str">
        <f t="shared" si="274"/>
        <v/>
      </c>
      <c r="CP254" t="str">
        <f t="shared" si="275"/>
        <v/>
      </c>
      <c r="CQ254" t="str">
        <f t="shared" si="276"/>
        <v/>
      </c>
      <c r="CR254" t="str">
        <f t="shared" si="277"/>
        <v/>
      </c>
      <c r="CS254" s="359" t="str">
        <f t="shared" si="278"/>
        <v/>
      </c>
      <c r="CT254" t="str">
        <f t="shared" si="279"/>
        <v/>
      </c>
      <c r="CU254" t="str">
        <f t="shared" si="280"/>
        <v/>
      </c>
      <c r="CV254" t="str">
        <f t="shared" si="281"/>
        <v/>
      </c>
      <c r="CW254" t="str">
        <f t="shared" si="282"/>
        <v/>
      </c>
      <c r="CX254" s="359" t="str">
        <f t="shared" si="283"/>
        <v/>
      </c>
      <c r="CY254" t="str">
        <f t="shared" si="284"/>
        <v/>
      </c>
      <c r="CZ254" t="str">
        <f t="shared" si="285"/>
        <v/>
      </c>
      <c r="DA254" t="str">
        <f t="shared" si="286"/>
        <v/>
      </c>
      <c r="DB254" s="359" t="str">
        <f t="shared" si="287"/>
        <v/>
      </c>
      <c r="DC254" t="str">
        <f t="shared" si="288"/>
        <v/>
      </c>
      <c r="DD254" t="str">
        <f t="shared" si="289"/>
        <v/>
      </c>
      <c r="DE254" t="str">
        <f t="shared" si="290"/>
        <v/>
      </c>
      <c r="DF254" s="359" t="str">
        <f t="shared" si="291"/>
        <v/>
      </c>
      <c r="DG254" t="str">
        <f t="shared" si="292"/>
        <v/>
      </c>
      <c r="DH254" t="str">
        <f t="shared" si="293"/>
        <v/>
      </c>
      <c r="DI254" t="str">
        <f t="shared" si="294"/>
        <v/>
      </c>
      <c r="DJ254" t="str">
        <f t="shared" si="295"/>
        <v/>
      </c>
      <c r="DK254" s="359" t="str">
        <f t="shared" si="296"/>
        <v/>
      </c>
      <c r="DL254" t="str">
        <f t="shared" si="297"/>
        <v>X</v>
      </c>
      <c r="DM254" t="str">
        <f t="shared" si="298"/>
        <v>X</v>
      </c>
      <c r="DN254" t="str">
        <f t="shared" si="299"/>
        <v>X</v>
      </c>
      <c r="DO254" s="359" t="str">
        <f t="shared" si="300"/>
        <v>X</v>
      </c>
      <c r="DP254" t="str">
        <f t="shared" si="301"/>
        <v>X</v>
      </c>
      <c r="DQ254" t="str">
        <f t="shared" si="302"/>
        <v>X</v>
      </c>
      <c r="DR254" t="str">
        <f t="shared" si="303"/>
        <v>X</v>
      </c>
      <c r="DS254" s="359" t="str">
        <f t="shared" si="304"/>
        <v>X</v>
      </c>
      <c r="DT254" t="str">
        <f t="shared" si="305"/>
        <v>X</v>
      </c>
      <c r="DU254" t="str">
        <f t="shared" si="306"/>
        <v>X</v>
      </c>
      <c r="DV254" t="str">
        <f t="shared" si="307"/>
        <v>X</v>
      </c>
      <c r="DW254" t="str">
        <f t="shared" si="308"/>
        <v>X</v>
      </c>
      <c r="DX254" s="359" t="str">
        <f t="shared" si="309"/>
        <v>X</v>
      </c>
      <c r="DY254" t="str">
        <f t="shared" si="310"/>
        <v/>
      </c>
      <c r="DZ254" t="str">
        <f t="shared" si="311"/>
        <v/>
      </c>
      <c r="EA254" t="str">
        <f t="shared" si="312"/>
        <v/>
      </c>
      <c r="EB254" s="359" t="str">
        <f t="shared" si="313"/>
        <v/>
      </c>
      <c r="EC254" t="str">
        <f t="shared" si="314"/>
        <v/>
      </c>
      <c r="ED254" t="str">
        <f t="shared" si="315"/>
        <v/>
      </c>
      <c r="EE254" t="str">
        <f t="shared" si="316"/>
        <v/>
      </c>
      <c r="EF254" t="str">
        <f t="shared" si="317"/>
        <v/>
      </c>
      <c r="EG254" s="359" t="str">
        <f t="shared" si="318"/>
        <v/>
      </c>
      <c r="EH254" t="str">
        <f t="shared" si="265"/>
        <v>Caladenia x triangularis</v>
      </c>
      <c r="EJ254" t="str">
        <f t="shared" si="259"/>
        <v>Caladenia x tryphera</v>
      </c>
      <c r="EK254" s="100">
        <f t="shared" si="332"/>
        <v>0</v>
      </c>
      <c r="EL254" s="3">
        <f t="shared" si="332"/>
        <v>0</v>
      </c>
      <c r="EM254" s="3">
        <f t="shared" si="332"/>
        <v>0</v>
      </c>
      <c r="EN254" s="3">
        <f t="shared" si="332"/>
        <v>0</v>
      </c>
      <c r="EO254" s="3">
        <f t="shared" si="332"/>
        <v>0</v>
      </c>
      <c r="EP254" s="3">
        <f t="shared" si="332"/>
        <v>0</v>
      </c>
      <c r="EQ254" s="3">
        <f t="shared" si="332"/>
        <v>0</v>
      </c>
      <c r="ER254" s="3">
        <f t="shared" si="332"/>
        <v>1</v>
      </c>
      <c r="ES254" s="3">
        <f t="shared" si="332"/>
        <v>1</v>
      </c>
      <c r="ET254" s="3">
        <f t="shared" si="332"/>
        <v>0</v>
      </c>
      <c r="EU254" s="3">
        <f t="shared" si="332"/>
        <v>0</v>
      </c>
      <c r="EV254" s="24">
        <f t="shared" si="332"/>
        <v>0</v>
      </c>
      <c r="EW254" s="245">
        <f t="shared" si="264"/>
        <v>2</v>
      </c>
      <c r="EX254" s="262" t="str">
        <f t="shared" si="260"/>
        <v/>
      </c>
    </row>
    <row r="255" spans="1:154" ht="16.149999999999999" customHeight="1" x14ac:dyDescent="0.25">
      <c r="A255" s="363"/>
      <c r="D255" s="363"/>
      <c r="E255" s="363"/>
      <c r="F255" s="363"/>
      <c r="G255" s="363"/>
      <c r="H255" s="363"/>
      <c r="I255" s="363"/>
      <c r="J255" s="68">
        <f t="shared" si="261"/>
        <v>615</v>
      </c>
      <c r="K255" s="371" t="str">
        <f t="shared" si="262"/>
        <v>Caladenia xantha</v>
      </c>
      <c r="L255" s="372">
        <v>615</v>
      </c>
      <c r="M255" s="371" t="s">
        <v>1526</v>
      </c>
      <c r="N255" s="76" t="s">
        <v>107</v>
      </c>
      <c r="O255" s="363" t="str">
        <f t="shared" si="247"/>
        <v>S</v>
      </c>
      <c r="P255" s="70" t="s">
        <v>2319</v>
      </c>
      <c r="Q255" s="364" t="s">
        <v>2320</v>
      </c>
      <c r="R255" s="365">
        <v>42917</v>
      </c>
      <c r="S255" s="365">
        <v>42979</v>
      </c>
      <c r="T255" s="603" t="s">
        <v>7894</v>
      </c>
      <c r="U255" s="603" t="s">
        <v>7894</v>
      </c>
      <c r="V255" s="603" t="s">
        <v>7894</v>
      </c>
      <c r="W255" s="603" t="s">
        <v>7894</v>
      </c>
      <c r="X255" s="603" t="s">
        <v>7894</v>
      </c>
      <c r="Y255" s="603" t="s">
        <v>7894</v>
      </c>
      <c r="Z255" s="603" t="s">
        <v>4826</v>
      </c>
      <c r="AA255" s="603" t="s">
        <v>4827</v>
      </c>
      <c r="AB255" s="603" t="s">
        <v>4828</v>
      </c>
      <c r="AC255" s="603" t="s">
        <v>7894</v>
      </c>
      <c r="AD255" s="603" t="s">
        <v>7894</v>
      </c>
      <c r="AE255" s="603" t="s">
        <v>7894</v>
      </c>
      <c r="AF255" s="605" t="s">
        <v>7909</v>
      </c>
      <c r="AG255" s="605" t="s">
        <v>7952</v>
      </c>
      <c r="AH255" s="366" t="s">
        <v>685</v>
      </c>
      <c r="AI255" s="363">
        <f t="shared" si="248"/>
        <v>6</v>
      </c>
      <c r="AJ255" s="363">
        <v>4</v>
      </c>
      <c r="AK255" s="413" t="str">
        <f t="shared" si="249"/>
        <v>Wispy Spider Orchids</v>
      </c>
      <c r="AL255" s="413" t="str">
        <f t="shared" si="250"/>
        <v>Caladenia filamentosa</v>
      </c>
      <c r="AM255" s="486" t="s">
        <v>7607</v>
      </c>
      <c r="AS255" s="69">
        <f t="shared" si="251"/>
        <v>27</v>
      </c>
      <c r="AT255" s="69">
        <f t="shared" si="252"/>
        <v>35</v>
      </c>
      <c r="AU255" s="69">
        <f t="shared" si="253"/>
        <v>7</v>
      </c>
      <c r="AV255" s="69">
        <f t="shared" si="254"/>
        <v>9</v>
      </c>
      <c r="AW255" s="81"/>
      <c r="AX255" s="70" t="s">
        <v>2321</v>
      </c>
      <c r="AY255" s="364">
        <v>15398</v>
      </c>
      <c r="AZ255" s="264" t="s">
        <v>48</v>
      </c>
      <c r="BA255" s="238"/>
      <c r="BB255" s="237" t="str">
        <f t="shared" si="255"/>
        <v/>
      </c>
      <c r="BC255" s="270">
        <f t="shared" si="246"/>
        <v>615</v>
      </c>
      <c r="BD255" t="str">
        <f t="shared" si="256"/>
        <v>Caladenia xantha</v>
      </c>
      <c r="BE255" s="367" t="e">
        <f>COUNTIFS(#REF!,L255)</f>
        <v>#REF!</v>
      </c>
      <c r="BF255" s="374" t="str">
        <f t="shared" si="257"/>
        <v>y</v>
      </c>
      <c r="BG255" s="82"/>
      <c r="BH255" s="375"/>
      <c r="BI255" s="374"/>
      <c r="BJ255" s="403"/>
      <c r="CE255" t="str">
        <f t="shared" si="330"/>
        <v>Delicate Spider Orchid  (Caladenia x tryphera)</v>
      </c>
      <c r="CF255" s="388" t="str">
        <f t="shared" si="263"/>
        <v>Caladenia x tryphera</v>
      </c>
      <c r="CG255" t="str">
        <f t="shared" si="266"/>
        <v/>
      </c>
      <c r="CH255" t="str">
        <f t="shared" si="267"/>
        <v/>
      </c>
      <c r="CI255" t="str">
        <f t="shared" si="268"/>
        <v/>
      </c>
      <c r="CJ255" t="str">
        <f t="shared" si="269"/>
        <v/>
      </c>
      <c r="CK255" s="359" t="str">
        <f t="shared" si="270"/>
        <v/>
      </c>
      <c r="CL255" t="str">
        <f t="shared" si="271"/>
        <v/>
      </c>
      <c r="CM255" t="str">
        <f t="shared" si="272"/>
        <v/>
      </c>
      <c r="CN255" t="str">
        <f t="shared" si="273"/>
        <v/>
      </c>
      <c r="CO255" s="359" t="str">
        <f t="shared" si="274"/>
        <v/>
      </c>
      <c r="CP255" t="str">
        <f t="shared" si="275"/>
        <v/>
      </c>
      <c r="CQ255" t="str">
        <f t="shared" si="276"/>
        <v/>
      </c>
      <c r="CR255" t="str">
        <f t="shared" si="277"/>
        <v/>
      </c>
      <c r="CS255" s="359" t="str">
        <f t="shared" si="278"/>
        <v/>
      </c>
      <c r="CT255" t="str">
        <f t="shared" si="279"/>
        <v/>
      </c>
      <c r="CU255" t="str">
        <f t="shared" si="280"/>
        <v/>
      </c>
      <c r="CV255" t="str">
        <f t="shared" si="281"/>
        <v/>
      </c>
      <c r="CW255" t="str">
        <f t="shared" si="282"/>
        <v/>
      </c>
      <c r="CX255" s="359" t="str">
        <f t="shared" si="283"/>
        <v/>
      </c>
      <c r="CY255" t="str">
        <f t="shared" si="284"/>
        <v/>
      </c>
      <c r="CZ255" t="str">
        <f t="shared" si="285"/>
        <v/>
      </c>
      <c r="DA255" t="str">
        <f t="shared" si="286"/>
        <v/>
      </c>
      <c r="DB255" s="359" t="str">
        <f t="shared" si="287"/>
        <v/>
      </c>
      <c r="DC255" t="str">
        <f t="shared" si="288"/>
        <v/>
      </c>
      <c r="DD255" t="str">
        <f t="shared" si="289"/>
        <v/>
      </c>
      <c r="DE255" t="str">
        <f t="shared" si="290"/>
        <v/>
      </c>
      <c r="DF255" s="359" t="str">
        <f t="shared" si="291"/>
        <v/>
      </c>
      <c r="DG255" t="str">
        <f t="shared" si="292"/>
        <v/>
      </c>
      <c r="DH255" t="str">
        <f t="shared" si="293"/>
        <v/>
      </c>
      <c r="DI255" t="str">
        <f t="shared" si="294"/>
        <v/>
      </c>
      <c r="DJ255" t="str">
        <f t="shared" si="295"/>
        <v/>
      </c>
      <c r="DK255" s="359" t="str">
        <f t="shared" si="296"/>
        <v/>
      </c>
      <c r="DL255" t="str">
        <f t="shared" si="297"/>
        <v>X</v>
      </c>
      <c r="DM255" t="str">
        <f t="shared" si="298"/>
        <v>X</v>
      </c>
      <c r="DN255" t="str">
        <f t="shared" si="299"/>
        <v>X</v>
      </c>
      <c r="DO255" s="359" t="str">
        <f t="shared" si="300"/>
        <v>X</v>
      </c>
      <c r="DP255" t="str">
        <f t="shared" si="301"/>
        <v>X</v>
      </c>
      <c r="DQ255" t="str">
        <f t="shared" si="302"/>
        <v>X</v>
      </c>
      <c r="DR255" t="str">
        <f t="shared" si="303"/>
        <v>X</v>
      </c>
      <c r="DS255" s="359" t="str">
        <f t="shared" si="304"/>
        <v>X</v>
      </c>
      <c r="DT255" t="str">
        <f t="shared" si="305"/>
        <v/>
      </c>
      <c r="DU255" t="str">
        <f t="shared" si="306"/>
        <v/>
      </c>
      <c r="DV255" t="str">
        <f t="shared" si="307"/>
        <v/>
      </c>
      <c r="DW255" t="str">
        <f t="shared" si="308"/>
        <v/>
      </c>
      <c r="DX255" s="359" t="str">
        <f t="shared" si="309"/>
        <v/>
      </c>
      <c r="DY255" t="str">
        <f t="shared" si="310"/>
        <v/>
      </c>
      <c r="DZ255" t="str">
        <f t="shared" si="311"/>
        <v/>
      </c>
      <c r="EA255" t="str">
        <f t="shared" si="312"/>
        <v/>
      </c>
      <c r="EB255" s="359" t="str">
        <f t="shared" si="313"/>
        <v/>
      </c>
      <c r="EC255" t="str">
        <f t="shared" si="314"/>
        <v/>
      </c>
      <c r="ED255" t="str">
        <f t="shared" si="315"/>
        <v/>
      </c>
      <c r="EE255" t="str">
        <f t="shared" si="316"/>
        <v/>
      </c>
      <c r="EF255" t="str">
        <f t="shared" si="317"/>
        <v/>
      </c>
      <c r="EG255" s="359" t="str">
        <f t="shared" si="318"/>
        <v/>
      </c>
      <c r="EH255" t="str">
        <f t="shared" si="265"/>
        <v>Caladenia x tryphera</v>
      </c>
      <c r="EJ255" t="str">
        <f t="shared" si="259"/>
        <v>Caladenia xantha</v>
      </c>
      <c r="EK255" s="100">
        <f t="shared" si="332"/>
        <v>0</v>
      </c>
      <c r="EL255" s="3">
        <f t="shared" si="332"/>
        <v>0</v>
      </c>
      <c r="EM255" s="3">
        <f t="shared" si="332"/>
        <v>0</v>
      </c>
      <c r="EN255" s="3">
        <f t="shared" si="332"/>
        <v>0</v>
      </c>
      <c r="EO255" s="3">
        <f t="shared" si="332"/>
        <v>0</v>
      </c>
      <c r="EP255" s="3">
        <f t="shared" si="332"/>
        <v>0</v>
      </c>
      <c r="EQ255" s="3">
        <f t="shared" si="332"/>
        <v>1</v>
      </c>
      <c r="ER255" s="3">
        <f t="shared" si="332"/>
        <v>1</v>
      </c>
      <c r="ES255" s="3">
        <f t="shared" si="332"/>
        <v>1</v>
      </c>
      <c r="ET255" s="3">
        <f t="shared" si="332"/>
        <v>0</v>
      </c>
      <c r="EU255" s="3">
        <f t="shared" si="332"/>
        <v>0</v>
      </c>
      <c r="EV255" s="24">
        <f t="shared" si="332"/>
        <v>0</v>
      </c>
      <c r="EW255" s="245">
        <f t="shared" si="264"/>
        <v>3</v>
      </c>
      <c r="EX255" s="262" t="str">
        <f t="shared" si="260"/>
        <v/>
      </c>
    </row>
    <row r="256" spans="1:154" ht="16.149999999999999" customHeight="1" x14ac:dyDescent="0.25">
      <c r="A256" s="363"/>
      <c r="D256" s="363"/>
      <c r="E256" s="363"/>
      <c r="F256" s="363"/>
      <c r="G256" s="363"/>
      <c r="H256" s="363"/>
      <c r="I256" s="363"/>
      <c r="J256" s="68">
        <f t="shared" si="261"/>
        <v>0</v>
      </c>
      <c r="K256" s="417" t="str">
        <f t="shared" si="262"/>
        <v>Caladenia z._PREVIOUS NAMES</v>
      </c>
      <c r="L256" s="372"/>
      <c r="M256" s="417" t="s">
        <v>1526</v>
      </c>
      <c r="N256" s="418" t="s">
        <v>2322</v>
      </c>
      <c r="O256" s="363" t="str">
        <f t="shared" si="247"/>
        <v>S</v>
      </c>
      <c r="P256" s="144" t="s">
        <v>2323</v>
      </c>
      <c r="Q256" s="364" t="s">
        <v>1055</v>
      </c>
      <c r="R256" s="365" t="s">
        <v>685</v>
      </c>
      <c r="S256" s="365" t="s">
        <v>685</v>
      </c>
      <c r="T256" s="603" t="s">
        <v>7894</v>
      </c>
      <c r="U256" s="603" t="s">
        <v>7894</v>
      </c>
      <c r="V256" s="603" t="s">
        <v>7894</v>
      </c>
      <c r="W256" s="603" t="s">
        <v>7894</v>
      </c>
      <c r="X256" s="603" t="s">
        <v>7894</v>
      </c>
      <c r="Y256" s="603" t="s">
        <v>7894</v>
      </c>
      <c r="Z256" s="603" t="s">
        <v>7894</v>
      </c>
      <c r="AA256" s="603" t="s">
        <v>7894</v>
      </c>
      <c r="AB256" s="603" t="s">
        <v>7894</v>
      </c>
      <c r="AC256" s="603" t="s">
        <v>7894</v>
      </c>
      <c r="AD256" s="603" t="s">
        <v>7894</v>
      </c>
      <c r="AE256" s="603" t="s">
        <v>7894</v>
      </c>
      <c r="AF256" s="605" t="s">
        <v>48</v>
      </c>
      <c r="AG256" s="605" t="s">
        <v>48</v>
      </c>
      <c r="AH256" s="366" t="s">
        <v>685</v>
      </c>
      <c r="AI256" s="363"/>
      <c r="AJ256" s="363">
        <v>0</v>
      </c>
      <c r="AK256" s="413" t="str">
        <f t="shared" si="249"/>
        <v>None</v>
      </c>
      <c r="AL256" s="413" t="str">
        <f t="shared" si="250"/>
        <v>None</v>
      </c>
      <c r="AM256" s="486" t="s">
        <v>7608</v>
      </c>
      <c r="AS256" s="69">
        <f t="shared" si="251"/>
        <v>0</v>
      </c>
      <c r="AT256" s="69">
        <f t="shared" si="252"/>
        <v>0</v>
      </c>
      <c r="AU256" s="69">
        <f t="shared" si="253"/>
        <v>0</v>
      </c>
      <c r="AV256" s="69">
        <f t="shared" si="254"/>
        <v>0</v>
      </c>
      <c r="AW256" s="81"/>
      <c r="AX256" s="70"/>
      <c r="AY256" s="364" t="e">
        <v>#N/A</v>
      </c>
      <c r="AZ256" s="264" t="s">
        <v>48</v>
      </c>
      <c r="BA256" s="238"/>
      <c r="BB256" s="237" t="str">
        <f t="shared" si="255"/>
        <v/>
      </c>
      <c r="BC256" s="270">
        <f t="shared" si="246"/>
        <v>0</v>
      </c>
      <c r="BD256" t="str">
        <f t="shared" si="256"/>
        <v>Caladenia z._PREVIOUS NAMES</v>
      </c>
      <c r="BE256" s="367" t="e">
        <f>COUNTIFS(#REF!,L256)</f>
        <v>#REF!</v>
      </c>
      <c r="BF256" s="374" t="str">
        <f t="shared" si="257"/>
        <v>n</v>
      </c>
      <c r="BG256" s="82"/>
      <c r="BH256" s="375"/>
      <c r="BI256" s="374"/>
      <c r="BJ256" s="403"/>
      <c r="CE256" t="str">
        <f t="shared" si="330"/>
        <v>Primrose Spider Orchid (Caladenia xantha)</v>
      </c>
      <c r="CF256" s="388" t="str">
        <f t="shared" si="263"/>
        <v>Caladenia xantha</v>
      </c>
      <c r="CG256" t="str">
        <f t="shared" si="266"/>
        <v/>
      </c>
      <c r="CH256" t="str">
        <f t="shared" si="267"/>
        <v/>
      </c>
      <c r="CI256" t="str">
        <f t="shared" si="268"/>
        <v/>
      </c>
      <c r="CJ256" t="str">
        <f t="shared" si="269"/>
        <v/>
      </c>
      <c r="CK256" s="359" t="str">
        <f t="shared" si="270"/>
        <v/>
      </c>
      <c r="CL256" t="str">
        <f t="shared" si="271"/>
        <v/>
      </c>
      <c r="CM256" t="str">
        <f t="shared" si="272"/>
        <v/>
      </c>
      <c r="CN256" t="str">
        <f t="shared" si="273"/>
        <v/>
      </c>
      <c r="CO256" s="359" t="str">
        <f t="shared" si="274"/>
        <v/>
      </c>
      <c r="CP256" t="str">
        <f t="shared" si="275"/>
        <v/>
      </c>
      <c r="CQ256" t="str">
        <f t="shared" si="276"/>
        <v/>
      </c>
      <c r="CR256" t="str">
        <f t="shared" si="277"/>
        <v/>
      </c>
      <c r="CS256" s="359" t="str">
        <f t="shared" si="278"/>
        <v/>
      </c>
      <c r="CT256" t="str">
        <f t="shared" si="279"/>
        <v/>
      </c>
      <c r="CU256" t="str">
        <f t="shared" si="280"/>
        <v/>
      </c>
      <c r="CV256" t="str">
        <f t="shared" si="281"/>
        <v/>
      </c>
      <c r="CW256" t="str">
        <f t="shared" si="282"/>
        <v/>
      </c>
      <c r="CX256" s="359" t="str">
        <f t="shared" si="283"/>
        <v/>
      </c>
      <c r="CY256" t="str">
        <f t="shared" si="284"/>
        <v/>
      </c>
      <c r="CZ256" t="str">
        <f t="shared" si="285"/>
        <v/>
      </c>
      <c r="DA256" t="str">
        <f t="shared" si="286"/>
        <v/>
      </c>
      <c r="DB256" s="359" t="str">
        <f t="shared" si="287"/>
        <v/>
      </c>
      <c r="DC256" t="str">
        <f t="shared" si="288"/>
        <v/>
      </c>
      <c r="DD256" t="str">
        <f t="shared" si="289"/>
        <v/>
      </c>
      <c r="DE256" t="str">
        <f t="shared" si="290"/>
        <v/>
      </c>
      <c r="DF256" s="359" t="str">
        <f t="shared" si="291"/>
        <v/>
      </c>
      <c r="DG256" t="str">
        <f t="shared" si="292"/>
        <v>X</v>
      </c>
      <c r="DH256" t="str">
        <f t="shared" si="293"/>
        <v>X</v>
      </c>
      <c r="DI256" t="str">
        <f t="shared" si="294"/>
        <v>X</v>
      </c>
      <c r="DJ256" t="str">
        <f t="shared" si="295"/>
        <v>X</v>
      </c>
      <c r="DK256" s="359" t="str">
        <f t="shared" si="296"/>
        <v>X</v>
      </c>
      <c r="DL256" t="str">
        <f t="shared" si="297"/>
        <v>X</v>
      </c>
      <c r="DM256" t="str">
        <f t="shared" si="298"/>
        <v>X</v>
      </c>
      <c r="DN256" t="str">
        <f t="shared" si="299"/>
        <v>X</v>
      </c>
      <c r="DO256" s="359" t="str">
        <f t="shared" si="300"/>
        <v>X</v>
      </c>
      <c r="DP256" t="str">
        <f t="shared" si="301"/>
        <v/>
      </c>
      <c r="DQ256" t="str">
        <f t="shared" si="302"/>
        <v/>
      </c>
      <c r="DR256" t="str">
        <f t="shared" si="303"/>
        <v/>
      </c>
      <c r="DS256" s="359" t="str">
        <f t="shared" si="304"/>
        <v/>
      </c>
      <c r="DT256" t="str">
        <f t="shared" si="305"/>
        <v/>
      </c>
      <c r="DU256" t="str">
        <f t="shared" si="306"/>
        <v/>
      </c>
      <c r="DV256" t="str">
        <f t="shared" si="307"/>
        <v/>
      </c>
      <c r="DW256" t="str">
        <f t="shared" si="308"/>
        <v/>
      </c>
      <c r="DX256" s="359" t="str">
        <f t="shared" si="309"/>
        <v/>
      </c>
      <c r="DY256" t="str">
        <f t="shared" si="310"/>
        <v/>
      </c>
      <c r="DZ256" t="str">
        <f t="shared" si="311"/>
        <v/>
      </c>
      <c r="EA256" t="str">
        <f t="shared" si="312"/>
        <v/>
      </c>
      <c r="EB256" s="359" t="str">
        <f t="shared" si="313"/>
        <v/>
      </c>
      <c r="EC256" t="str">
        <f t="shared" si="314"/>
        <v/>
      </c>
      <c r="ED256" t="str">
        <f t="shared" si="315"/>
        <v/>
      </c>
      <c r="EE256" t="str">
        <f t="shared" si="316"/>
        <v/>
      </c>
      <c r="EF256" t="str">
        <f t="shared" si="317"/>
        <v/>
      </c>
      <c r="EG256" s="359" t="str">
        <f t="shared" si="318"/>
        <v/>
      </c>
      <c r="EH256" t="str">
        <f t="shared" si="265"/>
        <v>Caladenia xantha</v>
      </c>
      <c r="EJ256" t="str">
        <f t="shared" si="259"/>
        <v>Caladenia z._PREVIOUS NAMES</v>
      </c>
      <c r="EK256" s="100">
        <f t="shared" si="332"/>
        <v>0</v>
      </c>
      <c r="EL256" s="3">
        <f t="shared" si="332"/>
        <v>0</v>
      </c>
      <c r="EM256" s="3">
        <f t="shared" si="332"/>
        <v>0</v>
      </c>
      <c r="EN256" s="3">
        <f t="shared" si="332"/>
        <v>0</v>
      </c>
      <c r="EO256" s="3">
        <f t="shared" si="332"/>
        <v>0</v>
      </c>
      <c r="EP256" s="3">
        <f t="shared" si="332"/>
        <v>0</v>
      </c>
      <c r="EQ256" s="3">
        <f t="shared" si="332"/>
        <v>0</v>
      </c>
      <c r="ER256" s="3">
        <f t="shared" si="332"/>
        <v>0</v>
      </c>
      <c r="ES256" s="3">
        <f t="shared" si="332"/>
        <v>0</v>
      </c>
      <c r="ET256" s="3">
        <f t="shared" si="332"/>
        <v>0</v>
      </c>
      <c r="EU256" s="3">
        <f t="shared" si="332"/>
        <v>0</v>
      </c>
      <c r="EV256" s="24">
        <f t="shared" si="332"/>
        <v>0</v>
      </c>
      <c r="EW256" s="245">
        <f t="shared" si="264"/>
        <v>0</v>
      </c>
      <c r="EX256" s="262" t="str">
        <f t="shared" si="260"/>
        <v/>
      </c>
    </row>
    <row r="257" spans="1:154" ht="16.149999999999999" customHeight="1" x14ac:dyDescent="0.25">
      <c r="A257" s="363"/>
      <c r="D257" s="363"/>
      <c r="E257" s="363"/>
      <c r="F257" s="363"/>
      <c r="G257" s="363"/>
      <c r="H257" s="363"/>
      <c r="I257" s="363"/>
      <c r="J257" s="68">
        <f t="shared" si="261"/>
        <v>1211</v>
      </c>
      <c r="K257" s="417" t="str">
        <f t="shared" si="262"/>
        <v>Caladenia z.attingens subsp. ‘granite’</v>
      </c>
      <c r="L257" s="417">
        <v>1211</v>
      </c>
      <c r="M257" s="417" t="s">
        <v>1526</v>
      </c>
      <c r="N257" s="418" t="s">
        <v>2324</v>
      </c>
      <c r="O257" s="363" t="str">
        <f t="shared" si="247"/>
        <v>S</v>
      </c>
      <c r="P257" s="144" t="s">
        <v>2323</v>
      </c>
      <c r="Q257" s="364" t="s">
        <v>1656</v>
      </c>
      <c r="R257" s="365">
        <v>42948</v>
      </c>
      <c r="S257" s="365">
        <v>43009</v>
      </c>
      <c r="T257" s="603" t="s">
        <v>7894</v>
      </c>
      <c r="U257" s="603" t="s">
        <v>7894</v>
      </c>
      <c r="V257" s="603" t="s">
        <v>7894</v>
      </c>
      <c r="W257" s="603" t="s">
        <v>7894</v>
      </c>
      <c r="X257" s="603" t="s">
        <v>7894</v>
      </c>
      <c r="Y257" s="603" t="s">
        <v>7894</v>
      </c>
      <c r="Z257" s="603" t="s">
        <v>7894</v>
      </c>
      <c r="AA257" s="603" t="s">
        <v>7894</v>
      </c>
      <c r="AB257" s="603" t="s">
        <v>7894</v>
      </c>
      <c r="AC257" s="603" t="s">
        <v>7894</v>
      </c>
      <c r="AD257" s="603" t="s">
        <v>7894</v>
      </c>
      <c r="AE257" s="603" t="s">
        <v>7894</v>
      </c>
      <c r="AF257" s="605" t="s">
        <v>48</v>
      </c>
      <c r="AG257" s="605" t="s">
        <v>48</v>
      </c>
      <c r="AH257" s="366" t="s">
        <v>685</v>
      </c>
      <c r="AI257" s="363">
        <f t="shared" ref="AI257:AI320" si="333">VLOOKUP(AH257,$BX$3:$BY$8,2,FALSE)</f>
        <v>6</v>
      </c>
      <c r="AJ257" s="363">
        <v>3</v>
      </c>
      <c r="AK257" s="413" t="str">
        <f t="shared" si="249"/>
        <v>Green Spider Orchids</v>
      </c>
      <c r="AL257" s="413" t="str">
        <f t="shared" si="250"/>
        <v>Caladenia falcata</v>
      </c>
      <c r="AM257" s="486" t="s">
        <v>7608</v>
      </c>
      <c r="AN257" s="144" t="str">
        <f t="shared" ref="AN257:AN268" si="334">VLOOKUP(L257,$L$3:$N$827,3,FALSE)</f>
        <v>attingens subsp. effusa</v>
      </c>
      <c r="AS257" s="69">
        <f t="shared" si="251"/>
        <v>32</v>
      </c>
      <c r="AT257" s="69">
        <f t="shared" si="252"/>
        <v>40</v>
      </c>
      <c r="AU257" s="69">
        <f t="shared" si="253"/>
        <v>8</v>
      </c>
      <c r="AV257" s="69">
        <f t="shared" si="254"/>
        <v>10</v>
      </c>
      <c r="AW257" s="81"/>
      <c r="AX257" s="70" t="s">
        <v>48</v>
      </c>
      <c r="AY257" s="364">
        <v>44896</v>
      </c>
      <c r="AZ257" s="264" t="s">
        <v>48</v>
      </c>
      <c r="BA257" s="238"/>
      <c r="BB257" s="237">
        <f t="shared" si="255"/>
        <v>23</v>
      </c>
      <c r="BC257" s="270">
        <f t="shared" si="246"/>
        <v>1211</v>
      </c>
      <c r="BD257" t="str">
        <f t="shared" si="256"/>
        <v>Caladenia z.attingens subsp. ‘granite’</v>
      </c>
      <c r="BE257" s="367" t="e">
        <f>COUNTIFS(#REF!,L257)</f>
        <v>#REF!</v>
      </c>
      <c r="BF257" s="374" t="str">
        <f t="shared" si="257"/>
        <v>n</v>
      </c>
      <c r="BG257" s="82"/>
      <c r="BH257" s="375"/>
      <c r="BI257" s="374"/>
      <c r="BJ257" s="403"/>
      <c r="CE257" t="str">
        <f t="shared" si="330"/>
        <v>_Old species name (Caladenia z._PREVIOUS NAMES)</v>
      </c>
      <c r="CF257" s="388" t="str">
        <f t="shared" si="263"/>
        <v>Caladenia z._PREVIOUS NAMES</v>
      </c>
      <c r="CG257" t="str">
        <f t="shared" si="266"/>
        <v/>
      </c>
      <c r="CH257" t="str">
        <f t="shared" si="267"/>
        <v/>
      </c>
      <c r="CI257" t="str">
        <f t="shared" si="268"/>
        <v/>
      </c>
      <c r="CJ257" t="str">
        <f t="shared" si="269"/>
        <v/>
      </c>
      <c r="CK257" s="359" t="str">
        <f t="shared" si="270"/>
        <v/>
      </c>
      <c r="CL257" t="str">
        <f t="shared" si="271"/>
        <v/>
      </c>
      <c r="CM257" t="str">
        <f t="shared" si="272"/>
        <v/>
      </c>
      <c r="CN257" t="str">
        <f t="shared" si="273"/>
        <v/>
      </c>
      <c r="CO257" s="359" t="str">
        <f t="shared" si="274"/>
        <v/>
      </c>
      <c r="CP257" t="str">
        <f t="shared" si="275"/>
        <v/>
      </c>
      <c r="CQ257" t="str">
        <f t="shared" si="276"/>
        <v/>
      </c>
      <c r="CR257" t="str">
        <f t="shared" si="277"/>
        <v/>
      </c>
      <c r="CS257" s="359" t="str">
        <f t="shared" si="278"/>
        <v/>
      </c>
      <c r="CT257" t="str">
        <f t="shared" si="279"/>
        <v/>
      </c>
      <c r="CU257" t="str">
        <f t="shared" si="280"/>
        <v/>
      </c>
      <c r="CV257" t="str">
        <f t="shared" si="281"/>
        <v/>
      </c>
      <c r="CW257" t="str">
        <f t="shared" si="282"/>
        <v/>
      </c>
      <c r="CX257" s="359" t="str">
        <f t="shared" si="283"/>
        <v/>
      </c>
      <c r="CY257" t="str">
        <f t="shared" si="284"/>
        <v/>
      </c>
      <c r="CZ257" t="str">
        <f t="shared" si="285"/>
        <v/>
      </c>
      <c r="DA257" t="str">
        <f t="shared" si="286"/>
        <v/>
      </c>
      <c r="DB257" s="359" t="str">
        <f t="shared" si="287"/>
        <v/>
      </c>
      <c r="DC257" t="str">
        <f t="shared" si="288"/>
        <v/>
      </c>
      <c r="DD257" t="str">
        <f t="shared" si="289"/>
        <v/>
      </c>
      <c r="DE257" t="str">
        <f t="shared" si="290"/>
        <v/>
      </c>
      <c r="DF257" s="359" t="str">
        <f t="shared" si="291"/>
        <v/>
      </c>
      <c r="DG257" t="str">
        <f t="shared" si="292"/>
        <v/>
      </c>
      <c r="DH257" t="str">
        <f t="shared" si="293"/>
        <v/>
      </c>
      <c r="DI257" t="str">
        <f t="shared" si="294"/>
        <v/>
      </c>
      <c r="DJ257" t="str">
        <f t="shared" si="295"/>
        <v/>
      </c>
      <c r="DK257" s="359" t="str">
        <f t="shared" si="296"/>
        <v/>
      </c>
      <c r="DL257" t="str">
        <f t="shared" si="297"/>
        <v/>
      </c>
      <c r="DM257" t="str">
        <f t="shared" si="298"/>
        <v/>
      </c>
      <c r="DN257" t="str">
        <f t="shared" si="299"/>
        <v/>
      </c>
      <c r="DO257" s="359" t="str">
        <f t="shared" si="300"/>
        <v/>
      </c>
      <c r="DP257" t="str">
        <f t="shared" si="301"/>
        <v/>
      </c>
      <c r="DQ257" t="str">
        <f t="shared" si="302"/>
        <v/>
      </c>
      <c r="DR257" t="str">
        <f t="shared" si="303"/>
        <v/>
      </c>
      <c r="DS257" s="359" t="str">
        <f t="shared" si="304"/>
        <v/>
      </c>
      <c r="DT257" t="str">
        <f t="shared" si="305"/>
        <v/>
      </c>
      <c r="DU257" t="str">
        <f t="shared" si="306"/>
        <v/>
      </c>
      <c r="DV257" t="str">
        <f t="shared" si="307"/>
        <v/>
      </c>
      <c r="DW257" t="str">
        <f t="shared" si="308"/>
        <v/>
      </c>
      <c r="DX257" s="359" t="str">
        <f t="shared" si="309"/>
        <v/>
      </c>
      <c r="DY257" t="str">
        <f t="shared" si="310"/>
        <v/>
      </c>
      <c r="DZ257" t="str">
        <f t="shared" si="311"/>
        <v/>
      </c>
      <c r="EA257" t="str">
        <f t="shared" si="312"/>
        <v/>
      </c>
      <c r="EB257" s="359" t="str">
        <f t="shared" si="313"/>
        <v/>
      </c>
      <c r="EC257" t="str">
        <f t="shared" si="314"/>
        <v/>
      </c>
      <c r="ED257" t="str">
        <f t="shared" si="315"/>
        <v/>
      </c>
      <c r="EE257" t="str">
        <f t="shared" si="316"/>
        <v/>
      </c>
      <c r="EF257" t="str">
        <f t="shared" si="317"/>
        <v/>
      </c>
      <c r="EG257" s="359" t="str">
        <f t="shared" si="318"/>
        <v/>
      </c>
      <c r="EH257" t="str">
        <f t="shared" si="265"/>
        <v>Caladenia z._PREVIOUS NAMES</v>
      </c>
      <c r="EJ257" t="str">
        <f t="shared" si="259"/>
        <v>Caladenia z.attingens subsp. ‘granite’</v>
      </c>
      <c r="EK257" s="100">
        <f t="shared" si="332"/>
        <v>0</v>
      </c>
      <c r="EL257" s="3">
        <f t="shared" si="332"/>
        <v>0</v>
      </c>
      <c r="EM257" s="3">
        <f t="shared" si="332"/>
        <v>0</v>
      </c>
      <c r="EN257" s="3">
        <f t="shared" si="332"/>
        <v>0</v>
      </c>
      <c r="EO257" s="3">
        <f t="shared" si="332"/>
        <v>0</v>
      </c>
      <c r="EP257" s="3">
        <f t="shared" si="332"/>
        <v>0</v>
      </c>
      <c r="EQ257" s="3">
        <f t="shared" si="332"/>
        <v>0</v>
      </c>
      <c r="ER257" s="3">
        <f t="shared" si="332"/>
        <v>1</v>
      </c>
      <c r="ES257" s="3">
        <f t="shared" si="332"/>
        <v>1</v>
      </c>
      <c r="ET257" s="3">
        <f t="shared" si="332"/>
        <v>1</v>
      </c>
      <c r="EU257" s="3">
        <f t="shared" si="332"/>
        <v>0</v>
      </c>
      <c r="EV257" s="24">
        <f t="shared" si="332"/>
        <v>0</v>
      </c>
      <c r="EW257" s="245">
        <f t="shared" si="264"/>
        <v>3</v>
      </c>
      <c r="EX257" s="262" t="str">
        <f t="shared" si="260"/>
        <v/>
      </c>
    </row>
    <row r="258" spans="1:154" ht="16.149999999999999" customHeight="1" x14ac:dyDescent="0.25">
      <c r="A258" s="363"/>
      <c r="D258" s="363"/>
      <c r="E258" s="363"/>
      <c r="F258" s="363"/>
      <c r="G258" s="363"/>
      <c r="H258" s="363"/>
      <c r="I258" s="363"/>
      <c r="J258" s="68">
        <f t="shared" si="261"/>
        <v>1140</v>
      </c>
      <c r="K258" s="417" t="str">
        <f t="shared" si="262"/>
        <v>Caladenia z.denticulata subsp. ‘Arrowsmith’</v>
      </c>
      <c r="L258" s="417">
        <v>1140</v>
      </c>
      <c r="M258" s="417" t="s">
        <v>1526</v>
      </c>
      <c r="N258" s="418" t="s">
        <v>2325</v>
      </c>
      <c r="O258" s="363" t="str">
        <f t="shared" si="247"/>
        <v>S</v>
      </c>
      <c r="P258" s="144" t="s">
        <v>2323</v>
      </c>
      <c r="Q258" s="364" t="s">
        <v>82</v>
      </c>
      <c r="R258" s="365">
        <v>42948</v>
      </c>
      <c r="S258" s="365">
        <v>43008</v>
      </c>
      <c r="T258" s="603" t="s">
        <v>7894</v>
      </c>
      <c r="U258" s="603" t="s">
        <v>7894</v>
      </c>
      <c r="V258" s="603" t="s">
        <v>7894</v>
      </c>
      <c r="W258" s="603" t="s">
        <v>7894</v>
      </c>
      <c r="X258" s="603" t="s">
        <v>7894</v>
      </c>
      <c r="Y258" s="603" t="s">
        <v>7894</v>
      </c>
      <c r="Z258" s="603" t="s">
        <v>7894</v>
      </c>
      <c r="AA258" s="603" t="s">
        <v>7894</v>
      </c>
      <c r="AB258" s="603" t="s">
        <v>7894</v>
      </c>
      <c r="AC258" s="603" t="s">
        <v>7894</v>
      </c>
      <c r="AD258" s="603" t="s">
        <v>7894</v>
      </c>
      <c r="AE258" s="603" t="s">
        <v>7894</v>
      </c>
      <c r="AF258" s="605" t="s">
        <v>48</v>
      </c>
      <c r="AG258" s="605" t="s">
        <v>48</v>
      </c>
      <c r="AH258" s="366" t="s">
        <v>685</v>
      </c>
      <c r="AI258" s="363">
        <f t="shared" si="333"/>
        <v>6</v>
      </c>
      <c r="AJ258" s="363">
        <v>4</v>
      </c>
      <c r="AK258" s="413" t="str">
        <f t="shared" si="249"/>
        <v>Wispy Spider Orchids</v>
      </c>
      <c r="AL258" s="413" t="str">
        <f t="shared" si="250"/>
        <v>Caladenia filamentosa</v>
      </c>
      <c r="AM258" s="486" t="s">
        <v>7608</v>
      </c>
      <c r="AN258" s="144" t="str">
        <f t="shared" si="334"/>
        <v>denticulata subsp. albicans</v>
      </c>
      <c r="AS258" s="69">
        <f t="shared" si="251"/>
        <v>32</v>
      </c>
      <c r="AT258" s="69">
        <f t="shared" si="252"/>
        <v>39</v>
      </c>
      <c r="AU258" s="69">
        <f t="shared" si="253"/>
        <v>8</v>
      </c>
      <c r="AV258" s="69">
        <f t="shared" si="254"/>
        <v>9</v>
      </c>
      <c r="AW258" s="81"/>
      <c r="AX258" s="70" t="s">
        <v>48</v>
      </c>
      <c r="AY258" s="364">
        <v>44909</v>
      </c>
      <c r="AZ258" s="264" t="s">
        <v>48</v>
      </c>
      <c r="BA258" s="238"/>
      <c r="BB258" s="237">
        <f t="shared" si="255"/>
        <v>25</v>
      </c>
      <c r="BC258" s="270">
        <f t="shared" ref="BC258:BC321" si="335">J258</f>
        <v>1140</v>
      </c>
      <c r="BD258" t="str">
        <f t="shared" si="256"/>
        <v>Caladenia z.denticulata subsp. ‘Arrowsmith’</v>
      </c>
      <c r="BE258" s="367" t="e">
        <f>COUNTIFS(#REF!,L258)</f>
        <v>#REF!</v>
      </c>
      <c r="BF258" s="374" t="str">
        <f t="shared" si="257"/>
        <v>n</v>
      </c>
      <c r="BG258" s="82"/>
      <c r="BH258" s="375"/>
      <c r="BI258" s="374"/>
      <c r="BJ258" s="403"/>
      <c r="CE258" t="str">
        <f t="shared" si="330"/>
        <v>_Old species name (Caladenia z.attingens subsp. ‘granite’)</v>
      </c>
      <c r="CF258" s="388" t="str">
        <f t="shared" si="263"/>
        <v>Caladenia z.attingens subsp. ‘granite’</v>
      </c>
      <c r="CG258" t="str">
        <f t="shared" si="266"/>
        <v/>
      </c>
      <c r="CH258" t="str">
        <f t="shared" si="267"/>
        <v/>
      </c>
      <c r="CI258" t="str">
        <f t="shared" si="268"/>
        <v/>
      </c>
      <c r="CJ258" t="str">
        <f t="shared" si="269"/>
        <v/>
      </c>
      <c r="CK258" s="359" t="str">
        <f t="shared" si="270"/>
        <v/>
      </c>
      <c r="CL258" t="str">
        <f t="shared" si="271"/>
        <v/>
      </c>
      <c r="CM258" t="str">
        <f t="shared" si="272"/>
        <v/>
      </c>
      <c r="CN258" t="str">
        <f t="shared" si="273"/>
        <v/>
      </c>
      <c r="CO258" s="359" t="str">
        <f t="shared" si="274"/>
        <v/>
      </c>
      <c r="CP258" t="str">
        <f t="shared" si="275"/>
        <v/>
      </c>
      <c r="CQ258" t="str">
        <f t="shared" si="276"/>
        <v/>
      </c>
      <c r="CR258" t="str">
        <f t="shared" si="277"/>
        <v/>
      </c>
      <c r="CS258" s="359" t="str">
        <f t="shared" si="278"/>
        <v/>
      </c>
      <c r="CT258" t="str">
        <f t="shared" si="279"/>
        <v/>
      </c>
      <c r="CU258" t="str">
        <f t="shared" si="280"/>
        <v/>
      </c>
      <c r="CV258" t="str">
        <f t="shared" si="281"/>
        <v/>
      </c>
      <c r="CW258" t="str">
        <f t="shared" si="282"/>
        <v/>
      </c>
      <c r="CX258" s="359" t="str">
        <f t="shared" si="283"/>
        <v/>
      </c>
      <c r="CY258" t="str">
        <f t="shared" si="284"/>
        <v/>
      </c>
      <c r="CZ258" t="str">
        <f t="shared" si="285"/>
        <v/>
      </c>
      <c r="DA258" t="str">
        <f t="shared" si="286"/>
        <v/>
      </c>
      <c r="DB258" s="359" t="str">
        <f t="shared" si="287"/>
        <v/>
      </c>
      <c r="DC258" t="str">
        <f t="shared" si="288"/>
        <v/>
      </c>
      <c r="DD258" t="str">
        <f t="shared" si="289"/>
        <v/>
      </c>
      <c r="DE258" t="str">
        <f t="shared" si="290"/>
        <v/>
      </c>
      <c r="DF258" s="359" t="str">
        <f t="shared" si="291"/>
        <v/>
      </c>
      <c r="DG258" t="str">
        <f t="shared" si="292"/>
        <v/>
      </c>
      <c r="DH258" t="str">
        <f t="shared" si="293"/>
        <v/>
      </c>
      <c r="DI258" t="str">
        <f t="shared" si="294"/>
        <v/>
      </c>
      <c r="DJ258" t="str">
        <f t="shared" si="295"/>
        <v/>
      </c>
      <c r="DK258" s="359" t="str">
        <f t="shared" si="296"/>
        <v/>
      </c>
      <c r="DL258" t="str">
        <f t="shared" si="297"/>
        <v>X</v>
      </c>
      <c r="DM258" t="str">
        <f t="shared" si="298"/>
        <v>X</v>
      </c>
      <c r="DN258" t="str">
        <f t="shared" si="299"/>
        <v>X</v>
      </c>
      <c r="DO258" s="359" t="str">
        <f t="shared" si="300"/>
        <v>X</v>
      </c>
      <c r="DP258" t="str">
        <f t="shared" si="301"/>
        <v>X</v>
      </c>
      <c r="DQ258" t="str">
        <f t="shared" si="302"/>
        <v>X</v>
      </c>
      <c r="DR258" t="str">
        <f t="shared" si="303"/>
        <v>X</v>
      </c>
      <c r="DS258" s="359" t="str">
        <f t="shared" si="304"/>
        <v>X</v>
      </c>
      <c r="DT258" t="str">
        <f t="shared" si="305"/>
        <v>X</v>
      </c>
      <c r="DU258" t="str">
        <f t="shared" si="306"/>
        <v/>
      </c>
      <c r="DV258" t="str">
        <f t="shared" si="307"/>
        <v/>
      </c>
      <c r="DW258" t="str">
        <f t="shared" si="308"/>
        <v/>
      </c>
      <c r="DX258" s="359" t="str">
        <f t="shared" si="309"/>
        <v/>
      </c>
      <c r="DY258" t="str">
        <f t="shared" si="310"/>
        <v/>
      </c>
      <c r="DZ258" t="str">
        <f t="shared" si="311"/>
        <v/>
      </c>
      <c r="EA258" t="str">
        <f t="shared" si="312"/>
        <v/>
      </c>
      <c r="EB258" s="359" t="str">
        <f t="shared" si="313"/>
        <v/>
      </c>
      <c r="EC258" t="str">
        <f t="shared" si="314"/>
        <v/>
      </c>
      <c r="ED258" t="str">
        <f t="shared" si="315"/>
        <v/>
      </c>
      <c r="EE258" t="str">
        <f t="shared" si="316"/>
        <v/>
      </c>
      <c r="EF258" t="str">
        <f t="shared" si="317"/>
        <v/>
      </c>
      <c r="EG258" s="359" t="str">
        <f t="shared" si="318"/>
        <v/>
      </c>
      <c r="EH258" t="str">
        <f t="shared" si="265"/>
        <v>Caladenia z.attingens subsp. ‘granite’</v>
      </c>
      <c r="EJ258" t="str">
        <f t="shared" si="259"/>
        <v>Caladenia z.denticulata subsp. ‘Arrowsmith’</v>
      </c>
      <c r="EK258" s="100">
        <f t="shared" si="332"/>
        <v>0</v>
      </c>
      <c r="EL258" s="3">
        <f t="shared" si="332"/>
        <v>0</v>
      </c>
      <c r="EM258" s="3">
        <f t="shared" si="332"/>
        <v>0</v>
      </c>
      <c r="EN258" s="3">
        <f t="shared" si="332"/>
        <v>0</v>
      </c>
      <c r="EO258" s="3">
        <f t="shared" si="332"/>
        <v>0</v>
      </c>
      <c r="EP258" s="3">
        <f t="shared" si="332"/>
        <v>0</v>
      </c>
      <c r="EQ258" s="3">
        <f t="shared" si="332"/>
        <v>0</v>
      </c>
      <c r="ER258" s="3">
        <f t="shared" si="332"/>
        <v>1</v>
      </c>
      <c r="ES258" s="3">
        <f t="shared" si="332"/>
        <v>1</v>
      </c>
      <c r="ET258" s="3">
        <f t="shared" si="332"/>
        <v>0</v>
      </c>
      <c r="EU258" s="3">
        <f t="shared" si="332"/>
        <v>0</v>
      </c>
      <c r="EV258" s="24">
        <f t="shared" si="332"/>
        <v>0</v>
      </c>
      <c r="EW258" s="245">
        <f t="shared" si="264"/>
        <v>2</v>
      </c>
      <c r="EX258" s="262" t="str">
        <f t="shared" si="260"/>
        <v/>
      </c>
    </row>
    <row r="259" spans="1:154" ht="16.149999999999999" customHeight="1" x14ac:dyDescent="0.25">
      <c r="A259" s="363"/>
      <c r="D259" s="363"/>
      <c r="E259" s="363"/>
      <c r="F259" s="363"/>
      <c r="G259" s="363"/>
      <c r="H259" s="363"/>
      <c r="I259" s="363"/>
      <c r="J259" s="68">
        <f t="shared" si="261"/>
        <v>1212</v>
      </c>
      <c r="K259" s="417" t="str">
        <f t="shared" si="262"/>
        <v>Caladenia z.denticulata subsp. ‘jarrah forest’</v>
      </c>
      <c r="L259" s="417">
        <v>1212</v>
      </c>
      <c r="M259" s="417" t="s">
        <v>1526</v>
      </c>
      <c r="N259" s="418" t="s">
        <v>2326</v>
      </c>
      <c r="O259" s="363" t="str">
        <f t="shared" ref="O259:O291" si="336">VLOOKUP(M259,$B$3:$E$55,4,FALSE)</f>
        <v>S</v>
      </c>
      <c r="P259" s="144" t="s">
        <v>2323</v>
      </c>
      <c r="Q259" s="364" t="s">
        <v>1817</v>
      </c>
      <c r="R259" s="365">
        <v>42948</v>
      </c>
      <c r="S259" s="365">
        <v>43008</v>
      </c>
      <c r="T259" s="603" t="s">
        <v>7894</v>
      </c>
      <c r="U259" s="603" t="s">
        <v>7894</v>
      </c>
      <c r="V259" s="603" t="s">
        <v>7894</v>
      </c>
      <c r="W259" s="603" t="s">
        <v>7894</v>
      </c>
      <c r="X259" s="603" t="s">
        <v>7894</v>
      </c>
      <c r="Y259" s="603" t="s">
        <v>7894</v>
      </c>
      <c r="Z259" s="603" t="s">
        <v>7894</v>
      </c>
      <c r="AA259" s="603" t="s">
        <v>7894</v>
      </c>
      <c r="AB259" s="603" t="s">
        <v>7894</v>
      </c>
      <c r="AC259" s="603" t="s">
        <v>7894</v>
      </c>
      <c r="AD259" s="603" t="s">
        <v>7894</v>
      </c>
      <c r="AE259" s="603" t="s">
        <v>7894</v>
      </c>
      <c r="AF259" s="605" t="s">
        <v>48</v>
      </c>
      <c r="AG259" s="605" t="s">
        <v>48</v>
      </c>
      <c r="AH259" s="366" t="s">
        <v>685</v>
      </c>
      <c r="AI259" s="363">
        <f t="shared" si="333"/>
        <v>6</v>
      </c>
      <c r="AJ259" s="363">
        <v>4</v>
      </c>
      <c r="AK259" s="413" t="str">
        <f t="shared" ref="AK259:AK322" si="337">VLOOKUP(AJ259,$F$3:$H$51,3,FALSE)</f>
        <v>Wispy Spider Orchids</v>
      </c>
      <c r="AL259" s="413" t="str">
        <f t="shared" ref="AL259:AL322" si="338">VLOOKUP(AJ259,$F$3:$H$51,2,FALSE)</f>
        <v>Caladenia filamentosa</v>
      </c>
      <c r="AM259" s="486" t="s">
        <v>7608</v>
      </c>
      <c r="AN259" s="144" t="str">
        <f t="shared" si="334"/>
        <v>denticulata subsp. rubella</v>
      </c>
      <c r="AS259" s="69">
        <f t="shared" ref="AS259:AS322" si="339">IFERROR(WEEKNUM(R259,2),0)</f>
        <v>32</v>
      </c>
      <c r="AT259" s="69">
        <f t="shared" ref="AT259:AT322" si="340">IFERROR(IF(WEEKNUM(S259)&lt;WEEKNUM(R259),WEEKNUM(S259)+52,WEEKNUM(S259)),0)</f>
        <v>39</v>
      </c>
      <c r="AU259" s="69">
        <f t="shared" ref="AU259:AU322" si="341">IFERROR(MONTH(R259),0)</f>
        <v>8</v>
      </c>
      <c r="AV259" s="69">
        <f t="shared" ref="AV259:AV322" si="342">IFERROR(MONTH(S259),0)</f>
        <v>9</v>
      </c>
      <c r="AW259" s="81"/>
      <c r="AX259" s="70" t="s">
        <v>48</v>
      </c>
      <c r="AY259" s="364">
        <v>44900</v>
      </c>
      <c r="AZ259" s="264" t="s">
        <v>48</v>
      </c>
      <c r="BA259" s="238"/>
      <c r="BB259" s="237">
        <f t="shared" ref="BB259:BB322" si="343">IFERROR(FIND($BB$2,K259,1),"")</f>
        <v>25</v>
      </c>
      <c r="BC259" s="270">
        <f t="shared" si="335"/>
        <v>1212</v>
      </c>
      <c r="BD259" t="str">
        <f t="shared" ref="BD259:BD322" si="344">K259</f>
        <v>Caladenia z.denticulata subsp. ‘jarrah forest’</v>
      </c>
      <c r="BE259" s="367" t="e">
        <f>COUNTIFS(#REF!,L259)</f>
        <v>#REF!</v>
      </c>
      <c r="BF259" s="374" t="str">
        <f t="shared" ref="BF259:BF322" si="345">IF(LEFT(P259,1)="_","n",IF(O259="N","n","y"))</f>
        <v>n</v>
      </c>
      <c r="BG259" s="82"/>
      <c r="BH259" s="375"/>
      <c r="BI259" s="374"/>
      <c r="BJ259" s="403"/>
      <c r="CE259" t="str">
        <f t="shared" si="330"/>
        <v>_Old species name (Caladenia z.denticulata subsp. ‘Arrowsmith’)</v>
      </c>
      <c r="CF259" s="388" t="str">
        <f t="shared" si="263"/>
        <v>Caladenia z.denticulata subsp. ‘Arrowsmith’</v>
      </c>
      <c r="CG259" t="str">
        <f t="shared" si="266"/>
        <v/>
      </c>
      <c r="CH259" t="str">
        <f t="shared" si="267"/>
        <v/>
      </c>
      <c r="CI259" t="str">
        <f t="shared" si="268"/>
        <v/>
      </c>
      <c r="CJ259" t="str">
        <f t="shared" si="269"/>
        <v/>
      </c>
      <c r="CK259" s="359" t="str">
        <f t="shared" si="270"/>
        <v/>
      </c>
      <c r="CL259" t="str">
        <f t="shared" si="271"/>
        <v/>
      </c>
      <c r="CM259" t="str">
        <f t="shared" si="272"/>
        <v/>
      </c>
      <c r="CN259" t="str">
        <f t="shared" si="273"/>
        <v/>
      </c>
      <c r="CO259" s="359" t="str">
        <f t="shared" si="274"/>
        <v/>
      </c>
      <c r="CP259" t="str">
        <f t="shared" si="275"/>
        <v/>
      </c>
      <c r="CQ259" t="str">
        <f t="shared" si="276"/>
        <v/>
      </c>
      <c r="CR259" t="str">
        <f t="shared" si="277"/>
        <v/>
      </c>
      <c r="CS259" s="359" t="str">
        <f t="shared" si="278"/>
        <v/>
      </c>
      <c r="CT259" t="str">
        <f t="shared" si="279"/>
        <v/>
      </c>
      <c r="CU259" t="str">
        <f t="shared" si="280"/>
        <v/>
      </c>
      <c r="CV259" t="str">
        <f t="shared" si="281"/>
        <v/>
      </c>
      <c r="CW259" t="str">
        <f t="shared" si="282"/>
        <v/>
      </c>
      <c r="CX259" s="359" t="str">
        <f t="shared" si="283"/>
        <v/>
      </c>
      <c r="CY259" t="str">
        <f t="shared" si="284"/>
        <v/>
      </c>
      <c r="CZ259" t="str">
        <f t="shared" si="285"/>
        <v/>
      </c>
      <c r="DA259" t="str">
        <f t="shared" si="286"/>
        <v/>
      </c>
      <c r="DB259" s="359" t="str">
        <f t="shared" si="287"/>
        <v/>
      </c>
      <c r="DC259" t="str">
        <f t="shared" si="288"/>
        <v/>
      </c>
      <c r="DD259" t="str">
        <f t="shared" si="289"/>
        <v/>
      </c>
      <c r="DE259" t="str">
        <f t="shared" si="290"/>
        <v/>
      </c>
      <c r="DF259" s="359" t="str">
        <f t="shared" si="291"/>
        <v/>
      </c>
      <c r="DG259" t="str">
        <f t="shared" si="292"/>
        <v/>
      </c>
      <c r="DH259" t="str">
        <f t="shared" si="293"/>
        <v/>
      </c>
      <c r="DI259" t="str">
        <f t="shared" si="294"/>
        <v/>
      </c>
      <c r="DJ259" t="str">
        <f t="shared" si="295"/>
        <v/>
      </c>
      <c r="DK259" s="359" t="str">
        <f t="shared" si="296"/>
        <v/>
      </c>
      <c r="DL259" t="str">
        <f t="shared" si="297"/>
        <v>X</v>
      </c>
      <c r="DM259" t="str">
        <f t="shared" si="298"/>
        <v>X</v>
      </c>
      <c r="DN259" t="str">
        <f t="shared" si="299"/>
        <v>X</v>
      </c>
      <c r="DO259" s="359" t="str">
        <f t="shared" si="300"/>
        <v>X</v>
      </c>
      <c r="DP259" t="str">
        <f t="shared" si="301"/>
        <v>X</v>
      </c>
      <c r="DQ259" t="str">
        <f t="shared" si="302"/>
        <v>X</v>
      </c>
      <c r="DR259" t="str">
        <f t="shared" si="303"/>
        <v>X</v>
      </c>
      <c r="DS259" s="359" t="str">
        <f t="shared" si="304"/>
        <v>X</v>
      </c>
      <c r="DT259" t="str">
        <f t="shared" si="305"/>
        <v/>
      </c>
      <c r="DU259" t="str">
        <f t="shared" si="306"/>
        <v/>
      </c>
      <c r="DV259" t="str">
        <f t="shared" si="307"/>
        <v/>
      </c>
      <c r="DW259" t="str">
        <f t="shared" si="308"/>
        <v/>
      </c>
      <c r="DX259" s="359" t="str">
        <f t="shared" si="309"/>
        <v/>
      </c>
      <c r="DY259" t="str">
        <f t="shared" si="310"/>
        <v/>
      </c>
      <c r="DZ259" t="str">
        <f t="shared" si="311"/>
        <v/>
      </c>
      <c r="EA259" t="str">
        <f t="shared" si="312"/>
        <v/>
      </c>
      <c r="EB259" s="359" t="str">
        <f t="shared" si="313"/>
        <v/>
      </c>
      <c r="EC259" t="str">
        <f t="shared" si="314"/>
        <v/>
      </c>
      <c r="ED259" t="str">
        <f t="shared" si="315"/>
        <v/>
      </c>
      <c r="EE259" t="str">
        <f t="shared" si="316"/>
        <v/>
      </c>
      <c r="EF259" t="str">
        <f t="shared" si="317"/>
        <v/>
      </c>
      <c r="EG259" s="359" t="str">
        <f t="shared" si="318"/>
        <v/>
      </c>
      <c r="EH259" t="str">
        <f t="shared" si="265"/>
        <v>Caladenia z.denticulata subsp. ‘Arrowsmith’</v>
      </c>
      <c r="EJ259" t="str">
        <f t="shared" ref="EJ259:EJ322" si="346">K259</f>
        <v>Caladenia z.denticulata subsp. ‘jarrah forest’</v>
      </c>
      <c r="EK259" s="100">
        <f t="shared" si="332"/>
        <v>0</v>
      </c>
      <c r="EL259" s="3">
        <f t="shared" si="332"/>
        <v>0</v>
      </c>
      <c r="EM259" s="3">
        <f t="shared" si="332"/>
        <v>0</v>
      </c>
      <c r="EN259" s="3">
        <f t="shared" si="332"/>
        <v>0</v>
      </c>
      <c r="EO259" s="3">
        <f t="shared" si="332"/>
        <v>0</v>
      </c>
      <c r="EP259" s="3">
        <f t="shared" si="332"/>
        <v>0</v>
      </c>
      <c r="EQ259" s="3">
        <f t="shared" si="332"/>
        <v>0</v>
      </c>
      <c r="ER259" s="3">
        <f t="shared" si="332"/>
        <v>1</v>
      </c>
      <c r="ES259" s="3">
        <f t="shared" si="332"/>
        <v>1</v>
      </c>
      <c r="ET259" s="3">
        <f t="shared" si="332"/>
        <v>0</v>
      </c>
      <c r="EU259" s="3">
        <f t="shared" si="332"/>
        <v>0</v>
      </c>
      <c r="EV259" s="24">
        <f t="shared" si="332"/>
        <v>0</v>
      </c>
      <c r="EW259" s="245">
        <f t="shared" si="264"/>
        <v>2</v>
      </c>
      <c r="EX259" s="262" t="str">
        <f t="shared" ref="EX259:EX323" si="347">IF(AV259&lt;AU259," X","")</f>
        <v/>
      </c>
    </row>
    <row r="260" spans="1:154" ht="16.149999999999999" customHeight="1" x14ac:dyDescent="0.25">
      <c r="A260" s="363"/>
      <c r="D260" s="363"/>
      <c r="E260" s="363"/>
      <c r="F260" s="363"/>
      <c r="G260" s="363"/>
      <c r="H260" s="363"/>
      <c r="I260" s="363"/>
      <c r="J260" s="68">
        <f t="shared" si="261"/>
        <v>1212</v>
      </c>
      <c r="K260" s="417" t="str">
        <f t="shared" si="262"/>
        <v>Caladenia z.denticulata subsp. ‘red’</v>
      </c>
      <c r="L260" s="417">
        <v>1212</v>
      </c>
      <c r="M260" s="417" t="s">
        <v>1526</v>
      </c>
      <c r="N260" s="418" t="s">
        <v>1360</v>
      </c>
      <c r="O260" s="363" t="str">
        <f t="shared" si="336"/>
        <v>S</v>
      </c>
      <c r="P260" s="144" t="s">
        <v>2323</v>
      </c>
      <c r="Q260" s="364" t="s">
        <v>1817</v>
      </c>
      <c r="R260" s="365">
        <v>42948</v>
      </c>
      <c r="S260" s="365">
        <v>43008</v>
      </c>
      <c r="T260" s="603" t="s">
        <v>7894</v>
      </c>
      <c r="U260" s="603" t="s">
        <v>7894</v>
      </c>
      <c r="V260" s="603" t="s">
        <v>7894</v>
      </c>
      <c r="W260" s="603" t="s">
        <v>7894</v>
      </c>
      <c r="X260" s="603" t="s">
        <v>7894</v>
      </c>
      <c r="Y260" s="603" t="s">
        <v>7894</v>
      </c>
      <c r="Z260" s="603" t="s">
        <v>7894</v>
      </c>
      <c r="AA260" s="603" t="s">
        <v>7894</v>
      </c>
      <c r="AB260" s="603" t="s">
        <v>7894</v>
      </c>
      <c r="AC260" s="603" t="s">
        <v>7894</v>
      </c>
      <c r="AD260" s="603" t="s">
        <v>7894</v>
      </c>
      <c r="AE260" s="603" t="s">
        <v>7894</v>
      </c>
      <c r="AF260" s="605" t="s">
        <v>48</v>
      </c>
      <c r="AG260" s="605" t="s">
        <v>48</v>
      </c>
      <c r="AH260" s="366" t="s">
        <v>685</v>
      </c>
      <c r="AI260" s="363">
        <f t="shared" si="333"/>
        <v>6</v>
      </c>
      <c r="AJ260" s="363">
        <v>4</v>
      </c>
      <c r="AK260" s="413" t="str">
        <f t="shared" si="337"/>
        <v>Wispy Spider Orchids</v>
      </c>
      <c r="AL260" s="413" t="str">
        <f t="shared" si="338"/>
        <v>Caladenia filamentosa</v>
      </c>
      <c r="AM260" s="486" t="s">
        <v>7608</v>
      </c>
      <c r="AN260" s="144" t="str">
        <f t="shared" si="334"/>
        <v>denticulata subsp. rubella</v>
      </c>
      <c r="AS260" s="69">
        <f t="shared" si="339"/>
        <v>32</v>
      </c>
      <c r="AT260" s="69">
        <f t="shared" si="340"/>
        <v>39</v>
      </c>
      <c r="AU260" s="69">
        <f t="shared" si="341"/>
        <v>8</v>
      </c>
      <c r="AV260" s="69">
        <f t="shared" si="342"/>
        <v>9</v>
      </c>
      <c r="AW260" s="81"/>
      <c r="AX260" s="70" t="s">
        <v>48</v>
      </c>
      <c r="AY260" s="364">
        <v>44900</v>
      </c>
      <c r="AZ260" s="264" t="s">
        <v>48</v>
      </c>
      <c r="BA260" s="238"/>
      <c r="BB260" s="237">
        <f t="shared" si="343"/>
        <v>25</v>
      </c>
      <c r="BC260" s="270">
        <f t="shared" si="335"/>
        <v>1212</v>
      </c>
      <c r="BD260" t="str">
        <f t="shared" si="344"/>
        <v>Caladenia z.denticulata subsp. ‘red’</v>
      </c>
      <c r="BE260" s="367" t="e">
        <f>COUNTIFS(#REF!,L260)</f>
        <v>#REF!</v>
      </c>
      <c r="BF260" s="374" t="str">
        <f t="shared" si="345"/>
        <v>n</v>
      </c>
      <c r="BG260" s="82"/>
      <c r="BH260" s="375"/>
      <c r="BI260" s="374"/>
      <c r="BJ260" s="403"/>
      <c r="CE260" t="str">
        <f t="shared" si="330"/>
        <v>_Old species name (Caladenia z.denticulata subsp. ‘jarrah forest’)</v>
      </c>
      <c r="CF260" s="388" t="str">
        <f t="shared" ref="CF260:CF267" si="348">K259</f>
        <v>Caladenia z.denticulata subsp. ‘jarrah forest’</v>
      </c>
      <c r="CG260" t="str">
        <f t="shared" si="266"/>
        <v/>
      </c>
      <c r="CH260" t="str">
        <f t="shared" si="267"/>
        <v/>
      </c>
      <c r="CI260" t="str">
        <f t="shared" si="268"/>
        <v/>
      </c>
      <c r="CJ260" t="str">
        <f t="shared" si="269"/>
        <v/>
      </c>
      <c r="CK260" s="359" t="str">
        <f t="shared" si="270"/>
        <v/>
      </c>
      <c r="CL260" t="str">
        <f t="shared" si="271"/>
        <v/>
      </c>
      <c r="CM260" t="str">
        <f t="shared" si="272"/>
        <v/>
      </c>
      <c r="CN260" t="str">
        <f t="shared" si="273"/>
        <v/>
      </c>
      <c r="CO260" s="359" t="str">
        <f t="shared" si="274"/>
        <v/>
      </c>
      <c r="CP260" t="str">
        <f t="shared" si="275"/>
        <v/>
      </c>
      <c r="CQ260" t="str">
        <f t="shared" si="276"/>
        <v/>
      </c>
      <c r="CR260" t="str">
        <f t="shared" si="277"/>
        <v/>
      </c>
      <c r="CS260" s="359" t="str">
        <f t="shared" si="278"/>
        <v/>
      </c>
      <c r="CT260" t="str">
        <f t="shared" si="279"/>
        <v/>
      </c>
      <c r="CU260" t="str">
        <f t="shared" si="280"/>
        <v/>
      </c>
      <c r="CV260" t="str">
        <f t="shared" si="281"/>
        <v/>
      </c>
      <c r="CW260" t="str">
        <f t="shared" si="282"/>
        <v/>
      </c>
      <c r="CX260" s="359" t="str">
        <f t="shared" si="283"/>
        <v/>
      </c>
      <c r="CY260" t="str">
        <f t="shared" si="284"/>
        <v/>
      </c>
      <c r="CZ260" t="str">
        <f t="shared" si="285"/>
        <v/>
      </c>
      <c r="DA260" t="str">
        <f t="shared" si="286"/>
        <v/>
      </c>
      <c r="DB260" s="359" t="str">
        <f t="shared" si="287"/>
        <v/>
      </c>
      <c r="DC260" t="str">
        <f t="shared" si="288"/>
        <v/>
      </c>
      <c r="DD260" t="str">
        <f t="shared" si="289"/>
        <v/>
      </c>
      <c r="DE260" t="str">
        <f t="shared" si="290"/>
        <v/>
      </c>
      <c r="DF260" s="359" t="str">
        <f t="shared" si="291"/>
        <v/>
      </c>
      <c r="DG260" t="str">
        <f t="shared" si="292"/>
        <v/>
      </c>
      <c r="DH260" t="str">
        <f t="shared" si="293"/>
        <v/>
      </c>
      <c r="DI260" t="str">
        <f t="shared" si="294"/>
        <v/>
      </c>
      <c r="DJ260" t="str">
        <f t="shared" si="295"/>
        <v/>
      </c>
      <c r="DK260" s="359" t="str">
        <f t="shared" si="296"/>
        <v/>
      </c>
      <c r="DL260" t="str">
        <f t="shared" si="297"/>
        <v>X</v>
      </c>
      <c r="DM260" t="str">
        <f t="shared" si="298"/>
        <v>X</v>
      </c>
      <c r="DN260" t="str">
        <f t="shared" si="299"/>
        <v>X</v>
      </c>
      <c r="DO260" s="359" t="str">
        <f t="shared" si="300"/>
        <v>X</v>
      </c>
      <c r="DP260" t="str">
        <f t="shared" si="301"/>
        <v>X</v>
      </c>
      <c r="DQ260" t="str">
        <f t="shared" si="302"/>
        <v>X</v>
      </c>
      <c r="DR260" t="str">
        <f t="shared" si="303"/>
        <v>X</v>
      </c>
      <c r="DS260" s="359" t="str">
        <f t="shared" si="304"/>
        <v>X</v>
      </c>
      <c r="DT260" t="str">
        <f t="shared" si="305"/>
        <v/>
      </c>
      <c r="DU260" t="str">
        <f t="shared" si="306"/>
        <v/>
      </c>
      <c r="DV260" t="str">
        <f t="shared" si="307"/>
        <v/>
      </c>
      <c r="DW260" t="str">
        <f t="shared" si="308"/>
        <v/>
      </c>
      <c r="DX260" s="359" t="str">
        <f t="shared" si="309"/>
        <v/>
      </c>
      <c r="DY260" t="str">
        <f t="shared" si="310"/>
        <v/>
      </c>
      <c r="DZ260" t="str">
        <f t="shared" si="311"/>
        <v/>
      </c>
      <c r="EA260" t="str">
        <f t="shared" si="312"/>
        <v/>
      </c>
      <c r="EB260" s="359" t="str">
        <f t="shared" si="313"/>
        <v/>
      </c>
      <c r="EC260" t="str">
        <f t="shared" si="314"/>
        <v/>
      </c>
      <c r="ED260" t="str">
        <f t="shared" si="315"/>
        <v/>
      </c>
      <c r="EE260" t="str">
        <f t="shared" si="316"/>
        <v/>
      </c>
      <c r="EF260" t="str">
        <f t="shared" si="317"/>
        <v/>
      </c>
      <c r="EG260" s="359" t="str">
        <f t="shared" si="318"/>
        <v/>
      </c>
      <c r="EH260" t="str">
        <f t="shared" si="265"/>
        <v>Caladenia z.denticulata subsp. ‘jarrah forest’</v>
      </c>
      <c r="EJ260" t="str">
        <f t="shared" si="346"/>
        <v>Caladenia z.denticulata subsp. ‘red’</v>
      </c>
      <c r="EK260" s="100">
        <f t="shared" si="332"/>
        <v>0</v>
      </c>
      <c r="EL260" s="3">
        <f t="shared" si="332"/>
        <v>0</v>
      </c>
      <c r="EM260" s="3">
        <f t="shared" si="332"/>
        <v>0</v>
      </c>
      <c r="EN260" s="3">
        <f t="shared" si="332"/>
        <v>0</v>
      </c>
      <c r="EO260" s="3">
        <f t="shared" si="332"/>
        <v>0</v>
      </c>
      <c r="EP260" s="3">
        <f t="shared" si="332"/>
        <v>0</v>
      </c>
      <c r="EQ260" s="3">
        <f t="shared" si="332"/>
        <v>0</v>
      </c>
      <c r="ER260" s="3">
        <f t="shared" si="332"/>
        <v>1</v>
      </c>
      <c r="ES260" s="3">
        <f t="shared" si="332"/>
        <v>1</v>
      </c>
      <c r="ET260" s="3">
        <f t="shared" si="332"/>
        <v>0</v>
      </c>
      <c r="EU260" s="3">
        <f t="shared" si="332"/>
        <v>0</v>
      </c>
      <c r="EV260" s="24">
        <f t="shared" si="332"/>
        <v>0</v>
      </c>
      <c r="EW260" s="245">
        <f t="shared" ref="EW260:EW324" si="349">SUM(EK260:EV260)</f>
        <v>2</v>
      </c>
      <c r="EX260" s="262" t="str">
        <f t="shared" si="347"/>
        <v/>
      </c>
    </row>
    <row r="261" spans="1:154" ht="16.149999999999999" customHeight="1" x14ac:dyDescent="0.25">
      <c r="A261" s="363"/>
      <c r="D261" s="363"/>
      <c r="E261" s="363"/>
      <c r="F261" s="363"/>
      <c r="G261" s="363"/>
      <c r="H261" s="363"/>
      <c r="I261" s="363"/>
      <c r="J261" s="68">
        <f t="shared" ref="J261:J326" si="350">L261</f>
        <v>1038</v>
      </c>
      <c r="K261" s="417" t="str">
        <f t="shared" ref="K261:K326" si="351">CONCATENATE(M261," ",N261)</f>
        <v>Caladenia z.flava subsp. 'Brookton Highway'</v>
      </c>
      <c r="L261" s="417">
        <v>1038</v>
      </c>
      <c r="M261" s="417" t="s">
        <v>1526</v>
      </c>
      <c r="N261" s="418" t="s">
        <v>1347</v>
      </c>
      <c r="O261" s="363" t="str">
        <f t="shared" si="336"/>
        <v>S</v>
      </c>
      <c r="P261" s="144" t="s">
        <v>2323</v>
      </c>
      <c r="Q261" s="364" t="s">
        <v>1887</v>
      </c>
      <c r="R261" s="365">
        <v>43008</v>
      </c>
      <c r="S261" s="365">
        <v>43039</v>
      </c>
      <c r="T261" s="603" t="s">
        <v>7894</v>
      </c>
      <c r="U261" s="603" t="s">
        <v>7894</v>
      </c>
      <c r="V261" s="603" t="s">
        <v>7894</v>
      </c>
      <c r="W261" s="603" t="s">
        <v>7894</v>
      </c>
      <c r="X261" s="603" t="s">
        <v>7894</v>
      </c>
      <c r="Y261" s="603" t="s">
        <v>7894</v>
      </c>
      <c r="Z261" s="603" t="s">
        <v>7894</v>
      </c>
      <c r="AA261" s="603" t="s">
        <v>7894</v>
      </c>
      <c r="AB261" s="603" t="s">
        <v>7894</v>
      </c>
      <c r="AC261" s="603" t="s">
        <v>7894</v>
      </c>
      <c r="AD261" s="603" t="s">
        <v>7894</v>
      </c>
      <c r="AE261" s="603" t="s">
        <v>7894</v>
      </c>
      <c r="AF261" s="605" t="s">
        <v>48</v>
      </c>
      <c r="AG261" s="605" t="s">
        <v>48</v>
      </c>
      <c r="AH261" s="366" t="s">
        <v>685</v>
      </c>
      <c r="AI261" s="363">
        <f t="shared" si="333"/>
        <v>6</v>
      </c>
      <c r="AJ261" s="363">
        <v>8</v>
      </c>
      <c r="AK261" s="413" t="str">
        <f t="shared" si="337"/>
        <v>Fairy Orchids</v>
      </c>
      <c r="AL261" s="413" t="str">
        <f t="shared" si="338"/>
        <v>Caladenia latifolia</v>
      </c>
      <c r="AM261" s="486" t="s">
        <v>7608</v>
      </c>
      <c r="AN261" s="144" t="str">
        <f t="shared" si="334"/>
        <v>flava subsp. 'late red'</v>
      </c>
      <c r="AS261" s="69">
        <f t="shared" si="339"/>
        <v>40</v>
      </c>
      <c r="AT261" s="69">
        <f t="shared" si="340"/>
        <v>44</v>
      </c>
      <c r="AU261" s="69">
        <f t="shared" si="341"/>
        <v>9</v>
      </c>
      <c r="AV261" s="69">
        <f t="shared" si="342"/>
        <v>10</v>
      </c>
      <c r="AW261" s="81"/>
      <c r="AX261" s="70" t="s">
        <v>48</v>
      </c>
      <c r="AY261" s="364">
        <v>34498</v>
      </c>
      <c r="AZ261" s="264" t="s">
        <v>48</v>
      </c>
      <c r="BA261" s="238"/>
      <c r="BB261" s="237">
        <f t="shared" si="343"/>
        <v>19</v>
      </c>
      <c r="BC261" s="270">
        <f t="shared" si="335"/>
        <v>1038</v>
      </c>
      <c r="BD261" t="str">
        <f t="shared" si="344"/>
        <v>Caladenia z.flava subsp. 'Brookton Highway'</v>
      </c>
      <c r="BE261" s="367" t="e">
        <f>COUNTIFS(#REF!,L261)</f>
        <v>#REF!</v>
      </c>
      <c r="BF261" s="374" t="str">
        <f t="shared" si="345"/>
        <v>n</v>
      </c>
      <c r="BG261" s="82"/>
      <c r="BH261" s="375"/>
      <c r="BI261" s="374"/>
      <c r="BJ261" s="403"/>
      <c r="CE261" t="str">
        <f t="shared" si="330"/>
        <v>_Old species name (Caladenia z.denticulata subsp. ‘red’)</v>
      </c>
      <c r="CF261" s="388" t="str">
        <f t="shared" si="348"/>
        <v>Caladenia z.denticulata subsp. ‘red’</v>
      </c>
      <c r="CG261" t="str">
        <f t="shared" si="266"/>
        <v/>
      </c>
      <c r="CH261" t="str">
        <f t="shared" si="267"/>
        <v/>
      </c>
      <c r="CI261" t="str">
        <f t="shared" si="268"/>
        <v/>
      </c>
      <c r="CJ261" t="str">
        <f t="shared" si="269"/>
        <v/>
      </c>
      <c r="CK261" s="359" t="str">
        <f t="shared" si="270"/>
        <v/>
      </c>
      <c r="CL261" t="str">
        <f t="shared" si="271"/>
        <v/>
      </c>
      <c r="CM261" t="str">
        <f t="shared" si="272"/>
        <v/>
      </c>
      <c r="CN261" t="str">
        <f t="shared" si="273"/>
        <v/>
      </c>
      <c r="CO261" s="359" t="str">
        <f t="shared" si="274"/>
        <v/>
      </c>
      <c r="CP261" t="str">
        <f t="shared" si="275"/>
        <v/>
      </c>
      <c r="CQ261" t="str">
        <f t="shared" si="276"/>
        <v/>
      </c>
      <c r="CR261" t="str">
        <f t="shared" si="277"/>
        <v/>
      </c>
      <c r="CS261" s="359" t="str">
        <f t="shared" si="278"/>
        <v/>
      </c>
      <c r="CT261" t="str">
        <f t="shared" si="279"/>
        <v/>
      </c>
      <c r="CU261" t="str">
        <f t="shared" si="280"/>
        <v/>
      </c>
      <c r="CV261" t="str">
        <f t="shared" si="281"/>
        <v/>
      </c>
      <c r="CW261" t="str">
        <f t="shared" si="282"/>
        <v/>
      </c>
      <c r="CX261" s="359" t="str">
        <f t="shared" si="283"/>
        <v/>
      </c>
      <c r="CY261" t="str">
        <f t="shared" si="284"/>
        <v/>
      </c>
      <c r="CZ261" t="str">
        <f t="shared" si="285"/>
        <v/>
      </c>
      <c r="DA261" t="str">
        <f t="shared" si="286"/>
        <v/>
      </c>
      <c r="DB261" s="359" t="str">
        <f t="shared" si="287"/>
        <v/>
      </c>
      <c r="DC261" t="str">
        <f t="shared" si="288"/>
        <v/>
      </c>
      <c r="DD261" t="str">
        <f t="shared" si="289"/>
        <v/>
      </c>
      <c r="DE261" t="str">
        <f t="shared" si="290"/>
        <v/>
      </c>
      <c r="DF261" s="359" t="str">
        <f t="shared" si="291"/>
        <v/>
      </c>
      <c r="DG261" t="str">
        <f t="shared" si="292"/>
        <v/>
      </c>
      <c r="DH261" t="str">
        <f t="shared" si="293"/>
        <v/>
      </c>
      <c r="DI261" t="str">
        <f t="shared" si="294"/>
        <v/>
      </c>
      <c r="DJ261" t="str">
        <f t="shared" si="295"/>
        <v/>
      </c>
      <c r="DK261" s="359" t="str">
        <f t="shared" si="296"/>
        <v/>
      </c>
      <c r="DL261" t="str">
        <f t="shared" si="297"/>
        <v>X</v>
      </c>
      <c r="DM261" t="str">
        <f t="shared" si="298"/>
        <v>X</v>
      </c>
      <c r="DN261" t="str">
        <f t="shared" si="299"/>
        <v>X</v>
      </c>
      <c r="DO261" s="359" t="str">
        <f t="shared" si="300"/>
        <v>X</v>
      </c>
      <c r="DP261" t="str">
        <f t="shared" si="301"/>
        <v>X</v>
      </c>
      <c r="DQ261" t="str">
        <f t="shared" si="302"/>
        <v>X</v>
      </c>
      <c r="DR261" t="str">
        <f t="shared" si="303"/>
        <v>X</v>
      </c>
      <c r="DS261" s="359" t="str">
        <f t="shared" si="304"/>
        <v>X</v>
      </c>
      <c r="DT261" t="str">
        <f t="shared" si="305"/>
        <v/>
      </c>
      <c r="DU261" t="str">
        <f t="shared" si="306"/>
        <v/>
      </c>
      <c r="DV261" t="str">
        <f t="shared" si="307"/>
        <v/>
      </c>
      <c r="DW261" t="str">
        <f t="shared" si="308"/>
        <v/>
      </c>
      <c r="DX261" s="359" t="str">
        <f t="shared" si="309"/>
        <v/>
      </c>
      <c r="DY261" t="str">
        <f t="shared" si="310"/>
        <v/>
      </c>
      <c r="DZ261" t="str">
        <f t="shared" si="311"/>
        <v/>
      </c>
      <c r="EA261" t="str">
        <f t="shared" si="312"/>
        <v/>
      </c>
      <c r="EB261" s="359" t="str">
        <f t="shared" si="313"/>
        <v/>
      </c>
      <c r="EC261" t="str">
        <f t="shared" si="314"/>
        <v/>
      </c>
      <c r="ED261" t="str">
        <f t="shared" si="315"/>
        <v/>
      </c>
      <c r="EE261" t="str">
        <f t="shared" si="316"/>
        <v/>
      </c>
      <c r="EF261" t="str">
        <f t="shared" si="317"/>
        <v/>
      </c>
      <c r="EG261" s="359" t="str">
        <f t="shared" si="318"/>
        <v/>
      </c>
      <c r="EH261" t="str">
        <f t="shared" ref="EH261:EH325" si="352">BD260</f>
        <v>Caladenia z.denticulata subsp. ‘red’</v>
      </c>
      <c r="EJ261" t="str">
        <f t="shared" si="346"/>
        <v>Caladenia z.flava subsp. 'Brookton Highway'</v>
      </c>
      <c r="EK261" s="100">
        <f t="shared" si="332"/>
        <v>0</v>
      </c>
      <c r="EL261" s="3">
        <f t="shared" si="332"/>
        <v>0</v>
      </c>
      <c r="EM261" s="3">
        <f t="shared" si="332"/>
        <v>0</v>
      </c>
      <c r="EN261" s="3">
        <f t="shared" si="332"/>
        <v>0</v>
      </c>
      <c r="EO261" s="3">
        <f t="shared" si="332"/>
        <v>0</v>
      </c>
      <c r="EP261" s="3">
        <f t="shared" si="332"/>
        <v>0</v>
      </c>
      <c r="EQ261" s="3">
        <f t="shared" si="332"/>
        <v>0</v>
      </c>
      <c r="ER261" s="3">
        <f t="shared" si="332"/>
        <v>0</v>
      </c>
      <c r="ES261" s="3">
        <f t="shared" si="332"/>
        <v>1</v>
      </c>
      <c r="ET261" s="3">
        <f t="shared" si="332"/>
        <v>1</v>
      </c>
      <c r="EU261" s="3">
        <f t="shared" si="332"/>
        <v>0</v>
      </c>
      <c r="EV261" s="24">
        <f t="shared" si="332"/>
        <v>0</v>
      </c>
      <c r="EW261" s="245">
        <f t="shared" si="349"/>
        <v>2</v>
      </c>
      <c r="EX261" s="262" t="str">
        <f t="shared" si="347"/>
        <v/>
      </c>
    </row>
    <row r="262" spans="1:154" ht="16.149999999999999" customHeight="1" x14ac:dyDescent="0.25">
      <c r="A262" s="363"/>
      <c r="D262" s="363"/>
      <c r="E262" s="363"/>
      <c r="F262" s="363"/>
      <c r="G262" s="363"/>
      <c r="H262" s="363"/>
      <c r="I262" s="363"/>
      <c r="J262" s="68">
        <f t="shared" si="350"/>
        <v>561</v>
      </c>
      <c r="K262" s="417" t="str">
        <f t="shared" si="351"/>
        <v>Caladenia longicauda subsp. rigidula</v>
      </c>
      <c r="L262" s="417">
        <v>561</v>
      </c>
      <c r="M262" s="417" t="s">
        <v>1526</v>
      </c>
      <c r="N262" s="418" t="s">
        <v>248</v>
      </c>
      <c r="O262" s="363" t="str">
        <f t="shared" si="336"/>
        <v>S</v>
      </c>
      <c r="P262" s="144" t="s">
        <v>2323</v>
      </c>
      <c r="Q262" s="364" t="s">
        <v>1712</v>
      </c>
      <c r="R262" s="365">
        <v>42962</v>
      </c>
      <c r="S262" s="365">
        <v>43009</v>
      </c>
      <c r="T262" s="603" t="s">
        <v>7894</v>
      </c>
      <c r="U262" s="603" t="s">
        <v>7894</v>
      </c>
      <c r="V262" s="603" t="s">
        <v>7894</v>
      </c>
      <c r="W262" s="603" t="s">
        <v>7894</v>
      </c>
      <c r="X262" s="603" t="s">
        <v>7894</v>
      </c>
      <c r="Y262" s="603" t="s">
        <v>7894</v>
      </c>
      <c r="Z262" s="603" t="s">
        <v>7894</v>
      </c>
      <c r="AA262" s="603" t="s">
        <v>7894</v>
      </c>
      <c r="AB262" s="603" t="s">
        <v>7894</v>
      </c>
      <c r="AC262" s="603" t="s">
        <v>7894</v>
      </c>
      <c r="AD262" s="603" t="s">
        <v>7894</v>
      </c>
      <c r="AE262" s="603" t="s">
        <v>7894</v>
      </c>
      <c r="AF262" s="605" t="s">
        <v>48</v>
      </c>
      <c r="AG262" s="605" t="s">
        <v>48</v>
      </c>
      <c r="AH262" s="366" t="s">
        <v>685</v>
      </c>
      <c r="AI262" s="363">
        <f t="shared" si="333"/>
        <v>6</v>
      </c>
      <c r="AJ262" s="363">
        <v>9</v>
      </c>
      <c r="AK262" s="413" t="str">
        <f t="shared" si="337"/>
        <v>White Spider Orchids</v>
      </c>
      <c r="AL262" s="413" t="str">
        <f t="shared" si="338"/>
        <v>Caladenia longicauda</v>
      </c>
      <c r="AM262" s="486" t="s">
        <v>7608</v>
      </c>
      <c r="AN262" s="144" t="str">
        <f t="shared" si="334"/>
        <v>longicauda subsp. rigidulus</v>
      </c>
      <c r="AS262" s="69">
        <f t="shared" si="339"/>
        <v>34</v>
      </c>
      <c r="AT262" s="69">
        <f t="shared" si="340"/>
        <v>40</v>
      </c>
      <c r="AU262" s="69">
        <f t="shared" si="341"/>
        <v>8</v>
      </c>
      <c r="AV262" s="69">
        <f t="shared" si="342"/>
        <v>10</v>
      </c>
      <c r="AW262" s="81"/>
      <c r="AX262" s="70" t="s">
        <v>2033</v>
      </c>
      <c r="AY262" s="364">
        <v>13860</v>
      </c>
      <c r="AZ262" s="264" t="s">
        <v>48</v>
      </c>
      <c r="BA262" s="238"/>
      <c r="BB262" s="237">
        <f t="shared" si="343"/>
        <v>22</v>
      </c>
      <c r="BC262" s="270">
        <f t="shared" si="335"/>
        <v>561</v>
      </c>
      <c r="BD262" t="str">
        <f t="shared" si="344"/>
        <v>Caladenia longicauda subsp. rigidula</v>
      </c>
      <c r="BE262" s="367" t="e">
        <f>COUNTIFS(#REF!,L262)</f>
        <v>#REF!</v>
      </c>
      <c r="BF262" s="374" t="str">
        <f t="shared" si="345"/>
        <v>n</v>
      </c>
      <c r="BG262" s="82"/>
      <c r="BH262" s="375"/>
      <c r="BI262" s="374"/>
      <c r="BJ262" s="403"/>
      <c r="CE262" t="str">
        <f t="shared" si="330"/>
        <v>_Old species name (Caladenia z.flava subsp. 'Brookton Highway')</v>
      </c>
      <c r="CF262" s="388" t="str">
        <f t="shared" si="348"/>
        <v>Caladenia z.flava subsp. 'Brookton Highway'</v>
      </c>
      <c r="CG262" t="str">
        <f t="shared" si="266"/>
        <v/>
      </c>
      <c r="CH262" t="str">
        <f t="shared" si="267"/>
        <v/>
      </c>
      <c r="CI262" t="str">
        <f t="shared" si="268"/>
        <v/>
      </c>
      <c r="CJ262" t="str">
        <f t="shared" si="269"/>
        <v/>
      </c>
      <c r="CK262" s="359" t="str">
        <f t="shared" si="270"/>
        <v/>
      </c>
      <c r="CL262" t="str">
        <f t="shared" si="271"/>
        <v/>
      </c>
      <c r="CM262" t="str">
        <f t="shared" si="272"/>
        <v/>
      </c>
      <c r="CN262" t="str">
        <f t="shared" si="273"/>
        <v/>
      </c>
      <c r="CO262" s="359" t="str">
        <f t="shared" si="274"/>
        <v/>
      </c>
      <c r="CP262" t="str">
        <f t="shared" si="275"/>
        <v/>
      </c>
      <c r="CQ262" t="str">
        <f t="shared" si="276"/>
        <v/>
      </c>
      <c r="CR262" t="str">
        <f t="shared" si="277"/>
        <v/>
      </c>
      <c r="CS262" s="359" t="str">
        <f t="shared" si="278"/>
        <v/>
      </c>
      <c r="CT262" t="str">
        <f t="shared" si="279"/>
        <v/>
      </c>
      <c r="CU262" t="str">
        <f t="shared" si="280"/>
        <v/>
      </c>
      <c r="CV262" t="str">
        <f t="shared" si="281"/>
        <v/>
      </c>
      <c r="CW262" t="str">
        <f t="shared" si="282"/>
        <v/>
      </c>
      <c r="CX262" s="359" t="str">
        <f t="shared" si="283"/>
        <v/>
      </c>
      <c r="CY262" t="str">
        <f t="shared" si="284"/>
        <v/>
      </c>
      <c r="CZ262" t="str">
        <f t="shared" si="285"/>
        <v/>
      </c>
      <c r="DA262" t="str">
        <f t="shared" si="286"/>
        <v/>
      </c>
      <c r="DB262" s="359" t="str">
        <f t="shared" si="287"/>
        <v/>
      </c>
      <c r="DC262" t="str">
        <f t="shared" si="288"/>
        <v/>
      </c>
      <c r="DD262" t="str">
        <f t="shared" si="289"/>
        <v/>
      </c>
      <c r="DE262" t="str">
        <f t="shared" si="290"/>
        <v/>
      </c>
      <c r="DF262" s="359" t="str">
        <f t="shared" si="291"/>
        <v/>
      </c>
      <c r="DG262" t="str">
        <f t="shared" si="292"/>
        <v/>
      </c>
      <c r="DH262" t="str">
        <f t="shared" si="293"/>
        <v/>
      </c>
      <c r="DI262" t="str">
        <f t="shared" si="294"/>
        <v/>
      </c>
      <c r="DJ262" t="str">
        <f t="shared" si="295"/>
        <v/>
      </c>
      <c r="DK262" s="359" t="str">
        <f t="shared" si="296"/>
        <v/>
      </c>
      <c r="DL262" t="str">
        <f t="shared" si="297"/>
        <v/>
      </c>
      <c r="DM262" t="str">
        <f t="shared" si="298"/>
        <v/>
      </c>
      <c r="DN262" t="str">
        <f t="shared" si="299"/>
        <v/>
      </c>
      <c r="DO262" s="359" t="str">
        <f t="shared" si="300"/>
        <v/>
      </c>
      <c r="DP262" t="str">
        <f t="shared" si="301"/>
        <v/>
      </c>
      <c r="DQ262" t="str">
        <f t="shared" si="302"/>
        <v/>
      </c>
      <c r="DR262" t="str">
        <f t="shared" si="303"/>
        <v/>
      </c>
      <c r="DS262" s="359" t="str">
        <f t="shared" si="304"/>
        <v/>
      </c>
      <c r="DT262" t="str">
        <f t="shared" si="305"/>
        <v>X</v>
      </c>
      <c r="DU262" t="str">
        <f t="shared" si="306"/>
        <v>X</v>
      </c>
      <c r="DV262" t="str">
        <f t="shared" si="307"/>
        <v>X</v>
      </c>
      <c r="DW262" t="str">
        <f t="shared" si="308"/>
        <v>X</v>
      </c>
      <c r="DX262" s="359" t="str">
        <f t="shared" si="309"/>
        <v>X</v>
      </c>
      <c r="DY262" t="str">
        <f t="shared" si="310"/>
        <v/>
      </c>
      <c r="DZ262" t="str">
        <f t="shared" si="311"/>
        <v/>
      </c>
      <c r="EA262" t="str">
        <f t="shared" si="312"/>
        <v/>
      </c>
      <c r="EB262" s="359" t="str">
        <f t="shared" si="313"/>
        <v/>
      </c>
      <c r="EC262" t="str">
        <f t="shared" si="314"/>
        <v/>
      </c>
      <c r="ED262" t="str">
        <f t="shared" si="315"/>
        <v/>
      </c>
      <c r="EE262" t="str">
        <f t="shared" si="316"/>
        <v/>
      </c>
      <c r="EF262" t="str">
        <f t="shared" si="317"/>
        <v/>
      </c>
      <c r="EG262" s="359" t="str">
        <f t="shared" si="318"/>
        <v/>
      </c>
      <c r="EH262" t="str">
        <f t="shared" si="352"/>
        <v>Caladenia z.flava subsp. 'Brookton Highway'</v>
      </c>
      <c r="EJ262" t="str">
        <f t="shared" si="346"/>
        <v>Caladenia longicauda subsp. rigidula</v>
      </c>
      <c r="EK262" s="100">
        <f t="shared" si="332"/>
        <v>0</v>
      </c>
      <c r="EL262" s="3">
        <f t="shared" si="332"/>
        <v>0</v>
      </c>
      <c r="EM262" s="3">
        <f t="shared" si="332"/>
        <v>0</v>
      </c>
      <c r="EN262" s="3">
        <f t="shared" si="332"/>
        <v>0</v>
      </c>
      <c r="EO262" s="3">
        <f t="shared" si="332"/>
        <v>0</v>
      </c>
      <c r="EP262" s="3">
        <f t="shared" si="332"/>
        <v>0</v>
      </c>
      <c r="EQ262" s="3">
        <f t="shared" si="332"/>
        <v>0</v>
      </c>
      <c r="ER262" s="3">
        <f t="shared" si="332"/>
        <v>1</v>
      </c>
      <c r="ES262" s="3">
        <f t="shared" si="332"/>
        <v>1</v>
      </c>
      <c r="ET262" s="3">
        <f t="shared" si="332"/>
        <v>1</v>
      </c>
      <c r="EU262" s="3">
        <f t="shared" si="332"/>
        <v>0</v>
      </c>
      <c r="EV262" s="24">
        <f t="shared" si="332"/>
        <v>0</v>
      </c>
      <c r="EW262" s="245">
        <f t="shared" si="349"/>
        <v>3</v>
      </c>
      <c r="EX262" s="262" t="str">
        <f t="shared" si="347"/>
        <v/>
      </c>
    </row>
    <row r="263" spans="1:154" ht="16.149999999999999" customHeight="1" x14ac:dyDescent="0.25">
      <c r="A263" s="363"/>
      <c r="D263" s="363"/>
      <c r="E263" s="363"/>
      <c r="F263" s="363"/>
      <c r="G263" s="363"/>
      <c r="H263" s="363"/>
      <c r="I263" s="363"/>
      <c r="J263" s="68">
        <f t="shared" si="350"/>
        <v>1142</v>
      </c>
      <c r="K263" s="417" t="str">
        <f t="shared" si="351"/>
        <v>Caladenia z.longicauda subsp. 'Chapman Valley'</v>
      </c>
      <c r="L263" s="417">
        <v>1142</v>
      </c>
      <c r="M263" s="417" t="s">
        <v>1526</v>
      </c>
      <c r="N263" s="418" t="s">
        <v>2327</v>
      </c>
      <c r="O263" s="363" t="str">
        <f t="shared" si="336"/>
        <v>S</v>
      </c>
      <c r="P263" s="144" t="s">
        <v>2323</v>
      </c>
      <c r="Q263" s="364" t="s">
        <v>2025</v>
      </c>
      <c r="R263" s="365">
        <v>42947</v>
      </c>
      <c r="S263" s="365">
        <v>42978</v>
      </c>
      <c r="T263" s="603" t="s">
        <v>7894</v>
      </c>
      <c r="U263" s="603" t="s">
        <v>7894</v>
      </c>
      <c r="V263" s="603" t="s">
        <v>7894</v>
      </c>
      <c r="W263" s="603" t="s">
        <v>7894</v>
      </c>
      <c r="X263" s="603" t="s">
        <v>7894</v>
      </c>
      <c r="Y263" s="603" t="s">
        <v>7894</v>
      </c>
      <c r="Z263" s="603" t="s">
        <v>7894</v>
      </c>
      <c r="AA263" s="603" t="s">
        <v>7894</v>
      </c>
      <c r="AB263" s="603" t="s">
        <v>7894</v>
      </c>
      <c r="AC263" s="603" t="s">
        <v>7894</v>
      </c>
      <c r="AD263" s="603" t="s">
        <v>7894</v>
      </c>
      <c r="AE263" s="603" t="s">
        <v>7894</v>
      </c>
      <c r="AF263" s="605" t="s">
        <v>48</v>
      </c>
      <c r="AG263" s="605" t="s">
        <v>48</v>
      </c>
      <c r="AH263" s="366" t="s">
        <v>685</v>
      </c>
      <c r="AI263" s="363">
        <f t="shared" si="333"/>
        <v>6</v>
      </c>
      <c r="AJ263" s="363">
        <v>9</v>
      </c>
      <c r="AK263" s="413" t="str">
        <f t="shared" si="337"/>
        <v>White Spider Orchids</v>
      </c>
      <c r="AL263" s="413" t="str">
        <f t="shared" si="338"/>
        <v>Caladenia longicauda</v>
      </c>
      <c r="AM263" s="486" t="s">
        <v>7608</v>
      </c>
      <c r="AN263" s="144" t="str">
        <f t="shared" si="334"/>
        <v>longicauda subsp. minima</v>
      </c>
      <c r="AS263" s="69">
        <f t="shared" si="339"/>
        <v>32</v>
      </c>
      <c r="AT263" s="69">
        <f t="shared" si="340"/>
        <v>35</v>
      </c>
      <c r="AU263" s="69">
        <f t="shared" si="341"/>
        <v>7</v>
      </c>
      <c r="AV263" s="69">
        <f t="shared" si="342"/>
        <v>8</v>
      </c>
      <c r="AW263" s="81" t="e">
        <f>VLOOKUP(AM263,#REF!,6,FALSE)</f>
        <v>#REF!</v>
      </c>
      <c r="AX263" s="70" t="s">
        <v>48</v>
      </c>
      <c r="AY263" s="364">
        <v>44895</v>
      </c>
      <c r="AZ263" s="264" t="s">
        <v>48</v>
      </c>
      <c r="BA263" s="238"/>
      <c r="BB263" s="237">
        <f t="shared" si="343"/>
        <v>24</v>
      </c>
      <c r="BC263" s="270">
        <f t="shared" si="335"/>
        <v>1142</v>
      </c>
      <c r="BD263" t="str">
        <f t="shared" si="344"/>
        <v>Caladenia z.longicauda subsp. 'Chapman Valley'</v>
      </c>
      <c r="BE263" s="367" t="e">
        <f>COUNTIFS(#REF!,L263)</f>
        <v>#REF!</v>
      </c>
      <c r="BF263" s="374" t="str">
        <f t="shared" si="345"/>
        <v>n</v>
      </c>
      <c r="BG263" s="82"/>
      <c r="BH263" s="375"/>
      <c r="BI263" s="374"/>
      <c r="BJ263" s="403"/>
      <c r="CE263" t="str">
        <f>CONCATENATE(P261," (",K261,")")</f>
        <v>_Old species name (Caladenia z.flava subsp. 'Brookton Highway')</v>
      </c>
      <c r="CF263" s="388" t="str">
        <f t="shared" si="348"/>
        <v>Caladenia longicauda subsp. rigidula</v>
      </c>
      <c r="CG263" t="str">
        <f t="shared" ref="CG263:DL263" si="353">IF(CG$2&gt;=$R261,IF(CG$2&lt;=$S261,"X",""),"")</f>
        <v/>
      </c>
      <c r="CH263" t="str">
        <f t="shared" si="353"/>
        <v/>
      </c>
      <c r="CI263" t="str">
        <f t="shared" si="353"/>
        <v/>
      </c>
      <c r="CJ263" t="str">
        <f t="shared" si="353"/>
        <v/>
      </c>
      <c r="CK263" s="359" t="str">
        <f t="shared" si="353"/>
        <v/>
      </c>
      <c r="CL263" t="str">
        <f t="shared" si="353"/>
        <v/>
      </c>
      <c r="CM263" t="str">
        <f t="shared" si="353"/>
        <v/>
      </c>
      <c r="CN263" t="str">
        <f t="shared" si="353"/>
        <v/>
      </c>
      <c r="CO263" s="359" t="str">
        <f t="shared" si="353"/>
        <v/>
      </c>
      <c r="CP263" t="str">
        <f t="shared" si="353"/>
        <v/>
      </c>
      <c r="CQ263" t="str">
        <f t="shared" si="353"/>
        <v/>
      </c>
      <c r="CR263" t="str">
        <f t="shared" si="353"/>
        <v/>
      </c>
      <c r="CS263" s="359" t="str">
        <f t="shared" si="353"/>
        <v/>
      </c>
      <c r="CT263" t="str">
        <f t="shared" si="353"/>
        <v/>
      </c>
      <c r="CU263" t="str">
        <f t="shared" si="353"/>
        <v/>
      </c>
      <c r="CV263" t="str">
        <f t="shared" si="353"/>
        <v/>
      </c>
      <c r="CW263" t="str">
        <f t="shared" si="353"/>
        <v/>
      </c>
      <c r="CX263" s="359" t="str">
        <f t="shared" si="353"/>
        <v/>
      </c>
      <c r="CY263" t="str">
        <f t="shared" si="353"/>
        <v/>
      </c>
      <c r="CZ263" t="str">
        <f t="shared" si="353"/>
        <v/>
      </c>
      <c r="DA263" t="str">
        <f t="shared" si="353"/>
        <v/>
      </c>
      <c r="DB263" s="359" t="str">
        <f t="shared" si="353"/>
        <v/>
      </c>
      <c r="DC263" t="str">
        <f t="shared" si="353"/>
        <v/>
      </c>
      <c r="DD263" t="str">
        <f t="shared" si="353"/>
        <v/>
      </c>
      <c r="DE263" t="str">
        <f t="shared" si="353"/>
        <v/>
      </c>
      <c r="DF263" s="359" t="str">
        <f t="shared" si="353"/>
        <v/>
      </c>
      <c r="DG263" t="str">
        <f t="shared" si="353"/>
        <v/>
      </c>
      <c r="DH263" t="str">
        <f t="shared" si="353"/>
        <v/>
      </c>
      <c r="DI263" t="str">
        <f t="shared" si="353"/>
        <v/>
      </c>
      <c r="DJ263" t="str">
        <f t="shared" si="353"/>
        <v/>
      </c>
      <c r="DK263" s="359" t="str">
        <f t="shared" si="353"/>
        <v/>
      </c>
      <c r="DL263" t="str">
        <f t="shared" si="353"/>
        <v/>
      </c>
      <c r="DM263" t="str">
        <f t="shared" ref="DM263:EG263" si="354">IF(DM$2&gt;=$R261,IF(DM$2&lt;=$S261,"X",""),"")</f>
        <v/>
      </c>
      <c r="DN263" t="str">
        <f t="shared" si="354"/>
        <v/>
      </c>
      <c r="DO263" s="359" t="str">
        <f t="shared" si="354"/>
        <v/>
      </c>
      <c r="DP263" t="str">
        <f t="shared" si="354"/>
        <v/>
      </c>
      <c r="DQ263" t="str">
        <f t="shared" si="354"/>
        <v/>
      </c>
      <c r="DR263" t="str">
        <f t="shared" si="354"/>
        <v/>
      </c>
      <c r="DS263" s="359" t="str">
        <f t="shared" si="354"/>
        <v/>
      </c>
      <c r="DT263" t="str">
        <f t="shared" si="354"/>
        <v>X</v>
      </c>
      <c r="DU263" t="str">
        <f t="shared" si="354"/>
        <v>X</v>
      </c>
      <c r="DV263" t="str">
        <f t="shared" si="354"/>
        <v>X</v>
      </c>
      <c r="DW263" t="str">
        <f t="shared" si="354"/>
        <v>X</v>
      </c>
      <c r="DX263" s="359" t="str">
        <f t="shared" si="354"/>
        <v>X</v>
      </c>
      <c r="DY263" t="str">
        <f t="shared" si="354"/>
        <v/>
      </c>
      <c r="DZ263" t="str">
        <f t="shared" si="354"/>
        <v/>
      </c>
      <c r="EA263" t="str">
        <f t="shared" si="354"/>
        <v/>
      </c>
      <c r="EB263" s="359" t="str">
        <f t="shared" si="354"/>
        <v/>
      </c>
      <c r="EC263" t="str">
        <f t="shared" si="354"/>
        <v/>
      </c>
      <c r="ED263" t="str">
        <f t="shared" si="354"/>
        <v/>
      </c>
      <c r="EE263" t="str">
        <f t="shared" si="354"/>
        <v/>
      </c>
      <c r="EF263" t="str">
        <f t="shared" si="354"/>
        <v/>
      </c>
      <c r="EG263" s="359" t="str">
        <f t="shared" si="354"/>
        <v/>
      </c>
      <c r="EH263" t="str">
        <f t="shared" si="352"/>
        <v>Caladenia longicauda subsp. rigidula</v>
      </c>
      <c r="EJ263" t="str">
        <f t="shared" si="346"/>
        <v>Caladenia z.longicauda subsp. 'Chapman Valley'</v>
      </c>
      <c r="EK263" s="100">
        <f t="shared" si="332"/>
        <v>0</v>
      </c>
      <c r="EL263" s="3">
        <f t="shared" si="332"/>
        <v>0</v>
      </c>
      <c r="EM263" s="3">
        <f t="shared" si="332"/>
        <v>0</v>
      </c>
      <c r="EN263" s="3">
        <f t="shared" si="332"/>
        <v>0</v>
      </c>
      <c r="EO263" s="3">
        <f t="shared" si="332"/>
        <v>0</v>
      </c>
      <c r="EP263" s="3">
        <f t="shared" si="332"/>
        <v>0</v>
      </c>
      <c r="EQ263" s="3">
        <f t="shared" si="332"/>
        <v>1</v>
      </c>
      <c r="ER263" s="3">
        <f t="shared" si="332"/>
        <v>1</v>
      </c>
      <c r="ES263" s="3">
        <f t="shared" si="332"/>
        <v>0</v>
      </c>
      <c r="ET263" s="3">
        <f t="shared" si="332"/>
        <v>0</v>
      </c>
      <c r="EU263" s="3">
        <f t="shared" si="332"/>
        <v>0</v>
      </c>
      <c r="EV263" s="24">
        <f t="shared" si="332"/>
        <v>0</v>
      </c>
      <c r="EW263" s="245">
        <f t="shared" si="349"/>
        <v>2</v>
      </c>
      <c r="EX263" s="262" t="str">
        <f t="shared" si="347"/>
        <v/>
      </c>
    </row>
    <row r="264" spans="1:154" ht="16.149999999999999" customHeight="1" x14ac:dyDescent="0.25">
      <c r="A264" s="419"/>
      <c r="D264" s="419"/>
      <c r="E264" s="419"/>
      <c r="F264" s="363"/>
      <c r="G264" s="363"/>
      <c r="H264" s="363"/>
      <c r="I264" s="363"/>
      <c r="J264" s="68">
        <f t="shared" si="350"/>
        <v>964</v>
      </c>
      <c r="K264" s="417" t="str">
        <f t="shared" si="351"/>
        <v>Caladenia z.longicauda subsp. 'Duke of Orleans Bay'</v>
      </c>
      <c r="L264" s="417">
        <v>964</v>
      </c>
      <c r="M264" s="417" t="s">
        <v>1526</v>
      </c>
      <c r="N264" s="418" t="s">
        <v>1312</v>
      </c>
      <c r="O264" s="363" t="str">
        <f t="shared" si="336"/>
        <v>S</v>
      </c>
      <c r="P264" s="144" t="s">
        <v>2323</v>
      </c>
      <c r="Q264" s="401" t="s">
        <v>2328</v>
      </c>
      <c r="R264" s="420">
        <v>42948</v>
      </c>
      <c r="S264" s="420">
        <v>43008</v>
      </c>
      <c r="T264" s="603" t="s">
        <v>7894</v>
      </c>
      <c r="U264" s="603" t="s">
        <v>7894</v>
      </c>
      <c r="V264" s="603" t="s">
        <v>7894</v>
      </c>
      <c r="W264" s="603" t="s">
        <v>7894</v>
      </c>
      <c r="X264" s="603" t="s">
        <v>7894</v>
      </c>
      <c r="Y264" s="603" t="s">
        <v>7894</v>
      </c>
      <c r="Z264" s="603" t="s">
        <v>7894</v>
      </c>
      <c r="AA264" s="603" t="s">
        <v>7894</v>
      </c>
      <c r="AB264" s="603" t="s">
        <v>7894</v>
      </c>
      <c r="AC264" s="603" t="s">
        <v>7894</v>
      </c>
      <c r="AD264" s="603" t="s">
        <v>7894</v>
      </c>
      <c r="AE264" s="603" t="s">
        <v>7894</v>
      </c>
      <c r="AF264" s="605" t="s">
        <v>48</v>
      </c>
      <c r="AG264" s="605" t="s">
        <v>48</v>
      </c>
      <c r="AH264" s="421" t="s">
        <v>1593</v>
      </c>
      <c r="AI264" s="419">
        <f t="shared" si="333"/>
        <v>2</v>
      </c>
      <c r="AJ264" s="363">
        <v>9</v>
      </c>
      <c r="AK264" s="413" t="str">
        <f t="shared" si="337"/>
        <v>White Spider Orchids</v>
      </c>
      <c r="AL264" s="413" t="str">
        <f t="shared" si="338"/>
        <v>Caladenia longicauda</v>
      </c>
      <c r="AM264" s="486" t="s">
        <v>7608</v>
      </c>
      <c r="AN264" s="144" t="str">
        <f t="shared" si="334"/>
        <v>longicauda subsp. insularis</v>
      </c>
      <c r="AS264" s="69">
        <f t="shared" si="339"/>
        <v>32</v>
      </c>
      <c r="AT264" s="69">
        <f t="shared" si="340"/>
        <v>39</v>
      </c>
      <c r="AU264" s="69">
        <f t="shared" si="341"/>
        <v>8</v>
      </c>
      <c r="AV264" s="69">
        <f t="shared" si="342"/>
        <v>9</v>
      </c>
      <c r="AW264" s="81"/>
      <c r="AX264" s="70" t="s">
        <v>2017</v>
      </c>
      <c r="AY264" s="364">
        <v>44908</v>
      </c>
      <c r="AZ264" s="264" t="s">
        <v>48</v>
      </c>
      <c r="BA264" s="238"/>
      <c r="BB264" s="237">
        <f t="shared" si="343"/>
        <v>24</v>
      </c>
      <c r="BC264" s="270">
        <f t="shared" si="335"/>
        <v>964</v>
      </c>
      <c r="BD264" t="str">
        <f t="shared" si="344"/>
        <v>Caladenia z.longicauda subsp. 'Duke of Orleans Bay'</v>
      </c>
      <c r="BE264" s="367" t="e">
        <f>COUNTIFS(#REF!,L264)</f>
        <v>#REF!</v>
      </c>
      <c r="BF264" s="374" t="str">
        <f t="shared" si="345"/>
        <v>n</v>
      </c>
      <c r="BG264" s="82"/>
      <c r="BH264" s="375"/>
      <c r="BI264" s="374"/>
      <c r="BJ264" s="403"/>
      <c r="CE264" t="str">
        <f>CONCATENATE(P263," (",K263,")")</f>
        <v>_Old species name (Caladenia z.longicauda subsp. 'Chapman Valley')</v>
      </c>
      <c r="CF264" s="388" t="str">
        <f t="shared" si="348"/>
        <v>Caladenia z.longicauda subsp. 'Chapman Valley'</v>
      </c>
      <c r="CG264" t="str">
        <f t="shared" si="266"/>
        <v/>
      </c>
      <c r="CH264" t="str">
        <f t="shared" si="267"/>
        <v/>
      </c>
      <c r="CI264" t="str">
        <f t="shared" si="268"/>
        <v/>
      </c>
      <c r="CJ264" t="str">
        <f t="shared" si="269"/>
        <v/>
      </c>
      <c r="CK264" s="359" t="str">
        <f t="shared" si="270"/>
        <v/>
      </c>
      <c r="CL264" t="str">
        <f t="shared" si="271"/>
        <v/>
      </c>
      <c r="CM264" t="str">
        <f t="shared" si="272"/>
        <v/>
      </c>
      <c r="CN264" t="str">
        <f t="shared" si="273"/>
        <v/>
      </c>
      <c r="CO264" s="359" t="str">
        <f t="shared" si="274"/>
        <v/>
      </c>
      <c r="CP264" t="str">
        <f t="shared" si="275"/>
        <v/>
      </c>
      <c r="CQ264" t="str">
        <f t="shared" si="276"/>
        <v/>
      </c>
      <c r="CR264" t="str">
        <f t="shared" si="277"/>
        <v/>
      </c>
      <c r="CS264" s="359" t="str">
        <f t="shared" si="278"/>
        <v/>
      </c>
      <c r="CT264" t="str">
        <f t="shared" si="279"/>
        <v/>
      </c>
      <c r="CU264" t="str">
        <f t="shared" si="280"/>
        <v/>
      </c>
      <c r="CV264" t="str">
        <f t="shared" si="281"/>
        <v/>
      </c>
      <c r="CW264" t="str">
        <f t="shared" si="282"/>
        <v/>
      </c>
      <c r="CX264" s="359" t="str">
        <f t="shared" si="283"/>
        <v/>
      </c>
      <c r="CY264" t="str">
        <f t="shared" si="284"/>
        <v/>
      </c>
      <c r="CZ264" t="str">
        <f t="shared" si="285"/>
        <v/>
      </c>
      <c r="DA264" t="str">
        <f t="shared" si="286"/>
        <v/>
      </c>
      <c r="DB264" s="359" t="str">
        <f t="shared" si="287"/>
        <v/>
      </c>
      <c r="DC264" t="str">
        <f t="shared" si="288"/>
        <v/>
      </c>
      <c r="DD264" t="str">
        <f t="shared" si="289"/>
        <v/>
      </c>
      <c r="DE264" t="str">
        <f t="shared" si="290"/>
        <v/>
      </c>
      <c r="DF264" s="359" t="str">
        <f t="shared" si="291"/>
        <v/>
      </c>
      <c r="DG264" t="str">
        <f t="shared" si="292"/>
        <v/>
      </c>
      <c r="DH264" t="str">
        <f t="shared" si="293"/>
        <v/>
      </c>
      <c r="DI264" t="str">
        <f t="shared" si="294"/>
        <v/>
      </c>
      <c r="DJ264" t="str">
        <f t="shared" si="295"/>
        <v/>
      </c>
      <c r="DK264" s="359" t="str">
        <f t="shared" si="296"/>
        <v/>
      </c>
      <c r="DL264" t="str">
        <f t="shared" si="297"/>
        <v>X</v>
      </c>
      <c r="DM264" t="str">
        <f t="shared" si="298"/>
        <v>X</v>
      </c>
      <c r="DN264" t="str">
        <f t="shared" si="299"/>
        <v>X</v>
      </c>
      <c r="DO264" s="359" t="str">
        <f t="shared" si="300"/>
        <v>X</v>
      </c>
      <c r="DP264" t="str">
        <f t="shared" si="301"/>
        <v/>
      </c>
      <c r="DQ264" t="str">
        <f t="shared" si="302"/>
        <v/>
      </c>
      <c r="DR264" t="str">
        <f t="shared" si="303"/>
        <v/>
      </c>
      <c r="DS264" s="359" t="str">
        <f t="shared" si="304"/>
        <v/>
      </c>
      <c r="DT264" t="str">
        <f t="shared" si="305"/>
        <v/>
      </c>
      <c r="DU264" t="str">
        <f t="shared" si="306"/>
        <v/>
      </c>
      <c r="DV264" t="str">
        <f t="shared" si="307"/>
        <v/>
      </c>
      <c r="DW264" t="str">
        <f t="shared" si="308"/>
        <v/>
      </c>
      <c r="DX264" s="359" t="str">
        <f t="shared" si="309"/>
        <v/>
      </c>
      <c r="DY264" t="str">
        <f t="shared" si="310"/>
        <v/>
      </c>
      <c r="DZ264" t="str">
        <f t="shared" si="311"/>
        <v/>
      </c>
      <c r="EA264" t="str">
        <f t="shared" si="312"/>
        <v/>
      </c>
      <c r="EB264" s="359" t="str">
        <f t="shared" si="313"/>
        <v/>
      </c>
      <c r="EC264" t="str">
        <f t="shared" si="314"/>
        <v/>
      </c>
      <c r="ED264" t="str">
        <f t="shared" si="315"/>
        <v/>
      </c>
      <c r="EE264" t="str">
        <f t="shared" si="316"/>
        <v/>
      </c>
      <c r="EF264" t="str">
        <f t="shared" si="317"/>
        <v/>
      </c>
      <c r="EG264" s="359" t="str">
        <f t="shared" si="318"/>
        <v/>
      </c>
      <c r="EH264" t="str">
        <f t="shared" si="352"/>
        <v>Caladenia z.longicauda subsp. 'Chapman Valley'</v>
      </c>
      <c r="EJ264" t="str">
        <f t="shared" si="346"/>
        <v>Caladenia z.longicauda subsp. 'Duke of Orleans Bay'</v>
      </c>
      <c r="EK264" s="100">
        <f t="shared" si="332"/>
        <v>0</v>
      </c>
      <c r="EL264" s="3">
        <f t="shared" si="332"/>
        <v>0</v>
      </c>
      <c r="EM264" s="3">
        <f t="shared" si="332"/>
        <v>0</v>
      </c>
      <c r="EN264" s="3">
        <f t="shared" si="332"/>
        <v>0</v>
      </c>
      <c r="EO264" s="3">
        <f t="shared" si="332"/>
        <v>0</v>
      </c>
      <c r="EP264" s="3">
        <f t="shared" si="332"/>
        <v>0</v>
      </c>
      <c r="EQ264" s="3">
        <f t="shared" si="332"/>
        <v>0</v>
      </c>
      <c r="ER264" s="3">
        <f t="shared" si="332"/>
        <v>1</v>
      </c>
      <c r="ES264" s="3">
        <f t="shared" si="332"/>
        <v>1</v>
      </c>
      <c r="ET264" s="3">
        <f t="shared" si="332"/>
        <v>0</v>
      </c>
      <c r="EU264" s="3">
        <f t="shared" si="332"/>
        <v>0</v>
      </c>
      <c r="EV264" s="24">
        <f t="shared" si="332"/>
        <v>0</v>
      </c>
      <c r="EW264" s="245">
        <f t="shared" si="349"/>
        <v>2</v>
      </c>
      <c r="EX264" s="262" t="str">
        <f t="shared" si="347"/>
        <v/>
      </c>
    </row>
    <row r="265" spans="1:154" ht="16.149999999999999" customHeight="1" x14ac:dyDescent="0.25">
      <c r="A265" s="363"/>
      <c r="D265" s="363"/>
      <c r="E265" s="363"/>
      <c r="F265" s="419"/>
      <c r="G265" s="419"/>
      <c r="H265" s="419"/>
      <c r="I265" s="363"/>
      <c r="J265" s="68">
        <f t="shared" si="350"/>
        <v>1139</v>
      </c>
      <c r="K265" s="417" t="str">
        <f t="shared" si="351"/>
        <v>Caladenia z.longicauda subsp. 'Manjimup'</v>
      </c>
      <c r="L265" s="417">
        <v>1139</v>
      </c>
      <c r="M265" s="417" t="s">
        <v>1526</v>
      </c>
      <c r="N265" s="418" t="s">
        <v>1310</v>
      </c>
      <c r="O265" s="363" t="str">
        <f t="shared" si="336"/>
        <v>S</v>
      </c>
      <c r="P265" s="144" t="s">
        <v>2323</v>
      </c>
      <c r="Q265" s="364" t="s">
        <v>2013</v>
      </c>
      <c r="R265" s="365">
        <v>43039</v>
      </c>
      <c r="S265" s="365">
        <v>43054</v>
      </c>
      <c r="T265" s="603" t="s">
        <v>7894</v>
      </c>
      <c r="U265" s="603" t="s">
        <v>7894</v>
      </c>
      <c r="V265" s="603" t="s">
        <v>7894</v>
      </c>
      <c r="W265" s="603" t="s">
        <v>7894</v>
      </c>
      <c r="X265" s="603" t="s">
        <v>7894</v>
      </c>
      <c r="Y265" s="603" t="s">
        <v>7894</v>
      </c>
      <c r="Z265" s="603" t="s">
        <v>7894</v>
      </c>
      <c r="AA265" s="603" t="s">
        <v>7894</v>
      </c>
      <c r="AB265" s="603" t="s">
        <v>7894</v>
      </c>
      <c r="AC265" s="603" t="s">
        <v>7894</v>
      </c>
      <c r="AD265" s="603" t="s">
        <v>7894</v>
      </c>
      <c r="AE265" s="603" t="s">
        <v>7894</v>
      </c>
      <c r="AF265" s="605" t="s">
        <v>48</v>
      </c>
      <c r="AG265" s="605" t="s">
        <v>48</v>
      </c>
      <c r="AH265" s="366" t="s">
        <v>685</v>
      </c>
      <c r="AI265" s="363">
        <f t="shared" si="333"/>
        <v>6</v>
      </c>
      <c r="AJ265" s="363">
        <v>9</v>
      </c>
      <c r="AK265" s="413" t="str">
        <f t="shared" si="337"/>
        <v>White Spider Orchids</v>
      </c>
      <c r="AL265" s="413" t="str">
        <f t="shared" si="338"/>
        <v>Caladenia longicauda</v>
      </c>
      <c r="AM265" s="486" t="s">
        <v>7608</v>
      </c>
      <c r="AN265" s="144" t="str">
        <f t="shared" si="334"/>
        <v>longicauda subsp. extrema</v>
      </c>
      <c r="AS265" s="69">
        <f t="shared" si="339"/>
        <v>45</v>
      </c>
      <c r="AT265" s="69">
        <f t="shared" si="340"/>
        <v>46</v>
      </c>
      <c r="AU265" s="69">
        <f t="shared" si="341"/>
        <v>10</v>
      </c>
      <c r="AV265" s="69">
        <f t="shared" si="342"/>
        <v>11</v>
      </c>
      <c r="AW265" s="81" t="e">
        <f>VLOOKUP(AM265,#REF!,6,FALSE)</f>
        <v>#REF!</v>
      </c>
      <c r="AX265" s="70"/>
      <c r="AY265" s="364">
        <v>44902</v>
      </c>
      <c r="AZ265" s="264" t="s">
        <v>48</v>
      </c>
      <c r="BA265" s="238"/>
      <c r="BB265" s="237">
        <f t="shared" si="343"/>
        <v>24</v>
      </c>
      <c r="BC265" s="270">
        <f t="shared" si="335"/>
        <v>1139</v>
      </c>
      <c r="BD265" t="str">
        <f t="shared" si="344"/>
        <v>Caladenia z.longicauda subsp. 'Manjimup'</v>
      </c>
      <c r="BE265" s="367" t="e">
        <f>COUNTIFS(#REF!,L265)</f>
        <v>#REF!</v>
      </c>
      <c r="BF265" s="374" t="str">
        <f t="shared" si="345"/>
        <v>n</v>
      </c>
      <c r="BG265" s="82"/>
      <c r="BH265" s="375"/>
      <c r="BI265" s="374"/>
      <c r="BJ265" s="403"/>
      <c r="CE265" t="str">
        <f>CONCATENATE(P264," (",K264,")")</f>
        <v>_Old species name (Caladenia z.longicauda subsp. 'Duke of Orleans Bay')</v>
      </c>
      <c r="CF265" s="388" t="str">
        <f t="shared" si="348"/>
        <v>Caladenia z.longicauda subsp. 'Duke of Orleans Bay'</v>
      </c>
      <c r="CG265" t="str">
        <f t="shared" si="266"/>
        <v/>
      </c>
      <c r="CH265" t="str">
        <f t="shared" si="267"/>
        <v/>
      </c>
      <c r="CI265" t="str">
        <f t="shared" si="268"/>
        <v/>
      </c>
      <c r="CJ265" t="str">
        <f t="shared" si="269"/>
        <v/>
      </c>
      <c r="CK265" s="359" t="str">
        <f t="shared" si="270"/>
        <v/>
      </c>
      <c r="CL265" t="str">
        <f t="shared" si="271"/>
        <v/>
      </c>
      <c r="CM265" t="str">
        <f t="shared" si="272"/>
        <v/>
      </c>
      <c r="CN265" t="str">
        <f t="shared" si="273"/>
        <v/>
      </c>
      <c r="CO265" s="359" t="str">
        <f t="shared" si="274"/>
        <v/>
      </c>
      <c r="CP265" t="str">
        <f t="shared" si="275"/>
        <v/>
      </c>
      <c r="CQ265" t="str">
        <f t="shared" si="276"/>
        <v/>
      </c>
      <c r="CR265" t="str">
        <f t="shared" si="277"/>
        <v/>
      </c>
      <c r="CS265" s="359" t="str">
        <f t="shared" si="278"/>
        <v/>
      </c>
      <c r="CT265" t="str">
        <f t="shared" si="279"/>
        <v/>
      </c>
      <c r="CU265" t="str">
        <f t="shared" si="280"/>
        <v/>
      </c>
      <c r="CV265" t="str">
        <f t="shared" si="281"/>
        <v/>
      </c>
      <c r="CW265" t="str">
        <f t="shared" si="282"/>
        <v/>
      </c>
      <c r="CX265" s="359" t="str">
        <f t="shared" si="283"/>
        <v/>
      </c>
      <c r="CY265" t="str">
        <f t="shared" si="284"/>
        <v/>
      </c>
      <c r="CZ265" t="str">
        <f t="shared" si="285"/>
        <v/>
      </c>
      <c r="DA265" t="str">
        <f t="shared" si="286"/>
        <v/>
      </c>
      <c r="DB265" s="359" t="str">
        <f t="shared" si="287"/>
        <v/>
      </c>
      <c r="DC265" t="str">
        <f t="shared" si="288"/>
        <v/>
      </c>
      <c r="DD265" t="str">
        <f t="shared" si="289"/>
        <v/>
      </c>
      <c r="DE265" t="str">
        <f t="shared" si="290"/>
        <v/>
      </c>
      <c r="DF265" s="359" t="str">
        <f t="shared" si="291"/>
        <v/>
      </c>
      <c r="DG265" t="str">
        <f t="shared" si="292"/>
        <v/>
      </c>
      <c r="DH265" t="str">
        <f t="shared" si="293"/>
        <v/>
      </c>
      <c r="DI265" t="str">
        <f t="shared" si="294"/>
        <v/>
      </c>
      <c r="DJ265" t="str">
        <f t="shared" si="295"/>
        <v/>
      </c>
      <c r="DK265" s="359" t="str">
        <f t="shared" si="296"/>
        <v/>
      </c>
      <c r="DL265" t="str">
        <f t="shared" si="297"/>
        <v>X</v>
      </c>
      <c r="DM265" t="str">
        <f t="shared" si="298"/>
        <v>X</v>
      </c>
      <c r="DN265" t="str">
        <f t="shared" si="299"/>
        <v>X</v>
      </c>
      <c r="DO265" s="359" t="str">
        <f t="shared" si="300"/>
        <v>X</v>
      </c>
      <c r="DP265" t="str">
        <f t="shared" si="301"/>
        <v>X</v>
      </c>
      <c r="DQ265" t="str">
        <f t="shared" si="302"/>
        <v>X</v>
      </c>
      <c r="DR265" t="str">
        <f t="shared" si="303"/>
        <v>X</v>
      </c>
      <c r="DS265" s="359" t="str">
        <f t="shared" si="304"/>
        <v>X</v>
      </c>
      <c r="DT265" t="str">
        <f t="shared" si="305"/>
        <v/>
      </c>
      <c r="DU265" t="str">
        <f t="shared" si="306"/>
        <v/>
      </c>
      <c r="DV265" t="str">
        <f t="shared" si="307"/>
        <v/>
      </c>
      <c r="DW265" t="str">
        <f t="shared" si="308"/>
        <v/>
      </c>
      <c r="DX265" s="359" t="str">
        <f t="shared" si="309"/>
        <v/>
      </c>
      <c r="DY265" t="str">
        <f t="shared" si="310"/>
        <v/>
      </c>
      <c r="DZ265" t="str">
        <f t="shared" si="311"/>
        <v/>
      </c>
      <c r="EA265" t="str">
        <f t="shared" si="312"/>
        <v/>
      </c>
      <c r="EB265" s="359" t="str">
        <f t="shared" si="313"/>
        <v/>
      </c>
      <c r="EC265" t="str">
        <f t="shared" si="314"/>
        <v/>
      </c>
      <c r="ED265" t="str">
        <f t="shared" si="315"/>
        <v/>
      </c>
      <c r="EE265" t="str">
        <f t="shared" si="316"/>
        <v/>
      </c>
      <c r="EF265" t="str">
        <f t="shared" si="317"/>
        <v/>
      </c>
      <c r="EG265" s="359" t="str">
        <f t="shared" si="318"/>
        <v/>
      </c>
      <c r="EH265" t="str">
        <f t="shared" si="352"/>
        <v>Caladenia z.longicauda subsp. 'Duke of Orleans Bay'</v>
      </c>
      <c r="EJ265" t="str">
        <f t="shared" si="346"/>
        <v>Caladenia z.longicauda subsp. 'Manjimup'</v>
      </c>
      <c r="EK265" s="100">
        <f t="shared" si="332"/>
        <v>0</v>
      </c>
      <c r="EL265" s="3">
        <f t="shared" si="332"/>
        <v>0</v>
      </c>
      <c r="EM265" s="3">
        <f t="shared" si="332"/>
        <v>0</v>
      </c>
      <c r="EN265" s="3">
        <f t="shared" si="332"/>
        <v>0</v>
      </c>
      <c r="EO265" s="3">
        <f t="shared" ref="EK265:EV287" si="355">IF($AV265&gt;=$AU265,IF(AND(EO$2&gt;=$AU265,EO$2&lt;=$AV265),1,0),IF(OR(EO$2&gt;=$AU265,EO$2&lt;=$AV265),1,0))</f>
        <v>0</v>
      </c>
      <c r="EP265" s="3">
        <f t="shared" si="355"/>
        <v>0</v>
      </c>
      <c r="EQ265" s="3">
        <f t="shared" si="355"/>
        <v>0</v>
      </c>
      <c r="ER265" s="3">
        <f t="shared" si="355"/>
        <v>0</v>
      </c>
      <c r="ES265" s="3">
        <f t="shared" si="355"/>
        <v>0</v>
      </c>
      <c r="ET265" s="3">
        <f t="shared" si="355"/>
        <v>1</v>
      </c>
      <c r="EU265" s="3">
        <f t="shared" si="355"/>
        <v>1</v>
      </c>
      <c r="EV265" s="24">
        <f t="shared" si="355"/>
        <v>0</v>
      </c>
      <c r="EW265" s="245">
        <f t="shared" si="349"/>
        <v>2</v>
      </c>
      <c r="EX265" s="262" t="str">
        <f t="shared" si="347"/>
        <v/>
      </c>
    </row>
    <row r="266" spans="1:154" ht="16.149999999999999" customHeight="1" x14ac:dyDescent="0.25">
      <c r="A266" s="363"/>
      <c r="D266" s="363"/>
      <c r="E266" s="363"/>
      <c r="F266" s="363"/>
      <c r="G266" s="363"/>
      <c r="H266" s="363"/>
      <c r="I266" s="363"/>
      <c r="J266" s="68">
        <f t="shared" si="350"/>
        <v>1142</v>
      </c>
      <c r="K266" s="417" t="str">
        <f t="shared" si="351"/>
        <v>Caladenia z.longicauda subsp. 'Yuna'</v>
      </c>
      <c r="L266" s="417">
        <v>1142</v>
      </c>
      <c r="M266" s="417" t="s">
        <v>1526</v>
      </c>
      <c r="N266" s="418" t="s">
        <v>2329</v>
      </c>
      <c r="O266" s="363" t="str">
        <f t="shared" si="336"/>
        <v>S</v>
      </c>
      <c r="P266" s="144" t="s">
        <v>2323</v>
      </c>
      <c r="Q266" s="364" t="s">
        <v>2025</v>
      </c>
      <c r="R266" s="365">
        <v>42947</v>
      </c>
      <c r="S266" s="365">
        <v>42978</v>
      </c>
      <c r="T266" s="603" t="s">
        <v>7894</v>
      </c>
      <c r="U266" s="603" t="s">
        <v>7894</v>
      </c>
      <c r="V266" s="603" t="s">
        <v>7894</v>
      </c>
      <c r="W266" s="603" t="s">
        <v>7894</v>
      </c>
      <c r="X266" s="603" t="s">
        <v>7894</v>
      </c>
      <c r="Y266" s="603" t="s">
        <v>7894</v>
      </c>
      <c r="Z266" s="603" t="s">
        <v>7894</v>
      </c>
      <c r="AA266" s="603" t="s">
        <v>7894</v>
      </c>
      <c r="AB266" s="603" t="s">
        <v>7894</v>
      </c>
      <c r="AC266" s="603" t="s">
        <v>7894</v>
      </c>
      <c r="AD266" s="603" t="s">
        <v>7894</v>
      </c>
      <c r="AE266" s="603" t="s">
        <v>7894</v>
      </c>
      <c r="AF266" s="605" t="s">
        <v>48</v>
      </c>
      <c r="AG266" s="605" t="s">
        <v>48</v>
      </c>
      <c r="AH266" s="366" t="s">
        <v>685</v>
      </c>
      <c r="AI266" s="363">
        <f t="shared" si="333"/>
        <v>6</v>
      </c>
      <c r="AJ266" s="363">
        <v>9</v>
      </c>
      <c r="AK266" s="413" t="str">
        <f t="shared" si="337"/>
        <v>White Spider Orchids</v>
      </c>
      <c r="AL266" s="413" t="str">
        <f t="shared" si="338"/>
        <v>Caladenia longicauda</v>
      </c>
      <c r="AM266" s="486" t="s">
        <v>7608</v>
      </c>
      <c r="AN266" s="144" t="str">
        <f t="shared" si="334"/>
        <v>longicauda subsp. minima</v>
      </c>
      <c r="AS266" s="69">
        <f t="shared" si="339"/>
        <v>32</v>
      </c>
      <c r="AT266" s="69">
        <f t="shared" si="340"/>
        <v>35</v>
      </c>
      <c r="AU266" s="69">
        <f t="shared" si="341"/>
        <v>7</v>
      </c>
      <c r="AV266" s="69">
        <f t="shared" si="342"/>
        <v>8</v>
      </c>
      <c r="AW266" s="81" t="e">
        <f>VLOOKUP(AM266,#REF!,6,FALSE)</f>
        <v>#REF!</v>
      </c>
      <c r="AX266" s="70"/>
      <c r="AY266" s="364">
        <v>44895</v>
      </c>
      <c r="AZ266" s="264" t="s">
        <v>48</v>
      </c>
      <c r="BA266" s="238"/>
      <c r="BB266" s="237">
        <f t="shared" si="343"/>
        <v>24</v>
      </c>
      <c r="BC266" s="270">
        <f t="shared" si="335"/>
        <v>1142</v>
      </c>
      <c r="BD266" t="str">
        <f t="shared" si="344"/>
        <v>Caladenia z.longicauda subsp. 'Yuna'</v>
      </c>
      <c r="BE266" s="367" t="e">
        <f>COUNTIFS(#REF!,L266)</f>
        <v>#REF!</v>
      </c>
      <c r="BF266" s="374" t="str">
        <f t="shared" si="345"/>
        <v>n</v>
      </c>
      <c r="BG266" s="82"/>
      <c r="BH266" s="375"/>
      <c r="BI266" s="374"/>
      <c r="BJ266" s="403"/>
      <c r="CE266" t="str">
        <f>CONCATENATE(P265," (",K265,")")</f>
        <v>_Old species name (Caladenia z.longicauda subsp. 'Manjimup')</v>
      </c>
      <c r="CF266" s="388" t="str">
        <f t="shared" si="348"/>
        <v>Caladenia z.longicauda subsp. 'Manjimup'</v>
      </c>
      <c r="CG266" t="str">
        <f t="shared" ref="CG266:CG330" si="356">IF(CG$2&gt;=$R265,IF(CG$2&lt;=$S265,"X",""),"")</f>
        <v/>
      </c>
      <c r="CH266" t="str">
        <f t="shared" ref="CH266:CH330" si="357">IF(CH$2&gt;=$R265,IF(CH$2&lt;=$S265,"X",""),"")</f>
        <v/>
      </c>
      <c r="CI266" t="str">
        <f t="shared" ref="CI266:CI330" si="358">IF(CI$2&gt;=$R265,IF(CI$2&lt;=$S265,"X",""),"")</f>
        <v/>
      </c>
      <c r="CJ266" t="str">
        <f t="shared" ref="CJ266:CJ330" si="359">IF(CJ$2&gt;=$R265,IF(CJ$2&lt;=$S265,"X",""),"")</f>
        <v/>
      </c>
      <c r="CK266" s="359" t="str">
        <f t="shared" ref="CK266:CK330" si="360">IF(CK$2&gt;=$R265,IF(CK$2&lt;=$S265,"X",""),"")</f>
        <v/>
      </c>
      <c r="CL266" t="str">
        <f t="shared" ref="CL266:CL330" si="361">IF(CL$2&gt;=$R265,IF(CL$2&lt;=$S265,"X",""),"")</f>
        <v/>
      </c>
      <c r="CM266" t="str">
        <f t="shared" ref="CM266:CM330" si="362">IF(CM$2&gt;=$R265,IF(CM$2&lt;=$S265,"X",""),"")</f>
        <v/>
      </c>
      <c r="CN266" t="str">
        <f t="shared" ref="CN266:CN330" si="363">IF(CN$2&gt;=$R265,IF(CN$2&lt;=$S265,"X",""),"")</f>
        <v/>
      </c>
      <c r="CO266" s="359" t="str">
        <f t="shared" ref="CO266:CO330" si="364">IF(CO$2&gt;=$R265,IF(CO$2&lt;=$S265,"X",""),"")</f>
        <v/>
      </c>
      <c r="CP266" t="str">
        <f t="shared" ref="CP266:CP330" si="365">IF(CP$2&gt;=$R265,IF(CP$2&lt;=$S265,"X",""),"")</f>
        <v/>
      </c>
      <c r="CQ266" t="str">
        <f t="shared" ref="CQ266:CQ330" si="366">IF(CQ$2&gt;=$R265,IF(CQ$2&lt;=$S265,"X",""),"")</f>
        <v/>
      </c>
      <c r="CR266" t="str">
        <f t="shared" ref="CR266:CR330" si="367">IF(CR$2&gt;=$R265,IF(CR$2&lt;=$S265,"X",""),"")</f>
        <v/>
      </c>
      <c r="CS266" s="359" t="str">
        <f t="shared" ref="CS266:CS330" si="368">IF(CS$2&gt;=$R265,IF(CS$2&lt;=$S265,"X",""),"")</f>
        <v/>
      </c>
      <c r="CT266" t="str">
        <f t="shared" ref="CT266:CT330" si="369">IF(CT$2&gt;=$R265,IF(CT$2&lt;=$S265,"X",""),"")</f>
        <v/>
      </c>
      <c r="CU266" t="str">
        <f t="shared" ref="CU266:CU330" si="370">IF(CU$2&gt;=$R265,IF(CU$2&lt;=$S265,"X",""),"")</f>
        <v/>
      </c>
      <c r="CV266" t="str">
        <f t="shared" ref="CV266:CV330" si="371">IF(CV$2&gt;=$R265,IF(CV$2&lt;=$S265,"X",""),"")</f>
        <v/>
      </c>
      <c r="CW266" t="str">
        <f t="shared" ref="CW266:CW330" si="372">IF(CW$2&gt;=$R265,IF(CW$2&lt;=$S265,"X",""),"")</f>
        <v/>
      </c>
      <c r="CX266" s="359" t="str">
        <f t="shared" ref="CX266:CX330" si="373">IF(CX$2&gt;=$R265,IF(CX$2&lt;=$S265,"X",""),"")</f>
        <v/>
      </c>
      <c r="CY266" t="str">
        <f t="shared" ref="CY266:CY330" si="374">IF(CY$2&gt;=$R265,IF(CY$2&lt;=$S265,"X",""),"")</f>
        <v/>
      </c>
      <c r="CZ266" t="str">
        <f t="shared" ref="CZ266:CZ330" si="375">IF(CZ$2&gt;=$R265,IF(CZ$2&lt;=$S265,"X",""),"")</f>
        <v/>
      </c>
      <c r="DA266" t="str">
        <f t="shared" ref="DA266:DA330" si="376">IF(DA$2&gt;=$R265,IF(DA$2&lt;=$S265,"X",""),"")</f>
        <v/>
      </c>
      <c r="DB266" s="359" t="str">
        <f t="shared" ref="DB266:DB330" si="377">IF(DB$2&gt;=$R265,IF(DB$2&lt;=$S265,"X",""),"")</f>
        <v/>
      </c>
      <c r="DC266" t="str">
        <f t="shared" ref="DC266:DC330" si="378">IF(DC$2&gt;=$R265,IF(DC$2&lt;=$S265,"X",""),"")</f>
        <v/>
      </c>
      <c r="DD266" t="str">
        <f t="shared" ref="DD266:DD330" si="379">IF(DD$2&gt;=$R265,IF(DD$2&lt;=$S265,"X",""),"")</f>
        <v/>
      </c>
      <c r="DE266" t="str">
        <f t="shared" ref="DE266:DE330" si="380">IF(DE$2&gt;=$R265,IF(DE$2&lt;=$S265,"X",""),"")</f>
        <v/>
      </c>
      <c r="DF266" s="359" t="str">
        <f t="shared" ref="DF266:DF330" si="381">IF(DF$2&gt;=$R265,IF(DF$2&lt;=$S265,"X",""),"")</f>
        <v/>
      </c>
      <c r="DG266" t="str">
        <f t="shared" ref="DG266:DG330" si="382">IF(DG$2&gt;=$R265,IF(DG$2&lt;=$S265,"X",""),"")</f>
        <v/>
      </c>
      <c r="DH266" t="str">
        <f t="shared" ref="DH266:DH330" si="383">IF(DH$2&gt;=$R265,IF(DH$2&lt;=$S265,"X",""),"")</f>
        <v/>
      </c>
      <c r="DI266" t="str">
        <f t="shared" ref="DI266:DI330" si="384">IF(DI$2&gt;=$R265,IF(DI$2&lt;=$S265,"X",""),"")</f>
        <v/>
      </c>
      <c r="DJ266" t="str">
        <f t="shared" ref="DJ266:DJ330" si="385">IF(DJ$2&gt;=$R265,IF(DJ$2&lt;=$S265,"X",""),"")</f>
        <v/>
      </c>
      <c r="DK266" s="359" t="str">
        <f t="shared" ref="DK266:DK330" si="386">IF(DK$2&gt;=$R265,IF(DK$2&lt;=$S265,"X",""),"")</f>
        <v/>
      </c>
      <c r="DL266" t="str">
        <f t="shared" ref="DL266:DL330" si="387">IF(DL$2&gt;=$R265,IF(DL$2&lt;=$S265,"X",""),"")</f>
        <v/>
      </c>
      <c r="DM266" t="str">
        <f t="shared" ref="DM266:DM330" si="388">IF(DM$2&gt;=$R265,IF(DM$2&lt;=$S265,"X",""),"")</f>
        <v/>
      </c>
      <c r="DN266" t="str">
        <f t="shared" ref="DN266:DN330" si="389">IF(DN$2&gt;=$R265,IF(DN$2&lt;=$S265,"X",""),"")</f>
        <v/>
      </c>
      <c r="DO266" s="359" t="str">
        <f t="shared" ref="DO266:DO330" si="390">IF(DO$2&gt;=$R265,IF(DO$2&lt;=$S265,"X",""),"")</f>
        <v/>
      </c>
      <c r="DP266" t="str">
        <f t="shared" ref="DP266:DP330" si="391">IF(DP$2&gt;=$R265,IF(DP$2&lt;=$S265,"X",""),"")</f>
        <v/>
      </c>
      <c r="DQ266" t="str">
        <f t="shared" ref="DQ266:DQ330" si="392">IF(DQ$2&gt;=$R265,IF(DQ$2&lt;=$S265,"X",""),"")</f>
        <v/>
      </c>
      <c r="DR266" t="str">
        <f t="shared" ref="DR266:DR330" si="393">IF(DR$2&gt;=$R265,IF(DR$2&lt;=$S265,"X",""),"")</f>
        <v/>
      </c>
      <c r="DS266" s="359" t="str">
        <f t="shared" ref="DS266:DS330" si="394">IF(DS$2&gt;=$R265,IF(DS$2&lt;=$S265,"X",""),"")</f>
        <v/>
      </c>
      <c r="DT266" t="str">
        <f t="shared" ref="DT266:DT330" si="395">IF(DT$2&gt;=$R265,IF(DT$2&lt;=$S265,"X",""),"")</f>
        <v/>
      </c>
      <c r="DU266" t="str">
        <f t="shared" ref="DU266:DU330" si="396">IF(DU$2&gt;=$R265,IF(DU$2&lt;=$S265,"X",""),"")</f>
        <v/>
      </c>
      <c r="DV266" t="str">
        <f t="shared" ref="DV266:DV330" si="397">IF(DV$2&gt;=$R265,IF(DV$2&lt;=$S265,"X",""),"")</f>
        <v/>
      </c>
      <c r="DW266" t="str">
        <f t="shared" ref="DW266:DW330" si="398">IF(DW$2&gt;=$R265,IF(DW$2&lt;=$S265,"X",""),"")</f>
        <v/>
      </c>
      <c r="DX266" s="359" t="str">
        <f t="shared" ref="DX266:DX330" si="399">IF(DX$2&gt;=$R265,IF(DX$2&lt;=$S265,"X",""),"")</f>
        <v/>
      </c>
      <c r="DY266" t="str">
        <f t="shared" ref="DY266:DY330" si="400">IF(DY$2&gt;=$R265,IF(DY$2&lt;=$S265,"X",""),"")</f>
        <v>X</v>
      </c>
      <c r="DZ266" t="str">
        <f t="shared" ref="DZ266:DZ330" si="401">IF(DZ$2&gt;=$R265,IF(DZ$2&lt;=$S265,"X",""),"")</f>
        <v>X</v>
      </c>
      <c r="EA266" t="str">
        <f t="shared" ref="EA266:EA330" si="402">IF(EA$2&gt;=$R265,IF(EA$2&lt;=$S265,"X",""),"")</f>
        <v/>
      </c>
      <c r="EB266" s="359" t="str">
        <f t="shared" ref="EB266:EB330" si="403">IF(EB$2&gt;=$R265,IF(EB$2&lt;=$S265,"X",""),"")</f>
        <v/>
      </c>
      <c r="EC266" t="str">
        <f t="shared" ref="EC266:EC330" si="404">IF(EC$2&gt;=$R265,IF(EC$2&lt;=$S265,"X",""),"")</f>
        <v/>
      </c>
      <c r="ED266" t="str">
        <f t="shared" ref="ED266:ED330" si="405">IF(ED$2&gt;=$R265,IF(ED$2&lt;=$S265,"X",""),"")</f>
        <v/>
      </c>
      <c r="EE266" t="str">
        <f t="shared" ref="EE266:EE330" si="406">IF(EE$2&gt;=$R265,IF(EE$2&lt;=$S265,"X",""),"")</f>
        <v/>
      </c>
      <c r="EF266" t="str">
        <f t="shared" ref="EF266:EF330" si="407">IF(EF$2&gt;=$R265,IF(EF$2&lt;=$S265,"X",""),"")</f>
        <v/>
      </c>
      <c r="EG266" s="359" t="str">
        <f t="shared" ref="EG266:EG330" si="408">IF(EG$2&gt;=$R265,IF(EG$2&lt;=$S265,"X",""),"")</f>
        <v/>
      </c>
      <c r="EH266" t="str">
        <f t="shared" si="352"/>
        <v>Caladenia z.longicauda subsp. 'Manjimup'</v>
      </c>
      <c r="EJ266" t="str">
        <f t="shared" si="346"/>
        <v>Caladenia z.longicauda subsp. 'Yuna'</v>
      </c>
      <c r="EK266" s="100">
        <f t="shared" si="355"/>
        <v>0</v>
      </c>
      <c r="EL266" s="3">
        <f t="shared" si="355"/>
        <v>0</v>
      </c>
      <c r="EM266" s="3">
        <f t="shared" si="355"/>
        <v>0</v>
      </c>
      <c r="EN266" s="3">
        <f t="shared" si="355"/>
        <v>0</v>
      </c>
      <c r="EO266" s="3">
        <f t="shared" si="355"/>
        <v>0</v>
      </c>
      <c r="EP266" s="3">
        <f t="shared" si="355"/>
        <v>0</v>
      </c>
      <c r="EQ266" s="3">
        <f t="shared" si="355"/>
        <v>1</v>
      </c>
      <c r="ER266" s="3">
        <f t="shared" si="355"/>
        <v>1</v>
      </c>
      <c r="ES266" s="3">
        <f t="shared" si="355"/>
        <v>0</v>
      </c>
      <c r="ET266" s="3">
        <f t="shared" si="355"/>
        <v>0</v>
      </c>
      <c r="EU266" s="3">
        <f t="shared" si="355"/>
        <v>0</v>
      </c>
      <c r="EV266" s="24">
        <f t="shared" si="355"/>
        <v>0</v>
      </c>
      <c r="EW266" s="245">
        <f t="shared" si="349"/>
        <v>2</v>
      </c>
      <c r="EX266" s="262" t="str">
        <f t="shared" si="347"/>
        <v/>
      </c>
    </row>
    <row r="267" spans="1:154" ht="16.149999999999999" customHeight="1" x14ac:dyDescent="0.25">
      <c r="A267" s="363"/>
      <c r="D267" s="363"/>
      <c r="E267" s="363"/>
      <c r="F267" s="363"/>
      <c r="G267" s="363"/>
      <c r="H267" s="363"/>
      <c r="I267" s="363"/>
      <c r="J267" s="68">
        <f t="shared" si="350"/>
        <v>564</v>
      </c>
      <c r="K267" s="417" t="str">
        <f t="shared" si="351"/>
        <v>Caladenia z.loreus</v>
      </c>
      <c r="L267" s="417">
        <v>564</v>
      </c>
      <c r="M267" s="417" t="s">
        <v>1526</v>
      </c>
      <c r="N267" s="418" t="s">
        <v>7984</v>
      </c>
      <c r="O267" s="363" t="str">
        <f t="shared" si="336"/>
        <v>S</v>
      </c>
      <c r="P267" s="144" t="s">
        <v>2323</v>
      </c>
      <c r="Q267" s="364" t="s">
        <v>2041</v>
      </c>
      <c r="R267" s="365">
        <v>42962</v>
      </c>
      <c r="S267" s="365">
        <v>43009</v>
      </c>
      <c r="T267" s="603" t="s">
        <v>7894</v>
      </c>
      <c r="U267" s="603" t="s">
        <v>7894</v>
      </c>
      <c r="V267" s="603" t="s">
        <v>7894</v>
      </c>
      <c r="W267" s="603" t="s">
        <v>7894</v>
      </c>
      <c r="X267" s="603" t="s">
        <v>7894</v>
      </c>
      <c r="Y267" s="603" t="s">
        <v>7894</v>
      </c>
      <c r="Z267" s="603" t="s">
        <v>7894</v>
      </c>
      <c r="AA267" s="603" t="s">
        <v>7894</v>
      </c>
      <c r="AB267" s="603" t="s">
        <v>7894</v>
      </c>
      <c r="AC267" s="603" t="s">
        <v>7894</v>
      </c>
      <c r="AD267" s="603" t="s">
        <v>7894</v>
      </c>
      <c r="AE267" s="603" t="s">
        <v>7894</v>
      </c>
      <c r="AF267" s="605" t="s">
        <v>48</v>
      </c>
      <c r="AG267" s="605" t="s">
        <v>48</v>
      </c>
      <c r="AH267" s="366" t="s">
        <v>685</v>
      </c>
      <c r="AI267" s="363">
        <f t="shared" si="333"/>
        <v>6</v>
      </c>
      <c r="AJ267" s="363">
        <v>7</v>
      </c>
      <c r="AK267" s="413" t="str">
        <f t="shared" si="337"/>
        <v>King Spider Orchids</v>
      </c>
      <c r="AL267" s="413" t="str">
        <f t="shared" si="338"/>
        <v>Caladenia huegelii</v>
      </c>
      <c r="AM267" s="486" t="s">
        <v>7608</v>
      </c>
      <c r="AN267" s="144" t="str">
        <f t="shared" si="334"/>
        <v>lorea</v>
      </c>
      <c r="AS267" s="69">
        <f t="shared" si="339"/>
        <v>34</v>
      </c>
      <c r="AT267" s="69">
        <f t="shared" si="340"/>
        <v>40</v>
      </c>
      <c r="AU267" s="69">
        <f t="shared" si="341"/>
        <v>8</v>
      </c>
      <c r="AV267" s="69">
        <f t="shared" si="342"/>
        <v>10</v>
      </c>
      <c r="AW267" s="81"/>
      <c r="AX267" s="70" t="s">
        <v>2042</v>
      </c>
      <c r="AY267" s="364">
        <v>15369</v>
      </c>
      <c r="AZ267" s="264" t="s">
        <v>48</v>
      </c>
      <c r="BA267" s="238"/>
      <c r="BB267" s="237" t="str">
        <f t="shared" si="343"/>
        <v/>
      </c>
      <c r="BC267" s="270">
        <f t="shared" si="335"/>
        <v>564</v>
      </c>
      <c r="BD267" t="str">
        <f t="shared" si="344"/>
        <v>Caladenia z.loreus</v>
      </c>
      <c r="BE267" s="367" t="e">
        <f>COUNTIFS(#REF!,L267)</f>
        <v>#REF!</v>
      </c>
      <c r="BF267" s="374" t="str">
        <f t="shared" si="345"/>
        <v>n</v>
      </c>
      <c r="BG267" s="82"/>
      <c r="BH267" s="375"/>
      <c r="BI267" s="374"/>
      <c r="BJ267" s="403"/>
      <c r="CE267" t="str">
        <f>CONCATENATE(P266," (",K266,")")</f>
        <v>_Old species name (Caladenia z.longicauda subsp. 'Yuna')</v>
      </c>
      <c r="CF267" s="388" t="str">
        <f t="shared" si="348"/>
        <v>Caladenia z.longicauda subsp. 'Yuna'</v>
      </c>
      <c r="CG267" t="str">
        <f t="shared" si="356"/>
        <v/>
      </c>
      <c r="CH267" t="str">
        <f t="shared" si="357"/>
        <v/>
      </c>
      <c r="CI267" t="str">
        <f t="shared" si="358"/>
        <v/>
      </c>
      <c r="CJ267" t="str">
        <f t="shared" si="359"/>
        <v/>
      </c>
      <c r="CK267" s="359" t="str">
        <f t="shared" si="360"/>
        <v/>
      </c>
      <c r="CL267" t="str">
        <f t="shared" si="361"/>
        <v/>
      </c>
      <c r="CM267" t="str">
        <f t="shared" si="362"/>
        <v/>
      </c>
      <c r="CN267" t="str">
        <f t="shared" si="363"/>
        <v/>
      </c>
      <c r="CO267" s="359" t="str">
        <f t="shared" si="364"/>
        <v/>
      </c>
      <c r="CP267" t="str">
        <f t="shared" si="365"/>
        <v/>
      </c>
      <c r="CQ267" t="str">
        <f t="shared" si="366"/>
        <v/>
      </c>
      <c r="CR267" t="str">
        <f t="shared" si="367"/>
        <v/>
      </c>
      <c r="CS267" s="359" t="str">
        <f t="shared" si="368"/>
        <v/>
      </c>
      <c r="CT267" t="str">
        <f t="shared" si="369"/>
        <v/>
      </c>
      <c r="CU267" t="str">
        <f t="shared" si="370"/>
        <v/>
      </c>
      <c r="CV267" t="str">
        <f t="shared" si="371"/>
        <v/>
      </c>
      <c r="CW267" t="str">
        <f t="shared" si="372"/>
        <v/>
      </c>
      <c r="CX267" s="359" t="str">
        <f t="shared" si="373"/>
        <v/>
      </c>
      <c r="CY267" t="str">
        <f t="shared" si="374"/>
        <v/>
      </c>
      <c r="CZ267" t="str">
        <f t="shared" si="375"/>
        <v/>
      </c>
      <c r="DA267" t="str">
        <f t="shared" si="376"/>
        <v/>
      </c>
      <c r="DB267" s="359" t="str">
        <f t="shared" si="377"/>
        <v/>
      </c>
      <c r="DC267" t="str">
        <f t="shared" si="378"/>
        <v/>
      </c>
      <c r="DD267" t="str">
        <f t="shared" si="379"/>
        <v/>
      </c>
      <c r="DE267" t="str">
        <f t="shared" si="380"/>
        <v/>
      </c>
      <c r="DF267" s="359" t="str">
        <f t="shared" si="381"/>
        <v/>
      </c>
      <c r="DG267" t="str">
        <f t="shared" si="382"/>
        <v/>
      </c>
      <c r="DH267" t="str">
        <f t="shared" si="383"/>
        <v/>
      </c>
      <c r="DI267" t="str">
        <f t="shared" si="384"/>
        <v/>
      </c>
      <c r="DJ267" t="str">
        <f t="shared" si="385"/>
        <v/>
      </c>
      <c r="DK267" s="359" t="str">
        <f t="shared" si="386"/>
        <v/>
      </c>
      <c r="DL267" t="str">
        <f t="shared" si="387"/>
        <v>X</v>
      </c>
      <c r="DM267" t="str">
        <f t="shared" si="388"/>
        <v>X</v>
      </c>
      <c r="DN267" t="str">
        <f t="shared" si="389"/>
        <v>X</v>
      </c>
      <c r="DO267" s="359" t="str">
        <f t="shared" si="390"/>
        <v>X</v>
      </c>
      <c r="DP267" t="str">
        <f t="shared" si="391"/>
        <v/>
      </c>
      <c r="DQ267" t="str">
        <f t="shared" si="392"/>
        <v/>
      </c>
      <c r="DR267" t="str">
        <f t="shared" si="393"/>
        <v/>
      </c>
      <c r="DS267" s="359" t="str">
        <f t="shared" si="394"/>
        <v/>
      </c>
      <c r="DT267" t="str">
        <f t="shared" si="395"/>
        <v/>
      </c>
      <c r="DU267" t="str">
        <f t="shared" si="396"/>
        <v/>
      </c>
      <c r="DV267" t="str">
        <f t="shared" si="397"/>
        <v/>
      </c>
      <c r="DW267" t="str">
        <f t="shared" si="398"/>
        <v/>
      </c>
      <c r="DX267" s="359" t="str">
        <f t="shared" si="399"/>
        <v/>
      </c>
      <c r="DY267" t="str">
        <f t="shared" si="400"/>
        <v/>
      </c>
      <c r="DZ267" t="str">
        <f t="shared" si="401"/>
        <v/>
      </c>
      <c r="EA267" t="str">
        <f t="shared" si="402"/>
        <v/>
      </c>
      <c r="EB267" s="359" t="str">
        <f t="shared" si="403"/>
        <v/>
      </c>
      <c r="EC267" t="str">
        <f t="shared" si="404"/>
        <v/>
      </c>
      <c r="ED267" t="str">
        <f t="shared" si="405"/>
        <v/>
      </c>
      <c r="EE267" t="str">
        <f t="shared" si="406"/>
        <v/>
      </c>
      <c r="EF267" t="str">
        <f t="shared" si="407"/>
        <v/>
      </c>
      <c r="EG267" s="359" t="str">
        <f t="shared" si="408"/>
        <v/>
      </c>
      <c r="EH267" t="str">
        <f t="shared" si="352"/>
        <v>Caladenia z.longicauda subsp. 'Yuna'</v>
      </c>
      <c r="EJ267" t="str">
        <f t="shared" si="346"/>
        <v>Caladenia z.loreus</v>
      </c>
      <c r="EK267" s="100">
        <f t="shared" ref="EK267:EV267" si="409">IF($AV267&gt;=$AU267,IF(AND(EK$2&gt;=$AU267,EK$2&lt;=$AV267),1,0),IF(OR(EK$2&gt;=$AU267,EK$2&lt;=$AV267),1,0))</f>
        <v>0</v>
      </c>
      <c r="EL267" s="3">
        <f t="shared" si="409"/>
        <v>0</v>
      </c>
      <c r="EM267" s="3">
        <f t="shared" si="409"/>
        <v>0</v>
      </c>
      <c r="EN267" s="3">
        <f t="shared" si="409"/>
        <v>0</v>
      </c>
      <c r="EO267" s="3">
        <f t="shared" si="409"/>
        <v>0</v>
      </c>
      <c r="EP267" s="3">
        <f t="shared" si="409"/>
        <v>0</v>
      </c>
      <c r="EQ267" s="3">
        <f t="shared" si="409"/>
        <v>0</v>
      </c>
      <c r="ER267" s="3">
        <f t="shared" si="409"/>
        <v>1</v>
      </c>
      <c r="ES267" s="3">
        <f t="shared" si="409"/>
        <v>1</v>
      </c>
      <c r="ET267" s="3">
        <f t="shared" si="409"/>
        <v>1</v>
      </c>
      <c r="EU267" s="3">
        <f t="shared" si="409"/>
        <v>0</v>
      </c>
      <c r="EV267" s="24">
        <f t="shared" si="409"/>
        <v>0</v>
      </c>
      <c r="EW267" s="245">
        <f t="shared" si="349"/>
        <v>3</v>
      </c>
      <c r="EX267" s="262" t="str">
        <f t="shared" si="347"/>
        <v/>
      </c>
    </row>
    <row r="268" spans="1:154" ht="16.149999999999999" customHeight="1" x14ac:dyDescent="0.25">
      <c r="A268" s="363"/>
      <c r="D268" s="363"/>
      <c r="E268" s="363"/>
      <c r="F268" s="363"/>
      <c r="G268" s="363"/>
      <c r="H268" s="363"/>
      <c r="I268" s="363"/>
      <c r="J268" s="68">
        <f t="shared" si="350"/>
        <v>413</v>
      </c>
      <c r="K268" s="417" t="str">
        <f t="shared" si="351"/>
        <v>Caladenia z.sp. 'Bindoon'</v>
      </c>
      <c r="L268" s="417">
        <v>413</v>
      </c>
      <c r="M268" s="417" t="s">
        <v>1526</v>
      </c>
      <c r="N268" s="418" t="s">
        <v>7615</v>
      </c>
      <c r="O268" s="363" t="str">
        <f t="shared" si="336"/>
        <v>S</v>
      </c>
      <c r="P268" s="144" t="s">
        <v>2323</v>
      </c>
      <c r="Q268" s="21" t="s">
        <v>2180</v>
      </c>
      <c r="R268" s="373">
        <v>42931</v>
      </c>
      <c r="S268" s="365">
        <v>42978</v>
      </c>
      <c r="T268" s="603" t="s">
        <v>7894</v>
      </c>
      <c r="U268" s="603" t="s">
        <v>7894</v>
      </c>
      <c r="V268" s="603" t="s">
        <v>7894</v>
      </c>
      <c r="W268" s="603" t="s">
        <v>7894</v>
      </c>
      <c r="X268" s="603" t="s">
        <v>7894</v>
      </c>
      <c r="Y268" s="603" t="s">
        <v>7894</v>
      </c>
      <c r="Z268" s="603" t="s">
        <v>7894</v>
      </c>
      <c r="AA268" s="603" t="s">
        <v>7894</v>
      </c>
      <c r="AB268" s="603" t="s">
        <v>7894</v>
      </c>
      <c r="AC268" s="603" t="s">
        <v>7894</v>
      </c>
      <c r="AD268" s="603" t="s">
        <v>7894</v>
      </c>
      <c r="AE268" s="603" t="s">
        <v>7894</v>
      </c>
      <c r="AF268" s="605" t="s">
        <v>48</v>
      </c>
      <c r="AG268" s="605" t="s">
        <v>48</v>
      </c>
      <c r="AH268" s="366" t="s">
        <v>685</v>
      </c>
      <c r="AI268" s="363">
        <f t="shared" si="333"/>
        <v>6</v>
      </c>
      <c r="AJ268" s="363">
        <v>4</v>
      </c>
      <c r="AK268" s="413" t="str">
        <f t="shared" si="337"/>
        <v>Wispy Spider Orchids</v>
      </c>
      <c r="AL268" s="413" t="str">
        <f t="shared" si="338"/>
        <v>Caladenia filamentosa</v>
      </c>
      <c r="AM268" s="486" t="s">
        <v>7608</v>
      </c>
      <c r="AN268" s="144" t="str">
        <f t="shared" si="334"/>
        <v>sp. 'Wannamal'</v>
      </c>
      <c r="AS268" s="69">
        <f t="shared" si="339"/>
        <v>29</v>
      </c>
      <c r="AT268" s="69">
        <f t="shared" si="340"/>
        <v>35</v>
      </c>
      <c r="AU268" s="69">
        <f t="shared" si="341"/>
        <v>7</v>
      </c>
      <c r="AV268" s="69">
        <f t="shared" si="342"/>
        <v>8</v>
      </c>
      <c r="AW268" s="81"/>
      <c r="AX268" s="70" t="s">
        <v>2182</v>
      </c>
      <c r="AY268" s="364" t="e">
        <v>#N/A</v>
      </c>
      <c r="AZ268" s="264" t="s">
        <v>48</v>
      </c>
      <c r="BA268" s="238"/>
      <c r="BB268" s="237" t="str">
        <f t="shared" si="343"/>
        <v/>
      </c>
      <c r="BC268" s="270">
        <f t="shared" si="335"/>
        <v>413</v>
      </c>
      <c r="BD268" t="str">
        <f t="shared" si="344"/>
        <v>Caladenia z.sp. 'Bindoon'</v>
      </c>
      <c r="BE268" s="367" t="e">
        <f>COUNTIFS(#REF!,L268)</f>
        <v>#REF!</v>
      </c>
      <c r="BF268" s="374" t="str">
        <f t="shared" si="345"/>
        <v>n</v>
      </c>
      <c r="BG268" s="82"/>
      <c r="BH268" s="375"/>
      <c r="BI268" s="374"/>
      <c r="BJ268" s="403"/>
      <c r="CE268" t="str">
        <f>CONCATENATE(P266," (",K266,")")</f>
        <v>_Old species name (Caladenia z.longicauda subsp. 'Yuna')</v>
      </c>
      <c r="CF268" s="388" t="str">
        <f>K266</f>
        <v>Caladenia z.longicauda subsp. 'Yuna'</v>
      </c>
      <c r="CG268" t="str">
        <f t="shared" ref="CG268:DL268" si="410">IF(CG$2&gt;=$R266,IF(CG$2&lt;=$S266,"X",""),"")</f>
        <v/>
      </c>
      <c r="CH268" t="str">
        <f t="shared" si="410"/>
        <v/>
      </c>
      <c r="CI268" t="str">
        <f t="shared" si="410"/>
        <v/>
      </c>
      <c r="CJ268" t="str">
        <f t="shared" si="410"/>
        <v/>
      </c>
      <c r="CK268" s="359" t="str">
        <f t="shared" si="410"/>
        <v/>
      </c>
      <c r="CL268" t="str">
        <f t="shared" si="410"/>
        <v/>
      </c>
      <c r="CM268" t="str">
        <f t="shared" si="410"/>
        <v/>
      </c>
      <c r="CN268" t="str">
        <f t="shared" si="410"/>
        <v/>
      </c>
      <c r="CO268" s="359" t="str">
        <f t="shared" si="410"/>
        <v/>
      </c>
      <c r="CP268" t="str">
        <f t="shared" si="410"/>
        <v/>
      </c>
      <c r="CQ268" t="str">
        <f t="shared" si="410"/>
        <v/>
      </c>
      <c r="CR268" t="str">
        <f t="shared" si="410"/>
        <v/>
      </c>
      <c r="CS268" s="359" t="str">
        <f t="shared" si="410"/>
        <v/>
      </c>
      <c r="CT268" t="str">
        <f t="shared" si="410"/>
        <v/>
      </c>
      <c r="CU268" t="str">
        <f t="shared" si="410"/>
        <v/>
      </c>
      <c r="CV268" t="str">
        <f t="shared" si="410"/>
        <v/>
      </c>
      <c r="CW268" t="str">
        <f t="shared" si="410"/>
        <v/>
      </c>
      <c r="CX268" s="359" t="str">
        <f t="shared" si="410"/>
        <v/>
      </c>
      <c r="CY268" t="str">
        <f t="shared" si="410"/>
        <v/>
      </c>
      <c r="CZ268" t="str">
        <f t="shared" si="410"/>
        <v/>
      </c>
      <c r="DA268" t="str">
        <f t="shared" si="410"/>
        <v/>
      </c>
      <c r="DB268" s="359" t="str">
        <f t="shared" si="410"/>
        <v/>
      </c>
      <c r="DC268" t="str">
        <f t="shared" si="410"/>
        <v/>
      </c>
      <c r="DD268" t="str">
        <f t="shared" si="410"/>
        <v/>
      </c>
      <c r="DE268" t="str">
        <f t="shared" si="410"/>
        <v/>
      </c>
      <c r="DF268" s="359" t="str">
        <f t="shared" si="410"/>
        <v/>
      </c>
      <c r="DG268" t="str">
        <f t="shared" si="410"/>
        <v/>
      </c>
      <c r="DH268" t="str">
        <f t="shared" si="410"/>
        <v/>
      </c>
      <c r="DI268" t="str">
        <f t="shared" si="410"/>
        <v/>
      </c>
      <c r="DJ268" t="str">
        <f t="shared" si="410"/>
        <v/>
      </c>
      <c r="DK268" s="359" t="str">
        <f t="shared" si="410"/>
        <v/>
      </c>
      <c r="DL268" t="str">
        <f t="shared" si="410"/>
        <v>X</v>
      </c>
      <c r="DM268" t="str">
        <f t="shared" ref="DM268:EG268" si="411">IF(DM$2&gt;=$R266,IF(DM$2&lt;=$S266,"X",""),"")</f>
        <v>X</v>
      </c>
      <c r="DN268" t="str">
        <f t="shared" si="411"/>
        <v>X</v>
      </c>
      <c r="DO268" s="359" t="str">
        <f t="shared" si="411"/>
        <v>X</v>
      </c>
      <c r="DP268" t="str">
        <f t="shared" si="411"/>
        <v/>
      </c>
      <c r="DQ268" t="str">
        <f t="shared" si="411"/>
        <v/>
      </c>
      <c r="DR268" t="str">
        <f t="shared" si="411"/>
        <v/>
      </c>
      <c r="DS268" s="359" t="str">
        <f t="shared" si="411"/>
        <v/>
      </c>
      <c r="DT268" t="str">
        <f t="shared" si="411"/>
        <v/>
      </c>
      <c r="DU268" t="str">
        <f t="shared" si="411"/>
        <v/>
      </c>
      <c r="DV268" t="str">
        <f t="shared" si="411"/>
        <v/>
      </c>
      <c r="DW268" t="str">
        <f t="shared" si="411"/>
        <v/>
      </c>
      <c r="DX268" s="359" t="str">
        <f t="shared" si="411"/>
        <v/>
      </c>
      <c r="DY268" t="str">
        <f t="shared" si="411"/>
        <v/>
      </c>
      <c r="DZ268" t="str">
        <f t="shared" si="411"/>
        <v/>
      </c>
      <c r="EA268" t="str">
        <f t="shared" si="411"/>
        <v/>
      </c>
      <c r="EB268" s="359" t="str">
        <f t="shared" si="411"/>
        <v/>
      </c>
      <c r="EC268" t="str">
        <f t="shared" si="411"/>
        <v/>
      </c>
      <c r="ED268" t="str">
        <f t="shared" si="411"/>
        <v/>
      </c>
      <c r="EE268" t="str">
        <f t="shared" si="411"/>
        <v/>
      </c>
      <c r="EF268" t="str">
        <f t="shared" si="411"/>
        <v/>
      </c>
      <c r="EG268" s="359" t="str">
        <f t="shared" si="411"/>
        <v/>
      </c>
      <c r="EH268" t="str">
        <f>BD266</f>
        <v>Caladenia z.longicauda subsp. 'Yuna'</v>
      </c>
      <c r="EJ268" t="str">
        <f t="shared" si="346"/>
        <v>Caladenia z.sp. 'Bindoon'</v>
      </c>
      <c r="EK268" s="100">
        <f t="shared" si="355"/>
        <v>0</v>
      </c>
      <c r="EL268" s="3">
        <f t="shared" si="355"/>
        <v>0</v>
      </c>
      <c r="EM268" s="3">
        <f t="shared" si="355"/>
        <v>0</v>
      </c>
      <c r="EN268" s="3">
        <f t="shared" si="355"/>
        <v>0</v>
      </c>
      <c r="EO268" s="3">
        <f t="shared" si="355"/>
        <v>0</v>
      </c>
      <c r="EP268" s="3">
        <f t="shared" si="355"/>
        <v>0</v>
      </c>
      <c r="EQ268" s="3">
        <f t="shared" si="355"/>
        <v>1</v>
      </c>
      <c r="ER268" s="3">
        <f t="shared" si="355"/>
        <v>1</v>
      </c>
      <c r="ES268" s="3">
        <f t="shared" si="355"/>
        <v>0</v>
      </c>
      <c r="ET268" s="3">
        <f t="shared" si="355"/>
        <v>0</v>
      </c>
      <c r="EU268" s="3">
        <f t="shared" si="355"/>
        <v>0</v>
      </c>
      <c r="EV268" s="24">
        <f t="shared" si="355"/>
        <v>0</v>
      </c>
      <c r="EW268" s="245">
        <f t="shared" si="349"/>
        <v>2</v>
      </c>
      <c r="EX268" s="262" t="str">
        <f t="shared" si="347"/>
        <v/>
      </c>
    </row>
    <row r="269" spans="1:154" ht="16.149999999999999" customHeight="1" x14ac:dyDescent="0.25">
      <c r="A269" s="363"/>
      <c r="D269" s="363"/>
      <c r="E269" s="363"/>
      <c r="F269" s="363"/>
      <c r="G269" s="363"/>
      <c r="H269" s="363"/>
      <c r="I269" s="363"/>
      <c r="J269" s="68">
        <f t="shared" si="350"/>
        <v>1160</v>
      </c>
      <c r="K269" s="417" t="str">
        <f t="shared" si="351"/>
        <v>Caladenia z.sp. 'Bulbarnet'</v>
      </c>
      <c r="L269" s="417">
        <v>1160</v>
      </c>
      <c r="M269" s="417" t="s">
        <v>1526</v>
      </c>
      <c r="N269" s="418" t="s">
        <v>2333</v>
      </c>
      <c r="O269" s="363" t="str">
        <f t="shared" si="336"/>
        <v>S</v>
      </c>
      <c r="P269" s="144" t="s">
        <v>2323</v>
      </c>
      <c r="Q269" s="364" t="s">
        <v>2073</v>
      </c>
      <c r="R269" s="365">
        <v>42962</v>
      </c>
      <c r="S269" s="365">
        <v>43008</v>
      </c>
      <c r="T269" s="603" t="s">
        <v>7894</v>
      </c>
      <c r="U269" s="603" t="s">
        <v>7894</v>
      </c>
      <c r="V269" s="603" t="s">
        <v>7894</v>
      </c>
      <c r="W269" s="603" t="s">
        <v>7894</v>
      </c>
      <c r="X269" s="603" t="s">
        <v>7894</v>
      </c>
      <c r="Y269" s="603" t="s">
        <v>7894</v>
      </c>
      <c r="Z269" s="603" t="s">
        <v>7894</v>
      </c>
      <c r="AA269" s="603" t="s">
        <v>7894</v>
      </c>
      <c r="AB269" s="603" t="s">
        <v>7894</v>
      </c>
      <c r="AC269" s="603" t="s">
        <v>7894</v>
      </c>
      <c r="AD269" s="603" t="s">
        <v>7894</v>
      </c>
      <c r="AE269" s="603" t="s">
        <v>7894</v>
      </c>
      <c r="AF269" s="605" t="s">
        <v>48</v>
      </c>
      <c r="AG269" s="605" t="s">
        <v>48</v>
      </c>
      <c r="AH269" s="366" t="s">
        <v>685</v>
      </c>
      <c r="AI269" s="363">
        <f t="shared" si="333"/>
        <v>6</v>
      </c>
      <c r="AJ269" s="363">
        <v>7</v>
      </c>
      <c r="AK269" s="413" t="str">
        <f t="shared" si="337"/>
        <v>King Spider Orchids</v>
      </c>
      <c r="AL269" s="413" t="str">
        <f t="shared" si="338"/>
        <v>Caladenia huegelii</v>
      </c>
      <c r="AM269" s="486" t="s">
        <v>7608</v>
      </c>
      <c r="AN269" s="144" t="s">
        <v>2071</v>
      </c>
      <c r="AS269" s="69">
        <f t="shared" si="339"/>
        <v>34</v>
      </c>
      <c r="AT269" s="69">
        <f t="shared" si="340"/>
        <v>39</v>
      </c>
      <c r="AU269" s="69">
        <f t="shared" si="341"/>
        <v>8</v>
      </c>
      <c r="AV269" s="69">
        <f t="shared" si="342"/>
        <v>9</v>
      </c>
      <c r="AW269" s="81"/>
      <c r="AX269" s="70" t="s">
        <v>2075</v>
      </c>
      <c r="AY269" s="364" t="e">
        <v>#N/A</v>
      </c>
      <c r="AZ269" s="264" t="s">
        <v>48</v>
      </c>
      <c r="BA269" s="238"/>
      <c r="BB269" s="237" t="str">
        <f t="shared" si="343"/>
        <v/>
      </c>
      <c r="BC269" s="270">
        <f t="shared" si="335"/>
        <v>1160</v>
      </c>
      <c r="BD269" t="str">
        <f t="shared" si="344"/>
        <v>Caladenia z.sp. 'Bulbarnet'</v>
      </c>
      <c r="BE269" s="367" t="e">
        <f>COUNTIFS(#REF!,L269)</f>
        <v>#REF!</v>
      </c>
      <c r="BF269" s="374" t="str">
        <f t="shared" si="345"/>
        <v>n</v>
      </c>
      <c r="BG269" s="82"/>
      <c r="BH269" s="375"/>
      <c r="BI269" s="374"/>
      <c r="BJ269" s="403"/>
      <c r="CE269" t="str">
        <f t="shared" ref="CE269:CE297" si="412">CONCATENATE(P268," (",K268,")")</f>
        <v>_Old species name (Caladenia z.sp. 'Bindoon')</v>
      </c>
      <c r="CF269" s="388" t="str">
        <f t="shared" ref="CF269:CF332" si="413">K268</f>
        <v>Caladenia z.sp. 'Bindoon'</v>
      </c>
      <c r="CG269" t="str">
        <f t="shared" si="356"/>
        <v/>
      </c>
      <c r="CH269" t="str">
        <f t="shared" si="357"/>
        <v/>
      </c>
      <c r="CI269" t="str">
        <f t="shared" si="358"/>
        <v/>
      </c>
      <c r="CJ269" t="str">
        <f t="shared" si="359"/>
        <v/>
      </c>
      <c r="CK269" s="359" t="str">
        <f t="shared" si="360"/>
        <v/>
      </c>
      <c r="CL269" t="str">
        <f t="shared" si="361"/>
        <v/>
      </c>
      <c r="CM269" t="str">
        <f t="shared" si="362"/>
        <v/>
      </c>
      <c r="CN269" t="str">
        <f t="shared" si="363"/>
        <v/>
      </c>
      <c r="CO269" s="359" t="str">
        <f t="shared" si="364"/>
        <v/>
      </c>
      <c r="CP269" t="str">
        <f t="shared" si="365"/>
        <v/>
      </c>
      <c r="CQ269" t="str">
        <f t="shared" si="366"/>
        <v/>
      </c>
      <c r="CR269" t="str">
        <f t="shared" si="367"/>
        <v/>
      </c>
      <c r="CS269" s="359" t="str">
        <f t="shared" si="368"/>
        <v/>
      </c>
      <c r="CT269" t="str">
        <f t="shared" si="369"/>
        <v/>
      </c>
      <c r="CU269" t="str">
        <f t="shared" si="370"/>
        <v/>
      </c>
      <c r="CV269" t="str">
        <f t="shared" si="371"/>
        <v/>
      </c>
      <c r="CW269" t="str">
        <f t="shared" si="372"/>
        <v/>
      </c>
      <c r="CX269" s="359" t="str">
        <f t="shared" si="373"/>
        <v/>
      </c>
      <c r="CY269" t="str">
        <f t="shared" si="374"/>
        <v/>
      </c>
      <c r="CZ269" t="str">
        <f t="shared" si="375"/>
        <v/>
      </c>
      <c r="DA269" t="str">
        <f t="shared" si="376"/>
        <v/>
      </c>
      <c r="DB269" s="359" t="str">
        <f t="shared" si="377"/>
        <v/>
      </c>
      <c r="DC269" t="str">
        <f t="shared" si="378"/>
        <v/>
      </c>
      <c r="DD269" t="str">
        <f t="shared" si="379"/>
        <v/>
      </c>
      <c r="DE269" t="str">
        <f t="shared" si="380"/>
        <v/>
      </c>
      <c r="DF269" s="359" t="str">
        <f t="shared" si="381"/>
        <v/>
      </c>
      <c r="DG269" t="str">
        <f t="shared" si="382"/>
        <v/>
      </c>
      <c r="DH269" t="str">
        <f t="shared" si="383"/>
        <v/>
      </c>
      <c r="DI269" t="str">
        <f t="shared" si="384"/>
        <v>X</v>
      </c>
      <c r="DJ269" t="str">
        <f t="shared" si="385"/>
        <v>X</v>
      </c>
      <c r="DK269" s="359" t="str">
        <f t="shared" si="386"/>
        <v>X</v>
      </c>
      <c r="DL269" t="str">
        <f t="shared" si="387"/>
        <v>X</v>
      </c>
      <c r="DM269" t="str">
        <f t="shared" si="388"/>
        <v>X</v>
      </c>
      <c r="DN269" t="str">
        <f t="shared" si="389"/>
        <v>X</v>
      </c>
      <c r="DO269" s="359" t="str">
        <f t="shared" si="390"/>
        <v>X</v>
      </c>
      <c r="DP269" t="str">
        <f t="shared" si="391"/>
        <v/>
      </c>
      <c r="DQ269" t="str">
        <f t="shared" si="392"/>
        <v/>
      </c>
      <c r="DR269" t="str">
        <f t="shared" si="393"/>
        <v/>
      </c>
      <c r="DS269" s="359" t="str">
        <f t="shared" si="394"/>
        <v/>
      </c>
      <c r="DT269" t="str">
        <f t="shared" si="395"/>
        <v/>
      </c>
      <c r="DU269" t="str">
        <f t="shared" si="396"/>
        <v/>
      </c>
      <c r="DV269" t="str">
        <f t="shared" si="397"/>
        <v/>
      </c>
      <c r="DW269" t="str">
        <f t="shared" si="398"/>
        <v/>
      </c>
      <c r="DX269" s="359" t="str">
        <f t="shared" si="399"/>
        <v/>
      </c>
      <c r="DY269" t="str">
        <f t="shared" si="400"/>
        <v/>
      </c>
      <c r="DZ269" t="str">
        <f t="shared" si="401"/>
        <v/>
      </c>
      <c r="EA269" t="str">
        <f t="shared" si="402"/>
        <v/>
      </c>
      <c r="EB269" s="359" t="str">
        <f t="shared" si="403"/>
        <v/>
      </c>
      <c r="EC269" t="str">
        <f t="shared" si="404"/>
        <v/>
      </c>
      <c r="ED269" t="str">
        <f t="shared" si="405"/>
        <v/>
      </c>
      <c r="EE269" t="str">
        <f t="shared" si="406"/>
        <v/>
      </c>
      <c r="EF269" t="str">
        <f t="shared" si="407"/>
        <v/>
      </c>
      <c r="EG269" s="359" t="str">
        <f t="shared" si="408"/>
        <v/>
      </c>
      <c r="EH269" t="str">
        <f t="shared" si="352"/>
        <v>Caladenia z.sp. 'Bindoon'</v>
      </c>
      <c r="EJ269" t="str">
        <f t="shared" si="346"/>
        <v>Caladenia z.sp. 'Bulbarnet'</v>
      </c>
      <c r="EK269" s="100">
        <f t="shared" si="355"/>
        <v>0</v>
      </c>
      <c r="EL269" s="3">
        <f t="shared" si="355"/>
        <v>0</v>
      </c>
      <c r="EM269" s="3">
        <f t="shared" si="355"/>
        <v>0</v>
      </c>
      <c r="EN269" s="3">
        <f t="shared" si="355"/>
        <v>0</v>
      </c>
      <c r="EO269" s="3">
        <f t="shared" si="355"/>
        <v>0</v>
      </c>
      <c r="EP269" s="3">
        <f t="shared" si="355"/>
        <v>0</v>
      </c>
      <c r="EQ269" s="3">
        <f t="shared" si="355"/>
        <v>0</v>
      </c>
      <c r="ER269" s="3">
        <f t="shared" si="355"/>
        <v>1</v>
      </c>
      <c r="ES269" s="3">
        <f t="shared" si="355"/>
        <v>1</v>
      </c>
      <c r="ET269" s="3">
        <f t="shared" si="355"/>
        <v>0</v>
      </c>
      <c r="EU269" s="3">
        <f t="shared" si="355"/>
        <v>0</v>
      </c>
      <c r="EV269" s="24">
        <f t="shared" si="355"/>
        <v>0</v>
      </c>
      <c r="EW269" s="245">
        <f t="shared" si="349"/>
        <v>2</v>
      </c>
      <c r="EX269" s="262" t="str">
        <f t="shared" si="347"/>
        <v/>
      </c>
    </row>
    <row r="270" spans="1:154" ht="16.149999999999999" customHeight="1" x14ac:dyDescent="0.25">
      <c r="A270" s="363"/>
      <c r="D270" s="363"/>
      <c r="E270" s="363"/>
      <c r="F270" s="363"/>
      <c r="G270" s="363"/>
      <c r="H270" s="363"/>
      <c r="I270" s="363"/>
      <c r="J270" s="68">
        <f t="shared" si="350"/>
        <v>612</v>
      </c>
      <c r="K270" s="417" t="str">
        <f t="shared" si="351"/>
        <v>Caladenia z.sp. 'east of Esperance'</v>
      </c>
      <c r="L270" s="417">
        <v>612</v>
      </c>
      <c r="M270" s="417" t="s">
        <v>1526</v>
      </c>
      <c r="N270" s="418" t="s">
        <v>7618</v>
      </c>
      <c r="O270" s="363" t="str">
        <f t="shared" si="336"/>
        <v>S</v>
      </c>
      <c r="P270" s="144" t="s">
        <v>2323</v>
      </c>
      <c r="Q270" s="21" t="s">
        <v>2183</v>
      </c>
      <c r="R270" s="365">
        <v>42948</v>
      </c>
      <c r="S270" s="365">
        <v>42978</v>
      </c>
      <c r="T270" s="603" t="s">
        <v>7894</v>
      </c>
      <c r="U270" s="603" t="s">
        <v>7894</v>
      </c>
      <c r="V270" s="603" t="s">
        <v>7894</v>
      </c>
      <c r="W270" s="603" t="s">
        <v>7894</v>
      </c>
      <c r="X270" s="603" t="s">
        <v>7894</v>
      </c>
      <c r="Y270" s="603" t="s">
        <v>7894</v>
      </c>
      <c r="Z270" s="603" t="s">
        <v>7894</v>
      </c>
      <c r="AA270" s="603" t="s">
        <v>7894</v>
      </c>
      <c r="AB270" s="603" t="s">
        <v>7894</v>
      </c>
      <c r="AC270" s="603" t="s">
        <v>7894</v>
      </c>
      <c r="AD270" s="603" t="s">
        <v>7894</v>
      </c>
      <c r="AE270" s="603" t="s">
        <v>7894</v>
      </c>
      <c r="AF270" s="605" t="s">
        <v>48</v>
      </c>
      <c r="AG270" s="605" t="s">
        <v>48</v>
      </c>
      <c r="AH270" s="366" t="s">
        <v>685</v>
      </c>
      <c r="AI270" s="363">
        <f t="shared" si="333"/>
        <v>6</v>
      </c>
      <c r="AJ270" s="363">
        <v>4</v>
      </c>
      <c r="AK270" s="413" t="str">
        <f t="shared" si="337"/>
        <v>Wispy Spider Orchids</v>
      </c>
      <c r="AL270" s="413" t="str">
        <f t="shared" si="338"/>
        <v>Caladenia filamentosa</v>
      </c>
      <c r="AM270" s="486" t="s">
        <v>7608</v>
      </c>
      <c r="AN270" s="144" t="str">
        <f t="shared" ref="AN270:AN291" si="414">VLOOKUP(L270,$L$3:$N$827,3,FALSE)</f>
        <v>varians</v>
      </c>
      <c r="AS270" s="69">
        <f t="shared" si="339"/>
        <v>32</v>
      </c>
      <c r="AT270" s="69">
        <f t="shared" si="340"/>
        <v>35</v>
      </c>
      <c r="AU270" s="69">
        <f t="shared" si="341"/>
        <v>8</v>
      </c>
      <c r="AV270" s="69">
        <f t="shared" si="342"/>
        <v>8</v>
      </c>
      <c r="AW270" s="81"/>
      <c r="AX270" t="s">
        <v>2184</v>
      </c>
      <c r="AY270" s="364" t="e">
        <v>#N/A</v>
      </c>
      <c r="AZ270" s="264" t="s">
        <v>48</v>
      </c>
      <c r="BA270" s="238"/>
      <c r="BB270" s="237" t="str">
        <f t="shared" si="343"/>
        <v/>
      </c>
      <c r="BC270" s="270">
        <f t="shared" si="335"/>
        <v>612</v>
      </c>
      <c r="BD270" t="str">
        <f t="shared" si="344"/>
        <v>Caladenia z.sp. 'east of Esperance'</v>
      </c>
      <c r="BE270" s="367" t="e">
        <f>COUNTIFS(#REF!,L270)</f>
        <v>#REF!</v>
      </c>
      <c r="BF270" s="374" t="str">
        <f t="shared" si="345"/>
        <v>n</v>
      </c>
      <c r="BG270" s="82"/>
      <c r="BH270" s="375"/>
      <c r="BI270" s="374"/>
      <c r="BJ270" s="403"/>
      <c r="CE270" t="str">
        <f t="shared" si="412"/>
        <v>_Old species name (Caladenia z.sp. 'Bulbarnet')</v>
      </c>
      <c r="CF270" s="388" t="str">
        <f t="shared" si="413"/>
        <v>Caladenia z.sp. 'Bulbarnet'</v>
      </c>
      <c r="CG270" t="str">
        <f t="shared" si="356"/>
        <v/>
      </c>
      <c r="CH270" t="str">
        <f t="shared" si="357"/>
        <v/>
      </c>
      <c r="CI270" t="str">
        <f t="shared" si="358"/>
        <v/>
      </c>
      <c r="CJ270" t="str">
        <f t="shared" si="359"/>
        <v/>
      </c>
      <c r="CK270" s="359" t="str">
        <f t="shared" si="360"/>
        <v/>
      </c>
      <c r="CL270" t="str">
        <f t="shared" si="361"/>
        <v/>
      </c>
      <c r="CM270" t="str">
        <f t="shared" si="362"/>
        <v/>
      </c>
      <c r="CN270" t="str">
        <f t="shared" si="363"/>
        <v/>
      </c>
      <c r="CO270" s="359" t="str">
        <f t="shared" si="364"/>
        <v/>
      </c>
      <c r="CP270" t="str">
        <f t="shared" si="365"/>
        <v/>
      </c>
      <c r="CQ270" t="str">
        <f t="shared" si="366"/>
        <v/>
      </c>
      <c r="CR270" t="str">
        <f t="shared" si="367"/>
        <v/>
      </c>
      <c r="CS270" s="359" t="str">
        <f t="shared" si="368"/>
        <v/>
      </c>
      <c r="CT270" t="str">
        <f t="shared" si="369"/>
        <v/>
      </c>
      <c r="CU270" t="str">
        <f t="shared" si="370"/>
        <v/>
      </c>
      <c r="CV270" t="str">
        <f t="shared" si="371"/>
        <v/>
      </c>
      <c r="CW270" t="str">
        <f t="shared" si="372"/>
        <v/>
      </c>
      <c r="CX270" s="359" t="str">
        <f t="shared" si="373"/>
        <v/>
      </c>
      <c r="CY270" t="str">
        <f t="shared" si="374"/>
        <v/>
      </c>
      <c r="CZ270" t="str">
        <f t="shared" si="375"/>
        <v/>
      </c>
      <c r="DA270" t="str">
        <f t="shared" si="376"/>
        <v/>
      </c>
      <c r="DB270" s="359" t="str">
        <f t="shared" si="377"/>
        <v/>
      </c>
      <c r="DC270" t="str">
        <f t="shared" si="378"/>
        <v/>
      </c>
      <c r="DD270" t="str">
        <f t="shared" si="379"/>
        <v/>
      </c>
      <c r="DE270" t="str">
        <f t="shared" si="380"/>
        <v/>
      </c>
      <c r="DF270" s="359" t="str">
        <f t="shared" si="381"/>
        <v/>
      </c>
      <c r="DG270" t="str">
        <f t="shared" si="382"/>
        <v/>
      </c>
      <c r="DH270" t="str">
        <f t="shared" si="383"/>
        <v/>
      </c>
      <c r="DI270" t="str">
        <f t="shared" si="384"/>
        <v/>
      </c>
      <c r="DJ270" t="str">
        <f t="shared" si="385"/>
        <v/>
      </c>
      <c r="DK270" s="359" t="str">
        <f t="shared" si="386"/>
        <v/>
      </c>
      <c r="DL270" t="str">
        <f t="shared" si="387"/>
        <v/>
      </c>
      <c r="DM270" t="str">
        <f t="shared" si="388"/>
        <v/>
      </c>
      <c r="DN270" t="str">
        <f t="shared" si="389"/>
        <v>X</v>
      </c>
      <c r="DO270" s="359" t="str">
        <f t="shared" si="390"/>
        <v>X</v>
      </c>
      <c r="DP270" t="str">
        <f t="shared" si="391"/>
        <v>X</v>
      </c>
      <c r="DQ270" t="str">
        <f t="shared" si="392"/>
        <v>X</v>
      </c>
      <c r="DR270" t="str">
        <f t="shared" si="393"/>
        <v>X</v>
      </c>
      <c r="DS270" s="359" t="str">
        <f t="shared" si="394"/>
        <v>X</v>
      </c>
      <c r="DT270" t="str">
        <f t="shared" si="395"/>
        <v/>
      </c>
      <c r="DU270" t="str">
        <f t="shared" si="396"/>
        <v/>
      </c>
      <c r="DV270" t="str">
        <f t="shared" si="397"/>
        <v/>
      </c>
      <c r="DW270" t="str">
        <f t="shared" si="398"/>
        <v/>
      </c>
      <c r="DX270" s="359" t="str">
        <f t="shared" si="399"/>
        <v/>
      </c>
      <c r="DY270" t="str">
        <f t="shared" si="400"/>
        <v/>
      </c>
      <c r="DZ270" t="str">
        <f t="shared" si="401"/>
        <v/>
      </c>
      <c r="EA270" t="str">
        <f t="shared" si="402"/>
        <v/>
      </c>
      <c r="EB270" s="359" t="str">
        <f t="shared" si="403"/>
        <v/>
      </c>
      <c r="EC270" t="str">
        <f t="shared" si="404"/>
        <v/>
      </c>
      <c r="ED270" t="str">
        <f t="shared" si="405"/>
        <v/>
      </c>
      <c r="EE270" t="str">
        <f t="shared" si="406"/>
        <v/>
      </c>
      <c r="EF270" t="str">
        <f t="shared" si="407"/>
        <v/>
      </c>
      <c r="EG270" s="359" t="str">
        <f t="shared" si="408"/>
        <v/>
      </c>
      <c r="EH270" t="str">
        <f t="shared" si="352"/>
        <v>Caladenia z.sp. 'Bulbarnet'</v>
      </c>
      <c r="EJ270" t="str">
        <f t="shared" si="346"/>
        <v>Caladenia z.sp. 'east of Esperance'</v>
      </c>
      <c r="EK270" s="100">
        <f t="shared" si="355"/>
        <v>0</v>
      </c>
      <c r="EL270" s="3">
        <f t="shared" si="355"/>
        <v>0</v>
      </c>
      <c r="EM270" s="3">
        <f t="shared" si="355"/>
        <v>0</v>
      </c>
      <c r="EN270" s="3">
        <f t="shared" si="355"/>
        <v>0</v>
      </c>
      <c r="EO270" s="3">
        <f t="shared" si="355"/>
        <v>0</v>
      </c>
      <c r="EP270" s="3">
        <f t="shared" si="355"/>
        <v>0</v>
      </c>
      <c r="EQ270" s="3">
        <f t="shared" si="355"/>
        <v>0</v>
      </c>
      <c r="ER270" s="3">
        <f t="shared" si="355"/>
        <v>1</v>
      </c>
      <c r="ES270" s="3">
        <f t="shared" si="355"/>
        <v>0</v>
      </c>
      <c r="ET270" s="3">
        <f t="shared" si="355"/>
        <v>0</v>
      </c>
      <c r="EU270" s="3">
        <f t="shared" si="355"/>
        <v>0</v>
      </c>
      <c r="EV270" s="24">
        <f t="shared" si="355"/>
        <v>0</v>
      </c>
      <c r="EW270" s="245">
        <f t="shared" si="349"/>
        <v>1</v>
      </c>
      <c r="EX270" s="262" t="str">
        <f t="shared" si="347"/>
        <v/>
      </c>
    </row>
    <row r="271" spans="1:154" ht="16.149999999999999" customHeight="1" x14ac:dyDescent="0.25">
      <c r="A271" s="363"/>
      <c r="D271" s="363"/>
      <c r="E271" s="363"/>
      <c r="F271" s="363"/>
      <c r="G271" s="363"/>
      <c r="H271" s="363"/>
      <c r="I271" s="363"/>
      <c r="J271" s="68">
        <f t="shared" si="350"/>
        <v>415</v>
      </c>
      <c r="K271" s="417" t="str">
        <f t="shared" si="351"/>
        <v>Caladenia z.sp. 'western Wheatbelt'</v>
      </c>
      <c r="L271" s="417">
        <v>415</v>
      </c>
      <c r="M271" s="417" t="s">
        <v>1526</v>
      </c>
      <c r="N271" s="418" t="s">
        <v>7668</v>
      </c>
      <c r="O271" s="363" t="str">
        <f t="shared" si="336"/>
        <v>S</v>
      </c>
      <c r="P271" s="144" t="s">
        <v>2323</v>
      </c>
      <c r="Q271" s="364" t="s">
        <v>2190</v>
      </c>
      <c r="R271" s="365">
        <v>42948</v>
      </c>
      <c r="S271" s="365">
        <v>43008</v>
      </c>
      <c r="T271" s="603" t="s">
        <v>7894</v>
      </c>
      <c r="U271" s="603" t="s">
        <v>7894</v>
      </c>
      <c r="V271" s="603" t="s">
        <v>7894</v>
      </c>
      <c r="W271" s="603" t="s">
        <v>7894</v>
      </c>
      <c r="X271" s="603" t="s">
        <v>7894</v>
      </c>
      <c r="Y271" s="603" t="s">
        <v>7894</v>
      </c>
      <c r="Z271" s="603" t="s">
        <v>7894</v>
      </c>
      <c r="AA271" s="603" t="s">
        <v>7894</v>
      </c>
      <c r="AB271" s="603" t="s">
        <v>7894</v>
      </c>
      <c r="AC271" s="603" t="s">
        <v>7894</v>
      </c>
      <c r="AD271" s="603" t="s">
        <v>7894</v>
      </c>
      <c r="AE271" s="603" t="s">
        <v>7894</v>
      </c>
      <c r="AF271" s="605" t="s">
        <v>48</v>
      </c>
      <c r="AG271" s="605" t="s">
        <v>48</v>
      </c>
      <c r="AH271" s="366" t="s">
        <v>685</v>
      </c>
      <c r="AI271" s="363">
        <f t="shared" si="333"/>
        <v>6</v>
      </c>
      <c r="AJ271" s="363">
        <v>4</v>
      </c>
      <c r="AK271" s="413" t="str">
        <f t="shared" si="337"/>
        <v>Wispy Spider Orchids</v>
      </c>
      <c r="AL271" s="413" t="str">
        <f t="shared" si="338"/>
        <v>Caladenia filamentosa</v>
      </c>
      <c r="AM271" s="486" t="s">
        <v>7608</v>
      </c>
      <c r="AN271" s="144" t="str">
        <f t="shared" si="414"/>
        <v>sp. 'early Wheatbelt'</v>
      </c>
      <c r="AS271" s="69">
        <f t="shared" si="339"/>
        <v>32</v>
      </c>
      <c r="AT271" s="69">
        <f t="shared" si="340"/>
        <v>39</v>
      </c>
      <c r="AU271" s="69">
        <f t="shared" si="341"/>
        <v>8</v>
      </c>
      <c r="AV271" s="69">
        <f t="shared" si="342"/>
        <v>9</v>
      </c>
      <c r="AW271" s="81"/>
      <c r="AX271" s="364" t="s">
        <v>2191</v>
      </c>
      <c r="AY271" s="364" t="e">
        <v>#N/A</v>
      </c>
      <c r="AZ271" s="264" t="s">
        <v>48</v>
      </c>
      <c r="BA271" s="238"/>
      <c r="BB271" s="237" t="str">
        <f t="shared" si="343"/>
        <v/>
      </c>
      <c r="BC271" s="270">
        <f t="shared" si="335"/>
        <v>415</v>
      </c>
      <c r="BD271" t="str">
        <f t="shared" si="344"/>
        <v>Caladenia z.sp. 'western Wheatbelt'</v>
      </c>
      <c r="BE271" s="367" t="e">
        <f>COUNTIFS(#REF!,L271)</f>
        <v>#REF!</v>
      </c>
      <c r="BF271" s="374" t="str">
        <f t="shared" si="345"/>
        <v>n</v>
      </c>
      <c r="BG271" s="82"/>
      <c r="BH271" s="375"/>
      <c r="BI271" s="374"/>
      <c r="BJ271" s="403"/>
      <c r="CE271" t="str">
        <f t="shared" si="412"/>
        <v>_Old species name (Caladenia z.sp. 'east of Esperance')</v>
      </c>
      <c r="CF271" s="388" t="str">
        <f t="shared" si="413"/>
        <v>Caladenia z.sp. 'east of Esperance'</v>
      </c>
      <c r="CG271" t="str">
        <f t="shared" si="356"/>
        <v/>
      </c>
      <c r="CH271" t="str">
        <f t="shared" si="357"/>
        <v/>
      </c>
      <c r="CI271" t="str">
        <f t="shared" si="358"/>
        <v/>
      </c>
      <c r="CJ271" t="str">
        <f t="shared" si="359"/>
        <v/>
      </c>
      <c r="CK271" s="359" t="str">
        <f t="shared" si="360"/>
        <v/>
      </c>
      <c r="CL271" t="str">
        <f t="shared" si="361"/>
        <v/>
      </c>
      <c r="CM271" t="str">
        <f t="shared" si="362"/>
        <v/>
      </c>
      <c r="CN271" t="str">
        <f t="shared" si="363"/>
        <v/>
      </c>
      <c r="CO271" s="359" t="str">
        <f t="shared" si="364"/>
        <v/>
      </c>
      <c r="CP271" t="str">
        <f t="shared" si="365"/>
        <v/>
      </c>
      <c r="CQ271" t="str">
        <f t="shared" si="366"/>
        <v/>
      </c>
      <c r="CR271" t="str">
        <f t="shared" si="367"/>
        <v/>
      </c>
      <c r="CS271" s="359" t="str">
        <f t="shared" si="368"/>
        <v/>
      </c>
      <c r="CT271" t="str">
        <f t="shared" si="369"/>
        <v/>
      </c>
      <c r="CU271" t="str">
        <f t="shared" si="370"/>
        <v/>
      </c>
      <c r="CV271" t="str">
        <f t="shared" si="371"/>
        <v/>
      </c>
      <c r="CW271" t="str">
        <f t="shared" si="372"/>
        <v/>
      </c>
      <c r="CX271" s="359" t="str">
        <f t="shared" si="373"/>
        <v/>
      </c>
      <c r="CY271" t="str">
        <f t="shared" si="374"/>
        <v/>
      </c>
      <c r="CZ271" t="str">
        <f t="shared" si="375"/>
        <v/>
      </c>
      <c r="DA271" t="str">
        <f t="shared" si="376"/>
        <v/>
      </c>
      <c r="DB271" s="359" t="str">
        <f t="shared" si="377"/>
        <v/>
      </c>
      <c r="DC271" t="str">
        <f t="shared" si="378"/>
        <v/>
      </c>
      <c r="DD271" t="str">
        <f t="shared" si="379"/>
        <v/>
      </c>
      <c r="DE271" t="str">
        <f t="shared" si="380"/>
        <v/>
      </c>
      <c r="DF271" s="359" t="str">
        <f t="shared" si="381"/>
        <v/>
      </c>
      <c r="DG271" t="str">
        <f t="shared" si="382"/>
        <v/>
      </c>
      <c r="DH271" t="str">
        <f t="shared" si="383"/>
        <v/>
      </c>
      <c r="DI271" t="str">
        <f t="shared" si="384"/>
        <v/>
      </c>
      <c r="DJ271" t="str">
        <f t="shared" si="385"/>
        <v/>
      </c>
      <c r="DK271" s="359" t="str">
        <f t="shared" si="386"/>
        <v/>
      </c>
      <c r="DL271" t="str">
        <f t="shared" si="387"/>
        <v>X</v>
      </c>
      <c r="DM271" t="str">
        <f t="shared" si="388"/>
        <v>X</v>
      </c>
      <c r="DN271" t="str">
        <f t="shared" si="389"/>
        <v>X</v>
      </c>
      <c r="DO271" s="359" t="str">
        <f t="shared" si="390"/>
        <v>X</v>
      </c>
      <c r="DP271" t="str">
        <f t="shared" si="391"/>
        <v/>
      </c>
      <c r="DQ271" t="str">
        <f t="shared" si="392"/>
        <v/>
      </c>
      <c r="DR271" t="str">
        <f t="shared" si="393"/>
        <v/>
      </c>
      <c r="DS271" s="359" t="str">
        <f t="shared" si="394"/>
        <v/>
      </c>
      <c r="DT271" t="str">
        <f t="shared" si="395"/>
        <v/>
      </c>
      <c r="DU271" t="str">
        <f t="shared" si="396"/>
        <v/>
      </c>
      <c r="DV271" t="str">
        <f t="shared" si="397"/>
        <v/>
      </c>
      <c r="DW271" t="str">
        <f t="shared" si="398"/>
        <v/>
      </c>
      <c r="DX271" s="359" t="str">
        <f t="shared" si="399"/>
        <v/>
      </c>
      <c r="DY271" t="str">
        <f t="shared" si="400"/>
        <v/>
      </c>
      <c r="DZ271" t="str">
        <f t="shared" si="401"/>
        <v/>
      </c>
      <c r="EA271" t="str">
        <f t="shared" si="402"/>
        <v/>
      </c>
      <c r="EB271" s="359" t="str">
        <f t="shared" si="403"/>
        <v/>
      </c>
      <c r="EC271" t="str">
        <f t="shared" si="404"/>
        <v/>
      </c>
      <c r="ED271" t="str">
        <f t="shared" si="405"/>
        <v/>
      </c>
      <c r="EE271" t="str">
        <f t="shared" si="406"/>
        <v/>
      </c>
      <c r="EF271" t="str">
        <f t="shared" si="407"/>
        <v/>
      </c>
      <c r="EG271" s="359" t="str">
        <f t="shared" si="408"/>
        <v/>
      </c>
      <c r="EH271" t="str">
        <f t="shared" si="352"/>
        <v>Caladenia z.sp. 'east of Esperance'</v>
      </c>
      <c r="EJ271" t="str">
        <f t="shared" si="346"/>
        <v>Caladenia z.sp. 'western Wheatbelt'</v>
      </c>
      <c r="EK271" s="100">
        <f t="shared" si="355"/>
        <v>0</v>
      </c>
      <c r="EL271" s="3">
        <f t="shared" si="355"/>
        <v>0</v>
      </c>
      <c r="EM271" s="3">
        <f t="shared" si="355"/>
        <v>0</v>
      </c>
      <c r="EN271" s="3">
        <f t="shared" si="355"/>
        <v>0</v>
      </c>
      <c r="EO271" s="3">
        <f t="shared" si="355"/>
        <v>0</v>
      </c>
      <c r="EP271" s="3">
        <f t="shared" si="355"/>
        <v>0</v>
      </c>
      <c r="EQ271" s="3">
        <f t="shared" si="355"/>
        <v>0</v>
      </c>
      <c r="ER271" s="3">
        <f t="shared" si="355"/>
        <v>1</v>
      </c>
      <c r="ES271" s="3">
        <f t="shared" si="355"/>
        <v>1</v>
      </c>
      <c r="ET271" s="3">
        <f t="shared" si="355"/>
        <v>0</v>
      </c>
      <c r="EU271" s="3">
        <f t="shared" si="355"/>
        <v>0</v>
      </c>
      <c r="EV271" s="24">
        <f t="shared" si="355"/>
        <v>0</v>
      </c>
      <c r="EW271" s="245">
        <f t="shared" si="349"/>
        <v>2</v>
      </c>
      <c r="EX271" s="262" t="str">
        <f t="shared" si="347"/>
        <v/>
      </c>
    </row>
    <row r="272" spans="1:154" ht="16.149999999999999" customHeight="1" x14ac:dyDescent="0.25">
      <c r="A272" s="363"/>
      <c r="D272" s="363"/>
      <c r="E272" s="363"/>
      <c r="F272" s="363"/>
      <c r="G272" s="363"/>
      <c r="H272" s="363"/>
      <c r="I272" s="363"/>
      <c r="J272" s="68">
        <f t="shared" si="350"/>
        <v>1028</v>
      </c>
      <c r="K272" s="417" t="str">
        <f t="shared" si="351"/>
        <v>Caladenia z.sp.‘Boddington’</v>
      </c>
      <c r="L272" s="417">
        <v>1028</v>
      </c>
      <c r="M272" s="417" t="s">
        <v>1526</v>
      </c>
      <c r="N272" s="418" t="s">
        <v>1343</v>
      </c>
      <c r="O272" s="363" t="str">
        <f t="shared" si="336"/>
        <v>S</v>
      </c>
      <c r="P272" s="144" t="s">
        <v>2323</v>
      </c>
      <c r="Q272" s="364" t="s">
        <v>1951</v>
      </c>
      <c r="R272" s="365">
        <v>43008</v>
      </c>
      <c r="S272" s="365">
        <v>43039</v>
      </c>
      <c r="T272" s="603" t="s">
        <v>7894</v>
      </c>
      <c r="U272" s="603" t="s">
        <v>7894</v>
      </c>
      <c r="V272" s="603" t="s">
        <v>7894</v>
      </c>
      <c r="W272" s="603" t="s">
        <v>7894</v>
      </c>
      <c r="X272" s="603" t="s">
        <v>7894</v>
      </c>
      <c r="Y272" s="603" t="s">
        <v>7894</v>
      </c>
      <c r="Z272" s="603" t="s">
        <v>7894</v>
      </c>
      <c r="AA272" s="603" t="s">
        <v>7894</v>
      </c>
      <c r="AB272" s="603" t="s">
        <v>7894</v>
      </c>
      <c r="AC272" s="603" t="s">
        <v>7894</v>
      </c>
      <c r="AD272" s="603" t="s">
        <v>7894</v>
      </c>
      <c r="AE272" s="603" t="s">
        <v>7894</v>
      </c>
      <c r="AF272" s="605" t="s">
        <v>48</v>
      </c>
      <c r="AG272" s="605" t="s">
        <v>48</v>
      </c>
      <c r="AH272" s="366" t="s">
        <v>685</v>
      </c>
      <c r="AI272" s="363">
        <f t="shared" si="333"/>
        <v>6</v>
      </c>
      <c r="AJ272" s="363">
        <v>9</v>
      </c>
      <c r="AK272" s="413" t="str">
        <f t="shared" si="337"/>
        <v>White Spider Orchids</v>
      </c>
      <c r="AL272" s="413" t="str">
        <f t="shared" si="338"/>
        <v>Caladenia longicauda</v>
      </c>
      <c r="AM272" s="486" t="s">
        <v>7608</v>
      </c>
      <c r="AN272" s="144" t="str">
        <f t="shared" si="414"/>
        <v>hopperiana</v>
      </c>
      <c r="AS272" s="69">
        <f t="shared" si="339"/>
        <v>40</v>
      </c>
      <c r="AT272" s="69">
        <f t="shared" si="340"/>
        <v>44</v>
      </c>
      <c r="AU272" s="69">
        <f t="shared" si="341"/>
        <v>9</v>
      </c>
      <c r="AV272" s="69">
        <f t="shared" si="342"/>
        <v>10</v>
      </c>
      <c r="AW272" s="81" t="e">
        <f>VLOOKUP(AM272,#REF!,6,FALSE)</f>
        <v>#REF!</v>
      </c>
      <c r="AX272" s="70"/>
      <c r="AY272" s="364">
        <v>44901</v>
      </c>
      <c r="AZ272" s="264" t="s">
        <v>48</v>
      </c>
      <c r="BA272" s="238"/>
      <c r="BB272" s="237" t="str">
        <f t="shared" si="343"/>
        <v/>
      </c>
      <c r="BC272" s="270">
        <f t="shared" si="335"/>
        <v>1028</v>
      </c>
      <c r="BD272" t="str">
        <f t="shared" si="344"/>
        <v>Caladenia z.sp.‘Boddington’</v>
      </c>
      <c r="BE272" s="367" t="e">
        <f>COUNTIFS(#REF!,L272)</f>
        <v>#REF!</v>
      </c>
      <c r="BF272" s="374" t="str">
        <f t="shared" si="345"/>
        <v>n</v>
      </c>
      <c r="BG272" s="82"/>
      <c r="BH272" s="375"/>
      <c r="BI272" s="374"/>
      <c r="BJ272" s="403"/>
      <c r="CE272" t="str">
        <f t="shared" si="412"/>
        <v>_Old species name (Caladenia z.sp. 'western Wheatbelt')</v>
      </c>
      <c r="CF272" s="388" t="str">
        <f t="shared" si="413"/>
        <v>Caladenia z.sp. 'western Wheatbelt'</v>
      </c>
      <c r="CG272" t="str">
        <f t="shared" si="356"/>
        <v/>
      </c>
      <c r="CH272" t="str">
        <f t="shared" si="357"/>
        <v/>
      </c>
      <c r="CI272" t="str">
        <f t="shared" si="358"/>
        <v/>
      </c>
      <c r="CJ272" t="str">
        <f t="shared" si="359"/>
        <v/>
      </c>
      <c r="CK272" s="359" t="str">
        <f t="shared" si="360"/>
        <v/>
      </c>
      <c r="CL272" t="str">
        <f t="shared" si="361"/>
        <v/>
      </c>
      <c r="CM272" t="str">
        <f t="shared" si="362"/>
        <v/>
      </c>
      <c r="CN272" t="str">
        <f t="shared" si="363"/>
        <v/>
      </c>
      <c r="CO272" s="359" t="str">
        <f t="shared" si="364"/>
        <v/>
      </c>
      <c r="CP272" t="str">
        <f t="shared" si="365"/>
        <v/>
      </c>
      <c r="CQ272" t="str">
        <f t="shared" si="366"/>
        <v/>
      </c>
      <c r="CR272" t="str">
        <f t="shared" si="367"/>
        <v/>
      </c>
      <c r="CS272" s="359" t="str">
        <f t="shared" si="368"/>
        <v/>
      </c>
      <c r="CT272" t="str">
        <f t="shared" si="369"/>
        <v/>
      </c>
      <c r="CU272" t="str">
        <f t="shared" si="370"/>
        <v/>
      </c>
      <c r="CV272" t="str">
        <f t="shared" si="371"/>
        <v/>
      </c>
      <c r="CW272" t="str">
        <f t="shared" si="372"/>
        <v/>
      </c>
      <c r="CX272" s="359" t="str">
        <f t="shared" si="373"/>
        <v/>
      </c>
      <c r="CY272" t="str">
        <f t="shared" si="374"/>
        <v/>
      </c>
      <c r="CZ272" t="str">
        <f t="shared" si="375"/>
        <v/>
      </c>
      <c r="DA272" t="str">
        <f t="shared" si="376"/>
        <v/>
      </c>
      <c r="DB272" s="359" t="str">
        <f t="shared" si="377"/>
        <v/>
      </c>
      <c r="DC272" t="str">
        <f t="shared" si="378"/>
        <v/>
      </c>
      <c r="DD272" t="str">
        <f t="shared" si="379"/>
        <v/>
      </c>
      <c r="DE272" t="str">
        <f t="shared" si="380"/>
        <v/>
      </c>
      <c r="DF272" s="359" t="str">
        <f t="shared" si="381"/>
        <v/>
      </c>
      <c r="DG272" t="str">
        <f t="shared" si="382"/>
        <v/>
      </c>
      <c r="DH272" t="str">
        <f t="shared" si="383"/>
        <v/>
      </c>
      <c r="DI272" t="str">
        <f t="shared" si="384"/>
        <v/>
      </c>
      <c r="DJ272" t="str">
        <f t="shared" si="385"/>
        <v/>
      </c>
      <c r="DK272" s="359" t="str">
        <f t="shared" si="386"/>
        <v/>
      </c>
      <c r="DL272" t="str">
        <f t="shared" si="387"/>
        <v>X</v>
      </c>
      <c r="DM272" t="str">
        <f t="shared" si="388"/>
        <v>X</v>
      </c>
      <c r="DN272" t="str">
        <f t="shared" si="389"/>
        <v>X</v>
      </c>
      <c r="DO272" s="359" t="str">
        <f t="shared" si="390"/>
        <v>X</v>
      </c>
      <c r="DP272" t="str">
        <f t="shared" si="391"/>
        <v>X</v>
      </c>
      <c r="DQ272" t="str">
        <f t="shared" si="392"/>
        <v>X</v>
      </c>
      <c r="DR272" t="str">
        <f t="shared" si="393"/>
        <v>X</v>
      </c>
      <c r="DS272" s="359" t="str">
        <f t="shared" si="394"/>
        <v>X</v>
      </c>
      <c r="DT272" t="str">
        <f t="shared" si="395"/>
        <v/>
      </c>
      <c r="DU272" t="str">
        <f t="shared" si="396"/>
        <v/>
      </c>
      <c r="DV272" t="str">
        <f t="shared" si="397"/>
        <v/>
      </c>
      <c r="DW272" t="str">
        <f t="shared" si="398"/>
        <v/>
      </c>
      <c r="DX272" s="359" t="str">
        <f t="shared" si="399"/>
        <v/>
      </c>
      <c r="DY272" t="str">
        <f t="shared" si="400"/>
        <v/>
      </c>
      <c r="DZ272" t="str">
        <f t="shared" si="401"/>
        <v/>
      </c>
      <c r="EA272" t="str">
        <f t="shared" si="402"/>
        <v/>
      </c>
      <c r="EB272" s="359" t="str">
        <f t="shared" si="403"/>
        <v/>
      </c>
      <c r="EC272" t="str">
        <f t="shared" si="404"/>
        <v/>
      </c>
      <c r="ED272" t="str">
        <f t="shared" si="405"/>
        <v/>
      </c>
      <c r="EE272" t="str">
        <f t="shared" si="406"/>
        <v/>
      </c>
      <c r="EF272" t="str">
        <f t="shared" si="407"/>
        <v/>
      </c>
      <c r="EG272" s="359" t="str">
        <f t="shared" si="408"/>
        <v/>
      </c>
      <c r="EH272" t="str">
        <f t="shared" si="352"/>
        <v>Caladenia z.sp. 'western Wheatbelt'</v>
      </c>
      <c r="EJ272" t="str">
        <f t="shared" si="346"/>
        <v>Caladenia z.sp.‘Boddington’</v>
      </c>
      <c r="EK272" s="100">
        <f t="shared" si="355"/>
        <v>0</v>
      </c>
      <c r="EL272" s="3">
        <f t="shared" si="355"/>
        <v>0</v>
      </c>
      <c r="EM272" s="3">
        <f t="shared" si="355"/>
        <v>0</v>
      </c>
      <c r="EN272" s="3">
        <f t="shared" si="355"/>
        <v>0</v>
      </c>
      <c r="EO272" s="3">
        <f t="shared" si="355"/>
        <v>0</v>
      </c>
      <c r="EP272" s="3">
        <f t="shared" si="355"/>
        <v>0</v>
      </c>
      <c r="EQ272" s="3">
        <f t="shared" si="355"/>
        <v>0</v>
      </c>
      <c r="ER272" s="3">
        <f t="shared" si="355"/>
        <v>0</v>
      </c>
      <c r="ES272" s="3">
        <f t="shared" si="355"/>
        <v>1</v>
      </c>
      <c r="ET272" s="3">
        <f t="shared" si="355"/>
        <v>1</v>
      </c>
      <c r="EU272" s="3">
        <f t="shared" si="355"/>
        <v>0</v>
      </c>
      <c r="EV272" s="24">
        <f t="shared" si="355"/>
        <v>0</v>
      </c>
      <c r="EW272" s="245">
        <f t="shared" si="349"/>
        <v>2</v>
      </c>
      <c r="EX272" s="262" t="str">
        <f t="shared" si="347"/>
        <v/>
      </c>
    </row>
    <row r="273" spans="1:154" ht="16.149999999999999" customHeight="1" x14ac:dyDescent="0.25">
      <c r="A273" s="363"/>
      <c r="D273" s="363"/>
      <c r="E273" s="363"/>
      <c r="F273" s="363"/>
      <c r="G273" s="363"/>
      <c r="H273" s="363"/>
      <c r="I273" s="363"/>
      <c r="J273" s="68">
        <f t="shared" si="350"/>
        <v>956</v>
      </c>
      <c r="K273" s="417" t="str">
        <f t="shared" si="351"/>
        <v>Caladenia z.sp.‘Boranup’</v>
      </c>
      <c r="L273" s="417">
        <v>956</v>
      </c>
      <c r="M273" s="417" t="s">
        <v>1526</v>
      </c>
      <c r="N273" s="418" t="s">
        <v>2331</v>
      </c>
      <c r="O273" s="363" t="str">
        <f t="shared" si="336"/>
        <v>S</v>
      </c>
      <c r="P273" s="144" t="s">
        <v>2323</v>
      </c>
      <c r="Q273" s="364" t="s">
        <v>1597</v>
      </c>
      <c r="R273" s="365">
        <v>43009</v>
      </c>
      <c r="S273" s="365">
        <v>43054</v>
      </c>
      <c r="T273" s="603" t="s">
        <v>7894</v>
      </c>
      <c r="U273" s="603" t="s">
        <v>7894</v>
      </c>
      <c r="V273" s="603" t="s">
        <v>7894</v>
      </c>
      <c r="W273" s="603" t="s">
        <v>7894</v>
      </c>
      <c r="X273" s="603" t="s">
        <v>7894</v>
      </c>
      <c r="Y273" s="603" t="s">
        <v>7894</v>
      </c>
      <c r="Z273" s="603" t="s">
        <v>7894</v>
      </c>
      <c r="AA273" s="603" t="s">
        <v>7894</v>
      </c>
      <c r="AB273" s="603" t="s">
        <v>7894</v>
      </c>
      <c r="AC273" s="603" t="s">
        <v>7894</v>
      </c>
      <c r="AD273" s="603" t="s">
        <v>7894</v>
      </c>
      <c r="AE273" s="603" t="s">
        <v>7894</v>
      </c>
      <c r="AF273" s="605" t="s">
        <v>48</v>
      </c>
      <c r="AG273" s="605" t="s">
        <v>48</v>
      </c>
      <c r="AH273" s="366" t="s">
        <v>685</v>
      </c>
      <c r="AI273" s="363">
        <f t="shared" si="333"/>
        <v>6</v>
      </c>
      <c r="AJ273" s="363">
        <v>7</v>
      </c>
      <c r="AK273" s="413" t="str">
        <f t="shared" si="337"/>
        <v>King Spider Orchids</v>
      </c>
      <c r="AL273" s="413" t="str">
        <f t="shared" si="338"/>
        <v>Caladenia huegelii</v>
      </c>
      <c r="AM273" s="486" t="s">
        <v>7608</v>
      </c>
      <c r="AN273" s="144" t="str">
        <f t="shared" si="414"/>
        <v>ambusta</v>
      </c>
      <c r="AS273" s="69">
        <f t="shared" si="339"/>
        <v>40</v>
      </c>
      <c r="AT273" s="69">
        <f t="shared" si="340"/>
        <v>46</v>
      </c>
      <c r="AU273" s="69">
        <f t="shared" si="341"/>
        <v>10</v>
      </c>
      <c r="AV273" s="69">
        <f t="shared" si="342"/>
        <v>11</v>
      </c>
      <c r="AW273" s="81"/>
      <c r="AX273" s="364"/>
      <c r="AY273" s="364">
        <v>44910</v>
      </c>
      <c r="AZ273" s="264" t="s">
        <v>48</v>
      </c>
      <c r="BA273" s="238"/>
      <c r="BB273" s="237" t="str">
        <f t="shared" si="343"/>
        <v/>
      </c>
      <c r="BC273" s="270">
        <f t="shared" si="335"/>
        <v>956</v>
      </c>
      <c r="BD273" t="str">
        <f t="shared" si="344"/>
        <v>Caladenia z.sp.‘Boranup’</v>
      </c>
      <c r="BE273" s="367" t="e">
        <f>COUNTIFS(#REF!,L273)</f>
        <v>#REF!</v>
      </c>
      <c r="BF273" s="374" t="str">
        <f t="shared" si="345"/>
        <v>n</v>
      </c>
      <c r="BG273" s="82"/>
      <c r="BH273" s="375"/>
      <c r="BI273" s="374"/>
      <c r="BJ273" s="403"/>
      <c r="CE273" t="str">
        <f t="shared" si="412"/>
        <v>_Old species name (Caladenia z.sp.‘Boddington’)</v>
      </c>
      <c r="CF273" s="388" t="str">
        <f t="shared" si="413"/>
        <v>Caladenia z.sp.‘Boddington’</v>
      </c>
      <c r="CG273" t="str">
        <f t="shared" si="356"/>
        <v/>
      </c>
      <c r="CH273" t="str">
        <f t="shared" si="357"/>
        <v/>
      </c>
      <c r="CI273" t="str">
        <f t="shared" si="358"/>
        <v/>
      </c>
      <c r="CJ273" t="str">
        <f t="shared" si="359"/>
        <v/>
      </c>
      <c r="CK273" s="359" t="str">
        <f t="shared" si="360"/>
        <v/>
      </c>
      <c r="CL273" t="str">
        <f t="shared" si="361"/>
        <v/>
      </c>
      <c r="CM273" t="str">
        <f t="shared" si="362"/>
        <v/>
      </c>
      <c r="CN273" t="str">
        <f t="shared" si="363"/>
        <v/>
      </c>
      <c r="CO273" s="359" t="str">
        <f t="shared" si="364"/>
        <v/>
      </c>
      <c r="CP273" t="str">
        <f t="shared" si="365"/>
        <v/>
      </c>
      <c r="CQ273" t="str">
        <f t="shared" si="366"/>
        <v/>
      </c>
      <c r="CR273" t="str">
        <f t="shared" si="367"/>
        <v/>
      </c>
      <c r="CS273" s="359" t="str">
        <f t="shared" si="368"/>
        <v/>
      </c>
      <c r="CT273" t="str">
        <f t="shared" si="369"/>
        <v/>
      </c>
      <c r="CU273" t="str">
        <f t="shared" si="370"/>
        <v/>
      </c>
      <c r="CV273" t="str">
        <f t="shared" si="371"/>
        <v/>
      </c>
      <c r="CW273" t="str">
        <f t="shared" si="372"/>
        <v/>
      </c>
      <c r="CX273" s="359" t="str">
        <f t="shared" si="373"/>
        <v/>
      </c>
      <c r="CY273" t="str">
        <f t="shared" si="374"/>
        <v/>
      </c>
      <c r="CZ273" t="str">
        <f t="shared" si="375"/>
        <v/>
      </c>
      <c r="DA273" t="str">
        <f t="shared" si="376"/>
        <v/>
      </c>
      <c r="DB273" s="359" t="str">
        <f t="shared" si="377"/>
        <v/>
      </c>
      <c r="DC273" t="str">
        <f t="shared" si="378"/>
        <v/>
      </c>
      <c r="DD273" t="str">
        <f t="shared" si="379"/>
        <v/>
      </c>
      <c r="DE273" t="str">
        <f t="shared" si="380"/>
        <v/>
      </c>
      <c r="DF273" s="359" t="str">
        <f t="shared" si="381"/>
        <v/>
      </c>
      <c r="DG273" t="str">
        <f t="shared" si="382"/>
        <v/>
      </c>
      <c r="DH273" t="str">
        <f t="shared" si="383"/>
        <v/>
      </c>
      <c r="DI273" t="str">
        <f t="shared" si="384"/>
        <v/>
      </c>
      <c r="DJ273" t="str">
        <f t="shared" si="385"/>
        <v/>
      </c>
      <c r="DK273" s="359" t="str">
        <f t="shared" si="386"/>
        <v/>
      </c>
      <c r="DL273" t="str">
        <f t="shared" si="387"/>
        <v/>
      </c>
      <c r="DM273" t="str">
        <f t="shared" si="388"/>
        <v/>
      </c>
      <c r="DN273" t="str">
        <f t="shared" si="389"/>
        <v/>
      </c>
      <c r="DO273" s="359" t="str">
        <f t="shared" si="390"/>
        <v/>
      </c>
      <c r="DP273" t="str">
        <f t="shared" si="391"/>
        <v/>
      </c>
      <c r="DQ273" t="str">
        <f t="shared" si="392"/>
        <v/>
      </c>
      <c r="DR273" t="str">
        <f t="shared" si="393"/>
        <v/>
      </c>
      <c r="DS273" s="359" t="str">
        <f t="shared" si="394"/>
        <v/>
      </c>
      <c r="DT273" t="str">
        <f t="shared" si="395"/>
        <v>X</v>
      </c>
      <c r="DU273" t="str">
        <f t="shared" si="396"/>
        <v>X</v>
      </c>
      <c r="DV273" t="str">
        <f t="shared" si="397"/>
        <v>X</v>
      </c>
      <c r="DW273" t="str">
        <f t="shared" si="398"/>
        <v>X</v>
      </c>
      <c r="DX273" s="359" t="str">
        <f t="shared" si="399"/>
        <v>X</v>
      </c>
      <c r="DY273" t="str">
        <f t="shared" si="400"/>
        <v/>
      </c>
      <c r="DZ273" t="str">
        <f t="shared" si="401"/>
        <v/>
      </c>
      <c r="EA273" t="str">
        <f t="shared" si="402"/>
        <v/>
      </c>
      <c r="EB273" s="359" t="str">
        <f t="shared" si="403"/>
        <v/>
      </c>
      <c r="EC273" t="str">
        <f t="shared" si="404"/>
        <v/>
      </c>
      <c r="ED273" t="str">
        <f t="shared" si="405"/>
        <v/>
      </c>
      <c r="EE273" t="str">
        <f t="shared" si="406"/>
        <v/>
      </c>
      <c r="EF273" t="str">
        <f t="shared" si="407"/>
        <v/>
      </c>
      <c r="EG273" s="359" t="str">
        <f t="shared" si="408"/>
        <v/>
      </c>
      <c r="EH273" t="str">
        <f t="shared" si="352"/>
        <v>Caladenia z.sp.‘Boddington’</v>
      </c>
      <c r="EJ273" t="str">
        <f t="shared" si="346"/>
        <v>Caladenia z.sp.‘Boranup’</v>
      </c>
      <c r="EK273" s="100">
        <f t="shared" si="355"/>
        <v>0</v>
      </c>
      <c r="EL273" s="3">
        <f t="shared" si="355"/>
        <v>0</v>
      </c>
      <c r="EM273" s="3">
        <f t="shared" si="355"/>
        <v>0</v>
      </c>
      <c r="EN273" s="3">
        <f t="shared" si="355"/>
        <v>0</v>
      </c>
      <c r="EO273" s="3">
        <f t="shared" si="355"/>
        <v>0</v>
      </c>
      <c r="EP273" s="3">
        <f t="shared" si="355"/>
        <v>0</v>
      </c>
      <c r="EQ273" s="3">
        <f t="shared" si="355"/>
        <v>0</v>
      </c>
      <c r="ER273" s="3">
        <f t="shared" si="355"/>
        <v>0</v>
      </c>
      <c r="ES273" s="3">
        <f t="shared" si="355"/>
        <v>0</v>
      </c>
      <c r="ET273" s="3">
        <f t="shared" si="355"/>
        <v>1</v>
      </c>
      <c r="EU273" s="3">
        <f t="shared" si="355"/>
        <v>1</v>
      </c>
      <c r="EV273" s="24">
        <f t="shared" si="355"/>
        <v>0</v>
      </c>
      <c r="EW273" s="245">
        <f t="shared" si="349"/>
        <v>2</v>
      </c>
      <c r="EX273" s="262" t="str">
        <f t="shared" si="347"/>
        <v/>
      </c>
    </row>
    <row r="274" spans="1:154" ht="16.149999999999999" customHeight="1" x14ac:dyDescent="0.25">
      <c r="A274" s="363"/>
      <c r="D274" s="363"/>
      <c r="E274" s="363"/>
      <c r="F274" s="363"/>
      <c r="G274" s="363"/>
      <c r="H274" s="363"/>
      <c r="I274" s="363"/>
      <c r="J274" s="68">
        <f t="shared" si="350"/>
        <v>981</v>
      </c>
      <c r="K274" s="417" t="str">
        <f t="shared" si="351"/>
        <v>Caladenia z.sp.‘Boyup Brook’</v>
      </c>
      <c r="L274" s="417">
        <v>981</v>
      </c>
      <c r="M274" s="417" t="s">
        <v>1526</v>
      </c>
      <c r="N274" s="418" t="s">
        <v>2332</v>
      </c>
      <c r="O274" s="363" t="str">
        <f t="shared" si="336"/>
        <v>S</v>
      </c>
      <c r="P274" s="144" t="s">
        <v>2323</v>
      </c>
      <c r="Q274" s="364" t="s">
        <v>2113</v>
      </c>
      <c r="R274" s="365">
        <v>42948</v>
      </c>
      <c r="S274" s="365">
        <v>43009</v>
      </c>
      <c r="T274" s="603" t="s">
        <v>7894</v>
      </c>
      <c r="U274" s="603" t="s">
        <v>7894</v>
      </c>
      <c r="V274" s="603" t="s">
        <v>7894</v>
      </c>
      <c r="W274" s="603" t="s">
        <v>7894</v>
      </c>
      <c r="X274" s="603" t="s">
        <v>7894</v>
      </c>
      <c r="Y274" s="603" t="s">
        <v>7894</v>
      </c>
      <c r="Z274" s="603" t="s">
        <v>7894</v>
      </c>
      <c r="AA274" s="603" t="s">
        <v>7894</v>
      </c>
      <c r="AB274" s="603" t="s">
        <v>7894</v>
      </c>
      <c r="AC274" s="603" t="s">
        <v>7894</v>
      </c>
      <c r="AD274" s="603" t="s">
        <v>7894</v>
      </c>
      <c r="AE274" s="603" t="s">
        <v>7894</v>
      </c>
      <c r="AF274" s="605" t="s">
        <v>48</v>
      </c>
      <c r="AG274" s="605" t="s">
        <v>48</v>
      </c>
      <c r="AH274" s="366" t="s">
        <v>685</v>
      </c>
      <c r="AI274" s="363">
        <f t="shared" si="333"/>
        <v>6</v>
      </c>
      <c r="AJ274" s="363">
        <v>4</v>
      </c>
      <c r="AK274" s="413" t="str">
        <f t="shared" si="337"/>
        <v>Wispy Spider Orchids</v>
      </c>
      <c r="AL274" s="413" t="str">
        <f t="shared" si="338"/>
        <v>Caladenia filamentosa</v>
      </c>
      <c r="AM274" s="486" t="s">
        <v>7608</v>
      </c>
      <c r="AN274" s="144" t="str">
        <f t="shared" si="414"/>
        <v>perangusta</v>
      </c>
      <c r="AS274" s="69">
        <f t="shared" si="339"/>
        <v>32</v>
      </c>
      <c r="AT274" s="69">
        <f t="shared" si="340"/>
        <v>40</v>
      </c>
      <c r="AU274" s="69">
        <f t="shared" si="341"/>
        <v>8</v>
      </c>
      <c r="AV274" s="69">
        <f t="shared" si="342"/>
        <v>10</v>
      </c>
      <c r="AW274" s="81" t="e">
        <f>VLOOKUP(AM274,#REF!,6,FALSE)</f>
        <v>#REF!</v>
      </c>
      <c r="AX274" s="70"/>
      <c r="AY274" s="364">
        <v>44904</v>
      </c>
      <c r="AZ274" s="264" t="s">
        <v>48</v>
      </c>
      <c r="BA274" s="238"/>
      <c r="BB274" s="237" t="str">
        <f t="shared" si="343"/>
        <v/>
      </c>
      <c r="BC274" s="270">
        <f t="shared" si="335"/>
        <v>981</v>
      </c>
      <c r="BD274" t="str">
        <f t="shared" si="344"/>
        <v>Caladenia z.sp.‘Boyup Brook’</v>
      </c>
      <c r="BE274" s="367" t="e">
        <f>COUNTIFS(#REF!,L274)</f>
        <v>#REF!</v>
      </c>
      <c r="BF274" s="374" t="str">
        <f t="shared" si="345"/>
        <v>n</v>
      </c>
      <c r="BG274" s="82"/>
      <c r="BH274" s="375"/>
      <c r="BI274" s="374"/>
      <c r="BJ274" s="403"/>
      <c r="CE274" t="str">
        <f t="shared" si="412"/>
        <v>_Old species name (Caladenia z.sp.‘Boranup’)</v>
      </c>
      <c r="CF274" s="388" t="str">
        <f t="shared" si="413"/>
        <v>Caladenia z.sp.‘Boranup’</v>
      </c>
      <c r="CG274" t="str">
        <f t="shared" si="356"/>
        <v/>
      </c>
      <c r="CH274" t="str">
        <f t="shared" si="357"/>
        <v/>
      </c>
      <c r="CI274" t="str">
        <f t="shared" si="358"/>
        <v/>
      </c>
      <c r="CJ274" t="str">
        <f t="shared" si="359"/>
        <v/>
      </c>
      <c r="CK274" s="359" t="str">
        <f t="shared" si="360"/>
        <v/>
      </c>
      <c r="CL274" t="str">
        <f t="shared" si="361"/>
        <v/>
      </c>
      <c r="CM274" t="str">
        <f t="shared" si="362"/>
        <v/>
      </c>
      <c r="CN274" t="str">
        <f t="shared" si="363"/>
        <v/>
      </c>
      <c r="CO274" s="359" t="str">
        <f t="shared" si="364"/>
        <v/>
      </c>
      <c r="CP274" t="str">
        <f t="shared" si="365"/>
        <v/>
      </c>
      <c r="CQ274" t="str">
        <f t="shared" si="366"/>
        <v/>
      </c>
      <c r="CR274" t="str">
        <f t="shared" si="367"/>
        <v/>
      </c>
      <c r="CS274" s="359" t="str">
        <f t="shared" si="368"/>
        <v/>
      </c>
      <c r="CT274" t="str">
        <f t="shared" si="369"/>
        <v/>
      </c>
      <c r="CU274" t="str">
        <f t="shared" si="370"/>
        <v/>
      </c>
      <c r="CV274" t="str">
        <f t="shared" si="371"/>
        <v/>
      </c>
      <c r="CW274" t="str">
        <f t="shared" si="372"/>
        <v/>
      </c>
      <c r="CX274" s="359" t="str">
        <f t="shared" si="373"/>
        <v/>
      </c>
      <c r="CY274" t="str">
        <f t="shared" si="374"/>
        <v/>
      </c>
      <c r="CZ274" t="str">
        <f t="shared" si="375"/>
        <v/>
      </c>
      <c r="DA274" t="str">
        <f t="shared" si="376"/>
        <v/>
      </c>
      <c r="DB274" s="359" t="str">
        <f t="shared" si="377"/>
        <v/>
      </c>
      <c r="DC274" t="str">
        <f t="shared" si="378"/>
        <v/>
      </c>
      <c r="DD274" t="str">
        <f t="shared" si="379"/>
        <v/>
      </c>
      <c r="DE274" t="str">
        <f t="shared" si="380"/>
        <v/>
      </c>
      <c r="DF274" s="359" t="str">
        <f t="shared" si="381"/>
        <v/>
      </c>
      <c r="DG274" t="str">
        <f t="shared" si="382"/>
        <v/>
      </c>
      <c r="DH274" t="str">
        <f t="shared" si="383"/>
        <v/>
      </c>
      <c r="DI274" t="str">
        <f t="shared" si="384"/>
        <v/>
      </c>
      <c r="DJ274" t="str">
        <f t="shared" si="385"/>
        <v/>
      </c>
      <c r="DK274" s="359" t="str">
        <f t="shared" si="386"/>
        <v/>
      </c>
      <c r="DL274" t="str">
        <f t="shared" si="387"/>
        <v/>
      </c>
      <c r="DM274" t="str">
        <f t="shared" si="388"/>
        <v/>
      </c>
      <c r="DN274" t="str">
        <f t="shared" si="389"/>
        <v/>
      </c>
      <c r="DO274" s="359" t="str">
        <f t="shared" si="390"/>
        <v/>
      </c>
      <c r="DP274" t="str">
        <f t="shared" si="391"/>
        <v/>
      </c>
      <c r="DQ274" t="str">
        <f t="shared" si="392"/>
        <v/>
      </c>
      <c r="DR274" t="str">
        <f t="shared" si="393"/>
        <v/>
      </c>
      <c r="DS274" s="359" t="str">
        <f t="shared" si="394"/>
        <v/>
      </c>
      <c r="DT274" t="str">
        <f t="shared" si="395"/>
        <v>X</v>
      </c>
      <c r="DU274" t="str">
        <f t="shared" si="396"/>
        <v>X</v>
      </c>
      <c r="DV274" t="str">
        <f t="shared" si="397"/>
        <v>X</v>
      </c>
      <c r="DW274" t="str">
        <f t="shared" si="398"/>
        <v>X</v>
      </c>
      <c r="DX274" s="359" t="str">
        <f t="shared" si="399"/>
        <v>X</v>
      </c>
      <c r="DY274" t="str">
        <f t="shared" si="400"/>
        <v>X</v>
      </c>
      <c r="DZ274" t="str">
        <f t="shared" si="401"/>
        <v>X</v>
      </c>
      <c r="EA274" t="str">
        <f t="shared" si="402"/>
        <v/>
      </c>
      <c r="EB274" s="359" t="str">
        <f t="shared" si="403"/>
        <v/>
      </c>
      <c r="EC274" t="str">
        <f t="shared" si="404"/>
        <v/>
      </c>
      <c r="ED274" t="str">
        <f t="shared" si="405"/>
        <v/>
      </c>
      <c r="EE274" t="str">
        <f t="shared" si="406"/>
        <v/>
      </c>
      <c r="EF274" t="str">
        <f t="shared" si="407"/>
        <v/>
      </c>
      <c r="EG274" s="359" t="str">
        <f t="shared" si="408"/>
        <v/>
      </c>
      <c r="EH274" t="str">
        <f t="shared" si="352"/>
        <v>Caladenia z.sp.‘Boranup’</v>
      </c>
      <c r="EJ274" t="str">
        <f t="shared" si="346"/>
        <v>Caladenia z.sp.‘Boyup Brook’</v>
      </c>
      <c r="EK274" s="100">
        <f t="shared" si="355"/>
        <v>0</v>
      </c>
      <c r="EL274" s="3">
        <f t="shared" si="355"/>
        <v>0</v>
      </c>
      <c r="EM274" s="3">
        <f t="shared" si="355"/>
        <v>0</v>
      </c>
      <c r="EN274" s="3">
        <f t="shared" si="355"/>
        <v>0</v>
      </c>
      <c r="EO274" s="3">
        <f t="shared" si="355"/>
        <v>0</v>
      </c>
      <c r="EP274" s="3">
        <f t="shared" si="355"/>
        <v>0</v>
      </c>
      <c r="EQ274" s="3">
        <f t="shared" si="355"/>
        <v>0</v>
      </c>
      <c r="ER274" s="3">
        <f t="shared" si="355"/>
        <v>1</v>
      </c>
      <c r="ES274" s="3">
        <f t="shared" si="355"/>
        <v>1</v>
      </c>
      <c r="ET274" s="3">
        <f t="shared" si="355"/>
        <v>1</v>
      </c>
      <c r="EU274" s="3">
        <f t="shared" si="355"/>
        <v>0</v>
      </c>
      <c r="EV274" s="24">
        <f t="shared" si="355"/>
        <v>0</v>
      </c>
      <c r="EW274" s="245">
        <f t="shared" si="349"/>
        <v>3</v>
      </c>
      <c r="EX274" s="262" t="str">
        <f t="shared" si="347"/>
        <v/>
      </c>
    </row>
    <row r="275" spans="1:154" ht="16.149999999999999" customHeight="1" x14ac:dyDescent="0.25">
      <c r="A275" s="363"/>
      <c r="D275" s="363"/>
      <c r="E275" s="363"/>
      <c r="F275" s="363"/>
      <c r="G275" s="363"/>
      <c r="H275" s="363"/>
      <c r="I275" s="363"/>
      <c r="J275" s="68">
        <f t="shared" si="350"/>
        <v>1022</v>
      </c>
      <c r="K275" s="417" t="str">
        <f t="shared" si="351"/>
        <v>Caladenia z.sp.‘Brookton Highway’</v>
      </c>
      <c r="L275" s="417">
        <v>1022</v>
      </c>
      <c r="M275" s="417" t="s">
        <v>1526</v>
      </c>
      <c r="N275" s="418" t="s">
        <v>1346</v>
      </c>
      <c r="O275" s="363" t="str">
        <f t="shared" si="336"/>
        <v>S</v>
      </c>
      <c r="P275" s="144" t="s">
        <v>2323</v>
      </c>
      <c r="Q275" s="364" t="s">
        <v>1901</v>
      </c>
      <c r="R275" s="365">
        <v>42948</v>
      </c>
      <c r="S275" s="365">
        <v>43008</v>
      </c>
      <c r="T275" s="603" t="s">
        <v>7894</v>
      </c>
      <c r="U275" s="603" t="s">
        <v>7894</v>
      </c>
      <c r="V275" s="603" t="s">
        <v>7894</v>
      </c>
      <c r="W275" s="603" t="s">
        <v>7894</v>
      </c>
      <c r="X275" s="603" t="s">
        <v>7894</v>
      </c>
      <c r="Y275" s="603" t="s">
        <v>7894</v>
      </c>
      <c r="Z275" s="603" t="s">
        <v>7894</v>
      </c>
      <c r="AA275" s="603" t="s">
        <v>7894</v>
      </c>
      <c r="AB275" s="603" t="s">
        <v>7894</v>
      </c>
      <c r="AC275" s="603" t="s">
        <v>7894</v>
      </c>
      <c r="AD275" s="603" t="s">
        <v>7894</v>
      </c>
      <c r="AE275" s="603" t="s">
        <v>7894</v>
      </c>
      <c r="AF275" s="605" t="s">
        <v>48</v>
      </c>
      <c r="AG275" s="605" t="s">
        <v>48</v>
      </c>
      <c r="AH275" s="366" t="s">
        <v>685</v>
      </c>
      <c r="AI275" s="363">
        <f t="shared" si="333"/>
        <v>6</v>
      </c>
      <c r="AJ275" s="363">
        <v>4</v>
      </c>
      <c r="AK275" s="413" t="str">
        <f t="shared" si="337"/>
        <v>Wispy Spider Orchids</v>
      </c>
      <c r="AL275" s="413" t="str">
        <f t="shared" si="338"/>
        <v>Caladenia filamentosa</v>
      </c>
      <c r="AM275" s="486" t="s">
        <v>7608</v>
      </c>
      <c r="AN275" s="144" t="str">
        <f t="shared" si="414"/>
        <v>fluvialis</v>
      </c>
      <c r="AS275" s="69">
        <f t="shared" si="339"/>
        <v>32</v>
      </c>
      <c r="AT275" s="69">
        <f t="shared" si="340"/>
        <v>39</v>
      </c>
      <c r="AU275" s="69">
        <f t="shared" si="341"/>
        <v>8</v>
      </c>
      <c r="AV275" s="69">
        <f t="shared" si="342"/>
        <v>9</v>
      </c>
      <c r="AW275" s="81"/>
      <c r="AX275" s="364"/>
      <c r="AY275" s="364">
        <v>44905</v>
      </c>
      <c r="AZ275" s="264" t="s">
        <v>48</v>
      </c>
      <c r="BA275" s="238"/>
      <c r="BB275" s="237" t="str">
        <f t="shared" si="343"/>
        <v/>
      </c>
      <c r="BC275" s="270">
        <f t="shared" si="335"/>
        <v>1022</v>
      </c>
      <c r="BD275" t="str">
        <f t="shared" si="344"/>
        <v>Caladenia z.sp.‘Brookton Highway’</v>
      </c>
      <c r="BE275" s="367" t="e">
        <f>COUNTIFS(#REF!,L275)</f>
        <v>#REF!</v>
      </c>
      <c r="BF275" s="374" t="str">
        <f t="shared" si="345"/>
        <v>n</v>
      </c>
      <c r="BG275" s="82"/>
      <c r="BH275" s="375"/>
      <c r="BI275" s="374"/>
      <c r="BJ275" s="403"/>
      <c r="CE275" t="str">
        <f t="shared" si="412"/>
        <v>_Old species name (Caladenia z.sp.‘Boyup Brook’)</v>
      </c>
      <c r="CF275" s="388" t="str">
        <f t="shared" si="413"/>
        <v>Caladenia z.sp.‘Boyup Brook’</v>
      </c>
      <c r="CG275" t="str">
        <f t="shared" si="356"/>
        <v/>
      </c>
      <c r="CH275" t="str">
        <f t="shared" si="357"/>
        <v/>
      </c>
      <c r="CI275" t="str">
        <f t="shared" si="358"/>
        <v/>
      </c>
      <c r="CJ275" t="str">
        <f t="shared" si="359"/>
        <v/>
      </c>
      <c r="CK275" s="359" t="str">
        <f t="shared" si="360"/>
        <v/>
      </c>
      <c r="CL275" t="str">
        <f t="shared" si="361"/>
        <v/>
      </c>
      <c r="CM275" t="str">
        <f t="shared" si="362"/>
        <v/>
      </c>
      <c r="CN275" t="str">
        <f t="shared" si="363"/>
        <v/>
      </c>
      <c r="CO275" s="359" t="str">
        <f t="shared" si="364"/>
        <v/>
      </c>
      <c r="CP275" t="str">
        <f t="shared" si="365"/>
        <v/>
      </c>
      <c r="CQ275" t="str">
        <f t="shared" si="366"/>
        <v/>
      </c>
      <c r="CR275" t="str">
        <f t="shared" si="367"/>
        <v/>
      </c>
      <c r="CS275" s="359" t="str">
        <f t="shared" si="368"/>
        <v/>
      </c>
      <c r="CT275" t="str">
        <f t="shared" si="369"/>
        <v/>
      </c>
      <c r="CU275" t="str">
        <f t="shared" si="370"/>
        <v/>
      </c>
      <c r="CV275" t="str">
        <f t="shared" si="371"/>
        <v/>
      </c>
      <c r="CW275" t="str">
        <f t="shared" si="372"/>
        <v/>
      </c>
      <c r="CX275" s="359" t="str">
        <f t="shared" si="373"/>
        <v/>
      </c>
      <c r="CY275" t="str">
        <f t="shared" si="374"/>
        <v/>
      </c>
      <c r="CZ275" t="str">
        <f t="shared" si="375"/>
        <v/>
      </c>
      <c r="DA275" t="str">
        <f t="shared" si="376"/>
        <v/>
      </c>
      <c r="DB275" s="359" t="str">
        <f t="shared" si="377"/>
        <v/>
      </c>
      <c r="DC275" t="str">
        <f t="shared" si="378"/>
        <v/>
      </c>
      <c r="DD275" t="str">
        <f t="shared" si="379"/>
        <v/>
      </c>
      <c r="DE275" t="str">
        <f t="shared" si="380"/>
        <v/>
      </c>
      <c r="DF275" s="359" t="str">
        <f t="shared" si="381"/>
        <v/>
      </c>
      <c r="DG275" t="str">
        <f t="shared" si="382"/>
        <v/>
      </c>
      <c r="DH275" t="str">
        <f t="shared" si="383"/>
        <v/>
      </c>
      <c r="DI275" t="str">
        <f t="shared" si="384"/>
        <v/>
      </c>
      <c r="DJ275" t="str">
        <f t="shared" si="385"/>
        <v/>
      </c>
      <c r="DK275" s="359" t="str">
        <f t="shared" si="386"/>
        <v/>
      </c>
      <c r="DL275" t="str">
        <f t="shared" si="387"/>
        <v>X</v>
      </c>
      <c r="DM275" t="str">
        <f t="shared" si="388"/>
        <v>X</v>
      </c>
      <c r="DN275" t="str">
        <f t="shared" si="389"/>
        <v>X</v>
      </c>
      <c r="DO275" s="359" t="str">
        <f t="shared" si="390"/>
        <v>X</v>
      </c>
      <c r="DP275" t="str">
        <f t="shared" si="391"/>
        <v>X</v>
      </c>
      <c r="DQ275" t="str">
        <f t="shared" si="392"/>
        <v>X</v>
      </c>
      <c r="DR275" t="str">
        <f t="shared" si="393"/>
        <v>X</v>
      </c>
      <c r="DS275" s="359" t="str">
        <f t="shared" si="394"/>
        <v>X</v>
      </c>
      <c r="DT275" t="str">
        <f t="shared" si="395"/>
        <v>X</v>
      </c>
      <c r="DU275" t="str">
        <f t="shared" si="396"/>
        <v/>
      </c>
      <c r="DV275" t="str">
        <f t="shared" si="397"/>
        <v/>
      </c>
      <c r="DW275" t="str">
        <f t="shared" si="398"/>
        <v/>
      </c>
      <c r="DX275" s="359" t="str">
        <f t="shared" si="399"/>
        <v/>
      </c>
      <c r="DY275" t="str">
        <f t="shared" si="400"/>
        <v/>
      </c>
      <c r="DZ275" t="str">
        <f t="shared" si="401"/>
        <v/>
      </c>
      <c r="EA275" t="str">
        <f t="shared" si="402"/>
        <v/>
      </c>
      <c r="EB275" s="359" t="str">
        <f t="shared" si="403"/>
        <v/>
      </c>
      <c r="EC275" t="str">
        <f t="shared" si="404"/>
        <v/>
      </c>
      <c r="ED275" t="str">
        <f t="shared" si="405"/>
        <v/>
      </c>
      <c r="EE275" t="str">
        <f t="shared" si="406"/>
        <v/>
      </c>
      <c r="EF275" t="str">
        <f t="shared" si="407"/>
        <v/>
      </c>
      <c r="EG275" s="359" t="str">
        <f t="shared" si="408"/>
        <v/>
      </c>
      <c r="EH275" t="str">
        <f t="shared" si="352"/>
        <v>Caladenia z.sp.‘Boyup Brook’</v>
      </c>
      <c r="EJ275" t="str">
        <f t="shared" si="346"/>
        <v>Caladenia z.sp.‘Brookton Highway’</v>
      </c>
      <c r="EK275" s="100">
        <f t="shared" si="355"/>
        <v>0</v>
      </c>
      <c r="EL275" s="3">
        <f t="shared" si="355"/>
        <v>0</v>
      </c>
      <c r="EM275" s="3">
        <f t="shared" si="355"/>
        <v>0</v>
      </c>
      <c r="EN275" s="3">
        <f t="shared" si="355"/>
        <v>0</v>
      </c>
      <c r="EO275" s="3">
        <f t="shared" si="355"/>
        <v>0</v>
      </c>
      <c r="EP275" s="3">
        <f t="shared" si="355"/>
        <v>0</v>
      </c>
      <c r="EQ275" s="3">
        <f t="shared" si="355"/>
        <v>0</v>
      </c>
      <c r="ER275" s="3">
        <f t="shared" si="355"/>
        <v>1</v>
      </c>
      <c r="ES275" s="3">
        <f t="shared" si="355"/>
        <v>1</v>
      </c>
      <c r="ET275" s="3">
        <f t="shared" si="355"/>
        <v>0</v>
      </c>
      <c r="EU275" s="3">
        <f t="shared" si="355"/>
        <v>0</v>
      </c>
      <c r="EV275" s="24">
        <f t="shared" si="355"/>
        <v>0</v>
      </c>
      <c r="EW275" s="245">
        <f t="shared" si="349"/>
        <v>2</v>
      </c>
      <c r="EX275" s="262" t="str">
        <f t="shared" si="347"/>
        <v/>
      </c>
    </row>
    <row r="276" spans="1:154" ht="16.149999999999999" customHeight="1" x14ac:dyDescent="0.25">
      <c r="A276" s="363"/>
      <c r="D276" s="363"/>
      <c r="E276" s="363"/>
      <c r="F276" s="363"/>
      <c r="G276" s="363"/>
      <c r="H276" s="363"/>
      <c r="I276" s="363"/>
      <c r="J276" s="68">
        <f t="shared" si="350"/>
        <v>1213</v>
      </c>
      <c r="K276" s="417" t="str">
        <f t="shared" si="351"/>
        <v>Caladenia z.sp.‘Collie’</v>
      </c>
      <c r="L276" s="417">
        <v>1213</v>
      </c>
      <c r="M276" s="417" t="s">
        <v>1526</v>
      </c>
      <c r="N276" s="418" t="s">
        <v>2334</v>
      </c>
      <c r="O276" s="363" t="str">
        <f t="shared" si="336"/>
        <v>S</v>
      </c>
      <c r="P276" s="144" t="s">
        <v>2323</v>
      </c>
      <c r="Q276" s="364" t="s">
        <v>1981</v>
      </c>
      <c r="R276" s="365">
        <v>42979</v>
      </c>
      <c r="S276" s="365">
        <v>43039</v>
      </c>
      <c r="T276" s="603" t="s">
        <v>7894</v>
      </c>
      <c r="U276" s="603" t="s">
        <v>7894</v>
      </c>
      <c r="V276" s="603" t="s">
        <v>7894</v>
      </c>
      <c r="W276" s="603" t="s">
        <v>7894</v>
      </c>
      <c r="X276" s="603" t="s">
        <v>7894</v>
      </c>
      <c r="Y276" s="603" t="s">
        <v>7894</v>
      </c>
      <c r="Z276" s="603" t="s">
        <v>7894</v>
      </c>
      <c r="AA276" s="603" t="s">
        <v>7894</v>
      </c>
      <c r="AB276" s="603" t="s">
        <v>7894</v>
      </c>
      <c r="AC276" s="603" t="s">
        <v>7894</v>
      </c>
      <c r="AD276" s="603" t="s">
        <v>7894</v>
      </c>
      <c r="AE276" s="603" t="s">
        <v>7894</v>
      </c>
      <c r="AF276" s="605" t="s">
        <v>48</v>
      </c>
      <c r="AG276" s="605" t="s">
        <v>48</v>
      </c>
      <c r="AH276" s="366" t="s">
        <v>685</v>
      </c>
      <c r="AI276" s="363">
        <f t="shared" si="333"/>
        <v>6</v>
      </c>
      <c r="AJ276" s="363">
        <v>7</v>
      </c>
      <c r="AK276" s="413" t="str">
        <f t="shared" si="337"/>
        <v>King Spider Orchids</v>
      </c>
      <c r="AL276" s="413" t="str">
        <f t="shared" si="338"/>
        <v>Caladenia huegelii</v>
      </c>
      <c r="AM276" s="486" t="s">
        <v>7608</v>
      </c>
      <c r="AN276" s="144" t="str">
        <f t="shared" si="414"/>
        <v>leucochila</v>
      </c>
      <c r="AS276" s="69">
        <f t="shared" si="339"/>
        <v>36</v>
      </c>
      <c r="AT276" s="69">
        <f t="shared" si="340"/>
        <v>44</v>
      </c>
      <c r="AU276" s="69">
        <f t="shared" si="341"/>
        <v>9</v>
      </c>
      <c r="AV276" s="69">
        <f t="shared" si="342"/>
        <v>10</v>
      </c>
      <c r="AW276" s="81"/>
      <c r="AX276" s="70"/>
      <c r="AY276" s="364">
        <v>44903</v>
      </c>
      <c r="AZ276" s="264" t="s">
        <v>48</v>
      </c>
      <c r="BA276" s="238"/>
      <c r="BB276" s="237" t="str">
        <f t="shared" si="343"/>
        <v/>
      </c>
      <c r="BC276" s="270">
        <f t="shared" si="335"/>
        <v>1213</v>
      </c>
      <c r="BD276" t="str">
        <f t="shared" si="344"/>
        <v>Caladenia z.sp.‘Collie’</v>
      </c>
      <c r="BE276" s="367" t="e">
        <f>COUNTIFS(#REF!,L276)</f>
        <v>#REF!</v>
      </c>
      <c r="BF276" s="374" t="str">
        <f t="shared" si="345"/>
        <v>n</v>
      </c>
      <c r="BG276" s="82"/>
      <c r="BH276" s="375"/>
      <c r="BI276" s="374"/>
      <c r="BJ276" s="403"/>
      <c r="CE276" t="str">
        <f t="shared" si="412"/>
        <v>_Old species name (Caladenia z.sp.‘Brookton Highway’)</v>
      </c>
      <c r="CF276" s="388" t="str">
        <f t="shared" si="413"/>
        <v>Caladenia z.sp.‘Brookton Highway’</v>
      </c>
      <c r="CG276" t="str">
        <f t="shared" si="356"/>
        <v/>
      </c>
      <c r="CH276" t="str">
        <f t="shared" si="357"/>
        <v/>
      </c>
      <c r="CI276" t="str">
        <f t="shared" si="358"/>
        <v/>
      </c>
      <c r="CJ276" t="str">
        <f t="shared" si="359"/>
        <v/>
      </c>
      <c r="CK276" s="359" t="str">
        <f t="shared" si="360"/>
        <v/>
      </c>
      <c r="CL276" t="str">
        <f t="shared" si="361"/>
        <v/>
      </c>
      <c r="CM276" t="str">
        <f t="shared" si="362"/>
        <v/>
      </c>
      <c r="CN276" t="str">
        <f t="shared" si="363"/>
        <v/>
      </c>
      <c r="CO276" s="359" t="str">
        <f t="shared" si="364"/>
        <v/>
      </c>
      <c r="CP276" t="str">
        <f t="shared" si="365"/>
        <v/>
      </c>
      <c r="CQ276" t="str">
        <f t="shared" si="366"/>
        <v/>
      </c>
      <c r="CR276" t="str">
        <f t="shared" si="367"/>
        <v/>
      </c>
      <c r="CS276" s="359" t="str">
        <f t="shared" si="368"/>
        <v/>
      </c>
      <c r="CT276" t="str">
        <f t="shared" si="369"/>
        <v/>
      </c>
      <c r="CU276" t="str">
        <f t="shared" si="370"/>
        <v/>
      </c>
      <c r="CV276" t="str">
        <f t="shared" si="371"/>
        <v/>
      </c>
      <c r="CW276" t="str">
        <f t="shared" si="372"/>
        <v/>
      </c>
      <c r="CX276" s="359" t="str">
        <f t="shared" si="373"/>
        <v/>
      </c>
      <c r="CY276" t="str">
        <f t="shared" si="374"/>
        <v/>
      </c>
      <c r="CZ276" t="str">
        <f t="shared" si="375"/>
        <v/>
      </c>
      <c r="DA276" t="str">
        <f t="shared" si="376"/>
        <v/>
      </c>
      <c r="DB276" s="359" t="str">
        <f t="shared" si="377"/>
        <v/>
      </c>
      <c r="DC276" t="str">
        <f t="shared" si="378"/>
        <v/>
      </c>
      <c r="DD276" t="str">
        <f t="shared" si="379"/>
        <v/>
      </c>
      <c r="DE276" t="str">
        <f t="shared" si="380"/>
        <v/>
      </c>
      <c r="DF276" s="359" t="str">
        <f t="shared" si="381"/>
        <v/>
      </c>
      <c r="DG276" t="str">
        <f t="shared" si="382"/>
        <v/>
      </c>
      <c r="DH276" t="str">
        <f t="shared" si="383"/>
        <v/>
      </c>
      <c r="DI276" t="str">
        <f t="shared" si="384"/>
        <v/>
      </c>
      <c r="DJ276" t="str">
        <f t="shared" si="385"/>
        <v/>
      </c>
      <c r="DK276" s="359" t="str">
        <f t="shared" si="386"/>
        <v/>
      </c>
      <c r="DL276" t="str">
        <f t="shared" si="387"/>
        <v>X</v>
      </c>
      <c r="DM276" t="str">
        <f t="shared" si="388"/>
        <v>X</v>
      </c>
      <c r="DN276" t="str">
        <f t="shared" si="389"/>
        <v>X</v>
      </c>
      <c r="DO276" s="359" t="str">
        <f t="shared" si="390"/>
        <v>X</v>
      </c>
      <c r="DP276" t="str">
        <f t="shared" si="391"/>
        <v>X</v>
      </c>
      <c r="DQ276" t="str">
        <f t="shared" si="392"/>
        <v>X</v>
      </c>
      <c r="DR276" t="str">
        <f t="shared" si="393"/>
        <v>X</v>
      </c>
      <c r="DS276" s="359" t="str">
        <f t="shared" si="394"/>
        <v>X</v>
      </c>
      <c r="DT276" t="str">
        <f t="shared" si="395"/>
        <v/>
      </c>
      <c r="DU276" t="str">
        <f t="shared" si="396"/>
        <v/>
      </c>
      <c r="DV276" t="str">
        <f t="shared" si="397"/>
        <v/>
      </c>
      <c r="DW276" t="str">
        <f t="shared" si="398"/>
        <v/>
      </c>
      <c r="DX276" s="359" t="str">
        <f t="shared" si="399"/>
        <v/>
      </c>
      <c r="DY276" t="str">
        <f t="shared" si="400"/>
        <v/>
      </c>
      <c r="DZ276" t="str">
        <f t="shared" si="401"/>
        <v/>
      </c>
      <c r="EA276" t="str">
        <f t="shared" si="402"/>
        <v/>
      </c>
      <c r="EB276" s="359" t="str">
        <f t="shared" si="403"/>
        <v/>
      </c>
      <c r="EC276" t="str">
        <f t="shared" si="404"/>
        <v/>
      </c>
      <c r="ED276" t="str">
        <f t="shared" si="405"/>
        <v/>
      </c>
      <c r="EE276" t="str">
        <f t="shared" si="406"/>
        <v/>
      </c>
      <c r="EF276" t="str">
        <f t="shared" si="407"/>
        <v/>
      </c>
      <c r="EG276" s="359" t="str">
        <f t="shared" si="408"/>
        <v/>
      </c>
      <c r="EH276" t="str">
        <f t="shared" si="352"/>
        <v>Caladenia z.sp.‘Brookton Highway’</v>
      </c>
      <c r="EJ276" t="str">
        <f t="shared" si="346"/>
        <v>Caladenia z.sp.‘Collie’</v>
      </c>
      <c r="EK276" s="100">
        <f t="shared" si="355"/>
        <v>0</v>
      </c>
      <c r="EL276" s="3">
        <f t="shared" si="355"/>
        <v>0</v>
      </c>
      <c r="EM276" s="3">
        <f t="shared" si="355"/>
        <v>0</v>
      </c>
      <c r="EN276" s="3">
        <f t="shared" si="355"/>
        <v>0</v>
      </c>
      <c r="EO276" s="3">
        <f t="shared" si="355"/>
        <v>0</v>
      </c>
      <c r="EP276" s="3">
        <f t="shared" si="355"/>
        <v>0</v>
      </c>
      <c r="EQ276" s="3">
        <f t="shared" si="355"/>
        <v>0</v>
      </c>
      <c r="ER276" s="3">
        <f t="shared" si="355"/>
        <v>0</v>
      </c>
      <c r="ES276" s="3">
        <f t="shared" si="355"/>
        <v>1</v>
      </c>
      <c r="ET276" s="3">
        <f t="shared" si="355"/>
        <v>1</v>
      </c>
      <c r="EU276" s="3">
        <f t="shared" si="355"/>
        <v>0</v>
      </c>
      <c r="EV276" s="24">
        <f t="shared" si="355"/>
        <v>0</v>
      </c>
      <c r="EW276" s="245">
        <f t="shared" si="349"/>
        <v>2</v>
      </c>
      <c r="EX276" s="262" t="str">
        <f t="shared" si="347"/>
        <v/>
      </c>
    </row>
    <row r="277" spans="1:154" ht="16.149999999999999" customHeight="1" x14ac:dyDescent="0.25">
      <c r="A277" s="363"/>
      <c r="D277" s="363"/>
      <c r="E277" s="363"/>
      <c r="F277" s="363"/>
      <c r="G277" s="363"/>
      <c r="H277" s="363"/>
      <c r="I277" s="363"/>
      <c r="J277" s="68">
        <f t="shared" si="350"/>
        <v>1002</v>
      </c>
      <c r="K277" s="417" t="str">
        <f t="shared" si="351"/>
        <v>Caladenia z.sp.‘Island Point’</v>
      </c>
      <c r="L277" s="417">
        <v>1002</v>
      </c>
      <c r="M277" s="417" t="s">
        <v>1526</v>
      </c>
      <c r="N277" s="418" t="s">
        <v>2335</v>
      </c>
      <c r="O277" s="363" t="str">
        <f t="shared" si="336"/>
        <v>S</v>
      </c>
      <c r="P277" s="144" t="s">
        <v>2323</v>
      </c>
      <c r="Q277" s="364" t="s">
        <v>2336</v>
      </c>
      <c r="R277" s="365">
        <v>43008</v>
      </c>
      <c r="S277" s="365">
        <v>43039</v>
      </c>
      <c r="T277" s="603" t="s">
        <v>7894</v>
      </c>
      <c r="U277" s="603" t="s">
        <v>7894</v>
      </c>
      <c r="V277" s="603" t="s">
        <v>7894</v>
      </c>
      <c r="W277" s="603" t="s">
        <v>7894</v>
      </c>
      <c r="X277" s="603" t="s">
        <v>7894</v>
      </c>
      <c r="Y277" s="603" t="s">
        <v>7894</v>
      </c>
      <c r="Z277" s="603" t="s">
        <v>7894</v>
      </c>
      <c r="AA277" s="603" t="s">
        <v>7894</v>
      </c>
      <c r="AB277" s="603" t="s">
        <v>7894</v>
      </c>
      <c r="AC277" s="603" t="s">
        <v>7894</v>
      </c>
      <c r="AD277" s="603" t="s">
        <v>7894</v>
      </c>
      <c r="AE277" s="603" t="s">
        <v>7894</v>
      </c>
      <c r="AF277" s="605" t="s">
        <v>48</v>
      </c>
      <c r="AG277" s="605" t="s">
        <v>48</v>
      </c>
      <c r="AH277" s="366" t="s">
        <v>685</v>
      </c>
      <c r="AI277" s="363">
        <f t="shared" si="333"/>
        <v>6</v>
      </c>
      <c r="AJ277" s="363">
        <v>9</v>
      </c>
      <c r="AK277" s="413" t="str">
        <f t="shared" si="337"/>
        <v>White Spider Orchids</v>
      </c>
      <c r="AL277" s="413" t="str">
        <f t="shared" si="338"/>
        <v>Caladenia longicauda</v>
      </c>
      <c r="AM277" s="486" t="s">
        <v>7608</v>
      </c>
      <c r="AN277" s="144" t="str">
        <f t="shared" si="414"/>
        <v>swartsiorum</v>
      </c>
      <c r="AS277" s="69">
        <f t="shared" si="339"/>
        <v>40</v>
      </c>
      <c r="AT277" s="69">
        <f t="shared" si="340"/>
        <v>44</v>
      </c>
      <c r="AU277" s="69">
        <f t="shared" si="341"/>
        <v>9</v>
      </c>
      <c r="AV277" s="69">
        <f t="shared" si="342"/>
        <v>10</v>
      </c>
      <c r="AW277" s="81"/>
      <c r="AX277" s="364"/>
      <c r="AY277" s="364">
        <v>44894</v>
      </c>
      <c r="AZ277" s="264" t="s">
        <v>48</v>
      </c>
      <c r="BA277" s="238"/>
      <c r="BB277" s="237" t="str">
        <f t="shared" si="343"/>
        <v/>
      </c>
      <c r="BC277" s="270">
        <f t="shared" si="335"/>
        <v>1002</v>
      </c>
      <c r="BD277" t="str">
        <f t="shared" si="344"/>
        <v>Caladenia z.sp.‘Island Point’</v>
      </c>
      <c r="BE277" s="367" t="e">
        <f>COUNTIFS(#REF!,L277)</f>
        <v>#REF!</v>
      </c>
      <c r="BF277" s="374" t="str">
        <f t="shared" si="345"/>
        <v>n</v>
      </c>
      <c r="BG277" s="82"/>
      <c r="BH277" s="375"/>
      <c r="BI277" s="374"/>
      <c r="BJ277" s="403"/>
      <c r="CE277" t="str">
        <f t="shared" si="412"/>
        <v>_Old species name (Caladenia z.sp.‘Collie’)</v>
      </c>
      <c r="CF277" s="388" t="str">
        <f t="shared" si="413"/>
        <v>Caladenia z.sp.‘Collie’</v>
      </c>
      <c r="CG277" t="str">
        <f t="shared" si="356"/>
        <v/>
      </c>
      <c r="CH277" t="str">
        <f t="shared" si="357"/>
        <v/>
      </c>
      <c r="CI277" t="str">
        <f t="shared" si="358"/>
        <v/>
      </c>
      <c r="CJ277" t="str">
        <f t="shared" si="359"/>
        <v/>
      </c>
      <c r="CK277" s="359" t="str">
        <f t="shared" si="360"/>
        <v/>
      </c>
      <c r="CL277" t="str">
        <f t="shared" si="361"/>
        <v/>
      </c>
      <c r="CM277" t="str">
        <f t="shared" si="362"/>
        <v/>
      </c>
      <c r="CN277" t="str">
        <f t="shared" si="363"/>
        <v/>
      </c>
      <c r="CO277" s="359" t="str">
        <f t="shared" si="364"/>
        <v/>
      </c>
      <c r="CP277" t="str">
        <f t="shared" si="365"/>
        <v/>
      </c>
      <c r="CQ277" t="str">
        <f t="shared" si="366"/>
        <v/>
      </c>
      <c r="CR277" t="str">
        <f t="shared" si="367"/>
        <v/>
      </c>
      <c r="CS277" s="359" t="str">
        <f t="shared" si="368"/>
        <v/>
      </c>
      <c r="CT277" t="str">
        <f t="shared" si="369"/>
        <v/>
      </c>
      <c r="CU277" t="str">
        <f t="shared" si="370"/>
        <v/>
      </c>
      <c r="CV277" t="str">
        <f t="shared" si="371"/>
        <v/>
      </c>
      <c r="CW277" t="str">
        <f t="shared" si="372"/>
        <v/>
      </c>
      <c r="CX277" s="359" t="str">
        <f t="shared" si="373"/>
        <v/>
      </c>
      <c r="CY277" t="str">
        <f t="shared" si="374"/>
        <v/>
      </c>
      <c r="CZ277" t="str">
        <f t="shared" si="375"/>
        <v/>
      </c>
      <c r="DA277" t="str">
        <f t="shared" si="376"/>
        <v/>
      </c>
      <c r="DB277" s="359" t="str">
        <f t="shared" si="377"/>
        <v/>
      </c>
      <c r="DC277" t="str">
        <f t="shared" si="378"/>
        <v/>
      </c>
      <c r="DD277" t="str">
        <f t="shared" si="379"/>
        <v/>
      </c>
      <c r="DE277" t="str">
        <f t="shared" si="380"/>
        <v/>
      </c>
      <c r="DF277" s="359" t="str">
        <f t="shared" si="381"/>
        <v/>
      </c>
      <c r="DG277" t="str">
        <f t="shared" si="382"/>
        <v/>
      </c>
      <c r="DH277" t="str">
        <f t="shared" si="383"/>
        <v/>
      </c>
      <c r="DI277" t="str">
        <f t="shared" si="384"/>
        <v/>
      </c>
      <c r="DJ277" t="str">
        <f t="shared" si="385"/>
        <v/>
      </c>
      <c r="DK277" s="359" t="str">
        <f t="shared" si="386"/>
        <v/>
      </c>
      <c r="DL277" t="str">
        <f t="shared" si="387"/>
        <v/>
      </c>
      <c r="DM277" t="str">
        <f t="shared" si="388"/>
        <v/>
      </c>
      <c r="DN277" t="str">
        <f t="shared" si="389"/>
        <v/>
      </c>
      <c r="DO277" s="359" t="str">
        <f t="shared" si="390"/>
        <v/>
      </c>
      <c r="DP277" t="str">
        <f t="shared" si="391"/>
        <v>X</v>
      </c>
      <c r="DQ277" t="str">
        <f t="shared" si="392"/>
        <v>X</v>
      </c>
      <c r="DR277" t="str">
        <f t="shared" si="393"/>
        <v>X</v>
      </c>
      <c r="DS277" s="359" t="str">
        <f t="shared" si="394"/>
        <v>X</v>
      </c>
      <c r="DT277" t="str">
        <f t="shared" si="395"/>
        <v>X</v>
      </c>
      <c r="DU277" t="str">
        <f t="shared" si="396"/>
        <v>X</v>
      </c>
      <c r="DV277" t="str">
        <f t="shared" si="397"/>
        <v>X</v>
      </c>
      <c r="DW277" t="str">
        <f t="shared" si="398"/>
        <v>X</v>
      </c>
      <c r="DX277" s="359" t="str">
        <f t="shared" si="399"/>
        <v>X</v>
      </c>
      <c r="DY277" t="str">
        <f t="shared" si="400"/>
        <v/>
      </c>
      <c r="DZ277" t="str">
        <f t="shared" si="401"/>
        <v/>
      </c>
      <c r="EA277" t="str">
        <f t="shared" si="402"/>
        <v/>
      </c>
      <c r="EB277" s="359" t="str">
        <f t="shared" si="403"/>
        <v/>
      </c>
      <c r="EC277" t="str">
        <f t="shared" si="404"/>
        <v/>
      </c>
      <c r="ED277" t="str">
        <f t="shared" si="405"/>
        <v/>
      </c>
      <c r="EE277" t="str">
        <f t="shared" si="406"/>
        <v/>
      </c>
      <c r="EF277" t="str">
        <f t="shared" si="407"/>
        <v/>
      </c>
      <c r="EG277" s="359" t="str">
        <f t="shared" si="408"/>
        <v/>
      </c>
      <c r="EH277" t="str">
        <f t="shared" si="352"/>
        <v>Caladenia z.sp.‘Collie’</v>
      </c>
      <c r="EJ277" t="str">
        <f t="shared" si="346"/>
        <v>Caladenia z.sp.‘Island Point’</v>
      </c>
      <c r="EK277" s="100">
        <f t="shared" si="355"/>
        <v>0</v>
      </c>
      <c r="EL277" s="3">
        <f t="shared" si="355"/>
        <v>0</v>
      </c>
      <c r="EM277" s="3">
        <f t="shared" si="355"/>
        <v>0</v>
      </c>
      <c r="EN277" s="3">
        <f t="shared" si="355"/>
        <v>0</v>
      </c>
      <c r="EO277" s="3">
        <f t="shared" si="355"/>
        <v>0</v>
      </c>
      <c r="EP277" s="3">
        <f t="shared" si="355"/>
        <v>0</v>
      </c>
      <c r="EQ277" s="3">
        <f t="shared" si="355"/>
        <v>0</v>
      </c>
      <c r="ER277" s="3">
        <f t="shared" si="355"/>
        <v>0</v>
      </c>
      <c r="ES277" s="3">
        <f t="shared" si="355"/>
        <v>1</v>
      </c>
      <c r="ET277" s="3">
        <f t="shared" si="355"/>
        <v>1</v>
      </c>
      <c r="EU277" s="3">
        <f t="shared" si="355"/>
        <v>0</v>
      </c>
      <c r="EV277" s="24">
        <f t="shared" si="355"/>
        <v>0</v>
      </c>
      <c r="EW277" s="245">
        <f t="shared" si="349"/>
        <v>2</v>
      </c>
      <c r="EX277" s="262" t="str">
        <f t="shared" si="347"/>
        <v/>
      </c>
    </row>
    <row r="278" spans="1:154" ht="16.149999999999999" customHeight="1" x14ac:dyDescent="0.25">
      <c r="A278" s="363"/>
      <c r="D278" s="363"/>
      <c r="E278" s="363"/>
      <c r="F278" s="363"/>
      <c r="G278" s="363"/>
      <c r="H278" s="363"/>
      <c r="I278" s="363"/>
      <c r="J278" s="68">
        <f t="shared" si="350"/>
        <v>981</v>
      </c>
      <c r="K278" s="417" t="str">
        <f t="shared" si="351"/>
        <v>Caladenia z.sp.‘Kenenup'</v>
      </c>
      <c r="L278" s="417">
        <v>981</v>
      </c>
      <c r="M278" s="417" t="s">
        <v>1526</v>
      </c>
      <c r="N278" s="418" t="s">
        <v>2337</v>
      </c>
      <c r="O278" s="363" t="str">
        <f t="shared" si="336"/>
        <v>S</v>
      </c>
      <c r="P278" s="144" t="s">
        <v>2323</v>
      </c>
      <c r="Q278" s="364" t="s">
        <v>2113</v>
      </c>
      <c r="R278" s="365">
        <v>42948</v>
      </c>
      <c r="S278" s="365">
        <v>43009</v>
      </c>
      <c r="T278" s="603" t="s">
        <v>7894</v>
      </c>
      <c r="U278" s="603" t="s">
        <v>7894</v>
      </c>
      <c r="V278" s="603" t="s">
        <v>7894</v>
      </c>
      <c r="W278" s="603" t="s">
        <v>7894</v>
      </c>
      <c r="X278" s="603" t="s">
        <v>7894</v>
      </c>
      <c r="Y278" s="603" t="s">
        <v>7894</v>
      </c>
      <c r="Z278" s="603" t="s">
        <v>7894</v>
      </c>
      <c r="AA278" s="603" t="s">
        <v>7894</v>
      </c>
      <c r="AB278" s="603" t="s">
        <v>7894</v>
      </c>
      <c r="AC278" s="603" t="s">
        <v>7894</v>
      </c>
      <c r="AD278" s="603" t="s">
        <v>7894</v>
      </c>
      <c r="AE278" s="603" t="s">
        <v>7894</v>
      </c>
      <c r="AF278" s="605" t="s">
        <v>48</v>
      </c>
      <c r="AG278" s="605" t="s">
        <v>48</v>
      </c>
      <c r="AH278" s="366" t="s">
        <v>685</v>
      </c>
      <c r="AI278" s="363">
        <f t="shared" si="333"/>
        <v>6</v>
      </c>
      <c r="AJ278" s="363">
        <v>4</v>
      </c>
      <c r="AK278" s="413" t="str">
        <f t="shared" si="337"/>
        <v>Wispy Spider Orchids</v>
      </c>
      <c r="AL278" s="413" t="str">
        <f t="shared" si="338"/>
        <v>Caladenia filamentosa</v>
      </c>
      <c r="AM278" s="486" t="s">
        <v>7608</v>
      </c>
      <c r="AN278" s="144" t="str">
        <f t="shared" si="414"/>
        <v>perangusta</v>
      </c>
      <c r="AS278" s="69">
        <f t="shared" si="339"/>
        <v>32</v>
      </c>
      <c r="AT278" s="69">
        <f t="shared" si="340"/>
        <v>40</v>
      </c>
      <c r="AU278" s="69">
        <f t="shared" si="341"/>
        <v>8</v>
      </c>
      <c r="AV278" s="69">
        <f t="shared" si="342"/>
        <v>10</v>
      </c>
      <c r="AW278" s="81" t="e">
        <f>VLOOKUP(AM278,#REF!,6,FALSE)</f>
        <v>#REF!</v>
      </c>
      <c r="AX278" s="70"/>
      <c r="AY278" s="364">
        <v>44904</v>
      </c>
      <c r="AZ278" s="264" t="s">
        <v>48</v>
      </c>
      <c r="BA278" s="238"/>
      <c r="BB278" s="237" t="str">
        <f t="shared" si="343"/>
        <v/>
      </c>
      <c r="BC278" s="270">
        <f t="shared" si="335"/>
        <v>981</v>
      </c>
      <c r="BD278" t="str">
        <f t="shared" si="344"/>
        <v>Caladenia z.sp.‘Kenenup'</v>
      </c>
      <c r="BE278" s="367" t="e">
        <f>COUNTIFS(#REF!,L278)</f>
        <v>#REF!</v>
      </c>
      <c r="BF278" s="374" t="str">
        <f t="shared" si="345"/>
        <v>n</v>
      </c>
      <c r="BG278" s="82"/>
      <c r="BH278" s="375"/>
      <c r="BI278" s="374"/>
      <c r="BJ278" s="403"/>
      <c r="CE278" t="str">
        <f t="shared" si="412"/>
        <v>_Old species name (Caladenia z.sp.‘Island Point’)</v>
      </c>
      <c r="CF278" s="388" t="str">
        <f t="shared" si="413"/>
        <v>Caladenia z.sp.‘Island Point’</v>
      </c>
      <c r="CG278" t="str">
        <f t="shared" si="356"/>
        <v/>
      </c>
      <c r="CH278" t="str">
        <f t="shared" si="357"/>
        <v/>
      </c>
      <c r="CI278" t="str">
        <f t="shared" si="358"/>
        <v/>
      </c>
      <c r="CJ278" t="str">
        <f t="shared" si="359"/>
        <v/>
      </c>
      <c r="CK278" s="359" t="str">
        <f t="shared" si="360"/>
        <v/>
      </c>
      <c r="CL278" t="str">
        <f t="shared" si="361"/>
        <v/>
      </c>
      <c r="CM278" t="str">
        <f t="shared" si="362"/>
        <v/>
      </c>
      <c r="CN278" t="str">
        <f t="shared" si="363"/>
        <v/>
      </c>
      <c r="CO278" s="359" t="str">
        <f t="shared" si="364"/>
        <v/>
      </c>
      <c r="CP278" t="str">
        <f t="shared" si="365"/>
        <v/>
      </c>
      <c r="CQ278" t="str">
        <f t="shared" si="366"/>
        <v/>
      </c>
      <c r="CR278" t="str">
        <f t="shared" si="367"/>
        <v/>
      </c>
      <c r="CS278" s="359" t="str">
        <f t="shared" si="368"/>
        <v/>
      </c>
      <c r="CT278" t="str">
        <f t="shared" si="369"/>
        <v/>
      </c>
      <c r="CU278" t="str">
        <f t="shared" si="370"/>
        <v/>
      </c>
      <c r="CV278" t="str">
        <f t="shared" si="371"/>
        <v/>
      </c>
      <c r="CW278" t="str">
        <f t="shared" si="372"/>
        <v/>
      </c>
      <c r="CX278" s="359" t="str">
        <f t="shared" si="373"/>
        <v/>
      </c>
      <c r="CY278" t="str">
        <f t="shared" si="374"/>
        <v/>
      </c>
      <c r="CZ278" t="str">
        <f t="shared" si="375"/>
        <v/>
      </c>
      <c r="DA278" t="str">
        <f t="shared" si="376"/>
        <v/>
      </c>
      <c r="DB278" s="359" t="str">
        <f t="shared" si="377"/>
        <v/>
      </c>
      <c r="DC278" t="str">
        <f t="shared" si="378"/>
        <v/>
      </c>
      <c r="DD278" t="str">
        <f t="shared" si="379"/>
        <v/>
      </c>
      <c r="DE278" t="str">
        <f t="shared" si="380"/>
        <v/>
      </c>
      <c r="DF278" s="359" t="str">
        <f t="shared" si="381"/>
        <v/>
      </c>
      <c r="DG278" t="str">
        <f t="shared" si="382"/>
        <v/>
      </c>
      <c r="DH278" t="str">
        <f t="shared" si="383"/>
        <v/>
      </c>
      <c r="DI278" t="str">
        <f t="shared" si="384"/>
        <v/>
      </c>
      <c r="DJ278" t="str">
        <f t="shared" si="385"/>
        <v/>
      </c>
      <c r="DK278" s="359" t="str">
        <f t="shared" si="386"/>
        <v/>
      </c>
      <c r="DL278" t="str">
        <f t="shared" si="387"/>
        <v/>
      </c>
      <c r="DM278" t="str">
        <f t="shared" si="388"/>
        <v/>
      </c>
      <c r="DN278" t="str">
        <f t="shared" si="389"/>
        <v/>
      </c>
      <c r="DO278" s="359" t="str">
        <f t="shared" si="390"/>
        <v/>
      </c>
      <c r="DP278" t="str">
        <f t="shared" si="391"/>
        <v/>
      </c>
      <c r="DQ278" t="str">
        <f t="shared" si="392"/>
        <v/>
      </c>
      <c r="DR278" t="str">
        <f t="shared" si="393"/>
        <v/>
      </c>
      <c r="DS278" s="359" t="str">
        <f t="shared" si="394"/>
        <v/>
      </c>
      <c r="DT278" t="str">
        <f t="shared" si="395"/>
        <v>X</v>
      </c>
      <c r="DU278" t="str">
        <f t="shared" si="396"/>
        <v>X</v>
      </c>
      <c r="DV278" t="str">
        <f t="shared" si="397"/>
        <v>X</v>
      </c>
      <c r="DW278" t="str">
        <f t="shared" si="398"/>
        <v>X</v>
      </c>
      <c r="DX278" s="359" t="str">
        <f t="shared" si="399"/>
        <v>X</v>
      </c>
      <c r="DY278" t="str">
        <f t="shared" si="400"/>
        <v/>
      </c>
      <c r="DZ278" t="str">
        <f t="shared" si="401"/>
        <v/>
      </c>
      <c r="EA278" t="str">
        <f t="shared" si="402"/>
        <v/>
      </c>
      <c r="EB278" s="359" t="str">
        <f t="shared" si="403"/>
        <v/>
      </c>
      <c r="EC278" t="str">
        <f t="shared" si="404"/>
        <v/>
      </c>
      <c r="ED278" t="str">
        <f t="shared" si="405"/>
        <v/>
      </c>
      <c r="EE278" t="str">
        <f t="shared" si="406"/>
        <v/>
      </c>
      <c r="EF278" t="str">
        <f t="shared" si="407"/>
        <v/>
      </c>
      <c r="EG278" s="359" t="str">
        <f t="shared" si="408"/>
        <v/>
      </c>
      <c r="EH278" t="str">
        <f t="shared" si="352"/>
        <v>Caladenia z.sp.‘Island Point’</v>
      </c>
      <c r="EJ278" t="str">
        <f t="shared" si="346"/>
        <v>Caladenia z.sp.‘Kenenup'</v>
      </c>
      <c r="EK278" s="100">
        <f t="shared" si="355"/>
        <v>0</v>
      </c>
      <c r="EL278" s="3">
        <f t="shared" si="355"/>
        <v>0</v>
      </c>
      <c r="EM278" s="3">
        <f t="shared" si="355"/>
        <v>0</v>
      </c>
      <c r="EN278" s="3">
        <f t="shared" si="355"/>
        <v>0</v>
      </c>
      <c r="EO278" s="3">
        <f t="shared" si="355"/>
        <v>0</v>
      </c>
      <c r="EP278" s="3">
        <f t="shared" si="355"/>
        <v>0</v>
      </c>
      <c r="EQ278" s="3">
        <f t="shared" si="355"/>
        <v>0</v>
      </c>
      <c r="ER278" s="3">
        <f t="shared" si="355"/>
        <v>1</v>
      </c>
      <c r="ES278" s="3">
        <f t="shared" si="355"/>
        <v>1</v>
      </c>
      <c r="ET278" s="3">
        <f t="shared" si="355"/>
        <v>1</v>
      </c>
      <c r="EU278" s="3">
        <f t="shared" si="355"/>
        <v>0</v>
      </c>
      <c r="EV278" s="24">
        <f t="shared" si="355"/>
        <v>0</v>
      </c>
      <c r="EW278" s="245">
        <f t="shared" si="349"/>
        <v>3</v>
      </c>
      <c r="EX278" s="262" t="str">
        <f t="shared" si="347"/>
        <v/>
      </c>
    </row>
    <row r="279" spans="1:154" ht="16.149999999999999" customHeight="1" x14ac:dyDescent="0.25">
      <c r="A279" s="363"/>
      <c r="D279" s="363"/>
      <c r="E279" s="363"/>
      <c r="F279" s="363"/>
      <c r="G279" s="363"/>
      <c r="H279" s="363"/>
      <c r="I279" s="363"/>
      <c r="J279" s="68">
        <f t="shared" si="350"/>
        <v>981</v>
      </c>
      <c r="K279" s="417" t="str">
        <f t="shared" si="351"/>
        <v>Caladenia z.sp.‘Keninup’</v>
      </c>
      <c r="L279" s="417">
        <v>981</v>
      </c>
      <c r="M279" s="417" t="s">
        <v>1526</v>
      </c>
      <c r="N279" s="418" t="s">
        <v>2338</v>
      </c>
      <c r="O279" s="363" t="str">
        <f t="shared" si="336"/>
        <v>S</v>
      </c>
      <c r="P279" s="144" t="s">
        <v>2323</v>
      </c>
      <c r="Q279" s="364" t="s">
        <v>2113</v>
      </c>
      <c r="R279" s="365">
        <v>42948</v>
      </c>
      <c r="S279" s="365">
        <v>43009</v>
      </c>
      <c r="T279" s="603" t="s">
        <v>7894</v>
      </c>
      <c r="U279" s="603" t="s">
        <v>7894</v>
      </c>
      <c r="V279" s="603" t="s">
        <v>7894</v>
      </c>
      <c r="W279" s="603" t="s">
        <v>7894</v>
      </c>
      <c r="X279" s="603" t="s">
        <v>7894</v>
      </c>
      <c r="Y279" s="603" t="s">
        <v>7894</v>
      </c>
      <c r="Z279" s="603" t="s">
        <v>7894</v>
      </c>
      <c r="AA279" s="603" t="s">
        <v>7894</v>
      </c>
      <c r="AB279" s="603" t="s">
        <v>7894</v>
      </c>
      <c r="AC279" s="603" t="s">
        <v>7894</v>
      </c>
      <c r="AD279" s="603" t="s">
        <v>7894</v>
      </c>
      <c r="AE279" s="603" t="s">
        <v>7894</v>
      </c>
      <c r="AF279" s="605" t="s">
        <v>48</v>
      </c>
      <c r="AG279" s="605" t="s">
        <v>48</v>
      </c>
      <c r="AH279" s="366" t="s">
        <v>685</v>
      </c>
      <c r="AI279" s="363">
        <f t="shared" si="333"/>
        <v>6</v>
      </c>
      <c r="AJ279" s="363">
        <v>4</v>
      </c>
      <c r="AK279" s="413" t="str">
        <f t="shared" si="337"/>
        <v>Wispy Spider Orchids</v>
      </c>
      <c r="AL279" s="413" t="str">
        <f t="shared" si="338"/>
        <v>Caladenia filamentosa</v>
      </c>
      <c r="AM279" s="486" t="s">
        <v>7608</v>
      </c>
      <c r="AN279" s="144" t="str">
        <f t="shared" si="414"/>
        <v>perangusta</v>
      </c>
      <c r="AS279" s="69">
        <f t="shared" si="339"/>
        <v>32</v>
      </c>
      <c r="AT279" s="69">
        <f t="shared" si="340"/>
        <v>40</v>
      </c>
      <c r="AU279" s="69">
        <f t="shared" si="341"/>
        <v>8</v>
      </c>
      <c r="AV279" s="69">
        <f t="shared" si="342"/>
        <v>10</v>
      </c>
      <c r="AW279" s="81" t="e">
        <f>VLOOKUP(AM279,#REF!,6,FALSE)</f>
        <v>#REF!</v>
      </c>
      <c r="AX279" s="364"/>
      <c r="AY279" s="364">
        <v>44904</v>
      </c>
      <c r="AZ279" s="264" t="s">
        <v>48</v>
      </c>
      <c r="BA279" s="238"/>
      <c r="BB279" s="237" t="str">
        <f t="shared" si="343"/>
        <v/>
      </c>
      <c r="BC279" s="270">
        <f t="shared" si="335"/>
        <v>981</v>
      </c>
      <c r="BD279" t="str">
        <f t="shared" si="344"/>
        <v>Caladenia z.sp.‘Keninup’</v>
      </c>
      <c r="BE279" s="367" t="e">
        <f>COUNTIFS(#REF!,L279)</f>
        <v>#REF!</v>
      </c>
      <c r="BF279" s="374" t="str">
        <f t="shared" si="345"/>
        <v>n</v>
      </c>
      <c r="BG279" s="82"/>
      <c r="BH279" s="375"/>
      <c r="BI279" s="374"/>
      <c r="BJ279" s="403"/>
      <c r="CE279" t="str">
        <f t="shared" si="412"/>
        <v>_Old species name (Caladenia z.sp.‘Kenenup')</v>
      </c>
      <c r="CF279" s="388" t="str">
        <f t="shared" si="413"/>
        <v>Caladenia z.sp.‘Kenenup'</v>
      </c>
      <c r="CG279" t="str">
        <f t="shared" si="356"/>
        <v/>
      </c>
      <c r="CH279" t="str">
        <f t="shared" si="357"/>
        <v/>
      </c>
      <c r="CI279" t="str">
        <f t="shared" si="358"/>
        <v/>
      </c>
      <c r="CJ279" t="str">
        <f t="shared" si="359"/>
        <v/>
      </c>
      <c r="CK279" s="359" t="str">
        <f t="shared" si="360"/>
        <v/>
      </c>
      <c r="CL279" t="str">
        <f t="shared" si="361"/>
        <v/>
      </c>
      <c r="CM279" t="str">
        <f t="shared" si="362"/>
        <v/>
      </c>
      <c r="CN279" t="str">
        <f t="shared" si="363"/>
        <v/>
      </c>
      <c r="CO279" s="359" t="str">
        <f t="shared" si="364"/>
        <v/>
      </c>
      <c r="CP279" t="str">
        <f t="shared" si="365"/>
        <v/>
      </c>
      <c r="CQ279" t="str">
        <f t="shared" si="366"/>
        <v/>
      </c>
      <c r="CR279" t="str">
        <f t="shared" si="367"/>
        <v/>
      </c>
      <c r="CS279" s="359" t="str">
        <f t="shared" si="368"/>
        <v/>
      </c>
      <c r="CT279" t="str">
        <f t="shared" si="369"/>
        <v/>
      </c>
      <c r="CU279" t="str">
        <f t="shared" si="370"/>
        <v/>
      </c>
      <c r="CV279" t="str">
        <f t="shared" si="371"/>
        <v/>
      </c>
      <c r="CW279" t="str">
        <f t="shared" si="372"/>
        <v/>
      </c>
      <c r="CX279" s="359" t="str">
        <f t="shared" si="373"/>
        <v/>
      </c>
      <c r="CY279" t="str">
        <f t="shared" si="374"/>
        <v/>
      </c>
      <c r="CZ279" t="str">
        <f t="shared" si="375"/>
        <v/>
      </c>
      <c r="DA279" t="str">
        <f t="shared" si="376"/>
        <v/>
      </c>
      <c r="DB279" s="359" t="str">
        <f t="shared" si="377"/>
        <v/>
      </c>
      <c r="DC279" t="str">
        <f t="shared" si="378"/>
        <v/>
      </c>
      <c r="DD279" t="str">
        <f t="shared" si="379"/>
        <v/>
      </c>
      <c r="DE279" t="str">
        <f t="shared" si="380"/>
        <v/>
      </c>
      <c r="DF279" s="359" t="str">
        <f t="shared" si="381"/>
        <v/>
      </c>
      <c r="DG279" t="str">
        <f t="shared" si="382"/>
        <v/>
      </c>
      <c r="DH279" t="str">
        <f t="shared" si="383"/>
        <v/>
      </c>
      <c r="DI279" t="str">
        <f t="shared" si="384"/>
        <v/>
      </c>
      <c r="DJ279" t="str">
        <f t="shared" si="385"/>
        <v/>
      </c>
      <c r="DK279" s="359" t="str">
        <f t="shared" si="386"/>
        <v/>
      </c>
      <c r="DL279" t="str">
        <f t="shared" si="387"/>
        <v>X</v>
      </c>
      <c r="DM279" t="str">
        <f t="shared" si="388"/>
        <v>X</v>
      </c>
      <c r="DN279" t="str">
        <f t="shared" si="389"/>
        <v>X</v>
      </c>
      <c r="DO279" s="359" t="str">
        <f t="shared" si="390"/>
        <v>X</v>
      </c>
      <c r="DP279" t="str">
        <f t="shared" si="391"/>
        <v>X</v>
      </c>
      <c r="DQ279" t="str">
        <f t="shared" si="392"/>
        <v>X</v>
      </c>
      <c r="DR279" t="str">
        <f t="shared" si="393"/>
        <v>X</v>
      </c>
      <c r="DS279" s="359" t="str">
        <f t="shared" si="394"/>
        <v>X</v>
      </c>
      <c r="DT279" t="str">
        <f t="shared" si="395"/>
        <v>X</v>
      </c>
      <c r="DU279" t="str">
        <f t="shared" si="396"/>
        <v/>
      </c>
      <c r="DV279" t="str">
        <f t="shared" si="397"/>
        <v/>
      </c>
      <c r="DW279" t="str">
        <f t="shared" si="398"/>
        <v/>
      </c>
      <c r="DX279" s="359" t="str">
        <f t="shared" si="399"/>
        <v/>
      </c>
      <c r="DY279" t="str">
        <f t="shared" si="400"/>
        <v/>
      </c>
      <c r="DZ279" t="str">
        <f t="shared" si="401"/>
        <v/>
      </c>
      <c r="EA279" t="str">
        <f t="shared" si="402"/>
        <v/>
      </c>
      <c r="EB279" s="359" t="str">
        <f t="shared" si="403"/>
        <v/>
      </c>
      <c r="EC279" t="str">
        <f t="shared" si="404"/>
        <v/>
      </c>
      <c r="ED279" t="str">
        <f t="shared" si="405"/>
        <v/>
      </c>
      <c r="EE279" t="str">
        <f t="shared" si="406"/>
        <v/>
      </c>
      <c r="EF279" t="str">
        <f t="shared" si="407"/>
        <v/>
      </c>
      <c r="EG279" s="359" t="str">
        <f t="shared" si="408"/>
        <v/>
      </c>
      <c r="EH279" t="str">
        <f t="shared" si="352"/>
        <v>Caladenia z.sp.‘Kenenup'</v>
      </c>
      <c r="EJ279" t="str">
        <f t="shared" si="346"/>
        <v>Caladenia z.sp.‘Keninup’</v>
      </c>
      <c r="EK279" s="100">
        <f t="shared" si="355"/>
        <v>0</v>
      </c>
      <c r="EL279" s="3">
        <f t="shared" si="355"/>
        <v>0</v>
      </c>
      <c r="EM279" s="3">
        <f t="shared" si="355"/>
        <v>0</v>
      </c>
      <c r="EN279" s="3">
        <f t="shared" si="355"/>
        <v>0</v>
      </c>
      <c r="EO279" s="3">
        <f t="shared" si="355"/>
        <v>0</v>
      </c>
      <c r="EP279" s="3">
        <f t="shared" si="355"/>
        <v>0</v>
      </c>
      <c r="EQ279" s="3">
        <f t="shared" si="355"/>
        <v>0</v>
      </c>
      <c r="ER279" s="3">
        <f t="shared" si="355"/>
        <v>1</v>
      </c>
      <c r="ES279" s="3">
        <f t="shared" si="355"/>
        <v>1</v>
      </c>
      <c r="ET279" s="3">
        <f t="shared" si="355"/>
        <v>1</v>
      </c>
      <c r="EU279" s="3">
        <f t="shared" si="355"/>
        <v>0</v>
      </c>
      <c r="EV279" s="24">
        <f t="shared" si="355"/>
        <v>0</v>
      </c>
      <c r="EW279" s="245">
        <f t="shared" si="349"/>
        <v>3</v>
      </c>
      <c r="EX279" s="262" t="str">
        <f t="shared" si="347"/>
        <v/>
      </c>
    </row>
    <row r="280" spans="1:154" ht="16.149999999999999" customHeight="1" x14ac:dyDescent="0.25">
      <c r="A280" s="363"/>
      <c r="D280" s="363"/>
      <c r="E280" s="363"/>
      <c r="F280" s="363"/>
      <c r="G280" s="363"/>
      <c r="H280" s="363"/>
      <c r="I280" s="363"/>
      <c r="J280" s="68">
        <f t="shared" si="350"/>
        <v>970</v>
      </c>
      <c r="K280" s="417" t="str">
        <f t="shared" si="351"/>
        <v>Caladenia z.sp.‘Lake Muir’</v>
      </c>
      <c r="L280" s="417">
        <v>970</v>
      </c>
      <c r="M280" s="417" t="s">
        <v>1526</v>
      </c>
      <c r="N280" s="418" t="s">
        <v>2339</v>
      </c>
      <c r="O280" s="363" t="str">
        <f t="shared" si="336"/>
        <v>S</v>
      </c>
      <c r="P280" s="144" t="s">
        <v>2323</v>
      </c>
      <c r="Q280" s="364" t="s">
        <v>2224</v>
      </c>
      <c r="R280" s="365">
        <v>42979</v>
      </c>
      <c r="S280" s="365">
        <v>43039</v>
      </c>
      <c r="T280" s="603" t="s">
        <v>7894</v>
      </c>
      <c r="U280" s="603" t="s">
        <v>7894</v>
      </c>
      <c r="V280" s="603" t="s">
        <v>7894</v>
      </c>
      <c r="W280" s="603" t="s">
        <v>7894</v>
      </c>
      <c r="X280" s="603" t="s">
        <v>7894</v>
      </c>
      <c r="Y280" s="603" t="s">
        <v>7894</v>
      </c>
      <c r="Z280" s="603" t="s">
        <v>7894</v>
      </c>
      <c r="AA280" s="603" t="s">
        <v>7894</v>
      </c>
      <c r="AB280" s="603" t="s">
        <v>7894</v>
      </c>
      <c r="AC280" s="603" t="s">
        <v>7894</v>
      </c>
      <c r="AD280" s="603" t="s">
        <v>7894</v>
      </c>
      <c r="AE280" s="603" t="s">
        <v>7894</v>
      </c>
      <c r="AF280" s="605" t="s">
        <v>48</v>
      </c>
      <c r="AG280" s="605" t="s">
        <v>48</v>
      </c>
      <c r="AH280" s="366" t="s">
        <v>685</v>
      </c>
      <c r="AI280" s="363">
        <f t="shared" si="333"/>
        <v>6</v>
      </c>
      <c r="AJ280" s="363">
        <v>4</v>
      </c>
      <c r="AK280" s="413" t="str">
        <f t="shared" si="337"/>
        <v>Wispy Spider Orchids</v>
      </c>
      <c r="AL280" s="413" t="str">
        <f t="shared" si="338"/>
        <v>Caladenia filamentosa</v>
      </c>
      <c r="AM280" s="486" t="s">
        <v>7608</v>
      </c>
      <c r="AN280" s="144" t="str">
        <f t="shared" si="414"/>
        <v>validinervia</v>
      </c>
      <c r="AS280" s="69">
        <f t="shared" si="339"/>
        <v>36</v>
      </c>
      <c r="AT280" s="69">
        <f t="shared" si="340"/>
        <v>44</v>
      </c>
      <c r="AU280" s="69">
        <f t="shared" si="341"/>
        <v>9</v>
      </c>
      <c r="AV280" s="69">
        <f t="shared" si="342"/>
        <v>10</v>
      </c>
      <c r="AW280" s="81"/>
      <c r="AX280" s="364" t="s">
        <v>48</v>
      </c>
      <c r="AY280" s="364">
        <v>44898</v>
      </c>
      <c r="AZ280" s="264" t="s">
        <v>48</v>
      </c>
      <c r="BA280" s="238"/>
      <c r="BB280" s="237" t="str">
        <f t="shared" si="343"/>
        <v/>
      </c>
      <c r="BC280" s="270">
        <f t="shared" si="335"/>
        <v>970</v>
      </c>
      <c r="BD280" t="str">
        <f t="shared" si="344"/>
        <v>Caladenia z.sp.‘Lake Muir’</v>
      </c>
      <c r="BE280" s="367" t="e">
        <f>COUNTIFS(#REF!,L280)</f>
        <v>#REF!</v>
      </c>
      <c r="BF280" s="374" t="str">
        <f t="shared" si="345"/>
        <v>n</v>
      </c>
      <c r="BG280" s="82"/>
      <c r="BH280" s="375"/>
      <c r="BI280" s="374"/>
      <c r="BJ280" s="403"/>
      <c r="CE280" t="str">
        <f t="shared" si="412"/>
        <v>_Old species name (Caladenia z.sp.‘Keninup’)</v>
      </c>
      <c r="CF280" s="388" t="str">
        <f t="shared" si="413"/>
        <v>Caladenia z.sp.‘Keninup’</v>
      </c>
      <c r="CG280" t="str">
        <f t="shared" si="356"/>
        <v/>
      </c>
      <c r="CH280" t="str">
        <f t="shared" si="357"/>
        <v/>
      </c>
      <c r="CI280" t="str">
        <f t="shared" si="358"/>
        <v/>
      </c>
      <c r="CJ280" t="str">
        <f t="shared" si="359"/>
        <v/>
      </c>
      <c r="CK280" s="359" t="str">
        <f t="shared" si="360"/>
        <v/>
      </c>
      <c r="CL280" t="str">
        <f t="shared" si="361"/>
        <v/>
      </c>
      <c r="CM280" t="str">
        <f t="shared" si="362"/>
        <v/>
      </c>
      <c r="CN280" t="str">
        <f t="shared" si="363"/>
        <v/>
      </c>
      <c r="CO280" s="359" t="str">
        <f t="shared" si="364"/>
        <v/>
      </c>
      <c r="CP280" t="str">
        <f t="shared" si="365"/>
        <v/>
      </c>
      <c r="CQ280" t="str">
        <f t="shared" si="366"/>
        <v/>
      </c>
      <c r="CR280" t="str">
        <f t="shared" si="367"/>
        <v/>
      </c>
      <c r="CS280" s="359" t="str">
        <f t="shared" si="368"/>
        <v/>
      </c>
      <c r="CT280" t="str">
        <f t="shared" si="369"/>
        <v/>
      </c>
      <c r="CU280" t="str">
        <f t="shared" si="370"/>
        <v/>
      </c>
      <c r="CV280" t="str">
        <f t="shared" si="371"/>
        <v/>
      </c>
      <c r="CW280" t="str">
        <f t="shared" si="372"/>
        <v/>
      </c>
      <c r="CX280" s="359" t="str">
        <f t="shared" si="373"/>
        <v/>
      </c>
      <c r="CY280" t="str">
        <f t="shared" si="374"/>
        <v/>
      </c>
      <c r="CZ280" t="str">
        <f t="shared" si="375"/>
        <v/>
      </c>
      <c r="DA280" t="str">
        <f t="shared" si="376"/>
        <v/>
      </c>
      <c r="DB280" s="359" t="str">
        <f t="shared" si="377"/>
        <v/>
      </c>
      <c r="DC280" t="str">
        <f t="shared" si="378"/>
        <v/>
      </c>
      <c r="DD280" t="str">
        <f t="shared" si="379"/>
        <v/>
      </c>
      <c r="DE280" t="str">
        <f t="shared" si="380"/>
        <v/>
      </c>
      <c r="DF280" s="359" t="str">
        <f t="shared" si="381"/>
        <v/>
      </c>
      <c r="DG280" t="str">
        <f t="shared" si="382"/>
        <v/>
      </c>
      <c r="DH280" t="str">
        <f t="shared" si="383"/>
        <v/>
      </c>
      <c r="DI280" t="str">
        <f t="shared" si="384"/>
        <v/>
      </c>
      <c r="DJ280" t="str">
        <f t="shared" si="385"/>
        <v/>
      </c>
      <c r="DK280" s="359" t="str">
        <f t="shared" si="386"/>
        <v/>
      </c>
      <c r="DL280" t="str">
        <f t="shared" si="387"/>
        <v>X</v>
      </c>
      <c r="DM280" t="str">
        <f t="shared" si="388"/>
        <v>X</v>
      </c>
      <c r="DN280" t="str">
        <f t="shared" si="389"/>
        <v>X</v>
      </c>
      <c r="DO280" s="359" t="str">
        <f t="shared" si="390"/>
        <v>X</v>
      </c>
      <c r="DP280" t="str">
        <f t="shared" si="391"/>
        <v>X</v>
      </c>
      <c r="DQ280" t="str">
        <f t="shared" si="392"/>
        <v>X</v>
      </c>
      <c r="DR280" t="str">
        <f t="shared" si="393"/>
        <v>X</v>
      </c>
      <c r="DS280" s="359" t="str">
        <f t="shared" si="394"/>
        <v>X</v>
      </c>
      <c r="DT280" t="str">
        <f t="shared" si="395"/>
        <v>X</v>
      </c>
      <c r="DU280" t="str">
        <f t="shared" si="396"/>
        <v/>
      </c>
      <c r="DV280" t="str">
        <f t="shared" si="397"/>
        <v/>
      </c>
      <c r="DW280" t="str">
        <f t="shared" si="398"/>
        <v/>
      </c>
      <c r="DX280" s="359" t="str">
        <f t="shared" si="399"/>
        <v/>
      </c>
      <c r="DY280" t="str">
        <f t="shared" si="400"/>
        <v/>
      </c>
      <c r="DZ280" t="str">
        <f t="shared" si="401"/>
        <v/>
      </c>
      <c r="EA280" t="str">
        <f t="shared" si="402"/>
        <v/>
      </c>
      <c r="EB280" s="359" t="str">
        <f t="shared" si="403"/>
        <v/>
      </c>
      <c r="EC280" t="str">
        <f t="shared" si="404"/>
        <v/>
      </c>
      <c r="ED280" t="str">
        <f t="shared" si="405"/>
        <v/>
      </c>
      <c r="EE280" t="str">
        <f t="shared" si="406"/>
        <v/>
      </c>
      <c r="EF280" t="str">
        <f t="shared" si="407"/>
        <v/>
      </c>
      <c r="EG280" s="359" t="str">
        <f t="shared" si="408"/>
        <v/>
      </c>
      <c r="EH280" t="str">
        <f t="shared" si="352"/>
        <v>Caladenia z.sp.‘Keninup’</v>
      </c>
      <c r="EJ280" t="str">
        <f t="shared" si="346"/>
        <v>Caladenia z.sp.‘Lake Muir’</v>
      </c>
      <c r="EK280" s="100">
        <f t="shared" si="355"/>
        <v>0</v>
      </c>
      <c r="EL280" s="3">
        <f t="shared" si="355"/>
        <v>0</v>
      </c>
      <c r="EM280" s="3">
        <f t="shared" si="355"/>
        <v>0</v>
      </c>
      <c r="EN280" s="3">
        <f t="shared" si="355"/>
        <v>0</v>
      </c>
      <c r="EO280" s="3">
        <f t="shared" si="355"/>
        <v>0</v>
      </c>
      <c r="EP280" s="3">
        <f t="shared" si="355"/>
        <v>0</v>
      </c>
      <c r="EQ280" s="3">
        <f t="shared" si="355"/>
        <v>0</v>
      </c>
      <c r="ER280" s="3">
        <f t="shared" si="355"/>
        <v>0</v>
      </c>
      <c r="ES280" s="3">
        <f t="shared" si="355"/>
        <v>1</v>
      </c>
      <c r="ET280" s="3">
        <f t="shared" si="355"/>
        <v>1</v>
      </c>
      <c r="EU280" s="3">
        <f t="shared" si="355"/>
        <v>0</v>
      </c>
      <c r="EV280" s="24">
        <f t="shared" si="355"/>
        <v>0</v>
      </c>
      <c r="EW280" s="245">
        <f t="shared" si="349"/>
        <v>2</v>
      </c>
      <c r="EX280" s="262" t="str">
        <f t="shared" si="347"/>
        <v/>
      </c>
    </row>
    <row r="281" spans="1:154" ht="16.149999999999999" customHeight="1" x14ac:dyDescent="0.25">
      <c r="A281" s="363"/>
      <c r="D281" s="363"/>
      <c r="E281" s="363"/>
      <c r="F281" s="363"/>
      <c r="G281" s="363"/>
      <c r="H281" s="363"/>
      <c r="I281" s="363"/>
      <c r="J281" s="68">
        <f t="shared" si="350"/>
        <v>872</v>
      </c>
      <c r="K281" s="417" t="str">
        <f t="shared" si="351"/>
        <v>Caladenia z.sp.‘Moodiarrup’</v>
      </c>
      <c r="L281" s="417">
        <v>872</v>
      </c>
      <c r="M281" s="417" t="s">
        <v>1526</v>
      </c>
      <c r="N281" s="418" t="s">
        <v>1362</v>
      </c>
      <c r="O281" s="363" t="str">
        <f t="shared" si="336"/>
        <v>S</v>
      </c>
      <c r="P281" s="144" t="s">
        <v>2323</v>
      </c>
      <c r="Q281" s="364" t="s">
        <v>2203</v>
      </c>
      <c r="R281" s="365">
        <v>42948</v>
      </c>
      <c r="S281" s="365">
        <v>43009</v>
      </c>
      <c r="T281" s="603" t="s">
        <v>7894</v>
      </c>
      <c r="U281" s="603" t="s">
        <v>7894</v>
      </c>
      <c r="V281" s="603" t="s">
        <v>7894</v>
      </c>
      <c r="W281" s="603" t="s">
        <v>7894</v>
      </c>
      <c r="X281" s="603" t="s">
        <v>7894</v>
      </c>
      <c r="Y281" s="603" t="s">
        <v>7894</v>
      </c>
      <c r="Z281" s="603" t="s">
        <v>7894</v>
      </c>
      <c r="AA281" s="603" t="s">
        <v>7894</v>
      </c>
      <c r="AB281" s="603" t="s">
        <v>7894</v>
      </c>
      <c r="AC281" s="603" t="s">
        <v>7894</v>
      </c>
      <c r="AD281" s="603" t="s">
        <v>7894</v>
      </c>
      <c r="AE281" s="603" t="s">
        <v>7894</v>
      </c>
      <c r="AF281" s="605" t="s">
        <v>48</v>
      </c>
      <c r="AG281" s="605" t="s">
        <v>48</v>
      </c>
      <c r="AH281" s="366" t="s">
        <v>685</v>
      </c>
      <c r="AI281" s="363">
        <f t="shared" si="333"/>
        <v>6</v>
      </c>
      <c r="AJ281" s="363">
        <v>4</v>
      </c>
      <c r="AK281" s="413" t="str">
        <f t="shared" si="337"/>
        <v>Wispy Spider Orchids</v>
      </c>
      <c r="AL281" s="413" t="str">
        <f t="shared" si="338"/>
        <v>Caladenia filamentosa</v>
      </c>
      <c r="AM281" s="486" t="s">
        <v>7608</v>
      </c>
      <c r="AN281" s="144" t="str">
        <f t="shared" si="414"/>
        <v>straminichila</v>
      </c>
      <c r="AS281" s="69">
        <f t="shared" si="339"/>
        <v>32</v>
      </c>
      <c r="AT281" s="69">
        <f t="shared" si="340"/>
        <v>40</v>
      </c>
      <c r="AU281" s="69">
        <f t="shared" si="341"/>
        <v>8</v>
      </c>
      <c r="AV281" s="69">
        <f t="shared" si="342"/>
        <v>10</v>
      </c>
      <c r="AW281" s="81"/>
      <c r="AX281" s="364" t="s">
        <v>48</v>
      </c>
      <c r="AY281" s="364">
        <v>44899</v>
      </c>
      <c r="AZ281" s="264" t="s">
        <v>48</v>
      </c>
      <c r="BA281" s="238"/>
      <c r="BB281" s="237" t="str">
        <f t="shared" si="343"/>
        <v/>
      </c>
      <c r="BC281" s="270">
        <f t="shared" si="335"/>
        <v>872</v>
      </c>
      <c r="BD281" t="str">
        <f t="shared" si="344"/>
        <v>Caladenia z.sp.‘Moodiarrup’</v>
      </c>
      <c r="BE281" s="367" t="e">
        <f>COUNTIFS(#REF!,L281)</f>
        <v>#REF!</v>
      </c>
      <c r="BF281" s="374" t="str">
        <f t="shared" si="345"/>
        <v>n</v>
      </c>
      <c r="BG281" s="82"/>
      <c r="BH281" s="375"/>
      <c r="BI281" s="374"/>
      <c r="BJ281" s="403"/>
      <c r="CE281" t="str">
        <f t="shared" si="412"/>
        <v>_Old species name (Caladenia z.sp.‘Lake Muir’)</v>
      </c>
      <c r="CF281" s="388" t="str">
        <f t="shared" si="413"/>
        <v>Caladenia z.sp.‘Lake Muir’</v>
      </c>
      <c r="CG281" t="str">
        <f t="shared" si="356"/>
        <v/>
      </c>
      <c r="CH281" t="str">
        <f t="shared" si="357"/>
        <v/>
      </c>
      <c r="CI281" t="str">
        <f t="shared" si="358"/>
        <v/>
      </c>
      <c r="CJ281" t="str">
        <f t="shared" si="359"/>
        <v/>
      </c>
      <c r="CK281" s="359" t="str">
        <f t="shared" si="360"/>
        <v/>
      </c>
      <c r="CL281" t="str">
        <f t="shared" si="361"/>
        <v/>
      </c>
      <c r="CM281" t="str">
        <f t="shared" si="362"/>
        <v/>
      </c>
      <c r="CN281" t="str">
        <f t="shared" si="363"/>
        <v/>
      </c>
      <c r="CO281" s="359" t="str">
        <f t="shared" si="364"/>
        <v/>
      </c>
      <c r="CP281" t="str">
        <f t="shared" si="365"/>
        <v/>
      </c>
      <c r="CQ281" t="str">
        <f t="shared" si="366"/>
        <v/>
      </c>
      <c r="CR281" t="str">
        <f t="shared" si="367"/>
        <v/>
      </c>
      <c r="CS281" s="359" t="str">
        <f t="shared" si="368"/>
        <v/>
      </c>
      <c r="CT281" t="str">
        <f t="shared" si="369"/>
        <v/>
      </c>
      <c r="CU281" t="str">
        <f t="shared" si="370"/>
        <v/>
      </c>
      <c r="CV281" t="str">
        <f t="shared" si="371"/>
        <v/>
      </c>
      <c r="CW281" t="str">
        <f t="shared" si="372"/>
        <v/>
      </c>
      <c r="CX281" s="359" t="str">
        <f t="shared" si="373"/>
        <v/>
      </c>
      <c r="CY281" t="str">
        <f t="shared" si="374"/>
        <v/>
      </c>
      <c r="CZ281" t="str">
        <f t="shared" si="375"/>
        <v/>
      </c>
      <c r="DA281" t="str">
        <f t="shared" si="376"/>
        <v/>
      </c>
      <c r="DB281" s="359" t="str">
        <f t="shared" si="377"/>
        <v/>
      </c>
      <c r="DC281" t="str">
        <f t="shared" si="378"/>
        <v/>
      </c>
      <c r="DD281" t="str">
        <f t="shared" si="379"/>
        <v/>
      </c>
      <c r="DE281" t="str">
        <f t="shared" si="380"/>
        <v/>
      </c>
      <c r="DF281" s="359" t="str">
        <f t="shared" si="381"/>
        <v/>
      </c>
      <c r="DG281" t="str">
        <f t="shared" si="382"/>
        <v/>
      </c>
      <c r="DH281" t="str">
        <f t="shared" si="383"/>
        <v/>
      </c>
      <c r="DI281" t="str">
        <f t="shared" si="384"/>
        <v/>
      </c>
      <c r="DJ281" t="str">
        <f t="shared" si="385"/>
        <v/>
      </c>
      <c r="DK281" s="359" t="str">
        <f t="shared" si="386"/>
        <v/>
      </c>
      <c r="DL281" t="str">
        <f t="shared" si="387"/>
        <v/>
      </c>
      <c r="DM281" t="str">
        <f t="shared" si="388"/>
        <v/>
      </c>
      <c r="DN281" t="str">
        <f t="shared" si="389"/>
        <v/>
      </c>
      <c r="DO281" s="359" t="str">
        <f t="shared" si="390"/>
        <v/>
      </c>
      <c r="DP281" t="str">
        <f t="shared" si="391"/>
        <v>X</v>
      </c>
      <c r="DQ281" t="str">
        <f t="shared" si="392"/>
        <v>X</v>
      </c>
      <c r="DR281" t="str">
        <f t="shared" si="393"/>
        <v>X</v>
      </c>
      <c r="DS281" s="359" t="str">
        <f t="shared" si="394"/>
        <v>X</v>
      </c>
      <c r="DT281" t="str">
        <f t="shared" si="395"/>
        <v>X</v>
      </c>
      <c r="DU281" t="str">
        <f t="shared" si="396"/>
        <v>X</v>
      </c>
      <c r="DV281" t="str">
        <f t="shared" si="397"/>
        <v>X</v>
      </c>
      <c r="DW281" t="str">
        <f t="shared" si="398"/>
        <v>X</v>
      </c>
      <c r="DX281" s="359" t="str">
        <f t="shared" si="399"/>
        <v>X</v>
      </c>
      <c r="DY281" t="str">
        <f t="shared" si="400"/>
        <v/>
      </c>
      <c r="DZ281" t="str">
        <f t="shared" si="401"/>
        <v/>
      </c>
      <c r="EA281" t="str">
        <f t="shared" si="402"/>
        <v/>
      </c>
      <c r="EB281" s="359" t="str">
        <f t="shared" si="403"/>
        <v/>
      </c>
      <c r="EC281" t="str">
        <f t="shared" si="404"/>
        <v/>
      </c>
      <c r="ED281" t="str">
        <f t="shared" si="405"/>
        <v/>
      </c>
      <c r="EE281" t="str">
        <f t="shared" si="406"/>
        <v/>
      </c>
      <c r="EF281" t="str">
        <f t="shared" si="407"/>
        <v/>
      </c>
      <c r="EG281" s="359" t="str">
        <f t="shared" si="408"/>
        <v/>
      </c>
      <c r="EH281" t="str">
        <f t="shared" si="352"/>
        <v>Caladenia z.sp.‘Lake Muir’</v>
      </c>
      <c r="EJ281" t="str">
        <f t="shared" si="346"/>
        <v>Caladenia z.sp.‘Moodiarrup’</v>
      </c>
      <c r="EK281" s="100">
        <f t="shared" si="355"/>
        <v>0</v>
      </c>
      <c r="EL281" s="3">
        <f t="shared" si="355"/>
        <v>0</v>
      </c>
      <c r="EM281" s="3">
        <f t="shared" si="355"/>
        <v>0</v>
      </c>
      <c r="EN281" s="3">
        <f t="shared" si="355"/>
        <v>0</v>
      </c>
      <c r="EO281" s="3">
        <f t="shared" si="355"/>
        <v>0</v>
      </c>
      <c r="EP281" s="3">
        <f t="shared" si="355"/>
        <v>0</v>
      </c>
      <c r="EQ281" s="3">
        <f t="shared" si="355"/>
        <v>0</v>
      </c>
      <c r="ER281" s="3">
        <f t="shared" si="355"/>
        <v>1</v>
      </c>
      <c r="ES281" s="3">
        <f t="shared" si="355"/>
        <v>1</v>
      </c>
      <c r="ET281" s="3">
        <f t="shared" si="355"/>
        <v>1</v>
      </c>
      <c r="EU281" s="3">
        <f t="shared" si="355"/>
        <v>0</v>
      </c>
      <c r="EV281" s="24">
        <f t="shared" si="355"/>
        <v>0</v>
      </c>
      <c r="EW281" s="245">
        <f t="shared" si="349"/>
        <v>3</v>
      </c>
      <c r="EX281" s="262" t="str">
        <f t="shared" si="347"/>
        <v/>
      </c>
    </row>
    <row r="282" spans="1:154" ht="16.149999999999999" customHeight="1" x14ac:dyDescent="0.25">
      <c r="A282" s="363"/>
      <c r="D282" s="363"/>
      <c r="E282" s="363"/>
      <c r="F282" s="363"/>
      <c r="G282" s="363"/>
      <c r="H282" s="363"/>
      <c r="I282" s="363"/>
      <c r="J282" s="68">
        <f t="shared" si="350"/>
        <v>970</v>
      </c>
      <c r="K282" s="424" t="str">
        <f t="shared" si="351"/>
        <v>Caladenia z.sp.‘Muir Highway’</v>
      </c>
      <c r="L282" s="425">
        <v>970</v>
      </c>
      <c r="M282" s="424" t="s">
        <v>1526</v>
      </c>
      <c r="N282" s="418" t="s">
        <v>2340</v>
      </c>
      <c r="O282" s="363" t="str">
        <f t="shared" si="336"/>
        <v>S</v>
      </c>
      <c r="P282" s="144" t="s">
        <v>2323</v>
      </c>
      <c r="Q282" s="364" t="s">
        <v>2224</v>
      </c>
      <c r="R282" s="365">
        <v>42979</v>
      </c>
      <c r="S282" s="365">
        <v>43039</v>
      </c>
      <c r="T282" s="603" t="s">
        <v>7894</v>
      </c>
      <c r="U282" s="603" t="s">
        <v>7894</v>
      </c>
      <c r="V282" s="603" t="s">
        <v>7894</v>
      </c>
      <c r="W282" s="603" t="s">
        <v>7894</v>
      </c>
      <c r="X282" s="603" t="s">
        <v>7894</v>
      </c>
      <c r="Y282" s="603" t="s">
        <v>7894</v>
      </c>
      <c r="Z282" s="603" t="s">
        <v>7894</v>
      </c>
      <c r="AA282" s="603" t="s">
        <v>7894</v>
      </c>
      <c r="AB282" s="603" t="s">
        <v>7894</v>
      </c>
      <c r="AC282" s="603" t="s">
        <v>7894</v>
      </c>
      <c r="AD282" s="603" t="s">
        <v>7894</v>
      </c>
      <c r="AE282" s="603" t="s">
        <v>7894</v>
      </c>
      <c r="AF282" s="605" t="s">
        <v>48</v>
      </c>
      <c r="AG282" s="605" t="s">
        <v>48</v>
      </c>
      <c r="AH282" s="366" t="s">
        <v>685</v>
      </c>
      <c r="AI282" s="363">
        <f t="shared" si="333"/>
        <v>6</v>
      </c>
      <c r="AJ282" s="363">
        <v>4</v>
      </c>
      <c r="AK282" s="413" t="str">
        <f t="shared" si="337"/>
        <v>Wispy Spider Orchids</v>
      </c>
      <c r="AL282" s="413" t="str">
        <f t="shared" si="338"/>
        <v>Caladenia filamentosa</v>
      </c>
      <c r="AM282" s="486" t="s">
        <v>7608</v>
      </c>
      <c r="AN282" s="144" t="str">
        <f t="shared" si="414"/>
        <v>validinervia</v>
      </c>
      <c r="AS282" s="69">
        <f t="shared" si="339"/>
        <v>36</v>
      </c>
      <c r="AT282" s="69">
        <f t="shared" si="340"/>
        <v>44</v>
      </c>
      <c r="AU282" s="69">
        <f t="shared" si="341"/>
        <v>9</v>
      </c>
      <c r="AV282" s="69">
        <f t="shared" si="342"/>
        <v>10</v>
      </c>
      <c r="AW282" s="81"/>
      <c r="AX282" s="364"/>
      <c r="AY282" s="364">
        <v>44898</v>
      </c>
      <c r="AZ282" s="264" t="s">
        <v>48</v>
      </c>
      <c r="BA282" s="238"/>
      <c r="BB282" s="237" t="str">
        <f t="shared" si="343"/>
        <v/>
      </c>
      <c r="BC282" s="270">
        <f t="shared" si="335"/>
        <v>970</v>
      </c>
      <c r="BD282" t="str">
        <f t="shared" si="344"/>
        <v>Caladenia z.sp.‘Muir Highway’</v>
      </c>
      <c r="BE282" s="367" t="e">
        <f>COUNTIFS(#REF!,L282)</f>
        <v>#REF!</v>
      </c>
      <c r="BF282" s="374" t="str">
        <f t="shared" si="345"/>
        <v>n</v>
      </c>
      <c r="BG282" s="82"/>
      <c r="BH282" s="375"/>
      <c r="BI282" s="374"/>
      <c r="BJ282" s="403"/>
      <c r="CE282" t="str">
        <f t="shared" si="412"/>
        <v>_Old species name (Caladenia z.sp.‘Moodiarrup’)</v>
      </c>
      <c r="CF282" s="388" t="str">
        <f t="shared" si="413"/>
        <v>Caladenia z.sp.‘Moodiarrup’</v>
      </c>
      <c r="CG282" t="str">
        <f t="shared" si="356"/>
        <v/>
      </c>
      <c r="CH282" t="str">
        <f t="shared" si="357"/>
        <v/>
      </c>
      <c r="CI282" t="str">
        <f t="shared" si="358"/>
        <v/>
      </c>
      <c r="CJ282" t="str">
        <f t="shared" si="359"/>
        <v/>
      </c>
      <c r="CK282" s="359" t="str">
        <f t="shared" si="360"/>
        <v/>
      </c>
      <c r="CL282" t="str">
        <f t="shared" si="361"/>
        <v/>
      </c>
      <c r="CM282" t="str">
        <f t="shared" si="362"/>
        <v/>
      </c>
      <c r="CN282" t="str">
        <f t="shared" si="363"/>
        <v/>
      </c>
      <c r="CO282" s="359" t="str">
        <f t="shared" si="364"/>
        <v/>
      </c>
      <c r="CP282" t="str">
        <f t="shared" si="365"/>
        <v/>
      </c>
      <c r="CQ282" t="str">
        <f t="shared" si="366"/>
        <v/>
      </c>
      <c r="CR282" t="str">
        <f t="shared" si="367"/>
        <v/>
      </c>
      <c r="CS282" s="359" t="str">
        <f t="shared" si="368"/>
        <v/>
      </c>
      <c r="CT282" t="str">
        <f t="shared" si="369"/>
        <v/>
      </c>
      <c r="CU282" t="str">
        <f t="shared" si="370"/>
        <v/>
      </c>
      <c r="CV282" t="str">
        <f t="shared" si="371"/>
        <v/>
      </c>
      <c r="CW282" t="str">
        <f t="shared" si="372"/>
        <v/>
      </c>
      <c r="CX282" s="359" t="str">
        <f t="shared" si="373"/>
        <v/>
      </c>
      <c r="CY282" t="str">
        <f t="shared" si="374"/>
        <v/>
      </c>
      <c r="CZ282" t="str">
        <f t="shared" si="375"/>
        <v/>
      </c>
      <c r="DA282" t="str">
        <f t="shared" si="376"/>
        <v/>
      </c>
      <c r="DB282" s="359" t="str">
        <f t="shared" si="377"/>
        <v/>
      </c>
      <c r="DC282" t="str">
        <f t="shared" si="378"/>
        <v/>
      </c>
      <c r="DD282" t="str">
        <f t="shared" si="379"/>
        <v/>
      </c>
      <c r="DE282" t="str">
        <f t="shared" si="380"/>
        <v/>
      </c>
      <c r="DF282" s="359" t="str">
        <f t="shared" si="381"/>
        <v/>
      </c>
      <c r="DG282" t="str">
        <f t="shared" si="382"/>
        <v/>
      </c>
      <c r="DH282" t="str">
        <f t="shared" si="383"/>
        <v/>
      </c>
      <c r="DI282" t="str">
        <f t="shared" si="384"/>
        <v/>
      </c>
      <c r="DJ282" t="str">
        <f t="shared" si="385"/>
        <v/>
      </c>
      <c r="DK282" s="359" t="str">
        <f t="shared" si="386"/>
        <v/>
      </c>
      <c r="DL282" t="str">
        <f t="shared" si="387"/>
        <v>X</v>
      </c>
      <c r="DM282" t="str">
        <f t="shared" si="388"/>
        <v>X</v>
      </c>
      <c r="DN282" t="str">
        <f t="shared" si="389"/>
        <v>X</v>
      </c>
      <c r="DO282" s="359" t="str">
        <f t="shared" si="390"/>
        <v>X</v>
      </c>
      <c r="DP282" t="str">
        <f t="shared" si="391"/>
        <v>X</v>
      </c>
      <c r="DQ282" t="str">
        <f t="shared" si="392"/>
        <v>X</v>
      </c>
      <c r="DR282" t="str">
        <f t="shared" si="393"/>
        <v>X</v>
      </c>
      <c r="DS282" s="359" t="str">
        <f t="shared" si="394"/>
        <v>X</v>
      </c>
      <c r="DT282" t="str">
        <f t="shared" si="395"/>
        <v>X</v>
      </c>
      <c r="DU282" t="str">
        <f t="shared" si="396"/>
        <v/>
      </c>
      <c r="DV282" t="str">
        <f t="shared" si="397"/>
        <v/>
      </c>
      <c r="DW282" t="str">
        <f t="shared" si="398"/>
        <v/>
      </c>
      <c r="DX282" s="359" t="str">
        <f t="shared" si="399"/>
        <v/>
      </c>
      <c r="DY282" t="str">
        <f t="shared" si="400"/>
        <v/>
      </c>
      <c r="DZ282" t="str">
        <f t="shared" si="401"/>
        <v/>
      </c>
      <c r="EA282" t="str">
        <f t="shared" si="402"/>
        <v/>
      </c>
      <c r="EB282" s="359" t="str">
        <f t="shared" si="403"/>
        <v/>
      </c>
      <c r="EC282" t="str">
        <f t="shared" si="404"/>
        <v/>
      </c>
      <c r="ED282" t="str">
        <f t="shared" si="405"/>
        <v/>
      </c>
      <c r="EE282" t="str">
        <f t="shared" si="406"/>
        <v/>
      </c>
      <c r="EF282" t="str">
        <f t="shared" si="407"/>
        <v/>
      </c>
      <c r="EG282" s="359" t="str">
        <f t="shared" si="408"/>
        <v/>
      </c>
      <c r="EH282" t="str">
        <f t="shared" si="352"/>
        <v>Caladenia z.sp.‘Moodiarrup’</v>
      </c>
      <c r="EJ282" t="str">
        <f t="shared" si="346"/>
        <v>Caladenia z.sp.‘Muir Highway’</v>
      </c>
      <c r="EK282" s="100">
        <f t="shared" si="355"/>
        <v>0</v>
      </c>
      <c r="EL282" s="3">
        <f t="shared" si="355"/>
        <v>0</v>
      </c>
      <c r="EM282" s="3">
        <f t="shared" si="355"/>
        <v>0</v>
      </c>
      <c r="EN282" s="3">
        <f t="shared" si="355"/>
        <v>0</v>
      </c>
      <c r="EO282" s="3">
        <f t="shared" si="355"/>
        <v>0</v>
      </c>
      <c r="EP282" s="3">
        <f t="shared" si="355"/>
        <v>0</v>
      </c>
      <c r="EQ282" s="3">
        <f t="shared" si="355"/>
        <v>0</v>
      </c>
      <c r="ER282" s="3">
        <f t="shared" si="355"/>
        <v>0</v>
      </c>
      <c r="ES282" s="3">
        <f t="shared" si="355"/>
        <v>1</v>
      </c>
      <c r="ET282" s="3">
        <f t="shared" si="355"/>
        <v>1</v>
      </c>
      <c r="EU282" s="3">
        <f t="shared" si="355"/>
        <v>0</v>
      </c>
      <c r="EV282" s="24">
        <f t="shared" si="355"/>
        <v>0</v>
      </c>
      <c r="EW282" s="245">
        <f t="shared" si="349"/>
        <v>2</v>
      </c>
      <c r="EX282" s="262" t="str">
        <f t="shared" si="347"/>
        <v/>
      </c>
    </row>
    <row r="283" spans="1:154" ht="16.149999999999999" customHeight="1" x14ac:dyDescent="0.25">
      <c r="A283" s="363"/>
      <c r="D283" s="363"/>
      <c r="E283" s="363"/>
      <c r="F283" s="363"/>
      <c r="G283" s="363"/>
      <c r="H283" s="363"/>
      <c r="I283" s="363"/>
      <c r="J283" s="68">
        <f t="shared" si="350"/>
        <v>1138</v>
      </c>
      <c r="K283" s="424" t="str">
        <f t="shared" si="351"/>
        <v>Caladenia z.sp.‘Nyabing’</v>
      </c>
      <c r="L283" s="425">
        <v>1138</v>
      </c>
      <c r="M283" s="424" t="s">
        <v>1526</v>
      </c>
      <c r="N283" s="418" t="s">
        <v>2341</v>
      </c>
      <c r="O283" s="363" t="str">
        <f t="shared" si="336"/>
        <v>S</v>
      </c>
      <c r="P283" s="144" t="s">
        <v>2323</v>
      </c>
      <c r="Q283" s="364" t="s">
        <v>1852</v>
      </c>
      <c r="R283" s="365">
        <v>42948</v>
      </c>
      <c r="S283" s="365">
        <v>43009</v>
      </c>
      <c r="T283" s="603" t="s">
        <v>7894</v>
      </c>
      <c r="U283" s="603" t="s">
        <v>7894</v>
      </c>
      <c r="V283" s="603" t="s">
        <v>7894</v>
      </c>
      <c r="W283" s="603" t="s">
        <v>7894</v>
      </c>
      <c r="X283" s="603" t="s">
        <v>7894</v>
      </c>
      <c r="Y283" s="603" t="s">
        <v>7894</v>
      </c>
      <c r="Z283" s="603" t="s">
        <v>7894</v>
      </c>
      <c r="AA283" s="603" t="s">
        <v>7894</v>
      </c>
      <c r="AB283" s="603" t="s">
        <v>7894</v>
      </c>
      <c r="AC283" s="603" t="s">
        <v>7894</v>
      </c>
      <c r="AD283" s="603" t="s">
        <v>7894</v>
      </c>
      <c r="AE283" s="603" t="s">
        <v>7894</v>
      </c>
      <c r="AF283" s="605" t="s">
        <v>48</v>
      </c>
      <c r="AG283" s="605" t="s">
        <v>48</v>
      </c>
      <c r="AH283" s="366" t="s">
        <v>685</v>
      </c>
      <c r="AI283" s="363">
        <f t="shared" si="333"/>
        <v>6</v>
      </c>
      <c r="AJ283" s="363">
        <v>4</v>
      </c>
      <c r="AK283" s="413" t="str">
        <f t="shared" si="337"/>
        <v>Wispy Spider Orchids</v>
      </c>
      <c r="AL283" s="413" t="str">
        <f t="shared" si="338"/>
        <v>Caladenia filamentosa</v>
      </c>
      <c r="AM283" s="486" t="s">
        <v>7608</v>
      </c>
      <c r="AN283" s="144" t="str">
        <f t="shared" si="414"/>
        <v>erythronema</v>
      </c>
      <c r="AS283" s="69">
        <f t="shared" si="339"/>
        <v>32</v>
      </c>
      <c r="AT283" s="69">
        <f t="shared" si="340"/>
        <v>40</v>
      </c>
      <c r="AU283" s="69">
        <f t="shared" si="341"/>
        <v>8</v>
      </c>
      <c r="AV283" s="69">
        <f t="shared" si="342"/>
        <v>10</v>
      </c>
      <c r="AW283" s="81" t="e">
        <f>VLOOKUP(AM283,#REF!,6,FALSE)</f>
        <v>#REF!</v>
      </c>
      <c r="AX283" s="364" t="s">
        <v>48</v>
      </c>
      <c r="AY283" s="364">
        <v>44907</v>
      </c>
      <c r="AZ283" s="264" t="s">
        <v>48</v>
      </c>
      <c r="BA283" s="238"/>
      <c r="BB283" s="237" t="str">
        <f t="shared" si="343"/>
        <v/>
      </c>
      <c r="BC283" s="270">
        <f t="shared" si="335"/>
        <v>1138</v>
      </c>
      <c r="BD283" t="str">
        <f t="shared" si="344"/>
        <v>Caladenia z.sp.‘Nyabing’</v>
      </c>
      <c r="BE283" s="367" t="e">
        <f>COUNTIFS(#REF!,L283)</f>
        <v>#REF!</v>
      </c>
      <c r="BF283" s="374" t="str">
        <f t="shared" si="345"/>
        <v>n</v>
      </c>
      <c r="BG283" s="82"/>
      <c r="BH283" s="375"/>
      <c r="BI283" s="374"/>
      <c r="BJ283" s="403"/>
      <c r="CE283" t="str">
        <f t="shared" si="412"/>
        <v>_Old species name (Caladenia z.sp.‘Muir Highway’)</v>
      </c>
      <c r="CF283" s="388" t="str">
        <f t="shared" si="413"/>
        <v>Caladenia z.sp.‘Muir Highway’</v>
      </c>
      <c r="CG283" t="str">
        <f t="shared" si="356"/>
        <v/>
      </c>
      <c r="CH283" t="str">
        <f t="shared" si="357"/>
        <v/>
      </c>
      <c r="CI283" t="str">
        <f t="shared" si="358"/>
        <v/>
      </c>
      <c r="CJ283" t="str">
        <f t="shared" si="359"/>
        <v/>
      </c>
      <c r="CK283" s="359" t="str">
        <f t="shared" si="360"/>
        <v/>
      </c>
      <c r="CL283" t="str">
        <f t="shared" si="361"/>
        <v/>
      </c>
      <c r="CM283" t="str">
        <f t="shared" si="362"/>
        <v/>
      </c>
      <c r="CN283" t="str">
        <f t="shared" si="363"/>
        <v/>
      </c>
      <c r="CO283" s="359" t="str">
        <f t="shared" si="364"/>
        <v/>
      </c>
      <c r="CP283" t="str">
        <f t="shared" si="365"/>
        <v/>
      </c>
      <c r="CQ283" t="str">
        <f t="shared" si="366"/>
        <v/>
      </c>
      <c r="CR283" t="str">
        <f t="shared" si="367"/>
        <v/>
      </c>
      <c r="CS283" s="359" t="str">
        <f t="shared" si="368"/>
        <v/>
      </c>
      <c r="CT283" t="str">
        <f t="shared" si="369"/>
        <v/>
      </c>
      <c r="CU283" t="str">
        <f t="shared" si="370"/>
        <v/>
      </c>
      <c r="CV283" t="str">
        <f t="shared" si="371"/>
        <v/>
      </c>
      <c r="CW283" t="str">
        <f t="shared" si="372"/>
        <v/>
      </c>
      <c r="CX283" s="359" t="str">
        <f t="shared" si="373"/>
        <v/>
      </c>
      <c r="CY283" t="str">
        <f t="shared" si="374"/>
        <v/>
      </c>
      <c r="CZ283" t="str">
        <f t="shared" si="375"/>
        <v/>
      </c>
      <c r="DA283" t="str">
        <f t="shared" si="376"/>
        <v/>
      </c>
      <c r="DB283" s="359" t="str">
        <f t="shared" si="377"/>
        <v/>
      </c>
      <c r="DC283" t="str">
        <f t="shared" si="378"/>
        <v/>
      </c>
      <c r="DD283" t="str">
        <f t="shared" si="379"/>
        <v/>
      </c>
      <c r="DE283" t="str">
        <f t="shared" si="380"/>
        <v/>
      </c>
      <c r="DF283" s="359" t="str">
        <f t="shared" si="381"/>
        <v/>
      </c>
      <c r="DG283" t="str">
        <f t="shared" si="382"/>
        <v/>
      </c>
      <c r="DH283" t="str">
        <f t="shared" si="383"/>
        <v/>
      </c>
      <c r="DI283" t="str">
        <f t="shared" si="384"/>
        <v/>
      </c>
      <c r="DJ283" t="str">
        <f t="shared" si="385"/>
        <v/>
      </c>
      <c r="DK283" s="359" t="str">
        <f t="shared" si="386"/>
        <v/>
      </c>
      <c r="DL283" t="str">
        <f t="shared" si="387"/>
        <v/>
      </c>
      <c r="DM283" t="str">
        <f t="shared" si="388"/>
        <v/>
      </c>
      <c r="DN283" t="str">
        <f t="shared" si="389"/>
        <v/>
      </c>
      <c r="DO283" s="359" t="str">
        <f t="shared" si="390"/>
        <v/>
      </c>
      <c r="DP283" t="str">
        <f t="shared" si="391"/>
        <v>X</v>
      </c>
      <c r="DQ283" t="str">
        <f t="shared" si="392"/>
        <v>X</v>
      </c>
      <c r="DR283" t="str">
        <f t="shared" si="393"/>
        <v>X</v>
      </c>
      <c r="DS283" s="359" t="str">
        <f t="shared" si="394"/>
        <v>X</v>
      </c>
      <c r="DT283" t="str">
        <f t="shared" si="395"/>
        <v>X</v>
      </c>
      <c r="DU283" t="str">
        <f t="shared" si="396"/>
        <v>X</v>
      </c>
      <c r="DV283" t="str">
        <f t="shared" si="397"/>
        <v>X</v>
      </c>
      <c r="DW283" t="str">
        <f t="shared" si="398"/>
        <v>X</v>
      </c>
      <c r="DX283" s="359" t="str">
        <f t="shared" si="399"/>
        <v>X</v>
      </c>
      <c r="DY283" t="str">
        <f t="shared" si="400"/>
        <v/>
      </c>
      <c r="DZ283" t="str">
        <f t="shared" si="401"/>
        <v/>
      </c>
      <c r="EA283" t="str">
        <f t="shared" si="402"/>
        <v/>
      </c>
      <c r="EB283" s="359" t="str">
        <f t="shared" si="403"/>
        <v/>
      </c>
      <c r="EC283" t="str">
        <f t="shared" si="404"/>
        <v/>
      </c>
      <c r="ED283" t="str">
        <f t="shared" si="405"/>
        <v/>
      </c>
      <c r="EE283" t="str">
        <f t="shared" si="406"/>
        <v/>
      </c>
      <c r="EF283" t="str">
        <f t="shared" si="407"/>
        <v/>
      </c>
      <c r="EG283" s="359" t="str">
        <f t="shared" si="408"/>
        <v/>
      </c>
      <c r="EH283" t="str">
        <f t="shared" si="352"/>
        <v>Caladenia z.sp.‘Muir Highway’</v>
      </c>
      <c r="EJ283" t="str">
        <f t="shared" si="346"/>
        <v>Caladenia z.sp.‘Nyabing’</v>
      </c>
      <c r="EK283" s="100">
        <f t="shared" si="355"/>
        <v>0</v>
      </c>
      <c r="EL283" s="3">
        <f t="shared" si="355"/>
        <v>0</v>
      </c>
      <c r="EM283" s="3">
        <f t="shared" si="355"/>
        <v>0</v>
      </c>
      <c r="EN283" s="3">
        <f t="shared" si="355"/>
        <v>0</v>
      </c>
      <c r="EO283" s="3">
        <f t="shared" si="355"/>
        <v>0</v>
      </c>
      <c r="EP283" s="3">
        <f t="shared" si="355"/>
        <v>0</v>
      </c>
      <c r="EQ283" s="3">
        <f t="shared" si="355"/>
        <v>0</v>
      </c>
      <c r="ER283" s="3">
        <f t="shared" si="355"/>
        <v>1</v>
      </c>
      <c r="ES283" s="3">
        <f t="shared" si="355"/>
        <v>1</v>
      </c>
      <c r="ET283" s="3">
        <f t="shared" si="355"/>
        <v>1</v>
      </c>
      <c r="EU283" s="3">
        <f t="shared" si="355"/>
        <v>0</v>
      </c>
      <c r="EV283" s="24">
        <f t="shared" si="355"/>
        <v>0</v>
      </c>
      <c r="EW283" s="245">
        <f t="shared" si="349"/>
        <v>3</v>
      </c>
      <c r="EX283" s="262" t="str">
        <f t="shared" si="347"/>
        <v/>
      </c>
    </row>
    <row r="284" spans="1:154" ht="16.149999999999999" customHeight="1" x14ac:dyDescent="0.25">
      <c r="A284" s="363"/>
      <c r="D284" s="363"/>
      <c r="E284" s="363"/>
      <c r="F284" s="363"/>
      <c r="G284" s="363"/>
      <c r="H284" s="363"/>
      <c r="I284" s="363"/>
      <c r="J284" s="68">
        <f t="shared" si="350"/>
        <v>1028</v>
      </c>
      <c r="K284" s="424" t="str">
        <f t="shared" si="351"/>
        <v>Caladenia z.sp.‘Quindanning’</v>
      </c>
      <c r="L284" s="425">
        <v>1028</v>
      </c>
      <c r="M284" s="424" t="s">
        <v>1526</v>
      </c>
      <c r="N284" s="418" t="s">
        <v>2342</v>
      </c>
      <c r="O284" s="363" t="str">
        <f t="shared" si="336"/>
        <v>S</v>
      </c>
      <c r="P284" s="144" t="s">
        <v>2323</v>
      </c>
      <c r="Q284" s="364" t="s">
        <v>1951</v>
      </c>
      <c r="R284" s="365">
        <v>43008</v>
      </c>
      <c r="S284" s="365">
        <v>43039</v>
      </c>
      <c r="T284" s="603" t="s">
        <v>7894</v>
      </c>
      <c r="U284" s="603" t="s">
        <v>7894</v>
      </c>
      <c r="V284" s="603" t="s">
        <v>7894</v>
      </c>
      <c r="W284" s="603" t="s">
        <v>7894</v>
      </c>
      <c r="X284" s="603" t="s">
        <v>7894</v>
      </c>
      <c r="Y284" s="603" t="s">
        <v>7894</v>
      </c>
      <c r="Z284" s="603" t="s">
        <v>7894</v>
      </c>
      <c r="AA284" s="603" t="s">
        <v>7894</v>
      </c>
      <c r="AB284" s="603" t="s">
        <v>7894</v>
      </c>
      <c r="AC284" s="603" t="s">
        <v>7894</v>
      </c>
      <c r="AD284" s="603" t="s">
        <v>7894</v>
      </c>
      <c r="AE284" s="603" t="s">
        <v>7894</v>
      </c>
      <c r="AF284" s="605" t="s">
        <v>48</v>
      </c>
      <c r="AG284" s="605" t="s">
        <v>48</v>
      </c>
      <c r="AH284" s="366" t="s">
        <v>685</v>
      </c>
      <c r="AI284" s="363">
        <f t="shared" si="333"/>
        <v>6</v>
      </c>
      <c r="AJ284" s="363">
        <v>9</v>
      </c>
      <c r="AK284" s="413" t="str">
        <f t="shared" si="337"/>
        <v>White Spider Orchids</v>
      </c>
      <c r="AL284" s="413" t="str">
        <f t="shared" si="338"/>
        <v>Caladenia longicauda</v>
      </c>
      <c r="AM284" s="486" t="s">
        <v>7608</v>
      </c>
      <c r="AN284" s="144" t="str">
        <f t="shared" si="414"/>
        <v>hopperiana</v>
      </c>
      <c r="AS284" s="69">
        <f t="shared" si="339"/>
        <v>40</v>
      </c>
      <c r="AT284" s="69">
        <f t="shared" si="340"/>
        <v>44</v>
      </c>
      <c r="AU284" s="69">
        <f t="shared" si="341"/>
        <v>9</v>
      </c>
      <c r="AV284" s="69">
        <f t="shared" si="342"/>
        <v>10</v>
      </c>
      <c r="AW284" s="81" t="e">
        <f>VLOOKUP(AM284,#REF!,6,FALSE)</f>
        <v>#REF!</v>
      </c>
      <c r="AX284" s="364" t="s">
        <v>1055</v>
      </c>
      <c r="AY284" s="364">
        <v>44901</v>
      </c>
      <c r="AZ284" s="264" t="s">
        <v>48</v>
      </c>
      <c r="BA284" s="238"/>
      <c r="BB284" s="237" t="str">
        <f t="shared" si="343"/>
        <v/>
      </c>
      <c r="BC284" s="270">
        <f t="shared" si="335"/>
        <v>1028</v>
      </c>
      <c r="BD284" t="str">
        <f t="shared" si="344"/>
        <v>Caladenia z.sp.‘Quindanning’</v>
      </c>
      <c r="BE284" s="367" t="e">
        <f>COUNTIFS(#REF!,L284)</f>
        <v>#REF!</v>
      </c>
      <c r="BF284" s="374" t="str">
        <f t="shared" si="345"/>
        <v>n</v>
      </c>
      <c r="BG284" s="82"/>
      <c r="BH284" s="375"/>
      <c r="BI284" s="374"/>
      <c r="BJ284" s="403"/>
      <c r="CE284" t="str">
        <f t="shared" si="412"/>
        <v>_Old species name (Caladenia z.sp.‘Nyabing’)</v>
      </c>
      <c r="CF284" s="388" t="str">
        <f t="shared" si="413"/>
        <v>Caladenia z.sp.‘Nyabing’</v>
      </c>
      <c r="CG284" t="str">
        <f t="shared" si="356"/>
        <v/>
      </c>
      <c r="CH284" t="str">
        <f t="shared" si="357"/>
        <v/>
      </c>
      <c r="CI284" t="str">
        <f t="shared" si="358"/>
        <v/>
      </c>
      <c r="CJ284" t="str">
        <f t="shared" si="359"/>
        <v/>
      </c>
      <c r="CK284" s="359" t="str">
        <f t="shared" si="360"/>
        <v/>
      </c>
      <c r="CL284" t="str">
        <f t="shared" si="361"/>
        <v/>
      </c>
      <c r="CM284" t="str">
        <f t="shared" si="362"/>
        <v/>
      </c>
      <c r="CN284" t="str">
        <f t="shared" si="363"/>
        <v/>
      </c>
      <c r="CO284" s="359" t="str">
        <f t="shared" si="364"/>
        <v/>
      </c>
      <c r="CP284" t="str">
        <f t="shared" si="365"/>
        <v/>
      </c>
      <c r="CQ284" t="str">
        <f t="shared" si="366"/>
        <v/>
      </c>
      <c r="CR284" t="str">
        <f t="shared" si="367"/>
        <v/>
      </c>
      <c r="CS284" s="359" t="str">
        <f t="shared" si="368"/>
        <v/>
      </c>
      <c r="CT284" t="str">
        <f t="shared" si="369"/>
        <v/>
      </c>
      <c r="CU284" t="str">
        <f t="shared" si="370"/>
        <v/>
      </c>
      <c r="CV284" t="str">
        <f t="shared" si="371"/>
        <v/>
      </c>
      <c r="CW284" t="str">
        <f t="shared" si="372"/>
        <v/>
      </c>
      <c r="CX284" s="359" t="str">
        <f t="shared" si="373"/>
        <v/>
      </c>
      <c r="CY284" t="str">
        <f t="shared" si="374"/>
        <v/>
      </c>
      <c r="CZ284" t="str">
        <f t="shared" si="375"/>
        <v/>
      </c>
      <c r="DA284" t="str">
        <f t="shared" si="376"/>
        <v/>
      </c>
      <c r="DB284" s="359" t="str">
        <f t="shared" si="377"/>
        <v/>
      </c>
      <c r="DC284" t="str">
        <f t="shared" si="378"/>
        <v/>
      </c>
      <c r="DD284" t="str">
        <f t="shared" si="379"/>
        <v/>
      </c>
      <c r="DE284" t="str">
        <f t="shared" si="380"/>
        <v/>
      </c>
      <c r="DF284" s="359" t="str">
        <f t="shared" si="381"/>
        <v/>
      </c>
      <c r="DG284" t="str">
        <f t="shared" si="382"/>
        <v/>
      </c>
      <c r="DH284" t="str">
        <f t="shared" si="383"/>
        <v/>
      </c>
      <c r="DI284" t="str">
        <f t="shared" si="384"/>
        <v/>
      </c>
      <c r="DJ284" t="str">
        <f t="shared" si="385"/>
        <v/>
      </c>
      <c r="DK284" s="359" t="str">
        <f t="shared" si="386"/>
        <v/>
      </c>
      <c r="DL284" t="str">
        <f t="shared" si="387"/>
        <v>X</v>
      </c>
      <c r="DM284" t="str">
        <f t="shared" si="388"/>
        <v>X</v>
      </c>
      <c r="DN284" t="str">
        <f t="shared" si="389"/>
        <v>X</v>
      </c>
      <c r="DO284" s="359" t="str">
        <f t="shared" si="390"/>
        <v>X</v>
      </c>
      <c r="DP284" t="str">
        <f t="shared" si="391"/>
        <v>X</v>
      </c>
      <c r="DQ284" t="str">
        <f t="shared" si="392"/>
        <v>X</v>
      </c>
      <c r="DR284" t="str">
        <f t="shared" si="393"/>
        <v>X</v>
      </c>
      <c r="DS284" s="359" t="str">
        <f t="shared" si="394"/>
        <v>X</v>
      </c>
      <c r="DT284" t="str">
        <f t="shared" si="395"/>
        <v>X</v>
      </c>
      <c r="DU284" t="str">
        <f t="shared" si="396"/>
        <v/>
      </c>
      <c r="DV284" t="str">
        <f t="shared" si="397"/>
        <v/>
      </c>
      <c r="DW284" t="str">
        <f t="shared" si="398"/>
        <v/>
      </c>
      <c r="DX284" s="359" t="str">
        <f t="shared" si="399"/>
        <v/>
      </c>
      <c r="DY284" t="str">
        <f t="shared" si="400"/>
        <v/>
      </c>
      <c r="DZ284" t="str">
        <f t="shared" si="401"/>
        <v/>
      </c>
      <c r="EA284" t="str">
        <f t="shared" si="402"/>
        <v/>
      </c>
      <c r="EB284" s="359" t="str">
        <f t="shared" si="403"/>
        <v/>
      </c>
      <c r="EC284" t="str">
        <f t="shared" si="404"/>
        <v/>
      </c>
      <c r="ED284" t="str">
        <f t="shared" si="405"/>
        <v/>
      </c>
      <c r="EE284" t="str">
        <f t="shared" si="406"/>
        <v/>
      </c>
      <c r="EF284" t="str">
        <f t="shared" si="407"/>
        <v/>
      </c>
      <c r="EG284" s="359" t="str">
        <f t="shared" si="408"/>
        <v/>
      </c>
      <c r="EH284" t="str">
        <f t="shared" si="352"/>
        <v>Caladenia z.sp.‘Nyabing’</v>
      </c>
      <c r="EJ284" t="str">
        <f t="shared" si="346"/>
        <v>Caladenia z.sp.‘Quindanning’</v>
      </c>
      <c r="EK284" s="100">
        <f t="shared" si="355"/>
        <v>0</v>
      </c>
      <c r="EL284" s="3">
        <f t="shared" si="355"/>
        <v>0</v>
      </c>
      <c r="EM284" s="3">
        <f t="shared" si="355"/>
        <v>0</v>
      </c>
      <c r="EN284" s="3">
        <f t="shared" si="355"/>
        <v>0</v>
      </c>
      <c r="EO284" s="3">
        <f t="shared" si="355"/>
        <v>0</v>
      </c>
      <c r="EP284" s="3">
        <f t="shared" si="355"/>
        <v>0</v>
      </c>
      <c r="EQ284" s="3">
        <f t="shared" si="355"/>
        <v>0</v>
      </c>
      <c r="ER284" s="3">
        <f t="shared" si="355"/>
        <v>0</v>
      </c>
      <c r="ES284" s="3">
        <f t="shared" si="355"/>
        <v>1</v>
      </c>
      <c r="ET284" s="3">
        <f t="shared" si="355"/>
        <v>1</v>
      </c>
      <c r="EU284" s="3">
        <f t="shared" si="355"/>
        <v>0</v>
      </c>
      <c r="EV284" s="24">
        <f t="shared" si="355"/>
        <v>0</v>
      </c>
      <c r="EW284" s="245">
        <f t="shared" si="349"/>
        <v>2</v>
      </c>
      <c r="EX284" s="262" t="str">
        <f t="shared" si="347"/>
        <v/>
      </c>
    </row>
    <row r="285" spans="1:154" ht="16.149999999999999" customHeight="1" x14ac:dyDescent="0.25">
      <c r="A285" s="363"/>
      <c r="D285" s="363"/>
      <c r="E285" s="363"/>
      <c r="F285" s="363"/>
      <c r="G285" s="363"/>
      <c r="H285" s="363"/>
      <c r="I285" s="363"/>
      <c r="J285" s="68">
        <f t="shared" si="350"/>
        <v>872</v>
      </c>
      <c r="K285" s="424" t="str">
        <f t="shared" si="351"/>
        <v>Caladenia z.sp.‘Tenterden’</v>
      </c>
      <c r="L285" s="425">
        <v>872</v>
      </c>
      <c r="M285" s="424" t="s">
        <v>1526</v>
      </c>
      <c r="N285" s="418" t="s">
        <v>2343</v>
      </c>
      <c r="O285" s="363" t="str">
        <f t="shared" si="336"/>
        <v>S</v>
      </c>
      <c r="P285" s="144" t="s">
        <v>2323</v>
      </c>
      <c r="Q285" s="364" t="s">
        <v>2203</v>
      </c>
      <c r="R285" s="365">
        <v>42948</v>
      </c>
      <c r="S285" s="365">
        <v>43009</v>
      </c>
      <c r="T285" s="603" t="s">
        <v>7894</v>
      </c>
      <c r="U285" s="603" t="s">
        <v>7894</v>
      </c>
      <c r="V285" s="603" t="s">
        <v>7894</v>
      </c>
      <c r="W285" s="603" t="s">
        <v>7894</v>
      </c>
      <c r="X285" s="603" t="s">
        <v>7894</v>
      </c>
      <c r="Y285" s="603" t="s">
        <v>7894</v>
      </c>
      <c r="Z285" s="603" t="s">
        <v>7894</v>
      </c>
      <c r="AA285" s="603" t="s">
        <v>7894</v>
      </c>
      <c r="AB285" s="603" t="s">
        <v>7894</v>
      </c>
      <c r="AC285" s="603" t="s">
        <v>7894</v>
      </c>
      <c r="AD285" s="603" t="s">
        <v>7894</v>
      </c>
      <c r="AE285" s="603" t="s">
        <v>7894</v>
      </c>
      <c r="AF285" s="605" t="s">
        <v>48</v>
      </c>
      <c r="AG285" s="605" t="s">
        <v>48</v>
      </c>
      <c r="AH285" s="366" t="s">
        <v>685</v>
      </c>
      <c r="AI285" s="363">
        <f t="shared" si="333"/>
        <v>6</v>
      </c>
      <c r="AJ285" s="363">
        <v>4</v>
      </c>
      <c r="AK285" s="413" t="str">
        <f t="shared" si="337"/>
        <v>Wispy Spider Orchids</v>
      </c>
      <c r="AL285" s="413" t="str">
        <f t="shared" si="338"/>
        <v>Caladenia filamentosa</v>
      </c>
      <c r="AM285" s="486" t="s">
        <v>7608</v>
      </c>
      <c r="AN285" s="144" t="str">
        <f t="shared" si="414"/>
        <v>straminichila</v>
      </c>
      <c r="AS285" s="69">
        <f t="shared" si="339"/>
        <v>32</v>
      </c>
      <c r="AT285" s="69">
        <f t="shared" si="340"/>
        <v>40</v>
      </c>
      <c r="AU285" s="69">
        <f t="shared" si="341"/>
        <v>8</v>
      </c>
      <c r="AV285" s="69">
        <f t="shared" si="342"/>
        <v>10</v>
      </c>
      <c r="AW285" s="81"/>
      <c r="AX285" s="364" t="s">
        <v>48</v>
      </c>
      <c r="AY285" s="364">
        <v>44899</v>
      </c>
      <c r="AZ285" s="264" t="s">
        <v>48</v>
      </c>
      <c r="BA285" s="238"/>
      <c r="BB285" s="237" t="str">
        <f t="shared" si="343"/>
        <v/>
      </c>
      <c r="BC285" s="270">
        <f t="shared" si="335"/>
        <v>872</v>
      </c>
      <c r="BD285" t="str">
        <f t="shared" si="344"/>
        <v>Caladenia z.sp.‘Tenterden’</v>
      </c>
      <c r="BE285" s="367" t="e">
        <f>COUNTIFS(#REF!,L285)</f>
        <v>#REF!</v>
      </c>
      <c r="BF285" s="374" t="str">
        <f t="shared" si="345"/>
        <v>n</v>
      </c>
      <c r="BG285" s="82"/>
      <c r="BH285" s="375"/>
      <c r="BI285" s="374"/>
      <c r="BJ285" s="403"/>
      <c r="CE285" t="str">
        <f t="shared" si="412"/>
        <v>_Old species name (Caladenia z.sp.‘Quindanning’)</v>
      </c>
      <c r="CF285" s="388" t="str">
        <f t="shared" si="413"/>
        <v>Caladenia z.sp.‘Quindanning’</v>
      </c>
      <c r="CG285" t="str">
        <f t="shared" si="356"/>
        <v/>
      </c>
      <c r="CH285" t="str">
        <f t="shared" si="357"/>
        <v/>
      </c>
      <c r="CI285" t="str">
        <f t="shared" si="358"/>
        <v/>
      </c>
      <c r="CJ285" t="str">
        <f t="shared" si="359"/>
        <v/>
      </c>
      <c r="CK285" s="359" t="str">
        <f t="shared" si="360"/>
        <v/>
      </c>
      <c r="CL285" t="str">
        <f t="shared" si="361"/>
        <v/>
      </c>
      <c r="CM285" t="str">
        <f t="shared" si="362"/>
        <v/>
      </c>
      <c r="CN285" t="str">
        <f t="shared" si="363"/>
        <v/>
      </c>
      <c r="CO285" s="359" t="str">
        <f t="shared" si="364"/>
        <v/>
      </c>
      <c r="CP285" t="str">
        <f t="shared" si="365"/>
        <v/>
      </c>
      <c r="CQ285" t="str">
        <f t="shared" si="366"/>
        <v/>
      </c>
      <c r="CR285" t="str">
        <f t="shared" si="367"/>
        <v/>
      </c>
      <c r="CS285" s="359" t="str">
        <f t="shared" si="368"/>
        <v/>
      </c>
      <c r="CT285" t="str">
        <f t="shared" si="369"/>
        <v/>
      </c>
      <c r="CU285" t="str">
        <f t="shared" si="370"/>
        <v/>
      </c>
      <c r="CV285" t="str">
        <f t="shared" si="371"/>
        <v/>
      </c>
      <c r="CW285" t="str">
        <f t="shared" si="372"/>
        <v/>
      </c>
      <c r="CX285" s="359" t="str">
        <f t="shared" si="373"/>
        <v/>
      </c>
      <c r="CY285" t="str">
        <f t="shared" si="374"/>
        <v/>
      </c>
      <c r="CZ285" t="str">
        <f t="shared" si="375"/>
        <v/>
      </c>
      <c r="DA285" t="str">
        <f t="shared" si="376"/>
        <v/>
      </c>
      <c r="DB285" s="359" t="str">
        <f t="shared" si="377"/>
        <v/>
      </c>
      <c r="DC285" t="str">
        <f t="shared" si="378"/>
        <v/>
      </c>
      <c r="DD285" t="str">
        <f t="shared" si="379"/>
        <v/>
      </c>
      <c r="DE285" t="str">
        <f t="shared" si="380"/>
        <v/>
      </c>
      <c r="DF285" s="359" t="str">
        <f t="shared" si="381"/>
        <v/>
      </c>
      <c r="DG285" t="str">
        <f t="shared" si="382"/>
        <v/>
      </c>
      <c r="DH285" t="str">
        <f t="shared" si="383"/>
        <v/>
      </c>
      <c r="DI285" t="str">
        <f t="shared" si="384"/>
        <v/>
      </c>
      <c r="DJ285" t="str">
        <f t="shared" si="385"/>
        <v/>
      </c>
      <c r="DK285" s="359" t="str">
        <f t="shared" si="386"/>
        <v/>
      </c>
      <c r="DL285" t="str">
        <f t="shared" si="387"/>
        <v/>
      </c>
      <c r="DM285" t="str">
        <f t="shared" si="388"/>
        <v/>
      </c>
      <c r="DN285" t="str">
        <f t="shared" si="389"/>
        <v/>
      </c>
      <c r="DO285" s="359" t="str">
        <f t="shared" si="390"/>
        <v/>
      </c>
      <c r="DP285" t="str">
        <f t="shared" si="391"/>
        <v/>
      </c>
      <c r="DQ285" t="str">
        <f t="shared" si="392"/>
        <v/>
      </c>
      <c r="DR285" t="str">
        <f t="shared" si="393"/>
        <v/>
      </c>
      <c r="DS285" s="359" t="str">
        <f t="shared" si="394"/>
        <v/>
      </c>
      <c r="DT285" t="str">
        <f t="shared" si="395"/>
        <v>X</v>
      </c>
      <c r="DU285" t="str">
        <f t="shared" si="396"/>
        <v>X</v>
      </c>
      <c r="DV285" t="str">
        <f t="shared" si="397"/>
        <v>X</v>
      </c>
      <c r="DW285" t="str">
        <f t="shared" si="398"/>
        <v>X</v>
      </c>
      <c r="DX285" s="359" t="str">
        <f t="shared" si="399"/>
        <v>X</v>
      </c>
      <c r="DY285" t="str">
        <f t="shared" si="400"/>
        <v/>
      </c>
      <c r="DZ285" t="str">
        <f t="shared" si="401"/>
        <v/>
      </c>
      <c r="EA285" t="str">
        <f t="shared" si="402"/>
        <v/>
      </c>
      <c r="EB285" s="359" t="str">
        <f t="shared" si="403"/>
        <v/>
      </c>
      <c r="EC285" t="str">
        <f t="shared" si="404"/>
        <v/>
      </c>
      <c r="ED285" t="str">
        <f t="shared" si="405"/>
        <v/>
      </c>
      <c r="EE285" t="str">
        <f t="shared" si="406"/>
        <v/>
      </c>
      <c r="EF285" t="str">
        <f t="shared" si="407"/>
        <v/>
      </c>
      <c r="EG285" s="359" t="str">
        <f t="shared" si="408"/>
        <v/>
      </c>
      <c r="EH285" t="str">
        <f t="shared" si="352"/>
        <v>Caladenia z.sp.‘Quindanning’</v>
      </c>
      <c r="EJ285" t="str">
        <f t="shared" si="346"/>
        <v>Caladenia z.sp.‘Tenterden’</v>
      </c>
      <c r="EK285" s="100">
        <f t="shared" si="355"/>
        <v>0</v>
      </c>
      <c r="EL285" s="3">
        <f t="shared" si="355"/>
        <v>0</v>
      </c>
      <c r="EM285" s="3">
        <f t="shared" si="355"/>
        <v>0</v>
      </c>
      <c r="EN285" s="3">
        <f t="shared" si="355"/>
        <v>0</v>
      </c>
      <c r="EO285" s="3">
        <f t="shared" si="355"/>
        <v>0</v>
      </c>
      <c r="EP285" s="3">
        <f t="shared" si="355"/>
        <v>0</v>
      </c>
      <c r="EQ285" s="3">
        <f t="shared" si="355"/>
        <v>0</v>
      </c>
      <c r="ER285" s="3">
        <f t="shared" si="355"/>
        <v>1</v>
      </c>
      <c r="ES285" s="3">
        <f t="shared" si="355"/>
        <v>1</v>
      </c>
      <c r="ET285" s="3">
        <f t="shared" si="355"/>
        <v>1</v>
      </c>
      <c r="EU285" s="3">
        <f t="shared" si="355"/>
        <v>0</v>
      </c>
      <c r="EV285" s="24">
        <f t="shared" si="355"/>
        <v>0</v>
      </c>
      <c r="EW285" s="245">
        <f t="shared" si="349"/>
        <v>3</v>
      </c>
      <c r="EX285" s="262" t="str">
        <f t="shared" si="347"/>
        <v/>
      </c>
    </row>
    <row r="286" spans="1:154" ht="16.149999999999999" customHeight="1" x14ac:dyDescent="0.25">
      <c r="A286" s="363"/>
      <c r="D286" s="363"/>
      <c r="E286" s="363"/>
      <c r="F286" s="363"/>
      <c r="G286" s="363"/>
      <c r="H286" s="363"/>
      <c r="I286" s="363"/>
      <c r="J286" s="68">
        <f t="shared" si="350"/>
        <v>1138</v>
      </c>
      <c r="K286" s="424" t="str">
        <f t="shared" si="351"/>
        <v>Caladenia z.sp.‘Wyalkatchem’</v>
      </c>
      <c r="L286" s="425">
        <v>1138</v>
      </c>
      <c r="M286" s="424" t="s">
        <v>1526</v>
      </c>
      <c r="N286" s="418" t="s">
        <v>2344</v>
      </c>
      <c r="O286" s="363" t="str">
        <f t="shared" si="336"/>
        <v>S</v>
      </c>
      <c r="P286" s="354" t="s">
        <v>2323</v>
      </c>
      <c r="Q286" s="364" t="s">
        <v>1852</v>
      </c>
      <c r="R286" s="365">
        <v>42948</v>
      </c>
      <c r="S286" s="365">
        <v>43009</v>
      </c>
      <c r="T286" s="603" t="s">
        <v>7894</v>
      </c>
      <c r="U286" s="603" t="s">
        <v>7894</v>
      </c>
      <c r="V286" s="603" t="s">
        <v>7894</v>
      </c>
      <c r="W286" s="603" t="s">
        <v>7894</v>
      </c>
      <c r="X286" s="603" t="s">
        <v>7894</v>
      </c>
      <c r="Y286" s="603" t="s">
        <v>7894</v>
      </c>
      <c r="Z286" s="603" t="s">
        <v>7894</v>
      </c>
      <c r="AA286" s="603" t="s">
        <v>7894</v>
      </c>
      <c r="AB286" s="603" t="s">
        <v>7894</v>
      </c>
      <c r="AC286" s="603" t="s">
        <v>7894</v>
      </c>
      <c r="AD286" s="603" t="s">
        <v>7894</v>
      </c>
      <c r="AE286" s="603" t="s">
        <v>7894</v>
      </c>
      <c r="AF286" s="605" t="s">
        <v>48</v>
      </c>
      <c r="AG286" s="605" t="s">
        <v>48</v>
      </c>
      <c r="AH286" s="366" t="s">
        <v>685</v>
      </c>
      <c r="AI286" s="363">
        <f t="shared" si="333"/>
        <v>6</v>
      </c>
      <c r="AJ286" s="363">
        <v>4</v>
      </c>
      <c r="AK286" s="413" t="str">
        <f t="shared" si="337"/>
        <v>Wispy Spider Orchids</v>
      </c>
      <c r="AL286" s="413" t="str">
        <f t="shared" si="338"/>
        <v>Caladenia filamentosa</v>
      </c>
      <c r="AM286" s="486" t="s">
        <v>7608</v>
      </c>
      <c r="AN286" s="144" t="str">
        <f t="shared" si="414"/>
        <v>erythronema</v>
      </c>
      <c r="AS286" s="69">
        <f t="shared" si="339"/>
        <v>32</v>
      </c>
      <c r="AT286" s="69">
        <f t="shared" si="340"/>
        <v>40</v>
      </c>
      <c r="AU286" s="69">
        <f t="shared" si="341"/>
        <v>8</v>
      </c>
      <c r="AV286" s="69">
        <f t="shared" si="342"/>
        <v>10</v>
      </c>
      <c r="AW286" s="81" t="e">
        <f>VLOOKUP(AM286,#REF!,6,FALSE)</f>
        <v>#REF!</v>
      </c>
      <c r="AX286" s="364" t="s">
        <v>48</v>
      </c>
      <c r="AY286" s="364">
        <v>44907</v>
      </c>
      <c r="AZ286" s="264" t="s">
        <v>48</v>
      </c>
      <c r="BA286" s="238"/>
      <c r="BB286" s="237" t="str">
        <f t="shared" si="343"/>
        <v/>
      </c>
      <c r="BC286" s="270">
        <f t="shared" si="335"/>
        <v>1138</v>
      </c>
      <c r="BD286" t="str">
        <f t="shared" si="344"/>
        <v>Caladenia z.sp.‘Wyalkatchem’</v>
      </c>
      <c r="BE286" s="367" t="e">
        <f>COUNTIFS(#REF!,L286)</f>
        <v>#REF!</v>
      </c>
      <c r="BF286" s="374" t="str">
        <f t="shared" si="345"/>
        <v>n</v>
      </c>
      <c r="BG286" s="82"/>
      <c r="BH286" s="375"/>
      <c r="BI286" s="374"/>
      <c r="BJ286" s="403"/>
      <c r="CE286" t="str">
        <f t="shared" si="412"/>
        <v>_Old species name (Caladenia z.sp.‘Tenterden’)</v>
      </c>
      <c r="CF286" s="388" t="str">
        <f t="shared" si="413"/>
        <v>Caladenia z.sp.‘Tenterden’</v>
      </c>
      <c r="CG286" t="str">
        <f t="shared" si="356"/>
        <v/>
      </c>
      <c r="CH286" t="str">
        <f t="shared" si="357"/>
        <v/>
      </c>
      <c r="CI286" t="str">
        <f t="shared" si="358"/>
        <v/>
      </c>
      <c r="CJ286" t="str">
        <f t="shared" si="359"/>
        <v/>
      </c>
      <c r="CK286" s="359" t="str">
        <f t="shared" si="360"/>
        <v/>
      </c>
      <c r="CL286" t="str">
        <f t="shared" si="361"/>
        <v/>
      </c>
      <c r="CM286" t="str">
        <f t="shared" si="362"/>
        <v/>
      </c>
      <c r="CN286" t="str">
        <f t="shared" si="363"/>
        <v/>
      </c>
      <c r="CO286" s="359" t="str">
        <f t="shared" si="364"/>
        <v/>
      </c>
      <c r="CP286" t="str">
        <f t="shared" si="365"/>
        <v/>
      </c>
      <c r="CQ286" t="str">
        <f t="shared" si="366"/>
        <v/>
      </c>
      <c r="CR286" t="str">
        <f t="shared" si="367"/>
        <v/>
      </c>
      <c r="CS286" s="359" t="str">
        <f t="shared" si="368"/>
        <v/>
      </c>
      <c r="CT286" t="str">
        <f t="shared" si="369"/>
        <v/>
      </c>
      <c r="CU286" t="str">
        <f t="shared" si="370"/>
        <v/>
      </c>
      <c r="CV286" t="str">
        <f t="shared" si="371"/>
        <v/>
      </c>
      <c r="CW286" t="str">
        <f t="shared" si="372"/>
        <v/>
      </c>
      <c r="CX286" s="359" t="str">
        <f t="shared" si="373"/>
        <v/>
      </c>
      <c r="CY286" t="str">
        <f t="shared" si="374"/>
        <v/>
      </c>
      <c r="CZ286" t="str">
        <f t="shared" si="375"/>
        <v/>
      </c>
      <c r="DA286" t="str">
        <f t="shared" si="376"/>
        <v/>
      </c>
      <c r="DB286" s="359" t="str">
        <f t="shared" si="377"/>
        <v/>
      </c>
      <c r="DC286" t="str">
        <f t="shared" si="378"/>
        <v/>
      </c>
      <c r="DD286" t="str">
        <f t="shared" si="379"/>
        <v/>
      </c>
      <c r="DE286" t="str">
        <f t="shared" si="380"/>
        <v/>
      </c>
      <c r="DF286" s="359" t="str">
        <f t="shared" si="381"/>
        <v/>
      </c>
      <c r="DG286" t="str">
        <f t="shared" si="382"/>
        <v/>
      </c>
      <c r="DH286" t="str">
        <f t="shared" si="383"/>
        <v/>
      </c>
      <c r="DI286" t="str">
        <f t="shared" si="384"/>
        <v/>
      </c>
      <c r="DJ286" t="str">
        <f t="shared" si="385"/>
        <v/>
      </c>
      <c r="DK286" s="359" t="str">
        <f t="shared" si="386"/>
        <v/>
      </c>
      <c r="DL286" t="str">
        <f t="shared" si="387"/>
        <v>X</v>
      </c>
      <c r="DM286" t="str">
        <f t="shared" si="388"/>
        <v>X</v>
      </c>
      <c r="DN286" t="str">
        <f t="shared" si="389"/>
        <v>X</v>
      </c>
      <c r="DO286" s="359" t="str">
        <f t="shared" si="390"/>
        <v>X</v>
      </c>
      <c r="DP286" t="str">
        <f t="shared" si="391"/>
        <v>X</v>
      </c>
      <c r="DQ286" t="str">
        <f t="shared" si="392"/>
        <v>X</v>
      </c>
      <c r="DR286" t="str">
        <f t="shared" si="393"/>
        <v>X</v>
      </c>
      <c r="DS286" s="359" t="str">
        <f t="shared" si="394"/>
        <v>X</v>
      </c>
      <c r="DT286" t="str">
        <f t="shared" si="395"/>
        <v>X</v>
      </c>
      <c r="DU286" t="str">
        <f t="shared" si="396"/>
        <v/>
      </c>
      <c r="DV286" t="str">
        <f t="shared" si="397"/>
        <v/>
      </c>
      <c r="DW286" t="str">
        <f t="shared" si="398"/>
        <v/>
      </c>
      <c r="DX286" s="359" t="str">
        <f t="shared" si="399"/>
        <v/>
      </c>
      <c r="DY286" t="str">
        <f t="shared" si="400"/>
        <v/>
      </c>
      <c r="DZ286" t="str">
        <f t="shared" si="401"/>
        <v/>
      </c>
      <c r="EA286" t="str">
        <f t="shared" si="402"/>
        <v/>
      </c>
      <c r="EB286" s="359" t="str">
        <f t="shared" si="403"/>
        <v/>
      </c>
      <c r="EC286" t="str">
        <f t="shared" si="404"/>
        <v/>
      </c>
      <c r="ED286" t="str">
        <f t="shared" si="405"/>
        <v/>
      </c>
      <c r="EE286" t="str">
        <f t="shared" si="406"/>
        <v/>
      </c>
      <c r="EF286" t="str">
        <f t="shared" si="407"/>
        <v/>
      </c>
      <c r="EG286" s="359" t="str">
        <f t="shared" si="408"/>
        <v/>
      </c>
      <c r="EH286" t="str">
        <f t="shared" si="352"/>
        <v>Caladenia z.sp.‘Tenterden’</v>
      </c>
      <c r="EJ286" t="str">
        <f t="shared" si="346"/>
        <v>Caladenia z.sp.‘Wyalkatchem’</v>
      </c>
      <c r="EK286" s="100">
        <f t="shared" si="355"/>
        <v>0</v>
      </c>
      <c r="EL286" s="3">
        <f t="shared" si="355"/>
        <v>0</v>
      </c>
      <c r="EM286" s="3">
        <f t="shared" si="355"/>
        <v>0</v>
      </c>
      <c r="EN286" s="3">
        <f t="shared" si="355"/>
        <v>0</v>
      </c>
      <c r="EO286" s="3">
        <f t="shared" si="355"/>
        <v>0</v>
      </c>
      <c r="EP286" s="3">
        <f t="shared" si="355"/>
        <v>0</v>
      </c>
      <c r="EQ286" s="3">
        <f t="shared" si="355"/>
        <v>0</v>
      </c>
      <c r="ER286" s="3">
        <f t="shared" si="355"/>
        <v>1</v>
      </c>
      <c r="ES286" s="3">
        <f t="shared" si="355"/>
        <v>1</v>
      </c>
      <c r="ET286" s="3">
        <f t="shared" si="355"/>
        <v>1</v>
      </c>
      <c r="EU286" s="3">
        <f t="shared" si="355"/>
        <v>0</v>
      </c>
      <c r="EV286" s="24">
        <f t="shared" si="355"/>
        <v>0</v>
      </c>
      <c r="EW286" s="245">
        <f t="shared" si="349"/>
        <v>3</v>
      </c>
      <c r="EX286" s="262" t="str">
        <f t="shared" si="347"/>
        <v/>
      </c>
    </row>
    <row r="287" spans="1:154" ht="16.149999999999999" customHeight="1" x14ac:dyDescent="0.25">
      <c r="A287" s="363"/>
      <c r="D287" s="363"/>
      <c r="E287" s="363"/>
      <c r="F287" s="363"/>
      <c r="G287" s="363"/>
      <c r="H287" s="363"/>
      <c r="I287" s="363"/>
      <c r="J287" s="68">
        <f t="shared" si="350"/>
        <v>1146</v>
      </c>
      <c r="K287" s="424" t="str">
        <f t="shared" si="351"/>
        <v>Caladenia z.sp.‘Yerina Springs’</v>
      </c>
      <c r="L287" s="425">
        <v>1146</v>
      </c>
      <c r="M287" s="424" t="s">
        <v>1526</v>
      </c>
      <c r="N287" s="418" t="s">
        <v>2345</v>
      </c>
      <c r="O287" s="363" t="str">
        <f t="shared" si="336"/>
        <v>S</v>
      </c>
      <c r="P287" s="354" t="s">
        <v>2323</v>
      </c>
      <c r="Q287" s="364" t="s">
        <v>1707</v>
      </c>
      <c r="R287" s="365">
        <v>42947</v>
      </c>
      <c r="S287" s="365">
        <v>42978</v>
      </c>
      <c r="T287" s="603" t="s">
        <v>7894</v>
      </c>
      <c r="U287" s="603" t="s">
        <v>7894</v>
      </c>
      <c r="V287" s="603" t="s">
        <v>7894</v>
      </c>
      <c r="W287" s="603" t="s">
        <v>7894</v>
      </c>
      <c r="X287" s="603" t="s">
        <v>7894</v>
      </c>
      <c r="Y287" s="603" t="s">
        <v>7894</v>
      </c>
      <c r="Z287" s="603" t="s">
        <v>7894</v>
      </c>
      <c r="AA287" s="603" t="s">
        <v>7894</v>
      </c>
      <c r="AB287" s="603" t="s">
        <v>7894</v>
      </c>
      <c r="AC287" s="603" t="s">
        <v>7894</v>
      </c>
      <c r="AD287" s="603" t="s">
        <v>7894</v>
      </c>
      <c r="AE287" s="603" t="s">
        <v>7894</v>
      </c>
      <c r="AF287" s="605" t="s">
        <v>48</v>
      </c>
      <c r="AG287" s="605" t="s">
        <v>48</v>
      </c>
      <c r="AH287" s="366" t="s">
        <v>685</v>
      </c>
      <c r="AI287" s="363">
        <f t="shared" si="333"/>
        <v>6</v>
      </c>
      <c r="AJ287" s="363">
        <v>4</v>
      </c>
      <c r="AK287" s="413" t="str">
        <f t="shared" si="337"/>
        <v>Wispy Spider Orchids</v>
      </c>
      <c r="AL287" s="413" t="str">
        <f t="shared" si="338"/>
        <v>Caladenia filamentosa</v>
      </c>
      <c r="AM287" s="486" t="s">
        <v>7608</v>
      </c>
      <c r="AN287" s="144" t="str">
        <f t="shared" si="414"/>
        <v>bigeminata</v>
      </c>
      <c r="AS287" s="69">
        <f t="shared" si="339"/>
        <v>32</v>
      </c>
      <c r="AT287" s="69">
        <f t="shared" si="340"/>
        <v>35</v>
      </c>
      <c r="AU287" s="69">
        <f t="shared" si="341"/>
        <v>7</v>
      </c>
      <c r="AV287" s="69">
        <f t="shared" si="342"/>
        <v>8</v>
      </c>
      <c r="AW287" s="81"/>
      <c r="AX287" s="364"/>
      <c r="AY287" s="364">
        <v>44897</v>
      </c>
      <c r="AZ287" s="264" t="s">
        <v>48</v>
      </c>
      <c r="BA287" s="238"/>
      <c r="BB287" s="237" t="str">
        <f t="shared" si="343"/>
        <v/>
      </c>
      <c r="BC287" s="270">
        <f t="shared" si="335"/>
        <v>1146</v>
      </c>
      <c r="BD287" t="str">
        <f t="shared" si="344"/>
        <v>Caladenia z.sp.‘Yerina Springs’</v>
      </c>
      <c r="BE287" s="367" t="e">
        <f>COUNTIFS(#REF!,L287)</f>
        <v>#REF!</v>
      </c>
      <c r="BF287" s="374" t="str">
        <f t="shared" si="345"/>
        <v>n</v>
      </c>
      <c r="BG287" s="82"/>
      <c r="BH287" s="375"/>
      <c r="BI287" s="374"/>
      <c r="BJ287" s="403"/>
      <c r="CE287" t="str">
        <f t="shared" si="412"/>
        <v>_Old species name (Caladenia z.sp.‘Wyalkatchem’)</v>
      </c>
      <c r="CF287" s="388" t="str">
        <f t="shared" si="413"/>
        <v>Caladenia z.sp.‘Wyalkatchem’</v>
      </c>
      <c r="CG287" t="str">
        <f t="shared" si="356"/>
        <v/>
      </c>
      <c r="CH287" t="str">
        <f t="shared" si="357"/>
        <v/>
      </c>
      <c r="CI287" t="str">
        <f t="shared" si="358"/>
        <v/>
      </c>
      <c r="CJ287" t="str">
        <f t="shared" si="359"/>
        <v/>
      </c>
      <c r="CK287" s="359" t="str">
        <f t="shared" si="360"/>
        <v/>
      </c>
      <c r="CL287" t="str">
        <f t="shared" si="361"/>
        <v/>
      </c>
      <c r="CM287" t="str">
        <f t="shared" si="362"/>
        <v/>
      </c>
      <c r="CN287" t="str">
        <f t="shared" si="363"/>
        <v/>
      </c>
      <c r="CO287" s="359" t="str">
        <f t="shared" si="364"/>
        <v/>
      </c>
      <c r="CP287" t="str">
        <f t="shared" si="365"/>
        <v/>
      </c>
      <c r="CQ287" t="str">
        <f t="shared" si="366"/>
        <v/>
      </c>
      <c r="CR287" t="str">
        <f t="shared" si="367"/>
        <v/>
      </c>
      <c r="CS287" s="359" t="str">
        <f t="shared" si="368"/>
        <v/>
      </c>
      <c r="CT287" t="str">
        <f t="shared" si="369"/>
        <v/>
      </c>
      <c r="CU287" t="str">
        <f t="shared" si="370"/>
        <v/>
      </c>
      <c r="CV287" t="str">
        <f t="shared" si="371"/>
        <v/>
      </c>
      <c r="CW287" t="str">
        <f t="shared" si="372"/>
        <v/>
      </c>
      <c r="CX287" s="359" t="str">
        <f t="shared" si="373"/>
        <v/>
      </c>
      <c r="CY287" t="str">
        <f t="shared" si="374"/>
        <v/>
      </c>
      <c r="CZ287" t="str">
        <f t="shared" si="375"/>
        <v/>
      </c>
      <c r="DA287" t="str">
        <f t="shared" si="376"/>
        <v/>
      </c>
      <c r="DB287" s="359" t="str">
        <f t="shared" si="377"/>
        <v/>
      </c>
      <c r="DC287" t="str">
        <f t="shared" si="378"/>
        <v/>
      </c>
      <c r="DD287" t="str">
        <f t="shared" si="379"/>
        <v/>
      </c>
      <c r="DE287" t="str">
        <f t="shared" si="380"/>
        <v/>
      </c>
      <c r="DF287" s="359" t="str">
        <f t="shared" si="381"/>
        <v/>
      </c>
      <c r="DG287" t="str">
        <f t="shared" si="382"/>
        <v/>
      </c>
      <c r="DH287" t="str">
        <f t="shared" si="383"/>
        <v/>
      </c>
      <c r="DI287" t="str">
        <f t="shared" si="384"/>
        <v/>
      </c>
      <c r="DJ287" t="str">
        <f t="shared" si="385"/>
        <v/>
      </c>
      <c r="DK287" s="359" t="str">
        <f t="shared" si="386"/>
        <v/>
      </c>
      <c r="DL287" t="str">
        <f t="shared" si="387"/>
        <v>X</v>
      </c>
      <c r="DM287" t="str">
        <f t="shared" si="388"/>
        <v>X</v>
      </c>
      <c r="DN287" t="str">
        <f t="shared" si="389"/>
        <v>X</v>
      </c>
      <c r="DO287" s="359" t="str">
        <f t="shared" si="390"/>
        <v>X</v>
      </c>
      <c r="DP287" t="str">
        <f t="shared" si="391"/>
        <v>X</v>
      </c>
      <c r="DQ287" t="str">
        <f t="shared" si="392"/>
        <v>X</v>
      </c>
      <c r="DR287" t="str">
        <f t="shared" si="393"/>
        <v>X</v>
      </c>
      <c r="DS287" s="359" t="str">
        <f t="shared" si="394"/>
        <v>X</v>
      </c>
      <c r="DT287" t="str">
        <f t="shared" si="395"/>
        <v>X</v>
      </c>
      <c r="DU287" t="str">
        <f t="shared" si="396"/>
        <v/>
      </c>
      <c r="DV287" t="str">
        <f t="shared" si="397"/>
        <v/>
      </c>
      <c r="DW287" t="str">
        <f t="shared" si="398"/>
        <v/>
      </c>
      <c r="DX287" s="359" t="str">
        <f t="shared" si="399"/>
        <v/>
      </c>
      <c r="DY287" t="str">
        <f t="shared" si="400"/>
        <v/>
      </c>
      <c r="DZ287" t="str">
        <f t="shared" si="401"/>
        <v/>
      </c>
      <c r="EA287" t="str">
        <f t="shared" si="402"/>
        <v/>
      </c>
      <c r="EB287" s="359" t="str">
        <f t="shared" si="403"/>
        <v/>
      </c>
      <c r="EC287" t="str">
        <f t="shared" si="404"/>
        <v/>
      </c>
      <c r="ED287" t="str">
        <f t="shared" si="405"/>
        <v/>
      </c>
      <c r="EE287" t="str">
        <f t="shared" si="406"/>
        <v/>
      </c>
      <c r="EF287" t="str">
        <f t="shared" si="407"/>
        <v/>
      </c>
      <c r="EG287" s="359" t="str">
        <f t="shared" si="408"/>
        <v/>
      </c>
      <c r="EH287" t="str">
        <f t="shared" si="352"/>
        <v>Caladenia z.sp.‘Wyalkatchem’</v>
      </c>
      <c r="EJ287" t="str">
        <f t="shared" si="346"/>
        <v>Caladenia z.sp.‘Yerina Springs’</v>
      </c>
      <c r="EK287" s="100">
        <f t="shared" si="355"/>
        <v>0</v>
      </c>
      <c r="EL287" s="3">
        <f t="shared" si="355"/>
        <v>0</v>
      </c>
      <c r="EM287" s="3">
        <f t="shared" si="355"/>
        <v>0</v>
      </c>
      <c r="EN287" s="3">
        <f t="shared" si="355"/>
        <v>0</v>
      </c>
      <c r="EO287" s="3">
        <f t="shared" si="355"/>
        <v>0</v>
      </c>
      <c r="EP287" s="3">
        <f t="shared" si="355"/>
        <v>0</v>
      </c>
      <c r="EQ287" s="3">
        <f t="shared" si="355"/>
        <v>1</v>
      </c>
      <c r="ER287" s="3">
        <f t="shared" ref="EK287:EV308" si="415">IF($AV287&gt;=$AU287,IF(AND(ER$2&gt;=$AU287,ER$2&lt;=$AV287),1,0),IF(OR(ER$2&gt;=$AU287,ER$2&lt;=$AV287),1,0))</f>
        <v>1</v>
      </c>
      <c r="ES287" s="3">
        <f t="shared" si="415"/>
        <v>0</v>
      </c>
      <c r="ET287" s="3">
        <f t="shared" si="415"/>
        <v>0</v>
      </c>
      <c r="EU287" s="3">
        <f t="shared" si="415"/>
        <v>0</v>
      </c>
      <c r="EV287" s="24">
        <f t="shared" si="415"/>
        <v>0</v>
      </c>
      <c r="EW287" s="245">
        <f t="shared" si="349"/>
        <v>2</v>
      </c>
      <c r="EX287" s="262" t="str">
        <f t="shared" si="347"/>
        <v/>
      </c>
    </row>
    <row r="288" spans="1:154" ht="16.149999999999999" customHeight="1" x14ac:dyDescent="0.25">
      <c r="A288" s="363"/>
      <c r="D288" s="363"/>
      <c r="E288" s="363"/>
      <c r="F288" s="363"/>
      <c r="G288" s="363"/>
      <c r="H288" s="363"/>
      <c r="I288" s="363"/>
      <c r="J288" s="68">
        <f t="shared" si="350"/>
        <v>1128</v>
      </c>
      <c r="K288" s="424" t="str">
        <f t="shared" si="351"/>
        <v>Caladenia z.sp.‘Yuna’</v>
      </c>
      <c r="L288" s="425">
        <v>1128</v>
      </c>
      <c r="M288" s="424" t="s">
        <v>1526</v>
      </c>
      <c r="N288" s="418" t="s">
        <v>2346</v>
      </c>
      <c r="O288" s="363" t="str">
        <f t="shared" si="336"/>
        <v>S</v>
      </c>
      <c r="P288" s="354" t="s">
        <v>2323</v>
      </c>
      <c r="Q288" s="364" t="s">
        <v>2129</v>
      </c>
      <c r="R288" s="365">
        <v>42948</v>
      </c>
      <c r="S288" s="365">
        <v>42979</v>
      </c>
      <c r="T288" s="603" t="s">
        <v>7894</v>
      </c>
      <c r="U288" s="603" t="s">
        <v>7894</v>
      </c>
      <c r="V288" s="603" t="s">
        <v>7894</v>
      </c>
      <c r="W288" s="603" t="s">
        <v>7894</v>
      </c>
      <c r="X288" s="603" t="s">
        <v>7894</v>
      </c>
      <c r="Y288" s="603" t="s">
        <v>7894</v>
      </c>
      <c r="Z288" s="603" t="s">
        <v>7894</v>
      </c>
      <c r="AA288" s="603" t="s">
        <v>7894</v>
      </c>
      <c r="AB288" s="603" t="s">
        <v>7894</v>
      </c>
      <c r="AC288" s="603" t="s">
        <v>7894</v>
      </c>
      <c r="AD288" s="603" t="s">
        <v>7894</v>
      </c>
      <c r="AE288" s="603" t="s">
        <v>7894</v>
      </c>
      <c r="AF288" s="605" t="s">
        <v>48</v>
      </c>
      <c r="AG288" s="605" t="s">
        <v>48</v>
      </c>
      <c r="AH288" s="366" t="s">
        <v>685</v>
      </c>
      <c r="AI288" s="363">
        <f t="shared" si="333"/>
        <v>6</v>
      </c>
      <c r="AJ288" s="363">
        <v>4</v>
      </c>
      <c r="AK288" s="413" t="str">
        <f t="shared" si="337"/>
        <v>Wispy Spider Orchids</v>
      </c>
      <c r="AL288" s="413" t="str">
        <f t="shared" si="338"/>
        <v>Caladenia filamentosa</v>
      </c>
      <c r="AM288" s="486" t="s">
        <v>7608</v>
      </c>
      <c r="AN288" s="144" t="str">
        <f t="shared" si="414"/>
        <v>pluvialis</v>
      </c>
      <c r="AS288" s="69">
        <f t="shared" si="339"/>
        <v>32</v>
      </c>
      <c r="AT288" s="69">
        <f t="shared" si="340"/>
        <v>35</v>
      </c>
      <c r="AU288" s="69">
        <f t="shared" si="341"/>
        <v>8</v>
      </c>
      <c r="AV288" s="69">
        <f t="shared" si="342"/>
        <v>9</v>
      </c>
      <c r="AW288" s="81"/>
      <c r="AX288" s="364"/>
      <c r="AY288" s="364">
        <v>44906</v>
      </c>
      <c r="AZ288" s="264" t="s">
        <v>48</v>
      </c>
      <c r="BA288" s="238"/>
      <c r="BB288" s="237" t="str">
        <f t="shared" si="343"/>
        <v/>
      </c>
      <c r="BC288" s="270">
        <f t="shared" si="335"/>
        <v>1128</v>
      </c>
      <c r="BD288" t="str">
        <f t="shared" si="344"/>
        <v>Caladenia z.sp.‘Yuna’</v>
      </c>
      <c r="BE288" s="367" t="e">
        <f>COUNTIFS(#REF!,L288)</f>
        <v>#REF!</v>
      </c>
      <c r="BF288" s="374" t="str">
        <f t="shared" si="345"/>
        <v>n</v>
      </c>
      <c r="BG288" s="82"/>
      <c r="BH288" s="375"/>
      <c r="BI288" s="374"/>
      <c r="BJ288" s="403"/>
      <c r="CE288" t="str">
        <f t="shared" si="412"/>
        <v>_Old species name (Caladenia z.sp.‘Yerina Springs’)</v>
      </c>
      <c r="CF288" s="388" t="str">
        <f t="shared" si="413"/>
        <v>Caladenia z.sp.‘Yerina Springs’</v>
      </c>
      <c r="CG288" t="str">
        <f t="shared" si="356"/>
        <v/>
      </c>
      <c r="CH288" t="str">
        <f t="shared" si="357"/>
        <v/>
      </c>
      <c r="CI288" t="str">
        <f t="shared" si="358"/>
        <v/>
      </c>
      <c r="CJ288" t="str">
        <f t="shared" si="359"/>
        <v/>
      </c>
      <c r="CK288" s="359" t="str">
        <f t="shared" si="360"/>
        <v/>
      </c>
      <c r="CL288" t="str">
        <f t="shared" si="361"/>
        <v/>
      </c>
      <c r="CM288" t="str">
        <f t="shared" si="362"/>
        <v/>
      </c>
      <c r="CN288" t="str">
        <f t="shared" si="363"/>
        <v/>
      </c>
      <c r="CO288" s="359" t="str">
        <f t="shared" si="364"/>
        <v/>
      </c>
      <c r="CP288" t="str">
        <f t="shared" si="365"/>
        <v/>
      </c>
      <c r="CQ288" t="str">
        <f t="shared" si="366"/>
        <v/>
      </c>
      <c r="CR288" t="str">
        <f t="shared" si="367"/>
        <v/>
      </c>
      <c r="CS288" s="359" t="str">
        <f t="shared" si="368"/>
        <v/>
      </c>
      <c r="CT288" t="str">
        <f t="shared" si="369"/>
        <v/>
      </c>
      <c r="CU288" t="str">
        <f t="shared" si="370"/>
        <v/>
      </c>
      <c r="CV288" t="str">
        <f t="shared" si="371"/>
        <v/>
      </c>
      <c r="CW288" t="str">
        <f t="shared" si="372"/>
        <v/>
      </c>
      <c r="CX288" s="359" t="str">
        <f t="shared" si="373"/>
        <v/>
      </c>
      <c r="CY288" t="str">
        <f t="shared" si="374"/>
        <v/>
      </c>
      <c r="CZ288" t="str">
        <f t="shared" si="375"/>
        <v/>
      </c>
      <c r="DA288" t="str">
        <f t="shared" si="376"/>
        <v/>
      </c>
      <c r="DB288" s="359" t="str">
        <f t="shared" si="377"/>
        <v/>
      </c>
      <c r="DC288" t="str">
        <f t="shared" si="378"/>
        <v/>
      </c>
      <c r="DD288" t="str">
        <f t="shared" si="379"/>
        <v/>
      </c>
      <c r="DE288" t="str">
        <f t="shared" si="380"/>
        <v/>
      </c>
      <c r="DF288" s="359" t="str">
        <f t="shared" si="381"/>
        <v/>
      </c>
      <c r="DG288" t="str">
        <f t="shared" si="382"/>
        <v/>
      </c>
      <c r="DH288" t="str">
        <f t="shared" si="383"/>
        <v/>
      </c>
      <c r="DI288" t="str">
        <f t="shared" si="384"/>
        <v/>
      </c>
      <c r="DJ288" t="str">
        <f t="shared" si="385"/>
        <v/>
      </c>
      <c r="DK288" s="359" t="str">
        <f t="shared" si="386"/>
        <v/>
      </c>
      <c r="DL288" t="str">
        <f t="shared" si="387"/>
        <v>X</v>
      </c>
      <c r="DM288" t="str">
        <f t="shared" si="388"/>
        <v>X</v>
      </c>
      <c r="DN288" t="str">
        <f t="shared" si="389"/>
        <v>X</v>
      </c>
      <c r="DO288" s="359" t="str">
        <f t="shared" si="390"/>
        <v>X</v>
      </c>
      <c r="DP288" t="str">
        <f t="shared" si="391"/>
        <v/>
      </c>
      <c r="DQ288" t="str">
        <f t="shared" si="392"/>
        <v/>
      </c>
      <c r="DR288" t="str">
        <f t="shared" si="393"/>
        <v/>
      </c>
      <c r="DS288" s="359" t="str">
        <f t="shared" si="394"/>
        <v/>
      </c>
      <c r="DT288" t="str">
        <f t="shared" si="395"/>
        <v/>
      </c>
      <c r="DU288" t="str">
        <f t="shared" si="396"/>
        <v/>
      </c>
      <c r="DV288" t="str">
        <f t="shared" si="397"/>
        <v/>
      </c>
      <c r="DW288" t="str">
        <f t="shared" si="398"/>
        <v/>
      </c>
      <c r="DX288" s="359" t="str">
        <f t="shared" si="399"/>
        <v/>
      </c>
      <c r="DY288" t="str">
        <f t="shared" si="400"/>
        <v/>
      </c>
      <c r="DZ288" t="str">
        <f t="shared" si="401"/>
        <v/>
      </c>
      <c r="EA288" t="str">
        <f t="shared" si="402"/>
        <v/>
      </c>
      <c r="EB288" s="359" t="str">
        <f t="shared" si="403"/>
        <v/>
      </c>
      <c r="EC288" t="str">
        <f t="shared" si="404"/>
        <v/>
      </c>
      <c r="ED288" t="str">
        <f t="shared" si="405"/>
        <v/>
      </c>
      <c r="EE288" t="str">
        <f t="shared" si="406"/>
        <v/>
      </c>
      <c r="EF288" t="str">
        <f t="shared" si="407"/>
        <v/>
      </c>
      <c r="EG288" s="359" t="str">
        <f t="shared" si="408"/>
        <v/>
      </c>
      <c r="EH288" t="str">
        <f t="shared" si="352"/>
        <v>Caladenia z.sp.‘Yerina Springs’</v>
      </c>
      <c r="EJ288" t="str">
        <f t="shared" si="346"/>
        <v>Caladenia z.sp.‘Yuna’</v>
      </c>
      <c r="EK288" s="100">
        <f t="shared" si="415"/>
        <v>0</v>
      </c>
      <c r="EL288" s="3">
        <f t="shared" si="415"/>
        <v>0</v>
      </c>
      <c r="EM288" s="3">
        <f t="shared" si="415"/>
        <v>0</v>
      </c>
      <c r="EN288" s="3">
        <f t="shared" si="415"/>
        <v>0</v>
      </c>
      <c r="EO288" s="3">
        <f t="shared" si="415"/>
        <v>0</v>
      </c>
      <c r="EP288" s="3">
        <f t="shared" si="415"/>
        <v>0</v>
      </c>
      <c r="EQ288" s="3">
        <f t="shared" si="415"/>
        <v>0</v>
      </c>
      <c r="ER288" s="3">
        <f t="shared" si="415"/>
        <v>1</v>
      </c>
      <c r="ES288" s="3">
        <f t="shared" si="415"/>
        <v>1</v>
      </c>
      <c r="ET288" s="3">
        <f t="shared" si="415"/>
        <v>0</v>
      </c>
      <c r="EU288" s="3">
        <f t="shared" si="415"/>
        <v>0</v>
      </c>
      <c r="EV288" s="24">
        <f t="shared" si="415"/>
        <v>0</v>
      </c>
      <c r="EW288" s="245">
        <f t="shared" si="349"/>
        <v>2</v>
      </c>
      <c r="EX288" s="262" t="str">
        <f t="shared" si="347"/>
        <v/>
      </c>
    </row>
    <row r="289" spans="1:154" ht="16.149999999999999" customHeight="1" x14ac:dyDescent="0.25">
      <c r="A289" s="363"/>
      <c r="D289" s="363"/>
      <c r="E289" s="363"/>
      <c r="F289" s="363"/>
      <c r="G289" s="363"/>
      <c r="H289" s="363"/>
      <c r="I289" s="363"/>
      <c r="J289" s="68">
        <f t="shared" si="350"/>
        <v>1022</v>
      </c>
      <c r="K289" s="424" t="str">
        <f t="shared" si="351"/>
        <v>Caladenia z.sp.'Edison Mill'</v>
      </c>
      <c r="L289" s="425">
        <v>1022</v>
      </c>
      <c r="M289" s="424" t="s">
        <v>1526</v>
      </c>
      <c r="N289" s="418" t="s">
        <v>2347</v>
      </c>
      <c r="O289" s="363" t="str">
        <f t="shared" si="336"/>
        <v>S</v>
      </c>
      <c r="P289" s="354" t="s">
        <v>2323</v>
      </c>
      <c r="Q289" s="364" t="s">
        <v>1901</v>
      </c>
      <c r="R289" s="365">
        <v>42948</v>
      </c>
      <c r="S289" s="365">
        <v>43008</v>
      </c>
      <c r="T289" s="603" t="s">
        <v>7894</v>
      </c>
      <c r="U289" s="603" t="s">
        <v>7894</v>
      </c>
      <c r="V289" s="603" t="s">
        <v>7894</v>
      </c>
      <c r="W289" s="603" t="s">
        <v>7894</v>
      </c>
      <c r="X289" s="603" t="s">
        <v>7894</v>
      </c>
      <c r="Y289" s="603" t="s">
        <v>7894</v>
      </c>
      <c r="Z289" s="603" t="s">
        <v>7894</v>
      </c>
      <c r="AA289" s="603" t="s">
        <v>7894</v>
      </c>
      <c r="AB289" s="603" t="s">
        <v>7894</v>
      </c>
      <c r="AC289" s="603" t="s">
        <v>7894</v>
      </c>
      <c r="AD289" s="603" t="s">
        <v>7894</v>
      </c>
      <c r="AE289" s="603" t="s">
        <v>7894</v>
      </c>
      <c r="AF289" s="605" t="s">
        <v>48</v>
      </c>
      <c r="AG289" s="605" t="s">
        <v>48</v>
      </c>
      <c r="AH289" s="366" t="s">
        <v>685</v>
      </c>
      <c r="AI289" s="363">
        <f t="shared" si="333"/>
        <v>6</v>
      </c>
      <c r="AJ289" s="363">
        <v>4</v>
      </c>
      <c r="AK289" s="413" t="str">
        <f t="shared" si="337"/>
        <v>Wispy Spider Orchids</v>
      </c>
      <c r="AL289" s="413" t="str">
        <f t="shared" si="338"/>
        <v>Caladenia filamentosa</v>
      </c>
      <c r="AM289" s="486" t="s">
        <v>7608</v>
      </c>
      <c r="AN289" s="144" t="str">
        <f t="shared" si="414"/>
        <v>fluvialis</v>
      </c>
      <c r="AS289" s="69">
        <f t="shared" si="339"/>
        <v>32</v>
      </c>
      <c r="AT289" s="69">
        <f t="shared" si="340"/>
        <v>39</v>
      </c>
      <c r="AU289" s="69">
        <f t="shared" si="341"/>
        <v>8</v>
      </c>
      <c r="AV289" s="69">
        <f t="shared" si="342"/>
        <v>9</v>
      </c>
      <c r="AW289" s="81"/>
      <c r="AX289" s="364"/>
      <c r="AY289" s="364">
        <v>44905</v>
      </c>
      <c r="AZ289" s="264" t="s">
        <v>48</v>
      </c>
      <c r="BA289" s="238"/>
      <c r="BB289" s="237" t="str">
        <f t="shared" si="343"/>
        <v/>
      </c>
      <c r="BC289" s="270">
        <f t="shared" si="335"/>
        <v>1022</v>
      </c>
      <c r="BD289" t="str">
        <f t="shared" si="344"/>
        <v>Caladenia z.sp.'Edison Mill'</v>
      </c>
      <c r="BE289" s="367" t="e">
        <f>COUNTIFS(#REF!,L289)</f>
        <v>#REF!</v>
      </c>
      <c r="BF289" s="374" t="str">
        <f t="shared" si="345"/>
        <v>n</v>
      </c>
      <c r="BG289" s="82"/>
      <c r="BH289" s="375"/>
      <c r="BI289" s="374"/>
      <c r="BJ289" s="403"/>
      <c r="CE289" t="str">
        <f t="shared" si="412"/>
        <v>_Old species name (Caladenia z.sp.‘Yuna’)</v>
      </c>
      <c r="CF289" s="388" t="str">
        <f t="shared" si="413"/>
        <v>Caladenia z.sp.‘Yuna’</v>
      </c>
      <c r="CG289" t="str">
        <f t="shared" si="356"/>
        <v/>
      </c>
      <c r="CH289" t="str">
        <f t="shared" si="357"/>
        <v/>
      </c>
      <c r="CI289" t="str">
        <f t="shared" si="358"/>
        <v/>
      </c>
      <c r="CJ289" t="str">
        <f t="shared" si="359"/>
        <v/>
      </c>
      <c r="CK289" s="359" t="str">
        <f t="shared" si="360"/>
        <v/>
      </c>
      <c r="CL289" t="str">
        <f t="shared" si="361"/>
        <v/>
      </c>
      <c r="CM289" t="str">
        <f t="shared" si="362"/>
        <v/>
      </c>
      <c r="CN289" t="str">
        <f t="shared" si="363"/>
        <v/>
      </c>
      <c r="CO289" s="359" t="str">
        <f t="shared" si="364"/>
        <v/>
      </c>
      <c r="CP289" t="str">
        <f t="shared" si="365"/>
        <v/>
      </c>
      <c r="CQ289" t="str">
        <f t="shared" si="366"/>
        <v/>
      </c>
      <c r="CR289" t="str">
        <f t="shared" si="367"/>
        <v/>
      </c>
      <c r="CS289" s="359" t="str">
        <f t="shared" si="368"/>
        <v/>
      </c>
      <c r="CT289" t="str">
        <f t="shared" si="369"/>
        <v/>
      </c>
      <c r="CU289" t="str">
        <f t="shared" si="370"/>
        <v/>
      </c>
      <c r="CV289" t="str">
        <f t="shared" si="371"/>
        <v/>
      </c>
      <c r="CW289" t="str">
        <f t="shared" si="372"/>
        <v/>
      </c>
      <c r="CX289" s="359" t="str">
        <f t="shared" si="373"/>
        <v/>
      </c>
      <c r="CY289" t="str">
        <f t="shared" si="374"/>
        <v/>
      </c>
      <c r="CZ289" t="str">
        <f t="shared" si="375"/>
        <v/>
      </c>
      <c r="DA289" t="str">
        <f t="shared" si="376"/>
        <v/>
      </c>
      <c r="DB289" s="359" t="str">
        <f t="shared" si="377"/>
        <v/>
      </c>
      <c r="DC289" t="str">
        <f t="shared" si="378"/>
        <v/>
      </c>
      <c r="DD289" t="str">
        <f t="shared" si="379"/>
        <v/>
      </c>
      <c r="DE289" t="str">
        <f t="shared" si="380"/>
        <v/>
      </c>
      <c r="DF289" s="359" t="str">
        <f t="shared" si="381"/>
        <v/>
      </c>
      <c r="DG289" t="str">
        <f t="shared" si="382"/>
        <v/>
      </c>
      <c r="DH289" t="str">
        <f t="shared" si="383"/>
        <v/>
      </c>
      <c r="DI289" t="str">
        <f t="shared" si="384"/>
        <v/>
      </c>
      <c r="DJ289" t="str">
        <f t="shared" si="385"/>
        <v/>
      </c>
      <c r="DK289" s="359" t="str">
        <f t="shared" si="386"/>
        <v/>
      </c>
      <c r="DL289" t="str">
        <f t="shared" si="387"/>
        <v>X</v>
      </c>
      <c r="DM289" t="str">
        <f t="shared" si="388"/>
        <v>X</v>
      </c>
      <c r="DN289" t="str">
        <f t="shared" si="389"/>
        <v>X</v>
      </c>
      <c r="DO289" s="359" t="str">
        <f t="shared" si="390"/>
        <v>X</v>
      </c>
      <c r="DP289" t="str">
        <f t="shared" si="391"/>
        <v/>
      </c>
      <c r="DQ289" t="str">
        <f t="shared" si="392"/>
        <v/>
      </c>
      <c r="DR289" t="str">
        <f t="shared" si="393"/>
        <v/>
      </c>
      <c r="DS289" s="359" t="str">
        <f t="shared" si="394"/>
        <v/>
      </c>
      <c r="DT289" t="str">
        <f t="shared" si="395"/>
        <v/>
      </c>
      <c r="DU289" t="str">
        <f t="shared" si="396"/>
        <v/>
      </c>
      <c r="DV289" t="str">
        <f t="shared" si="397"/>
        <v/>
      </c>
      <c r="DW289" t="str">
        <f t="shared" si="398"/>
        <v/>
      </c>
      <c r="DX289" s="359" t="str">
        <f t="shared" si="399"/>
        <v/>
      </c>
      <c r="DY289" t="str">
        <f t="shared" si="400"/>
        <v/>
      </c>
      <c r="DZ289" t="str">
        <f t="shared" si="401"/>
        <v/>
      </c>
      <c r="EA289" t="str">
        <f t="shared" si="402"/>
        <v/>
      </c>
      <c r="EB289" s="359" t="str">
        <f t="shared" si="403"/>
        <v/>
      </c>
      <c r="EC289" t="str">
        <f t="shared" si="404"/>
        <v/>
      </c>
      <c r="ED289" t="str">
        <f t="shared" si="405"/>
        <v/>
      </c>
      <c r="EE289" t="str">
        <f t="shared" si="406"/>
        <v/>
      </c>
      <c r="EF289" t="str">
        <f t="shared" si="407"/>
        <v/>
      </c>
      <c r="EG289" s="359" t="str">
        <f t="shared" si="408"/>
        <v/>
      </c>
      <c r="EH289" t="str">
        <f t="shared" si="352"/>
        <v>Caladenia z.sp.‘Yuna’</v>
      </c>
      <c r="EJ289" t="str">
        <f t="shared" si="346"/>
        <v>Caladenia z.sp.'Edison Mill'</v>
      </c>
      <c r="EK289" s="100">
        <f t="shared" si="415"/>
        <v>0</v>
      </c>
      <c r="EL289" s="3">
        <f t="shared" si="415"/>
        <v>0</v>
      </c>
      <c r="EM289" s="3">
        <f t="shared" si="415"/>
        <v>0</v>
      </c>
      <c r="EN289" s="3">
        <f t="shared" si="415"/>
        <v>0</v>
      </c>
      <c r="EO289" s="3">
        <f t="shared" si="415"/>
        <v>0</v>
      </c>
      <c r="EP289" s="3">
        <f t="shared" si="415"/>
        <v>0</v>
      </c>
      <c r="EQ289" s="3">
        <f t="shared" si="415"/>
        <v>0</v>
      </c>
      <c r="ER289" s="3">
        <f t="shared" si="415"/>
        <v>1</v>
      </c>
      <c r="ES289" s="3">
        <f t="shared" si="415"/>
        <v>1</v>
      </c>
      <c r="ET289" s="3">
        <f t="shared" si="415"/>
        <v>0</v>
      </c>
      <c r="EU289" s="3">
        <f t="shared" si="415"/>
        <v>0</v>
      </c>
      <c r="EV289" s="24">
        <f t="shared" si="415"/>
        <v>0</v>
      </c>
      <c r="EW289" s="245">
        <f t="shared" si="349"/>
        <v>2</v>
      </c>
      <c r="EX289" s="262" t="str">
        <f t="shared" si="347"/>
        <v/>
      </c>
    </row>
    <row r="290" spans="1:154" ht="16.149999999999999" customHeight="1" x14ac:dyDescent="0.25">
      <c r="A290" s="363"/>
      <c r="D290" s="363"/>
      <c r="E290" s="363"/>
      <c r="F290" s="363"/>
      <c r="G290" s="363"/>
      <c r="H290" s="363"/>
      <c r="I290" s="363"/>
      <c r="J290" s="68">
        <f t="shared" si="350"/>
        <v>612</v>
      </c>
      <c r="K290" s="424" t="str">
        <f t="shared" si="351"/>
        <v>Caladenia z.vulgata</v>
      </c>
      <c r="L290" s="425">
        <v>612</v>
      </c>
      <c r="M290" s="424" t="s">
        <v>1526</v>
      </c>
      <c r="N290" s="418" t="s">
        <v>2330</v>
      </c>
      <c r="O290" s="363" t="str">
        <f t="shared" si="336"/>
        <v>S</v>
      </c>
      <c r="P290" s="354" t="s">
        <v>2323</v>
      </c>
      <c r="Q290" s="364" t="s">
        <v>2227</v>
      </c>
      <c r="R290" s="365">
        <v>42917</v>
      </c>
      <c r="S290" s="365">
        <v>43023</v>
      </c>
      <c r="T290" s="603" t="s">
        <v>7894</v>
      </c>
      <c r="U290" s="603" t="s">
        <v>7894</v>
      </c>
      <c r="V290" s="603" t="s">
        <v>7894</v>
      </c>
      <c r="W290" s="603" t="s">
        <v>7894</v>
      </c>
      <c r="X290" s="603" t="s">
        <v>7894</v>
      </c>
      <c r="Y290" s="603" t="s">
        <v>7894</v>
      </c>
      <c r="Z290" s="603" t="s">
        <v>7894</v>
      </c>
      <c r="AA290" s="603" t="s">
        <v>7894</v>
      </c>
      <c r="AB290" s="603" t="s">
        <v>7894</v>
      </c>
      <c r="AC290" s="603" t="s">
        <v>7894</v>
      </c>
      <c r="AD290" s="603" t="s">
        <v>7894</v>
      </c>
      <c r="AE290" s="603" t="s">
        <v>7894</v>
      </c>
      <c r="AF290" s="605" t="s">
        <v>48</v>
      </c>
      <c r="AG290" s="605" t="s">
        <v>48</v>
      </c>
      <c r="AH290" s="366" t="s">
        <v>685</v>
      </c>
      <c r="AI290" s="363">
        <f t="shared" si="333"/>
        <v>6</v>
      </c>
      <c r="AJ290" s="363">
        <v>4</v>
      </c>
      <c r="AK290" s="413" t="str">
        <f t="shared" si="337"/>
        <v>Wispy Spider Orchids</v>
      </c>
      <c r="AL290" s="413" t="str">
        <f t="shared" si="338"/>
        <v>Caladenia filamentosa</v>
      </c>
      <c r="AM290" s="486" t="s">
        <v>7608</v>
      </c>
      <c r="AN290" s="144" t="str">
        <f t="shared" si="414"/>
        <v>varians</v>
      </c>
      <c r="AS290" s="69">
        <f t="shared" si="339"/>
        <v>27</v>
      </c>
      <c r="AT290" s="69">
        <f t="shared" si="340"/>
        <v>42</v>
      </c>
      <c r="AU290" s="69">
        <f t="shared" si="341"/>
        <v>7</v>
      </c>
      <c r="AV290" s="69">
        <f t="shared" si="342"/>
        <v>10</v>
      </c>
      <c r="AW290" s="81"/>
      <c r="AX290" s="70" t="s">
        <v>2228</v>
      </c>
      <c r="AY290" s="364">
        <v>18019</v>
      </c>
      <c r="AZ290" s="264" t="s">
        <v>48</v>
      </c>
      <c r="BA290" s="238"/>
      <c r="BB290" s="237" t="str">
        <f t="shared" si="343"/>
        <v/>
      </c>
      <c r="BC290" s="270">
        <f t="shared" si="335"/>
        <v>612</v>
      </c>
      <c r="BD290" t="str">
        <f t="shared" si="344"/>
        <v>Caladenia z.vulgata</v>
      </c>
      <c r="BE290" s="367" t="e">
        <f>COUNTIFS(#REF!,L290)</f>
        <v>#REF!</v>
      </c>
      <c r="BF290" s="374" t="str">
        <f t="shared" si="345"/>
        <v>n</v>
      </c>
      <c r="BG290" s="82"/>
      <c r="BH290" s="375"/>
      <c r="BI290" s="374"/>
      <c r="BJ290" s="403"/>
      <c r="CE290" t="str">
        <f t="shared" si="412"/>
        <v>_Old species name (Caladenia z.sp.'Edison Mill')</v>
      </c>
      <c r="CF290" s="388" t="str">
        <f t="shared" si="413"/>
        <v>Caladenia z.sp.'Edison Mill'</v>
      </c>
      <c r="CG290" t="str">
        <f t="shared" si="356"/>
        <v/>
      </c>
      <c r="CH290" t="str">
        <f t="shared" si="357"/>
        <v/>
      </c>
      <c r="CI290" t="str">
        <f t="shared" si="358"/>
        <v/>
      </c>
      <c r="CJ290" t="str">
        <f t="shared" si="359"/>
        <v/>
      </c>
      <c r="CK290" s="359" t="str">
        <f t="shared" si="360"/>
        <v/>
      </c>
      <c r="CL290" t="str">
        <f t="shared" si="361"/>
        <v/>
      </c>
      <c r="CM290" t="str">
        <f t="shared" si="362"/>
        <v/>
      </c>
      <c r="CN290" t="str">
        <f t="shared" si="363"/>
        <v/>
      </c>
      <c r="CO290" s="359" t="str">
        <f t="shared" si="364"/>
        <v/>
      </c>
      <c r="CP290" t="str">
        <f t="shared" si="365"/>
        <v/>
      </c>
      <c r="CQ290" t="str">
        <f t="shared" si="366"/>
        <v/>
      </c>
      <c r="CR290" t="str">
        <f t="shared" si="367"/>
        <v/>
      </c>
      <c r="CS290" s="359" t="str">
        <f t="shared" si="368"/>
        <v/>
      </c>
      <c r="CT290" t="str">
        <f t="shared" si="369"/>
        <v/>
      </c>
      <c r="CU290" t="str">
        <f t="shared" si="370"/>
        <v/>
      </c>
      <c r="CV290" t="str">
        <f t="shared" si="371"/>
        <v/>
      </c>
      <c r="CW290" t="str">
        <f t="shared" si="372"/>
        <v/>
      </c>
      <c r="CX290" s="359" t="str">
        <f t="shared" si="373"/>
        <v/>
      </c>
      <c r="CY290" t="str">
        <f t="shared" si="374"/>
        <v/>
      </c>
      <c r="CZ290" t="str">
        <f t="shared" si="375"/>
        <v/>
      </c>
      <c r="DA290" t="str">
        <f t="shared" si="376"/>
        <v/>
      </c>
      <c r="DB290" s="359" t="str">
        <f t="shared" si="377"/>
        <v/>
      </c>
      <c r="DC290" t="str">
        <f t="shared" si="378"/>
        <v/>
      </c>
      <c r="DD290" t="str">
        <f t="shared" si="379"/>
        <v/>
      </c>
      <c r="DE290" t="str">
        <f t="shared" si="380"/>
        <v/>
      </c>
      <c r="DF290" s="359" t="str">
        <f t="shared" si="381"/>
        <v/>
      </c>
      <c r="DG290" t="str">
        <f t="shared" si="382"/>
        <v/>
      </c>
      <c r="DH290" t="str">
        <f t="shared" si="383"/>
        <v/>
      </c>
      <c r="DI290" t="str">
        <f t="shared" si="384"/>
        <v/>
      </c>
      <c r="DJ290" t="str">
        <f t="shared" si="385"/>
        <v/>
      </c>
      <c r="DK290" s="359" t="str">
        <f t="shared" si="386"/>
        <v/>
      </c>
      <c r="DL290" t="str">
        <f t="shared" si="387"/>
        <v>X</v>
      </c>
      <c r="DM290" t="str">
        <f t="shared" si="388"/>
        <v>X</v>
      </c>
      <c r="DN290" t="str">
        <f t="shared" si="389"/>
        <v>X</v>
      </c>
      <c r="DO290" s="359" t="str">
        <f t="shared" si="390"/>
        <v>X</v>
      </c>
      <c r="DP290" t="str">
        <f t="shared" si="391"/>
        <v>X</v>
      </c>
      <c r="DQ290" t="str">
        <f t="shared" si="392"/>
        <v>X</v>
      </c>
      <c r="DR290" t="str">
        <f t="shared" si="393"/>
        <v>X</v>
      </c>
      <c r="DS290" s="359" t="str">
        <f t="shared" si="394"/>
        <v>X</v>
      </c>
      <c r="DT290" t="str">
        <f t="shared" si="395"/>
        <v/>
      </c>
      <c r="DU290" t="str">
        <f t="shared" si="396"/>
        <v/>
      </c>
      <c r="DV290" t="str">
        <f t="shared" si="397"/>
        <v/>
      </c>
      <c r="DW290" t="str">
        <f t="shared" si="398"/>
        <v/>
      </c>
      <c r="DX290" s="359" t="str">
        <f t="shared" si="399"/>
        <v/>
      </c>
      <c r="DY290" t="str">
        <f t="shared" si="400"/>
        <v/>
      </c>
      <c r="DZ290" t="str">
        <f t="shared" si="401"/>
        <v/>
      </c>
      <c r="EA290" t="str">
        <f t="shared" si="402"/>
        <v/>
      </c>
      <c r="EB290" s="359" t="str">
        <f t="shared" si="403"/>
        <v/>
      </c>
      <c r="EC290" t="str">
        <f t="shared" si="404"/>
        <v/>
      </c>
      <c r="ED290" t="str">
        <f t="shared" si="405"/>
        <v/>
      </c>
      <c r="EE290" t="str">
        <f t="shared" si="406"/>
        <v/>
      </c>
      <c r="EF290" t="str">
        <f t="shared" si="407"/>
        <v/>
      </c>
      <c r="EG290" s="359" t="str">
        <f t="shared" si="408"/>
        <v/>
      </c>
      <c r="EH290" t="str">
        <f t="shared" si="352"/>
        <v>Caladenia z.sp.'Edison Mill'</v>
      </c>
      <c r="EJ290" t="str">
        <f t="shared" si="346"/>
        <v>Caladenia z.vulgata</v>
      </c>
      <c r="EK290" s="100">
        <f t="shared" si="415"/>
        <v>0</v>
      </c>
      <c r="EL290" s="3">
        <f t="shared" si="415"/>
        <v>0</v>
      </c>
      <c r="EM290" s="3">
        <f t="shared" si="415"/>
        <v>0</v>
      </c>
      <c r="EN290" s="3">
        <f t="shared" si="415"/>
        <v>0</v>
      </c>
      <c r="EO290" s="3">
        <f t="shared" si="415"/>
        <v>0</v>
      </c>
      <c r="EP290" s="3">
        <f t="shared" si="415"/>
        <v>0</v>
      </c>
      <c r="EQ290" s="3">
        <f t="shared" si="415"/>
        <v>1</v>
      </c>
      <c r="ER290" s="3">
        <f t="shared" si="415"/>
        <v>1</v>
      </c>
      <c r="ES290" s="3">
        <f t="shared" si="415"/>
        <v>1</v>
      </c>
      <c r="ET290" s="3">
        <f t="shared" si="415"/>
        <v>1</v>
      </c>
      <c r="EU290" s="3">
        <f t="shared" si="415"/>
        <v>0</v>
      </c>
      <c r="EV290" s="24">
        <f t="shared" si="415"/>
        <v>0</v>
      </c>
      <c r="EW290" s="245">
        <f t="shared" si="349"/>
        <v>4</v>
      </c>
      <c r="EX290" s="262" t="str">
        <f t="shared" si="347"/>
        <v/>
      </c>
    </row>
    <row r="291" spans="1:154" ht="16.149999999999999" customHeight="1" x14ac:dyDescent="0.25">
      <c r="A291" s="363"/>
      <c r="D291" s="363"/>
      <c r="E291" s="363"/>
      <c r="F291" s="363"/>
      <c r="G291" s="363"/>
      <c r="H291" s="363"/>
      <c r="I291" s="363"/>
      <c r="J291" s="68">
        <f t="shared" si="350"/>
        <v>1085</v>
      </c>
      <c r="K291" s="424" t="str">
        <f t="shared" si="351"/>
        <v>Caladenia z.x ornata</v>
      </c>
      <c r="L291" s="425">
        <v>1085</v>
      </c>
      <c r="M291" s="424" t="s">
        <v>1526</v>
      </c>
      <c r="N291" s="418" t="s">
        <v>2285</v>
      </c>
      <c r="O291" s="363" t="str">
        <f t="shared" si="336"/>
        <v>S</v>
      </c>
      <c r="P291" s="354" t="s">
        <v>2323</v>
      </c>
      <c r="Q291" s="364" t="s">
        <v>2283</v>
      </c>
      <c r="R291" s="365">
        <v>42978</v>
      </c>
      <c r="S291" s="365">
        <v>43008</v>
      </c>
      <c r="T291" s="603" t="s">
        <v>7894</v>
      </c>
      <c r="U291" s="603" t="s">
        <v>7894</v>
      </c>
      <c r="V291" s="603" t="s">
        <v>7894</v>
      </c>
      <c r="W291" s="603" t="s">
        <v>7894</v>
      </c>
      <c r="X291" s="603" t="s">
        <v>7894</v>
      </c>
      <c r="Y291" s="603" t="s">
        <v>7894</v>
      </c>
      <c r="Z291" s="603" t="s">
        <v>7894</v>
      </c>
      <c r="AA291" s="603" t="s">
        <v>7894</v>
      </c>
      <c r="AB291" s="603" t="s">
        <v>7894</v>
      </c>
      <c r="AC291" s="603" t="s">
        <v>7894</v>
      </c>
      <c r="AD291" s="603" t="s">
        <v>7894</v>
      </c>
      <c r="AE291" s="603" t="s">
        <v>7894</v>
      </c>
      <c r="AF291" s="605" t="s">
        <v>48</v>
      </c>
      <c r="AG291" s="605" t="s">
        <v>48</v>
      </c>
      <c r="AH291" s="366" t="s">
        <v>1593</v>
      </c>
      <c r="AI291" s="363">
        <f t="shared" si="333"/>
        <v>2</v>
      </c>
      <c r="AJ291" s="363">
        <v>0</v>
      </c>
      <c r="AK291" s="413" t="str">
        <f t="shared" si="337"/>
        <v>None</v>
      </c>
      <c r="AL291" s="413" t="str">
        <f t="shared" si="338"/>
        <v>None</v>
      </c>
      <c r="AM291" s="486" t="s">
        <v>7608</v>
      </c>
      <c r="AN291" s="144" t="str">
        <f t="shared" si="414"/>
        <v>x hopperi</v>
      </c>
      <c r="AS291" s="69">
        <f t="shared" si="339"/>
        <v>36</v>
      </c>
      <c r="AT291" s="69">
        <f t="shared" si="340"/>
        <v>39</v>
      </c>
      <c r="AU291" s="69">
        <f t="shared" si="341"/>
        <v>8</v>
      </c>
      <c r="AV291" s="69">
        <f t="shared" si="342"/>
        <v>9</v>
      </c>
      <c r="AW291" s="81"/>
      <c r="AX291" s="70" t="s">
        <v>2286</v>
      </c>
      <c r="AY291" s="364">
        <v>48178</v>
      </c>
      <c r="AZ291" s="264" t="s">
        <v>48</v>
      </c>
      <c r="BA291" s="238"/>
      <c r="BB291" s="237" t="str">
        <f t="shared" si="343"/>
        <v/>
      </c>
      <c r="BC291" s="270">
        <f t="shared" si="335"/>
        <v>1085</v>
      </c>
      <c r="BD291" t="str">
        <f t="shared" si="344"/>
        <v>Caladenia z.x ornata</v>
      </c>
      <c r="BE291" s="367" t="e">
        <f>COUNTIFS(#REF!,L291)</f>
        <v>#REF!</v>
      </c>
      <c r="BF291" s="374" t="str">
        <f t="shared" si="345"/>
        <v>n</v>
      </c>
      <c r="BG291" s="82"/>
      <c r="BH291" s="375"/>
      <c r="BI291" s="374"/>
      <c r="BJ291" s="403"/>
      <c r="CE291" t="str">
        <f t="shared" si="412"/>
        <v>_Old species name (Caladenia z.vulgata)</v>
      </c>
      <c r="CF291" s="388" t="str">
        <f t="shared" si="413"/>
        <v>Caladenia z.vulgata</v>
      </c>
      <c r="CG291" t="str">
        <f t="shared" si="356"/>
        <v/>
      </c>
      <c r="CH291" t="str">
        <f t="shared" si="357"/>
        <v/>
      </c>
      <c r="CI291" t="str">
        <f t="shared" si="358"/>
        <v/>
      </c>
      <c r="CJ291" t="str">
        <f t="shared" si="359"/>
        <v/>
      </c>
      <c r="CK291" s="359" t="str">
        <f t="shared" si="360"/>
        <v/>
      </c>
      <c r="CL291" t="str">
        <f t="shared" si="361"/>
        <v/>
      </c>
      <c r="CM291" t="str">
        <f t="shared" si="362"/>
        <v/>
      </c>
      <c r="CN291" t="str">
        <f t="shared" si="363"/>
        <v/>
      </c>
      <c r="CO291" s="359" t="str">
        <f t="shared" si="364"/>
        <v/>
      </c>
      <c r="CP291" t="str">
        <f t="shared" si="365"/>
        <v/>
      </c>
      <c r="CQ291" t="str">
        <f t="shared" si="366"/>
        <v/>
      </c>
      <c r="CR291" t="str">
        <f t="shared" si="367"/>
        <v/>
      </c>
      <c r="CS291" s="359" t="str">
        <f t="shared" si="368"/>
        <v/>
      </c>
      <c r="CT291" t="str">
        <f t="shared" si="369"/>
        <v/>
      </c>
      <c r="CU291" t="str">
        <f t="shared" si="370"/>
        <v/>
      </c>
      <c r="CV291" t="str">
        <f t="shared" si="371"/>
        <v/>
      </c>
      <c r="CW291" t="str">
        <f t="shared" si="372"/>
        <v/>
      </c>
      <c r="CX291" s="359" t="str">
        <f t="shared" si="373"/>
        <v/>
      </c>
      <c r="CY291" t="str">
        <f t="shared" si="374"/>
        <v/>
      </c>
      <c r="CZ291" t="str">
        <f t="shared" si="375"/>
        <v/>
      </c>
      <c r="DA291" t="str">
        <f t="shared" si="376"/>
        <v/>
      </c>
      <c r="DB291" s="359" t="str">
        <f t="shared" si="377"/>
        <v/>
      </c>
      <c r="DC291" t="str">
        <f t="shared" si="378"/>
        <v/>
      </c>
      <c r="DD291" t="str">
        <f t="shared" si="379"/>
        <v/>
      </c>
      <c r="DE291" t="str">
        <f t="shared" si="380"/>
        <v/>
      </c>
      <c r="DF291" s="359" t="str">
        <f t="shared" si="381"/>
        <v/>
      </c>
      <c r="DG291" t="str">
        <f t="shared" si="382"/>
        <v>X</v>
      </c>
      <c r="DH291" t="str">
        <f t="shared" si="383"/>
        <v>X</v>
      </c>
      <c r="DI291" t="str">
        <f t="shared" si="384"/>
        <v>X</v>
      </c>
      <c r="DJ291" t="str">
        <f t="shared" si="385"/>
        <v>X</v>
      </c>
      <c r="DK291" s="359" t="str">
        <f t="shared" si="386"/>
        <v>X</v>
      </c>
      <c r="DL291" t="str">
        <f t="shared" si="387"/>
        <v>X</v>
      </c>
      <c r="DM291" t="str">
        <f t="shared" si="388"/>
        <v>X</v>
      </c>
      <c r="DN291" t="str">
        <f t="shared" si="389"/>
        <v>X</v>
      </c>
      <c r="DO291" s="359" t="str">
        <f t="shared" si="390"/>
        <v>X</v>
      </c>
      <c r="DP291" t="str">
        <f t="shared" si="391"/>
        <v>X</v>
      </c>
      <c r="DQ291" t="str">
        <f t="shared" si="392"/>
        <v>X</v>
      </c>
      <c r="DR291" t="str">
        <f t="shared" si="393"/>
        <v>X</v>
      </c>
      <c r="DS291" s="359" t="str">
        <f t="shared" si="394"/>
        <v>X</v>
      </c>
      <c r="DT291" t="str">
        <f t="shared" si="395"/>
        <v>X</v>
      </c>
      <c r="DU291" t="str">
        <f t="shared" si="396"/>
        <v>X</v>
      </c>
      <c r="DV291" t="str">
        <f t="shared" si="397"/>
        <v>X</v>
      </c>
      <c r="DW291" t="str">
        <f t="shared" si="398"/>
        <v/>
      </c>
      <c r="DX291" s="359" t="str">
        <f t="shared" si="399"/>
        <v/>
      </c>
      <c r="DY291" t="str">
        <f t="shared" si="400"/>
        <v/>
      </c>
      <c r="DZ291" t="str">
        <f t="shared" si="401"/>
        <v/>
      </c>
      <c r="EA291" t="str">
        <f t="shared" si="402"/>
        <v/>
      </c>
      <c r="EB291" s="359" t="str">
        <f t="shared" si="403"/>
        <v/>
      </c>
      <c r="EC291" t="str">
        <f t="shared" si="404"/>
        <v/>
      </c>
      <c r="ED291" t="str">
        <f t="shared" si="405"/>
        <v/>
      </c>
      <c r="EE291" t="str">
        <f t="shared" si="406"/>
        <v/>
      </c>
      <c r="EF291" t="str">
        <f t="shared" si="407"/>
        <v/>
      </c>
      <c r="EG291" s="359" t="str">
        <f t="shared" si="408"/>
        <v/>
      </c>
      <c r="EH291" t="str">
        <f t="shared" si="352"/>
        <v>Caladenia z.vulgata</v>
      </c>
      <c r="EJ291" t="str">
        <f t="shared" si="346"/>
        <v>Caladenia z.x ornata</v>
      </c>
      <c r="EK291" s="100">
        <f t="shared" si="415"/>
        <v>0</v>
      </c>
      <c r="EL291" s="3">
        <f t="shared" si="415"/>
        <v>0</v>
      </c>
      <c r="EM291" s="3">
        <f t="shared" si="415"/>
        <v>0</v>
      </c>
      <c r="EN291" s="3">
        <f t="shared" si="415"/>
        <v>0</v>
      </c>
      <c r="EO291" s="3">
        <f t="shared" si="415"/>
        <v>0</v>
      </c>
      <c r="EP291" s="3">
        <f t="shared" si="415"/>
        <v>0</v>
      </c>
      <c r="EQ291" s="3">
        <f t="shared" si="415"/>
        <v>0</v>
      </c>
      <c r="ER291" s="3">
        <f t="shared" si="415"/>
        <v>1</v>
      </c>
      <c r="ES291" s="3">
        <f t="shared" si="415"/>
        <v>1</v>
      </c>
      <c r="ET291" s="3">
        <f t="shared" si="415"/>
        <v>0</v>
      </c>
      <c r="EU291" s="3">
        <f t="shared" si="415"/>
        <v>0</v>
      </c>
      <c r="EV291" s="24">
        <f t="shared" si="415"/>
        <v>0</v>
      </c>
      <c r="EW291" s="245">
        <f t="shared" si="349"/>
        <v>2</v>
      </c>
      <c r="EX291" s="262" t="str">
        <f t="shared" si="347"/>
        <v/>
      </c>
    </row>
    <row r="292" spans="1:154" ht="16.149999999999999" customHeight="1" x14ac:dyDescent="0.25">
      <c r="A292" s="363"/>
      <c r="D292" s="363"/>
      <c r="E292" s="363"/>
      <c r="F292" s="363"/>
      <c r="G292" s="363"/>
      <c r="H292" s="363"/>
      <c r="I292" s="363"/>
      <c r="J292" s="68">
        <f t="shared" si="350"/>
        <v>457</v>
      </c>
      <c r="K292" s="413" t="str">
        <f t="shared" si="351"/>
        <v>Calochilus barbarossa</v>
      </c>
      <c r="L292" s="362">
        <v>457</v>
      </c>
      <c r="M292" s="413" t="s">
        <v>1594</v>
      </c>
      <c r="N292" s="429" t="s">
        <v>135</v>
      </c>
      <c r="O292" s="363" t="s">
        <v>1579</v>
      </c>
      <c r="P292" s="423" t="s">
        <v>2360</v>
      </c>
      <c r="Q292" s="364" t="s">
        <v>2361</v>
      </c>
      <c r="R292" s="365">
        <v>42736</v>
      </c>
      <c r="S292" s="365">
        <v>42794</v>
      </c>
      <c r="T292" s="603" t="s">
        <v>4820</v>
      </c>
      <c r="U292" s="603" t="s">
        <v>4821</v>
      </c>
      <c r="V292" s="603" t="s">
        <v>7894</v>
      </c>
      <c r="W292" s="603" t="s">
        <v>7894</v>
      </c>
      <c r="X292" s="603" t="s">
        <v>7894</v>
      </c>
      <c r="Y292" s="603" t="s">
        <v>7894</v>
      </c>
      <c r="Z292" s="603" t="s">
        <v>7894</v>
      </c>
      <c r="AA292" s="603" t="s">
        <v>7894</v>
      </c>
      <c r="AB292" s="603" t="s">
        <v>7894</v>
      </c>
      <c r="AC292" s="603" t="s">
        <v>7894</v>
      </c>
      <c r="AD292" s="603" t="s">
        <v>7894</v>
      </c>
      <c r="AE292" s="603" t="s">
        <v>4831</v>
      </c>
      <c r="AF292" s="605" t="s">
        <v>7919</v>
      </c>
      <c r="AG292" s="605" t="s">
        <v>7961</v>
      </c>
      <c r="AH292" s="366" t="s">
        <v>685</v>
      </c>
      <c r="AI292" s="363">
        <f t="shared" si="333"/>
        <v>6</v>
      </c>
      <c r="AJ292" s="363">
        <v>0</v>
      </c>
      <c r="AK292" s="413" t="str">
        <f t="shared" si="337"/>
        <v>None</v>
      </c>
      <c r="AL292" s="413" t="str">
        <f t="shared" si="338"/>
        <v>None</v>
      </c>
      <c r="AM292" s="486" t="s">
        <v>7607</v>
      </c>
      <c r="AN292" s="70" t="s">
        <v>4835</v>
      </c>
      <c r="AS292" s="69">
        <f t="shared" si="339"/>
        <v>1</v>
      </c>
      <c r="AT292" s="69">
        <f t="shared" si="340"/>
        <v>9</v>
      </c>
      <c r="AU292" s="69">
        <f t="shared" si="341"/>
        <v>1</v>
      </c>
      <c r="AV292" s="69">
        <f t="shared" si="342"/>
        <v>2</v>
      </c>
      <c r="AW292" s="81"/>
      <c r="AX292" s="364" t="s">
        <v>2348</v>
      </c>
      <c r="AY292" s="364">
        <v>20853</v>
      </c>
      <c r="AZ292" s="264" t="s">
        <v>48</v>
      </c>
      <c r="BA292" s="238"/>
      <c r="BB292" s="237" t="str">
        <f t="shared" si="343"/>
        <v/>
      </c>
      <c r="BC292" s="270">
        <f t="shared" si="335"/>
        <v>457</v>
      </c>
      <c r="BD292" t="str">
        <f t="shared" si="344"/>
        <v>Calochilus barbarossa</v>
      </c>
      <c r="BE292" s="367" t="e">
        <f>COUNTIFS(#REF!,L292)</f>
        <v>#REF!</v>
      </c>
      <c r="BF292" s="374" t="str">
        <f t="shared" si="345"/>
        <v>n</v>
      </c>
      <c r="BG292" s="82"/>
      <c r="BH292" s="375"/>
      <c r="BI292" s="374"/>
      <c r="BJ292" s="403"/>
      <c r="CE292" t="str">
        <f t="shared" si="412"/>
        <v>_Old species name (Caladenia z.x ornata)</v>
      </c>
      <c r="CF292" s="388" t="str">
        <f t="shared" si="413"/>
        <v>Caladenia z.x ornata</v>
      </c>
      <c r="CG292" t="str">
        <f t="shared" si="356"/>
        <v/>
      </c>
      <c r="CH292" t="str">
        <f t="shared" si="357"/>
        <v/>
      </c>
      <c r="CI292" t="str">
        <f t="shared" si="358"/>
        <v/>
      </c>
      <c r="CJ292" t="str">
        <f t="shared" si="359"/>
        <v/>
      </c>
      <c r="CK292" s="359" t="str">
        <f t="shared" si="360"/>
        <v/>
      </c>
      <c r="CL292" t="str">
        <f t="shared" si="361"/>
        <v/>
      </c>
      <c r="CM292" t="str">
        <f t="shared" si="362"/>
        <v/>
      </c>
      <c r="CN292" t="str">
        <f t="shared" si="363"/>
        <v/>
      </c>
      <c r="CO292" s="359" t="str">
        <f t="shared" si="364"/>
        <v/>
      </c>
      <c r="CP292" t="str">
        <f t="shared" si="365"/>
        <v/>
      </c>
      <c r="CQ292" t="str">
        <f t="shared" si="366"/>
        <v/>
      </c>
      <c r="CR292" t="str">
        <f t="shared" si="367"/>
        <v/>
      </c>
      <c r="CS292" s="359" t="str">
        <f t="shared" si="368"/>
        <v/>
      </c>
      <c r="CT292" t="str">
        <f t="shared" si="369"/>
        <v/>
      </c>
      <c r="CU292" t="str">
        <f t="shared" si="370"/>
        <v/>
      </c>
      <c r="CV292" t="str">
        <f t="shared" si="371"/>
        <v/>
      </c>
      <c r="CW292" t="str">
        <f t="shared" si="372"/>
        <v/>
      </c>
      <c r="CX292" s="359" t="str">
        <f t="shared" si="373"/>
        <v/>
      </c>
      <c r="CY292" t="str">
        <f t="shared" si="374"/>
        <v/>
      </c>
      <c r="CZ292" t="str">
        <f t="shared" si="375"/>
        <v/>
      </c>
      <c r="DA292" t="str">
        <f t="shared" si="376"/>
        <v/>
      </c>
      <c r="DB292" s="359" t="str">
        <f t="shared" si="377"/>
        <v/>
      </c>
      <c r="DC292" t="str">
        <f t="shared" si="378"/>
        <v/>
      </c>
      <c r="DD292" t="str">
        <f t="shared" si="379"/>
        <v/>
      </c>
      <c r="DE292" t="str">
        <f t="shared" si="380"/>
        <v/>
      </c>
      <c r="DF292" s="359" t="str">
        <f t="shared" si="381"/>
        <v/>
      </c>
      <c r="DG292" t="str">
        <f t="shared" si="382"/>
        <v/>
      </c>
      <c r="DH292" t="str">
        <f t="shared" si="383"/>
        <v/>
      </c>
      <c r="DI292" t="str">
        <f t="shared" si="384"/>
        <v/>
      </c>
      <c r="DJ292" t="str">
        <f t="shared" si="385"/>
        <v/>
      </c>
      <c r="DK292" s="359" t="str">
        <f t="shared" si="386"/>
        <v/>
      </c>
      <c r="DL292" t="str">
        <f t="shared" si="387"/>
        <v/>
      </c>
      <c r="DM292" t="str">
        <f t="shared" si="388"/>
        <v/>
      </c>
      <c r="DN292" t="str">
        <f t="shared" si="389"/>
        <v/>
      </c>
      <c r="DO292" s="359" t="str">
        <f t="shared" si="390"/>
        <v/>
      </c>
      <c r="DP292" t="str">
        <f t="shared" si="391"/>
        <v>X</v>
      </c>
      <c r="DQ292" t="str">
        <f t="shared" si="392"/>
        <v>X</v>
      </c>
      <c r="DR292" t="str">
        <f t="shared" si="393"/>
        <v>X</v>
      </c>
      <c r="DS292" s="359" t="str">
        <f t="shared" si="394"/>
        <v>X</v>
      </c>
      <c r="DT292" t="str">
        <f t="shared" si="395"/>
        <v/>
      </c>
      <c r="DU292" t="str">
        <f t="shared" si="396"/>
        <v/>
      </c>
      <c r="DV292" t="str">
        <f t="shared" si="397"/>
        <v/>
      </c>
      <c r="DW292" t="str">
        <f t="shared" si="398"/>
        <v/>
      </c>
      <c r="DX292" s="359" t="str">
        <f t="shared" si="399"/>
        <v/>
      </c>
      <c r="DY292" t="str">
        <f t="shared" si="400"/>
        <v/>
      </c>
      <c r="DZ292" t="str">
        <f t="shared" si="401"/>
        <v/>
      </c>
      <c r="EA292" t="str">
        <f t="shared" si="402"/>
        <v/>
      </c>
      <c r="EB292" s="359" t="str">
        <f t="shared" si="403"/>
        <v/>
      </c>
      <c r="EC292" t="str">
        <f t="shared" si="404"/>
        <v/>
      </c>
      <c r="ED292" t="str">
        <f t="shared" si="405"/>
        <v/>
      </c>
      <c r="EE292" t="str">
        <f t="shared" si="406"/>
        <v/>
      </c>
      <c r="EF292" t="str">
        <f t="shared" si="407"/>
        <v/>
      </c>
      <c r="EG292" s="359" t="str">
        <f t="shared" si="408"/>
        <v/>
      </c>
      <c r="EH292" t="str">
        <f t="shared" si="352"/>
        <v>Caladenia z.x ornata</v>
      </c>
      <c r="EJ292" t="str">
        <f t="shared" si="346"/>
        <v>Calochilus barbarossa</v>
      </c>
      <c r="EK292" s="100">
        <f t="shared" si="415"/>
        <v>1</v>
      </c>
      <c r="EL292" s="3">
        <f t="shared" si="415"/>
        <v>1</v>
      </c>
      <c r="EM292" s="3">
        <f t="shared" si="415"/>
        <v>0</v>
      </c>
      <c r="EN292" s="3">
        <f t="shared" si="415"/>
        <v>0</v>
      </c>
      <c r="EO292" s="3">
        <f t="shared" si="415"/>
        <v>0</v>
      </c>
      <c r="EP292" s="3">
        <f t="shared" si="415"/>
        <v>0</v>
      </c>
      <c r="EQ292" s="3">
        <f t="shared" si="415"/>
        <v>0</v>
      </c>
      <c r="ER292" s="3">
        <f t="shared" si="415"/>
        <v>0</v>
      </c>
      <c r="ES292" s="3">
        <f t="shared" si="415"/>
        <v>0</v>
      </c>
      <c r="ET292" s="3">
        <f t="shared" si="415"/>
        <v>0</v>
      </c>
      <c r="EU292" s="3">
        <f t="shared" si="415"/>
        <v>0</v>
      </c>
      <c r="EV292" s="24">
        <f t="shared" si="415"/>
        <v>0</v>
      </c>
      <c r="EW292" s="245">
        <f t="shared" si="349"/>
        <v>2</v>
      </c>
      <c r="EX292" s="262" t="str">
        <f t="shared" si="347"/>
        <v/>
      </c>
    </row>
    <row r="293" spans="1:154" ht="16.149999999999999" customHeight="1" x14ac:dyDescent="0.25">
      <c r="A293" s="363"/>
      <c r="D293" s="363"/>
      <c r="E293" s="363"/>
      <c r="F293" s="363"/>
      <c r="G293" s="363"/>
      <c r="H293" s="363"/>
      <c r="I293" s="363"/>
      <c r="J293" s="68">
        <f t="shared" si="350"/>
        <v>921</v>
      </c>
      <c r="K293" s="427" t="str">
        <f t="shared" si="351"/>
        <v>Calochilus holtzei</v>
      </c>
      <c r="L293" s="428">
        <v>921</v>
      </c>
      <c r="M293" s="427" t="s">
        <v>1594</v>
      </c>
      <c r="N293" s="429" t="s">
        <v>2350</v>
      </c>
      <c r="O293" s="363" t="s">
        <v>1579</v>
      </c>
      <c r="P293" s="423" t="s">
        <v>2351</v>
      </c>
      <c r="Q293" s="364" t="s">
        <v>2352</v>
      </c>
      <c r="R293" s="365">
        <v>43070</v>
      </c>
      <c r="S293" s="365">
        <v>42794</v>
      </c>
      <c r="T293" s="603" t="s">
        <v>4820</v>
      </c>
      <c r="U293" s="603" t="s">
        <v>7894</v>
      </c>
      <c r="V293" s="603" t="s">
        <v>7894</v>
      </c>
      <c r="W293" s="603" t="s">
        <v>7894</v>
      </c>
      <c r="X293" s="603" t="s">
        <v>7894</v>
      </c>
      <c r="Y293" s="603" t="s">
        <v>7894</v>
      </c>
      <c r="Z293" s="603" t="s">
        <v>7894</v>
      </c>
      <c r="AA293" s="603" t="s">
        <v>7894</v>
      </c>
      <c r="AB293" s="603" t="s">
        <v>7894</v>
      </c>
      <c r="AC293" s="603" t="s">
        <v>7894</v>
      </c>
      <c r="AD293" s="603" t="s">
        <v>7894</v>
      </c>
      <c r="AE293" s="603" t="s">
        <v>4831</v>
      </c>
      <c r="AF293" s="605" t="s">
        <v>7920</v>
      </c>
      <c r="AG293" s="605" t="s">
        <v>7962</v>
      </c>
      <c r="AH293" s="366" t="s">
        <v>685</v>
      </c>
      <c r="AI293" s="363">
        <f t="shared" si="333"/>
        <v>6</v>
      </c>
      <c r="AJ293" s="363">
        <v>0</v>
      </c>
      <c r="AK293" s="413" t="str">
        <f t="shared" si="337"/>
        <v>None</v>
      </c>
      <c r="AL293" s="413" t="str">
        <f t="shared" si="338"/>
        <v>None</v>
      </c>
      <c r="AM293" s="486" t="s">
        <v>7607</v>
      </c>
      <c r="AS293" s="69">
        <f t="shared" si="339"/>
        <v>49</v>
      </c>
      <c r="AT293" s="69">
        <f t="shared" si="340"/>
        <v>61</v>
      </c>
      <c r="AU293" s="69">
        <f t="shared" si="341"/>
        <v>12</v>
      </c>
      <c r="AV293" s="69">
        <f t="shared" si="342"/>
        <v>2</v>
      </c>
      <c r="AW293" s="81"/>
      <c r="AX293" s="364" t="s">
        <v>2351</v>
      </c>
      <c r="AY293" s="364">
        <v>1622</v>
      </c>
      <c r="AZ293" s="264" t="s">
        <v>48</v>
      </c>
      <c r="BA293" s="238"/>
      <c r="BB293" s="237" t="str">
        <f t="shared" si="343"/>
        <v/>
      </c>
      <c r="BC293" s="270">
        <f t="shared" si="335"/>
        <v>921</v>
      </c>
      <c r="BD293" t="str">
        <f t="shared" si="344"/>
        <v>Calochilus holtzei</v>
      </c>
      <c r="BE293" s="367" t="e">
        <f>COUNTIFS(#REF!,L293)</f>
        <v>#REF!</v>
      </c>
      <c r="BF293" s="374" t="str">
        <f t="shared" si="345"/>
        <v>n</v>
      </c>
      <c r="BG293" s="82"/>
      <c r="BH293" s="375"/>
      <c r="BI293" s="374"/>
      <c r="BJ293" s="403"/>
      <c r="CE293" t="str">
        <f t="shared" si="412"/>
        <v>Lady beard orchid (Calochilus barbarossa)</v>
      </c>
      <c r="CF293" s="388" t="str">
        <f t="shared" si="413"/>
        <v>Calochilus barbarossa</v>
      </c>
      <c r="CG293" t="str">
        <f t="shared" si="356"/>
        <v>X</v>
      </c>
      <c r="CH293" t="str">
        <f t="shared" si="357"/>
        <v>X</v>
      </c>
      <c r="CI293" t="str">
        <f t="shared" si="358"/>
        <v>X</v>
      </c>
      <c r="CJ293" t="str">
        <f t="shared" si="359"/>
        <v>X</v>
      </c>
      <c r="CK293" s="359" t="str">
        <f t="shared" si="360"/>
        <v>X</v>
      </c>
      <c r="CL293" t="str">
        <f t="shared" si="361"/>
        <v>X</v>
      </c>
      <c r="CM293" t="str">
        <f t="shared" si="362"/>
        <v>X</v>
      </c>
      <c r="CN293" t="str">
        <f t="shared" si="363"/>
        <v>X</v>
      </c>
      <c r="CO293" s="359" t="str">
        <f t="shared" si="364"/>
        <v>X</v>
      </c>
      <c r="CP293" t="str">
        <f t="shared" si="365"/>
        <v/>
      </c>
      <c r="CQ293" t="str">
        <f t="shared" si="366"/>
        <v/>
      </c>
      <c r="CR293" t="str">
        <f t="shared" si="367"/>
        <v/>
      </c>
      <c r="CS293" s="359" t="str">
        <f t="shared" si="368"/>
        <v/>
      </c>
      <c r="CT293" t="str">
        <f t="shared" si="369"/>
        <v/>
      </c>
      <c r="CU293" t="str">
        <f t="shared" si="370"/>
        <v/>
      </c>
      <c r="CV293" t="str">
        <f t="shared" si="371"/>
        <v/>
      </c>
      <c r="CW293" t="str">
        <f t="shared" si="372"/>
        <v/>
      </c>
      <c r="CX293" s="359" t="str">
        <f t="shared" si="373"/>
        <v/>
      </c>
      <c r="CY293" t="str">
        <f t="shared" si="374"/>
        <v/>
      </c>
      <c r="CZ293" t="str">
        <f t="shared" si="375"/>
        <v/>
      </c>
      <c r="DA293" t="str">
        <f t="shared" si="376"/>
        <v/>
      </c>
      <c r="DB293" s="359" t="str">
        <f t="shared" si="377"/>
        <v/>
      </c>
      <c r="DC293" t="str">
        <f t="shared" si="378"/>
        <v/>
      </c>
      <c r="DD293" t="str">
        <f t="shared" si="379"/>
        <v/>
      </c>
      <c r="DE293" t="str">
        <f t="shared" si="380"/>
        <v/>
      </c>
      <c r="DF293" s="359" t="str">
        <f t="shared" si="381"/>
        <v/>
      </c>
      <c r="DG293" t="str">
        <f t="shared" si="382"/>
        <v/>
      </c>
      <c r="DH293" t="str">
        <f t="shared" si="383"/>
        <v/>
      </c>
      <c r="DI293" t="str">
        <f t="shared" si="384"/>
        <v/>
      </c>
      <c r="DJ293" t="str">
        <f t="shared" si="385"/>
        <v/>
      </c>
      <c r="DK293" s="359" t="str">
        <f t="shared" si="386"/>
        <v/>
      </c>
      <c r="DL293" t="str">
        <f t="shared" si="387"/>
        <v/>
      </c>
      <c r="DM293" t="str">
        <f t="shared" si="388"/>
        <v/>
      </c>
      <c r="DN293" t="str">
        <f t="shared" si="389"/>
        <v/>
      </c>
      <c r="DO293" s="359" t="str">
        <f t="shared" si="390"/>
        <v/>
      </c>
      <c r="DP293" t="str">
        <f t="shared" si="391"/>
        <v/>
      </c>
      <c r="DQ293" t="str">
        <f t="shared" si="392"/>
        <v/>
      </c>
      <c r="DR293" t="str">
        <f t="shared" si="393"/>
        <v/>
      </c>
      <c r="DS293" s="359" t="str">
        <f t="shared" si="394"/>
        <v/>
      </c>
      <c r="DT293" t="str">
        <f t="shared" si="395"/>
        <v/>
      </c>
      <c r="DU293" t="str">
        <f t="shared" si="396"/>
        <v/>
      </c>
      <c r="DV293" t="str">
        <f t="shared" si="397"/>
        <v/>
      </c>
      <c r="DW293" t="str">
        <f t="shared" si="398"/>
        <v/>
      </c>
      <c r="DX293" s="359" t="str">
        <f t="shared" si="399"/>
        <v/>
      </c>
      <c r="DY293" t="str">
        <f t="shared" si="400"/>
        <v/>
      </c>
      <c r="DZ293" t="str">
        <f t="shared" si="401"/>
        <v/>
      </c>
      <c r="EA293" t="str">
        <f t="shared" si="402"/>
        <v/>
      </c>
      <c r="EB293" s="359" t="str">
        <f t="shared" si="403"/>
        <v/>
      </c>
      <c r="EC293" t="str">
        <f t="shared" si="404"/>
        <v/>
      </c>
      <c r="ED293" t="str">
        <f t="shared" si="405"/>
        <v/>
      </c>
      <c r="EE293" t="str">
        <f t="shared" si="406"/>
        <v/>
      </c>
      <c r="EF293" t="str">
        <f t="shared" si="407"/>
        <v/>
      </c>
      <c r="EG293" s="359" t="str">
        <f t="shared" si="408"/>
        <v/>
      </c>
      <c r="EH293" t="str">
        <f t="shared" si="352"/>
        <v>Calochilus barbarossa</v>
      </c>
      <c r="EJ293" t="str">
        <f t="shared" si="346"/>
        <v>Calochilus holtzei</v>
      </c>
      <c r="EK293" s="100">
        <f t="shared" si="415"/>
        <v>1</v>
      </c>
      <c r="EL293" s="3">
        <f t="shared" si="415"/>
        <v>1</v>
      </c>
      <c r="EM293" s="3">
        <f t="shared" si="415"/>
        <v>0</v>
      </c>
      <c r="EN293" s="3">
        <f t="shared" si="415"/>
        <v>0</v>
      </c>
      <c r="EO293" s="3">
        <f t="shared" si="415"/>
        <v>0</v>
      </c>
      <c r="EP293" s="3">
        <f t="shared" si="415"/>
        <v>0</v>
      </c>
      <c r="EQ293" s="3">
        <f t="shared" si="415"/>
        <v>0</v>
      </c>
      <c r="ER293" s="3">
        <f t="shared" si="415"/>
        <v>0</v>
      </c>
      <c r="ES293" s="3">
        <f t="shared" si="415"/>
        <v>0</v>
      </c>
      <c r="ET293" s="3">
        <f t="shared" si="415"/>
        <v>0</v>
      </c>
      <c r="EU293" s="3">
        <f t="shared" si="415"/>
        <v>0</v>
      </c>
      <c r="EV293" s="24">
        <f t="shared" si="415"/>
        <v>1</v>
      </c>
      <c r="EW293" s="245">
        <f t="shared" si="349"/>
        <v>3</v>
      </c>
      <c r="EX293" s="262" t="str">
        <f t="shared" si="347"/>
        <v xml:space="preserve"> X</v>
      </c>
    </row>
    <row r="294" spans="1:154" ht="16.149999999999999" customHeight="1" x14ac:dyDescent="0.25">
      <c r="A294" s="363"/>
      <c r="D294" s="363"/>
      <c r="E294" s="363"/>
      <c r="F294" s="363"/>
      <c r="G294" s="363"/>
      <c r="H294" s="363"/>
      <c r="I294" s="363"/>
      <c r="J294" s="68">
        <f t="shared" si="350"/>
        <v>1060</v>
      </c>
      <c r="K294" s="427" t="str">
        <f t="shared" si="351"/>
        <v>Calochilus kimberleyensis</v>
      </c>
      <c r="L294" s="428">
        <v>1060</v>
      </c>
      <c r="M294" s="427" t="s">
        <v>1594</v>
      </c>
      <c r="N294" s="429" t="s">
        <v>7672</v>
      </c>
      <c r="O294" s="363" t="s">
        <v>1579</v>
      </c>
      <c r="P294" s="423" t="s">
        <v>2348</v>
      </c>
      <c r="Q294" s="364" t="s">
        <v>2349</v>
      </c>
      <c r="R294" s="365">
        <v>42736</v>
      </c>
      <c r="S294" s="365">
        <v>42794</v>
      </c>
      <c r="T294" s="603" t="s">
        <v>4820</v>
      </c>
      <c r="U294" s="603" t="s">
        <v>4821</v>
      </c>
      <c r="V294" s="603" t="s">
        <v>7894</v>
      </c>
      <c r="W294" s="603" t="s">
        <v>7894</v>
      </c>
      <c r="X294" s="603" t="s">
        <v>7894</v>
      </c>
      <c r="Y294" s="603" t="s">
        <v>7894</v>
      </c>
      <c r="Z294" s="603" t="s">
        <v>7894</v>
      </c>
      <c r="AA294" s="603" t="s">
        <v>7894</v>
      </c>
      <c r="AB294" s="603" t="s">
        <v>7894</v>
      </c>
      <c r="AC294" s="603" t="s">
        <v>7894</v>
      </c>
      <c r="AD294" s="603" t="s">
        <v>7894</v>
      </c>
      <c r="AE294" s="603" t="s">
        <v>4831</v>
      </c>
      <c r="AF294" s="605" t="s">
        <v>7919</v>
      </c>
      <c r="AG294" s="605" t="s">
        <v>7961</v>
      </c>
      <c r="AH294" s="366" t="s">
        <v>685</v>
      </c>
      <c r="AI294" s="363">
        <f t="shared" si="333"/>
        <v>6</v>
      </c>
      <c r="AJ294" s="363">
        <v>0</v>
      </c>
      <c r="AK294" s="413" t="str">
        <f t="shared" si="337"/>
        <v>None</v>
      </c>
      <c r="AL294" s="413" t="str">
        <f t="shared" si="338"/>
        <v>None</v>
      </c>
      <c r="AM294" s="486" t="s">
        <v>7607</v>
      </c>
      <c r="AN294" s="70" t="s">
        <v>4834</v>
      </c>
      <c r="AS294" s="69">
        <f t="shared" si="339"/>
        <v>1</v>
      </c>
      <c r="AT294" s="69">
        <f t="shared" si="340"/>
        <v>9</v>
      </c>
      <c r="AU294" s="69">
        <f t="shared" si="341"/>
        <v>1</v>
      </c>
      <c r="AV294" s="69">
        <f t="shared" si="342"/>
        <v>2</v>
      </c>
      <c r="AW294" s="81"/>
      <c r="AX294" s="364" t="s">
        <v>2348</v>
      </c>
      <c r="AY294" s="364">
        <v>20853</v>
      </c>
      <c r="AZ294" s="264" t="s">
        <v>48</v>
      </c>
      <c r="BA294" s="238"/>
      <c r="BB294" s="237" t="str">
        <f t="shared" si="343"/>
        <v/>
      </c>
      <c r="BC294" s="270">
        <f t="shared" si="335"/>
        <v>1060</v>
      </c>
      <c r="BD294" t="str">
        <f t="shared" si="344"/>
        <v>Calochilus kimberleyensis</v>
      </c>
      <c r="BE294" s="367" t="e">
        <f>COUNTIFS(#REF!,L294)</f>
        <v>#REF!</v>
      </c>
      <c r="BF294" s="374" t="str">
        <f t="shared" si="345"/>
        <v>n</v>
      </c>
      <c r="BG294" s="82"/>
      <c r="BH294" s="375"/>
      <c r="BI294" s="374"/>
      <c r="BJ294" s="403"/>
      <c r="CE294" t="str">
        <f t="shared" si="412"/>
        <v>Tall beard orchid (Calochilus holtzei)</v>
      </c>
      <c r="CF294" s="388" t="str">
        <f t="shared" si="413"/>
        <v>Calochilus holtzei</v>
      </c>
      <c r="CG294" t="str">
        <f t="shared" si="356"/>
        <v/>
      </c>
      <c r="CH294" t="str">
        <f t="shared" si="357"/>
        <v/>
      </c>
      <c r="CI294" t="str">
        <f t="shared" si="358"/>
        <v/>
      </c>
      <c r="CJ294" t="str">
        <f t="shared" si="359"/>
        <v/>
      </c>
      <c r="CK294" s="359" t="str">
        <f t="shared" si="360"/>
        <v/>
      </c>
      <c r="CL294" t="str">
        <f t="shared" si="361"/>
        <v/>
      </c>
      <c r="CM294" t="str">
        <f t="shared" si="362"/>
        <v/>
      </c>
      <c r="CN294" t="str">
        <f t="shared" si="363"/>
        <v/>
      </c>
      <c r="CO294" s="359" t="str">
        <f t="shared" si="364"/>
        <v/>
      </c>
      <c r="CP294" t="str">
        <f t="shared" si="365"/>
        <v/>
      </c>
      <c r="CQ294" t="str">
        <f t="shared" si="366"/>
        <v/>
      </c>
      <c r="CR294" t="str">
        <f t="shared" si="367"/>
        <v/>
      </c>
      <c r="CS294" s="359" t="str">
        <f t="shared" si="368"/>
        <v/>
      </c>
      <c r="CT294" t="str">
        <f t="shared" si="369"/>
        <v/>
      </c>
      <c r="CU294" t="str">
        <f t="shared" si="370"/>
        <v/>
      </c>
      <c r="CV294" t="str">
        <f t="shared" si="371"/>
        <v/>
      </c>
      <c r="CW294" t="str">
        <f t="shared" si="372"/>
        <v/>
      </c>
      <c r="CX294" s="359" t="str">
        <f t="shared" si="373"/>
        <v/>
      </c>
      <c r="CY294" t="str">
        <f t="shared" si="374"/>
        <v/>
      </c>
      <c r="CZ294" t="str">
        <f t="shared" si="375"/>
        <v/>
      </c>
      <c r="DA294" t="str">
        <f t="shared" si="376"/>
        <v/>
      </c>
      <c r="DB294" s="359" t="str">
        <f t="shared" si="377"/>
        <v/>
      </c>
      <c r="DC294" t="str">
        <f t="shared" si="378"/>
        <v/>
      </c>
      <c r="DD294" t="str">
        <f t="shared" si="379"/>
        <v/>
      </c>
      <c r="DE294" t="str">
        <f t="shared" si="380"/>
        <v/>
      </c>
      <c r="DF294" s="359" t="str">
        <f t="shared" si="381"/>
        <v/>
      </c>
      <c r="DG294" t="str">
        <f t="shared" si="382"/>
        <v/>
      </c>
      <c r="DH294" t="str">
        <f t="shared" si="383"/>
        <v/>
      </c>
      <c r="DI294" t="str">
        <f t="shared" si="384"/>
        <v/>
      </c>
      <c r="DJ294" t="str">
        <f t="shared" si="385"/>
        <v/>
      </c>
      <c r="DK294" s="359" t="str">
        <f t="shared" si="386"/>
        <v/>
      </c>
      <c r="DL294" t="str">
        <f t="shared" si="387"/>
        <v/>
      </c>
      <c r="DM294" t="str">
        <f t="shared" si="388"/>
        <v/>
      </c>
      <c r="DN294" t="str">
        <f t="shared" si="389"/>
        <v/>
      </c>
      <c r="DO294" s="359" t="str">
        <f t="shared" si="390"/>
        <v/>
      </c>
      <c r="DP294" t="str">
        <f t="shared" si="391"/>
        <v/>
      </c>
      <c r="DQ294" t="str">
        <f t="shared" si="392"/>
        <v/>
      </c>
      <c r="DR294" t="str">
        <f t="shared" si="393"/>
        <v/>
      </c>
      <c r="DS294" s="359" t="str">
        <f t="shared" si="394"/>
        <v/>
      </c>
      <c r="DT294" t="str">
        <f t="shared" si="395"/>
        <v/>
      </c>
      <c r="DU294" t="str">
        <f t="shared" si="396"/>
        <v/>
      </c>
      <c r="DV294" t="str">
        <f t="shared" si="397"/>
        <v/>
      </c>
      <c r="DW294" t="str">
        <f t="shared" si="398"/>
        <v/>
      </c>
      <c r="DX294" s="359" t="str">
        <f t="shared" si="399"/>
        <v/>
      </c>
      <c r="DY294" t="str">
        <f t="shared" si="400"/>
        <v/>
      </c>
      <c r="DZ294" t="str">
        <f t="shared" si="401"/>
        <v/>
      </c>
      <c r="EA294" t="str">
        <f t="shared" si="402"/>
        <v/>
      </c>
      <c r="EB294" s="359" t="str">
        <f t="shared" si="403"/>
        <v/>
      </c>
      <c r="EC294" t="str">
        <f t="shared" si="404"/>
        <v/>
      </c>
      <c r="ED294" t="str">
        <f t="shared" si="405"/>
        <v/>
      </c>
      <c r="EE294" t="str">
        <f t="shared" si="406"/>
        <v/>
      </c>
      <c r="EF294" t="str">
        <f t="shared" si="407"/>
        <v/>
      </c>
      <c r="EG294" s="359" t="str">
        <f t="shared" si="408"/>
        <v/>
      </c>
      <c r="EH294" t="str">
        <f t="shared" si="352"/>
        <v>Calochilus holtzei</v>
      </c>
      <c r="EJ294" t="str">
        <f t="shared" si="346"/>
        <v>Calochilus kimberleyensis</v>
      </c>
      <c r="EK294" s="100">
        <f t="shared" si="415"/>
        <v>1</v>
      </c>
      <c r="EL294" s="3">
        <f t="shared" si="415"/>
        <v>1</v>
      </c>
      <c r="EM294" s="3">
        <f t="shared" si="415"/>
        <v>0</v>
      </c>
      <c r="EN294" s="3">
        <f t="shared" si="415"/>
        <v>0</v>
      </c>
      <c r="EO294" s="3">
        <f t="shared" si="415"/>
        <v>0</v>
      </c>
      <c r="EP294" s="3">
        <f t="shared" si="415"/>
        <v>0</v>
      </c>
      <c r="EQ294" s="3">
        <f t="shared" si="415"/>
        <v>0</v>
      </c>
      <c r="ER294" s="3">
        <f t="shared" si="415"/>
        <v>0</v>
      </c>
      <c r="ES294" s="3">
        <f t="shared" si="415"/>
        <v>0</v>
      </c>
      <c r="ET294" s="3">
        <f t="shared" si="415"/>
        <v>0</v>
      </c>
      <c r="EU294" s="3">
        <f t="shared" si="415"/>
        <v>0</v>
      </c>
      <c r="EV294" s="24">
        <f t="shared" si="415"/>
        <v>0</v>
      </c>
      <c r="EW294" s="245">
        <f t="shared" si="349"/>
        <v>2</v>
      </c>
      <c r="EX294" s="262" t="str">
        <f t="shared" si="347"/>
        <v/>
      </c>
    </row>
    <row r="295" spans="1:154" ht="16.149999999999999" customHeight="1" x14ac:dyDescent="0.25">
      <c r="A295" s="363"/>
      <c r="D295" s="363"/>
      <c r="E295" s="363"/>
      <c r="F295" s="363"/>
      <c r="G295" s="363"/>
      <c r="H295" s="363"/>
      <c r="I295" s="363"/>
      <c r="J295" s="68">
        <f t="shared" si="350"/>
        <v>616</v>
      </c>
      <c r="K295" s="427" t="str">
        <f t="shared" si="351"/>
        <v>Calochilus pruinosus</v>
      </c>
      <c r="L295" s="428">
        <v>616</v>
      </c>
      <c r="M295" s="427" t="s">
        <v>1594</v>
      </c>
      <c r="N295" s="429" t="s">
        <v>922</v>
      </c>
      <c r="O295" s="363" t="str">
        <f>VLOOKUP(M295,$B$3:$E$55,4,FALSE)</f>
        <v>S</v>
      </c>
      <c r="P295" s="364" t="s">
        <v>2353</v>
      </c>
      <c r="Q295" s="364" t="s">
        <v>2354</v>
      </c>
      <c r="R295" s="365">
        <v>42978</v>
      </c>
      <c r="S295" s="365">
        <v>43009</v>
      </c>
      <c r="T295" s="603" t="s">
        <v>7894</v>
      </c>
      <c r="U295" s="603" t="s">
        <v>7894</v>
      </c>
      <c r="V295" s="603" t="s">
        <v>7894</v>
      </c>
      <c r="W295" s="603" t="s">
        <v>7894</v>
      </c>
      <c r="X295" s="603" t="s">
        <v>7894</v>
      </c>
      <c r="Y295" s="603" t="s">
        <v>7894</v>
      </c>
      <c r="Z295" s="603" t="s">
        <v>7894</v>
      </c>
      <c r="AA295" s="603" t="s">
        <v>4827</v>
      </c>
      <c r="AB295" s="603" t="s">
        <v>4828</v>
      </c>
      <c r="AC295" s="603" t="s">
        <v>4829</v>
      </c>
      <c r="AD295" s="603" t="s">
        <v>7894</v>
      </c>
      <c r="AE295" s="603" t="s">
        <v>7894</v>
      </c>
      <c r="AF295" s="605" t="s">
        <v>7900</v>
      </c>
      <c r="AG295" s="605" t="s">
        <v>7944</v>
      </c>
      <c r="AH295" s="69" t="s">
        <v>1583</v>
      </c>
      <c r="AI295" s="363">
        <f t="shared" si="333"/>
        <v>1</v>
      </c>
      <c r="AJ295" s="363">
        <v>0</v>
      </c>
      <c r="AK295" s="413" t="str">
        <f t="shared" si="337"/>
        <v>None</v>
      </c>
      <c r="AL295" s="413" t="str">
        <f t="shared" si="338"/>
        <v>None</v>
      </c>
      <c r="AM295" s="486" t="s">
        <v>7607</v>
      </c>
      <c r="AS295" s="69">
        <f t="shared" si="339"/>
        <v>36</v>
      </c>
      <c r="AT295" s="69">
        <f t="shared" si="340"/>
        <v>40</v>
      </c>
      <c r="AU295" s="69">
        <f t="shared" si="341"/>
        <v>8</v>
      </c>
      <c r="AV295" s="69">
        <f t="shared" si="342"/>
        <v>10</v>
      </c>
      <c r="AW295" s="81"/>
      <c r="AX295" s="364" t="s">
        <v>2355</v>
      </c>
      <c r="AY295" s="364">
        <v>33657</v>
      </c>
      <c r="AZ295" s="264" t="s">
        <v>48</v>
      </c>
      <c r="BA295" s="238"/>
      <c r="BB295" s="237" t="str">
        <f t="shared" si="343"/>
        <v/>
      </c>
      <c r="BC295" s="270">
        <f t="shared" si="335"/>
        <v>616</v>
      </c>
      <c r="BD295" t="str">
        <f t="shared" si="344"/>
        <v>Calochilus pruinosus</v>
      </c>
      <c r="BE295" s="367" t="e">
        <f>COUNTIFS(#REF!,L295)</f>
        <v>#REF!</v>
      </c>
      <c r="BF295" s="374" t="str">
        <f t="shared" si="345"/>
        <v>y</v>
      </c>
      <c r="BG295" s="82"/>
      <c r="BH295" s="375"/>
      <c r="BI295" s="374"/>
      <c r="BJ295" s="403"/>
      <c r="CE295" t="str">
        <f t="shared" si="412"/>
        <v>Little beard orchid (Calochilus kimberleyensis)</v>
      </c>
      <c r="CF295" s="388" t="str">
        <f t="shared" si="413"/>
        <v>Calochilus kimberleyensis</v>
      </c>
      <c r="CG295" t="str">
        <f t="shared" si="356"/>
        <v>X</v>
      </c>
      <c r="CH295" t="str">
        <f t="shared" si="357"/>
        <v>X</v>
      </c>
      <c r="CI295" t="str">
        <f t="shared" si="358"/>
        <v>X</v>
      </c>
      <c r="CJ295" t="str">
        <f t="shared" si="359"/>
        <v>X</v>
      </c>
      <c r="CK295" s="359" t="str">
        <f t="shared" si="360"/>
        <v>X</v>
      </c>
      <c r="CL295" t="str">
        <f t="shared" si="361"/>
        <v>X</v>
      </c>
      <c r="CM295" t="str">
        <f t="shared" si="362"/>
        <v>X</v>
      </c>
      <c r="CN295" t="str">
        <f t="shared" si="363"/>
        <v>X</v>
      </c>
      <c r="CO295" s="359" t="str">
        <f t="shared" si="364"/>
        <v>X</v>
      </c>
      <c r="CP295" t="str">
        <f t="shared" si="365"/>
        <v/>
      </c>
      <c r="CQ295" t="str">
        <f t="shared" si="366"/>
        <v/>
      </c>
      <c r="CR295" t="str">
        <f t="shared" si="367"/>
        <v/>
      </c>
      <c r="CS295" s="359" t="str">
        <f t="shared" si="368"/>
        <v/>
      </c>
      <c r="CT295" t="str">
        <f t="shared" si="369"/>
        <v/>
      </c>
      <c r="CU295" t="str">
        <f t="shared" si="370"/>
        <v/>
      </c>
      <c r="CV295" t="str">
        <f t="shared" si="371"/>
        <v/>
      </c>
      <c r="CW295" t="str">
        <f t="shared" si="372"/>
        <v/>
      </c>
      <c r="CX295" s="359" t="str">
        <f t="shared" si="373"/>
        <v/>
      </c>
      <c r="CY295" t="str">
        <f t="shared" si="374"/>
        <v/>
      </c>
      <c r="CZ295" t="str">
        <f t="shared" si="375"/>
        <v/>
      </c>
      <c r="DA295" t="str">
        <f t="shared" si="376"/>
        <v/>
      </c>
      <c r="DB295" s="359" t="str">
        <f t="shared" si="377"/>
        <v/>
      </c>
      <c r="DC295" t="str">
        <f t="shared" si="378"/>
        <v/>
      </c>
      <c r="DD295" t="str">
        <f t="shared" si="379"/>
        <v/>
      </c>
      <c r="DE295" t="str">
        <f t="shared" si="380"/>
        <v/>
      </c>
      <c r="DF295" s="359" t="str">
        <f t="shared" si="381"/>
        <v/>
      </c>
      <c r="DG295" t="str">
        <f t="shared" si="382"/>
        <v/>
      </c>
      <c r="DH295" t="str">
        <f t="shared" si="383"/>
        <v/>
      </c>
      <c r="DI295" t="str">
        <f t="shared" si="384"/>
        <v/>
      </c>
      <c r="DJ295" t="str">
        <f t="shared" si="385"/>
        <v/>
      </c>
      <c r="DK295" s="359" t="str">
        <f t="shared" si="386"/>
        <v/>
      </c>
      <c r="DL295" t="str">
        <f t="shared" si="387"/>
        <v/>
      </c>
      <c r="DM295" t="str">
        <f t="shared" si="388"/>
        <v/>
      </c>
      <c r="DN295" t="str">
        <f t="shared" si="389"/>
        <v/>
      </c>
      <c r="DO295" s="359" t="str">
        <f t="shared" si="390"/>
        <v/>
      </c>
      <c r="DP295" t="str">
        <f t="shared" si="391"/>
        <v/>
      </c>
      <c r="DQ295" t="str">
        <f t="shared" si="392"/>
        <v/>
      </c>
      <c r="DR295" t="str">
        <f t="shared" si="393"/>
        <v/>
      </c>
      <c r="DS295" s="359" t="str">
        <f t="shared" si="394"/>
        <v/>
      </c>
      <c r="DT295" t="str">
        <f t="shared" si="395"/>
        <v/>
      </c>
      <c r="DU295" t="str">
        <f t="shared" si="396"/>
        <v/>
      </c>
      <c r="DV295" t="str">
        <f t="shared" si="397"/>
        <v/>
      </c>
      <c r="DW295" t="str">
        <f t="shared" si="398"/>
        <v/>
      </c>
      <c r="DX295" s="359" t="str">
        <f t="shared" si="399"/>
        <v/>
      </c>
      <c r="DY295" t="str">
        <f t="shared" si="400"/>
        <v/>
      </c>
      <c r="DZ295" t="str">
        <f t="shared" si="401"/>
        <v/>
      </c>
      <c r="EA295" t="str">
        <f t="shared" si="402"/>
        <v/>
      </c>
      <c r="EB295" s="359" t="str">
        <f t="shared" si="403"/>
        <v/>
      </c>
      <c r="EC295" t="str">
        <f t="shared" si="404"/>
        <v/>
      </c>
      <c r="ED295" t="str">
        <f t="shared" si="405"/>
        <v/>
      </c>
      <c r="EE295" t="str">
        <f t="shared" si="406"/>
        <v/>
      </c>
      <c r="EF295" t="str">
        <f t="shared" si="407"/>
        <v/>
      </c>
      <c r="EG295" s="359" t="str">
        <f t="shared" si="408"/>
        <v/>
      </c>
      <c r="EH295" t="str">
        <f t="shared" si="352"/>
        <v>Calochilus kimberleyensis</v>
      </c>
      <c r="EJ295" t="str">
        <f t="shared" si="346"/>
        <v>Calochilus pruinosus</v>
      </c>
      <c r="EK295" s="100">
        <f t="shared" si="415"/>
        <v>0</v>
      </c>
      <c r="EL295" s="3">
        <f t="shared" si="415"/>
        <v>0</v>
      </c>
      <c r="EM295" s="3">
        <f t="shared" si="415"/>
        <v>0</v>
      </c>
      <c r="EN295" s="3">
        <f t="shared" si="415"/>
        <v>0</v>
      </c>
      <c r="EO295" s="3">
        <f t="shared" si="415"/>
        <v>0</v>
      </c>
      <c r="EP295" s="3">
        <f t="shared" si="415"/>
        <v>0</v>
      </c>
      <c r="EQ295" s="3">
        <f t="shared" si="415"/>
        <v>0</v>
      </c>
      <c r="ER295" s="3">
        <f t="shared" si="415"/>
        <v>1</v>
      </c>
      <c r="ES295" s="3">
        <f t="shared" si="415"/>
        <v>1</v>
      </c>
      <c r="ET295" s="3">
        <f t="shared" si="415"/>
        <v>1</v>
      </c>
      <c r="EU295" s="3">
        <f t="shared" si="415"/>
        <v>0</v>
      </c>
      <c r="EV295" s="24">
        <f t="shared" si="415"/>
        <v>0</v>
      </c>
      <c r="EW295" s="245">
        <f t="shared" si="349"/>
        <v>3</v>
      </c>
      <c r="EX295" s="262" t="str">
        <f t="shared" si="347"/>
        <v/>
      </c>
    </row>
    <row r="296" spans="1:154" ht="16.149999999999999" customHeight="1" x14ac:dyDescent="0.25">
      <c r="A296" s="363"/>
      <c r="D296" s="363"/>
      <c r="E296" s="363"/>
      <c r="F296" s="363"/>
      <c r="G296" s="363"/>
      <c r="H296" s="363"/>
      <c r="I296" s="363"/>
      <c r="J296" s="68">
        <f t="shared" si="350"/>
        <v>1237</v>
      </c>
      <c r="K296" s="427" t="str">
        <f t="shared" si="351"/>
        <v>Calochilus sp.</v>
      </c>
      <c r="L296" s="428">
        <v>1237</v>
      </c>
      <c r="M296" s="427" t="s">
        <v>1594</v>
      </c>
      <c r="N296" s="429" t="s">
        <v>67</v>
      </c>
      <c r="O296" s="363" t="str">
        <f>VLOOKUP(M296,$B$3:$E$55,4,FALSE)</f>
        <v>S</v>
      </c>
      <c r="P296" s="423" t="s">
        <v>2356</v>
      </c>
      <c r="Q296" s="364" t="s">
        <v>1055</v>
      </c>
      <c r="R296" s="365" t="s">
        <v>685</v>
      </c>
      <c r="S296" s="365" t="s">
        <v>685</v>
      </c>
      <c r="T296" s="603" t="s">
        <v>7894</v>
      </c>
      <c r="U296" s="603" t="s">
        <v>7894</v>
      </c>
      <c r="V296" s="603" t="s">
        <v>7894</v>
      </c>
      <c r="W296" s="603" t="s">
        <v>7894</v>
      </c>
      <c r="X296" s="603" t="s">
        <v>7894</v>
      </c>
      <c r="Y296" s="603" t="s">
        <v>7894</v>
      </c>
      <c r="Z296" s="603" t="s">
        <v>7894</v>
      </c>
      <c r="AA296" s="603" t="s">
        <v>7894</v>
      </c>
      <c r="AB296" s="603" t="s">
        <v>7894</v>
      </c>
      <c r="AC296" s="603" t="s">
        <v>7894</v>
      </c>
      <c r="AD296" s="603" t="s">
        <v>7894</v>
      </c>
      <c r="AE296" s="603" t="s">
        <v>7894</v>
      </c>
      <c r="AF296" s="605" t="s">
        <v>48</v>
      </c>
      <c r="AG296" s="605" t="s">
        <v>48</v>
      </c>
      <c r="AH296" s="366" t="s">
        <v>685</v>
      </c>
      <c r="AI296" s="363">
        <f t="shared" si="333"/>
        <v>6</v>
      </c>
      <c r="AJ296" s="363">
        <v>0</v>
      </c>
      <c r="AK296" s="413" t="str">
        <f t="shared" si="337"/>
        <v>None</v>
      </c>
      <c r="AL296" s="413" t="str">
        <f t="shared" si="338"/>
        <v>None</v>
      </c>
      <c r="AM296" s="486" t="s">
        <v>7613</v>
      </c>
      <c r="AS296" s="69">
        <f t="shared" si="339"/>
        <v>0</v>
      </c>
      <c r="AT296" s="69">
        <f t="shared" si="340"/>
        <v>0</v>
      </c>
      <c r="AU296" s="69">
        <f t="shared" si="341"/>
        <v>0</v>
      </c>
      <c r="AV296" s="69">
        <f t="shared" si="342"/>
        <v>0</v>
      </c>
      <c r="AW296" s="81"/>
      <c r="AX296" s="364" t="s">
        <v>2356</v>
      </c>
      <c r="AY296" s="364" t="e">
        <v>#N/A</v>
      </c>
      <c r="AZ296" s="264" t="s">
        <v>48</v>
      </c>
      <c r="BA296" s="238"/>
      <c r="BB296" s="237" t="str">
        <f t="shared" si="343"/>
        <v/>
      </c>
      <c r="BC296" s="270">
        <f t="shared" si="335"/>
        <v>1237</v>
      </c>
      <c r="BD296" t="str">
        <f t="shared" si="344"/>
        <v>Calochilus sp.</v>
      </c>
      <c r="BE296" s="367" t="e">
        <f>COUNTIFS(#REF!,L296)</f>
        <v>#REF!</v>
      </c>
      <c r="BF296" s="374" t="str">
        <f t="shared" si="345"/>
        <v>y</v>
      </c>
      <c r="BG296" s="82"/>
      <c r="BH296" s="375"/>
      <c r="BI296" s="374"/>
      <c r="BJ296" s="403"/>
      <c r="CE296" t="str">
        <f t="shared" si="412"/>
        <v>Mallee Beard Orchid (Calochilus pruinosus)</v>
      </c>
      <c r="CF296" s="388" t="str">
        <f t="shared" si="413"/>
        <v>Calochilus pruinosus</v>
      </c>
      <c r="CG296" t="str">
        <f t="shared" si="356"/>
        <v/>
      </c>
      <c r="CH296" t="str">
        <f t="shared" si="357"/>
        <v/>
      </c>
      <c r="CI296" t="str">
        <f t="shared" si="358"/>
        <v/>
      </c>
      <c r="CJ296" t="str">
        <f t="shared" si="359"/>
        <v/>
      </c>
      <c r="CK296" s="359" t="str">
        <f t="shared" si="360"/>
        <v/>
      </c>
      <c r="CL296" t="str">
        <f t="shared" si="361"/>
        <v/>
      </c>
      <c r="CM296" t="str">
        <f t="shared" si="362"/>
        <v/>
      </c>
      <c r="CN296" t="str">
        <f t="shared" si="363"/>
        <v/>
      </c>
      <c r="CO296" s="359" t="str">
        <f t="shared" si="364"/>
        <v/>
      </c>
      <c r="CP296" t="str">
        <f t="shared" si="365"/>
        <v/>
      </c>
      <c r="CQ296" t="str">
        <f t="shared" si="366"/>
        <v/>
      </c>
      <c r="CR296" t="str">
        <f t="shared" si="367"/>
        <v/>
      </c>
      <c r="CS296" s="359" t="str">
        <f t="shared" si="368"/>
        <v/>
      </c>
      <c r="CT296" t="str">
        <f t="shared" si="369"/>
        <v/>
      </c>
      <c r="CU296" t="str">
        <f t="shared" si="370"/>
        <v/>
      </c>
      <c r="CV296" t="str">
        <f t="shared" si="371"/>
        <v/>
      </c>
      <c r="CW296" t="str">
        <f t="shared" si="372"/>
        <v/>
      </c>
      <c r="CX296" s="359" t="str">
        <f t="shared" si="373"/>
        <v/>
      </c>
      <c r="CY296" t="str">
        <f t="shared" si="374"/>
        <v/>
      </c>
      <c r="CZ296" t="str">
        <f t="shared" si="375"/>
        <v/>
      </c>
      <c r="DA296" t="str">
        <f t="shared" si="376"/>
        <v/>
      </c>
      <c r="DB296" s="359" t="str">
        <f t="shared" si="377"/>
        <v/>
      </c>
      <c r="DC296" t="str">
        <f t="shared" si="378"/>
        <v/>
      </c>
      <c r="DD296" t="str">
        <f t="shared" si="379"/>
        <v/>
      </c>
      <c r="DE296" t="str">
        <f t="shared" si="380"/>
        <v/>
      </c>
      <c r="DF296" s="359" t="str">
        <f t="shared" si="381"/>
        <v/>
      </c>
      <c r="DG296" t="str">
        <f t="shared" si="382"/>
        <v/>
      </c>
      <c r="DH296" t="str">
        <f t="shared" si="383"/>
        <v/>
      </c>
      <c r="DI296" t="str">
        <f t="shared" si="384"/>
        <v/>
      </c>
      <c r="DJ296" t="str">
        <f t="shared" si="385"/>
        <v/>
      </c>
      <c r="DK296" s="359" t="str">
        <f t="shared" si="386"/>
        <v/>
      </c>
      <c r="DL296" t="str">
        <f t="shared" si="387"/>
        <v/>
      </c>
      <c r="DM296" t="str">
        <f t="shared" si="388"/>
        <v/>
      </c>
      <c r="DN296" t="str">
        <f t="shared" si="389"/>
        <v/>
      </c>
      <c r="DO296" s="359" t="str">
        <f t="shared" si="390"/>
        <v/>
      </c>
      <c r="DP296" t="str">
        <f t="shared" si="391"/>
        <v>X</v>
      </c>
      <c r="DQ296" t="str">
        <f t="shared" si="392"/>
        <v>X</v>
      </c>
      <c r="DR296" t="str">
        <f t="shared" si="393"/>
        <v>X</v>
      </c>
      <c r="DS296" s="359" t="str">
        <f t="shared" si="394"/>
        <v>X</v>
      </c>
      <c r="DT296" t="str">
        <f t="shared" si="395"/>
        <v>X</v>
      </c>
      <c r="DU296" t="str">
        <f t="shared" si="396"/>
        <v/>
      </c>
      <c r="DV296" t="str">
        <f t="shared" si="397"/>
        <v/>
      </c>
      <c r="DW296" t="str">
        <f t="shared" si="398"/>
        <v/>
      </c>
      <c r="DX296" s="359" t="str">
        <f t="shared" si="399"/>
        <v/>
      </c>
      <c r="DY296" t="str">
        <f t="shared" si="400"/>
        <v/>
      </c>
      <c r="DZ296" t="str">
        <f t="shared" si="401"/>
        <v/>
      </c>
      <c r="EA296" t="str">
        <f t="shared" si="402"/>
        <v/>
      </c>
      <c r="EB296" s="359" t="str">
        <f t="shared" si="403"/>
        <v/>
      </c>
      <c r="EC296" t="str">
        <f t="shared" si="404"/>
        <v/>
      </c>
      <c r="ED296" t="str">
        <f t="shared" si="405"/>
        <v/>
      </c>
      <c r="EE296" t="str">
        <f t="shared" si="406"/>
        <v/>
      </c>
      <c r="EF296" t="str">
        <f t="shared" si="407"/>
        <v/>
      </c>
      <c r="EG296" s="359" t="str">
        <f t="shared" si="408"/>
        <v/>
      </c>
      <c r="EH296" t="str">
        <f t="shared" si="352"/>
        <v>Calochilus pruinosus</v>
      </c>
      <c r="EJ296" t="str">
        <f t="shared" si="346"/>
        <v>Calochilus sp.</v>
      </c>
      <c r="EK296" s="100">
        <f t="shared" si="415"/>
        <v>0</v>
      </c>
      <c r="EL296" s="3">
        <f t="shared" si="415"/>
        <v>0</v>
      </c>
      <c r="EM296" s="3">
        <f t="shared" si="415"/>
        <v>0</v>
      </c>
      <c r="EN296" s="3">
        <f t="shared" si="415"/>
        <v>0</v>
      </c>
      <c r="EO296" s="3">
        <f t="shared" si="415"/>
        <v>0</v>
      </c>
      <c r="EP296" s="3">
        <f t="shared" si="415"/>
        <v>0</v>
      </c>
      <c r="EQ296" s="3">
        <f t="shared" si="415"/>
        <v>0</v>
      </c>
      <c r="ER296" s="3">
        <f t="shared" si="415"/>
        <v>0</v>
      </c>
      <c r="ES296" s="3">
        <f t="shared" si="415"/>
        <v>0</v>
      </c>
      <c r="ET296" s="3">
        <f t="shared" si="415"/>
        <v>0</v>
      </c>
      <c r="EU296" s="3">
        <f t="shared" si="415"/>
        <v>0</v>
      </c>
      <c r="EV296" s="24">
        <f t="shared" si="415"/>
        <v>0</v>
      </c>
      <c r="EW296" s="245">
        <f t="shared" si="349"/>
        <v>0</v>
      </c>
      <c r="EX296" s="262" t="str">
        <f t="shared" si="347"/>
        <v/>
      </c>
    </row>
    <row r="297" spans="1:154" ht="16.149999999999999" customHeight="1" x14ac:dyDescent="0.25">
      <c r="A297" s="363"/>
      <c r="D297" s="363"/>
      <c r="E297" s="363"/>
      <c r="F297" s="363"/>
      <c r="G297" s="363"/>
      <c r="H297" s="363"/>
      <c r="I297" s="363"/>
      <c r="J297" s="68">
        <f t="shared" si="350"/>
        <v>1062</v>
      </c>
      <c r="K297" s="427" t="str">
        <f t="shared" si="351"/>
        <v>Calochilus sp. 'Boyup Brook'</v>
      </c>
      <c r="L297" s="428">
        <v>1062</v>
      </c>
      <c r="M297" s="427" t="s">
        <v>1594</v>
      </c>
      <c r="N297" s="429" t="s">
        <v>735</v>
      </c>
      <c r="O297" s="363" t="str">
        <f>VLOOKUP(M297,$B$3:$E$55,4,FALSE)</f>
        <v>S</v>
      </c>
      <c r="P297" s="364" t="s">
        <v>2357</v>
      </c>
      <c r="Q297" s="364" t="s">
        <v>2358</v>
      </c>
      <c r="R297" s="365">
        <v>42993</v>
      </c>
      <c r="S297" s="365">
        <v>43039</v>
      </c>
      <c r="T297" s="603" t="s">
        <v>7894</v>
      </c>
      <c r="U297" s="603" t="s">
        <v>7894</v>
      </c>
      <c r="V297" s="603" t="s">
        <v>7894</v>
      </c>
      <c r="W297" s="603" t="s">
        <v>7894</v>
      </c>
      <c r="X297" s="603" t="s">
        <v>7894</v>
      </c>
      <c r="Y297" s="603" t="s">
        <v>7894</v>
      </c>
      <c r="Z297" s="603" t="s">
        <v>7894</v>
      </c>
      <c r="AA297" s="603" t="s">
        <v>4827</v>
      </c>
      <c r="AB297" s="603" t="s">
        <v>4828</v>
      </c>
      <c r="AC297" s="603" t="s">
        <v>4829</v>
      </c>
      <c r="AD297" s="603" t="s">
        <v>7894</v>
      </c>
      <c r="AE297" s="603" t="s">
        <v>7894</v>
      </c>
      <c r="AF297" s="605" t="s">
        <v>7900</v>
      </c>
      <c r="AG297" s="605" t="s">
        <v>7944</v>
      </c>
      <c r="AH297" s="366" t="s">
        <v>1593</v>
      </c>
      <c r="AI297" s="363">
        <f t="shared" si="333"/>
        <v>2</v>
      </c>
      <c r="AJ297" s="363">
        <v>0</v>
      </c>
      <c r="AK297" s="413" t="str">
        <f t="shared" si="337"/>
        <v>None</v>
      </c>
      <c r="AL297" s="413" t="str">
        <f t="shared" si="338"/>
        <v>None</v>
      </c>
      <c r="AM297" s="486" t="s">
        <v>7609</v>
      </c>
      <c r="AS297" s="69">
        <f t="shared" si="339"/>
        <v>38</v>
      </c>
      <c r="AT297" s="69">
        <f t="shared" si="340"/>
        <v>44</v>
      </c>
      <c r="AU297" s="69">
        <f t="shared" si="341"/>
        <v>9</v>
      </c>
      <c r="AV297" s="69">
        <f t="shared" si="342"/>
        <v>10</v>
      </c>
      <c r="AW297" s="81"/>
      <c r="AX297" s="364" t="s">
        <v>2359</v>
      </c>
      <c r="AY297" s="364">
        <v>30433</v>
      </c>
      <c r="AZ297" s="264" t="s">
        <v>48</v>
      </c>
      <c r="BA297" s="238"/>
      <c r="BB297" s="237" t="str">
        <f t="shared" si="343"/>
        <v/>
      </c>
      <c r="BC297" s="270">
        <f t="shared" si="335"/>
        <v>1062</v>
      </c>
      <c r="BD297" t="str">
        <f t="shared" si="344"/>
        <v>Calochilus sp. 'Boyup Brook'</v>
      </c>
      <c r="BE297" s="367" t="e">
        <f>COUNTIFS(#REF!,L297)</f>
        <v>#REF!</v>
      </c>
      <c r="BF297" s="374" t="str">
        <f t="shared" si="345"/>
        <v>y</v>
      </c>
      <c r="BG297" s="82"/>
      <c r="BH297" s="375"/>
      <c r="BI297" s="374"/>
      <c r="BJ297" s="403"/>
      <c r="CE297" t="str">
        <f t="shared" si="412"/>
        <v>Beard orchid (Calochilus sp.)</v>
      </c>
      <c r="CF297" s="388" t="str">
        <f t="shared" si="413"/>
        <v>Calochilus sp.</v>
      </c>
      <c r="CG297" t="str">
        <f t="shared" si="356"/>
        <v/>
      </c>
      <c r="CH297" t="str">
        <f t="shared" si="357"/>
        <v/>
      </c>
      <c r="CI297" t="str">
        <f t="shared" si="358"/>
        <v/>
      </c>
      <c r="CJ297" t="str">
        <f t="shared" si="359"/>
        <v/>
      </c>
      <c r="CK297" s="359" t="str">
        <f t="shared" si="360"/>
        <v/>
      </c>
      <c r="CL297" t="str">
        <f t="shared" si="361"/>
        <v/>
      </c>
      <c r="CM297" t="str">
        <f t="shared" si="362"/>
        <v/>
      </c>
      <c r="CN297" t="str">
        <f t="shared" si="363"/>
        <v/>
      </c>
      <c r="CO297" s="359" t="str">
        <f t="shared" si="364"/>
        <v/>
      </c>
      <c r="CP297" t="str">
        <f t="shared" si="365"/>
        <v/>
      </c>
      <c r="CQ297" t="str">
        <f t="shared" si="366"/>
        <v/>
      </c>
      <c r="CR297" t="str">
        <f t="shared" si="367"/>
        <v/>
      </c>
      <c r="CS297" s="359" t="str">
        <f t="shared" si="368"/>
        <v/>
      </c>
      <c r="CT297" t="str">
        <f t="shared" si="369"/>
        <v/>
      </c>
      <c r="CU297" t="str">
        <f t="shared" si="370"/>
        <v/>
      </c>
      <c r="CV297" t="str">
        <f t="shared" si="371"/>
        <v/>
      </c>
      <c r="CW297" t="str">
        <f t="shared" si="372"/>
        <v/>
      </c>
      <c r="CX297" s="359" t="str">
        <f t="shared" si="373"/>
        <v/>
      </c>
      <c r="CY297" t="str">
        <f t="shared" si="374"/>
        <v/>
      </c>
      <c r="CZ297" t="str">
        <f t="shared" si="375"/>
        <v/>
      </c>
      <c r="DA297" t="str">
        <f t="shared" si="376"/>
        <v/>
      </c>
      <c r="DB297" s="359" t="str">
        <f t="shared" si="377"/>
        <v/>
      </c>
      <c r="DC297" t="str">
        <f t="shared" si="378"/>
        <v/>
      </c>
      <c r="DD297" t="str">
        <f t="shared" si="379"/>
        <v/>
      </c>
      <c r="DE297" t="str">
        <f t="shared" si="380"/>
        <v/>
      </c>
      <c r="DF297" s="359" t="str">
        <f t="shared" si="381"/>
        <v/>
      </c>
      <c r="DG297" t="str">
        <f t="shared" si="382"/>
        <v/>
      </c>
      <c r="DH297" t="str">
        <f t="shared" si="383"/>
        <v/>
      </c>
      <c r="DI297" t="str">
        <f t="shared" si="384"/>
        <v/>
      </c>
      <c r="DJ297" t="str">
        <f t="shared" si="385"/>
        <v/>
      </c>
      <c r="DK297" s="359" t="str">
        <f t="shared" si="386"/>
        <v/>
      </c>
      <c r="DL297" t="str">
        <f t="shared" si="387"/>
        <v/>
      </c>
      <c r="DM297" t="str">
        <f t="shared" si="388"/>
        <v/>
      </c>
      <c r="DN297" t="str">
        <f t="shared" si="389"/>
        <v/>
      </c>
      <c r="DO297" s="359" t="str">
        <f t="shared" si="390"/>
        <v/>
      </c>
      <c r="DP297" t="str">
        <f t="shared" si="391"/>
        <v/>
      </c>
      <c r="DQ297" t="str">
        <f t="shared" si="392"/>
        <v/>
      </c>
      <c r="DR297" t="str">
        <f t="shared" si="393"/>
        <v/>
      </c>
      <c r="DS297" s="359" t="str">
        <f t="shared" si="394"/>
        <v/>
      </c>
      <c r="DT297" t="str">
        <f t="shared" si="395"/>
        <v/>
      </c>
      <c r="DU297" t="str">
        <f t="shared" si="396"/>
        <v/>
      </c>
      <c r="DV297" t="str">
        <f t="shared" si="397"/>
        <v/>
      </c>
      <c r="DW297" t="str">
        <f t="shared" si="398"/>
        <v/>
      </c>
      <c r="DX297" s="359" t="str">
        <f t="shared" si="399"/>
        <v/>
      </c>
      <c r="DY297" t="str">
        <f t="shared" si="400"/>
        <v/>
      </c>
      <c r="DZ297" t="str">
        <f t="shared" si="401"/>
        <v/>
      </c>
      <c r="EA297" t="str">
        <f t="shared" si="402"/>
        <v/>
      </c>
      <c r="EB297" s="359" t="str">
        <f t="shared" si="403"/>
        <v/>
      </c>
      <c r="EC297" t="str">
        <f t="shared" si="404"/>
        <v/>
      </c>
      <c r="ED297" t="str">
        <f t="shared" si="405"/>
        <v/>
      </c>
      <c r="EE297" t="str">
        <f t="shared" si="406"/>
        <v/>
      </c>
      <c r="EF297" t="str">
        <f t="shared" si="407"/>
        <v/>
      </c>
      <c r="EG297" s="359" t="str">
        <f t="shared" si="408"/>
        <v/>
      </c>
      <c r="EH297" t="str">
        <f t="shared" si="352"/>
        <v>Calochilus sp.</v>
      </c>
      <c r="EJ297" t="str">
        <f t="shared" si="346"/>
        <v>Calochilus sp. 'Boyup Brook'</v>
      </c>
      <c r="EK297" s="100">
        <f t="shared" si="415"/>
        <v>0</v>
      </c>
      <c r="EL297" s="3">
        <f t="shared" si="415"/>
        <v>0</v>
      </c>
      <c r="EM297" s="3">
        <f t="shared" si="415"/>
        <v>0</v>
      </c>
      <c r="EN297" s="3">
        <f t="shared" si="415"/>
        <v>0</v>
      </c>
      <c r="EO297" s="3">
        <f t="shared" si="415"/>
        <v>0</v>
      </c>
      <c r="EP297" s="3">
        <f t="shared" si="415"/>
        <v>0</v>
      </c>
      <c r="EQ297" s="3">
        <f t="shared" si="415"/>
        <v>0</v>
      </c>
      <c r="ER297" s="3">
        <f t="shared" si="415"/>
        <v>0</v>
      </c>
      <c r="ES297" s="3">
        <f t="shared" si="415"/>
        <v>1</v>
      </c>
      <c r="ET297" s="3">
        <f t="shared" si="415"/>
        <v>1</v>
      </c>
      <c r="EU297" s="3">
        <f t="shared" si="415"/>
        <v>0</v>
      </c>
      <c r="EV297" s="24">
        <f t="shared" si="415"/>
        <v>0</v>
      </c>
      <c r="EW297" s="245">
        <f t="shared" si="349"/>
        <v>2</v>
      </c>
      <c r="EX297" s="262" t="str">
        <f t="shared" si="347"/>
        <v/>
      </c>
    </row>
    <row r="298" spans="1:154" ht="16.149999999999999" customHeight="1" x14ac:dyDescent="0.25">
      <c r="A298" s="363"/>
      <c r="D298" s="363"/>
      <c r="E298" s="363"/>
      <c r="F298" s="363"/>
      <c r="G298" s="363"/>
      <c r="H298" s="363"/>
      <c r="I298" s="363"/>
      <c r="J298" s="68">
        <f t="shared" si="350"/>
        <v>618</v>
      </c>
      <c r="K298" s="427" t="str">
        <f t="shared" si="351"/>
        <v>Calochilus stramenicola</v>
      </c>
      <c r="L298" s="428">
        <v>618</v>
      </c>
      <c r="M298" s="427" t="s">
        <v>1594</v>
      </c>
      <c r="N298" s="429" t="s">
        <v>195</v>
      </c>
      <c r="O298" s="363" t="str">
        <f>VLOOKUP(M298,$B$3:$E$55,4,FALSE)</f>
        <v>S</v>
      </c>
      <c r="P298" s="430" t="s">
        <v>2362</v>
      </c>
      <c r="Q298" s="364" t="s">
        <v>2363</v>
      </c>
      <c r="R298" s="365">
        <v>42993</v>
      </c>
      <c r="S298" s="365">
        <v>43023</v>
      </c>
      <c r="T298" s="603" t="s">
        <v>7894</v>
      </c>
      <c r="U298" s="603" t="s">
        <v>7894</v>
      </c>
      <c r="V298" s="603" t="s">
        <v>7894</v>
      </c>
      <c r="W298" s="603" t="s">
        <v>7894</v>
      </c>
      <c r="X298" s="603" t="s">
        <v>7894</v>
      </c>
      <c r="Y298" s="603" t="s">
        <v>7894</v>
      </c>
      <c r="Z298" s="603" t="s">
        <v>7894</v>
      </c>
      <c r="AA298" s="603" t="s">
        <v>4827</v>
      </c>
      <c r="AB298" s="603" t="s">
        <v>4828</v>
      </c>
      <c r="AC298" s="603" t="s">
        <v>4829</v>
      </c>
      <c r="AD298" s="603" t="s">
        <v>7894</v>
      </c>
      <c r="AE298" s="603" t="s">
        <v>7894</v>
      </c>
      <c r="AF298" s="605" t="s">
        <v>7900</v>
      </c>
      <c r="AG298" s="605" t="s">
        <v>7944</v>
      </c>
      <c r="AH298" s="366" t="s">
        <v>685</v>
      </c>
      <c r="AI298" s="363">
        <f t="shared" si="333"/>
        <v>6</v>
      </c>
      <c r="AJ298" s="363">
        <v>0</v>
      </c>
      <c r="AK298" s="413" t="str">
        <f t="shared" si="337"/>
        <v>None</v>
      </c>
      <c r="AL298" s="413" t="str">
        <f t="shared" si="338"/>
        <v>None</v>
      </c>
      <c r="AM298" s="486" t="s">
        <v>7607</v>
      </c>
      <c r="AS298" s="69">
        <f t="shared" si="339"/>
        <v>38</v>
      </c>
      <c r="AT298" s="69">
        <f t="shared" si="340"/>
        <v>42</v>
      </c>
      <c r="AU298" s="69">
        <f t="shared" si="341"/>
        <v>9</v>
      </c>
      <c r="AV298" s="69">
        <f t="shared" si="342"/>
        <v>10</v>
      </c>
      <c r="AW298" s="81"/>
      <c r="AX298" s="364" t="s">
        <v>2364</v>
      </c>
      <c r="AY298" s="364">
        <v>33157</v>
      </c>
      <c r="AZ298" s="264" t="s">
        <v>48</v>
      </c>
      <c r="BA298" s="238"/>
      <c r="BB298" s="237" t="str">
        <f t="shared" si="343"/>
        <v/>
      </c>
      <c r="BC298" s="270">
        <f t="shared" si="335"/>
        <v>618</v>
      </c>
      <c r="BD298" t="str">
        <f t="shared" si="344"/>
        <v>Calochilus stramenicola</v>
      </c>
      <c r="BE298" s="367" t="e">
        <f>COUNTIFS(#REF!,L298)</f>
        <v>#REF!</v>
      </c>
      <c r="BF298" s="374" t="str">
        <f t="shared" si="345"/>
        <v>y</v>
      </c>
      <c r="BG298" s="82"/>
      <c r="BH298" s="375"/>
      <c r="BI298" s="374"/>
      <c r="BJ298" s="403"/>
      <c r="CE298" t="str">
        <f>CONCATENATE(P301," (",K301,")")</f>
        <v>Lady beard orchid (Calochilus z.sp. 'Theda Station')</v>
      </c>
      <c r="CF298" s="388" t="str">
        <f t="shared" si="413"/>
        <v>Calochilus sp. 'Boyup Brook'</v>
      </c>
      <c r="CG298" t="str">
        <f t="shared" ref="CG298:DL298" si="416">IF(CG$2&gt;=$R301,IF(CG$2&lt;=$S301,"X",""),"")</f>
        <v>X</v>
      </c>
      <c r="CH298" t="str">
        <f t="shared" si="416"/>
        <v>X</v>
      </c>
      <c r="CI298" t="str">
        <f t="shared" si="416"/>
        <v>X</v>
      </c>
      <c r="CJ298" t="str">
        <f t="shared" si="416"/>
        <v>X</v>
      </c>
      <c r="CK298" s="359" t="str">
        <f t="shared" si="416"/>
        <v>X</v>
      </c>
      <c r="CL298" t="str">
        <f t="shared" si="416"/>
        <v>X</v>
      </c>
      <c r="CM298" t="str">
        <f t="shared" si="416"/>
        <v>X</v>
      </c>
      <c r="CN298" t="str">
        <f t="shared" si="416"/>
        <v>X</v>
      </c>
      <c r="CO298" s="359" t="str">
        <f t="shared" si="416"/>
        <v>X</v>
      </c>
      <c r="CP298" t="str">
        <f t="shared" si="416"/>
        <v/>
      </c>
      <c r="CQ298" t="str">
        <f t="shared" si="416"/>
        <v/>
      </c>
      <c r="CR298" t="str">
        <f t="shared" si="416"/>
        <v/>
      </c>
      <c r="CS298" s="359" t="str">
        <f t="shared" si="416"/>
        <v/>
      </c>
      <c r="CT298" t="str">
        <f t="shared" si="416"/>
        <v/>
      </c>
      <c r="CU298" t="str">
        <f t="shared" si="416"/>
        <v/>
      </c>
      <c r="CV298" t="str">
        <f t="shared" si="416"/>
        <v/>
      </c>
      <c r="CW298" t="str">
        <f t="shared" si="416"/>
        <v/>
      </c>
      <c r="CX298" s="359" t="str">
        <f t="shared" si="416"/>
        <v/>
      </c>
      <c r="CY298" t="str">
        <f t="shared" si="416"/>
        <v/>
      </c>
      <c r="CZ298" t="str">
        <f t="shared" si="416"/>
        <v/>
      </c>
      <c r="DA298" t="str">
        <f t="shared" si="416"/>
        <v/>
      </c>
      <c r="DB298" s="359" t="str">
        <f t="shared" si="416"/>
        <v/>
      </c>
      <c r="DC298" t="str">
        <f t="shared" si="416"/>
        <v/>
      </c>
      <c r="DD298" t="str">
        <f t="shared" si="416"/>
        <v/>
      </c>
      <c r="DE298" t="str">
        <f t="shared" si="416"/>
        <v/>
      </c>
      <c r="DF298" s="359" t="str">
        <f t="shared" si="416"/>
        <v/>
      </c>
      <c r="DG298" t="str">
        <f t="shared" si="416"/>
        <v/>
      </c>
      <c r="DH298" t="str">
        <f t="shared" si="416"/>
        <v/>
      </c>
      <c r="DI298" t="str">
        <f t="shared" si="416"/>
        <v/>
      </c>
      <c r="DJ298" t="str">
        <f t="shared" si="416"/>
        <v/>
      </c>
      <c r="DK298" s="359" t="str">
        <f t="shared" si="416"/>
        <v/>
      </c>
      <c r="DL298" t="str">
        <f t="shared" si="416"/>
        <v/>
      </c>
      <c r="DM298" t="str">
        <f t="shared" ref="DM298:EG298" si="417">IF(DM$2&gt;=$R301,IF(DM$2&lt;=$S301,"X",""),"")</f>
        <v/>
      </c>
      <c r="DN298" t="str">
        <f t="shared" si="417"/>
        <v/>
      </c>
      <c r="DO298" s="359" t="str">
        <f t="shared" si="417"/>
        <v/>
      </c>
      <c r="DP298" t="str">
        <f t="shared" si="417"/>
        <v/>
      </c>
      <c r="DQ298" t="str">
        <f t="shared" si="417"/>
        <v/>
      </c>
      <c r="DR298" t="str">
        <f t="shared" si="417"/>
        <v/>
      </c>
      <c r="DS298" s="359" t="str">
        <f t="shared" si="417"/>
        <v/>
      </c>
      <c r="DT298" t="str">
        <f t="shared" si="417"/>
        <v/>
      </c>
      <c r="DU298" t="str">
        <f t="shared" si="417"/>
        <v/>
      </c>
      <c r="DV298" t="str">
        <f t="shared" si="417"/>
        <v/>
      </c>
      <c r="DW298" t="str">
        <f t="shared" si="417"/>
        <v/>
      </c>
      <c r="DX298" s="359" t="str">
        <f t="shared" si="417"/>
        <v/>
      </c>
      <c r="DY298" t="str">
        <f t="shared" si="417"/>
        <v/>
      </c>
      <c r="DZ298" t="str">
        <f t="shared" si="417"/>
        <v/>
      </c>
      <c r="EA298" t="str">
        <f t="shared" si="417"/>
        <v/>
      </c>
      <c r="EB298" s="359" t="str">
        <f t="shared" si="417"/>
        <v/>
      </c>
      <c r="EC298" t="str">
        <f t="shared" si="417"/>
        <v/>
      </c>
      <c r="ED298" t="str">
        <f t="shared" si="417"/>
        <v/>
      </c>
      <c r="EE298" t="str">
        <f t="shared" si="417"/>
        <v/>
      </c>
      <c r="EF298" t="str">
        <f t="shared" si="417"/>
        <v/>
      </c>
      <c r="EG298" s="359" t="str">
        <f t="shared" si="417"/>
        <v/>
      </c>
      <c r="EH298" t="str">
        <f t="shared" si="352"/>
        <v>Calochilus sp. 'Boyup Brook'</v>
      </c>
      <c r="EJ298" t="str">
        <f t="shared" si="346"/>
        <v>Calochilus stramenicola</v>
      </c>
      <c r="EK298" s="100">
        <f t="shared" si="415"/>
        <v>0</v>
      </c>
      <c r="EL298" s="3">
        <f t="shared" si="415"/>
        <v>0</v>
      </c>
      <c r="EM298" s="3">
        <f t="shared" si="415"/>
        <v>0</v>
      </c>
      <c r="EN298" s="3">
        <f t="shared" si="415"/>
        <v>0</v>
      </c>
      <c r="EO298" s="3">
        <f t="shared" si="415"/>
        <v>0</v>
      </c>
      <c r="EP298" s="3">
        <f t="shared" si="415"/>
        <v>0</v>
      </c>
      <c r="EQ298" s="3">
        <f t="shared" si="415"/>
        <v>0</v>
      </c>
      <c r="ER298" s="3">
        <f t="shared" si="415"/>
        <v>0</v>
      </c>
      <c r="ES298" s="3">
        <f t="shared" si="415"/>
        <v>1</v>
      </c>
      <c r="ET298" s="3">
        <f t="shared" si="415"/>
        <v>1</v>
      </c>
      <c r="EU298" s="3">
        <f t="shared" si="415"/>
        <v>0</v>
      </c>
      <c r="EV298" s="24">
        <f t="shared" si="415"/>
        <v>0</v>
      </c>
      <c r="EW298" s="245">
        <f t="shared" si="349"/>
        <v>2</v>
      </c>
      <c r="EX298" s="262" t="str">
        <f t="shared" si="347"/>
        <v/>
      </c>
    </row>
    <row r="299" spans="1:154" ht="16.149999999999999" customHeight="1" x14ac:dyDescent="0.25">
      <c r="A299" s="363"/>
      <c r="D299" s="363"/>
      <c r="E299" s="363"/>
      <c r="F299" s="363"/>
      <c r="G299" s="363"/>
      <c r="H299" s="363"/>
      <c r="I299" s="363"/>
      <c r="J299" s="68">
        <f t="shared" si="350"/>
        <v>617</v>
      </c>
      <c r="K299" s="427" t="str">
        <f t="shared" si="351"/>
        <v>Calochilus uliginosus</v>
      </c>
      <c r="L299" s="428">
        <v>617</v>
      </c>
      <c r="M299" s="427" t="s">
        <v>1594</v>
      </c>
      <c r="N299" s="429" t="s">
        <v>425</v>
      </c>
      <c r="O299" s="363" t="str">
        <f>VLOOKUP(M299,$B$3:$E$55,4,FALSE)</f>
        <v>S</v>
      </c>
      <c r="P299" s="423" t="s">
        <v>2365</v>
      </c>
      <c r="Q299" s="364" t="s">
        <v>2366</v>
      </c>
      <c r="R299" s="365">
        <v>43009</v>
      </c>
      <c r="S299" s="365">
        <v>43069</v>
      </c>
      <c r="T299" s="603" t="s">
        <v>7894</v>
      </c>
      <c r="U299" s="603" t="s">
        <v>7894</v>
      </c>
      <c r="V299" s="603" t="s">
        <v>7894</v>
      </c>
      <c r="W299" s="603" t="s">
        <v>7894</v>
      </c>
      <c r="X299" s="603" t="s">
        <v>7894</v>
      </c>
      <c r="Y299" s="603" t="s">
        <v>7894</v>
      </c>
      <c r="Z299" s="603" t="s">
        <v>7894</v>
      </c>
      <c r="AA299" s="603" t="s">
        <v>7894</v>
      </c>
      <c r="AB299" s="603" t="s">
        <v>7894</v>
      </c>
      <c r="AC299" s="603" t="s">
        <v>4829</v>
      </c>
      <c r="AD299" s="603" t="s">
        <v>4830</v>
      </c>
      <c r="AE299" s="603" t="s">
        <v>7894</v>
      </c>
      <c r="AF299" s="605" t="s">
        <v>7897</v>
      </c>
      <c r="AG299" s="605" t="s">
        <v>7940</v>
      </c>
      <c r="AH299" s="366" t="s">
        <v>685</v>
      </c>
      <c r="AI299" s="363">
        <f t="shared" si="333"/>
        <v>6</v>
      </c>
      <c r="AJ299" s="363">
        <v>0</v>
      </c>
      <c r="AK299" s="413" t="str">
        <f t="shared" si="337"/>
        <v>None</v>
      </c>
      <c r="AL299" s="413" t="str">
        <f t="shared" si="338"/>
        <v>None</v>
      </c>
      <c r="AM299" s="486" t="s">
        <v>7607</v>
      </c>
      <c r="AS299" s="69">
        <f t="shared" si="339"/>
        <v>40</v>
      </c>
      <c r="AT299" s="69">
        <f t="shared" si="340"/>
        <v>48</v>
      </c>
      <c r="AU299" s="69">
        <f t="shared" si="341"/>
        <v>10</v>
      </c>
      <c r="AV299" s="69">
        <f t="shared" si="342"/>
        <v>11</v>
      </c>
      <c r="AW299" s="81"/>
      <c r="AX299" s="364" t="s">
        <v>2367</v>
      </c>
      <c r="AY299" s="364">
        <v>33160</v>
      </c>
      <c r="AZ299" s="264" t="s">
        <v>48</v>
      </c>
      <c r="BA299" s="238"/>
      <c r="BB299" s="237" t="str">
        <f t="shared" si="343"/>
        <v/>
      </c>
      <c r="BC299" s="270">
        <f t="shared" si="335"/>
        <v>617</v>
      </c>
      <c r="BD299" t="str">
        <f t="shared" si="344"/>
        <v>Calochilus uliginosus</v>
      </c>
      <c r="BE299" s="367" t="e">
        <f>COUNTIFS(#REF!,L299)</f>
        <v>#REF!</v>
      </c>
      <c r="BF299" s="374" t="str">
        <f t="shared" si="345"/>
        <v>y</v>
      </c>
      <c r="BG299" s="82"/>
      <c r="BH299" s="375"/>
      <c r="BI299" s="374"/>
      <c r="BJ299" s="403"/>
      <c r="CE299" t="str">
        <f>CONCATENATE(P298," (",K298,")")</f>
        <v>Wandoo Beard Orchid (Calochilus stramenicola)</v>
      </c>
      <c r="CF299" s="388" t="str">
        <f t="shared" si="413"/>
        <v>Calochilus stramenicola</v>
      </c>
      <c r="CG299" t="str">
        <f t="shared" si="356"/>
        <v/>
      </c>
      <c r="CH299" t="str">
        <f t="shared" si="357"/>
        <v/>
      </c>
      <c r="CI299" t="str">
        <f t="shared" si="358"/>
        <v/>
      </c>
      <c r="CJ299" t="str">
        <f t="shared" si="359"/>
        <v/>
      </c>
      <c r="CK299" s="359" t="str">
        <f t="shared" si="360"/>
        <v/>
      </c>
      <c r="CL299" t="str">
        <f t="shared" si="361"/>
        <v/>
      </c>
      <c r="CM299" t="str">
        <f t="shared" si="362"/>
        <v/>
      </c>
      <c r="CN299" t="str">
        <f t="shared" si="363"/>
        <v/>
      </c>
      <c r="CO299" s="359" t="str">
        <f t="shared" si="364"/>
        <v/>
      </c>
      <c r="CP299" t="str">
        <f t="shared" si="365"/>
        <v/>
      </c>
      <c r="CQ299" t="str">
        <f t="shared" si="366"/>
        <v/>
      </c>
      <c r="CR299" t="str">
        <f t="shared" si="367"/>
        <v/>
      </c>
      <c r="CS299" s="359" t="str">
        <f t="shared" si="368"/>
        <v/>
      </c>
      <c r="CT299" t="str">
        <f t="shared" si="369"/>
        <v/>
      </c>
      <c r="CU299" t="str">
        <f t="shared" si="370"/>
        <v/>
      </c>
      <c r="CV299" t="str">
        <f t="shared" si="371"/>
        <v/>
      </c>
      <c r="CW299" t="str">
        <f t="shared" si="372"/>
        <v/>
      </c>
      <c r="CX299" s="359" t="str">
        <f t="shared" si="373"/>
        <v/>
      </c>
      <c r="CY299" t="str">
        <f t="shared" si="374"/>
        <v/>
      </c>
      <c r="CZ299" t="str">
        <f t="shared" si="375"/>
        <v/>
      </c>
      <c r="DA299" t="str">
        <f t="shared" si="376"/>
        <v/>
      </c>
      <c r="DB299" s="359" t="str">
        <f t="shared" si="377"/>
        <v/>
      </c>
      <c r="DC299" t="str">
        <f t="shared" si="378"/>
        <v/>
      </c>
      <c r="DD299" t="str">
        <f t="shared" si="379"/>
        <v/>
      </c>
      <c r="DE299" t="str">
        <f t="shared" si="380"/>
        <v/>
      </c>
      <c r="DF299" s="359" t="str">
        <f t="shared" si="381"/>
        <v/>
      </c>
      <c r="DG299" t="str">
        <f t="shared" si="382"/>
        <v/>
      </c>
      <c r="DH299" t="str">
        <f t="shared" si="383"/>
        <v/>
      </c>
      <c r="DI299" t="str">
        <f t="shared" si="384"/>
        <v/>
      </c>
      <c r="DJ299" t="str">
        <f t="shared" si="385"/>
        <v/>
      </c>
      <c r="DK299" s="359" t="str">
        <f t="shared" si="386"/>
        <v/>
      </c>
      <c r="DL299" t="str">
        <f t="shared" si="387"/>
        <v/>
      </c>
      <c r="DM299" t="str">
        <f t="shared" si="388"/>
        <v/>
      </c>
      <c r="DN299" t="str">
        <f t="shared" si="389"/>
        <v/>
      </c>
      <c r="DO299" s="359" t="str">
        <f t="shared" si="390"/>
        <v/>
      </c>
      <c r="DP299" t="str">
        <f t="shared" si="391"/>
        <v/>
      </c>
      <c r="DQ299" t="str">
        <f t="shared" si="392"/>
        <v/>
      </c>
      <c r="DR299" t="str">
        <f t="shared" si="393"/>
        <v>X</v>
      </c>
      <c r="DS299" s="359" t="str">
        <f t="shared" si="394"/>
        <v>X</v>
      </c>
      <c r="DT299" t="str">
        <f t="shared" si="395"/>
        <v>X</v>
      </c>
      <c r="DU299" t="str">
        <f t="shared" si="396"/>
        <v>X</v>
      </c>
      <c r="DV299" t="str">
        <f t="shared" si="397"/>
        <v>X</v>
      </c>
      <c r="DW299" t="str">
        <f t="shared" si="398"/>
        <v/>
      </c>
      <c r="DX299" s="359" t="str">
        <f t="shared" si="399"/>
        <v/>
      </c>
      <c r="DY299" t="str">
        <f t="shared" si="400"/>
        <v/>
      </c>
      <c r="DZ299" t="str">
        <f t="shared" si="401"/>
        <v/>
      </c>
      <c r="EA299" t="str">
        <f t="shared" si="402"/>
        <v/>
      </c>
      <c r="EB299" s="359" t="str">
        <f t="shared" si="403"/>
        <v/>
      </c>
      <c r="EC299" t="str">
        <f t="shared" si="404"/>
        <v/>
      </c>
      <c r="ED299" t="str">
        <f t="shared" si="405"/>
        <v/>
      </c>
      <c r="EE299" t="str">
        <f t="shared" si="406"/>
        <v/>
      </c>
      <c r="EF299" t="str">
        <f t="shared" si="407"/>
        <v/>
      </c>
      <c r="EG299" s="359" t="str">
        <f t="shared" si="408"/>
        <v/>
      </c>
      <c r="EH299" t="str">
        <f t="shared" si="352"/>
        <v>Calochilus stramenicola</v>
      </c>
      <c r="EJ299" t="str">
        <f t="shared" si="346"/>
        <v>Calochilus uliginosus</v>
      </c>
      <c r="EK299" s="100">
        <f t="shared" si="415"/>
        <v>0</v>
      </c>
      <c r="EL299" s="3">
        <f t="shared" si="415"/>
        <v>0</v>
      </c>
      <c r="EM299" s="3">
        <f t="shared" si="415"/>
        <v>0</v>
      </c>
      <c r="EN299" s="3">
        <f t="shared" si="415"/>
        <v>0</v>
      </c>
      <c r="EO299" s="3">
        <f t="shared" si="415"/>
        <v>0</v>
      </c>
      <c r="EP299" s="3">
        <f t="shared" si="415"/>
        <v>0</v>
      </c>
      <c r="EQ299" s="3">
        <f t="shared" si="415"/>
        <v>0</v>
      </c>
      <c r="ER299" s="3">
        <f t="shared" si="415"/>
        <v>0</v>
      </c>
      <c r="ES299" s="3">
        <f t="shared" si="415"/>
        <v>0</v>
      </c>
      <c r="ET299" s="3">
        <f t="shared" si="415"/>
        <v>1</v>
      </c>
      <c r="EU299" s="3">
        <f t="shared" si="415"/>
        <v>1</v>
      </c>
      <c r="EV299" s="24">
        <f t="shared" si="415"/>
        <v>0</v>
      </c>
      <c r="EW299" s="245">
        <f t="shared" si="349"/>
        <v>2</v>
      </c>
      <c r="EX299" s="262" t="str">
        <f t="shared" si="347"/>
        <v/>
      </c>
    </row>
    <row r="300" spans="1:154" ht="16.149999999999999" customHeight="1" x14ac:dyDescent="0.25">
      <c r="A300" s="363"/>
      <c r="D300" s="363"/>
      <c r="E300" s="363"/>
      <c r="F300" s="363"/>
      <c r="G300" s="363"/>
      <c r="H300" s="363"/>
      <c r="I300" s="363"/>
      <c r="J300" s="68">
        <f t="shared" si="350"/>
        <v>1060</v>
      </c>
      <c r="K300" s="424" t="str">
        <f t="shared" si="351"/>
        <v>Calochilus z.caesius</v>
      </c>
      <c r="L300" s="425">
        <v>1060</v>
      </c>
      <c r="M300" s="424" t="s">
        <v>1594</v>
      </c>
      <c r="N300" s="567" t="s">
        <v>7671</v>
      </c>
      <c r="O300" s="363" t="s">
        <v>1579</v>
      </c>
      <c r="P300" s="144" t="s">
        <v>2348</v>
      </c>
      <c r="Q300" s="464" t="s">
        <v>2349</v>
      </c>
      <c r="R300" s="373">
        <v>42736</v>
      </c>
      <c r="S300" s="365">
        <v>42794</v>
      </c>
      <c r="T300" s="603" t="s">
        <v>7894</v>
      </c>
      <c r="U300" s="603" t="s">
        <v>7894</v>
      </c>
      <c r="V300" s="603" t="s">
        <v>7894</v>
      </c>
      <c r="W300" s="603" t="s">
        <v>7894</v>
      </c>
      <c r="X300" s="603" t="s">
        <v>7894</v>
      </c>
      <c r="Y300" s="603" t="s">
        <v>7894</v>
      </c>
      <c r="Z300" s="603" t="s">
        <v>7894</v>
      </c>
      <c r="AA300" s="603" t="s">
        <v>7894</v>
      </c>
      <c r="AB300" s="603" t="s">
        <v>7894</v>
      </c>
      <c r="AC300" s="603" t="s">
        <v>7894</v>
      </c>
      <c r="AD300" s="603" t="s">
        <v>7894</v>
      </c>
      <c r="AE300" s="603" t="s">
        <v>7894</v>
      </c>
      <c r="AF300" s="605" t="s">
        <v>48</v>
      </c>
      <c r="AG300" s="605" t="s">
        <v>48</v>
      </c>
      <c r="AH300" s="366" t="s">
        <v>685</v>
      </c>
      <c r="AI300" s="363">
        <f t="shared" si="333"/>
        <v>6</v>
      </c>
      <c r="AJ300" s="363">
        <v>0</v>
      </c>
      <c r="AK300" s="413" t="str">
        <f t="shared" si="337"/>
        <v>None</v>
      </c>
      <c r="AL300" s="413" t="str">
        <f t="shared" si="338"/>
        <v>None</v>
      </c>
      <c r="AM300" s="486" t="s">
        <v>7608</v>
      </c>
      <c r="AN300" s="144" t="str">
        <f>VLOOKUP(L300,$L$3:$N$827,3,FALSE)</f>
        <v>kimberleyensis</v>
      </c>
      <c r="AS300" s="69">
        <f t="shared" si="339"/>
        <v>1</v>
      </c>
      <c r="AT300" s="69">
        <f t="shared" si="340"/>
        <v>9</v>
      </c>
      <c r="AU300" s="69">
        <f t="shared" si="341"/>
        <v>1</v>
      </c>
      <c r="AV300" s="69">
        <f t="shared" si="342"/>
        <v>2</v>
      </c>
      <c r="AW300" s="81"/>
      <c r="AX300" s="364" t="s">
        <v>2348</v>
      </c>
      <c r="AY300" s="364">
        <v>20853</v>
      </c>
      <c r="AZ300" s="264" t="s">
        <v>48</v>
      </c>
      <c r="BA300" s="238"/>
      <c r="BB300" s="237" t="str">
        <f t="shared" si="343"/>
        <v/>
      </c>
      <c r="BC300" s="270">
        <f t="shared" si="335"/>
        <v>1060</v>
      </c>
      <c r="BD300" t="str">
        <f t="shared" si="344"/>
        <v>Calochilus z.caesius</v>
      </c>
      <c r="BE300" s="367" t="e">
        <f>COUNTIFS(#REF!,L300)</f>
        <v>#REF!</v>
      </c>
      <c r="BF300" s="374" t="str">
        <f t="shared" si="345"/>
        <v>n</v>
      </c>
      <c r="BG300" s="82"/>
      <c r="BH300" s="375"/>
      <c r="BI300" s="374"/>
      <c r="BJ300" s="403"/>
      <c r="CE300" t="str">
        <f>CONCATENATE(P299," (",K299,")")</f>
        <v>Swamp Beard Orchid (Calochilus uliginosus)</v>
      </c>
      <c r="CF300" s="388" t="str">
        <f t="shared" si="413"/>
        <v>Calochilus uliginosus</v>
      </c>
      <c r="CG300" t="str">
        <f t="shared" si="356"/>
        <v/>
      </c>
      <c r="CH300" t="str">
        <f t="shared" si="357"/>
        <v/>
      </c>
      <c r="CI300" t="str">
        <f t="shared" si="358"/>
        <v/>
      </c>
      <c r="CJ300" t="str">
        <f t="shared" si="359"/>
        <v/>
      </c>
      <c r="CK300" s="359" t="str">
        <f t="shared" si="360"/>
        <v/>
      </c>
      <c r="CL300" t="str">
        <f t="shared" si="361"/>
        <v/>
      </c>
      <c r="CM300" t="str">
        <f t="shared" si="362"/>
        <v/>
      </c>
      <c r="CN300" t="str">
        <f t="shared" si="363"/>
        <v/>
      </c>
      <c r="CO300" s="359" t="str">
        <f t="shared" si="364"/>
        <v/>
      </c>
      <c r="CP300" t="str">
        <f t="shared" si="365"/>
        <v/>
      </c>
      <c r="CQ300" t="str">
        <f t="shared" si="366"/>
        <v/>
      </c>
      <c r="CR300" t="str">
        <f t="shared" si="367"/>
        <v/>
      </c>
      <c r="CS300" s="359" t="str">
        <f t="shared" si="368"/>
        <v/>
      </c>
      <c r="CT300" t="str">
        <f t="shared" si="369"/>
        <v/>
      </c>
      <c r="CU300" t="str">
        <f t="shared" si="370"/>
        <v/>
      </c>
      <c r="CV300" t="str">
        <f t="shared" si="371"/>
        <v/>
      </c>
      <c r="CW300" t="str">
        <f t="shared" si="372"/>
        <v/>
      </c>
      <c r="CX300" s="359" t="str">
        <f t="shared" si="373"/>
        <v/>
      </c>
      <c r="CY300" t="str">
        <f t="shared" si="374"/>
        <v/>
      </c>
      <c r="CZ300" t="str">
        <f t="shared" si="375"/>
        <v/>
      </c>
      <c r="DA300" t="str">
        <f t="shared" si="376"/>
        <v/>
      </c>
      <c r="DB300" s="359" t="str">
        <f t="shared" si="377"/>
        <v/>
      </c>
      <c r="DC300" t="str">
        <f t="shared" si="378"/>
        <v/>
      </c>
      <c r="DD300" t="str">
        <f t="shared" si="379"/>
        <v/>
      </c>
      <c r="DE300" t="str">
        <f t="shared" si="380"/>
        <v/>
      </c>
      <c r="DF300" s="359" t="str">
        <f t="shared" si="381"/>
        <v/>
      </c>
      <c r="DG300" t="str">
        <f t="shared" si="382"/>
        <v/>
      </c>
      <c r="DH300" t="str">
        <f t="shared" si="383"/>
        <v/>
      </c>
      <c r="DI300" t="str">
        <f t="shared" si="384"/>
        <v/>
      </c>
      <c r="DJ300" t="str">
        <f t="shared" si="385"/>
        <v/>
      </c>
      <c r="DK300" s="359" t="str">
        <f t="shared" si="386"/>
        <v/>
      </c>
      <c r="DL300" t="str">
        <f t="shared" si="387"/>
        <v/>
      </c>
      <c r="DM300" t="str">
        <f t="shared" si="388"/>
        <v/>
      </c>
      <c r="DN300" t="str">
        <f t="shared" si="389"/>
        <v/>
      </c>
      <c r="DO300" s="359" t="str">
        <f t="shared" si="390"/>
        <v/>
      </c>
      <c r="DP300" t="str">
        <f t="shared" si="391"/>
        <v/>
      </c>
      <c r="DQ300" t="str">
        <f t="shared" si="392"/>
        <v/>
      </c>
      <c r="DR300" t="str">
        <f t="shared" si="393"/>
        <v/>
      </c>
      <c r="DS300" s="359" t="str">
        <f t="shared" si="394"/>
        <v/>
      </c>
      <c r="DT300" t="str">
        <f t="shared" si="395"/>
        <v>X</v>
      </c>
      <c r="DU300" t="str">
        <f t="shared" si="396"/>
        <v>X</v>
      </c>
      <c r="DV300" t="str">
        <f t="shared" si="397"/>
        <v>X</v>
      </c>
      <c r="DW300" t="str">
        <f t="shared" si="398"/>
        <v>X</v>
      </c>
      <c r="DX300" s="359" t="str">
        <f t="shared" si="399"/>
        <v>X</v>
      </c>
      <c r="DY300" t="str">
        <f t="shared" si="400"/>
        <v>X</v>
      </c>
      <c r="DZ300" t="str">
        <f t="shared" si="401"/>
        <v>X</v>
      </c>
      <c r="EA300" t="str">
        <f t="shared" si="402"/>
        <v>X</v>
      </c>
      <c r="EB300" s="359" t="str">
        <f t="shared" si="403"/>
        <v>X</v>
      </c>
      <c r="EC300" t="str">
        <f t="shared" si="404"/>
        <v/>
      </c>
      <c r="ED300" t="str">
        <f t="shared" si="405"/>
        <v/>
      </c>
      <c r="EE300" t="str">
        <f t="shared" si="406"/>
        <v/>
      </c>
      <c r="EF300" t="str">
        <f t="shared" si="407"/>
        <v/>
      </c>
      <c r="EG300" s="359" t="str">
        <f t="shared" si="408"/>
        <v/>
      </c>
      <c r="EH300" t="str">
        <f t="shared" si="352"/>
        <v>Calochilus uliginosus</v>
      </c>
      <c r="EJ300" t="str">
        <f t="shared" si="346"/>
        <v>Calochilus z.caesius</v>
      </c>
      <c r="EK300" s="100">
        <f t="shared" si="415"/>
        <v>1</v>
      </c>
      <c r="EL300" s="3">
        <f t="shared" si="415"/>
        <v>1</v>
      </c>
      <c r="EM300" s="3">
        <f t="shared" si="415"/>
        <v>0</v>
      </c>
      <c r="EN300" s="3">
        <f t="shared" si="415"/>
        <v>0</v>
      </c>
      <c r="EO300" s="3">
        <f t="shared" si="415"/>
        <v>0</v>
      </c>
      <c r="EP300" s="3">
        <f t="shared" si="415"/>
        <v>0</v>
      </c>
      <c r="EQ300" s="3">
        <f t="shared" si="415"/>
        <v>0</v>
      </c>
      <c r="ER300" s="3">
        <f t="shared" si="415"/>
        <v>0</v>
      </c>
      <c r="ES300" s="3">
        <f t="shared" si="415"/>
        <v>0</v>
      </c>
      <c r="ET300" s="3">
        <f t="shared" si="415"/>
        <v>0</v>
      </c>
      <c r="EU300" s="3">
        <f t="shared" si="415"/>
        <v>0</v>
      </c>
      <c r="EV300" s="24">
        <f t="shared" si="415"/>
        <v>0</v>
      </c>
      <c r="EW300" s="245">
        <f t="shared" si="349"/>
        <v>2</v>
      </c>
      <c r="EX300" s="262" t="str">
        <f t="shared" si="347"/>
        <v/>
      </c>
    </row>
    <row r="301" spans="1:154" ht="16.149999999999999" customHeight="1" x14ac:dyDescent="0.25">
      <c r="A301" s="363"/>
      <c r="D301" s="363"/>
      <c r="E301" s="363"/>
      <c r="F301" s="363"/>
      <c r="G301" s="363"/>
      <c r="H301" s="363"/>
      <c r="I301" s="363"/>
      <c r="J301" s="68">
        <f>L301</f>
        <v>457</v>
      </c>
      <c r="K301" s="424" t="str">
        <f>CONCATENATE(M301," ",N301)</f>
        <v>Calochilus z.sp. 'Theda Station'</v>
      </c>
      <c r="L301" s="425">
        <v>457</v>
      </c>
      <c r="M301" s="424" t="s">
        <v>1594</v>
      </c>
      <c r="N301" s="567" t="s">
        <v>7734</v>
      </c>
      <c r="O301" s="363" t="s">
        <v>1579</v>
      </c>
      <c r="P301" s="144" t="s">
        <v>2360</v>
      </c>
      <c r="Q301" s="464" t="s">
        <v>2361</v>
      </c>
      <c r="R301" s="373">
        <v>42736</v>
      </c>
      <c r="S301" s="365">
        <v>42794</v>
      </c>
      <c r="T301" s="603" t="s">
        <v>7894</v>
      </c>
      <c r="U301" s="603" t="s">
        <v>7894</v>
      </c>
      <c r="V301" s="603" t="s">
        <v>7894</v>
      </c>
      <c r="W301" s="603" t="s">
        <v>7894</v>
      </c>
      <c r="X301" s="603" t="s">
        <v>7894</v>
      </c>
      <c r="Y301" s="603" t="s">
        <v>7894</v>
      </c>
      <c r="Z301" s="603" t="s">
        <v>7894</v>
      </c>
      <c r="AA301" s="603" t="s">
        <v>7894</v>
      </c>
      <c r="AB301" s="603" t="s">
        <v>7894</v>
      </c>
      <c r="AC301" s="603" t="s">
        <v>7894</v>
      </c>
      <c r="AD301" s="603" t="s">
        <v>7894</v>
      </c>
      <c r="AE301" s="603" t="s">
        <v>7894</v>
      </c>
      <c r="AF301" s="605" t="s">
        <v>48</v>
      </c>
      <c r="AG301" s="605" t="s">
        <v>48</v>
      </c>
      <c r="AH301" s="366" t="s">
        <v>685</v>
      </c>
      <c r="AI301" s="363">
        <f t="shared" si="333"/>
        <v>6</v>
      </c>
      <c r="AJ301" s="363">
        <v>0</v>
      </c>
      <c r="AK301" s="413" t="str">
        <f t="shared" si="337"/>
        <v>None</v>
      </c>
      <c r="AL301" s="413" t="str">
        <f t="shared" si="338"/>
        <v>None</v>
      </c>
      <c r="AM301" s="486" t="s">
        <v>7608</v>
      </c>
      <c r="AN301" s="144" t="str">
        <f>VLOOKUP(L301,$L$3:$N$827,3,FALSE)</f>
        <v>barbarossa</v>
      </c>
      <c r="AS301" s="69">
        <f t="shared" si="339"/>
        <v>1</v>
      </c>
      <c r="AT301" s="69">
        <f t="shared" si="340"/>
        <v>9</v>
      </c>
      <c r="AU301" s="69">
        <f t="shared" si="341"/>
        <v>1</v>
      </c>
      <c r="AV301" s="69">
        <f t="shared" si="342"/>
        <v>2</v>
      </c>
      <c r="AW301" s="81"/>
      <c r="AX301" s="364" t="s">
        <v>2360</v>
      </c>
      <c r="AY301" s="364" t="e">
        <v>#N/A</v>
      </c>
      <c r="AZ301" s="264" t="s">
        <v>48</v>
      </c>
      <c r="BA301" s="238"/>
      <c r="BB301" s="237" t="str">
        <f t="shared" si="343"/>
        <v/>
      </c>
      <c r="BC301" s="270">
        <f t="shared" si="335"/>
        <v>457</v>
      </c>
      <c r="BD301" t="str">
        <f t="shared" si="344"/>
        <v>Calochilus z.sp. 'Theda Station'</v>
      </c>
      <c r="BE301" s="367" t="e">
        <f>COUNTIFS(#REF!,L301)</f>
        <v>#REF!</v>
      </c>
      <c r="BF301" s="374" t="str">
        <f t="shared" si="345"/>
        <v>n</v>
      </c>
      <c r="BG301" s="82"/>
      <c r="BH301" s="375"/>
      <c r="BI301" s="374"/>
      <c r="BJ301" s="403"/>
      <c r="CE301" t="str">
        <f>CONCATENATE(P297," (",K297,")")</f>
        <v>Boyup Beard Orchid (Calochilus sp. 'Boyup Brook')</v>
      </c>
      <c r="CF301" s="388" t="str">
        <f t="shared" si="413"/>
        <v>Calochilus z.caesius</v>
      </c>
      <c r="CG301" t="str">
        <f t="shared" ref="CG301:DL301" si="418">IF(CG$2&gt;=$R297,IF(CG$2&lt;=$S297,"X",""),"")</f>
        <v/>
      </c>
      <c r="CH301" t="str">
        <f t="shared" si="418"/>
        <v/>
      </c>
      <c r="CI301" t="str">
        <f t="shared" si="418"/>
        <v/>
      </c>
      <c r="CJ301" t="str">
        <f t="shared" si="418"/>
        <v/>
      </c>
      <c r="CK301" s="359" t="str">
        <f t="shared" si="418"/>
        <v/>
      </c>
      <c r="CL301" t="str">
        <f t="shared" si="418"/>
        <v/>
      </c>
      <c r="CM301" t="str">
        <f t="shared" si="418"/>
        <v/>
      </c>
      <c r="CN301" t="str">
        <f t="shared" si="418"/>
        <v/>
      </c>
      <c r="CO301" s="359" t="str">
        <f t="shared" si="418"/>
        <v/>
      </c>
      <c r="CP301" t="str">
        <f t="shared" si="418"/>
        <v/>
      </c>
      <c r="CQ301" t="str">
        <f t="shared" si="418"/>
        <v/>
      </c>
      <c r="CR301" t="str">
        <f t="shared" si="418"/>
        <v/>
      </c>
      <c r="CS301" s="359" t="str">
        <f t="shared" si="418"/>
        <v/>
      </c>
      <c r="CT301" t="str">
        <f t="shared" si="418"/>
        <v/>
      </c>
      <c r="CU301" t="str">
        <f t="shared" si="418"/>
        <v/>
      </c>
      <c r="CV301" t="str">
        <f t="shared" si="418"/>
        <v/>
      </c>
      <c r="CW301" t="str">
        <f t="shared" si="418"/>
        <v/>
      </c>
      <c r="CX301" s="359" t="str">
        <f t="shared" si="418"/>
        <v/>
      </c>
      <c r="CY301" t="str">
        <f t="shared" si="418"/>
        <v/>
      </c>
      <c r="CZ301" t="str">
        <f t="shared" si="418"/>
        <v/>
      </c>
      <c r="DA301" t="str">
        <f t="shared" si="418"/>
        <v/>
      </c>
      <c r="DB301" s="359" t="str">
        <f t="shared" si="418"/>
        <v/>
      </c>
      <c r="DC301" t="str">
        <f t="shared" si="418"/>
        <v/>
      </c>
      <c r="DD301" t="str">
        <f t="shared" si="418"/>
        <v/>
      </c>
      <c r="DE301" t="str">
        <f t="shared" si="418"/>
        <v/>
      </c>
      <c r="DF301" s="359" t="str">
        <f t="shared" si="418"/>
        <v/>
      </c>
      <c r="DG301" t="str">
        <f t="shared" si="418"/>
        <v/>
      </c>
      <c r="DH301" t="str">
        <f t="shared" si="418"/>
        <v/>
      </c>
      <c r="DI301" t="str">
        <f t="shared" si="418"/>
        <v/>
      </c>
      <c r="DJ301" t="str">
        <f t="shared" si="418"/>
        <v/>
      </c>
      <c r="DK301" s="359" t="str">
        <f t="shared" si="418"/>
        <v/>
      </c>
      <c r="DL301" t="str">
        <f t="shared" si="418"/>
        <v/>
      </c>
      <c r="DM301" t="str">
        <f t="shared" ref="DM301:EG301" si="419">IF(DM$2&gt;=$R297,IF(DM$2&lt;=$S297,"X",""),"")</f>
        <v/>
      </c>
      <c r="DN301" t="str">
        <f t="shared" si="419"/>
        <v/>
      </c>
      <c r="DO301" s="359" t="str">
        <f t="shared" si="419"/>
        <v/>
      </c>
      <c r="DP301" t="str">
        <f t="shared" si="419"/>
        <v/>
      </c>
      <c r="DQ301" t="str">
        <f t="shared" si="419"/>
        <v/>
      </c>
      <c r="DR301" t="str">
        <f t="shared" si="419"/>
        <v>X</v>
      </c>
      <c r="DS301" s="359" t="str">
        <f t="shared" si="419"/>
        <v>X</v>
      </c>
      <c r="DT301" t="str">
        <f t="shared" si="419"/>
        <v>X</v>
      </c>
      <c r="DU301" t="str">
        <f t="shared" si="419"/>
        <v>X</v>
      </c>
      <c r="DV301" t="str">
        <f t="shared" si="419"/>
        <v>X</v>
      </c>
      <c r="DW301" t="str">
        <f t="shared" si="419"/>
        <v>X</v>
      </c>
      <c r="DX301" s="359" t="str">
        <f t="shared" si="419"/>
        <v>X</v>
      </c>
      <c r="DY301" t="str">
        <f t="shared" si="419"/>
        <v/>
      </c>
      <c r="DZ301" t="str">
        <f t="shared" si="419"/>
        <v/>
      </c>
      <c r="EA301" t="str">
        <f t="shared" si="419"/>
        <v/>
      </c>
      <c r="EB301" s="359" t="str">
        <f t="shared" si="419"/>
        <v/>
      </c>
      <c r="EC301" t="str">
        <f t="shared" si="419"/>
        <v/>
      </c>
      <c r="ED301" t="str">
        <f t="shared" si="419"/>
        <v/>
      </c>
      <c r="EE301" t="str">
        <f t="shared" si="419"/>
        <v/>
      </c>
      <c r="EF301" t="str">
        <f t="shared" si="419"/>
        <v/>
      </c>
      <c r="EG301" s="359" t="str">
        <f t="shared" si="419"/>
        <v/>
      </c>
      <c r="EH301" t="str">
        <f t="shared" si="352"/>
        <v>Calochilus z.caesius</v>
      </c>
      <c r="EJ301" t="str">
        <f t="shared" si="346"/>
        <v>Calochilus z.sp. 'Theda Station'</v>
      </c>
      <c r="EK301" s="100">
        <f t="shared" si="415"/>
        <v>1</v>
      </c>
      <c r="EL301" s="3">
        <f t="shared" si="415"/>
        <v>1</v>
      </c>
      <c r="EM301" s="3">
        <f t="shared" si="415"/>
        <v>0</v>
      </c>
      <c r="EN301" s="3">
        <f t="shared" si="415"/>
        <v>0</v>
      </c>
      <c r="EO301" s="3">
        <f t="shared" si="415"/>
        <v>0</v>
      </c>
      <c r="EP301" s="3">
        <f t="shared" si="415"/>
        <v>0</v>
      </c>
      <c r="EQ301" s="3">
        <f t="shared" si="415"/>
        <v>0</v>
      </c>
      <c r="ER301" s="3">
        <f t="shared" si="415"/>
        <v>0</v>
      </c>
      <c r="ES301" s="3">
        <f t="shared" si="415"/>
        <v>0</v>
      </c>
      <c r="ET301" s="3">
        <f t="shared" si="415"/>
        <v>0</v>
      </c>
      <c r="EU301" s="3">
        <f t="shared" si="415"/>
        <v>0</v>
      </c>
      <c r="EV301" s="24">
        <f t="shared" si="415"/>
        <v>0</v>
      </c>
      <c r="EW301" s="245">
        <f t="shared" si="349"/>
        <v>2</v>
      </c>
      <c r="EX301" s="262" t="str">
        <f t="shared" si="347"/>
        <v/>
      </c>
    </row>
    <row r="302" spans="1:154" ht="16.149999999999999" customHeight="1" x14ac:dyDescent="0.25">
      <c r="A302" s="363"/>
      <c r="D302" s="363"/>
      <c r="E302" s="363"/>
      <c r="F302" s="363"/>
      <c r="G302" s="363"/>
      <c r="H302" s="363"/>
      <c r="I302" s="363"/>
      <c r="J302" s="68">
        <f t="shared" si="350"/>
        <v>699</v>
      </c>
      <c r="K302" s="427" t="str">
        <f t="shared" si="351"/>
        <v>Corunastylis fuscoviridis</v>
      </c>
      <c r="L302" s="428">
        <v>699</v>
      </c>
      <c r="M302" s="427" t="s">
        <v>1603</v>
      </c>
      <c r="N302" s="435" t="s">
        <v>1327</v>
      </c>
      <c r="O302" s="363" t="str">
        <f t="shared" ref="O302:O365" si="420">VLOOKUP(M302,$B$3:$E$55,4,FALSE)</f>
        <v>S</v>
      </c>
      <c r="P302" s="423" t="s">
        <v>2368</v>
      </c>
      <c r="Q302" s="464" t="s">
        <v>2369</v>
      </c>
      <c r="R302" s="373">
        <v>42809</v>
      </c>
      <c r="S302" s="365">
        <v>42886</v>
      </c>
      <c r="T302" s="603" t="s">
        <v>7894</v>
      </c>
      <c r="U302" s="603" t="s">
        <v>7894</v>
      </c>
      <c r="V302" s="603" t="s">
        <v>4822</v>
      </c>
      <c r="W302" s="603" t="s">
        <v>4823</v>
      </c>
      <c r="X302" s="603" t="s">
        <v>4824</v>
      </c>
      <c r="Y302" s="603" t="s">
        <v>7894</v>
      </c>
      <c r="Z302" s="603" t="s">
        <v>7894</v>
      </c>
      <c r="AA302" s="603" t="s">
        <v>7894</v>
      </c>
      <c r="AB302" s="603" t="s">
        <v>7894</v>
      </c>
      <c r="AC302" s="603" t="s">
        <v>7894</v>
      </c>
      <c r="AD302" s="603" t="s">
        <v>7894</v>
      </c>
      <c r="AE302" s="603" t="s">
        <v>7894</v>
      </c>
      <c r="AF302" s="605" t="s">
        <v>7921</v>
      </c>
      <c r="AG302" s="605" t="s">
        <v>7963</v>
      </c>
      <c r="AH302" s="366" t="s">
        <v>685</v>
      </c>
      <c r="AI302" s="363">
        <f t="shared" si="333"/>
        <v>6</v>
      </c>
      <c r="AJ302" s="363">
        <v>0</v>
      </c>
      <c r="AK302" s="413" t="str">
        <f t="shared" si="337"/>
        <v>None</v>
      </c>
      <c r="AL302" s="413" t="str">
        <f t="shared" si="338"/>
        <v>None</v>
      </c>
      <c r="AM302" s="486" t="s">
        <v>7607</v>
      </c>
      <c r="AN302" s="70" t="s">
        <v>513</v>
      </c>
      <c r="AS302" s="69">
        <f t="shared" si="339"/>
        <v>12</v>
      </c>
      <c r="AT302" s="69">
        <f t="shared" si="340"/>
        <v>22</v>
      </c>
      <c r="AU302" s="69">
        <f t="shared" si="341"/>
        <v>3</v>
      </c>
      <c r="AV302" s="69">
        <f t="shared" si="342"/>
        <v>5</v>
      </c>
      <c r="AW302" s="81"/>
      <c r="AX302" s="364" t="s">
        <v>2370</v>
      </c>
      <c r="AY302" s="364">
        <v>48700</v>
      </c>
      <c r="AZ302" s="264" t="s">
        <v>48</v>
      </c>
      <c r="BA302" s="238"/>
      <c r="BB302" s="237" t="str">
        <f t="shared" si="343"/>
        <v/>
      </c>
      <c r="BC302" s="270">
        <f t="shared" si="335"/>
        <v>699</v>
      </c>
      <c r="BD302" t="str">
        <f t="shared" si="344"/>
        <v>Corunastylis fuscoviridis</v>
      </c>
      <c r="BE302" s="367" t="e">
        <f>COUNTIFS(#REF!,L302)</f>
        <v>#REF!</v>
      </c>
      <c r="BF302" s="374" t="str">
        <f t="shared" si="345"/>
        <v>y</v>
      </c>
      <c r="BG302" s="82"/>
      <c r="BH302" s="375"/>
      <c r="BI302" s="374"/>
      <c r="BJ302" s="403"/>
      <c r="CE302" t="str">
        <f>CONCATENATE(P300," (",K300,")")</f>
        <v>Little beard orchid (Calochilus z.caesius)</v>
      </c>
      <c r="CF302" s="388" t="str">
        <f t="shared" si="413"/>
        <v>Calochilus z.sp. 'Theda Station'</v>
      </c>
      <c r="CG302" t="str">
        <f t="shared" ref="CG302:DL302" si="421">IF(CG$2&gt;=$R300,IF(CG$2&lt;=$S300,"X",""),"")</f>
        <v>X</v>
      </c>
      <c r="CH302" t="str">
        <f t="shared" si="421"/>
        <v>X</v>
      </c>
      <c r="CI302" t="str">
        <f t="shared" si="421"/>
        <v>X</v>
      </c>
      <c r="CJ302" t="str">
        <f t="shared" si="421"/>
        <v>X</v>
      </c>
      <c r="CK302" s="359" t="str">
        <f t="shared" si="421"/>
        <v>X</v>
      </c>
      <c r="CL302" t="str">
        <f t="shared" si="421"/>
        <v>X</v>
      </c>
      <c r="CM302" t="str">
        <f t="shared" si="421"/>
        <v>X</v>
      </c>
      <c r="CN302" t="str">
        <f t="shared" si="421"/>
        <v>X</v>
      </c>
      <c r="CO302" s="359" t="str">
        <f t="shared" si="421"/>
        <v>X</v>
      </c>
      <c r="CP302" t="str">
        <f t="shared" si="421"/>
        <v/>
      </c>
      <c r="CQ302" t="str">
        <f t="shared" si="421"/>
        <v/>
      </c>
      <c r="CR302" t="str">
        <f t="shared" si="421"/>
        <v/>
      </c>
      <c r="CS302" s="359" t="str">
        <f t="shared" si="421"/>
        <v/>
      </c>
      <c r="CT302" t="str">
        <f t="shared" si="421"/>
        <v/>
      </c>
      <c r="CU302" t="str">
        <f t="shared" si="421"/>
        <v/>
      </c>
      <c r="CV302" t="str">
        <f t="shared" si="421"/>
        <v/>
      </c>
      <c r="CW302" t="str">
        <f t="shared" si="421"/>
        <v/>
      </c>
      <c r="CX302" s="359" t="str">
        <f t="shared" si="421"/>
        <v/>
      </c>
      <c r="CY302" t="str">
        <f t="shared" si="421"/>
        <v/>
      </c>
      <c r="CZ302" t="str">
        <f t="shared" si="421"/>
        <v/>
      </c>
      <c r="DA302" t="str">
        <f t="shared" si="421"/>
        <v/>
      </c>
      <c r="DB302" s="359" t="str">
        <f t="shared" si="421"/>
        <v/>
      </c>
      <c r="DC302" t="str">
        <f t="shared" si="421"/>
        <v/>
      </c>
      <c r="DD302" t="str">
        <f t="shared" si="421"/>
        <v/>
      </c>
      <c r="DE302" t="str">
        <f t="shared" si="421"/>
        <v/>
      </c>
      <c r="DF302" s="359" t="str">
        <f t="shared" si="421"/>
        <v/>
      </c>
      <c r="DG302" t="str">
        <f t="shared" si="421"/>
        <v/>
      </c>
      <c r="DH302" t="str">
        <f t="shared" si="421"/>
        <v/>
      </c>
      <c r="DI302" t="str">
        <f t="shared" si="421"/>
        <v/>
      </c>
      <c r="DJ302" t="str">
        <f t="shared" si="421"/>
        <v/>
      </c>
      <c r="DK302" s="359" t="str">
        <f t="shared" si="421"/>
        <v/>
      </c>
      <c r="DL302" t="str">
        <f t="shared" si="421"/>
        <v/>
      </c>
      <c r="DM302" t="str">
        <f t="shared" ref="DM302:EG302" si="422">IF(DM$2&gt;=$R300,IF(DM$2&lt;=$S300,"X",""),"")</f>
        <v/>
      </c>
      <c r="DN302" t="str">
        <f t="shared" si="422"/>
        <v/>
      </c>
      <c r="DO302" s="359" t="str">
        <f t="shared" si="422"/>
        <v/>
      </c>
      <c r="DP302" t="str">
        <f t="shared" si="422"/>
        <v/>
      </c>
      <c r="DQ302" t="str">
        <f t="shared" si="422"/>
        <v/>
      </c>
      <c r="DR302" t="str">
        <f t="shared" si="422"/>
        <v/>
      </c>
      <c r="DS302" s="359" t="str">
        <f t="shared" si="422"/>
        <v/>
      </c>
      <c r="DT302" t="str">
        <f t="shared" si="422"/>
        <v/>
      </c>
      <c r="DU302" t="str">
        <f t="shared" si="422"/>
        <v/>
      </c>
      <c r="DV302" t="str">
        <f t="shared" si="422"/>
        <v/>
      </c>
      <c r="DW302" t="str">
        <f t="shared" si="422"/>
        <v/>
      </c>
      <c r="DX302" s="359" t="str">
        <f t="shared" si="422"/>
        <v/>
      </c>
      <c r="DY302" t="str">
        <f t="shared" si="422"/>
        <v/>
      </c>
      <c r="DZ302" t="str">
        <f t="shared" si="422"/>
        <v/>
      </c>
      <c r="EA302" t="str">
        <f t="shared" si="422"/>
        <v/>
      </c>
      <c r="EB302" s="359" t="str">
        <f t="shared" si="422"/>
        <v/>
      </c>
      <c r="EC302" t="str">
        <f t="shared" si="422"/>
        <v/>
      </c>
      <c r="ED302" t="str">
        <f t="shared" si="422"/>
        <v/>
      </c>
      <c r="EE302" t="str">
        <f t="shared" si="422"/>
        <v/>
      </c>
      <c r="EF302" t="str">
        <f t="shared" si="422"/>
        <v/>
      </c>
      <c r="EG302" s="359" t="str">
        <f t="shared" si="422"/>
        <v/>
      </c>
      <c r="EH302" t="str">
        <f t="shared" si="352"/>
        <v>Calochilus z.sp. 'Theda Station'</v>
      </c>
      <c r="EJ302" t="str">
        <f t="shared" si="346"/>
        <v>Corunastylis fuscoviridis</v>
      </c>
      <c r="EK302" s="100">
        <f t="shared" si="415"/>
        <v>0</v>
      </c>
      <c r="EL302" s="3">
        <f t="shared" si="415"/>
        <v>0</v>
      </c>
      <c r="EM302" s="3">
        <f t="shared" si="415"/>
        <v>1</v>
      </c>
      <c r="EN302" s="3">
        <f t="shared" si="415"/>
        <v>1</v>
      </c>
      <c r="EO302" s="3">
        <f t="shared" si="415"/>
        <v>1</v>
      </c>
      <c r="EP302" s="3">
        <f t="shared" si="415"/>
        <v>0</v>
      </c>
      <c r="EQ302" s="3">
        <f t="shared" si="415"/>
        <v>0</v>
      </c>
      <c r="ER302" s="3">
        <f t="shared" si="415"/>
        <v>0</v>
      </c>
      <c r="ES302" s="3">
        <f t="shared" si="415"/>
        <v>0</v>
      </c>
      <c r="ET302" s="3">
        <f t="shared" si="415"/>
        <v>0</v>
      </c>
      <c r="EU302" s="3">
        <f t="shared" si="415"/>
        <v>0</v>
      </c>
      <c r="EV302" s="24">
        <f t="shared" si="415"/>
        <v>0</v>
      </c>
      <c r="EW302" s="245">
        <f t="shared" si="349"/>
        <v>3</v>
      </c>
      <c r="EX302" s="262" t="str">
        <f t="shared" si="347"/>
        <v/>
      </c>
    </row>
    <row r="303" spans="1:154" ht="16.149999999999999" customHeight="1" x14ac:dyDescent="0.25">
      <c r="A303" s="363"/>
      <c r="D303" s="363"/>
      <c r="E303" s="363"/>
      <c r="F303" s="363"/>
      <c r="G303" s="363"/>
      <c r="H303" s="363"/>
      <c r="I303" s="363"/>
      <c r="J303" s="68">
        <f t="shared" si="350"/>
        <v>699</v>
      </c>
      <c r="K303" s="424" t="str">
        <f t="shared" si="351"/>
        <v>Corunastylis z.tepperi</v>
      </c>
      <c r="L303" s="425">
        <v>699</v>
      </c>
      <c r="M303" s="424" t="s">
        <v>1603</v>
      </c>
      <c r="N303" s="571" t="s">
        <v>1354</v>
      </c>
      <c r="O303" s="363" t="str">
        <f t="shared" si="420"/>
        <v>S</v>
      </c>
      <c r="P303" s="354" t="s">
        <v>2323</v>
      </c>
      <c r="Q303" s="464" t="s">
        <v>2369</v>
      </c>
      <c r="R303" s="373">
        <v>42809</v>
      </c>
      <c r="S303" s="365">
        <v>42886</v>
      </c>
      <c r="T303" s="603" t="s">
        <v>7894</v>
      </c>
      <c r="U303" s="603" t="s">
        <v>7894</v>
      </c>
      <c r="V303" s="603" t="s">
        <v>7894</v>
      </c>
      <c r="W303" s="603" t="s">
        <v>7894</v>
      </c>
      <c r="X303" s="603" t="s">
        <v>7894</v>
      </c>
      <c r="Y303" s="603" t="s">
        <v>7894</v>
      </c>
      <c r="Z303" s="603" t="s">
        <v>7894</v>
      </c>
      <c r="AA303" s="603" t="s">
        <v>7894</v>
      </c>
      <c r="AB303" s="603" t="s">
        <v>7894</v>
      </c>
      <c r="AC303" s="603" t="s">
        <v>7894</v>
      </c>
      <c r="AD303" s="603" t="s">
        <v>7894</v>
      </c>
      <c r="AE303" s="603" t="s">
        <v>7894</v>
      </c>
      <c r="AF303" s="605" t="s">
        <v>48</v>
      </c>
      <c r="AG303" s="605" t="s">
        <v>48</v>
      </c>
      <c r="AH303" s="366" t="s">
        <v>685</v>
      </c>
      <c r="AI303" s="363">
        <f t="shared" si="333"/>
        <v>6</v>
      </c>
      <c r="AJ303" s="363">
        <v>0</v>
      </c>
      <c r="AK303" s="413" t="str">
        <f t="shared" si="337"/>
        <v>None</v>
      </c>
      <c r="AL303" s="413" t="str">
        <f t="shared" si="338"/>
        <v>None</v>
      </c>
      <c r="AM303" s="486" t="s">
        <v>7608</v>
      </c>
      <c r="AN303" s="144" t="str">
        <f>VLOOKUP(L303,$L$3:$N$827,3,FALSE)</f>
        <v>fuscoviridis</v>
      </c>
      <c r="AS303" s="69">
        <f t="shared" si="339"/>
        <v>12</v>
      </c>
      <c r="AT303" s="69">
        <f t="shared" si="340"/>
        <v>22</v>
      </c>
      <c r="AU303" s="69">
        <f t="shared" si="341"/>
        <v>3</v>
      </c>
      <c r="AV303" s="69">
        <f t="shared" si="342"/>
        <v>5</v>
      </c>
      <c r="AW303" s="81"/>
      <c r="AX303" s="364" t="s">
        <v>2370</v>
      </c>
      <c r="AY303" s="364">
        <v>48700</v>
      </c>
      <c r="AZ303" s="264" t="s">
        <v>48</v>
      </c>
      <c r="BA303" s="238"/>
      <c r="BB303" s="237" t="str">
        <f t="shared" si="343"/>
        <v/>
      </c>
      <c r="BC303" s="270">
        <f t="shared" si="335"/>
        <v>699</v>
      </c>
      <c r="BD303" t="str">
        <f t="shared" si="344"/>
        <v>Corunastylis z.tepperi</v>
      </c>
      <c r="BE303" s="367" t="e">
        <f>COUNTIFS(#REF!,L303)</f>
        <v>#REF!</v>
      </c>
      <c r="BF303" s="374" t="str">
        <f t="shared" si="345"/>
        <v>n</v>
      </c>
      <c r="BG303" s="82"/>
      <c r="BH303" s="375"/>
      <c r="BI303" s="374"/>
      <c r="BJ303" s="403"/>
      <c r="CE303" t="str">
        <f t="shared" ref="CE303:CE334" si="423">CONCATENATE(P302," (",K302,")")</f>
        <v>Pygmy Orchid (Corunastylis fuscoviridis)</v>
      </c>
      <c r="CF303" s="388" t="str">
        <f t="shared" si="413"/>
        <v>Corunastylis fuscoviridis</v>
      </c>
      <c r="CG303" t="str">
        <f t="shared" si="356"/>
        <v/>
      </c>
      <c r="CH303" t="str">
        <f t="shared" si="357"/>
        <v/>
      </c>
      <c r="CI303" t="str">
        <f t="shared" si="358"/>
        <v/>
      </c>
      <c r="CJ303" t="str">
        <f t="shared" si="359"/>
        <v/>
      </c>
      <c r="CK303" s="359" t="str">
        <f t="shared" si="360"/>
        <v/>
      </c>
      <c r="CL303" t="str">
        <f t="shared" si="361"/>
        <v/>
      </c>
      <c r="CM303" t="str">
        <f t="shared" si="362"/>
        <v/>
      </c>
      <c r="CN303" t="str">
        <f t="shared" si="363"/>
        <v/>
      </c>
      <c r="CO303" s="359" t="str">
        <f t="shared" si="364"/>
        <v/>
      </c>
      <c r="CP303" t="str">
        <f t="shared" si="365"/>
        <v/>
      </c>
      <c r="CQ303" t="str">
        <f t="shared" si="366"/>
        <v/>
      </c>
      <c r="CR303" t="str">
        <f t="shared" si="367"/>
        <v>X</v>
      </c>
      <c r="CS303" s="359" t="str">
        <f t="shared" si="368"/>
        <v>X</v>
      </c>
      <c r="CT303" t="str">
        <f t="shared" si="369"/>
        <v>X</v>
      </c>
      <c r="CU303" t="str">
        <f t="shared" si="370"/>
        <v>X</v>
      </c>
      <c r="CV303" t="str">
        <f t="shared" si="371"/>
        <v>X</v>
      </c>
      <c r="CW303" t="str">
        <f t="shared" si="372"/>
        <v>X</v>
      </c>
      <c r="CX303" s="359" t="str">
        <f t="shared" si="373"/>
        <v>X</v>
      </c>
      <c r="CY303" t="str">
        <f t="shared" si="374"/>
        <v>X</v>
      </c>
      <c r="CZ303" t="str">
        <f t="shared" si="375"/>
        <v>X</v>
      </c>
      <c r="DA303" t="str">
        <f t="shared" si="376"/>
        <v>X</v>
      </c>
      <c r="DB303" s="359" t="str">
        <f t="shared" si="377"/>
        <v>X</v>
      </c>
      <c r="DC303" t="str">
        <f t="shared" si="378"/>
        <v/>
      </c>
      <c r="DD303" t="str">
        <f t="shared" si="379"/>
        <v/>
      </c>
      <c r="DE303" t="str">
        <f t="shared" si="380"/>
        <v/>
      </c>
      <c r="DF303" s="359" t="str">
        <f t="shared" si="381"/>
        <v/>
      </c>
      <c r="DG303" t="str">
        <f t="shared" si="382"/>
        <v/>
      </c>
      <c r="DH303" t="str">
        <f t="shared" si="383"/>
        <v/>
      </c>
      <c r="DI303" t="str">
        <f t="shared" si="384"/>
        <v/>
      </c>
      <c r="DJ303" t="str">
        <f t="shared" si="385"/>
        <v/>
      </c>
      <c r="DK303" s="359" t="str">
        <f t="shared" si="386"/>
        <v/>
      </c>
      <c r="DL303" t="str">
        <f t="shared" si="387"/>
        <v/>
      </c>
      <c r="DM303" t="str">
        <f t="shared" si="388"/>
        <v/>
      </c>
      <c r="DN303" t="str">
        <f t="shared" si="389"/>
        <v/>
      </c>
      <c r="DO303" s="359" t="str">
        <f t="shared" si="390"/>
        <v/>
      </c>
      <c r="DP303" t="str">
        <f t="shared" si="391"/>
        <v/>
      </c>
      <c r="DQ303" t="str">
        <f t="shared" si="392"/>
        <v/>
      </c>
      <c r="DR303" t="str">
        <f t="shared" si="393"/>
        <v/>
      </c>
      <c r="DS303" s="359" t="str">
        <f t="shared" si="394"/>
        <v/>
      </c>
      <c r="DT303" t="str">
        <f t="shared" si="395"/>
        <v/>
      </c>
      <c r="DU303" t="str">
        <f t="shared" si="396"/>
        <v/>
      </c>
      <c r="DV303" t="str">
        <f t="shared" si="397"/>
        <v/>
      </c>
      <c r="DW303" t="str">
        <f t="shared" si="398"/>
        <v/>
      </c>
      <c r="DX303" s="359" t="str">
        <f t="shared" si="399"/>
        <v/>
      </c>
      <c r="DY303" t="str">
        <f t="shared" si="400"/>
        <v/>
      </c>
      <c r="DZ303" t="str">
        <f t="shared" si="401"/>
        <v/>
      </c>
      <c r="EA303" t="str">
        <f t="shared" si="402"/>
        <v/>
      </c>
      <c r="EB303" s="359" t="str">
        <f t="shared" si="403"/>
        <v/>
      </c>
      <c r="EC303" t="str">
        <f t="shared" si="404"/>
        <v/>
      </c>
      <c r="ED303" t="str">
        <f t="shared" si="405"/>
        <v/>
      </c>
      <c r="EE303" t="str">
        <f t="shared" si="406"/>
        <v/>
      </c>
      <c r="EF303" t="str">
        <f t="shared" si="407"/>
        <v/>
      </c>
      <c r="EG303" s="359" t="str">
        <f t="shared" si="408"/>
        <v/>
      </c>
      <c r="EH303" t="str">
        <f t="shared" si="352"/>
        <v>Corunastylis fuscoviridis</v>
      </c>
      <c r="EJ303" t="str">
        <f t="shared" si="346"/>
        <v>Corunastylis z.tepperi</v>
      </c>
      <c r="EK303" s="100">
        <f t="shared" si="415"/>
        <v>0</v>
      </c>
      <c r="EL303" s="3">
        <f t="shared" si="415"/>
        <v>0</v>
      </c>
      <c r="EM303" s="3">
        <f t="shared" si="415"/>
        <v>1</v>
      </c>
      <c r="EN303" s="3">
        <f t="shared" si="415"/>
        <v>1</v>
      </c>
      <c r="EO303" s="3">
        <f t="shared" si="415"/>
        <v>1</v>
      </c>
      <c r="EP303" s="3">
        <f t="shared" si="415"/>
        <v>0</v>
      </c>
      <c r="EQ303" s="3">
        <f t="shared" si="415"/>
        <v>0</v>
      </c>
      <c r="ER303" s="3">
        <f t="shared" si="415"/>
        <v>0</v>
      </c>
      <c r="ES303" s="3">
        <f t="shared" si="415"/>
        <v>0</v>
      </c>
      <c r="ET303" s="3">
        <f t="shared" si="415"/>
        <v>0</v>
      </c>
      <c r="EU303" s="3">
        <f t="shared" si="415"/>
        <v>0</v>
      </c>
      <c r="EV303" s="24">
        <f t="shared" si="415"/>
        <v>0</v>
      </c>
      <c r="EW303" s="245">
        <f t="shared" si="349"/>
        <v>3</v>
      </c>
      <c r="EX303" s="262" t="str">
        <f t="shared" si="347"/>
        <v/>
      </c>
    </row>
    <row r="304" spans="1:154" ht="16.149999999999999" customHeight="1" x14ac:dyDescent="0.25">
      <c r="A304" s="363"/>
      <c r="D304" s="363"/>
      <c r="E304" s="363"/>
      <c r="F304" s="363"/>
      <c r="G304" s="363"/>
      <c r="H304" s="363"/>
      <c r="I304" s="363"/>
      <c r="J304" s="68">
        <f t="shared" si="350"/>
        <v>619</v>
      </c>
      <c r="K304" s="424" t="str">
        <f t="shared" si="351"/>
        <v>Corybas z.abditus</v>
      </c>
      <c r="L304" s="425">
        <v>619</v>
      </c>
      <c r="M304" s="424" t="s">
        <v>1610</v>
      </c>
      <c r="N304" s="418" t="s">
        <v>7600</v>
      </c>
      <c r="O304" s="363" t="str">
        <f t="shared" si="420"/>
        <v>S</v>
      </c>
      <c r="P304" s="353" t="s">
        <v>2323</v>
      </c>
      <c r="Q304" s="464" t="s">
        <v>2372</v>
      </c>
      <c r="R304" s="365">
        <v>43009</v>
      </c>
      <c r="S304" s="365">
        <v>43040</v>
      </c>
      <c r="T304" s="603" t="s">
        <v>7894</v>
      </c>
      <c r="U304" s="603" t="s">
        <v>7894</v>
      </c>
      <c r="V304" s="603" t="s">
        <v>7894</v>
      </c>
      <c r="W304" s="603" t="s">
        <v>7894</v>
      </c>
      <c r="X304" s="603" t="s">
        <v>7894</v>
      </c>
      <c r="Y304" s="603" t="s">
        <v>7894</v>
      </c>
      <c r="Z304" s="603" t="s">
        <v>7894</v>
      </c>
      <c r="AA304" s="603" t="s">
        <v>7894</v>
      </c>
      <c r="AB304" s="603" t="s">
        <v>7894</v>
      </c>
      <c r="AC304" s="603" t="s">
        <v>7894</v>
      </c>
      <c r="AD304" s="603" t="s">
        <v>7894</v>
      </c>
      <c r="AE304" s="603" t="s">
        <v>7894</v>
      </c>
      <c r="AF304" s="605" t="s">
        <v>48</v>
      </c>
      <c r="AG304" s="605" t="s">
        <v>48</v>
      </c>
      <c r="AH304" s="366" t="s">
        <v>1589</v>
      </c>
      <c r="AI304" s="363">
        <f t="shared" si="333"/>
        <v>4</v>
      </c>
      <c r="AJ304" s="363">
        <v>0</v>
      </c>
      <c r="AK304" s="413" t="str">
        <f t="shared" si="337"/>
        <v>None</v>
      </c>
      <c r="AL304" s="413" t="str">
        <f t="shared" si="338"/>
        <v>None</v>
      </c>
      <c r="AM304" s="486" t="s">
        <v>7608</v>
      </c>
      <c r="AN304" s="505" t="s">
        <v>7620</v>
      </c>
      <c r="AP304" s="452"/>
      <c r="AS304" s="69">
        <f t="shared" si="339"/>
        <v>40</v>
      </c>
      <c r="AT304" s="69">
        <f t="shared" si="340"/>
        <v>44</v>
      </c>
      <c r="AU304" s="69">
        <f t="shared" si="341"/>
        <v>10</v>
      </c>
      <c r="AV304" s="69">
        <f t="shared" si="342"/>
        <v>11</v>
      </c>
      <c r="AW304" s="81"/>
      <c r="AX304" s="364" t="s">
        <v>2373</v>
      </c>
      <c r="AY304" s="364">
        <v>12935</v>
      </c>
      <c r="AZ304" s="264" t="s">
        <v>48</v>
      </c>
      <c r="BA304" s="238"/>
      <c r="BB304" s="237" t="str">
        <f t="shared" si="343"/>
        <v/>
      </c>
      <c r="BC304" s="270">
        <f t="shared" si="335"/>
        <v>619</v>
      </c>
      <c r="BD304" t="str">
        <f t="shared" si="344"/>
        <v>Corybas z.abditus</v>
      </c>
      <c r="BE304" s="367" t="e">
        <f>COUNTIFS(#REF!,L304)</f>
        <v>#REF!</v>
      </c>
      <c r="BF304" s="374" t="str">
        <f t="shared" si="345"/>
        <v>n</v>
      </c>
      <c r="BG304" s="82"/>
      <c r="BH304" s="375"/>
      <c r="BI304" s="374"/>
      <c r="BJ304" s="403"/>
      <c r="CE304" t="str">
        <f t="shared" si="423"/>
        <v>_Old species name (Corunastylis z.tepperi)</v>
      </c>
      <c r="CF304" s="388" t="str">
        <f t="shared" si="413"/>
        <v>Corunastylis z.tepperi</v>
      </c>
      <c r="CG304" t="str">
        <f t="shared" si="356"/>
        <v/>
      </c>
      <c r="CH304" t="str">
        <f t="shared" si="357"/>
        <v/>
      </c>
      <c r="CI304" t="str">
        <f t="shared" si="358"/>
        <v/>
      </c>
      <c r="CJ304" t="str">
        <f t="shared" si="359"/>
        <v/>
      </c>
      <c r="CK304" s="359" t="str">
        <f t="shared" si="360"/>
        <v/>
      </c>
      <c r="CL304" t="str">
        <f t="shared" si="361"/>
        <v/>
      </c>
      <c r="CM304" t="str">
        <f t="shared" si="362"/>
        <v/>
      </c>
      <c r="CN304" t="str">
        <f t="shared" si="363"/>
        <v/>
      </c>
      <c r="CO304" s="359" t="str">
        <f t="shared" si="364"/>
        <v/>
      </c>
      <c r="CP304" t="str">
        <f t="shared" si="365"/>
        <v/>
      </c>
      <c r="CQ304" t="str">
        <f t="shared" si="366"/>
        <v/>
      </c>
      <c r="CR304" t="str">
        <f t="shared" si="367"/>
        <v>X</v>
      </c>
      <c r="CS304" s="359" t="str">
        <f t="shared" si="368"/>
        <v>X</v>
      </c>
      <c r="CT304" t="str">
        <f t="shared" si="369"/>
        <v>X</v>
      </c>
      <c r="CU304" t="str">
        <f t="shared" si="370"/>
        <v>X</v>
      </c>
      <c r="CV304" t="str">
        <f t="shared" si="371"/>
        <v>X</v>
      </c>
      <c r="CW304" t="str">
        <f t="shared" si="372"/>
        <v>X</v>
      </c>
      <c r="CX304" s="359" t="str">
        <f t="shared" si="373"/>
        <v>X</v>
      </c>
      <c r="CY304" t="str">
        <f t="shared" si="374"/>
        <v>X</v>
      </c>
      <c r="CZ304" t="str">
        <f t="shared" si="375"/>
        <v>X</v>
      </c>
      <c r="DA304" t="str">
        <f t="shared" si="376"/>
        <v>X</v>
      </c>
      <c r="DB304" s="359" t="str">
        <f t="shared" si="377"/>
        <v>X</v>
      </c>
      <c r="DC304" t="str">
        <f t="shared" si="378"/>
        <v/>
      </c>
      <c r="DD304" t="str">
        <f t="shared" si="379"/>
        <v/>
      </c>
      <c r="DE304" t="str">
        <f t="shared" si="380"/>
        <v/>
      </c>
      <c r="DF304" s="359" t="str">
        <f t="shared" si="381"/>
        <v/>
      </c>
      <c r="DG304" t="str">
        <f t="shared" si="382"/>
        <v/>
      </c>
      <c r="DH304" t="str">
        <f t="shared" si="383"/>
        <v/>
      </c>
      <c r="DI304" t="str">
        <f t="shared" si="384"/>
        <v/>
      </c>
      <c r="DJ304" t="str">
        <f t="shared" si="385"/>
        <v/>
      </c>
      <c r="DK304" s="359" t="str">
        <f t="shared" si="386"/>
        <v/>
      </c>
      <c r="DL304" t="str">
        <f t="shared" si="387"/>
        <v/>
      </c>
      <c r="DM304" t="str">
        <f t="shared" si="388"/>
        <v/>
      </c>
      <c r="DN304" t="str">
        <f t="shared" si="389"/>
        <v/>
      </c>
      <c r="DO304" s="359" t="str">
        <f t="shared" si="390"/>
        <v/>
      </c>
      <c r="DP304" t="str">
        <f t="shared" si="391"/>
        <v/>
      </c>
      <c r="DQ304" t="str">
        <f t="shared" si="392"/>
        <v/>
      </c>
      <c r="DR304" t="str">
        <f t="shared" si="393"/>
        <v/>
      </c>
      <c r="DS304" s="359" t="str">
        <f t="shared" si="394"/>
        <v/>
      </c>
      <c r="DT304" t="str">
        <f t="shared" si="395"/>
        <v/>
      </c>
      <c r="DU304" t="str">
        <f t="shared" si="396"/>
        <v/>
      </c>
      <c r="DV304" t="str">
        <f t="shared" si="397"/>
        <v/>
      </c>
      <c r="DW304" t="str">
        <f t="shared" si="398"/>
        <v/>
      </c>
      <c r="DX304" s="359" t="str">
        <f t="shared" si="399"/>
        <v/>
      </c>
      <c r="DY304" t="str">
        <f t="shared" si="400"/>
        <v/>
      </c>
      <c r="DZ304" t="str">
        <f t="shared" si="401"/>
        <v/>
      </c>
      <c r="EA304" t="str">
        <f t="shared" si="402"/>
        <v/>
      </c>
      <c r="EB304" s="359" t="str">
        <f t="shared" si="403"/>
        <v/>
      </c>
      <c r="EC304" t="str">
        <f t="shared" si="404"/>
        <v/>
      </c>
      <c r="ED304" t="str">
        <f t="shared" si="405"/>
        <v/>
      </c>
      <c r="EE304" t="str">
        <f t="shared" si="406"/>
        <v/>
      </c>
      <c r="EF304" t="str">
        <f t="shared" si="407"/>
        <v/>
      </c>
      <c r="EG304" s="359" t="str">
        <f t="shared" si="408"/>
        <v/>
      </c>
      <c r="EH304" t="str">
        <f t="shared" si="352"/>
        <v>Corunastylis z.tepperi</v>
      </c>
      <c r="EJ304" t="str">
        <f t="shared" si="346"/>
        <v>Corybas z.abditus</v>
      </c>
      <c r="EK304" s="100">
        <f t="shared" si="415"/>
        <v>0</v>
      </c>
      <c r="EL304" s="3">
        <f t="shared" si="415"/>
        <v>0</v>
      </c>
      <c r="EM304" s="3">
        <f t="shared" si="415"/>
        <v>0</v>
      </c>
      <c r="EN304" s="3">
        <f t="shared" si="415"/>
        <v>0</v>
      </c>
      <c r="EO304" s="3">
        <f t="shared" si="415"/>
        <v>0</v>
      </c>
      <c r="EP304" s="3">
        <f t="shared" si="415"/>
        <v>0</v>
      </c>
      <c r="EQ304" s="3">
        <f t="shared" si="415"/>
        <v>0</v>
      </c>
      <c r="ER304" s="3">
        <f t="shared" si="415"/>
        <v>0</v>
      </c>
      <c r="ES304" s="3">
        <f t="shared" si="415"/>
        <v>0</v>
      </c>
      <c r="ET304" s="3">
        <f t="shared" si="415"/>
        <v>1</v>
      </c>
      <c r="EU304" s="3">
        <f t="shared" si="415"/>
        <v>1</v>
      </c>
      <c r="EV304" s="24">
        <f t="shared" si="415"/>
        <v>0</v>
      </c>
      <c r="EW304" s="245">
        <f t="shared" si="349"/>
        <v>2</v>
      </c>
      <c r="EX304" s="262" t="str">
        <f t="shared" si="347"/>
        <v/>
      </c>
    </row>
    <row r="305" spans="1:154" ht="16.149999999999999" customHeight="1" x14ac:dyDescent="0.25">
      <c r="A305" s="363"/>
      <c r="D305" s="363"/>
      <c r="E305" s="363"/>
      <c r="F305" s="363"/>
      <c r="G305" s="363"/>
      <c r="H305" s="363"/>
      <c r="I305" s="363"/>
      <c r="J305" s="68">
        <f t="shared" si="350"/>
        <v>439</v>
      </c>
      <c r="K305" s="424" t="str">
        <f t="shared" si="351"/>
        <v>Corybas z.autumnalis</v>
      </c>
      <c r="L305" s="425">
        <v>439</v>
      </c>
      <c r="M305" s="424" t="s">
        <v>1610</v>
      </c>
      <c r="N305" s="418" t="s">
        <v>7601</v>
      </c>
      <c r="O305" s="363" t="str">
        <f t="shared" si="420"/>
        <v>S</v>
      </c>
      <c r="P305" s="353" t="s">
        <v>2323</v>
      </c>
      <c r="Q305" s="364" t="s">
        <v>2376</v>
      </c>
      <c r="R305" s="373">
        <v>42855</v>
      </c>
      <c r="S305" s="365">
        <v>42886</v>
      </c>
      <c r="T305" s="603" t="s">
        <v>7894</v>
      </c>
      <c r="U305" s="603" t="s">
        <v>7894</v>
      </c>
      <c r="V305" s="603" t="s">
        <v>7894</v>
      </c>
      <c r="W305" s="603" t="s">
        <v>7894</v>
      </c>
      <c r="X305" s="603" t="s">
        <v>7894</v>
      </c>
      <c r="Y305" s="603" t="s">
        <v>7894</v>
      </c>
      <c r="Z305" s="603" t="s">
        <v>7894</v>
      </c>
      <c r="AA305" s="603" t="s">
        <v>7894</v>
      </c>
      <c r="AB305" s="603" t="s">
        <v>7894</v>
      </c>
      <c r="AC305" s="603" t="s">
        <v>7894</v>
      </c>
      <c r="AD305" s="603" t="s">
        <v>7894</v>
      </c>
      <c r="AE305" s="603" t="s">
        <v>7894</v>
      </c>
      <c r="AF305" s="605" t="s">
        <v>48</v>
      </c>
      <c r="AG305" s="605" t="s">
        <v>48</v>
      </c>
      <c r="AH305" s="366" t="s">
        <v>1307</v>
      </c>
      <c r="AI305" s="363">
        <f t="shared" si="333"/>
        <v>3</v>
      </c>
      <c r="AJ305" s="363">
        <v>0</v>
      </c>
      <c r="AK305" s="413" t="str">
        <f t="shared" si="337"/>
        <v>None</v>
      </c>
      <c r="AL305" s="413" t="str">
        <f t="shared" si="338"/>
        <v>None</v>
      </c>
      <c r="AM305" s="486" t="s">
        <v>7608</v>
      </c>
      <c r="AN305" s="505" t="s">
        <v>7621</v>
      </c>
      <c r="AP305" s="452"/>
      <c r="AS305" s="69">
        <f t="shared" si="339"/>
        <v>18</v>
      </c>
      <c r="AT305" s="69">
        <f t="shared" si="340"/>
        <v>22</v>
      </c>
      <c r="AU305" s="69">
        <f t="shared" si="341"/>
        <v>4</v>
      </c>
      <c r="AV305" s="69">
        <f t="shared" si="342"/>
        <v>5</v>
      </c>
      <c r="AW305" s="81"/>
      <c r="AX305" s="364" t="s">
        <v>2375</v>
      </c>
      <c r="AY305" s="364">
        <v>49557</v>
      </c>
      <c r="AZ305" s="264" t="s">
        <v>48</v>
      </c>
      <c r="BA305" s="238"/>
      <c r="BB305" s="237" t="str">
        <f t="shared" si="343"/>
        <v/>
      </c>
      <c r="BC305" s="270">
        <f t="shared" si="335"/>
        <v>439</v>
      </c>
      <c r="BD305" t="str">
        <f t="shared" si="344"/>
        <v>Corybas z.autumnalis</v>
      </c>
      <c r="BE305" s="367" t="e">
        <f>COUNTIFS(#REF!,L305)</f>
        <v>#REF!</v>
      </c>
      <c r="BF305" s="374" t="str">
        <f t="shared" si="345"/>
        <v>n</v>
      </c>
      <c r="BG305" s="82"/>
      <c r="BH305" s="375"/>
      <c r="BI305" s="374"/>
      <c r="BJ305" s="403"/>
      <c r="CE305" t="str">
        <f t="shared" si="423"/>
        <v>_Old species name (Corybas z.abditus)</v>
      </c>
      <c r="CF305" s="388" t="str">
        <f t="shared" si="413"/>
        <v>Corybas z.abditus</v>
      </c>
      <c r="CG305" t="str">
        <f t="shared" si="356"/>
        <v/>
      </c>
      <c r="CH305" t="str">
        <f t="shared" si="357"/>
        <v/>
      </c>
      <c r="CI305" t="str">
        <f t="shared" si="358"/>
        <v/>
      </c>
      <c r="CJ305" t="str">
        <f t="shared" si="359"/>
        <v/>
      </c>
      <c r="CK305" s="359" t="str">
        <f t="shared" si="360"/>
        <v/>
      </c>
      <c r="CL305" t="str">
        <f t="shared" si="361"/>
        <v/>
      </c>
      <c r="CM305" t="str">
        <f t="shared" si="362"/>
        <v/>
      </c>
      <c r="CN305" t="str">
        <f t="shared" si="363"/>
        <v/>
      </c>
      <c r="CO305" s="359" t="str">
        <f t="shared" si="364"/>
        <v/>
      </c>
      <c r="CP305" t="str">
        <f t="shared" si="365"/>
        <v/>
      </c>
      <c r="CQ305" t="str">
        <f t="shared" si="366"/>
        <v/>
      </c>
      <c r="CR305" t="str">
        <f t="shared" si="367"/>
        <v/>
      </c>
      <c r="CS305" s="359" t="str">
        <f t="shared" si="368"/>
        <v/>
      </c>
      <c r="CT305" t="str">
        <f t="shared" si="369"/>
        <v/>
      </c>
      <c r="CU305" t="str">
        <f t="shared" si="370"/>
        <v/>
      </c>
      <c r="CV305" t="str">
        <f t="shared" si="371"/>
        <v/>
      </c>
      <c r="CW305" t="str">
        <f t="shared" si="372"/>
        <v/>
      </c>
      <c r="CX305" s="359" t="str">
        <f t="shared" si="373"/>
        <v/>
      </c>
      <c r="CY305" t="str">
        <f t="shared" si="374"/>
        <v/>
      </c>
      <c r="CZ305" t="str">
        <f t="shared" si="375"/>
        <v/>
      </c>
      <c r="DA305" t="str">
        <f t="shared" si="376"/>
        <v/>
      </c>
      <c r="DB305" s="359" t="str">
        <f t="shared" si="377"/>
        <v/>
      </c>
      <c r="DC305" t="str">
        <f t="shared" si="378"/>
        <v/>
      </c>
      <c r="DD305" t="str">
        <f t="shared" si="379"/>
        <v/>
      </c>
      <c r="DE305" t="str">
        <f t="shared" si="380"/>
        <v/>
      </c>
      <c r="DF305" s="359" t="str">
        <f t="shared" si="381"/>
        <v/>
      </c>
      <c r="DG305" t="str">
        <f t="shared" si="382"/>
        <v/>
      </c>
      <c r="DH305" t="str">
        <f t="shared" si="383"/>
        <v/>
      </c>
      <c r="DI305" t="str">
        <f t="shared" si="384"/>
        <v/>
      </c>
      <c r="DJ305" t="str">
        <f t="shared" si="385"/>
        <v/>
      </c>
      <c r="DK305" s="359" t="str">
        <f t="shared" si="386"/>
        <v/>
      </c>
      <c r="DL305" t="str">
        <f t="shared" si="387"/>
        <v/>
      </c>
      <c r="DM305" t="str">
        <f t="shared" si="388"/>
        <v/>
      </c>
      <c r="DN305" t="str">
        <f t="shared" si="389"/>
        <v/>
      </c>
      <c r="DO305" s="359" t="str">
        <f t="shared" si="390"/>
        <v/>
      </c>
      <c r="DP305" t="str">
        <f t="shared" si="391"/>
        <v/>
      </c>
      <c r="DQ305" t="str">
        <f t="shared" si="392"/>
        <v/>
      </c>
      <c r="DR305" t="str">
        <f t="shared" si="393"/>
        <v/>
      </c>
      <c r="DS305" s="359" t="str">
        <f t="shared" si="394"/>
        <v/>
      </c>
      <c r="DT305" t="str">
        <f t="shared" si="395"/>
        <v>X</v>
      </c>
      <c r="DU305" t="str">
        <f t="shared" si="396"/>
        <v>X</v>
      </c>
      <c r="DV305" t="str">
        <f t="shared" si="397"/>
        <v>X</v>
      </c>
      <c r="DW305" t="str">
        <f t="shared" si="398"/>
        <v>X</v>
      </c>
      <c r="DX305" s="359" t="str">
        <f t="shared" si="399"/>
        <v>X</v>
      </c>
      <c r="DY305" t="str">
        <f t="shared" si="400"/>
        <v/>
      </c>
      <c r="DZ305" t="str">
        <f t="shared" si="401"/>
        <v/>
      </c>
      <c r="EA305" t="str">
        <f t="shared" si="402"/>
        <v/>
      </c>
      <c r="EB305" s="359" t="str">
        <f t="shared" si="403"/>
        <v/>
      </c>
      <c r="EC305" t="str">
        <f t="shared" si="404"/>
        <v/>
      </c>
      <c r="ED305" t="str">
        <f t="shared" si="405"/>
        <v/>
      </c>
      <c r="EE305" t="str">
        <f t="shared" si="406"/>
        <v/>
      </c>
      <c r="EF305" t="str">
        <f t="shared" si="407"/>
        <v/>
      </c>
      <c r="EG305" s="359" t="str">
        <f t="shared" si="408"/>
        <v/>
      </c>
      <c r="EH305" t="str">
        <f t="shared" si="352"/>
        <v>Corybas z.abditus</v>
      </c>
      <c r="EJ305" t="str">
        <f t="shared" si="346"/>
        <v>Corybas z.autumnalis</v>
      </c>
      <c r="EK305" s="100">
        <f t="shared" si="415"/>
        <v>0</v>
      </c>
      <c r="EL305" s="3">
        <f t="shared" si="415"/>
        <v>0</v>
      </c>
      <c r="EM305" s="3">
        <f t="shared" si="415"/>
        <v>0</v>
      </c>
      <c r="EN305" s="3">
        <f t="shared" si="415"/>
        <v>1</v>
      </c>
      <c r="EO305" s="3">
        <f t="shared" si="415"/>
        <v>1</v>
      </c>
      <c r="EP305" s="3">
        <f t="shared" si="415"/>
        <v>0</v>
      </c>
      <c r="EQ305" s="3">
        <f t="shared" si="415"/>
        <v>0</v>
      </c>
      <c r="ER305" s="3">
        <f t="shared" si="415"/>
        <v>0</v>
      </c>
      <c r="ES305" s="3">
        <f t="shared" si="415"/>
        <v>0</v>
      </c>
      <c r="ET305" s="3">
        <f t="shared" si="415"/>
        <v>0</v>
      </c>
      <c r="EU305" s="3">
        <f t="shared" si="415"/>
        <v>0</v>
      </c>
      <c r="EV305" s="24">
        <f t="shared" si="415"/>
        <v>0</v>
      </c>
      <c r="EW305" s="245">
        <f t="shared" si="349"/>
        <v>2</v>
      </c>
      <c r="EX305" s="262" t="str">
        <f t="shared" si="347"/>
        <v/>
      </c>
    </row>
    <row r="306" spans="1:154" ht="16.149999999999999" customHeight="1" x14ac:dyDescent="0.25">
      <c r="A306" s="363"/>
      <c r="D306" s="363"/>
      <c r="E306" s="363"/>
      <c r="F306" s="363"/>
      <c r="G306" s="363"/>
      <c r="H306" s="363"/>
      <c r="I306" s="363"/>
      <c r="J306" s="68">
        <f t="shared" si="350"/>
        <v>620</v>
      </c>
      <c r="K306" s="417" t="str">
        <f t="shared" si="351"/>
        <v>Corybas z.despectans</v>
      </c>
      <c r="L306" s="425">
        <v>620</v>
      </c>
      <c r="M306" s="417" t="s">
        <v>1610</v>
      </c>
      <c r="N306" s="418" t="s">
        <v>7602</v>
      </c>
      <c r="O306" s="363" t="str">
        <f t="shared" si="420"/>
        <v>S</v>
      </c>
      <c r="P306" s="144" t="s">
        <v>2323</v>
      </c>
      <c r="Q306" s="364" t="s">
        <v>2378</v>
      </c>
      <c r="R306" s="365">
        <v>42917</v>
      </c>
      <c r="S306" s="365">
        <v>42979</v>
      </c>
      <c r="T306" s="603" t="s">
        <v>7894</v>
      </c>
      <c r="U306" s="603" t="s">
        <v>7894</v>
      </c>
      <c r="V306" s="603" t="s">
        <v>7894</v>
      </c>
      <c r="W306" s="603" t="s">
        <v>7894</v>
      </c>
      <c r="X306" s="603" t="s">
        <v>7894</v>
      </c>
      <c r="Y306" s="603" t="s">
        <v>7894</v>
      </c>
      <c r="Z306" s="603" t="s">
        <v>7894</v>
      </c>
      <c r="AA306" s="603" t="s">
        <v>7894</v>
      </c>
      <c r="AB306" s="603" t="s">
        <v>7894</v>
      </c>
      <c r="AC306" s="603" t="s">
        <v>7894</v>
      </c>
      <c r="AD306" s="603" t="s">
        <v>7894</v>
      </c>
      <c r="AE306" s="603" t="s">
        <v>7894</v>
      </c>
      <c r="AF306" s="605" t="s">
        <v>48</v>
      </c>
      <c r="AG306" s="605" t="s">
        <v>48</v>
      </c>
      <c r="AH306" s="366" t="s">
        <v>685</v>
      </c>
      <c r="AI306" s="363">
        <f t="shared" si="333"/>
        <v>6</v>
      </c>
      <c r="AJ306" s="363">
        <v>0</v>
      </c>
      <c r="AK306" s="413" t="str">
        <f t="shared" si="337"/>
        <v>None</v>
      </c>
      <c r="AL306" s="413" t="str">
        <f t="shared" si="338"/>
        <v>None</v>
      </c>
      <c r="AM306" s="486" t="s">
        <v>7608</v>
      </c>
      <c r="AN306" s="505" t="s">
        <v>7622</v>
      </c>
      <c r="AP306" s="452"/>
      <c r="AS306" s="69">
        <f t="shared" si="339"/>
        <v>27</v>
      </c>
      <c r="AT306" s="69">
        <f t="shared" si="340"/>
        <v>35</v>
      </c>
      <c r="AU306" s="69">
        <f t="shared" si="341"/>
        <v>7</v>
      </c>
      <c r="AV306" s="69">
        <f t="shared" si="342"/>
        <v>9</v>
      </c>
      <c r="AW306" s="81"/>
      <c r="AX306" s="364" t="s">
        <v>2380</v>
      </c>
      <c r="AY306" s="364">
        <v>1624</v>
      </c>
      <c r="AZ306" s="264" t="s">
        <v>48</v>
      </c>
      <c r="BA306" s="238"/>
      <c r="BB306" s="237" t="str">
        <f t="shared" si="343"/>
        <v/>
      </c>
      <c r="BC306" s="270">
        <f t="shared" si="335"/>
        <v>620</v>
      </c>
      <c r="BD306" t="str">
        <f t="shared" si="344"/>
        <v>Corybas z.despectans</v>
      </c>
      <c r="BE306" s="367" t="e">
        <f>COUNTIFS(#REF!,L306)</f>
        <v>#REF!</v>
      </c>
      <c r="BF306" s="374" t="str">
        <f t="shared" si="345"/>
        <v>n</v>
      </c>
      <c r="BG306" s="82"/>
      <c r="BH306" s="375"/>
      <c r="BI306" s="374"/>
      <c r="BJ306" s="403"/>
      <c r="CE306" t="str">
        <f t="shared" si="423"/>
        <v>_Old species name (Corybas z.autumnalis)</v>
      </c>
      <c r="CF306" s="388" t="str">
        <f t="shared" si="413"/>
        <v>Corybas z.autumnalis</v>
      </c>
      <c r="CG306" t="str">
        <f t="shared" si="356"/>
        <v/>
      </c>
      <c r="CH306" t="str">
        <f t="shared" si="357"/>
        <v/>
      </c>
      <c r="CI306" t="str">
        <f t="shared" si="358"/>
        <v/>
      </c>
      <c r="CJ306" t="str">
        <f t="shared" si="359"/>
        <v/>
      </c>
      <c r="CK306" s="359" t="str">
        <f t="shared" si="360"/>
        <v/>
      </c>
      <c r="CL306" t="str">
        <f t="shared" si="361"/>
        <v/>
      </c>
      <c r="CM306" t="str">
        <f t="shared" si="362"/>
        <v/>
      </c>
      <c r="CN306" t="str">
        <f t="shared" si="363"/>
        <v/>
      </c>
      <c r="CO306" s="359" t="str">
        <f t="shared" si="364"/>
        <v/>
      </c>
      <c r="CP306" t="str">
        <f t="shared" si="365"/>
        <v/>
      </c>
      <c r="CQ306" t="str">
        <f t="shared" si="366"/>
        <v/>
      </c>
      <c r="CR306" t="str">
        <f t="shared" si="367"/>
        <v/>
      </c>
      <c r="CS306" s="359" t="str">
        <f t="shared" si="368"/>
        <v/>
      </c>
      <c r="CT306" t="str">
        <f t="shared" si="369"/>
        <v/>
      </c>
      <c r="CU306" t="str">
        <f t="shared" si="370"/>
        <v/>
      </c>
      <c r="CV306" t="str">
        <f t="shared" si="371"/>
        <v/>
      </c>
      <c r="CW306" t="str">
        <f t="shared" si="372"/>
        <v/>
      </c>
      <c r="CX306" s="359" t="str">
        <f t="shared" si="373"/>
        <v>X</v>
      </c>
      <c r="CY306" t="str">
        <f t="shared" si="374"/>
        <v>X</v>
      </c>
      <c r="CZ306" t="str">
        <f t="shared" si="375"/>
        <v>X</v>
      </c>
      <c r="DA306" t="str">
        <f t="shared" si="376"/>
        <v>X</v>
      </c>
      <c r="DB306" s="359" t="str">
        <f t="shared" si="377"/>
        <v>X</v>
      </c>
      <c r="DC306" t="str">
        <f t="shared" si="378"/>
        <v/>
      </c>
      <c r="DD306" t="str">
        <f t="shared" si="379"/>
        <v/>
      </c>
      <c r="DE306" t="str">
        <f t="shared" si="380"/>
        <v/>
      </c>
      <c r="DF306" s="359" t="str">
        <f t="shared" si="381"/>
        <v/>
      </c>
      <c r="DG306" t="str">
        <f t="shared" si="382"/>
        <v/>
      </c>
      <c r="DH306" t="str">
        <f t="shared" si="383"/>
        <v/>
      </c>
      <c r="DI306" t="str">
        <f t="shared" si="384"/>
        <v/>
      </c>
      <c r="DJ306" t="str">
        <f t="shared" si="385"/>
        <v/>
      </c>
      <c r="DK306" s="359" t="str">
        <f t="shared" si="386"/>
        <v/>
      </c>
      <c r="DL306" t="str">
        <f t="shared" si="387"/>
        <v/>
      </c>
      <c r="DM306" t="str">
        <f t="shared" si="388"/>
        <v/>
      </c>
      <c r="DN306" t="str">
        <f t="shared" si="389"/>
        <v/>
      </c>
      <c r="DO306" s="359" t="str">
        <f t="shared" si="390"/>
        <v/>
      </c>
      <c r="DP306" t="str">
        <f t="shared" si="391"/>
        <v/>
      </c>
      <c r="DQ306" t="str">
        <f t="shared" si="392"/>
        <v/>
      </c>
      <c r="DR306" t="str">
        <f t="shared" si="393"/>
        <v/>
      </c>
      <c r="DS306" s="359" t="str">
        <f t="shared" si="394"/>
        <v/>
      </c>
      <c r="DT306" t="str">
        <f t="shared" si="395"/>
        <v/>
      </c>
      <c r="DU306" t="str">
        <f t="shared" si="396"/>
        <v/>
      </c>
      <c r="DV306" t="str">
        <f t="shared" si="397"/>
        <v/>
      </c>
      <c r="DW306" t="str">
        <f t="shared" si="398"/>
        <v/>
      </c>
      <c r="DX306" s="359" t="str">
        <f t="shared" si="399"/>
        <v/>
      </c>
      <c r="DY306" t="str">
        <f t="shared" si="400"/>
        <v/>
      </c>
      <c r="DZ306" t="str">
        <f t="shared" si="401"/>
        <v/>
      </c>
      <c r="EA306" t="str">
        <f t="shared" si="402"/>
        <v/>
      </c>
      <c r="EB306" s="359" t="str">
        <f t="shared" si="403"/>
        <v/>
      </c>
      <c r="EC306" t="str">
        <f t="shared" si="404"/>
        <v/>
      </c>
      <c r="ED306" t="str">
        <f t="shared" si="405"/>
        <v/>
      </c>
      <c r="EE306" t="str">
        <f t="shared" si="406"/>
        <v/>
      </c>
      <c r="EF306" t="str">
        <f t="shared" si="407"/>
        <v/>
      </c>
      <c r="EG306" s="359" t="str">
        <f t="shared" si="408"/>
        <v/>
      </c>
      <c r="EH306" t="str">
        <f t="shared" si="352"/>
        <v>Corybas z.autumnalis</v>
      </c>
      <c r="EJ306" t="str">
        <f t="shared" si="346"/>
        <v>Corybas z.despectans</v>
      </c>
      <c r="EK306" s="100">
        <f t="shared" si="415"/>
        <v>0</v>
      </c>
      <c r="EL306" s="3">
        <f t="shared" si="415"/>
        <v>0</v>
      </c>
      <c r="EM306" s="3">
        <f t="shared" si="415"/>
        <v>0</v>
      </c>
      <c r="EN306" s="3">
        <f t="shared" si="415"/>
        <v>0</v>
      </c>
      <c r="EO306" s="3">
        <f t="shared" si="415"/>
        <v>0</v>
      </c>
      <c r="EP306" s="3">
        <f t="shared" si="415"/>
        <v>0</v>
      </c>
      <c r="EQ306" s="3">
        <f t="shared" si="415"/>
        <v>1</v>
      </c>
      <c r="ER306" s="3">
        <f t="shared" si="415"/>
        <v>1</v>
      </c>
      <c r="ES306" s="3">
        <f t="shared" si="415"/>
        <v>1</v>
      </c>
      <c r="ET306" s="3">
        <f t="shared" si="415"/>
        <v>0</v>
      </c>
      <c r="EU306" s="3">
        <f t="shared" si="415"/>
        <v>0</v>
      </c>
      <c r="EV306" s="24">
        <f t="shared" si="415"/>
        <v>0</v>
      </c>
      <c r="EW306" s="245">
        <f t="shared" si="349"/>
        <v>3</v>
      </c>
      <c r="EX306" s="262" t="str">
        <f t="shared" si="347"/>
        <v/>
      </c>
    </row>
    <row r="307" spans="1:154" ht="16.149999999999999" customHeight="1" x14ac:dyDescent="0.25">
      <c r="A307" s="363"/>
      <c r="D307" s="363"/>
      <c r="E307" s="363"/>
      <c r="F307" s="363"/>
      <c r="G307" s="363"/>
      <c r="H307" s="363"/>
      <c r="I307" s="363"/>
      <c r="J307" s="68">
        <f t="shared" si="350"/>
        <v>621</v>
      </c>
      <c r="K307" s="417" t="str">
        <f t="shared" si="351"/>
        <v>Corybas z.limpidus</v>
      </c>
      <c r="L307" s="425">
        <v>621</v>
      </c>
      <c r="M307" s="417" t="s">
        <v>1610</v>
      </c>
      <c r="N307" s="418" t="s">
        <v>7619</v>
      </c>
      <c r="O307" s="363" t="str">
        <f t="shared" si="420"/>
        <v>S</v>
      </c>
      <c r="P307" s="144" t="s">
        <v>2323</v>
      </c>
      <c r="Q307" s="405" t="s">
        <v>2382</v>
      </c>
      <c r="R307" s="365">
        <v>42917</v>
      </c>
      <c r="S307" s="365">
        <v>42979</v>
      </c>
      <c r="T307" s="603" t="s">
        <v>7894</v>
      </c>
      <c r="U307" s="603" t="s">
        <v>7894</v>
      </c>
      <c r="V307" s="603" t="s">
        <v>7894</v>
      </c>
      <c r="W307" s="603" t="s">
        <v>7894</v>
      </c>
      <c r="X307" s="603" t="s">
        <v>7894</v>
      </c>
      <c r="Y307" s="603" t="s">
        <v>7894</v>
      </c>
      <c r="Z307" s="603" t="s">
        <v>7894</v>
      </c>
      <c r="AA307" s="603" t="s">
        <v>7894</v>
      </c>
      <c r="AB307" s="603" t="s">
        <v>7894</v>
      </c>
      <c r="AC307" s="603" t="s">
        <v>7894</v>
      </c>
      <c r="AD307" s="603" t="s">
        <v>7894</v>
      </c>
      <c r="AE307" s="603" t="s">
        <v>7894</v>
      </c>
      <c r="AF307" s="605" t="s">
        <v>48</v>
      </c>
      <c r="AG307" s="605" t="s">
        <v>48</v>
      </c>
      <c r="AH307" s="366" t="s">
        <v>1617</v>
      </c>
      <c r="AI307" s="363">
        <f t="shared" si="333"/>
        <v>5</v>
      </c>
      <c r="AJ307" s="363">
        <v>0</v>
      </c>
      <c r="AK307" s="413" t="str">
        <f t="shared" si="337"/>
        <v>None</v>
      </c>
      <c r="AL307" s="413" t="str">
        <f t="shared" si="338"/>
        <v>None</v>
      </c>
      <c r="AM307" s="486" t="s">
        <v>7608</v>
      </c>
      <c r="AN307" s="505" t="s">
        <v>7623</v>
      </c>
      <c r="AP307" s="452"/>
      <c r="AS307" s="69">
        <f t="shared" si="339"/>
        <v>27</v>
      </c>
      <c r="AT307" s="69">
        <f t="shared" si="340"/>
        <v>35</v>
      </c>
      <c r="AU307" s="69">
        <f t="shared" si="341"/>
        <v>7</v>
      </c>
      <c r="AV307" s="69">
        <f t="shared" si="342"/>
        <v>9</v>
      </c>
      <c r="AW307" s="81"/>
      <c r="AX307" s="364" t="s">
        <v>2383</v>
      </c>
      <c r="AY307" s="364">
        <v>12946</v>
      </c>
      <c r="AZ307" s="264" t="s">
        <v>48</v>
      </c>
      <c r="BA307" s="238"/>
      <c r="BB307" s="237" t="str">
        <f t="shared" si="343"/>
        <v/>
      </c>
      <c r="BC307" s="270">
        <f t="shared" si="335"/>
        <v>621</v>
      </c>
      <c r="BD307" t="str">
        <f t="shared" si="344"/>
        <v>Corybas z.limpidus</v>
      </c>
      <c r="BE307" s="367" t="e">
        <f>COUNTIFS(#REF!,L307)</f>
        <v>#REF!</v>
      </c>
      <c r="BF307" s="374" t="str">
        <f t="shared" si="345"/>
        <v>n</v>
      </c>
      <c r="BG307" s="82"/>
      <c r="BH307" s="375"/>
      <c r="BI307" s="374"/>
      <c r="BJ307" s="403"/>
      <c r="CE307" t="str">
        <f t="shared" si="423"/>
        <v>_Old species name (Corybas z.despectans)</v>
      </c>
      <c r="CF307" s="388" t="str">
        <f t="shared" si="413"/>
        <v>Corybas z.despectans</v>
      </c>
      <c r="CG307" t="str">
        <f t="shared" si="356"/>
        <v/>
      </c>
      <c r="CH307" t="str">
        <f t="shared" si="357"/>
        <v/>
      </c>
      <c r="CI307" t="str">
        <f t="shared" si="358"/>
        <v/>
      </c>
      <c r="CJ307" t="str">
        <f t="shared" si="359"/>
        <v/>
      </c>
      <c r="CK307" s="359" t="str">
        <f t="shared" si="360"/>
        <v/>
      </c>
      <c r="CL307" t="str">
        <f t="shared" si="361"/>
        <v/>
      </c>
      <c r="CM307" t="str">
        <f t="shared" si="362"/>
        <v/>
      </c>
      <c r="CN307" t="str">
        <f t="shared" si="363"/>
        <v/>
      </c>
      <c r="CO307" s="359" t="str">
        <f t="shared" si="364"/>
        <v/>
      </c>
      <c r="CP307" t="str">
        <f t="shared" si="365"/>
        <v/>
      </c>
      <c r="CQ307" t="str">
        <f t="shared" si="366"/>
        <v/>
      </c>
      <c r="CR307" t="str">
        <f t="shared" si="367"/>
        <v/>
      </c>
      <c r="CS307" s="359" t="str">
        <f t="shared" si="368"/>
        <v/>
      </c>
      <c r="CT307" t="str">
        <f t="shared" si="369"/>
        <v/>
      </c>
      <c r="CU307" t="str">
        <f t="shared" si="370"/>
        <v/>
      </c>
      <c r="CV307" t="str">
        <f t="shared" si="371"/>
        <v/>
      </c>
      <c r="CW307" t="str">
        <f t="shared" si="372"/>
        <v/>
      </c>
      <c r="CX307" s="359" t="str">
        <f t="shared" si="373"/>
        <v/>
      </c>
      <c r="CY307" t="str">
        <f t="shared" si="374"/>
        <v/>
      </c>
      <c r="CZ307" t="str">
        <f t="shared" si="375"/>
        <v/>
      </c>
      <c r="DA307" t="str">
        <f t="shared" si="376"/>
        <v/>
      </c>
      <c r="DB307" s="359" t="str">
        <f t="shared" si="377"/>
        <v/>
      </c>
      <c r="DC307" t="str">
        <f t="shared" si="378"/>
        <v/>
      </c>
      <c r="DD307" t="str">
        <f t="shared" si="379"/>
        <v/>
      </c>
      <c r="DE307" t="str">
        <f t="shared" si="380"/>
        <v/>
      </c>
      <c r="DF307" s="359" t="str">
        <f t="shared" si="381"/>
        <v/>
      </c>
      <c r="DG307" t="str">
        <f t="shared" si="382"/>
        <v>X</v>
      </c>
      <c r="DH307" t="str">
        <f t="shared" si="383"/>
        <v>X</v>
      </c>
      <c r="DI307" t="str">
        <f t="shared" si="384"/>
        <v>X</v>
      </c>
      <c r="DJ307" t="str">
        <f t="shared" si="385"/>
        <v>X</v>
      </c>
      <c r="DK307" s="359" t="str">
        <f t="shared" si="386"/>
        <v>X</v>
      </c>
      <c r="DL307" t="str">
        <f t="shared" si="387"/>
        <v>X</v>
      </c>
      <c r="DM307" t="str">
        <f t="shared" si="388"/>
        <v>X</v>
      </c>
      <c r="DN307" t="str">
        <f t="shared" si="389"/>
        <v>X</v>
      </c>
      <c r="DO307" s="359" t="str">
        <f t="shared" si="390"/>
        <v>X</v>
      </c>
      <c r="DP307" t="str">
        <f t="shared" si="391"/>
        <v/>
      </c>
      <c r="DQ307" t="str">
        <f t="shared" si="392"/>
        <v/>
      </c>
      <c r="DR307" t="str">
        <f t="shared" si="393"/>
        <v/>
      </c>
      <c r="DS307" s="359" t="str">
        <f t="shared" si="394"/>
        <v/>
      </c>
      <c r="DT307" t="str">
        <f t="shared" si="395"/>
        <v/>
      </c>
      <c r="DU307" t="str">
        <f t="shared" si="396"/>
        <v/>
      </c>
      <c r="DV307" t="str">
        <f t="shared" si="397"/>
        <v/>
      </c>
      <c r="DW307" t="str">
        <f t="shared" si="398"/>
        <v/>
      </c>
      <c r="DX307" s="359" t="str">
        <f t="shared" si="399"/>
        <v/>
      </c>
      <c r="DY307" t="str">
        <f t="shared" si="400"/>
        <v/>
      </c>
      <c r="DZ307" t="str">
        <f t="shared" si="401"/>
        <v/>
      </c>
      <c r="EA307" t="str">
        <f t="shared" si="402"/>
        <v/>
      </c>
      <c r="EB307" s="359" t="str">
        <f t="shared" si="403"/>
        <v/>
      </c>
      <c r="EC307" t="str">
        <f t="shared" si="404"/>
        <v/>
      </c>
      <c r="ED307" t="str">
        <f t="shared" si="405"/>
        <v/>
      </c>
      <c r="EE307" t="str">
        <f t="shared" si="406"/>
        <v/>
      </c>
      <c r="EF307" t="str">
        <f t="shared" si="407"/>
        <v/>
      </c>
      <c r="EG307" s="359" t="str">
        <f t="shared" si="408"/>
        <v/>
      </c>
      <c r="EH307" t="str">
        <f t="shared" si="352"/>
        <v>Corybas z.despectans</v>
      </c>
      <c r="EJ307" t="str">
        <f t="shared" si="346"/>
        <v>Corybas z.limpidus</v>
      </c>
      <c r="EK307" s="100">
        <f t="shared" si="415"/>
        <v>0</v>
      </c>
      <c r="EL307" s="3">
        <f t="shared" si="415"/>
        <v>0</v>
      </c>
      <c r="EM307" s="3">
        <f t="shared" si="415"/>
        <v>0</v>
      </c>
      <c r="EN307" s="3">
        <f t="shared" si="415"/>
        <v>0</v>
      </c>
      <c r="EO307" s="3">
        <f t="shared" si="415"/>
        <v>0</v>
      </c>
      <c r="EP307" s="3">
        <f t="shared" si="415"/>
        <v>0</v>
      </c>
      <c r="EQ307" s="3">
        <f t="shared" si="415"/>
        <v>1</v>
      </c>
      <c r="ER307" s="3">
        <f t="shared" si="415"/>
        <v>1</v>
      </c>
      <c r="ES307" s="3">
        <f t="shared" si="415"/>
        <v>1</v>
      </c>
      <c r="ET307" s="3">
        <f t="shared" si="415"/>
        <v>0</v>
      </c>
      <c r="EU307" s="3">
        <f t="shared" si="415"/>
        <v>0</v>
      </c>
      <c r="EV307" s="24">
        <f t="shared" si="415"/>
        <v>0</v>
      </c>
      <c r="EW307" s="245">
        <f t="shared" si="349"/>
        <v>3</v>
      </c>
      <c r="EX307" s="262" t="str">
        <f t="shared" si="347"/>
        <v/>
      </c>
    </row>
    <row r="308" spans="1:154" ht="16.149999999999999" customHeight="1" x14ac:dyDescent="0.25">
      <c r="A308" s="363"/>
      <c r="D308" s="363"/>
      <c r="E308" s="363"/>
      <c r="F308" s="363"/>
      <c r="G308" s="363"/>
      <c r="H308" s="363"/>
      <c r="I308" s="363"/>
      <c r="J308" s="68">
        <f t="shared" si="350"/>
        <v>622</v>
      </c>
      <c r="K308" s="417" t="str">
        <f t="shared" si="351"/>
        <v>Corybas z.recurvus</v>
      </c>
      <c r="L308" s="425">
        <v>622</v>
      </c>
      <c r="M308" s="417" t="s">
        <v>1610</v>
      </c>
      <c r="N308" s="418" t="s">
        <v>7603</v>
      </c>
      <c r="O308" s="363" t="str">
        <f t="shared" si="420"/>
        <v>S</v>
      </c>
      <c r="P308" s="144" t="s">
        <v>2323</v>
      </c>
      <c r="Q308" s="464" t="s">
        <v>2366</v>
      </c>
      <c r="R308" s="365">
        <v>42887</v>
      </c>
      <c r="S308" s="365">
        <v>42979</v>
      </c>
      <c r="T308" s="603" t="s">
        <v>7894</v>
      </c>
      <c r="U308" s="603" t="s">
        <v>7894</v>
      </c>
      <c r="V308" s="603" t="s">
        <v>7894</v>
      </c>
      <c r="W308" s="603" t="s">
        <v>7894</v>
      </c>
      <c r="X308" s="603" t="s">
        <v>7894</v>
      </c>
      <c r="Y308" s="603" t="s">
        <v>7894</v>
      </c>
      <c r="Z308" s="603" t="s">
        <v>7894</v>
      </c>
      <c r="AA308" s="603" t="s">
        <v>7894</v>
      </c>
      <c r="AB308" s="603" t="s">
        <v>7894</v>
      </c>
      <c r="AC308" s="603" t="s">
        <v>7894</v>
      </c>
      <c r="AD308" s="603" t="s">
        <v>7894</v>
      </c>
      <c r="AE308" s="603" t="s">
        <v>7894</v>
      </c>
      <c r="AF308" s="605" t="s">
        <v>48</v>
      </c>
      <c r="AG308" s="605" t="s">
        <v>48</v>
      </c>
      <c r="AH308" s="366" t="s">
        <v>685</v>
      </c>
      <c r="AI308" s="363">
        <f t="shared" si="333"/>
        <v>6</v>
      </c>
      <c r="AJ308" s="363">
        <v>0</v>
      </c>
      <c r="AK308" s="413" t="str">
        <f t="shared" si="337"/>
        <v>None</v>
      </c>
      <c r="AL308" s="413" t="str">
        <f t="shared" si="338"/>
        <v>None</v>
      </c>
      <c r="AM308" s="486" t="s">
        <v>7608</v>
      </c>
      <c r="AN308" s="505" t="s">
        <v>7624</v>
      </c>
      <c r="AP308" s="452"/>
      <c r="AS308" s="69">
        <f t="shared" si="339"/>
        <v>23</v>
      </c>
      <c r="AT308" s="69">
        <f t="shared" si="340"/>
        <v>35</v>
      </c>
      <c r="AU308" s="69">
        <f t="shared" si="341"/>
        <v>6</v>
      </c>
      <c r="AV308" s="69">
        <f t="shared" si="342"/>
        <v>9</v>
      </c>
      <c r="AW308" s="81" t="e">
        <f>VLOOKUP(AM308,#REF!,6,FALSE)</f>
        <v>#REF!</v>
      </c>
      <c r="AX308" s="21" t="s">
        <v>2385</v>
      </c>
      <c r="AY308" s="364">
        <v>12945</v>
      </c>
      <c r="AZ308" s="264" t="s">
        <v>48</v>
      </c>
      <c r="BA308" s="238"/>
      <c r="BB308" s="237" t="str">
        <f t="shared" si="343"/>
        <v/>
      </c>
      <c r="BC308" s="270">
        <f t="shared" si="335"/>
        <v>622</v>
      </c>
      <c r="BD308" t="str">
        <f t="shared" si="344"/>
        <v>Corybas z.recurvus</v>
      </c>
      <c r="BE308" s="367" t="e">
        <f>COUNTIFS(#REF!,L308)</f>
        <v>#REF!</v>
      </c>
      <c r="BF308" s="374" t="str">
        <f t="shared" si="345"/>
        <v>n</v>
      </c>
      <c r="BG308" s="82"/>
      <c r="BH308" s="375"/>
      <c r="BI308" s="374"/>
      <c r="BJ308" s="403"/>
      <c r="CE308" t="str">
        <f t="shared" si="423"/>
        <v>_Old species name (Corybas z.limpidus)</v>
      </c>
      <c r="CF308" s="388" t="str">
        <f t="shared" si="413"/>
        <v>Corybas z.limpidus</v>
      </c>
      <c r="CG308" t="str">
        <f t="shared" si="356"/>
        <v/>
      </c>
      <c r="CH308" t="str">
        <f t="shared" si="357"/>
        <v/>
      </c>
      <c r="CI308" t="str">
        <f t="shared" si="358"/>
        <v/>
      </c>
      <c r="CJ308" t="str">
        <f t="shared" si="359"/>
        <v/>
      </c>
      <c r="CK308" s="359" t="str">
        <f t="shared" si="360"/>
        <v/>
      </c>
      <c r="CL308" t="str">
        <f t="shared" si="361"/>
        <v/>
      </c>
      <c r="CM308" t="str">
        <f t="shared" si="362"/>
        <v/>
      </c>
      <c r="CN308" t="str">
        <f t="shared" si="363"/>
        <v/>
      </c>
      <c r="CO308" s="359" t="str">
        <f t="shared" si="364"/>
        <v/>
      </c>
      <c r="CP308" t="str">
        <f t="shared" si="365"/>
        <v/>
      </c>
      <c r="CQ308" t="str">
        <f t="shared" si="366"/>
        <v/>
      </c>
      <c r="CR308" t="str">
        <f t="shared" si="367"/>
        <v/>
      </c>
      <c r="CS308" s="359" t="str">
        <f t="shared" si="368"/>
        <v/>
      </c>
      <c r="CT308" t="str">
        <f t="shared" si="369"/>
        <v/>
      </c>
      <c r="CU308" t="str">
        <f t="shared" si="370"/>
        <v/>
      </c>
      <c r="CV308" t="str">
        <f t="shared" si="371"/>
        <v/>
      </c>
      <c r="CW308" t="str">
        <f t="shared" si="372"/>
        <v/>
      </c>
      <c r="CX308" s="359" t="str">
        <f t="shared" si="373"/>
        <v/>
      </c>
      <c r="CY308" t="str">
        <f t="shared" si="374"/>
        <v/>
      </c>
      <c r="CZ308" t="str">
        <f t="shared" si="375"/>
        <v/>
      </c>
      <c r="DA308" t="str">
        <f t="shared" si="376"/>
        <v/>
      </c>
      <c r="DB308" s="359" t="str">
        <f t="shared" si="377"/>
        <v/>
      </c>
      <c r="DC308" t="str">
        <f t="shared" si="378"/>
        <v/>
      </c>
      <c r="DD308" t="str">
        <f t="shared" si="379"/>
        <v/>
      </c>
      <c r="DE308" t="str">
        <f t="shared" si="380"/>
        <v/>
      </c>
      <c r="DF308" s="359" t="str">
        <f t="shared" si="381"/>
        <v/>
      </c>
      <c r="DG308" t="str">
        <f t="shared" si="382"/>
        <v>X</v>
      </c>
      <c r="DH308" t="str">
        <f t="shared" si="383"/>
        <v>X</v>
      </c>
      <c r="DI308" t="str">
        <f t="shared" si="384"/>
        <v>X</v>
      </c>
      <c r="DJ308" t="str">
        <f t="shared" si="385"/>
        <v>X</v>
      </c>
      <c r="DK308" s="359" t="str">
        <f t="shared" si="386"/>
        <v>X</v>
      </c>
      <c r="DL308" t="str">
        <f t="shared" si="387"/>
        <v>X</v>
      </c>
      <c r="DM308" t="str">
        <f t="shared" si="388"/>
        <v>X</v>
      </c>
      <c r="DN308" t="str">
        <f t="shared" si="389"/>
        <v>X</v>
      </c>
      <c r="DO308" s="359" t="str">
        <f t="shared" si="390"/>
        <v>X</v>
      </c>
      <c r="DP308" t="str">
        <f t="shared" si="391"/>
        <v/>
      </c>
      <c r="DQ308" t="str">
        <f t="shared" si="392"/>
        <v/>
      </c>
      <c r="DR308" t="str">
        <f t="shared" si="393"/>
        <v/>
      </c>
      <c r="DS308" s="359" t="str">
        <f t="shared" si="394"/>
        <v/>
      </c>
      <c r="DT308" t="str">
        <f t="shared" si="395"/>
        <v/>
      </c>
      <c r="DU308" t="str">
        <f t="shared" si="396"/>
        <v/>
      </c>
      <c r="DV308" t="str">
        <f t="shared" si="397"/>
        <v/>
      </c>
      <c r="DW308" t="str">
        <f t="shared" si="398"/>
        <v/>
      </c>
      <c r="DX308" s="359" t="str">
        <f t="shared" si="399"/>
        <v/>
      </c>
      <c r="DY308" t="str">
        <f t="shared" si="400"/>
        <v/>
      </c>
      <c r="DZ308" t="str">
        <f t="shared" si="401"/>
        <v/>
      </c>
      <c r="EA308" t="str">
        <f t="shared" si="402"/>
        <v/>
      </c>
      <c r="EB308" s="359" t="str">
        <f t="shared" si="403"/>
        <v/>
      </c>
      <c r="EC308" t="str">
        <f t="shared" si="404"/>
        <v/>
      </c>
      <c r="ED308" t="str">
        <f t="shared" si="405"/>
        <v/>
      </c>
      <c r="EE308" t="str">
        <f t="shared" si="406"/>
        <v/>
      </c>
      <c r="EF308" t="str">
        <f t="shared" si="407"/>
        <v/>
      </c>
      <c r="EG308" s="359" t="str">
        <f t="shared" si="408"/>
        <v/>
      </c>
      <c r="EH308" t="str">
        <f t="shared" si="352"/>
        <v>Corybas z.limpidus</v>
      </c>
      <c r="EJ308" t="str">
        <f t="shared" si="346"/>
        <v>Corybas z.recurvus</v>
      </c>
      <c r="EK308" s="100">
        <f t="shared" si="415"/>
        <v>0</v>
      </c>
      <c r="EL308" s="3">
        <f t="shared" si="415"/>
        <v>0</v>
      </c>
      <c r="EM308" s="3">
        <f t="shared" si="415"/>
        <v>0</v>
      </c>
      <c r="EN308" s="3">
        <f t="shared" si="415"/>
        <v>0</v>
      </c>
      <c r="EO308" s="3">
        <f t="shared" si="415"/>
        <v>0</v>
      </c>
      <c r="EP308" s="3">
        <f t="shared" si="415"/>
        <v>1</v>
      </c>
      <c r="EQ308" s="3">
        <f t="shared" si="415"/>
        <v>1</v>
      </c>
      <c r="ER308" s="3">
        <f t="shared" si="415"/>
        <v>1</v>
      </c>
      <c r="ES308" s="3">
        <f t="shared" si="415"/>
        <v>1</v>
      </c>
      <c r="ET308" s="3">
        <f t="shared" si="415"/>
        <v>0</v>
      </c>
      <c r="EU308" s="3">
        <f t="shared" ref="EU308:EV313" si="424">IF($AV308&gt;=$AU308,IF(AND(EU$2&gt;=$AU308,EU$2&lt;=$AV308),1,0),IF(OR(EU$2&gt;=$AU308,EU$2&lt;=$AV308),1,0))</f>
        <v>0</v>
      </c>
      <c r="EV308" s="24">
        <f t="shared" si="424"/>
        <v>0</v>
      </c>
      <c r="EW308" s="245">
        <f t="shared" si="349"/>
        <v>4</v>
      </c>
      <c r="EX308" s="262" t="str">
        <f t="shared" si="347"/>
        <v/>
      </c>
    </row>
    <row r="309" spans="1:154" ht="15.75" customHeight="1" x14ac:dyDescent="0.25">
      <c r="A309" s="363"/>
      <c r="D309" s="363"/>
      <c r="E309" s="363"/>
      <c r="F309" s="363"/>
      <c r="G309" s="363"/>
      <c r="H309" s="363"/>
      <c r="I309" s="363"/>
      <c r="J309" s="68">
        <f t="shared" si="350"/>
        <v>1238</v>
      </c>
      <c r="K309" s="417" t="str">
        <f t="shared" si="351"/>
        <v>Corybas z.sp.</v>
      </c>
      <c r="L309" s="425">
        <v>1238</v>
      </c>
      <c r="M309" s="417" t="s">
        <v>1610</v>
      </c>
      <c r="N309" s="418" t="s">
        <v>7604</v>
      </c>
      <c r="O309" s="363" t="str">
        <f t="shared" si="420"/>
        <v>S</v>
      </c>
      <c r="P309" s="144" t="s">
        <v>2323</v>
      </c>
      <c r="Q309" s="364" t="s">
        <v>1055</v>
      </c>
      <c r="R309" s="365" t="s">
        <v>685</v>
      </c>
      <c r="S309" s="365" t="s">
        <v>685</v>
      </c>
      <c r="T309" s="603" t="s">
        <v>7894</v>
      </c>
      <c r="U309" s="603" t="s">
        <v>7894</v>
      </c>
      <c r="V309" s="603" t="s">
        <v>7894</v>
      </c>
      <c r="W309" s="603" t="s">
        <v>7894</v>
      </c>
      <c r="X309" s="603" t="s">
        <v>7894</v>
      </c>
      <c r="Y309" s="603" t="s">
        <v>7894</v>
      </c>
      <c r="Z309" s="603" t="s">
        <v>7894</v>
      </c>
      <c r="AA309" s="603" t="s">
        <v>7894</v>
      </c>
      <c r="AB309" s="603" t="s">
        <v>7894</v>
      </c>
      <c r="AC309" s="603" t="s">
        <v>7894</v>
      </c>
      <c r="AD309" s="603" t="s">
        <v>7894</v>
      </c>
      <c r="AE309" s="603" t="s">
        <v>7894</v>
      </c>
      <c r="AF309" s="605" t="s">
        <v>48</v>
      </c>
      <c r="AG309" s="605" t="s">
        <v>48</v>
      </c>
      <c r="AH309" s="366" t="s">
        <v>685</v>
      </c>
      <c r="AI309" s="363">
        <f t="shared" si="333"/>
        <v>6</v>
      </c>
      <c r="AJ309" s="363">
        <v>0</v>
      </c>
      <c r="AK309" s="413" t="str">
        <f t="shared" si="337"/>
        <v>None</v>
      </c>
      <c r="AL309" s="413" t="str">
        <f t="shared" si="338"/>
        <v>None</v>
      </c>
      <c r="AM309" s="486" t="s">
        <v>7608</v>
      </c>
      <c r="AN309" s="505" t="s">
        <v>7625</v>
      </c>
      <c r="AP309" s="452"/>
      <c r="AS309" s="69">
        <f t="shared" si="339"/>
        <v>0</v>
      </c>
      <c r="AT309" s="69">
        <f t="shared" si="340"/>
        <v>0</v>
      </c>
      <c r="AU309" s="69">
        <f t="shared" si="341"/>
        <v>0</v>
      </c>
      <c r="AV309" s="69">
        <f t="shared" si="342"/>
        <v>0</v>
      </c>
      <c r="AW309" s="81"/>
      <c r="AX309" s="364" t="s">
        <v>2386</v>
      </c>
      <c r="AY309" s="364" t="e">
        <v>#N/A</v>
      </c>
      <c r="AZ309" s="264" t="s">
        <v>48</v>
      </c>
      <c r="BA309" s="238"/>
      <c r="BB309" s="237" t="str">
        <f t="shared" si="343"/>
        <v/>
      </c>
      <c r="BC309" s="270">
        <f t="shared" si="335"/>
        <v>1238</v>
      </c>
      <c r="BD309" t="str">
        <f t="shared" si="344"/>
        <v>Corybas z.sp.</v>
      </c>
      <c r="BE309" s="367" t="e">
        <f>COUNTIFS(#REF!,L309)</f>
        <v>#REF!</v>
      </c>
      <c r="BF309" s="374" t="str">
        <f t="shared" si="345"/>
        <v>n</v>
      </c>
      <c r="BG309" s="82"/>
      <c r="BH309" s="375"/>
      <c r="BI309" s="374"/>
      <c r="BJ309" s="403"/>
      <c r="CE309" t="str">
        <f t="shared" si="423"/>
        <v>_Old species name (Corybas z.recurvus)</v>
      </c>
      <c r="CF309" s="388" t="str">
        <f t="shared" si="413"/>
        <v>Corybas z.recurvus</v>
      </c>
      <c r="CG309" t="str">
        <f t="shared" si="356"/>
        <v/>
      </c>
      <c r="CH309" t="str">
        <f t="shared" si="357"/>
        <v/>
      </c>
      <c r="CI309" t="str">
        <f t="shared" si="358"/>
        <v/>
      </c>
      <c r="CJ309" t="str">
        <f t="shared" si="359"/>
        <v/>
      </c>
      <c r="CK309" s="359" t="str">
        <f t="shared" si="360"/>
        <v/>
      </c>
      <c r="CL309" t="str">
        <f t="shared" si="361"/>
        <v/>
      </c>
      <c r="CM309" t="str">
        <f t="shared" si="362"/>
        <v/>
      </c>
      <c r="CN309" t="str">
        <f t="shared" si="363"/>
        <v/>
      </c>
      <c r="CO309" s="359" t="str">
        <f t="shared" si="364"/>
        <v/>
      </c>
      <c r="CP309" t="str">
        <f t="shared" si="365"/>
        <v/>
      </c>
      <c r="CQ309" t="str">
        <f t="shared" si="366"/>
        <v/>
      </c>
      <c r="CR309" t="str">
        <f t="shared" si="367"/>
        <v/>
      </c>
      <c r="CS309" s="359" t="str">
        <f t="shared" si="368"/>
        <v/>
      </c>
      <c r="CT309" t="str">
        <f t="shared" si="369"/>
        <v/>
      </c>
      <c r="CU309" t="str">
        <f t="shared" si="370"/>
        <v/>
      </c>
      <c r="CV309" t="str">
        <f t="shared" si="371"/>
        <v/>
      </c>
      <c r="CW309" t="str">
        <f t="shared" si="372"/>
        <v/>
      </c>
      <c r="CX309" s="359" t="str">
        <f t="shared" si="373"/>
        <v/>
      </c>
      <c r="CY309" t="str">
        <f t="shared" si="374"/>
        <v/>
      </c>
      <c r="CZ309" t="str">
        <f t="shared" si="375"/>
        <v/>
      </c>
      <c r="DA309" t="str">
        <f t="shared" si="376"/>
        <v/>
      </c>
      <c r="DB309" s="359" t="str">
        <f t="shared" si="377"/>
        <v/>
      </c>
      <c r="DC309" t="str">
        <f t="shared" si="378"/>
        <v>X</v>
      </c>
      <c r="DD309" t="str">
        <f t="shared" si="379"/>
        <v>X</v>
      </c>
      <c r="DE309" t="str">
        <f t="shared" si="380"/>
        <v>X</v>
      </c>
      <c r="DF309" s="359" t="str">
        <f t="shared" si="381"/>
        <v>X</v>
      </c>
      <c r="DG309" t="str">
        <f t="shared" si="382"/>
        <v>X</v>
      </c>
      <c r="DH309" t="str">
        <f t="shared" si="383"/>
        <v>X</v>
      </c>
      <c r="DI309" t="str">
        <f t="shared" si="384"/>
        <v>X</v>
      </c>
      <c r="DJ309" t="str">
        <f t="shared" si="385"/>
        <v>X</v>
      </c>
      <c r="DK309" s="359" t="str">
        <f t="shared" si="386"/>
        <v>X</v>
      </c>
      <c r="DL309" t="str">
        <f t="shared" si="387"/>
        <v>X</v>
      </c>
      <c r="DM309" t="str">
        <f t="shared" si="388"/>
        <v>X</v>
      </c>
      <c r="DN309" t="str">
        <f t="shared" si="389"/>
        <v>X</v>
      </c>
      <c r="DO309" s="359" t="str">
        <f t="shared" si="390"/>
        <v>X</v>
      </c>
      <c r="DP309" t="str">
        <f t="shared" si="391"/>
        <v/>
      </c>
      <c r="DQ309" t="str">
        <f t="shared" si="392"/>
        <v/>
      </c>
      <c r="DR309" t="str">
        <f t="shared" si="393"/>
        <v/>
      </c>
      <c r="DS309" s="359" t="str">
        <f t="shared" si="394"/>
        <v/>
      </c>
      <c r="DT309" t="str">
        <f t="shared" si="395"/>
        <v/>
      </c>
      <c r="DU309" t="str">
        <f t="shared" si="396"/>
        <v/>
      </c>
      <c r="DV309" t="str">
        <f t="shared" si="397"/>
        <v/>
      </c>
      <c r="DW309" t="str">
        <f t="shared" si="398"/>
        <v/>
      </c>
      <c r="DX309" s="359" t="str">
        <f t="shared" si="399"/>
        <v/>
      </c>
      <c r="DY309" t="str">
        <f t="shared" si="400"/>
        <v/>
      </c>
      <c r="DZ309" t="str">
        <f t="shared" si="401"/>
        <v/>
      </c>
      <c r="EA309" t="str">
        <f t="shared" si="402"/>
        <v/>
      </c>
      <c r="EB309" s="359" t="str">
        <f t="shared" si="403"/>
        <v/>
      </c>
      <c r="EC309" t="str">
        <f t="shared" si="404"/>
        <v/>
      </c>
      <c r="ED309" t="str">
        <f t="shared" si="405"/>
        <v/>
      </c>
      <c r="EE309" t="str">
        <f t="shared" si="406"/>
        <v/>
      </c>
      <c r="EF309" t="str">
        <f t="shared" si="407"/>
        <v/>
      </c>
      <c r="EG309" s="359" t="str">
        <f t="shared" si="408"/>
        <v/>
      </c>
      <c r="EH309" t="str">
        <f t="shared" si="352"/>
        <v>Corybas z.recurvus</v>
      </c>
      <c r="EJ309" t="str">
        <f t="shared" si="346"/>
        <v>Corybas z.sp.</v>
      </c>
      <c r="EK309" s="100">
        <f t="shared" ref="EK309:EV334" si="425">IF($AV309&gt;=$AU309,IF(AND(EK$2&gt;=$AU309,EK$2&lt;=$AV309),1,0),IF(OR(EK$2&gt;=$AU309,EK$2&lt;=$AV309),1,0))</f>
        <v>0</v>
      </c>
      <c r="EL309" s="3">
        <f t="shared" ref="EL309:ET313" si="426">IF($AV309&gt;=$AU309,IF(AND(EL$2&gt;=$AU309,EL$2&lt;=$AV309),1,0),IF(OR(EL$2&gt;=$AU309,EL$2&lt;=$AV309),1,0))</f>
        <v>0</v>
      </c>
      <c r="EM309" s="3">
        <f t="shared" si="426"/>
        <v>0</v>
      </c>
      <c r="EN309" s="3">
        <f t="shared" si="426"/>
        <v>0</v>
      </c>
      <c r="EO309" s="3">
        <f t="shared" si="426"/>
        <v>0</v>
      </c>
      <c r="EP309" s="3">
        <f t="shared" si="426"/>
        <v>0</v>
      </c>
      <c r="EQ309" s="3">
        <f t="shared" si="426"/>
        <v>0</v>
      </c>
      <c r="ER309" s="3">
        <f t="shared" si="426"/>
        <v>0</v>
      </c>
      <c r="ES309" s="3">
        <f t="shared" si="426"/>
        <v>0</v>
      </c>
      <c r="ET309" s="3">
        <f t="shared" si="426"/>
        <v>0</v>
      </c>
      <c r="EU309" s="3">
        <f t="shared" si="424"/>
        <v>0</v>
      </c>
      <c r="EV309" s="24">
        <f t="shared" si="424"/>
        <v>0</v>
      </c>
      <c r="EW309" s="245">
        <f t="shared" si="349"/>
        <v>0</v>
      </c>
      <c r="EX309" s="262" t="str">
        <f t="shared" si="347"/>
        <v/>
      </c>
    </row>
    <row r="310" spans="1:154" ht="16.149999999999999" customHeight="1" x14ac:dyDescent="0.25">
      <c r="A310" s="363"/>
      <c r="D310" s="363"/>
      <c r="E310" s="363"/>
      <c r="F310" s="363"/>
      <c r="G310" s="363"/>
      <c r="H310" s="363"/>
      <c r="I310" s="363"/>
      <c r="J310" s="68">
        <f t="shared" si="350"/>
        <v>874</v>
      </c>
      <c r="K310" s="417" t="str">
        <f t="shared" si="351"/>
        <v>Corybas z.sp. 'Busselton'</v>
      </c>
      <c r="L310" s="425">
        <v>874</v>
      </c>
      <c r="M310" s="417" t="s">
        <v>1610</v>
      </c>
      <c r="N310" s="418" t="s">
        <v>2389</v>
      </c>
      <c r="O310" s="363" t="str">
        <f t="shared" si="420"/>
        <v>S</v>
      </c>
      <c r="P310" s="144" t="s">
        <v>2323</v>
      </c>
      <c r="Q310" s="364" t="s">
        <v>1125</v>
      </c>
      <c r="R310" s="365">
        <v>42917</v>
      </c>
      <c r="S310" s="365">
        <v>42978</v>
      </c>
      <c r="T310" s="603" t="s">
        <v>7894</v>
      </c>
      <c r="U310" s="603" t="s">
        <v>7894</v>
      </c>
      <c r="V310" s="603" t="s">
        <v>7894</v>
      </c>
      <c r="W310" s="603" t="s">
        <v>7894</v>
      </c>
      <c r="X310" s="603" t="s">
        <v>7894</v>
      </c>
      <c r="Y310" s="603" t="s">
        <v>7894</v>
      </c>
      <c r="Z310" s="603" t="s">
        <v>7894</v>
      </c>
      <c r="AA310" s="603" t="s">
        <v>7894</v>
      </c>
      <c r="AB310" s="603" t="s">
        <v>7894</v>
      </c>
      <c r="AC310" s="603" t="s">
        <v>7894</v>
      </c>
      <c r="AD310" s="603" t="s">
        <v>7894</v>
      </c>
      <c r="AE310" s="603" t="s">
        <v>7894</v>
      </c>
      <c r="AF310" s="605" t="s">
        <v>48</v>
      </c>
      <c r="AG310" s="605" t="s">
        <v>48</v>
      </c>
      <c r="AH310" s="366" t="s">
        <v>685</v>
      </c>
      <c r="AI310" s="363">
        <f t="shared" si="333"/>
        <v>6</v>
      </c>
      <c r="AJ310" s="363">
        <v>0</v>
      </c>
      <c r="AK310" s="413" t="str">
        <f t="shared" si="337"/>
        <v>None</v>
      </c>
      <c r="AL310" s="413" t="str">
        <f t="shared" si="338"/>
        <v>None</v>
      </c>
      <c r="AM310" s="486" t="s">
        <v>7608</v>
      </c>
      <c r="AN310" s="505" t="s">
        <v>7626</v>
      </c>
      <c r="AS310" s="69">
        <f t="shared" si="339"/>
        <v>27</v>
      </c>
      <c r="AT310" s="69">
        <f t="shared" si="340"/>
        <v>35</v>
      </c>
      <c r="AU310" s="69">
        <f t="shared" si="341"/>
        <v>7</v>
      </c>
      <c r="AV310" s="69">
        <f t="shared" si="342"/>
        <v>8</v>
      </c>
      <c r="AW310" s="81"/>
      <c r="AX310" s="70" t="s">
        <v>2390</v>
      </c>
      <c r="AY310" s="364" t="e">
        <v>#N/A</v>
      </c>
      <c r="AZ310" s="264" t="s">
        <v>48</v>
      </c>
      <c r="BA310" s="238"/>
      <c r="BB310" s="237" t="str">
        <f t="shared" si="343"/>
        <v/>
      </c>
      <c r="BC310" s="270">
        <f t="shared" si="335"/>
        <v>874</v>
      </c>
      <c r="BD310" t="str">
        <f t="shared" si="344"/>
        <v>Corybas z.sp. 'Busselton'</v>
      </c>
      <c r="BE310" s="367" t="e">
        <f>COUNTIFS(#REF!,L310)</f>
        <v>#REF!</v>
      </c>
      <c r="BF310" s="374" t="str">
        <f t="shared" si="345"/>
        <v>n</v>
      </c>
      <c r="BG310" s="82"/>
      <c r="BH310" s="375"/>
      <c r="BI310" s="374"/>
      <c r="BJ310" s="403"/>
      <c r="CE310" t="str">
        <f t="shared" si="423"/>
        <v>_Old species name (Corybas z.sp.)</v>
      </c>
      <c r="CF310" s="388" t="str">
        <f t="shared" si="413"/>
        <v>Corybas z.sp.</v>
      </c>
      <c r="CG310" t="str">
        <f t="shared" si="356"/>
        <v/>
      </c>
      <c r="CH310" t="str">
        <f t="shared" si="357"/>
        <v/>
      </c>
      <c r="CI310" t="str">
        <f t="shared" si="358"/>
        <v/>
      </c>
      <c r="CJ310" t="str">
        <f t="shared" si="359"/>
        <v/>
      </c>
      <c r="CK310" s="359" t="str">
        <f t="shared" si="360"/>
        <v/>
      </c>
      <c r="CL310" t="str">
        <f t="shared" si="361"/>
        <v/>
      </c>
      <c r="CM310" t="str">
        <f t="shared" si="362"/>
        <v/>
      </c>
      <c r="CN310" t="str">
        <f t="shared" si="363"/>
        <v/>
      </c>
      <c r="CO310" s="359" t="str">
        <f t="shared" si="364"/>
        <v/>
      </c>
      <c r="CP310" t="str">
        <f t="shared" si="365"/>
        <v/>
      </c>
      <c r="CQ310" t="str">
        <f t="shared" si="366"/>
        <v/>
      </c>
      <c r="CR310" t="str">
        <f t="shared" si="367"/>
        <v/>
      </c>
      <c r="CS310" s="359" t="str">
        <f t="shared" si="368"/>
        <v/>
      </c>
      <c r="CT310" t="str">
        <f t="shared" si="369"/>
        <v/>
      </c>
      <c r="CU310" t="str">
        <f t="shared" si="370"/>
        <v/>
      </c>
      <c r="CV310" t="str">
        <f t="shared" si="371"/>
        <v/>
      </c>
      <c r="CW310" t="str">
        <f t="shared" si="372"/>
        <v/>
      </c>
      <c r="CX310" s="359" t="str">
        <f t="shared" si="373"/>
        <v/>
      </c>
      <c r="CY310" t="str">
        <f t="shared" si="374"/>
        <v/>
      </c>
      <c r="CZ310" t="str">
        <f t="shared" si="375"/>
        <v/>
      </c>
      <c r="DA310" t="str">
        <f t="shared" si="376"/>
        <v/>
      </c>
      <c r="DB310" s="359" t="str">
        <f t="shared" si="377"/>
        <v/>
      </c>
      <c r="DC310" t="str">
        <f t="shared" si="378"/>
        <v/>
      </c>
      <c r="DD310" t="str">
        <f t="shared" si="379"/>
        <v/>
      </c>
      <c r="DE310" t="str">
        <f t="shared" si="380"/>
        <v/>
      </c>
      <c r="DF310" s="359" t="str">
        <f t="shared" si="381"/>
        <v/>
      </c>
      <c r="DG310" t="str">
        <f t="shared" si="382"/>
        <v/>
      </c>
      <c r="DH310" t="str">
        <f t="shared" si="383"/>
        <v/>
      </c>
      <c r="DI310" t="str">
        <f t="shared" si="384"/>
        <v/>
      </c>
      <c r="DJ310" t="str">
        <f t="shared" si="385"/>
        <v/>
      </c>
      <c r="DK310" s="359" t="str">
        <f t="shared" si="386"/>
        <v/>
      </c>
      <c r="DL310" t="str">
        <f t="shared" si="387"/>
        <v/>
      </c>
      <c r="DM310" t="str">
        <f t="shared" si="388"/>
        <v/>
      </c>
      <c r="DN310" t="str">
        <f t="shared" si="389"/>
        <v/>
      </c>
      <c r="DO310" s="359" t="str">
        <f t="shared" si="390"/>
        <v/>
      </c>
      <c r="DP310" t="str">
        <f t="shared" si="391"/>
        <v/>
      </c>
      <c r="DQ310" t="str">
        <f t="shared" si="392"/>
        <v/>
      </c>
      <c r="DR310" t="str">
        <f t="shared" si="393"/>
        <v/>
      </c>
      <c r="DS310" s="359" t="str">
        <f t="shared" si="394"/>
        <v/>
      </c>
      <c r="DT310" t="str">
        <f t="shared" si="395"/>
        <v/>
      </c>
      <c r="DU310" t="str">
        <f t="shared" si="396"/>
        <v/>
      </c>
      <c r="DV310" t="str">
        <f t="shared" si="397"/>
        <v/>
      </c>
      <c r="DW310" t="str">
        <f t="shared" si="398"/>
        <v/>
      </c>
      <c r="DX310" s="359" t="str">
        <f t="shared" si="399"/>
        <v/>
      </c>
      <c r="DY310" t="str">
        <f t="shared" si="400"/>
        <v/>
      </c>
      <c r="DZ310" t="str">
        <f t="shared" si="401"/>
        <v/>
      </c>
      <c r="EA310" t="str">
        <f t="shared" si="402"/>
        <v/>
      </c>
      <c r="EB310" s="359" t="str">
        <f t="shared" si="403"/>
        <v/>
      </c>
      <c r="EC310" t="str">
        <f t="shared" si="404"/>
        <v/>
      </c>
      <c r="ED310" t="str">
        <f t="shared" si="405"/>
        <v/>
      </c>
      <c r="EE310" t="str">
        <f t="shared" si="406"/>
        <v/>
      </c>
      <c r="EF310" t="str">
        <f t="shared" si="407"/>
        <v/>
      </c>
      <c r="EG310" s="359" t="str">
        <f t="shared" si="408"/>
        <v/>
      </c>
      <c r="EH310" t="str">
        <f t="shared" si="352"/>
        <v>Corybas z.sp.</v>
      </c>
      <c r="EJ310" t="str">
        <f t="shared" si="346"/>
        <v>Corybas z.sp. 'Busselton'</v>
      </c>
      <c r="EK310" s="100">
        <f t="shared" si="425"/>
        <v>0</v>
      </c>
      <c r="EL310" s="3">
        <f t="shared" si="426"/>
        <v>0</v>
      </c>
      <c r="EM310" s="3">
        <f t="shared" si="426"/>
        <v>0</v>
      </c>
      <c r="EN310" s="3">
        <f t="shared" si="426"/>
        <v>0</v>
      </c>
      <c r="EO310" s="3">
        <f t="shared" si="426"/>
        <v>0</v>
      </c>
      <c r="EP310" s="3">
        <f t="shared" si="426"/>
        <v>0</v>
      </c>
      <c r="EQ310" s="3">
        <f t="shared" si="426"/>
        <v>1</v>
      </c>
      <c r="ER310" s="3">
        <f t="shared" si="426"/>
        <v>1</v>
      </c>
      <c r="ES310" s="3">
        <f t="shared" si="426"/>
        <v>0</v>
      </c>
      <c r="ET310" s="3">
        <f t="shared" si="426"/>
        <v>0</v>
      </c>
      <c r="EU310" s="3">
        <f t="shared" si="424"/>
        <v>0</v>
      </c>
      <c r="EV310" s="24">
        <f t="shared" si="424"/>
        <v>0</v>
      </c>
      <c r="EW310" s="245">
        <f t="shared" si="349"/>
        <v>2</v>
      </c>
      <c r="EX310" s="262" t="str">
        <f t="shared" si="347"/>
        <v/>
      </c>
    </row>
    <row r="311" spans="1:154" ht="16.149999999999999" customHeight="1" x14ac:dyDescent="0.25">
      <c r="A311" s="363"/>
      <c r="D311" s="363"/>
      <c r="E311" s="363"/>
      <c r="F311" s="363"/>
      <c r="G311" s="363"/>
      <c r="H311" s="363"/>
      <c r="I311" s="363"/>
      <c r="J311" s="68">
        <f t="shared" si="350"/>
        <v>1064</v>
      </c>
      <c r="K311" s="417" t="str">
        <f t="shared" si="351"/>
        <v>Corybas z.sp. 'Hamersley Inlet'</v>
      </c>
      <c r="L311" s="425">
        <v>1064</v>
      </c>
      <c r="M311" s="417" t="s">
        <v>1610</v>
      </c>
      <c r="N311" s="418" t="s">
        <v>7605</v>
      </c>
      <c r="O311" s="363" t="str">
        <f t="shared" si="420"/>
        <v>S</v>
      </c>
      <c r="P311" s="144" t="s">
        <v>2323</v>
      </c>
      <c r="Q311" s="405" t="s">
        <v>2392</v>
      </c>
      <c r="R311" s="365">
        <v>42948</v>
      </c>
      <c r="S311" s="365">
        <v>43008</v>
      </c>
      <c r="T311" s="603" t="s">
        <v>7894</v>
      </c>
      <c r="U311" s="603" t="s">
        <v>7894</v>
      </c>
      <c r="V311" s="603" t="s">
        <v>7894</v>
      </c>
      <c r="W311" s="603" t="s">
        <v>7894</v>
      </c>
      <c r="X311" s="603" t="s">
        <v>7894</v>
      </c>
      <c r="Y311" s="603" t="s">
        <v>7894</v>
      </c>
      <c r="Z311" s="603" t="s">
        <v>7894</v>
      </c>
      <c r="AA311" s="603" t="s">
        <v>7894</v>
      </c>
      <c r="AB311" s="603" t="s">
        <v>7894</v>
      </c>
      <c r="AC311" s="603" t="s">
        <v>7894</v>
      </c>
      <c r="AD311" s="603" t="s">
        <v>7894</v>
      </c>
      <c r="AE311" s="603" t="s">
        <v>7894</v>
      </c>
      <c r="AF311" s="605" t="s">
        <v>48</v>
      </c>
      <c r="AG311" s="605" t="s">
        <v>48</v>
      </c>
      <c r="AH311" s="366" t="s">
        <v>685</v>
      </c>
      <c r="AI311" s="363">
        <f t="shared" si="333"/>
        <v>6</v>
      </c>
      <c r="AJ311" s="363">
        <v>0</v>
      </c>
      <c r="AK311" s="413" t="str">
        <f t="shared" si="337"/>
        <v>None</v>
      </c>
      <c r="AL311" s="413" t="str">
        <f t="shared" si="338"/>
        <v>None</v>
      </c>
      <c r="AM311" s="486" t="s">
        <v>7608</v>
      </c>
      <c r="AN311" s="505" t="s">
        <v>7627</v>
      </c>
      <c r="AO311"/>
      <c r="AP311" s="364"/>
      <c r="AS311" s="69">
        <f t="shared" si="339"/>
        <v>32</v>
      </c>
      <c r="AT311" s="69">
        <f t="shared" si="340"/>
        <v>39</v>
      </c>
      <c r="AU311" s="69">
        <f t="shared" si="341"/>
        <v>8</v>
      </c>
      <c r="AV311" s="69">
        <f t="shared" si="342"/>
        <v>9</v>
      </c>
      <c r="AW311" s="81"/>
      <c r="AX311" s="364" t="s">
        <v>2393</v>
      </c>
      <c r="AY311" s="364" t="e">
        <v>#N/A</v>
      </c>
      <c r="AZ311" s="264" t="s">
        <v>48</v>
      </c>
      <c r="BA311" s="238"/>
      <c r="BB311" s="237" t="str">
        <f t="shared" si="343"/>
        <v/>
      </c>
      <c r="BC311" s="270">
        <f t="shared" si="335"/>
        <v>1064</v>
      </c>
      <c r="BD311" t="str">
        <f t="shared" si="344"/>
        <v>Corybas z.sp. 'Hamersley Inlet'</v>
      </c>
      <c r="BE311" s="367" t="e">
        <f>COUNTIFS(#REF!,L311)</f>
        <v>#REF!</v>
      </c>
      <c r="BF311" s="374" t="str">
        <f t="shared" si="345"/>
        <v>n</v>
      </c>
      <c r="BG311" s="82"/>
      <c r="BH311" s="375"/>
      <c r="BI311" s="374"/>
      <c r="BJ311" s="403"/>
      <c r="CE311" t="str">
        <f t="shared" si="423"/>
        <v>_Old species name (Corybas z.sp. 'Busselton')</v>
      </c>
      <c r="CF311" s="388" t="str">
        <f t="shared" si="413"/>
        <v>Corybas z.sp. 'Busselton'</v>
      </c>
      <c r="CG311" t="str">
        <f t="shared" si="356"/>
        <v/>
      </c>
      <c r="CH311" t="str">
        <f t="shared" si="357"/>
        <v/>
      </c>
      <c r="CI311" t="str">
        <f t="shared" si="358"/>
        <v/>
      </c>
      <c r="CJ311" t="str">
        <f t="shared" si="359"/>
        <v/>
      </c>
      <c r="CK311" s="359" t="str">
        <f t="shared" si="360"/>
        <v/>
      </c>
      <c r="CL311" t="str">
        <f t="shared" si="361"/>
        <v/>
      </c>
      <c r="CM311" t="str">
        <f t="shared" si="362"/>
        <v/>
      </c>
      <c r="CN311" t="str">
        <f t="shared" si="363"/>
        <v/>
      </c>
      <c r="CO311" s="359" t="str">
        <f t="shared" si="364"/>
        <v/>
      </c>
      <c r="CP311" t="str">
        <f t="shared" si="365"/>
        <v/>
      </c>
      <c r="CQ311" t="str">
        <f t="shared" si="366"/>
        <v/>
      </c>
      <c r="CR311" t="str">
        <f t="shared" si="367"/>
        <v/>
      </c>
      <c r="CS311" s="359" t="str">
        <f t="shared" si="368"/>
        <v/>
      </c>
      <c r="CT311" t="str">
        <f t="shared" si="369"/>
        <v/>
      </c>
      <c r="CU311" t="str">
        <f t="shared" si="370"/>
        <v/>
      </c>
      <c r="CV311" t="str">
        <f t="shared" si="371"/>
        <v/>
      </c>
      <c r="CW311" t="str">
        <f t="shared" si="372"/>
        <v/>
      </c>
      <c r="CX311" s="359" t="str">
        <f t="shared" si="373"/>
        <v/>
      </c>
      <c r="CY311" t="str">
        <f t="shared" si="374"/>
        <v/>
      </c>
      <c r="CZ311" t="str">
        <f t="shared" si="375"/>
        <v/>
      </c>
      <c r="DA311" t="str">
        <f t="shared" si="376"/>
        <v/>
      </c>
      <c r="DB311" s="359" t="str">
        <f t="shared" si="377"/>
        <v/>
      </c>
      <c r="DC311" t="str">
        <f t="shared" si="378"/>
        <v/>
      </c>
      <c r="DD311" t="str">
        <f t="shared" si="379"/>
        <v/>
      </c>
      <c r="DE311" t="str">
        <f t="shared" si="380"/>
        <v/>
      </c>
      <c r="DF311" s="359" t="str">
        <f t="shared" si="381"/>
        <v/>
      </c>
      <c r="DG311" t="str">
        <f t="shared" si="382"/>
        <v>X</v>
      </c>
      <c r="DH311" t="str">
        <f t="shared" si="383"/>
        <v>X</v>
      </c>
      <c r="DI311" t="str">
        <f t="shared" si="384"/>
        <v>X</v>
      </c>
      <c r="DJ311" t="str">
        <f t="shared" si="385"/>
        <v>X</v>
      </c>
      <c r="DK311" s="359" t="str">
        <f t="shared" si="386"/>
        <v>X</v>
      </c>
      <c r="DL311" t="str">
        <f t="shared" si="387"/>
        <v>X</v>
      </c>
      <c r="DM311" t="str">
        <f t="shared" si="388"/>
        <v>X</v>
      </c>
      <c r="DN311" t="str">
        <f t="shared" si="389"/>
        <v>X</v>
      </c>
      <c r="DO311" s="359" t="str">
        <f t="shared" si="390"/>
        <v>X</v>
      </c>
      <c r="DP311" t="str">
        <f t="shared" si="391"/>
        <v/>
      </c>
      <c r="DQ311" t="str">
        <f t="shared" si="392"/>
        <v/>
      </c>
      <c r="DR311" t="str">
        <f t="shared" si="393"/>
        <v/>
      </c>
      <c r="DS311" s="359" t="str">
        <f t="shared" si="394"/>
        <v/>
      </c>
      <c r="DT311" t="str">
        <f t="shared" si="395"/>
        <v/>
      </c>
      <c r="DU311" t="str">
        <f t="shared" si="396"/>
        <v/>
      </c>
      <c r="DV311" t="str">
        <f t="shared" si="397"/>
        <v/>
      </c>
      <c r="DW311" t="str">
        <f t="shared" si="398"/>
        <v/>
      </c>
      <c r="DX311" s="359" t="str">
        <f t="shared" si="399"/>
        <v/>
      </c>
      <c r="DY311" t="str">
        <f t="shared" si="400"/>
        <v/>
      </c>
      <c r="DZ311" t="str">
        <f t="shared" si="401"/>
        <v/>
      </c>
      <c r="EA311" t="str">
        <f t="shared" si="402"/>
        <v/>
      </c>
      <c r="EB311" s="359" t="str">
        <f t="shared" si="403"/>
        <v/>
      </c>
      <c r="EC311" t="str">
        <f t="shared" si="404"/>
        <v/>
      </c>
      <c r="ED311" t="str">
        <f t="shared" si="405"/>
        <v/>
      </c>
      <c r="EE311" t="str">
        <f t="shared" si="406"/>
        <v/>
      </c>
      <c r="EF311" t="str">
        <f t="shared" si="407"/>
        <v/>
      </c>
      <c r="EG311" s="359" t="str">
        <f t="shared" si="408"/>
        <v/>
      </c>
      <c r="EH311" t="str">
        <f t="shared" si="352"/>
        <v>Corybas z.sp. 'Busselton'</v>
      </c>
      <c r="EJ311" t="str">
        <f t="shared" si="346"/>
        <v>Corybas z.sp. 'Hamersley Inlet'</v>
      </c>
      <c r="EK311" s="100">
        <f t="shared" si="425"/>
        <v>0</v>
      </c>
      <c r="EL311" s="3">
        <f t="shared" si="426"/>
        <v>0</v>
      </c>
      <c r="EM311" s="3">
        <f t="shared" si="426"/>
        <v>0</v>
      </c>
      <c r="EN311" s="3">
        <f t="shared" si="426"/>
        <v>0</v>
      </c>
      <c r="EO311" s="3">
        <f t="shared" si="426"/>
        <v>0</v>
      </c>
      <c r="EP311" s="3">
        <f t="shared" si="426"/>
        <v>0</v>
      </c>
      <c r="EQ311" s="3">
        <f t="shared" si="426"/>
        <v>0</v>
      </c>
      <c r="ER311" s="3">
        <f t="shared" si="426"/>
        <v>1</v>
      </c>
      <c r="ES311" s="3">
        <f t="shared" si="426"/>
        <v>1</v>
      </c>
      <c r="ET311" s="3">
        <f t="shared" si="426"/>
        <v>0</v>
      </c>
      <c r="EU311" s="3">
        <f t="shared" si="424"/>
        <v>0</v>
      </c>
      <c r="EV311" s="24">
        <f t="shared" si="424"/>
        <v>0</v>
      </c>
      <c r="EW311" s="245">
        <f t="shared" si="349"/>
        <v>2</v>
      </c>
      <c r="EX311" s="262" t="str">
        <f t="shared" si="347"/>
        <v/>
      </c>
    </row>
    <row r="312" spans="1:154" ht="16.149999999999999" customHeight="1" x14ac:dyDescent="0.25">
      <c r="A312" s="363"/>
      <c r="D312" s="363"/>
      <c r="E312" s="363"/>
      <c r="F312" s="363"/>
      <c r="G312" s="363"/>
      <c r="H312" s="363"/>
      <c r="I312" s="363"/>
      <c r="J312" s="68">
        <f t="shared" si="350"/>
        <v>620</v>
      </c>
      <c r="K312" s="417" t="str">
        <f t="shared" si="351"/>
        <v>Corybas z.sp. 'Naturaliste'</v>
      </c>
      <c r="L312" s="425">
        <v>620</v>
      </c>
      <c r="M312" s="417" t="s">
        <v>1610</v>
      </c>
      <c r="N312" s="418" t="s">
        <v>2394</v>
      </c>
      <c r="O312" s="363" t="str">
        <f t="shared" si="420"/>
        <v>S</v>
      </c>
      <c r="P312" s="144" t="s">
        <v>2323</v>
      </c>
      <c r="Q312" s="364" t="s">
        <v>2395</v>
      </c>
      <c r="R312" s="365">
        <v>42948</v>
      </c>
      <c r="S312" s="365">
        <v>43008</v>
      </c>
      <c r="T312" s="603" t="s">
        <v>7894</v>
      </c>
      <c r="U312" s="603" t="s">
        <v>7894</v>
      </c>
      <c r="V312" s="603" t="s">
        <v>7894</v>
      </c>
      <c r="W312" s="603" t="s">
        <v>7894</v>
      </c>
      <c r="X312" s="603" t="s">
        <v>7894</v>
      </c>
      <c r="Y312" s="603" t="s">
        <v>7894</v>
      </c>
      <c r="Z312" s="603" t="s">
        <v>7894</v>
      </c>
      <c r="AA312" s="603" t="s">
        <v>7894</v>
      </c>
      <c r="AB312" s="603" t="s">
        <v>7894</v>
      </c>
      <c r="AC312" s="603" t="s">
        <v>7894</v>
      </c>
      <c r="AD312" s="603" t="s">
        <v>7894</v>
      </c>
      <c r="AE312" s="603" t="s">
        <v>7894</v>
      </c>
      <c r="AF312" s="605" t="s">
        <v>48</v>
      </c>
      <c r="AG312" s="605" t="s">
        <v>48</v>
      </c>
      <c r="AH312" s="366" t="s">
        <v>685</v>
      </c>
      <c r="AI312" s="363">
        <f t="shared" si="333"/>
        <v>6</v>
      </c>
      <c r="AJ312" s="363">
        <v>0</v>
      </c>
      <c r="AK312" s="413" t="str">
        <f t="shared" si="337"/>
        <v>None</v>
      </c>
      <c r="AL312" s="413" t="str">
        <f t="shared" si="338"/>
        <v>None</v>
      </c>
      <c r="AM312" s="486" t="s">
        <v>7608</v>
      </c>
      <c r="AN312" s="505" t="s">
        <v>7622</v>
      </c>
      <c r="AO312" s="144"/>
      <c r="AS312" s="69">
        <f t="shared" si="339"/>
        <v>32</v>
      </c>
      <c r="AT312" s="69">
        <f t="shared" si="340"/>
        <v>39</v>
      </c>
      <c r="AU312" s="69">
        <f t="shared" si="341"/>
        <v>8</v>
      </c>
      <c r="AV312" s="69">
        <f t="shared" si="342"/>
        <v>9</v>
      </c>
      <c r="AW312" s="81"/>
      <c r="AX312" s="70" t="s">
        <v>2396</v>
      </c>
      <c r="AY312" s="364" t="e">
        <v>#N/A</v>
      </c>
      <c r="AZ312" s="264" t="s">
        <v>48</v>
      </c>
      <c r="BA312" s="238"/>
      <c r="BB312" s="237" t="str">
        <f t="shared" si="343"/>
        <v/>
      </c>
      <c r="BC312" s="270">
        <f t="shared" si="335"/>
        <v>620</v>
      </c>
      <c r="BD312" t="str">
        <f t="shared" si="344"/>
        <v>Corybas z.sp. 'Naturaliste'</v>
      </c>
      <c r="BE312" s="367" t="e">
        <f>COUNTIFS(#REF!,L312)</f>
        <v>#REF!</v>
      </c>
      <c r="BF312" s="374" t="str">
        <f t="shared" si="345"/>
        <v>n</v>
      </c>
      <c r="BG312" s="82"/>
      <c r="BH312" s="375"/>
      <c r="BI312" s="374"/>
      <c r="BJ312" s="403"/>
      <c r="CE312" t="str">
        <f t="shared" si="423"/>
        <v>_Old species name (Corybas z.sp. 'Hamersley Inlet')</v>
      </c>
      <c r="CF312" s="388" t="str">
        <f t="shared" si="413"/>
        <v>Corybas z.sp. 'Hamersley Inlet'</v>
      </c>
      <c r="CG312" t="str">
        <f t="shared" si="356"/>
        <v/>
      </c>
      <c r="CH312" t="str">
        <f t="shared" si="357"/>
        <v/>
      </c>
      <c r="CI312" t="str">
        <f t="shared" si="358"/>
        <v/>
      </c>
      <c r="CJ312" t="str">
        <f t="shared" si="359"/>
        <v/>
      </c>
      <c r="CK312" s="359" t="str">
        <f t="shared" si="360"/>
        <v/>
      </c>
      <c r="CL312" t="str">
        <f t="shared" si="361"/>
        <v/>
      </c>
      <c r="CM312" t="str">
        <f t="shared" si="362"/>
        <v/>
      </c>
      <c r="CN312" t="str">
        <f t="shared" si="363"/>
        <v/>
      </c>
      <c r="CO312" s="359" t="str">
        <f t="shared" si="364"/>
        <v/>
      </c>
      <c r="CP312" t="str">
        <f t="shared" si="365"/>
        <v/>
      </c>
      <c r="CQ312" t="str">
        <f t="shared" si="366"/>
        <v/>
      </c>
      <c r="CR312" t="str">
        <f t="shared" si="367"/>
        <v/>
      </c>
      <c r="CS312" s="359" t="str">
        <f t="shared" si="368"/>
        <v/>
      </c>
      <c r="CT312" t="str">
        <f t="shared" si="369"/>
        <v/>
      </c>
      <c r="CU312" t="str">
        <f t="shared" si="370"/>
        <v/>
      </c>
      <c r="CV312" t="str">
        <f t="shared" si="371"/>
        <v/>
      </c>
      <c r="CW312" t="str">
        <f t="shared" si="372"/>
        <v/>
      </c>
      <c r="CX312" s="359" t="str">
        <f t="shared" si="373"/>
        <v/>
      </c>
      <c r="CY312" t="str">
        <f t="shared" si="374"/>
        <v/>
      </c>
      <c r="CZ312" t="str">
        <f t="shared" si="375"/>
        <v/>
      </c>
      <c r="DA312" t="str">
        <f t="shared" si="376"/>
        <v/>
      </c>
      <c r="DB312" s="359" t="str">
        <f t="shared" si="377"/>
        <v/>
      </c>
      <c r="DC312" t="str">
        <f t="shared" si="378"/>
        <v/>
      </c>
      <c r="DD312" t="str">
        <f t="shared" si="379"/>
        <v/>
      </c>
      <c r="DE312" t="str">
        <f t="shared" si="380"/>
        <v/>
      </c>
      <c r="DF312" s="359" t="str">
        <f t="shared" si="381"/>
        <v/>
      </c>
      <c r="DG312" t="str">
        <f t="shared" si="382"/>
        <v/>
      </c>
      <c r="DH312" t="str">
        <f t="shared" si="383"/>
        <v/>
      </c>
      <c r="DI312" t="str">
        <f t="shared" si="384"/>
        <v/>
      </c>
      <c r="DJ312" t="str">
        <f t="shared" si="385"/>
        <v/>
      </c>
      <c r="DK312" s="359" t="str">
        <f t="shared" si="386"/>
        <v/>
      </c>
      <c r="DL312" t="str">
        <f t="shared" si="387"/>
        <v>X</v>
      </c>
      <c r="DM312" t="str">
        <f t="shared" si="388"/>
        <v>X</v>
      </c>
      <c r="DN312" t="str">
        <f t="shared" si="389"/>
        <v>X</v>
      </c>
      <c r="DO312" s="359" t="str">
        <f t="shared" si="390"/>
        <v>X</v>
      </c>
      <c r="DP312" t="str">
        <f t="shared" si="391"/>
        <v>X</v>
      </c>
      <c r="DQ312" t="str">
        <f t="shared" si="392"/>
        <v>X</v>
      </c>
      <c r="DR312" t="str">
        <f t="shared" si="393"/>
        <v>X</v>
      </c>
      <c r="DS312" s="359" t="str">
        <f t="shared" si="394"/>
        <v>X</v>
      </c>
      <c r="DT312" t="str">
        <f t="shared" si="395"/>
        <v/>
      </c>
      <c r="DU312" t="str">
        <f t="shared" si="396"/>
        <v/>
      </c>
      <c r="DV312" t="str">
        <f t="shared" si="397"/>
        <v/>
      </c>
      <c r="DW312" t="str">
        <f t="shared" si="398"/>
        <v/>
      </c>
      <c r="DX312" s="359" t="str">
        <f t="shared" si="399"/>
        <v/>
      </c>
      <c r="DY312" t="str">
        <f t="shared" si="400"/>
        <v/>
      </c>
      <c r="DZ312" t="str">
        <f t="shared" si="401"/>
        <v/>
      </c>
      <c r="EA312" t="str">
        <f t="shared" si="402"/>
        <v/>
      </c>
      <c r="EB312" s="359" t="str">
        <f t="shared" si="403"/>
        <v/>
      </c>
      <c r="EC312" t="str">
        <f t="shared" si="404"/>
        <v/>
      </c>
      <c r="ED312" t="str">
        <f t="shared" si="405"/>
        <v/>
      </c>
      <c r="EE312" t="str">
        <f t="shared" si="406"/>
        <v/>
      </c>
      <c r="EF312" t="str">
        <f t="shared" si="407"/>
        <v/>
      </c>
      <c r="EG312" s="359" t="str">
        <f t="shared" si="408"/>
        <v/>
      </c>
      <c r="EH312" t="str">
        <f t="shared" si="352"/>
        <v>Corybas z.sp. 'Hamersley Inlet'</v>
      </c>
      <c r="EJ312" t="str">
        <f t="shared" si="346"/>
        <v>Corybas z.sp. 'Naturaliste'</v>
      </c>
      <c r="EK312" s="100">
        <f t="shared" si="425"/>
        <v>0</v>
      </c>
      <c r="EL312" s="3">
        <f t="shared" si="426"/>
        <v>0</v>
      </c>
      <c r="EM312" s="3">
        <f t="shared" si="426"/>
        <v>0</v>
      </c>
      <c r="EN312" s="3">
        <f t="shared" si="426"/>
        <v>0</v>
      </c>
      <c r="EO312" s="3">
        <f t="shared" si="426"/>
        <v>0</v>
      </c>
      <c r="EP312" s="3">
        <f t="shared" si="426"/>
        <v>0</v>
      </c>
      <c r="EQ312" s="3">
        <f t="shared" si="426"/>
        <v>0</v>
      </c>
      <c r="ER312" s="3">
        <f t="shared" si="426"/>
        <v>1</v>
      </c>
      <c r="ES312" s="3">
        <f t="shared" si="426"/>
        <v>1</v>
      </c>
      <c r="ET312" s="3">
        <f t="shared" si="426"/>
        <v>0</v>
      </c>
      <c r="EU312" s="3">
        <f t="shared" si="424"/>
        <v>0</v>
      </c>
      <c r="EV312" s="24">
        <f t="shared" si="424"/>
        <v>0</v>
      </c>
      <c r="EW312" s="245">
        <f t="shared" si="349"/>
        <v>2</v>
      </c>
      <c r="EX312" s="262" t="str">
        <f t="shared" si="347"/>
        <v/>
      </c>
    </row>
    <row r="313" spans="1:154" ht="16.149999999999999" customHeight="1" x14ac:dyDescent="0.25">
      <c r="A313" s="363"/>
      <c r="D313" s="363"/>
      <c r="E313" s="363"/>
      <c r="F313" s="363"/>
      <c r="G313" s="363"/>
      <c r="H313" s="363"/>
      <c r="I313" s="363"/>
      <c r="J313" s="68">
        <f t="shared" si="350"/>
        <v>439</v>
      </c>
      <c r="K313" s="417" t="str">
        <f t="shared" si="351"/>
        <v>Corybas z.sp. 'peat swamps'</v>
      </c>
      <c r="L313" s="425">
        <v>439</v>
      </c>
      <c r="M313" s="417" t="s">
        <v>1610</v>
      </c>
      <c r="N313" s="418" t="s">
        <v>1396</v>
      </c>
      <c r="O313" s="363" t="str">
        <f t="shared" si="420"/>
        <v>S</v>
      </c>
      <c r="P313" s="144" t="s">
        <v>2323</v>
      </c>
      <c r="Q313" s="364" t="s">
        <v>2376</v>
      </c>
      <c r="R313" s="365">
        <v>42840</v>
      </c>
      <c r="S313" s="365">
        <v>42886</v>
      </c>
      <c r="T313" s="603" t="s">
        <v>7894</v>
      </c>
      <c r="U313" s="603" t="s">
        <v>7894</v>
      </c>
      <c r="V313" s="603" t="s">
        <v>7894</v>
      </c>
      <c r="W313" s="603" t="s">
        <v>7894</v>
      </c>
      <c r="X313" s="603" t="s">
        <v>7894</v>
      </c>
      <c r="Y313" s="603" t="s">
        <v>7894</v>
      </c>
      <c r="Z313" s="603" t="s">
        <v>7894</v>
      </c>
      <c r="AA313" s="603" t="s">
        <v>7894</v>
      </c>
      <c r="AB313" s="603" t="s">
        <v>7894</v>
      </c>
      <c r="AC313" s="603" t="s">
        <v>7894</v>
      </c>
      <c r="AD313" s="603" t="s">
        <v>7894</v>
      </c>
      <c r="AE313" s="603" t="s">
        <v>7894</v>
      </c>
      <c r="AF313" s="605" t="s">
        <v>48</v>
      </c>
      <c r="AG313" s="605" t="s">
        <v>48</v>
      </c>
      <c r="AH313" s="366" t="s">
        <v>1307</v>
      </c>
      <c r="AI313" s="363">
        <f t="shared" si="333"/>
        <v>3</v>
      </c>
      <c r="AJ313" s="363">
        <v>0</v>
      </c>
      <c r="AK313" s="413" t="str">
        <f t="shared" si="337"/>
        <v>None</v>
      </c>
      <c r="AL313" s="413" t="str">
        <f t="shared" si="338"/>
        <v>None</v>
      </c>
      <c r="AM313" s="486" t="s">
        <v>7608</v>
      </c>
      <c r="AN313" s="505" t="s">
        <v>7621</v>
      </c>
      <c r="AO313" s="144"/>
      <c r="AS313" s="69">
        <f t="shared" si="339"/>
        <v>16</v>
      </c>
      <c r="AT313" s="69">
        <f t="shared" si="340"/>
        <v>22</v>
      </c>
      <c r="AU313" s="69">
        <f t="shared" si="341"/>
        <v>4</v>
      </c>
      <c r="AV313" s="69">
        <f t="shared" si="342"/>
        <v>5</v>
      </c>
      <c r="AW313" s="81"/>
      <c r="AX313" s="70" t="s">
        <v>2375</v>
      </c>
      <c r="AY313" s="364">
        <v>49557</v>
      </c>
      <c r="AZ313" s="264" t="s">
        <v>48</v>
      </c>
      <c r="BA313" s="238"/>
      <c r="BB313" s="237" t="str">
        <f t="shared" si="343"/>
        <v/>
      </c>
      <c r="BC313" s="270">
        <f t="shared" si="335"/>
        <v>439</v>
      </c>
      <c r="BD313" t="str">
        <f t="shared" si="344"/>
        <v>Corybas z.sp. 'peat swamps'</v>
      </c>
      <c r="BE313" s="367" t="e">
        <f>COUNTIFS(#REF!,L313)</f>
        <v>#REF!</v>
      </c>
      <c r="BF313" s="374" t="str">
        <f t="shared" si="345"/>
        <v>n</v>
      </c>
      <c r="BG313" s="82"/>
      <c r="BH313" s="375"/>
      <c r="BI313" s="374"/>
      <c r="BJ313" s="403"/>
      <c r="CE313" t="str">
        <f t="shared" si="423"/>
        <v>_Old species name (Corybas z.sp. 'Naturaliste')</v>
      </c>
      <c r="CF313" s="388" t="str">
        <f t="shared" si="413"/>
        <v>Corybas z.sp. 'Naturaliste'</v>
      </c>
      <c r="CG313" t="str">
        <f t="shared" si="356"/>
        <v/>
      </c>
      <c r="CH313" t="str">
        <f t="shared" si="357"/>
        <v/>
      </c>
      <c r="CI313" t="str">
        <f t="shared" si="358"/>
        <v/>
      </c>
      <c r="CJ313" t="str">
        <f t="shared" si="359"/>
        <v/>
      </c>
      <c r="CK313" s="359" t="str">
        <f t="shared" si="360"/>
        <v/>
      </c>
      <c r="CL313" t="str">
        <f t="shared" si="361"/>
        <v/>
      </c>
      <c r="CM313" t="str">
        <f t="shared" si="362"/>
        <v/>
      </c>
      <c r="CN313" t="str">
        <f t="shared" si="363"/>
        <v/>
      </c>
      <c r="CO313" s="359" t="str">
        <f t="shared" si="364"/>
        <v/>
      </c>
      <c r="CP313" t="str">
        <f t="shared" si="365"/>
        <v/>
      </c>
      <c r="CQ313" t="str">
        <f t="shared" si="366"/>
        <v/>
      </c>
      <c r="CR313" t="str">
        <f t="shared" si="367"/>
        <v/>
      </c>
      <c r="CS313" s="359" t="str">
        <f t="shared" si="368"/>
        <v/>
      </c>
      <c r="CT313" t="str">
        <f t="shared" si="369"/>
        <v/>
      </c>
      <c r="CU313" t="str">
        <f t="shared" si="370"/>
        <v/>
      </c>
      <c r="CV313" t="str">
        <f t="shared" si="371"/>
        <v/>
      </c>
      <c r="CW313" t="str">
        <f t="shared" si="372"/>
        <v/>
      </c>
      <c r="CX313" s="359" t="str">
        <f t="shared" si="373"/>
        <v/>
      </c>
      <c r="CY313" t="str">
        <f t="shared" si="374"/>
        <v/>
      </c>
      <c r="CZ313" t="str">
        <f t="shared" si="375"/>
        <v/>
      </c>
      <c r="DA313" t="str">
        <f t="shared" si="376"/>
        <v/>
      </c>
      <c r="DB313" s="359" t="str">
        <f t="shared" si="377"/>
        <v/>
      </c>
      <c r="DC313" t="str">
        <f t="shared" si="378"/>
        <v/>
      </c>
      <c r="DD313" t="str">
        <f t="shared" si="379"/>
        <v/>
      </c>
      <c r="DE313" t="str">
        <f t="shared" si="380"/>
        <v/>
      </c>
      <c r="DF313" s="359" t="str">
        <f t="shared" si="381"/>
        <v/>
      </c>
      <c r="DG313" t="str">
        <f t="shared" si="382"/>
        <v/>
      </c>
      <c r="DH313" t="str">
        <f t="shared" si="383"/>
        <v/>
      </c>
      <c r="DI313" t="str">
        <f t="shared" si="384"/>
        <v/>
      </c>
      <c r="DJ313" t="str">
        <f t="shared" si="385"/>
        <v/>
      </c>
      <c r="DK313" s="359" t="str">
        <f t="shared" si="386"/>
        <v/>
      </c>
      <c r="DL313" t="str">
        <f t="shared" si="387"/>
        <v>X</v>
      </c>
      <c r="DM313" t="str">
        <f t="shared" si="388"/>
        <v>X</v>
      </c>
      <c r="DN313" t="str">
        <f t="shared" si="389"/>
        <v>X</v>
      </c>
      <c r="DO313" s="359" t="str">
        <f t="shared" si="390"/>
        <v>X</v>
      </c>
      <c r="DP313" t="str">
        <f t="shared" si="391"/>
        <v>X</v>
      </c>
      <c r="DQ313" t="str">
        <f t="shared" si="392"/>
        <v>X</v>
      </c>
      <c r="DR313" t="str">
        <f t="shared" si="393"/>
        <v>X</v>
      </c>
      <c r="DS313" s="359" t="str">
        <f t="shared" si="394"/>
        <v>X</v>
      </c>
      <c r="DT313" t="str">
        <f t="shared" si="395"/>
        <v/>
      </c>
      <c r="DU313" t="str">
        <f t="shared" si="396"/>
        <v/>
      </c>
      <c r="DV313" t="str">
        <f t="shared" si="397"/>
        <v/>
      </c>
      <c r="DW313" t="str">
        <f t="shared" si="398"/>
        <v/>
      </c>
      <c r="DX313" s="359" t="str">
        <f t="shared" si="399"/>
        <v/>
      </c>
      <c r="DY313" t="str">
        <f t="shared" si="400"/>
        <v/>
      </c>
      <c r="DZ313" t="str">
        <f t="shared" si="401"/>
        <v/>
      </c>
      <c r="EA313" t="str">
        <f t="shared" si="402"/>
        <v/>
      </c>
      <c r="EB313" s="359" t="str">
        <f t="shared" si="403"/>
        <v/>
      </c>
      <c r="EC313" t="str">
        <f t="shared" si="404"/>
        <v/>
      </c>
      <c r="ED313" t="str">
        <f t="shared" si="405"/>
        <v/>
      </c>
      <c r="EE313" t="str">
        <f t="shared" si="406"/>
        <v/>
      </c>
      <c r="EF313" t="str">
        <f t="shared" si="407"/>
        <v/>
      </c>
      <c r="EG313" s="359" t="str">
        <f t="shared" si="408"/>
        <v/>
      </c>
      <c r="EH313" t="str">
        <f t="shared" si="352"/>
        <v>Corybas z.sp. 'Naturaliste'</v>
      </c>
      <c r="EJ313" t="str">
        <f t="shared" si="346"/>
        <v>Corybas z.sp. 'peat swamps'</v>
      </c>
      <c r="EK313" s="100">
        <f t="shared" si="425"/>
        <v>0</v>
      </c>
      <c r="EL313" s="3">
        <f t="shared" si="426"/>
        <v>0</v>
      </c>
      <c r="EM313" s="3">
        <f t="shared" si="426"/>
        <v>0</v>
      </c>
      <c r="EN313" s="3">
        <f t="shared" si="426"/>
        <v>1</v>
      </c>
      <c r="EO313" s="3">
        <f t="shared" si="426"/>
        <v>1</v>
      </c>
      <c r="EP313" s="3">
        <f t="shared" si="426"/>
        <v>0</v>
      </c>
      <c r="EQ313" s="3">
        <f t="shared" si="426"/>
        <v>0</v>
      </c>
      <c r="ER313" s="3">
        <f t="shared" si="426"/>
        <v>0</v>
      </c>
      <c r="ES313" s="3">
        <f t="shared" si="426"/>
        <v>0</v>
      </c>
      <c r="ET313" s="3">
        <f t="shared" si="426"/>
        <v>0</v>
      </c>
      <c r="EU313" s="3">
        <f t="shared" si="424"/>
        <v>0</v>
      </c>
      <c r="EV313" s="24">
        <f t="shared" si="424"/>
        <v>0</v>
      </c>
      <c r="EW313" s="245">
        <f t="shared" si="349"/>
        <v>2</v>
      </c>
      <c r="EX313" s="262" t="str">
        <f t="shared" si="347"/>
        <v/>
      </c>
    </row>
    <row r="314" spans="1:154" ht="16.149999999999999" customHeight="1" x14ac:dyDescent="0.25">
      <c r="A314" s="363"/>
      <c r="D314" s="363"/>
      <c r="E314" s="363"/>
      <c r="F314" s="363"/>
      <c r="G314" s="363"/>
      <c r="H314" s="363"/>
      <c r="I314" s="363"/>
      <c r="J314" s="68">
        <f t="shared" si="350"/>
        <v>439</v>
      </c>
      <c r="K314" s="413" t="str">
        <f t="shared" si="351"/>
        <v>Corysanthes autumnalis</v>
      </c>
      <c r="L314" s="428">
        <v>439</v>
      </c>
      <c r="M314" s="413" t="s">
        <v>7597</v>
      </c>
      <c r="N314" s="431" t="s">
        <v>2374</v>
      </c>
      <c r="O314" s="363" t="str">
        <f t="shared" si="420"/>
        <v>S</v>
      </c>
      <c r="P314" s="364" t="s">
        <v>2375</v>
      </c>
      <c r="Q314" s="364" t="s">
        <v>2376</v>
      </c>
      <c r="R314" s="373">
        <v>42855</v>
      </c>
      <c r="S314" s="365">
        <v>42886</v>
      </c>
      <c r="T314" s="603" t="s">
        <v>7894</v>
      </c>
      <c r="U314" s="603" t="s">
        <v>7894</v>
      </c>
      <c r="V314" s="603" t="s">
        <v>7894</v>
      </c>
      <c r="W314" s="603" t="s">
        <v>4823</v>
      </c>
      <c r="X314" s="603" t="s">
        <v>4824</v>
      </c>
      <c r="Y314" s="603" t="s">
        <v>4825</v>
      </c>
      <c r="Z314" s="603" t="s">
        <v>7894</v>
      </c>
      <c r="AA314" s="603" t="s">
        <v>7894</v>
      </c>
      <c r="AB314" s="603" t="s">
        <v>7894</v>
      </c>
      <c r="AC314" s="603" t="s">
        <v>7894</v>
      </c>
      <c r="AD314" s="603" t="s">
        <v>7894</v>
      </c>
      <c r="AE314" s="603" t="s">
        <v>7894</v>
      </c>
      <c r="AF314" s="605" t="s">
        <v>7910</v>
      </c>
      <c r="AG314" s="605" t="s">
        <v>7953</v>
      </c>
      <c r="AH314" s="366" t="s">
        <v>1307</v>
      </c>
      <c r="AI314" s="363">
        <f t="shared" si="333"/>
        <v>3</v>
      </c>
      <c r="AJ314" s="363">
        <v>0</v>
      </c>
      <c r="AK314" s="413" t="str">
        <f t="shared" si="337"/>
        <v>None</v>
      </c>
      <c r="AL314" s="413" t="str">
        <f t="shared" si="338"/>
        <v>None</v>
      </c>
      <c r="AM314" s="486" t="s">
        <v>7607</v>
      </c>
      <c r="AN314" s="452" t="s">
        <v>4816</v>
      </c>
      <c r="AO314" s="70" t="s">
        <v>1391</v>
      </c>
      <c r="AP314"/>
      <c r="AQ314"/>
      <c r="AS314" s="69">
        <f t="shared" si="339"/>
        <v>18</v>
      </c>
      <c r="AT314" s="69">
        <f t="shared" si="340"/>
        <v>22</v>
      </c>
      <c r="AU314" s="69">
        <f t="shared" si="341"/>
        <v>4</v>
      </c>
      <c r="AV314" s="69">
        <f t="shared" si="342"/>
        <v>5</v>
      </c>
      <c r="AW314" s="81"/>
      <c r="AX314" s="364" t="s">
        <v>2375</v>
      </c>
      <c r="AY314" s="364">
        <v>49557</v>
      </c>
      <c r="AZ314" s="264" t="s">
        <v>48</v>
      </c>
      <c r="BA314" s="238"/>
      <c r="BB314" s="237" t="str">
        <f t="shared" si="343"/>
        <v/>
      </c>
      <c r="BC314" s="270">
        <f t="shared" si="335"/>
        <v>439</v>
      </c>
      <c r="BD314" t="str">
        <f t="shared" si="344"/>
        <v>Corysanthes autumnalis</v>
      </c>
      <c r="BE314" s="367" t="e">
        <f>COUNTIFS(#REF!,L314)</f>
        <v>#REF!</v>
      </c>
      <c r="BF314" s="374" t="str">
        <f t="shared" si="345"/>
        <v>y</v>
      </c>
      <c r="BG314" s="82"/>
      <c r="BH314" s="375"/>
      <c r="BI314" s="374"/>
      <c r="BJ314" s="403"/>
      <c r="CE314" t="str">
        <f t="shared" si="423"/>
        <v>_Old species name (Corybas z.sp. 'peat swamps')</v>
      </c>
      <c r="CF314" s="388" t="str">
        <f t="shared" si="413"/>
        <v>Corybas z.sp. 'peat swamps'</v>
      </c>
      <c r="CG314" t="str">
        <f t="shared" si="356"/>
        <v/>
      </c>
      <c r="CH314" t="str">
        <f t="shared" si="357"/>
        <v/>
      </c>
      <c r="CI314" t="str">
        <f t="shared" si="358"/>
        <v/>
      </c>
      <c r="CJ314" t="str">
        <f t="shared" si="359"/>
        <v/>
      </c>
      <c r="CK314" s="359" t="str">
        <f t="shared" si="360"/>
        <v/>
      </c>
      <c r="CL314" t="str">
        <f t="shared" si="361"/>
        <v/>
      </c>
      <c r="CM314" t="str">
        <f t="shared" si="362"/>
        <v/>
      </c>
      <c r="CN314" t="str">
        <f t="shared" si="363"/>
        <v/>
      </c>
      <c r="CO314" s="359" t="str">
        <f t="shared" si="364"/>
        <v/>
      </c>
      <c r="CP314" t="str">
        <f t="shared" si="365"/>
        <v/>
      </c>
      <c r="CQ314" t="str">
        <f t="shared" si="366"/>
        <v/>
      </c>
      <c r="CR314" t="str">
        <f t="shared" si="367"/>
        <v/>
      </c>
      <c r="CS314" s="359" t="str">
        <f t="shared" si="368"/>
        <v/>
      </c>
      <c r="CT314" t="str">
        <f t="shared" si="369"/>
        <v/>
      </c>
      <c r="CU314" t="str">
        <f t="shared" si="370"/>
        <v/>
      </c>
      <c r="CV314" t="str">
        <f t="shared" si="371"/>
        <v>X</v>
      </c>
      <c r="CW314" t="str">
        <f t="shared" si="372"/>
        <v>X</v>
      </c>
      <c r="CX314" s="359" t="str">
        <f t="shared" si="373"/>
        <v>X</v>
      </c>
      <c r="CY314" t="str">
        <f t="shared" si="374"/>
        <v>X</v>
      </c>
      <c r="CZ314" t="str">
        <f t="shared" si="375"/>
        <v>X</v>
      </c>
      <c r="DA314" t="str">
        <f t="shared" si="376"/>
        <v>X</v>
      </c>
      <c r="DB314" s="359" t="str">
        <f t="shared" si="377"/>
        <v>X</v>
      </c>
      <c r="DC314" t="str">
        <f t="shared" si="378"/>
        <v/>
      </c>
      <c r="DD314" t="str">
        <f t="shared" si="379"/>
        <v/>
      </c>
      <c r="DE314" t="str">
        <f t="shared" si="380"/>
        <v/>
      </c>
      <c r="DF314" s="359" t="str">
        <f t="shared" si="381"/>
        <v/>
      </c>
      <c r="DG314" t="str">
        <f t="shared" si="382"/>
        <v/>
      </c>
      <c r="DH314" t="str">
        <f t="shared" si="383"/>
        <v/>
      </c>
      <c r="DI314" t="str">
        <f t="shared" si="384"/>
        <v/>
      </c>
      <c r="DJ314" t="str">
        <f t="shared" si="385"/>
        <v/>
      </c>
      <c r="DK314" s="359" t="str">
        <f t="shared" si="386"/>
        <v/>
      </c>
      <c r="DL314" t="str">
        <f t="shared" si="387"/>
        <v/>
      </c>
      <c r="DM314" t="str">
        <f t="shared" si="388"/>
        <v/>
      </c>
      <c r="DN314" t="str">
        <f t="shared" si="389"/>
        <v/>
      </c>
      <c r="DO314" s="359" t="str">
        <f t="shared" si="390"/>
        <v/>
      </c>
      <c r="DP314" t="str">
        <f t="shared" si="391"/>
        <v/>
      </c>
      <c r="DQ314" t="str">
        <f t="shared" si="392"/>
        <v/>
      </c>
      <c r="DR314" t="str">
        <f t="shared" si="393"/>
        <v/>
      </c>
      <c r="DS314" s="359" t="str">
        <f t="shared" si="394"/>
        <v/>
      </c>
      <c r="DT314" t="str">
        <f t="shared" si="395"/>
        <v/>
      </c>
      <c r="DU314" t="str">
        <f t="shared" si="396"/>
        <v/>
      </c>
      <c r="DV314" t="str">
        <f t="shared" si="397"/>
        <v/>
      </c>
      <c r="DW314" t="str">
        <f t="shared" si="398"/>
        <v/>
      </c>
      <c r="DX314" s="359" t="str">
        <f t="shared" si="399"/>
        <v/>
      </c>
      <c r="DY314" t="str">
        <f t="shared" si="400"/>
        <v/>
      </c>
      <c r="DZ314" t="str">
        <f t="shared" si="401"/>
        <v/>
      </c>
      <c r="EA314" t="str">
        <f t="shared" si="402"/>
        <v/>
      </c>
      <c r="EB314" s="359" t="str">
        <f t="shared" si="403"/>
        <v/>
      </c>
      <c r="EC314" t="str">
        <f t="shared" si="404"/>
        <v/>
      </c>
      <c r="ED314" t="str">
        <f t="shared" si="405"/>
        <v/>
      </c>
      <c r="EE314" t="str">
        <f t="shared" si="406"/>
        <v/>
      </c>
      <c r="EF314" t="str">
        <f t="shared" si="407"/>
        <v/>
      </c>
      <c r="EG314" s="359" t="str">
        <f t="shared" si="408"/>
        <v/>
      </c>
      <c r="EH314" t="str">
        <f t="shared" si="352"/>
        <v>Corybas z.sp. 'peat swamps'</v>
      </c>
      <c r="EJ314" t="str">
        <f t="shared" si="346"/>
        <v>Corysanthes autumnalis</v>
      </c>
      <c r="EK314" s="100">
        <f t="shared" si="425"/>
        <v>0</v>
      </c>
      <c r="EL314" s="3">
        <f t="shared" si="425"/>
        <v>0</v>
      </c>
      <c r="EM314" s="3">
        <f t="shared" si="425"/>
        <v>0</v>
      </c>
      <c r="EN314" s="3">
        <f t="shared" si="425"/>
        <v>1</v>
      </c>
      <c r="EO314" s="3">
        <f t="shared" si="425"/>
        <v>1</v>
      </c>
      <c r="EP314" s="3">
        <f t="shared" si="425"/>
        <v>0</v>
      </c>
      <c r="EQ314" s="3">
        <f t="shared" si="425"/>
        <v>0</v>
      </c>
      <c r="ER314" s="3">
        <f t="shared" si="425"/>
        <v>0</v>
      </c>
      <c r="ES314" s="3">
        <f t="shared" si="425"/>
        <v>0</v>
      </c>
      <c r="ET314" s="3">
        <f t="shared" si="425"/>
        <v>0</v>
      </c>
      <c r="EU314" s="3">
        <f t="shared" si="425"/>
        <v>0</v>
      </c>
      <c r="EV314" s="24">
        <f t="shared" si="425"/>
        <v>0</v>
      </c>
      <c r="EW314" s="245">
        <f t="shared" si="349"/>
        <v>2</v>
      </c>
      <c r="EX314" s="262" t="str">
        <f t="shared" si="347"/>
        <v/>
      </c>
    </row>
    <row r="315" spans="1:154" ht="16.149999999999999" customHeight="1" x14ac:dyDescent="0.25">
      <c r="A315" s="363"/>
      <c r="D315" s="363"/>
      <c r="E315" s="363"/>
      <c r="F315" s="363"/>
      <c r="G315" s="363"/>
      <c r="H315" s="363"/>
      <c r="I315" s="363"/>
      <c r="J315" s="68">
        <f t="shared" si="350"/>
        <v>620</v>
      </c>
      <c r="K315" s="413" t="str">
        <f t="shared" si="351"/>
        <v>Corysanthes despectans</v>
      </c>
      <c r="L315" s="428">
        <v>620</v>
      </c>
      <c r="M315" s="413" t="s">
        <v>7597</v>
      </c>
      <c r="N315" s="431" t="s">
        <v>941</v>
      </c>
      <c r="O315" s="363" t="str">
        <f t="shared" si="420"/>
        <v>S</v>
      </c>
      <c r="P315" s="364" t="s">
        <v>2377</v>
      </c>
      <c r="Q315" s="364" t="s">
        <v>2378</v>
      </c>
      <c r="R315" s="365">
        <v>42917</v>
      </c>
      <c r="S315" s="365">
        <v>42979</v>
      </c>
      <c r="T315" s="603" t="s">
        <v>7894</v>
      </c>
      <c r="U315" s="603" t="s">
        <v>7894</v>
      </c>
      <c r="V315" s="603" t="s">
        <v>7894</v>
      </c>
      <c r="W315" s="603" t="s">
        <v>7894</v>
      </c>
      <c r="X315" s="603" t="s">
        <v>7894</v>
      </c>
      <c r="Y315" s="603" t="s">
        <v>7894</v>
      </c>
      <c r="Z315" s="603" t="s">
        <v>4826</v>
      </c>
      <c r="AA315" s="603" t="s">
        <v>4827</v>
      </c>
      <c r="AB315" s="603" t="s">
        <v>4828</v>
      </c>
      <c r="AC315" s="603" t="s">
        <v>7894</v>
      </c>
      <c r="AD315" s="603" t="s">
        <v>7894</v>
      </c>
      <c r="AE315" s="603" t="s">
        <v>7894</v>
      </c>
      <c r="AF315" s="605" t="s">
        <v>7909</v>
      </c>
      <c r="AG315" s="605" t="s">
        <v>7952</v>
      </c>
      <c r="AH315" s="366" t="s">
        <v>685</v>
      </c>
      <c r="AI315" s="363">
        <f t="shared" si="333"/>
        <v>6</v>
      </c>
      <c r="AJ315" s="363">
        <v>0</v>
      </c>
      <c r="AK315" s="413" t="str">
        <f t="shared" si="337"/>
        <v>None</v>
      </c>
      <c r="AL315" s="413" t="str">
        <f t="shared" si="338"/>
        <v>None</v>
      </c>
      <c r="AM315" s="486" t="s">
        <v>7607</v>
      </c>
      <c r="AN315" s="452" t="s">
        <v>4727</v>
      </c>
      <c r="AO315" s="70" t="s">
        <v>2379</v>
      </c>
      <c r="AP315"/>
      <c r="AQ315"/>
      <c r="AS315" s="69">
        <f t="shared" si="339"/>
        <v>27</v>
      </c>
      <c r="AT315" s="69">
        <f t="shared" si="340"/>
        <v>35</v>
      </c>
      <c r="AU315" s="69">
        <f t="shared" si="341"/>
        <v>7</v>
      </c>
      <c r="AV315" s="69">
        <f t="shared" si="342"/>
        <v>9</v>
      </c>
      <c r="AW315" s="81"/>
      <c r="AX315" s="364" t="s">
        <v>2380</v>
      </c>
      <c r="AY315" s="364">
        <v>1624</v>
      </c>
      <c r="AZ315" s="264" t="s">
        <v>48</v>
      </c>
      <c r="BA315" s="238"/>
      <c r="BB315" s="237" t="str">
        <f t="shared" si="343"/>
        <v/>
      </c>
      <c r="BC315" s="270">
        <f t="shared" si="335"/>
        <v>620</v>
      </c>
      <c r="BD315" t="str">
        <f t="shared" si="344"/>
        <v>Corysanthes despectans</v>
      </c>
      <c r="BE315" s="367" t="e">
        <f>COUNTIFS(#REF!,L315)</f>
        <v>#REF!</v>
      </c>
      <c r="BF315" s="374" t="str">
        <f t="shared" si="345"/>
        <v>y</v>
      </c>
      <c r="BG315" s="82"/>
      <c r="BH315" s="375"/>
      <c r="BI315" s="374"/>
      <c r="BJ315" s="403"/>
      <c r="CE315" t="str">
        <f t="shared" si="423"/>
        <v>Peat Helmet Orchid (Corysanthes autumnalis)</v>
      </c>
      <c r="CF315" s="388" t="str">
        <f t="shared" si="413"/>
        <v>Corysanthes autumnalis</v>
      </c>
      <c r="CG315" t="str">
        <f t="shared" si="356"/>
        <v/>
      </c>
      <c r="CH315" t="str">
        <f t="shared" si="357"/>
        <v/>
      </c>
      <c r="CI315" t="str">
        <f t="shared" si="358"/>
        <v/>
      </c>
      <c r="CJ315" t="str">
        <f t="shared" si="359"/>
        <v/>
      </c>
      <c r="CK315" s="359" t="str">
        <f t="shared" si="360"/>
        <v/>
      </c>
      <c r="CL315" t="str">
        <f t="shared" si="361"/>
        <v/>
      </c>
      <c r="CM315" t="str">
        <f t="shared" si="362"/>
        <v/>
      </c>
      <c r="CN315" t="str">
        <f t="shared" si="363"/>
        <v/>
      </c>
      <c r="CO315" s="359" t="str">
        <f t="shared" si="364"/>
        <v/>
      </c>
      <c r="CP315" t="str">
        <f t="shared" si="365"/>
        <v/>
      </c>
      <c r="CQ315" t="str">
        <f t="shared" si="366"/>
        <v/>
      </c>
      <c r="CR315" t="str">
        <f t="shared" si="367"/>
        <v/>
      </c>
      <c r="CS315" s="359" t="str">
        <f t="shared" si="368"/>
        <v/>
      </c>
      <c r="CT315" t="str">
        <f t="shared" si="369"/>
        <v/>
      </c>
      <c r="CU315" t="str">
        <f t="shared" si="370"/>
        <v/>
      </c>
      <c r="CV315" t="str">
        <f t="shared" si="371"/>
        <v/>
      </c>
      <c r="CW315" t="str">
        <f t="shared" si="372"/>
        <v/>
      </c>
      <c r="CX315" s="359" t="str">
        <f t="shared" si="373"/>
        <v>X</v>
      </c>
      <c r="CY315" t="str">
        <f t="shared" si="374"/>
        <v>X</v>
      </c>
      <c r="CZ315" t="str">
        <f t="shared" si="375"/>
        <v>X</v>
      </c>
      <c r="DA315" t="str">
        <f t="shared" si="376"/>
        <v>X</v>
      </c>
      <c r="DB315" s="359" t="str">
        <f t="shared" si="377"/>
        <v>X</v>
      </c>
      <c r="DC315" t="str">
        <f t="shared" si="378"/>
        <v/>
      </c>
      <c r="DD315" t="str">
        <f t="shared" si="379"/>
        <v/>
      </c>
      <c r="DE315" t="str">
        <f t="shared" si="380"/>
        <v/>
      </c>
      <c r="DF315" s="359" t="str">
        <f t="shared" si="381"/>
        <v/>
      </c>
      <c r="DG315" t="str">
        <f t="shared" si="382"/>
        <v/>
      </c>
      <c r="DH315" t="str">
        <f t="shared" si="383"/>
        <v/>
      </c>
      <c r="DI315" t="str">
        <f t="shared" si="384"/>
        <v/>
      </c>
      <c r="DJ315" t="str">
        <f t="shared" si="385"/>
        <v/>
      </c>
      <c r="DK315" s="359" t="str">
        <f t="shared" si="386"/>
        <v/>
      </c>
      <c r="DL315" t="str">
        <f t="shared" si="387"/>
        <v/>
      </c>
      <c r="DM315" t="str">
        <f t="shared" si="388"/>
        <v/>
      </c>
      <c r="DN315" t="str">
        <f t="shared" si="389"/>
        <v/>
      </c>
      <c r="DO315" s="359" t="str">
        <f t="shared" si="390"/>
        <v/>
      </c>
      <c r="DP315" t="str">
        <f t="shared" si="391"/>
        <v/>
      </c>
      <c r="DQ315" t="str">
        <f t="shared" si="392"/>
        <v/>
      </c>
      <c r="DR315" t="str">
        <f t="shared" si="393"/>
        <v/>
      </c>
      <c r="DS315" s="359" t="str">
        <f t="shared" si="394"/>
        <v/>
      </c>
      <c r="DT315" t="str">
        <f t="shared" si="395"/>
        <v/>
      </c>
      <c r="DU315" t="str">
        <f t="shared" si="396"/>
        <v/>
      </c>
      <c r="DV315" t="str">
        <f t="shared" si="397"/>
        <v/>
      </c>
      <c r="DW315" t="str">
        <f t="shared" si="398"/>
        <v/>
      </c>
      <c r="DX315" s="359" t="str">
        <f t="shared" si="399"/>
        <v/>
      </c>
      <c r="DY315" t="str">
        <f t="shared" si="400"/>
        <v/>
      </c>
      <c r="DZ315" t="str">
        <f t="shared" si="401"/>
        <v/>
      </c>
      <c r="EA315" t="str">
        <f t="shared" si="402"/>
        <v/>
      </c>
      <c r="EB315" s="359" t="str">
        <f t="shared" si="403"/>
        <v/>
      </c>
      <c r="EC315" t="str">
        <f t="shared" si="404"/>
        <v/>
      </c>
      <c r="ED315" t="str">
        <f t="shared" si="405"/>
        <v/>
      </c>
      <c r="EE315" t="str">
        <f t="shared" si="406"/>
        <v/>
      </c>
      <c r="EF315" t="str">
        <f t="shared" si="407"/>
        <v/>
      </c>
      <c r="EG315" s="359" t="str">
        <f t="shared" si="408"/>
        <v/>
      </c>
      <c r="EH315" t="str">
        <f t="shared" si="352"/>
        <v>Corysanthes autumnalis</v>
      </c>
      <c r="EJ315" t="str">
        <f t="shared" si="346"/>
        <v>Corysanthes despectans</v>
      </c>
      <c r="EK315" s="100">
        <f t="shared" si="425"/>
        <v>0</v>
      </c>
      <c r="EL315" s="3">
        <f t="shared" si="425"/>
        <v>0</v>
      </c>
      <c r="EM315" s="3">
        <f t="shared" si="425"/>
        <v>0</v>
      </c>
      <c r="EN315" s="3">
        <f t="shared" si="425"/>
        <v>0</v>
      </c>
      <c r="EO315" s="3">
        <f t="shared" si="425"/>
        <v>0</v>
      </c>
      <c r="EP315" s="3">
        <f t="shared" si="425"/>
        <v>0</v>
      </c>
      <c r="EQ315" s="3">
        <f t="shared" si="425"/>
        <v>1</v>
      </c>
      <c r="ER315" s="3">
        <f t="shared" si="425"/>
        <v>1</v>
      </c>
      <c r="ES315" s="3">
        <f t="shared" si="425"/>
        <v>1</v>
      </c>
      <c r="ET315" s="3">
        <f t="shared" si="425"/>
        <v>0</v>
      </c>
      <c r="EU315" s="3">
        <f t="shared" si="425"/>
        <v>0</v>
      </c>
      <c r="EV315" s="24">
        <f t="shared" si="425"/>
        <v>0</v>
      </c>
      <c r="EW315" s="245">
        <f t="shared" si="349"/>
        <v>3</v>
      </c>
      <c r="EX315" s="262" t="str">
        <f t="shared" si="347"/>
        <v/>
      </c>
    </row>
    <row r="316" spans="1:154" ht="16.149999999999999" customHeight="1" x14ac:dyDescent="0.25">
      <c r="A316" s="363"/>
      <c r="D316" s="363"/>
      <c r="E316" s="363"/>
      <c r="F316" s="363"/>
      <c r="G316" s="363"/>
      <c r="H316" s="363"/>
      <c r="I316" s="363"/>
      <c r="J316" s="68">
        <f t="shared" si="350"/>
        <v>874</v>
      </c>
      <c r="K316" s="610" t="str">
        <f t="shared" si="351"/>
        <v>Corysanthes intuta</v>
      </c>
      <c r="L316" s="608">
        <v>874</v>
      </c>
      <c r="M316" s="610" t="s">
        <v>7597</v>
      </c>
      <c r="N316" s="609" t="s">
        <v>2387</v>
      </c>
      <c r="O316" s="363" t="str">
        <f t="shared" si="420"/>
        <v>S</v>
      </c>
      <c r="P316" s="364" t="s">
        <v>2388</v>
      </c>
      <c r="Q316" s="364" t="s">
        <v>1125</v>
      </c>
      <c r="R316" s="365">
        <v>42917</v>
      </c>
      <c r="S316" s="365">
        <v>42978</v>
      </c>
      <c r="T316" s="603" t="s">
        <v>7894</v>
      </c>
      <c r="U316" s="603" t="s">
        <v>7894</v>
      </c>
      <c r="V316" s="603" t="s">
        <v>7894</v>
      </c>
      <c r="W316" s="603" t="s">
        <v>7894</v>
      </c>
      <c r="X316" s="603" t="s">
        <v>7894</v>
      </c>
      <c r="Y316" s="603" t="s">
        <v>7894</v>
      </c>
      <c r="Z316" s="603" t="s">
        <v>7894</v>
      </c>
      <c r="AA316" s="603" t="s">
        <v>7894</v>
      </c>
      <c r="AB316" s="603" t="s">
        <v>7894</v>
      </c>
      <c r="AC316" s="603" t="s">
        <v>7894</v>
      </c>
      <c r="AD316" s="603" t="s">
        <v>7894</v>
      </c>
      <c r="AE316" s="603" t="s">
        <v>7894</v>
      </c>
      <c r="AF316" s="605" t="s">
        <v>48</v>
      </c>
      <c r="AG316" s="605" t="s">
        <v>48</v>
      </c>
      <c r="AH316" s="366" t="s">
        <v>685</v>
      </c>
      <c r="AI316" s="363">
        <f t="shared" si="333"/>
        <v>6</v>
      </c>
      <c r="AJ316" s="363">
        <v>0</v>
      </c>
      <c r="AK316" s="413" t="str">
        <f t="shared" si="337"/>
        <v>None</v>
      </c>
      <c r="AL316" s="413" t="str">
        <f t="shared" si="338"/>
        <v>None</v>
      </c>
      <c r="AM316" s="486" t="s">
        <v>7607</v>
      </c>
      <c r="AN316" s="515" t="s">
        <v>7677</v>
      </c>
      <c r="AO316" s="70" t="s">
        <v>1242</v>
      </c>
      <c r="AP316"/>
      <c r="AQ316"/>
      <c r="AR316"/>
      <c r="AS316" s="69">
        <f t="shared" si="339"/>
        <v>27</v>
      </c>
      <c r="AT316" s="69">
        <f t="shared" si="340"/>
        <v>35</v>
      </c>
      <c r="AU316" s="69">
        <f t="shared" si="341"/>
        <v>7</v>
      </c>
      <c r="AV316" s="69">
        <f t="shared" si="342"/>
        <v>8</v>
      </c>
      <c r="AW316" s="81"/>
      <c r="AX316" s="364" t="s">
        <v>2390</v>
      </c>
      <c r="AY316" s="364" t="e">
        <v>#N/A</v>
      </c>
      <c r="AZ316" s="264" t="s">
        <v>48</v>
      </c>
      <c r="BA316" s="238"/>
      <c r="BB316" s="237" t="str">
        <f t="shared" si="343"/>
        <v/>
      </c>
      <c r="BC316" s="270">
        <f t="shared" si="335"/>
        <v>874</v>
      </c>
      <c r="BD316" t="str">
        <f t="shared" si="344"/>
        <v>Corysanthes intuta</v>
      </c>
      <c r="BE316" s="367" t="e">
        <f>COUNTIFS(#REF!,L316)</f>
        <v>#REF!</v>
      </c>
      <c r="BF316" s="374" t="str">
        <f t="shared" si="345"/>
        <v>y</v>
      </c>
      <c r="BG316" s="82"/>
      <c r="BH316" s="375"/>
      <c r="BI316" s="374"/>
      <c r="BJ316" s="403"/>
      <c r="CE316" t="str">
        <f t="shared" si="423"/>
        <v>Sandhill Helmet Orchid (Corysanthes despectans)</v>
      </c>
      <c r="CF316" s="388" t="str">
        <f t="shared" si="413"/>
        <v>Corysanthes despectans</v>
      </c>
      <c r="CG316" t="str">
        <f t="shared" si="356"/>
        <v/>
      </c>
      <c r="CH316" t="str">
        <f t="shared" si="357"/>
        <v/>
      </c>
      <c r="CI316" t="str">
        <f t="shared" si="358"/>
        <v/>
      </c>
      <c r="CJ316" t="str">
        <f t="shared" si="359"/>
        <v/>
      </c>
      <c r="CK316" s="359" t="str">
        <f t="shared" si="360"/>
        <v/>
      </c>
      <c r="CL316" t="str">
        <f t="shared" si="361"/>
        <v/>
      </c>
      <c r="CM316" t="str">
        <f t="shared" si="362"/>
        <v/>
      </c>
      <c r="CN316" t="str">
        <f t="shared" si="363"/>
        <v/>
      </c>
      <c r="CO316" s="359" t="str">
        <f t="shared" si="364"/>
        <v/>
      </c>
      <c r="CP316" t="str">
        <f t="shared" si="365"/>
        <v/>
      </c>
      <c r="CQ316" t="str">
        <f t="shared" si="366"/>
        <v/>
      </c>
      <c r="CR316" t="str">
        <f t="shared" si="367"/>
        <v/>
      </c>
      <c r="CS316" s="359" t="str">
        <f t="shared" si="368"/>
        <v/>
      </c>
      <c r="CT316" t="str">
        <f t="shared" si="369"/>
        <v/>
      </c>
      <c r="CU316" t="str">
        <f t="shared" si="370"/>
        <v/>
      </c>
      <c r="CV316" t="str">
        <f t="shared" si="371"/>
        <v/>
      </c>
      <c r="CW316" t="str">
        <f t="shared" si="372"/>
        <v/>
      </c>
      <c r="CX316" s="359" t="str">
        <f t="shared" si="373"/>
        <v/>
      </c>
      <c r="CY316" t="str">
        <f t="shared" si="374"/>
        <v/>
      </c>
      <c r="CZ316" t="str">
        <f t="shared" si="375"/>
        <v/>
      </c>
      <c r="DA316" t="str">
        <f t="shared" si="376"/>
        <v/>
      </c>
      <c r="DB316" s="359" t="str">
        <f t="shared" si="377"/>
        <v/>
      </c>
      <c r="DC316" t="str">
        <f t="shared" si="378"/>
        <v/>
      </c>
      <c r="DD316" t="str">
        <f t="shared" si="379"/>
        <v/>
      </c>
      <c r="DE316" t="str">
        <f t="shared" si="380"/>
        <v/>
      </c>
      <c r="DF316" s="359" t="str">
        <f t="shared" si="381"/>
        <v/>
      </c>
      <c r="DG316" t="str">
        <f t="shared" si="382"/>
        <v>X</v>
      </c>
      <c r="DH316" t="str">
        <f t="shared" si="383"/>
        <v>X</v>
      </c>
      <c r="DI316" t="str">
        <f t="shared" si="384"/>
        <v>X</v>
      </c>
      <c r="DJ316" t="str">
        <f t="shared" si="385"/>
        <v>X</v>
      </c>
      <c r="DK316" s="359" t="str">
        <f t="shared" si="386"/>
        <v>X</v>
      </c>
      <c r="DL316" t="str">
        <f t="shared" si="387"/>
        <v>X</v>
      </c>
      <c r="DM316" t="str">
        <f t="shared" si="388"/>
        <v>X</v>
      </c>
      <c r="DN316" t="str">
        <f t="shared" si="389"/>
        <v>X</v>
      </c>
      <c r="DO316" s="359" t="str">
        <f t="shared" si="390"/>
        <v>X</v>
      </c>
      <c r="DP316" t="str">
        <f t="shared" si="391"/>
        <v/>
      </c>
      <c r="DQ316" t="str">
        <f t="shared" si="392"/>
        <v/>
      </c>
      <c r="DR316" t="str">
        <f t="shared" si="393"/>
        <v/>
      </c>
      <c r="DS316" s="359" t="str">
        <f t="shared" si="394"/>
        <v/>
      </c>
      <c r="DT316" t="str">
        <f t="shared" si="395"/>
        <v/>
      </c>
      <c r="DU316" t="str">
        <f t="shared" si="396"/>
        <v/>
      </c>
      <c r="DV316" t="str">
        <f t="shared" si="397"/>
        <v/>
      </c>
      <c r="DW316" t="str">
        <f t="shared" si="398"/>
        <v/>
      </c>
      <c r="DX316" s="359" t="str">
        <f t="shared" si="399"/>
        <v/>
      </c>
      <c r="DY316" t="str">
        <f t="shared" si="400"/>
        <v/>
      </c>
      <c r="DZ316" t="str">
        <f t="shared" si="401"/>
        <v/>
      </c>
      <c r="EA316" t="str">
        <f t="shared" si="402"/>
        <v/>
      </c>
      <c r="EB316" s="359" t="str">
        <f t="shared" si="403"/>
        <v/>
      </c>
      <c r="EC316" t="str">
        <f t="shared" si="404"/>
        <v/>
      </c>
      <c r="ED316" t="str">
        <f t="shared" si="405"/>
        <v/>
      </c>
      <c r="EE316" t="str">
        <f t="shared" si="406"/>
        <v/>
      </c>
      <c r="EF316" t="str">
        <f t="shared" si="407"/>
        <v/>
      </c>
      <c r="EG316" s="359" t="str">
        <f t="shared" si="408"/>
        <v/>
      </c>
      <c r="EH316" t="str">
        <f t="shared" si="352"/>
        <v>Corysanthes despectans</v>
      </c>
      <c r="EJ316" t="str">
        <f t="shared" si="346"/>
        <v>Corysanthes intuta</v>
      </c>
      <c r="EK316" s="100">
        <f t="shared" si="425"/>
        <v>0</v>
      </c>
      <c r="EL316" s="3">
        <f t="shared" si="425"/>
        <v>0</v>
      </c>
      <c r="EM316" s="3">
        <f t="shared" si="425"/>
        <v>0</v>
      </c>
      <c r="EN316" s="3">
        <f t="shared" si="425"/>
        <v>0</v>
      </c>
      <c r="EO316" s="3">
        <f t="shared" si="425"/>
        <v>0</v>
      </c>
      <c r="EP316" s="3">
        <f t="shared" si="425"/>
        <v>0</v>
      </c>
      <c r="EQ316" s="3">
        <f t="shared" si="425"/>
        <v>1</v>
      </c>
      <c r="ER316" s="3">
        <f t="shared" si="425"/>
        <v>1</v>
      </c>
      <c r="ES316" s="3">
        <f t="shared" si="425"/>
        <v>0</v>
      </c>
      <c r="ET316" s="3">
        <f t="shared" si="425"/>
        <v>0</v>
      </c>
      <c r="EU316" s="3">
        <f t="shared" si="425"/>
        <v>0</v>
      </c>
      <c r="EV316" s="24">
        <f t="shared" si="425"/>
        <v>0</v>
      </c>
      <c r="EW316" s="245">
        <f t="shared" si="349"/>
        <v>2</v>
      </c>
      <c r="EX316" s="262" t="str">
        <f t="shared" si="347"/>
        <v/>
      </c>
    </row>
    <row r="317" spans="1:154" ht="16.149999999999999" customHeight="1" x14ac:dyDescent="0.25">
      <c r="A317" s="363"/>
      <c r="D317" s="363"/>
      <c r="E317" s="363"/>
      <c r="F317" s="363"/>
      <c r="G317" s="363"/>
      <c r="H317" s="363"/>
      <c r="I317" s="363"/>
      <c r="J317" s="68">
        <f t="shared" si="350"/>
        <v>621</v>
      </c>
      <c r="K317" s="427" t="str">
        <f t="shared" si="351"/>
        <v>Corysanthes limpida</v>
      </c>
      <c r="L317" s="428">
        <v>621</v>
      </c>
      <c r="M317" s="427" t="s">
        <v>7597</v>
      </c>
      <c r="N317" s="431" t="s">
        <v>4843</v>
      </c>
      <c r="O317" s="363" t="str">
        <f t="shared" si="420"/>
        <v>S</v>
      </c>
      <c r="P317" s="430" t="s">
        <v>2381</v>
      </c>
      <c r="Q317" s="405" t="s">
        <v>2382</v>
      </c>
      <c r="R317" s="365">
        <v>42917</v>
      </c>
      <c r="S317" s="365">
        <v>42979</v>
      </c>
      <c r="T317" s="603" t="s">
        <v>7894</v>
      </c>
      <c r="U317" s="603" t="s">
        <v>7894</v>
      </c>
      <c r="V317" s="603" t="s">
        <v>7894</v>
      </c>
      <c r="W317" s="603" t="s">
        <v>7894</v>
      </c>
      <c r="X317" s="603" t="s">
        <v>7894</v>
      </c>
      <c r="Y317" s="603" t="s">
        <v>7894</v>
      </c>
      <c r="Z317" s="603" t="s">
        <v>4826</v>
      </c>
      <c r="AA317" s="603" t="s">
        <v>4827</v>
      </c>
      <c r="AB317" s="603" t="s">
        <v>4828</v>
      </c>
      <c r="AC317" s="603" t="s">
        <v>7894</v>
      </c>
      <c r="AD317" s="603" t="s">
        <v>7894</v>
      </c>
      <c r="AE317" s="603" t="s">
        <v>7894</v>
      </c>
      <c r="AF317" s="605" t="s">
        <v>7909</v>
      </c>
      <c r="AG317" s="605" t="s">
        <v>7952</v>
      </c>
      <c r="AH317" s="366" t="s">
        <v>1617</v>
      </c>
      <c r="AI317" s="363">
        <f t="shared" si="333"/>
        <v>5</v>
      </c>
      <c r="AJ317" s="363">
        <v>0</v>
      </c>
      <c r="AK317" s="413" t="str">
        <f t="shared" si="337"/>
        <v>None</v>
      </c>
      <c r="AL317" s="413" t="str">
        <f t="shared" si="338"/>
        <v>None</v>
      </c>
      <c r="AM317" s="486" t="s">
        <v>7607</v>
      </c>
      <c r="AN317" s="452" t="s">
        <v>4796</v>
      </c>
      <c r="AP317"/>
      <c r="AQ317"/>
      <c r="AS317" s="69">
        <f t="shared" si="339"/>
        <v>27</v>
      </c>
      <c r="AT317" s="69">
        <f t="shared" si="340"/>
        <v>35</v>
      </c>
      <c r="AU317" s="69">
        <f t="shared" si="341"/>
        <v>7</v>
      </c>
      <c r="AV317" s="69">
        <f t="shared" si="342"/>
        <v>9</v>
      </c>
      <c r="AW317" s="81"/>
      <c r="AX317" s="364" t="s">
        <v>2383</v>
      </c>
      <c r="AY317" s="364">
        <v>12946</v>
      </c>
      <c r="AZ317" s="264" t="s">
        <v>48</v>
      </c>
      <c r="BA317" s="238"/>
      <c r="BB317" s="237" t="str">
        <f t="shared" si="343"/>
        <v/>
      </c>
      <c r="BC317" s="270">
        <f t="shared" si="335"/>
        <v>621</v>
      </c>
      <c r="BD317" t="str">
        <f t="shared" si="344"/>
        <v>Corysanthes limpida</v>
      </c>
      <c r="BE317" s="367" t="e">
        <f>COUNTIFS(#REF!,L317)</f>
        <v>#REF!</v>
      </c>
      <c r="BF317" s="374" t="str">
        <f t="shared" si="345"/>
        <v>y</v>
      </c>
      <c r="BG317" s="82"/>
      <c r="BH317" s="375"/>
      <c r="BI317" s="374"/>
      <c r="BJ317" s="403"/>
      <c r="CE317" t="str">
        <f t="shared" si="423"/>
        <v>Busselton Helmet Orchid (Corysanthes intuta)</v>
      </c>
      <c r="CF317" s="388" t="str">
        <f t="shared" si="413"/>
        <v>Corysanthes intuta</v>
      </c>
      <c r="CG317" t="str">
        <f t="shared" si="356"/>
        <v/>
      </c>
      <c r="CH317" t="str">
        <f t="shared" si="357"/>
        <v/>
      </c>
      <c r="CI317" t="str">
        <f t="shared" si="358"/>
        <v/>
      </c>
      <c r="CJ317" t="str">
        <f t="shared" si="359"/>
        <v/>
      </c>
      <c r="CK317" s="359" t="str">
        <f t="shared" si="360"/>
        <v/>
      </c>
      <c r="CL317" t="str">
        <f t="shared" si="361"/>
        <v/>
      </c>
      <c r="CM317" t="str">
        <f t="shared" si="362"/>
        <v/>
      </c>
      <c r="CN317" t="str">
        <f t="shared" si="363"/>
        <v/>
      </c>
      <c r="CO317" s="359" t="str">
        <f t="shared" si="364"/>
        <v/>
      </c>
      <c r="CP317" t="str">
        <f t="shared" si="365"/>
        <v/>
      </c>
      <c r="CQ317" t="str">
        <f t="shared" si="366"/>
        <v/>
      </c>
      <c r="CR317" t="str">
        <f t="shared" si="367"/>
        <v/>
      </c>
      <c r="CS317" s="359" t="str">
        <f t="shared" si="368"/>
        <v/>
      </c>
      <c r="CT317" t="str">
        <f t="shared" si="369"/>
        <v/>
      </c>
      <c r="CU317" t="str">
        <f t="shared" si="370"/>
        <v/>
      </c>
      <c r="CV317" t="str">
        <f t="shared" si="371"/>
        <v/>
      </c>
      <c r="CW317" t="str">
        <f t="shared" si="372"/>
        <v/>
      </c>
      <c r="CX317" s="359" t="str">
        <f t="shared" si="373"/>
        <v/>
      </c>
      <c r="CY317" t="str">
        <f t="shared" si="374"/>
        <v/>
      </c>
      <c r="CZ317" t="str">
        <f t="shared" si="375"/>
        <v/>
      </c>
      <c r="DA317" t="str">
        <f t="shared" si="376"/>
        <v/>
      </c>
      <c r="DB317" s="359" t="str">
        <f t="shared" si="377"/>
        <v/>
      </c>
      <c r="DC317" t="str">
        <f t="shared" si="378"/>
        <v/>
      </c>
      <c r="DD317" t="str">
        <f t="shared" si="379"/>
        <v/>
      </c>
      <c r="DE317" t="str">
        <f t="shared" si="380"/>
        <v/>
      </c>
      <c r="DF317" s="359" t="str">
        <f t="shared" si="381"/>
        <v/>
      </c>
      <c r="DG317" t="str">
        <f t="shared" si="382"/>
        <v>X</v>
      </c>
      <c r="DH317" t="str">
        <f t="shared" si="383"/>
        <v>X</v>
      </c>
      <c r="DI317" t="str">
        <f t="shared" si="384"/>
        <v>X</v>
      </c>
      <c r="DJ317" t="str">
        <f t="shared" si="385"/>
        <v>X</v>
      </c>
      <c r="DK317" s="359" t="str">
        <f t="shared" si="386"/>
        <v>X</v>
      </c>
      <c r="DL317" t="str">
        <f t="shared" si="387"/>
        <v>X</v>
      </c>
      <c r="DM317" t="str">
        <f t="shared" si="388"/>
        <v>X</v>
      </c>
      <c r="DN317" t="str">
        <f t="shared" si="389"/>
        <v>X</v>
      </c>
      <c r="DO317" s="359" t="str">
        <f t="shared" si="390"/>
        <v>X</v>
      </c>
      <c r="DP317" t="str">
        <f t="shared" si="391"/>
        <v/>
      </c>
      <c r="DQ317" t="str">
        <f t="shared" si="392"/>
        <v/>
      </c>
      <c r="DR317" t="str">
        <f t="shared" si="393"/>
        <v/>
      </c>
      <c r="DS317" s="359" t="str">
        <f t="shared" si="394"/>
        <v/>
      </c>
      <c r="DT317" t="str">
        <f t="shared" si="395"/>
        <v/>
      </c>
      <c r="DU317" t="str">
        <f t="shared" si="396"/>
        <v/>
      </c>
      <c r="DV317" t="str">
        <f t="shared" si="397"/>
        <v/>
      </c>
      <c r="DW317" t="str">
        <f t="shared" si="398"/>
        <v/>
      </c>
      <c r="DX317" s="359" t="str">
        <f t="shared" si="399"/>
        <v/>
      </c>
      <c r="DY317" t="str">
        <f t="shared" si="400"/>
        <v/>
      </c>
      <c r="DZ317" t="str">
        <f t="shared" si="401"/>
        <v/>
      </c>
      <c r="EA317" t="str">
        <f t="shared" si="402"/>
        <v/>
      </c>
      <c r="EB317" s="359" t="str">
        <f t="shared" si="403"/>
        <v/>
      </c>
      <c r="EC317" t="str">
        <f t="shared" si="404"/>
        <v/>
      </c>
      <c r="ED317" t="str">
        <f t="shared" si="405"/>
        <v/>
      </c>
      <c r="EE317" t="str">
        <f t="shared" si="406"/>
        <v/>
      </c>
      <c r="EF317" t="str">
        <f t="shared" si="407"/>
        <v/>
      </c>
      <c r="EG317" s="359" t="str">
        <f t="shared" si="408"/>
        <v/>
      </c>
      <c r="EH317" t="str">
        <f t="shared" si="352"/>
        <v>Corysanthes intuta</v>
      </c>
      <c r="EJ317" t="str">
        <f t="shared" si="346"/>
        <v>Corysanthes limpida</v>
      </c>
      <c r="EK317" s="100">
        <f t="shared" si="425"/>
        <v>0</v>
      </c>
      <c r="EL317" s="3">
        <f t="shared" si="425"/>
        <v>0</v>
      </c>
      <c r="EM317" s="3">
        <f t="shared" si="425"/>
        <v>0</v>
      </c>
      <c r="EN317" s="3">
        <f t="shared" si="425"/>
        <v>0</v>
      </c>
      <c r="EO317" s="3">
        <f t="shared" si="425"/>
        <v>0</v>
      </c>
      <c r="EP317" s="3">
        <f t="shared" si="425"/>
        <v>0</v>
      </c>
      <c r="EQ317" s="3">
        <f t="shared" si="425"/>
        <v>1</v>
      </c>
      <c r="ER317" s="3">
        <f t="shared" si="425"/>
        <v>1</v>
      </c>
      <c r="ES317" s="3">
        <f t="shared" si="425"/>
        <v>1</v>
      </c>
      <c r="ET317" s="3">
        <f t="shared" si="425"/>
        <v>0</v>
      </c>
      <c r="EU317" s="3">
        <f t="shared" si="425"/>
        <v>0</v>
      </c>
      <c r="EV317" s="24">
        <f t="shared" si="425"/>
        <v>0</v>
      </c>
      <c r="EW317" s="245">
        <f t="shared" si="349"/>
        <v>3</v>
      </c>
      <c r="EX317" s="262" t="str">
        <f t="shared" si="347"/>
        <v/>
      </c>
    </row>
    <row r="318" spans="1:154" ht="15.75" customHeight="1" x14ac:dyDescent="0.25">
      <c r="A318" s="363"/>
      <c r="D318" s="363"/>
      <c r="E318" s="363"/>
      <c r="F318" s="363"/>
      <c r="G318" s="363"/>
      <c r="H318" s="363"/>
      <c r="I318" s="363"/>
      <c r="J318" s="68">
        <f t="shared" si="350"/>
        <v>622</v>
      </c>
      <c r="K318" s="427" t="str">
        <f t="shared" si="351"/>
        <v>Corysanthes recurva</v>
      </c>
      <c r="L318" s="428">
        <v>622</v>
      </c>
      <c r="M318" s="427" t="s">
        <v>7597</v>
      </c>
      <c r="N318" s="431" t="s">
        <v>91</v>
      </c>
      <c r="O318" s="363" t="str">
        <f t="shared" si="420"/>
        <v>S</v>
      </c>
      <c r="P318" s="508" t="s">
        <v>2384</v>
      </c>
      <c r="Q318" s="464" t="s">
        <v>2366</v>
      </c>
      <c r="R318" s="365">
        <v>42887</v>
      </c>
      <c r="S318" s="365">
        <v>42979</v>
      </c>
      <c r="T318" s="603" t="s">
        <v>7894</v>
      </c>
      <c r="U318" s="603" t="s">
        <v>7894</v>
      </c>
      <c r="V318" s="603" t="s">
        <v>7894</v>
      </c>
      <c r="W318" s="603" t="s">
        <v>7894</v>
      </c>
      <c r="X318" s="603" t="s">
        <v>7894</v>
      </c>
      <c r="Y318" s="603" t="s">
        <v>4825</v>
      </c>
      <c r="Z318" s="603" t="s">
        <v>4826</v>
      </c>
      <c r="AA318" s="603" t="s">
        <v>4827</v>
      </c>
      <c r="AB318" s="603" t="s">
        <v>4828</v>
      </c>
      <c r="AC318" s="603" t="s">
        <v>7894</v>
      </c>
      <c r="AD318" s="603" t="s">
        <v>7894</v>
      </c>
      <c r="AE318" s="603" t="s">
        <v>7894</v>
      </c>
      <c r="AF318" s="605" t="s">
        <v>7914</v>
      </c>
      <c r="AG318" s="605" t="s">
        <v>7956</v>
      </c>
      <c r="AH318" s="366" t="s">
        <v>685</v>
      </c>
      <c r="AI318" s="363">
        <f t="shared" si="333"/>
        <v>6</v>
      </c>
      <c r="AJ318" s="363">
        <v>0</v>
      </c>
      <c r="AK318" s="413" t="str">
        <f t="shared" si="337"/>
        <v>None</v>
      </c>
      <c r="AL318" s="413" t="str">
        <f t="shared" si="338"/>
        <v>None</v>
      </c>
      <c r="AM318" s="486" t="s">
        <v>7607</v>
      </c>
      <c r="AN318" s="452" t="s">
        <v>4708</v>
      </c>
      <c r="AP318"/>
      <c r="AQ318"/>
      <c r="AS318" s="69">
        <f t="shared" si="339"/>
        <v>23</v>
      </c>
      <c r="AT318" s="69">
        <f t="shared" si="340"/>
        <v>35</v>
      </c>
      <c r="AU318" s="69">
        <f t="shared" si="341"/>
        <v>6</v>
      </c>
      <c r="AV318" s="69">
        <f t="shared" si="342"/>
        <v>9</v>
      </c>
      <c r="AW318" s="81" t="e">
        <f>VLOOKUP(AM318,#REF!,6,FALSE)</f>
        <v>#REF!</v>
      </c>
      <c r="AX318" s="21" t="s">
        <v>2385</v>
      </c>
      <c r="AY318" s="364">
        <v>12945</v>
      </c>
      <c r="AZ318" s="264" t="s">
        <v>48</v>
      </c>
      <c r="BA318" s="238"/>
      <c r="BB318" s="237" t="str">
        <f t="shared" si="343"/>
        <v/>
      </c>
      <c r="BC318" s="270">
        <f t="shared" si="335"/>
        <v>622</v>
      </c>
      <c r="BD318" t="str">
        <f t="shared" si="344"/>
        <v>Corysanthes recurva</v>
      </c>
      <c r="BE318" s="367" t="e">
        <f>COUNTIFS(#REF!,L318)</f>
        <v>#REF!</v>
      </c>
      <c r="BF318" s="374" t="str">
        <f t="shared" si="345"/>
        <v>y</v>
      </c>
      <c r="BG318" s="82"/>
      <c r="BH318" s="375"/>
      <c r="BI318" s="374"/>
      <c r="BJ318" s="403"/>
      <c r="CE318" t="str">
        <f t="shared" si="423"/>
        <v>Crystal Helmet Orchid (Corysanthes limpida)</v>
      </c>
      <c r="CF318" s="388" t="str">
        <f t="shared" si="413"/>
        <v>Corysanthes limpida</v>
      </c>
      <c r="CG318" t="str">
        <f t="shared" si="356"/>
        <v/>
      </c>
      <c r="CH318" t="str">
        <f t="shared" si="357"/>
        <v/>
      </c>
      <c r="CI318" t="str">
        <f t="shared" si="358"/>
        <v/>
      </c>
      <c r="CJ318" t="str">
        <f t="shared" si="359"/>
        <v/>
      </c>
      <c r="CK318" s="359" t="str">
        <f t="shared" si="360"/>
        <v/>
      </c>
      <c r="CL318" t="str">
        <f t="shared" si="361"/>
        <v/>
      </c>
      <c r="CM318" t="str">
        <f t="shared" si="362"/>
        <v/>
      </c>
      <c r="CN318" t="str">
        <f t="shared" si="363"/>
        <v/>
      </c>
      <c r="CO318" s="359" t="str">
        <f t="shared" si="364"/>
        <v/>
      </c>
      <c r="CP318" t="str">
        <f t="shared" si="365"/>
        <v/>
      </c>
      <c r="CQ318" t="str">
        <f t="shared" si="366"/>
        <v/>
      </c>
      <c r="CR318" t="str">
        <f t="shared" si="367"/>
        <v/>
      </c>
      <c r="CS318" s="359" t="str">
        <f t="shared" si="368"/>
        <v/>
      </c>
      <c r="CT318" t="str">
        <f t="shared" si="369"/>
        <v/>
      </c>
      <c r="CU318" t="str">
        <f t="shared" si="370"/>
        <v/>
      </c>
      <c r="CV318" t="str">
        <f t="shared" si="371"/>
        <v/>
      </c>
      <c r="CW318" t="str">
        <f t="shared" si="372"/>
        <v/>
      </c>
      <c r="CX318" s="359" t="str">
        <f t="shared" si="373"/>
        <v/>
      </c>
      <c r="CY318" t="str">
        <f t="shared" si="374"/>
        <v/>
      </c>
      <c r="CZ318" t="str">
        <f t="shared" si="375"/>
        <v/>
      </c>
      <c r="DA318" t="str">
        <f t="shared" si="376"/>
        <v/>
      </c>
      <c r="DB318" s="359" t="str">
        <f t="shared" si="377"/>
        <v/>
      </c>
      <c r="DC318" t="str">
        <f t="shared" si="378"/>
        <v/>
      </c>
      <c r="DD318" t="str">
        <f t="shared" si="379"/>
        <v/>
      </c>
      <c r="DE318" t="str">
        <f t="shared" si="380"/>
        <v/>
      </c>
      <c r="DF318" s="359" t="str">
        <f t="shared" si="381"/>
        <v/>
      </c>
      <c r="DG318" t="str">
        <f t="shared" si="382"/>
        <v>X</v>
      </c>
      <c r="DH318" t="str">
        <f t="shared" si="383"/>
        <v>X</v>
      </c>
      <c r="DI318" t="str">
        <f t="shared" si="384"/>
        <v>X</v>
      </c>
      <c r="DJ318" t="str">
        <f t="shared" si="385"/>
        <v>X</v>
      </c>
      <c r="DK318" s="359" t="str">
        <f t="shared" si="386"/>
        <v>X</v>
      </c>
      <c r="DL318" t="str">
        <f t="shared" si="387"/>
        <v>X</v>
      </c>
      <c r="DM318" t="str">
        <f t="shared" si="388"/>
        <v>X</v>
      </c>
      <c r="DN318" t="str">
        <f t="shared" si="389"/>
        <v>X</v>
      </c>
      <c r="DO318" s="359" t="str">
        <f t="shared" si="390"/>
        <v>X</v>
      </c>
      <c r="DP318" t="str">
        <f t="shared" si="391"/>
        <v/>
      </c>
      <c r="DQ318" t="str">
        <f t="shared" si="392"/>
        <v/>
      </c>
      <c r="DR318" t="str">
        <f t="shared" si="393"/>
        <v/>
      </c>
      <c r="DS318" s="359" t="str">
        <f t="shared" si="394"/>
        <v/>
      </c>
      <c r="DT318" t="str">
        <f t="shared" si="395"/>
        <v/>
      </c>
      <c r="DU318" t="str">
        <f t="shared" si="396"/>
        <v/>
      </c>
      <c r="DV318" t="str">
        <f t="shared" si="397"/>
        <v/>
      </c>
      <c r="DW318" t="str">
        <f t="shared" si="398"/>
        <v/>
      </c>
      <c r="DX318" s="359" t="str">
        <f t="shared" si="399"/>
        <v/>
      </c>
      <c r="DY318" t="str">
        <f t="shared" si="400"/>
        <v/>
      </c>
      <c r="DZ318" t="str">
        <f t="shared" si="401"/>
        <v/>
      </c>
      <c r="EA318" t="str">
        <f t="shared" si="402"/>
        <v/>
      </c>
      <c r="EB318" s="359" t="str">
        <f t="shared" si="403"/>
        <v/>
      </c>
      <c r="EC318" t="str">
        <f t="shared" si="404"/>
        <v/>
      </c>
      <c r="ED318" t="str">
        <f t="shared" si="405"/>
        <v/>
      </c>
      <c r="EE318" t="str">
        <f t="shared" si="406"/>
        <v/>
      </c>
      <c r="EF318" t="str">
        <f t="shared" si="407"/>
        <v/>
      </c>
      <c r="EG318" s="359" t="str">
        <f t="shared" si="408"/>
        <v/>
      </c>
      <c r="EH318" t="str">
        <f t="shared" si="352"/>
        <v>Corysanthes limpida</v>
      </c>
      <c r="EJ318" t="str">
        <f t="shared" si="346"/>
        <v>Corysanthes recurva</v>
      </c>
      <c r="EK318" s="100">
        <f t="shared" si="425"/>
        <v>0</v>
      </c>
      <c r="EL318" s="3">
        <f t="shared" si="425"/>
        <v>0</v>
      </c>
      <c r="EM318" s="3">
        <f t="shared" si="425"/>
        <v>0</v>
      </c>
      <c r="EN318" s="3">
        <f t="shared" si="425"/>
        <v>0</v>
      </c>
      <c r="EO318" s="3">
        <f t="shared" si="425"/>
        <v>0</v>
      </c>
      <c r="EP318" s="3">
        <f t="shared" si="425"/>
        <v>1</v>
      </c>
      <c r="EQ318" s="3">
        <f t="shared" si="425"/>
        <v>1</v>
      </c>
      <c r="ER318" s="3">
        <f t="shared" si="425"/>
        <v>1</v>
      </c>
      <c r="ES318" s="3">
        <f t="shared" si="425"/>
        <v>1</v>
      </c>
      <c r="ET318" s="3">
        <f t="shared" si="425"/>
        <v>0</v>
      </c>
      <c r="EU318" s="3">
        <f t="shared" si="425"/>
        <v>0</v>
      </c>
      <c r="EV318" s="24">
        <f t="shared" si="425"/>
        <v>0</v>
      </c>
      <c r="EW318" s="245">
        <f t="shared" si="349"/>
        <v>4</v>
      </c>
      <c r="EX318" s="262" t="str">
        <f t="shared" si="347"/>
        <v/>
      </c>
    </row>
    <row r="319" spans="1:154" ht="16.149999999999999" customHeight="1" x14ac:dyDescent="0.25">
      <c r="A319" s="363"/>
      <c r="D319" s="363"/>
      <c r="E319" s="363"/>
      <c r="F319" s="363"/>
      <c r="G319" s="363"/>
      <c r="H319" s="363"/>
      <c r="I319" s="363"/>
      <c r="J319" s="68">
        <f t="shared" si="350"/>
        <v>1238</v>
      </c>
      <c r="K319" s="427" t="str">
        <f t="shared" si="351"/>
        <v>Corysanthes sp.</v>
      </c>
      <c r="L319" s="428">
        <v>1238</v>
      </c>
      <c r="M319" s="427" t="s">
        <v>7597</v>
      </c>
      <c r="N319" s="431" t="s">
        <v>67</v>
      </c>
      <c r="O319" s="363" t="str">
        <f t="shared" si="420"/>
        <v>S</v>
      </c>
      <c r="P319" s="430" t="s">
        <v>2386</v>
      </c>
      <c r="Q319" s="364" t="s">
        <v>1055</v>
      </c>
      <c r="R319" s="365" t="s">
        <v>685</v>
      </c>
      <c r="S319" s="365" t="s">
        <v>685</v>
      </c>
      <c r="T319" s="603" t="s">
        <v>7894</v>
      </c>
      <c r="U319" s="603" t="s">
        <v>7894</v>
      </c>
      <c r="V319" s="603" t="s">
        <v>7894</v>
      </c>
      <c r="W319" s="603" t="s">
        <v>7894</v>
      </c>
      <c r="X319" s="603" t="s">
        <v>7894</v>
      </c>
      <c r="Y319" s="603" t="s">
        <v>7894</v>
      </c>
      <c r="Z319" s="603" t="s">
        <v>7894</v>
      </c>
      <c r="AA319" s="603" t="s">
        <v>7894</v>
      </c>
      <c r="AB319" s="603" t="s">
        <v>7894</v>
      </c>
      <c r="AC319" s="603" t="s">
        <v>7894</v>
      </c>
      <c r="AD319" s="603" t="s">
        <v>7894</v>
      </c>
      <c r="AE319" s="603" t="s">
        <v>7894</v>
      </c>
      <c r="AF319" s="605" t="s">
        <v>48</v>
      </c>
      <c r="AG319" s="605" t="s">
        <v>48</v>
      </c>
      <c r="AH319" s="366" t="s">
        <v>685</v>
      </c>
      <c r="AI319" s="363">
        <f t="shared" si="333"/>
        <v>6</v>
      </c>
      <c r="AJ319" s="363">
        <v>0</v>
      </c>
      <c r="AK319" s="413" t="str">
        <f t="shared" si="337"/>
        <v>None</v>
      </c>
      <c r="AL319" s="413" t="str">
        <f t="shared" si="338"/>
        <v>None</v>
      </c>
      <c r="AM319" s="486" t="s">
        <v>7613</v>
      </c>
      <c r="AN319" s="452" t="s">
        <v>4792</v>
      </c>
      <c r="AP319"/>
      <c r="AQ319"/>
      <c r="AS319" s="69">
        <f t="shared" si="339"/>
        <v>0</v>
      </c>
      <c r="AT319" s="69">
        <f t="shared" si="340"/>
        <v>0</v>
      </c>
      <c r="AU319" s="69">
        <f t="shared" si="341"/>
        <v>0</v>
      </c>
      <c r="AV319" s="69">
        <f t="shared" si="342"/>
        <v>0</v>
      </c>
      <c r="AW319" s="81"/>
      <c r="AX319" s="364" t="s">
        <v>2386</v>
      </c>
      <c r="AY319" s="364" t="e">
        <v>#N/A</v>
      </c>
      <c r="AZ319" s="264" t="s">
        <v>48</v>
      </c>
      <c r="BA319" s="238"/>
      <c r="BB319" s="237" t="str">
        <f t="shared" si="343"/>
        <v/>
      </c>
      <c r="BC319" s="270">
        <f t="shared" si="335"/>
        <v>1238</v>
      </c>
      <c r="BD319" t="str">
        <f t="shared" si="344"/>
        <v>Corysanthes sp.</v>
      </c>
      <c r="BE319" s="367" t="e">
        <f>COUNTIFS(#REF!,L319)</f>
        <v>#REF!</v>
      </c>
      <c r="BF319" s="374" t="str">
        <f t="shared" si="345"/>
        <v>y</v>
      </c>
      <c r="BG319" s="82"/>
      <c r="BH319" s="375"/>
      <c r="BI319" s="374"/>
      <c r="BJ319" s="403"/>
      <c r="CE319" t="str">
        <f t="shared" si="423"/>
        <v>Common Helmet Orchid (Corysanthes recurva)</v>
      </c>
      <c r="CF319" s="388" t="str">
        <f t="shared" si="413"/>
        <v>Corysanthes recurva</v>
      </c>
      <c r="CG319" t="str">
        <f t="shared" si="356"/>
        <v/>
      </c>
      <c r="CH319" t="str">
        <f t="shared" si="357"/>
        <v/>
      </c>
      <c r="CI319" t="str">
        <f t="shared" si="358"/>
        <v/>
      </c>
      <c r="CJ319" t="str">
        <f t="shared" si="359"/>
        <v/>
      </c>
      <c r="CK319" s="359" t="str">
        <f t="shared" si="360"/>
        <v/>
      </c>
      <c r="CL319" t="str">
        <f t="shared" si="361"/>
        <v/>
      </c>
      <c r="CM319" t="str">
        <f t="shared" si="362"/>
        <v/>
      </c>
      <c r="CN319" t="str">
        <f t="shared" si="363"/>
        <v/>
      </c>
      <c r="CO319" s="359" t="str">
        <f t="shared" si="364"/>
        <v/>
      </c>
      <c r="CP319" t="str">
        <f t="shared" si="365"/>
        <v/>
      </c>
      <c r="CQ319" t="str">
        <f t="shared" si="366"/>
        <v/>
      </c>
      <c r="CR319" t="str">
        <f t="shared" si="367"/>
        <v/>
      </c>
      <c r="CS319" s="359" t="str">
        <f t="shared" si="368"/>
        <v/>
      </c>
      <c r="CT319" t="str">
        <f t="shared" si="369"/>
        <v/>
      </c>
      <c r="CU319" t="str">
        <f t="shared" si="370"/>
        <v/>
      </c>
      <c r="CV319" t="str">
        <f t="shared" si="371"/>
        <v/>
      </c>
      <c r="CW319" t="str">
        <f t="shared" si="372"/>
        <v/>
      </c>
      <c r="CX319" s="359" t="str">
        <f t="shared" si="373"/>
        <v/>
      </c>
      <c r="CY319" t="str">
        <f t="shared" si="374"/>
        <v/>
      </c>
      <c r="CZ319" t="str">
        <f t="shared" si="375"/>
        <v/>
      </c>
      <c r="DA319" t="str">
        <f t="shared" si="376"/>
        <v/>
      </c>
      <c r="DB319" s="359" t="str">
        <f t="shared" si="377"/>
        <v/>
      </c>
      <c r="DC319" t="str">
        <f t="shared" si="378"/>
        <v>X</v>
      </c>
      <c r="DD319" t="str">
        <f t="shared" si="379"/>
        <v>X</v>
      </c>
      <c r="DE319" t="str">
        <f t="shared" si="380"/>
        <v>X</v>
      </c>
      <c r="DF319" s="359" t="str">
        <f t="shared" si="381"/>
        <v>X</v>
      </c>
      <c r="DG319" t="str">
        <f t="shared" si="382"/>
        <v>X</v>
      </c>
      <c r="DH319" t="str">
        <f t="shared" si="383"/>
        <v>X</v>
      </c>
      <c r="DI319" t="str">
        <f t="shared" si="384"/>
        <v>X</v>
      </c>
      <c r="DJ319" t="str">
        <f t="shared" si="385"/>
        <v>X</v>
      </c>
      <c r="DK319" s="359" t="str">
        <f t="shared" si="386"/>
        <v>X</v>
      </c>
      <c r="DL319" t="str">
        <f t="shared" si="387"/>
        <v>X</v>
      </c>
      <c r="DM319" t="str">
        <f t="shared" si="388"/>
        <v>X</v>
      </c>
      <c r="DN319" t="str">
        <f t="shared" si="389"/>
        <v>X</v>
      </c>
      <c r="DO319" s="359" t="str">
        <f t="shared" si="390"/>
        <v>X</v>
      </c>
      <c r="DP319" t="str">
        <f t="shared" si="391"/>
        <v/>
      </c>
      <c r="DQ319" t="str">
        <f t="shared" si="392"/>
        <v/>
      </c>
      <c r="DR319" t="str">
        <f t="shared" si="393"/>
        <v/>
      </c>
      <c r="DS319" s="359" t="str">
        <f t="shared" si="394"/>
        <v/>
      </c>
      <c r="DT319" t="str">
        <f t="shared" si="395"/>
        <v/>
      </c>
      <c r="DU319" t="str">
        <f t="shared" si="396"/>
        <v/>
      </c>
      <c r="DV319" t="str">
        <f t="shared" si="397"/>
        <v/>
      </c>
      <c r="DW319" t="str">
        <f t="shared" si="398"/>
        <v/>
      </c>
      <c r="DX319" s="359" t="str">
        <f t="shared" si="399"/>
        <v/>
      </c>
      <c r="DY319" t="str">
        <f t="shared" si="400"/>
        <v/>
      </c>
      <c r="DZ319" t="str">
        <f t="shared" si="401"/>
        <v/>
      </c>
      <c r="EA319" t="str">
        <f t="shared" si="402"/>
        <v/>
      </c>
      <c r="EB319" s="359" t="str">
        <f t="shared" si="403"/>
        <v/>
      </c>
      <c r="EC319" t="str">
        <f t="shared" si="404"/>
        <v/>
      </c>
      <c r="ED319" t="str">
        <f t="shared" si="405"/>
        <v/>
      </c>
      <c r="EE319" t="str">
        <f t="shared" si="406"/>
        <v/>
      </c>
      <c r="EF319" t="str">
        <f t="shared" si="407"/>
        <v/>
      </c>
      <c r="EG319" s="359" t="str">
        <f t="shared" si="408"/>
        <v/>
      </c>
      <c r="EH319" t="str">
        <f t="shared" si="352"/>
        <v>Corysanthes recurva</v>
      </c>
      <c r="EJ319" t="str">
        <f t="shared" si="346"/>
        <v>Corysanthes sp.</v>
      </c>
      <c r="EK319" s="100">
        <f t="shared" si="425"/>
        <v>0</v>
      </c>
      <c r="EL319" s="3">
        <f t="shared" si="425"/>
        <v>0</v>
      </c>
      <c r="EM319" s="3">
        <f t="shared" si="425"/>
        <v>0</v>
      </c>
      <c r="EN319" s="3">
        <f t="shared" si="425"/>
        <v>0</v>
      </c>
      <c r="EO319" s="3">
        <f t="shared" si="425"/>
        <v>0</v>
      </c>
      <c r="EP319" s="3">
        <f t="shared" si="425"/>
        <v>0</v>
      </c>
      <c r="EQ319" s="3">
        <f t="shared" si="425"/>
        <v>0</v>
      </c>
      <c r="ER319" s="3">
        <f t="shared" si="425"/>
        <v>0</v>
      </c>
      <c r="ES319" s="3">
        <f t="shared" si="425"/>
        <v>0</v>
      </c>
      <c r="ET319" s="3">
        <f t="shared" si="425"/>
        <v>0</v>
      </c>
      <c r="EU319" s="3">
        <f t="shared" si="425"/>
        <v>0</v>
      </c>
      <c r="EV319" s="24">
        <f t="shared" si="425"/>
        <v>0</v>
      </c>
      <c r="EW319" s="245">
        <f t="shared" si="349"/>
        <v>0</v>
      </c>
      <c r="EX319" s="262" t="str">
        <f t="shared" si="347"/>
        <v/>
      </c>
    </row>
    <row r="320" spans="1:154" ht="16.149999999999999" customHeight="1" x14ac:dyDescent="0.25">
      <c r="A320" s="363"/>
      <c r="D320" s="363"/>
      <c r="E320" s="363"/>
      <c r="F320" s="363"/>
      <c r="G320" s="363"/>
      <c r="H320" s="363"/>
      <c r="I320" s="363"/>
      <c r="J320" s="68">
        <f t="shared" si="350"/>
        <v>1064</v>
      </c>
      <c r="K320" s="427" t="str">
        <f t="shared" si="351"/>
        <v>Corysanthes sp. 'Hamersley Inlet'</v>
      </c>
      <c r="L320" s="428">
        <v>1064</v>
      </c>
      <c r="M320" s="427" t="s">
        <v>7597</v>
      </c>
      <c r="N320" s="431" t="s">
        <v>1071</v>
      </c>
      <c r="O320" s="363" t="str">
        <f t="shared" si="420"/>
        <v>S</v>
      </c>
      <c r="P320" s="430" t="s">
        <v>2391</v>
      </c>
      <c r="Q320" s="405" t="s">
        <v>2392</v>
      </c>
      <c r="R320" s="365">
        <v>42948</v>
      </c>
      <c r="S320" s="365">
        <v>43008</v>
      </c>
      <c r="T320" s="603" t="s">
        <v>7894</v>
      </c>
      <c r="U320" s="603" t="s">
        <v>7894</v>
      </c>
      <c r="V320" s="603" t="s">
        <v>7894</v>
      </c>
      <c r="W320" s="603" t="s">
        <v>7894</v>
      </c>
      <c r="X320" s="603" t="s">
        <v>7894</v>
      </c>
      <c r="Y320" s="603" t="s">
        <v>7894</v>
      </c>
      <c r="Z320" s="603" t="s">
        <v>7894</v>
      </c>
      <c r="AA320" s="603" t="s">
        <v>4827</v>
      </c>
      <c r="AB320" s="603" t="s">
        <v>4828</v>
      </c>
      <c r="AC320" s="603" t="s">
        <v>7894</v>
      </c>
      <c r="AD320" s="603" t="s">
        <v>7894</v>
      </c>
      <c r="AE320" s="603" t="s">
        <v>7894</v>
      </c>
      <c r="AF320" s="605" t="s">
        <v>7903</v>
      </c>
      <c r="AG320" s="605" t="s">
        <v>7947</v>
      </c>
      <c r="AH320" s="366" t="s">
        <v>685</v>
      </c>
      <c r="AI320" s="363">
        <f t="shared" si="333"/>
        <v>6</v>
      </c>
      <c r="AJ320" s="363">
        <v>0</v>
      </c>
      <c r="AK320" s="413" t="str">
        <f t="shared" si="337"/>
        <v>None</v>
      </c>
      <c r="AL320" s="413" t="str">
        <f t="shared" si="338"/>
        <v>None</v>
      </c>
      <c r="AM320" s="486" t="s">
        <v>7609</v>
      </c>
      <c r="AN320" s="364" t="s">
        <v>4793</v>
      </c>
      <c r="AP320"/>
      <c r="AS320" s="69">
        <f t="shared" si="339"/>
        <v>32</v>
      </c>
      <c r="AT320" s="69">
        <f t="shared" si="340"/>
        <v>39</v>
      </c>
      <c r="AU320" s="69">
        <f t="shared" si="341"/>
        <v>8</v>
      </c>
      <c r="AV320" s="69">
        <f t="shared" si="342"/>
        <v>9</v>
      </c>
      <c r="AW320" s="81"/>
      <c r="AX320" s="364" t="s">
        <v>2393</v>
      </c>
      <c r="AY320" s="364" t="e">
        <v>#N/A</v>
      </c>
      <c r="AZ320" s="264" t="s">
        <v>48</v>
      </c>
      <c r="BA320" s="238"/>
      <c r="BB320" s="237" t="str">
        <f t="shared" si="343"/>
        <v/>
      </c>
      <c r="BC320" s="270">
        <f t="shared" si="335"/>
        <v>1064</v>
      </c>
      <c r="BD320" t="str">
        <f t="shared" si="344"/>
        <v>Corysanthes sp. 'Hamersley Inlet'</v>
      </c>
      <c r="BE320" s="367" t="e">
        <f>COUNTIFS(#REF!,L320)</f>
        <v>#REF!</v>
      </c>
      <c r="BF320" s="374" t="str">
        <f t="shared" si="345"/>
        <v>y</v>
      </c>
      <c r="BG320" s="82"/>
      <c r="BH320" s="375"/>
      <c r="BI320" s="374"/>
      <c r="BJ320" s="403"/>
      <c r="CE320" t="str">
        <f t="shared" si="423"/>
        <v>Helmet orchid (Corysanthes sp.)</v>
      </c>
      <c r="CF320" s="388" t="str">
        <f t="shared" si="413"/>
        <v>Corysanthes sp.</v>
      </c>
      <c r="CG320" t="str">
        <f t="shared" si="356"/>
        <v/>
      </c>
      <c r="CH320" t="str">
        <f t="shared" si="357"/>
        <v/>
      </c>
      <c r="CI320" t="str">
        <f t="shared" si="358"/>
        <v/>
      </c>
      <c r="CJ320" t="str">
        <f t="shared" si="359"/>
        <v/>
      </c>
      <c r="CK320" s="359" t="str">
        <f t="shared" si="360"/>
        <v/>
      </c>
      <c r="CL320" t="str">
        <f t="shared" si="361"/>
        <v/>
      </c>
      <c r="CM320" t="str">
        <f t="shared" si="362"/>
        <v/>
      </c>
      <c r="CN320" t="str">
        <f t="shared" si="363"/>
        <v/>
      </c>
      <c r="CO320" s="359" t="str">
        <f t="shared" si="364"/>
        <v/>
      </c>
      <c r="CP320" t="str">
        <f t="shared" si="365"/>
        <v/>
      </c>
      <c r="CQ320" t="str">
        <f t="shared" si="366"/>
        <v/>
      </c>
      <c r="CR320" t="str">
        <f t="shared" si="367"/>
        <v/>
      </c>
      <c r="CS320" s="359" t="str">
        <f t="shared" si="368"/>
        <v/>
      </c>
      <c r="CT320" t="str">
        <f t="shared" si="369"/>
        <v/>
      </c>
      <c r="CU320" t="str">
        <f t="shared" si="370"/>
        <v/>
      </c>
      <c r="CV320" t="str">
        <f t="shared" si="371"/>
        <v/>
      </c>
      <c r="CW320" t="str">
        <f t="shared" si="372"/>
        <v/>
      </c>
      <c r="CX320" s="359" t="str">
        <f t="shared" si="373"/>
        <v/>
      </c>
      <c r="CY320" t="str">
        <f t="shared" si="374"/>
        <v/>
      </c>
      <c r="CZ320" t="str">
        <f t="shared" si="375"/>
        <v/>
      </c>
      <c r="DA320" t="str">
        <f t="shared" si="376"/>
        <v/>
      </c>
      <c r="DB320" s="359" t="str">
        <f t="shared" si="377"/>
        <v/>
      </c>
      <c r="DC320" t="str">
        <f t="shared" si="378"/>
        <v/>
      </c>
      <c r="DD320" t="str">
        <f t="shared" si="379"/>
        <v/>
      </c>
      <c r="DE320" t="str">
        <f t="shared" si="380"/>
        <v/>
      </c>
      <c r="DF320" s="359" t="str">
        <f t="shared" si="381"/>
        <v/>
      </c>
      <c r="DG320" t="str">
        <f t="shared" si="382"/>
        <v/>
      </c>
      <c r="DH320" t="str">
        <f t="shared" si="383"/>
        <v/>
      </c>
      <c r="DI320" t="str">
        <f t="shared" si="384"/>
        <v/>
      </c>
      <c r="DJ320" t="str">
        <f t="shared" si="385"/>
        <v/>
      </c>
      <c r="DK320" s="359" t="str">
        <f t="shared" si="386"/>
        <v/>
      </c>
      <c r="DL320" t="str">
        <f t="shared" si="387"/>
        <v/>
      </c>
      <c r="DM320" t="str">
        <f t="shared" si="388"/>
        <v/>
      </c>
      <c r="DN320" t="str">
        <f t="shared" si="389"/>
        <v/>
      </c>
      <c r="DO320" s="359" t="str">
        <f t="shared" si="390"/>
        <v/>
      </c>
      <c r="DP320" t="str">
        <f t="shared" si="391"/>
        <v/>
      </c>
      <c r="DQ320" t="str">
        <f t="shared" si="392"/>
        <v/>
      </c>
      <c r="DR320" t="str">
        <f t="shared" si="393"/>
        <v/>
      </c>
      <c r="DS320" s="359" t="str">
        <f t="shared" si="394"/>
        <v/>
      </c>
      <c r="DT320" t="str">
        <f t="shared" si="395"/>
        <v/>
      </c>
      <c r="DU320" t="str">
        <f t="shared" si="396"/>
        <v/>
      </c>
      <c r="DV320" t="str">
        <f t="shared" si="397"/>
        <v/>
      </c>
      <c r="DW320" t="str">
        <f t="shared" si="398"/>
        <v/>
      </c>
      <c r="DX320" s="359" t="str">
        <f t="shared" si="399"/>
        <v/>
      </c>
      <c r="DY320" t="str">
        <f t="shared" si="400"/>
        <v/>
      </c>
      <c r="DZ320" t="str">
        <f t="shared" si="401"/>
        <v/>
      </c>
      <c r="EA320" t="str">
        <f t="shared" si="402"/>
        <v/>
      </c>
      <c r="EB320" s="359" t="str">
        <f t="shared" si="403"/>
        <v/>
      </c>
      <c r="EC320" t="str">
        <f t="shared" si="404"/>
        <v/>
      </c>
      <c r="ED320" t="str">
        <f t="shared" si="405"/>
        <v/>
      </c>
      <c r="EE320" t="str">
        <f t="shared" si="406"/>
        <v/>
      </c>
      <c r="EF320" t="str">
        <f t="shared" si="407"/>
        <v/>
      </c>
      <c r="EG320" s="359" t="str">
        <f t="shared" si="408"/>
        <v/>
      </c>
      <c r="EH320" t="str">
        <f t="shared" si="352"/>
        <v>Corysanthes sp.</v>
      </c>
      <c r="EJ320" t="str">
        <f t="shared" si="346"/>
        <v>Corysanthes sp. 'Hamersley Inlet'</v>
      </c>
      <c r="EK320" s="100">
        <f t="shared" si="425"/>
        <v>0</v>
      </c>
      <c r="EL320" s="3">
        <f t="shared" si="425"/>
        <v>0</v>
      </c>
      <c r="EM320" s="3">
        <f t="shared" si="425"/>
        <v>0</v>
      </c>
      <c r="EN320" s="3">
        <f t="shared" si="425"/>
        <v>0</v>
      </c>
      <c r="EO320" s="3">
        <f t="shared" si="425"/>
        <v>0</v>
      </c>
      <c r="EP320" s="3">
        <f t="shared" si="425"/>
        <v>0</v>
      </c>
      <c r="EQ320" s="3">
        <f t="shared" si="425"/>
        <v>0</v>
      </c>
      <c r="ER320" s="3">
        <f t="shared" si="425"/>
        <v>1</v>
      </c>
      <c r="ES320" s="3">
        <f t="shared" si="425"/>
        <v>1</v>
      </c>
      <c r="ET320" s="3">
        <f t="shared" si="425"/>
        <v>0</v>
      </c>
      <c r="EU320" s="3">
        <f t="shared" si="425"/>
        <v>0</v>
      </c>
      <c r="EV320" s="24">
        <f t="shared" si="425"/>
        <v>0</v>
      </c>
      <c r="EW320" s="245">
        <f t="shared" si="349"/>
        <v>2</v>
      </c>
      <c r="EX320" s="262" t="str">
        <f t="shared" si="347"/>
        <v/>
      </c>
    </row>
    <row r="321" spans="1:154" ht="16.149999999999999" customHeight="1" x14ac:dyDescent="0.25">
      <c r="A321" s="363"/>
      <c r="D321" s="363"/>
      <c r="E321" s="363"/>
      <c r="F321" s="363"/>
      <c r="G321" s="363"/>
      <c r="H321" s="363"/>
      <c r="I321" s="363"/>
      <c r="J321" s="68">
        <f t="shared" si="350"/>
        <v>0</v>
      </c>
      <c r="K321" s="424" t="str">
        <f t="shared" si="351"/>
        <v>Corysanthes z._PREVIOUS NAMES</v>
      </c>
      <c r="L321" s="425"/>
      <c r="M321" s="424" t="s">
        <v>7597</v>
      </c>
      <c r="N321" s="572" t="s">
        <v>2322</v>
      </c>
      <c r="O321" s="363" t="str">
        <f t="shared" si="420"/>
        <v>S</v>
      </c>
      <c r="P321" s="353" t="s">
        <v>2323</v>
      </c>
      <c r="Q321" s="364" t="s">
        <v>1055</v>
      </c>
      <c r="R321" s="365" t="s">
        <v>685</v>
      </c>
      <c r="S321" s="365" t="s">
        <v>685</v>
      </c>
      <c r="T321" s="603" t="s">
        <v>7894</v>
      </c>
      <c r="U321" s="603" t="s">
        <v>7894</v>
      </c>
      <c r="V321" s="603" t="s">
        <v>7894</v>
      </c>
      <c r="W321" s="603" t="s">
        <v>7894</v>
      </c>
      <c r="X321" s="603" t="s">
        <v>7894</v>
      </c>
      <c r="Y321" s="603" t="s">
        <v>7894</v>
      </c>
      <c r="Z321" s="603" t="s">
        <v>7894</v>
      </c>
      <c r="AA321" s="603" t="s">
        <v>7894</v>
      </c>
      <c r="AB321" s="603" t="s">
        <v>7894</v>
      </c>
      <c r="AC321" s="603" t="s">
        <v>7894</v>
      </c>
      <c r="AD321" s="603" t="s">
        <v>7894</v>
      </c>
      <c r="AE321" s="603" t="s">
        <v>7894</v>
      </c>
      <c r="AF321" s="605" t="s">
        <v>48</v>
      </c>
      <c r="AG321" s="605" t="s">
        <v>48</v>
      </c>
      <c r="AH321" s="366" t="s">
        <v>685</v>
      </c>
      <c r="AI321" s="363">
        <f t="shared" ref="AI321:AI384" si="427">VLOOKUP(AH321,$BX$3:$BY$8,2,FALSE)</f>
        <v>6</v>
      </c>
      <c r="AJ321" s="363">
        <v>0</v>
      </c>
      <c r="AK321" s="413" t="str">
        <f t="shared" si="337"/>
        <v>None</v>
      </c>
      <c r="AL321" s="413" t="str">
        <f t="shared" si="338"/>
        <v>None</v>
      </c>
      <c r="AM321" s="486" t="s">
        <v>7608</v>
      </c>
      <c r="AS321" s="69">
        <f t="shared" si="339"/>
        <v>0</v>
      </c>
      <c r="AT321" s="69">
        <f t="shared" si="340"/>
        <v>0</v>
      </c>
      <c r="AU321" s="69">
        <f t="shared" si="341"/>
        <v>0</v>
      </c>
      <c r="AV321" s="69">
        <f t="shared" si="342"/>
        <v>0</v>
      </c>
      <c r="AW321" s="81"/>
      <c r="AX321" s="70"/>
      <c r="AY321" s="364" t="e">
        <v>#N/A</v>
      </c>
      <c r="AZ321" s="264" t="s">
        <v>48</v>
      </c>
      <c r="BA321" s="238"/>
      <c r="BB321" s="237" t="str">
        <f t="shared" si="343"/>
        <v/>
      </c>
      <c r="BC321" s="270">
        <f t="shared" si="335"/>
        <v>0</v>
      </c>
      <c r="BD321" t="str">
        <f t="shared" si="344"/>
        <v>Corysanthes z._PREVIOUS NAMES</v>
      </c>
      <c r="BE321" s="367" t="e">
        <f>COUNTIFS(#REF!,L321)</f>
        <v>#REF!</v>
      </c>
      <c r="BF321" s="374" t="str">
        <f t="shared" si="345"/>
        <v>n</v>
      </c>
      <c r="BG321" s="82"/>
      <c r="BH321" s="375"/>
      <c r="BI321" s="374"/>
      <c r="BJ321" s="403"/>
      <c r="CE321" t="str">
        <f t="shared" si="423"/>
        <v>Hamersley Helmet Orchid (Corysanthes sp. 'Hamersley Inlet')</v>
      </c>
      <c r="CF321" s="388" t="str">
        <f t="shared" si="413"/>
        <v>Corysanthes sp. 'Hamersley Inlet'</v>
      </c>
      <c r="CG321" t="str">
        <f t="shared" si="356"/>
        <v/>
      </c>
      <c r="CH321" t="str">
        <f t="shared" si="357"/>
        <v/>
      </c>
      <c r="CI321" t="str">
        <f t="shared" si="358"/>
        <v/>
      </c>
      <c r="CJ321" t="str">
        <f t="shared" si="359"/>
        <v/>
      </c>
      <c r="CK321" s="359" t="str">
        <f t="shared" si="360"/>
        <v/>
      </c>
      <c r="CL321" t="str">
        <f t="shared" si="361"/>
        <v/>
      </c>
      <c r="CM321" t="str">
        <f t="shared" si="362"/>
        <v/>
      </c>
      <c r="CN321" t="str">
        <f t="shared" si="363"/>
        <v/>
      </c>
      <c r="CO321" s="359" t="str">
        <f t="shared" si="364"/>
        <v/>
      </c>
      <c r="CP321" t="str">
        <f t="shared" si="365"/>
        <v/>
      </c>
      <c r="CQ321" t="str">
        <f t="shared" si="366"/>
        <v/>
      </c>
      <c r="CR321" t="str">
        <f t="shared" si="367"/>
        <v/>
      </c>
      <c r="CS321" s="359" t="str">
        <f t="shared" si="368"/>
        <v/>
      </c>
      <c r="CT321" t="str">
        <f t="shared" si="369"/>
        <v/>
      </c>
      <c r="CU321" t="str">
        <f t="shared" si="370"/>
        <v/>
      </c>
      <c r="CV321" t="str">
        <f t="shared" si="371"/>
        <v/>
      </c>
      <c r="CW321" t="str">
        <f t="shared" si="372"/>
        <v/>
      </c>
      <c r="CX321" s="359" t="str">
        <f t="shared" si="373"/>
        <v/>
      </c>
      <c r="CY321" t="str">
        <f t="shared" si="374"/>
        <v/>
      </c>
      <c r="CZ321" t="str">
        <f t="shared" si="375"/>
        <v/>
      </c>
      <c r="DA321" t="str">
        <f t="shared" si="376"/>
        <v/>
      </c>
      <c r="DB321" s="359" t="str">
        <f t="shared" si="377"/>
        <v/>
      </c>
      <c r="DC321" t="str">
        <f t="shared" si="378"/>
        <v/>
      </c>
      <c r="DD321" t="str">
        <f t="shared" si="379"/>
        <v/>
      </c>
      <c r="DE321" t="str">
        <f t="shared" si="380"/>
        <v/>
      </c>
      <c r="DF321" s="359" t="str">
        <f t="shared" si="381"/>
        <v/>
      </c>
      <c r="DG321" t="str">
        <f t="shared" si="382"/>
        <v/>
      </c>
      <c r="DH321" t="str">
        <f t="shared" si="383"/>
        <v/>
      </c>
      <c r="DI321" t="str">
        <f t="shared" si="384"/>
        <v/>
      </c>
      <c r="DJ321" t="str">
        <f t="shared" si="385"/>
        <v/>
      </c>
      <c r="DK321" s="359" t="str">
        <f t="shared" si="386"/>
        <v/>
      </c>
      <c r="DL321" t="str">
        <f t="shared" si="387"/>
        <v>X</v>
      </c>
      <c r="DM321" t="str">
        <f t="shared" si="388"/>
        <v>X</v>
      </c>
      <c r="DN321" t="str">
        <f t="shared" si="389"/>
        <v>X</v>
      </c>
      <c r="DO321" s="359" t="str">
        <f t="shared" si="390"/>
        <v>X</v>
      </c>
      <c r="DP321" t="str">
        <f t="shared" si="391"/>
        <v>X</v>
      </c>
      <c r="DQ321" t="str">
        <f t="shared" si="392"/>
        <v>X</v>
      </c>
      <c r="DR321" t="str">
        <f t="shared" si="393"/>
        <v>X</v>
      </c>
      <c r="DS321" s="359" t="str">
        <f t="shared" si="394"/>
        <v>X</v>
      </c>
      <c r="DT321" t="str">
        <f t="shared" si="395"/>
        <v/>
      </c>
      <c r="DU321" t="str">
        <f t="shared" si="396"/>
        <v/>
      </c>
      <c r="DV321" t="str">
        <f t="shared" si="397"/>
        <v/>
      </c>
      <c r="DW321" t="str">
        <f t="shared" si="398"/>
        <v/>
      </c>
      <c r="DX321" s="359" t="str">
        <f t="shared" si="399"/>
        <v/>
      </c>
      <c r="DY321" t="str">
        <f t="shared" si="400"/>
        <v/>
      </c>
      <c r="DZ321" t="str">
        <f t="shared" si="401"/>
        <v/>
      </c>
      <c r="EA321" t="str">
        <f t="shared" si="402"/>
        <v/>
      </c>
      <c r="EB321" s="359" t="str">
        <f t="shared" si="403"/>
        <v/>
      </c>
      <c r="EC321" t="str">
        <f t="shared" si="404"/>
        <v/>
      </c>
      <c r="ED321" t="str">
        <f t="shared" si="405"/>
        <v/>
      </c>
      <c r="EE321" t="str">
        <f t="shared" si="406"/>
        <v/>
      </c>
      <c r="EF321" t="str">
        <f t="shared" si="407"/>
        <v/>
      </c>
      <c r="EG321" s="359" t="str">
        <f t="shared" si="408"/>
        <v/>
      </c>
      <c r="EH321" t="str">
        <f t="shared" si="352"/>
        <v>Corysanthes sp. 'Hamersley Inlet'</v>
      </c>
      <c r="EJ321" t="str">
        <f t="shared" si="346"/>
        <v>Corysanthes z._PREVIOUS NAMES</v>
      </c>
      <c r="EK321" s="100">
        <f t="shared" si="425"/>
        <v>0</v>
      </c>
      <c r="EL321" s="3">
        <f t="shared" si="425"/>
        <v>0</v>
      </c>
      <c r="EM321" s="3">
        <f t="shared" si="425"/>
        <v>0</v>
      </c>
      <c r="EN321" s="3">
        <f t="shared" si="425"/>
        <v>0</v>
      </c>
      <c r="EO321" s="3">
        <f t="shared" si="425"/>
        <v>0</v>
      </c>
      <c r="EP321" s="3">
        <f t="shared" si="425"/>
        <v>0</v>
      </c>
      <c r="EQ321" s="3">
        <f t="shared" si="425"/>
        <v>0</v>
      </c>
      <c r="ER321" s="3">
        <f t="shared" si="425"/>
        <v>0</v>
      </c>
      <c r="ES321" s="3">
        <f t="shared" si="425"/>
        <v>0</v>
      </c>
      <c r="ET321" s="3">
        <f t="shared" si="425"/>
        <v>0</v>
      </c>
      <c r="EU321" s="3">
        <f t="shared" si="425"/>
        <v>0</v>
      </c>
      <c r="EV321" s="24">
        <f t="shared" si="425"/>
        <v>0</v>
      </c>
      <c r="EW321" s="245">
        <f t="shared" si="349"/>
        <v>0</v>
      </c>
      <c r="EX321" s="262" t="str">
        <f t="shared" si="347"/>
        <v/>
      </c>
    </row>
    <row r="322" spans="1:154" ht="16.149999999999999" customHeight="1" x14ac:dyDescent="0.25">
      <c r="A322" s="363"/>
      <c r="D322" s="363"/>
      <c r="E322" s="363"/>
      <c r="F322" s="363"/>
      <c r="G322" s="363"/>
      <c r="H322" s="363"/>
      <c r="I322" s="363"/>
      <c r="J322" s="68">
        <f t="shared" si="350"/>
        <v>623</v>
      </c>
      <c r="K322" s="427" t="str">
        <f t="shared" si="351"/>
        <v>Cryptostylis ovata</v>
      </c>
      <c r="L322" s="428">
        <v>623</v>
      </c>
      <c r="M322" s="427" t="s">
        <v>1618</v>
      </c>
      <c r="N322" s="439" t="s">
        <v>301</v>
      </c>
      <c r="O322" s="363" t="str">
        <f t="shared" si="420"/>
        <v>S</v>
      </c>
      <c r="P322" s="430" t="s">
        <v>2397</v>
      </c>
      <c r="Q322" s="464" t="s">
        <v>2398</v>
      </c>
      <c r="R322" s="373">
        <v>43008</v>
      </c>
      <c r="S322" s="373">
        <v>42901</v>
      </c>
      <c r="T322" s="603" t="s">
        <v>4820</v>
      </c>
      <c r="U322" s="603" t="s">
        <v>4821</v>
      </c>
      <c r="V322" s="603" t="s">
        <v>4822</v>
      </c>
      <c r="W322" s="603" t="s">
        <v>4823</v>
      </c>
      <c r="X322" s="603" t="s">
        <v>4824</v>
      </c>
      <c r="Y322" s="603" t="s">
        <v>4825</v>
      </c>
      <c r="Z322" s="603" t="s">
        <v>4826</v>
      </c>
      <c r="AA322" s="603" t="s">
        <v>7894</v>
      </c>
      <c r="AB322" s="603" t="s">
        <v>4828</v>
      </c>
      <c r="AC322" s="603" t="s">
        <v>4829</v>
      </c>
      <c r="AD322" s="603" t="s">
        <v>4830</v>
      </c>
      <c r="AE322" s="603" t="s">
        <v>4831</v>
      </c>
      <c r="AF322" s="605" t="s">
        <v>7922</v>
      </c>
      <c r="AG322" s="605" t="s">
        <v>7964</v>
      </c>
      <c r="AH322" s="366" t="s">
        <v>685</v>
      </c>
      <c r="AI322" s="363">
        <f t="shared" si="427"/>
        <v>6</v>
      </c>
      <c r="AJ322" s="363">
        <v>0</v>
      </c>
      <c r="AK322" s="413" t="str">
        <f t="shared" si="337"/>
        <v>None</v>
      </c>
      <c r="AL322" s="413" t="str">
        <f t="shared" si="338"/>
        <v>None</v>
      </c>
      <c r="AM322" s="486" t="s">
        <v>7607</v>
      </c>
      <c r="AS322" s="69">
        <f t="shared" si="339"/>
        <v>40</v>
      </c>
      <c r="AT322" s="69">
        <f t="shared" si="340"/>
        <v>76</v>
      </c>
      <c r="AU322" s="69">
        <f t="shared" si="341"/>
        <v>9</v>
      </c>
      <c r="AV322" s="69">
        <f t="shared" si="342"/>
        <v>6</v>
      </c>
      <c r="AW322" s="81"/>
      <c r="AX322" s="364" t="s">
        <v>2399</v>
      </c>
      <c r="AY322" s="364">
        <v>1627</v>
      </c>
      <c r="AZ322" s="264" t="s">
        <v>48</v>
      </c>
      <c r="BA322" s="238"/>
      <c r="BB322" s="237" t="str">
        <f t="shared" si="343"/>
        <v/>
      </c>
      <c r="BC322" s="270">
        <f t="shared" ref="BC322:BC385" si="428">J322</f>
        <v>623</v>
      </c>
      <c r="BD322" t="str">
        <f t="shared" si="344"/>
        <v>Cryptostylis ovata</v>
      </c>
      <c r="BE322" s="367" t="e">
        <f>COUNTIFS(#REF!,L322)</f>
        <v>#REF!</v>
      </c>
      <c r="BF322" s="374" t="str">
        <f t="shared" si="345"/>
        <v>y</v>
      </c>
      <c r="BG322" s="82"/>
      <c r="BH322" s="375"/>
      <c r="BI322" s="374"/>
      <c r="BJ322" s="403"/>
      <c r="CE322" t="str">
        <f t="shared" si="423"/>
        <v>_Old species name (Corysanthes z._PREVIOUS NAMES)</v>
      </c>
      <c r="CF322" s="388" t="str">
        <f t="shared" si="413"/>
        <v>Corysanthes z._PREVIOUS NAMES</v>
      </c>
      <c r="CG322" t="str">
        <f t="shared" si="356"/>
        <v/>
      </c>
      <c r="CH322" t="str">
        <f t="shared" si="357"/>
        <v/>
      </c>
      <c r="CI322" t="str">
        <f t="shared" si="358"/>
        <v/>
      </c>
      <c r="CJ322" t="str">
        <f t="shared" si="359"/>
        <v/>
      </c>
      <c r="CK322" s="359" t="str">
        <f t="shared" si="360"/>
        <v/>
      </c>
      <c r="CL322" t="str">
        <f t="shared" si="361"/>
        <v/>
      </c>
      <c r="CM322" t="str">
        <f t="shared" si="362"/>
        <v/>
      </c>
      <c r="CN322" t="str">
        <f t="shared" si="363"/>
        <v/>
      </c>
      <c r="CO322" s="359" t="str">
        <f t="shared" si="364"/>
        <v/>
      </c>
      <c r="CP322" t="str">
        <f t="shared" si="365"/>
        <v/>
      </c>
      <c r="CQ322" t="str">
        <f t="shared" si="366"/>
        <v/>
      </c>
      <c r="CR322" t="str">
        <f t="shared" si="367"/>
        <v/>
      </c>
      <c r="CS322" s="359" t="str">
        <f t="shared" si="368"/>
        <v/>
      </c>
      <c r="CT322" t="str">
        <f t="shared" si="369"/>
        <v/>
      </c>
      <c r="CU322" t="str">
        <f t="shared" si="370"/>
        <v/>
      </c>
      <c r="CV322" t="str">
        <f t="shared" si="371"/>
        <v/>
      </c>
      <c r="CW322" t="str">
        <f t="shared" si="372"/>
        <v/>
      </c>
      <c r="CX322" s="359" t="str">
        <f t="shared" si="373"/>
        <v/>
      </c>
      <c r="CY322" t="str">
        <f t="shared" si="374"/>
        <v/>
      </c>
      <c r="CZ322" t="str">
        <f t="shared" si="375"/>
        <v/>
      </c>
      <c r="DA322" t="str">
        <f t="shared" si="376"/>
        <v/>
      </c>
      <c r="DB322" s="359" t="str">
        <f t="shared" si="377"/>
        <v/>
      </c>
      <c r="DC322" t="str">
        <f t="shared" si="378"/>
        <v/>
      </c>
      <c r="DD322" t="str">
        <f t="shared" si="379"/>
        <v/>
      </c>
      <c r="DE322" t="str">
        <f t="shared" si="380"/>
        <v/>
      </c>
      <c r="DF322" s="359" t="str">
        <f t="shared" si="381"/>
        <v/>
      </c>
      <c r="DG322" t="str">
        <f t="shared" si="382"/>
        <v/>
      </c>
      <c r="DH322" t="str">
        <f t="shared" si="383"/>
        <v/>
      </c>
      <c r="DI322" t="str">
        <f t="shared" si="384"/>
        <v/>
      </c>
      <c r="DJ322" t="str">
        <f t="shared" si="385"/>
        <v/>
      </c>
      <c r="DK322" s="359" t="str">
        <f t="shared" si="386"/>
        <v/>
      </c>
      <c r="DL322" t="str">
        <f t="shared" si="387"/>
        <v/>
      </c>
      <c r="DM322" t="str">
        <f t="shared" si="388"/>
        <v/>
      </c>
      <c r="DN322" t="str">
        <f t="shared" si="389"/>
        <v/>
      </c>
      <c r="DO322" s="359" t="str">
        <f t="shared" si="390"/>
        <v/>
      </c>
      <c r="DP322" t="str">
        <f t="shared" si="391"/>
        <v/>
      </c>
      <c r="DQ322" t="str">
        <f t="shared" si="392"/>
        <v/>
      </c>
      <c r="DR322" t="str">
        <f t="shared" si="393"/>
        <v/>
      </c>
      <c r="DS322" s="359" t="str">
        <f t="shared" si="394"/>
        <v/>
      </c>
      <c r="DT322" t="str">
        <f t="shared" si="395"/>
        <v/>
      </c>
      <c r="DU322" t="str">
        <f t="shared" si="396"/>
        <v/>
      </c>
      <c r="DV322" t="str">
        <f t="shared" si="397"/>
        <v/>
      </c>
      <c r="DW322" t="str">
        <f t="shared" si="398"/>
        <v/>
      </c>
      <c r="DX322" s="359" t="str">
        <f t="shared" si="399"/>
        <v/>
      </c>
      <c r="DY322" t="str">
        <f t="shared" si="400"/>
        <v/>
      </c>
      <c r="DZ322" t="str">
        <f t="shared" si="401"/>
        <v/>
      </c>
      <c r="EA322" t="str">
        <f t="shared" si="402"/>
        <v/>
      </c>
      <c r="EB322" s="359" t="str">
        <f t="shared" si="403"/>
        <v/>
      </c>
      <c r="EC322" t="str">
        <f t="shared" si="404"/>
        <v/>
      </c>
      <c r="ED322" t="str">
        <f t="shared" si="405"/>
        <v/>
      </c>
      <c r="EE322" t="str">
        <f t="shared" si="406"/>
        <v/>
      </c>
      <c r="EF322" t="str">
        <f t="shared" si="407"/>
        <v/>
      </c>
      <c r="EG322" s="359" t="str">
        <f t="shared" si="408"/>
        <v/>
      </c>
      <c r="EH322" t="str">
        <f t="shared" si="352"/>
        <v>Corysanthes z._PREVIOUS NAMES</v>
      </c>
      <c r="EJ322" t="str">
        <f t="shared" si="346"/>
        <v>Cryptostylis ovata</v>
      </c>
      <c r="EK322" s="100">
        <f t="shared" si="425"/>
        <v>1</v>
      </c>
      <c r="EL322" s="3">
        <f t="shared" si="425"/>
        <v>1</v>
      </c>
      <c r="EM322" s="3">
        <f t="shared" si="425"/>
        <v>1</v>
      </c>
      <c r="EN322" s="3">
        <f t="shared" si="425"/>
        <v>1</v>
      </c>
      <c r="EO322" s="3">
        <f t="shared" si="425"/>
        <v>1</v>
      </c>
      <c r="EP322" s="3">
        <f t="shared" si="425"/>
        <v>1</v>
      </c>
      <c r="EQ322" s="3">
        <f t="shared" si="425"/>
        <v>0</v>
      </c>
      <c r="ER322" s="3">
        <f t="shared" si="425"/>
        <v>0</v>
      </c>
      <c r="ES322" s="3">
        <f t="shared" si="425"/>
        <v>1</v>
      </c>
      <c r="ET322" s="3">
        <f t="shared" si="425"/>
        <v>1</v>
      </c>
      <c r="EU322" s="3">
        <f t="shared" si="425"/>
        <v>1</v>
      </c>
      <c r="EV322" s="24">
        <f t="shared" si="425"/>
        <v>1</v>
      </c>
      <c r="EW322" s="245">
        <f t="shared" si="349"/>
        <v>10</v>
      </c>
      <c r="EX322" s="262" t="str">
        <f t="shared" si="347"/>
        <v xml:space="preserve"> X</v>
      </c>
    </row>
    <row r="323" spans="1:154" ht="16.149999999999999" customHeight="1" x14ac:dyDescent="0.25">
      <c r="A323" s="363"/>
      <c r="D323" s="363"/>
      <c r="E323" s="363"/>
      <c r="F323" s="363"/>
      <c r="G323" s="363"/>
      <c r="H323" s="363"/>
      <c r="I323" s="363"/>
      <c r="J323" s="68">
        <f t="shared" si="350"/>
        <v>2137</v>
      </c>
      <c r="K323" s="427" t="str">
        <f t="shared" si="351"/>
        <v>Cryptostylis sp.</v>
      </c>
      <c r="L323" s="428">
        <v>2137</v>
      </c>
      <c r="M323" s="427" t="s">
        <v>1618</v>
      </c>
      <c r="N323" s="439" t="s">
        <v>67</v>
      </c>
      <c r="O323" s="363" t="str">
        <f t="shared" si="420"/>
        <v>S</v>
      </c>
      <c r="P323" s="430" t="s">
        <v>2400</v>
      </c>
      <c r="Q323" s="364" t="s">
        <v>1055</v>
      </c>
      <c r="R323" s="365" t="s">
        <v>685</v>
      </c>
      <c r="S323" s="365" t="s">
        <v>685</v>
      </c>
      <c r="T323" s="603" t="s">
        <v>7894</v>
      </c>
      <c r="U323" s="603" t="s">
        <v>7894</v>
      </c>
      <c r="V323" s="603" t="s">
        <v>7894</v>
      </c>
      <c r="W323" s="603" t="s">
        <v>7894</v>
      </c>
      <c r="X323" s="603" t="s">
        <v>7894</v>
      </c>
      <c r="Y323" s="603" t="s">
        <v>7894</v>
      </c>
      <c r="Z323" s="603" t="s">
        <v>7894</v>
      </c>
      <c r="AA323" s="603" t="s">
        <v>7894</v>
      </c>
      <c r="AB323" s="603" t="s">
        <v>7894</v>
      </c>
      <c r="AC323" s="603" t="s">
        <v>7894</v>
      </c>
      <c r="AD323" s="603" t="s">
        <v>7894</v>
      </c>
      <c r="AE323" s="603" t="s">
        <v>7894</v>
      </c>
      <c r="AF323" s="605" t="s">
        <v>48</v>
      </c>
      <c r="AG323" s="605" t="s">
        <v>48</v>
      </c>
      <c r="AH323" s="366" t="s">
        <v>685</v>
      </c>
      <c r="AI323" s="363">
        <f t="shared" si="427"/>
        <v>6</v>
      </c>
      <c r="AJ323" s="363">
        <v>0</v>
      </c>
      <c r="AK323" s="413" t="str">
        <f t="shared" ref="AK323:AK386" si="429">VLOOKUP(AJ323,$F$3:$H$51,3,FALSE)</f>
        <v>None</v>
      </c>
      <c r="AL323" s="413" t="str">
        <f t="shared" ref="AL323:AL386" si="430">VLOOKUP(AJ323,$F$3:$H$51,2,FALSE)</f>
        <v>None</v>
      </c>
      <c r="AM323" s="486" t="s">
        <v>7613</v>
      </c>
      <c r="AS323" s="69">
        <f t="shared" ref="AS323:AS386" si="431">IFERROR(WEEKNUM(R323,2),0)</f>
        <v>0</v>
      </c>
      <c r="AT323" s="69">
        <f t="shared" ref="AT323:AT386" si="432">IFERROR(IF(WEEKNUM(S323)&lt;WEEKNUM(R323),WEEKNUM(S323)+52,WEEKNUM(S323)),0)</f>
        <v>0</v>
      </c>
      <c r="AU323" s="69">
        <f t="shared" ref="AU323:AU386" si="433">IFERROR(MONTH(R323),0)</f>
        <v>0</v>
      </c>
      <c r="AV323" s="69">
        <f t="shared" ref="AV323:AV386" si="434">IFERROR(MONTH(S323),0)</f>
        <v>0</v>
      </c>
      <c r="AW323" s="81"/>
      <c r="AX323" s="364" t="s">
        <v>685</v>
      </c>
      <c r="AY323" s="364" t="e">
        <v>#N/A</v>
      </c>
      <c r="AZ323" s="264" t="s">
        <v>48</v>
      </c>
      <c r="BA323" s="238"/>
      <c r="BB323" s="237" t="str">
        <f t="shared" ref="BB323:BB386" si="435">IFERROR(FIND($BB$2,K323,1),"")</f>
        <v/>
      </c>
      <c r="BC323" s="270">
        <f t="shared" si="428"/>
        <v>2137</v>
      </c>
      <c r="BD323" t="str">
        <f t="shared" ref="BD323:BD386" si="436">K323</f>
        <v>Cryptostylis sp.</v>
      </c>
      <c r="BE323" s="367" t="e">
        <f>COUNTIFS(#REF!,L323)</f>
        <v>#REF!</v>
      </c>
      <c r="BF323" s="374" t="str">
        <f t="shared" ref="BF323:BF386" si="437">IF(LEFT(P323,1)="_","n",IF(O323="N","n","y"))</f>
        <v>y</v>
      </c>
      <c r="BG323" s="82"/>
      <c r="BH323" s="375"/>
      <c r="BI323" s="374"/>
      <c r="BJ323" s="403"/>
      <c r="CE323" t="str">
        <f t="shared" si="423"/>
        <v>Slipper Orchid (Cryptostylis ovata)</v>
      </c>
      <c r="CF323" s="388" t="str">
        <f t="shared" si="413"/>
        <v>Cryptostylis ovata</v>
      </c>
      <c r="CG323" t="str">
        <f t="shared" si="356"/>
        <v/>
      </c>
      <c r="CH323" t="str">
        <f t="shared" si="357"/>
        <v/>
      </c>
      <c r="CI323" t="str">
        <f t="shared" si="358"/>
        <v/>
      </c>
      <c r="CJ323" t="str">
        <f t="shared" si="359"/>
        <v/>
      </c>
      <c r="CK323" s="359" t="str">
        <f t="shared" si="360"/>
        <v/>
      </c>
      <c r="CL323" t="str">
        <f t="shared" si="361"/>
        <v/>
      </c>
      <c r="CM323" t="str">
        <f t="shared" si="362"/>
        <v/>
      </c>
      <c r="CN323" t="str">
        <f t="shared" si="363"/>
        <v/>
      </c>
      <c r="CO323" s="359" t="str">
        <f t="shared" si="364"/>
        <v/>
      </c>
      <c r="CP323" t="str">
        <f t="shared" si="365"/>
        <v/>
      </c>
      <c r="CQ323" t="str">
        <f t="shared" si="366"/>
        <v/>
      </c>
      <c r="CR323" t="str">
        <f t="shared" si="367"/>
        <v/>
      </c>
      <c r="CS323" s="359" t="str">
        <f t="shared" si="368"/>
        <v/>
      </c>
      <c r="CT323" t="str">
        <f t="shared" si="369"/>
        <v/>
      </c>
      <c r="CU323" t="str">
        <f t="shared" si="370"/>
        <v/>
      </c>
      <c r="CV323" t="str">
        <f t="shared" si="371"/>
        <v/>
      </c>
      <c r="CW323" t="str">
        <f t="shared" si="372"/>
        <v/>
      </c>
      <c r="CX323" s="359" t="str">
        <f t="shared" si="373"/>
        <v/>
      </c>
      <c r="CY323" t="str">
        <f t="shared" si="374"/>
        <v/>
      </c>
      <c r="CZ323" t="str">
        <f t="shared" si="375"/>
        <v/>
      </c>
      <c r="DA323" t="str">
        <f t="shared" si="376"/>
        <v/>
      </c>
      <c r="DB323" s="359" t="str">
        <f t="shared" si="377"/>
        <v/>
      </c>
      <c r="DC323" t="str">
        <f t="shared" si="378"/>
        <v/>
      </c>
      <c r="DD323" t="str">
        <f t="shared" si="379"/>
        <v/>
      </c>
      <c r="DE323" t="str">
        <f t="shared" si="380"/>
        <v/>
      </c>
      <c r="DF323" s="359" t="str">
        <f t="shared" si="381"/>
        <v/>
      </c>
      <c r="DG323" t="str">
        <f t="shared" si="382"/>
        <v/>
      </c>
      <c r="DH323" t="str">
        <f t="shared" si="383"/>
        <v/>
      </c>
      <c r="DI323" t="str">
        <f t="shared" si="384"/>
        <v/>
      </c>
      <c r="DJ323" t="str">
        <f t="shared" si="385"/>
        <v/>
      </c>
      <c r="DK323" s="359" t="str">
        <f t="shared" si="386"/>
        <v/>
      </c>
      <c r="DL323" t="str">
        <f t="shared" si="387"/>
        <v/>
      </c>
      <c r="DM323" t="str">
        <f t="shared" si="388"/>
        <v/>
      </c>
      <c r="DN323" t="str">
        <f t="shared" si="389"/>
        <v/>
      </c>
      <c r="DO323" s="359" t="str">
        <f t="shared" si="390"/>
        <v/>
      </c>
      <c r="DP323" t="str">
        <f t="shared" si="391"/>
        <v/>
      </c>
      <c r="DQ323" t="str">
        <f t="shared" si="392"/>
        <v/>
      </c>
      <c r="DR323" t="str">
        <f t="shared" si="393"/>
        <v/>
      </c>
      <c r="DS323" s="359" t="str">
        <f t="shared" si="394"/>
        <v/>
      </c>
      <c r="DT323" t="str">
        <f t="shared" si="395"/>
        <v/>
      </c>
      <c r="DU323" t="str">
        <f t="shared" si="396"/>
        <v/>
      </c>
      <c r="DV323" t="str">
        <f t="shared" si="397"/>
        <v/>
      </c>
      <c r="DW323" t="str">
        <f t="shared" si="398"/>
        <v/>
      </c>
      <c r="DX323" s="359" t="str">
        <f t="shared" si="399"/>
        <v/>
      </c>
      <c r="DY323" t="str">
        <f t="shared" si="400"/>
        <v/>
      </c>
      <c r="DZ323" t="str">
        <f t="shared" si="401"/>
        <v/>
      </c>
      <c r="EA323" t="str">
        <f t="shared" si="402"/>
        <v/>
      </c>
      <c r="EB323" s="359" t="str">
        <f t="shared" si="403"/>
        <v/>
      </c>
      <c r="EC323" t="str">
        <f t="shared" si="404"/>
        <v/>
      </c>
      <c r="ED323" t="str">
        <f t="shared" si="405"/>
        <v/>
      </c>
      <c r="EE323" t="str">
        <f t="shared" si="406"/>
        <v/>
      </c>
      <c r="EF323" t="str">
        <f t="shared" si="407"/>
        <v/>
      </c>
      <c r="EG323" s="359" t="str">
        <f t="shared" si="408"/>
        <v/>
      </c>
      <c r="EH323" t="str">
        <f t="shared" si="352"/>
        <v>Cryptostylis ovata</v>
      </c>
      <c r="EJ323" t="str">
        <f t="shared" ref="EJ323:EJ386" si="438">K323</f>
        <v>Cryptostylis sp.</v>
      </c>
      <c r="EK323" s="100">
        <f t="shared" si="425"/>
        <v>0</v>
      </c>
      <c r="EL323" s="3">
        <f t="shared" si="425"/>
        <v>0</v>
      </c>
      <c r="EM323" s="3">
        <f t="shared" si="425"/>
        <v>0</v>
      </c>
      <c r="EN323" s="3">
        <f t="shared" si="425"/>
        <v>0</v>
      </c>
      <c r="EO323" s="3">
        <f t="shared" si="425"/>
        <v>0</v>
      </c>
      <c r="EP323" s="3">
        <f t="shared" si="425"/>
        <v>0</v>
      </c>
      <c r="EQ323" s="3">
        <f t="shared" si="425"/>
        <v>0</v>
      </c>
      <c r="ER323" s="3">
        <f t="shared" si="425"/>
        <v>0</v>
      </c>
      <c r="ES323" s="3">
        <f t="shared" si="425"/>
        <v>0</v>
      </c>
      <c r="ET323" s="3">
        <f t="shared" si="425"/>
        <v>0</v>
      </c>
      <c r="EU323" s="3">
        <f t="shared" si="425"/>
        <v>0</v>
      </c>
      <c r="EV323" s="24">
        <f t="shared" si="425"/>
        <v>0</v>
      </c>
      <c r="EW323" s="245">
        <f t="shared" si="349"/>
        <v>0</v>
      </c>
      <c r="EX323" s="262" t="str">
        <f t="shared" si="347"/>
        <v/>
      </c>
    </row>
    <row r="324" spans="1:154" ht="16.149999999999999" customHeight="1" x14ac:dyDescent="0.25">
      <c r="A324" s="363"/>
      <c r="D324" s="363"/>
      <c r="E324" s="363"/>
      <c r="F324" s="363"/>
      <c r="G324" s="363"/>
      <c r="H324" s="363"/>
      <c r="I324" s="363"/>
      <c r="J324" s="68">
        <f t="shared" si="350"/>
        <v>624</v>
      </c>
      <c r="K324" s="427" t="str">
        <f t="shared" si="351"/>
        <v>Cyanicula amplexans</v>
      </c>
      <c r="L324" s="428">
        <v>624</v>
      </c>
      <c r="M324" s="427" t="s">
        <v>1626</v>
      </c>
      <c r="N324" s="431" t="s">
        <v>97</v>
      </c>
      <c r="O324" s="363" t="str">
        <f t="shared" si="420"/>
        <v>S</v>
      </c>
      <c r="P324" s="430" t="s">
        <v>2401</v>
      </c>
      <c r="Q324" s="364" t="s">
        <v>2402</v>
      </c>
      <c r="R324" s="365">
        <v>42948</v>
      </c>
      <c r="S324" s="365">
        <v>43009</v>
      </c>
      <c r="T324" s="603" t="s">
        <v>7894</v>
      </c>
      <c r="U324" s="603" t="s">
        <v>7894</v>
      </c>
      <c r="V324" s="603" t="s">
        <v>7894</v>
      </c>
      <c r="W324" s="603" t="s">
        <v>7894</v>
      </c>
      <c r="X324" s="603" t="s">
        <v>7894</v>
      </c>
      <c r="Y324" s="603" t="s">
        <v>7894</v>
      </c>
      <c r="Z324" s="603" t="s">
        <v>7894</v>
      </c>
      <c r="AA324" s="603" t="s">
        <v>4827</v>
      </c>
      <c r="AB324" s="603" t="s">
        <v>4828</v>
      </c>
      <c r="AC324" s="603" t="s">
        <v>4829</v>
      </c>
      <c r="AD324" s="603" t="s">
        <v>7894</v>
      </c>
      <c r="AE324" s="603" t="s">
        <v>7894</v>
      </c>
      <c r="AF324" s="605" t="s">
        <v>7900</v>
      </c>
      <c r="AG324" s="605" t="s">
        <v>7944</v>
      </c>
      <c r="AH324" s="366" t="s">
        <v>685</v>
      </c>
      <c r="AI324" s="363">
        <f t="shared" si="427"/>
        <v>6</v>
      </c>
      <c r="AJ324" s="363">
        <v>15</v>
      </c>
      <c r="AK324" s="413" t="str">
        <f t="shared" si="429"/>
        <v>Blue Orchids</v>
      </c>
      <c r="AL324" s="413" t="str">
        <f t="shared" si="430"/>
        <v>Cyanicula sericea</v>
      </c>
      <c r="AM324" s="486" t="s">
        <v>7607</v>
      </c>
      <c r="AS324" s="69">
        <f t="shared" si="431"/>
        <v>32</v>
      </c>
      <c r="AT324" s="69">
        <f t="shared" si="432"/>
        <v>40</v>
      </c>
      <c r="AU324" s="69">
        <f t="shared" si="433"/>
        <v>8</v>
      </c>
      <c r="AV324" s="69">
        <f t="shared" si="434"/>
        <v>10</v>
      </c>
      <c r="AW324" s="81" t="e">
        <f>VLOOKUP(AM324,#REF!,6,FALSE)</f>
        <v>#REF!</v>
      </c>
      <c r="AX324" s="364" t="s">
        <v>2403</v>
      </c>
      <c r="AY324" s="364">
        <v>15400</v>
      </c>
      <c r="AZ324" s="264" t="s">
        <v>48</v>
      </c>
      <c r="BA324" s="238"/>
      <c r="BB324" s="237" t="str">
        <f t="shared" si="435"/>
        <v/>
      </c>
      <c r="BC324" s="270">
        <f t="shared" si="428"/>
        <v>624</v>
      </c>
      <c r="BD324" t="str">
        <f t="shared" si="436"/>
        <v>Cyanicula amplexans</v>
      </c>
      <c r="BE324" s="367" t="e">
        <f>COUNTIFS(#REF!,L324)</f>
        <v>#REF!</v>
      </c>
      <c r="BF324" s="374" t="str">
        <f t="shared" si="437"/>
        <v>y</v>
      </c>
      <c r="BG324" s="82"/>
      <c r="BH324" s="375"/>
      <c r="BI324" s="374"/>
      <c r="BJ324" s="403"/>
      <c r="CE324" t="str">
        <f t="shared" si="423"/>
        <v>Slipper Orchids, Tongue Orchids (Cryptostylis sp.)</v>
      </c>
      <c r="CF324" s="388" t="str">
        <f t="shared" si="413"/>
        <v>Cryptostylis sp.</v>
      </c>
      <c r="CG324" t="str">
        <f t="shared" si="356"/>
        <v/>
      </c>
      <c r="CH324" t="str">
        <f t="shared" si="357"/>
        <v/>
      </c>
      <c r="CI324" t="str">
        <f t="shared" si="358"/>
        <v/>
      </c>
      <c r="CJ324" t="str">
        <f t="shared" si="359"/>
        <v/>
      </c>
      <c r="CK324" s="359" t="str">
        <f t="shared" si="360"/>
        <v/>
      </c>
      <c r="CL324" t="str">
        <f t="shared" si="361"/>
        <v/>
      </c>
      <c r="CM324" t="str">
        <f t="shared" si="362"/>
        <v/>
      </c>
      <c r="CN324" t="str">
        <f t="shared" si="363"/>
        <v/>
      </c>
      <c r="CO324" s="359" t="str">
        <f t="shared" si="364"/>
        <v/>
      </c>
      <c r="CP324" t="str">
        <f t="shared" si="365"/>
        <v/>
      </c>
      <c r="CQ324" t="str">
        <f t="shared" si="366"/>
        <v/>
      </c>
      <c r="CR324" t="str">
        <f t="shared" si="367"/>
        <v/>
      </c>
      <c r="CS324" s="359" t="str">
        <f t="shared" si="368"/>
        <v/>
      </c>
      <c r="CT324" t="str">
        <f t="shared" si="369"/>
        <v/>
      </c>
      <c r="CU324" t="str">
        <f t="shared" si="370"/>
        <v/>
      </c>
      <c r="CV324" t="str">
        <f t="shared" si="371"/>
        <v/>
      </c>
      <c r="CW324" t="str">
        <f t="shared" si="372"/>
        <v/>
      </c>
      <c r="CX324" s="359" t="str">
        <f t="shared" si="373"/>
        <v/>
      </c>
      <c r="CY324" t="str">
        <f t="shared" si="374"/>
        <v/>
      </c>
      <c r="CZ324" t="str">
        <f t="shared" si="375"/>
        <v/>
      </c>
      <c r="DA324" t="str">
        <f t="shared" si="376"/>
        <v/>
      </c>
      <c r="DB324" s="359" t="str">
        <f t="shared" si="377"/>
        <v/>
      </c>
      <c r="DC324" t="str">
        <f t="shared" si="378"/>
        <v/>
      </c>
      <c r="DD324" t="str">
        <f t="shared" si="379"/>
        <v/>
      </c>
      <c r="DE324" t="str">
        <f t="shared" si="380"/>
        <v/>
      </c>
      <c r="DF324" s="359" t="str">
        <f t="shared" si="381"/>
        <v/>
      </c>
      <c r="DG324" t="str">
        <f t="shared" si="382"/>
        <v/>
      </c>
      <c r="DH324" t="str">
        <f t="shared" si="383"/>
        <v/>
      </c>
      <c r="DI324" t="str">
        <f t="shared" si="384"/>
        <v/>
      </c>
      <c r="DJ324" t="str">
        <f t="shared" si="385"/>
        <v/>
      </c>
      <c r="DK324" s="359" t="str">
        <f t="shared" si="386"/>
        <v/>
      </c>
      <c r="DL324" t="str">
        <f t="shared" si="387"/>
        <v/>
      </c>
      <c r="DM324" t="str">
        <f t="shared" si="388"/>
        <v/>
      </c>
      <c r="DN324" t="str">
        <f t="shared" si="389"/>
        <v/>
      </c>
      <c r="DO324" s="359" t="str">
        <f t="shared" si="390"/>
        <v/>
      </c>
      <c r="DP324" t="str">
        <f t="shared" si="391"/>
        <v/>
      </c>
      <c r="DQ324" t="str">
        <f t="shared" si="392"/>
        <v/>
      </c>
      <c r="DR324" t="str">
        <f t="shared" si="393"/>
        <v/>
      </c>
      <c r="DS324" s="359" t="str">
        <f t="shared" si="394"/>
        <v/>
      </c>
      <c r="DT324" t="str">
        <f t="shared" si="395"/>
        <v/>
      </c>
      <c r="DU324" t="str">
        <f t="shared" si="396"/>
        <v/>
      </c>
      <c r="DV324" t="str">
        <f t="shared" si="397"/>
        <v/>
      </c>
      <c r="DW324" t="str">
        <f t="shared" si="398"/>
        <v/>
      </c>
      <c r="DX324" s="359" t="str">
        <f t="shared" si="399"/>
        <v/>
      </c>
      <c r="DY324" t="str">
        <f t="shared" si="400"/>
        <v/>
      </c>
      <c r="DZ324" t="str">
        <f t="shared" si="401"/>
        <v/>
      </c>
      <c r="EA324" t="str">
        <f t="shared" si="402"/>
        <v/>
      </c>
      <c r="EB324" s="359" t="str">
        <f t="shared" si="403"/>
        <v/>
      </c>
      <c r="EC324" t="str">
        <f t="shared" si="404"/>
        <v/>
      </c>
      <c r="ED324" t="str">
        <f t="shared" si="405"/>
        <v/>
      </c>
      <c r="EE324" t="str">
        <f t="shared" si="406"/>
        <v/>
      </c>
      <c r="EF324" t="str">
        <f t="shared" si="407"/>
        <v/>
      </c>
      <c r="EG324" s="359" t="str">
        <f t="shared" si="408"/>
        <v/>
      </c>
      <c r="EH324" t="str">
        <f t="shared" si="352"/>
        <v>Cryptostylis sp.</v>
      </c>
      <c r="EJ324" t="str">
        <f t="shared" si="438"/>
        <v>Cyanicula amplexans</v>
      </c>
      <c r="EK324" s="100">
        <f t="shared" si="425"/>
        <v>0</v>
      </c>
      <c r="EL324" s="3">
        <f t="shared" si="425"/>
        <v>0</v>
      </c>
      <c r="EM324" s="3">
        <f t="shared" si="425"/>
        <v>0</v>
      </c>
      <c r="EN324" s="3">
        <f t="shared" si="425"/>
        <v>0</v>
      </c>
      <c r="EO324" s="3">
        <f t="shared" si="425"/>
        <v>0</v>
      </c>
      <c r="EP324" s="3">
        <f t="shared" si="425"/>
        <v>0</v>
      </c>
      <c r="EQ324" s="3">
        <f t="shared" si="425"/>
        <v>0</v>
      </c>
      <c r="ER324" s="3">
        <f t="shared" si="425"/>
        <v>1</v>
      </c>
      <c r="ES324" s="3">
        <f t="shared" si="425"/>
        <v>1</v>
      </c>
      <c r="ET324" s="3">
        <f t="shared" si="425"/>
        <v>1</v>
      </c>
      <c r="EU324" s="3">
        <f t="shared" si="425"/>
        <v>0</v>
      </c>
      <c r="EV324" s="24">
        <f t="shared" si="425"/>
        <v>0</v>
      </c>
      <c r="EW324" s="245">
        <f t="shared" si="349"/>
        <v>3</v>
      </c>
      <c r="EX324" s="262" t="str">
        <f t="shared" ref="EX324:EX387" si="439">IF(AV324&lt;AU324," X","")</f>
        <v/>
      </c>
    </row>
    <row r="325" spans="1:154" ht="16.149999999999999" customHeight="1" x14ac:dyDescent="0.25">
      <c r="A325" s="363"/>
      <c r="D325" s="363"/>
      <c r="E325" s="363"/>
      <c r="F325" s="363"/>
      <c r="G325" s="363"/>
      <c r="H325" s="363"/>
      <c r="I325" s="363"/>
      <c r="J325" s="68">
        <f t="shared" si="350"/>
        <v>626</v>
      </c>
      <c r="K325" s="427" t="str">
        <f t="shared" si="351"/>
        <v>Cyanicula aperta</v>
      </c>
      <c r="L325" s="428">
        <v>626</v>
      </c>
      <c r="M325" s="427" t="s">
        <v>1626</v>
      </c>
      <c r="N325" s="431" t="s">
        <v>261</v>
      </c>
      <c r="O325" s="363" t="str">
        <f t="shared" si="420"/>
        <v>S</v>
      </c>
      <c r="P325" s="364" t="s">
        <v>2404</v>
      </c>
      <c r="Q325" s="364" t="s">
        <v>2405</v>
      </c>
      <c r="R325" s="365">
        <v>42948</v>
      </c>
      <c r="S325" s="365">
        <v>43009</v>
      </c>
      <c r="T325" s="603" t="s">
        <v>7894</v>
      </c>
      <c r="U325" s="603" t="s">
        <v>7894</v>
      </c>
      <c r="V325" s="603" t="s">
        <v>7894</v>
      </c>
      <c r="W325" s="603" t="s">
        <v>7894</v>
      </c>
      <c r="X325" s="603" t="s">
        <v>7894</v>
      </c>
      <c r="Y325" s="603" t="s">
        <v>7894</v>
      </c>
      <c r="Z325" s="603" t="s">
        <v>7894</v>
      </c>
      <c r="AA325" s="603" t="s">
        <v>4827</v>
      </c>
      <c r="AB325" s="603" t="s">
        <v>4828</v>
      </c>
      <c r="AC325" s="603" t="s">
        <v>4829</v>
      </c>
      <c r="AD325" s="603" t="s">
        <v>7894</v>
      </c>
      <c r="AE325" s="603" t="s">
        <v>7894</v>
      </c>
      <c r="AF325" s="605" t="s">
        <v>7900</v>
      </c>
      <c r="AG325" s="605" t="s">
        <v>7944</v>
      </c>
      <c r="AH325" s="366" t="s">
        <v>685</v>
      </c>
      <c r="AI325" s="363">
        <f t="shared" si="427"/>
        <v>6</v>
      </c>
      <c r="AJ325" s="363">
        <v>15</v>
      </c>
      <c r="AK325" s="413" t="str">
        <f t="shared" si="429"/>
        <v>Blue Orchids</v>
      </c>
      <c r="AL325" s="413" t="str">
        <f t="shared" si="430"/>
        <v>Cyanicula sericea</v>
      </c>
      <c r="AM325" s="486" t="s">
        <v>7607</v>
      </c>
      <c r="AS325" s="69">
        <f t="shared" si="431"/>
        <v>32</v>
      </c>
      <c r="AT325" s="69">
        <f t="shared" si="432"/>
        <v>40</v>
      </c>
      <c r="AU325" s="69">
        <f t="shared" si="433"/>
        <v>8</v>
      </c>
      <c r="AV325" s="69">
        <f t="shared" si="434"/>
        <v>10</v>
      </c>
      <c r="AW325" s="81"/>
      <c r="AX325" s="364" t="s">
        <v>2406</v>
      </c>
      <c r="AY325" s="364">
        <v>20717</v>
      </c>
      <c r="AZ325" s="264" t="s">
        <v>48</v>
      </c>
      <c r="BA325" s="238"/>
      <c r="BB325" s="237" t="str">
        <f t="shared" si="435"/>
        <v/>
      </c>
      <c r="BC325" s="270">
        <f t="shared" si="428"/>
        <v>626</v>
      </c>
      <c r="BD325" t="str">
        <f t="shared" si="436"/>
        <v>Cyanicula aperta</v>
      </c>
      <c r="BE325" s="367" t="e">
        <f>COUNTIFS(#REF!,L325)</f>
        <v>#REF!</v>
      </c>
      <c r="BF325" s="374" t="str">
        <f t="shared" si="437"/>
        <v>y</v>
      </c>
      <c r="BG325" s="82"/>
      <c r="BH325" s="375"/>
      <c r="BI325" s="374"/>
      <c r="BJ325" s="403"/>
      <c r="CE325" t="str">
        <f t="shared" si="423"/>
        <v>Dainty Blue Orchid (Cyanicula amplexans)</v>
      </c>
      <c r="CF325" s="388" t="str">
        <f t="shared" si="413"/>
        <v>Cyanicula amplexans</v>
      </c>
      <c r="CG325" t="str">
        <f t="shared" si="356"/>
        <v/>
      </c>
      <c r="CH325" t="str">
        <f t="shared" si="357"/>
        <v/>
      </c>
      <c r="CI325" t="str">
        <f t="shared" si="358"/>
        <v/>
      </c>
      <c r="CJ325" t="str">
        <f t="shared" si="359"/>
        <v/>
      </c>
      <c r="CK325" s="359" t="str">
        <f t="shared" si="360"/>
        <v/>
      </c>
      <c r="CL325" t="str">
        <f t="shared" si="361"/>
        <v/>
      </c>
      <c r="CM325" t="str">
        <f t="shared" si="362"/>
        <v/>
      </c>
      <c r="CN325" t="str">
        <f t="shared" si="363"/>
        <v/>
      </c>
      <c r="CO325" s="359" t="str">
        <f t="shared" si="364"/>
        <v/>
      </c>
      <c r="CP325" t="str">
        <f t="shared" si="365"/>
        <v/>
      </c>
      <c r="CQ325" t="str">
        <f t="shared" si="366"/>
        <v/>
      </c>
      <c r="CR325" t="str">
        <f t="shared" si="367"/>
        <v/>
      </c>
      <c r="CS325" s="359" t="str">
        <f t="shared" si="368"/>
        <v/>
      </c>
      <c r="CT325" t="str">
        <f t="shared" si="369"/>
        <v/>
      </c>
      <c r="CU325" t="str">
        <f t="shared" si="370"/>
        <v/>
      </c>
      <c r="CV325" t="str">
        <f t="shared" si="371"/>
        <v/>
      </c>
      <c r="CW325" t="str">
        <f t="shared" si="372"/>
        <v/>
      </c>
      <c r="CX325" s="359" t="str">
        <f t="shared" si="373"/>
        <v/>
      </c>
      <c r="CY325" t="str">
        <f t="shared" si="374"/>
        <v/>
      </c>
      <c r="CZ325" t="str">
        <f t="shared" si="375"/>
        <v/>
      </c>
      <c r="DA325" t="str">
        <f t="shared" si="376"/>
        <v/>
      </c>
      <c r="DB325" s="359" t="str">
        <f t="shared" si="377"/>
        <v/>
      </c>
      <c r="DC325" t="str">
        <f t="shared" si="378"/>
        <v/>
      </c>
      <c r="DD325" t="str">
        <f t="shared" si="379"/>
        <v/>
      </c>
      <c r="DE325" t="str">
        <f t="shared" si="380"/>
        <v/>
      </c>
      <c r="DF325" s="359" t="str">
        <f t="shared" si="381"/>
        <v/>
      </c>
      <c r="DG325" t="str">
        <f t="shared" si="382"/>
        <v/>
      </c>
      <c r="DH325" t="str">
        <f t="shared" si="383"/>
        <v/>
      </c>
      <c r="DI325" t="str">
        <f t="shared" si="384"/>
        <v/>
      </c>
      <c r="DJ325" t="str">
        <f t="shared" si="385"/>
        <v/>
      </c>
      <c r="DK325" s="359" t="str">
        <f t="shared" si="386"/>
        <v/>
      </c>
      <c r="DL325" t="str">
        <f t="shared" si="387"/>
        <v>X</v>
      </c>
      <c r="DM325" t="str">
        <f t="shared" si="388"/>
        <v>X</v>
      </c>
      <c r="DN325" t="str">
        <f t="shared" si="389"/>
        <v>X</v>
      </c>
      <c r="DO325" s="359" t="str">
        <f t="shared" si="390"/>
        <v>X</v>
      </c>
      <c r="DP325" t="str">
        <f t="shared" si="391"/>
        <v>X</v>
      </c>
      <c r="DQ325" t="str">
        <f t="shared" si="392"/>
        <v>X</v>
      </c>
      <c r="DR325" t="str">
        <f t="shared" si="393"/>
        <v>X</v>
      </c>
      <c r="DS325" s="359" t="str">
        <f t="shared" si="394"/>
        <v>X</v>
      </c>
      <c r="DT325" t="str">
        <f t="shared" si="395"/>
        <v>X</v>
      </c>
      <c r="DU325" t="str">
        <f t="shared" si="396"/>
        <v/>
      </c>
      <c r="DV325" t="str">
        <f t="shared" si="397"/>
        <v/>
      </c>
      <c r="DW325" t="str">
        <f t="shared" si="398"/>
        <v/>
      </c>
      <c r="DX325" s="359" t="str">
        <f t="shared" si="399"/>
        <v/>
      </c>
      <c r="DY325" t="str">
        <f t="shared" si="400"/>
        <v/>
      </c>
      <c r="DZ325" t="str">
        <f t="shared" si="401"/>
        <v/>
      </c>
      <c r="EA325" t="str">
        <f t="shared" si="402"/>
        <v/>
      </c>
      <c r="EB325" s="359" t="str">
        <f t="shared" si="403"/>
        <v/>
      </c>
      <c r="EC325" t="str">
        <f t="shared" si="404"/>
        <v/>
      </c>
      <c r="ED325" t="str">
        <f t="shared" si="405"/>
        <v/>
      </c>
      <c r="EE325" t="str">
        <f t="shared" si="406"/>
        <v/>
      </c>
      <c r="EF325" t="str">
        <f t="shared" si="407"/>
        <v/>
      </c>
      <c r="EG325" s="359" t="str">
        <f t="shared" si="408"/>
        <v/>
      </c>
      <c r="EH325" t="str">
        <f t="shared" si="352"/>
        <v>Cyanicula amplexans</v>
      </c>
      <c r="EJ325" t="str">
        <f t="shared" si="438"/>
        <v>Cyanicula aperta</v>
      </c>
      <c r="EK325" s="100">
        <f t="shared" si="425"/>
        <v>0</v>
      </c>
      <c r="EL325" s="3">
        <f t="shared" si="425"/>
        <v>0</v>
      </c>
      <c r="EM325" s="3">
        <f t="shared" si="425"/>
        <v>0</v>
      </c>
      <c r="EN325" s="3">
        <f t="shared" si="425"/>
        <v>0</v>
      </c>
      <c r="EO325" s="3">
        <f t="shared" si="425"/>
        <v>0</v>
      </c>
      <c r="EP325" s="3">
        <f t="shared" si="425"/>
        <v>0</v>
      </c>
      <c r="EQ325" s="3">
        <f t="shared" si="425"/>
        <v>0</v>
      </c>
      <c r="ER325" s="3">
        <f t="shared" si="425"/>
        <v>1</v>
      </c>
      <c r="ES325" s="3">
        <f t="shared" si="425"/>
        <v>1</v>
      </c>
      <c r="ET325" s="3">
        <f t="shared" si="425"/>
        <v>1</v>
      </c>
      <c r="EU325" s="3">
        <f t="shared" si="425"/>
        <v>0</v>
      </c>
      <c r="EV325" s="24">
        <f t="shared" si="425"/>
        <v>0</v>
      </c>
      <c r="EW325" s="245">
        <f t="shared" ref="EW325:EW388" si="440">SUM(EK325:EV325)</f>
        <v>3</v>
      </c>
      <c r="EX325" s="262" t="str">
        <f t="shared" si="439"/>
        <v/>
      </c>
    </row>
    <row r="326" spans="1:154" ht="16.149999999999999" customHeight="1" x14ac:dyDescent="0.25">
      <c r="A326" s="363"/>
      <c r="D326" s="363"/>
      <c r="E326" s="363"/>
      <c r="F326" s="363"/>
      <c r="G326" s="363"/>
      <c r="H326" s="363"/>
      <c r="I326" s="363"/>
      <c r="J326" s="68">
        <f t="shared" si="350"/>
        <v>625</v>
      </c>
      <c r="K326" s="427" t="str">
        <f t="shared" si="351"/>
        <v>Cyanicula ashbyae</v>
      </c>
      <c r="L326" s="428">
        <v>625</v>
      </c>
      <c r="M326" s="427" t="s">
        <v>1626</v>
      </c>
      <c r="N326" s="431" t="s">
        <v>1094</v>
      </c>
      <c r="O326" s="363" t="str">
        <f t="shared" si="420"/>
        <v>S</v>
      </c>
      <c r="P326" s="430" t="s">
        <v>2407</v>
      </c>
      <c r="Q326" s="364" t="s">
        <v>7536</v>
      </c>
      <c r="R326" s="373">
        <v>42993</v>
      </c>
      <c r="S326" s="365">
        <v>43040</v>
      </c>
      <c r="T326" s="603" t="s">
        <v>7894</v>
      </c>
      <c r="U326" s="603" t="s">
        <v>7894</v>
      </c>
      <c r="V326" s="603" t="s">
        <v>7894</v>
      </c>
      <c r="W326" s="603" t="s">
        <v>7894</v>
      </c>
      <c r="X326" s="603" t="s">
        <v>7894</v>
      </c>
      <c r="Y326" s="603" t="s">
        <v>7894</v>
      </c>
      <c r="Z326" s="603" t="s">
        <v>7894</v>
      </c>
      <c r="AA326" s="603" t="s">
        <v>7894</v>
      </c>
      <c r="AB326" s="603" t="s">
        <v>7894</v>
      </c>
      <c r="AC326" s="603" t="s">
        <v>4829</v>
      </c>
      <c r="AD326" s="603" t="s">
        <v>4830</v>
      </c>
      <c r="AE326" s="603" t="s">
        <v>7894</v>
      </c>
      <c r="AF326" s="605" t="s">
        <v>7897</v>
      </c>
      <c r="AG326" s="605" t="s">
        <v>7940</v>
      </c>
      <c r="AH326" s="366" t="s">
        <v>685</v>
      </c>
      <c r="AI326" s="363">
        <f t="shared" si="427"/>
        <v>6</v>
      </c>
      <c r="AJ326" s="363">
        <v>14</v>
      </c>
      <c r="AK326" s="413" t="str">
        <f t="shared" si="429"/>
        <v>China Orchids</v>
      </c>
      <c r="AL326" s="413" t="str">
        <f t="shared" si="430"/>
        <v>Cyanicula gemmata</v>
      </c>
      <c r="AM326" s="486" t="s">
        <v>7607</v>
      </c>
      <c r="AS326" s="69">
        <f t="shared" si="431"/>
        <v>38</v>
      </c>
      <c r="AT326" s="69">
        <f t="shared" si="432"/>
        <v>44</v>
      </c>
      <c r="AU326" s="69">
        <f t="shared" si="433"/>
        <v>9</v>
      </c>
      <c r="AV326" s="69">
        <f t="shared" si="434"/>
        <v>11</v>
      </c>
      <c r="AW326" s="81"/>
      <c r="AX326" s="364" t="s">
        <v>2408</v>
      </c>
      <c r="AY326" s="364">
        <v>15401</v>
      </c>
      <c r="AZ326" s="264" t="s">
        <v>48</v>
      </c>
      <c r="BA326" s="238"/>
      <c r="BB326" s="237" t="str">
        <f t="shared" si="435"/>
        <v/>
      </c>
      <c r="BC326" s="270">
        <f t="shared" si="428"/>
        <v>625</v>
      </c>
      <c r="BD326" t="str">
        <f t="shared" si="436"/>
        <v>Cyanicula ashbyae</v>
      </c>
      <c r="BE326" s="367" t="e">
        <f>COUNTIFS(#REF!,L326)</f>
        <v>#REF!</v>
      </c>
      <c r="BF326" s="374" t="str">
        <f t="shared" si="437"/>
        <v>y</v>
      </c>
      <c r="BG326" s="82"/>
      <c r="BH326" s="375"/>
      <c r="BI326" s="374"/>
      <c r="BJ326" s="403"/>
      <c r="CE326" t="str">
        <f t="shared" si="423"/>
        <v>Western Tiny Blue Orchid (Cyanicula aperta)</v>
      </c>
      <c r="CF326" s="388" t="str">
        <f t="shared" si="413"/>
        <v>Cyanicula aperta</v>
      </c>
      <c r="CG326" t="str">
        <f t="shared" si="356"/>
        <v/>
      </c>
      <c r="CH326" t="str">
        <f t="shared" si="357"/>
        <v/>
      </c>
      <c r="CI326" t="str">
        <f t="shared" si="358"/>
        <v/>
      </c>
      <c r="CJ326" t="str">
        <f t="shared" si="359"/>
        <v/>
      </c>
      <c r="CK326" s="359" t="str">
        <f t="shared" si="360"/>
        <v/>
      </c>
      <c r="CL326" t="str">
        <f t="shared" si="361"/>
        <v/>
      </c>
      <c r="CM326" t="str">
        <f t="shared" si="362"/>
        <v/>
      </c>
      <c r="CN326" t="str">
        <f t="shared" si="363"/>
        <v/>
      </c>
      <c r="CO326" s="359" t="str">
        <f t="shared" si="364"/>
        <v/>
      </c>
      <c r="CP326" t="str">
        <f t="shared" si="365"/>
        <v/>
      </c>
      <c r="CQ326" t="str">
        <f t="shared" si="366"/>
        <v/>
      </c>
      <c r="CR326" t="str">
        <f t="shared" si="367"/>
        <v/>
      </c>
      <c r="CS326" s="359" t="str">
        <f t="shared" si="368"/>
        <v/>
      </c>
      <c r="CT326" t="str">
        <f t="shared" si="369"/>
        <v/>
      </c>
      <c r="CU326" t="str">
        <f t="shared" si="370"/>
        <v/>
      </c>
      <c r="CV326" t="str">
        <f t="shared" si="371"/>
        <v/>
      </c>
      <c r="CW326" t="str">
        <f t="shared" si="372"/>
        <v/>
      </c>
      <c r="CX326" s="359" t="str">
        <f t="shared" si="373"/>
        <v/>
      </c>
      <c r="CY326" t="str">
        <f t="shared" si="374"/>
        <v/>
      </c>
      <c r="CZ326" t="str">
        <f t="shared" si="375"/>
        <v/>
      </c>
      <c r="DA326" t="str">
        <f t="shared" si="376"/>
        <v/>
      </c>
      <c r="DB326" s="359" t="str">
        <f t="shared" si="377"/>
        <v/>
      </c>
      <c r="DC326" t="str">
        <f t="shared" si="378"/>
        <v/>
      </c>
      <c r="DD326" t="str">
        <f t="shared" si="379"/>
        <v/>
      </c>
      <c r="DE326" t="str">
        <f t="shared" si="380"/>
        <v/>
      </c>
      <c r="DF326" s="359" t="str">
        <f t="shared" si="381"/>
        <v/>
      </c>
      <c r="DG326" t="str">
        <f t="shared" si="382"/>
        <v/>
      </c>
      <c r="DH326" t="str">
        <f t="shared" si="383"/>
        <v/>
      </c>
      <c r="DI326" t="str">
        <f t="shared" si="384"/>
        <v/>
      </c>
      <c r="DJ326" t="str">
        <f t="shared" si="385"/>
        <v/>
      </c>
      <c r="DK326" s="359" t="str">
        <f t="shared" si="386"/>
        <v/>
      </c>
      <c r="DL326" t="str">
        <f t="shared" si="387"/>
        <v>X</v>
      </c>
      <c r="DM326" t="str">
        <f t="shared" si="388"/>
        <v>X</v>
      </c>
      <c r="DN326" t="str">
        <f t="shared" si="389"/>
        <v>X</v>
      </c>
      <c r="DO326" s="359" t="str">
        <f t="shared" si="390"/>
        <v>X</v>
      </c>
      <c r="DP326" t="str">
        <f t="shared" si="391"/>
        <v>X</v>
      </c>
      <c r="DQ326" t="str">
        <f t="shared" si="392"/>
        <v>X</v>
      </c>
      <c r="DR326" t="str">
        <f t="shared" si="393"/>
        <v>X</v>
      </c>
      <c r="DS326" s="359" t="str">
        <f t="shared" si="394"/>
        <v>X</v>
      </c>
      <c r="DT326" t="str">
        <f t="shared" si="395"/>
        <v>X</v>
      </c>
      <c r="DU326" t="str">
        <f t="shared" si="396"/>
        <v/>
      </c>
      <c r="DV326" t="str">
        <f t="shared" si="397"/>
        <v/>
      </c>
      <c r="DW326" t="str">
        <f t="shared" si="398"/>
        <v/>
      </c>
      <c r="DX326" s="359" t="str">
        <f t="shared" si="399"/>
        <v/>
      </c>
      <c r="DY326" t="str">
        <f t="shared" si="400"/>
        <v/>
      </c>
      <c r="DZ326" t="str">
        <f t="shared" si="401"/>
        <v/>
      </c>
      <c r="EA326" t="str">
        <f t="shared" si="402"/>
        <v/>
      </c>
      <c r="EB326" s="359" t="str">
        <f t="shared" si="403"/>
        <v/>
      </c>
      <c r="EC326" t="str">
        <f t="shared" si="404"/>
        <v/>
      </c>
      <c r="ED326" t="str">
        <f t="shared" si="405"/>
        <v/>
      </c>
      <c r="EE326" t="str">
        <f t="shared" si="406"/>
        <v/>
      </c>
      <c r="EF326" t="str">
        <f t="shared" si="407"/>
        <v/>
      </c>
      <c r="EG326" s="359" t="str">
        <f t="shared" si="408"/>
        <v/>
      </c>
      <c r="EH326" t="str">
        <f t="shared" ref="EH326:EH389" si="441">BD325</f>
        <v>Cyanicula aperta</v>
      </c>
      <c r="EJ326" t="str">
        <f t="shared" si="438"/>
        <v>Cyanicula ashbyae</v>
      </c>
      <c r="EK326" s="100">
        <f t="shared" si="425"/>
        <v>0</v>
      </c>
      <c r="EL326" s="3">
        <f t="shared" si="425"/>
        <v>0</v>
      </c>
      <c r="EM326" s="3">
        <f t="shared" si="425"/>
        <v>0</v>
      </c>
      <c r="EN326" s="3">
        <f t="shared" si="425"/>
        <v>0</v>
      </c>
      <c r="EO326" s="3">
        <f t="shared" si="425"/>
        <v>0</v>
      </c>
      <c r="EP326" s="3">
        <f t="shared" si="425"/>
        <v>0</v>
      </c>
      <c r="EQ326" s="3">
        <f t="shared" si="425"/>
        <v>0</v>
      </c>
      <c r="ER326" s="3">
        <f t="shared" si="425"/>
        <v>0</v>
      </c>
      <c r="ES326" s="3">
        <f t="shared" si="425"/>
        <v>1</v>
      </c>
      <c r="ET326" s="3">
        <f t="shared" si="425"/>
        <v>1</v>
      </c>
      <c r="EU326" s="3">
        <f t="shared" si="425"/>
        <v>1</v>
      </c>
      <c r="EV326" s="24">
        <f t="shared" si="425"/>
        <v>0</v>
      </c>
      <c r="EW326" s="245">
        <f t="shared" si="440"/>
        <v>3</v>
      </c>
      <c r="EX326" s="262" t="str">
        <f t="shared" si="439"/>
        <v/>
      </c>
    </row>
    <row r="327" spans="1:154" ht="16.149999999999999" customHeight="1" x14ac:dyDescent="0.25">
      <c r="A327" s="363"/>
      <c r="D327" s="363"/>
      <c r="E327" s="363"/>
      <c r="F327" s="363"/>
      <c r="G327" s="363"/>
      <c r="H327" s="363"/>
      <c r="I327" s="363"/>
      <c r="J327" s="68">
        <f t="shared" ref="J327:J390" si="442">L327</f>
        <v>628</v>
      </c>
      <c r="K327" s="427" t="str">
        <f t="shared" ref="K327:K390" si="443">CONCATENATE(M327," ",N327)</f>
        <v>Cyanicula fragrans</v>
      </c>
      <c r="L327" s="428">
        <v>628</v>
      </c>
      <c r="M327" s="427" t="s">
        <v>1626</v>
      </c>
      <c r="N327" s="431" t="s">
        <v>506</v>
      </c>
      <c r="O327" s="363" t="str">
        <f t="shared" si="420"/>
        <v>S</v>
      </c>
      <c r="P327" s="430" t="s">
        <v>2409</v>
      </c>
      <c r="Q327" s="364" t="s">
        <v>2410</v>
      </c>
      <c r="R327" s="365">
        <v>42962</v>
      </c>
      <c r="S327" s="365">
        <v>43008</v>
      </c>
      <c r="T327" s="603" t="s">
        <v>7894</v>
      </c>
      <c r="U327" s="603" t="s">
        <v>7894</v>
      </c>
      <c r="V327" s="603" t="s">
        <v>7894</v>
      </c>
      <c r="W327" s="603" t="s">
        <v>7894</v>
      </c>
      <c r="X327" s="603" t="s">
        <v>7894</v>
      </c>
      <c r="Y327" s="603" t="s">
        <v>7894</v>
      </c>
      <c r="Z327" s="603" t="s">
        <v>7894</v>
      </c>
      <c r="AA327" s="603" t="s">
        <v>4827</v>
      </c>
      <c r="AB327" s="603" t="s">
        <v>4828</v>
      </c>
      <c r="AC327" s="603" t="s">
        <v>7894</v>
      </c>
      <c r="AD327" s="603" t="s">
        <v>7894</v>
      </c>
      <c r="AE327" s="603" t="s">
        <v>7894</v>
      </c>
      <c r="AF327" s="605" t="s">
        <v>7903</v>
      </c>
      <c r="AG327" s="605" t="s">
        <v>7947</v>
      </c>
      <c r="AH327" s="366" t="s">
        <v>1589</v>
      </c>
      <c r="AI327" s="363">
        <f t="shared" si="427"/>
        <v>4</v>
      </c>
      <c r="AJ327" s="363">
        <v>14</v>
      </c>
      <c r="AK327" s="413" t="str">
        <f t="shared" si="429"/>
        <v>China Orchids</v>
      </c>
      <c r="AL327" s="413" t="str">
        <f t="shared" si="430"/>
        <v>Cyanicula gemmata</v>
      </c>
      <c r="AM327" s="486" t="s">
        <v>7607</v>
      </c>
      <c r="AS327" s="69">
        <f t="shared" si="431"/>
        <v>34</v>
      </c>
      <c r="AT327" s="69">
        <f t="shared" si="432"/>
        <v>39</v>
      </c>
      <c r="AU327" s="69">
        <f t="shared" si="433"/>
        <v>8</v>
      </c>
      <c r="AV327" s="69">
        <f t="shared" si="434"/>
        <v>9</v>
      </c>
      <c r="AW327" s="81"/>
      <c r="AX327" s="364" t="s">
        <v>2411</v>
      </c>
      <c r="AY327" s="364">
        <v>15962</v>
      </c>
      <c r="AZ327" s="264" t="s">
        <v>48</v>
      </c>
      <c r="BA327" s="238"/>
      <c r="BB327" s="237" t="str">
        <f t="shared" si="435"/>
        <v/>
      </c>
      <c r="BC327" s="270">
        <f t="shared" si="428"/>
        <v>628</v>
      </c>
      <c r="BD327" t="str">
        <f t="shared" si="436"/>
        <v>Cyanicula fragrans</v>
      </c>
      <c r="BE327" s="367" t="e">
        <f>COUNTIFS(#REF!,L327)</f>
        <v>#REF!</v>
      </c>
      <c r="BF327" s="374" t="str">
        <f t="shared" si="437"/>
        <v>y</v>
      </c>
      <c r="BG327" s="82"/>
      <c r="BH327" s="375"/>
      <c r="BI327" s="374"/>
      <c r="BJ327" s="403"/>
      <c r="CE327" t="str">
        <f t="shared" si="423"/>
        <v>Powder-blue China Orchid (Cyanicula ashbyae)</v>
      </c>
      <c r="CF327" s="388" t="str">
        <f t="shared" si="413"/>
        <v>Cyanicula ashbyae</v>
      </c>
      <c r="CG327" t="str">
        <f t="shared" si="356"/>
        <v/>
      </c>
      <c r="CH327" t="str">
        <f t="shared" si="357"/>
        <v/>
      </c>
      <c r="CI327" t="str">
        <f t="shared" si="358"/>
        <v/>
      </c>
      <c r="CJ327" t="str">
        <f t="shared" si="359"/>
        <v/>
      </c>
      <c r="CK327" s="359" t="str">
        <f t="shared" si="360"/>
        <v/>
      </c>
      <c r="CL327" t="str">
        <f t="shared" si="361"/>
        <v/>
      </c>
      <c r="CM327" t="str">
        <f t="shared" si="362"/>
        <v/>
      </c>
      <c r="CN327" t="str">
        <f t="shared" si="363"/>
        <v/>
      </c>
      <c r="CO327" s="359" t="str">
        <f t="shared" si="364"/>
        <v/>
      </c>
      <c r="CP327" t="str">
        <f t="shared" si="365"/>
        <v/>
      </c>
      <c r="CQ327" t="str">
        <f t="shared" si="366"/>
        <v/>
      </c>
      <c r="CR327" t="str">
        <f t="shared" si="367"/>
        <v/>
      </c>
      <c r="CS327" s="359" t="str">
        <f t="shared" si="368"/>
        <v/>
      </c>
      <c r="CT327" t="str">
        <f t="shared" si="369"/>
        <v/>
      </c>
      <c r="CU327" t="str">
        <f t="shared" si="370"/>
        <v/>
      </c>
      <c r="CV327" t="str">
        <f t="shared" si="371"/>
        <v/>
      </c>
      <c r="CW327" t="str">
        <f t="shared" si="372"/>
        <v/>
      </c>
      <c r="CX327" s="359" t="str">
        <f t="shared" si="373"/>
        <v/>
      </c>
      <c r="CY327" t="str">
        <f t="shared" si="374"/>
        <v/>
      </c>
      <c r="CZ327" t="str">
        <f t="shared" si="375"/>
        <v/>
      </c>
      <c r="DA327" t="str">
        <f t="shared" si="376"/>
        <v/>
      </c>
      <c r="DB327" s="359" t="str">
        <f t="shared" si="377"/>
        <v/>
      </c>
      <c r="DC327" t="str">
        <f t="shared" si="378"/>
        <v/>
      </c>
      <c r="DD327" t="str">
        <f t="shared" si="379"/>
        <v/>
      </c>
      <c r="DE327" t="str">
        <f t="shared" si="380"/>
        <v/>
      </c>
      <c r="DF327" s="359" t="str">
        <f t="shared" si="381"/>
        <v/>
      </c>
      <c r="DG327" t="str">
        <f t="shared" si="382"/>
        <v/>
      </c>
      <c r="DH327" t="str">
        <f t="shared" si="383"/>
        <v/>
      </c>
      <c r="DI327" t="str">
        <f t="shared" si="384"/>
        <v/>
      </c>
      <c r="DJ327" t="str">
        <f t="shared" si="385"/>
        <v/>
      </c>
      <c r="DK327" s="359" t="str">
        <f t="shared" si="386"/>
        <v/>
      </c>
      <c r="DL327" t="str">
        <f t="shared" si="387"/>
        <v/>
      </c>
      <c r="DM327" t="str">
        <f t="shared" si="388"/>
        <v/>
      </c>
      <c r="DN327" t="str">
        <f t="shared" si="389"/>
        <v/>
      </c>
      <c r="DO327" s="359" t="str">
        <f t="shared" si="390"/>
        <v/>
      </c>
      <c r="DP327" t="str">
        <f t="shared" si="391"/>
        <v/>
      </c>
      <c r="DQ327" t="str">
        <f t="shared" si="392"/>
        <v/>
      </c>
      <c r="DR327" t="str">
        <f t="shared" si="393"/>
        <v>X</v>
      </c>
      <c r="DS327" s="359" t="str">
        <f t="shared" si="394"/>
        <v>X</v>
      </c>
      <c r="DT327" t="str">
        <f t="shared" si="395"/>
        <v>X</v>
      </c>
      <c r="DU327" t="str">
        <f t="shared" si="396"/>
        <v>X</v>
      </c>
      <c r="DV327" t="str">
        <f t="shared" si="397"/>
        <v>X</v>
      </c>
      <c r="DW327" t="str">
        <f t="shared" si="398"/>
        <v>X</v>
      </c>
      <c r="DX327" s="359" t="str">
        <f t="shared" si="399"/>
        <v>X</v>
      </c>
      <c r="DY327" t="str">
        <f t="shared" si="400"/>
        <v/>
      </c>
      <c r="DZ327" t="str">
        <f t="shared" si="401"/>
        <v/>
      </c>
      <c r="EA327" t="str">
        <f t="shared" si="402"/>
        <v/>
      </c>
      <c r="EB327" s="359" t="str">
        <f t="shared" si="403"/>
        <v/>
      </c>
      <c r="EC327" t="str">
        <f t="shared" si="404"/>
        <v/>
      </c>
      <c r="ED327" t="str">
        <f t="shared" si="405"/>
        <v/>
      </c>
      <c r="EE327" t="str">
        <f t="shared" si="406"/>
        <v/>
      </c>
      <c r="EF327" t="str">
        <f t="shared" si="407"/>
        <v/>
      </c>
      <c r="EG327" s="359" t="str">
        <f t="shared" si="408"/>
        <v/>
      </c>
      <c r="EH327" t="str">
        <f t="shared" si="441"/>
        <v>Cyanicula ashbyae</v>
      </c>
      <c r="EJ327" t="str">
        <f t="shared" si="438"/>
        <v>Cyanicula fragrans</v>
      </c>
      <c r="EK327" s="100">
        <f t="shared" si="425"/>
        <v>0</v>
      </c>
      <c r="EL327" s="3">
        <f t="shared" si="425"/>
        <v>0</v>
      </c>
      <c r="EM327" s="3">
        <f t="shared" si="425"/>
        <v>0</v>
      </c>
      <c r="EN327" s="3">
        <f t="shared" si="425"/>
        <v>0</v>
      </c>
      <c r="EO327" s="3">
        <f t="shared" si="425"/>
        <v>0</v>
      </c>
      <c r="EP327" s="3">
        <f t="shared" si="425"/>
        <v>0</v>
      </c>
      <c r="EQ327" s="3">
        <f t="shared" si="425"/>
        <v>0</v>
      </c>
      <c r="ER327" s="3">
        <f t="shared" si="425"/>
        <v>1</v>
      </c>
      <c r="ES327" s="3">
        <f t="shared" si="425"/>
        <v>1</v>
      </c>
      <c r="ET327" s="3">
        <f t="shared" si="425"/>
        <v>0</v>
      </c>
      <c r="EU327" s="3">
        <f t="shared" si="425"/>
        <v>0</v>
      </c>
      <c r="EV327" s="24">
        <f t="shared" si="425"/>
        <v>0</v>
      </c>
      <c r="EW327" s="245">
        <f t="shared" si="440"/>
        <v>2</v>
      </c>
      <c r="EX327" s="262" t="str">
        <f t="shared" si="439"/>
        <v/>
      </c>
    </row>
    <row r="328" spans="1:154" ht="16.149999999999999" customHeight="1" x14ac:dyDescent="0.25">
      <c r="A328" s="363"/>
      <c r="D328" s="363"/>
      <c r="E328" s="363"/>
      <c r="F328" s="363"/>
      <c r="G328" s="363"/>
      <c r="H328" s="363"/>
      <c r="I328" s="363"/>
      <c r="J328" s="68">
        <f t="shared" si="442"/>
        <v>629</v>
      </c>
      <c r="K328" s="427" t="str">
        <f t="shared" si="443"/>
        <v>Cyanicula gemmata</v>
      </c>
      <c r="L328" s="428">
        <v>629</v>
      </c>
      <c r="M328" s="427" t="s">
        <v>1626</v>
      </c>
      <c r="N328" s="431" t="s">
        <v>74</v>
      </c>
      <c r="O328" s="363" t="str">
        <f t="shared" si="420"/>
        <v>S</v>
      </c>
      <c r="P328" s="423" t="s">
        <v>2412</v>
      </c>
      <c r="Q328" s="364" t="s">
        <v>1938</v>
      </c>
      <c r="R328" s="365">
        <v>42948</v>
      </c>
      <c r="S328" s="365">
        <v>43040</v>
      </c>
      <c r="T328" s="603" t="s">
        <v>7894</v>
      </c>
      <c r="U328" s="603" t="s">
        <v>7894</v>
      </c>
      <c r="V328" s="603" t="s">
        <v>7894</v>
      </c>
      <c r="W328" s="603" t="s">
        <v>7894</v>
      </c>
      <c r="X328" s="603" t="s">
        <v>7894</v>
      </c>
      <c r="Y328" s="603" t="s">
        <v>7894</v>
      </c>
      <c r="Z328" s="603" t="s">
        <v>7894</v>
      </c>
      <c r="AA328" s="603" t="s">
        <v>4827</v>
      </c>
      <c r="AB328" s="603" t="s">
        <v>4828</v>
      </c>
      <c r="AC328" s="603" t="s">
        <v>4829</v>
      </c>
      <c r="AD328" s="603" t="s">
        <v>4830</v>
      </c>
      <c r="AE328" s="603" t="s">
        <v>7894</v>
      </c>
      <c r="AF328" s="605" t="s">
        <v>7907</v>
      </c>
      <c r="AG328" s="605" t="s">
        <v>7950</v>
      </c>
      <c r="AH328" s="366" t="s">
        <v>685</v>
      </c>
      <c r="AI328" s="363">
        <f t="shared" si="427"/>
        <v>6</v>
      </c>
      <c r="AJ328" s="363">
        <v>14</v>
      </c>
      <c r="AK328" s="413" t="str">
        <f t="shared" si="429"/>
        <v>China Orchids</v>
      </c>
      <c r="AL328" s="413" t="str">
        <f t="shared" si="430"/>
        <v>Cyanicula gemmata</v>
      </c>
      <c r="AM328" s="486" t="s">
        <v>7607</v>
      </c>
      <c r="AS328" s="69">
        <f t="shared" si="431"/>
        <v>32</v>
      </c>
      <c r="AT328" s="69">
        <f t="shared" si="432"/>
        <v>44</v>
      </c>
      <c r="AU328" s="69">
        <f t="shared" si="433"/>
        <v>8</v>
      </c>
      <c r="AV328" s="69">
        <f t="shared" si="434"/>
        <v>11</v>
      </c>
      <c r="AW328" s="81"/>
      <c r="AX328" s="364" t="s">
        <v>2413</v>
      </c>
      <c r="AY328" s="364">
        <v>15114</v>
      </c>
      <c r="AZ328" s="264" t="s">
        <v>48</v>
      </c>
      <c r="BA328" s="238"/>
      <c r="BB328" s="237" t="str">
        <f t="shared" si="435"/>
        <v/>
      </c>
      <c r="BC328" s="270">
        <f t="shared" si="428"/>
        <v>629</v>
      </c>
      <c r="BD328" t="str">
        <f t="shared" si="436"/>
        <v>Cyanicula gemmata</v>
      </c>
      <c r="BE328" s="367" t="e">
        <f>COUNTIFS(#REF!,L328)</f>
        <v>#REF!</v>
      </c>
      <c r="BF328" s="374" t="str">
        <f t="shared" si="437"/>
        <v>y</v>
      </c>
      <c r="BG328" s="82"/>
      <c r="BH328" s="375"/>
      <c r="BI328" s="374"/>
      <c r="BJ328" s="403"/>
      <c r="CE328" t="str">
        <f t="shared" si="423"/>
        <v>Fragrant China Orchid (Cyanicula fragrans)</v>
      </c>
      <c r="CF328" s="388" t="str">
        <f t="shared" si="413"/>
        <v>Cyanicula fragrans</v>
      </c>
      <c r="CG328" t="str">
        <f t="shared" si="356"/>
        <v/>
      </c>
      <c r="CH328" t="str">
        <f t="shared" si="357"/>
        <v/>
      </c>
      <c r="CI328" t="str">
        <f t="shared" si="358"/>
        <v/>
      </c>
      <c r="CJ328" t="str">
        <f t="shared" si="359"/>
        <v/>
      </c>
      <c r="CK328" s="359" t="str">
        <f t="shared" si="360"/>
        <v/>
      </c>
      <c r="CL328" t="str">
        <f t="shared" si="361"/>
        <v/>
      </c>
      <c r="CM328" t="str">
        <f t="shared" si="362"/>
        <v/>
      </c>
      <c r="CN328" t="str">
        <f t="shared" si="363"/>
        <v/>
      </c>
      <c r="CO328" s="359" t="str">
        <f t="shared" si="364"/>
        <v/>
      </c>
      <c r="CP328" t="str">
        <f t="shared" si="365"/>
        <v/>
      </c>
      <c r="CQ328" t="str">
        <f t="shared" si="366"/>
        <v/>
      </c>
      <c r="CR328" t="str">
        <f t="shared" si="367"/>
        <v/>
      </c>
      <c r="CS328" s="359" t="str">
        <f t="shared" si="368"/>
        <v/>
      </c>
      <c r="CT328" t="str">
        <f t="shared" si="369"/>
        <v/>
      </c>
      <c r="CU328" t="str">
        <f t="shared" si="370"/>
        <v/>
      </c>
      <c r="CV328" t="str">
        <f t="shared" si="371"/>
        <v/>
      </c>
      <c r="CW328" t="str">
        <f t="shared" si="372"/>
        <v/>
      </c>
      <c r="CX328" s="359" t="str">
        <f t="shared" si="373"/>
        <v/>
      </c>
      <c r="CY328" t="str">
        <f t="shared" si="374"/>
        <v/>
      </c>
      <c r="CZ328" t="str">
        <f t="shared" si="375"/>
        <v/>
      </c>
      <c r="DA328" t="str">
        <f t="shared" si="376"/>
        <v/>
      </c>
      <c r="DB328" s="359" t="str">
        <f t="shared" si="377"/>
        <v/>
      </c>
      <c r="DC328" t="str">
        <f t="shared" si="378"/>
        <v/>
      </c>
      <c r="DD328" t="str">
        <f t="shared" si="379"/>
        <v/>
      </c>
      <c r="DE328" t="str">
        <f t="shared" si="380"/>
        <v/>
      </c>
      <c r="DF328" s="359" t="str">
        <f t="shared" si="381"/>
        <v/>
      </c>
      <c r="DG328" t="str">
        <f t="shared" si="382"/>
        <v/>
      </c>
      <c r="DH328" t="str">
        <f t="shared" si="383"/>
        <v/>
      </c>
      <c r="DI328" t="str">
        <f t="shared" si="384"/>
        <v/>
      </c>
      <c r="DJ328" t="str">
        <f t="shared" si="385"/>
        <v/>
      </c>
      <c r="DK328" s="359" t="str">
        <f t="shared" si="386"/>
        <v/>
      </c>
      <c r="DL328" t="str">
        <f t="shared" si="387"/>
        <v/>
      </c>
      <c r="DM328" t="str">
        <f t="shared" si="388"/>
        <v/>
      </c>
      <c r="DN328" t="str">
        <f t="shared" si="389"/>
        <v>X</v>
      </c>
      <c r="DO328" s="359" t="str">
        <f t="shared" si="390"/>
        <v>X</v>
      </c>
      <c r="DP328" t="str">
        <f t="shared" si="391"/>
        <v>X</v>
      </c>
      <c r="DQ328" t="str">
        <f t="shared" si="392"/>
        <v>X</v>
      </c>
      <c r="DR328" t="str">
        <f t="shared" si="393"/>
        <v>X</v>
      </c>
      <c r="DS328" s="359" t="str">
        <f t="shared" si="394"/>
        <v>X</v>
      </c>
      <c r="DT328" t="str">
        <f t="shared" si="395"/>
        <v/>
      </c>
      <c r="DU328" t="str">
        <f t="shared" si="396"/>
        <v/>
      </c>
      <c r="DV328" t="str">
        <f t="shared" si="397"/>
        <v/>
      </c>
      <c r="DW328" t="str">
        <f t="shared" si="398"/>
        <v/>
      </c>
      <c r="DX328" s="359" t="str">
        <f t="shared" si="399"/>
        <v/>
      </c>
      <c r="DY328" t="str">
        <f t="shared" si="400"/>
        <v/>
      </c>
      <c r="DZ328" t="str">
        <f t="shared" si="401"/>
        <v/>
      </c>
      <c r="EA328" t="str">
        <f t="shared" si="402"/>
        <v/>
      </c>
      <c r="EB328" s="359" t="str">
        <f t="shared" si="403"/>
        <v/>
      </c>
      <c r="EC328" t="str">
        <f t="shared" si="404"/>
        <v/>
      </c>
      <c r="ED328" t="str">
        <f t="shared" si="405"/>
        <v/>
      </c>
      <c r="EE328" t="str">
        <f t="shared" si="406"/>
        <v/>
      </c>
      <c r="EF328" t="str">
        <f t="shared" si="407"/>
        <v/>
      </c>
      <c r="EG328" s="359" t="str">
        <f t="shared" si="408"/>
        <v/>
      </c>
      <c r="EH328" t="str">
        <f t="shared" si="441"/>
        <v>Cyanicula fragrans</v>
      </c>
      <c r="EJ328" t="str">
        <f t="shared" si="438"/>
        <v>Cyanicula gemmata</v>
      </c>
      <c r="EK328" s="100">
        <f t="shared" si="425"/>
        <v>0</v>
      </c>
      <c r="EL328" s="3">
        <f t="shared" si="425"/>
        <v>0</v>
      </c>
      <c r="EM328" s="3">
        <f t="shared" si="425"/>
        <v>0</v>
      </c>
      <c r="EN328" s="3">
        <f t="shared" si="425"/>
        <v>0</v>
      </c>
      <c r="EO328" s="3">
        <f t="shared" si="425"/>
        <v>0</v>
      </c>
      <c r="EP328" s="3">
        <f t="shared" si="425"/>
        <v>0</v>
      </c>
      <c r="EQ328" s="3">
        <f t="shared" si="425"/>
        <v>0</v>
      </c>
      <c r="ER328" s="3">
        <f t="shared" si="425"/>
        <v>1</v>
      </c>
      <c r="ES328" s="3">
        <f t="shared" si="425"/>
        <v>1</v>
      </c>
      <c r="ET328" s="3">
        <f t="shared" si="425"/>
        <v>1</v>
      </c>
      <c r="EU328" s="3">
        <f t="shared" si="425"/>
        <v>1</v>
      </c>
      <c r="EV328" s="24">
        <f t="shared" si="425"/>
        <v>0</v>
      </c>
      <c r="EW328" s="245">
        <f t="shared" si="440"/>
        <v>4</v>
      </c>
      <c r="EX328" s="262" t="str">
        <f t="shared" si="439"/>
        <v/>
      </c>
    </row>
    <row r="329" spans="1:154" ht="16.149999999999999" customHeight="1" x14ac:dyDescent="0.25">
      <c r="A329" s="363"/>
      <c r="D329" s="363"/>
      <c r="E329" s="363"/>
      <c r="F329" s="363"/>
      <c r="G329" s="363"/>
      <c r="H329" s="363"/>
      <c r="I329" s="363"/>
      <c r="J329" s="68">
        <f t="shared" si="442"/>
        <v>630</v>
      </c>
      <c r="K329" s="427" t="str">
        <f t="shared" si="443"/>
        <v>Cyanicula gertrudae</v>
      </c>
      <c r="L329" s="428">
        <v>630</v>
      </c>
      <c r="M329" s="427" t="s">
        <v>1626</v>
      </c>
      <c r="N329" s="431" t="s">
        <v>2414</v>
      </c>
      <c r="O329" s="363" t="str">
        <f t="shared" si="420"/>
        <v>S</v>
      </c>
      <c r="P329" s="430" t="s">
        <v>2415</v>
      </c>
      <c r="Q329" s="364" t="s">
        <v>2416</v>
      </c>
      <c r="R329" s="365">
        <v>42979</v>
      </c>
      <c r="S329" s="365">
        <v>43069</v>
      </c>
      <c r="T329" s="603" t="s">
        <v>7894</v>
      </c>
      <c r="U329" s="603" t="s">
        <v>7894</v>
      </c>
      <c r="V329" s="603" t="s">
        <v>7894</v>
      </c>
      <c r="W329" s="603" t="s">
        <v>7894</v>
      </c>
      <c r="X329" s="603" t="s">
        <v>7894</v>
      </c>
      <c r="Y329" s="603" t="s">
        <v>7894</v>
      </c>
      <c r="Z329" s="603" t="s">
        <v>7894</v>
      </c>
      <c r="AA329" s="603" t="s">
        <v>7894</v>
      </c>
      <c r="AB329" s="603" t="s">
        <v>4828</v>
      </c>
      <c r="AC329" s="603" t="s">
        <v>4829</v>
      </c>
      <c r="AD329" s="603" t="s">
        <v>4830</v>
      </c>
      <c r="AE329" s="603" t="s">
        <v>7894</v>
      </c>
      <c r="AF329" s="605" t="s">
        <v>7902</v>
      </c>
      <c r="AG329" s="605" t="s">
        <v>7946</v>
      </c>
      <c r="AH329" s="366" t="s">
        <v>685</v>
      </c>
      <c r="AI329" s="363">
        <f t="shared" si="427"/>
        <v>6</v>
      </c>
      <c r="AJ329" s="363">
        <v>14</v>
      </c>
      <c r="AK329" s="413" t="str">
        <f t="shared" si="429"/>
        <v>China Orchids</v>
      </c>
      <c r="AL329" s="413" t="str">
        <f t="shared" si="430"/>
        <v>Cyanicula gemmata</v>
      </c>
      <c r="AM329" s="486" t="s">
        <v>7607</v>
      </c>
      <c r="AN329" s="516" t="s">
        <v>7740</v>
      </c>
      <c r="AS329" s="69">
        <f t="shared" si="431"/>
        <v>36</v>
      </c>
      <c r="AT329" s="69">
        <f t="shared" si="432"/>
        <v>48</v>
      </c>
      <c r="AU329" s="69">
        <f t="shared" si="433"/>
        <v>9</v>
      </c>
      <c r="AV329" s="69">
        <f t="shared" si="434"/>
        <v>11</v>
      </c>
      <c r="AW329" s="81"/>
      <c r="AX329" s="364" t="s">
        <v>2417</v>
      </c>
      <c r="AY329" s="364">
        <v>17863</v>
      </c>
      <c r="AZ329" s="264" t="s">
        <v>48</v>
      </c>
      <c r="BA329" s="238"/>
      <c r="BB329" s="237" t="str">
        <f t="shared" si="435"/>
        <v/>
      </c>
      <c r="BC329" s="270">
        <f t="shared" si="428"/>
        <v>630</v>
      </c>
      <c r="BD329" t="str">
        <f t="shared" si="436"/>
        <v>Cyanicula gertrudae</v>
      </c>
      <c r="BE329" s="367" t="e">
        <f>COUNTIFS(#REF!,L329)</f>
        <v>#REF!</v>
      </c>
      <c r="BF329" s="374" t="str">
        <f t="shared" si="437"/>
        <v>y</v>
      </c>
      <c r="BG329" s="82"/>
      <c r="BH329" s="375"/>
      <c r="BI329" s="374"/>
      <c r="BJ329" s="403"/>
      <c r="CE329" t="str">
        <f t="shared" si="423"/>
        <v>Blue China Orchid (Cyanicula gemmata)</v>
      </c>
      <c r="CF329" s="388" t="str">
        <f t="shared" si="413"/>
        <v>Cyanicula gemmata</v>
      </c>
      <c r="CG329" t="str">
        <f t="shared" si="356"/>
        <v/>
      </c>
      <c r="CH329" t="str">
        <f t="shared" si="357"/>
        <v/>
      </c>
      <c r="CI329" t="str">
        <f t="shared" si="358"/>
        <v/>
      </c>
      <c r="CJ329" t="str">
        <f t="shared" si="359"/>
        <v/>
      </c>
      <c r="CK329" s="359" t="str">
        <f t="shared" si="360"/>
        <v/>
      </c>
      <c r="CL329" t="str">
        <f t="shared" si="361"/>
        <v/>
      </c>
      <c r="CM329" t="str">
        <f t="shared" si="362"/>
        <v/>
      </c>
      <c r="CN329" t="str">
        <f t="shared" si="363"/>
        <v/>
      </c>
      <c r="CO329" s="359" t="str">
        <f t="shared" si="364"/>
        <v/>
      </c>
      <c r="CP329" t="str">
        <f t="shared" si="365"/>
        <v/>
      </c>
      <c r="CQ329" t="str">
        <f t="shared" si="366"/>
        <v/>
      </c>
      <c r="CR329" t="str">
        <f t="shared" si="367"/>
        <v/>
      </c>
      <c r="CS329" s="359" t="str">
        <f t="shared" si="368"/>
        <v/>
      </c>
      <c r="CT329" t="str">
        <f t="shared" si="369"/>
        <v/>
      </c>
      <c r="CU329" t="str">
        <f t="shared" si="370"/>
        <v/>
      </c>
      <c r="CV329" t="str">
        <f t="shared" si="371"/>
        <v/>
      </c>
      <c r="CW329" t="str">
        <f t="shared" si="372"/>
        <v/>
      </c>
      <c r="CX329" s="359" t="str">
        <f t="shared" si="373"/>
        <v/>
      </c>
      <c r="CY329" t="str">
        <f t="shared" si="374"/>
        <v/>
      </c>
      <c r="CZ329" t="str">
        <f t="shared" si="375"/>
        <v/>
      </c>
      <c r="DA329" t="str">
        <f t="shared" si="376"/>
        <v/>
      </c>
      <c r="DB329" s="359" t="str">
        <f t="shared" si="377"/>
        <v/>
      </c>
      <c r="DC329" t="str">
        <f t="shared" si="378"/>
        <v/>
      </c>
      <c r="DD329" t="str">
        <f t="shared" si="379"/>
        <v/>
      </c>
      <c r="DE329" t="str">
        <f t="shared" si="380"/>
        <v/>
      </c>
      <c r="DF329" s="359" t="str">
        <f t="shared" si="381"/>
        <v/>
      </c>
      <c r="DG329" t="str">
        <f t="shared" si="382"/>
        <v/>
      </c>
      <c r="DH329" t="str">
        <f t="shared" si="383"/>
        <v/>
      </c>
      <c r="DI329" t="str">
        <f t="shared" si="384"/>
        <v/>
      </c>
      <c r="DJ329" t="str">
        <f t="shared" si="385"/>
        <v/>
      </c>
      <c r="DK329" s="359" t="str">
        <f t="shared" si="386"/>
        <v/>
      </c>
      <c r="DL329" t="str">
        <f t="shared" si="387"/>
        <v>X</v>
      </c>
      <c r="DM329" t="str">
        <f t="shared" si="388"/>
        <v>X</v>
      </c>
      <c r="DN329" t="str">
        <f t="shared" si="389"/>
        <v>X</v>
      </c>
      <c r="DO329" s="359" t="str">
        <f t="shared" si="390"/>
        <v>X</v>
      </c>
      <c r="DP329" t="str">
        <f t="shared" si="391"/>
        <v>X</v>
      </c>
      <c r="DQ329" t="str">
        <f t="shared" si="392"/>
        <v>X</v>
      </c>
      <c r="DR329" t="str">
        <f t="shared" si="393"/>
        <v>X</v>
      </c>
      <c r="DS329" s="359" t="str">
        <f t="shared" si="394"/>
        <v>X</v>
      </c>
      <c r="DT329" t="str">
        <f t="shared" si="395"/>
        <v>X</v>
      </c>
      <c r="DU329" t="str">
        <f t="shared" si="396"/>
        <v>X</v>
      </c>
      <c r="DV329" t="str">
        <f t="shared" si="397"/>
        <v>X</v>
      </c>
      <c r="DW329" t="str">
        <f t="shared" si="398"/>
        <v>X</v>
      </c>
      <c r="DX329" s="359" t="str">
        <f t="shared" si="399"/>
        <v>X</v>
      </c>
      <c r="DY329" t="str">
        <f t="shared" si="400"/>
        <v/>
      </c>
      <c r="DZ329" t="str">
        <f t="shared" si="401"/>
        <v/>
      </c>
      <c r="EA329" t="str">
        <f t="shared" si="402"/>
        <v/>
      </c>
      <c r="EB329" s="359" t="str">
        <f t="shared" si="403"/>
        <v/>
      </c>
      <c r="EC329" t="str">
        <f t="shared" si="404"/>
        <v/>
      </c>
      <c r="ED329" t="str">
        <f t="shared" si="405"/>
        <v/>
      </c>
      <c r="EE329" t="str">
        <f t="shared" si="406"/>
        <v/>
      </c>
      <c r="EF329" t="str">
        <f t="shared" si="407"/>
        <v/>
      </c>
      <c r="EG329" s="359" t="str">
        <f t="shared" si="408"/>
        <v/>
      </c>
      <c r="EH329" t="str">
        <f t="shared" si="441"/>
        <v>Cyanicula gemmata</v>
      </c>
      <c r="EJ329" t="str">
        <f t="shared" si="438"/>
        <v>Cyanicula gertrudae</v>
      </c>
      <c r="EK329" s="100">
        <f t="shared" si="425"/>
        <v>0</v>
      </c>
      <c r="EL329" s="3">
        <f t="shared" si="425"/>
        <v>0</v>
      </c>
      <c r="EM329" s="3">
        <f t="shared" si="425"/>
        <v>0</v>
      </c>
      <c r="EN329" s="3">
        <f t="shared" si="425"/>
        <v>0</v>
      </c>
      <c r="EO329" s="3">
        <f t="shared" si="425"/>
        <v>0</v>
      </c>
      <c r="EP329" s="3">
        <f t="shared" si="425"/>
        <v>0</v>
      </c>
      <c r="EQ329" s="3">
        <f t="shared" si="425"/>
        <v>0</v>
      </c>
      <c r="ER329" s="3">
        <f t="shared" si="425"/>
        <v>0</v>
      </c>
      <c r="ES329" s="3">
        <f t="shared" si="425"/>
        <v>1</v>
      </c>
      <c r="ET329" s="3">
        <f t="shared" si="425"/>
        <v>1</v>
      </c>
      <c r="EU329" s="3">
        <f t="shared" si="425"/>
        <v>1</v>
      </c>
      <c r="EV329" s="24">
        <f t="shared" si="425"/>
        <v>0</v>
      </c>
      <c r="EW329" s="245">
        <f t="shared" si="440"/>
        <v>3</v>
      </c>
      <c r="EX329" s="262" t="str">
        <f t="shared" si="439"/>
        <v/>
      </c>
    </row>
    <row r="330" spans="1:154" ht="16.149999999999999" customHeight="1" x14ac:dyDescent="0.25">
      <c r="A330" s="363"/>
      <c r="D330" s="363"/>
      <c r="E330" s="363"/>
      <c r="F330" s="363"/>
      <c r="G330" s="363"/>
      <c r="H330" s="363"/>
      <c r="I330" s="363"/>
      <c r="J330" s="68">
        <f t="shared" si="442"/>
        <v>434</v>
      </c>
      <c r="K330" s="427" t="str">
        <f t="shared" si="443"/>
        <v>Cyanicula ixioides</v>
      </c>
      <c r="L330" s="428">
        <v>434</v>
      </c>
      <c r="M330" s="427" t="s">
        <v>1626</v>
      </c>
      <c r="N330" s="503" t="s">
        <v>2418</v>
      </c>
      <c r="O330" s="363" t="str">
        <f t="shared" si="420"/>
        <v>S</v>
      </c>
      <c r="P330" s="353" t="s">
        <v>1606</v>
      </c>
      <c r="Q330" s="364" t="s">
        <v>2419</v>
      </c>
      <c r="R330" s="365">
        <v>42979</v>
      </c>
      <c r="S330" s="365">
        <v>43039</v>
      </c>
      <c r="T330" s="603" t="s">
        <v>7894</v>
      </c>
      <c r="U330" s="603" t="s">
        <v>7894</v>
      </c>
      <c r="V330" s="603" t="s">
        <v>7894</v>
      </c>
      <c r="W330" s="603" t="s">
        <v>7894</v>
      </c>
      <c r="X330" s="603" t="s">
        <v>7894</v>
      </c>
      <c r="Y330" s="603" t="s">
        <v>7894</v>
      </c>
      <c r="Z330" s="603" t="s">
        <v>7894</v>
      </c>
      <c r="AA330" s="603" t="s">
        <v>7894</v>
      </c>
      <c r="AB330" s="603" t="s">
        <v>7894</v>
      </c>
      <c r="AC330" s="603" t="s">
        <v>7894</v>
      </c>
      <c r="AD330" s="603" t="s">
        <v>7894</v>
      </c>
      <c r="AE330" s="603" t="s">
        <v>7894</v>
      </c>
      <c r="AF330" s="605" t="s">
        <v>48</v>
      </c>
      <c r="AG330" s="605" t="s">
        <v>48</v>
      </c>
      <c r="AH330" s="366" t="s">
        <v>685</v>
      </c>
      <c r="AI330" s="363">
        <f t="shared" si="427"/>
        <v>6</v>
      </c>
      <c r="AJ330" s="363">
        <v>0</v>
      </c>
      <c r="AK330" s="413" t="str">
        <f t="shared" si="429"/>
        <v>None</v>
      </c>
      <c r="AL330" s="413" t="str">
        <f t="shared" si="430"/>
        <v>None</v>
      </c>
      <c r="AM330" s="486" t="s">
        <v>7611</v>
      </c>
      <c r="AS330" s="69">
        <f t="shared" si="431"/>
        <v>36</v>
      </c>
      <c r="AT330" s="69">
        <f t="shared" si="432"/>
        <v>44</v>
      </c>
      <c r="AU330" s="69">
        <f t="shared" si="433"/>
        <v>9</v>
      </c>
      <c r="AV330" s="69">
        <f t="shared" si="434"/>
        <v>10</v>
      </c>
      <c r="AW330" s="81"/>
      <c r="AX330" s="364" t="s">
        <v>2420</v>
      </c>
      <c r="AY330" s="364">
        <v>15403</v>
      </c>
      <c r="AZ330" s="264" t="s">
        <v>48</v>
      </c>
      <c r="BA330" s="238"/>
      <c r="BB330" s="237" t="str">
        <f t="shared" si="435"/>
        <v/>
      </c>
      <c r="BC330" s="270">
        <f t="shared" si="428"/>
        <v>434</v>
      </c>
      <c r="BD330" t="str">
        <f t="shared" si="436"/>
        <v>Cyanicula ixioides</v>
      </c>
      <c r="BE330" s="367" t="e">
        <f>COUNTIFS(#REF!,L330)</f>
        <v>#REF!</v>
      </c>
      <c r="BF330" s="374" t="str">
        <f t="shared" si="437"/>
        <v>n</v>
      </c>
      <c r="BG330" s="82"/>
      <c r="BH330" s="375"/>
      <c r="BI330" s="374"/>
      <c r="BJ330" s="403"/>
      <c r="CE330" t="str">
        <f t="shared" si="423"/>
        <v>Pale China Orchid (Cyanicula gertrudae)</v>
      </c>
      <c r="CF330" s="388" t="str">
        <f t="shared" si="413"/>
        <v>Cyanicula gertrudae</v>
      </c>
      <c r="CG330" t="str">
        <f t="shared" si="356"/>
        <v/>
      </c>
      <c r="CH330" t="str">
        <f t="shared" si="357"/>
        <v/>
      </c>
      <c r="CI330" t="str">
        <f t="shared" si="358"/>
        <v/>
      </c>
      <c r="CJ330" t="str">
        <f t="shared" si="359"/>
        <v/>
      </c>
      <c r="CK330" s="359" t="str">
        <f t="shared" si="360"/>
        <v/>
      </c>
      <c r="CL330" t="str">
        <f t="shared" si="361"/>
        <v/>
      </c>
      <c r="CM330" t="str">
        <f t="shared" si="362"/>
        <v/>
      </c>
      <c r="CN330" t="str">
        <f t="shared" si="363"/>
        <v/>
      </c>
      <c r="CO330" s="359" t="str">
        <f t="shared" si="364"/>
        <v/>
      </c>
      <c r="CP330" t="str">
        <f t="shared" si="365"/>
        <v/>
      </c>
      <c r="CQ330" t="str">
        <f t="shared" si="366"/>
        <v/>
      </c>
      <c r="CR330" t="str">
        <f t="shared" si="367"/>
        <v/>
      </c>
      <c r="CS330" s="359" t="str">
        <f t="shared" si="368"/>
        <v/>
      </c>
      <c r="CT330" t="str">
        <f t="shared" si="369"/>
        <v/>
      </c>
      <c r="CU330" t="str">
        <f t="shared" si="370"/>
        <v/>
      </c>
      <c r="CV330" t="str">
        <f t="shared" si="371"/>
        <v/>
      </c>
      <c r="CW330" t="str">
        <f t="shared" si="372"/>
        <v/>
      </c>
      <c r="CX330" s="359" t="str">
        <f t="shared" si="373"/>
        <v/>
      </c>
      <c r="CY330" t="str">
        <f t="shared" si="374"/>
        <v/>
      </c>
      <c r="CZ330" t="str">
        <f t="shared" si="375"/>
        <v/>
      </c>
      <c r="DA330" t="str">
        <f t="shared" si="376"/>
        <v/>
      </c>
      <c r="DB330" s="359" t="str">
        <f t="shared" si="377"/>
        <v/>
      </c>
      <c r="DC330" t="str">
        <f t="shared" si="378"/>
        <v/>
      </c>
      <c r="DD330" t="str">
        <f t="shared" si="379"/>
        <v/>
      </c>
      <c r="DE330" t="str">
        <f t="shared" si="380"/>
        <v/>
      </c>
      <c r="DF330" s="359" t="str">
        <f t="shared" si="381"/>
        <v/>
      </c>
      <c r="DG330" t="str">
        <f t="shared" si="382"/>
        <v/>
      </c>
      <c r="DH330" t="str">
        <f t="shared" si="383"/>
        <v/>
      </c>
      <c r="DI330" t="str">
        <f t="shared" si="384"/>
        <v/>
      </c>
      <c r="DJ330" t="str">
        <f t="shared" si="385"/>
        <v/>
      </c>
      <c r="DK330" s="359" t="str">
        <f t="shared" si="386"/>
        <v/>
      </c>
      <c r="DL330" t="str">
        <f t="shared" si="387"/>
        <v/>
      </c>
      <c r="DM330" t="str">
        <f t="shared" si="388"/>
        <v/>
      </c>
      <c r="DN330" t="str">
        <f t="shared" si="389"/>
        <v/>
      </c>
      <c r="DO330" s="359" t="str">
        <f t="shared" si="390"/>
        <v/>
      </c>
      <c r="DP330" t="str">
        <f t="shared" si="391"/>
        <v>X</v>
      </c>
      <c r="DQ330" t="str">
        <f t="shared" si="392"/>
        <v>X</v>
      </c>
      <c r="DR330" t="str">
        <f t="shared" si="393"/>
        <v>X</v>
      </c>
      <c r="DS330" s="359" t="str">
        <f t="shared" si="394"/>
        <v>X</v>
      </c>
      <c r="DT330" t="str">
        <f t="shared" si="395"/>
        <v>X</v>
      </c>
      <c r="DU330" t="str">
        <f t="shared" si="396"/>
        <v>X</v>
      </c>
      <c r="DV330" t="str">
        <f t="shared" si="397"/>
        <v>X</v>
      </c>
      <c r="DW330" t="str">
        <f t="shared" si="398"/>
        <v>X</v>
      </c>
      <c r="DX330" s="359" t="str">
        <f t="shared" si="399"/>
        <v>X</v>
      </c>
      <c r="DY330" t="str">
        <f t="shared" si="400"/>
        <v>X</v>
      </c>
      <c r="DZ330" t="str">
        <f t="shared" si="401"/>
        <v>X</v>
      </c>
      <c r="EA330" t="str">
        <f t="shared" si="402"/>
        <v>X</v>
      </c>
      <c r="EB330" s="359" t="str">
        <f t="shared" si="403"/>
        <v>X</v>
      </c>
      <c r="EC330" t="str">
        <f t="shared" si="404"/>
        <v/>
      </c>
      <c r="ED330" t="str">
        <f t="shared" si="405"/>
        <v/>
      </c>
      <c r="EE330" t="str">
        <f t="shared" si="406"/>
        <v/>
      </c>
      <c r="EF330" t="str">
        <f t="shared" si="407"/>
        <v/>
      </c>
      <c r="EG330" s="359" t="str">
        <f t="shared" si="408"/>
        <v/>
      </c>
      <c r="EH330" t="str">
        <f t="shared" si="441"/>
        <v>Cyanicula gertrudae</v>
      </c>
      <c r="EJ330" t="str">
        <f t="shared" si="438"/>
        <v>Cyanicula ixioides</v>
      </c>
      <c r="EK330" s="100">
        <f t="shared" si="425"/>
        <v>0</v>
      </c>
      <c r="EL330" s="3">
        <f t="shared" si="425"/>
        <v>0</v>
      </c>
      <c r="EM330" s="3">
        <f t="shared" si="425"/>
        <v>0</v>
      </c>
      <c r="EN330" s="3">
        <f t="shared" si="425"/>
        <v>0</v>
      </c>
      <c r="EO330" s="3">
        <f t="shared" si="425"/>
        <v>0</v>
      </c>
      <c r="EP330" s="3">
        <f t="shared" si="425"/>
        <v>0</v>
      </c>
      <c r="EQ330" s="3">
        <f t="shared" si="425"/>
        <v>0</v>
      </c>
      <c r="ER330" s="3">
        <f t="shared" si="425"/>
        <v>0</v>
      </c>
      <c r="ES330" s="3">
        <f t="shared" si="425"/>
        <v>1</v>
      </c>
      <c r="ET330" s="3">
        <f t="shared" si="425"/>
        <v>1</v>
      </c>
      <c r="EU330" s="3">
        <f t="shared" si="425"/>
        <v>0</v>
      </c>
      <c r="EV330" s="24">
        <f t="shared" si="425"/>
        <v>0</v>
      </c>
      <c r="EW330" s="245">
        <f t="shared" si="440"/>
        <v>2</v>
      </c>
      <c r="EX330" s="262" t="str">
        <f t="shared" si="439"/>
        <v/>
      </c>
    </row>
    <row r="331" spans="1:154" ht="16.149999999999999" customHeight="1" x14ac:dyDescent="0.25">
      <c r="A331" s="363"/>
      <c r="D331" s="363"/>
      <c r="E331" s="363"/>
      <c r="F331" s="363"/>
      <c r="G331" s="363"/>
      <c r="H331" s="363"/>
      <c r="I331" s="363"/>
      <c r="J331" s="68">
        <f t="shared" si="442"/>
        <v>631</v>
      </c>
      <c r="K331" s="427" t="str">
        <f t="shared" si="443"/>
        <v>Cyanicula ixioides subsp. candida</v>
      </c>
      <c r="L331" s="428">
        <v>631</v>
      </c>
      <c r="M331" s="427" t="s">
        <v>1626</v>
      </c>
      <c r="N331" s="503" t="s">
        <v>274</v>
      </c>
      <c r="O331" s="363" t="str">
        <f t="shared" si="420"/>
        <v>S</v>
      </c>
      <c r="P331" s="430" t="s">
        <v>2421</v>
      </c>
      <c r="Q331" s="364" t="s">
        <v>7537</v>
      </c>
      <c r="R331" s="365">
        <v>42979</v>
      </c>
      <c r="S331" s="365">
        <v>43039</v>
      </c>
      <c r="T331" s="603" t="s">
        <v>7894</v>
      </c>
      <c r="U331" s="603" t="s">
        <v>7894</v>
      </c>
      <c r="V331" s="603" t="s">
        <v>7894</v>
      </c>
      <c r="W331" s="603" t="s">
        <v>7894</v>
      </c>
      <c r="X331" s="603" t="s">
        <v>7894</v>
      </c>
      <c r="Y331" s="603" t="s">
        <v>7894</v>
      </c>
      <c r="Z331" s="603" t="s">
        <v>7894</v>
      </c>
      <c r="AA331" s="603" t="s">
        <v>7894</v>
      </c>
      <c r="AB331" s="603" t="s">
        <v>4828</v>
      </c>
      <c r="AC331" s="603" t="s">
        <v>4829</v>
      </c>
      <c r="AD331" s="603" t="s">
        <v>7894</v>
      </c>
      <c r="AE331" s="603" t="s">
        <v>7894</v>
      </c>
      <c r="AF331" s="605" t="s">
        <v>7896</v>
      </c>
      <c r="AG331" s="605" t="s">
        <v>7943</v>
      </c>
      <c r="AH331" s="366" t="s">
        <v>1307</v>
      </c>
      <c r="AI331" s="363">
        <f t="shared" si="427"/>
        <v>3</v>
      </c>
      <c r="AJ331" s="363">
        <v>14</v>
      </c>
      <c r="AK331" s="413" t="str">
        <f t="shared" si="429"/>
        <v>China Orchids</v>
      </c>
      <c r="AL331" s="413" t="str">
        <f t="shared" si="430"/>
        <v>Cyanicula gemmata</v>
      </c>
      <c r="AM331" s="486" t="s">
        <v>45</v>
      </c>
      <c r="AS331" s="69">
        <f t="shared" si="431"/>
        <v>36</v>
      </c>
      <c r="AT331" s="69">
        <f t="shared" si="432"/>
        <v>44</v>
      </c>
      <c r="AU331" s="69">
        <f t="shared" si="433"/>
        <v>9</v>
      </c>
      <c r="AV331" s="69">
        <f t="shared" si="434"/>
        <v>10</v>
      </c>
      <c r="AW331" s="81"/>
      <c r="AX331" s="364" t="s">
        <v>2422</v>
      </c>
      <c r="AY331" s="364">
        <v>13827</v>
      </c>
      <c r="AZ331" s="264" t="s">
        <v>48</v>
      </c>
      <c r="BA331" s="238"/>
      <c r="BB331" s="237">
        <f t="shared" si="435"/>
        <v>20</v>
      </c>
      <c r="BC331" s="270">
        <f t="shared" si="428"/>
        <v>631</v>
      </c>
      <c r="BD331" t="str">
        <f t="shared" si="436"/>
        <v>Cyanicula ixioides subsp. candida</v>
      </c>
      <c r="BE331" s="367" t="e">
        <f>COUNTIFS(#REF!,L331)</f>
        <v>#REF!</v>
      </c>
      <c r="BF331" s="374" t="str">
        <f t="shared" si="437"/>
        <v>y</v>
      </c>
      <c r="BG331" s="82"/>
      <c r="BH331" s="375"/>
      <c r="BI331" s="374"/>
      <c r="BJ331" s="403"/>
      <c r="CE331" t="str">
        <f t="shared" si="423"/>
        <v>_See subspecies (Cyanicula ixioides)</v>
      </c>
      <c r="CF331" s="388" t="str">
        <f t="shared" si="413"/>
        <v>Cyanicula ixioides</v>
      </c>
      <c r="CG331" t="str">
        <f t="shared" ref="CG331:CG394" si="444">IF(CG$2&gt;=$R330,IF(CG$2&lt;=$S330,"X",""),"")</f>
        <v/>
      </c>
      <c r="CH331" t="str">
        <f t="shared" ref="CH331:CH394" si="445">IF(CH$2&gt;=$R330,IF(CH$2&lt;=$S330,"X",""),"")</f>
        <v/>
      </c>
      <c r="CI331" t="str">
        <f t="shared" ref="CI331:CI394" si="446">IF(CI$2&gt;=$R330,IF(CI$2&lt;=$S330,"X",""),"")</f>
        <v/>
      </c>
      <c r="CJ331" t="str">
        <f t="shared" ref="CJ331:CJ394" si="447">IF(CJ$2&gt;=$R330,IF(CJ$2&lt;=$S330,"X",""),"")</f>
        <v/>
      </c>
      <c r="CK331" s="359" t="str">
        <f t="shared" ref="CK331:CK394" si="448">IF(CK$2&gt;=$R330,IF(CK$2&lt;=$S330,"X",""),"")</f>
        <v/>
      </c>
      <c r="CL331" t="str">
        <f t="shared" ref="CL331:CL394" si="449">IF(CL$2&gt;=$R330,IF(CL$2&lt;=$S330,"X",""),"")</f>
        <v/>
      </c>
      <c r="CM331" t="str">
        <f t="shared" ref="CM331:CM394" si="450">IF(CM$2&gt;=$R330,IF(CM$2&lt;=$S330,"X",""),"")</f>
        <v/>
      </c>
      <c r="CN331" t="str">
        <f t="shared" ref="CN331:CN394" si="451">IF(CN$2&gt;=$R330,IF(CN$2&lt;=$S330,"X",""),"")</f>
        <v/>
      </c>
      <c r="CO331" s="359" t="str">
        <f t="shared" ref="CO331:CO394" si="452">IF(CO$2&gt;=$R330,IF(CO$2&lt;=$S330,"X",""),"")</f>
        <v/>
      </c>
      <c r="CP331" t="str">
        <f t="shared" ref="CP331:CP394" si="453">IF(CP$2&gt;=$R330,IF(CP$2&lt;=$S330,"X",""),"")</f>
        <v/>
      </c>
      <c r="CQ331" t="str">
        <f t="shared" ref="CQ331:CQ394" si="454">IF(CQ$2&gt;=$R330,IF(CQ$2&lt;=$S330,"X",""),"")</f>
        <v/>
      </c>
      <c r="CR331" t="str">
        <f t="shared" ref="CR331:CR394" si="455">IF(CR$2&gt;=$R330,IF(CR$2&lt;=$S330,"X",""),"")</f>
        <v/>
      </c>
      <c r="CS331" s="359" t="str">
        <f t="shared" ref="CS331:CS394" si="456">IF(CS$2&gt;=$R330,IF(CS$2&lt;=$S330,"X",""),"")</f>
        <v/>
      </c>
      <c r="CT331" t="str">
        <f t="shared" ref="CT331:CT394" si="457">IF(CT$2&gt;=$R330,IF(CT$2&lt;=$S330,"X",""),"")</f>
        <v/>
      </c>
      <c r="CU331" t="str">
        <f t="shared" ref="CU331:CU394" si="458">IF(CU$2&gt;=$R330,IF(CU$2&lt;=$S330,"X",""),"")</f>
        <v/>
      </c>
      <c r="CV331" t="str">
        <f t="shared" ref="CV331:CV394" si="459">IF(CV$2&gt;=$R330,IF(CV$2&lt;=$S330,"X",""),"")</f>
        <v/>
      </c>
      <c r="CW331" t="str">
        <f t="shared" ref="CW331:CW394" si="460">IF(CW$2&gt;=$R330,IF(CW$2&lt;=$S330,"X",""),"")</f>
        <v/>
      </c>
      <c r="CX331" s="359" t="str">
        <f t="shared" ref="CX331:CX394" si="461">IF(CX$2&gt;=$R330,IF(CX$2&lt;=$S330,"X",""),"")</f>
        <v/>
      </c>
      <c r="CY331" t="str">
        <f t="shared" ref="CY331:CY394" si="462">IF(CY$2&gt;=$R330,IF(CY$2&lt;=$S330,"X",""),"")</f>
        <v/>
      </c>
      <c r="CZ331" t="str">
        <f t="shared" ref="CZ331:CZ394" si="463">IF(CZ$2&gt;=$R330,IF(CZ$2&lt;=$S330,"X",""),"")</f>
        <v/>
      </c>
      <c r="DA331" t="str">
        <f t="shared" ref="DA331:DA394" si="464">IF(DA$2&gt;=$R330,IF(DA$2&lt;=$S330,"X",""),"")</f>
        <v/>
      </c>
      <c r="DB331" s="359" t="str">
        <f t="shared" ref="DB331:DB394" si="465">IF(DB$2&gt;=$R330,IF(DB$2&lt;=$S330,"X",""),"")</f>
        <v/>
      </c>
      <c r="DC331" t="str">
        <f t="shared" ref="DC331:DC394" si="466">IF(DC$2&gt;=$R330,IF(DC$2&lt;=$S330,"X",""),"")</f>
        <v/>
      </c>
      <c r="DD331" t="str">
        <f t="shared" ref="DD331:DD394" si="467">IF(DD$2&gt;=$R330,IF(DD$2&lt;=$S330,"X",""),"")</f>
        <v/>
      </c>
      <c r="DE331" t="str">
        <f t="shared" ref="DE331:DE394" si="468">IF(DE$2&gt;=$R330,IF(DE$2&lt;=$S330,"X",""),"")</f>
        <v/>
      </c>
      <c r="DF331" s="359" t="str">
        <f t="shared" ref="DF331:DF394" si="469">IF(DF$2&gt;=$R330,IF(DF$2&lt;=$S330,"X",""),"")</f>
        <v/>
      </c>
      <c r="DG331" t="str">
        <f t="shared" ref="DG331:DG394" si="470">IF(DG$2&gt;=$R330,IF(DG$2&lt;=$S330,"X",""),"")</f>
        <v/>
      </c>
      <c r="DH331" t="str">
        <f t="shared" ref="DH331:DH394" si="471">IF(DH$2&gt;=$R330,IF(DH$2&lt;=$S330,"X",""),"")</f>
        <v/>
      </c>
      <c r="DI331" t="str">
        <f t="shared" ref="DI331:DI394" si="472">IF(DI$2&gt;=$R330,IF(DI$2&lt;=$S330,"X",""),"")</f>
        <v/>
      </c>
      <c r="DJ331" t="str">
        <f t="shared" ref="DJ331:DJ394" si="473">IF(DJ$2&gt;=$R330,IF(DJ$2&lt;=$S330,"X",""),"")</f>
        <v/>
      </c>
      <c r="DK331" s="359" t="str">
        <f t="shared" ref="DK331:DK394" si="474">IF(DK$2&gt;=$R330,IF(DK$2&lt;=$S330,"X",""),"")</f>
        <v/>
      </c>
      <c r="DL331" t="str">
        <f t="shared" ref="DL331:DL394" si="475">IF(DL$2&gt;=$R330,IF(DL$2&lt;=$S330,"X",""),"")</f>
        <v/>
      </c>
      <c r="DM331" t="str">
        <f t="shared" ref="DM331:DM394" si="476">IF(DM$2&gt;=$R330,IF(DM$2&lt;=$S330,"X",""),"")</f>
        <v/>
      </c>
      <c r="DN331" t="str">
        <f t="shared" ref="DN331:DN394" si="477">IF(DN$2&gt;=$R330,IF(DN$2&lt;=$S330,"X",""),"")</f>
        <v/>
      </c>
      <c r="DO331" s="359" t="str">
        <f t="shared" ref="DO331:DO394" si="478">IF(DO$2&gt;=$R330,IF(DO$2&lt;=$S330,"X",""),"")</f>
        <v/>
      </c>
      <c r="DP331" t="str">
        <f t="shared" ref="DP331:DP394" si="479">IF(DP$2&gt;=$R330,IF(DP$2&lt;=$S330,"X",""),"")</f>
        <v>X</v>
      </c>
      <c r="DQ331" t="str">
        <f t="shared" ref="DQ331:DQ394" si="480">IF(DQ$2&gt;=$R330,IF(DQ$2&lt;=$S330,"X",""),"")</f>
        <v>X</v>
      </c>
      <c r="DR331" t="str">
        <f t="shared" ref="DR331:DR394" si="481">IF(DR$2&gt;=$R330,IF(DR$2&lt;=$S330,"X",""),"")</f>
        <v>X</v>
      </c>
      <c r="DS331" s="359" t="str">
        <f t="shared" ref="DS331:DS394" si="482">IF(DS$2&gt;=$R330,IF(DS$2&lt;=$S330,"X",""),"")</f>
        <v>X</v>
      </c>
      <c r="DT331" t="str">
        <f t="shared" ref="DT331:DT394" si="483">IF(DT$2&gt;=$R330,IF(DT$2&lt;=$S330,"X",""),"")</f>
        <v>X</v>
      </c>
      <c r="DU331" t="str">
        <f t="shared" ref="DU331:DU394" si="484">IF(DU$2&gt;=$R330,IF(DU$2&lt;=$S330,"X",""),"")</f>
        <v>X</v>
      </c>
      <c r="DV331" t="str">
        <f t="shared" ref="DV331:DV394" si="485">IF(DV$2&gt;=$R330,IF(DV$2&lt;=$S330,"X",""),"")</f>
        <v>X</v>
      </c>
      <c r="DW331" t="str">
        <f t="shared" ref="DW331:DW394" si="486">IF(DW$2&gt;=$R330,IF(DW$2&lt;=$S330,"X",""),"")</f>
        <v>X</v>
      </c>
      <c r="DX331" s="359" t="str">
        <f t="shared" ref="DX331:DX394" si="487">IF(DX$2&gt;=$R330,IF(DX$2&lt;=$S330,"X",""),"")</f>
        <v>X</v>
      </c>
      <c r="DY331" t="str">
        <f t="shared" ref="DY331:DY394" si="488">IF(DY$2&gt;=$R330,IF(DY$2&lt;=$S330,"X",""),"")</f>
        <v/>
      </c>
      <c r="DZ331" t="str">
        <f t="shared" ref="DZ331:DZ394" si="489">IF(DZ$2&gt;=$R330,IF(DZ$2&lt;=$S330,"X",""),"")</f>
        <v/>
      </c>
      <c r="EA331" t="str">
        <f t="shared" ref="EA331:EA394" si="490">IF(EA$2&gt;=$R330,IF(EA$2&lt;=$S330,"X",""),"")</f>
        <v/>
      </c>
      <c r="EB331" s="359" t="str">
        <f t="shared" ref="EB331:EB394" si="491">IF(EB$2&gt;=$R330,IF(EB$2&lt;=$S330,"X",""),"")</f>
        <v/>
      </c>
      <c r="EC331" t="str">
        <f t="shared" ref="EC331:EC394" si="492">IF(EC$2&gt;=$R330,IF(EC$2&lt;=$S330,"X",""),"")</f>
        <v/>
      </c>
      <c r="ED331" t="str">
        <f t="shared" ref="ED331:ED394" si="493">IF(ED$2&gt;=$R330,IF(ED$2&lt;=$S330,"X",""),"")</f>
        <v/>
      </c>
      <c r="EE331" t="str">
        <f t="shared" ref="EE331:EE394" si="494">IF(EE$2&gt;=$R330,IF(EE$2&lt;=$S330,"X",""),"")</f>
        <v/>
      </c>
      <c r="EF331" t="str">
        <f t="shared" ref="EF331:EF394" si="495">IF(EF$2&gt;=$R330,IF(EF$2&lt;=$S330,"X",""),"")</f>
        <v/>
      </c>
      <c r="EG331" s="359" t="str">
        <f t="shared" ref="EG331:EG394" si="496">IF(EG$2&gt;=$R330,IF(EG$2&lt;=$S330,"X",""),"")</f>
        <v/>
      </c>
      <c r="EH331" t="str">
        <f t="shared" si="441"/>
        <v>Cyanicula ixioides</v>
      </c>
      <c r="EJ331" t="str">
        <f t="shared" si="438"/>
        <v>Cyanicula ixioides subsp. candida</v>
      </c>
      <c r="EK331" s="100">
        <f t="shared" si="425"/>
        <v>0</v>
      </c>
      <c r="EL331" s="3">
        <f t="shared" si="425"/>
        <v>0</v>
      </c>
      <c r="EM331" s="3">
        <f t="shared" si="425"/>
        <v>0</v>
      </c>
      <c r="EN331" s="3">
        <f t="shared" si="425"/>
        <v>0</v>
      </c>
      <c r="EO331" s="3">
        <f t="shared" si="425"/>
        <v>0</v>
      </c>
      <c r="EP331" s="3">
        <f t="shared" si="425"/>
        <v>0</v>
      </c>
      <c r="EQ331" s="3">
        <f t="shared" si="425"/>
        <v>0</v>
      </c>
      <c r="ER331" s="3">
        <f t="shared" si="425"/>
        <v>0</v>
      </c>
      <c r="ES331" s="3">
        <f t="shared" si="425"/>
        <v>1</v>
      </c>
      <c r="ET331" s="3">
        <f t="shared" si="425"/>
        <v>1</v>
      </c>
      <c r="EU331" s="3">
        <f t="shared" si="425"/>
        <v>0</v>
      </c>
      <c r="EV331" s="24">
        <f t="shared" si="425"/>
        <v>0</v>
      </c>
      <c r="EW331" s="245">
        <f t="shared" si="440"/>
        <v>2</v>
      </c>
      <c r="EX331" s="262" t="str">
        <f t="shared" si="439"/>
        <v/>
      </c>
    </row>
    <row r="332" spans="1:154" ht="16.149999999999999" customHeight="1" x14ac:dyDescent="0.25">
      <c r="A332" s="363"/>
      <c r="D332" s="363"/>
      <c r="E332" s="363"/>
      <c r="F332" s="363"/>
      <c r="G332" s="363"/>
      <c r="H332" s="363"/>
      <c r="I332" s="363"/>
      <c r="J332" s="68">
        <f t="shared" si="442"/>
        <v>632</v>
      </c>
      <c r="K332" s="427" t="str">
        <f t="shared" si="443"/>
        <v>Cyanicula ixioides subsp. ixioides</v>
      </c>
      <c r="L332" s="428">
        <v>632</v>
      </c>
      <c r="M332" s="427" t="s">
        <v>1626</v>
      </c>
      <c r="N332" s="503" t="s">
        <v>100</v>
      </c>
      <c r="O332" s="363" t="str">
        <f t="shared" si="420"/>
        <v>S</v>
      </c>
      <c r="P332" s="430" t="s">
        <v>2423</v>
      </c>
      <c r="Q332" s="364" t="s">
        <v>2419</v>
      </c>
      <c r="R332" s="365">
        <v>42979</v>
      </c>
      <c r="S332" s="365">
        <v>43039</v>
      </c>
      <c r="T332" s="603" t="s">
        <v>7894</v>
      </c>
      <c r="U332" s="603" t="s">
        <v>7894</v>
      </c>
      <c r="V332" s="603" t="s">
        <v>7894</v>
      </c>
      <c r="W332" s="603" t="s">
        <v>7894</v>
      </c>
      <c r="X332" s="603" t="s">
        <v>7894</v>
      </c>
      <c r="Y332" s="603" t="s">
        <v>7894</v>
      </c>
      <c r="Z332" s="603" t="s">
        <v>7894</v>
      </c>
      <c r="AA332" s="603" t="s">
        <v>7894</v>
      </c>
      <c r="AB332" s="603" t="s">
        <v>4828</v>
      </c>
      <c r="AC332" s="603" t="s">
        <v>4829</v>
      </c>
      <c r="AD332" s="603" t="s">
        <v>7894</v>
      </c>
      <c r="AE332" s="603" t="s">
        <v>7894</v>
      </c>
      <c r="AF332" s="605" t="s">
        <v>7896</v>
      </c>
      <c r="AG332" s="605" t="s">
        <v>7943</v>
      </c>
      <c r="AH332" s="366" t="s">
        <v>1617</v>
      </c>
      <c r="AI332" s="363">
        <f t="shared" si="427"/>
        <v>5</v>
      </c>
      <c r="AJ332" s="363">
        <v>14</v>
      </c>
      <c r="AK332" s="413" t="str">
        <f t="shared" si="429"/>
        <v>China Orchids</v>
      </c>
      <c r="AL332" s="413" t="str">
        <f t="shared" si="430"/>
        <v>Cyanicula gemmata</v>
      </c>
      <c r="AM332" s="486" t="s">
        <v>45</v>
      </c>
      <c r="AS332" s="69">
        <f t="shared" si="431"/>
        <v>36</v>
      </c>
      <c r="AT332" s="69">
        <f t="shared" si="432"/>
        <v>44</v>
      </c>
      <c r="AU332" s="69">
        <f t="shared" si="433"/>
        <v>9</v>
      </c>
      <c r="AV332" s="69">
        <f t="shared" si="434"/>
        <v>10</v>
      </c>
      <c r="AW332" s="81"/>
      <c r="AX332" s="364" t="s">
        <v>2424</v>
      </c>
      <c r="AY332" s="364">
        <v>13826</v>
      </c>
      <c r="AZ332" s="264" t="s">
        <v>48</v>
      </c>
      <c r="BA332" s="238"/>
      <c r="BB332" s="237">
        <f t="shared" si="435"/>
        <v>20</v>
      </c>
      <c r="BC332" s="270">
        <f t="shared" si="428"/>
        <v>632</v>
      </c>
      <c r="BD332" t="str">
        <f t="shared" si="436"/>
        <v>Cyanicula ixioides subsp. ixioides</v>
      </c>
      <c r="BE332" s="367" t="e">
        <f>COUNTIFS(#REF!,L332)</f>
        <v>#REF!</v>
      </c>
      <c r="BF332" s="374" t="str">
        <f t="shared" si="437"/>
        <v>y</v>
      </c>
      <c r="BG332" s="82"/>
      <c r="BH332" s="375"/>
      <c r="BI332" s="374"/>
      <c r="BJ332" s="403"/>
      <c r="CE332" t="str">
        <f t="shared" si="423"/>
        <v>White China Orchid (Cyanicula ixioides subsp. candida)</v>
      </c>
      <c r="CF332" s="388" t="str">
        <f t="shared" si="413"/>
        <v>Cyanicula ixioides subsp. candida</v>
      </c>
      <c r="CG332" t="str">
        <f t="shared" si="444"/>
        <v/>
      </c>
      <c r="CH332" t="str">
        <f t="shared" si="445"/>
        <v/>
      </c>
      <c r="CI332" t="str">
        <f t="shared" si="446"/>
        <v/>
      </c>
      <c r="CJ332" t="str">
        <f t="shared" si="447"/>
        <v/>
      </c>
      <c r="CK332" s="359" t="str">
        <f t="shared" si="448"/>
        <v/>
      </c>
      <c r="CL332" t="str">
        <f t="shared" si="449"/>
        <v/>
      </c>
      <c r="CM332" t="str">
        <f t="shared" si="450"/>
        <v/>
      </c>
      <c r="CN332" t="str">
        <f t="shared" si="451"/>
        <v/>
      </c>
      <c r="CO332" s="359" t="str">
        <f t="shared" si="452"/>
        <v/>
      </c>
      <c r="CP332" t="str">
        <f t="shared" si="453"/>
        <v/>
      </c>
      <c r="CQ332" t="str">
        <f t="shared" si="454"/>
        <v/>
      </c>
      <c r="CR332" t="str">
        <f t="shared" si="455"/>
        <v/>
      </c>
      <c r="CS332" s="359" t="str">
        <f t="shared" si="456"/>
        <v/>
      </c>
      <c r="CT332" t="str">
        <f t="shared" si="457"/>
        <v/>
      </c>
      <c r="CU332" t="str">
        <f t="shared" si="458"/>
        <v/>
      </c>
      <c r="CV332" t="str">
        <f t="shared" si="459"/>
        <v/>
      </c>
      <c r="CW332" t="str">
        <f t="shared" si="460"/>
        <v/>
      </c>
      <c r="CX332" s="359" t="str">
        <f t="shared" si="461"/>
        <v/>
      </c>
      <c r="CY332" t="str">
        <f t="shared" si="462"/>
        <v/>
      </c>
      <c r="CZ332" t="str">
        <f t="shared" si="463"/>
        <v/>
      </c>
      <c r="DA332" t="str">
        <f t="shared" si="464"/>
        <v/>
      </c>
      <c r="DB332" s="359" t="str">
        <f t="shared" si="465"/>
        <v/>
      </c>
      <c r="DC332" t="str">
        <f t="shared" si="466"/>
        <v/>
      </c>
      <c r="DD332" t="str">
        <f t="shared" si="467"/>
        <v/>
      </c>
      <c r="DE332" t="str">
        <f t="shared" si="468"/>
        <v/>
      </c>
      <c r="DF332" s="359" t="str">
        <f t="shared" si="469"/>
        <v/>
      </c>
      <c r="DG332" t="str">
        <f t="shared" si="470"/>
        <v/>
      </c>
      <c r="DH332" t="str">
        <f t="shared" si="471"/>
        <v/>
      </c>
      <c r="DI332" t="str">
        <f t="shared" si="472"/>
        <v/>
      </c>
      <c r="DJ332" t="str">
        <f t="shared" si="473"/>
        <v/>
      </c>
      <c r="DK332" s="359" t="str">
        <f t="shared" si="474"/>
        <v/>
      </c>
      <c r="DL332" t="str">
        <f t="shared" si="475"/>
        <v/>
      </c>
      <c r="DM332" t="str">
        <f t="shared" si="476"/>
        <v/>
      </c>
      <c r="DN332" t="str">
        <f t="shared" si="477"/>
        <v/>
      </c>
      <c r="DO332" s="359" t="str">
        <f t="shared" si="478"/>
        <v/>
      </c>
      <c r="DP332" t="str">
        <f t="shared" si="479"/>
        <v>X</v>
      </c>
      <c r="DQ332" t="str">
        <f t="shared" si="480"/>
        <v>X</v>
      </c>
      <c r="DR332" t="str">
        <f t="shared" si="481"/>
        <v>X</v>
      </c>
      <c r="DS332" s="359" t="str">
        <f t="shared" si="482"/>
        <v>X</v>
      </c>
      <c r="DT332" t="str">
        <f t="shared" si="483"/>
        <v>X</v>
      </c>
      <c r="DU332" t="str">
        <f t="shared" si="484"/>
        <v>X</v>
      </c>
      <c r="DV332" t="str">
        <f t="shared" si="485"/>
        <v>X</v>
      </c>
      <c r="DW332" t="str">
        <f t="shared" si="486"/>
        <v>X</v>
      </c>
      <c r="DX332" s="359" t="str">
        <f t="shared" si="487"/>
        <v>X</v>
      </c>
      <c r="DY332" t="str">
        <f t="shared" si="488"/>
        <v/>
      </c>
      <c r="DZ332" t="str">
        <f t="shared" si="489"/>
        <v/>
      </c>
      <c r="EA332" t="str">
        <f t="shared" si="490"/>
        <v/>
      </c>
      <c r="EB332" s="359" t="str">
        <f t="shared" si="491"/>
        <v/>
      </c>
      <c r="EC332" t="str">
        <f t="shared" si="492"/>
        <v/>
      </c>
      <c r="ED332" t="str">
        <f t="shared" si="493"/>
        <v/>
      </c>
      <c r="EE332" t="str">
        <f t="shared" si="494"/>
        <v/>
      </c>
      <c r="EF332" t="str">
        <f t="shared" si="495"/>
        <v/>
      </c>
      <c r="EG332" s="359" t="str">
        <f t="shared" si="496"/>
        <v/>
      </c>
      <c r="EH332" t="str">
        <f t="shared" si="441"/>
        <v>Cyanicula ixioides subsp. candida</v>
      </c>
      <c r="EJ332" t="str">
        <f t="shared" si="438"/>
        <v>Cyanicula ixioides subsp. ixioides</v>
      </c>
      <c r="EK332" s="100">
        <f t="shared" si="425"/>
        <v>0</v>
      </c>
      <c r="EL332" s="3">
        <f t="shared" si="425"/>
        <v>0</v>
      </c>
      <c r="EM332" s="3">
        <f t="shared" si="425"/>
        <v>0</v>
      </c>
      <c r="EN332" s="3">
        <f t="shared" si="425"/>
        <v>0</v>
      </c>
      <c r="EO332" s="3">
        <f t="shared" si="425"/>
        <v>0</v>
      </c>
      <c r="EP332" s="3">
        <f t="shared" si="425"/>
        <v>0</v>
      </c>
      <c r="EQ332" s="3">
        <f t="shared" si="425"/>
        <v>0</v>
      </c>
      <c r="ER332" s="3">
        <f t="shared" si="425"/>
        <v>0</v>
      </c>
      <c r="ES332" s="3">
        <f t="shared" si="425"/>
        <v>1</v>
      </c>
      <c r="ET332" s="3">
        <f t="shared" si="425"/>
        <v>1</v>
      </c>
      <c r="EU332" s="3">
        <f t="shared" si="425"/>
        <v>0</v>
      </c>
      <c r="EV332" s="24">
        <f t="shared" si="425"/>
        <v>0</v>
      </c>
      <c r="EW332" s="245">
        <f t="shared" si="440"/>
        <v>2</v>
      </c>
      <c r="EX332" s="262" t="str">
        <f t="shared" si="439"/>
        <v/>
      </c>
    </row>
    <row r="333" spans="1:154" ht="16.149999999999999" customHeight="1" x14ac:dyDescent="0.25">
      <c r="A333" s="363"/>
      <c r="D333" s="363"/>
      <c r="E333" s="363"/>
      <c r="F333" s="363"/>
      <c r="G333" s="363"/>
      <c r="H333" s="363"/>
      <c r="I333" s="363"/>
      <c r="J333" s="68">
        <f t="shared" si="442"/>
        <v>875</v>
      </c>
      <c r="K333" s="427" t="str">
        <f t="shared" si="443"/>
        <v>Cyanicula nikulinskyae</v>
      </c>
      <c r="L333" s="428">
        <v>875</v>
      </c>
      <c r="M333" s="427" t="s">
        <v>1626</v>
      </c>
      <c r="N333" s="431" t="s">
        <v>1095</v>
      </c>
      <c r="O333" s="363" t="str">
        <f t="shared" si="420"/>
        <v>S</v>
      </c>
      <c r="P333" s="430" t="s">
        <v>2425</v>
      </c>
      <c r="Q333" s="364" t="s">
        <v>2426</v>
      </c>
      <c r="R333" s="365">
        <v>42979</v>
      </c>
      <c r="S333" s="365">
        <v>43040</v>
      </c>
      <c r="T333" s="603" t="s">
        <v>7894</v>
      </c>
      <c r="U333" s="603" t="s">
        <v>7894</v>
      </c>
      <c r="V333" s="603" t="s">
        <v>7894</v>
      </c>
      <c r="W333" s="603" t="s">
        <v>7894</v>
      </c>
      <c r="X333" s="603" t="s">
        <v>7894</v>
      </c>
      <c r="Y333" s="603" t="s">
        <v>7894</v>
      </c>
      <c r="Z333" s="603" t="s">
        <v>7894</v>
      </c>
      <c r="AA333" s="603" t="s">
        <v>7894</v>
      </c>
      <c r="AB333" s="603" t="s">
        <v>4828</v>
      </c>
      <c r="AC333" s="603" t="s">
        <v>4829</v>
      </c>
      <c r="AD333" s="603" t="s">
        <v>4830</v>
      </c>
      <c r="AE333" s="603" t="s">
        <v>7894</v>
      </c>
      <c r="AF333" s="605" t="s">
        <v>7902</v>
      </c>
      <c r="AG333" s="605" t="s">
        <v>7946</v>
      </c>
      <c r="AH333" s="366" t="s">
        <v>685</v>
      </c>
      <c r="AI333" s="363">
        <f t="shared" si="427"/>
        <v>6</v>
      </c>
      <c r="AJ333" s="363">
        <v>14</v>
      </c>
      <c r="AK333" s="413" t="str">
        <f t="shared" si="429"/>
        <v>China Orchids</v>
      </c>
      <c r="AL333" s="413" t="str">
        <f t="shared" si="430"/>
        <v>Cyanicula gemmata</v>
      </c>
      <c r="AM333" s="486" t="s">
        <v>7607</v>
      </c>
      <c r="AN333" s="517" t="s">
        <v>1277</v>
      </c>
      <c r="AS333" s="69">
        <f t="shared" si="431"/>
        <v>36</v>
      </c>
      <c r="AT333" s="69">
        <f t="shared" si="432"/>
        <v>44</v>
      </c>
      <c r="AU333" s="69">
        <f t="shared" si="433"/>
        <v>9</v>
      </c>
      <c r="AV333" s="69">
        <f t="shared" si="434"/>
        <v>11</v>
      </c>
      <c r="AW333" s="81" t="e">
        <f>VLOOKUP(AM333,#REF!,6,FALSE)</f>
        <v>#REF!</v>
      </c>
      <c r="AX333" s="364" t="s">
        <v>2427</v>
      </c>
      <c r="AY333" s="364">
        <v>19510</v>
      </c>
      <c r="AZ333" s="264" t="s">
        <v>48</v>
      </c>
      <c r="BA333" s="238"/>
      <c r="BB333" s="237" t="str">
        <f t="shared" si="435"/>
        <v/>
      </c>
      <c r="BC333" s="270">
        <f t="shared" si="428"/>
        <v>875</v>
      </c>
      <c r="BD333" t="str">
        <f t="shared" si="436"/>
        <v>Cyanicula nikulinskyae</v>
      </c>
      <c r="BE333" s="367" t="e">
        <f>COUNTIFS(#REF!,L333)</f>
        <v>#REF!</v>
      </c>
      <c r="BF333" s="374" t="str">
        <f t="shared" si="437"/>
        <v>y</v>
      </c>
      <c r="BG333" s="82"/>
      <c r="BH333" s="375"/>
      <c r="BI333" s="374"/>
      <c r="BJ333" s="403"/>
      <c r="CE333" t="str">
        <f t="shared" si="423"/>
        <v>Yellow China Orchid (Cyanicula ixioides subsp. ixioides)</v>
      </c>
      <c r="CF333" s="388" t="str">
        <f t="shared" ref="CF333:CF396" si="497">K332</f>
        <v>Cyanicula ixioides subsp. ixioides</v>
      </c>
      <c r="CG333" t="str">
        <f t="shared" si="444"/>
        <v/>
      </c>
      <c r="CH333" t="str">
        <f t="shared" si="445"/>
        <v/>
      </c>
      <c r="CI333" t="str">
        <f t="shared" si="446"/>
        <v/>
      </c>
      <c r="CJ333" t="str">
        <f t="shared" si="447"/>
        <v/>
      </c>
      <c r="CK333" s="359" t="str">
        <f t="shared" si="448"/>
        <v/>
      </c>
      <c r="CL333" t="str">
        <f t="shared" si="449"/>
        <v/>
      </c>
      <c r="CM333" t="str">
        <f t="shared" si="450"/>
        <v/>
      </c>
      <c r="CN333" t="str">
        <f t="shared" si="451"/>
        <v/>
      </c>
      <c r="CO333" s="359" t="str">
        <f t="shared" si="452"/>
        <v/>
      </c>
      <c r="CP333" t="str">
        <f t="shared" si="453"/>
        <v/>
      </c>
      <c r="CQ333" t="str">
        <f t="shared" si="454"/>
        <v/>
      </c>
      <c r="CR333" t="str">
        <f t="shared" si="455"/>
        <v/>
      </c>
      <c r="CS333" s="359" t="str">
        <f t="shared" si="456"/>
        <v/>
      </c>
      <c r="CT333" t="str">
        <f t="shared" si="457"/>
        <v/>
      </c>
      <c r="CU333" t="str">
        <f t="shared" si="458"/>
        <v/>
      </c>
      <c r="CV333" t="str">
        <f t="shared" si="459"/>
        <v/>
      </c>
      <c r="CW333" t="str">
        <f t="shared" si="460"/>
        <v/>
      </c>
      <c r="CX333" s="359" t="str">
        <f t="shared" si="461"/>
        <v/>
      </c>
      <c r="CY333" t="str">
        <f t="shared" si="462"/>
        <v/>
      </c>
      <c r="CZ333" t="str">
        <f t="shared" si="463"/>
        <v/>
      </c>
      <c r="DA333" t="str">
        <f t="shared" si="464"/>
        <v/>
      </c>
      <c r="DB333" s="359" t="str">
        <f t="shared" si="465"/>
        <v/>
      </c>
      <c r="DC333" t="str">
        <f t="shared" si="466"/>
        <v/>
      </c>
      <c r="DD333" t="str">
        <f t="shared" si="467"/>
        <v/>
      </c>
      <c r="DE333" t="str">
        <f t="shared" si="468"/>
        <v/>
      </c>
      <c r="DF333" s="359" t="str">
        <f t="shared" si="469"/>
        <v/>
      </c>
      <c r="DG333" t="str">
        <f t="shared" si="470"/>
        <v/>
      </c>
      <c r="DH333" t="str">
        <f t="shared" si="471"/>
        <v/>
      </c>
      <c r="DI333" t="str">
        <f t="shared" si="472"/>
        <v/>
      </c>
      <c r="DJ333" t="str">
        <f t="shared" si="473"/>
        <v/>
      </c>
      <c r="DK333" s="359" t="str">
        <f t="shared" si="474"/>
        <v/>
      </c>
      <c r="DL333" t="str">
        <f t="shared" si="475"/>
        <v/>
      </c>
      <c r="DM333" t="str">
        <f t="shared" si="476"/>
        <v/>
      </c>
      <c r="DN333" t="str">
        <f t="shared" si="477"/>
        <v/>
      </c>
      <c r="DO333" s="359" t="str">
        <f t="shared" si="478"/>
        <v/>
      </c>
      <c r="DP333" t="str">
        <f t="shared" si="479"/>
        <v>X</v>
      </c>
      <c r="DQ333" t="str">
        <f t="shared" si="480"/>
        <v>X</v>
      </c>
      <c r="DR333" t="str">
        <f t="shared" si="481"/>
        <v>X</v>
      </c>
      <c r="DS333" s="359" t="str">
        <f t="shared" si="482"/>
        <v>X</v>
      </c>
      <c r="DT333" t="str">
        <f t="shared" si="483"/>
        <v>X</v>
      </c>
      <c r="DU333" t="str">
        <f t="shared" si="484"/>
        <v>X</v>
      </c>
      <c r="DV333" t="str">
        <f t="shared" si="485"/>
        <v>X</v>
      </c>
      <c r="DW333" t="str">
        <f t="shared" si="486"/>
        <v>X</v>
      </c>
      <c r="DX333" s="359" t="str">
        <f t="shared" si="487"/>
        <v>X</v>
      </c>
      <c r="DY333" t="str">
        <f t="shared" si="488"/>
        <v/>
      </c>
      <c r="DZ333" t="str">
        <f t="shared" si="489"/>
        <v/>
      </c>
      <c r="EA333" t="str">
        <f t="shared" si="490"/>
        <v/>
      </c>
      <c r="EB333" s="359" t="str">
        <f t="shared" si="491"/>
        <v/>
      </c>
      <c r="EC333" t="str">
        <f t="shared" si="492"/>
        <v/>
      </c>
      <c r="ED333" t="str">
        <f t="shared" si="493"/>
        <v/>
      </c>
      <c r="EE333" t="str">
        <f t="shared" si="494"/>
        <v/>
      </c>
      <c r="EF333" t="str">
        <f t="shared" si="495"/>
        <v/>
      </c>
      <c r="EG333" s="359" t="str">
        <f t="shared" si="496"/>
        <v/>
      </c>
      <c r="EH333" t="str">
        <f t="shared" si="441"/>
        <v>Cyanicula ixioides subsp. ixioides</v>
      </c>
      <c r="EJ333" t="str">
        <f t="shared" si="438"/>
        <v>Cyanicula nikulinskyae</v>
      </c>
      <c r="EK333" s="100">
        <f t="shared" si="425"/>
        <v>0</v>
      </c>
      <c r="EL333" s="3">
        <f t="shared" si="425"/>
        <v>0</v>
      </c>
      <c r="EM333" s="3">
        <f t="shared" si="425"/>
        <v>0</v>
      </c>
      <c r="EN333" s="3">
        <f t="shared" si="425"/>
        <v>0</v>
      </c>
      <c r="EO333" s="3">
        <f t="shared" si="425"/>
        <v>0</v>
      </c>
      <c r="EP333" s="3">
        <f t="shared" si="425"/>
        <v>0</v>
      </c>
      <c r="EQ333" s="3">
        <f t="shared" si="425"/>
        <v>0</v>
      </c>
      <c r="ER333" s="3">
        <f t="shared" si="425"/>
        <v>0</v>
      </c>
      <c r="ES333" s="3">
        <f t="shared" si="425"/>
        <v>1</v>
      </c>
      <c r="ET333" s="3">
        <f t="shared" si="425"/>
        <v>1</v>
      </c>
      <c r="EU333" s="3">
        <f t="shared" si="425"/>
        <v>1</v>
      </c>
      <c r="EV333" s="24">
        <f t="shared" si="425"/>
        <v>0</v>
      </c>
      <c r="EW333" s="245">
        <f t="shared" si="440"/>
        <v>3</v>
      </c>
      <c r="EX333" s="262" t="str">
        <f t="shared" si="439"/>
        <v/>
      </c>
    </row>
    <row r="334" spans="1:154" ht="16.149999999999999" customHeight="1" x14ac:dyDescent="0.25">
      <c r="A334" s="363"/>
      <c r="D334" s="363"/>
      <c r="E334" s="363"/>
      <c r="F334" s="363"/>
      <c r="G334" s="363"/>
      <c r="H334" s="363"/>
      <c r="I334" s="363"/>
      <c r="J334" s="68">
        <f t="shared" si="442"/>
        <v>633</v>
      </c>
      <c r="K334" s="413" t="str">
        <f t="shared" si="443"/>
        <v>Cyanicula sericea</v>
      </c>
      <c r="L334" s="428">
        <v>633</v>
      </c>
      <c r="M334" s="427" t="s">
        <v>1626</v>
      </c>
      <c r="N334" s="431" t="s">
        <v>105</v>
      </c>
      <c r="O334" s="363" t="str">
        <f t="shared" si="420"/>
        <v>S</v>
      </c>
      <c r="P334" s="364" t="s">
        <v>2428</v>
      </c>
      <c r="Q334" s="364" t="s">
        <v>2429</v>
      </c>
      <c r="R334" s="365">
        <v>42948</v>
      </c>
      <c r="S334" s="365">
        <v>43009</v>
      </c>
      <c r="T334" s="603" t="s">
        <v>7894</v>
      </c>
      <c r="U334" s="603" t="s">
        <v>7894</v>
      </c>
      <c r="V334" s="603" t="s">
        <v>7894</v>
      </c>
      <c r="W334" s="603" t="s">
        <v>7894</v>
      </c>
      <c r="X334" s="603" t="s">
        <v>7894</v>
      </c>
      <c r="Y334" s="603" t="s">
        <v>7894</v>
      </c>
      <c r="Z334" s="603" t="s">
        <v>7894</v>
      </c>
      <c r="AA334" s="603" t="s">
        <v>4827</v>
      </c>
      <c r="AB334" s="603" t="s">
        <v>4828</v>
      </c>
      <c r="AC334" s="603" t="s">
        <v>4829</v>
      </c>
      <c r="AD334" s="603" t="s">
        <v>7894</v>
      </c>
      <c r="AE334" s="603" t="s">
        <v>7894</v>
      </c>
      <c r="AF334" s="605" t="s">
        <v>7900</v>
      </c>
      <c r="AG334" s="605" t="s">
        <v>7944</v>
      </c>
      <c r="AH334" s="366" t="s">
        <v>685</v>
      </c>
      <c r="AI334" s="363">
        <f t="shared" si="427"/>
        <v>6</v>
      </c>
      <c r="AJ334" s="363">
        <v>15</v>
      </c>
      <c r="AK334" s="413" t="str">
        <f t="shared" si="429"/>
        <v>Blue Orchids</v>
      </c>
      <c r="AL334" s="413" t="str">
        <f t="shared" si="430"/>
        <v>Cyanicula sericea</v>
      </c>
      <c r="AM334" s="486" t="s">
        <v>7607</v>
      </c>
      <c r="AS334" s="69">
        <f t="shared" si="431"/>
        <v>32</v>
      </c>
      <c r="AT334" s="69">
        <f t="shared" si="432"/>
        <v>40</v>
      </c>
      <c r="AU334" s="69">
        <f t="shared" si="433"/>
        <v>8</v>
      </c>
      <c r="AV334" s="69">
        <f t="shared" si="434"/>
        <v>10</v>
      </c>
      <c r="AW334" s="81"/>
      <c r="AX334" s="364" t="s">
        <v>2430</v>
      </c>
      <c r="AY334" s="364">
        <v>15404</v>
      </c>
      <c r="AZ334" s="264" t="s">
        <v>48</v>
      </c>
      <c r="BA334" s="238"/>
      <c r="BB334" s="237" t="str">
        <f t="shared" si="435"/>
        <v/>
      </c>
      <c r="BC334" s="270">
        <f t="shared" si="428"/>
        <v>633</v>
      </c>
      <c r="BD334" t="str">
        <f t="shared" si="436"/>
        <v>Cyanicula sericea</v>
      </c>
      <c r="BE334" s="367" t="e">
        <f>COUNTIFS(#REF!,L334)</f>
        <v>#REF!</v>
      </c>
      <c r="BF334" s="374" t="str">
        <f t="shared" si="437"/>
        <v>y</v>
      </c>
      <c r="BG334" s="82"/>
      <c r="BH334" s="375"/>
      <c r="BI334" s="374"/>
      <c r="BJ334" s="403"/>
      <c r="CE334" t="str">
        <f t="shared" si="423"/>
        <v>Granite China Orchid (Cyanicula nikulinskyae)</v>
      </c>
      <c r="CF334" s="388" t="str">
        <f t="shared" si="497"/>
        <v>Cyanicula nikulinskyae</v>
      </c>
      <c r="CG334" t="str">
        <f t="shared" si="444"/>
        <v/>
      </c>
      <c r="CH334" t="str">
        <f t="shared" si="445"/>
        <v/>
      </c>
      <c r="CI334" t="str">
        <f t="shared" si="446"/>
        <v/>
      </c>
      <c r="CJ334" t="str">
        <f t="shared" si="447"/>
        <v/>
      </c>
      <c r="CK334" s="359" t="str">
        <f t="shared" si="448"/>
        <v/>
      </c>
      <c r="CL334" t="str">
        <f t="shared" si="449"/>
        <v/>
      </c>
      <c r="CM334" t="str">
        <f t="shared" si="450"/>
        <v/>
      </c>
      <c r="CN334" t="str">
        <f t="shared" si="451"/>
        <v/>
      </c>
      <c r="CO334" s="359" t="str">
        <f t="shared" si="452"/>
        <v/>
      </c>
      <c r="CP334" t="str">
        <f t="shared" si="453"/>
        <v/>
      </c>
      <c r="CQ334" t="str">
        <f t="shared" si="454"/>
        <v/>
      </c>
      <c r="CR334" t="str">
        <f t="shared" si="455"/>
        <v/>
      </c>
      <c r="CS334" s="359" t="str">
        <f t="shared" si="456"/>
        <v/>
      </c>
      <c r="CT334" t="str">
        <f t="shared" si="457"/>
        <v/>
      </c>
      <c r="CU334" t="str">
        <f t="shared" si="458"/>
        <v/>
      </c>
      <c r="CV334" t="str">
        <f t="shared" si="459"/>
        <v/>
      </c>
      <c r="CW334" t="str">
        <f t="shared" si="460"/>
        <v/>
      </c>
      <c r="CX334" s="359" t="str">
        <f t="shared" si="461"/>
        <v/>
      </c>
      <c r="CY334" t="str">
        <f t="shared" si="462"/>
        <v/>
      </c>
      <c r="CZ334" t="str">
        <f t="shared" si="463"/>
        <v/>
      </c>
      <c r="DA334" t="str">
        <f t="shared" si="464"/>
        <v/>
      </c>
      <c r="DB334" s="359" t="str">
        <f t="shared" si="465"/>
        <v/>
      </c>
      <c r="DC334" t="str">
        <f t="shared" si="466"/>
        <v/>
      </c>
      <c r="DD334" t="str">
        <f t="shared" si="467"/>
        <v/>
      </c>
      <c r="DE334" t="str">
        <f t="shared" si="468"/>
        <v/>
      </c>
      <c r="DF334" s="359" t="str">
        <f t="shared" si="469"/>
        <v/>
      </c>
      <c r="DG334" t="str">
        <f t="shared" si="470"/>
        <v/>
      </c>
      <c r="DH334" t="str">
        <f t="shared" si="471"/>
        <v/>
      </c>
      <c r="DI334" t="str">
        <f t="shared" si="472"/>
        <v/>
      </c>
      <c r="DJ334" t="str">
        <f t="shared" si="473"/>
        <v/>
      </c>
      <c r="DK334" s="359" t="str">
        <f t="shared" si="474"/>
        <v/>
      </c>
      <c r="DL334" t="str">
        <f t="shared" si="475"/>
        <v/>
      </c>
      <c r="DM334" t="str">
        <f t="shared" si="476"/>
        <v/>
      </c>
      <c r="DN334" t="str">
        <f t="shared" si="477"/>
        <v/>
      </c>
      <c r="DO334" s="359" t="str">
        <f t="shared" si="478"/>
        <v/>
      </c>
      <c r="DP334" t="str">
        <f t="shared" si="479"/>
        <v>X</v>
      </c>
      <c r="DQ334" t="str">
        <f t="shared" si="480"/>
        <v>X</v>
      </c>
      <c r="DR334" t="str">
        <f t="shared" si="481"/>
        <v>X</v>
      </c>
      <c r="DS334" s="359" t="str">
        <f t="shared" si="482"/>
        <v>X</v>
      </c>
      <c r="DT334" t="str">
        <f t="shared" si="483"/>
        <v>X</v>
      </c>
      <c r="DU334" t="str">
        <f t="shared" si="484"/>
        <v>X</v>
      </c>
      <c r="DV334" t="str">
        <f t="shared" si="485"/>
        <v>X</v>
      </c>
      <c r="DW334" t="str">
        <f t="shared" si="486"/>
        <v>X</v>
      </c>
      <c r="DX334" s="359" t="str">
        <f t="shared" si="487"/>
        <v>X</v>
      </c>
      <c r="DY334" t="str">
        <f t="shared" si="488"/>
        <v/>
      </c>
      <c r="DZ334" t="str">
        <f t="shared" si="489"/>
        <v/>
      </c>
      <c r="EA334" t="str">
        <f t="shared" si="490"/>
        <v/>
      </c>
      <c r="EB334" s="359" t="str">
        <f t="shared" si="491"/>
        <v/>
      </c>
      <c r="EC334" t="str">
        <f t="shared" si="492"/>
        <v/>
      </c>
      <c r="ED334" t="str">
        <f t="shared" si="493"/>
        <v/>
      </c>
      <c r="EE334" t="str">
        <f t="shared" si="494"/>
        <v/>
      </c>
      <c r="EF334" t="str">
        <f t="shared" si="495"/>
        <v/>
      </c>
      <c r="EG334" s="359" t="str">
        <f t="shared" si="496"/>
        <v/>
      </c>
      <c r="EH334" t="str">
        <f t="shared" si="441"/>
        <v>Cyanicula nikulinskyae</v>
      </c>
      <c r="EJ334" t="str">
        <f t="shared" si="438"/>
        <v>Cyanicula sericea</v>
      </c>
      <c r="EK334" s="100">
        <f t="shared" si="425"/>
        <v>0</v>
      </c>
      <c r="EL334" s="3">
        <f t="shared" si="425"/>
        <v>0</v>
      </c>
      <c r="EM334" s="3">
        <f t="shared" si="425"/>
        <v>0</v>
      </c>
      <c r="EN334" s="3">
        <f t="shared" si="425"/>
        <v>0</v>
      </c>
      <c r="EO334" s="3">
        <f t="shared" si="425"/>
        <v>0</v>
      </c>
      <c r="EP334" s="3">
        <f t="shared" si="425"/>
        <v>0</v>
      </c>
      <c r="EQ334" s="3">
        <f t="shared" si="425"/>
        <v>0</v>
      </c>
      <c r="ER334" s="3">
        <f t="shared" si="425"/>
        <v>1</v>
      </c>
      <c r="ES334" s="3">
        <f t="shared" si="425"/>
        <v>1</v>
      </c>
      <c r="ET334" s="3">
        <f t="shared" si="425"/>
        <v>1</v>
      </c>
      <c r="EU334" s="3">
        <f t="shared" ref="EK334:EV370" si="498">IF($AV334&gt;=$AU334,IF(AND(EU$2&gt;=$AU334,EU$2&lt;=$AV334),1,0),IF(OR(EU$2&gt;=$AU334,EU$2&lt;=$AV334),1,0))</f>
        <v>0</v>
      </c>
      <c r="EV334" s="24">
        <f t="shared" si="498"/>
        <v>0</v>
      </c>
      <c r="EW334" s="245">
        <f t="shared" si="440"/>
        <v>3</v>
      </c>
      <c r="EX334" s="262" t="str">
        <f t="shared" si="439"/>
        <v/>
      </c>
    </row>
    <row r="335" spans="1:154" ht="16.149999999999999" customHeight="1" x14ac:dyDescent="0.25">
      <c r="A335" s="363"/>
      <c r="D335" s="363"/>
      <c r="E335" s="363"/>
      <c r="F335" s="363"/>
      <c r="G335" s="363"/>
      <c r="H335" s="363"/>
      <c r="I335" s="363"/>
      <c r="J335" s="68">
        <f t="shared" si="442"/>
        <v>1240</v>
      </c>
      <c r="K335" s="427" t="str">
        <f t="shared" si="443"/>
        <v>Cyanicula sp.</v>
      </c>
      <c r="L335" s="428">
        <v>1240</v>
      </c>
      <c r="M335" s="427" t="s">
        <v>1626</v>
      </c>
      <c r="N335" s="431" t="s">
        <v>67</v>
      </c>
      <c r="O335" s="363" t="str">
        <f t="shared" si="420"/>
        <v>S</v>
      </c>
      <c r="P335" s="430" t="s">
        <v>2420</v>
      </c>
      <c r="Q335" s="364" t="s">
        <v>1055</v>
      </c>
      <c r="R335" s="365" t="s">
        <v>685</v>
      </c>
      <c r="S335" s="365" t="s">
        <v>685</v>
      </c>
      <c r="T335" s="603" t="s">
        <v>7894</v>
      </c>
      <c r="U335" s="603" t="s">
        <v>7894</v>
      </c>
      <c r="V335" s="603" t="s">
        <v>7894</v>
      </c>
      <c r="W335" s="603" t="s">
        <v>7894</v>
      </c>
      <c r="X335" s="603" t="s">
        <v>7894</v>
      </c>
      <c r="Y335" s="603" t="s">
        <v>7894</v>
      </c>
      <c r="Z335" s="603" t="s">
        <v>7894</v>
      </c>
      <c r="AA335" s="603" t="s">
        <v>7894</v>
      </c>
      <c r="AB335" s="603" t="s">
        <v>7894</v>
      </c>
      <c r="AC335" s="603" t="s">
        <v>7894</v>
      </c>
      <c r="AD335" s="603" t="s">
        <v>7894</v>
      </c>
      <c r="AE335" s="603" t="s">
        <v>7894</v>
      </c>
      <c r="AF335" s="605" t="s">
        <v>48</v>
      </c>
      <c r="AG335" s="605" t="s">
        <v>48</v>
      </c>
      <c r="AH335" s="366" t="s">
        <v>685</v>
      </c>
      <c r="AI335" s="363">
        <f t="shared" si="427"/>
        <v>6</v>
      </c>
      <c r="AJ335" s="363">
        <v>0</v>
      </c>
      <c r="AK335" s="413" t="str">
        <f t="shared" si="429"/>
        <v>None</v>
      </c>
      <c r="AL335" s="413" t="str">
        <f t="shared" si="430"/>
        <v>None</v>
      </c>
      <c r="AM335" s="486" t="s">
        <v>7613</v>
      </c>
      <c r="AS335" s="69">
        <f t="shared" si="431"/>
        <v>0</v>
      </c>
      <c r="AT335" s="69">
        <f t="shared" si="432"/>
        <v>0</v>
      </c>
      <c r="AU335" s="69">
        <f t="shared" si="433"/>
        <v>0</v>
      </c>
      <c r="AV335" s="69">
        <f t="shared" si="434"/>
        <v>0</v>
      </c>
      <c r="AW335" s="81"/>
      <c r="AX335" s="364" t="s">
        <v>2420</v>
      </c>
      <c r="AY335" s="364" t="e">
        <v>#N/A</v>
      </c>
      <c r="AZ335" s="264" t="s">
        <v>48</v>
      </c>
      <c r="BA335" s="238"/>
      <c r="BB335" s="237" t="str">
        <f t="shared" si="435"/>
        <v/>
      </c>
      <c r="BC335" s="270">
        <f t="shared" si="428"/>
        <v>1240</v>
      </c>
      <c r="BD335" t="str">
        <f t="shared" si="436"/>
        <v>Cyanicula sp.</v>
      </c>
      <c r="BE335" s="367" t="e">
        <f>COUNTIFS(#REF!,L335)</f>
        <v>#REF!</v>
      </c>
      <c r="BF335" s="374" t="str">
        <f t="shared" si="437"/>
        <v>y</v>
      </c>
      <c r="BG335" s="82"/>
      <c r="BH335" s="375"/>
      <c r="BI335" s="374"/>
      <c r="BJ335" s="403"/>
      <c r="CE335" t="str">
        <f t="shared" ref="CE335:CE366" si="499">CONCATENATE(P334," (",K334,")")</f>
        <v>Silky Blue Orchid (Cyanicula sericea)</v>
      </c>
      <c r="CF335" s="388" t="str">
        <f t="shared" si="497"/>
        <v>Cyanicula sericea</v>
      </c>
      <c r="CG335" t="str">
        <f t="shared" si="444"/>
        <v/>
      </c>
      <c r="CH335" t="str">
        <f t="shared" si="445"/>
        <v/>
      </c>
      <c r="CI335" t="str">
        <f t="shared" si="446"/>
        <v/>
      </c>
      <c r="CJ335" t="str">
        <f t="shared" si="447"/>
        <v/>
      </c>
      <c r="CK335" s="359" t="str">
        <f t="shared" si="448"/>
        <v/>
      </c>
      <c r="CL335" t="str">
        <f t="shared" si="449"/>
        <v/>
      </c>
      <c r="CM335" t="str">
        <f t="shared" si="450"/>
        <v/>
      </c>
      <c r="CN335" t="str">
        <f t="shared" si="451"/>
        <v/>
      </c>
      <c r="CO335" s="359" t="str">
        <f t="shared" si="452"/>
        <v/>
      </c>
      <c r="CP335" t="str">
        <f t="shared" si="453"/>
        <v/>
      </c>
      <c r="CQ335" t="str">
        <f t="shared" si="454"/>
        <v/>
      </c>
      <c r="CR335" t="str">
        <f t="shared" si="455"/>
        <v/>
      </c>
      <c r="CS335" s="359" t="str">
        <f t="shared" si="456"/>
        <v/>
      </c>
      <c r="CT335" t="str">
        <f t="shared" si="457"/>
        <v/>
      </c>
      <c r="CU335" t="str">
        <f t="shared" si="458"/>
        <v/>
      </c>
      <c r="CV335" t="str">
        <f t="shared" si="459"/>
        <v/>
      </c>
      <c r="CW335" t="str">
        <f t="shared" si="460"/>
        <v/>
      </c>
      <c r="CX335" s="359" t="str">
        <f t="shared" si="461"/>
        <v/>
      </c>
      <c r="CY335" t="str">
        <f t="shared" si="462"/>
        <v/>
      </c>
      <c r="CZ335" t="str">
        <f t="shared" si="463"/>
        <v/>
      </c>
      <c r="DA335" t="str">
        <f t="shared" si="464"/>
        <v/>
      </c>
      <c r="DB335" s="359" t="str">
        <f t="shared" si="465"/>
        <v/>
      </c>
      <c r="DC335" t="str">
        <f t="shared" si="466"/>
        <v/>
      </c>
      <c r="DD335" t="str">
        <f t="shared" si="467"/>
        <v/>
      </c>
      <c r="DE335" t="str">
        <f t="shared" si="468"/>
        <v/>
      </c>
      <c r="DF335" s="359" t="str">
        <f t="shared" si="469"/>
        <v/>
      </c>
      <c r="DG335" t="str">
        <f t="shared" si="470"/>
        <v/>
      </c>
      <c r="DH335" t="str">
        <f t="shared" si="471"/>
        <v/>
      </c>
      <c r="DI335" t="str">
        <f t="shared" si="472"/>
        <v/>
      </c>
      <c r="DJ335" t="str">
        <f t="shared" si="473"/>
        <v/>
      </c>
      <c r="DK335" s="359" t="str">
        <f t="shared" si="474"/>
        <v/>
      </c>
      <c r="DL335" t="str">
        <f t="shared" si="475"/>
        <v>X</v>
      </c>
      <c r="DM335" t="str">
        <f t="shared" si="476"/>
        <v>X</v>
      </c>
      <c r="DN335" t="str">
        <f t="shared" si="477"/>
        <v>X</v>
      </c>
      <c r="DO335" s="359" t="str">
        <f t="shared" si="478"/>
        <v>X</v>
      </c>
      <c r="DP335" t="str">
        <f t="shared" si="479"/>
        <v>X</v>
      </c>
      <c r="DQ335" t="str">
        <f t="shared" si="480"/>
        <v>X</v>
      </c>
      <c r="DR335" t="str">
        <f t="shared" si="481"/>
        <v>X</v>
      </c>
      <c r="DS335" s="359" t="str">
        <f t="shared" si="482"/>
        <v>X</v>
      </c>
      <c r="DT335" t="str">
        <f t="shared" si="483"/>
        <v>X</v>
      </c>
      <c r="DU335" t="str">
        <f t="shared" si="484"/>
        <v/>
      </c>
      <c r="DV335" t="str">
        <f t="shared" si="485"/>
        <v/>
      </c>
      <c r="DW335" t="str">
        <f t="shared" si="486"/>
        <v/>
      </c>
      <c r="DX335" s="359" t="str">
        <f t="shared" si="487"/>
        <v/>
      </c>
      <c r="DY335" t="str">
        <f t="shared" si="488"/>
        <v/>
      </c>
      <c r="DZ335" t="str">
        <f t="shared" si="489"/>
        <v/>
      </c>
      <c r="EA335" t="str">
        <f t="shared" si="490"/>
        <v/>
      </c>
      <c r="EB335" s="359" t="str">
        <f t="shared" si="491"/>
        <v/>
      </c>
      <c r="EC335" t="str">
        <f t="shared" si="492"/>
        <v/>
      </c>
      <c r="ED335" t="str">
        <f t="shared" si="493"/>
        <v/>
      </c>
      <c r="EE335" t="str">
        <f t="shared" si="494"/>
        <v/>
      </c>
      <c r="EF335" t="str">
        <f t="shared" si="495"/>
        <v/>
      </c>
      <c r="EG335" s="359" t="str">
        <f t="shared" si="496"/>
        <v/>
      </c>
      <c r="EH335" t="str">
        <f t="shared" si="441"/>
        <v>Cyanicula sericea</v>
      </c>
      <c r="EJ335" t="str">
        <f t="shared" si="438"/>
        <v>Cyanicula sp.</v>
      </c>
      <c r="EK335" s="100">
        <f t="shared" si="498"/>
        <v>0</v>
      </c>
      <c r="EL335" s="3">
        <f t="shared" si="498"/>
        <v>0</v>
      </c>
      <c r="EM335" s="3">
        <f t="shared" si="498"/>
        <v>0</v>
      </c>
      <c r="EN335" s="3">
        <f t="shared" si="498"/>
        <v>0</v>
      </c>
      <c r="EO335" s="3">
        <f t="shared" si="498"/>
        <v>0</v>
      </c>
      <c r="EP335" s="3">
        <f t="shared" si="498"/>
        <v>0</v>
      </c>
      <c r="EQ335" s="3">
        <f t="shared" si="498"/>
        <v>0</v>
      </c>
      <c r="ER335" s="3">
        <f t="shared" si="498"/>
        <v>0</v>
      </c>
      <c r="ES335" s="3">
        <f t="shared" si="498"/>
        <v>0</v>
      </c>
      <c r="ET335" s="3">
        <f t="shared" si="498"/>
        <v>0</v>
      </c>
      <c r="EU335" s="3">
        <f t="shared" si="498"/>
        <v>0</v>
      </c>
      <c r="EV335" s="24">
        <f t="shared" si="498"/>
        <v>0</v>
      </c>
      <c r="EW335" s="245">
        <f t="shared" si="440"/>
        <v>0</v>
      </c>
      <c r="EX335" s="262" t="str">
        <f t="shared" si="439"/>
        <v/>
      </c>
    </row>
    <row r="336" spans="1:154" ht="16.149999999999999" customHeight="1" x14ac:dyDescent="0.25">
      <c r="A336" s="363"/>
      <c r="D336" s="363"/>
      <c r="E336" s="363"/>
      <c r="F336" s="363"/>
      <c r="G336" s="363"/>
      <c r="H336" s="363"/>
      <c r="I336" s="363"/>
      <c r="J336" s="68">
        <f t="shared" si="442"/>
        <v>458</v>
      </c>
      <c r="K336" s="427" t="str">
        <f t="shared" si="443"/>
        <v>Cyanicula sp. 'Boyatup'</v>
      </c>
      <c r="L336" s="428">
        <v>458</v>
      </c>
      <c r="M336" s="427" t="s">
        <v>1626</v>
      </c>
      <c r="N336" s="431" t="s">
        <v>7652</v>
      </c>
      <c r="O336" s="363" t="str">
        <f t="shared" si="420"/>
        <v>S</v>
      </c>
      <c r="P336" s="430" t="s">
        <v>7814</v>
      </c>
      <c r="Q336" s="364" t="s">
        <v>829</v>
      </c>
      <c r="R336" s="365">
        <v>42948</v>
      </c>
      <c r="S336" s="365">
        <v>43008</v>
      </c>
      <c r="T336" s="603" t="s">
        <v>7894</v>
      </c>
      <c r="U336" s="603" t="s">
        <v>7894</v>
      </c>
      <c r="V336" s="603" t="s">
        <v>7894</v>
      </c>
      <c r="W336" s="603" t="s">
        <v>7894</v>
      </c>
      <c r="X336" s="603" t="s">
        <v>7894</v>
      </c>
      <c r="Y336" s="603" t="s">
        <v>7894</v>
      </c>
      <c r="Z336" s="603" t="s">
        <v>7894</v>
      </c>
      <c r="AA336" s="603" t="s">
        <v>4827</v>
      </c>
      <c r="AB336" s="603" t="s">
        <v>4828</v>
      </c>
      <c r="AC336" s="603" t="s">
        <v>7894</v>
      </c>
      <c r="AD336" s="603" t="s">
        <v>7894</v>
      </c>
      <c r="AE336" s="603" t="s">
        <v>7894</v>
      </c>
      <c r="AF336" s="605" t="s">
        <v>7903</v>
      </c>
      <c r="AG336" s="605" t="s">
        <v>7947</v>
      </c>
      <c r="AH336" s="366" t="s">
        <v>685</v>
      </c>
      <c r="AI336" s="363">
        <f t="shared" si="427"/>
        <v>6</v>
      </c>
      <c r="AJ336" s="363">
        <v>14</v>
      </c>
      <c r="AK336" s="413" t="str">
        <f t="shared" si="429"/>
        <v>China Orchids</v>
      </c>
      <c r="AL336" s="413" t="str">
        <f t="shared" si="430"/>
        <v>Cyanicula gemmata</v>
      </c>
      <c r="AM336" s="486" t="s">
        <v>7609</v>
      </c>
      <c r="AS336" s="69">
        <f t="shared" si="431"/>
        <v>32</v>
      </c>
      <c r="AT336" s="69">
        <f t="shared" si="432"/>
        <v>39</v>
      </c>
      <c r="AU336" s="69">
        <f t="shared" si="433"/>
        <v>8</v>
      </c>
      <c r="AV336" s="69">
        <f t="shared" si="434"/>
        <v>9</v>
      </c>
      <c r="AW336" s="81"/>
      <c r="AX336" s="364" t="s">
        <v>2420</v>
      </c>
      <c r="AY336" s="364" t="e">
        <v>#N/A</v>
      </c>
      <c r="AZ336" s="264" t="s">
        <v>48</v>
      </c>
      <c r="BA336" s="238"/>
      <c r="BB336" s="237" t="str">
        <f t="shared" si="435"/>
        <v/>
      </c>
      <c r="BC336" s="270">
        <f t="shared" si="428"/>
        <v>458</v>
      </c>
      <c r="BD336" t="str">
        <f t="shared" si="436"/>
        <v>Cyanicula sp. 'Boyatup'</v>
      </c>
      <c r="BE336" s="367" t="e">
        <f>COUNTIFS(#REF!,L336)</f>
        <v>#REF!</v>
      </c>
      <c r="BF336" s="374" t="str">
        <f t="shared" si="437"/>
        <v>y</v>
      </c>
      <c r="BG336" s="82"/>
      <c r="BH336" s="375"/>
      <c r="BI336" s="374"/>
      <c r="BJ336" s="403"/>
      <c r="CE336" t="str">
        <f t="shared" si="499"/>
        <v>China orchid (Cyanicula sp.)</v>
      </c>
      <c r="CF336" s="388" t="str">
        <f t="shared" si="497"/>
        <v>Cyanicula sp.</v>
      </c>
      <c r="CG336" t="str">
        <f t="shared" si="444"/>
        <v/>
      </c>
      <c r="CH336" t="str">
        <f t="shared" si="445"/>
        <v/>
      </c>
      <c r="CI336" t="str">
        <f t="shared" si="446"/>
        <v/>
      </c>
      <c r="CJ336" t="str">
        <f t="shared" si="447"/>
        <v/>
      </c>
      <c r="CK336" s="359" t="str">
        <f t="shared" si="448"/>
        <v/>
      </c>
      <c r="CL336" t="str">
        <f t="shared" si="449"/>
        <v/>
      </c>
      <c r="CM336" t="str">
        <f t="shared" si="450"/>
        <v/>
      </c>
      <c r="CN336" t="str">
        <f t="shared" si="451"/>
        <v/>
      </c>
      <c r="CO336" s="359" t="str">
        <f t="shared" si="452"/>
        <v/>
      </c>
      <c r="CP336" t="str">
        <f t="shared" si="453"/>
        <v/>
      </c>
      <c r="CQ336" t="str">
        <f t="shared" si="454"/>
        <v/>
      </c>
      <c r="CR336" t="str">
        <f t="shared" si="455"/>
        <v/>
      </c>
      <c r="CS336" s="359" t="str">
        <f t="shared" si="456"/>
        <v/>
      </c>
      <c r="CT336" t="str">
        <f t="shared" si="457"/>
        <v/>
      </c>
      <c r="CU336" t="str">
        <f t="shared" si="458"/>
        <v/>
      </c>
      <c r="CV336" t="str">
        <f t="shared" si="459"/>
        <v/>
      </c>
      <c r="CW336" t="str">
        <f t="shared" si="460"/>
        <v/>
      </c>
      <c r="CX336" s="359" t="str">
        <f t="shared" si="461"/>
        <v/>
      </c>
      <c r="CY336" t="str">
        <f t="shared" si="462"/>
        <v/>
      </c>
      <c r="CZ336" t="str">
        <f t="shared" si="463"/>
        <v/>
      </c>
      <c r="DA336" t="str">
        <f t="shared" si="464"/>
        <v/>
      </c>
      <c r="DB336" s="359" t="str">
        <f t="shared" si="465"/>
        <v/>
      </c>
      <c r="DC336" t="str">
        <f t="shared" si="466"/>
        <v/>
      </c>
      <c r="DD336" t="str">
        <f t="shared" si="467"/>
        <v/>
      </c>
      <c r="DE336" t="str">
        <f t="shared" si="468"/>
        <v/>
      </c>
      <c r="DF336" s="359" t="str">
        <f t="shared" si="469"/>
        <v/>
      </c>
      <c r="DG336" t="str">
        <f t="shared" si="470"/>
        <v/>
      </c>
      <c r="DH336" t="str">
        <f t="shared" si="471"/>
        <v/>
      </c>
      <c r="DI336" t="str">
        <f t="shared" si="472"/>
        <v/>
      </c>
      <c r="DJ336" t="str">
        <f t="shared" si="473"/>
        <v/>
      </c>
      <c r="DK336" s="359" t="str">
        <f t="shared" si="474"/>
        <v/>
      </c>
      <c r="DL336" t="str">
        <f t="shared" si="475"/>
        <v/>
      </c>
      <c r="DM336" t="str">
        <f t="shared" si="476"/>
        <v/>
      </c>
      <c r="DN336" t="str">
        <f t="shared" si="477"/>
        <v/>
      </c>
      <c r="DO336" s="359" t="str">
        <f t="shared" si="478"/>
        <v/>
      </c>
      <c r="DP336" t="str">
        <f t="shared" si="479"/>
        <v/>
      </c>
      <c r="DQ336" t="str">
        <f t="shared" si="480"/>
        <v/>
      </c>
      <c r="DR336" t="str">
        <f t="shared" si="481"/>
        <v/>
      </c>
      <c r="DS336" s="359" t="str">
        <f t="shared" si="482"/>
        <v/>
      </c>
      <c r="DT336" t="str">
        <f t="shared" si="483"/>
        <v/>
      </c>
      <c r="DU336" t="str">
        <f t="shared" si="484"/>
        <v/>
      </c>
      <c r="DV336" t="str">
        <f t="shared" si="485"/>
        <v/>
      </c>
      <c r="DW336" t="str">
        <f t="shared" si="486"/>
        <v/>
      </c>
      <c r="DX336" s="359" t="str">
        <f t="shared" si="487"/>
        <v/>
      </c>
      <c r="DY336" t="str">
        <f t="shared" si="488"/>
        <v/>
      </c>
      <c r="DZ336" t="str">
        <f t="shared" si="489"/>
        <v/>
      </c>
      <c r="EA336" t="str">
        <f t="shared" si="490"/>
        <v/>
      </c>
      <c r="EB336" s="359" t="str">
        <f t="shared" si="491"/>
        <v/>
      </c>
      <c r="EC336" t="str">
        <f t="shared" si="492"/>
        <v/>
      </c>
      <c r="ED336" t="str">
        <f t="shared" si="493"/>
        <v/>
      </c>
      <c r="EE336" t="str">
        <f t="shared" si="494"/>
        <v/>
      </c>
      <c r="EF336" t="str">
        <f t="shared" si="495"/>
        <v/>
      </c>
      <c r="EG336" s="359" t="str">
        <f t="shared" si="496"/>
        <v/>
      </c>
      <c r="EH336" t="str">
        <f t="shared" si="441"/>
        <v>Cyanicula sp.</v>
      </c>
      <c r="EJ336" t="str">
        <f t="shared" si="438"/>
        <v>Cyanicula sp. 'Boyatup'</v>
      </c>
      <c r="EK336" s="100">
        <f t="shared" si="498"/>
        <v>0</v>
      </c>
      <c r="EL336" s="3">
        <f t="shared" si="498"/>
        <v>0</v>
      </c>
      <c r="EM336" s="3">
        <f t="shared" si="498"/>
        <v>0</v>
      </c>
      <c r="EN336" s="3">
        <f t="shared" si="498"/>
        <v>0</v>
      </c>
      <c r="EO336" s="3">
        <f t="shared" si="498"/>
        <v>0</v>
      </c>
      <c r="EP336" s="3">
        <f t="shared" si="498"/>
        <v>0</v>
      </c>
      <c r="EQ336" s="3">
        <f t="shared" si="498"/>
        <v>0</v>
      </c>
      <c r="ER336" s="3">
        <f t="shared" si="498"/>
        <v>1</v>
      </c>
      <c r="ES336" s="3">
        <f t="shared" si="498"/>
        <v>1</v>
      </c>
      <c r="ET336" s="3">
        <f t="shared" si="498"/>
        <v>0</v>
      </c>
      <c r="EU336" s="3">
        <f t="shared" si="498"/>
        <v>0</v>
      </c>
      <c r="EV336" s="24">
        <f t="shared" si="498"/>
        <v>0</v>
      </c>
      <c r="EW336" s="245">
        <f t="shared" si="440"/>
        <v>2</v>
      </c>
      <c r="EX336" s="262" t="str">
        <f t="shared" si="439"/>
        <v/>
      </c>
    </row>
    <row r="337" spans="1:154" ht="16.149999999999999" customHeight="1" x14ac:dyDescent="0.25">
      <c r="A337" s="363"/>
      <c r="D337" s="363"/>
      <c r="E337" s="363"/>
      <c r="F337" s="363"/>
      <c r="G337" s="363"/>
      <c r="H337" s="363"/>
      <c r="I337" s="363"/>
      <c r="J337" s="68">
        <f t="shared" si="442"/>
        <v>1065</v>
      </c>
      <c r="K337" s="427" t="str">
        <f t="shared" si="443"/>
        <v>Cyanicula sp. 'Dale'</v>
      </c>
      <c r="L337" s="428">
        <v>1065</v>
      </c>
      <c r="M337" s="427" t="s">
        <v>1626</v>
      </c>
      <c r="N337" s="431" t="s">
        <v>804</v>
      </c>
      <c r="O337" s="363" t="str">
        <f t="shared" si="420"/>
        <v>S</v>
      </c>
      <c r="P337" s="430" t="s">
        <v>2431</v>
      </c>
      <c r="Q337" s="364" t="s">
        <v>7538</v>
      </c>
      <c r="R337" s="365">
        <v>42979</v>
      </c>
      <c r="S337" s="365">
        <v>43039</v>
      </c>
      <c r="T337" s="603" t="s">
        <v>7894</v>
      </c>
      <c r="U337" s="603" t="s">
        <v>7894</v>
      </c>
      <c r="V337" s="603" t="s">
        <v>7894</v>
      </c>
      <c r="W337" s="603" t="s">
        <v>7894</v>
      </c>
      <c r="X337" s="603" t="s">
        <v>7894</v>
      </c>
      <c r="Y337" s="603" t="s">
        <v>7894</v>
      </c>
      <c r="Z337" s="603" t="s">
        <v>7894</v>
      </c>
      <c r="AA337" s="603" t="s">
        <v>7894</v>
      </c>
      <c r="AB337" s="603" t="s">
        <v>4828</v>
      </c>
      <c r="AC337" s="603" t="s">
        <v>4829</v>
      </c>
      <c r="AD337" s="603" t="s">
        <v>7894</v>
      </c>
      <c r="AE337" s="603" t="s">
        <v>7894</v>
      </c>
      <c r="AF337" s="605" t="s">
        <v>7896</v>
      </c>
      <c r="AG337" s="605" t="s">
        <v>7943</v>
      </c>
      <c r="AH337" s="366" t="s">
        <v>685</v>
      </c>
      <c r="AI337" s="363">
        <f t="shared" si="427"/>
        <v>6</v>
      </c>
      <c r="AJ337" s="363">
        <v>14</v>
      </c>
      <c r="AK337" s="413" t="str">
        <f t="shared" si="429"/>
        <v>China Orchids</v>
      </c>
      <c r="AL337" s="413" t="str">
        <f t="shared" si="430"/>
        <v>Cyanicula gemmata</v>
      </c>
      <c r="AM337" s="486" t="s">
        <v>7609</v>
      </c>
      <c r="AS337" s="69">
        <f t="shared" si="431"/>
        <v>36</v>
      </c>
      <c r="AT337" s="69">
        <f t="shared" si="432"/>
        <v>44</v>
      </c>
      <c r="AU337" s="69">
        <f t="shared" si="433"/>
        <v>9</v>
      </c>
      <c r="AV337" s="69">
        <f t="shared" si="434"/>
        <v>10</v>
      </c>
      <c r="AW337" s="81"/>
      <c r="AX337" s="364" t="s">
        <v>2432</v>
      </c>
      <c r="AY337" s="364">
        <v>20497</v>
      </c>
      <c r="AZ337" s="264" t="s">
        <v>48</v>
      </c>
      <c r="BA337" s="238"/>
      <c r="BB337" s="237" t="str">
        <f t="shared" si="435"/>
        <v/>
      </c>
      <c r="BC337" s="270">
        <f t="shared" si="428"/>
        <v>1065</v>
      </c>
      <c r="BD337" t="str">
        <f t="shared" si="436"/>
        <v>Cyanicula sp. 'Dale'</v>
      </c>
      <c r="BE337" s="367" t="e">
        <f>COUNTIFS(#REF!,L337)</f>
        <v>#REF!</v>
      </c>
      <c r="BF337" s="374" t="str">
        <f t="shared" si="437"/>
        <v>y</v>
      </c>
      <c r="BG337" s="82"/>
      <c r="BH337" s="375"/>
      <c r="BI337" s="374"/>
      <c r="BJ337" s="403"/>
      <c r="CE337" t="str">
        <f t="shared" si="499"/>
        <v>Boyatup China Orchid (Cyanicula sp. 'Boyatup')</v>
      </c>
      <c r="CF337" s="388" t="str">
        <f t="shared" si="497"/>
        <v>Cyanicula sp. 'Boyatup'</v>
      </c>
      <c r="CG337" t="str">
        <f t="shared" si="444"/>
        <v/>
      </c>
      <c r="CH337" t="str">
        <f t="shared" si="445"/>
        <v/>
      </c>
      <c r="CI337" t="str">
        <f t="shared" si="446"/>
        <v/>
      </c>
      <c r="CJ337" t="str">
        <f t="shared" si="447"/>
        <v/>
      </c>
      <c r="CK337" s="359" t="str">
        <f t="shared" si="448"/>
        <v/>
      </c>
      <c r="CL337" t="str">
        <f t="shared" si="449"/>
        <v/>
      </c>
      <c r="CM337" t="str">
        <f t="shared" si="450"/>
        <v/>
      </c>
      <c r="CN337" t="str">
        <f t="shared" si="451"/>
        <v/>
      </c>
      <c r="CO337" s="359" t="str">
        <f t="shared" si="452"/>
        <v/>
      </c>
      <c r="CP337" t="str">
        <f t="shared" si="453"/>
        <v/>
      </c>
      <c r="CQ337" t="str">
        <f t="shared" si="454"/>
        <v/>
      </c>
      <c r="CR337" t="str">
        <f t="shared" si="455"/>
        <v/>
      </c>
      <c r="CS337" s="359" t="str">
        <f t="shared" si="456"/>
        <v/>
      </c>
      <c r="CT337" t="str">
        <f t="shared" si="457"/>
        <v/>
      </c>
      <c r="CU337" t="str">
        <f t="shared" si="458"/>
        <v/>
      </c>
      <c r="CV337" t="str">
        <f t="shared" si="459"/>
        <v/>
      </c>
      <c r="CW337" t="str">
        <f t="shared" si="460"/>
        <v/>
      </c>
      <c r="CX337" s="359" t="str">
        <f t="shared" si="461"/>
        <v/>
      </c>
      <c r="CY337" t="str">
        <f t="shared" si="462"/>
        <v/>
      </c>
      <c r="CZ337" t="str">
        <f t="shared" si="463"/>
        <v/>
      </c>
      <c r="DA337" t="str">
        <f t="shared" si="464"/>
        <v/>
      </c>
      <c r="DB337" s="359" t="str">
        <f t="shared" si="465"/>
        <v/>
      </c>
      <c r="DC337" t="str">
        <f t="shared" si="466"/>
        <v/>
      </c>
      <c r="DD337" t="str">
        <f t="shared" si="467"/>
        <v/>
      </c>
      <c r="DE337" t="str">
        <f t="shared" si="468"/>
        <v/>
      </c>
      <c r="DF337" s="359" t="str">
        <f t="shared" si="469"/>
        <v/>
      </c>
      <c r="DG337" t="str">
        <f t="shared" si="470"/>
        <v/>
      </c>
      <c r="DH337" t="str">
        <f t="shared" si="471"/>
        <v/>
      </c>
      <c r="DI337" t="str">
        <f t="shared" si="472"/>
        <v/>
      </c>
      <c r="DJ337" t="str">
        <f t="shared" si="473"/>
        <v/>
      </c>
      <c r="DK337" s="359" t="str">
        <f t="shared" si="474"/>
        <v/>
      </c>
      <c r="DL337" t="str">
        <f t="shared" si="475"/>
        <v>X</v>
      </c>
      <c r="DM337" t="str">
        <f t="shared" si="476"/>
        <v>X</v>
      </c>
      <c r="DN337" t="str">
        <f t="shared" si="477"/>
        <v>X</v>
      </c>
      <c r="DO337" s="359" t="str">
        <f t="shared" si="478"/>
        <v>X</v>
      </c>
      <c r="DP337" t="str">
        <f t="shared" si="479"/>
        <v>X</v>
      </c>
      <c r="DQ337" t="str">
        <f t="shared" si="480"/>
        <v>X</v>
      </c>
      <c r="DR337" t="str">
        <f t="shared" si="481"/>
        <v>X</v>
      </c>
      <c r="DS337" s="359" t="str">
        <f t="shared" si="482"/>
        <v>X</v>
      </c>
      <c r="DT337" t="str">
        <f t="shared" si="483"/>
        <v/>
      </c>
      <c r="DU337" t="str">
        <f t="shared" si="484"/>
        <v/>
      </c>
      <c r="DV337" t="str">
        <f t="shared" si="485"/>
        <v/>
      </c>
      <c r="DW337" t="str">
        <f t="shared" si="486"/>
        <v/>
      </c>
      <c r="DX337" s="359" t="str">
        <f t="shared" si="487"/>
        <v/>
      </c>
      <c r="DY337" t="str">
        <f t="shared" si="488"/>
        <v/>
      </c>
      <c r="DZ337" t="str">
        <f t="shared" si="489"/>
        <v/>
      </c>
      <c r="EA337" t="str">
        <f t="shared" si="490"/>
        <v/>
      </c>
      <c r="EB337" s="359" t="str">
        <f t="shared" si="491"/>
        <v/>
      </c>
      <c r="EC337" t="str">
        <f t="shared" si="492"/>
        <v/>
      </c>
      <c r="ED337" t="str">
        <f t="shared" si="493"/>
        <v/>
      </c>
      <c r="EE337" t="str">
        <f t="shared" si="494"/>
        <v/>
      </c>
      <c r="EF337" t="str">
        <f t="shared" si="495"/>
        <v/>
      </c>
      <c r="EG337" s="359" t="str">
        <f t="shared" si="496"/>
        <v/>
      </c>
      <c r="EH337" t="str">
        <f t="shared" si="441"/>
        <v>Cyanicula sp. 'Boyatup'</v>
      </c>
      <c r="EJ337" t="str">
        <f t="shared" si="438"/>
        <v>Cyanicula sp. 'Dale'</v>
      </c>
      <c r="EK337" s="100">
        <f t="shared" si="498"/>
        <v>0</v>
      </c>
      <c r="EL337" s="3">
        <f t="shared" si="498"/>
        <v>0</v>
      </c>
      <c r="EM337" s="3">
        <f t="shared" si="498"/>
        <v>0</v>
      </c>
      <c r="EN337" s="3">
        <f t="shared" si="498"/>
        <v>0</v>
      </c>
      <c r="EO337" s="3">
        <f t="shared" si="498"/>
        <v>0</v>
      </c>
      <c r="EP337" s="3">
        <f t="shared" si="498"/>
        <v>0</v>
      </c>
      <c r="EQ337" s="3">
        <f t="shared" si="498"/>
        <v>0</v>
      </c>
      <c r="ER337" s="3">
        <f t="shared" si="498"/>
        <v>0</v>
      </c>
      <c r="ES337" s="3">
        <f t="shared" si="498"/>
        <v>1</v>
      </c>
      <c r="ET337" s="3">
        <f t="shared" si="498"/>
        <v>1</v>
      </c>
      <c r="EU337" s="3">
        <f t="shared" si="498"/>
        <v>0</v>
      </c>
      <c r="EV337" s="24">
        <f t="shared" si="498"/>
        <v>0</v>
      </c>
      <c r="EW337" s="245">
        <f t="shared" si="440"/>
        <v>2</v>
      </c>
      <c r="EX337" s="262" t="str">
        <f t="shared" si="439"/>
        <v/>
      </c>
    </row>
    <row r="338" spans="1:154" ht="16.149999999999999" customHeight="1" x14ac:dyDescent="0.25">
      <c r="A338" s="363"/>
      <c r="D338" s="363"/>
      <c r="E338" s="363"/>
      <c r="F338" s="363"/>
      <c r="G338" s="363"/>
      <c r="H338" s="363"/>
      <c r="I338" s="363"/>
      <c r="J338" s="68">
        <f t="shared" si="442"/>
        <v>459</v>
      </c>
      <c r="K338" s="427" t="str">
        <f t="shared" si="443"/>
        <v>Cyanicula sp. 'Eneabba'</v>
      </c>
      <c r="L338" s="428">
        <v>459</v>
      </c>
      <c r="M338" s="427" t="s">
        <v>1626</v>
      </c>
      <c r="N338" s="431" t="s">
        <v>7653</v>
      </c>
      <c r="O338" s="363" t="str">
        <f t="shared" si="420"/>
        <v>S</v>
      </c>
      <c r="P338" s="430" t="s">
        <v>7815</v>
      </c>
      <c r="Q338" s="364" t="s">
        <v>7816</v>
      </c>
      <c r="R338" s="365">
        <v>42917</v>
      </c>
      <c r="S338" s="365">
        <v>43008</v>
      </c>
      <c r="T338" s="603" t="s">
        <v>7894</v>
      </c>
      <c r="U338" s="603" t="s">
        <v>7894</v>
      </c>
      <c r="V338" s="603" t="s">
        <v>7894</v>
      </c>
      <c r="W338" s="603" t="s">
        <v>7894</v>
      </c>
      <c r="X338" s="603" t="s">
        <v>7894</v>
      </c>
      <c r="Y338" s="603" t="s">
        <v>7894</v>
      </c>
      <c r="Z338" s="603" t="s">
        <v>4826</v>
      </c>
      <c r="AA338" s="603" t="s">
        <v>4827</v>
      </c>
      <c r="AB338" s="603" t="s">
        <v>4828</v>
      </c>
      <c r="AC338" s="603" t="s">
        <v>7894</v>
      </c>
      <c r="AD338" s="603" t="s">
        <v>7894</v>
      </c>
      <c r="AE338" s="603" t="s">
        <v>7894</v>
      </c>
      <c r="AF338" s="605" t="s">
        <v>7909</v>
      </c>
      <c r="AG338" s="605" t="s">
        <v>7952</v>
      </c>
      <c r="AH338" s="366" t="s">
        <v>685</v>
      </c>
      <c r="AI338" s="363">
        <f t="shared" si="427"/>
        <v>6</v>
      </c>
      <c r="AJ338" s="363">
        <v>14</v>
      </c>
      <c r="AK338" s="413" t="str">
        <f t="shared" si="429"/>
        <v>China Orchids</v>
      </c>
      <c r="AL338" s="413" t="str">
        <f t="shared" si="430"/>
        <v>Cyanicula gemmata</v>
      </c>
      <c r="AM338" s="486" t="s">
        <v>7609</v>
      </c>
      <c r="AN338" s="506" t="s">
        <v>7730</v>
      </c>
      <c r="AS338" s="69">
        <f t="shared" si="431"/>
        <v>27</v>
      </c>
      <c r="AT338" s="69">
        <f t="shared" si="432"/>
        <v>39</v>
      </c>
      <c r="AU338" s="69">
        <f t="shared" si="433"/>
        <v>7</v>
      </c>
      <c r="AV338" s="69">
        <f t="shared" si="434"/>
        <v>9</v>
      </c>
      <c r="AW338" s="81"/>
      <c r="AX338" s="364" t="s">
        <v>2420</v>
      </c>
      <c r="AY338" s="364" t="e">
        <v>#N/A</v>
      </c>
      <c r="AZ338" s="264" t="s">
        <v>48</v>
      </c>
      <c r="BA338" s="238"/>
      <c r="BB338" s="237" t="str">
        <f t="shared" si="435"/>
        <v/>
      </c>
      <c r="BC338" s="270">
        <f t="shared" si="428"/>
        <v>459</v>
      </c>
      <c r="BD338" t="str">
        <f t="shared" si="436"/>
        <v>Cyanicula sp. 'Eneabba'</v>
      </c>
      <c r="BE338" s="367" t="e">
        <f>COUNTIFS(#REF!,L338)</f>
        <v>#REF!</v>
      </c>
      <c r="BF338" s="374" t="str">
        <f t="shared" si="437"/>
        <v>y</v>
      </c>
      <c r="BG338" s="82"/>
      <c r="BH338" s="375"/>
      <c r="BI338" s="374"/>
      <c r="BJ338" s="403"/>
      <c r="CE338" t="str">
        <f t="shared" si="499"/>
        <v>Dale China Orchid (Cyanicula sp. 'Dale')</v>
      </c>
      <c r="CF338" s="388" t="str">
        <f t="shared" si="497"/>
        <v>Cyanicula sp. 'Dale'</v>
      </c>
      <c r="CG338" t="str">
        <f t="shared" si="444"/>
        <v/>
      </c>
      <c r="CH338" t="str">
        <f t="shared" si="445"/>
        <v/>
      </c>
      <c r="CI338" t="str">
        <f t="shared" si="446"/>
        <v/>
      </c>
      <c r="CJ338" t="str">
        <f t="shared" si="447"/>
        <v/>
      </c>
      <c r="CK338" s="359" t="str">
        <f t="shared" si="448"/>
        <v/>
      </c>
      <c r="CL338" t="str">
        <f t="shared" si="449"/>
        <v/>
      </c>
      <c r="CM338" t="str">
        <f t="shared" si="450"/>
        <v/>
      </c>
      <c r="CN338" t="str">
        <f t="shared" si="451"/>
        <v/>
      </c>
      <c r="CO338" s="359" t="str">
        <f t="shared" si="452"/>
        <v/>
      </c>
      <c r="CP338" t="str">
        <f t="shared" si="453"/>
        <v/>
      </c>
      <c r="CQ338" t="str">
        <f t="shared" si="454"/>
        <v/>
      </c>
      <c r="CR338" t="str">
        <f t="shared" si="455"/>
        <v/>
      </c>
      <c r="CS338" s="359" t="str">
        <f t="shared" si="456"/>
        <v/>
      </c>
      <c r="CT338" t="str">
        <f t="shared" si="457"/>
        <v/>
      </c>
      <c r="CU338" t="str">
        <f t="shared" si="458"/>
        <v/>
      </c>
      <c r="CV338" t="str">
        <f t="shared" si="459"/>
        <v/>
      </c>
      <c r="CW338" t="str">
        <f t="shared" si="460"/>
        <v/>
      </c>
      <c r="CX338" s="359" t="str">
        <f t="shared" si="461"/>
        <v/>
      </c>
      <c r="CY338" t="str">
        <f t="shared" si="462"/>
        <v/>
      </c>
      <c r="CZ338" t="str">
        <f t="shared" si="463"/>
        <v/>
      </c>
      <c r="DA338" t="str">
        <f t="shared" si="464"/>
        <v/>
      </c>
      <c r="DB338" s="359" t="str">
        <f t="shared" si="465"/>
        <v/>
      </c>
      <c r="DC338" t="str">
        <f t="shared" si="466"/>
        <v/>
      </c>
      <c r="DD338" t="str">
        <f t="shared" si="467"/>
        <v/>
      </c>
      <c r="DE338" t="str">
        <f t="shared" si="468"/>
        <v/>
      </c>
      <c r="DF338" s="359" t="str">
        <f t="shared" si="469"/>
        <v/>
      </c>
      <c r="DG338" t="str">
        <f t="shared" si="470"/>
        <v/>
      </c>
      <c r="DH338" t="str">
        <f t="shared" si="471"/>
        <v/>
      </c>
      <c r="DI338" t="str">
        <f t="shared" si="472"/>
        <v/>
      </c>
      <c r="DJ338" t="str">
        <f t="shared" si="473"/>
        <v/>
      </c>
      <c r="DK338" s="359" t="str">
        <f t="shared" si="474"/>
        <v/>
      </c>
      <c r="DL338" t="str">
        <f t="shared" si="475"/>
        <v/>
      </c>
      <c r="DM338" t="str">
        <f t="shared" si="476"/>
        <v/>
      </c>
      <c r="DN338" t="str">
        <f t="shared" si="477"/>
        <v/>
      </c>
      <c r="DO338" s="359" t="str">
        <f t="shared" si="478"/>
        <v/>
      </c>
      <c r="DP338" t="str">
        <f t="shared" si="479"/>
        <v>X</v>
      </c>
      <c r="DQ338" t="str">
        <f t="shared" si="480"/>
        <v>X</v>
      </c>
      <c r="DR338" t="str">
        <f t="shared" si="481"/>
        <v>X</v>
      </c>
      <c r="DS338" s="359" t="str">
        <f t="shared" si="482"/>
        <v>X</v>
      </c>
      <c r="DT338" t="str">
        <f t="shared" si="483"/>
        <v>X</v>
      </c>
      <c r="DU338" t="str">
        <f t="shared" si="484"/>
        <v>X</v>
      </c>
      <c r="DV338" t="str">
        <f t="shared" si="485"/>
        <v>X</v>
      </c>
      <c r="DW338" t="str">
        <f t="shared" si="486"/>
        <v>X</v>
      </c>
      <c r="DX338" s="359" t="str">
        <f t="shared" si="487"/>
        <v>X</v>
      </c>
      <c r="DY338" t="str">
        <f t="shared" si="488"/>
        <v/>
      </c>
      <c r="DZ338" t="str">
        <f t="shared" si="489"/>
        <v/>
      </c>
      <c r="EA338" t="str">
        <f t="shared" si="490"/>
        <v/>
      </c>
      <c r="EB338" s="359" t="str">
        <f t="shared" si="491"/>
        <v/>
      </c>
      <c r="EC338" t="str">
        <f t="shared" si="492"/>
        <v/>
      </c>
      <c r="ED338" t="str">
        <f t="shared" si="493"/>
        <v/>
      </c>
      <c r="EE338" t="str">
        <f t="shared" si="494"/>
        <v/>
      </c>
      <c r="EF338" t="str">
        <f t="shared" si="495"/>
        <v/>
      </c>
      <c r="EG338" s="359" t="str">
        <f t="shared" si="496"/>
        <v/>
      </c>
      <c r="EH338" t="str">
        <f t="shared" si="441"/>
        <v>Cyanicula sp. 'Dale'</v>
      </c>
      <c r="EJ338" t="str">
        <f t="shared" si="438"/>
        <v>Cyanicula sp. 'Eneabba'</v>
      </c>
      <c r="EK338" s="100">
        <f t="shared" si="498"/>
        <v>0</v>
      </c>
      <c r="EL338" s="3">
        <f t="shared" si="498"/>
        <v>0</v>
      </c>
      <c r="EM338" s="3">
        <f t="shared" si="498"/>
        <v>0</v>
      </c>
      <c r="EN338" s="3">
        <f t="shared" si="498"/>
        <v>0</v>
      </c>
      <c r="EO338" s="3">
        <f t="shared" si="498"/>
        <v>0</v>
      </c>
      <c r="EP338" s="3">
        <f t="shared" si="498"/>
        <v>0</v>
      </c>
      <c r="EQ338" s="3">
        <f t="shared" si="498"/>
        <v>1</v>
      </c>
      <c r="ER338" s="3">
        <f t="shared" si="498"/>
        <v>1</v>
      </c>
      <c r="ES338" s="3">
        <f t="shared" si="498"/>
        <v>1</v>
      </c>
      <c r="ET338" s="3">
        <f t="shared" si="498"/>
        <v>0</v>
      </c>
      <c r="EU338" s="3">
        <f t="shared" si="498"/>
        <v>0</v>
      </c>
      <c r="EV338" s="24">
        <f t="shared" si="498"/>
        <v>0</v>
      </c>
      <c r="EW338" s="245">
        <f t="shared" si="440"/>
        <v>3</v>
      </c>
      <c r="EX338" s="262" t="str">
        <f t="shared" si="439"/>
        <v/>
      </c>
    </row>
    <row r="339" spans="1:154" ht="16.149999999999999" customHeight="1" x14ac:dyDescent="0.25">
      <c r="A339" s="363"/>
      <c r="D339" s="363"/>
      <c r="E339" s="363"/>
      <c r="F339" s="363"/>
      <c r="G339" s="363"/>
      <c r="H339" s="363"/>
      <c r="I339" s="363"/>
      <c r="J339" s="68">
        <f t="shared" si="442"/>
        <v>0</v>
      </c>
      <c r="K339" s="424" t="str">
        <f t="shared" si="443"/>
        <v>Cyanicula z._PREVIOUS NAMES</v>
      </c>
      <c r="L339" s="425"/>
      <c r="M339" s="487" t="s">
        <v>1626</v>
      </c>
      <c r="N339" s="501" t="s">
        <v>2322</v>
      </c>
      <c r="O339" s="363" t="str">
        <f t="shared" si="420"/>
        <v>S</v>
      </c>
      <c r="P339" s="353" t="s">
        <v>2323</v>
      </c>
      <c r="Q339" s="364" t="s">
        <v>1055</v>
      </c>
      <c r="R339" s="365" t="s">
        <v>685</v>
      </c>
      <c r="S339" s="365" t="s">
        <v>685</v>
      </c>
      <c r="T339" s="603" t="s">
        <v>7894</v>
      </c>
      <c r="U339" s="603" t="s">
        <v>7894</v>
      </c>
      <c r="V339" s="603" t="s">
        <v>7894</v>
      </c>
      <c r="W339" s="603" t="s">
        <v>7894</v>
      </c>
      <c r="X339" s="603" t="s">
        <v>7894</v>
      </c>
      <c r="Y339" s="603" t="s">
        <v>7894</v>
      </c>
      <c r="Z339" s="603" t="s">
        <v>7894</v>
      </c>
      <c r="AA339" s="603" t="s">
        <v>7894</v>
      </c>
      <c r="AB339" s="603" t="s">
        <v>7894</v>
      </c>
      <c r="AC339" s="603" t="s">
        <v>7894</v>
      </c>
      <c r="AD339" s="603" t="s">
        <v>7894</v>
      </c>
      <c r="AE339" s="603" t="s">
        <v>7894</v>
      </c>
      <c r="AF339" s="605" t="s">
        <v>48</v>
      </c>
      <c r="AG339" s="605" t="s">
        <v>48</v>
      </c>
      <c r="AH339" s="366" t="s">
        <v>685</v>
      </c>
      <c r="AI339" s="363">
        <f t="shared" si="427"/>
        <v>6</v>
      </c>
      <c r="AJ339" s="363">
        <v>0</v>
      </c>
      <c r="AK339" s="413" t="str">
        <f t="shared" si="429"/>
        <v>None</v>
      </c>
      <c r="AL339" s="413" t="str">
        <f t="shared" si="430"/>
        <v>None</v>
      </c>
      <c r="AM339" s="486" t="s">
        <v>7608</v>
      </c>
      <c r="AS339" s="69">
        <f t="shared" si="431"/>
        <v>0</v>
      </c>
      <c r="AT339" s="69">
        <f t="shared" si="432"/>
        <v>0</v>
      </c>
      <c r="AU339" s="69">
        <f t="shared" si="433"/>
        <v>0</v>
      </c>
      <c r="AV339" s="69">
        <f t="shared" si="434"/>
        <v>0</v>
      </c>
      <c r="AW339" s="81"/>
      <c r="AX339" s="70"/>
      <c r="AY339" s="364" t="e">
        <v>#N/A</v>
      </c>
      <c r="AZ339" s="264" t="s">
        <v>48</v>
      </c>
      <c r="BA339" s="238"/>
      <c r="BB339" s="237" t="str">
        <f t="shared" si="435"/>
        <v/>
      </c>
      <c r="BC339" s="270">
        <f t="shared" si="428"/>
        <v>0</v>
      </c>
      <c r="BD339" t="str">
        <f t="shared" si="436"/>
        <v>Cyanicula z._PREVIOUS NAMES</v>
      </c>
      <c r="BE339" s="367" t="e">
        <f>COUNTIFS(#REF!,L339)</f>
        <v>#REF!</v>
      </c>
      <c r="BF339" s="374" t="str">
        <f t="shared" si="437"/>
        <v>n</v>
      </c>
      <c r="BG339" s="82"/>
      <c r="BH339" s="375"/>
      <c r="BI339" s="374"/>
      <c r="BJ339" s="403"/>
      <c r="CE339" t="str">
        <f t="shared" si="499"/>
        <v>Early China Orchid (Cyanicula sp. 'Eneabba')</v>
      </c>
      <c r="CF339" s="388" t="str">
        <f t="shared" si="497"/>
        <v>Cyanicula sp. 'Eneabba'</v>
      </c>
      <c r="CG339" t="str">
        <f t="shared" si="444"/>
        <v/>
      </c>
      <c r="CH339" t="str">
        <f t="shared" si="445"/>
        <v/>
      </c>
      <c r="CI339" t="str">
        <f t="shared" si="446"/>
        <v/>
      </c>
      <c r="CJ339" t="str">
        <f t="shared" si="447"/>
        <v/>
      </c>
      <c r="CK339" s="359" t="str">
        <f t="shared" si="448"/>
        <v/>
      </c>
      <c r="CL339" t="str">
        <f t="shared" si="449"/>
        <v/>
      </c>
      <c r="CM339" t="str">
        <f t="shared" si="450"/>
        <v/>
      </c>
      <c r="CN339" t="str">
        <f t="shared" si="451"/>
        <v/>
      </c>
      <c r="CO339" s="359" t="str">
        <f t="shared" si="452"/>
        <v/>
      </c>
      <c r="CP339" t="str">
        <f t="shared" si="453"/>
        <v/>
      </c>
      <c r="CQ339" t="str">
        <f t="shared" si="454"/>
        <v/>
      </c>
      <c r="CR339" t="str">
        <f t="shared" si="455"/>
        <v/>
      </c>
      <c r="CS339" s="359" t="str">
        <f t="shared" si="456"/>
        <v/>
      </c>
      <c r="CT339" t="str">
        <f t="shared" si="457"/>
        <v/>
      </c>
      <c r="CU339" t="str">
        <f t="shared" si="458"/>
        <v/>
      </c>
      <c r="CV339" t="str">
        <f t="shared" si="459"/>
        <v/>
      </c>
      <c r="CW339" t="str">
        <f t="shared" si="460"/>
        <v/>
      </c>
      <c r="CX339" s="359" t="str">
        <f t="shared" si="461"/>
        <v/>
      </c>
      <c r="CY339" t="str">
        <f t="shared" si="462"/>
        <v/>
      </c>
      <c r="CZ339" t="str">
        <f t="shared" si="463"/>
        <v/>
      </c>
      <c r="DA339" t="str">
        <f t="shared" si="464"/>
        <v/>
      </c>
      <c r="DB339" s="359" t="str">
        <f t="shared" si="465"/>
        <v/>
      </c>
      <c r="DC339" t="str">
        <f t="shared" si="466"/>
        <v/>
      </c>
      <c r="DD339" t="str">
        <f t="shared" si="467"/>
        <v/>
      </c>
      <c r="DE339" t="str">
        <f t="shared" si="468"/>
        <v/>
      </c>
      <c r="DF339" s="359" t="str">
        <f t="shared" si="469"/>
        <v/>
      </c>
      <c r="DG339" t="str">
        <f t="shared" si="470"/>
        <v>X</v>
      </c>
      <c r="DH339" t="str">
        <f t="shared" si="471"/>
        <v>X</v>
      </c>
      <c r="DI339" t="str">
        <f t="shared" si="472"/>
        <v>X</v>
      </c>
      <c r="DJ339" t="str">
        <f t="shared" si="473"/>
        <v>X</v>
      </c>
      <c r="DK339" s="359" t="str">
        <f t="shared" si="474"/>
        <v>X</v>
      </c>
      <c r="DL339" t="str">
        <f t="shared" si="475"/>
        <v>X</v>
      </c>
      <c r="DM339" t="str">
        <f t="shared" si="476"/>
        <v>X</v>
      </c>
      <c r="DN339" t="str">
        <f t="shared" si="477"/>
        <v>X</v>
      </c>
      <c r="DO339" s="359" t="str">
        <f t="shared" si="478"/>
        <v>X</v>
      </c>
      <c r="DP339" t="str">
        <f t="shared" si="479"/>
        <v>X</v>
      </c>
      <c r="DQ339" t="str">
        <f t="shared" si="480"/>
        <v>X</v>
      </c>
      <c r="DR339" t="str">
        <f t="shared" si="481"/>
        <v>X</v>
      </c>
      <c r="DS339" s="359" t="str">
        <f t="shared" si="482"/>
        <v>X</v>
      </c>
      <c r="DT339" t="str">
        <f t="shared" si="483"/>
        <v/>
      </c>
      <c r="DU339" t="str">
        <f t="shared" si="484"/>
        <v/>
      </c>
      <c r="DV339" t="str">
        <f t="shared" si="485"/>
        <v/>
      </c>
      <c r="DW339" t="str">
        <f t="shared" si="486"/>
        <v/>
      </c>
      <c r="DX339" s="359" t="str">
        <f t="shared" si="487"/>
        <v/>
      </c>
      <c r="DY339" t="str">
        <f t="shared" si="488"/>
        <v/>
      </c>
      <c r="DZ339" t="str">
        <f t="shared" si="489"/>
        <v/>
      </c>
      <c r="EA339" t="str">
        <f t="shared" si="490"/>
        <v/>
      </c>
      <c r="EB339" s="359" t="str">
        <f t="shared" si="491"/>
        <v/>
      </c>
      <c r="EC339" t="str">
        <f t="shared" si="492"/>
        <v/>
      </c>
      <c r="ED339" t="str">
        <f t="shared" si="493"/>
        <v/>
      </c>
      <c r="EE339" t="str">
        <f t="shared" si="494"/>
        <v/>
      </c>
      <c r="EF339" t="str">
        <f t="shared" si="495"/>
        <v/>
      </c>
      <c r="EG339" s="359" t="str">
        <f t="shared" si="496"/>
        <v/>
      </c>
      <c r="EH339" t="str">
        <f t="shared" si="441"/>
        <v>Cyanicula sp. 'Eneabba'</v>
      </c>
      <c r="EJ339" t="str">
        <f t="shared" si="438"/>
        <v>Cyanicula z._PREVIOUS NAMES</v>
      </c>
      <c r="EK339" s="100">
        <f t="shared" si="498"/>
        <v>0</v>
      </c>
      <c r="EL339" s="3">
        <f t="shared" si="498"/>
        <v>0</v>
      </c>
      <c r="EM339" s="3">
        <f t="shared" si="498"/>
        <v>0</v>
      </c>
      <c r="EN339" s="3">
        <f t="shared" si="498"/>
        <v>0</v>
      </c>
      <c r="EO339" s="3">
        <f t="shared" si="498"/>
        <v>0</v>
      </c>
      <c r="EP339" s="3">
        <f t="shared" si="498"/>
        <v>0</v>
      </c>
      <c r="EQ339" s="3">
        <f t="shared" si="498"/>
        <v>0</v>
      </c>
      <c r="ER339" s="3">
        <f t="shared" si="498"/>
        <v>0</v>
      </c>
      <c r="ES339" s="3">
        <f t="shared" si="498"/>
        <v>0</v>
      </c>
      <c r="ET339" s="3">
        <f t="shared" si="498"/>
        <v>0</v>
      </c>
      <c r="EU339" s="3">
        <f t="shared" si="498"/>
        <v>0</v>
      </c>
      <c r="EV339" s="24">
        <f t="shared" si="498"/>
        <v>0</v>
      </c>
      <c r="EW339" s="245">
        <f t="shared" si="440"/>
        <v>0</v>
      </c>
      <c r="EX339" s="262" t="str">
        <f t="shared" si="439"/>
        <v/>
      </c>
    </row>
    <row r="340" spans="1:154" ht="16.149999999999999" customHeight="1" x14ac:dyDescent="0.25">
      <c r="A340" s="363"/>
      <c r="D340" s="363"/>
      <c r="E340" s="363"/>
      <c r="F340" s="363"/>
      <c r="G340" s="363"/>
      <c r="H340" s="363"/>
      <c r="I340" s="363"/>
      <c r="J340" s="68">
        <f t="shared" si="442"/>
        <v>630</v>
      </c>
      <c r="K340" s="487" t="str">
        <f t="shared" si="443"/>
        <v>Cyanicula z.gertrudiae</v>
      </c>
      <c r="L340" s="488">
        <v>630</v>
      </c>
      <c r="M340" s="487" t="s">
        <v>1626</v>
      </c>
      <c r="N340" s="501" t="s">
        <v>7739</v>
      </c>
      <c r="O340" s="363" t="str">
        <f t="shared" si="420"/>
        <v>S</v>
      </c>
      <c r="P340" s="353" t="s">
        <v>2323</v>
      </c>
      <c r="Q340" s="364" t="s">
        <v>2416</v>
      </c>
      <c r="R340" s="365">
        <v>42979</v>
      </c>
      <c r="S340" s="365">
        <v>43069</v>
      </c>
      <c r="T340" s="603" t="s">
        <v>7894</v>
      </c>
      <c r="U340" s="603" t="s">
        <v>7894</v>
      </c>
      <c r="V340" s="603" t="s">
        <v>7894</v>
      </c>
      <c r="W340" s="603" t="s">
        <v>7894</v>
      </c>
      <c r="X340" s="603" t="s">
        <v>7894</v>
      </c>
      <c r="Y340" s="603" t="s">
        <v>7894</v>
      </c>
      <c r="Z340" s="603" t="s">
        <v>7894</v>
      </c>
      <c r="AA340" s="603" t="s">
        <v>7894</v>
      </c>
      <c r="AB340" s="603" t="s">
        <v>7894</v>
      </c>
      <c r="AC340" s="603" t="s">
        <v>7894</v>
      </c>
      <c r="AD340" s="603" t="s">
        <v>7894</v>
      </c>
      <c r="AE340" s="603" t="s">
        <v>7894</v>
      </c>
      <c r="AF340" s="605" t="s">
        <v>48</v>
      </c>
      <c r="AG340" s="605" t="s">
        <v>48</v>
      </c>
      <c r="AH340" s="366" t="s">
        <v>685</v>
      </c>
      <c r="AI340" s="363">
        <f t="shared" si="427"/>
        <v>6</v>
      </c>
      <c r="AJ340" s="363">
        <v>14</v>
      </c>
      <c r="AK340" s="413" t="str">
        <f t="shared" si="429"/>
        <v>China Orchids</v>
      </c>
      <c r="AL340" s="413" t="str">
        <f t="shared" si="430"/>
        <v>Cyanicula gemmata</v>
      </c>
      <c r="AM340" s="486" t="s">
        <v>7608</v>
      </c>
      <c r="AN340" s="144" t="str">
        <f>VLOOKUP(L340,$L$3:$N$827,3,FALSE)</f>
        <v>gertrudae</v>
      </c>
      <c r="AS340" s="69">
        <f t="shared" si="431"/>
        <v>36</v>
      </c>
      <c r="AT340" s="69">
        <f t="shared" si="432"/>
        <v>48</v>
      </c>
      <c r="AU340" s="69">
        <f t="shared" si="433"/>
        <v>9</v>
      </c>
      <c r="AV340" s="69">
        <f t="shared" si="434"/>
        <v>11</v>
      </c>
      <c r="AW340" s="81"/>
      <c r="AX340" s="364" t="s">
        <v>2417</v>
      </c>
      <c r="AY340" s="364">
        <v>17863</v>
      </c>
      <c r="AZ340" s="264" t="s">
        <v>48</v>
      </c>
      <c r="BA340" s="238"/>
      <c r="BB340" s="237" t="str">
        <f t="shared" si="435"/>
        <v/>
      </c>
      <c r="BC340" s="270">
        <f t="shared" si="428"/>
        <v>630</v>
      </c>
      <c r="BD340" t="str">
        <f t="shared" si="436"/>
        <v>Cyanicula z.gertrudiae</v>
      </c>
      <c r="BE340" s="367" t="e">
        <f>COUNTIFS(#REF!,L340)</f>
        <v>#REF!</v>
      </c>
      <c r="BF340" s="374" t="str">
        <f t="shared" si="437"/>
        <v>n</v>
      </c>
      <c r="BG340" s="82"/>
      <c r="BH340" s="375"/>
      <c r="BI340" s="374"/>
      <c r="BJ340" s="403"/>
      <c r="CE340" t="str">
        <f t="shared" si="499"/>
        <v>_Old species name (Cyanicula z._PREVIOUS NAMES)</v>
      </c>
      <c r="CF340" s="388" t="str">
        <f t="shared" si="497"/>
        <v>Cyanicula z._PREVIOUS NAMES</v>
      </c>
      <c r="CG340" t="str">
        <f t="shared" si="444"/>
        <v/>
      </c>
      <c r="CH340" t="str">
        <f t="shared" si="445"/>
        <v/>
      </c>
      <c r="CI340" t="str">
        <f t="shared" si="446"/>
        <v/>
      </c>
      <c r="CJ340" t="str">
        <f t="shared" si="447"/>
        <v/>
      </c>
      <c r="CK340" s="359" t="str">
        <f t="shared" si="448"/>
        <v/>
      </c>
      <c r="CL340" t="str">
        <f t="shared" si="449"/>
        <v/>
      </c>
      <c r="CM340" t="str">
        <f t="shared" si="450"/>
        <v/>
      </c>
      <c r="CN340" t="str">
        <f t="shared" si="451"/>
        <v/>
      </c>
      <c r="CO340" s="359" t="str">
        <f t="shared" si="452"/>
        <v/>
      </c>
      <c r="CP340" t="str">
        <f t="shared" si="453"/>
        <v/>
      </c>
      <c r="CQ340" t="str">
        <f t="shared" si="454"/>
        <v/>
      </c>
      <c r="CR340" t="str">
        <f t="shared" si="455"/>
        <v/>
      </c>
      <c r="CS340" s="359" t="str">
        <f t="shared" si="456"/>
        <v/>
      </c>
      <c r="CT340" t="str">
        <f t="shared" si="457"/>
        <v/>
      </c>
      <c r="CU340" t="str">
        <f t="shared" si="458"/>
        <v/>
      </c>
      <c r="CV340" t="str">
        <f t="shared" si="459"/>
        <v/>
      </c>
      <c r="CW340" t="str">
        <f t="shared" si="460"/>
        <v/>
      </c>
      <c r="CX340" s="359" t="str">
        <f t="shared" si="461"/>
        <v/>
      </c>
      <c r="CY340" t="str">
        <f t="shared" si="462"/>
        <v/>
      </c>
      <c r="CZ340" t="str">
        <f t="shared" si="463"/>
        <v/>
      </c>
      <c r="DA340" t="str">
        <f t="shared" si="464"/>
        <v/>
      </c>
      <c r="DB340" s="359" t="str">
        <f t="shared" si="465"/>
        <v/>
      </c>
      <c r="DC340" t="str">
        <f t="shared" si="466"/>
        <v/>
      </c>
      <c r="DD340" t="str">
        <f t="shared" si="467"/>
        <v/>
      </c>
      <c r="DE340" t="str">
        <f t="shared" si="468"/>
        <v/>
      </c>
      <c r="DF340" s="359" t="str">
        <f t="shared" si="469"/>
        <v/>
      </c>
      <c r="DG340" t="str">
        <f t="shared" si="470"/>
        <v/>
      </c>
      <c r="DH340" t="str">
        <f t="shared" si="471"/>
        <v/>
      </c>
      <c r="DI340" t="str">
        <f t="shared" si="472"/>
        <v/>
      </c>
      <c r="DJ340" t="str">
        <f t="shared" si="473"/>
        <v/>
      </c>
      <c r="DK340" s="359" t="str">
        <f t="shared" si="474"/>
        <v/>
      </c>
      <c r="DL340" t="str">
        <f t="shared" si="475"/>
        <v/>
      </c>
      <c r="DM340" t="str">
        <f t="shared" si="476"/>
        <v/>
      </c>
      <c r="DN340" t="str">
        <f t="shared" si="477"/>
        <v/>
      </c>
      <c r="DO340" s="359" t="str">
        <f t="shared" si="478"/>
        <v/>
      </c>
      <c r="DP340" t="str">
        <f t="shared" si="479"/>
        <v/>
      </c>
      <c r="DQ340" t="str">
        <f t="shared" si="480"/>
        <v/>
      </c>
      <c r="DR340" t="str">
        <f t="shared" si="481"/>
        <v/>
      </c>
      <c r="DS340" s="359" t="str">
        <f t="shared" si="482"/>
        <v/>
      </c>
      <c r="DT340" t="str">
        <f t="shared" si="483"/>
        <v/>
      </c>
      <c r="DU340" t="str">
        <f t="shared" si="484"/>
        <v/>
      </c>
      <c r="DV340" t="str">
        <f t="shared" si="485"/>
        <v/>
      </c>
      <c r="DW340" t="str">
        <f t="shared" si="486"/>
        <v/>
      </c>
      <c r="DX340" s="359" t="str">
        <f t="shared" si="487"/>
        <v/>
      </c>
      <c r="DY340" t="str">
        <f t="shared" si="488"/>
        <v/>
      </c>
      <c r="DZ340" t="str">
        <f t="shared" si="489"/>
        <v/>
      </c>
      <c r="EA340" t="str">
        <f t="shared" si="490"/>
        <v/>
      </c>
      <c r="EB340" s="359" t="str">
        <f t="shared" si="491"/>
        <v/>
      </c>
      <c r="EC340" t="str">
        <f t="shared" si="492"/>
        <v/>
      </c>
      <c r="ED340" t="str">
        <f t="shared" si="493"/>
        <v/>
      </c>
      <c r="EE340" t="str">
        <f t="shared" si="494"/>
        <v/>
      </c>
      <c r="EF340" t="str">
        <f t="shared" si="495"/>
        <v/>
      </c>
      <c r="EG340" s="359" t="str">
        <f t="shared" si="496"/>
        <v/>
      </c>
      <c r="EH340" t="str">
        <f t="shared" si="441"/>
        <v>Cyanicula z._PREVIOUS NAMES</v>
      </c>
      <c r="EJ340" t="str">
        <f t="shared" si="438"/>
        <v>Cyanicula z.gertrudiae</v>
      </c>
      <c r="EK340" s="100">
        <f t="shared" si="498"/>
        <v>0</v>
      </c>
      <c r="EL340" s="3">
        <f t="shared" si="498"/>
        <v>0</v>
      </c>
      <c r="EM340" s="3">
        <f t="shared" si="498"/>
        <v>0</v>
      </c>
      <c r="EN340" s="3">
        <f t="shared" si="498"/>
        <v>0</v>
      </c>
      <c r="EO340" s="3">
        <f t="shared" si="498"/>
        <v>0</v>
      </c>
      <c r="EP340" s="3">
        <f t="shared" si="498"/>
        <v>0</v>
      </c>
      <c r="EQ340" s="3">
        <f t="shared" si="498"/>
        <v>0</v>
      </c>
      <c r="ER340" s="3">
        <f t="shared" si="498"/>
        <v>0</v>
      </c>
      <c r="ES340" s="3">
        <f t="shared" si="498"/>
        <v>1</v>
      </c>
      <c r="ET340" s="3">
        <f t="shared" si="498"/>
        <v>1</v>
      </c>
      <c r="EU340" s="3">
        <f t="shared" si="498"/>
        <v>1</v>
      </c>
      <c r="EV340" s="24">
        <f t="shared" si="498"/>
        <v>0</v>
      </c>
      <c r="EW340" s="245">
        <f t="shared" si="440"/>
        <v>3</v>
      </c>
      <c r="EX340" s="262" t="str">
        <f t="shared" si="439"/>
        <v/>
      </c>
    </row>
    <row r="341" spans="1:154" ht="16.149999999999999" customHeight="1" x14ac:dyDescent="0.25">
      <c r="A341" s="363"/>
      <c r="D341" s="363"/>
      <c r="E341" s="363"/>
      <c r="F341" s="363"/>
      <c r="G341" s="363"/>
      <c r="H341" s="363"/>
      <c r="I341" s="363"/>
      <c r="J341" s="68">
        <f t="shared" si="442"/>
        <v>875</v>
      </c>
      <c r="K341" s="487" t="str">
        <f t="shared" si="443"/>
        <v>Cyanicula z.sp. 'Esperance'</v>
      </c>
      <c r="L341" s="488">
        <v>875</v>
      </c>
      <c r="M341" s="487" t="s">
        <v>1626</v>
      </c>
      <c r="N341" s="501" t="s">
        <v>7628</v>
      </c>
      <c r="O341" s="363" t="str">
        <f t="shared" si="420"/>
        <v>S</v>
      </c>
      <c r="P341" s="353" t="s">
        <v>2323</v>
      </c>
      <c r="Q341" s="364" t="s">
        <v>2433</v>
      </c>
      <c r="R341" s="365">
        <v>42979</v>
      </c>
      <c r="S341" s="365">
        <v>43040</v>
      </c>
      <c r="T341" s="603" t="s">
        <v>7894</v>
      </c>
      <c r="U341" s="603" t="s">
        <v>7894</v>
      </c>
      <c r="V341" s="603" t="s">
        <v>7894</v>
      </c>
      <c r="W341" s="603" t="s">
        <v>7894</v>
      </c>
      <c r="X341" s="603" t="s">
        <v>7894</v>
      </c>
      <c r="Y341" s="603" t="s">
        <v>7894</v>
      </c>
      <c r="Z341" s="603" t="s">
        <v>7894</v>
      </c>
      <c r="AA341" s="603" t="s">
        <v>7894</v>
      </c>
      <c r="AB341" s="603" t="s">
        <v>7894</v>
      </c>
      <c r="AC341" s="603" t="s">
        <v>7894</v>
      </c>
      <c r="AD341" s="603" t="s">
        <v>7894</v>
      </c>
      <c r="AE341" s="603" t="s">
        <v>7894</v>
      </c>
      <c r="AF341" s="605" t="s">
        <v>48</v>
      </c>
      <c r="AG341" s="605" t="s">
        <v>48</v>
      </c>
      <c r="AH341" s="366" t="s">
        <v>1593</v>
      </c>
      <c r="AI341" s="363">
        <f t="shared" si="427"/>
        <v>2</v>
      </c>
      <c r="AJ341" s="363">
        <v>14</v>
      </c>
      <c r="AK341" s="413" t="str">
        <f t="shared" si="429"/>
        <v>China Orchids</v>
      </c>
      <c r="AL341" s="413" t="str">
        <f t="shared" si="430"/>
        <v>Cyanicula gemmata</v>
      </c>
      <c r="AM341" s="486" t="s">
        <v>7608</v>
      </c>
      <c r="AN341" s="144" t="str">
        <f>VLOOKUP(L341,$L$3:$N$827,3,FALSE)</f>
        <v>nikulinskyae</v>
      </c>
      <c r="AS341" s="69">
        <f t="shared" si="431"/>
        <v>36</v>
      </c>
      <c r="AT341" s="69">
        <f t="shared" si="432"/>
        <v>44</v>
      </c>
      <c r="AU341" s="69">
        <f t="shared" si="433"/>
        <v>9</v>
      </c>
      <c r="AV341" s="69">
        <f t="shared" si="434"/>
        <v>11</v>
      </c>
      <c r="AW341" s="81"/>
      <c r="AX341" s="364" t="s">
        <v>2434</v>
      </c>
      <c r="AY341" s="364">
        <v>42100</v>
      </c>
      <c r="AZ341" s="264" t="s">
        <v>48</v>
      </c>
      <c r="BA341" s="238"/>
      <c r="BB341" s="237" t="str">
        <f t="shared" si="435"/>
        <v/>
      </c>
      <c r="BC341" s="270">
        <f t="shared" si="428"/>
        <v>875</v>
      </c>
      <c r="BD341" t="str">
        <f t="shared" si="436"/>
        <v>Cyanicula z.sp. 'Esperance'</v>
      </c>
      <c r="BE341" s="367" t="e">
        <f>COUNTIFS(#REF!,L341)</f>
        <v>#REF!</v>
      </c>
      <c r="BF341" s="374" t="str">
        <f t="shared" si="437"/>
        <v>n</v>
      </c>
      <c r="BG341" s="82"/>
      <c r="BH341" s="375"/>
      <c r="BI341" s="374"/>
      <c r="BJ341" s="403"/>
      <c r="CE341" t="str">
        <f t="shared" si="499"/>
        <v>_Old species name (Cyanicula z.gertrudiae)</v>
      </c>
      <c r="CF341" s="388" t="str">
        <f t="shared" si="497"/>
        <v>Cyanicula z.gertrudiae</v>
      </c>
      <c r="CG341" t="str">
        <f t="shared" si="444"/>
        <v/>
      </c>
      <c r="CH341" t="str">
        <f t="shared" si="445"/>
        <v/>
      </c>
      <c r="CI341" t="str">
        <f t="shared" si="446"/>
        <v/>
      </c>
      <c r="CJ341" t="str">
        <f t="shared" si="447"/>
        <v/>
      </c>
      <c r="CK341" s="359" t="str">
        <f t="shared" si="448"/>
        <v/>
      </c>
      <c r="CL341" t="str">
        <f t="shared" si="449"/>
        <v/>
      </c>
      <c r="CM341" t="str">
        <f t="shared" si="450"/>
        <v/>
      </c>
      <c r="CN341" t="str">
        <f t="shared" si="451"/>
        <v/>
      </c>
      <c r="CO341" s="359" t="str">
        <f t="shared" si="452"/>
        <v/>
      </c>
      <c r="CP341" t="str">
        <f t="shared" si="453"/>
        <v/>
      </c>
      <c r="CQ341" t="str">
        <f t="shared" si="454"/>
        <v/>
      </c>
      <c r="CR341" t="str">
        <f t="shared" si="455"/>
        <v/>
      </c>
      <c r="CS341" s="359" t="str">
        <f t="shared" si="456"/>
        <v/>
      </c>
      <c r="CT341" t="str">
        <f t="shared" si="457"/>
        <v/>
      </c>
      <c r="CU341" t="str">
        <f t="shared" si="458"/>
        <v/>
      </c>
      <c r="CV341" t="str">
        <f t="shared" si="459"/>
        <v/>
      </c>
      <c r="CW341" t="str">
        <f t="shared" si="460"/>
        <v/>
      </c>
      <c r="CX341" s="359" t="str">
        <f t="shared" si="461"/>
        <v/>
      </c>
      <c r="CY341" t="str">
        <f t="shared" si="462"/>
        <v/>
      </c>
      <c r="CZ341" t="str">
        <f t="shared" si="463"/>
        <v/>
      </c>
      <c r="DA341" t="str">
        <f t="shared" si="464"/>
        <v/>
      </c>
      <c r="DB341" s="359" t="str">
        <f t="shared" si="465"/>
        <v/>
      </c>
      <c r="DC341" t="str">
        <f t="shared" si="466"/>
        <v/>
      </c>
      <c r="DD341" t="str">
        <f t="shared" si="467"/>
        <v/>
      </c>
      <c r="DE341" t="str">
        <f t="shared" si="468"/>
        <v/>
      </c>
      <c r="DF341" s="359" t="str">
        <f t="shared" si="469"/>
        <v/>
      </c>
      <c r="DG341" t="str">
        <f t="shared" si="470"/>
        <v/>
      </c>
      <c r="DH341" t="str">
        <f t="shared" si="471"/>
        <v/>
      </c>
      <c r="DI341" t="str">
        <f t="shared" si="472"/>
        <v/>
      </c>
      <c r="DJ341" t="str">
        <f t="shared" si="473"/>
        <v/>
      </c>
      <c r="DK341" s="359" t="str">
        <f t="shared" si="474"/>
        <v/>
      </c>
      <c r="DL341" t="str">
        <f t="shared" si="475"/>
        <v/>
      </c>
      <c r="DM341" t="str">
        <f t="shared" si="476"/>
        <v/>
      </c>
      <c r="DN341" t="str">
        <f t="shared" si="477"/>
        <v/>
      </c>
      <c r="DO341" s="359" t="str">
        <f t="shared" si="478"/>
        <v/>
      </c>
      <c r="DP341" t="str">
        <f t="shared" si="479"/>
        <v>X</v>
      </c>
      <c r="DQ341" t="str">
        <f t="shared" si="480"/>
        <v>X</v>
      </c>
      <c r="DR341" t="str">
        <f t="shared" si="481"/>
        <v>X</v>
      </c>
      <c r="DS341" s="359" t="str">
        <f t="shared" si="482"/>
        <v>X</v>
      </c>
      <c r="DT341" t="str">
        <f t="shared" si="483"/>
        <v>X</v>
      </c>
      <c r="DU341" t="str">
        <f t="shared" si="484"/>
        <v>X</v>
      </c>
      <c r="DV341" t="str">
        <f t="shared" si="485"/>
        <v>X</v>
      </c>
      <c r="DW341" t="str">
        <f t="shared" si="486"/>
        <v>X</v>
      </c>
      <c r="DX341" s="359" t="str">
        <f t="shared" si="487"/>
        <v>X</v>
      </c>
      <c r="DY341" t="str">
        <f t="shared" si="488"/>
        <v>X</v>
      </c>
      <c r="DZ341" t="str">
        <f t="shared" si="489"/>
        <v>X</v>
      </c>
      <c r="EA341" t="str">
        <f t="shared" si="490"/>
        <v>X</v>
      </c>
      <c r="EB341" s="359" t="str">
        <f t="shared" si="491"/>
        <v>X</v>
      </c>
      <c r="EC341" t="str">
        <f t="shared" si="492"/>
        <v/>
      </c>
      <c r="ED341" t="str">
        <f t="shared" si="493"/>
        <v/>
      </c>
      <c r="EE341" t="str">
        <f t="shared" si="494"/>
        <v/>
      </c>
      <c r="EF341" t="str">
        <f t="shared" si="495"/>
        <v/>
      </c>
      <c r="EG341" s="359" t="str">
        <f t="shared" si="496"/>
        <v/>
      </c>
      <c r="EH341" t="str">
        <f t="shared" si="441"/>
        <v>Cyanicula z.gertrudiae</v>
      </c>
      <c r="EJ341" t="str">
        <f t="shared" si="438"/>
        <v>Cyanicula z.sp. 'Esperance'</v>
      </c>
      <c r="EK341" s="100">
        <f t="shared" si="498"/>
        <v>0</v>
      </c>
      <c r="EL341" s="3">
        <f t="shared" si="498"/>
        <v>0</v>
      </c>
      <c r="EM341" s="3">
        <f t="shared" si="498"/>
        <v>0</v>
      </c>
      <c r="EN341" s="3">
        <f t="shared" si="498"/>
        <v>0</v>
      </c>
      <c r="EO341" s="3">
        <f t="shared" si="498"/>
        <v>0</v>
      </c>
      <c r="EP341" s="3">
        <f t="shared" si="498"/>
        <v>0</v>
      </c>
      <c r="EQ341" s="3">
        <f t="shared" si="498"/>
        <v>0</v>
      </c>
      <c r="ER341" s="3">
        <f t="shared" si="498"/>
        <v>0</v>
      </c>
      <c r="ES341" s="3">
        <f t="shared" si="498"/>
        <v>1</v>
      </c>
      <c r="ET341" s="3">
        <f t="shared" si="498"/>
        <v>1</v>
      </c>
      <c r="EU341" s="3">
        <f t="shared" si="498"/>
        <v>1</v>
      </c>
      <c r="EV341" s="24">
        <f t="shared" si="498"/>
        <v>0</v>
      </c>
      <c r="EW341" s="245">
        <f t="shared" si="440"/>
        <v>3</v>
      </c>
      <c r="EX341" s="262" t="str">
        <f t="shared" si="439"/>
        <v/>
      </c>
    </row>
    <row r="342" spans="1:154" ht="16.149999999999999" customHeight="1" x14ac:dyDescent="0.25">
      <c r="A342" s="363"/>
      <c r="D342" s="363"/>
      <c r="E342" s="363"/>
      <c r="F342" s="363"/>
      <c r="G342" s="363"/>
      <c r="H342" s="363"/>
      <c r="I342" s="363"/>
      <c r="J342" s="68">
        <f t="shared" si="442"/>
        <v>459</v>
      </c>
      <c r="K342" s="487" t="str">
        <f t="shared" si="443"/>
        <v>Cyanicula z.sp. 'northern'</v>
      </c>
      <c r="L342" s="488">
        <v>459</v>
      </c>
      <c r="M342" s="487" t="s">
        <v>1626</v>
      </c>
      <c r="N342" s="501" t="s">
        <v>7682</v>
      </c>
      <c r="O342" s="363" t="str">
        <f t="shared" si="420"/>
        <v>S</v>
      </c>
      <c r="P342" s="353" t="s">
        <v>2323</v>
      </c>
      <c r="Q342" s="364" t="s">
        <v>2436</v>
      </c>
      <c r="R342" s="365">
        <v>42948</v>
      </c>
      <c r="S342" s="365">
        <v>42978</v>
      </c>
      <c r="T342" s="603" t="s">
        <v>7894</v>
      </c>
      <c r="U342" s="603" t="s">
        <v>7894</v>
      </c>
      <c r="V342" s="603" t="s">
        <v>7894</v>
      </c>
      <c r="W342" s="603" t="s">
        <v>7894</v>
      </c>
      <c r="X342" s="603" t="s">
        <v>7894</v>
      </c>
      <c r="Y342" s="603" t="s">
        <v>7894</v>
      </c>
      <c r="Z342" s="603" t="s">
        <v>7894</v>
      </c>
      <c r="AA342" s="603" t="s">
        <v>7894</v>
      </c>
      <c r="AB342" s="603" t="s">
        <v>7894</v>
      </c>
      <c r="AC342" s="603" t="s">
        <v>7894</v>
      </c>
      <c r="AD342" s="603" t="s">
        <v>7894</v>
      </c>
      <c r="AE342" s="603" t="s">
        <v>7894</v>
      </c>
      <c r="AF342" s="605" t="s">
        <v>48</v>
      </c>
      <c r="AG342" s="605" t="s">
        <v>48</v>
      </c>
      <c r="AH342" s="366" t="s">
        <v>685</v>
      </c>
      <c r="AI342" s="363">
        <f t="shared" si="427"/>
        <v>6</v>
      </c>
      <c r="AJ342" s="363">
        <v>14</v>
      </c>
      <c r="AK342" s="413" t="str">
        <f t="shared" si="429"/>
        <v>China Orchids</v>
      </c>
      <c r="AL342" s="413" t="str">
        <f t="shared" si="430"/>
        <v>Cyanicula gemmata</v>
      </c>
      <c r="AM342" s="486" t="s">
        <v>7608</v>
      </c>
      <c r="AN342" s="144" t="str">
        <f>VLOOKUP(L342,$L$3:$N$827,3,FALSE)</f>
        <v>sp. 'Eneabba'</v>
      </c>
      <c r="AS342" s="69">
        <f t="shared" si="431"/>
        <v>32</v>
      </c>
      <c r="AT342" s="69">
        <f t="shared" si="432"/>
        <v>35</v>
      </c>
      <c r="AU342" s="69">
        <f t="shared" si="433"/>
        <v>8</v>
      </c>
      <c r="AV342" s="69">
        <f t="shared" si="434"/>
        <v>8</v>
      </c>
      <c r="AW342" s="81"/>
      <c r="AX342" s="364" t="s">
        <v>2435</v>
      </c>
      <c r="AY342" s="364" t="e">
        <v>#N/A</v>
      </c>
      <c r="AZ342" s="264" t="s">
        <v>48</v>
      </c>
      <c r="BA342" s="238"/>
      <c r="BB342" s="237" t="str">
        <f t="shared" si="435"/>
        <v/>
      </c>
      <c r="BC342" s="270">
        <f t="shared" si="428"/>
        <v>459</v>
      </c>
      <c r="BD342" t="str">
        <f t="shared" si="436"/>
        <v>Cyanicula z.sp. 'northern'</v>
      </c>
      <c r="BE342" s="367" t="e">
        <f>COUNTIFS(#REF!,L342)</f>
        <v>#REF!</v>
      </c>
      <c r="BF342" s="374" t="str">
        <f t="shared" si="437"/>
        <v>n</v>
      </c>
      <c r="BG342" s="82"/>
      <c r="BH342" s="375"/>
      <c r="BI342" s="374"/>
      <c r="BJ342" s="403"/>
      <c r="CE342" t="str">
        <f t="shared" si="499"/>
        <v>_Old species name (Cyanicula z.sp. 'Esperance')</v>
      </c>
      <c r="CF342" s="388" t="str">
        <f t="shared" si="497"/>
        <v>Cyanicula z.sp. 'Esperance'</v>
      </c>
      <c r="CG342" t="str">
        <f t="shared" si="444"/>
        <v/>
      </c>
      <c r="CH342" t="str">
        <f t="shared" si="445"/>
        <v/>
      </c>
      <c r="CI342" t="str">
        <f t="shared" si="446"/>
        <v/>
      </c>
      <c r="CJ342" t="str">
        <f t="shared" si="447"/>
        <v/>
      </c>
      <c r="CK342" s="359" t="str">
        <f t="shared" si="448"/>
        <v/>
      </c>
      <c r="CL342" t="str">
        <f t="shared" si="449"/>
        <v/>
      </c>
      <c r="CM342" t="str">
        <f t="shared" si="450"/>
        <v/>
      </c>
      <c r="CN342" t="str">
        <f t="shared" si="451"/>
        <v/>
      </c>
      <c r="CO342" s="359" t="str">
        <f t="shared" si="452"/>
        <v/>
      </c>
      <c r="CP342" t="str">
        <f t="shared" si="453"/>
        <v/>
      </c>
      <c r="CQ342" t="str">
        <f t="shared" si="454"/>
        <v/>
      </c>
      <c r="CR342" t="str">
        <f t="shared" si="455"/>
        <v/>
      </c>
      <c r="CS342" s="359" t="str">
        <f t="shared" si="456"/>
        <v/>
      </c>
      <c r="CT342" t="str">
        <f t="shared" si="457"/>
        <v/>
      </c>
      <c r="CU342" t="str">
        <f t="shared" si="458"/>
        <v/>
      </c>
      <c r="CV342" t="str">
        <f t="shared" si="459"/>
        <v/>
      </c>
      <c r="CW342" t="str">
        <f t="shared" si="460"/>
        <v/>
      </c>
      <c r="CX342" s="359" t="str">
        <f t="shared" si="461"/>
        <v/>
      </c>
      <c r="CY342" t="str">
        <f t="shared" si="462"/>
        <v/>
      </c>
      <c r="CZ342" t="str">
        <f t="shared" si="463"/>
        <v/>
      </c>
      <c r="DA342" t="str">
        <f t="shared" si="464"/>
        <v/>
      </c>
      <c r="DB342" s="359" t="str">
        <f t="shared" si="465"/>
        <v/>
      </c>
      <c r="DC342" t="str">
        <f t="shared" si="466"/>
        <v/>
      </c>
      <c r="DD342" t="str">
        <f t="shared" si="467"/>
        <v/>
      </c>
      <c r="DE342" t="str">
        <f t="shared" si="468"/>
        <v/>
      </c>
      <c r="DF342" s="359" t="str">
        <f t="shared" si="469"/>
        <v/>
      </c>
      <c r="DG342" t="str">
        <f t="shared" si="470"/>
        <v/>
      </c>
      <c r="DH342" t="str">
        <f t="shared" si="471"/>
        <v/>
      </c>
      <c r="DI342" t="str">
        <f t="shared" si="472"/>
        <v/>
      </c>
      <c r="DJ342" t="str">
        <f t="shared" si="473"/>
        <v/>
      </c>
      <c r="DK342" s="359" t="str">
        <f t="shared" si="474"/>
        <v/>
      </c>
      <c r="DL342" t="str">
        <f t="shared" si="475"/>
        <v/>
      </c>
      <c r="DM342" t="str">
        <f t="shared" si="476"/>
        <v/>
      </c>
      <c r="DN342" t="str">
        <f t="shared" si="477"/>
        <v/>
      </c>
      <c r="DO342" s="359" t="str">
        <f t="shared" si="478"/>
        <v/>
      </c>
      <c r="DP342" t="str">
        <f t="shared" si="479"/>
        <v>X</v>
      </c>
      <c r="DQ342" t="str">
        <f t="shared" si="480"/>
        <v>X</v>
      </c>
      <c r="DR342" t="str">
        <f t="shared" si="481"/>
        <v>X</v>
      </c>
      <c r="DS342" s="359" t="str">
        <f t="shared" si="482"/>
        <v>X</v>
      </c>
      <c r="DT342" t="str">
        <f t="shared" si="483"/>
        <v>X</v>
      </c>
      <c r="DU342" t="str">
        <f t="shared" si="484"/>
        <v>X</v>
      </c>
      <c r="DV342" t="str">
        <f t="shared" si="485"/>
        <v>X</v>
      </c>
      <c r="DW342" t="str">
        <f t="shared" si="486"/>
        <v>X</v>
      </c>
      <c r="DX342" s="359" t="str">
        <f t="shared" si="487"/>
        <v>X</v>
      </c>
      <c r="DY342" t="str">
        <f t="shared" si="488"/>
        <v/>
      </c>
      <c r="DZ342" t="str">
        <f t="shared" si="489"/>
        <v/>
      </c>
      <c r="EA342" t="str">
        <f t="shared" si="490"/>
        <v/>
      </c>
      <c r="EB342" s="359" t="str">
        <f t="shared" si="491"/>
        <v/>
      </c>
      <c r="EC342" t="str">
        <f t="shared" si="492"/>
        <v/>
      </c>
      <c r="ED342" t="str">
        <f t="shared" si="493"/>
        <v/>
      </c>
      <c r="EE342" t="str">
        <f t="shared" si="494"/>
        <v/>
      </c>
      <c r="EF342" t="str">
        <f t="shared" si="495"/>
        <v/>
      </c>
      <c r="EG342" s="359" t="str">
        <f t="shared" si="496"/>
        <v/>
      </c>
      <c r="EH342" t="str">
        <f t="shared" si="441"/>
        <v>Cyanicula z.sp. 'Esperance'</v>
      </c>
      <c r="EJ342" t="str">
        <f t="shared" si="438"/>
        <v>Cyanicula z.sp. 'northern'</v>
      </c>
      <c r="EK342" s="100">
        <f t="shared" si="498"/>
        <v>0</v>
      </c>
      <c r="EL342" s="3">
        <f t="shared" si="498"/>
        <v>0</v>
      </c>
      <c r="EM342" s="3">
        <f t="shared" si="498"/>
        <v>0</v>
      </c>
      <c r="EN342" s="3">
        <f t="shared" si="498"/>
        <v>0</v>
      </c>
      <c r="EO342" s="3">
        <f t="shared" si="498"/>
        <v>0</v>
      </c>
      <c r="EP342" s="3">
        <f t="shared" si="498"/>
        <v>0</v>
      </c>
      <c r="EQ342" s="3">
        <f t="shared" si="498"/>
        <v>0</v>
      </c>
      <c r="ER342" s="3">
        <f t="shared" si="498"/>
        <v>1</v>
      </c>
      <c r="ES342" s="3">
        <f t="shared" si="498"/>
        <v>0</v>
      </c>
      <c r="ET342" s="3">
        <f t="shared" si="498"/>
        <v>0</v>
      </c>
      <c r="EU342" s="3">
        <f t="shared" si="498"/>
        <v>0</v>
      </c>
      <c r="EV342" s="24">
        <f t="shared" si="498"/>
        <v>0</v>
      </c>
      <c r="EW342" s="245">
        <f t="shared" si="440"/>
        <v>1</v>
      </c>
      <c r="EX342" s="262" t="str">
        <f t="shared" si="439"/>
        <v/>
      </c>
    </row>
    <row r="343" spans="1:154" ht="16.149999999999999" customHeight="1" x14ac:dyDescent="0.25">
      <c r="A343" s="363"/>
      <c r="D343" s="363"/>
      <c r="E343" s="363"/>
      <c r="F343" s="363"/>
      <c r="G343" s="363"/>
      <c r="H343" s="363"/>
      <c r="I343" s="363"/>
      <c r="J343" s="68">
        <f t="shared" si="442"/>
        <v>1173</v>
      </c>
      <c r="K343" s="427" t="str">
        <f t="shared" si="443"/>
        <v>Cymbidium canaliculatum</v>
      </c>
      <c r="L343" s="428">
        <v>1173</v>
      </c>
      <c r="M343" s="427" t="s">
        <v>1633</v>
      </c>
      <c r="N343" s="439" t="s">
        <v>2437</v>
      </c>
      <c r="O343" s="363" t="str">
        <f t="shared" si="420"/>
        <v>N</v>
      </c>
      <c r="P343" s="430" t="s">
        <v>2438</v>
      </c>
      <c r="Q343" s="364" t="s">
        <v>2439</v>
      </c>
      <c r="R343" s="365">
        <v>42979</v>
      </c>
      <c r="S343" s="365">
        <v>43069</v>
      </c>
      <c r="T343" s="603" t="s">
        <v>7894</v>
      </c>
      <c r="U343" s="603" t="s">
        <v>7894</v>
      </c>
      <c r="V343" s="603" t="s">
        <v>7894</v>
      </c>
      <c r="W343" s="603" t="s">
        <v>7894</v>
      </c>
      <c r="X343" s="603" t="s">
        <v>7894</v>
      </c>
      <c r="Y343" s="603" t="s">
        <v>7894</v>
      </c>
      <c r="Z343" s="603" t="s">
        <v>7894</v>
      </c>
      <c r="AA343" s="603" t="s">
        <v>7894</v>
      </c>
      <c r="AB343" s="603" t="s">
        <v>4828</v>
      </c>
      <c r="AC343" s="603" t="s">
        <v>4829</v>
      </c>
      <c r="AD343" s="603" t="s">
        <v>4830</v>
      </c>
      <c r="AE343" s="603" t="s">
        <v>7894</v>
      </c>
      <c r="AF343" s="605" t="s">
        <v>7902</v>
      </c>
      <c r="AG343" s="605" t="s">
        <v>7946</v>
      </c>
      <c r="AH343" s="366" t="s">
        <v>685</v>
      </c>
      <c r="AI343" s="363">
        <f t="shared" si="427"/>
        <v>6</v>
      </c>
      <c r="AJ343" s="363">
        <v>0</v>
      </c>
      <c r="AK343" s="413" t="str">
        <f t="shared" si="429"/>
        <v>None</v>
      </c>
      <c r="AL343" s="413" t="str">
        <f t="shared" si="430"/>
        <v>None</v>
      </c>
      <c r="AM343" s="486" t="s">
        <v>7607</v>
      </c>
      <c r="AS343" s="69">
        <f t="shared" si="431"/>
        <v>36</v>
      </c>
      <c r="AT343" s="69">
        <f t="shared" si="432"/>
        <v>48</v>
      </c>
      <c r="AU343" s="69">
        <f t="shared" si="433"/>
        <v>9</v>
      </c>
      <c r="AV343" s="69">
        <f t="shared" si="434"/>
        <v>11</v>
      </c>
      <c r="AW343" s="81"/>
      <c r="AX343" s="364" t="s">
        <v>2438</v>
      </c>
      <c r="AY343" s="364" t="e">
        <v>#N/A</v>
      </c>
      <c r="AZ343" s="264" t="s">
        <v>48</v>
      </c>
      <c r="BA343" s="238"/>
      <c r="BB343" s="237" t="str">
        <f t="shared" si="435"/>
        <v/>
      </c>
      <c r="BC343" s="270">
        <f t="shared" si="428"/>
        <v>1173</v>
      </c>
      <c r="BD343" t="str">
        <f t="shared" si="436"/>
        <v>Cymbidium canaliculatum</v>
      </c>
      <c r="BE343" s="367" t="e">
        <f>COUNTIFS(#REF!,L343)</f>
        <v>#REF!</v>
      </c>
      <c r="BF343" s="374" t="str">
        <f t="shared" si="437"/>
        <v>n</v>
      </c>
      <c r="BG343" s="82"/>
      <c r="BH343" s="375"/>
      <c r="BI343" s="374"/>
      <c r="BJ343" s="403"/>
      <c r="CE343" t="str">
        <f t="shared" si="499"/>
        <v>_Old species name (Cyanicula z.sp. 'northern')</v>
      </c>
      <c r="CF343" s="388" t="str">
        <f t="shared" si="497"/>
        <v>Cyanicula z.sp. 'northern'</v>
      </c>
      <c r="CG343" t="str">
        <f t="shared" si="444"/>
        <v/>
      </c>
      <c r="CH343" t="str">
        <f t="shared" si="445"/>
        <v/>
      </c>
      <c r="CI343" t="str">
        <f t="shared" si="446"/>
        <v/>
      </c>
      <c r="CJ343" t="str">
        <f t="shared" si="447"/>
        <v/>
      </c>
      <c r="CK343" s="359" t="str">
        <f t="shared" si="448"/>
        <v/>
      </c>
      <c r="CL343" t="str">
        <f t="shared" si="449"/>
        <v/>
      </c>
      <c r="CM343" t="str">
        <f t="shared" si="450"/>
        <v/>
      </c>
      <c r="CN343" t="str">
        <f t="shared" si="451"/>
        <v/>
      </c>
      <c r="CO343" s="359" t="str">
        <f t="shared" si="452"/>
        <v/>
      </c>
      <c r="CP343" t="str">
        <f t="shared" si="453"/>
        <v/>
      </c>
      <c r="CQ343" t="str">
        <f t="shared" si="454"/>
        <v/>
      </c>
      <c r="CR343" t="str">
        <f t="shared" si="455"/>
        <v/>
      </c>
      <c r="CS343" s="359" t="str">
        <f t="shared" si="456"/>
        <v/>
      </c>
      <c r="CT343" t="str">
        <f t="shared" si="457"/>
        <v/>
      </c>
      <c r="CU343" t="str">
        <f t="shared" si="458"/>
        <v/>
      </c>
      <c r="CV343" t="str">
        <f t="shared" si="459"/>
        <v/>
      </c>
      <c r="CW343" t="str">
        <f t="shared" si="460"/>
        <v/>
      </c>
      <c r="CX343" s="359" t="str">
        <f t="shared" si="461"/>
        <v/>
      </c>
      <c r="CY343" t="str">
        <f t="shared" si="462"/>
        <v/>
      </c>
      <c r="CZ343" t="str">
        <f t="shared" si="463"/>
        <v/>
      </c>
      <c r="DA343" t="str">
        <f t="shared" si="464"/>
        <v/>
      </c>
      <c r="DB343" s="359" t="str">
        <f t="shared" si="465"/>
        <v/>
      </c>
      <c r="DC343" t="str">
        <f t="shared" si="466"/>
        <v/>
      </c>
      <c r="DD343" t="str">
        <f t="shared" si="467"/>
        <v/>
      </c>
      <c r="DE343" t="str">
        <f t="shared" si="468"/>
        <v/>
      </c>
      <c r="DF343" s="359" t="str">
        <f t="shared" si="469"/>
        <v/>
      </c>
      <c r="DG343" t="str">
        <f t="shared" si="470"/>
        <v/>
      </c>
      <c r="DH343" t="str">
        <f t="shared" si="471"/>
        <v/>
      </c>
      <c r="DI343" t="str">
        <f t="shared" si="472"/>
        <v/>
      </c>
      <c r="DJ343" t="str">
        <f t="shared" si="473"/>
        <v/>
      </c>
      <c r="DK343" s="359" t="str">
        <f t="shared" si="474"/>
        <v/>
      </c>
      <c r="DL343" t="str">
        <f t="shared" si="475"/>
        <v>X</v>
      </c>
      <c r="DM343" t="str">
        <f t="shared" si="476"/>
        <v>X</v>
      </c>
      <c r="DN343" t="str">
        <f t="shared" si="477"/>
        <v>X</v>
      </c>
      <c r="DO343" s="359" t="str">
        <f t="shared" si="478"/>
        <v>X</v>
      </c>
      <c r="DP343" t="str">
        <f t="shared" si="479"/>
        <v/>
      </c>
      <c r="DQ343" t="str">
        <f t="shared" si="480"/>
        <v/>
      </c>
      <c r="DR343" t="str">
        <f t="shared" si="481"/>
        <v/>
      </c>
      <c r="DS343" s="359" t="str">
        <f t="shared" si="482"/>
        <v/>
      </c>
      <c r="DT343" t="str">
        <f t="shared" si="483"/>
        <v/>
      </c>
      <c r="DU343" t="str">
        <f t="shared" si="484"/>
        <v/>
      </c>
      <c r="DV343" t="str">
        <f t="shared" si="485"/>
        <v/>
      </c>
      <c r="DW343" t="str">
        <f t="shared" si="486"/>
        <v/>
      </c>
      <c r="DX343" s="359" t="str">
        <f t="shared" si="487"/>
        <v/>
      </c>
      <c r="DY343" t="str">
        <f t="shared" si="488"/>
        <v/>
      </c>
      <c r="DZ343" t="str">
        <f t="shared" si="489"/>
        <v/>
      </c>
      <c r="EA343" t="str">
        <f t="shared" si="490"/>
        <v/>
      </c>
      <c r="EB343" s="359" t="str">
        <f t="shared" si="491"/>
        <v/>
      </c>
      <c r="EC343" t="str">
        <f t="shared" si="492"/>
        <v/>
      </c>
      <c r="ED343" t="str">
        <f t="shared" si="493"/>
        <v/>
      </c>
      <c r="EE343" t="str">
        <f t="shared" si="494"/>
        <v/>
      </c>
      <c r="EF343" t="str">
        <f t="shared" si="495"/>
        <v/>
      </c>
      <c r="EG343" s="359" t="str">
        <f t="shared" si="496"/>
        <v/>
      </c>
      <c r="EH343" t="str">
        <f t="shared" si="441"/>
        <v>Cyanicula z.sp. 'northern'</v>
      </c>
      <c r="EJ343" t="str">
        <f t="shared" si="438"/>
        <v>Cymbidium canaliculatum</v>
      </c>
      <c r="EK343" s="100">
        <f t="shared" si="498"/>
        <v>0</v>
      </c>
      <c r="EL343" s="3">
        <f t="shared" si="498"/>
        <v>0</v>
      </c>
      <c r="EM343" s="3">
        <f t="shared" si="498"/>
        <v>0</v>
      </c>
      <c r="EN343" s="3">
        <f t="shared" si="498"/>
        <v>0</v>
      </c>
      <c r="EO343" s="3">
        <f t="shared" si="498"/>
        <v>0</v>
      </c>
      <c r="EP343" s="3">
        <f t="shared" si="498"/>
        <v>0</v>
      </c>
      <c r="EQ343" s="3">
        <f t="shared" si="498"/>
        <v>0</v>
      </c>
      <c r="ER343" s="3">
        <f t="shared" si="498"/>
        <v>0</v>
      </c>
      <c r="ES343" s="3">
        <f t="shared" si="498"/>
        <v>1</v>
      </c>
      <c r="ET343" s="3">
        <f t="shared" si="498"/>
        <v>1</v>
      </c>
      <c r="EU343" s="3">
        <f t="shared" si="498"/>
        <v>1</v>
      </c>
      <c r="EV343" s="24">
        <f t="shared" si="498"/>
        <v>0</v>
      </c>
      <c r="EW343" s="245">
        <f t="shared" si="440"/>
        <v>3</v>
      </c>
      <c r="EX343" s="262" t="str">
        <f t="shared" si="439"/>
        <v/>
      </c>
    </row>
    <row r="344" spans="1:154" ht="16.149999999999999" customHeight="1" x14ac:dyDescent="0.25">
      <c r="A344" s="363"/>
      <c r="D344" s="363"/>
      <c r="E344" s="363"/>
      <c r="F344" s="363"/>
      <c r="G344" s="363"/>
      <c r="H344" s="363"/>
      <c r="I344" s="363"/>
      <c r="J344" s="68">
        <f t="shared" si="442"/>
        <v>2138</v>
      </c>
      <c r="K344" s="427" t="str">
        <f t="shared" si="443"/>
        <v>Cymbidium sp.</v>
      </c>
      <c r="L344" s="428">
        <v>2138</v>
      </c>
      <c r="M344" s="427" t="s">
        <v>1633</v>
      </c>
      <c r="N344" s="439" t="s">
        <v>67</v>
      </c>
      <c r="O344" s="363" t="str">
        <f t="shared" si="420"/>
        <v>N</v>
      </c>
      <c r="P344" s="430" t="str">
        <f>_xlfn.CONCAT(M344," ","species")</f>
        <v>Cymbidium species</v>
      </c>
      <c r="Q344" s="364" t="s">
        <v>1055</v>
      </c>
      <c r="R344" s="365" t="s">
        <v>685</v>
      </c>
      <c r="S344" s="365" t="s">
        <v>685</v>
      </c>
      <c r="T344" s="603" t="s">
        <v>7894</v>
      </c>
      <c r="U344" s="603" t="s">
        <v>7894</v>
      </c>
      <c r="V344" s="603" t="s">
        <v>7894</v>
      </c>
      <c r="W344" s="603" t="s">
        <v>7894</v>
      </c>
      <c r="X344" s="603" t="s">
        <v>7894</v>
      </c>
      <c r="Y344" s="603" t="s">
        <v>7894</v>
      </c>
      <c r="Z344" s="603" t="s">
        <v>7894</v>
      </c>
      <c r="AA344" s="603" t="s">
        <v>7894</v>
      </c>
      <c r="AB344" s="603" t="s">
        <v>7894</v>
      </c>
      <c r="AC344" s="603" t="s">
        <v>7894</v>
      </c>
      <c r="AD344" s="603" t="s">
        <v>7894</v>
      </c>
      <c r="AE344" s="603" t="s">
        <v>7894</v>
      </c>
      <c r="AF344" s="605" t="s">
        <v>48</v>
      </c>
      <c r="AG344" s="605" t="s">
        <v>48</v>
      </c>
      <c r="AH344" s="366" t="s">
        <v>685</v>
      </c>
      <c r="AI344" s="363">
        <f t="shared" si="427"/>
        <v>6</v>
      </c>
      <c r="AJ344" s="363">
        <v>0</v>
      </c>
      <c r="AK344" s="413" t="str">
        <f t="shared" si="429"/>
        <v>None</v>
      </c>
      <c r="AL344" s="413" t="str">
        <f t="shared" si="430"/>
        <v>None</v>
      </c>
      <c r="AM344" s="486" t="s">
        <v>7613</v>
      </c>
      <c r="AS344" s="69">
        <f t="shared" si="431"/>
        <v>0</v>
      </c>
      <c r="AT344" s="69">
        <f t="shared" si="432"/>
        <v>0</v>
      </c>
      <c r="AU344" s="69">
        <f t="shared" si="433"/>
        <v>0</v>
      </c>
      <c r="AV344" s="69">
        <f t="shared" si="434"/>
        <v>0</v>
      </c>
      <c r="AW344" s="81"/>
      <c r="AX344" s="364"/>
      <c r="AY344" s="364" t="e">
        <v>#N/A</v>
      </c>
      <c r="AZ344" s="264" t="s">
        <v>48</v>
      </c>
      <c r="BA344" s="238"/>
      <c r="BB344" s="237" t="str">
        <f t="shared" si="435"/>
        <v/>
      </c>
      <c r="BC344" s="270">
        <f t="shared" si="428"/>
        <v>2138</v>
      </c>
      <c r="BD344" t="str">
        <f t="shared" si="436"/>
        <v>Cymbidium sp.</v>
      </c>
      <c r="BE344" s="367" t="e">
        <f>COUNTIFS(#REF!,L344)</f>
        <v>#REF!</v>
      </c>
      <c r="BF344" s="374" t="str">
        <f t="shared" si="437"/>
        <v>n</v>
      </c>
      <c r="BG344" s="82"/>
      <c r="BH344" s="375"/>
      <c r="BI344" s="374"/>
      <c r="BJ344" s="403"/>
      <c r="CE344" t="str">
        <f t="shared" si="499"/>
        <v>Native cymbidium (Cymbidium canaliculatum)</v>
      </c>
      <c r="CF344" s="388" t="str">
        <f t="shared" si="497"/>
        <v>Cymbidium canaliculatum</v>
      </c>
      <c r="CG344" t="str">
        <f t="shared" si="444"/>
        <v/>
      </c>
      <c r="CH344" t="str">
        <f t="shared" si="445"/>
        <v/>
      </c>
      <c r="CI344" t="str">
        <f t="shared" si="446"/>
        <v/>
      </c>
      <c r="CJ344" t="str">
        <f t="shared" si="447"/>
        <v/>
      </c>
      <c r="CK344" s="359" t="str">
        <f t="shared" si="448"/>
        <v/>
      </c>
      <c r="CL344" t="str">
        <f t="shared" si="449"/>
        <v/>
      </c>
      <c r="CM344" t="str">
        <f t="shared" si="450"/>
        <v/>
      </c>
      <c r="CN344" t="str">
        <f t="shared" si="451"/>
        <v/>
      </c>
      <c r="CO344" s="359" t="str">
        <f t="shared" si="452"/>
        <v/>
      </c>
      <c r="CP344" t="str">
        <f t="shared" si="453"/>
        <v/>
      </c>
      <c r="CQ344" t="str">
        <f t="shared" si="454"/>
        <v/>
      </c>
      <c r="CR344" t="str">
        <f t="shared" si="455"/>
        <v/>
      </c>
      <c r="CS344" s="359" t="str">
        <f t="shared" si="456"/>
        <v/>
      </c>
      <c r="CT344" t="str">
        <f t="shared" si="457"/>
        <v/>
      </c>
      <c r="CU344" t="str">
        <f t="shared" si="458"/>
        <v/>
      </c>
      <c r="CV344" t="str">
        <f t="shared" si="459"/>
        <v/>
      </c>
      <c r="CW344" t="str">
        <f t="shared" si="460"/>
        <v/>
      </c>
      <c r="CX344" s="359" t="str">
        <f t="shared" si="461"/>
        <v/>
      </c>
      <c r="CY344" t="str">
        <f t="shared" si="462"/>
        <v/>
      </c>
      <c r="CZ344" t="str">
        <f t="shared" si="463"/>
        <v/>
      </c>
      <c r="DA344" t="str">
        <f t="shared" si="464"/>
        <v/>
      </c>
      <c r="DB344" s="359" t="str">
        <f t="shared" si="465"/>
        <v/>
      </c>
      <c r="DC344" t="str">
        <f t="shared" si="466"/>
        <v/>
      </c>
      <c r="DD344" t="str">
        <f t="shared" si="467"/>
        <v/>
      </c>
      <c r="DE344" t="str">
        <f t="shared" si="468"/>
        <v/>
      </c>
      <c r="DF344" s="359" t="str">
        <f t="shared" si="469"/>
        <v/>
      </c>
      <c r="DG344" t="str">
        <f t="shared" si="470"/>
        <v/>
      </c>
      <c r="DH344" t="str">
        <f t="shared" si="471"/>
        <v/>
      </c>
      <c r="DI344" t="str">
        <f t="shared" si="472"/>
        <v/>
      </c>
      <c r="DJ344" t="str">
        <f t="shared" si="473"/>
        <v/>
      </c>
      <c r="DK344" s="359" t="str">
        <f t="shared" si="474"/>
        <v/>
      </c>
      <c r="DL344" t="str">
        <f t="shared" si="475"/>
        <v/>
      </c>
      <c r="DM344" t="str">
        <f t="shared" si="476"/>
        <v/>
      </c>
      <c r="DN344" t="str">
        <f t="shared" si="477"/>
        <v/>
      </c>
      <c r="DO344" s="359" t="str">
        <f t="shared" si="478"/>
        <v/>
      </c>
      <c r="DP344" t="str">
        <f t="shared" si="479"/>
        <v>X</v>
      </c>
      <c r="DQ344" t="str">
        <f t="shared" si="480"/>
        <v>X</v>
      </c>
      <c r="DR344" t="str">
        <f t="shared" si="481"/>
        <v>X</v>
      </c>
      <c r="DS344" s="359" t="str">
        <f t="shared" si="482"/>
        <v>X</v>
      </c>
      <c r="DT344" t="str">
        <f t="shared" si="483"/>
        <v>X</v>
      </c>
      <c r="DU344" t="str">
        <f t="shared" si="484"/>
        <v>X</v>
      </c>
      <c r="DV344" t="str">
        <f t="shared" si="485"/>
        <v>X</v>
      </c>
      <c r="DW344" t="str">
        <f t="shared" si="486"/>
        <v>X</v>
      </c>
      <c r="DX344" s="359" t="str">
        <f t="shared" si="487"/>
        <v>X</v>
      </c>
      <c r="DY344" t="str">
        <f t="shared" si="488"/>
        <v>X</v>
      </c>
      <c r="DZ344" t="str">
        <f t="shared" si="489"/>
        <v>X</v>
      </c>
      <c r="EA344" t="str">
        <f t="shared" si="490"/>
        <v>X</v>
      </c>
      <c r="EB344" s="359" t="str">
        <f t="shared" si="491"/>
        <v>X</v>
      </c>
      <c r="EC344" t="str">
        <f t="shared" si="492"/>
        <v/>
      </c>
      <c r="ED344" t="str">
        <f t="shared" si="493"/>
        <v/>
      </c>
      <c r="EE344" t="str">
        <f t="shared" si="494"/>
        <v/>
      </c>
      <c r="EF344" t="str">
        <f t="shared" si="495"/>
        <v/>
      </c>
      <c r="EG344" s="359" t="str">
        <f t="shared" si="496"/>
        <v/>
      </c>
      <c r="EH344" t="str">
        <f t="shared" si="441"/>
        <v>Cymbidium canaliculatum</v>
      </c>
      <c r="EJ344" t="str">
        <f t="shared" si="438"/>
        <v>Cymbidium sp.</v>
      </c>
      <c r="EK344" s="100">
        <f t="shared" si="498"/>
        <v>0</v>
      </c>
      <c r="EL344" s="3">
        <f t="shared" si="498"/>
        <v>0</v>
      </c>
      <c r="EM344" s="3">
        <f t="shared" si="498"/>
        <v>0</v>
      </c>
      <c r="EN344" s="3">
        <f t="shared" si="498"/>
        <v>0</v>
      </c>
      <c r="EO344" s="3">
        <f t="shared" si="498"/>
        <v>0</v>
      </c>
      <c r="EP344" s="3">
        <f t="shared" si="498"/>
        <v>0</v>
      </c>
      <c r="EQ344" s="3">
        <f t="shared" si="498"/>
        <v>0</v>
      </c>
      <c r="ER344" s="3">
        <f t="shared" si="498"/>
        <v>0</v>
      </c>
      <c r="ES344" s="3">
        <f t="shared" si="498"/>
        <v>0</v>
      </c>
      <c r="ET344" s="3">
        <f t="shared" si="498"/>
        <v>0</v>
      </c>
      <c r="EU344" s="3">
        <f t="shared" si="498"/>
        <v>0</v>
      </c>
      <c r="EV344" s="24">
        <f t="shared" si="498"/>
        <v>0</v>
      </c>
      <c r="EW344" s="245">
        <f t="shared" si="440"/>
        <v>0</v>
      </c>
      <c r="EX344" s="262" t="str">
        <f t="shared" si="439"/>
        <v/>
      </c>
    </row>
    <row r="345" spans="1:154" ht="16.149999999999999" customHeight="1" x14ac:dyDescent="0.25">
      <c r="A345" s="363"/>
      <c r="D345" s="363"/>
      <c r="E345" s="363"/>
      <c r="F345" s="363"/>
      <c r="G345" s="363"/>
      <c r="H345" s="363"/>
      <c r="I345" s="363"/>
      <c r="J345" s="68">
        <f t="shared" si="442"/>
        <v>634</v>
      </c>
      <c r="K345" s="427" t="str">
        <f t="shared" si="443"/>
        <v>Cyrtostylis huegelii</v>
      </c>
      <c r="L345" s="428">
        <v>634</v>
      </c>
      <c r="M345" s="427" t="s">
        <v>1636</v>
      </c>
      <c r="N345" s="433" t="s">
        <v>106</v>
      </c>
      <c r="O345" s="363" t="str">
        <f t="shared" si="420"/>
        <v>S</v>
      </c>
      <c r="P345" s="430" t="s">
        <v>2440</v>
      </c>
      <c r="Q345" s="364" t="s">
        <v>2441</v>
      </c>
      <c r="R345" s="365">
        <v>42917</v>
      </c>
      <c r="S345" s="365">
        <v>43008</v>
      </c>
      <c r="T345" s="603" t="s">
        <v>7894</v>
      </c>
      <c r="U345" s="603" t="s">
        <v>7894</v>
      </c>
      <c r="V345" s="603" t="s">
        <v>7894</v>
      </c>
      <c r="W345" s="603" t="s">
        <v>7894</v>
      </c>
      <c r="X345" s="603" t="s">
        <v>7894</v>
      </c>
      <c r="Y345" s="603" t="s">
        <v>4825</v>
      </c>
      <c r="Z345" s="603" t="s">
        <v>4826</v>
      </c>
      <c r="AA345" s="603" t="s">
        <v>4827</v>
      </c>
      <c r="AB345" s="603" t="s">
        <v>4828</v>
      </c>
      <c r="AC345" s="603" t="s">
        <v>4829</v>
      </c>
      <c r="AD345" s="603" t="s">
        <v>7894</v>
      </c>
      <c r="AE345" s="603" t="s">
        <v>7894</v>
      </c>
      <c r="AF345" s="605" t="s">
        <v>7923</v>
      </c>
      <c r="AG345" s="605" t="s">
        <v>7965</v>
      </c>
      <c r="AH345" s="366" t="s">
        <v>685</v>
      </c>
      <c r="AI345" s="363">
        <f t="shared" si="427"/>
        <v>6</v>
      </c>
      <c r="AJ345" s="363">
        <v>0</v>
      </c>
      <c r="AK345" s="413" t="str">
        <f t="shared" si="429"/>
        <v>None</v>
      </c>
      <c r="AL345" s="413" t="str">
        <f t="shared" si="430"/>
        <v>None</v>
      </c>
      <c r="AM345" s="486" t="s">
        <v>7607</v>
      </c>
      <c r="AS345" s="69">
        <f t="shared" si="431"/>
        <v>27</v>
      </c>
      <c r="AT345" s="69">
        <f t="shared" si="432"/>
        <v>39</v>
      </c>
      <c r="AU345" s="69">
        <f t="shared" si="433"/>
        <v>7</v>
      </c>
      <c r="AV345" s="69">
        <f t="shared" si="434"/>
        <v>9</v>
      </c>
      <c r="AW345" s="81"/>
      <c r="AX345" s="364" t="s">
        <v>2442</v>
      </c>
      <c r="AY345" s="364">
        <v>10916</v>
      </c>
      <c r="AZ345" s="264" t="s">
        <v>48</v>
      </c>
      <c r="BA345" s="238"/>
      <c r="BB345" s="237" t="str">
        <f t="shared" si="435"/>
        <v/>
      </c>
      <c r="BC345" s="270">
        <f t="shared" si="428"/>
        <v>634</v>
      </c>
      <c r="BD345" t="str">
        <f t="shared" si="436"/>
        <v>Cyrtostylis huegelii</v>
      </c>
      <c r="BE345" s="367" t="e">
        <f>COUNTIFS(#REF!,L345)</f>
        <v>#REF!</v>
      </c>
      <c r="BF345" s="374" t="str">
        <f t="shared" si="437"/>
        <v>y</v>
      </c>
      <c r="BG345" s="82"/>
      <c r="BH345" s="375"/>
      <c r="BI345" s="374"/>
      <c r="BJ345" s="403"/>
      <c r="CE345" t="str">
        <f t="shared" si="499"/>
        <v>Cymbidium species (Cymbidium sp.)</v>
      </c>
      <c r="CF345" s="388" t="str">
        <f t="shared" si="497"/>
        <v>Cymbidium sp.</v>
      </c>
      <c r="CG345" t="str">
        <f t="shared" si="444"/>
        <v/>
      </c>
      <c r="CH345" t="str">
        <f t="shared" si="445"/>
        <v/>
      </c>
      <c r="CI345" t="str">
        <f t="shared" si="446"/>
        <v/>
      </c>
      <c r="CJ345" t="str">
        <f t="shared" si="447"/>
        <v/>
      </c>
      <c r="CK345" s="359" t="str">
        <f t="shared" si="448"/>
        <v/>
      </c>
      <c r="CL345" t="str">
        <f t="shared" si="449"/>
        <v/>
      </c>
      <c r="CM345" t="str">
        <f t="shared" si="450"/>
        <v/>
      </c>
      <c r="CN345" t="str">
        <f t="shared" si="451"/>
        <v/>
      </c>
      <c r="CO345" s="359" t="str">
        <f t="shared" si="452"/>
        <v/>
      </c>
      <c r="CP345" t="str">
        <f t="shared" si="453"/>
        <v/>
      </c>
      <c r="CQ345" t="str">
        <f t="shared" si="454"/>
        <v/>
      </c>
      <c r="CR345" t="str">
        <f t="shared" si="455"/>
        <v/>
      </c>
      <c r="CS345" s="359" t="str">
        <f t="shared" si="456"/>
        <v/>
      </c>
      <c r="CT345" t="str">
        <f t="shared" si="457"/>
        <v/>
      </c>
      <c r="CU345" t="str">
        <f t="shared" si="458"/>
        <v/>
      </c>
      <c r="CV345" t="str">
        <f t="shared" si="459"/>
        <v/>
      </c>
      <c r="CW345" t="str">
        <f t="shared" si="460"/>
        <v/>
      </c>
      <c r="CX345" s="359" t="str">
        <f t="shared" si="461"/>
        <v/>
      </c>
      <c r="CY345" t="str">
        <f t="shared" si="462"/>
        <v/>
      </c>
      <c r="CZ345" t="str">
        <f t="shared" si="463"/>
        <v/>
      </c>
      <c r="DA345" t="str">
        <f t="shared" si="464"/>
        <v/>
      </c>
      <c r="DB345" s="359" t="str">
        <f t="shared" si="465"/>
        <v/>
      </c>
      <c r="DC345" t="str">
        <f t="shared" si="466"/>
        <v/>
      </c>
      <c r="DD345" t="str">
        <f t="shared" si="467"/>
        <v/>
      </c>
      <c r="DE345" t="str">
        <f t="shared" si="468"/>
        <v/>
      </c>
      <c r="DF345" s="359" t="str">
        <f t="shared" si="469"/>
        <v/>
      </c>
      <c r="DG345" t="str">
        <f t="shared" si="470"/>
        <v/>
      </c>
      <c r="DH345" t="str">
        <f t="shared" si="471"/>
        <v/>
      </c>
      <c r="DI345" t="str">
        <f t="shared" si="472"/>
        <v/>
      </c>
      <c r="DJ345" t="str">
        <f t="shared" si="473"/>
        <v/>
      </c>
      <c r="DK345" s="359" t="str">
        <f t="shared" si="474"/>
        <v/>
      </c>
      <c r="DL345" t="str">
        <f t="shared" si="475"/>
        <v/>
      </c>
      <c r="DM345" t="str">
        <f t="shared" si="476"/>
        <v/>
      </c>
      <c r="DN345" t="str">
        <f t="shared" si="477"/>
        <v/>
      </c>
      <c r="DO345" s="359" t="str">
        <f t="shared" si="478"/>
        <v/>
      </c>
      <c r="DP345" t="str">
        <f t="shared" si="479"/>
        <v/>
      </c>
      <c r="DQ345" t="str">
        <f t="shared" si="480"/>
        <v/>
      </c>
      <c r="DR345" t="str">
        <f t="shared" si="481"/>
        <v/>
      </c>
      <c r="DS345" s="359" t="str">
        <f t="shared" si="482"/>
        <v/>
      </c>
      <c r="DT345" t="str">
        <f t="shared" si="483"/>
        <v/>
      </c>
      <c r="DU345" t="str">
        <f t="shared" si="484"/>
        <v/>
      </c>
      <c r="DV345" t="str">
        <f t="shared" si="485"/>
        <v/>
      </c>
      <c r="DW345" t="str">
        <f t="shared" si="486"/>
        <v/>
      </c>
      <c r="DX345" s="359" t="str">
        <f t="shared" si="487"/>
        <v/>
      </c>
      <c r="DY345" t="str">
        <f t="shared" si="488"/>
        <v/>
      </c>
      <c r="DZ345" t="str">
        <f t="shared" si="489"/>
        <v/>
      </c>
      <c r="EA345" t="str">
        <f t="shared" si="490"/>
        <v/>
      </c>
      <c r="EB345" s="359" t="str">
        <f t="shared" si="491"/>
        <v/>
      </c>
      <c r="EC345" t="str">
        <f t="shared" si="492"/>
        <v/>
      </c>
      <c r="ED345" t="str">
        <f t="shared" si="493"/>
        <v/>
      </c>
      <c r="EE345" t="str">
        <f t="shared" si="494"/>
        <v/>
      </c>
      <c r="EF345" t="str">
        <f t="shared" si="495"/>
        <v/>
      </c>
      <c r="EG345" s="359" t="str">
        <f t="shared" si="496"/>
        <v/>
      </c>
      <c r="EH345" t="str">
        <f t="shared" si="441"/>
        <v>Cymbidium sp.</v>
      </c>
      <c r="EJ345" t="str">
        <f t="shared" si="438"/>
        <v>Cyrtostylis huegelii</v>
      </c>
      <c r="EK345" s="100">
        <f t="shared" si="498"/>
        <v>0</v>
      </c>
      <c r="EL345" s="3">
        <f t="shared" si="498"/>
        <v>0</v>
      </c>
      <c r="EM345" s="3">
        <f t="shared" si="498"/>
        <v>0</v>
      </c>
      <c r="EN345" s="3">
        <f t="shared" si="498"/>
        <v>0</v>
      </c>
      <c r="EO345" s="3">
        <f t="shared" si="498"/>
        <v>0</v>
      </c>
      <c r="EP345" s="3">
        <f t="shared" si="498"/>
        <v>0</v>
      </c>
      <c r="EQ345" s="3">
        <f t="shared" si="498"/>
        <v>1</v>
      </c>
      <c r="ER345" s="3">
        <f t="shared" si="498"/>
        <v>1</v>
      </c>
      <c r="ES345" s="3">
        <f t="shared" si="498"/>
        <v>1</v>
      </c>
      <c r="ET345" s="3">
        <f t="shared" si="498"/>
        <v>0</v>
      </c>
      <c r="EU345" s="3">
        <f t="shared" si="498"/>
        <v>0</v>
      </c>
      <c r="EV345" s="24">
        <f t="shared" si="498"/>
        <v>0</v>
      </c>
      <c r="EW345" s="245">
        <f t="shared" si="440"/>
        <v>3</v>
      </c>
      <c r="EX345" s="262" t="str">
        <f t="shared" si="439"/>
        <v/>
      </c>
    </row>
    <row r="346" spans="1:154" ht="16.149999999999999" customHeight="1" x14ac:dyDescent="0.25">
      <c r="A346" s="363"/>
      <c r="D346" s="363"/>
      <c r="E346" s="363"/>
      <c r="F346" s="363"/>
      <c r="G346" s="363"/>
      <c r="H346" s="363"/>
      <c r="I346" s="363"/>
      <c r="J346" s="68">
        <f t="shared" si="442"/>
        <v>635</v>
      </c>
      <c r="K346" s="427" t="str">
        <f t="shared" si="443"/>
        <v>Cyrtostylis robusta</v>
      </c>
      <c r="L346" s="428">
        <v>635</v>
      </c>
      <c r="M346" s="427" t="s">
        <v>1636</v>
      </c>
      <c r="N346" s="433" t="s">
        <v>303</v>
      </c>
      <c r="O346" s="363" t="str">
        <f t="shared" si="420"/>
        <v>S</v>
      </c>
      <c r="P346" s="430" t="s">
        <v>2443</v>
      </c>
      <c r="Q346" s="364" t="s">
        <v>2444</v>
      </c>
      <c r="R346" s="373">
        <v>42901</v>
      </c>
      <c r="S346" s="365">
        <v>42978</v>
      </c>
      <c r="T346" s="603" t="s">
        <v>7894</v>
      </c>
      <c r="U346" s="603" t="s">
        <v>7894</v>
      </c>
      <c r="V346" s="603" t="s">
        <v>7894</v>
      </c>
      <c r="W346" s="603" t="s">
        <v>7894</v>
      </c>
      <c r="X346" s="603" t="s">
        <v>7894</v>
      </c>
      <c r="Y346" s="603" t="s">
        <v>4825</v>
      </c>
      <c r="Z346" s="603" t="s">
        <v>4826</v>
      </c>
      <c r="AA346" s="603" t="s">
        <v>4827</v>
      </c>
      <c r="AB346" s="603" t="s">
        <v>7894</v>
      </c>
      <c r="AC346" s="603" t="s">
        <v>7894</v>
      </c>
      <c r="AD346" s="603" t="s">
        <v>7894</v>
      </c>
      <c r="AE346" s="603" t="s">
        <v>7894</v>
      </c>
      <c r="AF346" s="605" t="s">
        <v>7912</v>
      </c>
      <c r="AG346" s="605" t="s">
        <v>7954</v>
      </c>
      <c r="AH346" s="366" t="s">
        <v>685</v>
      </c>
      <c r="AI346" s="363">
        <f t="shared" si="427"/>
        <v>6</v>
      </c>
      <c r="AJ346" s="363">
        <v>0</v>
      </c>
      <c r="AK346" s="413" t="str">
        <f t="shared" si="429"/>
        <v>None</v>
      </c>
      <c r="AL346" s="413" t="str">
        <f t="shared" si="430"/>
        <v>None</v>
      </c>
      <c r="AM346" s="486" t="s">
        <v>7607</v>
      </c>
      <c r="AS346" s="69">
        <f t="shared" si="431"/>
        <v>25</v>
      </c>
      <c r="AT346" s="69">
        <f t="shared" si="432"/>
        <v>35</v>
      </c>
      <c r="AU346" s="69">
        <f t="shared" si="433"/>
        <v>6</v>
      </c>
      <c r="AV346" s="69">
        <f t="shared" si="434"/>
        <v>8</v>
      </c>
      <c r="AW346" s="81" t="e">
        <f>VLOOKUP(AM346,#REF!,6,FALSE)</f>
        <v>#REF!</v>
      </c>
      <c r="AX346" s="364" t="s">
        <v>2445</v>
      </c>
      <c r="AY346" s="364">
        <v>10964</v>
      </c>
      <c r="AZ346" s="264" t="s">
        <v>48</v>
      </c>
      <c r="BA346" s="238"/>
      <c r="BB346" s="237" t="str">
        <f t="shared" si="435"/>
        <v/>
      </c>
      <c r="BC346" s="270">
        <f t="shared" si="428"/>
        <v>635</v>
      </c>
      <c r="BD346" t="str">
        <f t="shared" si="436"/>
        <v>Cyrtostylis robusta</v>
      </c>
      <c r="BE346" s="367" t="e">
        <f>COUNTIFS(#REF!,L346)</f>
        <v>#REF!</v>
      </c>
      <c r="BF346" s="374" t="str">
        <f t="shared" si="437"/>
        <v>y</v>
      </c>
      <c r="BG346" s="82"/>
      <c r="BH346" s="375"/>
      <c r="BI346" s="374"/>
      <c r="BJ346" s="403"/>
      <c r="CE346" t="str">
        <f t="shared" si="499"/>
        <v>Midge Orchid (Cyrtostylis huegelii)</v>
      </c>
      <c r="CF346" s="388" t="str">
        <f t="shared" si="497"/>
        <v>Cyrtostylis huegelii</v>
      </c>
      <c r="CG346" t="str">
        <f t="shared" si="444"/>
        <v/>
      </c>
      <c r="CH346" t="str">
        <f t="shared" si="445"/>
        <v/>
      </c>
      <c r="CI346" t="str">
        <f t="shared" si="446"/>
        <v/>
      </c>
      <c r="CJ346" t="str">
        <f t="shared" si="447"/>
        <v/>
      </c>
      <c r="CK346" s="359" t="str">
        <f t="shared" si="448"/>
        <v/>
      </c>
      <c r="CL346" t="str">
        <f t="shared" si="449"/>
        <v/>
      </c>
      <c r="CM346" t="str">
        <f t="shared" si="450"/>
        <v/>
      </c>
      <c r="CN346" t="str">
        <f t="shared" si="451"/>
        <v/>
      </c>
      <c r="CO346" s="359" t="str">
        <f t="shared" si="452"/>
        <v/>
      </c>
      <c r="CP346" t="str">
        <f t="shared" si="453"/>
        <v/>
      </c>
      <c r="CQ346" t="str">
        <f t="shared" si="454"/>
        <v/>
      </c>
      <c r="CR346" t="str">
        <f t="shared" si="455"/>
        <v/>
      </c>
      <c r="CS346" s="359" t="str">
        <f t="shared" si="456"/>
        <v/>
      </c>
      <c r="CT346" t="str">
        <f t="shared" si="457"/>
        <v/>
      </c>
      <c r="CU346" t="str">
        <f t="shared" si="458"/>
        <v/>
      </c>
      <c r="CV346" t="str">
        <f t="shared" si="459"/>
        <v/>
      </c>
      <c r="CW346" t="str">
        <f t="shared" si="460"/>
        <v/>
      </c>
      <c r="CX346" s="359" t="str">
        <f t="shared" si="461"/>
        <v/>
      </c>
      <c r="CY346" t="str">
        <f t="shared" si="462"/>
        <v/>
      </c>
      <c r="CZ346" t="str">
        <f t="shared" si="463"/>
        <v/>
      </c>
      <c r="DA346" t="str">
        <f t="shared" si="464"/>
        <v/>
      </c>
      <c r="DB346" s="359" t="str">
        <f t="shared" si="465"/>
        <v/>
      </c>
      <c r="DC346" t="str">
        <f t="shared" si="466"/>
        <v/>
      </c>
      <c r="DD346" t="str">
        <f t="shared" si="467"/>
        <v/>
      </c>
      <c r="DE346" t="str">
        <f t="shared" si="468"/>
        <v/>
      </c>
      <c r="DF346" s="359" t="str">
        <f t="shared" si="469"/>
        <v/>
      </c>
      <c r="DG346" t="str">
        <f t="shared" si="470"/>
        <v>X</v>
      </c>
      <c r="DH346" t="str">
        <f t="shared" si="471"/>
        <v>X</v>
      </c>
      <c r="DI346" t="str">
        <f t="shared" si="472"/>
        <v>X</v>
      </c>
      <c r="DJ346" t="str">
        <f t="shared" si="473"/>
        <v>X</v>
      </c>
      <c r="DK346" s="359" t="str">
        <f t="shared" si="474"/>
        <v>X</v>
      </c>
      <c r="DL346" t="str">
        <f t="shared" si="475"/>
        <v>X</v>
      </c>
      <c r="DM346" t="str">
        <f t="shared" si="476"/>
        <v>X</v>
      </c>
      <c r="DN346" t="str">
        <f t="shared" si="477"/>
        <v>X</v>
      </c>
      <c r="DO346" s="359" t="str">
        <f t="shared" si="478"/>
        <v>X</v>
      </c>
      <c r="DP346" t="str">
        <f t="shared" si="479"/>
        <v>X</v>
      </c>
      <c r="DQ346" t="str">
        <f t="shared" si="480"/>
        <v>X</v>
      </c>
      <c r="DR346" t="str">
        <f t="shared" si="481"/>
        <v>X</v>
      </c>
      <c r="DS346" s="359" t="str">
        <f t="shared" si="482"/>
        <v>X</v>
      </c>
      <c r="DT346" t="str">
        <f t="shared" si="483"/>
        <v/>
      </c>
      <c r="DU346" t="str">
        <f t="shared" si="484"/>
        <v/>
      </c>
      <c r="DV346" t="str">
        <f t="shared" si="485"/>
        <v/>
      </c>
      <c r="DW346" t="str">
        <f t="shared" si="486"/>
        <v/>
      </c>
      <c r="DX346" s="359" t="str">
        <f t="shared" si="487"/>
        <v/>
      </c>
      <c r="DY346" t="str">
        <f t="shared" si="488"/>
        <v/>
      </c>
      <c r="DZ346" t="str">
        <f t="shared" si="489"/>
        <v/>
      </c>
      <c r="EA346" t="str">
        <f t="shared" si="490"/>
        <v/>
      </c>
      <c r="EB346" s="359" t="str">
        <f t="shared" si="491"/>
        <v/>
      </c>
      <c r="EC346" t="str">
        <f t="shared" si="492"/>
        <v/>
      </c>
      <c r="ED346" t="str">
        <f t="shared" si="493"/>
        <v/>
      </c>
      <c r="EE346" t="str">
        <f t="shared" si="494"/>
        <v/>
      </c>
      <c r="EF346" t="str">
        <f t="shared" si="495"/>
        <v/>
      </c>
      <c r="EG346" s="359" t="str">
        <f t="shared" si="496"/>
        <v/>
      </c>
      <c r="EH346" t="str">
        <f t="shared" si="441"/>
        <v>Cyrtostylis huegelii</v>
      </c>
      <c r="EJ346" t="str">
        <f t="shared" si="438"/>
        <v>Cyrtostylis robusta</v>
      </c>
      <c r="EK346" s="100">
        <f t="shared" si="498"/>
        <v>0</v>
      </c>
      <c r="EL346" s="3">
        <f t="shared" si="498"/>
        <v>0</v>
      </c>
      <c r="EM346" s="3">
        <f t="shared" si="498"/>
        <v>0</v>
      </c>
      <c r="EN346" s="3">
        <f t="shared" si="498"/>
        <v>0</v>
      </c>
      <c r="EO346" s="3">
        <f t="shared" si="498"/>
        <v>0</v>
      </c>
      <c r="EP346" s="3">
        <f t="shared" si="498"/>
        <v>1</v>
      </c>
      <c r="EQ346" s="3">
        <f t="shared" si="498"/>
        <v>1</v>
      </c>
      <c r="ER346" s="3">
        <f t="shared" si="498"/>
        <v>1</v>
      </c>
      <c r="ES346" s="3">
        <f t="shared" si="498"/>
        <v>0</v>
      </c>
      <c r="ET346" s="3">
        <f t="shared" si="498"/>
        <v>0</v>
      </c>
      <c r="EU346" s="3">
        <f t="shared" si="498"/>
        <v>0</v>
      </c>
      <c r="EV346" s="24">
        <f t="shared" si="498"/>
        <v>0</v>
      </c>
      <c r="EW346" s="245">
        <f t="shared" si="440"/>
        <v>3</v>
      </c>
      <c r="EX346" s="262" t="str">
        <f t="shared" si="439"/>
        <v/>
      </c>
    </row>
    <row r="347" spans="1:154" ht="16.149999999999999" customHeight="1" x14ac:dyDescent="0.25">
      <c r="A347" s="363"/>
      <c r="D347" s="363"/>
      <c r="E347" s="363"/>
      <c r="F347" s="363"/>
      <c r="G347" s="363"/>
      <c r="H347" s="363"/>
      <c r="I347" s="363"/>
      <c r="J347" s="68">
        <f t="shared" si="442"/>
        <v>2156</v>
      </c>
      <c r="K347" s="427" t="str">
        <f t="shared" si="443"/>
        <v>Cyrtostylis sp.</v>
      </c>
      <c r="L347" s="428">
        <v>2156</v>
      </c>
      <c r="M347" s="427" t="s">
        <v>1636</v>
      </c>
      <c r="N347" s="433" t="s">
        <v>67</v>
      </c>
      <c r="O347" s="363" t="str">
        <f t="shared" si="420"/>
        <v>S</v>
      </c>
      <c r="P347" s="430" t="s">
        <v>2446</v>
      </c>
      <c r="Q347" s="364" t="s">
        <v>1055</v>
      </c>
      <c r="R347" s="365" t="s">
        <v>685</v>
      </c>
      <c r="S347" s="365" t="s">
        <v>685</v>
      </c>
      <c r="T347" s="603" t="s">
        <v>7894</v>
      </c>
      <c r="U347" s="603" t="s">
        <v>7894</v>
      </c>
      <c r="V347" s="603" t="s">
        <v>7894</v>
      </c>
      <c r="W347" s="603" t="s">
        <v>7894</v>
      </c>
      <c r="X347" s="603" t="s">
        <v>7894</v>
      </c>
      <c r="Y347" s="603" t="s">
        <v>7894</v>
      </c>
      <c r="Z347" s="603" t="s">
        <v>7894</v>
      </c>
      <c r="AA347" s="603" t="s">
        <v>7894</v>
      </c>
      <c r="AB347" s="603" t="s">
        <v>7894</v>
      </c>
      <c r="AC347" s="603" t="s">
        <v>7894</v>
      </c>
      <c r="AD347" s="603" t="s">
        <v>7894</v>
      </c>
      <c r="AE347" s="603" t="s">
        <v>7894</v>
      </c>
      <c r="AF347" s="605" t="s">
        <v>48</v>
      </c>
      <c r="AG347" s="605" t="s">
        <v>48</v>
      </c>
      <c r="AH347" s="366" t="s">
        <v>685</v>
      </c>
      <c r="AI347" s="363">
        <f t="shared" si="427"/>
        <v>6</v>
      </c>
      <c r="AJ347" s="363">
        <v>0</v>
      </c>
      <c r="AK347" s="413" t="str">
        <f t="shared" si="429"/>
        <v>None</v>
      </c>
      <c r="AL347" s="413" t="str">
        <f t="shared" si="430"/>
        <v>None</v>
      </c>
      <c r="AM347" s="486" t="s">
        <v>7613</v>
      </c>
      <c r="AS347" s="69">
        <f t="shared" si="431"/>
        <v>0</v>
      </c>
      <c r="AT347" s="69">
        <f t="shared" si="432"/>
        <v>0</v>
      </c>
      <c r="AU347" s="69">
        <f t="shared" si="433"/>
        <v>0</v>
      </c>
      <c r="AV347" s="69">
        <f t="shared" si="434"/>
        <v>0</v>
      </c>
      <c r="AW347" s="81"/>
      <c r="AX347" s="364" t="s">
        <v>2447</v>
      </c>
      <c r="AY347" s="364" t="e">
        <v>#N/A</v>
      </c>
      <c r="AZ347" s="264" t="s">
        <v>48</v>
      </c>
      <c r="BA347" s="238"/>
      <c r="BB347" s="237" t="str">
        <f t="shared" si="435"/>
        <v/>
      </c>
      <c r="BC347" s="270">
        <f t="shared" si="428"/>
        <v>2156</v>
      </c>
      <c r="BD347" t="str">
        <f t="shared" si="436"/>
        <v>Cyrtostylis sp.</v>
      </c>
      <c r="BE347" s="367" t="e">
        <f>COUNTIFS(#REF!,L347)</f>
        <v>#REF!</v>
      </c>
      <c r="BF347" s="374" t="str">
        <f t="shared" si="437"/>
        <v>y</v>
      </c>
      <c r="BG347" s="82"/>
      <c r="BH347" s="375"/>
      <c r="BI347" s="374"/>
      <c r="BJ347" s="403"/>
      <c r="CE347" t="str">
        <f t="shared" si="499"/>
        <v>Mosquito Orchid (Cyrtostylis robusta)</v>
      </c>
      <c r="CF347" s="388" t="str">
        <f t="shared" si="497"/>
        <v>Cyrtostylis robusta</v>
      </c>
      <c r="CG347" t="str">
        <f t="shared" si="444"/>
        <v/>
      </c>
      <c r="CH347" t="str">
        <f t="shared" si="445"/>
        <v/>
      </c>
      <c r="CI347" t="str">
        <f t="shared" si="446"/>
        <v/>
      </c>
      <c r="CJ347" t="str">
        <f t="shared" si="447"/>
        <v/>
      </c>
      <c r="CK347" s="359" t="str">
        <f t="shared" si="448"/>
        <v/>
      </c>
      <c r="CL347" t="str">
        <f t="shared" si="449"/>
        <v/>
      </c>
      <c r="CM347" t="str">
        <f t="shared" si="450"/>
        <v/>
      </c>
      <c r="CN347" t="str">
        <f t="shared" si="451"/>
        <v/>
      </c>
      <c r="CO347" s="359" t="str">
        <f t="shared" si="452"/>
        <v/>
      </c>
      <c r="CP347" t="str">
        <f t="shared" si="453"/>
        <v/>
      </c>
      <c r="CQ347" t="str">
        <f t="shared" si="454"/>
        <v/>
      </c>
      <c r="CR347" t="str">
        <f t="shared" si="455"/>
        <v/>
      </c>
      <c r="CS347" s="359" t="str">
        <f t="shared" si="456"/>
        <v/>
      </c>
      <c r="CT347" t="str">
        <f t="shared" si="457"/>
        <v/>
      </c>
      <c r="CU347" t="str">
        <f t="shared" si="458"/>
        <v/>
      </c>
      <c r="CV347" t="str">
        <f t="shared" si="459"/>
        <v/>
      </c>
      <c r="CW347" t="str">
        <f t="shared" si="460"/>
        <v/>
      </c>
      <c r="CX347" s="359" t="str">
        <f t="shared" si="461"/>
        <v/>
      </c>
      <c r="CY347" t="str">
        <f t="shared" si="462"/>
        <v/>
      </c>
      <c r="CZ347" t="str">
        <f t="shared" si="463"/>
        <v/>
      </c>
      <c r="DA347" t="str">
        <f t="shared" si="464"/>
        <v/>
      </c>
      <c r="DB347" s="359" t="str">
        <f t="shared" si="465"/>
        <v/>
      </c>
      <c r="DC347" t="str">
        <f t="shared" si="466"/>
        <v/>
      </c>
      <c r="DD347" t="str">
        <f t="shared" si="467"/>
        <v/>
      </c>
      <c r="DE347" t="str">
        <f t="shared" si="468"/>
        <v>X</v>
      </c>
      <c r="DF347" s="359" t="str">
        <f t="shared" si="469"/>
        <v>X</v>
      </c>
      <c r="DG347" t="str">
        <f t="shared" si="470"/>
        <v>X</v>
      </c>
      <c r="DH347" t="str">
        <f t="shared" si="471"/>
        <v>X</v>
      </c>
      <c r="DI347" t="str">
        <f t="shared" si="472"/>
        <v>X</v>
      </c>
      <c r="DJ347" t="str">
        <f t="shared" si="473"/>
        <v>X</v>
      </c>
      <c r="DK347" s="359" t="str">
        <f t="shared" si="474"/>
        <v>X</v>
      </c>
      <c r="DL347" t="str">
        <f t="shared" si="475"/>
        <v>X</v>
      </c>
      <c r="DM347" t="str">
        <f t="shared" si="476"/>
        <v>X</v>
      </c>
      <c r="DN347" t="str">
        <f t="shared" si="477"/>
        <v>X</v>
      </c>
      <c r="DO347" s="359" t="str">
        <f t="shared" si="478"/>
        <v>X</v>
      </c>
      <c r="DP347" t="str">
        <f t="shared" si="479"/>
        <v/>
      </c>
      <c r="DQ347" t="str">
        <f t="shared" si="480"/>
        <v/>
      </c>
      <c r="DR347" t="str">
        <f t="shared" si="481"/>
        <v/>
      </c>
      <c r="DS347" s="359" t="str">
        <f t="shared" si="482"/>
        <v/>
      </c>
      <c r="DT347" t="str">
        <f t="shared" si="483"/>
        <v/>
      </c>
      <c r="DU347" t="str">
        <f t="shared" si="484"/>
        <v/>
      </c>
      <c r="DV347" t="str">
        <f t="shared" si="485"/>
        <v/>
      </c>
      <c r="DW347" t="str">
        <f t="shared" si="486"/>
        <v/>
      </c>
      <c r="DX347" s="359" t="str">
        <f t="shared" si="487"/>
        <v/>
      </c>
      <c r="DY347" t="str">
        <f t="shared" si="488"/>
        <v/>
      </c>
      <c r="DZ347" t="str">
        <f t="shared" si="489"/>
        <v/>
      </c>
      <c r="EA347" t="str">
        <f t="shared" si="490"/>
        <v/>
      </c>
      <c r="EB347" s="359" t="str">
        <f t="shared" si="491"/>
        <v/>
      </c>
      <c r="EC347" t="str">
        <f t="shared" si="492"/>
        <v/>
      </c>
      <c r="ED347" t="str">
        <f t="shared" si="493"/>
        <v/>
      </c>
      <c r="EE347" t="str">
        <f t="shared" si="494"/>
        <v/>
      </c>
      <c r="EF347" t="str">
        <f t="shared" si="495"/>
        <v/>
      </c>
      <c r="EG347" s="359" t="str">
        <f t="shared" si="496"/>
        <v/>
      </c>
      <c r="EH347" t="str">
        <f t="shared" si="441"/>
        <v>Cyrtostylis robusta</v>
      </c>
      <c r="EJ347" t="str">
        <f t="shared" si="438"/>
        <v>Cyrtostylis sp.</v>
      </c>
      <c r="EK347" s="100">
        <f t="shared" si="498"/>
        <v>0</v>
      </c>
      <c r="EL347" s="3">
        <f t="shared" ref="EL347:EV356" si="500">IF($AV347&gt;=$AU347,IF(AND(EL$2&gt;=$AU347,EL$2&lt;=$AV347),1,0),IF(OR(EL$2&gt;=$AU347,EL$2&lt;=$AV347),1,0))</f>
        <v>0</v>
      </c>
      <c r="EM347" s="3">
        <f t="shared" si="500"/>
        <v>0</v>
      </c>
      <c r="EN347" s="3">
        <f t="shared" si="500"/>
        <v>0</v>
      </c>
      <c r="EO347" s="3">
        <f t="shared" si="500"/>
        <v>0</v>
      </c>
      <c r="EP347" s="3">
        <f t="shared" si="500"/>
        <v>0</v>
      </c>
      <c r="EQ347" s="3">
        <f t="shared" si="500"/>
        <v>0</v>
      </c>
      <c r="ER347" s="3">
        <f t="shared" si="500"/>
        <v>0</v>
      </c>
      <c r="ES347" s="3">
        <f t="shared" si="500"/>
        <v>0</v>
      </c>
      <c r="ET347" s="3">
        <f t="shared" si="500"/>
        <v>0</v>
      </c>
      <c r="EU347" s="3">
        <f t="shared" si="500"/>
        <v>0</v>
      </c>
      <c r="EV347" s="24">
        <f t="shared" si="500"/>
        <v>0</v>
      </c>
      <c r="EW347" s="245">
        <f t="shared" si="440"/>
        <v>0</v>
      </c>
      <c r="EX347" s="262" t="str">
        <f t="shared" si="439"/>
        <v/>
      </c>
    </row>
    <row r="348" spans="1:154" ht="16.149999999999999" customHeight="1" x14ac:dyDescent="0.25">
      <c r="A348" s="363"/>
      <c r="D348" s="363"/>
      <c r="E348" s="363"/>
      <c r="F348" s="363"/>
      <c r="G348" s="363"/>
      <c r="H348" s="363"/>
      <c r="I348" s="363"/>
      <c r="J348" s="68">
        <f t="shared" si="442"/>
        <v>1067</v>
      </c>
      <c r="K348" s="607" t="str">
        <f t="shared" si="443"/>
        <v>Cyrtostylis sp. 'Cape Naturaliste'</v>
      </c>
      <c r="L348" s="608">
        <v>1067</v>
      </c>
      <c r="M348" s="607" t="s">
        <v>1636</v>
      </c>
      <c r="N348" s="609" t="s">
        <v>1083</v>
      </c>
      <c r="O348" s="363" t="str">
        <f t="shared" si="420"/>
        <v>S</v>
      </c>
      <c r="P348" s="430" t="s">
        <v>2448</v>
      </c>
      <c r="Q348" s="364" t="s">
        <v>2449</v>
      </c>
      <c r="R348" s="365">
        <v>42948</v>
      </c>
      <c r="S348" s="365">
        <v>43008</v>
      </c>
      <c r="T348" s="603" t="s">
        <v>7894</v>
      </c>
      <c r="U348" s="603" t="s">
        <v>7894</v>
      </c>
      <c r="V348" s="603" t="s">
        <v>7894</v>
      </c>
      <c r="W348" s="603" t="s">
        <v>7894</v>
      </c>
      <c r="X348" s="603" t="s">
        <v>7894</v>
      </c>
      <c r="Y348" s="603" t="s">
        <v>7894</v>
      </c>
      <c r="Z348" s="603" t="s">
        <v>7894</v>
      </c>
      <c r="AA348" s="603" t="s">
        <v>7894</v>
      </c>
      <c r="AB348" s="603" t="s">
        <v>7894</v>
      </c>
      <c r="AC348" s="603" t="s">
        <v>7894</v>
      </c>
      <c r="AD348" s="603" t="s">
        <v>7894</v>
      </c>
      <c r="AE348" s="603" t="s">
        <v>7894</v>
      </c>
      <c r="AF348" s="605" t="s">
        <v>48</v>
      </c>
      <c r="AG348" s="605" t="s">
        <v>48</v>
      </c>
      <c r="AH348" s="366" t="s">
        <v>685</v>
      </c>
      <c r="AI348" s="363">
        <f t="shared" si="427"/>
        <v>6</v>
      </c>
      <c r="AJ348" s="363">
        <v>0</v>
      </c>
      <c r="AK348" s="413" t="str">
        <f t="shared" si="429"/>
        <v>None</v>
      </c>
      <c r="AL348" s="413" t="str">
        <f t="shared" si="430"/>
        <v>None</v>
      </c>
      <c r="AM348" s="486" t="s">
        <v>7609</v>
      </c>
      <c r="AS348" s="69">
        <f t="shared" si="431"/>
        <v>32</v>
      </c>
      <c r="AT348" s="69">
        <f t="shared" si="432"/>
        <v>39</v>
      </c>
      <c r="AU348" s="69">
        <f t="shared" si="433"/>
        <v>8</v>
      </c>
      <c r="AV348" s="69">
        <f t="shared" si="434"/>
        <v>9</v>
      </c>
      <c r="AW348" s="81"/>
      <c r="AX348" s="364" t="s">
        <v>2450</v>
      </c>
      <c r="AY348" s="364" t="e">
        <v>#N/A</v>
      </c>
      <c r="AZ348" s="264" t="s">
        <v>48</v>
      </c>
      <c r="BA348" s="238"/>
      <c r="BB348" s="237" t="str">
        <f t="shared" si="435"/>
        <v/>
      </c>
      <c r="BC348" s="270">
        <f t="shared" si="428"/>
        <v>1067</v>
      </c>
      <c r="BD348" t="str">
        <f t="shared" si="436"/>
        <v>Cyrtostylis sp. 'Cape Naturaliste'</v>
      </c>
      <c r="BE348" s="367" t="e">
        <f>COUNTIFS(#REF!,L348)</f>
        <v>#REF!</v>
      </c>
      <c r="BF348" s="374" t="str">
        <f t="shared" si="437"/>
        <v>y</v>
      </c>
      <c r="BG348" s="82"/>
      <c r="BH348" s="375"/>
      <c r="BI348" s="374"/>
      <c r="BJ348" s="403"/>
      <c r="CE348" t="str">
        <f t="shared" si="499"/>
        <v>Mosquito, midge, gnat orchid (Cyrtostylis sp.)</v>
      </c>
      <c r="CF348" s="388" t="str">
        <f t="shared" si="497"/>
        <v>Cyrtostylis sp.</v>
      </c>
      <c r="CG348" t="str">
        <f t="shared" si="444"/>
        <v/>
      </c>
      <c r="CH348" t="str">
        <f t="shared" si="445"/>
        <v/>
      </c>
      <c r="CI348" t="str">
        <f t="shared" si="446"/>
        <v/>
      </c>
      <c r="CJ348" t="str">
        <f t="shared" si="447"/>
        <v/>
      </c>
      <c r="CK348" s="359" t="str">
        <f t="shared" si="448"/>
        <v/>
      </c>
      <c r="CL348" t="str">
        <f t="shared" si="449"/>
        <v/>
      </c>
      <c r="CM348" t="str">
        <f t="shared" si="450"/>
        <v/>
      </c>
      <c r="CN348" t="str">
        <f t="shared" si="451"/>
        <v/>
      </c>
      <c r="CO348" s="359" t="str">
        <f t="shared" si="452"/>
        <v/>
      </c>
      <c r="CP348" t="str">
        <f t="shared" si="453"/>
        <v/>
      </c>
      <c r="CQ348" t="str">
        <f t="shared" si="454"/>
        <v/>
      </c>
      <c r="CR348" t="str">
        <f t="shared" si="455"/>
        <v/>
      </c>
      <c r="CS348" s="359" t="str">
        <f t="shared" si="456"/>
        <v/>
      </c>
      <c r="CT348" t="str">
        <f t="shared" si="457"/>
        <v/>
      </c>
      <c r="CU348" t="str">
        <f t="shared" si="458"/>
        <v/>
      </c>
      <c r="CV348" t="str">
        <f t="shared" si="459"/>
        <v/>
      </c>
      <c r="CW348" t="str">
        <f t="shared" si="460"/>
        <v/>
      </c>
      <c r="CX348" s="359" t="str">
        <f t="shared" si="461"/>
        <v/>
      </c>
      <c r="CY348" t="str">
        <f t="shared" si="462"/>
        <v/>
      </c>
      <c r="CZ348" t="str">
        <f t="shared" si="463"/>
        <v/>
      </c>
      <c r="DA348" t="str">
        <f t="shared" si="464"/>
        <v/>
      </c>
      <c r="DB348" s="359" t="str">
        <f t="shared" si="465"/>
        <v/>
      </c>
      <c r="DC348" t="str">
        <f t="shared" si="466"/>
        <v/>
      </c>
      <c r="DD348" t="str">
        <f t="shared" si="467"/>
        <v/>
      </c>
      <c r="DE348" t="str">
        <f t="shared" si="468"/>
        <v/>
      </c>
      <c r="DF348" s="359" t="str">
        <f t="shared" si="469"/>
        <v/>
      </c>
      <c r="DG348" t="str">
        <f t="shared" si="470"/>
        <v/>
      </c>
      <c r="DH348" t="str">
        <f t="shared" si="471"/>
        <v/>
      </c>
      <c r="DI348" t="str">
        <f t="shared" si="472"/>
        <v/>
      </c>
      <c r="DJ348" t="str">
        <f t="shared" si="473"/>
        <v/>
      </c>
      <c r="DK348" s="359" t="str">
        <f t="shared" si="474"/>
        <v/>
      </c>
      <c r="DL348" t="str">
        <f t="shared" si="475"/>
        <v/>
      </c>
      <c r="DM348" t="str">
        <f t="shared" si="476"/>
        <v/>
      </c>
      <c r="DN348" t="str">
        <f t="shared" si="477"/>
        <v/>
      </c>
      <c r="DO348" s="359" t="str">
        <f t="shared" si="478"/>
        <v/>
      </c>
      <c r="DP348" t="str">
        <f t="shared" si="479"/>
        <v/>
      </c>
      <c r="DQ348" t="str">
        <f t="shared" si="480"/>
        <v/>
      </c>
      <c r="DR348" t="str">
        <f t="shared" si="481"/>
        <v/>
      </c>
      <c r="DS348" s="359" t="str">
        <f t="shared" si="482"/>
        <v/>
      </c>
      <c r="DT348" t="str">
        <f t="shared" si="483"/>
        <v/>
      </c>
      <c r="DU348" t="str">
        <f t="shared" si="484"/>
        <v/>
      </c>
      <c r="DV348" t="str">
        <f t="shared" si="485"/>
        <v/>
      </c>
      <c r="DW348" t="str">
        <f t="shared" si="486"/>
        <v/>
      </c>
      <c r="DX348" s="359" t="str">
        <f t="shared" si="487"/>
        <v/>
      </c>
      <c r="DY348" t="str">
        <f t="shared" si="488"/>
        <v/>
      </c>
      <c r="DZ348" t="str">
        <f t="shared" si="489"/>
        <v/>
      </c>
      <c r="EA348" t="str">
        <f t="shared" si="490"/>
        <v/>
      </c>
      <c r="EB348" s="359" t="str">
        <f t="shared" si="491"/>
        <v/>
      </c>
      <c r="EC348" t="str">
        <f t="shared" si="492"/>
        <v/>
      </c>
      <c r="ED348" t="str">
        <f t="shared" si="493"/>
        <v/>
      </c>
      <c r="EE348" t="str">
        <f t="shared" si="494"/>
        <v/>
      </c>
      <c r="EF348" t="str">
        <f t="shared" si="495"/>
        <v/>
      </c>
      <c r="EG348" s="359" t="str">
        <f t="shared" si="496"/>
        <v/>
      </c>
      <c r="EH348" t="str">
        <f t="shared" si="441"/>
        <v>Cyrtostylis sp.</v>
      </c>
      <c r="EJ348" t="str">
        <f t="shared" si="438"/>
        <v>Cyrtostylis sp. 'Cape Naturaliste'</v>
      </c>
      <c r="EK348" s="100">
        <f t="shared" si="498"/>
        <v>0</v>
      </c>
      <c r="EL348" s="3">
        <f t="shared" si="500"/>
        <v>0</v>
      </c>
      <c r="EM348" s="3">
        <f t="shared" si="500"/>
        <v>0</v>
      </c>
      <c r="EN348" s="3">
        <f t="shared" si="500"/>
        <v>0</v>
      </c>
      <c r="EO348" s="3">
        <f t="shared" si="500"/>
        <v>0</v>
      </c>
      <c r="EP348" s="3">
        <f t="shared" si="500"/>
        <v>0</v>
      </c>
      <c r="EQ348" s="3">
        <f t="shared" si="500"/>
        <v>0</v>
      </c>
      <c r="ER348" s="3">
        <f t="shared" si="500"/>
        <v>1</v>
      </c>
      <c r="ES348" s="3">
        <f t="shared" si="500"/>
        <v>1</v>
      </c>
      <c r="ET348" s="3">
        <f t="shared" si="500"/>
        <v>0</v>
      </c>
      <c r="EU348" s="3">
        <f t="shared" si="500"/>
        <v>0</v>
      </c>
      <c r="EV348" s="24">
        <f t="shared" si="500"/>
        <v>0</v>
      </c>
      <c r="EW348" s="245">
        <f t="shared" si="440"/>
        <v>2</v>
      </c>
      <c r="EX348" s="262" t="str">
        <f t="shared" si="439"/>
        <v/>
      </c>
    </row>
    <row r="349" spans="1:154" ht="16.149999999999999" customHeight="1" x14ac:dyDescent="0.25">
      <c r="A349" s="363"/>
      <c r="D349" s="363"/>
      <c r="E349" s="363"/>
      <c r="F349" s="363"/>
      <c r="G349" s="363"/>
      <c r="H349" s="363"/>
      <c r="I349" s="363"/>
      <c r="J349" s="68">
        <f t="shared" si="442"/>
        <v>636</v>
      </c>
      <c r="K349" s="427" t="str">
        <f t="shared" si="443"/>
        <v>Cyrtostylis tenuissima</v>
      </c>
      <c r="L349" s="428">
        <v>636</v>
      </c>
      <c r="M349" s="427" t="s">
        <v>1636</v>
      </c>
      <c r="N349" s="433" t="s">
        <v>911</v>
      </c>
      <c r="O349" s="363" t="str">
        <f t="shared" si="420"/>
        <v>S</v>
      </c>
      <c r="P349" s="430" t="s">
        <v>2451</v>
      </c>
      <c r="Q349" s="464" t="s">
        <v>2452</v>
      </c>
      <c r="R349" s="365">
        <v>42979</v>
      </c>
      <c r="S349" s="365">
        <v>43069</v>
      </c>
      <c r="T349" s="603" t="s">
        <v>7894</v>
      </c>
      <c r="U349" s="603" t="s">
        <v>7894</v>
      </c>
      <c r="V349" s="603" t="s">
        <v>7894</v>
      </c>
      <c r="W349" s="603" t="s">
        <v>7894</v>
      </c>
      <c r="X349" s="603" t="s">
        <v>7894</v>
      </c>
      <c r="Y349" s="603" t="s">
        <v>7894</v>
      </c>
      <c r="Z349" s="603" t="s">
        <v>7894</v>
      </c>
      <c r="AA349" s="603" t="s">
        <v>7894</v>
      </c>
      <c r="AB349" s="603" t="s">
        <v>4828</v>
      </c>
      <c r="AC349" s="603" t="s">
        <v>4829</v>
      </c>
      <c r="AD349" s="603" t="s">
        <v>4830</v>
      </c>
      <c r="AE349" s="603" t="s">
        <v>7894</v>
      </c>
      <c r="AF349" s="605" t="s">
        <v>7902</v>
      </c>
      <c r="AG349" s="605" t="s">
        <v>7946</v>
      </c>
      <c r="AH349" s="366" t="s">
        <v>685</v>
      </c>
      <c r="AI349" s="363">
        <f t="shared" si="427"/>
        <v>6</v>
      </c>
      <c r="AJ349" s="363">
        <v>0</v>
      </c>
      <c r="AK349" s="413" t="str">
        <f t="shared" si="429"/>
        <v>None</v>
      </c>
      <c r="AL349" s="413" t="str">
        <f t="shared" si="430"/>
        <v>None</v>
      </c>
      <c r="AM349" s="486" t="s">
        <v>7607</v>
      </c>
      <c r="AS349" s="69">
        <f t="shared" si="431"/>
        <v>36</v>
      </c>
      <c r="AT349" s="69">
        <f t="shared" si="432"/>
        <v>48</v>
      </c>
      <c r="AU349" s="69">
        <f t="shared" si="433"/>
        <v>9</v>
      </c>
      <c r="AV349" s="69">
        <f t="shared" si="434"/>
        <v>11</v>
      </c>
      <c r="AW349" s="81" t="e">
        <f>VLOOKUP(AM349,#REF!,6,FALSE)</f>
        <v>#REF!</v>
      </c>
      <c r="AX349" s="364" t="s">
        <v>2453</v>
      </c>
      <c r="AY349" s="364">
        <v>10942</v>
      </c>
      <c r="AZ349" s="264" t="s">
        <v>48</v>
      </c>
      <c r="BA349" s="238"/>
      <c r="BB349" s="237" t="str">
        <f t="shared" si="435"/>
        <v/>
      </c>
      <c r="BC349" s="270">
        <f t="shared" si="428"/>
        <v>636</v>
      </c>
      <c r="BD349" t="str">
        <f t="shared" si="436"/>
        <v>Cyrtostylis tenuissima</v>
      </c>
      <c r="BE349" s="367" t="e">
        <f>COUNTIFS(#REF!,L349)</f>
        <v>#REF!</v>
      </c>
      <c r="BF349" s="374" t="str">
        <f t="shared" si="437"/>
        <v>y</v>
      </c>
      <c r="BG349" s="82"/>
      <c r="BH349" s="375"/>
      <c r="BI349" s="374"/>
      <c r="BJ349" s="403"/>
      <c r="CE349" t="str">
        <f t="shared" si="499"/>
        <v>Cape Mosquito Orchid (Cyrtostylis sp. 'Cape Naturaliste')</v>
      </c>
      <c r="CF349" s="388" t="str">
        <f t="shared" si="497"/>
        <v>Cyrtostylis sp. 'Cape Naturaliste'</v>
      </c>
      <c r="CG349" t="str">
        <f t="shared" si="444"/>
        <v/>
      </c>
      <c r="CH349" t="str">
        <f t="shared" si="445"/>
        <v/>
      </c>
      <c r="CI349" t="str">
        <f t="shared" si="446"/>
        <v/>
      </c>
      <c r="CJ349" t="str">
        <f t="shared" si="447"/>
        <v/>
      </c>
      <c r="CK349" s="359" t="str">
        <f t="shared" si="448"/>
        <v/>
      </c>
      <c r="CL349" t="str">
        <f t="shared" si="449"/>
        <v/>
      </c>
      <c r="CM349" t="str">
        <f t="shared" si="450"/>
        <v/>
      </c>
      <c r="CN349" t="str">
        <f t="shared" si="451"/>
        <v/>
      </c>
      <c r="CO349" s="359" t="str">
        <f t="shared" si="452"/>
        <v/>
      </c>
      <c r="CP349" t="str">
        <f t="shared" si="453"/>
        <v/>
      </c>
      <c r="CQ349" t="str">
        <f t="shared" si="454"/>
        <v/>
      </c>
      <c r="CR349" t="str">
        <f t="shared" si="455"/>
        <v/>
      </c>
      <c r="CS349" s="359" t="str">
        <f t="shared" si="456"/>
        <v/>
      </c>
      <c r="CT349" t="str">
        <f t="shared" si="457"/>
        <v/>
      </c>
      <c r="CU349" t="str">
        <f t="shared" si="458"/>
        <v/>
      </c>
      <c r="CV349" t="str">
        <f t="shared" si="459"/>
        <v/>
      </c>
      <c r="CW349" t="str">
        <f t="shared" si="460"/>
        <v/>
      </c>
      <c r="CX349" s="359" t="str">
        <f t="shared" si="461"/>
        <v/>
      </c>
      <c r="CY349" t="str">
        <f t="shared" si="462"/>
        <v/>
      </c>
      <c r="CZ349" t="str">
        <f t="shared" si="463"/>
        <v/>
      </c>
      <c r="DA349" t="str">
        <f t="shared" si="464"/>
        <v/>
      </c>
      <c r="DB349" s="359" t="str">
        <f t="shared" si="465"/>
        <v/>
      </c>
      <c r="DC349" t="str">
        <f t="shared" si="466"/>
        <v/>
      </c>
      <c r="DD349" t="str">
        <f t="shared" si="467"/>
        <v/>
      </c>
      <c r="DE349" t="str">
        <f t="shared" si="468"/>
        <v/>
      </c>
      <c r="DF349" s="359" t="str">
        <f t="shared" si="469"/>
        <v/>
      </c>
      <c r="DG349" t="str">
        <f t="shared" si="470"/>
        <v/>
      </c>
      <c r="DH349" t="str">
        <f t="shared" si="471"/>
        <v/>
      </c>
      <c r="DI349" t="str">
        <f t="shared" si="472"/>
        <v/>
      </c>
      <c r="DJ349" t="str">
        <f t="shared" si="473"/>
        <v/>
      </c>
      <c r="DK349" s="359" t="str">
        <f t="shared" si="474"/>
        <v/>
      </c>
      <c r="DL349" t="str">
        <f t="shared" si="475"/>
        <v>X</v>
      </c>
      <c r="DM349" t="str">
        <f t="shared" si="476"/>
        <v>X</v>
      </c>
      <c r="DN349" t="str">
        <f t="shared" si="477"/>
        <v>X</v>
      </c>
      <c r="DO349" s="359" t="str">
        <f t="shared" si="478"/>
        <v>X</v>
      </c>
      <c r="DP349" t="str">
        <f t="shared" si="479"/>
        <v>X</v>
      </c>
      <c r="DQ349" t="str">
        <f t="shared" si="480"/>
        <v>X</v>
      </c>
      <c r="DR349" t="str">
        <f t="shared" si="481"/>
        <v>X</v>
      </c>
      <c r="DS349" s="359" t="str">
        <f t="shared" si="482"/>
        <v>X</v>
      </c>
      <c r="DT349" t="str">
        <f t="shared" si="483"/>
        <v/>
      </c>
      <c r="DU349" t="str">
        <f t="shared" si="484"/>
        <v/>
      </c>
      <c r="DV349" t="str">
        <f t="shared" si="485"/>
        <v/>
      </c>
      <c r="DW349" t="str">
        <f t="shared" si="486"/>
        <v/>
      </c>
      <c r="DX349" s="359" t="str">
        <f t="shared" si="487"/>
        <v/>
      </c>
      <c r="DY349" t="str">
        <f t="shared" si="488"/>
        <v/>
      </c>
      <c r="DZ349" t="str">
        <f t="shared" si="489"/>
        <v/>
      </c>
      <c r="EA349" t="str">
        <f t="shared" si="490"/>
        <v/>
      </c>
      <c r="EB349" s="359" t="str">
        <f t="shared" si="491"/>
        <v/>
      </c>
      <c r="EC349" t="str">
        <f t="shared" si="492"/>
        <v/>
      </c>
      <c r="ED349" t="str">
        <f t="shared" si="493"/>
        <v/>
      </c>
      <c r="EE349" t="str">
        <f t="shared" si="494"/>
        <v/>
      </c>
      <c r="EF349" t="str">
        <f t="shared" si="495"/>
        <v/>
      </c>
      <c r="EG349" s="359" t="str">
        <f t="shared" si="496"/>
        <v/>
      </c>
      <c r="EH349" t="str">
        <f t="shared" si="441"/>
        <v>Cyrtostylis sp. 'Cape Naturaliste'</v>
      </c>
      <c r="EJ349" t="str">
        <f t="shared" si="438"/>
        <v>Cyrtostylis tenuissima</v>
      </c>
      <c r="EK349" s="100">
        <f t="shared" si="498"/>
        <v>0</v>
      </c>
      <c r="EL349" s="3">
        <f t="shared" si="500"/>
        <v>0</v>
      </c>
      <c r="EM349" s="3">
        <f t="shared" si="500"/>
        <v>0</v>
      </c>
      <c r="EN349" s="3">
        <f t="shared" si="500"/>
        <v>0</v>
      </c>
      <c r="EO349" s="3">
        <f t="shared" si="500"/>
        <v>0</v>
      </c>
      <c r="EP349" s="3">
        <f t="shared" si="500"/>
        <v>0</v>
      </c>
      <c r="EQ349" s="3">
        <f t="shared" si="500"/>
        <v>0</v>
      </c>
      <c r="ER349" s="3">
        <f t="shared" si="500"/>
        <v>0</v>
      </c>
      <c r="ES349" s="3">
        <f t="shared" si="500"/>
        <v>1</v>
      </c>
      <c r="ET349" s="3">
        <f t="shared" si="500"/>
        <v>1</v>
      </c>
      <c r="EU349" s="3">
        <f t="shared" si="500"/>
        <v>1</v>
      </c>
      <c r="EV349" s="24">
        <f t="shared" si="500"/>
        <v>0</v>
      </c>
      <c r="EW349" s="245">
        <f t="shared" si="440"/>
        <v>3</v>
      </c>
      <c r="EX349" s="262" t="str">
        <f t="shared" si="439"/>
        <v/>
      </c>
    </row>
    <row r="350" spans="1:154" ht="16.149999999999999" customHeight="1" x14ac:dyDescent="0.25">
      <c r="A350" s="363"/>
      <c r="D350" s="363"/>
      <c r="E350" s="363"/>
      <c r="F350" s="363"/>
      <c r="G350" s="363"/>
      <c r="H350" s="363"/>
      <c r="I350" s="363"/>
      <c r="J350" s="68">
        <f t="shared" si="442"/>
        <v>1174</v>
      </c>
      <c r="K350" s="427" t="str">
        <f t="shared" si="443"/>
        <v>Dendrobium dicuphum</v>
      </c>
      <c r="L350" s="428">
        <v>1174</v>
      </c>
      <c r="M350" s="427" t="s">
        <v>1642</v>
      </c>
      <c r="N350" s="434" t="s">
        <v>2454</v>
      </c>
      <c r="O350" s="363" t="str">
        <f t="shared" si="420"/>
        <v>N</v>
      </c>
      <c r="P350" s="430" t="s">
        <v>2455</v>
      </c>
      <c r="Q350" s="364" t="s">
        <v>2456</v>
      </c>
      <c r="R350" s="365">
        <v>42887</v>
      </c>
      <c r="S350" s="365">
        <v>42978</v>
      </c>
      <c r="T350" s="603" t="s">
        <v>7894</v>
      </c>
      <c r="U350" s="603" t="s">
        <v>7894</v>
      </c>
      <c r="V350" s="603" t="s">
        <v>7894</v>
      </c>
      <c r="W350" s="603" t="s">
        <v>7894</v>
      </c>
      <c r="X350" s="603" t="s">
        <v>4824</v>
      </c>
      <c r="Y350" s="603" t="s">
        <v>4825</v>
      </c>
      <c r="Z350" s="603" t="s">
        <v>4826</v>
      </c>
      <c r="AA350" s="603" t="s">
        <v>4827</v>
      </c>
      <c r="AB350" s="603" t="s">
        <v>4828</v>
      </c>
      <c r="AC350" s="603" t="s">
        <v>7894</v>
      </c>
      <c r="AD350" s="603" t="s">
        <v>7894</v>
      </c>
      <c r="AE350" s="603" t="s">
        <v>7894</v>
      </c>
      <c r="AF350" s="605" t="s">
        <v>7924</v>
      </c>
      <c r="AG350" s="605" t="s">
        <v>7966</v>
      </c>
      <c r="AH350" s="366" t="s">
        <v>685</v>
      </c>
      <c r="AI350" s="363">
        <f t="shared" si="427"/>
        <v>6</v>
      </c>
      <c r="AJ350" s="363">
        <v>0</v>
      </c>
      <c r="AK350" s="413" t="str">
        <f t="shared" si="429"/>
        <v>None</v>
      </c>
      <c r="AL350" s="413" t="str">
        <f t="shared" si="430"/>
        <v>None</v>
      </c>
      <c r="AM350" s="486" t="s">
        <v>7607</v>
      </c>
      <c r="AN350" s="369" t="s">
        <v>7684</v>
      </c>
      <c r="AS350" s="69">
        <f t="shared" si="431"/>
        <v>23</v>
      </c>
      <c r="AT350" s="69">
        <f t="shared" si="432"/>
        <v>35</v>
      </c>
      <c r="AU350" s="69">
        <f t="shared" si="433"/>
        <v>6</v>
      </c>
      <c r="AV350" s="69">
        <f t="shared" si="434"/>
        <v>8</v>
      </c>
      <c r="AW350" s="81"/>
      <c r="AX350" s="364" t="s">
        <v>2455</v>
      </c>
      <c r="AY350" s="364" t="e">
        <v>#N/A</v>
      </c>
      <c r="AZ350" s="264" t="s">
        <v>48</v>
      </c>
      <c r="BA350" s="238"/>
      <c r="BB350" s="237" t="str">
        <f t="shared" si="435"/>
        <v/>
      </c>
      <c r="BC350" s="270">
        <f t="shared" si="428"/>
        <v>1174</v>
      </c>
      <c r="BD350" t="str">
        <f t="shared" si="436"/>
        <v>Dendrobium dicuphum</v>
      </c>
      <c r="BE350" s="367" t="e">
        <f>COUNTIFS(#REF!,L350)</f>
        <v>#REF!</v>
      </c>
      <c r="BF350" s="374" t="str">
        <f t="shared" si="437"/>
        <v>n</v>
      </c>
      <c r="BG350" s="82"/>
      <c r="BH350" s="375"/>
      <c r="BI350" s="374"/>
      <c r="BJ350" s="403"/>
      <c r="CE350" t="str">
        <f t="shared" si="499"/>
        <v>Gnat Orchid (Cyrtostylis tenuissima)</v>
      </c>
      <c r="CF350" s="388" t="str">
        <f t="shared" si="497"/>
        <v>Cyrtostylis tenuissima</v>
      </c>
      <c r="CG350" t="str">
        <f t="shared" si="444"/>
        <v/>
      </c>
      <c r="CH350" t="str">
        <f t="shared" si="445"/>
        <v/>
      </c>
      <c r="CI350" t="str">
        <f t="shared" si="446"/>
        <v/>
      </c>
      <c r="CJ350" t="str">
        <f t="shared" si="447"/>
        <v/>
      </c>
      <c r="CK350" s="359" t="str">
        <f t="shared" si="448"/>
        <v/>
      </c>
      <c r="CL350" t="str">
        <f t="shared" si="449"/>
        <v/>
      </c>
      <c r="CM350" t="str">
        <f t="shared" si="450"/>
        <v/>
      </c>
      <c r="CN350" t="str">
        <f t="shared" si="451"/>
        <v/>
      </c>
      <c r="CO350" s="359" t="str">
        <f t="shared" si="452"/>
        <v/>
      </c>
      <c r="CP350" t="str">
        <f t="shared" si="453"/>
        <v/>
      </c>
      <c r="CQ350" t="str">
        <f t="shared" si="454"/>
        <v/>
      </c>
      <c r="CR350" t="str">
        <f t="shared" si="455"/>
        <v/>
      </c>
      <c r="CS350" s="359" t="str">
        <f t="shared" si="456"/>
        <v/>
      </c>
      <c r="CT350" t="str">
        <f t="shared" si="457"/>
        <v/>
      </c>
      <c r="CU350" t="str">
        <f t="shared" si="458"/>
        <v/>
      </c>
      <c r="CV350" t="str">
        <f t="shared" si="459"/>
        <v/>
      </c>
      <c r="CW350" t="str">
        <f t="shared" si="460"/>
        <v/>
      </c>
      <c r="CX350" s="359" t="str">
        <f t="shared" si="461"/>
        <v/>
      </c>
      <c r="CY350" t="str">
        <f t="shared" si="462"/>
        <v/>
      </c>
      <c r="CZ350" t="str">
        <f t="shared" si="463"/>
        <v/>
      </c>
      <c r="DA350" t="str">
        <f t="shared" si="464"/>
        <v/>
      </c>
      <c r="DB350" s="359" t="str">
        <f t="shared" si="465"/>
        <v/>
      </c>
      <c r="DC350" t="str">
        <f t="shared" si="466"/>
        <v/>
      </c>
      <c r="DD350" t="str">
        <f t="shared" si="467"/>
        <v/>
      </c>
      <c r="DE350" t="str">
        <f t="shared" si="468"/>
        <v/>
      </c>
      <c r="DF350" s="359" t="str">
        <f t="shared" si="469"/>
        <v/>
      </c>
      <c r="DG350" t="str">
        <f t="shared" si="470"/>
        <v/>
      </c>
      <c r="DH350" t="str">
        <f t="shared" si="471"/>
        <v/>
      </c>
      <c r="DI350" t="str">
        <f t="shared" si="472"/>
        <v/>
      </c>
      <c r="DJ350" t="str">
        <f t="shared" si="473"/>
        <v/>
      </c>
      <c r="DK350" s="359" t="str">
        <f t="shared" si="474"/>
        <v/>
      </c>
      <c r="DL350" t="str">
        <f t="shared" si="475"/>
        <v/>
      </c>
      <c r="DM350" t="str">
        <f t="shared" si="476"/>
        <v/>
      </c>
      <c r="DN350" t="str">
        <f t="shared" si="477"/>
        <v/>
      </c>
      <c r="DO350" s="359" t="str">
        <f t="shared" si="478"/>
        <v/>
      </c>
      <c r="DP350" t="str">
        <f t="shared" si="479"/>
        <v>X</v>
      </c>
      <c r="DQ350" t="str">
        <f t="shared" si="480"/>
        <v>X</v>
      </c>
      <c r="DR350" t="str">
        <f t="shared" si="481"/>
        <v>X</v>
      </c>
      <c r="DS350" s="359" t="str">
        <f t="shared" si="482"/>
        <v>X</v>
      </c>
      <c r="DT350" t="str">
        <f t="shared" si="483"/>
        <v>X</v>
      </c>
      <c r="DU350" t="str">
        <f t="shared" si="484"/>
        <v>X</v>
      </c>
      <c r="DV350" t="str">
        <f t="shared" si="485"/>
        <v>X</v>
      </c>
      <c r="DW350" t="str">
        <f t="shared" si="486"/>
        <v>X</v>
      </c>
      <c r="DX350" s="359" t="str">
        <f t="shared" si="487"/>
        <v>X</v>
      </c>
      <c r="DY350" t="str">
        <f t="shared" si="488"/>
        <v>X</v>
      </c>
      <c r="DZ350" t="str">
        <f t="shared" si="489"/>
        <v>X</v>
      </c>
      <c r="EA350" t="str">
        <f t="shared" si="490"/>
        <v>X</v>
      </c>
      <c r="EB350" s="359" t="str">
        <f t="shared" si="491"/>
        <v>X</v>
      </c>
      <c r="EC350" t="str">
        <f t="shared" si="492"/>
        <v/>
      </c>
      <c r="ED350" t="str">
        <f t="shared" si="493"/>
        <v/>
      </c>
      <c r="EE350" t="str">
        <f t="shared" si="494"/>
        <v/>
      </c>
      <c r="EF350" t="str">
        <f t="shared" si="495"/>
        <v/>
      </c>
      <c r="EG350" s="359" t="str">
        <f t="shared" si="496"/>
        <v/>
      </c>
      <c r="EH350" t="str">
        <f t="shared" si="441"/>
        <v>Cyrtostylis tenuissima</v>
      </c>
      <c r="EJ350" t="str">
        <f t="shared" si="438"/>
        <v>Dendrobium dicuphum</v>
      </c>
      <c r="EK350" s="100">
        <f t="shared" si="498"/>
        <v>0</v>
      </c>
      <c r="EL350" s="3">
        <f t="shared" si="500"/>
        <v>0</v>
      </c>
      <c r="EM350" s="3">
        <f t="shared" si="500"/>
        <v>0</v>
      </c>
      <c r="EN350" s="3">
        <f t="shared" si="500"/>
        <v>0</v>
      </c>
      <c r="EO350" s="3">
        <f t="shared" si="500"/>
        <v>0</v>
      </c>
      <c r="EP350" s="3">
        <f t="shared" si="500"/>
        <v>1</v>
      </c>
      <c r="EQ350" s="3">
        <f t="shared" si="500"/>
        <v>1</v>
      </c>
      <c r="ER350" s="3">
        <f t="shared" si="500"/>
        <v>1</v>
      </c>
      <c r="ES350" s="3">
        <f t="shared" si="500"/>
        <v>0</v>
      </c>
      <c r="ET350" s="3">
        <f t="shared" si="500"/>
        <v>0</v>
      </c>
      <c r="EU350" s="3">
        <f t="shared" si="500"/>
        <v>0</v>
      </c>
      <c r="EV350" s="24">
        <f t="shared" si="500"/>
        <v>0</v>
      </c>
      <c r="EW350" s="245">
        <f t="shared" si="440"/>
        <v>3</v>
      </c>
      <c r="EX350" s="262" t="str">
        <f t="shared" si="439"/>
        <v/>
      </c>
    </row>
    <row r="351" spans="1:154" ht="16.149999999999999" customHeight="1" x14ac:dyDescent="0.25">
      <c r="A351" s="363"/>
      <c r="D351" s="363"/>
      <c r="E351" s="363"/>
      <c r="F351" s="363"/>
      <c r="G351" s="363"/>
      <c r="H351" s="363"/>
      <c r="I351" s="363"/>
      <c r="J351" s="68">
        <f t="shared" si="442"/>
        <v>460</v>
      </c>
      <c r="K351" s="413" t="str">
        <f t="shared" si="443"/>
        <v>Dendrobium foelschei</v>
      </c>
      <c r="L351" s="362">
        <v>460</v>
      </c>
      <c r="M351" s="413" t="s">
        <v>1642</v>
      </c>
      <c r="N351" s="447" t="s">
        <v>7654</v>
      </c>
      <c r="O351" s="363" t="str">
        <f t="shared" si="420"/>
        <v>N</v>
      </c>
      <c r="P351" s="364" t="s">
        <v>7817</v>
      </c>
      <c r="Q351" s="364" t="s">
        <v>7818</v>
      </c>
      <c r="R351" s="365">
        <v>11140</v>
      </c>
      <c r="S351" s="365">
        <v>43008</v>
      </c>
      <c r="T351" s="603" t="s">
        <v>7894</v>
      </c>
      <c r="U351" s="603" t="s">
        <v>7894</v>
      </c>
      <c r="V351" s="603" t="s">
        <v>7894</v>
      </c>
      <c r="W351" s="603" t="s">
        <v>7894</v>
      </c>
      <c r="X351" s="603" t="s">
        <v>7894</v>
      </c>
      <c r="Y351" s="603" t="s">
        <v>7894</v>
      </c>
      <c r="Z351" s="603" t="s">
        <v>4826</v>
      </c>
      <c r="AA351" s="603" t="s">
        <v>4827</v>
      </c>
      <c r="AB351" s="603" t="s">
        <v>4828</v>
      </c>
      <c r="AC351" s="603" t="s">
        <v>7894</v>
      </c>
      <c r="AD351" s="603" t="s">
        <v>7894</v>
      </c>
      <c r="AE351" s="603" t="s">
        <v>7894</v>
      </c>
      <c r="AF351" s="605" t="s">
        <v>7909</v>
      </c>
      <c r="AG351" s="605" t="s">
        <v>7952</v>
      </c>
      <c r="AH351" s="366" t="s">
        <v>685</v>
      </c>
      <c r="AI351" s="363">
        <f t="shared" si="427"/>
        <v>6</v>
      </c>
      <c r="AJ351" s="363">
        <v>0</v>
      </c>
      <c r="AK351" s="413" t="str">
        <f t="shared" si="429"/>
        <v>None</v>
      </c>
      <c r="AL351" s="413" t="str">
        <f t="shared" si="430"/>
        <v>None</v>
      </c>
      <c r="AM351" s="486" t="s">
        <v>7607</v>
      </c>
      <c r="AS351" s="69">
        <f t="shared" si="431"/>
        <v>27</v>
      </c>
      <c r="AT351" s="69">
        <f t="shared" si="432"/>
        <v>39</v>
      </c>
      <c r="AU351" s="69">
        <f t="shared" si="433"/>
        <v>7</v>
      </c>
      <c r="AV351" s="69">
        <f t="shared" si="434"/>
        <v>9</v>
      </c>
      <c r="AW351" s="81"/>
      <c r="AX351" s="364" t="s">
        <v>2455</v>
      </c>
      <c r="AY351" s="364" t="e">
        <v>#N/A</v>
      </c>
      <c r="AZ351" s="264" t="s">
        <v>48</v>
      </c>
      <c r="BA351" s="238"/>
      <c r="BB351" s="237" t="str">
        <f t="shared" si="435"/>
        <v/>
      </c>
      <c r="BC351" s="270">
        <f t="shared" si="428"/>
        <v>460</v>
      </c>
      <c r="BD351" t="str">
        <f t="shared" si="436"/>
        <v>Dendrobium foelschei</v>
      </c>
      <c r="BE351" s="367" t="e">
        <f>COUNTIFS(#REF!,L351)</f>
        <v>#REF!</v>
      </c>
      <c r="BF351" s="374" t="str">
        <f t="shared" si="437"/>
        <v>n</v>
      </c>
      <c r="BG351" s="82"/>
      <c r="BH351" s="375"/>
      <c r="BI351" s="374"/>
      <c r="BJ351" s="403"/>
      <c r="CE351" t="str">
        <f t="shared" si="499"/>
        <v>Native dendrobium (Dendrobium dicuphum)</v>
      </c>
      <c r="CF351" s="388" t="str">
        <f t="shared" si="497"/>
        <v>Dendrobium dicuphum</v>
      </c>
      <c r="CG351" t="str">
        <f t="shared" si="444"/>
        <v/>
      </c>
      <c r="CH351" t="str">
        <f t="shared" si="445"/>
        <v/>
      </c>
      <c r="CI351" t="str">
        <f t="shared" si="446"/>
        <v/>
      </c>
      <c r="CJ351" t="str">
        <f t="shared" si="447"/>
        <v/>
      </c>
      <c r="CK351" s="359" t="str">
        <f t="shared" si="448"/>
        <v/>
      </c>
      <c r="CL351" t="str">
        <f t="shared" si="449"/>
        <v/>
      </c>
      <c r="CM351" t="str">
        <f t="shared" si="450"/>
        <v/>
      </c>
      <c r="CN351" t="str">
        <f t="shared" si="451"/>
        <v/>
      </c>
      <c r="CO351" s="359" t="str">
        <f t="shared" si="452"/>
        <v/>
      </c>
      <c r="CP351" t="str">
        <f t="shared" si="453"/>
        <v/>
      </c>
      <c r="CQ351" t="str">
        <f t="shared" si="454"/>
        <v/>
      </c>
      <c r="CR351" t="str">
        <f t="shared" si="455"/>
        <v/>
      </c>
      <c r="CS351" s="359" t="str">
        <f t="shared" si="456"/>
        <v/>
      </c>
      <c r="CT351" t="str">
        <f t="shared" si="457"/>
        <v/>
      </c>
      <c r="CU351" t="str">
        <f t="shared" si="458"/>
        <v/>
      </c>
      <c r="CV351" t="str">
        <f t="shared" si="459"/>
        <v/>
      </c>
      <c r="CW351" t="str">
        <f t="shared" si="460"/>
        <v/>
      </c>
      <c r="CX351" s="359" t="str">
        <f t="shared" si="461"/>
        <v/>
      </c>
      <c r="CY351" t="str">
        <f t="shared" si="462"/>
        <v/>
      </c>
      <c r="CZ351" t="str">
        <f t="shared" si="463"/>
        <v/>
      </c>
      <c r="DA351" t="str">
        <f t="shared" si="464"/>
        <v/>
      </c>
      <c r="DB351" s="359" t="str">
        <f t="shared" si="465"/>
        <v/>
      </c>
      <c r="DC351" t="str">
        <f t="shared" si="466"/>
        <v>X</v>
      </c>
      <c r="DD351" t="str">
        <f t="shared" si="467"/>
        <v>X</v>
      </c>
      <c r="DE351" t="str">
        <f t="shared" si="468"/>
        <v>X</v>
      </c>
      <c r="DF351" s="359" t="str">
        <f t="shared" si="469"/>
        <v>X</v>
      </c>
      <c r="DG351" t="str">
        <f t="shared" si="470"/>
        <v>X</v>
      </c>
      <c r="DH351" t="str">
        <f t="shared" si="471"/>
        <v>X</v>
      </c>
      <c r="DI351" t="str">
        <f t="shared" si="472"/>
        <v>X</v>
      </c>
      <c r="DJ351" t="str">
        <f t="shared" si="473"/>
        <v>X</v>
      </c>
      <c r="DK351" s="359" t="str">
        <f t="shared" si="474"/>
        <v>X</v>
      </c>
      <c r="DL351" t="str">
        <f t="shared" si="475"/>
        <v>X</v>
      </c>
      <c r="DM351" t="str">
        <f t="shared" si="476"/>
        <v>X</v>
      </c>
      <c r="DN351" t="str">
        <f t="shared" si="477"/>
        <v>X</v>
      </c>
      <c r="DO351" s="359" t="str">
        <f t="shared" si="478"/>
        <v>X</v>
      </c>
      <c r="DP351" t="str">
        <f t="shared" si="479"/>
        <v/>
      </c>
      <c r="DQ351" t="str">
        <f t="shared" si="480"/>
        <v/>
      </c>
      <c r="DR351" t="str">
        <f t="shared" si="481"/>
        <v/>
      </c>
      <c r="DS351" s="359" t="str">
        <f t="shared" si="482"/>
        <v/>
      </c>
      <c r="DT351" t="str">
        <f t="shared" si="483"/>
        <v/>
      </c>
      <c r="DU351" t="str">
        <f t="shared" si="484"/>
        <v/>
      </c>
      <c r="DV351" t="str">
        <f t="shared" si="485"/>
        <v/>
      </c>
      <c r="DW351" t="str">
        <f t="shared" si="486"/>
        <v/>
      </c>
      <c r="DX351" s="359" t="str">
        <f t="shared" si="487"/>
        <v/>
      </c>
      <c r="DY351" t="str">
        <f t="shared" si="488"/>
        <v/>
      </c>
      <c r="DZ351" t="str">
        <f t="shared" si="489"/>
        <v/>
      </c>
      <c r="EA351" t="str">
        <f t="shared" si="490"/>
        <v/>
      </c>
      <c r="EB351" s="359" t="str">
        <f t="shared" si="491"/>
        <v/>
      </c>
      <c r="EC351" t="str">
        <f t="shared" si="492"/>
        <v/>
      </c>
      <c r="ED351" t="str">
        <f t="shared" si="493"/>
        <v/>
      </c>
      <c r="EE351" t="str">
        <f t="shared" si="494"/>
        <v/>
      </c>
      <c r="EF351" t="str">
        <f t="shared" si="495"/>
        <v/>
      </c>
      <c r="EG351" s="359" t="str">
        <f t="shared" si="496"/>
        <v/>
      </c>
      <c r="EH351" t="str">
        <f t="shared" si="441"/>
        <v>Dendrobium dicuphum</v>
      </c>
      <c r="EJ351" t="str">
        <f t="shared" si="438"/>
        <v>Dendrobium foelschei</v>
      </c>
      <c r="EK351" s="100">
        <f t="shared" si="498"/>
        <v>0</v>
      </c>
      <c r="EL351" s="3">
        <f t="shared" si="500"/>
        <v>0</v>
      </c>
      <c r="EM351" s="3">
        <f t="shared" si="500"/>
        <v>0</v>
      </c>
      <c r="EN351" s="3">
        <f t="shared" si="500"/>
        <v>0</v>
      </c>
      <c r="EO351" s="3">
        <f t="shared" si="500"/>
        <v>0</v>
      </c>
      <c r="EP351" s="3">
        <f t="shared" si="500"/>
        <v>0</v>
      </c>
      <c r="EQ351" s="3">
        <f t="shared" si="500"/>
        <v>1</v>
      </c>
      <c r="ER351" s="3">
        <f t="shared" si="500"/>
        <v>1</v>
      </c>
      <c r="ES351" s="3">
        <f t="shared" si="500"/>
        <v>1</v>
      </c>
      <c r="ET351" s="3">
        <f t="shared" si="500"/>
        <v>0</v>
      </c>
      <c r="EU351" s="3">
        <f t="shared" si="500"/>
        <v>0</v>
      </c>
      <c r="EV351" s="24">
        <f t="shared" si="500"/>
        <v>0</v>
      </c>
      <c r="EW351" s="245">
        <f t="shared" si="440"/>
        <v>3</v>
      </c>
      <c r="EX351" s="262" t="str">
        <f t="shared" si="439"/>
        <v/>
      </c>
    </row>
    <row r="352" spans="1:154" ht="16.149999999999999" customHeight="1" x14ac:dyDescent="0.25">
      <c r="A352" s="363"/>
      <c r="D352" s="363"/>
      <c r="E352" s="363"/>
      <c r="F352" s="363"/>
      <c r="G352" s="363"/>
      <c r="H352" s="363"/>
      <c r="I352" s="363"/>
      <c r="J352" s="68">
        <f t="shared" si="442"/>
        <v>2139</v>
      </c>
      <c r="K352" s="413" t="str">
        <f t="shared" si="443"/>
        <v>Dendrobium sp.</v>
      </c>
      <c r="L352" s="362">
        <v>2139</v>
      </c>
      <c r="M352" s="413" t="s">
        <v>1642</v>
      </c>
      <c r="N352" s="434" t="s">
        <v>67</v>
      </c>
      <c r="O352" s="363" t="str">
        <f t="shared" si="420"/>
        <v>N</v>
      </c>
      <c r="P352" s="364" t="str">
        <f>_xlfn.CONCAT(M352," ","species")</f>
        <v>Dendrobium species</v>
      </c>
      <c r="Q352" s="364" t="s">
        <v>1055</v>
      </c>
      <c r="R352" s="365" t="s">
        <v>685</v>
      </c>
      <c r="S352" s="365" t="s">
        <v>685</v>
      </c>
      <c r="T352" s="603" t="s">
        <v>7894</v>
      </c>
      <c r="U352" s="603" t="s">
        <v>7894</v>
      </c>
      <c r="V352" s="603" t="s">
        <v>7894</v>
      </c>
      <c r="W352" s="603" t="s">
        <v>7894</v>
      </c>
      <c r="X352" s="603" t="s">
        <v>7894</v>
      </c>
      <c r="Y352" s="603" t="s">
        <v>7894</v>
      </c>
      <c r="Z352" s="603" t="s">
        <v>7894</v>
      </c>
      <c r="AA352" s="603" t="s">
        <v>7894</v>
      </c>
      <c r="AB352" s="603" t="s">
        <v>7894</v>
      </c>
      <c r="AC352" s="603" t="s">
        <v>7894</v>
      </c>
      <c r="AD352" s="603" t="s">
        <v>7894</v>
      </c>
      <c r="AE352" s="603" t="s">
        <v>7894</v>
      </c>
      <c r="AF352" s="605" t="s">
        <v>48</v>
      </c>
      <c r="AG352" s="605" t="s">
        <v>48</v>
      </c>
      <c r="AH352" s="366" t="s">
        <v>685</v>
      </c>
      <c r="AI352" s="363">
        <f t="shared" si="427"/>
        <v>6</v>
      </c>
      <c r="AJ352" s="363">
        <v>0</v>
      </c>
      <c r="AK352" s="413" t="str">
        <f t="shared" si="429"/>
        <v>None</v>
      </c>
      <c r="AL352" s="413" t="str">
        <f t="shared" si="430"/>
        <v>None</v>
      </c>
      <c r="AM352" s="486" t="s">
        <v>7613</v>
      </c>
      <c r="AS352" s="69">
        <f t="shared" si="431"/>
        <v>0</v>
      </c>
      <c r="AT352" s="69">
        <f t="shared" si="432"/>
        <v>0</v>
      </c>
      <c r="AU352" s="69">
        <f t="shared" si="433"/>
        <v>0</v>
      </c>
      <c r="AV352" s="69">
        <f t="shared" si="434"/>
        <v>0</v>
      </c>
      <c r="AW352" s="81"/>
      <c r="AX352" s="364"/>
      <c r="AY352" s="364" t="e">
        <v>#N/A</v>
      </c>
      <c r="AZ352" s="264" t="s">
        <v>48</v>
      </c>
      <c r="BA352" s="238"/>
      <c r="BB352" s="237" t="str">
        <f t="shared" si="435"/>
        <v/>
      </c>
      <c r="BC352" s="270">
        <f t="shared" si="428"/>
        <v>2139</v>
      </c>
      <c r="BD352" t="str">
        <f t="shared" si="436"/>
        <v>Dendrobium sp.</v>
      </c>
      <c r="BE352" s="367" t="e">
        <f>COUNTIFS(#REF!,L352)</f>
        <v>#REF!</v>
      </c>
      <c r="BF352" s="374" t="str">
        <f t="shared" si="437"/>
        <v>n</v>
      </c>
      <c r="BG352" s="82"/>
      <c r="BH352" s="375"/>
      <c r="BI352" s="374"/>
      <c r="BJ352" s="403"/>
      <c r="CE352" t="str">
        <f t="shared" si="499"/>
        <v>Thin Treatree Orchid (Dendrobium foelschei)</v>
      </c>
      <c r="CF352" s="388" t="str">
        <f t="shared" si="497"/>
        <v>Dendrobium foelschei</v>
      </c>
      <c r="CG352" t="str">
        <f t="shared" si="444"/>
        <v>X</v>
      </c>
      <c r="CH352" t="str">
        <f t="shared" si="445"/>
        <v>X</v>
      </c>
      <c r="CI352" t="str">
        <f t="shared" si="446"/>
        <v>X</v>
      </c>
      <c r="CJ352" t="str">
        <f t="shared" si="447"/>
        <v>X</v>
      </c>
      <c r="CK352" s="359" t="str">
        <f t="shared" si="448"/>
        <v>X</v>
      </c>
      <c r="CL352" t="str">
        <f t="shared" si="449"/>
        <v>X</v>
      </c>
      <c r="CM352" t="str">
        <f t="shared" si="450"/>
        <v>X</v>
      </c>
      <c r="CN352" t="str">
        <f t="shared" si="451"/>
        <v>X</v>
      </c>
      <c r="CO352" s="359" t="str">
        <f t="shared" si="452"/>
        <v>X</v>
      </c>
      <c r="CP352" t="str">
        <f t="shared" si="453"/>
        <v>X</v>
      </c>
      <c r="CQ352" t="str">
        <f t="shared" si="454"/>
        <v>X</v>
      </c>
      <c r="CR352" t="str">
        <f t="shared" si="455"/>
        <v>X</v>
      </c>
      <c r="CS352" s="359" t="str">
        <f t="shared" si="456"/>
        <v>X</v>
      </c>
      <c r="CT352" t="str">
        <f t="shared" si="457"/>
        <v>X</v>
      </c>
      <c r="CU352" t="str">
        <f t="shared" si="458"/>
        <v>X</v>
      </c>
      <c r="CV352" t="str">
        <f t="shared" si="459"/>
        <v>X</v>
      </c>
      <c r="CW352" t="str">
        <f t="shared" si="460"/>
        <v>X</v>
      </c>
      <c r="CX352" s="359" t="str">
        <f t="shared" si="461"/>
        <v>X</v>
      </c>
      <c r="CY352" t="str">
        <f t="shared" si="462"/>
        <v>X</v>
      </c>
      <c r="CZ352" t="str">
        <f t="shared" si="463"/>
        <v>X</v>
      </c>
      <c r="DA352" t="str">
        <f t="shared" si="464"/>
        <v>X</v>
      </c>
      <c r="DB352" s="359" t="str">
        <f t="shared" si="465"/>
        <v>X</v>
      </c>
      <c r="DC352" t="str">
        <f t="shared" si="466"/>
        <v>X</v>
      </c>
      <c r="DD352" t="str">
        <f t="shared" si="467"/>
        <v>X</v>
      </c>
      <c r="DE352" t="str">
        <f t="shared" si="468"/>
        <v>X</v>
      </c>
      <c r="DF352" s="359" t="str">
        <f t="shared" si="469"/>
        <v>X</v>
      </c>
      <c r="DG352" t="str">
        <f t="shared" si="470"/>
        <v>X</v>
      </c>
      <c r="DH352" t="str">
        <f t="shared" si="471"/>
        <v>X</v>
      </c>
      <c r="DI352" t="str">
        <f t="shared" si="472"/>
        <v>X</v>
      </c>
      <c r="DJ352" t="str">
        <f t="shared" si="473"/>
        <v>X</v>
      </c>
      <c r="DK352" s="359" t="str">
        <f t="shared" si="474"/>
        <v>X</v>
      </c>
      <c r="DL352" t="str">
        <f t="shared" si="475"/>
        <v>X</v>
      </c>
      <c r="DM352" t="str">
        <f t="shared" si="476"/>
        <v>X</v>
      </c>
      <c r="DN352" t="str">
        <f t="shared" si="477"/>
        <v>X</v>
      </c>
      <c r="DO352" s="359" t="str">
        <f t="shared" si="478"/>
        <v>X</v>
      </c>
      <c r="DP352" t="str">
        <f t="shared" si="479"/>
        <v>X</v>
      </c>
      <c r="DQ352" t="str">
        <f t="shared" si="480"/>
        <v>X</v>
      </c>
      <c r="DR352" t="str">
        <f t="shared" si="481"/>
        <v>X</v>
      </c>
      <c r="DS352" s="359" t="str">
        <f t="shared" si="482"/>
        <v>X</v>
      </c>
      <c r="DT352" t="str">
        <f t="shared" si="483"/>
        <v/>
      </c>
      <c r="DU352" t="str">
        <f t="shared" si="484"/>
        <v/>
      </c>
      <c r="DV352" t="str">
        <f t="shared" si="485"/>
        <v/>
      </c>
      <c r="DW352" t="str">
        <f t="shared" si="486"/>
        <v/>
      </c>
      <c r="DX352" s="359" t="str">
        <f t="shared" si="487"/>
        <v/>
      </c>
      <c r="DY352" t="str">
        <f t="shared" si="488"/>
        <v/>
      </c>
      <c r="DZ352" t="str">
        <f t="shared" si="489"/>
        <v/>
      </c>
      <c r="EA352" t="str">
        <f t="shared" si="490"/>
        <v/>
      </c>
      <c r="EB352" s="359" t="str">
        <f t="shared" si="491"/>
        <v/>
      </c>
      <c r="EC352" t="str">
        <f t="shared" si="492"/>
        <v/>
      </c>
      <c r="ED352" t="str">
        <f t="shared" si="493"/>
        <v/>
      </c>
      <c r="EE352" t="str">
        <f t="shared" si="494"/>
        <v/>
      </c>
      <c r="EF352" t="str">
        <f t="shared" si="495"/>
        <v/>
      </c>
      <c r="EG352" s="359" t="str">
        <f t="shared" si="496"/>
        <v/>
      </c>
      <c r="EH352" t="str">
        <f t="shared" si="441"/>
        <v>Dendrobium foelschei</v>
      </c>
      <c r="EJ352" t="str">
        <f t="shared" si="438"/>
        <v>Dendrobium sp.</v>
      </c>
      <c r="EK352" s="100">
        <f t="shared" si="498"/>
        <v>0</v>
      </c>
      <c r="EL352" s="3">
        <f t="shared" si="500"/>
        <v>0</v>
      </c>
      <c r="EM352" s="3">
        <f t="shared" si="500"/>
        <v>0</v>
      </c>
      <c r="EN352" s="3">
        <f t="shared" si="500"/>
        <v>0</v>
      </c>
      <c r="EO352" s="3">
        <f t="shared" si="500"/>
        <v>0</v>
      </c>
      <c r="EP352" s="3">
        <f t="shared" si="500"/>
        <v>0</v>
      </c>
      <c r="EQ352" s="3">
        <f t="shared" si="500"/>
        <v>0</v>
      </c>
      <c r="ER352" s="3">
        <f t="shared" si="500"/>
        <v>0</v>
      </c>
      <c r="ES352" s="3">
        <f t="shared" si="500"/>
        <v>0</v>
      </c>
      <c r="ET352" s="3">
        <f t="shared" si="500"/>
        <v>0</v>
      </c>
      <c r="EU352" s="3">
        <f t="shared" si="500"/>
        <v>0</v>
      </c>
      <c r="EV352" s="24">
        <f t="shared" si="500"/>
        <v>0</v>
      </c>
      <c r="EW352" s="245">
        <f t="shared" si="440"/>
        <v>0</v>
      </c>
      <c r="EX352" s="262" t="str">
        <f t="shared" si="439"/>
        <v/>
      </c>
    </row>
    <row r="353" spans="1:154" ht="16.149999999999999" customHeight="1" x14ac:dyDescent="0.25">
      <c r="A353" s="363"/>
      <c r="D353" s="363"/>
      <c r="E353" s="363"/>
      <c r="F353" s="363"/>
      <c r="G353" s="363"/>
      <c r="H353" s="363"/>
      <c r="I353" s="363"/>
      <c r="J353" s="68">
        <f t="shared" si="442"/>
        <v>1175</v>
      </c>
      <c r="K353" s="413" t="str">
        <f t="shared" si="443"/>
        <v>Didymoplexis pallens</v>
      </c>
      <c r="L353" s="428">
        <v>1175</v>
      </c>
      <c r="M353" s="413" t="s">
        <v>1646</v>
      </c>
      <c r="N353" s="438" t="s">
        <v>2457</v>
      </c>
      <c r="O353" s="363" t="str">
        <f t="shared" si="420"/>
        <v>N</v>
      </c>
      <c r="P353" s="364" t="s">
        <v>2458</v>
      </c>
      <c r="Q353" s="364" t="s">
        <v>2459</v>
      </c>
      <c r="R353" s="365">
        <v>42767</v>
      </c>
      <c r="S353" s="365">
        <v>42825</v>
      </c>
      <c r="T353" s="603" t="s">
        <v>4820</v>
      </c>
      <c r="U353" s="603" t="s">
        <v>4821</v>
      </c>
      <c r="V353" s="603" t="s">
        <v>4822</v>
      </c>
      <c r="W353" s="603" t="s">
        <v>7894</v>
      </c>
      <c r="X353" s="603" t="s">
        <v>7894</v>
      </c>
      <c r="Y353" s="603" t="s">
        <v>7894</v>
      </c>
      <c r="Z353" s="603" t="s">
        <v>7894</v>
      </c>
      <c r="AA353" s="603" t="s">
        <v>7894</v>
      </c>
      <c r="AB353" s="603" t="s">
        <v>7894</v>
      </c>
      <c r="AC353" s="603" t="s">
        <v>7894</v>
      </c>
      <c r="AD353" s="603" t="s">
        <v>7894</v>
      </c>
      <c r="AE353" s="603" t="s">
        <v>7894</v>
      </c>
      <c r="AF353" s="605" t="s">
        <v>7925</v>
      </c>
      <c r="AG353" s="605" t="s">
        <v>7967</v>
      </c>
      <c r="AH353" s="366" t="s">
        <v>1593</v>
      </c>
      <c r="AI353" s="363">
        <f t="shared" si="427"/>
        <v>2</v>
      </c>
      <c r="AJ353" s="363">
        <v>0</v>
      </c>
      <c r="AK353" s="413" t="str">
        <f t="shared" si="429"/>
        <v>None</v>
      </c>
      <c r="AL353" s="413" t="str">
        <f t="shared" si="430"/>
        <v>None</v>
      </c>
      <c r="AM353" s="486" t="s">
        <v>7607</v>
      </c>
      <c r="AS353" s="69">
        <f t="shared" si="431"/>
        <v>6</v>
      </c>
      <c r="AT353" s="69">
        <f t="shared" si="432"/>
        <v>13</v>
      </c>
      <c r="AU353" s="69">
        <f t="shared" si="433"/>
        <v>2</v>
      </c>
      <c r="AV353" s="69">
        <f t="shared" si="434"/>
        <v>3</v>
      </c>
      <c r="AW353" s="81"/>
      <c r="AX353" s="364" t="s">
        <v>2458</v>
      </c>
      <c r="AY353" s="364">
        <v>1630</v>
      </c>
      <c r="AZ353" s="264" t="s">
        <v>48</v>
      </c>
      <c r="BA353" s="238"/>
      <c r="BB353" s="237" t="str">
        <f t="shared" si="435"/>
        <v/>
      </c>
      <c r="BC353" s="270">
        <f t="shared" si="428"/>
        <v>1175</v>
      </c>
      <c r="BD353" t="str">
        <f t="shared" si="436"/>
        <v>Didymoplexis pallens</v>
      </c>
      <c r="BE353" s="367" t="e">
        <f>COUNTIFS(#REF!,L353)</f>
        <v>#REF!</v>
      </c>
      <c r="BF353" s="374" t="str">
        <f t="shared" si="437"/>
        <v>n</v>
      </c>
      <c r="BG353" s="82"/>
      <c r="BH353" s="375"/>
      <c r="BI353" s="374"/>
      <c r="BJ353" s="403"/>
      <c r="CE353" t="str">
        <f t="shared" si="499"/>
        <v>Dendrobium species (Dendrobium sp.)</v>
      </c>
      <c r="CF353" s="388" t="str">
        <f t="shared" si="497"/>
        <v>Dendrobium sp.</v>
      </c>
      <c r="CG353" t="str">
        <f t="shared" si="444"/>
        <v/>
      </c>
      <c r="CH353" t="str">
        <f t="shared" si="445"/>
        <v/>
      </c>
      <c r="CI353" t="str">
        <f t="shared" si="446"/>
        <v/>
      </c>
      <c r="CJ353" t="str">
        <f t="shared" si="447"/>
        <v/>
      </c>
      <c r="CK353" s="359" t="str">
        <f t="shared" si="448"/>
        <v/>
      </c>
      <c r="CL353" t="str">
        <f t="shared" si="449"/>
        <v/>
      </c>
      <c r="CM353" t="str">
        <f t="shared" si="450"/>
        <v/>
      </c>
      <c r="CN353" t="str">
        <f t="shared" si="451"/>
        <v/>
      </c>
      <c r="CO353" s="359" t="str">
        <f t="shared" si="452"/>
        <v/>
      </c>
      <c r="CP353" t="str">
        <f t="shared" si="453"/>
        <v/>
      </c>
      <c r="CQ353" t="str">
        <f t="shared" si="454"/>
        <v/>
      </c>
      <c r="CR353" t="str">
        <f t="shared" si="455"/>
        <v/>
      </c>
      <c r="CS353" s="359" t="str">
        <f t="shared" si="456"/>
        <v/>
      </c>
      <c r="CT353" t="str">
        <f t="shared" si="457"/>
        <v/>
      </c>
      <c r="CU353" t="str">
        <f t="shared" si="458"/>
        <v/>
      </c>
      <c r="CV353" t="str">
        <f t="shared" si="459"/>
        <v/>
      </c>
      <c r="CW353" t="str">
        <f t="shared" si="460"/>
        <v/>
      </c>
      <c r="CX353" s="359" t="str">
        <f t="shared" si="461"/>
        <v/>
      </c>
      <c r="CY353" t="str">
        <f t="shared" si="462"/>
        <v/>
      </c>
      <c r="CZ353" t="str">
        <f t="shared" si="463"/>
        <v/>
      </c>
      <c r="DA353" t="str">
        <f t="shared" si="464"/>
        <v/>
      </c>
      <c r="DB353" s="359" t="str">
        <f t="shared" si="465"/>
        <v/>
      </c>
      <c r="DC353" t="str">
        <f t="shared" si="466"/>
        <v/>
      </c>
      <c r="DD353" t="str">
        <f t="shared" si="467"/>
        <v/>
      </c>
      <c r="DE353" t="str">
        <f t="shared" si="468"/>
        <v/>
      </c>
      <c r="DF353" s="359" t="str">
        <f t="shared" si="469"/>
        <v/>
      </c>
      <c r="DG353" t="str">
        <f t="shared" si="470"/>
        <v/>
      </c>
      <c r="DH353" t="str">
        <f t="shared" si="471"/>
        <v/>
      </c>
      <c r="DI353" t="str">
        <f t="shared" si="472"/>
        <v/>
      </c>
      <c r="DJ353" t="str">
        <f t="shared" si="473"/>
        <v/>
      </c>
      <c r="DK353" s="359" t="str">
        <f t="shared" si="474"/>
        <v/>
      </c>
      <c r="DL353" t="str">
        <f t="shared" si="475"/>
        <v/>
      </c>
      <c r="DM353" t="str">
        <f t="shared" si="476"/>
        <v/>
      </c>
      <c r="DN353" t="str">
        <f t="shared" si="477"/>
        <v/>
      </c>
      <c r="DO353" s="359" t="str">
        <f t="shared" si="478"/>
        <v/>
      </c>
      <c r="DP353" t="str">
        <f t="shared" si="479"/>
        <v/>
      </c>
      <c r="DQ353" t="str">
        <f t="shared" si="480"/>
        <v/>
      </c>
      <c r="DR353" t="str">
        <f t="shared" si="481"/>
        <v/>
      </c>
      <c r="DS353" s="359" t="str">
        <f t="shared" si="482"/>
        <v/>
      </c>
      <c r="DT353" t="str">
        <f t="shared" si="483"/>
        <v/>
      </c>
      <c r="DU353" t="str">
        <f t="shared" si="484"/>
        <v/>
      </c>
      <c r="DV353" t="str">
        <f t="shared" si="485"/>
        <v/>
      </c>
      <c r="DW353" t="str">
        <f t="shared" si="486"/>
        <v/>
      </c>
      <c r="DX353" s="359" t="str">
        <f t="shared" si="487"/>
        <v/>
      </c>
      <c r="DY353" t="str">
        <f t="shared" si="488"/>
        <v/>
      </c>
      <c r="DZ353" t="str">
        <f t="shared" si="489"/>
        <v/>
      </c>
      <c r="EA353" t="str">
        <f t="shared" si="490"/>
        <v/>
      </c>
      <c r="EB353" s="359" t="str">
        <f t="shared" si="491"/>
        <v/>
      </c>
      <c r="EC353" t="str">
        <f t="shared" si="492"/>
        <v/>
      </c>
      <c r="ED353" t="str">
        <f t="shared" si="493"/>
        <v/>
      </c>
      <c r="EE353" t="str">
        <f t="shared" si="494"/>
        <v/>
      </c>
      <c r="EF353" t="str">
        <f t="shared" si="495"/>
        <v/>
      </c>
      <c r="EG353" s="359" t="str">
        <f t="shared" si="496"/>
        <v/>
      </c>
      <c r="EH353" t="str">
        <f t="shared" si="441"/>
        <v>Dendrobium sp.</v>
      </c>
      <c r="EJ353" t="str">
        <f t="shared" si="438"/>
        <v>Didymoplexis pallens</v>
      </c>
      <c r="EK353" s="100">
        <f t="shared" si="498"/>
        <v>0</v>
      </c>
      <c r="EL353" s="3">
        <f t="shared" si="500"/>
        <v>1</v>
      </c>
      <c r="EM353" s="3">
        <f t="shared" si="500"/>
        <v>1</v>
      </c>
      <c r="EN353" s="3">
        <f t="shared" si="500"/>
        <v>0</v>
      </c>
      <c r="EO353" s="3">
        <f t="shared" si="500"/>
        <v>0</v>
      </c>
      <c r="EP353" s="3">
        <f t="shared" si="500"/>
        <v>0</v>
      </c>
      <c r="EQ353" s="3">
        <f t="shared" si="500"/>
        <v>0</v>
      </c>
      <c r="ER353" s="3">
        <f t="shared" si="500"/>
        <v>0</v>
      </c>
      <c r="ES353" s="3">
        <f t="shared" si="500"/>
        <v>0</v>
      </c>
      <c r="ET353" s="3">
        <f t="shared" si="500"/>
        <v>0</v>
      </c>
      <c r="EU353" s="3">
        <f t="shared" si="500"/>
        <v>0</v>
      </c>
      <c r="EV353" s="24">
        <f t="shared" si="500"/>
        <v>0</v>
      </c>
      <c r="EW353" s="245">
        <f t="shared" si="440"/>
        <v>2</v>
      </c>
      <c r="EX353" s="262" t="str">
        <f t="shared" si="439"/>
        <v/>
      </c>
    </row>
    <row r="354" spans="1:154" ht="16.149999999999999" customHeight="1" x14ac:dyDescent="0.25">
      <c r="A354" s="363"/>
      <c r="D354" s="363"/>
      <c r="E354" s="363"/>
      <c r="F354" s="363"/>
      <c r="G354" s="363"/>
      <c r="H354" s="363"/>
      <c r="I354" s="363"/>
      <c r="J354" s="68">
        <f t="shared" si="442"/>
        <v>2152</v>
      </c>
      <c r="K354" s="413" t="str">
        <f t="shared" si="443"/>
        <v>Didymoplexis sp.</v>
      </c>
      <c r="L354" s="428">
        <v>2152</v>
      </c>
      <c r="M354" s="413" t="s">
        <v>1646</v>
      </c>
      <c r="N354" s="438" t="s">
        <v>67</v>
      </c>
      <c r="O354" s="363" t="str">
        <f t="shared" si="420"/>
        <v>N</v>
      </c>
      <c r="P354" s="364" t="str">
        <f>_xlfn.CONCAT(M354," ","species")</f>
        <v>Didymoplexis species</v>
      </c>
      <c r="Q354" s="364" t="s">
        <v>1055</v>
      </c>
      <c r="R354" s="365" t="s">
        <v>685</v>
      </c>
      <c r="S354" s="365" t="s">
        <v>685</v>
      </c>
      <c r="T354" s="603" t="s">
        <v>7894</v>
      </c>
      <c r="U354" s="603" t="s">
        <v>7894</v>
      </c>
      <c r="V354" s="603" t="s">
        <v>7894</v>
      </c>
      <c r="W354" s="603" t="s">
        <v>7894</v>
      </c>
      <c r="X354" s="603" t="s">
        <v>7894</v>
      </c>
      <c r="Y354" s="603" t="s">
        <v>7894</v>
      </c>
      <c r="Z354" s="603" t="s">
        <v>7894</v>
      </c>
      <c r="AA354" s="603" t="s">
        <v>7894</v>
      </c>
      <c r="AB354" s="603" t="s">
        <v>7894</v>
      </c>
      <c r="AC354" s="603" t="s">
        <v>7894</v>
      </c>
      <c r="AD354" s="603" t="s">
        <v>7894</v>
      </c>
      <c r="AE354" s="603" t="s">
        <v>7894</v>
      </c>
      <c r="AF354" s="605" t="s">
        <v>48</v>
      </c>
      <c r="AG354" s="605" t="s">
        <v>48</v>
      </c>
      <c r="AH354" s="366" t="s">
        <v>685</v>
      </c>
      <c r="AI354" s="363">
        <f t="shared" si="427"/>
        <v>6</v>
      </c>
      <c r="AJ354" s="363">
        <v>0</v>
      </c>
      <c r="AK354" s="413" t="str">
        <f t="shared" si="429"/>
        <v>None</v>
      </c>
      <c r="AL354" s="413" t="str">
        <f t="shared" si="430"/>
        <v>None</v>
      </c>
      <c r="AM354" s="486" t="s">
        <v>7613</v>
      </c>
      <c r="AS354" s="69">
        <f t="shared" si="431"/>
        <v>0</v>
      </c>
      <c r="AT354" s="69">
        <f t="shared" si="432"/>
        <v>0</v>
      </c>
      <c r="AU354" s="69">
        <f t="shared" si="433"/>
        <v>0</v>
      </c>
      <c r="AV354" s="69">
        <f t="shared" si="434"/>
        <v>0</v>
      </c>
      <c r="AW354" s="81"/>
      <c r="AX354" s="364"/>
      <c r="AY354" s="364" t="e">
        <v>#N/A</v>
      </c>
      <c r="AZ354" s="264" t="s">
        <v>48</v>
      </c>
      <c r="BA354" s="238"/>
      <c r="BB354" s="237" t="str">
        <f t="shared" si="435"/>
        <v/>
      </c>
      <c r="BC354" s="270">
        <f t="shared" si="428"/>
        <v>2152</v>
      </c>
      <c r="BD354" t="str">
        <f t="shared" si="436"/>
        <v>Didymoplexis sp.</v>
      </c>
      <c r="BE354" s="367" t="e">
        <f>COUNTIFS(#REF!,L354)</f>
        <v>#REF!</v>
      </c>
      <c r="BF354" s="374" t="str">
        <f t="shared" si="437"/>
        <v>n</v>
      </c>
      <c r="BG354" s="82"/>
      <c r="BH354" s="375"/>
      <c r="BI354" s="374"/>
      <c r="BJ354" s="403"/>
      <c r="CE354" t="str">
        <f t="shared" si="499"/>
        <v>Lily of the valley orchid (Didymoplexis pallens)</v>
      </c>
      <c r="CF354" s="388" t="str">
        <f t="shared" si="497"/>
        <v>Didymoplexis pallens</v>
      </c>
      <c r="CG354" t="str">
        <f t="shared" si="444"/>
        <v/>
      </c>
      <c r="CH354" t="str">
        <f t="shared" si="445"/>
        <v/>
      </c>
      <c r="CI354" t="str">
        <f t="shared" si="446"/>
        <v/>
      </c>
      <c r="CJ354" t="str">
        <f t="shared" si="447"/>
        <v/>
      </c>
      <c r="CK354" s="359" t="str">
        <f t="shared" si="448"/>
        <v/>
      </c>
      <c r="CL354" t="str">
        <f t="shared" si="449"/>
        <v>X</v>
      </c>
      <c r="CM354" t="str">
        <f t="shared" si="450"/>
        <v>X</v>
      </c>
      <c r="CN354" t="str">
        <f t="shared" si="451"/>
        <v>X</v>
      </c>
      <c r="CO354" s="359" t="str">
        <f t="shared" si="452"/>
        <v>X</v>
      </c>
      <c r="CP354" t="str">
        <f t="shared" si="453"/>
        <v>X</v>
      </c>
      <c r="CQ354" t="str">
        <f t="shared" si="454"/>
        <v>X</v>
      </c>
      <c r="CR354" t="str">
        <f t="shared" si="455"/>
        <v>X</v>
      </c>
      <c r="CS354" s="359" t="str">
        <f t="shared" si="456"/>
        <v>X</v>
      </c>
      <c r="CT354" t="str">
        <f t="shared" si="457"/>
        <v/>
      </c>
      <c r="CU354" t="str">
        <f t="shared" si="458"/>
        <v/>
      </c>
      <c r="CV354" t="str">
        <f t="shared" si="459"/>
        <v/>
      </c>
      <c r="CW354" t="str">
        <f t="shared" si="460"/>
        <v/>
      </c>
      <c r="CX354" s="359" t="str">
        <f t="shared" si="461"/>
        <v/>
      </c>
      <c r="CY354" t="str">
        <f t="shared" si="462"/>
        <v/>
      </c>
      <c r="CZ354" t="str">
        <f t="shared" si="463"/>
        <v/>
      </c>
      <c r="DA354" t="str">
        <f t="shared" si="464"/>
        <v/>
      </c>
      <c r="DB354" s="359" t="str">
        <f t="shared" si="465"/>
        <v/>
      </c>
      <c r="DC354" t="str">
        <f t="shared" si="466"/>
        <v/>
      </c>
      <c r="DD354" t="str">
        <f t="shared" si="467"/>
        <v/>
      </c>
      <c r="DE354" t="str">
        <f t="shared" si="468"/>
        <v/>
      </c>
      <c r="DF354" s="359" t="str">
        <f t="shared" si="469"/>
        <v/>
      </c>
      <c r="DG354" t="str">
        <f t="shared" si="470"/>
        <v/>
      </c>
      <c r="DH354" t="str">
        <f t="shared" si="471"/>
        <v/>
      </c>
      <c r="DI354" t="str">
        <f t="shared" si="472"/>
        <v/>
      </c>
      <c r="DJ354" t="str">
        <f t="shared" si="473"/>
        <v/>
      </c>
      <c r="DK354" s="359" t="str">
        <f t="shared" si="474"/>
        <v/>
      </c>
      <c r="DL354" t="str">
        <f t="shared" si="475"/>
        <v/>
      </c>
      <c r="DM354" t="str">
        <f t="shared" si="476"/>
        <v/>
      </c>
      <c r="DN354" t="str">
        <f t="shared" si="477"/>
        <v/>
      </c>
      <c r="DO354" s="359" t="str">
        <f t="shared" si="478"/>
        <v/>
      </c>
      <c r="DP354" t="str">
        <f t="shared" si="479"/>
        <v/>
      </c>
      <c r="DQ354" t="str">
        <f t="shared" si="480"/>
        <v/>
      </c>
      <c r="DR354" t="str">
        <f t="shared" si="481"/>
        <v/>
      </c>
      <c r="DS354" s="359" t="str">
        <f t="shared" si="482"/>
        <v/>
      </c>
      <c r="DT354" t="str">
        <f t="shared" si="483"/>
        <v/>
      </c>
      <c r="DU354" t="str">
        <f t="shared" si="484"/>
        <v/>
      </c>
      <c r="DV354" t="str">
        <f t="shared" si="485"/>
        <v/>
      </c>
      <c r="DW354" t="str">
        <f t="shared" si="486"/>
        <v/>
      </c>
      <c r="DX354" s="359" t="str">
        <f t="shared" si="487"/>
        <v/>
      </c>
      <c r="DY354" t="str">
        <f t="shared" si="488"/>
        <v/>
      </c>
      <c r="DZ354" t="str">
        <f t="shared" si="489"/>
        <v/>
      </c>
      <c r="EA354" t="str">
        <f t="shared" si="490"/>
        <v/>
      </c>
      <c r="EB354" s="359" t="str">
        <f t="shared" si="491"/>
        <v/>
      </c>
      <c r="EC354" t="str">
        <f t="shared" si="492"/>
        <v/>
      </c>
      <c r="ED354" t="str">
        <f t="shared" si="493"/>
        <v/>
      </c>
      <c r="EE354" t="str">
        <f t="shared" si="494"/>
        <v/>
      </c>
      <c r="EF354" t="str">
        <f t="shared" si="495"/>
        <v/>
      </c>
      <c r="EG354" s="359" t="str">
        <f t="shared" si="496"/>
        <v/>
      </c>
      <c r="EH354" t="str">
        <f t="shared" si="441"/>
        <v>Didymoplexis pallens</v>
      </c>
      <c r="EJ354" t="str">
        <f t="shared" si="438"/>
        <v>Didymoplexis sp.</v>
      </c>
      <c r="EK354" s="100">
        <f t="shared" si="498"/>
        <v>0</v>
      </c>
      <c r="EL354" s="3">
        <f t="shared" si="500"/>
        <v>0</v>
      </c>
      <c r="EM354" s="3">
        <f t="shared" si="500"/>
        <v>0</v>
      </c>
      <c r="EN354" s="3">
        <f t="shared" si="500"/>
        <v>0</v>
      </c>
      <c r="EO354" s="3">
        <f t="shared" si="500"/>
        <v>0</v>
      </c>
      <c r="EP354" s="3">
        <f t="shared" si="500"/>
        <v>0</v>
      </c>
      <c r="EQ354" s="3">
        <f t="shared" si="500"/>
        <v>0</v>
      </c>
      <c r="ER354" s="3">
        <f t="shared" si="500"/>
        <v>0</v>
      </c>
      <c r="ES354" s="3">
        <f t="shared" si="500"/>
        <v>0</v>
      </c>
      <c r="ET354" s="3">
        <f t="shared" si="500"/>
        <v>0</v>
      </c>
      <c r="EU354" s="3">
        <f t="shared" si="500"/>
        <v>0</v>
      </c>
      <c r="EV354" s="24">
        <f t="shared" si="500"/>
        <v>0</v>
      </c>
      <c r="EW354" s="245">
        <f t="shared" si="440"/>
        <v>0</v>
      </c>
      <c r="EX354" s="262" t="str">
        <f t="shared" si="439"/>
        <v/>
      </c>
    </row>
    <row r="355" spans="1:154" ht="16.149999999999999" customHeight="1" x14ac:dyDescent="0.25">
      <c r="A355" s="363"/>
      <c r="D355" s="363"/>
      <c r="E355" s="363"/>
      <c r="F355" s="363"/>
      <c r="G355" s="363"/>
      <c r="H355" s="363"/>
      <c r="I355" s="363"/>
      <c r="J355" s="68">
        <f t="shared" si="442"/>
        <v>1176</v>
      </c>
      <c r="K355" s="413" t="str">
        <f t="shared" si="443"/>
        <v>Dipodium ammolithum</v>
      </c>
      <c r="L355" s="362">
        <v>1176</v>
      </c>
      <c r="M355" s="413" t="s">
        <v>1653</v>
      </c>
      <c r="N355" s="435" t="s">
        <v>7674</v>
      </c>
      <c r="O355" s="363" t="str">
        <f t="shared" si="420"/>
        <v>N</v>
      </c>
      <c r="P355" s="364" t="s">
        <v>7596</v>
      </c>
      <c r="Q355" s="364" t="s">
        <v>2463</v>
      </c>
      <c r="R355" s="365">
        <v>43070</v>
      </c>
      <c r="S355" s="365">
        <v>42794</v>
      </c>
      <c r="T355" s="603" t="s">
        <v>4820</v>
      </c>
      <c r="U355" s="603" t="s">
        <v>7894</v>
      </c>
      <c r="V355" s="603" t="s">
        <v>7894</v>
      </c>
      <c r="W355" s="603" t="s">
        <v>7894</v>
      </c>
      <c r="X355" s="603" t="s">
        <v>7894</v>
      </c>
      <c r="Y355" s="603" t="s">
        <v>7894</v>
      </c>
      <c r="Z355" s="603" t="s">
        <v>7894</v>
      </c>
      <c r="AA355" s="603" t="s">
        <v>7894</v>
      </c>
      <c r="AB355" s="603" t="s">
        <v>7894</v>
      </c>
      <c r="AC355" s="603" t="s">
        <v>7894</v>
      </c>
      <c r="AD355" s="603" t="s">
        <v>7894</v>
      </c>
      <c r="AE355" s="603" t="s">
        <v>4831</v>
      </c>
      <c r="AF355" s="605" t="s">
        <v>7920</v>
      </c>
      <c r="AG355" s="605" t="s">
        <v>7968</v>
      </c>
      <c r="AH355" s="366" t="s">
        <v>685</v>
      </c>
      <c r="AI355" s="363">
        <f t="shared" si="427"/>
        <v>6</v>
      </c>
      <c r="AJ355" s="363">
        <v>0</v>
      </c>
      <c r="AK355" s="413" t="str">
        <f t="shared" si="429"/>
        <v>None</v>
      </c>
      <c r="AL355" s="413" t="str">
        <f t="shared" si="430"/>
        <v>None</v>
      </c>
      <c r="AM355" s="486" t="s">
        <v>7607</v>
      </c>
      <c r="AN355" s="70" t="s">
        <v>4837</v>
      </c>
      <c r="AS355" s="69">
        <f t="shared" si="431"/>
        <v>49</v>
      </c>
      <c r="AT355" s="69">
        <f t="shared" si="432"/>
        <v>61</v>
      </c>
      <c r="AU355" s="69">
        <f t="shared" si="433"/>
        <v>12</v>
      </c>
      <c r="AV355" s="69">
        <f t="shared" si="434"/>
        <v>2</v>
      </c>
      <c r="AW355" s="81"/>
      <c r="AX355" s="364" t="s">
        <v>2462</v>
      </c>
      <c r="AY355" s="364" t="e">
        <v>#N/A</v>
      </c>
      <c r="AZ355" s="264" t="s">
        <v>48</v>
      </c>
      <c r="BA355" s="238"/>
      <c r="BB355" s="237" t="str">
        <f t="shared" si="435"/>
        <v/>
      </c>
      <c r="BC355" s="270">
        <f t="shared" si="428"/>
        <v>1176</v>
      </c>
      <c r="BD355" t="str">
        <f t="shared" si="436"/>
        <v>Dipodium ammolithum</v>
      </c>
      <c r="BE355" s="367" t="e">
        <f>COUNTIFS(#REF!,L355)</f>
        <v>#REF!</v>
      </c>
      <c r="BF355" s="374" t="str">
        <f t="shared" si="437"/>
        <v>n</v>
      </c>
      <c r="BG355" s="82"/>
      <c r="BH355" s="375"/>
      <c r="BI355" s="374"/>
      <c r="BJ355" s="403"/>
      <c r="CE355" t="str">
        <f t="shared" si="499"/>
        <v>Didymoplexis species (Didymoplexis sp.)</v>
      </c>
      <c r="CF355" s="388" t="str">
        <f t="shared" si="497"/>
        <v>Didymoplexis sp.</v>
      </c>
      <c r="CG355" t="str">
        <f t="shared" si="444"/>
        <v/>
      </c>
      <c r="CH355" t="str">
        <f t="shared" si="445"/>
        <v/>
      </c>
      <c r="CI355" t="str">
        <f t="shared" si="446"/>
        <v/>
      </c>
      <c r="CJ355" t="str">
        <f t="shared" si="447"/>
        <v/>
      </c>
      <c r="CK355" s="359" t="str">
        <f t="shared" si="448"/>
        <v/>
      </c>
      <c r="CL355" t="str">
        <f t="shared" si="449"/>
        <v/>
      </c>
      <c r="CM355" t="str">
        <f t="shared" si="450"/>
        <v/>
      </c>
      <c r="CN355" t="str">
        <f t="shared" si="451"/>
        <v/>
      </c>
      <c r="CO355" s="359" t="str">
        <f t="shared" si="452"/>
        <v/>
      </c>
      <c r="CP355" t="str">
        <f t="shared" si="453"/>
        <v/>
      </c>
      <c r="CQ355" t="str">
        <f t="shared" si="454"/>
        <v/>
      </c>
      <c r="CR355" t="str">
        <f t="shared" si="455"/>
        <v/>
      </c>
      <c r="CS355" s="359" t="str">
        <f t="shared" si="456"/>
        <v/>
      </c>
      <c r="CT355" t="str">
        <f t="shared" si="457"/>
        <v/>
      </c>
      <c r="CU355" t="str">
        <f t="shared" si="458"/>
        <v/>
      </c>
      <c r="CV355" t="str">
        <f t="shared" si="459"/>
        <v/>
      </c>
      <c r="CW355" t="str">
        <f t="shared" si="460"/>
        <v/>
      </c>
      <c r="CX355" s="359" t="str">
        <f t="shared" si="461"/>
        <v/>
      </c>
      <c r="CY355" t="str">
        <f t="shared" si="462"/>
        <v/>
      </c>
      <c r="CZ355" t="str">
        <f t="shared" si="463"/>
        <v/>
      </c>
      <c r="DA355" t="str">
        <f t="shared" si="464"/>
        <v/>
      </c>
      <c r="DB355" s="359" t="str">
        <f t="shared" si="465"/>
        <v/>
      </c>
      <c r="DC355" t="str">
        <f t="shared" si="466"/>
        <v/>
      </c>
      <c r="DD355" t="str">
        <f t="shared" si="467"/>
        <v/>
      </c>
      <c r="DE355" t="str">
        <f t="shared" si="468"/>
        <v/>
      </c>
      <c r="DF355" s="359" t="str">
        <f t="shared" si="469"/>
        <v/>
      </c>
      <c r="DG355" t="str">
        <f t="shared" si="470"/>
        <v/>
      </c>
      <c r="DH355" t="str">
        <f t="shared" si="471"/>
        <v/>
      </c>
      <c r="DI355" t="str">
        <f t="shared" si="472"/>
        <v/>
      </c>
      <c r="DJ355" t="str">
        <f t="shared" si="473"/>
        <v/>
      </c>
      <c r="DK355" s="359" t="str">
        <f t="shared" si="474"/>
        <v/>
      </c>
      <c r="DL355" t="str">
        <f t="shared" si="475"/>
        <v/>
      </c>
      <c r="DM355" t="str">
        <f t="shared" si="476"/>
        <v/>
      </c>
      <c r="DN355" t="str">
        <f t="shared" si="477"/>
        <v/>
      </c>
      <c r="DO355" s="359" t="str">
        <f t="shared" si="478"/>
        <v/>
      </c>
      <c r="DP355" t="str">
        <f t="shared" si="479"/>
        <v/>
      </c>
      <c r="DQ355" t="str">
        <f t="shared" si="480"/>
        <v/>
      </c>
      <c r="DR355" t="str">
        <f t="shared" si="481"/>
        <v/>
      </c>
      <c r="DS355" s="359" t="str">
        <f t="shared" si="482"/>
        <v/>
      </c>
      <c r="DT355" t="str">
        <f t="shared" si="483"/>
        <v/>
      </c>
      <c r="DU355" t="str">
        <f t="shared" si="484"/>
        <v/>
      </c>
      <c r="DV355" t="str">
        <f t="shared" si="485"/>
        <v/>
      </c>
      <c r="DW355" t="str">
        <f t="shared" si="486"/>
        <v/>
      </c>
      <c r="DX355" s="359" t="str">
        <f t="shared" si="487"/>
        <v/>
      </c>
      <c r="DY355" t="str">
        <f t="shared" si="488"/>
        <v/>
      </c>
      <c r="DZ355" t="str">
        <f t="shared" si="489"/>
        <v/>
      </c>
      <c r="EA355" t="str">
        <f t="shared" si="490"/>
        <v/>
      </c>
      <c r="EB355" s="359" t="str">
        <f t="shared" si="491"/>
        <v/>
      </c>
      <c r="EC355" t="str">
        <f t="shared" si="492"/>
        <v/>
      </c>
      <c r="ED355" t="str">
        <f t="shared" si="493"/>
        <v/>
      </c>
      <c r="EE355" t="str">
        <f t="shared" si="494"/>
        <v/>
      </c>
      <c r="EF355" t="str">
        <f t="shared" si="495"/>
        <v/>
      </c>
      <c r="EG355" s="359" t="str">
        <f t="shared" si="496"/>
        <v/>
      </c>
      <c r="EH355" t="str">
        <f t="shared" si="441"/>
        <v>Didymoplexis sp.</v>
      </c>
      <c r="EJ355" t="str">
        <f t="shared" si="438"/>
        <v>Dipodium ammolithum</v>
      </c>
      <c r="EK355" s="100">
        <f t="shared" si="498"/>
        <v>1</v>
      </c>
      <c r="EL355" s="3">
        <f t="shared" si="500"/>
        <v>1</v>
      </c>
      <c r="EM355" s="3">
        <f t="shared" si="500"/>
        <v>0</v>
      </c>
      <c r="EN355" s="3">
        <f t="shared" si="500"/>
        <v>0</v>
      </c>
      <c r="EO355" s="3">
        <f t="shared" si="500"/>
        <v>0</v>
      </c>
      <c r="EP355" s="3">
        <f t="shared" si="500"/>
        <v>0</v>
      </c>
      <c r="EQ355" s="3">
        <f t="shared" si="500"/>
        <v>0</v>
      </c>
      <c r="ER355" s="3">
        <f t="shared" si="500"/>
        <v>0</v>
      </c>
      <c r="ES355" s="3">
        <f t="shared" si="500"/>
        <v>0</v>
      </c>
      <c r="ET355" s="3">
        <f t="shared" si="500"/>
        <v>0</v>
      </c>
      <c r="EU355" s="3">
        <f t="shared" si="500"/>
        <v>0</v>
      </c>
      <c r="EV355" s="24">
        <f t="shared" si="500"/>
        <v>1</v>
      </c>
      <c r="EW355" s="245">
        <f t="shared" si="440"/>
        <v>3</v>
      </c>
      <c r="EX355" s="262" t="str">
        <f t="shared" si="439"/>
        <v xml:space="preserve"> X</v>
      </c>
    </row>
    <row r="356" spans="1:154" ht="16.149999999999999" customHeight="1" x14ac:dyDescent="0.25">
      <c r="A356" s="363"/>
      <c r="D356" s="363"/>
      <c r="E356" s="363"/>
      <c r="F356" s="363"/>
      <c r="G356" s="363"/>
      <c r="H356" s="363"/>
      <c r="I356" s="363"/>
      <c r="J356" s="68">
        <f t="shared" si="442"/>
        <v>1177</v>
      </c>
      <c r="K356" s="413" t="str">
        <f t="shared" si="443"/>
        <v>Dipodium basalticum</v>
      </c>
      <c r="L356" s="362">
        <v>1177</v>
      </c>
      <c r="M356" s="413" t="s">
        <v>1653</v>
      </c>
      <c r="N356" s="435" t="s">
        <v>7676</v>
      </c>
      <c r="O356" s="363" t="str">
        <f t="shared" si="420"/>
        <v>N</v>
      </c>
      <c r="P356" s="364" t="s">
        <v>2460</v>
      </c>
      <c r="Q356" s="364" t="s">
        <v>2461</v>
      </c>
      <c r="R356" s="365">
        <v>43070</v>
      </c>
      <c r="S356" s="365">
        <v>42794</v>
      </c>
      <c r="T356" s="603" t="s">
        <v>4820</v>
      </c>
      <c r="U356" s="603" t="s">
        <v>4821</v>
      </c>
      <c r="V356" s="603" t="s">
        <v>7894</v>
      </c>
      <c r="W356" s="603" t="s">
        <v>7894</v>
      </c>
      <c r="X356" s="603" t="s">
        <v>7894</v>
      </c>
      <c r="Y356" s="603" t="s">
        <v>7894</v>
      </c>
      <c r="Z356" s="603" t="s">
        <v>7894</v>
      </c>
      <c r="AA356" s="603" t="s">
        <v>7894</v>
      </c>
      <c r="AB356" s="603" t="s">
        <v>7894</v>
      </c>
      <c r="AC356" s="603" t="s">
        <v>7894</v>
      </c>
      <c r="AD356" s="603" t="s">
        <v>7894</v>
      </c>
      <c r="AE356" s="603" t="s">
        <v>4831</v>
      </c>
      <c r="AF356" s="605" t="s">
        <v>7919</v>
      </c>
      <c r="AG356" s="605" t="s">
        <v>7961</v>
      </c>
      <c r="AH356" s="366" t="s">
        <v>1593</v>
      </c>
      <c r="AI356" s="363">
        <f t="shared" si="427"/>
        <v>2</v>
      </c>
      <c r="AJ356" s="363">
        <v>0</v>
      </c>
      <c r="AK356" s="413" t="str">
        <f t="shared" si="429"/>
        <v>None</v>
      </c>
      <c r="AL356" s="413" t="str">
        <f t="shared" si="430"/>
        <v>None</v>
      </c>
      <c r="AM356" s="486" t="s">
        <v>7607</v>
      </c>
      <c r="AN356" s="70" t="s">
        <v>4836</v>
      </c>
      <c r="AS356" s="69">
        <f t="shared" si="431"/>
        <v>49</v>
      </c>
      <c r="AT356" s="69">
        <f t="shared" si="432"/>
        <v>61</v>
      </c>
      <c r="AU356" s="69">
        <f t="shared" si="433"/>
        <v>12</v>
      </c>
      <c r="AV356" s="69">
        <f t="shared" si="434"/>
        <v>2</v>
      </c>
      <c r="AW356" s="81"/>
      <c r="AX356" s="364" t="s">
        <v>2460</v>
      </c>
      <c r="AY356" s="364" t="e">
        <v>#N/A</v>
      </c>
      <c r="AZ356" s="264" t="s">
        <v>48</v>
      </c>
      <c r="BA356" s="238"/>
      <c r="BB356" s="237" t="str">
        <f t="shared" si="435"/>
        <v/>
      </c>
      <c r="BC356" s="270">
        <f t="shared" si="428"/>
        <v>1177</v>
      </c>
      <c r="BD356" t="str">
        <f t="shared" si="436"/>
        <v>Dipodium basalticum</v>
      </c>
      <c r="BE356" s="367" t="e">
        <f>COUNTIFS(#REF!,L356)</f>
        <v>#REF!</v>
      </c>
      <c r="BF356" s="374" t="str">
        <f t="shared" si="437"/>
        <v>n</v>
      </c>
      <c r="BG356" s="82"/>
      <c r="BH356" s="375"/>
      <c r="BI356" s="374"/>
      <c r="BJ356" s="403"/>
      <c r="CE356" t="str">
        <f t="shared" si="499"/>
        <v>Sandstone hyacinth orchid (Dipodium ammolithum)</v>
      </c>
      <c r="CF356" s="388" t="str">
        <f t="shared" si="497"/>
        <v>Dipodium ammolithum</v>
      </c>
      <c r="CG356" t="str">
        <f t="shared" si="444"/>
        <v/>
      </c>
      <c r="CH356" t="str">
        <f t="shared" si="445"/>
        <v/>
      </c>
      <c r="CI356" t="str">
        <f t="shared" si="446"/>
        <v/>
      </c>
      <c r="CJ356" t="str">
        <f t="shared" si="447"/>
        <v/>
      </c>
      <c r="CK356" s="359" t="str">
        <f t="shared" si="448"/>
        <v/>
      </c>
      <c r="CL356" t="str">
        <f t="shared" si="449"/>
        <v/>
      </c>
      <c r="CM356" t="str">
        <f t="shared" si="450"/>
        <v/>
      </c>
      <c r="CN356" t="str">
        <f t="shared" si="451"/>
        <v/>
      </c>
      <c r="CO356" s="359" t="str">
        <f t="shared" si="452"/>
        <v/>
      </c>
      <c r="CP356" t="str">
        <f t="shared" si="453"/>
        <v/>
      </c>
      <c r="CQ356" t="str">
        <f t="shared" si="454"/>
        <v/>
      </c>
      <c r="CR356" t="str">
        <f t="shared" si="455"/>
        <v/>
      </c>
      <c r="CS356" s="359" t="str">
        <f t="shared" si="456"/>
        <v/>
      </c>
      <c r="CT356" t="str">
        <f t="shared" si="457"/>
        <v/>
      </c>
      <c r="CU356" t="str">
        <f t="shared" si="458"/>
        <v/>
      </c>
      <c r="CV356" t="str">
        <f t="shared" si="459"/>
        <v/>
      </c>
      <c r="CW356" t="str">
        <f t="shared" si="460"/>
        <v/>
      </c>
      <c r="CX356" s="359" t="str">
        <f t="shared" si="461"/>
        <v/>
      </c>
      <c r="CY356" t="str">
        <f t="shared" si="462"/>
        <v/>
      </c>
      <c r="CZ356" t="str">
        <f t="shared" si="463"/>
        <v/>
      </c>
      <c r="DA356" t="str">
        <f t="shared" si="464"/>
        <v/>
      </c>
      <c r="DB356" s="359" t="str">
        <f t="shared" si="465"/>
        <v/>
      </c>
      <c r="DC356" t="str">
        <f t="shared" si="466"/>
        <v/>
      </c>
      <c r="DD356" t="str">
        <f t="shared" si="467"/>
        <v/>
      </c>
      <c r="DE356" t="str">
        <f t="shared" si="468"/>
        <v/>
      </c>
      <c r="DF356" s="359" t="str">
        <f t="shared" si="469"/>
        <v/>
      </c>
      <c r="DG356" t="str">
        <f t="shared" si="470"/>
        <v/>
      </c>
      <c r="DH356" t="str">
        <f t="shared" si="471"/>
        <v/>
      </c>
      <c r="DI356" t="str">
        <f t="shared" si="472"/>
        <v/>
      </c>
      <c r="DJ356" t="str">
        <f t="shared" si="473"/>
        <v/>
      </c>
      <c r="DK356" s="359" t="str">
        <f t="shared" si="474"/>
        <v/>
      </c>
      <c r="DL356" t="str">
        <f t="shared" si="475"/>
        <v/>
      </c>
      <c r="DM356" t="str">
        <f t="shared" si="476"/>
        <v/>
      </c>
      <c r="DN356" t="str">
        <f t="shared" si="477"/>
        <v/>
      </c>
      <c r="DO356" s="359" t="str">
        <f t="shared" si="478"/>
        <v/>
      </c>
      <c r="DP356" t="str">
        <f t="shared" si="479"/>
        <v/>
      </c>
      <c r="DQ356" t="str">
        <f t="shared" si="480"/>
        <v/>
      </c>
      <c r="DR356" t="str">
        <f t="shared" si="481"/>
        <v/>
      </c>
      <c r="DS356" s="359" t="str">
        <f t="shared" si="482"/>
        <v/>
      </c>
      <c r="DT356" t="str">
        <f t="shared" si="483"/>
        <v/>
      </c>
      <c r="DU356" t="str">
        <f t="shared" si="484"/>
        <v/>
      </c>
      <c r="DV356" t="str">
        <f t="shared" si="485"/>
        <v/>
      </c>
      <c r="DW356" t="str">
        <f t="shared" si="486"/>
        <v/>
      </c>
      <c r="DX356" s="359" t="str">
        <f t="shared" si="487"/>
        <v/>
      </c>
      <c r="DY356" t="str">
        <f t="shared" si="488"/>
        <v/>
      </c>
      <c r="DZ356" t="str">
        <f t="shared" si="489"/>
        <v/>
      </c>
      <c r="EA356" t="str">
        <f t="shared" si="490"/>
        <v/>
      </c>
      <c r="EB356" s="359" t="str">
        <f t="shared" si="491"/>
        <v/>
      </c>
      <c r="EC356" t="str">
        <f t="shared" si="492"/>
        <v/>
      </c>
      <c r="ED356" t="str">
        <f t="shared" si="493"/>
        <v/>
      </c>
      <c r="EE356" t="str">
        <f t="shared" si="494"/>
        <v/>
      </c>
      <c r="EF356" t="str">
        <f t="shared" si="495"/>
        <v/>
      </c>
      <c r="EG356" s="359" t="str">
        <f t="shared" si="496"/>
        <v/>
      </c>
      <c r="EH356" t="str">
        <f t="shared" si="441"/>
        <v>Dipodium ammolithum</v>
      </c>
      <c r="EJ356" t="str">
        <f t="shared" si="438"/>
        <v>Dipodium basalticum</v>
      </c>
      <c r="EK356" s="100">
        <f t="shared" si="498"/>
        <v>1</v>
      </c>
      <c r="EL356" s="3">
        <f t="shared" si="500"/>
        <v>1</v>
      </c>
      <c r="EM356" s="3">
        <f t="shared" si="500"/>
        <v>0</v>
      </c>
      <c r="EN356" s="3">
        <f t="shared" si="500"/>
        <v>0</v>
      </c>
      <c r="EO356" s="3">
        <f t="shared" si="500"/>
        <v>0</v>
      </c>
      <c r="EP356" s="3">
        <f t="shared" si="500"/>
        <v>0</v>
      </c>
      <c r="EQ356" s="3">
        <f t="shared" si="500"/>
        <v>0</v>
      </c>
      <c r="ER356" s="3">
        <f t="shared" si="500"/>
        <v>0</v>
      </c>
      <c r="ES356" s="3">
        <f t="shared" si="500"/>
        <v>0</v>
      </c>
      <c r="ET356" s="3">
        <f t="shared" si="500"/>
        <v>0</v>
      </c>
      <c r="EU356" s="3">
        <f t="shared" si="500"/>
        <v>0</v>
      </c>
      <c r="EV356" s="24">
        <f t="shared" si="500"/>
        <v>1</v>
      </c>
      <c r="EW356" s="245">
        <f t="shared" si="440"/>
        <v>3</v>
      </c>
      <c r="EX356" s="262" t="str">
        <f t="shared" si="439"/>
        <v xml:space="preserve"> X</v>
      </c>
    </row>
    <row r="357" spans="1:154" ht="16.149999999999999" customHeight="1" x14ac:dyDescent="0.25">
      <c r="A357" s="363"/>
      <c r="D357" s="363"/>
      <c r="E357" s="363"/>
      <c r="F357" s="363"/>
      <c r="G357" s="363"/>
      <c r="H357" s="363"/>
      <c r="I357" s="363"/>
      <c r="J357" s="68">
        <f t="shared" si="442"/>
        <v>441</v>
      </c>
      <c r="K357" s="417" t="str">
        <f t="shared" si="443"/>
        <v>Dipodium z.stenochilum</v>
      </c>
      <c r="L357" s="417">
        <v>441</v>
      </c>
      <c r="M357" s="417" t="s">
        <v>1653</v>
      </c>
      <c r="N357" s="571" t="s">
        <v>7888</v>
      </c>
      <c r="O357" s="363" t="str">
        <f t="shared" si="420"/>
        <v>N</v>
      </c>
      <c r="P357" s="353" t="s">
        <v>2323</v>
      </c>
      <c r="Q357" s="364" t="s">
        <v>1055</v>
      </c>
      <c r="R357" s="365">
        <v>43070</v>
      </c>
      <c r="S357" s="365">
        <v>43159</v>
      </c>
      <c r="T357" s="603" t="s">
        <v>7894</v>
      </c>
      <c r="U357" s="603" t="s">
        <v>7894</v>
      </c>
      <c r="V357" s="603" t="s">
        <v>7894</v>
      </c>
      <c r="W357" s="603" t="s">
        <v>7894</v>
      </c>
      <c r="X357" s="603" t="s">
        <v>7894</v>
      </c>
      <c r="Y357" s="603" t="s">
        <v>7894</v>
      </c>
      <c r="Z357" s="603" t="s">
        <v>7894</v>
      </c>
      <c r="AA357" s="603" t="s">
        <v>7894</v>
      </c>
      <c r="AB357" s="603" t="s">
        <v>7894</v>
      </c>
      <c r="AC357" s="603" t="s">
        <v>7894</v>
      </c>
      <c r="AD357" s="603" t="s">
        <v>7894</v>
      </c>
      <c r="AE357" s="603" t="s">
        <v>7894</v>
      </c>
      <c r="AF357" s="605" t="s">
        <v>48</v>
      </c>
      <c r="AG357" s="605" t="s">
        <v>48</v>
      </c>
      <c r="AH357" s="366" t="s">
        <v>685</v>
      </c>
      <c r="AI357" s="363">
        <f t="shared" si="427"/>
        <v>6</v>
      </c>
      <c r="AJ357" s="363">
        <v>0</v>
      </c>
      <c r="AK357" s="413" t="str">
        <f t="shared" si="429"/>
        <v>None</v>
      </c>
      <c r="AL357" s="413" t="str">
        <f t="shared" si="430"/>
        <v>None</v>
      </c>
      <c r="AM357" s="486" t="s">
        <v>7608</v>
      </c>
      <c r="AN357" s="144"/>
      <c r="AO357" s="144"/>
      <c r="AS357" s="69">
        <f t="shared" si="431"/>
        <v>49</v>
      </c>
      <c r="AT357" s="69">
        <f t="shared" si="432"/>
        <v>61</v>
      </c>
      <c r="AU357" s="69">
        <f t="shared" si="433"/>
        <v>12</v>
      </c>
      <c r="AV357" s="69">
        <f t="shared" si="434"/>
        <v>2</v>
      </c>
      <c r="AW357" s="81"/>
      <c r="AX357" s="70" t="s">
        <v>2464</v>
      </c>
      <c r="AY357" s="364" t="e">
        <v>#N/A</v>
      </c>
      <c r="AZ357" s="264" t="s">
        <v>48</v>
      </c>
      <c r="BA357" s="238"/>
      <c r="BB357" s="237" t="str">
        <f t="shared" si="435"/>
        <v/>
      </c>
      <c r="BC357" s="270">
        <f t="shared" si="428"/>
        <v>441</v>
      </c>
      <c r="BD357" t="str">
        <f t="shared" si="436"/>
        <v>Dipodium z.stenochilum</v>
      </c>
      <c r="BE357" s="367" t="e">
        <f>COUNTIFS(#REF!,L357)</f>
        <v>#REF!</v>
      </c>
      <c r="BF357" s="374" t="str">
        <f t="shared" si="437"/>
        <v>n</v>
      </c>
      <c r="BG357" s="82"/>
      <c r="BH357" s="375"/>
      <c r="BI357" s="374"/>
      <c r="BJ357" s="403"/>
      <c r="CE357" t="str">
        <f t="shared" si="499"/>
        <v>Basalt hyacinth orchid (Dipodium basalticum)</v>
      </c>
      <c r="CF357" s="388" t="str">
        <f t="shared" si="497"/>
        <v>Dipodium basalticum</v>
      </c>
      <c r="CG357" t="str">
        <f t="shared" si="444"/>
        <v/>
      </c>
      <c r="CH357" t="str">
        <f t="shared" si="445"/>
        <v/>
      </c>
      <c r="CI357" t="str">
        <f t="shared" si="446"/>
        <v/>
      </c>
      <c r="CJ357" t="str">
        <f t="shared" si="447"/>
        <v/>
      </c>
      <c r="CK357" s="359" t="str">
        <f t="shared" si="448"/>
        <v/>
      </c>
      <c r="CL357" t="str">
        <f t="shared" si="449"/>
        <v/>
      </c>
      <c r="CM357" t="str">
        <f t="shared" si="450"/>
        <v/>
      </c>
      <c r="CN357" t="str">
        <f t="shared" si="451"/>
        <v/>
      </c>
      <c r="CO357" s="359" t="str">
        <f t="shared" si="452"/>
        <v/>
      </c>
      <c r="CP357" t="str">
        <f t="shared" si="453"/>
        <v/>
      </c>
      <c r="CQ357" t="str">
        <f t="shared" si="454"/>
        <v/>
      </c>
      <c r="CR357" t="str">
        <f t="shared" si="455"/>
        <v/>
      </c>
      <c r="CS357" s="359" t="str">
        <f t="shared" si="456"/>
        <v/>
      </c>
      <c r="CT357" t="str">
        <f t="shared" si="457"/>
        <v/>
      </c>
      <c r="CU357" t="str">
        <f t="shared" si="458"/>
        <v/>
      </c>
      <c r="CV357" t="str">
        <f t="shared" si="459"/>
        <v/>
      </c>
      <c r="CW357" t="str">
        <f t="shared" si="460"/>
        <v/>
      </c>
      <c r="CX357" s="359" t="str">
        <f t="shared" si="461"/>
        <v/>
      </c>
      <c r="CY357" t="str">
        <f t="shared" si="462"/>
        <v/>
      </c>
      <c r="CZ357" t="str">
        <f t="shared" si="463"/>
        <v/>
      </c>
      <c r="DA357" t="str">
        <f t="shared" si="464"/>
        <v/>
      </c>
      <c r="DB357" s="359" t="str">
        <f t="shared" si="465"/>
        <v/>
      </c>
      <c r="DC357" t="str">
        <f t="shared" si="466"/>
        <v/>
      </c>
      <c r="DD357" t="str">
        <f t="shared" si="467"/>
        <v/>
      </c>
      <c r="DE357" t="str">
        <f t="shared" si="468"/>
        <v/>
      </c>
      <c r="DF357" s="359" t="str">
        <f t="shared" si="469"/>
        <v/>
      </c>
      <c r="DG357" t="str">
        <f t="shared" si="470"/>
        <v/>
      </c>
      <c r="DH357" t="str">
        <f t="shared" si="471"/>
        <v/>
      </c>
      <c r="DI357" t="str">
        <f t="shared" si="472"/>
        <v/>
      </c>
      <c r="DJ357" t="str">
        <f t="shared" si="473"/>
        <v/>
      </c>
      <c r="DK357" s="359" t="str">
        <f t="shared" si="474"/>
        <v/>
      </c>
      <c r="DL357" t="str">
        <f t="shared" si="475"/>
        <v/>
      </c>
      <c r="DM357" t="str">
        <f t="shared" si="476"/>
        <v/>
      </c>
      <c r="DN357" t="str">
        <f t="shared" si="477"/>
        <v/>
      </c>
      <c r="DO357" s="359" t="str">
        <f t="shared" si="478"/>
        <v/>
      </c>
      <c r="DP357" t="str">
        <f t="shared" si="479"/>
        <v/>
      </c>
      <c r="DQ357" t="str">
        <f t="shared" si="480"/>
        <v/>
      </c>
      <c r="DR357" t="str">
        <f t="shared" si="481"/>
        <v/>
      </c>
      <c r="DS357" s="359" t="str">
        <f t="shared" si="482"/>
        <v/>
      </c>
      <c r="DT357" t="str">
        <f t="shared" si="483"/>
        <v/>
      </c>
      <c r="DU357" t="str">
        <f t="shared" si="484"/>
        <v/>
      </c>
      <c r="DV357" t="str">
        <f t="shared" si="485"/>
        <v/>
      </c>
      <c r="DW357" t="str">
        <f t="shared" si="486"/>
        <v/>
      </c>
      <c r="DX357" s="359" t="str">
        <f t="shared" si="487"/>
        <v/>
      </c>
      <c r="DY357" t="str">
        <f t="shared" si="488"/>
        <v/>
      </c>
      <c r="DZ357" t="str">
        <f t="shared" si="489"/>
        <v/>
      </c>
      <c r="EA357" t="str">
        <f t="shared" si="490"/>
        <v/>
      </c>
      <c r="EB357" s="359" t="str">
        <f t="shared" si="491"/>
        <v/>
      </c>
      <c r="EC357" t="str">
        <f t="shared" si="492"/>
        <v/>
      </c>
      <c r="ED357" t="str">
        <f t="shared" si="493"/>
        <v/>
      </c>
      <c r="EE357" t="str">
        <f t="shared" si="494"/>
        <v/>
      </c>
      <c r="EF357" t="str">
        <f t="shared" si="495"/>
        <v/>
      </c>
      <c r="EG357" s="359" t="str">
        <f t="shared" si="496"/>
        <v/>
      </c>
      <c r="EH357" t="str">
        <f t="shared" si="441"/>
        <v>Dipodium basalticum</v>
      </c>
      <c r="EJ357" t="str">
        <f t="shared" si="438"/>
        <v>Dipodium z.stenochilum</v>
      </c>
      <c r="EK357" s="100">
        <f t="shared" si="498"/>
        <v>1</v>
      </c>
      <c r="EL357" s="3">
        <f t="shared" ref="EL357:EV362" si="501">IF($AV357&gt;=$AU357,IF(AND(EL$2&gt;=$AU357,EL$2&lt;=$AV357),1,0),IF(OR(EL$2&gt;=$AU357,EL$2&lt;=$AV357),1,0))</f>
        <v>1</v>
      </c>
      <c r="EM357" s="3">
        <f t="shared" si="501"/>
        <v>0</v>
      </c>
      <c r="EN357" s="3">
        <f t="shared" si="501"/>
        <v>0</v>
      </c>
      <c r="EO357" s="3">
        <f t="shared" si="501"/>
        <v>0</v>
      </c>
      <c r="EP357" s="3">
        <f t="shared" si="501"/>
        <v>0</v>
      </c>
      <c r="EQ357" s="3">
        <f t="shared" si="501"/>
        <v>0</v>
      </c>
      <c r="ER357" s="3">
        <f t="shared" si="501"/>
        <v>0</v>
      </c>
      <c r="ES357" s="3">
        <f t="shared" si="501"/>
        <v>0</v>
      </c>
      <c r="ET357" s="3">
        <f t="shared" si="501"/>
        <v>0</v>
      </c>
      <c r="EU357" s="3">
        <f t="shared" si="501"/>
        <v>0</v>
      </c>
      <c r="EV357" s="24">
        <f t="shared" si="501"/>
        <v>1</v>
      </c>
      <c r="EW357" s="245">
        <f t="shared" si="440"/>
        <v>3</v>
      </c>
      <c r="EX357" s="262" t="str">
        <f t="shared" si="439"/>
        <v xml:space="preserve"> X</v>
      </c>
    </row>
    <row r="358" spans="1:154" ht="16.149999999999999" customHeight="1" x14ac:dyDescent="0.25">
      <c r="A358" s="363"/>
      <c r="D358" s="363"/>
      <c r="E358" s="363"/>
      <c r="F358" s="363"/>
      <c r="G358" s="363"/>
      <c r="H358" s="363"/>
      <c r="I358" s="363"/>
      <c r="J358" s="68">
        <f t="shared" si="442"/>
        <v>1177</v>
      </c>
      <c r="K358" s="417" t="str">
        <f t="shared" si="443"/>
        <v>Dipodium z.sp. 'basalt woodland'</v>
      </c>
      <c r="L358" s="417">
        <v>1177</v>
      </c>
      <c r="M358" s="417" t="s">
        <v>1653</v>
      </c>
      <c r="N358" s="571" t="s">
        <v>7675</v>
      </c>
      <c r="O358" s="363" t="str">
        <f t="shared" si="420"/>
        <v>N</v>
      </c>
      <c r="P358" s="353" t="s">
        <v>2323</v>
      </c>
      <c r="Q358" s="364" t="s">
        <v>2461</v>
      </c>
      <c r="R358" s="365">
        <v>43070</v>
      </c>
      <c r="S358" s="365">
        <v>42794</v>
      </c>
      <c r="T358" s="603" t="s">
        <v>7894</v>
      </c>
      <c r="U358" s="603" t="s">
        <v>7894</v>
      </c>
      <c r="V358" s="603" t="s">
        <v>7894</v>
      </c>
      <c r="W358" s="603" t="s">
        <v>7894</v>
      </c>
      <c r="X358" s="603" t="s">
        <v>7894</v>
      </c>
      <c r="Y358" s="603" t="s">
        <v>7894</v>
      </c>
      <c r="Z358" s="603" t="s">
        <v>7894</v>
      </c>
      <c r="AA358" s="603" t="s">
        <v>7894</v>
      </c>
      <c r="AB358" s="603" t="s">
        <v>7894</v>
      </c>
      <c r="AC358" s="603" t="s">
        <v>7894</v>
      </c>
      <c r="AD358" s="603" t="s">
        <v>7894</v>
      </c>
      <c r="AE358" s="603" t="s">
        <v>7894</v>
      </c>
      <c r="AF358" s="605" t="s">
        <v>48</v>
      </c>
      <c r="AG358" s="605" t="s">
        <v>48</v>
      </c>
      <c r="AH358" s="366" t="s">
        <v>685</v>
      </c>
      <c r="AI358" s="363">
        <f t="shared" si="427"/>
        <v>6</v>
      </c>
      <c r="AJ358" s="363">
        <v>0</v>
      </c>
      <c r="AK358" s="413" t="str">
        <f t="shared" si="429"/>
        <v>None</v>
      </c>
      <c r="AL358" s="413" t="str">
        <f t="shared" si="430"/>
        <v>None</v>
      </c>
      <c r="AM358" s="486" t="s">
        <v>7608</v>
      </c>
      <c r="AN358" s="144" t="str">
        <f>VLOOKUP(L358,$L$3:$N$827,3,FALSE)</f>
        <v>basalticum</v>
      </c>
      <c r="AO358" s="144"/>
      <c r="AS358" s="69">
        <f t="shared" si="431"/>
        <v>49</v>
      </c>
      <c r="AT358" s="69">
        <f t="shared" si="432"/>
        <v>61</v>
      </c>
      <c r="AU358" s="69">
        <f t="shared" si="433"/>
        <v>12</v>
      </c>
      <c r="AV358" s="69">
        <f t="shared" si="434"/>
        <v>2</v>
      </c>
      <c r="AW358" s="81"/>
      <c r="AX358" s="70" t="s">
        <v>2460</v>
      </c>
      <c r="AY358" s="364" t="e">
        <v>#N/A</v>
      </c>
      <c r="AZ358" s="264" t="s">
        <v>48</v>
      </c>
      <c r="BA358" s="238"/>
      <c r="BB358" s="237" t="str">
        <f t="shared" si="435"/>
        <v/>
      </c>
      <c r="BC358" s="270">
        <f t="shared" si="428"/>
        <v>1177</v>
      </c>
      <c r="BD358" t="str">
        <f t="shared" si="436"/>
        <v>Dipodium z.sp. 'basalt woodland'</v>
      </c>
      <c r="BE358" s="367" t="e">
        <f>COUNTIFS(#REF!,L358)</f>
        <v>#REF!</v>
      </c>
      <c r="BF358" s="374" t="str">
        <f t="shared" si="437"/>
        <v>n</v>
      </c>
      <c r="BG358" s="82"/>
      <c r="BH358" s="375"/>
      <c r="BI358" s="374"/>
      <c r="BJ358" s="403"/>
      <c r="CE358" t="str">
        <f t="shared" si="499"/>
        <v>_Old species name (Dipodium z.stenochilum)</v>
      </c>
      <c r="CF358" s="388" t="str">
        <f t="shared" si="497"/>
        <v>Dipodium z.stenochilum</v>
      </c>
      <c r="CG358" t="str">
        <f t="shared" si="444"/>
        <v/>
      </c>
      <c r="CH358" t="str">
        <f t="shared" si="445"/>
        <v/>
      </c>
      <c r="CI358" t="str">
        <f t="shared" si="446"/>
        <v/>
      </c>
      <c r="CJ358" t="str">
        <f t="shared" si="447"/>
        <v/>
      </c>
      <c r="CK358" s="359" t="str">
        <f t="shared" si="448"/>
        <v/>
      </c>
      <c r="CL358" t="str">
        <f t="shared" si="449"/>
        <v/>
      </c>
      <c r="CM358" t="str">
        <f t="shared" si="450"/>
        <v/>
      </c>
      <c r="CN358" t="str">
        <f t="shared" si="451"/>
        <v/>
      </c>
      <c r="CO358" s="359" t="str">
        <f t="shared" si="452"/>
        <v/>
      </c>
      <c r="CP358" t="str">
        <f t="shared" si="453"/>
        <v/>
      </c>
      <c r="CQ358" t="str">
        <f t="shared" si="454"/>
        <v/>
      </c>
      <c r="CR358" t="str">
        <f t="shared" si="455"/>
        <v/>
      </c>
      <c r="CS358" s="359" t="str">
        <f t="shared" si="456"/>
        <v/>
      </c>
      <c r="CT358" t="str">
        <f t="shared" si="457"/>
        <v/>
      </c>
      <c r="CU358" t="str">
        <f t="shared" si="458"/>
        <v/>
      </c>
      <c r="CV358" t="str">
        <f t="shared" si="459"/>
        <v/>
      </c>
      <c r="CW358" t="str">
        <f t="shared" si="460"/>
        <v/>
      </c>
      <c r="CX358" s="359" t="str">
        <f t="shared" si="461"/>
        <v/>
      </c>
      <c r="CY358" t="str">
        <f t="shared" si="462"/>
        <v/>
      </c>
      <c r="CZ358" t="str">
        <f t="shared" si="463"/>
        <v/>
      </c>
      <c r="DA358" t="str">
        <f t="shared" si="464"/>
        <v/>
      </c>
      <c r="DB358" s="359" t="str">
        <f t="shared" si="465"/>
        <v/>
      </c>
      <c r="DC358" t="str">
        <f t="shared" si="466"/>
        <v/>
      </c>
      <c r="DD358" t="str">
        <f t="shared" si="467"/>
        <v/>
      </c>
      <c r="DE358" t="str">
        <f t="shared" si="468"/>
        <v/>
      </c>
      <c r="DF358" s="359" t="str">
        <f t="shared" si="469"/>
        <v/>
      </c>
      <c r="DG358" t="str">
        <f t="shared" si="470"/>
        <v/>
      </c>
      <c r="DH358" t="str">
        <f t="shared" si="471"/>
        <v/>
      </c>
      <c r="DI358" t="str">
        <f t="shared" si="472"/>
        <v/>
      </c>
      <c r="DJ358" t="str">
        <f t="shared" si="473"/>
        <v/>
      </c>
      <c r="DK358" s="359" t="str">
        <f t="shared" si="474"/>
        <v/>
      </c>
      <c r="DL358" t="str">
        <f t="shared" si="475"/>
        <v/>
      </c>
      <c r="DM358" t="str">
        <f t="shared" si="476"/>
        <v/>
      </c>
      <c r="DN358" t="str">
        <f t="shared" si="477"/>
        <v/>
      </c>
      <c r="DO358" s="359" t="str">
        <f t="shared" si="478"/>
        <v/>
      </c>
      <c r="DP358" t="str">
        <f t="shared" si="479"/>
        <v/>
      </c>
      <c r="DQ358" t="str">
        <f t="shared" si="480"/>
        <v/>
      </c>
      <c r="DR358" t="str">
        <f t="shared" si="481"/>
        <v/>
      </c>
      <c r="DS358" s="359" t="str">
        <f t="shared" si="482"/>
        <v/>
      </c>
      <c r="DT358" t="str">
        <f t="shared" si="483"/>
        <v/>
      </c>
      <c r="DU358" t="str">
        <f t="shared" si="484"/>
        <v/>
      </c>
      <c r="DV358" t="str">
        <f t="shared" si="485"/>
        <v/>
      </c>
      <c r="DW358" t="str">
        <f t="shared" si="486"/>
        <v/>
      </c>
      <c r="DX358" s="359" t="str">
        <f t="shared" si="487"/>
        <v/>
      </c>
      <c r="DY358" t="str">
        <f t="shared" si="488"/>
        <v/>
      </c>
      <c r="DZ358" t="str">
        <f t="shared" si="489"/>
        <v/>
      </c>
      <c r="EA358" t="str">
        <f t="shared" si="490"/>
        <v/>
      </c>
      <c r="EB358" s="359" t="str">
        <f t="shared" si="491"/>
        <v/>
      </c>
      <c r="EC358" t="str">
        <f t="shared" si="492"/>
        <v>X</v>
      </c>
      <c r="ED358" t="str">
        <f t="shared" si="493"/>
        <v>X</v>
      </c>
      <c r="EE358" t="str">
        <f t="shared" si="494"/>
        <v>X</v>
      </c>
      <c r="EF358" t="str">
        <f t="shared" si="495"/>
        <v>X</v>
      </c>
      <c r="EG358" s="359" t="str">
        <f t="shared" si="496"/>
        <v>X</v>
      </c>
      <c r="EH358" t="str">
        <f t="shared" si="441"/>
        <v>Dipodium z.stenochilum</v>
      </c>
      <c r="EJ358" t="str">
        <f t="shared" si="438"/>
        <v>Dipodium z.sp. 'basalt woodland'</v>
      </c>
      <c r="EK358" s="100">
        <f t="shared" si="498"/>
        <v>1</v>
      </c>
      <c r="EL358" s="3">
        <f t="shared" si="501"/>
        <v>1</v>
      </c>
      <c r="EM358" s="3">
        <f t="shared" si="501"/>
        <v>0</v>
      </c>
      <c r="EN358" s="3">
        <f t="shared" si="501"/>
        <v>0</v>
      </c>
      <c r="EO358" s="3">
        <f t="shared" si="501"/>
        <v>0</v>
      </c>
      <c r="EP358" s="3">
        <f t="shared" si="501"/>
        <v>0</v>
      </c>
      <c r="EQ358" s="3">
        <f t="shared" si="501"/>
        <v>0</v>
      </c>
      <c r="ER358" s="3">
        <f t="shared" si="501"/>
        <v>0</v>
      </c>
      <c r="ES358" s="3">
        <f t="shared" si="501"/>
        <v>0</v>
      </c>
      <c r="ET358" s="3">
        <f t="shared" si="501"/>
        <v>0</v>
      </c>
      <c r="EU358" s="3">
        <f t="shared" si="501"/>
        <v>0</v>
      </c>
      <c r="EV358" s="24">
        <f t="shared" si="501"/>
        <v>1</v>
      </c>
      <c r="EW358" s="245">
        <f t="shared" si="440"/>
        <v>3</v>
      </c>
      <c r="EX358" s="262" t="str">
        <f t="shared" si="439"/>
        <v xml:space="preserve"> X</v>
      </c>
    </row>
    <row r="359" spans="1:154" ht="16.149999999999999" customHeight="1" x14ac:dyDescent="0.25">
      <c r="A359" s="363"/>
      <c r="D359" s="363"/>
      <c r="E359" s="363"/>
      <c r="F359" s="363"/>
      <c r="G359" s="363"/>
      <c r="H359" s="363"/>
      <c r="I359" s="363"/>
      <c r="J359" s="68">
        <f t="shared" si="442"/>
        <v>1176</v>
      </c>
      <c r="K359" s="417" t="str">
        <f t="shared" si="443"/>
        <v>Dipodium z.sp. 'sandstone'</v>
      </c>
      <c r="L359" s="417">
        <v>1176</v>
      </c>
      <c r="M359" s="417" t="s">
        <v>1653</v>
      </c>
      <c r="N359" s="571" t="s">
        <v>7673</v>
      </c>
      <c r="O359" s="363" t="str">
        <f t="shared" si="420"/>
        <v>N</v>
      </c>
      <c r="P359" s="353" t="s">
        <v>2323</v>
      </c>
      <c r="Q359" s="364" t="s">
        <v>2463</v>
      </c>
      <c r="R359" s="365">
        <v>43070</v>
      </c>
      <c r="S359" s="365">
        <v>42794</v>
      </c>
      <c r="T359" s="603" t="s">
        <v>7894</v>
      </c>
      <c r="U359" s="603" t="s">
        <v>7894</v>
      </c>
      <c r="V359" s="603" t="s">
        <v>7894</v>
      </c>
      <c r="W359" s="603" t="s">
        <v>7894</v>
      </c>
      <c r="X359" s="603" t="s">
        <v>7894</v>
      </c>
      <c r="Y359" s="603" t="s">
        <v>7894</v>
      </c>
      <c r="Z359" s="603" t="s">
        <v>7894</v>
      </c>
      <c r="AA359" s="603" t="s">
        <v>7894</v>
      </c>
      <c r="AB359" s="603" t="s">
        <v>7894</v>
      </c>
      <c r="AC359" s="603" t="s">
        <v>7894</v>
      </c>
      <c r="AD359" s="603" t="s">
        <v>7894</v>
      </c>
      <c r="AE359" s="603" t="s">
        <v>7894</v>
      </c>
      <c r="AF359" s="605" t="s">
        <v>48</v>
      </c>
      <c r="AG359" s="605" t="s">
        <v>48</v>
      </c>
      <c r="AH359" s="366" t="s">
        <v>685</v>
      </c>
      <c r="AI359" s="363">
        <f t="shared" si="427"/>
        <v>6</v>
      </c>
      <c r="AJ359" s="363">
        <v>0</v>
      </c>
      <c r="AK359" s="413" t="str">
        <f t="shared" si="429"/>
        <v>None</v>
      </c>
      <c r="AL359" s="413" t="str">
        <f t="shared" si="430"/>
        <v>None</v>
      </c>
      <c r="AM359" s="486" t="s">
        <v>7608</v>
      </c>
      <c r="AN359" s="144" t="str">
        <f>VLOOKUP(L359,$L$3:$N$827,3,FALSE)</f>
        <v>ammolithum</v>
      </c>
      <c r="AO359" s="144"/>
      <c r="AS359" s="69">
        <f t="shared" si="431"/>
        <v>49</v>
      </c>
      <c r="AT359" s="69">
        <f t="shared" si="432"/>
        <v>61</v>
      </c>
      <c r="AU359" s="69">
        <f t="shared" si="433"/>
        <v>12</v>
      </c>
      <c r="AV359" s="69">
        <f t="shared" si="434"/>
        <v>2</v>
      </c>
      <c r="AW359" s="81"/>
      <c r="AX359" s="70" t="s">
        <v>2462</v>
      </c>
      <c r="AY359" s="364" t="e">
        <v>#N/A</v>
      </c>
      <c r="AZ359" s="264" t="s">
        <v>48</v>
      </c>
      <c r="BA359" s="238"/>
      <c r="BB359" s="237" t="str">
        <f t="shared" si="435"/>
        <v/>
      </c>
      <c r="BC359" s="270">
        <f t="shared" si="428"/>
        <v>1176</v>
      </c>
      <c r="BD359" t="str">
        <f t="shared" si="436"/>
        <v>Dipodium z.sp. 'sandstone'</v>
      </c>
      <c r="BE359" s="367" t="e">
        <f>COUNTIFS(#REF!,L359)</f>
        <v>#REF!</v>
      </c>
      <c r="BF359" s="374" t="str">
        <f t="shared" si="437"/>
        <v>n</v>
      </c>
      <c r="BG359" s="82"/>
      <c r="BH359" s="375"/>
      <c r="BI359" s="374"/>
      <c r="BJ359" s="403"/>
      <c r="CE359" t="str">
        <f t="shared" si="499"/>
        <v>_Old species name (Dipodium z.sp. 'basalt woodland')</v>
      </c>
      <c r="CF359" s="388" t="str">
        <f t="shared" si="497"/>
        <v>Dipodium z.sp. 'basalt woodland'</v>
      </c>
      <c r="CG359" t="str">
        <f t="shared" si="444"/>
        <v/>
      </c>
      <c r="CH359" t="str">
        <f t="shared" si="445"/>
        <v/>
      </c>
      <c r="CI359" t="str">
        <f t="shared" si="446"/>
        <v/>
      </c>
      <c r="CJ359" t="str">
        <f t="shared" si="447"/>
        <v/>
      </c>
      <c r="CK359" s="359" t="str">
        <f t="shared" si="448"/>
        <v/>
      </c>
      <c r="CL359" t="str">
        <f t="shared" si="449"/>
        <v/>
      </c>
      <c r="CM359" t="str">
        <f t="shared" si="450"/>
        <v/>
      </c>
      <c r="CN359" t="str">
        <f t="shared" si="451"/>
        <v/>
      </c>
      <c r="CO359" s="359" t="str">
        <f t="shared" si="452"/>
        <v/>
      </c>
      <c r="CP359" t="str">
        <f t="shared" si="453"/>
        <v/>
      </c>
      <c r="CQ359" t="str">
        <f t="shared" si="454"/>
        <v/>
      </c>
      <c r="CR359" t="str">
        <f t="shared" si="455"/>
        <v/>
      </c>
      <c r="CS359" s="359" t="str">
        <f t="shared" si="456"/>
        <v/>
      </c>
      <c r="CT359" t="str">
        <f t="shared" si="457"/>
        <v/>
      </c>
      <c r="CU359" t="str">
        <f t="shared" si="458"/>
        <v/>
      </c>
      <c r="CV359" t="str">
        <f t="shared" si="459"/>
        <v/>
      </c>
      <c r="CW359" t="str">
        <f t="shared" si="460"/>
        <v/>
      </c>
      <c r="CX359" s="359" t="str">
        <f t="shared" si="461"/>
        <v/>
      </c>
      <c r="CY359" t="str">
        <f t="shared" si="462"/>
        <v/>
      </c>
      <c r="CZ359" t="str">
        <f t="shared" si="463"/>
        <v/>
      </c>
      <c r="DA359" t="str">
        <f t="shared" si="464"/>
        <v/>
      </c>
      <c r="DB359" s="359" t="str">
        <f t="shared" si="465"/>
        <v/>
      </c>
      <c r="DC359" t="str">
        <f t="shared" si="466"/>
        <v/>
      </c>
      <c r="DD359" t="str">
        <f t="shared" si="467"/>
        <v/>
      </c>
      <c r="DE359" t="str">
        <f t="shared" si="468"/>
        <v/>
      </c>
      <c r="DF359" s="359" t="str">
        <f t="shared" si="469"/>
        <v/>
      </c>
      <c r="DG359" t="str">
        <f t="shared" si="470"/>
        <v/>
      </c>
      <c r="DH359" t="str">
        <f t="shared" si="471"/>
        <v/>
      </c>
      <c r="DI359" t="str">
        <f t="shared" si="472"/>
        <v/>
      </c>
      <c r="DJ359" t="str">
        <f t="shared" si="473"/>
        <v/>
      </c>
      <c r="DK359" s="359" t="str">
        <f t="shared" si="474"/>
        <v/>
      </c>
      <c r="DL359" t="str">
        <f t="shared" si="475"/>
        <v/>
      </c>
      <c r="DM359" t="str">
        <f t="shared" si="476"/>
        <v/>
      </c>
      <c r="DN359" t="str">
        <f t="shared" si="477"/>
        <v/>
      </c>
      <c r="DO359" s="359" t="str">
        <f t="shared" si="478"/>
        <v/>
      </c>
      <c r="DP359" t="str">
        <f t="shared" si="479"/>
        <v/>
      </c>
      <c r="DQ359" t="str">
        <f t="shared" si="480"/>
        <v/>
      </c>
      <c r="DR359" t="str">
        <f t="shared" si="481"/>
        <v/>
      </c>
      <c r="DS359" s="359" t="str">
        <f t="shared" si="482"/>
        <v/>
      </c>
      <c r="DT359" t="str">
        <f t="shared" si="483"/>
        <v/>
      </c>
      <c r="DU359" t="str">
        <f t="shared" si="484"/>
        <v/>
      </c>
      <c r="DV359" t="str">
        <f t="shared" si="485"/>
        <v/>
      </c>
      <c r="DW359" t="str">
        <f t="shared" si="486"/>
        <v/>
      </c>
      <c r="DX359" s="359" t="str">
        <f t="shared" si="487"/>
        <v/>
      </c>
      <c r="DY359" t="str">
        <f t="shared" si="488"/>
        <v/>
      </c>
      <c r="DZ359" t="str">
        <f t="shared" si="489"/>
        <v/>
      </c>
      <c r="EA359" t="str">
        <f t="shared" si="490"/>
        <v/>
      </c>
      <c r="EB359" s="359" t="str">
        <f t="shared" si="491"/>
        <v/>
      </c>
      <c r="EC359" t="str">
        <f t="shared" si="492"/>
        <v/>
      </c>
      <c r="ED359" t="str">
        <f t="shared" si="493"/>
        <v/>
      </c>
      <c r="EE359" t="str">
        <f t="shared" si="494"/>
        <v/>
      </c>
      <c r="EF359" t="str">
        <f t="shared" si="495"/>
        <v/>
      </c>
      <c r="EG359" s="359" t="str">
        <f t="shared" si="496"/>
        <v/>
      </c>
      <c r="EH359" t="str">
        <f t="shared" si="441"/>
        <v>Dipodium z.sp. 'basalt woodland'</v>
      </c>
      <c r="EJ359" t="str">
        <f t="shared" si="438"/>
        <v>Dipodium z.sp. 'sandstone'</v>
      </c>
      <c r="EK359" s="100">
        <f t="shared" si="498"/>
        <v>1</v>
      </c>
      <c r="EL359" s="3">
        <f t="shared" si="501"/>
        <v>1</v>
      </c>
      <c r="EM359" s="3">
        <f t="shared" si="501"/>
        <v>0</v>
      </c>
      <c r="EN359" s="3">
        <f t="shared" si="501"/>
        <v>0</v>
      </c>
      <c r="EO359" s="3">
        <f t="shared" si="501"/>
        <v>0</v>
      </c>
      <c r="EP359" s="3">
        <f t="shared" si="501"/>
        <v>0</v>
      </c>
      <c r="EQ359" s="3">
        <f t="shared" si="501"/>
        <v>0</v>
      </c>
      <c r="ER359" s="3">
        <f t="shared" si="501"/>
        <v>0</v>
      </c>
      <c r="ES359" s="3">
        <f t="shared" si="501"/>
        <v>0</v>
      </c>
      <c r="ET359" s="3">
        <f t="shared" si="501"/>
        <v>0</v>
      </c>
      <c r="EU359" s="3">
        <f t="shared" si="501"/>
        <v>0</v>
      </c>
      <c r="EV359" s="24">
        <f t="shared" si="501"/>
        <v>1</v>
      </c>
      <c r="EW359" s="245">
        <f t="shared" si="440"/>
        <v>3</v>
      </c>
      <c r="EX359" s="262" t="str">
        <f t="shared" si="439"/>
        <v xml:space="preserve"> X</v>
      </c>
    </row>
    <row r="360" spans="1:154" ht="16.149999999999999" customHeight="1" x14ac:dyDescent="0.25">
      <c r="A360" s="363"/>
      <c r="D360" s="363"/>
      <c r="E360" s="363"/>
      <c r="F360" s="363"/>
      <c r="G360" s="363"/>
      <c r="H360" s="363"/>
      <c r="I360" s="363"/>
      <c r="J360" s="68">
        <f t="shared" si="442"/>
        <v>968</v>
      </c>
      <c r="K360" s="413" t="str">
        <f t="shared" si="443"/>
        <v>Disa bracteata</v>
      </c>
      <c r="L360" s="362">
        <v>968</v>
      </c>
      <c r="M360" s="413" t="s">
        <v>1658</v>
      </c>
      <c r="N360" s="502" t="s">
        <v>445</v>
      </c>
      <c r="O360" s="363" t="str">
        <f t="shared" si="420"/>
        <v>SAfr</v>
      </c>
      <c r="P360" s="364" t="s">
        <v>2465</v>
      </c>
      <c r="Q360" s="364" t="s">
        <v>1883</v>
      </c>
      <c r="R360" s="365">
        <v>43009</v>
      </c>
      <c r="S360" s="365">
        <v>43069</v>
      </c>
      <c r="T360" s="603" t="s">
        <v>7894</v>
      </c>
      <c r="U360" s="603" t="s">
        <v>7894</v>
      </c>
      <c r="V360" s="603" t="s">
        <v>7894</v>
      </c>
      <c r="W360" s="603" t="s">
        <v>7894</v>
      </c>
      <c r="X360" s="603" t="s">
        <v>7894</v>
      </c>
      <c r="Y360" s="603" t="s">
        <v>7894</v>
      </c>
      <c r="Z360" s="603" t="s">
        <v>7894</v>
      </c>
      <c r="AA360" s="603" t="s">
        <v>7894</v>
      </c>
      <c r="AB360" s="603" t="s">
        <v>7894</v>
      </c>
      <c r="AC360" s="603" t="s">
        <v>4829</v>
      </c>
      <c r="AD360" s="603" t="s">
        <v>4830</v>
      </c>
      <c r="AE360" s="603" t="s">
        <v>7894</v>
      </c>
      <c r="AF360" s="605" t="s">
        <v>7897</v>
      </c>
      <c r="AG360" s="605" t="s">
        <v>7940</v>
      </c>
      <c r="AH360" s="366" t="s">
        <v>685</v>
      </c>
      <c r="AI360" s="363">
        <f t="shared" si="427"/>
        <v>6</v>
      </c>
      <c r="AJ360" s="363">
        <v>0</v>
      </c>
      <c r="AK360" s="413" t="str">
        <f t="shared" si="429"/>
        <v>None</v>
      </c>
      <c r="AL360" s="413" t="str">
        <f t="shared" si="430"/>
        <v>None</v>
      </c>
      <c r="AM360" s="486" t="s">
        <v>7607</v>
      </c>
      <c r="AS360" s="69">
        <f t="shared" si="431"/>
        <v>40</v>
      </c>
      <c r="AT360" s="69">
        <f t="shared" si="432"/>
        <v>48</v>
      </c>
      <c r="AU360" s="69">
        <f t="shared" si="433"/>
        <v>10</v>
      </c>
      <c r="AV360" s="69">
        <f t="shared" si="434"/>
        <v>11</v>
      </c>
      <c r="AW360" s="81"/>
      <c r="AX360" s="364" t="s">
        <v>2466</v>
      </c>
      <c r="AY360" s="364">
        <v>19649</v>
      </c>
      <c r="AZ360" s="264" t="s">
        <v>48</v>
      </c>
      <c r="BA360" s="238"/>
      <c r="BB360" s="237" t="str">
        <f t="shared" si="435"/>
        <v/>
      </c>
      <c r="BC360" s="270">
        <f t="shared" si="428"/>
        <v>968</v>
      </c>
      <c r="BD360" t="str">
        <f t="shared" si="436"/>
        <v>Disa bracteata</v>
      </c>
      <c r="BE360" s="367" t="e">
        <f>COUNTIFS(#REF!,L360)</f>
        <v>#REF!</v>
      </c>
      <c r="BF360" s="374" t="str">
        <f t="shared" si="437"/>
        <v>y</v>
      </c>
      <c r="BG360" s="82"/>
      <c r="BH360" s="375"/>
      <c r="BI360" s="374"/>
      <c r="BJ360" s="403"/>
      <c r="CE360" t="str">
        <f t="shared" si="499"/>
        <v>_Old species name (Dipodium z.sp. 'sandstone')</v>
      </c>
      <c r="CF360" s="388" t="str">
        <f t="shared" si="497"/>
        <v>Dipodium z.sp. 'sandstone'</v>
      </c>
      <c r="CG360" t="str">
        <f t="shared" si="444"/>
        <v/>
      </c>
      <c r="CH360" t="str">
        <f t="shared" si="445"/>
        <v/>
      </c>
      <c r="CI360" t="str">
        <f t="shared" si="446"/>
        <v/>
      </c>
      <c r="CJ360" t="str">
        <f t="shared" si="447"/>
        <v/>
      </c>
      <c r="CK360" s="359" t="str">
        <f t="shared" si="448"/>
        <v/>
      </c>
      <c r="CL360" t="str">
        <f t="shared" si="449"/>
        <v/>
      </c>
      <c r="CM360" t="str">
        <f t="shared" si="450"/>
        <v/>
      </c>
      <c r="CN360" t="str">
        <f t="shared" si="451"/>
        <v/>
      </c>
      <c r="CO360" s="359" t="str">
        <f t="shared" si="452"/>
        <v/>
      </c>
      <c r="CP360" t="str">
        <f t="shared" si="453"/>
        <v/>
      </c>
      <c r="CQ360" t="str">
        <f t="shared" si="454"/>
        <v/>
      </c>
      <c r="CR360" t="str">
        <f t="shared" si="455"/>
        <v/>
      </c>
      <c r="CS360" s="359" t="str">
        <f t="shared" si="456"/>
        <v/>
      </c>
      <c r="CT360" t="str">
        <f t="shared" si="457"/>
        <v/>
      </c>
      <c r="CU360" t="str">
        <f t="shared" si="458"/>
        <v/>
      </c>
      <c r="CV360" t="str">
        <f t="shared" si="459"/>
        <v/>
      </c>
      <c r="CW360" t="str">
        <f t="shared" si="460"/>
        <v/>
      </c>
      <c r="CX360" s="359" t="str">
        <f t="shared" si="461"/>
        <v/>
      </c>
      <c r="CY360" t="str">
        <f t="shared" si="462"/>
        <v/>
      </c>
      <c r="CZ360" t="str">
        <f t="shared" si="463"/>
        <v/>
      </c>
      <c r="DA360" t="str">
        <f t="shared" si="464"/>
        <v/>
      </c>
      <c r="DB360" s="359" t="str">
        <f t="shared" si="465"/>
        <v/>
      </c>
      <c r="DC360" t="str">
        <f t="shared" si="466"/>
        <v/>
      </c>
      <c r="DD360" t="str">
        <f t="shared" si="467"/>
        <v/>
      </c>
      <c r="DE360" t="str">
        <f t="shared" si="468"/>
        <v/>
      </c>
      <c r="DF360" s="359" t="str">
        <f t="shared" si="469"/>
        <v/>
      </c>
      <c r="DG360" t="str">
        <f t="shared" si="470"/>
        <v/>
      </c>
      <c r="DH360" t="str">
        <f t="shared" si="471"/>
        <v/>
      </c>
      <c r="DI360" t="str">
        <f t="shared" si="472"/>
        <v/>
      </c>
      <c r="DJ360" t="str">
        <f t="shared" si="473"/>
        <v/>
      </c>
      <c r="DK360" s="359" t="str">
        <f t="shared" si="474"/>
        <v/>
      </c>
      <c r="DL360" t="str">
        <f t="shared" si="475"/>
        <v/>
      </c>
      <c r="DM360" t="str">
        <f t="shared" si="476"/>
        <v/>
      </c>
      <c r="DN360" t="str">
        <f t="shared" si="477"/>
        <v/>
      </c>
      <c r="DO360" s="359" t="str">
        <f t="shared" si="478"/>
        <v/>
      </c>
      <c r="DP360" t="str">
        <f t="shared" si="479"/>
        <v/>
      </c>
      <c r="DQ360" t="str">
        <f t="shared" si="480"/>
        <v/>
      </c>
      <c r="DR360" t="str">
        <f t="shared" si="481"/>
        <v/>
      </c>
      <c r="DS360" s="359" t="str">
        <f t="shared" si="482"/>
        <v/>
      </c>
      <c r="DT360" t="str">
        <f t="shared" si="483"/>
        <v/>
      </c>
      <c r="DU360" t="str">
        <f t="shared" si="484"/>
        <v/>
      </c>
      <c r="DV360" t="str">
        <f t="shared" si="485"/>
        <v/>
      </c>
      <c r="DW360" t="str">
        <f t="shared" si="486"/>
        <v/>
      </c>
      <c r="DX360" s="359" t="str">
        <f t="shared" si="487"/>
        <v/>
      </c>
      <c r="DY360" t="str">
        <f t="shared" si="488"/>
        <v/>
      </c>
      <c r="DZ360" t="str">
        <f t="shared" si="489"/>
        <v/>
      </c>
      <c r="EA360" t="str">
        <f t="shared" si="490"/>
        <v/>
      </c>
      <c r="EB360" s="359" t="str">
        <f t="shared" si="491"/>
        <v/>
      </c>
      <c r="EC360" t="str">
        <f t="shared" si="492"/>
        <v/>
      </c>
      <c r="ED360" t="str">
        <f t="shared" si="493"/>
        <v/>
      </c>
      <c r="EE360" t="str">
        <f t="shared" si="494"/>
        <v/>
      </c>
      <c r="EF360" t="str">
        <f t="shared" si="495"/>
        <v/>
      </c>
      <c r="EG360" s="359" t="str">
        <f t="shared" si="496"/>
        <v/>
      </c>
      <c r="EH360" t="str">
        <f t="shared" si="441"/>
        <v>Dipodium z.sp. 'sandstone'</v>
      </c>
      <c r="EJ360" t="str">
        <f t="shared" si="438"/>
        <v>Disa bracteata</v>
      </c>
      <c r="EK360" s="100">
        <f t="shared" si="498"/>
        <v>0</v>
      </c>
      <c r="EL360" s="3">
        <f t="shared" si="501"/>
        <v>0</v>
      </c>
      <c r="EM360" s="3">
        <f t="shared" si="501"/>
        <v>0</v>
      </c>
      <c r="EN360" s="3">
        <f t="shared" si="501"/>
        <v>0</v>
      </c>
      <c r="EO360" s="3">
        <f t="shared" si="501"/>
        <v>0</v>
      </c>
      <c r="EP360" s="3">
        <f t="shared" si="501"/>
        <v>0</v>
      </c>
      <c r="EQ360" s="3">
        <f t="shared" si="501"/>
        <v>0</v>
      </c>
      <c r="ER360" s="3">
        <f t="shared" si="501"/>
        <v>0</v>
      </c>
      <c r="ES360" s="3">
        <f t="shared" si="501"/>
        <v>0</v>
      </c>
      <c r="ET360" s="3">
        <f t="shared" si="501"/>
        <v>1</v>
      </c>
      <c r="EU360" s="3">
        <f t="shared" si="501"/>
        <v>1</v>
      </c>
      <c r="EV360" s="24">
        <f t="shared" si="501"/>
        <v>0</v>
      </c>
      <c r="EW360" s="245">
        <f t="shared" si="440"/>
        <v>2</v>
      </c>
      <c r="EX360" s="262" t="str">
        <f t="shared" si="439"/>
        <v/>
      </c>
    </row>
    <row r="361" spans="1:154" ht="16.149999999999999" customHeight="1" x14ac:dyDescent="0.25">
      <c r="A361" s="363"/>
      <c r="D361" s="363"/>
      <c r="E361" s="363"/>
      <c r="F361" s="363"/>
      <c r="G361" s="363"/>
      <c r="H361" s="363"/>
      <c r="I361" s="363"/>
      <c r="J361" s="68">
        <f t="shared" si="442"/>
        <v>2140</v>
      </c>
      <c r="K361" s="413" t="str">
        <f t="shared" si="443"/>
        <v>Disa sp.</v>
      </c>
      <c r="L361" s="362">
        <v>2140</v>
      </c>
      <c r="M361" s="413" t="s">
        <v>1658</v>
      </c>
      <c r="N361" s="502" t="s">
        <v>67</v>
      </c>
      <c r="O361" s="363" t="str">
        <f t="shared" si="420"/>
        <v>SAfr</v>
      </c>
      <c r="P361" s="364" t="s">
        <v>2465</v>
      </c>
      <c r="Q361" s="364" t="s">
        <v>1055</v>
      </c>
      <c r="R361" s="365" t="s">
        <v>685</v>
      </c>
      <c r="S361" s="365" t="s">
        <v>685</v>
      </c>
      <c r="T361" s="603" t="s">
        <v>7894</v>
      </c>
      <c r="U361" s="603" t="s">
        <v>7894</v>
      </c>
      <c r="V361" s="603" t="s">
        <v>7894</v>
      </c>
      <c r="W361" s="603" t="s">
        <v>7894</v>
      </c>
      <c r="X361" s="603" t="s">
        <v>7894</v>
      </c>
      <c r="Y361" s="603" t="s">
        <v>7894</v>
      </c>
      <c r="Z361" s="603" t="s">
        <v>7894</v>
      </c>
      <c r="AA361" s="603" t="s">
        <v>7894</v>
      </c>
      <c r="AB361" s="603" t="s">
        <v>7894</v>
      </c>
      <c r="AC361" s="603" t="s">
        <v>7894</v>
      </c>
      <c r="AD361" s="603" t="s">
        <v>7894</v>
      </c>
      <c r="AE361" s="603" t="s">
        <v>7894</v>
      </c>
      <c r="AF361" s="605" t="s">
        <v>48</v>
      </c>
      <c r="AG361" s="605" t="s">
        <v>48</v>
      </c>
      <c r="AH361" s="366" t="s">
        <v>685</v>
      </c>
      <c r="AI361" s="363">
        <f t="shared" si="427"/>
        <v>6</v>
      </c>
      <c r="AJ361" s="363">
        <v>0</v>
      </c>
      <c r="AK361" s="413" t="str">
        <f t="shared" si="429"/>
        <v>None</v>
      </c>
      <c r="AL361" s="413" t="str">
        <f t="shared" si="430"/>
        <v>None</v>
      </c>
      <c r="AM361" s="486" t="s">
        <v>7613</v>
      </c>
      <c r="AS361" s="69">
        <f t="shared" si="431"/>
        <v>0</v>
      </c>
      <c r="AT361" s="69">
        <f t="shared" si="432"/>
        <v>0</v>
      </c>
      <c r="AU361" s="69">
        <f t="shared" si="433"/>
        <v>0</v>
      </c>
      <c r="AV361" s="69">
        <f t="shared" si="434"/>
        <v>0</v>
      </c>
      <c r="AW361" s="81"/>
      <c r="AX361" s="364"/>
      <c r="AY361" s="364" t="e">
        <v>#N/A</v>
      </c>
      <c r="AZ361" s="264" t="s">
        <v>48</v>
      </c>
      <c r="BA361" s="238"/>
      <c r="BB361" s="237" t="str">
        <f t="shared" si="435"/>
        <v/>
      </c>
      <c r="BC361" s="270">
        <f t="shared" si="428"/>
        <v>2140</v>
      </c>
      <c r="BD361" t="str">
        <f t="shared" si="436"/>
        <v>Disa sp.</v>
      </c>
      <c r="BE361" s="367" t="e">
        <f>COUNTIFS(#REF!,L361)</f>
        <v>#REF!</v>
      </c>
      <c r="BF361" s="374" t="str">
        <f t="shared" si="437"/>
        <v>y</v>
      </c>
      <c r="BG361" s="82"/>
      <c r="BH361" s="375"/>
      <c r="BI361" s="374"/>
      <c r="BJ361" s="403"/>
      <c r="CE361" t="str">
        <f t="shared" si="499"/>
        <v>South African Orchid (Disa bracteata)</v>
      </c>
      <c r="CF361" s="388" t="str">
        <f t="shared" si="497"/>
        <v>Disa bracteata</v>
      </c>
      <c r="CG361" t="str">
        <f t="shared" si="444"/>
        <v/>
      </c>
      <c r="CH361" t="str">
        <f t="shared" si="445"/>
        <v/>
      </c>
      <c r="CI361" t="str">
        <f t="shared" si="446"/>
        <v/>
      </c>
      <c r="CJ361" t="str">
        <f t="shared" si="447"/>
        <v/>
      </c>
      <c r="CK361" s="359" t="str">
        <f t="shared" si="448"/>
        <v/>
      </c>
      <c r="CL361" t="str">
        <f t="shared" si="449"/>
        <v/>
      </c>
      <c r="CM361" t="str">
        <f t="shared" si="450"/>
        <v/>
      </c>
      <c r="CN361" t="str">
        <f t="shared" si="451"/>
        <v/>
      </c>
      <c r="CO361" s="359" t="str">
        <f t="shared" si="452"/>
        <v/>
      </c>
      <c r="CP361" t="str">
        <f t="shared" si="453"/>
        <v/>
      </c>
      <c r="CQ361" t="str">
        <f t="shared" si="454"/>
        <v/>
      </c>
      <c r="CR361" t="str">
        <f t="shared" si="455"/>
        <v/>
      </c>
      <c r="CS361" s="359" t="str">
        <f t="shared" si="456"/>
        <v/>
      </c>
      <c r="CT361" t="str">
        <f t="shared" si="457"/>
        <v/>
      </c>
      <c r="CU361" t="str">
        <f t="shared" si="458"/>
        <v/>
      </c>
      <c r="CV361" t="str">
        <f t="shared" si="459"/>
        <v/>
      </c>
      <c r="CW361" t="str">
        <f t="shared" si="460"/>
        <v/>
      </c>
      <c r="CX361" s="359" t="str">
        <f t="shared" si="461"/>
        <v/>
      </c>
      <c r="CY361" t="str">
        <f t="shared" si="462"/>
        <v/>
      </c>
      <c r="CZ361" t="str">
        <f t="shared" si="463"/>
        <v/>
      </c>
      <c r="DA361" t="str">
        <f t="shared" si="464"/>
        <v/>
      </c>
      <c r="DB361" s="359" t="str">
        <f t="shared" si="465"/>
        <v/>
      </c>
      <c r="DC361" t="str">
        <f t="shared" si="466"/>
        <v/>
      </c>
      <c r="DD361" t="str">
        <f t="shared" si="467"/>
        <v/>
      </c>
      <c r="DE361" t="str">
        <f t="shared" si="468"/>
        <v/>
      </c>
      <c r="DF361" s="359" t="str">
        <f t="shared" si="469"/>
        <v/>
      </c>
      <c r="DG361" t="str">
        <f t="shared" si="470"/>
        <v/>
      </c>
      <c r="DH361" t="str">
        <f t="shared" si="471"/>
        <v/>
      </c>
      <c r="DI361" t="str">
        <f t="shared" si="472"/>
        <v/>
      </c>
      <c r="DJ361" t="str">
        <f t="shared" si="473"/>
        <v/>
      </c>
      <c r="DK361" s="359" t="str">
        <f t="shared" si="474"/>
        <v/>
      </c>
      <c r="DL361" t="str">
        <f t="shared" si="475"/>
        <v/>
      </c>
      <c r="DM361" t="str">
        <f t="shared" si="476"/>
        <v/>
      </c>
      <c r="DN361" t="str">
        <f t="shared" si="477"/>
        <v/>
      </c>
      <c r="DO361" s="359" t="str">
        <f t="shared" si="478"/>
        <v/>
      </c>
      <c r="DP361" t="str">
        <f t="shared" si="479"/>
        <v/>
      </c>
      <c r="DQ361" t="str">
        <f t="shared" si="480"/>
        <v/>
      </c>
      <c r="DR361" t="str">
        <f t="shared" si="481"/>
        <v/>
      </c>
      <c r="DS361" s="359" t="str">
        <f t="shared" si="482"/>
        <v/>
      </c>
      <c r="DT361" t="str">
        <f t="shared" si="483"/>
        <v>X</v>
      </c>
      <c r="DU361" t="str">
        <f t="shared" si="484"/>
        <v>X</v>
      </c>
      <c r="DV361" t="str">
        <f t="shared" si="485"/>
        <v>X</v>
      </c>
      <c r="DW361" t="str">
        <f t="shared" si="486"/>
        <v>X</v>
      </c>
      <c r="DX361" s="359" t="str">
        <f t="shared" si="487"/>
        <v>X</v>
      </c>
      <c r="DY361" t="str">
        <f t="shared" si="488"/>
        <v>X</v>
      </c>
      <c r="DZ361" t="str">
        <f t="shared" si="489"/>
        <v>X</v>
      </c>
      <c r="EA361" t="str">
        <f t="shared" si="490"/>
        <v>X</v>
      </c>
      <c r="EB361" s="359" t="str">
        <f t="shared" si="491"/>
        <v>X</v>
      </c>
      <c r="EC361" t="str">
        <f t="shared" si="492"/>
        <v/>
      </c>
      <c r="ED361" t="str">
        <f t="shared" si="493"/>
        <v/>
      </c>
      <c r="EE361" t="str">
        <f t="shared" si="494"/>
        <v/>
      </c>
      <c r="EF361" t="str">
        <f t="shared" si="495"/>
        <v/>
      </c>
      <c r="EG361" s="359" t="str">
        <f t="shared" si="496"/>
        <v/>
      </c>
      <c r="EH361" t="str">
        <f t="shared" si="441"/>
        <v>Disa bracteata</v>
      </c>
      <c r="EJ361" t="str">
        <f t="shared" si="438"/>
        <v>Disa sp.</v>
      </c>
      <c r="EK361" s="100">
        <f t="shared" si="498"/>
        <v>0</v>
      </c>
      <c r="EL361" s="3">
        <f t="shared" si="501"/>
        <v>0</v>
      </c>
      <c r="EM361" s="3">
        <f t="shared" si="501"/>
        <v>0</v>
      </c>
      <c r="EN361" s="3">
        <f t="shared" si="501"/>
        <v>0</v>
      </c>
      <c r="EO361" s="3">
        <f t="shared" si="501"/>
        <v>0</v>
      </c>
      <c r="EP361" s="3">
        <f t="shared" si="501"/>
        <v>0</v>
      </c>
      <c r="EQ361" s="3">
        <f t="shared" si="501"/>
        <v>0</v>
      </c>
      <c r="ER361" s="3">
        <f t="shared" si="501"/>
        <v>0</v>
      </c>
      <c r="ES361" s="3">
        <f t="shared" si="501"/>
        <v>0</v>
      </c>
      <c r="ET361" s="3">
        <f t="shared" si="501"/>
        <v>0</v>
      </c>
      <c r="EU361" s="3">
        <f t="shared" si="501"/>
        <v>0</v>
      </c>
      <c r="EV361" s="24">
        <f t="shared" si="501"/>
        <v>0</v>
      </c>
      <c r="EW361" s="245">
        <f t="shared" si="440"/>
        <v>0</v>
      </c>
      <c r="EX361" s="262" t="str">
        <f t="shared" si="439"/>
        <v/>
      </c>
    </row>
    <row r="362" spans="1:154" ht="16.149999999999999" customHeight="1" x14ac:dyDescent="0.25">
      <c r="A362" s="363"/>
      <c r="D362" s="363"/>
      <c r="E362" s="363"/>
      <c r="F362" s="363"/>
      <c r="G362" s="363"/>
      <c r="H362" s="363"/>
      <c r="I362" s="363"/>
      <c r="J362" s="68">
        <f t="shared" si="442"/>
        <v>637</v>
      </c>
      <c r="K362" s="371" t="str">
        <f t="shared" si="443"/>
        <v>Diuris amplissima</v>
      </c>
      <c r="L362" s="372">
        <v>637</v>
      </c>
      <c r="M362" s="371" t="s">
        <v>1539</v>
      </c>
      <c r="N362" s="79" t="s">
        <v>142</v>
      </c>
      <c r="O362" s="363" t="str">
        <f t="shared" si="420"/>
        <v>S</v>
      </c>
      <c r="P362" s="70" t="s">
        <v>2467</v>
      </c>
      <c r="Q362" s="364" t="s">
        <v>2468</v>
      </c>
      <c r="R362" s="365">
        <v>42979</v>
      </c>
      <c r="S362" s="365">
        <v>43040</v>
      </c>
      <c r="T362" s="603" t="s">
        <v>7894</v>
      </c>
      <c r="U362" s="603" t="s">
        <v>7894</v>
      </c>
      <c r="V362" s="603" t="s">
        <v>7894</v>
      </c>
      <c r="W362" s="603" t="s">
        <v>7894</v>
      </c>
      <c r="X362" s="603" t="s">
        <v>7894</v>
      </c>
      <c r="Y362" s="603" t="s">
        <v>7894</v>
      </c>
      <c r="Z362" s="603" t="s">
        <v>7894</v>
      </c>
      <c r="AA362" s="603" t="s">
        <v>7894</v>
      </c>
      <c r="AB362" s="603" t="s">
        <v>4828</v>
      </c>
      <c r="AC362" s="603" t="s">
        <v>4829</v>
      </c>
      <c r="AD362" s="603" t="s">
        <v>4830</v>
      </c>
      <c r="AE362" s="603" t="s">
        <v>7894</v>
      </c>
      <c r="AF362" s="605" t="s">
        <v>7902</v>
      </c>
      <c r="AG362" s="605" t="s">
        <v>7946</v>
      </c>
      <c r="AH362" s="366" t="s">
        <v>685</v>
      </c>
      <c r="AI362" s="363">
        <f t="shared" si="427"/>
        <v>6</v>
      </c>
      <c r="AJ362" s="363">
        <v>16</v>
      </c>
      <c r="AK362" s="413" t="str">
        <f t="shared" si="429"/>
        <v>Donkey Orchids</v>
      </c>
      <c r="AL362" s="413" t="str">
        <f t="shared" si="430"/>
        <v>Diuris corymbosa</v>
      </c>
      <c r="AM362" s="486" t="s">
        <v>7607</v>
      </c>
      <c r="AS362" s="69">
        <f t="shared" si="431"/>
        <v>36</v>
      </c>
      <c r="AT362" s="69">
        <f t="shared" si="432"/>
        <v>44</v>
      </c>
      <c r="AU362" s="69">
        <f t="shared" si="433"/>
        <v>9</v>
      </c>
      <c r="AV362" s="69">
        <f t="shared" si="434"/>
        <v>11</v>
      </c>
      <c r="AW362" s="81"/>
      <c r="AX362" s="70" t="s">
        <v>1540</v>
      </c>
      <c r="AY362" s="364">
        <v>12944</v>
      </c>
      <c r="AZ362" s="264" t="s">
        <v>48</v>
      </c>
      <c r="BA362" s="238"/>
      <c r="BB362" s="237" t="str">
        <f t="shared" si="435"/>
        <v/>
      </c>
      <c r="BC362" s="270">
        <f t="shared" si="428"/>
        <v>637</v>
      </c>
      <c r="BD362" t="str">
        <f t="shared" si="436"/>
        <v>Diuris amplissima</v>
      </c>
      <c r="BE362" s="367" t="e">
        <f>COUNTIFS(#REF!,L362)</f>
        <v>#REF!</v>
      </c>
      <c r="BF362" s="374" t="str">
        <f t="shared" si="437"/>
        <v>y</v>
      </c>
      <c r="BG362" s="82"/>
      <c r="BH362" s="375"/>
      <c r="BI362" s="374"/>
      <c r="BJ362" s="403"/>
      <c r="CE362" t="str">
        <f t="shared" si="499"/>
        <v>South African Orchid (Disa sp.)</v>
      </c>
      <c r="CF362" s="388" t="str">
        <f t="shared" si="497"/>
        <v>Disa sp.</v>
      </c>
      <c r="CG362" t="str">
        <f t="shared" si="444"/>
        <v/>
      </c>
      <c r="CH362" t="str">
        <f t="shared" si="445"/>
        <v/>
      </c>
      <c r="CI362" t="str">
        <f t="shared" si="446"/>
        <v/>
      </c>
      <c r="CJ362" t="str">
        <f t="shared" si="447"/>
        <v/>
      </c>
      <c r="CK362" s="359" t="str">
        <f t="shared" si="448"/>
        <v/>
      </c>
      <c r="CL362" t="str">
        <f t="shared" si="449"/>
        <v/>
      </c>
      <c r="CM362" t="str">
        <f t="shared" si="450"/>
        <v/>
      </c>
      <c r="CN362" t="str">
        <f t="shared" si="451"/>
        <v/>
      </c>
      <c r="CO362" s="359" t="str">
        <f t="shared" si="452"/>
        <v/>
      </c>
      <c r="CP362" t="str">
        <f t="shared" si="453"/>
        <v/>
      </c>
      <c r="CQ362" t="str">
        <f t="shared" si="454"/>
        <v/>
      </c>
      <c r="CR362" t="str">
        <f t="shared" si="455"/>
        <v/>
      </c>
      <c r="CS362" s="359" t="str">
        <f t="shared" si="456"/>
        <v/>
      </c>
      <c r="CT362" t="str">
        <f t="shared" si="457"/>
        <v/>
      </c>
      <c r="CU362" t="str">
        <f t="shared" si="458"/>
        <v/>
      </c>
      <c r="CV362" t="str">
        <f t="shared" si="459"/>
        <v/>
      </c>
      <c r="CW362" t="str">
        <f t="shared" si="460"/>
        <v/>
      </c>
      <c r="CX362" s="359" t="str">
        <f t="shared" si="461"/>
        <v/>
      </c>
      <c r="CY362" t="str">
        <f t="shared" si="462"/>
        <v/>
      </c>
      <c r="CZ362" t="str">
        <f t="shared" si="463"/>
        <v/>
      </c>
      <c r="DA362" t="str">
        <f t="shared" si="464"/>
        <v/>
      </c>
      <c r="DB362" s="359" t="str">
        <f t="shared" si="465"/>
        <v/>
      </c>
      <c r="DC362" t="str">
        <f t="shared" si="466"/>
        <v/>
      </c>
      <c r="DD362" t="str">
        <f t="shared" si="467"/>
        <v/>
      </c>
      <c r="DE362" t="str">
        <f t="shared" si="468"/>
        <v/>
      </c>
      <c r="DF362" s="359" t="str">
        <f t="shared" si="469"/>
        <v/>
      </c>
      <c r="DG362" t="str">
        <f t="shared" si="470"/>
        <v/>
      </c>
      <c r="DH362" t="str">
        <f t="shared" si="471"/>
        <v/>
      </c>
      <c r="DI362" t="str">
        <f t="shared" si="472"/>
        <v/>
      </c>
      <c r="DJ362" t="str">
        <f t="shared" si="473"/>
        <v/>
      </c>
      <c r="DK362" s="359" t="str">
        <f t="shared" si="474"/>
        <v/>
      </c>
      <c r="DL362" t="str">
        <f t="shared" si="475"/>
        <v/>
      </c>
      <c r="DM362" t="str">
        <f t="shared" si="476"/>
        <v/>
      </c>
      <c r="DN362" t="str">
        <f t="shared" si="477"/>
        <v/>
      </c>
      <c r="DO362" s="359" t="str">
        <f t="shared" si="478"/>
        <v/>
      </c>
      <c r="DP362" t="str">
        <f t="shared" si="479"/>
        <v/>
      </c>
      <c r="DQ362" t="str">
        <f t="shared" si="480"/>
        <v/>
      </c>
      <c r="DR362" t="str">
        <f t="shared" si="481"/>
        <v/>
      </c>
      <c r="DS362" s="359" t="str">
        <f t="shared" si="482"/>
        <v/>
      </c>
      <c r="DT362" t="str">
        <f t="shared" si="483"/>
        <v/>
      </c>
      <c r="DU362" t="str">
        <f t="shared" si="484"/>
        <v/>
      </c>
      <c r="DV362" t="str">
        <f t="shared" si="485"/>
        <v/>
      </c>
      <c r="DW362" t="str">
        <f t="shared" si="486"/>
        <v/>
      </c>
      <c r="DX362" s="359" t="str">
        <f t="shared" si="487"/>
        <v/>
      </c>
      <c r="DY362" t="str">
        <f t="shared" si="488"/>
        <v/>
      </c>
      <c r="DZ362" t="str">
        <f t="shared" si="489"/>
        <v/>
      </c>
      <c r="EA362" t="str">
        <f t="shared" si="490"/>
        <v/>
      </c>
      <c r="EB362" s="359" t="str">
        <f t="shared" si="491"/>
        <v/>
      </c>
      <c r="EC362" t="str">
        <f t="shared" si="492"/>
        <v/>
      </c>
      <c r="ED362" t="str">
        <f t="shared" si="493"/>
        <v/>
      </c>
      <c r="EE362" t="str">
        <f t="shared" si="494"/>
        <v/>
      </c>
      <c r="EF362" t="str">
        <f t="shared" si="495"/>
        <v/>
      </c>
      <c r="EG362" s="359" t="str">
        <f t="shared" si="496"/>
        <v/>
      </c>
      <c r="EH362" t="str">
        <f t="shared" si="441"/>
        <v>Disa sp.</v>
      </c>
      <c r="EJ362" t="str">
        <f t="shared" si="438"/>
        <v>Diuris amplissima</v>
      </c>
      <c r="EK362" s="100">
        <f t="shared" si="498"/>
        <v>0</v>
      </c>
      <c r="EL362" s="3">
        <f t="shared" si="501"/>
        <v>0</v>
      </c>
      <c r="EM362" s="3">
        <f t="shared" si="501"/>
        <v>0</v>
      </c>
      <c r="EN362" s="3">
        <f t="shared" si="501"/>
        <v>0</v>
      </c>
      <c r="EO362" s="3">
        <f t="shared" si="501"/>
        <v>0</v>
      </c>
      <c r="EP362" s="3">
        <f t="shared" si="501"/>
        <v>0</v>
      </c>
      <c r="EQ362" s="3">
        <f t="shared" si="501"/>
        <v>0</v>
      </c>
      <c r="ER362" s="3">
        <f t="shared" si="501"/>
        <v>0</v>
      </c>
      <c r="ES362" s="3">
        <f t="shared" si="501"/>
        <v>1</v>
      </c>
      <c r="ET362" s="3">
        <f t="shared" si="501"/>
        <v>1</v>
      </c>
      <c r="EU362" s="3">
        <f t="shared" si="501"/>
        <v>1</v>
      </c>
      <c r="EV362" s="24">
        <f t="shared" si="501"/>
        <v>0</v>
      </c>
      <c r="EW362" s="245">
        <f t="shared" si="440"/>
        <v>3</v>
      </c>
      <c r="EX362" s="262" t="str">
        <f t="shared" si="439"/>
        <v/>
      </c>
    </row>
    <row r="363" spans="1:154" ht="16.149999999999999" customHeight="1" x14ac:dyDescent="0.25">
      <c r="A363" s="363"/>
      <c r="D363" s="363"/>
      <c r="E363" s="363"/>
      <c r="F363" s="363"/>
      <c r="G363" s="363"/>
      <c r="H363" s="363"/>
      <c r="I363" s="363"/>
      <c r="J363" s="68">
        <f t="shared" si="442"/>
        <v>1166</v>
      </c>
      <c r="K363" s="371" t="str">
        <f t="shared" si="443"/>
        <v>Diuris brachyscapa</v>
      </c>
      <c r="L363" s="372">
        <v>1166</v>
      </c>
      <c r="M363" s="371" t="s">
        <v>1539</v>
      </c>
      <c r="N363" s="79" t="s">
        <v>1049</v>
      </c>
      <c r="O363" s="363" t="str">
        <f t="shared" si="420"/>
        <v>S</v>
      </c>
      <c r="P363" s="70" t="s">
        <v>2469</v>
      </c>
      <c r="Q363" s="364" t="s">
        <v>2470</v>
      </c>
      <c r="R363" s="365">
        <v>42917</v>
      </c>
      <c r="S363" s="365">
        <v>43008</v>
      </c>
      <c r="T363" s="603" t="s">
        <v>7894</v>
      </c>
      <c r="U363" s="603" t="s">
        <v>7894</v>
      </c>
      <c r="V363" s="603" t="s">
        <v>7894</v>
      </c>
      <c r="W363" s="603" t="s">
        <v>7894</v>
      </c>
      <c r="X363" s="603" t="s">
        <v>7894</v>
      </c>
      <c r="Y363" s="603" t="s">
        <v>7894</v>
      </c>
      <c r="Z363" s="603" t="s">
        <v>4826</v>
      </c>
      <c r="AA363" s="603" t="s">
        <v>4827</v>
      </c>
      <c r="AB363" s="603" t="s">
        <v>4828</v>
      </c>
      <c r="AC363" s="603" t="s">
        <v>7894</v>
      </c>
      <c r="AD363" s="603" t="s">
        <v>7894</v>
      </c>
      <c r="AE363" s="603" t="s">
        <v>7894</v>
      </c>
      <c r="AF363" s="605" t="s">
        <v>7909</v>
      </c>
      <c r="AG363" s="605" t="s">
        <v>7952</v>
      </c>
      <c r="AH363" s="366" t="s">
        <v>685</v>
      </c>
      <c r="AI363" s="363">
        <f t="shared" si="427"/>
        <v>6</v>
      </c>
      <c r="AJ363" s="363">
        <v>16</v>
      </c>
      <c r="AK363" s="413" t="str">
        <f t="shared" si="429"/>
        <v>Donkey Orchids</v>
      </c>
      <c r="AL363" s="413" t="str">
        <f t="shared" si="430"/>
        <v>Diuris corymbosa</v>
      </c>
      <c r="AM363" s="486" t="s">
        <v>7607</v>
      </c>
      <c r="AN363" s="70" t="s">
        <v>2471</v>
      </c>
      <c r="AS363" s="69">
        <f t="shared" si="431"/>
        <v>27</v>
      </c>
      <c r="AT363" s="69">
        <f t="shared" si="432"/>
        <v>39</v>
      </c>
      <c r="AU363" s="69">
        <f t="shared" si="433"/>
        <v>7</v>
      </c>
      <c r="AV363" s="69">
        <f t="shared" si="434"/>
        <v>9</v>
      </c>
      <c r="AW363" s="81"/>
      <c r="AX363" s="70" t="s">
        <v>2472</v>
      </c>
      <c r="AY363" s="364">
        <v>48255</v>
      </c>
      <c r="AZ363" s="264" t="s">
        <v>48</v>
      </c>
      <c r="BA363" s="238"/>
      <c r="BB363" s="237" t="str">
        <f t="shared" si="435"/>
        <v/>
      </c>
      <c r="BC363" s="270">
        <f t="shared" si="428"/>
        <v>1166</v>
      </c>
      <c r="BD363" t="str">
        <f t="shared" si="436"/>
        <v>Diuris brachyscapa</v>
      </c>
      <c r="BE363" s="367" t="e">
        <f>COUNTIFS(#REF!,L363)</f>
        <v>#REF!</v>
      </c>
      <c r="BF363" s="374" t="str">
        <f t="shared" si="437"/>
        <v>y</v>
      </c>
      <c r="BG363" s="82"/>
      <c r="BH363" s="375"/>
      <c r="BI363" s="374"/>
      <c r="BJ363" s="403"/>
      <c r="CE363" t="str">
        <f t="shared" si="499"/>
        <v>Giant Donkey Orchid (Diuris amplissima)</v>
      </c>
      <c r="CF363" s="388" t="str">
        <f t="shared" si="497"/>
        <v>Diuris amplissima</v>
      </c>
      <c r="CG363" t="str">
        <f t="shared" si="444"/>
        <v/>
      </c>
      <c r="CH363" t="str">
        <f t="shared" si="445"/>
        <v/>
      </c>
      <c r="CI363" t="str">
        <f t="shared" si="446"/>
        <v/>
      </c>
      <c r="CJ363" t="str">
        <f t="shared" si="447"/>
        <v/>
      </c>
      <c r="CK363" s="359" t="str">
        <f t="shared" si="448"/>
        <v/>
      </c>
      <c r="CL363" t="str">
        <f t="shared" si="449"/>
        <v/>
      </c>
      <c r="CM363" t="str">
        <f t="shared" si="450"/>
        <v/>
      </c>
      <c r="CN363" t="str">
        <f t="shared" si="451"/>
        <v/>
      </c>
      <c r="CO363" s="359" t="str">
        <f t="shared" si="452"/>
        <v/>
      </c>
      <c r="CP363" t="str">
        <f t="shared" si="453"/>
        <v/>
      </c>
      <c r="CQ363" t="str">
        <f t="shared" si="454"/>
        <v/>
      </c>
      <c r="CR363" t="str">
        <f t="shared" si="455"/>
        <v/>
      </c>
      <c r="CS363" s="359" t="str">
        <f t="shared" si="456"/>
        <v/>
      </c>
      <c r="CT363" t="str">
        <f t="shared" si="457"/>
        <v/>
      </c>
      <c r="CU363" t="str">
        <f t="shared" si="458"/>
        <v/>
      </c>
      <c r="CV363" t="str">
        <f t="shared" si="459"/>
        <v/>
      </c>
      <c r="CW363" t="str">
        <f t="shared" si="460"/>
        <v/>
      </c>
      <c r="CX363" s="359" t="str">
        <f t="shared" si="461"/>
        <v/>
      </c>
      <c r="CY363" t="str">
        <f t="shared" si="462"/>
        <v/>
      </c>
      <c r="CZ363" t="str">
        <f t="shared" si="463"/>
        <v/>
      </c>
      <c r="DA363" t="str">
        <f t="shared" si="464"/>
        <v/>
      </c>
      <c r="DB363" s="359" t="str">
        <f t="shared" si="465"/>
        <v/>
      </c>
      <c r="DC363" t="str">
        <f t="shared" si="466"/>
        <v/>
      </c>
      <c r="DD363" t="str">
        <f t="shared" si="467"/>
        <v/>
      </c>
      <c r="DE363" t="str">
        <f t="shared" si="468"/>
        <v/>
      </c>
      <c r="DF363" s="359" t="str">
        <f t="shared" si="469"/>
        <v/>
      </c>
      <c r="DG363" t="str">
        <f t="shared" si="470"/>
        <v/>
      </c>
      <c r="DH363" t="str">
        <f t="shared" si="471"/>
        <v/>
      </c>
      <c r="DI363" t="str">
        <f t="shared" si="472"/>
        <v/>
      </c>
      <c r="DJ363" t="str">
        <f t="shared" si="473"/>
        <v/>
      </c>
      <c r="DK363" s="359" t="str">
        <f t="shared" si="474"/>
        <v/>
      </c>
      <c r="DL363" t="str">
        <f t="shared" si="475"/>
        <v/>
      </c>
      <c r="DM363" t="str">
        <f t="shared" si="476"/>
        <v/>
      </c>
      <c r="DN363" t="str">
        <f t="shared" si="477"/>
        <v/>
      </c>
      <c r="DO363" s="359" t="str">
        <f t="shared" si="478"/>
        <v/>
      </c>
      <c r="DP363" t="str">
        <f t="shared" si="479"/>
        <v>X</v>
      </c>
      <c r="DQ363" t="str">
        <f t="shared" si="480"/>
        <v>X</v>
      </c>
      <c r="DR363" t="str">
        <f t="shared" si="481"/>
        <v>X</v>
      </c>
      <c r="DS363" s="359" t="str">
        <f t="shared" si="482"/>
        <v>X</v>
      </c>
      <c r="DT363" t="str">
        <f t="shared" si="483"/>
        <v>X</v>
      </c>
      <c r="DU363" t="str">
        <f t="shared" si="484"/>
        <v>X</v>
      </c>
      <c r="DV363" t="str">
        <f t="shared" si="485"/>
        <v>X</v>
      </c>
      <c r="DW363" t="str">
        <f t="shared" si="486"/>
        <v>X</v>
      </c>
      <c r="DX363" s="359" t="str">
        <f t="shared" si="487"/>
        <v>X</v>
      </c>
      <c r="DY363" t="str">
        <f t="shared" si="488"/>
        <v/>
      </c>
      <c r="DZ363" t="str">
        <f t="shared" si="489"/>
        <v/>
      </c>
      <c r="EA363" t="str">
        <f t="shared" si="490"/>
        <v/>
      </c>
      <c r="EB363" s="359" t="str">
        <f t="shared" si="491"/>
        <v/>
      </c>
      <c r="EC363" t="str">
        <f t="shared" si="492"/>
        <v/>
      </c>
      <c r="ED363" t="str">
        <f t="shared" si="493"/>
        <v/>
      </c>
      <c r="EE363" t="str">
        <f t="shared" si="494"/>
        <v/>
      </c>
      <c r="EF363" t="str">
        <f t="shared" si="495"/>
        <v/>
      </c>
      <c r="EG363" s="359" t="str">
        <f t="shared" si="496"/>
        <v/>
      </c>
      <c r="EH363" t="str">
        <f t="shared" si="441"/>
        <v>Diuris amplissima</v>
      </c>
      <c r="EJ363" t="str">
        <f t="shared" si="438"/>
        <v>Diuris brachyscapa</v>
      </c>
      <c r="EK363" s="100">
        <f t="shared" si="498"/>
        <v>0</v>
      </c>
      <c r="EL363" s="3">
        <f t="shared" si="498"/>
        <v>0</v>
      </c>
      <c r="EM363" s="3">
        <f t="shared" si="498"/>
        <v>0</v>
      </c>
      <c r="EN363" s="3">
        <f t="shared" si="498"/>
        <v>0</v>
      </c>
      <c r="EO363" s="3">
        <f t="shared" si="498"/>
        <v>0</v>
      </c>
      <c r="EP363" s="3">
        <f t="shared" si="498"/>
        <v>0</v>
      </c>
      <c r="EQ363" s="3">
        <f t="shared" si="498"/>
        <v>1</v>
      </c>
      <c r="ER363" s="3">
        <f t="shared" si="498"/>
        <v>1</v>
      </c>
      <c r="ES363" s="3">
        <f t="shared" si="498"/>
        <v>1</v>
      </c>
      <c r="ET363" s="3">
        <f t="shared" si="498"/>
        <v>0</v>
      </c>
      <c r="EU363" s="3">
        <f t="shared" si="498"/>
        <v>0</v>
      </c>
      <c r="EV363" s="24">
        <f t="shared" si="498"/>
        <v>0</v>
      </c>
      <c r="EW363" s="245">
        <f t="shared" si="440"/>
        <v>3</v>
      </c>
      <c r="EX363" s="262" t="str">
        <f t="shared" si="439"/>
        <v/>
      </c>
    </row>
    <row r="364" spans="1:154" ht="16.149999999999999" customHeight="1" x14ac:dyDescent="0.25">
      <c r="A364" s="363"/>
      <c r="D364" s="363"/>
      <c r="E364" s="363"/>
      <c r="F364" s="363"/>
      <c r="G364" s="363"/>
      <c r="H364" s="363"/>
      <c r="I364" s="363"/>
      <c r="J364" s="68">
        <f t="shared" si="442"/>
        <v>1167</v>
      </c>
      <c r="K364" s="371" t="str">
        <f t="shared" si="443"/>
        <v>Diuris brevis</v>
      </c>
      <c r="L364" s="372">
        <v>1167</v>
      </c>
      <c r="M364" s="371" t="s">
        <v>1539</v>
      </c>
      <c r="N364" s="78" t="s">
        <v>1077</v>
      </c>
      <c r="O364" s="363" t="str">
        <f t="shared" si="420"/>
        <v>S</v>
      </c>
      <c r="P364" s="70" t="s">
        <v>2473</v>
      </c>
      <c r="Q364" s="364" t="s">
        <v>2474</v>
      </c>
      <c r="R364" s="373">
        <v>42946</v>
      </c>
      <c r="S364" s="365">
        <v>43008</v>
      </c>
      <c r="T364" s="603" t="s">
        <v>7894</v>
      </c>
      <c r="U364" s="603" t="s">
        <v>7894</v>
      </c>
      <c r="V364" s="603" t="s">
        <v>7894</v>
      </c>
      <c r="W364" s="603" t="s">
        <v>7894</v>
      </c>
      <c r="X364" s="603" t="s">
        <v>7894</v>
      </c>
      <c r="Y364" s="603" t="s">
        <v>7894</v>
      </c>
      <c r="Z364" s="603" t="s">
        <v>7894</v>
      </c>
      <c r="AA364" s="603" t="s">
        <v>4827</v>
      </c>
      <c r="AB364" s="603" t="s">
        <v>4828</v>
      </c>
      <c r="AC364" s="603" t="s">
        <v>7894</v>
      </c>
      <c r="AD364" s="603" t="s">
        <v>7894</v>
      </c>
      <c r="AE364" s="603" t="s">
        <v>7894</v>
      </c>
      <c r="AF364" s="605" t="s">
        <v>7903</v>
      </c>
      <c r="AG364" s="605" t="s">
        <v>7947</v>
      </c>
      <c r="AH364" s="366" t="s">
        <v>1307</v>
      </c>
      <c r="AI364" s="363">
        <f t="shared" si="427"/>
        <v>3</v>
      </c>
      <c r="AJ364" s="363">
        <v>16</v>
      </c>
      <c r="AK364" s="413" t="str">
        <f t="shared" si="429"/>
        <v>Donkey Orchids</v>
      </c>
      <c r="AL364" s="413" t="str">
        <f t="shared" si="430"/>
        <v>Diuris corymbosa</v>
      </c>
      <c r="AM364" s="486" t="s">
        <v>7607</v>
      </c>
      <c r="AN364" s="70" t="s">
        <v>7544</v>
      </c>
      <c r="AS364" s="69">
        <f t="shared" si="431"/>
        <v>31</v>
      </c>
      <c r="AT364" s="69">
        <f t="shared" si="432"/>
        <v>39</v>
      </c>
      <c r="AU364" s="69">
        <f t="shared" si="433"/>
        <v>7</v>
      </c>
      <c r="AV364" s="69">
        <f t="shared" si="434"/>
        <v>9</v>
      </c>
      <c r="AW364" s="81"/>
      <c r="AX364" s="70" t="s">
        <v>2475</v>
      </c>
      <c r="AY364" s="364" t="e">
        <v>#N/A</v>
      </c>
      <c r="AZ364" s="264" t="s">
        <v>48</v>
      </c>
      <c r="BA364" s="238"/>
      <c r="BB364" s="237" t="str">
        <f t="shared" si="435"/>
        <v/>
      </c>
      <c r="BC364" s="270">
        <f t="shared" si="428"/>
        <v>1167</v>
      </c>
      <c r="BD364" t="str">
        <f t="shared" si="436"/>
        <v>Diuris brevis</v>
      </c>
      <c r="BE364" s="367" t="e">
        <f>COUNTIFS(#REF!,L364)</f>
        <v>#REF!</v>
      </c>
      <c r="BF364" s="374" t="str">
        <f t="shared" si="437"/>
        <v>y</v>
      </c>
      <c r="BG364" s="82"/>
      <c r="BH364" s="375"/>
      <c r="BI364" s="374"/>
      <c r="BJ364" s="403"/>
      <c r="CE364" t="str">
        <f t="shared" si="499"/>
        <v>Western Wheatbelt Donkey Orchid (Diuris brachyscapa)</v>
      </c>
      <c r="CF364" s="388" t="str">
        <f t="shared" si="497"/>
        <v>Diuris brachyscapa</v>
      </c>
      <c r="CG364" t="str">
        <f t="shared" si="444"/>
        <v/>
      </c>
      <c r="CH364" t="str">
        <f t="shared" si="445"/>
        <v/>
      </c>
      <c r="CI364" t="str">
        <f t="shared" si="446"/>
        <v/>
      </c>
      <c r="CJ364" t="str">
        <f t="shared" si="447"/>
        <v/>
      </c>
      <c r="CK364" s="359" t="str">
        <f t="shared" si="448"/>
        <v/>
      </c>
      <c r="CL364" t="str">
        <f t="shared" si="449"/>
        <v/>
      </c>
      <c r="CM364" t="str">
        <f t="shared" si="450"/>
        <v/>
      </c>
      <c r="CN364" t="str">
        <f t="shared" si="451"/>
        <v/>
      </c>
      <c r="CO364" s="359" t="str">
        <f t="shared" si="452"/>
        <v/>
      </c>
      <c r="CP364" t="str">
        <f t="shared" si="453"/>
        <v/>
      </c>
      <c r="CQ364" t="str">
        <f t="shared" si="454"/>
        <v/>
      </c>
      <c r="CR364" t="str">
        <f t="shared" si="455"/>
        <v/>
      </c>
      <c r="CS364" s="359" t="str">
        <f t="shared" si="456"/>
        <v/>
      </c>
      <c r="CT364" t="str">
        <f t="shared" si="457"/>
        <v/>
      </c>
      <c r="CU364" t="str">
        <f t="shared" si="458"/>
        <v/>
      </c>
      <c r="CV364" t="str">
        <f t="shared" si="459"/>
        <v/>
      </c>
      <c r="CW364" t="str">
        <f t="shared" si="460"/>
        <v/>
      </c>
      <c r="CX364" s="359" t="str">
        <f t="shared" si="461"/>
        <v/>
      </c>
      <c r="CY364" t="str">
        <f t="shared" si="462"/>
        <v/>
      </c>
      <c r="CZ364" t="str">
        <f t="shared" si="463"/>
        <v/>
      </c>
      <c r="DA364" t="str">
        <f t="shared" si="464"/>
        <v/>
      </c>
      <c r="DB364" s="359" t="str">
        <f t="shared" si="465"/>
        <v/>
      </c>
      <c r="DC364" t="str">
        <f t="shared" si="466"/>
        <v/>
      </c>
      <c r="DD364" t="str">
        <f t="shared" si="467"/>
        <v/>
      </c>
      <c r="DE364" t="str">
        <f t="shared" si="468"/>
        <v/>
      </c>
      <c r="DF364" s="359" t="str">
        <f t="shared" si="469"/>
        <v/>
      </c>
      <c r="DG364" t="str">
        <f t="shared" si="470"/>
        <v>X</v>
      </c>
      <c r="DH364" t="str">
        <f t="shared" si="471"/>
        <v>X</v>
      </c>
      <c r="DI364" t="str">
        <f t="shared" si="472"/>
        <v>X</v>
      </c>
      <c r="DJ364" t="str">
        <f t="shared" si="473"/>
        <v>X</v>
      </c>
      <c r="DK364" s="359" t="str">
        <f t="shared" si="474"/>
        <v>X</v>
      </c>
      <c r="DL364" t="str">
        <f t="shared" si="475"/>
        <v>X</v>
      </c>
      <c r="DM364" t="str">
        <f t="shared" si="476"/>
        <v>X</v>
      </c>
      <c r="DN364" t="str">
        <f t="shared" si="477"/>
        <v>X</v>
      </c>
      <c r="DO364" s="359" t="str">
        <f t="shared" si="478"/>
        <v>X</v>
      </c>
      <c r="DP364" t="str">
        <f t="shared" si="479"/>
        <v>X</v>
      </c>
      <c r="DQ364" t="str">
        <f t="shared" si="480"/>
        <v>X</v>
      </c>
      <c r="DR364" t="str">
        <f t="shared" si="481"/>
        <v>X</v>
      </c>
      <c r="DS364" s="359" t="str">
        <f t="shared" si="482"/>
        <v>X</v>
      </c>
      <c r="DT364" t="str">
        <f t="shared" si="483"/>
        <v/>
      </c>
      <c r="DU364" t="str">
        <f t="shared" si="484"/>
        <v/>
      </c>
      <c r="DV364" t="str">
        <f t="shared" si="485"/>
        <v/>
      </c>
      <c r="DW364" t="str">
        <f t="shared" si="486"/>
        <v/>
      </c>
      <c r="DX364" s="359" t="str">
        <f t="shared" si="487"/>
        <v/>
      </c>
      <c r="DY364" t="str">
        <f t="shared" si="488"/>
        <v/>
      </c>
      <c r="DZ364" t="str">
        <f t="shared" si="489"/>
        <v/>
      </c>
      <c r="EA364" t="str">
        <f t="shared" si="490"/>
        <v/>
      </c>
      <c r="EB364" s="359" t="str">
        <f t="shared" si="491"/>
        <v/>
      </c>
      <c r="EC364" t="str">
        <f t="shared" si="492"/>
        <v/>
      </c>
      <c r="ED364" t="str">
        <f t="shared" si="493"/>
        <v/>
      </c>
      <c r="EE364" t="str">
        <f t="shared" si="494"/>
        <v/>
      </c>
      <c r="EF364" t="str">
        <f t="shared" si="495"/>
        <v/>
      </c>
      <c r="EG364" s="359" t="str">
        <f t="shared" si="496"/>
        <v/>
      </c>
      <c r="EH364" t="str">
        <f t="shared" si="441"/>
        <v>Diuris brachyscapa</v>
      </c>
      <c r="EJ364" t="str">
        <f t="shared" si="438"/>
        <v>Diuris brevis</v>
      </c>
      <c r="EK364" s="100">
        <f t="shared" si="498"/>
        <v>0</v>
      </c>
      <c r="EL364" s="3">
        <f t="shared" si="498"/>
        <v>0</v>
      </c>
      <c r="EM364" s="3">
        <f t="shared" si="498"/>
        <v>0</v>
      </c>
      <c r="EN364" s="3">
        <f t="shared" si="498"/>
        <v>0</v>
      </c>
      <c r="EO364" s="3">
        <f t="shared" si="498"/>
        <v>0</v>
      </c>
      <c r="EP364" s="3">
        <f t="shared" si="498"/>
        <v>0</v>
      </c>
      <c r="EQ364" s="3">
        <f t="shared" si="498"/>
        <v>1</v>
      </c>
      <c r="ER364" s="3">
        <f t="shared" si="498"/>
        <v>1</v>
      </c>
      <c r="ES364" s="3">
        <f t="shared" si="498"/>
        <v>1</v>
      </c>
      <c r="ET364" s="3">
        <f t="shared" si="498"/>
        <v>0</v>
      </c>
      <c r="EU364" s="3">
        <f t="shared" si="498"/>
        <v>0</v>
      </c>
      <c r="EV364" s="24">
        <f t="shared" si="498"/>
        <v>0</v>
      </c>
      <c r="EW364" s="245">
        <f t="shared" si="440"/>
        <v>3</v>
      </c>
      <c r="EX364" s="262" t="str">
        <f t="shared" si="439"/>
        <v/>
      </c>
    </row>
    <row r="365" spans="1:154" ht="16.149999999999999" customHeight="1" x14ac:dyDescent="0.25">
      <c r="A365" s="363"/>
      <c r="D365" s="363"/>
      <c r="E365" s="363"/>
      <c r="F365" s="363"/>
      <c r="G365" s="363"/>
      <c r="H365" s="363"/>
      <c r="I365" s="363"/>
      <c r="J365" s="68">
        <f t="shared" si="442"/>
        <v>1147</v>
      </c>
      <c r="K365" s="371" t="str">
        <f t="shared" si="443"/>
        <v>Diuris brockmanii</v>
      </c>
      <c r="L365" s="372">
        <v>1147</v>
      </c>
      <c r="M365" s="371" t="s">
        <v>1539</v>
      </c>
      <c r="N365" s="79" t="s">
        <v>313</v>
      </c>
      <c r="O365" s="363" t="str">
        <f t="shared" si="420"/>
        <v>S</v>
      </c>
      <c r="P365" s="70" t="s">
        <v>2476</v>
      </c>
      <c r="Q365" s="364" t="s">
        <v>2477</v>
      </c>
      <c r="R365" s="373">
        <v>42901</v>
      </c>
      <c r="S365" s="373">
        <v>42948</v>
      </c>
      <c r="T365" s="603" t="s">
        <v>7894</v>
      </c>
      <c r="U365" s="603" t="s">
        <v>7894</v>
      </c>
      <c r="V365" s="603" t="s">
        <v>7894</v>
      </c>
      <c r="W365" s="603" t="s">
        <v>7894</v>
      </c>
      <c r="X365" s="603" t="s">
        <v>7894</v>
      </c>
      <c r="Y365" s="603" t="s">
        <v>4825</v>
      </c>
      <c r="Z365" s="603" t="s">
        <v>4826</v>
      </c>
      <c r="AA365" s="603" t="s">
        <v>4827</v>
      </c>
      <c r="AB365" s="603" t="s">
        <v>7894</v>
      </c>
      <c r="AC365" s="603" t="s">
        <v>7894</v>
      </c>
      <c r="AD365" s="603" t="s">
        <v>7894</v>
      </c>
      <c r="AE365" s="603" t="s">
        <v>7894</v>
      </c>
      <c r="AF365" s="605" t="s">
        <v>7912</v>
      </c>
      <c r="AG365" s="605" t="s">
        <v>7954</v>
      </c>
      <c r="AH365" s="366" t="s">
        <v>685</v>
      </c>
      <c r="AI365" s="363">
        <f t="shared" si="427"/>
        <v>6</v>
      </c>
      <c r="AJ365" s="363">
        <v>16</v>
      </c>
      <c r="AK365" s="413" t="str">
        <f t="shared" si="429"/>
        <v>Donkey Orchids</v>
      </c>
      <c r="AL365" s="413" t="str">
        <f t="shared" si="430"/>
        <v>Diuris corymbosa</v>
      </c>
      <c r="AM365" s="486" t="s">
        <v>7607</v>
      </c>
      <c r="AN365" s="70" t="s">
        <v>2478</v>
      </c>
      <c r="AO365" s="369" t="s">
        <v>7688</v>
      </c>
      <c r="AS365" s="69">
        <f t="shared" si="431"/>
        <v>25</v>
      </c>
      <c r="AT365" s="69">
        <f t="shared" si="432"/>
        <v>31</v>
      </c>
      <c r="AU365" s="69">
        <f t="shared" si="433"/>
        <v>6</v>
      </c>
      <c r="AV365" s="69">
        <f t="shared" si="434"/>
        <v>8</v>
      </c>
      <c r="AW365" s="81"/>
      <c r="AX365" s="70" t="s">
        <v>2479</v>
      </c>
      <c r="AY365" s="364">
        <v>48712</v>
      </c>
      <c r="AZ365" s="264" t="s">
        <v>2480</v>
      </c>
      <c r="BA365" s="238"/>
      <c r="BB365" s="237" t="str">
        <f t="shared" si="435"/>
        <v/>
      </c>
      <c r="BC365" s="270">
        <f t="shared" si="428"/>
        <v>1147</v>
      </c>
      <c r="BD365" t="str">
        <f t="shared" si="436"/>
        <v>Diuris brockmanii</v>
      </c>
      <c r="BE365" s="367" t="e">
        <f>COUNTIFS(#REF!,L365)</f>
        <v>#REF!</v>
      </c>
      <c r="BF365" s="374" t="str">
        <f t="shared" si="437"/>
        <v>y</v>
      </c>
      <c r="BG365" s="82"/>
      <c r="BH365" s="375"/>
      <c r="BI365" s="374"/>
      <c r="BJ365" s="403"/>
      <c r="CE365" t="str">
        <f t="shared" si="499"/>
        <v>Short-nosed Donkey Orchid (Diuris brevis)</v>
      </c>
      <c r="CF365" s="388" t="str">
        <f t="shared" si="497"/>
        <v>Diuris brevis</v>
      </c>
      <c r="CG365" t="str">
        <f t="shared" si="444"/>
        <v/>
      </c>
      <c r="CH365" t="str">
        <f t="shared" si="445"/>
        <v/>
      </c>
      <c r="CI365" t="str">
        <f t="shared" si="446"/>
        <v/>
      </c>
      <c r="CJ365" t="str">
        <f t="shared" si="447"/>
        <v/>
      </c>
      <c r="CK365" s="359" t="str">
        <f t="shared" si="448"/>
        <v/>
      </c>
      <c r="CL365" t="str">
        <f t="shared" si="449"/>
        <v/>
      </c>
      <c r="CM365" t="str">
        <f t="shared" si="450"/>
        <v/>
      </c>
      <c r="CN365" t="str">
        <f t="shared" si="451"/>
        <v/>
      </c>
      <c r="CO365" s="359" t="str">
        <f t="shared" si="452"/>
        <v/>
      </c>
      <c r="CP365" t="str">
        <f t="shared" si="453"/>
        <v/>
      </c>
      <c r="CQ365" t="str">
        <f t="shared" si="454"/>
        <v/>
      </c>
      <c r="CR365" t="str">
        <f t="shared" si="455"/>
        <v/>
      </c>
      <c r="CS365" s="359" t="str">
        <f t="shared" si="456"/>
        <v/>
      </c>
      <c r="CT365" t="str">
        <f t="shared" si="457"/>
        <v/>
      </c>
      <c r="CU365" t="str">
        <f t="shared" si="458"/>
        <v/>
      </c>
      <c r="CV365" t="str">
        <f t="shared" si="459"/>
        <v/>
      </c>
      <c r="CW365" t="str">
        <f t="shared" si="460"/>
        <v/>
      </c>
      <c r="CX365" s="359" t="str">
        <f t="shared" si="461"/>
        <v/>
      </c>
      <c r="CY365" t="str">
        <f t="shared" si="462"/>
        <v/>
      </c>
      <c r="CZ365" t="str">
        <f t="shared" si="463"/>
        <v/>
      </c>
      <c r="DA365" t="str">
        <f t="shared" si="464"/>
        <v/>
      </c>
      <c r="DB365" s="359" t="str">
        <f t="shared" si="465"/>
        <v/>
      </c>
      <c r="DC365" t="str">
        <f t="shared" si="466"/>
        <v/>
      </c>
      <c r="DD365" t="str">
        <f t="shared" si="467"/>
        <v/>
      </c>
      <c r="DE365" t="str">
        <f t="shared" si="468"/>
        <v/>
      </c>
      <c r="DF365" s="359" t="str">
        <f t="shared" si="469"/>
        <v/>
      </c>
      <c r="DG365" t="str">
        <f t="shared" si="470"/>
        <v/>
      </c>
      <c r="DH365" t="str">
        <f t="shared" si="471"/>
        <v/>
      </c>
      <c r="DI365" t="str">
        <f t="shared" si="472"/>
        <v/>
      </c>
      <c r="DJ365" t="str">
        <f t="shared" si="473"/>
        <v/>
      </c>
      <c r="DK365" s="359" t="str">
        <f t="shared" si="474"/>
        <v>X</v>
      </c>
      <c r="DL365" t="str">
        <f t="shared" si="475"/>
        <v>X</v>
      </c>
      <c r="DM365" t="str">
        <f t="shared" si="476"/>
        <v>X</v>
      </c>
      <c r="DN365" t="str">
        <f t="shared" si="477"/>
        <v>X</v>
      </c>
      <c r="DO365" s="359" t="str">
        <f t="shared" si="478"/>
        <v>X</v>
      </c>
      <c r="DP365" t="str">
        <f t="shared" si="479"/>
        <v>X</v>
      </c>
      <c r="DQ365" t="str">
        <f t="shared" si="480"/>
        <v>X</v>
      </c>
      <c r="DR365" t="str">
        <f t="shared" si="481"/>
        <v>X</v>
      </c>
      <c r="DS365" s="359" t="str">
        <f t="shared" si="482"/>
        <v>X</v>
      </c>
      <c r="DT365" t="str">
        <f t="shared" si="483"/>
        <v/>
      </c>
      <c r="DU365" t="str">
        <f t="shared" si="484"/>
        <v/>
      </c>
      <c r="DV365" t="str">
        <f t="shared" si="485"/>
        <v/>
      </c>
      <c r="DW365" t="str">
        <f t="shared" si="486"/>
        <v/>
      </c>
      <c r="DX365" s="359" t="str">
        <f t="shared" si="487"/>
        <v/>
      </c>
      <c r="DY365" t="str">
        <f t="shared" si="488"/>
        <v/>
      </c>
      <c r="DZ365" t="str">
        <f t="shared" si="489"/>
        <v/>
      </c>
      <c r="EA365" t="str">
        <f t="shared" si="490"/>
        <v/>
      </c>
      <c r="EB365" s="359" t="str">
        <f t="shared" si="491"/>
        <v/>
      </c>
      <c r="EC365" t="str">
        <f t="shared" si="492"/>
        <v/>
      </c>
      <c r="ED365" t="str">
        <f t="shared" si="493"/>
        <v/>
      </c>
      <c r="EE365" t="str">
        <f t="shared" si="494"/>
        <v/>
      </c>
      <c r="EF365" t="str">
        <f t="shared" si="495"/>
        <v/>
      </c>
      <c r="EG365" s="359" t="str">
        <f t="shared" si="496"/>
        <v/>
      </c>
      <c r="EH365" t="str">
        <f t="shared" si="441"/>
        <v>Diuris brevis</v>
      </c>
      <c r="EJ365" t="str">
        <f t="shared" si="438"/>
        <v>Diuris brockmanii</v>
      </c>
      <c r="EK365" s="100">
        <f t="shared" si="498"/>
        <v>0</v>
      </c>
      <c r="EL365" s="3">
        <f t="shared" si="498"/>
        <v>0</v>
      </c>
      <c r="EM365" s="3">
        <f t="shared" si="498"/>
        <v>0</v>
      </c>
      <c r="EN365" s="3">
        <f t="shared" si="498"/>
        <v>0</v>
      </c>
      <c r="EO365" s="3">
        <f t="shared" si="498"/>
        <v>0</v>
      </c>
      <c r="EP365" s="3">
        <f t="shared" si="498"/>
        <v>1</v>
      </c>
      <c r="EQ365" s="3">
        <f t="shared" si="498"/>
        <v>1</v>
      </c>
      <c r="ER365" s="3">
        <f t="shared" si="498"/>
        <v>1</v>
      </c>
      <c r="ES365" s="3">
        <f t="shared" si="498"/>
        <v>0</v>
      </c>
      <c r="ET365" s="3">
        <f t="shared" si="498"/>
        <v>0</v>
      </c>
      <c r="EU365" s="3">
        <f t="shared" si="498"/>
        <v>0</v>
      </c>
      <c r="EV365" s="24">
        <f t="shared" si="498"/>
        <v>0</v>
      </c>
      <c r="EW365" s="245">
        <f t="shared" si="440"/>
        <v>3</v>
      </c>
      <c r="EX365" s="262" t="str">
        <f t="shared" si="439"/>
        <v/>
      </c>
    </row>
    <row r="366" spans="1:154" ht="16.149999999999999" customHeight="1" x14ac:dyDescent="0.25">
      <c r="A366" s="363"/>
      <c r="D366" s="363"/>
      <c r="E366" s="363"/>
      <c r="F366" s="363"/>
      <c r="G366" s="363"/>
      <c r="H366" s="363"/>
      <c r="I366" s="363"/>
      <c r="J366" s="68">
        <f t="shared" si="442"/>
        <v>639</v>
      </c>
      <c r="K366" s="371" t="str">
        <f t="shared" si="443"/>
        <v>Diuris brumalis</v>
      </c>
      <c r="L366" s="372">
        <v>639</v>
      </c>
      <c r="M366" s="371" t="s">
        <v>1539</v>
      </c>
      <c r="N366" s="79" t="s">
        <v>61</v>
      </c>
      <c r="O366" s="363" t="str">
        <f t="shared" ref="O366:O429" si="502">VLOOKUP(M366,$B$3:$E$55,4,FALSE)</f>
        <v>S</v>
      </c>
      <c r="P366" s="70" t="s">
        <v>2481</v>
      </c>
      <c r="Q366" s="364" t="s">
        <v>2482</v>
      </c>
      <c r="R366" s="373">
        <v>42901</v>
      </c>
      <c r="S366" s="365">
        <v>42978</v>
      </c>
      <c r="T366" s="603" t="s">
        <v>7894</v>
      </c>
      <c r="U366" s="603" t="s">
        <v>7894</v>
      </c>
      <c r="V366" s="603" t="s">
        <v>7894</v>
      </c>
      <c r="W366" s="603" t="s">
        <v>7894</v>
      </c>
      <c r="X366" s="603" t="s">
        <v>7894</v>
      </c>
      <c r="Y366" s="603" t="s">
        <v>4825</v>
      </c>
      <c r="Z366" s="603" t="s">
        <v>4826</v>
      </c>
      <c r="AA366" s="603" t="s">
        <v>4827</v>
      </c>
      <c r="AB366" s="603" t="s">
        <v>7894</v>
      </c>
      <c r="AC366" s="603" t="s">
        <v>7894</v>
      </c>
      <c r="AD366" s="603" t="s">
        <v>7894</v>
      </c>
      <c r="AE366" s="603" t="s">
        <v>7894</v>
      </c>
      <c r="AF366" s="605" t="s">
        <v>7912</v>
      </c>
      <c r="AG366" s="605" t="s">
        <v>7954</v>
      </c>
      <c r="AH366" s="366" t="s">
        <v>685</v>
      </c>
      <c r="AI366" s="363">
        <f t="shared" si="427"/>
        <v>6</v>
      </c>
      <c r="AJ366" s="363">
        <v>16</v>
      </c>
      <c r="AK366" s="413" t="str">
        <f t="shared" si="429"/>
        <v>Donkey Orchids</v>
      </c>
      <c r="AL366" s="413" t="str">
        <f t="shared" si="430"/>
        <v>Diuris corymbosa</v>
      </c>
      <c r="AM366" s="486" t="s">
        <v>7607</v>
      </c>
      <c r="AS366" s="69">
        <f t="shared" si="431"/>
        <v>25</v>
      </c>
      <c r="AT366" s="69">
        <f t="shared" si="432"/>
        <v>35</v>
      </c>
      <c r="AU366" s="69">
        <f t="shared" si="433"/>
        <v>6</v>
      </c>
      <c r="AV366" s="69">
        <f t="shared" si="434"/>
        <v>8</v>
      </c>
      <c r="AW366" s="81"/>
      <c r="AX366" s="70" t="s">
        <v>2483</v>
      </c>
      <c r="AY366" s="364">
        <v>12943</v>
      </c>
      <c r="AZ366" s="264" t="s">
        <v>48</v>
      </c>
      <c r="BA366" s="238"/>
      <c r="BB366" s="237" t="str">
        <f t="shared" si="435"/>
        <v/>
      </c>
      <c r="BC366" s="270">
        <f t="shared" si="428"/>
        <v>639</v>
      </c>
      <c r="BD366" t="str">
        <f t="shared" si="436"/>
        <v>Diuris brumalis</v>
      </c>
      <c r="BE366" s="367" t="e">
        <f>COUNTIFS(#REF!,L366)</f>
        <v>#REF!</v>
      </c>
      <c r="BF366" s="374" t="str">
        <f t="shared" si="437"/>
        <v>y</v>
      </c>
      <c r="BG366" s="82"/>
      <c r="BH366" s="375"/>
      <c r="BI366" s="374"/>
      <c r="BJ366" s="403"/>
      <c r="CE366" t="str">
        <f t="shared" si="499"/>
        <v>South Coast Donkey Orchid (Diuris brockmanii)</v>
      </c>
      <c r="CF366" s="388" t="str">
        <f t="shared" si="497"/>
        <v>Diuris brockmanii</v>
      </c>
      <c r="CG366" t="str">
        <f t="shared" si="444"/>
        <v/>
      </c>
      <c r="CH366" t="str">
        <f t="shared" si="445"/>
        <v/>
      </c>
      <c r="CI366" t="str">
        <f t="shared" si="446"/>
        <v/>
      </c>
      <c r="CJ366" t="str">
        <f t="shared" si="447"/>
        <v/>
      </c>
      <c r="CK366" s="359" t="str">
        <f t="shared" si="448"/>
        <v/>
      </c>
      <c r="CL366" t="str">
        <f t="shared" si="449"/>
        <v/>
      </c>
      <c r="CM366" t="str">
        <f t="shared" si="450"/>
        <v/>
      </c>
      <c r="CN366" t="str">
        <f t="shared" si="451"/>
        <v/>
      </c>
      <c r="CO366" s="359" t="str">
        <f t="shared" si="452"/>
        <v/>
      </c>
      <c r="CP366" t="str">
        <f t="shared" si="453"/>
        <v/>
      </c>
      <c r="CQ366" t="str">
        <f t="shared" si="454"/>
        <v/>
      </c>
      <c r="CR366" t="str">
        <f t="shared" si="455"/>
        <v/>
      </c>
      <c r="CS366" s="359" t="str">
        <f t="shared" si="456"/>
        <v/>
      </c>
      <c r="CT366" t="str">
        <f t="shared" si="457"/>
        <v/>
      </c>
      <c r="CU366" t="str">
        <f t="shared" si="458"/>
        <v/>
      </c>
      <c r="CV366" t="str">
        <f t="shared" si="459"/>
        <v/>
      </c>
      <c r="CW366" t="str">
        <f t="shared" si="460"/>
        <v/>
      </c>
      <c r="CX366" s="359" t="str">
        <f t="shared" si="461"/>
        <v/>
      </c>
      <c r="CY366" t="str">
        <f t="shared" si="462"/>
        <v/>
      </c>
      <c r="CZ366" t="str">
        <f t="shared" si="463"/>
        <v/>
      </c>
      <c r="DA366" t="str">
        <f t="shared" si="464"/>
        <v/>
      </c>
      <c r="DB366" s="359" t="str">
        <f t="shared" si="465"/>
        <v/>
      </c>
      <c r="DC366" t="str">
        <f t="shared" si="466"/>
        <v/>
      </c>
      <c r="DD366" t="str">
        <f t="shared" si="467"/>
        <v/>
      </c>
      <c r="DE366" t="str">
        <f t="shared" si="468"/>
        <v>X</v>
      </c>
      <c r="DF366" s="359" t="str">
        <f t="shared" si="469"/>
        <v>X</v>
      </c>
      <c r="DG366" t="str">
        <f t="shared" si="470"/>
        <v>X</v>
      </c>
      <c r="DH366" t="str">
        <f t="shared" si="471"/>
        <v>X</v>
      </c>
      <c r="DI366" t="str">
        <f t="shared" si="472"/>
        <v>X</v>
      </c>
      <c r="DJ366" t="str">
        <f t="shared" si="473"/>
        <v>X</v>
      </c>
      <c r="DK366" s="359" t="str">
        <f t="shared" si="474"/>
        <v>X</v>
      </c>
      <c r="DL366" t="str">
        <f t="shared" si="475"/>
        <v/>
      </c>
      <c r="DM366" t="str">
        <f t="shared" si="476"/>
        <v/>
      </c>
      <c r="DN366" t="str">
        <f t="shared" si="477"/>
        <v/>
      </c>
      <c r="DO366" s="359" t="str">
        <f t="shared" si="478"/>
        <v/>
      </c>
      <c r="DP366" t="str">
        <f t="shared" si="479"/>
        <v/>
      </c>
      <c r="DQ366" t="str">
        <f t="shared" si="480"/>
        <v/>
      </c>
      <c r="DR366" t="str">
        <f t="shared" si="481"/>
        <v/>
      </c>
      <c r="DS366" s="359" t="str">
        <f t="shared" si="482"/>
        <v/>
      </c>
      <c r="DT366" t="str">
        <f t="shared" si="483"/>
        <v/>
      </c>
      <c r="DU366" t="str">
        <f t="shared" si="484"/>
        <v/>
      </c>
      <c r="DV366" t="str">
        <f t="shared" si="485"/>
        <v/>
      </c>
      <c r="DW366" t="str">
        <f t="shared" si="486"/>
        <v/>
      </c>
      <c r="DX366" s="359" t="str">
        <f t="shared" si="487"/>
        <v/>
      </c>
      <c r="DY366" t="str">
        <f t="shared" si="488"/>
        <v/>
      </c>
      <c r="DZ366" t="str">
        <f t="shared" si="489"/>
        <v/>
      </c>
      <c r="EA366" t="str">
        <f t="shared" si="490"/>
        <v/>
      </c>
      <c r="EB366" s="359" t="str">
        <f t="shared" si="491"/>
        <v/>
      </c>
      <c r="EC366" t="str">
        <f t="shared" si="492"/>
        <v/>
      </c>
      <c r="ED366" t="str">
        <f t="shared" si="493"/>
        <v/>
      </c>
      <c r="EE366" t="str">
        <f t="shared" si="494"/>
        <v/>
      </c>
      <c r="EF366" t="str">
        <f t="shared" si="495"/>
        <v/>
      </c>
      <c r="EG366" s="359" t="str">
        <f t="shared" si="496"/>
        <v/>
      </c>
      <c r="EH366" t="str">
        <f t="shared" si="441"/>
        <v>Diuris brockmanii</v>
      </c>
      <c r="EJ366" t="str">
        <f t="shared" si="438"/>
        <v>Diuris brumalis</v>
      </c>
      <c r="EK366" s="100">
        <f t="shared" si="498"/>
        <v>0</v>
      </c>
      <c r="EL366" s="3">
        <f t="shared" si="498"/>
        <v>0</v>
      </c>
      <c r="EM366" s="3">
        <f t="shared" si="498"/>
        <v>0</v>
      </c>
      <c r="EN366" s="3">
        <f t="shared" si="498"/>
        <v>0</v>
      </c>
      <c r="EO366" s="3">
        <f t="shared" si="498"/>
        <v>0</v>
      </c>
      <c r="EP366" s="3">
        <f t="shared" si="498"/>
        <v>1</v>
      </c>
      <c r="EQ366" s="3">
        <f t="shared" si="498"/>
        <v>1</v>
      </c>
      <c r="ER366" s="3">
        <f t="shared" si="498"/>
        <v>1</v>
      </c>
      <c r="ES366" s="3">
        <f t="shared" si="498"/>
        <v>0</v>
      </c>
      <c r="ET366" s="3">
        <f t="shared" si="498"/>
        <v>0</v>
      </c>
      <c r="EU366" s="3">
        <f t="shared" si="498"/>
        <v>0</v>
      </c>
      <c r="EV366" s="24">
        <f t="shared" si="498"/>
        <v>0</v>
      </c>
      <c r="EW366" s="245">
        <f t="shared" si="440"/>
        <v>3</v>
      </c>
      <c r="EX366" s="262" t="str">
        <f t="shared" si="439"/>
        <v/>
      </c>
    </row>
    <row r="367" spans="1:154" ht="16.149999999999999" customHeight="1" x14ac:dyDescent="0.25">
      <c r="A367" s="363"/>
      <c r="D367" s="363"/>
      <c r="E367" s="363"/>
      <c r="F367" s="363"/>
      <c r="G367" s="363"/>
      <c r="H367" s="363"/>
      <c r="I367" s="363"/>
      <c r="J367" s="68">
        <f t="shared" si="442"/>
        <v>1168</v>
      </c>
      <c r="K367" s="371" t="str">
        <f t="shared" si="443"/>
        <v>Diuris carectum</v>
      </c>
      <c r="L367" s="372">
        <v>1168</v>
      </c>
      <c r="M367" s="371" t="s">
        <v>1539</v>
      </c>
      <c r="N367" s="78" t="s">
        <v>7630</v>
      </c>
      <c r="O367" s="363" t="str">
        <f t="shared" si="502"/>
        <v>S</v>
      </c>
      <c r="P367" s="70" t="s">
        <v>2484</v>
      </c>
      <c r="Q367" s="364" t="s">
        <v>2485</v>
      </c>
      <c r="R367" s="365">
        <v>42962</v>
      </c>
      <c r="S367" s="365">
        <v>43009</v>
      </c>
      <c r="T367" s="603" t="s">
        <v>7894</v>
      </c>
      <c r="U367" s="603" t="s">
        <v>7894</v>
      </c>
      <c r="V367" s="603" t="s">
        <v>7894</v>
      </c>
      <c r="W367" s="603" t="s">
        <v>7894</v>
      </c>
      <c r="X367" s="603" t="s">
        <v>7894</v>
      </c>
      <c r="Y367" s="603" t="s">
        <v>7894</v>
      </c>
      <c r="Z367" s="603" t="s">
        <v>7894</v>
      </c>
      <c r="AA367" s="603" t="s">
        <v>4827</v>
      </c>
      <c r="AB367" s="603" t="s">
        <v>4828</v>
      </c>
      <c r="AC367" s="603" t="s">
        <v>4829</v>
      </c>
      <c r="AD367" s="603" t="s">
        <v>7894</v>
      </c>
      <c r="AE367" s="603" t="s">
        <v>7894</v>
      </c>
      <c r="AF367" s="605" t="s">
        <v>7900</v>
      </c>
      <c r="AG367" s="605" t="s">
        <v>7944</v>
      </c>
      <c r="AH367" s="366" t="s">
        <v>685</v>
      </c>
      <c r="AI367" s="363">
        <f t="shared" si="427"/>
        <v>6</v>
      </c>
      <c r="AJ367" s="363">
        <v>16</v>
      </c>
      <c r="AK367" s="413" t="str">
        <f t="shared" si="429"/>
        <v>Donkey Orchids</v>
      </c>
      <c r="AL367" s="413" t="str">
        <f t="shared" si="430"/>
        <v>Diuris corymbosa</v>
      </c>
      <c r="AM367" s="486" t="s">
        <v>7607</v>
      </c>
      <c r="AN367" s="70" t="s">
        <v>7545</v>
      </c>
      <c r="AS367" s="69">
        <f t="shared" si="431"/>
        <v>34</v>
      </c>
      <c r="AT367" s="69">
        <f t="shared" si="432"/>
        <v>40</v>
      </c>
      <c r="AU367" s="69">
        <f t="shared" si="433"/>
        <v>8</v>
      </c>
      <c r="AV367" s="69">
        <f t="shared" si="434"/>
        <v>10</v>
      </c>
      <c r="AW367" s="81"/>
      <c r="AX367" s="70" t="s">
        <v>2486</v>
      </c>
      <c r="AY367" s="364">
        <v>46854</v>
      </c>
      <c r="AZ367" s="264" t="s">
        <v>48</v>
      </c>
      <c r="BA367" s="238"/>
      <c r="BB367" s="237" t="str">
        <f t="shared" si="435"/>
        <v/>
      </c>
      <c r="BC367" s="270">
        <f t="shared" si="428"/>
        <v>1168</v>
      </c>
      <c r="BD367" t="str">
        <f t="shared" si="436"/>
        <v>Diuris carectum</v>
      </c>
      <c r="BE367" s="367" t="e">
        <f>COUNTIFS(#REF!,L367)</f>
        <v>#REF!</v>
      </c>
      <c r="BF367" s="374" t="str">
        <f t="shared" si="437"/>
        <v>y</v>
      </c>
      <c r="BG367" s="82"/>
      <c r="BH367" s="375"/>
      <c r="BI367" s="374"/>
      <c r="BJ367" s="403"/>
      <c r="CE367" t="str">
        <f t="shared" ref="CE367:CE398" si="503">CONCATENATE(P366," (",K366,")")</f>
        <v>Winter Donkey Orchid (Diuris brumalis)</v>
      </c>
      <c r="CF367" s="388" t="str">
        <f t="shared" si="497"/>
        <v>Diuris brumalis</v>
      </c>
      <c r="CG367" t="str">
        <f t="shared" si="444"/>
        <v/>
      </c>
      <c r="CH367" t="str">
        <f t="shared" si="445"/>
        <v/>
      </c>
      <c r="CI367" t="str">
        <f t="shared" si="446"/>
        <v/>
      </c>
      <c r="CJ367" t="str">
        <f t="shared" si="447"/>
        <v/>
      </c>
      <c r="CK367" s="359" t="str">
        <f t="shared" si="448"/>
        <v/>
      </c>
      <c r="CL367" t="str">
        <f t="shared" si="449"/>
        <v/>
      </c>
      <c r="CM367" t="str">
        <f t="shared" si="450"/>
        <v/>
      </c>
      <c r="CN367" t="str">
        <f t="shared" si="451"/>
        <v/>
      </c>
      <c r="CO367" s="359" t="str">
        <f t="shared" si="452"/>
        <v/>
      </c>
      <c r="CP367" t="str">
        <f t="shared" si="453"/>
        <v/>
      </c>
      <c r="CQ367" t="str">
        <f t="shared" si="454"/>
        <v/>
      </c>
      <c r="CR367" t="str">
        <f t="shared" si="455"/>
        <v/>
      </c>
      <c r="CS367" s="359" t="str">
        <f t="shared" si="456"/>
        <v/>
      </c>
      <c r="CT367" t="str">
        <f t="shared" si="457"/>
        <v/>
      </c>
      <c r="CU367" t="str">
        <f t="shared" si="458"/>
        <v/>
      </c>
      <c r="CV367" t="str">
        <f t="shared" si="459"/>
        <v/>
      </c>
      <c r="CW367" t="str">
        <f t="shared" si="460"/>
        <v/>
      </c>
      <c r="CX367" s="359" t="str">
        <f t="shared" si="461"/>
        <v/>
      </c>
      <c r="CY367" t="str">
        <f t="shared" si="462"/>
        <v/>
      </c>
      <c r="CZ367" t="str">
        <f t="shared" si="463"/>
        <v/>
      </c>
      <c r="DA367" t="str">
        <f t="shared" si="464"/>
        <v/>
      </c>
      <c r="DB367" s="359" t="str">
        <f t="shared" si="465"/>
        <v/>
      </c>
      <c r="DC367" t="str">
        <f t="shared" si="466"/>
        <v/>
      </c>
      <c r="DD367" t="str">
        <f t="shared" si="467"/>
        <v/>
      </c>
      <c r="DE367" t="str">
        <f t="shared" si="468"/>
        <v>X</v>
      </c>
      <c r="DF367" s="359" t="str">
        <f t="shared" si="469"/>
        <v>X</v>
      </c>
      <c r="DG367" t="str">
        <f t="shared" si="470"/>
        <v>X</v>
      </c>
      <c r="DH367" t="str">
        <f t="shared" si="471"/>
        <v>X</v>
      </c>
      <c r="DI367" t="str">
        <f t="shared" si="472"/>
        <v>X</v>
      </c>
      <c r="DJ367" t="str">
        <f t="shared" si="473"/>
        <v>X</v>
      </c>
      <c r="DK367" s="359" t="str">
        <f t="shared" si="474"/>
        <v>X</v>
      </c>
      <c r="DL367" t="str">
        <f t="shared" si="475"/>
        <v>X</v>
      </c>
      <c r="DM367" t="str">
        <f t="shared" si="476"/>
        <v>X</v>
      </c>
      <c r="DN367" t="str">
        <f t="shared" si="477"/>
        <v>X</v>
      </c>
      <c r="DO367" s="359" t="str">
        <f t="shared" si="478"/>
        <v>X</v>
      </c>
      <c r="DP367" t="str">
        <f t="shared" si="479"/>
        <v/>
      </c>
      <c r="DQ367" t="str">
        <f t="shared" si="480"/>
        <v/>
      </c>
      <c r="DR367" t="str">
        <f t="shared" si="481"/>
        <v/>
      </c>
      <c r="DS367" s="359" t="str">
        <f t="shared" si="482"/>
        <v/>
      </c>
      <c r="DT367" t="str">
        <f t="shared" si="483"/>
        <v/>
      </c>
      <c r="DU367" t="str">
        <f t="shared" si="484"/>
        <v/>
      </c>
      <c r="DV367" t="str">
        <f t="shared" si="485"/>
        <v/>
      </c>
      <c r="DW367" t="str">
        <f t="shared" si="486"/>
        <v/>
      </c>
      <c r="DX367" s="359" t="str">
        <f t="shared" si="487"/>
        <v/>
      </c>
      <c r="DY367" t="str">
        <f t="shared" si="488"/>
        <v/>
      </c>
      <c r="DZ367" t="str">
        <f t="shared" si="489"/>
        <v/>
      </c>
      <c r="EA367" t="str">
        <f t="shared" si="490"/>
        <v/>
      </c>
      <c r="EB367" s="359" t="str">
        <f t="shared" si="491"/>
        <v/>
      </c>
      <c r="EC367" t="str">
        <f t="shared" si="492"/>
        <v/>
      </c>
      <c r="ED367" t="str">
        <f t="shared" si="493"/>
        <v/>
      </c>
      <c r="EE367" t="str">
        <f t="shared" si="494"/>
        <v/>
      </c>
      <c r="EF367" t="str">
        <f t="shared" si="495"/>
        <v/>
      </c>
      <c r="EG367" s="359" t="str">
        <f t="shared" si="496"/>
        <v/>
      </c>
      <c r="EH367" t="str">
        <f t="shared" si="441"/>
        <v>Diuris brumalis</v>
      </c>
      <c r="EJ367" t="str">
        <f t="shared" si="438"/>
        <v>Diuris carectum</v>
      </c>
      <c r="EK367" s="100">
        <f t="shared" si="498"/>
        <v>0</v>
      </c>
      <c r="EL367" s="3">
        <f t="shared" si="498"/>
        <v>0</v>
      </c>
      <c r="EM367" s="3">
        <f t="shared" si="498"/>
        <v>0</v>
      </c>
      <c r="EN367" s="3">
        <f t="shared" si="498"/>
        <v>0</v>
      </c>
      <c r="EO367" s="3">
        <f t="shared" si="498"/>
        <v>0</v>
      </c>
      <c r="EP367" s="3">
        <f t="shared" si="498"/>
        <v>0</v>
      </c>
      <c r="EQ367" s="3">
        <f t="shared" si="498"/>
        <v>0</v>
      </c>
      <c r="ER367" s="3">
        <f t="shared" si="498"/>
        <v>1</v>
      </c>
      <c r="ES367" s="3">
        <f t="shared" si="498"/>
        <v>1</v>
      </c>
      <c r="ET367" s="3">
        <f t="shared" si="498"/>
        <v>1</v>
      </c>
      <c r="EU367" s="3">
        <f t="shared" si="498"/>
        <v>0</v>
      </c>
      <c r="EV367" s="24">
        <f t="shared" si="498"/>
        <v>0</v>
      </c>
      <c r="EW367" s="245">
        <f t="shared" si="440"/>
        <v>3</v>
      </c>
      <c r="EX367" s="262" t="str">
        <f t="shared" si="439"/>
        <v/>
      </c>
    </row>
    <row r="368" spans="1:154" ht="16.149999999999999" customHeight="1" x14ac:dyDescent="0.25">
      <c r="A368" s="363"/>
      <c r="C368" t="s">
        <v>313</v>
      </c>
      <c r="D368" s="363"/>
      <c r="E368" s="363"/>
      <c r="F368" s="363"/>
      <c r="G368" s="363"/>
      <c r="H368" s="363"/>
      <c r="I368" s="363"/>
      <c r="J368" s="68">
        <f t="shared" si="442"/>
        <v>640</v>
      </c>
      <c r="K368" s="371" t="str">
        <f t="shared" si="443"/>
        <v>Diuris carinata</v>
      </c>
      <c r="L368" s="372">
        <v>640</v>
      </c>
      <c r="M368" s="371" t="s">
        <v>1539</v>
      </c>
      <c r="N368" s="79" t="s">
        <v>410</v>
      </c>
      <c r="O368" s="363" t="str">
        <f t="shared" si="502"/>
        <v>S</v>
      </c>
      <c r="P368" s="70" t="s">
        <v>2487</v>
      </c>
      <c r="Q368" s="364" t="s">
        <v>2488</v>
      </c>
      <c r="R368" s="365">
        <v>43009</v>
      </c>
      <c r="S368" s="373">
        <v>43054</v>
      </c>
      <c r="T368" s="603" t="s">
        <v>7894</v>
      </c>
      <c r="U368" s="603" t="s">
        <v>7894</v>
      </c>
      <c r="V368" s="603" t="s">
        <v>7894</v>
      </c>
      <c r="W368" s="603" t="s">
        <v>7894</v>
      </c>
      <c r="X368" s="603" t="s">
        <v>7894</v>
      </c>
      <c r="Y368" s="603" t="s">
        <v>7894</v>
      </c>
      <c r="Z368" s="603" t="s">
        <v>7894</v>
      </c>
      <c r="AA368" s="603" t="s">
        <v>7894</v>
      </c>
      <c r="AB368" s="603" t="s">
        <v>7894</v>
      </c>
      <c r="AC368" s="603" t="s">
        <v>4829</v>
      </c>
      <c r="AD368" s="603" t="s">
        <v>4830</v>
      </c>
      <c r="AE368" s="603" t="s">
        <v>7894</v>
      </c>
      <c r="AF368" s="605" t="s">
        <v>7897</v>
      </c>
      <c r="AG368" s="605" t="s">
        <v>7940</v>
      </c>
      <c r="AH368" s="366" t="s">
        <v>685</v>
      </c>
      <c r="AI368" s="363">
        <f t="shared" si="427"/>
        <v>6</v>
      </c>
      <c r="AJ368" s="363">
        <v>18</v>
      </c>
      <c r="AK368" s="413" t="str">
        <f t="shared" si="429"/>
        <v>Bee Orchids</v>
      </c>
      <c r="AL368" s="413" t="str">
        <f t="shared" si="430"/>
        <v>Diuris laxiflora</v>
      </c>
      <c r="AM368" s="486" t="s">
        <v>7607</v>
      </c>
      <c r="AN368" s="70" t="s">
        <v>7631</v>
      </c>
      <c r="AS368" s="69">
        <f t="shared" si="431"/>
        <v>40</v>
      </c>
      <c r="AT368" s="69">
        <f t="shared" si="432"/>
        <v>46</v>
      </c>
      <c r="AU368" s="69">
        <f t="shared" si="433"/>
        <v>10</v>
      </c>
      <c r="AV368" s="69">
        <f t="shared" si="434"/>
        <v>11</v>
      </c>
      <c r="AW368" s="81"/>
      <c r="AX368" s="70" t="s">
        <v>2489</v>
      </c>
      <c r="AY368" s="364">
        <v>10791</v>
      </c>
      <c r="AZ368" s="264" t="s">
        <v>48</v>
      </c>
      <c r="BA368" s="238"/>
      <c r="BB368" s="237" t="str">
        <f t="shared" si="435"/>
        <v/>
      </c>
      <c r="BC368" s="270">
        <f t="shared" si="428"/>
        <v>640</v>
      </c>
      <c r="BD368" t="str">
        <f t="shared" si="436"/>
        <v>Diuris carinata</v>
      </c>
      <c r="BE368" s="367" t="e">
        <f>COUNTIFS(#REF!,L368)</f>
        <v>#REF!</v>
      </c>
      <c r="BF368" s="374" t="str">
        <f t="shared" si="437"/>
        <v>y</v>
      </c>
      <c r="BG368" s="82"/>
      <c r="BH368" s="375"/>
      <c r="BI368" s="374"/>
      <c r="BJ368" s="403"/>
      <c r="CE368" t="str">
        <f t="shared" si="503"/>
        <v>Sedge-loving Donkey Orchid (Diuris carectum)</v>
      </c>
      <c r="CF368" s="388" t="str">
        <f t="shared" si="497"/>
        <v>Diuris carectum</v>
      </c>
      <c r="CG368" t="str">
        <f t="shared" si="444"/>
        <v/>
      </c>
      <c r="CH368" t="str">
        <f t="shared" si="445"/>
        <v/>
      </c>
      <c r="CI368" t="str">
        <f t="shared" si="446"/>
        <v/>
      </c>
      <c r="CJ368" t="str">
        <f t="shared" si="447"/>
        <v/>
      </c>
      <c r="CK368" s="359" t="str">
        <f t="shared" si="448"/>
        <v/>
      </c>
      <c r="CL368" t="str">
        <f t="shared" si="449"/>
        <v/>
      </c>
      <c r="CM368" t="str">
        <f t="shared" si="450"/>
        <v/>
      </c>
      <c r="CN368" t="str">
        <f t="shared" si="451"/>
        <v/>
      </c>
      <c r="CO368" s="359" t="str">
        <f t="shared" si="452"/>
        <v/>
      </c>
      <c r="CP368" t="str">
        <f t="shared" si="453"/>
        <v/>
      </c>
      <c r="CQ368" t="str">
        <f t="shared" si="454"/>
        <v/>
      </c>
      <c r="CR368" t="str">
        <f t="shared" si="455"/>
        <v/>
      </c>
      <c r="CS368" s="359" t="str">
        <f t="shared" si="456"/>
        <v/>
      </c>
      <c r="CT368" t="str">
        <f t="shared" si="457"/>
        <v/>
      </c>
      <c r="CU368" t="str">
        <f t="shared" si="458"/>
        <v/>
      </c>
      <c r="CV368" t="str">
        <f t="shared" si="459"/>
        <v/>
      </c>
      <c r="CW368" t="str">
        <f t="shared" si="460"/>
        <v/>
      </c>
      <c r="CX368" s="359" t="str">
        <f t="shared" si="461"/>
        <v/>
      </c>
      <c r="CY368" t="str">
        <f t="shared" si="462"/>
        <v/>
      </c>
      <c r="CZ368" t="str">
        <f t="shared" si="463"/>
        <v/>
      </c>
      <c r="DA368" t="str">
        <f t="shared" si="464"/>
        <v/>
      </c>
      <c r="DB368" s="359" t="str">
        <f t="shared" si="465"/>
        <v/>
      </c>
      <c r="DC368" t="str">
        <f t="shared" si="466"/>
        <v/>
      </c>
      <c r="DD368" t="str">
        <f t="shared" si="467"/>
        <v/>
      </c>
      <c r="DE368" t="str">
        <f t="shared" si="468"/>
        <v/>
      </c>
      <c r="DF368" s="359" t="str">
        <f t="shared" si="469"/>
        <v/>
      </c>
      <c r="DG368" t="str">
        <f t="shared" si="470"/>
        <v/>
      </c>
      <c r="DH368" t="str">
        <f t="shared" si="471"/>
        <v/>
      </c>
      <c r="DI368" t="str">
        <f t="shared" si="472"/>
        <v/>
      </c>
      <c r="DJ368" t="str">
        <f t="shared" si="473"/>
        <v/>
      </c>
      <c r="DK368" s="359" t="str">
        <f t="shared" si="474"/>
        <v/>
      </c>
      <c r="DL368" t="str">
        <f t="shared" si="475"/>
        <v/>
      </c>
      <c r="DM368" t="str">
        <f t="shared" si="476"/>
        <v/>
      </c>
      <c r="DN368" t="str">
        <f t="shared" si="477"/>
        <v>X</v>
      </c>
      <c r="DO368" s="359" t="str">
        <f t="shared" si="478"/>
        <v>X</v>
      </c>
      <c r="DP368" t="str">
        <f t="shared" si="479"/>
        <v>X</v>
      </c>
      <c r="DQ368" t="str">
        <f t="shared" si="480"/>
        <v>X</v>
      </c>
      <c r="DR368" t="str">
        <f t="shared" si="481"/>
        <v>X</v>
      </c>
      <c r="DS368" s="359" t="str">
        <f t="shared" si="482"/>
        <v>X</v>
      </c>
      <c r="DT368" t="str">
        <f t="shared" si="483"/>
        <v>X</v>
      </c>
      <c r="DU368" t="str">
        <f t="shared" si="484"/>
        <v/>
      </c>
      <c r="DV368" t="str">
        <f t="shared" si="485"/>
        <v/>
      </c>
      <c r="DW368" t="str">
        <f t="shared" si="486"/>
        <v/>
      </c>
      <c r="DX368" s="359" t="str">
        <f t="shared" si="487"/>
        <v/>
      </c>
      <c r="DY368" t="str">
        <f t="shared" si="488"/>
        <v/>
      </c>
      <c r="DZ368" t="str">
        <f t="shared" si="489"/>
        <v/>
      </c>
      <c r="EA368" t="str">
        <f t="shared" si="490"/>
        <v/>
      </c>
      <c r="EB368" s="359" t="str">
        <f t="shared" si="491"/>
        <v/>
      </c>
      <c r="EC368" t="str">
        <f t="shared" si="492"/>
        <v/>
      </c>
      <c r="ED368" t="str">
        <f t="shared" si="493"/>
        <v/>
      </c>
      <c r="EE368" t="str">
        <f t="shared" si="494"/>
        <v/>
      </c>
      <c r="EF368" t="str">
        <f t="shared" si="495"/>
        <v/>
      </c>
      <c r="EG368" s="359" t="str">
        <f t="shared" si="496"/>
        <v/>
      </c>
      <c r="EH368" t="str">
        <f t="shared" si="441"/>
        <v>Diuris carectum</v>
      </c>
      <c r="EJ368" t="str">
        <f t="shared" si="438"/>
        <v>Diuris carinata</v>
      </c>
      <c r="EK368" s="100">
        <f t="shared" si="498"/>
        <v>0</v>
      </c>
      <c r="EL368" s="3">
        <f t="shared" si="498"/>
        <v>0</v>
      </c>
      <c r="EM368" s="3">
        <f t="shared" si="498"/>
        <v>0</v>
      </c>
      <c r="EN368" s="3">
        <f t="shared" si="498"/>
        <v>0</v>
      </c>
      <c r="EO368" s="3">
        <f t="shared" si="498"/>
        <v>0</v>
      </c>
      <c r="EP368" s="3">
        <f t="shared" si="498"/>
        <v>0</v>
      </c>
      <c r="EQ368" s="3">
        <f t="shared" si="498"/>
        <v>0</v>
      </c>
      <c r="ER368" s="3">
        <f t="shared" si="498"/>
        <v>0</v>
      </c>
      <c r="ES368" s="3">
        <f t="shared" si="498"/>
        <v>0</v>
      </c>
      <c r="ET368" s="3">
        <f t="shared" si="498"/>
        <v>1</v>
      </c>
      <c r="EU368" s="3">
        <f t="shared" si="498"/>
        <v>1</v>
      </c>
      <c r="EV368" s="24">
        <f t="shared" si="498"/>
        <v>0</v>
      </c>
      <c r="EW368" s="245">
        <f t="shared" si="440"/>
        <v>2</v>
      </c>
      <c r="EX368" s="262" t="str">
        <f t="shared" si="439"/>
        <v/>
      </c>
    </row>
    <row r="369" spans="1:154" ht="16.149999999999999" customHeight="1" x14ac:dyDescent="0.25">
      <c r="A369" s="363"/>
      <c r="D369" s="363"/>
      <c r="E369" s="363"/>
      <c r="F369" s="363"/>
      <c r="G369" s="363"/>
      <c r="H369" s="363"/>
      <c r="I369" s="363"/>
      <c r="J369" s="68">
        <f t="shared" si="442"/>
        <v>641</v>
      </c>
      <c r="K369" s="371" t="str">
        <f t="shared" si="443"/>
        <v>Diuris concinna</v>
      </c>
      <c r="L369" s="372">
        <v>641</v>
      </c>
      <c r="M369" s="371" t="s">
        <v>1539</v>
      </c>
      <c r="N369" s="79" t="s">
        <v>1058</v>
      </c>
      <c r="O369" s="363" t="str">
        <f t="shared" si="502"/>
        <v>S</v>
      </c>
      <c r="P369" s="70" t="s">
        <v>2490</v>
      </c>
      <c r="Q369" s="364" t="s">
        <v>2491</v>
      </c>
      <c r="R369" s="365">
        <v>42993</v>
      </c>
      <c r="S369" s="365">
        <v>43070</v>
      </c>
      <c r="T369" s="603" t="s">
        <v>7894</v>
      </c>
      <c r="U369" s="603" t="s">
        <v>7894</v>
      </c>
      <c r="V369" s="603" t="s">
        <v>7894</v>
      </c>
      <c r="W369" s="603" t="s">
        <v>7894</v>
      </c>
      <c r="X369" s="603" t="s">
        <v>7894</v>
      </c>
      <c r="Y369" s="603" t="s">
        <v>7894</v>
      </c>
      <c r="Z369" s="603" t="s">
        <v>7894</v>
      </c>
      <c r="AA369" s="603" t="s">
        <v>7894</v>
      </c>
      <c r="AB369" s="603" t="s">
        <v>4828</v>
      </c>
      <c r="AC369" s="603" t="s">
        <v>4829</v>
      </c>
      <c r="AD369" s="603" t="s">
        <v>4830</v>
      </c>
      <c r="AE369" s="603" t="s">
        <v>4831</v>
      </c>
      <c r="AF369" s="605" t="s">
        <v>7915</v>
      </c>
      <c r="AG369" s="605" t="s">
        <v>7957</v>
      </c>
      <c r="AH369" s="366" t="s">
        <v>685</v>
      </c>
      <c r="AI369" s="363">
        <f t="shared" si="427"/>
        <v>6</v>
      </c>
      <c r="AJ369" s="363">
        <v>18</v>
      </c>
      <c r="AK369" s="413" t="str">
        <f t="shared" si="429"/>
        <v>Bee Orchids</v>
      </c>
      <c r="AL369" s="413" t="str">
        <f t="shared" si="430"/>
        <v>Diuris laxiflora</v>
      </c>
      <c r="AM369" s="486" t="s">
        <v>7607</v>
      </c>
      <c r="AS369" s="69">
        <f t="shared" si="431"/>
        <v>38</v>
      </c>
      <c r="AT369" s="69">
        <f t="shared" si="432"/>
        <v>48</v>
      </c>
      <c r="AU369" s="69">
        <f t="shared" si="433"/>
        <v>9</v>
      </c>
      <c r="AV369" s="69">
        <f t="shared" si="434"/>
        <v>12</v>
      </c>
      <c r="AW369" s="81"/>
      <c r="AX369" s="70" t="s">
        <v>2492</v>
      </c>
      <c r="AY369" s="364">
        <v>12942</v>
      </c>
      <c r="AZ369" s="264" t="s">
        <v>48</v>
      </c>
      <c r="BA369" s="238"/>
      <c r="BB369" s="237" t="str">
        <f t="shared" si="435"/>
        <v/>
      </c>
      <c r="BC369" s="270">
        <f t="shared" si="428"/>
        <v>641</v>
      </c>
      <c r="BD369" t="str">
        <f t="shared" si="436"/>
        <v>Diuris concinna</v>
      </c>
      <c r="BE369" s="367" t="e">
        <f>COUNTIFS(#REF!,L369)</f>
        <v>#REF!</v>
      </c>
      <c r="BF369" s="374" t="str">
        <f t="shared" si="437"/>
        <v>y</v>
      </c>
      <c r="BG369" s="82"/>
      <c r="BH369" s="375"/>
      <c r="BI369" s="374"/>
      <c r="BJ369" s="403"/>
      <c r="CE369" t="str">
        <f t="shared" si="503"/>
        <v>Tall Bee Orchid (Diuris carinata)</v>
      </c>
      <c r="CF369" s="388" t="str">
        <f t="shared" si="497"/>
        <v>Diuris carinata</v>
      </c>
      <c r="CG369" t="str">
        <f t="shared" si="444"/>
        <v/>
      </c>
      <c r="CH369" t="str">
        <f t="shared" si="445"/>
        <v/>
      </c>
      <c r="CI369" t="str">
        <f t="shared" si="446"/>
        <v/>
      </c>
      <c r="CJ369" t="str">
        <f t="shared" si="447"/>
        <v/>
      </c>
      <c r="CK369" s="359" t="str">
        <f t="shared" si="448"/>
        <v/>
      </c>
      <c r="CL369" t="str">
        <f t="shared" si="449"/>
        <v/>
      </c>
      <c r="CM369" t="str">
        <f t="shared" si="450"/>
        <v/>
      </c>
      <c r="CN369" t="str">
        <f t="shared" si="451"/>
        <v/>
      </c>
      <c r="CO369" s="359" t="str">
        <f t="shared" si="452"/>
        <v/>
      </c>
      <c r="CP369" t="str">
        <f t="shared" si="453"/>
        <v/>
      </c>
      <c r="CQ369" t="str">
        <f t="shared" si="454"/>
        <v/>
      </c>
      <c r="CR369" t="str">
        <f t="shared" si="455"/>
        <v/>
      </c>
      <c r="CS369" s="359" t="str">
        <f t="shared" si="456"/>
        <v/>
      </c>
      <c r="CT369" t="str">
        <f t="shared" si="457"/>
        <v/>
      </c>
      <c r="CU369" t="str">
        <f t="shared" si="458"/>
        <v/>
      </c>
      <c r="CV369" t="str">
        <f t="shared" si="459"/>
        <v/>
      </c>
      <c r="CW369" t="str">
        <f t="shared" si="460"/>
        <v/>
      </c>
      <c r="CX369" s="359" t="str">
        <f t="shared" si="461"/>
        <v/>
      </c>
      <c r="CY369" t="str">
        <f t="shared" si="462"/>
        <v/>
      </c>
      <c r="CZ369" t="str">
        <f t="shared" si="463"/>
        <v/>
      </c>
      <c r="DA369" t="str">
        <f t="shared" si="464"/>
        <v/>
      </c>
      <c r="DB369" s="359" t="str">
        <f t="shared" si="465"/>
        <v/>
      </c>
      <c r="DC369" t="str">
        <f t="shared" si="466"/>
        <v/>
      </c>
      <c r="DD369" t="str">
        <f t="shared" si="467"/>
        <v/>
      </c>
      <c r="DE369" t="str">
        <f t="shared" si="468"/>
        <v/>
      </c>
      <c r="DF369" s="359" t="str">
        <f t="shared" si="469"/>
        <v/>
      </c>
      <c r="DG369" t="str">
        <f t="shared" si="470"/>
        <v/>
      </c>
      <c r="DH369" t="str">
        <f t="shared" si="471"/>
        <v/>
      </c>
      <c r="DI369" t="str">
        <f t="shared" si="472"/>
        <v/>
      </c>
      <c r="DJ369" t="str">
        <f t="shared" si="473"/>
        <v/>
      </c>
      <c r="DK369" s="359" t="str">
        <f t="shared" si="474"/>
        <v/>
      </c>
      <c r="DL369" t="str">
        <f t="shared" si="475"/>
        <v/>
      </c>
      <c r="DM369" t="str">
        <f t="shared" si="476"/>
        <v/>
      </c>
      <c r="DN369" t="str">
        <f t="shared" si="477"/>
        <v/>
      </c>
      <c r="DO369" s="359" t="str">
        <f t="shared" si="478"/>
        <v/>
      </c>
      <c r="DP369" t="str">
        <f t="shared" si="479"/>
        <v/>
      </c>
      <c r="DQ369" t="str">
        <f t="shared" si="480"/>
        <v/>
      </c>
      <c r="DR369" t="str">
        <f t="shared" si="481"/>
        <v/>
      </c>
      <c r="DS369" s="359" t="str">
        <f t="shared" si="482"/>
        <v/>
      </c>
      <c r="DT369" t="str">
        <f t="shared" si="483"/>
        <v>X</v>
      </c>
      <c r="DU369" t="str">
        <f t="shared" si="484"/>
        <v>X</v>
      </c>
      <c r="DV369" t="str">
        <f t="shared" si="485"/>
        <v>X</v>
      </c>
      <c r="DW369" t="str">
        <f t="shared" si="486"/>
        <v>X</v>
      </c>
      <c r="DX369" s="359" t="str">
        <f t="shared" si="487"/>
        <v>X</v>
      </c>
      <c r="DY369" t="str">
        <f t="shared" si="488"/>
        <v>X</v>
      </c>
      <c r="DZ369" t="str">
        <f t="shared" si="489"/>
        <v>X</v>
      </c>
      <c r="EA369" t="str">
        <f t="shared" si="490"/>
        <v/>
      </c>
      <c r="EB369" s="359" t="str">
        <f t="shared" si="491"/>
        <v/>
      </c>
      <c r="EC369" t="str">
        <f t="shared" si="492"/>
        <v/>
      </c>
      <c r="ED369" t="str">
        <f t="shared" si="493"/>
        <v/>
      </c>
      <c r="EE369" t="str">
        <f t="shared" si="494"/>
        <v/>
      </c>
      <c r="EF369" t="str">
        <f t="shared" si="495"/>
        <v/>
      </c>
      <c r="EG369" s="359" t="str">
        <f t="shared" si="496"/>
        <v/>
      </c>
      <c r="EH369" t="str">
        <f t="shared" si="441"/>
        <v>Diuris carinata</v>
      </c>
      <c r="EJ369" t="str">
        <f t="shared" si="438"/>
        <v>Diuris concinna</v>
      </c>
      <c r="EK369" s="100">
        <f t="shared" si="498"/>
        <v>0</v>
      </c>
      <c r="EL369" s="3">
        <f t="shared" si="498"/>
        <v>0</v>
      </c>
      <c r="EM369" s="3">
        <f t="shared" si="498"/>
        <v>0</v>
      </c>
      <c r="EN369" s="3">
        <f t="shared" si="498"/>
        <v>0</v>
      </c>
      <c r="EO369" s="3">
        <f t="shared" si="498"/>
        <v>0</v>
      </c>
      <c r="EP369" s="3">
        <f t="shared" si="498"/>
        <v>0</v>
      </c>
      <c r="EQ369" s="3">
        <f t="shared" si="498"/>
        <v>0</v>
      </c>
      <c r="ER369" s="3">
        <f t="shared" si="498"/>
        <v>0</v>
      </c>
      <c r="ES369" s="3">
        <f t="shared" si="498"/>
        <v>1</v>
      </c>
      <c r="ET369" s="3">
        <f t="shared" si="498"/>
        <v>1</v>
      </c>
      <c r="EU369" s="3">
        <f t="shared" si="498"/>
        <v>1</v>
      </c>
      <c r="EV369" s="24">
        <f t="shared" si="498"/>
        <v>1</v>
      </c>
      <c r="EW369" s="245">
        <f t="shared" si="440"/>
        <v>4</v>
      </c>
      <c r="EX369" s="262" t="str">
        <f t="shared" si="439"/>
        <v/>
      </c>
    </row>
    <row r="370" spans="1:154" ht="16.149999999999999" customHeight="1" x14ac:dyDescent="0.25">
      <c r="A370" s="363"/>
      <c r="D370" s="363"/>
      <c r="E370" s="363"/>
      <c r="F370" s="363"/>
      <c r="G370" s="363"/>
      <c r="H370" s="363"/>
      <c r="I370" s="363"/>
      <c r="J370" s="68">
        <f t="shared" si="442"/>
        <v>642</v>
      </c>
      <c r="K370" s="371" t="str">
        <f t="shared" si="443"/>
        <v>Diuris conspicillata</v>
      </c>
      <c r="L370" s="372">
        <v>642</v>
      </c>
      <c r="M370" s="371" t="s">
        <v>1539</v>
      </c>
      <c r="N370" s="79" t="s">
        <v>260</v>
      </c>
      <c r="O370" s="363" t="str">
        <f t="shared" si="502"/>
        <v>S</v>
      </c>
      <c r="P370" s="70" t="s">
        <v>2493</v>
      </c>
      <c r="Q370" s="364" t="s">
        <v>2494</v>
      </c>
      <c r="R370" s="365">
        <v>42948</v>
      </c>
      <c r="S370" s="365">
        <v>43008</v>
      </c>
      <c r="T370" s="603" t="s">
        <v>7894</v>
      </c>
      <c r="U370" s="603" t="s">
        <v>7894</v>
      </c>
      <c r="V370" s="603" t="s">
        <v>7894</v>
      </c>
      <c r="W370" s="603" t="s">
        <v>7894</v>
      </c>
      <c r="X370" s="603" t="s">
        <v>7894</v>
      </c>
      <c r="Y370" s="603" t="s">
        <v>7894</v>
      </c>
      <c r="Z370" s="603" t="s">
        <v>7894</v>
      </c>
      <c r="AA370" s="603" t="s">
        <v>4827</v>
      </c>
      <c r="AB370" s="603" t="s">
        <v>4828</v>
      </c>
      <c r="AC370" s="603" t="s">
        <v>7894</v>
      </c>
      <c r="AD370" s="603" t="s">
        <v>7894</v>
      </c>
      <c r="AE370" s="603" t="s">
        <v>7894</v>
      </c>
      <c r="AF370" s="605" t="s">
        <v>7903</v>
      </c>
      <c r="AG370" s="605" t="s">
        <v>7947</v>
      </c>
      <c r="AH370" s="366" t="s">
        <v>685</v>
      </c>
      <c r="AI370" s="363">
        <f t="shared" si="427"/>
        <v>6</v>
      </c>
      <c r="AJ370" s="363">
        <v>16</v>
      </c>
      <c r="AK370" s="413" t="str">
        <f t="shared" si="429"/>
        <v>Donkey Orchids</v>
      </c>
      <c r="AL370" s="413" t="str">
        <f t="shared" si="430"/>
        <v>Diuris corymbosa</v>
      </c>
      <c r="AM370" s="486" t="s">
        <v>7607</v>
      </c>
      <c r="AS370" s="69">
        <f t="shared" si="431"/>
        <v>32</v>
      </c>
      <c r="AT370" s="69">
        <f t="shared" si="432"/>
        <v>39</v>
      </c>
      <c r="AU370" s="69">
        <f t="shared" si="433"/>
        <v>8</v>
      </c>
      <c r="AV370" s="69">
        <f t="shared" si="434"/>
        <v>9</v>
      </c>
      <c r="AW370" s="81"/>
      <c r="AX370" s="70" t="s">
        <v>2495</v>
      </c>
      <c r="AY370" s="364">
        <v>12941</v>
      </c>
      <c r="AZ370" s="264" t="s">
        <v>48</v>
      </c>
      <c r="BA370" s="238"/>
      <c r="BB370" s="237" t="str">
        <f t="shared" si="435"/>
        <v/>
      </c>
      <c r="BC370" s="270">
        <f t="shared" si="428"/>
        <v>642</v>
      </c>
      <c r="BD370" t="str">
        <f t="shared" si="436"/>
        <v>Diuris conspicillata</v>
      </c>
      <c r="BE370" s="367" t="e">
        <f>COUNTIFS(#REF!,L370)</f>
        <v>#REF!</v>
      </c>
      <c r="BF370" s="374" t="str">
        <f t="shared" si="437"/>
        <v>y</v>
      </c>
      <c r="BG370" s="82"/>
      <c r="BH370" s="375"/>
      <c r="BI370" s="374"/>
      <c r="BJ370" s="403"/>
      <c r="CE370" t="str">
        <f t="shared" si="503"/>
        <v>Elegant Donkey Orchid (Diuris concinna)</v>
      </c>
      <c r="CF370" s="388" t="str">
        <f t="shared" si="497"/>
        <v>Diuris concinna</v>
      </c>
      <c r="CG370" t="str">
        <f t="shared" si="444"/>
        <v/>
      </c>
      <c r="CH370" t="str">
        <f t="shared" si="445"/>
        <v/>
      </c>
      <c r="CI370" t="str">
        <f t="shared" si="446"/>
        <v/>
      </c>
      <c r="CJ370" t="str">
        <f t="shared" si="447"/>
        <v/>
      </c>
      <c r="CK370" s="359" t="str">
        <f t="shared" si="448"/>
        <v/>
      </c>
      <c r="CL370" t="str">
        <f t="shared" si="449"/>
        <v/>
      </c>
      <c r="CM370" t="str">
        <f t="shared" si="450"/>
        <v/>
      </c>
      <c r="CN370" t="str">
        <f t="shared" si="451"/>
        <v/>
      </c>
      <c r="CO370" s="359" t="str">
        <f t="shared" si="452"/>
        <v/>
      </c>
      <c r="CP370" t="str">
        <f t="shared" si="453"/>
        <v/>
      </c>
      <c r="CQ370" t="str">
        <f t="shared" si="454"/>
        <v/>
      </c>
      <c r="CR370" t="str">
        <f t="shared" si="455"/>
        <v/>
      </c>
      <c r="CS370" s="359" t="str">
        <f t="shared" si="456"/>
        <v/>
      </c>
      <c r="CT370" t="str">
        <f t="shared" si="457"/>
        <v/>
      </c>
      <c r="CU370" t="str">
        <f t="shared" si="458"/>
        <v/>
      </c>
      <c r="CV370" t="str">
        <f t="shared" si="459"/>
        <v/>
      </c>
      <c r="CW370" t="str">
        <f t="shared" si="460"/>
        <v/>
      </c>
      <c r="CX370" s="359" t="str">
        <f t="shared" si="461"/>
        <v/>
      </c>
      <c r="CY370" t="str">
        <f t="shared" si="462"/>
        <v/>
      </c>
      <c r="CZ370" t="str">
        <f t="shared" si="463"/>
        <v/>
      </c>
      <c r="DA370" t="str">
        <f t="shared" si="464"/>
        <v/>
      </c>
      <c r="DB370" s="359" t="str">
        <f t="shared" si="465"/>
        <v/>
      </c>
      <c r="DC370" t="str">
        <f t="shared" si="466"/>
        <v/>
      </c>
      <c r="DD370" t="str">
        <f t="shared" si="467"/>
        <v/>
      </c>
      <c r="DE370" t="str">
        <f t="shared" si="468"/>
        <v/>
      </c>
      <c r="DF370" s="359" t="str">
        <f t="shared" si="469"/>
        <v/>
      </c>
      <c r="DG370" t="str">
        <f t="shared" si="470"/>
        <v/>
      </c>
      <c r="DH370" t="str">
        <f t="shared" si="471"/>
        <v/>
      </c>
      <c r="DI370" t="str">
        <f t="shared" si="472"/>
        <v/>
      </c>
      <c r="DJ370" t="str">
        <f t="shared" si="473"/>
        <v/>
      </c>
      <c r="DK370" s="359" t="str">
        <f t="shared" si="474"/>
        <v/>
      </c>
      <c r="DL370" t="str">
        <f t="shared" si="475"/>
        <v/>
      </c>
      <c r="DM370" t="str">
        <f t="shared" si="476"/>
        <v/>
      </c>
      <c r="DN370" t="str">
        <f t="shared" si="477"/>
        <v/>
      </c>
      <c r="DO370" s="359" t="str">
        <f t="shared" si="478"/>
        <v/>
      </c>
      <c r="DP370" t="str">
        <f t="shared" si="479"/>
        <v/>
      </c>
      <c r="DQ370" t="str">
        <f t="shared" si="480"/>
        <v/>
      </c>
      <c r="DR370" t="str">
        <f t="shared" si="481"/>
        <v>X</v>
      </c>
      <c r="DS370" s="359" t="str">
        <f t="shared" si="482"/>
        <v>X</v>
      </c>
      <c r="DT370" t="str">
        <f t="shared" si="483"/>
        <v>X</v>
      </c>
      <c r="DU370" t="str">
        <f t="shared" si="484"/>
        <v>X</v>
      </c>
      <c r="DV370" t="str">
        <f t="shared" si="485"/>
        <v>X</v>
      </c>
      <c r="DW370" t="str">
        <f t="shared" si="486"/>
        <v>X</v>
      </c>
      <c r="DX370" s="359" t="str">
        <f t="shared" si="487"/>
        <v>X</v>
      </c>
      <c r="DY370" t="str">
        <f t="shared" si="488"/>
        <v>X</v>
      </c>
      <c r="DZ370" t="str">
        <f t="shared" si="489"/>
        <v>X</v>
      </c>
      <c r="EA370" t="str">
        <f t="shared" si="490"/>
        <v>X</v>
      </c>
      <c r="EB370" s="359" t="str">
        <f t="shared" si="491"/>
        <v>X</v>
      </c>
      <c r="EC370" t="str">
        <f t="shared" si="492"/>
        <v/>
      </c>
      <c r="ED370" t="str">
        <f t="shared" si="493"/>
        <v/>
      </c>
      <c r="EE370" t="str">
        <f t="shared" si="494"/>
        <v/>
      </c>
      <c r="EF370" t="str">
        <f t="shared" si="495"/>
        <v/>
      </c>
      <c r="EG370" s="359" t="str">
        <f t="shared" si="496"/>
        <v/>
      </c>
      <c r="EH370" t="str">
        <f t="shared" si="441"/>
        <v>Diuris concinna</v>
      </c>
      <c r="EJ370" t="str">
        <f t="shared" si="438"/>
        <v>Diuris conspicillata</v>
      </c>
      <c r="EK370" s="100">
        <f t="shared" si="498"/>
        <v>0</v>
      </c>
      <c r="EL370" s="3">
        <f t="shared" si="498"/>
        <v>0</v>
      </c>
      <c r="EM370" s="3">
        <f t="shared" si="498"/>
        <v>0</v>
      </c>
      <c r="EN370" s="3">
        <f t="shared" si="498"/>
        <v>0</v>
      </c>
      <c r="EO370" s="3">
        <f t="shared" si="498"/>
        <v>0</v>
      </c>
      <c r="EP370" s="3">
        <f t="shared" si="498"/>
        <v>0</v>
      </c>
      <c r="EQ370" s="3">
        <f t="shared" si="498"/>
        <v>0</v>
      </c>
      <c r="ER370" s="3">
        <f t="shared" si="498"/>
        <v>1</v>
      </c>
      <c r="ES370" s="3">
        <f t="shared" si="498"/>
        <v>1</v>
      </c>
      <c r="ET370" s="3">
        <f t="shared" ref="EK370:EV391" si="504">IF($AV370&gt;=$AU370,IF(AND(ET$2&gt;=$AU370,ET$2&lt;=$AV370),1,0),IF(OR(ET$2&gt;=$AU370,ET$2&lt;=$AV370),1,0))</f>
        <v>0</v>
      </c>
      <c r="EU370" s="3">
        <f t="shared" si="504"/>
        <v>0</v>
      </c>
      <c r="EV370" s="24">
        <f t="shared" si="504"/>
        <v>0</v>
      </c>
      <c r="EW370" s="245">
        <f t="shared" si="440"/>
        <v>2</v>
      </c>
      <c r="EX370" s="262" t="str">
        <f t="shared" si="439"/>
        <v/>
      </c>
    </row>
    <row r="371" spans="1:154" ht="16.149999999999999" customHeight="1" x14ac:dyDescent="0.25">
      <c r="A371" s="363"/>
      <c r="D371" s="363"/>
      <c r="E371" s="363"/>
      <c r="F371" s="363"/>
      <c r="G371" s="363"/>
      <c r="H371" s="363"/>
      <c r="I371" s="363"/>
      <c r="J371" s="68">
        <f t="shared" si="442"/>
        <v>643</v>
      </c>
      <c r="K371" s="371" t="str">
        <f t="shared" si="443"/>
        <v>Diuris corymbosa</v>
      </c>
      <c r="L371" s="372">
        <v>643</v>
      </c>
      <c r="M371" s="371" t="s">
        <v>1539</v>
      </c>
      <c r="N371" s="79" t="s">
        <v>103</v>
      </c>
      <c r="O371" s="363" t="str">
        <f t="shared" si="502"/>
        <v>S</v>
      </c>
      <c r="P371" s="70" t="s">
        <v>2496</v>
      </c>
      <c r="Q371" s="364" t="s">
        <v>2497</v>
      </c>
      <c r="R371" s="365">
        <v>42948</v>
      </c>
      <c r="S371" s="365">
        <v>43039</v>
      </c>
      <c r="T371" s="603" t="s">
        <v>7894</v>
      </c>
      <c r="U371" s="603" t="s">
        <v>7894</v>
      </c>
      <c r="V371" s="603" t="s">
        <v>7894</v>
      </c>
      <c r="W371" s="603" t="s">
        <v>7894</v>
      </c>
      <c r="X371" s="603" t="s">
        <v>7894</v>
      </c>
      <c r="Y371" s="603" t="s">
        <v>7894</v>
      </c>
      <c r="Z371" s="603" t="s">
        <v>7894</v>
      </c>
      <c r="AA371" s="603" t="s">
        <v>4827</v>
      </c>
      <c r="AB371" s="603" t="s">
        <v>4828</v>
      </c>
      <c r="AC371" s="603" t="s">
        <v>4829</v>
      </c>
      <c r="AD371" s="603" t="s">
        <v>7894</v>
      </c>
      <c r="AE371" s="603" t="s">
        <v>7894</v>
      </c>
      <c r="AF371" s="605" t="s">
        <v>7900</v>
      </c>
      <c r="AG371" s="605" t="s">
        <v>7944</v>
      </c>
      <c r="AH371" s="366" t="s">
        <v>685</v>
      </c>
      <c r="AI371" s="363">
        <f t="shared" si="427"/>
        <v>6</v>
      </c>
      <c r="AJ371" s="363">
        <v>16</v>
      </c>
      <c r="AK371" s="413" t="str">
        <f t="shared" si="429"/>
        <v>Donkey Orchids</v>
      </c>
      <c r="AL371" s="413" t="str">
        <f t="shared" si="430"/>
        <v>Diuris corymbosa</v>
      </c>
      <c r="AM371" s="486" t="s">
        <v>7607</v>
      </c>
      <c r="AS371" s="69">
        <f t="shared" si="431"/>
        <v>32</v>
      </c>
      <c r="AT371" s="69">
        <f t="shared" si="432"/>
        <v>44</v>
      </c>
      <c r="AU371" s="69">
        <f t="shared" si="433"/>
        <v>8</v>
      </c>
      <c r="AV371" s="69">
        <f t="shared" si="434"/>
        <v>10</v>
      </c>
      <c r="AW371" s="81" t="e">
        <f>VLOOKUP(AM371,#REF!,6,FALSE)</f>
        <v>#REF!</v>
      </c>
      <c r="AX371" s="70" t="s">
        <v>2498</v>
      </c>
      <c r="AY371" s="364">
        <v>11049</v>
      </c>
      <c r="AZ371" s="264" t="s">
        <v>48</v>
      </c>
      <c r="BA371" s="238"/>
      <c r="BB371" s="237" t="str">
        <f t="shared" si="435"/>
        <v/>
      </c>
      <c r="BC371" s="270">
        <f t="shared" si="428"/>
        <v>643</v>
      </c>
      <c r="BD371" t="str">
        <f t="shared" si="436"/>
        <v>Diuris corymbosa</v>
      </c>
      <c r="BE371" s="367" t="e">
        <f>COUNTIFS(#REF!,L371)</f>
        <v>#REF!</v>
      </c>
      <c r="BF371" s="374" t="str">
        <f t="shared" si="437"/>
        <v>y</v>
      </c>
      <c r="BG371" s="82"/>
      <c r="BH371" s="375"/>
      <c r="BI371" s="374"/>
      <c r="BJ371" s="403"/>
      <c r="CE371" t="str">
        <f t="shared" si="503"/>
        <v>Spectacled Donkey Orchid (Diuris conspicillata)</v>
      </c>
      <c r="CF371" s="388" t="str">
        <f t="shared" si="497"/>
        <v>Diuris conspicillata</v>
      </c>
      <c r="CG371" t="str">
        <f t="shared" si="444"/>
        <v/>
      </c>
      <c r="CH371" t="str">
        <f t="shared" si="445"/>
        <v/>
      </c>
      <c r="CI371" t="str">
        <f t="shared" si="446"/>
        <v/>
      </c>
      <c r="CJ371" t="str">
        <f t="shared" si="447"/>
        <v/>
      </c>
      <c r="CK371" s="359" t="str">
        <f t="shared" si="448"/>
        <v/>
      </c>
      <c r="CL371" t="str">
        <f t="shared" si="449"/>
        <v/>
      </c>
      <c r="CM371" t="str">
        <f t="shared" si="450"/>
        <v/>
      </c>
      <c r="CN371" t="str">
        <f t="shared" si="451"/>
        <v/>
      </c>
      <c r="CO371" s="359" t="str">
        <f t="shared" si="452"/>
        <v/>
      </c>
      <c r="CP371" t="str">
        <f t="shared" si="453"/>
        <v/>
      </c>
      <c r="CQ371" t="str">
        <f t="shared" si="454"/>
        <v/>
      </c>
      <c r="CR371" t="str">
        <f t="shared" si="455"/>
        <v/>
      </c>
      <c r="CS371" s="359" t="str">
        <f t="shared" si="456"/>
        <v/>
      </c>
      <c r="CT371" t="str">
        <f t="shared" si="457"/>
        <v/>
      </c>
      <c r="CU371" t="str">
        <f t="shared" si="458"/>
        <v/>
      </c>
      <c r="CV371" t="str">
        <f t="shared" si="459"/>
        <v/>
      </c>
      <c r="CW371" t="str">
        <f t="shared" si="460"/>
        <v/>
      </c>
      <c r="CX371" s="359" t="str">
        <f t="shared" si="461"/>
        <v/>
      </c>
      <c r="CY371" t="str">
        <f t="shared" si="462"/>
        <v/>
      </c>
      <c r="CZ371" t="str">
        <f t="shared" si="463"/>
        <v/>
      </c>
      <c r="DA371" t="str">
        <f t="shared" si="464"/>
        <v/>
      </c>
      <c r="DB371" s="359" t="str">
        <f t="shared" si="465"/>
        <v/>
      </c>
      <c r="DC371" t="str">
        <f t="shared" si="466"/>
        <v/>
      </c>
      <c r="DD371" t="str">
        <f t="shared" si="467"/>
        <v/>
      </c>
      <c r="DE371" t="str">
        <f t="shared" si="468"/>
        <v/>
      </c>
      <c r="DF371" s="359" t="str">
        <f t="shared" si="469"/>
        <v/>
      </c>
      <c r="DG371" t="str">
        <f t="shared" si="470"/>
        <v/>
      </c>
      <c r="DH371" t="str">
        <f t="shared" si="471"/>
        <v/>
      </c>
      <c r="DI371" t="str">
        <f t="shared" si="472"/>
        <v/>
      </c>
      <c r="DJ371" t="str">
        <f t="shared" si="473"/>
        <v/>
      </c>
      <c r="DK371" s="359" t="str">
        <f t="shared" si="474"/>
        <v/>
      </c>
      <c r="DL371" t="str">
        <f t="shared" si="475"/>
        <v>X</v>
      </c>
      <c r="DM371" t="str">
        <f t="shared" si="476"/>
        <v>X</v>
      </c>
      <c r="DN371" t="str">
        <f t="shared" si="477"/>
        <v>X</v>
      </c>
      <c r="DO371" s="359" t="str">
        <f t="shared" si="478"/>
        <v>X</v>
      </c>
      <c r="DP371" t="str">
        <f t="shared" si="479"/>
        <v>X</v>
      </c>
      <c r="DQ371" t="str">
        <f t="shared" si="480"/>
        <v>X</v>
      </c>
      <c r="DR371" t="str">
        <f t="shared" si="481"/>
        <v>X</v>
      </c>
      <c r="DS371" s="359" t="str">
        <f t="shared" si="482"/>
        <v>X</v>
      </c>
      <c r="DT371" t="str">
        <f t="shared" si="483"/>
        <v/>
      </c>
      <c r="DU371" t="str">
        <f t="shared" si="484"/>
        <v/>
      </c>
      <c r="DV371" t="str">
        <f t="shared" si="485"/>
        <v/>
      </c>
      <c r="DW371" t="str">
        <f t="shared" si="486"/>
        <v/>
      </c>
      <c r="DX371" s="359" t="str">
        <f t="shared" si="487"/>
        <v/>
      </c>
      <c r="DY371" t="str">
        <f t="shared" si="488"/>
        <v/>
      </c>
      <c r="DZ371" t="str">
        <f t="shared" si="489"/>
        <v/>
      </c>
      <c r="EA371" t="str">
        <f t="shared" si="490"/>
        <v/>
      </c>
      <c r="EB371" s="359" t="str">
        <f t="shared" si="491"/>
        <v/>
      </c>
      <c r="EC371" t="str">
        <f t="shared" si="492"/>
        <v/>
      </c>
      <c r="ED371" t="str">
        <f t="shared" si="493"/>
        <v/>
      </c>
      <c r="EE371" t="str">
        <f t="shared" si="494"/>
        <v/>
      </c>
      <c r="EF371" t="str">
        <f t="shared" si="495"/>
        <v/>
      </c>
      <c r="EG371" s="359" t="str">
        <f t="shared" si="496"/>
        <v/>
      </c>
      <c r="EH371" t="str">
        <f t="shared" si="441"/>
        <v>Diuris conspicillata</v>
      </c>
      <c r="EJ371" t="str">
        <f t="shared" si="438"/>
        <v>Diuris corymbosa</v>
      </c>
      <c r="EK371" s="100">
        <f t="shared" si="504"/>
        <v>0</v>
      </c>
      <c r="EL371" s="3">
        <f t="shared" si="504"/>
        <v>0</v>
      </c>
      <c r="EM371" s="3">
        <f t="shared" si="504"/>
        <v>0</v>
      </c>
      <c r="EN371" s="3">
        <f t="shared" si="504"/>
        <v>0</v>
      </c>
      <c r="EO371" s="3">
        <f t="shared" si="504"/>
        <v>0</v>
      </c>
      <c r="EP371" s="3">
        <f t="shared" si="504"/>
        <v>0</v>
      </c>
      <c r="EQ371" s="3">
        <f t="shared" si="504"/>
        <v>0</v>
      </c>
      <c r="ER371" s="3">
        <f t="shared" si="504"/>
        <v>1</v>
      </c>
      <c r="ES371" s="3">
        <f t="shared" si="504"/>
        <v>1</v>
      </c>
      <c r="ET371" s="3">
        <f t="shared" si="504"/>
        <v>1</v>
      </c>
      <c r="EU371" s="3">
        <f t="shared" si="504"/>
        <v>0</v>
      </c>
      <c r="EV371" s="24">
        <f t="shared" si="504"/>
        <v>0</v>
      </c>
      <c r="EW371" s="245">
        <f t="shared" si="440"/>
        <v>3</v>
      </c>
      <c r="EX371" s="262" t="str">
        <f t="shared" si="439"/>
        <v/>
      </c>
    </row>
    <row r="372" spans="1:154" ht="16.149999999999999" customHeight="1" x14ac:dyDescent="0.25">
      <c r="A372" s="363"/>
      <c r="D372" s="363"/>
      <c r="E372" s="363"/>
      <c r="F372" s="363"/>
      <c r="G372" s="363"/>
      <c r="H372" s="363"/>
      <c r="I372" s="363"/>
      <c r="J372" s="68">
        <f t="shared" si="442"/>
        <v>1164</v>
      </c>
      <c r="K372" s="371" t="str">
        <f t="shared" si="443"/>
        <v>Diuris cruenta</v>
      </c>
      <c r="L372" s="372">
        <v>1164</v>
      </c>
      <c r="M372" s="371" t="s">
        <v>1539</v>
      </c>
      <c r="N372" s="79" t="s">
        <v>1017</v>
      </c>
      <c r="O372" s="363" t="str">
        <f t="shared" si="502"/>
        <v>S</v>
      </c>
      <c r="P372" s="70" t="s">
        <v>2499</v>
      </c>
      <c r="Q372" s="364" t="s">
        <v>2500</v>
      </c>
      <c r="R372" s="365">
        <v>42962</v>
      </c>
      <c r="S372" s="365">
        <v>43008</v>
      </c>
      <c r="T372" s="603" t="s">
        <v>7894</v>
      </c>
      <c r="U372" s="603" t="s">
        <v>7894</v>
      </c>
      <c r="V372" s="603" t="s">
        <v>7894</v>
      </c>
      <c r="W372" s="603" t="s">
        <v>7894</v>
      </c>
      <c r="X372" s="603" t="s">
        <v>7894</v>
      </c>
      <c r="Y372" s="603" t="s">
        <v>7894</v>
      </c>
      <c r="Z372" s="603" t="s">
        <v>7894</v>
      </c>
      <c r="AA372" s="603" t="s">
        <v>4827</v>
      </c>
      <c r="AB372" s="603" t="s">
        <v>4828</v>
      </c>
      <c r="AC372" s="603" t="s">
        <v>4829</v>
      </c>
      <c r="AD372" s="603" t="s">
        <v>7894</v>
      </c>
      <c r="AE372" s="603" t="s">
        <v>7894</v>
      </c>
      <c r="AF372" s="605" t="s">
        <v>7900</v>
      </c>
      <c r="AG372" s="605" t="s">
        <v>7944</v>
      </c>
      <c r="AH372" s="366" t="s">
        <v>685</v>
      </c>
      <c r="AI372" s="363">
        <f t="shared" si="427"/>
        <v>6</v>
      </c>
      <c r="AJ372" s="363">
        <v>16</v>
      </c>
      <c r="AK372" s="413" t="str">
        <f t="shared" si="429"/>
        <v>Donkey Orchids</v>
      </c>
      <c r="AL372" s="413" t="str">
        <f t="shared" si="430"/>
        <v>Diuris corymbosa</v>
      </c>
      <c r="AM372" s="486" t="s">
        <v>7607</v>
      </c>
      <c r="AN372" s="70" t="s">
        <v>7546</v>
      </c>
      <c r="AS372" s="69">
        <f t="shared" si="431"/>
        <v>34</v>
      </c>
      <c r="AT372" s="69">
        <f t="shared" si="432"/>
        <v>39</v>
      </c>
      <c r="AU372" s="69">
        <f t="shared" si="433"/>
        <v>8</v>
      </c>
      <c r="AV372" s="69">
        <f t="shared" si="434"/>
        <v>9</v>
      </c>
      <c r="AW372" s="81"/>
      <c r="AX372" s="70" t="s">
        <v>2501</v>
      </c>
      <c r="AY372" s="364">
        <v>48254</v>
      </c>
      <c r="AZ372" s="264" t="s">
        <v>48</v>
      </c>
      <c r="BA372" s="238"/>
      <c r="BB372" s="237" t="str">
        <f t="shared" si="435"/>
        <v/>
      </c>
      <c r="BC372" s="270">
        <f t="shared" si="428"/>
        <v>1164</v>
      </c>
      <c r="BD372" t="str">
        <f t="shared" si="436"/>
        <v>Diuris cruenta</v>
      </c>
      <c r="BE372" s="367" t="e">
        <f>COUNTIFS(#REF!,L372)</f>
        <v>#REF!</v>
      </c>
      <c r="BF372" s="374" t="str">
        <f t="shared" si="437"/>
        <v>y</v>
      </c>
      <c r="BG372" s="82"/>
      <c r="BH372" s="375"/>
      <c r="BI372" s="374"/>
      <c r="BJ372" s="403"/>
      <c r="CE372" t="str">
        <f t="shared" si="503"/>
        <v>Common Donkey Orchid (Diuris corymbosa)</v>
      </c>
      <c r="CF372" s="388" t="str">
        <f t="shared" si="497"/>
        <v>Diuris corymbosa</v>
      </c>
      <c r="CG372" t="str">
        <f t="shared" si="444"/>
        <v/>
      </c>
      <c r="CH372" t="str">
        <f t="shared" si="445"/>
        <v/>
      </c>
      <c r="CI372" t="str">
        <f t="shared" si="446"/>
        <v/>
      </c>
      <c r="CJ372" t="str">
        <f t="shared" si="447"/>
        <v/>
      </c>
      <c r="CK372" s="359" t="str">
        <f t="shared" si="448"/>
        <v/>
      </c>
      <c r="CL372" t="str">
        <f t="shared" si="449"/>
        <v/>
      </c>
      <c r="CM372" t="str">
        <f t="shared" si="450"/>
        <v/>
      </c>
      <c r="CN372" t="str">
        <f t="shared" si="451"/>
        <v/>
      </c>
      <c r="CO372" s="359" t="str">
        <f t="shared" si="452"/>
        <v/>
      </c>
      <c r="CP372" t="str">
        <f t="shared" si="453"/>
        <v/>
      </c>
      <c r="CQ372" t="str">
        <f t="shared" si="454"/>
        <v/>
      </c>
      <c r="CR372" t="str">
        <f t="shared" si="455"/>
        <v/>
      </c>
      <c r="CS372" s="359" t="str">
        <f t="shared" si="456"/>
        <v/>
      </c>
      <c r="CT372" t="str">
        <f t="shared" si="457"/>
        <v/>
      </c>
      <c r="CU372" t="str">
        <f t="shared" si="458"/>
        <v/>
      </c>
      <c r="CV372" t="str">
        <f t="shared" si="459"/>
        <v/>
      </c>
      <c r="CW372" t="str">
        <f t="shared" si="460"/>
        <v/>
      </c>
      <c r="CX372" s="359" t="str">
        <f t="shared" si="461"/>
        <v/>
      </c>
      <c r="CY372" t="str">
        <f t="shared" si="462"/>
        <v/>
      </c>
      <c r="CZ372" t="str">
        <f t="shared" si="463"/>
        <v/>
      </c>
      <c r="DA372" t="str">
        <f t="shared" si="464"/>
        <v/>
      </c>
      <c r="DB372" s="359" t="str">
        <f t="shared" si="465"/>
        <v/>
      </c>
      <c r="DC372" t="str">
        <f t="shared" si="466"/>
        <v/>
      </c>
      <c r="DD372" t="str">
        <f t="shared" si="467"/>
        <v/>
      </c>
      <c r="DE372" t="str">
        <f t="shared" si="468"/>
        <v/>
      </c>
      <c r="DF372" s="359" t="str">
        <f t="shared" si="469"/>
        <v/>
      </c>
      <c r="DG372" t="str">
        <f t="shared" si="470"/>
        <v/>
      </c>
      <c r="DH372" t="str">
        <f t="shared" si="471"/>
        <v/>
      </c>
      <c r="DI372" t="str">
        <f t="shared" si="472"/>
        <v/>
      </c>
      <c r="DJ372" t="str">
        <f t="shared" si="473"/>
        <v/>
      </c>
      <c r="DK372" s="359" t="str">
        <f t="shared" si="474"/>
        <v/>
      </c>
      <c r="DL372" t="str">
        <f t="shared" si="475"/>
        <v>X</v>
      </c>
      <c r="DM372" t="str">
        <f t="shared" si="476"/>
        <v>X</v>
      </c>
      <c r="DN372" t="str">
        <f t="shared" si="477"/>
        <v>X</v>
      </c>
      <c r="DO372" s="359" t="str">
        <f t="shared" si="478"/>
        <v>X</v>
      </c>
      <c r="DP372" t="str">
        <f t="shared" si="479"/>
        <v>X</v>
      </c>
      <c r="DQ372" t="str">
        <f t="shared" si="480"/>
        <v>X</v>
      </c>
      <c r="DR372" t="str">
        <f t="shared" si="481"/>
        <v>X</v>
      </c>
      <c r="DS372" s="359" t="str">
        <f t="shared" si="482"/>
        <v>X</v>
      </c>
      <c r="DT372" t="str">
        <f t="shared" si="483"/>
        <v>X</v>
      </c>
      <c r="DU372" t="str">
        <f t="shared" si="484"/>
        <v>X</v>
      </c>
      <c r="DV372" t="str">
        <f t="shared" si="485"/>
        <v>X</v>
      </c>
      <c r="DW372" t="str">
        <f t="shared" si="486"/>
        <v>X</v>
      </c>
      <c r="DX372" s="359" t="str">
        <f t="shared" si="487"/>
        <v>X</v>
      </c>
      <c r="DY372" t="str">
        <f t="shared" si="488"/>
        <v/>
      </c>
      <c r="DZ372" t="str">
        <f t="shared" si="489"/>
        <v/>
      </c>
      <c r="EA372" t="str">
        <f t="shared" si="490"/>
        <v/>
      </c>
      <c r="EB372" s="359" t="str">
        <f t="shared" si="491"/>
        <v/>
      </c>
      <c r="EC372" t="str">
        <f t="shared" si="492"/>
        <v/>
      </c>
      <c r="ED372" t="str">
        <f t="shared" si="493"/>
        <v/>
      </c>
      <c r="EE372" t="str">
        <f t="shared" si="494"/>
        <v/>
      </c>
      <c r="EF372" t="str">
        <f t="shared" si="495"/>
        <v/>
      </c>
      <c r="EG372" s="359" t="str">
        <f t="shared" si="496"/>
        <v/>
      </c>
      <c r="EH372" t="str">
        <f t="shared" si="441"/>
        <v>Diuris corymbosa</v>
      </c>
      <c r="EJ372" t="str">
        <f t="shared" si="438"/>
        <v>Diuris cruenta</v>
      </c>
      <c r="EK372" s="100">
        <f t="shared" si="504"/>
        <v>0</v>
      </c>
      <c r="EL372" s="3">
        <f t="shared" si="504"/>
        <v>0</v>
      </c>
      <c r="EM372" s="3">
        <f t="shared" si="504"/>
        <v>0</v>
      </c>
      <c r="EN372" s="3">
        <f t="shared" si="504"/>
        <v>0</v>
      </c>
      <c r="EO372" s="3">
        <f t="shared" si="504"/>
        <v>0</v>
      </c>
      <c r="EP372" s="3">
        <f t="shared" si="504"/>
        <v>0</v>
      </c>
      <c r="EQ372" s="3">
        <f t="shared" si="504"/>
        <v>0</v>
      </c>
      <c r="ER372" s="3">
        <f t="shared" si="504"/>
        <v>1</v>
      </c>
      <c r="ES372" s="3">
        <f t="shared" si="504"/>
        <v>1</v>
      </c>
      <c r="ET372" s="3">
        <f t="shared" si="504"/>
        <v>0</v>
      </c>
      <c r="EU372" s="3">
        <f t="shared" si="504"/>
        <v>0</v>
      </c>
      <c r="EV372" s="24">
        <f t="shared" si="504"/>
        <v>0</v>
      </c>
      <c r="EW372" s="245">
        <f t="shared" si="440"/>
        <v>2</v>
      </c>
      <c r="EX372" s="262" t="str">
        <f t="shared" si="439"/>
        <v/>
      </c>
    </row>
    <row r="373" spans="1:154" ht="16.149999999999999" customHeight="1" x14ac:dyDescent="0.25">
      <c r="A373" s="363"/>
      <c r="D373" s="363"/>
      <c r="E373" s="363"/>
      <c r="F373" s="363"/>
      <c r="G373" s="363"/>
      <c r="H373" s="363"/>
      <c r="I373" s="363"/>
      <c r="J373" s="68">
        <f t="shared" si="442"/>
        <v>1155</v>
      </c>
      <c r="K373" s="371" t="str">
        <f t="shared" si="443"/>
        <v>Diuris decrementum</v>
      </c>
      <c r="L373" s="372">
        <v>1155</v>
      </c>
      <c r="M373" s="371" t="s">
        <v>1539</v>
      </c>
      <c r="N373" s="79" t="s">
        <v>7514</v>
      </c>
      <c r="O373" s="363" t="str">
        <f t="shared" si="502"/>
        <v>S</v>
      </c>
      <c r="P373" s="70" t="s">
        <v>2502</v>
      </c>
      <c r="Q373" s="364" t="s">
        <v>2503</v>
      </c>
      <c r="R373" s="365">
        <v>42962</v>
      </c>
      <c r="S373" s="373">
        <v>43008</v>
      </c>
      <c r="T373" s="603" t="s">
        <v>7894</v>
      </c>
      <c r="U373" s="603" t="s">
        <v>7894</v>
      </c>
      <c r="V373" s="603" t="s">
        <v>7894</v>
      </c>
      <c r="W373" s="603" t="s">
        <v>7894</v>
      </c>
      <c r="X373" s="603" t="s">
        <v>7894</v>
      </c>
      <c r="Y373" s="603" t="s">
        <v>7894</v>
      </c>
      <c r="Z373" s="603" t="s">
        <v>7894</v>
      </c>
      <c r="AA373" s="603" t="s">
        <v>4827</v>
      </c>
      <c r="AB373" s="603" t="s">
        <v>4828</v>
      </c>
      <c r="AC373" s="603" t="s">
        <v>4829</v>
      </c>
      <c r="AD373" s="603" t="s">
        <v>7894</v>
      </c>
      <c r="AE373" s="603" t="s">
        <v>7894</v>
      </c>
      <c r="AF373" s="605" t="s">
        <v>7900</v>
      </c>
      <c r="AG373" s="605" t="s">
        <v>7944</v>
      </c>
      <c r="AH373" s="366" t="s">
        <v>685</v>
      </c>
      <c r="AI373" s="363">
        <f t="shared" si="427"/>
        <v>6</v>
      </c>
      <c r="AJ373" s="363">
        <v>18</v>
      </c>
      <c r="AK373" s="413" t="str">
        <f t="shared" si="429"/>
        <v>Bee Orchids</v>
      </c>
      <c r="AL373" s="413" t="str">
        <f t="shared" si="430"/>
        <v>Diuris laxiflora</v>
      </c>
      <c r="AM373" s="486" t="s">
        <v>7607</v>
      </c>
      <c r="AN373" s="70" t="s">
        <v>2504</v>
      </c>
      <c r="AO373" s="70" t="s">
        <v>7513</v>
      </c>
      <c r="AS373" s="69">
        <f t="shared" si="431"/>
        <v>34</v>
      </c>
      <c r="AT373" s="69">
        <f t="shared" si="432"/>
        <v>39</v>
      </c>
      <c r="AU373" s="69">
        <f t="shared" si="433"/>
        <v>8</v>
      </c>
      <c r="AV373" s="69">
        <f t="shared" si="434"/>
        <v>9</v>
      </c>
      <c r="AW373" s="81"/>
      <c r="AX373" s="70" t="s">
        <v>2505</v>
      </c>
      <c r="AY373" s="364">
        <v>42231</v>
      </c>
      <c r="AZ373" s="264" t="s">
        <v>48</v>
      </c>
      <c r="BA373" s="238"/>
      <c r="BB373" s="237" t="str">
        <f t="shared" si="435"/>
        <v/>
      </c>
      <c r="BC373" s="270">
        <f t="shared" si="428"/>
        <v>1155</v>
      </c>
      <c r="BD373" t="str">
        <f t="shared" si="436"/>
        <v>Diuris decrementum</v>
      </c>
      <c r="BE373" s="367" t="e">
        <f>COUNTIFS(#REF!,L373)</f>
        <v>#REF!</v>
      </c>
      <c r="BF373" s="374" t="str">
        <f t="shared" si="437"/>
        <v>y</v>
      </c>
      <c r="BG373" s="82"/>
      <c r="BH373" s="375"/>
      <c r="BI373" s="374"/>
      <c r="BJ373" s="403"/>
      <c r="CE373" t="str">
        <f t="shared" si="503"/>
        <v>Kemerton Donkey Orchid (Diuris cruenta)</v>
      </c>
      <c r="CF373" s="388" t="str">
        <f t="shared" si="497"/>
        <v>Diuris cruenta</v>
      </c>
      <c r="CG373" t="str">
        <f t="shared" si="444"/>
        <v/>
      </c>
      <c r="CH373" t="str">
        <f t="shared" si="445"/>
        <v/>
      </c>
      <c r="CI373" t="str">
        <f t="shared" si="446"/>
        <v/>
      </c>
      <c r="CJ373" t="str">
        <f t="shared" si="447"/>
        <v/>
      </c>
      <c r="CK373" s="359" t="str">
        <f t="shared" si="448"/>
        <v/>
      </c>
      <c r="CL373" t="str">
        <f t="shared" si="449"/>
        <v/>
      </c>
      <c r="CM373" t="str">
        <f t="shared" si="450"/>
        <v/>
      </c>
      <c r="CN373" t="str">
        <f t="shared" si="451"/>
        <v/>
      </c>
      <c r="CO373" s="359" t="str">
        <f t="shared" si="452"/>
        <v/>
      </c>
      <c r="CP373" t="str">
        <f t="shared" si="453"/>
        <v/>
      </c>
      <c r="CQ373" t="str">
        <f t="shared" si="454"/>
        <v/>
      </c>
      <c r="CR373" t="str">
        <f t="shared" si="455"/>
        <v/>
      </c>
      <c r="CS373" s="359" t="str">
        <f t="shared" si="456"/>
        <v/>
      </c>
      <c r="CT373" t="str">
        <f t="shared" si="457"/>
        <v/>
      </c>
      <c r="CU373" t="str">
        <f t="shared" si="458"/>
        <v/>
      </c>
      <c r="CV373" t="str">
        <f t="shared" si="459"/>
        <v/>
      </c>
      <c r="CW373" t="str">
        <f t="shared" si="460"/>
        <v/>
      </c>
      <c r="CX373" s="359" t="str">
        <f t="shared" si="461"/>
        <v/>
      </c>
      <c r="CY373" t="str">
        <f t="shared" si="462"/>
        <v/>
      </c>
      <c r="CZ373" t="str">
        <f t="shared" si="463"/>
        <v/>
      </c>
      <c r="DA373" t="str">
        <f t="shared" si="464"/>
        <v/>
      </c>
      <c r="DB373" s="359" t="str">
        <f t="shared" si="465"/>
        <v/>
      </c>
      <c r="DC373" t="str">
        <f t="shared" si="466"/>
        <v/>
      </c>
      <c r="DD373" t="str">
        <f t="shared" si="467"/>
        <v/>
      </c>
      <c r="DE373" t="str">
        <f t="shared" si="468"/>
        <v/>
      </c>
      <c r="DF373" s="359" t="str">
        <f t="shared" si="469"/>
        <v/>
      </c>
      <c r="DG373" t="str">
        <f t="shared" si="470"/>
        <v/>
      </c>
      <c r="DH373" t="str">
        <f t="shared" si="471"/>
        <v/>
      </c>
      <c r="DI373" t="str">
        <f t="shared" si="472"/>
        <v/>
      </c>
      <c r="DJ373" t="str">
        <f t="shared" si="473"/>
        <v/>
      </c>
      <c r="DK373" s="359" t="str">
        <f t="shared" si="474"/>
        <v/>
      </c>
      <c r="DL373" t="str">
        <f t="shared" si="475"/>
        <v/>
      </c>
      <c r="DM373" t="str">
        <f t="shared" si="476"/>
        <v/>
      </c>
      <c r="DN373" t="str">
        <f t="shared" si="477"/>
        <v>X</v>
      </c>
      <c r="DO373" s="359" t="str">
        <f t="shared" si="478"/>
        <v>X</v>
      </c>
      <c r="DP373" t="str">
        <f t="shared" si="479"/>
        <v>X</v>
      </c>
      <c r="DQ373" t="str">
        <f t="shared" si="480"/>
        <v>X</v>
      </c>
      <c r="DR373" t="str">
        <f t="shared" si="481"/>
        <v>X</v>
      </c>
      <c r="DS373" s="359" t="str">
        <f t="shared" si="482"/>
        <v>X</v>
      </c>
      <c r="DT373" t="str">
        <f t="shared" si="483"/>
        <v/>
      </c>
      <c r="DU373" t="str">
        <f t="shared" si="484"/>
        <v/>
      </c>
      <c r="DV373" t="str">
        <f t="shared" si="485"/>
        <v/>
      </c>
      <c r="DW373" t="str">
        <f t="shared" si="486"/>
        <v/>
      </c>
      <c r="DX373" s="359" t="str">
        <f t="shared" si="487"/>
        <v/>
      </c>
      <c r="DY373" t="str">
        <f t="shared" si="488"/>
        <v/>
      </c>
      <c r="DZ373" t="str">
        <f t="shared" si="489"/>
        <v/>
      </c>
      <c r="EA373" t="str">
        <f t="shared" si="490"/>
        <v/>
      </c>
      <c r="EB373" s="359" t="str">
        <f t="shared" si="491"/>
        <v/>
      </c>
      <c r="EC373" t="str">
        <f t="shared" si="492"/>
        <v/>
      </c>
      <c r="ED373" t="str">
        <f t="shared" si="493"/>
        <v/>
      </c>
      <c r="EE373" t="str">
        <f t="shared" si="494"/>
        <v/>
      </c>
      <c r="EF373" t="str">
        <f t="shared" si="495"/>
        <v/>
      </c>
      <c r="EG373" s="359" t="str">
        <f t="shared" si="496"/>
        <v/>
      </c>
      <c r="EH373" t="str">
        <f t="shared" si="441"/>
        <v>Diuris cruenta</v>
      </c>
      <c r="EJ373" t="str">
        <f t="shared" si="438"/>
        <v>Diuris decrementum</v>
      </c>
      <c r="EK373" s="100">
        <f t="shared" si="504"/>
        <v>0</v>
      </c>
      <c r="EL373" s="3">
        <f t="shared" si="504"/>
        <v>0</v>
      </c>
      <c r="EM373" s="3">
        <f t="shared" si="504"/>
        <v>0</v>
      </c>
      <c r="EN373" s="3">
        <f t="shared" si="504"/>
        <v>0</v>
      </c>
      <c r="EO373" s="3">
        <f t="shared" si="504"/>
        <v>0</v>
      </c>
      <c r="EP373" s="3">
        <f t="shared" si="504"/>
        <v>0</v>
      </c>
      <c r="EQ373" s="3">
        <f t="shared" si="504"/>
        <v>0</v>
      </c>
      <c r="ER373" s="3">
        <f t="shared" si="504"/>
        <v>1</v>
      </c>
      <c r="ES373" s="3">
        <f t="shared" si="504"/>
        <v>1</v>
      </c>
      <c r="ET373" s="3">
        <f t="shared" si="504"/>
        <v>0</v>
      </c>
      <c r="EU373" s="3">
        <f t="shared" si="504"/>
        <v>0</v>
      </c>
      <c r="EV373" s="24">
        <f t="shared" si="504"/>
        <v>0</v>
      </c>
      <c r="EW373" s="245">
        <f t="shared" si="440"/>
        <v>2</v>
      </c>
      <c r="EX373" s="262" t="str">
        <f t="shared" si="439"/>
        <v/>
      </c>
    </row>
    <row r="374" spans="1:154" ht="16.149999999999999" customHeight="1" x14ac:dyDescent="0.25">
      <c r="A374" s="363"/>
      <c r="D374" s="363"/>
      <c r="E374" s="363"/>
      <c r="F374" s="363"/>
      <c r="G374" s="363"/>
      <c r="H374" s="363"/>
      <c r="I374" s="363"/>
      <c r="J374" s="68">
        <f t="shared" si="442"/>
        <v>646</v>
      </c>
      <c r="K374" s="371" t="str">
        <f t="shared" si="443"/>
        <v>Diuris drummondii</v>
      </c>
      <c r="L374" s="372">
        <v>646</v>
      </c>
      <c r="M374" s="371" t="s">
        <v>1539</v>
      </c>
      <c r="N374" s="79" t="s">
        <v>214</v>
      </c>
      <c r="O374" s="363" t="str">
        <f t="shared" si="502"/>
        <v>S</v>
      </c>
      <c r="P374" s="70" t="s">
        <v>2506</v>
      </c>
      <c r="Q374" s="364" t="s">
        <v>2507</v>
      </c>
      <c r="R374" s="365">
        <v>43069</v>
      </c>
      <c r="S374" s="365">
        <v>42736</v>
      </c>
      <c r="T374" s="603" t="s">
        <v>4820</v>
      </c>
      <c r="U374" s="603" t="s">
        <v>7894</v>
      </c>
      <c r="V374" s="603" t="s">
        <v>7894</v>
      </c>
      <c r="W374" s="603" t="s">
        <v>7894</v>
      </c>
      <c r="X374" s="603" t="s">
        <v>7894</v>
      </c>
      <c r="Y374" s="603" t="s">
        <v>7894</v>
      </c>
      <c r="Z374" s="603" t="s">
        <v>7894</v>
      </c>
      <c r="AA374" s="603" t="s">
        <v>7894</v>
      </c>
      <c r="AB374" s="603" t="s">
        <v>7894</v>
      </c>
      <c r="AC374" s="603" t="s">
        <v>7894</v>
      </c>
      <c r="AD374" s="603" t="s">
        <v>4830</v>
      </c>
      <c r="AE374" s="603" t="s">
        <v>4831</v>
      </c>
      <c r="AF374" s="605" t="s">
        <v>7917</v>
      </c>
      <c r="AG374" s="605" t="s">
        <v>7959</v>
      </c>
      <c r="AH374" s="69" t="s">
        <v>1583</v>
      </c>
      <c r="AI374" s="363">
        <f t="shared" si="427"/>
        <v>1</v>
      </c>
      <c r="AJ374" s="363">
        <v>18</v>
      </c>
      <c r="AK374" s="413" t="str">
        <f t="shared" si="429"/>
        <v>Bee Orchids</v>
      </c>
      <c r="AL374" s="413" t="str">
        <f t="shared" si="430"/>
        <v>Diuris laxiflora</v>
      </c>
      <c r="AM374" s="486" t="s">
        <v>7607</v>
      </c>
      <c r="AS374" s="69">
        <f t="shared" si="431"/>
        <v>49</v>
      </c>
      <c r="AT374" s="69">
        <f t="shared" si="432"/>
        <v>53</v>
      </c>
      <c r="AU374" s="69">
        <f t="shared" si="433"/>
        <v>11</v>
      </c>
      <c r="AV374" s="69">
        <f t="shared" si="434"/>
        <v>1</v>
      </c>
      <c r="AW374" s="81"/>
      <c r="AX374" s="70" t="s">
        <v>2508</v>
      </c>
      <c r="AY374" s="364">
        <v>10796</v>
      </c>
      <c r="AZ374" s="264" t="s">
        <v>48</v>
      </c>
      <c r="BA374" s="238"/>
      <c r="BB374" s="237" t="str">
        <f t="shared" si="435"/>
        <v/>
      </c>
      <c r="BC374" s="270">
        <f t="shared" si="428"/>
        <v>646</v>
      </c>
      <c r="BD374" t="str">
        <f t="shared" si="436"/>
        <v>Diuris drummondii</v>
      </c>
      <c r="BE374" s="367" t="e">
        <f>COUNTIFS(#REF!,L374)</f>
        <v>#REF!</v>
      </c>
      <c r="BF374" s="374" t="str">
        <f t="shared" si="437"/>
        <v>y</v>
      </c>
      <c r="BG374" s="82"/>
      <c r="BH374" s="375"/>
      <c r="BI374" s="374"/>
      <c r="BJ374" s="403"/>
      <c r="CE374" t="str">
        <f t="shared" si="503"/>
        <v>Common Bee Orchid  (Diuris decrementum)</v>
      </c>
      <c r="CF374" s="388" t="str">
        <f t="shared" si="497"/>
        <v>Diuris decrementum</v>
      </c>
      <c r="CG374" t="str">
        <f t="shared" si="444"/>
        <v/>
      </c>
      <c r="CH374" t="str">
        <f t="shared" si="445"/>
        <v/>
      </c>
      <c r="CI374" t="str">
        <f t="shared" si="446"/>
        <v/>
      </c>
      <c r="CJ374" t="str">
        <f t="shared" si="447"/>
        <v/>
      </c>
      <c r="CK374" s="359" t="str">
        <f t="shared" si="448"/>
        <v/>
      </c>
      <c r="CL374" t="str">
        <f t="shared" si="449"/>
        <v/>
      </c>
      <c r="CM374" t="str">
        <f t="shared" si="450"/>
        <v/>
      </c>
      <c r="CN374" t="str">
        <f t="shared" si="451"/>
        <v/>
      </c>
      <c r="CO374" s="359" t="str">
        <f t="shared" si="452"/>
        <v/>
      </c>
      <c r="CP374" t="str">
        <f t="shared" si="453"/>
        <v/>
      </c>
      <c r="CQ374" t="str">
        <f t="shared" si="454"/>
        <v/>
      </c>
      <c r="CR374" t="str">
        <f t="shared" si="455"/>
        <v/>
      </c>
      <c r="CS374" s="359" t="str">
        <f t="shared" si="456"/>
        <v/>
      </c>
      <c r="CT374" t="str">
        <f t="shared" si="457"/>
        <v/>
      </c>
      <c r="CU374" t="str">
        <f t="shared" si="458"/>
        <v/>
      </c>
      <c r="CV374" t="str">
        <f t="shared" si="459"/>
        <v/>
      </c>
      <c r="CW374" t="str">
        <f t="shared" si="460"/>
        <v/>
      </c>
      <c r="CX374" s="359" t="str">
        <f t="shared" si="461"/>
        <v/>
      </c>
      <c r="CY374" t="str">
        <f t="shared" si="462"/>
        <v/>
      </c>
      <c r="CZ374" t="str">
        <f t="shared" si="463"/>
        <v/>
      </c>
      <c r="DA374" t="str">
        <f t="shared" si="464"/>
        <v/>
      </c>
      <c r="DB374" s="359" t="str">
        <f t="shared" si="465"/>
        <v/>
      </c>
      <c r="DC374" t="str">
        <f t="shared" si="466"/>
        <v/>
      </c>
      <c r="DD374" t="str">
        <f t="shared" si="467"/>
        <v/>
      </c>
      <c r="DE374" t="str">
        <f t="shared" si="468"/>
        <v/>
      </c>
      <c r="DF374" s="359" t="str">
        <f t="shared" si="469"/>
        <v/>
      </c>
      <c r="DG374" t="str">
        <f t="shared" si="470"/>
        <v/>
      </c>
      <c r="DH374" t="str">
        <f t="shared" si="471"/>
        <v/>
      </c>
      <c r="DI374" t="str">
        <f t="shared" si="472"/>
        <v/>
      </c>
      <c r="DJ374" t="str">
        <f t="shared" si="473"/>
        <v/>
      </c>
      <c r="DK374" s="359" t="str">
        <f t="shared" si="474"/>
        <v/>
      </c>
      <c r="DL374" t="str">
        <f t="shared" si="475"/>
        <v/>
      </c>
      <c r="DM374" t="str">
        <f t="shared" si="476"/>
        <v/>
      </c>
      <c r="DN374" t="str">
        <f t="shared" si="477"/>
        <v>X</v>
      </c>
      <c r="DO374" s="359" t="str">
        <f t="shared" si="478"/>
        <v>X</v>
      </c>
      <c r="DP374" t="str">
        <f t="shared" si="479"/>
        <v>X</v>
      </c>
      <c r="DQ374" t="str">
        <f t="shared" si="480"/>
        <v>X</v>
      </c>
      <c r="DR374" t="str">
        <f t="shared" si="481"/>
        <v>X</v>
      </c>
      <c r="DS374" s="359" t="str">
        <f t="shared" si="482"/>
        <v>X</v>
      </c>
      <c r="DT374" t="str">
        <f t="shared" si="483"/>
        <v/>
      </c>
      <c r="DU374" t="str">
        <f t="shared" si="484"/>
        <v/>
      </c>
      <c r="DV374" t="str">
        <f t="shared" si="485"/>
        <v/>
      </c>
      <c r="DW374" t="str">
        <f t="shared" si="486"/>
        <v/>
      </c>
      <c r="DX374" s="359" t="str">
        <f t="shared" si="487"/>
        <v/>
      </c>
      <c r="DY374" t="str">
        <f t="shared" si="488"/>
        <v/>
      </c>
      <c r="DZ374" t="str">
        <f t="shared" si="489"/>
        <v/>
      </c>
      <c r="EA374" t="str">
        <f t="shared" si="490"/>
        <v/>
      </c>
      <c r="EB374" s="359" t="str">
        <f t="shared" si="491"/>
        <v/>
      </c>
      <c r="EC374" t="str">
        <f t="shared" si="492"/>
        <v/>
      </c>
      <c r="ED374" t="str">
        <f t="shared" si="493"/>
        <v/>
      </c>
      <c r="EE374" t="str">
        <f t="shared" si="494"/>
        <v/>
      </c>
      <c r="EF374" t="str">
        <f t="shared" si="495"/>
        <v/>
      </c>
      <c r="EG374" s="359" t="str">
        <f t="shared" si="496"/>
        <v/>
      </c>
      <c r="EH374" t="str">
        <f t="shared" si="441"/>
        <v>Diuris decrementum</v>
      </c>
      <c r="EJ374" t="str">
        <f t="shared" si="438"/>
        <v>Diuris drummondii</v>
      </c>
      <c r="EK374" s="100">
        <f t="shared" si="504"/>
        <v>1</v>
      </c>
      <c r="EL374" s="3">
        <f t="shared" si="504"/>
        <v>0</v>
      </c>
      <c r="EM374" s="3">
        <f t="shared" si="504"/>
        <v>0</v>
      </c>
      <c r="EN374" s="3">
        <f t="shared" si="504"/>
        <v>0</v>
      </c>
      <c r="EO374" s="3">
        <f t="shared" si="504"/>
        <v>0</v>
      </c>
      <c r="EP374" s="3">
        <f t="shared" si="504"/>
        <v>0</v>
      </c>
      <c r="EQ374" s="3">
        <f t="shared" si="504"/>
        <v>0</v>
      </c>
      <c r="ER374" s="3">
        <f t="shared" si="504"/>
        <v>0</v>
      </c>
      <c r="ES374" s="3">
        <f t="shared" si="504"/>
        <v>0</v>
      </c>
      <c r="ET374" s="3">
        <f t="shared" si="504"/>
        <v>0</v>
      </c>
      <c r="EU374" s="3">
        <f t="shared" si="504"/>
        <v>1</v>
      </c>
      <c r="EV374" s="24">
        <f t="shared" si="504"/>
        <v>1</v>
      </c>
      <c r="EW374" s="245">
        <f t="shared" si="440"/>
        <v>3</v>
      </c>
      <c r="EX374" s="262" t="str">
        <f t="shared" si="439"/>
        <v xml:space="preserve"> X</v>
      </c>
    </row>
    <row r="375" spans="1:154" ht="16.149999999999999" customHeight="1" x14ac:dyDescent="0.25">
      <c r="A375" s="363"/>
      <c r="D375" s="363"/>
      <c r="E375" s="363"/>
      <c r="F375" s="363"/>
      <c r="G375" s="363"/>
      <c r="H375" s="363"/>
      <c r="I375" s="363"/>
      <c r="J375" s="68">
        <f t="shared" si="442"/>
        <v>882</v>
      </c>
      <c r="K375" s="371" t="str">
        <f t="shared" si="443"/>
        <v>Diuris eburnea</v>
      </c>
      <c r="L375" s="372">
        <v>882</v>
      </c>
      <c r="M375" s="371" t="s">
        <v>1539</v>
      </c>
      <c r="N375" s="79" t="s">
        <v>737</v>
      </c>
      <c r="O375" s="363" t="str">
        <f t="shared" si="502"/>
        <v>S</v>
      </c>
      <c r="P375" s="70" t="s">
        <v>2509</v>
      </c>
      <c r="Q375" s="364" t="s">
        <v>2510</v>
      </c>
      <c r="R375" s="365">
        <v>43009</v>
      </c>
      <c r="S375" s="365">
        <v>43054</v>
      </c>
      <c r="T375" s="603" t="s">
        <v>7894</v>
      </c>
      <c r="U375" s="603" t="s">
        <v>7894</v>
      </c>
      <c r="V375" s="603" t="s">
        <v>7894</v>
      </c>
      <c r="W375" s="603" t="s">
        <v>7894</v>
      </c>
      <c r="X375" s="603" t="s">
        <v>7894</v>
      </c>
      <c r="Y375" s="603" t="s">
        <v>7894</v>
      </c>
      <c r="Z375" s="603" t="s">
        <v>7894</v>
      </c>
      <c r="AA375" s="603" t="s">
        <v>7894</v>
      </c>
      <c r="AB375" s="603" t="s">
        <v>7894</v>
      </c>
      <c r="AC375" s="603" t="s">
        <v>4829</v>
      </c>
      <c r="AD375" s="603" t="s">
        <v>4830</v>
      </c>
      <c r="AE375" s="603" t="s">
        <v>7894</v>
      </c>
      <c r="AF375" s="605" t="s">
        <v>7897</v>
      </c>
      <c r="AG375" s="605" t="s">
        <v>7940</v>
      </c>
      <c r="AH375" s="69" t="s">
        <v>1593</v>
      </c>
      <c r="AI375" s="363">
        <f t="shared" si="427"/>
        <v>2</v>
      </c>
      <c r="AJ375" s="363">
        <v>18</v>
      </c>
      <c r="AK375" s="413" t="str">
        <f t="shared" si="429"/>
        <v>Bee Orchids</v>
      </c>
      <c r="AL375" s="413" t="str">
        <f t="shared" si="430"/>
        <v>Diuris laxiflora</v>
      </c>
      <c r="AM375" s="486" t="s">
        <v>7607</v>
      </c>
      <c r="AS375" s="69">
        <f t="shared" si="431"/>
        <v>40</v>
      </c>
      <c r="AT375" s="69">
        <f t="shared" si="432"/>
        <v>46</v>
      </c>
      <c r="AU375" s="69">
        <f t="shared" si="433"/>
        <v>10</v>
      </c>
      <c r="AV375" s="69">
        <f t="shared" si="434"/>
        <v>11</v>
      </c>
      <c r="AW375" s="81"/>
      <c r="AX375" s="70" t="s">
        <v>2511</v>
      </c>
      <c r="AY375" s="364">
        <v>33158</v>
      </c>
      <c r="AZ375" s="264" t="s">
        <v>48</v>
      </c>
      <c r="BA375" s="238"/>
      <c r="BB375" s="237" t="str">
        <f t="shared" si="435"/>
        <v/>
      </c>
      <c r="BC375" s="270">
        <f t="shared" si="428"/>
        <v>882</v>
      </c>
      <c r="BD375" t="str">
        <f t="shared" si="436"/>
        <v>Diuris eburnea</v>
      </c>
      <c r="BE375" s="367" t="e">
        <f>COUNTIFS(#REF!,L375)</f>
        <v>#REF!</v>
      </c>
      <c r="BF375" s="374" t="str">
        <f t="shared" si="437"/>
        <v>y</v>
      </c>
      <c r="BG375" s="82"/>
      <c r="BH375" s="375"/>
      <c r="BI375" s="374"/>
      <c r="BJ375" s="403"/>
      <c r="CE375" t="str">
        <f t="shared" si="503"/>
        <v>Tall Donkey Orchid (Diuris drummondii)</v>
      </c>
      <c r="CF375" s="388" t="str">
        <f t="shared" si="497"/>
        <v>Diuris drummondii</v>
      </c>
      <c r="CG375" t="str">
        <f t="shared" si="444"/>
        <v/>
      </c>
      <c r="CH375" t="str">
        <f t="shared" si="445"/>
        <v/>
      </c>
      <c r="CI375" t="str">
        <f t="shared" si="446"/>
        <v/>
      </c>
      <c r="CJ375" t="str">
        <f t="shared" si="447"/>
        <v/>
      </c>
      <c r="CK375" s="359" t="str">
        <f t="shared" si="448"/>
        <v/>
      </c>
      <c r="CL375" t="str">
        <f t="shared" si="449"/>
        <v/>
      </c>
      <c r="CM375" t="str">
        <f t="shared" si="450"/>
        <v/>
      </c>
      <c r="CN375" t="str">
        <f t="shared" si="451"/>
        <v/>
      </c>
      <c r="CO375" s="359" t="str">
        <f t="shared" si="452"/>
        <v/>
      </c>
      <c r="CP375" t="str">
        <f t="shared" si="453"/>
        <v/>
      </c>
      <c r="CQ375" t="str">
        <f t="shared" si="454"/>
        <v/>
      </c>
      <c r="CR375" t="str">
        <f t="shared" si="455"/>
        <v/>
      </c>
      <c r="CS375" s="359" t="str">
        <f t="shared" si="456"/>
        <v/>
      </c>
      <c r="CT375" t="str">
        <f t="shared" si="457"/>
        <v/>
      </c>
      <c r="CU375" t="str">
        <f t="shared" si="458"/>
        <v/>
      </c>
      <c r="CV375" t="str">
        <f t="shared" si="459"/>
        <v/>
      </c>
      <c r="CW375" t="str">
        <f t="shared" si="460"/>
        <v/>
      </c>
      <c r="CX375" s="359" t="str">
        <f t="shared" si="461"/>
        <v/>
      </c>
      <c r="CY375" t="str">
        <f t="shared" si="462"/>
        <v/>
      </c>
      <c r="CZ375" t="str">
        <f t="shared" si="463"/>
        <v/>
      </c>
      <c r="DA375" t="str">
        <f t="shared" si="464"/>
        <v/>
      </c>
      <c r="DB375" s="359" t="str">
        <f t="shared" si="465"/>
        <v/>
      </c>
      <c r="DC375" t="str">
        <f t="shared" si="466"/>
        <v/>
      </c>
      <c r="DD375" t="str">
        <f t="shared" si="467"/>
        <v/>
      </c>
      <c r="DE375" t="str">
        <f t="shared" si="468"/>
        <v/>
      </c>
      <c r="DF375" s="359" t="str">
        <f t="shared" si="469"/>
        <v/>
      </c>
      <c r="DG375" t="str">
        <f t="shared" si="470"/>
        <v/>
      </c>
      <c r="DH375" t="str">
        <f t="shared" si="471"/>
        <v/>
      </c>
      <c r="DI375" t="str">
        <f t="shared" si="472"/>
        <v/>
      </c>
      <c r="DJ375" t="str">
        <f t="shared" si="473"/>
        <v/>
      </c>
      <c r="DK375" s="359" t="str">
        <f t="shared" si="474"/>
        <v/>
      </c>
      <c r="DL375" t="str">
        <f t="shared" si="475"/>
        <v/>
      </c>
      <c r="DM375" t="str">
        <f t="shared" si="476"/>
        <v/>
      </c>
      <c r="DN375" t="str">
        <f t="shared" si="477"/>
        <v/>
      </c>
      <c r="DO375" s="359" t="str">
        <f t="shared" si="478"/>
        <v/>
      </c>
      <c r="DP375" t="str">
        <f t="shared" si="479"/>
        <v/>
      </c>
      <c r="DQ375" t="str">
        <f t="shared" si="480"/>
        <v/>
      </c>
      <c r="DR375" t="str">
        <f t="shared" si="481"/>
        <v/>
      </c>
      <c r="DS375" s="359" t="str">
        <f t="shared" si="482"/>
        <v/>
      </c>
      <c r="DT375" t="str">
        <f t="shared" si="483"/>
        <v/>
      </c>
      <c r="DU375" t="str">
        <f t="shared" si="484"/>
        <v/>
      </c>
      <c r="DV375" t="str">
        <f t="shared" si="485"/>
        <v/>
      </c>
      <c r="DW375" t="str">
        <f t="shared" si="486"/>
        <v/>
      </c>
      <c r="DX375" s="359" t="str">
        <f t="shared" si="487"/>
        <v/>
      </c>
      <c r="DY375" t="str">
        <f t="shared" si="488"/>
        <v/>
      </c>
      <c r="DZ375" t="str">
        <f t="shared" si="489"/>
        <v/>
      </c>
      <c r="EA375" t="str">
        <f t="shared" si="490"/>
        <v/>
      </c>
      <c r="EB375" s="359" t="str">
        <f t="shared" si="491"/>
        <v/>
      </c>
      <c r="EC375" t="str">
        <f t="shared" si="492"/>
        <v/>
      </c>
      <c r="ED375" t="str">
        <f t="shared" si="493"/>
        <v/>
      </c>
      <c r="EE375" t="str">
        <f t="shared" si="494"/>
        <v/>
      </c>
      <c r="EF375" t="str">
        <f t="shared" si="495"/>
        <v/>
      </c>
      <c r="EG375" s="359" t="str">
        <f t="shared" si="496"/>
        <v/>
      </c>
      <c r="EH375" t="str">
        <f t="shared" si="441"/>
        <v>Diuris drummondii</v>
      </c>
      <c r="EJ375" t="str">
        <f t="shared" si="438"/>
        <v>Diuris eburnea</v>
      </c>
      <c r="EK375" s="100">
        <f t="shared" si="504"/>
        <v>0</v>
      </c>
      <c r="EL375" s="3">
        <f t="shared" si="504"/>
        <v>0</v>
      </c>
      <c r="EM375" s="3">
        <f t="shared" si="504"/>
        <v>0</v>
      </c>
      <c r="EN375" s="3">
        <f t="shared" si="504"/>
        <v>0</v>
      </c>
      <c r="EO375" s="3">
        <f t="shared" si="504"/>
        <v>0</v>
      </c>
      <c r="EP375" s="3">
        <f t="shared" si="504"/>
        <v>0</v>
      </c>
      <c r="EQ375" s="3">
        <f t="shared" si="504"/>
        <v>0</v>
      </c>
      <c r="ER375" s="3">
        <f t="shared" si="504"/>
        <v>0</v>
      </c>
      <c r="ES375" s="3">
        <f t="shared" si="504"/>
        <v>0</v>
      </c>
      <c r="ET375" s="3">
        <f t="shared" si="504"/>
        <v>1</v>
      </c>
      <c r="EU375" s="3">
        <f t="shared" si="504"/>
        <v>1</v>
      </c>
      <c r="EV375" s="24">
        <f t="shared" si="504"/>
        <v>0</v>
      </c>
      <c r="EW375" s="245">
        <f t="shared" si="440"/>
        <v>2</v>
      </c>
      <c r="EX375" s="262" t="str">
        <f t="shared" si="439"/>
        <v/>
      </c>
    </row>
    <row r="376" spans="1:154" ht="16.149999999999999" customHeight="1" x14ac:dyDescent="0.25">
      <c r="A376" s="363"/>
      <c r="D376" s="363"/>
      <c r="E376" s="363"/>
      <c r="F376" s="363"/>
      <c r="G376" s="363"/>
      <c r="H376" s="363"/>
      <c r="I376" s="363"/>
      <c r="J376" s="68">
        <f t="shared" si="442"/>
        <v>647</v>
      </c>
      <c r="K376" s="371" t="str">
        <f t="shared" si="443"/>
        <v>Diuris emarginata</v>
      </c>
      <c r="L376" s="372">
        <v>647</v>
      </c>
      <c r="M376" s="371" t="s">
        <v>1539</v>
      </c>
      <c r="N376" s="79" t="s">
        <v>185</v>
      </c>
      <c r="O376" s="363" t="str">
        <f t="shared" si="502"/>
        <v>S</v>
      </c>
      <c r="P376" s="70" t="s">
        <v>2512</v>
      </c>
      <c r="Q376" s="364" t="s">
        <v>2513</v>
      </c>
      <c r="R376" s="365">
        <v>43040</v>
      </c>
      <c r="S376" s="365">
        <v>42736</v>
      </c>
      <c r="T376" s="603" t="s">
        <v>4820</v>
      </c>
      <c r="U376" s="603" t="s">
        <v>7894</v>
      </c>
      <c r="V376" s="603" t="s">
        <v>7894</v>
      </c>
      <c r="W376" s="603" t="s">
        <v>7894</v>
      </c>
      <c r="X376" s="603" t="s">
        <v>7894</v>
      </c>
      <c r="Y376" s="603" t="s">
        <v>7894</v>
      </c>
      <c r="Z376" s="603" t="s">
        <v>7894</v>
      </c>
      <c r="AA376" s="603" t="s">
        <v>7894</v>
      </c>
      <c r="AB376" s="603" t="s">
        <v>7894</v>
      </c>
      <c r="AC376" s="603" t="s">
        <v>7894</v>
      </c>
      <c r="AD376" s="603" t="s">
        <v>4830</v>
      </c>
      <c r="AE376" s="603" t="s">
        <v>4831</v>
      </c>
      <c r="AF376" s="605" t="s">
        <v>7917</v>
      </c>
      <c r="AG376" s="605" t="s">
        <v>7959</v>
      </c>
      <c r="AH376" s="366" t="s">
        <v>685</v>
      </c>
      <c r="AI376" s="363">
        <f t="shared" si="427"/>
        <v>6</v>
      </c>
      <c r="AJ376" s="363">
        <v>18</v>
      </c>
      <c r="AK376" s="413" t="str">
        <f t="shared" si="429"/>
        <v>Bee Orchids</v>
      </c>
      <c r="AL376" s="413" t="str">
        <f t="shared" si="430"/>
        <v>Diuris laxiflora</v>
      </c>
      <c r="AM376" s="486" t="s">
        <v>7607</v>
      </c>
      <c r="AS376" s="69">
        <f t="shared" si="431"/>
        <v>45</v>
      </c>
      <c r="AT376" s="69">
        <f t="shared" si="432"/>
        <v>53</v>
      </c>
      <c r="AU376" s="69">
        <f t="shared" si="433"/>
        <v>11</v>
      </c>
      <c r="AV376" s="69">
        <f t="shared" si="434"/>
        <v>1</v>
      </c>
      <c r="AW376" s="81" t="e">
        <f>VLOOKUP(AM376,#REF!,6,FALSE)</f>
        <v>#REF!</v>
      </c>
      <c r="AX376" s="70" t="s">
        <v>2514</v>
      </c>
      <c r="AY376" s="364">
        <v>1632</v>
      </c>
      <c r="AZ376" s="264" t="s">
        <v>48</v>
      </c>
      <c r="BA376" s="238"/>
      <c r="BB376" s="237" t="str">
        <f t="shared" si="435"/>
        <v/>
      </c>
      <c r="BC376" s="270">
        <f t="shared" si="428"/>
        <v>647</v>
      </c>
      <c r="BD376" t="str">
        <f t="shared" si="436"/>
        <v>Diuris emarginata</v>
      </c>
      <c r="BE376" s="367" t="e">
        <f>COUNTIFS(#REF!,L376)</f>
        <v>#REF!</v>
      </c>
      <c r="BF376" s="374" t="str">
        <f t="shared" si="437"/>
        <v>y</v>
      </c>
      <c r="BG376" s="82"/>
      <c r="BH376" s="375"/>
      <c r="BI376" s="374"/>
      <c r="BJ376" s="403"/>
      <c r="CE376" t="str">
        <f t="shared" si="503"/>
        <v>Arrowsmith Bee Orchid (Diuris eburnea)</v>
      </c>
      <c r="CF376" s="388" t="str">
        <f t="shared" si="497"/>
        <v>Diuris eburnea</v>
      </c>
      <c r="CG376" t="str">
        <f t="shared" si="444"/>
        <v/>
      </c>
      <c r="CH376" t="str">
        <f t="shared" si="445"/>
        <v/>
      </c>
      <c r="CI376" t="str">
        <f t="shared" si="446"/>
        <v/>
      </c>
      <c r="CJ376" t="str">
        <f t="shared" si="447"/>
        <v/>
      </c>
      <c r="CK376" s="359" t="str">
        <f t="shared" si="448"/>
        <v/>
      </c>
      <c r="CL376" t="str">
        <f t="shared" si="449"/>
        <v/>
      </c>
      <c r="CM376" t="str">
        <f t="shared" si="450"/>
        <v/>
      </c>
      <c r="CN376" t="str">
        <f t="shared" si="451"/>
        <v/>
      </c>
      <c r="CO376" s="359" t="str">
        <f t="shared" si="452"/>
        <v/>
      </c>
      <c r="CP376" t="str">
        <f t="shared" si="453"/>
        <v/>
      </c>
      <c r="CQ376" t="str">
        <f t="shared" si="454"/>
        <v/>
      </c>
      <c r="CR376" t="str">
        <f t="shared" si="455"/>
        <v/>
      </c>
      <c r="CS376" s="359" t="str">
        <f t="shared" si="456"/>
        <v/>
      </c>
      <c r="CT376" t="str">
        <f t="shared" si="457"/>
        <v/>
      </c>
      <c r="CU376" t="str">
        <f t="shared" si="458"/>
        <v/>
      </c>
      <c r="CV376" t="str">
        <f t="shared" si="459"/>
        <v/>
      </c>
      <c r="CW376" t="str">
        <f t="shared" si="460"/>
        <v/>
      </c>
      <c r="CX376" s="359" t="str">
        <f t="shared" si="461"/>
        <v/>
      </c>
      <c r="CY376" t="str">
        <f t="shared" si="462"/>
        <v/>
      </c>
      <c r="CZ376" t="str">
        <f t="shared" si="463"/>
        <v/>
      </c>
      <c r="DA376" t="str">
        <f t="shared" si="464"/>
        <v/>
      </c>
      <c r="DB376" s="359" t="str">
        <f t="shared" si="465"/>
        <v/>
      </c>
      <c r="DC376" t="str">
        <f t="shared" si="466"/>
        <v/>
      </c>
      <c r="DD376" t="str">
        <f t="shared" si="467"/>
        <v/>
      </c>
      <c r="DE376" t="str">
        <f t="shared" si="468"/>
        <v/>
      </c>
      <c r="DF376" s="359" t="str">
        <f t="shared" si="469"/>
        <v/>
      </c>
      <c r="DG376" t="str">
        <f t="shared" si="470"/>
        <v/>
      </c>
      <c r="DH376" t="str">
        <f t="shared" si="471"/>
        <v/>
      </c>
      <c r="DI376" t="str">
        <f t="shared" si="472"/>
        <v/>
      </c>
      <c r="DJ376" t="str">
        <f t="shared" si="473"/>
        <v/>
      </c>
      <c r="DK376" s="359" t="str">
        <f t="shared" si="474"/>
        <v/>
      </c>
      <c r="DL376" t="str">
        <f t="shared" si="475"/>
        <v/>
      </c>
      <c r="DM376" t="str">
        <f t="shared" si="476"/>
        <v/>
      </c>
      <c r="DN376" t="str">
        <f t="shared" si="477"/>
        <v/>
      </c>
      <c r="DO376" s="359" t="str">
        <f t="shared" si="478"/>
        <v/>
      </c>
      <c r="DP376" t="str">
        <f t="shared" si="479"/>
        <v/>
      </c>
      <c r="DQ376" t="str">
        <f t="shared" si="480"/>
        <v/>
      </c>
      <c r="DR376" t="str">
        <f t="shared" si="481"/>
        <v/>
      </c>
      <c r="DS376" s="359" t="str">
        <f t="shared" si="482"/>
        <v/>
      </c>
      <c r="DT376" t="str">
        <f t="shared" si="483"/>
        <v>X</v>
      </c>
      <c r="DU376" t="str">
        <f t="shared" si="484"/>
        <v>X</v>
      </c>
      <c r="DV376" t="str">
        <f t="shared" si="485"/>
        <v>X</v>
      </c>
      <c r="DW376" t="str">
        <f t="shared" si="486"/>
        <v>X</v>
      </c>
      <c r="DX376" s="359" t="str">
        <f t="shared" si="487"/>
        <v>X</v>
      </c>
      <c r="DY376" t="str">
        <f t="shared" si="488"/>
        <v>X</v>
      </c>
      <c r="DZ376" t="str">
        <f t="shared" si="489"/>
        <v>X</v>
      </c>
      <c r="EA376" t="str">
        <f t="shared" si="490"/>
        <v/>
      </c>
      <c r="EB376" s="359" t="str">
        <f t="shared" si="491"/>
        <v/>
      </c>
      <c r="EC376" t="str">
        <f t="shared" si="492"/>
        <v/>
      </c>
      <c r="ED376" t="str">
        <f t="shared" si="493"/>
        <v/>
      </c>
      <c r="EE376" t="str">
        <f t="shared" si="494"/>
        <v/>
      </c>
      <c r="EF376" t="str">
        <f t="shared" si="495"/>
        <v/>
      </c>
      <c r="EG376" s="359" t="str">
        <f t="shared" si="496"/>
        <v/>
      </c>
      <c r="EH376" t="str">
        <f t="shared" si="441"/>
        <v>Diuris eburnea</v>
      </c>
      <c r="EJ376" t="str">
        <f t="shared" si="438"/>
        <v>Diuris emarginata</v>
      </c>
      <c r="EK376" s="100">
        <f t="shared" si="504"/>
        <v>1</v>
      </c>
      <c r="EL376" s="3">
        <f t="shared" si="504"/>
        <v>0</v>
      </c>
      <c r="EM376" s="3">
        <f t="shared" si="504"/>
        <v>0</v>
      </c>
      <c r="EN376" s="3">
        <f t="shared" si="504"/>
        <v>0</v>
      </c>
      <c r="EO376" s="3">
        <f t="shared" si="504"/>
        <v>0</v>
      </c>
      <c r="EP376" s="3">
        <f t="shared" si="504"/>
        <v>0</v>
      </c>
      <c r="EQ376" s="3">
        <f t="shared" si="504"/>
        <v>0</v>
      </c>
      <c r="ER376" s="3">
        <f t="shared" si="504"/>
        <v>0</v>
      </c>
      <c r="ES376" s="3">
        <f t="shared" si="504"/>
        <v>0</v>
      </c>
      <c r="ET376" s="3">
        <f t="shared" si="504"/>
        <v>0</v>
      </c>
      <c r="EU376" s="3">
        <f t="shared" si="504"/>
        <v>1</v>
      </c>
      <c r="EV376" s="24">
        <f t="shared" si="504"/>
        <v>1</v>
      </c>
      <c r="EW376" s="245">
        <f t="shared" si="440"/>
        <v>3</v>
      </c>
      <c r="EX376" s="262" t="str">
        <f t="shared" si="439"/>
        <v xml:space="preserve"> X</v>
      </c>
    </row>
    <row r="377" spans="1:154" ht="16.149999999999999" customHeight="1" x14ac:dyDescent="0.25">
      <c r="A377" s="363"/>
      <c r="D377" s="363"/>
      <c r="E377" s="363"/>
      <c r="F377" s="363"/>
      <c r="G377" s="363"/>
      <c r="H377" s="363"/>
      <c r="I377" s="363"/>
      <c r="J377" s="68">
        <f t="shared" si="442"/>
        <v>648</v>
      </c>
      <c r="K377" s="371" t="str">
        <f t="shared" si="443"/>
        <v>Diuris filifolia</v>
      </c>
      <c r="L377" s="372">
        <v>648</v>
      </c>
      <c r="M377" s="371" t="s">
        <v>1539</v>
      </c>
      <c r="N377" s="79" t="s">
        <v>196</v>
      </c>
      <c r="O377" s="363" t="str">
        <f t="shared" si="502"/>
        <v>S</v>
      </c>
      <c r="P377" s="70" t="s">
        <v>2515</v>
      </c>
      <c r="Q377" s="364" t="s">
        <v>2516</v>
      </c>
      <c r="R377" s="365">
        <v>42979</v>
      </c>
      <c r="S377" s="365">
        <v>43039</v>
      </c>
      <c r="T377" s="603" t="s">
        <v>7894</v>
      </c>
      <c r="U377" s="603" t="s">
        <v>7894</v>
      </c>
      <c r="V377" s="603" t="s">
        <v>7894</v>
      </c>
      <c r="W377" s="603" t="s">
        <v>7894</v>
      </c>
      <c r="X377" s="603" t="s">
        <v>7894</v>
      </c>
      <c r="Y377" s="603" t="s">
        <v>7894</v>
      </c>
      <c r="Z377" s="603" t="s">
        <v>7894</v>
      </c>
      <c r="AA377" s="603" t="s">
        <v>7894</v>
      </c>
      <c r="AB377" s="603" t="s">
        <v>4828</v>
      </c>
      <c r="AC377" s="603" t="s">
        <v>4829</v>
      </c>
      <c r="AD377" s="603" t="s">
        <v>7894</v>
      </c>
      <c r="AE377" s="603" t="s">
        <v>7894</v>
      </c>
      <c r="AF377" s="605" t="s">
        <v>7896</v>
      </c>
      <c r="AG377" s="605" t="s">
        <v>7943</v>
      </c>
      <c r="AH377" s="366" t="s">
        <v>685</v>
      </c>
      <c r="AI377" s="363">
        <f t="shared" si="427"/>
        <v>6</v>
      </c>
      <c r="AJ377" s="363">
        <v>18</v>
      </c>
      <c r="AK377" s="413" t="str">
        <f t="shared" si="429"/>
        <v>Bee Orchids</v>
      </c>
      <c r="AL377" s="413" t="str">
        <f t="shared" si="430"/>
        <v>Diuris laxiflora</v>
      </c>
      <c r="AM377" s="486" t="s">
        <v>7607</v>
      </c>
      <c r="AS377" s="69">
        <f t="shared" si="431"/>
        <v>36</v>
      </c>
      <c r="AT377" s="69">
        <f t="shared" si="432"/>
        <v>44</v>
      </c>
      <c r="AU377" s="69">
        <f t="shared" si="433"/>
        <v>9</v>
      </c>
      <c r="AV377" s="69">
        <f t="shared" si="434"/>
        <v>10</v>
      </c>
      <c r="AW377" s="81"/>
      <c r="AX377" s="70" t="s">
        <v>2517</v>
      </c>
      <c r="AY377" s="364">
        <v>10938</v>
      </c>
      <c r="AZ377" s="264" t="s">
        <v>48</v>
      </c>
      <c r="BA377" s="238"/>
      <c r="BB377" s="237" t="str">
        <f t="shared" si="435"/>
        <v/>
      </c>
      <c r="BC377" s="270">
        <f t="shared" si="428"/>
        <v>648</v>
      </c>
      <c r="BD377" t="str">
        <f t="shared" si="436"/>
        <v>Diuris filifolia</v>
      </c>
      <c r="BE377" s="367" t="e">
        <f>COUNTIFS(#REF!,L377)</f>
        <v>#REF!</v>
      </c>
      <c r="BF377" s="374" t="str">
        <f t="shared" si="437"/>
        <v>y</v>
      </c>
      <c r="BG377" s="82"/>
      <c r="BH377" s="375"/>
      <c r="BI377" s="374"/>
      <c r="BJ377" s="403"/>
      <c r="CE377" t="str">
        <f t="shared" si="503"/>
        <v>Late Donkey Orchid (Diuris emarginata)</v>
      </c>
      <c r="CF377" s="388" t="str">
        <f t="shared" si="497"/>
        <v>Diuris emarginata</v>
      </c>
      <c r="CG377" t="str">
        <f t="shared" si="444"/>
        <v/>
      </c>
      <c r="CH377" t="str">
        <f t="shared" si="445"/>
        <v/>
      </c>
      <c r="CI377" t="str">
        <f t="shared" si="446"/>
        <v/>
      </c>
      <c r="CJ377" t="str">
        <f t="shared" si="447"/>
        <v/>
      </c>
      <c r="CK377" s="359" t="str">
        <f t="shared" si="448"/>
        <v/>
      </c>
      <c r="CL377" t="str">
        <f t="shared" si="449"/>
        <v/>
      </c>
      <c r="CM377" t="str">
        <f t="shared" si="450"/>
        <v/>
      </c>
      <c r="CN377" t="str">
        <f t="shared" si="451"/>
        <v/>
      </c>
      <c r="CO377" s="359" t="str">
        <f t="shared" si="452"/>
        <v/>
      </c>
      <c r="CP377" t="str">
        <f t="shared" si="453"/>
        <v/>
      </c>
      <c r="CQ377" t="str">
        <f t="shared" si="454"/>
        <v/>
      </c>
      <c r="CR377" t="str">
        <f t="shared" si="455"/>
        <v/>
      </c>
      <c r="CS377" s="359" t="str">
        <f t="shared" si="456"/>
        <v/>
      </c>
      <c r="CT377" t="str">
        <f t="shared" si="457"/>
        <v/>
      </c>
      <c r="CU377" t="str">
        <f t="shared" si="458"/>
        <v/>
      </c>
      <c r="CV377" t="str">
        <f t="shared" si="459"/>
        <v/>
      </c>
      <c r="CW377" t="str">
        <f t="shared" si="460"/>
        <v/>
      </c>
      <c r="CX377" s="359" t="str">
        <f t="shared" si="461"/>
        <v/>
      </c>
      <c r="CY377" t="str">
        <f t="shared" si="462"/>
        <v/>
      </c>
      <c r="CZ377" t="str">
        <f t="shared" si="463"/>
        <v/>
      </c>
      <c r="DA377" t="str">
        <f t="shared" si="464"/>
        <v/>
      </c>
      <c r="DB377" s="359" t="str">
        <f t="shared" si="465"/>
        <v/>
      </c>
      <c r="DC377" t="str">
        <f t="shared" si="466"/>
        <v/>
      </c>
      <c r="DD377" t="str">
        <f t="shared" si="467"/>
        <v/>
      </c>
      <c r="DE377" t="str">
        <f t="shared" si="468"/>
        <v/>
      </c>
      <c r="DF377" s="359" t="str">
        <f t="shared" si="469"/>
        <v/>
      </c>
      <c r="DG377" t="str">
        <f t="shared" si="470"/>
        <v/>
      </c>
      <c r="DH377" t="str">
        <f t="shared" si="471"/>
        <v/>
      </c>
      <c r="DI377" t="str">
        <f t="shared" si="472"/>
        <v/>
      </c>
      <c r="DJ377" t="str">
        <f t="shared" si="473"/>
        <v/>
      </c>
      <c r="DK377" s="359" t="str">
        <f t="shared" si="474"/>
        <v/>
      </c>
      <c r="DL377" t="str">
        <f t="shared" si="475"/>
        <v/>
      </c>
      <c r="DM377" t="str">
        <f t="shared" si="476"/>
        <v/>
      </c>
      <c r="DN377" t="str">
        <f t="shared" si="477"/>
        <v/>
      </c>
      <c r="DO377" s="359" t="str">
        <f t="shared" si="478"/>
        <v/>
      </c>
      <c r="DP377" t="str">
        <f t="shared" si="479"/>
        <v/>
      </c>
      <c r="DQ377" t="str">
        <f t="shared" si="480"/>
        <v/>
      </c>
      <c r="DR377" t="str">
        <f t="shared" si="481"/>
        <v/>
      </c>
      <c r="DS377" s="359" t="str">
        <f t="shared" si="482"/>
        <v/>
      </c>
      <c r="DT377" t="str">
        <f t="shared" si="483"/>
        <v/>
      </c>
      <c r="DU377" t="str">
        <f t="shared" si="484"/>
        <v/>
      </c>
      <c r="DV377" t="str">
        <f t="shared" si="485"/>
        <v/>
      </c>
      <c r="DW377" t="str">
        <f t="shared" si="486"/>
        <v/>
      </c>
      <c r="DX377" s="359" t="str">
        <f t="shared" si="487"/>
        <v/>
      </c>
      <c r="DY377" t="str">
        <f t="shared" si="488"/>
        <v/>
      </c>
      <c r="DZ377" t="str">
        <f t="shared" si="489"/>
        <v/>
      </c>
      <c r="EA377" t="str">
        <f t="shared" si="490"/>
        <v/>
      </c>
      <c r="EB377" s="359" t="str">
        <f t="shared" si="491"/>
        <v/>
      </c>
      <c r="EC377" t="str">
        <f t="shared" si="492"/>
        <v/>
      </c>
      <c r="ED377" t="str">
        <f t="shared" si="493"/>
        <v/>
      </c>
      <c r="EE377" t="str">
        <f t="shared" si="494"/>
        <v/>
      </c>
      <c r="EF377" t="str">
        <f t="shared" si="495"/>
        <v/>
      </c>
      <c r="EG377" s="359" t="str">
        <f t="shared" si="496"/>
        <v/>
      </c>
      <c r="EH377" t="str">
        <f t="shared" si="441"/>
        <v>Diuris emarginata</v>
      </c>
      <c r="EJ377" t="str">
        <f t="shared" si="438"/>
        <v>Diuris filifolia</v>
      </c>
      <c r="EK377" s="100">
        <f t="shared" si="504"/>
        <v>0</v>
      </c>
      <c r="EL377" s="3">
        <f t="shared" si="504"/>
        <v>0</v>
      </c>
      <c r="EM377" s="3">
        <f t="shared" si="504"/>
        <v>0</v>
      </c>
      <c r="EN377" s="3">
        <f t="shared" si="504"/>
        <v>0</v>
      </c>
      <c r="EO377" s="3">
        <f t="shared" si="504"/>
        <v>0</v>
      </c>
      <c r="EP377" s="3">
        <f t="shared" si="504"/>
        <v>0</v>
      </c>
      <c r="EQ377" s="3">
        <f t="shared" si="504"/>
        <v>0</v>
      </c>
      <c r="ER377" s="3">
        <f t="shared" si="504"/>
        <v>0</v>
      </c>
      <c r="ES377" s="3">
        <f t="shared" si="504"/>
        <v>1</v>
      </c>
      <c r="ET377" s="3">
        <f t="shared" si="504"/>
        <v>1</v>
      </c>
      <c r="EU377" s="3">
        <f t="shared" si="504"/>
        <v>0</v>
      </c>
      <c r="EV377" s="24">
        <f t="shared" si="504"/>
        <v>0</v>
      </c>
      <c r="EW377" s="245">
        <f t="shared" si="440"/>
        <v>2</v>
      </c>
      <c r="EX377" s="262" t="str">
        <f t="shared" si="439"/>
        <v/>
      </c>
    </row>
    <row r="378" spans="1:154" ht="16.149999999999999" customHeight="1" x14ac:dyDescent="0.25">
      <c r="A378" s="363"/>
      <c r="D378" s="363"/>
      <c r="E378" s="363"/>
      <c r="F378" s="363"/>
      <c r="G378" s="363"/>
      <c r="H378" s="363"/>
      <c r="I378" s="363"/>
      <c r="J378" s="68">
        <f t="shared" si="442"/>
        <v>1162</v>
      </c>
      <c r="K378" s="371" t="str">
        <f t="shared" si="443"/>
        <v>Diuris hazeliae</v>
      </c>
      <c r="L378" s="372">
        <v>1162</v>
      </c>
      <c r="M378" s="371" t="s">
        <v>1539</v>
      </c>
      <c r="N378" s="79" t="s">
        <v>58</v>
      </c>
      <c r="O378" s="363" t="str">
        <f t="shared" si="502"/>
        <v>S</v>
      </c>
      <c r="P378" s="70" t="s">
        <v>2518</v>
      </c>
      <c r="Q378" s="464" t="s">
        <v>2519</v>
      </c>
      <c r="R378" s="365">
        <v>42948</v>
      </c>
      <c r="S378" s="365">
        <v>43008</v>
      </c>
      <c r="T378" s="603" t="s">
        <v>7894</v>
      </c>
      <c r="U378" s="603" t="s">
        <v>7894</v>
      </c>
      <c r="V378" s="603" t="s">
        <v>7894</v>
      </c>
      <c r="W378" s="603" t="s">
        <v>7894</v>
      </c>
      <c r="X378" s="603" t="s">
        <v>7894</v>
      </c>
      <c r="Y378" s="603" t="s">
        <v>7894</v>
      </c>
      <c r="Z378" s="603" t="s">
        <v>7894</v>
      </c>
      <c r="AA378" s="603" t="s">
        <v>4827</v>
      </c>
      <c r="AB378" s="603" t="s">
        <v>4828</v>
      </c>
      <c r="AC378" s="603" t="s">
        <v>7894</v>
      </c>
      <c r="AD378" s="603" t="s">
        <v>7894</v>
      </c>
      <c r="AE378" s="603" t="s">
        <v>7894</v>
      </c>
      <c r="AF378" s="605" t="s">
        <v>7903</v>
      </c>
      <c r="AG378" s="605" t="s">
        <v>7947</v>
      </c>
      <c r="AH378" s="366" t="s">
        <v>685</v>
      </c>
      <c r="AI378" s="363">
        <f t="shared" si="427"/>
        <v>6</v>
      </c>
      <c r="AJ378" s="363">
        <v>16</v>
      </c>
      <c r="AK378" s="413" t="str">
        <f t="shared" si="429"/>
        <v>Donkey Orchids</v>
      </c>
      <c r="AL378" s="413" t="str">
        <f t="shared" si="430"/>
        <v>Diuris corymbosa</v>
      </c>
      <c r="AM378" s="486" t="s">
        <v>7607</v>
      </c>
      <c r="AN378" s="70" t="s">
        <v>7547</v>
      </c>
      <c r="AO378" s="70" t="s">
        <v>2520</v>
      </c>
      <c r="AS378" s="69">
        <f t="shared" si="431"/>
        <v>32</v>
      </c>
      <c r="AT378" s="69">
        <f t="shared" si="432"/>
        <v>39</v>
      </c>
      <c r="AU378" s="69">
        <f t="shared" si="433"/>
        <v>8</v>
      </c>
      <c r="AV378" s="69">
        <f t="shared" si="434"/>
        <v>9</v>
      </c>
      <c r="AW378" s="81"/>
      <c r="AX378" s="70" t="s">
        <v>2521</v>
      </c>
      <c r="AY378" s="364">
        <v>44161</v>
      </c>
      <c r="AZ378" s="264" t="s">
        <v>48</v>
      </c>
      <c r="BA378" s="238"/>
      <c r="BB378" s="237" t="str">
        <f t="shared" si="435"/>
        <v/>
      </c>
      <c r="BC378" s="270">
        <f t="shared" si="428"/>
        <v>1162</v>
      </c>
      <c r="BD378" t="str">
        <f t="shared" si="436"/>
        <v>Diuris hazeliae</v>
      </c>
      <c r="BE378" s="367" t="e">
        <f>COUNTIFS(#REF!,L378)</f>
        <v>#REF!</v>
      </c>
      <c r="BF378" s="374" t="str">
        <f t="shared" si="437"/>
        <v>y</v>
      </c>
      <c r="BG378" s="82"/>
      <c r="BH378" s="375"/>
      <c r="BI378" s="374"/>
      <c r="BJ378" s="403"/>
      <c r="CE378" t="str">
        <f t="shared" si="503"/>
        <v>Cat's Face Orchid (Diuris filifolia)</v>
      </c>
      <c r="CF378" s="388" t="str">
        <f t="shared" si="497"/>
        <v>Diuris filifolia</v>
      </c>
      <c r="CG378" t="str">
        <f t="shared" si="444"/>
        <v/>
      </c>
      <c r="CH378" t="str">
        <f t="shared" si="445"/>
        <v/>
      </c>
      <c r="CI378" t="str">
        <f t="shared" si="446"/>
        <v/>
      </c>
      <c r="CJ378" t="str">
        <f t="shared" si="447"/>
        <v/>
      </c>
      <c r="CK378" s="359" t="str">
        <f t="shared" si="448"/>
        <v/>
      </c>
      <c r="CL378" t="str">
        <f t="shared" si="449"/>
        <v/>
      </c>
      <c r="CM378" t="str">
        <f t="shared" si="450"/>
        <v/>
      </c>
      <c r="CN378" t="str">
        <f t="shared" si="451"/>
        <v/>
      </c>
      <c r="CO378" s="359" t="str">
        <f t="shared" si="452"/>
        <v/>
      </c>
      <c r="CP378" t="str">
        <f t="shared" si="453"/>
        <v/>
      </c>
      <c r="CQ378" t="str">
        <f t="shared" si="454"/>
        <v/>
      </c>
      <c r="CR378" t="str">
        <f t="shared" si="455"/>
        <v/>
      </c>
      <c r="CS378" s="359" t="str">
        <f t="shared" si="456"/>
        <v/>
      </c>
      <c r="CT378" t="str">
        <f t="shared" si="457"/>
        <v/>
      </c>
      <c r="CU378" t="str">
        <f t="shared" si="458"/>
        <v/>
      </c>
      <c r="CV378" t="str">
        <f t="shared" si="459"/>
        <v/>
      </c>
      <c r="CW378" t="str">
        <f t="shared" si="460"/>
        <v/>
      </c>
      <c r="CX378" s="359" t="str">
        <f t="shared" si="461"/>
        <v/>
      </c>
      <c r="CY378" t="str">
        <f t="shared" si="462"/>
        <v/>
      </c>
      <c r="CZ378" t="str">
        <f t="shared" si="463"/>
        <v/>
      </c>
      <c r="DA378" t="str">
        <f t="shared" si="464"/>
        <v/>
      </c>
      <c r="DB378" s="359" t="str">
        <f t="shared" si="465"/>
        <v/>
      </c>
      <c r="DC378" t="str">
        <f t="shared" si="466"/>
        <v/>
      </c>
      <c r="DD378" t="str">
        <f t="shared" si="467"/>
        <v/>
      </c>
      <c r="DE378" t="str">
        <f t="shared" si="468"/>
        <v/>
      </c>
      <c r="DF378" s="359" t="str">
        <f t="shared" si="469"/>
        <v/>
      </c>
      <c r="DG378" t="str">
        <f t="shared" si="470"/>
        <v/>
      </c>
      <c r="DH378" t="str">
        <f t="shared" si="471"/>
        <v/>
      </c>
      <c r="DI378" t="str">
        <f t="shared" si="472"/>
        <v/>
      </c>
      <c r="DJ378" t="str">
        <f t="shared" si="473"/>
        <v/>
      </c>
      <c r="DK378" s="359" t="str">
        <f t="shared" si="474"/>
        <v/>
      </c>
      <c r="DL378" t="str">
        <f t="shared" si="475"/>
        <v/>
      </c>
      <c r="DM378" t="str">
        <f t="shared" si="476"/>
        <v/>
      </c>
      <c r="DN378" t="str">
        <f t="shared" si="477"/>
        <v/>
      </c>
      <c r="DO378" s="359" t="str">
        <f t="shared" si="478"/>
        <v/>
      </c>
      <c r="DP378" t="str">
        <f t="shared" si="479"/>
        <v>X</v>
      </c>
      <c r="DQ378" t="str">
        <f t="shared" si="480"/>
        <v>X</v>
      </c>
      <c r="DR378" t="str">
        <f t="shared" si="481"/>
        <v>X</v>
      </c>
      <c r="DS378" s="359" t="str">
        <f t="shared" si="482"/>
        <v>X</v>
      </c>
      <c r="DT378" t="str">
        <f t="shared" si="483"/>
        <v>X</v>
      </c>
      <c r="DU378" t="str">
        <f t="shared" si="484"/>
        <v>X</v>
      </c>
      <c r="DV378" t="str">
        <f t="shared" si="485"/>
        <v>X</v>
      </c>
      <c r="DW378" t="str">
        <f t="shared" si="486"/>
        <v>X</v>
      </c>
      <c r="DX378" s="359" t="str">
        <f t="shared" si="487"/>
        <v>X</v>
      </c>
      <c r="DY378" t="str">
        <f t="shared" si="488"/>
        <v/>
      </c>
      <c r="DZ378" t="str">
        <f t="shared" si="489"/>
        <v/>
      </c>
      <c r="EA378" t="str">
        <f t="shared" si="490"/>
        <v/>
      </c>
      <c r="EB378" s="359" t="str">
        <f t="shared" si="491"/>
        <v/>
      </c>
      <c r="EC378" t="str">
        <f t="shared" si="492"/>
        <v/>
      </c>
      <c r="ED378" t="str">
        <f t="shared" si="493"/>
        <v/>
      </c>
      <c r="EE378" t="str">
        <f t="shared" si="494"/>
        <v/>
      </c>
      <c r="EF378" t="str">
        <f t="shared" si="495"/>
        <v/>
      </c>
      <c r="EG378" s="359" t="str">
        <f t="shared" si="496"/>
        <v/>
      </c>
      <c r="EH378" t="str">
        <f t="shared" si="441"/>
        <v>Diuris filifolia</v>
      </c>
      <c r="EJ378" t="str">
        <f t="shared" si="438"/>
        <v>Diuris hazeliae</v>
      </c>
      <c r="EK378" s="100">
        <f t="shared" si="504"/>
        <v>0</v>
      </c>
      <c r="EL378" s="3">
        <f t="shared" si="504"/>
        <v>0</v>
      </c>
      <c r="EM378" s="3">
        <f t="shared" si="504"/>
        <v>0</v>
      </c>
      <c r="EN378" s="3">
        <f t="shared" si="504"/>
        <v>0</v>
      </c>
      <c r="EO378" s="3">
        <f t="shared" si="504"/>
        <v>0</v>
      </c>
      <c r="EP378" s="3">
        <f t="shared" si="504"/>
        <v>0</v>
      </c>
      <c r="EQ378" s="3">
        <f t="shared" si="504"/>
        <v>0</v>
      </c>
      <c r="ER378" s="3">
        <f t="shared" si="504"/>
        <v>1</v>
      </c>
      <c r="ES378" s="3">
        <f t="shared" si="504"/>
        <v>1</v>
      </c>
      <c r="ET378" s="3">
        <f t="shared" si="504"/>
        <v>0</v>
      </c>
      <c r="EU378" s="3">
        <f t="shared" si="504"/>
        <v>0</v>
      </c>
      <c r="EV378" s="24">
        <f t="shared" si="504"/>
        <v>0</v>
      </c>
      <c r="EW378" s="245">
        <f t="shared" si="440"/>
        <v>2</v>
      </c>
      <c r="EX378" s="262" t="str">
        <f t="shared" si="439"/>
        <v/>
      </c>
    </row>
    <row r="379" spans="1:154" ht="16.149999999999999" customHeight="1" x14ac:dyDescent="0.25">
      <c r="A379" s="363"/>
      <c r="D379" s="363"/>
      <c r="E379" s="363"/>
      <c r="F379" s="363"/>
      <c r="G379" s="363"/>
      <c r="H379" s="363"/>
      <c r="I379" s="363"/>
      <c r="J379" s="68">
        <f t="shared" si="442"/>
        <v>649</v>
      </c>
      <c r="K379" s="371" t="str">
        <f t="shared" si="443"/>
        <v>Diuris heberlei</v>
      </c>
      <c r="L379" s="372">
        <v>649</v>
      </c>
      <c r="M379" s="371" t="s">
        <v>1539</v>
      </c>
      <c r="N379" s="79" t="s">
        <v>453</v>
      </c>
      <c r="O379" s="363" t="str">
        <f t="shared" si="502"/>
        <v>S</v>
      </c>
      <c r="P379" s="70" t="s">
        <v>2522</v>
      </c>
      <c r="Q379" s="364" t="s">
        <v>2119</v>
      </c>
      <c r="R379" s="365">
        <v>43070</v>
      </c>
      <c r="S379" s="365">
        <v>42781</v>
      </c>
      <c r="T379" s="603" t="s">
        <v>4820</v>
      </c>
      <c r="U379" s="603" t="s">
        <v>4821</v>
      </c>
      <c r="V379" s="603" t="s">
        <v>7894</v>
      </c>
      <c r="W379" s="603" t="s">
        <v>7894</v>
      </c>
      <c r="X379" s="603" t="s">
        <v>7894</v>
      </c>
      <c r="Y379" s="603" t="s">
        <v>7894</v>
      </c>
      <c r="Z379" s="603" t="s">
        <v>7894</v>
      </c>
      <c r="AA379" s="603" t="s">
        <v>7894</v>
      </c>
      <c r="AB379" s="603" t="s">
        <v>7894</v>
      </c>
      <c r="AC379" s="603" t="s">
        <v>7894</v>
      </c>
      <c r="AD379" s="603" t="s">
        <v>7894</v>
      </c>
      <c r="AE379" s="603" t="s">
        <v>4831</v>
      </c>
      <c r="AF379" s="605" t="s">
        <v>7919</v>
      </c>
      <c r="AG379" s="605" t="s">
        <v>7961</v>
      </c>
      <c r="AH379" s="69" t="s">
        <v>1307</v>
      </c>
      <c r="AI379" s="363">
        <f t="shared" si="427"/>
        <v>3</v>
      </c>
      <c r="AJ379" s="363">
        <v>18</v>
      </c>
      <c r="AK379" s="413" t="str">
        <f t="shared" si="429"/>
        <v>Bee Orchids</v>
      </c>
      <c r="AL379" s="413" t="str">
        <f t="shared" si="430"/>
        <v>Diuris laxiflora</v>
      </c>
      <c r="AM379" s="486" t="s">
        <v>7607</v>
      </c>
      <c r="AS379" s="69">
        <f t="shared" si="431"/>
        <v>49</v>
      </c>
      <c r="AT379" s="69">
        <f t="shared" si="432"/>
        <v>59</v>
      </c>
      <c r="AU379" s="69">
        <f t="shared" si="433"/>
        <v>12</v>
      </c>
      <c r="AV379" s="69">
        <f t="shared" si="434"/>
        <v>2</v>
      </c>
      <c r="AW379" s="81"/>
      <c r="AX379" s="70" t="s">
        <v>2523</v>
      </c>
      <c r="AY379" s="364">
        <v>12940</v>
      </c>
      <c r="AZ379" s="264" t="s">
        <v>1934</v>
      </c>
      <c r="BA379" s="238"/>
      <c r="BB379" s="237" t="str">
        <f t="shared" si="435"/>
        <v/>
      </c>
      <c r="BC379" s="270">
        <f t="shared" si="428"/>
        <v>649</v>
      </c>
      <c r="BD379" t="str">
        <f t="shared" si="436"/>
        <v>Diuris heberlei</v>
      </c>
      <c r="BE379" s="367" t="e">
        <f>COUNTIFS(#REF!,L379)</f>
        <v>#REF!</v>
      </c>
      <c r="BF379" s="374" t="str">
        <f t="shared" si="437"/>
        <v>y</v>
      </c>
      <c r="BG379" s="82"/>
      <c r="BH379" s="375"/>
      <c r="BI379" s="374"/>
      <c r="BJ379" s="403"/>
      <c r="CE379" t="str">
        <f t="shared" si="503"/>
        <v>Yellow Granite Donkey Orchid (Diuris hazeliae)</v>
      </c>
      <c r="CF379" s="388" t="str">
        <f t="shared" si="497"/>
        <v>Diuris hazeliae</v>
      </c>
      <c r="CG379" t="str">
        <f t="shared" si="444"/>
        <v/>
      </c>
      <c r="CH379" t="str">
        <f t="shared" si="445"/>
        <v/>
      </c>
      <c r="CI379" t="str">
        <f t="shared" si="446"/>
        <v/>
      </c>
      <c r="CJ379" t="str">
        <f t="shared" si="447"/>
        <v/>
      </c>
      <c r="CK379" s="359" t="str">
        <f t="shared" si="448"/>
        <v/>
      </c>
      <c r="CL379" t="str">
        <f t="shared" si="449"/>
        <v/>
      </c>
      <c r="CM379" t="str">
        <f t="shared" si="450"/>
        <v/>
      </c>
      <c r="CN379" t="str">
        <f t="shared" si="451"/>
        <v/>
      </c>
      <c r="CO379" s="359" t="str">
        <f t="shared" si="452"/>
        <v/>
      </c>
      <c r="CP379" t="str">
        <f t="shared" si="453"/>
        <v/>
      </c>
      <c r="CQ379" t="str">
        <f t="shared" si="454"/>
        <v/>
      </c>
      <c r="CR379" t="str">
        <f t="shared" si="455"/>
        <v/>
      </c>
      <c r="CS379" s="359" t="str">
        <f t="shared" si="456"/>
        <v/>
      </c>
      <c r="CT379" t="str">
        <f t="shared" si="457"/>
        <v/>
      </c>
      <c r="CU379" t="str">
        <f t="shared" si="458"/>
        <v/>
      </c>
      <c r="CV379" t="str">
        <f t="shared" si="459"/>
        <v/>
      </c>
      <c r="CW379" t="str">
        <f t="shared" si="460"/>
        <v/>
      </c>
      <c r="CX379" s="359" t="str">
        <f t="shared" si="461"/>
        <v/>
      </c>
      <c r="CY379" t="str">
        <f t="shared" si="462"/>
        <v/>
      </c>
      <c r="CZ379" t="str">
        <f t="shared" si="463"/>
        <v/>
      </c>
      <c r="DA379" t="str">
        <f t="shared" si="464"/>
        <v/>
      </c>
      <c r="DB379" s="359" t="str">
        <f t="shared" si="465"/>
        <v/>
      </c>
      <c r="DC379" t="str">
        <f t="shared" si="466"/>
        <v/>
      </c>
      <c r="DD379" t="str">
        <f t="shared" si="467"/>
        <v/>
      </c>
      <c r="DE379" t="str">
        <f t="shared" si="468"/>
        <v/>
      </c>
      <c r="DF379" s="359" t="str">
        <f t="shared" si="469"/>
        <v/>
      </c>
      <c r="DG379" t="str">
        <f t="shared" si="470"/>
        <v/>
      </c>
      <c r="DH379" t="str">
        <f t="shared" si="471"/>
        <v/>
      </c>
      <c r="DI379" t="str">
        <f t="shared" si="472"/>
        <v/>
      </c>
      <c r="DJ379" t="str">
        <f t="shared" si="473"/>
        <v/>
      </c>
      <c r="DK379" s="359" t="str">
        <f t="shared" si="474"/>
        <v/>
      </c>
      <c r="DL379" t="str">
        <f t="shared" si="475"/>
        <v>X</v>
      </c>
      <c r="DM379" t="str">
        <f t="shared" si="476"/>
        <v>X</v>
      </c>
      <c r="DN379" t="str">
        <f t="shared" si="477"/>
        <v>X</v>
      </c>
      <c r="DO379" s="359" t="str">
        <f t="shared" si="478"/>
        <v>X</v>
      </c>
      <c r="DP379" t="str">
        <f t="shared" si="479"/>
        <v>X</v>
      </c>
      <c r="DQ379" t="str">
        <f t="shared" si="480"/>
        <v>X</v>
      </c>
      <c r="DR379" t="str">
        <f t="shared" si="481"/>
        <v>X</v>
      </c>
      <c r="DS379" s="359" t="str">
        <f t="shared" si="482"/>
        <v>X</v>
      </c>
      <c r="DT379" t="str">
        <f t="shared" si="483"/>
        <v/>
      </c>
      <c r="DU379" t="str">
        <f t="shared" si="484"/>
        <v/>
      </c>
      <c r="DV379" t="str">
        <f t="shared" si="485"/>
        <v/>
      </c>
      <c r="DW379" t="str">
        <f t="shared" si="486"/>
        <v/>
      </c>
      <c r="DX379" s="359" t="str">
        <f t="shared" si="487"/>
        <v/>
      </c>
      <c r="DY379" t="str">
        <f t="shared" si="488"/>
        <v/>
      </c>
      <c r="DZ379" t="str">
        <f t="shared" si="489"/>
        <v/>
      </c>
      <c r="EA379" t="str">
        <f t="shared" si="490"/>
        <v/>
      </c>
      <c r="EB379" s="359" t="str">
        <f t="shared" si="491"/>
        <v/>
      </c>
      <c r="EC379" t="str">
        <f t="shared" si="492"/>
        <v/>
      </c>
      <c r="ED379" t="str">
        <f t="shared" si="493"/>
        <v/>
      </c>
      <c r="EE379" t="str">
        <f t="shared" si="494"/>
        <v/>
      </c>
      <c r="EF379" t="str">
        <f t="shared" si="495"/>
        <v/>
      </c>
      <c r="EG379" s="359" t="str">
        <f t="shared" si="496"/>
        <v/>
      </c>
      <c r="EH379" t="str">
        <f t="shared" si="441"/>
        <v>Diuris hazeliae</v>
      </c>
      <c r="EJ379" t="str">
        <f t="shared" si="438"/>
        <v>Diuris heberlei</v>
      </c>
      <c r="EK379" s="100">
        <f t="shared" si="504"/>
        <v>1</v>
      </c>
      <c r="EL379" s="3">
        <f t="shared" si="504"/>
        <v>1</v>
      </c>
      <c r="EM379" s="3">
        <f t="shared" si="504"/>
        <v>0</v>
      </c>
      <c r="EN379" s="3">
        <f t="shared" si="504"/>
        <v>0</v>
      </c>
      <c r="EO379" s="3">
        <f t="shared" si="504"/>
        <v>0</v>
      </c>
      <c r="EP379" s="3">
        <f t="shared" si="504"/>
        <v>0</v>
      </c>
      <c r="EQ379" s="3">
        <f t="shared" si="504"/>
        <v>0</v>
      </c>
      <c r="ER379" s="3">
        <f t="shared" si="504"/>
        <v>0</v>
      </c>
      <c r="ES379" s="3">
        <f t="shared" si="504"/>
        <v>0</v>
      </c>
      <c r="ET379" s="3">
        <f t="shared" si="504"/>
        <v>0</v>
      </c>
      <c r="EU379" s="3">
        <f t="shared" si="504"/>
        <v>0</v>
      </c>
      <c r="EV379" s="24">
        <f t="shared" si="504"/>
        <v>1</v>
      </c>
      <c r="EW379" s="245">
        <f t="shared" si="440"/>
        <v>3</v>
      </c>
      <c r="EX379" s="262" t="str">
        <f t="shared" si="439"/>
        <v xml:space="preserve"> X</v>
      </c>
    </row>
    <row r="380" spans="1:154" ht="16.149999999999999" customHeight="1" x14ac:dyDescent="0.25">
      <c r="A380" s="363"/>
      <c r="D380" s="363"/>
      <c r="E380" s="363"/>
      <c r="F380" s="363"/>
      <c r="G380" s="363"/>
      <c r="H380" s="363"/>
      <c r="I380" s="363"/>
      <c r="J380" s="68">
        <f t="shared" si="442"/>
        <v>877</v>
      </c>
      <c r="K380" s="371" t="str">
        <f t="shared" si="443"/>
        <v>Diuris immaculata</v>
      </c>
      <c r="L380" s="372">
        <v>877</v>
      </c>
      <c r="M380" s="371" t="s">
        <v>1539</v>
      </c>
      <c r="N380" s="79" t="s">
        <v>1270</v>
      </c>
      <c r="O380" s="363" t="str">
        <f t="shared" si="502"/>
        <v>S</v>
      </c>
      <c r="P380" s="70" t="s">
        <v>2524</v>
      </c>
      <c r="Q380" s="364" t="s">
        <v>2525</v>
      </c>
      <c r="R380" s="365">
        <v>42979</v>
      </c>
      <c r="S380" s="365">
        <v>43040</v>
      </c>
      <c r="T380" s="603" t="s">
        <v>7894</v>
      </c>
      <c r="U380" s="603" t="s">
        <v>7894</v>
      </c>
      <c r="V380" s="603" t="s">
        <v>7894</v>
      </c>
      <c r="W380" s="603" t="s">
        <v>7894</v>
      </c>
      <c r="X380" s="603" t="s">
        <v>7894</v>
      </c>
      <c r="Y380" s="603" t="s">
        <v>7894</v>
      </c>
      <c r="Z380" s="603" t="s">
        <v>7894</v>
      </c>
      <c r="AA380" s="603" t="s">
        <v>7894</v>
      </c>
      <c r="AB380" s="603" t="s">
        <v>4828</v>
      </c>
      <c r="AC380" s="603" t="s">
        <v>4829</v>
      </c>
      <c r="AD380" s="603" t="s">
        <v>4830</v>
      </c>
      <c r="AE380" s="603" t="s">
        <v>7894</v>
      </c>
      <c r="AF380" s="605" t="s">
        <v>7902</v>
      </c>
      <c r="AG380" s="605" t="s">
        <v>7946</v>
      </c>
      <c r="AH380" s="366" t="s">
        <v>685</v>
      </c>
      <c r="AI380" s="363">
        <f t="shared" si="427"/>
        <v>6</v>
      </c>
      <c r="AJ380" s="363">
        <v>18</v>
      </c>
      <c r="AK380" s="413" t="str">
        <f t="shared" si="429"/>
        <v>Bee Orchids</v>
      </c>
      <c r="AL380" s="413" t="str">
        <f t="shared" si="430"/>
        <v>Diuris laxiflora</v>
      </c>
      <c r="AM380" s="486" t="s">
        <v>7607</v>
      </c>
      <c r="AS380" s="69">
        <f t="shared" si="431"/>
        <v>36</v>
      </c>
      <c r="AT380" s="69">
        <f t="shared" si="432"/>
        <v>44</v>
      </c>
      <c r="AU380" s="69">
        <f t="shared" si="433"/>
        <v>9</v>
      </c>
      <c r="AV380" s="69">
        <f t="shared" si="434"/>
        <v>11</v>
      </c>
      <c r="AW380" s="81"/>
      <c r="AX380" s="70" t="s">
        <v>2526</v>
      </c>
      <c r="AY380" s="364">
        <v>33159</v>
      </c>
      <c r="AZ380" s="264" t="s">
        <v>48</v>
      </c>
      <c r="BA380" s="238"/>
      <c r="BB380" s="237" t="str">
        <f t="shared" si="435"/>
        <v/>
      </c>
      <c r="BC380" s="270">
        <f t="shared" si="428"/>
        <v>877</v>
      </c>
      <c r="BD380" t="str">
        <f t="shared" si="436"/>
        <v>Diuris immaculata</v>
      </c>
      <c r="BE380" s="367" t="e">
        <f>COUNTIFS(#REF!,L380)</f>
        <v>#REF!</v>
      </c>
      <c r="BF380" s="374" t="str">
        <f t="shared" si="437"/>
        <v>y</v>
      </c>
      <c r="BG380" s="82"/>
      <c r="BH380" s="375"/>
      <c r="BI380" s="374"/>
      <c r="BJ380" s="403"/>
      <c r="CE380" t="str">
        <f t="shared" si="503"/>
        <v>Heberle's Donkey Orchid (Diuris heberlei)</v>
      </c>
      <c r="CF380" s="388" t="str">
        <f t="shared" si="497"/>
        <v>Diuris heberlei</v>
      </c>
      <c r="CG380" t="str">
        <f t="shared" si="444"/>
        <v/>
      </c>
      <c r="CH380" t="str">
        <f t="shared" si="445"/>
        <v/>
      </c>
      <c r="CI380" t="str">
        <f t="shared" si="446"/>
        <v/>
      </c>
      <c r="CJ380" t="str">
        <f t="shared" si="447"/>
        <v/>
      </c>
      <c r="CK380" s="359" t="str">
        <f t="shared" si="448"/>
        <v/>
      </c>
      <c r="CL380" t="str">
        <f t="shared" si="449"/>
        <v/>
      </c>
      <c r="CM380" t="str">
        <f t="shared" si="450"/>
        <v/>
      </c>
      <c r="CN380" t="str">
        <f t="shared" si="451"/>
        <v/>
      </c>
      <c r="CO380" s="359" t="str">
        <f t="shared" si="452"/>
        <v/>
      </c>
      <c r="CP380" t="str">
        <f t="shared" si="453"/>
        <v/>
      </c>
      <c r="CQ380" t="str">
        <f t="shared" si="454"/>
        <v/>
      </c>
      <c r="CR380" t="str">
        <f t="shared" si="455"/>
        <v/>
      </c>
      <c r="CS380" s="359" t="str">
        <f t="shared" si="456"/>
        <v/>
      </c>
      <c r="CT380" t="str">
        <f t="shared" si="457"/>
        <v/>
      </c>
      <c r="CU380" t="str">
        <f t="shared" si="458"/>
        <v/>
      </c>
      <c r="CV380" t="str">
        <f t="shared" si="459"/>
        <v/>
      </c>
      <c r="CW380" t="str">
        <f t="shared" si="460"/>
        <v/>
      </c>
      <c r="CX380" s="359" t="str">
        <f t="shared" si="461"/>
        <v/>
      </c>
      <c r="CY380" t="str">
        <f t="shared" si="462"/>
        <v/>
      </c>
      <c r="CZ380" t="str">
        <f t="shared" si="463"/>
        <v/>
      </c>
      <c r="DA380" t="str">
        <f t="shared" si="464"/>
        <v/>
      </c>
      <c r="DB380" s="359" t="str">
        <f t="shared" si="465"/>
        <v/>
      </c>
      <c r="DC380" t="str">
        <f t="shared" si="466"/>
        <v/>
      </c>
      <c r="DD380" t="str">
        <f t="shared" si="467"/>
        <v/>
      </c>
      <c r="DE380" t="str">
        <f t="shared" si="468"/>
        <v/>
      </c>
      <c r="DF380" s="359" t="str">
        <f t="shared" si="469"/>
        <v/>
      </c>
      <c r="DG380" t="str">
        <f t="shared" si="470"/>
        <v/>
      </c>
      <c r="DH380" t="str">
        <f t="shared" si="471"/>
        <v/>
      </c>
      <c r="DI380" t="str">
        <f t="shared" si="472"/>
        <v/>
      </c>
      <c r="DJ380" t="str">
        <f t="shared" si="473"/>
        <v/>
      </c>
      <c r="DK380" s="359" t="str">
        <f t="shared" si="474"/>
        <v/>
      </c>
      <c r="DL380" t="str">
        <f t="shared" si="475"/>
        <v/>
      </c>
      <c r="DM380" t="str">
        <f t="shared" si="476"/>
        <v/>
      </c>
      <c r="DN380" t="str">
        <f t="shared" si="477"/>
        <v/>
      </c>
      <c r="DO380" s="359" t="str">
        <f t="shared" si="478"/>
        <v/>
      </c>
      <c r="DP380" t="str">
        <f t="shared" si="479"/>
        <v/>
      </c>
      <c r="DQ380" t="str">
        <f t="shared" si="480"/>
        <v/>
      </c>
      <c r="DR380" t="str">
        <f t="shared" si="481"/>
        <v/>
      </c>
      <c r="DS380" s="359" t="str">
        <f t="shared" si="482"/>
        <v/>
      </c>
      <c r="DT380" t="str">
        <f t="shared" si="483"/>
        <v/>
      </c>
      <c r="DU380" t="str">
        <f t="shared" si="484"/>
        <v/>
      </c>
      <c r="DV380" t="str">
        <f t="shared" si="485"/>
        <v/>
      </c>
      <c r="DW380" t="str">
        <f t="shared" si="486"/>
        <v/>
      </c>
      <c r="DX380" s="359" t="str">
        <f t="shared" si="487"/>
        <v/>
      </c>
      <c r="DY380" t="str">
        <f t="shared" si="488"/>
        <v/>
      </c>
      <c r="DZ380" t="str">
        <f t="shared" si="489"/>
        <v/>
      </c>
      <c r="EA380" t="str">
        <f t="shared" si="490"/>
        <v/>
      </c>
      <c r="EB380" s="359" t="str">
        <f t="shared" si="491"/>
        <v/>
      </c>
      <c r="EC380" t="str">
        <f t="shared" si="492"/>
        <v/>
      </c>
      <c r="ED380" t="str">
        <f t="shared" si="493"/>
        <v/>
      </c>
      <c r="EE380" t="str">
        <f t="shared" si="494"/>
        <v/>
      </c>
      <c r="EF380" t="str">
        <f t="shared" si="495"/>
        <v/>
      </c>
      <c r="EG380" s="359" t="str">
        <f t="shared" si="496"/>
        <v/>
      </c>
      <c r="EH380" t="str">
        <f t="shared" si="441"/>
        <v>Diuris heberlei</v>
      </c>
      <c r="EJ380" t="str">
        <f t="shared" si="438"/>
        <v>Diuris immaculata</v>
      </c>
      <c r="EK380" s="100">
        <f t="shared" si="504"/>
        <v>0</v>
      </c>
      <c r="EL380" s="3">
        <f t="shared" si="504"/>
        <v>0</v>
      </c>
      <c r="EM380" s="3">
        <f t="shared" si="504"/>
        <v>0</v>
      </c>
      <c r="EN380" s="3">
        <f t="shared" si="504"/>
        <v>0</v>
      </c>
      <c r="EO380" s="3">
        <f t="shared" si="504"/>
        <v>0</v>
      </c>
      <c r="EP380" s="3">
        <f t="shared" si="504"/>
        <v>0</v>
      </c>
      <c r="EQ380" s="3">
        <f t="shared" si="504"/>
        <v>0</v>
      </c>
      <c r="ER380" s="3">
        <f t="shared" si="504"/>
        <v>0</v>
      </c>
      <c r="ES380" s="3">
        <f t="shared" si="504"/>
        <v>1</v>
      </c>
      <c r="ET380" s="3">
        <f t="shared" si="504"/>
        <v>1</v>
      </c>
      <c r="EU380" s="3">
        <f t="shared" si="504"/>
        <v>1</v>
      </c>
      <c r="EV380" s="24">
        <f t="shared" si="504"/>
        <v>0</v>
      </c>
      <c r="EW380" s="245">
        <f t="shared" si="440"/>
        <v>3</v>
      </c>
      <c r="EX380" s="262" t="str">
        <f t="shared" si="439"/>
        <v/>
      </c>
    </row>
    <row r="381" spans="1:154" ht="16.149999999999999" customHeight="1" x14ac:dyDescent="0.25">
      <c r="A381" s="363"/>
      <c r="D381" s="363"/>
      <c r="E381" s="363"/>
      <c r="F381" s="363"/>
      <c r="G381" s="363"/>
      <c r="H381" s="363"/>
      <c r="I381" s="363"/>
      <c r="J381" s="68">
        <f t="shared" si="442"/>
        <v>652</v>
      </c>
      <c r="K381" s="371" t="str">
        <f t="shared" si="443"/>
        <v>Diuris insignis</v>
      </c>
      <c r="L381" s="372">
        <v>652</v>
      </c>
      <c r="M381" s="371" t="s">
        <v>1539</v>
      </c>
      <c r="N381" s="79" t="s">
        <v>556</v>
      </c>
      <c r="O381" s="363" t="str">
        <f t="shared" si="502"/>
        <v>S</v>
      </c>
      <c r="P381" s="70" t="s">
        <v>2527</v>
      </c>
      <c r="Q381" s="364" t="s">
        <v>2528</v>
      </c>
      <c r="R381" s="365">
        <v>43009</v>
      </c>
      <c r="S381" s="365">
        <v>43069</v>
      </c>
      <c r="T381" s="603" t="s">
        <v>7894</v>
      </c>
      <c r="U381" s="603" t="s">
        <v>7894</v>
      </c>
      <c r="V381" s="603" t="s">
        <v>7894</v>
      </c>
      <c r="W381" s="603" t="s">
        <v>7894</v>
      </c>
      <c r="X381" s="603" t="s">
        <v>7894</v>
      </c>
      <c r="Y381" s="603" t="s">
        <v>7894</v>
      </c>
      <c r="Z381" s="603" t="s">
        <v>7894</v>
      </c>
      <c r="AA381" s="603" t="s">
        <v>7894</v>
      </c>
      <c r="AB381" s="603" t="s">
        <v>7894</v>
      </c>
      <c r="AC381" s="603" t="s">
        <v>4829</v>
      </c>
      <c r="AD381" s="603" t="s">
        <v>4830</v>
      </c>
      <c r="AE381" s="603" t="s">
        <v>7894</v>
      </c>
      <c r="AF381" s="605" t="s">
        <v>7897</v>
      </c>
      <c r="AG381" s="605" t="s">
        <v>7940</v>
      </c>
      <c r="AH381" s="366" t="s">
        <v>685</v>
      </c>
      <c r="AI381" s="363">
        <f t="shared" si="427"/>
        <v>6</v>
      </c>
      <c r="AJ381" s="363">
        <v>18</v>
      </c>
      <c r="AK381" s="413" t="str">
        <f t="shared" si="429"/>
        <v>Bee Orchids</v>
      </c>
      <c r="AL381" s="413" t="str">
        <f t="shared" si="430"/>
        <v>Diuris laxiflora</v>
      </c>
      <c r="AM381" s="486" t="s">
        <v>7607</v>
      </c>
      <c r="AN381" s="70" t="s">
        <v>7548</v>
      </c>
      <c r="AS381" s="69">
        <f t="shared" si="431"/>
        <v>40</v>
      </c>
      <c r="AT381" s="69">
        <f t="shared" si="432"/>
        <v>48</v>
      </c>
      <c r="AU381" s="69">
        <f t="shared" si="433"/>
        <v>10</v>
      </c>
      <c r="AV381" s="69">
        <f t="shared" si="434"/>
        <v>11</v>
      </c>
      <c r="AW381" s="81"/>
      <c r="AX381" s="70" t="s">
        <v>2529</v>
      </c>
      <c r="AY381" s="364">
        <v>42230</v>
      </c>
      <c r="AZ381" s="264" t="s">
        <v>48</v>
      </c>
      <c r="BA381" s="238"/>
      <c r="BB381" s="237" t="str">
        <f t="shared" si="435"/>
        <v/>
      </c>
      <c r="BC381" s="270">
        <f t="shared" si="428"/>
        <v>652</v>
      </c>
      <c r="BD381" t="str">
        <f t="shared" si="436"/>
        <v>Diuris insignis</v>
      </c>
      <c r="BE381" s="367" t="e">
        <f>COUNTIFS(#REF!,L381)</f>
        <v>#REF!</v>
      </c>
      <c r="BF381" s="374" t="str">
        <f t="shared" si="437"/>
        <v>y</v>
      </c>
      <c r="BG381" s="82"/>
      <c r="BH381" s="375"/>
      <c r="BI381" s="374"/>
      <c r="BJ381" s="403"/>
      <c r="CE381" t="str">
        <f t="shared" si="503"/>
        <v>Little Esperance Bee Orchid (Diuris immaculata)</v>
      </c>
      <c r="CF381" s="388" t="str">
        <f t="shared" si="497"/>
        <v>Diuris immaculata</v>
      </c>
      <c r="CG381" t="str">
        <f t="shared" si="444"/>
        <v/>
      </c>
      <c r="CH381" t="str">
        <f t="shared" si="445"/>
        <v/>
      </c>
      <c r="CI381" t="str">
        <f t="shared" si="446"/>
        <v/>
      </c>
      <c r="CJ381" t="str">
        <f t="shared" si="447"/>
        <v/>
      </c>
      <c r="CK381" s="359" t="str">
        <f t="shared" si="448"/>
        <v/>
      </c>
      <c r="CL381" t="str">
        <f t="shared" si="449"/>
        <v/>
      </c>
      <c r="CM381" t="str">
        <f t="shared" si="450"/>
        <v/>
      </c>
      <c r="CN381" t="str">
        <f t="shared" si="451"/>
        <v/>
      </c>
      <c r="CO381" s="359" t="str">
        <f t="shared" si="452"/>
        <v/>
      </c>
      <c r="CP381" t="str">
        <f t="shared" si="453"/>
        <v/>
      </c>
      <c r="CQ381" t="str">
        <f t="shared" si="454"/>
        <v/>
      </c>
      <c r="CR381" t="str">
        <f t="shared" si="455"/>
        <v/>
      </c>
      <c r="CS381" s="359" t="str">
        <f t="shared" si="456"/>
        <v/>
      </c>
      <c r="CT381" t="str">
        <f t="shared" si="457"/>
        <v/>
      </c>
      <c r="CU381" t="str">
        <f t="shared" si="458"/>
        <v/>
      </c>
      <c r="CV381" t="str">
        <f t="shared" si="459"/>
        <v/>
      </c>
      <c r="CW381" t="str">
        <f t="shared" si="460"/>
        <v/>
      </c>
      <c r="CX381" s="359" t="str">
        <f t="shared" si="461"/>
        <v/>
      </c>
      <c r="CY381" t="str">
        <f t="shared" si="462"/>
        <v/>
      </c>
      <c r="CZ381" t="str">
        <f t="shared" si="463"/>
        <v/>
      </c>
      <c r="DA381" t="str">
        <f t="shared" si="464"/>
        <v/>
      </c>
      <c r="DB381" s="359" t="str">
        <f t="shared" si="465"/>
        <v/>
      </c>
      <c r="DC381" t="str">
        <f t="shared" si="466"/>
        <v/>
      </c>
      <c r="DD381" t="str">
        <f t="shared" si="467"/>
        <v/>
      </c>
      <c r="DE381" t="str">
        <f t="shared" si="468"/>
        <v/>
      </c>
      <c r="DF381" s="359" t="str">
        <f t="shared" si="469"/>
        <v/>
      </c>
      <c r="DG381" t="str">
        <f t="shared" si="470"/>
        <v/>
      </c>
      <c r="DH381" t="str">
        <f t="shared" si="471"/>
        <v/>
      </c>
      <c r="DI381" t="str">
        <f t="shared" si="472"/>
        <v/>
      </c>
      <c r="DJ381" t="str">
        <f t="shared" si="473"/>
        <v/>
      </c>
      <c r="DK381" s="359" t="str">
        <f t="shared" si="474"/>
        <v/>
      </c>
      <c r="DL381" t="str">
        <f t="shared" si="475"/>
        <v/>
      </c>
      <c r="DM381" t="str">
        <f t="shared" si="476"/>
        <v/>
      </c>
      <c r="DN381" t="str">
        <f t="shared" si="477"/>
        <v/>
      </c>
      <c r="DO381" s="359" t="str">
        <f t="shared" si="478"/>
        <v/>
      </c>
      <c r="DP381" t="str">
        <f t="shared" si="479"/>
        <v>X</v>
      </c>
      <c r="DQ381" t="str">
        <f t="shared" si="480"/>
        <v>X</v>
      </c>
      <c r="DR381" t="str">
        <f t="shared" si="481"/>
        <v>X</v>
      </c>
      <c r="DS381" s="359" t="str">
        <f t="shared" si="482"/>
        <v>X</v>
      </c>
      <c r="DT381" t="str">
        <f t="shared" si="483"/>
        <v>X</v>
      </c>
      <c r="DU381" t="str">
        <f t="shared" si="484"/>
        <v>X</v>
      </c>
      <c r="DV381" t="str">
        <f t="shared" si="485"/>
        <v>X</v>
      </c>
      <c r="DW381" t="str">
        <f t="shared" si="486"/>
        <v>X</v>
      </c>
      <c r="DX381" s="359" t="str">
        <f t="shared" si="487"/>
        <v>X</v>
      </c>
      <c r="DY381" t="str">
        <f t="shared" si="488"/>
        <v/>
      </c>
      <c r="DZ381" t="str">
        <f t="shared" si="489"/>
        <v/>
      </c>
      <c r="EA381" t="str">
        <f t="shared" si="490"/>
        <v/>
      </c>
      <c r="EB381" s="359" t="str">
        <f t="shared" si="491"/>
        <v/>
      </c>
      <c r="EC381" t="str">
        <f t="shared" si="492"/>
        <v/>
      </c>
      <c r="ED381" t="str">
        <f t="shared" si="493"/>
        <v/>
      </c>
      <c r="EE381" t="str">
        <f t="shared" si="494"/>
        <v/>
      </c>
      <c r="EF381" t="str">
        <f t="shared" si="495"/>
        <v/>
      </c>
      <c r="EG381" s="359" t="str">
        <f t="shared" si="496"/>
        <v/>
      </c>
      <c r="EH381" t="str">
        <f t="shared" si="441"/>
        <v>Diuris immaculata</v>
      </c>
      <c r="EJ381" t="str">
        <f t="shared" si="438"/>
        <v>Diuris insignis</v>
      </c>
      <c r="EK381" s="100">
        <f t="shared" si="504"/>
        <v>0</v>
      </c>
      <c r="EL381" s="3">
        <f t="shared" si="504"/>
        <v>0</v>
      </c>
      <c r="EM381" s="3">
        <f t="shared" si="504"/>
        <v>0</v>
      </c>
      <c r="EN381" s="3">
        <f t="shared" si="504"/>
        <v>0</v>
      </c>
      <c r="EO381" s="3">
        <f t="shared" si="504"/>
        <v>0</v>
      </c>
      <c r="EP381" s="3">
        <f t="shared" si="504"/>
        <v>0</v>
      </c>
      <c r="EQ381" s="3">
        <f t="shared" si="504"/>
        <v>0</v>
      </c>
      <c r="ER381" s="3">
        <f t="shared" si="504"/>
        <v>0</v>
      </c>
      <c r="ES381" s="3">
        <f t="shared" si="504"/>
        <v>0</v>
      </c>
      <c r="ET381" s="3">
        <f t="shared" si="504"/>
        <v>1</v>
      </c>
      <c r="EU381" s="3">
        <f t="shared" si="504"/>
        <v>1</v>
      </c>
      <c r="EV381" s="24">
        <f t="shared" si="504"/>
        <v>0</v>
      </c>
      <c r="EW381" s="245">
        <f t="shared" si="440"/>
        <v>2</v>
      </c>
      <c r="EX381" s="262" t="str">
        <f t="shared" si="439"/>
        <v/>
      </c>
    </row>
    <row r="382" spans="1:154" ht="16.149999999999999" customHeight="1" x14ac:dyDescent="0.25">
      <c r="A382" s="363"/>
      <c r="D382" s="363"/>
      <c r="E382" s="363"/>
      <c r="F382" s="363"/>
      <c r="G382" s="363"/>
      <c r="H382" s="363"/>
      <c r="I382" s="363"/>
      <c r="J382" s="68">
        <f t="shared" si="442"/>
        <v>638</v>
      </c>
      <c r="K382" s="371" t="str">
        <f t="shared" si="443"/>
        <v>Diuris jonesii</v>
      </c>
      <c r="L382" s="372">
        <v>638</v>
      </c>
      <c r="M382" s="371" t="s">
        <v>1539</v>
      </c>
      <c r="N382" s="79" t="s">
        <v>186</v>
      </c>
      <c r="O382" s="363" t="str">
        <f t="shared" si="502"/>
        <v>S</v>
      </c>
      <c r="P382" s="70" t="s">
        <v>2530</v>
      </c>
      <c r="Q382" s="364" t="s">
        <v>1725</v>
      </c>
      <c r="R382" s="365">
        <v>42979</v>
      </c>
      <c r="S382" s="365">
        <v>43039</v>
      </c>
      <c r="T382" s="603" t="s">
        <v>7894</v>
      </c>
      <c r="U382" s="603" t="s">
        <v>7894</v>
      </c>
      <c r="V382" s="603" t="s">
        <v>7894</v>
      </c>
      <c r="W382" s="603" t="s">
        <v>7894</v>
      </c>
      <c r="X382" s="603" t="s">
        <v>7894</v>
      </c>
      <c r="Y382" s="603" t="s">
        <v>7894</v>
      </c>
      <c r="Z382" s="603" t="s">
        <v>7894</v>
      </c>
      <c r="AA382" s="603" t="s">
        <v>7894</v>
      </c>
      <c r="AB382" s="603" t="s">
        <v>4828</v>
      </c>
      <c r="AC382" s="603" t="s">
        <v>4829</v>
      </c>
      <c r="AD382" s="603" t="s">
        <v>7894</v>
      </c>
      <c r="AE382" s="603" t="s">
        <v>7894</v>
      </c>
      <c r="AF382" s="605" t="s">
        <v>7896</v>
      </c>
      <c r="AG382" s="605" t="s">
        <v>7943</v>
      </c>
      <c r="AH382" s="366" t="s">
        <v>685</v>
      </c>
      <c r="AI382" s="363">
        <f t="shared" si="427"/>
        <v>6</v>
      </c>
      <c r="AJ382" s="363">
        <v>16</v>
      </c>
      <c r="AK382" s="413" t="str">
        <f t="shared" si="429"/>
        <v>Donkey Orchids</v>
      </c>
      <c r="AL382" s="413" t="str">
        <f t="shared" si="430"/>
        <v>Diuris corymbosa</v>
      </c>
      <c r="AM382" s="486" t="s">
        <v>7607</v>
      </c>
      <c r="AN382" s="70" t="s">
        <v>2531</v>
      </c>
      <c r="AS382" s="69">
        <f t="shared" si="431"/>
        <v>36</v>
      </c>
      <c r="AT382" s="69">
        <f t="shared" si="432"/>
        <v>44</v>
      </c>
      <c r="AU382" s="69">
        <f t="shared" si="433"/>
        <v>9</v>
      </c>
      <c r="AV382" s="69">
        <f t="shared" si="434"/>
        <v>10</v>
      </c>
      <c r="AW382" s="81"/>
      <c r="AX382" s="70" t="s">
        <v>2532</v>
      </c>
      <c r="AY382" s="364">
        <v>44140</v>
      </c>
      <c r="AZ382" s="264" t="s">
        <v>48</v>
      </c>
      <c r="BA382" s="238"/>
      <c r="BB382" s="237" t="str">
        <f t="shared" si="435"/>
        <v/>
      </c>
      <c r="BC382" s="270">
        <f t="shared" si="428"/>
        <v>638</v>
      </c>
      <c r="BD382" t="str">
        <f t="shared" si="436"/>
        <v>Diuris jonesii</v>
      </c>
      <c r="BE382" s="367" t="e">
        <f>COUNTIFS(#REF!,L382)</f>
        <v>#REF!</v>
      </c>
      <c r="BF382" s="374" t="str">
        <f t="shared" si="437"/>
        <v>y</v>
      </c>
      <c r="BG382" s="82"/>
      <c r="BH382" s="375"/>
      <c r="BI382" s="374"/>
      <c r="BJ382" s="403"/>
      <c r="CE382" t="str">
        <f t="shared" si="503"/>
        <v>Dark Bee Orchid (Diuris insignis)</v>
      </c>
      <c r="CF382" s="388" t="str">
        <f t="shared" si="497"/>
        <v>Diuris insignis</v>
      </c>
      <c r="CG382" t="str">
        <f t="shared" si="444"/>
        <v/>
      </c>
      <c r="CH382" t="str">
        <f t="shared" si="445"/>
        <v/>
      </c>
      <c r="CI382" t="str">
        <f t="shared" si="446"/>
        <v/>
      </c>
      <c r="CJ382" t="str">
        <f t="shared" si="447"/>
        <v/>
      </c>
      <c r="CK382" s="359" t="str">
        <f t="shared" si="448"/>
        <v/>
      </c>
      <c r="CL382" t="str">
        <f t="shared" si="449"/>
        <v/>
      </c>
      <c r="CM382" t="str">
        <f t="shared" si="450"/>
        <v/>
      </c>
      <c r="CN382" t="str">
        <f t="shared" si="451"/>
        <v/>
      </c>
      <c r="CO382" s="359" t="str">
        <f t="shared" si="452"/>
        <v/>
      </c>
      <c r="CP382" t="str">
        <f t="shared" si="453"/>
        <v/>
      </c>
      <c r="CQ382" t="str">
        <f t="shared" si="454"/>
        <v/>
      </c>
      <c r="CR382" t="str">
        <f t="shared" si="455"/>
        <v/>
      </c>
      <c r="CS382" s="359" t="str">
        <f t="shared" si="456"/>
        <v/>
      </c>
      <c r="CT382" t="str">
        <f t="shared" si="457"/>
        <v/>
      </c>
      <c r="CU382" t="str">
        <f t="shared" si="458"/>
        <v/>
      </c>
      <c r="CV382" t="str">
        <f t="shared" si="459"/>
        <v/>
      </c>
      <c r="CW382" t="str">
        <f t="shared" si="460"/>
        <v/>
      </c>
      <c r="CX382" s="359" t="str">
        <f t="shared" si="461"/>
        <v/>
      </c>
      <c r="CY382" t="str">
        <f t="shared" si="462"/>
        <v/>
      </c>
      <c r="CZ382" t="str">
        <f t="shared" si="463"/>
        <v/>
      </c>
      <c r="DA382" t="str">
        <f t="shared" si="464"/>
        <v/>
      </c>
      <c r="DB382" s="359" t="str">
        <f t="shared" si="465"/>
        <v/>
      </c>
      <c r="DC382" t="str">
        <f t="shared" si="466"/>
        <v/>
      </c>
      <c r="DD382" t="str">
        <f t="shared" si="467"/>
        <v/>
      </c>
      <c r="DE382" t="str">
        <f t="shared" si="468"/>
        <v/>
      </c>
      <c r="DF382" s="359" t="str">
        <f t="shared" si="469"/>
        <v/>
      </c>
      <c r="DG382" t="str">
        <f t="shared" si="470"/>
        <v/>
      </c>
      <c r="DH382" t="str">
        <f t="shared" si="471"/>
        <v/>
      </c>
      <c r="DI382" t="str">
        <f t="shared" si="472"/>
        <v/>
      </c>
      <c r="DJ382" t="str">
        <f t="shared" si="473"/>
        <v/>
      </c>
      <c r="DK382" s="359" t="str">
        <f t="shared" si="474"/>
        <v/>
      </c>
      <c r="DL382" t="str">
        <f t="shared" si="475"/>
        <v/>
      </c>
      <c r="DM382" t="str">
        <f t="shared" si="476"/>
        <v/>
      </c>
      <c r="DN382" t="str">
        <f t="shared" si="477"/>
        <v/>
      </c>
      <c r="DO382" s="359" t="str">
        <f t="shared" si="478"/>
        <v/>
      </c>
      <c r="DP382" t="str">
        <f t="shared" si="479"/>
        <v/>
      </c>
      <c r="DQ382" t="str">
        <f t="shared" si="480"/>
        <v/>
      </c>
      <c r="DR382" t="str">
        <f t="shared" si="481"/>
        <v/>
      </c>
      <c r="DS382" s="359" t="str">
        <f t="shared" si="482"/>
        <v/>
      </c>
      <c r="DT382" t="str">
        <f t="shared" si="483"/>
        <v>X</v>
      </c>
      <c r="DU382" t="str">
        <f t="shared" si="484"/>
        <v>X</v>
      </c>
      <c r="DV382" t="str">
        <f t="shared" si="485"/>
        <v>X</v>
      </c>
      <c r="DW382" t="str">
        <f t="shared" si="486"/>
        <v>X</v>
      </c>
      <c r="DX382" s="359" t="str">
        <f t="shared" si="487"/>
        <v>X</v>
      </c>
      <c r="DY382" t="str">
        <f t="shared" si="488"/>
        <v>X</v>
      </c>
      <c r="DZ382" t="str">
        <f t="shared" si="489"/>
        <v>X</v>
      </c>
      <c r="EA382" t="str">
        <f t="shared" si="490"/>
        <v>X</v>
      </c>
      <c r="EB382" s="359" t="str">
        <f t="shared" si="491"/>
        <v>X</v>
      </c>
      <c r="EC382" t="str">
        <f t="shared" si="492"/>
        <v/>
      </c>
      <c r="ED382" t="str">
        <f t="shared" si="493"/>
        <v/>
      </c>
      <c r="EE382" t="str">
        <f t="shared" si="494"/>
        <v/>
      </c>
      <c r="EF382" t="str">
        <f t="shared" si="495"/>
        <v/>
      </c>
      <c r="EG382" s="359" t="str">
        <f t="shared" si="496"/>
        <v/>
      </c>
      <c r="EH382" t="str">
        <f t="shared" si="441"/>
        <v>Diuris insignis</v>
      </c>
      <c r="EJ382" t="str">
        <f t="shared" si="438"/>
        <v>Diuris jonesii</v>
      </c>
      <c r="EK382" s="100">
        <f t="shared" si="504"/>
        <v>0</v>
      </c>
      <c r="EL382" s="3">
        <f t="shared" si="504"/>
        <v>0</v>
      </c>
      <c r="EM382" s="3">
        <f t="shared" si="504"/>
        <v>0</v>
      </c>
      <c r="EN382" s="3">
        <f t="shared" si="504"/>
        <v>0</v>
      </c>
      <c r="EO382" s="3">
        <f t="shared" si="504"/>
        <v>0</v>
      </c>
      <c r="EP382" s="3">
        <f t="shared" si="504"/>
        <v>0</v>
      </c>
      <c r="EQ382" s="3">
        <f t="shared" si="504"/>
        <v>0</v>
      </c>
      <c r="ER382" s="3">
        <f t="shared" si="504"/>
        <v>0</v>
      </c>
      <c r="ES382" s="3">
        <f t="shared" si="504"/>
        <v>1</v>
      </c>
      <c r="ET382" s="3">
        <f t="shared" si="504"/>
        <v>1</v>
      </c>
      <c r="EU382" s="3">
        <f t="shared" si="504"/>
        <v>0</v>
      </c>
      <c r="EV382" s="24">
        <f t="shared" si="504"/>
        <v>0</v>
      </c>
      <c r="EW382" s="245">
        <f t="shared" si="440"/>
        <v>2</v>
      </c>
      <c r="EX382" s="262" t="str">
        <f t="shared" si="439"/>
        <v/>
      </c>
    </row>
    <row r="383" spans="1:154" ht="16.149999999999999" customHeight="1" x14ac:dyDescent="0.25">
      <c r="A383" s="363"/>
      <c r="D383" s="363"/>
      <c r="E383" s="363"/>
      <c r="F383" s="363"/>
      <c r="G383" s="363"/>
      <c r="H383" s="363"/>
      <c r="I383" s="363"/>
      <c r="J383" s="68">
        <f t="shared" si="442"/>
        <v>650</v>
      </c>
      <c r="K383" s="371" t="str">
        <f t="shared" si="443"/>
        <v>Diuris laevis</v>
      </c>
      <c r="L383" s="372">
        <v>650</v>
      </c>
      <c r="M383" s="371" t="s">
        <v>1539</v>
      </c>
      <c r="N383" s="79" t="s">
        <v>141</v>
      </c>
      <c r="O383" s="363" t="str">
        <f t="shared" si="502"/>
        <v>S</v>
      </c>
      <c r="P383" s="70" t="s">
        <v>2533</v>
      </c>
      <c r="Q383" s="364" t="s">
        <v>1893</v>
      </c>
      <c r="R383" s="365">
        <v>43009</v>
      </c>
      <c r="S383" s="365">
        <v>43069</v>
      </c>
      <c r="T383" s="603" t="s">
        <v>7894</v>
      </c>
      <c r="U383" s="603" t="s">
        <v>7894</v>
      </c>
      <c r="V383" s="603" t="s">
        <v>7894</v>
      </c>
      <c r="W383" s="603" t="s">
        <v>7894</v>
      </c>
      <c r="X383" s="603" t="s">
        <v>7894</v>
      </c>
      <c r="Y383" s="603" t="s">
        <v>7894</v>
      </c>
      <c r="Z383" s="603" t="s">
        <v>7894</v>
      </c>
      <c r="AA383" s="603" t="s">
        <v>7894</v>
      </c>
      <c r="AB383" s="603" t="s">
        <v>7894</v>
      </c>
      <c r="AC383" s="603" t="s">
        <v>4829</v>
      </c>
      <c r="AD383" s="603" t="s">
        <v>4830</v>
      </c>
      <c r="AE383" s="603" t="s">
        <v>7894</v>
      </c>
      <c r="AF383" s="605" t="s">
        <v>7897</v>
      </c>
      <c r="AG383" s="605" t="s">
        <v>7940</v>
      </c>
      <c r="AH383" s="366" t="s">
        <v>685</v>
      </c>
      <c r="AI383" s="363">
        <f t="shared" si="427"/>
        <v>6</v>
      </c>
      <c r="AJ383" s="363">
        <v>17</v>
      </c>
      <c r="AK383" s="413" t="str">
        <f t="shared" si="429"/>
        <v>Nanny Goat Orchids</v>
      </c>
      <c r="AL383" s="413" t="str">
        <f t="shared" si="430"/>
        <v>Diuris laevis</v>
      </c>
      <c r="AM383" s="486" t="s">
        <v>7607</v>
      </c>
      <c r="AS383" s="69">
        <f t="shared" si="431"/>
        <v>40</v>
      </c>
      <c r="AT383" s="69">
        <f t="shared" si="432"/>
        <v>48</v>
      </c>
      <c r="AU383" s="69">
        <f t="shared" si="433"/>
        <v>10</v>
      </c>
      <c r="AV383" s="69">
        <f t="shared" si="434"/>
        <v>11</v>
      </c>
      <c r="AW383" s="81"/>
      <c r="AX383" s="70" t="s">
        <v>2534</v>
      </c>
      <c r="AY383" s="364">
        <v>1633</v>
      </c>
      <c r="AZ383" s="264" t="s">
        <v>48</v>
      </c>
      <c r="BA383" s="238"/>
      <c r="BB383" s="237" t="str">
        <f t="shared" si="435"/>
        <v/>
      </c>
      <c r="BC383" s="270">
        <f t="shared" si="428"/>
        <v>650</v>
      </c>
      <c r="BD383" t="str">
        <f t="shared" si="436"/>
        <v>Diuris laevis</v>
      </c>
      <c r="BE383" s="367" t="e">
        <f>COUNTIFS(#REF!,L383)</f>
        <v>#REF!</v>
      </c>
      <c r="BF383" s="374" t="str">
        <f t="shared" si="437"/>
        <v>y</v>
      </c>
      <c r="BG383" s="82"/>
      <c r="BH383" s="375"/>
      <c r="BI383" s="374"/>
      <c r="BJ383" s="403"/>
      <c r="CE383" t="str">
        <f t="shared" si="503"/>
        <v>Dunsborough Donkey Orchid (Diuris jonesii)</v>
      </c>
      <c r="CF383" s="388" t="str">
        <f t="shared" si="497"/>
        <v>Diuris jonesii</v>
      </c>
      <c r="CG383" t="str">
        <f t="shared" si="444"/>
        <v/>
      </c>
      <c r="CH383" t="str">
        <f t="shared" si="445"/>
        <v/>
      </c>
      <c r="CI383" t="str">
        <f t="shared" si="446"/>
        <v/>
      </c>
      <c r="CJ383" t="str">
        <f t="shared" si="447"/>
        <v/>
      </c>
      <c r="CK383" s="359" t="str">
        <f t="shared" si="448"/>
        <v/>
      </c>
      <c r="CL383" t="str">
        <f t="shared" si="449"/>
        <v/>
      </c>
      <c r="CM383" t="str">
        <f t="shared" si="450"/>
        <v/>
      </c>
      <c r="CN383" t="str">
        <f t="shared" si="451"/>
        <v/>
      </c>
      <c r="CO383" s="359" t="str">
        <f t="shared" si="452"/>
        <v/>
      </c>
      <c r="CP383" t="str">
        <f t="shared" si="453"/>
        <v/>
      </c>
      <c r="CQ383" t="str">
        <f t="shared" si="454"/>
        <v/>
      </c>
      <c r="CR383" t="str">
        <f t="shared" si="455"/>
        <v/>
      </c>
      <c r="CS383" s="359" t="str">
        <f t="shared" si="456"/>
        <v/>
      </c>
      <c r="CT383" t="str">
        <f t="shared" si="457"/>
        <v/>
      </c>
      <c r="CU383" t="str">
        <f t="shared" si="458"/>
        <v/>
      </c>
      <c r="CV383" t="str">
        <f t="shared" si="459"/>
        <v/>
      </c>
      <c r="CW383" t="str">
        <f t="shared" si="460"/>
        <v/>
      </c>
      <c r="CX383" s="359" t="str">
        <f t="shared" si="461"/>
        <v/>
      </c>
      <c r="CY383" t="str">
        <f t="shared" si="462"/>
        <v/>
      </c>
      <c r="CZ383" t="str">
        <f t="shared" si="463"/>
        <v/>
      </c>
      <c r="DA383" t="str">
        <f t="shared" si="464"/>
        <v/>
      </c>
      <c r="DB383" s="359" t="str">
        <f t="shared" si="465"/>
        <v/>
      </c>
      <c r="DC383" t="str">
        <f t="shared" si="466"/>
        <v/>
      </c>
      <c r="DD383" t="str">
        <f t="shared" si="467"/>
        <v/>
      </c>
      <c r="DE383" t="str">
        <f t="shared" si="468"/>
        <v/>
      </c>
      <c r="DF383" s="359" t="str">
        <f t="shared" si="469"/>
        <v/>
      </c>
      <c r="DG383" t="str">
        <f t="shared" si="470"/>
        <v/>
      </c>
      <c r="DH383" t="str">
        <f t="shared" si="471"/>
        <v/>
      </c>
      <c r="DI383" t="str">
        <f t="shared" si="472"/>
        <v/>
      </c>
      <c r="DJ383" t="str">
        <f t="shared" si="473"/>
        <v/>
      </c>
      <c r="DK383" s="359" t="str">
        <f t="shared" si="474"/>
        <v/>
      </c>
      <c r="DL383" t="str">
        <f t="shared" si="475"/>
        <v/>
      </c>
      <c r="DM383" t="str">
        <f t="shared" si="476"/>
        <v/>
      </c>
      <c r="DN383" t="str">
        <f t="shared" si="477"/>
        <v/>
      </c>
      <c r="DO383" s="359" t="str">
        <f t="shared" si="478"/>
        <v/>
      </c>
      <c r="DP383" t="str">
        <f t="shared" si="479"/>
        <v>X</v>
      </c>
      <c r="DQ383" t="str">
        <f t="shared" si="480"/>
        <v>X</v>
      </c>
      <c r="DR383" t="str">
        <f t="shared" si="481"/>
        <v>X</v>
      </c>
      <c r="DS383" s="359" t="str">
        <f t="shared" si="482"/>
        <v>X</v>
      </c>
      <c r="DT383" t="str">
        <f t="shared" si="483"/>
        <v>X</v>
      </c>
      <c r="DU383" t="str">
        <f t="shared" si="484"/>
        <v>X</v>
      </c>
      <c r="DV383" t="str">
        <f t="shared" si="485"/>
        <v>X</v>
      </c>
      <c r="DW383" t="str">
        <f t="shared" si="486"/>
        <v>X</v>
      </c>
      <c r="DX383" s="359" t="str">
        <f t="shared" si="487"/>
        <v>X</v>
      </c>
      <c r="DY383" t="str">
        <f t="shared" si="488"/>
        <v/>
      </c>
      <c r="DZ383" t="str">
        <f t="shared" si="489"/>
        <v/>
      </c>
      <c r="EA383" t="str">
        <f t="shared" si="490"/>
        <v/>
      </c>
      <c r="EB383" s="359" t="str">
        <f t="shared" si="491"/>
        <v/>
      </c>
      <c r="EC383" t="str">
        <f t="shared" si="492"/>
        <v/>
      </c>
      <c r="ED383" t="str">
        <f t="shared" si="493"/>
        <v/>
      </c>
      <c r="EE383" t="str">
        <f t="shared" si="494"/>
        <v/>
      </c>
      <c r="EF383" t="str">
        <f t="shared" si="495"/>
        <v/>
      </c>
      <c r="EG383" s="359" t="str">
        <f t="shared" si="496"/>
        <v/>
      </c>
      <c r="EH383" t="str">
        <f t="shared" si="441"/>
        <v>Diuris jonesii</v>
      </c>
      <c r="EJ383" t="str">
        <f t="shared" si="438"/>
        <v>Diuris laevis</v>
      </c>
      <c r="EK383" s="100">
        <f t="shared" si="504"/>
        <v>0</v>
      </c>
      <c r="EL383" s="3">
        <f t="shared" si="504"/>
        <v>0</v>
      </c>
      <c r="EM383" s="3">
        <f t="shared" si="504"/>
        <v>0</v>
      </c>
      <c r="EN383" s="3">
        <f t="shared" si="504"/>
        <v>0</v>
      </c>
      <c r="EO383" s="3">
        <f t="shared" si="504"/>
        <v>0</v>
      </c>
      <c r="EP383" s="3">
        <f t="shared" si="504"/>
        <v>0</v>
      </c>
      <c r="EQ383" s="3">
        <f t="shared" si="504"/>
        <v>0</v>
      </c>
      <c r="ER383" s="3">
        <f t="shared" si="504"/>
        <v>0</v>
      </c>
      <c r="ES383" s="3">
        <f t="shared" si="504"/>
        <v>0</v>
      </c>
      <c r="ET383" s="3">
        <f t="shared" si="504"/>
        <v>1</v>
      </c>
      <c r="EU383" s="3">
        <f t="shared" si="504"/>
        <v>1</v>
      </c>
      <c r="EV383" s="24">
        <f t="shared" si="504"/>
        <v>0</v>
      </c>
      <c r="EW383" s="245">
        <f t="shared" si="440"/>
        <v>2</v>
      </c>
      <c r="EX383" s="262" t="str">
        <f t="shared" si="439"/>
        <v/>
      </c>
    </row>
    <row r="384" spans="1:154" ht="16.149999999999999" customHeight="1" x14ac:dyDescent="0.25">
      <c r="A384" s="363"/>
      <c r="D384" s="363"/>
      <c r="E384" s="363"/>
      <c r="F384" s="363"/>
      <c r="G384" s="363"/>
      <c r="H384" s="363"/>
      <c r="I384" s="363"/>
      <c r="J384" s="68">
        <f t="shared" si="442"/>
        <v>651</v>
      </c>
      <c r="K384" s="371" t="str">
        <f t="shared" si="443"/>
        <v>Diuris laxiflora</v>
      </c>
      <c r="L384" s="372">
        <v>651</v>
      </c>
      <c r="M384" s="371" t="s">
        <v>1539</v>
      </c>
      <c r="N384" s="79" t="s">
        <v>90</v>
      </c>
      <c r="O384" s="363" t="str">
        <f t="shared" si="502"/>
        <v>S</v>
      </c>
      <c r="P384" s="70" t="s">
        <v>2535</v>
      </c>
      <c r="Q384" s="364" t="s">
        <v>2536</v>
      </c>
      <c r="R384" s="365">
        <v>42979</v>
      </c>
      <c r="S384" s="365">
        <v>43040</v>
      </c>
      <c r="T384" s="603" t="s">
        <v>7894</v>
      </c>
      <c r="U384" s="603" t="s">
        <v>7894</v>
      </c>
      <c r="V384" s="603" t="s">
        <v>7894</v>
      </c>
      <c r="W384" s="603" t="s">
        <v>7894</v>
      </c>
      <c r="X384" s="603" t="s">
        <v>7894</v>
      </c>
      <c r="Y384" s="603" t="s">
        <v>7894</v>
      </c>
      <c r="Z384" s="603" t="s">
        <v>7894</v>
      </c>
      <c r="AA384" s="603" t="s">
        <v>7894</v>
      </c>
      <c r="AB384" s="603" t="s">
        <v>4828</v>
      </c>
      <c r="AC384" s="603" t="s">
        <v>4829</v>
      </c>
      <c r="AD384" s="603" t="s">
        <v>4830</v>
      </c>
      <c r="AE384" s="603" t="s">
        <v>7894</v>
      </c>
      <c r="AF384" s="605" t="s">
        <v>7902</v>
      </c>
      <c r="AG384" s="605" t="s">
        <v>7946</v>
      </c>
      <c r="AH384" s="366" t="s">
        <v>685</v>
      </c>
      <c r="AI384" s="363">
        <f t="shared" si="427"/>
        <v>6</v>
      </c>
      <c r="AJ384" s="363">
        <v>18</v>
      </c>
      <c r="AK384" s="413" t="str">
        <f t="shared" si="429"/>
        <v>Bee Orchids</v>
      </c>
      <c r="AL384" s="413" t="str">
        <f t="shared" si="430"/>
        <v>Diuris laxiflora</v>
      </c>
      <c r="AM384" s="486" t="s">
        <v>7607</v>
      </c>
      <c r="AN384" s="70" t="s">
        <v>7549</v>
      </c>
      <c r="AO384" s="70" t="s">
        <v>7550</v>
      </c>
      <c r="AP384" s="70" t="s">
        <v>7551</v>
      </c>
      <c r="AS384" s="69">
        <f t="shared" si="431"/>
        <v>36</v>
      </c>
      <c r="AT384" s="69">
        <f t="shared" si="432"/>
        <v>44</v>
      </c>
      <c r="AU384" s="69">
        <f t="shared" si="433"/>
        <v>9</v>
      </c>
      <c r="AV384" s="69">
        <f t="shared" si="434"/>
        <v>11</v>
      </c>
      <c r="AW384" s="81"/>
      <c r="AX384" s="70" t="s">
        <v>2537</v>
      </c>
      <c r="AY384" s="364">
        <v>1634</v>
      </c>
      <c r="AZ384" s="264" t="s">
        <v>48</v>
      </c>
      <c r="BA384" s="238"/>
      <c r="BB384" s="237" t="str">
        <f t="shared" si="435"/>
        <v/>
      </c>
      <c r="BC384" s="270">
        <f t="shared" si="428"/>
        <v>651</v>
      </c>
      <c r="BD384" t="str">
        <f t="shared" si="436"/>
        <v>Diuris laxiflora</v>
      </c>
      <c r="BE384" s="367" t="e">
        <f>COUNTIFS(#REF!,L384)</f>
        <v>#REF!</v>
      </c>
      <c r="BF384" s="374" t="str">
        <f t="shared" si="437"/>
        <v>y</v>
      </c>
      <c r="BG384" s="82"/>
      <c r="BH384" s="375"/>
      <c r="BI384" s="374"/>
      <c r="BJ384" s="403"/>
      <c r="CE384" t="str">
        <f t="shared" si="503"/>
        <v>Nanny Goat Orchid (Diuris laevis)</v>
      </c>
      <c r="CF384" s="388" t="str">
        <f t="shared" si="497"/>
        <v>Diuris laevis</v>
      </c>
      <c r="CG384" t="str">
        <f t="shared" si="444"/>
        <v/>
      </c>
      <c r="CH384" t="str">
        <f t="shared" si="445"/>
        <v/>
      </c>
      <c r="CI384" t="str">
        <f t="shared" si="446"/>
        <v/>
      </c>
      <c r="CJ384" t="str">
        <f t="shared" si="447"/>
        <v/>
      </c>
      <c r="CK384" s="359" t="str">
        <f t="shared" si="448"/>
        <v/>
      </c>
      <c r="CL384" t="str">
        <f t="shared" si="449"/>
        <v/>
      </c>
      <c r="CM384" t="str">
        <f t="shared" si="450"/>
        <v/>
      </c>
      <c r="CN384" t="str">
        <f t="shared" si="451"/>
        <v/>
      </c>
      <c r="CO384" s="359" t="str">
        <f t="shared" si="452"/>
        <v/>
      </c>
      <c r="CP384" t="str">
        <f t="shared" si="453"/>
        <v/>
      </c>
      <c r="CQ384" t="str">
        <f t="shared" si="454"/>
        <v/>
      </c>
      <c r="CR384" t="str">
        <f t="shared" si="455"/>
        <v/>
      </c>
      <c r="CS384" s="359" t="str">
        <f t="shared" si="456"/>
        <v/>
      </c>
      <c r="CT384" t="str">
        <f t="shared" si="457"/>
        <v/>
      </c>
      <c r="CU384" t="str">
        <f t="shared" si="458"/>
        <v/>
      </c>
      <c r="CV384" t="str">
        <f t="shared" si="459"/>
        <v/>
      </c>
      <c r="CW384" t="str">
        <f t="shared" si="460"/>
        <v/>
      </c>
      <c r="CX384" s="359" t="str">
        <f t="shared" si="461"/>
        <v/>
      </c>
      <c r="CY384" t="str">
        <f t="shared" si="462"/>
        <v/>
      </c>
      <c r="CZ384" t="str">
        <f t="shared" si="463"/>
        <v/>
      </c>
      <c r="DA384" t="str">
        <f t="shared" si="464"/>
        <v/>
      </c>
      <c r="DB384" s="359" t="str">
        <f t="shared" si="465"/>
        <v/>
      </c>
      <c r="DC384" t="str">
        <f t="shared" si="466"/>
        <v/>
      </c>
      <c r="DD384" t="str">
        <f t="shared" si="467"/>
        <v/>
      </c>
      <c r="DE384" t="str">
        <f t="shared" si="468"/>
        <v/>
      </c>
      <c r="DF384" s="359" t="str">
        <f t="shared" si="469"/>
        <v/>
      </c>
      <c r="DG384" t="str">
        <f t="shared" si="470"/>
        <v/>
      </c>
      <c r="DH384" t="str">
        <f t="shared" si="471"/>
        <v/>
      </c>
      <c r="DI384" t="str">
        <f t="shared" si="472"/>
        <v/>
      </c>
      <c r="DJ384" t="str">
        <f t="shared" si="473"/>
        <v/>
      </c>
      <c r="DK384" s="359" t="str">
        <f t="shared" si="474"/>
        <v/>
      </c>
      <c r="DL384" t="str">
        <f t="shared" si="475"/>
        <v/>
      </c>
      <c r="DM384" t="str">
        <f t="shared" si="476"/>
        <v/>
      </c>
      <c r="DN384" t="str">
        <f t="shared" si="477"/>
        <v/>
      </c>
      <c r="DO384" s="359" t="str">
        <f t="shared" si="478"/>
        <v/>
      </c>
      <c r="DP384" t="str">
        <f t="shared" si="479"/>
        <v/>
      </c>
      <c r="DQ384" t="str">
        <f t="shared" si="480"/>
        <v/>
      </c>
      <c r="DR384" t="str">
        <f t="shared" si="481"/>
        <v/>
      </c>
      <c r="DS384" s="359" t="str">
        <f t="shared" si="482"/>
        <v/>
      </c>
      <c r="DT384" t="str">
        <f t="shared" si="483"/>
        <v>X</v>
      </c>
      <c r="DU384" t="str">
        <f t="shared" si="484"/>
        <v>X</v>
      </c>
      <c r="DV384" t="str">
        <f t="shared" si="485"/>
        <v>X</v>
      </c>
      <c r="DW384" t="str">
        <f t="shared" si="486"/>
        <v>X</v>
      </c>
      <c r="DX384" s="359" t="str">
        <f t="shared" si="487"/>
        <v>X</v>
      </c>
      <c r="DY384" t="str">
        <f t="shared" si="488"/>
        <v>X</v>
      </c>
      <c r="DZ384" t="str">
        <f t="shared" si="489"/>
        <v>X</v>
      </c>
      <c r="EA384" t="str">
        <f t="shared" si="490"/>
        <v>X</v>
      </c>
      <c r="EB384" s="359" t="str">
        <f t="shared" si="491"/>
        <v>X</v>
      </c>
      <c r="EC384" t="str">
        <f t="shared" si="492"/>
        <v/>
      </c>
      <c r="ED384" t="str">
        <f t="shared" si="493"/>
        <v/>
      </c>
      <c r="EE384" t="str">
        <f t="shared" si="494"/>
        <v/>
      </c>
      <c r="EF384" t="str">
        <f t="shared" si="495"/>
        <v/>
      </c>
      <c r="EG384" s="359" t="str">
        <f t="shared" si="496"/>
        <v/>
      </c>
      <c r="EH384" t="str">
        <f t="shared" si="441"/>
        <v>Diuris laevis</v>
      </c>
      <c r="EJ384" t="str">
        <f t="shared" si="438"/>
        <v>Diuris laxiflora</v>
      </c>
      <c r="EK384" s="100">
        <f t="shared" si="504"/>
        <v>0</v>
      </c>
      <c r="EL384" s="3">
        <f t="shared" si="504"/>
        <v>0</v>
      </c>
      <c r="EM384" s="3">
        <f t="shared" si="504"/>
        <v>0</v>
      </c>
      <c r="EN384" s="3">
        <f t="shared" si="504"/>
        <v>0</v>
      </c>
      <c r="EO384" s="3">
        <f t="shared" si="504"/>
        <v>0</v>
      </c>
      <c r="EP384" s="3">
        <f t="shared" si="504"/>
        <v>0</v>
      </c>
      <c r="EQ384" s="3">
        <f t="shared" si="504"/>
        <v>0</v>
      </c>
      <c r="ER384" s="3">
        <f t="shared" si="504"/>
        <v>0</v>
      </c>
      <c r="ES384" s="3">
        <f t="shared" si="504"/>
        <v>1</v>
      </c>
      <c r="ET384" s="3">
        <f t="shared" si="504"/>
        <v>1</v>
      </c>
      <c r="EU384" s="3">
        <f t="shared" si="504"/>
        <v>1</v>
      </c>
      <c r="EV384" s="24">
        <f t="shared" si="504"/>
        <v>0</v>
      </c>
      <c r="EW384" s="245">
        <f t="shared" si="440"/>
        <v>3</v>
      </c>
      <c r="EX384" s="262" t="str">
        <f t="shared" si="439"/>
        <v/>
      </c>
    </row>
    <row r="385" spans="1:154" ht="16.149999999999999" customHeight="1" x14ac:dyDescent="0.25">
      <c r="A385" s="363"/>
      <c r="D385" s="363"/>
      <c r="E385" s="363"/>
      <c r="F385" s="363"/>
      <c r="G385" s="363"/>
      <c r="H385" s="363"/>
      <c r="I385" s="363"/>
      <c r="J385" s="68">
        <f t="shared" si="442"/>
        <v>1163</v>
      </c>
      <c r="K385" s="371" t="str">
        <f t="shared" si="443"/>
        <v>Diuris littoralis</v>
      </c>
      <c r="L385" s="372">
        <v>1163</v>
      </c>
      <c r="M385" s="371" t="s">
        <v>1539</v>
      </c>
      <c r="N385" s="79" t="s">
        <v>1041</v>
      </c>
      <c r="O385" s="363" t="str">
        <f t="shared" si="502"/>
        <v>S</v>
      </c>
      <c r="P385" s="70" t="s">
        <v>2538</v>
      </c>
      <c r="Q385" s="364" t="s">
        <v>2539</v>
      </c>
      <c r="R385" s="365">
        <v>42917</v>
      </c>
      <c r="S385" s="365">
        <v>42979</v>
      </c>
      <c r="T385" s="603" t="s">
        <v>7894</v>
      </c>
      <c r="U385" s="603" t="s">
        <v>7894</v>
      </c>
      <c r="V385" s="603" t="s">
        <v>7894</v>
      </c>
      <c r="W385" s="603" t="s">
        <v>7894</v>
      </c>
      <c r="X385" s="603" t="s">
        <v>7894</v>
      </c>
      <c r="Y385" s="603" t="s">
        <v>7894</v>
      </c>
      <c r="Z385" s="603" t="s">
        <v>4826</v>
      </c>
      <c r="AA385" s="603" t="s">
        <v>4827</v>
      </c>
      <c r="AB385" s="603" t="s">
        <v>4828</v>
      </c>
      <c r="AC385" s="603" t="s">
        <v>7894</v>
      </c>
      <c r="AD385" s="603" t="s">
        <v>7894</v>
      </c>
      <c r="AE385" s="603" t="s">
        <v>7894</v>
      </c>
      <c r="AF385" s="605" t="s">
        <v>7909</v>
      </c>
      <c r="AG385" s="605" t="s">
        <v>7952</v>
      </c>
      <c r="AH385" s="366" t="s">
        <v>685</v>
      </c>
      <c r="AI385" s="363">
        <f t="shared" ref="AI385:AI448" si="505">VLOOKUP(AH385,$BX$3:$BY$8,2,FALSE)</f>
        <v>6</v>
      </c>
      <c r="AJ385" s="363">
        <v>16</v>
      </c>
      <c r="AK385" s="413" t="str">
        <f t="shared" si="429"/>
        <v>Donkey Orchids</v>
      </c>
      <c r="AL385" s="413" t="str">
        <f t="shared" si="430"/>
        <v>Diuris corymbosa</v>
      </c>
      <c r="AM385" s="486" t="s">
        <v>7607</v>
      </c>
      <c r="AN385" s="70" t="s">
        <v>7552</v>
      </c>
      <c r="AO385" s="70" t="s">
        <v>2540</v>
      </c>
      <c r="AP385" s="79" t="s">
        <v>7855</v>
      </c>
      <c r="AS385" s="69">
        <f t="shared" si="431"/>
        <v>27</v>
      </c>
      <c r="AT385" s="69">
        <f t="shared" si="432"/>
        <v>35</v>
      </c>
      <c r="AU385" s="69">
        <f t="shared" si="433"/>
        <v>7</v>
      </c>
      <c r="AV385" s="69">
        <f t="shared" si="434"/>
        <v>9</v>
      </c>
      <c r="AW385" s="81"/>
      <c r="AX385" s="70" t="s">
        <v>2538</v>
      </c>
      <c r="AY385" s="364">
        <v>46873</v>
      </c>
      <c r="AZ385" s="264" t="s">
        <v>48</v>
      </c>
      <c r="BA385" s="238"/>
      <c r="BB385" s="237" t="str">
        <f t="shared" si="435"/>
        <v/>
      </c>
      <c r="BC385" s="270">
        <f t="shared" si="428"/>
        <v>1163</v>
      </c>
      <c r="BD385" t="str">
        <f t="shared" si="436"/>
        <v>Diuris littoralis</v>
      </c>
      <c r="BE385" s="367" t="e">
        <f>COUNTIFS(#REF!,L385)</f>
        <v>#REF!</v>
      </c>
      <c r="BF385" s="374" t="str">
        <f t="shared" si="437"/>
        <v>y</v>
      </c>
      <c r="BG385" s="82"/>
      <c r="BH385" s="375"/>
      <c r="BI385" s="374"/>
      <c r="BJ385" s="403"/>
      <c r="CE385" t="str">
        <f t="shared" si="503"/>
        <v>Bee Orchid (Diuris laxiflora)</v>
      </c>
      <c r="CF385" s="388" t="str">
        <f t="shared" si="497"/>
        <v>Diuris laxiflora</v>
      </c>
      <c r="CG385" t="str">
        <f t="shared" si="444"/>
        <v/>
      </c>
      <c r="CH385" t="str">
        <f t="shared" si="445"/>
        <v/>
      </c>
      <c r="CI385" t="str">
        <f t="shared" si="446"/>
        <v/>
      </c>
      <c r="CJ385" t="str">
        <f t="shared" si="447"/>
        <v/>
      </c>
      <c r="CK385" s="359" t="str">
        <f t="shared" si="448"/>
        <v/>
      </c>
      <c r="CL385" t="str">
        <f t="shared" si="449"/>
        <v/>
      </c>
      <c r="CM385" t="str">
        <f t="shared" si="450"/>
        <v/>
      </c>
      <c r="CN385" t="str">
        <f t="shared" si="451"/>
        <v/>
      </c>
      <c r="CO385" s="359" t="str">
        <f t="shared" si="452"/>
        <v/>
      </c>
      <c r="CP385" t="str">
        <f t="shared" si="453"/>
        <v/>
      </c>
      <c r="CQ385" t="str">
        <f t="shared" si="454"/>
        <v/>
      </c>
      <c r="CR385" t="str">
        <f t="shared" si="455"/>
        <v/>
      </c>
      <c r="CS385" s="359" t="str">
        <f t="shared" si="456"/>
        <v/>
      </c>
      <c r="CT385" t="str">
        <f t="shared" si="457"/>
        <v/>
      </c>
      <c r="CU385" t="str">
        <f t="shared" si="458"/>
        <v/>
      </c>
      <c r="CV385" t="str">
        <f t="shared" si="459"/>
        <v/>
      </c>
      <c r="CW385" t="str">
        <f t="shared" si="460"/>
        <v/>
      </c>
      <c r="CX385" s="359" t="str">
        <f t="shared" si="461"/>
        <v/>
      </c>
      <c r="CY385" t="str">
        <f t="shared" si="462"/>
        <v/>
      </c>
      <c r="CZ385" t="str">
        <f t="shared" si="463"/>
        <v/>
      </c>
      <c r="DA385" t="str">
        <f t="shared" si="464"/>
        <v/>
      </c>
      <c r="DB385" s="359" t="str">
        <f t="shared" si="465"/>
        <v/>
      </c>
      <c r="DC385" t="str">
        <f t="shared" si="466"/>
        <v/>
      </c>
      <c r="DD385" t="str">
        <f t="shared" si="467"/>
        <v/>
      </c>
      <c r="DE385" t="str">
        <f t="shared" si="468"/>
        <v/>
      </c>
      <c r="DF385" s="359" t="str">
        <f t="shared" si="469"/>
        <v/>
      </c>
      <c r="DG385" t="str">
        <f t="shared" si="470"/>
        <v/>
      </c>
      <c r="DH385" t="str">
        <f t="shared" si="471"/>
        <v/>
      </c>
      <c r="DI385" t="str">
        <f t="shared" si="472"/>
        <v/>
      </c>
      <c r="DJ385" t="str">
        <f t="shared" si="473"/>
        <v/>
      </c>
      <c r="DK385" s="359" t="str">
        <f t="shared" si="474"/>
        <v/>
      </c>
      <c r="DL385" t="str">
        <f t="shared" si="475"/>
        <v/>
      </c>
      <c r="DM385" t="str">
        <f t="shared" si="476"/>
        <v/>
      </c>
      <c r="DN385" t="str">
        <f t="shared" si="477"/>
        <v/>
      </c>
      <c r="DO385" s="359" t="str">
        <f t="shared" si="478"/>
        <v/>
      </c>
      <c r="DP385" t="str">
        <f t="shared" si="479"/>
        <v>X</v>
      </c>
      <c r="DQ385" t="str">
        <f t="shared" si="480"/>
        <v>X</v>
      </c>
      <c r="DR385" t="str">
        <f t="shared" si="481"/>
        <v>X</v>
      </c>
      <c r="DS385" s="359" t="str">
        <f t="shared" si="482"/>
        <v>X</v>
      </c>
      <c r="DT385" t="str">
        <f t="shared" si="483"/>
        <v>X</v>
      </c>
      <c r="DU385" t="str">
        <f t="shared" si="484"/>
        <v>X</v>
      </c>
      <c r="DV385" t="str">
        <f t="shared" si="485"/>
        <v>X</v>
      </c>
      <c r="DW385" t="str">
        <f t="shared" si="486"/>
        <v>X</v>
      </c>
      <c r="DX385" s="359" t="str">
        <f t="shared" si="487"/>
        <v>X</v>
      </c>
      <c r="DY385" t="str">
        <f t="shared" si="488"/>
        <v/>
      </c>
      <c r="DZ385" t="str">
        <f t="shared" si="489"/>
        <v/>
      </c>
      <c r="EA385" t="str">
        <f t="shared" si="490"/>
        <v/>
      </c>
      <c r="EB385" s="359" t="str">
        <f t="shared" si="491"/>
        <v/>
      </c>
      <c r="EC385" t="str">
        <f t="shared" si="492"/>
        <v/>
      </c>
      <c r="ED385" t="str">
        <f t="shared" si="493"/>
        <v/>
      </c>
      <c r="EE385" t="str">
        <f t="shared" si="494"/>
        <v/>
      </c>
      <c r="EF385" t="str">
        <f t="shared" si="495"/>
        <v/>
      </c>
      <c r="EG385" s="359" t="str">
        <f t="shared" si="496"/>
        <v/>
      </c>
      <c r="EH385" t="str">
        <f t="shared" si="441"/>
        <v>Diuris laxiflora</v>
      </c>
      <c r="EJ385" t="str">
        <f t="shared" si="438"/>
        <v>Diuris littoralis</v>
      </c>
      <c r="EK385" s="100">
        <f t="shared" si="504"/>
        <v>0</v>
      </c>
      <c r="EL385" s="3">
        <f t="shared" si="504"/>
        <v>0</v>
      </c>
      <c r="EM385" s="3">
        <f t="shared" si="504"/>
        <v>0</v>
      </c>
      <c r="EN385" s="3">
        <f t="shared" si="504"/>
        <v>0</v>
      </c>
      <c r="EO385" s="3">
        <f t="shared" si="504"/>
        <v>0</v>
      </c>
      <c r="EP385" s="3">
        <f t="shared" si="504"/>
        <v>0</v>
      </c>
      <c r="EQ385" s="3">
        <f t="shared" si="504"/>
        <v>1</v>
      </c>
      <c r="ER385" s="3">
        <f t="shared" si="504"/>
        <v>1</v>
      </c>
      <c r="ES385" s="3">
        <f t="shared" si="504"/>
        <v>1</v>
      </c>
      <c r="ET385" s="3">
        <f t="shared" si="504"/>
        <v>0</v>
      </c>
      <c r="EU385" s="3">
        <f t="shared" si="504"/>
        <v>0</v>
      </c>
      <c r="EV385" s="24">
        <f t="shared" si="504"/>
        <v>0</v>
      </c>
      <c r="EW385" s="245">
        <f t="shared" si="440"/>
        <v>3</v>
      </c>
      <c r="EX385" s="262" t="str">
        <f t="shared" si="439"/>
        <v/>
      </c>
    </row>
    <row r="386" spans="1:154" ht="16.149999999999999" customHeight="1" x14ac:dyDescent="0.25">
      <c r="A386" s="363"/>
      <c r="D386" s="363"/>
      <c r="E386" s="363"/>
      <c r="F386" s="363"/>
      <c r="G386" s="363"/>
      <c r="H386" s="363"/>
      <c r="I386" s="363"/>
      <c r="J386" s="68">
        <f t="shared" si="442"/>
        <v>654</v>
      </c>
      <c r="K386" s="371" t="str">
        <f t="shared" si="443"/>
        <v>Diuris longifolia</v>
      </c>
      <c r="L386" s="372">
        <v>654</v>
      </c>
      <c r="M386" s="371" t="s">
        <v>1539</v>
      </c>
      <c r="N386" s="79" t="s">
        <v>143</v>
      </c>
      <c r="O386" s="363" t="str">
        <f t="shared" si="502"/>
        <v>S</v>
      </c>
      <c r="P386" s="70" t="s">
        <v>2541</v>
      </c>
      <c r="Q386" s="364" t="s">
        <v>2542</v>
      </c>
      <c r="R386" s="365">
        <v>42979</v>
      </c>
      <c r="S386" s="373">
        <v>43084</v>
      </c>
      <c r="T386" s="603" t="s">
        <v>7894</v>
      </c>
      <c r="U386" s="603" t="s">
        <v>7894</v>
      </c>
      <c r="V386" s="603" t="s">
        <v>7894</v>
      </c>
      <c r="W386" s="603" t="s">
        <v>7894</v>
      </c>
      <c r="X386" s="603" t="s">
        <v>7894</v>
      </c>
      <c r="Y386" s="603" t="s">
        <v>7894</v>
      </c>
      <c r="Z386" s="603" t="s">
        <v>7894</v>
      </c>
      <c r="AA386" s="603" t="s">
        <v>7894</v>
      </c>
      <c r="AB386" s="603" t="s">
        <v>4828</v>
      </c>
      <c r="AC386" s="603" t="s">
        <v>4829</v>
      </c>
      <c r="AD386" s="603" t="s">
        <v>4830</v>
      </c>
      <c r="AE386" s="603" t="s">
        <v>4831</v>
      </c>
      <c r="AF386" s="605" t="s">
        <v>7915</v>
      </c>
      <c r="AG386" s="605" t="s">
        <v>7957</v>
      </c>
      <c r="AH386" s="366" t="s">
        <v>685</v>
      </c>
      <c r="AI386" s="363">
        <f t="shared" si="505"/>
        <v>6</v>
      </c>
      <c r="AJ386" s="363">
        <v>16</v>
      </c>
      <c r="AK386" s="413" t="str">
        <f t="shared" si="429"/>
        <v>Donkey Orchids</v>
      </c>
      <c r="AL386" s="413" t="str">
        <f t="shared" si="430"/>
        <v>Diuris corymbosa</v>
      </c>
      <c r="AM386" s="486" t="s">
        <v>7607</v>
      </c>
      <c r="AS386" s="69">
        <f t="shared" si="431"/>
        <v>36</v>
      </c>
      <c r="AT386" s="69">
        <f t="shared" si="432"/>
        <v>50</v>
      </c>
      <c r="AU386" s="69">
        <f t="shared" si="433"/>
        <v>9</v>
      </c>
      <c r="AV386" s="69">
        <f t="shared" si="434"/>
        <v>12</v>
      </c>
      <c r="AW386" s="81" t="e">
        <f>VLOOKUP(AM386,#REF!,6,FALSE)</f>
        <v>#REF!</v>
      </c>
      <c r="AX386" s="70" t="s">
        <v>2543</v>
      </c>
      <c r="AY386" s="364">
        <v>1635</v>
      </c>
      <c r="AZ386" s="264" t="s">
        <v>48</v>
      </c>
      <c r="BA386" s="238"/>
      <c r="BB386" s="237" t="str">
        <f t="shared" si="435"/>
        <v/>
      </c>
      <c r="BC386" s="270">
        <f t="shared" ref="BC386:BC449" si="506">J386</f>
        <v>654</v>
      </c>
      <c r="BD386" t="str">
        <f t="shared" si="436"/>
        <v>Diuris longifolia</v>
      </c>
      <c r="BE386" s="367" t="e">
        <f>COUNTIFS(#REF!,L386)</f>
        <v>#REF!</v>
      </c>
      <c r="BF386" s="374" t="str">
        <f t="shared" si="437"/>
        <v>y</v>
      </c>
      <c r="BG386" s="82"/>
      <c r="BH386" s="375"/>
      <c r="BI386" s="374"/>
      <c r="BJ386" s="403"/>
      <c r="CE386" t="str">
        <f t="shared" si="503"/>
        <v>Green Range Donkey Orchid (Diuris littoralis)</v>
      </c>
      <c r="CF386" s="388" t="str">
        <f t="shared" si="497"/>
        <v>Diuris littoralis</v>
      </c>
      <c r="CG386" t="str">
        <f t="shared" si="444"/>
        <v/>
      </c>
      <c r="CH386" t="str">
        <f t="shared" si="445"/>
        <v/>
      </c>
      <c r="CI386" t="str">
        <f t="shared" si="446"/>
        <v/>
      </c>
      <c r="CJ386" t="str">
        <f t="shared" si="447"/>
        <v/>
      </c>
      <c r="CK386" s="359" t="str">
        <f t="shared" si="448"/>
        <v/>
      </c>
      <c r="CL386" t="str">
        <f t="shared" si="449"/>
        <v/>
      </c>
      <c r="CM386" t="str">
        <f t="shared" si="450"/>
        <v/>
      </c>
      <c r="CN386" t="str">
        <f t="shared" si="451"/>
        <v/>
      </c>
      <c r="CO386" s="359" t="str">
        <f t="shared" si="452"/>
        <v/>
      </c>
      <c r="CP386" t="str">
        <f t="shared" si="453"/>
        <v/>
      </c>
      <c r="CQ386" t="str">
        <f t="shared" si="454"/>
        <v/>
      </c>
      <c r="CR386" t="str">
        <f t="shared" si="455"/>
        <v/>
      </c>
      <c r="CS386" s="359" t="str">
        <f t="shared" si="456"/>
        <v/>
      </c>
      <c r="CT386" t="str">
        <f t="shared" si="457"/>
        <v/>
      </c>
      <c r="CU386" t="str">
        <f t="shared" si="458"/>
        <v/>
      </c>
      <c r="CV386" t="str">
        <f t="shared" si="459"/>
        <v/>
      </c>
      <c r="CW386" t="str">
        <f t="shared" si="460"/>
        <v/>
      </c>
      <c r="CX386" s="359" t="str">
        <f t="shared" si="461"/>
        <v/>
      </c>
      <c r="CY386" t="str">
        <f t="shared" si="462"/>
        <v/>
      </c>
      <c r="CZ386" t="str">
        <f t="shared" si="463"/>
        <v/>
      </c>
      <c r="DA386" t="str">
        <f t="shared" si="464"/>
        <v/>
      </c>
      <c r="DB386" s="359" t="str">
        <f t="shared" si="465"/>
        <v/>
      </c>
      <c r="DC386" t="str">
        <f t="shared" si="466"/>
        <v/>
      </c>
      <c r="DD386" t="str">
        <f t="shared" si="467"/>
        <v/>
      </c>
      <c r="DE386" t="str">
        <f t="shared" si="468"/>
        <v/>
      </c>
      <c r="DF386" s="359" t="str">
        <f t="shared" si="469"/>
        <v/>
      </c>
      <c r="DG386" t="str">
        <f t="shared" si="470"/>
        <v>X</v>
      </c>
      <c r="DH386" t="str">
        <f t="shared" si="471"/>
        <v>X</v>
      </c>
      <c r="DI386" t="str">
        <f t="shared" si="472"/>
        <v>X</v>
      </c>
      <c r="DJ386" t="str">
        <f t="shared" si="473"/>
        <v>X</v>
      </c>
      <c r="DK386" s="359" t="str">
        <f t="shared" si="474"/>
        <v>X</v>
      </c>
      <c r="DL386" t="str">
        <f t="shared" si="475"/>
        <v>X</v>
      </c>
      <c r="DM386" t="str">
        <f t="shared" si="476"/>
        <v>X</v>
      </c>
      <c r="DN386" t="str">
        <f t="shared" si="477"/>
        <v>X</v>
      </c>
      <c r="DO386" s="359" t="str">
        <f t="shared" si="478"/>
        <v>X</v>
      </c>
      <c r="DP386" t="str">
        <f t="shared" si="479"/>
        <v/>
      </c>
      <c r="DQ386" t="str">
        <f t="shared" si="480"/>
        <v/>
      </c>
      <c r="DR386" t="str">
        <f t="shared" si="481"/>
        <v/>
      </c>
      <c r="DS386" s="359" t="str">
        <f t="shared" si="482"/>
        <v/>
      </c>
      <c r="DT386" t="str">
        <f t="shared" si="483"/>
        <v/>
      </c>
      <c r="DU386" t="str">
        <f t="shared" si="484"/>
        <v/>
      </c>
      <c r="DV386" t="str">
        <f t="shared" si="485"/>
        <v/>
      </c>
      <c r="DW386" t="str">
        <f t="shared" si="486"/>
        <v/>
      </c>
      <c r="DX386" s="359" t="str">
        <f t="shared" si="487"/>
        <v/>
      </c>
      <c r="DY386" t="str">
        <f t="shared" si="488"/>
        <v/>
      </c>
      <c r="DZ386" t="str">
        <f t="shared" si="489"/>
        <v/>
      </c>
      <c r="EA386" t="str">
        <f t="shared" si="490"/>
        <v/>
      </c>
      <c r="EB386" s="359" t="str">
        <f t="shared" si="491"/>
        <v/>
      </c>
      <c r="EC386" t="str">
        <f t="shared" si="492"/>
        <v/>
      </c>
      <c r="ED386" t="str">
        <f t="shared" si="493"/>
        <v/>
      </c>
      <c r="EE386" t="str">
        <f t="shared" si="494"/>
        <v/>
      </c>
      <c r="EF386" t="str">
        <f t="shared" si="495"/>
        <v/>
      </c>
      <c r="EG386" s="359" t="str">
        <f t="shared" si="496"/>
        <v/>
      </c>
      <c r="EH386" t="str">
        <f t="shared" si="441"/>
        <v>Diuris littoralis</v>
      </c>
      <c r="EJ386" t="str">
        <f t="shared" si="438"/>
        <v>Diuris longifolia</v>
      </c>
      <c r="EK386" s="100">
        <f t="shared" si="504"/>
        <v>0</v>
      </c>
      <c r="EL386" s="3">
        <f t="shared" si="504"/>
        <v>0</v>
      </c>
      <c r="EM386" s="3">
        <f t="shared" si="504"/>
        <v>0</v>
      </c>
      <c r="EN386" s="3">
        <f t="shared" si="504"/>
        <v>0</v>
      </c>
      <c r="EO386" s="3">
        <f t="shared" si="504"/>
        <v>0</v>
      </c>
      <c r="EP386" s="3">
        <f t="shared" si="504"/>
        <v>0</v>
      </c>
      <c r="EQ386" s="3">
        <f t="shared" si="504"/>
        <v>0</v>
      </c>
      <c r="ER386" s="3">
        <f t="shared" si="504"/>
        <v>0</v>
      </c>
      <c r="ES386" s="3">
        <f t="shared" si="504"/>
        <v>1</v>
      </c>
      <c r="ET386" s="3">
        <f t="shared" si="504"/>
        <v>1</v>
      </c>
      <c r="EU386" s="3">
        <f t="shared" si="504"/>
        <v>1</v>
      </c>
      <c r="EV386" s="24">
        <f t="shared" si="504"/>
        <v>1</v>
      </c>
      <c r="EW386" s="245">
        <f t="shared" si="440"/>
        <v>4</v>
      </c>
      <c r="EX386" s="262" t="str">
        <f t="shared" si="439"/>
        <v/>
      </c>
    </row>
    <row r="387" spans="1:154" ht="16.149999999999999" customHeight="1" x14ac:dyDescent="0.25">
      <c r="A387" s="363"/>
      <c r="D387" s="363"/>
      <c r="E387" s="363"/>
      <c r="F387" s="363"/>
      <c r="G387" s="363"/>
      <c r="H387" s="363"/>
      <c r="I387" s="363"/>
      <c r="J387" s="68">
        <f t="shared" si="442"/>
        <v>656</v>
      </c>
      <c r="K387" s="371" t="str">
        <f t="shared" si="443"/>
        <v>Diuris magnifica</v>
      </c>
      <c r="L387" s="372">
        <v>656</v>
      </c>
      <c r="M387" s="371" t="s">
        <v>1539</v>
      </c>
      <c r="N387" s="79" t="s">
        <v>306</v>
      </c>
      <c r="O387" s="363" t="str">
        <f t="shared" si="502"/>
        <v>S</v>
      </c>
      <c r="P387" s="70" t="s">
        <v>2544</v>
      </c>
      <c r="Q387" s="364" t="s">
        <v>2545</v>
      </c>
      <c r="R387" s="365">
        <v>42948</v>
      </c>
      <c r="S387" s="365">
        <v>43009</v>
      </c>
      <c r="T387" s="603" t="s">
        <v>7894</v>
      </c>
      <c r="U387" s="603" t="s">
        <v>7894</v>
      </c>
      <c r="V387" s="603" t="s">
        <v>7894</v>
      </c>
      <c r="W387" s="603" t="s">
        <v>7894</v>
      </c>
      <c r="X387" s="603" t="s">
        <v>7894</v>
      </c>
      <c r="Y387" s="603" t="s">
        <v>7894</v>
      </c>
      <c r="Z387" s="603" t="s">
        <v>7894</v>
      </c>
      <c r="AA387" s="603" t="s">
        <v>4827</v>
      </c>
      <c r="AB387" s="603" t="s">
        <v>4828</v>
      </c>
      <c r="AC387" s="603" t="s">
        <v>4829</v>
      </c>
      <c r="AD387" s="603" t="s">
        <v>7894</v>
      </c>
      <c r="AE387" s="603" t="s">
        <v>7894</v>
      </c>
      <c r="AF387" s="605" t="s">
        <v>7900</v>
      </c>
      <c r="AG387" s="605" t="s">
        <v>7944</v>
      </c>
      <c r="AH387" s="366" t="s">
        <v>685</v>
      </c>
      <c r="AI387" s="363">
        <f t="shared" si="505"/>
        <v>6</v>
      </c>
      <c r="AJ387" s="363">
        <v>16</v>
      </c>
      <c r="AK387" s="413" t="str">
        <f t="shared" ref="AK387:AK450" si="507">VLOOKUP(AJ387,$F$3:$H$51,3,FALSE)</f>
        <v>Donkey Orchids</v>
      </c>
      <c r="AL387" s="413" t="str">
        <f t="shared" ref="AL387:AL450" si="508">VLOOKUP(AJ387,$F$3:$H$51,2,FALSE)</f>
        <v>Diuris corymbosa</v>
      </c>
      <c r="AM387" s="486" t="s">
        <v>7607</v>
      </c>
      <c r="AS387" s="69">
        <f t="shared" ref="AS387:AS406" si="509">IFERROR(WEEKNUM(R387,2),0)</f>
        <v>32</v>
      </c>
      <c r="AT387" s="69">
        <f t="shared" ref="AT387:AT406" si="510">IFERROR(IF(WEEKNUM(S387)&lt;WEEKNUM(R387),WEEKNUM(S387)+52,WEEKNUM(S387)),0)</f>
        <v>40</v>
      </c>
      <c r="AU387" s="69">
        <f t="shared" ref="AU387:AU450" si="511">IFERROR(MONTH(R387),0)</f>
        <v>8</v>
      </c>
      <c r="AV387" s="69">
        <f t="shared" ref="AV387:AV450" si="512">IFERROR(MONTH(S387),0)</f>
        <v>10</v>
      </c>
      <c r="AW387" s="81"/>
      <c r="AX387" s="70" t="s">
        <v>2546</v>
      </c>
      <c r="AY387" s="364">
        <v>12939</v>
      </c>
      <c r="AZ387" s="264" t="s">
        <v>48</v>
      </c>
      <c r="BA387" s="238"/>
      <c r="BB387" s="237" t="str">
        <f t="shared" ref="BB387:BB450" si="513">IFERROR(FIND($BB$2,K387,1),"")</f>
        <v/>
      </c>
      <c r="BC387" s="270">
        <f t="shared" si="506"/>
        <v>656</v>
      </c>
      <c r="BD387" t="str">
        <f t="shared" ref="BD387:BD450" si="514">K387</f>
        <v>Diuris magnifica</v>
      </c>
      <c r="BE387" s="367" t="e">
        <f>COUNTIFS(#REF!,L387)</f>
        <v>#REF!</v>
      </c>
      <c r="BF387" s="374" t="str">
        <f t="shared" ref="BF387:BF450" si="515">IF(LEFT(P387,1)="_","n",IF(O387="N","n","y"))</f>
        <v>y</v>
      </c>
      <c r="BG387" s="82"/>
      <c r="BH387" s="375"/>
      <c r="BI387" s="374"/>
      <c r="BJ387" s="403"/>
      <c r="CE387" t="str">
        <f t="shared" si="503"/>
        <v>Purple Pansy Orchid (Diuris longifolia)</v>
      </c>
      <c r="CF387" s="388" t="str">
        <f t="shared" si="497"/>
        <v>Diuris longifolia</v>
      </c>
      <c r="CG387" t="str">
        <f t="shared" si="444"/>
        <v/>
      </c>
      <c r="CH387" t="str">
        <f t="shared" si="445"/>
        <v/>
      </c>
      <c r="CI387" t="str">
        <f t="shared" si="446"/>
        <v/>
      </c>
      <c r="CJ387" t="str">
        <f t="shared" si="447"/>
        <v/>
      </c>
      <c r="CK387" s="359" t="str">
        <f t="shared" si="448"/>
        <v/>
      </c>
      <c r="CL387" t="str">
        <f t="shared" si="449"/>
        <v/>
      </c>
      <c r="CM387" t="str">
        <f t="shared" si="450"/>
        <v/>
      </c>
      <c r="CN387" t="str">
        <f t="shared" si="451"/>
        <v/>
      </c>
      <c r="CO387" s="359" t="str">
        <f t="shared" si="452"/>
        <v/>
      </c>
      <c r="CP387" t="str">
        <f t="shared" si="453"/>
        <v/>
      </c>
      <c r="CQ387" t="str">
        <f t="shared" si="454"/>
        <v/>
      </c>
      <c r="CR387" t="str">
        <f t="shared" si="455"/>
        <v/>
      </c>
      <c r="CS387" s="359" t="str">
        <f t="shared" si="456"/>
        <v/>
      </c>
      <c r="CT387" t="str">
        <f t="shared" si="457"/>
        <v/>
      </c>
      <c r="CU387" t="str">
        <f t="shared" si="458"/>
        <v/>
      </c>
      <c r="CV387" t="str">
        <f t="shared" si="459"/>
        <v/>
      </c>
      <c r="CW387" t="str">
        <f t="shared" si="460"/>
        <v/>
      </c>
      <c r="CX387" s="359" t="str">
        <f t="shared" si="461"/>
        <v/>
      </c>
      <c r="CY387" t="str">
        <f t="shared" si="462"/>
        <v/>
      </c>
      <c r="CZ387" t="str">
        <f t="shared" si="463"/>
        <v/>
      </c>
      <c r="DA387" t="str">
        <f t="shared" si="464"/>
        <v/>
      </c>
      <c r="DB387" s="359" t="str">
        <f t="shared" si="465"/>
        <v/>
      </c>
      <c r="DC387" t="str">
        <f t="shared" si="466"/>
        <v/>
      </c>
      <c r="DD387" t="str">
        <f t="shared" si="467"/>
        <v/>
      </c>
      <c r="DE387" t="str">
        <f t="shared" si="468"/>
        <v/>
      </c>
      <c r="DF387" s="359" t="str">
        <f t="shared" si="469"/>
        <v/>
      </c>
      <c r="DG387" t="str">
        <f t="shared" si="470"/>
        <v/>
      </c>
      <c r="DH387" t="str">
        <f t="shared" si="471"/>
        <v/>
      </c>
      <c r="DI387" t="str">
        <f t="shared" si="472"/>
        <v/>
      </c>
      <c r="DJ387" t="str">
        <f t="shared" si="473"/>
        <v/>
      </c>
      <c r="DK387" s="359" t="str">
        <f t="shared" si="474"/>
        <v/>
      </c>
      <c r="DL387" t="str">
        <f t="shared" si="475"/>
        <v/>
      </c>
      <c r="DM387" t="str">
        <f t="shared" si="476"/>
        <v/>
      </c>
      <c r="DN387" t="str">
        <f t="shared" si="477"/>
        <v/>
      </c>
      <c r="DO387" s="359" t="str">
        <f t="shared" si="478"/>
        <v/>
      </c>
      <c r="DP387" t="str">
        <f t="shared" si="479"/>
        <v>X</v>
      </c>
      <c r="DQ387" t="str">
        <f t="shared" si="480"/>
        <v>X</v>
      </c>
      <c r="DR387" t="str">
        <f t="shared" si="481"/>
        <v>X</v>
      </c>
      <c r="DS387" s="359" t="str">
        <f t="shared" si="482"/>
        <v>X</v>
      </c>
      <c r="DT387" t="str">
        <f t="shared" si="483"/>
        <v>X</v>
      </c>
      <c r="DU387" t="str">
        <f t="shared" si="484"/>
        <v>X</v>
      </c>
      <c r="DV387" t="str">
        <f t="shared" si="485"/>
        <v>X</v>
      </c>
      <c r="DW387" t="str">
        <f t="shared" si="486"/>
        <v>X</v>
      </c>
      <c r="DX387" s="359" t="str">
        <f t="shared" si="487"/>
        <v>X</v>
      </c>
      <c r="DY387" t="str">
        <f t="shared" si="488"/>
        <v>X</v>
      </c>
      <c r="DZ387" t="str">
        <f t="shared" si="489"/>
        <v>X</v>
      </c>
      <c r="EA387" t="str">
        <f t="shared" si="490"/>
        <v>X</v>
      </c>
      <c r="EB387" s="359" t="str">
        <f t="shared" si="491"/>
        <v>X</v>
      </c>
      <c r="EC387" t="str">
        <f t="shared" si="492"/>
        <v>X</v>
      </c>
      <c r="ED387" t="str">
        <f t="shared" si="493"/>
        <v>X</v>
      </c>
      <c r="EE387" t="str">
        <f t="shared" si="494"/>
        <v/>
      </c>
      <c r="EF387" t="str">
        <f t="shared" si="495"/>
        <v/>
      </c>
      <c r="EG387" s="359" t="str">
        <f t="shared" si="496"/>
        <v/>
      </c>
      <c r="EH387" t="str">
        <f t="shared" si="441"/>
        <v>Diuris longifolia</v>
      </c>
      <c r="EJ387" t="str">
        <f t="shared" ref="EJ387:EJ450" si="516">K387</f>
        <v>Diuris magnifica</v>
      </c>
      <c r="EK387" s="100">
        <f t="shared" si="504"/>
        <v>0</v>
      </c>
      <c r="EL387" s="3">
        <f t="shared" si="504"/>
        <v>0</v>
      </c>
      <c r="EM387" s="3">
        <f t="shared" si="504"/>
        <v>0</v>
      </c>
      <c r="EN387" s="3">
        <f t="shared" si="504"/>
        <v>0</v>
      </c>
      <c r="EO387" s="3">
        <f t="shared" si="504"/>
        <v>0</v>
      </c>
      <c r="EP387" s="3">
        <f t="shared" si="504"/>
        <v>0</v>
      </c>
      <c r="EQ387" s="3">
        <f t="shared" si="504"/>
        <v>0</v>
      </c>
      <c r="ER387" s="3">
        <f t="shared" si="504"/>
        <v>1</v>
      </c>
      <c r="ES387" s="3">
        <f t="shared" si="504"/>
        <v>1</v>
      </c>
      <c r="ET387" s="3">
        <f t="shared" si="504"/>
        <v>1</v>
      </c>
      <c r="EU387" s="3">
        <f t="shared" si="504"/>
        <v>0</v>
      </c>
      <c r="EV387" s="24">
        <f t="shared" si="504"/>
        <v>0</v>
      </c>
      <c r="EW387" s="245">
        <f t="shared" si="440"/>
        <v>3</v>
      </c>
      <c r="EX387" s="262" t="str">
        <f t="shared" si="439"/>
        <v/>
      </c>
    </row>
    <row r="388" spans="1:154" ht="16.149999999999999" customHeight="1" x14ac:dyDescent="0.25">
      <c r="A388" s="363"/>
      <c r="D388" s="363"/>
      <c r="E388" s="363"/>
      <c r="F388" s="363"/>
      <c r="G388" s="363"/>
      <c r="H388" s="363"/>
      <c r="I388" s="363"/>
      <c r="J388" s="68">
        <f t="shared" si="442"/>
        <v>658</v>
      </c>
      <c r="K388" s="371" t="str">
        <f t="shared" si="443"/>
        <v>Diuris micrantha</v>
      </c>
      <c r="L388" s="372">
        <v>658</v>
      </c>
      <c r="M388" s="371" t="s">
        <v>1539</v>
      </c>
      <c r="N388" s="79" t="s">
        <v>906</v>
      </c>
      <c r="O388" s="363" t="str">
        <f t="shared" si="502"/>
        <v>S</v>
      </c>
      <c r="P388" s="70" t="s">
        <v>2547</v>
      </c>
      <c r="Q388" s="364" t="s">
        <v>2548</v>
      </c>
      <c r="R388" s="365">
        <v>42979</v>
      </c>
      <c r="S388" s="373">
        <v>43023</v>
      </c>
      <c r="T388" s="603" t="s">
        <v>7894</v>
      </c>
      <c r="U388" s="603" t="s">
        <v>7894</v>
      </c>
      <c r="V388" s="603" t="s">
        <v>7894</v>
      </c>
      <c r="W388" s="603" t="s">
        <v>7894</v>
      </c>
      <c r="X388" s="603" t="s">
        <v>7894</v>
      </c>
      <c r="Y388" s="603" t="s">
        <v>7894</v>
      </c>
      <c r="Z388" s="603" t="s">
        <v>7894</v>
      </c>
      <c r="AA388" s="603" t="s">
        <v>7894</v>
      </c>
      <c r="AB388" s="603" t="s">
        <v>4828</v>
      </c>
      <c r="AC388" s="603" t="s">
        <v>4829</v>
      </c>
      <c r="AD388" s="603" t="s">
        <v>7894</v>
      </c>
      <c r="AE388" s="603" t="s">
        <v>7894</v>
      </c>
      <c r="AF388" s="605" t="s">
        <v>7896</v>
      </c>
      <c r="AG388" s="605" t="s">
        <v>7943</v>
      </c>
      <c r="AH388" s="69" t="s">
        <v>1583</v>
      </c>
      <c r="AI388" s="363">
        <f t="shared" si="505"/>
        <v>1</v>
      </c>
      <c r="AJ388" s="363">
        <v>18</v>
      </c>
      <c r="AK388" s="413" t="str">
        <f t="shared" si="507"/>
        <v>Bee Orchids</v>
      </c>
      <c r="AL388" s="413" t="str">
        <f t="shared" si="508"/>
        <v>Diuris laxiflora</v>
      </c>
      <c r="AM388" s="486" t="s">
        <v>7607</v>
      </c>
      <c r="AS388" s="69">
        <f t="shared" si="509"/>
        <v>36</v>
      </c>
      <c r="AT388" s="69">
        <f t="shared" si="510"/>
        <v>42</v>
      </c>
      <c r="AU388" s="69">
        <f t="shared" si="511"/>
        <v>9</v>
      </c>
      <c r="AV388" s="69">
        <f t="shared" si="512"/>
        <v>10</v>
      </c>
      <c r="AW388" s="81"/>
      <c r="AX388" s="70" t="s">
        <v>2549</v>
      </c>
      <c r="AY388" s="364">
        <v>12938</v>
      </c>
      <c r="AZ388" s="264" t="s">
        <v>48</v>
      </c>
      <c r="BA388" s="238"/>
      <c r="BB388" s="237" t="str">
        <f t="shared" si="513"/>
        <v/>
      </c>
      <c r="BC388" s="270">
        <f t="shared" si="506"/>
        <v>658</v>
      </c>
      <c r="BD388" t="str">
        <f t="shared" si="514"/>
        <v>Diuris micrantha</v>
      </c>
      <c r="BE388" s="367" t="e">
        <f>COUNTIFS(#REF!,L388)</f>
        <v>#REF!</v>
      </c>
      <c r="BF388" s="374" t="str">
        <f t="shared" si="515"/>
        <v>y</v>
      </c>
      <c r="BG388" s="82"/>
      <c r="BH388" s="375"/>
      <c r="BI388" s="374"/>
      <c r="BJ388" s="403"/>
      <c r="CE388" t="str">
        <f t="shared" si="503"/>
        <v>Pansy Orchid (Diuris magnifica)</v>
      </c>
      <c r="CF388" s="388" t="str">
        <f t="shared" si="497"/>
        <v>Diuris magnifica</v>
      </c>
      <c r="CG388" t="str">
        <f t="shared" si="444"/>
        <v/>
      </c>
      <c r="CH388" t="str">
        <f t="shared" si="445"/>
        <v/>
      </c>
      <c r="CI388" t="str">
        <f t="shared" si="446"/>
        <v/>
      </c>
      <c r="CJ388" t="str">
        <f t="shared" si="447"/>
        <v/>
      </c>
      <c r="CK388" s="359" t="str">
        <f t="shared" si="448"/>
        <v/>
      </c>
      <c r="CL388" t="str">
        <f t="shared" si="449"/>
        <v/>
      </c>
      <c r="CM388" t="str">
        <f t="shared" si="450"/>
        <v/>
      </c>
      <c r="CN388" t="str">
        <f t="shared" si="451"/>
        <v/>
      </c>
      <c r="CO388" s="359" t="str">
        <f t="shared" si="452"/>
        <v/>
      </c>
      <c r="CP388" t="str">
        <f t="shared" si="453"/>
        <v/>
      </c>
      <c r="CQ388" t="str">
        <f t="shared" si="454"/>
        <v/>
      </c>
      <c r="CR388" t="str">
        <f t="shared" si="455"/>
        <v/>
      </c>
      <c r="CS388" s="359" t="str">
        <f t="shared" si="456"/>
        <v/>
      </c>
      <c r="CT388" t="str">
        <f t="shared" si="457"/>
        <v/>
      </c>
      <c r="CU388" t="str">
        <f t="shared" si="458"/>
        <v/>
      </c>
      <c r="CV388" t="str">
        <f t="shared" si="459"/>
        <v/>
      </c>
      <c r="CW388" t="str">
        <f t="shared" si="460"/>
        <v/>
      </c>
      <c r="CX388" s="359" t="str">
        <f t="shared" si="461"/>
        <v/>
      </c>
      <c r="CY388" t="str">
        <f t="shared" si="462"/>
        <v/>
      </c>
      <c r="CZ388" t="str">
        <f t="shared" si="463"/>
        <v/>
      </c>
      <c r="DA388" t="str">
        <f t="shared" si="464"/>
        <v/>
      </c>
      <c r="DB388" s="359" t="str">
        <f t="shared" si="465"/>
        <v/>
      </c>
      <c r="DC388" t="str">
        <f t="shared" si="466"/>
        <v/>
      </c>
      <c r="DD388" t="str">
        <f t="shared" si="467"/>
        <v/>
      </c>
      <c r="DE388" t="str">
        <f t="shared" si="468"/>
        <v/>
      </c>
      <c r="DF388" s="359" t="str">
        <f t="shared" si="469"/>
        <v/>
      </c>
      <c r="DG388" t="str">
        <f t="shared" si="470"/>
        <v/>
      </c>
      <c r="DH388" t="str">
        <f t="shared" si="471"/>
        <v/>
      </c>
      <c r="DI388" t="str">
        <f t="shared" si="472"/>
        <v/>
      </c>
      <c r="DJ388" t="str">
        <f t="shared" si="473"/>
        <v/>
      </c>
      <c r="DK388" s="359" t="str">
        <f t="shared" si="474"/>
        <v/>
      </c>
      <c r="DL388" t="str">
        <f t="shared" si="475"/>
        <v>X</v>
      </c>
      <c r="DM388" t="str">
        <f t="shared" si="476"/>
        <v>X</v>
      </c>
      <c r="DN388" t="str">
        <f t="shared" si="477"/>
        <v>X</v>
      </c>
      <c r="DO388" s="359" t="str">
        <f t="shared" si="478"/>
        <v>X</v>
      </c>
      <c r="DP388" t="str">
        <f t="shared" si="479"/>
        <v>X</v>
      </c>
      <c r="DQ388" t="str">
        <f t="shared" si="480"/>
        <v>X</v>
      </c>
      <c r="DR388" t="str">
        <f t="shared" si="481"/>
        <v>X</v>
      </c>
      <c r="DS388" s="359" t="str">
        <f t="shared" si="482"/>
        <v>X</v>
      </c>
      <c r="DT388" t="str">
        <f t="shared" si="483"/>
        <v>X</v>
      </c>
      <c r="DU388" t="str">
        <f t="shared" si="484"/>
        <v/>
      </c>
      <c r="DV388" t="str">
        <f t="shared" si="485"/>
        <v/>
      </c>
      <c r="DW388" t="str">
        <f t="shared" si="486"/>
        <v/>
      </c>
      <c r="DX388" s="359" t="str">
        <f t="shared" si="487"/>
        <v/>
      </c>
      <c r="DY388" t="str">
        <f t="shared" si="488"/>
        <v/>
      </c>
      <c r="DZ388" t="str">
        <f t="shared" si="489"/>
        <v/>
      </c>
      <c r="EA388" t="str">
        <f t="shared" si="490"/>
        <v/>
      </c>
      <c r="EB388" s="359" t="str">
        <f t="shared" si="491"/>
        <v/>
      </c>
      <c r="EC388" t="str">
        <f t="shared" si="492"/>
        <v/>
      </c>
      <c r="ED388" t="str">
        <f t="shared" si="493"/>
        <v/>
      </c>
      <c r="EE388" t="str">
        <f t="shared" si="494"/>
        <v/>
      </c>
      <c r="EF388" t="str">
        <f t="shared" si="495"/>
        <v/>
      </c>
      <c r="EG388" s="359" t="str">
        <f t="shared" si="496"/>
        <v/>
      </c>
      <c r="EH388" t="str">
        <f t="shared" si="441"/>
        <v>Diuris magnifica</v>
      </c>
      <c r="EJ388" t="str">
        <f t="shared" si="516"/>
        <v>Diuris micrantha</v>
      </c>
      <c r="EK388" s="100">
        <f t="shared" si="504"/>
        <v>0</v>
      </c>
      <c r="EL388" s="3">
        <f t="shared" si="504"/>
        <v>0</v>
      </c>
      <c r="EM388" s="3">
        <f t="shared" si="504"/>
        <v>0</v>
      </c>
      <c r="EN388" s="3">
        <f t="shared" si="504"/>
        <v>0</v>
      </c>
      <c r="EO388" s="3">
        <f t="shared" si="504"/>
        <v>0</v>
      </c>
      <c r="EP388" s="3">
        <f t="shared" si="504"/>
        <v>0</v>
      </c>
      <c r="EQ388" s="3">
        <f t="shared" si="504"/>
        <v>0</v>
      </c>
      <c r="ER388" s="3">
        <f t="shared" si="504"/>
        <v>0</v>
      </c>
      <c r="ES388" s="3">
        <f t="shared" si="504"/>
        <v>1</v>
      </c>
      <c r="ET388" s="3">
        <f t="shared" si="504"/>
        <v>1</v>
      </c>
      <c r="EU388" s="3">
        <f t="shared" si="504"/>
        <v>0</v>
      </c>
      <c r="EV388" s="24">
        <f t="shared" si="504"/>
        <v>0</v>
      </c>
      <c r="EW388" s="245">
        <f t="shared" si="440"/>
        <v>2</v>
      </c>
      <c r="EX388" s="262" t="str">
        <f t="shared" ref="EX388:EX451" si="517">IF(AV388&lt;AU388," X","")</f>
        <v/>
      </c>
    </row>
    <row r="389" spans="1:154" ht="16.149999999999999" customHeight="1" x14ac:dyDescent="0.25">
      <c r="A389" s="363"/>
      <c r="D389" s="363"/>
      <c r="E389" s="363"/>
      <c r="F389" s="363"/>
      <c r="G389" s="363"/>
      <c r="H389" s="363"/>
      <c r="I389" s="363"/>
      <c r="J389" s="68">
        <f t="shared" si="442"/>
        <v>1171</v>
      </c>
      <c r="K389" s="371" t="str">
        <f t="shared" si="443"/>
        <v>Diuris oraria</v>
      </c>
      <c r="L389" s="372">
        <v>1171</v>
      </c>
      <c r="M389" s="371" t="s">
        <v>1539</v>
      </c>
      <c r="N389" s="78" t="s">
        <v>1100</v>
      </c>
      <c r="O389" s="363" t="str">
        <f t="shared" si="502"/>
        <v>S</v>
      </c>
      <c r="P389" s="70" t="s">
        <v>2550</v>
      </c>
      <c r="Q389" s="364" t="s">
        <v>2551</v>
      </c>
      <c r="R389" s="373">
        <v>42931</v>
      </c>
      <c r="S389" s="365">
        <v>42978</v>
      </c>
      <c r="T389" s="603" t="s">
        <v>7894</v>
      </c>
      <c r="U389" s="603" t="s">
        <v>7894</v>
      </c>
      <c r="V389" s="603" t="s">
        <v>7894</v>
      </c>
      <c r="W389" s="603" t="s">
        <v>7894</v>
      </c>
      <c r="X389" s="603" t="s">
        <v>7894</v>
      </c>
      <c r="Y389" s="603" t="s">
        <v>7894</v>
      </c>
      <c r="Z389" s="603" t="s">
        <v>4826</v>
      </c>
      <c r="AA389" s="603" t="s">
        <v>4827</v>
      </c>
      <c r="AB389" s="603" t="s">
        <v>7894</v>
      </c>
      <c r="AC389" s="603" t="s">
        <v>7894</v>
      </c>
      <c r="AD389" s="603" t="s">
        <v>7894</v>
      </c>
      <c r="AE389" s="603" t="s">
        <v>7894</v>
      </c>
      <c r="AF389" s="605" t="s">
        <v>7904</v>
      </c>
      <c r="AG389" s="605" t="s">
        <v>7948</v>
      </c>
      <c r="AH389" s="366" t="s">
        <v>685</v>
      </c>
      <c r="AI389" s="363">
        <f t="shared" si="505"/>
        <v>6</v>
      </c>
      <c r="AJ389" s="363">
        <v>16</v>
      </c>
      <c r="AK389" s="413" t="str">
        <f t="shared" si="507"/>
        <v>Donkey Orchids</v>
      </c>
      <c r="AL389" s="413" t="str">
        <f t="shared" si="508"/>
        <v>Diuris corymbosa</v>
      </c>
      <c r="AM389" s="486" t="s">
        <v>7607</v>
      </c>
      <c r="AN389" s="70" t="s">
        <v>7553</v>
      </c>
      <c r="AS389" s="69">
        <f t="shared" si="509"/>
        <v>29</v>
      </c>
      <c r="AT389" s="69">
        <f t="shared" si="510"/>
        <v>35</v>
      </c>
      <c r="AU389" s="69">
        <f t="shared" si="511"/>
        <v>7</v>
      </c>
      <c r="AV389" s="69">
        <f t="shared" si="512"/>
        <v>8</v>
      </c>
      <c r="AW389" s="81"/>
      <c r="AX389" s="70" t="s">
        <v>2552</v>
      </c>
      <c r="AY389" s="364">
        <v>46853</v>
      </c>
      <c r="AZ389" s="264" t="s">
        <v>48</v>
      </c>
      <c r="BA389" s="238"/>
      <c r="BB389" s="237" t="str">
        <f t="shared" si="513"/>
        <v/>
      </c>
      <c r="BC389" s="270">
        <f t="shared" si="506"/>
        <v>1171</v>
      </c>
      <c r="BD389" t="str">
        <f t="shared" si="514"/>
        <v>Diuris oraria</v>
      </c>
      <c r="BE389" s="367" t="e">
        <f>COUNTIFS(#REF!,L389)</f>
        <v>#REF!</v>
      </c>
      <c r="BF389" s="374" t="str">
        <f t="shared" si="515"/>
        <v>y</v>
      </c>
      <c r="BG389" s="82"/>
      <c r="BH389" s="375"/>
      <c r="BI389" s="374"/>
      <c r="BJ389" s="403"/>
      <c r="CE389" t="str">
        <f t="shared" si="503"/>
        <v>Dwarf Bee Orchid (Diuris micrantha)</v>
      </c>
      <c r="CF389" s="388" t="str">
        <f t="shared" si="497"/>
        <v>Diuris micrantha</v>
      </c>
      <c r="CG389" t="str">
        <f t="shared" si="444"/>
        <v/>
      </c>
      <c r="CH389" t="str">
        <f t="shared" si="445"/>
        <v/>
      </c>
      <c r="CI389" t="str">
        <f t="shared" si="446"/>
        <v/>
      </c>
      <c r="CJ389" t="str">
        <f t="shared" si="447"/>
        <v/>
      </c>
      <c r="CK389" s="359" t="str">
        <f t="shared" si="448"/>
        <v/>
      </c>
      <c r="CL389" t="str">
        <f t="shared" si="449"/>
        <v/>
      </c>
      <c r="CM389" t="str">
        <f t="shared" si="450"/>
        <v/>
      </c>
      <c r="CN389" t="str">
        <f t="shared" si="451"/>
        <v/>
      </c>
      <c r="CO389" s="359" t="str">
        <f t="shared" si="452"/>
        <v/>
      </c>
      <c r="CP389" t="str">
        <f t="shared" si="453"/>
        <v/>
      </c>
      <c r="CQ389" t="str">
        <f t="shared" si="454"/>
        <v/>
      </c>
      <c r="CR389" t="str">
        <f t="shared" si="455"/>
        <v/>
      </c>
      <c r="CS389" s="359" t="str">
        <f t="shared" si="456"/>
        <v/>
      </c>
      <c r="CT389" t="str">
        <f t="shared" si="457"/>
        <v/>
      </c>
      <c r="CU389" t="str">
        <f t="shared" si="458"/>
        <v/>
      </c>
      <c r="CV389" t="str">
        <f t="shared" si="459"/>
        <v/>
      </c>
      <c r="CW389" t="str">
        <f t="shared" si="460"/>
        <v/>
      </c>
      <c r="CX389" s="359" t="str">
        <f t="shared" si="461"/>
        <v/>
      </c>
      <c r="CY389" t="str">
        <f t="shared" si="462"/>
        <v/>
      </c>
      <c r="CZ389" t="str">
        <f t="shared" si="463"/>
        <v/>
      </c>
      <c r="DA389" t="str">
        <f t="shared" si="464"/>
        <v/>
      </c>
      <c r="DB389" s="359" t="str">
        <f t="shared" si="465"/>
        <v/>
      </c>
      <c r="DC389" t="str">
        <f t="shared" si="466"/>
        <v/>
      </c>
      <c r="DD389" t="str">
        <f t="shared" si="467"/>
        <v/>
      </c>
      <c r="DE389" t="str">
        <f t="shared" si="468"/>
        <v/>
      </c>
      <c r="DF389" s="359" t="str">
        <f t="shared" si="469"/>
        <v/>
      </c>
      <c r="DG389" t="str">
        <f t="shared" si="470"/>
        <v/>
      </c>
      <c r="DH389" t="str">
        <f t="shared" si="471"/>
        <v/>
      </c>
      <c r="DI389" t="str">
        <f t="shared" si="472"/>
        <v/>
      </c>
      <c r="DJ389" t="str">
        <f t="shared" si="473"/>
        <v/>
      </c>
      <c r="DK389" s="359" t="str">
        <f t="shared" si="474"/>
        <v/>
      </c>
      <c r="DL389" t="str">
        <f t="shared" si="475"/>
        <v/>
      </c>
      <c r="DM389" t="str">
        <f t="shared" si="476"/>
        <v/>
      </c>
      <c r="DN389" t="str">
        <f t="shared" si="477"/>
        <v/>
      </c>
      <c r="DO389" s="359" t="str">
        <f t="shared" si="478"/>
        <v/>
      </c>
      <c r="DP389" t="str">
        <f t="shared" si="479"/>
        <v>X</v>
      </c>
      <c r="DQ389" t="str">
        <f t="shared" si="480"/>
        <v>X</v>
      </c>
      <c r="DR389" t="str">
        <f t="shared" si="481"/>
        <v>X</v>
      </c>
      <c r="DS389" s="359" t="str">
        <f t="shared" si="482"/>
        <v>X</v>
      </c>
      <c r="DT389" t="str">
        <f t="shared" si="483"/>
        <v>X</v>
      </c>
      <c r="DU389" t="str">
        <f t="shared" si="484"/>
        <v>X</v>
      </c>
      <c r="DV389" t="str">
        <f t="shared" si="485"/>
        <v>X</v>
      </c>
      <c r="DW389" t="str">
        <f t="shared" si="486"/>
        <v/>
      </c>
      <c r="DX389" s="359" t="str">
        <f t="shared" si="487"/>
        <v/>
      </c>
      <c r="DY389" t="str">
        <f t="shared" si="488"/>
        <v/>
      </c>
      <c r="DZ389" t="str">
        <f t="shared" si="489"/>
        <v/>
      </c>
      <c r="EA389" t="str">
        <f t="shared" si="490"/>
        <v/>
      </c>
      <c r="EB389" s="359" t="str">
        <f t="shared" si="491"/>
        <v/>
      </c>
      <c r="EC389" t="str">
        <f t="shared" si="492"/>
        <v/>
      </c>
      <c r="ED389" t="str">
        <f t="shared" si="493"/>
        <v/>
      </c>
      <c r="EE389" t="str">
        <f t="shared" si="494"/>
        <v/>
      </c>
      <c r="EF389" t="str">
        <f t="shared" si="495"/>
        <v/>
      </c>
      <c r="EG389" s="359" t="str">
        <f t="shared" si="496"/>
        <v/>
      </c>
      <c r="EH389" t="str">
        <f t="shared" si="441"/>
        <v>Diuris micrantha</v>
      </c>
      <c r="EJ389" t="str">
        <f t="shared" si="516"/>
        <v>Diuris oraria</v>
      </c>
      <c r="EK389" s="100">
        <f t="shared" si="504"/>
        <v>0</v>
      </c>
      <c r="EL389" s="3">
        <f t="shared" si="504"/>
        <v>0</v>
      </c>
      <c r="EM389" s="3">
        <f t="shared" si="504"/>
        <v>0</v>
      </c>
      <c r="EN389" s="3">
        <f t="shared" si="504"/>
        <v>0</v>
      </c>
      <c r="EO389" s="3">
        <f t="shared" si="504"/>
        <v>0</v>
      </c>
      <c r="EP389" s="3">
        <f t="shared" si="504"/>
        <v>0</v>
      </c>
      <c r="EQ389" s="3">
        <f t="shared" si="504"/>
        <v>1</v>
      </c>
      <c r="ER389" s="3">
        <f t="shared" si="504"/>
        <v>1</v>
      </c>
      <c r="ES389" s="3">
        <f t="shared" si="504"/>
        <v>0</v>
      </c>
      <c r="ET389" s="3">
        <f t="shared" si="504"/>
        <v>0</v>
      </c>
      <c r="EU389" s="3">
        <f t="shared" si="504"/>
        <v>0</v>
      </c>
      <c r="EV389" s="24">
        <f t="shared" si="504"/>
        <v>0</v>
      </c>
      <c r="EW389" s="245">
        <f t="shared" ref="EW389:EW452" si="518">SUM(EK389:EV389)</f>
        <v>2</v>
      </c>
      <c r="EX389" s="262" t="str">
        <f t="shared" si="517"/>
        <v/>
      </c>
    </row>
    <row r="390" spans="1:154" ht="16.149999999999999" customHeight="1" x14ac:dyDescent="0.25">
      <c r="A390" s="363"/>
      <c r="D390" s="363"/>
      <c r="E390" s="363"/>
      <c r="F390" s="363"/>
      <c r="G390" s="363"/>
      <c r="H390" s="363"/>
      <c r="I390" s="363"/>
      <c r="J390" s="68">
        <f t="shared" si="442"/>
        <v>881</v>
      </c>
      <c r="K390" s="371" t="str">
        <f t="shared" si="443"/>
        <v>Diuris ostrina</v>
      </c>
      <c r="L390" s="372">
        <v>881</v>
      </c>
      <c r="M390" s="371" t="s">
        <v>1539</v>
      </c>
      <c r="N390" s="78" t="s">
        <v>802</v>
      </c>
      <c r="O390" s="363" t="str">
        <f t="shared" si="502"/>
        <v>S</v>
      </c>
      <c r="P390" s="70" t="s">
        <v>2553</v>
      </c>
      <c r="Q390" s="364" t="s">
        <v>2554</v>
      </c>
      <c r="R390" s="365">
        <v>43009</v>
      </c>
      <c r="S390" s="365">
        <v>43054</v>
      </c>
      <c r="T390" s="603" t="s">
        <v>7894</v>
      </c>
      <c r="U390" s="603" t="s">
        <v>7894</v>
      </c>
      <c r="V390" s="603" t="s">
        <v>7894</v>
      </c>
      <c r="W390" s="603" t="s">
        <v>7894</v>
      </c>
      <c r="X390" s="603" t="s">
        <v>7894</v>
      </c>
      <c r="Y390" s="603" t="s">
        <v>7894</v>
      </c>
      <c r="Z390" s="603" t="s">
        <v>7894</v>
      </c>
      <c r="AA390" s="603" t="s">
        <v>7894</v>
      </c>
      <c r="AB390" s="603" t="s">
        <v>7894</v>
      </c>
      <c r="AC390" s="603" t="s">
        <v>4829</v>
      </c>
      <c r="AD390" s="603" t="s">
        <v>4830</v>
      </c>
      <c r="AE390" s="603" t="s">
        <v>7894</v>
      </c>
      <c r="AF390" s="605" t="s">
        <v>7897</v>
      </c>
      <c r="AG390" s="605" t="s">
        <v>7940</v>
      </c>
      <c r="AH390" s="366" t="s">
        <v>685</v>
      </c>
      <c r="AI390" s="363">
        <f t="shared" si="505"/>
        <v>6</v>
      </c>
      <c r="AJ390" s="363">
        <v>16</v>
      </c>
      <c r="AK390" s="413" t="str">
        <f t="shared" si="507"/>
        <v>Donkey Orchids</v>
      </c>
      <c r="AL390" s="413" t="str">
        <f t="shared" si="508"/>
        <v>Diuris corymbosa</v>
      </c>
      <c r="AM390" s="486" t="s">
        <v>7607</v>
      </c>
      <c r="AN390" s="70" t="s">
        <v>2555</v>
      </c>
      <c r="AS390" s="69">
        <f t="shared" si="509"/>
        <v>40</v>
      </c>
      <c r="AT390" s="69">
        <f t="shared" si="510"/>
        <v>46</v>
      </c>
      <c r="AU390" s="69">
        <f t="shared" si="511"/>
        <v>10</v>
      </c>
      <c r="AV390" s="69">
        <f t="shared" si="512"/>
        <v>11</v>
      </c>
      <c r="AW390" s="81"/>
      <c r="AX390" s="70" t="s">
        <v>2556</v>
      </c>
      <c r="AY390" s="364">
        <v>46859</v>
      </c>
      <c r="AZ390" s="264" t="s">
        <v>48</v>
      </c>
      <c r="BA390" s="238"/>
      <c r="BB390" s="237" t="str">
        <f t="shared" si="513"/>
        <v/>
      </c>
      <c r="BC390" s="270">
        <f t="shared" si="506"/>
        <v>881</v>
      </c>
      <c r="BD390" t="str">
        <f t="shared" si="514"/>
        <v>Diuris ostrina</v>
      </c>
      <c r="BE390" s="367" t="e">
        <f>COUNTIFS(#REF!,L390)</f>
        <v>#REF!</v>
      </c>
      <c r="BF390" s="374" t="str">
        <f t="shared" si="515"/>
        <v>y</v>
      </c>
      <c r="BG390" s="82"/>
      <c r="BH390" s="375"/>
      <c r="BI390" s="374"/>
      <c r="BJ390" s="403"/>
      <c r="CE390" t="str">
        <f t="shared" si="503"/>
        <v>Northern Coastal Donkey Orchid (Diuris oraria)</v>
      </c>
      <c r="CF390" s="388" t="str">
        <f t="shared" si="497"/>
        <v>Diuris oraria</v>
      </c>
      <c r="CG390" t="str">
        <f t="shared" si="444"/>
        <v/>
      </c>
      <c r="CH390" t="str">
        <f t="shared" si="445"/>
        <v/>
      </c>
      <c r="CI390" t="str">
        <f t="shared" si="446"/>
        <v/>
      </c>
      <c r="CJ390" t="str">
        <f t="shared" si="447"/>
        <v/>
      </c>
      <c r="CK390" s="359" t="str">
        <f t="shared" si="448"/>
        <v/>
      </c>
      <c r="CL390" t="str">
        <f t="shared" si="449"/>
        <v/>
      </c>
      <c r="CM390" t="str">
        <f t="shared" si="450"/>
        <v/>
      </c>
      <c r="CN390" t="str">
        <f t="shared" si="451"/>
        <v/>
      </c>
      <c r="CO390" s="359" t="str">
        <f t="shared" si="452"/>
        <v/>
      </c>
      <c r="CP390" t="str">
        <f t="shared" si="453"/>
        <v/>
      </c>
      <c r="CQ390" t="str">
        <f t="shared" si="454"/>
        <v/>
      </c>
      <c r="CR390" t="str">
        <f t="shared" si="455"/>
        <v/>
      </c>
      <c r="CS390" s="359" t="str">
        <f t="shared" si="456"/>
        <v/>
      </c>
      <c r="CT390" t="str">
        <f t="shared" si="457"/>
        <v/>
      </c>
      <c r="CU390" t="str">
        <f t="shared" si="458"/>
        <v/>
      </c>
      <c r="CV390" t="str">
        <f t="shared" si="459"/>
        <v/>
      </c>
      <c r="CW390" t="str">
        <f t="shared" si="460"/>
        <v/>
      </c>
      <c r="CX390" s="359" t="str">
        <f t="shared" si="461"/>
        <v/>
      </c>
      <c r="CY390" t="str">
        <f t="shared" si="462"/>
        <v/>
      </c>
      <c r="CZ390" t="str">
        <f t="shared" si="463"/>
        <v/>
      </c>
      <c r="DA390" t="str">
        <f t="shared" si="464"/>
        <v/>
      </c>
      <c r="DB390" s="359" t="str">
        <f t="shared" si="465"/>
        <v/>
      </c>
      <c r="DC390" t="str">
        <f t="shared" si="466"/>
        <v/>
      </c>
      <c r="DD390" t="str">
        <f t="shared" si="467"/>
        <v/>
      </c>
      <c r="DE390" t="str">
        <f t="shared" si="468"/>
        <v/>
      </c>
      <c r="DF390" s="359" t="str">
        <f t="shared" si="469"/>
        <v/>
      </c>
      <c r="DG390" t="str">
        <f t="shared" si="470"/>
        <v/>
      </c>
      <c r="DH390" t="str">
        <f t="shared" si="471"/>
        <v/>
      </c>
      <c r="DI390" t="str">
        <f t="shared" si="472"/>
        <v>X</v>
      </c>
      <c r="DJ390" t="str">
        <f t="shared" si="473"/>
        <v>X</v>
      </c>
      <c r="DK390" s="359" t="str">
        <f t="shared" si="474"/>
        <v>X</v>
      </c>
      <c r="DL390" t="str">
        <f t="shared" si="475"/>
        <v>X</v>
      </c>
      <c r="DM390" t="str">
        <f t="shared" si="476"/>
        <v>X</v>
      </c>
      <c r="DN390" t="str">
        <f t="shared" si="477"/>
        <v>X</v>
      </c>
      <c r="DO390" s="359" t="str">
        <f t="shared" si="478"/>
        <v>X</v>
      </c>
      <c r="DP390" t="str">
        <f t="shared" si="479"/>
        <v/>
      </c>
      <c r="DQ390" t="str">
        <f t="shared" si="480"/>
        <v/>
      </c>
      <c r="DR390" t="str">
        <f t="shared" si="481"/>
        <v/>
      </c>
      <c r="DS390" s="359" t="str">
        <f t="shared" si="482"/>
        <v/>
      </c>
      <c r="DT390" t="str">
        <f t="shared" si="483"/>
        <v/>
      </c>
      <c r="DU390" t="str">
        <f t="shared" si="484"/>
        <v/>
      </c>
      <c r="DV390" t="str">
        <f t="shared" si="485"/>
        <v/>
      </c>
      <c r="DW390" t="str">
        <f t="shared" si="486"/>
        <v/>
      </c>
      <c r="DX390" s="359" t="str">
        <f t="shared" si="487"/>
        <v/>
      </c>
      <c r="DY390" t="str">
        <f t="shared" si="488"/>
        <v/>
      </c>
      <c r="DZ390" t="str">
        <f t="shared" si="489"/>
        <v/>
      </c>
      <c r="EA390" t="str">
        <f t="shared" si="490"/>
        <v/>
      </c>
      <c r="EB390" s="359" t="str">
        <f t="shared" si="491"/>
        <v/>
      </c>
      <c r="EC390" t="str">
        <f t="shared" si="492"/>
        <v/>
      </c>
      <c r="ED390" t="str">
        <f t="shared" si="493"/>
        <v/>
      </c>
      <c r="EE390" t="str">
        <f t="shared" si="494"/>
        <v/>
      </c>
      <c r="EF390" t="str">
        <f t="shared" si="495"/>
        <v/>
      </c>
      <c r="EG390" s="359" t="str">
        <f t="shared" si="496"/>
        <v/>
      </c>
      <c r="EH390" t="str">
        <f t="shared" ref="EH390:EH453" si="519">BD389</f>
        <v>Diuris oraria</v>
      </c>
      <c r="EJ390" t="str">
        <f t="shared" si="516"/>
        <v>Diuris ostrina</v>
      </c>
      <c r="EK390" s="100">
        <f t="shared" si="504"/>
        <v>0</v>
      </c>
      <c r="EL390" s="3">
        <f t="shared" si="504"/>
        <v>0</v>
      </c>
      <c r="EM390" s="3">
        <f t="shared" si="504"/>
        <v>0</v>
      </c>
      <c r="EN390" s="3">
        <f t="shared" si="504"/>
        <v>0</v>
      </c>
      <c r="EO390" s="3">
        <f t="shared" si="504"/>
        <v>0</v>
      </c>
      <c r="EP390" s="3">
        <f t="shared" si="504"/>
        <v>0</v>
      </c>
      <c r="EQ390" s="3">
        <f t="shared" si="504"/>
        <v>0</v>
      </c>
      <c r="ER390" s="3">
        <f t="shared" si="504"/>
        <v>0</v>
      </c>
      <c r="ES390" s="3">
        <f t="shared" si="504"/>
        <v>0</v>
      </c>
      <c r="ET390" s="3">
        <f t="shared" si="504"/>
        <v>1</v>
      </c>
      <c r="EU390" s="3">
        <f t="shared" si="504"/>
        <v>1</v>
      </c>
      <c r="EV390" s="24">
        <f t="shared" si="504"/>
        <v>0</v>
      </c>
      <c r="EW390" s="245">
        <f t="shared" si="518"/>
        <v>2</v>
      </c>
      <c r="EX390" s="262" t="str">
        <f t="shared" si="517"/>
        <v/>
      </c>
    </row>
    <row r="391" spans="1:154" ht="16.149999999999999" customHeight="1" x14ac:dyDescent="0.25">
      <c r="A391" s="363"/>
      <c r="D391" s="363"/>
      <c r="E391" s="363"/>
      <c r="F391" s="363"/>
      <c r="G391" s="363"/>
      <c r="H391" s="363"/>
      <c r="I391" s="363"/>
      <c r="J391" s="68">
        <f t="shared" ref="J391:J453" si="520">L391</f>
        <v>1165</v>
      </c>
      <c r="K391" s="371" t="str">
        <f t="shared" ref="K391:K453" si="521">CONCATENATE(M391," ",N391)</f>
        <v>Diuris pallescens</v>
      </c>
      <c r="L391" s="372">
        <v>1165</v>
      </c>
      <c r="M391" s="371" t="s">
        <v>1539</v>
      </c>
      <c r="N391" s="78" t="s">
        <v>1084</v>
      </c>
      <c r="O391" s="363" t="str">
        <f t="shared" si="502"/>
        <v>S</v>
      </c>
      <c r="P391" s="70" t="s">
        <v>2557</v>
      </c>
      <c r="Q391" s="364" t="s">
        <v>2558</v>
      </c>
      <c r="R391" s="373">
        <v>42962</v>
      </c>
      <c r="S391" s="365">
        <v>43008</v>
      </c>
      <c r="T391" s="603" t="s">
        <v>7894</v>
      </c>
      <c r="U391" s="603" t="s">
        <v>7894</v>
      </c>
      <c r="V391" s="603" t="s">
        <v>7894</v>
      </c>
      <c r="W391" s="603" t="s">
        <v>7894</v>
      </c>
      <c r="X391" s="603" t="s">
        <v>7894</v>
      </c>
      <c r="Y391" s="603" t="s">
        <v>7894</v>
      </c>
      <c r="Z391" s="603" t="s">
        <v>7894</v>
      </c>
      <c r="AA391" s="603" t="s">
        <v>4827</v>
      </c>
      <c r="AB391" s="603" t="s">
        <v>4828</v>
      </c>
      <c r="AC391" s="603" t="s">
        <v>7894</v>
      </c>
      <c r="AD391" s="603" t="s">
        <v>7894</v>
      </c>
      <c r="AE391" s="603" t="s">
        <v>7894</v>
      </c>
      <c r="AF391" s="605" t="s">
        <v>7903</v>
      </c>
      <c r="AG391" s="605" t="s">
        <v>7947</v>
      </c>
      <c r="AH391" s="366" t="s">
        <v>685</v>
      </c>
      <c r="AI391" s="363">
        <f t="shared" si="505"/>
        <v>6</v>
      </c>
      <c r="AJ391" s="363">
        <v>16</v>
      </c>
      <c r="AK391" s="413" t="str">
        <f t="shared" si="507"/>
        <v>Donkey Orchids</v>
      </c>
      <c r="AL391" s="413" t="str">
        <f t="shared" si="508"/>
        <v>Diuris corymbosa</v>
      </c>
      <c r="AM391" s="486" t="s">
        <v>7607</v>
      </c>
      <c r="AN391" s="70" t="s">
        <v>2559</v>
      </c>
      <c r="AO391" s="70" t="s">
        <v>2560</v>
      </c>
      <c r="AS391" s="69">
        <f t="shared" si="509"/>
        <v>34</v>
      </c>
      <c r="AT391" s="69">
        <f t="shared" si="510"/>
        <v>39</v>
      </c>
      <c r="AU391" s="69">
        <f t="shared" si="511"/>
        <v>8</v>
      </c>
      <c r="AV391" s="69">
        <f t="shared" si="512"/>
        <v>9</v>
      </c>
      <c r="AW391" s="81"/>
      <c r="AX391" s="70" t="s">
        <v>2561</v>
      </c>
      <c r="AY391" s="364">
        <v>46856</v>
      </c>
      <c r="AZ391" s="264" t="s">
        <v>48</v>
      </c>
      <c r="BA391" s="238"/>
      <c r="BB391" s="237" t="str">
        <f t="shared" si="513"/>
        <v/>
      </c>
      <c r="BC391" s="270">
        <f t="shared" si="506"/>
        <v>1165</v>
      </c>
      <c r="BD391" t="str">
        <f t="shared" si="514"/>
        <v>Diuris pallescens</v>
      </c>
      <c r="BE391" s="367" t="e">
        <f>COUNTIFS(#REF!,L391)</f>
        <v>#REF!</v>
      </c>
      <c r="BF391" s="374" t="str">
        <f t="shared" si="515"/>
        <v>y</v>
      </c>
      <c r="BG391" s="82"/>
      <c r="BH391" s="375"/>
      <c r="BI391" s="374"/>
      <c r="BJ391" s="403"/>
      <c r="CE391" t="str">
        <f t="shared" si="503"/>
        <v>Darling Range Donkey Orchid (Diuris ostrina)</v>
      </c>
      <c r="CF391" s="388" t="str">
        <f t="shared" si="497"/>
        <v>Diuris ostrina</v>
      </c>
      <c r="CG391" t="str">
        <f t="shared" si="444"/>
        <v/>
      </c>
      <c r="CH391" t="str">
        <f t="shared" si="445"/>
        <v/>
      </c>
      <c r="CI391" t="str">
        <f t="shared" si="446"/>
        <v/>
      </c>
      <c r="CJ391" t="str">
        <f t="shared" si="447"/>
        <v/>
      </c>
      <c r="CK391" s="359" t="str">
        <f t="shared" si="448"/>
        <v/>
      </c>
      <c r="CL391" t="str">
        <f t="shared" si="449"/>
        <v/>
      </c>
      <c r="CM391" t="str">
        <f t="shared" si="450"/>
        <v/>
      </c>
      <c r="CN391" t="str">
        <f t="shared" si="451"/>
        <v/>
      </c>
      <c r="CO391" s="359" t="str">
        <f t="shared" si="452"/>
        <v/>
      </c>
      <c r="CP391" t="str">
        <f t="shared" si="453"/>
        <v/>
      </c>
      <c r="CQ391" t="str">
        <f t="shared" si="454"/>
        <v/>
      </c>
      <c r="CR391" t="str">
        <f t="shared" si="455"/>
        <v/>
      </c>
      <c r="CS391" s="359" t="str">
        <f t="shared" si="456"/>
        <v/>
      </c>
      <c r="CT391" t="str">
        <f t="shared" si="457"/>
        <v/>
      </c>
      <c r="CU391" t="str">
        <f t="shared" si="458"/>
        <v/>
      </c>
      <c r="CV391" t="str">
        <f t="shared" si="459"/>
        <v/>
      </c>
      <c r="CW391" t="str">
        <f t="shared" si="460"/>
        <v/>
      </c>
      <c r="CX391" s="359" t="str">
        <f t="shared" si="461"/>
        <v/>
      </c>
      <c r="CY391" t="str">
        <f t="shared" si="462"/>
        <v/>
      </c>
      <c r="CZ391" t="str">
        <f t="shared" si="463"/>
        <v/>
      </c>
      <c r="DA391" t="str">
        <f t="shared" si="464"/>
        <v/>
      </c>
      <c r="DB391" s="359" t="str">
        <f t="shared" si="465"/>
        <v/>
      </c>
      <c r="DC391" t="str">
        <f t="shared" si="466"/>
        <v/>
      </c>
      <c r="DD391" t="str">
        <f t="shared" si="467"/>
        <v/>
      </c>
      <c r="DE391" t="str">
        <f t="shared" si="468"/>
        <v/>
      </c>
      <c r="DF391" s="359" t="str">
        <f t="shared" si="469"/>
        <v/>
      </c>
      <c r="DG391" t="str">
        <f t="shared" si="470"/>
        <v/>
      </c>
      <c r="DH391" t="str">
        <f t="shared" si="471"/>
        <v/>
      </c>
      <c r="DI391" t="str">
        <f t="shared" si="472"/>
        <v/>
      </c>
      <c r="DJ391" t="str">
        <f t="shared" si="473"/>
        <v/>
      </c>
      <c r="DK391" s="359" t="str">
        <f t="shared" si="474"/>
        <v/>
      </c>
      <c r="DL391" t="str">
        <f t="shared" si="475"/>
        <v/>
      </c>
      <c r="DM391" t="str">
        <f t="shared" si="476"/>
        <v/>
      </c>
      <c r="DN391" t="str">
        <f t="shared" si="477"/>
        <v/>
      </c>
      <c r="DO391" s="359" t="str">
        <f t="shared" si="478"/>
        <v/>
      </c>
      <c r="DP391" t="str">
        <f t="shared" si="479"/>
        <v/>
      </c>
      <c r="DQ391" t="str">
        <f t="shared" si="480"/>
        <v/>
      </c>
      <c r="DR391" t="str">
        <f t="shared" si="481"/>
        <v/>
      </c>
      <c r="DS391" s="359" t="str">
        <f t="shared" si="482"/>
        <v/>
      </c>
      <c r="DT391" t="str">
        <f t="shared" si="483"/>
        <v>X</v>
      </c>
      <c r="DU391" t="str">
        <f t="shared" si="484"/>
        <v>X</v>
      </c>
      <c r="DV391" t="str">
        <f t="shared" si="485"/>
        <v>X</v>
      </c>
      <c r="DW391" t="str">
        <f t="shared" si="486"/>
        <v>X</v>
      </c>
      <c r="DX391" s="359" t="str">
        <f t="shared" si="487"/>
        <v>X</v>
      </c>
      <c r="DY391" t="str">
        <f t="shared" si="488"/>
        <v>X</v>
      </c>
      <c r="DZ391" t="str">
        <f t="shared" si="489"/>
        <v>X</v>
      </c>
      <c r="EA391" t="str">
        <f t="shared" si="490"/>
        <v/>
      </c>
      <c r="EB391" s="359" t="str">
        <f t="shared" si="491"/>
        <v/>
      </c>
      <c r="EC391" t="str">
        <f t="shared" si="492"/>
        <v/>
      </c>
      <c r="ED391" t="str">
        <f t="shared" si="493"/>
        <v/>
      </c>
      <c r="EE391" t="str">
        <f t="shared" si="494"/>
        <v/>
      </c>
      <c r="EF391" t="str">
        <f t="shared" si="495"/>
        <v/>
      </c>
      <c r="EG391" s="359" t="str">
        <f t="shared" si="496"/>
        <v/>
      </c>
      <c r="EH391" t="str">
        <f t="shared" si="519"/>
        <v>Diuris ostrina</v>
      </c>
      <c r="EJ391" t="str">
        <f t="shared" si="516"/>
        <v>Diuris pallescens</v>
      </c>
      <c r="EK391" s="100">
        <f t="shared" si="504"/>
        <v>0</v>
      </c>
      <c r="EL391" s="3">
        <f t="shared" si="504"/>
        <v>0</v>
      </c>
      <c r="EM391" s="3">
        <f t="shared" si="504"/>
        <v>0</v>
      </c>
      <c r="EN391" s="3">
        <f t="shared" si="504"/>
        <v>0</v>
      </c>
      <c r="EO391" s="3">
        <f t="shared" si="504"/>
        <v>0</v>
      </c>
      <c r="EP391" s="3">
        <f t="shared" si="504"/>
        <v>0</v>
      </c>
      <c r="EQ391" s="3">
        <f t="shared" si="504"/>
        <v>0</v>
      </c>
      <c r="ER391" s="3">
        <f t="shared" si="504"/>
        <v>1</v>
      </c>
      <c r="ES391" s="3">
        <f t="shared" si="504"/>
        <v>1</v>
      </c>
      <c r="ET391" s="3">
        <f t="shared" si="504"/>
        <v>0</v>
      </c>
      <c r="EU391" s="3">
        <f t="shared" si="504"/>
        <v>0</v>
      </c>
      <c r="EV391" s="24">
        <f t="shared" si="504"/>
        <v>0</v>
      </c>
      <c r="EW391" s="245">
        <f t="shared" si="518"/>
        <v>2</v>
      </c>
      <c r="EX391" s="262" t="str">
        <f t="shared" si="517"/>
        <v/>
      </c>
    </row>
    <row r="392" spans="1:154" ht="16.149999999999999" customHeight="1" x14ac:dyDescent="0.25">
      <c r="A392" s="363"/>
      <c r="D392" s="363"/>
      <c r="E392" s="363"/>
      <c r="F392" s="363"/>
      <c r="G392" s="363"/>
      <c r="H392" s="363"/>
      <c r="I392" s="363"/>
      <c r="J392" s="68">
        <f t="shared" si="520"/>
        <v>659</v>
      </c>
      <c r="K392" s="371" t="str">
        <f t="shared" si="521"/>
        <v>Diuris pauciflora</v>
      </c>
      <c r="L392" s="372">
        <v>659</v>
      </c>
      <c r="M392" s="371" t="s">
        <v>1539</v>
      </c>
      <c r="N392" s="79" t="s">
        <v>595</v>
      </c>
      <c r="O392" s="363" t="str">
        <f t="shared" si="502"/>
        <v>S</v>
      </c>
      <c r="P392" s="70" t="s">
        <v>2562</v>
      </c>
      <c r="Q392" s="364" t="s">
        <v>2563</v>
      </c>
      <c r="R392" s="365">
        <v>43023</v>
      </c>
      <c r="S392" s="373">
        <v>43084</v>
      </c>
      <c r="T392" s="603" t="s">
        <v>4820</v>
      </c>
      <c r="U392" s="603" t="s">
        <v>7894</v>
      </c>
      <c r="V392" s="603" t="s">
        <v>7894</v>
      </c>
      <c r="W392" s="603" t="s">
        <v>7894</v>
      </c>
      <c r="X392" s="603" t="s">
        <v>7894</v>
      </c>
      <c r="Y392" s="603" t="s">
        <v>7894</v>
      </c>
      <c r="Z392" s="603" t="s">
        <v>7894</v>
      </c>
      <c r="AA392" s="603" t="s">
        <v>7894</v>
      </c>
      <c r="AB392" s="603" t="s">
        <v>7894</v>
      </c>
      <c r="AC392" s="603" t="s">
        <v>7894</v>
      </c>
      <c r="AD392" s="603" t="s">
        <v>4830</v>
      </c>
      <c r="AE392" s="603" t="s">
        <v>4831</v>
      </c>
      <c r="AF392" s="605" t="s">
        <v>7917</v>
      </c>
      <c r="AG392" s="605" t="s">
        <v>7959</v>
      </c>
      <c r="AH392" s="366" t="s">
        <v>685</v>
      </c>
      <c r="AI392" s="363">
        <f t="shared" si="505"/>
        <v>6</v>
      </c>
      <c r="AJ392" s="363">
        <v>18</v>
      </c>
      <c r="AK392" s="413" t="str">
        <f t="shared" si="507"/>
        <v>Bee Orchids</v>
      </c>
      <c r="AL392" s="413" t="str">
        <f t="shared" si="508"/>
        <v>Diuris laxiflora</v>
      </c>
      <c r="AM392" s="486" t="s">
        <v>7607</v>
      </c>
      <c r="AN392" s="518"/>
      <c r="AS392" s="69">
        <f t="shared" si="509"/>
        <v>42</v>
      </c>
      <c r="AT392" s="69">
        <f t="shared" si="510"/>
        <v>50</v>
      </c>
      <c r="AU392" s="69">
        <f t="shared" si="511"/>
        <v>10</v>
      </c>
      <c r="AV392" s="69">
        <f t="shared" si="512"/>
        <v>12</v>
      </c>
      <c r="AW392" s="81" t="e">
        <f>VLOOKUP(AM392,#REF!,6,FALSE)</f>
        <v>#REF!</v>
      </c>
      <c r="AX392" s="70" t="s">
        <v>2564</v>
      </c>
      <c r="AY392" s="364">
        <v>1636</v>
      </c>
      <c r="AZ392" s="264" t="s">
        <v>48</v>
      </c>
      <c r="BA392" s="238"/>
      <c r="BB392" s="237" t="str">
        <f t="shared" si="513"/>
        <v/>
      </c>
      <c r="BC392" s="270">
        <f t="shared" si="506"/>
        <v>659</v>
      </c>
      <c r="BD392" t="str">
        <f t="shared" si="514"/>
        <v>Diuris pauciflora</v>
      </c>
      <c r="BE392" s="367" t="e">
        <f>COUNTIFS(#REF!,L392)</f>
        <v>#REF!</v>
      </c>
      <c r="BF392" s="374" t="str">
        <f t="shared" si="515"/>
        <v>y</v>
      </c>
      <c r="BG392" s="82"/>
      <c r="BH392" s="375"/>
      <c r="BI392" s="374"/>
      <c r="BJ392" s="403"/>
      <c r="CE392" t="str">
        <f t="shared" si="503"/>
        <v>Pale Donkey Orchid (Diuris pallescens)</v>
      </c>
      <c r="CF392" s="388" t="str">
        <f t="shared" si="497"/>
        <v>Diuris pallescens</v>
      </c>
      <c r="CG392" t="str">
        <f t="shared" si="444"/>
        <v/>
      </c>
      <c r="CH392" t="str">
        <f t="shared" si="445"/>
        <v/>
      </c>
      <c r="CI392" t="str">
        <f t="shared" si="446"/>
        <v/>
      </c>
      <c r="CJ392" t="str">
        <f t="shared" si="447"/>
        <v/>
      </c>
      <c r="CK392" s="359" t="str">
        <f t="shared" si="448"/>
        <v/>
      </c>
      <c r="CL392" t="str">
        <f t="shared" si="449"/>
        <v/>
      </c>
      <c r="CM392" t="str">
        <f t="shared" si="450"/>
        <v/>
      </c>
      <c r="CN392" t="str">
        <f t="shared" si="451"/>
        <v/>
      </c>
      <c r="CO392" s="359" t="str">
        <f t="shared" si="452"/>
        <v/>
      </c>
      <c r="CP392" t="str">
        <f t="shared" si="453"/>
        <v/>
      </c>
      <c r="CQ392" t="str">
        <f t="shared" si="454"/>
        <v/>
      </c>
      <c r="CR392" t="str">
        <f t="shared" si="455"/>
        <v/>
      </c>
      <c r="CS392" s="359" t="str">
        <f t="shared" si="456"/>
        <v/>
      </c>
      <c r="CT392" t="str">
        <f t="shared" si="457"/>
        <v/>
      </c>
      <c r="CU392" t="str">
        <f t="shared" si="458"/>
        <v/>
      </c>
      <c r="CV392" t="str">
        <f t="shared" si="459"/>
        <v/>
      </c>
      <c r="CW392" t="str">
        <f t="shared" si="460"/>
        <v/>
      </c>
      <c r="CX392" s="359" t="str">
        <f t="shared" si="461"/>
        <v/>
      </c>
      <c r="CY392" t="str">
        <f t="shared" si="462"/>
        <v/>
      </c>
      <c r="CZ392" t="str">
        <f t="shared" si="463"/>
        <v/>
      </c>
      <c r="DA392" t="str">
        <f t="shared" si="464"/>
        <v/>
      </c>
      <c r="DB392" s="359" t="str">
        <f t="shared" si="465"/>
        <v/>
      </c>
      <c r="DC392" t="str">
        <f t="shared" si="466"/>
        <v/>
      </c>
      <c r="DD392" t="str">
        <f t="shared" si="467"/>
        <v/>
      </c>
      <c r="DE392" t="str">
        <f t="shared" si="468"/>
        <v/>
      </c>
      <c r="DF392" s="359" t="str">
        <f t="shared" si="469"/>
        <v/>
      </c>
      <c r="DG392" t="str">
        <f t="shared" si="470"/>
        <v/>
      </c>
      <c r="DH392" t="str">
        <f t="shared" si="471"/>
        <v/>
      </c>
      <c r="DI392" t="str">
        <f t="shared" si="472"/>
        <v/>
      </c>
      <c r="DJ392" t="str">
        <f t="shared" si="473"/>
        <v/>
      </c>
      <c r="DK392" s="359" t="str">
        <f t="shared" si="474"/>
        <v/>
      </c>
      <c r="DL392" t="str">
        <f t="shared" si="475"/>
        <v/>
      </c>
      <c r="DM392" t="str">
        <f t="shared" si="476"/>
        <v/>
      </c>
      <c r="DN392" t="str">
        <f t="shared" si="477"/>
        <v>X</v>
      </c>
      <c r="DO392" s="359" t="str">
        <f t="shared" si="478"/>
        <v>X</v>
      </c>
      <c r="DP392" t="str">
        <f t="shared" si="479"/>
        <v>X</v>
      </c>
      <c r="DQ392" t="str">
        <f t="shared" si="480"/>
        <v>X</v>
      </c>
      <c r="DR392" t="str">
        <f t="shared" si="481"/>
        <v>X</v>
      </c>
      <c r="DS392" s="359" t="str">
        <f t="shared" si="482"/>
        <v>X</v>
      </c>
      <c r="DT392" t="str">
        <f t="shared" si="483"/>
        <v/>
      </c>
      <c r="DU392" t="str">
        <f t="shared" si="484"/>
        <v/>
      </c>
      <c r="DV392" t="str">
        <f t="shared" si="485"/>
        <v/>
      </c>
      <c r="DW392" t="str">
        <f t="shared" si="486"/>
        <v/>
      </c>
      <c r="DX392" s="359" t="str">
        <f t="shared" si="487"/>
        <v/>
      </c>
      <c r="DY392" t="str">
        <f t="shared" si="488"/>
        <v/>
      </c>
      <c r="DZ392" t="str">
        <f t="shared" si="489"/>
        <v/>
      </c>
      <c r="EA392" t="str">
        <f t="shared" si="490"/>
        <v/>
      </c>
      <c r="EB392" s="359" t="str">
        <f t="shared" si="491"/>
        <v/>
      </c>
      <c r="EC392" t="str">
        <f t="shared" si="492"/>
        <v/>
      </c>
      <c r="ED392" t="str">
        <f t="shared" si="493"/>
        <v/>
      </c>
      <c r="EE392" t="str">
        <f t="shared" si="494"/>
        <v/>
      </c>
      <c r="EF392" t="str">
        <f t="shared" si="495"/>
        <v/>
      </c>
      <c r="EG392" s="359" t="str">
        <f t="shared" si="496"/>
        <v/>
      </c>
      <c r="EH392" t="str">
        <f t="shared" si="519"/>
        <v>Diuris pallescens</v>
      </c>
      <c r="EJ392" t="str">
        <f t="shared" si="516"/>
        <v>Diuris pauciflora</v>
      </c>
      <c r="EK392" s="100">
        <f t="shared" ref="EK392:EV413" si="522">IF($AV392&gt;=$AU392,IF(AND(EK$2&gt;=$AU392,EK$2&lt;=$AV392),1,0),IF(OR(EK$2&gt;=$AU392,EK$2&lt;=$AV392),1,0))</f>
        <v>0</v>
      </c>
      <c r="EL392" s="3">
        <f t="shared" si="522"/>
        <v>0</v>
      </c>
      <c r="EM392" s="3">
        <f t="shared" si="522"/>
        <v>0</v>
      </c>
      <c r="EN392" s="3">
        <f t="shared" si="522"/>
        <v>0</v>
      </c>
      <c r="EO392" s="3">
        <f t="shared" si="522"/>
        <v>0</v>
      </c>
      <c r="EP392" s="3">
        <f t="shared" si="522"/>
        <v>0</v>
      </c>
      <c r="EQ392" s="3">
        <f t="shared" si="522"/>
        <v>0</v>
      </c>
      <c r="ER392" s="3">
        <f t="shared" si="522"/>
        <v>0</v>
      </c>
      <c r="ES392" s="3">
        <f t="shared" si="522"/>
        <v>0</v>
      </c>
      <c r="ET392" s="3">
        <f t="shared" si="522"/>
        <v>1</v>
      </c>
      <c r="EU392" s="3">
        <f t="shared" si="522"/>
        <v>1</v>
      </c>
      <c r="EV392" s="24">
        <f t="shared" si="522"/>
        <v>1</v>
      </c>
      <c r="EW392" s="245">
        <f t="shared" si="518"/>
        <v>3</v>
      </c>
      <c r="EX392" s="262" t="str">
        <f t="shared" si="517"/>
        <v/>
      </c>
    </row>
    <row r="393" spans="1:154" ht="16.149999999999999" customHeight="1" x14ac:dyDescent="0.25">
      <c r="A393" s="363"/>
      <c r="D393" s="363"/>
      <c r="E393" s="363"/>
      <c r="F393" s="363"/>
      <c r="G393" s="363"/>
      <c r="H393" s="363"/>
      <c r="I393" s="363"/>
      <c r="J393" s="68">
        <f t="shared" si="520"/>
        <v>1159</v>
      </c>
      <c r="K393" s="371" t="str">
        <f t="shared" si="521"/>
        <v>Diuris perialla</v>
      </c>
      <c r="L393" s="372">
        <v>1159</v>
      </c>
      <c r="M393" s="371" t="s">
        <v>1539</v>
      </c>
      <c r="N393" s="79" t="s">
        <v>949</v>
      </c>
      <c r="O393" s="363" t="str">
        <f t="shared" si="502"/>
        <v>S</v>
      </c>
      <c r="P393" s="70" t="s">
        <v>2565</v>
      </c>
      <c r="Q393" s="364" t="s">
        <v>2566</v>
      </c>
      <c r="R393" s="373">
        <v>42901</v>
      </c>
      <c r="S393" s="365">
        <v>42947</v>
      </c>
      <c r="T393" s="603" t="s">
        <v>7894</v>
      </c>
      <c r="U393" s="603" t="s">
        <v>7894</v>
      </c>
      <c r="V393" s="603" t="s">
        <v>7894</v>
      </c>
      <c r="W393" s="603" t="s">
        <v>7894</v>
      </c>
      <c r="X393" s="603" t="s">
        <v>7894</v>
      </c>
      <c r="Y393" s="603" t="s">
        <v>4825</v>
      </c>
      <c r="Z393" s="603" t="s">
        <v>4826</v>
      </c>
      <c r="AA393" s="603" t="s">
        <v>7894</v>
      </c>
      <c r="AB393" s="603" t="s">
        <v>7894</v>
      </c>
      <c r="AC393" s="603" t="s">
        <v>7894</v>
      </c>
      <c r="AD393" s="603" t="s">
        <v>7894</v>
      </c>
      <c r="AE393" s="603" t="s">
        <v>7894</v>
      </c>
      <c r="AF393" s="605" t="s">
        <v>7926</v>
      </c>
      <c r="AG393" s="605" t="s">
        <v>7969</v>
      </c>
      <c r="AH393" s="366" t="s">
        <v>685</v>
      </c>
      <c r="AI393" s="363">
        <f t="shared" si="505"/>
        <v>6</v>
      </c>
      <c r="AJ393" s="363">
        <v>16</v>
      </c>
      <c r="AK393" s="413" t="str">
        <f t="shared" si="507"/>
        <v>Donkey Orchids</v>
      </c>
      <c r="AL393" s="413" t="str">
        <f t="shared" si="508"/>
        <v>Diuris corymbosa</v>
      </c>
      <c r="AM393" s="486" t="s">
        <v>7607</v>
      </c>
      <c r="AN393" s="70" t="s">
        <v>7554</v>
      </c>
      <c r="AS393" s="69">
        <f t="shared" si="509"/>
        <v>25</v>
      </c>
      <c r="AT393" s="69">
        <f t="shared" si="510"/>
        <v>31</v>
      </c>
      <c r="AU393" s="69">
        <f t="shared" si="511"/>
        <v>6</v>
      </c>
      <c r="AV393" s="69">
        <f t="shared" si="512"/>
        <v>7</v>
      </c>
      <c r="AW393" s="81"/>
      <c r="AX393" s="70" t="s">
        <v>2567</v>
      </c>
      <c r="AY393" s="364">
        <v>42182</v>
      </c>
      <c r="AZ393" s="264" t="s">
        <v>48</v>
      </c>
      <c r="BA393" s="238"/>
      <c r="BB393" s="237" t="str">
        <f t="shared" si="513"/>
        <v/>
      </c>
      <c r="BC393" s="270">
        <f t="shared" si="506"/>
        <v>1159</v>
      </c>
      <c r="BD393" t="str">
        <f t="shared" si="514"/>
        <v>Diuris perialla</v>
      </c>
      <c r="BE393" s="367" t="e">
        <f>COUNTIFS(#REF!,L393)</f>
        <v>#REF!</v>
      </c>
      <c r="BF393" s="374" t="str">
        <f t="shared" si="515"/>
        <v>y</v>
      </c>
      <c r="BG393" s="82"/>
      <c r="BH393" s="375"/>
      <c r="BI393" s="374"/>
      <c r="BJ393" s="403"/>
      <c r="CE393" t="str">
        <f t="shared" si="503"/>
        <v>Swamp Bee Orchid (Diuris pauciflora)</v>
      </c>
      <c r="CF393" s="388" t="str">
        <f t="shared" si="497"/>
        <v>Diuris pauciflora</v>
      </c>
      <c r="CG393" t="str">
        <f t="shared" si="444"/>
        <v/>
      </c>
      <c r="CH393" t="str">
        <f t="shared" si="445"/>
        <v/>
      </c>
      <c r="CI393" t="str">
        <f t="shared" si="446"/>
        <v/>
      </c>
      <c r="CJ393" t="str">
        <f t="shared" si="447"/>
        <v/>
      </c>
      <c r="CK393" s="359" t="str">
        <f t="shared" si="448"/>
        <v/>
      </c>
      <c r="CL393" t="str">
        <f t="shared" si="449"/>
        <v/>
      </c>
      <c r="CM393" t="str">
        <f t="shared" si="450"/>
        <v/>
      </c>
      <c r="CN393" t="str">
        <f t="shared" si="451"/>
        <v/>
      </c>
      <c r="CO393" s="359" t="str">
        <f t="shared" si="452"/>
        <v/>
      </c>
      <c r="CP393" t="str">
        <f t="shared" si="453"/>
        <v/>
      </c>
      <c r="CQ393" t="str">
        <f t="shared" si="454"/>
        <v/>
      </c>
      <c r="CR393" t="str">
        <f t="shared" si="455"/>
        <v/>
      </c>
      <c r="CS393" s="359" t="str">
        <f t="shared" si="456"/>
        <v/>
      </c>
      <c r="CT393" t="str">
        <f t="shared" si="457"/>
        <v/>
      </c>
      <c r="CU393" t="str">
        <f t="shared" si="458"/>
        <v/>
      </c>
      <c r="CV393" t="str">
        <f t="shared" si="459"/>
        <v/>
      </c>
      <c r="CW393" t="str">
        <f t="shared" si="460"/>
        <v/>
      </c>
      <c r="CX393" s="359" t="str">
        <f t="shared" si="461"/>
        <v/>
      </c>
      <c r="CY393" t="str">
        <f t="shared" si="462"/>
        <v/>
      </c>
      <c r="CZ393" t="str">
        <f t="shared" si="463"/>
        <v/>
      </c>
      <c r="DA393" t="str">
        <f t="shared" si="464"/>
        <v/>
      </c>
      <c r="DB393" s="359" t="str">
        <f t="shared" si="465"/>
        <v/>
      </c>
      <c r="DC393" t="str">
        <f t="shared" si="466"/>
        <v/>
      </c>
      <c r="DD393" t="str">
        <f t="shared" si="467"/>
        <v/>
      </c>
      <c r="DE393" t="str">
        <f t="shared" si="468"/>
        <v/>
      </c>
      <c r="DF393" s="359" t="str">
        <f t="shared" si="469"/>
        <v/>
      </c>
      <c r="DG393" t="str">
        <f t="shared" si="470"/>
        <v/>
      </c>
      <c r="DH393" t="str">
        <f t="shared" si="471"/>
        <v/>
      </c>
      <c r="DI393" t="str">
        <f t="shared" si="472"/>
        <v/>
      </c>
      <c r="DJ393" t="str">
        <f t="shared" si="473"/>
        <v/>
      </c>
      <c r="DK393" s="359" t="str">
        <f t="shared" si="474"/>
        <v/>
      </c>
      <c r="DL393" t="str">
        <f t="shared" si="475"/>
        <v/>
      </c>
      <c r="DM393" t="str">
        <f t="shared" si="476"/>
        <v/>
      </c>
      <c r="DN393" t="str">
        <f t="shared" si="477"/>
        <v/>
      </c>
      <c r="DO393" s="359" t="str">
        <f t="shared" si="478"/>
        <v/>
      </c>
      <c r="DP393" t="str">
        <f t="shared" si="479"/>
        <v/>
      </c>
      <c r="DQ393" t="str">
        <f t="shared" si="480"/>
        <v/>
      </c>
      <c r="DR393" t="str">
        <f t="shared" si="481"/>
        <v/>
      </c>
      <c r="DS393" s="359" t="str">
        <f t="shared" si="482"/>
        <v/>
      </c>
      <c r="DT393" t="str">
        <f t="shared" si="483"/>
        <v/>
      </c>
      <c r="DU393" t="str">
        <f t="shared" si="484"/>
        <v/>
      </c>
      <c r="DV393" t="str">
        <f t="shared" si="485"/>
        <v>X</v>
      </c>
      <c r="DW393" t="str">
        <f t="shared" si="486"/>
        <v>X</v>
      </c>
      <c r="DX393" s="359" t="str">
        <f t="shared" si="487"/>
        <v>X</v>
      </c>
      <c r="DY393" t="str">
        <f t="shared" si="488"/>
        <v>X</v>
      </c>
      <c r="DZ393" t="str">
        <f t="shared" si="489"/>
        <v>X</v>
      </c>
      <c r="EA393" t="str">
        <f t="shared" si="490"/>
        <v>X</v>
      </c>
      <c r="EB393" s="359" t="str">
        <f t="shared" si="491"/>
        <v>X</v>
      </c>
      <c r="EC393" t="str">
        <f t="shared" si="492"/>
        <v>X</v>
      </c>
      <c r="ED393" t="str">
        <f t="shared" si="493"/>
        <v>X</v>
      </c>
      <c r="EE393" t="str">
        <f t="shared" si="494"/>
        <v/>
      </c>
      <c r="EF393" t="str">
        <f t="shared" si="495"/>
        <v/>
      </c>
      <c r="EG393" s="359" t="str">
        <f t="shared" si="496"/>
        <v/>
      </c>
      <c r="EH393" t="str">
        <f t="shared" si="519"/>
        <v>Diuris pauciflora</v>
      </c>
      <c r="EJ393" t="str">
        <f t="shared" si="516"/>
        <v>Diuris perialla</v>
      </c>
      <c r="EK393" s="100">
        <f t="shared" si="522"/>
        <v>0</v>
      </c>
      <c r="EL393" s="3">
        <f t="shared" si="522"/>
        <v>0</v>
      </c>
      <c r="EM393" s="3">
        <f t="shared" si="522"/>
        <v>0</v>
      </c>
      <c r="EN393" s="3">
        <f t="shared" si="522"/>
        <v>0</v>
      </c>
      <c r="EO393" s="3">
        <f t="shared" si="522"/>
        <v>0</v>
      </c>
      <c r="EP393" s="3">
        <f t="shared" si="522"/>
        <v>1</v>
      </c>
      <c r="EQ393" s="3">
        <f t="shared" si="522"/>
        <v>1</v>
      </c>
      <c r="ER393" s="3">
        <f t="shared" si="522"/>
        <v>0</v>
      </c>
      <c r="ES393" s="3">
        <f t="shared" si="522"/>
        <v>0</v>
      </c>
      <c r="ET393" s="3">
        <f t="shared" si="522"/>
        <v>0</v>
      </c>
      <c r="EU393" s="3">
        <f t="shared" si="522"/>
        <v>0</v>
      </c>
      <c r="EV393" s="24">
        <f t="shared" si="522"/>
        <v>0</v>
      </c>
      <c r="EW393" s="245">
        <f t="shared" si="518"/>
        <v>2</v>
      </c>
      <c r="EX393" s="262" t="str">
        <f t="shared" si="517"/>
        <v/>
      </c>
    </row>
    <row r="394" spans="1:154" ht="16.149999999999999" customHeight="1" x14ac:dyDescent="0.25">
      <c r="A394" s="363"/>
      <c r="D394" s="363"/>
      <c r="E394" s="363"/>
      <c r="F394" s="363"/>
      <c r="G394" s="363"/>
      <c r="H394" s="363"/>
      <c r="I394" s="363"/>
      <c r="J394" s="68">
        <f t="shared" si="520"/>
        <v>660</v>
      </c>
      <c r="K394" s="371" t="str">
        <f t="shared" si="521"/>
        <v>Diuris picta</v>
      </c>
      <c r="L394" s="372">
        <v>660</v>
      </c>
      <c r="M394" s="371" t="s">
        <v>1539</v>
      </c>
      <c r="N394" s="79" t="s">
        <v>229</v>
      </c>
      <c r="O394" s="363" t="str">
        <f t="shared" si="502"/>
        <v>S</v>
      </c>
      <c r="P394" s="70" t="s">
        <v>2568</v>
      </c>
      <c r="Q394" s="364" t="s">
        <v>2569</v>
      </c>
      <c r="R394" s="365">
        <v>43008</v>
      </c>
      <c r="S394" s="365">
        <v>43069</v>
      </c>
      <c r="T394" s="603" t="s">
        <v>7894</v>
      </c>
      <c r="U394" s="603" t="s">
        <v>7894</v>
      </c>
      <c r="V394" s="603" t="s">
        <v>7894</v>
      </c>
      <c r="W394" s="603" t="s">
        <v>7894</v>
      </c>
      <c r="X394" s="603" t="s">
        <v>7894</v>
      </c>
      <c r="Y394" s="603" t="s">
        <v>7894</v>
      </c>
      <c r="Z394" s="603" t="s">
        <v>7894</v>
      </c>
      <c r="AA394" s="603" t="s">
        <v>7894</v>
      </c>
      <c r="AB394" s="603" t="s">
        <v>4828</v>
      </c>
      <c r="AC394" s="603" t="s">
        <v>4829</v>
      </c>
      <c r="AD394" s="603" t="s">
        <v>4830</v>
      </c>
      <c r="AE394" s="603" t="s">
        <v>7894</v>
      </c>
      <c r="AF394" s="605" t="s">
        <v>7902</v>
      </c>
      <c r="AG394" s="605" t="s">
        <v>7946</v>
      </c>
      <c r="AH394" s="366" t="s">
        <v>685</v>
      </c>
      <c r="AI394" s="363">
        <f t="shared" si="505"/>
        <v>6</v>
      </c>
      <c r="AJ394" s="363">
        <v>18</v>
      </c>
      <c r="AK394" s="413" t="str">
        <f t="shared" si="507"/>
        <v>Bee Orchids</v>
      </c>
      <c r="AL394" s="413" t="str">
        <f t="shared" si="508"/>
        <v>Diuris laxiflora</v>
      </c>
      <c r="AM394" s="486" t="s">
        <v>7607</v>
      </c>
      <c r="AS394" s="69">
        <f t="shared" si="509"/>
        <v>40</v>
      </c>
      <c r="AT394" s="69">
        <f t="shared" si="510"/>
        <v>48</v>
      </c>
      <c r="AU394" s="69">
        <f t="shared" si="511"/>
        <v>9</v>
      </c>
      <c r="AV394" s="69">
        <f t="shared" si="512"/>
        <v>11</v>
      </c>
      <c r="AW394" s="81"/>
      <c r="AX394" s="70" t="s">
        <v>2570</v>
      </c>
      <c r="AY394" s="364">
        <v>10858</v>
      </c>
      <c r="AZ394" s="264" t="s">
        <v>48</v>
      </c>
      <c r="BA394" s="238"/>
      <c r="BB394" s="237" t="str">
        <f t="shared" si="513"/>
        <v/>
      </c>
      <c r="BC394" s="270">
        <f t="shared" si="506"/>
        <v>660</v>
      </c>
      <c r="BD394" t="str">
        <f t="shared" si="514"/>
        <v>Diuris picta</v>
      </c>
      <c r="BE394" s="367" t="e">
        <f>COUNTIFS(#REF!,L394)</f>
        <v>#REF!</v>
      </c>
      <c r="BF394" s="374" t="str">
        <f t="shared" si="515"/>
        <v>y</v>
      </c>
      <c r="BG394" s="82"/>
      <c r="BH394" s="375"/>
      <c r="BI394" s="374"/>
      <c r="BJ394" s="403"/>
      <c r="CE394" t="str">
        <f t="shared" si="503"/>
        <v>Early Donkey Orchid (Diuris perialla)</v>
      </c>
      <c r="CF394" s="388" t="str">
        <f t="shared" si="497"/>
        <v>Diuris perialla</v>
      </c>
      <c r="CG394" t="str">
        <f t="shared" si="444"/>
        <v/>
      </c>
      <c r="CH394" t="str">
        <f t="shared" si="445"/>
        <v/>
      </c>
      <c r="CI394" t="str">
        <f t="shared" si="446"/>
        <v/>
      </c>
      <c r="CJ394" t="str">
        <f t="shared" si="447"/>
        <v/>
      </c>
      <c r="CK394" s="359" t="str">
        <f t="shared" si="448"/>
        <v/>
      </c>
      <c r="CL394" t="str">
        <f t="shared" si="449"/>
        <v/>
      </c>
      <c r="CM394" t="str">
        <f t="shared" si="450"/>
        <v/>
      </c>
      <c r="CN394" t="str">
        <f t="shared" si="451"/>
        <v/>
      </c>
      <c r="CO394" s="359" t="str">
        <f t="shared" si="452"/>
        <v/>
      </c>
      <c r="CP394" t="str">
        <f t="shared" si="453"/>
        <v/>
      </c>
      <c r="CQ394" t="str">
        <f t="shared" si="454"/>
        <v/>
      </c>
      <c r="CR394" t="str">
        <f t="shared" si="455"/>
        <v/>
      </c>
      <c r="CS394" s="359" t="str">
        <f t="shared" si="456"/>
        <v/>
      </c>
      <c r="CT394" t="str">
        <f t="shared" si="457"/>
        <v/>
      </c>
      <c r="CU394" t="str">
        <f t="shared" si="458"/>
        <v/>
      </c>
      <c r="CV394" t="str">
        <f t="shared" si="459"/>
        <v/>
      </c>
      <c r="CW394" t="str">
        <f t="shared" si="460"/>
        <v/>
      </c>
      <c r="CX394" s="359" t="str">
        <f t="shared" si="461"/>
        <v/>
      </c>
      <c r="CY394" t="str">
        <f t="shared" si="462"/>
        <v/>
      </c>
      <c r="CZ394" t="str">
        <f t="shared" si="463"/>
        <v/>
      </c>
      <c r="DA394" t="str">
        <f t="shared" si="464"/>
        <v/>
      </c>
      <c r="DB394" s="359" t="str">
        <f t="shared" si="465"/>
        <v/>
      </c>
      <c r="DC394" t="str">
        <f t="shared" si="466"/>
        <v/>
      </c>
      <c r="DD394" t="str">
        <f t="shared" si="467"/>
        <v/>
      </c>
      <c r="DE394" t="str">
        <f t="shared" si="468"/>
        <v>X</v>
      </c>
      <c r="DF394" s="359" t="str">
        <f t="shared" si="469"/>
        <v>X</v>
      </c>
      <c r="DG394" t="str">
        <f t="shared" si="470"/>
        <v>X</v>
      </c>
      <c r="DH394" t="str">
        <f t="shared" si="471"/>
        <v>X</v>
      </c>
      <c r="DI394" t="str">
        <f t="shared" si="472"/>
        <v>X</v>
      </c>
      <c r="DJ394" t="str">
        <f t="shared" si="473"/>
        <v>X</v>
      </c>
      <c r="DK394" s="359" t="str">
        <f t="shared" si="474"/>
        <v>X</v>
      </c>
      <c r="DL394" t="str">
        <f t="shared" si="475"/>
        <v/>
      </c>
      <c r="DM394" t="str">
        <f t="shared" si="476"/>
        <v/>
      </c>
      <c r="DN394" t="str">
        <f t="shared" si="477"/>
        <v/>
      </c>
      <c r="DO394" s="359" t="str">
        <f t="shared" si="478"/>
        <v/>
      </c>
      <c r="DP394" t="str">
        <f t="shared" si="479"/>
        <v/>
      </c>
      <c r="DQ394" t="str">
        <f t="shared" si="480"/>
        <v/>
      </c>
      <c r="DR394" t="str">
        <f t="shared" si="481"/>
        <v/>
      </c>
      <c r="DS394" s="359" t="str">
        <f t="shared" si="482"/>
        <v/>
      </c>
      <c r="DT394" t="str">
        <f t="shared" si="483"/>
        <v/>
      </c>
      <c r="DU394" t="str">
        <f t="shared" si="484"/>
        <v/>
      </c>
      <c r="DV394" t="str">
        <f t="shared" si="485"/>
        <v/>
      </c>
      <c r="DW394" t="str">
        <f t="shared" si="486"/>
        <v/>
      </c>
      <c r="DX394" s="359" t="str">
        <f t="shared" si="487"/>
        <v/>
      </c>
      <c r="DY394" t="str">
        <f t="shared" si="488"/>
        <v/>
      </c>
      <c r="DZ394" t="str">
        <f t="shared" si="489"/>
        <v/>
      </c>
      <c r="EA394" t="str">
        <f t="shared" si="490"/>
        <v/>
      </c>
      <c r="EB394" s="359" t="str">
        <f t="shared" si="491"/>
        <v/>
      </c>
      <c r="EC394" t="str">
        <f t="shared" si="492"/>
        <v/>
      </c>
      <c r="ED394" t="str">
        <f t="shared" si="493"/>
        <v/>
      </c>
      <c r="EE394" t="str">
        <f t="shared" si="494"/>
        <v/>
      </c>
      <c r="EF394" t="str">
        <f t="shared" si="495"/>
        <v/>
      </c>
      <c r="EG394" s="359" t="str">
        <f t="shared" si="496"/>
        <v/>
      </c>
      <c r="EH394" t="str">
        <f t="shared" si="519"/>
        <v>Diuris perialla</v>
      </c>
      <c r="EJ394" t="str">
        <f t="shared" si="516"/>
        <v>Diuris picta</v>
      </c>
      <c r="EK394" s="100">
        <f t="shared" si="522"/>
        <v>0</v>
      </c>
      <c r="EL394" s="3">
        <f t="shared" si="522"/>
        <v>0</v>
      </c>
      <c r="EM394" s="3">
        <f t="shared" si="522"/>
        <v>0</v>
      </c>
      <c r="EN394" s="3">
        <f t="shared" si="522"/>
        <v>0</v>
      </c>
      <c r="EO394" s="3">
        <f t="shared" si="522"/>
        <v>0</v>
      </c>
      <c r="EP394" s="3">
        <f t="shared" si="522"/>
        <v>0</v>
      </c>
      <c r="EQ394" s="3">
        <f t="shared" si="522"/>
        <v>0</v>
      </c>
      <c r="ER394" s="3">
        <f t="shared" si="522"/>
        <v>0</v>
      </c>
      <c r="ES394" s="3">
        <f t="shared" si="522"/>
        <v>1</v>
      </c>
      <c r="ET394" s="3">
        <f t="shared" si="522"/>
        <v>1</v>
      </c>
      <c r="EU394" s="3">
        <f t="shared" si="522"/>
        <v>1</v>
      </c>
      <c r="EV394" s="24">
        <f t="shared" si="522"/>
        <v>0</v>
      </c>
      <c r="EW394" s="245">
        <f t="shared" si="518"/>
        <v>3</v>
      </c>
      <c r="EX394" s="262" t="str">
        <f t="shared" si="517"/>
        <v/>
      </c>
    </row>
    <row r="395" spans="1:154" ht="16.149999999999999" customHeight="1" x14ac:dyDescent="0.25">
      <c r="A395" s="363"/>
      <c r="D395" s="363"/>
      <c r="E395" s="363"/>
      <c r="F395" s="363"/>
      <c r="G395" s="363"/>
      <c r="H395" s="363"/>
      <c r="I395" s="363"/>
      <c r="J395" s="68">
        <f t="shared" si="520"/>
        <v>1170</v>
      </c>
      <c r="K395" s="371" t="str">
        <f t="shared" si="521"/>
        <v>Diuris porphyrochila</v>
      </c>
      <c r="L395" s="372">
        <v>1170</v>
      </c>
      <c r="M395" s="371" t="s">
        <v>1539</v>
      </c>
      <c r="N395" s="79" t="s">
        <v>1042</v>
      </c>
      <c r="O395" s="363" t="str">
        <f t="shared" si="502"/>
        <v>S</v>
      </c>
      <c r="P395" s="70" t="s">
        <v>2571</v>
      </c>
      <c r="Q395" s="364" t="s">
        <v>2572</v>
      </c>
      <c r="R395" s="365">
        <v>42978</v>
      </c>
      <c r="S395" s="365">
        <v>43009</v>
      </c>
      <c r="T395" s="603" t="s">
        <v>7894</v>
      </c>
      <c r="U395" s="603" t="s">
        <v>7894</v>
      </c>
      <c r="V395" s="603" t="s">
        <v>7894</v>
      </c>
      <c r="W395" s="603" t="s">
        <v>7894</v>
      </c>
      <c r="X395" s="603" t="s">
        <v>7894</v>
      </c>
      <c r="Y395" s="603" t="s">
        <v>7894</v>
      </c>
      <c r="Z395" s="603" t="s">
        <v>7894</v>
      </c>
      <c r="AA395" s="603" t="s">
        <v>4827</v>
      </c>
      <c r="AB395" s="603" t="s">
        <v>4828</v>
      </c>
      <c r="AC395" s="603" t="s">
        <v>4829</v>
      </c>
      <c r="AD395" s="603" t="s">
        <v>7894</v>
      </c>
      <c r="AE395" s="603" t="s">
        <v>7894</v>
      </c>
      <c r="AF395" s="605" t="s">
        <v>7900</v>
      </c>
      <c r="AG395" s="605" t="s">
        <v>7944</v>
      </c>
      <c r="AH395" s="366" t="s">
        <v>685</v>
      </c>
      <c r="AI395" s="363">
        <f t="shared" si="505"/>
        <v>6</v>
      </c>
      <c r="AJ395" s="363">
        <v>16</v>
      </c>
      <c r="AK395" s="413" t="str">
        <f t="shared" si="507"/>
        <v>Donkey Orchids</v>
      </c>
      <c r="AL395" s="413" t="str">
        <f t="shared" si="508"/>
        <v>Diuris corymbosa</v>
      </c>
      <c r="AM395" s="486" t="s">
        <v>7607</v>
      </c>
      <c r="AN395" s="70" t="s">
        <v>2573</v>
      </c>
      <c r="AO395" s="70" t="s">
        <v>7555</v>
      </c>
      <c r="AS395" s="69">
        <f t="shared" si="509"/>
        <v>36</v>
      </c>
      <c r="AT395" s="69">
        <f t="shared" si="510"/>
        <v>40</v>
      </c>
      <c r="AU395" s="69">
        <f t="shared" si="511"/>
        <v>8</v>
      </c>
      <c r="AV395" s="69">
        <f t="shared" si="512"/>
        <v>10</v>
      </c>
      <c r="AW395" s="81"/>
      <c r="AX395" s="70" t="s">
        <v>2574</v>
      </c>
      <c r="AY395" s="364">
        <v>48253</v>
      </c>
      <c r="AZ395" s="264" t="s">
        <v>48</v>
      </c>
      <c r="BA395" s="238"/>
      <c r="BB395" s="237" t="str">
        <f t="shared" si="513"/>
        <v/>
      </c>
      <c r="BC395" s="270">
        <f t="shared" si="506"/>
        <v>1170</v>
      </c>
      <c r="BD395" t="str">
        <f t="shared" si="514"/>
        <v>Diuris porphyrochila</v>
      </c>
      <c r="BE395" s="367" t="e">
        <f>COUNTIFS(#REF!,L395)</f>
        <v>#REF!</v>
      </c>
      <c r="BF395" s="374" t="str">
        <f t="shared" si="515"/>
        <v>y</v>
      </c>
      <c r="BG395" s="82"/>
      <c r="BH395" s="375"/>
      <c r="BI395" s="374"/>
      <c r="BJ395" s="403"/>
      <c r="CE395" t="str">
        <f t="shared" si="503"/>
        <v>Granite Bee Orchid (Diuris picta)</v>
      </c>
      <c r="CF395" s="388" t="str">
        <f t="shared" si="497"/>
        <v>Diuris picta</v>
      </c>
      <c r="CG395" t="str">
        <f t="shared" ref="CG395:CG457" si="523">IF(CG$2&gt;=$R394,IF(CG$2&lt;=$S394,"X",""),"")</f>
        <v/>
      </c>
      <c r="CH395" t="str">
        <f t="shared" ref="CH395:CH457" si="524">IF(CH$2&gt;=$R394,IF(CH$2&lt;=$S394,"X",""),"")</f>
        <v/>
      </c>
      <c r="CI395" t="str">
        <f t="shared" ref="CI395:CI457" si="525">IF(CI$2&gt;=$R394,IF(CI$2&lt;=$S394,"X",""),"")</f>
        <v/>
      </c>
      <c r="CJ395" t="str">
        <f t="shared" ref="CJ395:CJ457" si="526">IF(CJ$2&gt;=$R394,IF(CJ$2&lt;=$S394,"X",""),"")</f>
        <v/>
      </c>
      <c r="CK395" s="359" t="str">
        <f t="shared" ref="CK395:CK457" si="527">IF(CK$2&gt;=$R394,IF(CK$2&lt;=$S394,"X",""),"")</f>
        <v/>
      </c>
      <c r="CL395" t="str">
        <f t="shared" ref="CL395:CL457" si="528">IF(CL$2&gt;=$R394,IF(CL$2&lt;=$S394,"X",""),"")</f>
        <v/>
      </c>
      <c r="CM395" t="str">
        <f t="shared" ref="CM395:CM457" si="529">IF(CM$2&gt;=$R394,IF(CM$2&lt;=$S394,"X",""),"")</f>
        <v/>
      </c>
      <c r="CN395" t="str">
        <f t="shared" ref="CN395:CN457" si="530">IF(CN$2&gt;=$R394,IF(CN$2&lt;=$S394,"X",""),"")</f>
        <v/>
      </c>
      <c r="CO395" s="359" t="str">
        <f t="shared" ref="CO395:CO457" si="531">IF(CO$2&gt;=$R394,IF(CO$2&lt;=$S394,"X",""),"")</f>
        <v/>
      </c>
      <c r="CP395" t="str">
        <f t="shared" ref="CP395:CP457" si="532">IF(CP$2&gt;=$R394,IF(CP$2&lt;=$S394,"X",""),"")</f>
        <v/>
      </c>
      <c r="CQ395" t="str">
        <f t="shared" ref="CQ395:CQ457" si="533">IF(CQ$2&gt;=$R394,IF(CQ$2&lt;=$S394,"X",""),"")</f>
        <v/>
      </c>
      <c r="CR395" t="str">
        <f t="shared" ref="CR395:CR457" si="534">IF(CR$2&gt;=$R394,IF(CR$2&lt;=$S394,"X",""),"")</f>
        <v/>
      </c>
      <c r="CS395" s="359" t="str">
        <f t="shared" ref="CS395:CS457" si="535">IF(CS$2&gt;=$R394,IF(CS$2&lt;=$S394,"X",""),"")</f>
        <v/>
      </c>
      <c r="CT395" t="str">
        <f t="shared" ref="CT395:CT457" si="536">IF(CT$2&gt;=$R394,IF(CT$2&lt;=$S394,"X",""),"")</f>
        <v/>
      </c>
      <c r="CU395" t="str">
        <f t="shared" ref="CU395:CU457" si="537">IF(CU$2&gt;=$R394,IF(CU$2&lt;=$S394,"X",""),"")</f>
        <v/>
      </c>
      <c r="CV395" t="str">
        <f t="shared" ref="CV395:CV457" si="538">IF(CV$2&gt;=$R394,IF(CV$2&lt;=$S394,"X",""),"")</f>
        <v/>
      </c>
      <c r="CW395" t="str">
        <f t="shared" ref="CW395:CW457" si="539">IF(CW$2&gt;=$R394,IF(CW$2&lt;=$S394,"X",""),"")</f>
        <v/>
      </c>
      <c r="CX395" s="359" t="str">
        <f t="shared" ref="CX395:CX457" si="540">IF(CX$2&gt;=$R394,IF(CX$2&lt;=$S394,"X",""),"")</f>
        <v/>
      </c>
      <c r="CY395" t="str">
        <f t="shared" ref="CY395:CY457" si="541">IF(CY$2&gt;=$R394,IF(CY$2&lt;=$S394,"X",""),"")</f>
        <v/>
      </c>
      <c r="CZ395" t="str">
        <f t="shared" ref="CZ395:CZ457" si="542">IF(CZ$2&gt;=$R394,IF(CZ$2&lt;=$S394,"X",""),"")</f>
        <v/>
      </c>
      <c r="DA395" t="str">
        <f t="shared" ref="DA395:DA457" si="543">IF(DA$2&gt;=$R394,IF(DA$2&lt;=$S394,"X",""),"")</f>
        <v/>
      </c>
      <c r="DB395" s="359" t="str">
        <f t="shared" ref="DB395:DB457" si="544">IF(DB$2&gt;=$R394,IF(DB$2&lt;=$S394,"X",""),"")</f>
        <v/>
      </c>
      <c r="DC395" t="str">
        <f t="shared" ref="DC395:DC457" si="545">IF(DC$2&gt;=$R394,IF(DC$2&lt;=$S394,"X",""),"")</f>
        <v/>
      </c>
      <c r="DD395" t="str">
        <f t="shared" ref="DD395:DD457" si="546">IF(DD$2&gt;=$R394,IF(DD$2&lt;=$S394,"X",""),"")</f>
        <v/>
      </c>
      <c r="DE395" t="str">
        <f t="shared" ref="DE395:DE457" si="547">IF(DE$2&gt;=$R394,IF(DE$2&lt;=$S394,"X",""),"")</f>
        <v/>
      </c>
      <c r="DF395" s="359" t="str">
        <f t="shared" ref="DF395:DF457" si="548">IF(DF$2&gt;=$R394,IF(DF$2&lt;=$S394,"X",""),"")</f>
        <v/>
      </c>
      <c r="DG395" t="str">
        <f t="shared" ref="DG395:DG457" si="549">IF(DG$2&gt;=$R394,IF(DG$2&lt;=$S394,"X",""),"")</f>
        <v/>
      </c>
      <c r="DH395" t="str">
        <f t="shared" ref="DH395:DH457" si="550">IF(DH$2&gt;=$R394,IF(DH$2&lt;=$S394,"X",""),"")</f>
        <v/>
      </c>
      <c r="DI395" t="str">
        <f t="shared" ref="DI395:DI457" si="551">IF(DI$2&gt;=$R394,IF(DI$2&lt;=$S394,"X",""),"")</f>
        <v/>
      </c>
      <c r="DJ395" t="str">
        <f t="shared" ref="DJ395:DJ457" si="552">IF(DJ$2&gt;=$R394,IF(DJ$2&lt;=$S394,"X",""),"")</f>
        <v/>
      </c>
      <c r="DK395" s="359" t="str">
        <f t="shared" ref="DK395:DK457" si="553">IF(DK$2&gt;=$R394,IF(DK$2&lt;=$S394,"X",""),"")</f>
        <v/>
      </c>
      <c r="DL395" t="str">
        <f t="shared" ref="DL395:DL457" si="554">IF(DL$2&gt;=$R394,IF(DL$2&lt;=$S394,"X",""),"")</f>
        <v/>
      </c>
      <c r="DM395" t="str">
        <f t="shared" ref="DM395:DM457" si="555">IF(DM$2&gt;=$R394,IF(DM$2&lt;=$S394,"X",""),"")</f>
        <v/>
      </c>
      <c r="DN395" t="str">
        <f t="shared" ref="DN395:DN457" si="556">IF(DN$2&gt;=$R394,IF(DN$2&lt;=$S394,"X",""),"")</f>
        <v/>
      </c>
      <c r="DO395" s="359" t="str">
        <f t="shared" ref="DO395:DO457" si="557">IF(DO$2&gt;=$R394,IF(DO$2&lt;=$S394,"X",""),"")</f>
        <v/>
      </c>
      <c r="DP395" t="str">
        <f t="shared" ref="DP395:DP457" si="558">IF(DP$2&gt;=$R394,IF(DP$2&lt;=$S394,"X",""),"")</f>
        <v/>
      </c>
      <c r="DQ395" t="str">
        <f t="shared" ref="DQ395:DQ457" si="559">IF(DQ$2&gt;=$R394,IF(DQ$2&lt;=$S394,"X",""),"")</f>
        <v/>
      </c>
      <c r="DR395" t="str">
        <f t="shared" ref="DR395:DR457" si="560">IF(DR$2&gt;=$R394,IF(DR$2&lt;=$S394,"X",""),"")</f>
        <v/>
      </c>
      <c r="DS395" s="359" t="str">
        <f t="shared" ref="DS395:DS457" si="561">IF(DS$2&gt;=$R394,IF(DS$2&lt;=$S394,"X",""),"")</f>
        <v/>
      </c>
      <c r="DT395" t="str">
        <f t="shared" ref="DT395:DT457" si="562">IF(DT$2&gt;=$R394,IF(DT$2&lt;=$S394,"X",""),"")</f>
        <v>X</v>
      </c>
      <c r="DU395" t="str">
        <f t="shared" ref="DU395:DU457" si="563">IF(DU$2&gt;=$R394,IF(DU$2&lt;=$S394,"X",""),"")</f>
        <v>X</v>
      </c>
      <c r="DV395" t="str">
        <f t="shared" ref="DV395:DV457" si="564">IF(DV$2&gt;=$R394,IF(DV$2&lt;=$S394,"X",""),"")</f>
        <v>X</v>
      </c>
      <c r="DW395" t="str">
        <f t="shared" ref="DW395:DW457" si="565">IF(DW$2&gt;=$R394,IF(DW$2&lt;=$S394,"X",""),"")</f>
        <v>X</v>
      </c>
      <c r="DX395" s="359" t="str">
        <f t="shared" ref="DX395:DX457" si="566">IF(DX$2&gt;=$R394,IF(DX$2&lt;=$S394,"X",""),"")</f>
        <v>X</v>
      </c>
      <c r="DY395" t="str">
        <f t="shared" ref="DY395:DY457" si="567">IF(DY$2&gt;=$R394,IF(DY$2&lt;=$S394,"X",""),"")</f>
        <v>X</v>
      </c>
      <c r="DZ395" t="str">
        <f t="shared" ref="DZ395:DZ457" si="568">IF(DZ$2&gt;=$R394,IF(DZ$2&lt;=$S394,"X",""),"")</f>
        <v>X</v>
      </c>
      <c r="EA395" t="str">
        <f t="shared" ref="EA395:EA457" si="569">IF(EA$2&gt;=$R394,IF(EA$2&lt;=$S394,"X",""),"")</f>
        <v>X</v>
      </c>
      <c r="EB395" s="359" t="str">
        <f t="shared" ref="EB395:EB457" si="570">IF(EB$2&gt;=$R394,IF(EB$2&lt;=$S394,"X",""),"")</f>
        <v>X</v>
      </c>
      <c r="EC395" t="str">
        <f t="shared" ref="EC395:EC457" si="571">IF(EC$2&gt;=$R394,IF(EC$2&lt;=$S394,"X",""),"")</f>
        <v/>
      </c>
      <c r="ED395" t="str">
        <f t="shared" ref="ED395:ED457" si="572">IF(ED$2&gt;=$R394,IF(ED$2&lt;=$S394,"X",""),"")</f>
        <v/>
      </c>
      <c r="EE395" t="str">
        <f t="shared" ref="EE395:EE457" si="573">IF(EE$2&gt;=$R394,IF(EE$2&lt;=$S394,"X",""),"")</f>
        <v/>
      </c>
      <c r="EF395" t="str">
        <f t="shared" ref="EF395:EF457" si="574">IF(EF$2&gt;=$R394,IF(EF$2&lt;=$S394,"X",""),"")</f>
        <v/>
      </c>
      <c r="EG395" s="359" t="str">
        <f t="shared" ref="EG395:EG457" si="575">IF(EG$2&gt;=$R394,IF(EG$2&lt;=$S394,"X",""),"")</f>
        <v/>
      </c>
      <c r="EH395" t="str">
        <f t="shared" si="519"/>
        <v>Diuris picta</v>
      </c>
      <c r="EJ395" t="str">
        <f t="shared" si="516"/>
        <v>Diuris porphyrochila</v>
      </c>
      <c r="EK395" s="100">
        <f t="shared" si="522"/>
        <v>0</v>
      </c>
      <c r="EL395" s="3">
        <f t="shared" si="522"/>
        <v>0</v>
      </c>
      <c r="EM395" s="3">
        <f t="shared" si="522"/>
        <v>0</v>
      </c>
      <c r="EN395" s="3">
        <f t="shared" si="522"/>
        <v>0</v>
      </c>
      <c r="EO395" s="3">
        <f t="shared" si="522"/>
        <v>0</v>
      </c>
      <c r="EP395" s="3">
        <f t="shared" si="522"/>
        <v>0</v>
      </c>
      <c r="EQ395" s="3">
        <f t="shared" si="522"/>
        <v>0</v>
      </c>
      <c r="ER395" s="3">
        <f t="shared" si="522"/>
        <v>1</v>
      </c>
      <c r="ES395" s="3">
        <f t="shared" si="522"/>
        <v>1</v>
      </c>
      <c r="ET395" s="3">
        <f t="shared" si="522"/>
        <v>1</v>
      </c>
      <c r="EU395" s="3">
        <f t="shared" si="522"/>
        <v>0</v>
      </c>
      <c r="EV395" s="24">
        <f t="shared" si="522"/>
        <v>0</v>
      </c>
      <c r="EW395" s="245">
        <f t="shared" si="518"/>
        <v>3</v>
      </c>
      <c r="EX395" s="262" t="str">
        <f t="shared" si="517"/>
        <v/>
      </c>
    </row>
    <row r="396" spans="1:154" ht="16.149999999999999" customHeight="1" x14ac:dyDescent="0.25">
      <c r="A396" s="363"/>
      <c r="D396" s="363"/>
      <c r="E396" s="363"/>
      <c r="F396" s="363"/>
      <c r="G396" s="363"/>
      <c r="H396" s="363"/>
      <c r="I396" s="363"/>
      <c r="J396" s="68">
        <f t="shared" si="520"/>
        <v>809</v>
      </c>
      <c r="K396" s="371" t="str">
        <f t="shared" si="521"/>
        <v>Diuris porrifolia</v>
      </c>
      <c r="L396" s="372">
        <v>809</v>
      </c>
      <c r="M396" s="371" t="s">
        <v>1539</v>
      </c>
      <c r="N396" s="79" t="s">
        <v>285</v>
      </c>
      <c r="O396" s="363" t="str">
        <f t="shared" si="502"/>
        <v>S</v>
      </c>
      <c r="P396" s="70" t="s">
        <v>2575</v>
      </c>
      <c r="Q396" s="364" t="s">
        <v>2576</v>
      </c>
      <c r="R396" s="365">
        <v>42947</v>
      </c>
      <c r="S396" s="365">
        <v>43008</v>
      </c>
      <c r="T396" s="603" t="s">
        <v>7894</v>
      </c>
      <c r="U396" s="603" t="s">
        <v>7894</v>
      </c>
      <c r="V396" s="603" t="s">
        <v>7894</v>
      </c>
      <c r="W396" s="603" t="s">
        <v>7894</v>
      </c>
      <c r="X396" s="603" t="s">
        <v>7894</v>
      </c>
      <c r="Y396" s="603" t="s">
        <v>7894</v>
      </c>
      <c r="Z396" s="603" t="s">
        <v>4826</v>
      </c>
      <c r="AA396" s="603" t="s">
        <v>4827</v>
      </c>
      <c r="AB396" s="603" t="s">
        <v>4828</v>
      </c>
      <c r="AC396" s="603" t="s">
        <v>7894</v>
      </c>
      <c r="AD396" s="603" t="s">
        <v>7894</v>
      </c>
      <c r="AE396" s="603" t="s">
        <v>7894</v>
      </c>
      <c r="AF396" s="605" t="s">
        <v>7909</v>
      </c>
      <c r="AG396" s="605" t="s">
        <v>7952</v>
      </c>
      <c r="AH396" s="366" t="s">
        <v>685</v>
      </c>
      <c r="AI396" s="363">
        <f t="shared" si="505"/>
        <v>6</v>
      </c>
      <c r="AJ396" s="363">
        <v>16</v>
      </c>
      <c r="AK396" s="413" t="str">
        <f t="shared" si="507"/>
        <v>Donkey Orchids</v>
      </c>
      <c r="AL396" s="413" t="str">
        <f t="shared" si="508"/>
        <v>Diuris corymbosa</v>
      </c>
      <c r="AM396" s="486" t="s">
        <v>7607</v>
      </c>
      <c r="AN396" s="70" t="s">
        <v>7515</v>
      </c>
      <c r="AO396" s="70" t="s">
        <v>2577</v>
      </c>
      <c r="AS396" s="69">
        <f t="shared" si="509"/>
        <v>32</v>
      </c>
      <c r="AT396" s="69">
        <f t="shared" si="510"/>
        <v>39</v>
      </c>
      <c r="AU396" s="69">
        <f t="shared" si="511"/>
        <v>7</v>
      </c>
      <c r="AV396" s="69">
        <f t="shared" si="512"/>
        <v>9</v>
      </c>
      <c r="AW396" s="81" t="e">
        <f>VLOOKUP(AM396,#REF!,6,FALSE)</f>
        <v>#REF!</v>
      </c>
      <c r="AX396" s="70" t="s">
        <v>2578</v>
      </c>
      <c r="AY396" s="364">
        <v>15436</v>
      </c>
      <c r="AZ396" s="264" t="s">
        <v>48</v>
      </c>
      <c r="BA396" s="238"/>
      <c r="BB396" s="237" t="str">
        <f t="shared" si="513"/>
        <v/>
      </c>
      <c r="BC396" s="270">
        <f t="shared" si="506"/>
        <v>809</v>
      </c>
      <c r="BD396" t="str">
        <f t="shared" si="514"/>
        <v>Diuris porrifolia</v>
      </c>
      <c r="BE396" s="367" t="e">
        <f>COUNTIFS(#REF!,L396)</f>
        <v>#REF!</v>
      </c>
      <c r="BF396" s="374" t="str">
        <f t="shared" si="515"/>
        <v>y</v>
      </c>
      <c r="BG396" s="82"/>
      <c r="BH396" s="375"/>
      <c r="BI396" s="374"/>
      <c r="BJ396" s="403"/>
      <c r="CE396" t="str">
        <f t="shared" si="503"/>
        <v>Yalgorup Donkey Orchid (Diuris porphyrochila)</v>
      </c>
      <c r="CF396" s="388" t="str">
        <f t="shared" si="497"/>
        <v>Diuris porphyrochila</v>
      </c>
      <c r="CG396" t="str">
        <f t="shared" si="523"/>
        <v/>
      </c>
      <c r="CH396" t="str">
        <f t="shared" si="524"/>
        <v/>
      </c>
      <c r="CI396" t="str">
        <f t="shared" si="525"/>
        <v/>
      </c>
      <c r="CJ396" t="str">
        <f t="shared" si="526"/>
        <v/>
      </c>
      <c r="CK396" s="359" t="str">
        <f t="shared" si="527"/>
        <v/>
      </c>
      <c r="CL396" t="str">
        <f t="shared" si="528"/>
        <v/>
      </c>
      <c r="CM396" t="str">
        <f t="shared" si="529"/>
        <v/>
      </c>
      <c r="CN396" t="str">
        <f t="shared" si="530"/>
        <v/>
      </c>
      <c r="CO396" s="359" t="str">
        <f t="shared" si="531"/>
        <v/>
      </c>
      <c r="CP396" t="str">
        <f t="shared" si="532"/>
        <v/>
      </c>
      <c r="CQ396" t="str">
        <f t="shared" si="533"/>
        <v/>
      </c>
      <c r="CR396" t="str">
        <f t="shared" si="534"/>
        <v/>
      </c>
      <c r="CS396" s="359" t="str">
        <f t="shared" si="535"/>
        <v/>
      </c>
      <c r="CT396" t="str">
        <f t="shared" si="536"/>
        <v/>
      </c>
      <c r="CU396" t="str">
        <f t="shared" si="537"/>
        <v/>
      </c>
      <c r="CV396" t="str">
        <f t="shared" si="538"/>
        <v/>
      </c>
      <c r="CW396" t="str">
        <f t="shared" si="539"/>
        <v/>
      </c>
      <c r="CX396" s="359" t="str">
        <f t="shared" si="540"/>
        <v/>
      </c>
      <c r="CY396" t="str">
        <f t="shared" si="541"/>
        <v/>
      </c>
      <c r="CZ396" t="str">
        <f t="shared" si="542"/>
        <v/>
      </c>
      <c r="DA396" t="str">
        <f t="shared" si="543"/>
        <v/>
      </c>
      <c r="DB396" s="359" t="str">
        <f t="shared" si="544"/>
        <v/>
      </c>
      <c r="DC396" t="str">
        <f t="shared" si="545"/>
        <v/>
      </c>
      <c r="DD396" t="str">
        <f t="shared" si="546"/>
        <v/>
      </c>
      <c r="DE396" t="str">
        <f t="shared" si="547"/>
        <v/>
      </c>
      <c r="DF396" s="359" t="str">
        <f t="shared" si="548"/>
        <v/>
      </c>
      <c r="DG396" t="str">
        <f t="shared" si="549"/>
        <v/>
      </c>
      <c r="DH396" t="str">
        <f t="shared" si="550"/>
        <v/>
      </c>
      <c r="DI396" t="str">
        <f t="shared" si="551"/>
        <v/>
      </c>
      <c r="DJ396" t="str">
        <f t="shared" si="552"/>
        <v/>
      </c>
      <c r="DK396" s="359" t="str">
        <f t="shared" si="553"/>
        <v/>
      </c>
      <c r="DL396" t="str">
        <f t="shared" si="554"/>
        <v/>
      </c>
      <c r="DM396" t="str">
        <f t="shared" si="555"/>
        <v/>
      </c>
      <c r="DN396" t="str">
        <f t="shared" si="556"/>
        <v/>
      </c>
      <c r="DO396" s="359" t="str">
        <f t="shared" si="557"/>
        <v/>
      </c>
      <c r="DP396" t="str">
        <f t="shared" si="558"/>
        <v>X</v>
      </c>
      <c r="DQ396" t="str">
        <f t="shared" si="559"/>
        <v>X</v>
      </c>
      <c r="DR396" t="str">
        <f t="shared" si="560"/>
        <v>X</v>
      </c>
      <c r="DS396" s="359" t="str">
        <f t="shared" si="561"/>
        <v>X</v>
      </c>
      <c r="DT396" t="str">
        <f t="shared" si="562"/>
        <v>X</v>
      </c>
      <c r="DU396" t="str">
        <f t="shared" si="563"/>
        <v/>
      </c>
      <c r="DV396" t="str">
        <f t="shared" si="564"/>
        <v/>
      </c>
      <c r="DW396" t="str">
        <f t="shared" si="565"/>
        <v/>
      </c>
      <c r="DX396" s="359" t="str">
        <f t="shared" si="566"/>
        <v/>
      </c>
      <c r="DY396" t="str">
        <f t="shared" si="567"/>
        <v/>
      </c>
      <c r="DZ396" t="str">
        <f t="shared" si="568"/>
        <v/>
      </c>
      <c r="EA396" t="str">
        <f t="shared" si="569"/>
        <v/>
      </c>
      <c r="EB396" s="359" t="str">
        <f t="shared" si="570"/>
        <v/>
      </c>
      <c r="EC396" t="str">
        <f t="shared" si="571"/>
        <v/>
      </c>
      <c r="ED396" t="str">
        <f t="shared" si="572"/>
        <v/>
      </c>
      <c r="EE396" t="str">
        <f t="shared" si="573"/>
        <v/>
      </c>
      <c r="EF396" t="str">
        <f t="shared" si="574"/>
        <v/>
      </c>
      <c r="EG396" s="359" t="str">
        <f t="shared" si="575"/>
        <v/>
      </c>
      <c r="EH396" t="str">
        <f t="shared" si="519"/>
        <v>Diuris porphyrochila</v>
      </c>
      <c r="EJ396" t="str">
        <f t="shared" si="516"/>
        <v>Diuris porrifolia</v>
      </c>
      <c r="EK396" s="100">
        <f t="shared" si="522"/>
        <v>0</v>
      </c>
      <c r="EL396" s="3">
        <f t="shared" si="522"/>
        <v>0</v>
      </c>
      <c r="EM396" s="3">
        <f t="shared" si="522"/>
        <v>0</v>
      </c>
      <c r="EN396" s="3">
        <f t="shared" si="522"/>
        <v>0</v>
      </c>
      <c r="EO396" s="3">
        <f t="shared" si="522"/>
        <v>0</v>
      </c>
      <c r="EP396" s="3">
        <f t="shared" si="522"/>
        <v>0</v>
      </c>
      <c r="EQ396" s="3">
        <f t="shared" si="522"/>
        <v>1</v>
      </c>
      <c r="ER396" s="3">
        <f t="shared" si="522"/>
        <v>1</v>
      </c>
      <c r="ES396" s="3">
        <f t="shared" si="522"/>
        <v>1</v>
      </c>
      <c r="ET396" s="3">
        <f t="shared" si="522"/>
        <v>0</v>
      </c>
      <c r="EU396" s="3">
        <f t="shared" si="522"/>
        <v>0</v>
      </c>
      <c r="EV396" s="24">
        <f t="shared" si="522"/>
        <v>0</v>
      </c>
      <c r="EW396" s="245">
        <f t="shared" si="518"/>
        <v>3</v>
      </c>
      <c r="EX396" s="262" t="str">
        <f t="shared" si="517"/>
        <v/>
      </c>
    </row>
    <row r="397" spans="1:154" ht="16.149999999999999" customHeight="1" x14ac:dyDescent="0.25">
      <c r="A397" s="363"/>
      <c r="D397" s="363"/>
      <c r="E397" s="363"/>
      <c r="F397" s="363"/>
      <c r="G397" s="363"/>
      <c r="H397" s="363"/>
      <c r="I397" s="363"/>
      <c r="J397" s="68">
        <f t="shared" si="520"/>
        <v>663</v>
      </c>
      <c r="K397" s="371" t="str">
        <f t="shared" si="521"/>
        <v>Diuris pulchella</v>
      </c>
      <c r="L397" s="372">
        <v>663</v>
      </c>
      <c r="M397" s="371" t="s">
        <v>1539</v>
      </c>
      <c r="N397" s="79" t="s">
        <v>257</v>
      </c>
      <c r="O397" s="363" t="str">
        <f t="shared" si="502"/>
        <v>S</v>
      </c>
      <c r="P397" s="70" t="s">
        <v>2579</v>
      </c>
      <c r="Q397" s="364" t="s">
        <v>2580</v>
      </c>
      <c r="R397" s="365">
        <v>42931</v>
      </c>
      <c r="S397" s="365">
        <v>43008</v>
      </c>
      <c r="T397" s="603" t="s">
        <v>7894</v>
      </c>
      <c r="U397" s="603" t="s">
        <v>7894</v>
      </c>
      <c r="V397" s="603" t="s">
        <v>7894</v>
      </c>
      <c r="W397" s="603" t="s">
        <v>7894</v>
      </c>
      <c r="X397" s="603" t="s">
        <v>7894</v>
      </c>
      <c r="Y397" s="603" t="s">
        <v>7894</v>
      </c>
      <c r="Z397" s="603" t="s">
        <v>4826</v>
      </c>
      <c r="AA397" s="603" t="s">
        <v>4827</v>
      </c>
      <c r="AB397" s="603" t="s">
        <v>4828</v>
      </c>
      <c r="AC397" s="603" t="s">
        <v>7894</v>
      </c>
      <c r="AD397" s="603" t="s">
        <v>7894</v>
      </c>
      <c r="AE397" s="603" t="s">
        <v>7894</v>
      </c>
      <c r="AF397" s="605" t="s">
        <v>7909</v>
      </c>
      <c r="AG397" s="605" t="s">
        <v>7952</v>
      </c>
      <c r="AH397" s="366" t="s">
        <v>685</v>
      </c>
      <c r="AI397" s="363">
        <f t="shared" si="505"/>
        <v>6</v>
      </c>
      <c r="AJ397" s="363">
        <v>16</v>
      </c>
      <c r="AK397" s="413" t="str">
        <f t="shared" si="507"/>
        <v>Donkey Orchids</v>
      </c>
      <c r="AL397" s="413" t="str">
        <f t="shared" si="508"/>
        <v>Diuris corymbosa</v>
      </c>
      <c r="AM397" s="486" t="s">
        <v>7607</v>
      </c>
      <c r="AN397" s="70" t="s">
        <v>7556</v>
      </c>
      <c r="AS397" s="69">
        <f t="shared" si="509"/>
        <v>29</v>
      </c>
      <c r="AT397" s="69">
        <f t="shared" si="510"/>
        <v>39</v>
      </c>
      <c r="AU397" s="69">
        <f t="shared" si="511"/>
        <v>7</v>
      </c>
      <c r="AV397" s="69">
        <f t="shared" si="512"/>
        <v>9</v>
      </c>
      <c r="AW397" s="81"/>
      <c r="AX397" s="70" t="s">
        <v>2581</v>
      </c>
      <c r="AY397" s="364">
        <v>12937</v>
      </c>
      <c r="AZ397" s="264" t="s">
        <v>48</v>
      </c>
      <c r="BA397" s="238"/>
      <c r="BB397" s="237" t="str">
        <f t="shared" si="513"/>
        <v/>
      </c>
      <c r="BC397" s="270">
        <f t="shared" si="506"/>
        <v>663</v>
      </c>
      <c r="BD397" t="str">
        <f t="shared" si="514"/>
        <v>Diuris pulchella</v>
      </c>
      <c r="BE397" s="367" t="e">
        <f>COUNTIFS(#REF!,L397)</f>
        <v>#REF!</v>
      </c>
      <c r="BF397" s="374" t="str">
        <f t="shared" si="515"/>
        <v>y</v>
      </c>
      <c r="BG397" s="82"/>
      <c r="BH397" s="375"/>
      <c r="BI397" s="374"/>
      <c r="BJ397" s="403"/>
      <c r="CE397" t="str">
        <f t="shared" si="503"/>
        <v>Small-flowered Donkey Orchid (Diuris porrifolia)</v>
      </c>
      <c r="CF397" s="388" t="str">
        <f t="shared" ref="CF397:CF460" si="576">K396</f>
        <v>Diuris porrifolia</v>
      </c>
      <c r="CG397" t="str">
        <f t="shared" si="523"/>
        <v/>
      </c>
      <c r="CH397" t="str">
        <f t="shared" si="524"/>
        <v/>
      </c>
      <c r="CI397" t="str">
        <f t="shared" si="525"/>
        <v/>
      </c>
      <c r="CJ397" t="str">
        <f t="shared" si="526"/>
        <v/>
      </c>
      <c r="CK397" s="359" t="str">
        <f t="shared" si="527"/>
        <v/>
      </c>
      <c r="CL397" t="str">
        <f t="shared" si="528"/>
        <v/>
      </c>
      <c r="CM397" t="str">
        <f t="shared" si="529"/>
        <v/>
      </c>
      <c r="CN397" t="str">
        <f t="shared" si="530"/>
        <v/>
      </c>
      <c r="CO397" s="359" t="str">
        <f t="shared" si="531"/>
        <v/>
      </c>
      <c r="CP397" t="str">
        <f t="shared" si="532"/>
        <v/>
      </c>
      <c r="CQ397" t="str">
        <f t="shared" si="533"/>
        <v/>
      </c>
      <c r="CR397" t="str">
        <f t="shared" si="534"/>
        <v/>
      </c>
      <c r="CS397" s="359" t="str">
        <f t="shared" si="535"/>
        <v/>
      </c>
      <c r="CT397" t="str">
        <f t="shared" si="536"/>
        <v/>
      </c>
      <c r="CU397" t="str">
        <f t="shared" si="537"/>
        <v/>
      </c>
      <c r="CV397" t="str">
        <f t="shared" si="538"/>
        <v/>
      </c>
      <c r="CW397" t="str">
        <f t="shared" si="539"/>
        <v/>
      </c>
      <c r="CX397" s="359" t="str">
        <f t="shared" si="540"/>
        <v/>
      </c>
      <c r="CY397" t="str">
        <f t="shared" si="541"/>
        <v/>
      </c>
      <c r="CZ397" t="str">
        <f t="shared" si="542"/>
        <v/>
      </c>
      <c r="DA397" t="str">
        <f t="shared" si="543"/>
        <v/>
      </c>
      <c r="DB397" s="359" t="str">
        <f t="shared" si="544"/>
        <v/>
      </c>
      <c r="DC397" t="str">
        <f t="shared" si="545"/>
        <v/>
      </c>
      <c r="DD397" t="str">
        <f t="shared" si="546"/>
        <v/>
      </c>
      <c r="DE397" t="str">
        <f t="shared" si="547"/>
        <v/>
      </c>
      <c r="DF397" s="359" t="str">
        <f t="shared" si="548"/>
        <v/>
      </c>
      <c r="DG397" t="str">
        <f t="shared" si="549"/>
        <v/>
      </c>
      <c r="DH397" t="str">
        <f t="shared" si="550"/>
        <v/>
      </c>
      <c r="DI397" t="str">
        <f t="shared" si="551"/>
        <v/>
      </c>
      <c r="DJ397" t="str">
        <f t="shared" si="552"/>
        <v/>
      </c>
      <c r="DK397" s="359" t="str">
        <f t="shared" si="553"/>
        <v/>
      </c>
      <c r="DL397" t="str">
        <f t="shared" si="554"/>
        <v>X</v>
      </c>
      <c r="DM397" t="str">
        <f t="shared" si="555"/>
        <v>X</v>
      </c>
      <c r="DN397" t="str">
        <f t="shared" si="556"/>
        <v>X</v>
      </c>
      <c r="DO397" s="359" t="str">
        <f t="shared" si="557"/>
        <v>X</v>
      </c>
      <c r="DP397" t="str">
        <f t="shared" si="558"/>
        <v>X</v>
      </c>
      <c r="DQ397" t="str">
        <f t="shared" si="559"/>
        <v>X</v>
      </c>
      <c r="DR397" t="str">
        <f t="shared" si="560"/>
        <v>X</v>
      </c>
      <c r="DS397" s="359" t="str">
        <f t="shared" si="561"/>
        <v>X</v>
      </c>
      <c r="DT397" t="str">
        <f t="shared" si="562"/>
        <v/>
      </c>
      <c r="DU397" t="str">
        <f t="shared" si="563"/>
        <v/>
      </c>
      <c r="DV397" t="str">
        <f t="shared" si="564"/>
        <v/>
      </c>
      <c r="DW397" t="str">
        <f t="shared" si="565"/>
        <v/>
      </c>
      <c r="DX397" s="359" t="str">
        <f t="shared" si="566"/>
        <v/>
      </c>
      <c r="DY397" t="str">
        <f t="shared" si="567"/>
        <v/>
      </c>
      <c r="DZ397" t="str">
        <f t="shared" si="568"/>
        <v/>
      </c>
      <c r="EA397" t="str">
        <f t="shared" si="569"/>
        <v/>
      </c>
      <c r="EB397" s="359" t="str">
        <f t="shared" si="570"/>
        <v/>
      </c>
      <c r="EC397" t="str">
        <f t="shared" si="571"/>
        <v/>
      </c>
      <c r="ED397" t="str">
        <f t="shared" si="572"/>
        <v/>
      </c>
      <c r="EE397" t="str">
        <f t="shared" si="573"/>
        <v/>
      </c>
      <c r="EF397" t="str">
        <f t="shared" si="574"/>
        <v/>
      </c>
      <c r="EG397" s="359" t="str">
        <f t="shared" si="575"/>
        <v/>
      </c>
      <c r="EH397" t="str">
        <f t="shared" si="519"/>
        <v>Diuris porrifolia</v>
      </c>
      <c r="EJ397" t="str">
        <f t="shared" si="516"/>
        <v>Diuris pulchella</v>
      </c>
      <c r="EK397" s="100">
        <f t="shared" si="522"/>
        <v>0</v>
      </c>
      <c r="EL397" s="3">
        <f t="shared" si="522"/>
        <v>0</v>
      </c>
      <c r="EM397" s="3">
        <f t="shared" si="522"/>
        <v>0</v>
      </c>
      <c r="EN397" s="3">
        <f t="shared" si="522"/>
        <v>0</v>
      </c>
      <c r="EO397" s="3">
        <f t="shared" si="522"/>
        <v>0</v>
      </c>
      <c r="EP397" s="3">
        <f t="shared" si="522"/>
        <v>0</v>
      </c>
      <c r="EQ397" s="3">
        <f t="shared" si="522"/>
        <v>1</v>
      </c>
      <c r="ER397" s="3">
        <f t="shared" si="522"/>
        <v>1</v>
      </c>
      <c r="ES397" s="3">
        <f t="shared" si="522"/>
        <v>1</v>
      </c>
      <c r="ET397" s="3">
        <f t="shared" si="522"/>
        <v>0</v>
      </c>
      <c r="EU397" s="3">
        <f t="shared" si="522"/>
        <v>0</v>
      </c>
      <c r="EV397" s="24">
        <f t="shared" si="522"/>
        <v>0</v>
      </c>
      <c r="EW397" s="245">
        <f t="shared" si="518"/>
        <v>3</v>
      </c>
      <c r="EX397" s="262" t="str">
        <f t="shared" si="517"/>
        <v/>
      </c>
    </row>
    <row r="398" spans="1:154" ht="16.149999999999999" customHeight="1" x14ac:dyDescent="0.25">
      <c r="A398" s="363"/>
      <c r="D398" s="363"/>
      <c r="E398" s="363"/>
      <c r="F398" s="363"/>
      <c r="G398" s="363"/>
      <c r="H398" s="363"/>
      <c r="I398" s="363"/>
      <c r="J398" s="68">
        <f t="shared" si="520"/>
        <v>664</v>
      </c>
      <c r="K398" s="371" t="str">
        <f t="shared" si="521"/>
        <v>Diuris purdiei</v>
      </c>
      <c r="L398" s="372">
        <v>664</v>
      </c>
      <c r="M398" s="371" t="s">
        <v>1539</v>
      </c>
      <c r="N398" s="79" t="s">
        <v>1033</v>
      </c>
      <c r="O398" s="363" t="str">
        <f t="shared" si="502"/>
        <v>S</v>
      </c>
      <c r="P398" s="70" t="s">
        <v>2582</v>
      </c>
      <c r="Q398" s="364" t="s">
        <v>2583</v>
      </c>
      <c r="R398" s="365">
        <v>42979</v>
      </c>
      <c r="S398" s="365">
        <v>43039</v>
      </c>
      <c r="T398" s="603" t="s">
        <v>7894</v>
      </c>
      <c r="U398" s="603" t="s">
        <v>7894</v>
      </c>
      <c r="V398" s="603" t="s">
        <v>7894</v>
      </c>
      <c r="W398" s="603" t="s">
        <v>7894</v>
      </c>
      <c r="X398" s="603" t="s">
        <v>7894</v>
      </c>
      <c r="Y398" s="603" t="s">
        <v>7894</v>
      </c>
      <c r="Z398" s="603" t="s">
        <v>7894</v>
      </c>
      <c r="AA398" s="603" t="s">
        <v>7894</v>
      </c>
      <c r="AB398" s="603" t="s">
        <v>4828</v>
      </c>
      <c r="AC398" s="603" t="s">
        <v>4829</v>
      </c>
      <c r="AD398" s="603" t="s">
        <v>7894</v>
      </c>
      <c r="AE398" s="603" t="s">
        <v>7894</v>
      </c>
      <c r="AF398" s="605" t="s">
        <v>7896</v>
      </c>
      <c r="AG398" s="605" t="s">
        <v>7943</v>
      </c>
      <c r="AH398" s="69" t="s">
        <v>1583</v>
      </c>
      <c r="AI398" s="363">
        <f t="shared" si="505"/>
        <v>1</v>
      </c>
      <c r="AJ398" s="363">
        <v>17</v>
      </c>
      <c r="AK398" s="413" t="str">
        <f t="shared" si="507"/>
        <v>Nanny Goat Orchids</v>
      </c>
      <c r="AL398" s="413" t="str">
        <f t="shared" si="508"/>
        <v>Diuris laevis</v>
      </c>
      <c r="AM398" s="486" t="s">
        <v>7607</v>
      </c>
      <c r="AS398" s="69">
        <f t="shared" si="509"/>
        <v>36</v>
      </c>
      <c r="AT398" s="69">
        <f t="shared" si="510"/>
        <v>44</v>
      </c>
      <c r="AU398" s="69">
        <f t="shared" si="511"/>
        <v>9</v>
      </c>
      <c r="AV398" s="69">
        <f t="shared" si="512"/>
        <v>10</v>
      </c>
      <c r="AW398" s="81"/>
      <c r="AX398" s="70" t="s">
        <v>2584</v>
      </c>
      <c r="AY398" s="364">
        <v>1637</v>
      </c>
      <c r="AZ398" s="264" t="s">
        <v>48</v>
      </c>
      <c r="BA398" s="238"/>
      <c r="BB398" s="237" t="str">
        <f t="shared" si="513"/>
        <v/>
      </c>
      <c r="BC398" s="270">
        <f t="shared" si="506"/>
        <v>664</v>
      </c>
      <c r="BD398" t="str">
        <f t="shared" si="514"/>
        <v>Diuris purdiei</v>
      </c>
      <c r="BE398" s="367" t="e">
        <f>COUNTIFS(#REF!,L398)</f>
        <v>#REF!</v>
      </c>
      <c r="BF398" s="374" t="str">
        <f t="shared" si="515"/>
        <v>y</v>
      </c>
      <c r="BG398" s="82"/>
      <c r="BH398" s="375"/>
      <c r="BI398" s="374"/>
      <c r="BJ398" s="403"/>
      <c r="CE398" t="str">
        <f t="shared" si="503"/>
        <v>Beautiful Donkey Orchid (Diuris pulchella)</v>
      </c>
      <c r="CF398" s="388" t="str">
        <f t="shared" si="576"/>
        <v>Diuris pulchella</v>
      </c>
      <c r="CG398" t="str">
        <f t="shared" si="523"/>
        <v/>
      </c>
      <c r="CH398" t="str">
        <f t="shared" si="524"/>
        <v/>
      </c>
      <c r="CI398" t="str">
        <f t="shared" si="525"/>
        <v/>
      </c>
      <c r="CJ398" t="str">
        <f t="shared" si="526"/>
        <v/>
      </c>
      <c r="CK398" s="359" t="str">
        <f t="shared" si="527"/>
        <v/>
      </c>
      <c r="CL398" t="str">
        <f t="shared" si="528"/>
        <v/>
      </c>
      <c r="CM398" t="str">
        <f t="shared" si="529"/>
        <v/>
      </c>
      <c r="CN398" t="str">
        <f t="shared" si="530"/>
        <v/>
      </c>
      <c r="CO398" s="359" t="str">
        <f t="shared" si="531"/>
        <v/>
      </c>
      <c r="CP398" t="str">
        <f t="shared" si="532"/>
        <v/>
      </c>
      <c r="CQ398" t="str">
        <f t="shared" si="533"/>
        <v/>
      </c>
      <c r="CR398" t="str">
        <f t="shared" si="534"/>
        <v/>
      </c>
      <c r="CS398" s="359" t="str">
        <f t="shared" si="535"/>
        <v/>
      </c>
      <c r="CT398" t="str">
        <f t="shared" si="536"/>
        <v/>
      </c>
      <c r="CU398" t="str">
        <f t="shared" si="537"/>
        <v/>
      </c>
      <c r="CV398" t="str">
        <f t="shared" si="538"/>
        <v/>
      </c>
      <c r="CW398" t="str">
        <f t="shared" si="539"/>
        <v/>
      </c>
      <c r="CX398" s="359" t="str">
        <f t="shared" si="540"/>
        <v/>
      </c>
      <c r="CY398" t="str">
        <f t="shared" si="541"/>
        <v/>
      </c>
      <c r="CZ398" t="str">
        <f t="shared" si="542"/>
        <v/>
      </c>
      <c r="DA398" t="str">
        <f t="shared" si="543"/>
        <v/>
      </c>
      <c r="DB398" s="359" t="str">
        <f t="shared" si="544"/>
        <v/>
      </c>
      <c r="DC398" t="str">
        <f t="shared" si="545"/>
        <v/>
      </c>
      <c r="DD398" t="str">
        <f t="shared" si="546"/>
        <v/>
      </c>
      <c r="DE398" t="str">
        <f t="shared" si="547"/>
        <v/>
      </c>
      <c r="DF398" s="359" t="str">
        <f t="shared" si="548"/>
        <v/>
      </c>
      <c r="DG398" t="str">
        <f t="shared" si="549"/>
        <v/>
      </c>
      <c r="DH398" t="str">
        <f t="shared" si="550"/>
        <v/>
      </c>
      <c r="DI398" t="str">
        <f t="shared" si="551"/>
        <v>X</v>
      </c>
      <c r="DJ398" t="str">
        <f t="shared" si="552"/>
        <v>X</v>
      </c>
      <c r="DK398" s="359" t="str">
        <f t="shared" si="553"/>
        <v>X</v>
      </c>
      <c r="DL398" t="str">
        <f t="shared" si="554"/>
        <v>X</v>
      </c>
      <c r="DM398" t="str">
        <f t="shared" si="555"/>
        <v>X</v>
      </c>
      <c r="DN398" t="str">
        <f t="shared" si="556"/>
        <v>X</v>
      </c>
      <c r="DO398" s="359" t="str">
        <f t="shared" si="557"/>
        <v>X</v>
      </c>
      <c r="DP398" t="str">
        <f t="shared" si="558"/>
        <v>X</v>
      </c>
      <c r="DQ398" t="str">
        <f t="shared" si="559"/>
        <v>X</v>
      </c>
      <c r="DR398" t="str">
        <f t="shared" si="560"/>
        <v>X</v>
      </c>
      <c r="DS398" s="359" t="str">
        <f t="shared" si="561"/>
        <v>X</v>
      </c>
      <c r="DT398" t="str">
        <f t="shared" si="562"/>
        <v/>
      </c>
      <c r="DU398" t="str">
        <f t="shared" si="563"/>
        <v/>
      </c>
      <c r="DV398" t="str">
        <f t="shared" si="564"/>
        <v/>
      </c>
      <c r="DW398" t="str">
        <f t="shared" si="565"/>
        <v/>
      </c>
      <c r="DX398" s="359" t="str">
        <f t="shared" si="566"/>
        <v/>
      </c>
      <c r="DY398" t="str">
        <f t="shared" si="567"/>
        <v/>
      </c>
      <c r="DZ398" t="str">
        <f t="shared" si="568"/>
        <v/>
      </c>
      <c r="EA398" t="str">
        <f t="shared" si="569"/>
        <v/>
      </c>
      <c r="EB398" s="359" t="str">
        <f t="shared" si="570"/>
        <v/>
      </c>
      <c r="EC398" t="str">
        <f t="shared" si="571"/>
        <v/>
      </c>
      <c r="ED398" t="str">
        <f t="shared" si="572"/>
        <v/>
      </c>
      <c r="EE398" t="str">
        <f t="shared" si="573"/>
        <v/>
      </c>
      <c r="EF398" t="str">
        <f t="shared" si="574"/>
        <v/>
      </c>
      <c r="EG398" s="359" t="str">
        <f t="shared" si="575"/>
        <v/>
      </c>
      <c r="EH398" t="str">
        <f t="shared" si="519"/>
        <v>Diuris pulchella</v>
      </c>
      <c r="EJ398" t="str">
        <f t="shared" si="516"/>
        <v>Diuris purdiei</v>
      </c>
      <c r="EK398" s="100">
        <f t="shared" si="522"/>
        <v>0</v>
      </c>
      <c r="EL398" s="3">
        <f t="shared" si="522"/>
        <v>0</v>
      </c>
      <c r="EM398" s="3">
        <f t="shared" si="522"/>
        <v>0</v>
      </c>
      <c r="EN398" s="3">
        <f t="shared" si="522"/>
        <v>0</v>
      </c>
      <c r="EO398" s="3">
        <f t="shared" si="522"/>
        <v>0</v>
      </c>
      <c r="EP398" s="3">
        <f t="shared" si="522"/>
        <v>0</v>
      </c>
      <c r="EQ398" s="3">
        <f t="shared" si="522"/>
        <v>0</v>
      </c>
      <c r="ER398" s="3">
        <f t="shared" si="522"/>
        <v>0</v>
      </c>
      <c r="ES398" s="3">
        <f t="shared" si="522"/>
        <v>1</v>
      </c>
      <c r="ET398" s="3">
        <f t="shared" si="522"/>
        <v>1</v>
      </c>
      <c r="EU398" s="3">
        <f t="shared" si="522"/>
        <v>0</v>
      </c>
      <c r="EV398" s="24">
        <f t="shared" si="522"/>
        <v>0</v>
      </c>
      <c r="EW398" s="245">
        <f t="shared" si="518"/>
        <v>2</v>
      </c>
      <c r="EX398" s="262" t="str">
        <f t="shared" si="517"/>
        <v/>
      </c>
    </row>
    <row r="399" spans="1:154" ht="16.149999999999999" customHeight="1" x14ac:dyDescent="0.25">
      <c r="A399" s="363"/>
      <c r="D399" s="363"/>
      <c r="E399" s="363"/>
      <c r="F399" s="363"/>
      <c r="G399" s="363"/>
      <c r="H399" s="363"/>
      <c r="I399" s="363"/>
      <c r="J399" s="68">
        <f t="shared" si="520"/>
        <v>665</v>
      </c>
      <c r="K399" s="371" t="str">
        <f t="shared" si="521"/>
        <v>Diuris recurva</v>
      </c>
      <c r="L399" s="372">
        <v>665</v>
      </c>
      <c r="M399" s="371" t="s">
        <v>1539</v>
      </c>
      <c r="N399" s="79" t="s">
        <v>91</v>
      </c>
      <c r="O399" s="363" t="str">
        <f t="shared" si="502"/>
        <v>S</v>
      </c>
      <c r="P399" s="70" t="s">
        <v>2585</v>
      </c>
      <c r="Q399" s="364" t="s">
        <v>2586</v>
      </c>
      <c r="R399" s="365">
        <v>42917</v>
      </c>
      <c r="S399" s="365">
        <v>42978</v>
      </c>
      <c r="T399" s="603" t="s">
        <v>7894</v>
      </c>
      <c r="U399" s="603" t="s">
        <v>7894</v>
      </c>
      <c r="V399" s="603" t="s">
        <v>7894</v>
      </c>
      <c r="W399" s="603" t="s">
        <v>7894</v>
      </c>
      <c r="X399" s="603" t="s">
        <v>7894</v>
      </c>
      <c r="Y399" s="603" t="s">
        <v>7894</v>
      </c>
      <c r="Z399" s="603" t="s">
        <v>4826</v>
      </c>
      <c r="AA399" s="603" t="s">
        <v>4827</v>
      </c>
      <c r="AB399" s="603" t="s">
        <v>7894</v>
      </c>
      <c r="AC399" s="603" t="s">
        <v>7894</v>
      </c>
      <c r="AD399" s="603" t="s">
        <v>7894</v>
      </c>
      <c r="AE399" s="603" t="s">
        <v>7894</v>
      </c>
      <c r="AF399" s="605" t="s">
        <v>7904</v>
      </c>
      <c r="AG399" s="605" t="s">
        <v>7948</v>
      </c>
      <c r="AH399" s="69" t="s">
        <v>1617</v>
      </c>
      <c r="AI399" s="363">
        <f t="shared" si="505"/>
        <v>5</v>
      </c>
      <c r="AJ399" s="363">
        <v>16</v>
      </c>
      <c r="AK399" s="413" t="str">
        <f t="shared" si="507"/>
        <v>Donkey Orchids</v>
      </c>
      <c r="AL399" s="413" t="str">
        <f t="shared" si="508"/>
        <v>Diuris corymbosa</v>
      </c>
      <c r="AM399" s="486" t="s">
        <v>7607</v>
      </c>
      <c r="AS399" s="69">
        <f t="shared" si="509"/>
        <v>27</v>
      </c>
      <c r="AT399" s="69">
        <f t="shared" si="510"/>
        <v>35</v>
      </c>
      <c r="AU399" s="69">
        <f t="shared" si="511"/>
        <v>7</v>
      </c>
      <c r="AV399" s="69">
        <f t="shared" si="512"/>
        <v>8</v>
      </c>
      <c r="AW399" s="81"/>
      <c r="AX399" s="70" t="s">
        <v>2587</v>
      </c>
      <c r="AY399" s="364">
        <v>12936</v>
      </c>
      <c r="AZ399" s="264" t="s">
        <v>48</v>
      </c>
      <c r="BA399" s="238"/>
      <c r="BB399" s="237" t="str">
        <f t="shared" si="513"/>
        <v/>
      </c>
      <c r="BC399" s="270">
        <f t="shared" si="506"/>
        <v>665</v>
      </c>
      <c r="BD399" t="str">
        <f t="shared" si="514"/>
        <v>Diuris recurva</v>
      </c>
      <c r="BE399" s="367" t="e">
        <f>COUNTIFS(#REF!,L399)</f>
        <v>#REF!</v>
      </c>
      <c r="BF399" s="374" t="str">
        <f t="shared" si="515"/>
        <v>y</v>
      </c>
      <c r="BG399" s="82"/>
      <c r="BH399" s="375"/>
      <c r="BI399" s="374"/>
      <c r="BJ399" s="403"/>
      <c r="CE399" t="str">
        <f t="shared" ref="CE399:CE410" si="577">CONCATENATE(P398," (",K398,")")</f>
        <v>Purdie's Donkey Orchid (Diuris purdiei)</v>
      </c>
      <c r="CF399" s="388" t="str">
        <f t="shared" si="576"/>
        <v>Diuris purdiei</v>
      </c>
      <c r="CG399" t="str">
        <f t="shared" si="523"/>
        <v/>
      </c>
      <c r="CH399" t="str">
        <f t="shared" si="524"/>
        <v/>
      </c>
      <c r="CI399" t="str">
        <f t="shared" si="525"/>
        <v/>
      </c>
      <c r="CJ399" t="str">
        <f t="shared" si="526"/>
        <v/>
      </c>
      <c r="CK399" s="359" t="str">
        <f t="shared" si="527"/>
        <v/>
      </c>
      <c r="CL399" t="str">
        <f t="shared" si="528"/>
        <v/>
      </c>
      <c r="CM399" t="str">
        <f t="shared" si="529"/>
        <v/>
      </c>
      <c r="CN399" t="str">
        <f t="shared" si="530"/>
        <v/>
      </c>
      <c r="CO399" s="359" t="str">
        <f t="shared" si="531"/>
        <v/>
      </c>
      <c r="CP399" t="str">
        <f t="shared" si="532"/>
        <v/>
      </c>
      <c r="CQ399" t="str">
        <f t="shared" si="533"/>
        <v/>
      </c>
      <c r="CR399" t="str">
        <f t="shared" si="534"/>
        <v/>
      </c>
      <c r="CS399" s="359" t="str">
        <f t="shared" si="535"/>
        <v/>
      </c>
      <c r="CT399" t="str">
        <f t="shared" si="536"/>
        <v/>
      </c>
      <c r="CU399" t="str">
        <f t="shared" si="537"/>
        <v/>
      </c>
      <c r="CV399" t="str">
        <f t="shared" si="538"/>
        <v/>
      </c>
      <c r="CW399" t="str">
        <f t="shared" si="539"/>
        <v/>
      </c>
      <c r="CX399" s="359" t="str">
        <f t="shared" si="540"/>
        <v/>
      </c>
      <c r="CY399" t="str">
        <f t="shared" si="541"/>
        <v/>
      </c>
      <c r="CZ399" t="str">
        <f t="shared" si="542"/>
        <v/>
      </c>
      <c r="DA399" t="str">
        <f t="shared" si="543"/>
        <v/>
      </c>
      <c r="DB399" s="359" t="str">
        <f t="shared" si="544"/>
        <v/>
      </c>
      <c r="DC399" t="str">
        <f t="shared" si="545"/>
        <v/>
      </c>
      <c r="DD399" t="str">
        <f t="shared" si="546"/>
        <v/>
      </c>
      <c r="DE399" t="str">
        <f t="shared" si="547"/>
        <v/>
      </c>
      <c r="DF399" s="359" t="str">
        <f t="shared" si="548"/>
        <v/>
      </c>
      <c r="DG399" t="str">
        <f t="shared" si="549"/>
        <v/>
      </c>
      <c r="DH399" t="str">
        <f t="shared" si="550"/>
        <v/>
      </c>
      <c r="DI399" t="str">
        <f t="shared" si="551"/>
        <v/>
      </c>
      <c r="DJ399" t="str">
        <f t="shared" si="552"/>
        <v/>
      </c>
      <c r="DK399" s="359" t="str">
        <f t="shared" si="553"/>
        <v/>
      </c>
      <c r="DL399" t="str">
        <f t="shared" si="554"/>
        <v/>
      </c>
      <c r="DM399" t="str">
        <f t="shared" si="555"/>
        <v/>
      </c>
      <c r="DN399" t="str">
        <f t="shared" si="556"/>
        <v/>
      </c>
      <c r="DO399" s="359" t="str">
        <f t="shared" si="557"/>
        <v/>
      </c>
      <c r="DP399" t="str">
        <f t="shared" si="558"/>
        <v>X</v>
      </c>
      <c r="DQ399" t="str">
        <f t="shared" si="559"/>
        <v>X</v>
      </c>
      <c r="DR399" t="str">
        <f t="shared" si="560"/>
        <v>X</v>
      </c>
      <c r="DS399" s="359" t="str">
        <f t="shared" si="561"/>
        <v>X</v>
      </c>
      <c r="DT399" t="str">
        <f t="shared" si="562"/>
        <v>X</v>
      </c>
      <c r="DU399" t="str">
        <f t="shared" si="563"/>
        <v>X</v>
      </c>
      <c r="DV399" t="str">
        <f t="shared" si="564"/>
        <v>X</v>
      </c>
      <c r="DW399" t="str">
        <f t="shared" si="565"/>
        <v>X</v>
      </c>
      <c r="DX399" s="359" t="str">
        <f t="shared" si="566"/>
        <v>X</v>
      </c>
      <c r="DY399" t="str">
        <f t="shared" si="567"/>
        <v/>
      </c>
      <c r="DZ399" t="str">
        <f t="shared" si="568"/>
        <v/>
      </c>
      <c r="EA399" t="str">
        <f t="shared" si="569"/>
        <v/>
      </c>
      <c r="EB399" s="359" t="str">
        <f t="shared" si="570"/>
        <v/>
      </c>
      <c r="EC399" t="str">
        <f t="shared" si="571"/>
        <v/>
      </c>
      <c r="ED399" t="str">
        <f t="shared" si="572"/>
        <v/>
      </c>
      <c r="EE399" t="str">
        <f t="shared" si="573"/>
        <v/>
      </c>
      <c r="EF399" t="str">
        <f t="shared" si="574"/>
        <v/>
      </c>
      <c r="EG399" s="359" t="str">
        <f t="shared" si="575"/>
        <v/>
      </c>
      <c r="EH399" t="str">
        <f t="shared" si="519"/>
        <v>Diuris purdiei</v>
      </c>
      <c r="EJ399" t="str">
        <f t="shared" si="516"/>
        <v>Diuris recurva</v>
      </c>
      <c r="EK399" s="100">
        <f t="shared" si="522"/>
        <v>0</v>
      </c>
      <c r="EL399" s="3">
        <f t="shared" si="522"/>
        <v>0</v>
      </c>
      <c r="EM399" s="3">
        <f t="shared" si="522"/>
        <v>0</v>
      </c>
      <c r="EN399" s="3">
        <f t="shared" si="522"/>
        <v>0</v>
      </c>
      <c r="EO399" s="3">
        <f t="shared" si="522"/>
        <v>0</v>
      </c>
      <c r="EP399" s="3">
        <f t="shared" si="522"/>
        <v>0</v>
      </c>
      <c r="EQ399" s="3">
        <f t="shared" si="522"/>
        <v>1</v>
      </c>
      <c r="ER399" s="3">
        <f t="shared" si="522"/>
        <v>1</v>
      </c>
      <c r="ES399" s="3">
        <f t="shared" si="522"/>
        <v>0</v>
      </c>
      <c r="ET399" s="3">
        <f t="shared" si="522"/>
        <v>0</v>
      </c>
      <c r="EU399" s="3">
        <f t="shared" si="522"/>
        <v>0</v>
      </c>
      <c r="EV399" s="24">
        <f t="shared" si="522"/>
        <v>0</v>
      </c>
      <c r="EW399" s="245">
        <f t="shared" si="518"/>
        <v>2</v>
      </c>
      <c r="EX399" s="262" t="str">
        <f t="shared" si="517"/>
        <v/>
      </c>
    </row>
    <row r="400" spans="1:154" ht="16.149999999999999" customHeight="1" x14ac:dyDescent="0.25">
      <c r="A400" s="363"/>
      <c r="D400" s="363"/>
      <c r="E400" s="363"/>
      <c r="F400" s="363"/>
      <c r="G400" s="363"/>
      <c r="H400" s="363"/>
      <c r="I400" s="363"/>
      <c r="J400" s="68">
        <f t="shared" si="520"/>
        <v>666</v>
      </c>
      <c r="K400" s="371" t="str">
        <f t="shared" si="521"/>
        <v>Diuris refracta</v>
      </c>
      <c r="L400" s="372">
        <v>666</v>
      </c>
      <c r="M400" s="371" t="s">
        <v>1539</v>
      </c>
      <c r="N400" s="79" t="s">
        <v>70</v>
      </c>
      <c r="O400" s="363" t="str">
        <f t="shared" si="502"/>
        <v>S</v>
      </c>
      <c r="P400" s="70" t="s">
        <v>2588</v>
      </c>
      <c r="Q400" s="364" t="s">
        <v>2589</v>
      </c>
      <c r="R400" s="365">
        <v>42947</v>
      </c>
      <c r="S400" s="365">
        <v>42979</v>
      </c>
      <c r="T400" s="603" t="s">
        <v>7894</v>
      </c>
      <c r="U400" s="603" t="s">
        <v>7894</v>
      </c>
      <c r="V400" s="603" t="s">
        <v>7894</v>
      </c>
      <c r="W400" s="603" t="s">
        <v>7894</v>
      </c>
      <c r="X400" s="603" t="s">
        <v>7894</v>
      </c>
      <c r="Y400" s="603" t="s">
        <v>7894</v>
      </c>
      <c r="Z400" s="603" t="s">
        <v>4826</v>
      </c>
      <c r="AA400" s="603" t="s">
        <v>4827</v>
      </c>
      <c r="AB400" s="603" t="s">
        <v>4828</v>
      </c>
      <c r="AC400" s="603" t="s">
        <v>7894</v>
      </c>
      <c r="AD400" s="603" t="s">
        <v>7894</v>
      </c>
      <c r="AE400" s="603" t="s">
        <v>7894</v>
      </c>
      <c r="AF400" s="605" t="s">
        <v>7909</v>
      </c>
      <c r="AG400" s="605" t="s">
        <v>7952</v>
      </c>
      <c r="AH400" s="366" t="s">
        <v>685</v>
      </c>
      <c r="AI400" s="363">
        <f t="shared" si="505"/>
        <v>6</v>
      </c>
      <c r="AJ400" s="363">
        <v>16</v>
      </c>
      <c r="AK400" s="413" t="str">
        <f t="shared" si="507"/>
        <v>Donkey Orchids</v>
      </c>
      <c r="AL400" s="413" t="str">
        <f t="shared" si="508"/>
        <v>Diuris corymbosa</v>
      </c>
      <c r="AM400" s="486" t="s">
        <v>7607</v>
      </c>
      <c r="AN400" s="70" t="s">
        <v>2590</v>
      </c>
      <c r="AO400" s="70" t="s">
        <v>7557</v>
      </c>
      <c r="AS400" s="69">
        <f t="shared" si="509"/>
        <v>32</v>
      </c>
      <c r="AT400" s="69">
        <f t="shared" si="510"/>
        <v>35</v>
      </c>
      <c r="AU400" s="69">
        <f t="shared" si="511"/>
        <v>7</v>
      </c>
      <c r="AV400" s="69">
        <f t="shared" si="512"/>
        <v>9</v>
      </c>
      <c r="AW400" s="81"/>
      <c r="AX400" s="70" t="s">
        <v>2591</v>
      </c>
      <c r="AY400" s="364">
        <v>43300</v>
      </c>
      <c r="AZ400" s="264" t="s">
        <v>48</v>
      </c>
      <c r="BA400" s="238"/>
      <c r="BB400" s="237" t="str">
        <f t="shared" si="513"/>
        <v/>
      </c>
      <c r="BC400" s="270">
        <f t="shared" si="506"/>
        <v>666</v>
      </c>
      <c r="BD400" t="str">
        <f t="shared" si="514"/>
        <v>Diuris refracta</v>
      </c>
      <c r="BE400" s="367" t="e">
        <f>COUNTIFS(#REF!,L400)</f>
        <v>#REF!</v>
      </c>
      <c r="BF400" s="374" t="str">
        <f t="shared" si="515"/>
        <v>y</v>
      </c>
      <c r="BG400" s="82"/>
      <c r="BH400" s="375"/>
      <c r="BI400" s="374"/>
      <c r="BJ400" s="403"/>
      <c r="CE400" t="str">
        <f t="shared" si="577"/>
        <v>Mini Donkey Orchid (Diuris recurva)</v>
      </c>
      <c r="CF400" s="388" t="str">
        <f t="shared" si="576"/>
        <v>Diuris recurva</v>
      </c>
      <c r="CG400" t="str">
        <f t="shared" si="523"/>
        <v/>
      </c>
      <c r="CH400" t="str">
        <f t="shared" si="524"/>
        <v/>
      </c>
      <c r="CI400" t="str">
        <f t="shared" si="525"/>
        <v/>
      </c>
      <c r="CJ400" t="str">
        <f t="shared" si="526"/>
        <v/>
      </c>
      <c r="CK400" s="359" t="str">
        <f t="shared" si="527"/>
        <v/>
      </c>
      <c r="CL400" t="str">
        <f t="shared" si="528"/>
        <v/>
      </c>
      <c r="CM400" t="str">
        <f t="shared" si="529"/>
        <v/>
      </c>
      <c r="CN400" t="str">
        <f t="shared" si="530"/>
        <v/>
      </c>
      <c r="CO400" s="359" t="str">
        <f t="shared" si="531"/>
        <v/>
      </c>
      <c r="CP400" t="str">
        <f t="shared" si="532"/>
        <v/>
      </c>
      <c r="CQ400" t="str">
        <f t="shared" si="533"/>
        <v/>
      </c>
      <c r="CR400" t="str">
        <f t="shared" si="534"/>
        <v/>
      </c>
      <c r="CS400" s="359" t="str">
        <f t="shared" si="535"/>
        <v/>
      </c>
      <c r="CT400" t="str">
        <f t="shared" si="536"/>
        <v/>
      </c>
      <c r="CU400" t="str">
        <f t="shared" si="537"/>
        <v/>
      </c>
      <c r="CV400" t="str">
        <f t="shared" si="538"/>
        <v/>
      </c>
      <c r="CW400" t="str">
        <f t="shared" si="539"/>
        <v/>
      </c>
      <c r="CX400" s="359" t="str">
        <f t="shared" si="540"/>
        <v/>
      </c>
      <c r="CY400" t="str">
        <f t="shared" si="541"/>
        <v/>
      </c>
      <c r="CZ400" t="str">
        <f t="shared" si="542"/>
        <v/>
      </c>
      <c r="DA400" t="str">
        <f t="shared" si="543"/>
        <v/>
      </c>
      <c r="DB400" s="359" t="str">
        <f t="shared" si="544"/>
        <v/>
      </c>
      <c r="DC400" t="str">
        <f t="shared" si="545"/>
        <v/>
      </c>
      <c r="DD400" t="str">
        <f t="shared" si="546"/>
        <v/>
      </c>
      <c r="DE400" t="str">
        <f t="shared" si="547"/>
        <v/>
      </c>
      <c r="DF400" s="359" t="str">
        <f t="shared" si="548"/>
        <v/>
      </c>
      <c r="DG400" t="str">
        <f t="shared" si="549"/>
        <v>X</v>
      </c>
      <c r="DH400" t="str">
        <f t="shared" si="550"/>
        <v>X</v>
      </c>
      <c r="DI400" t="str">
        <f t="shared" si="551"/>
        <v>X</v>
      </c>
      <c r="DJ400" t="str">
        <f t="shared" si="552"/>
        <v>X</v>
      </c>
      <c r="DK400" s="359" t="str">
        <f t="shared" si="553"/>
        <v>X</v>
      </c>
      <c r="DL400" t="str">
        <f t="shared" si="554"/>
        <v>X</v>
      </c>
      <c r="DM400" t="str">
        <f t="shared" si="555"/>
        <v>X</v>
      </c>
      <c r="DN400" t="str">
        <f t="shared" si="556"/>
        <v>X</v>
      </c>
      <c r="DO400" s="359" t="str">
        <f t="shared" si="557"/>
        <v>X</v>
      </c>
      <c r="DP400" t="str">
        <f t="shared" si="558"/>
        <v/>
      </c>
      <c r="DQ400" t="str">
        <f t="shared" si="559"/>
        <v/>
      </c>
      <c r="DR400" t="str">
        <f t="shared" si="560"/>
        <v/>
      </c>
      <c r="DS400" s="359" t="str">
        <f t="shared" si="561"/>
        <v/>
      </c>
      <c r="DT400" t="str">
        <f t="shared" si="562"/>
        <v/>
      </c>
      <c r="DU400" t="str">
        <f t="shared" si="563"/>
        <v/>
      </c>
      <c r="DV400" t="str">
        <f t="shared" si="564"/>
        <v/>
      </c>
      <c r="DW400" t="str">
        <f t="shared" si="565"/>
        <v/>
      </c>
      <c r="DX400" s="359" t="str">
        <f t="shared" si="566"/>
        <v/>
      </c>
      <c r="DY400" t="str">
        <f t="shared" si="567"/>
        <v/>
      </c>
      <c r="DZ400" t="str">
        <f t="shared" si="568"/>
        <v/>
      </c>
      <c r="EA400" t="str">
        <f t="shared" si="569"/>
        <v/>
      </c>
      <c r="EB400" s="359" t="str">
        <f t="shared" si="570"/>
        <v/>
      </c>
      <c r="EC400" t="str">
        <f t="shared" si="571"/>
        <v/>
      </c>
      <c r="ED400" t="str">
        <f t="shared" si="572"/>
        <v/>
      </c>
      <c r="EE400" t="str">
        <f t="shared" si="573"/>
        <v/>
      </c>
      <c r="EF400" t="str">
        <f t="shared" si="574"/>
        <v/>
      </c>
      <c r="EG400" s="359" t="str">
        <f t="shared" si="575"/>
        <v/>
      </c>
      <c r="EH400" t="str">
        <f t="shared" si="519"/>
        <v>Diuris recurva</v>
      </c>
      <c r="EJ400" t="str">
        <f t="shared" si="516"/>
        <v>Diuris refracta</v>
      </c>
      <c r="EK400" s="100">
        <f t="shared" si="522"/>
        <v>0</v>
      </c>
      <c r="EL400" s="3">
        <f t="shared" si="522"/>
        <v>0</v>
      </c>
      <c r="EM400" s="3">
        <f t="shared" si="522"/>
        <v>0</v>
      </c>
      <c r="EN400" s="3">
        <f t="shared" si="522"/>
        <v>0</v>
      </c>
      <c r="EO400" s="3">
        <f t="shared" si="522"/>
        <v>0</v>
      </c>
      <c r="EP400" s="3">
        <f t="shared" si="522"/>
        <v>0</v>
      </c>
      <c r="EQ400" s="3">
        <f t="shared" si="522"/>
        <v>1</v>
      </c>
      <c r="ER400" s="3">
        <f t="shared" si="522"/>
        <v>1</v>
      </c>
      <c r="ES400" s="3">
        <f t="shared" si="522"/>
        <v>1</v>
      </c>
      <c r="ET400" s="3">
        <f t="shared" si="522"/>
        <v>0</v>
      </c>
      <c r="EU400" s="3">
        <f t="shared" si="522"/>
        <v>0</v>
      </c>
      <c r="EV400" s="24">
        <f t="shared" si="522"/>
        <v>0</v>
      </c>
      <c r="EW400" s="245">
        <f t="shared" si="518"/>
        <v>3</v>
      </c>
      <c r="EX400" s="262" t="str">
        <f t="shared" si="517"/>
        <v/>
      </c>
    </row>
    <row r="401" spans="1:154" ht="16.149999999999999" customHeight="1" x14ac:dyDescent="0.25">
      <c r="A401" s="363"/>
      <c r="D401" s="363"/>
      <c r="E401" s="363"/>
      <c r="F401" s="363"/>
      <c r="G401" s="363"/>
      <c r="H401" s="363"/>
      <c r="I401" s="363"/>
      <c r="J401" s="68">
        <f t="shared" si="520"/>
        <v>1070</v>
      </c>
      <c r="K401" s="371" t="str">
        <f t="shared" si="521"/>
        <v>Diuris segregata</v>
      </c>
      <c r="L401" s="372">
        <v>1070</v>
      </c>
      <c r="M401" s="371" t="s">
        <v>1539</v>
      </c>
      <c r="N401" s="79" t="s">
        <v>659</v>
      </c>
      <c r="O401" s="363" t="str">
        <f t="shared" si="502"/>
        <v>S</v>
      </c>
      <c r="P401" s="70" t="s">
        <v>2592</v>
      </c>
      <c r="Q401" s="364" t="s">
        <v>2593</v>
      </c>
      <c r="R401" s="365">
        <v>42948</v>
      </c>
      <c r="S401" s="365">
        <v>42979</v>
      </c>
      <c r="T401" s="603" t="s">
        <v>7894</v>
      </c>
      <c r="U401" s="603" t="s">
        <v>7894</v>
      </c>
      <c r="V401" s="603" t="s">
        <v>7894</v>
      </c>
      <c r="W401" s="603" t="s">
        <v>7894</v>
      </c>
      <c r="X401" s="603" t="s">
        <v>7894</v>
      </c>
      <c r="Y401" s="603" t="s">
        <v>7894</v>
      </c>
      <c r="Z401" s="603" t="s">
        <v>7894</v>
      </c>
      <c r="AA401" s="603" t="s">
        <v>4827</v>
      </c>
      <c r="AB401" s="603" t="s">
        <v>4828</v>
      </c>
      <c r="AC401" s="603" t="s">
        <v>7894</v>
      </c>
      <c r="AD401" s="603" t="s">
        <v>7894</v>
      </c>
      <c r="AE401" s="603" t="s">
        <v>7894</v>
      </c>
      <c r="AF401" s="605" t="s">
        <v>7903</v>
      </c>
      <c r="AG401" s="605" t="s">
        <v>7947</v>
      </c>
      <c r="AH401" s="366" t="s">
        <v>685</v>
      </c>
      <c r="AI401" s="363">
        <f t="shared" si="505"/>
        <v>6</v>
      </c>
      <c r="AJ401" s="363">
        <v>18</v>
      </c>
      <c r="AK401" s="413" t="str">
        <f t="shared" si="507"/>
        <v>Bee Orchids</v>
      </c>
      <c r="AL401" s="413" t="str">
        <f t="shared" si="508"/>
        <v>Diuris laxiflora</v>
      </c>
      <c r="AM401" s="486" t="s">
        <v>7607</v>
      </c>
      <c r="AN401" s="70" t="s">
        <v>7558</v>
      </c>
      <c r="AS401" s="69">
        <f t="shared" si="509"/>
        <v>32</v>
      </c>
      <c r="AT401" s="69">
        <f t="shared" si="510"/>
        <v>35</v>
      </c>
      <c r="AU401" s="69">
        <f t="shared" si="511"/>
        <v>8</v>
      </c>
      <c r="AV401" s="69">
        <f t="shared" si="512"/>
        <v>9</v>
      </c>
      <c r="AW401" s="81"/>
      <c r="AX401" s="70" t="s">
        <v>2594</v>
      </c>
      <c r="AY401" s="364">
        <v>42229</v>
      </c>
      <c r="AZ401" s="264" t="s">
        <v>48</v>
      </c>
      <c r="BA401" s="238"/>
      <c r="BB401" s="237" t="str">
        <f t="shared" si="513"/>
        <v/>
      </c>
      <c r="BC401" s="270">
        <f t="shared" si="506"/>
        <v>1070</v>
      </c>
      <c r="BD401" t="str">
        <f t="shared" si="514"/>
        <v>Diuris segregata</v>
      </c>
      <c r="BE401" s="367" t="e">
        <f>COUNTIFS(#REF!,L401)</f>
        <v>#REF!</v>
      </c>
      <c r="BF401" s="374" t="str">
        <f t="shared" si="515"/>
        <v>y</v>
      </c>
      <c r="BG401" s="82"/>
      <c r="BH401" s="375"/>
      <c r="BI401" s="374"/>
      <c r="BJ401" s="403"/>
      <c r="CE401" t="str">
        <f t="shared" si="577"/>
        <v>Dainty Donkey Orchid  (Diuris refracta)</v>
      </c>
      <c r="CF401" s="388" t="str">
        <f t="shared" si="576"/>
        <v>Diuris refracta</v>
      </c>
      <c r="CG401" t="str">
        <f t="shared" si="523"/>
        <v/>
      </c>
      <c r="CH401" t="str">
        <f t="shared" si="524"/>
        <v/>
      </c>
      <c r="CI401" t="str">
        <f t="shared" si="525"/>
        <v/>
      </c>
      <c r="CJ401" t="str">
        <f t="shared" si="526"/>
        <v/>
      </c>
      <c r="CK401" s="359" t="str">
        <f t="shared" si="527"/>
        <v/>
      </c>
      <c r="CL401" t="str">
        <f t="shared" si="528"/>
        <v/>
      </c>
      <c r="CM401" t="str">
        <f t="shared" si="529"/>
        <v/>
      </c>
      <c r="CN401" t="str">
        <f t="shared" si="530"/>
        <v/>
      </c>
      <c r="CO401" s="359" t="str">
        <f t="shared" si="531"/>
        <v/>
      </c>
      <c r="CP401" t="str">
        <f t="shared" si="532"/>
        <v/>
      </c>
      <c r="CQ401" t="str">
        <f t="shared" si="533"/>
        <v/>
      </c>
      <c r="CR401" t="str">
        <f t="shared" si="534"/>
        <v/>
      </c>
      <c r="CS401" s="359" t="str">
        <f t="shared" si="535"/>
        <v/>
      </c>
      <c r="CT401" t="str">
        <f t="shared" si="536"/>
        <v/>
      </c>
      <c r="CU401" t="str">
        <f t="shared" si="537"/>
        <v/>
      </c>
      <c r="CV401" t="str">
        <f t="shared" si="538"/>
        <v/>
      </c>
      <c r="CW401" t="str">
        <f t="shared" si="539"/>
        <v/>
      </c>
      <c r="CX401" s="359" t="str">
        <f t="shared" si="540"/>
        <v/>
      </c>
      <c r="CY401" t="str">
        <f t="shared" si="541"/>
        <v/>
      </c>
      <c r="CZ401" t="str">
        <f t="shared" si="542"/>
        <v/>
      </c>
      <c r="DA401" t="str">
        <f t="shared" si="543"/>
        <v/>
      </c>
      <c r="DB401" s="359" t="str">
        <f t="shared" si="544"/>
        <v/>
      </c>
      <c r="DC401" t="str">
        <f t="shared" si="545"/>
        <v/>
      </c>
      <c r="DD401" t="str">
        <f t="shared" si="546"/>
        <v/>
      </c>
      <c r="DE401" t="str">
        <f t="shared" si="547"/>
        <v/>
      </c>
      <c r="DF401" s="359" t="str">
        <f t="shared" si="548"/>
        <v/>
      </c>
      <c r="DG401" t="str">
        <f t="shared" si="549"/>
        <v/>
      </c>
      <c r="DH401" t="str">
        <f t="shared" si="550"/>
        <v/>
      </c>
      <c r="DI401" t="str">
        <f t="shared" si="551"/>
        <v/>
      </c>
      <c r="DJ401" t="str">
        <f t="shared" si="552"/>
        <v/>
      </c>
      <c r="DK401" s="359" t="str">
        <f t="shared" si="553"/>
        <v/>
      </c>
      <c r="DL401" t="str">
        <f t="shared" si="554"/>
        <v>X</v>
      </c>
      <c r="DM401" t="str">
        <f t="shared" si="555"/>
        <v>X</v>
      </c>
      <c r="DN401" t="str">
        <f t="shared" si="556"/>
        <v>X</v>
      </c>
      <c r="DO401" s="359" t="str">
        <f t="shared" si="557"/>
        <v>X</v>
      </c>
      <c r="DP401" t="str">
        <f t="shared" si="558"/>
        <v/>
      </c>
      <c r="DQ401" t="str">
        <f t="shared" si="559"/>
        <v/>
      </c>
      <c r="DR401" t="str">
        <f t="shared" si="560"/>
        <v/>
      </c>
      <c r="DS401" s="359" t="str">
        <f t="shared" si="561"/>
        <v/>
      </c>
      <c r="DT401" t="str">
        <f t="shared" si="562"/>
        <v/>
      </c>
      <c r="DU401" t="str">
        <f t="shared" si="563"/>
        <v/>
      </c>
      <c r="DV401" t="str">
        <f t="shared" si="564"/>
        <v/>
      </c>
      <c r="DW401" t="str">
        <f t="shared" si="565"/>
        <v/>
      </c>
      <c r="DX401" s="359" t="str">
        <f t="shared" si="566"/>
        <v/>
      </c>
      <c r="DY401" t="str">
        <f t="shared" si="567"/>
        <v/>
      </c>
      <c r="DZ401" t="str">
        <f t="shared" si="568"/>
        <v/>
      </c>
      <c r="EA401" t="str">
        <f t="shared" si="569"/>
        <v/>
      </c>
      <c r="EB401" s="359" t="str">
        <f t="shared" si="570"/>
        <v/>
      </c>
      <c r="EC401" t="str">
        <f t="shared" si="571"/>
        <v/>
      </c>
      <c r="ED401" t="str">
        <f t="shared" si="572"/>
        <v/>
      </c>
      <c r="EE401" t="str">
        <f t="shared" si="573"/>
        <v/>
      </c>
      <c r="EF401" t="str">
        <f t="shared" si="574"/>
        <v/>
      </c>
      <c r="EG401" s="359" t="str">
        <f t="shared" si="575"/>
        <v/>
      </c>
      <c r="EH401" t="str">
        <f t="shared" si="519"/>
        <v>Diuris refracta</v>
      </c>
      <c r="EJ401" t="str">
        <f t="shared" si="516"/>
        <v>Diuris segregata</v>
      </c>
      <c r="EK401" s="100">
        <f t="shared" si="522"/>
        <v>0</v>
      </c>
      <c r="EL401" s="3">
        <f t="shared" si="522"/>
        <v>0</v>
      </c>
      <c r="EM401" s="3">
        <f t="shared" si="522"/>
        <v>0</v>
      </c>
      <c r="EN401" s="3">
        <f t="shared" si="522"/>
        <v>0</v>
      </c>
      <c r="EO401" s="3">
        <f t="shared" si="522"/>
        <v>0</v>
      </c>
      <c r="EP401" s="3">
        <f t="shared" si="522"/>
        <v>0</v>
      </c>
      <c r="EQ401" s="3">
        <f t="shared" si="522"/>
        <v>0</v>
      </c>
      <c r="ER401" s="3">
        <f t="shared" si="522"/>
        <v>1</v>
      </c>
      <c r="ES401" s="3">
        <f t="shared" si="522"/>
        <v>1</v>
      </c>
      <c r="ET401" s="3">
        <f t="shared" si="522"/>
        <v>0</v>
      </c>
      <c r="EU401" s="3">
        <f t="shared" si="522"/>
        <v>0</v>
      </c>
      <c r="EV401" s="24">
        <f t="shared" si="522"/>
        <v>0</v>
      </c>
      <c r="EW401" s="245">
        <f t="shared" si="518"/>
        <v>2</v>
      </c>
      <c r="EX401" s="262" t="str">
        <f t="shared" si="517"/>
        <v/>
      </c>
    </row>
    <row r="402" spans="1:154" ht="16.149999999999999" customHeight="1" x14ac:dyDescent="0.25">
      <c r="A402" s="363"/>
      <c r="D402" s="363"/>
      <c r="E402" s="363"/>
      <c r="F402" s="363"/>
      <c r="G402" s="363"/>
      <c r="H402" s="363"/>
      <c r="I402" s="363"/>
      <c r="J402" s="68">
        <f t="shared" si="520"/>
        <v>653</v>
      </c>
      <c r="K402" s="371" t="str">
        <f t="shared" si="521"/>
        <v>Diuris septentrionalis</v>
      </c>
      <c r="L402" s="372">
        <v>653</v>
      </c>
      <c r="M402" s="371" t="s">
        <v>1539</v>
      </c>
      <c r="N402" s="79" t="s">
        <v>400</v>
      </c>
      <c r="O402" s="363" t="str">
        <f t="shared" si="502"/>
        <v>S</v>
      </c>
      <c r="P402" s="70" t="s">
        <v>2595</v>
      </c>
      <c r="Q402" s="364" t="s">
        <v>2596</v>
      </c>
      <c r="R402" s="373">
        <v>42962</v>
      </c>
      <c r="S402" s="373">
        <v>42993</v>
      </c>
      <c r="T402" s="603" t="s">
        <v>7894</v>
      </c>
      <c r="U402" s="603" t="s">
        <v>7894</v>
      </c>
      <c r="V402" s="603" t="s">
        <v>7894</v>
      </c>
      <c r="W402" s="603" t="s">
        <v>7894</v>
      </c>
      <c r="X402" s="603" t="s">
        <v>7894</v>
      </c>
      <c r="Y402" s="603" t="s">
        <v>7894</v>
      </c>
      <c r="Z402" s="603" t="s">
        <v>7894</v>
      </c>
      <c r="AA402" s="603" t="s">
        <v>4827</v>
      </c>
      <c r="AB402" s="603" t="s">
        <v>4828</v>
      </c>
      <c r="AC402" s="603" t="s">
        <v>7894</v>
      </c>
      <c r="AD402" s="603" t="s">
        <v>7894</v>
      </c>
      <c r="AE402" s="603" t="s">
        <v>7894</v>
      </c>
      <c r="AF402" s="605" t="s">
        <v>7903</v>
      </c>
      <c r="AG402" s="605" t="s">
        <v>7947</v>
      </c>
      <c r="AH402" s="366" t="s">
        <v>685</v>
      </c>
      <c r="AI402" s="363">
        <f t="shared" si="505"/>
        <v>6</v>
      </c>
      <c r="AJ402" s="363">
        <v>18</v>
      </c>
      <c r="AK402" s="413" t="str">
        <f t="shared" si="507"/>
        <v>Bee Orchids</v>
      </c>
      <c r="AL402" s="413" t="str">
        <f t="shared" si="508"/>
        <v>Diuris laxiflora</v>
      </c>
      <c r="AM402" s="486" t="s">
        <v>7607</v>
      </c>
      <c r="AN402" s="70" t="s">
        <v>7559</v>
      </c>
      <c r="AS402" s="69">
        <f t="shared" si="509"/>
        <v>34</v>
      </c>
      <c r="AT402" s="69">
        <f t="shared" si="510"/>
        <v>37</v>
      </c>
      <c r="AU402" s="69">
        <f t="shared" si="511"/>
        <v>8</v>
      </c>
      <c r="AV402" s="69">
        <f t="shared" si="512"/>
        <v>9</v>
      </c>
      <c r="AW402" s="81"/>
      <c r="AX402" s="70" t="s">
        <v>2597</v>
      </c>
      <c r="AY402" s="364">
        <v>42228</v>
      </c>
      <c r="AZ402" s="264" t="s">
        <v>48</v>
      </c>
      <c r="BA402" s="238"/>
      <c r="BB402" s="237" t="str">
        <f t="shared" si="513"/>
        <v/>
      </c>
      <c r="BC402" s="270">
        <f t="shared" si="506"/>
        <v>653</v>
      </c>
      <c r="BD402" t="str">
        <f t="shared" si="514"/>
        <v>Diuris septentrionalis</v>
      </c>
      <c r="BE402" s="367" t="e">
        <f>COUNTIFS(#REF!,L402)</f>
        <v>#REF!</v>
      </c>
      <c r="BF402" s="374" t="str">
        <f t="shared" si="515"/>
        <v>y</v>
      </c>
      <c r="BG402" s="82"/>
      <c r="BH402" s="375"/>
      <c r="BI402" s="374"/>
      <c r="BJ402" s="403"/>
      <c r="CE402" t="str">
        <f t="shared" si="577"/>
        <v>Northampton Bee Orchid  (Diuris segregata)</v>
      </c>
      <c r="CF402" s="388" t="str">
        <f t="shared" si="576"/>
        <v>Diuris segregata</v>
      </c>
      <c r="CG402" t="str">
        <f t="shared" si="523"/>
        <v/>
      </c>
      <c r="CH402" t="str">
        <f t="shared" si="524"/>
        <v/>
      </c>
      <c r="CI402" t="str">
        <f t="shared" si="525"/>
        <v/>
      </c>
      <c r="CJ402" t="str">
        <f t="shared" si="526"/>
        <v/>
      </c>
      <c r="CK402" s="359" t="str">
        <f t="shared" si="527"/>
        <v/>
      </c>
      <c r="CL402" t="str">
        <f t="shared" si="528"/>
        <v/>
      </c>
      <c r="CM402" t="str">
        <f t="shared" si="529"/>
        <v/>
      </c>
      <c r="CN402" t="str">
        <f t="shared" si="530"/>
        <v/>
      </c>
      <c r="CO402" s="359" t="str">
        <f t="shared" si="531"/>
        <v/>
      </c>
      <c r="CP402" t="str">
        <f t="shared" si="532"/>
        <v/>
      </c>
      <c r="CQ402" t="str">
        <f t="shared" si="533"/>
        <v/>
      </c>
      <c r="CR402" t="str">
        <f t="shared" si="534"/>
        <v/>
      </c>
      <c r="CS402" s="359" t="str">
        <f t="shared" si="535"/>
        <v/>
      </c>
      <c r="CT402" t="str">
        <f t="shared" si="536"/>
        <v/>
      </c>
      <c r="CU402" t="str">
        <f t="shared" si="537"/>
        <v/>
      </c>
      <c r="CV402" t="str">
        <f t="shared" si="538"/>
        <v/>
      </c>
      <c r="CW402" t="str">
        <f t="shared" si="539"/>
        <v/>
      </c>
      <c r="CX402" s="359" t="str">
        <f t="shared" si="540"/>
        <v/>
      </c>
      <c r="CY402" t="str">
        <f t="shared" si="541"/>
        <v/>
      </c>
      <c r="CZ402" t="str">
        <f t="shared" si="542"/>
        <v/>
      </c>
      <c r="DA402" t="str">
        <f t="shared" si="543"/>
        <v/>
      </c>
      <c r="DB402" s="359" t="str">
        <f t="shared" si="544"/>
        <v/>
      </c>
      <c r="DC402" t="str">
        <f t="shared" si="545"/>
        <v/>
      </c>
      <c r="DD402" t="str">
        <f t="shared" si="546"/>
        <v/>
      </c>
      <c r="DE402" t="str">
        <f t="shared" si="547"/>
        <v/>
      </c>
      <c r="DF402" s="359" t="str">
        <f t="shared" si="548"/>
        <v/>
      </c>
      <c r="DG402" t="str">
        <f t="shared" si="549"/>
        <v/>
      </c>
      <c r="DH402" t="str">
        <f t="shared" si="550"/>
        <v/>
      </c>
      <c r="DI402" t="str">
        <f t="shared" si="551"/>
        <v/>
      </c>
      <c r="DJ402" t="str">
        <f t="shared" si="552"/>
        <v/>
      </c>
      <c r="DK402" s="359" t="str">
        <f t="shared" si="553"/>
        <v/>
      </c>
      <c r="DL402" t="str">
        <f t="shared" si="554"/>
        <v>X</v>
      </c>
      <c r="DM402" t="str">
        <f t="shared" si="555"/>
        <v>X</v>
      </c>
      <c r="DN402" t="str">
        <f t="shared" si="556"/>
        <v>X</v>
      </c>
      <c r="DO402" s="359" t="str">
        <f t="shared" si="557"/>
        <v>X</v>
      </c>
      <c r="DP402" t="str">
        <f t="shared" si="558"/>
        <v/>
      </c>
      <c r="DQ402" t="str">
        <f t="shared" si="559"/>
        <v/>
      </c>
      <c r="DR402" t="str">
        <f t="shared" si="560"/>
        <v/>
      </c>
      <c r="DS402" s="359" t="str">
        <f t="shared" si="561"/>
        <v/>
      </c>
      <c r="DT402" t="str">
        <f t="shared" si="562"/>
        <v/>
      </c>
      <c r="DU402" t="str">
        <f t="shared" si="563"/>
        <v/>
      </c>
      <c r="DV402" t="str">
        <f t="shared" si="564"/>
        <v/>
      </c>
      <c r="DW402" t="str">
        <f t="shared" si="565"/>
        <v/>
      </c>
      <c r="DX402" s="359" t="str">
        <f t="shared" si="566"/>
        <v/>
      </c>
      <c r="DY402" t="str">
        <f t="shared" si="567"/>
        <v/>
      </c>
      <c r="DZ402" t="str">
        <f t="shared" si="568"/>
        <v/>
      </c>
      <c r="EA402" t="str">
        <f t="shared" si="569"/>
        <v/>
      </c>
      <c r="EB402" s="359" t="str">
        <f t="shared" si="570"/>
        <v/>
      </c>
      <c r="EC402" t="str">
        <f t="shared" si="571"/>
        <v/>
      </c>
      <c r="ED402" t="str">
        <f t="shared" si="572"/>
        <v/>
      </c>
      <c r="EE402" t="str">
        <f t="shared" si="573"/>
        <v/>
      </c>
      <c r="EF402" t="str">
        <f t="shared" si="574"/>
        <v/>
      </c>
      <c r="EG402" s="359" t="str">
        <f t="shared" si="575"/>
        <v/>
      </c>
      <c r="EH402" t="str">
        <f t="shared" si="519"/>
        <v>Diuris segregata</v>
      </c>
      <c r="EJ402" t="str">
        <f t="shared" si="516"/>
        <v>Diuris septentrionalis</v>
      </c>
      <c r="EK402" s="100">
        <f t="shared" si="522"/>
        <v>0</v>
      </c>
      <c r="EL402" s="3">
        <f t="shared" si="522"/>
        <v>0</v>
      </c>
      <c r="EM402" s="3">
        <f t="shared" si="522"/>
        <v>0</v>
      </c>
      <c r="EN402" s="3">
        <f t="shared" si="522"/>
        <v>0</v>
      </c>
      <c r="EO402" s="3">
        <f t="shared" si="522"/>
        <v>0</v>
      </c>
      <c r="EP402" s="3">
        <f t="shared" si="522"/>
        <v>0</v>
      </c>
      <c r="EQ402" s="3">
        <f t="shared" si="522"/>
        <v>0</v>
      </c>
      <c r="ER402" s="3">
        <f t="shared" si="522"/>
        <v>1</v>
      </c>
      <c r="ES402" s="3">
        <f t="shared" si="522"/>
        <v>1</v>
      </c>
      <c r="ET402" s="3">
        <f t="shared" si="522"/>
        <v>0</v>
      </c>
      <c r="EU402" s="3">
        <f t="shared" si="522"/>
        <v>0</v>
      </c>
      <c r="EV402" s="24">
        <f t="shared" si="522"/>
        <v>0</v>
      </c>
      <c r="EW402" s="245">
        <f t="shared" si="518"/>
        <v>2</v>
      </c>
      <c r="EX402" s="262" t="str">
        <f t="shared" si="517"/>
        <v/>
      </c>
    </row>
    <row r="403" spans="1:154" ht="16.149999999999999" customHeight="1" x14ac:dyDescent="0.25">
      <c r="A403" s="363"/>
      <c r="D403" s="363"/>
      <c r="E403" s="363"/>
      <c r="F403" s="363"/>
      <c r="G403" s="363"/>
      <c r="H403" s="363"/>
      <c r="I403" s="363"/>
      <c r="J403" s="68">
        <f t="shared" si="520"/>
        <v>667</v>
      </c>
      <c r="K403" s="371" t="str">
        <f t="shared" si="521"/>
        <v>Diuris setacea</v>
      </c>
      <c r="L403" s="372">
        <v>667</v>
      </c>
      <c r="M403" s="371" t="s">
        <v>1539</v>
      </c>
      <c r="N403" s="79" t="s">
        <v>443</v>
      </c>
      <c r="O403" s="363" t="str">
        <f t="shared" si="502"/>
        <v>S</v>
      </c>
      <c r="P403" s="70" t="s">
        <v>2598</v>
      </c>
      <c r="Q403" s="364" t="s">
        <v>2599</v>
      </c>
      <c r="R403" s="373">
        <v>42993</v>
      </c>
      <c r="S403" s="373">
        <v>42736</v>
      </c>
      <c r="T403" s="603" t="s">
        <v>4820</v>
      </c>
      <c r="U403" s="603" t="s">
        <v>7894</v>
      </c>
      <c r="V403" s="603" t="s">
        <v>7894</v>
      </c>
      <c r="W403" s="603" t="s">
        <v>7894</v>
      </c>
      <c r="X403" s="603" t="s">
        <v>7894</v>
      </c>
      <c r="Y403" s="603" t="s">
        <v>7894</v>
      </c>
      <c r="Z403" s="603" t="s">
        <v>7894</v>
      </c>
      <c r="AA403" s="603" t="s">
        <v>7894</v>
      </c>
      <c r="AB403" s="603" t="s">
        <v>4828</v>
      </c>
      <c r="AC403" s="603" t="s">
        <v>4829</v>
      </c>
      <c r="AD403" s="603" t="s">
        <v>4830</v>
      </c>
      <c r="AE403" s="603" t="s">
        <v>4831</v>
      </c>
      <c r="AF403" s="605" t="s">
        <v>7927</v>
      </c>
      <c r="AG403" s="605" t="s">
        <v>7970</v>
      </c>
      <c r="AH403" s="366" t="s">
        <v>685</v>
      </c>
      <c r="AI403" s="363">
        <f t="shared" si="505"/>
        <v>6</v>
      </c>
      <c r="AJ403" s="363">
        <v>18</v>
      </c>
      <c r="AK403" s="413" t="str">
        <f t="shared" si="507"/>
        <v>Bee Orchids</v>
      </c>
      <c r="AL403" s="413" t="str">
        <f t="shared" si="508"/>
        <v>Diuris laxiflora</v>
      </c>
      <c r="AM403" s="486" t="s">
        <v>7607</v>
      </c>
      <c r="AS403" s="69">
        <f t="shared" si="509"/>
        <v>38</v>
      </c>
      <c r="AT403" s="69">
        <f t="shared" si="510"/>
        <v>53</v>
      </c>
      <c r="AU403" s="69">
        <f t="shared" si="511"/>
        <v>9</v>
      </c>
      <c r="AV403" s="69">
        <f t="shared" si="512"/>
        <v>1</v>
      </c>
      <c r="AW403" s="81"/>
      <c r="AX403" s="70" t="s">
        <v>2600</v>
      </c>
      <c r="AY403" s="364">
        <v>1638</v>
      </c>
      <c r="AZ403" s="264" t="s">
        <v>48</v>
      </c>
      <c r="BA403" s="238"/>
      <c r="BB403" s="237" t="str">
        <f t="shared" si="513"/>
        <v/>
      </c>
      <c r="BC403" s="270">
        <f t="shared" si="506"/>
        <v>667</v>
      </c>
      <c r="BD403" t="str">
        <f t="shared" si="514"/>
        <v>Diuris setacea</v>
      </c>
      <c r="BE403" s="367" t="e">
        <f>COUNTIFS(#REF!,L403)</f>
        <v>#REF!</v>
      </c>
      <c r="BF403" s="374" t="str">
        <f t="shared" si="515"/>
        <v>y</v>
      </c>
      <c r="BG403" s="82"/>
      <c r="BH403" s="375"/>
      <c r="BI403" s="374"/>
      <c r="BJ403" s="403"/>
      <c r="CE403" t="str">
        <f t="shared" si="577"/>
        <v>Northern Bee Orchid  (Diuris septentrionalis)</v>
      </c>
      <c r="CF403" s="388" t="str">
        <f t="shared" si="576"/>
        <v>Diuris septentrionalis</v>
      </c>
      <c r="CG403" t="str">
        <f t="shared" si="523"/>
        <v/>
      </c>
      <c r="CH403" t="str">
        <f t="shared" si="524"/>
        <v/>
      </c>
      <c r="CI403" t="str">
        <f t="shared" si="525"/>
        <v/>
      </c>
      <c r="CJ403" t="str">
        <f t="shared" si="526"/>
        <v/>
      </c>
      <c r="CK403" s="359" t="str">
        <f t="shared" si="527"/>
        <v/>
      </c>
      <c r="CL403" t="str">
        <f t="shared" si="528"/>
        <v/>
      </c>
      <c r="CM403" t="str">
        <f t="shared" si="529"/>
        <v/>
      </c>
      <c r="CN403" t="str">
        <f t="shared" si="530"/>
        <v/>
      </c>
      <c r="CO403" s="359" t="str">
        <f t="shared" si="531"/>
        <v/>
      </c>
      <c r="CP403" t="str">
        <f t="shared" si="532"/>
        <v/>
      </c>
      <c r="CQ403" t="str">
        <f t="shared" si="533"/>
        <v/>
      </c>
      <c r="CR403" t="str">
        <f t="shared" si="534"/>
        <v/>
      </c>
      <c r="CS403" s="359" t="str">
        <f t="shared" si="535"/>
        <v/>
      </c>
      <c r="CT403" t="str">
        <f t="shared" si="536"/>
        <v/>
      </c>
      <c r="CU403" t="str">
        <f t="shared" si="537"/>
        <v/>
      </c>
      <c r="CV403" t="str">
        <f t="shared" si="538"/>
        <v/>
      </c>
      <c r="CW403" t="str">
        <f t="shared" si="539"/>
        <v/>
      </c>
      <c r="CX403" s="359" t="str">
        <f t="shared" si="540"/>
        <v/>
      </c>
      <c r="CY403" t="str">
        <f t="shared" si="541"/>
        <v/>
      </c>
      <c r="CZ403" t="str">
        <f t="shared" si="542"/>
        <v/>
      </c>
      <c r="DA403" t="str">
        <f t="shared" si="543"/>
        <v/>
      </c>
      <c r="DB403" s="359" t="str">
        <f t="shared" si="544"/>
        <v/>
      </c>
      <c r="DC403" t="str">
        <f t="shared" si="545"/>
        <v/>
      </c>
      <c r="DD403" t="str">
        <f t="shared" si="546"/>
        <v/>
      </c>
      <c r="DE403" t="str">
        <f t="shared" si="547"/>
        <v/>
      </c>
      <c r="DF403" s="359" t="str">
        <f t="shared" si="548"/>
        <v/>
      </c>
      <c r="DG403" t="str">
        <f t="shared" si="549"/>
        <v/>
      </c>
      <c r="DH403" t="str">
        <f t="shared" si="550"/>
        <v/>
      </c>
      <c r="DI403" t="str">
        <f t="shared" si="551"/>
        <v/>
      </c>
      <c r="DJ403" t="str">
        <f t="shared" si="552"/>
        <v/>
      </c>
      <c r="DK403" s="359" t="str">
        <f t="shared" si="553"/>
        <v/>
      </c>
      <c r="DL403" t="str">
        <f t="shared" si="554"/>
        <v/>
      </c>
      <c r="DM403" t="str">
        <f t="shared" si="555"/>
        <v/>
      </c>
      <c r="DN403" t="str">
        <f t="shared" si="556"/>
        <v>X</v>
      </c>
      <c r="DO403" s="359" t="str">
        <f t="shared" si="557"/>
        <v>X</v>
      </c>
      <c r="DP403" t="str">
        <f t="shared" si="558"/>
        <v>X</v>
      </c>
      <c r="DQ403" t="str">
        <f t="shared" si="559"/>
        <v>X</v>
      </c>
      <c r="DR403" t="str">
        <f t="shared" si="560"/>
        <v/>
      </c>
      <c r="DS403" s="359" t="str">
        <f t="shared" si="561"/>
        <v/>
      </c>
      <c r="DT403" t="str">
        <f t="shared" si="562"/>
        <v/>
      </c>
      <c r="DU403" t="str">
        <f t="shared" si="563"/>
        <v/>
      </c>
      <c r="DV403" t="str">
        <f t="shared" si="564"/>
        <v/>
      </c>
      <c r="DW403" t="str">
        <f t="shared" si="565"/>
        <v/>
      </c>
      <c r="DX403" s="359" t="str">
        <f t="shared" si="566"/>
        <v/>
      </c>
      <c r="DY403" t="str">
        <f t="shared" si="567"/>
        <v/>
      </c>
      <c r="DZ403" t="str">
        <f t="shared" si="568"/>
        <v/>
      </c>
      <c r="EA403" t="str">
        <f t="shared" si="569"/>
        <v/>
      </c>
      <c r="EB403" s="359" t="str">
        <f t="shared" si="570"/>
        <v/>
      </c>
      <c r="EC403" t="str">
        <f t="shared" si="571"/>
        <v/>
      </c>
      <c r="ED403" t="str">
        <f t="shared" si="572"/>
        <v/>
      </c>
      <c r="EE403" t="str">
        <f t="shared" si="573"/>
        <v/>
      </c>
      <c r="EF403" t="str">
        <f t="shared" si="574"/>
        <v/>
      </c>
      <c r="EG403" s="359" t="str">
        <f t="shared" si="575"/>
        <v/>
      </c>
      <c r="EH403" t="str">
        <f t="shared" si="519"/>
        <v>Diuris septentrionalis</v>
      </c>
      <c r="EJ403" t="str">
        <f t="shared" si="516"/>
        <v>Diuris setacea</v>
      </c>
      <c r="EK403" s="100">
        <f t="shared" si="522"/>
        <v>1</v>
      </c>
      <c r="EL403" s="3">
        <f t="shared" si="522"/>
        <v>0</v>
      </c>
      <c r="EM403" s="3">
        <f t="shared" si="522"/>
        <v>0</v>
      </c>
      <c r="EN403" s="3">
        <f t="shared" si="522"/>
        <v>0</v>
      </c>
      <c r="EO403" s="3">
        <f t="shared" si="522"/>
        <v>0</v>
      </c>
      <c r="EP403" s="3">
        <f t="shared" si="522"/>
        <v>0</v>
      </c>
      <c r="EQ403" s="3">
        <f t="shared" si="522"/>
        <v>0</v>
      </c>
      <c r="ER403" s="3">
        <f t="shared" si="522"/>
        <v>0</v>
      </c>
      <c r="ES403" s="3">
        <f t="shared" si="522"/>
        <v>1</v>
      </c>
      <c r="ET403" s="3">
        <f t="shared" si="522"/>
        <v>1</v>
      </c>
      <c r="EU403" s="3">
        <f t="shared" si="522"/>
        <v>1</v>
      </c>
      <c r="EV403" s="24">
        <f t="shared" si="522"/>
        <v>1</v>
      </c>
      <c r="EW403" s="245">
        <f t="shared" si="518"/>
        <v>5</v>
      </c>
      <c r="EX403" s="262" t="str">
        <f t="shared" si="517"/>
        <v xml:space="preserve"> X</v>
      </c>
    </row>
    <row r="404" spans="1:154" ht="16.149999999999999" customHeight="1" x14ac:dyDescent="0.25">
      <c r="A404" s="363"/>
      <c r="D404" s="363"/>
      <c r="E404" s="363"/>
      <c r="F404" s="363"/>
      <c r="G404" s="363"/>
      <c r="H404" s="363"/>
      <c r="I404" s="363"/>
      <c r="J404" s="68">
        <f t="shared" si="520"/>
        <v>1241</v>
      </c>
      <c r="K404" s="371" t="str">
        <f t="shared" si="521"/>
        <v>Diuris sp.</v>
      </c>
      <c r="L404" s="372">
        <v>1241</v>
      </c>
      <c r="M404" s="371" t="s">
        <v>1539</v>
      </c>
      <c r="N404" s="79" t="s">
        <v>67</v>
      </c>
      <c r="O404" s="363" t="str">
        <f t="shared" si="502"/>
        <v>S</v>
      </c>
      <c r="P404" s="70" t="s">
        <v>2601</v>
      </c>
      <c r="Q404" s="364" t="s">
        <v>1055</v>
      </c>
      <c r="R404" s="365" t="s">
        <v>685</v>
      </c>
      <c r="S404" s="365" t="s">
        <v>685</v>
      </c>
      <c r="T404" s="603" t="s">
        <v>7894</v>
      </c>
      <c r="U404" s="603" t="s">
        <v>7894</v>
      </c>
      <c r="V404" s="603" t="s">
        <v>7894</v>
      </c>
      <c r="W404" s="603" t="s">
        <v>7894</v>
      </c>
      <c r="X404" s="603" t="s">
        <v>7894</v>
      </c>
      <c r="Y404" s="603" t="s">
        <v>7894</v>
      </c>
      <c r="Z404" s="603" t="s">
        <v>7894</v>
      </c>
      <c r="AA404" s="603" t="s">
        <v>7894</v>
      </c>
      <c r="AB404" s="603" t="s">
        <v>7894</v>
      </c>
      <c r="AC404" s="603" t="s">
        <v>7894</v>
      </c>
      <c r="AD404" s="603" t="s">
        <v>7894</v>
      </c>
      <c r="AE404" s="603" t="s">
        <v>7894</v>
      </c>
      <c r="AF404" s="605" t="s">
        <v>48</v>
      </c>
      <c r="AG404" s="605" t="s">
        <v>48</v>
      </c>
      <c r="AH404" s="366" t="s">
        <v>685</v>
      </c>
      <c r="AI404" s="363">
        <f t="shared" si="505"/>
        <v>6</v>
      </c>
      <c r="AJ404" s="363">
        <v>0</v>
      </c>
      <c r="AK404" s="413" t="str">
        <f t="shared" si="507"/>
        <v>None</v>
      </c>
      <c r="AL404" s="413" t="str">
        <f t="shared" si="508"/>
        <v>None</v>
      </c>
      <c r="AM404" s="486" t="s">
        <v>7613</v>
      </c>
      <c r="AS404" s="69">
        <f t="shared" si="509"/>
        <v>0</v>
      </c>
      <c r="AT404" s="69">
        <f t="shared" si="510"/>
        <v>0</v>
      </c>
      <c r="AU404" s="69">
        <f t="shared" si="511"/>
        <v>0</v>
      </c>
      <c r="AV404" s="69">
        <f t="shared" si="512"/>
        <v>0</v>
      </c>
      <c r="AW404" s="81"/>
      <c r="AX404" s="70" t="s">
        <v>2601</v>
      </c>
      <c r="AY404" s="364" t="e">
        <v>#N/A</v>
      </c>
      <c r="AZ404" s="264" t="s">
        <v>48</v>
      </c>
      <c r="BA404" s="238"/>
      <c r="BB404" s="237" t="str">
        <f t="shared" si="513"/>
        <v/>
      </c>
      <c r="BC404" s="270">
        <f t="shared" si="506"/>
        <v>1241</v>
      </c>
      <c r="BD404" t="str">
        <f t="shared" si="514"/>
        <v>Diuris sp.</v>
      </c>
      <c r="BE404" s="367" t="e">
        <f>COUNTIFS(#REF!,L404)</f>
        <v>#REF!</v>
      </c>
      <c r="BF404" s="374" t="str">
        <f t="shared" si="515"/>
        <v>y</v>
      </c>
      <c r="BG404" s="82"/>
      <c r="BH404" s="375"/>
      <c r="BI404" s="374"/>
      <c r="BJ404" s="403"/>
      <c r="CE404" t="str">
        <f t="shared" si="577"/>
        <v>Bristly Donkey Orchid (Diuris setacea)</v>
      </c>
      <c r="CF404" s="388" t="str">
        <f t="shared" si="576"/>
        <v>Diuris setacea</v>
      </c>
      <c r="CG404" t="str">
        <f t="shared" si="523"/>
        <v/>
      </c>
      <c r="CH404" t="str">
        <f t="shared" si="524"/>
        <v/>
      </c>
      <c r="CI404" t="str">
        <f t="shared" si="525"/>
        <v/>
      </c>
      <c r="CJ404" t="str">
        <f t="shared" si="526"/>
        <v/>
      </c>
      <c r="CK404" s="359" t="str">
        <f t="shared" si="527"/>
        <v/>
      </c>
      <c r="CL404" t="str">
        <f t="shared" si="528"/>
        <v/>
      </c>
      <c r="CM404" t="str">
        <f t="shared" si="529"/>
        <v/>
      </c>
      <c r="CN404" t="str">
        <f t="shared" si="530"/>
        <v/>
      </c>
      <c r="CO404" s="359" t="str">
        <f t="shared" si="531"/>
        <v/>
      </c>
      <c r="CP404" t="str">
        <f t="shared" si="532"/>
        <v/>
      </c>
      <c r="CQ404" t="str">
        <f t="shared" si="533"/>
        <v/>
      </c>
      <c r="CR404" t="str">
        <f t="shared" si="534"/>
        <v/>
      </c>
      <c r="CS404" s="359" t="str">
        <f t="shared" si="535"/>
        <v/>
      </c>
      <c r="CT404" t="str">
        <f t="shared" si="536"/>
        <v/>
      </c>
      <c r="CU404" t="str">
        <f t="shared" si="537"/>
        <v/>
      </c>
      <c r="CV404" t="str">
        <f t="shared" si="538"/>
        <v/>
      </c>
      <c r="CW404" t="str">
        <f t="shared" si="539"/>
        <v/>
      </c>
      <c r="CX404" s="359" t="str">
        <f t="shared" si="540"/>
        <v/>
      </c>
      <c r="CY404" t="str">
        <f t="shared" si="541"/>
        <v/>
      </c>
      <c r="CZ404" t="str">
        <f t="shared" si="542"/>
        <v/>
      </c>
      <c r="DA404" t="str">
        <f t="shared" si="543"/>
        <v/>
      </c>
      <c r="DB404" s="359" t="str">
        <f t="shared" si="544"/>
        <v/>
      </c>
      <c r="DC404" t="str">
        <f t="shared" si="545"/>
        <v/>
      </c>
      <c r="DD404" t="str">
        <f t="shared" si="546"/>
        <v/>
      </c>
      <c r="DE404" t="str">
        <f t="shared" si="547"/>
        <v/>
      </c>
      <c r="DF404" s="359" t="str">
        <f t="shared" si="548"/>
        <v/>
      </c>
      <c r="DG404" t="str">
        <f t="shared" si="549"/>
        <v/>
      </c>
      <c r="DH404" t="str">
        <f t="shared" si="550"/>
        <v/>
      </c>
      <c r="DI404" t="str">
        <f t="shared" si="551"/>
        <v/>
      </c>
      <c r="DJ404" t="str">
        <f t="shared" si="552"/>
        <v/>
      </c>
      <c r="DK404" s="359" t="str">
        <f t="shared" si="553"/>
        <v/>
      </c>
      <c r="DL404" t="str">
        <f t="shared" si="554"/>
        <v/>
      </c>
      <c r="DM404" t="str">
        <f t="shared" si="555"/>
        <v/>
      </c>
      <c r="DN404" t="str">
        <f t="shared" si="556"/>
        <v/>
      </c>
      <c r="DO404" s="359" t="str">
        <f t="shared" si="557"/>
        <v/>
      </c>
      <c r="DP404" t="str">
        <f t="shared" si="558"/>
        <v/>
      </c>
      <c r="DQ404" t="str">
        <f t="shared" si="559"/>
        <v/>
      </c>
      <c r="DR404" t="str">
        <f t="shared" si="560"/>
        <v/>
      </c>
      <c r="DS404" s="359" t="str">
        <f t="shared" si="561"/>
        <v/>
      </c>
      <c r="DT404" t="str">
        <f t="shared" si="562"/>
        <v/>
      </c>
      <c r="DU404" t="str">
        <f t="shared" si="563"/>
        <v/>
      </c>
      <c r="DV404" t="str">
        <f t="shared" si="564"/>
        <v/>
      </c>
      <c r="DW404" t="str">
        <f t="shared" si="565"/>
        <v/>
      </c>
      <c r="DX404" s="359" t="str">
        <f t="shared" si="566"/>
        <v/>
      </c>
      <c r="DY404" t="str">
        <f t="shared" si="567"/>
        <v/>
      </c>
      <c r="DZ404" t="str">
        <f t="shared" si="568"/>
        <v/>
      </c>
      <c r="EA404" t="str">
        <f t="shared" si="569"/>
        <v/>
      </c>
      <c r="EB404" s="359" t="str">
        <f t="shared" si="570"/>
        <v/>
      </c>
      <c r="EC404" t="str">
        <f t="shared" si="571"/>
        <v/>
      </c>
      <c r="ED404" t="str">
        <f t="shared" si="572"/>
        <v/>
      </c>
      <c r="EE404" t="str">
        <f t="shared" si="573"/>
        <v/>
      </c>
      <c r="EF404" t="str">
        <f t="shared" si="574"/>
        <v/>
      </c>
      <c r="EG404" s="359" t="str">
        <f t="shared" si="575"/>
        <v/>
      </c>
      <c r="EH404" t="str">
        <f t="shared" si="519"/>
        <v>Diuris setacea</v>
      </c>
      <c r="EJ404" t="str">
        <f t="shared" si="516"/>
        <v>Diuris sp.</v>
      </c>
      <c r="EK404" s="100">
        <f t="shared" si="522"/>
        <v>0</v>
      </c>
      <c r="EL404" s="3">
        <f t="shared" si="522"/>
        <v>0</v>
      </c>
      <c r="EM404" s="3">
        <f t="shared" si="522"/>
        <v>0</v>
      </c>
      <c r="EN404" s="3">
        <f t="shared" si="522"/>
        <v>0</v>
      </c>
      <c r="EO404" s="3">
        <f t="shared" si="522"/>
        <v>0</v>
      </c>
      <c r="EP404" s="3">
        <f t="shared" si="522"/>
        <v>0</v>
      </c>
      <c r="EQ404" s="3">
        <f t="shared" si="522"/>
        <v>0</v>
      </c>
      <c r="ER404" s="3">
        <f t="shared" si="522"/>
        <v>0</v>
      </c>
      <c r="ES404" s="3">
        <f t="shared" si="522"/>
        <v>0</v>
      </c>
      <c r="ET404" s="3">
        <f t="shared" si="522"/>
        <v>0</v>
      </c>
      <c r="EU404" s="3">
        <f t="shared" si="522"/>
        <v>0</v>
      </c>
      <c r="EV404" s="24">
        <f t="shared" si="522"/>
        <v>0</v>
      </c>
      <c r="EW404" s="245">
        <f t="shared" si="518"/>
        <v>0</v>
      </c>
      <c r="EX404" s="262" t="str">
        <f t="shared" si="517"/>
        <v/>
      </c>
    </row>
    <row r="405" spans="1:154" ht="16.149999999999999" customHeight="1" x14ac:dyDescent="0.25">
      <c r="A405" s="363"/>
      <c r="D405" s="363"/>
      <c r="E405" s="363"/>
      <c r="F405" s="363"/>
      <c r="G405" s="363"/>
      <c r="H405" s="363"/>
      <c r="I405" s="363"/>
      <c r="J405" s="68">
        <f t="shared" si="520"/>
        <v>461</v>
      </c>
      <c r="K405" s="371" t="str">
        <f t="shared" si="521"/>
        <v>Diuris sp. 'Albany Highway Late'</v>
      </c>
      <c r="L405" s="234">
        <v>461</v>
      </c>
      <c r="M405" s="371" t="s">
        <v>1539</v>
      </c>
      <c r="N405" s="573" t="s">
        <v>7655</v>
      </c>
      <c r="O405" s="363" t="str">
        <f t="shared" si="502"/>
        <v>S</v>
      </c>
      <c r="P405" s="70" t="s">
        <v>7819</v>
      </c>
      <c r="Q405" s="364" t="s">
        <v>7820</v>
      </c>
      <c r="R405" s="365">
        <v>43029</v>
      </c>
      <c r="S405" s="365">
        <v>43076</v>
      </c>
      <c r="T405" s="603" t="s">
        <v>7894</v>
      </c>
      <c r="U405" s="603" t="s">
        <v>7894</v>
      </c>
      <c r="V405" s="603" t="s">
        <v>7894</v>
      </c>
      <c r="W405" s="603" t="s">
        <v>7894</v>
      </c>
      <c r="X405" s="603" t="s">
        <v>7894</v>
      </c>
      <c r="Y405" s="603" t="s">
        <v>7894</v>
      </c>
      <c r="Z405" s="603" t="s">
        <v>7894</v>
      </c>
      <c r="AA405" s="603" t="s">
        <v>7894</v>
      </c>
      <c r="AB405" s="603" t="s">
        <v>7894</v>
      </c>
      <c r="AC405" s="603" t="s">
        <v>4829</v>
      </c>
      <c r="AD405" s="603" t="s">
        <v>4830</v>
      </c>
      <c r="AE405" s="603" t="s">
        <v>4831</v>
      </c>
      <c r="AF405" s="605" t="s">
        <v>7899</v>
      </c>
      <c r="AG405" s="605" t="s">
        <v>7942</v>
      </c>
      <c r="AH405" s="366" t="s">
        <v>685</v>
      </c>
      <c r="AI405" s="363">
        <f t="shared" si="505"/>
        <v>6</v>
      </c>
      <c r="AJ405" s="363">
        <v>18</v>
      </c>
      <c r="AK405" s="413" t="str">
        <f t="shared" si="507"/>
        <v>Bee Orchids</v>
      </c>
      <c r="AL405" s="413" t="str">
        <f t="shared" si="508"/>
        <v>Diuris laxiflora</v>
      </c>
      <c r="AM405" s="486" t="s">
        <v>7609</v>
      </c>
      <c r="AS405" s="69">
        <f t="shared" si="509"/>
        <v>43</v>
      </c>
      <c r="AT405" s="69">
        <f t="shared" si="510"/>
        <v>49</v>
      </c>
      <c r="AU405" s="69">
        <f t="shared" si="511"/>
        <v>10</v>
      </c>
      <c r="AV405" s="69">
        <f t="shared" si="512"/>
        <v>12</v>
      </c>
      <c r="AW405" s="81"/>
      <c r="AX405" s="70" t="s">
        <v>2601</v>
      </c>
      <c r="AY405" s="364" t="e">
        <v>#N/A</v>
      </c>
      <c r="AZ405" s="264" t="s">
        <v>48</v>
      </c>
      <c r="BA405" s="238"/>
      <c r="BB405" s="237" t="str">
        <f t="shared" si="513"/>
        <v/>
      </c>
      <c r="BC405" s="270">
        <f t="shared" si="506"/>
        <v>461</v>
      </c>
      <c r="BD405" t="str">
        <f t="shared" si="514"/>
        <v>Diuris sp. 'Albany Highway Late'</v>
      </c>
      <c r="BE405" s="367" t="e">
        <f>COUNTIFS(#REF!,L405)</f>
        <v>#REF!</v>
      </c>
      <c r="BF405" s="374" t="str">
        <f t="shared" si="515"/>
        <v>y</v>
      </c>
      <c r="BG405" s="82"/>
      <c r="BH405" s="375"/>
      <c r="BI405" s="374"/>
      <c r="BJ405" s="403"/>
      <c r="CE405" t="str">
        <f t="shared" si="577"/>
        <v>Donkey orchid (Diuris sp.)</v>
      </c>
      <c r="CF405" s="388" t="str">
        <f t="shared" si="576"/>
        <v>Diuris sp.</v>
      </c>
      <c r="CG405" t="str">
        <f t="shared" si="523"/>
        <v/>
      </c>
      <c r="CH405" t="str">
        <f t="shared" si="524"/>
        <v/>
      </c>
      <c r="CI405" t="str">
        <f t="shared" si="525"/>
        <v/>
      </c>
      <c r="CJ405" t="str">
        <f t="shared" si="526"/>
        <v/>
      </c>
      <c r="CK405" s="359" t="str">
        <f t="shared" si="527"/>
        <v/>
      </c>
      <c r="CL405" t="str">
        <f t="shared" si="528"/>
        <v/>
      </c>
      <c r="CM405" t="str">
        <f t="shared" si="529"/>
        <v/>
      </c>
      <c r="CN405" t="str">
        <f t="shared" si="530"/>
        <v/>
      </c>
      <c r="CO405" s="359" t="str">
        <f t="shared" si="531"/>
        <v/>
      </c>
      <c r="CP405" t="str">
        <f t="shared" si="532"/>
        <v/>
      </c>
      <c r="CQ405" t="str">
        <f t="shared" si="533"/>
        <v/>
      </c>
      <c r="CR405" t="str">
        <f t="shared" si="534"/>
        <v/>
      </c>
      <c r="CS405" s="359" t="str">
        <f t="shared" si="535"/>
        <v/>
      </c>
      <c r="CT405" t="str">
        <f t="shared" si="536"/>
        <v/>
      </c>
      <c r="CU405" t="str">
        <f t="shared" si="537"/>
        <v/>
      </c>
      <c r="CV405" t="str">
        <f t="shared" si="538"/>
        <v/>
      </c>
      <c r="CW405" t="str">
        <f t="shared" si="539"/>
        <v/>
      </c>
      <c r="CX405" s="359" t="str">
        <f t="shared" si="540"/>
        <v/>
      </c>
      <c r="CY405" t="str">
        <f t="shared" si="541"/>
        <v/>
      </c>
      <c r="CZ405" t="str">
        <f t="shared" si="542"/>
        <v/>
      </c>
      <c r="DA405" t="str">
        <f t="shared" si="543"/>
        <v/>
      </c>
      <c r="DB405" s="359" t="str">
        <f t="shared" si="544"/>
        <v/>
      </c>
      <c r="DC405" t="str">
        <f t="shared" si="545"/>
        <v/>
      </c>
      <c r="DD405" t="str">
        <f t="shared" si="546"/>
        <v/>
      </c>
      <c r="DE405" t="str">
        <f t="shared" si="547"/>
        <v/>
      </c>
      <c r="DF405" s="359" t="str">
        <f t="shared" si="548"/>
        <v/>
      </c>
      <c r="DG405" t="str">
        <f t="shared" si="549"/>
        <v/>
      </c>
      <c r="DH405" t="str">
        <f t="shared" si="550"/>
        <v/>
      </c>
      <c r="DI405" t="str">
        <f t="shared" si="551"/>
        <v/>
      </c>
      <c r="DJ405" t="str">
        <f t="shared" si="552"/>
        <v/>
      </c>
      <c r="DK405" s="359" t="str">
        <f t="shared" si="553"/>
        <v/>
      </c>
      <c r="DL405" t="str">
        <f t="shared" si="554"/>
        <v/>
      </c>
      <c r="DM405" t="str">
        <f t="shared" si="555"/>
        <v/>
      </c>
      <c r="DN405" t="str">
        <f t="shared" si="556"/>
        <v/>
      </c>
      <c r="DO405" s="359" t="str">
        <f t="shared" si="557"/>
        <v/>
      </c>
      <c r="DP405" t="str">
        <f t="shared" si="558"/>
        <v/>
      </c>
      <c r="DQ405" t="str">
        <f t="shared" si="559"/>
        <v/>
      </c>
      <c r="DR405" t="str">
        <f t="shared" si="560"/>
        <v/>
      </c>
      <c r="DS405" s="359" t="str">
        <f t="shared" si="561"/>
        <v/>
      </c>
      <c r="DT405" t="str">
        <f t="shared" si="562"/>
        <v/>
      </c>
      <c r="DU405" t="str">
        <f t="shared" si="563"/>
        <v/>
      </c>
      <c r="DV405" t="str">
        <f t="shared" si="564"/>
        <v/>
      </c>
      <c r="DW405" t="str">
        <f t="shared" si="565"/>
        <v/>
      </c>
      <c r="DX405" s="359" t="str">
        <f t="shared" si="566"/>
        <v/>
      </c>
      <c r="DY405" t="str">
        <f t="shared" si="567"/>
        <v/>
      </c>
      <c r="DZ405" t="str">
        <f t="shared" si="568"/>
        <v/>
      </c>
      <c r="EA405" t="str">
        <f t="shared" si="569"/>
        <v/>
      </c>
      <c r="EB405" s="359" t="str">
        <f t="shared" si="570"/>
        <v/>
      </c>
      <c r="EC405" t="str">
        <f t="shared" si="571"/>
        <v/>
      </c>
      <c r="ED405" t="str">
        <f t="shared" si="572"/>
        <v/>
      </c>
      <c r="EE405" t="str">
        <f t="shared" si="573"/>
        <v/>
      </c>
      <c r="EF405" t="str">
        <f t="shared" si="574"/>
        <v/>
      </c>
      <c r="EG405" s="359" t="str">
        <f t="shared" si="575"/>
        <v/>
      </c>
      <c r="EH405" t="str">
        <f t="shared" si="519"/>
        <v>Diuris sp.</v>
      </c>
      <c r="EJ405" t="str">
        <f t="shared" si="516"/>
        <v>Diuris sp. 'Albany Highway Late'</v>
      </c>
      <c r="EK405" s="100">
        <f t="shared" si="522"/>
        <v>0</v>
      </c>
      <c r="EL405" s="3">
        <f t="shared" si="522"/>
        <v>0</v>
      </c>
      <c r="EM405" s="3">
        <f t="shared" si="522"/>
        <v>0</v>
      </c>
      <c r="EN405" s="3">
        <f t="shared" si="522"/>
        <v>0</v>
      </c>
      <c r="EO405" s="3">
        <f t="shared" si="522"/>
        <v>0</v>
      </c>
      <c r="EP405" s="3">
        <f t="shared" si="522"/>
        <v>0</v>
      </c>
      <c r="EQ405" s="3">
        <f t="shared" si="522"/>
        <v>0</v>
      </c>
      <c r="ER405" s="3">
        <f t="shared" si="522"/>
        <v>0</v>
      </c>
      <c r="ES405" s="3">
        <f t="shared" si="522"/>
        <v>0</v>
      </c>
      <c r="ET405" s="3">
        <f t="shared" si="522"/>
        <v>1</v>
      </c>
      <c r="EU405" s="3">
        <f t="shared" si="522"/>
        <v>1</v>
      </c>
      <c r="EV405" s="24">
        <f t="shared" si="522"/>
        <v>1</v>
      </c>
      <c r="EW405" s="245">
        <f t="shared" si="518"/>
        <v>3</v>
      </c>
      <c r="EX405" s="262" t="str">
        <f t="shared" si="517"/>
        <v/>
      </c>
    </row>
    <row r="406" spans="1:154" ht="16.149999999999999" customHeight="1" x14ac:dyDescent="0.25">
      <c r="A406" s="363"/>
      <c r="D406" s="363"/>
      <c r="E406" s="363"/>
      <c r="F406" s="363"/>
      <c r="G406" s="363"/>
      <c r="H406" s="363"/>
      <c r="I406" s="363"/>
      <c r="J406" s="68">
        <f t="shared" si="520"/>
        <v>462</v>
      </c>
      <c r="K406" s="371" t="str">
        <f t="shared" si="521"/>
        <v>Diuris sp. 'Arrowsmith Late'</v>
      </c>
      <c r="L406" s="234">
        <v>462</v>
      </c>
      <c r="M406" s="371" t="s">
        <v>1539</v>
      </c>
      <c r="N406" s="573" t="s">
        <v>7656</v>
      </c>
      <c r="O406" s="363" t="str">
        <f t="shared" si="502"/>
        <v>S</v>
      </c>
      <c r="P406" s="70" t="s">
        <v>7821</v>
      </c>
      <c r="Q406" s="364" t="s">
        <v>7822</v>
      </c>
      <c r="R406" s="365">
        <v>43009</v>
      </c>
      <c r="S406" s="365">
        <v>43046</v>
      </c>
      <c r="T406" s="603" t="s">
        <v>7894</v>
      </c>
      <c r="U406" s="603" t="s">
        <v>7894</v>
      </c>
      <c r="V406" s="603" t="s">
        <v>7894</v>
      </c>
      <c r="W406" s="603" t="s">
        <v>7894</v>
      </c>
      <c r="X406" s="603" t="s">
        <v>7894</v>
      </c>
      <c r="Y406" s="603" t="s">
        <v>7894</v>
      </c>
      <c r="Z406" s="603" t="s">
        <v>7894</v>
      </c>
      <c r="AA406" s="603" t="s">
        <v>7894</v>
      </c>
      <c r="AB406" s="603" t="s">
        <v>7894</v>
      </c>
      <c r="AC406" s="603" t="s">
        <v>4829</v>
      </c>
      <c r="AD406" s="603" t="s">
        <v>4830</v>
      </c>
      <c r="AE406" s="603" t="s">
        <v>7894</v>
      </c>
      <c r="AF406" s="605" t="s">
        <v>7897</v>
      </c>
      <c r="AG406" s="605" t="s">
        <v>7940</v>
      </c>
      <c r="AH406" s="366" t="s">
        <v>685</v>
      </c>
      <c r="AI406" s="363">
        <f t="shared" si="505"/>
        <v>6</v>
      </c>
      <c r="AJ406" s="363">
        <v>18</v>
      </c>
      <c r="AK406" s="413" t="str">
        <f t="shared" si="507"/>
        <v>Bee Orchids</v>
      </c>
      <c r="AL406" s="413" t="str">
        <f t="shared" si="508"/>
        <v>Diuris laxiflora</v>
      </c>
      <c r="AM406" s="486" t="s">
        <v>7609</v>
      </c>
      <c r="AS406" s="69">
        <f t="shared" si="509"/>
        <v>40</v>
      </c>
      <c r="AT406" s="69">
        <f t="shared" si="510"/>
        <v>45</v>
      </c>
      <c r="AU406" s="69">
        <f t="shared" si="511"/>
        <v>10</v>
      </c>
      <c r="AV406" s="69">
        <f t="shared" si="512"/>
        <v>11</v>
      </c>
      <c r="AW406" s="81"/>
      <c r="AX406" s="70" t="s">
        <v>2601</v>
      </c>
      <c r="AY406" s="364" t="e">
        <v>#N/A</v>
      </c>
      <c r="AZ406" s="264" t="s">
        <v>48</v>
      </c>
      <c r="BA406" s="238"/>
      <c r="BB406" s="237" t="str">
        <f t="shared" si="513"/>
        <v/>
      </c>
      <c r="BC406" s="270">
        <f t="shared" si="506"/>
        <v>462</v>
      </c>
      <c r="BD406" t="str">
        <f t="shared" si="514"/>
        <v>Diuris sp. 'Arrowsmith Late'</v>
      </c>
      <c r="BE406" s="367" t="e">
        <f>COUNTIFS(#REF!,L406)</f>
        <v>#REF!</v>
      </c>
      <c r="BF406" s="374" t="str">
        <f t="shared" si="515"/>
        <v>y</v>
      </c>
      <c r="BG406" s="82"/>
      <c r="BH406" s="375"/>
      <c r="BI406" s="374"/>
      <c r="BJ406" s="403"/>
      <c r="CE406" t="str">
        <f t="shared" si="577"/>
        <v>Late Bee Orchid (Diuris sp. 'Albany Highway Late')</v>
      </c>
      <c r="CF406" s="388" t="str">
        <f t="shared" si="576"/>
        <v>Diuris sp. 'Albany Highway Late'</v>
      </c>
      <c r="CG406" t="str">
        <f t="shared" si="523"/>
        <v/>
      </c>
      <c r="CH406" t="str">
        <f t="shared" si="524"/>
        <v/>
      </c>
      <c r="CI406" t="str">
        <f t="shared" si="525"/>
        <v/>
      </c>
      <c r="CJ406" t="str">
        <f t="shared" si="526"/>
        <v/>
      </c>
      <c r="CK406" s="359" t="str">
        <f t="shared" si="527"/>
        <v/>
      </c>
      <c r="CL406" t="str">
        <f t="shared" si="528"/>
        <v/>
      </c>
      <c r="CM406" t="str">
        <f t="shared" si="529"/>
        <v/>
      </c>
      <c r="CN406" t="str">
        <f t="shared" si="530"/>
        <v/>
      </c>
      <c r="CO406" s="359" t="str">
        <f t="shared" si="531"/>
        <v/>
      </c>
      <c r="CP406" t="str">
        <f t="shared" si="532"/>
        <v/>
      </c>
      <c r="CQ406" t="str">
        <f t="shared" si="533"/>
        <v/>
      </c>
      <c r="CR406" t="str">
        <f t="shared" si="534"/>
        <v/>
      </c>
      <c r="CS406" s="359" t="str">
        <f t="shared" si="535"/>
        <v/>
      </c>
      <c r="CT406" t="str">
        <f t="shared" si="536"/>
        <v/>
      </c>
      <c r="CU406" t="str">
        <f t="shared" si="537"/>
        <v/>
      </c>
      <c r="CV406" t="str">
        <f t="shared" si="538"/>
        <v/>
      </c>
      <c r="CW406" t="str">
        <f t="shared" si="539"/>
        <v/>
      </c>
      <c r="CX406" s="359" t="str">
        <f t="shared" si="540"/>
        <v/>
      </c>
      <c r="CY406" t="str">
        <f t="shared" si="541"/>
        <v/>
      </c>
      <c r="CZ406" t="str">
        <f t="shared" si="542"/>
        <v/>
      </c>
      <c r="DA406" t="str">
        <f t="shared" si="543"/>
        <v/>
      </c>
      <c r="DB406" s="359" t="str">
        <f t="shared" si="544"/>
        <v/>
      </c>
      <c r="DC406" t="str">
        <f t="shared" si="545"/>
        <v/>
      </c>
      <c r="DD406" t="str">
        <f t="shared" si="546"/>
        <v/>
      </c>
      <c r="DE406" t="str">
        <f t="shared" si="547"/>
        <v/>
      </c>
      <c r="DF406" s="359" t="str">
        <f t="shared" si="548"/>
        <v/>
      </c>
      <c r="DG406" t="str">
        <f t="shared" si="549"/>
        <v/>
      </c>
      <c r="DH406" t="str">
        <f t="shared" si="550"/>
        <v/>
      </c>
      <c r="DI406" t="str">
        <f t="shared" si="551"/>
        <v/>
      </c>
      <c r="DJ406" t="str">
        <f t="shared" si="552"/>
        <v/>
      </c>
      <c r="DK406" s="359" t="str">
        <f t="shared" si="553"/>
        <v/>
      </c>
      <c r="DL406" t="str">
        <f t="shared" si="554"/>
        <v/>
      </c>
      <c r="DM406" t="str">
        <f t="shared" si="555"/>
        <v/>
      </c>
      <c r="DN406" t="str">
        <f t="shared" si="556"/>
        <v/>
      </c>
      <c r="DO406" s="359" t="str">
        <f t="shared" si="557"/>
        <v/>
      </c>
      <c r="DP406" t="str">
        <f t="shared" si="558"/>
        <v/>
      </c>
      <c r="DQ406" t="str">
        <f t="shared" si="559"/>
        <v/>
      </c>
      <c r="DR406" t="str">
        <f t="shared" si="560"/>
        <v/>
      </c>
      <c r="DS406" s="359" t="str">
        <f t="shared" si="561"/>
        <v/>
      </c>
      <c r="DT406" t="str">
        <f t="shared" si="562"/>
        <v/>
      </c>
      <c r="DU406" t="str">
        <f t="shared" si="563"/>
        <v/>
      </c>
      <c r="DV406" t="str">
        <f t="shared" si="564"/>
        <v/>
      </c>
      <c r="DW406" t="str">
        <f t="shared" si="565"/>
        <v>X</v>
      </c>
      <c r="DX406" s="359" t="str">
        <f t="shared" si="566"/>
        <v>X</v>
      </c>
      <c r="DY406" t="str">
        <f t="shared" si="567"/>
        <v>X</v>
      </c>
      <c r="DZ406" t="str">
        <f t="shared" si="568"/>
        <v>X</v>
      </c>
      <c r="EA406" t="str">
        <f t="shared" si="569"/>
        <v>X</v>
      </c>
      <c r="EB406" s="359" t="str">
        <f t="shared" si="570"/>
        <v>X</v>
      </c>
      <c r="EC406" t="str">
        <f t="shared" si="571"/>
        <v>X</v>
      </c>
      <c r="ED406" t="str">
        <f t="shared" si="572"/>
        <v/>
      </c>
      <c r="EE406" t="str">
        <f t="shared" si="573"/>
        <v/>
      </c>
      <c r="EF406" t="str">
        <f t="shared" si="574"/>
        <v/>
      </c>
      <c r="EG406" s="359" t="str">
        <f t="shared" si="575"/>
        <v/>
      </c>
      <c r="EH406" t="str">
        <f t="shared" si="519"/>
        <v>Diuris sp. 'Albany Highway Late'</v>
      </c>
      <c r="EJ406" t="str">
        <f t="shared" si="516"/>
        <v>Diuris sp. 'Arrowsmith Late'</v>
      </c>
      <c r="EK406" s="100">
        <f t="shared" si="522"/>
        <v>0</v>
      </c>
      <c r="EL406" s="3">
        <f t="shared" si="522"/>
        <v>0</v>
      </c>
      <c r="EM406" s="3">
        <f t="shared" si="522"/>
        <v>0</v>
      </c>
      <c r="EN406" s="3">
        <f t="shared" si="522"/>
        <v>0</v>
      </c>
      <c r="EO406" s="3">
        <f t="shared" si="522"/>
        <v>0</v>
      </c>
      <c r="EP406" s="3">
        <f t="shared" si="522"/>
        <v>0</v>
      </c>
      <c r="EQ406" s="3">
        <f t="shared" si="522"/>
        <v>0</v>
      </c>
      <c r="ER406" s="3">
        <f t="shared" si="522"/>
        <v>0</v>
      </c>
      <c r="ES406" s="3">
        <f t="shared" si="522"/>
        <v>0</v>
      </c>
      <c r="ET406" s="3">
        <f t="shared" si="522"/>
        <v>1</v>
      </c>
      <c r="EU406" s="3">
        <f t="shared" si="522"/>
        <v>1</v>
      </c>
      <c r="EV406" s="24">
        <f t="shared" si="522"/>
        <v>0</v>
      </c>
      <c r="EW406" s="245">
        <f t="shared" si="518"/>
        <v>2</v>
      </c>
      <c r="EX406" s="262" t="str">
        <f t="shared" si="517"/>
        <v/>
      </c>
    </row>
    <row r="407" spans="1:154" ht="16.149999999999999" customHeight="1" x14ac:dyDescent="0.25">
      <c r="A407" s="363"/>
      <c r="D407" s="363"/>
      <c r="E407" s="363"/>
      <c r="F407" s="363"/>
      <c r="G407" s="363"/>
      <c r="H407" s="363"/>
      <c r="I407" s="363"/>
      <c r="J407" s="68">
        <f t="shared" si="520"/>
        <v>1151</v>
      </c>
      <c r="K407" s="371" t="str">
        <f t="shared" si="521"/>
        <v>Diuris sp. 'Augusta'</v>
      </c>
      <c r="L407" s="372">
        <v>1151</v>
      </c>
      <c r="M407" s="371" t="s">
        <v>1539</v>
      </c>
      <c r="N407" s="79" t="s">
        <v>939</v>
      </c>
      <c r="O407" s="363" t="str">
        <f t="shared" si="502"/>
        <v>S</v>
      </c>
      <c r="P407" s="70" t="s">
        <v>2602</v>
      </c>
      <c r="Q407" s="364" t="s">
        <v>198</v>
      </c>
      <c r="R407" s="365">
        <v>43009</v>
      </c>
      <c r="S407" s="365">
        <v>43070</v>
      </c>
      <c r="T407" s="603" t="s">
        <v>7894</v>
      </c>
      <c r="U407" s="603" t="s">
        <v>7894</v>
      </c>
      <c r="V407" s="603" t="s">
        <v>7894</v>
      </c>
      <c r="W407" s="603" t="s">
        <v>7894</v>
      </c>
      <c r="X407" s="603" t="s">
        <v>7894</v>
      </c>
      <c r="Y407" s="603" t="s">
        <v>7894</v>
      </c>
      <c r="Z407" s="603" t="s">
        <v>7894</v>
      </c>
      <c r="AA407" s="603" t="s">
        <v>7894</v>
      </c>
      <c r="AB407" s="603" t="s">
        <v>7894</v>
      </c>
      <c r="AC407" s="603" t="s">
        <v>4829</v>
      </c>
      <c r="AD407" s="603" t="s">
        <v>4830</v>
      </c>
      <c r="AE407" s="603" t="s">
        <v>4831</v>
      </c>
      <c r="AF407" s="605" t="s">
        <v>7899</v>
      </c>
      <c r="AG407" s="605" t="s">
        <v>7942</v>
      </c>
      <c r="AH407" s="366" t="s">
        <v>685</v>
      </c>
      <c r="AI407" s="363">
        <f t="shared" si="505"/>
        <v>6</v>
      </c>
      <c r="AJ407" s="363">
        <v>18</v>
      </c>
      <c r="AK407" s="413" t="str">
        <f t="shared" si="507"/>
        <v>Bee Orchids</v>
      </c>
      <c r="AL407" s="413" t="str">
        <f t="shared" si="508"/>
        <v>Diuris laxiflora</v>
      </c>
      <c r="AM407" s="486" t="s">
        <v>7609</v>
      </c>
      <c r="AS407" s="69"/>
      <c r="AT407" s="69"/>
      <c r="AU407" s="69">
        <f t="shared" si="511"/>
        <v>10</v>
      </c>
      <c r="AV407" s="69">
        <f t="shared" si="512"/>
        <v>12</v>
      </c>
      <c r="AW407" s="81"/>
      <c r="AX407" s="70" t="s">
        <v>2603</v>
      </c>
      <c r="AY407" s="364">
        <v>42229</v>
      </c>
      <c r="AZ407" s="264" t="s">
        <v>48</v>
      </c>
      <c r="BA407" s="238"/>
      <c r="BB407" s="237" t="str">
        <f t="shared" si="513"/>
        <v/>
      </c>
      <c r="BC407" s="270">
        <f t="shared" si="506"/>
        <v>1151</v>
      </c>
      <c r="BD407" t="str">
        <f t="shared" si="514"/>
        <v>Diuris sp. 'Augusta'</v>
      </c>
      <c r="BE407" s="367" t="e">
        <f>COUNTIFS(#REF!,L407)</f>
        <v>#REF!</v>
      </c>
      <c r="BF407" s="374" t="str">
        <f t="shared" si="515"/>
        <v>y</v>
      </c>
      <c r="BG407" s="82"/>
      <c r="BH407" s="375"/>
      <c r="BI407" s="374"/>
      <c r="BJ407" s="403"/>
      <c r="CE407" t="str">
        <f t="shared" si="577"/>
        <v>Little Northern Bee Orchid (Diuris sp. 'Arrowsmith Late')</v>
      </c>
      <c r="CF407" s="388" t="str">
        <f t="shared" si="576"/>
        <v>Diuris sp. 'Arrowsmith Late'</v>
      </c>
      <c r="CG407" t="str">
        <f t="shared" si="523"/>
        <v/>
      </c>
      <c r="CH407" t="str">
        <f t="shared" si="524"/>
        <v/>
      </c>
      <c r="CI407" t="str">
        <f t="shared" si="525"/>
        <v/>
      </c>
      <c r="CJ407" t="str">
        <f t="shared" si="526"/>
        <v/>
      </c>
      <c r="CK407" s="359" t="str">
        <f t="shared" si="527"/>
        <v/>
      </c>
      <c r="CL407" t="str">
        <f t="shared" si="528"/>
        <v/>
      </c>
      <c r="CM407" t="str">
        <f t="shared" si="529"/>
        <v/>
      </c>
      <c r="CN407" t="str">
        <f t="shared" si="530"/>
        <v/>
      </c>
      <c r="CO407" s="359" t="str">
        <f t="shared" si="531"/>
        <v/>
      </c>
      <c r="CP407" t="str">
        <f t="shared" si="532"/>
        <v/>
      </c>
      <c r="CQ407" t="str">
        <f t="shared" si="533"/>
        <v/>
      </c>
      <c r="CR407" t="str">
        <f t="shared" si="534"/>
        <v/>
      </c>
      <c r="CS407" s="359" t="str">
        <f t="shared" si="535"/>
        <v/>
      </c>
      <c r="CT407" t="str">
        <f t="shared" si="536"/>
        <v/>
      </c>
      <c r="CU407" t="str">
        <f t="shared" si="537"/>
        <v/>
      </c>
      <c r="CV407" t="str">
        <f t="shared" si="538"/>
        <v/>
      </c>
      <c r="CW407" t="str">
        <f t="shared" si="539"/>
        <v/>
      </c>
      <c r="CX407" s="359" t="str">
        <f t="shared" si="540"/>
        <v/>
      </c>
      <c r="CY407" t="str">
        <f t="shared" si="541"/>
        <v/>
      </c>
      <c r="CZ407" t="str">
        <f t="shared" si="542"/>
        <v/>
      </c>
      <c r="DA407" t="str">
        <f t="shared" si="543"/>
        <v/>
      </c>
      <c r="DB407" s="359" t="str">
        <f t="shared" si="544"/>
        <v/>
      </c>
      <c r="DC407" t="str">
        <f t="shared" si="545"/>
        <v/>
      </c>
      <c r="DD407" t="str">
        <f t="shared" si="546"/>
        <v/>
      </c>
      <c r="DE407" t="str">
        <f t="shared" si="547"/>
        <v/>
      </c>
      <c r="DF407" s="359" t="str">
        <f t="shared" si="548"/>
        <v/>
      </c>
      <c r="DG407" t="str">
        <f t="shared" si="549"/>
        <v/>
      </c>
      <c r="DH407" t="str">
        <f t="shared" si="550"/>
        <v/>
      </c>
      <c r="DI407" t="str">
        <f t="shared" si="551"/>
        <v/>
      </c>
      <c r="DJ407" t="str">
        <f t="shared" si="552"/>
        <v/>
      </c>
      <c r="DK407" s="359" t="str">
        <f t="shared" si="553"/>
        <v/>
      </c>
      <c r="DL407" t="str">
        <f t="shared" si="554"/>
        <v/>
      </c>
      <c r="DM407" t="str">
        <f t="shared" si="555"/>
        <v/>
      </c>
      <c r="DN407" t="str">
        <f t="shared" si="556"/>
        <v/>
      </c>
      <c r="DO407" s="359" t="str">
        <f t="shared" si="557"/>
        <v/>
      </c>
      <c r="DP407" t="str">
        <f t="shared" si="558"/>
        <v/>
      </c>
      <c r="DQ407" t="str">
        <f t="shared" si="559"/>
        <v/>
      </c>
      <c r="DR407" t="str">
        <f t="shared" si="560"/>
        <v/>
      </c>
      <c r="DS407" s="359" t="str">
        <f t="shared" si="561"/>
        <v/>
      </c>
      <c r="DT407" t="str">
        <f t="shared" si="562"/>
        <v>X</v>
      </c>
      <c r="DU407" t="str">
        <f t="shared" si="563"/>
        <v>X</v>
      </c>
      <c r="DV407" t="str">
        <f t="shared" si="564"/>
        <v>X</v>
      </c>
      <c r="DW407" t="str">
        <f t="shared" si="565"/>
        <v>X</v>
      </c>
      <c r="DX407" s="359" t="str">
        <f t="shared" si="566"/>
        <v>X</v>
      </c>
      <c r="DY407" t="str">
        <f t="shared" si="567"/>
        <v>X</v>
      </c>
      <c r="DZ407" t="str">
        <f t="shared" si="568"/>
        <v/>
      </c>
      <c r="EA407" t="str">
        <f t="shared" si="569"/>
        <v/>
      </c>
      <c r="EB407" s="359" t="str">
        <f t="shared" si="570"/>
        <v/>
      </c>
      <c r="EC407" t="str">
        <f t="shared" si="571"/>
        <v/>
      </c>
      <c r="ED407" t="str">
        <f t="shared" si="572"/>
        <v/>
      </c>
      <c r="EE407" t="str">
        <f t="shared" si="573"/>
        <v/>
      </c>
      <c r="EF407" t="str">
        <f t="shared" si="574"/>
        <v/>
      </c>
      <c r="EG407" s="359" t="str">
        <f t="shared" si="575"/>
        <v/>
      </c>
      <c r="EH407" t="str">
        <f t="shared" si="519"/>
        <v>Diuris sp. 'Arrowsmith Late'</v>
      </c>
      <c r="EJ407" t="str">
        <f t="shared" si="516"/>
        <v>Diuris sp. 'Augusta'</v>
      </c>
      <c r="EK407" s="100">
        <f t="shared" si="522"/>
        <v>0</v>
      </c>
      <c r="EL407" s="3">
        <f t="shared" si="522"/>
        <v>0</v>
      </c>
      <c r="EM407" s="3">
        <f t="shared" si="522"/>
        <v>0</v>
      </c>
      <c r="EN407" s="3">
        <f t="shared" si="522"/>
        <v>0</v>
      </c>
      <c r="EO407" s="3">
        <f t="shared" si="522"/>
        <v>0</v>
      </c>
      <c r="EP407" s="3">
        <f t="shared" si="522"/>
        <v>0</v>
      </c>
      <c r="EQ407" s="3">
        <f t="shared" si="522"/>
        <v>0</v>
      </c>
      <c r="ER407" s="3">
        <f t="shared" si="522"/>
        <v>0</v>
      </c>
      <c r="ES407" s="3">
        <f t="shared" si="522"/>
        <v>0</v>
      </c>
      <c r="ET407" s="3">
        <f t="shared" si="522"/>
        <v>1</v>
      </c>
      <c r="EU407" s="3">
        <f t="shared" si="522"/>
        <v>1</v>
      </c>
      <c r="EV407" s="24">
        <f t="shared" si="522"/>
        <v>1</v>
      </c>
      <c r="EW407" s="245">
        <f t="shared" si="518"/>
        <v>3</v>
      </c>
      <c r="EX407" s="262" t="str">
        <f t="shared" si="517"/>
        <v/>
      </c>
    </row>
    <row r="408" spans="1:154" ht="16.149999999999999" customHeight="1" x14ac:dyDescent="0.25">
      <c r="A408" s="363"/>
      <c r="D408" s="363"/>
      <c r="E408" s="363"/>
      <c r="F408" s="363"/>
      <c r="G408" s="363"/>
      <c r="H408" s="363"/>
      <c r="I408" s="363"/>
      <c r="J408" s="68">
        <f t="shared" si="520"/>
        <v>463</v>
      </c>
      <c r="K408" s="371" t="str">
        <f t="shared" si="521"/>
        <v>Diuris sp. 'Chapman Valley'</v>
      </c>
      <c r="L408" s="234">
        <v>463</v>
      </c>
      <c r="M408" s="371" t="s">
        <v>1539</v>
      </c>
      <c r="N408" s="573" t="s">
        <v>7657</v>
      </c>
      <c r="O408" s="363" t="str">
        <f t="shared" si="502"/>
        <v>S</v>
      </c>
      <c r="P408" s="70" t="s">
        <v>7823</v>
      </c>
      <c r="Q408" s="364" t="s">
        <v>7825</v>
      </c>
      <c r="R408" s="365">
        <v>42937</v>
      </c>
      <c r="S408" s="365">
        <v>42978</v>
      </c>
      <c r="T408" s="603" t="s">
        <v>7894</v>
      </c>
      <c r="U408" s="603" t="s">
        <v>7894</v>
      </c>
      <c r="V408" s="603" t="s">
        <v>7894</v>
      </c>
      <c r="W408" s="603" t="s">
        <v>7894</v>
      </c>
      <c r="X408" s="603" t="s">
        <v>7894</v>
      </c>
      <c r="Y408" s="603" t="s">
        <v>7894</v>
      </c>
      <c r="Z408" s="603" t="s">
        <v>4826</v>
      </c>
      <c r="AA408" s="603" t="s">
        <v>4827</v>
      </c>
      <c r="AB408" s="603" t="s">
        <v>7894</v>
      </c>
      <c r="AC408" s="603" t="s">
        <v>7894</v>
      </c>
      <c r="AD408" s="603" t="s">
        <v>7894</v>
      </c>
      <c r="AE408" s="603" t="s">
        <v>7894</v>
      </c>
      <c r="AF408" s="605" t="s">
        <v>7904</v>
      </c>
      <c r="AG408" s="605" t="s">
        <v>7948</v>
      </c>
      <c r="AH408" s="366" t="s">
        <v>685</v>
      </c>
      <c r="AI408" s="363">
        <f t="shared" si="505"/>
        <v>6</v>
      </c>
      <c r="AJ408" s="363">
        <v>16</v>
      </c>
      <c r="AK408" s="413" t="str">
        <f t="shared" si="507"/>
        <v>Donkey Orchids</v>
      </c>
      <c r="AL408" s="413" t="str">
        <f t="shared" si="508"/>
        <v>Diuris corymbosa</v>
      </c>
      <c r="AM408" s="486" t="s">
        <v>7609</v>
      </c>
      <c r="AS408" s="69">
        <f t="shared" ref="AS408:AS439" si="578">IFERROR(WEEKNUM(R408,2),0)</f>
        <v>30</v>
      </c>
      <c r="AT408" s="69">
        <f t="shared" ref="AT408:AT439" si="579">IFERROR(IF(WEEKNUM(S408)&lt;WEEKNUM(R408),WEEKNUM(S408)+52,WEEKNUM(S408)),0)</f>
        <v>35</v>
      </c>
      <c r="AU408" s="69">
        <f t="shared" si="511"/>
        <v>7</v>
      </c>
      <c r="AV408" s="69">
        <f t="shared" si="512"/>
        <v>8</v>
      </c>
      <c r="AW408" s="81"/>
      <c r="AX408" s="70" t="s">
        <v>2601</v>
      </c>
      <c r="AY408" s="364" t="e">
        <v>#N/A</v>
      </c>
      <c r="AZ408" s="264" t="s">
        <v>48</v>
      </c>
      <c r="BA408" s="238"/>
      <c r="BB408" s="237" t="str">
        <f t="shared" si="513"/>
        <v/>
      </c>
      <c r="BC408" s="270">
        <f t="shared" si="506"/>
        <v>463</v>
      </c>
      <c r="BD408" t="str">
        <f t="shared" si="514"/>
        <v>Diuris sp. 'Chapman Valley'</v>
      </c>
      <c r="BE408" s="367" t="e">
        <f>COUNTIFS(#REF!,L408)</f>
        <v>#REF!</v>
      </c>
      <c r="BF408" s="374" t="str">
        <f t="shared" si="515"/>
        <v>y</v>
      </c>
      <c r="BG408" s="82"/>
      <c r="BH408" s="375"/>
      <c r="BI408" s="374"/>
      <c r="BJ408" s="403"/>
      <c r="CE408" t="str">
        <f t="shared" si="577"/>
        <v>Augusta Bee Orchid (Diuris sp. 'Augusta')</v>
      </c>
      <c r="CF408" s="388" t="str">
        <f t="shared" si="576"/>
        <v>Diuris sp. 'Augusta'</v>
      </c>
      <c r="CG408" t="str">
        <f t="shared" si="523"/>
        <v/>
      </c>
      <c r="CH408" t="str">
        <f t="shared" si="524"/>
        <v/>
      </c>
      <c r="CI408" t="str">
        <f t="shared" si="525"/>
        <v/>
      </c>
      <c r="CJ408" t="str">
        <f t="shared" si="526"/>
        <v/>
      </c>
      <c r="CK408" s="359" t="str">
        <f t="shared" si="527"/>
        <v/>
      </c>
      <c r="CL408" t="str">
        <f t="shared" si="528"/>
        <v/>
      </c>
      <c r="CM408" t="str">
        <f t="shared" si="529"/>
        <v/>
      </c>
      <c r="CN408" t="str">
        <f t="shared" si="530"/>
        <v/>
      </c>
      <c r="CO408" s="359" t="str">
        <f t="shared" si="531"/>
        <v/>
      </c>
      <c r="CP408" t="str">
        <f t="shared" si="532"/>
        <v/>
      </c>
      <c r="CQ408" t="str">
        <f t="shared" si="533"/>
        <v/>
      </c>
      <c r="CR408" t="str">
        <f t="shared" si="534"/>
        <v/>
      </c>
      <c r="CS408" s="359" t="str">
        <f t="shared" si="535"/>
        <v/>
      </c>
      <c r="CT408" t="str">
        <f t="shared" si="536"/>
        <v/>
      </c>
      <c r="CU408" t="str">
        <f t="shared" si="537"/>
        <v/>
      </c>
      <c r="CV408" t="str">
        <f t="shared" si="538"/>
        <v/>
      </c>
      <c r="CW408" t="str">
        <f t="shared" si="539"/>
        <v/>
      </c>
      <c r="CX408" s="359" t="str">
        <f t="shared" si="540"/>
        <v/>
      </c>
      <c r="CY408" t="str">
        <f t="shared" si="541"/>
        <v/>
      </c>
      <c r="CZ408" t="str">
        <f t="shared" si="542"/>
        <v/>
      </c>
      <c r="DA408" t="str">
        <f t="shared" si="543"/>
        <v/>
      </c>
      <c r="DB408" s="359" t="str">
        <f t="shared" si="544"/>
        <v/>
      </c>
      <c r="DC408" t="str">
        <f t="shared" si="545"/>
        <v/>
      </c>
      <c r="DD408" t="str">
        <f t="shared" si="546"/>
        <v/>
      </c>
      <c r="DE408" t="str">
        <f t="shared" si="547"/>
        <v/>
      </c>
      <c r="DF408" s="359" t="str">
        <f t="shared" si="548"/>
        <v/>
      </c>
      <c r="DG408" t="str">
        <f t="shared" si="549"/>
        <v/>
      </c>
      <c r="DH408" t="str">
        <f t="shared" si="550"/>
        <v/>
      </c>
      <c r="DI408" t="str">
        <f t="shared" si="551"/>
        <v/>
      </c>
      <c r="DJ408" t="str">
        <f t="shared" si="552"/>
        <v/>
      </c>
      <c r="DK408" s="359" t="str">
        <f t="shared" si="553"/>
        <v/>
      </c>
      <c r="DL408" t="str">
        <f t="shared" si="554"/>
        <v/>
      </c>
      <c r="DM408" t="str">
        <f t="shared" si="555"/>
        <v/>
      </c>
      <c r="DN408" t="str">
        <f t="shared" si="556"/>
        <v/>
      </c>
      <c r="DO408" s="359" t="str">
        <f t="shared" si="557"/>
        <v/>
      </c>
      <c r="DP408" t="str">
        <f t="shared" si="558"/>
        <v/>
      </c>
      <c r="DQ408" t="str">
        <f t="shared" si="559"/>
        <v/>
      </c>
      <c r="DR408" t="str">
        <f t="shared" si="560"/>
        <v/>
      </c>
      <c r="DS408" s="359" t="str">
        <f t="shared" si="561"/>
        <v/>
      </c>
      <c r="DT408" t="str">
        <f t="shared" si="562"/>
        <v>X</v>
      </c>
      <c r="DU408" t="str">
        <f t="shared" si="563"/>
        <v>X</v>
      </c>
      <c r="DV408" t="str">
        <f t="shared" si="564"/>
        <v>X</v>
      </c>
      <c r="DW408" t="str">
        <f t="shared" si="565"/>
        <v>X</v>
      </c>
      <c r="DX408" s="359" t="str">
        <f t="shared" si="566"/>
        <v>X</v>
      </c>
      <c r="DY408" t="str">
        <f t="shared" si="567"/>
        <v>X</v>
      </c>
      <c r="DZ408" t="str">
        <f t="shared" si="568"/>
        <v>X</v>
      </c>
      <c r="EA408" t="str">
        <f t="shared" si="569"/>
        <v>X</v>
      </c>
      <c r="EB408" s="359" t="str">
        <f t="shared" si="570"/>
        <v>X</v>
      </c>
      <c r="EC408" t="str">
        <f t="shared" si="571"/>
        <v/>
      </c>
      <c r="ED408" t="str">
        <f t="shared" si="572"/>
        <v/>
      </c>
      <c r="EE408" t="str">
        <f t="shared" si="573"/>
        <v/>
      </c>
      <c r="EF408" t="str">
        <f t="shared" si="574"/>
        <v/>
      </c>
      <c r="EG408" s="359" t="str">
        <f t="shared" si="575"/>
        <v/>
      </c>
      <c r="EH408" t="str">
        <f t="shared" si="519"/>
        <v>Diuris sp. 'Augusta'</v>
      </c>
      <c r="EJ408" t="str">
        <f t="shared" si="516"/>
        <v>Diuris sp. 'Chapman Valley'</v>
      </c>
      <c r="EK408" s="100">
        <f t="shared" si="522"/>
        <v>0</v>
      </c>
      <c r="EL408" s="3">
        <f t="shared" si="522"/>
        <v>0</v>
      </c>
      <c r="EM408" s="3">
        <f t="shared" si="522"/>
        <v>0</v>
      </c>
      <c r="EN408" s="3">
        <f t="shared" si="522"/>
        <v>0</v>
      </c>
      <c r="EO408" s="3">
        <f t="shared" si="522"/>
        <v>0</v>
      </c>
      <c r="EP408" s="3">
        <f t="shared" si="522"/>
        <v>0</v>
      </c>
      <c r="EQ408" s="3">
        <f t="shared" si="522"/>
        <v>1</v>
      </c>
      <c r="ER408" s="3">
        <f t="shared" si="522"/>
        <v>1</v>
      </c>
      <c r="ES408" s="3">
        <f t="shared" si="522"/>
        <v>0</v>
      </c>
      <c r="ET408" s="3">
        <f t="shared" si="522"/>
        <v>0</v>
      </c>
      <c r="EU408" s="3">
        <f t="shared" si="522"/>
        <v>0</v>
      </c>
      <c r="EV408" s="24">
        <f t="shared" si="522"/>
        <v>0</v>
      </c>
      <c r="EW408" s="245">
        <f t="shared" si="518"/>
        <v>2</v>
      </c>
      <c r="EX408" s="262" t="str">
        <f t="shared" si="517"/>
        <v/>
      </c>
    </row>
    <row r="409" spans="1:154" ht="16.149999999999999" customHeight="1" x14ac:dyDescent="0.25">
      <c r="A409" s="363"/>
      <c r="D409" s="363"/>
      <c r="E409" s="363"/>
      <c r="F409" s="363"/>
      <c r="G409" s="363"/>
      <c r="H409" s="363"/>
      <c r="I409" s="363"/>
      <c r="J409" s="68">
        <f t="shared" si="520"/>
        <v>464</v>
      </c>
      <c r="K409" s="371" t="str">
        <f t="shared" si="521"/>
        <v>Diuris sp. 'late northern'</v>
      </c>
      <c r="L409" s="234">
        <v>464</v>
      </c>
      <c r="M409" s="371" t="s">
        <v>1539</v>
      </c>
      <c r="N409" s="573" t="s">
        <v>3417</v>
      </c>
      <c r="O409" s="363" t="str">
        <f t="shared" si="502"/>
        <v>S</v>
      </c>
      <c r="P409" s="70" t="s">
        <v>7826</v>
      </c>
      <c r="Q409" s="364" t="s">
        <v>7827</v>
      </c>
      <c r="R409" s="365">
        <v>42968</v>
      </c>
      <c r="S409" s="365">
        <v>43008</v>
      </c>
      <c r="T409" s="603" t="s">
        <v>7894</v>
      </c>
      <c r="U409" s="603" t="s">
        <v>7894</v>
      </c>
      <c r="V409" s="603" t="s">
        <v>7894</v>
      </c>
      <c r="W409" s="603" t="s">
        <v>7894</v>
      </c>
      <c r="X409" s="603" t="s">
        <v>7894</v>
      </c>
      <c r="Y409" s="603" t="s">
        <v>7894</v>
      </c>
      <c r="Z409" s="603" t="s">
        <v>7894</v>
      </c>
      <c r="AA409" s="603" t="s">
        <v>4827</v>
      </c>
      <c r="AB409" s="603" t="s">
        <v>4828</v>
      </c>
      <c r="AC409" s="603" t="s">
        <v>7894</v>
      </c>
      <c r="AD409" s="603" t="s">
        <v>7894</v>
      </c>
      <c r="AE409" s="603" t="s">
        <v>7894</v>
      </c>
      <c r="AF409" s="605" t="s">
        <v>7903</v>
      </c>
      <c r="AG409" s="605" t="s">
        <v>7947</v>
      </c>
      <c r="AH409" s="366" t="s">
        <v>685</v>
      </c>
      <c r="AI409" s="363">
        <f t="shared" si="505"/>
        <v>6</v>
      </c>
      <c r="AJ409" s="363">
        <v>16</v>
      </c>
      <c r="AK409" s="413" t="str">
        <f t="shared" si="507"/>
        <v>Donkey Orchids</v>
      </c>
      <c r="AL409" s="413" t="str">
        <f t="shared" si="508"/>
        <v>Diuris corymbosa</v>
      </c>
      <c r="AM409" s="486" t="s">
        <v>7609</v>
      </c>
      <c r="AS409" s="69">
        <f t="shared" si="578"/>
        <v>35</v>
      </c>
      <c r="AT409" s="69">
        <f t="shared" si="579"/>
        <v>39</v>
      </c>
      <c r="AU409" s="69">
        <f t="shared" si="511"/>
        <v>8</v>
      </c>
      <c r="AV409" s="69">
        <f t="shared" si="512"/>
        <v>9</v>
      </c>
      <c r="AW409" s="81"/>
      <c r="AX409" s="70" t="s">
        <v>2601</v>
      </c>
      <c r="AY409" s="364" t="e">
        <v>#N/A</v>
      </c>
      <c r="AZ409" s="264" t="s">
        <v>48</v>
      </c>
      <c r="BA409" s="238"/>
      <c r="BB409" s="237" t="str">
        <f t="shared" si="513"/>
        <v/>
      </c>
      <c r="BC409" s="270">
        <f t="shared" si="506"/>
        <v>464</v>
      </c>
      <c r="BD409" t="str">
        <f t="shared" si="514"/>
        <v>Diuris sp. 'late northern'</v>
      </c>
      <c r="BE409" s="367" t="e">
        <f>COUNTIFS(#REF!,L409)</f>
        <v>#REF!</v>
      </c>
      <c r="BF409" s="374" t="str">
        <f t="shared" si="515"/>
        <v>y</v>
      </c>
      <c r="BG409" s="82"/>
      <c r="BH409" s="375"/>
      <c r="BI409" s="374"/>
      <c r="BJ409" s="403"/>
      <c r="CE409" t="str">
        <f t="shared" si="577"/>
        <v>Chapman Valley Donkey Orchid (Diuris sp. 'Chapman Valley')</v>
      </c>
      <c r="CF409" s="388" t="str">
        <f t="shared" si="576"/>
        <v>Diuris sp. 'Chapman Valley'</v>
      </c>
      <c r="CG409" t="str">
        <f t="shared" si="523"/>
        <v/>
      </c>
      <c r="CH409" t="str">
        <f t="shared" si="524"/>
        <v/>
      </c>
      <c r="CI409" t="str">
        <f t="shared" si="525"/>
        <v/>
      </c>
      <c r="CJ409" t="str">
        <f t="shared" si="526"/>
        <v/>
      </c>
      <c r="CK409" s="359" t="str">
        <f t="shared" si="527"/>
        <v/>
      </c>
      <c r="CL409" t="str">
        <f t="shared" si="528"/>
        <v/>
      </c>
      <c r="CM409" t="str">
        <f t="shared" si="529"/>
        <v/>
      </c>
      <c r="CN409" t="str">
        <f t="shared" si="530"/>
        <v/>
      </c>
      <c r="CO409" s="359" t="str">
        <f t="shared" si="531"/>
        <v/>
      </c>
      <c r="CP409" t="str">
        <f t="shared" si="532"/>
        <v/>
      </c>
      <c r="CQ409" t="str">
        <f t="shared" si="533"/>
        <v/>
      </c>
      <c r="CR409" t="str">
        <f t="shared" si="534"/>
        <v/>
      </c>
      <c r="CS409" s="359" t="str">
        <f t="shared" si="535"/>
        <v/>
      </c>
      <c r="CT409" t="str">
        <f t="shared" si="536"/>
        <v/>
      </c>
      <c r="CU409" t="str">
        <f t="shared" si="537"/>
        <v/>
      </c>
      <c r="CV409" t="str">
        <f t="shared" si="538"/>
        <v/>
      </c>
      <c r="CW409" t="str">
        <f t="shared" si="539"/>
        <v/>
      </c>
      <c r="CX409" s="359" t="str">
        <f t="shared" si="540"/>
        <v/>
      </c>
      <c r="CY409" t="str">
        <f t="shared" si="541"/>
        <v/>
      </c>
      <c r="CZ409" t="str">
        <f t="shared" si="542"/>
        <v/>
      </c>
      <c r="DA409" t="str">
        <f t="shared" si="543"/>
        <v/>
      </c>
      <c r="DB409" s="359" t="str">
        <f t="shared" si="544"/>
        <v/>
      </c>
      <c r="DC409" t="str">
        <f t="shared" si="545"/>
        <v/>
      </c>
      <c r="DD409" t="str">
        <f t="shared" si="546"/>
        <v/>
      </c>
      <c r="DE409" t="str">
        <f t="shared" si="547"/>
        <v/>
      </c>
      <c r="DF409" s="359" t="str">
        <f t="shared" si="548"/>
        <v/>
      </c>
      <c r="DG409" t="str">
        <f t="shared" si="549"/>
        <v/>
      </c>
      <c r="DH409" t="str">
        <f t="shared" si="550"/>
        <v/>
      </c>
      <c r="DI409" t="str">
        <f t="shared" si="551"/>
        <v/>
      </c>
      <c r="DJ409" t="str">
        <f t="shared" si="552"/>
        <v>X</v>
      </c>
      <c r="DK409" s="359" t="str">
        <f t="shared" si="553"/>
        <v>X</v>
      </c>
      <c r="DL409" t="str">
        <f t="shared" si="554"/>
        <v>X</v>
      </c>
      <c r="DM409" t="str">
        <f t="shared" si="555"/>
        <v>X</v>
      </c>
      <c r="DN409" t="str">
        <f t="shared" si="556"/>
        <v>X</v>
      </c>
      <c r="DO409" s="359" t="str">
        <f t="shared" si="557"/>
        <v>X</v>
      </c>
      <c r="DP409" t="str">
        <f t="shared" si="558"/>
        <v/>
      </c>
      <c r="DQ409" t="str">
        <f t="shared" si="559"/>
        <v/>
      </c>
      <c r="DR409" t="str">
        <f t="shared" si="560"/>
        <v/>
      </c>
      <c r="DS409" s="359" t="str">
        <f t="shared" si="561"/>
        <v/>
      </c>
      <c r="DT409" t="str">
        <f t="shared" si="562"/>
        <v/>
      </c>
      <c r="DU409" t="str">
        <f t="shared" si="563"/>
        <v/>
      </c>
      <c r="DV409" t="str">
        <f t="shared" si="564"/>
        <v/>
      </c>
      <c r="DW409" t="str">
        <f t="shared" si="565"/>
        <v/>
      </c>
      <c r="DX409" s="359" t="str">
        <f t="shared" si="566"/>
        <v/>
      </c>
      <c r="DY409" t="str">
        <f t="shared" si="567"/>
        <v/>
      </c>
      <c r="DZ409" t="str">
        <f t="shared" si="568"/>
        <v/>
      </c>
      <c r="EA409" t="str">
        <f t="shared" si="569"/>
        <v/>
      </c>
      <c r="EB409" s="359" t="str">
        <f t="shared" si="570"/>
        <v/>
      </c>
      <c r="EC409" t="str">
        <f t="shared" si="571"/>
        <v/>
      </c>
      <c r="ED409" t="str">
        <f t="shared" si="572"/>
        <v/>
      </c>
      <c r="EE409" t="str">
        <f t="shared" si="573"/>
        <v/>
      </c>
      <c r="EF409" t="str">
        <f t="shared" si="574"/>
        <v/>
      </c>
      <c r="EG409" s="359" t="str">
        <f t="shared" si="575"/>
        <v/>
      </c>
      <c r="EH409" t="str">
        <f t="shared" si="519"/>
        <v>Diuris sp. 'Chapman Valley'</v>
      </c>
      <c r="EJ409" t="str">
        <f t="shared" si="516"/>
        <v>Diuris sp. 'late northern'</v>
      </c>
      <c r="EK409" s="100">
        <f t="shared" si="522"/>
        <v>0</v>
      </c>
      <c r="EL409" s="3">
        <f t="shared" si="522"/>
        <v>0</v>
      </c>
      <c r="EM409" s="3">
        <f t="shared" si="522"/>
        <v>0</v>
      </c>
      <c r="EN409" s="3">
        <f t="shared" si="522"/>
        <v>0</v>
      </c>
      <c r="EO409" s="3">
        <f t="shared" si="522"/>
        <v>0</v>
      </c>
      <c r="EP409" s="3">
        <f t="shared" si="522"/>
        <v>0</v>
      </c>
      <c r="EQ409" s="3">
        <f t="shared" si="522"/>
        <v>0</v>
      </c>
      <c r="ER409" s="3">
        <f t="shared" si="522"/>
        <v>1</v>
      </c>
      <c r="ES409" s="3">
        <f t="shared" si="522"/>
        <v>1</v>
      </c>
      <c r="ET409" s="3">
        <f t="shared" si="522"/>
        <v>0</v>
      </c>
      <c r="EU409" s="3">
        <f t="shared" si="522"/>
        <v>0</v>
      </c>
      <c r="EV409" s="24">
        <f t="shared" si="522"/>
        <v>0</v>
      </c>
      <c r="EW409" s="245">
        <f t="shared" si="518"/>
        <v>2</v>
      </c>
      <c r="EX409" s="262" t="str">
        <f t="shared" si="517"/>
        <v/>
      </c>
    </row>
    <row r="410" spans="1:154" ht="16.149999999999999" customHeight="1" x14ac:dyDescent="0.25">
      <c r="A410" s="363"/>
      <c r="D410" s="363"/>
      <c r="E410" s="363"/>
      <c r="F410" s="363"/>
      <c r="G410" s="363"/>
      <c r="H410" s="363"/>
      <c r="I410" s="363"/>
      <c r="J410" s="68">
        <f t="shared" si="520"/>
        <v>465</v>
      </c>
      <c r="K410" s="371" t="str">
        <f t="shared" si="521"/>
        <v>Diuris sp. 'Newdegate'</v>
      </c>
      <c r="L410" s="234">
        <v>465</v>
      </c>
      <c r="M410" s="371" t="s">
        <v>1539</v>
      </c>
      <c r="N410" s="573" t="s">
        <v>7658</v>
      </c>
      <c r="O410" s="363" t="str">
        <f t="shared" si="502"/>
        <v>S</v>
      </c>
      <c r="P410" s="70" t="s">
        <v>7824</v>
      </c>
      <c r="Q410" s="364" t="s">
        <v>7828</v>
      </c>
      <c r="R410" s="365">
        <v>42979</v>
      </c>
      <c r="S410" s="365">
        <v>43015</v>
      </c>
      <c r="T410" s="603" t="s">
        <v>7894</v>
      </c>
      <c r="U410" s="603" t="s">
        <v>7894</v>
      </c>
      <c r="V410" s="603" t="s">
        <v>7894</v>
      </c>
      <c r="W410" s="603" t="s">
        <v>7894</v>
      </c>
      <c r="X410" s="603" t="s">
        <v>7894</v>
      </c>
      <c r="Y410" s="603" t="s">
        <v>7894</v>
      </c>
      <c r="Z410" s="603" t="s">
        <v>7894</v>
      </c>
      <c r="AA410" s="603" t="s">
        <v>7894</v>
      </c>
      <c r="AB410" s="603" t="s">
        <v>4828</v>
      </c>
      <c r="AC410" s="603" t="s">
        <v>4829</v>
      </c>
      <c r="AD410" s="603" t="s">
        <v>7894</v>
      </c>
      <c r="AE410" s="603" t="s">
        <v>7894</v>
      </c>
      <c r="AF410" s="605" t="s">
        <v>7896</v>
      </c>
      <c r="AG410" s="605" t="s">
        <v>7943</v>
      </c>
      <c r="AH410" s="366" t="s">
        <v>685</v>
      </c>
      <c r="AI410" s="363">
        <f t="shared" si="505"/>
        <v>6</v>
      </c>
      <c r="AJ410" s="363">
        <v>16</v>
      </c>
      <c r="AK410" s="413" t="str">
        <f t="shared" si="507"/>
        <v>Donkey Orchids</v>
      </c>
      <c r="AL410" s="413" t="str">
        <f t="shared" si="508"/>
        <v>Diuris corymbosa</v>
      </c>
      <c r="AM410" s="486" t="s">
        <v>7609</v>
      </c>
      <c r="AS410" s="69">
        <f t="shared" si="578"/>
        <v>36</v>
      </c>
      <c r="AT410" s="69">
        <f t="shared" si="579"/>
        <v>40</v>
      </c>
      <c r="AU410" s="69">
        <f t="shared" si="511"/>
        <v>9</v>
      </c>
      <c r="AV410" s="69">
        <f t="shared" si="512"/>
        <v>10</v>
      </c>
      <c r="AW410" s="81"/>
      <c r="AX410" s="70" t="s">
        <v>2601</v>
      </c>
      <c r="AY410" s="364" t="e">
        <v>#N/A</v>
      </c>
      <c r="AZ410" s="264" t="s">
        <v>48</v>
      </c>
      <c r="BA410" s="238"/>
      <c r="BB410" s="237" t="str">
        <f t="shared" si="513"/>
        <v/>
      </c>
      <c r="BC410" s="270">
        <f t="shared" si="506"/>
        <v>465</v>
      </c>
      <c r="BD410" t="str">
        <f t="shared" si="514"/>
        <v>Diuris sp. 'Newdegate'</v>
      </c>
      <c r="BE410" s="367" t="e">
        <f>COUNTIFS(#REF!,L410)</f>
        <v>#REF!</v>
      </c>
      <c r="BF410" s="374" t="str">
        <f t="shared" si="515"/>
        <v>y</v>
      </c>
      <c r="BG410" s="82"/>
      <c r="BH410" s="375"/>
      <c r="BI410" s="374"/>
      <c r="BJ410" s="403"/>
      <c r="CE410" t="str">
        <f t="shared" si="577"/>
        <v>Dark Donkey Orchid (Diuris sp. 'late northern')</v>
      </c>
      <c r="CF410" s="388" t="str">
        <f t="shared" si="576"/>
        <v>Diuris sp. 'late northern'</v>
      </c>
      <c r="CG410" t="str">
        <f t="shared" si="523"/>
        <v/>
      </c>
      <c r="CH410" t="str">
        <f t="shared" si="524"/>
        <v/>
      </c>
      <c r="CI410" t="str">
        <f t="shared" si="525"/>
        <v/>
      </c>
      <c r="CJ410" t="str">
        <f t="shared" si="526"/>
        <v/>
      </c>
      <c r="CK410" s="359" t="str">
        <f t="shared" si="527"/>
        <v/>
      </c>
      <c r="CL410" t="str">
        <f t="shared" si="528"/>
        <v/>
      </c>
      <c r="CM410" t="str">
        <f t="shared" si="529"/>
        <v/>
      </c>
      <c r="CN410" t="str">
        <f t="shared" si="530"/>
        <v/>
      </c>
      <c r="CO410" s="359" t="str">
        <f t="shared" si="531"/>
        <v/>
      </c>
      <c r="CP410" t="str">
        <f t="shared" si="532"/>
        <v/>
      </c>
      <c r="CQ410" t="str">
        <f t="shared" si="533"/>
        <v/>
      </c>
      <c r="CR410" t="str">
        <f t="shared" si="534"/>
        <v/>
      </c>
      <c r="CS410" s="359" t="str">
        <f t="shared" si="535"/>
        <v/>
      </c>
      <c r="CT410" t="str">
        <f t="shared" si="536"/>
        <v/>
      </c>
      <c r="CU410" t="str">
        <f t="shared" si="537"/>
        <v/>
      </c>
      <c r="CV410" t="str">
        <f t="shared" si="538"/>
        <v/>
      </c>
      <c r="CW410" t="str">
        <f t="shared" si="539"/>
        <v/>
      </c>
      <c r="CX410" s="359" t="str">
        <f t="shared" si="540"/>
        <v/>
      </c>
      <c r="CY410" t="str">
        <f t="shared" si="541"/>
        <v/>
      </c>
      <c r="CZ410" t="str">
        <f t="shared" si="542"/>
        <v/>
      </c>
      <c r="DA410" t="str">
        <f t="shared" si="543"/>
        <v/>
      </c>
      <c r="DB410" s="359" t="str">
        <f t="shared" si="544"/>
        <v/>
      </c>
      <c r="DC410" t="str">
        <f t="shared" si="545"/>
        <v/>
      </c>
      <c r="DD410" t="str">
        <f t="shared" si="546"/>
        <v/>
      </c>
      <c r="DE410" t="str">
        <f t="shared" si="547"/>
        <v/>
      </c>
      <c r="DF410" s="359" t="str">
        <f t="shared" si="548"/>
        <v/>
      </c>
      <c r="DG410" t="str">
        <f t="shared" si="549"/>
        <v/>
      </c>
      <c r="DH410" t="str">
        <f t="shared" si="550"/>
        <v/>
      </c>
      <c r="DI410" t="str">
        <f t="shared" si="551"/>
        <v/>
      </c>
      <c r="DJ410" t="str">
        <f t="shared" si="552"/>
        <v/>
      </c>
      <c r="DK410" s="359" t="str">
        <f t="shared" si="553"/>
        <v/>
      </c>
      <c r="DL410" t="str">
        <f t="shared" si="554"/>
        <v/>
      </c>
      <c r="DM410" t="str">
        <f t="shared" si="555"/>
        <v/>
      </c>
      <c r="DN410" t="str">
        <f t="shared" si="556"/>
        <v/>
      </c>
      <c r="DO410" s="359" t="str">
        <f t="shared" si="557"/>
        <v>X</v>
      </c>
      <c r="DP410" t="str">
        <f t="shared" si="558"/>
        <v>X</v>
      </c>
      <c r="DQ410" t="str">
        <f t="shared" si="559"/>
        <v>X</v>
      </c>
      <c r="DR410" t="str">
        <f t="shared" si="560"/>
        <v>X</v>
      </c>
      <c r="DS410" s="359" t="str">
        <f t="shared" si="561"/>
        <v>X</v>
      </c>
      <c r="DT410" t="str">
        <f t="shared" si="562"/>
        <v/>
      </c>
      <c r="DU410" t="str">
        <f t="shared" si="563"/>
        <v/>
      </c>
      <c r="DV410" t="str">
        <f t="shared" si="564"/>
        <v/>
      </c>
      <c r="DW410" t="str">
        <f t="shared" si="565"/>
        <v/>
      </c>
      <c r="DX410" s="359" t="str">
        <f t="shared" si="566"/>
        <v/>
      </c>
      <c r="DY410" t="str">
        <f t="shared" si="567"/>
        <v/>
      </c>
      <c r="DZ410" t="str">
        <f t="shared" si="568"/>
        <v/>
      </c>
      <c r="EA410" t="str">
        <f t="shared" si="569"/>
        <v/>
      </c>
      <c r="EB410" s="359" t="str">
        <f t="shared" si="570"/>
        <v/>
      </c>
      <c r="EC410" t="str">
        <f t="shared" si="571"/>
        <v/>
      </c>
      <c r="ED410" t="str">
        <f t="shared" si="572"/>
        <v/>
      </c>
      <c r="EE410" t="str">
        <f t="shared" si="573"/>
        <v/>
      </c>
      <c r="EF410" t="str">
        <f t="shared" si="574"/>
        <v/>
      </c>
      <c r="EG410" s="359" t="str">
        <f t="shared" si="575"/>
        <v/>
      </c>
      <c r="EH410" t="str">
        <f t="shared" si="519"/>
        <v>Diuris sp. 'late northern'</v>
      </c>
      <c r="EJ410" t="str">
        <f t="shared" si="516"/>
        <v>Diuris sp. 'Newdegate'</v>
      </c>
      <c r="EK410" s="100">
        <f t="shared" si="522"/>
        <v>0</v>
      </c>
      <c r="EL410" s="3">
        <f t="shared" si="522"/>
        <v>0</v>
      </c>
      <c r="EM410" s="3">
        <f t="shared" si="522"/>
        <v>0</v>
      </c>
      <c r="EN410" s="3">
        <f t="shared" si="522"/>
        <v>0</v>
      </c>
      <c r="EO410" s="3">
        <f t="shared" si="522"/>
        <v>0</v>
      </c>
      <c r="EP410" s="3">
        <f t="shared" si="522"/>
        <v>0</v>
      </c>
      <c r="EQ410" s="3">
        <f t="shared" si="522"/>
        <v>0</v>
      </c>
      <c r="ER410" s="3">
        <f t="shared" si="522"/>
        <v>0</v>
      </c>
      <c r="ES410" s="3">
        <f t="shared" si="522"/>
        <v>1</v>
      </c>
      <c r="ET410" s="3">
        <f t="shared" si="522"/>
        <v>1</v>
      </c>
      <c r="EU410" s="3">
        <f t="shared" si="522"/>
        <v>0</v>
      </c>
      <c r="EV410" s="24">
        <f t="shared" si="522"/>
        <v>0</v>
      </c>
      <c r="EW410" s="245">
        <f t="shared" si="518"/>
        <v>2</v>
      </c>
      <c r="EX410" s="262" t="str">
        <f t="shared" si="517"/>
        <v/>
      </c>
    </row>
    <row r="411" spans="1:154" ht="16.149999999999999" customHeight="1" x14ac:dyDescent="0.25">
      <c r="A411" s="363"/>
      <c r="D411" s="363"/>
      <c r="E411" s="363"/>
      <c r="F411" s="363"/>
      <c r="G411" s="363"/>
      <c r="H411" s="363"/>
      <c r="I411" s="363"/>
      <c r="J411" s="68">
        <f t="shared" si="520"/>
        <v>466</v>
      </c>
      <c r="K411" s="371" t="str">
        <f t="shared" si="521"/>
        <v>Diuris sp. 'Toolinna'</v>
      </c>
      <c r="L411" s="234">
        <v>466</v>
      </c>
      <c r="M411" s="371" t="s">
        <v>1539</v>
      </c>
      <c r="N411" s="573" t="s">
        <v>7659</v>
      </c>
      <c r="O411" s="363" t="str">
        <f t="shared" si="502"/>
        <v>S</v>
      </c>
      <c r="P411" s="70" t="s">
        <v>7831</v>
      </c>
      <c r="Q411" s="364" t="s">
        <v>7832</v>
      </c>
      <c r="R411" s="365">
        <v>42937</v>
      </c>
      <c r="S411" s="365">
        <v>42978</v>
      </c>
      <c r="T411" s="603" t="s">
        <v>7894</v>
      </c>
      <c r="U411" s="603" t="s">
        <v>7894</v>
      </c>
      <c r="V411" s="603" t="s">
        <v>7894</v>
      </c>
      <c r="W411" s="603" t="s">
        <v>7894</v>
      </c>
      <c r="X411" s="603" t="s">
        <v>7894</v>
      </c>
      <c r="Y411" s="603" t="s">
        <v>7894</v>
      </c>
      <c r="Z411" s="603" t="s">
        <v>4826</v>
      </c>
      <c r="AA411" s="603" t="s">
        <v>4827</v>
      </c>
      <c r="AB411" s="603" t="s">
        <v>7894</v>
      </c>
      <c r="AC411" s="603" t="s">
        <v>7894</v>
      </c>
      <c r="AD411" s="603" t="s">
        <v>7894</v>
      </c>
      <c r="AE411" s="603" t="s">
        <v>7894</v>
      </c>
      <c r="AF411" s="605" t="s">
        <v>7904</v>
      </c>
      <c r="AG411" s="605" t="s">
        <v>7948</v>
      </c>
      <c r="AH411" s="366" t="s">
        <v>685</v>
      </c>
      <c r="AI411" s="363">
        <f t="shared" si="505"/>
        <v>6</v>
      </c>
      <c r="AJ411" s="363">
        <v>16</v>
      </c>
      <c r="AK411" s="413" t="str">
        <f t="shared" si="507"/>
        <v>Donkey Orchids</v>
      </c>
      <c r="AL411" s="413" t="str">
        <f t="shared" si="508"/>
        <v>Diuris corymbosa</v>
      </c>
      <c r="AM411" s="486" t="s">
        <v>7609</v>
      </c>
      <c r="AS411" s="69">
        <f t="shared" si="578"/>
        <v>30</v>
      </c>
      <c r="AT411" s="69">
        <f t="shared" si="579"/>
        <v>35</v>
      </c>
      <c r="AU411" s="69">
        <f t="shared" si="511"/>
        <v>7</v>
      </c>
      <c r="AV411" s="69">
        <f t="shared" si="512"/>
        <v>8</v>
      </c>
      <c r="AW411" s="81"/>
      <c r="AX411" s="70" t="s">
        <v>2601</v>
      </c>
      <c r="AY411" s="364" t="e">
        <v>#N/A</v>
      </c>
      <c r="AZ411" s="264" t="s">
        <v>48</v>
      </c>
      <c r="BA411" s="238"/>
      <c r="BB411" s="237" t="str">
        <f t="shared" si="513"/>
        <v/>
      </c>
      <c r="BC411" s="270">
        <f t="shared" si="506"/>
        <v>466</v>
      </c>
      <c r="BD411" t="str">
        <f t="shared" si="514"/>
        <v>Diuris sp. 'Toolinna'</v>
      </c>
      <c r="BE411" s="367" t="e">
        <f>COUNTIFS(#REF!,L411)</f>
        <v>#REF!</v>
      </c>
      <c r="BF411" s="374" t="str">
        <f t="shared" si="515"/>
        <v>y</v>
      </c>
      <c r="BG411" s="82"/>
      <c r="BH411" s="375"/>
      <c r="BI411" s="374"/>
      <c r="BJ411" s="403"/>
      <c r="CE411" t="str">
        <f>CONCATENATE(P443," (",K443,")")</f>
        <v>_Old species name (Diuris z.sp. 'Scaddan')</v>
      </c>
      <c r="CF411" s="388" t="str">
        <f t="shared" si="576"/>
        <v>Diuris sp. 'Newdegate'</v>
      </c>
      <c r="CG411" t="str">
        <f t="shared" ref="CG411:DL411" si="580">IF(CG$2&gt;=$R443,IF(CG$2&lt;=$S443,"X",""),"")</f>
        <v/>
      </c>
      <c r="CH411" t="str">
        <f t="shared" si="580"/>
        <v/>
      </c>
      <c r="CI411" t="str">
        <f t="shared" si="580"/>
        <v/>
      </c>
      <c r="CJ411" t="str">
        <f t="shared" si="580"/>
        <v/>
      </c>
      <c r="CK411" s="359" t="str">
        <f t="shared" si="580"/>
        <v/>
      </c>
      <c r="CL411" t="str">
        <f t="shared" si="580"/>
        <v/>
      </c>
      <c r="CM411" t="str">
        <f t="shared" si="580"/>
        <v/>
      </c>
      <c r="CN411" t="str">
        <f t="shared" si="580"/>
        <v/>
      </c>
      <c r="CO411" s="359" t="str">
        <f t="shared" si="580"/>
        <v/>
      </c>
      <c r="CP411" t="str">
        <f t="shared" si="580"/>
        <v/>
      </c>
      <c r="CQ411" t="str">
        <f t="shared" si="580"/>
        <v/>
      </c>
      <c r="CR411" t="str">
        <f t="shared" si="580"/>
        <v/>
      </c>
      <c r="CS411" s="359" t="str">
        <f t="shared" si="580"/>
        <v/>
      </c>
      <c r="CT411" t="str">
        <f t="shared" si="580"/>
        <v/>
      </c>
      <c r="CU411" t="str">
        <f t="shared" si="580"/>
        <v/>
      </c>
      <c r="CV411" t="str">
        <f t="shared" si="580"/>
        <v/>
      </c>
      <c r="CW411" t="str">
        <f t="shared" si="580"/>
        <v/>
      </c>
      <c r="CX411" s="359" t="str">
        <f t="shared" si="580"/>
        <v/>
      </c>
      <c r="CY411" t="str">
        <f t="shared" si="580"/>
        <v/>
      </c>
      <c r="CZ411" t="str">
        <f t="shared" si="580"/>
        <v/>
      </c>
      <c r="DA411" t="str">
        <f t="shared" si="580"/>
        <v/>
      </c>
      <c r="DB411" s="359" t="str">
        <f t="shared" si="580"/>
        <v/>
      </c>
      <c r="DC411" t="str">
        <f t="shared" si="580"/>
        <v/>
      </c>
      <c r="DD411" t="str">
        <f t="shared" si="580"/>
        <v/>
      </c>
      <c r="DE411" t="str">
        <f t="shared" si="580"/>
        <v/>
      </c>
      <c r="DF411" s="359" t="str">
        <f t="shared" si="580"/>
        <v/>
      </c>
      <c r="DG411" t="str">
        <f t="shared" si="580"/>
        <v>X</v>
      </c>
      <c r="DH411" t="str">
        <f t="shared" si="580"/>
        <v>X</v>
      </c>
      <c r="DI411" t="str">
        <f t="shared" si="580"/>
        <v>X</v>
      </c>
      <c r="DJ411" t="str">
        <f t="shared" si="580"/>
        <v>X</v>
      </c>
      <c r="DK411" s="359" t="str">
        <f t="shared" si="580"/>
        <v>X</v>
      </c>
      <c r="DL411" t="str">
        <f t="shared" si="580"/>
        <v>X</v>
      </c>
      <c r="DM411" t="str">
        <f t="shared" ref="DM411:EG411" si="581">IF(DM$2&gt;=$R443,IF(DM$2&lt;=$S443,"X",""),"")</f>
        <v>X</v>
      </c>
      <c r="DN411" t="str">
        <f t="shared" si="581"/>
        <v>X</v>
      </c>
      <c r="DO411" s="359" t="str">
        <f t="shared" si="581"/>
        <v>X</v>
      </c>
      <c r="DP411" t="str">
        <f t="shared" si="581"/>
        <v/>
      </c>
      <c r="DQ411" t="str">
        <f t="shared" si="581"/>
        <v/>
      </c>
      <c r="DR411" t="str">
        <f t="shared" si="581"/>
        <v/>
      </c>
      <c r="DS411" s="359" t="str">
        <f t="shared" si="581"/>
        <v/>
      </c>
      <c r="DT411" t="str">
        <f t="shared" si="581"/>
        <v/>
      </c>
      <c r="DU411" t="str">
        <f t="shared" si="581"/>
        <v/>
      </c>
      <c r="DV411" t="str">
        <f t="shared" si="581"/>
        <v/>
      </c>
      <c r="DW411" t="str">
        <f t="shared" si="581"/>
        <v/>
      </c>
      <c r="DX411" s="359" t="str">
        <f t="shared" si="581"/>
        <v/>
      </c>
      <c r="DY411" t="str">
        <f t="shared" si="581"/>
        <v/>
      </c>
      <c r="DZ411" t="str">
        <f t="shared" si="581"/>
        <v/>
      </c>
      <c r="EA411" t="str">
        <f t="shared" si="581"/>
        <v/>
      </c>
      <c r="EB411" s="359" t="str">
        <f t="shared" si="581"/>
        <v/>
      </c>
      <c r="EC411" t="str">
        <f t="shared" si="581"/>
        <v/>
      </c>
      <c r="ED411" t="str">
        <f t="shared" si="581"/>
        <v/>
      </c>
      <c r="EE411" t="str">
        <f t="shared" si="581"/>
        <v/>
      </c>
      <c r="EF411" t="str">
        <f t="shared" si="581"/>
        <v/>
      </c>
      <c r="EG411" s="359" t="str">
        <f t="shared" si="581"/>
        <v/>
      </c>
      <c r="EH411" t="str">
        <f t="shared" si="519"/>
        <v>Diuris sp. 'Newdegate'</v>
      </c>
      <c r="EJ411" t="str">
        <f t="shared" si="516"/>
        <v>Diuris sp. 'Toolinna'</v>
      </c>
      <c r="EK411" s="100">
        <f t="shared" si="522"/>
        <v>0</v>
      </c>
      <c r="EL411" s="3">
        <f t="shared" si="522"/>
        <v>0</v>
      </c>
      <c r="EM411" s="3">
        <f t="shared" si="522"/>
        <v>0</v>
      </c>
      <c r="EN411" s="3">
        <f t="shared" si="522"/>
        <v>0</v>
      </c>
      <c r="EO411" s="3">
        <f t="shared" si="522"/>
        <v>0</v>
      </c>
      <c r="EP411" s="3">
        <f t="shared" si="522"/>
        <v>0</v>
      </c>
      <c r="EQ411" s="3">
        <f t="shared" si="522"/>
        <v>1</v>
      </c>
      <c r="ER411" s="3">
        <f t="shared" si="522"/>
        <v>1</v>
      </c>
      <c r="ES411" s="3">
        <f t="shared" si="522"/>
        <v>0</v>
      </c>
      <c r="ET411" s="3">
        <f t="shared" si="522"/>
        <v>0</v>
      </c>
      <c r="EU411" s="3">
        <f t="shared" si="522"/>
        <v>0</v>
      </c>
      <c r="EV411" s="24">
        <f t="shared" si="522"/>
        <v>0</v>
      </c>
      <c r="EW411" s="245">
        <f t="shared" si="518"/>
        <v>2</v>
      </c>
      <c r="EX411" s="262" t="str">
        <f t="shared" si="517"/>
        <v/>
      </c>
    </row>
    <row r="412" spans="1:154" ht="16.149999999999999" customHeight="1" x14ac:dyDescent="0.25">
      <c r="A412" s="363"/>
      <c r="D412" s="363"/>
      <c r="E412" s="363"/>
      <c r="F412" s="363"/>
      <c r="G412" s="363"/>
      <c r="H412" s="363"/>
      <c r="I412" s="363"/>
      <c r="J412" s="68">
        <f t="shared" si="520"/>
        <v>467</v>
      </c>
      <c r="K412" s="371" t="str">
        <f t="shared" si="521"/>
        <v>Diuris sp. 'Wongan Hills'</v>
      </c>
      <c r="L412" s="234">
        <v>467</v>
      </c>
      <c r="M412" s="371" t="s">
        <v>1539</v>
      </c>
      <c r="N412" s="573" t="s">
        <v>7660</v>
      </c>
      <c r="O412" s="363" t="str">
        <f t="shared" si="502"/>
        <v>S</v>
      </c>
      <c r="P412" s="70" t="s">
        <v>7829</v>
      </c>
      <c r="Q412" s="364" t="s">
        <v>7830</v>
      </c>
      <c r="R412" s="365">
        <v>42968</v>
      </c>
      <c r="S412" s="365">
        <v>43008</v>
      </c>
      <c r="T412" s="603" t="s">
        <v>7894</v>
      </c>
      <c r="U412" s="603" t="s">
        <v>7894</v>
      </c>
      <c r="V412" s="603" t="s">
        <v>7894</v>
      </c>
      <c r="W412" s="603" t="s">
        <v>7894</v>
      </c>
      <c r="X412" s="603" t="s">
        <v>7894</v>
      </c>
      <c r="Y412" s="603" t="s">
        <v>7894</v>
      </c>
      <c r="Z412" s="603" t="s">
        <v>7894</v>
      </c>
      <c r="AA412" s="603" t="s">
        <v>4827</v>
      </c>
      <c r="AB412" s="603" t="s">
        <v>4828</v>
      </c>
      <c r="AC412" s="603" t="s">
        <v>7894</v>
      </c>
      <c r="AD412" s="603" t="s">
        <v>7894</v>
      </c>
      <c r="AE412" s="603" t="s">
        <v>7894</v>
      </c>
      <c r="AF412" s="605" t="s">
        <v>7903</v>
      </c>
      <c r="AG412" s="605" t="s">
        <v>7947</v>
      </c>
      <c r="AH412" s="366" t="s">
        <v>685</v>
      </c>
      <c r="AI412" s="363">
        <f t="shared" si="505"/>
        <v>6</v>
      </c>
      <c r="AJ412" s="363">
        <v>16</v>
      </c>
      <c r="AK412" s="413" t="str">
        <f t="shared" si="507"/>
        <v>Donkey Orchids</v>
      </c>
      <c r="AL412" s="413" t="str">
        <f t="shared" si="508"/>
        <v>Diuris corymbosa</v>
      </c>
      <c r="AM412" s="486" t="s">
        <v>7609</v>
      </c>
      <c r="AS412" s="69">
        <f t="shared" si="578"/>
        <v>35</v>
      </c>
      <c r="AT412" s="69">
        <f t="shared" si="579"/>
        <v>39</v>
      </c>
      <c r="AU412" s="69">
        <f t="shared" si="511"/>
        <v>8</v>
      </c>
      <c r="AV412" s="69">
        <f t="shared" si="512"/>
        <v>9</v>
      </c>
      <c r="AW412" s="81"/>
      <c r="AX412" s="70" t="s">
        <v>2601</v>
      </c>
      <c r="AY412" s="364" t="e">
        <v>#N/A</v>
      </c>
      <c r="AZ412" s="264" t="s">
        <v>48</v>
      </c>
      <c r="BA412" s="238"/>
      <c r="BB412" s="237" t="str">
        <f t="shared" si="513"/>
        <v/>
      </c>
      <c r="BC412" s="270">
        <f t="shared" si="506"/>
        <v>467</v>
      </c>
      <c r="BD412" t="str">
        <f t="shared" si="514"/>
        <v>Diuris sp. 'Wongan Hills'</v>
      </c>
      <c r="BE412" s="367" t="e">
        <f>COUNTIFS(#REF!,L412)</f>
        <v>#REF!</v>
      </c>
      <c r="BF412" s="374" t="str">
        <f t="shared" si="515"/>
        <v>y</v>
      </c>
      <c r="BG412" s="82"/>
      <c r="BH412" s="375"/>
      <c r="BI412" s="374"/>
      <c r="BJ412" s="403"/>
      <c r="CE412" t="e">
        <f>CONCATENATE(#REF!," (",#REF!,")")</f>
        <v>#REF!</v>
      </c>
      <c r="CF412" s="388" t="str">
        <f t="shared" si="576"/>
        <v>Diuris sp. 'Toolinna'</v>
      </c>
      <c r="CG412" t="e">
        <f>IF(CG$2&gt;=#REF!,IF(CG$2&lt;=#REF!,"X",""),"")</f>
        <v>#REF!</v>
      </c>
      <c r="CH412" t="e">
        <f>IF(CH$2&gt;=#REF!,IF(CH$2&lt;=#REF!,"X",""),"")</f>
        <v>#REF!</v>
      </c>
      <c r="CI412" t="e">
        <f>IF(CI$2&gt;=#REF!,IF(CI$2&lt;=#REF!,"X",""),"")</f>
        <v>#REF!</v>
      </c>
      <c r="CJ412" t="e">
        <f>IF(CJ$2&gt;=#REF!,IF(CJ$2&lt;=#REF!,"X",""),"")</f>
        <v>#REF!</v>
      </c>
      <c r="CK412" s="359" t="e">
        <f>IF(CK$2&gt;=#REF!,IF(CK$2&lt;=#REF!,"X",""),"")</f>
        <v>#REF!</v>
      </c>
      <c r="CL412" t="e">
        <f>IF(CL$2&gt;=#REF!,IF(CL$2&lt;=#REF!,"X",""),"")</f>
        <v>#REF!</v>
      </c>
      <c r="CM412" t="e">
        <f>IF(CM$2&gt;=#REF!,IF(CM$2&lt;=#REF!,"X",""),"")</f>
        <v>#REF!</v>
      </c>
      <c r="CN412" t="e">
        <f>IF(CN$2&gt;=#REF!,IF(CN$2&lt;=#REF!,"X",""),"")</f>
        <v>#REF!</v>
      </c>
      <c r="CO412" s="359" t="e">
        <f>IF(CO$2&gt;=#REF!,IF(CO$2&lt;=#REF!,"X",""),"")</f>
        <v>#REF!</v>
      </c>
      <c r="CP412" t="e">
        <f>IF(CP$2&gt;=#REF!,IF(CP$2&lt;=#REF!,"X",""),"")</f>
        <v>#REF!</v>
      </c>
      <c r="CQ412" t="e">
        <f>IF(CQ$2&gt;=#REF!,IF(CQ$2&lt;=#REF!,"X",""),"")</f>
        <v>#REF!</v>
      </c>
      <c r="CR412" t="e">
        <f>IF(CR$2&gt;=#REF!,IF(CR$2&lt;=#REF!,"X",""),"")</f>
        <v>#REF!</v>
      </c>
      <c r="CS412" s="359" t="e">
        <f>IF(CS$2&gt;=#REF!,IF(CS$2&lt;=#REF!,"X",""),"")</f>
        <v>#REF!</v>
      </c>
      <c r="CT412" t="e">
        <f>IF(CT$2&gt;=#REF!,IF(CT$2&lt;=#REF!,"X",""),"")</f>
        <v>#REF!</v>
      </c>
      <c r="CU412" t="e">
        <f>IF(CU$2&gt;=#REF!,IF(CU$2&lt;=#REF!,"X",""),"")</f>
        <v>#REF!</v>
      </c>
      <c r="CV412" t="e">
        <f>IF(CV$2&gt;=#REF!,IF(CV$2&lt;=#REF!,"X",""),"")</f>
        <v>#REF!</v>
      </c>
      <c r="CW412" t="e">
        <f>IF(CW$2&gt;=#REF!,IF(CW$2&lt;=#REF!,"X",""),"")</f>
        <v>#REF!</v>
      </c>
      <c r="CX412" s="359" t="e">
        <f>IF(CX$2&gt;=#REF!,IF(CX$2&lt;=#REF!,"X",""),"")</f>
        <v>#REF!</v>
      </c>
      <c r="CY412" t="e">
        <f>IF(CY$2&gt;=#REF!,IF(CY$2&lt;=#REF!,"X",""),"")</f>
        <v>#REF!</v>
      </c>
      <c r="CZ412" t="e">
        <f>IF(CZ$2&gt;=#REF!,IF(CZ$2&lt;=#REF!,"X",""),"")</f>
        <v>#REF!</v>
      </c>
      <c r="DA412" t="e">
        <f>IF(DA$2&gt;=#REF!,IF(DA$2&lt;=#REF!,"X",""),"")</f>
        <v>#REF!</v>
      </c>
      <c r="DB412" s="359" t="e">
        <f>IF(DB$2&gt;=#REF!,IF(DB$2&lt;=#REF!,"X",""),"")</f>
        <v>#REF!</v>
      </c>
      <c r="DC412" t="e">
        <f>IF(DC$2&gt;=#REF!,IF(DC$2&lt;=#REF!,"X",""),"")</f>
        <v>#REF!</v>
      </c>
      <c r="DD412" t="e">
        <f>IF(DD$2&gt;=#REF!,IF(DD$2&lt;=#REF!,"X",""),"")</f>
        <v>#REF!</v>
      </c>
      <c r="DE412" t="e">
        <f>IF(DE$2&gt;=#REF!,IF(DE$2&lt;=#REF!,"X",""),"")</f>
        <v>#REF!</v>
      </c>
      <c r="DF412" s="359" t="e">
        <f>IF(DF$2&gt;=#REF!,IF(DF$2&lt;=#REF!,"X",""),"")</f>
        <v>#REF!</v>
      </c>
      <c r="DG412" t="e">
        <f>IF(DG$2&gt;=#REF!,IF(DG$2&lt;=#REF!,"X",""),"")</f>
        <v>#REF!</v>
      </c>
      <c r="DH412" t="e">
        <f>IF(DH$2&gt;=#REF!,IF(DH$2&lt;=#REF!,"X",""),"")</f>
        <v>#REF!</v>
      </c>
      <c r="DI412" t="e">
        <f>IF(DI$2&gt;=#REF!,IF(DI$2&lt;=#REF!,"X",""),"")</f>
        <v>#REF!</v>
      </c>
      <c r="DJ412" t="e">
        <f>IF(DJ$2&gt;=#REF!,IF(DJ$2&lt;=#REF!,"X",""),"")</f>
        <v>#REF!</v>
      </c>
      <c r="DK412" s="359" t="e">
        <f>IF(DK$2&gt;=#REF!,IF(DK$2&lt;=#REF!,"X",""),"")</f>
        <v>#REF!</v>
      </c>
      <c r="DL412" t="e">
        <f>IF(DL$2&gt;=#REF!,IF(DL$2&lt;=#REF!,"X",""),"")</f>
        <v>#REF!</v>
      </c>
      <c r="DM412" t="e">
        <f>IF(DM$2&gt;=#REF!,IF(DM$2&lt;=#REF!,"X",""),"")</f>
        <v>#REF!</v>
      </c>
      <c r="DN412" t="e">
        <f>IF(DN$2&gt;=#REF!,IF(DN$2&lt;=#REF!,"X",""),"")</f>
        <v>#REF!</v>
      </c>
      <c r="DO412" s="359" t="e">
        <f>IF(DO$2&gt;=#REF!,IF(DO$2&lt;=#REF!,"X",""),"")</f>
        <v>#REF!</v>
      </c>
      <c r="DP412" t="e">
        <f>IF(DP$2&gt;=#REF!,IF(DP$2&lt;=#REF!,"X",""),"")</f>
        <v>#REF!</v>
      </c>
      <c r="DQ412" t="e">
        <f>IF(DQ$2&gt;=#REF!,IF(DQ$2&lt;=#REF!,"X",""),"")</f>
        <v>#REF!</v>
      </c>
      <c r="DR412" t="e">
        <f>IF(DR$2&gt;=#REF!,IF(DR$2&lt;=#REF!,"X",""),"")</f>
        <v>#REF!</v>
      </c>
      <c r="DS412" s="359" t="e">
        <f>IF(DS$2&gt;=#REF!,IF(DS$2&lt;=#REF!,"X",""),"")</f>
        <v>#REF!</v>
      </c>
      <c r="DT412" t="e">
        <f>IF(DT$2&gt;=#REF!,IF(DT$2&lt;=#REF!,"X",""),"")</f>
        <v>#REF!</v>
      </c>
      <c r="DU412" t="e">
        <f>IF(DU$2&gt;=#REF!,IF(DU$2&lt;=#REF!,"X",""),"")</f>
        <v>#REF!</v>
      </c>
      <c r="DV412" t="e">
        <f>IF(DV$2&gt;=#REF!,IF(DV$2&lt;=#REF!,"X",""),"")</f>
        <v>#REF!</v>
      </c>
      <c r="DW412" t="e">
        <f>IF(DW$2&gt;=#REF!,IF(DW$2&lt;=#REF!,"X",""),"")</f>
        <v>#REF!</v>
      </c>
      <c r="DX412" s="359" t="e">
        <f>IF(DX$2&gt;=#REF!,IF(DX$2&lt;=#REF!,"X",""),"")</f>
        <v>#REF!</v>
      </c>
      <c r="DY412" t="e">
        <f>IF(DY$2&gt;=#REF!,IF(DY$2&lt;=#REF!,"X",""),"")</f>
        <v>#REF!</v>
      </c>
      <c r="DZ412" t="e">
        <f>IF(DZ$2&gt;=#REF!,IF(DZ$2&lt;=#REF!,"X",""),"")</f>
        <v>#REF!</v>
      </c>
      <c r="EA412" t="e">
        <f>IF(EA$2&gt;=#REF!,IF(EA$2&lt;=#REF!,"X",""),"")</f>
        <v>#REF!</v>
      </c>
      <c r="EB412" s="359" t="e">
        <f>IF(EB$2&gt;=#REF!,IF(EB$2&lt;=#REF!,"X",""),"")</f>
        <v>#REF!</v>
      </c>
      <c r="EC412" t="e">
        <f>IF(EC$2&gt;=#REF!,IF(EC$2&lt;=#REF!,"X",""),"")</f>
        <v>#REF!</v>
      </c>
      <c r="ED412" t="e">
        <f>IF(ED$2&gt;=#REF!,IF(ED$2&lt;=#REF!,"X",""),"")</f>
        <v>#REF!</v>
      </c>
      <c r="EE412" t="e">
        <f>IF(EE$2&gt;=#REF!,IF(EE$2&lt;=#REF!,"X",""),"")</f>
        <v>#REF!</v>
      </c>
      <c r="EF412" t="e">
        <f>IF(EF$2&gt;=#REF!,IF(EF$2&lt;=#REF!,"X",""),"")</f>
        <v>#REF!</v>
      </c>
      <c r="EG412" s="359" t="e">
        <f>IF(EG$2&gt;=#REF!,IF(EG$2&lt;=#REF!,"X",""),"")</f>
        <v>#REF!</v>
      </c>
      <c r="EH412" t="str">
        <f t="shared" si="519"/>
        <v>Diuris sp. 'Toolinna'</v>
      </c>
      <c r="EJ412" t="str">
        <f t="shared" si="516"/>
        <v>Diuris sp. 'Wongan Hills'</v>
      </c>
      <c r="EK412" s="100">
        <f t="shared" si="522"/>
        <v>0</v>
      </c>
      <c r="EL412" s="3">
        <f t="shared" si="522"/>
        <v>0</v>
      </c>
      <c r="EM412" s="3">
        <f t="shared" si="522"/>
        <v>0</v>
      </c>
      <c r="EN412" s="3">
        <f t="shared" si="522"/>
        <v>0</v>
      </c>
      <c r="EO412" s="3">
        <f t="shared" si="522"/>
        <v>0</v>
      </c>
      <c r="EP412" s="3">
        <f t="shared" si="522"/>
        <v>0</v>
      </c>
      <c r="EQ412" s="3">
        <f t="shared" si="522"/>
        <v>0</v>
      </c>
      <c r="ER412" s="3">
        <f t="shared" si="522"/>
        <v>1</v>
      </c>
      <c r="ES412" s="3">
        <f t="shared" si="522"/>
        <v>1</v>
      </c>
      <c r="ET412" s="3">
        <f t="shared" si="522"/>
        <v>0</v>
      </c>
      <c r="EU412" s="3">
        <f t="shared" si="522"/>
        <v>0</v>
      </c>
      <c r="EV412" s="24">
        <f t="shared" si="522"/>
        <v>0</v>
      </c>
      <c r="EW412" s="245">
        <f t="shared" si="518"/>
        <v>2</v>
      </c>
      <c r="EX412" s="262" t="str">
        <f t="shared" si="517"/>
        <v/>
      </c>
    </row>
    <row r="413" spans="1:154" ht="16.149999999999999" customHeight="1" x14ac:dyDescent="0.25">
      <c r="A413" s="363"/>
      <c r="D413" s="363"/>
      <c r="E413" s="363"/>
      <c r="F413" s="363"/>
      <c r="G413" s="363"/>
      <c r="H413" s="363"/>
      <c r="I413" s="363"/>
      <c r="J413" s="68">
        <f t="shared" si="520"/>
        <v>1169</v>
      </c>
      <c r="K413" s="371" t="str">
        <f t="shared" si="521"/>
        <v>Diuris suffusa</v>
      </c>
      <c r="L413" s="372">
        <v>1169</v>
      </c>
      <c r="M413" s="371" t="s">
        <v>1539</v>
      </c>
      <c r="N413" s="78" t="s">
        <v>1099</v>
      </c>
      <c r="O413" s="363" t="str">
        <f t="shared" si="502"/>
        <v>S</v>
      </c>
      <c r="P413" s="70" t="s">
        <v>2607</v>
      </c>
      <c r="Q413" s="364" t="s">
        <v>2608</v>
      </c>
      <c r="R413" s="365">
        <v>42978</v>
      </c>
      <c r="S413" s="365">
        <v>43008</v>
      </c>
      <c r="T413" s="603" t="s">
        <v>7894</v>
      </c>
      <c r="U413" s="603" t="s">
        <v>7894</v>
      </c>
      <c r="V413" s="603" t="s">
        <v>7894</v>
      </c>
      <c r="W413" s="603" t="s">
        <v>7894</v>
      </c>
      <c r="X413" s="603" t="s">
        <v>7894</v>
      </c>
      <c r="Y413" s="603" t="s">
        <v>7894</v>
      </c>
      <c r="Z413" s="603" t="s">
        <v>7894</v>
      </c>
      <c r="AA413" s="603" t="s">
        <v>4827</v>
      </c>
      <c r="AB413" s="603" t="s">
        <v>4828</v>
      </c>
      <c r="AC413" s="603" t="s">
        <v>7894</v>
      </c>
      <c r="AD413" s="603" t="s">
        <v>7894</v>
      </c>
      <c r="AE413" s="603" t="s">
        <v>7894</v>
      </c>
      <c r="AF413" s="605" t="s">
        <v>7903</v>
      </c>
      <c r="AG413" s="605" t="s">
        <v>7947</v>
      </c>
      <c r="AH413" s="366" t="s">
        <v>685</v>
      </c>
      <c r="AI413" s="363">
        <f t="shared" si="505"/>
        <v>6</v>
      </c>
      <c r="AJ413" s="363">
        <v>16</v>
      </c>
      <c r="AK413" s="413" t="str">
        <f t="shared" si="507"/>
        <v>Donkey Orchids</v>
      </c>
      <c r="AL413" s="413" t="str">
        <f t="shared" si="508"/>
        <v>Diuris corymbosa</v>
      </c>
      <c r="AM413" s="486" t="s">
        <v>7607</v>
      </c>
      <c r="AN413" s="70" t="s">
        <v>7560</v>
      </c>
      <c r="AS413" s="69">
        <f t="shared" si="578"/>
        <v>36</v>
      </c>
      <c r="AT413" s="69">
        <f t="shared" si="579"/>
        <v>39</v>
      </c>
      <c r="AU413" s="69">
        <f t="shared" si="511"/>
        <v>8</v>
      </c>
      <c r="AV413" s="69">
        <f t="shared" si="512"/>
        <v>9</v>
      </c>
      <c r="AW413" s="81"/>
      <c r="AX413" s="70" t="s">
        <v>2609</v>
      </c>
      <c r="AY413" s="364">
        <v>46857</v>
      </c>
      <c r="AZ413" s="264" t="s">
        <v>48</v>
      </c>
      <c r="BA413" s="238"/>
      <c r="BB413" s="237" t="str">
        <f t="shared" si="513"/>
        <v/>
      </c>
      <c r="BC413" s="270">
        <f t="shared" si="506"/>
        <v>1169</v>
      </c>
      <c r="BD413" t="str">
        <f t="shared" si="514"/>
        <v>Diuris suffusa</v>
      </c>
      <c r="BE413" s="367" t="e">
        <f>COUNTIFS(#REF!,L413)</f>
        <v>#REF!</v>
      </c>
      <c r="BF413" s="374" t="str">
        <f t="shared" si="515"/>
        <v>y</v>
      </c>
      <c r="BG413" s="82"/>
      <c r="BH413" s="375"/>
      <c r="BI413" s="374"/>
      <c r="BJ413" s="403"/>
      <c r="CE413" t="str">
        <f t="shared" ref="CE413:CE442" si="582">CONCATENATE(P412," (",K412,")")</f>
        <v>Wongan Donkey Orchid (Diuris sp. 'Wongan Hills')</v>
      </c>
      <c r="CF413" s="388" t="str">
        <f t="shared" si="576"/>
        <v>Diuris sp. 'Wongan Hills'</v>
      </c>
      <c r="CG413" t="str">
        <f t="shared" si="523"/>
        <v/>
      </c>
      <c r="CH413" t="str">
        <f t="shared" si="524"/>
        <v/>
      </c>
      <c r="CI413" t="str">
        <f t="shared" si="525"/>
        <v/>
      </c>
      <c r="CJ413" t="str">
        <f t="shared" si="526"/>
        <v/>
      </c>
      <c r="CK413" s="359" t="str">
        <f t="shared" si="527"/>
        <v/>
      </c>
      <c r="CL413" t="str">
        <f t="shared" si="528"/>
        <v/>
      </c>
      <c r="CM413" t="str">
        <f t="shared" si="529"/>
        <v/>
      </c>
      <c r="CN413" t="str">
        <f t="shared" si="530"/>
        <v/>
      </c>
      <c r="CO413" s="359" t="str">
        <f t="shared" si="531"/>
        <v/>
      </c>
      <c r="CP413" t="str">
        <f t="shared" si="532"/>
        <v/>
      </c>
      <c r="CQ413" t="str">
        <f t="shared" si="533"/>
        <v/>
      </c>
      <c r="CR413" t="str">
        <f t="shared" si="534"/>
        <v/>
      </c>
      <c r="CS413" s="359" t="str">
        <f t="shared" si="535"/>
        <v/>
      </c>
      <c r="CT413" t="str">
        <f t="shared" si="536"/>
        <v/>
      </c>
      <c r="CU413" t="str">
        <f t="shared" si="537"/>
        <v/>
      </c>
      <c r="CV413" t="str">
        <f t="shared" si="538"/>
        <v/>
      </c>
      <c r="CW413" t="str">
        <f t="shared" si="539"/>
        <v/>
      </c>
      <c r="CX413" s="359" t="str">
        <f t="shared" si="540"/>
        <v/>
      </c>
      <c r="CY413" t="str">
        <f t="shared" si="541"/>
        <v/>
      </c>
      <c r="CZ413" t="str">
        <f t="shared" si="542"/>
        <v/>
      </c>
      <c r="DA413" t="str">
        <f t="shared" si="543"/>
        <v/>
      </c>
      <c r="DB413" s="359" t="str">
        <f t="shared" si="544"/>
        <v/>
      </c>
      <c r="DC413" t="str">
        <f t="shared" si="545"/>
        <v/>
      </c>
      <c r="DD413" t="str">
        <f t="shared" si="546"/>
        <v/>
      </c>
      <c r="DE413" t="str">
        <f t="shared" si="547"/>
        <v/>
      </c>
      <c r="DF413" s="359" t="str">
        <f t="shared" si="548"/>
        <v/>
      </c>
      <c r="DG413" t="str">
        <f t="shared" si="549"/>
        <v/>
      </c>
      <c r="DH413" t="str">
        <f t="shared" si="550"/>
        <v/>
      </c>
      <c r="DI413" t="str">
        <f t="shared" si="551"/>
        <v/>
      </c>
      <c r="DJ413" t="str">
        <f t="shared" si="552"/>
        <v/>
      </c>
      <c r="DK413" s="359" t="str">
        <f t="shared" si="553"/>
        <v/>
      </c>
      <c r="DL413" t="str">
        <f t="shared" si="554"/>
        <v/>
      </c>
      <c r="DM413" t="str">
        <f t="shared" si="555"/>
        <v/>
      </c>
      <c r="DN413" t="str">
        <f t="shared" si="556"/>
        <v/>
      </c>
      <c r="DO413" s="359" t="str">
        <f t="shared" si="557"/>
        <v>X</v>
      </c>
      <c r="DP413" t="str">
        <f t="shared" si="558"/>
        <v>X</v>
      </c>
      <c r="DQ413" t="str">
        <f t="shared" si="559"/>
        <v>X</v>
      </c>
      <c r="DR413" t="str">
        <f t="shared" si="560"/>
        <v>X</v>
      </c>
      <c r="DS413" s="359" t="str">
        <f t="shared" si="561"/>
        <v>X</v>
      </c>
      <c r="DT413" t="str">
        <f t="shared" si="562"/>
        <v/>
      </c>
      <c r="DU413" t="str">
        <f t="shared" si="563"/>
        <v/>
      </c>
      <c r="DV413" t="str">
        <f t="shared" si="564"/>
        <v/>
      </c>
      <c r="DW413" t="str">
        <f t="shared" si="565"/>
        <v/>
      </c>
      <c r="DX413" s="359" t="str">
        <f t="shared" si="566"/>
        <v/>
      </c>
      <c r="DY413" t="str">
        <f t="shared" si="567"/>
        <v/>
      </c>
      <c r="DZ413" t="str">
        <f t="shared" si="568"/>
        <v/>
      </c>
      <c r="EA413" t="str">
        <f t="shared" si="569"/>
        <v/>
      </c>
      <c r="EB413" s="359" t="str">
        <f t="shared" si="570"/>
        <v/>
      </c>
      <c r="EC413" t="str">
        <f t="shared" si="571"/>
        <v/>
      </c>
      <c r="ED413" t="str">
        <f t="shared" si="572"/>
        <v/>
      </c>
      <c r="EE413" t="str">
        <f t="shared" si="573"/>
        <v/>
      </c>
      <c r="EF413" t="str">
        <f t="shared" si="574"/>
        <v/>
      </c>
      <c r="EG413" s="359" t="str">
        <f t="shared" si="575"/>
        <v/>
      </c>
      <c r="EH413" t="str">
        <f t="shared" si="519"/>
        <v>Diuris sp. 'Wongan Hills'</v>
      </c>
      <c r="EJ413" t="str">
        <f t="shared" si="516"/>
        <v>Diuris suffusa</v>
      </c>
      <c r="EK413" s="100">
        <f t="shared" si="522"/>
        <v>0</v>
      </c>
      <c r="EL413" s="3">
        <f t="shared" si="522"/>
        <v>0</v>
      </c>
      <c r="EM413" s="3">
        <f t="shared" si="522"/>
        <v>0</v>
      </c>
      <c r="EN413" s="3">
        <f t="shared" ref="EK413:EV434" si="583">IF($AV413&gt;=$AU413,IF(AND(EN$2&gt;=$AU413,EN$2&lt;=$AV413),1,0),IF(OR(EN$2&gt;=$AU413,EN$2&lt;=$AV413),1,0))</f>
        <v>0</v>
      </c>
      <c r="EO413" s="3">
        <f t="shared" si="583"/>
        <v>0</v>
      </c>
      <c r="EP413" s="3">
        <f t="shared" si="583"/>
        <v>0</v>
      </c>
      <c r="EQ413" s="3">
        <f t="shared" si="583"/>
        <v>0</v>
      </c>
      <c r="ER413" s="3">
        <f t="shared" si="583"/>
        <v>1</v>
      </c>
      <c r="ES413" s="3">
        <f t="shared" si="583"/>
        <v>1</v>
      </c>
      <c r="ET413" s="3">
        <f t="shared" si="583"/>
        <v>0</v>
      </c>
      <c r="EU413" s="3">
        <f t="shared" si="583"/>
        <v>0</v>
      </c>
      <c r="EV413" s="24">
        <f t="shared" si="583"/>
        <v>0</v>
      </c>
      <c r="EW413" s="245">
        <f t="shared" si="518"/>
        <v>2</v>
      </c>
      <c r="EX413" s="262" t="str">
        <f t="shared" si="517"/>
        <v/>
      </c>
    </row>
    <row r="414" spans="1:154" ht="16.149999999999999" customHeight="1" x14ac:dyDescent="0.25">
      <c r="A414" s="363"/>
      <c r="D414" s="363"/>
      <c r="E414" s="363"/>
      <c r="F414" s="363"/>
      <c r="G414" s="363"/>
      <c r="H414" s="363"/>
      <c r="I414" s="363"/>
      <c r="J414" s="68">
        <f t="shared" si="520"/>
        <v>645</v>
      </c>
      <c r="K414" s="371" t="str">
        <f t="shared" si="521"/>
        <v>Diuris tinctoria</v>
      </c>
      <c r="L414" s="372">
        <v>645</v>
      </c>
      <c r="M414" s="371" t="s">
        <v>1539</v>
      </c>
      <c r="N414" s="78" t="s">
        <v>279</v>
      </c>
      <c r="O414" s="363" t="str">
        <f t="shared" si="502"/>
        <v>S</v>
      </c>
      <c r="P414" s="70" t="s">
        <v>2610</v>
      </c>
      <c r="Q414" s="364" t="s">
        <v>2611</v>
      </c>
      <c r="R414" s="365">
        <v>42979</v>
      </c>
      <c r="S414" s="365">
        <v>43039</v>
      </c>
      <c r="T414" s="603" t="s">
        <v>7894</v>
      </c>
      <c r="U414" s="603" t="s">
        <v>7894</v>
      </c>
      <c r="V414" s="603" t="s">
        <v>7894</v>
      </c>
      <c r="W414" s="603" t="s">
        <v>7894</v>
      </c>
      <c r="X414" s="603" t="s">
        <v>7894</v>
      </c>
      <c r="Y414" s="603" t="s">
        <v>7894</v>
      </c>
      <c r="Z414" s="603" t="s">
        <v>7894</v>
      </c>
      <c r="AA414" s="603" t="s">
        <v>7894</v>
      </c>
      <c r="AB414" s="603" t="s">
        <v>4828</v>
      </c>
      <c r="AC414" s="603" t="s">
        <v>4829</v>
      </c>
      <c r="AD414" s="603" t="s">
        <v>7894</v>
      </c>
      <c r="AE414" s="603" t="s">
        <v>7894</v>
      </c>
      <c r="AF414" s="605" t="s">
        <v>7896</v>
      </c>
      <c r="AG414" s="605" t="s">
        <v>7943</v>
      </c>
      <c r="AH414" s="366" t="s">
        <v>685</v>
      </c>
      <c r="AI414" s="363">
        <f t="shared" si="505"/>
        <v>6</v>
      </c>
      <c r="AJ414" s="363">
        <v>16</v>
      </c>
      <c r="AK414" s="413" t="str">
        <f t="shared" si="507"/>
        <v>Donkey Orchids</v>
      </c>
      <c r="AL414" s="413" t="str">
        <f t="shared" si="508"/>
        <v>Diuris corymbosa</v>
      </c>
      <c r="AM414" s="486" t="s">
        <v>7607</v>
      </c>
      <c r="AN414" s="70" t="s">
        <v>7561</v>
      </c>
      <c r="AS414" s="69">
        <f t="shared" si="578"/>
        <v>36</v>
      </c>
      <c r="AT414" s="69">
        <f t="shared" si="579"/>
        <v>44</v>
      </c>
      <c r="AU414" s="69">
        <f t="shared" si="511"/>
        <v>9</v>
      </c>
      <c r="AV414" s="69">
        <f t="shared" si="512"/>
        <v>10</v>
      </c>
      <c r="AW414" s="81"/>
      <c r="AX414" s="70" t="s">
        <v>2612</v>
      </c>
      <c r="AY414" s="364">
        <v>46858</v>
      </c>
      <c r="AZ414" s="264" t="s">
        <v>48</v>
      </c>
      <c r="BA414" s="238"/>
      <c r="BB414" s="237" t="str">
        <f t="shared" si="513"/>
        <v/>
      </c>
      <c r="BC414" s="270">
        <f t="shared" si="506"/>
        <v>645</v>
      </c>
      <c r="BD414" t="str">
        <f t="shared" si="514"/>
        <v>Diuris tinctoria</v>
      </c>
      <c r="BE414" s="367" t="e">
        <f>COUNTIFS(#REF!,L414)</f>
        <v>#REF!</v>
      </c>
      <c r="BF414" s="374" t="str">
        <f t="shared" si="515"/>
        <v>y</v>
      </c>
      <c r="BG414" s="82"/>
      <c r="BH414" s="375"/>
      <c r="BI414" s="374"/>
      <c r="BJ414" s="403"/>
      <c r="CE414" t="str">
        <f t="shared" si="582"/>
        <v>Mottled Donkey Orchid (Diuris suffusa)</v>
      </c>
      <c r="CF414" s="388" t="str">
        <f t="shared" si="576"/>
        <v>Diuris suffusa</v>
      </c>
      <c r="CG414" t="str">
        <f t="shared" si="523"/>
        <v/>
      </c>
      <c r="CH414" t="str">
        <f t="shared" si="524"/>
        <v/>
      </c>
      <c r="CI414" t="str">
        <f t="shared" si="525"/>
        <v/>
      </c>
      <c r="CJ414" t="str">
        <f t="shared" si="526"/>
        <v/>
      </c>
      <c r="CK414" s="359" t="str">
        <f t="shared" si="527"/>
        <v/>
      </c>
      <c r="CL414" t="str">
        <f t="shared" si="528"/>
        <v/>
      </c>
      <c r="CM414" t="str">
        <f t="shared" si="529"/>
        <v/>
      </c>
      <c r="CN414" t="str">
        <f t="shared" si="530"/>
        <v/>
      </c>
      <c r="CO414" s="359" t="str">
        <f t="shared" si="531"/>
        <v/>
      </c>
      <c r="CP414" t="str">
        <f t="shared" si="532"/>
        <v/>
      </c>
      <c r="CQ414" t="str">
        <f t="shared" si="533"/>
        <v/>
      </c>
      <c r="CR414" t="str">
        <f t="shared" si="534"/>
        <v/>
      </c>
      <c r="CS414" s="359" t="str">
        <f t="shared" si="535"/>
        <v/>
      </c>
      <c r="CT414" t="str">
        <f t="shared" si="536"/>
        <v/>
      </c>
      <c r="CU414" t="str">
        <f t="shared" si="537"/>
        <v/>
      </c>
      <c r="CV414" t="str">
        <f t="shared" si="538"/>
        <v/>
      </c>
      <c r="CW414" t="str">
        <f t="shared" si="539"/>
        <v/>
      </c>
      <c r="CX414" s="359" t="str">
        <f t="shared" si="540"/>
        <v/>
      </c>
      <c r="CY414" t="str">
        <f t="shared" si="541"/>
        <v/>
      </c>
      <c r="CZ414" t="str">
        <f t="shared" si="542"/>
        <v/>
      </c>
      <c r="DA414" t="str">
        <f t="shared" si="543"/>
        <v/>
      </c>
      <c r="DB414" s="359" t="str">
        <f t="shared" si="544"/>
        <v/>
      </c>
      <c r="DC414" t="str">
        <f t="shared" si="545"/>
        <v/>
      </c>
      <c r="DD414" t="str">
        <f t="shared" si="546"/>
        <v/>
      </c>
      <c r="DE414" t="str">
        <f t="shared" si="547"/>
        <v/>
      </c>
      <c r="DF414" s="359" t="str">
        <f t="shared" si="548"/>
        <v/>
      </c>
      <c r="DG414" t="str">
        <f t="shared" si="549"/>
        <v/>
      </c>
      <c r="DH414" t="str">
        <f t="shared" si="550"/>
        <v/>
      </c>
      <c r="DI414" t="str">
        <f t="shared" si="551"/>
        <v/>
      </c>
      <c r="DJ414" t="str">
        <f t="shared" si="552"/>
        <v/>
      </c>
      <c r="DK414" s="359" t="str">
        <f t="shared" si="553"/>
        <v/>
      </c>
      <c r="DL414" t="str">
        <f t="shared" si="554"/>
        <v/>
      </c>
      <c r="DM414" t="str">
        <f t="shared" si="555"/>
        <v/>
      </c>
      <c r="DN414" t="str">
        <f t="shared" si="556"/>
        <v/>
      </c>
      <c r="DO414" s="359" t="str">
        <f t="shared" si="557"/>
        <v/>
      </c>
      <c r="DP414" t="str">
        <f t="shared" si="558"/>
        <v>X</v>
      </c>
      <c r="DQ414" t="str">
        <f t="shared" si="559"/>
        <v>X</v>
      </c>
      <c r="DR414" t="str">
        <f t="shared" si="560"/>
        <v>X</v>
      </c>
      <c r="DS414" s="359" t="str">
        <f t="shared" si="561"/>
        <v>X</v>
      </c>
      <c r="DT414" t="str">
        <f t="shared" si="562"/>
        <v/>
      </c>
      <c r="DU414" t="str">
        <f t="shared" si="563"/>
        <v/>
      </c>
      <c r="DV414" t="str">
        <f t="shared" si="564"/>
        <v/>
      </c>
      <c r="DW414" t="str">
        <f t="shared" si="565"/>
        <v/>
      </c>
      <c r="DX414" s="359" t="str">
        <f t="shared" si="566"/>
        <v/>
      </c>
      <c r="DY414" t="str">
        <f t="shared" si="567"/>
        <v/>
      </c>
      <c r="DZ414" t="str">
        <f t="shared" si="568"/>
        <v/>
      </c>
      <c r="EA414" t="str">
        <f t="shared" si="569"/>
        <v/>
      </c>
      <c r="EB414" s="359" t="str">
        <f t="shared" si="570"/>
        <v/>
      </c>
      <c r="EC414" t="str">
        <f t="shared" si="571"/>
        <v/>
      </c>
      <c r="ED414" t="str">
        <f t="shared" si="572"/>
        <v/>
      </c>
      <c r="EE414" t="str">
        <f t="shared" si="573"/>
        <v/>
      </c>
      <c r="EF414" t="str">
        <f t="shared" si="574"/>
        <v/>
      </c>
      <c r="EG414" s="359" t="str">
        <f t="shared" si="575"/>
        <v/>
      </c>
      <c r="EH414" t="str">
        <f t="shared" si="519"/>
        <v>Diuris suffusa</v>
      </c>
      <c r="EJ414" t="str">
        <f t="shared" si="516"/>
        <v>Diuris tinctoria</v>
      </c>
      <c r="EK414" s="100">
        <f t="shared" si="583"/>
        <v>0</v>
      </c>
      <c r="EL414" s="3">
        <f t="shared" si="583"/>
        <v>0</v>
      </c>
      <c r="EM414" s="3">
        <f t="shared" si="583"/>
        <v>0</v>
      </c>
      <c r="EN414" s="3">
        <f t="shared" si="583"/>
        <v>0</v>
      </c>
      <c r="EO414" s="3">
        <f t="shared" si="583"/>
        <v>0</v>
      </c>
      <c r="EP414" s="3">
        <f t="shared" si="583"/>
        <v>0</v>
      </c>
      <c r="EQ414" s="3">
        <f t="shared" si="583"/>
        <v>0</v>
      </c>
      <c r="ER414" s="3">
        <f t="shared" si="583"/>
        <v>0</v>
      </c>
      <c r="ES414" s="3">
        <f t="shared" si="583"/>
        <v>1</v>
      </c>
      <c r="ET414" s="3">
        <f t="shared" si="583"/>
        <v>1</v>
      </c>
      <c r="EU414" s="3">
        <f t="shared" si="583"/>
        <v>0</v>
      </c>
      <c r="EV414" s="24">
        <f t="shared" si="583"/>
        <v>0</v>
      </c>
      <c r="EW414" s="245">
        <f t="shared" si="518"/>
        <v>2</v>
      </c>
      <c r="EX414" s="262" t="str">
        <f t="shared" si="517"/>
        <v/>
      </c>
    </row>
    <row r="415" spans="1:154" ht="16.149999999999999" customHeight="1" x14ac:dyDescent="0.25">
      <c r="A415" s="363"/>
      <c r="D415" s="363"/>
      <c r="E415" s="363"/>
      <c r="F415" s="363"/>
      <c r="G415" s="363"/>
      <c r="H415" s="363"/>
      <c r="I415" s="363"/>
      <c r="J415" s="68">
        <f t="shared" si="520"/>
        <v>670</v>
      </c>
      <c r="K415" s="371" t="str">
        <f t="shared" si="521"/>
        <v>Diuris tinkeri</v>
      </c>
      <c r="L415" s="372">
        <v>670</v>
      </c>
      <c r="M415" s="371" t="s">
        <v>1539</v>
      </c>
      <c r="N415" s="79" t="s">
        <v>371</v>
      </c>
      <c r="O415" s="363" t="str">
        <f t="shared" si="502"/>
        <v>S</v>
      </c>
      <c r="P415" s="70" t="s">
        <v>2613</v>
      </c>
      <c r="Q415" s="364" t="s">
        <v>2614</v>
      </c>
      <c r="R415" s="365">
        <v>42947</v>
      </c>
      <c r="S415" s="365">
        <v>43008</v>
      </c>
      <c r="T415" s="603" t="s">
        <v>7894</v>
      </c>
      <c r="U415" s="603" t="s">
        <v>7894</v>
      </c>
      <c r="V415" s="603" t="s">
        <v>7894</v>
      </c>
      <c r="W415" s="603" t="s">
        <v>7894</v>
      </c>
      <c r="X415" s="603" t="s">
        <v>7894</v>
      </c>
      <c r="Y415" s="603" t="s">
        <v>7894</v>
      </c>
      <c r="Z415" s="603" t="s">
        <v>4826</v>
      </c>
      <c r="AA415" s="603" t="s">
        <v>4827</v>
      </c>
      <c r="AB415" s="603" t="s">
        <v>4828</v>
      </c>
      <c r="AC415" s="603" t="s">
        <v>7894</v>
      </c>
      <c r="AD415" s="603" t="s">
        <v>7894</v>
      </c>
      <c r="AE415" s="603" t="s">
        <v>7894</v>
      </c>
      <c r="AF415" s="605" t="s">
        <v>7909</v>
      </c>
      <c r="AG415" s="605" t="s">
        <v>7952</v>
      </c>
      <c r="AH415" s="366" t="s">
        <v>685</v>
      </c>
      <c r="AI415" s="363">
        <f t="shared" si="505"/>
        <v>6</v>
      </c>
      <c r="AJ415" s="363">
        <v>16</v>
      </c>
      <c r="AK415" s="413" t="str">
        <f t="shared" si="507"/>
        <v>Donkey Orchids</v>
      </c>
      <c r="AL415" s="413" t="str">
        <f t="shared" si="508"/>
        <v>Diuris corymbosa</v>
      </c>
      <c r="AM415" s="486" t="s">
        <v>7607</v>
      </c>
      <c r="AN415" s="70" t="s">
        <v>2615</v>
      </c>
      <c r="AO415" s="70" t="s">
        <v>2616</v>
      </c>
      <c r="AS415" s="69">
        <f t="shared" si="578"/>
        <v>32</v>
      </c>
      <c r="AT415" s="69">
        <f t="shared" si="579"/>
        <v>39</v>
      </c>
      <c r="AU415" s="69">
        <f t="shared" si="511"/>
        <v>7</v>
      </c>
      <c r="AV415" s="69">
        <f t="shared" si="512"/>
        <v>9</v>
      </c>
      <c r="AW415" s="81"/>
      <c r="AX415" s="70" t="s">
        <v>2617</v>
      </c>
      <c r="AY415" s="364">
        <v>44162</v>
      </c>
      <c r="AZ415" s="264" t="s">
        <v>48</v>
      </c>
      <c r="BA415" s="238"/>
      <c r="BB415" s="237" t="str">
        <f t="shared" si="513"/>
        <v/>
      </c>
      <c r="BC415" s="270">
        <f t="shared" si="506"/>
        <v>670</v>
      </c>
      <c r="BD415" t="str">
        <f t="shared" si="514"/>
        <v>Diuris tinkeri</v>
      </c>
      <c r="BE415" s="367" t="e">
        <f>COUNTIFS(#REF!,L415)</f>
        <v>#REF!</v>
      </c>
      <c r="BF415" s="374" t="str">
        <f t="shared" si="515"/>
        <v>y</v>
      </c>
      <c r="BG415" s="82"/>
      <c r="BH415" s="375"/>
      <c r="BI415" s="374"/>
      <c r="BJ415" s="403"/>
      <c r="CE415" t="str">
        <f t="shared" si="582"/>
        <v>Sandplain Donkey Orchid (Diuris tinctoria)</v>
      </c>
      <c r="CF415" s="388" t="str">
        <f t="shared" si="576"/>
        <v>Diuris tinctoria</v>
      </c>
      <c r="CG415" t="str">
        <f t="shared" si="523"/>
        <v/>
      </c>
      <c r="CH415" t="str">
        <f t="shared" si="524"/>
        <v/>
      </c>
      <c r="CI415" t="str">
        <f t="shared" si="525"/>
        <v/>
      </c>
      <c r="CJ415" t="str">
        <f t="shared" si="526"/>
        <v/>
      </c>
      <c r="CK415" s="359" t="str">
        <f t="shared" si="527"/>
        <v/>
      </c>
      <c r="CL415" t="str">
        <f t="shared" si="528"/>
        <v/>
      </c>
      <c r="CM415" t="str">
        <f t="shared" si="529"/>
        <v/>
      </c>
      <c r="CN415" t="str">
        <f t="shared" si="530"/>
        <v/>
      </c>
      <c r="CO415" s="359" t="str">
        <f t="shared" si="531"/>
        <v/>
      </c>
      <c r="CP415" t="str">
        <f t="shared" si="532"/>
        <v/>
      </c>
      <c r="CQ415" t="str">
        <f t="shared" si="533"/>
        <v/>
      </c>
      <c r="CR415" t="str">
        <f t="shared" si="534"/>
        <v/>
      </c>
      <c r="CS415" s="359" t="str">
        <f t="shared" si="535"/>
        <v/>
      </c>
      <c r="CT415" t="str">
        <f t="shared" si="536"/>
        <v/>
      </c>
      <c r="CU415" t="str">
        <f t="shared" si="537"/>
        <v/>
      </c>
      <c r="CV415" t="str">
        <f t="shared" si="538"/>
        <v/>
      </c>
      <c r="CW415" t="str">
        <f t="shared" si="539"/>
        <v/>
      </c>
      <c r="CX415" s="359" t="str">
        <f t="shared" si="540"/>
        <v/>
      </c>
      <c r="CY415" t="str">
        <f t="shared" si="541"/>
        <v/>
      </c>
      <c r="CZ415" t="str">
        <f t="shared" si="542"/>
        <v/>
      </c>
      <c r="DA415" t="str">
        <f t="shared" si="543"/>
        <v/>
      </c>
      <c r="DB415" s="359" t="str">
        <f t="shared" si="544"/>
        <v/>
      </c>
      <c r="DC415" t="str">
        <f t="shared" si="545"/>
        <v/>
      </c>
      <c r="DD415" t="str">
        <f t="shared" si="546"/>
        <v/>
      </c>
      <c r="DE415" t="str">
        <f t="shared" si="547"/>
        <v/>
      </c>
      <c r="DF415" s="359" t="str">
        <f t="shared" si="548"/>
        <v/>
      </c>
      <c r="DG415" t="str">
        <f t="shared" si="549"/>
        <v/>
      </c>
      <c r="DH415" t="str">
        <f t="shared" si="550"/>
        <v/>
      </c>
      <c r="DI415" t="str">
        <f t="shared" si="551"/>
        <v/>
      </c>
      <c r="DJ415" t="str">
        <f t="shared" si="552"/>
        <v/>
      </c>
      <c r="DK415" s="359" t="str">
        <f t="shared" si="553"/>
        <v/>
      </c>
      <c r="DL415" t="str">
        <f t="shared" si="554"/>
        <v/>
      </c>
      <c r="DM415" t="str">
        <f t="shared" si="555"/>
        <v/>
      </c>
      <c r="DN415" t="str">
        <f t="shared" si="556"/>
        <v/>
      </c>
      <c r="DO415" s="359" t="str">
        <f t="shared" si="557"/>
        <v/>
      </c>
      <c r="DP415" t="str">
        <f t="shared" si="558"/>
        <v>X</v>
      </c>
      <c r="DQ415" t="str">
        <f t="shared" si="559"/>
        <v>X</v>
      </c>
      <c r="DR415" t="str">
        <f t="shared" si="560"/>
        <v>X</v>
      </c>
      <c r="DS415" s="359" t="str">
        <f t="shared" si="561"/>
        <v>X</v>
      </c>
      <c r="DT415" t="str">
        <f t="shared" si="562"/>
        <v>X</v>
      </c>
      <c r="DU415" t="str">
        <f t="shared" si="563"/>
        <v>X</v>
      </c>
      <c r="DV415" t="str">
        <f t="shared" si="564"/>
        <v>X</v>
      </c>
      <c r="DW415" t="str">
        <f t="shared" si="565"/>
        <v>X</v>
      </c>
      <c r="DX415" s="359" t="str">
        <f t="shared" si="566"/>
        <v>X</v>
      </c>
      <c r="DY415" t="str">
        <f t="shared" si="567"/>
        <v/>
      </c>
      <c r="DZ415" t="str">
        <f t="shared" si="568"/>
        <v/>
      </c>
      <c r="EA415" t="str">
        <f t="shared" si="569"/>
        <v/>
      </c>
      <c r="EB415" s="359" t="str">
        <f t="shared" si="570"/>
        <v/>
      </c>
      <c r="EC415" t="str">
        <f t="shared" si="571"/>
        <v/>
      </c>
      <c r="ED415" t="str">
        <f t="shared" si="572"/>
        <v/>
      </c>
      <c r="EE415" t="str">
        <f t="shared" si="573"/>
        <v/>
      </c>
      <c r="EF415" t="str">
        <f t="shared" si="574"/>
        <v/>
      </c>
      <c r="EG415" s="359" t="str">
        <f t="shared" si="575"/>
        <v/>
      </c>
      <c r="EH415" t="str">
        <f t="shared" si="519"/>
        <v>Diuris tinctoria</v>
      </c>
      <c r="EJ415" t="str">
        <f t="shared" si="516"/>
        <v>Diuris tinkeri</v>
      </c>
      <c r="EK415" s="100">
        <f t="shared" si="583"/>
        <v>0</v>
      </c>
      <c r="EL415" s="3">
        <f t="shared" si="583"/>
        <v>0</v>
      </c>
      <c r="EM415" s="3">
        <f t="shared" si="583"/>
        <v>0</v>
      </c>
      <c r="EN415" s="3">
        <f t="shared" si="583"/>
        <v>0</v>
      </c>
      <c r="EO415" s="3">
        <f t="shared" si="583"/>
        <v>0</v>
      </c>
      <c r="EP415" s="3">
        <f t="shared" si="583"/>
        <v>0</v>
      </c>
      <c r="EQ415" s="3">
        <f t="shared" si="583"/>
        <v>1</v>
      </c>
      <c r="ER415" s="3">
        <f t="shared" si="583"/>
        <v>1</v>
      </c>
      <c r="ES415" s="3">
        <f t="shared" si="583"/>
        <v>1</v>
      </c>
      <c r="ET415" s="3">
        <f t="shared" si="583"/>
        <v>0</v>
      </c>
      <c r="EU415" s="3">
        <f t="shared" si="583"/>
        <v>0</v>
      </c>
      <c r="EV415" s="24">
        <f t="shared" si="583"/>
        <v>0</v>
      </c>
      <c r="EW415" s="245">
        <f t="shared" si="518"/>
        <v>3</v>
      </c>
      <c r="EX415" s="262" t="str">
        <f t="shared" si="517"/>
        <v/>
      </c>
    </row>
    <row r="416" spans="1:154" ht="16.149999999999999" customHeight="1" x14ac:dyDescent="0.25">
      <c r="A416" s="363"/>
      <c r="D416" s="363"/>
      <c r="E416" s="363"/>
      <c r="F416" s="363"/>
      <c r="G416" s="363"/>
      <c r="H416" s="363"/>
      <c r="I416" s="363"/>
      <c r="J416" s="68">
        <f t="shared" si="520"/>
        <v>0</v>
      </c>
      <c r="K416" s="417" t="str">
        <f t="shared" si="521"/>
        <v>Diuris z._PREVIOUS NAMES</v>
      </c>
      <c r="L416" s="372"/>
      <c r="M416" s="417" t="s">
        <v>1539</v>
      </c>
      <c r="N416" s="574" t="s">
        <v>2322</v>
      </c>
      <c r="O416" s="363" t="str">
        <f t="shared" si="502"/>
        <v>S</v>
      </c>
      <c r="P416" s="144" t="s">
        <v>2323</v>
      </c>
      <c r="Q416" s="364" t="s">
        <v>1055</v>
      </c>
      <c r="R416" s="365" t="s">
        <v>685</v>
      </c>
      <c r="S416" s="365" t="s">
        <v>685</v>
      </c>
      <c r="T416" s="603" t="s">
        <v>7894</v>
      </c>
      <c r="U416" s="603" t="s">
        <v>7894</v>
      </c>
      <c r="V416" s="603" t="s">
        <v>7894</v>
      </c>
      <c r="W416" s="603" t="s">
        <v>7894</v>
      </c>
      <c r="X416" s="603" t="s">
        <v>7894</v>
      </c>
      <c r="Y416" s="603" t="s">
        <v>7894</v>
      </c>
      <c r="Z416" s="603" t="s">
        <v>7894</v>
      </c>
      <c r="AA416" s="603" t="s">
        <v>7894</v>
      </c>
      <c r="AB416" s="603" t="s">
        <v>7894</v>
      </c>
      <c r="AC416" s="603" t="s">
        <v>7894</v>
      </c>
      <c r="AD416" s="603" t="s">
        <v>7894</v>
      </c>
      <c r="AE416" s="603" t="s">
        <v>7894</v>
      </c>
      <c r="AF416" s="605" t="s">
        <v>48</v>
      </c>
      <c r="AG416" s="605" t="s">
        <v>48</v>
      </c>
      <c r="AH416" s="366" t="s">
        <v>685</v>
      </c>
      <c r="AI416" s="363">
        <f t="shared" si="505"/>
        <v>6</v>
      </c>
      <c r="AJ416" s="363">
        <v>0</v>
      </c>
      <c r="AK416" s="413" t="str">
        <f t="shared" si="507"/>
        <v>None</v>
      </c>
      <c r="AL416" s="413" t="str">
        <f t="shared" si="508"/>
        <v>None</v>
      </c>
      <c r="AM416" s="486" t="s">
        <v>7608</v>
      </c>
      <c r="AS416" s="69">
        <f t="shared" si="578"/>
        <v>0</v>
      </c>
      <c r="AT416" s="69">
        <f t="shared" si="579"/>
        <v>0</v>
      </c>
      <c r="AU416" s="69">
        <f t="shared" si="511"/>
        <v>0</v>
      </c>
      <c r="AV416" s="69">
        <f t="shared" si="512"/>
        <v>0</v>
      </c>
      <c r="AW416" s="81"/>
      <c r="AX416" s="70"/>
      <c r="AY416" s="364" t="e">
        <v>#N/A</v>
      </c>
      <c r="AZ416" s="264" t="s">
        <v>48</v>
      </c>
      <c r="BA416" s="238"/>
      <c r="BB416" s="237" t="str">
        <f t="shared" si="513"/>
        <v/>
      </c>
      <c r="BC416" s="270">
        <f t="shared" si="506"/>
        <v>0</v>
      </c>
      <c r="BD416" t="str">
        <f t="shared" si="514"/>
        <v>Diuris z._PREVIOUS NAMES</v>
      </c>
      <c r="BE416" s="367" t="e">
        <f>COUNTIFS(#REF!,L416)</f>
        <v>#REF!</v>
      </c>
      <c r="BF416" s="374" t="str">
        <f t="shared" si="515"/>
        <v>n</v>
      </c>
      <c r="BG416" s="82"/>
      <c r="BH416" s="375"/>
      <c r="BI416" s="374"/>
      <c r="BJ416" s="403"/>
      <c r="CE416" t="str">
        <f t="shared" si="582"/>
        <v>Arrowsmith Pansy Orchid (Diuris tinkeri)</v>
      </c>
      <c r="CF416" s="388" t="str">
        <f t="shared" si="576"/>
        <v>Diuris tinkeri</v>
      </c>
      <c r="CG416" t="str">
        <f t="shared" si="523"/>
        <v/>
      </c>
      <c r="CH416" t="str">
        <f t="shared" si="524"/>
        <v/>
      </c>
      <c r="CI416" t="str">
        <f t="shared" si="525"/>
        <v/>
      </c>
      <c r="CJ416" t="str">
        <f t="shared" si="526"/>
        <v/>
      </c>
      <c r="CK416" s="359" t="str">
        <f t="shared" si="527"/>
        <v/>
      </c>
      <c r="CL416" t="str">
        <f t="shared" si="528"/>
        <v/>
      </c>
      <c r="CM416" t="str">
        <f t="shared" si="529"/>
        <v/>
      </c>
      <c r="CN416" t="str">
        <f t="shared" si="530"/>
        <v/>
      </c>
      <c r="CO416" s="359" t="str">
        <f t="shared" si="531"/>
        <v/>
      </c>
      <c r="CP416" t="str">
        <f t="shared" si="532"/>
        <v/>
      </c>
      <c r="CQ416" t="str">
        <f t="shared" si="533"/>
        <v/>
      </c>
      <c r="CR416" t="str">
        <f t="shared" si="534"/>
        <v/>
      </c>
      <c r="CS416" s="359" t="str">
        <f t="shared" si="535"/>
        <v/>
      </c>
      <c r="CT416" t="str">
        <f t="shared" si="536"/>
        <v/>
      </c>
      <c r="CU416" t="str">
        <f t="shared" si="537"/>
        <v/>
      </c>
      <c r="CV416" t="str">
        <f t="shared" si="538"/>
        <v/>
      </c>
      <c r="CW416" t="str">
        <f t="shared" si="539"/>
        <v/>
      </c>
      <c r="CX416" s="359" t="str">
        <f t="shared" si="540"/>
        <v/>
      </c>
      <c r="CY416" t="str">
        <f t="shared" si="541"/>
        <v/>
      </c>
      <c r="CZ416" t="str">
        <f t="shared" si="542"/>
        <v/>
      </c>
      <c r="DA416" t="str">
        <f t="shared" si="543"/>
        <v/>
      </c>
      <c r="DB416" s="359" t="str">
        <f t="shared" si="544"/>
        <v/>
      </c>
      <c r="DC416" t="str">
        <f t="shared" si="545"/>
        <v/>
      </c>
      <c r="DD416" t="str">
        <f t="shared" si="546"/>
        <v/>
      </c>
      <c r="DE416" t="str">
        <f t="shared" si="547"/>
        <v/>
      </c>
      <c r="DF416" s="359" t="str">
        <f t="shared" si="548"/>
        <v/>
      </c>
      <c r="DG416" t="str">
        <f t="shared" si="549"/>
        <v/>
      </c>
      <c r="DH416" t="str">
        <f t="shared" si="550"/>
        <v/>
      </c>
      <c r="DI416" t="str">
        <f t="shared" si="551"/>
        <v/>
      </c>
      <c r="DJ416" t="str">
        <f t="shared" si="552"/>
        <v/>
      </c>
      <c r="DK416" s="359" t="str">
        <f t="shared" si="553"/>
        <v/>
      </c>
      <c r="DL416" t="str">
        <f t="shared" si="554"/>
        <v>X</v>
      </c>
      <c r="DM416" t="str">
        <f t="shared" si="555"/>
        <v>X</v>
      </c>
      <c r="DN416" t="str">
        <f t="shared" si="556"/>
        <v>X</v>
      </c>
      <c r="DO416" s="359" t="str">
        <f t="shared" si="557"/>
        <v>X</v>
      </c>
      <c r="DP416" t="str">
        <f t="shared" si="558"/>
        <v>X</v>
      </c>
      <c r="DQ416" t="str">
        <f t="shared" si="559"/>
        <v>X</v>
      </c>
      <c r="DR416" t="str">
        <f t="shared" si="560"/>
        <v>X</v>
      </c>
      <c r="DS416" s="359" t="str">
        <f t="shared" si="561"/>
        <v>X</v>
      </c>
      <c r="DT416" t="str">
        <f t="shared" si="562"/>
        <v/>
      </c>
      <c r="DU416" t="str">
        <f t="shared" si="563"/>
        <v/>
      </c>
      <c r="DV416" t="str">
        <f t="shared" si="564"/>
        <v/>
      </c>
      <c r="DW416" t="str">
        <f t="shared" si="565"/>
        <v/>
      </c>
      <c r="DX416" s="359" t="str">
        <f t="shared" si="566"/>
        <v/>
      </c>
      <c r="DY416" t="str">
        <f t="shared" si="567"/>
        <v/>
      </c>
      <c r="DZ416" t="str">
        <f t="shared" si="568"/>
        <v/>
      </c>
      <c r="EA416" t="str">
        <f t="shared" si="569"/>
        <v/>
      </c>
      <c r="EB416" s="359" t="str">
        <f t="shared" si="570"/>
        <v/>
      </c>
      <c r="EC416" t="str">
        <f t="shared" si="571"/>
        <v/>
      </c>
      <c r="ED416" t="str">
        <f t="shared" si="572"/>
        <v/>
      </c>
      <c r="EE416" t="str">
        <f t="shared" si="573"/>
        <v/>
      </c>
      <c r="EF416" t="str">
        <f t="shared" si="574"/>
        <v/>
      </c>
      <c r="EG416" s="359" t="str">
        <f t="shared" si="575"/>
        <v/>
      </c>
      <c r="EH416" t="str">
        <f t="shared" si="519"/>
        <v>Diuris tinkeri</v>
      </c>
      <c r="EJ416" t="str">
        <f t="shared" si="516"/>
        <v>Diuris z._PREVIOUS NAMES</v>
      </c>
      <c r="EK416" s="100">
        <f t="shared" si="583"/>
        <v>0</v>
      </c>
      <c r="EL416" s="3">
        <f t="shared" si="583"/>
        <v>0</v>
      </c>
      <c r="EM416" s="3">
        <f t="shared" si="583"/>
        <v>0</v>
      </c>
      <c r="EN416" s="3">
        <f t="shared" si="583"/>
        <v>0</v>
      </c>
      <c r="EO416" s="3">
        <f t="shared" si="583"/>
        <v>0</v>
      </c>
      <c r="EP416" s="3">
        <f t="shared" si="583"/>
        <v>0</v>
      </c>
      <c r="EQ416" s="3">
        <f t="shared" si="583"/>
        <v>0</v>
      </c>
      <c r="ER416" s="3">
        <f t="shared" si="583"/>
        <v>0</v>
      </c>
      <c r="ES416" s="3">
        <f t="shared" si="583"/>
        <v>0</v>
      </c>
      <c r="ET416" s="3">
        <f t="shared" si="583"/>
        <v>0</v>
      </c>
      <c r="EU416" s="3">
        <f t="shared" si="583"/>
        <v>0</v>
      </c>
      <c r="EV416" s="24">
        <f t="shared" si="583"/>
        <v>0</v>
      </c>
      <c r="EW416" s="245">
        <f t="shared" si="518"/>
        <v>0</v>
      </c>
      <c r="EX416" s="262" t="str">
        <f t="shared" si="517"/>
        <v/>
      </c>
    </row>
    <row r="417" spans="1:154" ht="16.149999999999999" customHeight="1" x14ac:dyDescent="0.25">
      <c r="A417" s="363"/>
      <c r="D417" s="363"/>
      <c r="E417" s="363"/>
      <c r="F417" s="363"/>
      <c r="G417" s="363"/>
      <c r="H417" s="363"/>
      <c r="I417" s="363"/>
      <c r="J417" s="68">
        <f t="shared" si="520"/>
        <v>1168</v>
      </c>
      <c r="K417" s="417" t="str">
        <f t="shared" si="521"/>
        <v>Diuris z.carecta</v>
      </c>
      <c r="L417" s="417">
        <v>1168</v>
      </c>
      <c r="M417" s="417" t="s">
        <v>1539</v>
      </c>
      <c r="N417" s="574" t="s">
        <v>7629</v>
      </c>
      <c r="O417" s="363" t="str">
        <f t="shared" si="502"/>
        <v>S</v>
      </c>
      <c r="P417" s="144" t="s">
        <v>2323</v>
      </c>
      <c r="Q417" s="364" t="s">
        <v>2485</v>
      </c>
      <c r="R417" s="365">
        <v>42962</v>
      </c>
      <c r="S417" s="365">
        <v>43009</v>
      </c>
      <c r="T417" s="603" t="s">
        <v>7894</v>
      </c>
      <c r="U417" s="603" t="s">
        <v>7894</v>
      </c>
      <c r="V417" s="603" t="s">
        <v>7894</v>
      </c>
      <c r="W417" s="603" t="s">
        <v>7894</v>
      </c>
      <c r="X417" s="603" t="s">
        <v>7894</v>
      </c>
      <c r="Y417" s="603" t="s">
        <v>7894</v>
      </c>
      <c r="Z417" s="603" t="s">
        <v>7894</v>
      </c>
      <c r="AA417" s="603" t="s">
        <v>7894</v>
      </c>
      <c r="AB417" s="603" t="s">
        <v>7894</v>
      </c>
      <c r="AC417" s="603" t="s">
        <v>7894</v>
      </c>
      <c r="AD417" s="603" t="s">
        <v>7894</v>
      </c>
      <c r="AE417" s="603" t="s">
        <v>7894</v>
      </c>
      <c r="AF417" s="605" t="s">
        <v>48</v>
      </c>
      <c r="AG417" s="605" t="s">
        <v>48</v>
      </c>
      <c r="AH417" s="366" t="s">
        <v>685</v>
      </c>
      <c r="AI417" s="363">
        <f t="shared" si="505"/>
        <v>6</v>
      </c>
      <c r="AJ417" s="363">
        <v>16</v>
      </c>
      <c r="AK417" s="413" t="str">
        <f t="shared" si="507"/>
        <v>Donkey Orchids</v>
      </c>
      <c r="AL417" s="413" t="str">
        <f t="shared" si="508"/>
        <v>Diuris corymbosa</v>
      </c>
      <c r="AM417" s="486" t="s">
        <v>7608</v>
      </c>
      <c r="AN417" s="144" t="str">
        <f t="shared" ref="AN417:AN450" si="584">VLOOKUP(L417,$L$3:$N$827,3,FALSE)</f>
        <v>carectum</v>
      </c>
      <c r="AS417" s="69">
        <f t="shared" si="578"/>
        <v>34</v>
      </c>
      <c r="AT417" s="69">
        <f t="shared" si="579"/>
        <v>40</v>
      </c>
      <c r="AU417" s="69">
        <f t="shared" si="511"/>
        <v>8</v>
      </c>
      <c r="AV417" s="69">
        <f t="shared" si="512"/>
        <v>10</v>
      </c>
      <c r="AW417" s="81"/>
      <c r="AX417" s="70" t="s">
        <v>2486</v>
      </c>
      <c r="AY417" s="364">
        <v>46854</v>
      </c>
      <c r="AZ417" s="264" t="s">
        <v>48</v>
      </c>
      <c r="BA417" s="238"/>
      <c r="BB417" s="237" t="str">
        <f t="shared" si="513"/>
        <v/>
      </c>
      <c r="BC417" s="270">
        <f t="shared" si="506"/>
        <v>1168</v>
      </c>
      <c r="BD417" t="str">
        <f t="shared" si="514"/>
        <v>Diuris z.carecta</v>
      </c>
      <c r="BE417" s="367" t="e">
        <f>COUNTIFS(#REF!,L417)</f>
        <v>#REF!</v>
      </c>
      <c r="BF417" s="374" t="str">
        <f t="shared" si="515"/>
        <v>n</v>
      </c>
      <c r="BG417" s="82"/>
      <c r="BH417" s="375"/>
      <c r="BI417" s="374"/>
      <c r="BJ417" s="403"/>
      <c r="CE417" t="str">
        <f t="shared" si="582"/>
        <v>_Old species name (Diuris z._PREVIOUS NAMES)</v>
      </c>
      <c r="CF417" s="388" t="str">
        <f t="shared" si="576"/>
        <v>Diuris z._PREVIOUS NAMES</v>
      </c>
      <c r="CG417" t="str">
        <f t="shared" si="523"/>
        <v/>
      </c>
      <c r="CH417" t="str">
        <f t="shared" si="524"/>
        <v/>
      </c>
      <c r="CI417" t="str">
        <f t="shared" si="525"/>
        <v/>
      </c>
      <c r="CJ417" t="str">
        <f t="shared" si="526"/>
        <v/>
      </c>
      <c r="CK417" s="359" t="str">
        <f t="shared" si="527"/>
        <v/>
      </c>
      <c r="CL417" t="str">
        <f t="shared" si="528"/>
        <v/>
      </c>
      <c r="CM417" t="str">
        <f t="shared" si="529"/>
        <v/>
      </c>
      <c r="CN417" t="str">
        <f t="shared" si="530"/>
        <v/>
      </c>
      <c r="CO417" s="359" t="str">
        <f t="shared" si="531"/>
        <v/>
      </c>
      <c r="CP417" t="str">
        <f t="shared" si="532"/>
        <v/>
      </c>
      <c r="CQ417" t="str">
        <f t="shared" si="533"/>
        <v/>
      </c>
      <c r="CR417" t="str">
        <f t="shared" si="534"/>
        <v/>
      </c>
      <c r="CS417" s="359" t="str">
        <f t="shared" si="535"/>
        <v/>
      </c>
      <c r="CT417" t="str">
        <f t="shared" si="536"/>
        <v/>
      </c>
      <c r="CU417" t="str">
        <f t="shared" si="537"/>
        <v/>
      </c>
      <c r="CV417" t="str">
        <f t="shared" si="538"/>
        <v/>
      </c>
      <c r="CW417" t="str">
        <f t="shared" si="539"/>
        <v/>
      </c>
      <c r="CX417" s="359" t="str">
        <f t="shared" si="540"/>
        <v/>
      </c>
      <c r="CY417" t="str">
        <f t="shared" si="541"/>
        <v/>
      </c>
      <c r="CZ417" t="str">
        <f t="shared" si="542"/>
        <v/>
      </c>
      <c r="DA417" t="str">
        <f t="shared" si="543"/>
        <v/>
      </c>
      <c r="DB417" s="359" t="str">
        <f t="shared" si="544"/>
        <v/>
      </c>
      <c r="DC417" t="str">
        <f t="shared" si="545"/>
        <v/>
      </c>
      <c r="DD417" t="str">
        <f t="shared" si="546"/>
        <v/>
      </c>
      <c r="DE417" t="str">
        <f t="shared" si="547"/>
        <v/>
      </c>
      <c r="DF417" s="359" t="str">
        <f t="shared" si="548"/>
        <v/>
      </c>
      <c r="DG417" t="str">
        <f t="shared" si="549"/>
        <v/>
      </c>
      <c r="DH417" t="str">
        <f t="shared" si="550"/>
        <v/>
      </c>
      <c r="DI417" t="str">
        <f t="shared" si="551"/>
        <v/>
      </c>
      <c r="DJ417" t="str">
        <f t="shared" si="552"/>
        <v/>
      </c>
      <c r="DK417" s="359" t="str">
        <f t="shared" si="553"/>
        <v/>
      </c>
      <c r="DL417" t="str">
        <f t="shared" si="554"/>
        <v/>
      </c>
      <c r="DM417" t="str">
        <f t="shared" si="555"/>
        <v/>
      </c>
      <c r="DN417" t="str">
        <f t="shared" si="556"/>
        <v/>
      </c>
      <c r="DO417" s="359" t="str">
        <f t="shared" si="557"/>
        <v/>
      </c>
      <c r="DP417" t="str">
        <f t="shared" si="558"/>
        <v/>
      </c>
      <c r="DQ417" t="str">
        <f t="shared" si="559"/>
        <v/>
      </c>
      <c r="DR417" t="str">
        <f t="shared" si="560"/>
        <v/>
      </c>
      <c r="DS417" s="359" t="str">
        <f t="shared" si="561"/>
        <v/>
      </c>
      <c r="DT417" t="str">
        <f t="shared" si="562"/>
        <v/>
      </c>
      <c r="DU417" t="str">
        <f t="shared" si="563"/>
        <v/>
      </c>
      <c r="DV417" t="str">
        <f t="shared" si="564"/>
        <v/>
      </c>
      <c r="DW417" t="str">
        <f t="shared" si="565"/>
        <v/>
      </c>
      <c r="DX417" s="359" t="str">
        <f t="shared" si="566"/>
        <v/>
      </c>
      <c r="DY417" t="str">
        <f t="shared" si="567"/>
        <v/>
      </c>
      <c r="DZ417" t="str">
        <f t="shared" si="568"/>
        <v/>
      </c>
      <c r="EA417" t="str">
        <f t="shared" si="569"/>
        <v/>
      </c>
      <c r="EB417" s="359" t="str">
        <f t="shared" si="570"/>
        <v/>
      </c>
      <c r="EC417" t="str">
        <f t="shared" si="571"/>
        <v/>
      </c>
      <c r="ED417" t="str">
        <f t="shared" si="572"/>
        <v/>
      </c>
      <c r="EE417" t="str">
        <f t="shared" si="573"/>
        <v/>
      </c>
      <c r="EF417" t="str">
        <f t="shared" si="574"/>
        <v/>
      </c>
      <c r="EG417" s="359" t="str">
        <f t="shared" si="575"/>
        <v/>
      </c>
      <c r="EH417" t="str">
        <f t="shared" si="519"/>
        <v>Diuris z._PREVIOUS NAMES</v>
      </c>
      <c r="EJ417" t="str">
        <f t="shared" si="516"/>
        <v>Diuris z.carecta</v>
      </c>
      <c r="EK417" s="100">
        <f t="shared" si="583"/>
        <v>0</v>
      </c>
      <c r="EL417" s="3">
        <f t="shared" si="583"/>
        <v>0</v>
      </c>
      <c r="EM417" s="3">
        <f t="shared" si="583"/>
        <v>0</v>
      </c>
      <c r="EN417" s="3">
        <f t="shared" si="583"/>
        <v>0</v>
      </c>
      <c r="EO417" s="3">
        <f t="shared" si="583"/>
        <v>0</v>
      </c>
      <c r="EP417" s="3">
        <f t="shared" si="583"/>
        <v>0</v>
      </c>
      <c r="EQ417" s="3">
        <f t="shared" si="583"/>
        <v>0</v>
      </c>
      <c r="ER417" s="3">
        <f t="shared" si="583"/>
        <v>1</v>
      </c>
      <c r="ES417" s="3">
        <f t="shared" si="583"/>
        <v>1</v>
      </c>
      <c r="ET417" s="3">
        <f t="shared" si="583"/>
        <v>1</v>
      </c>
      <c r="EU417" s="3">
        <f t="shared" si="583"/>
        <v>0</v>
      </c>
      <c r="EV417" s="24">
        <f t="shared" si="583"/>
        <v>0</v>
      </c>
      <c r="EW417" s="245">
        <f t="shared" si="518"/>
        <v>3</v>
      </c>
      <c r="EX417" s="262" t="str">
        <f t="shared" si="517"/>
        <v/>
      </c>
    </row>
    <row r="418" spans="1:154" ht="16.149999999999999" customHeight="1" x14ac:dyDescent="0.25">
      <c r="A418" s="363"/>
      <c r="D418" s="363"/>
      <c r="E418" s="363"/>
      <c r="F418" s="363"/>
      <c r="G418" s="363"/>
      <c r="H418" s="363"/>
      <c r="I418" s="363"/>
      <c r="J418" s="68">
        <f t="shared" si="520"/>
        <v>1155</v>
      </c>
      <c r="K418" s="417" t="str">
        <f t="shared" si="521"/>
        <v>Diuris z.decrementa</v>
      </c>
      <c r="L418" s="417">
        <v>1155</v>
      </c>
      <c r="M418" s="417" t="s">
        <v>1539</v>
      </c>
      <c r="N418" s="574" t="s">
        <v>7512</v>
      </c>
      <c r="O418" s="363" t="str">
        <f t="shared" si="502"/>
        <v>S</v>
      </c>
      <c r="P418" s="144" t="s">
        <v>2323</v>
      </c>
      <c r="Q418" s="364" t="s">
        <v>2503</v>
      </c>
      <c r="R418" s="365">
        <v>42962</v>
      </c>
      <c r="S418" s="365">
        <v>43008</v>
      </c>
      <c r="T418" s="603" t="s">
        <v>7894</v>
      </c>
      <c r="U418" s="603" t="s">
        <v>7894</v>
      </c>
      <c r="V418" s="603" t="s">
        <v>7894</v>
      </c>
      <c r="W418" s="603" t="s">
        <v>7894</v>
      </c>
      <c r="X418" s="603" t="s">
        <v>7894</v>
      </c>
      <c r="Y418" s="603" t="s">
        <v>7894</v>
      </c>
      <c r="Z418" s="603" t="s">
        <v>7894</v>
      </c>
      <c r="AA418" s="603" t="s">
        <v>7894</v>
      </c>
      <c r="AB418" s="603" t="s">
        <v>7894</v>
      </c>
      <c r="AC418" s="603" t="s">
        <v>7894</v>
      </c>
      <c r="AD418" s="603" t="s">
        <v>7894</v>
      </c>
      <c r="AE418" s="603" t="s">
        <v>7894</v>
      </c>
      <c r="AF418" s="605" t="s">
        <v>48</v>
      </c>
      <c r="AG418" s="605" t="s">
        <v>48</v>
      </c>
      <c r="AH418" s="366" t="s">
        <v>685</v>
      </c>
      <c r="AI418" s="363">
        <f t="shared" si="505"/>
        <v>6</v>
      </c>
      <c r="AJ418" s="363">
        <v>18</v>
      </c>
      <c r="AK418" s="413" t="str">
        <f t="shared" si="507"/>
        <v>Bee Orchids</v>
      </c>
      <c r="AL418" s="413" t="str">
        <f t="shared" si="508"/>
        <v>Diuris laxiflora</v>
      </c>
      <c r="AM418" s="486" t="s">
        <v>7608</v>
      </c>
      <c r="AN418" s="144" t="str">
        <f t="shared" si="584"/>
        <v>decrementum</v>
      </c>
      <c r="AS418" s="69">
        <f t="shared" si="578"/>
        <v>34</v>
      </c>
      <c r="AT418" s="69">
        <f t="shared" si="579"/>
        <v>39</v>
      </c>
      <c r="AU418" s="69">
        <f t="shared" si="511"/>
        <v>8</v>
      </c>
      <c r="AV418" s="69">
        <f t="shared" si="512"/>
        <v>9</v>
      </c>
      <c r="AW418" s="81"/>
      <c r="AX418" s="70" t="s">
        <v>2505</v>
      </c>
      <c r="AY418" s="364">
        <v>42231</v>
      </c>
      <c r="AZ418" s="264" t="s">
        <v>48</v>
      </c>
      <c r="BA418" s="238"/>
      <c r="BB418" s="237" t="str">
        <f t="shared" si="513"/>
        <v/>
      </c>
      <c r="BC418" s="270">
        <f t="shared" si="506"/>
        <v>1155</v>
      </c>
      <c r="BD418" t="str">
        <f t="shared" si="514"/>
        <v>Diuris z.decrementa</v>
      </c>
      <c r="BE418" s="367" t="e">
        <f>COUNTIFS(#REF!,L418)</f>
        <v>#REF!</v>
      </c>
      <c r="BF418" s="374" t="str">
        <f t="shared" si="515"/>
        <v>n</v>
      </c>
      <c r="BG418" s="82"/>
      <c r="BH418" s="375"/>
      <c r="BI418" s="374"/>
      <c r="BJ418" s="403"/>
      <c r="CE418" t="str">
        <f t="shared" si="582"/>
        <v>_Old species name (Diuris z.carecta)</v>
      </c>
      <c r="CF418" s="388" t="str">
        <f t="shared" si="576"/>
        <v>Diuris z.carecta</v>
      </c>
      <c r="CG418" t="str">
        <f t="shared" si="523"/>
        <v/>
      </c>
      <c r="CH418" t="str">
        <f t="shared" si="524"/>
        <v/>
      </c>
      <c r="CI418" t="str">
        <f t="shared" si="525"/>
        <v/>
      </c>
      <c r="CJ418" t="str">
        <f t="shared" si="526"/>
        <v/>
      </c>
      <c r="CK418" s="359" t="str">
        <f t="shared" si="527"/>
        <v/>
      </c>
      <c r="CL418" t="str">
        <f t="shared" si="528"/>
        <v/>
      </c>
      <c r="CM418" t="str">
        <f t="shared" si="529"/>
        <v/>
      </c>
      <c r="CN418" t="str">
        <f t="shared" si="530"/>
        <v/>
      </c>
      <c r="CO418" s="359" t="str">
        <f t="shared" si="531"/>
        <v/>
      </c>
      <c r="CP418" t="str">
        <f t="shared" si="532"/>
        <v/>
      </c>
      <c r="CQ418" t="str">
        <f t="shared" si="533"/>
        <v/>
      </c>
      <c r="CR418" t="str">
        <f t="shared" si="534"/>
        <v/>
      </c>
      <c r="CS418" s="359" t="str">
        <f t="shared" si="535"/>
        <v/>
      </c>
      <c r="CT418" t="str">
        <f t="shared" si="536"/>
        <v/>
      </c>
      <c r="CU418" t="str">
        <f t="shared" si="537"/>
        <v/>
      </c>
      <c r="CV418" t="str">
        <f t="shared" si="538"/>
        <v/>
      </c>
      <c r="CW418" t="str">
        <f t="shared" si="539"/>
        <v/>
      </c>
      <c r="CX418" s="359" t="str">
        <f t="shared" si="540"/>
        <v/>
      </c>
      <c r="CY418" t="str">
        <f t="shared" si="541"/>
        <v/>
      </c>
      <c r="CZ418" t="str">
        <f t="shared" si="542"/>
        <v/>
      </c>
      <c r="DA418" t="str">
        <f t="shared" si="543"/>
        <v/>
      </c>
      <c r="DB418" s="359" t="str">
        <f t="shared" si="544"/>
        <v/>
      </c>
      <c r="DC418" t="str">
        <f t="shared" si="545"/>
        <v/>
      </c>
      <c r="DD418" t="str">
        <f t="shared" si="546"/>
        <v/>
      </c>
      <c r="DE418" t="str">
        <f t="shared" si="547"/>
        <v/>
      </c>
      <c r="DF418" s="359" t="str">
        <f t="shared" si="548"/>
        <v/>
      </c>
      <c r="DG418" t="str">
        <f t="shared" si="549"/>
        <v/>
      </c>
      <c r="DH418" t="str">
        <f t="shared" si="550"/>
        <v/>
      </c>
      <c r="DI418" t="str">
        <f t="shared" si="551"/>
        <v/>
      </c>
      <c r="DJ418" t="str">
        <f t="shared" si="552"/>
        <v/>
      </c>
      <c r="DK418" s="359" t="str">
        <f t="shared" si="553"/>
        <v/>
      </c>
      <c r="DL418" t="str">
        <f t="shared" si="554"/>
        <v/>
      </c>
      <c r="DM418" t="str">
        <f t="shared" si="555"/>
        <v/>
      </c>
      <c r="DN418" t="str">
        <f t="shared" si="556"/>
        <v>X</v>
      </c>
      <c r="DO418" s="359" t="str">
        <f t="shared" si="557"/>
        <v>X</v>
      </c>
      <c r="DP418" t="str">
        <f t="shared" si="558"/>
        <v>X</v>
      </c>
      <c r="DQ418" t="str">
        <f t="shared" si="559"/>
        <v>X</v>
      </c>
      <c r="DR418" t="str">
        <f t="shared" si="560"/>
        <v>X</v>
      </c>
      <c r="DS418" s="359" t="str">
        <f t="shared" si="561"/>
        <v>X</v>
      </c>
      <c r="DT418" t="str">
        <f t="shared" si="562"/>
        <v>X</v>
      </c>
      <c r="DU418" t="str">
        <f t="shared" si="563"/>
        <v/>
      </c>
      <c r="DV418" t="str">
        <f t="shared" si="564"/>
        <v/>
      </c>
      <c r="DW418" t="str">
        <f t="shared" si="565"/>
        <v/>
      </c>
      <c r="DX418" s="359" t="str">
        <f t="shared" si="566"/>
        <v/>
      </c>
      <c r="DY418" t="str">
        <f t="shared" si="567"/>
        <v/>
      </c>
      <c r="DZ418" t="str">
        <f t="shared" si="568"/>
        <v/>
      </c>
      <c r="EA418" t="str">
        <f t="shared" si="569"/>
        <v/>
      </c>
      <c r="EB418" s="359" t="str">
        <f t="shared" si="570"/>
        <v/>
      </c>
      <c r="EC418" t="str">
        <f t="shared" si="571"/>
        <v/>
      </c>
      <c r="ED418" t="str">
        <f t="shared" si="572"/>
        <v/>
      </c>
      <c r="EE418" t="str">
        <f t="shared" si="573"/>
        <v/>
      </c>
      <c r="EF418" t="str">
        <f t="shared" si="574"/>
        <v/>
      </c>
      <c r="EG418" s="359" t="str">
        <f t="shared" si="575"/>
        <v/>
      </c>
      <c r="EH418" t="str">
        <f t="shared" si="519"/>
        <v>Diuris z.carecta</v>
      </c>
      <c r="EJ418" t="str">
        <f t="shared" si="516"/>
        <v>Diuris z.decrementa</v>
      </c>
      <c r="EK418" s="100">
        <f t="shared" si="583"/>
        <v>0</v>
      </c>
      <c r="EL418" s="3">
        <f t="shared" si="583"/>
        <v>0</v>
      </c>
      <c r="EM418" s="3">
        <f t="shared" si="583"/>
        <v>0</v>
      </c>
      <c r="EN418" s="3">
        <f t="shared" si="583"/>
        <v>0</v>
      </c>
      <c r="EO418" s="3">
        <f t="shared" si="583"/>
        <v>0</v>
      </c>
      <c r="EP418" s="3">
        <f t="shared" si="583"/>
        <v>0</v>
      </c>
      <c r="EQ418" s="3">
        <f t="shared" si="583"/>
        <v>0</v>
      </c>
      <c r="ER418" s="3">
        <f t="shared" si="583"/>
        <v>1</v>
      </c>
      <c r="ES418" s="3">
        <f t="shared" si="583"/>
        <v>1</v>
      </c>
      <c r="ET418" s="3">
        <f t="shared" si="583"/>
        <v>0</v>
      </c>
      <c r="EU418" s="3">
        <f t="shared" si="583"/>
        <v>0</v>
      </c>
      <c r="EV418" s="24">
        <f t="shared" si="583"/>
        <v>0</v>
      </c>
      <c r="EW418" s="245">
        <f t="shared" si="518"/>
        <v>2</v>
      </c>
      <c r="EX418" s="262" t="str">
        <f t="shared" si="517"/>
        <v/>
      </c>
    </row>
    <row r="419" spans="1:154" ht="16.149999999999999" customHeight="1" x14ac:dyDescent="0.25">
      <c r="A419" s="363"/>
      <c r="D419" s="363"/>
      <c r="E419" s="363"/>
      <c r="F419" s="363"/>
      <c r="G419" s="363"/>
      <c r="H419" s="363"/>
      <c r="I419" s="363"/>
      <c r="J419" s="68">
        <f t="shared" si="520"/>
        <v>809</v>
      </c>
      <c r="K419" s="417" t="str">
        <f t="shared" si="521"/>
        <v>Diuris z.nicholsoniana</v>
      </c>
      <c r="L419" s="417">
        <v>809</v>
      </c>
      <c r="M419" s="417" t="s">
        <v>1539</v>
      </c>
      <c r="N419" s="574" t="s">
        <v>7516</v>
      </c>
      <c r="O419" s="363" t="str">
        <f t="shared" si="502"/>
        <v>S</v>
      </c>
      <c r="P419" s="144" t="s">
        <v>2323</v>
      </c>
      <c r="Q419" s="364" t="s">
        <v>2576</v>
      </c>
      <c r="R419" s="365">
        <v>42947</v>
      </c>
      <c r="S419" s="365">
        <v>43008</v>
      </c>
      <c r="T419" s="603" t="s">
        <v>7894</v>
      </c>
      <c r="U419" s="603" t="s">
        <v>7894</v>
      </c>
      <c r="V419" s="603" t="s">
        <v>7894</v>
      </c>
      <c r="W419" s="603" t="s">
        <v>7894</v>
      </c>
      <c r="X419" s="603" t="s">
        <v>7894</v>
      </c>
      <c r="Y419" s="603" t="s">
        <v>7894</v>
      </c>
      <c r="Z419" s="603" t="s">
        <v>7894</v>
      </c>
      <c r="AA419" s="603" t="s">
        <v>7894</v>
      </c>
      <c r="AB419" s="603" t="s">
        <v>7894</v>
      </c>
      <c r="AC419" s="603" t="s">
        <v>7894</v>
      </c>
      <c r="AD419" s="603" t="s">
        <v>7894</v>
      </c>
      <c r="AE419" s="603" t="s">
        <v>7894</v>
      </c>
      <c r="AF419" s="605" t="s">
        <v>48</v>
      </c>
      <c r="AG419" s="605" t="s">
        <v>48</v>
      </c>
      <c r="AH419" s="366" t="s">
        <v>685</v>
      </c>
      <c r="AI419" s="363">
        <f t="shared" si="505"/>
        <v>6</v>
      </c>
      <c r="AJ419" s="363">
        <v>16</v>
      </c>
      <c r="AK419" s="413" t="str">
        <f t="shared" si="507"/>
        <v>Donkey Orchids</v>
      </c>
      <c r="AL419" s="413" t="str">
        <f t="shared" si="508"/>
        <v>Diuris corymbosa</v>
      </c>
      <c r="AM419" s="486" t="s">
        <v>7608</v>
      </c>
      <c r="AN419" s="144" t="str">
        <f t="shared" si="584"/>
        <v>porrifolia</v>
      </c>
      <c r="AS419" s="69">
        <f t="shared" si="578"/>
        <v>32</v>
      </c>
      <c r="AT419" s="69">
        <f t="shared" si="579"/>
        <v>39</v>
      </c>
      <c r="AU419" s="69">
        <f t="shared" si="511"/>
        <v>7</v>
      </c>
      <c r="AV419" s="69">
        <f t="shared" si="512"/>
        <v>9</v>
      </c>
      <c r="AW419" s="81" t="e">
        <f>VLOOKUP(AM419,#REF!,6,FALSE)</f>
        <v>#REF!</v>
      </c>
      <c r="AX419" s="70" t="s">
        <v>2578</v>
      </c>
      <c r="AY419" s="364">
        <v>15436</v>
      </c>
      <c r="AZ419" s="264" t="s">
        <v>48</v>
      </c>
      <c r="BA419" s="238"/>
      <c r="BB419" s="237" t="str">
        <f t="shared" si="513"/>
        <v/>
      </c>
      <c r="BC419" s="270">
        <f t="shared" si="506"/>
        <v>809</v>
      </c>
      <c r="BD419" t="str">
        <f t="shared" si="514"/>
        <v>Diuris z.nicholsoniana</v>
      </c>
      <c r="BE419" s="367" t="e">
        <f>COUNTIFS(#REF!,L419)</f>
        <v>#REF!</v>
      </c>
      <c r="BF419" s="374" t="str">
        <f t="shared" si="515"/>
        <v>n</v>
      </c>
      <c r="BG419" s="82"/>
      <c r="BH419" s="375"/>
      <c r="BI419" s="374"/>
      <c r="BJ419" s="403"/>
      <c r="CE419" t="str">
        <f t="shared" si="582"/>
        <v>_Old species name (Diuris z.decrementa)</v>
      </c>
      <c r="CF419" s="388" t="str">
        <f t="shared" si="576"/>
        <v>Diuris z.decrementa</v>
      </c>
      <c r="CG419" t="str">
        <f t="shared" si="523"/>
        <v/>
      </c>
      <c r="CH419" t="str">
        <f t="shared" si="524"/>
        <v/>
      </c>
      <c r="CI419" t="str">
        <f t="shared" si="525"/>
        <v/>
      </c>
      <c r="CJ419" t="str">
        <f t="shared" si="526"/>
        <v/>
      </c>
      <c r="CK419" s="359" t="str">
        <f t="shared" si="527"/>
        <v/>
      </c>
      <c r="CL419" t="str">
        <f t="shared" si="528"/>
        <v/>
      </c>
      <c r="CM419" t="str">
        <f t="shared" si="529"/>
        <v/>
      </c>
      <c r="CN419" t="str">
        <f t="shared" si="530"/>
        <v/>
      </c>
      <c r="CO419" s="359" t="str">
        <f t="shared" si="531"/>
        <v/>
      </c>
      <c r="CP419" t="str">
        <f t="shared" si="532"/>
        <v/>
      </c>
      <c r="CQ419" t="str">
        <f t="shared" si="533"/>
        <v/>
      </c>
      <c r="CR419" t="str">
        <f t="shared" si="534"/>
        <v/>
      </c>
      <c r="CS419" s="359" t="str">
        <f t="shared" si="535"/>
        <v/>
      </c>
      <c r="CT419" t="str">
        <f t="shared" si="536"/>
        <v/>
      </c>
      <c r="CU419" t="str">
        <f t="shared" si="537"/>
        <v/>
      </c>
      <c r="CV419" t="str">
        <f t="shared" si="538"/>
        <v/>
      </c>
      <c r="CW419" t="str">
        <f t="shared" si="539"/>
        <v/>
      </c>
      <c r="CX419" s="359" t="str">
        <f t="shared" si="540"/>
        <v/>
      </c>
      <c r="CY419" t="str">
        <f t="shared" si="541"/>
        <v/>
      </c>
      <c r="CZ419" t="str">
        <f t="shared" si="542"/>
        <v/>
      </c>
      <c r="DA419" t="str">
        <f t="shared" si="543"/>
        <v/>
      </c>
      <c r="DB419" s="359" t="str">
        <f t="shared" si="544"/>
        <v/>
      </c>
      <c r="DC419" t="str">
        <f t="shared" si="545"/>
        <v/>
      </c>
      <c r="DD419" t="str">
        <f t="shared" si="546"/>
        <v/>
      </c>
      <c r="DE419" t="str">
        <f t="shared" si="547"/>
        <v/>
      </c>
      <c r="DF419" s="359" t="str">
        <f t="shared" si="548"/>
        <v/>
      </c>
      <c r="DG419" t="str">
        <f t="shared" si="549"/>
        <v/>
      </c>
      <c r="DH419" t="str">
        <f t="shared" si="550"/>
        <v/>
      </c>
      <c r="DI419" t="str">
        <f t="shared" si="551"/>
        <v/>
      </c>
      <c r="DJ419" t="str">
        <f t="shared" si="552"/>
        <v/>
      </c>
      <c r="DK419" s="359" t="str">
        <f t="shared" si="553"/>
        <v/>
      </c>
      <c r="DL419" t="str">
        <f t="shared" si="554"/>
        <v/>
      </c>
      <c r="DM419" t="str">
        <f t="shared" si="555"/>
        <v/>
      </c>
      <c r="DN419" t="str">
        <f t="shared" si="556"/>
        <v>X</v>
      </c>
      <c r="DO419" s="359" t="str">
        <f t="shared" si="557"/>
        <v>X</v>
      </c>
      <c r="DP419" t="str">
        <f t="shared" si="558"/>
        <v>X</v>
      </c>
      <c r="DQ419" t="str">
        <f t="shared" si="559"/>
        <v>X</v>
      </c>
      <c r="DR419" t="str">
        <f t="shared" si="560"/>
        <v>X</v>
      </c>
      <c r="DS419" s="359" t="str">
        <f t="shared" si="561"/>
        <v>X</v>
      </c>
      <c r="DT419" t="str">
        <f t="shared" si="562"/>
        <v/>
      </c>
      <c r="DU419" t="str">
        <f t="shared" si="563"/>
        <v/>
      </c>
      <c r="DV419" t="str">
        <f t="shared" si="564"/>
        <v/>
      </c>
      <c r="DW419" t="str">
        <f t="shared" si="565"/>
        <v/>
      </c>
      <c r="DX419" s="359" t="str">
        <f t="shared" si="566"/>
        <v/>
      </c>
      <c r="DY419" t="str">
        <f t="shared" si="567"/>
        <v/>
      </c>
      <c r="DZ419" t="str">
        <f t="shared" si="568"/>
        <v/>
      </c>
      <c r="EA419" t="str">
        <f t="shared" si="569"/>
        <v/>
      </c>
      <c r="EB419" s="359" t="str">
        <f t="shared" si="570"/>
        <v/>
      </c>
      <c r="EC419" t="str">
        <f t="shared" si="571"/>
        <v/>
      </c>
      <c r="ED419" t="str">
        <f t="shared" si="572"/>
        <v/>
      </c>
      <c r="EE419" t="str">
        <f t="shared" si="573"/>
        <v/>
      </c>
      <c r="EF419" t="str">
        <f t="shared" si="574"/>
        <v/>
      </c>
      <c r="EG419" s="359" t="str">
        <f t="shared" si="575"/>
        <v/>
      </c>
      <c r="EH419" t="str">
        <f t="shared" si="519"/>
        <v>Diuris z.decrementa</v>
      </c>
      <c r="EJ419" t="str">
        <f t="shared" si="516"/>
        <v>Diuris z.nicholsoniana</v>
      </c>
      <c r="EK419" s="100">
        <f t="shared" si="583"/>
        <v>0</v>
      </c>
      <c r="EL419" s="3">
        <f t="shared" si="583"/>
        <v>0</v>
      </c>
      <c r="EM419" s="3">
        <f t="shared" si="583"/>
        <v>0</v>
      </c>
      <c r="EN419" s="3">
        <f t="shared" si="583"/>
        <v>0</v>
      </c>
      <c r="EO419" s="3">
        <f t="shared" si="583"/>
        <v>0</v>
      </c>
      <c r="EP419" s="3">
        <f t="shared" si="583"/>
        <v>0</v>
      </c>
      <c r="EQ419" s="3">
        <f t="shared" si="583"/>
        <v>1</v>
      </c>
      <c r="ER419" s="3">
        <f t="shared" si="583"/>
        <v>1</v>
      </c>
      <c r="ES419" s="3">
        <f t="shared" si="583"/>
        <v>1</v>
      </c>
      <c r="ET419" s="3">
        <f t="shared" si="583"/>
        <v>0</v>
      </c>
      <c r="EU419" s="3">
        <f t="shared" si="583"/>
        <v>0</v>
      </c>
      <c r="EV419" s="24">
        <f t="shared" si="583"/>
        <v>0</v>
      </c>
      <c r="EW419" s="245">
        <f t="shared" si="518"/>
        <v>3</v>
      </c>
      <c r="EX419" s="262" t="str">
        <f t="shared" si="517"/>
        <v/>
      </c>
    </row>
    <row r="420" spans="1:154" ht="16.149999999999999" customHeight="1" x14ac:dyDescent="0.25">
      <c r="A420" s="363"/>
      <c r="D420" s="363"/>
      <c r="E420" s="363"/>
      <c r="F420" s="363"/>
      <c r="G420" s="363"/>
      <c r="H420" s="363"/>
      <c r="I420" s="363"/>
      <c r="J420" s="68">
        <f t="shared" si="520"/>
        <v>1147</v>
      </c>
      <c r="K420" s="436" t="str">
        <f t="shared" si="521"/>
        <v>Diuris z.sp. 'south coast'</v>
      </c>
      <c r="L420" s="437">
        <v>1147</v>
      </c>
      <c r="M420" s="436" t="s">
        <v>1539</v>
      </c>
      <c r="N420" s="574" t="s">
        <v>2634</v>
      </c>
      <c r="O420" s="363" t="str">
        <f t="shared" si="502"/>
        <v>S</v>
      </c>
      <c r="P420" s="144" t="s">
        <v>2323</v>
      </c>
      <c r="Q420" s="364" t="s">
        <v>2477</v>
      </c>
      <c r="R420" s="365">
        <v>42916</v>
      </c>
      <c r="S420" s="365">
        <v>42978</v>
      </c>
      <c r="T420" s="603" t="s">
        <v>7894</v>
      </c>
      <c r="U420" s="603" t="s">
        <v>7894</v>
      </c>
      <c r="V420" s="603" t="s">
        <v>7894</v>
      </c>
      <c r="W420" s="603" t="s">
        <v>7894</v>
      </c>
      <c r="X420" s="603" t="s">
        <v>7894</v>
      </c>
      <c r="Y420" s="603" t="s">
        <v>7894</v>
      </c>
      <c r="Z420" s="603" t="s">
        <v>7894</v>
      </c>
      <c r="AA420" s="603" t="s">
        <v>7894</v>
      </c>
      <c r="AB420" s="603" t="s">
        <v>7894</v>
      </c>
      <c r="AC420" s="603" t="s">
        <v>7894</v>
      </c>
      <c r="AD420" s="603" t="s">
        <v>7894</v>
      </c>
      <c r="AE420" s="603" t="s">
        <v>7894</v>
      </c>
      <c r="AF420" s="605" t="s">
        <v>48</v>
      </c>
      <c r="AG420" s="605" t="s">
        <v>48</v>
      </c>
      <c r="AH420" s="366" t="s">
        <v>685</v>
      </c>
      <c r="AI420" s="363">
        <f t="shared" si="505"/>
        <v>6</v>
      </c>
      <c r="AJ420" s="363">
        <v>16</v>
      </c>
      <c r="AK420" s="413" t="str">
        <f t="shared" si="507"/>
        <v>Donkey Orchids</v>
      </c>
      <c r="AL420" s="413" t="str">
        <f t="shared" si="508"/>
        <v>Diuris corymbosa</v>
      </c>
      <c r="AM420" s="486" t="s">
        <v>7608</v>
      </c>
      <c r="AN420" s="144" t="str">
        <f t="shared" si="584"/>
        <v>brockmanii</v>
      </c>
      <c r="AS420" s="69">
        <f t="shared" si="578"/>
        <v>27</v>
      </c>
      <c r="AT420" s="69">
        <f t="shared" si="579"/>
        <v>35</v>
      </c>
      <c r="AU420" s="69">
        <f t="shared" si="511"/>
        <v>6</v>
      </c>
      <c r="AV420" s="69">
        <f t="shared" si="512"/>
        <v>8</v>
      </c>
      <c r="AW420" s="81"/>
      <c r="AX420" s="70" t="s">
        <v>2479</v>
      </c>
      <c r="AY420" s="364">
        <v>48712</v>
      </c>
      <c r="AZ420" s="264" t="s">
        <v>48</v>
      </c>
      <c r="BA420" s="238"/>
      <c r="BB420" s="237" t="str">
        <f t="shared" si="513"/>
        <v/>
      </c>
      <c r="BC420" s="270">
        <f t="shared" si="506"/>
        <v>1147</v>
      </c>
      <c r="BD420" t="str">
        <f t="shared" si="514"/>
        <v>Diuris z.sp. 'south coast'</v>
      </c>
      <c r="BE420" s="367" t="e">
        <f>COUNTIFS(#REF!,L420)</f>
        <v>#REF!</v>
      </c>
      <c r="BF420" s="374" t="str">
        <f t="shared" si="515"/>
        <v>n</v>
      </c>
      <c r="BG420" s="82"/>
      <c r="BH420" s="375"/>
      <c r="BI420" s="374"/>
      <c r="BJ420" s="403"/>
      <c r="CE420" t="str">
        <f t="shared" si="582"/>
        <v>_Old species name (Diuris z.nicholsoniana)</v>
      </c>
      <c r="CF420" s="388" t="str">
        <f t="shared" si="576"/>
        <v>Diuris z.nicholsoniana</v>
      </c>
      <c r="CG420" t="str">
        <f t="shared" si="523"/>
        <v/>
      </c>
      <c r="CH420" t="str">
        <f t="shared" si="524"/>
        <v/>
      </c>
      <c r="CI420" t="str">
        <f t="shared" si="525"/>
        <v/>
      </c>
      <c r="CJ420" t="str">
        <f t="shared" si="526"/>
        <v/>
      </c>
      <c r="CK420" s="359" t="str">
        <f t="shared" si="527"/>
        <v/>
      </c>
      <c r="CL420" t="str">
        <f t="shared" si="528"/>
        <v/>
      </c>
      <c r="CM420" t="str">
        <f t="shared" si="529"/>
        <v/>
      </c>
      <c r="CN420" t="str">
        <f t="shared" si="530"/>
        <v/>
      </c>
      <c r="CO420" s="359" t="str">
        <f t="shared" si="531"/>
        <v/>
      </c>
      <c r="CP420" t="str">
        <f t="shared" si="532"/>
        <v/>
      </c>
      <c r="CQ420" t="str">
        <f t="shared" si="533"/>
        <v/>
      </c>
      <c r="CR420" t="str">
        <f t="shared" si="534"/>
        <v/>
      </c>
      <c r="CS420" s="359" t="str">
        <f t="shared" si="535"/>
        <v/>
      </c>
      <c r="CT420" t="str">
        <f t="shared" si="536"/>
        <v/>
      </c>
      <c r="CU420" t="str">
        <f t="shared" si="537"/>
        <v/>
      </c>
      <c r="CV420" t="str">
        <f t="shared" si="538"/>
        <v/>
      </c>
      <c r="CW420" t="str">
        <f t="shared" si="539"/>
        <v/>
      </c>
      <c r="CX420" s="359" t="str">
        <f t="shared" si="540"/>
        <v/>
      </c>
      <c r="CY420" t="str">
        <f t="shared" si="541"/>
        <v/>
      </c>
      <c r="CZ420" t="str">
        <f t="shared" si="542"/>
        <v/>
      </c>
      <c r="DA420" t="str">
        <f t="shared" si="543"/>
        <v/>
      </c>
      <c r="DB420" s="359" t="str">
        <f t="shared" si="544"/>
        <v/>
      </c>
      <c r="DC420" t="str">
        <f t="shared" si="545"/>
        <v/>
      </c>
      <c r="DD420" t="str">
        <f t="shared" si="546"/>
        <v/>
      </c>
      <c r="DE420" t="str">
        <f t="shared" si="547"/>
        <v/>
      </c>
      <c r="DF420" s="359" t="str">
        <f t="shared" si="548"/>
        <v/>
      </c>
      <c r="DG420" t="str">
        <f t="shared" si="549"/>
        <v/>
      </c>
      <c r="DH420" t="str">
        <f t="shared" si="550"/>
        <v/>
      </c>
      <c r="DI420" t="str">
        <f t="shared" si="551"/>
        <v/>
      </c>
      <c r="DJ420" t="str">
        <f t="shared" si="552"/>
        <v/>
      </c>
      <c r="DK420" s="359" t="str">
        <f t="shared" si="553"/>
        <v/>
      </c>
      <c r="DL420" t="str">
        <f t="shared" si="554"/>
        <v>X</v>
      </c>
      <c r="DM420" t="str">
        <f t="shared" si="555"/>
        <v>X</v>
      </c>
      <c r="DN420" t="str">
        <f t="shared" si="556"/>
        <v>X</v>
      </c>
      <c r="DO420" s="359" t="str">
        <f t="shared" si="557"/>
        <v>X</v>
      </c>
      <c r="DP420" t="str">
        <f t="shared" si="558"/>
        <v>X</v>
      </c>
      <c r="DQ420" t="str">
        <f t="shared" si="559"/>
        <v>X</v>
      </c>
      <c r="DR420" t="str">
        <f t="shared" si="560"/>
        <v>X</v>
      </c>
      <c r="DS420" s="359" t="str">
        <f t="shared" si="561"/>
        <v>X</v>
      </c>
      <c r="DT420" t="str">
        <f t="shared" si="562"/>
        <v/>
      </c>
      <c r="DU420" t="str">
        <f t="shared" si="563"/>
        <v/>
      </c>
      <c r="DV420" t="str">
        <f t="shared" si="564"/>
        <v/>
      </c>
      <c r="DW420" t="str">
        <f t="shared" si="565"/>
        <v/>
      </c>
      <c r="DX420" s="359" t="str">
        <f t="shared" si="566"/>
        <v/>
      </c>
      <c r="DY420" t="str">
        <f t="shared" si="567"/>
        <v/>
      </c>
      <c r="DZ420" t="str">
        <f t="shared" si="568"/>
        <v/>
      </c>
      <c r="EA420" t="str">
        <f t="shared" si="569"/>
        <v/>
      </c>
      <c r="EB420" s="359" t="str">
        <f t="shared" si="570"/>
        <v/>
      </c>
      <c r="EC420" t="str">
        <f t="shared" si="571"/>
        <v/>
      </c>
      <c r="ED420" t="str">
        <f t="shared" si="572"/>
        <v/>
      </c>
      <c r="EE420" t="str">
        <f t="shared" si="573"/>
        <v/>
      </c>
      <c r="EF420" t="str">
        <f t="shared" si="574"/>
        <v/>
      </c>
      <c r="EG420" s="359" t="str">
        <f t="shared" si="575"/>
        <v/>
      </c>
      <c r="EH420" t="str">
        <f t="shared" si="519"/>
        <v>Diuris z.nicholsoniana</v>
      </c>
      <c r="EJ420" t="str">
        <f t="shared" si="516"/>
        <v>Diuris z.sp. 'south coast'</v>
      </c>
      <c r="EK420" s="100">
        <f t="shared" si="583"/>
        <v>0</v>
      </c>
      <c r="EL420" s="3">
        <f t="shared" si="583"/>
        <v>0</v>
      </c>
      <c r="EM420" s="3">
        <f t="shared" si="583"/>
        <v>0</v>
      </c>
      <c r="EN420" s="3">
        <f t="shared" si="583"/>
        <v>0</v>
      </c>
      <c r="EO420" s="3">
        <f t="shared" si="583"/>
        <v>0</v>
      </c>
      <c r="EP420" s="3">
        <f t="shared" si="583"/>
        <v>1</v>
      </c>
      <c r="EQ420" s="3">
        <f t="shared" si="583"/>
        <v>1</v>
      </c>
      <c r="ER420" s="3">
        <f t="shared" si="583"/>
        <v>1</v>
      </c>
      <c r="ES420" s="3">
        <f t="shared" si="583"/>
        <v>0</v>
      </c>
      <c r="ET420" s="3">
        <f t="shared" si="583"/>
        <v>0</v>
      </c>
      <c r="EU420" s="3">
        <f t="shared" si="583"/>
        <v>0</v>
      </c>
      <c r="EV420" s="24">
        <f t="shared" si="583"/>
        <v>0</v>
      </c>
      <c r="EW420" s="245">
        <f t="shared" si="518"/>
        <v>3</v>
      </c>
      <c r="EX420" s="262" t="str">
        <f t="shared" si="517"/>
        <v/>
      </c>
    </row>
    <row r="421" spans="1:154" ht="16.149999999999999" customHeight="1" x14ac:dyDescent="0.25">
      <c r="A421" s="363"/>
      <c r="D421" s="363"/>
      <c r="E421" s="363"/>
      <c r="F421" s="363"/>
      <c r="G421" s="363"/>
      <c r="H421" s="363"/>
      <c r="I421" s="363"/>
      <c r="J421" s="68">
        <f t="shared" si="520"/>
        <v>1163</v>
      </c>
      <c r="K421" s="417" t="str">
        <f t="shared" si="521"/>
        <v>Diuris z.sp. 'Torndirrup'</v>
      </c>
      <c r="L421" s="417">
        <v>1163</v>
      </c>
      <c r="M421" s="417" t="s">
        <v>1539</v>
      </c>
      <c r="N421" s="574" t="s">
        <v>2636</v>
      </c>
      <c r="O421" s="363" t="str">
        <f t="shared" si="502"/>
        <v>S</v>
      </c>
      <c r="P421" s="144" t="s">
        <v>2323</v>
      </c>
      <c r="Q421" s="364" t="s">
        <v>2637</v>
      </c>
      <c r="R421" s="365">
        <v>42948</v>
      </c>
      <c r="S421" s="365">
        <v>42993</v>
      </c>
      <c r="T421" s="603" t="s">
        <v>7894</v>
      </c>
      <c r="U421" s="603" t="s">
        <v>7894</v>
      </c>
      <c r="V421" s="603" t="s">
        <v>7894</v>
      </c>
      <c r="W421" s="603" t="s">
        <v>7894</v>
      </c>
      <c r="X421" s="603" t="s">
        <v>7894</v>
      </c>
      <c r="Y421" s="603" t="s">
        <v>7894</v>
      </c>
      <c r="Z421" s="603" t="s">
        <v>7894</v>
      </c>
      <c r="AA421" s="603" t="s">
        <v>7894</v>
      </c>
      <c r="AB421" s="603" t="s">
        <v>7894</v>
      </c>
      <c r="AC421" s="603" t="s">
        <v>7894</v>
      </c>
      <c r="AD421" s="603" t="s">
        <v>7894</v>
      </c>
      <c r="AE421" s="603" t="s">
        <v>7894</v>
      </c>
      <c r="AF421" s="605" t="s">
        <v>48</v>
      </c>
      <c r="AG421" s="605" t="s">
        <v>48</v>
      </c>
      <c r="AH421" s="366" t="s">
        <v>685</v>
      </c>
      <c r="AI421" s="363">
        <f t="shared" si="505"/>
        <v>6</v>
      </c>
      <c r="AJ421" s="363">
        <v>16</v>
      </c>
      <c r="AK421" s="413" t="str">
        <f t="shared" si="507"/>
        <v>Donkey Orchids</v>
      </c>
      <c r="AL421" s="413" t="str">
        <f t="shared" si="508"/>
        <v>Diuris corymbosa</v>
      </c>
      <c r="AM421" s="486" t="s">
        <v>7608</v>
      </c>
      <c r="AN421" s="144" t="str">
        <f t="shared" si="584"/>
        <v>littoralis</v>
      </c>
      <c r="AS421" s="69">
        <f t="shared" si="578"/>
        <v>32</v>
      </c>
      <c r="AT421" s="69">
        <f t="shared" si="579"/>
        <v>37</v>
      </c>
      <c r="AU421" s="69">
        <f t="shared" si="511"/>
        <v>8</v>
      </c>
      <c r="AV421" s="69">
        <f t="shared" si="512"/>
        <v>9</v>
      </c>
      <c r="AW421" s="81"/>
      <c r="AX421" s="364" t="s">
        <v>2638</v>
      </c>
      <c r="AY421" s="364">
        <v>46873</v>
      </c>
      <c r="AZ421" s="264" t="s">
        <v>48</v>
      </c>
      <c r="BA421" s="238"/>
      <c r="BB421" s="237" t="str">
        <f t="shared" si="513"/>
        <v/>
      </c>
      <c r="BC421" s="270">
        <f t="shared" si="506"/>
        <v>1163</v>
      </c>
      <c r="BD421" t="str">
        <f t="shared" si="514"/>
        <v>Diuris z.sp. 'Torndirrup'</v>
      </c>
      <c r="BE421" s="367" t="e">
        <f>COUNTIFS(#REF!,L421)</f>
        <v>#REF!</v>
      </c>
      <c r="BF421" s="374" t="str">
        <f t="shared" si="515"/>
        <v>n</v>
      </c>
      <c r="BG421" s="82"/>
      <c r="BH421" s="375"/>
      <c r="BI421" s="374"/>
      <c r="BJ421" s="403"/>
      <c r="CE421" t="str">
        <f t="shared" si="582"/>
        <v>_Old species name (Diuris z.sp. 'south coast')</v>
      </c>
      <c r="CF421" s="388" t="str">
        <f t="shared" si="576"/>
        <v>Diuris z.sp. 'south coast'</v>
      </c>
      <c r="CG421" t="str">
        <f t="shared" si="523"/>
        <v/>
      </c>
      <c r="CH421" t="str">
        <f t="shared" si="524"/>
        <v/>
      </c>
      <c r="CI421" t="str">
        <f t="shared" si="525"/>
        <v/>
      </c>
      <c r="CJ421" t="str">
        <f t="shared" si="526"/>
        <v/>
      </c>
      <c r="CK421" s="359" t="str">
        <f t="shared" si="527"/>
        <v/>
      </c>
      <c r="CL421" t="str">
        <f t="shared" si="528"/>
        <v/>
      </c>
      <c r="CM421" t="str">
        <f t="shared" si="529"/>
        <v/>
      </c>
      <c r="CN421" t="str">
        <f t="shared" si="530"/>
        <v/>
      </c>
      <c r="CO421" s="359" t="str">
        <f t="shared" si="531"/>
        <v/>
      </c>
      <c r="CP421" t="str">
        <f t="shared" si="532"/>
        <v/>
      </c>
      <c r="CQ421" t="str">
        <f t="shared" si="533"/>
        <v/>
      </c>
      <c r="CR421" t="str">
        <f t="shared" si="534"/>
        <v/>
      </c>
      <c r="CS421" s="359" t="str">
        <f t="shared" si="535"/>
        <v/>
      </c>
      <c r="CT421" t="str">
        <f t="shared" si="536"/>
        <v/>
      </c>
      <c r="CU421" t="str">
        <f t="shared" si="537"/>
        <v/>
      </c>
      <c r="CV421" t="str">
        <f t="shared" si="538"/>
        <v/>
      </c>
      <c r="CW421" t="str">
        <f t="shared" si="539"/>
        <v/>
      </c>
      <c r="CX421" s="359" t="str">
        <f t="shared" si="540"/>
        <v/>
      </c>
      <c r="CY421" t="str">
        <f t="shared" si="541"/>
        <v/>
      </c>
      <c r="CZ421" t="str">
        <f t="shared" si="542"/>
        <v/>
      </c>
      <c r="DA421" t="str">
        <f t="shared" si="543"/>
        <v/>
      </c>
      <c r="DB421" s="359" t="str">
        <f t="shared" si="544"/>
        <v/>
      </c>
      <c r="DC421" t="str">
        <f t="shared" si="545"/>
        <v/>
      </c>
      <c r="DD421" t="str">
        <f t="shared" si="546"/>
        <v/>
      </c>
      <c r="DE421" t="str">
        <f t="shared" si="547"/>
        <v/>
      </c>
      <c r="DF421" s="359" t="str">
        <f t="shared" si="548"/>
        <v/>
      </c>
      <c r="DG421" t="str">
        <f t="shared" si="549"/>
        <v>X</v>
      </c>
      <c r="DH421" t="str">
        <f t="shared" si="550"/>
        <v>X</v>
      </c>
      <c r="DI421" t="str">
        <f t="shared" si="551"/>
        <v>X</v>
      </c>
      <c r="DJ421" t="str">
        <f t="shared" si="552"/>
        <v>X</v>
      </c>
      <c r="DK421" s="359" t="str">
        <f t="shared" si="553"/>
        <v>X</v>
      </c>
      <c r="DL421" t="str">
        <f t="shared" si="554"/>
        <v>X</v>
      </c>
      <c r="DM421" t="str">
        <f t="shared" si="555"/>
        <v>X</v>
      </c>
      <c r="DN421" t="str">
        <f t="shared" si="556"/>
        <v>X</v>
      </c>
      <c r="DO421" s="359" t="str">
        <f t="shared" si="557"/>
        <v>X</v>
      </c>
      <c r="DP421" t="str">
        <f t="shared" si="558"/>
        <v/>
      </c>
      <c r="DQ421" t="str">
        <f t="shared" si="559"/>
        <v/>
      </c>
      <c r="DR421" t="str">
        <f t="shared" si="560"/>
        <v/>
      </c>
      <c r="DS421" s="359" t="str">
        <f t="shared" si="561"/>
        <v/>
      </c>
      <c r="DT421" t="str">
        <f t="shared" si="562"/>
        <v/>
      </c>
      <c r="DU421" t="str">
        <f t="shared" si="563"/>
        <v/>
      </c>
      <c r="DV421" t="str">
        <f t="shared" si="564"/>
        <v/>
      </c>
      <c r="DW421" t="str">
        <f t="shared" si="565"/>
        <v/>
      </c>
      <c r="DX421" s="359" t="str">
        <f t="shared" si="566"/>
        <v/>
      </c>
      <c r="DY421" t="str">
        <f t="shared" si="567"/>
        <v/>
      </c>
      <c r="DZ421" t="str">
        <f t="shared" si="568"/>
        <v/>
      </c>
      <c r="EA421" t="str">
        <f t="shared" si="569"/>
        <v/>
      </c>
      <c r="EB421" s="359" t="str">
        <f t="shared" si="570"/>
        <v/>
      </c>
      <c r="EC421" t="str">
        <f t="shared" si="571"/>
        <v/>
      </c>
      <c r="ED421" t="str">
        <f t="shared" si="572"/>
        <v/>
      </c>
      <c r="EE421" t="str">
        <f t="shared" si="573"/>
        <v/>
      </c>
      <c r="EF421" t="str">
        <f t="shared" si="574"/>
        <v/>
      </c>
      <c r="EG421" s="359" t="str">
        <f t="shared" si="575"/>
        <v/>
      </c>
      <c r="EH421" t="str">
        <f t="shared" si="519"/>
        <v>Diuris z.sp. 'south coast'</v>
      </c>
      <c r="EJ421" t="str">
        <f t="shared" si="516"/>
        <v>Diuris z.sp. 'Torndirrup'</v>
      </c>
      <c r="EK421" s="100">
        <f t="shared" si="583"/>
        <v>0</v>
      </c>
      <c r="EL421" s="3">
        <f t="shared" si="583"/>
        <v>0</v>
      </c>
      <c r="EM421" s="3">
        <f t="shared" si="583"/>
        <v>0</v>
      </c>
      <c r="EN421" s="3">
        <f t="shared" si="583"/>
        <v>0</v>
      </c>
      <c r="EO421" s="3">
        <f t="shared" si="583"/>
        <v>0</v>
      </c>
      <c r="EP421" s="3">
        <f t="shared" si="583"/>
        <v>0</v>
      </c>
      <c r="EQ421" s="3">
        <f t="shared" si="583"/>
        <v>0</v>
      </c>
      <c r="ER421" s="3">
        <f t="shared" si="583"/>
        <v>1</v>
      </c>
      <c r="ES421" s="3">
        <f t="shared" si="583"/>
        <v>1</v>
      </c>
      <c r="ET421" s="3">
        <f t="shared" si="583"/>
        <v>0</v>
      </c>
      <c r="EU421" s="3">
        <f t="shared" si="583"/>
        <v>0</v>
      </c>
      <c r="EV421" s="24">
        <f t="shared" si="583"/>
        <v>0</v>
      </c>
      <c r="EW421" s="245">
        <f t="shared" si="518"/>
        <v>2</v>
      </c>
      <c r="EX421" s="262" t="str">
        <f t="shared" si="517"/>
        <v/>
      </c>
    </row>
    <row r="422" spans="1:154" ht="16.149999999999999" customHeight="1" x14ac:dyDescent="0.25">
      <c r="A422" s="363"/>
      <c r="D422" s="363"/>
      <c r="E422" s="363"/>
      <c r="F422" s="363"/>
      <c r="G422" s="363"/>
      <c r="H422" s="363"/>
      <c r="I422" s="363"/>
      <c r="J422" s="68">
        <f t="shared" si="520"/>
        <v>670</v>
      </c>
      <c r="K422" s="417" t="str">
        <f t="shared" si="521"/>
        <v>Diuris z.sp.'Arrowsmith'</v>
      </c>
      <c r="L422" s="417">
        <v>670</v>
      </c>
      <c r="M422" s="417" t="s">
        <v>1539</v>
      </c>
      <c r="N422" s="574" t="s">
        <v>1349</v>
      </c>
      <c r="O422" s="363" t="str">
        <f t="shared" si="502"/>
        <v>S</v>
      </c>
      <c r="P422" s="144" t="s">
        <v>2323</v>
      </c>
      <c r="Q422" s="364" t="s">
        <v>2614</v>
      </c>
      <c r="R422" s="365">
        <v>42947</v>
      </c>
      <c r="S422" s="365">
        <v>43008</v>
      </c>
      <c r="T422" s="603" t="s">
        <v>7894</v>
      </c>
      <c r="U422" s="603" t="s">
        <v>7894</v>
      </c>
      <c r="V422" s="603" t="s">
        <v>7894</v>
      </c>
      <c r="W422" s="603" t="s">
        <v>7894</v>
      </c>
      <c r="X422" s="603" t="s">
        <v>7894</v>
      </c>
      <c r="Y422" s="603" t="s">
        <v>7894</v>
      </c>
      <c r="Z422" s="603" t="s">
        <v>7894</v>
      </c>
      <c r="AA422" s="603" t="s">
        <v>7894</v>
      </c>
      <c r="AB422" s="603" t="s">
        <v>7894</v>
      </c>
      <c r="AC422" s="603" t="s">
        <v>7894</v>
      </c>
      <c r="AD422" s="603" t="s">
        <v>7894</v>
      </c>
      <c r="AE422" s="603" t="s">
        <v>7894</v>
      </c>
      <c r="AF422" s="605" t="s">
        <v>48</v>
      </c>
      <c r="AG422" s="605" t="s">
        <v>48</v>
      </c>
      <c r="AH422" s="366" t="s">
        <v>685</v>
      </c>
      <c r="AI422" s="363">
        <f t="shared" si="505"/>
        <v>6</v>
      </c>
      <c r="AJ422" s="363">
        <v>16</v>
      </c>
      <c r="AK422" s="413" t="str">
        <f t="shared" si="507"/>
        <v>Donkey Orchids</v>
      </c>
      <c r="AL422" s="413" t="str">
        <f t="shared" si="508"/>
        <v>Diuris corymbosa</v>
      </c>
      <c r="AM422" s="486" t="s">
        <v>7608</v>
      </c>
      <c r="AN422" s="144" t="str">
        <f t="shared" si="584"/>
        <v>tinkeri</v>
      </c>
      <c r="AS422" s="69">
        <f t="shared" si="578"/>
        <v>32</v>
      </c>
      <c r="AT422" s="69">
        <f t="shared" si="579"/>
        <v>39</v>
      </c>
      <c r="AU422" s="69">
        <f t="shared" si="511"/>
        <v>7</v>
      </c>
      <c r="AV422" s="69">
        <f t="shared" si="512"/>
        <v>9</v>
      </c>
      <c r="AW422" s="81"/>
      <c r="AX422" s="70" t="s">
        <v>685</v>
      </c>
      <c r="AY422" s="364">
        <v>44162</v>
      </c>
      <c r="AZ422" s="264" t="s">
        <v>48</v>
      </c>
      <c r="BA422" s="238"/>
      <c r="BB422" s="237" t="str">
        <f t="shared" si="513"/>
        <v/>
      </c>
      <c r="BC422" s="270">
        <f t="shared" si="506"/>
        <v>670</v>
      </c>
      <c r="BD422" t="str">
        <f t="shared" si="514"/>
        <v>Diuris z.sp.'Arrowsmith'</v>
      </c>
      <c r="BE422" s="367" t="e">
        <f>COUNTIFS(#REF!,L422)</f>
        <v>#REF!</v>
      </c>
      <c r="BF422" s="374" t="str">
        <f t="shared" si="515"/>
        <v>n</v>
      </c>
      <c r="BG422" s="82"/>
      <c r="BH422" s="375"/>
      <c r="BI422" s="374"/>
      <c r="BJ422" s="403"/>
      <c r="CE422" t="str">
        <f t="shared" si="582"/>
        <v>_Old species name (Diuris z.sp. 'Torndirrup')</v>
      </c>
      <c r="CF422" s="388" t="str">
        <f t="shared" si="576"/>
        <v>Diuris z.sp. 'Torndirrup'</v>
      </c>
      <c r="CG422" t="str">
        <f t="shared" si="523"/>
        <v/>
      </c>
      <c r="CH422" t="str">
        <f t="shared" si="524"/>
        <v/>
      </c>
      <c r="CI422" t="str">
        <f t="shared" si="525"/>
        <v/>
      </c>
      <c r="CJ422" t="str">
        <f t="shared" si="526"/>
        <v/>
      </c>
      <c r="CK422" s="359" t="str">
        <f t="shared" si="527"/>
        <v/>
      </c>
      <c r="CL422" t="str">
        <f t="shared" si="528"/>
        <v/>
      </c>
      <c r="CM422" t="str">
        <f t="shared" si="529"/>
        <v/>
      </c>
      <c r="CN422" t="str">
        <f t="shared" si="530"/>
        <v/>
      </c>
      <c r="CO422" s="359" t="str">
        <f t="shared" si="531"/>
        <v/>
      </c>
      <c r="CP422" t="str">
        <f t="shared" si="532"/>
        <v/>
      </c>
      <c r="CQ422" t="str">
        <f t="shared" si="533"/>
        <v/>
      </c>
      <c r="CR422" t="str">
        <f t="shared" si="534"/>
        <v/>
      </c>
      <c r="CS422" s="359" t="str">
        <f t="shared" si="535"/>
        <v/>
      </c>
      <c r="CT422" t="str">
        <f t="shared" si="536"/>
        <v/>
      </c>
      <c r="CU422" t="str">
        <f t="shared" si="537"/>
        <v/>
      </c>
      <c r="CV422" t="str">
        <f t="shared" si="538"/>
        <v/>
      </c>
      <c r="CW422" t="str">
        <f t="shared" si="539"/>
        <v/>
      </c>
      <c r="CX422" s="359" t="str">
        <f t="shared" si="540"/>
        <v/>
      </c>
      <c r="CY422" t="str">
        <f t="shared" si="541"/>
        <v/>
      </c>
      <c r="CZ422" t="str">
        <f t="shared" si="542"/>
        <v/>
      </c>
      <c r="DA422" t="str">
        <f t="shared" si="543"/>
        <v/>
      </c>
      <c r="DB422" s="359" t="str">
        <f t="shared" si="544"/>
        <v/>
      </c>
      <c r="DC422" t="str">
        <f t="shared" si="545"/>
        <v/>
      </c>
      <c r="DD422" t="str">
        <f t="shared" si="546"/>
        <v/>
      </c>
      <c r="DE422" t="str">
        <f t="shared" si="547"/>
        <v/>
      </c>
      <c r="DF422" s="359" t="str">
        <f t="shared" si="548"/>
        <v/>
      </c>
      <c r="DG422" t="str">
        <f t="shared" si="549"/>
        <v/>
      </c>
      <c r="DH422" t="str">
        <f t="shared" si="550"/>
        <v/>
      </c>
      <c r="DI422" t="str">
        <f t="shared" si="551"/>
        <v/>
      </c>
      <c r="DJ422" t="str">
        <f t="shared" si="552"/>
        <v/>
      </c>
      <c r="DK422" s="359" t="str">
        <f t="shared" si="553"/>
        <v/>
      </c>
      <c r="DL422" t="str">
        <f t="shared" si="554"/>
        <v>X</v>
      </c>
      <c r="DM422" t="str">
        <f t="shared" si="555"/>
        <v>X</v>
      </c>
      <c r="DN422" t="str">
        <f t="shared" si="556"/>
        <v>X</v>
      </c>
      <c r="DO422" s="359" t="str">
        <f t="shared" si="557"/>
        <v>X</v>
      </c>
      <c r="DP422" t="str">
        <f t="shared" si="558"/>
        <v>X</v>
      </c>
      <c r="DQ422" t="str">
        <f t="shared" si="559"/>
        <v>X</v>
      </c>
      <c r="DR422" t="str">
        <f t="shared" si="560"/>
        <v/>
      </c>
      <c r="DS422" s="359" t="str">
        <f t="shared" si="561"/>
        <v/>
      </c>
      <c r="DT422" t="str">
        <f t="shared" si="562"/>
        <v/>
      </c>
      <c r="DU422" t="str">
        <f t="shared" si="563"/>
        <v/>
      </c>
      <c r="DV422" t="str">
        <f t="shared" si="564"/>
        <v/>
      </c>
      <c r="DW422" t="str">
        <f t="shared" si="565"/>
        <v/>
      </c>
      <c r="DX422" s="359" t="str">
        <f t="shared" si="566"/>
        <v/>
      </c>
      <c r="DY422" t="str">
        <f t="shared" si="567"/>
        <v/>
      </c>
      <c r="DZ422" t="str">
        <f t="shared" si="568"/>
        <v/>
      </c>
      <c r="EA422" t="str">
        <f t="shared" si="569"/>
        <v/>
      </c>
      <c r="EB422" s="359" t="str">
        <f t="shared" si="570"/>
        <v/>
      </c>
      <c r="EC422" t="str">
        <f t="shared" si="571"/>
        <v/>
      </c>
      <c r="ED422" t="str">
        <f t="shared" si="572"/>
        <v/>
      </c>
      <c r="EE422" t="str">
        <f t="shared" si="573"/>
        <v/>
      </c>
      <c r="EF422" t="str">
        <f t="shared" si="574"/>
        <v/>
      </c>
      <c r="EG422" s="359" t="str">
        <f t="shared" si="575"/>
        <v/>
      </c>
      <c r="EH422" t="str">
        <f t="shared" si="519"/>
        <v>Diuris z.sp. 'Torndirrup'</v>
      </c>
      <c r="EJ422" t="str">
        <f t="shared" si="516"/>
        <v>Diuris z.sp.'Arrowsmith'</v>
      </c>
      <c r="EK422" s="100">
        <f t="shared" si="583"/>
        <v>0</v>
      </c>
      <c r="EL422" s="3">
        <f t="shared" si="583"/>
        <v>0</v>
      </c>
      <c r="EM422" s="3">
        <f t="shared" si="583"/>
        <v>0</v>
      </c>
      <c r="EN422" s="3">
        <f t="shared" si="583"/>
        <v>0</v>
      </c>
      <c r="EO422" s="3">
        <f t="shared" si="583"/>
        <v>0</v>
      </c>
      <c r="EP422" s="3">
        <f t="shared" si="583"/>
        <v>0</v>
      </c>
      <c r="EQ422" s="3">
        <f t="shared" si="583"/>
        <v>1</v>
      </c>
      <c r="ER422" s="3">
        <f t="shared" si="583"/>
        <v>1</v>
      </c>
      <c r="ES422" s="3">
        <f t="shared" si="583"/>
        <v>1</v>
      </c>
      <c r="ET422" s="3">
        <f t="shared" si="583"/>
        <v>0</v>
      </c>
      <c r="EU422" s="3">
        <f t="shared" si="583"/>
        <v>0</v>
      </c>
      <c r="EV422" s="24">
        <f t="shared" si="583"/>
        <v>0</v>
      </c>
      <c r="EW422" s="245">
        <f t="shared" si="518"/>
        <v>3</v>
      </c>
      <c r="EX422" s="262" t="str">
        <f t="shared" si="517"/>
        <v/>
      </c>
    </row>
    <row r="423" spans="1:154" ht="16.149999999999999" customHeight="1" x14ac:dyDescent="0.25">
      <c r="A423" s="363"/>
      <c r="D423" s="363"/>
      <c r="E423" s="363"/>
      <c r="F423" s="363"/>
      <c r="G423" s="363"/>
      <c r="H423" s="363"/>
      <c r="I423" s="363"/>
      <c r="J423" s="68">
        <f t="shared" si="520"/>
        <v>651</v>
      </c>
      <c r="K423" s="417" t="str">
        <f t="shared" si="521"/>
        <v>Diuris z.sp.'Brookton Highway'</v>
      </c>
      <c r="L423" s="417">
        <v>651</v>
      </c>
      <c r="M423" s="417" t="s">
        <v>1539</v>
      </c>
      <c r="N423" s="574" t="s">
        <v>2618</v>
      </c>
      <c r="O423" s="363" t="str">
        <f t="shared" si="502"/>
        <v>S</v>
      </c>
      <c r="P423" s="144" t="s">
        <v>2323</v>
      </c>
      <c r="Q423" s="364" t="s">
        <v>2536</v>
      </c>
      <c r="R423" s="365">
        <v>42979</v>
      </c>
      <c r="S423" s="365">
        <v>43040</v>
      </c>
      <c r="T423" s="603" t="s">
        <v>7894</v>
      </c>
      <c r="U423" s="603" t="s">
        <v>7894</v>
      </c>
      <c r="V423" s="603" t="s">
        <v>7894</v>
      </c>
      <c r="W423" s="603" t="s">
        <v>7894</v>
      </c>
      <c r="X423" s="603" t="s">
        <v>7894</v>
      </c>
      <c r="Y423" s="603" t="s">
        <v>7894</v>
      </c>
      <c r="Z423" s="603" t="s">
        <v>7894</v>
      </c>
      <c r="AA423" s="603" t="s">
        <v>7894</v>
      </c>
      <c r="AB423" s="603" t="s">
        <v>7894</v>
      </c>
      <c r="AC423" s="603" t="s">
        <v>7894</v>
      </c>
      <c r="AD423" s="603" t="s">
        <v>7894</v>
      </c>
      <c r="AE423" s="603" t="s">
        <v>7894</v>
      </c>
      <c r="AF423" s="605" t="s">
        <v>48</v>
      </c>
      <c r="AG423" s="605" t="s">
        <v>48</v>
      </c>
      <c r="AH423" s="366" t="s">
        <v>685</v>
      </c>
      <c r="AI423" s="363">
        <f t="shared" si="505"/>
        <v>6</v>
      </c>
      <c r="AJ423" s="363">
        <v>18</v>
      </c>
      <c r="AK423" s="413" t="str">
        <f t="shared" si="507"/>
        <v>Bee Orchids</v>
      </c>
      <c r="AL423" s="413" t="str">
        <f t="shared" si="508"/>
        <v>Diuris laxiflora</v>
      </c>
      <c r="AM423" s="486" t="s">
        <v>7608</v>
      </c>
      <c r="AN423" s="144" t="str">
        <f t="shared" si="584"/>
        <v>laxiflora</v>
      </c>
      <c r="AS423" s="69">
        <f t="shared" si="578"/>
        <v>36</v>
      </c>
      <c r="AT423" s="69">
        <f t="shared" si="579"/>
        <v>44</v>
      </c>
      <c r="AU423" s="69">
        <f t="shared" si="511"/>
        <v>9</v>
      </c>
      <c r="AV423" s="69">
        <f t="shared" si="512"/>
        <v>11</v>
      </c>
      <c r="AW423" s="81"/>
      <c r="AX423" s="70" t="s">
        <v>685</v>
      </c>
      <c r="AY423" s="364">
        <v>1634</v>
      </c>
      <c r="AZ423" s="264" t="s">
        <v>48</v>
      </c>
      <c r="BA423" s="238"/>
      <c r="BB423" s="237" t="str">
        <f t="shared" si="513"/>
        <v/>
      </c>
      <c r="BC423" s="270">
        <f t="shared" si="506"/>
        <v>651</v>
      </c>
      <c r="BD423" t="str">
        <f t="shared" si="514"/>
        <v>Diuris z.sp.'Brookton Highway'</v>
      </c>
      <c r="BE423" s="367" t="e">
        <f>COUNTIFS(#REF!,L423)</f>
        <v>#REF!</v>
      </c>
      <c r="BF423" s="374" t="str">
        <f t="shared" si="515"/>
        <v>n</v>
      </c>
      <c r="BG423" s="82"/>
      <c r="BH423" s="375"/>
      <c r="BI423" s="374"/>
      <c r="BJ423" s="403"/>
      <c r="CE423" t="str">
        <f t="shared" si="582"/>
        <v>_Old species name (Diuris z.sp.'Arrowsmith')</v>
      </c>
      <c r="CF423" s="388" t="str">
        <f t="shared" si="576"/>
        <v>Diuris z.sp.'Arrowsmith'</v>
      </c>
      <c r="CG423" t="str">
        <f t="shared" si="523"/>
        <v/>
      </c>
      <c r="CH423" t="str">
        <f t="shared" si="524"/>
        <v/>
      </c>
      <c r="CI423" t="str">
        <f t="shared" si="525"/>
        <v/>
      </c>
      <c r="CJ423" t="str">
        <f t="shared" si="526"/>
        <v/>
      </c>
      <c r="CK423" s="359" t="str">
        <f t="shared" si="527"/>
        <v/>
      </c>
      <c r="CL423" t="str">
        <f t="shared" si="528"/>
        <v/>
      </c>
      <c r="CM423" t="str">
        <f t="shared" si="529"/>
        <v/>
      </c>
      <c r="CN423" t="str">
        <f t="shared" si="530"/>
        <v/>
      </c>
      <c r="CO423" s="359" t="str">
        <f t="shared" si="531"/>
        <v/>
      </c>
      <c r="CP423" t="str">
        <f t="shared" si="532"/>
        <v/>
      </c>
      <c r="CQ423" t="str">
        <f t="shared" si="533"/>
        <v/>
      </c>
      <c r="CR423" t="str">
        <f t="shared" si="534"/>
        <v/>
      </c>
      <c r="CS423" s="359" t="str">
        <f t="shared" si="535"/>
        <v/>
      </c>
      <c r="CT423" t="str">
        <f t="shared" si="536"/>
        <v/>
      </c>
      <c r="CU423" t="str">
        <f t="shared" si="537"/>
        <v/>
      </c>
      <c r="CV423" t="str">
        <f t="shared" si="538"/>
        <v/>
      </c>
      <c r="CW423" t="str">
        <f t="shared" si="539"/>
        <v/>
      </c>
      <c r="CX423" s="359" t="str">
        <f t="shared" si="540"/>
        <v/>
      </c>
      <c r="CY423" t="str">
        <f t="shared" si="541"/>
        <v/>
      </c>
      <c r="CZ423" t="str">
        <f t="shared" si="542"/>
        <v/>
      </c>
      <c r="DA423" t="str">
        <f t="shared" si="543"/>
        <v/>
      </c>
      <c r="DB423" s="359" t="str">
        <f t="shared" si="544"/>
        <v/>
      </c>
      <c r="DC423" t="str">
        <f t="shared" si="545"/>
        <v/>
      </c>
      <c r="DD423" t="str">
        <f t="shared" si="546"/>
        <v/>
      </c>
      <c r="DE423" t="str">
        <f t="shared" si="547"/>
        <v/>
      </c>
      <c r="DF423" s="359" t="str">
        <f t="shared" si="548"/>
        <v/>
      </c>
      <c r="DG423" t="str">
        <f t="shared" si="549"/>
        <v/>
      </c>
      <c r="DH423" t="str">
        <f t="shared" si="550"/>
        <v/>
      </c>
      <c r="DI423" t="str">
        <f t="shared" si="551"/>
        <v/>
      </c>
      <c r="DJ423" t="str">
        <f t="shared" si="552"/>
        <v/>
      </c>
      <c r="DK423" s="359" t="str">
        <f t="shared" si="553"/>
        <v/>
      </c>
      <c r="DL423" t="str">
        <f t="shared" si="554"/>
        <v>X</v>
      </c>
      <c r="DM423" t="str">
        <f t="shared" si="555"/>
        <v>X</v>
      </c>
      <c r="DN423" t="str">
        <f t="shared" si="556"/>
        <v>X</v>
      </c>
      <c r="DO423" s="359" t="str">
        <f t="shared" si="557"/>
        <v>X</v>
      </c>
      <c r="DP423" t="str">
        <f t="shared" si="558"/>
        <v>X</v>
      </c>
      <c r="DQ423" t="str">
        <f t="shared" si="559"/>
        <v>X</v>
      </c>
      <c r="DR423" t="str">
        <f t="shared" si="560"/>
        <v>X</v>
      </c>
      <c r="DS423" s="359" t="str">
        <f t="shared" si="561"/>
        <v>X</v>
      </c>
      <c r="DT423" t="str">
        <f t="shared" si="562"/>
        <v/>
      </c>
      <c r="DU423" t="str">
        <f t="shared" si="563"/>
        <v/>
      </c>
      <c r="DV423" t="str">
        <f t="shared" si="564"/>
        <v/>
      </c>
      <c r="DW423" t="str">
        <f t="shared" si="565"/>
        <v/>
      </c>
      <c r="DX423" s="359" t="str">
        <f t="shared" si="566"/>
        <v/>
      </c>
      <c r="DY423" t="str">
        <f t="shared" si="567"/>
        <v/>
      </c>
      <c r="DZ423" t="str">
        <f t="shared" si="568"/>
        <v/>
      </c>
      <c r="EA423" t="str">
        <f t="shared" si="569"/>
        <v/>
      </c>
      <c r="EB423" s="359" t="str">
        <f t="shared" si="570"/>
        <v/>
      </c>
      <c r="EC423" t="str">
        <f t="shared" si="571"/>
        <v/>
      </c>
      <c r="ED423" t="str">
        <f t="shared" si="572"/>
        <v/>
      </c>
      <c r="EE423" t="str">
        <f t="shared" si="573"/>
        <v/>
      </c>
      <c r="EF423" t="str">
        <f t="shared" si="574"/>
        <v/>
      </c>
      <c r="EG423" s="359" t="str">
        <f t="shared" si="575"/>
        <v/>
      </c>
      <c r="EH423" t="str">
        <f t="shared" si="519"/>
        <v>Diuris z.sp.'Arrowsmith'</v>
      </c>
      <c r="EJ423" t="str">
        <f t="shared" si="516"/>
        <v>Diuris z.sp.'Brookton Highway'</v>
      </c>
      <c r="EK423" s="100">
        <f t="shared" si="583"/>
        <v>0</v>
      </c>
      <c r="EL423" s="3">
        <f t="shared" si="583"/>
        <v>0</v>
      </c>
      <c r="EM423" s="3">
        <f t="shared" si="583"/>
        <v>0</v>
      </c>
      <c r="EN423" s="3">
        <f t="shared" si="583"/>
        <v>0</v>
      </c>
      <c r="EO423" s="3">
        <f t="shared" si="583"/>
        <v>0</v>
      </c>
      <c r="EP423" s="3">
        <f t="shared" si="583"/>
        <v>0</v>
      </c>
      <c r="EQ423" s="3">
        <f t="shared" si="583"/>
        <v>0</v>
      </c>
      <c r="ER423" s="3">
        <f t="shared" si="583"/>
        <v>0</v>
      </c>
      <c r="ES423" s="3">
        <f t="shared" si="583"/>
        <v>1</v>
      </c>
      <c r="ET423" s="3">
        <f t="shared" si="583"/>
        <v>1</v>
      </c>
      <c r="EU423" s="3">
        <f t="shared" si="583"/>
        <v>1</v>
      </c>
      <c r="EV423" s="24">
        <f t="shared" si="583"/>
        <v>0</v>
      </c>
      <c r="EW423" s="245">
        <f t="shared" si="518"/>
        <v>3</v>
      </c>
      <c r="EX423" s="262" t="str">
        <f t="shared" si="517"/>
        <v/>
      </c>
    </row>
    <row r="424" spans="1:154" ht="16.149999999999999" customHeight="1" x14ac:dyDescent="0.25">
      <c r="A424" s="363"/>
      <c r="D424" s="363"/>
      <c r="E424" s="363"/>
      <c r="F424" s="363"/>
      <c r="G424" s="363"/>
      <c r="H424" s="363"/>
      <c r="I424" s="363"/>
      <c r="J424" s="68">
        <f t="shared" si="520"/>
        <v>651</v>
      </c>
      <c r="K424" s="417" t="str">
        <f t="shared" si="521"/>
        <v>Diuris z.sp.'Canning Vale'</v>
      </c>
      <c r="L424" s="417">
        <v>651</v>
      </c>
      <c r="M424" s="417" t="s">
        <v>1539</v>
      </c>
      <c r="N424" s="574" t="s">
        <v>2619</v>
      </c>
      <c r="O424" s="363" t="str">
        <f t="shared" si="502"/>
        <v>S</v>
      </c>
      <c r="P424" s="144" t="s">
        <v>2323</v>
      </c>
      <c r="Q424" s="364" t="s">
        <v>2536</v>
      </c>
      <c r="R424" s="365">
        <v>42979</v>
      </c>
      <c r="S424" s="365">
        <v>43040</v>
      </c>
      <c r="T424" s="603" t="s">
        <v>7894</v>
      </c>
      <c r="U424" s="603" t="s">
        <v>7894</v>
      </c>
      <c r="V424" s="603" t="s">
        <v>7894</v>
      </c>
      <c r="W424" s="603" t="s">
        <v>7894</v>
      </c>
      <c r="X424" s="603" t="s">
        <v>7894</v>
      </c>
      <c r="Y424" s="603" t="s">
        <v>7894</v>
      </c>
      <c r="Z424" s="603" t="s">
        <v>7894</v>
      </c>
      <c r="AA424" s="603" t="s">
        <v>7894</v>
      </c>
      <c r="AB424" s="603" t="s">
        <v>7894</v>
      </c>
      <c r="AC424" s="603" t="s">
        <v>7894</v>
      </c>
      <c r="AD424" s="603" t="s">
        <v>7894</v>
      </c>
      <c r="AE424" s="603" t="s">
        <v>7894</v>
      </c>
      <c r="AF424" s="605" t="s">
        <v>48</v>
      </c>
      <c r="AG424" s="605" t="s">
        <v>48</v>
      </c>
      <c r="AH424" s="366" t="s">
        <v>685</v>
      </c>
      <c r="AI424" s="363">
        <f t="shared" si="505"/>
        <v>6</v>
      </c>
      <c r="AJ424" s="363">
        <v>18</v>
      </c>
      <c r="AK424" s="413" t="str">
        <f t="shared" si="507"/>
        <v>Bee Orchids</v>
      </c>
      <c r="AL424" s="413" t="str">
        <f t="shared" si="508"/>
        <v>Diuris laxiflora</v>
      </c>
      <c r="AM424" s="486" t="s">
        <v>7608</v>
      </c>
      <c r="AN424" s="144" t="str">
        <f t="shared" si="584"/>
        <v>laxiflora</v>
      </c>
      <c r="AS424" s="69">
        <f t="shared" si="578"/>
        <v>36</v>
      </c>
      <c r="AT424" s="69">
        <f t="shared" si="579"/>
        <v>44</v>
      </c>
      <c r="AU424" s="69">
        <f t="shared" si="511"/>
        <v>9</v>
      </c>
      <c r="AV424" s="69">
        <f t="shared" si="512"/>
        <v>11</v>
      </c>
      <c r="AW424" s="81"/>
      <c r="AX424" s="70" t="s">
        <v>685</v>
      </c>
      <c r="AY424" s="364">
        <v>1634</v>
      </c>
      <c r="AZ424" s="264" t="s">
        <v>48</v>
      </c>
      <c r="BA424" s="238"/>
      <c r="BB424" s="237" t="str">
        <f t="shared" si="513"/>
        <v/>
      </c>
      <c r="BC424" s="270">
        <f t="shared" si="506"/>
        <v>651</v>
      </c>
      <c r="BD424" t="str">
        <f t="shared" si="514"/>
        <v>Diuris z.sp.'Canning Vale'</v>
      </c>
      <c r="BE424" s="367" t="e">
        <f>COUNTIFS(#REF!,L424)</f>
        <v>#REF!</v>
      </c>
      <c r="BF424" s="374" t="str">
        <f t="shared" si="515"/>
        <v>n</v>
      </c>
      <c r="BG424" s="82"/>
      <c r="BH424" s="375"/>
      <c r="BI424" s="374"/>
      <c r="BJ424" s="403"/>
      <c r="CE424" t="str">
        <f t="shared" si="582"/>
        <v>_Old species name (Diuris z.sp.'Brookton Highway')</v>
      </c>
      <c r="CF424" s="388" t="str">
        <f t="shared" si="576"/>
        <v>Diuris z.sp.'Brookton Highway'</v>
      </c>
      <c r="CG424" t="str">
        <f t="shared" si="523"/>
        <v/>
      </c>
      <c r="CH424" t="str">
        <f t="shared" si="524"/>
        <v/>
      </c>
      <c r="CI424" t="str">
        <f t="shared" si="525"/>
        <v/>
      </c>
      <c r="CJ424" t="str">
        <f t="shared" si="526"/>
        <v/>
      </c>
      <c r="CK424" s="359" t="str">
        <f t="shared" si="527"/>
        <v/>
      </c>
      <c r="CL424" t="str">
        <f t="shared" si="528"/>
        <v/>
      </c>
      <c r="CM424" t="str">
        <f t="shared" si="529"/>
        <v/>
      </c>
      <c r="CN424" t="str">
        <f t="shared" si="530"/>
        <v/>
      </c>
      <c r="CO424" s="359" t="str">
        <f t="shared" si="531"/>
        <v/>
      </c>
      <c r="CP424" t="str">
        <f t="shared" si="532"/>
        <v/>
      </c>
      <c r="CQ424" t="str">
        <f t="shared" si="533"/>
        <v/>
      </c>
      <c r="CR424" t="str">
        <f t="shared" si="534"/>
        <v/>
      </c>
      <c r="CS424" s="359" t="str">
        <f t="shared" si="535"/>
        <v/>
      </c>
      <c r="CT424" t="str">
        <f t="shared" si="536"/>
        <v/>
      </c>
      <c r="CU424" t="str">
        <f t="shared" si="537"/>
        <v/>
      </c>
      <c r="CV424" t="str">
        <f t="shared" si="538"/>
        <v/>
      </c>
      <c r="CW424" t="str">
        <f t="shared" si="539"/>
        <v/>
      </c>
      <c r="CX424" s="359" t="str">
        <f t="shared" si="540"/>
        <v/>
      </c>
      <c r="CY424" t="str">
        <f t="shared" si="541"/>
        <v/>
      </c>
      <c r="CZ424" t="str">
        <f t="shared" si="542"/>
        <v/>
      </c>
      <c r="DA424" t="str">
        <f t="shared" si="543"/>
        <v/>
      </c>
      <c r="DB424" s="359" t="str">
        <f t="shared" si="544"/>
        <v/>
      </c>
      <c r="DC424" t="str">
        <f t="shared" si="545"/>
        <v/>
      </c>
      <c r="DD424" t="str">
        <f t="shared" si="546"/>
        <v/>
      </c>
      <c r="DE424" t="str">
        <f t="shared" si="547"/>
        <v/>
      </c>
      <c r="DF424" s="359" t="str">
        <f t="shared" si="548"/>
        <v/>
      </c>
      <c r="DG424" t="str">
        <f t="shared" si="549"/>
        <v/>
      </c>
      <c r="DH424" t="str">
        <f t="shared" si="550"/>
        <v/>
      </c>
      <c r="DI424" t="str">
        <f t="shared" si="551"/>
        <v/>
      </c>
      <c r="DJ424" t="str">
        <f t="shared" si="552"/>
        <v/>
      </c>
      <c r="DK424" s="359" t="str">
        <f t="shared" si="553"/>
        <v/>
      </c>
      <c r="DL424" t="str">
        <f t="shared" si="554"/>
        <v/>
      </c>
      <c r="DM424" t="str">
        <f t="shared" si="555"/>
        <v/>
      </c>
      <c r="DN424" t="str">
        <f t="shared" si="556"/>
        <v/>
      </c>
      <c r="DO424" s="359" t="str">
        <f t="shared" si="557"/>
        <v/>
      </c>
      <c r="DP424" t="str">
        <f t="shared" si="558"/>
        <v>X</v>
      </c>
      <c r="DQ424" t="str">
        <f t="shared" si="559"/>
        <v>X</v>
      </c>
      <c r="DR424" t="str">
        <f t="shared" si="560"/>
        <v>X</v>
      </c>
      <c r="DS424" s="359" t="str">
        <f t="shared" si="561"/>
        <v>X</v>
      </c>
      <c r="DT424" t="str">
        <f t="shared" si="562"/>
        <v>X</v>
      </c>
      <c r="DU424" t="str">
        <f t="shared" si="563"/>
        <v>X</v>
      </c>
      <c r="DV424" t="str">
        <f t="shared" si="564"/>
        <v>X</v>
      </c>
      <c r="DW424" t="str">
        <f t="shared" si="565"/>
        <v>X</v>
      </c>
      <c r="DX424" s="359" t="str">
        <f t="shared" si="566"/>
        <v>X</v>
      </c>
      <c r="DY424" t="str">
        <f t="shared" si="567"/>
        <v/>
      </c>
      <c r="DZ424" t="str">
        <f t="shared" si="568"/>
        <v/>
      </c>
      <c r="EA424" t="str">
        <f t="shared" si="569"/>
        <v/>
      </c>
      <c r="EB424" s="359" t="str">
        <f t="shared" si="570"/>
        <v/>
      </c>
      <c r="EC424" t="str">
        <f t="shared" si="571"/>
        <v/>
      </c>
      <c r="ED424" t="str">
        <f t="shared" si="572"/>
        <v/>
      </c>
      <c r="EE424" t="str">
        <f t="shared" si="573"/>
        <v/>
      </c>
      <c r="EF424" t="str">
        <f t="shared" si="574"/>
        <v/>
      </c>
      <c r="EG424" s="359" t="str">
        <f t="shared" si="575"/>
        <v/>
      </c>
      <c r="EH424" t="str">
        <f t="shared" si="519"/>
        <v>Diuris z.sp.'Brookton Highway'</v>
      </c>
      <c r="EJ424" t="str">
        <f t="shared" si="516"/>
        <v>Diuris z.sp.'Canning Vale'</v>
      </c>
      <c r="EK424" s="100">
        <f t="shared" si="583"/>
        <v>0</v>
      </c>
      <c r="EL424" s="3">
        <f t="shared" si="583"/>
        <v>0</v>
      </c>
      <c r="EM424" s="3">
        <f t="shared" si="583"/>
        <v>0</v>
      </c>
      <c r="EN424" s="3">
        <f t="shared" si="583"/>
        <v>0</v>
      </c>
      <c r="EO424" s="3">
        <f t="shared" si="583"/>
        <v>0</v>
      </c>
      <c r="EP424" s="3">
        <f t="shared" si="583"/>
        <v>0</v>
      </c>
      <c r="EQ424" s="3">
        <f t="shared" si="583"/>
        <v>0</v>
      </c>
      <c r="ER424" s="3">
        <f t="shared" si="583"/>
        <v>0</v>
      </c>
      <c r="ES424" s="3">
        <f t="shared" si="583"/>
        <v>1</v>
      </c>
      <c r="ET424" s="3">
        <f t="shared" si="583"/>
        <v>1</v>
      </c>
      <c r="EU424" s="3">
        <f t="shared" si="583"/>
        <v>1</v>
      </c>
      <c r="EV424" s="24">
        <f t="shared" si="583"/>
        <v>0</v>
      </c>
      <c r="EW424" s="245">
        <f t="shared" si="518"/>
        <v>3</v>
      </c>
      <c r="EX424" s="262" t="str">
        <f t="shared" si="517"/>
        <v/>
      </c>
    </row>
    <row r="425" spans="1:154" ht="16.149999999999999" customHeight="1" x14ac:dyDescent="0.25">
      <c r="A425" s="363"/>
      <c r="D425" s="363"/>
      <c r="E425" s="363"/>
      <c r="F425" s="363"/>
      <c r="G425" s="363"/>
      <c r="H425" s="363"/>
      <c r="I425" s="363"/>
      <c r="J425" s="68">
        <f t="shared" si="520"/>
        <v>881</v>
      </c>
      <c r="K425" s="417" t="str">
        <f t="shared" si="521"/>
        <v>Diuris z.sp.'Darling Range'</v>
      </c>
      <c r="L425" s="417">
        <v>881</v>
      </c>
      <c r="M425" s="417" t="s">
        <v>1539</v>
      </c>
      <c r="N425" s="574" t="s">
        <v>1365</v>
      </c>
      <c r="O425" s="363" t="str">
        <f t="shared" si="502"/>
        <v>S</v>
      </c>
      <c r="P425" s="144" t="s">
        <v>2323</v>
      </c>
      <c r="Q425" s="364" t="s">
        <v>2554</v>
      </c>
      <c r="R425" s="365">
        <v>43009</v>
      </c>
      <c r="S425" s="365">
        <v>43069</v>
      </c>
      <c r="T425" s="603" t="s">
        <v>7894</v>
      </c>
      <c r="U425" s="603" t="s">
        <v>7894</v>
      </c>
      <c r="V425" s="603" t="s">
        <v>7894</v>
      </c>
      <c r="W425" s="603" t="s">
        <v>7894</v>
      </c>
      <c r="X425" s="603" t="s">
        <v>7894</v>
      </c>
      <c r="Y425" s="603" t="s">
        <v>7894</v>
      </c>
      <c r="Z425" s="603" t="s">
        <v>7894</v>
      </c>
      <c r="AA425" s="603" t="s">
        <v>7894</v>
      </c>
      <c r="AB425" s="603" t="s">
        <v>7894</v>
      </c>
      <c r="AC425" s="603" t="s">
        <v>7894</v>
      </c>
      <c r="AD425" s="603" t="s">
        <v>7894</v>
      </c>
      <c r="AE425" s="603" t="s">
        <v>7894</v>
      </c>
      <c r="AF425" s="605" t="s">
        <v>48</v>
      </c>
      <c r="AG425" s="605" t="s">
        <v>48</v>
      </c>
      <c r="AH425" s="366" t="s">
        <v>685</v>
      </c>
      <c r="AI425" s="363">
        <f t="shared" si="505"/>
        <v>6</v>
      </c>
      <c r="AJ425" s="363">
        <v>16</v>
      </c>
      <c r="AK425" s="413" t="str">
        <f t="shared" si="507"/>
        <v>Donkey Orchids</v>
      </c>
      <c r="AL425" s="413" t="str">
        <f t="shared" si="508"/>
        <v>Diuris corymbosa</v>
      </c>
      <c r="AM425" s="486" t="s">
        <v>7608</v>
      </c>
      <c r="AN425" s="144" t="str">
        <f t="shared" si="584"/>
        <v>ostrina</v>
      </c>
      <c r="AS425" s="69">
        <f t="shared" si="578"/>
        <v>40</v>
      </c>
      <c r="AT425" s="69">
        <f t="shared" si="579"/>
        <v>48</v>
      </c>
      <c r="AU425" s="69">
        <f t="shared" si="511"/>
        <v>10</v>
      </c>
      <c r="AV425" s="69">
        <f t="shared" si="512"/>
        <v>11</v>
      </c>
      <c r="AW425" s="81"/>
      <c r="AX425" s="70"/>
      <c r="AY425" s="364">
        <v>46859</v>
      </c>
      <c r="AZ425" s="264" t="s">
        <v>48</v>
      </c>
      <c r="BA425" s="238"/>
      <c r="BB425" s="237" t="str">
        <f t="shared" si="513"/>
        <v/>
      </c>
      <c r="BC425" s="270">
        <f t="shared" si="506"/>
        <v>881</v>
      </c>
      <c r="BD425" t="str">
        <f t="shared" si="514"/>
        <v>Diuris z.sp.'Darling Range'</v>
      </c>
      <c r="BE425" s="367" t="e">
        <f>COUNTIFS(#REF!,L425)</f>
        <v>#REF!</v>
      </c>
      <c r="BF425" s="374" t="str">
        <f t="shared" si="515"/>
        <v>n</v>
      </c>
      <c r="BG425" s="82"/>
      <c r="BH425" s="375"/>
      <c r="BI425" s="374"/>
      <c r="BJ425" s="403"/>
      <c r="CE425" t="str">
        <f t="shared" si="582"/>
        <v>_Old species name (Diuris z.sp.'Canning Vale')</v>
      </c>
      <c r="CF425" s="388" t="str">
        <f t="shared" si="576"/>
        <v>Diuris z.sp.'Canning Vale'</v>
      </c>
      <c r="CG425" t="str">
        <f t="shared" si="523"/>
        <v/>
      </c>
      <c r="CH425" t="str">
        <f t="shared" si="524"/>
        <v/>
      </c>
      <c r="CI425" t="str">
        <f t="shared" si="525"/>
        <v/>
      </c>
      <c r="CJ425" t="str">
        <f t="shared" si="526"/>
        <v/>
      </c>
      <c r="CK425" s="359" t="str">
        <f t="shared" si="527"/>
        <v/>
      </c>
      <c r="CL425" t="str">
        <f t="shared" si="528"/>
        <v/>
      </c>
      <c r="CM425" t="str">
        <f t="shared" si="529"/>
        <v/>
      </c>
      <c r="CN425" t="str">
        <f t="shared" si="530"/>
        <v/>
      </c>
      <c r="CO425" s="359" t="str">
        <f t="shared" si="531"/>
        <v/>
      </c>
      <c r="CP425" t="str">
        <f t="shared" si="532"/>
        <v/>
      </c>
      <c r="CQ425" t="str">
        <f t="shared" si="533"/>
        <v/>
      </c>
      <c r="CR425" t="str">
        <f t="shared" si="534"/>
        <v/>
      </c>
      <c r="CS425" s="359" t="str">
        <f t="shared" si="535"/>
        <v/>
      </c>
      <c r="CT425" t="str">
        <f t="shared" si="536"/>
        <v/>
      </c>
      <c r="CU425" t="str">
        <f t="shared" si="537"/>
        <v/>
      </c>
      <c r="CV425" t="str">
        <f t="shared" si="538"/>
        <v/>
      </c>
      <c r="CW425" t="str">
        <f t="shared" si="539"/>
        <v/>
      </c>
      <c r="CX425" s="359" t="str">
        <f t="shared" si="540"/>
        <v/>
      </c>
      <c r="CY425" t="str">
        <f t="shared" si="541"/>
        <v/>
      </c>
      <c r="CZ425" t="str">
        <f t="shared" si="542"/>
        <v/>
      </c>
      <c r="DA425" t="str">
        <f t="shared" si="543"/>
        <v/>
      </c>
      <c r="DB425" s="359" t="str">
        <f t="shared" si="544"/>
        <v/>
      </c>
      <c r="DC425" t="str">
        <f t="shared" si="545"/>
        <v/>
      </c>
      <c r="DD425" t="str">
        <f t="shared" si="546"/>
        <v/>
      </c>
      <c r="DE425" t="str">
        <f t="shared" si="547"/>
        <v/>
      </c>
      <c r="DF425" s="359" t="str">
        <f t="shared" si="548"/>
        <v/>
      </c>
      <c r="DG425" t="str">
        <f t="shared" si="549"/>
        <v/>
      </c>
      <c r="DH425" t="str">
        <f t="shared" si="550"/>
        <v/>
      </c>
      <c r="DI425" t="str">
        <f t="shared" si="551"/>
        <v/>
      </c>
      <c r="DJ425" t="str">
        <f t="shared" si="552"/>
        <v/>
      </c>
      <c r="DK425" s="359" t="str">
        <f t="shared" si="553"/>
        <v/>
      </c>
      <c r="DL425" t="str">
        <f t="shared" si="554"/>
        <v/>
      </c>
      <c r="DM425" t="str">
        <f t="shared" si="555"/>
        <v/>
      </c>
      <c r="DN425" t="str">
        <f t="shared" si="556"/>
        <v/>
      </c>
      <c r="DO425" s="359" t="str">
        <f t="shared" si="557"/>
        <v/>
      </c>
      <c r="DP425" t="str">
        <f t="shared" si="558"/>
        <v>X</v>
      </c>
      <c r="DQ425" t="str">
        <f t="shared" si="559"/>
        <v>X</v>
      </c>
      <c r="DR425" t="str">
        <f t="shared" si="560"/>
        <v>X</v>
      </c>
      <c r="DS425" s="359" t="str">
        <f t="shared" si="561"/>
        <v>X</v>
      </c>
      <c r="DT425" t="str">
        <f t="shared" si="562"/>
        <v>X</v>
      </c>
      <c r="DU425" t="str">
        <f t="shared" si="563"/>
        <v>X</v>
      </c>
      <c r="DV425" t="str">
        <f t="shared" si="564"/>
        <v>X</v>
      </c>
      <c r="DW425" t="str">
        <f t="shared" si="565"/>
        <v>X</v>
      </c>
      <c r="DX425" s="359" t="str">
        <f t="shared" si="566"/>
        <v>X</v>
      </c>
      <c r="DY425" t="str">
        <f t="shared" si="567"/>
        <v/>
      </c>
      <c r="DZ425" t="str">
        <f t="shared" si="568"/>
        <v/>
      </c>
      <c r="EA425" t="str">
        <f t="shared" si="569"/>
        <v/>
      </c>
      <c r="EB425" s="359" t="str">
        <f t="shared" si="570"/>
        <v/>
      </c>
      <c r="EC425" t="str">
        <f t="shared" si="571"/>
        <v/>
      </c>
      <c r="ED425" t="str">
        <f t="shared" si="572"/>
        <v/>
      </c>
      <c r="EE425" t="str">
        <f t="shared" si="573"/>
        <v/>
      </c>
      <c r="EF425" t="str">
        <f t="shared" si="574"/>
        <v/>
      </c>
      <c r="EG425" s="359" t="str">
        <f t="shared" si="575"/>
        <v/>
      </c>
      <c r="EH425" t="str">
        <f t="shared" si="519"/>
        <v>Diuris z.sp.'Canning Vale'</v>
      </c>
      <c r="EJ425" t="str">
        <f t="shared" si="516"/>
        <v>Diuris z.sp.'Darling Range'</v>
      </c>
      <c r="EK425" s="100">
        <f t="shared" si="583"/>
        <v>0</v>
      </c>
      <c r="EL425" s="3">
        <f t="shared" si="583"/>
        <v>0</v>
      </c>
      <c r="EM425" s="3">
        <f t="shared" si="583"/>
        <v>0</v>
      </c>
      <c r="EN425" s="3">
        <f t="shared" si="583"/>
        <v>0</v>
      </c>
      <c r="EO425" s="3">
        <f t="shared" si="583"/>
        <v>0</v>
      </c>
      <c r="EP425" s="3">
        <f t="shared" si="583"/>
        <v>0</v>
      </c>
      <c r="EQ425" s="3">
        <f t="shared" si="583"/>
        <v>0</v>
      </c>
      <c r="ER425" s="3">
        <f t="shared" si="583"/>
        <v>0</v>
      </c>
      <c r="ES425" s="3">
        <f t="shared" si="583"/>
        <v>0</v>
      </c>
      <c r="ET425" s="3">
        <f t="shared" si="583"/>
        <v>1</v>
      </c>
      <c r="EU425" s="3">
        <f t="shared" si="583"/>
        <v>1</v>
      </c>
      <c r="EV425" s="24">
        <f t="shared" si="583"/>
        <v>0</v>
      </c>
      <c r="EW425" s="245">
        <f t="shared" si="518"/>
        <v>2</v>
      </c>
      <c r="EX425" s="262" t="str">
        <f t="shared" si="517"/>
        <v/>
      </c>
    </row>
    <row r="426" spans="1:154" ht="16.149999999999999" customHeight="1" x14ac:dyDescent="0.25">
      <c r="A426" s="363"/>
      <c r="D426" s="363"/>
      <c r="E426" s="363"/>
      <c r="F426" s="363"/>
      <c r="G426" s="363"/>
      <c r="H426" s="363"/>
      <c r="I426" s="363"/>
      <c r="J426" s="68">
        <f t="shared" si="520"/>
        <v>638</v>
      </c>
      <c r="K426" s="417" t="str">
        <f t="shared" si="521"/>
        <v>Diuris z.sp.'Dunsborough'</v>
      </c>
      <c r="L426" s="417">
        <v>638</v>
      </c>
      <c r="M426" s="417" t="s">
        <v>1539</v>
      </c>
      <c r="N426" s="574" t="s">
        <v>1351</v>
      </c>
      <c r="O426" s="363" t="str">
        <f t="shared" si="502"/>
        <v>S</v>
      </c>
      <c r="P426" s="144" t="s">
        <v>2323</v>
      </c>
      <c r="Q426" s="364" t="s">
        <v>1725</v>
      </c>
      <c r="R426" s="365">
        <v>42979</v>
      </c>
      <c r="S426" s="365">
        <v>43039</v>
      </c>
      <c r="T426" s="603" t="s">
        <v>7894</v>
      </c>
      <c r="U426" s="603" t="s">
        <v>7894</v>
      </c>
      <c r="V426" s="603" t="s">
        <v>7894</v>
      </c>
      <c r="W426" s="603" t="s">
        <v>7894</v>
      </c>
      <c r="X426" s="603" t="s">
        <v>7894</v>
      </c>
      <c r="Y426" s="603" t="s">
        <v>7894</v>
      </c>
      <c r="Z426" s="603" t="s">
        <v>7894</v>
      </c>
      <c r="AA426" s="603" t="s">
        <v>7894</v>
      </c>
      <c r="AB426" s="603" t="s">
        <v>7894</v>
      </c>
      <c r="AC426" s="603" t="s">
        <v>7894</v>
      </c>
      <c r="AD426" s="603" t="s">
        <v>7894</v>
      </c>
      <c r="AE426" s="603" t="s">
        <v>7894</v>
      </c>
      <c r="AF426" s="605" t="s">
        <v>48</v>
      </c>
      <c r="AG426" s="605" t="s">
        <v>48</v>
      </c>
      <c r="AH426" s="366" t="s">
        <v>685</v>
      </c>
      <c r="AI426" s="363">
        <f t="shared" si="505"/>
        <v>6</v>
      </c>
      <c r="AJ426" s="363">
        <v>16</v>
      </c>
      <c r="AK426" s="413" t="str">
        <f t="shared" si="507"/>
        <v>Donkey Orchids</v>
      </c>
      <c r="AL426" s="413" t="str">
        <f t="shared" si="508"/>
        <v>Diuris corymbosa</v>
      </c>
      <c r="AM426" s="486" t="s">
        <v>7608</v>
      </c>
      <c r="AN426" s="144" t="str">
        <f t="shared" si="584"/>
        <v>jonesii</v>
      </c>
      <c r="AS426" s="69">
        <f t="shared" si="578"/>
        <v>36</v>
      </c>
      <c r="AT426" s="69">
        <f t="shared" si="579"/>
        <v>44</v>
      </c>
      <c r="AU426" s="69">
        <f t="shared" si="511"/>
        <v>9</v>
      </c>
      <c r="AV426" s="69">
        <f t="shared" si="512"/>
        <v>10</v>
      </c>
      <c r="AW426" s="81"/>
      <c r="AX426" s="70"/>
      <c r="AY426" s="364">
        <v>44140</v>
      </c>
      <c r="AZ426" s="264" t="s">
        <v>48</v>
      </c>
      <c r="BA426" s="238"/>
      <c r="BB426" s="237" t="str">
        <f t="shared" si="513"/>
        <v/>
      </c>
      <c r="BC426" s="270">
        <f t="shared" si="506"/>
        <v>638</v>
      </c>
      <c r="BD426" t="str">
        <f t="shared" si="514"/>
        <v>Diuris z.sp.'Dunsborough'</v>
      </c>
      <c r="BE426" s="367" t="e">
        <f>COUNTIFS(#REF!,L426)</f>
        <v>#REF!</v>
      </c>
      <c r="BF426" s="374" t="str">
        <f t="shared" si="515"/>
        <v>n</v>
      </c>
      <c r="BG426" s="82"/>
      <c r="BH426" s="375"/>
      <c r="BI426" s="374"/>
      <c r="BJ426" s="403"/>
      <c r="CE426" t="str">
        <f t="shared" si="582"/>
        <v>_Old species name (Diuris z.sp.'Darling Range')</v>
      </c>
      <c r="CF426" s="388" t="str">
        <f t="shared" si="576"/>
        <v>Diuris z.sp.'Darling Range'</v>
      </c>
      <c r="CG426" t="str">
        <f t="shared" si="523"/>
        <v/>
      </c>
      <c r="CH426" t="str">
        <f t="shared" si="524"/>
        <v/>
      </c>
      <c r="CI426" t="str">
        <f t="shared" si="525"/>
        <v/>
      </c>
      <c r="CJ426" t="str">
        <f t="shared" si="526"/>
        <v/>
      </c>
      <c r="CK426" s="359" t="str">
        <f t="shared" si="527"/>
        <v/>
      </c>
      <c r="CL426" t="str">
        <f t="shared" si="528"/>
        <v/>
      </c>
      <c r="CM426" t="str">
        <f t="shared" si="529"/>
        <v/>
      </c>
      <c r="CN426" t="str">
        <f t="shared" si="530"/>
        <v/>
      </c>
      <c r="CO426" s="359" t="str">
        <f t="shared" si="531"/>
        <v/>
      </c>
      <c r="CP426" t="str">
        <f t="shared" si="532"/>
        <v/>
      </c>
      <c r="CQ426" t="str">
        <f t="shared" si="533"/>
        <v/>
      </c>
      <c r="CR426" t="str">
        <f t="shared" si="534"/>
        <v/>
      </c>
      <c r="CS426" s="359" t="str">
        <f t="shared" si="535"/>
        <v/>
      </c>
      <c r="CT426" t="str">
        <f t="shared" si="536"/>
        <v/>
      </c>
      <c r="CU426" t="str">
        <f t="shared" si="537"/>
        <v/>
      </c>
      <c r="CV426" t="str">
        <f t="shared" si="538"/>
        <v/>
      </c>
      <c r="CW426" t="str">
        <f t="shared" si="539"/>
        <v/>
      </c>
      <c r="CX426" s="359" t="str">
        <f t="shared" si="540"/>
        <v/>
      </c>
      <c r="CY426" t="str">
        <f t="shared" si="541"/>
        <v/>
      </c>
      <c r="CZ426" t="str">
        <f t="shared" si="542"/>
        <v/>
      </c>
      <c r="DA426" t="str">
        <f t="shared" si="543"/>
        <v/>
      </c>
      <c r="DB426" s="359" t="str">
        <f t="shared" si="544"/>
        <v/>
      </c>
      <c r="DC426" t="str">
        <f t="shared" si="545"/>
        <v/>
      </c>
      <c r="DD426" t="str">
        <f t="shared" si="546"/>
        <v/>
      </c>
      <c r="DE426" t="str">
        <f t="shared" si="547"/>
        <v/>
      </c>
      <c r="DF426" s="359" t="str">
        <f t="shared" si="548"/>
        <v/>
      </c>
      <c r="DG426" t="str">
        <f t="shared" si="549"/>
        <v/>
      </c>
      <c r="DH426" t="str">
        <f t="shared" si="550"/>
        <v/>
      </c>
      <c r="DI426" t="str">
        <f t="shared" si="551"/>
        <v/>
      </c>
      <c r="DJ426" t="str">
        <f t="shared" si="552"/>
        <v/>
      </c>
      <c r="DK426" s="359" t="str">
        <f t="shared" si="553"/>
        <v/>
      </c>
      <c r="DL426" t="str">
        <f t="shared" si="554"/>
        <v/>
      </c>
      <c r="DM426" t="str">
        <f t="shared" si="555"/>
        <v/>
      </c>
      <c r="DN426" t="str">
        <f t="shared" si="556"/>
        <v/>
      </c>
      <c r="DO426" s="359" t="str">
        <f t="shared" si="557"/>
        <v/>
      </c>
      <c r="DP426" t="str">
        <f t="shared" si="558"/>
        <v/>
      </c>
      <c r="DQ426" t="str">
        <f t="shared" si="559"/>
        <v/>
      </c>
      <c r="DR426" t="str">
        <f t="shared" si="560"/>
        <v/>
      </c>
      <c r="DS426" s="359" t="str">
        <f t="shared" si="561"/>
        <v/>
      </c>
      <c r="DT426" t="str">
        <f t="shared" si="562"/>
        <v>X</v>
      </c>
      <c r="DU426" t="str">
        <f t="shared" si="563"/>
        <v>X</v>
      </c>
      <c r="DV426" t="str">
        <f t="shared" si="564"/>
        <v>X</v>
      </c>
      <c r="DW426" t="str">
        <f t="shared" si="565"/>
        <v>X</v>
      </c>
      <c r="DX426" s="359" t="str">
        <f t="shared" si="566"/>
        <v>X</v>
      </c>
      <c r="DY426" t="str">
        <f t="shared" si="567"/>
        <v>X</v>
      </c>
      <c r="DZ426" t="str">
        <f t="shared" si="568"/>
        <v>X</v>
      </c>
      <c r="EA426" t="str">
        <f t="shared" si="569"/>
        <v>X</v>
      </c>
      <c r="EB426" s="359" t="str">
        <f t="shared" si="570"/>
        <v>X</v>
      </c>
      <c r="EC426" t="str">
        <f t="shared" si="571"/>
        <v/>
      </c>
      <c r="ED426" t="str">
        <f t="shared" si="572"/>
        <v/>
      </c>
      <c r="EE426" t="str">
        <f t="shared" si="573"/>
        <v/>
      </c>
      <c r="EF426" t="str">
        <f t="shared" si="574"/>
        <v/>
      </c>
      <c r="EG426" s="359" t="str">
        <f t="shared" si="575"/>
        <v/>
      </c>
      <c r="EH426" t="str">
        <f t="shared" si="519"/>
        <v>Diuris z.sp.'Darling Range'</v>
      </c>
      <c r="EJ426" t="str">
        <f t="shared" si="516"/>
        <v>Diuris z.sp.'Dunsborough'</v>
      </c>
      <c r="EK426" s="100">
        <f t="shared" si="583"/>
        <v>0</v>
      </c>
      <c r="EL426" s="3">
        <f t="shared" si="583"/>
        <v>0</v>
      </c>
      <c r="EM426" s="3">
        <f t="shared" si="583"/>
        <v>0</v>
      </c>
      <c r="EN426" s="3">
        <f t="shared" si="583"/>
        <v>0</v>
      </c>
      <c r="EO426" s="3">
        <f t="shared" si="583"/>
        <v>0</v>
      </c>
      <c r="EP426" s="3">
        <f t="shared" si="583"/>
        <v>0</v>
      </c>
      <c r="EQ426" s="3">
        <f t="shared" si="583"/>
        <v>0</v>
      </c>
      <c r="ER426" s="3">
        <f t="shared" si="583"/>
        <v>0</v>
      </c>
      <c r="ES426" s="3">
        <f t="shared" si="583"/>
        <v>1</v>
      </c>
      <c r="ET426" s="3">
        <f t="shared" si="583"/>
        <v>1</v>
      </c>
      <c r="EU426" s="3">
        <f t="shared" si="583"/>
        <v>0</v>
      </c>
      <c r="EV426" s="24">
        <f t="shared" si="583"/>
        <v>0</v>
      </c>
      <c r="EW426" s="245">
        <f t="shared" si="518"/>
        <v>2</v>
      </c>
      <c r="EX426" s="262" t="str">
        <f t="shared" si="517"/>
        <v/>
      </c>
    </row>
    <row r="427" spans="1:154" ht="16.149999999999999" customHeight="1" x14ac:dyDescent="0.25">
      <c r="A427" s="363"/>
      <c r="D427" s="363"/>
      <c r="E427" s="363"/>
      <c r="F427" s="363"/>
      <c r="G427" s="363"/>
      <c r="H427" s="363"/>
      <c r="I427" s="363"/>
      <c r="J427" s="68">
        <f t="shared" si="520"/>
        <v>1162</v>
      </c>
      <c r="K427" s="417" t="str">
        <f t="shared" si="521"/>
        <v>Diuris z.sp.'eastern wheatbelt'</v>
      </c>
      <c r="L427" s="417">
        <v>1162</v>
      </c>
      <c r="M427" s="417" t="s">
        <v>1539</v>
      </c>
      <c r="N427" s="574" t="s">
        <v>1361</v>
      </c>
      <c r="O427" s="363" t="str">
        <f t="shared" si="502"/>
        <v>S</v>
      </c>
      <c r="P427" s="144" t="s">
        <v>2323</v>
      </c>
      <c r="Q427" s="364" t="s">
        <v>2620</v>
      </c>
      <c r="R427" s="365">
        <v>42948</v>
      </c>
      <c r="S427" s="365">
        <v>43008</v>
      </c>
      <c r="T427" s="603" t="s">
        <v>7894</v>
      </c>
      <c r="U427" s="603" t="s">
        <v>7894</v>
      </c>
      <c r="V427" s="603" t="s">
        <v>7894</v>
      </c>
      <c r="W427" s="603" t="s">
        <v>7894</v>
      </c>
      <c r="X427" s="603" t="s">
        <v>7894</v>
      </c>
      <c r="Y427" s="603" t="s">
        <v>7894</v>
      </c>
      <c r="Z427" s="603" t="s">
        <v>7894</v>
      </c>
      <c r="AA427" s="603" t="s">
        <v>7894</v>
      </c>
      <c r="AB427" s="603" t="s">
        <v>7894</v>
      </c>
      <c r="AC427" s="603" t="s">
        <v>7894</v>
      </c>
      <c r="AD427" s="603" t="s">
        <v>7894</v>
      </c>
      <c r="AE427" s="603" t="s">
        <v>7894</v>
      </c>
      <c r="AF427" s="605" t="s">
        <v>48</v>
      </c>
      <c r="AG427" s="605" t="s">
        <v>48</v>
      </c>
      <c r="AH427" s="366" t="s">
        <v>685</v>
      </c>
      <c r="AI427" s="363">
        <f t="shared" si="505"/>
        <v>6</v>
      </c>
      <c r="AJ427" s="363">
        <v>16</v>
      </c>
      <c r="AK427" s="413" t="str">
        <f t="shared" si="507"/>
        <v>Donkey Orchids</v>
      </c>
      <c r="AL427" s="413" t="str">
        <f t="shared" si="508"/>
        <v>Diuris corymbosa</v>
      </c>
      <c r="AM427" s="486" t="s">
        <v>7608</v>
      </c>
      <c r="AN427" s="144" t="str">
        <f t="shared" si="584"/>
        <v>hazeliae</v>
      </c>
      <c r="AS427" s="69">
        <f t="shared" si="578"/>
        <v>32</v>
      </c>
      <c r="AT427" s="69">
        <f t="shared" si="579"/>
        <v>39</v>
      </c>
      <c r="AU427" s="69">
        <f t="shared" si="511"/>
        <v>8</v>
      </c>
      <c r="AV427" s="69">
        <f t="shared" si="512"/>
        <v>9</v>
      </c>
      <c r="AW427" s="81"/>
      <c r="AX427" s="70"/>
      <c r="AY427" s="364">
        <v>44161</v>
      </c>
      <c r="AZ427" s="264" t="s">
        <v>48</v>
      </c>
      <c r="BA427" s="238"/>
      <c r="BB427" s="237" t="str">
        <f t="shared" si="513"/>
        <v/>
      </c>
      <c r="BC427" s="270">
        <f t="shared" si="506"/>
        <v>1162</v>
      </c>
      <c r="BD427" t="str">
        <f t="shared" si="514"/>
        <v>Diuris z.sp.'eastern wheatbelt'</v>
      </c>
      <c r="BE427" s="367" t="e">
        <f>COUNTIFS(#REF!,L427)</f>
        <v>#REF!</v>
      </c>
      <c r="BF427" s="374" t="str">
        <f t="shared" si="515"/>
        <v>n</v>
      </c>
      <c r="BG427" s="82"/>
      <c r="BH427" s="375"/>
      <c r="BI427" s="374"/>
      <c r="BJ427" s="403"/>
      <c r="CE427" t="str">
        <f t="shared" si="582"/>
        <v>_Old species name (Diuris z.sp.'Dunsborough')</v>
      </c>
      <c r="CF427" s="388" t="str">
        <f t="shared" si="576"/>
        <v>Diuris z.sp.'Dunsborough'</v>
      </c>
      <c r="CG427" t="str">
        <f t="shared" si="523"/>
        <v/>
      </c>
      <c r="CH427" t="str">
        <f t="shared" si="524"/>
        <v/>
      </c>
      <c r="CI427" t="str">
        <f t="shared" si="525"/>
        <v/>
      </c>
      <c r="CJ427" t="str">
        <f t="shared" si="526"/>
        <v/>
      </c>
      <c r="CK427" s="359" t="str">
        <f t="shared" si="527"/>
        <v/>
      </c>
      <c r="CL427" t="str">
        <f t="shared" si="528"/>
        <v/>
      </c>
      <c r="CM427" t="str">
        <f t="shared" si="529"/>
        <v/>
      </c>
      <c r="CN427" t="str">
        <f t="shared" si="530"/>
        <v/>
      </c>
      <c r="CO427" s="359" t="str">
        <f t="shared" si="531"/>
        <v/>
      </c>
      <c r="CP427" t="str">
        <f t="shared" si="532"/>
        <v/>
      </c>
      <c r="CQ427" t="str">
        <f t="shared" si="533"/>
        <v/>
      </c>
      <c r="CR427" t="str">
        <f t="shared" si="534"/>
        <v/>
      </c>
      <c r="CS427" s="359" t="str">
        <f t="shared" si="535"/>
        <v/>
      </c>
      <c r="CT427" t="str">
        <f t="shared" si="536"/>
        <v/>
      </c>
      <c r="CU427" t="str">
        <f t="shared" si="537"/>
        <v/>
      </c>
      <c r="CV427" t="str">
        <f t="shared" si="538"/>
        <v/>
      </c>
      <c r="CW427" t="str">
        <f t="shared" si="539"/>
        <v/>
      </c>
      <c r="CX427" s="359" t="str">
        <f t="shared" si="540"/>
        <v/>
      </c>
      <c r="CY427" t="str">
        <f t="shared" si="541"/>
        <v/>
      </c>
      <c r="CZ427" t="str">
        <f t="shared" si="542"/>
        <v/>
      </c>
      <c r="DA427" t="str">
        <f t="shared" si="543"/>
        <v/>
      </c>
      <c r="DB427" s="359" t="str">
        <f t="shared" si="544"/>
        <v/>
      </c>
      <c r="DC427" t="str">
        <f t="shared" si="545"/>
        <v/>
      </c>
      <c r="DD427" t="str">
        <f t="shared" si="546"/>
        <v/>
      </c>
      <c r="DE427" t="str">
        <f t="shared" si="547"/>
        <v/>
      </c>
      <c r="DF427" s="359" t="str">
        <f t="shared" si="548"/>
        <v/>
      </c>
      <c r="DG427" t="str">
        <f t="shared" si="549"/>
        <v/>
      </c>
      <c r="DH427" t="str">
        <f t="shared" si="550"/>
        <v/>
      </c>
      <c r="DI427" t="str">
        <f t="shared" si="551"/>
        <v/>
      </c>
      <c r="DJ427" t="str">
        <f t="shared" si="552"/>
        <v/>
      </c>
      <c r="DK427" s="359" t="str">
        <f t="shared" si="553"/>
        <v/>
      </c>
      <c r="DL427" t="str">
        <f t="shared" si="554"/>
        <v/>
      </c>
      <c r="DM427" t="str">
        <f t="shared" si="555"/>
        <v/>
      </c>
      <c r="DN427" t="str">
        <f t="shared" si="556"/>
        <v/>
      </c>
      <c r="DO427" s="359" t="str">
        <f t="shared" si="557"/>
        <v/>
      </c>
      <c r="DP427" t="str">
        <f t="shared" si="558"/>
        <v>X</v>
      </c>
      <c r="DQ427" t="str">
        <f t="shared" si="559"/>
        <v>X</v>
      </c>
      <c r="DR427" t="str">
        <f t="shared" si="560"/>
        <v>X</v>
      </c>
      <c r="DS427" s="359" t="str">
        <f t="shared" si="561"/>
        <v>X</v>
      </c>
      <c r="DT427" t="str">
        <f t="shared" si="562"/>
        <v>X</v>
      </c>
      <c r="DU427" t="str">
        <f t="shared" si="563"/>
        <v>X</v>
      </c>
      <c r="DV427" t="str">
        <f t="shared" si="564"/>
        <v>X</v>
      </c>
      <c r="DW427" t="str">
        <f t="shared" si="565"/>
        <v>X</v>
      </c>
      <c r="DX427" s="359" t="str">
        <f t="shared" si="566"/>
        <v>X</v>
      </c>
      <c r="DY427" t="str">
        <f t="shared" si="567"/>
        <v/>
      </c>
      <c r="DZ427" t="str">
        <f t="shared" si="568"/>
        <v/>
      </c>
      <c r="EA427" t="str">
        <f t="shared" si="569"/>
        <v/>
      </c>
      <c r="EB427" s="359" t="str">
        <f t="shared" si="570"/>
        <v/>
      </c>
      <c r="EC427" t="str">
        <f t="shared" si="571"/>
        <v/>
      </c>
      <c r="ED427" t="str">
        <f t="shared" si="572"/>
        <v/>
      </c>
      <c r="EE427" t="str">
        <f t="shared" si="573"/>
        <v/>
      </c>
      <c r="EF427" t="str">
        <f t="shared" si="574"/>
        <v/>
      </c>
      <c r="EG427" s="359" t="str">
        <f t="shared" si="575"/>
        <v/>
      </c>
      <c r="EH427" t="str">
        <f t="shared" si="519"/>
        <v>Diuris z.sp.'Dunsborough'</v>
      </c>
      <c r="EJ427" t="str">
        <f t="shared" si="516"/>
        <v>Diuris z.sp.'eastern wheatbelt'</v>
      </c>
      <c r="EK427" s="100">
        <f t="shared" si="583"/>
        <v>0</v>
      </c>
      <c r="EL427" s="3">
        <f t="shared" si="583"/>
        <v>0</v>
      </c>
      <c r="EM427" s="3">
        <f t="shared" si="583"/>
        <v>0</v>
      </c>
      <c r="EN427" s="3">
        <f t="shared" si="583"/>
        <v>0</v>
      </c>
      <c r="EO427" s="3">
        <f t="shared" si="583"/>
        <v>0</v>
      </c>
      <c r="EP427" s="3">
        <f t="shared" si="583"/>
        <v>0</v>
      </c>
      <c r="EQ427" s="3">
        <f t="shared" si="583"/>
        <v>0</v>
      </c>
      <c r="ER427" s="3">
        <f t="shared" si="583"/>
        <v>1</v>
      </c>
      <c r="ES427" s="3">
        <f t="shared" si="583"/>
        <v>1</v>
      </c>
      <c r="ET427" s="3">
        <f t="shared" si="583"/>
        <v>0</v>
      </c>
      <c r="EU427" s="3">
        <f t="shared" si="583"/>
        <v>0</v>
      </c>
      <c r="EV427" s="24">
        <f t="shared" si="583"/>
        <v>0</v>
      </c>
      <c r="EW427" s="245">
        <f t="shared" si="518"/>
        <v>2</v>
      </c>
      <c r="EX427" s="262" t="str">
        <f t="shared" si="517"/>
        <v/>
      </c>
    </row>
    <row r="428" spans="1:154" ht="16.149999999999999" customHeight="1" x14ac:dyDescent="0.25">
      <c r="A428" s="363"/>
      <c r="D428" s="363"/>
      <c r="E428" s="363"/>
      <c r="F428" s="363"/>
      <c r="G428" s="363"/>
      <c r="H428" s="363"/>
      <c r="I428" s="363"/>
      <c r="J428" s="68">
        <f t="shared" si="520"/>
        <v>670</v>
      </c>
      <c r="K428" s="417" t="str">
        <f t="shared" si="521"/>
        <v>Diuris z.sp.'Eneabba'</v>
      </c>
      <c r="L428" s="417">
        <v>670</v>
      </c>
      <c r="M428" s="417" t="s">
        <v>1539</v>
      </c>
      <c r="N428" s="574" t="s">
        <v>1389</v>
      </c>
      <c r="O428" s="363" t="str">
        <f t="shared" si="502"/>
        <v>S</v>
      </c>
      <c r="P428" s="144" t="s">
        <v>2323</v>
      </c>
      <c r="Q428" s="364" t="s">
        <v>2614</v>
      </c>
      <c r="R428" s="365">
        <v>42947</v>
      </c>
      <c r="S428" s="365">
        <v>43008</v>
      </c>
      <c r="T428" s="603" t="s">
        <v>7894</v>
      </c>
      <c r="U428" s="603" t="s">
        <v>7894</v>
      </c>
      <c r="V428" s="603" t="s">
        <v>7894</v>
      </c>
      <c r="W428" s="603" t="s">
        <v>7894</v>
      </c>
      <c r="X428" s="603" t="s">
        <v>7894</v>
      </c>
      <c r="Y428" s="603" t="s">
        <v>7894</v>
      </c>
      <c r="Z428" s="603" t="s">
        <v>7894</v>
      </c>
      <c r="AA428" s="603" t="s">
        <v>7894</v>
      </c>
      <c r="AB428" s="603" t="s">
        <v>7894</v>
      </c>
      <c r="AC428" s="603" t="s">
        <v>7894</v>
      </c>
      <c r="AD428" s="603" t="s">
        <v>7894</v>
      </c>
      <c r="AE428" s="603" t="s">
        <v>7894</v>
      </c>
      <c r="AF428" s="605" t="s">
        <v>48</v>
      </c>
      <c r="AG428" s="605" t="s">
        <v>48</v>
      </c>
      <c r="AH428" s="366" t="s">
        <v>685</v>
      </c>
      <c r="AI428" s="363">
        <f t="shared" si="505"/>
        <v>6</v>
      </c>
      <c r="AJ428" s="363">
        <v>16</v>
      </c>
      <c r="AK428" s="413" t="str">
        <f t="shared" si="507"/>
        <v>Donkey Orchids</v>
      </c>
      <c r="AL428" s="413" t="str">
        <f t="shared" si="508"/>
        <v>Diuris corymbosa</v>
      </c>
      <c r="AM428" s="486" t="s">
        <v>7608</v>
      </c>
      <c r="AN428" s="144" t="str">
        <f t="shared" si="584"/>
        <v>tinkeri</v>
      </c>
      <c r="AS428" s="69">
        <f t="shared" si="578"/>
        <v>32</v>
      </c>
      <c r="AT428" s="69">
        <f t="shared" si="579"/>
        <v>39</v>
      </c>
      <c r="AU428" s="69">
        <f t="shared" si="511"/>
        <v>7</v>
      </c>
      <c r="AV428" s="69">
        <f t="shared" si="512"/>
        <v>9</v>
      </c>
      <c r="AW428" s="81"/>
      <c r="AX428" s="70" t="s">
        <v>48</v>
      </c>
      <c r="AY428" s="364">
        <v>44162</v>
      </c>
      <c r="AZ428" s="264" t="s">
        <v>48</v>
      </c>
      <c r="BA428" s="238"/>
      <c r="BB428" s="237" t="str">
        <f t="shared" si="513"/>
        <v/>
      </c>
      <c r="BC428" s="270">
        <f t="shared" si="506"/>
        <v>670</v>
      </c>
      <c r="BD428" t="str">
        <f t="shared" si="514"/>
        <v>Diuris z.sp.'Eneabba'</v>
      </c>
      <c r="BE428" s="367" t="e">
        <f>COUNTIFS(#REF!,L428)</f>
        <v>#REF!</v>
      </c>
      <c r="BF428" s="374" t="str">
        <f t="shared" si="515"/>
        <v>n</v>
      </c>
      <c r="BG428" s="82"/>
      <c r="BH428" s="375"/>
      <c r="BI428" s="374"/>
      <c r="BJ428" s="403"/>
      <c r="CE428" t="str">
        <f t="shared" si="582"/>
        <v>_Old species name (Diuris z.sp.'eastern wheatbelt')</v>
      </c>
      <c r="CF428" s="388" t="str">
        <f t="shared" si="576"/>
        <v>Diuris z.sp.'eastern wheatbelt'</v>
      </c>
      <c r="CG428" t="str">
        <f t="shared" si="523"/>
        <v/>
      </c>
      <c r="CH428" t="str">
        <f t="shared" si="524"/>
        <v/>
      </c>
      <c r="CI428" t="str">
        <f t="shared" si="525"/>
        <v/>
      </c>
      <c r="CJ428" t="str">
        <f t="shared" si="526"/>
        <v/>
      </c>
      <c r="CK428" s="359" t="str">
        <f t="shared" si="527"/>
        <v/>
      </c>
      <c r="CL428" t="str">
        <f t="shared" si="528"/>
        <v/>
      </c>
      <c r="CM428" t="str">
        <f t="shared" si="529"/>
        <v/>
      </c>
      <c r="CN428" t="str">
        <f t="shared" si="530"/>
        <v/>
      </c>
      <c r="CO428" s="359" t="str">
        <f t="shared" si="531"/>
        <v/>
      </c>
      <c r="CP428" t="str">
        <f t="shared" si="532"/>
        <v/>
      </c>
      <c r="CQ428" t="str">
        <f t="shared" si="533"/>
        <v/>
      </c>
      <c r="CR428" t="str">
        <f t="shared" si="534"/>
        <v/>
      </c>
      <c r="CS428" s="359" t="str">
        <f t="shared" si="535"/>
        <v/>
      </c>
      <c r="CT428" t="str">
        <f t="shared" si="536"/>
        <v/>
      </c>
      <c r="CU428" t="str">
        <f t="shared" si="537"/>
        <v/>
      </c>
      <c r="CV428" t="str">
        <f t="shared" si="538"/>
        <v/>
      </c>
      <c r="CW428" t="str">
        <f t="shared" si="539"/>
        <v/>
      </c>
      <c r="CX428" s="359" t="str">
        <f t="shared" si="540"/>
        <v/>
      </c>
      <c r="CY428" t="str">
        <f t="shared" si="541"/>
        <v/>
      </c>
      <c r="CZ428" t="str">
        <f t="shared" si="542"/>
        <v/>
      </c>
      <c r="DA428" t="str">
        <f t="shared" si="543"/>
        <v/>
      </c>
      <c r="DB428" s="359" t="str">
        <f t="shared" si="544"/>
        <v/>
      </c>
      <c r="DC428" t="str">
        <f t="shared" si="545"/>
        <v/>
      </c>
      <c r="DD428" t="str">
        <f t="shared" si="546"/>
        <v/>
      </c>
      <c r="DE428" t="str">
        <f t="shared" si="547"/>
        <v/>
      </c>
      <c r="DF428" s="359" t="str">
        <f t="shared" si="548"/>
        <v/>
      </c>
      <c r="DG428" t="str">
        <f t="shared" si="549"/>
        <v/>
      </c>
      <c r="DH428" t="str">
        <f t="shared" si="550"/>
        <v/>
      </c>
      <c r="DI428" t="str">
        <f t="shared" si="551"/>
        <v/>
      </c>
      <c r="DJ428" t="str">
        <f t="shared" si="552"/>
        <v/>
      </c>
      <c r="DK428" s="359" t="str">
        <f t="shared" si="553"/>
        <v/>
      </c>
      <c r="DL428" t="str">
        <f t="shared" si="554"/>
        <v>X</v>
      </c>
      <c r="DM428" t="str">
        <f t="shared" si="555"/>
        <v>X</v>
      </c>
      <c r="DN428" t="str">
        <f t="shared" si="556"/>
        <v>X</v>
      </c>
      <c r="DO428" s="359" t="str">
        <f t="shared" si="557"/>
        <v>X</v>
      </c>
      <c r="DP428" t="str">
        <f t="shared" si="558"/>
        <v>X</v>
      </c>
      <c r="DQ428" t="str">
        <f t="shared" si="559"/>
        <v>X</v>
      </c>
      <c r="DR428" t="str">
        <f t="shared" si="560"/>
        <v>X</v>
      </c>
      <c r="DS428" s="359" t="str">
        <f t="shared" si="561"/>
        <v>X</v>
      </c>
      <c r="DT428" t="str">
        <f t="shared" si="562"/>
        <v/>
      </c>
      <c r="DU428" t="str">
        <f t="shared" si="563"/>
        <v/>
      </c>
      <c r="DV428" t="str">
        <f t="shared" si="564"/>
        <v/>
      </c>
      <c r="DW428" t="str">
        <f t="shared" si="565"/>
        <v/>
      </c>
      <c r="DX428" s="359" t="str">
        <f t="shared" si="566"/>
        <v/>
      </c>
      <c r="DY428" t="str">
        <f t="shared" si="567"/>
        <v/>
      </c>
      <c r="DZ428" t="str">
        <f t="shared" si="568"/>
        <v/>
      </c>
      <c r="EA428" t="str">
        <f t="shared" si="569"/>
        <v/>
      </c>
      <c r="EB428" s="359" t="str">
        <f t="shared" si="570"/>
        <v/>
      </c>
      <c r="EC428" t="str">
        <f t="shared" si="571"/>
        <v/>
      </c>
      <c r="ED428" t="str">
        <f t="shared" si="572"/>
        <v/>
      </c>
      <c r="EE428" t="str">
        <f t="shared" si="573"/>
        <v/>
      </c>
      <c r="EF428" t="str">
        <f t="shared" si="574"/>
        <v/>
      </c>
      <c r="EG428" s="359" t="str">
        <f t="shared" si="575"/>
        <v/>
      </c>
      <c r="EH428" t="str">
        <f t="shared" si="519"/>
        <v>Diuris z.sp.'eastern wheatbelt'</v>
      </c>
      <c r="EJ428" t="str">
        <f t="shared" si="516"/>
        <v>Diuris z.sp.'Eneabba'</v>
      </c>
      <c r="EK428" s="100">
        <f t="shared" si="583"/>
        <v>0</v>
      </c>
      <c r="EL428" s="3">
        <f t="shared" si="583"/>
        <v>0</v>
      </c>
      <c r="EM428" s="3">
        <f t="shared" si="583"/>
        <v>0</v>
      </c>
      <c r="EN428" s="3">
        <f t="shared" si="583"/>
        <v>0</v>
      </c>
      <c r="EO428" s="3">
        <f t="shared" si="583"/>
        <v>0</v>
      </c>
      <c r="EP428" s="3">
        <f t="shared" si="583"/>
        <v>0</v>
      </c>
      <c r="EQ428" s="3">
        <f t="shared" si="583"/>
        <v>1</v>
      </c>
      <c r="ER428" s="3">
        <f t="shared" si="583"/>
        <v>1</v>
      </c>
      <c r="ES428" s="3">
        <f t="shared" si="583"/>
        <v>1</v>
      </c>
      <c r="ET428" s="3">
        <f t="shared" si="583"/>
        <v>0</v>
      </c>
      <c r="EU428" s="3">
        <f t="shared" si="583"/>
        <v>0</v>
      </c>
      <c r="EV428" s="24">
        <f t="shared" si="583"/>
        <v>0</v>
      </c>
      <c r="EW428" s="245">
        <f t="shared" si="518"/>
        <v>3</v>
      </c>
      <c r="EX428" s="262" t="str">
        <f t="shared" si="517"/>
        <v/>
      </c>
    </row>
    <row r="429" spans="1:154" ht="16.149999999999999" customHeight="1" x14ac:dyDescent="0.25">
      <c r="A429" s="363"/>
      <c r="D429" s="363"/>
      <c r="E429" s="363"/>
      <c r="F429" s="363"/>
      <c r="G429" s="363"/>
      <c r="H429" s="363"/>
      <c r="I429" s="363"/>
      <c r="J429" s="68">
        <f t="shared" si="520"/>
        <v>663</v>
      </c>
      <c r="K429" s="417" t="str">
        <f t="shared" si="521"/>
        <v>Diuris z.sp.'Esperance Coast'</v>
      </c>
      <c r="L429" s="417">
        <v>663</v>
      </c>
      <c r="M429" s="417" t="s">
        <v>1539</v>
      </c>
      <c r="N429" s="574" t="s">
        <v>2621</v>
      </c>
      <c r="O429" s="363" t="str">
        <f t="shared" si="502"/>
        <v>S</v>
      </c>
      <c r="P429" s="144" t="s">
        <v>2323</v>
      </c>
      <c r="Q429" s="364" t="s">
        <v>2580</v>
      </c>
      <c r="R429" s="365">
        <v>42917</v>
      </c>
      <c r="S429" s="365">
        <v>43008</v>
      </c>
      <c r="T429" s="603" t="s">
        <v>7894</v>
      </c>
      <c r="U429" s="603" t="s">
        <v>7894</v>
      </c>
      <c r="V429" s="603" t="s">
        <v>7894</v>
      </c>
      <c r="W429" s="603" t="s">
        <v>7894</v>
      </c>
      <c r="X429" s="603" t="s">
        <v>7894</v>
      </c>
      <c r="Y429" s="603" t="s">
        <v>7894</v>
      </c>
      <c r="Z429" s="603" t="s">
        <v>7894</v>
      </c>
      <c r="AA429" s="603" t="s">
        <v>7894</v>
      </c>
      <c r="AB429" s="603" t="s">
        <v>7894</v>
      </c>
      <c r="AC429" s="603" t="s">
        <v>7894</v>
      </c>
      <c r="AD429" s="603" t="s">
        <v>7894</v>
      </c>
      <c r="AE429" s="603" t="s">
        <v>7894</v>
      </c>
      <c r="AF429" s="605" t="s">
        <v>48</v>
      </c>
      <c r="AG429" s="605" t="s">
        <v>48</v>
      </c>
      <c r="AH429" s="366" t="s">
        <v>685</v>
      </c>
      <c r="AI429" s="363">
        <f t="shared" si="505"/>
        <v>6</v>
      </c>
      <c r="AJ429" s="363">
        <v>16</v>
      </c>
      <c r="AK429" s="413" t="str">
        <f t="shared" si="507"/>
        <v>Donkey Orchids</v>
      </c>
      <c r="AL429" s="413" t="str">
        <f t="shared" si="508"/>
        <v>Diuris corymbosa</v>
      </c>
      <c r="AM429" s="486" t="s">
        <v>7608</v>
      </c>
      <c r="AN429" s="144" t="str">
        <f t="shared" si="584"/>
        <v>pulchella</v>
      </c>
      <c r="AS429" s="69">
        <f t="shared" si="578"/>
        <v>27</v>
      </c>
      <c r="AT429" s="69">
        <f t="shared" si="579"/>
        <v>39</v>
      </c>
      <c r="AU429" s="69">
        <f t="shared" si="511"/>
        <v>7</v>
      </c>
      <c r="AV429" s="69">
        <f t="shared" si="512"/>
        <v>9</v>
      </c>
      <c r="AW429" s="81"/>
      <c r="AX429" s="70" t="s">
        <v>48</v>
      </c>
      <c r="AY429" s="364">
        <v>12937</v>
      </c>
      <c r="AZ429" s="264" t="s">
        <v>48</v>
      </c>
      <c r="BA429" s="238"/>
      <c r="BB429" s="237" t="str">
        <f t="shared" si="513"/>
        <v/>
      </c>
      <c r="BC429" s="270">
        <f t="shared" si="506"/>
        <v>663</v>
      </c>
      <c r="BD429" t="str">
        <f t="shared" si="514"/>
        <v>Diuris z.sp.'Esperance Coast'</v>
      </c>
      <c r="BE429" s="367" t="e">
        <f>COUNTIFS(#REF!,L429)</f>
        <v>#REF!</v>
      </c>
      <c r="BF429" s="374" t="str">
        <f t="shared" si="515"/>
        <v>n</v>
      </c>
      <c r="BG429" s="82"/>
      <c r="BH429" s="375"/>
      <c r="BI429" s="374"/>
      <c r="BJ429" s="403"/>
      <c r="CE429" t="str">
        <f t="shared" si="582"/>
        <v>_Old species name (Diuris z.sp.'Eneabba')</v>
      </c>
      <c r="CF429" s="388" t="str">
        <f t="shared" si="576"/>
        <v>Diuris z.sp.'Eneabba'</v>
      </c>
      <c r="CG429" t="str">
        <f t="shared" si="523"/>
        <v/>
      </c>
      <c r="CH429" t="str">
        <f t="shared" si="524"/>
        <v/>
      </c>
      <c r="CI429" t="str">
        <f t="shared" si="525"/>
        <v/>
      </c>
      <c r="CJ429" t="str">
        <f t="shared" si="526"/>
        <v/>
      </c>
      <c r="CK429" s="359" t="str">
        <f t="shared" si="527"/>
        <v/>
      </c>
      <c r="CL429" t="str">
        <f t="shared" si="528"/>
        <v/>
      </c>
      <c r="CM429" t="str">
        <f t="shared" si="529"/>
        <v/>
      </c>
      <c r="CN429" t="str">
        <f t="shared" si="530"/>
        <v/>
      </c>
      <c r="CO429" s="359" t="str">
        <f t="shared" si="531"/>
        <v/>
      </c>
      <c r="CP429" t="str">
        <f t="shared" si="532"/>
        <v/>
      </c>
      <c r="CQ429" t="str">
        <f t="shared" si="533"/>
        <v/>
      </c>
      <c r="CR429" t="str">
        <f t="shared" si="534"/>
        <v/>
      </c>
      <c r="CS429" s="359" t="str">
        <f t="shared" si="535"/>
        <v/>
      </c>
      <c r="CT429" t="str">
        <f t="shared" si="536"/>
        <v/>
      </c>
      <c r="CU429" t="str">
        <f t="shared" si="537"/>
        <v/>
      </c>
      <c r="CV429" t="str">
        <f t="shared" si="538"/>
        <v/>
      </c>
      <c r="CW429" t="str">
        <f t="shared" si="539"/>
        <v/>
      </c>
      <c r="CX429" s="359" t="str">
        <f t="shared" si="540"/>
        <v/>
      </c>
      <c r="CY429" t="str">
        <f t="shared" si="541"/>
        <v/>
      </c>
      <c r="CZ429" t="str">
        <f t="shared" si="542"/>
        <v/>
      </c>
      <c r="DA429" t="str">
        <f t="shared" si="543"/>
        <v/>
      </c>
      <c r="DB429" s="359" t="str">
        <f t="shared" si="544"/>
        <v/>
      </c>
      <c r="DC429" t="str">
        <f t="shared" si="545"/>
        <v/>
      </c>
      <c r="DD429" t="str">
        <f t="shared" si="546"/>
        <v/>
      </c>
      <c r="DE429" t="str">
        <f t="shared" si="547"/>
        <v/>
      </c>
      <c r="DF429" s="359" t="str">
        <f t="shared" si="548"/>
        <v/>
      </c>
      <c r="DG429" t="str">
        <f t="shared" si="549"/>
        <v/>
      </c>
      <c r="DH429" t="str">
        <f t="shared" si="550"/>
        <v/>
      </c>
      <c r="DI429" t="str">
        <f t="shared" si="551"/>
        <v/>
      </c>
      <c r="DJ429" t="str">
        <f t="shared" si="552"/>
        <v/>
      </c>
      <c r="DK429" s="359" t="str">
        <f t="shared" si="553"/>
        <v/>
      </c>
      <c r="DL429" t="str">
        <f t="shared" si="554"/>
        <v>X</v>
      </c>
      <c r="DM429" t="str">
        <f t="shared" si="555"/>
        <v>X</v>
      </c>
      <c r="DN429" t="str">
        <f t="shared" si="556"/>
        <v>X</v>
      </c>
      <c r="DO429" s="359" t="str">
        <f t="shared" si="557"/>
        <v>X</v>
      </c>
      <c r="DP429" t="str">
        <f t="shared" si="558"/>
        <v>X</v>
      </c>
      <c r="DQ429" t="str">
        <f t="shared" si="559"/>
        <v>X</v>
      </c>
      <c r="DR429" t="str">
        <f t="shared" si="560"/>
        <v>X</v>
      </c>
      <c r="DS429" s="359" t="str">
        <f t="shared" si="561"/>
        <v>X</v>
      </c>
      <c r="DT429" t="str">
        <f t="shared" si="562"/>
        <v/>
      </c>
      <c r="DU429" t="str">
        <f t="shared" si="563"/>
        <v/>
      </c>
      <c r="DV429" t="str">
        <f t="shared" si="564"/>
        <v/>
      </c>
      <c r="DW429" t="str">
        <f t="shared" si="565"/>
        <v/>
      </c>
      <c r="DX429" s="359" t="str">
        <f t="shared" si="566"/>
        <v/>
      </c>
      <c r="DY429" t="str">
        <f t="shared" si="567"/>
        <v/>
      </c>
      <c r="DZ429" t="str">
        <f t="shared" si="568"/>
        <v/>
      </c>
      <c r="EA429" t="str">
        <f t="shared" si="569"/>
        <v/>
      </c>
      <c r="EB429" s="359" t="str">
        <f t="shared" si="570"/>
        <v/>
      </c>
      <c r="EC429" t="str">
        <f t="shared" si="571"/>
        <v/>
      </c>
      <c r="ED429" t="str">
        <f t="shared" si="572"/>
        <v/>
      </c>
      <c r="EE429" t="str">
        <f t="shared" si="573"/>
        <v/>
      </c>
      <c r="EF429" t="str">
        <f t="shared" si="574"/>
        <v/>
      </c>
      <c r="EG429" s="359" t="str">
        <f t="shared" si="575"/>
        <v/>
      </c>
      <c r="EH429" t="str">
        <f t="shared" si="519"/>
        <v>Diuris z.sp.'Eneabba'</v>
      </c>
      <c r="EJ429" t="str">
        <f t="shared" si="516"/>
        <v>Diuris z.sp.'Esperance Coast'</v>
      </c>
      <c r="EK429" s="100">
        <f t="shared" si="583"/>
        <v>0</v>
      </c>
      <c r="EL429" s="3">
        <f t="shared" si="583"/>
        <v>0</v>
      </c>
      <c r="EM429" s="3">
        <f t="shared" si="583"/>
        <v>0</v>
      </c>
      <c r="EN429" s="3">
        <f t="shared" si="583"/>
        <v>0</v>
      </c>
      <c r="EO429" s="3">
        <f t="shared" si="583"/>
        <v>0</v>
      </c>
      <c r="EP429" s="3">
        <f t="shared" si="583"/>
        <v>0</v>
      </c>
      <c r="EQ429" s="3">
        <f t="shared" si="583"/>
        <v>1</v>
      </c>
      <c r="ER429" s="3">
        <f t="shared" si="583"/>
        <v>1</v>
      </c>
      <c r="ES429" s="3">
        <f t="shared" si="583"/>
        <v>1</v>
      </c>
      <c r="ET429" s="3">
        <f t="shared" si="583"/>
        <v>0</v>
      </c>
      <c r="EU429" s="3">
        <f t="shared" si="583"/>
        <v>0</v>
      </c>
      <c r="EV429" s="24">
        <f t="shared" si="583"/>
        <v>0</v>
      </c>
      <c r="EW429" s="245">
        <f t="shared" si="518"/>
        <v>3</v>
      </c>
      <c r="EX429" s="262" t="str">
        <f t="shared" si="517"/>
        <v/>
      </c>
    </row>
    <row r="430" spans="1:154" ht="16.149999999999999" customHeight="1" x14ac:dyDescent="0.25">
      <c r="A430" s="363"/>
      <c r="D430" s="363"/>
      <c r="E430" s="363"/>
      <c r="F430" s="363"/>
      <c r="G430" s="363"/>
      <c r="H430" s="363"/>
      <c r="I430" s="363"/>
      <c r="J430" s="68">
        <f t="shared" si="520"/>
        <v>651</v>
      </c>
      <c r="K430" s="417" t="str">
        <f t="shared" si="521"/>
        <v>Diuris z.sp.'granite'</v>
      </c>
      <c r="L430" s="417">
        <v>651</v>
      </c>
      <c r="M430" s="417" t="s">
        <v>1539</v>
      </c>
      <c r="N430" s="574" t="s">
        <v>2622</v>
      </c>
      <c r="O430" s="363" t="str">
        <f t="shared" ref="O430:O493" si="585">VLOOKUP(M430,$B$3:$E$55,4,FALSE)</f>
        <v>S</v>
      </c>
      <c r="P430" s="144" t="s">
        <v>2323</v>
      </c>
      <c r="Q430" s="364" t="s">
        <v>2536</v>
      </c>
      <c r="R430" s="365">
        <v>42979</v>
      </c>
      <c r="S430" s="365">
        <v>43040</v>
      </c>
      <c r="T430" s="603" t="s">
        <v>7894</v>
      </c>
      <c r="U430" s="603" t="s">
        <v>7894</v>
      </c>
      <c r="V430" s="603" t="s">
        <v>7894</v>
      </c>
      <c r="W430" s="603" t="s">
        <v>7894</v>
      </c>
      <c r="X430" s="603" t="s">
        <v>7894</v>
      </c>
      <c r="Y430" s="603" t="s">
        <v>7894</v>
      </c>
      <c r="Z430" s="603" t="s">
        <v>7894</v>
      </c>
      <c r="AA430" s="603" t="s">
        <v>7894</v>
      </c>
      <c r="AB430" s="603" t="s">
        <v>7894</v>
      </c>
      <c r="AC430" s="603" t="s">
        <v>7894</v>
      </c>
      <c r="AD430" s="603" t="s">
        <v>7894</v>
      </c>
      <c r="AE430" s="603" t="s">
        <v>7894</v>
      </c>
      <c r="AF430" s="605" t="s">
        <v>48</v>
      </c>
      <c r="AG430" s="605" t="s">
        <v>48</v>
      </c>
      <c r="AH430" s="366" t="s">
        <v>685</v>
      </c>
      <c r="AI430" s="363">
        <f t="shared" si="505"/>
        <v>6</v>
      </c>
      <c r="AJ430" s="363">
        <v>18</v>
      </c>
      <c r="AK430" s="413" t="str">
        <f t="shared" si="507"/>
        <v>Bee Orchids</v>
      </c>
      <c r="AL430" s="413" t="str">
        <f t="shared" si="508"/>
        <v>Diuris laxiflora</v>
      </c>
      <c r="AM430" s="486" t="s">
        <v>7608</v>
      </c>
      <c r="AN430" s="144" t="str">
        <f t="shared" si="584"/>
        <v>laxiflora</v>
      </c>
      <c r="AS430" s="69">
        <f t="shared" si="578"/>
        <v>36</v>
      </c>
      <c r="AT430" s="69">
        <f t="shared" si="579"/>
        <v>44</v>
      </c>
      <c r="AU430" s="69">
        <f t="shared" si="511"/>
        <v>9</v>
      </c>
      <c r="AV430" s="69">
        <f t="shared" si="512"/>
        <v>11</v>
      </c>
      <c r="AW430" s="81"/>
      <c r="AX430" s="70" t="s">
        <v>48</v>
      </c>
      <c r="AY430" s="364">
        <v>1634</v>
      </c>
      <c r="AZ430" s="264" t="s">
        <v>48</v>
      </c>
      <c r="BA430" s="238"/>
      <c r="BB430" s="237" t="str">
        <f t="shared" si="513"/>
        <v/>
      </c>
      <c r="BC430" s="270">
        <f t="shared" si="506"/>
        <v>651</v>
      </c>
      <c r="BD430" t="str">
        <f t="shared" si="514"/>
        <v>Diuris z.sp.'granite'</v>
      </c>
      <c r="BE430" s="367" t="e">
        <f>COUNTIFS(#REF!,L430)</f>
        <v>#REF!</v>
      </c>
      <c r="BF430" s="374" t="str">
        <f t="shared" si="515"/>
        <v>n</v>
      </c>
      <c r="BG430" s="82"/>
      <c r="BH430" s="375"/>
      <c r="BI430" s="374"/>
      <c r="BJ430" s="403"/>
      <c r="CE430" t="str">
        <f t="shared" si="582"/>
        <v>_Old species name (Diuris z.sp.'Esperance Coast')</v>
      </c>
      <c r="CF430" s="388" t="str">
        <f t="shared" si="576"/>
        <v>Diuris z.sp.'Esperance Coast'</v>
      </c>
      <c r="CG430" t="str">
        <f t="shared" si="523"/>
        <v/>
      </c>
      <c r="CH430" t="str">
        <f t="shared" si="524"/>
        <v/>
      </c>
      <c r="CI430" t="str">
        <f t="shared" si="525"/>
        <v/>
      </c>
      <c r="CJ430" t="str">
        <f t="shared" si="526"/>
        <v/>
      </c>
      <c r="CK430" s="359" t="str">
        <f t="shared" si="527"/>
        <v/>
      </c>
      <c r="CL430" t="str">
        <f t="shared" si="528"/>
        <v/>
      </c>
      <c r="CM430" t="str">
        <f t="shared" si="529"/>
        <v/>
      </c>
      <c r="CN430" t="str">
        <f t="shared" si="530"/>
        <v/>
      </c>
      <c r="CO430" s="359" t="str">
        <f t="shared" si="531"/>
        <v/>
      </c>
      <c r="CP430" t="str">
        <f t="shared" si="532"/>
        <v/>
      </c>
      <c r="CQ430" t="str">
        <f t="shared" si="533"/>
        <v/>
      </c>
      <c r="CR430" t="str">
        <f t="shared" si="534"/>
        <v/>
      </c>
      <c r="CS430" s="359" t="str">
        <f t="shared" si="535"/>
        <v/>
      </c>
      <c r="CT430" t="str">
        <f t="shared" si="536"/>
        <v/>
      </c>
      <c r="CU430" t="str">
        <f t="shared" si="537"/>
        <v/>
      </c>
      <c r="CV430" t="str">
        <f t="shared" si="538"/>
        <v/>
      </c>
      <c r="CW430" t="str">
        <f t="shared" si="539"/>
        <v/>
      </c>
      <c r="CX430" s="359" t="str">
        <f t="shared" si="540"/>
        <v/>
      </c>
      <c r="CY430" t="str">
        <f t="shared" si="541"/>
        <v/>
      </c>
      <c r="CZ430" t="str">
        <f t="shared" si="542"/>
        <v/>
      </c>
      <c r="DA430" t="str">
        <f t="shared" si="543"/>
        <v/>
      </c>
      <c r="DB430" s="359" t="str">
        <f t="shared" si="544"/>
        <v/>
      </c>
      <c r="DC430" t="str">
        <f t="shared" si="545"/>
        <v/>
      </c>
      <c r="DD430" t="str">
        <f t="shared" si="546"/>
        <v/>
      </c>
      <c r="DE430" t="str">
        <f t="shared" si="547"/>
        <v/>
      </c>
      <c r="DF430" s="359" t="str">
        <f t="shared" si="548"/>
        <v/>
      </c>
      <c r="DG430" t="str">
        <f t="shared" si="549"/>
        <v>X</v>
      </c>
      <c r="DH430" t="str">
        <f t="shared" si="550"/>
        <v>X</v>
      </c>
      <c r="DI430" t="str">
        <f t="shared" si="551"/>
        <v>X</v>
      </c>
      <c r="DJ430" t="str">
        <f t="shared" si="552"/>
        <v>X</v>
      </c>
      <c r="DK430" s="359" t="str">
        <f t="shared" si="553"/>
        <v>X</v>
      </c>
      <c r="DL430" t="str">
        <f t="shared" si="554"/>
        <v>X</v>
      </c>
      <c r="DM430" t="str">
        <f t="shared" si="555"/>
        <v>X</v>
      </c>
      <c r="DN430" t="str">
        <f t="shared" si="556"/>
        <v>X</v>
      </c>
      <c r="DO430" s="359" t="str">
        <f t="shared" si="557"/>
        <v>X</v>
      </c>
      <c r="DP430" t="str">
        <f t="shared" si="558"/>
        <v>X</v>
      </c>
      <c r="DQ430" t="str">
        <f t="shared" si="559"/>
        <v>X</v>
      </c>
      <c r="DR430" t="str">
        <f t="shared" si="560"/>
        <v>X</v>
      </c>
      <c r="DS430" s="359" t="str">
        <f t="shared" si="561"/>
        <v>X</v>
      </c>
      <c r="DT430" t="str">
        <f t="shared" si="562"/>
        <v/>
      </c>
      <c r="DU430" t="str">
        <f t="shared" si="563"/>
        <v/>
      </c>
      <c r="DV430" t="str">
        <f t="shared" si="564"/>
        <v/>
      </c>
      <c r="DW430" t="str">
        <f t="shared" si="565"/>
        <v/>
      </c>
      <c r="DX430" s="359" t="str">
        <f t="shared" si="566"/>
        <v/>
      </c>
      <c r="DY430" t="str">
        <f t="shared" si="567"/>
        <v/>
      </c>
      <c r="DZ430" t="str">
        <f t="shared" si="568"/>
        <v/>
      </c>
      <c r="EA430" t="str">
        <f t="shared" si="569"/>
        <v/>
      </c>
      <c r="EB430" s="359" t="str">
        <f t="shared" si="570"/>
        <v/>
      </c>
      <c r="EC430" t="str">
        <f t="shared" si="571"/>
        <v/>
      </c>
      <c r="ED430" t="str">
        <f t="shared" si="572"/>
        <v/>
      </c>
      <c r="EE430" t="str">
        <f t="shared" si="573"/>
        <v/>
      </c>
      <c r="EF430" t="str">
        <f t="shared" si="574"/>
        <v/>
      </c>
      <c r="EG430" s="359" t="str">
        <f t="shared" si="575"/>
        <v/>
      </c>
      <c r="EH430" t="str">
        <f t="shared" si="519"/>
        <v>Diuris z.sp.'Esperance Coast'</v>
      </c>
      <c r="EJ430" t="str">
        <f t="shared" si="516"/>
        <v>Diuris z.sp.'granite'</v>
      </c>
      <c r="EK430" s="100">
        <f t="shared" si="583"/>
        <v>0</v>
      </c>
      <c r="EL430" s="3">
        <f t="shared" si="583"/>
        <v>0</v>
      </c>
      <c r="EM430" s="3">
        <f t="shared" si="583"/>
        <v>0</v>
      </c>
      <c r="EN430" s="3">
        <f t="shared" si="583"/>
        <v>0</v>
      </c>
      <c r="EO430" s="3">
        <f t="shared" si="583"/>
        <v>0</v>
      </c>
      <c r="EP430" s="3">
        <f t="shared" si="583"/>
        <v>0</v>
      </c>
      <c r="EQ430" s="3">
        <f t="shared" si="583"/>
        <v>0</v>
      </c>
      <c r="ER430" s="3">
        <f t="shared" si="583"/>
        <v>0</v>
      </c>
      <c r="ES430" s="3">
        <f t="shared" si="583"/>
        <v>1</v>
      </c>
      <c r="ET430" s="3">
        <f t="shared" si="583"/>
        <v>1</v>
      </c>
      <c r="EU430" s="3">
        <f t="shared" si="583"/>
        <v>1</v>
      </c>
      <c r="EV430" s="24">
        <f t="shared" si="583"/>
        <v>0</v>
      </c>
      <c r="EW430" s="245">
        <f t="shared" si="518"/>
        <v>3</v>
      </c>
      <c r="EX430" s="262" t="str">
        <f t="shared" si="517"/>
        <v/>
      </c>
    </row>
    <row r="431" spans="1:154" ht="16.149999999999999" customHeight="1" x14ac:dyDescent="0.25">
      <c r="A431" s="363"/>
      <c r="D431" s="363"/>
      <c r="E431" s="363"/>
      <c r="F431" s="363"/>
      <c r="G431" s="363"/>
      <c r="H431" s="363"/>
      <c r="I431" s="363"/>
      <c r="J431" s="68">
        <f t="shared" si="520"/>
        <v>1163</v>
      </c>
      <c r="K431" s="417" t="str">
        <f t="shared" si="521"/>
        <v>Diuris z.sp.'Green Range'</v>
      </c>
      <c r="L431" s="417">
        <v>1163</v>
      </c>
      <c r="M431" s="417" t="s">
        <v>1539</v>
      </c>
      <c r="N431" s="574" t="s">
        <v>1369</v>
      </c>
      <c r="O431" s="363" t="str">
        <f t="shared" si="585"/>
        <v>S</v>
      </c>
      <c r="P431" s="144" t="s">
        <v>2323</v>
      </c>
      <c r="Q431" s="364" t="s">
        <v>2539</v>
      </c>
      <c r="R431" s="365">
        <v>42917</v>
      </c>
      <c r="S431" s="365">
        <v>42979</v>
      </c>
      <c r="T431" s="603" t="s">
        <v>7894</v>
      </c>
      <c r="U431" s="603" t="s">
        <v>7894</v>
      </c>
      <c r="V431" s="603" t="s">
        <v>7894</v>
      </c>
      <c r="W431" s="603" t="s">
        <v>7894</v>
      </c>
      <c r="X431" s="603" t="s">
        <v>7894</v>
      </c>
      <c r="Y431" s="603" t="s">
        <v>7894</v>
      </c>
      <c r="Z431" s="603" t="s">
        <v>7894</v>
      </c>
      <c r="AA431" s="603" t="s">
        <v>7894</v>
      </c>
      <c r="AB431" s="603" t="s">
        <v>7894</v>
      </c>
      <c r="AC431" s="603" t="s">
        <v>7894</v>
      </c>
      <c r="AD431" s="603" t="s">
        <v>7894</v>
      </c>
      <c r="AE431" s="603" t="s">
        <v>7894</v>
      </c>
      <c r="AF431" s="605" t="s">
        <v>48</v>
      </c>
      <c r="AG431" s="605" t="s">
        <v>48</v>
      </c>
      <c r="AH431" s="366" t="s">
        <v>685</v>
      </c>
      <c r="AI431" s="363">
        <f t="shared" si="505"/>
        <v>6</v>
      </c>
      <c r="AJ431" s="363">
        <v>16</v>
      </c>
      <c r="AK431" s="413" t="str">
        <f t="shared" si="507"/>
        <v>Donkey Orchids</v>
      </c>
      <c r="AL431" s="413" t="str">
        <f t="shared" si="508"/>
        <v>Diuris corymbosa</v>
      </c>
      <c r="AM431" s="486" t="s">
        <v>7608</v>
      </c>
      <c r="AN431" s="144" t="str">
        <f t="shared" si="584"/>
        <v>littoralis</v>
      </c>
      <c r="AS431" s="69">
        <f t="shared" si="578"/>
        <v>27</v>
      </c>
      <c r="AT431" s="69">
        <f t="shared" si="579"/>
        <v>35</v>
      </c>
      <c r="AU431" s="69">
        <f t="shared" si="511"/>
        <v>7</v>
      </c>
      <c r="AV431" s="69">
        <f t="shared" si="512"/>
        <v>9</v>
      </c>
      <c r="AW431" s="81"/>
      <c r="AX431" s="70"/>
      <c r="AY431" s="364">
        <v>46873</v>
      </c>
      <c r="AZ431" s="264" t="s">
        <v>48</v>
      </c>
      <c r="BA431" s="238"/>
      <c r="BB431" s="237" t="str">
        <f t="shared" si="513"/>
        <v/>
      </c>
      <c r="BC431" s="270">
        <f t="shared" si="506"/>
        <v>1163</v>
      </c>
      <c r="BD431" t="str">
        <f t="shared" si="514"/>
        <v>Diuris z.sp.'Green Range'</v>
      </c>
      <c r="BE431" s="367" t="e">
        <f>COUNTIFS(#REF!,L431)</f>
        <v>#REF!</v>
      </c>
      <c r="BF431" s="374" t="str">
        <f t="shared" si="515"/>
        <v>n</v>
      </c>
      <c r="BG431" s="82"/>
      <c r="BH431" s="375"/>
      <c r="BI431" s="374"/>
      <c r="BJ431" s="403"/>
      <c r="CE431" t="str">
        <f t="shared" si="582"/>
        <v>_Old species name (Diuris z.sp.'granite')</v>
      </c>
      <c r="CF431" s="388" t="str">
        <f t="shared" si="576"/>
        <v>Diuris z.sp.'granite'</v>
      </c>
      <c r="CG431" t="str">
        <f t="shared" si="523"/>
        <v/>
      </c>
      <c r="CH431" t="str">
        <f t="shared" si="524"/>
        <v/>
      </c>
      <c r="CI431" t="str">
        <f t="shared" si="525"/>
        <v/>
      </c>
      <c r="CJ431" t="str">
        <f t="shared" si="526"/>
        <v/>
      </c>
      <c r="CK431" s="359" t="str">
        <f t="shared" si="527"/>
        <v/>
      </c>
      <c r="CL431" t="str">
        <f t="shared" si="528"/>
        <v/>
      </c>
      <c r="CM431" t="str">
        <f t="shared" si="529"/>
        <v/>
      </c>
      <c r="CN431" t="str">
        <f t="shared" si="530"/>
        <v/>
      </c>
      <c r="CO431" s="359" t="str">
        <f t="shared" si="531"/>
        <v/>
      </c>
      <c r="CP431" t="str">
        <f t="shared" si="532"/>
        <v/>
      </c>
      <c r="CQ431" t="str">
        <f t="shared" si="533"/>
        <v/>
      </c>
      <c r="CR431" t="str">
        <f t="shared" si="534"/>
        <v/>
      </c>
      <c r="CS431" s="359" t="str">
        <f t="shared" si="535"/>
        <v/>
      </c>
      <c r="CT431" t="str">
        <f t="shared" si="536"/>
        <v/>
      </c>
      <c r="CU431" t="str">
        <f t="shared" si="537"/>
        <v/>
      </c>
      <c r="CV431" t="str">
        <f t="shared" si="538"/>
        <v/>
      </c>
      <c r="CW431" t="str">
        <f t="shared" si="539"/>
        <v/>
      </c>
      <c r="CX431" s="359" t="str">
        <f t="shared" si="540"/>
        <v/>
      </c>
      <c r="CY431" t="str">
        <f t="shared" si="541"/>
        <v/>
      </c>
      <c r="CZ431" t="str">
        <f t="shared" si="542"/>
        <v/>
      </c>
      <c r="DA431" t="str">
        <f t="shared" si="543"/>
        <v/>
      </c>
      <c r="DB431" s="359" t="str">
        <f t="shared" si="544"/>
        <v/>
      </c>
      <c r="DC431" t="str">
        <f t="shared" si="545"/>
        <v/>
      </c>
      <c r="DD431" t="str">
        <f t="shared" si="546"/>
        <v/>
      </c>
      <c r="DE431" t="str">
        <f t="shared" si="547"/>
        <v/>
      </c>
      <c r="DF431" s="359" t="str">
        <f t="shared" si="548"/>
        <v/>
      </c>
      <c r="DG431" t="str">
        <f t="shared" si="549"/>
        <v/>
      </c>
      <c r="DH431" t="str">
        <f t="shared" si="550"/>
        <v/>
      </c>
      <c r="DI431" t="str">
        <f t="shared" si="551"/>
        <v/>
      </c>
      <c r="DJ431" t="str">
        <f t="shared" si="552"/>
        <v/>
      </c>
      <c r="DK431" s="359" t="str">
        <f t="shared" si="553"/>
        <v/>
      </c>
      <c r="DL431" t="str">
        <f t="shared" si="554"/>
        <v/>
      </c>
      <c r="DM431" t="str">
        <f t="shared" si="555"/>
        <v/>
      </c>
      <c r="DN431" t="str">
        <f t="shared" si="556"/>
        <v/>
      </c>
      <c r="DO431" s="359" t="str">
        <f t="shared" si="557"/>
        <v/>
      </c>
      <c r="DP431" t="str">
        <f t="shared" si="558"/>
        <v>X</v>
      </c>
      <c r="DQ431" t="str">
        <f t="shared" si="559"/>
        <v>X</v>
      </c>
      <c r="DR431" t="str">
        <f t="shared" si="560"/>
        <v>X</v>
      </c>
      <c r="DS431" s="359" t="str">
        <f t="shared" si="561"/>
        <v>X</v>
      </c>
      <c r="DT431" t="str">
        <f t="shared" si="562"/>
        <v>X</v>
      </c>
      <c r="DU431" t="str">
        <f t="shared" si="563"/>
        <v>X</v>
      </c>
      <c r="DV431" t="str">
        <f t="shared" si="564"/>
        <v>X</v>
      </c>
      <c r="DW431" t="str">
        <f t="shared" si="565"/>
        <v>X</v>
      </c>
      <c r="DX431" s="359" t="str">
        <f t="shared" si="566"/>
        <v>X</v>
      </c>
      <c r="DY431" t="str">
        <f t="shared" si="567"/>
        <v/>
      </c>
      <c r="DZ431" t="str">
        <f t="shared" si="568"/>
        <v/>
      </c>
      <c r="EA431" t="str">
        <f t="shared" si="569"/>
        <v/>
      </c>
      <c r="EB431" s="359" t="str">
        <f t="shared" si="570"/>
        <v/>
      </c>
      <c r="EC431" t="str">
        <f t="shared" si="571"/>
        <v/>
      </c>
      <c r="ED431" t="str">
        <f t="shared" si="572"/>
        <v/>
      </c>
      <c r="EE431" t="str">
        <f t="shared" si="573"/>
        <v/>
      </c>
      <c r="EF431" t="str">
        <f t="shared" si="574"/>
        <v/>
      </c>
      <c r="EG431" s="359" t="str">
        <f t="shared" si="575"/>
        <v/>
      </c>
      <c r="EH431" t="str">
        <f t="shared" si="519"/>
        <v>Diuris z.sp.'granite'</v>
      </c>
      <c r="EJ431" t="str">
        <f t="shared" si="516"/>
        <v>Diuris z.sp.'Green Range'</v>
      </c>
      <c r="EK431" s="100">
        <f t="shared" si="583"/>
        <v>0</v>
      </c>
      <c r="EL431" s="3">
        <f t="shared" si="583"/>
        <v>0</v>
      </c>
      <c r="EM431" s="3">
        <f t="shared" si="583"/>
        <v>0</v>
      </c>
      <c r="EN431" s="3">
        <f t="shared" si="583"/>
        <v>0</v>
      </c>
      <c r="EO431" s="3">
        <f t="shared" si="583"/>
        <v>0</v>
      </c>
      <c r="EP431" s="3">
        <f t="shared" si="583"/>
        <v>0</v>
      </c>
      <c r="EQ431" s="3">
        <f t="shared" si="583"/>
        <v>1</v>
      </c>
      <c r="ER431" s="3">
        <f t="shared" si="583"/>
        <v>1</v>
      </c>
      <c r="ES431" s="3">
        <f t="shared" si="583"/>
        <v>1</v>
      </c>
      <c r="ET431" s="3">
        <f t="shared" si="583"/>
        <v>0</v>
      </c>
      <c r="EU431" s="3">
        <f t="shared" si="583"/>
        <v>0</v>
      </c>
      <c r="EV431" s="24">
        <f t="shared" si="583"/>
        <v>0</v>
      </c>
      <c r="EW431" s="245">
        <f t="shared" si="518"/>
        <v>3</v>
      </c>
      <c r="EX431" s="262" t="str">
        <f t="shared" si="517"/>
        <v/>
      </c>
    </row>
    <row r="432" spans="1:154" ht="16.149999999999999" customHeight="1" x14ac:dyDescent="0.25">
      <c r="A432" s="363"/>
      <c r="D432" s="363"/>
      <c r="E432" s="363"/>
      <c r="F432" s="363"/>
      <c r="G432" s="363"/>
      <c r="H432" s="363"/>
      <c r="I432" s="363"/>
      <c r="J432" s="68">
        <f t="shared" si="520"/>
        <v>1164</v>
      </c>
      <c r="K432" s="417" t="str">
        <f t="shared" si="521"/>
        <v>Diuris z.sp.'Kemerton'</v>
      </c>
      <c r="L432" s="417">
        <v>1164</v>
      </c>
      <c r="M432" s="417" t="s">
        <v>1539</v>
      </c>
      <c r="N432" s="574" t="s">
        <v>1370</v>
      </c>
      <c r="O432" s="363" t="str">
        <f t="shared" si="585"/>
        <v>S</v>
      </c>
      <c r="P432" s="144" t="s">
        <v>2323</v>
      </c>
      <c r="Q432" s="364" t="s">
        <v>2500</v>
      </c>
      <c r="R432" s="365">
        <v>42978</v>
      </c>
      <c r="S432" s="365">
        <v>43008</v>
      </c>
      <c r="T432" s="603" t="s">
        <v>7894</v>
      </c>
      <c r="U432" s="603" t="s">
        <v>7894</v>
      </c>
      <c r="V432" s="603" t="s">
        <v>7894</v>
      </c>
      <c r="W432" s="603" t="s">
        <v>7894</v>
      </c>
      <c r="X432" s="603" t="s">
        <v>7894</v>
      </c>
      <c r="Y432" s="603" t="s">
        <v>7894</v>
      </c>
      <c r="Z432" s="603" t="s">
        <v>7894</v>
      </c>
      <c r="AA432" s="603" t="s">
        <v>7894</v>
      </c>
      <c r="AB432" s="603" t="s">
        <v>7894</v>
      </c>
      <c r="AC432" s="603" t="s">
        <v>7894</v>
      </c>
      <c r="AD432" s="603" t="s">
        <v>7894</v>
      </c>
      <c r="AE432" s="603" t="s">
        <v>7894</v>
      </c>
      <c r="AF432" s="605" t="s">
        <v>48</v>
      </c>
      <c r="AG432" s="605" t="s">
        <v>48</v>
      </c>
      <c r="AH432" s="366" t="s">
        <v>685</v>
      </c>
      <c r="AI432" s="363">
        <f t="shared" si="505"/>
        <v>6</v>
      </c>
      <c r="AJ432" s="363">
        <v>16</v>
      </c>
      <c r="AK432" s="413" t="str">
        <f t="shared" si="507"/>
        <v>Donkey Orchids</v>
      </c>
      <c r="AL432" s="413" t="str">
        <f t="shared" si="508"/>
        <v>Diuris corymbosa</v>
      </c>
      <c r="AM432" s="486" t="s">
        <v>7608</v>
      </c>
      <c r="AN432" s="144" t="str">
        <f t="shared" si="584"/>
        <v>cruenta</v>
      </c>
      <c r="AS432" s="69">
        <f t="shared" si="578"/>
        <v>36</v>
      </c>
      <c r="AT432" s="69">
        <f t="shared" si="579"/>
        <v>39</v>
      </c>
      <c r="AU432" s="69">
        <f t="shared" si="511"/>
        <v>8</v>
      </c>
      <c r="AV432" s="69">
        <f t="shared" si="512"/>
        <v>9</v>
      </c>
      <c r="AW432" s="81"/>
      <c r="AX432" s="70"/>
      <c r="AY432" s="364">
        <v>48254</v>
      </c>
      <c r="AZ432" s="264" t="s">
        <v>48</v>
      </c>
      <c r="BA432" s="238"/>
      <c r="BB432" s="237" t="str">
        <f t="shared" si="513"/>
        <v/>
      </c>
      <c r="BC432" s="270">
        <f t="shared" si="506"/>
        <v>1164</v>
      </c>
      <c r="BD432" t="str">
        <f t="shared" si="514"/>
        <v>Diuris z.sp.'Kemerton'</v>
      </c>
      <c r="BE432" s="367" t="e">
        <f>COUNTIFS(#REF!,L432)</f>
        <v>#REF!</v>
      </c>
      <c r="BF432" s="374" t="str">
        <f t="shared" si="515"/>
        <v>n</v>
      </c>
      <c r="BG432" s="82"/>
      <c r="BH432" s="375"/>
      <c r="BI432" s="374"/>
      <c r="BJ432" s="403"/>
      <c r="CE432" t="str">
        <f t="shared" si="582"/>
        <v>_Old species name (Diuris z.sp.'Green Range')</v>
      </c>
      <c r="CF432" s="388" t="str">
        <f t="shared" si="576"/>
        <v>Diuris z.sp.'Green Range'</v>
      </c>
      <c r="CG432" t="str">
        <f t="shared" si="523"/>
        <v/>
      </c>
      <c r="CH432" t="str">
        <f t="shared" si="524"/>
        <v/>
      </c>
      <c r="CI432" t="str">
        <f t="shared" si="525"/>
        <v/>
      </c>
      <c r="CJ432" t="str">
        <f t="shared" si="526"/>
        <v/>
      </c>
      <c r="CK432" s="359" t="str">
        <f t="shared" si="527"/>
        <v/>
      </c>
      <c r="CL432" t="str">
        <f t="shared" si="528"/>
        <v/>
      </c>
      <c r="CM432" t="str">
        <f t="shared" si="529"/>
        <v/>
      </c>
      <c r="CN432" t="str">
        <f t="shared" si="530"/>
        <v/>
      </c>
      <c r="CO432" s="359" t="str">
        <f t="shared" si="531"/>
        <v/>
      </c>
      <c r="CP432" t="str">
        <f t="shared" si="532"/>
        <v/>
      </c>
      <c r="CQ432" t="str">
        <f t="shared" si="533"/>
        <v/>
      </c>
      <c r="CR432" t="str">
        <f t="shared" si="534"/>
        <v/>
      </c>
      <c r="CS432" s="359" t="str">
        <f t="shared" si="535"/>
        <v/>
      </c>
      <c r="CT432" t="str">
        <f t="shared" si="536"/>
        <v/>
      </c>
      <c r="CU432" t="str">
        <f t="shared" si="537"/>
        <v/>
      </c>
      <c r="CV432" t="str">
        <f t="shared" si="538"/>
        <v/>
      </c>
      <c r="CW432" t="str">
        <f t="shared" si="539"/>
        <v/>
      </c>
      <c r="CX432" s="359" t="str">
        <f t="shared" si="540"/>
        <v/>
      </c>
      <c r="CY432" t="str">
        <f t="shared" si="541"/>
        <v/>
      </c>
      <c r="CZ432" t="str">
        <f t="shared" si="542"/>
        <v/>
      </c>
      <c r="DA432" t="str">
        <f t="shared" si="543"/>
        <v/>
      </c>
      <c r="DB432" s="359" t="str">
        <f t="shared" si="544"/>
        <v/>
      </c>
      <c r="DC432" t="str">
        <f t="shared" si="545"/>
        <v/>
      </c>
      <c r="DD432" t="str">
        <f t="shared" si="546"/>
        <v/>
      </c>
      <c r="DE432" t="str">
        <f t="shared" si="547"/>
        <v/>
      </c>
      <c r="DF432" s="359" t="str">
        <f t="shared" si="548"/>
        <v/>
      </c>
      <c r="DG432" t="str">
        <f t="shared" si="549"/>
        <v>X</v>
      </c>
      <c r="DH432" t="str">
        <f t="shared" si="550"/>
        <v>X</v>
      </c>
      <c r="DI432" t="str">
        <f t="shared" si="551"/>
        <v>X</v>
      </c>
      <c r="DJ432" t="str">
        <f t="shared" si="552"/>
        <v>X</v>
      </c>
      <c r="DK432" s="359" t="str">
        <f t="shared" si="553"/>
        <v>X</v>
      </c>
      <c r="DL432" t="str">
        <f t="shared" si="554"/>
        <v>X</v>
      </c>
      <c r="DM432" t="str">
        <f t="shared" si="555"/>
        <v>X</v>
      </c>
      <c r="DN432" t="str">
        <f t="shared" si="556"/>
        <v>X</v>
      </c>
      <c r="DO432" s="359" t="str">
        <f t="shared" si="557"/>
        <v>X</v>
      </c>
      <c r="DP432" t="str">
        <f t="shared" si="558"/>
        <v/>
      </c>
      <c r="DQ432" t="str">
        <f t="shared" si="559"/>
        <v/>
      </c>
      <c r="DR432" t="str">
        <f t="shared" si="560"/>
        <v/>
      </c>
      <c r="DS432" s="359" t="str">
        <f t="shared" si="561"/>
        <v/>
      </c>
      <c r="DT432" t="str">
        <f t="shared" si="562"/>
        <v/>
      </c>
      <c r="DU432" t="str">
        <f t="shared" si="563"/>
        <v/>
      </c>
      <c r="DV432" t="str">
        <f t="shared" si="564"/>
        <v/>
      </c>
      <c r="DW432" t="str">
        <f t="shared" si="565"/>
        <v/>
      </c>
      <c r="DX432" s="359" t="str">
        <f t="shared" si="566"/>
        <v/>
      </c>
      <c r="DY432" t="str">
        <f t="shared" si="567"/>
        <v/>
      </c>
      <c r="DZ432" t="str">
        <f t="shared" si="568"/>
        <v/>
      </c>
      <c r="EA432" t="str">
        <f t="shared" si="569"/>
        <v/>
      </c>
      <c r="EB432" s="359" t="str">
        <f t="shared" si="570"/>
        <v/>
      </c>
      <c r="EC432" t="str">
        <f t="shared" si="571"/>
        <v/>
      </c>
      <c r="ED432" t="str">
        <f t="shared" si="572"/>
        <v/>
      </c>
      <c r="EE432" t="str">
        <f t="shared" si="573"/>
        <v/>
      </c>
      <c r="EF432" t="str">
        <f t="shared" si="574"/>
        <v/>
      </c>
      <c r="EG432" s="359" t="str">
        <f t="shared" si="575"/>
        <v/>
      </c>
      <c r="EH432" t="str">
        <f t="shared" si="519"/>
        <v>Diuris z.sp.'Green Range'</v>
      </c>
      <c r="EJ432" t="str">
        <f t="shared" si="516"/>
        <v>Diuris z.sp.'Kemerton'</v>
      </c>
      <c r="EK432" s="100">
        <f t="shared" si="583"/>
        <v>0</v>
      </c>
      <c r="EL432" s="3">
        <f t="shared" si="583"/>
        <v>0</v>
      </c>
      <c r="EM432" s="3">
        <f t="shared" si="583"/>
        <v>0</v>
      </c>
      <c r="EN432" s="3">
        <f t="shared" si="583"/>
        <v>0</v>
      </c>
      <c r="EO432" s="3">
        <f t="shared" si="583"/>
        <v>0</v>
      </c>
      <c r="EP432" s="3">
        <f t="shared" si="583"/>
        <v>0</v>
      </c>
      <c r="EQ432" s="3">
        <f t="shared" si="583"/>
        <v>0</v>
      </c>
      <c r="ER432" s="3">
        <f t="shared" si="583"/>
        <v>1</v>
      </c>
      <c r="ES432" s="3">
        <f t="shared" si="583"/>
        <v>1</v>
      </c>
      <c r="ET432" s="3">
        <f t="shared" si="583"/>
        <v>0</v>
      </c>
      <c r="EU432" s="3">
        <f t="shared" si="583"/>
        <v>0</v>
      </c>
      <c r="EV432" s="24">
        <f t="shared" si="583"/>
        <v>0</v>
      </c>
      <c r="EW432" s="245">
        <f t="shared" si="518"/>
        <v>2</v>
      </c>
      <c r="EX432" s="262" t="str">
        <f t="shared" si="517"/>
        <v/>
      </c>
    </row>
    <row r="433" spans="1:154" ht="16.149999999999999" customHeight="1" x14ac:dyDescent="0.25">
      <c r="A433" s="363"/>
      <c r="D433" s="363"/>
      <c r="E433" s="363"/>
      <c r="F433" s="363"/>
      <c r="G433" s="363"/>
      <c r="H433" s="363"/>
      <c r="I433" s="363"/>
      <c r="J433" s="68">
        <f t="shared" si="520"/>
        <v>1165</v>
      </c>
      <c r="K433" s="417" t="str">
        <f t="shared" si="521"/>
        <v>Diuris z.sp.'mid-north'</v>
      </c>
      <c r="L433" s="417">
        <v>1165</v>
      </c>
      <c r="M433" s="417" t="s">
        <v>1539</v>
      </c>
      <c r="N433" s="574" t="s">
        <v>2623</v>
      </c>
      <c r="O433" s="363" t="str">
        <f t="shared" si="585"/>
        <v>S</v>
      </c>
      <c r="P433" s="144" t="s">
        <v>2323</v>
      </c>
      <c r="Q433" s="364" t="s">
        <v>2558</v>
      </c>
      <c r="R433" s="365">
        <v>42978</v>
      </c>
      <c r="S433" s="365">
        <v>43008</v>
      </c>
      <c r="T433" s="603" t="s">
        <v>7894</v>
      </c>
      <c r="U433" s="603" t="s">
        <v>7894</v>
      </c>
      <c r="V433" s="603" t="s">
        <v>7894</v>
      </c>
      <c r="W433" s="603" t="s">
        <v>7894</v>
      </c>
      <c r="X433" s="603" t="s">
        <v>7894</v>
      </c>
      <c r="Y433" s="603" t="s">
        <v>7894</v>
      </c>
      <c r="Z433" s="603" t="s">
        <v>7894</v>
      </c>
      <c r="AA433" s="603" t="s">
        <v>7894</v>
      </c>
      <c r="AB433" s="603" t="s">
        <v>7894</v>
      </c>
      <c r="AC433" s="603" t="s">
        <v>7894</v>
      </c>
      <c r="AD433" s="603" t="s">
        <v>7894</v>
      </c>
      <c r="AE433" s="603" t="s">
        <v>7894</v>
      </c>
      <c r="AF433" s="605" t="s">
        <v>48</v>
      </c>
      <c r="AG433" s="605" t="s">
        <v>48</v>
      </c>
      <c r="AH433" s="366" t="s">
        <v>685</v>
      </c>
      <c r="AI433" s="363">
        <f t="shared" si="505"/>
        <v>6</v>
      </c>
      <c r="AJ433" s="363">
        <v>16</v>
      </c>
      <c r="AK433" s="413" t="str">
        <f t="shared" si="507"/>
        <v>Donkey Orchids</v>
      </c>
      <c r="AL433" s="413" t="str">
        <f t="shared" si="508"/>
        <v>Diuris corymbosa</v>
      </c>
      <c r="AM433" s="486" t="s">
        <v>7608</v>
      </c>
      <c r="AN433" s="144" t="str">
        <f t="shared" si="584"/>
        <v>pallescens</v>
      </c>
      <c r="AS433" s="69">
        <f t="shared" si="578"/>
        <v>36</v>
      </c>
      <c r="AT433" s="69">
        <f t="shared" si="579"/>
        <v>39</v>
      </c>
      <c r="AU433" s="69">
        <f t="shared" si="511"/>
        <v>8</v>
      </c>
      <c r="AV433" s="69">
        <f t="shared" si="512"/>
        <v>9</v>
      </c>
      <c r="AW433" s="81"/>
      <c r="AX433" s="70"/>
      <c r="AY433" s="364">
        <v>46856</v>
      </c>
      <c r="AZ433" s="264" t="s">
        <v>48</v>
      </c>
      <c r="BA433" s="238"/>
      <c r="BB433" s="237" t="str">
        <f t="shared" si="513"/>
        <v/>
      </c>
      <c r="BC433" s="270">
        <f t="shared" si="506"/>
        <v>1165</v>
      </c>
      <c r="BD433" t="str">
        <f t="shared" si="514"/>
        <v>Diuris z.sp.'mid-north'</v>
      </c>
      <c r="BE433" s="367" t="e">
        <f>COUNTIFS(#REF!,L433)</f>
        <v>#REF!</v>
      </c>
      <c r="BF433" s="374" t="str">
        <f t="shared" si="515"/>
        <v>n</v>
      </c>
      <c r="BG433" s="82"/>
      <c r="BH433" s="375"/>
      <c r="BI433" s="374"/>
      <c r="BJ433" s="403"/>
      <c r="CE433" t="str">
        <f t="shared" si="582"/>
        <v>_Old species name (Diuris z.sp.'Kemerton')</v>
      </c>
      <c r="CF433" s="388" t="str">
        <f t="shared" si="576"/>
        <v>Diuris z.sp.'Kemerton'</v>
      </c>
      <c r="CG433" t="str">
        <f t="shared" si="523"/>
        <v/>
      </c>
      <c r="CH433" t="str">
        <f t="shared" si="524"/>
        <v/>
      </c>
      <c r="CI433" t="str">
        <f t="shared" si="525"/>
        <v/>
      </c>
      <c r="CJ433" t="str">
        <f t="shared" si="526"/>
        <v/>
      </c>
      <c r="CK433" s="359" t="str">
        <f t="shared" si="527"/>
        <v/>
      </c>
      <c r="CL433" t="str">
        <f t="shared" si="528"/>
        <v/>
      </c>
      <c r="CM433" t="str">
        <f t="shared" si="529"/>
        <v/>
      </c>
      <c r="CN433" t="str">
        <f t="shared" si="530"/>
        <v/>
      </c>
      <c r="CO433" s="359" t="str">
        <f t="shared" si="531"/>
        <v/>
      </c>
      <c r="CP433" t="str">
        <f t="shared" si="532"/>
        <v/>
      </c>
      <c r="CQ433" t="str">
        <f t="shared" si="533"/>
        <v/>
      </c>
      <c r="CR433" t="str">
        <f t="shared" si="534"/>
        <v/>
      </c>
      <c r="CS433" s="359" t="str">
        <f t="shared" si="535"/>
        <v/>
      </c>
      <c r="CT433" t="str">
        <f t="shared" si="536"/>
        <v/>
      </c>
      <c r="CU433" t="str">
        <f t="shared" si="537"/>
        <v/>
      </c>
      <c r="CV433" t="str">
        <f t="shared" si="538"/>
        <v/>
      </c>
      <c r="CW433" t="str">
        <f t="shared" si="539"/>
        <v/>
      </c>
      <c r="CX433" s="359" t="str">
        <f t="shared" si="540"/>
        <v/>
      </c>
      <c r="CY433" t="str">
        <f t="shared" si="541"/>
        <v/>
      </c>
      <c r="CZ433" t="str">
        <f t="shared" si="542"/>
        <v/>
      </c>
      <c r="DA433" t="str">
        <f t="shared" si="543"/>
        <v/>
      </c>
      <c r="DB433" s="359" t="str">
        <f t="shared" si="544"/>
        <v/>
      </c>
      <c r="DC433" t="str">
        <f t="shared" si="545"/>
        <v/>
      </c>
      <c r="DD433" t="str">
        <f t="shared" si="546"/>
        <v/>
      </c>
      <c r="DE433" t="str">
        <f t="shared" si="547"/>
        <v/>
      </c>
      <c r="DF433" s="359" t="str">
        <f t="shared" si="548"/>
        <v/>
      </c>
      <c r="DG433" t="str">
        <f t="shared" si="549"/>
        <v/>
      </c>
      <c r="DH433" t="str">
        <f t="shared" si="550"/>
        <v/>
      </c>
      <c r="DI433" t="str">
        <f t="shared" si="551"/>
        <v/>
      </c>
      <c r="DJ433" t="str">
        <f t="shared" si="552"/>
        <v/>
      </c>
      <c r="DK433" s="359" t="str">
        <f t="shared" si="553"/>
        <v/>
      </c>
      <c r="DL433" t="str">
        <f t="shared" si="554"/>
        <v/>
      </c>
      <c r="DM433" t="str">
        <f t="shared" si="555"/>
        <v/>
      </c>
      <c r="DN433" t="str">
        <f t="shared" si="556"/>
        <v/>
      </c>
      <c r="DO433" s="359" t="str">
        <f t="shared" si="557"/>
        <v/>
      </c>
      <c r="DP433" t="str">
        <f t="shared" si="558"/>
        <v>X</v>
      </c>
      <c r="DQ433" t="str">
        <f t="shared" si="559"/>
        <v>X</v>
      </c>
      <c r="DR433" t="str">
        <f t="shared" si="560"/>
        <v>X</v>
      </c>
      <c r="DS433" s="359" t="str">
        <f t="shared" si="561"/>
        <v>X</v>
      </c>
      <c r="DT433" t="str">
        <f t="shared" si="562"/>
        <v/>
      </c>
      <c r="DU433" t="str">
        <f t="shared" si="563"/>
        <v/>
      </c>
      <c r="DV433" t="str">
        <f t="shared" si="564"/>
        <v/>
      </c>
      <c r="DW433" t="str">
        <f t="shared" si="565"/>
        <v/>
      </c>
      <c r="DX433" s="359" t="str">
        <f t="shared" si="566"/>
        <v/>
      </c>
      <c r="DY433" t="str">
        <f t="shared" si="567"/>
        <v/>
      </c>
      <c r="DZ433" t="str">
        <f t="shared" si="568"/>
        <v/>
      </c>
      <c r="EA433" t="str">
        <f t="shared" si="569"/>
        <v/>
      </c>
      <c r="EB433" s="359" t="str">
        <f t="shared" si="570"/>
        <v/>
      </c>
      <c r="EC433" t="str">
        <f t="shared" si="571"/>
        <v/>
      </c>
      <c r="ED433" t="str">
        <f t="shared" si="572"/>
        <v/>
      </c>
      <c r="EE433" t="str">
        <f t="shared" si="573"/>
        <v/>
      </c>
      <c r="EF433" t="str">
        <f t="shared" si="574"/>
        <v/>
      </c>
      <c r="EG433" s="359" t="str">
        <f t="shared" si="575"/>
        <v/>
      </c>
      <c r="EH433" t="str">
        <f t="shared" si="519"/>
        <v>Diuris z.sp.'Kemerton'</v>
      </c>
      <c r="EJ433" t="str">
        <f t="shared" si="516"/>
        <v>Diuris z.sp.'mid-north'</v>
      </c>
      <c r="EK433" s="100">
        <f t="shared" si="583"/>
        <v>0</v>
      </c>
      <c r="EL433" s="3">
        <f t="shared" si="583"/>
        <v>0</v>
      </c>
      <c r="EM433" s="3">
        <f t="shared" si="583"/>
        <v>0</v>
      </c>
      <c r="EN433" s="3">
        <f t="shared" si="583"/>
        <v>0</v>
      </c>
      <c r="EO433" s="3">
        <f t="shared" si="583"/>
        <v>0</v>
      </c>
      <c r="EP433" s="3">
        <f t="shared" si="583"/>
        <v>0</v>
      </c>
      <c r="EQ433" s="3">
        <f t="shared" si="583"/>
        <v>0</v>
      </c>
      <c r="ER433" s="3">
        <f t="shared" si="583"/>
        <v>1</v>
      </c>
      <c r="ES433" s="3">
        <f t="shared" si="583"/>
        <v>1</v>
      </c>
      <c r="ET433" s="3">
        <f t="shared" si="583"/>
        <v>0</v>
      </c>
      <c r="EU433" s="3">
        <f t="shared" si="583"/>
        <v>0</v>
      </c>
      <c r="EV433" s="24">
        <f t="shared" si="583"/>
        <v>0</v>
      </c>
      <c r="EW433" s="245">
        <f t="shared" si="518"/>
        <v>2</v>
      </c>
      <c r="EX433" s="262" t="str">
        <f t="shared" si="517"/>
        <v/>
      </c>
    </row>
    <row r="434" spans="1:154" ht="16.149999999999999" customHeight="1" x14ac:dyDescent="0.25">
      <c r="A434" s="363"/>
      <c r="D434" s="363"/>
      <c r="E434" s="363"/>
      <c r="F434" s="363"/>
      <c r="G434" s="363"/>
      <c r="H434" s="363"/>
      <c r="I434" s="363"/>
      <c r="J434" s="68">
        <f t="shared" si="520"/>
        <v>652</v>
      </c>
      <c r="K434" s="417" t="str">
        <f t="shared" si="521"/>
        <v>Diuris z.sp.'Muir Highway'</v>
      </c>
      <c r="L434" s="417">
        <v>652</v>
      </c>
      <c r="M434" s="417" t="s">
        <v>1539</v>
      </c>
      <c r="N434" s="574" t="s">
        <v>2624</v>
      </c>
      <c r="O434" s="363" t="str">
        <f t="shared" si="585"/>
        <v>S</v>
      </c>
      <c r="P434" s="144" t="s">
        <v>2323</v>
      </c>
      <c r="Q434" s="364" t="s">
        <v>2528</v>
      </c>
      <c r="R434" s="365">
        <v>43009</v>
      </c>
      <c r="S434" s="365">
        <v>43069</v>
      </c>
      <c r="T434" s="603" t="s">
        <v>7894</v>
      </c>
      <c r="U434" s="603" t="s">
        <v>7894</v>
      </c>
      <c r="V434" s="603" t="s">
        <v>7894</v>
      </c>
      <c r="W434" s="603" t="s">
        <v>7894</v>
      </c>
      <c r="X434" s="603" t="s">
        <v>7894</v>
      </c>
      <c r="Y434" s="603" t="s">
        <v>7894</v>
      </c>
      <c r="Z434" s="603" t="s">
        <v>7894</v>
      </c>
      <c r="AA434" s="603" t="s">
        <v>7894</v>
      </c>
      <c r="AB434" s="603" t="s">
        <v>7894</v>
      </c>
      <c r="AC434" s="603" t="s">
        <v>7894</v>
      </c>
      <c r="AD434" s="603" t="s">
        <v>7894</v>
      </c>
      <c r="AE434" s="603" t="s">
        <v>7894</v>
      </c>
      <c r="AF434" s="605" t="s">
        <v>48</v>
      </c>
      <c r="AG434" s="605" t="s">
        <v>48</v>
      </c>
      <c r="AH434" s="366" t="s">
        <v>685</v>
      </c>
      <c r="AI434" s="363">
        <f t="shared" si="505"/>
        <v>6</v>
      </c>
      <c r="AJ434" s="363">
        <v>18</v>
      </c>
      <c r="AK434" s="413" t="str">
        <f t="shared" si="507"/>
        <v>Bee Orchids</v>
      </c>
      <c r="AL434" s="413" t="str">
        <f t="shared" si="508"/>
        <v>Diuris laxiflora</v>
      </c>
      <c r="AM434" s="486" t="s">
        <v>7608</v>
      </c>
      <c r="AN434" s="144" t="str">
        <f t="shared" si="584"/>
        <v>insignis</v>
      </c>
      <c r="AS434" s="69">
        <f t="shared" si="578"/>
        <v>40</v>
      </c>
      <c r="AT434" s="69">
        <f t="shared" si="579"/>
        <v>48</v>
      </c>
      <c r="AU434" s="69">
        <f t="shared" si="511"/>
        <v>10</v>
      </c>
      <c r="AV434" s="69">
        <f t="shared" si="512"/>
        <v>11</v>
      </c>
      <c r="AW434" s="81"/>
      <c r="AX434" s="70"/>
      <c r="AY434" s="364">
        <v>42230</v>
      </c>
      <c r="AZ434" s="264" t="s">
        <v>48</v>
      </c>
      <c r="BA434" s="238"/>
      <c r="BB434" s="237" t="str">
        <f t="shared" si="513"/>
        <v/>
      </c>
      <c r="BC434" s="270">
        <f t="shared" si="506"/>
        <v>652</v>
      </c>
      <c r="BD434" t="str">
        <f t="shared" si="514"/>
        <v>Diuris z.sp.'Muir Highway'</v>
      </c>
      <c r="BE434" s="367" t="e">
        <f>COUNTIFS(#REF!,L434)</f>
        <v>#REF!</v>
      </c>
      <c r="BF434" s="374" t="str">
        <f t="shared" si="515"/>
        <v>n</v>
      </c>
      <c r="BG434" s="82"/>
      <c r="BH434" s="375"/>
      <c r="BI434" s="374"/>
      <c r="BJ434" s="403"/>
      <c r="CE434" t="str">
        <f t="shared" si="582"/>
        <v>_Old species name (Diuris z.sp.'mid-north')</v>
      </c>
      <c r="CF434" s="388" t="str">
        <f t="shared" si="576"/>
        <v>Diuris z.sp.'mid-north'</v>
      </c>
      <c r="CG434" t="str">
        <f t="shared" si="523"/>
        <v/>
      </c>
      <c r="CH434" t="str">
        <f t="shared" si="524"/>
        <v/>
      </c>
      <c r="CI434" t="str">
        <f t="shared" si="525"/>
        <v/>
      </c>
      <c r="CJ434" t="str">
        <f t="shared" si="526"/>
        <v/>
      </c>
      <c r="CK434" s="359" t="str">
        <f t="shared" si="527"/>
        <v/>
      </c>
      <c r="CL434" t="str">
        <f t="shared" si="528"/>
        <v/>
      </c>
      <c r="CM434" t="str">
        <f t="shared" si="529"/>
        <v/>
      </c>
      <c r="CN434" t="str">
        <f t="shared" si="530"/>
        <v/>
      </c>
      <c r="CO434" s="359" t="str">
        <f t="shared" si="531"/>
        <v/>
      </c>
      <c r="CP434" t="str">
        <f t="shared" si="532"/>
        <v/>
      </c>
      <c r="CQ434" t="str">
        <f t="shared" si="533"/>
        <v/>
      </c>
      <c r="CR434" t="str">
        <f t="shared" si="534"/>
        <v/>
      </c>
      <c r="CS434" s="359" t="str">
        <f t="shared" si="535"/>
        <v/>
      </c>
      <c r="CT434" t="str">
        <f t="shared" si="536"/>
        <v/>
      </c>
      <c r="CU434" t="str">
        <f t="shared" si="537"/>
        <v/>
      </c>
      <c r="CV434" t="str">
        <f t="shared" si="538"/>
        <v/>
      </c>
      <c r="CW434" t="str">
        <f t="shared" si="539"/>
        <v/>
      </c>
      <c r="CX434" s="359" t="str">
        <f t="shared" si="540"/>
        <v/>
      </c>
      <c r="CY434" t="str">
        <f t="shared" si="541"/>
        <v/>
      </c>
      <c r="CZ434" t="str">
        <f t="shared" si="542"/>
        <v/>
      </c>
      <c r="DA434" t="str">
        <f t="shared" si="543"/>
        <v/>
      </c>
      <c r="DB434" s="359" t="str">
        <f t="shared" si="544"/>
        <v/>
      </c>
      <c r="DC434" t="str">
        <f t="shared" si="545"/>
        <v/>
      </c>
      <c r="DD434" t="str">
        <f t="shared" si="546"/>
        <v/>
      </c>
      <c r="DE434" t="str">
        <f t="shared" si="547"/>
        <v/>
      </c>
      <c r="DF434" s="359" t="str">
        <f t="shared" si="548"/>
        <v/>
      </c>
      <c r="DG434" t="str">
        <f t="shared" si="549"/>
        <v/>
      </c>
      <c r="DH434" t="str">
        <f t="shared" si="550"/>
        <v/>
      </c>
      <c r="DI434" t="str">
        <f t="shared" si="551"/>
        <v/>
      </c>
      <c r="DJ434" t="str">
        <f t="shared" si="552"/>
        <v/>
      </c>
      <c r="DK434" s="359" t="str">
        <f t="shared" si="553"/>
        <v/>
      </c>
      <c r="DL434" t="str">
        <f t="shared" si="554"/>
        <v/>
      </c>
      <c r="DM434" t="str">
        <f t="shared" si="555"/>
        <v/>
      </c>
      <c r="DN434" t="str">
        <f t="shared" si="556"/>
        <v/>
      </c>
      <c r="DO434" s="359" t="str">
        <f t="shared" si="557"/>
        <v/>
      </c>
      <c r="DP434" t="str">
        <f t="shared" si="558"/>
        <v>X</v>
      </c>
      <c r="DQ434" t="str">
        <f t="shared" si="559"/>
        <v>X</v>
      </c>
      <c r="DR434" t="str">
        <f t="shared" si="560"/>
        <v>X</v>
      </c>
      <c r="DS434" s="359" t="str">
        <f t="shared" si="561"/>
        <v>X</v>
      </c>
      <c r="DT434" t="str">
        <f t="shared" si="562"/>
        <v/>
      </c>
      <c r="DU434" t="str">
        <f t="shared" si="563"/>
        <v/>
      </c>
      <c r="DV434" t="str">
        <f t="shared" si="564"/>
        <v/>
      </c>
      <c r="DW434" t="str">
        <f t="shared" si="565"/>
        <v/>
      </c>
      <c r="DX434" s="359" t="str">
        <f t="shared" si="566"/>
        <v/>
      </c>
      <c r="DY434" t="str">
        <f t="shared" si="567"/>
        <v/>
      </c>
      <c r="DZ434" t="str">
        <f t="shared" si="568"/>
        <v/>
      </c>
      <c r="EA434" t="str">
        <f t="shared" si="569"/>
        <v/>
      </c>
      <c r="EB434" s="359" t="str">
        <f t="shared" si="570"/>
        <v/>
      </c>
      <c r="EC434" t="str">
        <f t="shared" si="571"/>
        <v/>
      </c>
      <c r="ED434" t="str">
        <f t="shared" si="572"/>
        <v/>
      </c>
      <c r="EE434" t="str">
        <f t="shared" si="573"/>
        <v/>
      </c>
      <c r="EF434" t="str">
        <f t="shared" si="574"/>
        <v/>
      </c>
      <c r="EG434" s="359" t="str">
        <f t="shared" si="575"/>
        <v/>
      </c>
      <c r="EH434" t="str">
        <f t="shared" si="519"/>
        <v>Diuris z.sp.'mid-north'</v>
      </c>
      <c r="EJ434" t="str">
        <f t="shared" si="516"/>
        <v>Diuris z.sp.'Muir Highway'</v>
      </c>
      <c r="EK434" s="100">
        <f t="shared" si="583"/>
        <v>0</v>
      </c>
      <c r="EL434" s="3">
        <f t="shared" si="583"/>
        <v>0</v>
      </c>
      <c r="EM434" s="3">
        <f t="shared" si="583"/>
        <v>0</v>
      </c>
      <c r="EN434" s="3">
        <f t="shared" si="583"/>
        <v>0</v>
      </c>
      <c r="EO434" s="3">
        <f t="shared" si="583"/>
        <v>0</v>
      </c>
      <c r="EP434" s="3">
        <f t="shared" si="583"/>
        <v>0</v>
      </c>
      <c r="EQ434" s="3">
        <f t="shared" ref="EK434:EV455" si="586">IF($AV434&gt;=$AU434,IF(AND(EQ$2&gt;=$AU434,EQ$2&lt;=$AV434),1,0),IF(OR(EQ$2&gt;=$AU434,EQ$2&lt;=$AV434),1,0))</f>
        <v>0</v>
      </c>
      <c r="ER434" s="3">
        <f t="shared" si="586"/>
        <v>0</v>
      </c>
      <c r="ES434" s="3">
        <f t="shared" si="586"/>
        <v>0</v>
      </c>
      <c r="ET434" s="3">
        <f t="shared" si="586"/>
        <v>1</v>
      </c>
      <c r="EU434" s="3">
        <f t="shared" si="586"/>
        <v>1</v>
      </c>
      <c r="EV434" s="24">
        <f t="shared" si="586"/>
        <v>0</v>
      </c>
      <c r="EW434" s="245">
        <f t="shared" si="518"/>
        <v>2</v>
      </c>
      <c r="EX434" s="262" t="str">
        <f t="shared" si="517"/>
        <v/>
      </c>
    </row>
    <row r="435" spans="1:154" ht="16.149999999999999" customHeight="1" x14ac:dyDescent="0.25">
      <c r="A435" s="363"/>
      <c r="D435" s="363"/>
      <c r="E435" s="363"/>
      <c r="F435" s="363"/>
      <c r="G435" s="363"/>
      <c r="H435" s="363"/>
      <c r="I435" s="363"/>
      <c r="J435" s="68">
        <f t="shared" si="520"/>
        <v>1168</v>
      </c>
      <c r="K435" s="417" t="str">
        <f t="shared" si="521"/>
        <v>Diuris z.sp.'Murchison River'</v>
      </c>
      <c r="L435" s="417">
        <v>1168</v>
      </c>
      <c r="M435" s="417" t="s">
        <v>1539</v>
      </c>
      <c r="N435" s="574" t="s">
        <v>2625</v>
      </c>
      <c r="O435" s="363" t="str">
        <f t="shared" si="585"/>
        <v>S</v>
      </c>
      <c r="P435" s="144" t="s">
        <v>2323</v>
      </c>
      <c r="Q435" s="364" t="s">
        <v>2626</v>
      </c>
      <c r="R435" s="365">
        <v>42978</v>
      </c>
      <c r="S435" s="365">
        <v>43009</v>
      </c>
      <c r="T435" s="603" t="s">
        <v>7894</v>
      </c>
      <c r="U435" s="603" t="s">
        <v>7894</v>
      </c>
      <c r="V435" s="603" t="s">
        <v>7894</v>
      </c>
      <c r="W435" s="603" t="s">
        <v>7894</v>
      </c>
      <c r="X435" s="603" t="s">
        <v>7894</v>
      </c>
      <c r="Y435" s="603" t="s">
        <v>7894</v>
      </c>
      <c r="Z435" s="603" t="s">
        <v>7894</v>
      </c>
      <c r="AA435" s="603" t="s">
        <v>7894</v>
      </c>
      <c r="AB435" s="603" t="s">
        <v>7894</v>
      </c>
      <c r="AC435" s="603" t="s">
        <v>7894</v>
      </c>
      <c r="AD435" s="603" t="s">
        <v>7894</v>
      </c>
      <c r="AE435" s="603" t="s">
        <v>7894</v>
      </c>
      <c r="AF435" s="605" t="s">
        <v>48</v>
      </c>
      <c r="AG435" s="605" t="s">
        <v>48</v>
      </c>
      <c r="AH435" s="366" t="s">
        <v>685</v>
      </c>
      <c r="AI435" s="363">
        <f t="shared" si="505"/>
        <v>6</v>
      </c>
      <c r="AJ435" s="363">
        <v>16</v>
      </c>
      <c r="AK435" s="413" t="str">
        <f t="shared" si="507"/>
        <v>Donkey Orchids</v>
      </c>
      <c r="AL435" s="413" t="str">
        <f t="shared" si="508"/>
        <v>Diuris corymbosa</v>
      </c>
      <c r="AM435" s="486" t="s">
        <v>7608</v>
      </c>
      <c r="AN435" s="144" t="str">
        <f t="shared" si="584"/>
        <v>carectum</v>
      </c>
      <c r="AS435" s="69">
        <f t="shared" si="578"/>
        <v>36</v>
      </c>
      <c r="AT435" s="69">
        <f t="shared" si="579"/>
        <v>40</v>
      </c>
      <c r="AU435" s="69">
        <f t="shared" si="511"/>
        <v>8</v>
      </c>
      <c r="AV435" s="69">
        <f t="shared" si="512"/>
        <v>10</v>
      </c>
      <c r="AW435" s="81"/>
      <c r="AX435" s="70"/>
      <c r="AY435" s="364">
        <v>46854</v>
      </c>
      <c r="AZ435" s="264" t="s">
        <v>48</v>
      </c>
      <c r="BA435" s="238"/>
      <c r="BB435" s="237" t="str">
        <f t="shared" si="513"/>
        <v/>
      </c>
      <c r="BC435" s="270">
        <f t="shared" si="506"/>
        <v>1168</v>
      </c>
      <c r="BD435" t="str">
        <f t="shared" si="514"/>
        <v>Diuris z.sp.'Murchison River'</v>
      </c>
      <c r="BE435" s="367" t="e">
        <f>COUNTIFS(#REF!,L435)</f>
        <v>#REF!</v>
      </c>
      <c r="BF435" s="374" t="str">
        <f t="shared" si="515"/>
        <v>n</v>
      </c>
      <c r="BG435" s="82"/>
      <c r="BH435" s="375"/>
      <c r="BI435" s="374"/>
      <c r="BJ435" s="403"/>
      <c r="CE435" t="str">
        <f t="shared" si="582"/>
        <v>_Old species name (Diuris z.sp.'Muir Highway')</v>
      </c>
      <c r="CF435" s="388" t="str">
        <f t="shared" si="576"/>
        <v>Diuris z.sp.'Muir Highway'</v>
      </c>
      <c r="CG435" t="str">
        <f t="shared" si="523"/>
        <v/>
      </c>
      <c r="CH435" t="str">
        <f t="shared" si="524"/>
        <v/>
      </c>
      <c r="CI435" t="str">
        <f t="shared" si="525"/>
        <v/>
      </c>
      <c r="CJ435" t="str">
        <f t="shared" si="526"/>
        <v/>
      </c>
      <c r="CK435" s="359" t="str">
        <f t="shared" si="527"/>
        <v/>
      </c>
      <c r="CL435" t="str">
        <f t="shared" si="528"/>
        <v/>
      </c>
      <c r="CM435" t="str">
        <f t="shared" si="529"/>
        <v/>
      </c>
      <c r="CN435" t="str">
        <f t="shared" si="530"/>
        <v/>
      </c>
      <c r="CO435" s="359" t="str">
        <f t="shared" si="531"/>
        <v/>
      </c>
      <c r="CP435" t="str">
        <f t="shared" si="532"/>
        <v/>
      </c>
      <c r="CQ435" t="str">
        <f t="shared" si="533"/>
        <v/>
      </c>
      <c r="CR435" t="str">
        <f t="shared" si="534"/>
        <v/>
      </c>
      <c r="CS435" s="359" t="str">
        <f t="shared" si="535"/>
        <v/>
      </c>
      <c r="CT435" t="str">
        <f t="shared" si="536"/>
        <v/>
      </c>
      <c r="CU435" t="str">
        <f t="shared" si="537"/>
        <v/>
      </c>
      <c r="CV435" t="str">
        <f t="shared" si="538"/>
        <v/>
      </c>
      <c r="CW435" t="str">
        <f t="shared" si="539"/>
        <v/>
      </c>
      <c r="CX435" s="359" t="str">
        <f t="shared" si="540"/>
        <v/>
      </c>
      <c r="CY435" t="str">
        <f t="shared" si="541"/>
        <v/>
      </c>
      <c r="CZ435" t="str">
        <f t="shared" si="542"/>
        <v/>
      </c>
      <c r="DA435" t="str">
        <f t="shared" si="543"/>
        <v/>
      </c>
      <c r="DB435" s="359" t="str">
        <f t="shared" si="544"/>
        <v/>
      </c>
      <c r="DC435" t="str">
        <f t="shared" si="545"/>
        <v/>
      </c>
      <c r="DD435" t="str">
        <f t="shared" si="546"/>
        <v/>
      </c>
      <c r="DE435" t="str">
        <f t="shared" si="547"/>
        <v/>
      </c>
      <c r="DF435" s="359" t="str">
        <f t="shared" si="548"/>
        <v/>
      </c>
      <c r="DG435" t="str">
        <f t="shared" si="549"/>
        <v/>
      </c>
      <c r="DH435" t="str">
        <f t="shared" si="550"/>
        <v/>
      </c>
      <c r="DI435" t="str">
        <f t="shared" si="551"/>
        <v/>
      </c>
      <c r="DJ435" t="str">
        <f t="shared" si="552"/>
        <v/>
      </c>
      <c r="DK435" s="359" t="str">
        <f t="shared" si="553"/>
        <v/>
      </c>
      <c r="DL435" t="str">
        <f t="shared" si="554"/>
        <v/>
      </c>
      <c r="DM435" t="str">
        <f t="shared" si="555"/>
        <v/>
      </c>
      <c r="DN435" t="str">
        <f t="shared" si="556"/>
        <v/>
      </c>
      <c r="DO435" s="359" t="str">
        <f t="shared" si="557"/>
        <v/>
      </c>
      <c r="DP435" t="str">
        <f t="shared" si="558"/>
        <v/>
      </c>
      <c r="DQ435" t="str">
        <f t="shared" si="559"/>
        <v/>
      </c>
      <c r="DR435" t="str">
        <f t="shared" si="560"/>
        <v/>
      </c>
      <c r="DS435" s="359" t="str">
        <f t="shared" si="561"/>
        <v/>
      </c>
      <c r="DT435" t="str">
        <f t="shared" si="562"/>
        <v>X</v>
      </c>
      <c r="DU435" t="str">
        <f t="shared" si="563"/>
        <v>X</v>
      </c>
      <c r="DV435" t="str">
        <f t="shared" si="564"/>
        <v>X</v>
      </c>
      <c r="DW435" t="str">
        <f t="shared" si="565"/>
        <v>X</v>
      </c>
      <c r="DX435" s="359" t="str">
        <f t="shared" si="566"/>
        <v>X</v>
      </c>
      <c r="DY435" t="str">
        <f t="shared" si="567"/>
        <v>X</v>
      </c>
      <c r="DZ435" t="str">
        <f t="shared" si="568"/>
        <v>X</v>
      </c>
      <c r="EA435" t="str">
        <f t="shared" si="569"/>
        <v>X</v>
      </c>
      <c r="EB435" s="359" t="str">
        <f t="shared" si="570"/>
        <v>X</v>
      </c>
      <c r="EC435" t="str">
        <f t="shared" si="571"/>
        <v/>
      </c>
      <c r="ED435" t="str">
        <f t="shared" si="572"/>
        <v/>
      </c>
      <c r="EE435" t="str">
        <f t="shared" si="573"/>
        <v/>
      </c>
      <c r="EF435" t="str">
        <f t="shared" si="574"/>
        <v/>
      </c>
      <c r="EG435" s="359" t="str">
        <f t="shared" si="575"/>
        <v/>
      </c>
      <c r="EH435" t="str">
        <f t="shared" si="519"/>
        <v>Diuris z.sp.'Muir Highway'</v>
      </c>
      <c r="EJ435" t="str">
        <f t="shared" si="516"/>
        <v>Diuris z.sp.'Murchison River'</v>
      </c>
      <c r="EK435" s="100">
        <f t="shared" si="586"/>
        <v>0</v>
      </c>
      <c r="EL435" s="3">
        <f t="shared" si="586"/>
        <v>0</v>
      </c>
      <c r="EM435" s="3">
        <f t="shared" si="586"/>
        <v>0</v>
      </c>
      <c r="EN435" s="3">
        <f t="shared" si="586"/>
        <v>0</v>
      </c>
      <c r="EO435" s="3">
        <f t="shared" si="586"/>
        <v>0</v>
      </c>
      <c r="EP435" s="3">
        <f t="shared" si="586"/>
        <v>0</v>
      </c>
      <c r="EQ435" s="3">
        <f t="shared" si="586"/>
        <v>0</v>
      </c>
      <c r="ER435" s="3">
        <f t="shared" si="586"/>
        <v>1</v>
      </c>
      <c r="ES435" s="3">
        <f t="shared" si="586"/>
        <v>1</v>
      </c>
      <c r="ET435" s="3">
        <f t="shared" si="586"/>
        <v>1</v>
      </c>
      <c r="EU435" s="3">
        <f t="shared" si="586"/>
        <v>0</v>
      </c>
      <c r="EV435" s="24">
        <f t="shared" si="586"/>
        <v>0</v>
      </c>
      <c r="EW435" s="245">
        <f t="shared" si="518"/>
        <v>3</v>
      </c>
      <c r="EX435" s="262" t="str">
        <f t="shared" si="517"/>
        <v/>
      </c>
    </row>
    <row r="436" spans="1:154" ht="16.149999999999999" customHeight="1" x14ac:dyDescent="0.25">
      <c r="A436" s="363"/>
      <c r="D436" s="363"/>
      <c r="E436" s="363"/>
      <c r="F436" s="363"/>
      <c r="G436" s="363"/>
      <c r="H436" s="363"/>
      <c r="I436" s="363"/>
      <c r="J436" s="68">
        <f t="shared" si="520"/>
        <v>666</v>
      </c>
      <c r="K436" s="417" t="str">
        <f t="shared" si="521"/>
        <v>Diuris z.sp.'north western wheatbelt'</v>
      </c>
      <c r="L436" s="417">
        <v>666</v>
      </c>
      <c r="M436" s="417" t="s">
        <v>1539</v>
      </c>
      <c r="N436" s="574" t="s">
        <v>2627</v>
      </c>
      <c r="O436" s="363" t="str">
        <f t="shared" si="585"/>
        <v>S</v>
      </c>
      <c r="P436" s="144" t="s">
        <v>2323</v>
      </c>
      <c r="Q436" s="364" t="s">
        <v>2589</v>
      </c>
      <c r="R436" s="365">
        <v>42947</v>
      </c>
      <c r="S436" s="365">
        <v>42979</v>
      </c>
      <c r="T436" s="603" t="s">
        <v>7894</v>
      </c>
      <c r="U436" s="603" t="s">
        <v>7894</v>
      </c>
      <c r="V436" s="603" t="s">
        <v>7894</v>
      </c>
      <c r="W436" s="603" t="s">
        <v>7894</v>
      </c>
      <c r="X436" s="603" t="s">
        <v>7894</v>
      </c>
      <c r="Y436" s="603" t="s">
        <v>7894</v>
      </c>
      <c r="Z436" s="603" t="s">
        <v>7894</v>
      </c>
      <c r="AA436" s="603" t="s">
        <v>7894</v>
      </c>
      <c r="AB436" s="603" t="s">
        <v>7894</v>
      </c>
      <c r="AC436" s="603" t="s">
        <v>7894</v>
      </c>
      <c r="AD436" s="603" t="s">
        <v>7894</v>
      </c>
      <c r="AE436" s="603" t="s">
        <v>7894</v>
      </c>
      <c r="AF436" s="605" t="s">
        <v>48</v>
      </c>
      <c r="AG436" s="605" t="s">
        <v>48</v>
      </c>
      <c r="AH436" s="366" t="s">
        <v>685</v>
      </c>
      <c r="AI436" s="363">
        <f t="shared" si="505"/>
        <v>6</v>
      </c>
      <c r="AJ436" s="363">
        <v>16</v>
      </c>
      <c r="AK436" s="413" t="str">
        <f t="shared" si="507"/>
        <v>Donkey Orchids</v>
      </c>
      <c r="AL436" s="413" t="str">
        <f t="shared" si="508"/>
        <v>Diuris corymbosa</v>
      </c>
      <c r="AM436" s="486" t="s">
        <v>7608</v>
      </c>
      <c r="AN436" s="144" t="str">
        <f t="shared" si="584"/>
        <v>refracta</v>
      </c>
      <c r="AS436" s="69">
        <f t="shared" si="578"/>
        <v>32</v>
      </c>
      <c r="AT436" s="69">
        <f t="shared" si="579"/>
        <v>35</v>
      </c>
      <c r="AU436" s="69">
        <f t="shared" si="511"/>
        <v>7</v>
      </c>
      <c r="AV436" s="69">
        <f t="shared" si="512"/>
        <v>9</v>
      </c>
      <c r="AW436" s="81"/>
      <c r="AX436" s="70"/>
      <c r="AY436" s="364">
        <v>43300</v>
      </c>
      <c r="AZ436" s="264" t="s">
        <v>48</v>
      </c>
      <c r="BA436" s="238"/>
      <c r="BB436" s="237" t="str">
        <f t="shared" si="513"/>
        <v/>
      </c>
      <c r="BC436" s="270">
        <f t="shared" si="506"/>
        <v>666</v>
      </c>
      <c r="BD436" t="str">
        <f t="shared" si="514"/>
        <v>Diuris z.sp.'north western wheatbelt'</v>
      </c>
      <c r="BE436" s="367" t="e">
        <f>COUNTIFS(#REF!,L436)</f>
        <v>#REF!</v>
      </c>
      <c r="BF436" s="374" t="str">
        <f t="shared" si="515"/>
        <v>n</v>
      </c>
      <c r="BG436" s="82"/>
      <c r="BH436" s="375"/>
      <c r="BI436" s="374"/>
      <c r="BJ436" s="403"/>
      <c r="CE436" t="str">
        <f t="shared" si="582"/>
        <v>_Old species name (Diuris z.sp.'Murchison River')</v>
      </c>
      <c r="CF436" s="388" t="str">
        <f t="shared" si="576"/>
        <v>Diuris z.sp.'Murchison River'</v>
      </c>
      <c r="CG436" t="str">
        <f t="shared" si="523"/>
        <v/>
      </c>
      <c r="CH436" t="str">
        <f t="shared" si="524"/>
        <v/>
      </c>
      <c r="CI436" t="str">
        <f t="shared" si="525"/>
        <v/>
      </c>
      <c r="CJ436" t="str">
        <f t="shared" si="526"/>
        <v/>
      </c>
      <c r="CK436" s="359" t="str">
        <f t="shared" si="527"/>
        <v/>
      </c>
      <c r="CL436" t="str">
        <f t="shared" si="528"/>
        <v/>
      </c>
      <c r="CM436" t="str">
        <f t="shared" si="529"/>
        <v/>
      </c>
      <c r="CN436" t="str">
        <f t="shared" si="530"/>
        <v/>
      </c>
      <c r="CO436" s="359" t="str">
        <f t="shared" si="531"/>
        <v/>
      </c>
      <c r="CP436" t="str">
        <f t="shared" si="532"/>
        <v/>
      </c>
      <c r="CQ436" t="str">
        <f t="shared" si="533"/>
        <v/>
      </c>
      <c r="CR436" t="str">
        <f t="shared" si="534"/>
        <v/>
      </c>
      <c r="CS436" s="359" t="str">
        <f t="shared" si="535"/>
        <v/>
      </c>
      <c r="CT436" t="str">
        <f t="shared" si="536"/>
        <v/>
      </c>
      <c r="CU436" t="str">
        <f t="shared" si="537"/>
        <v/>
      </c>
      <c r="CV436" t="str">
        <f t="shared" si="538"/>
        <v/>
      </c>
      <c r="CW436" t="str">
        <f t="shared" si="539"/>
        <v/>
      </c>
      <c r="CX436" s="359" t="str">
        <f t="shared" si="540"/>
        <v/>
      </c>
      <c r="CY436" t="str">
        <f t="shared" si="541"/>
        <v/>
      </c>
      <c r="CZ436" t="str">
        <f t="shared" si="542"/>
        <v/>
      </c>
      <c r="DA436" t="str">
        <f t="shared" si="543"/>
        <v/>
      </c>
      <c r="DB436" s="359" t="str">
        <f t="shared" si="544"/>
        <v/>
      </c>
      <c r="DC436" t="str">
        <f t="shared" si="545"/>
        <v/>
      </c>
      <c r="DD436" t="str">
        <f t="shared" si="546"/>
        <v/>
      </c>
      <c r="DE436" t="str">
        <f t="shared" si="547"/>
        <v/>
      </c>
      <c r="DF436" s="359" t="str">
        <f t="shared" si="548"/>
        <v/>
      </c>
      <c r="DG436" t="str">
        <f t="shared" si="549"/>
        <v/>
      </c>
      <c r="DH436" t="str">
        <f t="shared" si="550"/>
        <v/>
      </c>
      <c r="DI436" t="str">
        <f t="shared" si="551"/>
        <v/>
      </c>
      <c r="DJ436" t="str">
        <f t="shared" si="552"/>
        <v/>
      </c>
      <c r="DK436" s="359" t="str">
        <f t="shared" si="553"/>
        <v/>
      </c>
      <c r="DL436" t="str">
        <f t="shared" si="554"/>
        <v/>
      </c>
      <c r="DM436" t="str">
        <f t="shared" si="555"/>
        <v/>
      </c>
      <c r="DN436" t="str">
        <f t="shared" si="556"/>
        <v/>
      </c>
      <c r="DO436" s="359" t="str">
        <f t="shared" si="557"/>
        <v/>
      </c>
      <c r="DP436" t="str">
        <f t="shared" si="558"/>
        <v>X</v>
      </c>
      <c r="DQ436" t="str">
        <f t="shared" si="559"/>
        <v>X</v>
      </c>
      <c r="DR436" t="str">
        <f t="shared" si="560"/>
        <v>X</v>
      </c>
      <c r="DS436" s="359" t="str">
        <f t="shared" si="561"/>
        <v>X</v>
      </c>
      <c r="DT436" t="str">
        <f t="shared" si="562"/>
        <v>X</v>
      </c>
      <c r="DU436" t="str">
        <f t="shared" si="563"/>
        <v/>
      </c>
      <c r="DV436" t="str">
        <f t="shared" si="564"/>
        <v/>
      </c>
      <c r="DW436" t="str">
        <f t="shared" si="565"/>
        <v/>
      </c>
      <c r="DX436" s="359" t="str">
        <f t="shared" si="566"/>
        <v/>
      </c>
      <c r="DY436" t="str">
        <f t="shared" si="567"/>
        <v/>
      </c>
      <c r="DZ436" t="str">
        <f t="shared" si="568"/>
        <v/>
      </c>
      <c r="EA436" t="str">
        <f t="shared" si="569"/>
        <v/>
      </c>
      <c r="EB436" s="359" t="str">
        <f t="shared" si="570"/>
        <v/>
      </c>
      <c r="EC436" t="str">
        <f t="shared" si="571"/>
        <v/>
      </c>
      <c r="ED436" t="str">
        <f t="shared" si="572"/>
        <v/>
      </c>
      <c r="EE436" t="str">
        <f t="shared" si="573"/>
        <v/>
      </c>
      <c r="EF436" t="str">
        <f t="shared" si="574"/>
        <v/>
      </c>
      <c r="EG436" s="359" t="str">
        <f t="shared" si="575"/>
        <v/>
      </c>
      <c r="EH436" t="str">
        <f t="shared" si="519"/>
        <v>Diuris z.sp.'Murchison River'</v>
      </c>
      <c r="EJ436" t="str">
        <f t="shared" si="516"/>
        <v>Diuris z.sp.'north western wheatbelt'</v>
      </c>
      <c r="EK436" s="100">
        <f t="shared" si="586"/>
        <v>0</v>
      </c>
      <c r="EL436" s="3">
        <f t="shared" si="586"/>
        <v>0</v>
      </c>
      <c r="EM436" s="3">
        <f t="shared" si="586"/>
        <v>0</v>
      </c>
      <c r="EN436" s="3">
        <f t="shared" si="586"/>
        <v>0</v>
      </c>
      <c r="EO436" s="3">
        <f t="shared" si="586"/>
        <v>0</v>
      </c>
      <c r="EP436" s="3">
        <f t="shared" si="586"/>
        <v>0</v>
      </c>
      <c r="EQ436" s="3">
        <f t="shared" si="586"/>
        <v>1</v>
      </c>
      <c r="ER436" s="3">
        <f t="shared" si="586"/>
        <v>1</v>
      </c>
      <c r="ES436" s="3">
        <f t="shared" si="586"/>
        <v>1</v>
      </c>
      <c r="ET436" s="3">
        <f t="shared" si="586"/>
        <v>0</v>
      </c>
      <c r="EU436" s="3">
        <f t="shared" si="586"/>
        <v>0</v>
      </c>
      <c r="EV436" s="24">
        <f t="shared" si="586"/>
        <v>0</v>
      </c>
      <c r="EW436" s="245">
        <f t="shared" si="518"/>
        <v>3</v>
      </c>
      <c r="EX436" s="262" t="str">
        <f t="shared" si="517"/>
        <v/>
      </c>
    </row>
    <row r="437" spans="1:154" ht="16.149999999999999" customHeight="1" x14ac:dyDescent="0.25">
      <c r="A437" s="363"/>
      <c r="D437" s="363"/>
      <c r="E437" s="363"/>
      <c r="F437" s="363"/>
      <c r="G437" s="363"/>
      <c r="H437" s="363"/>
      <c r="I437" s="363"/>
      <c r="J437" s="68">
        <f t="shared" si="520"/>
        <v>1070</v>
      </c>
      <c r="K437" s="417" t="str">
        <f t="shared" si="521"/>
        <v>Diuris z.sp.'Northampton'</v>
      </c>
      <c r="L437" s="417">
        <v>1070</v>
      </c>
      <c r="M437" s="417" t="s">
        <v>1539</v>
      </c>
      <c r="N437" s="574" t="s">
        <v>2628</v>
      </c>
      <c r="O437" s="363" t="str">
        <f t="shared" si="585"/>
        <v>S</v>
      </c>
      <c r="P437" s="144" t="s">
        <v>2323</v>
      </c>
      <c r="Q437" s="364" t="s">
        <v>2593</v>
      </c>
      <c r="R437" s="365">
        <v>42948</v>
      </c>
      <c r="S437" s="365">
        <v>42979</v>
      </c>
      <c r="T437" s="603" t="s">
        <v>7894</v>
      </c>
      <c r="U437" s="603" t="s">
        <v>7894</v>
      </c>
      <c r="V437" s="603" t="s">
        <v>7894</v>
      </c>
      <c r="W437" s="603" t="s">
        <v>7894</v>
      </c>
      <c r="X437" s="603" t="s">
        <v>7894</v>
      </c>
      <c r="Y437" s="603" t="s">
        <v>7894</v>
      </c>
      <c r="Z437" s="603" t="s">
        <v>7894</v>
      </c>
      <c r="AA437" s="603" t="s">
        <v>7894</v>
      </c>
      <c r="AB437" s="603" t="s">
        <v>7894</v>
      </c>
      <c r="AC437" s="603" t="s">
        <v>7894</v>
      </c>
      <c r="AD437" s="603" t="s">
        <v>7894</v>
      </c>
      <c r="AE437" s="603" t="s">
        <v>7894</v>
      </c>
      <c r="AF437" s="605" t="s">
        <v>48</v>
      </c>
      <c r="AG437" s="605" t="s">
        <v>48</v>
      </c>
      <c r="AH437" s="366" t="s">
        <v>685</v>
      </c>
      <c r="AI437" s="363">
        <f t="shared" si="505"/>
        <v>6</v>
      </c>
      <c r="AJ437" s="363">
        <v>18</v>
      </c>
      <c r="AK437" s="413" t="str">
        <f t="shared" si="507"/>
        <v>Bee Orchids</v>
      </c>
      <c r="AL437" s="413" t="str">
        <f t="shared" si="508"/>
        <v>Diuris laxiflora</v>
      </c>
      <c r="AM437" s="486" t="s">
        <v>7608</v>
      </c>
      <c r="AN437" s="144" t="str">
        <f t="shared" si="584"/>
        <v>segregata</v>
      </c>
      <c r="AS437" s="69">
        <f t="shared" si="578"/>
        <v>32</v>
      </c>
      <c r="AT437" s="69">
        <f t="shared" si="579"/>
        <v>35</v>
      </c>
      <c r="AU437" s="69">
        <f t="shared" si="511"/>
        <v>8</v>
      </c>
      <c r="AV437" s="69">
        <f t="shared" si="512"/>
        <v>9</v>
      </c>
      <c r="AW437" s="81"/>
      <c r="AX437" s="70"/>
      <c r="AY437" s="364">
        <v>42229</v>
      </c>
      <c r="AZ437" s="264" t="s">
        <v>48</v>
      </c>
      <c r="BA437" s="238"/>
      <c r="BB437" s="237" t="str">
        <f t="shared" si="513"/>
        <v/>
      </c>
      <c r="BC437" s="270">
        <f t="shared" si="506"/>
        <v>1070</v>
      </c>
      <c r="BD437" t="str">
        <f t="shared" si="514"/>
        <v>Diuris z.sp.'Northampton'</v>
      </c>
      <c r="BE437" s="367" t="e">
        <f>COUNTIFS(#REF!,L437)</f>
        <v>#REF!</v>
      </c>
      <c r="BF437" s="374" t="str">
        <f t="shared" si="515"/>
        <v>n</v>
      </c>
      <c r="BG437" s="82"/>
      <c r="BH437" s="375"/>
      <c r="BI437" s="374"/>
      <c r="BJ437" s="403"/>
      <c r="CE437" t="str">
        <f t="shared" si="582"/>
        <v>_Old species name (Diuris z.sp.'north western wheatbelt')</v>
      </c>
      <c r="CF437" s="388" t="str">
        <f t="shared" si="576"/>
        <v>Diuris z.sp.'north western wheatbelt'</v>
      </c>
      <c r="CG437" t="str">
        <f t="shared" si="523"/>
        <v/>
      </c>
      <c r="CH437" t="str">
        <f t="shared" si="524"/>
        <v/>
      </c>
      <c r="CI437" t="str">
        <f t="shared" si="525"/>
        <v/>
      </c>
      <c r="CJ437" t="str">
        <f t="shared" si="526"/>
        <v/>
      </c>
      <c r="CK437" s="359" t="str">
        <f t="shared" si="527"/>
        <v/>
      </c>
      <c r="CL437" t="str">
        <f t="shared" si="528"/>
        <v/>
      </c>
      <c r="CM437" t="str">
        <f t="shared" si="529"/>
        <v/>
      </c>
      <c r="CN437" t="str">
        <f t="shared" si="530"/>
        <v/>
      </c>
      <c r="CO437" s="359" t="str">
        <f t="shared" si="531"/>
        <v/>
      </c>
      <c r="CP437" t="str">
        <f t="shared" si="532"/>
        <v/>
      </c>
      <c r="CQ437" t="str">
        <f t="shared" si="533"/>
        <v/>
      </c>
      <c r="CR437" t="str">
        <f t="shared" si="534"/>
        <v/>
      </c>
      <c r="CS437" s="359" t="str">
        <f t="shared" si="535"/>
        <v/>
      </c>
      <c r="CT437" t="str">
        <f t="shared" si="536"/>
        <v/>
      </c>
      <c r="CU437" t="str">
        <f t="shared" si="537"/>
        <v/>
      </c>
      <c r="CV437" t="str">
        <f t="shared" si="538"/>
        <v/>
      </c>
      <c r="CW437" t="str">
        <f t="shared" si="539"/>
        <v/>
      </c>
      <c r="CX437" s="359" t="str">
        <f t="shared" si="540"/>
        <v/>
      </c>
      <c r="CY437" t="str">
        <f t="shared" si="541"/>
        <v/>
      </c>
      <c r="CZ437" t="str">
        <f t="shared" si="542"/>
        <v/>
      </c>
      <c r="DA437" t="str">
        <f t="shared" si="543"/>
        <v/>
      </c>
      <c r="DB437" s="359" t="str">
        <f t="shared" si="544"/>
        <v/>
      </c>
      <c r="DC437" t="str">
        <f t="shared" si="545"/>
        <v/>
      </c>
      <c r="DD437" t="str">
        <f t="shared" si="546"/>
        <v/>
      </c>
      <c r="DE437" t="str">
        <f t="shared" si="547"/>
        <v/>
      </c>
      <c r="DF437" s="359" t="str">
        <f t="shared" si="548"/>
        <v/>
      </c>
      <c r="DG437" t="str">
        <f t="shared" si="549"/>
        <v/>
      </c>
      <c r="DH437" t="str">
        <f t="shared" si="550"/>
        <v/>
      </c>
      <c r="DI437" t="str">
        <f t="shared" si="551"/>
        <v/>
      </c>
      <c r="DJ437" t="str">
        <f t="shared" si="552"/>
        <v/>
      </c>
      <c r="DK437" s="359" t="str">
        <f t="shared" si="553"/>
        <v/>
      </c>
      <c r="DL437" t="str">
        <f t="shared" si="554"/>
        <v>X</v>
      </c>
      <c r="DM437" t="str">
        <f t="shared" si="555"/>
        <v>X</v>
      </c>
      <c r="DN437" t="str">
        <f t="shared" si="556"/>
        <v>X</v>
      </c>
      <c r="DO437" s="359" t="str">
        <f t="shared" si="557"/>
        <v>X</v>
      </c>
      <c r="DP437" t="str">
        <f t="shared" si="558"/>
        <v/>
      </c>
      <c r="DQ437" t="str">
        <f t="shared" si="559"/>
        <v/>
      </c>
      <c r="DR437" t="str">
        <f t="shared" si="560"/>
        <v/>
      </c>
      <c r="DS437" s="359" t="str">
        <f t="shared" si="561"/>
        <v/>
      </c>
      <c r="DT437" t="str">
        <f t="shared" si="562"/>
        <v/>
      </c>
      <c r="DU437" t="str">
        <f t="shared" si="563"/>
        <v/>
      </c>
      <c r="DV437" t="str">
        <f t="shared" si="564"/>
        <v/>
      </c>
      <c r="DW437" t="str">
        <f t="shared" si="565"/>
        <v/>
      </c>
      <c r="DX437" s="359" t="str">
        <f t="shared" si="566"/>
        <v/>
      </c>
      <c r="DY437" t="str">
        <f t="shared" si="567"/>
        <v/>
      </c>
      <c r="DZ437" t="str">
        <f t="shared" si="568"/>
        <v/>
      </c>
      <c r="EA437" t="str">
        <f t="shared" si="569"/>
        <v/>
      </c>
      <c r="EB437" s="359" t="str">
        <f t="shared" si="570"/>
        <v/>
      </c>
      <c r="EC437" t="str">
        <f t="shared" si="571"/>
        <v/>
      </c>
      <c r="ED437" t="str">
        <f t="shared" si="572"/>
        <v/>
      </c>
      <c r="EE437" t="str">
        <f t="shared" si="573"/>
        <v/>
      </c>
      <c r="EF437" t="str">
        <f t="shared" si="574"/>
        <v/>
      </c>
      <c r="EG437" s="359" t="str">
        <f t="shared" si="575"/>
        <v/>
      </c>
      <c r="EH437" t="str">
        <f t="shared" si="519"/>
        <v>Diuris z.sp.'north western wheatbelt'</v>
      </c>
      <c r="EJ437" t="str">
        <f t="shared" si="516"/>
        <v>Diuris z.sp.'Northampton'</v>
      </c>
      <c r="EK437" s="100">
        <f t="shared" si="586"/>
        <v>0</v>
      </c>
      <c r="EL437" s="3">
        <f t="shared" si="586"/>
        <v>0</v>
      </c>
      <c r="EM437" s="3">
        <f t="shared" si="586"/>
        <v>0</v>
      </c>
      <c r="EN437" s="3">
        <f t="shared" si="586"/>
        <v>0</v>
      </c>
      <c r="EO437" s="3">
        <f t="shared" si="586"/>
        <v>0</v>
      </c>
      <c r="EP437" s="3">
        <f t="shared" si="586"/>
        <v>0</v>
      </c>
      <c r="EQ437" s="3">
        <f t="shared" si="586"/>
        <v>0</v>
      </c>
      <c r="ER437" s="3">
        <f t="shared" si="586"/>
        <v>1</v>
      </c>
      <c r="ES437" s="3">
        <f t="shared" si="586"/>
        <v>1</v>
      </c>
      <c r="ET437" s="3">
        <f t="shared" si="586"/>
        <v>0</v>
      </c>
      <c r="EU437" s="3">
        <f t="shared" si="586"/>
        <v>0</v>
      </c>
      <c r="EV437" s="24">
        <f t="shared" si="586"/>
        <v>0</v>
      </c>
      <c r="EW437" s="245">
        <f t="shared" si="518"/>
        <v>2</v>
      </c>
      <c r="EX437" s="262" t="str">
        <f t="shared" si="517"/>
        <v/>
      </c>
    </row>
    <row r="438" spans="1:154" ht="16.149999999999999" customHeight="1" x14ac:dyDescent="0.25">
      <c r="A438" s="363"/>
      <c r="D438" s="363"/>
      <c r="E438" s="363"/>
      <c r="F438" s="363"/>
      <c r="G438" s="363"/>
      <c r="H438" s="363"/>
      <c r="I438" s="363"/>
      <c r="J438" s="68">
        <f t="shared" si="520"/>
        <v>653</v>
      </c>
      <c r="K438" s="417" t="str">
        <f t="shared" si="521"/>
        <v>Diuris z.sp.'northern'</v>
      </c>
      <c r="L438" s="417">
        <v>653</v>
      </c>
      <c r="M438" s="417" t="s">
        <v>1539</v>
      </c>
      <c r="N438" s="574" t="s">
        <v>2629</v>
      </c>
      <c r="O438" s="363" t="str">
        <f t="shared" si="585"/>
        <v>S</v>
      </c>
      <c r="P438" s="144" t="s">
        <v>2323</v>
      </c>
      <c r="Q438" s="364" t="s">
        <v>2596</v>
      </c>
      <c r="R438" s="365">
        <v>42948</v>
      </c>
      <c r="S438" s="365">
        <v>42979</v>
      </c>
      <c r="T438" s="603" t="s">
        <v>7894</v>
      </c>
      <c r="U438" s="603" t="s">
        <v>7894</v>
      </c>
      <c r="V438" s="603" t="s">
        <v>7894</v>
      </c>
      <c r="W438" s="603" t="s">
        <v>7894</v>
      </c>
      <c r="X438" s="603" t="s">
        <v>7894</v>
      </c>
      <c r="Y438" s="603" t="s">
        <v>7894</v>
      </c>
      <c r="Z438" s="603" t="s">
        <v>7894</v>
      </c>
      <c r="AA438" s="603" t="s">
        <v>7894</v>
      </c>
      <c r="AB438" s="603" t="s">
        <v>7894</v>
      </c>
      <c r="AC438" s="603" t="s">
        <v>7894</v>
      </c>
      <c r="AD438" s="603" t="s">
        <v>7894</v>
      </c>
      <c r="AE438" s="603" t="s">
        <v>7894</v>
      </c>
      <c r="AF438" s="605" t="s">
        <v>48</v>
      </c>
      <c r="AG438" s="605" t="s">
        <v>48</v>
      </c>
      <c r="AH438" s="366" t="s">
        <v>685</v>
      </c>
      <c r="AI438" s="363">
        <f t="shared" si="505"/>
        <v>6</v>
      </c>
      <c r="AJ438" s="363">
        <v>18</v>
      </c>
      <c r="AK438" s="413" t="str">
        <f t="shared" si="507"/>
        <v>Bee Orchids</v>
      </c>
      <c r="AL438" s="413" t="str">
        <f t="shared" si="508"/>
        <v>Diuris laxiflora</v>
      </c>
      <c r="AM438" s="486" t="s">
        <v>7608</v>
      </c>
      <c r="AN438" s="144" t="str">
        <f t="shared" si="584"/>
        <v>septentrionalis</v>
      </c>
      <c r="AS438" s="69">
        <f t="shared" si="578"/>
        <v>32</v>
      </c>
      <c r="AT438" s="69">
        <f t="shared" si="579"/>
        <v>35</v>
      </c>
      <c r="AU438" s="69">
        <f t="shared" si="511"/>
        <v>8</v>
      </c>
      <c r="AV438" s="69">
        <f t="shared" si="512"/>
        <v>9</v>
      </c>
      <c r="AW438" s="81"/>
      <c r="AX438" s="70"/>
      <c r="AY438" s="364">
        <v>42228</v>
      </c>
      <c r="AZ438" s="264" t="s">
        <v>48</v>
      </c>
      <c r="BA438" s="238"/>
      <c r="BB438" s="237" t="str">
        <f t="shared" si="513"/>
        <v/>
      </c>
      <c r="BC438" s="270">
        <f t="shared" si="506"/>
        <v>653</v>
      </c>
      <c r="BD438" t="str">
        <f t="shared" si="514"/>
        <v>Diuris z.sp.'northern'</v>
      </c>
      <c r="BE438" s="367" t="e">
        <f>COUNTIFS(#REF!,L438)</f>
        <v>#REF!</v>
      </c>
      <c r="BF438" s="374" t="str">
        <f t="shared" si="515"/>
        <v>n</v>
      </c>
      <c r="BG438" s="82"/>
      <c r="BH438" s="375"/>
      <c r="BI438" s="374"/>
      <c r="BJ438" s="403"/>
      <c r="CE438" t="str">
        <f t="shared" si="582"/>
        <v>_Old species name (Diuris z.sp.'Northampton')</v>
      </c>
      <c r="CF438" s="388" t="str">
        <f t="shared" si="576"/>
        <v>Diuris z.sp.'Northampton'</v>
      </c>
      <c r="CG438" t="str">
        <f t="shared" si="523"/>
        <v/>
      </c>
      <c r="CH438" t="str">
        <f t="shared" si="524"/>
        <v/>
      </c>
      <c r="CI438" t="str">
        <f t="shared" si="525"/>
        <v/>
      </c>
      <c r="CJ438" t="str">
        <f t="shared" si="526"/>
        <v/>
      </c>
      <c r="CK438" s="359" t="str">
        <f t="shared" si="527"/>
        <v/>
      </c>
      <c r="CL438" t="str">
        <f t="shared" si="528"/>
        <v/>
      </c>
      <c r="CM438" t="str">
        <f t="shared" si="529"/>
        <v/>
      </c>
      <c r="CN438" t="str">
        <f t="shared" si="530"/>
        <v/>
      </c>
      <c r="CO438" s="359" t="str">
        <f t="shared" si="531"/>
        <v/>
      </c>
      <c r="CP438" t="str">
        <f t="shared" si="532"/>
        <v/>
      </c>
      <c r="CQ438" t="str">
        <f t="shared" si="533"/>
        <v/>
      </c>
      <c r="CR438" t="str">
        <f t="shared" si="534"/>
        <v/>
      </c>
      <c r="CS438" s="359" t="str">
        <f t="shared" si="535"/>
        <v/>
      </c>
      <c r="CT438" t="str">
        <f t="shared" si="536"/>
        <v/>
      </c>
      <c r="CU438" t="str">
        <f t="shared" si="537"/>
        <v/>
      </c>
      <c r="CV438" t="str">
        <f t="shared" si="538"/>
        <v/>
      </c>
      <c r="CW438" t="str">
        <f t="shared" si="539"/>
        <v/>
      </c>
      <c r="CX438" s="359" t="str">
        <f t="shared" si="540"/>
        <v/>
      </c>
      <c r="CY438" t="str">
        <f t="shared" si="541"/>
        <v/>
      </c>
      <c r="CZ438" t="str">
        <f t="shared" si="542"/>
        <v/>
      </c>
      <c r="DA438" t="str">
        <f t="shared" si="543"/>
        <v/>
      </c>
      <c r="DB438" s="359" t="str">
        <f t="shared" si="544"/>
        <v/>
      </c>
      <c r="DC438" t="str">
        <f t="shared" si="545"/>
        <v/>
      </c>
      <c r="DD438" t="str">
        <f t="shared" si="546"/>
        <v/>
      </c>
      <c r="DE438" t="str">
        <f t="shared" si="547"/>
        <v/>
      </c>
      <c r="DF438" s="359" t="str">
        <f t="shared" si="548"/>
        <v/>
      </c>
      <c r="DG438" t="str">
        <f t="shared" si="549"/>
        <v/>
      </c>
      <c r="DH438" t="str">
        <f t="shared" si="550"/>
        <v/>
      </c>
      <c r="DI438" t="str">
        <f t="shared" si="551"/>
        <v/>
      </c>
      <c r="DJ438" t="str">
        <f t="shared" si="552"/>
        <v/>
      </c>
      <c r="DK438" s="359" t="str">
        <f t="shared" si="553"/>
        <v/>
      </c>
      <c r="DL438" t="str">
        <f t="shared" si="554"/>
        <v>X</v>
      </c>
      <c r="DM438" t="str">
        <f t="shared" si="555"/>
        <v>X</v>
      </c>
      <c r="DN438" t="str">
        <f t="shared" si="556"/>
        <v>X</v>
      </c>
      <c r="DO438" s="359" t="str">
        <f t="shared" si="557"/>
        <v>X</v>
      </c>
      <c r="DP438" t="str">
        <f t="shared" si="558"/>
        <v/>
      </c>
      <c r="DQ438" t="str">
        <f t="shared" si="559"/>
        <v/>
      </c>
      <c r="DR438" t="str">
        <f t="shared" si="560"/>
        <v/>
      </c>
      <c r="DS438" s="359" t="str">
        <f t="shared" si="561"/>
        <v/>
      </c>
      <c r="DT438" t="str">
        <f t="shared" si="562"/>
        <v/>
      </c>
      <c r="DU438" t="str">
        <f t="shared" si="563"/>
        <v/>
      </c>
      <c r="DV438" t="str">
        <f t="shared" si="564"/>
        <v/>
      </c>
      <c r="DW438" t="str">
        <f t="shared" si="565"/>
        <v/>
      </c>
      <c r="DX438" s="359" t="str">
        <f t="shared" si="566"/>
        <v/>
      </c>
      <c r="DY438" t="str">
        <f t="shared" si="567"/>
        <v/>
      </c>
      <c r="DZ438" t="str">
        <f t="shared" si="568"/>
        <v/>
      </c>
      <c r="EA438" t="str">
        <f t="shared" si="569"/>
        <v/>
      </c>
      <c r="EB438" s="359" t="str">
        <f t="shared" si="570"/>
        <v/>
      </c>
      <c r="EC438" t="str">
        <f t="shared" si="571"/>
        <v/>
      </c>
      <c r="ED438" t="str">
        <f t="shared" si="572"/>
        <v/>
      </c>
      <c r="EE438" t="str">
        <f t="shared" si="573"/>
        <v/>
      </c>
      <c r="EF438" t="str">
        <f t="shared" si="574"/>
        <v/>
      </c>
      <c r="EG438" s="359" t="str">
        <f t="shared" si="575"/>
        <v/>
      </c>
      <c r="EH438" t="str">
        <f t="shared" si="519"/>
        <v>Diuris z.sp.'Northampton'</v>
      </c>
      <c r="EJ438" t="str">
        <f t="shared" si="516"/>
        <v>Diuris z.sp.'northern'</v>
      </c>
      <c r="EK438" s="100">
        <f t="shared" si="586"/>
        <v>0</v>
      </c>
      <c r="EL438" s="3">
        <f t="shared" si="586"/>
        <v>0</v>
      </c>
      <c r="EM438" s="3">
        <f t="shared" si="586"/>
        <v>0</v>
      </c>
      <c r="EN438" s="3">
        <f t="shared" si="586"/>
        <v>0</v>
      </c>
      <c r="EO438" s="3">
        <f t="shared" si="586"/>
        <v>0</v>
      </c>
      <c r="EP438" s="3">
        <f t="shared" si="586"/>
        <v>0</v>
      </c>
      <c r="EQ438" s="3">
        <f t="shared" si="586"/>
        <v>0</v>
      </c>
      <c r="ER438" s="3">
        <f t="shared" si="586"/>
        <v>1</v>
      </c>
      <c r="ES438" s="3">
        <f t="shared" si="586"/>
        <v>1</v>
      </c>
      <c r="ET438" s="3">
        <f t="shared" si="586"/>
        <v>0</v>
      </c>
      <c r="EU438" s="3">
        <f t="shared" si="586"/>
        <v>0</v>
      </c>
      <c r="EV438" s="24">
        <f t="shared" si="586"/>
        <v>0</v>
      </c>
      <c r="EW438" s="245">
        <f t="shared" si="518"/>
        <v>2</v>
      </c>
      <c r="EX438" s="262" t="str">
        <f t="shared" si="517"/>
        <v/>
      </c>
    </row>
    <row r="439" spans="1:154" ht="16.149999999999999" customHeight="1" x14ac:dyDescent="0.25">
      <c r="A439" s="363"/>
      <c r="D439" s="363"/>
      <c r="E439" s="363"/>
      <c r="F439" s="363"/>
      <c r="G439" s="363"/>
      <c r="H439" s="363"/>
      <c r="I439" s="363"/>
      <c r="J439" s="68">
        <f t="shared" si="520"/>
        <v>1162</v>
      </c>
      <c r="K439" s="417" t="str">
        <f t="shared" si="521"/>
        <v>Diuris z.sp.'northern granite'</v>
      </c>
      <c r="L439" s="417">
        <v>1162</v>
      </c>
      <c r="M439" s="417" t="s">
        <v>1539</v>
      </c>
      <c r="N439" s="574" t="s">
        <v>1352</v>
      </c>
      <c r="O439" s="363" t="str">
        <f t="shared" si="585"/>
        <v>S</v>
      </c>
      <c r="P439" s="144" t="s">
        <v>2323</v>
      </c>
      <c r="Q439" s="364" t="s">
        <v>2620</v>
      </c>
      <c r="R439" s="365">
        <v>42948</v>
      </c>
      <c r="S439" s="365">
        <v>43008</v>
      </c>
      <c r="T439" s="603" t="s">
        <v>7894</v>
      </c>
      <c r="U439" s="603" t="s">
        <v>7894</v>
      </c>
      <c r="V439" s="603" t="s">
        <v>7894</v>
      </c>
      <c r="W439" s="603" t="s">
        <v>7894</v>
      </c>
      <c r="X439" s="603" t="s">
        <v>7894</v>
      </c>
      <c r="Y439" s="603" t="s">
        <v>7894</v>
      </c>
      <c r="Z439" s="603" t="s">
        <v>7894</v>
      </c>
      <c r="AA439" s="603" t="s">
        <v>7894</v>
      </c>
      <c r="AB439" s="603" t="s">
        <v>7894</v>
      </c>
      <c r="AC439" s="603" t="s">
        <v>7894</v>
      </c>
      <c r="AD439" s="603" t="s">
        <v>7894</v>
      </c>
      <c r="AE439" s="603" t="s">
        <v>7894</v>
      </c>
      <c r="AF439" s="605" t="s">
        <v>48</v>
      </c>
      <c r="AG439" s="605" t="s">
        <v>48</v>
      </c>
      <c r="AH439" s="366" t="s">
        <v>685</v>
      </c>
      <c r="AI439" s="363">
        <f t="shared" si="505"/>
        <v>6</v>
      </c>
      <c r="AJ439" s="363">
        <v>16</v>
      </c>
      <c r="AK439" s="413" t="str">
        <f t="shared" si="507"/>
        <v>Donkey Orchids</v>
      </c>
      <c r="AL439" s="413" t="str">
        <f t="shared" si="508"/>
        <v>Diuris corymbosa</v>
      </c>
      <c r="AM439" s="486" t="s">
        <v>7608</v>
      </c>
      <c r="AN439" s="144" t="str">
        <f t="shared" si="584"/>
        <v>hazeliae</v>
      </c>
      <c r="AS439" s="69">
        <f t="shared" si="578"/>
        <v>32</v>
      </c>
      <c r="AT439" s="69">
        <f t="shared" si="579"/>
        <v>39</v>
      </c>
      <c r="AU439" s="69">
        <f t="shared" si="511"/>
        <v>8</v>
      </c>
      <c r="AV439" s="69">
        <f t="shared" si="512"/>
        <v>9</v>
      </c>
      <c r="AW439" s="81"/>
      <c r="AX439" s="364"/>
      <c r="AY439" s="364">
        <v>44161</v>
      </c>
      <c r="AZ439" s="264" t="s">
        <v>48</v>
      </c>
      <c r="BA439" s="238"/>
      <c r="BB439" s="237" t="str">
        <f t="shared" si="513"/>
        <v/>
      </c>
      <c r="BC439" s="270">
        <f t="shared" si="506"/>
        <v>1162</v>
      </c>
      <c r="BD439" t="str">
        <f t="shared" si="514"/>
        <v>Diuris z.sp.'northern granite'</v>
      </c>
      <c r="BE439" s="367" t="e">
        <f>COUNTIFS(#REF!,L439)</f>
        <v>#REF!</v>
      </c>
      <c r="BF439" s="374" t="str">
        <f t="shared" si="515"/>
        <v>n</v>
      </c>
      <c r="BG439" s="82"/>
      <c r="BH439" s="375"/>
      <c r="BI439" s="374"/>
      <c r="BJ439" s="403"/>
      <c r="CE439" t="str">
        <f t="shared" si="582"/>
        <v>_Old species name (Diuris z.sp.'northern')</v>
      </c>
      <c r="CF439" s="388" t="str">
        <f t="shared" si="576"/>
        <v>Diuris z.sp.'northern'</v>
      </c>
      <c r="CG439" t="str">
        <f t="shared" si="523"/>
        <v/>
      </c>
      <c r="CH439" t="str">
        <f t="shared" si="524"/>
        <v/>
      </c>
      <c r="CI439" t="str">
        <f t="shared" si="525"/>
        <v/>
      </c>
      <c r="CJ439" t="str">
        <f t="shared" si="526"/>
        <v/>
      </c>
      <c r="CK439" s="359" t="str">
        <f t="shared" si="527"/>
        <v/>
      </c>
      <c r="CL439" t="str">
        <f t="shared" si="528"/>
        <v/>
      </c>
      <c r="CM439" t="str">
        <f t="shared" si="529"/>
        <v/>
      </c>
      <c r="CN439" t="str">
        <f t="shared" si="530"/>
        <v/>
      </c>
      <c r="CO439" s="359" t="str">
        <f t="shared" si="531"/>
        <v/>
      </c>
      <c r="CP439" t="str">
        <f t="shared" si="532"/>
        <v/>
      </c>
      <c r="CQ439" t="str">
        <f t="shared" si="533"/>
        <v/>
      </c>
      <c r="CR439" t="str">
        <f t="shared" si="534"/>
        <v/>
      </c>
      <c r="CS439" s="359" t="str">
        <f t="shared" si="535"/>
        <v/>
      </c>
      <c r="CT439" t="str">
        <f t="shared" si="536"/>
        <v/>
      </c>
      <c r="CU439" t="str">
        <f t="shared" si="537"/>
        <v/>
      </c>
      <c r="CV439" t="str">
        <f t="shared" si="538"/>
        <v/>
      </c>
      <c r="CW439" t="str">
        <f t="shared" si="539"/>
        <v/>
      </c>
      <c r="CX439" s="359" t="str">
        <f t="shared" si="540"/>
        <v/>
      </c>
      <c r="CY439" t="str">
        <f t="shared" si="541"/>
        <v/>
      </c>
      <c r="CZ439" t="str">
        <f t="shared" si="542"/>
        <v/>
      </c>
      <c r="DA439" t="str">
        <f t="shared" si="543"/>
        <v/>
      </c>
      <c r="DB439" s="359" t="str">
        <f t="shared" si="544"/>
        <v/>
      </c>
      <c r="DC439" t="str">
        <f t="shared" si="545"/>
        <v/>
      </c>
      <c r="DD439" t="str">
        <f t="shared" si="546"/>
        <v/>
      </c>
      <c r="DE439" t="str">
        <f t="shared" si="547"/>
        <v/>
      </c>
      <c r="DF439" s="359" t="str">
        <f t="shared" si="548"/>
        <v/>
      </c>
      <c r="DG439" t="str">
        <f t="shared" si="549"/>
        <v/>
      </c>
      <c r="DH439" t="str">
        <f t="shared" si="550"/>
        <v/>
      </c>
      <c r="DI439" t="str">
        <f t="shared" si="551"/>
        <v/>
      </c>
      <c r="DJ439" t="str">
        <f t="shared" si="552"/>
        <v/>
      </c>
      <c r="DK439" s="359" t="str">
        <f t="shared" si="553"/>
        <v/>
      </c>
      <c r="DL439" t="str">
        <f t="shared" si="554"/>
        <v>X</v>
      </c>
      <c r="DM439" t="str">
        <f t="shared" si="555"/>
        <v>X</v>
      </c>
      <c r="DN439" t="str">
        <f t="shared" si="556"/>
        <v>X</v>
      </c>
      <c r="DO439" s="359" t="str">
        <f t="shared" si="557"/>
        <v>X</v>
      </c>
      <c r="DP439" t="str">
        <f t="shared" si="558"/>
        <v/>
      </c>
      <c r="DQ439" t="str">
        <f t="shared" si="559"/>
        <v/>
      </c>
      <c r="DR439" t="str">
        <f t="shared" si="560"/>
        <v/>
      </c>
      <c r="DS439" s="359" t="str">
        <f t="shared" si="561"/>
        <v/>
      </c>
      <c r="DT439" t="str">
        <f t="shared" si="562"/>
        <v/>
      </c>
      <c r="DU439" t="str">
        <f t="shared" si="563"/>
        <v/>
      </c>
      <c r="DV439" t="str">
        <f t="shared" si="564"/>
        <v/>
      </c>
      <c r="DW439" t="str">
        <f t="shared" si="565"/>
        <v/>
      </c>
      <c r="DX439" s="359" t="str">
        <f t="shared" si="566"/>
        <v/>
      </c>
      <c r="DY439" t="str">
        <f t="shared" si="567"/>
        <v/>
      </c>
      <c r="DZ439" t="str">
        <f t="shared" si="568"/>
        <v/>
      </c>
      <c r="EA439" t="str">
        <f t="shared" si="569"/>
        <v/>
      </c>
      <c r="EB439" s="359" t="str">
        <f t="shared" si="570"/>
        <v/>
      </c>
      <c r="EC439" t="str">
        <f t="shared" si="571"/>
        <v/>
      </c>
      <c r="ED439" t="str">
        <f t="shared" si="572"/>
        <v/>
      </c>
      <c r="EE439" t="str">
        <f t="shared" si="573"/>
        <v/>
      </c>
      <c r="EF439" t="str">
        <f t="shared" si="574"/>
        <v/>
      </c>
      <c r="EG439" s="359" t="str">
        <f t="shared" si="575"/>
        <v/>
      </c>
      <c r="EH439" t="str">
        <f t="shared" si="519"/>
        <v>Diuris z.sp.'northern'</v>
      </c>
      <c r="EJ439" t="str">
        <f t="shared" si="516"/>
        <v>Diuris z.sp.'northern granite'</v>
      </c>
      <c r="EK439" s="100">
        <f t="shared" si="586"/>
        <v>0</v>
      </c>
      <c r="EL439" s="3">
        <f t="shared" si="586"/>
        <v>0</v>
      </c>
      <c r="EM439" s="3">
        <f t="shared" si="586"/>
        <v>0</v>
      </c>
      <c r="EN439" s="3">
        <f t="shared" si="586"/>
        <v>0</v>
      </c>
      <c r="EO439" s="3">
        <f t="shared" si="586"/>
        <v>0</v>
      </c>
      <c r="EP439" s="3">
        <f t="shared" si="586"/>
        <v>0</v>
      </c>
      <c r="EQ439" s="3">
        <f t="shared" si="586"/>
        <v>0</v>
      </c>
      <c r="ER439" s="3">
        <f t="shared" si="586"/>
        <v>1</v>
      </c>
      <c r="ES439" s="3">
        <f t="shared" si="586"/>
        <v>1</v>
      </c>
      <c r="ET439" s="3">
        <f t="shared" si="586"/>
        <v>0</v>
      </c>
      <c r="EU439" s="3">
        <f t="shared" si="586"/>
        <v>0</v>
      </c>
      <c r="EV439" s="24">
        <f t="shared" si="586"/>
        <v>0</v>
      </c>
      <c r="EW439" s="245">
        <f t="shared" si="518"/>
        <v>2</v>
      </c>
      <c r="EX439" s="262" t="str">
        <f t="shared" si="517"/>
        <v/>
      </c>
    </row>
    <row r="440" spans="1:154" ht="16.149999999999999" customHeight="1" x14ac:dyDescent="0.25">
      <c r="A440" s="363"/>
      <c r="D440" s="363"/>
      <c r="E440" s="363"/>
      <c r="F440" s="363"/>
      <c r="G440" s="363"/>
      <c r="H440" s="363"/>
      <c r="I440" s="363"/>
      <c r="J440" s="68">
        <f t="shared" si="520"/>
        <v>1167</v>
      </c>
      <c r="K440" s="417" t="str">
        <f t="shared" si="521"/>
        <v>Diuris z.sp.'Perth swamps'</v>
      </c>
      <c r="L440" s="417">
        <v>1167</v>
      </c>
      <c r="M440" s="417" t="s">
        <v>1539</v>
      </c>
      <c r="N440" s="574" t="s">
        <v>2630</v>
      </c>
      <c r="O440" s="363" t="str">
        <f t="shared" si="585"/>
        <v>S</v>
      </c>
      <c r="P440" s="144" t="s">
        <v>2323</v>
      </c>
      <c r="Q440" s="364" t="s">
        <v>2631</v>
      </c>
      <c r="R440" s="365">
        <v>42962</v>
      </c>
      <c r="S440" s="365">
        <v>43008</v>
      </c>
      <c r="T440" s="603" t="s">
        <v>7894</v>
      </c>
      <c r="U440" s="603" t="s">
        <v>7894</v>
      </c>
      <c r="V440" s="603" t="s">
        <v>7894</v>
      </c>
      <c r="W440" s="603" t="s">
        <v>7894</v>
      </c>
      <c r="X440" s="603" t="s">
        <v>7894</v>
      </c>
      <c r="Y440" s="603" t="s">
        <v>7894</v>
      </c>
      <c r="Z440" s="603" t="s">
        <v>7894</v>
      </c>
      <c r="AA440" s="603" t="s">
        <v>7894</v>
      </c>
      <c r="AB440" s="603" t="s">
        <v>7894</v>
      </c>
      <c r="AC440" s="603" t="s">
        <v>7894</v>
      </c>
      <c r="AD440" s="603" t="s">
        <v>7894</v>
      </c>
      <c r="AE440" s="603" t="s">
        <v>7894</v>
      </c>
      <c r="AF440" s="605" t="s">
        <v>48</v>
      </c>
      <c r="AG440" s="605" t="s">
        <v>48</v>
      </c>
      <c r="AH440" s="366" t="s">
        <v>685</v>
      </c>
      <c r="AI440" s="363">
        <f t="shared" si="505"/>
        <v>6</v>
      </c>
      <c r="AJ440" s="363">
        <v>16</v>
      </c>
      <c r="AK440" s="413" t="str">
        <f t="shared" si="507"/>
        <v>Donkey Orchids</v>
      </c>
      <c r="AL440" s="413" t="str">
        <f t="shared" si="508"/>
        <v>Diuris corymbosa</v>
      </c>
      <c r="AM440" s="486" t="s">
        <v>7608</v>
      </c>
      <c r="AN440" s="144" t="str">
        <f t="shared" si="584"/>
        <v>brevis</v>
      </c>
      <c r="AS440" s="69">
        <f t="shared" ref="AS440:AS471" si="587">IFERROR(WEEKNUM(R440,2),0)</f>
        <v>34</v>
      </c>
      <c r="AT440" s="69">
        <f t="shared" ref="AT440:AT471" si="588">IFERROR(IF(WEEKNUM(S440)&lt;WEEKNUM(R440),WEEKNUM(S440)+52,WEEKNUM(S440)),0)</f>
        <v>39</v>
      </c>
      <c r="AU440" s="69">
        <f t="shared" si="511"/>
        <v>8</v>
      </c>
      <c r="AV440" s="69">
        <f t="shared" si="512"/>
        <v>9</v>
      </c>
      <c r="AW440" s="81"/>
      <c r="AX440" s="364" t="s">
        <v>1055</v>
      </c>
      <c r="AY440" s="364" t="e">
        <v>#N/A</v>
      </c>
      <c r="AZ440" s="264" t="s">
        <v>48</v>
      </c>
      <c r="BA440" s="238"/>
      <c r="BB440" s="237" t="str">
        <f t="shared" si="513"/>
        <v/>
      </c>
      <c r="BC440" s="270">
        <f t="shared" si="506"/>
        <v>1167</v>
      </c>
      <c r="BD440" t="str">
        <f t="shared" si="514"/>
        <v>Diuris z.sp.'Perth swamps'</v>
      </c>
      <c r="BE440" s="367" t="e">
        <f>COUNTIFS(#REF!,L440)</f>
        <v>#REF!</v>
      </c>
      <c r="BF440" s="374" t="str">
        <f t="shared" si="515"/>
        <v>n</v>
      </c>
      <c r="BG440" s="82"/>
      <c r="BH440" s="375"/>
      <c r="BI440" s="374"/>
      <c r="BJ440" s="403"/>
      <c r="CE440" t="str">
        <f t="shared" si="582"/>
        <v>_Old species name (Diuris z.sp.'northern granite')</v>
      </c>
      <c r="CF440" s="388" t="str">
        <f t="shared" si="576"/>
        <v>Diuris z.sp.'northern granite'</v>
      </c>
      <c r="CG440" t="str">
        <f t="shared" si="523"/>
        <v/>
      </c>
      <c r="CH440" t="str">
        <f t="shared" si="524"/>
        <v/>
      </c>
      <c r="CI440" t="str">
        <f t="shared" si="525"/>
        <v/>
      </c>
      <c r="CJ440" t="str">
        <f t="shared" si="526"/>
        <v/>
      </c>
      <c r="CK440" s="359" t="str">
        <f t="shared" si="527"/>
        <v/>
      </c>
      <c r="CL440" t="str">
        <f t="shared" si="528"/>
        <v/>
      </c>
      <c r="CM440" t="str">
        <f t="shared" si="529"/>
        <v/>
      </c>
      <c r="CN440" t="str">
        <f t="shared" si="530"/>
        <v/>
      </c>
      <c r="CO440" s="359" t="str">
        <f t="shared" si="531"/>
        <v/>
      </c>
      <c r="CP440" t="str">
        <f t="shared" si="532"/>
        <v/>
      </c>
      <c r="CQ440" t="str">
        <f t="shared" si="533"/>
        <v/>
      </c>
      <c r="CR440" t="str">
        <f t="shared" si="534"/>
        <v/>
      </c>
      <c r="CS440" s="359" t="str">
        <f t="shared" si="535"/>
        <v/>
      </c>
      <c r="CT440" t="str">
        <f t="shared" si="536"/>
        <v/>
      </c>
      <c r="CU440" t="str">
        <f t="shared" si="537"/>
        <v/>
      </c>
      <c r="CV440" t="str">
        <f t="shared" si="538"/>
        <v/>
      </c>
      <c r="CW440" t="str">
        <f t="shared" si="539"/>
        <v/>
      </c>
      <c r="CX440" s="359" t="str">
        <f t="shared" si="540"/>
        <v/>
      </c>
      <c r="CY440" t="str">
        <f t="shared" si="541"/>
        <v/>
      </c>
      <c r="CZ440" t="str">
        <f t="shared" si="542"/>
        <v/>
      </c>
      <c r="DA440" t="str">
        <f t="shared" si="543"/>
        <v/>
      </c>
      <c r="DB440" s="359" t="str">
        <f t="shared" si="544"/>
        <v/>
      </c>
      <c r="DC440" t="str">
        <f t="shared" si="545"/>
        <v/>
      </c>
      <c r="DD440" t="str">
        <f t="shared" si="546"/>
        <v/>
      </c>
      <c r="DE440" t="str">
        <f t="shared" si="547"/>
        <v/>
      </c>
      <c r="DF440" s="359" t="str">
        <f t="shared" si="548"/>
        <v/>
      </c>
      <c r="DG440" t="str">
        <f t="shared" si="549"/>
        <v/>
      </c>
      <c r="DH440" t="str">
        <f t="shared" si="550"/>
        <v/>
      </c>
      <c r="DI440" t="str">
        <f t="shared" si="551"/>
        <v/>
      </c>
      <c r="DJ440" t="str">
        <f t="shared" si="552"/>
        <v/>
      </c>
      <c r="DK440" s="359" t="str">
        <f t="shared" si="553"/>
        <v/>
      </c>
      <c r="DL440" t="str">
        <f t="shared" si="554"/>
        <v>X</v>
      </c>
      <c r="DM440" t="str">
        <f t="shared" si="555"/>
        <v>X</v>
      </c>
      <c r="DN440" t="str">
        <f t="shared" si="556"/>
        <v>X</v>
      </c>
      <c r="DO440" s="359" t="str">
        <f t="shared" si="557"/>
        <v>X</v>
      </c>
      <c r="DP440" t="str">
        <f t="shared" si="558"/>
        <v>X</v>
      </c>
      <c r="DQ440" t="str">
        <f t="shared" si="559"/>
        <v>X</v>
      </c>
      <c r="DR440" t="str">
        <f t="shared" si="560"/>
        <v>X</v>
      </c>
      <c r="DS440" s="359" t="str">
        <f t="shared" si="561"/>
        <v>X</v>
      </c>
      <c r="DT440" t="str">
        <f t="shared" si="562"/>
        <v/>
      </c>
      <c r="DU440" t="str">
        <f t="shared" si="563"/>
        <v/>
      </c>
      <c r="DV440" t="str">
        <f t="shared" si="564"/>
        <v/>
      </c>
      <c r="DW440" t="str">
        <f t="shared" si="565"/>
        <v/>
      </c>
      <c r="DX440" s="359" t="str">
        <f t="shared" si="566"/>
        <v/>
      </c>
      <c r="DY440" t="str">
        <f t="shared" si="567"/>
        <v/>
      </c>
      <c r="DZ440" t="str">
        <f t="shared" si="568"/>
        <v/>
      </c>
      <c r="EA440" t="str">
        <f t="shared" si="569"/>
        <v/>
      </c>
      <c r="EB440" s="359" t="str">
        <f t="shared" si="570"/>
        <v/>
      </c>
      <c r="EC440" t="str">
        <f t="shared" si="571"/>
        <v/>
      </c>
      <c r="ED440" t="str">
        <f t="shared" si="572"/>
        <v/>
      </c>
      <c r="EE440" t="str">
        <f t="shared" si="573"/>
        <v/>
      </c>
      <c r="EF440" t="str">
        <f t="shared" si="574"/>
        <v/>
      </c>
      <c r="EG440" s="359" t="str">
        <f t="shared" si="575"/>
        <v/>
      </c>
      <c r="EH440" t="str">
        <f t="shared" si="519"/>
        <v>Diuris z.sp.'northern granite'</v>
      </c>
      <c r="EJ440" t="str">
        <f t="shared" si="516"/>
        <v>Diuris z.sp.'Perth swamps'</v>
      </c>
      <c r="EK440" s="100">
        <f t="shared" si="586"/>
        <v>0</v>
      </c>
      <c r="EL440" s="3">
        <f t="shared" si="586"/>
        <v>0</v>
      </c>
      <c r="EM440" s="3">
        <f t="shared" si="586"/>
        <v>0</v>
      </c>
      <c r="EN440" s="3">
        <f t="shared" si="586"/>
        <v>0</v>
      </c>
      <c r="EO440" s="3">
        <f t="shared" si="586"/>
        <v>0</v>
      </c>
      <c r="EP440" s="3">
        <f t="shared" si="586"/>
        <v>0</v>
      </c>
      <c r="EQ440" s="3">
        <f t="shared" si="586"/>
        <v>0</v>
      </c>
      <c r="ER440" s="3">
        <f t="shared" si="586"/>
        <v>1</v>
      </c>
      <c r="ES440" s="3">
        <f t="shared" si="586"/>
        <v>1</v>
      </c>
      <c r="ET440" s="3">
        <f t="shared" si="586"/>
        <v>0</v>
      </c>
      <c r="EU440" s="3">
        <f t="shared" si="586"/>
        <v>0</v>
      </c>
      <c r="EV440" s="24">
        <f t="shared" si="586"/>
        <v>0</v>
      </c>
      <c r="EW440" s="245">
        <f t="shared" si="518"/>
        <v>2</v>
      </c>
      <c r="EX440" s="262" t="str">
        <f t="shared" si="517"/>
        <v/>
      </c>
    </row>
    <row r="441" spans="1:154" ht="16.149999999999999" customHeight="1" x14ac:dyDescent="0.25">
      <c r="A441" s="363"/>
      <c r="D441" s="363"/>
      <c r="E441" s="363"/>
      <c r="F441" s="363"/>
      <c r="G441" s="363"/>
      <c r="H441" s="363"/>
      <c r="I441" s="363"/>
      <c r="J441" s="68">
        <f t="shared" si="520"/>
        <v>645</v>
      </c>
      <c r="K441" s="424" t="str">
        <f t="shared" si="521"/>
        <v>Diuris z.sp.'sandplain'</v>
      </c>
      <c r="L441" s="425">
        <v>645</v>
      </c>
      <c r="M441" s="424" t="s">
        <v>1539</v>
      </c>
      <c r="N441" s="574" t="s">
        <v>2632</v>
      </c>
      <c r="O441" s="363" t="str">
        <f t="shared" si="585"/>
        <v>S</v>
      </c>
      <c r="P441" s="144" t="s">
        <v>2323</v>
      </c>
      <c r="Q441" s="364" t="s">
        <v>2611</v>
      </c>
      <c r="R441" s="365">
        <v>42979</v>
      </c>
      <c r="S441" s="365">
        <v>43039</v>
      </c>
      <c r="T441" s="603" t="s">
        <v>7894</v>
      </c>
      <c r="U441" s="603" t="s">
        <v>7894</v>
      </c>
      <c r="V441" s="603" t="s">
        <v>7894</v>
      </c>
      <c r="W441" s="603" t="s">
        <v>7894</v>
      </c>
      <c r="X441" s="603" t="s">
        <v>7894</v>
      </c>
      <c r="Y441" s="603" t="s">
        <v>7894</v>
      </c>
      <c r="Z441" s="603" t="s">
        <v>7894</v>
      </c>
      <c r="AA441" s="603" t="s">
        <v>7894</v>
      </c>
      <c r="AB441" s="603" t="s">
        <v>7894</v>
      </c>
      <c r="AC441" s="603" t="s">
        <v>7894</v>
      </c>
      <c r="AD441" s="603" t="s">
        <v>7894</v>
      </c>
      <c r="AE441" s="603" t="s">
        <v>7894</v>
      </c>
      <c r="AF441" s="605" t="s">
        <v>48</v>
      </c>
      <c r="AG441" s="605" t="s">
        <v>48</v>
      </c>
      <c r="AH441" s="366" t="s">
        <v>685</v>
      </c>
      <c r="AI441" s="363">
        <f t="shared" si="505"/>
        <v>6</v>
      </c>
      <c r="AJ441" s="363">
        <v>16</v>
      </c>
      <c r="AK441" s="413" t="str">
        <f t="shared" si="507"/>
        <v>Donkey Orchids</v>
      </c>
      <c r="AL441" s="413" t="str">
        <f t="shared" si="508"/>
        <v>Diuris corymbosa</v>
      </c>
      <c r="AM441" s="486" t="s">
        <v>7608</v>
      </c>
      <c r="AN441" s="144" t="str">
        <f t="shared" si="584"/>
        <v>tinctoria</v>
      </c>
      <c r="AS441" s="69">
        <f t="shared" si="587"/>
        <v>36</v>
      </c>
      <c r="AT441" s="69">
        <f t="shared" si="588"/>
        <v>44</v>
      </c>
      <c r="AU441" s="69">
        <f t="shared" si="511"/>
        <v>9</v>
      </c>
      <c r="AV441" s="69">
        <f t="shared" si="512"/>
        <v>10</v>
      </c>
      <c r="AW441" s="81"/>
      <c r="AX441" s="364" t="s">
        <v>1055</v>
      </c>
      <c r="AY441" s="364">
        <v>46858</v>
      </c>
      <c r="AZ441" s="264" t="s">
        <v>48</v>
      </c>
      <c r="BA441" s="238"/>
      <c r="BB441" s="237" t="str">
        <f t="shared" si="513"/>
        <v/>
      </c>
      <c r="BC441" s="270">
        <f t="shared" si="506"/>
        <v>645</v>
      </c>
      <c r="BD441" t="str">
        <f t="shared" si="514"/>
        <v>Diuris z.sp.'sandplain'</v>
      </c>
      <c r="BE441" s="367" t="e">
        <f>COUNTIFS(#REF!,L441)</f>
        <v>#REF!</v>
      </c>
      <c r="BF441" s="374" t="str">
        <f t="shared" si="515"/>
        <v>n</v>
      </c>
      <c r="BG441" s="82"/>
      <c r="BH441" s="375"/>
      <c r="BI441" s="374"/>
      <c r="BJ441" s="403"/>
      <c r="CE441" t="str">
        <f t="shared" si="582"/>
        <v>_Old species name (Diuris z.sp.'Perth swamps')</v>
      </c>
      <c r="CF441" s="388" t="str">
        <f t="shared" si="576"/>
        <v>Diuris z.sp.'Perth swamps'</v>
      </c>
      <c r="CG441" t="str">
        <f t="shared" si="523"/>
        <v/>
      </c>
      <c r="CH441" t="str">
        <f t="shared" si="524"/>
        <v/>
      </c>
      <c r="CI441" t="str">
        <f t="shared" si="525"/>
        <v/>
      </c>
      <c r="CJ441" t="str">
        <f t="shared" si="526"/>
        <v/>
      </c>
      <c r="CK441" s="359" t="str">
        <f t="shared" si="527"/>
        <v/>
      </c>
      <c r="CL441" t="str">
        <f t="shared" si="528"/>
        <v/>
      </c>
      <c r="CM441" t="str">
        <f t="shared" si="529"/>
        <v/>
      </c>
      <c r="CN441" t="str">
        <f t="shared" si="530"/>
        <v/>
      </c>
      <c r="CO441" s="359" t="str">
        <f t="shared" si="531"/>
        <v/>
      </c>
      <c r="CP441" t="str">
        <f t="shared" si="532"/>
        <v/>
      </c>
      <c r="CQ441" t="str">
        <f t="shared" si="533"/>
        <v/>
      </c>
      <c r="CR441" t="str">
        <f t="shared" si="534"/>
        <v/>
      </c>
      <c r="CS441" s="359" t="str">
        <f t="shared" si="535"/>
        <v/>
      </c>
      <c r="CT441" t="str">
        <f t="shared" si="536"/>
        <v/>
      </c>
      <c r="CU441" t="str">
        <f t="shared" si="537"/>
        <v/>
      </c>
      <c r="CV441" t="str">
        <f t="shared" si="538"/>
        <v/>
      </c>
      <c r="CW441" t="str">
        <f t="shared" si="539"/>
        <v/>
      </c>
      <c r="CX441" s="359" t="str">
        <f t="shared" si="540"/>
        <v/>
      </c>
      <c r="CY441" t="str">
        <f t="shared" si="541"/>
        <v/>
      </c>
      <c r="CZ441" t="str">
        <f t="shared" si="542"/>
        <v/>
      </c>
      <c r="DA441" t="str">
        <f t="shared" si="543"/>
        <v/>
      </c>
      <c r="DB441" s="359" t="str">
        <f t="shared" si="544"/>
        <v/>
      </c>
      <c r="DC441" t="str">
        <f t="shared" si="545"/>
        <v/>
      </c>
      <c r="DD441" t="str">
        <f t="shared" si="546"/>
        <v/>
      </c>
      <c r="DE441" t="str">
        <f t="shared" si="547"/>
        <v/>
      </c>
      <c r="DF441" s="359" t="str">
        <f t="shared" si="548"/>
        <v/>
      </c>
      <c r="DG441" t="str">
        <f t="shared" si="549"/>
        <v/>
      </c>
      <c r="DH441" t="str">
        <f t="shared" si="550"/>
        <v/>
      </c>
      <c r="DI441" t="str">
        <f t="shared" si="551"/>
        <v/>
      </c>
      <c r="DJ441" t="str">
        <f t="shared" si="552"/>
        <v/>
      </c>
      <c r="DK441" s="359" t="str">
        <f t="shared" si="553"/>
        <v/>
      </c>
      <c r="DL441" t="str">
        <f t="shared" si="554"/>
        <v/>
      </c>
      <c r="DM441" t="str">
        <f t="shared" si="555"/>
        <v/>
      </c>
      <c r="DN441" t="str">
        <f t="shared" si="556"/>
        <v>X</v>
      </c>
      <c r="DO441" s="359" t="str">
        <f t="shared" si="557"/>
        <v>X</v>
      </c>
      <c r="DP441" t="str">
        <f t="shared" si="558"/>
        <v>X</v>
      </c>
      <c r="DQ441" t="str">
        <f t="shared" si="559"/>
        <v>X</v>
      </c>
      <c r="DR441" t="str">
        <f t="shared" si="560"/>
        <v>X</v>
      </c>
      <c r="DS441" s="359" t="str">
        <f t="shared" si="561"/>
        <v>X</v>
      </c>
      <c r="DT441" t="str">
        <f t="shared" si="562"/>
        <v/>
      </c>
      <c r="DU441" t="str">
        <f t="shared" si="563"/>
        <v/>
      </c>
      <c r="DV441" t="str">
        <f t="shared" si="564"/>
        <v/>
      </c>
      <c r="DW441" t="str">
        <f t="shared" si="565"/>
        <v/>
      </c>
      <c r="DX441" s="359" t="str">
        <f t="shared" si="566"/>
        <v/>
      </c>
      <c r="DY441" t="str">
        <f t="shared" si="567"/>
        <v/>
      </c>
      <c r="DZ441" t="str">
        <f t="shared" si="568"/>
        <v/>
      </c>
      <c r="EA441" t="str">
        <f t="shared" si="569"/>
        <v/>
      </c>
      <c r="EB441" s="359" t="str">
        <f t="shared" si="570"/>
        <v/>
      </c>
      <c r="EC441" t="str">
        <f t="shared" si="571"/>
        <v/>
      </c>
      <c r="ED441" t="str">
        <f t="shared" si="572"/>
        <v/>
      </c>
      <c r="EE441" t="str">
        <f t="shared" si="573"/>
        <v/>
      </c>
      <c r="EF441" t="str">
        <f t="shared" si="574"/>
        <v/>
      </c>
      <c r="EG441" s="359" t="str">
        <f t="shared" si="575"/>
        <v/>
      </c>
      <c r="EH441" t="str">
        <f t="shared" si="519"/>
        <v>Diuris z.sp.'Perth swamps'</v>
      </c>
      <c r="EJ441" t="str">
        <f t="shared" si="516"/>
        <v>Diuris z.sp.'sandplain'</v>
      </c>
      <c r="EK441" s="100">
        <f t="shared" si="586"/>
        <v>0</v>
      </c>
      <c r="EL441" s="3">
        <f t="shared" si="586"/>
        <v>0</v>
      </c>
      <c r="EM441" s="3">
        <f t="shared" si="586"/>
        <v>0</v>
      </c>
      <c r="EN441" s="3">
        <f t="shared" si="586"/>
        <v>0</v>
      </c>
      <c r="EO441" s="3">
        <f t="shared" si="586"/>
        <v>0</v>
      </c>
      <c r="EP441" s="3">
        <f t="shared" si="586"/>
        <v>0</v>
      </c>
      <c r="EQ441" s="3">
        <f t="shared" si="586"/>
        <v>0</v>
      </c>
      <c r="ER441" s="3">
        <f t="shared" si="586"/>
        <v>0</v>
      </c>
      <c r="ES441" s="3">
        <f t="shared" si="586"/>
        <v>1</v>
      </c>
      <c r="ET441" s="3">
        <f t="shared" si="586"/>
        <v>1</v>
      </c>
      <c r="EU441" s="3">
        <f t="shared" si="586"/>
        <v>0</v>
      </c>
      <c r="EV441" s="24">
        <f t="shared" si="586"/>
        <v>0</v>
      </c>
      <c r="EW441" s="245">
        <f t="shared" si="518"/>
        <v>2</v>
      </c>
      <c r="EX441" s="262" t="str">
        <f t="shared" si="517"/>
        <v/>
      </c>
    </row>
    <row r="442" spans="1:154" ht="16.149999999999999" customHeight="1" x14ac:dyDescent="0.25">
      <c r="A442" s="363"/>
      <c r="D442" s="363"/>
      <c r="E442" s="363"/>
      <c r="F442" s="363"/>
      <c r="G442" s="363"/>
      <c r="H442" s="363"/>
      <c r="I442" s="363"/>
      <c r="J442" s="68">
        <f t="shared" si="520"/>
        <v>1170</v>
      </c>
      <c r="K442" s="424" t="str">
        <f t="shared" si="521"/>
        <v>Diuris z.sp.'sandplain = Diuris jonesii in 2011 H&amp;B</v>
      </c>
      <c r="L442" s="425">
        <v>1170</v>
      </c>
      <c r="M442" s="424" t="s">
        <v>1539</v>
      </c>
      <c r="N442" s="574" t="s">
        <v>2633</v>
      </c>
      <c r="O442" s="363" t="str">
        <f t="shared" si="585"/>
        <v>S</v>
      </c>
      <c r="P442" s="144" t="s">
        <v>2323</v>
      </c>
      <c r="Q442" s="364" t="s">
        <v>2572</v>
      </c>
      <c r="R442" s="365">
        <v>42978</v>
      </c>
      <c r="S442" s="365">
        <v>43009</v>
      </c>
      <c r="T442" s="603" t="s">
        <v>7894</v>
      </c>
      <c r="U442" s="603" t="s">
        <v>7894</v>
      </c>
      <c r="V442" s="603" t="s">
        <v>7894</v>
      </c>
      <c r="W442" s="603" t="s">
        <v>7894</v>
      </c>
      <c r="X442" s="603" t="s">
        <v>7894</v>
      </c>
      <c r="Y442" s="603" t="s">
        <v>7894</v>
      </c>
      <c r="Z442" s="603" t="s">
        <v>7894</v>
      </c>
      <c r="AA442" s="603" t="s">
        <v>7894</v>
      </c>
      <c r="AB442" s="603" t="s">
        <v>7894</v>
      </c>
      <c r="AC442" s="603" t="s">
        <v>7894</v>
      </c>
      <c r="AD442" s="603" t="s">
        <v>7894</v>
      </c>
      <c r="AE442" s="603" t="s">
        <v>7894</v>
      </c>
      <c r="AF442" s="605" t="s">
        <v>48</v>
      </c>
      <c r="AG442" s="605" t="s">
        <v>48</v>
      </c>
      <c r="AH442" s="366" t="s">
        <v>685</v>
      </c>
      <c r="AI442" s="363">
        <f t="shared" si="505"/>
        <v>6</v>
      </c>
      <c r="AJ442" s="363">
        <v>16</v>
      </c>
      <c r="AK442" s="413" t="str">
        <f t="shared" si="507"/>
        <v>Donkey Orchids</v>
      </c>
      <c r="AL442" s="413" t="str">
        <f t="shared" si="508"/>
        <v>Diuris corymbosa</v>
      </c>
      <c r="AM442" s="486" t="s">
        <v>7608</v>
      </c>
      <c r="AN442" s="144" t="str">
        <f t="shared" si="584"/>
        <v>porphyrochila</v>
      </c>
      <c r="AS442" s="69">
        <f t="shared" si="587"/>
        <v>36</v>
      </c>
      <c r="AT442" s="69">
        <f t="shared" si="588"/>
        <v>40</v>
      </c>
      <c r="AU442" s="69">
        <f t="shared" si="511"/>
        <v>8</v>
      </c>
      <c r="AV442" s="69">
        <f t="shared" si="512"/>
        <v>10</v>
      </c>
      <c r="AW442" s="81"/>
      <c r="AX442" s="364" t="s">
        <v>1055</v>
      </c>
      <c r="AY442" s="364">
        <v>48253</v>
      </c>
      <c r="AZ442" s="264" t="s">
        <v>48</v>
      </c>
      <c r="BA442" s="238"/>
      <c r="BB442" s="237" t="str">
        <f t="shared" si="513"/>
        <v/>
      </c>
      <c r="BC442" s="270">
        <f t="shared" si="506"/>
        <v>1170</v>
      </c>
      <c r="BD442" t="str">
        <f t="shared" si="514"/>
        <v>Diuris z.sp.'sandplain = Diuris jonesii in 2011 H&amp;B</v>
      </c>
      <c r="BE442" s="367" t="e">
        <f>COUNTIFS(#REF!,L442)</f>
        <v>#REF!</v>
      </c>
      <c r="BF442" s="374" t="str">
        <f t="shared" si="515"/>
        <v>n</v>
      </c>
      <c r="BG442" s="82"/>
      <c r="BH442" s="375"/>
      <c r="BI442" s="374"/>
      <c r="BJ442" s="403"/>
      <c r="CE442" t="str">
        <f t="shared" si="582"/>
        <v>_Old species name (Diuris z.sp.'sandplain')</v>
      </c>
      <c r="CF442" s="388" t="str">
        <f t="shared" si="576"/>
        <v>Diuris z.sp.'sandplain'</v>
      </c>
      <c r="CG442" t="str">
        <f t="shared" si="523"/>
        <v/>
      </c>
      <c r="CH442" t="str">
        <f t="shared" si="524"/>
        <v/>
      </c>
      <c r="CI442" t="str">
        <f t="shared" si="525"/>
        <v/>
      </c>
      <c r="CJ442" t="str">
        <f t="shared" si="526"/>
        <v/>
      </c>
      <c r="CK442" s="359" t="str">
        <f t="shared" si="527"/>
        <v/>
      </c>
      <c r="CL442" t="str">
        <f t="shared" si="528"/>
        <v/>
      </c>
      <c r="CM442" t="str">
        <f t="shared" si="529"/>
        <v/>
      </c>
      <c r="CN442" t="str">
        <f t="shared" si="530"/>
        <v/>
      </c>
      <c r="CO442" s="359" t="str">
        <f t="shared" si="531"/>
        <v/>
      </c>
      <c r="CP442" t="str">
        <f t="shared" si="532"/>
        <v/>
      </c>
      <c r="CQ442" t="str">
        <f t="shared" si="533"/>
        <v/>
      </c>
      <c r="CR442" t="str">
        <f t="shared" si="534"/>
        <v/>
      </c>
      <c r="CS442" s="359" t="str">
        <f t="shared" si="535"/>
        <v/>
      </c>
      <c r="CT442" t="str">
        <f t="shared" si="536"/>
        <v/>
      </c>
      <c r="CU442" t="str">
        <f t="shared" si="537"/>
        <v/>
      </c>
      <c r="CV442" t="str">
        <f t="shared" si="538"/>
        <v/>
      </c>
      <c r="CW442" t="str">
        <f t="shared" si="539"/>
        <v/>
      </c>
      <c r="CX442" s="359" t="str">
        <f t="shared" si="540"/>
        <v/>
      </c>
      <c r="CY442" t="str">
        <f t="shared" si="541"/>
        <v/>
      </c>
      <c r="CZ442" t="str">
        <f t="shared" si="542"/>
        <v/>
      </c>
      <c r="DA442" t="str">
        <f t="shared" si="543"/>
        <v/>
      </c>
      <c r="DB442" s="359" t="str">
        <f t="shared" si="544"/>
        <v/>
      </c>
      <c r="DC442" t="str">
        <f t="shared" si="545"/>
        <v/>
      </c>
      <c r="DD442" t="str">
        <f t="shared" si="546"/>
        <v/>
      </c>
      <c r="DE442" t="str">
        <f t="shared" si="547"/>
        <v/>
      </c>
      <c r="DF442" s="359" t="str">
        <f t="shared" si="548"/>
        <v/>
      </c>
      <c r="DG442" t="str">
        <f t="shared" si="549"/>
        <v/>
      </c>
      <c r="DH442" t="str">
        <f t="shared" si="550"/>
        <v/>
      </c>
      <c r="DI442" t="str">
        <f t="shared" si="551"/>
        <v/>
      </c>
      <c r="DJ442" t="str">
        <f t="shared" si="552"/>
        <v/>
      </c>
      <c r="DK442" s="359" t="str">
        <f t="shared" si="553"/>
        <v/>
      </c>
      <c r="DL442" t="str">
        <f t="shared" si="554"/>
        <v/>
      </c>
      <c r="DM442" t="str">
        <f t="shared" si="555"/>
        <v/>
      </c>
      <c r="DN442" t="str">
        <f t="shared" si="556"/>
        <v/>
      </c>
      <c r="DO442" s="359" t="str">
        <f t="shared" si="557"/>
        <v/>
      </c>
      <c r="DP442" t="str">
        <f t="shared" si="558"/>
        <v>X</v>
      </c>
      <c r="DQ442" t="str">
        <f t="shared" si="559"/>
        <v>X</v>
      </c>
      <c r="DR442" t="str">
        <f t="shared" si="560"/>
        <v>X</v>
      </c>
      <c r="DS442" s="359" t="str">
        <f t="shared" si="561"/>
        <v>X</v>
      </c>
      <c r="DT442" t="str">
        <f t="shared" si="562"/>
        <v>X</v>
      </c>
      <c r="DU442" t="str">
        <f t="shared" si="563"/>
        <v>X</v>
      </c>
      <c r="DV442" t="str">
        <f t="shared" si="564"/>
        <v>X</v>
      </c>
      <c r="DW442" t="str">
        <f t="shared" si="565"/>
        <v>X</v>
      </c>
      <c r="DX442" s="359" t="str">
        <f t="shared" si="566"/>
        <v>X</v>
      </c>
      <c r="DY442" t="str">
        <f t="shared" si="567"/>
        <v/>
      </c>
      <c r="DZ442" t="str">
        <f t="shared" si="568"/>
        <v/>
      </c>
      <c r="EA442" t="str">
        <f t="shared" si="569"/>
        <v/>
      </c>
      <c r="EB442" s="359" t="str">
        <f t="shared" si="570"/>
        <v/>
      </c>
      <c r="EC442" t="str">
        <f t="shared" si="571"/>
        <v/>
      </c>
      <c r="ED442" t="str">
        <f t="shared" si="572"/>
        <v/>
      </c>
      <c r="EE442" t="str">
        <f t="shared" si="573"/>
        <v/>
      </c>
      <c r="EF442" t="str">
        <f t="shared" si="574"/>
        <v/>
      </c>
      <c r="EG442" s="359" t="str">
        <f t="shared" si="575"/>
        <v/>
      </c>
      <c r="EH442" t="str">
        <f t="shared" si="519"/>
        <v>Diuris z.sp.'sandplain'</v>
      </c>
      <c r="EJ442" t="str">
        <f t="shared" si="516"/>
        <v>Diuris z.sp.'sandplain = Diuris jonesii in 2011 H&amp;B</v>
      </c>
      <c r="EK442" s="100">
        <f t="shared" si="586"/>
        <v>0</v>
      </c>
      <c r="EL442" s="3">
        <f t="shared" si="586"/>
        <v>0</v>
      </c>
      <c r="EM442" s="3">
        <f t="shared" si="586"/>
        <v>0</v>
      </c>
      <c r="EN442" s="3">
        <f t="shared" si="586"/>
        <v>0</v>
      </c>
      <c r="EO442" s="3">
        <f t="shared" si="586"/>
        <v>0</v>
      </c>
      <c r="EP442" s="3">
        <f t="shared" si="586"/>
        <v>0</v>
      </c>
      <c r="EQ442" s="3">
        <f t="shared" si="586"/>
        <v>0</v>
      </c>
      <c r="ER442" s="3">
        <f t="shared" si="586"/>
        <v>1</v>
      </c>
      <c r="ES442" s="3">
        <f t="shared" si="586"/>
        <v>1</v>
      </c>
      <c r="ET442" s="3">
        <f t="shared" si="586"/>
        <v>1</v>
      </c>
      <c r="EU442" s="3">
        <f t="shared" si="586"/>
        <v>0</v>
      </c>
      <c r="EV442" s="24">
        <f t="shared" si="586"/>
        <v>0</v>
      </c>
      <c r="EW442" s="245">
        <f t="shared" si="518"/>
        <v>3</v>
      </c>
      <c r="EX442" s="262" t="str">
        <f t="shared" si="517"/>
        <v/>
      </c>
    </row>
    <row r="443" spans="1:154" ht="16.149999999999999" customHeight="1" x14ac:dyDescent="0.25">
      <c r="A443" s="363"/>
      <c r="D443" s="363"/>
      <c r="E443" s="363"/>
      <c r="F443" s="363"/>
      <c r="G443" s="363"/>
      <c r="H443" s="363"/>
      <c r="I443" s="363"/>
      <c r="J443" s="68">
        <f>L443</f>
        <v>1163</v>
      </c>
      <c r="K443" s="424" t="str">
        <f>CONCATENATE(M443," ",N443)</f>
        <v>Diuris z.sp. 'Scaddan'</v>
      </c>
      <c r="L443" s="425">
        <v>1163</v>
      </c>
      <c r="M443" s="424" t="s">
        <v>1539</v>
      </c>
      <c r="N443" s="574" t="s">
        <v>7856</v>
      </c>
      <c r="O443" s="363" t="str">
        <f t="shared" si="585"/>
        <v>S</v>
      </c>
      <c r="P443" s="144" t="s">
        <v>2323</v>
      </c>
      <c r="Q443" s="364" t="s">
        <v>2605</v>
      </c>
      <c r="R443" s="365">
        <v>42917</v>
      </c>
      <c r="S443" s="365">
        <v>42979</v>
      </c>
      <c r="T443" s="603" t="s">
        <v>7894</v>
      </c>
      <c r="U443" s="603" t="s">
        <v>7894</v>
      </c>
      <c r="V443" s="603" t="s">
        <v>7894</v>
      </c>
      <c r="W443" s="603" t="s">
        <v>7894</v>
      </c>
      <c r="X443" s="603" t="s">
        <v>7894</v>
      </c>
      <c r="Y443" s="603" t="s">
        <v>7894</v>
      </c>
      <c r="Z443" s="603" t="s">
        <v>7894</v>
      </c>
      <c r="AA443" s="603" t="s">
        <v>7894</v>
      </c>
      <c r="AB443" s="603" t="s">
        <v>7894</v>
      </c>
      <c r="AC443" s="603" t="s">
        <v>7894</v>
      </c>
      <c r="AD443" s="603" t="s">
        <v>7894</v>
      </c>
      <c r="AE443" s="603" t="s">
        <v>7894</v>
      </c>
      <c r="AF443" s="605" t="s">
        <v>48</v>
      </c>
      <c r="AG443" s="605" t="s">
        <v>48</v>
      </c>
      <c r="AH443" s="366" t="s">
        <v>685</v>
      </c>
      <c r="AI443" s="363">
        <f t="shared" si="505"/>
        <v>6</v>
      </c>
      <c r="AJ443" s="363">
        <v>0</v>
      </c>
      <c r="AK443" s="413" t="str">
        <f t="shared" si="507"/>
        <v>None</v>
      </c>
      <c r="AL443" s="413" t="str">
        <f t="shared" si="508"/>
        <v>None</v>
      </c>
      <c r="AM443" s="486" t="s">
        <v>7608</v>
      </c>
      <c r="AN443" s="144" t="str">
        <f t="shared" si="584"/>
        <v>littoralis</v>
      </c>
      <c r="AS443" s="69">
        <f t="shared" si="587"/>
        <v>27</v>
      </c>
      <c r="AT443" s="69">
        <f t="shared" si="588"/>
        <v>35</v>
      </c>
      <c r="AU443" s="69">
        <f t="shared" si="511"/>
        <v>7</v>
      </c>
      <c r="AV443" s="69">
        <f t="shared" si="512"/>
        <v>9</v>
      </c>
      <c r="AW443" s="81"/>
      <c r="AX443" s="364" t="s">
        <v>2606</v>
      </c>
      <c r="AY443" s="364" t="e">
        <v>#N/A</v>
      </c>
      <c r="AZ443" s="264" t="s">
        <v>48</v>
      </c>
      <c r="BA443" s="238"/>
      <c r="BB443" s="237" t="str">
        <f t="shared" si="513"/>
        <v/>
      </c>
      <c r="BC443" s="270">
        <f t="shared" si="506"/>
        <v>1163</v>
      </c>
      <c r="BD443" t="str">
        <f t="shared" si="514"/>
        <v>Diuris z.sp. 'Scaddan'</v>
      </c>
      <c r="BE443" s="367" t="e">
        <f>COUNTIFS(#REF!,L443)</f>
        <v>#REF!</v>
      </c>
      <c r="BF443" s="374" t="str">
        <f t="shared" si="515"/>
        <v>n</v>
      </c>
      <c r="BG443" s="82"/>
      <c r="BH443" s="375"/>
      <c r="BI443" s="374"/>
      <c r="BJ443" s="403"/>
      <c r="CE443" t="str">
        <f>CONCATENATE(P410," (",K410,")")</f>
        <v>Newdegate Donkey Orchid (Diuris sp. 'Newdegate')</v>
      </c>
      <c r="CF443" s="388" t="str">
        <f t="shared" si="576"/>
        <v>Diuris z.sp.'sandplain = Diuris jonesii in 2011 H&amp;B</v>
      </c>
      <c r="CG443" t="str">
        <f t="shared" ref="CG443:DL443" si="589">IF(CG$2&gt;=$R410,IF(CG$2&lt;=$S410,"X",""),"")</f>
        <v/>
      </c>
      <c r="CH443" t="str">
        <f t="shared" si="589"/>
        <v/>
      </c>
      <c r="CI443" t="str">
        <f t="shared" si="589"/>
        <v/>
      </c>
      <c r="CJ443" t="str">
        <f t="shared" si="589"/>
        <v/>
      </c>
      <c r="CK443" s="359" t="str">
        <f t="shared" si="589"/>
        <v/>
      </c>
      <c r="CL443" t="str">
        <f t="shared" si="589"/>
        <v/>
      </c>
      <c r="CM443" t="str">
        <f t="shared" si="589"/>
        <v/>
      </c>
      <c r="CN443" t="str">
        <f t="shared" si="589"/>
        <v/>
      </c>
      <c r="CO443" s="359" t="str">
        <f t="shared" si="589"/>
        <v/>
      </c>
      <c r="CP443" t="str">
        <f t="shared" si="589"/>
        <v/>
      </c>
      <c r="CQ443" t="str">
        <f t="shared" si="589"/>
        <v/>
      </c>
      <c r="CR443" t="str">
        <f t="shared" si="589"/>
        <v/>
      </c>
      <c r="CS443" s="359" t="str">
        <f t="shared" si="589"/>
        <v/>
      </c>
      <c r="CT443" t="str">
        <f t="shared" si="589"/>
        <v/>
      </c>
      <c r="CU443" t="str">
        <f t="shared" si="589"/>
        <v/>
      </c>
      <c r="CV443" t="str">
        <f t="shared" si="589"/>
        <v/>
      </c>
      <c r="CW443" t="str">
        <f t="shared" si="589"/>
        <v/>
      </c>
      <c r="CX443" s="359" t="str">
        <f t="shared" si="589"/>
        <v/>
      </c>
      <c r="CY443" t="str">
        <f t="shared" si="589"/>
        <v/>
      </c>
      <c r="CZ443" t="str">
        <f t="shared" si="589"/>
        <v/>
      </c>
      <c r="DA443" t="str">
        <f t="shared" si="589"/>
        <v/>
      </c>
      <c r="DB443" s="359" t="str">
        <f t="shared" si="589"/>
        <v/>
      </c>
      <c r="DC443" t="str">
        <f t="shared" si="589"/>
        <v/>
      </c>
      <c r="DD443" t="str">
        <f t="shared" si="589"/>
        <v/>
      </c>
      <c r="DE443" t="str">
        <f t="shared" si="589"/>
        <v/>
      </c>
      <c r="DF443" s="359" t="str">
        <f t="shared" si="589"/>
        <v/>
      </c>
      <c r="DG443" t="str">
        <f t="shared" si="589"/>
        <v/>
      </c>
      <c r="DH443" t="str">
        <f t="shared" si="589"/>
        <v/>
      </c>
      <c r="DI443" t="str">
        <f t="shared" si="589"/>
        <v/>
      </c>
      <c r="DJ443" t="str">
        <f t="shared" si="589"/>
        <v/>
      </c>
      <c r="DK443" s="359" t="str">
        <f t="shared" si="589"/>
        <v/>
      </c>
      <c r="DL443" t="str">
        <f t="shared" si="589"/>
        <v/>
      </c>
      <c r="DM443" t="str">
        <f t="shared" ref="DM443:EG443" si="590">IF(DM$2&gt;=$R410,IF(DM$2&lt;=$S410,"X",""),"")</f>
        <v/>
      </c>
      <c r="DN443" t="str">
        <f t="shared" si="590"/>
        <v/>
      </c>
      <c r="DO443" s="359" t="str">
        <f t="shared" si="590"/>
        <v/>
      </c>
      <c r="DP443" t="str">
        <f t="shared" si="590"/>
        <v>X</v>
      </c>
      <c r="DQ443" t="str">
        <f t="shared" si="590"/>
        <v>X</v>
      </c>
      <c r="DR443" t="str">
        <f t="shared" si="590"/>
        <v>X</v>
      </c>
      <c r="DS443" s="359" t="str">
        <f t="shared" si="590"/>
        <v>X</v>
      </c>
      <c r="DT443" t="str">
        <f t="shared" si="590"/>
        <v>X</v>
      </c>
      <c r="DU443" t="str">
        <f t="shared" si="590"/>
        <v/>
      </c>
      <c r="DV443" t="str">
        <f t="shared" si="590"/>
        <v/>
      </c>
      <c r="DW443" t="str">
        <f t="shared" si="590"/>
        <v/>
      </c>
      <c r="DX443" s="359" t="str">
        <f t="shared" si="590"/>
        <v/>
      </c>
      <c r="DY443" t="str">
        <f t="shared" si="590"/>
        <v/>
      </c>
      <c r="DZ443" t="str">
        <f t="shared" si="590"/>
        <v/>
      </c>
      <c r="EA443" t="str">
        <f t="shared" si="590"/>
        <v/>
      </c>
      <c r="EB443" s="359" t="str">
        <f t="shared" si="590"/>
        <v/>
      </c>
      <c r="EC443" t="str">
        <f t="shared" si="590"/>
        <v/>
      </c>
      <c r="ED443" t="str">
        <f t="shared" si="590"/>
        <v/>
      </c>
      <c r="EE443" t="str">
        <f t="shared" si="590"/>
        <v/>
      </c>
      <c r="EF443" t="str">
        <f t="shared" si="590"/>
        <v/>
      </c>
      <c r="EG443" s="359" t="str">
        <f t="shared" si="590"/>
        <v/>
      </c>
      <c r="EH443" t="str">
        <f t="shared" si="519"/>
        <v>Diuris z.sp.'sandplain = Diuris jonesii in 2011 H&amp;B</v>
      </c>
      <c r="EJ443" t="str">
        <f t="shared" si="516"/>
        <v>Diuris z.sp. 'Scaddan'</v>
      </c>
      <c r="EK443" s="100">
        <f t="shared" si="586"/>
        <v>0</v>
      </c>
      <c r="EL443" s="3">
        <f t="shared" si="586"/>
        <v>0</v>
      </c>
      <c r="EM443" s="3">
        <f t="shared" si="586"/>
        <v>0</v>
      </c>
      <c r="EN443" s="3">
        <f t="shared" si="586"/>
        <v>0</v>
      </c>
      <c r="EO443" s="3">
        <f t="shared" si="586"/>
        <v>0</v>
      </c>
      <c r="EP443" s="3">
        <f t="shared" si="586"/>
        <v>0</v>
      </c>
      <c r="EQ443" s="3">
        <f t="shared" si="586"/>
        <v>1</v>
      </c>
      <c r="ER443" s="3">
        <f t="shared" si="586"/>
        <v>1</v>
      </c>
      <c r="ES443" s="3">
        <f t="shared" si="586"/>
        <v>1</v>
      </c>
      <c r="ET443" s="3">
        <f t="shared" si="586"/>
        <v>0</v>
      </c>
      <c r="EU443" s="3">
        <f t="shared" si="586"/>
        <v>0</v>
      </c>
      <c r="EV443" s="24">
        <f t="shared" si="586"/>
        <v>0</v>
      </c>
      <c r="EW443" s="245">
        <f t="shared" si="518"/>
        <v>3</v>
      </c>
      <c r="EX443" s="262" t="str">
        <f t="shared" si="517"/>
        <v/>
      </c>
    </row>
    <row r="444" spans="1:154" ht="16.149999999999999" customHeight="1" x14ac:dyDescent="0.25">
      <c r="A444" s="363"/>
      <c r="D444" s="363"/>
      <c r="E444" s="363"/>
      <c r="F444" s="363"/>
      <c r="G444" s="363"/>
      <c r="H444" s="363"/>
      <c r="I444" s="363"/>
      <c r="J444" s="68">
        <f t="shared" si="520"/>
        <v>1165</v>
      </c>
      <c r="K444" s="424" t="str">
        <f t="shared" si="521"/>
        <v>Diuris z.sp.'Three Springs'</v>
      </c>
      <c r="L444" s="425">
        <v>1165</v>
      </c>
      <c r="M444" s="424" t="s">
        <v>1539</v>
      </c>
      <c r="N444" s="574" t="s">
        <v>2635</v>
      </c>
      <c r="O444" s="363" t="str">
        <f t="shared" si="585"/>
        <v>S</v>
      </c>
      <c r="P444" s="144" t="s">
        <v>2323</v>
      </c>
      <c r="Q444" s="364" t="s">
        <v>2558</v>
      </c>
      <c r="R444" s="365">
        <v>42978</v>
      </c>
      <c r="S444" s="365">
        <v>43008</v>
      </c>
      <c r="T444" s="603" t="s">
        <v>7894</v>
      </c>
      <c r="U444" s="603" t="s">
        <v>7894</v>
      </c>
      <c r="V444" s="603" t="s">
        <v>7894</v>
      </c>
      <c r="W444" s="603" t="s">
        <v>7894</v>
      </c>
      <c r="X444" s="603" t="s">
        <v>7894</v>
      </c>
      <c r="Y444" s="603" t="s">
        <v>7894</v>
      </c>
      <c r="Z444" s="603" t="s">
        <v>7894</v>
      </c>
      <c r="AA444" s="603" t="s">
        <v>7894</v>
      </c>
      <c r="AB444" s="603" t="s">
        <v>7894</v>
      </c>
      <c r="AC444" s="603" t="s">
        <v>7894</v>
      </c>
      <c r="AD444" s="603" t="s">
        <v>7894</v>
      </c>
      <c r="AE444" s="603" t="s">
        <v>7894</v>
      </c>
      <c r="AF444" s="605" t="s">
        <v>48</v>
      </c>
      <c r="AG444" s="605" t="s">
        <v>48</v>
      </c>
      <c r="AH444" s="366" t="s">
        <v>685</v>
      </c>
      <c r="AI444" s="363">
        <f t="shared" si="505"/>
        <v>6</v>
      </c>
      <c r="AJ444" s="363">
        <v>16</v>
      </c>
      <c r="AK444" s="413" t="str">
        <f t="shared" si="507"/>
        <v>Donkey Orchids</v>
      </c>
      <c r="AL444" s="413" t="str">
        <f t="shared" si="508"/>
        <v>Diuris corymbosa</v>
      </c>
      <c r="AM444" s="486" t="s">
        <v>7608</v>
      </c>
      <c r="AN444" s="144" t="str">
        <f t="shared" si="584"/>
        <v>pallescens</v>
      </c>
      <c r="AS444" s="69">
        <f t="shared" si="587"/>
        <v>36</v>
      </c>
      <c r="AT444" s="69">
        <f t="shared" si="588"/>
        <v>39</v>
      </c>
      <c r="AU444" s="69">
        <f t="shared" si="511"/>
        <v>8</v>
      </c>
      <c r="AV444" s="69">
        <f t="shared" si="512"/>
        <v>9</v>
      </c>
      <c r="AW444" s="81"/>
      <c r="AX444" s="364"/>
      <c r="AY444" s="364">
        <v>46856</v>
      </c>
      <c r="AZ444" s="264" t="s">
        <v>48</v>
      </c>
      <c r="BA444" s="238"/>
      <c r="BB444" s="237" t="str">
        <f t="shared" si="513"/>
        <v/>
      </c>
      <c r="BC444" s="270">
        <f t="shared" si="506"/>
        <v>1165</v>
      </c>
      <c r="BD444" t="str">
        <f t="shared" si="514"/>
        <v>Diuris z.sp.'Three Springs'</v>
      </c>
      <c r="BE444" s="367" t="e">
        <f>COUNTIFS(#REF!,L444)</f>
        <v>#REF!</v>
      </c>
      <c r="BF444" s="374" t="str">
        <f t="shared" si="515"/>
        <v>n</v>
      </c>
      <c r="BG444" s="82"/>
      <c r="BH444" s="375"/>
      <c r="BI444" s="374"/>
      <c r="BJ444" s="403"/>
      <c r="CE444" t="str">
        <f>CONCATENATE(P442," (",K442,")")</f>
        <v>_Old species name (Diuris z.sp.'sandplain = Diuris jonesii in 2011 H&amp;B)</v>
      </c>
      <c r="CF444" s="388" t="str">
        <f t="shared" si="576"/>
        <v>Diuris z.sp. 'Scaddan'</v>
      </c>
      <c r="CG444" t="str">
        <f t="shared" ref="CG444:DL444" si="591">IF(CG$2&gt;=$R442,IF(CG$2&lt;=$S442,"X",""),"")</f>
        <v/>
      </c>
      <c r="CH444" t="str">
        <f t="shared" si="591"/>
        <v/>
      </c>
      <c r="CI444" t="str">
        <f t="shared" si="591"/>
        <v/>
      </c>
      <c r="CJ444" t="str">
        <f t="shared" si="591"/>
        <v/>
      </c>
      <c r="CK444" s="359" t="str">
        <f t="shared" si="591"/>
        <v/>
      </c>
      <c r="CL444" t="str">
        <f t="shared" si="591"/>
        <v/>
      </c>
      <c r="CM444" t="str">
        <f t="shared" si="591"/>
        <v/>
      </c>
      <c r="CN444" t="str">
        <f t="shared" si="591"/>
        <v/>
      </c>
      <c r="CO444" s="359" t="str">
        <f t="shared" si="591"/>
        <v/>
      </c>
      <c r="CP444" t="str">
        <f t="shared" si="591"/>
        <v/>
      </c>
      <c r="CQ444" t="str">
        <f t="shared" si="591"/>
        <v/>
      </c>
      <c r="CR444" t="str">
        <f t="shared" si="591"/>
        <v/>
      </c>
      <c r="CS444" s="359" t="str">
        <f t="shared" si="591"/>
        <v/>
      </c>
      <c r="CT444" t="str">
        <f t="shared" si="591"/>
        <v/>
      </c>
      <c r="CU444" t="str">
        <f t="shared" si="591"/>
        <v/>
      </c>
      <c r="CV444" t="str">
        <f t="shared" si="591"/>
        <v/>
      </c>
      <c r="CW444" t="str">
        <f t="shared" si="591"/>
        <v/>
      </c>
      <c r="CX444" s="359" t="str">
        <f t="shared" si="591"/>
        <v/>
      </c>
      <c r="CY444" t="str">
        <f t="shared" si="591"/>
        <v/>
      </c>
      <c r="CZ444" t="str">
        <f t="shared" si="591"/>
        <v/>
      </c>
      <c r="DA444" t="str">
        <f t="shared" si="591"/>
        <v/>
      </c>
      <c r="DB444" s="359" t="str">
        <f t="shared" si="591"/>
        <v/>
      </c>
      <c r="DC444" t="str">
        <f t="shared" si="591"/>
        <v/>
      </c>
      <c r="DD444" t="str">
        <f t="shared" si="591"/>
        <v/>
      </c>
      <c r="DE444" t="str">
        <f t="shared" si="591"/>
        <v/>
      </c>
      <c r="DF444" s="359" t="str">
        <f t="shared" si="591"/>
        <v/>
      </c>
      <c r="DG444" t="str">
        <f t="shared" si="591"/>
        <v/>
      </c>
      <c r="DH444" t="str">
        <f t="shared" si="591"/>
        <v/>
      </c>
      <c r="DI444" t="str">
        <f t="shared" si="591"/>
        <v/>
      </c>
      <c r="DJ444" t="str">
        <f t="shared" si="591"/>
        <v/>
      </c>
      <c r="DK444" s="359" t="str">
        <f t="shared" si="591"/>
        <v/>
      </c>
      <c r="DL444" t="str">
        <f t="shared" si="591"/>
        <v/>
      </c>
      <c r="DM444" t="str">
        <f t="shared" ref="DM444:EG444" si="592">IF(DM$2&gt;=$R442,IF(DM$2&lt;=$S442,"X",""),"")</f>
        <v/>
      </c>
      <c r="DN444" t="str">
        <f t="shared" si="592"/>
        <v/>
      </c>
      <c r="DO444" s="359" t="str">
        <f t="shared" si="592"/>
        <v/>
      </c>
      <c r="DP444" t="str">
        <f t="shared" si="592"/>
        <v>X</v>
      </c>
      <c r="DQ444" t="str">
        <f t="shared" si="592"/>
        <v>X</v>
      </c>
      <c r="DR444" t="str">
        <f t="shared" si="592"/>
        <v>X</v>
      </c>
      <c r="DS444" s="359" t="str">
        <f t="shared" si="592"/>
        <v>X</v>
      </c>
      <c r="DT444" t="str">
        <f t="shared" si="592"/>
        <v>X</v>
      </c>
      <c r="DU444" t="str">
        <f t="shared" si="592"/>
        <v/>
      </c>
      <c r="DV444" t="str">
        <f t="shared" si="592"/>
        <v/>
      </c>
      <c r="DW444" t="str">
        <f t="shared" si="592"/>
        <v/>
      </c>
      <c r="DX444" s="359" t="str">
        <f t="shared" si="592"/>
        <v/>
      </c>
      <c r="DY444" t="str">
        <f t="shared" si="592"/>
        <v/>
      </c>
      <c r="DZ444" t="str">
        <f t="shared" si="592"/>
        <v/>
      </c>
      <c r="EA444" t="str">
        <f t="shared" si="592"/>
        <v/>
      </c>
      <c r="EB444" s="359" t="str">
        <f t="shared" si="592"/>
        <v/>
      </c>
      <c r="EC444" t="str">
        <f t="shared" si="592"/>
        <v/>
      </c>
      <c r="ED444" t="str">
        <f t="shared" si="592"/>
        <v/>
      </c>
      <c r="EE444" t="str">
        <f t="shared" si="592"/>
        <v/>
      </c>
      <c r="EF444" t="str">
        <f t="shared" si="592"/>
        <v/>
      </c>
      <c r="EG444" s="359" t="str">
        <f t="shared" si="592"/>
        <v/>
      </c>
      <c r="EH444" t="str">
        <f t="shared" si="519"/>
        <v>Diuris z.sp. 'Scaddan'</v>
      </c>
      <c r="EJ444" t="str">
        <f t="shared" si="516"/>
        <v>Diuris z.sp.'Three Springs'</v>
      </c>
      <c r="EK444" s="100">
        <f t="shared" si="586"/>
        <v>0</v>
      </c>
      <c r="EL444" s="3">
        <f t="shared" si="586"/>
        <v>0</v>
      </c>
      <c r="EM444" s="3">
        <f t="shared" si="586"/>
        <v>0</v>
      </c>
      <c r="EN444" s="3">
        <f t="shared" si="586"/>
        <v>0</v>
      </c>
      <c r="EO444" s="3">
        <f t="shared" si="586"/>
        <v>0</v>
      </c>
      <c r="EP444" s="3">
        <f t="shared" si="586"/>
        <v>0</v>
      </c>
      <c r="EQ444" s="3">
        <f t="shared" si="586"/>
        <v>0</v>
      </c>
      <c r="ER444" s="3">
        <f t="shared" si="586"/>
        <v>1</v>
      </c>
      <c r="ES444" s="3">
        <f t="shared" si="586"/>
        <v>1</v>
      </c>
      <c r="ET444" s="3">
        <f t="shared" si="586"/>
        <v>0</v>
      </c>
      <c r="EU444" s="3">
        <f t="shared" si="586"/>
        <v>0</v>
      </c>
      <c r="EV444" s="24">
        <f t="shared" si="586"/>
        <v>0</v>
      </c>
      <c r="EW444" s="245">
        <f t="shared" si="518"/>
        <v>2</v>
      </c>
      <c r="EX444" s="262" t="str">
        <f t="shared" si="517"/>
        <v/>
      </c>
    </row>
    <row r="445" spans="1:154" ht="16.149999999999999" customHeight="1" x14ac:dyDescent="0.25">
      <c r="A445" s="363"/>
      <c r="D445" s="363"/>
      <c r="E445" s="363"/>
      <c r="F445" s="363"/>
      <c r="G445" s="363"/>
      <c r="H445" s="363"/>
      <c r="I445" s="363"/>
      <c r="J445" s="68">
        <f t="shared" si="520"/>
        <v>666</v>
      </c>
      <c r="K445" s="424" t="str">
        <f t="shared" si="521"/>
        <v>Diuris z.sp.'Watheroo'</v>
      </c>
      <c r="L445" s="425">
        <v>666</v>
      </c>
      <c r="M445" s="424" t="s">
        <v>1539</v>
      </c>
      <c r="N445" s="574" t="s">
        <v>2639</v>
      </c>
      <c r="O445" s="363" t="str">
        <f t="shared" si="585"/>
        <v>S</v>
      </c>
      <c r="P445" s="144" t="s">
        <v>2323</v>
      </c>
      <c r="Q445" s="364" t="s">
        <v>2589</v>
      </c>
      <c r="R445" s="365">
        <v>42947</v>
      </c>
      <c r="S445" s="365">
        <v>42979</v>
      </c>
      <c r="T445" s="603" t="s">
        <v>7894</v>
      </c>
      <c r="U445" s="603" t="s">
        <v>7894</v>
      </c>
      <c r="V445" s="603" t="s">
        <v>7894</v>
      </c>
      <c r="W445" s="603" t="s">
        <v>7894</v>
      </c>
      <c r="X445" s="603" t="s">
        <v>7894</v>
      </c>
      <c r="Y445" s="603" t="s">
        <v>7894</v>
      </c>
      <c r="Z445" s="603" t="s">
        <v>7894</v>
      </c>
      <c r="AA445" s="603" t="s">
        <v>7894</v>
      </c>
      <c r="AB445" s="603" t="s">
        <v>7894</v>
      </c>
      <c r="AC445" s="603" t="s">
        <v>7894</v>
      </c>
      <c r="AD445" s="603" t="s">
        <v>7894</v>
      </c>
      <c r="AE445" s="603" t="s">
        <v>7894</v>
      </c>
      <c r="AF445" s="605" t="s">
        <v>48</v>
      </c>
      <c r="AG445" s="605" t="s">
        <v>48</v>
      </c>
      <c r="AH445" s="366" t="s">
        <v>685</v>
      </c>
      <c r="AI445" s="363">
        <f t="shared" si="505"/>
        <v>6</v>
      </c>
      <c r="AJ445" s="363">
        <v>16</v>
      </c>
      <c r="AK445" s="413" t="str">
        <f t="shared" si="507"/>
        <v>Donkey Orchids</v>
      </c>
      <c r="AL445" s="413" t="str">
        <f t="shared" si="508"/>
        <v>Diuris corymbosa</v>
      </c>
      <c r="AM445" s="486" t="s">
        <v>7608</v>
      </c>
      <c r="AN445" s="144" t="str">
        <f t="shared" si="584"/>
        <v>refracta</v>
      </c>
      <c r="AS445" s="69">
        <f t="shared" si="587"/>
        <v>32</v>
      </c>
      <c r="AT445" s="69">
        <f t="shared" si="588"/>
        <v>35</v>
      </c>
      <c r="AU445" s="69">
        <f t="shared" si="511"/>
        <v>7</v>
      </c>
      <c r="AV445" s="69">
        <f t="shared" si="512"/>
        <v>9</v>
      </c>
      <c r="AW445" s="81"/>
      <c r="AY445" s="364">
        <v>43300</v>
      </c>
      <c r="AZ445" s="264" t="s">
        <v>48</v>
      </c>
      <c r="BA445" s="238"/>
      <c r="BB445" s="237" t="str">
        <f t="shared" si="513"/>
        <v/>
      </c>
      <c r="BC445" s="270">
        <f t="shared" si="506"/>
        <v>666</v>
      </c>
      <c r="BD445" t="str">
        <f t="shared" si="514"/>
        <v>Diuris z.sp.'Watheroo'</v>
      </c>
      <c r="BE445" s="367" t="e">
        <f>COUNTIFS(#REF!,L445)</f>
        <v>#REF!</v>
      </c>
      <c r="BF445" s="374" t="str">
        <f t="shared" si="515"/>
        <v>n</v>
      </c>
      <c r="BG445" s="82"/>
      <c r="BH445" s="375"/>
      <c r="BI445" s="374"/>
      <c r="BJ445" s="403"/>
      <c r="CE445" t="str">
        <f t="shared" ref="CE445:CE476" si="593">CONCATENATE(P444," (",K444,")")</f>
        <v>_Old species name (Diuris z.sp.'Three Springs')</v>
      </c>
      <c r="CF445" s="388" t="str">
        <f t="shared" si="576"/>
        <v>Diuris z.sp.'Three Springs'</v>
      </c>
      <c r="CG445" t="str">
        <f t="shared" si="523"/>
        <v/>
      </c>
      <c r="CH445" t="str">
        <f t="shared" si="524"/>
        <v/>
      </c>
      <c r="CI445" t="str">
        <f t="shared" si="525"/>
        <v/>
      </c>
      <c r="CJ445" t="str">
        <f t="shared" si="526"/>
        <v/>
      </c>
      <c r="CK445" s="359" t="str">
        <f t="shared" si="527"/>
        <v/>
      </c>
      <c r="CL445" t="str">
        <f t="shared" si="528"/>
        <v/>
      </c>
      <c r="CM445" t="str">
        <f t="shared" si="529"/>
        <v/>
      </c>
      <c r="CN445" t="str">
        <f t="shared" si="530"/>
        <v/>
      </c>
      <c r="CO445" s="359" t="str">
        <f t="shared" si="531"/>
        <v/>
      </c>
      <c r="CP445" t="str">
        <f t="shared" si="532"/>
        <v/>
      </c>
      <c r="CQ445" t="str">
        <f t="shared" si="533"/>
        <v/>
      </c>
      <c r="CR445" t="str">
        <f t="shared" si="534"/>
        <v/>
      </c>
      <c r="CS445" s="359" t="str">
        <f t="shared" si="535"/>
        <v/>
      </c>
      <c r="CT445" t="str">
        <f t="shared" si="536"/>
        <v/>
      </c>
      <c r="CU445" t="str">
        <f t="shared" si="537"/>
        <v/>
      </c>
      <c r="CV445" t="str">
        <f t="shared" si="538"/>
        <v/>
      </c>
      <c r="CW445" t="str">
        <f t="shared" si="539"/>
        <v/>
      </c>
      <c r="CX445" s="359" t="str">
        <f t="shared" si="540"/>
        <v/>
      </c>
      <c r="CY445" t="str">
        <f t="shared" si="541"/>
        <v/>
      </c>
      <c r="CZ445" t="str">
        <f t="shared" si="542"/>
        <v/>
      </c>
      <c r="DA445" t="str">
        <f t="shared" si="543"/>
        <v/>
      </c>
      <c r="DB445" s="359" t="str">
        <f t="shared" si="544"/>
        <v/>
      </c>
      <c r="DC445" t="str">
        <f t="shared" si="545"/>
        <v/>
      </c>
      <c r="DD445" t="str">
        <f t="shared" si="546"/>
        <v/>
      </c>
      <c r="DE445" t="str">
        <f t="shared" si="547"/>
        <v/>
      </c>
      <c r="DF445" s="359" t="str">
        <f t="shared" si="548"/>
        <v/>
      </c>
      <c r="DG445" t="str">
        <f t="shared" si="549"/>
        <v/>
      </c>
      <c r="DH445" t="str">
        <f t="shared" si="550"/>
        <v/>
      </c>
      <c r="DI445" t="str">
        <f t="shared" si="551"/>
        <v/>
      </c>
      <c r="DJ445" t="str">
        <f t="shared" si="552"/>
        <v/>
      </c>
      <c r="DK445" s="359" t="str">
        <f t="shared" si="553"/>
        <v/>
      </c>
      <c r="DL445" t="str">
        <f t="shared" si="554"/>
        <v/>
      </c>
      <c r="DM445" t="str">
        <f t="shared" si="555"/>
        <v/>
      </c>
      <c r="DN445" t="str">
        <f t="shared" si="556"/>
        <v/>
      </c>
      <c r="DO445" s="359" t="str">
        <f t="shared" si="557"/>
        <v/>
      </c>
      <c r="DP445" t="str">
        <f t="shared" si="558"/>
        <v>X</v>
      </c>
      <c r="DQ445" t="str">
        <f t="shared" si="559"/>
        <v>X</v>
      </c>
      <c r="DR445" t="str">
        <f t="shared" si="560"/>
        <v>X</v>
      </c>
      <c r="DS445" s="359" t="str">
        <f t="shared" si="561"/>
        <v>X</v>
      </c>
      <c r="DT445" t="str">
        <f t="shared" si="562"/>
        <v/>
      </c>
      <c r="DU445" t="str">
        <f t="shared" si="563"/>
        <v/>
      </c>
      <c r="DV445" t="str">
        <f t="shared" si="564"/>
        <v/>
      </c>
      <c r="DW445" t="str">
        <f t="shared" si="565"/>
        <v/>
      </c>
      <c r="DX445" s="359" t="str">
        <f t="shared" si="566"/>
        <v/>
      </c>
      <c r="DY445" t="str">
        <f t="shared" si="567"/>
        <v/>
      </c>
      <c r="DZ445" t="str">
        <f t="shared" si="568"/>
        <v/>
      </c>
      <c r="EA445" t="str">
        <f t="shared" si="569"/>
        <v/>
      </c>
      <c r="EB445" s="359" t="str">
        <f t="shared" si="570"/>
        <v/>
      </c>
      <c r="EC445" t="str">
        <f t="shared" si="571"/>
        <v/>
      </c>
      <c r="ED445" t="str">
        <f t="shared" si="572"/>
        <v/>
      </c>
      <c r="EE445" t="str">
        <f t="shared" si="573"/>
        <v/>
      </c>
      <c r="EF445" t="str">
        <f t="shared" si="574"/>
        <v/>
      </c>
      <c r="EG445" s="359" t="str">
        <f t="shared" si="575"/>
        <v/>
      </c>
      <c r="EH445" t="str">
        <f t="shared" si="519"/>
        <v>Diuris z.sp.'Three Springs'</v>
      </c>
      <c r="EJ445" t="str">
        <f t="shared" si="516"/>
        <v>Diuris z.sp.'Watheroo'</v>
      </c>
      <c r="EK445" s="100">
        <f t="shared" si="586"/>
        <v>0</v>
      </c>
      <c r="EL445" s="3">
        <f t="shared" si="586"/>
        <v>0</v>
      </c>
      <c r="EM445" s="3">
        <f t="shared" si="586"/>
        <v>0</v>
      </c>
      <c r="EN445" s="3">
        <f t="shared" si="586"/>
        <v>0</v>
      </c>
      <c r="EO445" s="3">
        <f t="shared" si="586"/>
        <v>0</v>
      </c>
      <c r="EP445" s="3">
        <f t="shared" si="586"/>
        <v>0</v>
      </c>
      <c r="EQ445" s="3">
        <f t="shared" si="586"/>
        <v>1</v>
      </c>
      <c r="ER445" s="3">
        <f t="shared" si="586"/>
        <v>1</v>
      </c>
      <c r="ES445" s="3">
        <f t="shared" si="586"/>
        <v>1</v>
      </c>
      <c r="ET445" s="3">
        <f t="shared" si="586"/>
        <v>0</v>
      </c>
      <c r="EU445" s="3">
        <f t="shared" si="586"/>
        <v>0</v>
      </c>
      <c r="EV445" s="24">
        <f t="shared" si="586"/>
        <v>0</v>
      </c>
      <c r="EW445" s="245">
        <f t="shared" si="518"/>
        <v>3</v>
      </c>
      <c r="EX445" s="262" t="str">
        <f t="shared" si="517"/>
        <v/>
      </c>
    </row>
    <row r="446" spans="1:154" ht="16.149999999999999" customHeight="1" x14ac:dyDescent="0.25">
      <c r="A446" s="363"/>
      <c r="D446" s="363"/>
      <c r="E446" s="363"/>
      <c r="F446" s="363"/>
      <c r="G446" s="363"/>
      <c r="H446" s="363"/>
      <c r="I446" s="363"/>
      <c r="J446" s="68">
        <f t="shared" si="520"/>
        <v>1166</v>
      </c>
      <c r="K446" s="424" t="str">
        <f t="shared" si="521"/>
        <v>Diuris z.sp.western wheatbelt</v>
      </c>
      <c r="L446" s="425">
        <v>1166</v>
      </c>
      <c r="M446" s="424" t="s">
        <v>1539</v>
      </c>
      <c r="N446" s="574" t="s">
        <v>2640</v>
      </c>
      <c r="O446" s="363" t="str">
        <f t="shared" si="585"/>
        <v>S</v>
      </c>
      <c r="P446" s="353" t="s">
        <v>2323</v>
      </c>
      <c r="Q446" s="364" t="s">
        <v>2470</v>
      </c>
      <c r="R446" s="365">
        <v>42917</v>
      </c>
      <c r="S446" s="365">
        <v>43008</v>
      </c>
      <c r="T446" s="603" t="s">
        <v>7894</v>
      </c>
      <c r="U446" s="603" t="s">
        <v>7894</v>
      </c>
      <c r="V446" s="603" t="s">
        <v>7894</v>
      </c>
      <c r="W446" s="603" t="s">
        <v>7894</v>
      </c>
      <c r="X446" s="603" t="s">
        <v>7894</v>
      </c>
      <c r="Y446" s="603" t="s">
        <v>7894</v>
      </c>
      <c r="Z446" s="603" t="s">
        <v>7894</v>
      </c>
      <c r="AA446" s="603" t="s">
        <v>7894</v>
      </c>
      <c r="AB446" s="603" t="s">
        <v>7894</v>
      </c>
      <c r="AC446" s="603" t="s">
        <v>7894</v>
      </c>
      <c r="AD446" s="603" t="s">
        <v>7894</v>
      </c>
      <c r="AE446" s="603" t="s">
        <v>7894</v>
      </c>
      <c r="AF446" s="605" t="s">
        <v>48</v>
      </c>
      <c r="AG446" s="605" t="s">
        <v>48</v>
      </c>
      <c r="AH446" s="366" t="s">
        <v>685</v>
      </c>
      <c r="AI446" s="363">
        <f t="shared" si="505"/>
        <v>6</v>
      </c>
      <c r="AJ446" s="363">
        <v>16</v>
      </c>
      <c r="AK446" s="413" t="str">
        <f t="shared" si="507"/>
        <v>Donkey Orchids</v>
      </c>
      <c r="AL446" s="413" t="str">
        <f t="shared" si="508"/>
        <v>Diuris corymbosa</v>
      </c>
      <c r="AM446" s="486" t="s">
        <v>7608</v>
      </c>
      <c r="AN446" s="144" t="str">
        <f t="shared" si="584"/>
        <v>brachyscapa</v>
      </c>
      <c r="AS446" s="69">
        <f t="shared" si="587"/>
        <v>27</v>
      </c>
      <c r="AT446" s="69">
        <f t="shared" si="588"/>
        <v>39</v>
      </c>
      <c r="AU446" s="69">
        <f t="shared" si="511"/>
        <v>7</v>
      </c>
      <c r="AV446" s="69">
        <f t="shared" si="512"/>
        <v>9</v>
      </c>
      <c r="AW446" s="81"/>
      <c r="AX446" s="364" t="s">
        <v>1055</v>
      </c>
      <c r="AY446" s="364">
        <v>48255</v>
      </c>
      <c r="AZ446" s="264" t="s">
        <v>48</v>
      </c>
      <c r="BA446" s="238"/>
      <c r="BB446" s="237" t="str">
        <f t="shared" si="513"/>
        <v/>
      </c>
      <c r="BC446" s="270">
        <f t="shared" si="506"/>
        <v>1166</v>
      </c>
      <c r="BD446" t="str">
        <f t="shared" si="514"/>
        <v>Diuris z.sp.western wheatbelt</v>
      </c>
      <c r="BE446" s="367" t="e">
        <f>COUNTIFS(#REF!,L446)</f>
        <v>#REF!</v>
      </c>
      <c r="BF446" s="374" t="str">
        <f t="shared" si="515"/>
        <v>n</v>
      </c>
      <c r="BG446" s="82"/>
      <c r="BH446" s="375"/>
      <c r="BI446" s="374"/>
      <c r="BJ446" s="403"/>
      <c r="CE446" t="str">
        <f t="shared" si="593"/>
        <v>_Old species name (Diuris z.sp.'Watheroo')</v>
      </c>
      <c r="CF446" s="388" t="str">
        <f t="shared" si="576"/>
        <v>Diuris z.sp.'Watheroo'</v>
      </c>
      <c r="CG446" t="str">
        <f t="shared" si="523"/>
        <v/>
      </c>
      <c r="CH446" t="str">
        <f t="shared" si="524"/>
        <v/>
      </c>
      <c r="CI446" t="str">
        <f t="shared" si="525"/>
        <v/>
      </c>
      <c r="CJ446" t="str">
        <f t="shared" si="526"/>
        <v/>
      </c>
      <c r="CK446" s="359" t="str">
        <f t="shared" si="527"/>
        <v/>
      </c>
      <c r="CL446" t="str">
        <f t="shared" si="528"/>
        <v/>
      </c>
      <c r="CM446" t="str">
        <f t="shared" si="529"/>
        <v/>
      </c>
      <c r="CN446" t="str">
        <f t="shared" si="530"/>
        <v/>
      </c>
      <c r="CO446" s="359" t="str">
        <f t="shared" si="531"/>
        <v/>
      </c>
      <c r="CP446" t="str">
        <f t="shared" si="532"/>
        <v/>
      </c>
      <c r="CQ446" t="str">
        <f t="shared" si="533"/>
        <v/>
      </c>
      <c r="CR446" t="str">
        <f t="shared" si="534"/>
        <v/>
      </c>
      <c r="CS446" s="359" t="str">
        <f t="shared" si="535"/>
        <v/>
      </c>
      <c r="CT446" t="str">
        <f t="shared" si="536"/>
        <v/>
      </c>
      <c r="CU446" t="str">
        <f t="shared" si="537"/>
        <v/>
      </c>
      <c r="CV446" t="str">
        <f t="shared" si="538"/>
        <v/>
      </c>
      <c r="CW446" t="str">
        <f t="shared" si="539"/>
        <v/>
      </c>
      <c r="CX446" s="359" t="str">
        <f t="shared" si="540"/>
        <v/>
      </c>
      <c r="CY446" t="str">
        <f t="shared" si="541"/>
        <v/>
      </c>
      <c r="CZ446" t="str">
        <f t="shared" si="542"/>
        <v/>
      </c>
      <c r="DA446" t="str">
        <f t="shared" si="543"/>
        <v/>
      </c>
      <c r="DB446" s="359" t="str">
        <f t="shared" si="544"/>
        <v/>
      </c>
      <c r="DC446" t="str">
        <f t="shared" si="545"/>
        <v/>
      </c>
      <c r="DD446" t="str">
        <f t="shared" si="546"/>
        <v/>
      </c>
      <c r="DE446" t="str">
        <f t="shared" si="547"/>
        <v/>
      </c>
      <c r="DF446" s="359" t="str">
        <f t="shared" si="548"/>
        <v/>
      </c>
      <c r="DG446" t="str">
        <f t="shared" si="549"/>
        <v/>
      </c>
      <c r="DH446" t="str">
        <f t="shared" si="550"/>
        <v/>
      </c>
      <c r="DI446" t="str">
        <f t="shared" si="551"/>
        <v/>
      </c>
      <c r="DJ446" t="str">
        <f t="shared" si="552"/>
        <v/>
      </c>
      <c r="DK446" s="359" t="str">
        <f t="shared" si="553"/>
        <v/>
      </c>
      <c r="DL446" t="str">
        <f t="shared" si="554"/>
        <v>X</v>
      </c>
      <c r="DM446" t="str">
        <f t="shared" si="555"/>
        <v>X</v>
      </c>
      <c r="DN446" t="str">
        <f t="shared" si="556"/>
        <v>X</v>
      </c>
      <c r="DO446" s="359" t="str">
        <f t="shared" si="557"/>
        <v>X</v>
      </c>
      <c r="DP446" t="str">
        <f t="shared" si="558"/>
        <v/>
      </c>
      <c r="DQ446" t="str">
        <f t="shared" si="559"/>
        <v/>
      </c>
      <c r="DR446" t="str">
        <f t="shared" si="560"/>
        <v/>
      </c>
      <c r="DS446" s="359" t="str">
        <f t="shared" si="561"/>
        <v/>
      </c>
      <c r="DT446" t="str">
        <f t="shared" si="562"/>
        <v/>
      </c>
      <c r="DU446" t="str">
        <f t="shared" si="563"/>
        <v/>
      </c>
      <c r="DV446" t="str">
        <f t="shared" si="564"/>
        <v/>
      </c>
      <c r="DW446" t="str">
        <f t="shared" si="565"/>
        <v/>
      </c>
      <c r="DX446" s="359" t="str">
        <f t="shared" si="566"/>
        <v/>
      </c>
      <c r="DY446" t="str">
        <f t="shared" si="567"/>
        <v/>
      </c>
      <c r="DZ446" t="str">
        <f t="shared" si="568"/>
        <v/>
      </c>
      <c r="EA446" t="str">
        <f t="shared" si="569"/>
        <v/>
      </c>
      <c r="EB446" s="359" t="str">
        <f t="shared" si="570"/>
        <v/>
      </c>
      <c r="EC446" t="str">
        <f t="shared" si="571"/>
        <v/>
      </c>
      <c r="ED446" t="str">
        <f t="shared" si="572"/>
        <v/>
      </c>
      <c r="EE446" t="str">
        <f t="shared" si="573"/>
        <v/>
      </c>
      <c r="EF446" t="str">
        <f t="shared" si="574"/>
        <v/>
      </c>
      <c r="EG446" s="359" t="str">
        <f t="shared" si="575"/>
        <v/>
      </c>
      <c r="EH446" t="str">
        <f t="shared" si="519"/>
        <v>Diuris z.sp.'Watheroo'</v>
      </c>
      <c r="EJ446" t="str">
        <f t="shared" si="516"/>
        <v>Diuris z.sp.western wheatbelt</v>
      </c>
      <c r="EK446" s="100">
        <f t="shared" si="586"/>
        <v>0</v>
      </c>
      <c r="EL446" s="3">
        <f t="shared" si="586"/>
        <v>0</v>
      </c>
      <c r="EM446" s="3">
        <f t="shared" si="586"/>
        <v>0</v>
      </c>
      <c r="EN446" s="3">
        <f t="shared" si="586"/>
        <v>0</v>
      </c>
      <c r="EO446" s="3">
        <f t="shared" si="586"/>
        <v>0</v>
      </c>
      <c r="EP446" s="3">
        <f t="shared" si="586"/>
        <v>0</v>
      </c>
      <c r="EQ446" s="3">
        <f t="shared" si="586"/>
        <v>1</v>
      </c>
      <c r="ER446" s="3">
        <f t="shared" si="586"/>
        <v>1</v>
      </c>
      <c r="ES446" s="3">
        <f t="shared" si="586"/>
        <v>1</v>
      </c>
      <c r="ET446" s="3">
        <f t="shared" si="586"/>
        <v>0</v>
      </c>
      <c r="EU446" s="3">
        <f t="shared" si="586"/>
        <v>0</v>
      </c>
      <c r="EV446" s="24">
        <f t="shared" si="586"/>
        <v>0</v>
      </c>
      <c r="EW446" s="245">
        <f t="shared" si="518"/>
        <v>3</v>
      </c>
      <c r="EX446" s="262" t="str">
        <f t="shared" si="517"/>
        <v/>
      </c>
    </row>
    <row r="447" spans="1:154" ht="16.149999999999999" customHeight="1" x14ac:dyDescent="0.25">
      <c r="A447" s="363"/>
      <c r="D447" s="363"/>
      <c r="E447" s="363"/>
      <c r="F447" s="363"/>
      <c r="G447" s="363"/>
      <c r="H447" s="363"/>
      <c r="I447" s="363"/>
      <c r="J447" s="68">
        <f t="shared" si="520"/>
        <v>809</v>
      </c>
      <c r="K447" s="424" t="str">
        <f t="shared" si="521"/>
        <v>Diuris z.sp.'Williams'</v>
      </c>
      <c r="L447" s="425">
        <v>809</v>
      </c>
      <c r="M447" s="424" t="s">
        <v>1539</v>
      </c>
      <c r="N447" s="574" t="s">
        <v>2641</v>
      </c>
      <c r="O447" s="363" t="str">
        <f t="shared" si="585"/>
        <v>S</v>
      </c>
      <c r="P447" s="353" t="s">
        <v>2323</v>
      </c>
      <c r="Q447" s="364" t="s">
        <v>2576</v>
      </c>
      <c r="R447" s="365">
        <v>42947</v>
      </c>
      <c r="S447" s="365">
        <v>43008</v>
      </c>
      <c r="T447" s="603" t="s">
        <v>7894</v>
      </c>
      <c r="U447" s="603" t="s">
        <v>7894</v>
      </c>
      <c r="V447" s="603" t="s">
        <v>7894</v>
      </c>
      <c r="W447" s="603" t="s">
        <v>7894</v>
      </c>
      <c r="X447" s="603" t="s">
        <v>7894</v>
      </c>
      <c r="Y447" s="603" t="s">
        <v>7894</v>
      </c>
      <c r="Z447" s="603" t="s">
        <v>7894</v>
      </c>
      <c r="AA447" s="603" t="s">
        <v>7894</v>
      </c>
      <c r="AB447" s="603" t="s">
        <v>7894</v>
      </c>
      <c r="AC447" s="603" t="s">
        <v>7894</v>
      </c>
      <c r="AD447" s="603" t="s">
        <v>7894</v>
      </c>
      <c r="AE447" s="603" t="s">
        <v>7894</v>
      </c>
      <c r="AF447" s="605" t="s">
        <v>48</v>
      </c>
      <c r="AG447" s="605" t="s">
        <v>48</v>
      </c>
      <c r="AH447" s="366" t="s">
        <v>685</v>
      </c>
      <c r="AI447" s="363">
        <f t="shared" si="505"/>
        <v>6</v>
      </c>
      <c r="AJ447" s="363">
        <v>16</v>
      </c>
      <c r="AK447" s="413" t="str">
        <f t="shared" si="507"/>
        <v>Donkey Orchids</v>
      </c>
      <c r="AL447" s="413" t="str">
        <f t="shared" si="508"/>
        <v>Diuris corymbosa</v>
      </c>
      <c r="AM447" s="486" t="s">
        <v>7608</v>
      </c>
      <c r="AN447" s="144" t="str">
        <f t="shared" si="584"/>
        <v>porrifolia</v>
      </c>
      <c r="AS447" s="69">
        <f t="shared" si="587"/>
        <v>32</v>
      </c>
      <c r="AT447" s="69">
        <f t="shared" si="588"/>
        <v>39</v>
      </c>
      <c r="AU447" s="69">
        <f t="shared" si="511"/>
        <v>7</v>
      </c>
      <c r="AV447" s="69">
        <f t="shared" si="512"/>
        <v>9</v>
      </c>
      <c r="AW447" s="81" t="e">
        <f>VLOOKUP(AM447,#REF!,6,FALSE)</f>
        <v>#REF!</v>
      </c>
      <c r="AX447" s="364" t="s">
        <v>1055</v>
      </c>
      <c r="AY447" s="364">
        <v>15436</v>
      </c>
      <c r="AZ447" s="264" t="s">
        <v>48</v>
      </c>
      <c r="BA447" s="238"/>
      <c r="BB447" s="237" t="str">
        <f t="shared" si="513"/>
        <v/>
      </c>
      <c r="BC447" s="270">
        <f t="shared" si="506"/>
        <v>809</v>
      </c>
      <c r="BD447" t="str">
        <f t="shared" si="514"/>
        <v>Diuris z.sp.'Williams'</v>
      </c>
      <c r="BE447" s="367" t="e">
        <f>COUNTIFS(#REF!,L447)</f>
        <v>#REF!</v>
      </c>
      <c r="BF447" s="374" t="str">
        <f t="shared" si="515"/>
        <v>n</v>
      </c>
      <c r="BG447" s="82"/>
      <c r="BH447" s="375"/>
      <c r="BI447" s="374"/>
      <c r="BJ447" s="403"/>
      <c r="CE447" t="str">
        <f t="shared" si="593"/>
        <v>_Old species name (Diuris z.sp.western wheatbelt)</v>
      </c>
      <c r="CF447" s="388" t="str">
        <f t="shared" si="576"/>
        <v>Diuris z.sp.western wheatbelt</v>
      </c>
      <c r="CG447" t="str">
        <f t="shared" si="523"/>
        <v/>
      </c>
      <c r="CH447" t="str">
        <f t="shared" si="524"/>
        <v/>
      </c>
      <c r="CI447" t="str">
        <f t="shared" si="525"/>
        <v/>
      </c>
      <c r="CJ447" t="str">
        <f t="shared" si="526"/>
        <v/>
      </c>
      <c r="CK447" s="359" t="str">
        <f t="shared" si="527"/>
        <v/>
      </c>
      <c r="CL447" t="str">
        <f t="shared" si="528"/>
        <v/>
      </c>
      <c r="CM447" t="str">
        <f t="shared" si="529"/>
        <v/>
      </c>
      <c r="CN447" t="str">
        <f t="shared" si="530"/>
        <v/>
      </c>
      <c r="CO447" s="359" t="str">
        <f t="shared" si="531"/>
        <v/>
      </c>
      <c r="CP447" t="str">
        <f t="shared" si="532"/>
        <v/>
      </c>
      <c r="CQ447" t="str">
        <f t="shared" si="533"/>
        <v/>
      </c>
      <c r="CR447" t="str">
        <f t="shared" si="534"/>
        <v/>
      </c>
      <c r="CS447" s="359" t="str">
        <f t="shared" si="535"/>
        <v/>
      </c>
      <c r="CT447" t="str">
        <f t="shared" si="536"/>
        <v/>
      </c>
      <c r="CU447" t="str">
        <f t="shared" si="537"/>
        <v/>
      </c>
      <c r="CV447" t="str">
        <f t="shared" si="538"/>
        <v/>
      </c>
      <c r="CW447" t="str">
        <f t="shared" si="539"/>
        <v/>
      </c>
      <c r="CX447" s="359" t="str">
        <f t="shared" si="540"/>
        <v/>
      </c>
      <c r="CY447" t="str">
        <f t="shared" si="541"/>
        <v/>
      </c>
      <c r="CZ447" t="str">
        <f t="shared" si="542"/>
        <v/>
      </c>
      <c r="DA447" t="str">
        <f t="shared" si="543"/>
        <v/>
      </c>
      <c r="DB447" s="359" t="str">
        <f t="shared" si="544"/>
        <v/>
      </c>
      <c r="DC447" t="str">
        <f t="shared" si="545"/>
        <v/>
      </c>
      <c r="DD447" t="str">
        <f t="shared" si="546"/>
        <v/>
      </c>
      <c r="DE447" t="str">
        <f t="shared" si="547"/>
        <v/>
      </c>
      <c r="DF447" s="359" t="str">
        <f t="shared" si="548"/>
        <v/>
      </c>
      <c r="DG447" t="str">
        <f t="shared" si="549"/>
        <v>X</v>
      </c>
      <c r="DH447" t="str">
        <f t="shared" si="550"/>
        <v>X</v>
      </c>
      <c r="DI447" t="str">
        <f t="shared" si="551"/>
        <v>X</v>
      </c>
      <c r="DJ447" t="str">
        <f t="shared" si="552"/>
        <v>X</v>
      </c>
      <c r="DK447" s="359" t="str">
        <f t="shared" si="553"/>
        <v>X</v>
      </c>
      <c r="DL447" t="str">
        <f t="shared" si="554"/>
        <v>X</v>
      </c>
      <c r="DM447" t="str">
        <f t="shared" si="555"/>
        <v>X</v>
      </c>
      <c r="DN447" t="str">
        <f t="shared" si="556"/>
        <v>X</v>
      </c>
      <c r="DO447" s="359" t="str">
        <f t="shared" si="557"/>
        <v>X</v>
      </c>
      <c r="DP447" t="str">
        <f t="shared" si="558"/>
        <v>X</v>
      </c>
      <c r="DQ447" t="str">
        <f t="shared" si="559"/>
        <v>X</v>
      </c>
      <c r="DR447" t="str">
        <f t="shared" si="560"/>
        <v>X</v>
      </c>
      <c r="DS447" s="359" t="str">
        <f t="shared" si="561"/>
        <v>X</v>
      </c>
      <c r="DT447" t="str">
        <f t="shared" si="562"/>
        <v/>
      </c>
      <c r="DU447" t="str">
        <f t="shared" si="563"/>
        <v/>
      </c>
      <c r="DV447" t="str">
        <f t="shared" si="564"/>
        <v/>
      </c>
      <c r="DW447" t="str">
        <f t="shared" si="565"/>
        <v/>
      </c>
      <c r="DX447" s="359" t="str">
        <f t="shared" si="566"/>
        <v/>
      </c>
      <c r="DY447" t="str">
        <f t="shared" si="567"/>
        <v/>
      </c>
      <c r="DZ447" t="str">
        <f t="shared" si="568"/>
        <v/>
      </c>
      <c r="EA447" t="str">
        <f t="shared" si="569"/>
        <v/>
      </c>
      <c r="EB447" s="359" t="str">
        <f t="shared" si="570"/>
        <v/>
      </c>
      <c r="EC447" t="str">
        <f t="shared" si="571"/>
        <v/>
      </c>
      <c r="ED447" t="str">
        <f t="shared" si="572"/>
        <v/>
      </c>
      <c r="EE447" t="str">
        <f t="shared" si="573"/>
        <v/>
      </c>
      <c r="EF447" t="str">
        <f t="shared" si="574"/>
        <v/>
      </c>
      <c r="EG447" s="359" t="str">
        <f t="shared" si="575"/>
        <v/>
      </c>
      <c r="EH447" t="str">
        <f t="shared" si="519"/>
        <v>Diuris z.sp.western wheatbelt</v>
      </c>
      <c r="EJ447" t="str">
        <f t="shared" si="516"/>
        <v>Diuris z.sp.'Williams'</v>
      </c>
      <c r="EK447" s="100">
        <f t="shared" si="586"/>
        <v>0</v>
      </c>
      <c r="EL447" s="3">
        <f t="shared" si="586"/>
        <v>0</v>
      </c>
      <c r="EM447" s="3">
        <f t="shared" si="586"/>
        <v>0</v>
      </c>
      <c r="EN447" s="3">
        <f t="shared" si="586"/>
        <v>0</v>
      </c>
      <c r="EO447" s="3">
        <f t="shared" si="586"/>
        <v>0</v>
      </c>
      <c r="EP447" s="3">
        <f t="shared" si="586"/>
        <v>0</v>
      </c>
      <c r="EQ447" s="3">
        <f t="shared" si="586"/>
        <v>1</v>
      </c>
      <c r="ER447" s="3">
        <f t="shared" si="586"/>
        <v>1</v>
      </c>
      <c r="ES447" s="3">
        <f t="shared" si="586"/>
        <v>1</v>
      </c>
      <c r="ET447" s="3">
        <f t="shared" si="586"/>
        <v>0</v>
      </c>
      <c r="EU447" s="3">
        <f t="shared" si="586"/>
        <v>0</v>
      </c>
      <c r="EV447" s="24">
        <f t="shared" si="586"/>
        <v>0</v>
      </c>
      <c r="EW447" s="245">
        <f t="shared" si="518"/>
        <v>3</v>
      </c>
      <c r="EX447" s="262" t="str">
        <f t="shared" si="517"/>
        <v/>
      </c>
    </row>
    <row r="448" spans="1:154" ht="16.149999999999999" customHeight="1" x14ac:dyDescent="0.25">
      <c r="A448" s="363"/>
      <c r="D448" s="363"/>
      <c r="E448" s="363"/>
      <c r="F448" s="363"/>
      <c r="G448" s="363"/>
      <c r="H448" s="363"/>
      <c r="I448" s="363"/>
      <c r="J448" s="68">
        <f t="shared" si="520"/>
        <v>1169</v>
      </c>
      <c r="K448" s="424" t="str">
        <f t="shared" si="521"/>
        <v>Diuris z.sp.'Wyalkatchem'</v>
      </c>
      <c r="L448" s="425">
        <v>1169</v>
      </c>
      <c r="M448" s="424" t="s">
        <v>1539</v>
      </c>
      <c r="N448" s="574" t="s">
        <v>2642</v>
      </c>
      <c r="O448" s="363" t="str">
        <f t="shared" si="585"/>
        <v>S</v>
      </c>
      <c r="P448" s="353" t="s">
        <v>2323</v>
      </c>
      <c r="Q448" s="364" t="s">
        <v>2608</v>
      </c>
      <c r="R448" s="365">
        <v>42978</v>
      </c>
      <c r="S448" s="365">
        <v>43008</v>
      </c>
      <c r="T448" s="603" t="s">
        <v>7894</v>
      </c>
      <c r="U448" s="603" t="s">
        <v>7894</v>
      </c>
      <c r="V448" s="603" t="s">
        <v>7894</v>
      </c>
      <c r="W448" s="603" t="s">
        <v>7894</v>
      </c>
      <c r="X448" s="603" t="s">
        <v>7894</v>
      </c>
      <c r="Y448" s="603" t="s">
        <v>7894</v>
      </c>
      <c r="Z448" s="603" t="s">
        <v>7894</v>
      </c>
      <c r="AA448" s="603" t="s">
        <v>7894</v>
      </c>
      <c r="AB448" s="603" t="s">
        <v>7894</v>
      </c>
      <c r="AC448" s="603" t="s">
        <v>7894</v>
      </c>
      <c r="AD448" s="603" t="s">
        <v>7894</v>
      </c>
      <c r="AE448" s="603" t="s">
        <v>7894</v>
      </c>
      <c r="AF448" s="605" t="s">
        <v>48</v>
      </c>
      <c r="AG448" s="605" t="s">
        <v>48</v>
      </c>
      <c r="AH448" s="366" t="s">
        <v>685</v>
      </c>
      <c r="AI448" s="363">
        <f t="shared" si="505"/>
        <v>6</v>
      </c>
      <c r="AJ448" s="363">
        <v>16</v>
      </c>
      <c r="AK448" s="413" t="str">
        <f t="shared" si="507"/>
        <v>Donkey Orchids</v>
      </c>
      <c r="AL448" s="413" t="str">
        <f t="shared" si="508"/>
        <v>Diuris corymbosa</v>
      </c>
      <c r="AM448" s="486" t="s">
        <v>7608</v>
      </c>
      <c r="AN448" s="144" t="str">
        <f t="shared" si="584"/>
        <v>suffusa</v>
      </c>
      <c r="AS448" s="69">
        <f t="shared" si="587"/>
        <v>36</v>
      </c>
      <c r="AT448" s="69">
        <f t="shared" si="588"/>
        <v>39</v>
      </c>
      <c r="AU448" s="69">
        <f t="shared" si="511"/>
        <v>8</v>
      </c>
      <c r="AV448" s="69">
        <f t="shared" si="512"/>
        <v>9</v>
      </c>
      <c r="AW448" s="81"/>
      <c r="AX448" s="364" t="s">
        <v>1055</v>
      </c>
      <c r="AY448" s="364">
        <v>46857</v>
      </c>
      <c r="AZ448" s="264" t="s">
        <v>48</v>
      </c>
      <c r="BA448" s="238"/>
      <c r="BB448" s="237" t="str">
        <f t="shared" si="513"/>
        <v/>
      </c>
      <c r="BC448" s="270">
        <f t="shared" si="506"/>
        <v>1169</v>
      </c>
      <c r="BD448" t="str">
        <f t="shared" si="514"/>
        <v>Diuris z.sp.'Wyalkatchem'</v>
      </c>
      <c r="BE448" s="367" t="e">
        <f>COUNTIFS(#REF!,L448)</f>
        <v>#REF!</v>
      </c>
      <c r="BF448" s="374" t="str">
        <f t="shared" si="515"/>
        <v>n</v>
      </c>
      <c r="BG448" s="82"/>
      <c r="BH448" s="375"/>
      <c r="BI448" s="374"/>
      <c r="BJ448" s="403"/>
      <c r="CE448" t="str">
        <f t="shared" si="593"/>
        <v>_Old species name (Diuris z.sp.'Williams')</v>
      </c>
      <c r="CF448" s="388" t="str">
        <f t="shared" si="576"/>
        <v>Diuris z.sp.'Williams'</v>
      </c>
      <c r="CG448" t="str">
        <f t="shared" si="523"/>
        <v/>
      </c>
      <c r="CH448" t="str">
        <f t="shared" si="524"/>
        <v/>
      </c>
      <c r="CI448" t="str">
        <f t="shared" si="525"/>
        <v/>
      </c>
      <c r="CJ448" t="str">
        <f t="shared" si="526"/>
        <v/>
      </c>
      <c r="CK448" s="359" t="str">
        <f t="shared" si="527"/>
        <v/>
      </c>
      <c r="CL448" t="str">
        <f t="shared" si="528"/>
        <v/>
      </c>
      <c r="CM448" t="str">
        <f t="shared" si="529"/>
        <v/>
      </c>
      <c r="CN448" t="str">
        <f t="shared" si="530"/>
        <v/>
      </c>
      <c r="CO448" s="359" t="str">
        <f t="shared" si="531"/>
        <v/>
      </c>
      <c r="CP448" t="str">
        <f t="shared" si="532"/>
        <v/>
      </c>
      <c r="CQ448" t="str">
        <f t="shared" si="533"/>
        <v/>
      </c>
      <c r="CR448" t="str">
        <f t="shared" si="534"/>
        <v/>
      </c>
      <c r="CS448" s="359" t="str">
        <f t="shared" si="535"/>
        <v/>
      </c>
      <c r="CT448" t="str">
        <f t="shared" si="536"/>
        <v/>
      </c>
      <c r="CU448" t="str">
        <f t="shared" si="537"/>
        <v/>
      </c>
      <c r="CV448" t="str">
        <f t="shared" si="538"/>
        <v/>
      </c>
      <c r="CW448" t="str">
        <f t="shared" si="539"/>
        <v/>
      </c>
      <c r="CX448" s="359" t="str">
        <f t="shared" si="540"/>
        <v/>
      </c>
      <c r="CY448" t="str">
        <f t="shared" si="541"/>
        <v/>
      </c>
      <c r="CZ448" t="str">
        <f t="shared" si="542"/>
        <v/>
      </c>
      <c r="DA448" t="str">
        <f t="shared" si="543"/>
        <v/>
      </c>
      <c r="DB448" s="359" t="str">
        <f t="shared" si="544"/>
        <v/>
      </c>
      <c r="DC448" t="str">
        <f t="shared" si="545"/>
        <v/>
      </c>
      <c r="DD448" t="str">
        <f t="shared" si="546"/>
        <v/>
      </c>
      <c r="DE448" t="str">
        <f t="shared" si="547"/>
        <v/>
      </c>
      <c r="DF448" s="359" t="str">
        <f t="shared" si="548"/>
        <v/>
      </c>
      <c r="DG448" t="str">
        <f t="shared" si="549"/>
        <v/>
      </c>
      <c r="DH448" t="str">
        <f t="shared" si="550"/>
        <v/>
      </c>
      <c r="DI448" t="str">
        <f t="shared" si="551"/>
        <v/>
      </c>
      <c r="DJ448" t="str">
        <f t="shared" si="552"/>
        <v/>
      </c>
      <c r="DK448" s="359" t="str">
        <f t="shared" si="553"/>
        <v/>
      </c>
      <c r="DL448" t="str">
        <f t="shared" si="554"/>
        <v>X</v>
      </c>
      <c r="DM448" t="str">
        <f t="shared" si="555"/>
        <v>X</v>
      </c>
      <c r="DN448" t="str">
        <f t="shared" si="556"/>
        <v>X</v>
      </c>
      <c r="DO448" s="359" t="str">
        <f t="shared" si="557"/>
        <v>X</v>
      </c>
      <c r="DP448" t="str">
        <f t="shared" si="558"/>
        <v>X</v>
      </c>
      <c r="DQ448" t="str">
        <f t="shared" si="559"/>
        <v>X</v>
      </c>
      <c r="DR448" t="str">
        <f t="shared" si="560"/>
        <v>X</v>
      </c>
      <c r="DS448" s="359" t="str">
        <f t="shared" si="561"/>
        <v>X</v>
      </c>
      <c r="DT448" t="str">
        <f t="shared" si="562"/>
        <v/>
      </c>
      <c r="DU448" t="str">
        <f t="shared" si="563"/>
        <v/>
      </c>
      <c r="DV448" t="str">
        <f t="shared" si="564"/>
        <v/>
      </c>
      <c r="DW448" t="str">
        <f t="shared" si="565"/>
        <v/>
      </c>
      <c r="DX448" s="359" t="str">
        <f t="shared" si="566"/>
        <v/>
      </c>
      <c r="DY448" t="str">
        <f t="shared" si="567"/>
        <v/>
      </c>
      <c r="DZ448" t="str">
        <f t="shared" si="568"/>
        <v/>
      </c>
      <c r="EA448" t="str">
        <f t="shared" si="569"/>
        <v/>
      </c>
      <c r="EB448" s="359" t="str">
        <f t="shared" si="570"/>
        <v/>
      </c>
      <c r="EC448" t="str">
        <f t="shared" si="571"/>
        <v/>
      </c>
      <c r="ED448" t="str">
        <f t="shared" si="572"/>
        <v/>
      </c>
      <c r="EE448" t="str">
        <f t="shared" si="573"/>
        <v/>
      </c>
      <c r="EF448" t="str">
        <f t="shared" si="574"/>
        <v/>
      </c>
      <c r="EG448" s="359" t="str">
        <f t="shared" si="575"/>
        <v/>
      </c>
      <c r="EH448" t="str">
        <f t="shared" si="519"/>
        <v>Diuris z.sp.'Williams'</v>
      </c>
      <c r="EJ448" t="str">
        <f t="shared" si="516"/>
        <v>Diuris z.sp.'Wyalkatchem'</v>
      </c>
      <c r="EK448" s="100">
        <f t="shared" si="586"/>
        <v>0</v>
      </c>
      <c r="EL448" s="3">
        <f t="shared" si="586"/>
        <v>0</v>
      </c>
      <c r="EM448" s="3">
        <f t="shared" si="586"/>
        <v>0</v>
      </c>
      <c r="EN448" s="3">
        <f t="shared" si="586"/>
        <v>0</v>
      </c>
      <c r="EO448" s="3">
        <f t="shared" si="586"/>
        <v>0</v>
      </c>
      <c r="EP448" s="3">
        <f t="shared" si="586"/>
        <v>0</v>
      </c>
      <c r="EQ448" s="3">
        <f t="shared" si="586"/>
        <v>0</v>
      </c>
      <c r="ER448" s="3">
        <f t="shared" si="586"/>
        <v>1</v>
      </c>
      <c r="ES448" s="3">
        <f t="shared" si="586"/>
        <v>1</v>
      </c>
      <c r="ET448" s="3">
        <f t="shared" si="586"/>
        <v>0</v>
      </c>
      <c r="EU448" s="3">
        <f t="shared" si="586"/>
        <v>0</v>
      </c>
      <c r="EV448" s="24">
        <f t="shared" si="586"/>
        <v>0</v>
      </c>
      <c r="EW448" s="245">
        <f t="shared" si="518"/>
        <v>2</v>
      </c>
      <c r="EX448" s="262" t="str">
        <f t="shared" si="517"/>
        <v/>
      </c>
    </row>
    <row r="449" spans="1:154" ht="16.149999999999999" customHeight="1" x14ac:dyDescent="0.25">
      <c r="A449" s="363"/>
      <c r="D449" s="363"/>
      <c r="E449" s="363"/>
      <c r="F449" s="363"/>
      <c r="G449" s="363"/>
      <c r="H449" s="363"/>
      <c r="I449" s="363"/>
      <c r="J449" s="68">
        <f t="shared" si="520"/>
        <v>1170</v>
      </c>
      <c r="K449" s="424" t="str">
        <f t="shared" si="521"/>
        <v>Diuris z.sp.'Yalgorup'</v>
      </c>
      <c r="L449" s="425">
        <v>1170</v>
      </c>
      <c r="M449" s="424" t="s">
        <v>1539</v>
      </c>
      <c r="N449" s="574" t="s">
        <v>2643</v>
      </c>
      <c r="O449" s="363" t="str">
        <f t="shared" si="585"/>
        <v>S</v>
      </c>
      <c r="P449" s="353" t="s">
        <v>2323</v>
      </c>
      <c r="Q449" s="364" t="s">
        <v>2572</v>
      </c>
      <c r="R449" s="365">
        <v>42978</v>
      </c>
      <c r="S449" s="365">
        <v>43009</v>
      </c>
      <c r="T449" s="603" t="s">
        <v>7894</v>
      </c>
      <c r="U449" s="603" t="s">
        <v>7894</v>
      </c>
      <c r="V449" s="603" t="s">
        <v>7894</v>
      </c>
      <c r="W449" s="603" t="s">
        <v>7894</v>
      </c>
      <c r="X449" s="603" t="s">
        <v>7894</v>
      </c>
      <c r="Y449" s="603" t="s">
        <v>7894</v>
      </c>
      <c r="Z449" s="603" t="s">
        <v>7894</v>
      </c>
      <c r="AA449" s="603" t="s">
        <v>7894</v>
      </c>
      <c r="AB449" s="603" t="s">
        <v>7894</v>
      </c>
      <c r="AC449" s="603" t="s">
        <v>7894</v>
      </c>
      <c r="AD449" s="603" t="s">
        <v>7894</v>
      </c>
      <c r="AE449" s="603" t="s">
        <v>7894</v>
      </c>
      <c r="AF449" s="605" t="s">
        <v>48</v>
      </c>
      <c r="AG449" s="605" t="s">
        <v>48</v>
      </c>
      <c r="AH449" s="366" t="s">
        <v>685</v>
      </c>
      <c r="AI449" s="363">
        <f t="shared" ref="AI449:AI512" si="594">VLOOKUP(AH449,$BX$3:$BY$8,2,FALSE)</f>
        <v>6</v>
      </c>
      <c r="AJ449" s="363">
        <v>16</v>
      </c>
      <c r="AK449" s="413" t="str">
        <f t="shared" si="507"/>
        <v>Donkey Orchids</v>
      </c>
      <c r="AL449" s="413" t="str">
        <f t="shared" si="508"/>
        <v>Diuris corymbosa</v>
      </c>
      <c r="AM449" s="486" t="s">
        <v>7608</v>
      </c>
      <c r="AN449" s="144" t="str">
        <f t="shared" si="584"/>
        <v>porphyrochila</v>
      </c>
      <c r="AS449" s="69">
        <f t="shared" si="587"/>
        <v>36</v>
      </c>
      <c r="AT449" s="69">
        <f t="shared" si="588"/>
        <v>40</v>
      </c>
      <c r="AU449" s="69">
        <f t="shared" si="511"/>
        <v>8</v>
      </c>
      <c r="AV449" s="69">
        <f t="shared" si="512"/>
        <v>10</v>
      </c>
      <c r="AW449" s="81"/>
      <c r="AX449" s="364" t="s">
        <v>1055</v>
      </c>
      <c r="AY449" s="364">
        <v>48253</v>
      </c>
      <c r="AZ449" s="264" t="s">
        <v>48</v>
      </c>
      <c r="BA449" s="238"/>
      <c r="BB449" s="237" t="str">
        <f t="shared" si="513"/>
        <v/>
      </c>
      <c r="BC449" s="270">
        <f t="shared" si="506"/>
        <v>1170</v>
      </c>
      <c r="BD449" t="str">
        <f t="shared" si="514"/>
        <v>Diuris z.sp.'Yalgorup'</v>
      </c>
      <c r="BE449" s="367" t="e">
        <f>COUNTIFS(#REF!,L449)</f>
        <v>#REF!</v>
      </c>
      <c r="BF449" s="374" t="str">
        <f t="shared" si="515"/>
        <v>n</v>
      </c>
      <c r="BG449" s="82"/>
      <c r="BH449" s="375"/>
      <c r="BI449" s="374"/>
      <c r="BJ449" s="403"/>
      <c r="CE449" t="str">
        <f t="shared" si="593"/>
        <v>_Old species name (Diuris z.sp.'Wyalkatchem')</v>
      </c>
      <c r="CF449" s="388" t="str">
        <f t="shared" si="576"/>
        <v>Diuris z.sp.'Wyalkatchem'</v>
      </c>
      <c r="CG449" t="str">
        <f t="shared" si="523"/>
        <v/>
      </c>
      <c r="CH449" t="str">
        <f t="shared" si="524"/>
        <v/>
      </c>
      <c r="CI449" t="str">
        <f t="shared" si="525"/>
        <v/>
      </c>
      <c r="CJ449" t="str">
        <f t="shared" si="526"/>
        <v/>
      </c>
      <c r="CK449" s="359" t="str">
        <f t="shared" si="527"/>
        <v/>
      </c>
      <c r="CL449" t="str">
        <f t="shared" si="528"/>
        <v/>
      </c>
      <c r="CM449" t="str">
        <f t="shared" si="529"/>
        <v/>
      </c>
      <c r="CN449" t="str">
        <f t="shared" si="530"/>
        <v/>
      </c>
      <c r="CO449" s="359" t="str">
        <f t="shared" si="531"/>
        <v/>
      </c>
      <c r="CP449" t="str">
        <f t="shared" si="532"/>
        <v/>
      </c>
      <c r="CQ449" t="str">
        <f t="shared" si="533"/>
        <v/>
      </c>
      <c r="CR449" t="str">
        <f t="shared" si="534"/>
        <v/>
      </c>
      <c r="CS449" s="359" t="str">
        <f t="shared" si="535"/>
        <v/>
      </c>
      <c r="CT449" t="str">
        <f t="shared" si="536"/>
        <v/>
      </c>
      <c r="CU449" t="str">
        <f t="shared" si="537"/>
        <v/>
      </c>
      <c r="CV449" t="str">
        <f t="shared" si="538"/>
        <v/>
      </c>
      <c r="CW449" t="str">
        <f t="shared" si="539"/>
        <v/>
      </c>
      <c r="CX449" s="359" t="str">
        <f t="shared" si="540"/>
        <v/>
      </c>
      <c r="CY449" t="str">
        <f t="shared" si="541"/>
        <v/>
      </c>
      <c r="CZ449" t="str">
        <f t="shared" si="542"/>
        <v/>
      </c>
      <c r="DA449" t="str">
        <f t="shared" si="543"/>
        <v/>
      </c>
      <c r="DB449" s="359" t="str">
        <f t="shared" si="544"/>
        <v/>
      </c>
      <c r="DC449" t="str">
        <f t="shared" si="545"/>
        <v/>
      </c>
      <c r="DD449" t="str">
        <f t="shared" si="546"/>
        <v/>
      </c>
      <c r="DE449" t="str">
        <f t="shared" si="547"/>
        <v/>
      </c>
      <c r="DF449" s="359" t="str">
        <f t="shared" si="548"/>
        <v/>
      </c>
      <c r="DG449" t="str">
        <f t="shared" si="549"/>
        <v/>
      </c>
      <c r="DH449" t="str">
        <f t="shared" si="550"/>
        <v/>
      </c>
      <c r="DI449" t="str">
        <f t="shared" si="551"/>
        <v/>
      </c>
      <c r="DJ449" t="str">
        <f t="shared" si="552"/>
        <v/>
      </c>
      <c r="DK449" s="359" t="str">
        <f t="shared" si="553"/>
        <v/>
      </c>
      <c r="DL449" t="str">
        <f t="shared" si="554"/>
        <v/>
      </c>
      <c r="DM449" t="str">
        <f t="shared" si="555"/>
        <v/>
      </c>
      <c r="DN449" t="str">
        <f t="shared" si="556"/>
        <v/>
      </c>
      <c r="DO449" s="359" t="str">
        <f t="shared" si="557"/>
        <v/>
      </c>
      <c r="DP449" t="str">
        <f t="shared" si="558"/>
        <v>X</v>
      </c>
      <c r="DQ449" t="str">
        <f t="shared" si="559"/>
        <v>X</v>
      </c>
      <c r="DR449" t="str">
        <f t="shared" si="560"/>
        <v>X</v>
      </c>
      <c r="DS449" s="359" t="str">
        <f t="shared" si="561"/>
        <v>X</v>
      </c>
      <c r="DT449" t="str">
        <f t="shared" si="562"/>
        <v/>
      </c>
      <c r="DU449" t="str">
        <f t="shared" si="563"/>
        <v/>
      </c>
      <c r="DV449" t="str">
        <f t="shared" si="564"/>
        <v/>
      </c>
      <c r="DW449" t="str">
        <f t="shared" si="565"/>
        <v/>
      </c>
      <c r="DX449" s="359" t="str">
        <f t="shared" si="566"/>
        <v/>
      </c>
      <c r="DY449" t="str">
        <f t="shared" si="567"/>
        <v/>
      </c>
      <c r="DZ449" t="str">
        <f t="shared" si="568"/>
        <v/>
      </c>
      <c r="EA449" t="str">
        <f t="shared" si="569"/>
        <v/>
      </c>
      <c r="EB449" s="359" t="str">
        <f t="shared" si="570"/>
        <v/>
      </c>
      <c r="EC449" t="str">
        <f t="shared" si="571"/>
        <v/>
      </c>
      <c r="ED449" t="str">
        <f t="shared" si="572"/>
        <v/>
      </c>
      <c r="EE449" t="str">
        <f t="shared" si="573"/>
        <v/>
      </c>
      <c r="EF449" t="str">
        <f t="shared" si="574"/>
        <v/>
      </c>
      <c r="EG449" s="359" t="str">
        <f t="shared" si="575"/>
        <v/>
      </c>
      <c r="EH449" t="str">
        <f t="shared" si="519"/>
        <v>Diuris z.sp.'Wyalkatchem'</v>
      </c>
      <c r="EJ449" t="str">
        <f t="shared" si="516"/>
        <v>Diuris z.sp.'Yalgorup'</v>
      </c>
      <c r="EK449" s="100">
        <f t="shared" si="586"/>
        <v>0</v>
      </c>
      <c r="EL449" s="3">
        <f t="shared" si="586"/>
        <v>0</v>
      </c>
      <c r="EM449" s="3">
        <f t="shared" si="586"/>
        <v>0</v>
      </c>
      <c r="EN449" s="3">
        <f t="shared" si="586"/>
        <v>0</v>
      </c>
      <c r="EO449" s="3">
        <f t="shared" si="586"/>
        <v>0</v>
      </c>
      <c r="EP449" s="3">
        <f t="shared" si="586"/>
        <v>0</v>
      </c>
      <c r="EQ449" s="3">
        <f t="shared" si="586"/>
        <v>0</v>
      </c>
      <c r="ER449" s="3">
        <f t="shared" si="586"/>
        <v>1</v>
      </c>
      <c r="ES449" s="3">
        <f t="shared" si="586"/>
        <v>1</v>
      </c>
      <c r="ET449" s="3">
        <f t="shared" si="586"/>
        <v>1</v>
      </c>
      <c r="EU449" s="3">
        <f t="shared" si="586"/>
        <v>0</v>
      </c>
      <c r="EV449" s="24">
        <f t="shared" si="586"/>
        <v>0</v>
      </c>
      <c r="EW449" s="245">
        <f t="shared" si="518"/>
        <v>3</v>
      </c>
      <c r="EX449" s="262" t="str">
        <f t="shared" si="517"/>
        <v/>
      </c>
    </row>
    <row r="450" spans="1:154" ht="16.149999999999999" customHeight="1" x14ac:dyDescent="0.25">
      <c r="A450" s="363"/>
      <c r="D450" s="363"/>
      <c r="E450" s="363"/>
      <c r="F450" s="363"/>
      <c r="G450" s="363"/>
      <c r="H450" s="363"/>
      <c r="I450" s="363"/>
      <c r="J450" s="68">
        <f t="shared" si="520"/>
        <v>1171</v>
      </c>
      <c r="K450" s="424" t="str">
        <f t="shared" si="521"/>
        <v>Diuris z.sp.'Zuytdorp Cliffs'</v>
      </c>
      <c r="L450" s="425">
        <v>1171</v>
      </c>
      <c r="M450" s="424" t="s">
        <v>1539</v>
      </c>
      <c r="N450" s="574" t="s">
        <v>2644</v>
      </c>
      <c r="O450" s="363" t="str">
        <f t="shared" si="585"/>
        <v>S</v>
      </c>
      <c r="P450" s="353" t="s">
        <v>2323</v>
      </c>
      <c r="Q450" s="364" t="s">
        <v>2551</v>
      </c>
      <c r="R450" s="365">
        <v>42947</v>
      </c>
      <c r="S450" s="365">
        <v>42978</v>
      </c>
      <c r="T450" s="603" t="s">
        <v>7894</v>
      </c>
      <c r="U450" s="603" t="s">
        <v>7894</v>
      </c>
      <c r="V450" s="603" t="s">
        <v>7894</v>
      </c>
      <c r="W450" s="603" t="s">
        <v>7894</v>
      </c>
      <c r="X450" s="603" t="s">
        <v>7894</v>
      </c>
      <c r="Y450" s="603" t="s">
        <v>7894</v>
      </c>
      <c r="Z450" s="603" t="s">
        <v>7894</v>
      </c>
      <c r="AA450" s="603" t="s">
        <v>7894</v>
      </c>
      <c r="AB450" s="603" t="s">
        <v>7894</v>
      </c>
      <c r="AC450" s="603" t="s">
        <v>7894</v>
      </c>
      <c r="AD450" s="603" t="s">
        <v>7894</v>
      </c>
      <c r="AE450" s="603" t="s">
        <v>7894</v>
      </c>
      <c r="AF450" s="605" t="s">
        <v>48</v>
      </c>
      <c r="AG450" s="605" t="s">
        <v>48</v>
      </c>
      <c r="AH450" s="366" t="s">
        <v>685</v>
      </c>
      <c r="AI450" s="363">
        <f t="shared" si="594"/>
        <v>6</v>
      </c>
      <c r="AJ450" s="363">
        <v>16</v>
      </c>
      <c r="AK450" s="413" t="str">
        <f t="shared" si="507"/>
        <v>Donkey Orchids</v>
      </c>
      <c r="AL450" s="413" t="str">
        <f t="shared" si="508"/>
        <v>Diuris corymbosa</v>
      </c>
      <c r="AM450" s="486" t="s">
        <v>7608</v>
      </c>
      <c r="AN450" s="144" t="str">
        <f t="shared" si="584"/>
        <v>oraria</v>
      </c>
      <c r="AS450" s="69">
        <f t="shared" si="587"/>
        <v>32</v>
      </c>
      <c r="AT450" s="69">
        <f t="shared" si="588"/>
        <v>35</v>
      </c>
      <c r="AU450" s="69">
        <f t="shared" si="511"/>
        <v>7</v>
      </c>
      <c r="AV450" s="69">
        <f t="shared" si="512"/>
        <v>8</v>
      </c>
      <c r="AW450" s="81"/>
      <c r="AX450" s="364" t="s">
        <v>1055</v>
      </c>
      <c r="AY450" s="364">
        <v>46853</v>
      </c>
      <c r="AZ450" s="264" t="s">
        <v>48</v>
      </c>
      <c r="BA450" s="238"/>
      <c r="BB450" s="237" t="str">
        <f t="shared" si="513"/>
        <v/>
      </c>
      <c r="BC450" s="270">
        <f t="shared" ref="BC450:BC513" si="595">J450</f>
        <v>1171</v>
      </c>
      <c r="BD450" t="str">
        <f t="shared" si="514"/>
        <v>Diuris z.sp.'Zuytdorp Cliffs'</v>
      </c>
      <c r="BE450" s="367" t="e">
        <f>COUNTIFS(#REF!,L450)</f>
        <v>#REF!</v>
      </c>
      <c r="BF450" s="374" t="str">
        <f t="shared" si="515"/>
        <v>n</v>
      </c>
      <c r="BG450" s="82"/>
      <c r="BH450" s="375"/>
      <c r="BI450" s="374"/>
      <c r="BJ450" s="403"/>
      <c r="CE450" t="str">
        <f t="shared" si="593"/>
        <v>_Old species name (Diuris z.sp.'Yalgorup')</v>
      </c>
      <c r="CF450" s="388" t="str">
        <f t="shared" si="576"/>
        <v>Diuris z.sp.'Yalgorup'</v>
      </c>
      <c r="CG450" t="str">
        <f t="shared" si="523"/>
        <v/>
      </c>
      <c r="CH450" t="str">
        <f t="shared" si="524"/>
        <v/>
      </c>
      <c r="CI450" t="str">
        <f t="shared" si="525"/>
        <v/>
      </c>
      <c r="CJ450" t="str">
        <f t="shared" si="526"/>
        <v/>
      </c>
      <c r="CK450" s="359" t="str">
        <f t="shared" si="527"/>
        <v/>
      </c>
      <c r="CL450" t="str">
        <f t="shared" si="528"/>
        <v/>
      </c>
      <c r="CM450" t="str">
        <f t="shared" si="529"/>
        <v/>
      </c>
      <c r="CN450" t="str">
        <f t="shared" si="530"/>
        <v/>
      </c>
      <c r="CO450" s="359" t="str">
        <f t="shared" si="531"/>
        <v/>
      </c>
      <c r="CP450" t="str">
        <f t="shared" si="532"/>
        <v/>
      </c>
      <c r="CQ450" t="str">
        <f t="shared" si="533"/>
        <v/>
      </c>
      <c r="CR450" t="str">
        <f t="shared" si="534"/>
        <v/>
      </c>
      <c r="CS450" s="359" t="str">
        <f t="shared" si="535"/>
        <v/>
      </c>
      <c r="CT450" t="str">
        <f t="shared" si="536"/>
        <v/>
      </c>
      <c r="CU450" t="str">
        <f t="shared" si="537"/>
        <v/>
      </c>
      <c r="CV450" t="str">
        <f t="shared" si="538"/>
        <v/>
      </c>
      <c r="CW450" t="str">
        <f t="shared" si="539"/>
        <v/>
      </c>
      <c r="CX450" s="359" t="str">
        <f t="shared" si="540"/>
        <v/>
      </c>
      <c r="CY450" t="str">
        <f t="shared" si="541"/>
        <v/>
      </c>
      <c r="CZ450" t="str">
        <f t="shared" si="542"/>
        <v/>
      </c>
      <c r="DA450" t="str">
        <f t="shared" si="543"/>
        <v/>
      </c>
      <c r="DB450" s="359" t="str">
        <f t="shared" si="544"/>
        <v/>
      </c>
      <c r="DC450" t="str">
        <f t="shared" si="545"/>
        <v/>
      </c>
      <c r="DD450" t="str">
        <f t="shared" si="546"/>
        <v/>
      </c>
      <c r="DE450" t="str">
        <f t="shared" si="547"/>
        <v/>
      </c>
      <c r="DF450" s="359" t="str">
        <f t="shared" si="548"/>
        <v/>
      </c>
      <c r="DG450" t="str">
        <f t="shared" si="549"/>
        <v/>
      </c>
      <c r="DH450" t="str">
        <f t="shared" si="550"/>
        <v/>
      </c>
      <c r="DI450" t="str">
        <f t="shared" si="551"/>
        <v/>
      </c>
      <c r="DJ450" t="str">
        <f t="shared" si="552"/>
        <v/>
      </c>
      <c r="DK450" s="359" t="str">
        <f t="shared" si="553"/>
        <v/>
      </c>
      <c r="DL450" t="str">
        <f t="shared" si="554"/>
        <v/>
      </c>
      <c r="DM450" t="str">
        <f t="shared" si="555"/>
        <v/>
      </c>
      <c r="DN450" t="str">
        <f t="shared" si="556"/>
        <v/>
      </c>
      <c r="DO450" s="359" t="str">
        <f t="shared" si="557"/>
        <v/>
      </c>
      <c r="DP450" t="str">
        <f t="shared" si="558"/>
        <v>X</v>
      </c>
      <c r="DQ450" t="str">
        <f t="shared" si="559"/>
        <v>X</v>
      </c>
      <c r="DR450" t="str">
        <f t="shared" si="560"/>
        <v>X</v>
      </c>
      <c r="DS450" s="359" t="str">
        <f t="shared" si="561"/>
        <v>X</v>
      </c>
      <c r="DT450" t="str">
        <f t="shared" si="562"/>
        <v>X</v>
      </c>
      <c r="DU450" t="str">
        <f t="shared" si="563"/>
        <v/>
      </c>
      <c r="DV450" t="str">
        <f t="shared" si="564"/>
        <v/>
      </c>
      <c r="DW450" t="str">
        <f t="shared" si="565"/>
        <v/>
      </c>
      <c r="DX450" s="359" t="str">
        <f t="shared" si="566"/>
        <v/>
      </c>
      <c r="DY450" t="str">
        <f t="shared" si="567"/>
        <v/>
      </c>
      <c r="DZ450" t="str">
        <f t="shared" si="568"/>
        <v/>
      </c>
      <c r="EA450" t="str">
        <f t="shared" si="569"/>
        <v/>
      </c>
      <c r="EB450" s="359" t="str">
        <f t="shared" si="570"/>
        <v/>
      </c>
      <c r="EC450" t="str">
        <f t="shared" si="571"/>
        <v/>
      </c>
      <c r="ED450" t="str">
        <f t="shared" si="572"/>
        <v/>
      </c>
      <c r="EE450" t="str">
        <f t="shared" si="573"/>
        <v/>
      </c>
      <c r="EF450" t="str">
        <f t="shared" si="574"/>
        <v/>
      </c>
      <c r="EG450" s="359" t="str">
        <f t="shared" si="575"/>
        <v/>
      </c>
      <c r="EH450" t="str">
        <f t="shared" si="519"/>
        <v>Diuris z.sp.'Yalgorup'</v>
      </c>
      <c r="EJ450" t="str">
        <f t="shared" si="516"/>
        <v>Diuris z.sp.'Zuytdorp Cliffs'</v>
      </c>
      <c r="EK450" s="100">
        <f t="shared" si="586"/>
        <v>0</v>
      </c>
      <c r="EL450" s="3">
        <f t="shared" si="586"/>
        <v>0</v>
      </c>
      <c r="EM450" s="3">
        <f t="shared" si="586"/>
        <v>0</v>
      </c>
      <c r="EN450" s="3">
        <f t="shared" si="586"/>
        <v>0</v>
      </c>
      <c r="EO450" s="3">
        <f t="shared" si="586"/>
        <v>0</v>
      </c>
      <c r="EP450" s="3">
        <f t="shared" si="586"/>
        <v>0</v>
      </c>
      <c r="EQ450" s="3">
        <f t="shared" si="586"/>
        <v>1</v>
      </c>
      <c r="ER450" s="3">
        <f t="shared" si="586"/>
        <v>1</v>
      </c>
      <c r="ES450" s="3">
        <f t="shared" si="586"/>
        <v>0</v>
      </c>
      <c r="ET450" s="3">
        <f t="shared" si="586"/>
        <v>0</v>
      </c>
      <c r="EU450" s="3">
        <f t="shared" si="586"/>
        <v>0</v>
      </c>
      <c r="EV450" s="24">
        <f t="shared" si="586"/>
        <v>0</v>
      </c>
      <c r="EW450" s="245">
        <f t="shared" si="518"/>
        <v>2</v>
      </c>
      <c r="EX450" s="262" t="str">
        <f t="shared" si="517"/>
        <v/>
      </c>
    </row>
    <row r="451" spans="1:154" ht="16.149999999999999" customHeight="1" x14ac:dyDescent="0.25">
      <c r="A451" s="363"/>
      <c r="D451" s="363"/>
      <c r="E451" s="363"/>
      <c r="F451" s="363"/>
      <c r="G451" s="363"/>
      <c r="H451" s="363"/>
      <c r="I451" s="363"/>
      <c r="J451" s="68">
        <f t="shared" si="520"/>
        <v>1018</v>
      </c>
      <c r="K451" s="427" t="str">
        <f t="shared" si="521"/>
        <v>Drakaea andrewsiae</v>
      </c>
      <c r="L451" s="428">
        <v>1018</v>
      </c>
      <c r="M451" s="427" t="s">
        <v>1674</v>
      </c>
      <c r="N451" s="438" t="s">
        <v>2645</v>
      </c>
      <c r="O451" s="363" t="str">
        <f t="shared" si="585"/>
        <v>S</v>
      </c>
      <c r="P451" s="423" t="s">
        <v>2646</v>
      </c>
      <c r="Q451" s="364" t="s">
        <v>2647</v>
      </c>
      <c r="R451" s="365">
        <v>42979</v>
      </c>
      <c r="S451" s="365">
        <v>43008</v>
      </c>
      <c r="T451" s="603" t="s">
        <v>7894</v>
      </c>
      <c r="U451" s="603" t="s">
        <v>7894</v>
      </c>
      <c r="V451" s="603" t="s">
        <v>7894</v>
      </c>
      <c r="W451" s="603" t="s">
        <v>7894</v>
      </c>
      <c r="X451" s="603" t="s">
        <v>7894</v>
      </c>
      <c r="Y451" s="603" t="s">
        <v>7894</v>
      </c>
      <c r="Z451" s="603" t="s">
        <v>7894</v>
      </c>
      <c r="AA451" s="603" t="s">
        <v>7894</v>
      </c>
      <c r="AB451" s="603" t="s">
        <v>4828</v>
      </c>
      <c r="AC451" s="603" t="s">
        <v>7894</v>
      </c>
      <c r="AD451" s="603" t="s">
        <v>7894</v>
      </c>
      <c r="AE451" s="603" t="s">
        <v>7894</v>
      </c>
      <c r="AF451" s="605" t="s">
        <v>7906</v>
      </c>
      <c r="AG451" s="605" t="s">
        <v>4828</v>
      </c>
      <c r="AH451" s="366" t="s">
        <v>1593</v>
      </c>
      <c r="AI451" s="363">
        <f t="shared" si="594"/>
        <v>2</v>
      </c>
      <c r="AJ451" s="363">
        <v>0</v>
      </c>
      <c r="AK451" s="413" t="str">
        <f t="shared" ref="AK451:AK514" si="596">VLOOKUP(AJ451,$F$3:$H$51,3,FALSE)</f>
        <v>None</v>
      </c>
      <c r="AL451" s="413" t="str">
        <f t="shared" ref="AL451:AL514" si="597">VLOOKUP(AJ451,$F$3:$H$51,2,FALSE)</f>
        <v>None</v>
      </c>
      <c r="AM451" s="486" t="s">
        <v>7607</v>
      </c>
      <c r="AS451" s="69">
        <f t="shared" si="587"/>
        <v>36</v>
      </c>
      <c r="AT451" s="69">
        <f t="shared" si="588"/>
        <v>39</v>
      </c>
      <c r="AU451" s="69">
        <f t="shared" ref="AU451:AU514" si="598">IFERROR(MONTH(R451),0)</f>
        <v>9</v>
      </c>
      <c r="AV451" s="69">
        <f t="shared" ref="AV451:AV514" si="599">IFERROR(MONTH(S451),0)</f>
        <v>9</v>
      </c>
      <c r="AW451" s="81"/>
      <c r="AX451" s="364" t="s">
        <v>2648</v>
      </c>
      <c r="AY451" s="364" t="e">
        <v>#N/A</v>
      </c>
      <c r="AZ451" s="264" t="s">
        <v>48</v>
      </c>
      <c r="BA451" s="238"/>
      <c r="BB451" s="237" t="str">
        <f t="shared" ref="BB451:BB514" si="600">IFERROR(FIND($BB$2,K451,1),"")</f>
        <v/>
      </c>
      <c r="BC451" s="270">
        <f t="shared" si="595"/>
        <v>1018</v>
      </c>
      <c r="BD451" t="str">
        <f t="shared" ref="BD451:BD514" si="601">K451</f>
        <v>Drakaea andrewsiae</v>
      </c>
      <c r="BE451" s="367" t="e">
        <f>COUNTIFS(#REF!,L451)</f>
        <v>#REF!</v>
      </c>
      <c r="BF451" s="374" t="str">
        <f t="shared" ref="BF451:BF514" si="602">IF(LEFT(P451,1)="_","n",IF(O451="N","n","y"))</f>
        <v>y</v>
      </c>
      <c r="BG451" s="82"/>
      <c r="BH451" s="375"/>
      <c r="BI451" s="374"/>
      <c r="BJ451" s="403"/>
      <c r="CE451" t="str">
        <f t="shared" si="593"/>
        <v>_Old species name (Diuris z.sp.'Zuytdorp Cliffs')</v>
      </c>
      <c r="CF451" s="388" t="str">
        <f t="shared" si="576"/>
        <v>Diuris z.sp.'Zuytdorp Cliffs'</v>
      </c>
      <c r="CG451" t="str">
        <f t="shared" si="523"/>
        <v/>
      </c>
      <c r="CH451" t="str">
        <f t="shared" si="524"/>
        <v/>
      </c>
      <c r="CI451" t="str">
        <f t="shared" si="525"/>
        <v/>
      </c>
      <c r="CJ451" t="str">
        <f t="shared" si="526"/>
        <v/>
      </c>
      <c r="CK451" s="359" t="str">
        <f t="shared" si="527"/>
        <v/>
      </c>
      <c r="CL451" t="str">
        <f t="shared" si="528"/>
        <v/>
      </c>
      <c r="CM451" t="str">
        <f t="shared" si="529"/>
        <v/>
      </c>
      <c r="CN451" t="str">
        <f t="shared" si="530"/>
        <v/>
      </c>
      <c r="CO451" s="359" t="str">
        <f t="shared" si="531"/>
        <v/>
      </c>
      <c r="CP451" t="str">
        <f t="shared" si="532"/>
        <v/>
      </c>
      <c r="CQ451" t="str">
        <f t="shared" si="533"/>
        <v/>
      </c>
      <c r="CR451" t="str">
        <f t="shared" si="534"/>
        <v/>
      </c>
      <c r="CS451" s="359" t="str">
        <f t="shared" si="535"/>
        <v/>
      </c>
      <c r="CT451" t="str">
        <f t="shared" si="536"/>
        <v/>
      </c>
      <c r="CU451" t="str">
        <f t="shared" si="537"/>
        <v/>
      </c>
      <c r="CV451" t="str">
        <f t="shared" si="538"/>
        <v/>
      </c>
      <c r="CW451" t="str">
        <f t="shared" si="539"/>
        <v/>
      </c>
      <c r="CX451" s="359" t="str">
        <f t="shared" si="540"/>
        <v/>
      </c>
      <c r="CY451" t="str">
        <f t="shared" si="541"/>
        <v/>
      </c>
      <c r="CZ451" t="str">
        <f t="shared" si="542"/>
        <v/>
      </c>
      <c r="DA451" t="str">
        <f t="shared" si="543"/>
        <v/>
      </c>
      <c r="DB451" s="359" t="str">
        <f t="shared" si="544"/>
        <v/>
      </c>
      <c r="DC451" t="str">
        <f t="shared" si="545"/>
        <v/>
      </c>
      <c r="DD451" t="str">
        <f t="shared" si="546"/>
        <v/>
      </c>
      <c r="DE451" t="str">
        <f t="shared" si="547"/>
        <v/>
      </c>
      <c r="DF451" s="359" t="str">
        <f t="shared" si="548"/>
        <v/>
      </c>
      <c r="DG451" t="str">
        <f t="shared" si="549"/>
        <v/>
      </c>
      <c r="DH451" t="str">
        <f t="shared" si="550"/>
        <v/>
      </c>
      <c r="DI451" t="str">
        <f t="shared" si="551"/>
        <v/>
      </c>
      <c r="DJ451" t="str">
        <f t="shared" si="552"/>
        <v/>
      </c>
      <c r="DK451" s="359" t="str">
        <f t="shared" si="553"/>
        <v/>
      </c>
      <c r="DL451" t="str">
        <f t="shared" si="554"/>
        <v>X</v>
      </c>
      <c r="DM451" t="str">
        <f t="shared" si="555"/>
        <v>X</v>
      </c>
      <c r="DN451" t="str">
        <f t="shared" si="556"/>
        <v>X</v>
      </c>
      <c r="DO451" s="359" t="str">
        <f t="shared" si="557"/>
        <v>X</v>
      </c>
      <c r="DP451" t="str">
        <f t="shared" si="558"/>
        <v/>
      </c>
      <c r="DQ451" t="str">
        <f t="shared" si="559"/>
        <v/>
      </c>
      <c r="DR451" t="str">
        <f t="shared" si="560"/>
        <v/>
      </c>
      <c r="DS451" s="359" t="str">
        <f t="shared" si="561"/>
        <v/>
      </c>
      <c r="DT451" t="str">
        <f t="shared" si="562"/>
        <v/>
      </c>
      <c r="DU451" t="str">
        <f t="shared" si="563"/>
        <v/>
      </c>
      <c r="DV451" t="str">
        <f t="shared" si="564"/>
        <v/>
      </c>
      <c r="DW451" t="str">
        <f t="shared" si="565"/>
        <v/>
      </c>
      <c r="DX451" s="359" t="str">
        <f t="shared" si="566"/>
        <v/>
      </c>
      <c r="DY451" t="str">
        <f t="shared" si="567"/>
        <v/>
      </c>
      <c r="DZ451" t="str">
        <f t="shared" si="568"/>
        <v/>
      </c>
      <c r="EA451" t="str">
        <f t="shared" si="569"/>
        <v/>
      </c>
      <c r="EB451" s="359" t="str">
        <f t="shared" si="570"/>
        <v/>
      </c>
      <c r="EC451" t="str">
        <f t="shared" si="571"/>
        <v/>
      </c>
      <c r="ED451" t="str">
        <f t="shared" si="572"/>
        <v/>
      </c>
      <c r="EE451" t="str">
        <f t="shared" si="573"/>
        <v/>
      </c>
      <c r="EF451" t="str">
        <f t="shared" si="574"/>
        <v/>
      </c>
      <c r="EG451" s="359" t="str">
        <f t="shared" si="575"/>
        <v/>
      </c>
      <c r="EH451" t="str">
        <f t="shared" si="519"/>
        <v>Diuris z.sp.'Zuytdorp Cliffs'</v>
      </c>
      <c r="EJ451" t="str">
        <f t="shared" ref="EJ451:EJ514" si="603">K451</f>
        <v>Drakaea andrewsiae</v>
      </c>
      <c r="EK451" s="100">
        <f t="shared" si="586"/>
        <v>0</v>
      </c>
      <c r="EL451" s="3">
        <f t="shared" si="586"/>
        <v>0</v>
      </c>
      <c r="EM451" s="3">
        <f t="shared" si="586"/>
        <v>0</v>
      </c>
      <c r="EN451" s="3">
        <f t="shared" si="586"/>
        <v>0</v>
      </c>
      <c r="EO451" s="3">
        <f t="shared" si="586"/>
        <v>0</v>
      </c>
      <c r="EP451" s="3">
        <f t="shared" si="586"/>
        <v>0</v>
      </c>
      <c r="EQ451" s="3">
        <f t="shared" si="586"/>
        <v>0</v>
      </c>
      <c r="ER451" s="3">
        <f t="shared" si="586"/>
        <v>0</v>
      </c>
      <c r="ES451" s="3">
        <f t="shared" si="586"/>
        <v>1</v>
      </c>
      <c r="ET451" s="3">
        <f t="shared" si="586"/>
        <v>0</v>
      </c>
      <c r="EU451" s="3">
        <f t="shared" si="586"/>
        <v>0</v>
      </c>
      <c r="EV451" s="24">
        <f t="shared" si="586"/>
        <v>0</v>
      </c>
      <c r="EW451" s="245">
        <f t="shared" si="518"/>
        <v>1</v>
      </c>
      <c r="EX451" s="262" t="str">
        <f t="shared" si="517"/>
        <v/>
      </c>
    </row>
    <row r="452" spans="1:154" ht="16.149999999999999" customHeight="1" x14ac:dyDescent="0.25">
      <c r="A452" s="363"/>
      <c r="D452" s="363"/>
      <c r="E452" s="363"/>
      <c r="F452" s="363"/>
      <c r="G452" s="363"/>
      <c r="H452" s="363"/>
      <c r="I452" s="363"/>
      <c r="J452" s="68">
        <f t="shared" si="520"/>
        <v>671</v>
      </c>
      <c r="K452" s="427" t="str">
        <f t="shared" si="521"/>
        <v>Drakaea concolor</v>
      </c>
      <c r="L452" s="428">
        <v>671</v>
      </c>
      <c r="M452" s="427" t="s">
        <v>1674</v>
      </c>
      <c r="N452" s="438" t="s">
        <v>374</v>
      </c>
      <c r="O452" s="363" t="str">
        <f t="shared" si="585"/>
        <v>S</v>
      </c>
      <c r="P452" s="423" t="s">
        <v>2649</v>
      </c>
      <c r="Q452" s="364" t="s">
        <v>2650</v>
      </c>
      <c r="R452" s="365">
        <v>42948</v>
      </c>
      <c r="S452" s="365">
        <v>43008</v>
      </c>
      <c r="T452" s="603" t="s">
        <v>7894</v>
      </c>
      <c r="U452" s="603" t="s">
        <v>7894</v>
      </c>
      <c r="V452" s="603" t="s">
        <v>7894</v>
      </c>
      <c r="W452" s="603" t="s">
        <v>7894</v>
      </c>
      <c r="X452" s="603" t="s">
        <v>7894</v>
      </c>
      <c r="Y452" s="603" t="s">
        <v>7894</v>
      </c>
      <c r="Z452" s="603" t="s">
        <v>7894</v>
      </c>
      <c r="AA452" s="603" t="s">
        <v>4827</v>
      </c>
      <c r="AB452" s="603" t="s">
        <v>4828</v>
      </c>
      <c r="AC452" s="603" t="s">
        <v>7894</v>
      </c>
      <c r="AD452" s="603" t="s">
        <v>7894</v>
      </c>
      <c r="AE452" s="603" t="s">
        <v>7894</v>
      </c>
      <c r="AF452" s="605" t="s">
        <v>7903</v>
      </c>
      <c r="AG452" s="605" t="s">
        <v>7947</v>
      </c>
      <c r="AH452" s="69" t="s">
        <v>1583</v>
      </c>
      <c r="AI452" s="363">
        <f t="shared" si="594"/>
        <v>1</v>
      </c>
      <c r="AJ452" s="363">
        <v>0</v>
      </c>
      <c r="AK452" s="413" t="str">
        <f t="shared" si="596"/>
        <v>None</v>
      </c>
      <c r="AL452" s="413" t="str">
        <f t="shared" si="597"/>
        <v>None</v>
      </c>
      <c r="AM452" s="486" t="s">
        <v>7607</v>
      </c>
      <c r="AS452" s="69">
        <f t="shared" si="587"/>
        <v>32</v>
      </c>
      <c r="AT452" s="69">
        <f t="shared" si="588"/>
        <v>39</v>
      </c>
      <c r="AU452" s="69">
        <f t="shared" si="598"/>
        <v>8</v>
      </c>
      <c r="AV452" s="69">
        <f t="shared" si="599"/>
        <v>9</v>
      </c>
      <c r="AW452" s="81"/>
      <c r="AX452" s="364" t="s">
        <v>2651</v>
      </c>
      <c r="AY452" s="364">
        <v>13633</v>
      </c>
      <c r="AZ452" s="264" t="s">
        <v>48</v>
      </c>
      <c r="BA452" s="238"/>
      <c r="BB452" s="237" t="str">
        <f t="shared" si="600"/>
        <v/>
      </c>
      <c r="BC452" s="270">
        <f t="shared" si="595"/>
        <v>671</v>
      </c>
      <c r="BD452" t="str">
        <f t="shared" si="601"/>
        <v>Drakaea concolor</v>
      </c>
      <c r="BE452" s="367" t="e">
        <f>COUNTIFS(#REF!,L452)</f>
        <v>#REF!</v>
      </c>
      <c r="BF452" s="374" t="str">
        <f t="shared" si="602"/>
        <v>y</v>
      </c>
      <c r="BG452" s="82"/>
      <c r="BH452" s="375"/>
      <c r="BI452" s="374"/>
      <c r="BJ452" s="403"/>
      <c r="CE452" t="str">
        <f t="shared" si="593"/>
        <v>Lost Hammer Orchid  (Drakaea andrewsiae)</v>
      </c>
      <c r="CF452" s="388" t="str">
        <f t="shared" si="576"/>
        <v>Drakaea andrewsiae</v>
      </c>
      <c r="CG452" t="str">
        <f t="shared" si="523"/>
        <v/>
      </c>
      <c r="CH452" t="str">
        <f t="shared" si="524"/>
        <v/>
      </c>
      <c r="CI452" t="str">
        <f t="shared" si="525"/>
        <v/>
      </c>
      <c r="CJ452" t="str">
        <f t="shared" si="526"/>
        <v/>
      </c>
      <c r="CK452" s="359" t="str">
        <f t="shared" si="527"/>
        <v/>
      </c>
      <c r="CL452" t="str">
        <f t="shared" si="528"/>
        <v/>
      </c>
      <c r="CM452" t="str">
        <f t="shared" si="529"/>
        <v/>
      </c>
      <c r="CN452" t="str">
        <f t="shared" si="530"/>
        <v/>
      </c>
      <c r="CO452" s="359" t="str">
        <f t="shared" si="531"/>
        <v/>
      </c>
      <c r="CP452" t="str">
        <f t="shared" si="532"/>
        <v/>
      </c>
      <c r="CQ452" t="str">
        <f t="shared" si="533"/>
        <v/>
      </c>
      <c r="CR452" t="str">
        <f t="shared" si="534"/>
        <v/>
      </c>
      <c r="CS452" s="359" t="str">
        <f t="shared" si="535"/>
        <v/>
      </c>
      <c r="CT452" t="str">
        <f t="shared" si="536"/>
        <v/>
      </c>
      <c r="CU452" t="str">
        <f t="shared" si="537"/>
        <v/>
      </c>
      <c r="CV452" t="str">
        <f t="shared" si="538"/>
        <v/>
      </c>
      <c r="CW452" t="str">
        <f t="shared" si="539"/>
        <v/>
      </c>
      <c r="CX452" s="359" t="str">
        <f t="shared" si="540"/>
        <v/>
      </c>
      <c r="CY452" t="str">
        <f t="shared" si="541"/>
        <v/>
      </c>
      <c r="CZ452" t="str">
        <f t="shared" si="542"/>
        <v/>
      </c>
      <c r="DA452" t="str">
        <f t="shared" si="543"/>
        <v/>
      </c>
      <c r="DB452" s="359" t="str">
        <f t="shared" si="544"/>
        <v/>
      </c>
      <c r="DC452" t="str">
        <f t="shared" si="545"/>
        <v/>
      </c>
      <c r="DD452" t="str">
        <f t="shared" si="546"/>
        <v/>
      </c>
      <c r="DE452" t="str">
        <f t="shared" si="547"/>
        <v/>
      </c>
      <c r="DF452" s="359" t="str">
        <f t="shared" si="548"/>
        <v/>
      </c>
      <c r="DG452" t="str">
        <f t="shared" si="549"/>
        <v/>
      </c>
      <c r="DH452" t="str">
        <f t="shared" si="550"/>
        <v/>
      </c>
      <c r="DI452" t="str">
        <f t="shared" si="551"/>
        <v/>
      </c>
      <c r="DJ452" t="str">
        <f t="shared" si="552"/>
        <v/>
      </c>
      <c r="DK452" s="359" t="str">
        <f t="shared" si="553"/>
        <v/>
      </c>
      <c r="DL452" t="str">
        <f t="shared" si="554"/>
        <v/>
      </c>
      <c r="DM452" t="str">
        <f t="shared" si="555"/>
        <v/>
      </c>
      <c r="DN452" t="str">
        <f t="shared" si="556"/>
        <v/>
      </c>
      <c r="DO452" s="359" t="str">
        <f t="shared" si="557"/>
        <v/>
      </c>
      <c r="DP452" t="str">
        <f t="shared" si="558"/>
        <v>X</v>
      </c>
      <c r="DQ452" t="str">
        <f t="shared" si="559"/>
        <v>X</v>
      </c>
      <c r="DR452" t="str">
        <f t="shared" si="560"/>
        <v>X</v>
      </c>
      <c r="DS452" s="359" t="str">
        <f t="shared" si="561"/>
        <v>X</v>
      </c>
      <c r="DT452" t="str">
        <f t="shared" si="562"/>
        <v/>
      </c>
      <c r="DU452" t="str">
        <f t="shared" si="563"/>
        <v/>
      </c>
      <c r="DV452" t="str">
        <f t="shared" si="564"/>
        <v/>
      </c>
      <c r="DW452" t="str">
        <f t="shared" si="565"/>
        <v/>
      </c>
      <c r="DX452" s="359" t="str">
        <f t="shared" si="566"/>
        <v/>
      </c>
      <c r="DY452" t="str">
        <f t="shared" si="567"/>
        <v/>
      </c>
      <c r="DZ452" t="str">
        <f t="shared" si="568"/>
        <v/>
      </c>
      <c r="EA452" t="str">
        <f t="shared" si="569"/>
        <v/>
      </c>
      <c r="EB452" s="359" t="str">
        <f t="shared" si="570"/>
        <v/>
      </c>
      <c r="EC452" t="str">
        <f t="shared" si="571"/>
        <v/>
      </c>
      <c r="ED452" t="str">
        <f t="shared" si="572"/>
        <v/>
      </c>
      <c r="EE452" t="str">
        <f t="shared" si="573"/>
        <v/>
      </c>
      <c r="EF452" t="str">
        <f t="shared" si="574"/>
        <v/>
      </c>
      <c r="EG452" s="359" t="str">
        <f t="shared" si="575"/>
        <v/>
      </c>
      <c r="EH452" t="str">
        <f t="shared" si="519"/>
        <v>Drakaea andrewsiae</v>
      </c>
      <c r="EJ452" t="str">
        <f t="shared" si="603"/>
        <v>Drakaea concolor</v>
      </c>
      <c r="EK452" s="100">
        <f t="shared" si="586"/>
        <v>0</v>
      </c>
      <c r="EL452" s="3">
        <f t="shared" si="586"/>
        <v>0</v>
      </c>
      <c r="EM452" s="3">
        <f t="shared" si="586"/>
        <v>0</v>
      </c>
      <c r="EN452" s="3">
        <f t="shared" si="586"/>
        <v>0</v>
      </c>
      <c r="EO452" s="3">
        <f t="shared" si="586"/>
        <v>0</v>
      </c>
      <c r="EP452" s="3">
        <f t="shared" si="586"/>
        <v>0</v>
      </c>
      <c r="EQ452" s="3">
        <f t="shared" si="586"/>
        <v>0</v>
      </c>
      <c r="ER452" s="3">
        <f t="shared" si="586"/>
        <v>1</v>
      </c>
      <c r="ES452" s="3">
        <f t="shared" si="586"/>
        <v>1</v>
      </c>
      <c r="ET452" s="3">
        <f t="shared" si="586"/>
        <v>0</v>
      </c>
      <c r="EU452" s="3">
        <f t="shared" si="586"/>
        <v>0</v>
      </c>
      <c r="EV452" s="24">
        <f t="shared" si="586"/>
        <v>0</v>
      </c>
      <c r="EW452" s="245">
        <f t="shared" si="518"/>
        <v>2</v>
      </c>
      <c r="EX452" s="262" t="str">
        <f t="shared" ref="EX452:EX515" si="604">IF(AV452&lt;AU452," X","")</f>
        <v/>
      </c>
    </row>
    <row r="453" spans="1:154" ht="16.149999999999999" customHeight="1" x14ac:dyDescent="0.25">
      <c r="A453" s="363"/>
      <c r="D453" s="363"/>
      <c r="E453" s="363"/>
      <c r="F453" s="363"/>
      <c r="G453" s="363"/>
      <c r="H453" s="363"/>
      <c r="I453" s="363"/>
      <c r="J453" s="68">
        <f t="shared" si="520"/>
        <v>672</v>
      </c>
      <c r="K453" s="427" t="str">
        <f t="shared" si="521"/>
        <v>Drakaea confluens</v>
      </c>
      <c r="L453" s="428">
        <v>672</v>
      </c>
      <c r="M453" s="427" t="s">
        <v>1674</v>
      </c>
      <c r="N453" s="438" t="s">
        <v>904</v>
      </c>
      <c r="O453" s="363" t="str">
        <f t="shared" si="585"/>
        <v>S</v>
      </c>
      <c r="P453" s="430" t="s">
        <v>2652</v>
      </c>
      <c r="Q453" s="364" t="s">
        <v>7539</v>
      </c>
      <c r="R453" s="365">
        <v>43008</v>
      </c>
      <c r="S453" s="365">
        <v>43054</v>
      </c>
      <c r="T453" s="603" t="s">
        <v>7894</v>
      </c>
      <c r="U453" s="603" t="s">
        <v>7894</v>
      </c>
      <c r="V453" s="603" t="s">
        <v>7894</v>
      </c>
      <c r="W453" s="603" t="s">
        <v>7894</v>
      </c>
      <c r="X453" s="603" t="s">
        <v>7894</v>
      </c>
      <c r="Y453" s="603" t="s">
        <v>7894</v>
      </c>
      <c r="Z453" s="603" t="s">
        <v>7894</v>
      </c>
      <c r="AA453" s="603" t="s">
        <v>7894</v>
      </c>
      <c r="AB453" s="603" t="s">
        <v>4828</v>
      </c>
      <c r="AC453" s="603" t="s">
        <v>4829</v>
      </c>
      <c r="AD453" s="603" t="s">
        <v>4830</v>
      </c>
      <c r="AE453" s="603" t="s">
        <v>7894</v>
      </c>
      <c r="AF453" s="605" t="s">
        <v>7902</v>
      </c>
      <c r="AG453" s="605" t="s">
        <v>7946</v>
      </c>
      <c r="AH453" s="69" t="s">
        <v>1583</v>
      </c>
      <c r="AI453" s="363">
        <f t="shared" si="594"/>
        <v>1</v>
      </c>
      <c r="AJ453" s="363">
        <v>0</v>
      </c>
      <c r="AK453" s="413" t="str">
        <f t="shared" si="596"/>
        <v>None</v>
      </c>
      <c r="AL453" s="413" t="str">
        <f t="shared" si="597"/>
        <v>None</v>
      </c>
      <c r="AM453" s="486" t="s">
        <v>7607</v>
      </c>
      <c r="AS453" s="69">
        <f t="shared" si="587"/>
        <v>40</v>
      </c>
      <c r="AT453" s="69">
        <f t="shared" si="588"/>
        <v>46</v>
      </c>
      <c r="AU453" s="69">
        <f t="shared" si="598"/>
        <v>9</v>
      </c>
      <c r="AV453" s="69">
        <f t="shared" si="599"/>
        <v>11</v>
      </c>
      <c r="AW453" s="81"/>
      <c r="AX453" s="364" t="s">
        <v>2653</v>
      </c>
      <c r="AY453" s="364">
        <v>13634</v>
      </c>
      <c r="AZ453" s="264" t="s">
        <v>48</v>
      </c>
      <c r="BA453" s="238"/>
      <c r="BB453" s="237" t="str">
        <f t="shared" si="600"/>
        <v/>
      </c>
      <c r="BC453" s="270">
        <f t="shared" si="595"/>
        <v>672</v>
      </c>
      <c r="BD453" t="str">
        <f t="shared" si="601"/>
        <v>Drakaea confluens</v>
      </c>
      <c r="BE453" s="367" t="e">
        <f>COUNTIFS(#REF!,L453)</f>
        <v>#REF!</v>
      </c>
      <c r="BF453" s="374" t="str">
        <f t="shared" si="602"/>
        <v>y</v>
      </c>
      <c r="BG453" s="82"/>
      <c r="BH453" s="375"/>
      <c r="BI453" s="374"/>
      <c r="BJ453" s="403"/>
      <c r="CE453" t="str">
        <f t="shared" si="593"/>
        <v>Kneeling Hammer Orchid (Drakaea concolor)</v>
      </c>
      <c r="CF453" s="388" t="str">
        <f t="shared" si="576"/>
        <v>Drakaea concolor</v>
      </c>
      <c r="CG453" t="str">
        <f t="shared" si="523"/>
        <v/>
      </c>
      <c r="CH453" t="str">
        <f t="shared" si="524"/>
        <v/>
      </c>
      <c r="CI453" t="str">
        <f t="shared" si="525"/>
        <v/>
      </c>
      <c r="CJ453" t="str">
        <f t="shared" si="526"/>
        <v/>
      </c>
      <c r="CK453" s="359" t="str">
        <f t="shared" si="527"/>
        <v/>
      </c>
      <c r="CL453" t="str">
        <f t="shared" si="528"/>
        <v/>
      </c>
      <c r="CM453" t="str">
        <f t="shared" si="529"/>
        <v/>
      </c>
      <c r="CN453" t="str">
        <f t="shared" si="530"/>
        <v/>
      </c>
      <c r="CO453" s="359" t="str">
        <f t="shared" si="531"/>
        <v/>
      </c>
      <c r="CP453" t="str">
        <f t="shared" si="532"/>
        <v/>
      </c>
      <c r="CQ453" t="str">
        <f t="shared" si="533"/>
        <v/>
      </c>
      <c r="CR453" t="str">
        <f t="shared" si="534"/>
        <v/>
      </c>
      <c r="CS453" s="359" t="str">
        <f t="shared" si="535"/>
        <v/>
      </c>
      <c r="CT453" t="str">
        <f t="shared" si="536"/>
        <v/>
      </c>
      <c r="CU453" t="str">
        <f t="shared" si="537"/>
        <v/>
      </c>
      <c r="CV453" t="str">
        <f t="shared" si="538"/>
        <v/>
      </c>
      <c r="CW453" t="str">
        <f t="shared" si="539"/>
        <v/>
      </c>
      <c r="CX453" s="359" t="str">
        <f t="shared" si="540"/>
        <v/>
      </c>
      <c r="CY453" t="str">
        <f t="shared" si="541"/>
        <v/>
      </c>
      <c r="CZ453" t="str">
        <f t="shared" si="542"/>
        <v/>
      </c>
      <c r="DA453" t="str">
        <f t="shared" si="543"/>
        <v/>
      </c>
      <c r="DB453" s="359" t="str">
        <f t="shared" si="544"/>
        <v/>
      </c>
      <c r="DC453" t="str">
        <f t="shared" si="545"/>
        <v/>
      </c>
      <c r="DD453" t="str">
        <f t="shared" si="546"/>
        <v/>
      </c>
      <c r="DE453" t="str">
        <f t="shared" si="547"/>
        <v/>
      </c>
      <c r="DF453" s="359" t="str">
        <f t="shared" si="548"/>
        <v/>
      </c>
      <c r="DG453" t="str">
        <f t="shared" si="549"/>
        <v/>
      </c>
      <c r="DH453" t="str">
        <f t="shared" si="550"/>
        <v/>
      </c>
      <c r="DI453" t="str">
        <f t="shared" si="551"/>
        <v/>
      </c>
      <c r="DJ453" t="str">
        <f t="shared" si="552"/>
        <v/>
      </c>
      <c r="DK453" s="359" t="str">
        <f t="shared" si="553"/>
        <v/>
      </c>
      <c r="DL453" t="str">
        <f t="shared" si="554"/>
        <v>X</v>
      </c>
      <c r="DM453" t="str">
        <f t="shared" si="555"/>
        <v>X</v>
      </c>
      <c r="DN453" t="str">
        <f t="shared" si="556"/>
        <v>X</v>
      </c>
      <c r="DO453" s="359" t="str">
        <f t="shared" si="557"/>
        <v>X</v>
      </c>
      <c r="DP453" t="str">
        <f t="shared" si="558"/>
        <v>X</v>
      </c>
      <c r="DQ453" t="str">
        <f t="shared" si="559"/>
        <v>X</v>
      </c>
      <c r="DR453" t="str">
        <f t="shared" si="560"/>
        <v>X</v>
      </c>
      <c r="DS453" s="359" t="str">
        <f t="shared" si="561"/>
        <v>X</v>
      </c>
      <c r="DT453" t="str">
        <f t="shared" si="562"/>
        <v/>
      </c>
      <c r="DU453" t="str">
        <f t="shared" si="563"/>
        <v/>
      </c>
      <c r="DV453" t="str">
        <f t="shared" si="564"/>
        <v/>
      </c>
      <c r="DW453" t="str">
        <f t="shared" si="565"/>
        <v/>
      </c>
      <c r="DX453" s="359" t="str">
        <f t="shared" si="566"/>
        <v/>
      </c>
      <c r="DY453" t="str">
        <f t="shared" si="567"/>
        <v/>
      </c>
      <c r="DZ453" t="str">
        <f t="shared" si="568"/>
        <v/>
      </c>
      <c r="EA453" t="str">
        <f t="shared" si="569"/>
        <v/>
      </c>
      <c r="EB453" s="359" t="str">
        <f t="shared" si="570"/>
        <v/>
      </c>
      <c r="EC453" t="str">
        <f t="shared" si="571"/>
        <v/>
      </c>
      <c r="ED453" t="str">
        <f t="shared" si="572"/>
        <v/>
      </c>
      <c r="EE453" t="str">
        <f t="shared" si="573"/>
        <v/>
      </c>
      <c r="EF453" t="str">
        <f t="shared" si="574"/>
        <v/>
      </c>
      <c r="EG453" s="359" t="str">
        <f t="shared" si="575"/>
        <v/>
      </c>
      <c r="EH453" t="str">
        <f t="shared" si="519"/>
        <v>Drakaea concolor</v>
      </c>
      <c r="EJ453" t="str">
        <f t="shared" si="603"/>
        <v>Drakaea confluens</v>
      </c>
      <c r="EK453" s="100">
        <f t="shared" si="586"/>
        <v>0</v>
      </c>
      <c r="EL453" s="3">
        <f t="shared" si="586"/>
        <v>0</v>
      </c>
      <c r="EM453" s="3">
        <f t="shared" si="586"/>
        <v>0</v>
      </c>
      <c r="EN453" s="3">
        <f t="shared" si="586"/>
        <v>0</v>
      </c>
      <c r="EO453" s="3">
        <f t="shared" si="586"/>
        <v>0</v>
      </c>
      <c r="EP453" s="3">
        <f t="shared" si="586"/>
        <v>0</v>
      </c>
      <c r="EQ453" s="3">
        <f t="shared" si="586"/>
        <v>0</v>
      </c>
      <c r="ER453" s="3">
        <f t="shared" si="586"/>
        <v>0</v>
      </c>
      <c r="ES453" s="3">
        <f t="shared" si="586"/>
        <v>1</v>
      </c>
      <c r="ET453" s="3">
        <f t="shared" si="586"/>
        <v>1</v>
      </c>
      <c r="EU453" s="3">
        <f t="shared" si="586"/>
        <v>1</v>
      </c>
      <c r="EV453" s="24">
        <f t="shared" si="586"/>
        <v>0</v>
      </c>
      <c r="EW453" s="245">
        <f t="shared" ref="EW453:EW516" si="605">SUM(EK453:EV453)</f>
        <v>3</v>
      </c>
      <c r="EX453" s="262" t="str">
        <f t="shared" si="604"/>
        <v/>
      </c>
    </row>
    <row r="454" spans="1:154" ht="16.149999999999999" customHeight="1" x14ac:dyDescent="0.25">
      <c r="A454" s="363"/>
      <c r="D454" s="363"/>
      <c r="E454" s="363"/>
      <c r="F454" s="363"/>
      <c r="G454" s="363"/>
      <c r="H454" s="363"/>
      <c r="I454" s="363"/>
      <c r="J454" s="68">
        <f t="shared" ref="J454:J517" si="606">L454</f>
        <v>673</v>
      </c>
      <c r="K454" s="427" t="str">
        <f t="shared" ref="K454:K517" si="607">CONCATENATE(M454," ",N454)</f>
        <v>Drakaea elastica</v>
      </c>
      <c r="L454" s="428">
        <v>673</v>
      </c>
      <c r="M454" s="427" t="s">
        <v>1674</v>
      </c>
      <c r="N454" s="438" t="s">
        <v>714</v>
      </c>
      <c r="O454" s="363" t="str">
        <f t="shared" si="585"/>
        <v>S</v>
      </c>
      <c r="P454" s="430" t="s">
        <v>2654</v>
      </c>
      <c r="Q454" s="364" t="s">
        <v>2655</v>
      </c>
      <c r="R454" s="416">
        <v>43009</v>
      </c>
      <c r="S454" s="416">
        <v>43069</v>
      </c>
      <c r="T454" s="603" t="s">
        <v>7894</v>
      </c>
      <c r="U454" s="603" t="s">
        <v>7894</v>
      </c>
      <c r="V454" s="603" t="s">
        <v>7894</v>
      </c>
      <c r="W454" s="603" t="s">
        <v>7894</v>
      </c>
      <c r="X454" s="603" t="s">
        <v>7894</v>
      </c>
      <c r="Y454" s="603" t="s">
        <v>7894</v>
      </c>
      <c r="Z454" s="603" t="s">
        <v>7894</v>
      </c>
      <c r="AA454" s="603" t="s">
        <v>7894</v>
      </c>
      <c r="AB454" s="603" t="s">
        <v>7894</v>
      </c>
      <c r="AC454" s="603" t="s">
        <v>4829</v>
      </c>
      <c r="AD454" s="603" t="s">
        <v>4830</v>
      </c>
      <c r="AE454" s="603" t="s">
        <v>7894</v>
      </c>
      <c r="AF454" s="605" t="s">
        <v>7897</v>
      </c>
      <c r="AG454" s="605" t="s">
        <v>7940</v>
      </c>
      <c r="AH454" s="69" t="s">
        <v>1583</v>
      </c>
      <c r="AI454" s="363">
        <f t="shared" si="594"/>
        <v>1</v>
      </c>
      <c r="AJ454" s="363">
        <v>0</v>
      </c>
      <c r="AK454" s="413" t="str">
        <f t="shared" si="596"/>
        <v>None</v>
      </c>
      <c r="AL454" s="413" t="str">
        <f t="shared" si="597"/>
        <v>None</v>
      </c>
      <c r="AM454" s="486" t="s">
        <v>7607</v>
      </c>
      <c r="AS454" s="69">
        <f t="shared" si="587"/>
        <v>40</v>
      </c>
      <c r="AT454" s="69">
        <f t="shared" si="588"/>
        <v>48</v>
      </c>
      <c r="AU454" s="69">
        <f t="shared" si="598"/>
        <v>10</v>
      </c>
      <c r="AV454" s="69">
        <f t="shared" si="599"/>
        <v>11</v>
      </c>
      <c r="AW454" s="81"/>
      <c r="AX454" s="364" t="s">
        <v>2656</v>
      </c>
      <c r="AY454" s="364">
        <v>1639</v>
      </c>
      <c r="AZ454" s="264" t="s">
        <v>48</v>
      </c>
      <c r="BA454" s="238"/>
      <c r="BB454" s="237" t="str">
        <f t="shared" si="600"/>
        <v/>
      </c>
      <c r="BC454" s="270">
        <f t="shared" si="595"/>
        <v>673</v>
      </c>
      <c r="BD454" t="str">
        <f t="shared" si="601"/>
        <v>Drakaea elastica</v>
      </c>
      <c r="BE454" s="367" t="e">
        <f>COUNTIFS(#REF!,L454)</f>
        <v>#REF!</v>
      </c>
      <c r="BF454" s="374" t="str">
        <f t="shared" si="602"/>
        <v>y</v>
      </c>
      <c r="BG454" s="82"/>
      <c r="BH454" s="375"/>
      <c r="BI454" s="374"/>
      <c r="BJ454" s="403"/>
      <c r="CE454" t="str">
        <f t="shared" si="593"/>
        <v>Late Hammer Orchid (Drakaea confluens)</v>
      </c>
      <c r="CF454" s="388" t="str">
        <f t="shared" si="576"/>
        <v>Drakaea confluens</v>
      </c>
      <c r="CG454" t="str">
        <f t="shared" si="523"/>
        <v/>
      </c>
      <c r="CH454" t="str">
        <f t="shared" si="524"/>
        <v/>
      </c>
      <c r="CI454" t="str">
        <f t="shared" si="525"/>
        <v/>
      </c>
      <c r="CJ454" t="str">
        <f t="shared" si="526"/>
        <v/>
      </c>
      <c r="CK454" s="359" t="str">
        <f t="shared" si="527"/>
        <v/>
      </c>
      <c r="CL454" t="str">
        <f t="shared" si="528"/>
        <v/>
      </c>
      <c r="CM454" t="str">
        <f t="shared" si="529"/>
        <v/>
      </c>
      <c r="CN454" t="str">
        <f t="shared" si="530"/>
        <v/>
      </c>
      <c r="CO454" s="359" t="str">
        <f t="shared" si="531"/>
        <v/>
      </c>
      <c r="CP454" t="str">
        <f t="shared" si="532"/>
        <v/>
      </c>
      <c r="CQ454" t="str">
        <f t="shared" si="533"/>
        <v/>
      </c>
      <c r="CR454" t="str">
        <f t="shared" si="534"/>
        <v/>
      </c>
      <c r="CS454" s="359" t="str">
        <f t="shared" si="535"/>
        <v/>
      </c>
      <c r="CT454" t="str">
        <f t="shared" si="536"/>
        <v/>
      </c>
      <c r="CU454" t="str">
        <f t="shared" si="537"/>
        <v/>
      </c>
      <c r="CV454" t="str">
        <f t="shared" si="538"/>
        <v/>
      </c>
      <c r="CW454" t="str">
        <f t="shared" si="539"/>
        <v/>
      </c>
      <c r="CX454" s="359" t="str">
        <f t="shared" si="540"/>
        <v/>
      </c>
      <c r="CY454" t="str">
        <f t="shared" si="541"/>
        <v/>
      </c>
      <c r="CZ454" t="str">
        <f t="shared" si="542"/>
        <v/>
      </c>
      <c r="DA454" t="str">
        <f t="shared" si="543"/>
        <v/>
      </c>
      <c r="DB454" s="359" t="str">
        <f t="shared" si="544"/>
        <v/>
      </c>
      <c r="DC454" t="str">
        <f t="shared" si="545"/>
        <v/>
      </c>
      <c r="DD454" t="str">
        <f t="shared" si="546"/>
        <v/>
      </c>
      <c r="DE454" t="str">
        <f t="shared" si="547"/>
        <v/>
      </c>
      <c r="DF454" s="359" t="str">
        <f t="shared" si="548"/>
        <v/>
      </c>
      <c r="DG454" t="str">
        <f t="shared" si="549"/>
        <v/>
      </c>
      <c r="DH454" t="str">
        <f t="shared" si="550"/>
        <v/>
      </c>
      <c r="DI454" t="str">
        <f t="shared" si="551"/>
        <v/>
      </c>
      <c r="DJ454" t="str">
        <f t="shared" si="552"/>
        <v/>
      </c>
      <c r="DK454" s="359" t="str">
        <f t="shared" si="553"/>
        <v/>
      </c>
      <c r="DL454" t="str">
        <f t="shared" si="554"/>
        <v/>
      </c>
      <c r="DM454" t="str">
        <f t="shared" si="555"/>
        <v/>
      </c>
      <c r="DN454" t="str">
        <f t="shared" si="556"/>
        <v/>
      </c>
      <c r="DO454" s="359" t="str">
        <f t="shared" si="557"/>
        <v/>
      </c>
      <c r="DP454" t="str">
        <f t="shared" si="558"/>
        <v/>
      </c>
      <c r="DQ454" t="str">
        <f t="shared" si="559"/>
        <v/>
      </c>
      <c r="DR454" t="str">
        <f t="shared" si="560"/>
        <v/>
      </c>
      <c r="DS454" s="359" t="str">
        <f t="shared" si="561"/>
        <v/>
      </c>
      <c r="DT454" t="str">
        <f t="shared" si="562"/>
        <v>X</v>
      </c>
      <c r="DU454" t="str">
        <f t="shared" si="563"/>
        <v>X</v>
      </c>
      <c r="DV454" t="str">
        <f t="shared" si="564"/>
        <v>X</v>
      </c>
      <c r="DW454" t="str">
        <f t="shared" si="565"/>
        <v>X</v>
      </c>
      <c r="DX454" s="359" t="str">
        <f t="shared" si="566"/>
        <v>X</v>
      </c>
      <c r="DY454" t="str">
        <f t="shared" si="567"/>
        <v>X</v>
      </c>
      <c r="DZ454" t="str">
        <f t="shared" si="568"/>
        <v>X</v>
      </c>
      <c r="EA454" t="str">
        <f t="shared" si="569"/>
        <v/>
      </c>
      <c r="EB454" s="359" t="str">
        <f t="shared" si="570"/>
        <v/>
      </c>
      <c r="EC454" t="str">
        <f t="shared" si="571"/>
        <v/>
      </c>
      <c r="ED454" t="str">
        <f t="shared" si="572"/>
        <v/>
      </c>
      <c r="EE454" t="str">
        <f t="shared" si="573"/>
        <v/>
      </c>
      <c r="EF454" t="str">
        <f t="shared" si="574"/>
        <v/>
      </c>
      <c r="EG454" s="359" t="str">
        <f t="shared" si="575"/>
        <v/>
      </c>
      <c r="EH454" t="str">
        <f t="shared" ref="EH454:EH517" si="608">BD453</f>
        <v>Drakaea confluens</v>
      </c>
      <c r="EJ454" t="str">
        <f t="shared" si="603"/>
        <v>Drakaea elastica</v>
      </c>
      <c r="EK454" s="100">
        <f t="shared" si="586"/>
        <v>0</v>
      </c>
      <c r="EL454" s="3">
        <f t="shared" si="586"/>
        <v>0</v>
      </c>
      <c r="EM454" s="3">
        <f t="shared" si="586"/>
        <v>0</v>
      </c>
      <c r="EN454" s="3">
        <f t="shared" si="586"/>
        <v>0</v>
      </c>
      <c r="EO454" s="3">
        <f t="shared" si="586"/>
        <v>0</v>
      </c>
      <c r="EP454" s="3">
        <f t="shared" si="586"/>
        <v>0</v>
      </c>
      <c r="EQ454" s="3">
        <f t="shared" si="586"/>
        <v>0</v>
      </c>
      <c r="ER454" s="3">
        <f t="shared" si="586"/>
        <v>0</v>
      </c>
      <c r="ES454" s="3">
        <f t="shared" si="586"/>
        <v>0</v>
      </c>
      <c r="ET454" s="3">
        <f t="shared" si="586"/>
        <v>1</v>
      </c>
      <c r="EU454" s="3">
        <f t="shared" si="586"/>
        <v>1</v>
      </c>
      <c r="EV454" s="24">
        <f t="shared" si="586"/>
        <v>0</v>
      </c>
      <c r="EW454" s="245">
        <f t="shared" si="605"/>
        <v>2</v>
      </c>
      <c r="EX454" s="262" t="str">
        <f t="shared" si="604"/>
        <v/>
      </c>
    </row>
    <row r="455" spans="1:154" ht="16.149999999999999" customHeight="1" x14ac:dyDescent="0.25">
      <c r="A455" s="363"/>
      <c r="D455" s="363"/>
      <c r="E455" s="363"/>
      <c r="F455" s="363"/>
      <c r="G455" s="363"/>
      <c r="H455" s="363"/>
      <c r="I455" s="363"/>
      <c r="J455" s="68">
        <f t="shared" si="606"/>
        <v>674</v>
      </c>
      <c r="K455" s="427" t="str">
        <f t="shared" si="607"/>
        <v>Drakaea glyptodon</v>
      </c>
      <c r="L455" s="428">
        <v>674</v>
      </c>
      <c r="M455" s="427" t="s">
        <v>1674</v>
      </c>
      <c r="N455" s="438" t="s">
        <v>145</v>
      </c>
      <c r="O455" s="363" t="str">
        <f t="shared" si="585"/>
        <v>S</v>
      </c>
      <c r="P455" s="430" t="s">
        <v>2657</v>
      </c>
      <c r="Q455" s="364" t="s">
        <v>2658</v>
      </c>
      <c r="R455" s="365">
        <v>42962</v>
      </c>
      <c r="S455" s="365">
        <v>43039</v>
      </c>
      <c r="T455" s="603" t="s">
        <v>7894</v>
      </c>
      <c r="U455" s="603" t="s">
        <v>7894</v>
      </c>
      <c r="V455" s="603" t="s">
        <v>7894</v>
      </c>
      <c r="W455" s="603" t="s">
        <v>7894</v>
      </c>
      <c r="X455" s="603" t="s">
        <v>7894</v>
      </c>
      <c r="Y455" s="603" t="s">
        <v>7894</v>
      </c>
      <c r="Z455" s="603" t="s">
        <v>7894</v>
      </c>
      <c r="AA455" s="603" t="s">
        <v>4827</v>
      </c>
      <c r="AB455" s="603" t="s">
        <v>4828</v>
      </c>
      <c r="AC455" s="603" t="s">
        <v>4829</v>
      </c>
      <c r="AD455" s="603" t="s">
        <v>4830</v>
      </c>
      <c r="AE455" s="603" t="s">
        <v>7894</v>
      </c>
      <c r="AF455" s="605" t="s">
        <v>7907</v>
      </c>
      <c r="AG455" s="605" t="s">
        <v>7950</v>
      </c>
      <c r="AH455" s="366" t="s">
        <v>685</v>
      </c>
      <c r="AI455" s="363">
        <f t="shared" si="594"/>
        <v>6</v>
      </c>
      <c r="AJ455" s="363">
        <v>0</v>
      </c>
      <c r="AK455" s="413" t="str">
        <f t="shared" si="596"/>
        <v>None</v>
      </c>
      <c r="AL455" s="413" t="str">
        <f t="shared" si="597"/>
        <v>None</v>
      </c>
      <c r="AM455" s="486" t="s">
        <v>7607</v>
      </c>
      <c r="AS455" s="69">
        <f t="shared" si="587"/>
        <v>34</v>
      </c>
      <c r="AT455" s="69">
        <f t="shared" si="588"/>
        <v>44</v>
      </c>
      <c r="AU455" s="69">
        <f t="shared" si="598"/>
        <v>8</v>
      </c>
      <c r="AV455" s="69">
        <f t="shared" si="599"/>
        <v>10</v>
      </c>
      <c r="AW455" s="81"/>
      <c r="AX455" s="364" t="s">
        <v>2659</v>
      </c>
      <c r="AY455" s="364">
        <v>1640</v>
      </c>
      <c r="AZ455" s="264" t="s">
        <v>48</v>
      </c>
      <c r="BA455" s="238"/>
      <c r="BB455" s="237" t="str">
        <f t="shared" si="600"/>
        <v/>
      </c>
      <c r="BC455" s="270">
        <f t="shared" si="595"/>
        <v>674</v>
      </c>
      <c r="BD455" t="str">
        <f t="shared" si="601"/>
        <v>Drakaea glyptodon</v>
      </c>
      <c r="BE455" s="367" t="e">
        <f>COUNTIFS(#REF!,L455)</f>
        <v>#REF!</v>
      </c>
      <c r="BF455" s="374" t="str">
        <f t="shared" si="602"/>
        <v>y</v>
      </c>
      <c r="BG455" s="82"/>
      <c r="BH455" s="375"/>
      <c r="BI455" s="374"/>
      <c r="BJ455" s="403"/>
      <c r="CE455" t="str">
        <f t="shared" si="593"/>
        <v>Glossy-leafed Hammer Orchid (Drakaea elastica)</v>
      </c>
      <c r="CF455" s="388" t="str">
        <f t="shared" si="576"/>
        <v>Drakaea elastica</v>
      </c>
      <c r="CG455" t="str">
        <f t="shared" si="523"/>
        <v/>
      </c>
      <c r="CH455" t="str">
        <f t="shared" si="524"/>
        <v/>
      </c>
      <c r="CI455" t="str">
        <f t="shared" si="525"/>
        <v/>
      </c>
      <c r="CJ455" t="str">
        <f t="shared" si="526"/>
        <v/>
      </c>
      <c r="CK455" s="359" t="str">
        <f t="shared" si="527"/>
        <v/>
      </c>
      <c r="CL455" t="str">
        <f t="shared" si="528"/>
        <v/>
      </c>
      <c r="CM455" t="str">
        <f t="shared" si="529"/>
        <v/>
      </c>
      <c r="CN455" t="str">
        <f t="shared" si="530"/>
        <v/>
      </c>
      <c r="CO455" s="359" t="str">
        <f t="shared" si="531"/>
        <v/>
      </c>
      <c r="CP455" t="str">
        <f t="shared" si="532"/>
        <v/>
      </c>
      <c r="CQ455" t="str">
        <f t="shared" si="533"/>
        <v/>
      </c>
      <c r="CR455" t="str">
        <f t="shared" si="534"/>
        <v/>
      </c>
      <c r="CS455" s="359" t="str">
        <f t="shared" si="535"/>
        <v/>
      </c>
      <c r="CT455" t="str">
        <f t="shared" si="536"/>
        <v/>
      </c>
      <c r="CU455" t="str">
        <f t="shared" si="537"/>
        <v/>
      </c>
      <c r="CV455" t="str">
        <f t="shared" si="538"/>
        <v/>
      </c>
      <c r="CW455" t="str">
        <f t="shared" si="539"/>
        <v/>
      </c>
      <c r="CX455" s="359" t="str">
        <f t="shared" si="540"/>
        <v/>
      </c>
      <c r="CY455" t="str">
        <f t="shared" si="541"/>
        <v/>
      </c>
      <c r="CZ455" t="str">
        <f t="shared" si="542"/>
        <v/>
      </c>
      <c r="DA455" t="str">
        <f t="shared" si="543"/>
        <v/>
      </c>
      <c r="DB455" s="359" t="str">
        <f t="shared" si="544"/>
        <v/>
      </c>
      <c r="DC455" t="str">
        <f t="shared" si="545"/>
        <v/>
      </c>
      <c r="DD455" t="str">
        <f t="shared" si="546"/>
        <v/>
      </c>
      <c r="DE455" t="str">
        <f t="shared" si="547"/>
        <v/>
      </c>
      <c r="DF455" s="359" t="str">
        <f t="shared" si="548"/>
        <v/>
      </c>
      <c r="DG455" t="str">
        <f t="shared" si="549"/>
        <v/>
      </c>
      <c r="DH455" t="str">
        <f t="shared" si="550"/>
        <v/>
      </c>
      <c r="DI455" t="str">
        <f t="shared" si="551"/>
        <v/>
      </c>
      <c r="DJ455" t="str">
        <f t="shared" si="552"/>
        <v/>
      </c>
      <c r="DK455" s="359" t="str">
        <f t="shared" si="553"/>
        <v/>
      </c>
      <c r="DL455" t="str">
        <f t="shared" si="554"/>
        <v/>
      </c>
      <c r="DM455" t="str">
        <f t="shared" si="555"/>
        <v/>
      </c>
      <c r="DN455" t="str">
        <f t="shared" si="556"/>
        <v/>
      </c>
      <c r="DO455" s="359" t="str">
        <f t="shared" si="557"/>
        <v/>
      </c>
      <c r="DP455" t="str">
        <f t="shared" si="558"/>
        <v/>
      </c>
      <c r="DQ455" t="str">
        <f t="shared" si="559"/>
        <v/>
      </c>
      <c r="DR455" t="str">
        <f t="shared" si="560"/>
        <v/>
      </c>
      <c r="DS455" s="359" t="str">
        <f t="shared" si="561"/>
        <v/>
      </c>
      <c r="DT455" t="str">
        <f t="shared" si="562"/>
        <v>X</v>
      </c>
      <c r="DU455" t="str">
        <f t="shared" si="563"/>
        <v>X</v>
      </c>
      <c r="DV455" t="str">
        <f t="shared" si="564"/>
        <v>X</v>
      </c>
      <c r="DW455" t="str">
        <f t="shared" si="565"/>
        <v>X</v>
      </c>
      <c r="DX455" s="359" t="str">
        <f t="shared" si="566"/>
        <v>X</v>
      </c>
      <c r="DY455" t="str">
        <f t="shared" si="567"/>
        <v>X</v>
      </c>
      <c r="DZ455" t="str">
        <f t="shared" si="568"/>
        <v>X</v>
      </c>
      <c r="EA455" t="str">
        <f t="shared" si="569"/>
        <v>X</v>
      </c>
      <c r="EB455" s="359" t="str">
        <f t="shared" si="570"/>
        <v>X</v>
      </c>
      <c r="EC455" t="str">
        <f t="shared" si="571"/>
        <v/>
      </c>
      <c r="ED455" t="str">
        <f t="shared" si="572"/>
        <v/>
      </c>
      <c r="EE455" t="str">
        <f t="shared" si="573"/>
        <v/>
      </c>
      <c r="EF455" t="str">
        <f t="shared" si="574"/>
        <v/>
      </c>
      <c r="EG455" s="359" t="str">
        <f t="shared" si="575"/>
        <v/>
      </c>
      <c r="EH455" t="str">
        <f t="shared" si="608"/>
        <v>Drakaea elastica</v>
      </c>
      <c r="EJ455" t="str">
        <f t="shared" si="603"/>
        <v>Drakaea glyptodon</v>
      </c>
      <c r="EK455" s="100">
        <f t="shared" si="586"/>
        <v>0</v>
      </c>
      <c r="EL455" s="3">
        <f t="shared" si="586"/>
        <v>0</v>
      </c>
      <c r="EM455" s="3">
        <f t="shared" si="586"/>
        <v>0</v>
      </c>
      <c r="EN455" s="3">
        <f t="shared" si="586"/>
        <v>0</v>
      </c>
      <c r="EO455" s="3">
        <f t="shared" si="586"/>
        <v>0</v>
      </c>
      <c r="EP455" s="3">
        <f t="shared" si="586"/>
        <v>0</v>
      </c>
      <c r="EQ455" s="3">
        <f t="shared" si="586"/>
        <v>0</v>
      </c>
      <c r="ER455" s="3">
        <f t="shared" si="586"/>
        <v>1</v>
      </c>
      <c r="ES455" s="3">
        <f t="shared" si="586"/>
        <v>1</v>
      </c>
      <c r="ET455" s="3">
        <f t="shared" ref="ET455:EV460" si="609">IF($AV455&gt;=$AU455,IF(AND(ET$2&gt;=$AU455,ET$2&lt;=$AV455),1,0),IF(OR(ET$2&gt;=$AU455,ET$2&lt;=$AV455),1,0))</f>
        <v>1</v>
      </c>
      <c r="EU455" s="3">
        <f t="shared" si="609"/>
        <v>0</v>
      </c>
      <c r="EV455" s="24">
        <f t="shared" si="609"/>
        <v>0</v>
      </c>
      <c r="EW455" s="245">
        <f t="shared" si="605"/>
        <v>3</v>
      </c>
      <c r="EX455" s="262" t="str">
        <f t="shared" si="604"/>
        <v/>
      </c>
    </row>
    <row r="456" spans="1:154" ht="16.149999999999999" customHeight="1" x14ac:dyDescent="0.25">
      <c r="A456" s="363"/>
      <c r="D456" s="363"/>
      <c r="E456" s="363"/>
      <c r="F456" s="363"/>
      <c r="G456" s="363"/>
      <c r="H456" s="363"/>
      <c r="I456" s="363"/>
      <c r="J456" s="68">
        <f t="shared" si="606"/>
        <v>675</v>
      </c>
      <c r="K456" s="427" t="str">
        <f t="shared" si="607"/>
        <v>Drakaea gracilis</v>
      </c>
      <c r="L456" s="428">
        <v>675</v>
      </c>
      <c r="M456" s="427" t="s">
        <v>1674</v>
      </c>
      <c r="N456" s="438" t="s">
        <v>155</v>
      </c>
      <c r="O456" s="363" t="str">
        <f t="shared" si="585"/>
        <v>S</v>
      </c>
      <c r="P456" s="423" t="s">
        <v>2660</v>
      </c>
      <c r="Q456" s="364" t="s">
        <v>2661</v>
      </c>
      <c r="R456" s="365">
        <v>42948</v>
      </c>
      <c r="S456" s="365">
        <v>43039</v>
      </c>
      <c r="T456" s="603" t="s">
        <v>7894</v>
      </c>
      <c r="U456" s="603" t="s">
        <v>7894</v>
      </c>
      <c r="V456" s="603" t="s">
        <v>7894</v>
      </c>
      <c r="W456" s="603" t="s">
        <v>7894</v>
      </c>
      <c r="X456" s="603" t="s">
        <v>7894</v>
      </c>
      <c r="Y456" s="603" t="s">
        <v>7894</v>
      </c>
      <c r="Z456" s="603" t="s">
        <v>7894</v>
      </c>
      <c r="AA456" s="603" t="s">
        <v>4827</v>
      </c>
      <c r="AB456" s="603" t="s">
        <v>4828</v>
      </c>
      <c r="AC456" s="603" t="s">
        <v>4829</v>
      </c>
      <c r="AD456" s="603" t="s">
        <v>7894</v>
      </c>
      <c r="AE456" s="603" t="s">
        <v>7894</v>
      </c>
      <c r="AF456" s="605" t="s">
        <v>7900</v>
      </c>
      <c r="AG456" s="605" t="s">
        <v>7944</v>
      </c>
      <c r="AH456" s="366" t="s">
        <v>685</v>
      </c>
      <c r="AI456" s="363">
        <f t="shared" si="594"/>
        <v>6</v>
      </c>
      <c r="AJ456" s="363">
        <v>0</v>
      </c>
      <c r="AK456" s="413" t="str">
        <f t="shared" si="596"/>
        <v>None</v>
      </c>
      <c r="AL456" s="413" t="str">
        <f t="shared" si="597"/>
        <v>None</v>
      </c>
      <c r="AM456" s="486" t="s">
        <v>7607</v>
      </c>
      <c r="AS456" s="69">
        <f t="shared" si="587"/>
        <v>32</v>
      </c>
      <c r="AT456" s="69">
        <f t="shared" si="588"/>
        <v>44</v>
      </c>
      <c r="AU456" s="69">
        <f t="shared" si="598"/>
        <v>8</v>
      </c>
      <c r="AV456" s="69">
        <f t="shared" si="599"/>
        <v>10</v>
      </c>
      <c r="AW456" s="81"/>
      <c r="AX456" s="364" t="s">
        <v>2662</v>
      </c>
      <c r="AY456" s="364">
        <v>15406</v>
      </c>
      <c r="AZ456" s="264" t="s">
        <v>48</v>
      </c>
      <c r="BA456" s="238"/>
      <c r="BB456" s="237" t="str">
        <f t="shared" si="600"/>
        <v/>
      </c>
      <c r="BC456" s="270">
        <f t="shared" si="595"/>
        <v>675</v>
      </c>
      <c r="BD456" t="str">
        <f t="shared" si="601"/>
        <v>Drakaea gracilis</v>
      </c>
      <c r="BE456" s="367" t="e">
        <f>COUNTIFS(#REF!,L456)</f>
        <v>#REF!</v>
      </c>
      <c r="BF456" s="374" t="str">
        <f t="shared" si="602"/>
        <v>y</v>
      </c>
      <c r="BG456" s="82"/>
      <c r="BH456" s="375"/>
      <c r="BI456" s="374"/>
      <c r="BJ456" s="403"/>
      <c r="CE456" t="str">
        <f t="shared" si="593"/>
        <v>King-in-his-carriage (Drakaea glyptodon)</v>
      </c>
      <c r="CF456" s="388" t="str">
        <f t="shared" si="576"/>
        <v>Drakaea glyptodon</v>
      </c>
      <c r="CG456" t="str">
        <f t="shared" si="523"/>
        <v/>
      </c>
      <c r="CH456" t="str">
        <f t="shared" si="524"/>
        <v/>
      </c>
      <c r="CI456" t="str">
        <f t="shared" si="525"/>
        <v/>
      </c>
      <c r="CJ456" t="str">
        <f t="shared" si="526"/>
        <v/>
      </c>
      <c r="CK456" s="359" t="str">
        <f t="shared" si="527"/>
        <v/>
      </c>
      <c r="CL456" t="str">
        <f t="shared" si="528"/>
        <v/>
      </c>
      <c r="CM456" t="str">
        <f t="shared" si="529"/>
        <v/>
      </c>
      <c r="CN456" t="str">
        <f t="shared" si="530"/>
        <v/>
      </c>
      <c r="CO456" s="359" t="str">
        <f t="shared" si="531"/>
        <v/>
      </c>
      <c r="CP456" t="str">
        <f t="shared" si="532"/>
        <v/>
      </c>
      <c r="CQ456" t="str">
        <f t="shared" si="533"/>
        <v/>
      </c>
      <c r="CR456" t="str">
        <f t="shared" si="534"/>
        <v/>
      </c>
      <c r="CS456" s="359" t="str">
        <f t="shared" si="535"/>
        <v/>
      </c>
      <c r="CT456" t="str">
        <f t="shared" si="536"/>
        <v/>
      </c>
      <c r="CU456" t="str">
        <f t="shared" si="537"/>
        <v/>
      </c>
      <c r="CV456" t="str">
        <f t="shared" si="538"/>
        <v/>
      </c>
      <c r="CW456" t="str">
        <f t="shared" si="539"/>
        <v/>
      </c>
      <c r="CX456" s="359" t="str">
        <f t="shared" si="540"/>
        <v/>
      </c>
      <c r="CY456" t="str">
        <f t="shared" si="541"/>
        <v/>
      </c>
      <c r="CZ456" t="str">
        <f t="shared" si="542"/>
        <v/>
      </c>
      <c r="DA456" t="str">
        <f t="shared" si="543"/>
        <v/>
      </c>
      <c r="DB456" s="359" t="str">
        <f t="shared" si="544"/>
        <v/>
      </c>
      <c r="DC456" t="str">
        <f t="shared" si="545"/>
        <v/>
      </c>
      <c r="DD456" t="str">
        <f t="shared" si="546"/>
        <v/>
      </c>
      <c r="DE456" t="str">
        <f t="shared" si="547"/>
        <v/>
      </c>
      <c r="DF456" s="359" t="str">
        <f t="shared" si="548"/>
        <v/>
      </c>
      <c r="DG456" t="str">
        <f t="shared" si="549"/>
        <v/>
      </c>
      <c r="DH456" t="str">
        <f t="shared" si="550"/>
        <v/>
      </c>
      <c r="DI456" t="str">
        <f t="shared" si="551"/>
        <v/>
      </c>
      <c r="DJ456" t="str">
        <f t="shared" si="552"/>
        <v/>
      </c>
      <c r="DK456" s="359" t="str">
        <f t="shared" si="553"/>
        <v/>
      </c>
      <c r="DL456" t="str">
        <f t="shared" si="554"/>
        <v/>
      </c>
      <c r="DM456" t="str">
        <f t="shared" si="555"/>
        <v/>
      </c>
      <c r="DN456" t="str">
        <f t="shared" si="556"/>
        <v>X</v>
      </c>
      <c r="DO456" s="359" t="str">
        <f t="shared" si="557"/>
        <v>X</v>
      </c>
      <c r="DP456" t="str">
        <f t="shared" si="558"/>
        <v>X</v>
      </c>
      <c r="DQ456" t="str">
        <f t="shared" si="559"/>
        <v>X</v>
      </c>
      <c r="DR456" t="str">
        <f t="shared" si="560"/>
        <v>X</v>
      </c>
      <c r="DS456" s="359" t="str">
        <f t="shared" si="561"/>
        <v>X</v>
      </c>
      <c r="DT456" t="str">
        <f t="shared" si="562"/>
        <v>X</v>
      </c>
      <c r="DU456" t="str">
        <f t="shared" si="563"/>
        <v>X</v>
      </c>
      <c r="DV456" t="str">
        <f t="shared" si="564"/>
        <v>X</v>
      </c>
      <c r="DW456" t="str">
        <f t="shared" si="565"/>
        <v>X</v>
      </c>
      <c r="DX456" s="359" t="str">
        <f t="shared" si="566"/>
        <v>X</v>
      </c>
      <c r="DY456" t="str">
        <f t="shared" si="567"/>
        <v/>
      </c>
      <c r="DZ456" t="str">
        <f t="shared" si="568"/>
        <v/>
      </c>
      <c r="EA456" t="str">
        <f t="shared" si="569"/>
        <v/>
      </c>
      <c r="EB456" s="359" t="str">
        <f t="shared" si="570"/>
        <v/>
      </c>
      <c r="EC456" t="str">
        <f t="shared" si="571"/>
        <v/>
      </c>
      <c r="ED456" t="str">
        <f t="shared" si="572"/>
        <v/>
      </c>
      <c r="EE456" t="str">
        <f t="shared" si="573"/>
        <v/>
      </c>
      <c r="EF456" t="str">
        <f t="shared" si="574"/>
        <v/>
      </c>
      <c r="EG456" s="359" t="str">
        <f t="shared" si="575"/>
        <v/>
      </c>
      <c r="EH456" t="str">
        <f t="shared" si="608"/>
        <v>Drakaea glyptodon</v>
      </c>
      <c r="EJ456" t="str">
        <f t="shared" si="603"/>
        <v>Drakaea gracilis</v>
      </c>
      <c r="EK456" s="100">
        <f t="shared" ref="EK456:EV481" si="610">IF($AV456&gt;=$AU456,IF(AND(EK$2&gt;=$AU456,EK$2&lt;=$AV456),1,0),IF(OR(EK$2&gt;=$AU456,EK$2&lt;=$AV456),1,0))</f>
        <v>0</v>
      </c>
      <c r="EL456" s="3">
        <f t="shared" ref="EL456:ES460" si="611">IF($AV456&gt;=$AU456,IF(AND(EL$2&gt;=$AU456,EL$2&lt;=$AV456),1,0),IF(OR(EL$2&gt;=$AU456,EL$2&lt;=$AV456),1,0))</f>
        <v>0</v>
      </c>
      <c r="EM456" s="3">
        <f t="shared" si="611"/>
        <v>0</v>
      </c>
      <c r="EN456" s="3">
        <f t="shared" si="611"/>
        <v>0</v>
      </c>
      <c r="EO456" s="3">
        <f t="shared" si="611"/>
        <v>0</v>
      </c>
      <c r="EP456" s="3">
        <f t="shared" si="611"/>
        <v>0</v>
      </c>
      <c r="EQ456" s="3">
        <f t="shared" si="611"/>
        <v>0</v>
      </c>
      <c r="ER456" s="3">
        <f t="shared" si="611"/>
        <v>1</v>
      </c>
      <c r="ES456" s="3">
        <f t="shared" si="611"/>
        <v>1</v>
      </c>
      <c r="ET456" s="3">
        <f t="shared" si="609"/>
        <v>1</v>
      </c>
      <c r="EU456" s="3">
        <f t="shared" si="609"/>
        <v>0</v>
      </c>
      <c r="EV456" s="24">
        <f t="shared" si="609"/>
        <v>0</v>
      </c>
      <c r="EW456" s="245">
        <f t="shared" si="605"/>
        <v>3</v>
      </c>
      <c r="EX456" s="262" t="str">
        <f t="shared" si="604"/>
        <v/>
      </c>
    </row>
    <row r="457" spans="1:154" ht="16.149999999999999" customHeight="1" x14ac:dyDescent="0.25">
      <c r="A457" s="363"/>
      <c r="D457" s="363"/>
      <c r="E457" s="363"/>
      <c r="F457" s="363"/>
      <c r="G457" s="363"/>
      <c r="H457" s="363"/>
      <c r="I457" s="363"/>
      <c r="J457" s="68">
        <f t="shared" si="606"/>
        <v>676</v>
      </c>
      <c r="K457" s="427" t="str">
        <f t="shared" si="607"/>
        <v>Drakaea isolata</v>
      </c>
      <c r="L457" s="428">
        <v>676</v>
      </c>
      <c r="M457" s="427" t="s">
        <v>1674</v>
      </c>
      <c r="N457" s="438" t="s">
        <v>275</v>
      </c>
      <c r="O457" s="363" t="str">
        <f t="shared" si="585"/>
        <v>S</v>
      </c>
      <c r="P457" s="423" t="s">
        <v>2663</v>
      </c>
      <c r="Q457" s="364" t="s">
        <v>1199</v>
      </c>
      <c r="R457" s="365">
        <v>42979</v>
      </c>
      <c r="S457" s="365">
        <v>43023</v>
      </c>
      <c r="T457" s="603" t="s">
        <v>7894</v>
      </c>
      <c r="U457" s="603" t="s">
        <v>7894</v>
      </c>
      <c r="V457" s="603" t="s">
        <v>7894</v>
      </c>
      <c r="W457" s="603" t="s">
        <v>7894</v>
      </c>
      <c r="X457" s="603" t="s">
        <v>7894</v>
      </c>
      <c r="Y457" s="603" t="s">
        <v>7894</v>
      </c>
      <c r="Z457" s="603" t="s">
        <v>7894</v>
      </c>
      <c r="AA457" s="603" t="s">
        <v>7894</v>
      </c>
      <c r="AB457" s="603" t="s">
        <v>4828</v>
      </c>
      <c r="AC457" s="603" t="s">
        <v>4829</v>
      </c>
      <c r="AD457" s="603" t="s">
        <v>7894</v>
      </c>
      <c r="AE457" s="603" t="s">
        <v>7894</v>
      </c>
      <c r="AF457" s="605" t="s">
        <v>7896</v>
      </c>
      <c r="AG457" s="605" t="s">
        <v>7943</v>
      </c>
      <c r="AH457" s="69" t="s">
        <v>1583</v>
      </c>
      <c r="AI457" s="363">
        <f t="shared" si="594"/>
        <v>1</v>
      </c>
      <c r="AJ457" s="363">
        <v>0</v>
      </c>
      <c r="AK457" s="413" t="str">
        <f t="shared" si="596"/>
        <v>None</v>
      </c>
      <c r="AL457" s="413" t="str">
        <f t="shared" si="597"/>
        <v>None</v>
      </c>
      <c r="AM457" s="486" t="s">
        <v>7607</v>
      </c>
      <c r="AS457" s="69">
        <f t="shared" si="587"/>
        <v>36</v>
      </c>
      <c r="AT457" s="69">
        <f t="shared" si="588"/>
        <v>42</v>
      </c>
      <c r="AU457" s="69">
        <f t="shared" si="598"/>
        <v>9</v>
      </c>
      <c r="AV457" s="69">
        <f t="shared" si="599"/>
        <v>10</v>
      </c>
      <c r="AW457" s="81"/>
      <c r="AX457" s="364" t="s">
        <v>2664</v>
      </c>
      <c r="AY457" s="364">
        <v>13828</v>
      </c>
      <c r="AZ457" s="264" t="s">
        <v>48</v>
      </c>
      <c r="BA457" s="238"/>
      <c r="BB457" s="237" t="str">
        <f t="shared" si="600"/>
        <v/>
      </c>
      <c r="BC457" s="270">
        <f t="shared" si="595"/>
        <v>676</v>
      </c>
      <c r="BD457" t="str">
        <f t="shared" si="601"/>
        <v>Drakaea isolata</v>
      </c>
      <c r="BE457" s="367" t="e">
        <f>COUNTIFS(#REF!,L457)</f>
        <v>#REF!</v>
      </c>
      <c r="BF457" s="374" t="str">
        <f t="shared" si="602"/>
        <v>y</v>
      </c>
      <c r="BG457" s="82"/>
      <c r="BH457" s="375"/>
      <c r="BI457" s="374"/>
      <c r="BJ457" s="403"/>
      <c r="CE457" t="str">
        <f t="shared" si="593"/>
        <v>Slender Hammer Orchid (Drakaea gracilis)</v>
      </c>
      <c r="CF457" s="388" t="str">
        <f t="shared" si="576"/>
        <v>Drakaea gracilis</v>
      </c>
      <c r="CG457" t="str">
        <f t="shared" si="523"/>
        <v/>
      </c>
      <c r="CH457" t="str">
        <f t="shared" si="524"/>
        <v/>
      </c>
      <c r="CI457" t="str">
        <f t="shared" si="525"/>
        <v/>
      </c>
      <c r="CJ457" t="str">
        <f t="shared" si="526"/>
        <v/>
      </c>
      <c r="CK457" s="359" t="str">
        <f t="shared" si="527"/>
        <v/>
      </c>
      <c r="CL457" t="str">
        <f t="shared" si="528"/>
        <v/>
      </c>
      <c r="CM457" t="str">
        <f t="shared" si="529"/>
        <v/>
      </c>
      <c r="CN457" t="str">
        <f t="shared" si="530"/>
        <v/>
      </c>
      <c r="CO457" s="359" t="str">
        <f t="shared" si="531"/>
        <v/>
      </c>
      <c r="CP457" t="str">
        <f t="shared" si="532"/>
        <v/>
      </c>
      <c r="CQ457" t="str">
        <f t="shared" si="533"/>
        <v/>
      </c>
      <c r="CR457" t="str">
        <f t="shared" si="534"/>
        <v/>
      </c>
      <c r="CS457" s="359" t="str">
        <f t="shared" si="535"/>
        <v/>
      </c>
      <c r="CT457" t="str">
        <f t="shared" si="536"/>
        <v/>
      </c>
      <c r="CU457" t="str">
        <f t="shared" si="537"/>
        <v/>
      </c>
      <c r="CV457" t="str">
        <f t="shared" si="538"/>
        <v/>
      </c>
      <c r="CW457" t="str">
        <f t="shared" si="539"/>
        <v/>
      </c>
      <c r="CX457" s="359" t="str">
        <f t="shared" si="540"/>
        <v/>
      </c>
      <c r="CY457" t="str">
        <f t="shared" si="541"/>
        <v/>
      </c>
      <c r="CZ457" t="str">
        <f t="shared" si="542"/>
        <v/>
      </c>
      <c r="DA457" t="str">
        <f t="shared" si="543"/>
        <v/>
      </c>
      <c r="DB457" s="359" t="str">
        <f t="shared" si="544"/>
        <v/>
      </c>
      <c r="DC457" t="str">
        <f t="shared" si="545"/>
        <v/>
      </c>
      <c r="DD457" t="str">
        <f t="shared" si="546"/>
        <v/>
      </c>
      <c r="DE457" t="str">
        <f t="shared" si="547"/>
        <v/>
      </c>
      <c r="DF457" s="359" t="str">
        <f t="shared" si="548"/>
        <v/>
      </c>
      <c r="DG457" t="str">
        <f t="shared" si="549"/>
        <v/>
      </c>
      <c r="DH457" t="str">
        <f t="shared" si="550"/>
        <v/>
      </c>
      <c r="DI457" t="str">
        <f t="shared" si="551"/>
        <v/>
      </c>
      <c r="DJ457" t="str">
        <f t="shared" si="552"/>
        <v/>
      </c>
      <c r="DK457" s="359" t="str">
        <f t="shared" si="553"/>
        <v/>
      </c>
      <c r="DL457" t="str">
        <f t="shared" si="554"/>
        <v>X</v>
      </c>
      <c r="DM457" t="str">
        <f t="shared" si="555"/>
        <v>X</v>
      </c>
      <c r="DN457" t="str">
        <f t="shared" si="556"/>
        <v>X</v>
      </c>
      <c r="DO457" s="359" t="str">
        <f t="shared" si="557"/>
        <v>X</v>
      </c>
      <c r="DP457" t="str">
        <f t="shared" si="558"/>
        <v>X</v>
      </c>
      <c r="DQ457" t="str">
        <f t="shared" si="559"/>
        <v>X</v>
      </c>
      <c r="DR457" t="str">
        <f t="shared" si="560"/>
        <v>X</v>
      </c>
      <c r="DS457" s="359" t="str">
        <f t="shared" si="561"/>
        <v>X</v>
      </c>
      <c r="DT457" t="str">
        <f t="shared" si="562"/>
        <v>X</v>
      </c>
      <c r="DU457" t="str">
        <f t="shared" si="563"/>
        <v>X</v>
      </c>
      <c r="DV457" t="str">
        <f t="shared" si="564"/>
        <v>X</v>
      </c>
      <c r="DW457" t="str">
        <f t="shared" si="565"/>
        <v>X</v>
      </c>
      <c r="DX457" s="359" t="str">
        <f t="shared" si="566"/>
        <v>X</v>
      </c>
      <c r="DY457" t="str">
        <f t="shared" si="567"/>
        <v/>
      </c>
      <c r="DZ457" t="str">
        <f t="shared" si="568"/>
        <v/>
      </c>
      <c r="EA457" t="str">
        <f t="shared" si="569"/>
        <v/>
      </c>
      <c r="EB457" s="359" t="str">
        <f t="shared" si="570"/>
        <v/>
      </c>
      <c r="EC457" t="str">
        <f t="shared" si="571"/>
        <v/>
      </c>
      <c r="ED457" t="str">
        <f t="shared" si="572"/>
        <v/>
      </c>
      <c r="EE457" t="str">
        <f t="shared" si="573"/>
        <v/>
      </c>
      <c r="EF457" t="str">
        <f t="shared" si="574"/>
        <v/>
      </c>
      <c r="EG457" s="359" t="str">
        <f t="shared" si="575"/>
        <v/>
      </c>
      <c r="EH457" t="str">
        <f t="shared" si="608"/>
        <v>Drakaea gracilis</v>
      </c>
      <c r="EJ457" t="str">
        <f t="shared" si="603"/>
        <v>Drakaea isolata</v>
      </c>
      <c r="EK457" s="100">
        <f t="shared" si="610"/>
        <v>0</v>
      </c>
      <c r="EL457" s="3">
        <f t="shared" si="611"/>
        <v>0</v>
      </c>
      <c r="EM457" s="3">
        <f t="shared" si="611"/>
        <v>0</v>
      </c>
      <c r="EN457" s="3">
        <f t="shared" si="611"/>
        <v>0</v>
      </c>
      <c r="EO457" s="3">
        <f t="shared" si="611"/>
        <v>0</v>
      </c>
      <c r="EP457" s="3">
        <f t="shared" si="611"/>
        <v>0</v>
      </c>
      <c r="EQ457" s="3">
        <f t="shared" si="611"/>
        <v>0</v>
      </c>
      <c r="ER457" s="3">
        <f t="shared" si="611"/>
        <v>0</v>
      </c>
      <c r="ES457" s="3">
        <f t="shared" si="611"/>
        <v>1</v>
      </c>
      <c r="ET457" s="3">
        <f t="shared" si="609"/>
        <v>1</v>
      </c>
      <c r="EU457" s="3">
        <f t="shared" si="609"/>
        <v>0</v>
      </c>
      <c r="EV457" s="24">
        <f t="shared" si="609"/>
        <v>0</v>
      </c>
      <c r="EW457" s="245">
        <f t="shared" si="605"/>
        <v>2</v>
      </c>
      <c r="EX457" s="262" t="str">
        <f t="shared" si="604"/>
        <v/>
      </c>
    </row>
    <row r="458" spans="1:154" ht="15.75" customHeight="1" x14ac:dyDescent="0.25">
      <c r="A458" s="363"/>
      <c r="D458" s="363"/>
      <c r="E458" s="363"/>
      <c r="F458" s="363"/>
      <c r="G458" s="363"/>
      <c r="H458" s="363"/>
      <c r="I458" s="363"/>
      <c r="J458" s="68">
        <f t="shared" si="606"/>
        <v>677</v>
      </c>
      <c r="K458" s="413" t="str">
        <f t="shared" si="607"/>
        <v>Drakaea livida</v>
      </c>
      <c r="L458" s="362">
        <v>677</v>
      </c>
      <c r="M458" s="413" t="s">
        <v>1674</v>
      </c>
      <c r="N458" s="438" t="s">
        <v>156</v>
      </c>
      <c r="O458" s="363" t="str">
        <f t="shared" si="585"/>
        <v>S</v>
      </c>
      <c r="P458" s="364" t="s">
        <v>2665</v>
      </c>
      <c r="Q458" s="364" t="s">
        <v>2666</v>
      </c>
      <c r="R458" s="365">
        <v>42962</v>
      </c>
      <c r="S458" s="365">
        <v>43023</v>
      </c>
      <c r="T458" s="603" t="s">
        <v>7894</v>
      </c>
      <c r="U458" s="603" t="s">
        <v>7894</v>
      </c>
      <c r="V458" s="603" t="s">
        <v>7894</v>
      </c>
      <c r="W458" s="603" t="s">
        <v>7894</v>
      </c>
      <c r="X458" s="603" t="s">
        <v>7894</v>
      </c>
      <c r="Y458" s="603" t="s">
        <v>7894</v>
      </c>
      <c r="Z458" s="603" t="s">
        <v>7894</v>
      </c>
      <c r="AA458" s="603" t="s">
        <v>4827</v>
      </c>
      <c r="AB458" s="603" t="s">
        <v>4828</v>
      </c>
      <c r="AC458" s="603" t="s">
        <v>4829</v>
      </c>
      <c r="AD458" s="603" t="s">
        <v>7894</v>
      </c>
      <c r="AE458" s="603" t="s">
        <v>7894</v>
      </c>
      <c r="AF458" s="605" t="s">
        <v>7900</v>
      </c>
      <c r="AG458" s="605" t="s">
        <v>7944</v>
      </c>
      <c r="AH458" s="366" t="s">
        <v>685</v>
      </c>
      <c r="AI458" s="363">
        <f t="shared" si="594"/>
        <v>6</v>
      </c>
      <c r="AJ458" s="363">
        <v>0</v>
      </c>
      <c r="AK458" s="413" t="str">
        <f t="shared" si="596"/>
        <v>None</v>
      </c>
      <c r="AL458" s="413" t="str">
        <f t="shared" si="597"/>
        <v>None</v>
      </c>
      <c r="AM458" s="486" t="s">
        <v>7607</v>
      </c>
      <c r="AN458" s="70" t="s">
        <v>2671</v>
      </c>
      <c r="AS458" s="69">
        <f t="shared" si="587"/>
        <v>34</v>
      </c>
      <c r="AT458" s="69">
        <f t="shared" si="588"/>
        <v>42</v>
      </c>
      <c r="AU458" s="69">
        <f t="shared" si="598"/>
        <v>8</v>
      </c>
      <c r="AV458" s="69">
        <f t="shared" si="599"/>
        <v>10</v>
      </c>
      <c r="AW458" s="81"/>
      <c r="AX458" s="364" t="s">
        <v>2667</v>
      </c>
      <c r="AY458" s="364">
        <v>11156</v>
      </c>
      <c r="AZ458" s="264" t="s">
        <v>48</v>
      </c>
      <c r="BA458" s="238"/>
      <c r="BB458" s="237" t="str">
        <f t="shared" si="600"/>
        <v/>
      </c>
      <c r="BC458" s="270">
        <f t="shared" si="595"/>
        <v>677</v>
      </c>
      <c r="BD458" t="str">
        <f t="shared" si="601"/>
        <v>Drakaea livida</v>
      </c>
      <c r="BE458" s="367" t="e">
        <f>COUNTIFS(#REF!,L458)</f>
        <v>#REF!</v>
      </c>
      <c r="BF458" s="374" t="str">
        <f t="shared" si="602"/>
        <v>y</v>
      </c>
      <c r="BG458" s="82"/>
      <c r="BH458" s="375"/>
      <c r="BI458" s="374"/>
      <c r="BJ458" s="403"/>
      <c r="CE458" t="str">
        <f t="shared" si="593"/>
        <v>Lonely Hammer Orchid (Drakaea isolata)</v>
      </c>
      <c r="CF458" s="388" t="str">
        <f t="shared" si="576"/>
        <v>Drakaea isolata</v>
      </c>
      <c r="CG458" t="str">
        <f t="shared" ref="CG458:CG521" si="612">IF(CG$2&gt;=$R457,IF(CG$2&lt;=$S457,"X",""),"")</f>
        <v/>
      </c>
      <c r="CH458" t="str">
        <f t="shared" ref="CH458:CH521" si="613">IF(CH$2&gt;=$R457,IF(CH$2&lt;=$S457,"X",""),"")</f>
        <v/>
      </c>
      <c r="CI458" t="str">
        <f t="shared" ref="CI458:CI521" si="614">IF(CI$2&gt;=$R457,IF(CI$2&lt;=$S457,"X",""),"")</f>
        <v/>
      </c>
      <c r="CJ458" t="str">
        <f t="shared" ref="CJ458:CJ521" si="615">IF(CJ$2&gt;=$R457,IF(CJ$2&lt;=$S457,"X",""),"")</f>
        <v/>
      </c>
      <c r="CK458" s="359" t="str">
        <f t="shared" ref="CK458:CK521" si="616">IF(CK$2&gt;=$R457,IF(CK$2&lt;=$S457,"X",""),"")</f>
        <v/>
      </c>
      <c r="CL458" t="str">
        <f t="shared" ref="CL458:CL521" si="617">IF(CL$2&gt;=$R457,IF(CL$2&lt;=$S457,"X",""),"")</f>
        <v/>
      </c>
      <c r="CM458" t="str">
        <f t="shared" ref="CM458:CM521" si="618">IF(CM$2&gt;=$R457,IF(CM$2&lt;=$S457,"X",""),"")</f>
        <v/>
      </c>
      <c r="CN458" t="str">
        <f t="shared" ref="CN458:CN521" si="619">IF(CN$2&gt;=$R457,IF(CN$2&lt;=$S457,"X",""),"")</f>
        <v/>
      </c>
      <c r="CO458" s="359" t="str">
        <f t="shared" ref="CO458:CO521" si="620">IF(CO$2&gt;=$R457,IF(CO$2&lt;=$S457,"X",""),"")</f>
        <v/>
      </c>
      <c r="CP458" t="str">
        <f t="shared" ref="CP458:CP521" si="621">IF(CP$2&gt;=$R457,IF(CP$2&lt;=$S457,"X",""),"")</f>
        <v/>
      </c>
      <c r="CQ458" t="str">
        <f t="shared" ref="CQ458:CQ521" si="622">IF(CQ$2&gt;=$R457,IF(CQ$2&lt;=$S457,"X",""),"")</f>
        <v/>
      </c>
      <c r="CR458" t="str">
        <f t="shared" ref="CR458:CR521" si="623">IF(CR$2&gt;=$R457,IF(CR$2&lt;=$S457,"X",""),"")</f>
        <v/>
      </c>
      <c r="CS458" s="359" t="str">
        <f t="shared" ref="CS458:CS521" si="624">IF(CS$2&gt;=$R457,IF(CS$2&lt;=$S457,"X",""),"")</f>
        <v/>
      </c>
      <c r="CT458" t="str">
        <f t="shared" ref="CT458:CT521" si="625">IF(CT$2&gt;=$R457,IF(CT$2&lt;=$S457,"X",""),"")</f>
        <v/>
      </c>
      <c r="CU458" t="str">
        <f t="shared" ref="CU458:CU521" si="626">IF(CU$2&gt;=$R457,IF(CU$2&lt;=$S457,"X",""),"")</f>
        <v/>
      </c>
      <c r="CV458" t="str">
        <f t="shared" ref="CV458:CV521" si="627">IF(CV$2&gt;=$R457,IF(CV$2&lt;=$S457,"X",""),"")</f>
        <v/>
      </c>
      <c r="CW458" t="str">
        <f t="shared" ref="CW458:CW521" si="628">IF(CW$2&gt;=$R457,IF(CW$2&lt;=$S457,"X",""),"")</f>
        <v/>
      </c>
      <c r="CX458" s="359" t="str">
        <f t="shared" ref="CX458:CX521" si="629">IF(CX$2&gt;=$R457,IF(CX$2&lt;=$S457,"X",""),"")</f>
        <v/>
      </c>
      <c r="CY458" t="str">
        <f t="shared" ref="CY458:CY521" si="630">IF(CY$2&gt;=$R457,IF(CY$2&lt;=$S457,"X",""),"")</f>
        <v/>
      </c>
      <c r="CZ458" t="str">
        <f t="shared" ref="CZ458:CZ521" si="631">IF(CZ$2&gt;=$R457,IF(CZ$2&lt;=$S457,"X",""),"")</f>
        <v/>
      </c>
      <c r="DA458" t="str">
        <f t="shared" ref="DA458:DA521" si="632">IF(DA$2&gt;=$R457,IF(DA$2&lt;=$S457,"X",""),"")</f>
        <v/>
      </c>
      <c r="DB458" s="359" t="str">
        <f t="shared" ref="DB458:DB521" si="633">IF(DB$2&gt;=$R457,IF(DB$2&lt;=$S457,"X",""),"")</f>
        <v/>
      </c>
      <c r="DC458" t="str">
        <f t="shared" ref="DC458:DC521" si="634">IF(DC$2&gt;=$R457,IF(DC$2&lt;=$S457,"X",""),"")</f>
        <v/>
      </c>
      <c r="DD458" t="str">
        <f t="shared" ref="DD458:DD521" si="635">IF(DD$2&gt;=$R457,IF(DD$2&lt;=$S457,"X",""),"")</f>
        <v/>
      </c>
      <c r="DE458" t="str">
        <f t="shared" ref="DE458:DE521" si="636">IF(DE$2&gt;=$R457,IF(DE$2&lt;=$S457,"X",""),"")</f>
        <v/>
      </c>
      <c r="DF458" s="359" t="str">
        <f t="shared" ref="DF458:DF521" si="637">IF(DF$2&gt;=$R457,IF(DF$2&lt;=$S457,"X",""),"")</f>
        <v/>
      </c>
      <c r="DG458" t="str">
        <f t="shared" ref="DG458:DG521" si="638">IF(DG$2&gt;=$R457,IF(DG$2&lt;=$S457,"X",""),"")</f>
        <v/>
      </c>
      <c r="DH458" t="str">
        <f t="shared" ref="DH458:DH521" si="639">IF(DH$2&gt;=$R457,IF(DH$2&lt;=$S457,"X",""),"")</f>
        <v/>
      </c>
      <c r="DI458" t="str">
        <f t="shared" ref="DI458:DI521" si="640">IF(DI$2&gt;=$R457,IF(DI$2&lt;=$S457,"X",""),"")</f>
        <v/>
      </c>
      <c r="DJ458" t="str">
        <f t="shared" ref="DJ458:DJ521" si="641">IF(DJ$2&gt;=$R457,IF(DJ$2&lt;=$S457,"X",""),"")</f>
        <v/>
      </c>
      <c r="DK458" s="359" t="str">
        <f t="shared" ref="DK458:DK521" si="642">IF(DK$2&gt;=$R457,IF(DK$2&lt;=$S457,"X",""),"")</f>
        <v/>
      </c>
      <c r="DL458" t="str">
        <f t="shared" ref="DL458:DL521" si="643">IF(DL$2&gt;=$R457,IF(DL$2&lt;=$S457,"X",""),"")</f>
        <v/>
      </c>
      <c r="DM458" t="str">
        <f t="shared" ref="DM458:DM521" si="644">IF(DM$2&gt;=$R457,IF(DM$2&lt;=$S457,"X",""),"")</f>
        <v/>
      </c>
      <c r="DN458" t="str">
        <f t="shared" ref="DN458:DN521" si="645">IF(DN$2&gt;=$R457,IF(DN$2&lt;=$S457,"X",""),"")</f>
        <v/>
      </c>
      <c r="DO458" s="359" t="str">
        <f t="shared" ref="DO458:DO521" si="646">IF(DO$2&gt;=$R457,IF(DO$2&lt;=$S457,"X",""),"")</f>
        <v/>
      </c>
      <c r="DP458" t="str">
        <f t="shared" ref="DP458:DP521" si="647">IF(DP$2&gt;=$R457,IF(DP$2&lt;=$S457,"X",""),"")</f>
        <v>X</v>
      </c>
      <c r="DQ458" t="str">
        <f t="shared" ref="DQ458:DQ521" si="648">IF(DQ$2&gt;=$R457,IF(DQ$2&lt;=$S457,"X",""),"")</f>
        <v>X</v>
      </c>
      <c r="DR458" t="str">
        <f t="shared" ref="DR458:DR521" si="649">IF(DR$2&gt;=$R457,IF(DR$2&lt;=$S457,"X",""),"")</f>
        <v>X</v>
      </c>
      <c r="DS458" s="359" t="str">
        <f t="shared" ref="DS458:DS521" si="650">IF(DS$2&gt;=$R457,IF(DS$2&lt;=$S457,"X",""),"")</f>
        <v>X</v>
      </c>
      <c r="DT458" t="str">
        <f t="shared" ref="DT458:DT521" si="651">IF(DT$2&gt;=$R457,IF(DT$2&lt;=$S457,"X",""),"")</f>
        <v>X</v>
      </c>
      <c r="DU458" t="str">
        <f t="shared" ref="DU458:DU521" si="652">IF(DU$2&gt;=$R457,IF(DU$2&lt;=$S457,"X",""),"")</f>
        <v>X</v>
      </c>
      <c r="DV458" t="str">
        <f t="shared" ref="DV458:DV521" si="653">IF(DV$2&gt;=$R457,IF(DV$2&lt;=$S457,"X",""),"")</f>
        <v>X</v>
      </c>
      <c r="DW458" t="str">
        <f t="shared" ref="DW458:DW521" si="654">IF(DW$2&gt;=$R457,IF(DW$2&lt;=$S457,"X",""),"")</f>
        <v/>
      </c>
      <c r="DX458" s="359" t="str">
        <f t="shared" ref="DX458:DX521" si="655">IF(DX$2&gt;=$R457,IF(DX$2&lt;=$S457,"X",""),"")</f>
        <v/>
      </c>
      <c r="DY458" t="str">
        <f t="shared" ref="DY458:DY521" si="656">IF(DY$2&gt;=$R457,IF(DY$2&lt;=$S457,"X",""),"")</f>
        <v/>
      </c>
      <c r="DZ458" t="str">
        <f t="shared" ref="DZ458:DZ521" si="657">IF(DZ$2&gt;=$R457,IF(DZ$2&lt;=$S457,"X",""),"")</f>
        <v/>
      </c>
      <c r="EA458" t="str">
        <f t="shared" ref="EA458:EA521" si="658">IF(EA$2&gt;=$R457,IF(EA$2&lt;=$S457,"X",""),"")</f>
        <v/>
      </c>
      <c r="EB458" s="359" t="str">
        <f t="shared" ref="EB458:EB521" si="659">IF(EB$2&gt;=$R457,IF(EB$2&lt;=$S457,"X",""),"")</f>
        <v/>
      </c>
      <c r="EC458" t="str">
        <f t="shared" ref="EC458:EC521" si="660">IF(EC$2&gt;=$R457,IF(EC$2&lt;=$S457,"X",""),"")</f>
        <v/>
      </c>
      <c r="ED458" t="str">
        <f t="shared" ref="ED458:ED521" si="661">IF(ED$2&gt;=$R457,IF(ED$2&lt;=$S457,"X",""),"")</f>
        <v/>
      </c>
      <c r="EE458" t="str">
        <f t="shared" ref="EE458:EE521" si="662">IF(EE$2&gt;=$R457,IF(EE$2&lt;=$S457,"X",""),"")</f>
        <v/>
      </c>
      <c r="EF458" t="str">
        <f t="shared" ref="EF458:EF521" si="663">IF(EF$2&gt;=$R457,IF(EF$2&lt;=$S457,"X",""),"")</f>
        <v/>
      </c>
      <c r="EG458" s="359" t="str">
        <f t="shared" ref="EG458:EG521" si="664">IF(EG$2&gt;=$R457,IF(EG$2&lt;=$S457,"X",""),"")</f>
        <v/>
      </c>
      <c r="EH458" t="str">
        <f t="shared" si="608"/>
        <v>Drakaea isolata</v>
      </c>
      <c r="EJ458" t="str">
        <f t="shared" si="603"/>
        <v>Drakaea livida</v>
      </c>
      <c r="EK458" s="100">
        <f t="shared" si="610"/>
        <v>0</v>
      </c>
      <c r="EL458" s="3">
        <f t="shared" si="611"/>
        <v>0</v>
      </c>
      <c r="EM458" s="3">
        <f t="shared" si="611"/>
        <v>0</v>
      </c>
      <c r="EN458" s="3">
        <f t="shared" si="611"/>
        <v>0</v>
      </c>
      <c r="EO458" s="3">
        <f t="shared" si="611"/>
        <v>0</v>
      </c>
      <c r="EP458" s="3">
        <f t="shared" si="611"/>
        <v>0</v>
      </c>
      <c r="EQ458" s="3">
        <f t="shared" si="611"/>
        <v>0</v>
      </c>
      <c r="ER458" s="3">
        <f t="shared" si="611"/>
        <v>1</v>
      </c>
      <c r="ES458" s="3">
        <f t="shared" si="611"/>
        <v>1</v>
      </c>
      <c r="ET458" s="3">
        <f t="shared" si="609"/>
        <v>1</v>
      </c>
      <c r="EU458" s="3">
        <f t="shared" si="609"/>
        <v>0</v>
      </c>
      <c r="EV458" s="24">
        <f t="shared" si="609"/>
        <v>0</v>
      </c>
      <c r="EW458" s="245">
        <f t="shared" si="605"/>
        <v>3</v>
      </c>
      <c r="EX458" s="262" t="str">
        <f t="shared" si="604"/>
        <v/>
      </c>
    </row>
    <row r="459" spans="1:154" ht="16.149999999999999" customHeight="1" x14ac:dyDescent="0.25">
      <c r="A459" s="363"/>
      <c r="D459" s="363"/>
      <c r="E459" s="363"/>
      <c r="F459" s="363"/>
      <c r="G459" s="363"/>
      <c r="H459" s="363"/>
      <c r="I459" s="363"/>
      <c r="J459" s="68">
        <f t="shared" si="606"/>
        <v>678</v>
      </c>
      <c r="K459" s="413" t="str">
        <f t="shared" si="607"/>
        <v>Drakaea micrantha</v>
      </c>
      <c r="L459" s="362">
        <v>678</v>
      </c>
      <c r="M459" s="413" t="s">
        <v>1674</v>
      </c>
      <c r="N459" s="438" t="s">
        <v>906</v>
      </c>
      <c r="O459" s="363" t="str">
        <f t="shared" si="585"/>
        <v>S</v>
      </c>
      <c r="P459" s="430" t="s">
        <v>2668</v>
      </c>
      <c r="Q459" s="364" t="s">
        <v>1876</v>
      </c>
      <c r="R459" s="365">
        <v>42979</v>
      </c>
      <c r="S459" s="365">
        <v>43039</v>
      </c>
      <c r="T459" s="603" t="s">
        <v>7894</v>
      </c>
      <c r="U459" s="603" t="s">
        <v>7894</v>
      </c>
      <c r="V459" s="603" t="s">
        <v>7894</v>
      </c>
      <c r="W459" s="603" t="s">
        <v>7894</v>
      </c>
      <c r="X459" s="603" t="s">
        <v>7894</v>
      </c>
      <c r="Y459" s="603" t="s">
        <v>7894</v>
      </c>
      <c r="Z459" s="603" t="s">
        <v>7894</v>
      </c>
      <c r="AA459" s="603" t="s">
        <v>7894</v>
      </c>
      <c r="AB459" s="603" t="s">
        <v>4828</v>
      </c>
      <c r="AC459" s="603" t="s">
        <v>4829</v>
      </c>
      <c r="AD459" s="603" t="s">
        <v>7894</v>
      </c>
      <c r="AE459" s="603" t="s">
        <v>7894</v>
      </c>
      <c r="AF459" s="605" t="s">
        <v>7896</v>
      </c>
      <c r="AG459" s="605" t="s">
        <v>7943</v>
      </c>
      <c r="AH459" s="69" t="s">
        <v>1583</v>
      </c>
      <c r="AI459" s="363">
        <f t="shared" si="594"/>
        <v>1</v>
      </c>
      <c r="AJ459" s="363">
        <v>0</v>
      </c>
      <c r="AK459" s="413" t="str">
        <f t="shared" si="596"/>
        <v>None</v>
      </c>
      <c r="AL459" s="413" t="str">
        <f t="shared" si="597"/>
        <v>None</v>
      </c>
      <c r="AM459" s="486" t="s">
        <v>7607</v>
      </c>
      <c r="AS459" s="69">
        <f t="shared" si="587"/>
        <v>36</v>
      </c>
      <c r="AT459" s="69">
        <f t="shared" si="588"/>
        <v>44</v>
      </c>
      <c r="AU459" s="69">
        <f t="shared" si="598"/>
        <v>9</v>
      </c>
      <c r="AV459" s="69">
        <f t="shared" si="599"/>
        <v>10</v>
      </c>
      <c r="AW459" s="81"/>
      <c r="AX459" s="364" t="s">
        <v>2669</v>
      </c>
      <c r="AY459" s="364">
        <v>13635</v>
      </c>
      <c r="AZ459" s="264" t="s">
        <v>48</v>
      </c>
      <c r="BA459" s="238"/>
      <c r="BB459" s="237" t="str">
        <f t="shared" si="600"/>
        <v/>
      </c>
      <c r="BC459" s="270">
        <f t="shared" si="595"/>
        <v>678</v>
      </c>
      <c r="BD459" t="str">
        <f t="shared" si="601"/>
        <v>Drakaea micrantha</v>
      </c>
      <c r="BE459" s="367" t="e">
        <f>COUNTIFS(#REF!,L459)</f>
        <v>#REF!</v>
      </c>
      <c r="BF459" s="374" t="str">
        <f t="shared" si="602"/>
        <v>y</v>
      </c>
      <c r="BG459" s="82"/>
      <c r="BH459" s="375"/>
      <c r="BI459" s="374"/>
      <c r="BJ459" s="403"/>
      <c r="CE459" t="str">
        <f t="shared" si="593"/>
        <v>Warty Hammer Orchid (Drakaea livida)</v>
      </c>
      <c r="CF459" s="388" t="str">
        <f t="shared" si="576"/>
        <v>Drakaea livida</v>
      </c>
      <c r="CG459" t="str">
        <f t="shared" si="612"/>
        <v/>
      </c>
      <c r="CH459" t="str">
        <f t="shared" si="613"/>
        <v/>
      </c>
      <c r="CI459" t="str">
        <f t="shared" si="614"/>
        <v/>
      </c>
      <c r="CJ459" t="str">
        <f t="shared" si="615"/>
        <v/>
      </c>
      <c r="CK459" s="359" t="str">
        <f t="shared" si="616"/>
        <v/>
      </c>
      <c r="CL459" t="str">
        <f t="shared" si="617"/>
        <v/>
      </c>
      <c r="CM459" t="str">
        <f t="shared" si="618"/>
        <v/>
      </c>
      <c r="CN459" t="str">
        <f t="shared" si="619"/>
        <v/>
      </c>
      <c r="CO459" s="359" t="str">
        <f t="shared" si="620"/>
        <v/>
      </c>
      <c r="CP459" t="str">
        <f t="shared" si="621"/>
        <v/>
      </c>
      <c r="CQ459" t="str">
        <f t="shared" si="622"/>
        <v/>
      </c>
      <c r="CR459" t="str">
        <f t="shared" si="623"/>
        <v/>
      </c>
      <c r="CS459" s="359" t="str">
        <f t="shared" si="624"/>
        <v/>
      </c>
      <c r="CT459" t="str">
        <f t="shared" si="625"/>
        <v/>
      </c>
      <c r="CU459" t="str">
        <f t="shared" si="626"/>
        <v/>
      </c>
      <c r="CV459" t="str">
        <f t="shared" si="627"/>
        <v/>
      </c>
      <c r="CW459" t="str">
        <f t="shared" si="628"/>
        <v/>
      </c>
      <c r="CX459" s="359" t="str">
        <f t="shared" si="629"/>
        <v/>
      </c>
      <c r="CY459" t="str">
        <f t="shared" si="630"/>
        <v/>
      </c>
      <c r="CZ459" t="str">
        <f t="shared" si="631"/>
        <v/>
      </c>
      <c r="DA459" t="str">
        <f t="shared" si="632"/>
        <v/>
      </c>
      <c r="DB459" s="359" t="str">
        <f t="shared" si="633"/>
        <v/>
      </c>
      <c r="DC459" t="str">
        <f t="shared" si="634"/>
        <v/>
      </c>
      <c r="DD459" t="str">
        <f t="shared" si="635"/>
        <v/>
      </c>
      <c r="DE459" t="str">
        <f t="shared" si="636"/>
        <v/>
      </c>
      <c r="DF459" s="359" t="str">
        <f t="shared" si="637"/>
        <v/>
      </c>
      <c r="DG459" t="str">
        <f t="shared" si="638"/>
        <v/>
      </c>
      <c r="DH459" t="str">
        <f t="shared" si="639"/>
        <v/>
      </c>
      <c r="DI459" t="str">
        <f t="shared" si="640"/>
        <v/>
      </c>
      <c r="DJ459" t="str">
        <f t="shared" si="641"/>
        <v/>
      </c>
      <c r="DK459" s="359" t="str">
        <f t="shared" si="642"/>
        <v/>
      </c>
      <c r="DL459" t="str">
        <f t="shared" si="643"/>
        <v/>
      </c>
      <c r="DM459" t="str">
        <f t="shared" si="644"/>
        <v/>
      </c>
      <c r="DN459" t="str">
        <f t="shared" si="645"/>
        <v>X</v>
      </c>
      <c r="DO459" s="359" t="str">
        <f t="shared" si="646"/>
        <v>X</v>
      </c>
      <c r="DP459" t="str">
        <f t="shared" si="647"/>
        <v>X</v>
      </c>
      <c r="DQ459" t="str">
        <f t="shared" si="648"/>
        <v>X</v>
      </c>
      <c r="DR459" t="str">
        <f t="shared" si="649"/>
        <v>X</v>
      </c>
      <c r="DS459" s="359" t="str">
        <f t="shared" si="650"/>
        <v>X</v>
      </c>
      <c r="DT459" t="str">
        <f t="shared" si="651"/>
        <v>X</v>
      </c>
      <c r="DU459" t="str">
        <f t="shared" si="652"/>
        <v>X</v>
      </c>
      <c r="DV459" t="str">
        <f t="shared" si="653"/>
        <v>X</v>
      </c>
      <c r="DW459" t="str">
        <f t="shared" si="654"/>
        <v/>
      </c>
      <c r="DX459" s="359" t="str">
        <f t="shared" si="655"/>
        <v/>
      </c>
      <c r="DY459" t="str">
        <f t="shared" si="656"/>
        <v/>
      </c>
      <c r="DZ459" t="str">
        <f t="shared" si="657"/>
        <v/>
      </c>
      <c r="EA459" t="str">
        <f t="shared" si="658"/>
        <v/>
      </c>
      <c r="EB459" s="359" t="str">
        <f t="shared" si="659"/>
        <v/>
      </c>
      <c r="EC459" t="str">
        <f t="shared" si="660"/>
        <v/>
      </c>
      <c r="ED459" t="str">
        <f t="shared" si="661"/>
        <v/>
      </c>
      <c r="EE459" t="str">
        <f t="shared" si="662"/>
        <v/>
      </c>
      <c r="EF459" t="str">
        <f t="shared" si="663"/>
        <v/>
      </c>
      <c r="EG459" s="359" t="str">
        <f t="shared" si="664"/>
        <v/>
      </c>
      <c r="EH459" t="str">
        <f t="shared" si="608"/>
        <v>Drakaea livida</v>
      </c>
      <c r="EJ459" t="str">
        <f t="shared" si="603"/>
        <v>Drakaea micrantha</v>
      </c>
      <c r="EK459" s="100">
        <f t="shared" si="610"/>
        <v>0</v>
      </c>
      <c r="EL459" s="3">
        <f t="shared" si="611"/>
        <v>0</v>
      </c>
      <c r="EM459" s="3">
        <f t="shared" si="611"/>
        <v>0</v>
      </c>
      <c r="EN459" s="3">
        <f t="shared" si="611"/>
        <v>0</v>
      </c>
      <c r="EO459" s="3">
        <f t="shared" si="611"/>
        <v>0</v>
      </c>
      <c r="EP459" s="3">
        <f t="shared" si="611"/>
        <v>0</v>
      </c>
      <c r="EQ459" s="3">
        <f t="shared" si="611"/>
        <v>0</v>
      </c>
      <c r="ER459" s="3">
        <f t="shared" si="611"/>
        <v>0</v>
      </c>
      <c r="ES459" s="3">
        <f t="shared" si="611"/>
        <v>1</v>
      </c>
      <c r="ET459" s="3">
        <f t="shared" si="609"/>
        <v>1</v>
      </c>
      <c r="EU459" s="3">
        <f t="shared" si="609"/>
        <v>0</v>
      </c>
      <c r="EV459" s="24">
        <f t="shared" si="609"/>
        <v>0</v>
      </c>
      <c r="EW459" s="245">
        <f t="shared" si="605"/>
        <v>2</v>
      </c>
      <c r="EX459" s="262" t="str">
        <f t="shared" si="604"/>
        <v/>
      </c>
    </row>
    <row r="460" spans="1:154" ht="16.149999999999999" customHeight="1" x14ac:dyDescent="0.25">
      <c r="A460" s="363"/>
      <c r="D460" s="363"/>
      <c r="E460" s="363"/>
      <c r="F460" s="363"/>
      <c r="G460" s="363"/>
      <c r="H460" s="363"/>
      <c r="I460" s="363"/>
      <c r="J460" s="68">
        <f t="shared" si="606"/>
        <v>1242</v>
      </c>
      <c r="K460" s="427" t="str">
        <f t="shared" si="607"/>
        <v>Drakaea sp.</v>
      </c>
      <c r="L460" s="428">
        <v>1242</v>
      </c>
      <c r="M460" s="427" t="s">
        <v>1674</v>
      </c>
      <c r="N460" s="438" t="s">
        <v>67</v>
      </c>
      <c r="O460" s="363" t="str">
        <f t="shared" si="585"/>
        <v>S</v>
      </c>
      <c r="P460" s="430" t="s">
        <v>2670</v>
      </c>
      <c r="Q460" s="364" t="s">
        <v>1055</v>
      </c>
      <c r="R460" s="365" t="s">
        <v>685</v>
      </c>
      <c r="S460" s="365" t="s">
        <v>685</v>
      </c>
      <c r="T460" s="603" t="s">
        <v>7894</v>
      </c>
      <c r="U460" s="603" t="s">
        <v>7894</v>
      </c>
      <c r="V460" s="603" t="s">
        <v>7894</v>
      </c>
      <c r="W460" s="603" t="s">
        <v>7894</v>
      </c>
      <c r="X460" s="603" t="s">
        <v>7894</v>
      </c>
      <c r="Y460" s="603" t="s">
        <v>7894</v>
      </c>
      <c r="Z460" s="603" t="s">
        <v>7894</v>
      </c>
      <c r="AA460" s="603" t="s">
        <v>7894</v>
      </c>
      <c r="AB460" s="603" t="s">
        <v>7894</v>
      </c>
      <c r="AC460" s="603" t="s">
        <v>7894</v>
      </c>
      <c r="AD460" s="603" t="s">
        <v>7894</v>
      </c>
      <c r="AE460" s="603" t="s">
        <v>7894</v>
      </c>
      <c r="AF460" s="605" t="s">
        <v>48</v>
      </c>
      <c r="AG460" s="605" t="s">
        <v>48</v>
      </c>
      <c r="AH460" s="366" t="s">
        <v>685</v>
      </c>
      <c r="AI460" s="363">
        <f t="shared" si="594"/>
        <v>6</v>
      </c>
      <c r="AJ460" s="363">
        <v>0</v>
      </c>
      <c r="AK460" s="413" t="str">
        <f t="shared" si="596"/>
        <v>None</v>
      </c>
      <c r="AL460" s="413" t="str">
        <f t="shared" si="597"/>
        <v>None</v>
      </c>
      <c r="AM460" s="486" t="s">
        <v>7613</v>
      </c>
      <c r="AS460" s="69">
        <f t="shared" si="587"/>
        <v>0</v>
      </c>
      <c r="AT460" s="69">
        <f t="shared" si="588"/>
        <v>0</v>
      </c>
      <c r="AU460" s="69">
        <f t="shared" si="598"/>
        <v>0</v>
      </c>
      <c r="AV460" s="69">
        <f t="shared" si="599"/>
        <v>0</v>
      </c>
      <c r="AW460" s="81"/>
      <c r="AX460" s="364" t="s">
        <v>2670</v>
      </c>
      <c r="AY460" s="364" t="e">
        <v>#N/A</v>
      </c>
      <c r="AZ460" s="264" t="s">
        <v>48</v>
      </c>
      <c r="BA460" s="238"/>
      <c r="BB460" s="237" t="str">
        <f t="shared" si="600"/>
        <v/>
      </c>
      <c r="BC460" s="270">
        <f t="shared" si="595"/>
        <v>1242</v>
      </c>
      <c r="BD460" t="str">
        <f t="shared" si="601"/>
        <v>Drakaea sp.</v>
      </c>
      <c r="BE460" s="367" t="e">
        <f>COUNTIFS(#REF!,L460)</f>
        <v>#REF!</v>
      </c>
      <c r="BF460" s="374" t="str">
        <f t="shared" si="602"/>
        <v>y</v>
      </c>
      <c r="BG460" s="82"/>
      <c r="BH460" s="375"/>
      <c r="BI460" s="374"/>
      <c r="BJ460" s="403"/>
      <c r="CE460" t="str">
        <f t="shared" si="593"/>
        <v>Dwarf Hammer Orchid (Drakaea micrantha)</v>
      </c>
      <c r="CF460" s="388" t="str">
        <f t="shared" si="576"/>
        <v>Drakaea micrantha</v>
      </c>
      <c r="CG460" t="str">
        <f t="shared" si="612"/>
        <v/>
      </c>
      <c r="CH460" t="str">
        <f t="shared" si="613"/>
        <v/>
      </c>
      <c r="CI460" t="str">
        <f t="shared" si="614"/>
        <v/>
      </c>
      <c r="CJ460" t="str">
        <f t="shared" si="615"/>
        <v/>
      </c>
      <c r="CK460" s="359" t="str">
        <f t="shared" si="616"/>
        <v/>
      </c>
      <c r="CL460" t="str">
        <f t="shared" si="617"/>
        <v/>
      </c>
      <c r="CM460" t="str">
        <f t="shared" si="618"/>
        <v/>
      </c>
      <c r="CN460" t="str">
        <f t="shared" si="619"/>
        <v/>
      </c>
      <c r="CO460" s="359" t="str">
        <f t="shared" si="620"/>
        <v/>
      </c>
      <c r="CP460" t="str">
        <f t="shared" si="621"/>
        <v/>
      </c>
      <c r="CQ460" t="str">
        <f t="shared" si="622"/>
        <v/>
      </c>
      <c r="CR460" t="str">
        <f t="shared" si="623"/>
        <v/>
      </c>
      <c r="CS460" s="359" t="str">
        <f t="shared" si="624"/>
        <v/>
      </c>
      <c r="CT460" t="str">
        <f t="shared" si="625"/>
        <v/>
      </c>
      <c r="CU460" t="str">
        <f t="shared" si="626"/>
        <v/>
      </c>
      <c r="CV460" t="str">
        <f t="shared" si="627"/>
        <v/>
      </c>
      <c r="CW460" t="str">
        <f t="shared" si="628"/>
        <v/>
      </c>
      <c r="CX460" s="359" t="str">
        <f t="shared" si="629"/>
        <v/>
      </c>
      <c r="CY460" t="str">
        <f t="shared" si="630"/>
        <v/>
      </c>
      <c r="CZ460" t="str">
        <f t="shared" si="631"/>
        <v/>
      </c>
      <c r="DA460" t="str">
        <f t="shared" si="632"/>
        <v/>
      </c>
      <c r="DB460" s="359" t="str">
        <f t="shared" si="633"/>
        <v/>
      </c>
      <c r="DC460" t="str">
        <f t="shared" si="634"/>
        <v/>
      </c>
      <c r="DD460" t="str">
        <f t="shared" si="635"/>
        <v/>
      </c>
      <c r="DE460" t="str">
        <f t="shared" si="636"/>
        <v/>
      </c>
      <c r="DF460" s="359" t="str">
        <f t="shared" si="637"/>
        <v/>
      </c>
      <c r="DG460" t="str">
        <f t="shared" si="638"/>
        <v/>
      </c>
      <c r="DH460" t="str">
        <f t="shared" si="639"/>
        <v/>
      </c>
      <c r="DI460" t="str">
        <f t="shared" si="640"/>
        <v/>
      </c>
      <c r="DJ460" t="str">
        <f t="shared" si="641"/>
        <v/>
      </c>
      <c r="DK460" s="359" t="str">
        <f t="shared" si="642"/>
        <v/>
      </c>
      <c r="DL460" t="str">
        <f t="shared" si="643"/>
        <v/>
      </c>
      <c r="DM460" t="str">
        <f t="shared" si="644"/>
        <v/>
      </c>
      <c r="DN460" t="str">
        <f t="shared" si="645"/>
        <v/>
      </c>
      <c r="DO460" s="359" t="str">
        <f t="shared" si="646"/>
        <v/>
      </c>
      <c r="DP460" t="str">
        <f t="shared" si="647"/>
        <v>X</v>
      </c>
      <c r="DQ460" t="str">
        <f t="shared" si="648"/>
        <v>X</v>
      </c>
      <c r="DR460" t="str">
        <f t="shared" si="649"/>
        <v>X</v>
      </c>
      <c r="DS460" s="359" t="str">
        <f t="shared" si="650"/>
        <v>X</v>
      </c>
      <c r="DT460" t="str">
        <f t="shared" si="651"/>
        <v>X</v>
      </c>
      <c r="DU460" t="str">
        <f t="shared" si="652"/>
        <v>X</v>
      </c>
      <c r="DV460" t="str">
        <f t="shared" si="653"/>
        <v>X</v>
      </c>
      <c r="DW460" t="str">
        <f t="shared" si="654"/>
        <v>X</v>
      </c>
      <c r="DX460" s="359" t="str">
        <f t="shared" si="655"/>
        <v>X</v>
      </c>
      <c r="DY460" t="str">
        <f t="shared" si="656"/>
        <v/>
      </c>
      <c r="DZ460" t="str">
        <f t="shared" si="657"/>
        <v/>
      </c>
      <c r="EA460" t="str">
        <f t="shared" si="658"/>
        <v/>
      </c>
      <c r="EB460" s="359" t="str">
        <f t="shared" si="659"/>
        <v/>
      </c>
      <c r="EC460" t="str">
        <f t="shared" si="660"/>
        <v/>
      </c>
      <c r="ED460" t="str">
        <f t="shared" si="661"/>
        <v/>
      </c>
      <c r="EE460" t="str">
        <f t="shared" si="662"/>
        <v/>
      </c>
      <c r="EF460" t="str">
        <f t="shared" si="663"/>
        <v/>
      </c>
      <c r="EG460" s="359" t="str">
        <f t="shared" si="664"/>
        <v/>
      </c>
      <c r="EH460" t="str">
        <f t="shared" si="608"/>
        <v>Drakaea micrantha</v>
      </c>
      <c r="EJ460" t="str">
        <f t="shared" si="603"/>
        <v>Drakaea sp.</v>
      </c>
      <c r="EK460" s="100">
        <f t="shared" si="610"/>
        <v>0</v>
      </c>
      <c r="EL460" s="3">
        <f t="shared" si="611"/>
        <v>0</v>
      </c>
      <c r="EM460" s="3">
        <f t="shared" si="611"/>
        <v>0</v>
      </c>
      <c r="EN460" s="3">
        <f t="shared" si="611"/>
        <v>0</v>
      </c>
      <c r="EO460" s="3">
        <f t="shared" si="611"/>
        <v>0</v>
      </c>
      <c r="EP460" s="3">
        <f t="shared" si="611"/>
        <v>0</v>
      </c>
      <c r="EQ460" s="3">
        <f t="shared" si="611"/>
        <v>0</v>
      </c>
      <c r="ER460" s="3">
        <f t="shared" si="611"/>
        <v>0</v>
      </c>
      <c r="ES460" s="3">
        <f t="shared" si="611"/>
        <v>0</v>
      </c>
      <c r="ET460" s="3">
        <f t="shared" si="609"/>
        <v>0</v>
      </c>
      <c r="EU460" s="3">
        <f t="shared" si="609"/>
        <v>0</v>
      </c>
      <c r="EV460" s="24">
        <f t="shared" si="609"/>
        <v>0</v>
      </c>
      <c r="EW460" s="245">
        <f t="shared" si="605"/>
        <v>0</v>
      </c>
      <c r="EX460" s="262" t="str">
        <f t="shared" si="604"/>
        <v/>
      </c>
    </row>
    <row r="461" spans="1:154" ht="16.149999999999999" customHeight="1" x14ac:dyDescent="0.25">
      <c r="A461" s="363"/>
      <c r="D461" s="363"/>
      <c r="E461" s="363"/>
      <c r="F461" s="363"/>
      <c r="G461" s="363"/>
      <c r="H461" s="363"/>
      <c r="I461" s="363"/>
      <c r="J461" s="68">
        <f t="shared" si="606"/>
        <v>669</v>
      </c>
      <c r="K461" s="432" t="str">
        <f t="shared" si="607"/>
        <v>Drakaea sp. 'Mobrup'</v>
      </c>
      <c r="L461" s="428">
        <v>669</v>
      </c>
      <c r="M461" s="427" t="s">
        <v>1674</v>
      </c>
      <c r="N461" s="438" t="s">
        <v>7592</v>
      </c>
      <c r="O461" s="363" t="str">
        <f t="shared" si="585"/>
        <v>S</v>
      </c>
      <c r="P461" s="430" t="s">
        <v>7593</v>
      </c>
      <c r="Q461" s="364" t="s">
        <v>7594</v>
      </c>
      <c r="R461" s="365">
        <v>42948</v>
      </c>
      <c r="S461" s="365">
        <v>43039</v>
      </c>
      <c r="T461" s="603" t="s">
        <v>7894</v>
      </c>
      <c r="U461" s="603" t="s">
        <v>7894</v>
      </c>
      <c r="V461" s="603" t="s">
        <v>7894</v>
      </c>
      <c r="W461" s="603" t="s">
        <v>7894</v>
      </c>
      <c r="X461" s="603" t="s">
        <v>7894</v>
      </c>
      <c r="Y461" s="603" t="s">
        <v>7894</v>
      </c>
      <c r="Z461" s="603" t="s">
        <v>7894</v>
      </c>
      <c r="AA461" s="603" t="s">
        <v>4827</v>
      </c>
      <c r="AB461" s="603" t="s">
        <v>4828</v>
      </c>
      <c r="AC461" s="603" t="s">
        <v>4829</v>
      </c>
      <c r="AD461" s="603" t="s">
        <v>7894</v>
      </c>
      <c r="AE461" s="603" t="s">
        <v>7894</v>
      </c>
      <c r="AF461" s="605" t="s">
        <v>7900</v>
      </c>
      <c r="AG461" s="605" t="s">
        <v>7944</v>
      </c>
      <c r="AH461" s="366" t="s">
        <v>685</v>
      </c>
      <c r="AI461" s="363">
        <f t="shared" si="594"/>
        <v>6</v>
      </c>
      <c r="AJ461" s="363">
        <v>0</v>
      </c>
      <c r="AK461" s="413" t="str">
        <f t="shared" si="596"/>
        <v>None</v>
      </c>
      <c r="AL461" s="413" t="str">
        <f t="shared" si="597"/>
        <v>None</v>
      </c>
      <c r="AM461" s="486" t="s">
        <v>7609</v>
      </c>
      <c r="AS461" s="69">
        <f t="shared" si="587"/>
        <v>32</v>
      </c>
      <c r="AT461" s="69">
        <f t="shared" si="588"/>
        <v>44</v>
      </c>
      <c r="AU461" s="69">
        <f t="shared" si="598"/>
        <v>8</v>
      </c>
      <c r="AV461" s="69">
        <f t="shared" si="599"/>
        <v>10</v>
      </c>
      <c r="AW461" s="81"/>
      <c r="AX461" s="364"/>
      <c r="AY461" s="364"/>
      <c r="AZ461" s="264" t="s">
        <v>48</v>
      </c>
      <c r="BA461" s="238"/>
      <c r="BB461" s="237" t="str">
        <f t="shared" si="600"/>
        <v/>
      </c>
      <c r="BC461" s="270">
        <f t="shared" si="595"/>
        <v>669</v>
      </c>
      <c r="BD461" t="str">
        <f t="shared" si="601"/>
        <v>Drakaea sp. 'Mobrup'</v>
      </c>
      <c r="BE461" s="367" t="e">
        <f>COUNTIFS(#REF!,L461)</f>
        <v>#REF!</v>
      </c>
      <c r="BF461" s="374" t="str">
        <f t="shared" si="602"/>
        <v>y</v>
      </c>
      <c r="BG461" s="82"/>
      <c r="BH461" s="375"/>
      <c r="BI461" s="374"/>
      <c r="BJ461" s="403"/>
      <c r="CE461" t="str">
        <f t="shared" si="593"/>
        <v>Hammer orchid (Drakaea sp.)</v>
      </c>
      <c r="CF461" s="388" t="str">
        <f t="shared" ref="CF461:CF524" si="665">K460</f>
        <v>Drakaea sp.</v>
      </c>
      <c r="CG461" t="str">
        <f t="shared" si="612"/>
        <v/>
      </c>
      <c r="CH461" t="str">
        <f t="shared" si="613"/>
        <v/>
      </c>
      <c r="CI461" t="str">
        <f t="shared" si="614"/>
        <v/>
      </c>
      <c r="CJ461" t="str">
        <f t="shared" si="615"/>
        <v/>
      </c>
      <c r="CK461" s="359" t="str">
        <f t="shared" si="616"/>
        <v/>
      </c>
      <c r="CL461" t="str">
        <f t="shared" si="617"/>
        <v/>
      </c>
      <c r="CM461" t="str">
        <f t="shared" si="618"/>
        <v/>
      </c>
      <c r="CN461" t="str">
        <f t="shared" si="619"/>
        <v/>
      </c>
      <c r="CO461" s="359" t="str">
        <f t="shared" si="620"/>
        <v/>
      </c>
      <c r="CP461" t="str">
        <f t="shared" si="621"/>
        <v/>
      </c>
      <c r="CQ461" t="str">
        <f t="shared" si="622"/>
        <v/>
      </c>
      <c r="CR461" t="str">
        <f t="shared" si="623"/>
        <v/>
      </c>
      <c r="CS461" s="359" t="str">
        <f t="shared" si="624"/>
        <v/>
      </c>
      <c r="CT461" t="str">
        <f t="shared" si="625"/>
        <v/>
      </c>
      <c r="CU461" t="str">
        <f t="shared" si="626"/>
        <v/>
      </c>
      <c r="CV461" t="str">
        <f t="shared" si="627"/>
        <v/>
      </c>
      <c r="CW461" t="str">
        <f t="shared" si="628"/>
        <v/>
      </c>
      <c r="CX461" s="359" t="str">
        <f t="shared" si="629"/>
        <v/>
      </c>
      <c r="CY461" t="str">
        <f t="shared" si="630"/>
        <v/>
      </c>
      <c r="CZ461" t="str">
        <f t="shared" si="631"/>
        <v/>
      </c>
      <c r="DA461" t="str">
        <f t="shared" si="632"/>
        <v/>
      </c>
      <c r="DB461" s="359" t="str">
        <f t="shared" si="633"/>
        <v/>
      </c>
      <c r="DC461" t="str">
        <f t="shared" si="634"/>
        <v/>
      </c>
      <c r="DD461" t="str">
        <f t="shared" si="635"/>
        <v/>
      </c>
      <c r="DE461" t="str">
        <f t="shared" si="636"/>
        <v/>
      </c>
      <c r="DF461" s="359" t="str">
        <f t="shared" si="637"/>
        <v/>
      </c>
      <c r="DG461" t="str">
        <f t="shared" si="638"/>
        <v/>
      </c>
      <c r="DH461" t="str">
        <f t="shared" si="639"/>
        <v/>
      </c>
      <c r="DI461" t="str">
        <f t="shared" si="640"/>
        <v/>
      </c>
      <c r="DJ461" t="str">
        <f t="shared" si="641"/>
        <v/>
      </c>
      <c r="DK461" s="359" t="str">
        <f t="shared" si="642"/>
        <v/>
      </c>
      <c r="DL461" t="str">
        <f t="shared" si="643"/>
        <v/>
      </c>
      <c r="DM461" t="str">
        <f t="shared" si="644"/>
        <v/>
      </c>
      <c r="DN461" t="str">
        <f t="shared" si="645"/>
        <v/>
      </c>
      <c r="DO461" s="359" t="str">
        <f t="shared" si="646"/>
        <v/>
      </c>
      <c r="DP461" t="str">
        <f t="shared" si="647"/>
        <v/>
      </c>
      <c r="DQ461" t="str">
        <f t="shared" si="648"/>
        <v/>
      </c>
      <c r="DR461" t="str">
        <f t="shared" si="649"/>
        <v/>
      </c>
      <c r="DS461" s="359" t="str">
        <f t="shared" si="650"/>
        <v/>
      </c>
      <c r="DT461" t="str">
        <f t="shared" si="651"/>
        <v/>
      </c>
      <c r="DU461" t="str">
        <f t="shared" si="652"/>
        <v/>
      </c>
      <c r="DV461" t="str">
        <f t="shared" si="653"/>
        <v/>
      </c>
      <c r="DW461" t="str">
        <f t="shared" si="654"/>
        <v/>
      </c>
      <c r="DX461" s="359" t="str">
        <f t="shared" si="655"/>
        <v/>
      </c>
      <c r="DY461" t="str">
        <f t="shared" si="656"/>
        <v/>
      </c>
      <c r="DZ461" t="str">
        <f t="shared" si="657"/>
        <v/>
      </c>
      <c r="EA461" t="str">
        <f t="shared" si="658"/>
        <v/>
      </c>
      <c r="EB461" s="359" t="str">
        <f t="shared" si="659"/>
        <v/>
      </c>
      <c r="EC461" t="str">
        <f t="shared" si="660"/>
        <v/>
      </c>
      <c r="ED461" t="str">
        <f t="shared" si="661"/>
        <v/>
      </c>
      <c r="EE461" t="str">
        <f t="shared" si="662"/>
        <v/>
      </c>
      <c r="EF461" t="str">
        <f t="shared" si="663"/>
        <v/>
      </c>
      <c r="EG461" s="359" t="str">
        <f t="shared" si="664"/>
        <v/>
      </c>
      <c r="EH461" t="str">
        <f t="shared" si="608"/>
        <v>Drakaea sp.</v>
      </c>
      <c r="EJ461" t="str">
        <f t="shared" si="603"/>
        <v>Drakaea sp. 'Mobrup'</v>
      </c>
      <c r="EK461" s="100">
        <f t="shared" si="610"/>
        <v>0</v>
      </c>
      <c r="EL461" s="3">
        <f t="shared" si="610"/>
        <v>0</v>
      </c>
      <c r="EM461" s="3">
        <f t="shared" si="610"/>
        <v>0</v>
      </c>
      <c r="EN461" s="3">
        <f t="shared" si="610"/>
        <v>0</v>
      </c>
      <c r="EO461" s="3">
        <f t="shared" si="610"/>
        <v>0</v>
      </c>
      <c r="EP461" s="3">
        <f t="shared" si="610"/>
        <v>0</v>
      </c>
      <c r="EQ461" s="3">
        <f t="shared" si="610"/>
        <v>0</v>
      </c>
      <c r="ER461" s="3">
        <f t="shared" si="610"/>
        <v>1</v>
      </c>
      <c r="ES461" s="3">
        <f t="shared" si="610"/>
        <v>1</v>
      </c>
      <c r="ET461" s="3">
        <f t="shared" si="610"/>
        <v>1</v>
      </c>
      <c r="EU461" s="3">
        <f t="shared" si="610"/>
        <v>0</v>
      </c>
      <c r="EV461" s="24">
        <f t="shared" si="610"/>
        <v>0</v>
      </c>
      <c r="EW461" s="245">
        <f t="shared" si="605"/>
        <v>3</v>
      </c>
      <c r="EX461" s="262" t="str">
        <f t="shared" si="604"/>
        <v/>
      </c>
    </row>
    <row r="462" spans="1:154" ht="16.149999999999999" customHeight="1" x14ac:dyDescent="0.25">
      <c r="A462" s="363"/>
      <c r="D462" s="363"/>
      <c r="E462" s="363"/>
      <c r="F462" s="363"/>
      <c r="G462" s="363"/>
      <c r="H462" s="363"/>
      <c r="I462" s="363"/>
      <c r="J462" s="68">
        <f t="shared" si="606"/>
        <v>679</v>
      </c>
      <c r="K462" s="427" t="str">
        <f t="shared" si="607"/>
        <v>Drakaea thynniphila</v>
      </c>
      <c r="L462" s="428">
        <v>679</v>
      </c>
      <c r="M462" s="427" t="s">
        <v>1674</v>
      </c>
      <c r="N462" s="438" t="s">
        <v>264</v>
      </c>
      <c r="O462" s="363" t="str">
        <f t="shared" si="585"/>
        <v>S</v>
      </c>
      <c r="P462" s="423" t="s">
        <v>2674</v>
      </c>
      <c r="Q462" s="364" t="s">
        <v>2675</v>
      </c>
      <c r="R462" s="365">
        <v>42979</v>
      </c>
      <c r="S462" s="365">
        <v>43039</v>
      </c>
      <c r="T462" s="603" t="s">
        <v>7894</v>
      </c>
      <c r="U462" s="603" t="s">
        <v>7894</v>
      </c>
      <c r="V462" s="603" t="s">
        <v>7894</v>
      </c>
      <c r="W462" s="603" t="s">
        <v>7894</v>
      </c>
      <c r="X462" s="603" t="s">
        <v>7894</v>
      </c>
      <c r="Y462" s="603" t="s">
        <v>7894</v>
      </c>
      <c r="Z462" s="603" t="s">
        <v>7894</v>
      </c>
      <c r="AA462" s="603" t="s">
        <v>7894</v>
      </c>
      <c r="AB462" s="603" t="s">
        <v>4828</v>
      </c>
      <c r="AC462" s="603" t="s">
        <v>4829</v>
      </c>
      <c r="AD462" s="603" t="s">
        <v>7894</v>
      </c>
      <c r="AE462" s="603" t="s">
        <v>7894</v>
      </c>
      <c r="AF462" s="605" t="s">
        <v>7896</v>
      </c>
      <c r="AG462" s="605" t="s">
        <v>7943</v>
      </c>
      <c r="AH462" s="366" t="s">
        <v>685</v>
      </c>
      <c r="AI462" s="363">
        <f t="shared" si="594"/>
        <v>6</v>
      </c>
      <c r="AJ462" s="363">
        <v>0</v>
      </c>
      <c r="AK462" s="413" t="str">
        <f t="shared" si="596"/>
        <v>None</v>
      </c>
      <c r="AL462" s="413" t="str">
        <f t="shared" si="597"/>
        <v>None</v>
      </c>
      <c r="AM462" s="486" t="s">
        <v>7607</v>
      </c>
      <c r="AS462" s="69">
        <f t="shared" si="587"/>
        <v>36</v>
      </c>
      <c r="AT462" s="69">
        <f t="shared" si="588"/>
        <v>44</v>
      </c>
      <c r="AU462" s="69">
        <f t="shared" si="598"/>
        <v>9</v>
      </c>
      <c r="AV462" s="69">
        <f t="shared" si="599"/>
        <v>10</v>
      </c>
      <c r="AW462" s="81"/>
      <c r="AX462" s="364" t="s">
        <v>2676</v>
      </c>
      <c r="AY462" s="364">
        <v>1642</v>
      </c>
      <c r="AZ462" s="264" t="s">
        <v>48</v>
      </c>
      <c r="BA462" s="238"/>
      <c r="BB462" s="237" t="str">
        <f t="shared" si="600"/>
        <v/>
      </c>
      <c r="BC462" s="270">
        <f t="shared" si="595"/>
        <v>679</v>
      </c>
      <c r="BD462" t="str">
        <f t="shared" si="601"/>
        <v>Drakaea thynniphila</v>
      </c>
      <c r="BE462" s="367" t="e">
        <f>COUNTIFS(#REF!,L462)</f>
        <v>#REF!</v>
      </c>
      <c r="BF462" s="374" t="str">
        <f t="shared" si="602"/>
        <v>y</v>
      </c>
      <c r="BG462" s="82"/>
      <c r="BH462" s="375"/>
      <c r="BI462" s="374"/>
      <c r="BJ462" s="403"/>
      <c r="CE462" t="str">
        <f t="shared" si="593"/>
        <v>Mobrup Hammer Orchid (Drakaea sp. 'Mobrup')</v>
      </c>
      <c r="CF462" s="388" t="str">
        <f t="shared" si="665"/>
        <v>Drakaea sp. 'Mobrup'</v>
      </c>
      <c r="CG462" t="str">
        <f t="shared" si="612"/>
        <v/>
      </c>
      <c r="CH462" t="str">
        <f t="shared" si="613"/>
        <v/>
      </c>
      <c r="CI462" t="str">
        <f t="shared" si="614"/>
        <v/>
      </c>
      <c r="CJ462" t="str">
        <f t="shared" si="615"/>
        <v/>
      </c>
      <c r="CK462" s="359" t="str">
        <f t="shared" si="616"/>
        <v/>
      </c>
      <c r="CL462" t="str">
        <f t="shared" si="617"/>
        <v/>
      </c>
      <c r="CM462" t="str">
        <f t="shared" si="618"/>
        <v/>
      </c>
      <c r="CN462" t="str">
        <f t="shared" si="619"/>
        <v/>
      </c>
      <c r="CO462" s="359" t="str">
        <f t="shared" si="620"/>
        <v/>
      </c>
      <c r="CP462" t="str">
        <f t="shared" si="621"/>
        <v/>
      </c>
      <c r="CQ462" t="str">
        <f t="shared" si="622"/>
        <v/>
      </c>
      <c r="CR462" t="str">
        <f t="shared" si="623"/>
        <v/>
      </c>
      <c r="CS462" s="359" t="str">
        <f t="shared" si="624"/>
        <v/>
      </c>
      <c r="CT462" t="str">
        <f t="shared" si="625"/>
        <v/>
      </c>
      <c r="CU462" t="str">
        <f t="shared" si="626"/>
        <v/>
      </c>
      <c r="CV462" t="str">
        <f t="shared" si="627"/>
        <v/>
      </c>
      <c r="CW462" t="str">
        <f t="shared" si="628"/>
        <v/>
      </c>
      <c r="CX462" s="359" t="str">
        <f t="shared" si="629"/>
        <v/>
      </c>
      <c r="CY462" t="str">
        <f t="shared" si="630"/>
        <v/>
      </c>
      <c r="CZ462" t="str">
        <f t="shared" si="631"/>
        <v/>
      </c>
      <c r="DA462" t="str">
        <f t="shared" si="632"/>
        <v/>
      </c>
      <c r="DB462" s="359" t="str">
        <f t="shared" si="633"/>
        <v/>
      </c>
      <c r="DC462" t="str">
        <f t="shared" si="634"/>
        <v/>
      </c>
      <c r="DD462" t="str">
        <f t="shared" si="635"/>
        <v/>
      </c>
      <c r="DE462" t="str">
        <f t="shared" si="636"/>
        <v/>
      </c>
      <c r="DF462" s="359" t="str">
        <f t="shared" si="637"/>
        <v/>
      </c>
      <c r="DG462" t="str">
        <f t="shared" si="638"/>
        <v/>
      </c>
      <c r="DH462" t="str">
        <f t="shared" si="639"/>
        <v/>
      </c>
      <c r="DI462" t="str">
        <f t="shared" si="640"/>
        <v/>
      </c>
      <c r="DJ462" t="str">
        <f t="shared" si="641"/>
        <v/>
      </c>
      <c r="DK462" s="359" t="str">
        <f t="shared" si="642"/>
        <v/>
      </c>
      <c r="DL462" t="str">
        <f t="shared" si="643"/>
        <v>X</v>
      </c>
      <c r="DM462" t="str">
        <f t="shared" si="644"/>
        <v>X</v>
      </c>
      <c r="DN462" t="str">
        <f t="shared" si="645"/>
        <v>X</v>
      </c>
      <c r="DO462" s="359" t="str">
        <f t="shared" si="646"/>
        <v>X</v>
      </c>
      <c r="DP462" t="str">
        <f t="shared" si="647"/>
        <v>X</v>
      </c>
      <c r="DQ462" t="str">
        <f t="shared" si="648"/>
        <v>X</v>
      </c>
      <c r="DR462" t="str">
        <f t="shared" si="649"/>
        <v>X</v>
      </c>
      <c r="DS462" s="359" t="str">
        <f t="shared" si="650"/>
        <v>X</v>
      </c>
      <c r="DT462" t="str">
        <f t="shared" si="651"/>
        <v>X</v>
      </c>
      <c r="DU462" t="str">
        <f t="shared" si="652"/>
        <v>X</v>
      </c>
      <c r="DV462" t="str">
        <f t="shared" si="653"/>
        <v>X</v>
      </c>
      <c r="DW462" t="str">
        <f t="shared" si="654"/>
        <v>X</v>
      </c>
      <c r="DX462" s="359" t="str">
        <f t="shared" si="655"/>
        <v>X</v>
      </c>
      <c r="DY462" t="str">
        <f t="shared" si="656"/>
        <v/>
      </c>
      <c r="DZ462" t="str">
        <f t="shared" si="657"/>
        <v/>
      </c>
      <c r="EA462" t="str">
        <f t="shared" si="658"/>
        <v/>
      </c>
      <c r="EB462" s="359" t="str">
        <f t="shared" si="659"/>
        <v/>
      </c>
      <c r="EC462" t="str">
        <f t="shared" si="660"/>
        <v/>
      </c>
      <c r="ED462" t="str">
        <f t="shared" si="661"/>
        <v/>
      </c>
      <c r="EE462" t="str">
        <f t="shared" si="662"/>
        <v/>
      </c>
      <c r="EF462" t="str">
        <f t="shared" si="663"/>
        <v/>
      </c>
      <c r="EG462" s="359" t="str">
        <f t="shared" si="664"/>
        <v/>
      </c>
      <c r="EH462" t="str">
        <f t="shared" si="608"/>
        <v>Drakaea sp. 'Mobrup'</v>
      </c>
      <c r="EJ462" t="str">
        <f t="shared" si="603"/>
        <v>Drakaea thynniphila</v>
      </c>
      <c r="EK462" s="100">
        <f t="shared" si="610"/>
        <v>0</v>
      </c>
      <c r="EL462" s="3">
        <f t="shared" si="610"/>
        <v>0</v>
      </c>
      <c r="EM462" s="3">
        <f t="shared" si="610"/>
        <v>0</v>
      </c>
      <c r="EN462" s="3">
        <f t="shared" si="610"/>
        <v>0</v>
      </c>
      <c r="EO462" s="3">
        <f t="shared" si="610"/>
        <v>0</v>
      </c>
      <c r="EP462" s="3">
        <f t="shared" si="610"/>
        <v>0</v>
      </c>
      <c r="EQ462" s="3">
        <f t="shared" si="610"/>
        <v>0</v>
      </c>
      <c r="ER462" s="3">
        <f t="shared" si="610"/>
        <v>0</v>
      </c>
      <c r="ES462" s="3">
        <f t="shared" si="610"/>
        <v>1</v>
      </c>
      <c r="ET462" s="3">
        <f t="shared" si="610"/>
        <v>1</v>
      </c>
      <c r="EU462" s="3">
        <f t="shared" si="610"/>
        <v>0</v>
      </c>
      <c r="EV462" s="24">
        <f t="shared" si="610"/>
        <v>0</v>
      </c>
      <c r="EW462" s="245">
        <f t="shared" si="605"/>
        <v>2</v>
      </c>
      <c r="EX462" s="262" t="str">
        <f t="shared" si="604"/>
        <v/>
      </c>
    </row>
    <row r="463" spans="1:154" ht="16.149999999999999" customHeight="1" x14ac:dyDescent="0.25">
      <c r="A463" s="363"/>
      <c r="D463" s="363"/>
      <c r="E463" s="363"/>
      <c r="F463" s="363"/>
      <c r="G463" s="363"/>
      <c r="H463" s="363"/>
      <c r="I463" s="363"/>
      <c r="J463" s="68">
        <f t="shared" si="606"/>
        <v>0</v>
      </c>
      <c r="K463" s="424" t="str">
        <f t="shared" si="607"/>
        <v>Drakaea z._PREVIOUS NAMES</v>
      </c>
      <c r="L463" s="444"/>
      <c r="M463" s="424" t="s">
        <v>1674</v>
      </c>
      <c r="N463" s="575" t="s">
        <v>2322</v>
      </c>
      <c r="O463" s="363" t="str">
        <f t="shared" si="585"/>
        <v>S</v>
      </c>
      <c r="P463" s="353" t="s">
        <v>2323</v>
      </c>
      <c r="Q463" s="364" t="s">
        <v>1055</v>
      </c>
      <c r="R463" s="365" t="s">
        <v>685</v>
      </c>
      <c r="S463" s="365" t="s">
        <v>685</v>
      </c>
      <c r="T463" s="603" t="s">
        <v>7894</v>
      </c>
      <c r="U463" s="603" t="s">
        <v>7894</v>
      </c>
      <c r="V463" s="603" t="s">
        <v>7894</v>
      </c>
      <c r="W463" s="603" t="s">
        <v>7894</v>
      </c>
      <c r="X463" s="603" t="s">
        <v>7894</v>
      </c>
      <c r="Y463" s="603" t="s">
        <v>7894</v>
      </c>
      <c r="Z463" s="603" t="s">
        <v>7894</v>
      </c>
      <c r="AA463" s="603" t="s">
        <v>7894</v>
      </c>
      <c r="AB463" s="603" t="s">
        <v>7894</v>
      </c>
      <c r="AC463" s="603" t="s">
        <v>7894</v>
      </c>
      <c r="AD463" s="603" t="s">
        <v>7894</v>
      </c>
      <c r="AE463" s="603" t="s">
        <v>7894</v>
      </c>
      <c r="AF463" s="605" t="s">
        <v>48</v>
      </c>
      <c r="AG463" s="605" t="s">
        <v>48</v>
      </c>
      <c r="AH463" s="366" t="s">
        <v>685</v>
      </c>
      <c r="AI463" s="363">
        <f t="shared" si="594"/>
        <v>6</v>
      </c>
      <c r="AJ463" s="363">
        <v>0</v>
      </c>
      <c r="AK463" s="413" t="str">
        <f t="shared" si="596"/>
        <v>None</v>
      </c>
      <c r="AL463" s="413" t="str">
        <f t="shared" si="597"/>
        <v>None</v>
      </c>
      <c r="AM463" s="486" t="s">
        <v>7608</v>
      </c>
      <c r="AS463" s="69">
        <f t="shared" si="587"/>
        <v>0</v>
      </c>
      <c r="AT463" s="69">
        <f t="shared" si="588"/>
        <v>0</v>
      </c>
      <c r="AU463" s="69">
        <f t="shared" si="598"/>
        <v>0</v>
      </c>
      <c r="AV463" s="69">
        <f t="shared" si="599"/>
        <v>0</v>
      </c>
      <c r="AW463" s="81"/>
      <c r="AX463" s="70"/>
      <c r="AY463" s="364" t="e">
        <v>#N/A</v>
      </c>
      <c r="AZ463" s="264" t="s">
        <v>48</v>
      </c>
      <c r="BA463" s="238"/>
      <c r="BB463" s="237" t="str">
        <f t="shared" si="600"/>
        <v/>
      </c>
      <c r="BC463" s="270">
        <f t="shared" si="595"/>
        <v>0</v>
      </c>
      <c r="BD463" t="str">
        <f t="shared" si="601"/>
        <v>Drakaea z._PREVIOUS NAMES</v>
      </c>
      <c r="BE463" s="367" t="e">
        <f>COUNTIFS(#REF!,L463)</f>
        <v>#REF!</v>
      </c>
      <c r="BF463" s="374" t="str">
        <f t="shared" si="602"/>
        <v>n</v>
      </c>
      <c r="BG463" s="82"/>
      <c r="BH463" s="375"/>
      <c r="BI463" s="374"/>
      <c r="BJ463" s="403"/>
      <c r="CE463" t="str">
        <f t="shared" si="593"/>
        <v>Narrow-lipped Hammer Orchid (Drakaea thynniphila)</v>
      </c>
      <c r="CF463" s="388" t="str">
        <f t="shared" si="665"/>
        <v>Drakaea thynniphila</v>
      </c>
      <c r="CG463" t="str">
        <f t="shared" si="612"/>
        <v/>
      </c>
      <c r="CH463" t="str">
        <f t="shared" si="613"/>
        <v/>
      </c>
      <c r="CI463" t="str">
        <f t="shared" si="614"/>
        <v/>
      </c>
      <c r="CJ463" t="str">
        <f t="shared" si="615"/>
        <v/>
      </c>
      <c r="CK463" s="359" t="str">
        <f t="shared" si="616"/>
        <v/>
      </c>
      <c r="CL463" t="str">
        <f t="shared" si="617"/>
        <v/>
      </c>
      <c r="CM463" t="str">
        <f t="shared" si="618"/>
        <v/>
      </c>
      <c r="CN463" t="str">
        <f t="shared" si="619"/>
        <v/>
      </c>
      <c r="CO463" s="359" t="str">
        <f t="shared" si="620"/>
        <v/>
      </c>
      <c r="CP463" t="str">
        <f t="shared" si="621"/>
        <v/>
      </c>
      <c r="CQ463" t="str">
        <f t="shared" si="622"/>
        <v/>
      </c>
      <c r="CR463" t="str">
        <f t="shared" si="623"/>
        <v/>
      </c>
      <c r="CS463" s="359" t="str">
        <f t="shared" si="624"/>
        <v/>
      </c>
      <c r="CT463" t="str">
        <f t="shared" si="625"/>
        <v/>
      </c>
      <c r="CU463" t="str">
        <f t="shared" si="626"/>
        <v/>
      </c>
      <c r="CV463" t="str">
        <f t="shared" si="627"/>
        <v/>
      </c>
      <c r="CW463" t="str">
        <f t="shared" si="628"/>
        <v/>
      </c>
      <c r="CX463" s="359" t="str">
        <f t="shared" si="629"/>
        <v/>
      </c>
      <c r="CY463" t="str">
        <f t="shared" si="630"/>
        <v/>
      </c>
      <c r="CZ463" t="str">
        <f t="shared" si="631"/>
        <v/>
      </c>
      <c r="DA463" t="str">
        <f t="shared" si="632"/>
        <v/>
      </c>
      <c r="DB463" s="359" t="str">
        <f t="shared" si="633"/>
        <v/>
      </c>
      <c r="DC463" t="str">
        <f t="shared" si="634"/>
        <v/>
      </c>
      <c r="DD463" t="str">
        <f t="shared" si="635"/>
        <v/>
      </c>
      <c r="DE463" t="str">
        <f t="shared" si="636"/>
        <v/>
      </c>
      <c r="DF463" s="359" t="str">
        <f t="shared" si="637"/>
        <v/>
      </c>
      <c r="DG463" t="str">
        <f t="shared" si="638"/>
        <v/>
      </c>
      <c r="DH463" t="str">
        <f t="shared" si="639"/>
        <v/>
      </c>
      <c r="DI463" t="str">
        <f t="shared" si="640"/>
        <v/>
      </c>
      <c r="DJ463" t="str">
        <f t="shared" si="641"/>
        <v/>
      </c>
      <c r="DK463" s="359" t="str">
        <f t="shared" si="642"/>
        <v/>
      </c>
      <c r="DL463" t="str">
        <f t="shared" si="643"/>
        <v/>
      </c>
      <c r="DM463" t="str">
        <f t="shared" si="644"/>
        <v/>
      </c>
      <c r="DN463" t="str">
        <f t="shared" si="645"/>
        <v/>
      </c>
      <c r="DO463" s="359" t="str">
        <f t="shared" si="646"/>
        <v/>
      </c>
      <c r="DP463" t="str">
        <f t="shared" si="647"/>
        <v>X</v>
      </c>
      <c r="DQ463" t="str">
        <f t="shared" si="648"/>
        <v>X</v>
      </c>
      <c r="DR463" t="str">
        <f t="shared" si="649"/>
        <v>X</v>
      </c>
      <c r="DS463" s="359" t="str">
        <f t="shared" si="650"/>
        <v>X</v>
      </c>
      <c r="DT463" t="str">
        <f t="shared" si="651"/>
        <v>X</v>
      </c>
      <c r="DU463" t="str">
        <f t="shared" si="652"/>
        <v>X</v>
      </c>
      <c r="DV463" t="str">
        <f t="shared" si="653"/>
        <v>X</v>
      </c>
      <c r="DW463" t="str">
        <f t="shared" si="654"/>
        <v>X</v>
      </c>
      <c r="DX463" s="359" t="str">
        <f t="shared" si="655"/>
        <v>X</v>
      </c>
      <c r="DY463" t="str">
        <f t="shared" si="656"/>
        <v/>
      </c>
      <c r="DZ463" t="str">
        <f t="shared" si="657"/>
        <v/>
      </c>
      <c r="EA463" t="str">
        <f t="shared" si="658"/>
        <v/>
      </c>
      <c r="EB463" s="359" t="str">
        <f t="shared" si="659"/>
        <v/>
      </c>
      <c r="EC463" t="str">
        <f t="shared" si="660"/>
        <v/>
      </c>
      <c r="ED463" t="str">
        <f t="shared" si="661"/>
        <v/>
      </c>
      <c r="EE463" t="str">
        <f t="shared" si="662"/>
        <v/>
      </c>
      <c r="EF463" t="str">
        <f t="shared" si="663"/>
        <v/>
      </c>
      <c r="EG463" s="359" t="str">
        <f t="shared" si="664"/>
        <v/>
      </c>
      <c r="EH463" t="str">
        <f t="shared" si="608"/>
        <v>Drakaea thynniphila</v>
      </c>
      <c r="EJ463" t="str">
        <f t="shared" si="603"/>
        <v>Drakaea z._PREVIOUS NAMES</v>
      </c>
      <c r="EK463" s="100">
        <f t="shared" si="610"/>
        <v>0</v>
      </c>
      <c r="EL463" s="3">
        <f t="shared" si="610"/>
        <v>0</v>
      </c>
      <c r="EM463" s="3">
        <f t="shared" si="610"/>
        <v>0</v>
      </c>
      <c r="EN463" s="3">
        <f t="shared" si="610"/>
        <v>0</v>
      </c>
      <c r="EO463" s="3">
        <f t="shared" si="610"/>
        <v>0</v>
      </c>
      <c r="EP463" s="3">
        <f t="shared" si="610"/>
        <v>0</v>
      </c>
      <c r="EQ463" s="3">
        <f t="shared" si="610"/>
        <v>0</v>
      </c>
      <c r="ER463" s="3">
        <f t="shared" si="610"/>
        <v>0</v>
      </c>
      <c r="ES463" s="3">
        <f t="shared" si="610"/>
        <v>0</v>
      </c>
      <c r="ET463" s="3">
        <f t="shared" si="610"/>
        <v>0</v>
      </c>
      <c r="EU463" s="3">
        <f t="shared" si="610"/>
        <v>0</v>
      </c>
      <c r="EV463" s="24">
        <f t="shared" si="610"/>
        <v>0</v>
      </c>
      <c r="EW463" s="245">
        <f t="shared" si="605"/>
        <v>0</v>
      </c>
      <c r="EX463" s="262" t="str">
        <f t="shared" si="604"/>
        <v/>
      </c>
    </row>
    <row r="464" spans="1:154" ht="16.149999999999999" customHeight="1" x14ac:dyDescent="0.25">
      <c r="A464" s="363"/>
      <c r="D464" s="363"/>
      <c r="E464" s="363"/>
      <c r="F464" s="363"/>
      <c r="G464" s="363"/>
      <c r="H464" s="363"/>
      <c r="I464" s="363"/>
      <c r="J464" s="68">
        <f t="shared" si="606"/>
        <v>677</v>
      </c>
      <c r="K464" s="424" t="str">
        <f t="shared" si="607"/>
        <v>Drakaea z.sp. 'coastal plain'</v>
      </c>
      <c r="L464" s="444">
        <v>677</v>
      </c>
      <c r="M464" s="424" t="s">
        <v>1674</v>
      </c>
      <c r="N464" s="575" t="s">
        <v>7632</v>
      </c>
      <c r="O464" s="363" t="str">
        <f t="shared" si="585"/>
        <v>S</v>
      </c>
      <c r="P464" s="353" t="s">
        <v>2323</v>
      </c>
      <c r="Q464" s="364" t="s">
        <v>2672</v>
      </c>
      <c r="R464" s="365">
        <v>42948</v>
      </c>
      <c r="S464" s="365">
        <v>43039</v>
      </c>
      <c r="T464" s="603" t="s">
        <v>7894</v>
      </c>
      <c r="U464" s="603" t="s">
        <v>7894</v>
      </c>
      <c r="V464" s="603" t="s">
        <v>7894</v>
      </c>
      <c r="W464" s="603" t="s">
        <v>7894</v>
      </c>
      <c r="X464" s="603" t="s">
        <v>7894</v>
      </c>
      <c r="Y464" s="603" t="s">
        <v>7894</v>
      </c>
      <c r="Z464" s="603" t="s">
        <v>7894</v>
      </c>
      <c r="AA464" s="603" t="s">
        <v>7894</v>
      </c>
      <c r="AB464" s="603" t="s">
        <v>7894</v>
      </c>
      <c r="AC464" s="603" t="s">
        <v>7894</v>
      </c>
      <c r="AD464" s="603" t="s">
        <v>7894</v>
      </c>
      <c r="AE464" s="603" t="s">
        <v>7894</v>
      </c>
      <c r="AF464" s="605" t="s">
        <v>48</v>
      </c>
      <c r="AG464" s="605" t="s">
        <v>48</v>
      </c>
      <c r="AH464" s="366" t="s">
        <v>685</v>
      </c>
      <c r="AI464" s="363">
        <f t="shared" si="594"/>
        <v>6</v>
      </c>
      <c r="AJ464" s="363">
        <v>0</v>
      </c>
      <c r="AK464" s="413" t="str">
        <f t="shared" si="596"/>
        <v>None</v>
      </c>
      <c r="AL464" s="413" t="str">
        <f t="shared" si="597"/>
        <v>None</v>
      </c>
      <c r="AM464" s="486" t="s">
        <v>7608</v>
      </c>
      <c r="AN464" s="144" t="str">
        <f>VLOOKUP(L464,$L$3:$N$827,3,FALSE)</f>
        <v>livida</v>
      </c>
      <c r="AS464" s="69">
        <f t="shared" si="587"/>
        <v>32</v>
      </c>
      <c r="AT464" s="69">
        <f t="shared" si="588"/>
        <v>44</v>
      </c>
      <c r="AU464" s="69">
        <f t="shared" si="598"/>
        <v>8</v>
      </c>
      <c r="AV464" s="69">
        <f t="shared" si="599"/>
        <v>10</v>
      </c>
      <c r="AW464" s="81"/>
      <c r="AX464" s="364" t="s">
        <v>2673</v>
      </c>
      <c r="AY464" s="364" t="e">
        <v>#N/A</v>
      </c>
      <c r="AZ464" s="264" t="s">
        <v>48</v>
      </c>
      <c r="BA464" s="238"/>
      <c r="BB464" s="237" t="str">
        <f t="shared" si="600"/>
        <v/>
      </c>
      <c r="BC464" s="270">
        <f t="shared" si="595"/>
        <v>677</v>
      </c>
      <c r="BD464" t="str">
        <f t="shared" si="601"/>
        <v>Drakaea z.sp. 'coastal plain'</v>
      </c>
      <c r="BE464" s="367" t="e">
        <f>COUNTIFS(#REF!,L464)</f>
        <v>#REF!</v>
      </c>
      <c r="BF464" s="374" t="str">
        <f t="shared" si="602"/>
        <v>n</v>
      </c>
      <c r="BG464" s="82"/>
      <c r="BH464" s="375"/>
      <c r="BI464" s="374"/>
      <c r="BJ464" s="403"/>
      <c r="CE464" t="str">
        <f t="shared" si="593"/>
        <v>_Old species name (Drakaea z._PREVIOUS NAMES)</v>
      </c>
      <c r="CF464" s="388" t="str">
        <f t="shared" si="665"/>
        <v>Drakaea z._PREVIOUS NAMES</v>
      </c>
      <c r="CG464" t="str">
        <f t="shared" si="612"/>
        <v/>
      </c>
      <c r="CH464" t="str">
        <f t="shared" si="613"/>
        <v/>
      </c>
      <c r="CI464" t="str">
        <f t="shared" si="614"/>
        <v/>
      </c>
      <c r="CJ464" t="str">
        <f t="shared" si="615"/>
        <v/>
      </c>
      <c r="CK464" s="359" t="str">
        <f t="shared" si="616"/>
        <v/>
      </c>
      <c r="CL464" t="str">
        <f t="shared" si="617"/>
        <v/>
      </c>
      <c r="CM464" t="str">
        <f t="shared" si="618"/>
        <v/>
      </c>
      <c r="CN464" t="str">
        <f t="shared" si="619"/>
        <v/>
      </c>
      <c r="CO464" s="359" t="str">
        <f t="shared" si="620"/>
        <v/>
      </c>
      <c r="CP464" t="str">
        <f t="shared" si="621"/>
        <v/>
      </c>
      <c r="CQ464" t="str">
        <f t="shared" si="622"/>
        <v/>
      </c>
      <c r="CR464" t="str">
        <f t="shared" si="623"/>
        <v/>
      </c>
      <c r="CS464" s="359" t="str">
        <f t="shared" si="624"/>
        <v/>
      </c>
      <c r="CT464" t="str">
        <f t="shared" si="625"/>
        <v/>
      </c>
      <c r="CU464" t="str">
        <f t="shared" si="626"/>
        <v/>
      </c>
      <c r="CV464" t="str">
        <f t="shared" si="627"/>
        <v/>
      </c>
      <c r="CW464" t="str">
        <f t="shared" si="628"/>
        <v/>
      </c>
      <c r="CX464" s="359" t="str">
        <f t="shared" si="629"/>
        <v/>
      </c>
      <c r="CY464" t="str">
        <f t="shared" si="630"/>
        <v/>
      </c>
      <c r="CZ464" t="str">
        <f t="shared" si="631"/>
        <v/>
      </c>
      <c r="DA464" t="str">
        <f t="shared" si="632"/>
        <v/>
      </c>
      <c r="DB464" s="359" t="str">
        <f t="shared" si="633"/>
        <v/>
      </c>
      <c r="DC464" t="str">
        <f t="shared" si="634"/>
        <v/>
      </c>
      <c r="DD464" t="str">
        <f t="shared" si="635"/>
        <v/>
      </c>
      <c r="DE464" t="str">
        <f t="shared" si="636"/>
        <v/>
      </c>
      <c r="DF464" s="359" t="str">
        <f t="shared" si="637"/>
        <v/>
      </c>
      <c r="DG464" t="str">
        <f t="shared" si="638"/>
        <v/>
      </c>
      <c r="DH464" t="str">
        <f t="shared" si="639"/>
        <v/>
      </c>
      <c r="DI464" t="str">
        <f t="shared" si="640"/>
        <v/>
      </c>
      <c r="DJ464" t="str">
        <f t="shared" si="641"/>
        <v/>
      </c>
      <c r="DK464" s="359" t="str">
        <f t="shared" si="642"/>
        <v/>
      </c>
      <c r="DL464" t="str">
        <f t="shared" si="643"/>
        <v/>
      </c>
      <c r="DM464" t="str">
        <f t="shared" si="644"/>
        <v/>
      </c>
      <c r="DN464" t="str">
        <f t="shared" si="645"/>
        <v/>
      </c>
      <c r="DO464" s="359" t="str">
        <f t="shared" si="646"/>
        <v/>
      </c>
      <c r="DP464" t="str">
        <f t="shared" si="647"/>
        <v/>
      </c>
      <c r="DQ464" t="str">
        <f t="shared" si="648"/>
        <v/>
      </c>
      <c r="DR464" t="str">
        <f t="shared" si="649"/>
        <v/>
      </c>
      <c r="DS464" s="359" t="str">
        <f t="shared" si="650"/>
        <v/>
      </c>
      <c r="DT464" t="str">
        <f t="shared" si="651"/>
        <v/>
      </c>
      <c r="DU464" t="str">
        <f t="shared" si="652"/>
        <v/>
      </c>
      <c r="DV464" t="str">
        <f t="shared" si="653"/>
        <v/>
      </c>
      <c r="DW464" t="str">
        <f t="shared" si="654"/>
        <v/>
      </c>
      <c r="DX464" s="359" t="str">
        <f t="shared" si="655"/>
        <v/>
      </c>
      <c r="DY464" t="str">
        <f t="shared" si="656"/>
        <v/>
      </c>
      <c r="DZ464" t="str">
        <f t="shared" si="657"/>
        <v/>
      </c>
      <c r="EA464" t="str">
        <f t="shared" si="658"/>
        <v/>
      </c>
      <c r="EB464" s="359" t="str">
        <f t="shared" si="659"/>
        <v/>
      </c>
      <c r="EC464" t="str">
        <f t="shared" si="660"/>
        <v/>
      </c>
      <c r="ED464" t="str">
        <f t="shared" si="661"/>
        <v/>
      </c>
      <c r="EE464" t="str">
        <f t="shared" si="662"/>
        <v/>
      </c>
      <c r="EF464" t="str">
        <f t="shared" si="663"/>
        <v/>
      </c>
      <c r="EG464" s="359" t="str">
        <f t="shared" si="664"/>
        <v/>
      </c>
      <c r="EH464" t="str">
        <f t="shared" si="608"/>
        <v>Drakaea z._PREVIOUS NAMES</v>
      </c>
      <c r="EJ464" t="str">
        <f t="shared" si="603"/>
        <v>Drakaea z.sp. 'coastal plain'</v>
      </c>
      <c r="EK464" s="100">
        <f t="shared" si="610"/>
        <v>0</v>
      </c>
      <c r="EL464" s="3">
        <f t="shared" si="610"/>
        <v>0</v>
      </c>
      <c r="EM464" s="3">
        <f t="shared" si="610"/>
        <v>0</v>
      </c>
      <c r="EN464" s="3">
        <f t="shared" si="610"/>
        <v>0</v>
      </c>
      <c r="EO464" s="3">
        <f t="shared" si="610"/>
        <v>0</v>
      </c>
      <c r="EP464" s="3">
        <f t="shared" si="610"/>
        <v>0</v>
      </c>
      <c r="EQ464" s="3">
        <f t="shared" si="610"/>
        <v>0</v>
      </c>
      <c r="ER464" s="3">
        <f t="shared" si="610"/>
        <v>1</v>
      </c>
      <c r="ES464" s="3">
        <f t="shared" si="610"/>
        <v>1</v>
      </c>
      <c r="ET464" s="3">
        <f t="shared" si="610"/>
        <v>1</v>
      </c>
      <c r="EU464" s="3">
        <f t="shared" si="610"/>
        <v>0</v>
      </c>
      <c r="EV464" s="24">
        <f t="shared" si="610"/>
        <v>0</v>
      </c>
      <c r="EW464" s="245">
        <f t="shared" si="605"/>
        <v>3</v>
      </c>
      <c r="EX464" s="262" t="str">
        <f t="shared" si="604"/>
        <v/>
      </c>
    </row>
    <row r="465" spans="1:154" ht="16.149999999999999" customHeight="1" x14ac:dyDescent="0.25">
      <c r="A465" s="363"/>
      <c r="D465" s="363"/>
      <c r="E465" s="363"/>
      <c r="F465" s="363"/>
      <c r="G465" s="363"/>
      <c r="H465" s="363"/>
      <c r="I465" s="363"/>
      <c r="J465" s="68">
        <f t="shared" si="606"/>
        <v>684</v>
      </c>
      <c r="K465" s="427" t="str">
        <f t="shared" si="607"/>
        <v>Elythranthera brunonis</v>
      </c>
      <c r="L465" s="428">
        <v>684</v>
      </c>
      <c r="M465" s="427" t="s">
        <v>1679</v>
      </c>
      <c r="N465" s="439" t="s">
        <v>118</v>
      </c>
      <c r="O465" s="363" t="str">
        <f t="shared" si="585"/>
        <v>S</v>
      </c>
      <c r="P465" s="430" t="s">
        <v>2677</v>
      </c>
      <c r="Q465" s="364" t="s">
        <v>1938</v>
      </c>
      <c r="R465" s="365">
        <v>42948</v>
      </c>
      <c r="S465" s="365">
        <v>43040</v>
      </c>
      <c r="T465" s="603" t="s">
        <v>7894</v>
      </c>
      <c r="U465" s="603" t="s">
        <v>7894</v>
      </c>
      <c r="V465" s="603" t="s">
        <v>7894</v>
      </c>
      <c r="W465" s="603" t="s">
        <v>7894</v>
      </c>
      <c r="X465" s="603" t="s">
        <v>7894</v>
      </c>
      <c r="Y465" s="603" t="s">
        <v>7894</v>
      </c>
      <c r="Z465" s="603" t="s">
        <v>7894</v>
      </c>
      <c r="AA465" s="603" t="s">
        <v>4827</v>
      </c>
      <c r="AB465" s="603" t="s">
        <v>4828</v>
      </c>
      <c r="AC465" s="603" t="s">
        <v>4829</v>
      </c>
      <c r="AD465" s="603" t="s">
        <v>4830</v>
      </c>
      <c r="AE465" s="603" t="s">
        <v>7894</v>
      </c>
      <c r="AF465" s="605" t="s">
        <v>7907</v>
      </c>
      <c r="AG465" s="605" t="s">
        <v>7950</v>
      </c>
      <c r="AH465" s="366" t="s">
        <v>685</v>
      </c>
      <c r="AI465" s="363">
        <f t="shared" si="594"/>
        <v>6</v>
      </c>
      <c r="AJ465" s="363">
        <v>0</v>
      </c>
      <c r="AK465" s="413" t="str">
        <f t="shared" si="596"/>
        <v>None</v>
      </c>
      <c r="AL465" s="413" t="str">
        <f t="shared" si="597"/>
        <v>None</v>
      </c>
      <c r="AM465" s="486" t="s">
        <v>7607</v>
      </c>
      <c r="AS465" s="69">
        <f t="shared" si="587"/>
        <v>32</v>
      </c>
      <c r="AT465" s="69">
        <f t="shared" si="588"/>
        <v>44</v>
      </c>
      <c r="AU465" s="69">
        <f t="shared" si="598"/>
        <v>8</v>
      </c>
      <c r="AV465" s="69">
        <f t="shared" si="599"/>
        <v>11</v>
      </c>
      <c r="AW465" s="81"/>
      <c r="AX465" s="364" t="s">
        <v>2678</v>
      </c>
      <c r="AY465" s="364">
        <v>1643</v>
      </c>
      <c r="AZ465" s="264" t="s">
        <v>48</v>
      </c>
      <c r="BA465" s="238"/>
      <c r="BB465" s="237" t="str">
        <f t="shared" si="600"/>
        <v/>
      </c>
      <c r="BC465" s="270">
        <f t="shared" si="595"/>
        <v>684</v>
      </c>
      <c r="BD465" t="str">
        <f t="shared" si="601"/>
        <v>Elythranthera brunonis</v>
      </c>
      <c r="BE465" s="367" t="e">
        <f>COUNTIFS(#REF!,L465)</f>
        <v>#REF!</v>
      </c>
      <c r="BF465" s="374" t="str">
        <f t="shared" si="602"/>
        <v>y</v>
      </c>
      <c r="BG465" s="82"/>
      <c r="BH465" s="375"/>
      <c r="BI465" s="374"/>
      <c r="BJ465" s="403"/>
      <c r="CE465" t="str">
        <f t="shared" si="593"/>
        <v>_Old species name (Drakaea z.sp. 'coastal plain')</v>
      </c>
      <c r="CF465" s="388" t="str">
        <f t="shared" si="665"/>
        <v>Drakaea z.sp. 'coastal plain'</v>
      </c>
      <c r="CG465" t="str">
        <f t="shared" si="612"/>
        <v/>
      </c>
      <c r="CH465" t="str">
        <f t="shared" si="613"/>
        <v/>
      </c>
      <c r="CI465" t="str">
        <f t="shared" si="614"/>
        <v/>
      </c>
      <c r="CJ465" t="str">
        <f t="shared" si="615"/>
        <v/>
      </c>
      <c r="CK465" s="359" t="str">
        <f t="shared" si="616"/>
        <v/>
      </c>
      <c r="CL465" t="str">
        <f t="shared" si="617"/>
        <v/>
      </c>
      <c r="CM465" t="str">
        <f t="shared" si="618"/>
        <v/>
      </c>
      <c r="CN465" t="str">
        <f t="shared" si="619"/>
        <v/>
      </c>
      <c r="CO465" s="359" t="str">
        <f t="shared" si="620"/>
        <v/>
      </c>
      <c r="CP465" t="str">
        <f t="shared" si="621"/>
        <v/>
      </c>
      <c r="CQ465" t="str">
        <f t="shared" si="622"/>
        <v/>
      </c>
      <c r="CR465" t="str">
        <f t="shared" si="623"/>
        <v/>
      </c>
      <c r="CS465" s="359" t="str">
        <f t="shared" si="624"/>
        <v/>
      </c>
      <c r="CT465" t="str">
        <f t="shared" si="625"/>
        <v/>
      </c>
      <c r="CU465" t="str">
        <f t="shared" si="626"/>
        <v/>
      </c>
      <c r="CV465" t="str">
        <f t="shared" si="627"/>
        <v/>
      </c>
      <c r="CW465" t="str">
        <f t="shared" si="628"/>
        <v/>
      </c>
      <c r="CX465" s="359" t="str">
        <f t="shared" si="629"/>
        <v/>
      </c>
      <c r="CY465" t="str">
        <f t="shared" si="630"/>
        <v/>
      </c>
      <c r="CZ465" t="str">
        <f t="shared" si="631"/>
        <v/>
      </c>
      <c r="DA465" t="str">
        <f t="shared" si="632"/>
        <v/>
      </c>
      <c r="DB465" s="359" t="str">
        <f t="shared" si="633"/>
        <v/>
      </c>
      <c r="DC465" t="str">
        <f t="shared" si="634"/>
        <v/>
      </c>
      <c r="DD465" t="str">
        <f t="shared" si="635"/>
        <v/>
      </c>
      <c r="DE465" t="str">
        <f t="shared" si="636"/>
        <v/>
      </c>
      <c r="DF465" s="359" t="str">
        <f t="shared" si="637"/>
        <v/>
      </c>
      <c r="DG465" t="str">
        <f t="shared" si="638"/>
        <v/>
      </c>
      <c r="DH465" t="str">
        <f t="shared" si="639"/>
        <v/>
      </c>
      <c r="DI465" t="str">
        <f t="shared" si="640"/>
        <v/>
      </c>
      <c r="DJ465" t="str">
        <f t="shared" si="641"/>
        <v/>
      </c>
      <c r="DK465" s="359" t="str">
        <f t="shared" si="642"/>
        <v/>
      </c>
      <c r="DL465" t="str">
        <f t="shared" si="643"/>
        <v>X</v>
      </c>
      <c r="DM465" t="str">
        <f t="shared" si="644"/>
        <v>X</v>
      </c>
      <c r="DN465" t="str">
        <f t="shared" si="645"/>
        <v>X</v>
      </c>
      <c r="DO465" s="359" t="str">
        <f t="shared" si="646"/>
        <v>X</v>
      </c>
      <c r="DP465" t="str">
        <f t="shared" si="647"/>
        <v>X</v>
      </c>
      <c r="DQ465" t="str">
        <f t="shared" si="648"/>
        <v>X</v>
      </c>
      <c r="DR465" t="str">
        <f t="shared" si="649"/>
        <v>X</v>
      </c>
      <c r="DS465" s="359" t="str">
        <f t="shared" si="650"/>
        <v>X</v>
      </c>
      <c r="DT465" t="str">
        <f t="shared" si="651"/>
        <v>X</v>
      </c>
      <c r="DU465" t="str">
        <f t="shared" si="652"/>
        <v>X</v>
      </c>
      <c r="DV465" t="str">
        <f t="shared" si="653"/>
        <v>X</v>
      </c>
      <c r="DW465" t="str">
        <f t="shared" si="654"/>
        <v>X</v>
      </c>
      <c r="DX465" s="359" t="str">
        <f t="shared" si="655"/>
        <v>X</v>
      </c>
      <c r="DY465" t="str">
        <f t="shared" si="656"/>
        <v/>
      </c>
      <c r="DZ465" t="str">
        <f t="shared" si="657"/>
        <v/>
      </c>
      <c r="EA465" t="str">
        <f t="shared" si="658"/>
        <v/>
      </c>
      <c r="EB465" s="359" t="str">
        <f t="shared" si="659"/>
        <v/>
      </c>
      <c r="EC465" t="str">
        <f t="shared" si="660"/>
        <v/>
      </c>
      <c r="ED465" t="str">
        <f t="shared" si="661"/>
        <v/>
      </c>
      <c r="EE465" t="str">
        <f t="shared" si="662"/>
        <v/>
      </c>
      <c r="EF465" t="str">
        <f t="shared" si="663"/>
        <v/>
      </c>
      <c r="EG465" s="359" t="str">
        <f t="shared" si="664"/>
        <v/>
      </c>
      <c r="EH465" t="str">
        <f t="shared" si="608"/>
        <v>Drakaea z.sp. 'coastal plain'</v>
      </c>
      <c r="EJ465" t="str">
        <f t="shared" si="603"/>
        <v>Elythranthera brunonis</v>
      </c>
      <c r="EK465" s="100">
        <f t="shared" si="610"/>
        <v>0</v>
      </c>
      <c r="EL465" s="3">
        <f t="shared" si="610"/>
        <v>0</v>
      </c>
      <c r="EM465" s="3">
        <f t="shared" si="610"/>
        <v>0</v>
      </c>
      <c r="EN465" s="3">
        <f t="shared" si="610"/>
        <v>0</v>
      </c>
      <c r="EO465" s="3">
        <f t="shared" si="610"/>
        <v>0</v>
      </c>
      <c r="EP465" s="3">
        <f t="shared" si="610"/>
        <v>0</v>
      </c>
      <c r="EQ465" s="3">
        <f t="shared" si="610"/>
        <v>0</v>
      </c>
      <c r="ER465" s="3">
        <f t="shared" si="610"/>
        <v>1</v>
      </c>
      <c r="ES465" s="3">
        <f t="shared" si="610"/>
        <v>1</v>
      </c>
      <c r="ET465" s="3">
        <f t="shared" si="610"/>
        <v>1</v>
      </c>
      <c r="EU465" s="3">
        <f t="shared" si="610"/>
        <v>1</v>
      </c>
      <c r="EV465" s="24">
        <f t="shared" si="610"/>
        <v>0</v>
      </c>
      <c r="EW465" s="245">
        <f t="shared" si="605"/>
        <v>4</v>
      </c>
      <c r="EX465" s="262" t="str">
        <f t="shared" si="604"/>
        <v/>
      </c>
    </row>
    <row r="466" spans="1:154" ht="16.149999999999999" customHeight="1" x14ac:dyDescent="0.25">
      <c r="A466" s="363"/>
      <c r="D466" s="363"/>
      <c r="E466" s="363"/>
      <c r="F466" s="363"/>
      <c r="G466" s="363"/>
      <c r="H466" s="363"/>
      <c r="I466" s="363"/>
      <c r="J466" s="68">
        <f t="shared" si="606"/>
        <v>685</v>
      </c>
      <c r="K466" s="427" t="str">
        <f t="shared" si="607"/>
        <v>Elythranthera emarginata</v>
      </c>
      <c r="L466" s="428">
        <v>685</v>
      </c>
      <c r="M466" s="427" t="s">
        <v>1679</v>
      </c>
      <c r="N466" s="439" t="s">
        <v>185</v>
      </c>
      <c r="O466" s="363" t="str">
        <f t="shared" si="585"/>
        <v>S</v>
      </c>
      <c r="P466" s="430" t="s">
        <v>2679</v>
      </c>
      <c r="Q466" s="364" t="s">
        <v>2680</v>
      </c>
      <c r="R466" s="365">
        <v>42993</v>
      </c>
      <c r="S466" s="365">
        <v>43084</v>
      </c>
      <c r="T466" s="603" t="s">
        <v>7894</v>
      </c>
      <c r="U466" s="603" t="s">
        <v>7894</v>
      </c>
      <c r="V466" s="603" t="s">
        <v>7894</v>
      </c>
      <c r="W466" s="603" t="s">
        <v>7894</v>
      </c>
      <c r="X466" s="603" t="s">
        <v>7894</v>
      </c>
      <c r="Y466" s="603" t="s">
        <v>7894</v>
      </c>
      <c r="Z466" s="603" t="s">
        <v>7894</v>
      </c>
      <c r="AA466" s="603" t="s">
        <v>7894</v>
      </c>
      <c r="AB466" s="603" t="s">
        <v>7894</v>
      </c>
      <c r="AC466" s="603" t="s">
        <v>4829</v>
      </c>
      <c r="AD466" s="603" t="s">
        <v>4830</v>
      </c>
      <c r="AE466" s="603" t="s">
        <v>4831</v>
      </c>
      <c r="AF466" s="605" t="s">
        <v>7899</v>
      </c>
      <c r="AG466" s="605" t="s">
        <v>7942</v>
      </c>
      <c r="AH466" s="366" t="s">
        <v>685</v>
      </c>
      <c r="AI466" s="363">
        <f t="shared" si="594"/>
        <v>6</v>
      </c>
      <c r="AJ466" s="363">
        <v>0</v>
      </c>
      <c r="AK466" s="413" t="str">
        <f t="shared" si="596"/>
        <v>None</v>
      </c>
      <c r="AL466" s="413" t="str">
        <f t="shared" si="597"/>
        <v>None</v>
      </c>
      <c r="AM466" s="486" t="s">
        <v>7607</v>
      </c>
      <c r="AS466" s="69">
        <f t="shared" si="587"/>
        <v>38</v>
      </c>
      <c r="AT466" s="69">
        <f t="shared" si="588"/>
        <v>50</v>
      </c>
      <c r="AU466" s="69">
        <f t="shared" si="598"/>
        <v>9</v>
      </c>
      <c r="AV466" s="69">
        <f t="shared" si="599"/>
        <v>12</v>
      </c>
      <c r="AW466" s="81"/>
      <c r="AX466" s="364" t="s">
        <v>2681</v>
      </c>
      <c r="AY466" s="364">
        <v>1644</v>
      </c>
      <c r="AZ466" s="264" t="s">
        <v>48</v>
      </c>
      <c r="BA466" s="238"/>
      <c r="BB466" s="237" t="str">
        <f t="shared" si="600"/>
        <v/>
      </c>
      <c r="BC466" s="270">
        <f t="shared" si="595"/>
        <v>685</v>
      </c>
      <c r="BD466" t="str">
        <f t="shared" si="601"/>
        <v>Elythranthera emarginata</v>
      </c>
      <c r="BE466" s="367" t="e">
        <f>COUNTIFS(#REF!,L466)</f>
        <v>#REF!</v>
      </c>
      <c r="BF466" s="374" t="str">
        <f t="shared" si="602"/>
        <v>y</v>
      </c>
      <c r="BG466" s="82"/>
      <c r="BH466" s="375"/>
      <c r="BI466" s="374"/>
      <c r="BJ466" s="403"/>
      <c r="CE466" t="str">
        <f t="shared" si="593"/>
        <v>Purple Enamel Orchid (Elythranthera brunonis)</v>
      </c>
      <c r="CF466" s="388" t="str">
        <f t="shared" si="665"/>
        <v>Elythranthera brunonis</v>
      </c>
      <c r="CG466" t="str">
        <f t="shared" si="612"/>
        <v/>
      </c>
      <c r="CH466" t="str">
        <f t="shared" si="613"/>
        <v/>
      </c>
      <c r="CI466" t="str">
        <f t="shared" si="614"/>
        <v/>
      </c>
      <c r="CJ466" t="str">
        <f t="shared" si="615"/>
        <v/>
      </c>
      <c r="CK466" s="359" t="str">
        <f t="shared" si="616"/>
        <v/>
      </c>
      <c r="CL466" t="str">
        <f t="shared" si="617"/>
        <v/>
      </c>
      <c r="CM466" t="str">
        <f t="shared" si="618"/>
        <v/>
      </c>
      <c r="CN466" t="str">
        <f t="shared" si="619"/>
        <v/>
      </c>
      <c r="CO466" s="359" t="str">
        <f t="shared" si="620"/>
        <v/>
      </c>
      <c r="CP466" t="str">
        <f t="shared" si="621"/>
        <v/>
      </c>
      <c r="CQ466" t="str">
        <f t="shared" si="622"/>
        <v/>
      </c>
      <c r="CR466" t="str">
        <f t="shared" si="623"/>
        <v/>
      </c>
      <c r="CS466" s="359" t="str">
        <f t="shared" si="624"/>
        <v/>
      </c>
      <c r="CT466" t="str">
        <f t="shared" si="625"/>
        <v/>
      </c>
      <c r="CU466" t="str">
        <f t="shared" si="626"/>
        <v/>
      </c>
      <c r="CV466" t="str">
        <f t="shared" si="627"/>
        <v/>
      </c>
      <c r="CW466" t="str">
        <f t="shared" si="628"/>
        <v/>
      </c>
      <c r="CX466" s="359" t="str">
        <f t="shared" si="629"/>
        <v/>
      </c>
      <c r="CY466" t="str">
        <f t="shared" si="630"/>
        <v/>
      </c>
      <c r="CZ466" t="str">
        <f t="shared" si="631"/>
        <v/>
      </c>
      <c r="DA466" t="str">
        <f t="shared" si="632"/>
        <v/>
      </c>
      <c r="DB466" s="359" t="str">
        <f t="shared" si="633"/>
        <v/>
      </c>
      <c r="DC466" t="str">
        <f t="shared" si="634"/>
        <v/>
      </c>
      <c r="DD466" t="str">
        <f t="shared" si="635"/>
        <v/>
      </c>
      <c r="DE466" t="str">
        <f t="shared" si="636"/>
        <v/>
      </c>
      <c r="DF466" s="359" t="str">
        <f t="shared" si="637"/>
        <v/>
      </c>
      <c r="DG466" t="str">
        <f t="shared" si="638"/>
        <v/>
      </c>
      <c r="DH466" t="str">
        <f t="shared" si="639"/>
        <v/>
      </c>
      <c r="DI466" t="str">
        <f t="shared" si="640"/>
        <v/>
      </c>
      <c r="DJ466" t="str">
        <f t="shared" si="641"/>
        <v/>
      </c>
      <c r="DK466" s="359" t="str">
        <f t="shared" si="642"/>
        <v/>
      </c>
      <c r="DL466" t="str">
        <f t="shared" si="643"/>
        <v>X</v>
      </c>
      <c r="DM466" t="str">
        <f t="shared" si="644"/>
        <v>X</v>
      </c>
      <c r="DN466" t="str">
        <f t="shared" si="645"/>
        <v>X</v>
      </c>
      <c r="DO466" s="359" t="str">
        <f t="shared" si="646"/>
        <v>X</v>
      </c>
      <c r="DP466" t="str">
        <f t="shared" si="647"/>
        <v>X</v>
      </c>
      <c r="DQ466" t="str">
        <f t="shared" si="648"/>
        <v>X</v>
      </c>
      <c r="DR466" t="str">
        <f t="shared" si="649"/>
        <v>X</v>
      </c>
      <c r="DS466" s="359" t="str">
        <f t="shared" si="650"/>
        <v>X</v>
      </c>
      <c r="DT466" t="str">
        <f t="shared" si="651"/>
        <v>X</v>
      </c>
      <c r="DU466" t="str">
        <f t="shared" si="652"/>
        <v>X</v>
      </c>
      <c r="DV466" t="str">
        <f t="shared" si="653"/>
        <v>X</v>
      </c>
      <c r="DW466" t="str">
        <f t="shared" si="654"/>
        <v>X</v>
      </c>
      <c r="DX466" s="359" t="str">
        <f t="shared" si="655"/>
        <v>X</v>
      </c>
      <c r="DY466" t="str">
        <f t="shared" si="656"/>
        <v/>
      </c>
      <c r="DZ466" t="str">
        <f t="shared" si="657"/>
        <v/>
      </c>
      <c r="EA466" t="str">
        <f t="shared" si="658"/>
        <v/>
      </c>
      <c r="EB466" s="359" t="str">
        <f t="shared" si="659"/>
        <v/>
      </c>
      <c r="EC466" t="str">
        <f t="shared" si="660"/>
        <v/>
      </c>
      <c r="ED466" t="str">
        <f t="shared" si="661"/>
        <v/>
      </c>
      <c r="EE466" t="str">
        <f t="shared" si="662"/>
        <v/>
      </c>
      <c r="EF466" t="str">
        <f t="shared" si="663"/>
        <v/>
      </c>
      <c r="EG466" s="359" t="str">
        <f t="shared" si="664"/>
        <v/>
      </c>
      <c r="EH466" t="str">
        <f t="shared" si="608"/>
        <v>Elythranthera brunonis</v>
      </c>
      <c r="EJ466" t="str">
        <f t="shared" si="603"/>
        <v>Elythranthera emarginata</v>
      </c>
      <c r="EK466" s="100">
        <f t="shared" si="610"/>
        <v>0</v>
      </c>
      <c r="EL466" s="3">
        <f t="shared" si="610"/>
        <v>0</v>
      </c>
      <c r="EM466" s="3">
        <f t="shared" si="610"/>
        <v>0</v>
      </c>
      <c r="EN466" s="3">
        <f t="shared" si="610"/>
        <v>0</v>
      </c>
      <c r="EO466" s="3">
        <f t="shared" si="610"/>
        <v>0</v>
      </c>
      <c r="EP466" s="3">
        <f t="shared" si="610"/>
        <v>0</v>
      </c>
      <c r="EQ466" s="3">
        <f t="shared" si="610"/>
        <v>0</v>
      </c>
      <c r="ER466" s="3">
        <f t="shared" si="610"/>
        <v>0</v>
      </c>
      <c r="ES466" s="3">
        <f t="shared" si="610"/>
        <v>1</v>
      </c>
      <c r="ET466" s="3">
        <f t="shared" si="610"/>
        <v>1</v>
      </c>
      <c r="EU466" s="3">
        <f t="shared" si="610"/>
        <v>1</v>
      </c>
      <c r="EV466" s="24">
        <f t="shared" si="610"/>
        <v>1</v>
      </c>
      <c r="EW466" s="245">
        <f t="shared" si="605"/>
        <v>4</v>
      </c>
      <c r="EX466" s="262" t="str">
        <f t="shared" si="604"/>
        <v/>
      </c>
    </row>
    <row r="467" spans="1:154" ht="16.149999999999999" customHeight="1" x14ac:dyDescent="0.25">
      <c r="A467" s="363"/>
      <c r="D467" s="363"/>
      <c r="E467" s="363"/>
      <c r="F467" s="363"/>
      <c r="G467" s="363"/>
      <c r="H467" s="363"/>
      <c r="I467" s="363"/>
      <c r="J467" s="68">
        <f t="shared" si="606"/>
        <v>2141</v>
      </c>
      <c r="K467" s="427" t="str">
        <f t="shared" si="607"/>
        <v>Elythranthera sp.</v>
      </c>
      <c r="L467" s="428">
        <v>2141</v>
      </c>
      <c r="M467" s="427" t="s">
        <v>1679</v>
      </c>
      <c r="N467" s="439" t="s">
        <v>67</v>
      </c>
      <c r="O467" s="363" t="str">
        <f t="shared" si="585"/>
        <v>S</v>
      </c>
      <c r="P467" s="430" t="s">
        <v>2682</v>
      </c>
      <c r="Q467" s="364" t="s">
        <v>1055</v>
      </c>
      <c r="R467" s="365" t="s">
        <v>685</v>
      </c>
      <c r="S467" s="365" t="s">
        <v>685</v>
      </c>
      <c r="T467" s="603" t="s">
        <v>7894</v>
      </c>
      <c r="U467" s="603" t="s">
        <v>7894</v>
      </c>
      <c r="V467" s="603" t="s">
        <v>7894</v>
      </c>
      <c r="W467" s="603" t="s">
        <v>7894</v>
      </c>
      <c r="X467" s="603" t="s">
        <v>7894</v>
      </c>
      <c r="Y467" s="603" t="s">
        <v>7894</v>
      </c>
      <c r="Z467" s="603" t="s">
        <v>7894</v>
      </c>
      <c r="AA467" s="603" t="s">
        <v>7894</v>
      </c>
      <c r="AB467" s="603" t="s">
        <v>7894</v>
      </c>
      <c r="AC467" s="603" t="s">
        <v>7894</v>
      </c>
      <c r="AD467" s="603" t="s">
        <v>7894</v>
      </c>
      <c r="AE467" s="603" t="s">
        <v>7894</v>
      </c>
      <c r="AF467" s="605" t="s">
        <v>48</v>
      </c>
      <c r="AG467" s="605" t="s">
        <v>48</v>
      </c>
      <c r="AH467" s="366" t="s">
        <v>685</v>
      </c>
      <c r="AI467" s="363">
        <f t="shared" si="594"/>
        <v>6</v>
      </c>
      <c r="AJ467" s="363">
        <v>0</v>
      </c>
      <c r="AK467" s="413" t="str">
        <f t="shared" si="596"/>
        <v>None</v>
      </c>
      <c r="AL467" s="413" t="str">
        <f t="shared" si="597"/>
        <v>None</v>
      </c>
      <c r="AM467" s="486" t="s">
        <v>7613</v>
      </c>
      <c r="AS467" s="69">
        <f t="shared" si="587"/>
        <v>0</v>
      </c>
      <c r="AT467" s="69">
        <f t="shared" si="588"/>
        <v>0</v>
      </c>
      <c r="AU467" s="69">
        <f t="shared" si="598"/>
        <v>0</v>
      </c>
      <c r="AV467" s="69">
        <f t="shared" si="599"/>
        <v>0</v>
      </c>
      <c r="AW467" s="81"/>
      <c r="AX467" s="364" t="s">
        <v>2682</v>
      </c>
      <c r="AY467" s="364" t="e">
        <v>#N/A</v>
      </c>
      <c r="AZ467" s="264" t="s">
        <v>48</v>
      </c>
      <c r="BA467" s="238"/>
      <c r="BB467" s="237" t="str">
        <f t="shared" si="600"/>
        <v/>
      </c>
      <c r="BC467" s="270">
        <f t="shared" si="595"/>
        <v>2141</v>
      </c>
      <c r="BD467" t="str">
        <f t="shared" si="601"/>
        <v>Elythranthera sp.</v>
      </c>
      <c r="BE467" s="367" t="e">
        <f>COUNTIFS(#REF!,L467)</f>
        <v>#REF!</v>
      </c>
      <c r="BF467" s="374" t="str">
        <f t="shared" si="602"/>
        <v>y</v>
      </c>
      <c r="BG467" s="82"/>
      <c r="BH467" s="375"/>
      <c r="BI467" s="374"/>
      <c r="BJ467" s="403"/>
      <c r="CE467" t="str">
        <f t="shared" si="593"/>
        <v>Pink Enamel Orchid (Elythranthera emarginata)</v>
      </c>
      <c r="CF467" s="388" t="str">
        <f t="shared" si="665"/>
        <v>Elythranthera emarginata</v>
      </c>
      <c r="CG467" t="str">
        <f t="shared" si="612"/>
        <v/>
      </c>
      <c r="CH467" t="str">
        <f t="shared" si="613"/>
        <v/>
      </c>
      <c r="CI467" t="str">
        <f t="shared" si="614"/>
        <v/>
      </c>
      <c r="CJ467" t="str">
        <f t="shared" si="615"/>
        <v/>
      </c>
      <c r="CK467" s="359" t="str">
        <f t="shared" si="616"/>
        <v/>
      </c>
      <c r="CL467" t="str">
        <f t="shared" si="617"/>
        <v/>
      </c>
      <c r="CM467" t="str">
        <f t="shared" si="618"/>
        <v/>
      </c>
      <c r="CN467" t="str">
        <f t="shared" si="619"/>
        <v/>
      </c>
      <c r="CO467" s="359" t="str">
        <f t="shared" si="620"/>
        <v/>
      </c>
      <c r="CP467" t="str">
        <f t="shared" si="621"/>
        <v/>
      </c>
      <c r="CQ467" t="str">
        <f t="shared" si="622"/>
        <v/>
      </c>
      <c r="CR467" t="str">
        <f t="shared" si="623"/>
        <v/>
      </c>
      <c r="CS467" s="359" t="str">
        <f t="shared" si="624"/>
        <v/>
      </c>
      <c r="CT467" t="str">
        <f t="shared" si="625"/>
        <v/>
      </c>
      <c r="CU467" t="str">
        <f t="shared" si="626"/>
        <v/>
      </c>
      <c r="CV467" t="str">
        <f t="shared" si="627"/>
        <v/>
      </c>
      <c r="CW467" t="str">
        <f t="shared" si="628"/>
        <v/>
      </c>
      <c r="CX467" s="359" t="str">
        <f t="shared" si="629"/>
        <v/>
      </c>
      <c r="CY467" t="str">
        <f t="shared" si="630"/>
        <v/>
      </c>
      <c r="CZ467" t="str">
        <f t="shared" si="631"/>
        <v/>
      </c>
      <c r="DA467" t="str">
        <f t="shared" si="632"/>
        <v/>
      </c>
      <c r="DB467" s="359" t="str">
        <f t="shared" si="633"/>
        <v/>
      </c>
      <c r="DC467" t="str">
        <f t="shared" si="634"/>
        <v/>
      </c>
      <c r="DD467" t="str">
        <f t="shared" si="635"/>
        <v/>
      </c>
      <c r="DE467" t="str">
        <f t="shared" si="636"/>
        <v/>
      </c>
      <c r="DF467" s="359" t="str">
        <f t="shared" si="637"/>
        <v/>
      </c>
      <c r="DG467" t="str">
        <f t="shared" si="638"/>
        <v/>
      </c>
      <c r="DH467" t="str">
        <f t="shared" si="639"/>
        <v/>
      </c>
      <c r="DI467" t="str">
        <f t="shared" si="640"/>
        <v/>
      </c>
      <c r="DJ467" t="str">
        <f t="shared" si="641"/>
        <v/>
      </c>
      <c r="DK467" s="359" t="str">
        <f t="shared" si="642"/>
        <v/>
      </c>
      <c r="DL467" t="str">
        <f t="shared" si="643"/>
        <v/>
      </c>
      <c r="DM467" t="str">
        <f t="shared" si="644"/>
        <v/>
      </c>
      <c r="DN467" t="str">
        <f t="shared" si="645"/>
        <v/>
      </c>
      <c r="DO467" s="359" t="str">
        <f t="shared" si="646"/>
        <v/>
      </c>
      <c r="DP467" t="str">
        <f t="shared" si="647"/>
        <v/>
      </c>
      <c r="DQ467" t="str">
        <f t="shared" si="648"/>
        <v/>
      </c>
      <c r="DR467" t="str">
        <f t="shared" si="649"/>
        <v>X</v>
      </c>
      <c r="DS467" s="359" t="str">
        <f t="shared" si="650"/>
        <v>X</v>
      </c>
      <c r="DT467" t="str">
        <f t="shared" si="651"/>
        <v>X</v>
      </c>
      <c r="DU467" t="str">
        <f t="shared" si="652"/>
        <v>X</v>
      </c>
      <c r="DV467" t="str">
        <f t="shared" si="653"/>
        <v>X</v>
      </c>
      <c r="DW467" t="str">
        <f t="shared" si="654"/>
        <v>X</v>
      </c>
      <c r="DX467" s="359" t="str">
        <f t="shared" si="655"/>
        <v>X</v>
      </c>
      <c r="DY467" t="str">
        <f t="shared" si="656"/>
        <v>X</v>
      </c>
      <c r="DZ467" t="str">
        <f t="shared" si="657"/>
        <v>X</v>
      </c>
      <c r="EA467" t="str">
        <f t="shared" si="658"/>
        <v>X</v>
      </c>
      <c r="EB467" s="359" t="str">
        <f t="shared" si="659"/>
        <v>X</v>
      </c>
      <c r="EC467" t="str">
        <f t="shared" si="660"/>
        <v>X</v>
      </c>
      <c r="ED467" t="str">
        <f t="shared" si="661"/>
        <v>X</v>
      </c>
      <c r="EE467" t="str">
        <f t="shared" si="662"/>
        <v/>
      </c>
      <c r="EF467" t="str">
        <f t="shared" si="663"/>
        <v/>
      </c>
      <c r="EG467" s="359" t="str">
        <f t="shared" si="664"/>
        <v/>
      </c>
      <c r="EH467" t="str">
        <f t="shared" si="608"/>
        <v>Elythranthera emarginata</v>
      </c>
      <c r="EJ467" t="str">
        <f t="shared" si="603"/>
        <v>Elythranthera sp.</v>
      </c>
      <c r="EK467" s="100">
        <f t="shared" si="610"/>
        <v>0</v>
      </c>
      <c r="EL467" s="3">
        <f t="shared" si="610"/>
        <v>0</v>
      </c>
      <c r="EM467" s="3">
        <f t="shared" si="610"/>
        <v>0</v>
      </c>
      <c r="EN467" s="3">
        <f t="shared" si="610"/>
        <v>0</v>
      </c>
      <c r="EO467" s="3">
        <f t="shared" si="610"/>
        <v>0</v>
      </c>
      <c r="EP467" s="3">
        <f t="shared" si="610"/>
        <v>0</v>
      </c>
      <c r="EQ467" s="3">
        <f t="shared" si="610"/>
        <v>0</v>
      </c>
      <c r="ER467" s="3">
        <f t="shared" si="610"/>
        <v>0</v>
      </c>
      <c r="ES467" s="3">
        <f t="shared" si="610"/>
        <v>0</v>
      </c>
      <c r="ET467" s="3">
        <f t="shared" si="610"/>
        <v>0</v>
      </c>
      <c r="EU467" s="3">
        <f t="shared" si="610"/>
        <v>0</v>
      </c>
      <c r="EV467" s="24">
        <f t="shared" si="610"/>
        <v>0</v>
      </c>
      <c r="EW467" s="245">
        <f t="shared" si="605"/>
        <v>0</v>
      </c>
      <c r="EX467" s="262" t="str">
        <f t="shared" si="604"/>
        <v/>
      </c>
    </row>
    <row r="468" spans="1:154" ht="16.149999999999999" customHeight="1" x14ac:dyDescent="0.25">
      <c r="A468" s="363"/>
      <c r="D468" s="363"/>
      <c r="E468" s="363"/>
      <c r="F468" s="363"/>
      <c r="G468" s="363"/>
      <c r="H468" s="363"/>
      <c r="I468" s="363"/>
      <c r="J468" s="68">
        <f t="shared" si="606"/>
        <v>1075</v>
      </c>
      <c r="K468" s="427" t="str">
        <f t="shared" si="607"/>
        <v>Elythranthera x intermedia</v>
      </c>
      <c r="L468" s="428">
        <v>1075</v>
      </c>
      <c r="M468" s="427" t="s">
        <v>1679</v>
      </c>
      <c r="N468" s="439" t="s">
        <v>783</v>
      </c>
      <c r="O468" s="363" t="str">
        <f t="shared" si="585"/>
        <v>S</v>
      </c>
      <c r="P468" s="364" t="s">
        <v>2683</v>
      </c>
      <c r="Q468" s="364" t="s">
        <v>1876</v>
      </c>
      <c r="R468" s="365">
        <v>43009</v>
      </c>
      <c r="S468" s="365">
        <v>43069</v>
      </c>
      <c r="T468" s="603" t="s">
        <v>7894</v>
      </c>
      <c r="U468" s="603" t="s">
        <v>7894</v>
      </c>
      <c r="V468" s="603" t="s">
        <v>7894</v>
      </c>
      <c r="W468" s="603" t="s">
        <v>7894</v>
      </c>
      <c r="X468" s="603" t="s">
        <v>7894</v>
      </c>
      <c r="Y468" s="603" t="s">
        <v>7894</v>
      </c>
      <c r="Z468" s="603" t="s">
        <v>7894</v>
      </c>
      <c r="AA468" s="603" t="s">
        <v>7894</v>
      </c>
      <c r="AB468" s="603" t="s">
        <v>7894</v>
      </c>
      <c r="AC468" s="603" t="s">
        <v>4829</v>
      </c>
      <c r="AD468" s="603" t="s">
        <v>4830</v>
      </c>
      <c r="AE468" s="603" t="s">
        <v>7894</v>
      </c>
      <c r="AF468" s="605" t="s">
        <v>48</v>
      </c>
      <c r="AG468" s="605" t="s">
        <v>48</v>
      </c>
      <c r="AH468" s="366" t="s">
        <v>685</v>
      </c>
      <c r="AI468" s="363">
        <f t="shared" si="594"/>
        <v>6</v>
      </c>
      <c r="AJ468" s="363">
        <v>0</v>
      </c>
      <c r="AK468" s="413" t="str">
        <f t="shared" si="596"/>
        <v>None</v>
      </c>
      <c r="AL468" s="413" t="str">
        <f t="shared" si="597"/>
        <v>None</v>
      </c>
      <c r="AM468" s="486" t="s">
        <v>7610</v>
      </c>
      <c r="AN468" t="s">
        <v>2684</v>
      </c>
      <c r="AS468" s="69">
        <f t="shared" si="587"/>
        <v>40</v>
      </c>
      <c r="AT468" s="69">
        <f t="shared" si="588"/>
        <v>48</v>
      </c>
      <c r="AU468" s="69">
        <f t="shared" si="598"/>
        <v>10</v>
      </c>
      <c r="AV468" s="69">
        <f t="shared" si="599"/>
        <v>11</v>
      </c>
      <c r="AW468" s="81"/>
      <c r="AX468" s="364" t="s">
        <v>2685</v>
      </c>
      <c r="AY468" s="364" t="e">
        <v>#N/A</v>
      </c>
      <c r="AZ468" s="264" t="s">
        <v>48</v>
      </c>
      <c r="BA468" s="238"/>
      <c r="BB468" s="237" t="str">
        <f t="shared" si="600"/>
        <v/>
      </c>
      <c r="BC468" s="270">
        <f t="shared" si="595"/>
        <v>1075</v>
      </c>
      <c r="BD468" t="str">
        <f t="shared" si="601"/>
        <v>Elythranthera x intermedia</v>
      </c>
      <c r="BE468" s="367" t="e">
        <f>COUNTIFS(#REF!,L468)</f>
        <v>#REF!</v>
      </c>
      <c r="BF468" s="374" t="str">
        <f t="shared" si="602"/>
        <v>y</v>
      </c>
      <c r="BG468" s="82"/>
      <c r="BH468" s="375"/>
      <c r="BI468" s="374"/>
      <c r="BJ468" s="403"/>
      <c r="CE468" t="str">
        <f t="shared" si="593"/>
        <v>Enamel orchid (Elythranthera sp.)</v>
      </c>
      <c r="CF468" s="388" t="str">
        <f t="shared" si="665"/>
        <v>Elythranthera sp.</v>
      </c>
      <c r="CG468" t="str">
        <f t="shared" si="612"/>
        <v/>
      </c>
      <c r="CH468" t="str">
        <f t="shared" si="613"/>
        <v/>
      </c>
      <c r="CI468" t="str">
        <f t="shared" si="614"/>
        <v/>
      </c>
      <c r="CJ468" t="str">
        <f t="shared" si="615"/>
        <v/>
      </c>
      <c r="CK468" s="359" t="str">
        <f t="shared" si="616"/>
        <v/>
      </c>
      <c r="CL468" t="str">
        <f t="shared" si="617"/>
        <v/>
      </c>
      <c r="CM468" t="str">
        <f t="shared" si="618"/>
        <v/>
      </c>
      <c r="CN468" t="str">
        <f t="shared" si="619"/>
        <v/>
      </c>
      <c r="CO468" s="359" t="str">
        <f t="shared" si="620"/>
        <v/>
      </c>
      <c r="CP468" t="str">
        <f t="shared" si="621"/>
        <v/>
      </c>
      <c r="CQ468" t="str">
        <f t="shared" si="622"/>
        <v/>
      </c>
      <c r="CR468" t="str">
        <f t="shared" si="623"/>
        <v/>
      </c>
      <c r="CS468" s="359" t="str">
        <f t="shared" si="624"/>
        <v/>
      </c>
      <c r="CT468" t="str">
        <f t="shared" si="625"/>
        <v/>
      </c>
      <c r="CU468" t="str">
        <f t="shared" si="626"/>
        <v/>
      </c>
      <c r="CV468" t="str">
        <f t="shared" si="627"/>
        <v/>
      </c>
      <c r="CW468" t="str">
        <f t="shared" si="628"/>
        <v/>
      </c>
      <c r="CX468" s="359" t="str">
        <f t="shared" si="629"/>
        <v/>
      </c>
      <c r="CY468" t="str">
        <f t="shared" si="630"/>
        <v/>
      </c>
      <c r="CZ468" t="str">
        <f t="shared" si="631"/>
        <v/>
      </c>
      <c r="DA468" t="str">
        <f t="shared" si="632"/>
        <v/>
      </c>
      <c r="DB468" s="359" t="str">
        <f t="shared" si="633"/>
        <v/>
      </c>
      <c r="DC468" t="str">
        <f t="shared" si="634"/>
        <v/>
      </c>
      <c r="DD468" t="str">
        <f t="shared" si="635"/>
        <v/>
      </c>
      <c r="DE468" t="str">
        <f t="shared" si="636"/>
        <v/>
      </c>
      <c r="DF468" s="359" t="str">
        <f t="shared" si="637"/>
        <v/>
      </c>
      <c r="DG468" t="str">
        <f t="shared" si="638"/>
        <v/>
      </c>
      <c r="DH468" t="str">
        <f t="shared" si="639"/>
        <v/>
      </c>
      <c r="DI468" t="str">
        <f t="shared" si="640"/>
        <v/>
      </c>
      <c r="DJ468" t="str">
        <f t="shared" si="641"/>
        <v/>
      </c>
      <c r="DK468" s="359" t="str">
        <f t="shared" si="642"/>
        <v/>
      </c>
      <c r="DL468" t="str">
        <f t="shared" si="643"/>
        <v/>
      </c>
      <c r="DM468" t="str">
        <f t="shared" si="644"/>
        <v/>
      </c>
      <c r="DN468" t="str">
        <f t="shared" si="645"/>
        <v/>
      </c>
      <c r="DO468" s="359" t="str">
        <f t="shared" si="646"/>
        <v/>
      </c>
      <c r="DP468" t="str">
        <f t="shared" si="647"/>
        <v/>
      </c>
      <c r="DQ468" t="str">
        <f t="shared" si="648"/>
        <v/>
      </c>
      <c r="DR468" t="str">
        <f t="shared" si="649"/>
        <v/>
      </c>
      <c r="DS468" s="359" t="str">
        <f t="shared" si="650"/>
        <v/>
      </c>
      <c r="DT468" t="str">
        <f t="shared" si="651"/>
        <v/>
      </c>
      <c r="DU468" t="str">
        <f t="shared" si="652"/>
        <v/>
      </c>
      <c r="DV468" t="str">
        <f t="shared" si="653"/>
        <v/>
      </c>
      <c r="DW468" t="str">
        <f t="shared" si="654"/>
        <v/>
      </c>
      <c r="DX468" s="359" t="str">
        <f t="shared" si="655"/>
        <v/>
      </c>
      <c r="DY468" t="str">
        <f t="shared" si="656"/>
        <v/>
      </c>
      <c r="DZ468" t="str">
        <f t="shared" si="657"/>
        <v/>
      </c>
      <c r="EA468" t="str">
        <f t="shared" si="658"/>
        <v/>
      </c>
      <c r="EB468" s="359" t="str">
        <f t="shared" si="659"/>
        <v/>
      </c>
      <c r="EC468" t="str">
        <f t="shared" si="660"/>
        <v/>
      </c>
      <c r="ED468" t="str">
        <f t="shared" si="661"/>
        <v/>
      </c>
      <c r="EE468" t="str">
        <f t="shared" si="662"/>
        <v/>
      </c>
      <c r="EF468" t="str">
        <f t="shared" si="663"/>
        <v/>
      </c>
      <c r="EG468" s="359" t="str">
        <f t="shared" si="664"/>
        <v/>
      </c>
      <c r="EH468" t="str">
        <f t="shared" si="608"/>
        <v>Elythranthera sp.</v>
      </c>
      <c r="EJ468" t="str">
        <f t="shared" si="603"/>
        <v>Elythranthera x intermedia</v>
      </c>
      <c r="EK468" s="100">
        <f t="shared" si="610"/>
        <v>0</v>
      </c>
      <c r="EL468" s="3">
        <f t="shared" si="610"/>
        <v>0</v>
      </c>
      <c r="EM468" s="3">
        <f t="shared" si="610"/>
        <v>0</v>
      </c>
      <c r="EN468" s="3">
        <f t="shared" si="610"/>
        <v>0</v>
      </c>
      <c r="EO468" s="3">
        <f t="shared" si="610"/>
        <v>0</v>
      </c>
      <c r="EP468" s="3">
        <f t="shared" si="610"/>
        <v>0</v>
      </c>
      <c r="EQ468" s="3">
        <f t="shared" si="610"/>
        <v>0</v>
      </c>
      <c r="ER468" s="3">
        <f t="shared" si="610"/>
        <v>0</v>
      </c>
      <c r="ES468" s="3">
        <f t="shared" si="610"/>
        <v>0</v>
      </c>
      <c r="ET468" s="3">
        <f t="shared" si="610"/>
        <v>1</v>
      </c>
      <c r="EU468" s="3">
        <f t="shared" si="610"/>
        <v>1</v>
      </c>
      <c r="EV468" s="24">
        <f t="shared" si="610"/>
        <v>0</v>
      </c>
      <c r="EW468" s="245">
        <f t="shared" si="605"/>
        <v>2</v>
      </c>
      <c r="EX468" s="262" t="str">
        <f t="shared" si="604"/>
        <v/>
      </c>
    </row>
    <row r="469" spans="1:154" ht="16.149999999999999" customHeight="1" x14ac:dyDescent="0.25">
      <c r="A469" s="363"/>
      <c r="D469" s="363"/>
      <c r="E469" s="363"/>
      <c r="F469" s="363"/>
      <c r="G469" s="363"/>
      <c r="H469" s="363"/>
      <c r="I469" s="363"/>
      <c r="J469" s="68">
        <f t="shared" si="606"/>
        <v>1184</v>
      </c>
      <c r="K469" s="427" t="str">
        <f t="shared" si="607"/>
        <v>Empusa habenarina</v>
      </c>
      <c r="L469" s="428">
        <v>1184</v>
      </c>
      <c r="M469" s="427" t="s">
        <v>1685</v>
      </c>
      <c r="N469" s="431" t="s">
        <v>2686</v>
      </c>
      <c r="O469" s="363" t="str">
        <f t="shared" si="585"/>
        <v>N</v>
      </c>
      <c r="P469" s="430" t="s">
        <v>2687</v>
      </c>
      <c r="Q469" s="364" t="s">
        <v>2688</v>
      </c>
      <c r="R469" s="365">
        <v>42736</v>
      </c>
      <c r="S469" s="365">
        <v>42825</v>
      </c>
      <c r="T469" s="603" t="s">
        <v>4820</v>
      </c>
      <c r="U469" s="603" t="s">
        <v>4821</v>
      </c>
      <c r="V469" s="603" t="s">
        <v>4822</v>
      </c>
      <c r="W469" s="603" t="s">
        <v>7894</v>
      </c>
      <c r="X469" s="603" t="s">
        <v>7894</v>
      </c>
      <c r="Y469" s="603" t="s">
        <v>7894</v>
      </c>
      <c r="Z469" s="603" t="s">
        <v>7894</v>
      </c>
      <c r="AA469" s="603" t="s">
        <v>7894</v>
      </c>
      <c r="AB469" s="603" t="s">
        <v>7894</v>
      </c>
      <c r="AC469" s="603" t="s">
        <v>7894</v>
      </c>
      <c r="AD469" s="603" t="s">
        <v>7894</v>
      </c>
      <c r="AE469" s="603" t="s">
        <v>7894</v>
      </c>
      <c r="AF469" s="605" t="s">
        <v>7925</v>
      </c>
      <c r="AG469" s="605" t="s">
        <v>7971</v>
      </c>
      <c r="AH469" s="366" t="s">
        <v>1307</v>
      </c>
      <c r="AI469" s="363">
        <f t="shared" si="594"/>
        <v>3</v>
      </c>
      <c r="AJ469" s="363">
        <v>0</v>
      </c>
      <c r="AK469" s="413" t="str">
        <f t="shared" si="596"/>
        <v>None</v>
      </c>
      <c r="AL469" s="413" t="str">
        <f t="shared" si="597"/>
        <v>None</v>
      </c>
      <c r="AM469" s="486" t="s">
        <v>7607</v>
      </c>
      <c r="AN469" s="70" t="s">
        <v>2689</v>
      </c>
      <c r="AS469" s="69">
        <f t="shared" si="587"/>
        <v>1</v>
      </c>
      <c r="AT469" s="69">
        <f t="shared" si="588"/>
        <v>13</v>
      </c>
      <c r="AU469" s="69">
        <f t="shared" si="598"/>
        <v>1</v>
      </c>
      <c r="AV469" s="69">
        <f t="shared" si="599"/>
        <v>3</v>
      </c>
      <c r="AW469" s="81"/>
      <c r="AX469" s="364" t="s">
        <v>2687</v>
      </c>
      <c r="AY469" s="364">
        <v>19031</v>
      </c>
      <c r="AZ469" s="264" t="s">
        <v>48</v>
      </c>
      <c r="BA469" s="238"/>
      <c r="BB469" s="237" t="str">
        <f t="shared" si="600"/>
        <v/>
      </c>
      <c r="BC469" s="270">
        <f t="shared" si="595"/>
        <v>1184</v>
      </c>
      <c r="BD469" t="str">
        <f t="shared" si="601"/>
        <v>Empusa habenarina</v>
      </c>
      <c r="BE469" s="367" t="e">
        <f>COUNTIFS(#REF!,L469)</f>
        <v>#REF!</v>
      </c>
      <c r="BF469" s="374" t="str">
        <f t="shared" si="602"/>
        <v>n</v>
      </c>
      <c r="BG469" s="82"/>
      <c r="BH469" s="375"/>
      <c r="BI469" s="374"/>
      <c r="BJ469" s="403"/>
      <c r="CE469" t="str">
        <f t="shared" si="593"/>
        <v>Intermediate Enamel Orchid  (Elythranthera x intermedia)</v>
      </c>
      <c r="CF469" s="388" t="str">
        <f t="shared" si="665"/>
        <v>Elythranthera x intermedia</v>
      </c>
      <c r="CG469" t="str">
        <f t="shared" si="612"/>
        <v/>
      </c>
      <c r="CH469" t="str">
        <f t="shared" si="613"/>
        <v/>
      </c>
      <c r="CI469" t="str">
        <f t="shared" si="614"/>
        <v/>
      </c>
      <c r="CJ469" t="str">
        <f t="shared" si="615"/>
        <v/>
      </c>
      <c r="CK469" s="359" t="str">
        <f t="shared" si="616"/>
        <v/>
      </c>
      <c r="CL469" t="str">
        <f t="shared" si="617"/>
        <v/>
      </c>
      <c r="CM469" t="str">
        <f t="shared" si="618"/>
        <v/>
      </c>
      <c r="CN469" t="str">
        <f t="shared" si="619"/>
        <v/>
      </c>
      <c r="CO469" s="359" t="str">
        <f t="shared" si="620"/>
        <v/>
      </c>
      <c r="CP469" t="str">
        <f t="shared" si="621"/>
        <v/>
      </c>
      <c r="CQ469" t="str">
        <f t="shared" si="622"/>
        <v/>
      </c>
      <c r="CR469" t="str">
        <f t="shared" si="623"/>
        <v/>
      </c>
      <c r="CS469" s="359" t="str">
        <f t="shared" si="624"/>
        <v/>
      </c>
      <c r="CT469" t="str">
        <f t="shared" si="625"/>
        <v/>
      </c>
      <c r="CU469" t="str">
        <f t="shared" si="626"/>
        <v/>
      </c>
      <c r="CV469" t="str">
        <f t="shared" si="627"/>
        <v/>
      </c>
      <c r="CW469" t="str">
        <f t="shared" si="628"/>
        <v/>
      </c>
      <c r="CX469" s="359" t="str">
        <f t="shared" si="629"/>
        <v/>
      </c>
      <c r="CY469" t="str">
        <f t="shared" si="630"/>
        <v/>
      </c>
      <c r="CZ469" t="str">
        <f t="shared" si="631"/>
        <v/>
      </c>
      <c r="DA469" t="str">
        <f t="shared" si="632"/>
        <v/>
      </c>
      <c r="DB469" s="359" t="str">
        <f t="shared" si="633"/>
        <v/>
      </c>
      <c r="DC469" t="str">
        <f t="shared" si="634"/>
        <v/>
      </c>
      <c r="DD469" t="str">
        <f t="shared" si="635"/>
        <v/>
      </c>
      <c r="DE469" t="str">
        <f t="shared" si="636"/>
        <v/>
      </c>
      <c r="DF469" s="359" t="str">
        <f t="shared" si="637"/>
        <v/>
      </c>
      <c r="DG469" t="str">
        <f t="shared" si="638"/>
        <v/>
      </c>
      <c r="DH469" t="str">
        <f t="shared" si="639"/>
        <v/>
      </c>
      <c r="DI469" t="str">
        <f t="shared" si="640"/>
        <v/>
      </c>
      <c r="DJ469" t="str">
        <f t="shared" si="641"/>
        <v/>
      </c>
      <c r="DK469" s="359" t="str">
        <f t="shared" si="642"/>
        <v/>
      </c>
      <c r="DL469" t="str">
        <f t="shared" si="643"/>
        <v/>
      </c>
      <c r="DM469" t="str">
        <f t="shared" si="644"/>
        <v/>
      </c>
      <c r="DN469" t="str">
        <f t="shared" si="645"/>
        <v/>
      </c>
      <c r="DO469" s="359" t="str">
        <f t="shared" si="646"/>
        <v/>
      </c>
      <c r="DP469" t="str">
        <f t="shared" si="647"/>
        <v/>
      </c>
      <c r="DQ469" t="str">
        <f t="shared" si="648"/>
        <v/>
      </c>
      <c r="DR469" t="str">
        <f t="shared" si="649"/>
        <v/>
      </c>
      <c r="DS469" s="359" t="str">
        <f t="shared" si="650"/>
        <v/>
      </c>
      <c r="DT469" t="str">
        <f t="shared" si="651"/>
        <v>X</v>
      </c>
      <c r="DU469" t="str">
        <f t="shared" si="652"/>
        <v>X</v>
      </c>
      <c r="DV469" t="str">
        <f t="shared" si="653"/>
        <v>X</v>
      </c>
      <c r="DW469" t="str">
        <f t="shared" si="654"/>
        <v>X</v>
      </c>
      <c r="DX469" s="359" t="str">
        <f t="shared" si="655"/>
        <v>X</v>
      </c>
      <c r="DY469" t="str">
        <f t="shared" si="656"/>
        <v>X</v>
      </c>
      <c r="DZ469" t="str">
        <f t="shared" si="657"/>
        <v>X</v>
      </c>
      <c r="EA469" t="str">
        <f t="shared" si="658"/>
        <v>X</v>
      </c>
      <c r="EB469" s="359" t="str">
        <f t="shared" si="659"/>
        <v>X</v>
      </c>
      <c r="EC469" t="str">
        <f t="shared" si="660"/>
        <v/>
      </c>
      <c r="ED469" t="str">
        <f t="shared" si="661"/>
        <v/>
      </c>
      <c r="EE469" t="str">
        <f t="shared" si="662"/>
        <v/>
      </c>
      <c r="EF469" t="str">
        <f t="shared" si="663"/>
        <v/>
      </c>
      <c r="EG469" s="359" t="str">
        <f t="shared" si="664"/>
        <v/>
      </c>
      <c r="EH469" t="str">
        <f t="shared" si="608"/>
        <v>Elythranthera x intermedia</v>
      </c>
      <c r="EJ469" t="str">
        <f t="shared" si="603"/>
        <v>Empusa habenarina</v>
      </c>
      <c r="EK469" s="100">
        <f t="shared" si="610"/>
        <v>1</v>
      </c>
      <c r="EL469" s="3">
        <f t="shared" si="610"/>
        <v>1</v>
      </c>
      <c r="EM469" s="3">
        <f t="shared" si="610"/>
        <v>1</v>
      </c>
      <c r="EN469" s="3">
        <f t="shared" si="610"/>
        <v>0</v>
      </c>
      <c r="EO469" s="3">
        <f t="shared" si="610"/>
        <v>0</v>
      </c>
      <c r="EP469" s="3">
        <f t="shared" si="610"/>
        <v>0</v>
      </c>
      <c r="EQ469" s="3">
        <f t="shared" si="610"/>
        <v>0</v>
      </c>
      <c r="ER469" s="3">
        <f t="shared" si="610"/>
        <v>0</v>
      </c>
      <c r="ES469" s="3">
        <f t="shared" si="610"/>
        <v>0</v>
      </c>
      <c r="ET469" s="3">
        <f t="shared" si="610"/>
        <v>0</v>
      </c>
      <c r="EU469" s="3">
        <f t="shared" si="610"/>
        <v>0</v>
      </c>
      <c r="EV469" s="24">
        <f t="shared" si="610"/>
        <v>0</v>
      </c>
      <c r="EW469" s="245">
        <f t="shared" si="605"/>
        <v>3</v>
      </c>
      <c r="EX469" s="262" t="str">
        <f t="shared" si="604"/>
        <v/>
      </c>
    </row>
    <row r="470" spans="1:154" ht="16.149999999999999" customHeight="1" x14ac:dyDescent="0.25">
      <c r="A470" s="363"/>
      <c r="D470" s="363"/>
      <c r="E470" s="363"/>
      <c r="F470" s="363"/>
      <c r="G470" s="363"/>
      <c r="H470" s="363"/>
      <c r="I470" s="363"/>
      <c r="J470" s="68">
        <f t="shared" si="606"/>
        <v>687</v>
      </c>
      <c r="K470" s="427" t="str">
        <f t="shared" si="607"/>
        <v>Epiblema grandiflorum</v>
      </c>
      <c r="L470" s="428">
        <v>687</v>
      </c>
      <c r="M470" s="427" t="s">
        <v>1689</v>
      </c>
      <c r="N470" s="568" t="s">
        <v>441</v>
      </c>
      <c r="O470" s="363" t="str">
        <f t="shared" si="585"/>
        <v>S</v>
      </c>
      <c r="P470" s="430" t="s">
        <v>2690</v>
      </c>
      <c r="Q470" s="364" t="s">
        <v>2536</v>
      </c>
      <c r="R470" s="365">
        <v>43040</v>
      </c>
      <c r="S470" s="365">
        <v>42766</v>
      </c>
      <c r="T470" s="603" t="s">
        <v>4820</v>
      </c>
      <c r="U470" s="603" t="s">
        <v>7894</v>
      </c>
      <c r="V470" s="603" t="s">
        <v>7894</v>
      </c>
      <c r="W470" s="603" t="s">
        <v>7894</v>
      </c>
      <c r="X470" s="603" t="s">
        <v>7894</v>
      </c>
      <c r="Y470" s="603" t="s">
        <v>7894</v>
      </c>
      <c r="Z470" s="603" t="s">
        <v>7894</v>
      </c>
      <c r="AA470" s="603" t="s">
        <v>7894</v>
      </c>
      <c r="AB470" s="603" t="s">
        <v>7894</v>
      </c>
      <c r="AC470" s="603" t="s">
        <v>7894</v>
      </c>
      <c r="AD470" s="603" t="s">
        <v>4830</v>
      </c>
      <c r="AE470" s="603" t="s">
        <v>4831</v>
      </c>
      <c r="AF470" s="605" t="s">
        <v>7917</v>
      </c>
      <c r="AG470" s="605" t="s">
        <v>7959</v>
      </c>
      <c r="AH470" s="366" t="s">
        <v>685</v>
      </c>
      <c r="AI470" s="363">
        <f t="shared" si="594"/>
        <v>6</v>
      </c>
      <c r="AJ470" s="363">
        <v>0</v>
      </c>
      <c r="AK470" s="413" t="str">
        <f t="shared" si="596"/>
        <v>None</v>
      </c>
      <c r="AL470" s="413" t="str">
        <f t="shared" si="597"/>
        <v>None</v>
      </c>
      <c r="AM470" s="486" t="s">
        <v>7607</v>
      </c>
      <c r="AS470" s="69">
        <f t="shared" si="587"/>
        <v>45</v>
      </c>
      <c r="AT470" s="69">
        <f t="shared" si="588"/>
        <v>57</v>
      </c>
      <c r="AU470" s="69">
        <f t="shared" si="598"/>
        <v>11</v>
      </c>
      <c r="AV470" s="69">
        <f t="shared" si="599"/>
        <v>1</v>
      </c>
      <c r="AW470" s="81"/>
      <c r="AX470" s="364" t="s">
        <v>2691</v>
      </c>
      <c r="AY470" s="364">
        <v>1645</v>
      </c>
      <c r="AZ470" s="264" t="s">
        <v>48</v>
      </c>
      <c r="BA470" s="238"/>
      <c r="BB470" s="237" t="str">
        <f t="shared" si="600"/>
        <v/>
      </c>
      <c r="BC470" s="270">
        <f t="shared" si="595"/>
        <v>687</v>
      </c>
      <c r="BD470" t="str">
        <f t="shared" si="601"/>
        <v>Epiblema grandiflorum</v>
      </c>
      <c r="BE470" s="367" t="e">
        <f>COUNTIFS(#REF!,L470)</f>
        <v>#REF!</v>
      </c>
      <c r="BF470" s="374" t="str">
        <f t="shared" si="602"/>
        <v>y</v>
      </c>
      <c r="BG470" s="82"/>
      <c r="BH470" s="375"/>
      <c r="BI470" s="374"/>
      <c r="BJ470" s="403"/>
      <c r="CE470" t="str">
        <f t="shared" si="593"/>
        <v>Common sphinx orchid (Empusa habenarina)</v>
      </c>
      <c r="CF470" s="388" t="str">
        <f t="shared" si="665"/>
        <v>Empusa habenarina</v>
      </c>
      <c r="CG470" t="str">
        <f t="shared" si="612"/>
        <v>X</v>
      </c>
      <c r="CH470" t="str">
        <f t="shared" si="613"/>
        <v>X</v>
      </c>
      <c r="CI470" t="str">
        <f t="shared" si="614"/>
        <v>X</v>
      </c>
      <c r="CJ470" t="str">
        <f t="shared" si="615"/>
        <v>X</v>
      </c>
      <c r="CK470" s="359" t="str">
        <f t="shared" si="616"/>
        <v>X</v>
      </c>
      <c r="CL470" t="str">
        <f t="shared" si="617"/>
        <v>X</v>
      </c>
      <c r="CM470" t="str">
        <f t="shared" si="618"/>
        <v>X</v>
      </c>
      <c r="CN470" t="str">
        <f t="shared" si="619"/>
        <v>X</v>
      </c>
      <c r="CO470" s="359" t="str">
        <f t="shared" si="620"/>
        <v>X</v>
      </c>
      <c r="CP470" t="str">
        <f t="shared" si="621"/>
        <v>X</v>
      </c>
      <c r="CQ470" t="str">
        <f t="shared" si="622"/>
        <v>X</v>
      </c>
      <c r="CR470" t="str">
        <f t="shared" si="623"/>
        <v>X</v>
      </c>
      <c r="CS470" s="359" t="str">
        <f t="shared" si="624"/>
        <v>X</v>
      </c>
      <c r="CT470" t="str">
        <f t="shared" si="625"/>
        <v/>
      </c>
      <c r="CU470" t="str">
        <f t="shared" si="626"/>
        <v/>
      </c>
      <c r="CV470" t="str">
        <f t="shared" si="627"/>
        <v/>
      </c>
      <c r="CW470" t="str">
        <f t="shared" si="628"/>
        <v/>
      </c>
      <c r="CX470" s="359" t="str">
        <f t="shared" si="629"/>
        <v/>
      </c>
      <c r="CY470" t="str">
        <f t="shared" si="630"/>
        <v/>
      </c>
      <c r="CZ470" t="str">
        <f t="shared" si="631"/>
        <v/>
      </c>
      <c r="DA470" t="str">
        <f t="shared" si="632"/>
        <v/>
      </c>
      <c r="DB470" s="359" t="str">
        <f t="shared" si="633"/>
        <v/>
      </c>
      <c r="DC470" t="str">
        <f t="shared" si="634"/>
        <v/>
      </c>
      <c r="DD470" t="str">
        <f t="shared" si="635"/>
        <v/>
      </c>
      <c r="DE470" t="str">
        <f t="shared" si="636"/>
        <v/>
      </c>
      <c r="DF470" s="359" t="str">
        <f t="shared" si="637"/>
        <v/>
      </c>
      <c r="DG470" t="str">
        <f t="shared" si="638"/>
        <v/>
      </c>
      <c r="DH470" t="str">
        <f t="shared" si="639"/>
        <v/>
      </c>
      <c r="DI470" t="str">
        <f t="shared" si="640"/>
        <v/>
      </c>
      <c r="DJ470" t="str">
        <f t="shared" si="641"/>
        <v/>
      </c>
      <c r="DK470" s="359" t="str">
        <f t="shared" si="642"/>
        <v/>
      </c>
      <c r="DL470" t="str">
        <f t="shared" si="643"/>
        <v/>
      </c>
      <c r="DM470" t="str">
        <f t="shared" si="644"/>
        <v/>
      </c>
      <c r="DN470" t="str">
        <f t="shared" si="645"/>
        <v/>
      </c>
      <c r="DO470" s="359" t="str">
        <f t="shared" si="646"/>
        <v/>
      </c>
      <c r="DP470" t="str">
        <f t="shared" si="647"/>
        <v/>
      </c>
      <c r="DQ470" t="str">
        <f t="shared" si="648"/>
        <v/>
      </c>
      <c r="DR470" t="str">
        <f t="shared" si="649"/>
        <v/>
      </c>
      <c r="DS470" s="359" t="str">
        <f t="shared" si="650"/>
        <v/>
      </c>
      <c r="DT470" t="str">
        <f t="shared" si="651"/>
        <v/>
      </c>
      <c r="DU470" t="str">
        <f t="shared" si="652"/>
        <v/>
      </c>
      <c r="DV470" t="str">
        <f t="shared" si="653"/>
        <v/>
      </c>
      <c r="DW470" t="str">
        <f t="shared" si="654"/>
        <v/>
      </c>
      <c r="DX470" s="359" t="str">
        <f t="shared" si="655"/>
        <v/>
      </c>
      <c r="DY470" t="str">
        <f t="shared" si="656"/>
        <v/>
      </c>
      <c r="DZ470" t="str">
        <f t="shared" si="657"/>
        <v/>
      </c>
      <c r="EA470" t="str">
        <f t="shared" si="658"/>
        <v/>
      </c>
      <c r="EB470" s="359" t="str">
        <f t="shared" si="659"/>
        <v/>
      </c>
      <c r="EC470" t="str">
        <f t="shared" si="660"/>
        <v/>
      </c>
      <c r="ED470" t="str">
        <f t="shared" si="661"/>
        <v/>
      </c>
      <c r="EE470" t="str">
        <f t="shared" si="662"/>
        <v/>
      </c>
      <c r="EF470" t="str">
        <f t="shared" si="663"/>
        <v/>
      </c>
      <c r="EG470" s="359" t="str">
        <f t="shared" si="664"/>
        <v/>
      </c>
      <c r="EH470" t="str">
        <f t="shared" si="608"/>
        <v>Empusa habenarina</v>
      </c>
      <c r="EJ470" t="str">
        <f t="shared" si="603"/>
        <v>Epiblema grandiflorum</v>
      </c>
      <c r="EK470" s="100">
        <f t="shared" si="610"/>
        <v>1</v>
      </c>
      <c r="EL470" s="3">
        <f t="shared" si="610"/>
        <v>0</v>
      </c>
      <c r="EM470" s="3">
        <f t="shared" si="610"/>
        <v>0</v>
      </c>
      <c r="EN470" s="3">
        <f t="shared" si="610"/>
        <v>0</v>
      </c>
      <c r="EO470" s="3">
        <f t="shared" si="610"/>
        <v>0</v>
      </c>
      <c r="EP470" s="3">
        <f t="shared" si="610"/>
        <v>0</v>
      </c>
      <c r="EQ470" s="3">
        <f t="shared" si="610"/>
        <v>0</v>
      </c>
      <c r="ER470" s="3">
        <f t="shared" si="610"/>
        <v>0</v>
      </c>
      <c r="ES470" s="3">
        <f t="shared" si="610"/>
        <v>0</v>
      </c>
      <c r="ET470" s="3">
        <f t="shared" si="610"/>
        <v>0</v>
      </c>
      <c r="EU470" s="3">
        <f t="shared" si="610"/>
        <v>1</v>
      </c>
      <c r="EV470" s="24">
        <f t="shared" si="610"/>
        <v>1</v>
      </c>
      <c r="EW470" s="245">
        <f t="shared" si="605"/>
        <v>3</v>
      </c>
      <c r="EX470" s="262" t="str">
        <f t="shared" si="604"/>
        <v xml:space="preserve"> X</v>
      </c>
    </row>
    <row r="471" spans="1:154" ht="16.149999999999999" customHeight="1" x14ac:dyDescent="0.25">
      <c r="A471" s="363"/>
      <c r="D471" s="363"/>
      <c r="E471" s="363"/>
      <c r="F471" s="363"/>
      <c r="G471" s="363"/>
      <c r="H471" s="363"/>
      <c r="I471" s="363"/>
      <c r="J471" s="68">
        <f t="shared" si="606"/>
        <v>1243</v>
      </c>
      <c r="K471" s="427" t="str">
        <f t="shared" si="607"/>
        <v>Epiblema sp.</v>
      </c>
      <c r="L471" s="428">
        <v>1243</v>
      </c>
      <c r="M471" s="427" t="s">
        <v>1689</v>
      </c>
      <c r="N471" s="568" t="s">
        <v>67</v>
      </c>
      <c r="O471" s="363" t="str">
        <f t="shared" si="585"/>
        <v>S</v>
      </c>
      <c r="P471" s="430" t="s">
        <v>2690</v>
      </c>
      <c r="Q471" s="364" t="s">
        <v>1055</v>
      </c>
      <c r="R471" s="365" t="s">
        <v>685</v>
      </c>
      <c r="S471" s="365" t="s">
        <v>685</v>
      </c>
      <c r="T471" s="603" t="s">
        <v>7894</v>
      </c>
      <c r="U471" s="603" t="s">
        <v>7894</v>
      </c>
      <c r="V471" s="603" t="s">
        <v>7894</v>
      </c>
      <c r="W471" s="603" t="s">
        <v>7894</v>
      </c>
      <c r="X471" s="603" t="s">
        <v>7894</v>
      </c>
      <c r="Y471" s="603" t="s">
        <v>7894</v>
      </c>
      <c r="Z471" s="603" t="s">
        <v>7894</v>
      </c>
      <c r="AA471" s="603" t="s">
        <v>7894</v>
      </c>
      <c r="AB471" s="603" t="s">
        <v>7894</v>
      </c>
      <c r="AC471" s="603" t="s">
        <v>7894</v>
      </c>
      <c r="AD471" s="603" t="s">
        <v>7894</v>
      </c>
      <c r="AE471" s="603" t="s">
        <v>7894</v>
      </c>
      <c r="AF471" s="605" t="s">
        <v>48</v>
      </c>
      <c r="AG471" s="605" t="s">
        <v>48</v>
      </c>
      <c r="AH471" s="366" t="s">
        <v>685</v>
      </c>
      <c r="AI471" s="363">
        <f t="shared" si="594"/>
        <v>6</v>
      </c>
      <c r="AJ471" s="363">
        <v>0</v>
      </c>
      <c r="AK471" s="413" t="str">
        <f t="shared" si="596"/>
        <v>None</v>
      </c>
      <c r="AL471" s="413" t="str">
        <f t="shared" si="597"/>
        <v>None</v>
      </c>
      <c r="AM471" s="486" t="s">
        <v>7613</v>
      </c>
      <c r="AS471" s="69">
        <f t="shared" si="587"/>
        <v>0</v>
      </c>
      <c r="AT471" s="69">
        <f t="shared" si="588"/>
        <v>0</v>
      </c>
      <c r="AU471" s="69">
        <f t="shared" si="598"/>
        <v>0</v>
      </c>
      <c r="AV471" s="69">
        <f t="shared" si="599"/>
        <v>0</v>
      </c>
      <c r="AW471" s="81"/>
      <c r="AX471" s="364" t="s">
        <v>1055</v>
      </c>
      <c r="AY471" s="364" t="e">
        <v>#N/A</v>
      </c>
      <c r="AZ471" s="264" t="s">
        <v>48</v>
      </c>
      <c r="BA471" s="238"/>
      <c r="BB471" s="237" t="str">
        <f t="shared" si="600"/>
        <v/>
      </c>
      <c r="BC471" s="270">
        <f t="shared" si="595"/>
        <v>1243</v>
      </c>
      <c r="BD471" t="str">
        <f t="shared" si="601"/>
        <v>Epiblema sp.</v>
      </c>
      <c r="BE471" s="367" t="e">
        <f>COUNTIFS(#REF!,L471)</f>
        <v>#REF!</v>
      </c>
      <c r="BF471" s="374" t="str">
        <f t="shared" si="602"/>
        <v>y</v>
      </c>
      <c r="BG471" s="82"/>
      <c r="BH471" s="375"/>
      <c r="BI471" s="374"/>
      <c r="BJ471" s="403"/>
      <c r="CE471" t="str">
        <f t="shared" si="593"/>
        <v>Babe-in-a-Cradle (Epiblema grandiflorum)</v>
      </c>
      <c r="CF471" s="388" t="str">
        <f t="shared" si="665"/>
        <v>Epiblema grandiflorum</v>
      </c>
      <c r="CG471" t="str">
        <f t="shared" si="612"/>
        <v/>
      </c>
      <c r="CH471" t="str">
        <f t="shared" si="613"/>
        <v/>
      </c>
      <c r="CI471" t="str">
        <f t="shared" si="614"/>
        <v/>
      </c>
      <c r="CJ471" t="str">
        <f t="shared" si="615"/>
        <v/>
      </c>
      <c r="CK471" s="359" t="str">
        <f t="shared" si="616"/>
        <v/>
      </c>
      <c r="CL471" t="str">
        <f t="shared" si="617"/>
        <v/>
      </c>
      <c r="CM471" t="str">
        <f t="shared" si="618"/>
        <v/>
      </c>
      <c r="CN471" t="str">
        <f t="shared" si="619"/>
        <v/>
      </c>
      <c r="CO471" s="359" t="str">
        <f t="shared" si="620"/>
        <v/>
      </c>
      <c r="CP471" t="str">
        <f t="shared" si="621"/>
        <v/>
      </c>
      <c r="CQ471" t="str">
        <f t="shared" si="622"/>
        <v/>
      </c>
      <c r="CR471" t="str">
        <f t="shared" si="623"/>
        <v/>
      </c>
      <c r="CS471" s="359" t="str">
        <f t="shared" si="624"/>
        <v/>
      </c>
      <c r="CT471" t="str">
        <f t="shared" si="625"/>
        <v/>
      </c>
      <c r="CU471" t="str">
        <f t="shared" si="626"/>
        <v/>
      </c>
      <c r="CV471" t="str">
        <f t="shared" si="627"/>
        <v/>
      </c>
      <c r="CW471" t="str">
        <f t="shared" si="628"/>
        <v/>
      </c>
      <c r="CX471" s="359" t="str">
        <f t="shared" si="629"/>
        <v/>
      </c>
      <c r="CY471" t="str">
        <f t="shared" si="630"/>
        <v/>
      </c>
      <c r="CZ471" t="str">
        <f t="shared" si="631"/>
        <v/>
      </c>
      <c r="DA471" t="str">
        <f t="shared" si="632"/>
        <v/>
      </c>
      <c r="DB471" s="359" t="str">
        <f t="shared" si="633"/>
        <v/>
      </c>
      <c r="DC471" t="str">
        <f t="shared" si="634"/>
        <v/>
      </c>
      <c r="DD471" t="str">
        <f t="shared" si="635"/>
        <v/>
      </c>
      <c r="DE471" t="str">
        <f t="shared" si="636"/>
        <v/>
      </c>
      <c r="DF471" s="359" t="str">
        <f t="shared" si="637"/>
        <v/>
      </c>
      <c r="DG471" t="str">
        <f t="shared" si="638"/>
        <v/>
      </c>
      <c r="DH471" t="str">
        <f t="shared" si="639"/>
        <v/>
      </c>
      <c r="DI471" t="str">
        <f t="shared" si="640"/>
        <v/>
      </c>
      <c r="DJ471" t="str">
        <f t="shared" si="641"/>
        <v/>
      </c>
      <c r="DK471" s="359" t="str">
        <f t="shared" si="642"/>
        <v/>
      </c>
      <c r="DL471" t="str">
        <f t="shared" si="643"/>
        <v/>
      </c>
      <c r="DM471" t="str">
        <f t="shared" si="644"/>
        <v/>
      </c>
      <c r="DN471" t="str">
        <f t="shared" si="645"/>
        <v/>
      </c>
      <c r="DO471" s="359" t="str">
        <f t="shared" si="646"/>
        <v/>
      </c>
      <c r="DP471" t="str">
        <f t="shared" si="647"/>
        <v/>
      </c>
      <c r="DQ471" t="str">
        <f t="shared" si="648"/>
        <v/>
      </c>
      <c r="DR471" t="str">
        <f t="shared" si="649"/>
        <v/>
      </c>
      <c r="DS471" s="359" t="str">
        <f t="shared" si="650"/>
        <v/>
      </c>
      <c r="DT471" t="str">
        <f t="shared" si="651"/>
        <v/>
      </c>
      <c r="DU471" t="str">
        <f t="shared" si="652"/>
        <v/>
      </c>
      <c r="DV471" t="str">
        <f t="shared" si="653"/>
        <v/>
      </c>
      <c r="DW471" t="str">
        <f t="shared" si="654"/>
        <v/>
      </c>
      <c r="DX471" s="359" t="str">
        <f t="shared" si="655"/>
        <v/>
      </c>
      <c r="DY471" t="str">
        <f t="shared" si="656"/>
        <v/>
      </c>
      <c r="DZ471" t="str">
        <f t="shared" si="657"/>
        <v/>
      </c>
      <c r="EA471" t="str">
        <f t="shared" si="658"/>
        <v/>
      </c>
      <c r="EB471" s="359" t="str">
        <f t="shared" si="659"/>
        <v/>
      </c>
      <c r="EC471" t="str">
        <f t="shared" si="660"/>
        <v/>
      </c>
      <c r="ED471" t="str">
        <f t="shared" si="661"/>
        <v/>
      </c>
      <c r="EE471" t="str">
        <f t="shared" si="662"/>
        <v/>
      </c>
      <c r="EF471" t="str">
        <f t="shared" si="663"/>
        <v/>
      </c>
      <c r="EG471" s="359" t="str">
        <f t="shared" si="664"/>
        <v/>
      </c>
      <c r="EH471" t="str">
        <f t="shared" si="608"/>
        <v>Epiblema grandiflorum</v>
      </c>
      <c r="EJ471" t="str">
        <f t="shared" si="603"/>
        <v>Epiblema sp.</v>
      </c>
      <c r="EK471" s="100">
        <f t="shared" si="610"/>
        <v>0</v>
      </c>
      <c r="EL471" s="3">
        <f t="shared" si="610"/>
        <v>0</v>
      </c>
      <c r="EM471" s="3">
        <f t="shared" si="610"/>
        <v>0</v>
      </c>
      <c r="EN471" s="3">
        <f t="shared" si="610"/>
        <v>0</v>
      </c>
      <c r="EO471" s="3">
        <f t="shared" si="610"/>
        <v>0</v>
      </c>
      <c r="EP471" s="3">
        <f t="shared" si="610"/>
        <v>0</v>
      </c>
      <c r="EQ471" s="3">
        <f t="shared" si="610"/>
        <v>0</v>
      </c>
      <c r="ER471" s="3">
        <f t="shared" si="610"/>
        <v>0</v>
      </c>
      <c r="ES471" s="3">
        <f t="shared" si="610"/>
        <v>0</v>
      </c>
      <c r="ET471" s="3">
        <f t="shared" si="610"/>
        <v>0</v>
      </c>
      <c r="EU471" s="3">
        <f t="shared" si="610"/>
        <v>0</v>
      </c>
      <c r="EV471" s="24">
        <f t="shared" si="610"/>
        <v>0</v>
      </c>
      <c r="EW471" s="245">
        <f t="shared" si="605"/>
        <v>0</v>
      </c>
      <c r="EX471" s="262" t="str">
        <f t="shared" si="604"/>
        <v/>
      </c>
    </row>
    <row r="472" spans="1:154" ht="16.149999999999999" customHeight="1" x14ac:dyDescent="0.25">
      <c r="A472" s="363"/>
      <c r="D472" s="363"/>
      <c r="E472" s="363"/>
      <c r="F472" s="363"/>
      <c r="G472" s="363"/>
      <c r="H472" s="363"/>
      <c r="I472" s="363"/>
      <c r="J472" s="68">
        <f t="shared" si="606"/>
        <v>597</v>
      </c>
      <c r="K472" s="427" t="str">
        <f t="shared" si="607"/>
        <v>Ericksonella saccharata</v>
      </c>
      <c r="L472" s="428">
        <v>597</v>
      </c>
      <c r="M472" s="427" t="s">
        <v>1692</v>
      </c>
      <c r="N472" s="431" t="s">
        <v>65</v>
      </c>
      <c r="O472" s="363" t="str">
        <f t="shared" si="585"/>
        <v>S</v>
      </c>
      <c r="P472" s="430" t="s">
        <v>1693</v>
      </c>
      <c r="Q472" s="364" t="s">
        <v>2692</v>
      </c>
      <c r="R472" s="365">
        <v>42948</v>
      </c>
      <c r="S472" s="365">
        <v>43008</v>
      </c>
      <c r="T472" s="603" t="s">
        <v>7894</v>
      </c>
      <c r="U472" s="603" t="s">
        <v>7894</v>
      </c>
      <c r="V472" s="603" t="s">
        <v>7894</v>
      </c>
      <c r="W472" s="603" t="s">
        <v>7894</v>
      </c>
      <c r="X472" s="603" t="s">
        <v>7894</v>
      </c>
      <c r="Y472" s="603" t="s">
        <v>7894</v>
      </c>
      <c r="Z472" s="603" t="s">
        <v>7894</v>
      </c>
      <c r="AA472" s="603" t="s">
        <v>4827</v>
      </c>
      <c r="AB472" s="603" t="s">
        <v>4828</v>
      </c>
      <c r="AC472" s="603" t="s">
        <v>7894</v>
      </c>
      <c r="AD472" s="603" t="s">
        <v>7894</v>
      </c>
      <c r="AE472" s="603" t="s">
        <v>7894</v>
      </c>
      <c r="AF472" s="605" t="s">
        <v>7903</v>
      </c>
      <c r="AG472" s="605" t="s">
        <v>7947</v>
      </c>
      <c r="AH472" s="366" t="s">
        <v>685</v>
      </c>
      <c r="AI472" s="363">
        <f t="shared" si="594"/>
        <v>6</v>
      </c>
      <c r="AJ472" s="363">
        <v>0</v>
      </c>
      <c r="AK472" s="413" t="str">
        <f t="shared" si="596"/>
        <v>None</v>
      </c>
      <c r="AL472" s="413" t="str">
        <f t="shared" si="597"/>
        <v>None</v>
      </c>
      <c r="AM472" s="486" t="s">
        <v>7607</v>
      </c>
      <c r="AS472" s="69">
        <f t="shared" ref="AS472:AS503" si="666">IFERROR(WEEKNUM(R472,2),0)</f>
        <v>32</v>
      </c>
      <c r="AT472" s="69">
        <f t="shared" ref="AT472:AT503" si="667">IFERROR(IF(WEEKNUM(S472)&lt;WEEKNUM(R472),WEEKNUM(S472)+52,WEEKNUM(S472)),0)</f>
        <v>39</v>
      </c>
      <c r="AU472" s="69">
        <f t="shared" si="598"/>
        <v>8</v>
      </c>
      <c r="AV472" s="69">
        <f t="shared" si="599"/>
        <v>9</v>
      </c>
      <c r="AW472" s="81"/>
      <c r="AX472" s="364" t="s">
        <v>2693</v>
      </c>
      <c r="AY472" s="364">
        <v>20718</v>
      </c>
      <c r="AZ472" s="264" t="s">
        <v>48</v>
      </c>
      <c r="BA472" s="238"/>
      <c r="BB472" s="237" t="str">
        <f t="shared" si="600"/>
        <v/>
      </c>
      <c r="BC472" s="270">
        <f t="shared" si="595"/>
        <v>597</v>
      </c>
      <c r="BD472" t="str">
        <f t="shared" si="601"/>
        <v>Ericksonella saccharata</v>
      </c>
      <c r="BE472" s="367" t="e">
        <f>COUNTIFS(#REF!,L472)</f>
        <v>#REF!</v>
      </c>
      <c r="BF472" s="374" t="str">
        <f t="shared" si="602"/>
        <v>y</v>
      </c>
      <c r="BG472" s="82"/>
      <c r="BH472" s="375"/>
      <c r="BI472" s="374"/>
      <c r="BJ472" s="403"/>
      <c r="CE472" t="str">
        <f t="shared" si="593"/>
        <v>Babe-in-a-Cradle (Epiblema sp.)</v>
      </c>
      <c r="CF472" s="388" t="str">
        <f t="shared" si="665"/>
        <v>Epiblema sp.</v>
      </c>
      <c r="CG472" t="str">
        <f t="shared" si="612"/>
        <v/>
      </c>
      <c r="CH472" t="str">
        <f t="shared" si="613"/>
        <v/>
      </c>
      <c r="CI472" t="str">
        <f t="shared" si="614"/>
        <v/>
      </c>
      <c r="CJ472" t="str">
        <f t="shared" si="615"/>
        <v/>
      </c>
      <c r="CK472" s="359" t="str">
        <f t="shared" si="616"/>
        <v/>
      </c>
      <c r="CL472" t="str">
        <f t="shared" si="617"/>
        <v/>
      </c>
      <c r="CM472" t="str">
        <f t="shared" si="618"/>
        <v/>
      </c>
      <c r="CN472" t="str">
        <f t="shared" si="619"/>
        <v/>
      </c>
      <c r="CO472" s="359" t="str">
        <f t="shared" si="620"/>
        <v/>
      </c>
      <c r="CP472" t="str">
        <f t="shared" si="621"/>
        <v/>
      </c>
      <c r="CQ472" t="str">
        <f t="shared" si="622"/>
        <v/>
      </c>
      <c r="CR472" t="str">
        <f t="shared" si="623"/>
        <v/>
      </c>
      <c r="CS472" s="359" t="str">
        <f t="shared" si="624"/>
        <v/>
      </c>
      <c r="CT472" t="str">
        <f t="shared" si="625"/>
        <v/>
      </c>
      <c r="CU472" t="str">
        <f t="shared" si="626"/>
        <v/>
      </c>
      <c r="CV472" t="str">
        <f t="shared" si="627"/>
        <v/>
      </c>
      <c r="CW472" t="str">
        <f t="shared" si="628"/>
        <v/>
      </c>
      <c r="CX472" s="359" t="str">
        <f t="shared" si="629"/>
        <v/>
      </c>
      <c r="CY472" t="str">
        <f t="shared" si="630"/>
        <v/>
      </c>
      <c r="CZ472" t="str">
        <f t="shared" si="631"/>
        <v/>
      </c>
      <c r="DA472" t="str">
        <f t="shared" si="632"/>
        <v/>
      </c>
      <c r="DB472" s="359" t="str">
        <f t="shared" si="633"/>
        <v/>
      </c>
      <c r="DC472" t="str">
        <f t="shared" si="634"/>
        <v/>
      </c>
      <c r="DD472" t="str">
        <f t="shared" si="635"/>
        <v/>
      </c>
      <c r="DE472" t="str">
        <f t="shared" si="636"/>
        <v/>
      </c>
      <c r="DF472" s="359" t="str">
        <f t="shared" si="637"/>
        <v/>
      </c>
      <c r="DG472" t="str">
        <f t="shared" si="638"/>
        <v/>
      </c>
      <c r="DH472" t="str">
        <f t="shared" si="639"/>
        <v/>
      </c>
      <c r="DI472" t="str">
        <f t="shared" si="640"/>
        <v/>
      </c>
      <c r="DJ472" t="str">
        <f t="shared" si="641"/>
        <v/>
      </c>
      <c r="DK472" s="359" t="str">
        <f t="shared" si="642"/>
        <v/>
      </c>
      <c r="DL472" t="str">
        <f t="shared" si="643"/>
        <v/>
      </c>
      <c r="DM472" t="str">
        <f t="shared" si="644"/>
        <v/>
      </c>
      <c r="DN472" t="str">
        <f t="shared" si="645"/>
        <v/>
      </c>
      <c r="DO472" s="359" t="str">
        <f t="shared" si="646"/>
        <v/>
      </c>
      <c r="DP472" t="str">
        <f t="shared" si="647"/>
        <v/>
      </c>
      <c r="DQ472" t="str">
        <f t="shared" si="648"/>
        <v/>
      </c>
      <c r="DR472" t="str">
        <f t="shared" si="649"/>
        <v/>
      </c>
      <c r="DS472" s="359" t="str">
        <f t="shared" si="650"/>
        <v/>
      </c>
      <c r="DT472" t="str">
        <f t="shared" si="651"/>
        <v/>
      </c>
      <c r="DU472" t="str">
        <f t="shared" si="652"/>
        <v/>
      </c>
      <c r="DV472" t="str">
        <f t="shared" si="653"/>
        <v/>
      </c>
      <c r="DW472" t="str">
        <f t="shared" si="654"/>
        <v/>
      </c>
      <c r="DX472" s="359" t="str">
        <f t="shared" si="655"/>
        <v/>
      </c>
      <c r="DY472" t="str">
        <f t="shared" si="656"/>
        <v/>
      </c>
      <c r="DZ472" t="str">
        <f t="shared" si="657"/>
        <v/>
      </c>
      <c r="EA472" t="str">
        <f t="shared" si="658"/>
        <v/>
      </c>
      <c r="EB472" s="359" t="str">
        <f t="shared" si="659"/>
        <v/>
      </c>
      <c r="EC472" t="str">
        <f t="shared" si="660"/>
        <v/>
      </c>
      <c r="ED472" t="str">
        <f t="shared" si="661"/>
        <v/>
      </c>
      <c r="EE472" t="str">
        <f t="shared" si="662"/>
        <v/>
      </c>
      <c r="EF472" t="str">
        <f t="shared" si="663"/>
        <v/>
      </c>
      <c r="EG472" s="359" t="str">
        <f t="shared" si="664"/>
        <v/>
      </c>
      <c r="EH472" t="str">
        <f t="shared" si="608"/>
        <v>Epiblema sp.</v>
      </c>
      <c r="EJ472" t="str">
        <f t="shared" si="603"/>
        <v>Ericksonella saccharata</v>
      </c>
      <c r="EK472" s="100">
        <f t="shared" si="610"/>
        <v>0</v>
      </c>
      <c r="EL472" s="3">
        <f t="shared" si="610"/>
        <v>0</v>
      </c>
      <c r="EM472" s="3">
        <f t="shared" si="610"/>
        <v>0</v>
      </c>
      <c r="EN472" s="3">
        <f t="shared" si="610"/>
        <v>0</v>
      </c>
      <c r="EO472" s="3">
        <f t="shared" si="610"/>
        <v>0</v>
      </c>
      <c r="EP472" s="3">
        <f t="shared" si="610"/>
        <v>0</v>
      </c>
      <c r="EQ472" s="3">
        <f t="shared" si="610"/>
        <v>0</v>
      </c>
      <c r="ER472" s="3">
        <f t="shared" si="610"/>
        <v>1</v>
      </c>
      <c r="ES472" s="3">
        <f t="shared" si="610"/>
        <v>1</v>
      </c>
      <c r="ET472" s="3">
        <f t="shared" si="610"/>
        <v>0</v>
      </c>
      <c r="EU472" s="3">
        <f t="shared" si="610"/>
        <v>0</v>
      </c>
      <c r="EV472" s="24">
        <f t="shared" si="610"/>
        <v>0</v>
      </c>
      <c r="EW472" s="245">
        <f t="shared" si="605"/>
        <v>2</v>
      </c>
      <c r="EX472" s="262" t="str">
        <f t="shared" si="604"/>
        <v/>
      </c>
    </row>
    <row r="473" spans="1:154" ht="16.149999999999999" customHeight="1" x14ac:dyDescent="0.25">
      <c r="A473" s="363"/>
      <c r="D473" s="363"/>
      <c r="E473" s="363"/>
      <c r="F473" s="363"/>
      <c r="G473" s="363"/>
      <c r="H473" s="363"/>
      <c r="I473" s="363"/>
      <c r="J473" s="68">
        <f t="shared" si="606"/>
        <v>1244</v>
      </c>
      <c r="K473" s="427" t="str">
        <f t="shared" si="607"/>
        <v>Eriochilus dilatatus</v>
      </c>
      <c r="L473" s="428">
        <v>1244</v>
      </c>
      <c r="M473" s="427" t="s">
        <v>1696</v>
      </c>
      <c r="N473" s="439" t="s">
        <v>1078</v>
      </c>
      <c r="O473" s="363" t="str">
        <f t="shared" si="585"/>
        <v>S</v>
      </c>
      <c r="P473" s="353" t="s">
        <v>1606</v>
      </c>
      <c r="Q473" s="364" t="s">
        <v>2694</v>
      </c>
      <c r="R473" s="365">
        <v>42795</v>
      </c>
      <c r="S473" s="365">
        <v>42916</v>
      </c>
      <c r="T473" s="603" t="s">
        <v>7894</v>
      </c>
      <c r="U473" s="603" t="s">
        <v>7894</v>
      </c>
      <c r="V473" s="603" t="s">
        <v>7894</v>
      </c>
      <c r="W473" s="603" t="s">
        <v>7894</v>
      </c>
      <c r="X473" s="603" t="s">
        <v>7894</v>
      </c>
      <c r="Y473" s="603" t="s">
        <v>7894</v>
      </c>
      <c r="Z473" s="603" t="s">
        <v>7894</v>
      </c>
      <c r="AA473" s="603" t="s">
        <v>7894</v>
      </c>
      <c r="AB473" s="603" t="s">
        <v>7894</v>
      </c>
      <c r="AC473" s="603" t="s">
        <v>7894</v>
      </c>
      <c r="AD473" s="603" t="s">
        <v>7894</v>
      </c>
      <c r="AE473" s="603" t="s">
        <v>7894</v>
      </c>
      <c r="AF473" s="605" t="s">
        <v>48</v>
      </c>
      <c r="AG473" s="605" t="s">
        <v>48</v>
      </c>
      <c r="AH473" s="366" t="s">
        <v>685</v>
      </c>
      <c r="AI473" s="363">
        <f t="shared" si="594"/>
        <v>6</v>
      </c>
      <c r="AJ473" s="363">
        <v>0</v>
      </c>
      <c r="AK473" s="413" t="str">
        <f t="shared" si="596"/>
        <v>None</v>
      </c>
      <c r="AL473" s="413" t="str">
        <f t="shared" si="597"/>
        <v>None</v>
      </c>
      <c r="AM473" s="486" t="s">
        <v>7611</v>
      </c>
      <c r="AS473" s="69">
        <f t="shared" si="666"/>
        <v>10</v>
      </c>
      <c r="AT473" s="69">
        <f t="shared" si="667"/>
        <v>26</v>
      </c>
      <c r="AU473" s="69">
        <f t="shared" si="598"/>
        <v>3</v>
      </c>
      <c r="AV473" s="69">
        <f t="shared" si="599"/>
        <v>6</v>
      </c>
      <c r="AW473" s="81"/>
      <c r="AX473" s="364" t="s">
        <v>2695</v>
      </c>
      <c r="AY473" s="364">
        <v>1646</v>
      </c>
      <c r="AZ473" s="264" t="s">
        <v>48</v>
      </c>
      <c r="BA473" s="238"/>
      <c r="BB473" s="237" t="str">
        <f t="shared" si="600"/>
        <v/>
      </c>
      <c r="BC473" s="270">
        <f t="shared" si="595"/>
        <v>1244</v>
      </c>
      <c r="BD473" t="str">
        <f t="shared" si="601"/>
        <v>Eriochilus dilatatus</v>
      </c>
      <c r="BE473" s="367" t="e">
        <f>COUNTIFS(#REF!,L473)</f>
        <v>#REF!</v>
      </c>
      <c r="BF473" s="374" t="str">
        <f t="shared" si="602"/>
        <v>n</v>
      </c>
      <c r="BG473" s="82"/>
      <c r="BH473" s="375"/>
      <c r="BI473" s="374"/>
      <c r="BJ473" s="403"/>
      <c r="CE473" t="str">
        <f t="shared" si="593"/>
        <v>Sugar Orchid (Ericksonella saccharata)</v>
      </c>
      <c r="CF473" s="388" t="str">
        <f t="shared" si="665"/>
        <v>Ericksonella saccharata</v>
      </c>
      <c r="CG473" t="str">
        <f t="shared" si="612"/>
        <v/>
      </c>
      <c r="CH473" t="str">
        <f t="shared" si="613"/>
        <v/>
      </c>
      <c r="CI473" t="str">
        <f t="shared" si="614"/>
        <v/>
      </c>
      <c r="CJ473" t="str">
        <f t="shared" si="615"/>
        <v/>
      </c>
      <c r="CK473" s="359" t="str">
        <f t="shared" si="616"/>
        <v/>
      </c>
      <c r="CL473" t="str">
        <f t="shared" si="617"/>
        <v/>
      </c>
      <c r="CM473" t="str">
        <f t="shared" si="618"/>
        <v/>
      </c>
      <c r="CN473" t="str">
        <f t="shared" si="619"/>
        <v/>
      </c>
      <c r="CO473" s="359" t="str">
        <f t="shared" si="620"/>
        <v/>
      </c>
      <c r="CP473" t="str">
        <f t="shared" si="621"/>
        <v/>
      </c>
      <c r="CQ473" t="str">
        <f t="shared" si="622"/>
        <v/>
      </c>
      <c r="CR473" t="str">
        <f t="shared" si="623"/>
        <v/>
      </c>
      <c r="CS473" s="359" t="str">
        <f t="shared" si="624"/>
        <v/>
      </c>
      <c r="CT473" t="str">
        <f t="shared" si="625"/>
        <v/>
      </c>
      <c r="CU473" t="str">
        <f t="shared" si="626"/>
        <v/>
      </c>
      <c r="CV473" t="str">
        <f t="shared" si="627"/>
        <v/>
      </c>
      <c r="CW473" t="str">
        <f t="shared" si="628"/>
        <v/>
      </c>
      <c r="CX473" s="359" t="str">
        <f t="shared" si="629"/>
        <v/>
      </c>
      <c r="CY473" t="str">
        <f t="shared" si="630"/>
        <v/>
      </c>
      <c r="CZ473" t="str">
        <f t="shared" si="631"/>
        <v/>
      </c>
      <c r="DA473" t="str">
        <f t="shared" si="632"/>
        <v/>
      </c>
      <c r="DB473" s="359" t="str">
        <f t="shared" si="633"/>
        <v/>
      </c>
      <c r="DC473" t="str">
        <f t="shared" si="634"/>
        <v/>
      </c>
      <c r="DD473" t="str">
        <f t="shared" si="635"/>
        <v/>
      </c>
      <c r="DE473" t="str">
        <f t="shared" si="636"/>
        <v/>
      </c>
      <c r="DF473" s="359" t="str">
        <f t="shared" si="637"/>
        <v/>
      </c>
      <c r="DG473" t="str">
        <f t="shared" si="638"/>
        <v/>
      </c>
      <c r="DH473" t="str">
        <f t="shared" si="639"/>
        <v/>
      </c>
      <c r="DI473" t="str">
        <f t="shared" si="640"/>
        <v/>
      </c>
      <c r="DJ473" t="str">
        <f t="shared" si="641"/>
        <v/>
      </c>
      <c r="DK473" s="359" t="str">
        <f t="shared" si="642"/>
        <v/>
      </c>
      <c r="DL473" t="str">
        <f t="shared" si="643"/>
        <v>X</v>
      </c>
      <c r="DM473" t="str">
        <f t="shared" si="644"/>
        <v>X</v>
      </c>
      <c r="DN473" t="str">
        <f t="shared" si="645"/>
        <v>X</v>
      </c>
      <c r="DO473" s="359" t="str">
        <f t="shared" si="646"/>
        <v>X</v>
      </c>
      <c r="DP473" t="str">
        <f t="shared" si="647"/>
        <v>X</v>
      </c>
      <c r="DQ473" t="str">
        <f t="shared" si="648"/>
        <v>X</v>
      </c>
      <c r="DR473" t="str">
        <f t="shared" si="649"/>
        <v>X</v>
      </c>
      <c r="DS473" s="359" t="str">
        <f t="shared" si="650"/>
        <v>X</v>
      </c>
      <c r="DT473" t="str">
        <f t="shared" si="651"/>
        <v/>
      </c>
      <c r="DU473" t="str">
        <f t="shared" si="652"/>
        <v/>
      </c>
      <c r="DV473" t="str">
        <f t="shared" si="653"/>
        <v/>
      </c>
      <c r="DW473" t="str">
        <f t="shared" si="654"/>
        <v/>
      </c>
      <c r="DX473" s="359" t="str">
        <f t="shared" si="655"/>
        <v/>
      </c>
      <c r="DY473" t="str">
        <f t="shared" si="656"/>
        <v/>
      </c>
      <c r="DZ473" t="str">
        <f t="shared" si="657"/>
        <v/>
      </c>
      <c r="EA473" t="str">
        <f t="shared" si="658"/>
        <v/>
      </c>
      <c r="EB473" s="359" t="str">
        <f t="shared" si="659"/>
        <v/>
      </c>
      <c r="EC473" t="str">
        <f t="shared" si="660"/>
        <v/>
      </c>
      <c r="ED473" t="str">
        <f t="shared" si="661"/>
        <v/>
      </c>
      <c r="EE473" t="str">
        <f t="shared" si="662"/>
        <v/>
      </c>
      <c r="EF473" t="str">
        <f t="shared" si="663"/>
        <v/>
      </c>
      <c r="EG473" s="359" t="str">
        <f t="shared" si="664"/>
        <v/>
      </c>
      <c r="EH473" t="str">
        <f t="shared" si="608"/>
        <v>Ericksonella saccharata</v>
      </c>
      <c r="EJ473" t="str">
        <f t="shared" si="603"/>
        <v>Eriochilus dilatatus</v>
      </c>
      <c r="EK473" s="100">
        <f t="shared" si="610"/>
        <v>0</v>
      </c>
      <c r="EL473" s="3">
        <f t="shared" si="610"/>
        <v>0</v>
      </c>
      <c r="EM473" s="3">
        <f t="shared" si="610"/>
        <v>1</v>
      </c>
      <c r="EN473" s="3">
        <f t="shared" si="610"/>
        <v>1</v>
      </c>
      <c r="EO473" s="3">
        <f t="shared" si="610"/>
        <v>1</v>
      </c>
      <c r="EP473" s="3">
        <f t="shared" si="610"/>
        <v>1</v>
      </c>
      <c r="EQ473" s="3">
        <f t="shared" si="610"/>
        <v>0</v>
      </c>
      <c r="ER473" s="3">
        <f t="shared" si="610"/>
        <v>0</v>
      </c>
      <c r="ES473" s="3">
        <f t="shared" si="610"/>
        <v>0</v>
      </c>
      <c r="ET473" s="3">
        <f t="shared" si="610"/>
        <v>0</v>
      </c>
      <c r="EU473" s="3">
        <f t="shared" si="610"/>
        <v>0</v>
      </c>
      <c r="EV473" s="24">
        <f t="shared" si="610"/>
        <v>0</v>
      </c>
      <c r="EW473" s="245">
        <f t="shared" si="605"/>
        <v>4</v>
      </c>
      <c r="EX473" s="262" t="str">
        <f t="shared" si="604"/>
        <v/>
      </c>
    </row>
    <row r="474" spans="1:154" ht="16.149999999999999" customHeight="1" x14ac:dyDescent="0.25">
      <c r="A474" s="419"/>
      <c r="D474" s="363"/>
      <c r="E474" s="363"/>
      <c r="F474" s="363"/>
      <c r="G474" s="363"/>
      <c r="H474" s="363"/>
      <c r="I474" s="363"/>
      <c r="J474" s="68">
        <f t="shared" si="606"/>
        <v>1076</v>
      </c>
      <c r="K474" s="427" t="str">
        <f t="shared" si="607"/>
        <v>Eriochilus dilatatus subsp. brevifolius</v>
      </c>
      <c r="L474" s="428">
        <v>1076</v>
      </c>
      <c r="M474" s="427" t="s">
        <v>1696</v>
      </c>
      <c r="N474" s="439" t="s">
        <v>630</v>
      </c>
      <c r="O474" s="363" t="str">
        <f t="shared" si="585"/>
        <v>S</v>
      </c>
      <c r="P474" s="430" t="s">
        <v>2696</v>
      </c>
      <c r="Q474" s="364" t="s">
        <v>2697</v>
      </c>
      <c r="R474" s="365">
        <v>42840</v>
      </c>
      <c r="S474" s="365">
        <v>42901</v>
      </c>
      <c r="T474" s="603" t="s">
        <v>7894</v>
      </c>
      <c r="U474" s="603" t="s">
        <v>7894</v>
      </c>
      <c r="V474" s="603" t="s">
        <v>7894</v>
      </c>
      <c r="W474" s="603" t="s">
        <v>7894</v>
      </c>
      <c r="X474" s="603" t="s">
        <v>4824</v>
      </c>
      <c r="Y474" s="603" t="s">
        <v>4825</v>
      </c>
      <c r="Z474" s="603" t="s">
        <v>7894</v>
      </c>
      <c r="AA474" s="603" t="s">
        <v>7894</v>
      </c>
      <c r="AB474" s="603" t="s">
        <v>7894</v>
      </c>
      <c r="AC474" s="603" t="s">
        <v>7894</v>
      </c>
      <c r="AD474" s="603" t="s">
        <v>7894</v>
      </c>
      <c r="AE474" s="603" t="s">
        <v>7894</v>
      </c>
      <c r="AF474" s="605" t="s">
        <v>7928</v>
      </c>
      <c r="AG474" s="605" t="s">
        <v>7972</v>
      </c>
      <c r="AH474" s="366" t="s">
        <v>685</v>
      </c>
      <c r="AI474" s="363">
        <f t="shared" si="594"/>
        <v>6</v>
      </c>
      <c r="AJ474" s="363">
        <v>19</v>
      </c>
      <c r="AK474" s="413" t="str">
        <f t="shared" si="596"/>
        <v>White Bunny Orchids</v>
      </c>
      <c r="AL474" s="413" t="str">
        <f t="shared" si="597"/>
        <v>Eriochilus dilatatus</v>
      </c>
      <c r="AM474" s="486" t="s">
        <v>45</v>
      </c>
      <c r="AS474" s="69">
        <f t="shared" si="666"/>
        <v>16</v>
      </c>
      <c r="AT474" s="69">
        <f t="shared" si="667"/>
        <v>24</v>
      </c>
      <c r="AU474" s="69">
        <f t="shared" si="598"/>
        <v>4</v>
      </c>
      <c r="AV474" s="69">
        <f t="shared" si="599"/>
        <v>6</v>
      </c>
      <c r="AW474" s="81"/>
      <c r="AX474" s="364" t="s">
        <v>2698</v>
      </c>
      <c r="AY474" s="364">
        <v>30432</v>
      </c>
      <c r="AZ474" s="264" t="s">
        <v>48</v>
      </c>
      <c r="BA474" s="238"/>
      <c r="BB474" s="237">
        <f t="shared" si="600"/>
        <v>22</v>
      </c>
      <c r="BC474" s="270">
        <f t="shared" si="595"/>
        <v>1076</v>
      </c>
      <c r="BD474" t="str">
        <f t="shared" si="601"/>
        <v>Eriochilus dilatatus subsp. brevifolius</v>
      </c>
      <c r="BE474" s="367" t="e">
        <f>COUNTIFS(#REF!,L474)</f>
        <v>#REF!</v>
      </c>
      <c r="BF474" s="374" t="str">
        <f t="shared" si="602"/>
        <v>y</v>
      </c>
      <c r="BG474" s="82"/>
      <c r="BH474" s="375"/>
      <c r="BI474" s="374"/>
      <c r="BJ474" s="403"/>
      <c r="CE474" t="str">
        <f t="shared" si="593"/>
        <v>_See subspecies (Eriochilus dilatatus)</v>
      </c>
      <c r="CF474" s="388" t="str">
        <f t="shared" si="665"/>
        <v>Eriochilus dilatatus</v>
      </c>
      <c r="CG474" t="str">
        <f t="shared" si="612"/>
        <v/>
      </c>
      <c r="CH474" t="str">
        <f t="shared" si="613"/>
        <v/>
      </c>
      <c r="CI474" t="str">
        <f t="shared" si="614"/>
        <v/>
      </c>
      <c r="CJ474" t="str">
        <f t="shared" si="615"/>
        <v/>
      </c>
      <c r="CK474" s="359" t="str">
        <f t="shared" si="616"/>
        <v/>
      </c>
      <c r="CL474" t="str">
        <f t="shared" si="617"/>
        <v/>
      </c>
      <c r="CM474" t="str">
        <f t="shared" si="618"/>
        <v/>
      </c>
      <c r="CN474" t="str">
        <f t="shared" si="619"/>
        <v/>
      </c>
      <c r="CO474" s="359" t="str">
        <f t="shared" si="620"/>
        <v/>
      </c>
      <c r="CP474" t="str">
        <f t="shared" si="621"/>
        <v>X</v>
      </c>
      <c r="CQ474" t="str">
        <f t="shared" si="622"/>
        <v>X</v>
      </c>
      <c r="CR474" t="str">
        <f t="shared" si="623"/>
        <v>X</v>
      </c>
      <c r="CS474" s="359" t="str">
        <f t="shared" si="624"/>
        <v>X</v>
      </c>
      <c r="CT474" t="str">
        <f t="shared" si="625"/>
        <v>X</v>
      </c>
      <c r="CU474" t="str">
        <f t="shared" si="626"/>
        <v>X</v>
      </c>
      <c r="CV474" t="str">
        <f t="shared" si="627"/>
        <v>X</v>
      </c>
      <c r="CW474" t="str">
        <f t="shared" si="628"/>
        <v>X</v>
      </c>
      <c r="CX474" s="359" t="str">
        <f t="shared" si="629"/>
        <v>X</v>
      </c>
      <c r="CY474" t="str">
        <f t="shared" si="630"/>
        <v>X</v>
      </c>
      <c r="CZ474" t="str">
        <f t="shared" si="631"/>
        <v>X</v>
      </c>
      <c r="DA474" t="str">
        <f t="shared" si="632"/>
        <v>X</v>
      </c>
      <c r="DB474" s="359" t="str">
        <f t="shared" si="633"/>
        <v>X</v>
      </c>
      <c r="DC474" t="str">
        <f t="shared" si="634"/>
        <v>X</v>
      </c>
      <c r="DD474" t="str">
        <f t="shared" si="635"/>
        <v>X</v>
      </c>
      <c r="DE474" t="str">
        <f t="shared" si="636"/>
        <v>X</v>
      </c>
      <c r="DF474" s="359" t="str">
        <f t="shared" si="637"/>
        <v>X</v>
      </c>
      <c r="DG474" t="str">
        <f t="shared" si="638"/>
        <v/>
      </c>
      <c r="DH474" t="str">
        <f t="shared" si="639"/>
        <v/>
      </c>
      <c r="DI474" t="str">
        <f t="shared" si="640"/>
        <v/>
      </c>
      <c r="DJ474" t="str">
        <f t="shared" si="641"/>
        <v/>
      </c>
      <c r="DK474" s="359" t="str">
        <f t="shared" si="642"/>
        <v/>
      </c>
      <c r="DL474" t="str">
        <f t="shared" si="643"/>
        <v/>
      </c>
      <c r="DM474" t="str">
        <f t="shared" si="644"/>
        <v/>
      </c>
      <c r="DN474" t="str">
        <f t="shared" si="645"/>
        <v/>
      </c>
      <c r="DO474" s="359" t="str">
        <f t="shared" si="646"/>
        <v/>
      </c>
      <c r="DP474" t="str">
        <f t="shared" si="647"/>
        <v/>
      </c>
      <c r="DQ474" t="str">
        <f t="shared" si="648"/>
        <v/>
      </c>
      <c r="DR474" t="str">
        <f t="shared" si="649"/>
        <v/>
      </c>
      <c r="DS474" s="359" t="str">
        <f t="shared" si="650"/>
        <v/>
      </c>
      <c r="DT474" t="str">
        <f t="shared" si="651"/>
        <v/>
      </c>
      <c r="DU474" t="str">
        <f t="shared" si="652"/>
        <v/>
      </c>
      <c r="DV474" t="str">
        <f t="shared" si="653"/>
        <v/>
      </c>
      <c r="DW474" t="str">
        <f t="shared" si="654"/>
        <v/>
      </c>
      <c r="DX474" s="359" t="str">
        <f t="shared" si="655"/>
        <v/>
      </c>
      <c r="DY474" t="str">
        <f t="shared" si="656"/>
        <v/>
      </c>
      <c r="DZ474" t="str">
        <f t="shared" si="657"/>
        <v/>
      </c>
      <c r="EA474" t="str">
        <f t="shared" si="658"/>
        <v/>
      </c>
      <c r="EB474" s="359" t="str">
        <f t="shared" si="659"/>
        <v/>
      </c>
      <c r="EC474" t="str">
        <f t="shared" si="660"/>
        <v/>
      </c>
      <c r="ED474" t="str">
        <f t="shared" si="661"/>
        <v/>
      </c>
      <c r="EE474" t="str">
        <f t="shared" si="662"/>
        <v/>
      </c>
      <c r="EF474" t="str">
        <f t="shared" si="663"/>
        <v/>
      </c>
      <c r="EG474" s="359" t="str">
        <f t="shared" si="664"/>
        <v/>
      </c>
      <c r="EH474" t="str">
        <f t="shared" si="608"/>
        <v>Eriochilus dilatatus</v>
      </c>
      <c r="EJ474" t="str">
        <f t="shared" si="603"/>
        <v>Eriochilus dilatatus subsp. brevifolius</v>
      </c>
      <c r="EK474" s="100">
        <f t="shared" si="610"/>
        <v>0</v>
      </c>
      <c r="EL474" s="3">
        <f t="shared" si="610"/>
        <v>0</v>
      </c>
      <c r="EM474" s="3">
        <f t="shared" si="610"/>
        <v>0</v>
      </c>
      <c r="EN474" s="3">
        <f t="shared" si="610"/>
        <v>1</v>
      </c>
      <c r="EO474" s="3">
        <f t="shared" si="610"/>
        <v>1</v>
      </c>
      <c r="EP474" s="3">
        <f t="shared" si="610"/>
        <v>1</v>
      </c>
      <c r="EQ474" s="3">
        <f t="shared" si="610"/>
        <v>0</v>
      </c>
      <c r="ER474" s="3">
        <f t="shared" si="610"/>
        <v>0</v>
      </c>
      <c r="ES474" s="3">
        <f t="shared" si="610"/>
        <v>0</v>
      </c>
      <c r="ET474" s="3">
        <f t="shared" si="610"/>
        <v>0</v>
      </c>
      <c r="EU474" s="3">
        <f t="shared" si="610"/>
        <v>0</v>
      </c>
      <c r="EV474" s="24">
        <f t="shared" si="610"/>
        <v>0</v>
      </c>
      <c r="EW474" s="245">
        <f t="shared" si="605"/>
        <v>3</v>
      </c>
      <c r="EX474" s="262" t="str">
        <f t="shared" si="604"/>
        <v/>
      </c>
    </row>
    <row r="475" spans="1:154" ht="16.149999999999999" customHeight="1" x14ac:dyDescent="0.25">
      <c r="A475" s="363"/>
      <c r="D475" s="363"/>
      <c r="E475" s="363"/>
      <c r="F475" s="363"/>
      <c r="G475" s="363"/>
      <c r="H475" s="363"/>
      <c r="I475" s="363"/>
      <c r="J475" s="68">
        <f t="shared" si="606"/>
        <v>688</v>
      </c>
      <c r="K475" s="427" t="str">
        <f t="shared" si="607"/>
        <v>Eriochilus dilatatus subsp. dilatatus</v>
      </c>
      <c r="L475" s="428">
        <v>688</v>
      </c>
      <c r="M475" s="427" t="s">
        <v>1696</v>
      </c>
      <c r="N475" s="439" t="s">
        <v>210</v>
      </c>
      <c r="O475" s="363" t="str">
        <f t="shared" si="585"/>
        <v>S</v>
      </c>
      <c r="P475" s="430" t="s">
        <v>2699</v>
      </c>
      <c r="Q475" s="364" t="s">
        <v>7702</v>
      </c>
      <c r="R475" s="365">
        <v>42809</v>
      </c>
      <c r="S475" s="365">
        <v>42886</v>
      </c>
      <c r="T475" s="603" t="s">
        <v>7894</v>
      </c>
      <c r="U475" s="603" t="s">
        <v>7894</v>
      </c>
      <c r="V475" s="603" t="s">
        <v>4822</v>
      </c>
      <c r="W475" s="603" t="s">
        <v>4823</v>
      </c>
      <c r="X475" s="603" t="s">
        <v>4824</v>
      </c>
      <c r="Y475" s="603" t="s">
        <v>7894</v>
      </c>
      <c r="Z475" s="603" t="s">
        <v>7894</v>
      </c>
      <c r="AA475" s="603" t="s">
        <v>7894</v>
      </c>
      <c r="AB475" s="603" t="s">
        <v>7894</v>
      </c>
      <c r="AC475" s="603" t="s">
        <v>7894</v>
      </c>
      <c r="AD475" s="603" t="s">
        <v>7894</v>
      </c>
      <c r="AE475" s="603" t="s">
        <v>7894</v>
      </c>
      <c r="AF475" s="605" t="s">
        <v>7921</v>
      </c>
      <c r="AG475" s="605" t="s">
        <v>7963</v>
      </c>
      <c r="AH475" s="366" t="s">
        <v>685</v>
      </c>
      <c r="AI475" s="363">
        <f t="shared" si="594"/>
        <v>6</v>
      </c>
      <c r="AJ475" s="363">
        <v>19</v>
      </c>
      <c r="AK475" s="413" t="str">
        <f t="shared" si="596"/>
        <v>White Bunny Orchids</v>
      </c>
      <c r="AL475" s="413" t="str">
        <f t="shared" si="597"/>
        <v>Eriochilus dilatatus</v>
      </c>
      <c r="AM475" s="486" t="s">
        <v>45</v>
      </c>
      <c r="AS475" s="69">
        <f t="shared" si="666"/>
        <v>12</v>
      </c>
      <c r="AT475" s="69">
        <f t="shared" si="667"/>
        <v>22</v>
      </c>
      <c r="AU475" s="69">
        <f t="shared" si="598"/>
        <v>3</v>
      </c>
      <c r="AV475" s="69">
        <f t="shared" si="599"/>
        <v>5</v>
      </c>
      <c r="AW475" s="81"/>
      <c r="AX475" s="364" t="s">
        <v>2700</v>
      </c>
      <c r="AY475" s="364">
        <v>15410</v>
      </c>
      <c r="AZ475" s="264" t="s">
        <v>48</v>
      </c>
      <c r="BA475" s="238"/>
      <c r="BB475" s="237">
        <f t="shared" si="600"/>
        <v>22</v>
      </c>
      <c r="BC475" s="270">
        <f t="shared" si="595"/>
        <v>688</v>
      </c>
      <c r="BD475" t="str">
        <f t="shared" si="601"/>
        <v>Eriochilus dilatatus subsp. dilatatus</v>
      </c>
      <c r="BE475" s="367" t="e">
        <f>COUNTIFS(#REF!,L475)</f>
        <v>#REF!</v>
      </c>
      <c r="BF475" s="374" t="str">
        <f t="shared" si="602"/>
        <v>y</v>
      </c>
      <c r="BG475" s="82"/>
      <c r="BH475" s="375"/>
      <c r="BI475" s="374"/>
      <c r="BJ475" s="403"/>
      <c r="CE475" t="str">
        <f t="shared" si="593"/>
        <v>Blunt-leaf Bunny Orchid (Eriochilus dilatatus subsp. brevifolius)</v>
      </c>
      <c r="CF475" s="388" t="str">
        <f t="shared" si="665"/>
        <v>Eriochilus dilatatus subsp. brevifolius</v>
      </c>
      <c r="CG475" t="str">
        <f t="shared" si="612"/>
        <v/>
      </c>
      <c r="CH475" t="str">
        <f t="shared" si="613"/>
        <v/>
      </c>
      <c r="CI475" t="str">
        <f t="shared" si="614"/>
        <v/>
      </c>
      <c r="CJ475" t="str">
        <f t="shared" si="615"/>
        <v/>
      </c>
      <c r="CK475" s="359" t="str">
        <f t="shared" si="616"/>
        <v/>
      </c>
      <c r="CL475" t="str">
        <f t="shared" si="617"/>
        <v/>
      </c>
      <c r="CM475" t="str">
        <f t="shared" si="618"/>
        <v/>
      </c>
      <c r="CN475" t="str">
        <f t="shared" si="619"/>
        <v/>
      </c>
      <c r="CO475" s="359" t="str">
        <f t="shared" si="620"/>
        <v/>
      </c>
      <c r="CP475" t="str">
        <f t="shared" si="621"/>
        <v/>
      </c>
      <c r="CQ475" t="str">
        <f t="shared" si="622"/>
        <v/>
      </c>
      <c r="CR475" t="str">
        <f t="shared" si="623"/>
        <v/>
      </c>
      <c r="CS475" s="359" t="str">
        <f t="shared" si="624"/>
        <v/>
      </c>
      <c r="CT475" t="str">
        <f t="shared" si="625"/>
        <v/>
      </c>
      <c r="CU475" t="str">
        <f t="shared" si="626"/>
        <v/>
      </c>
      <c r="CV475" t="str">
        <f t="shared" si="627"/>
        <v>X</v>
      </c>
      <c r="CW475" t="str">
        <f t="shared" si="628"/>
        <v>X</v>
      </c>
      <c r="CX475" s="359" t="str">
        <f t="shared" si="629"/>
        <v>X</v>
      </c>
      <c r="CY475" t="str">
        <f t="shared" si="630"/>
        <v>X</v>
      </c>
      <c r="CZ475" t="str">
        <f t="shared" si="631"/>
        <v>X</v>
      </c>
      <c r="DA475" t="str">
        <f t="shared" si="632"/>
        <v>X</v>
      </c>
      <c r="DB475" s="359" t="str">
        <f t="shared" si="633"/>
        <v>X</v>
      </c>
      <c r="DC475" t="str">
        <f t="shared" si="634"/>
        <v>X</v>
      </c>
      <c r="DD475" t="str">
        <f t="shared" si="635"/>
        <v>X</v>
      </c>
      <c r="DE475" t="str">
        <f t="shared" si="636"/>
        <v/>
      </c>
      <c r="DF475" s="359" t="str">
        <f t="shared" si="637"/>
        <v/>
      </c>
      <c r="DG475" t="str">
        <f t="shared" si="638"/>
        <v/>
      </c>
      <c r="DH475" t="str">
        <f t="shared" si="639"/>
        <v/>
      </c>
      <c r="DI475" t="str">
        <f t="shared" si="640"/>
        <v/>
      </c>
      <c r="DJ475" t="str">
        <f t="shared" si="641"/>
        <v/>
      </c>
      <c r="DK475" s="359" t="str">
        <f t="shared" si="642"/>
        <v/>
      </c>
      <c r="DL475" t="str">
        <f t="shared" si="643"/>
        <v/>
      </c>
      <c r="DM475" t="str">
        <f t="shared" si="644"/>
        <v/>
      </c>
      <c r="DN475" t="str">
        <f t="shared" si="645"/>
        <v/>
      </c>
      <c r="DO475" s="359" t="str">
        <f t="shared" si="646"/>
        <v/>
      </c>
      <c r="DP475" t="str">
        <f t="shared" si="647"/>
        <v/>
      </c>
      <c r="DQ475" t="str">
        <f t="shared" si="648"/>
        <v/>
      </c>
      <c r="DR475" t="str">
        <f t="shared" si="649"/>
        <v/>
      </c>
      <c r="DS475" s="359" t="str">
        <f t="shared" si="650"/>
        <v/>
      </c>
      <c r="DT475" t="str">
        <f t="shared" si="651"/>
        <v/>
      </c>
      <c r="DU475" t="str">
        <f t="shared" si="652"/>
        <v/>
      </c>
      <c r="DV475" t="str">
        <f t="shared" si="653"/>
        <v/>
      </c>
      <c r="DW475" t="str">
        <f t="shared" si="654"/>
        <v/>
      </c>
      <c r="DX475" s="359" t="str">
        <f t="shared" si="655"/>
        <v/>
      </c>
      <c r="DY475" t="str">
        <f t="shared" si="656"/>
        <v/>
      </c>
      <c r="DZ475" t="str">
        <f t="shared" si="657"/>
        <v/>
      </c>
      <c r="EA475" t="str">
        <f t="shared" si="658"/>
        <v/>
      </c>
      <c r="EB475" s="359" t="str">
        <f t="shared" si="659"/>
        <v/>
      </c>
      <c r="EC475" t="str">
        <f t="shared" si="660"/>
        <v/>
      </c>
      <c r="ED475" t="str">
        <f t="shared" si="661"/>
        <v/>
      </c>
      <c r="EE475" t="str">
        <f t="shared" si="662"/>
        <v/>
      </c>
      <c r="EF475" t="str">
        <f t="shared" si="663"/>
        <v/>
      </c>
      <c r="EG475" s="359" t="str">
        <f t="shared" si="664"/>
        <v/>
      </c>
      <c r="EH475" t="str">
        <f t="shared" si="608"/>
        <v>Eriochilus dilatatus subsp. brevifolius</v>
      </c>
      <c r="EJ475" t="str">
        <f t="shared" si="603"/>
        <v>Eriochilus dilatatus subsp. dilatatus</v>
      </c>
      <c r="EK475" s="100">
        <f t="shared" si="610"/>
        <v>0</v>
      </c>
      <c r="EL475" s="3">
        <f t="shared" si="610"/>
        <v>0</v>
      </c>
      <c r="EM475" s="3">
        <f t="shared" si="610"/>
        <v>1</v>
      </c>
      <c r="EN475" s="3">
        <f t="shared" si="610"/>
        <v>1</v>
      </c>
      <c r="EO475" s="3">
        <f t="shared" si="610"/>
        <v>1</v>
      </c>
      <c r="EP475" s="3">
        <f t="shared" si="610"/>
        <v>0</v>
      </c>
      <c r="EQ475" s="3">
        <f t="shared" si="610"/>
        <v>0</v>
      </c>
      <c r="ER475" s="3">
        <f t="shared" si="610"/>
        <v>0</v>
      </c>
      <c r="ES475" s="3">
        <f t="shared" si="610"/>
        <v>0</v>
      </c>
      <c r="ET475" s="3">
        <f t="shared" si="610"/>
        <v>0</v>
      </c>
      <c r="EU475" s="3">
        <f t="shared" si="610"/>
        <v>0</v>
      </c>
      <c r="EV475" s="24">
        <f t="shared" si="610"/>
        <v>0</v>
      </c>
      <c r="EW475" s="245">
        <f t="shared" si="605"/>
        <v>3</v>
      </c>
      <c r="EX475" s="262" t="str">
        <f t="shared" si="604"/>
        <v/>
      </c>
    </row>
    <row r="476" spans="1:154" ht="16.149999999999999" customHeight="1" x14ac:dyDescent="0.25">
      <c r="A476" s="363"/>
      <c r="D476" s="363"/>
      <c r="E476" s="363"/>
      <c r="F476" s="363"/>
      <c r="G476" s="363"/>
      <c r="H476" s="363"/>
      <c r="I476" s="363"/>
      <c r="J476" s="68">
        <f t="shared" si="606"/>
        <v>477</v>
      </c>
      <c r="K476" s="427" t="str">
        <f t="shared" si="607"/>
        <v>Eriochilus dilatatus subsp. 'eastern granites'</v>
      </c>
      <c r="L476" s="428">
        <v>477</v>
      </c>
      <c r="M476" s="427" t="s">
        <v>1696</v>
      </c>
      <c r="N476" s="439" t="s">
        <v>7694</v>
      </c>
      <c r="O476" s="363" t="str">
        <f t="shared" si="585"/>
        <v>S</v>
      </c>
      <c r="P476" s="430" t="s">
        <v>7692</v>
      </c>
      <c r="Q476" s="364" t="s">
        <v>7693</v>
      </c>
      <c r="R476" s="365">
        <v>42826</v>
      </c>
      <c r="S476" s="365">
        <v>42886</v>
      </c>
      <c r="T476" s="603" t="s">
        <v>7894</v>
      </c>
      <c r="U476" s="603" t="s">
        <v>7894</v>
      </c>
      <c r="V476" s="603" t="s">
        <v>7894</v>
      </c>
      <c r="W476" s="603" t="s">
        <v>4823</v>
      </c>
      <c r="X476" s="603" t="s">
        <v>4824</v>
      </c>
      <c r="Y476" s="603" t="s">
        <v>7894</v>
      </c>
      <c r="Z476" s="603" t="s">
        <v>7894</v>
      </c>
      <c r="AA476" s="603" t="s">
        <v>7894</v>
      </c>
      <c r="AB476" s="603" t="s">
        <v>7894</v>
      </c>
      <c r="AC476" s="603" t="s">
        <v>7894</v>
      </c>
      <c r="AD476" s="603" t="s">
        <v>7894</v>
      </c>
      <c r="AE476" s="603" t="s">
        <v>7894</v>
      </c>
      <c r="AF476" s="605" t="s">
        <v>7929</v>
      </c>
      <c r="AG476" s="605" t="s">
        <v>7973</v>
      </c>
      <c r="AH476" s="366" t="s">
        <v>685</v>
      </c>
      <c r="AI476" s="363">
        <f t="shared" si="594"/>
        <v>6</v>
      </c>
      <c r="AJ476" s="363">
        <v>19</v>
      </c>
      <c r="AK476" s="413" t="str">
        <f t="shared" si="596"/>
        <v>White Bunny Orchids</v>
      </c>
      <c r="AL476" s="413" t="str">
        <f t="shared" si="597"/>
        <v>Eriochilus dilatatus</v>
      </c>
      <c r="AM476" s="486" t="s">
        <v>7609</v>
      </c>
      <c r="AS476" s="69">
        <f t="shared" si="666"/>
        <v>14</v>
      </c>
      <c r="AT476" s="69">
        <f t="shared" si="667"/>
        <v>22</v>
      </c>
      <c r="AU476" s="69">
        <f t="shared" si="598"/>
        <v>4</v>
      </c>
      <c r="AV476" s="69">
        <f t="shared" si="599"/>
        <v>5</v>
      </c>
      <c r="AW476" s="81" t="e">
        <f>VLOOKUP(AM476,#REF!,6,FALSE)</f>
        <v>#REF!</v>
      </c>
      <c r="AX476" s="364" t="s">
        <v>2710</v>
      </c>
      <c r="AY476" s="364">
        <v>15413</v>
      </c>
      <c r="AZ476" s="264" t="s">
        <v>48</v>
      </c>
      <c r="BA476" s="238"/>
      <c r="BB476" s="237">
        <f t="shared" si="600"/>
        <v>22</v>
      </c>
      <c r="BC476" s="270">
        <f t="shared" si="595"/>
        <v>477</v>
      </c>
      <c r="BD476" t="str">
        <f t="shared" si="601"/>
        <v>Eriochilus dilatatus subsp. 'eastern granites'</v>
      </c>
      <c r="BE476" s="367" t="e">
        <f>COUNTIFS(#REF!,L476)</f>
        <v>#REF!</v>
      </c>
      <c r="BF476" s="374" t="str">
        <f t="shared" si="602"/>
        <v>y</v>
      </c>
      <c r="BG476" s="82"/>
      <c r="BH476" s="375"/>
      <c r="BI476" s="374"/>
      <c r="BJ476" s="403"/>
      <c r="CE476" t="str">
        <f t="shared" si="593"/>
        <v>White Bunny Orchid (Eriochilus dilatatus subsp. dilatatus)</v>
      </c>
      <c r="CF476" s="388" t="str">
        <f t="shared" si="665"/>
        <v>Eriochilus dilatatus subsp. dilatatus</v>
      </c>
      <c r="CG476" t="str">
        <f t="shared" si="612"/>
        <v/>
      </c>
      <c r="CH476" t="str">
        <f t="shared" si="613"/>
        <v/>
      </c>
      <c r="CI476" t="str">
        <f t="shared" si="614"/>
        <v/>
      </c>
      <c r="CJ476" t="str">
        <f t="shared" si="615"/>
        <v/>
      </c>
      <c r="CK476" s="359" t="str">
        <f t="shared" si="616"/>
        <v/>
      </c>
      <c r="CL476" t="str">
        <f t="shared" si="617"/>
        <v/>
      </c>
      <c r="CM476" t="str">
        <f t="shared" si="618"/>
        <v/>
      </c>
      <c r="CN476" t="str">
        <f t="shared" si="619"/>
        <v/>
      </c>
      <c r="CO476" s="359" t="str">
        <f t="shared" si="620"/>
        <v/>
      </c>
      <c r="CP476" t="str">
        <f t="shared" si="621"/>
        <v/>
      </c>
      <c r="CQ476" t="str">
        <f t="shared" si="622"/>
        <v/>
      </c>
      <c r="CR476" t="str">
        <f t="shared" si="623"/>
        <v>X</v>
      </c>
      <c r="CS476" s="359" t="str">
        <f t="shared" si="624"/>
        <v>X</v>
      </c>
      <c r="CT476" t="str">
        <f t="shared" si="625"/>
        <v>X</v>
      </c>
      <c r="CU476" t="str">
        <f t="shared" si="626"/>
        <v>X</v>
      </c>
      <c r="CV476" t="str">
        <f t="shared" si="627"/>
        <v>X</v>
      </c>
      <c r="CW476" t="str">
        <f t="shared" si="628"/>
        <v>X</v>
      </c>
      <c r="CX476" s="359" t="str">
        <f t="shared" si="629"/>
        <v>X</v>
      </c>
      <c r="CY476" t="str">
        <f t="shared" si="630"/>
        <v>X</v>
      </c>
      <c r="CZ476" t="str">
        <f t="shared" si="631"/>
        <v>X</v>
      </c>
      <c r="DA476" t="str">
        <f t="shared" si="632"/>
        <v>X</v>
      </c>
      <c r="DB476" s="359" t="str">
        <f t="shared" si="633"/>
        <v>X</v>
      </c>
      <c r="DC476" t="str">
        <f t="shared" si="634"/>
        <v/>
      </c>
      <c r="DD476" t="str">
        <f t="shared" si="635"/>
        <v/>
      </c>
      <c r="DE476" t="str">
        <f t="shared" si="636"/>
        <v/>
      </c>
      <c r="DF476" s="359" t="str">
        <f t="shared" si="637"/>
        <v/>
      </c>
      <c r="DG476" t="str">
        <f t="shared" si="638"/>
        <v/>
      </c>
      <c r="DH476" t="str">
        <f t="shared" si="639"/>
        <v/>
      </c>
      <c r="DI476" t="str">
        <f t="shared" si="640"/>
        <v/>
      </c>
      <c r="DJ476" t="str">
        <f t="shared" si="641"/>
        <v/>
      </c>
      <c r="DK476" s="359" t="str">
        <f t="shared" si="642"/>
        <v/>
      </c>
      <c r="DL476" t="str">
        <f t="shared" si="643"/>
        <v/>
      </c>
      <c r="DM476" t="str">
        <f t="shared" si="644"/>
        <v/>
      </c>
      <c r="DN476" t="str">
        <f t="shared" si="645"/>
        <v/>
      </c>
      <c r="DO476" s="359" t="str">
        <f t="shared" si="646"/>
        <v/>
      </c>
      <c r="DP476" t="str">
        <f t="shared" si="647"/>
        <v/>
      </c>
      <c r="DQ476" t="str">
        <f t="shared" si="648"/>
        <v/>
      </c>
      <c r="DR476" t="str">
        <f t="shared" si="649"/>
        <v/>
      </c>
      <c r="DS476" s="359" t="str">
        <f t="shared" si="650"/>
        <v/>
      </c>
      <c r="DT476" t="str">
        <f t="shared" si="651"/>
        <v/>
      </c>
      <c r="DU476" t="str">
        <f t="shared" si="652"/>
        <v/>
      </c>
      <c r="DV476" t="str">
        <f t="shared" si="653"/>
        <v/>
      </c>
      <c r="DW476" t="str">
        <f t="shared" si="654"/>
        <v/>
      </c>
      <c r="DX476" s="359" t="str">
        <f t="shared" si="655"/>
        <v/>
      </c>
      <c r="DY476" t="str">
        <f t="shared" si="656"/>
        <v/>
      </c>
      <c r="DZ476" t="str">
        <f t="shared" si="657"/>
        <v/>
      </c>
      <c r="EA476" t="str">
        <f t="shared" si="658"/>
        <v/>
      </c>
      <c r="EB476" s="359" t="str">
        <f t="shared" si="659"/>
        <v/>
      </c>
      <c r="EC476" t="str">
        <f t="shared" si="660"/>
        <v/>
      </c>
      <c r="ED476" t="str">
        <f t="shared" si="661"/>
        <v/>
      </c>
      <c r="EE476" t="str">
        <f t="shared" si="662"/>
        <v/>
      </c>
      <c r="EF476" t="str">
        <f t="shared" si="663"/>
        <v/>
      </c>
      <c r="EG476" s="359" t="str">
        <f t="shared" si="664"/>
        <v/>
      </c>
      <c r="EH476" t="str">
        <f t="shared" si="608"/>
        <v>Eriochilus dilatatus subsp. dilatatus</v>
      </c>
      <c r="EJ476" t="str">
        <f t="shared" si="603"/>
        <v>Eriochilus dilatatus subsp. 'eastern granites'</v>
      </c>
      <c r="EK476" s="100">
        <f t="shared" si="610"/>
        <v>0</v>
      </c>
      <c r="EL476" s="3">
        <f t="shared" si="610"/>
        <v>0</v>
      </c>
      <c r="EM476" s="3">
        <f t="shared" si="610"/>
        <v>0</v>
      </c>
      <c r="EN476" s="3">
        <f t="shared" si="610"/>
        <v>1</v>
      </c>
      <c r="EO476" s="3">
        <f t="shared" si="610"/>
        <v>1</v>
      </c>
      <c r="EP476" s="3">
        <f t="shared" si="610"/>
        <v>0</v>
      </c>
      <c r="EQ476" s="3">
        <f t="shared" si="610"/>
        <v>0</v>
      </c>
      <c r="ER476" s="3">
        <f t="shared" si="610"/>
        <v>0</v>
      </c>
      <c r="ES476" s="3">
        <f t="shared" si="610"/>
        <v>0</v>
      </c>
      <c r="ET476" s="3">
        <f t="shared" si="610"/>
        <v>0</v>
      </c>
      <c r="EU476" s="3">
        <f t="shared" si="610"/>
        <v>0</v>
      </c>
      <c r="EV476" s="24">
        <f t="shared" si="610"/>
        <v>0</v>
      </c>
      <c r="EW476" s="245">
        <f t="shared" si="605"/>
        <v>2</v>
      </c>
      <c r="EX476" s="262" t="str">
        <f t="shared" si="604"/>
        <v/>
      </c>
    </row>
    <row r="477" spans="1:154" ht="16.149999999999999" customHeight="1" x14ac:dyDescent="0.25">
      <c r="A477" s="363"/>
      <c r="D477" s="363"/>
      <c r="E477" s="363"/>
      <c r="F477" s="363"/>
      <c r="G477" s="363"/>
      <c r="H477" s="363"/>
      <c r="I477" s="363"/>
      <c r="J477" s="68">
        <f t="shared" si="606"/>
        <v>689</v>
      </c>
      <c r="K477" s="427" t="str">
        <f t="shared" si="607"/>
        <v>Eriochilus dilatatus subsp. magnus</v>
      </c>
      <c r="L477" s="428">
        <v>689</v>
      </c>
      <c r="M477" s="427" t="s">
        <v>1696</v>
      </c>
      <c r="N477" s="439" t="s">
        <v>294</v>
      </c>
      <c r="O477" s="363" t="str">
        <f t="shared" si="585"/>
        <v>S</v>
      </c>
      <c r="P477" s="430" t="s">
        <v>2701</v>
      </c>
      <c r="Q477" s="364" t="s">
        <v>2702</v>
      </c>
      <c r="R477" s="365">
        <v>42826</v>
      </c>
      <c r="S477" s="365">
        <v>42886</v>
      </c>
      <c r="T477" s="603" t="s">
        <v>7894</v>
      </c>
      <c r="U477" s="603" t="s">
        <v>7894</v>
      </c>
      <c r="V477" s="603" t="s">
        <v>7894</v>
      </c>
      <c r="W477" s="603" t="s">
        <v>4823</v>
      </c>
      <c r="X477" s="603" t="s">
        <v>4824</v>
      </c>
      <c r="Y477" s="603" t="s">
        <v>7894</v>
      </c>
      <c r="Z477" s="603" t="s">
        <v>7894</v>
      </c>
      <c r="AA477" s="603" t="s">
        <v>7894</v>
      </c>
      <c r="AB477" s="603" t="s">
        <v>7894</v>
      </c>
      <c r="AC477" s="603" t="s">
        <v>7894</v>
      </c>
      <c r="AD477" s="603" t="s">
        <v>7894</v>
      </c>
      <c r="AE477" s="603" t="s">
        <v>7894</v>
      </c>
      <c r="AF477" s="605" t="s">
        <v>7929</v>
      </c>
      <c r="AG477" s="605" t="s">
        <v>7973</v>
      </c>
      <c r="AH477" s="366" t="s">
        <v>685</v>
      </c>
      <c r="AI477" s="363">
        <f t="shared" si="594"/>
        <v>6</v>
      </c>
      <c r="AJ477" s="363">
        <v>19</v>
      </c>
      <c r="AK477" s="413" t="str">
        <f t="shared" si="596"/>
        <v>White Bunny Orchids</v>
      </c>
      <c r="AL477" s="413" t="str">
        <f t="shared" si="597"/>
        <v>Eriochilus dilatatus</v>
      </c>
      <c r="AM477" s="486" t="s">
        <v>45</v>
      </c>
      <c r="AS477" s="69">
        <f t="shared" si="666"/>
        <v>14</v>
      </c>
      <c r="AT477" s="69">
        <f t="shared" si="667"/>
        <v>22</v>
      </c>
      <c r="AU477" s="69">
        <f t="shared" si="598"/>
        <v>4</v>
      </c>
      <c r="AV477" s="69">
        <f t="shared" si="599"/>
        <v>5</v>
      </c>
      <c r="AW477" s="81"/>
      <c r="AX477" s="364" t="s">
        <v>2703</v>
      </c>
      <c r="AY477" s="364">
        <v>15411</v>
      </c>
      <c r="AZ477" s="264" t="s">
        <v>48</v>
      </c>
      <c r="BA477" s="238"/>
      <c r="BB477" s="237">
        <f t="shared" si="600"/>
        <v>22</v>
      </c>
      <c r="BC477" s="270">
        <f t="shared" si="595"/>
        <v>689</v>
      </c>
      <c r="BD477" t="str">
        <f t="shared" si="601"/>
        <v>Eriochilus dilatatus subsp. magnus</v>
      </c>
      <c r="BE477" s="367" t="e">
        <f>COUNTIFS(#REF!,L477)</f>
        <v>#REF!</v>
      </c>
      <c r="BF477" s="374" t="str">
        <f t="shared" si="602"/>
        <v>y</v>
      </c>
      <c r="BG477" s="82"/>
      <c r="BH477" s="375"/>
      <c r="BI477" s="374"/>
      <c r="BJ477" s="403"/>
      <c r="CE477" t="str">
        <f t="shared" ref="CE477:CE508" si="668">CONCATENATE(P476," (",K476,")")</f>
        <v>Eastern Granites Bunny Orchid (Eriochilus dilatatus subsp. 'eastern granites')</v>
      </c>
      <c r="CF477" s="388" t="str">
        <f t="shared" si="665"/>
        <v>Eriochilus dilatatus subsp. 'eastern granites'</v>
      </c>
      <c r="CG477" t="str">
        <f t="shared" si="612"/>
        <v/>
      </c>
      <c r="CH477" t="str">
        <f t="shared" si="613"/>
        <v/>
      </c>
      <c r="CI477" t="str">
        <f t="shared" si="614"/>
        <v/>
      </c>
      <c r="CJ477" t="str">
        <f t="shared" si="615"/>
        <v/>
      </c>
      <c r="CK477" s="359" t="str">
        <f t="shared" si="616"/>
        <v/>
      </c>
      <c r="CL477" t="str">
        <f t="shared" si="617"/>
        <v/>
      </c>
      <c r="CM477" t="str">
        <f t="shared" si="618"/>
        <v/>
      </c>
      <c r="CN477" t="str">
        <f t="shared" si="619"/>
        <v/>
      </c>
      <c r="CO477" s="359" t="str">
        <f t="shared" si="620"/>
        <v/>
      </c>
      <c r="CP477" t="str">
        <f t="shared" si="621"/>
        <v/>
      </c>
      <c r="CQ477" t="str">
        <f t="shared" si="622"/>
        <v/>
      </c>
      <c r="CR477" t="str">
        <f t="shared" si="623"/>
        <v/>
      </c>
      <c r="CS477" s="359" t="str">
        <f t="shared" si="624"/>
        <v/>
      </c>
      <c r="CT477" t="str">
        <f t="shared" si="625"/>
        <v>X</v>
      </c>
      <c r="CU477" t="str">
        <f t="shared" si="626"/>
        <v>X</v>
      </c>
      <c r="CV477" t="str">
        <f t="shared" si="627"/>
        <v>X</v>
      </c>
      <c r="CW477" t="str">
        <f t="shared" si="628"/>
        <v>X</v>
      </c>
      <c r="CX477" s="359" t="str">
        <f t="shared" si="629"/>
        <v>X</v>
      </c>
      <c r="CY477" t="str">
        <f t="shared" si="630"/>
        <v>X</v>
      </c>
      <c r="CZ477" t="str">
        <f t="shared" si="631"/>
        <v>X</v>
      </c>
      <c r="DA477" t="str">
        <f t="shared" si="632"/>
        <v>X</v>
      </c>
      <c r="DB477" s="359" t="str">
        <f t="shared" si="633"/>
        <v>X</v>
      </c>
      <c r="DC477" t="str">
        <f t="shared" si="634"/>
        <v/>
      </c>
      <c r="DD477" t="str">
        <f t="shared" si="635"/>
        <v/>
      </c>
      <c r="DE477" t="str">
        <f t="shared" si="636"/>
        <v/>
      </c>
      <c r="DF477" s="359" t="str">
        <f t="shared" si="637"/>
        <v/>
      </c>
      <c r="DG477" t="str">
        <f t="shared" si="638"/>
        <v/>
      </c>
      <c r="DH477" t="str">
        <f t="shared" si="639"/>
        <v/>
      </c>
      <c r="DI477" t="str">
        <f t="shared" si="640"/>
        <v/>
      </c>
      <c r="DJ477" t="str">
        <f t="shared" si="641"/>
        <v/>
      </c>
      <c r="DK477" s="359" t="str">
        <f t="shared" si="642"/>
        <v/>
      </c>
      <c r="DL477" t="str">
        <f t="shared" si="643"/>
        <v/>
      </c>
      <c r="DM477" t="str">
        <f t="shared" si="644"/>
        <v/>
      </c>
      <c r="DN477" t="str">
        <f t="shared" si="645"/>
        <v/>
      </c>
      <c r="DO477" s="359" t="str">
        <f t="shared" si="646"/>
        <v/>
      </c>
      <c r="DP477" t="str">
        <f t="shared" si="647"/>
        <v/>
      </c>
      <c r="DQ477" t="str">
        <f t="shared" si="648"/>
        <v/>
      </c>
      <c r="DR477" t="str">
        <f t="shared" si="649"/>
        <v/>
      </c>
      <c r="DS477" s="359" t="str">
        <f t="shared" si="650"/>
        <v/>
      </c>
      <c r="DT477" t="str">
        <f t="shared" si="651"/>
        <v/>
      </c>
      <c r="DU477" t="str">
        <f t="shared" si="652"/>
        <v/>
      </c>
      <c r="DV477" t="str">
        <f t="shared" si="653"/>
        <v/>
      </c>
      <c r="DW477" t="str">
        <f t="shared" si="654"/>
        <v/>
      </c>
      <c r="DX477" s="359" t="str">
        <f t="shared" si="655"/>
        <v/>
      </c>
      <c r="DY477" t="str">
        <f t="shared" si="656"/>
        <v/>
      </c>
      <c r="DZ477" t="str">
        <f t="shared" si="657"/>
        <v/>
      </c>
      <c r="EA477" t="str">
        <f t="shared" si="658"/>
        <v/>
      </c>
      <c r="EB477" s="359" t="str">
        <f t="shared" si="659"/>
        <v/>
      </c>
      <c r="EC477" t="str">
        <f t="shared" si="660"/>
        <v/>
      </c>
      <c r="ED477" t="str">
        <f t="shared" si="661"/>
        <v/>
      </c>
      <c r="EE477" t="str">
        <f t="shared" si="662"/>
        <v/>
      </c>
      <c r="EF477" t="str">
        <f t="shared" si="663"/>
        <v/>
      </c>
      <c r="EG477" s="359" t="str">
        <f t="shared" si="664"/>
        <v/>
      </c>
      <c r="EH477" t="str">
        <f t="shared" si="608"/>
        <v>Eriochilus dilatatus subsp. 'eastern granites'</v>
      </c>
      <c r="EJ477" t="str">
        <f t="shared" si="603"/>
        <v>Eriochilus dilatatus subsp. magnus</v>
      </c>
      <c r="EK477" s="100">
        <f t="shared" si="610"/>
        <v>0</v>
      </c>
      <c r="EL477" s="3">
        <f t="shared" si="610"/>
        <v>0</v>
      </c>
      <c r="EM477" s="3">
        <f t="shared" si="610"/>
        <v>0</v>
      </c>
      <c r="EN477" s="3">
        <f t="shared" si="610"/>
        <v>1</v>
      </c>
      <c r="EO477" s="3">
        <f t="shared" si="610"/>
        <v>1</v>
      </c>
      <c r="EP477" s="3">
        <f t="shared" si="610"/>
        <v>0</v>
      </c>
      <c r="EQ477" s="3">
        <f t="shared" si="610"/>
        <v>0</v>
      </c>
      <c r="ER477" s="3">
        <f t="shared" si="610"/>
        <v>0</v>
      </c>
      <c r="ES477" s="3">
        <f t="shared" si="610"/>
        <v>0</v>
      </c>
      <c r="ET477" s="3">
        <f t="shared" si="610"/>
        <v>0</v>
      </c>
      <c r="EU477" s="3">
        <f t="shared" si="610"/>
        <v>0</v>
      </c>
      <c r="EV477" s="24">
        <f t="shared" si="610"/>
        <v>0</v>
      </c>
      <c r="EW477" s="245">
        <f t="shared" si="605"/>
        <v>2</v>
      </c>
      <c r="EX477" s="262" t="str">
        <f t="shared" si="604"/>
        <v/>
      </c>
    </row>
    <row r="478" spans="1:154" ht="16.149999999999999" customHeight="1" x14ac:dyDescent="0.25">
      <c r="A478" s="363"/>
      <c r="D478" s="363"/>
      <c r="E478" s="363"/>
      <c r="F478" s="363"/>
      <c r="G478" s="363"/>
      <c r="H478" s="363"/>
      <c r="I478" s="363"/>
      <c r="J478" s="68">
        <f t="shared" si="606"/>
        <v>690</v>
      </c>
      <c r="K478" s="427" t="str">
        <f t="shared" si="607"/>
        <v>Eriochilus dilatatus subsp. multiflorus</v>
      </c>
      <c r="L478" s="428">
        <v>690</v>
      </c>
      <c r="M478" s="427" t="s">
        <v>1696</v>
      </c>
      <c r="N478" s="439" t="s">
        <v>49</v>
      </c>
      <c r="O478" s="363" t="str">
        <f t="shared" si="585"/>
        <v>S</v>
      </c>
      <c r="P478" s="423" t="s">
        <v>2704</v>
      </c>
      <c r="Q478" s="364" t="s">
        <v>1876</v>
      </c>
      <c r="R478" s="365">
        <v>42795</v>
      </c>
      <c r="S478" s="365">
        <v>42886</v>
      </c>
      <c r="T478" s="603" t="s">
        <v>7894</v>
      </c>
      <c r="U478" s="603" t="s">
        <v>7894</v>
      </c>
      <c r="V478" s="603" t="s">
        <v>7894</v>
      </c>
      <c r="W478" s="603" t="s">
        <v>4823</v>
      </c>
      <c r="X478" s="603" t="s">
        <v>4824</v>
      </c>
      <c r="Y478" s="603" t="s">
        <v>4825</v>
      </c>
      <c r="Z478" s="603" t="s">
        <v>7894</v>
      </c>
      <c r="AA478" s="603" t="s">
        <v>7894</v>
      </c>
      <c r="AB478" s="603" t="s">
        <v>7894</v>
      </c>
      <c r="AC478" s="603" t="s">
        <v>7894</v>
      </c>
      <c r="AD478" s="603" t="s">
        <v>7894</v>
      </c>
      <c r="AE478" s="603" t="s">
        <v>7894</v>
      </c>
      <c r="AF478" s="605" t="s">
        <v>7910</v>
      </c>
      <c r="AG478" s="605" t="s">
        <v>7953</v>
      </c>
      <c r="AH478" s="366" t="s">
        <v>685</v>
      </c>
      <c r="AI478" s="363">
        <f t="shared" si="594"/>
        <v>6</v>
      </c>
      <c r="AJ478" s="363">
        <v>19</v>
      </c>
      <c r="AK478" s="413" t="str">
        <f t="shared" si="596"/>
        <v>White Bunny Orchids</v>
      </c>
      <c r="AL478" s="413" t="str">
        <f t="shared" si="597"/>
        <v>Eriochilus dilatatus</v>
      </c>
      <c r="AM478" s="486" t="s">
        <v>45</v>
      </c>
      <c r="AS478" s="69">
        <f t="shared" si="666"/>
        <v>10</v>
      </c>
      <c r="AT478" s="69">
        <f t="shared" si="667"/>
        <v>22</v>
      </c>
      <c r="AU478" s="69">
        <f t="shared" si="598"/>
        <v>3</v>
      </c>
      <c r="AV478" s="69">
        <f t="shared" si="599"/>
        <v>5</v>
      </c>
      <c r="AW478" s="81"/>
      <c r="AX478" s="364" t="s">
        <v>2705</v>
      </c>
      <c r="AY478" s="364">
        <v>15412</v>
      </c>
      <c r="AZ478" s="264" t="s">
        <v>48</v>
      </c>
      <c r="BA478" s="238"/>
      <c r="BB478" s="237">
        <f t="shared" si="600"/>
        <v>22</v>
      </c>
      <c r="BC478" s="270">
        <f t="shared" si="595"/>
        <v>690</v>
      </c>
      <c r="BD478" t="str">
        <f t="shared" si="601"/>
        <v>Eriochilus dilatatus subsp. multiflorus</v>
      </c>
      <c r="BE478" s="367" t="e">
        <f>COUNTIFS(#REF!,L478)</f>
        <v>#REF!</v>
      </c>
      <c r="BF478" s="374" t="str">
        <f t="shared" si="602"/>
        <v>y</v>
      </c>
      <c r="BG478" s="82"/>
      <c r="BH478" s="375"/>
      <c r="BI478" s="374"/>
      <c r="BJ478" s="403"/>
      <c r="CE478" t="str">
        <f t="shared" si="668"/>
        <v>Easter Bunny Orchid (Eriochilus dilatatus subsp. magnus)</v>
      </c>
      <c r="CF478" s="388" t="str">
        <f t="shared" si="665"/>
        <v>Eriochilus dilatatus subsp. magnus</v>
      </c>
      <c r="CG478" t="str">
        <f t="shared" si="612"/>
        <v/>
      </c>
      <c r="CH478" t="str">
        <f t="shared" si="613"/>
        <v/>
      </c>
      <c r="CI478" t="str">
        <f t="shared" si="614"/>
        <v/>
      </c>
      <c r="CJ478" t="str">
        <f t="shared" si="615"/>
        <v/>
      </c>
      <c r="CK478" s="359" t="str">
        <f t="shared" si="616"/>
        <v/>
      </c>
      <c r="CL478" t="str">
        <f t="shared" si="617"/>
        <v/>
      </c>
      <c r="CM478" t="str">
        <f t="shared" si="618"/>
        <v/>
      </c>
      <c r="CN478" t="str">
        <f t="shared" si="619"/>
        <v/>
      </c>
      <c r="CO478" s="359" t="str">
        <f t="shared" si="620"/>
        <v/>
      </c>
      <c r="CP478" t="str">
        <f t="shared" si="621"/>
        <v/>
      </c>
      <c r="CQ478" t="str">
        <f t="shared" si="622"/>
        <v/>
      </c>
      <c r="CR478" t="str">
        <f t="shared" si="623"/>
        <v/>
      </c>
      <c r="CS478" s="359" t="str">
        <f t="shared" si="624"/>
        <v/>
      </c>
      <c r="CT478" t="str">
        <f t="shared" si="625"/>
        <v>X</v>
      </c>
      <c r="CU478" t="str">
        <f t="shared" si="626"/>
        <v>X</v>
      </c>
      <c r="CV478" t="str">
        <f t="shared" si="627"/>
        <v>X</v>
      </c>
      <c r="CW478" t="str">
        <f t="shared" si="628"/>
        <v>X</v>
      </c>
      <c r="CX478" s="359" t="str">
        <f t="shared" si="629"/>
        <v>X</v>
      </c>
      <c r="CY478" t="str">
        <f t="shared" si="630"/>
        <v>X</v>
      </c>
      <c r="CZ478" t="str">
        <f t="shared" si="631"/>
        <v>X</v>
      </c>
      <c r="DA478" t="str">
        <f t="shared" si="632"/>
        <v>X</v>
      </c>
      <c r="DB478" s="359" t="str">
        <f t="shared" si="633"/>
        <v>X</v>
      </c>
      <c r="DC478" t="str">
        <f t="shared" si="634"/>
        <v/>
      </c>
      <c r="DD478" t="str">
        <f t="shared" si="635"/>
        <v/>
      </c>
      <c r="DE478" t="str">
        <f t="shared" si="636"/>
        <v/>
      </c>
      <c r="DF478" s="359" t="str">
        <f t="shared" si="637"/>
        <v/>
      </c>
      <c r="DG478" t="str">
        <f t="shared" si="638"/>
        <v/>
      </c>
      <c r="DH478" t="str">
        <f t="shared" si="639"/>
        <v/>
      </c>
      <c r="DI478" t="str">
        <f t="shared" si="640"/>
        <v/>
      </c>
      <c r="DJ478" t="str">
        <f t="shared" si="641"/>
        <v/>
      </c>
      <c r="DK478" s="359" t="str">
        <f t="shared" si="642"/>
        <v/>
      </c>
      <c r="DL478" t="str">
        <f t="shared" si="643"/>
        <v/>
      </c>
      <c r="DM478" t="str">
        <f t="shared" si="644"/>
        <v/>
      </c>
      <c r="DN478" t="str">
        <f t="shared" si="645"/>
        <v/>
      </c>
      <c r="DO478" s="359" t="str">
        <f t="shared" si="646"/>
        <v/>
      </c>
      <c r="DP478" t="str">
        <f t="shared" si="647"/>
        <v/>
      </c>
      <c r="DQ478" t="str">
        <f t="shared" si="648"/>
        <v/>
      </c>
      <c r="DR478" t="str">
        <f t="shared" si="649"/>
        <v/>
      </c>
      <c r="DS478" s="359" t="str">
        <f t="shared" si="650"/>
        <v/>
      </c>
      <c r="DT478" t="str">
        <f t="shared" si="651"/>
        <v/>
      </c>
      <c r="DU478" t="str">
        <f t="shared" si="652"/>
        <v/>
      </c>
      <c r="DV478" t="str">
        <f t="shared" si="653"/>
        <v/>
      </c>
      <c r="DW478" t="str">
        <f t="shared" si="654"/>
        <v/>
      </c>
      <c r="DX478" s="359" t="str">
        <f t="shared" si="655"/>
        <v/>
      </c>
      <c r="DY478" t="str">
        <f t="shared" si="656"/>
        <v/>
      </c>
      <c r="DZ478" t="str">
        <f t="shared" si="657"/>
        <v/>
      </c>
      <c r="EA478" t="str">
        <f t="shared" si="658"/>
        <v/>
      </c>
      <c r="EB478" s="359" t="str">
        <f t="shared" si="659"/>
        <v/>
      </c>
      <c r="EC478" t="str">
        <f t="shared" si="660"/>
        <v/>
      </c>
      <c r="ED478" t="str">
        <f t="shared" si="661"/>
        <v/>
      </c>
      <c r="EE478" t="str">
        <f t="shared" si="662"/>
        <v/>
      </c>
      <c r="EF478" t="str">
        <f t="shared" si="663"/>
        <v/>
      </c>
      <c r="EG478" s="359" t="str">
        <f t="shared" si="664"/>
        <v/>
      </c>
      <c r="EH478" t="str">
        <f t="shared" si="608"/>
        <v>Eriochilus dilatatus subsp. magnus</v>
      </c>
      <c r="EJ478" t="str">
        <f t="shared" si="603"/>
        <v>Eriochilus dilatatus subsp. multiflorus</v>
      </c>
      <c r="EK478" s="100">
        <f t="shared" si="610"/>
        <v>0</v>
      </c>
      <c r="EL478" s="3">
        <f t="shared" si="610"/>
        <v>0</v>
      </c>
      <c r="EM478" s="3">
        <f t="shared" si="610"/>
        <v>1</v>
      </c>
      <c r="EN478" s="3">
        <f t="shared" si="610"/>
        <v>1</v>
      </c>
      <c r="EO478" s="3">
        <f t="shared" si="610"/>
        <v>1</v>
      </c>
      <c r="EP478" s="3">
        <f t="shared" si="610"/>
        <v>0</v>
      </c>
      <c r="EQ478" s="3">
        <f t="shared" si="610"/>
        <v>0</v>
      </c>
      <c r="ER478" s="3">
        <f t="shared" si="610"/>
        <v>0</v>
      </c>
      <c r="ES478" s="3">
        <f t="shared" si="610"/>
        <v>0</v>
      </c>
      <c r="ET478" s="3">
        <f t="shared" si="610"/>
        <v>0</v>
      </c>
      <c r="EU478" s="3">
        <f t="shared" si="610"/>
        <v>0</v>
      </c>
      <c r="EV478" s="24">
        <f t="shared" si="610"/>
        <v>0</v>
      </c>
      <c r="EW478" s="245">
        <f t="shared" si="605"/>
        <v>3</v>
      </c>
      <c r="EX478" s="262" t="str">
        <f t="shared" si="604"/>
        <v/>
      </c>
    </row>
    <row r="479" spans="1:154" ht="16.149999999999999" customHeight="1" x14ac:dyDescent="0.25">
      <c r="A479" s="363"/>
      <c r="D479" s="363"/>
      <c r="E479" s="363"/>
      <c r="F479" s="363"/>
      <c r="G479" s="363"/>
      <c r="H479" s="363"/>
      <c r="I479" s="363"/>
      <c r="J479" s="68">
        <f t="shared" si="606"/>
        <v>476</v>
      </c>
      <c r="K479" s="427" t="str">
        <f t="shared" si="607"/>
        <v>Eriochilus dilatatus subsp. 'northern coastal'</v>
      </c>
      <c r="L479" s="428">
        <v>476</v>
      </c>
      <c r="M479" s="427" t="s">
        <v>1696</v>
      </c>
      <c r="N479" s="439" t="s">
        <v>7689</v>
      </c>
      <c r="O479" s="363" t="str">
        <f t="shared" si="585"/>
        <v>S</v>
      </c>
      <c r="P479" s="364" t="s">
        <v>7690</v>
      </c>
      <c r="Q479" s="364" t="s">
        <v>7691</v>
      </c>
      <c r="R479" s="365">
        <v>42795</v>
      </c>
      <c r="S479" s="365">
        <v>42886</v>
      </c>
      <c r="T479" s="603" t="s">
        <v>7894</v>
      </c>
      <c r="U479" s="603" t="s">
        <v>7894</v>
      </c>
      <c r="V479" s="603" t="s">
        <v>7894</v>
      </c>
      <c r="W479" s="603" t="s">
        <v>4823</v>
      </c>
      <c r="X479" s="603" t="s">
        <v>4824</v>
      </c>
      <c r="Y479" s="603" t="s">
        <v>7894</v>
      </c>
      <c r="Z479" s="603" t="s">
        <v>7894</v>
      </c>
      <c r="AA479" s="603" t="s">
        <v>7894</v>
      </c>
      <c r="AB479" s="603" t="s">
        <v>7894</v>
      </c>
      <c r="AC479" s="603" t="s">
        <v>7894</v>
      </c>
      <c r="AD479" s="603" t="s">
        <v>7894</v>
      </c>
      <c r="AE479" s="603" t="s">
        <v>7894</v>
      </c>
      <c r="AF479" s="605" t="s">
        <v>7929</v>
      </c>
      <c r="AG479" s="605" t="s">
        <v>7973</v>
      </c>
      <c r="AH479" s="366" t="s">
        <v>685</v>
      </c>
      <c r="AI479" s="363">
        <f t="shared" si="594"/>
        <v>6</v>
      </c>
      <c r="AJ479" s="363">
        <v>19</v>
      </c>
      <c r="AK479" s="413" t="str">
        <f t="shared" si="596"/>
        <v>White Bunny Orchids</v>
      </c>
      <c r="AL479" s="413" t="str">
        <f t="shared" si="597"/>
        <v>Eriochilus dilatatus</v>
      </c>
      <c r="AM479" s="486" t="s">
        <v>7609</v>
      </c>
      <c r="AS479" s="69">
        <f t="shared" si="666"/>
        <v>10</v>
      </c>
      <c r="AT479" s="69">
        <f t="shared" si="667"/>
        <v>22</v>
      </c>
      <c r="AU479" s="69">
        <f t="shared" si="598"/>
        <v>3</v>
      </c>
      <c r="AV479" s="69">
        <f t="shared" si="599"/>
        <v>5</v>
      </c>
      <c r="AW479" s="81" t="e">
        <f>VLOOKUP(AM479,#REF!,6,FALSE)</f>
        <v>#REF!</v>
      </c>
      <c r="AX479" s="364" t="s">
        <v>2710</v>
      </c>
      <c r="AY479" s="364">
        <v>15413</v>
      </c>
      <c r="AZ479" s="264" t="s">
        <v>48</v>
      </c>
      <c r="BA479" s="238"/>
      <c r="BB479" s="237">
        <f t="shared" si="600"/>
        <v>22</v>
      </c>
      <c r="BC479" s="270">
        <f t="shared" si="595"/>
        <v>476</v>
      </c>
      <c r="BD479" t="str">
        <f t="shared" si="601"/>
        <v>Eriochilus dilatatus subsp. 'northern coastal'</v>
      </c>
      <c r="BE479" s="367" t="e">
        <f>COUNTIFS(#REF!,L479)</f>
        <v>#REF!</v>
      </c>
      <c r="BF479" s="374" t="str">
        <f t="shared" si="602"/>
        <v>y</v>
      </c>
      <c r="BG479" s="82"/>
      <c r="BH479" s="375"/>
      <c r="BI479" s="374"/>
      <c r="BJ479" s="403"/>
      <c r="CE479" t="str">
        <f t="shared" si="668"/>
        <v>Common Bunny Orchid (Eriochilus dilatatus subsp. multiflorus)</v>
      </c>
      <c r="CF479" s="388" t="str">
        <f t="shared" si="665"/>
        <v>Eriochilus dilatatus subsp. multiflorus</v>
      </c>
      <c r="CG479" t="str">
        <f t="shared" si="612"/>
        <v/>
      </c>
      <c r="CH479" t="str">
        <f t="shared" si="613"/>
        <v/>
      </c>
      <c r="CI479" t="str">
        <f t="shared" si="614"/>
        <v/>
      </c>
      <c r="CJ479" t="str">
        <f t="shared" si="615"/>
        <v/>
      </c>
      <c r="CK479" s="359" t="str">
        <f t="shared" si="616"/>
        <v/>
      </c>
      <c r="CL479" t="str">
        <f t="shared" si="617"/>
        <v/>
      </c>
      <c r="CM479" t="str">
        <f t="shared" si="618"/>
        <v/>
      </c>
      <c r="CN479" t="str">
        <f t="shared" si="619"/>
        <v/>
      </c>
      <c r="CO479" s="359" t="str">
        <f t="shared" si="620"/>
        <v/>
      </c>
      <c r="CP479" t="str">
        <f t="shared" si="621"/>
        <v>X</v>
      </c>
      <c r="CQ479" t="str">
        <f t="shared" si="622"/>
        <v>X</v>
      </c>
      <c r="CR479" t="str">
        <f t="shared" si="623"/>
        <v>X</v>
      </c>
      <c r="CS479" s="359" t="str">
        <f t="shared" si="624"/>
        <v>X</v>
      </c>
      <c r="CT479" t="str">
        <f t="shared" si="625"/>
        <v>X</v>
      </c>
      <c r="CU479" t="str">
        <f t="shared" si="626"/>
        <v>X</v>
      </c>
      <c r="CV479" t="str">
        <f t="shared" si="627"/>
        <v>X</v>
      </c>
      <c r="CW479" t="str">
        <f t="shared" si="628"/>
        <v>X</v>
      </c>
      <c r="CX479" s="359" t="str">
        <f t="shared" si="629"/>
        <v>X</v>
      </c>
      <c r="CY479" t="str">
        <f t="shared" si="630"/>
        <v>X</v>
      </c>
      <c r="CZ479" t="str">
        <f t="shared" si="631"/>
        <v>X</v>
      </c>
      <c r="DA479" t="str">
        <f t="shared" si="632"/>
        <v>X</v>
      </c>
      <c r="DB479" s="359" t="str">
        <f t="shared" si="633"/>
        <v>X</v>
      </c>
      <c r="DC479" t="str">
        <f t="shared" si="634"/>
        <v/>
      </c>
      <c r="DD479" t="str">
        <f t="shared" si="635"/>
        <v/>
      </c>
      <c r="DE479" t="str">
        <f t="shared" si="636"/>
        <v/>
      </c>
      <c r="DF479" s="359" t="str">
        <f t="shared" si="637"/>
        <v/>
      </c>
      <c r="DG479" t="str">
        <f t="shared" si="638"/>
        <v/>
      </c>
      <c r="DH479" t="str">
        <f t="shared" si="639"/>
        <v/>
      </c>
      <c r="DI479" t="str">
        <f t="shared" si="640"/>
        <v/>
      </c>
      <c r="DJ479" t="str">
        <f t="shared" si="641"/>
        <v/>
      </c>
      <c r="DK479" s="359" t="str">
        <f t="shared" si="642"/>
        <v/>
      </c>
      <c r="DL479" t="str">
        <f t="shared" si="643"/>
        <v/>
      </c>
      <c r="DM479" t="str">
        <f t="shared" si="644"/>
        <v/>
      </c>
      <c r="DN479" t="str">
        <f t="shared" si="645"/>
        <v/>
      </c>
      <c r="DO479" s="359" t="str">
        <f t="shared" si="646"/>
        <v/>
      </c>
      <c r="DP479" t="str">
        <f t="shared" si="647"/>
        <v/>
      </c>
      <c r="DQ479" t="str">
        <f t="shared" si="648"/>
        <v/>
      </c>
      <c r="DR479" t="str">
        <f t="shared" si="649"/>
        <v/>
      </c>
      <c r="DS479" s="359" t="str">
        <f t="shared" si="650"/>
        <v/>
      </c>
      <c r="DT479" t="str">
        <f t="shared" si="651"/>
        <v/>
      </c>
      <c r="DU479" t="str">
        <f t="shared" si="652"/>
        <v/>
      </c>
      <c r="DV479" t="str">
        <f t="shared" si="653"/>
        <v/>
      </c>
      <c r="DW479" t="str">
        <f t="shared" si="654"/>
        <v/>
      </c>
      <c r="DX479" s="359" t="str">
        <f t="shared" si="655"/>
        <v/>
      </c>
      <c r="DY479" t="str">
        <f t="shared" si="656"/>
        <v/>
      </c>
      <c r="DZ479" t="str">
        <f t="shared" si="657"/>
        <v/>
      </c>
      <c r="EA479" t="str">
        <f t="shared" si="658"/>
        <v/>
      </c>
      <c r="EB479" s="359" t="str">
        <f t="shared" si="659"/>
        <v/>
      </c>
      <c r="EC479" t="str">
        <f t="shared" si="660"/>
        <v/>
      </c>
      <c r="ED479" t="str">
        <f t="shared" si="661"/>
        <v/>
      </c>
      <c r="EE479" t="str">
        <f t="shared" si="662"/>
        <v/>
      </c>
      <c r="EF479" t="str">
        <f t="shared" si="663"/>
        <v/>
      </c>
      <c r="EG479" s="359" t="str">
        <f t="shared" si="664"/>
        <v/>
      </c>
      <c r="EH479" t="str">
        <f t="shared" si="608"/>
        <v>Eriochilus dilatatus subsp. multiflorus</v>
      </c>
      <c r="EJ479" t="str">
        <f t="shared" si="603"/>
        <v>Eriochilus dilatatus subsp. 'northern coastal'</v>
      </c>
      <c r="EK479" s="100">
        <f t="shared" si="610"/>
        <v>0</v>
      </c>
      <c r="EL479" s="3">
        <f t="shared" si="610"/>
        <v>0</v>
      </c>
      <c r="EM479" s="3">
        <f t="shared" si="610"/>
        <v>1</v>
      </c>
      <c r="EN479" s="3">
        <f t="shared" si="610"/>
        <v>1</v>
      </c>
      <c r="EO479" s="3">
        <f t="shared" si="610"/>
        <v>1</v>
      </c>
      <c r="EP479" s="3">
        <f t="shared" si="610"/>
        <v>0</v>
      </c>
      <c r="EQ479" s="3">
        <f t="shared" si="610"/>
        <v>0</v>
      </c>
      <c r="ER479" s="3">
        <f t="shared" si="610"/>
        <v>0</v>
      </c>
      <c r="ES479" s="3">
        <f t="shared" si="610"/>
        <v>0</v>
      </c>
      <c r="ET479" s="3">
        <f t="shared" si="610"/>
        <v>0</v>
      </c>
      <c r="EU479" s="3">
        <f t="shared" si="610"/>
        <v>0</v>
      </c>
      <c r="EV479" s="24">
        <f t="shared" si="610"/>
        <v>0</v>
      </c>
      <c r="EW479" s="245">
        <f t="shared" si="605"/>
        <v>3</v>
      </c>
      <c r="EX479" s="262" t="str">
        <f t="shared" si="604"/>
        <v/>
      </c>
    </row>
    <row r="480" spans="1:154" ht="16.149999999999999" customHeight="1" x14ac:dyDescent="0.25">
      <c r="A480" s="363"/>
      <c r="D480" s="363"/>
      <c r="E480" s="363"/>
      <c r="F480" s="363"/>
      <c r="G480" s="363"/>
      <c r="H480" s="363"/>
      <c r="I480" s="363"/>
      <c r="J480" s="68">
        <f t="shared" si="606"/>
        <v>1077</v>
      </c>
      <c r="K480" s="427" t="str">
        <f t="shared" si="607"/>
        <v>Eriochilus dilatatus subsp. orientalis</v>
      </c>
      <c r="L480" s="428">
        <v>1077</v>
      </c>
      <c r="M480" s="427" t="s">
        <v>1696</v>
      </c>
      <c r="N480" s="439" t="s">
        <v>992</v>
      </c>
      <c r="O480" s="363" t="str">
        <f t="shared" si="585"/>
        <v>S</v>
      </c>
      <c r="P480" s="430" t="s">
        <v>2706</v>
      </c>
      <c r="Q480" s="364" t="s">
        <v>2707</v>
      </c>
      <c r="R480" s="365">
        <v>42826</v>
      </c>
      <c r="S480" s="365">
        <v>42886</v>
      </c>
      <c r="T480" s="603" t="s">
        <v>7894</v>
      </c>
      <c r="U480" s="603" t="s">
        <v>7894</v>
      </c>
      <c r="V480" s="603" t="s">
        <v>7894</v>
      </c>
      <c r="W480" s="603" t="s">
        <v>4823</v>
      </c>
      <c r="X480" s="603" t="s">
        <v>4824</v>
      </c>
      <c r="Y480" s="603" t="s">
        <v>7894</v>
      </c>
      <c r="Z480" s="603" t="s">
        <v>7894</v>
      </c>
      <c r="AA480" s="603" t="s">
        <v>7894</v>
      </c>
      <c r="AB480" s="603" t="s">
        <v>7894</v>
      </c>
      <c r="AC480" s="603" t="s">
        <v>7894</v>
      </c>
      <c r="AD480" s="603" t="s">
        <v>7894</v>
      </c>
      <c r="AE480" s="603" t="s">
        <v>7894</v>
      </c>
      <c r="AF480" s="605" t="s">
        <v>7929</v>
      </c>
      <c r="AG480" s="605" t="s">
        <v>7973</v>
      </c>
      <c r="AH480" s="366" t="s">
        <v>685</v>
      </c>
      <c r="AI480" s="363">
        <f t="shared" si="594"/>
        <v>6</v>
      </c>
      <c r="AJ480" s="363">
        <v>19</v>
      </c>
      <c r="AK480" s="413" t="str">
        <f t="shared" si="596"/>
        <v>White Bunny Orchids</v>
      </c>
      <c r="AL480" s="413" t="str">
        <f t="shared" si="597"/>
        <v>Eriochilus dilatatus</v>
      </c>
      <c r="AM480" s="486" t="s">
        <v>45</v>
      </c>
      <c r="AS480" s="69">
        <f t="shared" si="666"/>
        <v>14</v>
      </c>
      <c r="AT480" s="69">
        <f t="shared" si="667"/>
        <v>22</v>
      </c>
      <c r="AU480" s="69">
        <f t="shared" si="598"/>
        <v>4</v>
      </c>
      <c r="AV480" s="69">
        <f t="shared" si="599"/>
        <v>5</v>
      </c>
      <c r="AW480" s="81"/>
      <c r="AX480" s="364" t="s">
        <v>2708</v>
      </c>
      <c r="AY480" s="364">
        <v>29551</v>
      </c>
      <c r="AZ480" s="264" t="s">
        <v>48</v>
      </c>
      <c r="BA480" s="238"/>
      <c r="BB480" s="237">
        <f t="shared" si="600"/>
        <v>22</v>
      </c>
      <c r="BC480" s="270">
        <f t="shared" si="595"/>
        <v>1077</v>
      </c>
      <c r="BD480" t="str">
        <f t="shared" si="601"/>
        <v>Eriochilus dilatatus subsp. orientalis</v>
      </c>
      <c r="BE480" s="367" t="e">
        <f>COUNTIFS(#REF!,L480)</f>
        <v>#REF!</v>
      </c>
      <c r="BF480" s="374" t="str">
        <f t="shared" si="602"/>
        <v>y</v>
      </c>
      <c r="BG480" s="82"/>
      <c r="BH480" s="375"/>
      <c r="BI480" s="374"/>
      <c r="BJ480" s="403"/>
      <c r="CE480" t="str">
        <f t="shared" si="668"/>
        <v>Northern Coastal Bunny Orchid (Eriochilus dilatatus subsp. 'northern coastal')</v>
      </c>
      <c r="CF480" s="388" t="str">
        <f t="shared" si="665"/>
        <v>Eriochilus dilatatus subsp. 'northern coastal'</v>
      </c>
      <c r="CG480" t="str">
        <f t="shared" si="612"/>
        <v/>
      </c>
      <c r="CH480" t="str">
        <f t="shared" si="613"/>
        <v/>
      </c>
      <c r="CI480" t="str">
        <f t="shared" si="614"/>
        <v/>
      </c>
      <c r="CJ480" t="str">
        <f t="shared" si="615"/>
        <v/>
      </c>
      <c r="CK480" s="359" t="str">
        <f t="shared" si="616"/>
        <v/>
      </c>
      <c r="CL480" t="str">
        <f t="shared" si="617"/>
        <v/>
      </c>
      <c r="CM480" t="str">
        <f t="shared" si="618"/>
        <v/>
      </c>
      <c r="CN480" t="str">
        <f t="shared" si="619"/>
        <v/>
      </c>
      <c r="CO480" s="359" t="str">
        <f t="shared" si="620"/>
        <v/>
      </c>
      <c r="CP480" t="str">
        <f t="shared" si="621"/>
        <v>X</v>
      </c>
      <c r="CQ480" t="str">
        <f t="shared" si="622"/>
        <v>X</v>
      </c>
      <c r="CR480" t="str">
        <f t="shared" si="623"/>
        <v>X</v>
      </c>
      <c r="CS480" s="359" t="str">
        <f t="shared" si="624"/>
        <v>X</v>
      </c>
      <c r="CT480" t="str">
        <f t="shared" si="625"/>
        <v>X</v>
      </c>
      <c r="CU480" t="str">
        <f t="shared" si="626"/>
        <v>X</v>
      </c>
      <c r="CV480" t="str">
        <f t="shared" si="627"/>
        <v>X</v>
      </c>
      <c r="CW480" t="str">
        <f t="shared" si="628"/>
        <v>X</v>
      </c>
      <c r="CX480" s="359" t="str">
        <f t="shared" si="629"/>
        <v>X</v>
      </c>
      <c r="CY480" t="str">
        <f t="shared" si="630"/>
        <v>X</v>
      </c>
      <c r="CZ480" t="str">
        <f t="shared" si="631"/>
        <v>X</v>
      </c>
      <c r="DA480" t="str">
        <f t="shared" si="632"/>
        <v>X</v>
      </c>
      <c r="DB480" s="359" t="str">
        <f t="shared" si="633"/>
        <v>X</v>
      </c>
      <c r="DC480" t="str">
        <f t="shared" si="634"/>
        <v/>
      </c>
      <c r="DD480" t="str">
        <f t="shared" si="635"/>
        <v/>
      </c>
      <c r="DE480" t="str">
        <f t="shared" si="636"/>
        <v/>
      </c>
      <c r="DF480" s="359" t="str">
        <f t="shared" si="637"/>
        <v/>
      </c>
      <c r="DG480" t="str">
        <f t="shared" si="638"/>
        <v/>
      </c>
      <c r="DH480" t="str">
        <f t="shared" si="639"/>
        <v/>
      </c>
      <c r="DI480" t="str">
        <f t="shared" si="640"/>
        <v/>
      </c>
      <c r="DJ480" t="str">
        <f t="shared" si="641"/>
        <v/>
      </c>
      <c r="DK480" s="359" t="str">
        <f t="shared" si="642"/>
        <v/>
      </c>
      <c r="DL480" t="str">
        <f t="shared" si="643"/>
        <v/>
      </c>
      <c r="DM480" t="str">
        <f t="shared" si="644"/>
        <v/>
      </c>
      <c r="DN480" t="str">
        <f t="shared" si="645"/>
        <v/>
      </c>
      <c r="DO480" s="359" t="str">
        <f t="shared" si="646"/>
        <v/>
      </c>
      <c r="DP480" t="str">
        <f t="shared" si="647"/>
        <v/>
      </c>
      <c r="DQ480" t="str">
        <f t="shared" si="648"/>
        <v/>
      </c>
      <c r="DR480" t="str">
        <f t="shared" si="649"/>
        <v/>
      </c>
      <c r="DS480" s="359" t="str">
        <f t="shared" si="650"/>
        <v/>
      </c>
      <c r="DT480" t="str">
        <f t="shared" si="651"/>
        <v/>
      </c>
      <c r="DU480" t="str">
        <f t="shared" si="652"/>
        <v/>
      </c>
      <c r="DV480" t="str">
        <f t="shared" si="653"/>
        <v/>
      </c>
      <c r="DW480" t="str">
        <f t="shared" si="654"/>
        <v/>
      </c>
      <c r="DX480" s="359" t="str">
        <f t="shared" si="655"/>
        <v/>
      </c>
      <c r="DY480" t="str">
        <f t="shared" si="656"/>
        <v/>
      </c>
      <c r="DZ480" t="str">
        <f t="shared" si="657"/>
        <v/>
      </c>
      <c r="EA480" t="str">
        <f t="shared" si="658"/>
        <v/>
      </c>
      <c r="EB480" s="359" t="str">
        <f t="shared" si="659"/>
        <v/>
      </c>
      <c r="EC480" t="str">
        <f t="shared" si="660"/>
        <v/>
      </c>
      <c r="ED480" t="str">
        <f t="shared" si="661"/>
        <v/>
      </c>
      <c r="EE480" t="str">
        <f t="shared" si="662"/>
        <v/>
      </c>
      <c r="EF480" t="str">
        <f t="shared" si="663"/>
        <v/>
      </c>
      <c r="EG480" s="359" t="str">
        <f t="shared" si="664"/>
        <v/>
      </c>
      <c r="EH480" t="str">
        <f t="shared" si="608"/>
        <v>Eriochilus dilatatus subsp. 'northern coastal'</v>
      </c>
      <c r="EJ480" t="str">
        <f t="shared" si="603"/>
        <v>Eriochilus dilatatus subsp. orientalis</v>
      </c>
      <c r="EK480" s="100">
        <f t="shared" si="610"/>
        <v>0</v>
      </c>
      <c r="EL480" s="3">
        <f t="shared" si="610"/>
        <v>0</v>
      </c>
      <c r="EM480" s="3">
        <f t="shared" si="610"/>
        <v>0</v>
      </c>
      <c r="EN480" s="3">
        <f t="shared" si="610"/>
        <v>1</v>
      </c>
      <c r="EO480" s="3">
        <f t="shared" si="610"/>
        <v>1</v>
      </c>
      <c r="EP480" s="3">
        <f t="shared" si="610"/>
        <v>0</v>
      </c>
      <c r="EQ480" s="3">
        <f t="shared" si="610"/>
        <v>0</v>
      </c>
      <c r="ER480" s="3">
        <f t="shared" si="610"/>
        <v>0</v>
      </c>
      <c r="ES480" s="3">
        <f t="shared" si="610"/>
        <v>0</v>
      </c>
      <c r="ET480" s="3">
        <f t="shared" si="610"/>
        <v>0</v>
      </c>
      <c r="EU480" s="3">
        <f t="shared" si="610"/>
        <v>0</v>
      </c>
      <c r="EV480" s="24">
        <f t="shared" si="610"/>
        <v>0</v>
      </c>
      <c r="EW480" s="245">
        <f t="shared" si="605"/>
        <v>2</v>
      </c>
      <c r="EX480" s="262" t="str">
        <f t="shared" si="604"/>
        <v/>
      </c>
    </row>
    <row r="481" spans="1:154" ht="16.149999999999999" customHeight="1" x14ac:dyDescent="0.25">
      <c r="A481" s="363"/>
      <c r="D481" s="363"/>
      <c r="E481" s="363"/>
      <c r="F481" s="363"/>
      <c r="G481" s="363"/>
      <c r="H481" s="363"/>
      <c r="I481" s="363"/>
      <c r="J481" s="68">
        <f t="shared" si="606"/>
        <v>691</v>
      </c>
      <c r="K481" s="427" t="str">
        <f t="shared" si="607"/>
        <v>Eriochilus dilatatus subsp. undulatus</v>
      </c>
      <c r="L481" s="428">
        <v>691</v>
      </c>
      <c r="M481" s="427" t="s">
        <v>1696</v>
      </c>
      <c r="N481" s="439" t="s">
        <v>317</v>
      </c>
      <c r="O481" s="363" t="str">
        <f t="shared" si="585"/>
        <v>S</v>
      </c>
      <c r="P481" s="430" t="s">
        <v>2709</v>
      </c>
      <c r="Q481" s="364" t="s">
        <v>7701</v>
      </c>
      <c r="R481" s="365">
        <v>42826</v>
      </c>
      <c r="S481" s="365">
        <v>42886</v>
      </c>
      <c r="T481" s="603" t="s">
        <v>7894</v>
      </c>
      <c r="U481" s="603" t="s">
        <v>7894</v>
      </c>
      <c r="V481" s="603" t="s">
        <v>7894</v>
      </c>
      <c r="W481" s="603" t="s">
        <v>4823</v>
      </c>
      <c r="X481" s="603" t="s">
        <v>4824</v>
      </c>
      <c r="Y481" s="603" t="s">
        <v>7894</v>
      </c>
      <c r="Z481" s="603" t="s">
        <v>7894</v>
      </c>
      <c r="AA481" s="603" t="s">
        <v>7894</v>
      </c>
      <c r="AB481" s="603" t="s">
        <v>7894</v>
      </c>
      <c r="AC481" s="603" t="s">
        <v>7894</v>
      </c>
      <c r="AD481" s="603" t="s">
        <v>7894</v>
      </c>
      <c r="AE481" s="603" t="s">
        <v>7894</v>
      </c>
      <c r="AF481" s="605" t="s">
        <v>7929</v>
      </c>
      <c r="AG481" s="605" t="s">
        <v>7973</v>
      </c>
      <c r="AH481" s="366" t="s">
        <v>685</v>
      </c>
      <c r="AI481" s="363">
        <f t="shared" si="594"/>
        <v>6</v>
      </c>
      <c r="AJ481" s="363">
        <v>19</v>
      </c>
      <c r="AK481" s="413" t="str">
        <f t="shared" si="596"/>
        <v>White Bunny Orchids</v>
      </c>
      <c r="AL481" s="413" t="str">
        <f t="shared" si="597"/>
        <v>Eriochilus dilatatus</v>
      </c>
      <c r="AM481" s="486" t="s">
        <v>45</v>
      </c>
      <c r="AS481" s="69">
        <f t="shared" si="666"/>
        <v>14</v>
      </c>
      <c r="AT481" s="69">
        <f t="shared" si="667"/>
        <v>22</v>
      </c>
      <c r="AU481" s="69">
        <f t="shared" si="598"/>
        <v>4</v>
      </c>
      <c r="AV481" s="69">
        <f t="shared" si="599"/>
        <v>5</v>
      </c>
      <c r="AW481" s="81" t="e">
        <f>VLOOKUP(AM481,#REF!,6,FALSE)</f>
        <v>#REF!</v>
      </c>
      <c r="AX481" s="364" t="s">
        <v>2710</v>
      </c>
      <c r="AY481" s="364">
        <v>15413</v>
      </c>
      <c r="AZ481" s="264" t="s">
        <v>48</v>
      </c>
      <c r="BA481" s="238"/>
      <c r="BB481" s="237">
        <f t="shared" si="600"/>
        <v>22</v>
      </c>
      <c r="BC481" s="270">
        <f t="shared" si="595"/>
        <v>691</v>
      </c>
      <c r="BD481" t="str">
        <f t="shared" si="601"/>
        <v>Eriochilus dilatatus subsp. undulatus</v>
      </c>
      <c r="BE481" s="367" t="e">
        <f>COUNTIFS(#REF!,L481)</f>
        <v>#REF!</v>
      </c>
      <c r="BF481" s="374" t="str">
        <f t="shared" si="602"/>
        <v>y</v>
      </c>
      <c r="BG481" s="82"/>
      <c r="BH481" s="375"/>
      <c r="BI481" s="374"/>
      <c r="BJ481" s="403"/>
      <c r="CE481" t="str">
        <f t="shared" si="668"/>
        <v>Eastern Bunny Orchid (Eriochilus dilatatus subsp. orientalis)</v>
      </c>
      <c r="CF481" s="388" t="str">
        <f t="shared" si="665"/>
        <v>Eriochilus dilatatus subsp. orientalis</v>
      </c>
      <c r="CG481" t="str">
        <f t="shared" si="612"/>
        <v/>
      </c>
      <c r="CH481" t="str">
        <f t="shared" si="613"/>
        <v/>
      </c>
      <c r="CI481" t="str">
        <f t="shared" si="614"/>
        <v/>
      </c>
      <c r="CJ481" t="str">
        <f t="shared" si="615"/>
        <v/>
      </c>
      <c r="CK481" s="359" t="str">
        <f t="shared" si="616"/>
        <v/>
      </c>
      <c r="CL481" t="str">
        <f t="shared" si="617"/>
        <v/>
      </c>
      <c r="CM481" t="str">
        <f t="shared" si="618"/>
        <v/>
      </c>
      <c r="CN481" t="str">
        <f t="shared" si="619"/>
        <v/>
      </c>
      <c r="CO481" s="359" t="str">
        <f t="shared" si="620"/>
        <v/>
      </c>
      <c r="CP481" t="str">
        <f t="shared" si="621"/>
        <v/>
      </c>
      <c r="CQ481" t="str">
        <f t="shared" si="622"/>
        <v/>
      </c>
      <c r="CR481" t="str">
        <f t="shared" si="623"/>
        <v/>
      </c>
      <c r="CS481" s="359" t="str">
        <f t="shared" si="624"/>
        <v/>
      </c>
      <c r="CT481" t="str">
        <f t="shared" si="625"/>
        <v>X</v>
      </c>
      <c r="CU481" t="str">
        <f t="shared" si="626"/>
        <v>X</v>
      </c>
      <c r="CV481" t="str">
        <f t="shared" si="627"/>
        <v>X</v>
      </c>
      <c r="CW481" t="str">
        <f t="shared" si="628"/>
        <v>X</v>
      </c>
      <c r="CX481" s="359" t="str">
        <f t="shared" si="629"/>
        <v>X</v>
      </c>
      <c r="CY481" t="str">
        <f t="shared" si="630"/>
        <v>X</v>
      </c>
      <c r="CZ481" t="str">
        <f t="shared" si="631"/>
        <v>X</v>
      </c>
      <c r="DA481" t="str">
        <f t="shared" si="632"/>
        <v>X</v>
      </c>
      <c r="DB481" s="359" t="str">
        <f t="shared" si="633"/>
        <v>X</v>
      </c>
      <c r="DC481" t="str">
        <f t="shared" si="634"/>
        <v/>
      </c>
      <c r="DD481" t="str">
        <f t="shared" si="635"/>
        <v/>
      </c>
      <c r="DE481" t="str">
        <f t="shared" si="636"/>
        <v/>
      </c>
      <c r="DF481" s="359" t="str">
        <f t="shared" si="637"/>
        <v/>
      </c>
      <c r="DG481" t="str">
        <f t="shared" si="638"/>
        <v/>
      </c>
      <c r="DH481" t="str">
        <f t="shared" si="639"/>
        <v/>
      </c>
      <c r="DI481" t="str">
        <f t="shared" si="640"/>
        <v/>
      </c>
      <c r="DJ481" t="str">
        <f t="shared" si="641"/>
        <v/>
      </c>
      <c r="DK481" s="359" t="str">
        <f t="shared" si="642"/>
        <v/>
      </c>
      <c r="DL481" t="str">
        <f t="shared" si="643"/>
        <v/>
      </c>
      <c r="DM481" t="str">
        <f t="shared" si="644"/>
        <v/>
      </c>
      <c r="DN481" t="str">
        <f t="shared" si="645"/>
        <v/>
      </c>
      <c r="DO481" s="359" t="str">
        <f t="shared" si="646"/>
        <v/>
      </c>
      <c r="DP481" t="str">
        <f t="shared" si="647"/>
        <v/>
      </c>
      <c r="DQ481" t="str">
        <f t="shared" si="648"/>
        <v/>
      </c>
      <c r="DR481" t="str">
        <f t="shared" si="649"/>
        <v/>
      </c>
      <c r="DS481" s="359" t="str">
        <f t="shared" si="650"/>
        <v/>
      </c>
      <c r="DT481" t="str">
        <f t="shared" si="651"/>
        <v/>
      </c>
      <c r="DU481" t="str">
        <f t="shared" si="652"/>
        <v/>
      </c>
      <c r="DV481" t="str">
        <f t="shared" si="653"/>
        <v/>
      </c>
      <c r="DW481" t="str">
        <f t="shared" si="654"/>
        <v/>
      </c>
      <c r="DX481" s="359" t="str">
        <f t="shared" si="655"/>
        <v/>
      </c>
      <c r="DY481" t="str">
        <f t="shared" si="656"/>
        <v/>
      </c>
      <c r="DZ481" t="str">
        <f t="shared" si="657"/>
        <v/>
      </c>
      <c r="EA481" t="str">
        <f t="shared" si="658"/>
        <v/>
      </c>
      <c r="EB481" s="359" t="str">
        <f t="shared" si="659"/>
        <v/>
      </c>
      <c r="EC481" t="str">
        <f t="shared" si="660"/>
        <v/>
      </c>
      <c r="ED481" t="str">
        <f t="shared" si="661"/>
        <v/>
      </c>
      <c r="EE481" t="str">
        <f t="shared" si="662"/>
        <v/>
      </c>
      <c r="EF481" t="str">
        <f t="shared" si="663"/>
        <v/>
      </c>
      <c r="EG481" s="359" t="str">
        <f t="shared" si="664"/>
        <v/>
      </c>
      <c r="EH481" t="str">
        <f t="shared" si="608"/>
        <v>Eriochilus dilatatus subsp. orientalis</v>
      </c>
      <c r="EJ481" t="str">
        <f t="shared" si="603"/>
        <v>Eriochilus dilatatus subsp. undulatus</v>
      </c>
      <c r="EK481" s="100">
        <f t="shared" si="610"/>
        <v>0</v>
      </c>
      <c r="EL481" s="3">
        <f t="shared" si="610"/>
        <v>0</v>
      </c>
      <c r="EM481" s="3">
        <f t="shared" si="610"/>
        <v>0</v>
      </c>
      <c r="EN481" s="3">
        <f t="shared" si="610"/>
        <v>1</v>
      </c>
      <c r="EO481" s="3">
        <f t="shared" si="610"/>
        <v>1</v>
      </c>
      <c r="EP481" s="3">
        <f t="shared" si="610"/>
        <v>0</v>
      </c>
      <c r="EQ481" s="3">
        <f t="shared" si="610"/>
        <v>0</v>
      </c>
      <c r="ER481" s="3">
        <f t="shared" si="610"/>
        <v>0</v>
      </c>
      <c r="ES481" s="3">
        <f t="shared" si="610"/>
        <v>0</v>
      </c>
      <c r="ET481" s="3">
        <f t="shared" si="610"/>
        <v>0</v>
      </c>
      <c r="EU481" s="3">
        <f t="shared" ref="EK481:EV517" si="669">IF($AV481&gt;=$AU481,IF(AND(EU$2&gt;=$AU481,EU$2&lt;=$AV481),1,0),IF(OR(EU$2&gt;=$AU481,EU$2&lt;=$AV481),1,0))</f>
        <v>0</v>
      </c>
      <c r="EV481" s="24">
        <f t="shared" si="669"/>
        <v>0</v>
      </c>
      <c r="EW481" s="245">
        <f t="shared" si="605"/>
        <v>2</v>
      </c>
      <c r="EX481" s="262" t="str">
        <f t="shared" si="604"/>
        <v/>
      </c>
    </row>
    <row r="482" spans="1:154" ht="16.149999999999999" customHeight="1" x14ac:dyDescent="0.25">
      <c r="A482" s="363"/>
      <c r="D482" s="363"/>
      <c r="E482" s="363"/>
      <c r="F482" s="363"/>
      <c r="G482" s="363"/>
      <c r="H482" s="363"/>
      <c r="I482" s="363"/>
      <c r="J482" s="68">
        <f t="shared" si="606"/>
        <v>692</v>
      </c>
      <c r="K482" s="427" t="str">
        <f t="shared" si="607"/>
        <v>Eriochilus helonomos</v>
      </c>
      <c r="L482" s="428">
        <v>692</v>
      </c>
      <c r="M482" s="427" t="s">
        <v>1696</v>
      </c>
      <c r="N482" s="439" t="s">
        <v>321</v>
      </c>
      <c r="O482" s="363" t="str">
        <f t="shared" si="585"/>
        <v>S</v>
      </c>
      <c r="P482" s="430" t="s">
        <v>2711</v>
      </c>
      <c r="Q482" s="364" t="s">
        <v>2712</v>
      </c>
      <c r="R482" s="365">
        <v>42826</v>
      </c>
      <c r="S482" s="365">
        <v>42887</v>
      </c>
      <c r="T482" s="603" t="s">
        <v>7894</v>
      </c>
      <c r="U482" s="603" t="s">
        <v>7894</v>
      </c>
      <c r="V482" s="603" t="s">
        <v>7894</v>
      </c>
      <c r="W482" s="603" t="s">
        <v>4823</v>
      </c>
      <c r="X482" s="603" t="s">
        <v>4824</v>
      </c>
      <c r="Y482" s="603" t="s">
        <v>4825</v>
      </c>
      <c r="Z482" s="603" t="s">
        <v>7894</v>
      </c>
      <c r="AA482" s="603" t="s">
        <v>7894</v>
      </c>
      <c r="AB482" s="603" t="s">
        <v>7894</v>
      </c>
      <c r="AC482" s="603" t="s">
        <v>7894</v>
      </c>
      <c r="AD482" s="603" t="s">
        <v>7894</v>
      </c>
      <c r="AE482" s="603" t="s">
        <v>7894</v>
      </c>
      <c r="AF482" s="605" t="s">
        <v>7910</v>
      </c>
      <c r="AG482" s="605" t="s">
        <v>7953</v>
      </c>
      <c r="AH482" s="366" t="s">
        <v>685</v>
      </c>
      <c r="AI482" s="363">
        <f t="shared" si="594"/>
        <v>6</v>
      </c>
      <c r="AJ482" s="363">
        <v>19</v>
      </c>
      <c r="AK482" s="413" t="str">
        <f t="shared" si="596"/>
        <v>White Bunny Orchids</v>
      </c>
      <c r="AL482" s="413" t="str">
        <f t="shared" si="597"/>
        <v>Eriochilus dilatatus</v>
      </c>
      <c r="AM482" s="486" t="s">
        <v>7607</v>
      </c>
      <c r="AS482" s="69">
        <f t="shared" si="666"/>
        <v>14</v>
      </c>
      <c r="AT482" s="69">
        <f t="shared" si="667"/>
        <v>22</v>
      </c>
      <c r="AU482" s="69">
        <f t="shared" si="598"/>
        <v>4</v>
      </c>
      <c r="AV482" s="69">
        <f t="shared" si="599"/>
        <v>6</v>
      </c>
      <c r="AW482" s="81"/>
      <c r="AX482" s="364" t="s">
        <v>2713</v>
      </c>
      <c r="AY482" s="364">
        <v>15414</v>
      </c>
      <c r="AZ482" s="264" t="s">
        <v>48</v>
      </c>
      <c r="BA482" s="238"/>
      <c r="BB482" s="237" t="str">
        <f t="shared" si="600"/>
        <v/>
      </c>
      <c r="BC482" s="270">
        <f t="shared" si="595"/>
        <v>692</v>
      </c>
      <c r="BD482" t="str">
        <f t="shared" si="601"/>
        <v>Eriochilus helonomos</v>
      </c>
      <c r="BE482" s="367" t="e">
        <f>COUNTIFS(#REF!,L482)</f>
        <v>#REF!</v>
      </c>
      <c r="BF482" s="374" t="str">
        <f t="shared" si="602"/>
        <v>y</v>
      </c>
      <c r="BG482" s="82"/>
      <c r="BH482" s="375"/>
      <c r="BI482" s="374"/>
      <c r="BJ482" s="403"/>
      <c r="CE482" t="str">
        <f t="shared" si="668"/>
        <v>Crinkle-leaf Bunny Orchid (Eriochilus dilatatus subsp. undulatus)</v>
      </c>
      <c r="CF482" s="388" t="str">
        <f t="shared" si="665"/>
        <v>Eriochilus dilatatus subsp. undulatus</v>
      </c>
      <c r="CG482" t="str">
        <f t="shared" si="612"/>
        <v/>
      </c>
      <c r="CH482" t="str">
        <f t="shared" si="613"/>
        <v/>
      </c>
      <c r="CI482" t="str">
        <f t="shared" si="614"/>
        <v/>
      </c>
      <c r="CJ482" t="str">
        <f t="shared" si="615"/>
        <v/>
      </c>
      <c r="CK482" s="359" t="str">
        <f t="shared" si="616"/>
        <v/>
      </c>
      <c r="CL482" t="str">
        <f t="shared" si="617"/>
        <v/>
      </c>
      <c r="CM482" t="str">
        <f t="shared" si="618"/>
        <v/>
      </c>
      <c r="CN482" t="str">
        <f t="shared" si="619"/>
        <v/>
      </c>
      <c r="CO482" s="359" t="str">
        <f t="shared" si="620"/>
        <v/>
      </c>
      <c r="CP482" t="str">
        <f t="shared" si="621"/>
        <v/>
      </c>
      <c r="CQ482" t="str">
        <f t="shared" si="622"/>
        <v/>
      </c>
      <c r="CR482" t="str">
        <f t="shared" si="623"/>
        <v/>
      </c>
      <c r="CS482" s="359" t="str">
        <f t="shared" si="624"/>
        <v/>
      </c>
      <c r="CT482" t="str">
        <f t="shared" si="625"/>
        <v>X</v>
      </c>
      <c r="CU482" t="str">
        <f t="shared" si="626"/>
        <v>X</v>
      </c>
      <c r="CV482" t="str">
        <f t="shared" si="627"/>
        <v>X</v>
      </c>
      <c r="CW482" t="str">
        <f t="shared" si="628"/>
        <v>X</v>
      </c>
      <c r="CX482" s="359" t="str">
        <f t="shared" si="629"/>
        <v>X</v>
      </c>
      <c r="CY482" t="str">
        <f t="shared" si="630"/>
        <v>X</v>
      </c>
      <c r="CZ482" t="str">
        <f t="shared" si="631"/>
        <v>X</v>
      </c>
      <c r="DA482" t="str">
        <f t="shared" si="632"/>
        <v>X</v>
      </c>
      <c r="DB482" s="359" t="str">
        <f t="shared" si="633"/>
        <v>X</v>
      </c>
      <c r="DC482" t="str">
        <f t="shared" si="634"/>
        <v/>
      </c>
      <c r="DD482" t="str">
        <f t="shared" si="635"/>
        <v/>
      </c>
      <c r="DE482" t="str">
        <f t="shared" si="636"/>
        <v/>
      </c>
      <c r="DF482" s="359" t="str">
        <f t="shared" si="637"/>
        <v/>
      </c>
      <c r="DG482" t="str">
        <f t="shared" si="638"/>
        <v/>
      </c>
      <c r="DH482" t="str">
        <f t="shared" si="639"/>
        <v/>
      </c>
      <c r="DI482" t="str">
        <f t="shared" si="640"/>
        <v/>
      </c>
      <c r="DJ482" t="str">
        <f t="shared" si="641"/>
        <v/>
      </c>
      <c r="DK482" s="359" t="str">
        <f t="shared" si="642"/>
        <v/>
      </c>
      <c r="DL482" t="str">
        <f t="shared" si="643"/>
        <v/>
      </c>
      <c r="DM482" t="str">
        <f t="shared" si="644"/>
        <v/>
      </c>
      <c r="DN482" t="str">
        <f t="shared" si="645"/>
        <v/>
      </c>
      <c r="DO482" s="359" t="str">
        <f t="shared" si="646"/>
        <v/>
      </c>
      <c r="DP482" t="str">
        <f t="shared" si="647"/>
        <v/>
      </c>
      <c r="DQ482" t="str">
        <f t="shared" si="648"/>
        <v/>
      </c>
      <c r="DR482" t="str">
        <f t="shared" si="649"/>
        <v/>
      </c>
      <c r="DS482" s="359" t="str">
        <f t="shared" si="650"/>
        <v/>
      </c>
      <c r="DT482" t="str">
        <f t="shared" si="651"/>
        <v/>
      </c>
      <c r="DU482" t="str">
        <f t="shared" si="652"/>
        <v/>
      </c>
      <c r="DV482" t="str">
        <f t="shared" si="653"/>
        <v/>
      </c>
      <c r="DW482" t="str">
        <f t="shared" si="654"/>
        <v/>
      </c>
      <c r="DX482" s="359" t="str">
        <f t="shared" si="655"/>
        <v/>
      </c>
      <c r="DY482" t="str">
        <f t="shared" si="656"/>
        <v/>
      </c>
      <c r="DZ482" t="str">
        <f t="shared" si="657"/>
        <v/>
      </c>
      <c r="EA482" t="str">
        <f t="shared" si="658"/>
        <v/>
      </c>
      <c r="EB482" s="359" t="str">
        <f t="shared" si="659"/>
        <v/>
      </c>
      <c r="EC482" t="str">
        <f t="shared" si="660"/>
        <v/>
      </c>
      <c r="ED482" t="str">
        <f t="shared" si="661"/>
        <v/>
      </c>
      <c r="EE482" t="str">
        <f t="shared" si="662"/>
        <v/>
      </c>
      <c r="EF482" t="str">
        <f t="shared" si="663"/>
        <v/>
      </c>
      <c r="EG482" s="359" t="str">
        <f t="shared" si="664"/>
        <v/>
      </c>
      <c r="EH482" t="str">
        <f t="shared" si="608"/>
        <v>Eriochilus dilatatus subsp. undulatus</v>
      </c>
      <c r="EJ482" t="str">
        <f t="shared" si="603"/>
        <v>Eriochilus helonomos</v>
      </c>
      <c r="EK482" s="100">
        <f t="shared" si="669"/>
        <v>0</v>
      </c>
      <c r="EL482" s="3">
        <f t="shared" si="669"/>
        <v>0</v>
      </c>
      <c r="EM482" s="3">
        <f t="shared" si="669"/>
        <v>0</v>
      </c>
      <c r="EN482" s="3">
        <f t="shared" si="669"/>
        <v>1</v>
      </c>
      <c r="EO482" s="3">
        <f t="shared" si="669"/>
        <v>1</v>
      </c>
      <c r="EP482" s="3">
        <f t="shared" si="669"/>
        <v>1</v>
      </c>
      <c r="EQ482" s="3">
        <f t="shared" si="669"/>
        <v>0</v>
      </c>
      <c r="ER482" s="3">
        <f t="shared" si="669"/>
        <v>0</v>
      </c>
      <c r="ES482" s="3">
        <f t="shared" si="669"/>
        <v>0</v>
      </c>
      <c r="ET482" s="3">
        <f t="shared" si="669"/>
        <v>0</v>
      </c>
      <c r="EU482" s="3">
        <f t="shared" si="669"/>
        <v>0</v>
      </c>
      <c r="EV482" s="24">
        <f t="shared" si="669"/>
        <v>0</v>
      </c>
      <c r="EW482" s="245">
        <f t="shared" si="605"/>
        <v>3</v>
      </c>
      <c r="EX482" s="262" t="str">
        <f t="shared" si="604"/>
        <v/>
      </c>
    </row>
    <row r="483" spans="1:154" ht="16.149999999999999" customHeight="1" x14ac:dyDescent="0.25">
      <c r="A483" s="363"/>
      <c r="D483" s="363"/>
      <c r="E483" s="363"/>
      <c r="F483" s="363"/>
      <c r="G483" s="363"/>
      <c r="H483" s="363"/>
      <c r="I483" s="363"/>
      <c r="J483" s="68">
        <f t="shared" si="606"/>
        <v>693</v>
      </c>
      <c r="K483" s="427" t="str">
        <f t="shared" si="607"/>
        <v>Eriochilus pulchellus</v>
      </c>
      <c r="L483" s="428">
        <v>693</v>
      </c>
      <c r="M483" s="427" t="s">
        <v>1696</v>
      </c>
      <c r="N483" s="439" t="s">
        <v>297</v>
      </c>
      <c r="O483" s="363" t="str">
        <f t="shared" si="585"/>
        <v>S</v>
      </c>
      <c r="P483" s="430" t="s">
        <v>2714</v>
      </c>
      <c r="Q483" s="364" t="s">
        <v>7700</v>
      </c>
      <c r="R483" s="365">
        <v>42826</v>
      </c>
      <c r="S483" s="365">
        <v>42886</v>
      </c>
      <c r="T483" s="603" t="s">
        <v>7894</v>
      </c>
      <c r="U483" s="603" t="s">
        <v>7894</v>
      </c>
      <c r="V483" s="603" t="s">
        <v>7894</v>
      </c>
      <c r="W483" s="603" t="s">
        <v>4823</v>
      </c>
      <c r="X483" s="603" t="s">
        <v>4824</v>
      </c>
      <c r="Y483" s="603" t="s">
        <v>7894</v>
      </c>
      <c r="Z483" s="603" t="s">
        <v>7894</v>
      </c>
      <c r="AA483" s="603" t="s">
        <v>7894</v>
      </c>
      <c r="AB483" s="603" t="s">
        <v>7894</v>
      </c>
      <c r="AC483" s="603" t="s">
        <v>7894</v>
      </c>
      <c r="AD483" s="603" t="s">
        <v>7894</v>
      </c>
      <c r="AE483" s="603" t="s">
        <v>7894</v>
      </c>
      <c r="AF483" s="605" t="s">
        <v>7929</v>
      </c>
      <c r="AG483" s="605" t="s">
        <v>7973</v>
      </c>
      <c r="AH483" s="366" t="s">
        <v>685</v>
      </c>
      <c r="AI483" s="363">
        <f t="shared" si="594"/>
        <v>6</v>
      </c>
      <c r="AJ483" s="363">
        <v>19</v>
      </c>
      <c r="AK483" s="413" t="str">
        <f t="shared" si="596"/>
        <v>White Bunny Orchids</v>
      </c>
      <c r="AL483" s="413" t="str">
        <f t="shared" si="597"/>
        <v>Eriochilus dilatatus</v>
      </c>
      <c r="AM483" s="486" t="s">
        <v>7607</v>
      </c>
      <c r="AS483" s="69">
        <f t="shared" si="666"/>
        <v>14</v>
      </c>
      <c r="AT483" s="69">
        <f t="shared" si="667"/>
        <v>22</v>
      </c>
      <c r="AU483" s="69">
        <f t="shared" si="598"/>
        <v>4</v>
      </c>
      <c r="AV483" s="69">
        <f t="shared" si="599"/>
        <v>5</v>
      </c>
      <c r="AW483" s="81"/>
      <c r="AX483" s="364" t="s">
        <v>2715</v>
      </c>
      <c r="AY483" s="364">
        <v>13866</v>
      </c>
      <c r="AZ483" s="264" t="s">
        <v>48</v>
      </c>
      <c r="BA483" s="238"/>
      <c r="BB483" s="237" t="str">
        <f t="shared" si="600"/>
        <v/>
      </c>
      <c r="BC483" s="270">
        <f t="shared" si="595"/>
        <v>693</v>
      </c>
      <c r="BD483" t="str">
        <f t="shared" si="601"/>
        <v>Eriochilus pulchellus</v>
      </c>
      <c r="BE483" s="367" t="e">
        <f>COUNTIFS(#REF!,L483)</f>
        <v>#REF!</v>
      </c>
      <c r="BF483" s="374" t="str">
        <f t="shared" si="602"/>
        <v>y</v>
      </c>
      <c r="BG483" s="82"/>
      <c r="BH483" s="375"/>
      <c r="BI483" s="374"/>
      <c r="BJ483" s="403"/>
      <c r="CE483" t="str">
        <f t="shared" si="668"/>
        <v>Swamp Bunny Orchid (Eriochilus helonomos)</v>
      </c>
      <c r="CF483" s="388" t="str">
        <f t="shared" si="665"/>
        <v>Eriochilus helonomos</v>
      </c>
      <c r="CG483" t="str">
        <f t="shared" si="612"/>
        <v/>
      </c>
      <c r="CH483" t="str">
        <f t="shared" si="613"/>
        <v/>
      </c>
      <c r="CI483" t="str">
        <f t="shared" si="614"/>
        <v/>
      </c>
      <c r="CJ483" t="str">
        <f t="shared" si="615"/>
        <v/>
      </c>
      <c r="CK483" s="359" t="str">
        <f t="shared" si="616"/>
        <v/>
      </c>
      <c r="CL483" t="str">
        <f t="shared" si="617"/>
        <v/>
      </c>
      <c r="CM483" t="str">
        <f t="shared" si="618"/>
        <v/>
      </c>
      <c r="CN483" t="str">
        <f t="shared" si="619"/>
        <v/>
      </c>
      <c r="CO483" s="359" t="str">
        <f t="shared" si="620"/>
        <v/>
      </c>
      <c r="CP483" t="str">
        <f t="shared" si="621"/>
        <v/>
      </c>
      <c r="CQ483" t="str">
        <f t="shared" si="622"/>
        <v/>
      </c>
      <c r="CR483" t="str">
        <f t="shared" si="623"/>
        <v/>
      </c>
      <c r="CS483" s="359" t="str">
        <f t="shared" si="624"/>
        <v/>
      </c>
      <c r="CT483" t="str">
        <f t="shared" si="625"/>
        <v>X</v>
      </c>
      <c r="CU483" t="str">
        <f t="shared" si="626"/>
        <v>X</v>
      </c>
      <c r="CV483" t="str">
        <f t="shared" si="627"/>
        <v>X</v>
      </c>
      <c r="CW483" t="str">
        <f t="shared" si="628"/>
        <v>X</v>
      </c>
      <c r="CX483" s="359" t="str">
        <f t="shared" si="629"/>
        <v>X</v>
      </c>
      <c r="CY483" t="str">
        <f t="shared" si="630"/>
        <v>X</v>
      </c>
      <c r="CZ483" t="str">
        <f t="shared" si="631"/>
        <v>X</v>
      </c>
      <c r="DA483" t="str">
        <f t="shared" si="632"/>
        <v>X</v>
      </c>
      <c r="DB483" s="359" t="str">
        <f t="shared" si="633"/>
        <v>X</v>
      </c>
      <c r="DC483" t="str">
        <f t="shared" si="634"/>
        <v/>
      </c>
      <c r="DD483" t="str">
        <f t="shared" si="635"/>
        <v/>
      </c>
      <c r="DE483" t="str">
        <f t="shared" si="636"/>
        <v/>
      </c>
      <c r="DF483" s="359" t="str">
        <f t="shared" si="637"/>
        <v/>
      </c>
      <c r="DG483" t="str">
        <f t="shared" si="638"/>
        <v/>
      </c>
      <c r="DH483" t="str">
        <f t="shared" si="639"/>
        <v/>
      </c>
      <c r="DI483" t="str">
        <f t="shared" si="640"/>
        <v/>
      </c>
      <c r="DJ483" t="str">
        <f t="shared" si="641"/>
        <v/>
      </c>
      <c r="DK483" s="359" t="str">
        <f t="shared" si="642"/>
        <v/>
      </c>
      <c r="DL483" t="str">
        <f t="shared" si="643"/>
        <v/>
      </c>
      <c r="DM483" t="str">
        <f t="shared" si="644"/>
        <v/>
      </c>
      <c r="DN483" t="str">
        <f t="shared" si="645"/>
        <v/>
      </c>
      <c r="DO483" s="359" t="str">
        <f t="shared" si="646"/>
        <v/>
      </c>
      <c r="DP483" t="str">
        <f t="shared" si="647"/>
        <v/>
      </c>
      <c r="DQ483" t="str">
        <f t="shared" si="648"/>
        <v/>
      </c>
      <c r="DR483" t="str">
        <f t="shared" si="649"/>
        <v/>
      </c>
      <c r="DS483" s="359" t="str">
        <f t="shared" si="650"/>
        <v/>
      </c>
      <c r="DT483" t="str">
        <f t="shared" si="651"/>
        <v/>
      </c>
      <c r="DU483" t="str">
        <f t="shared" si="652"/>
        <v/>
      </c>
      <c r="DV483" t="str">
        <f t="shared" si="653"/>
        <v/>
      </c>
      <c r="DW483" t="str">
        <f t="shared" si="654"/>
        <v/>
      </c>
      <c r="DX483" s="359" t="str">
        <f t="shared" si="655"/>
        <v/>
      </c>
      <c r="DY483" t="str">
        <f t="shared" si="656"/>
        <v/>
      </c>
      <c r="DZ483" t="str">
        <f t="shared" si="657"/>
        <v/>
      </c>
      <c r="EA483" t="str">
        <f t="shared" si="658"/>
        <v/>
      </c>
      <c r="EB483" s="359" t="str">
        <f t="shared" si="659"/>
        <v/>
      </c>
      <c r="EC483" t="str">
        <f t="shared" si="660"/>
        <v/>
      </c>
      <c r="ED483" t="str">
        <f t="shared" si="661"/>
        <v/>
      </c>
      <c r="EE483" t="str">
        <f t="shared" si="662"/>
        <v/>
      </c>
      <c r="EF483" t="str">
        <f t="shared" si="663"/>
        <v/>
      </c>
      <c r="EG483" s="359" t="str">
        <f t="shared" si="664"/>
        <v/>
      </c>
      <c r="EH483" t="str">
        <f t="shared" si="608"/>
        <v>Eriochilus helonomos</v>
      </c>
      <c r="EJ483" t="str">
        <f t="shared" si="603"/>
        <v>Eriochilus pulchellus</v>
      </c>
      <c r="EK483" s="100">
        <f t="shared" si="669"/>
        <v>0</v>
      </c>
      <c r="EL483" s="3">
        <f t="shared" si="669"/>
        <v>0</v>
      </c>
      <c r="EM483" s="3">
        <f t="shared" si="669"/>
        <v>0</v>
      </c>
      <c r="EN483" s="3">
        <f t="shared" si="669"/>
        <v>1</v>
      </c>
      <c r="EO483" s="3">
        <f t="shared" si="669"/>
        <v>1</v>
      </c>
      <c r="EP483" s="3">
        <f t="shared" si="669"/>
        <v>0</v>
      </c>
      <c r="EQ483" s="3">
        <f t="shared" si="669"/>
        <v>0</v>
      </c>
      <c r="ER483" s="3">
        <f t="shared" si="669"/>
        <v>0</v>
      </c>
      <c r="ES483" s="3">
        <f t="shared" si="669"/>
        <v>0</v>
      </c>
      <c r="ET483" s="3">
        <f t="shared" si="669"/>
        <v>0</v>
      </c>
      <c r="EU483" s="3">
        <f t="shared" si="669"/>
        <v>0</v>
      </c>
      <c r="EV483" s="24">
        <f t="shared" si="669"/>
        <v>0</v>
      </c>
      <c r="EW483" s="245">
        <f t="shared" si="605"/>
        <v>2</v>
      </c>
      <c r="EX483" s="262" t="str">
        <f t="shared" si="604"/>
        <v/>
      </c>
    </row>
    <row r="484" spans="1:154" ht="16.149999999999999" customHeight="1" x14ac:dyDescent="0.25">
      <c r="A484" s="363"/>
      <c r="D484" s="363"/>
      <c r="E484" s="363"/>
      <c r="F484" s="363"/>
      <c r="G484" s="363"/>
      <c r="H484" s="363"/>
      <c r="I484" s="363"/>
      <c r="J484" s="68">
        <f t="shared" si="606"/>
        <v>1245</v>
      </c>
      <c r="K484" s="427" t="str">
        <f t="shared" si="607"/>
        <v>Eriochilus scaber</v>
      </c>
      <c r="L484" s="428">
        <v>1245</v>
      </c>
      <c r="M484" s="427" t="s">
        <v>1696</v>
      </c>
      <c r="N484" s="439" t="s">
        <v>1368</v>
      </c>
      <c r="O484" s="363" t="str">
        <f t="shared" si="585"/>
        <v>S</v>
      </c>
      <c r="P484" s="353" t="s">
        <v>1606</v>
      </c>
      <c r="Q484" s="364" t="s">
        <v>2716</v>
      </c>
      <c r="R484" s="365">
        <v>42917</v>
      </c>
      <c r="S484" s="365">
        <v>42979</v>
      </c>
      <c r="T484" s="603" t="s">
        <v>7894</v>
      </c>
      <c r="U484" s="603" t="s">
        <v>7894</v>
      </c>
      <c r="V484" s="603" t="s">
        <v>7894</v>
      </c>
      <c r="W484" s="603" t="s">
        <v>7894</v>
      </c>
      <c r="X484" s="603" t="s">
        <v>7894</v>
      </c>
      <c r="Y484" s="603" t="s">
        <v>7894</v>
      </c>
      <c r="Z484" s="603" t="s">
        <v>7894</v>
      </c>
      <c r="AA484" s="603" t="s">
        <v>7894</v>
      </c>
      <c r="AB484" s="603" t="s">
        <v>7894</v>
      </c>
      <c r="AC484" s="603" t="s">
        <v>7894</v>
      </c>
      <c r="AD484" s="603" t="s">
        <v>7894</v>
      </c>
      <c r="AE484" s="603" t="s">
        <v>7894</v>
      </c>
      <c r="AF484" s="605" t="s">
        <v>48</v>
      </c>
      <c r="AG484" s="605" t="s">
        <v>48</v>
      </c>
      <c r="AH484" s="366" t="s">
        <v>685</v>
      </c>
      <c r="AI484" s="363">
        <f t="shared" si="594"/>
        <v>6</v>
      </c>
      <c r="AJ484" s="363">
        <v>0</v>
      </c>
      <c r="AK484" s="413" t="str">
        <f t="shared" si="596"/>
        <v>None</v>
      </c>
      <c r="AL484" s="413" t="str">
        <f t="shared" si="597"/>
        <v>None</v>
      </c>
      <c r="AM484" s="486" t="s">
        <v>7611</v>
      </c>
      <c r="AS484" s="69">
        <f t="shared" si="666"/>
        <v>27</v>
      </c>
      <c r="AT484" s="69">
        <f t="shared" si="667"/>
        <v>35</v>
      </c>
      <c r="AU484" s="69">
        <f t="shared" si="598"/>
        <v>7</v>
      </c>
      <c r="AV484" s="69">
        <f t="shared" si="599"/>
        <v>9</v>
      </c>
      <c r="AW484" s="81"/>
      <c r="AX484" s="364" t="s">
        <v>2717</v>
      </c>
      <c r="AY484" s="364">
        <v>1647</v>
      </c>
      <c r="AZ484" s="264" t="s">
        <v>48</v>
      </c>
      <c r="BA484" s="238"/>
      <c r="BB484" s="237" t="str">
        <f t="shared" si="600"/>
        <v/>
      </c>
      <c r="BC484" s="270">
        <f t="shared" si="595"/>
        <v>1245</v>
      </c>
      <c r="BD484" t="str">
        <f t="shared" si="601"/>
        <v>Eriochilus scaber</v>
      </c>
      <c r="BE484" s="367" t="e">
        <f>COUNTIFS(#REF!,L484)</f>
        <v>#REF!</v>
      </c>
      <c r="BF484" s="374" t="str">
        <f t="shared" si="602"/>
        <v>n</v>
      </c>
      <c r="BG484" s="82"/>
      <c r="BH484" s="375"/>
      <c r="BI484" s="374"/>
      <c r="BJ484" s="403"/>
      <c r="CE484" t="str">
        <f t="shared" si="668"/>
        <v>Granite Bunny Orchid  (Eriochilus pulchellus)</v>
      </c>
      <c r="CF484" s="388" t="str">
        <f t="shared" si="665"/>
        <v>Eriochilus pulchellus</v>
      </c>
      <c r="CG484" t="str">
        <f t="shared" si="612"/>
        <v/>
      </c>
      <c r="CH484" t="str">
        <f t="shared" si="613"/>
        <v/>
      </c>
      <c r="CI484" t="str">
        <f t="shared" si="614"/>
        <v/>
      </c>
      <c r="CJ484" t="str">
        <f t="shared" si="615"/>
        <v/>
      </c>
      <c r="CK484" s="359" t="str">
        <f t="shared" si="616"/>
        <v/>
      </c>
      <c r="CL484" t="str">
        <f t="shared" si="617"/>
        <v/>
      </c>
      <c r="CM484" t="str">
        <f t="shared" si="618"/>
        <v/>
      </c>
      <c r="CN484" t="str">
        <f t="shared" si="619"/>
        <v/>
      </c>
      <c r="CO484" s="359" t="str">
        <f t="shared" si="620"/>
        <v/>
      </c>
      <c r="CP484" t="str">
        <f t="shared" si="621"/>
        <v/>
      </c>
      <c r="CQ484" t="str">
        <f t="shared" si="622"/>
        <v/>
      </c>
      <c r="CR484" t="str">
        <f t="shared" si="623"/>
        <v/>
      </c>
      <c r="CS484" s="359" t="str">
        <f t="shared" si="624"/>
        <v/>
      </c>
      <c r="CT484" t="str">
        <f t="shared" si="625"/>
        <v>X</v>
      </c>
      <c r="CU484" t="str">
        <f t="shared" si="626"/>
        <v>X</v>
      </c>
      <c r="CV484" t="str">
        <f t="shared" si="627"/>
        <v>X</v>
      </c>
      <c r="CW484" t="str">
        <f t="shared" si="628"/>
        <v>X</v>
      </c>
      <c r="CX484" s="359" t="str">
        <f t="shared" si="629"/>
        <v>X</v>
      </c>
      <c r="CY484" t="str">
        <f t="shared" si="630"/>
        <v>X</v>
      </c>
      <c r="CZ484" t="str">
        <f t="shared" si="631"/>
        <v>X</v>
      </c>
      <c r="DA484" t="str">
        <f t="shared" si="632"/>
        <v>X</v>
      </c>
      <c r="DB484" s="359" t="str">
        <f t="shared" si="633"/>
        <v>X</v>
      </c>
      <c r="DC484" t="str">
        <f t="shared" si="634"/>
        <v/>
      </c>
      <c r="DD484" t="str">
        <f t="shared" si="635"/>
        <v/>
      </c>
      <c r="DE484" t="str">
        <f t="shared" si="636"/>
        <v/>
      </c>
      <c r="DF484" s="359" t="str">
        <f t="shared" si="637"/>
        <v/>
      </c>
      <c r="DG484" t="str">
        <f t="shared" si="638"/>
        <v/>
      </c>
      <c r="DH484" t="str">
        <f t="shared" si="639"/>
        <v/>
      </c>
      <c r="DI484" t="str">
        <f t="shared" si="640"/>
        <v/>
      </c>
      <c r="DJ484" t="str">
        <f t="shared" si="641"/>
        <v/>
      </c>
      <c r="DK484" s="359" t="str">
        <f t="shared" si="642"/>
        <v/>
      </c>
      <c r="DL484" t="str">
        <f t="shared" si="643"/>
        <v/>
      </c>
      <c r="DM484" t="str">
        <f t="shared" si="644"/>
        <v/>
      </c>
      <c r="DN484" t="str">
        <f t="shared" si="645"/>
        <v/>
      </c>
      <c r="DO484" s="359" t="str">
        <f t="shared" si="646"/>
        <v/>
      </c>
      <c r="DP484" t="str">
        <f t="shared" si="647"/>
        <v/>
      </c>
      <c r="DQ484" t="str">
        <f t="shared" si="648"/>
        <v/>
      </c>
      <c r="DR484" t="str">
        <f t="shared" si="649"/>
        <v/>
      </c>
      <c r="DS484" s="359" t="str">
        <f t="shared" si="650"/>
        <v/>
      </c>
      <c r="DT484" t="str">
        <f t="shared" si="651"/>
        <v/>
      </c>
      <c r="DU484" t="str">
        <f t="shared" si="652"/>
        <v/>
      </c>
      <c r="DV484" t="str">
        <f t="shared" si="653"/>
        <v/>
      </c>
      <c r="DW484" t="str">
        <f t="shared" si="654"/>
        <v/>
      </c>
      <c r="DX484" s="359" t="str">
        <f t="shared" si="655"/>
        <v/>
      </c>
      <c r="DY484" t="str">
        <f t="shared" si="656"/>
        <v/>
      </c>
      <c r="DZ484" t="str">
        <f t="shared" si="657"/>
        <v/>
      </c>
      <c r="EA484" t="str">
        <f t="shared" si="658"/>
        <v/>
      </c>
      <c r="EB484" s="359" t="str">
        <f t="shared" si="659"/>
        <v/>
      </c>
      <c r="EC484" t="str">
        <f t="shared" si="660"/>
        <v/>
      </c>
      <c r="ED484" t="str">
        <f t="shared" si="661"/>
        <v/>
      </c>
      <c r="EE484" t="str">
        <f t="shared" si="662"/>
        <v/>
      </c>
      <c r="EF484" t="str">
        <f t="shared" si="663"/>
        <v/>
      </c>
      <c r="EG484" s="359" t="str">
        <f t="shared" si="664"/>
        <v/>
      </c>
      <c r="EH484" t="str">
        <f t="shared" si="608"/>
        <v>Eriochilus pulchellus</v>
      </c>
      <c r="EJ484" t="str">
        <f t="shared" si="603"/>
        <v>Eriochilus scaber</v>
      </c>
      <c r="EK484" s="100">
        <f t="shared" si="669"/>
        <v>0</v>
      </c>
      <c r="EL484" s="3">
        <f t="shared" si="669"/>
        <v>0</v>
      </c>
      <c r="EM484" s="3">
        <f t="shared" si="669"/>
        <v>0</v>
      </c>
      <c r="EN484" s="3">
        <f t="shared" si="669"/>
        <v>0</v>
      </c>
      <c r="EO484" s="3">
        <f t="shared" si="669"/>
        <v>0</v>
      </c>
      <c r="EP484" s="3">
        <f t="shared" si="669"/>
        <v>0</v>
      </c>
      <c r="EQ484" s="3">
        <f t="shared" si="669"/>
        <v>1</v>
      </c>
      <c r="ER484" s="3">
        <f t="shared" si="669"/>
        <v>1</v>
      </c>
      <c r="ES484" s="3">
        <f t="shared" si="669"/>
        <v>1</v>
      </c>
      <c r="ET484" s="3">
        <f t="shared" si="669"/>
        <v>0</v>
      </c>
      <c r="EU484" s="3">
        <f t="shared" si="669"/>
        <v>0</v>
      </c>
      <c r="EV484" s="24">
        <f t="shared" si="669"/>
        <v>0</v>
      </c>
      <c r="EW484" s="245">
        <f t="shared" si="605"/>
        <v>3</v>
      </c>
      <c r="EX484" s="262" t="str">
        <f t="shared" si="604"/>
        <v/>
      </c>
    </row>
    <row r="485" spans="1:154" ht="16.149999999999999" customHeight="1" x14ac:dyDescent="0.25">
      <c r="A485" s="363"/>
      <c r="D485" s="363"/>
      <c r="E485" s="363"/>
      <c r="F485" s="363"/>
      <c r="G485" s="363"/>
      <c r="H485" s="363"/>
      <c r="I485" s="363"/>
      <c r="J485" s="68">
        <f t="shared" si="606"/>
        <v>694</v>
      </c>
      <c r="K485" s="427" t="str">
        <f t="shared" si="607"/>
        <v>Eriochilus scaber subsp. orbifolius</v>
      </c>
      <c r="L485" s="428">
        <v>694</v>
      </c>
      <c r="M485" s="427" t="s">
        <v>1696</v>
      </c>
      <c r="N485" s="439" t="s">
        <v>1208</v>
      </c>
      <c r="O485" s="363" t="str">
        <f t="shared" si="585"/>
        <v>S</v>
      </c>
      <c r="P485" s="430" t="s">
        <v>2718</v>
      </c>
      <c r="Q485" s="364" t="s">
        <v>600</v>
      </c>
      <c r="R485" s="365">
        <v>42917</v>
      </c>
      <c r="S485" s="365">
        <v>42978</v>
      </c>
      <c r="T485" s="603" t="s">
        <v>7894</v>
      </c>
      <c r="U485" s="603" t="s">
        <v>7894</v>
      </c>
      <c r="V485" s="603" t="s">
        <v>7894</v>
      </c>
      <c r="W485" s="603" t="s">
        <v>7894</v>
      </c>
      <c r="X485" s="603" t="s">
        <v>7894</v>
      </c>
      <c r="Y485" s="603" t="s">
        <v>7894</v>
      </c>
      <c r="Z485" s="603" t="s">
        <v>4826</v>
      </c>
      <c r="AA485" s="603" t="s">
        <v>4827</v>
      </c>
      <c r="AB485" s="603" t="s">
        <v>7894</v>
      </c>
      <c r="AC485" s="603" t="s">
        <v>7894</v>
      </c>
      <c r="AD485" s="603" t="s">
        <v>7894</v>
      </c>
      <c r="AE485" s="603" t="s">
        <v>7894</v>
      </c>
      <c r="AF485" s="605" t="s">
        <v>7904</v>
      </c>
      <c r="AG485" s="605" t="s">
        <v>7948</v>
      </c>
      <c r="AH485" s="366" t="s">
        <v>1307</v>
      </c>
      <c r="AI485" s="363">
        <f t="shared" si="594"/>
        <v>3</v>
      </c>
      <c r="AJ485" s="363">
        <v>20</v>
      </c>
      <c r="AK485" s="413" t="str">
        <f t="shared" si="596"/>
        <v>Pink Bunny Orchids</v>
      </c>
      <c r="AL485" s="413" t="str">
        <f t="shared" si="597"/>
        <v>Eriochilus scaber</v>
      </c>
      <c r="AM485" s="486" t="s">
        <v>45</v>
      </c>
      <c r="AS485" s="69">
        <f t="shared" si="666"/>
        <v>27</v>
      </c>
      <c r="AT485" s="69">
        <f t="shared" si="667"/>
        <v>35</v>
      </c>
      <c r="AU485" s="69">
        <f t="shared" si="598"/>
        <v>7</v>
      </c>
      <c r="AV485" s="69">
        <f t="shared" si="599"/>
        <v>8</v>
      </c>
      <c r="AW485" s="81" t="e">
        <f>VLOOKUP(AM485,#REF!,6,FALSE)</f>
        <v>#REF!</v>
      </c>
      <c r="AX485" s="364" t="s">
        <v>2719</v>
      </c>
      <c r="AY485" s="364">
        <v>14304</v>
      </c>
      <c r="AZ485" s="264" t="s">
        <v>48</v>
      </c>
      <c r="BA485" s="238"/>
      <c r="BB485" s="237">
        <f t="shared" si="600"/>
        <v>19</v>
      </c>
      <c r="BC485" s="270">
        <f t="shared" si="595"/>
        <v>694</v>
      </c>
      <c r="BD485" t="str">
        <f t="shared" si="601"/>
        <v>Eriochilus scaber subsp. orbifolius</v>
      </c>
      <c r="BE485" s="367" t="e">
        <f>COUNTIFS(#REF!,L485)</f>
        <v>#REF!</v>
      </c>
      <c r="BF485" s="374" t="str">
        <f t="shared" si="602"/>
        <v>y</v>
      </c>
      <c r="BG485" s="82"/>
      <c r="BH485" s="375"/>
      <c r="BI485" s="374"/>
      <c r="BJ485" s="403"/>
      <c r="CE485" t="str">
        <f t="shared" si="668"/>
        <v>_See subspecies (Eriochilus scaber)</v>
      </c>
      <c r="CF485" s="388" t="str">
        <f t="shared" si="665"/>
        <v>Eriochilus scaber</v>
      </c>
      <c r="CG485" t="str">
        <f t="shared" si="612"/>
        <v/>
      </c>
      <c r="CH485" t="str">
        <f t="shared" si="613"/>
        <v/>
      </c>
      <c r="CI485" t="str">
        <f t="shared" si="614"/>
        <v/>
      </c>
      <c r="CJ485" t="str">
        <f t="shared" si="615"/>
        <v/>
      </c>
      <c r="CK485" s="359" t="str">
        <f t="shared" si="616"/>
        <v/>
      </c>
      <c r="CL485" t="str">
        <f t="shared" si="617"/>
        <v/>
      </c>
      <c r="CM485" t="str">
        <f t="shared" si="618"/>
        <v/>
      </c>
      <c r="CN485" t="str">
        <f t="shared" si="619"/>
        <v/>
      </c>
      <c r="CO485" s="359" t="str">
        <f t="shared" si="620"/>
        <v/>
      </c>
      <c r="CP485" t="str">
        <f t="shared" si="621"/>
        <v/>
      </c>
      <c r="CQ485" t="str">
        <f t="shared" si="622"/>
        <v/>
      </c>
      <c r="CR485" t="str">
        <f t="shared" si="623"/>
        <v/>
      </c>
      <c r="CS485" s="359" t="str">
        <f t="shared" si="624"/>
        <v/>
      </c>
      <c r="CT485" t="str">
        <f t="shared" si="625"/>
        <v/>
      </c>
      <c r="CU485" t="str">
        <f t="shared" si="626"/>
        <v/>
      </c>
      <c r="CV485" t="str">
        <f t="shared" si="627"/>
        <v/>
      </c>
      <c r="CW485" t="str">
        <f t="shared" si="628"/>
        <v/>
      </c>
      <c r="CX485" s="359" t="str">
        <f t="shared" si="629"/>
        <v/>
      </c>
      <c r="CY485" t="str">
        <f t="shared" si="630"/>
        <v/>
      </c>
      <c r="CZ485" t="str">
        <f t="shared" si="631"/>
        <v/>
      </c>
      <c r="DA485" t="str">
        <f t="shared" si="632"/>
        <v/>
      </c>
      <c r="DB485" s="359" t="str">
        <f t="shared" si="633"/>
        <v/>
      </c>
      <c r="DC485" t="str">
        <f t="shared" si="634"/>
        <v/>
      </c>
      <c r="DD485" t="str">
        <f t="shared" si="635"/>
        <v/>
      </c>
      <c r="DE485" t="str">
        <f t="shared" si="636"/>
        <v/>
      </c>
      <c r="DF485" s="359" t="str">
        <f t="shared" si="637"/>
        <v/>
      </c>
      <c r="DG485" t="str">
        <f t="shared" si="638"/>
        <v>X</v>
      </c>
      <c r="DH485" t="str">
        <f t="shared" si="639"/>
        <v>X</v>
      </c>
      <c r="DI485" t="str">
        <f t="shared" si="640"/>
        <v>X</v>
      </c>
      <c r="DJ485" t="str">
        <f t="shared" si="641"/>
        <v>X</v>
      </c>
      <c r="DK485" s="359" t="str">
        <f t="shared" si="642"/>
        <v>X</v>
      </c>
      <c r="DL485" t="str">
        <f t="shared" si="643"/>
        <v>X</v>
      </c>
      <c r="DM485" t="str">
        <f t="shared" si="644"/>
        <v>X</v>
      </c>
      <c r="DN485" t="str">
        <f t="shared" si="645"/>
        <v>X</v>
      </c>
      <c r="DO485" s="359" t="str">
        <f t="shared" si="646"/>
        <v>X</v>
      </c>
      <c r="DP485" t="str">
        <f t="shared" si="647"/>
        <v/>
      </c>
      <c r="DQ485" t="str">
        <f t="shared" si="648"/>
        <v/>
      </c>
      <c r="DR485" t="str">
        <f t="shared" si="649"/>
        <v/>
      </c>
      <c r="DS485" s="359" t="str">
        <f t="shared" si="650"/>
        <v/>
      </c>
      <c r="DT485" t="str">
        <f t="shared" si="651"/>
        <v/>
      </c>
      <c r="DU485" t="str">
        <f t="shared" si="652"/>
        <v/>
      </c>
      <c r="DV485" t="str">
        <f t="shared" si="653"/>
        <v/>
      </c>
      <c r="DW485" t="str">
        <f t="shared" si="654"/>
        <v/>
      </c>
      <c r="DX485" s="359" t="str">
        <f t="shared" si="655"/>
        <v/>
      </c>
      <c r="DY485" t="str">
        <f t="shared" si="656"/>
        <v/>
      </c>
      <c r="DZ485" t="str">
        <f t="shared" si="657"/>
        <v/>
      </c>
      <c r="EA485" t="str">
        <f t="shared" si="658"/>
        <v/>
      </c>
      <c r="EB485" s="359" t="str">
        <f t="shared" si="659"/>
        <v/>
      </c>
      <c r="EC485" t="str">
        <f t="shared" si="660"/>
        <v/>
      </c>
      <c r="ED485" t="str">
        <f t="shared" si="661"/>
        <v/>
      </c>
      <c r="EE485" t="str">
        <f t="shared" si="662"/>
        <v/>
      </c>
      <c r="EF485" t="str">
        <f t="shared" si="663"/>
        <v/>
      </c>
      <c r="EG485" s="359" t="str">
        <f t="shared" si="664"/>
        <v/>
      </c>
      <c r="EH485" t="str">
        <f t="shared" si="608"/>
        <v>Eriochilus scaber</v>
      </c>
      <c r="EJ485" t="str">
        <f t="shared" si="603"/>
        <v>Eriochilus scaber subsp. orbifolius</v>
      </c>
      <c r="EK485" s="100">
        <f t="shared" si="669"/>
        <v>0</v>
      </c>
      <c r="EL485" s="3">
        <f t="shared" si="669"/>
        <v>0</v>
      </c>
      <c r="EM485" s="3">
        <f t="shared" si="669"/>
        <v>0</v>
      </c>
      <c r="EN485" s="3">
        <f t="shared" si="669"/>
        <v>0</v>
      </c>
      <c r="EO485" s="3">
        <f t="shared" si="669"/>
        <v>0</v>
      </c>
      <c r="EP485" s="3">
        <f t="shared" si="669"/>
        <v>0</v>
      </c>
      <c r="EQ485" s="3">
        <f t="shared" si="669"/>
        <v>1</v>
      </c>
      <c r="ER485" s="3">
        <f t="shared" si="669"/>
        <v>1</v>
      </c>
      <c r="ES485" s="3">
        <f t="shared" si="669"/>
        <v>0</v>
      </c>
      <c r="ET485" s="3">
        <f t="shared" si="669"/>
        <v>0</v>
      </c>
      <c r="EU485" s="3">
        <f t="shared" si="669"/>
        <v>0</v>
      </c>
      <c r="EV485" s="24">
        <f t="shared" si="669"/>
        <v>0</v>
      </c>
      <c r="EW485" s="245">
        <f t="shared" si="605"/>
        <v>2</v>
      </c>
      <c r="EX485" s="262" t="str">
        <f t="shared" si="604"/>
        <v/>
      </c>
    </row>
    <row r="486" spans="1:154" ht="16.149999999999999" customHeight="1" x14ac:dyDescent="0.25">
      <c r="A486" s="363"/>
      <c r="D486" s="363"/>
      <c r="E486" s="363"/>
      <c r="F486" s="363"/>
      <c r="G486" s="363"/>
      <c r="H486" s="363"/>
      <c r="I486" s="363"/>
      <c r="J486" s="68">
        <f t="shared" si="606"/>
        <v>695</v>
      </c>
      <c r="K486" s="427" t="str">
        <f t="shared" si="607"/>
        <v>Eriochilus scaber subsp. scaber</v>
      </c>
      <c r="L486" s="428">
        <v>695</v>
      </c>
      <c r="M486" s="427" t="s">
        <v>1696</v>
      </c>
      <c r="N486" s="439" t="s">
        <v>348</v>
      </c>
      <c r="O486" s="363" t="str">
        <f t="shared" si="585"/>
        <v>S</v>
      </c>
      <c r="P486" s="430" t="s">
        <v>2720</v>
      </c>
      <c r="Q486" s="364" t="s">
        <v>2716</v>
      </c>
      <c r="R486" s="365">
        <v>42917</v>
      </c>
      <c r="S486" s="365">
        <v>42979</v>
      </c>
      <c r="T486" s="603" t="s">
        <v>7894</v>
      </c>
      <c r="U486" s="603" t="s">
        <v>7894</v>
      </c>
      <c r="V486" s="603" t="s">
        <v>7894</v>
      </c>
      <c r="W486" s="603" t="s">
        <v>7894</v>
      </c>
      <c r="X486" s="603" t="s">
        <v>7894</v>
      </c>
      <c r="Y486" s="603" t="s">
        <v>7894</v>
      </c>
      <c r="Z486" s="603" t="s">
        <v>4826</v>
      </c>
      <c r="AA486" s="603" t="s">
        <v>4827</v>
      </c>
      <c r="AB486" s="603" t="s">
        <v>4828</v>
      </c>
      <c r="AC486" s="603" t="s">
        <v>7894</v>
      </c>
      <c r="AD486" s="603" t="s">
        <v>7894</v>
      </c>
      <c r="AE486" s="603" t="s">
        <v>7894</v>
      </c>
      <c r="AF486" s="605" t="s">
        <v>7909</v>
      </c>
      <c r="AG486" s="605" t="s">
        <v>7952</v>
      </c>
      <c r="AH486" s="366" t="s">
        <v>685</v>
      </c>
      <c r="AI486" s="363">
        <f t="shared" si="594"/>
        <v>6</v>
      </c>
      <c r="AJ486" s="363">
        <v>20</v>
      </c>
      <c r="AK486" s="413" t="str">
        <f t="shared" si="596"/>
        <v>Pink Bunny Orchids</v>
      </c>
      <c r="AL486" s="413" t="str">
        <f t="shared" si="597"/>
        <v>Eriochilus scaber</v>
      </c>
      <c r="AM486" s="486" t="s">
        <v>45</v>
      </c>
      <c r="AS486" s="69">
        <f t="shared" si="666"/>
        <v>27</v>
      </c>
      <c r="AT486" s="69">
        <f t="shared" si="667"/>
        <v>35</v>
      </c>
      <c r="AU486" s="69">
        <f t="shared" si="598"/>
        <v>7</v>
      </c>
      <c r="AV486" s="69">
        <f t="shared" si="599"/>
        <v>9</v>
      </c>
      <c r="AW486" s="81"/>
      <c r="AX486" s="364" t="s">
        <v>2721</v>
      </c>
      <c r="AY486" s="364">
        <v>15415</v>
      </c>
      <c r="AZ486" s="264" t="s">
        <v>48</v>
      </c>
      <c r="BA486" s="238"/>
      <c r="BB486" s="237">
        <f t="shared" si="600"/>
        <v>19</v>
      </c>
      <c r="BC486" s="270">
        <f t="shared" si="595"/>
        <v>695</v>
      </c>
      <c r="BD486" t="str">
        <f t="shared" si="601"/>
        <v>Eriochilus scaber subsp. scaber</v>
      </c>
      <c r="BE486" s="367" t="e">
        <f>COUNTIFS(#REF!,L486)</f>
        <v>#REF!</v>
      </c>
      <c r="BF486" s="374" t="str">
        <f t="shared" si="602"/>
        <v>y</v>
      </c>
      <c r="BG486" s="82"/>
      <c r="BH486" s="375"/>
      <c r="BI486" s="374"/>
      <c r="BJ486" s="403"/>
      <c r="CE486" t="str">
        <f t="shared" si="668"/>
        <v>Round-leaf Pink Bunny Orchid (Eriochilus scaber subsp. orbifolius)</v>
      </c>
      <c r="CF486" s="388" t="str">
        <f t="shared" si="665"/>
        <v>Eriochilus scaber subsp. orbifolius</v>
      </c>
      <c r="CG486" t="str">
        <f t="shared" si="612"/>
        <v/>
      </c>
      <c r="CH486" t="str">
        <f t="shared" si="613"/>
        <v/>
      </c>
      <c r="CI486" t="str">
        <f t="shared" si="614"/>
        <v/>
      </c>
      <c r="CJ486" t="str">
        <f t="shared" si="615"/>
        <v/>
      </c>
      <c r="CK486" s="359" t="str">
        <f t="shared" si="616"/>
        <v/>
      </c>
      <c r="CL486" t="str">
        <f t="shared" si="617"/>
        <v/>
      </c>
      <c r="CM486" t="str">
        <f t="shared" si="618"/>
        <v/>
      </c>
      <c r="CN486" t="str">
        <f t="shared" si="619"/>
        <v/>
      </c>
      <c r="CO486" s="359" t="str">
        <f t="shared" si="620"/>
        <v/>
      </c>
      <c r="CP486" t="str">
        <f t="shared" si="621"/>
        <v/>
      </c>
      <c r="CQ486" t="str">
        <f t="shared" si="622"/>
        <v/>
      </c>
      <c r="CR486" t="str">
        <f t="shared" si="623"/>
        <v/>
      </c>
      <c r="CS486" s="359" t="str">
        <f t="shared" si="624"/>
        <v/>
      </c>
      <c r="CT486" t="str">
        <f t="shared" si="625"/>
        <v/>
      </c>
      <c r="CU486" t="str">
        <f t="shared" si="626"/>
        <v/>
      </c>
      <c r="CV486" t="str">
        <f t="shared" si="627"/>
        <v/>
      </c>
      <c r="CW486" t="str">
        <f t="shared" si="628"/>
        <v/>
      </c>
      <c r="CX486" s="359" t="str">
        <f t="shared" si="629"/>
        <v/>
      </c>
      <c r="CY486" t="str">
        <f t="shared" si="630"/>
        <v/>
      </c>
      <c r="CZ486" t="str">
        <f t="shared" si="631"/>
        <v/>
      </c>
      <c r="DA486" t="str">
        <f t="shared" si="632"/>
        <v/>
      </c>
      <c r="DB486" s="359" t="str">
        <f t="shared" si="633"/>
        <v/>
      </c>
      <c r="DC486" t="str">
        <f t="shared" si="634"/>
        <v/>
      </c>
      <c r="DD486" t="str">
        <f t="shared" si="635"/>
        <v/>
      </c>
      <c r="DE486" t="str">
        <f t="shared" si="636"/>
        <v/>
      </c>
      <c r="DF486" s="359" t="str">
        <f t="shared" si="637"/>
        <v/>
      </c>
      <c r="DG486" t="str">
        <f t="shared" si="638"/>
        <v>X</v>
      </c>
      <c r="DH486" t="str">
        <f t="shared" si="639"/>
        <v>X</v>
      </c>
      <c r="DI486" t="str">
        <f t="shared" si="640"/>
        <v>X</v>
      </c>
      <c r="DJ486" t="str">
        <f t="shared" si="641"/>
        <v>X</v>
      </c>
      <c r="DK486" s="359" t="str">
        <f t="shared" si="642"/>
        <v>X</v>
      </c>
      <c r="DL486" t="str">
        <f t="shared" si="643"/>
        <v>X</v>
      </c>
      <c r="DM486" t="str">
        <f t="shared" si="644"/>
        <v>X</v>
      </c>
      <c r="DN486" t="str">
        <f t="shared" si="645"/>
        <v>X</v>
      </c>
      <c r="DO486" s="359" t="str">
        <f t="shared" si="646"/>
        <v>X</v>
      </c>
      <c r="DP486" t="str">
        <f t="shared" si="647"/>
        <v/>
      </c>
      <c r="DQ486" t="str">
        <f t="shared" si="648"/>
        <v/>
      </c>
      <c r="DR486" t="str">
        <f t="shared" si="649"/>
        <v/>
      </c>
      <c r="DS486" s="359" t="str">
        <f t="shared" si="650"/>
        <v/>
      </c>
      <c r="DT486" t="str">
        <f t="shared" si="651"/>
        <v/>
      </c>
      <c r="DU486" t="str">
        <f t="shared" si="652"/>
        <v/>
      </c>
      <c r="DV486" t="str">
        <f t="shared" si="653"/>
        <v/>
      </c>
      <c r="DW486" t="str">
        <f t="shared" si="654"/>
        <v/>
      </c>
      <c r="DX486" s="359" t="str">
        <f t="shared" si="655"/>
        <v/>
      </c>
      <c r="DY486" t="str">
        <f t="shared" si="656"/>
        <v/>
      </c>
      <c r="DZ486" t="str">
        <f t="shared" si="657"/>
        <v/>
      </c>
      <c r="EA486" t="str">
        <f t="shared" si="658"/>
        <v/>
      </c>
      <c r="EB486" s="359" t="str">
        <f t="shared" si="659"/>
        <v/>
      </c>
      <c r="EC486" t="str">
        <f t="shared" si="660"/>
        <v/>
      </c>
      <c r="ED486" t="str">
        <f t="shared" si="661"/>
        <v/>
      </c>
      <c r="EE486" t="str">
        <f t="shared" si="662"/>
        <v/>
      </c>
      <c r="EF486" t="str">
        <f t="shared" si="663"/>
        <v/>
      </c>
      <c r="EG486" s="359" t="str">
        <f t="shared" si="664"/>
        <v/>
      </c>
      <c r="EH486" t="str">
        <f t="shared" si="608"/>
        <v>Eriochilus scaber subsp. orbifolius</v>
      </c>
      <c r="EJ486" t="str">
        <f t="shared" si="603"/>
        <v>Eriochilus scaber subsp. scaber</v>
      </c>
      <c r="EK486" s="100">
        <f t="shared" si="669"/>
        <v>0</v>
      </c>
      <c r="EL486" s="3">
        <f t="shared" si="669"/>
        <v>0</v>
      </c>
      <c r="EM486" s="3">
        <f t="shared" si="669"/>
        <v>0</v>
      </c>
      <c r="EN486" s="3">
        <f t="shared" si="669"/>
        <v>0</v>
      </c>
      <c r="EO486" s="3">
        <f t="shared" si="669"/>
        <v>0</v>
      </c>
      <c r="EP486" s="3">
        <f t="shared" si="669"/>
        <v>0</v>
      </c>
      <c r="EQ486" s="3">
        <f t="shared" si="669"/>
        <v>1</v>
      </c>
      <c r="ER486" s="3">
        <f t="shared" si="669"/>
        <v>1</v>
      </c>
      <c r="ES486" s="3">
        <f t="shared" si="669"/>
        <v>1</v>
      </c>
      <c r="ET486" s="3">
        <f t="shared" si="669"/>
        <v>0</v>
      </c>
      <c r="EU486" s="3">
        <f t="shared" si="669"/>
        <v>0</v>
      </c>
      <c r="EV486" s="24">
        <f t="shared" si="669"/>
        <v>0</v>
      </c>
      <c r="EW486" s="245">
        <f t="shared" si="605"/>
        <v>3</v>
      </c>
      <c r="EX486" s="262" t="str">
        <f t="shared" si="604"/>
        <v/>
      </c>
    </row>
    <row r="487" spans="1:154" ht="16.149999999999999" customHeight="1" x14ac:dyDescent="0.25">
      <c r="A487" s="363"/>
      <c r="D487" s="363"/>
      <c r="E487" s="363"/>
      <c r="F487" s="363"/>
      <c r="G487" s="363"/>
      <c r="H487" s="363"/>
      <c r="I487" s="363"/>
      <c r="J487" s="68">
        <f t="shared" si="606"/>
        <v>1246</v>
      </c>
      <c r="K487" s="413" t="str">
        <f t="shared" si="607"/>
        <v>Eriochilus sp.</v>
      </c>
      <c r="L487" s="362">
        <v>1246</v>
      </c>
      <c r="M487" s="413" t="s">
        <v>1696</v>
      </c>
      <c r="N487" s="439" t="s">
        <v>67</v>
      </c>
      <c r="O487" s="363" t="str">
        <f t="shared" si="585"/>
        <v>S</v>
      </c>
      <c r="P487" s="364" t="s">
        <v>2695</v>
      </c>
      <c r="Q487" s="364" t="s">
        <v>1055</v>
      </c>
      <c r="R487" s="365" t="s">
        <v>685</v>
      </c>
      <c r="S487" s="365" t="s">
        <v>685</v>
      </c>
      <c r="T487" s="603" t="s">
        <v>7894</v>
      </c>
      <c r="U487" s="603" t="s">
        <v>7894</v>
      </c>
      <c r="V487" s="603" t="s">
        <v>7894</v>
      </c>
      <c r="W487" s="603" t="s">
        <v>7894</v>
      </c>
      <c r="X487" s="603" t="s">
        <v>7894</v>
      </c>
      <c r="Y487" s="603" t="s">
        <v>7894</v>
      </c>
      <c r="Z487" s="603" t="s">
        <v>7894</v>
      </c>
      <c r="AA487" s="603" t="s">
        <v>7894</v>
      </c>
      <c r="AB487" s="603" t="s">
        <v>7894</v>
      </c>
      <c r="AC487" s="603" t="s">
        <v>7894</v>
      </c>
      <c r="AD487" s="603" t="s">
        <v>7894</v>
      </c>
      <c r="AE487" s="603" t="s">
        <v>7894</v>
      </c>
      <c r="AF487" s="605" t="s">
        <v>48</v>
      </c>
      <c r="AG487" s="605" t="s">
        <v>48</v>
      </c>
      <c r="AH487" s="366" t="s">
        <v>685</v>
      </c>
      <c r="AI487" s="363">
        <f t="shared" si="594"/>
        <v>6</v>
      </c>
      <c r="AJ487" s="363">
        <v>0</v>
      </c>
      <c r="AK487" s="413" t="str">
        <f t="shared" si="596"/>
        <v>None</v>
      </c>
      <c r="AL487" s="413" t="str">
        <f t="shared" si="597"/>
        <v>None</v>
      </c>
      <c r="AM487" s="486" t="s">
        <v>7613</v>
      </c>
      <c r="AS487" s="69">
        <f t="shared" si="666"/>
        <v>0</v>
      </c>
      <c r="AT487" s="69">
        <f t="shared" si="667"/>
        <v>0</v>
      </c>
      <c r="AU487" s="69">
        <f t="shared" si="598"/>
        <v>0</v>
      </c>
      <c r="AV487" s="69">
        <f t="shared" si="599"/>
        <v>0</v>
      </c>
      <c r="AW487" s="81"/>
      <c r="AX487" s="364" t="s">
        <v>2695</v>
      </c>
      <c r="AY487" s="364" t="e">
        <v>#N/A</v>
      </c>
      <c r="AZ487" s="264" t="s">
        <v>48</v>
      </c>
      <c r="BA487" s="238"/>
      <c r="BB487" s="237" t="str">
        <f t="shared" si="600"/>
        <v/>
      </c>
      <c r="BC487" s="270">
        <f t="shared" si="595"/>
        <v>1246</v>
      </c>
      <c r="BD487" t="str">
        <f t="shared" si="601"/>
        <v>Eriochilus sp.</v>
      </c>
      <c r="BE487" s="367" t="e">
        <f>COUNTIFS(#REF!,L487)</f>
        <v>#REF!</v>
      </c>
      <c r="BF487" s="374" t="str">
        <f t="shared" si="602"/>
        <v>y</v>
      </c>
      <c r="BG487" s="82"/>
      <c r="BH487" s="375"/>
      <c r="BI487" s="374"/>
      <c r="BJ487" s="403"/>
      <c r="CE487" t="str">
        <f t="shared" si="668"/>
        <v>Pink Bunny Orchid  (Eriochilus scaber subsp. scaber)</v>
      </c>
      <c r="CF487" s="388" t="str">
        <f t="shared" si="665"/>
        <v>Eriochilus scaber subsp. scaber</v>
      </c>
      <c r="CG487" t="str">
        <f t="shared" si="612"/>
        <v/>
      </c>
      <c r="CH487" t="str">
        <f t="shared" si="613"/>
        <v/>
      </c>
      <c r="CI487" t="str">
        <f t="shared" si="614"/>
        <v/>
      </c>
      <c r="CJ487" t="str">
        <f t="shared" si="615"/>
        <v/>
      </c>
      <c r="CK487" s="359" t="str">
        <f t="shared" si="616"/>
        <v/>
      </c>
      <c r="CL487" t="str">
        <f t="shared" si="617"/>
        <v/>
      </c>
      <c r="CM487" t="str">
        <f t="shared" si="618"/>
        <v/>
      </c>
      <c r="CN487" t="str">
        <f t="shared" si="619"/>
        <v/>
      </c>
      <c r="CO487" s="359" t="str">
        <f t="shared" si="620"/>
        <v/>
      </c>
      <c r="CP487" t="str">
        <f t="shared" si="621"/>
        <v/>
      </c>
      <c r="CQ487" t="str">
        <f t="shared" si="622"/>
        <v/>
      </c>
      <c r="CR487" t="str">
        <f t="shared" si="623"/>
        <v/>
      </c>
      <c r="CS487" s="359" t="str">
        <f t="shared" si="624"/>
        <v/>
      </c>
      <c r="CT487" t="str">
        <f t="shared" si="625"/>
        <v/>
      </c>
      <c r="CU487" t="str">
        <f t="shared" si="626"/>
        <v/>
      </c>
      <c r="CV487" t="str">
        <f t="shared" si="627"/>
        <v/>
      </c>
      <c r="CW487" t="str">
        <f t="shared" si="628"/>
        <v/>
      </c>
      <c r="CX487" s="359" t="str">
        <f t="shared" si="629"/>
        <v/>
      </c>
      <c r="CY487" t="str">
        <f t="shared" si="630"/>
        <v/>
      </c>
      <c r="CZ487" t="str">
        <f t="shared" si="631"/>
        <v/>
      </c>
      <c r="DA487" t="str">
        <f t="shared" si="632"/>
        <v/>
      </c>
      <c r="DB487" s="359" t="str">
        <f t="shared" si="633"/>
        <v/>
      </c>
      <c r="DC487" t="str">
        <f t="shared" si="634"/>
        <v/>
      </c>
      <c r="DD487" t="str">
        <f t="shared" si="635"/>
        <v/>
      </c>
      <c r="DE487" t="str">
        <f t="shared" si="636"/>
        <v/>
      </c>
      <c r="DF487" s="359" t="str">
        <f t="shared" si="637"/>
        <v/>
      </c>
      <c r="DG487" t="str">
        <f t="shared" si="638"/>
        <v>X</v>
      </c>
      <c r="DH487" t="str">
        <f t="shared" si="639"/>
        <v>X</v>
      </c>
      <c r="DI487" t="str">
        <f t="shared" si="640"/>
        <v>X</v>
      </c>
      <c r="DJ487" t="str">
        <f t="shared" si="641"/>
        <v>X</v>
      </c>
      <c r="DK487" s="359" t="str">
        <f t="shared" si="642"/>
        <v>X</v>
      </c>
      <c r="DL487" t="str">
        <f t="shared" si="643"/>
        <v>X</v>
      </c>
      <c r="DM487" t="str">
        <f t="shared" si="644"/>
        <v>X</v>
      </c>
      <c r="DN487" t="str">
        <f t="shared" si="645"/>
        <v>X</v>
      </c>
      <c r="DO487" s="359" t="str">
        <f t="shared" si="646"/>
        <v>X</v>
      </c>
      <c r="DP487" t="str">
        <f t="shared" si="647"/>
        <v/>
      </c>
      <c r="DQ487" t="str">
        <f t="shared" si="648"/>
        <v/>
      </c>
      <c r="DR487" t="str">
        <f t="shared" si="649"/>
        <v/>
      </c>
      <c r="DS487" s="359" t="str">
        <f t="shared" si="650"/>
        <v/>
      </c>
      <c r="DT487" t="str">
        <f t="shared" si="651"/>
        <v/>
      </c>
      <c r="DU487" t="str">
        <f t="shared" si="652"/>
        <v/>
      </c>
      <c r="DV487" t="str">
        <f t="shared" si="653"/>
        <v/>
      </c>
      <c r="DW487" t="str">
        <f t="shared" si="654"/>
        <v/>
      </c>
      <c r="DX487" s="359" t="str">
        <f t="shared" si="655"/>
        <v/>
      </c>
      <c r="DY487" t="str">
        <f t="shared" si="656"/>
        <v/>
      </c>
      <c r="DZ487" t="str">
        <f t="shared" si="657"/>
        <v/>
      </c>
      <c r="EA487" t="str">
        <f t="shared" si="658"/>
        <v/>
      </c>
      <c r="EB487" s="359" t="str">
        <f t="shared" si="659"/>
        <v/>
      </c>
      <c r="EC487" t="str">
        <f t="shared" si="660"/>
        <v/>
      </c>
      <c r="ED487" t="str">
        <f t="shared" si="661"/>
        <v/>
      </c>
      <c r="EE487" t="str">
        <f t="shared" si="662"/>
        <v/>
      </c>
      <c r="EF487" t="str">
        <f t="shared" si="663"/>
        <v/>
      </c>
      <c r="EG487" s="359" t="str">
        <f t="shared" si="664"/>
        <v/>
      </c>
      <c r="EH487" t="str">
        <f t="shared" si="608"/>
        <v>Eriochilus scaber subsp. scaber</v>
      </c>
      <c r="EJ487" t="str">
        <f t="shared" si="603"/>
        <v>Eriochilus sp.</v>
      </c>
      <c r="EK487" s="100">
        <f t="shared" si="669"/>
        <v>0</v>
      </c>
      <c r="EL487" s="3">
        <f t="shared" si="669"/>
        <v>0</v>
      </c>
      <c r="EM487" s="3">
        <f t="shared" si="669"/>
        <v>0</v>
      </c>
      <c r="EN487" s="3">
        <f t="shared" si="669"/>
        <v>0</v>
      </c>
      <c r="EO487" s="3">
        <f t="shared" si="669"/>
        <v>0</v>
      </c>
      <c r="EP487" s="3">
        <f t="shared" si="669"/>
        <v>0</v>
      </c>
      <c r="EQ487" s="3">
        <f t="shared" si="669"/>
        <v>0</v>
      </c>
      <c r="ER487" s="3">
        <f t="shared" si="669"/>
        <v>0</v>
      </c>
      <c r="ES487" s="3">
        <f t="shared" si="669"/>
        <v>0</v>
      </c>
      <c r="ET487" s="3">
        <f t="shared" si="669"/>
        <v>0</v>
      </c>
      <c r="EU487" s="3">
        <f t="shared" si="669"/>
        <v>0</v>
      </c>
      <c r="EV487" s="24">
        <f t="shared" si="669"/>
        <v>0</v>
      </c>
      <c r="EW487" s="245">
        <f t="shared" si="605"/>
        <v>0</v>
      </c>
      <c r="EX487" s="262" t="str">
        <f t="shared" si="604"/>
        <v/>
      </c>
    </row>
    <row r="488" spans="1:154" ht="16.149999999999999" customHeight="1" x14ac:dyDescent="0.25">
      <c r="A488" s="363"/>
      <c r="D488" s="363"/>
      <c r="E488" s="363"/>
      <c r="F488" s="363"/>
      <c r="G488" s="363"/>
      <c r="H488" s="363"/>
      <c r="I488" s="363"/>
      <c r="J488" s="68">
        <f t="shared" si="606"/>
        <v>479</v>
      </c>
      <c r="K488" s="427" t="str">
        <f t="shared" si="607"/>
        <v>Eriochilus sp. 'Merivale'</v>
      </c>
      <c r="L488" s="428">
        <v>479</v>
      </c>
      <c r="M488" s="427" t="s">
        <v>1696</v>
      </c>
      <c r="N488" s="439" t="s">
        <v>7697</v>
      </c>
      <c r="O488" s="363" t="str">
        <f t="shared" si="585"/>
        <v>S</v>
      </c>
      <c r="P488" s="364" t="s">
        <v>7698</v>
      </c>
      <c r="Q488" s="364" t="s">
        <v>7699</v>
      </c>
      <c r="R488" s="365">
        <v>42948</v>
      </c>
      <c r="S488" s="365">
        <v>43008</v>
      </c>
      <c r="T488" s="603" t="s">
        <v>7894</v>
      </c>
      <c r="U488" s="603" t="s">
        <v>7894</v>
      </c>
      <c r="V488" s="603" t="s">
        <v>7894</v>
      </c>
      <c r="W488" s="603" t="s">
        <v>7894</v>
      </c>
      <c r="X488" s="603" t="s">
        <v>7894</v>
      </c>
      <c r="Y488" s="603" t="s">
        <v>7894</v>
      </c>
      <c r="Z488" s="603" t="s">
        <v>7894</v>
      </c>
      <c r="AA488" s="603" t="s">
        <v>4827</v>
      </c>
      <c r="AB488" s="603" t="s">
        <v>4828</v>
      </c>
      <c r="AC488" s="603" t="s">
        <v>7894</v>
      </c>
      <c r="AD488" s="603" t="s">
        <v>7894</v>
      </c>
      <c r="AE488" s="603" t="s">
        <v>7894</v>
      </c>
      <c r="AF488" s="605" t="s">
        <v>7903</v>
      </c>
      <c r="AG488" s="605" t="s">
        <v>7947</v>
      </c>
      <c r="AH488" s="366" t="s">
        <v>685</v>
      </c>
      <c r="AI488" s="363">
        <f t="shared" si="594"/>
        <v>6</v>
      </c>
      <c r="AJ488" s="363">
        <v>20</v>
      </c>
      <c r="AK488" s="413" t="str">
        <f t="shared" si="596"/>
        <v>Pink Bunny Orchids</v>
      </c>
      <c r="AL488" s="413" t="str">
        <f t="shared" si="597"/>
        <v>Eriochilus scaber</v>
      </c>
      <c r="AM488" s="486" t="s">
        <v>7609</v>
      </c>
      <c r="AS488" s="69">
        <f t="shared" si="666"/>
        <v>32</v>
      </c>
      <c r="AT488" s="69">
        <f t="shared" si="667"/>
        <v>39</v>
      </c>
      <c r="AU488" s="69">
        <f t="shared" si="598"/>
        <v>8</v>
      </c>
      <c r="AV488" s="69">
        <f t="shared" si="599"/>
        <v>9</v>
      </c>
      <c r="AW488" s="81"/>
      <c r="AX488" s="364" t="s">
        <v>2695</v>
      </c>
      <c r="AY488" s="364" t="e">
        <v>#N/A</v>
      </c>
      <c r="AZ488" s="264" t="s">
        <v>48</v>
      </c>
      <c r="BA488" s="238"/>
      <c r="BB488" s="237" t="str">
        <f t="shared" si="600"/>
        <v/>
      </c>
      <c r="BC488" s="270">
        <f t="shared" si="595"/>
        <v>479</v>
      </c>
      <c r="BD488" t="str">
        <f t="shared" si="601"/>
        <v>Eriochilus sp. 'Merivale'</v>
      </c>
      <c r="BE488" s="367" t="e">
        <f>COUNTIFS(#REF!,L488)</f>
        <v>#REF!</v>
      </c>
      <c r="BF488" s="374" t="str">
        <f t="shared" si="602"/>
        <v>y</v>
      </c>
      <c r="BG488" s="82"/>
      <c r="BH488" s="375"/>
      <c r="BI488" s="374"/>
      <c r="BJ488" s="403"/>
      <c r="CE488" t="str">
        <f t="shared" si="668"/>
        <v>Bunny orchid (Eriochilus sp.)</v>
      </c>
      <c r="CF488" s="388" t="str">
        <f t="shared" si="665"/>
        <v>Eriochilus sp.</v>
      </c>
      <c r="CG488" t="str">
        <f t="shared" si="612"/>
        <v/>
      </c>
      <c r="CH488" t="str">
        <f t="shared" si="613"/>
        <v/>
      </c>
      <c r="CI488" t="str">
        <f t="shared" si="614"/>
        <v/>
      </c>
      <c r="CJ488" t="str">
        <f t="shared" si="615"/>
        <v/>
      </c>
      <c r="CK488" s="359" t="str">
        <f t="shared" si="616"/>
        <v/>
      </c>
      <c r="CL488" t="str">
        <f t="shared" si="617"/>
        <v/>
      </c>
      <c r="CM488" t="str">
        <f t="shared" si="618"/>
        <v/>
      </c>
      <c r="CN488" t="str">
        <f t="shared" si="619"/>
        <v/>
      </c>
      <c r="CO488" s="359" t="str">
        <f t="shared" si="620"/>
        <v/>
      </c>
      <c r="CP488" t="str">
        <f t="shared" si="621"/>
        <v/>
      </c>
      <c r="CQ488" t="str">
        <f t="shared" si="622"/>
        <v/>
      </c>
      <c r="CR488" t="str">
        <f t="shared" si="623"/>
        <v/>
      </c>
      <c r="CS488" s="359" t="str">
        <f t="shared" si="624"/>
        <v/>
      </c>
      <c r="CT488" t="str">
        <f t="shared" si="625"/>
        <v/>
      </c>
      <c r="CU488" t="str">
        <f t="shared" si="626"/>
        <v/>
      </c>
      <c r="CV488" t="str">
        <f t="shared" si="627"/>
        <v/>
      </c>
      <c r="CW488" t="str">
        <f t="shared" si="628"/>
        <v/>
      </c>
      <c r="CX488" s="359" t="str">
        <f t="shared" si="629"/>
        <v/>
      </c>
      <c r="CY488" t="str">
        <f t="shared" si="630"/>
        <v/>
      </c>
      <c r="CZ488" t="str">
        <f t="shared" si="631"/>
        <v/>
      </c>
      <c r="DA488" t="str">
        <f t="shared" si="632"/>
        <v/>
      </c>
      <c r="DB488" s="359" t="str">
        <f t="shared" si="633"/>
        <v/>
      </c>
      <c r="DC488" t="str">
        <f t="shared" si="634"/>
        <v/>
      </c>
      <c r="DD488" t="str">
        <f t="shared" si="635"/>
        <v/>
      </c>
      <c r="DE488" t="str">
        <f t="shared" si="636"/>
        <v/>
      </c>
      <c r="DF488" s="359" t="str">
        <f t="shared" si="637"/>
        <v/>
      </c>
      <c r="DG488" t="str">
        <f t="shared" si="638"/>
        <v/>
      </c>
      <c r="DH488" t="str">
        <f t="shared" si="639"/>
        <v/>
      </c>
      <c r="DI488" t="str">
        <f t="shared" si="640"/>
        <v/>
      </c>
      <c r="DJ488" t="str">
        <f t="shared" si="641"/>
        <v/>
      </c>
      <c r="DK488" s="359" t="str">
        <f t="shared" si="642"/>
        <v/>
      </c>
      <c r="DL488" t="str">
        <f t="shared" si="643"/>
        <v/>
      </c>
      <c r="DM488" t="str">
        <f t="shared" si="644"/>
        <v/>
      </c>
      <c r="DN488" t="str">
        <f t="shared" si="645"/>
        <v/>
      </c>
      <c r="DO488" s="359" t="str">
        <f t="shared" si="646"/>
        <v/>
      </c>
      <c r="DP488" t="str">
        <f t="shared" si="647"/>
        <v/>
      </c>
      <c r="DQ488" t="str">
        <f t="shared" si="648"/>
        <v/>
      </c>
      <c r="DR488" t="str">
        <f t="shared" si="649"/>
        <v/>
      </c>
      <c r="DS488" s="359" t="str">
        <f t="shared" si="650"/>
        <v/>
      </c>
      <c r="DT488" t="str">
        <f t="shared" si="651"/>
        <v/>
      </c>
      <c r="DU488" t="str">
        <f t="shared" si="652"/>
        <v/>
      </c>
      <c r="DV488" t="str">
        <f t="shared" si="653"/>
        <v/>
      </c>
      <c r="DW488" t="str">
        <f t="shared" si="654"/>
        <v/>
      </c>
      <c r="DX488" s="359" t="str">
        <f t="shared" si="655"/>
        <v/>
      </c>
      <c r="DY488" t="str">
        <f t="shared" si="656"/>
        <v/>
      </c>
      <c r="DZ488" t="str">
        <f t="shared" si="657"/>
        <v/>
      </c>
      <c r="EA488" t="str">
        <f t="shared" si="658"/>
        <v/>
      </c>
      <c r="EB488" s="359" t="str">
        <f t="shared" si="659"/>
        <v/>
      </c>
      <c r="EC488" t="str">
        <f t="shared" si="660"/>
        <v/>
      </c>
      <c r="ED488" t="str">
        <f t="shared" si="661"/>
        <v/>
      </c>
      <c r="EE488" t="str">
        <f t="shared" si="662"/>
        <v/>
      </c>
      <c r="EF488" t="str">
        <f t="shared" si="663"/>
        <v/>
      </c>
      <c r="EG488" s="359" t="str">
        <f t="shared" si="664"/>
        <v/>
      </c>
      <c r="EH488" t="str">
        <f t="shared" si="608"/>
        <v>Eriochilus sp.</v>
      </c>
      <c r="EJ488" t="str">
        <f t="shared" si="603"/>
        <v>Eriochilus sp. 'Merivale'</v>
      </c>
      <c r="EK488" s="100">
        <f t="shared" si="669"/>
        <v>0</v>
      </c>
      <c r="EL488" s="3">
        <f t="shared" si="669"/>
        <v>0</v>
      </c>
      <c r="EM488" s="3">
        <f t="shared" si="669"/>
        <v>0</v>
      </c>
      <c r="EN488" s="3">
        <f t="shared" si="669"/>
        <v>0</v>
      </c>
      <c r="EO488" s="3">
        <f t="shared" si="669"/>
        <v>0</v>
      </c>
      <c r="EP488" s="3">
        <f t="shared" si="669"/>
        <v>0</v>
      </c>
      <c r="EQ488" s="3">
        <f t="shared" si="669"/>
        <v>0</v>
      </c>
      <c r="ER488" s="3">
        <f t="shared" si="669"/>
        <v>1</v>
      </c>
      <c r="ES488" s="3">
        <f t="shared" si="669"/>
        <v>1</v>
      </c>
      <c r="ET488" s="3">
        <f t="shared" si="669"/>
        <v>0</v>
      </c>
      <c r="EU488" s="3">
        <f t="shared" si="669"/>
        <v>0</v>
      </c>
      <c r="EV488" s="24">
        <f t="shared" si="669"/>
        <v>0</v>
      </c>
      <c r="EW488" s="245">
        <f t="shared" si="605"/>
        <v>2</v>
      </c>
      <c r="EX488" s="262" t="str">
        <f t="shared" si="604"/>
        <v/>
      </c>
    </row>
    <row r="489" spans="1:154" ht="16.149999999999999" customHeight="1" thickBot="1" x14ac:dyDescent="0.3">
      <c r="A489" s="363"/>
      <c r="D489" s="363"/>
      <c r="E489" s="363"/>
      <c r="F489" s="363"/>
      <c r="G489" s="363"/>
      <c r="H489" s="363"/>
      <c r="I489" s="363"/>
      <c r="J489" s="68">
        <f t="shared" si="606"/>
        <v>478</v>
      </c>
      <c r="K489" s="427" t="str">
        <f t="shared" si="607"/>
        <v>Eriochilus glareosus</v>
      </c>
      <c r="L489" s="428">
        <v>478</v>
      </c>
      <c r="M489" s="427" t="s">
        <v>1696</v>
      </c>
      <c r="N489" s="439" t="s">
        <v>7736</v>
      </c>
      <c r="O489" s="363" t="str">
        <f t="shared" si="585"/>
        <v>S</v>
      </c>
      <c r="P489" s="364" t="s">
        <v>7695</v>
      </c>
      <c r="Q489" s="364" t="s">
        <v>7696</v>
      </c>
      <c r="R489" s="365">
        <v>42876</v>
      </c>
      <c r="S489" s="365">
        <v>42916</v>
      </c>
      <c r="T489" s="603" t="s">
        <v>7894</v>
      </c>
      <c r="U489" s="603" t="s">
        <v>7894</v>
      </c>
      <c r="V489" s="603" t="s">
        <v>7894</v>
      </c>
      <c r="W489" s="603" t="s">
        <v>7894</v>
      </c>
      <c r="X489" s="603" t="s">
        <v>4824</v>
      </c>
      <c r="Y489" s="603" t="s">
        <v>4825</v>
      </c>
      <c r="Z489" s="603" t="s">
        <v>7894</v>
      </c>
      <c r="AA489" s="603" t="s">
        <v>7894</v>
      </c>
      <c r="AB489" s="603" t="s">
        <v>7894</v>
      </c>
      <c r="AC489" s="603" t="s">
        <v>7894</v>
      </c>
      <c r="AD489" s="603" t="s">
        <v>7894</v>
      </c>
      <c r="AE489" s="603" t="s">
        <v>7894</v>
      </c>
      <c r="AF489" s="605" t="s">
        <v>7928</v>
      </c>
      <c r="AG489" s="605" t="s">
        <v>7972</v>
      </c>
      <c r="AH489" s="366" t="s">
        <v>1593</v>
      </c>
      <c r="AI489" s="363">
        <f t="shared" si="594"/>
        <v>2</v>
      </c>
      <c r="AJ489" s="363">
        <v>19</v>
      </c>
      <c r="AK489" s="413" t="str">
        <f t="shared" si="596"/>
        <v>White Bunny Orchids</v>
      </c>
      <c r="AL489" s="413" t="str">
        <f t="shared" si="597"/>
        <v>Eriochilus dilatatus</v>
      </c>
      <c r="AM489" s="486" t="s">
        <v>7607</v>
      </c>
      <c r="AN489" s="70" t="s">
        <v>2730</v>
      </c>
      <c r="AO489" s="426" t="s">
        <v>7737</v>
      </c>
      <c r="AS489" s="69">
        <f t="shared" si="666"/>
        <v>21</v>
      </c>
      <c r="AT489" s="69">
        <f t="shared" si="667"/>
        <v>26</v>
      </c>
      <c r="AU489" s="69">
        <f t="shared" si="598"/>
        <v>5</v>
      </c>
      <c r="AV489" s="69">
        <f t="shared" si="599"/>
        <v>6</v>
      </c>
      <c r="AW489" s="81"/>
      <c r="AX489" s="364" t="s">
        <v>2695</v>
      </c>
      <c r="AY489" s="364" t="e">
        <v>#N/A</v>
      </c>
      <c r="AZ489" s="264" t="s">
        <v>48</v>
      </c>
      <c r="BA489" s="238"/>
      <c r="BB489" s="237" t="str">
        <f t="shared" si="600"/>
        <v/>
      </c>
      <c r="BC489" s="270">
        <f t="shared" si="595"/>
        <v>478</v>
      </c>
      <c r="BD489" t="str">
        <f t="shared" si="601"/>
        <v>Eriochilus glareosus</v>
      </c>
      <c r="BE489" s="367" t="e">
        <f>COUNTIFS(#REF!,L489)</f>
        <v>#REF!</v>
      </c>
      <c r="BF489" s="374" t="str">
        <f t="shared" si="602"/>
        <v>y</v>
      </c>
      <c r="BG489" s="82"/>
      <c r="BH489" s="375"/>
      <c r="BI489" s="374"/>
      <c r="BJ489" s="403"/>
      <c r="CE489" t="str">
        <f t="shared" si="668"/>
        <v>Merivale Bunny Orchid (Eriochilus sp. 'Merivale')</v>
      </c>
      <c r="CF489" s="388" t="str">
        <f t="shared" si="665"/>
        <v>Eriochilus sp. 'Merivale'</v>
      </c>
      <c r="CG489" t="str">
        <f t="shared" si="612"/>
        <v/>
      </c>
      <c r="CH489" t="str">
        <f t="shared" si="613"/>
        <v/>
      </c>
      <c r="CI489" t="str">
        <f t="shared" si="614"/>
        <v/>
      </c>
      <c r="CJ489" t="str">
        <f t="shared" si="615"/>
        <v/>
      </c>
      <c r="CK489" s="359" t="str">
        <f t="shared" si="616"/>
        <v/>
      </c>
      <c r="CL489" t="str">
        <f t="shared" si="617"/>
        <v/>
      </c>
      <c r="CM489" t="str">
        <f t="shared" si="618"/>
        <v/>
      </c>
      <c r="CN489" t="str">
        <f t="shared" si="619"/>
        <v/>
      </c>
      <c r="CO489" s="359" t="str">
        <f t="shared" si="620"/>
        <v/>
      </c>
      <c r="CP489" t="str">
        <f t="shared" si="621"/>
        <v/>
      </c>
      <c r="CQ489" t="str">
        <f t="shared" si="622"/>
        <v/>
      </c>
      <c r="CR489" t="str">
        <f t="shared" si="623"/>
        <v/>
      </c>
      <c r="CS489" s="359" t="str">
        <f t="shared" si="624"/>
        <v/>
      </c>
      <c r="CT489" t="str">
        <f t="shared" si="625"/>
        <v/>
      </c>
      <c r="CU489" t="str">
        <f t="shared" si="626"/>
        <v/>
      </c>
      <c r="CV489" t="str">
        <f t="shared" si="627"/>
        <v/>
      </c>
      <c r="CW489" t="str">
        <f t="shared" si="628"/>
        <v/>
      </c>
      <c r="CX489" s="359" t="str">
        <f t="shared" si="629"/>
        <v/>
      </c>
      <c r="CY489" t="str">
        <f t="shared" si="630"/>
        <v/>
      </c>
      <c r="CZ489" t="str">
        <f t="shared" si="631"/>
        <v/>
      </c>
      <c r="DA489" t="str">
        <f t="shared" si="632"/>
        <v/>
      </c>
      <c r="DB489" s="359" t="str">
        <f t="shared" si="633"/>
        <v/>
      </c>
      <c r="DC489" t="str">
        <f t="shared" si="634"/>
        <v/>
      </c>
      <c r="DD489" t="str">
        <f t="shared" si="635"/>
        <v/>
      </c>
      <c r="DE489" t="str">
        <f t="shared" si="636"/>
        <v/>
      </c>
      <c r="DF489" s="359" t="str">
        <f t="shared" si="637"/>
        <v/>
      </c>
      <c r="DG489" t="str">
        <f t="shared" si="638"/>
        <v/>
      </c>
      <c r="DH489" t="str">
        <f t="shared" si="639"/>
        <v/>
      </c>
      <c r="DI489" t="str">
        <f t="shared" si="640"/>
        <v/>
      </c>
      <c r="DJ489" t="str">
        <f t="shared" si="641"/>
        <v/>
      </c>
      <c r="DK489" s="359" t="str">
        <f t="shared" si="642"/>
        <v/>
      </c>
      <c r="DL489" t="str">
        <f t="shared" si="643"/>
        <v>X</v>
      </c>
      <c r="DM489" t="str">
        <f t="shared" si="644"/>
        <v>X</v>
      </c>
      <c r="DN489" t="str">
        <f t="shared" si="645"/>
        <v>X</v>
      </c>
      <c r="DO489" s="359" t="str">
        <f t="shared" si="646"/>
        <v>X</v>
      </c>
      <c r="DP489" t="str">
        <f t="shared" si="647"/>
        <v>X</v>
      </c>
      <c r="DQ489" t="str">
        <f t="shared" si="648"/>
        <v>X</v>
      </c>
      <c r="DR489" t="str">
        <f t="shared" si="649"/>
        <v>X</v>
      </c>
      <c r="DS489" s="359" t="str">
        <f t="shared" si="650"/>
        <v>X</v>
      </c>
      <c r="DT489" t="str">
        <f t="shared" si="651"/>
        <v/>
      </c>
      <c r="DU489" t="str">
        <f t="shared" si="652"/>
        <v/>
      </c>
      <c r="DV489" t="str">
        <f t="shared" si="653"/>
        <v/>
      </c>
      <c r="DW489" t="str">
        <f t="shared" si="654"/>
        <v/>
      </c>
      <c r="DX489" s="359" t="str">
        <f t="shared" si="655"/>
        <v/>
      </c>
      <c r="DY489" t="str">
        <f t="shared" si="656"/>
        <v/>
      </c>
      <c r="DZ489" t="str">
        <f t="shared" si="657"/>
        <v/>
      </c>
      <c r="EA489" t="str">
        <f t="shared" si="658"/>
        <v/>
      </c>
      <c r="EB489" s="359" t="str">
        <f t="shared" si="659"/>
        <v/>
      </c>
      <c r="EC489" t="str">
        <f t="shared" si="660"/>
        <v/>
      </c>
      <c r="ED489" t="str">
        <f t="shared" si="661"/>
        <v/>
      </c>
      <c r="EE489" t="str">
        <f t="shared" si="662"/>
        <v/>
      </c>
      <c r="EF489" t="str">
        <f t="shared" si="663"/>
        <v/>
      </c>
      <c r="EG489" s="359" t="str">
        <f t="shared" si="664"/>
        <v/>
      </c>
      <c r="EH489" t="str">
        <f t="shared" si="608"/>
        <v>Eriochilus sp. 'Merivale'</v>
      </c>
      <c r="EJ489" t="str">
        <f t="shared" si="603"/>
        <v>Eriochilus glareosus</v>
      </c>
      <c r="EK489" s="100">
        <f t="shared" si="669"/>
        <v>0</v>
      </c>
      <c r="EL489" s="3">
        <f t="shared" si="669"/>
        <v>0</v>
      </c>
      <c r="EM489" s="3">
        <f t="shared" si="669"/>
        <v>0</v>
      </c>
      <c r="EN489" s="3">
        <f t="shared" si="669"/>
        <v>0</v>
      </c>
      <c r="EO489" s="3">
        <f t="shared" si="669"/>
        <v>1</v>
      </c>
      <c r="EP489" s="3">
        <f t="shared" si="669"/>
        <v>1</v>
      </c>
      <c r="EQ489" s="3">
        <f t="shared" si="669"/>
        <v>0</v>
      </c>
      <c r="ER489" s="3">
        <f t="shared" si="669"/>
        <v>0</v>
      </c>
      <c r="ES489" s="3">
        <f t="shared" si="669"/>
        <v>0</v>
      </c>
      <c r="ET489" s="3">
        <f t="shared" si="669"/>
        <v>0</v>
      </c>
      <c r="EU489" s="3">
        <f t="shared" si="669"/>
        <v>0</v>
      </c>
      <c r="EV489" s="24">
        <f t="shared" si="669"/>
        <v>0</v>
      </c>
      <c r="EW489" s="245">
        <f t="shared" si="605"/>
        <v>2</v>
      </c>
      <c r="EX489" s="262" t="str">
        <f t="shared" si="604"/>
        <v/>
      </c>
    </row>
    <row r="490" spans="1:154" ht="16.149999999999999" customHeight="1" x14ac:dyDescent="0.25">
      <c r="A490" s="363"/>
      <c r="D490" s="363"/>
      <c r="E490" s="363"/>
      <c r="F490" s="363"/>
      <c r="G490" s="363"/>
      <c r="H490" s="363"/>
      <c r="I490" s="363"/>
      <c r="J490" s="68">
        <f t="shared" si="606"/>
        <v>696</v>
      </c>
      <c r="K490" s="427" t="str">
        <f t="shared" si="607"/>
        <v>Eriochilus tenuis</v>
      </c>
      <c r="L490" s="428">
        <v>696</v>
      </c>
      <c r="M490" s="427" t="s">
        <v>1696</v>
      </c>
      <c r="N490" s="439" t="s">
        <v>430</v>
      </c>
      <c r="O490" s="363" t="str">
        <f t="shared" si="585"/>
        <v>S</v>
      </c>
      <c r="P490" s="430" t="s">
        <v>2722</v>
      </c>
      <c r="Q490" s="364" t="s">
        <v>1876</v>
      </c>
      <c r="R490" s="365">
        <v>42979</v>
      </c>
      <c r="S490" s="373">
        <v>43070</v>
      </c>
      <c r="T490" s="603" t="s">
        <v>7894</v>
      </c>
      <c r="U490" s="603" t="s">
        <v>7894</v>
      </c>
      <c r="V490" s="603" t="s">
        <v>7894</v>
      </c>
      <c r="W490" s="603" t="s">
        <v>7894</v>
      </c>
      <c r="X490" s="603" t="s">
        <v>7894</v>
      </c>
      <c r="Y490" s="603" t="s">
        <v>7894</v>
      </c>
      <c r="Z490" s="603" t="s">
        <v>7894</v>
      </c>
      <c r="AA490" s="603" t="s">
        <v>7894</v>
      </c>
      <c r="AB490" s="603" t="s">
        <v>4828</v>
      </c>
      <c r="AC490" s="603" t="s">
        <v>4829</v>
      </c>
      <c r="AD490" s="603" t="s">
        <v>4830</v>
      </c>
      <c r="AE490" s="603" t="s">
        <v>7894</v>
      </c>
      <c r="AF490" s="605" t="s">
        <v>7902</v>
      </c>
      <c r="AG490" s="605" t="s">
        <v>7946</v>
      </c>
      <c r="AH490" s="366" t="s">
        <v>685</v>
      </c>
      <c r="AI490" s="363">
        <f t="shared" si="594"/>
        <v>6</v>
      </c>
      <c r="AJ490" s="363">
        <v>20</v>
      </c>
      <c r="AK490" s="413" t="str">
        <f t="shared" si="596"/>
        <v>Pink Bunny Orchids</v>
      </c>
      <c r="AL490" s="413" t="str">
        <f t="shared" si="597"/>
        <v>Eriochilus scaber</v>
      </c>
      <c r="AM490" s="486" t="s">
        <v>7607</v>
      </c>
      <c r="AS490" s="69">
        <f t="shared" si="666"/>
        <v>36</v>
      </c>
      <c r="AT490" s="69">
        <f t="shared" si="667"/>
        <v>48</v>
      </c>
      <c r="AU490" s="69">
        <f t="shared" si="598"/>
        <v>9</v>
      </c>
      <c r="AV490" s="69">
        <f t="shared" si="599"/>
        <v>12</v>
      </c>
      <c r="AW490" s="81"/>
      <c r="AX490" s="364" t="s">
        <v>2723</v>
      </c>
      <c r="AY490" s="364">
        <v>10802</v>
      </c>
      <c r="AZ490" s="264" t="s">
        <v>48</v>
      </c>
      <c r="BA490" s="238"/>
      <c r="BB490" s="237" t="str">
        <f t="shared" si="600"/>
        <v/>
      </c>
      <c r="BC490" s="270">
        <f t="shared" si="595"/>
        <v>696</v>
      </c>
      <c r="BD490" t="str">
        <f t="shared" si="601"/>
        <v>Eriochilus tenuis</v>
      </c>
      <c r="BE490" s="367" t="e">
        <f>COUNTIFS(#REF!,L490)</f>
        <v>#REF!</v>
      </c>
      <c r="BF490" s="374" t="str">
        <f t="shared" si="602"/>
        <v>y</v>
      </c>
      <c r="BG490" s="82"/>
      <c r="BH490" s="375"/>
      <c r="BI490" s="374"/>
      <c r="BJ490" s="403"/>
      <c r="CE490" t="str">
        <f t="shared" si="668"/>
        <v>Darling Range Bunny Orchid (Eriochilus glareosus)</v>
      </c>
      <c r="CF490" s="388" t="str">
        <f t="shared" si="665"/>
        <v>Eriochilus glareosus</v>
      </c>
      <c r="CG490" t="str">
        <f t="shared" si="612"/>
        <v/>
      </c>
      <c r="CH490" t="str">
        <f t="shared" si="613"/>
        <v/>
      </c>
      <c r="CI490" t="str">
        <f t="shared" si="614"/>
        <v/>
      </c>
      <c r="CJ490" t="str">
        <f t="shared" si="615"/>
        <v/>
      </c>
      <c r="CK490" s="359" t="str">
        <f t="shared" si="616"/>
        <v/>
      </c>
      <c r="CL490" t="str">
        <f t="shared" si="617"/>
        <v/>
      </c>
      <c r="CM490" t="str">
        <f t="shared" si="618"/>
        <v/>
      </c>
      <c r="CN490" t="str">
        <f t="shared" si="619"/>
        <v/>
      </c>
      <c r="CO490" s="359" t="str">
        <f t="shared" si="620"/>
        <v/>
      </c>
      <c r="CP490" t="str">
        <f t="shared" si="621"/>
        <v/>
      </c>
      <c r="CQ490" t="str">
        <f t="shared" si="622"/>
        <v/>
      </c>
      <c r="CR490" t="str">
        <f t="shared" si="623"/>
        <v/>
      </c>
      <c r="CS490" s="359" t="str">
        <f t="shared" si="624"/>
        <v/>
      </c>
      <c r="CT490" t="str">
        <f t="shared" si="625"/>
        <v/>
      </c>
      <c r="CU490" t="str">
        <f t="shared" si="626"/>
        <v/>
      </c>
      <c r="CV490" t="str">
        <f t="shared" si="627"/>
        <v/>
      </c>
      <c r="CW490" t="str">
        <f t="shared" si="628"/>
        <v/>
      </c>
      <c r="CX490" s="359" t="str">
        <f t="shared" si="629"/>
        <v/>
      </c>
      <c r="CY490" t="str">
        <f t="shared" si="630"/>
        <v/>
      </c>
      <c r="CZ490" t="str">
        <f t="shared" si="631"/>
        <v/>
      </c>
      <c r="DA490" t="str">
        <f t="shared" si="632"/>
        <v>X</v>
      </c>
      <c r="DB490" s="359" t="str">
        <f t="shared" si="633"/>
        <v>X</v>
      </c>
      <c r="DC490" t="str">
        <f t="shared" si="634"/>
        <v>X</v>
      </c>
      <c r="DD490" t="str">
        <f t="shared" si="635"/>
        <v>X</v>
      </c>
      <c r="DE490" t="str">
        <f t="shared" si="636"/>
        <v>X</v>
      </c>
      <c r="DF490" s="359" t="str">
        <f t="shared" si="637"/>
        <v>X</v>
      </c>
      <c r="DG490" t="str">
        <f t="shared" si="638"/>
        <v/>
      </c>
      <c r="DH490" t="str">
        <f t="shared" si="639"/>
        <v/>
      </c>
      <c r="DI490" t="str">
        <f t="shared" si="640"/>
        <v/>
      </c>
      <c r="DJ490" t="str">
        <f t="shared" si="641"/>
        <v/>
      </c>
      <c r="DK490" s="359" t="str">
        <f t="shared" si="642"/>
        <v/>
      </c>
      <c r="DL490" t="str">
        <f t="shared" si="643"/>
        <v/>
      </c>
      <c r="DM490" t="str">
        <f t="shared" si="644"/>
        <v/>
      </c>
      <c r="DN490" t="str">
        <f t="shared" si="645"/>
        <v/>
      </c>
      <c r="DO490" s="359" t="str">
        <f t="shared" si="646"/>
        <v/>
      </c>
      <c r="DP490" t="str">
        <f t="shared" si="647"/>
        <v/>
      </c>
      <c r="DQ490" t="str">
        <f t="shared" si="648"/>
        <v/>
      </c>
      <c r="DR490" t="str">
        <f t="shared" si="649"/>
        <v/>
      </c>
      <c r="DS490" s="359" t="str">
        <f t="shared" si="650"/>
        <v/>
      </c>
      <c r="DT490" t="str">
        <f t="shared" si="651"/>
        <v/>
      </c>
      <c r="DU490" t="str">
        <f t="shared" si="652"/>
        <v/>
      </c>
      <c r="DV490" t="str">
        <f t="shared" si="653"/>
        <v/>
      </c>
      <c r="DW490" t="str">
        <f t="shared" si="654"/>
        <v/>
      </c>
      <c r="DX490" s="359" t="str">
        <f t="shared" si="655"/>
        <v/>
      </c>
      <c r="DY490" t="str">
        <f t="shared" si="656"/>
        <v/>
      </c>
      <c r="DZ490" t="str">
        <f t="shared" si="657"/>
        <v/>
      </c>
      <c r="EA490" t="str">
        <f t="shared" si="658"/>
        <v/>
      </c>
      <c r="EB490" s="359" t="str">
        <f t="shared" si="659"/>
        <v/>
      </c>
      <c r="EC490" t="str">
        <f t="shared" si="660"/>
        <v/>
      </c>
      <c r="ED490" t="str">
        <f t="shared" si="661"/>
        <v/>
      </c>
      <c r="EE490" t="str">
        <f t="shared" si="662"/>
        <v/>
      </c>
      <c r="EF490" t="str">
        <f t="shared" si="663"/>
        <v/>
      </c>
      <c r="EG490" s="359" t="str">
        <f t="shared" si="664"/>
        <v/>
      </c>
      <c r="EH490" t="str">
        <f t="shared" si="608"/>
        <v>Eriochilus glareosus</v>
      </c>
      <c r="EJ490" t="str">
        <f t="shared" si="603"/>
        <v>Eriochilus tenuis</v>
      </c>
      <c r="EK490" s="100">
        <f t="shared" si="669"/>
        <v>0</v>
      </c>
      <c r="EL490" s="3">
        <f t="shared" si="669"/>
        <v>0</v>
      </c>
      <c r="EM490" s="3">
        <f t="shared" si="669"/>
        <v>0</v>
      </c>
      <c r="EN490" s="3">
        <f t="shared" si="669"/>
        <v>0</v>
      </c>
      <c r="EO490" s="3">
        <f t="shared" si="669"/>
        <v>0</v>
      </c>
      <c r="EP490" s="3">
        <f t="shared" si="669"/>
        <v>0</v>
      </c>
      <c r="EQ490" s="3">
        <f t="shared" si="669"/>
        <v>0</v>
      </c>
      <c r="ER490" s="3">
        <f t="shared" si="669"/>
        <v>0</v>
      </c>
      <c r="ES490" s="3">
        <f t="shared" si="669"/>
        <v>1</v>
      </c>
      <c r="ET490" s="3">
        <f t="shared" si="669"/>
        <v>1</v>
      </c>
      <c r="EU490" s="3">
        <f t="shared" si="669"/>
        <v>1</v>
      </c>
      <c r="EV490" s="24">
        <f t="shared" si="669"/>
        <v>1</v>
      </c>
      <c r="EW490" s="245">
        <f t="shared" si="605"/>
        <v>4</v>
      </c>
      <c r="EX490" s="262" t="str">
        <f t="shared" si="604"/>
        <v/>
      </c>
    </row>
    <row r="491" spans="1:154" ht="16.149999999999999" customHeight="1" x14ac:dyDescent="0.25">
      <c r="A491" s="363"/>
      <c r="D491" s="363"/>
      <c r="E491" s="363"/>
      <c r="F491" s="363"/>
      <c r="G491" s="363"/>
      <c r="H491" s="363"/>
      <c r="I491" s="363"/>
      <c r="J491" s="68">
        <f t="shared" si="606"/>
        <v>697</v>
      </c>
      <c r="K491" s="427" t="str">
        <f t="shared" si="607"/>
        <v>Eriochilus valens</v>
      </c>
      <c r="L491" s="428">
        <v>697</v>
      </c>
      <c r="M491" s="427" t="s">
        <v>1696</v>
      </c>
      <c r="N491" s="439" t="s">
        <v>796</v>
      </c>
      <c r="O491" s="363" t="str">
        <f t="shared" si="585"/>
        <v>S</v>
      </c>
      <c r="P491" s="430" t="s">
        <v>2724</v>
      </c>
      <c r="Q491" s="364" t="s">
        <v>2725</v>
      </c>
      <c r="R491" s="365">
        <v>42809</v>
      </c>
      <c r="S491" s="365">
        <v>42870</v>
      </c>
      <c r="T491" s="603" t="s">
        <v>7894</v>
      </c>
      <c r="U491" s="603" t="s">
        <v>7894</v>
      </c>
      <c r="V491" s="603" t="s">
        <v>4822</v>
      </c>
      <c r="W491" s="603" t="s">
        <v>4823</v>
      </c>
      <c r="X491" s="603" t="s">
        <v>4824</v>
      </c>
      <c r="Y491" s="603" t="s">
        <v>7894</v>
      </c>
      <c r="Z491" s="603" t="s">
        <v>7894</v>
      </c>
      <c r="AA491" s="603" t="s">
        <v>7894</v>
      </c>
      <c r="AB491" s="603" t="s">
        <v>7894</v>
      </c>
      <c r="AC491" s="603" t="s">
        <v>7894</v>
      </c>
      <c r="AD491" s="603" t="s">
        <v>7894</v>
      </c>
      <c r="AE491" s="603" t="s">
        <v>7894</v>
      </c>
      <c r="AF491" s="605" t="s">
        <v>7921</v>
      </c>
      <c r="AG491" s="605" t="s">
        <v>7963</v>
      </c>
      <c r="AH491" s="366" t="s">
        <v>685</v>
      </c>
      <c r="AI491" s="363">
        <f t="shared" si="594"/>
        <v>6</v>
      </c>
      <c r="AJ491" s="363">
        <v>19</v>
      </c>
      <c r="AK491" s="413" t="str">
        <f t="shared" si="596"/>
        <v>White Bunny Orchids</v>
      </c>
      <c r="AL491" s="413" t="str">
        <f t="shared" si="597"/>
        <v>Eriochilus dilatatus</v>
      </c>
      <c r="AM491" s="486" t="s">
        <v>7607</v>
      </c>
      <c r="AS491" s="69">
        <f t="shared" si="666"/>
        <v>12</v>
      </c>
      <c r="AT491" s="69">
        <f t="shared" si="667"/>
        <v>20</v>
      </c>
      <c r="AU491" s="69">
        <f t="shared" si="598"/>
        <v>3</v>
      </c>
      <c r="AV491" s="69">
        <f t="shared" si="599"/>
        <v>5</v>
      </c>
      <c r="AW491" s="81"/>
      <c r="AX491" s="364" t="s">
        <v>2726</v>
      </c>
      <c r="AY491" s="364">
        <v>15416</v>
      </c>
      <c r="AZ491" s="264" t="s">
        <v>48</v>
      </c>
      <c r="BA491" s="238"/>
      <c r="BB491" s="237" t="str">
        <f t="shared" si="600"/>
        <v/>
      </c>
      <c r="BC491" s="270">
        <f t="shared" si="595"/>
        <v>697</v>
      </c>
      <c r="BD491" t="str">
        <f t="shared" si="601"/>
        <v>Eriochilus valens</v>
      </c>
      <c r="BE491" s="367" t="e">
        <f>COUNTIFS(#REF!,L491)</f>
        <v>#REF!</v>
      </c>
      <c r="BF491" s="374" t="str">
        <f t="shared" si="602"/>
        <v>y</v>
      </c>
      <c r="BG491" s="82"/>
      <c r="BH491" s="375"/>
      <c r="BI491" s="374"/>
      <c r="BJ491" s="403"/>
      <c r="CE491" t="str">
        <f t="shared" si="668"/>
        <v>Slender Bunny Orchid  (Eriochilus tenuis)</v>
      </c>
      <c r="CF491" s="388" t="str">
        <f t="shared" si="665"/>
        <v>Eriochilus tenuis</v>
      </c>
      <c r="CG491" t="str">
        <f t="shared" si="612"/>
        <v/>
      </c>
      <c r="CH491" t="str">
        <f t="shared" si="613"/>
        <v/>
      </c>
      <c r="CI491" t="str">
        <f t="shared" si="614"/>
        <v/>
      </c>
      <c r="CJ491" t="str">
        <f t="shared" si="615"/>
        <v/>
      </c>
      <c r="CK491" s="359" t="str">
        <f t="shared" si="616"/>
        <v/>
      </c>
      <c r="CL491" t="str">
        <f t="shared" si="617"/>
        <v/>
      </c>
      <c r="CM491" t="str">
        <f t="shared" si="618"/>
        <v/>
      </c>
      <c r="CN491" t="str">
        <f t="shared" si="619"/>
        <v/>
      </c>
      <c r="CO491" s="359" t="str">
        <f t="shared" si="620"/>
        <v/>
      </c>
      <c r="CP491" t="str">
        <f t="shared" si="621"/>
        <v/>
      </c>
      <c r="CQ491" t="str">
        <f t="shared" si="622"/>
        <v/>
      </c>
      <c r="CR491" t="str">
        <f t="shared" si="623"/>
        <v/>
      </c>
      <c r="CS491" s="359" t="str">
        <f t="shared" si="624"/>
        <v/>
      </c>
      <c r="CT491" t="str">
        <f t="shared" si="625"/>
        <v/>
      </c>
      <c r="CU491" t="str">
        <f t="shared" si="626"/>
        <v/>
      </c>
      <c r="CV491" t="str">
        <f t="shared" si="627"/>
        <v/>
      </c>
      <c r="CW491" t="str">
        <f t="shared" si="628"/>
        <v/>
      </c>
      <c r="CX491" s="359" t="str">
        <f t="shared" si="629"/>
        <v/>
      </c>
      <c r="CY491" t="str">
        <f t="shared" si="630"/>
        <v/>
      </c>
      <c r="CZ491" t="str">
        <f t="shared" si="631"/>
        <v/>
      </c>
      <c r="DA491" t="str">
        <f t="shared" si="632"/>
        <v/>
      </c>
      <c r="DB491" s="359" t="str">
        <f t="shared" si="633"/>
        <v/>
      </c>
      <c r="DC491" t="str">
        <f t="shared" si="634"/>
        <v/>
      </c>
      <c r="DD491" t="str">
        <f t="shared" si="635"/>
        <v/>
      </c>
      <c r="DE491" t="str">
        <f t="shared" si="636"/>
        <v/>
      </c>
      <c r="DF491" s="359" t="str">
        <f t="shared" si="637"/>
        <v/>
      </c>
      <c r="DG491" t="str">
        <f t="shared" si="638"/>
        <v/>
      </c>
      <c r="DH491" t="str">
        <f t="shared" si="639"/>
        <v/>
      </c>
      <c r="DI491" t="str">
        <f t="shared" si="640"/>
        <v/>
      </c>
      <c r="DJ491" t="str">
        <f t="shared" si="641"/>
        <v/>
      </c>
      <c r="DK491" s="359" t="str">
        <f t="shared" si="642"/>
        <v/>
      </c>
      <c r="DL491" t="str">
        <f t="shared" si="643"/>
        <v/>
      </c>
      <c r="DM491" t="str">
        <f t="shared" si="644"/>
        <v/>
      </c>
      <c r="DN491" t="str">
        <f t="shared" si="645"/>
        <v/>
      </c>
      <c r="DO491" s="359" t="str">
        <f t="shared" si="646"/>
        <v/>
      </c>
      <c r="DP491" t="str">
        <f t="shared" si="647"/>
        <v>X</v>
      </c>
      <c r="DQ491" t="str">
        <f t="shared" si="648"/>
        <v>X</v>
      </c>
      <c r="DR491" t="str">
        <f t="shared" si="649"/>
        <v>X</v>
      </c>
      <c r="DS491" s="359" t="str">
        <f t="shared" si="650"/>
        <v>X</v>
      </c>
      <c r="DT491" t="str">
        <f t="shared" si="651"/>
        <v>X</v>
      </c>
      <c r="DU491" t="str">
        <f t="shared" si="652"/>
        <v>X</v>
      </c>
      <c r="DV491" t="str">
        <f t="shared" si="653"/>
        <v>X</v>
      </c>
      <c r="DW491" t="str">
        <f t="shared" si="654"/>
        <v>X</v>
      </c>
      <c r="DX491" s="359" t="str">
        <f t="shared" si="655"/>
        <v>X</v>
      </c>
      <c r="DY491" t="str">
        <f t="shared" si="656"/>
        <v>X</v>
      </c>
      <c r="DZ491" t="str">
        <f t="shared" si="657"/>
        <v>X</v>
      </c>
      <c r="EA491" t="str">
        <f t="shared" si="658"/>
        <v>X</v>
      </c>
      <c r="EB491" s="359" t="str">
        <f t="shared" si="659"/>
        <v>X</v>
      </c>
      <c r="EC491" t="str">
        <f t="shared" si="660"/>
        <v/>
      </c>
      <c r="ED491" t="str">
        <f t="shared" si="661"/>
        <v/>
      </c>
      <c r="EE491" t="str">
        <f t="shared" si="662"/>
        <v/>
      </c>
      <c r="EF491" t="str">
        <f t="shared" si="663"/>
        <v/>
      </c>
      <c r="EG491" s="359" t="str">
        <f t="shared" si="664"/>
        <v/>
      </c>
      <c r="EH491" t="str">
        <f t="shared" si="608"/>
        <v>Eriochilus tenuis</v>
      </c>
      <c r="EJ491" t="str">
        <f t="shared" si="603"/>
        <v>Eriochilus valens</v>
      </c>
      <c r="EK491" s="100">
        <f t="shared" si="669"/>
        <v>0</v>
      </c>
      <c r="EL491" s="3">
        <f t="shared" si="669"/>
        <v>0</v>
      </c>
      <c r="EM491" s="3">
        <f t="shared" si="669"/>
        <v>1</v>
      </c>
      <c r="EN491" s="3">
        <f t="shared" si="669"/>
        <v>1</v>
      </c>
      <c r="EO491" s="3">
        <f t="shared" si="669"/>
        <v>1</v>
      </c>
      <c r="EP491" s="3">
        <f t="shared" si="669"/>
        <v>0</v>
      </c>
      <c r="EQ491" s="3">
        <f t="shared" si="669"/>
        <v>0</v>
      </c>
      <c r="ER491" s="3">
        <f t="shared" si="669"/>
        <v>0</v>
      </c>
      <c r="ES491" s="3">
        <f t="shared" si="669"/>
        <v>0</v>
      </c>
      <c r="ET491" s="3">
        <f t="shared" si="669"/>
        <v>0</v>
      </c>
      <c r="EU491" s="3">
        <f t="shared" si="669"/>
        <v>0</v>
      </c>
      <c r="EV491" s="24">
        <f t="shared" si="669"/>
        <v>0</v>
      </c>
      <c r="EW491" s="245">
        <f t="shared" si="605"/>
        <v>3</v>
      </c>
      <c r="EX491" s="262" t="str">
        <f t="shared" si="604"/>
        <v/>
      </c>
    </row>
    <row r="492" spans="1:154" ht="16.149999999999999" customHeight="1" x14ac:dyDescent="0.25">
      <c r="A492" s="363"/>
      <c r="D492" s="363"/>
      <c r="E492" s="363"/>
      <c r="F492" s="363"/>
      <c r="G492" s="363"/>
      <c r="H492" s="363"/>
      <c r="I492" s="363"/>
      <c r="J492" s="68">
        <f t="shared" si="606"/>
        <v>0</v>
      </c>
      <c r="K492" s="424" t="str">
        <f t="shared" si="607"/>
        <v>Eriochilus z._PREVIOUS NAMES</v>
      </c>
      <c r="L492" s="444"/>
      <c r="M492" s="424" t="s">
        <v>1696</v>
      </c>
      <c r="N492" s="418" t="s">
        <v>2322</v>
      </c>
      <c r="O492" s="363" t="str">
        <f t="shared" si="585"/>
        <v>S</v>
      </c>
      <c r="P492" s="353" t="s">
        <v>2323</v>
      </c>
      <c r="Q492" s="364" t="s">
        <v>1055</v>
      </c>
      <c r="R492" s="365" t="s">
        <v>685</v>
      </c>
      <c r="S492" s="365" t="s">
        <v>685</v>
      </c>
      <c r="T492" s="603" t="s">
        <v>7894</v>
      </c>
      <c r="U492" s="603" t="s">
        <v>7894</v>
      </c>
      <c r="V492" s="603" t="s">
        <v>7894</v>
      </c>
      <c r="W492" s="603" t="s">
        <v>7894</v>
      </c>
      <c r="X492" s="603" t="s">
        <v>7894</v>
      </c>
      <c r="Y492" s="603" t="s">
        <v>7894</v>
      </c>
      <c r="Z492" s="603" t="s">
        <v>7894</v>
      </c>
      <c r="AA492" s="603" t="s">
        <v>7894</v>
      </c>
      <c r="AB492" s="603" t="s">
        <v>7894</v>
      </c>
      <c r="AC492" s="603" t="s">
        <v>7894</v>
      </c>
      <c r="AD492" s="603" t="s">
        <v>7894</v>
      </c>
      <c r="AE492" s="603" t="s">
        <v>7894</v>
      </c>
      <c r="AF492" s="605" t="s">
        <v>48</v>
      </c>
      <c r="AG492" s="605" t="s">
        <v>48</v>
      </c>
      <c r="AH492" s="366" t="s">
        <v>685</v>
      </c>
      <c r="AI492" s="363">
        <f t="shared" si="594"/>
        <v>6</v>
      </c>
      <c r="AJ492" s="363">
        <v>0</v>
      </c>
      <c r="AK492" s="413" t="str">
        <f t="shared" si="596"/>
        <v>None</v>
      </c>
      <c r="AL492" s="413" t="str">
        <f t="shared" si="597"/>
        <v>None</v>
      </c>
      <c r="AM492" s="486" t="s">
        <v>7608</v>
      </c>
      <c r="AS492" s="69">
        <f t="shared" si="666"/>
        <v>0</v>
      </c>
      <c r="AT492" s="69">
        <f t="shared" si="667"/>
        <v>0</v>
      </c>
      <c r="AU492" s="69">
        <f t="shared" si="598"/>
        <v>0</v>
      </c>
      <c r="AV492" s="69">
        <f t="shared" si="599"/>
        <v>0</v>
      </c>
      <c r="AW492" s="81"/>
      <c r="AX492" s="70"/>
      <c r="AY492" s="364" t="e">
        <v>#N/A</v>
      </c>
      <c r="AZ492" s="264" t="s">
        <v>48</v>
      </c>
      <c r="BA492" s="238"/>
      <c r="BB492" s="237" t="str">
        <f t="shared" si="600"/>
        <v/>
      </c>
      <c r="BC492" s="270">
        <f t="shared" si="595"/>
        <v>0</v>
      </c>
      <c r="BD492" t="str">
        <f t="shared" si="601"/>
        <v>Eriochilus z._PREVIOUS NAMES</v>
      </c>
      <c r="BE492" s="367" t="e">
        <f>COUNTIFS(#REF!,L492)</f>
        <v>#REF!</v>
      </c>
      <c r="BF492" s="374" t="str">
        <f t="shared" si="602"/>
        <v>n</v>
      </c>
      <c r="BG492" s="82"/>
      <c r="BH492" s="375"/>
      <c r="BI492" s="374"/>
      <c r="BJ492" s="403"/>
      <c r="CE492" t="str">
        <f t="shared" si="668"/>
        <v>Red-lipped Bunny Orchid (Eriochilus valens)</v>
      </c>
      <c r="CF492" s="388" t="str">
        <f t="shared" si="665"/>
        <v>Eriochilus valens</v>
      </c>
      <c r="CG492" t="str">
        <f t="shared" si="612"/>
        <v/>
      </c>
      <c r="CH492" t="str">
        <f t="shared" si="613"/>
        <v/>
      </c>
      <c r="CI492" t="str">
        <f t="shared" si="614"/>
        <v/>
      </c>
      <c r="CJ492" t="str">
        <f t="shared" si="615"/>
        <v/>
      </c>
      <c r="CK492" s="359" t="str">
        <f t="shared" si="616"/>
        <v/>
      </c>
      <c r="CL492" t="str">
        <f t="shared" si="617"/>
        <v/>
      </c>
      <c r="CM492" t="str">
        <f t="shared" si="618"/>
        <v/>
      </c>
      <c r="CN492" t="str">
        <f t="shared" si="619"/>
        <v/>
      </c>
      <c r="CO492" s="359" t="str">
        <f t="shared" si="620"/>
        <v/>
      </c>
      <c r="CP492" t="str">
        <f t="shared" si="621"/>
        <v/>
      </c>
      <c r="CQ492" t="str">
        <f t="shared" si="622"/>
        <v/>
      </c>
      <c r="CR492" t="str">
        <f t="shared" si="623"/>
        <v>X</v>
      </c>
      <c r="CS492" s="359" t="str">
        <f t="shared" si="624"/>
        <v>X</v>
      </c>
      <c r="CT492" t="str">
        <f t="shared" si="625"/>
        <v>X</v>
      </c>
      <c r="CU492" t="str">
        <f t="shared" si="626"/>
        <v>X</v>
      </c>
      <c r="CV492" t="str">
        <f t="shared" si="627"/>
        <v>X</v>
      </c>
      <c r="CW492" t="str">
        <f t="shared" si="628"/>
        <v>X</v>
      </c>
      <c r="CX492" s="359" t="str">
        <f t="shared" si="629"/>
        <v>X</v>
      </c>
      <c r="CY492" t="str">
        <f t="shared" si="630"/>
        <v>X</v>
      </c>
      <c r="CZ492" t="str">
        <f t="shared" si="631"/>
        <v>X</v>
      </c>
      <c r="DA492" t="str">
        <f t="shared" si="632"/>
        <v/>
      </c>
      <c r="DB492" s="359" t="str">
        <f t="shared" si="633"/>
        <v/>
      </c>
      <c r="DC492" t="str">
        <f t="shared" si="634"/>
        <v/>
      </c>
      <c r="DD492" t="str">
        <f t="shared" si="635"/>
        <v/>
      </c>
      <c r="DE492" t="str">
        <f t="shared" si="636"/>
        <v/>
      </c>
      <c r="DF492" s="359" t="str">
        <f t="shared" si="637"/>
        <v/>
      </c>
      <c r="DG492" t="str">
        <f t="shared" si="638"/>
        <v/>
      </c>
      <c r="DH492" t="str">
        <f t="shared" si="639"/>
        <v/>
      </c>
      <c r="DI492" t="str">
        <f t="shared" si="640"/>
        <v/>
      </c>
      <c r="DJ492" t="str">
        <f t="shared" si="641"/>
        <v/>
      </c>
      <c r="DK492" s="359" t="str">
        <f t="shared" si="642"/>
        <v/>
      </c>
      <c r="DL492" t="str">
        <f t="shared" si="643"/>
        <v/>
      </c>
      <c r="DM492" t="str">
        <f t="shared" si="644"/>
        <v/>
      </c>
      <c r="DN492" t="str">
        <f t="shared" si="645"/>
        <v/>
      </c>
      <c r="DO492" s="359" t="str">
        <f t="shared" si="646"/>
        <v/>
      </c>
      <c r="DP492" t="str">
        <f t="shared" si="647"/>
        <v/>
      </c>
      <c r="DQ492" t="str">
        <f t="shared" si="648"/>
        <v/>
      </c>
      <c r="DR492" t="str">
        <f t="shared" si="649"/>
        <v/>
      </c>
      <c r="DS492" s="359" t="str">
        <f t="shared" si="650"/>
        <v/>
      </c>
      <c r="DT492" t="str">
        <f t="shared" si="651"/>
        <v/>
      </c>
      <c r="DU492" t="str">
        <f t="shared" si="652"/>
        <v/>
      </c>
      <c r="DV492" t="str">
        <f t="shared" si="653"/>
        <v/>
      </c>
      <c r="DW492" t="str">
        <f t="shared" si="654"/>
        <v/>
      </c>
      <c r="DX492" s="359" t="str">
        <f t="shared" si="655"/>
        <v/>
      </c>
      <c r="DY492" t="str">
        <f t="shared" si="656"/>
        <v/>
      </c>
      <c r="DZ492" t="str">
        <f t="shared" si="657"/>
        <v/>
      </c>
      <c r="EA492" t="str">
        <f t="shared" si="658"/>
        <v/>
      </c>
      <c r="EB492" s="359" t="str">
        <f t="shared" si="659"/>
        <v/>
      </c>
      <c r="EC492" t="str">
        <f t="shared" si="660"/>
        <v/>
      </c>
      <c r="ED492" t="str">
        <f t="shared" si="661"/>
        <v/>
      </c>
      <c r="EE492" t="str">
        <f t="shared" si="662"/>
        <v/>
      </c>
      <c r="EF492" t="str">
        <f t="shared" si="663"/>
        <v/>
      </c>
      <c r="EG492" s="359" t="str">
        <f t="shared" si="664"/>
        <v/>
      </c>
      <c r="EH492" t="str">
        <f t="shared" si="608"/>
        <v>Eriochilus valens</v>
      </c>
      <c r="EJ492" t="str">
        <f t="shared" si="603"/>
        <v>Eriochilus z._PREVIOUS NAMES</v>
      </c>
      <c r="EK492" s="100">
        <f t="shared" si="669"/>
        <v>0</v>
      </c>
      <c r="EL492" s="3">
        <f t="shared" si="669"/>
        <v>0</v>
      </c>
      <c r="EM492" s="3">
        <f t="shared" si="669"/>
        <v>0</v>
      </c>
      <c r="EN492" s="3">
        <f t="shared" si="669"/>
        <v>0</v>
      </c>
      <c r="EO492" s="3">
        <f t="shared" si="669"/>
        <v>0</v>
      </c>
      <c r="EP492" s="3">
        <f t="shared" si="669"/>
        <v>0</v>
      </c>
      <c r="EQ492" s="3">
        <f t="shared" si="669"/>
        <v>0</v>
      </c>
      <c r="ER492" s="3">
        <f t="shared" si="669"/>
        <v>0</v>
      </c>
      <c r="ES492" s="3">
        <f t="shared" si="669"/>
        <v>0</v>
      </c>
      <c r="ET492" s="3">
        <f t="shared" si="669"/>
        <v>0</v>
      </c>
      <c r="EU492" s="3">
        <f t="shared" si="669"/>
        <v>0</v>
      </c>
      <c r="EV492" s="24">
        <f t="shared" si="669"/>
        <v>0</v>
      </c>
      <c r="EW492" s="245">
        <f t="shared" si="605"/>
        <v>0</v>
      </c>
      <c r="EX492" s="262" t="str">
        <f t="shared" si="604"/>
        <v/>
      </c>
    </row>
    <row r="493" spans="1:154" ht="16.149999999999999" customHeight="1" x14ac:dyDescent="0.25">
      <c r="A493" s="363"/>
      <c r="D493" s="363"/>
      <c r="E493" s="363"/>
      <c r="F493" s="363"/>
      <c r="G493" s="363"/>
      <c r="H493" s="363"/>
      <c r="I493" s="363"/>
      <c r="J493" s="68">
        <f t="shared" si="606"/>
        <v>478</v>
      </c>
      <c r="K493" s="424" t="str">
        <f t="shared" si="607"/>
        <v>Eriochilus z.dilatatus subsp. 'Darling Range'</v>
      </c>
      <c r="L493" s="425">
        <v>478</v>
      </c>
      <c r="M493" s="424" t="s">
        <v>1696</v>
      </c>
      <c r="N493" s="418" t="s">
        <v>2727</v>
      </c>
      <c r="O493" s="363" t="str">
        <f t="shared" si="585"/>
        <v>S</v>
      </c>
      <c r="P493" s="353" t="s">
        <v>2323</v>
      </c>
      <c r="Q493" s="364" t="s">
        <v>2728</v>
      </c>
      <c r="R493" s="365">
        <v>42901</v>
      </c>
      <c r="S493" s="365">
        <v>42946</v>
      </c>
      <c r="T493" s="603" t="s">
        <v>7894</v>
      </c>
      <c r="U493" s="603" t="s">
        <v>7894</v>
      </c>
      <c r="V493" s="603" t="s">
        <v>7894</v>
      </c>
      <c r="W493" s="603" t="s">
        <v>7894</v>
      </c>
      <c r="X493" s="603" t="s">
        <v>7894</v>
      </c>
      <c r="Y493" s="603" t="s">
        <v>7894</v>
      </c>
      <c r="Z493" s="603" t="s">
        <v>7894</v>
      </c>
      <c r="AA493" s="603" t="s">
        <v>7894</v>
      </c>
      <c r="AB493" s="603" t="s">
        <v>7894</v>
      </c>
      <c r="AC493" s="603" t="s">
        <v>7894</v>
      </c>
      <c r="AD493" s="603" t="s">
        <v>7894</v>
      </c>
      <c r="AE493" s="603" t="s">
        <v>7894</v>
      </c>
      <c r="AF493" s="605" t="s">
        <v>48</v>
      </c>
      <c r="AG493" s="605" t="s">
        <v>48</v>
      </c>
      <c r="AH493" s="366" t="s">
        <v>685</v>
      </c>
      <c r="AI493" s="363">
        <f t="shared" si="594"/>
        <v>6</v>
      </c>
      <c r="AJ493" s="363">
        <v>19</v>
      </c>
      <c r="AK493" s="413" t="str">
        <f t="shared" si="596"/>
        <v>White Bunny Orchids</v>
      </c>
      <c r="AL493" s="413" t="str">
        <f t="shared" si="597"/>
        <v>Eriochilus dilatatus</v>
      </c>
      <c r="AM493" s="486" t="s">
        <v>7608</v>
      </c>
      <c r="AN493" s="144" t="str">
        <f>VLOOKUP(L493,$L$3:$N$827,3,FALSE)</f>
        <v>glareosus</v>
      </c>
      <c r="AS493" s="69">
        <f t="shared" si="666"/>
        <v>25</v>
      </c>
      <c r="AT493" s="69">
        <f t="shared" si="667"/>
        <v>31</v>
      </c>
      <c r="AU493" s="69">
        <f t="shared" si="598"/>
        <v>6</v>
      </c>
      <c r="AV493" s="69">
        <f t="shared" si="599"/>
        <v>7</v>
      </c>
      <c r="AW493" s="81"/>
      <c r="AX493" s="364" t="s">
        <v>2729</v>
      </c>
      <c r="AY493" s="364">
        <v>25903</v>
      </c>
      <c r="AZ493" s="264" t="s">
        <v>48</v>
      </c>
      <c r="BA493" s="238"/>
      <c r="BB493" s="237">
        <f t="shared" si="600"/>
        <v>24</v>
      </c>
      <c r="BC493" s="270">
        <f t="shared" si="595"/>
        <v>478</v>
      </c>
      <c r="BD493" t="str">
        <f t="shared" si="601"/>
        <v>Eriochilus z.dilatatus subsp. 'Darling Range'</v>
      </c>
      <c r="BE493" s="367" t="e">
        <f>COUNTIFS(#REF!,L493)</f>
        <v>#REF!</v>
      </c>
      <c r="BF493" s="374" t="str">
        <f t="shared" si="602"/>
        <v>n</v>
      </c>
      <c r="BG493" s="82"/>
      <c r="BH493" s="375"/>
      <c r="BI493" s="374"/>
      <c r="BJ493" s="403"/>
      <c r="CE493" t="str">
        <f t="shared" si="668"/>
        <v>_Old species name (Eriochilus z._PREVIOUS NAMES)</v>
      </c>
      <c r="CF493" s="388" t="str">
        <f t="shared" si="665"/>
        <v>Eriochilus z._PREVIOUS NAMES</v>
      </c>
      <c r="CG493" t="str">
        <f t="shared" si="612"/>
        <v/>
      </c>
      <c r="CH493" t="str">
        <f t="shared" si="613"/>
        <v/>
      </c>
      <c r="CI493" t="str">
        <f t="shared" si="614"/>
        <v/>
      </c>
      <c r="CJ493" t="str">
        <f t="shared" si="615"/>
        <v/>
      </c>
      <c r="CK493" s="359" t="str">
        <f t="shared" si="616"/>
        <v/>
      </c>
      <c r="CL493" t="str">
        <f t="shared" si="617"/>
        <v/>
      </c>
      <c r="CM493" t="str">
        <f t="shared" si="618"/>
        <v/>
      </c>
      <c r="CN493" t="str">
        <f t="shared" si="619"/>
        <v/>
      </c>
      <c r="CO493" s="359" t="str">
        <f t="shared" si="620"/>
        <v/>
      </c>
      <c r="CP493" t="str">
        <f t="shared" si="621"/>
        <v/>
      </c>
      <c r="CQ493" t="str">
        <f t="shared" si="622"/>
        <v/>
      </c>
      <c r="CR493" t="str">
        <f t="shared" si="623"/>
        <v/>
      </c>
      <c r="CS493" s="359" t="str">
        <f t="shared" si="624"/>
        <v/>
      </c>
      <c r="CT493" t="str">
        <f t="shared" si="625"/>
        <v/>
      </c>
      <c r="CU493" t="str">
        <f t="shared" si="626"/>
        <v/>
      </c>
      <c r="CV493" t="str">
        <f t="shared" si="627"/>
        <v/>
      </c>
      <c r="CW493" t="str">
        <f t="shared" si="628"/>
        <v/>
      </c>
      <c r="CX493" s="359" t="str">
        <f t="shared" si="629"/>
        <v/>
      </c>
      <c r="CY493" t="str">
        <f t="shared" si="630"/>
        <v/>
      </c>
      <c r="CZ493" t="str">
        <f t="shared" si="631"/>
        <v/>
      </c>
      <c r="DA493" t="str">
        <f t="shared" si="632"/>
        <v/>
      </c>
      <c r="DB493" s="359" t="str">
        <f t="shared" si="633"/>
        <v/>
      </c>
      <c r="DC493" t="str">
        <f t="shared" si="634"/>
        <v/>
      </c>
      <c r="DD493" t="str">
        <f t="shared" si="635"/>
        <v/>
      </c>
      <c r="DE493" t="str">
        <f t="shared" si="636"/>
        <v/>
      </c>
      <c r="DF493" s="359" t="str">
        <f t="shared" si="637"/>
        <v/>
      </c>
      <c r="DG493" t="str">
        <f t="shared" si="638"/>
        <v/>
      </c>
      <c r="DH493" t="str">
        <f t="shared" si="639"/>
        <v/>
      </c>
      <c r="DI493" t="str">
        <f t="shared" si="640"/>
        <v/>
      </c>
      <c r="DJ493" t="str">
        <f t="shared" si="641"/>
        <v/>
      </c>
      <c r="DK493" s="359" t="str">
        <f t="shared" si="642"/>
        <v/>
      </c>
      <c r="DL493" t="str">
        <f t="shared" si="643"/>
        <v/>
      </c>
      <c r="DM493" t="str">
        <f t="shared" si="644"/>
        <v/>
      </c>
      <c r="DN493" t="str">
        <f t="shared" si="645"/>
        <v/>
      </c>
      <c r="DO493" s="359" t="str">
        <f t="shared" si="646"/>
        <v/>
      </c>
      <c r="DP493" t="str">
        <f t="shared" si="647"/>
        <v/>
      </c>
      <c r="DQ493" t="str">
        <f t="shared" si="648"/>
        <v/>
      </c>
      <c r="DR493" t="str">
        <f t="shared" si="649"/>
        <v/>
      </c>
      <c r="DS493" s="359" t="str">
        <f t="shared" si="650"/>
        <v/>
      </c>
      <c r="DT493" t="str">
        <f t="shared" si="651"/>
        <v/>
      </c>
      <c r="DU493" t="str">
        <f t="shared" si="652"/>
        <v/>
      </c>
      <c r="DV493" t="str">
        <f t="shared" si="653"/>
        <v/>
      </c>
      <c r="DW493" t="str">
        <f t="shared" si="654"/>
        <v/>
      </c>
      <c r="DX493" s="359" t="str">
        <f t="shared" si="655"/>
        <v/>
      </c>
      <c r="DY493" t="str">
        <f t="shared" si="656"/>
        <v/>
      </c>
      <c r="DZ493" t="str">
        <f t="shared" si="657"/>
        <v/>
      </c>
      <c r="EA493" t="str">
        <f t="shared" si="658"/>
        <v/>
      </c>
      <c r="EB493" s="359" t="str">
        <f t="shared" si="659"/>
        <v/>
      </c>
      <c r="EC493" t="str">
        <f t="shared" si="660"/>
        <v/>
      </c>
      <c r="ED493" t="str">
        <f t="shared" si="661"/>
        <v/>
      </c>
      <c r="EE493" t="str">
        <f t="shared" si="662"/>
        <v/>
      </c>
      <c r="EF493" t="str">
        <f t="shared" si="663"/>
        <v/>
      </c>
      <c r="EG493" s="359" t="str">
        <f t="shared" si="664"/>
        <v/>
      </c>
      <c r="EH493" t="str">
        <f t="shared" si="608"/>
        <v>Eriochilus z._PREVIOUS NAMES</v>
      </c>
      <c r="EJ493" t="str">
        <f t="shared" si="603"/>
        <v>Eriochilus z.dilatatus subsp. 'Darling Range'</v>
      </c>
      <c r="EK493" s="100">
        <f t="shared" si="669"/>
        <v>0</v>
      </c>
      <c r="EL493" s="3">
        <f t="shared" si="669"/>
        <v>0</v>
      </c>
      <c r="EM493" s="3">
        <f t="shared" si="669"/>
        <v>0</v>
      </c>
      <c r="EN493" s="3">
        <f t="shared" si="669"/>
        <v>0</v>
      </c>
      <c r="EO493" s="3">
        <f t="shared" si="669"/>
        <v>0</v>
      </c>
      <c r="EP493" s="3">
        <f t="shared" si="669"/>
        <v>1</v>
      </c>
      <c r="EQ493" s="3">
        <f t="shared" si="669"/>
        <v>1</v>
      </c>
      <c r="ER493" s="3">
        <f t="shared" si="669"/>
        <v>0</v>
      </c>
      <c r="ES493" s="3">
        <f t="shared" si="669"/>
        <v>0</v>
      </c>
      <c r="ET493" s="3">
        <f t="shared" si="669"/>
        <v>0</v>
      </c>
      <c r="EU493" s="3">
        <f t="shared" si="669"/>
        <v>0</v>
      </c>
      <c r="EV493" s="24">
        <f t="shared" si="669"/>
        <v>0</v>
      </c>
      <c r="EW493" s="245">
        <f t="shared" si="605"/>
        <v>2</v>
      </c>
      <c r="EX493" s="262" t="str">
        <f t="shared" si="604"/>
        <v/>
      </c>
    </row>
    <row r="494" spans="1:154" ht="16.149999999999999" customHeight="1" x14ac:dyDescent="0.25">
      <c r="A494" s="363"/>
      <c r="D494" s="363"/>
      <c r="E494" s="363"/>
      <c r="F494" s="363"/>
      <c r="G494" s="363"/>
      <c r="H494" s="363"/>
      <c r="I494" s="363"/>
      <c r="J494" s="68">
        <f>L494</f>
        <v>478</v>
      </c>
      <c r="K494" s="424" t="str">
        <f>CONCATENATE(M494," ",N494)</f>
        <v>Eriochilus z.sp. 'Roleystone'</v>
      </c>
      <c r="L494" s="425">
        <v>478</v>
      </c>
      <c r="M494" s="424" t="s">
        <v>1696</v>
      </c>
      <c r="N494" s="418" t="s">
        <v>7735</v>
      </c>
      <c r="O494" s="363" t="str">
        <f t="shared" ref="O494:O557" si="670">VLOOKUP(M494,$B$3:$E$55,4,FALSE)</f>
        <v>S</v>
      </c>
      <c r="P494" s="353" t="s">
        <v>2323</v>
      </c>
      <c r="Q494" s="364" t="s">
        <v>7696</v>
      </c>
      <c r="R494" s="365">
        <v>42876</v>
      </c>
      <c r="S494" s="365">
        <v>42916</v>
      </c>
      <c r="T494" s="603" t="s">
        <v>7894</v>
      </c>
      <c r="U494" s="603" t="s">
        <v>7894</v>
      </c>
      <c r="V494" s="603" t="s">
        <v>7894</v>
      </c>
      <c r="W494" s="603" t="s">
        <v>7894</v>
      </c>
      <c r="X494" s="603" t="s">
        <v>7894</v>
      </c>
      <c r="Y494" s="603" t="s">
        <v>7894</v>
      </c>
      <c r="Z494" s="603" t="s">
        <v>7894</v>
      </c>
      <c r="AA494" s="603" t="s">
        <v>7894</v>
      </c>
      <c r="AB494" s="603" t="s">
        <v>7894</v>
      </c>
      <c r="AC494" s="603" t="s">
        <v>7894</v>
      </c>
      <c r="AD494" s="603" t="s">
        <v>7894</v>
      </c>
      <c r="AE494" s="603" t="s">
        <v>7894</v>
      </c>
      <c r="AF494" s="605" t="s">
        <v>48</v>
      </c>
      <c r="AG494" s="605" t="s">
        <v>48</v>
      </c>
      <c r="AH494" s="366" t="s">
        <v>685</v>
      </c>
      <c r="AI494" s="363">
        <f t="shared" si="594"/>
        <v>6</v>
      </c>
      <c r="AJ494" s="363">
        <v>19</v>
      </c>
      <c r="AK494" s="413" t="str">
        <f t="shared" si="596"/>
        <v>White Bunny Orchids</v>
      </c>
      <c r="AL494" s="413" t="str">
        <f t="shared" si="597"/>
        <v>Eriochilus dilatatus</v>
      </c>
      <c r="AM494" s="486" t="s">
        <v>7608</v>
      </c>
      <c r="AN494" s="144" t="str">
        <f>VLOOKUP(L494,$L$3:$N$827,3,FALSE)</f>
        <v>glareosus</v>
      </c>
      <c r="AS494" s="69">
        <f t="shared" si="666"/>
        <v>21</v>
      </c>
      <c r="AT494" s="69">
        <f t="shared" si="667"/>
        <v>26</v>
      </c>
      <c r="AU494" s="69">
        <f t="shared" si="598"/>
        <v>5</v>
      </c>
      <c r="AV494" s="69">
        <f t="shared" si="599"/>
        <v>6</v>
      </c>
      <c r="AW494" s="81"/>
      <c r="AX494" s="70" t="s">
        <v>2695</v>
      </c>
      <c r="AY494" s="364" t="e">
        <v>#N/A</v>
      </c>
      <c r="AZ494" s="264" t="s">
        <v>48</v>
      </c>
      <c r="BA494" s="238"/>
      <c r="BB494" s="237" t="str">
        <f t="shared" si="600"/>
        <v/>
      </c>
      <c r="BC494" s="270">
        <f t="shared" si="595"/>
        <v>478</v>
      </c>
      <c r="BD494" t="str">
        <f t="shared" si="601"/>
        <v>Eriochilus z.sp. 'Roleystone'</v>
      </c>
      <c r="BE494" s="367" t="e">
        <f>COUNTIFS(#REF!,L494)</f>
        <v>#REF!</v>
      </c>
      <c r="BF494" s="374" t="str">
        <f t="shared" si="602"/>
        <v>n</v>
      </c>
      <c r="BG494" s="82"/>
      <c r="BH494" s="375"/>
      <c r="BI494" s="374"/>
      <c r="BJ494" s="403"/>
      <c r="CE494" t="str">
        <f t="shared" si="668"/>
        <v>_Old species name (Eriochilus z.dilatatus subsp. 'Darling Range')</v>
      </c>
      <c r="CF494" s="388" t="str">
        <f t="shared" si="665"/>
        <v>Eriochilus z.dilatatus subsp. 'Darling Range'</v>
      </c>
      <c r="CG494" t="str">
        <f t="shared" si="612"/>
        <v/>
      </c>
      <c r="CH494" t="str">
        <f t="shared" si="613"/>
        <v/>
      </c>
      <c r="CI494" t="str">
        <f t="shared" si="614"/>
        <v/>
      </c>
      <c r="CJ494" t="str">
        <f t="shared" si="615"/>
        <v/>
      </c>
      <c r="CK494" s="359" t="str">
        <f t="shared" si="616"/>
        <v/>
      </c>
      <c r="CL494" t="str">
        <f t="shared" si="617"/>
        <v/>
      </c>
      <c r="CM494" t="str">
        <f t="shared" si="618"/>
        <v/>
      </c>
      <c r="CN494" t="str">
        <f t="shared" si="619"/>
        <v/>
      </c>
      <c r="CO494" s="359" t="str">
        <f t="shared" si="620"/>
        <v/>
      </c>
      <c r="CP494" t="str">
        <f t="shared" si="621"/>
        <v/>
      </c>
      <c r="CQ494" t="str">
        <f t="shared" si="622"/>
        <v/>
      </c>
      <c r="CR494" t="str">
        <f t="shared" si="623"/>
        <v/>
      </c>
      <c r="CS494" s="359" t="str">
        <f t="shared" si="624"/>
        <v/>
      </c>
      <c r="CT494" t="str">
        <f t="shared" si="625"/>
        <v/>
      </c>
      <c r="CU494" t="str">
        <f t="shared" si="626"/>
        <v/>
      </c>
      <c r="CV494" t="str">
        <f t="shared" si="627"/>
        <v/>
      </c>
      <c r="CW494" t="str">
        <f t="shared" si="628"/>
        <v/>
      </c>
      <c r="CX494" s="359" t="str">
        <f t="shared" si="629"/>
        <v/>
      </c>
      <c r="CY494" t="str">
        <f t="shared" si="630"/>
        <v/>
      </c>
      <c r="CZ494" t="str">
        <f t="shared" si="631"/>
        <v/>
      </c>
      <c r="DA494" t="str">
        <f t="shared" si="632"/>
        <v/>
      </c>
      <c r="DB494" s="359" t="str">
        <f t="shared" si="633"/>
        <v/>
      </c>
      <c r="DC494" t="str">
        <f t="shared" si="634"/>
        <v/>
      </c>
      <c r="DD494" t="str">
        <f t="shared" si="635"/>
        <v/>
      </c>
      <c r="DE494" t="str">
        <f t="shared" si="636"/>
        <v>X</v>
      </c>
      <c r="DF494" s="359" t="str">
        <f t="shared" si="637"/>
        <v>X</v>
      </c>
      <c r="DG494" t="str">
        <f t="shared" si="638"/>
        <v>X</v>
      </c>
      <c r="DH494" t="str">
        <f t="shared" si="639"/>
        <v>X</v>
      </c>
      <c r="DI494" t="str">
        <f t="shared" si="640"/>
        <v>X</v>
      </c>
      <c r="DJ494" t="str">
        <f t="shared" si="641"/>
        <v>X</v>
      </c>
      <c r="DK494" s="359" t="str">
        <f t="shared" si="642"/>
        <v>X</v>
      </c>
      <c r="DL494" t="str">
        <f t="shared" si="643"/>
        <v/>
      </c>
      <c r="DM494" t="str">
        <f t="shared" si="644"/>
        <v/>
      </c>
      <c r="DN494" t="str">
        <f t="shared" si="645"/>
        <v/>
      </c>
      <c r="DO494" s="359" t="str">
        <f t="shared" si="646"/>
        <v/>
      </c>
      <c r="DP494" t="str">
        <f t="shared" si="647"/>
        <v/>
      </c>
      <c r="DQ494" t="str">
        <f t="shared" si="648"/>
        <v/>
      </c>
      <c r="DR494" t="str">
        <f t="shared" si="649"/>
        <v/>
      </c>
      <c r="DS494" s="359" t="str">
        <f t="shared" si="650"/>
        <v/>
      </c>
      <c r="DT494" t="str">
        <f t="shared" si="651"/>
        <v/>
      </c>
      <c r="DU494" t="str">
        <f t="shared" si="652"/>
        <v/>
      </c>
      <c r="DV494" t="str">
        <f t="shared" si="653"/>
        <v/>
      </c>
      <c r="DW494" t="str">
        <f t="shared" si="654"/>
        <v/>
      </c>
      <c r="DX494" s="359" t="str">
        <f t="shared" si="655"/>
        <v/>
      </c>
      <c r="DY494" t="str">
        <f t="shared" si="656"/>
        <v/>
      </c>
      <c r="DZ494" t="str">
        <f t="shared" si="657"/>
        <v/>
      </c>
      <c r="EA494" t="str">
        <f t="shared" si="658"/>
        <v/>
      </c>
      <c r="EB494" s="359" t="str">
        <f t="shared" si="659"/>
        <v/>
      </c>
      <c r="EC494" t="str">
        <f t="shared" si="660"/>
        <v/>
      </c>
      <c r="ED494" t="str">
        <f t="shared" si="661"/>
        <v/>
      </c>
      <c r="EE494" t="str">
        <f t="shared" si="662"/>
        <v/>
      </c>
      <c r="EF494" t="str">
        <f t="shared" si="663"/>
        <v/>
      </c>
      <c r="EG494" s="359" t="str">
        <f t="shared" si="664"/>
        <v/>
      </c>
      <c r="EH494" t="str">
        <f t="shared" si="608"/>
        <v>Eriochilus z.dilatatus subsp. 'Darling Range'</v>
      </c>
      <c r="EJ494" t="str">
        <f t="shared" si="603"/>
        <v>Eriochilus z.sp. 'Roleystone'</v>
      </c>
      <c r="EK494" s="100">
        <f t="shared" si="669"/>
        <v>0</v>
      </c>
      <c r="EL494" s="3">
        <f t="shared" ref="EL494:EV503" si="671">IF($AV494&gt;=$AU494,IF(AND(EL$2&gt;=$AU494,EL$2&lt;=$AV494),1,0),IF(OR(EL$2&gt;=$AU494,EL$2&lt;=$AV494),1,0))</f>
        <v>0</v>
      </c>
      <c r="EM494" s="3">
        <f t="shared" si="671"/>
        <v>0</v>
      </c>
      <c r="EN494" s="3">
        <f t="shared" si="671"/>
        <v>0</v>
      </c>
      <c r="EO494" s="3">
        <f t="shared" si="671"/>
        <v>1</v>
      </c>
      <c r="EP494" s="3">
        <f t="shared" si="671"/>
        <v>1</v>
      </c>
      <c r="EQ494" s="3">
        <f t="shared" si="671"/>
        <v>0</v>
      </c>
      <c r="ER494" s="3">
        <f t="shared" si="671"/>
        <v>0</v>
      </c>
      <c r="ES494" s="3">
        <f t="shared" si="671"/>
        <v>0</v>
      </c>
      <c r="ET494" s="3">
        <f t="shared" si="671"/>
        <v>0</v>
      </c>
      <c r="EU494" s="3">
        <f t="shared" si="671"/>
        <v>0</v>
      </c>
      <c r="EV494" s="24">
        <f t="shared" si="671"/>
        <v>0</v>
      </c>
      <c r="EW494" s="245">
        <f t="shared" si="605"/>
        <v>2</v>
      </c>
      <c r="EX494" s="262" t="str">
        <f t="shared" si="604"/>
        <v/>
      </c>
    </row>
    <row r="495" spans="1:154" ht="16.149999999999999" customHeight="1" x14ac:dyDescent="0.25">
      <c r="A495" s="363"/>
      <c r="D495" s="363"/>
      <c r="E495" s="363"/>
      <c r="F495" s="363"/>
      <c r="G495" s="363"/>
      <c r="H495" s="363"/>
      <c r="I495" s="363"/>
      <c r="J495" s="68">
        <f t="shared" si="606"/>
        <v>1178</v>
      </c>
      <c r="K495" s="427" t="str">
        <f t="shared" si="607"/>
        <v>Eulophia bicallosa</v>
      </c>
      <c r="L495" s="428">
        <v>1178</v>
      </c>
      <c r="M495" s="427" t="s">
        <v>1700</v>
      </c>
      <c r="N495" s="431" t="s">
        <v>2731</v>
      </c>
      <c r="O495" s="363" t="str">
        <f t="shared" si="670"/>
        <v>N</v>
      </c>
      <c r="P495" s="430" t="s">
        <v>2732</v>
      </c>
      <c r="Q495" s="364" t="s">
        <v>2733</v>
      </c>
      <c r="R495" s="365">
        <v>42948</v>
      </c>
      <c r="S495" s="365">
        <v>43100</v>
      </c>
      <c r="T495" s="603" t="s">
        <v>7894</v>
      </c>
      <c r="U495" s="603" t="s">
        <v>7894</v>
      </c>
      <c r="V495" s="603" t="s">
        <v>7894</v>
      </c>
      <c r="W495" s="603" t="s">
        <v>7894</v>
      </c>
      <c r="X495" s="603" t="s">
        <v>7894</v>
      </c>
      <c r="Y495" s="603" t="s">
        <v>7894</v>
      </c>
      <c r="Z495" s="603" t="s">
        <v>7894</v>
      </c>
      <c r="AA495" s="603" t="s">
        <v>4827</v>
      </c>
      <c r="AB495" s="603" t="s">
        <v>4828</v>
      </c>
      <c r="AC495" s="603" t="s">
        <v>4829</v>
      </c>
      <c r="AD495" s="603" t="s">
        <v>4830</v>
      </c>
      <c r="AE495" s="603" t="s">
        <v>4831</v>
      </c>
      <c r="AF495" s="605" t="s">
        <v>7905</v>
      </c>
      <c r="AG495" s="605" t="s">
        <v>7949</v>
      </c>
      <c r="AH495" s="366" t="s">
        <v>1589</v>
      </c>
      <c r="AI495" s="363">
        <f t="shared" si="594"/>
        <v>4</v>
      </c>
      <c r="AJ495" s="363">
        <v>0</v>
      </c>
      <c r="AK495" s="413" t="str">
        <f t="shared" si="596"/>
        <v>None</v>
      </c>
      <c r="AL495" s="413" t="str">
        <f t="shared" si="597"/>
        <v>None</v>
      </c>
      <c r="AM495" s="486" t="s">
        <v>7607</v>
      </c>
      <c r="AS495" s="69">
        <f t="shared" si="666"/>
        <v>32</v>
      </c>
      <c r="AT495" s="69">
        <f t="shared" si="667"/>
        <v>53</v>
      </c>
      <c r="AU495" s="69">
        <f t="shared" si="598"/>
        <v>8</v>
      </c>
      <c r="AV495" s="69">
        <f t="shared" si="599"/>
        <v>12</v>
      </c>
      <c r="AW495" s="81"/>
      <c r="AX495" s="364" t="s">
        <v>2732</v>
      </c>
      <c r="AY495" s="364">
        <v>1648</v>
      </c>
      <c r="AZ495" s="264" t="s">
        <v>48</v>
      </c>
      <c r="BA495" s="238"/>
      <c r="BB495" s="237" t="str">
        <f t="shared" si="600"/>
        <v/>
      </c>
      <c r="BC495" s="270">
        <f t="shared" si="595"/>
        <v>1178</v>
      </c>
      <c r="BD495" t="str">
        <f t="shared" si="601"/>
        <v>Eulophia bicallosa</v>
      </c>
      <c r="BE495" s="367" t="e">
        <f>COUNTIFS(#REF!,L495)</f>
        <v>#REF!</v>
      </c>
      <c r="BF495" s="374" t="str">
        <f t="shared" si="602"/>
        <v>n</v>
      </c>
      <c r="BG495" s="82"/>
      <c r="BH495" s="375"/>
      <c r="BI495" s="374"/>
      <c r="BJ495" s="403"/>
      <c r="CE495" t="str">
        <f t="shared" si="668"/>
        <v>_Old species name (Eriochilus z.sp. 'Roleystone')</v>
      </c>
      <c r="CF495" s="388" t="str">
        <f t="shared" si="665"/>
        <v>Eriochilus z.sp. 'Roleystone'</v>
      </c>
      <c r="CG495" t="str">
        <f t="shared" si="612"/>
        <v/>
      </c>
      <c r="CH495" t="str">
        <f t="shared" si="613"/>
        <v/>
      </c>
      <c r="CI495" t="str">
        <f t="shared" si="614"/>
        <v/>
      </c>
      <c r="CJ495" t="str">
        <f t="shared" si="615"/>
        <v/>
      </c>
      <c r="CK495" s="359" t="str">
        <f t="shared" si="616"/>
        <v/>
      </c>
      <c r="CL495" t="str">
        <f t="shared" si="617"/>
        <v/>
      </c>
      <c r="CM495" t="str">
        <f t="shared" si="618"/>
        <v/>
      </c>
      <c r="CN495" t="str">
        <f t="shared" si="619"/>
        <v/>
      </c>
      <c r="CO495" s="359" t="str">
        <f t="shared" si="620"/>
        <v/>
      </c>
      <c r="CP495" t="str">
        <f t="shared" si="621"/>
        <v/>
      </c>
      <c r="CQ495" t="str">
        <f t="shared" si="622"/>
        <v/>
      </c>
      <c r="CR495" t="str">
        <f t="shared" si="623"/>
        <v/>
      </c>
      <c r="CS495" s="359" t="str">
        <f t="shared" si="624"/>
        <v/>
      </c>
      <c r="CT495" t="str">
        <f t="shared" si="625"/>
        <v/>
      </c>
      <c r="CU495" t="str">
        <f t="shared" si="626"/>
        <v/>
      </c>
      <c r="CV495" t="str">
        <f t="shared" si="627"/>
        <v/>
      </c>
      <c r="CW495" t="str">
        <f t="shared" si="628"/>
        <v/>
      </c>
      <c r="CX495" s="359" t="str">
        <f t="shared" si="629"/>
        <v/>
      </c>
      <c r="CY495" t="str">
        <f t="shared" si="630"/>
        <v/>
      </c>
      <c r="CZ495" t="str">
        <f t="shared" si="631"/>
        <v/>
      </c>
      <c r="DA495" t="str">
        <f t="shared" si="632"/>
        <v>X</v>
      </c>
      <c r="DB495" s="359" t="str">
        <f t="shared" si="633"/>
        <v>X</v>
      </c>
      <c r="DC495" t="str">
        <f t="shared" si="634"/>
        <v>X</v>
      </c>
      <c r="DD495" t="str">
        <f t="shared" si="635"/>
        <v>X</v>
      </c>
      <c r="DE495" t="str">
        <f t="shared" si="636"/>
        <v>X</v>
      </c>
      <c r="DF495" s="359" t="str">
        <f t="shared" si="637"/>
        <v>X</v>
      </c>
      <c r="DG495" t="str">
        <f t="shared" si="638"/>
        <v/>
      </c>
      <c r="DH495" t="str">
        <f t="shared" si="639"/>
        <v/>
      </c>
      <c r="DI495" t="str">
        <f t="shared" si="640"/>
        <v/>
      </c>
      <c r="DJ495" t="str">
        <f t="shared" si="641"/>
        <v/>
      </c>
      <c r="DK495" s="359" t="str">
        <f t="shared" si="642"/>
        <v/>
      </c>
      <c r="DL495" t="str">
        <f t="shared" si="643"/>
        <v/>
      </c>
      <c r="DM495" t="str">
        <f t="shared" si="644"/>
        <v/>
      </c>
      <c r="DN495" t="str">
        <f t="shared" si="645"/>
        <v/>
      </c>
      <c r="DO495" s="359" t="str">
        <f t="shared" si="646"/>
        <v/>
      </c>
      <c r="DP495" t="str">
        <f t="shared" si="647"/>
        <v/>
      </c>
      <c r="DQ495" t="str">
        <f t="shared" si="648"/>
        <v/>
      </c>
      <c r="DR495" t="str">
        <f t="shared" si="649"/>
        <v/>
      </c>
      <c r="DS495" s="359" t="str">
        <f t="shared" si="650"/>
        <v/>
      </c>
      <c r="DT495" t="str">
        <f t="shared" si="651"/>
        <v/>
      </c>
      <c r="DU495" t="str">
        <f t="shared" si="652"/>
        <v/>
      </c>
      <c r="DV495" t="str">
        <f t="shared" si="653"/>
        <v/>
      </c>
      <c r="DW495" t="str">
        <f t="shared" si="654"/>
        <v/>
      </c>
      <c r="DX495" s="359" t="str">
        <f t="shared" si="655"/>
        <v/>
      </c>
      <c r="DY495" t="str">
        <f t="shared" si="656"/>
        <v/>
      </c>
      <c r="DZ495" t="str">
        <f t="shared" si="657"/>
        <v/>
      </c>
      <c r="EA495" t="str">
        <f t="shared" si="658"/>
        <v/>
      </c>
      <c r="EB495" s="359" t="str">
        <f t="shared" si="659"/>
        <v/>
      </c>
      <c r="EC495" t="str">
        <f t="shared" si="660"/>
        <v/>
      </c>
      <c r="ED495" t="str">
        <f t="shared" si="661"/>
        <v/>
      </c>
      <c r="EE495" t="str">
        <f t="shared" si="662"/>
        <v/>
      </c>
      <c r="EF495" t="str">
        <f t="shared" si="663"/>
        <v/>
      </c>
      <c r="EG495" s="359" t="str">
        <f t="shared" si="664"/>
        <v/>
      </c>
      <c r="EH495" t="str">
        <f t="shared" si="608"/>
        <v>Eriochilus z.sp. 'Roleystone'</v>
      </c>
      <c r="EJ495" t="str">
        <f t="shared" si="603"/>
        <v>Eulophia bicallosa</v>
      </c>
      <c r="EK495" s="100">
        <f t="shared" si="669"/>
        <v>0</v>
      </c>
      <c r="EL495" s="3">
        <f t="shared" si="671"/>
        <v>0</v>
      </c>
      <c r="EM495" s="3">
        <f t="shared" si="671"/>
        <v>0</v>
      </c>
      <c r="EN495" s="3">
        <f t="shared" si="671"/>
        <v>0</v>
      </c>
      <c r="EO495" s="3">
        <f t="shared" si="671"/>
        <v>0</v>
      </c>
      <c r="EP495" s="3">
        <f t="shared" si="671"/>
        <v>0</v>
      </c>
      <c r="EQ495" s="3">
        <f t="shared" si="671"/>
        <v>0</v>
      </c>
      <c r="ER495" s="3">
        <f t="shared" si="671"/>
        <v>1</v>
      </c>
      <c r="ES495" s="3">
        <f t="shared" si="671"/>
        <v>1</v>
      </c>
      <c r="ET495" s="3">
        <f t="shared" si="671"/>
        <v>1</v>
      </c>
      <c r="EU495" s="3">
        <f t="shared" si="671"/>
        <v>1</v>
      </c>
      <c r="EV495" s="24">
        <f t="shared" si="671"/>
        <v>1</v>
      </c>
      <c r="EW495" s="245">
        <f t="shared" si="605"/>
        <v>5</v>
      </c>
      <c r="EX495" s="262" t="str">
        <f t="shared" si="604"/>
        <v/>
      </c>
    </row>
    <row r="496" spans="1:154" ht="16.149999999999999" customHeight="1" x14ac:dyDescent="0.25">
      <c r="A496" s="363"/>
      <c r="D496" s="363"/>
      <c r="E496" s="363"/>
      <c r="F496" s="363"/>
      <c r="G496" s="363"/>
      <c r="H496" s="363"/>
      <c r="I496" s="363"/>
      <c r="J496" s="68">
        <f t="shared" si="606"/>
        <v>1179</v>
      </c>
      <c r="K496" s="427" t="str">
        <f t="shared" si="607"/>
        <v>Eulophia picta</v>
      </c>
      <c r="L496" s="362">
        <v>1179</v>
      </c>
      <c r="M496" s="427" t="s">
        <v>1700</v>
      </c>
      <c r="N496" s="439" t="s">
        <v>229</v>
      </c>
      <c r="O496" s="363" t="str">
        <f t="shared" si="670"/>
        <v>N</v>
      </c>
      <c r="P496" s="430" t="s">
        <v>2736</v>
      </c>
      <c r="Q496" s="364" t="s">
        <v>2737</v>
      </c>
      <c r="R496" s="365">
        <v>43070</v>
      </c>
      <c r="S496" s="365">
        <v>42794</v>
      </c>
      <c r="T496" s="603" t="s">
        <v>4820</v>
      </c>
      <c r="U496" s="603" t="s">
        <v>4821</v>
      </c>
      <c r="V496" s="603" t="s">
        <v>7894</v>
      </c>
      <c r="W496" s="603" t="s">
        <v>7894</v>
      </c>
      <c r="X496" s="603" t="s">
        <v>7894</v>
      </c>
      <c r="Y496" s="603" t="s">
        <v>7894</v>
      </c>
      <c r="Z496" s="603" t="s">
        <v>7894</v>
      </c>
      <c r="AA496" s="603" t="s">
        <v>7894</v>
      </c>
      <c r="AB496" s="603" t="s">
        <v>7894</v>
      </c>
      <c r="AC496" s="603" t="s">
        <v>7894</v>
      </c>
      <c r="AD496" s="603" t="s">
        <v>7894</v>
      </c>
      <c r="AE496" s="603" t="s">
        <v>4831</v>
      </c>
      <c r="AF496" s="605" t="s">
        <v>7919</v>
      </c>
      <c r="AG496" s="605" t="s">
        <v>7961</v>
      </c>
      <c r="AH496" s="366" t="s">
        <v>685</v>
      </c>
      <c r="AI496" s="363">
        <f t="shared" si="594"/>
        <v>6</v>
      </c>
      <c r="AJ496" s="363">
        <v>0</v>
      </c>
      <c r="AK496" s="413" t="str">
        <f t="shared" si="596"/>
        <v>None</v>
      </c>
      <c r="AL496" s="413" t="str">
        <f t="shared" si="597"/>
        <v>None</v>
      </c>
      <c r="AM496" s="486" t="s">
        <v>7607</v>
      </c>
      <c r="AN496" s="519" t="s">
        <v>2738</v>
      </c>
      <c r="AO496" s="417" t="s">
        <v>4838</v>
      </c>
      <c r="AS496" s="69">
        <f t="shared" si="666"/>
        <v>49</v>
      </c>
      <c r="AT496" s="69">
        <f t="shared" si="667"/>
        <v>61</v>
      </c>
      <c r="AU496" s="69">
        <f t="shared" si="598"/>
        <v>12</v>
      </c>
      <c r="AV496" s="69">
        <f t="shared" si="599"/>
        <v>2</v>
      </c>
      <c r="AW496" s="81"/>
      <c r="AX496" s="364" t="s">
        <v>2736</v>
      </c>
      <c r="AY496" s="364">
        <v>34882</v>
      </c>
      <c r="AZ496" s="264" t="s">
        <v>48</v>
      </c>
      <c r="BA496" s="238"/>
      <c r="BB496" s="237" t="str">
        <f t="shared" si="600"/>
        <v/>
      </c>
      <c r="BC496" s="270">
        <f t="shared" si="595"/>
        <v>1179</v>
      </c>
      <c r="BD496" t="str">
        <f t="shared" si="601"/>
        <v>Eulophia picta</v>
      </c>
      <c r="BE496" s="367" t="e">
        <f>COUNTIFS(#REF!,L496)</f>
        <v>#REF!</v>
      </c>
      <c r="BF496" s="374" t="str">
        <f t="shared" si="602"/>
        <v>n</v>
      </c>
      <c r="BG496" s="82"/>
      <c r="BH496" s="375"/>
      <c r="BI496" s="374"/>
      <c r="BJ496" s="403"/>
      <c r="CE496" t="str">
        <f t="shared" si="668"/>
        <v>Kimberley grass orchid (Eulophia bicallosa)</v>
      </c>
      <c r="CF496" s="388" t="str">
        <f t="shared" si="665"/>
        <v>Eulophia bicallosa</v>
      </c>
      <c r="CG496" t="str">
        <f t="shared" si="612"/>
        <v/>
      </c>
      <c r="CH496" t="str">
        <f t="shared" si="613"/>
        <v/>
      </c>
      <c r="CI496" t="str">
        <f t="shared" si="614"/>
        <v/>
      </c>
      <c r="CJ496" t="str">
        <f t="shared" si="615"/>
        <v/>
      </c>
      <c r="CK496" s="359" t="str">
        <f t="shared" si="616"/>
        <v/>
      </c>
      <c r="CL496" t="str">
        <f t="shared" si="617"/>
        <v/>
      </c>
      <c r="CM496" t="str">
        <f t="shared" si="618"/>
        <v/>
      </c>
      <c r="CN496" t="str">
        <f t="shared" si="619"/>
        <v/>
      </c>
      <c r="CO496" s="359" t="str">
        <f t="shared" si="620"/>
        <v/>
      </c>
      <c r="CP496" t="str">
        <f t="shared" si="621"/>
        <v/>
      </c>
      <c r="CQ496" t="str">
        <f t="shared" si="622"/>
        <v/>
      </c>
      <c r="CR496" t="str">
        <f t="shared" si="623"/>
        <v/>
      </c>
      <c r="CS496" s="359" t="str">
        <f t="shared" si="624"/>
        <v/>
      </c>
      <c r="CT496" t="str">
        <f t="shared" si="625"/>
        <v/>
      </c>
      <c r="CU496" t="str">
        <f t="shared" si="626"/>
        <v/>
      </c>
      <c r="CV496" t="str">
        <f t="shared" si="627"/>
        <v/>
      </c>
      <c r="CW496" t="str">
        <f t="shared" si="628"/>
        <v/>
      </c>
      <c r="CX496" s="359" t="str">
        <f t="shared" si="629"/>
        <v/>
      </c>
      <c r="CY496" t="str">
        <f t="shared" si="630"/>
        <v/>
      </c>
      <c r="CZ496" t="str">
        <f t="shared" si="631"/>
        <v/>
      </c>
      <c r="DA496" t="str">
        <f t="shared" si="632"/>
        <v/>
      </c>
      <c r="DB496" s="359" t="str">
        <f t="shared" si="633"/>
        <v/>
      </c>
      <c r="DC496" t="str">
        <f t="shared" si="634"/>
        <v/>
      </c>
      <c r="DD496" t="str">
        <f t="shared" si="635"/>
        <v/>
      </c>
      <c r="DE496" t="str">
        <f t="shared" si="636"/>
        <v/>
      </c>
      <c r="DF496" s="359" t="str">
        <f t="shared" si="637"/>
        <v/>
      </c>
      <c r="DG496" t="str">
        <f t="shared" si="638"/>
        <v/>
      </c>
      <c r="DH496" t="str">
        <f t="shared" si="639"/>
        <v/>
      </c>
      <c r="DI496" t="str">
        <f t="shared" si="640"/>
        <v/>
      </c>
      <c r="DJ496" t="str">
        <f t="shared" si="641"/>
        <v/>
      </c>
      <c r="DK496" s="359" t="str">
        <f t="shared" si="642"/>
        <v/>
      </c>
      <c r="DL496" t="str">
        <f t="shared" si="643"/>
        <v>X</v>
      </c>
      <c r="DM496" t="str">
        <f t="shared" si="644"/>
        <v>X</v>
      </c>
      <c r="DN496" t="str">
        <f t="shared" si="645"/>
        <v>X</v>
      </c>
      <c r="DO496" s="359" t="str">
        <f t="shared" si="646"/>
        <v>X</v>
      </c>
      <c r="DP496" t="str">
        <f t="shared" si="647"/>
        <v>X</v>
      </c>
      <c r="DQ496" t="str">
        <f t="shared" si="648"/>
        <v>X</v>
      </c>
      <c r="DR496" t="str">
        <f t="shared" si="649"/>
        <v>X</v>
      </c>
      <c r="DS496" s="359" t="str">
        <f t="shared" si="650"/>
        <v>X</v>
      </c>
      <c r="DT496" t="str">
        <f t="shared" si="651"/>
        <v>X</v>
      </c>
      <c r="DU496" t="str">
        <f t="shared" si="652"/>
        <v>X</v>
      </c>
      <c r="DV496" t="str">
        <f t="shared" si="653"/>
        <v>X</v>
      </c>
      <c r="DW496" t="str">
        <f t="shared" si="654"/>
        <v>X</v>
      </c>
      <c r="DX496" s="359" t="str">
        <f t="shared" si="655"/>
        <v>X</v>
      </c>
      <c r="DY496" t="str">
        <f t="shared" si="656"/>
        <v>X</v>
      </c>
      <c r="DZ496" t="str">
        <f t="shared" si="657"/>
        <v>X</v>
      </c>
      <c r="EA496" t="str">
        <f t="shared" si="658"/>
        <v>X</v>
      </c>
      <c r="EB496" s="359" t="str">
        <f t="shared" si="659"/>
        <v>X</v>
      </c>
      <c r="EC496" t="str">
        <f t="shared" si="660"/>
        <v>X</v>
      </c>
      <c r="ED496" t="str">
        <f t="shared" si="661"/>
        <v>X</v>
      </c>
      <c r="EE496" t="str">
        <f t="shared" si="662"/>
        <v>X</v>
      </c>
      <c r="EF496" t="str">
        <f t="shared" si="663"/>
        <v>X</v>
      </c>
      <c r="EG496" s="359" t="str">
        <f t="shared" si="664"/>
        <v>X</v>
      </c>
      <c r="EH496" t="str">
        <f t="shared" si="608"/>
        <v>Eulophia bicallosa</v>
      </c>
      <c r="EJ496" t="str">
        <f t="shared" si="603"/>
        <v>Eulophia picta</v>
      </c>
      <c r="EK496" s="100">
        <f t="shared" si="669"/>
        <v>1</v>
      </c>
      <c r="EL496" s="3">
        <f t="shared" si="671"/>
        <v>1</v>
      </c>
      <c r="EM496" s="3">
        <f t="shared" si="671"/>
        <v>0</v>
      </c>
      <c r="EN496" s="3">
        <f t="shared" si="671"/>
        <v>0</v>
      </c>
      <c r="EO496" s="3">
        <f t="shared" si="671"/>
        <v>0</v>
      </c>
      <c r="EP496" s="3">
        <f t="shared" si="671"/>
        <v>0</v>
      </c>
      <c r="EQ496" s="3">
        <f t="shared" si="671"/>
        <v>0</v>
      </c>
      <c r="ER496" s="3">
        <f t="shared" si="671"/>
        <v>0</v>
      </c>
      <c r="ES496" s="3">
        <f t="shared" si="671"/>
        <v>0</v>
      </c>
      <c r="ET496" s="3">
        <f t="shared" si="671"/>
        <v>0</v>
      </c>
      <c r="EU496" s="3">
        <f t="shared" si="671"/>
        <v>0</v>
      </c>
      <c r="EV496" s="24">
        <f t="shared" si="671"/>
        <v>1</v>
      </c>
      <c r="EW496" s="245">
        <f t="shared" si="605"/>
        <v>3</v>
      </c>
      <c r="EX496" s="262" t="str">
        <f t="shared" si="604"/>
        <v xml:space="preserve"> X</v>
      </c>
    </row>
    <row r="497" spans="1:154" ht="16.149999999999999" customHeight="1" x14ac:dyDescent="0.25">
      <c r="A497" s="363"/>
      <c r="D497" s="363"/>
      <c r="E497" s="363"/>
      <c r="F497" s="363"/>
      <c r="G497" s="363"/>
      <c r="H497" s="363"/>
      <c r="I497" s="363"/>
      <c r="J497" s="68">
        <f t="shared" si="606"/>
        <v>2143</v>
      </c>
      <c r="K497" s="427" t="str">
        <f t="shared" si="607"/>
        <v>Eulophia sp.</v>
      </c>
      <c r="L497" s="362">
        <v>2143</v>
      </c>
      <c r="M497" s="427" t="s">
        <v>1700</v>
      </c>
      <c r="N497" s="431" t="s">
        <v>67</v>
      </c>
      <c r="O497" s="363" t="str">
        <f t="shared" si="670"/>
        <v>N</v>
      </c>
      <c r="P497" s="430" t="str">
        <f>_xlfn.CONCAT(M497," ","species")</f>
        <v>Eulophia species</v>
      </c>
      <c r="Q497" s="364" t="s">
        <v>1055</v>
      </c>
      <c r="R497" s="365" t="s">
        <v>685</v>
      </c>
      <c r="S497" s="365" t="s">
        <v>685</v>
      </c>
      <c r="T497" s="603" t="s">
        <v>7894</v>
      </c>
      <c r="U497" s="603" t="s">
        <v>7894</v>
      </c>
      <c r="V497" s="603" t="s">
        <v>7894</v>
      </c>
      <c r="W497" s="603" t="s">
        <v>7894</v>
      </c>
      <c r="X497" s="603" t="s">
        <v>7894</v>
      </c>
      <c r="Y497" s="603" t="s">
        <v>7894</v>
      </c>
      <c r="Z497" s="603" t="s">
        <v>7894</v>
      </c>
      <c r="AA497" s="603" t="s">
        <v>7894</v>
      </c>
      <c r="AB497" s="603" t="s">
        <v>7894</v>
      </c>
      <c r="AC497" s="603" t="s">
        <v>7894</v>
      </c>
      <c r="AD497" s="603" t="s">
        <v>7894</v>
      </c>
      <c r="AE497" s="603" t="s">
        <v>7894</v>
      </c>
      <c r="AF497" s="605" t="s">
        <v>48</v>
      </c>
      <c r="AG497" s="605" t="s">
        <v>48</v>
      </c>
      <c r="AH497" s="366" t="s">
        <v>685</v>
      </c>
      <c r="AI497" s="363">
        <f t="shared" si="594"/>
        <v>6</v>
      </c>
      <c r="AJ497" s="363">
        <v>0</v>
      </c>
      <c r="AK497" s="413" t="str">
        <f t="shared" si="596"/>
        <v>None</v>
      </c>
      <c r="AL497" s="413" t="str">
        <f t="shared" si="597"/>
        <v>None</v>
      </c>
      <c r="AM497" s="486" t="s">
        <v>7613</v>
      </c>
      <c r="AS497" s="69">
        <f t="shared" si="666"/>
        <v>0</v>
      </c>
      <c r="AT497" s="69">
        <f t="shared" si="667"/>
        <v>0</v>
      </c>
      <c r="AU497" s="69">
        <f t="shared" si="598"/>
        <v>0</v>
      </c>
      <c r="AV497" s="69">
        <f t="shared" si="599"/>
        <v>0</v>
      </c>
      <c r="AW497" s="81"/>
      <c r="AX497" s="364"/>
      <c r="AY497" s="364" t="e">
        <v>#N/A</v>
      </c>
      <c r="AZ497" s="264" t="s">
        <v>48</v>
      </c>
      <c r="BA497" s="238"/>
      <c r="BB497" s="237" t="str">
        <f t="shared" si="600"/>
        <v/>
      </c>
      <c r="BC497" s="270">
        <f t="shared" si="595"/>
        <v>2143</v>
      </c>
      <c r="BD497" t="str">
        <f t="shared" si="601"/>
        <v>Eulophia sp.</v>
      </c>
      <c r="BE497" s="367" t="e">
        <f>COUNTIFS(#REF!,L497)</f>
        <v>#REF!</v>
      </c>
      <c r="BF497" s="374" t="str">
        <f t="shared" si="602"/>
        <v>n</v>
      </c>
      <c r="BG497" s="82"/>
      <c r="BH497" s="375"/>
      <c r="BI497" s="374"/>
      <c r="BJ497" s="403"/>
      <c r="CE497" t="str">
        <f t="shared" si="668"/>
        <v>Bent orchid (Eulophia picta)</v>
      </c>
      <c r="CF497" s="388" t="str">
        <f t="shared" si="665"/>
        <v>Eulophia picta</v>
      </c>
      <c r="CG497" t="str">
        <f t="shared" si="612"/>
        <v/>
      </c>
      <c r="CH497" t="str">
        <f t="shared" si="613"/>
        <v/>
      </c>
      <c r="CI497" t="str">
        <f t="shared" si="614"/>
        <v/>
      </c>
      <c r="CJ497" t="str">
        <f t="shared" si="615"/>
        <v/>
      </c>
      <c r="CK497" s="359" t="str">
        <f t="shared" si="616"/>
        <v/>
      </c>
      <c r="CL497" t="str">
        <f t="shared" si="617"/>
        <v/>
      </c>
      <c r="CM497" t="str">
        <f t="shared" si="618"/>
        <v/>
      </c>
      <c r="CN497" t="str">
        <f t="shared" si="619"/>
        <v/>
      </c>
      <c r="CO497" s="359" t="str">
        <f t="shared" si="620"/>
        <v/>
      </c>
      <c r="CP497" t="str">
        <f t="shared" si="621"/>
        <v/>
      </c>
      <c r="CQ497" t="str">
        <f t="shared" si="622"/>
        <v/>
      </c>
      <c r="CR497" t="str">
        <f t="shared" si="623"/>
        <v/>
      </c>
      <c r="CS497" s="359" t="str">
        <f t="shared" si="624"/>
        <v/>
      </c>
      <c r="CT497" t="str">
        <f t="shared" si="625"/>
        <v/>
      </c>
      <c r="CU497" t="str">
        <f t="shared" si="626"/>
        <v/>
      </c>
      <c r="CV497" t="str">
        <f t="shared" si="627"/>
        <v/>
      </c>
      <c r="CW497" t="str">
        <f t="shared" si="628"/>
        <v/>
      </c>
      <c r="CX497" s="359" t="str">
        <f t="shared" si="629"/>
        <v/>
      </c>
      <c r="CY497" t="str">
        <f t="shared" si="630"/>
        <v/>
      </c>
      <c r="CZ497" t="str">
        <f t="shared" si="631"/>
        <v/>
      </c>
      <c r="DA497" t="str">
        <f t="shared" si="632"/>
        <v/>
      </c>
      <c r="DB497" s="359" t="str">
        <f t="shared" si="633"/>
        <v/>
      </c>
      <c r="DC497" t="str">
        <f t="shared" si="634"/>
        <v/>
      </c>
      <c r="DD497" t="str">
        <f t="shared" si="635"/>
        <v/>
      </c>
      <c r="DE497" t="str">
        <f t="shared" si="636"/>
        <v/>
      </c>
      <c r="DF497" s="359" t="str">
        <f t="shared" si="637"/>
        <v/>
      </c>
      <c r="DG497" t="str">
        <f t="shared" si="638"/>
        <v/>
      </c>
      <c r="DH497" t="str">
        <f t="shared" si="639"/>
        <v/>
      </c>
      <c r="DI497" t="str">
        <f t="shared" si="640"/>
        <v/>
      </c>
      <c r="DJ497" t="str">
        <f t="shared" si="641"/>
        <v/>
      </c>
      <c r="DK497" s="359" t="str">
        <f t="shared" si="642"/>
        <v/>
      </c>
      <c r="DL497" t="str">
        <f t="shared" si="643"/>
        <v/>
      </c>
      <c r="DM497" t="str">
        <f t="shared" si="644"/>
        <v/>
      </c>
      <c r="DN497" t="str">
        <f t="shared" si="645"/>
        <v/>
      </c>
      <c r="DO497" s="359" t="str">
        <f t="shared" si="646"/>
        <v/>
      </c>
      <c r="DP497" t="str">
        <f t="shared" si="647"/>
        <v/>
      </c>
      <c r="DQ497" t="str">
        <f t="shared" si="648"/>
        <v/>
      </c>
      <c r="DR497" t="str">
        <f t="shared" si="649"/>
        <v/>
      </c>
      <c r="DS497" s="359" t="str">
        <f t="shared" si="650"/>
        <v/>
      </c>
      <c r="DT497" t="str">
        <f t="shared" si="651"/>
        <v/>
      </c>
      <c r="DU497" t="str">
        <f t="shared" si="652"/>
        <v/>
      </c>
      <c r="DV497" t="str">
        <f t="shared" si="653"/>
        <v/>
      </c>
      <c r="DW497" t="str">
        <f t="shared" si="654"/>
        <v/>
      </c>
      <c r="DX497" s="359" t="str">
        <f t="shared" si="655"/>
        <v/>
      </c>
      <c r="DY497" t="str">
        <f t="shared" si="656"/>
        <v/>
      </c>
      <c r="DZ497" t="str">
        <f t="shared" si="657"/>
        <v/>
      </c>
      <c r="EA497" t="str">
        <f t="shared" si="658"/>
        <v/>
      </c>
      <c r="EB497" s="359" t="str">
        <f t="shared" si="659"/>
        <v/>
      </c>
      <c r="EC497" t="str">
        <f t="shared" si="660"/>
        <v/>
      </c>
      <c r="ED497" t="str">
        <f t="shared" si="661"/>
        <v/>
      </c>
      <c r="EE497" t="str">
        <f t="shared" si="662"/>
        <v/>
      </c>
      <c r="EF497" t="str">
        <f t="shared" si="663"/>
        <v/>
      </c>
      <c r="EG497" s="359" t="str">
        <f t="shared" si="664"/>
        <v/>
      </c>
      <c r="EH497" t="str">
        <f t="shared" si="608"/>
        <v>Eulophia picta</v>
      </c>
      <c r="EJ497" t="str">
        <f t="shared" si="603"/>
        <v>Eulophia sp.</v>
      </c>
      <c r="EK497" s="100">
        <f t="shared" si="669"/>
        <v>0</v>
      </c>
      <c r="EL497" s="3">
        <f t="shared" si="671"/>
        <v>0</v>
      </c>
      <c r="EM497" s="3">
        <f t="shared" si="671"/>
        <v>0</v>
      </c>
      <c r="EN497" s="3">
        <f t="shared" si="671"/>
        <v>0</v>
      </c>
      <c r="EO497" s="3">
        <f t="shared" si="671"/>
        <v>0</v>
      </c>
      <c r="EP497" s="3">
        <f t="shared" si="671"/>
        <v>0</v>
      </c>
      <c r="EQ497" s="3">
        <f t="shared" si="671"/>
        <v>0</v>
      </c>
      <c r="ER497" s="3">
        <f t="shared" si="671"/>
        <v>0</v>
      </c>
      <c r="ES497" s="3">
        <f t="shared" si="671"/>
        <v>0</v>
      </c>
      <c r="ET497" s="3">
        <f t="shared" si="671"/>
        <v>0</v>
      </c>
      <c r="EU497" s="3">
        <f t="shared" si="671"/>
        <v>0</v>
      </c>
      <c r="EV497" s="24">
        <f t="shared" si="671"/>
        <v>0</v>
      </c>
      <c r="EW497" s="245">
        <f t="shared" si="605"/>
        <v>0</v>
      </c>
      <c r="EX497" s="262" t="str">
        <f t="shared" si="604"/>
        <v/>
      </c>
    </row>
    <row r="498" spans="1:154" ht="16.149999999999999" customHeight="1" x14ac:dyDescent="0.25">
      <c r="A498" s="363"/>
      <c r="D498" s="363"/>
      <c r="E498" s="363"/>
      <c r="F498" s="363"/>
      <c r="G498" s="363"/>
      <c r="H498" s="363"/>
      <c r="I498" s="363"/>
      <c r="J498" s="68">
        <f t="shared" si="606"/>
        <v>698</v>
      </c>
      <c r="K498" s="427" t="str">
        <f t="shared" si="607"/>
        <v>Gastrodia lacista</v>
      </c>
      <c r="L498" s="362">
        <v>698</v>
      </c>
      <c r="M498" s="427" t="s">
        <v>1704</v>
      </c>
      <c r="N498" s="569" t="s">
        <v>605</v>
      </c>
      <c r="O498" s="363" t="str">
        <f t="shared" si="670"/>
        <v>S</v>
      </c>
      <c r="P498" s="430" t="s">
        <v>2734</v>
      </c>
      <c r="Q498" s="364" t="s">
        <v>1893</v>
      </c>
      <c r="R498" s="365">
        <v>43054</v>
      </c>
      <c r="S498" s="365">
        <v>42750</v>
      </c>
      <c r="T498" s="603" t="s">
        <v>4820</v>
      </c>
      <c r="U498" s="603" t="s">
        <v>7894</v>
      </c>
      <c r="V498" s="603" t="s">
        <v>7894</v>
      </c>
      <c r="W498" s="603" t="s">
        <v>7894</v>
      </c>
      <c r="X498" s="603" t="s">
        <v>7894</v>
      </c>
      <c r="Y498" s="603" t="s">
        <v>7894</v>
      </c>
      <c r="Z498" s="603" t="s">
        <v>7894</v>
      </c>
      <c r="AA498" s="603" t="s">
        <v>7894</v>
      </c>
      <c r="AB498" s="603" t="s">
        <v>7894</v>
      </c>
      <c r="AC498" s="603" t="s">
        <v>7894</v>
      </c>
      <c r="AD498" s="603" t="s">
        <v>4830</v>
      </c>
      <c r="AE498" s="603" t="s">
        <v>4831</v>
      </c>
      <c r="AF498" s="605" t="s">
        <v>7917</v>
      </c>
      <c r="AG498" s="605" t="s">
        <v>7959</v>
      </c>
      <c r="AH498" s="366" t="s">
        <v>685</v>
      </c>
      <c r="AI498" s="363">
        <f t="shared" si="594"/>
        <v>6</v>
      </c>
      <c r="AJ498" s="363">
        <v>0</v>
      </c>
      <c r="AK498" s="413" t="str">
        <f t="shared" si="596"/>
        <v>None</v>
      </c>
      <c r="AL498" s="413" t="str">
        <f t="shared" si="597"/>
        <v>None</v>
      </c>
      <c r="AM498" s="486" t="s">
        <v>7607</v>
      </c>
      <c r="AS498" s="69">
        <f t="shared" si="666"/>
        <v>47</v>
      </c>
      <c r="AT498" s="69">
        <f t="shared" si="667"/>
        <v>55</v>
      </c>
      <c r="AU498" s="69">
        <f t="shared" si="598"/>
        <v>11</v>
      </c>
      <c r="AV498" s="69">
        <f t="shared" si="599"/>
        <v>1</v>
      </c>
      <c r="AW498" s="81" t="e">
        <f>VLOOKUP(AM498,#REF!,6,FALSE)</f>
        <v>#REF!</v>
      </c>
      <c r="AX498" s="364" t="s">
        <v>2735</v>
      </c>
      <c r="AY498" s="364">
        <v>12932</v>
      </c>
      <c r="AZ498" s="264" t="s">
        <v>48</v>
      </c>
      <c r="BA498" s="238"/>
      <c r="BB498" s="237" t="str">
        <f t="shared" si="600"/>
        <v/>
      </c>
      <c r="BC498" s="270">
        <f t="shared" si="595"/>
        <v>698</v>
      </c>
      <c r="BD498" t="str">
        <f t="shared" si="601"/>
        <v>Gastrodia lacista</v>
      </c>
      <c r="BE498" s="367" t="e">
        <f>COUNTIFS(#REF!,L498)</f>
        <v>#REF!</v>
      </c>
      <c r="BF498" s="374" t="str">
        <f t="shared" si="602"/>
        <v>y</v>
      </c>
      <c r="BG498" s="82"/>
      <c r="BH498" s="375"/>
      <c r="BI498" s="374"/>
      <c r="BJ498" s="403"/>
      <c r="CE498" t="str">
        <f t="shared" si="668"/>
        <v>Eulophia species (Eulophia sp.)</v>
      </c>
      <c r="CF498" s="388" t="str">
        <f t="shared" si="665"/>
        <v>Eulophia sp.</v>
      </c>
      <c r="CG498" t="str">
        <f t="shared" si="612"/>
        <v/>
      </c>
      <c r="CH498" t="str">
        <f t="shared" si="613"/>
        <v/>
      </c>
      <c r="CI498" t="str">
        <f t="shared" si="614"/>
        <v/>
      </c>
      <c r="CJ498" t="str">
        <f t="shared" si="615"/>
        <v/>
      </c>
      <c r="CK498" s="359" t="str">
        <f t="shared" si="616"/>
        <v/>
      </c>
      <c r="CL498" t="str">
        <f t="shared" si="617"/>
        <v/>
      </c>
      <c r="CM498" t="str">
        <f t="shared" si="618"/>
        <v/>
      </c>
      <c r="CN498" t="str">
        <f t="shared" si="619"/>
        <v/>
      </c>
      <c r="CO498" s="359" t="str">
        <f t="shared" si="620"/>
        <v/>
      </c>
      <c r="CP498" t="str">
        <f t="shared" si="621"/>
        <v/>
      </c>
      <c r="CQ498" t="str">
        <f t="shared" si="622"/>
        <v/>
      </c>
      <c r="CR498" t="str">
        <f t="shared" si="623"/>
        <v/>
      </c>
      <c r="CS498" s="359" t="str">
        <f t="shared" si="624"/>
        <v/>
      </c>
      <c r="CT498" t="str">
        <f t="shared" si="625"/>
        <v/>
      </c>
      <c r="CU498" t="str">
        <f t="shared" si="626"/>
        <v/>
      </c>
      <c r="CV498" t="str">
        <f t="shared" si="627"/>
        <v/>
      </c>
      <c r="CW498" t="str">
        <f t="shared" si="628"/>
        <v/>
      </c>
      <c r="CX498" s="359" t="str">
        <f t="shared" si="629"/>
        <v/>
      </c>
      <c r="CY498" t="str">
        <f t="shared" si="630"/>
        <v/>
      </c>
      <c r="CZ498" t="str">
        <f t="shared" si="631"/>
        <v/>
      </c>
      <c r="DA498" t="str">
        <f t="shared" si="632"/>
        <v/>
      </c>
      <c r="DB498" s="359" t="str">
        <f t="shared" si="633"/>
        <v/>
      </c>
      <c r="DC498" t="str">
        <f t="shared" si="634"/>
        <v/>
      </c>
      <c r="DD498" t="str">
        <f t="shared" si="635"/>
        <v/>
      </c>
      <c r="DE498" t="str">
        <f t="shared" si="636"/>
        <v/>
      </c>
      <c r="DF498" s="359" t="str">
        <f t="shared" si="637"/>
        <v/>
      </c>
      <c r="DG498" t="str">
        <f t="shared" si="638"/>
        <v/>
      </c>
      <c r="DH498" t="str">
        <f t="shared" si="639"/>
        <v/>
      </c>
      <c r="DI498" t="str">
        <f t="shared" si="640"/>
        <v/>
      </c>
      <c r="DJ498" t="str">
        <f t="shared" si="641"/>
        <v/>
      </c>
      <c r="DK498" s="359" t="str">
        <f t="shared" si="642"/>
        <v/>
      </c>
      <c r="DL498" t="str">
        <f t="shared" si="643"/>
        <v/>
      </c>
      <c r="DM498" t="str">
        <f t="shared" si="644"/>
        <v/>
      </c>
      <c r="DN498" t="str">
        <f t="shared" si="645"/>
        <v/>
      </c>
      <c r="DO498" s="359" t="str">
        <f t="shared" si="646"/>
        <v/>
      </c>
      <c r="DP498" t="str">
        <f t="shared" si="647"/>
        <v/>
      </c>
      <c r="DQ498" t="str">
        <f t="shared" si="648"/>
        <v/>
      </c>
      <c r="DR498" t="str">
        <f t="shared" si="649"/>
        <v/>
      </c>
      <c r="DS498" s="359" t="str">
        <f t="shared" si="650"/>
        <v/>
      </c>
      <c r="DT498" t="str">
        <f t="shared" si="651"/>
        <v/>
      </c>
      <c r="DU498" t="str">
        <f t="shared" si="652"/>
        <v/>
      </c>
      <c r="DV498" t="str">
        <f t="shared" si="653"/>
        <v/>
      </c>
      <c r="DW498" t="str">
        <f t="shared" si="654"/>
        <v/>
      </c>
      <c r="DX498" s="359" t="str">
        <f t="shared" si="655"/>
        <v/>
      </c>
      <c r="DY498" t="str">
        <f t="shared" si="656"/>
        <v/>
      </c>
      <c r="DZ498" t="str">
        <f t="shared" si="657"/>
        <v/>
      </c>
      <c r="EA498" t="str">
        <f t="shared" si="658"/>
        <v/>
      </c>
      <c r="EB498" s="359" t="str">
        <f t="shared" si="659"/>
        <v/>
      </c>
      <c r="EC498" t="str">
        <f t="shared" si="660"/>
        <v/>
      </c>
      <c r="ED498" t="str">
        <f t="shared" si="661"/>
        <v/>
      </c>
      <c r="EE498" t="str">
        <f t="shared" si="662"/>
        <v/>
      </c>
      <c r="EF498" t="str">
        <f t="shared" si="663"/>
        <v/>
      </c>
      <c r="EG498" s="359" t="str">
        <f t="shared" si="664"/>
        <v/>
      </c>
      <c r="EH498" t="str">
        <f t="shared" si="608"/>
        <v>Eulophia sp.</v>
      </c>
      <c r="EJ498" t="str">
        <f t="shared" si="603"/>
        <v>Gastrodia lacista</v>
      </c>
      <c r="EK498" s="100">
        <f t="shared" si="669"/>
        <v>1</v>
      </c>
      <c r="EL498" s="3">
        <f t="shared" si="671"/>
        <v>0</v>
      </c>
      <c r="EM498" s="3">
        <f t="shared" si="671"/>
        <v>0</v>
      </c>
      <c r="EN498" s="3">
        <f t="shared" si="671"/>
        <v>0</v>
      </c>
      <c r="EO498" s="3">
        <f t="shared" si="671"/>
        <v>0</v>
      </c>
      <c r="EP498" s="3">
        <f t="shared" si="671"/>
        <v>0</v>
      </c>
      <c r="EQ498" s="3">
        <f t="shared" si="671"/>
        <v>0</v>
      </c>
      <c r="ER498" s="3">
        <f t="shared" si="671"/>
        <v>0</v>
      </c>
      <c r="ES498" s="3">
        <f t="shared" si="671"/>
        <v>0</v>
      </c>
      <c r="ET498" s="3">
        <f t="shared" si="671"/>
        <v>0</v>
      </c>
      <c r="EU498" s="3">
        <f t="shared" si="671"/>
        <v>1</v>
      </c>
      <c r="EV498" s="24">
        <f t="shared" si="671"/>
        <v>1</v>
      </c>
      <c r="EW498" s="245">
        <f t="shared" si="605"/>
        <v>3</v>
      </c>
      <c r="EX498" s="262" t="str">
        <f t="shared" si="604"/>
        <v xml:space="preserve"> X</v>
      </c>
    </row>
    <row r="499" spans="1:154" ht="16.149999999999999" customHeight="1" x14ac:dyDescent="0.25">
      <c r="A499" s="363"/>
      <c r="D499" s="363"/>
      <c r="E499" s="363"/>
      <c r="F499" s="363"/>
      <c r="G499" s="363"/>
      <c r="H499" s="363"/>
      <c r="I499" s="363"/>
      <c r="J499" s="68">
        <f t="shared" si="606"/>
        <v>1179</v>
      </c>
      <c r="K499" s="424" t="str">
        <f t="shared" si="607"/>
        <v>Geodorum z.densiflorum</v>
      </c>
      <c r="L499" s="417">
        <v>1179</v>
      </c>
      <c r="M499" s="424" t="s">
        <v>1709</v>
      </c>
      <c r="N499" s="418" t="s">
        <v>7679</v>
      </c>
      <c r="O499" s="363" t="str">
        <f t="shared" si="670"/>
        <v>N</v>
      </c>
      <c r="P499" s="353" t="s">
        <v>2323</v>
      </c>
      <c r="Q499" s="364" t="s">
        <v>2737</v>
      </c>
      <c r="R499" s="365">
        <v>43070</v>
      </c>
      <c r="S499" s="365">
        <v>42794</v>
      </c>
      <c r="T499" s="603" t="s">
        <v>7894</v>
      </c>
      <c r="U499" s="603" t="s">
        <v>7894</v>
      </c>
      <c r="V499" s="603" t="s">
        <v>7894</v>
      </c>
      <c r="W499" s="603" t="s">
        <v>7894</v>
      </c>
      <c r="X499" s="603" t="s">
        <v>7894</v>
      </c>
      <c r="Y499" s="603" t="s">
        <v>7894</v>
      </c>
      <c r="Z499" s="603" t="s">
        <v>7894</v>
      </c>
      <c r="AA499" s="603" t="s">
        <v>7894</v>
      </c>
      <c r="AB499" s="603" t="s">
        <v>7894</v>
      </c>
      <c r="AC499" s="603" t="s">
        <v>7894</v>
      </c>
      <c r="AD499" s="603" t="s">
        <v>7894</v>
      </c>
      <c r="AE499" s="603" t="s">
        <v>7894</v>
      </c>
      <c r="AF499" s="605" t="s">
        <v>48</v>
      </c>
      <c r="AG499" s="605" t="s">
        <v>48</v>
      </c>
      <c r="AH499" s="366" t="s">
        <v>685</v>
      </c>
      <c r="AI499" s="363">
        <f t="shared" si="594"/>
        <v>6</v>
      </c>
      <c r="AJ499" s="363">
        <v>0</v>
      </c>
      <c r="AK499" s="413" t="str">
        <f t="shared" si="596"/>
        <v>None</v>
      </c>
      <c r="AL499" s="413" t="str">
        <f t="shared" si="597"/>
        <v>None</v>
      </c>
      <c r="AM499" s="486" t="s">
        <v>7608</v>
      </c>
      <c r="AN499" s="144" t="s">
        <v>7680</v>
      </c>
      <c r="AO499" s="144" t="s">
        <v>2738</v>
      </c>
      <c r="AS499" s="69">
        <f t="shared" si="666"/>
        <v>49</v>
      </c>
      <c r="AT499" s="69">
        <f t="shared" si="667"/>
        <v>61</v>
      </c>
      <c r="AU499" s="69">
        <f t="shared" si="598"/>
        <v>12</v>
      </c>
      <c r="AV499" s="69">
        <f t="shared" si="599"/>
        <v>2</v>
      </c>
      <c r="AW499" s="81"/>
      <c r="AX499" s="364" t="s">
        <v>2736</v>
      </c>
      <c r="AY499" s="364">
        <v>34882</v>
      </c>
      <c r="AZ499" s="264" t="s">
        <v>48</v>
      </c>
      <c r="BA499" s="238"/>
      <c r="BB499" s="237" t="str">
        <f t="shared" si="600"/>
        <v/>
      </c>
      <c r="BC499" s="270">
        <f t="shared" si="595"/>
        <v>1179</v>
      </c>
      <c r="BD499" t="str">
        <f t="shared" si="601"/>
        <v>Geodorum z.densiflorum</v>
      </c>
      <c r="BE499" s="367" t="e">
        <f>COUNTIFS(#REF!,L499)</f>
        <v>#REF!</v>
      </c>
      <c r="BF499" s="374" t="str">
        <f t="shared" si="602"/>
        <v>n</v>
      </c>
      <c r="BG499" s="82"/>
      <c r="BH499" s="375"/>
      <c r="BI499" s="374"/>
      <c r="BJ499" s="403"/>
      <c r="CE499" t="str">
        <f t="shared" si="668"/>
        <v>Potato Orchid (Gastrodia lacista)</v>
      </c>
      <c r="CF499" s="388" t="str">
        <f t="shared" si="665"/>
        <v>Gastrodia lacista</v>
      </c>
      <c r="CG499" t="str">
        <f t="shared" si="612"/>
        <v/>
      </c>
      <c r="CH499" t="str">
        <f t="shared" si="613"/>
        <v/>
      </c>
      <c r="CI499" t="str">
        <f t="shared" si="614"/>
        <v/>
      </c>
      <c r="CJ499" t="str">
        <f t="shared" si="615"/>
        <v/>
      </c>
      <c r="CK499" s="359" t="str">
        <f t="shared" si="616"/>
        <v/>
      </c>
      <c r="CL499" t="str">
        <f t="shared" si="617"/>
        <v/>
      </c>
      <c r="CM499" t="str">
        <f t="shared" si="618"/>
        <v/>
      </c>
      <c r="CN499" t="str">
        <f t="shared" si="619"/>
        <v/>
      </c>
      <c r="CO499" s="359" t="str">
        <f t="shared" si="620"/>
        <v/>
      </c>
      <c r="CP499" t="str">
        <f t="shared" si="621"/>
        <v/>
      </c>
      <c r="CQ499" t="str">
        <f t="shared" si="622"/>
        <v/>
      </c>
      <c r="CR499" t="str">
        <f t="shared" si="623"/>
        <v/>
      </c>
      <c r="CS499" s="359" t="str">
        <f t="shared" si="624"/>
        <v/>
      </c>
      <c r="CT499" t="str">
        <f t="shared" si="625"/>
        <v/>
      </c>
      <c r="CU499" t="str">
        <f t="shared" si="626"/>
        <v/>
      </c>
      <c r="CV499" t="str">
        <f t="shared" si="627"/>
        <v/>
      </c>
      <c r="CW499" t="str">
        <f t="shared" si="628"/>
        <v/>
      </c>
      <c r="CX499" s="359" t="str">
        <f t="shared" si="629"/>
        <v/>
      </c>
      <c r="CY499" t="str">
        <f t="shared" si="630"/>
        <v/>
      </c>
      <c r="CZ499" t="str">
        <f t="shared" si="631"/>
        <v/>
      </c>
      <c r="DA499" t="str">
        <f t="shared" si="632"/>
        <v/>
      </c>
      <c r="DB499" s="359" t="str">
        <f t="shared" si="633"/>
        <v/>
      </c>
      <c r="DC499" t="str">
        <f t="shared" si="634"/>
        <v/>
      </c>
      <c r="DD499" t="str">
        <f t="shared" si="635"/>
        <v/>
      </c>
      <c r="DE499" t="str">
        <f t="shared" si="636"/>
        <v/>
      </c>
      <c r="DF499" s="359" t="str">
        <f t="shared" si="637"/>
        <v/>
      </c>
      <c r="DG499" t="str">
        <f t="shared" si="638"/>
        <v/>
      </c>
      <c r="DH499" t="str">
        <f t="shared" si="639"/>
        <v/>
      </c>
      <c r="DI499" t="str">
        <f t="shared" si="640"/>
        <v/>
      </c>
      <c r="DJ499" t="str">
        <f t="shared" si="641"/>
        <v/>
      </c>
      <c r="DK499" s="359" t="str">
        <f t="shared" si="642"/>
        <v/>
      </c>
      <c r="DL499" t="str">
        <f t="shared" si="643"/>
        <v/>
      </c>
      <c r="DM499" t="str">
        <f t="shared" si="644"/>
        <v/>
      </c>
      <c r="DN499" t="str">
        <f t="shared" si="645"/>
        <v/>
      </c>
      <c r="DO499" s="359" t="str">
        <f t="shared" si="646"/>
        <v/>
      </c>
      <c r="DP499" t="str">
        <f t="shared" si="647"/>
        <v/>
      </c>
      <c r="DQ499" t="str">
        <f t="shared" si="648"/>
        <v/>
      </c>
      <c r="DR499" t="str">
        <f t="shared" si="649"/>
        <v/>
      </c>
      <c r="DS499" s="359" t="str">
        <f t="shared" si="650"/>
        <v/>
      </c>
      <c r="DT499" t="str">
        <f t="shared" si="651"/>
        <v/>
      </c>
      <c r="DU499" t="str">
        <f t="shared" si="652"/>
        <v/>
      </c>
      <c r="DV499" t="str">
        <f t="shared" si="653"/>
        <v/>
      </c>
      <c r="DW499" t="str">
        <f t="shared" si="654"/>
        <v/>
      </c>
      <c r="DX499" s="359" t="str">
        <f t="shared" si="655"/>
        <v/>
      </c>
      <c r="DY499" t="str">
        <f t="shared" si="656"/>
        <v/>
      </c>
      <c r="DZ499" t="str">
        <f t="shared" si="657"/>
        <v/>
      </c>
      <c r="EA499" t="str">
        <f t="shared" si="658"/>
        <v/>
      </c>
      <c r="EB499" s="359" t="str">
        <f t="shared" si="659"/>
        <v/>
      </c>
      <c r="EC499" t="str">
        <f t="shared" si="660"/>
        <v/>
      </c>
      <c r="ED499" t="str">
        <f t="shared" si="661"/>
        <v/>
      </c>
      <c r="EE499" t="str">
        <f t="shared" si="662"/>
        <v/>
      </c>
      <c r="EF499" t="str">
        <f t="shared" si="663"/>
        <v/>
      </c>
      <c r="EG499" s="359" t="str">
        <f t="shared" si="664"/>
        <v/>
      </c>
      <c r="EH499" t="str">
        <f t="shared" si="608"/>
        <v>Gastrodia lacista</v>
      </c>
      <c r="EJ499" t="str">
        <f t="shared" si="603"/>
        <v>Geodorum z.densiflorum</v>
      </c>
      <c r="EK499" s="100">
        <f t="shared" si="669"/>
        <v>1</v>
      </c>
      <c r="EL499" s="3">
        <f t="shared" si="671"/>
        <v>1</v>
      </c>
      <c r="EM499" s="3">
        <f t="shared" si="671"/>
        <v>0</v>
      </c>
      <c r="EN499" s="3">
        <f t="shared" si="671"/>
        <v>0</v>
      </c>
      <c r="EO499" s="3">
        <f t="shared" si="671"/>
        <v>0</v>
      </c>
      <c r="EP499" s="3">
        <f t="shared" si="671"/>
        <v>0</v>
      </c>
      <c r="EQ499" s="3">
        <f t="shared" si="671"/>
        <v>0</v>
      </c>
      <c r="ER499" s="3">
        <f t="shared" si="671"/>
        <v>0</v>
      </c>
      <c r="ES499" s="3">
        <f t="shared" si="671"/>
        <v>0</v>
      </c>
      <c r="ET499" s="3">
        <f t="shared" si="671"/>
        <v>0</v>
      </c>
      <c r="EU499" s="3">
        <f t="shared" si="671"/>
        <v>0</v>
      </c>
      <c r="EV499" s="24">
        <f t="shared" si="671"/>
        <v>1</v>
      </c>
      <c r="EW499" s="245">
        <f t="shared" si="605"/>
        <v>3</v>
      </c>
      <c r="EX499" s="262" t="str">
        <f t="shared" si="604"/>
        <v xml:space="preserve"> X</v>
      </c>
    </row>
    <row r="500" spans="1:154" ht="16.149999999999999" customHeight="1" x14ac:dyDescent="0.25">
      <c r="A500" s="363"/>
      <c r="D500" s="363"/>
      <c r="E500" s="363"/>
      <c r="F500" s="363"/>
      <c r="G500" s="363"/>
      <c r="H500" s="363"/>
      <c r="I500" s="363"/>
      <c r="J500" s="68">
        <f t="shared" si="606"/>
        <v>1181</v>
      </c>
      <c r="K500" s="427" t="str">
        <f t="shared" si="607"/>
        <v>Habenaria hymenophylla</v>
      </c>
      <c r="L500" s="362">
        <v>1181</v>
      </c>
      <c r="M500" s="427" t="s">
        <v>1714</v>
      </c>
      <c r="N500" s="433" t="s">
        <v>2739</v>
      </c>
      <c r="O500" s="363" t="str">
        <f t="shared" si="670"/>
        <v>N</v>
      </c>
      <c r="P500" s="441" t="s">
        <v>2740</v>
      </c>
      <c r="Q500" s="364" t="s">
        <v>2741</v>
      </c>
      <c r="R500" s="365">
        <v>42736</v>
      </c>
      <c r="S500" s="365">
        <v>42794</v>
      </c>
      <c r="T500" s="603" t="s">
        <v>4820</v>
      </c>
      <c r="U500" s="603" t="s">
        <v>4821</v>
      </c>
      <c r="V500" s="603" t="s">
        <v>7894</v>
      </c>
      <c r="W500" s="603" t="s">
        <v>7894</v>
      </c>
      <c r="X500" s="603" t="s">
        <v>7894</v>
      </c>
      <c r="Y500" s="603" t="s">
        <v>7894</v>
      </c>
      <c r="Z500" s="603" t="s">
        <v>7894</v>
      </c>
      <c r="AA500" s="603" t="s">
        <v>7894</v>
      </c>
      <c r="AB500" s="603" t="s">
        <v>7894</v>
      </c>
      <c r="AC500" s="603" t="s">
        <v>7894</v>
      </c>
      <c r="AD500" s="603" t="s">
        <v>7894</v>
      </c>
      <c r="AE500" s="603" t="s">
        <v>7894</v>
      </c>
      <c r="AF500" s="605" t="s">
        <v>7930</v>
      </c>
      <c r="AG500" s="605" t="s">
        <v>7974</v>
      </c>
      <c r="AH500" s="366" t="s">
        <v>685</v>
      </c>
      <c r="AI500" s="363">
        <f t="shared" si="594"/>
        <v>6</v>
      </c>
      <c r="AJ500" s="363">
        <v>0</v>
      </c>
      <c r="AK500" s="413" t="str">
        <f t="shared" si="596"/>
        <v>None</v>
      </c>
      <c r="AL500" s="413" t="str">
        <f t="shared" si="597"/>
        <v>None</v>
      </c>
      <c r="AM500" s="486" t="s">
        <v>7607</v>
      </c>
      <c r="AS500" s="69">
        <f t="shared" si="666"/>
        <v>1</v>
      </c>
      <c r="AT500" s="69">
        <f t="shared" si="667"/>
        <v>9</v>
      </c>
      <c r="AU500" s="69">
        <f t="shared" si="598"/>
        <v>1</v>
      </c>
      <c r="AV500" s="69">
        <f t="shared" si="599"/>
        <v>2</v>
      </c>
      <c r="AW500" s="81"/>
      <c r="AX500" s="364" t="s">
        <v>2740</v>
      </c>
      <c r="AY500" s="364" t="e">
        <v>#N/A</v>
      </c>
      <c r="AZ500" s="264" t="s">
        <v>48</v>
      </c>
      <c r="BA500" s="238"/>
      <c r="BB500" s="237" t="str">
        <f t="shared" si="600"/>
        <v/>
      </c>
      <c r="BC500" s="270">
        <f t="shared" si="595"/>
        <v>1181</v>
      </c>
      <c r="BD500" t="str">
        <f t="shared" si="601"/>
        <v>Habenaria hymenophylla</v>
      </c>
      <c r="BE500" s="367" t="e">
        <f>COUNTIFS(#REF!,L500)</f>
        <v>#REF!</v>
      </c>
      <c r="BF500" s="374" t="str">
        <f t="shared" si="602"/>
        <v>n</v>
      </c>
      <c r="BG500" s="82"/>
      <c r="BH500" s="375"/>
      <c r="BI500" s="374"/>
      <c r="BJ500" s="403"/>
      <c r="CE500" t="str">
        <f t="shared" si="668"/>
        <v>_Old species name (Geodorum z.densiflorum)</v>
      </c>
      <c r="CF500" s="388" t="str">
        <f t="shared" si="665"/>
        <v>Geodorum z.densiflorum</v>
      </c>
      <c r="CG500" t="str">
        <f t="shared" si="612"/>
        <v/>
      </c>
      <c r="CH500" t="str">
        <f t="shared" si="613"/>
        <v/>
      </c>
      <c r="CI500" t="str">
        <f t="shared" si="614"/>
        <v/>
      </c>
      <c r="CJ500" t="str">
        <f t="shared" si="615"/>
        <v/>
      </c>
      <c r="CK500" s="359" t="str">
        <f t="shared" si="616"/>
        <v/>
      </c>
      <c r="CL500" t="str">
        <f t="shared" si="617"/>
        <v/>
      </c>
      <c r="CM500" t="str">
        <f t="shared" si="618"/>
        <v/>
      </c>
      <c r="CN500" t="str">
        <f t="shared" si="619"/>
        <v/>
      </c>
      <c r="CO500" s="359" t="str">
        <f t="shared" si="620"/>
        <v/>
      </c>
      <c r="CP500" t="str">
        <f t="shared" si="621"/>
        <v/>
      </c>
      <c r="CQ500" t="str">
        <f t="shared" si="622"/>
        <v/>
      </c>
      <c r="CR500" t="str">
        <f t="shared" si="623"/>
        <v/>
      </c>
      <c r="CS500" s="359" t="str">
        <f t="shared" si="624"/>
        <v/>
      </c>
      <c r="CT500" t="str">
        <f t="shared" si="625"/>
        <v/>
      </c>
      <c r="CU500" t="str">
        <f t="shared" si="626"/>
        <v/>
      </c>
      <c r="CV500" t="str">
        <f t="shared" si="627"/>
        <v/>
      </c>
      <c r="CW500" t="str">
        <f t="shared" si="628"/>
        <v/>
      </c>
      <c r="CX500" s="359" t="str">
        <f t="shared" si="629"/>
        <v/>
      </c>
      <c r="CY500" t="str">
        <f t="shared" si="630"/>
        <v/>
      </c>
      <c r="CZ500" t="str">
        <f t="shared" si="631"/>
        <v/>
      </c>
      <c r="DA500" t="str">
        <f t="shared" si="632"/>
        <v/>
      </c>
      <c r="DB500" s="359" t="str">
        <f t="shared" si="633"/>
        <v/>
      </c>
      <c r="DC500" t="str">
        <f t="shared" si="634"/>
        <v/>
      </c>
      <c r="DD500" t="str">
        <f t="shared" si="635"/>
        <v/>
      </c>
      <c r="DE500" t="str">
        <f t="shared" si="636"/>
        <v/>
      </c>
      <c r="DF500" s="359" t="str">
        <f t="shared" si="637"/>
        <v/>
      </c>
      <c r="DG500" t="str">
        <f t="shared" si="638"/>
        <v/>
      </c>
      <c r="DH500" t="str">
        <f t="shared" si="639"/>
        <v/>
      </c>
      <c r="DI500" t="str">
        <f t="shared" si="640"/>
        <v/>
      </c>
      <c r="DJ500" t="str">
        <f t="shared" si="641"/>
        <v/>
      </c>
      <c r="DK500" s="359" t="str">
        <f t="shared" si="642"/>
        <v/>
      </c>
      <c r="DL500" t="str">
        <f t="shared" si="643"/>
        <v/>
      </c>
      <c r="DM500" t="str">
        <f t="shared" si="644"/>
        <v/>
      </c>
      <c r="DN500" t="str">
        <f t="shared" si="645"/>
        <v/>
      </c>
      <c r="DO500" s="359" t="str">
        <f t="shared" si="646"/>
        <v/>
      </c>
      <c r="DP500" t="str">
        <f t="shared" si="647"/>
        <v/>
      </c>
      <c r="DQ500" t="str">
        <f t="shared" si="648"/>
        <v/>
      </c>
      <c r="DR500" t="str">
        <f t="shared" si="649"/>
        <v/>
      </c>
      <c r="DS500" s="359" t="str">
        <f t="shared" si="650"/>
        <v/>
      </c>
      <c r="DT500" t="str">
        <f t="shared" si="651"/>
        <v/>
      </c>
      <c r="DU500" t="str">
        <f t="shared" si="652"/>
        <v/>
      </c>
      <c r="DV500" t="str">
        <f t="shared" si="653"/>
        <v/>
      </c>
      <c r="DW500" t="str">
        <f t="shared" si="654"/>
        <v/>
      </c>
      <c r="DX500" s="359" t="str">
        <f t="shared" si="655"/>
        <v/>
      </c>
      <c r="DY500" t="str">
        <f t="shared" si="656"/>
        <v/>
      </c>
      <c r="DZ500" t="str">
        <f t="shared" si="657"/>
        <v/>
      </c>
      <c r="EA500" t="str">
        <f t="shared" si="658"/>
        <v/>
      </c>
      <c r="EB500" s="359" t="str">
        <f t="shared" si="659"/>
        <v/>
      </c>
      <c r="EC500" t="str">
        <f t="shared" si="660"/>
        <v/>
      </c>
      <c r="ED500" t="str">
        <f t="shared" si="661"/>
        <v/>
      </c>
      <c r="EE500" t="str">
        <f t="shared" si="662"/>
        <v/>
      </c>
      <c r="EF500" t="str">
        <f t="shared" si="663"/>
        <v/>
      </c>
      <c r="EG500" s="359" t="str">
        <f t="shared" si="664"/>
        <v/>
      </c>
      <c r="EH500" t="str">
        <f t="shared" si="608"/>
        <v>Geodorum z.densiflorum</v>
      </c>
      <c r="EJ500" t="str">
        <f t="shared" si="603"/>
        <v>Habenaria hymenophylla</v>
      </c>
      <c r="EK500" s="100">
        <f t="shared" si="669"/>
        <v>1</v>
      </c>
      <c r="EL500" s="3">
        <f t="shared" si="671"/>
        <v>1</v>
      </c>
      <c r="EM500" s="3">
        <f t="shared" si="671"/>
        <v>0</v>
      </c>
      <c r="EN500" s="3">
        <f t="shared" si="671"/>
        <v>0</v>
      </c>
      <c r="EO500" s="3">
        <f t="shared" si="671"/>
        <v>0</v>
      </c>
      <c r="EP500" s="3">
        <f t="shared" si="671"/>
        <v>0</v>
      </c>
      <c r="EQ500" s="3">
        <f t="shared" si="671"/>
        <v>0</v>
      </c>
      <c r="ER500" s="3">
        <f t="shared" si="671"/>
        <v>0</v>
      </c>
      <c r="ES500" s="3">
        <f t="shared" si="671"/>
        <v>0</v>
      </c>
      <c r="ET500" s="3">
        <f t="shared" si="671"/>
        <v>0</v>
      </c>
      <c r="EU500" s="3">
        <f t="shared" si="671"/>
        <v>0</v>
      </c>
      <c r="EV500" s="24">
        <f t="shared" si="671"/>
        <v>0</v>
      </c>
      <c r="EW500" s="245">
        <f t="shared" si="605"/>
        <v>2</v>
      </c>
      <c r="EX500" s="262" t="str">
        <f t="shared" si="604"/>
        <v/>
      </c>
    </row>
    <row r="501" spans="1:154" ht="16.149999999999999" customHeight="1" x14ac:dyDescent="0.25">
      <c r="A501" s="363"/>
      <c r="D501" s="363"/>
      <c r="E501" s="363"/>
      <c r="F501" s="363"/>
      <c r="G501" s="363"/>
      <c r="H501" s="363"/>
      <c r="I501" s="363"/>
      <c r="J501" s="68">
        <f t="shared" si="606"/>
        <v>700</v>
      </c>
      <c r="K501" s="427" t="str">
        <f t="shared" si="607"/>
        <v>Leporella fimbriata</v>
      </c>
      <c r="L501" s="362">
        <v>700</v>
      </c>
      <c r="M501" s="427" t="s">
        <v>1718</v>
      </c>
      <c r="N501" s="431" t="s">
        <v>309</v>
      </c>
      <c r="O501" s="363" t="str">
        <f t="shared" si="670"/>
        <v>S</v>
      </c>
      <c r="P501" s="430" t="s">
        <v>2742</v>
      </c>
      <c r="Q501" s="364" t="s">
        <v>2743</v>
      </c>
      <c r="R501" s="365">
        <v>42809</v>
      </c>
      <c r="S501" s="365">
        <v>42901</v>
      </c>
      <c r="T501" s="603" t="s">
        <v>7894</v>
      </c>
      <c r="U501" s="603" t="s">
        <v>7894</v>
      </c>
      <c r="V501" s="603" t="s">
        <v>4822</v>
      </c>
      <c r="W501" s="603" t="s">
        <v>4823</v>
      </c>
      <c r="X501" s="603" t="s">
        <v>4824</v>
      </c>
      <c r="Y501" s="603" t="s">
        <v>4825</v>
      </c>
      <c r="Z501" s="603" t="s">
        <v>7894</v>
      </c>
      <c r="AA501" s="603" t="s">
        <v>7894</v>
      </c>
      <c r="AB501" s="603" t="s">
        <v>7894</v>
      </c>
      <c r="AC501" s="603" t="s">
        <v>7894</v>
      </c>
      <c r="AD501" s="603" t="s">
        <v>7894</v>
      </c>
      <c r="AE501" s="603" t="s">
        <v>7894</v>
      </c>
      <c r="AF501" s="605" t="s">
        <v>7931</v>
      </c>
      <c r="AG501" s="605" t="s">
        <v>7975</v>
      </c>
      <c r="AH501" s="366" t="s">
        <v>685</v>
      </c>
      <c r="AI501" s="363">
        <f t="shared" si="594"/>
        <v>6</v>
      </c>
      <c r="AJ501" s="363">
        <v>0</v>
      </c>
      <c r="AK501" s="413" t="str">
        <f t="shared" si="596"/>
        <v>None</v>
      </c>
      <c r="AL501" s="413" t="str">
        <f t="shared" si="597"/>
        <v>None</v>
      </c>
      <c r="AM501" s="486" t="s">
        <v>7607</v>
      </c>
      <c r="AS501" s="69">
        <f t="shared" si="666"/>
        <v>12</v>
      </c>
      <c r="AT501" s="69">
        <f t="shared" si="667"/>
        <v>24</v>
      </c>
      <c r="AU501" s="69">
        <f t="shared" si="598"/>
        <v>3</v>
      </c>
      <c r="AV501" s="69">
        <f t="shared" si="599"/>
        <v>6</v>
      </c>
      <c r="AW501" s="81" t="e">
        <f>VLOOKUP(AM501,#REF!,6,FALSE)</f>
        <v>#REF!</v>
      </c>
      <c r="AX501" s="364" t="s">
        <v>2744</v>
      </c>
      <c r="AY501" s="364">
        <v>1653</v>
      </c>
      <c r="AZ501" s="264" t="s">
        <v>48</v>
      </c>
      <c r="BA501" s="238"/>
      <c r="BB501" s="237" t="str">
        <f t="shared" si="600"/>
        <v/>
      </c>
      <c r="BC501" s="270">
        <f t="shared" si="595"/>
        <v>700</v>
      </c>
      <c r="BD501" t="str">
        <f t="shared" si="601"/>
        <v>Leporella fimbriata</v>
      </c>
      <c r="BE501" s="367" t="e">
        <f>COUNTIFS(#REF!,L501)</f>
        <v>#REF!</v>
      </c>
      <c r="BF501" s="374" t="str">
        <f t="shared" si="602"/>
        <v>y</v>
      </c>
      <c r="BG501" s="82"/>
      <c r="BH501" s="375"/>
      <c r="BI501" s="374"/>
      <c r="BJ501" s="403"/>
      <c r="CE501" t="str">
        <f t="shared" si="668"/>
        <v>Smelly socks habenaria (Habenaria hymenophylla)</v>
      </c>
      <c r="CF501" s="388" t="str">
        <f t="shared" si="665"/>
        <v>Habenaria hymenophylla</v>
      </c>
      <c r="CG501" t="str">
        <f t="shared" si="612"/>
        <v>X</v>
      </c>
      <c r="CH501" t="str">
        <f t="shared" si="613"/>
        <v>X</v>
      </c>
      <c r="CI501" t="str">
        <f t="shared" si="614"/>
        <v>X</v>
      </c>
      <c r="CJ501" t="str">
        <f t="shared" si="615"/>
        <v>X</v>
      </c>
      <c r="CK501" s="359" t="str">
        <f t="shared" si="616"/>
        <v>X</v>
      </c>
      <c r="CL501" t="str">
        <f t="shared" si="617"/>
        <v>X</v>
      </c>
      <c r="CM501" t="str">
        <f t="shared" si="618"/>
        <v>X</v>
      </c>
      <c r="CN501" t="str">
        <f t="shared" si="619"/>
        <v>X</v>
      </c>
      <c r="CO501" s="359" t="str">
        <f t="shared" si="620"/>
        <v>X</v>
      </c>
      <c r="CP501" t="str">
        <f t="shared" si="621"/>
        <v/>
      </c>
      <c r="CQ501" t="str">
        <f t="shared" si="622"/>
        <v/>
      </c>
      <c r="CR501" t="str">
        <f t="shared" si="623"/>
        <v/>
      </c>
      <c r="CS501" s="359" t="str">
        <f t="shared" si="624"/>
        <v/>
      </c>
      <c r="CT501" t="str">
        <f t="shared" si="625"/>
        <v/>
      </c>
      <c r="CU501" t="str">
        <f t="shared" si="626"/>
        <v/>
      </c>
      <c r="CV501" t="str">
        <f t="shared" si="627"/>
        <v/>
      </c>
      <c r="CW501" t="str">
        <f t="shared" si="628"/>
        <v/>
      </c>
      <c r="CX501" s="359" t="str">
        <f t="shared" si="629"/>
        <v/>
      </c>
      <c r="CY501" t="str">
        <f t="shared" si="630"/>
        <v/>
      </c>
      <c r="CZ501" t="str">
        <f t="shared" si="631"/>
        <v/>
      </c>
      <c r="DA501" t="str">
        <f t="shared" si="632"/>
        <v/>
      </c>
      <c r="DB501" s="359" t="str">
        <f t="shared" si="633"/>
        <v/>
      </c>
      <c r="DC501" t="str">
        <f t="shared" si="634"/>
        <v/>
      </c>
      <c r="DD501" t="str">
        <f t="shared" si="635"/>
        <v/>
      </c>
      <c r="DE501" t="str">
        <f t="shared" si="636"/>
        <v/>
      </c>
      <c r="DF501" s="359" t="str">
        <f t="shared" si="637"/>
        <v/>
      </c>
      <c r="DG501" t="str">
        <f t="shared" si="638"/>
        <v/>
      </c>
      <c r="DH501" t="str">
        <f t="shared" si="639"/>
        <v/>
      </c>
      <c r="DI501" t="str">
        <f t="shared" si="640"/>
        <v/>
      </c>
      <c r="DJ501" t="str">
        <f t="shared" si="641"/>
        <v/>
      </c>
      <c r="DK501" s="359" t="str">
        <f t="shared" si="642"/>
        <v/>
      </c>
      <c r="DL501" t="str">
        <f t="shared" si="643"/>
        <v/>
      </c>
      <c r="DM501" t="str">
        <f t="shared" si="644"/>
        <v/>
      </c>
      <c r="DN501" t="str">
        <f t="shared" si="645"/>
        <v/>
      </c>
      <c r="DO501" s="359" t="str">
        <f t="shared" si="646"/>
        <v/>
      </c>
      <c r="DP501" t="str">
        <f t="shared" si="647"/>
        <v/>
      </c>
      <c r="DQ501" t="str">
        <f t="shared" si="648"/>
        <v/>
      </c>
      <c r="DR501" t="str">
        <f t="shared" si="649"/>
        <v/>
      </c>
      <c r="DS501" s="359" t="str">
        <f t="shared" si="650"/>
        <v/>
      </c>
      <c r="DT501" t="str">
        <f t="shared" si="651"/>
        <v/>
      </c>
      <c r="DU501" t="str">
        <f t="shared" si="652"/>
        <v/>
      </c>
      <c r="DV501" t="str">
        <f t="shared" si="653"/>
        <v/>
      </c>
      <c r="DW501" t="str">
        <f t="shared" si="654"/>
        <v/>
      </c>
      <c r="DX501" s="359" t="str">
        <f t="shared" si="655"/>
        <v/>
      </c>
      <c r="DY501" t="str">
        <f t="shared" si="656"/>
        <v/>
      </c>
      <c r="DZ501" t="str">
        <f t="shared" si="657"/>
        <v/>
      </c>
      <c r="EA501" t="str">
        <f t="shared" si="658"/>
        <v/>
      </c>
      <c r="EB501" s="359" t="str">
        <f t="shared" si="659"/>
        <v/>
      </c>
      <c r="EC501" t="str">
        <f t="shared" si="660"/>
        <v/>
      </c>
      <c r="ED501" t="str">
        <f t="shared" si="661"/>
        <v/>
      </c>
      <c r="EE501" t="str">
        <f t="shared" si="662"/>
        <v/>
      </c>
      <c r="EF501" t="str">
        <f t="shared" si="663"/>
        <v/>
      </c>
      <c r="EG501" s="359" t="str">
        <f t="shared" si="664"/>
        <v/>
      </c>
      <c r="EH501" t="str">
        <f t="shared" si="608"/>
        <v>Habenaria hymenophylla</v>
      </c>
      <c r="EJ501" t="str">
        <f t="shared" si="603"/>
        <v>Leporella fimbriata</v>
      </c>
      <c r="EK501" s="100">
        <f t="shared" si="669"/>
        <v>0</v>
      </c>
      <c r="EL501" s="3">
        <f t="shared" si="671"/>
        <v>0</v>
      </c>
      <c r="EM501" s="3">
        <f t="shared" si="671"/>
        <v>1</v>
      </c>
      <c r="EN501" s="3">
        <f t="shared" si="671"/>
        <v>1</v>
      </c>
      <c r="EO501" s="3">
        <f t="shared" si="671"/>
        <v>1</v>
      </c>
      <c r="EP501" s="3">
        <f t="shared" si="671"/>
        <v>1</v>
      </c>
      <c r="EQ501" s="3">
        <f t="shared" si="671"/>
        <v>0</v>
      </c>
      <c r="ER501" s="3">
        <f t="shared" si="671"/>
        <v>0</v>
      </c>
      <c r="ES501" s="3">
        <f t="shared" si="671"/>
        <v>0</v>
      </c>
      <c r="ET501" s="3">
        <f t="shared" si="671"/>
        <v>0</v>
      </c>
      <c r="EU501" s="3">
        <f t="shared" si="671"/>
        <v>0</v>
      </c>
      <c r="EV501" s="24">
        <f t="shared" si="671"/>
        <v>0</v>
      </c>
      <c r="EW501" s="245">
        <f t="shared" si="605"/>
        <v>4</v>
      </c>
      <c r="EX501" s="262" t="str">
        <f t="shared" si="604"/>
        <v/>
      </c>
    </row>
    <row r="502" spans="1:154" ht="16.149999999999999" customHeight="1" x14ac:dyDescent="0.25">
      <c r="A502" s="363"/>
      <c r="D502" s="363"/>
      <c r="E502" s="363"/>
      <c r="F502" s="363"/>
      <c r="G502" s="363"/>
      <c r="H502" s="363"/>
      <c r="I502" s="363"/>
      <c r="J502" s="68">
        <f t="shared" si="606"/>
        <v>701</v>
      </c>
      <c r="K502" s="427" t="str">
        <f t="shared" si="607"/>
        <v>Leptoceras menziesii</v>
      </c>
      <c r="L502" s="362">
        <v>701</v>
      </c>
      <c r="M502" s="427" t="s">
        <v>1722</v>
      </c>
      <c r="N502" s="435" t="s">
        <v>114</v>
      </c>
      <c r="O502" s="363" t="str">
        <f t="shared" si="670"/>
        <v>S</v>
      </c>
      <c r="P502" s="430" t="s">
        <v>2745</v>
      </c>
      <c r="Q502" s="364" t="s">
        <v>2746</v>
      </c>
      <c r="R502" s="365">
        <v>42979</v>
      </c>
      <c r="S502" s="365">
        <v>43040</v>
      </c>
      <c r="T502" s="603" t="s">
        <v>7894</v>
      </c>
      <c r="U502" s="603" t="s">
        <v>7894</v>
      </c>
      <c r="V502" s="603" t="s">
        <v>7894</v>
      </c>
      <c r="W502" s="603" t="s">
        <v>7894</v>
      </c>
      <c r="X502" s="603" t="s">
        <v>7894</v>
      </c>
      <c r="Y502" s="603" t="s">
        <v>7894</v>
      </c>
      <c r="Z502" s="603" t="s">
        <v>7894</v>
      </c>
      <c r="AA502" s="603" t="s">
        <v>7894</v>
      </c>
      <c r="AB502" s="603" t="s">
        <v>4828</v>
      </c>
      <c r="AC502" s="603" t="s">
        <v>4829</v>
      </c>
      <c r="AD502" s="603" t="s">
        <v>4830</v>
      </c>
      <c r="AE502" s="603" t="s">
        <v>7894</v>
      </c>
      <c r="AF502" s="605" t="s">
        <v>7902</v>
      </c>
      <c r="AG502" s="605" t="s">
        <v>7946</v>
      </c>
      <c r="AH502" s="366" t="s">
        <v>685</v>
      </c>
      <c r="AI502" s="363">
        <f t="shared" si="594"/>
        <v>6</v>
      </c>
      <c r="AJ502" s="363">
        <v>0</v>
      </c>
      <c r="AK502" s="413" t="str">
        <f t="shared" si="596"/>
        <v>None</v>
      </c>
      <c r="AL502" s="413" t="str">
        <f t="shared" si="597"/>
        <v>None</v>
      </c>
      <c r="AM502" s="486" t="s">
        <v>7607</v>
      </c>
      <c r="AS502" s="69">
        <f t="shared" si="666"/>
        <v>36</v>
      </c>
      <c r="AT502" s="69">
        <f t="shared" si="667"/>
        <v>44</v>
      </c>
      <c r="AU502" s="69">
        <f t="shared" si="598"/>
        <v>9</v>
      </c>
      <c r="AV502" s="69">
        <f t="shared" si="599"/>
        <v>11</v>
      </c>
      <c r="AW502" s="81"/>
      <c r="AX502" s="364" t="s">
        <v>2747</v>
      </c>
      <c r="AY502" s="364">
        <v>15418</v>
      </c>
      <c r="AZ502" s="264" t="s">
        <v>48</v>
      </c>
      <c r="BA502" s="238"/>
      <c r="BB502" s="237" t="str">
        <f t="shared" si="600"/>
        <v/>
      </c>
      <c r="BC502" s="270">
        <f t="shared" si="595"/>
        <v>701</v>
      </c>
      <c r="BD502" t="str">
        <f t="shared" si="601"/>
        <v>Leptoceras menziesii</v>
      </c>
      <c r="BE502" s="367" t="e">
        <f>COUNTIFS(#REF!,L502)</f>
        <v>#REF!</v>
      </c>
      <c r="BF502" s="374" t="str">
        <f t="shared" si="602"/>
        <v>y</v>
      </c>
      <c r="BG502" s="82"/>
      <c r="BH502" s="375"/>
      <c r="BI502" s="374"/>
      <c r="BJ502" s="403"/>
      <c r="CE502" t="str">
        <f t="shared" si="668"/>
        <v>Hare Orchid (Leporella fimbriata)</v>
      </c>
      <c r="CF502" s="388" t="str">
        <f t="shared" si="665"/>
        <v>Leporella fimbriata</v>
      </c>
      <c r="CG502" t="str">
        <f t="shared" si="612"/>
        <v/>
      </c>
      <c r="CH502" t="str">
        <f t="shared" si="613"/>
        <v/>
      </c>
      <c r="CI502" t="str">
        <f t="shared" si="614"/>
        <v/>
      </c>
      <c r="CJ502" t="str">
        <f t="shared" si="615"/>
        <v/>
      </c>
      <c r="CK502" s="359" t="str">
        <f t="shared" si="616"/>
        <v/>
      </c>
      <c r="CL502" t="str">
        <f t="shared" si="617"/>
        <v/>
      </c>
      <c r="CM502" t="str">
        <f t="shared" si="618"/>
        <v/>
      </c>
      <c r="CN502" t="str">
        <f t="shared" si="619"/>
        <v/>
      </c>
      <c r="CO502" s="359" t="str">
        <f t="shared" si="620"/>
        <v/>
      </c>
      <c r="CP502" t="str">
        <f t="shared" si="621"/>
        <v/>
      </c>
      <c r="CQ502" t="str">
        <f t="shared" si="622"/>
        <v/>
      </c>
      <c r="CR502" t="str">
        <f t="shared" si="623"/>
        <v>X</v>
      </c>
      <c r="CS502" s="359" t="str">
        <f t="shared" si="624"/>
        <v>X</v>
      </c>
      <c r="CT502" t="str">
        <f t="shared" si="625"/>
        <v>X</v>
      </c>
      <c r="CU502" t="str">
        <f t="shared" si="626"/>
        <v>X</v>
      </c>
      <c r="CV502" t="str">
        <f t="shared" si="627"/>
        <v>X</v>
      </c>
      <c r="CW502" t="str">
        <f t="shared" si="628"/>
        <v>X</v>
      </c>
      <c r="CX502" s="359" t="str">
        <f t="shared" si="629"/>
        <v>X</v>
      </c>
      <c r="CY502" t="str">
        <f t="shared" si="630"/>
        <v>X</v>
      </c>
      <c r="CZ502" t="str">
        <f t="shared" si="631"/>
        <v>X</v>
      </c>
      <c r="DA502" t="str">
        <f t="shared" si="632"/>
        <v>X</v>
      </c>
      <c r="DB502" s="359" t="str">
        <f t="shared" si="633"/>
        <v>X</v>
      </c>
      <c r="DC502" t="str">
        <f t="shared" si="634"/>
        <v>X</v>
      </c>
      <c r="DD502" t="str">
        <f t="shared" si="635"/>
        <v>X</v>
      </c>
      <c r="DE502" t="str">
        <f t="shared" si="636"/>
        <v/>
      </c>
      <c r="DF502" s="359" t="str">
        <f t="shared" si="637"/>
        <v/>
      </c>
      <c r="DG502" t="str">
        <f t="shared" si="638"/>
        <v/>
      </c>
      <c r="DH502" t="str">
        <f t="shared" si="639"/>
        <v/>
      </c>
      <c r="DI502" t="str">
        <f t="shared" si="640"/>
        <v/>
      </c>
      <c r="DJ502" t="str">
        <f t="shared" si="641"/>
        <v/>
      </c>
      <c r="DK502" s="359" t="str">
        <f t="shared" si="642"/>
        <v/>
      </c>
      <c r="DL502" t="str">
        <f t="shared" si="643"/>
        <v/>
      </c>
      <c r="DM502" t="str">
        <f t="shared" si="644"/>
        <v/>
      </c>
      <c r="DN502" t="str">
        <f t="shared" si="645"/>
        <v/>
      </c>
      <c r="DO502" s="359" t="str">
        <f t="shared" si="646"/>
        <v/>
      </c>
      <c r="DP502" t="str">
        <f t="shared" si="647"/>
        <v/>
      </c>
      <c r="DQ502" t="str">
        <f t="shared" si="648"/>
        <v/>
      </c>
      <c r="DR502" t="str">
        <f t="shared" si="649"/>
        <v/>
      </c>
      <c r="DS502" s="359" t="str">
        <f t="shared" si="650"/>
        <v/>
      </c>
      <c r="DT502" t="str">
        <f t="shared" si="651"/>
        <v/>
      </c>
      <c r="DU502" t="str">
        <f t="shared" si="652"/>
        <v/>
      </c>
      <c r="DV502" t="str">
        <f t="shared" si="653"/>
        <v/>
      </c>
      <c r="DW502" t="str">
        <f t="shared" si="654"/>
        <v/>
      </c>
      <c r="DX502" s="359" t="str">
        <f t="shared" si="655"/>
        <v/>
      </c>
      <c r="DY502" t="str">
        <f t="shared" si="656"/>
        <v/>
      </c>
      <c r="DZ502" t="str">
        <f t="shared" si="657"/>
        <v/>
      </c>
      <c r="EA502" t="str">
        <f t="shared" si="658"/>
        <v/>
      </c>
      <c r="EB502" s="359" t="str">
        <f t="shared" si="659"/>
        <v/>
      </c>
      <c r="EC502" t="str">
        <f t="shared" si="660"/>
        <v/>
      </c>
      <c r="ED502" t="str">
        <f t="shared" si="661"/>
        <v/>
      </c>
      <c r="EE502" t="str">
        <f t="shared" si="662"/>
        <v/>
      </c>
      <c r="EF502" t="str">
        <f t="shared" si="663"/>
        <v/>
      </c>
      <c r="EG502" s="359" t="str">
        <f t="shared" si="664"/>
        <v/>
      </c>
      <c r="EH502" t="str">
        <f t="shared" si="608"/>
        <v>Leporella fimbriata</v>
      </c>
      <c r="EJ502" t="str">
        <f t="shared" si="603"/>
        <v>Leptoceras menziesii</v>
      </c>
      <c r="EK502" s="100">
        <f t="shared" si="669"/>
        <v>0</v>
      </c>
      <c r="EL502" s="3">
        <f t="shared" si="671"/>
        <v>0</v>
      </c>
      <c r="EM502" s="3">
        <f t="shared" si="671"/>
        <v>0</v>
      </c>
      <c r="EN502" s="3">
        <f t="shared" si="671"/>
        <v>0</v>
      </c>
      <c r="EO502" s="3">
        <f t="shared" si="671"/>
        <v>0</v>
      </c>
      <c r="EP502" s="3">
        <f t="shared" si="671"/>
        <v>0</v>
      </c>
      <c r="EQ502" s="3">
        <f t="shared" si="671"/>
        <v>0</v>
      </c>
      <c r="ER502" s="3">
        <f t="shared" si="671"/>
        <v>0</v>
      </c>
      <c r="ES502" s="3">
        <f t="shared" si="671"/>
        <v>1</v>
      </c>
      <c r="ET502" s="3">
        <f t="shared" si="671"/>
        <v>1</v>
      </c>
      <c r="EU502" s="3">
        <f t="shared" si="671"/>
        <v>1</v>
      </c>
      <c r="EV502" s="24">
        <f t="shared" si="671"/>
        <v>0</v>
      </c>
      <c r="EW502" s="245">
        <f t="shared" si="605"/>
        <v>3</v>
      </c>
      <c r="EX502" s="262" t="str">
        <f t="shared" si="604"/>
        <v/>
      </c>
    </row>
    <row r="503" spans="1:154" ht="16.149999999999999" customHeight="1" x14ac:dyDescent="0.25">
      <c r="A503" s="363"/>
      <c r="D503" s="363"/>
      <c r="E503" s="363"/>
      <c r="F503" s="363"/>
      <c r="G503" s="363"/>
      <c r="H503" s="363"/>
      <c r="I503" s="363"/>
      <c r="J503" s="68">
        <f t="shared" si="606"/>
        <v>2146</v>
      </c>
      <c r="K503" s="427" t="str">
        <f t="shared" si="607"/>
        <v>Liparis sp.</v>
      </c>
      <c r="L503" s="362">
        <v>2146</v>
      </c>
      <c r="M503" s="427" t="s">
        <v>1728</v>
      </c>
      <c r="N503" s="431" t="s">
        <v>67</v>
      </c>
      <c r="O503" s="363" t="str">
        <f t="shared" si="670"/>
        <v>N</v>
      </c>
      <c r="P503" s="430" t="str">
        <f>_xlfn.CONCAT(M503," ","species")</f>
        <v>Liparis species</v>
      </c>
      <c r="Q503" s="364" t="s">
        <v>1055</v>
      </c>
      <c r="R503" s="365" t="s">
        <v>685</v>
      </c>
      <c r="S503" s="365" t="s">
        <v>685</v>
      </c>
      <c r="T503" s="603" t="s">
        <v>7894</v>
      </c>
      <c r="U503" s="603" t="s">
        <v>7894</v>
      </c>
      <c r="V503" s="603" t="s">
        <v>7894</v>
      </c>
      <c r="W503" s="603" t="s">
        <v>7894</v>
      </c>
      <c r="X503" s="603" t="s">
        <v>7894</v>
      </c>
      <c r="Y503" s="603" t="s">
        <v>7894</v>
      </c>
      <c r="Z503" s="603" t="s">
        <v>7894</v>
      </c>
      <c r="AA503" s="603" t="s">
        <v>7894</v>
      </c>
      <c r="AB503" s="603" t="s">
        <v>7894</v>
      </c>
      <c r="AC503" s="603" t="s">
        <v>7894</v>
      </c>
      <c r="AD503" s="603" t="s">
        <v>7894</v>
      </c>
      <c r="AE503" s="603" t="s">
        <v>7894</v>
      </c>
      <c r="AF503" s="605" t="s">
        <v>48</v>
      </c>
      <c r="AG503" s="605" t="s">
        <v>48</v>
      </c>
      <c r="AH503" s="366" t="s">
        <v>685</v>
      </c>
      <c r="AI503" s="363">
        <f t="shared" si="594"/>
        <v>6</v>
      </c>
      <c r="AJ503" s="363">
        <v>0</v>
      </c>
      <c r="AK503" s="413" t="str">
        <f t="shared" si="596"/>
        <v>None</v>
      </c>
      <c r="AL503" s="413" t="str">
        <f t="shared" si="597"/>
        <v>None</v>
      </c>
      <c r="AM503" s="486" t="s">
        <v>7613</v>
      </c>
      <c r="AS503" s="69">
        <f t="shared" si="666"/>
        <v>0</v>
      </c>
      <c r="AT503" s="69">
        <f t="shared" si="667"/>
        <v>0</v>
      </c>
      <c r="AU503" s="69">
        <f t="shared" si="598"/>
        <v>0</v>
      </c>
      <c r="AV503" s="69">
        <f t="shared" si="599"/>
        <v>0</v>
      </c>
      <c r="AW503" s="81"/>
      <c r="AX503" s="364"/>
      <c r="AY503" s="364" t="e">
        <v>#N/A</v>
      </c>
      <c r="AZ503" s="264" t="s">
        <v>48</v>
      </c>
      <c r="BA503" s="238"/>
      <c r="BB503" s="237" t="str">
        <f t="shared" si="600"/>
        <v/>
      </c>
      <c r="BC503" s="270">
        <f t="shared" si="595"/>
        <v>2146</v>
      </c>
      <c r="BD503" t="str">
        <f t="shared" si="601"/>
        <v>Liparis sp.</v>
      </c>
      <c r="BE503" s="367" t="e">
        <f>COUNTIFS(#REF!,L503)</f>
        <v>#REF!</v>
      </c>
      <c r="BF503" s="374" t="str">
        <f t="shared" si="602"/>
        <v>n</v>
      </c>
      <c r="BG503" s="82"/>
      <c r="BH503" s="375"/>
      <c r="BI503" s="374"/>
      <c r="BJ503" s="403"/>
      <c r="CE503" t="str">
        <f t="shared" si="668"/>
        <v>Rabbit Orchid (Leptoceras menziesii)</v>
      </c>
      <c r="CF503" s="388" t="str">
        <f t="shared" si="665"/>
        <v>Leptoceras menziesii</v>
      </c>
      <c r="CG503" t="str">
        <f t="shared" si="612"/>
        <v/>
      </c>
      <c r="CH503" t="str">
        <f t="shared" si="613"/>
        <v/>
      </c>
      <c r="CI503" t="str">
        <f t="shared" si="614"/>
        <v/>
      </c>
      <c r="CJ503" t="str">
        <f t="shared" si="615"/>
        <v/>
      </c>
      <c r="CK503" s="359" t="str">
        <f t="shared" si="616"/>
        <v/>
      </c>
      <c r="CL503" t="str">
        <f t="shared" si="617"/>
        <v/>
      </c>
      <c r="CM503" t="str">
        <f t="shared" si="618"/>
        <v/>
      </c>
      <c r="CN503" t="str">
        <f t="shared" si="619"/>
        <v/>
      </c>
      <c r="CO503" s="359" t="str">
        <f t="shared" si="620"/>
        <v/>
      </c>
      <c r="CP503" t="str">
        <f t="shared" si="621"/>
        <v/>
      </c>
      <c r="CQ503" t="str">
        <f t="shared" si="622"/>
        <v/>
      </c>
      <c r="CR503" t="str">
        <f t="shared" si="623"/>
        <v/>
      </c>
      <c r="CS503" s="359" t="str">
        <f t="shared" si="624"/>
        <v/>
      </c>
      <c r="CT503" t="str">
        <f t="shared" si="625"/>
        <v/>
      </c>
      <c r="CU503" t="str">
        <f t="shared" si="626"/>
        <v/>
      </c>
      <c r="CV503" t="str">
        <f t="shared" si="627"/>
        <v/>
      </c>
      <c r="CW503" t="str">
        <f t="shared" si="628"/>
        <v/>
      </c>
      <c r="CX503" s="359" t="str">
        <f t="shared" si="629"/>
        <v/>
      </c>
      <c r="CY503" t="str">
        <f t="shared" si="630"/>
        <v/>
      </c>
      <c r="CZ503" t="str">
        <f t="shared" si="631"/>
        <v/>
      </c>
      <c r="DA503" t="str">
        <f t="shared" si="632"/>
        <v/>
      </c>
      <c r="DB503" s="359" t="str">
        <f t="shared" si="633"/>
        <v/>
      </c>
      <c r="DC503" t="str">
        <f t="shared" si="634"/>
        <v/>
      </c>
      <c r="DD503" t="str">
        <f t="shared" si="635"/>
        <v/>
      </c>
      <c r="DE503" t="str">
        <f t="shared" si="636"/>
        <v/>
      </c>
      <c r="DF503" s="359" t="str">
        <f t="shared" si="637"/>
        <v/>
      </c>
      <c r="DG503" t="str">
        <f t="shared" si="638"/>
        <v/>
      </c>
      <c r="DH503" t="str">
        <f t="shared" si="639"/>
        <v/>
      </c>
      <c r="DI503" t="str">
        <f t="shared" si="640"/>
        <v/>
      </c>
      <c r="DJ503" t="str">
        <f t="shared" si="641"/>
        <v/>
      </c>
      <c r="DK503" s="359" t="str">
        <f t="shared" si="642"/>
        <v/>
      </c>
      <c r="DL503" t="str">
        <f t="shared" si="643"/>
        <v/>
      </c>
      <c r="DM503" t="str">
        <f t="shared" si="644"/>
        <v/>
      </c>
      <c r="DN503" t="str">
        <f t="shared" si="645"/>
        <v/>
      </c>
      <c r="DO503" s="359" t="str">
        <f t="shared" si="646"/>
        <v/>
      </c>
      <c r="DP503" t="str">
        <f t="shared" si="647"/>
        <v>X</v>
      </c>
      <c r="DQ503" t="str">
        <f t="shared" si="648"/>
        <v>X</v>
      </c>
      <c r="DR503" t="str">
        <f t="shared" si="649"/>
        <v>X</v>
      </c>
      <c r="DS503" s="359" t="str">
        <f t="shared" si="650"/>
        <v>X</v>
      </c>
      <c r="DT503" t="str">
        <f t="shared" si="651"/>
        <v>X</v>
      </c>
      <c r="DU503" t="str">
        <f t="shared" si="652"/>
        <v>X</v>
      </c>
      <c r="DV503" t="str">
        <f t="shared" si="653"/>
        <v>X</v>
      </c>
      <c r="DW503" t="str">
        <f t="shared" si="654"/>
        <v>X</v>
      </c>
      <c r="DX503" s="359" t="str">
        <f t="shared" si="655"/>
        <v>X</v>
      </c>
      <c r="DY503" t="str">
        <f t="shared" si="656"/>
        <v/>
      </c>
      <c r="DZ503" t="str">
        <f t="shared" si="657"/>
        <v/>
      </c>
      <c r="EA503" t="str">
        <f t="shared" si="658"/>
        <v/>
      </c>
      <c r="EB503" s="359" t="str">
        <f t="shared" si="659"/>
        <v/>
      </c>
      <c r="EC503" t="str">
        <f t="shared" si="660"/>
        <v/>
      </c>
      <c r="ED503" t="str">
        <f t="shared" si="661"/>
        <v/>
      </c>
      <c r="EE503" t="str">
        <f t="shared" si="662"/>
        <v/>
      </c>
      <c r="EF503" t="str">
        <f t="shared" si="663"/>
        <v/>
      </c>
      <c r="EG503" s="359" t="str">
        <f t="shared" si="664"/>
        <v/>
      </c>
      <c r="EH503" t="str">
        <f t="shared" si="608"/>
        <v>Leptoceras menziesii</v>
      </c>
      <c r="EJ503" t="str">
        <f t="shared" si="603"/>
        <v>Liparis sp.</v>
      </c>
      <c r="EK503" s="100">
        <f t="shared" si="669"/>
        <v>0</v>
      </c>
      <c r="EL503" s="3">
        <f t="shared" si="671"/>
        <v>0</v>
      </c>
      <c r="EM503" s="3">
        <f t="shared" si="671"/>
        <v>0</v>
      </c>
      <c r="EN503" s="3">
        <f t="shared" si="671"/>
        <v>0</v>
      </c>
      <c r="EO503" s="3">
        <f t="shared" si="671"/>
        <v>0</v>
      </c>
      <c r="EP503" s="3">
        <f t="shared" si="671"/>
        <v>0</v>
      </c>
      <c r="EQ503" s="3">
        <f t="shared" si="671"/>
        <v>0</v>
      </c>
      <c r="ER503" s="3">
        <f t="shared" si="671"/>
        <v>0</v>
      </c>
      <c r="ES503" s="3">
        <f t="shared" si="671"/>
        <v>0</v>
      </c>
      <c r="ET503" s="3">
        <f t="shared" si="671"/>
        <v>0</v>
      </c>
      <c r="EU503" s="3">
        <f t="shared" si="671"/>
        <v>0</v>
      </c>
      <c r="EV503" s="24">
        <f t="shared" si="671"/>
        <v>0</v>
      </c>
      <c r="EW503" s="245">
        <f t="shared" si="605"/>
        <v>0</v>
      </c>
      <c r="EX503" s="262" t="str">
        <f t="shared" si="604"/>
        <v/>
      </c>
    </row>
    <row r="504" spans="1:154" ht="16.149999999999999" customHeight="1" x14ac:dyDescent="0.25">
      <c r="A504" s="363"/>
      <c r="D504" s="363"/>
      <c r="E504" s="363"/>
      <c r="F504" s="363"/>
      <c r="G504" s="363"/>
      <c r="H504" s="363"/>
      <c r="I504" s="363"/>
      <c r="J504" s="68">
        <f t="shared" si="606"/>
        <v>702</v>
      </c>
      <c r="K504" s="427" t="str">
        <f t="shared" si="607"/>
        <v>Lyperanthus serratus</v>
      </c>
      <c r="L504" s="362">
        <v>702</v>
      </c>
      <c r="M504" s="427" t="s">
        <v>1732</v>
      </c>
      <c r="N504" s="435" t="s">
        <v>178</v>
      </c>
      <c r="O504" s="363" t="str">
        <f t="shared" si="670"/>
        <v>S</v>
      </c>
      <c r="P504" s="364" t="s">
        <v>2748</v>
      </c>
      <c r="Q504" s="364" t="s">
        <v>2749</v>
      </c>
      <c r="R504" s="365">
        <v>42979</v>
      </c>
      <c r="S504" s="365">
        <v>43039</v>
      </c>
      <c r="T504" s="603" t="s">
        <v>7894</v>
      </c>
      <c r="U504" s="603" t="s">
        <v>7894</v>
      </c>
      <c r="V504" s="603" t="s">
        <v>7894</v>
      </c>
      <c r="W504" s="603" t="s">
        <v>7894</v>
      </c>
      <c r="X504" s="603" t="s">
        <v>7894</v>
      </c>
      <c r="Y504" s="603" t="s">
        <v>7894</v>
      </c>
      <c r="Z504" s="603" t="s">
        <v>7894</v>
      </c>
      <c r="AA504" s="603" t="s">
        <v>7894</v>
      </c>
      <c r="AB504" s="603" t="s">
        <v>4828</v>
      </c>
      <c r="AC504" s="603" t="s">
        <v>4829</v>
      </c>
      <c r="AD504" s="603" t="s">
        <v>4830</v>
      </c>
      <c r="AE504" s="603" t="s">
        <v>7894</v>
      </c>
      <c r="AF504" s="605" t="s">
        <v>7902</v>
      </c>
      <c r="AG504" s="605" t="s">
        <v>7946</v>
      </c>
      <c r="AH504" s="366" t="s">
        <v>685</v>
      </c>
      <c r="AI504" s="363">
        <f t="shared" si="594"/>
        <v>6</v>
      </c>
      <c r="AJ504" s="363">
        <v>0</v>
      </c>
      <c r="AK504" s="413" t="str">
        <f t="shared" si="596"/>
        <v>None</v>
      </c>
      <c r="AL504" s="413" t="str">
        <f t="shared" si="597"/>
        <v>None</v>
      </c>
      <c r="AM504" s="486" t="s">
        <v>7607</v>
      </c>
      <c r="AS504" s="69">
        <f t="shared" ref="AS504:AS539" si="672">IFERROR(WEEKNUM(R504,2),0)</f>
        <v>36</v>
      </c>
      <c r="AT504" s="69">
        <f t="shared" ref="AT504:AT539" si="673">IFERROR(IF(WEEKNUM(S504)&lt;WEEKNUM(R504),WEEKNUM(S504)+52,WEEKNUM(S504)),0)</f>
        <v>44</v>
      </c>
      <c r="AU504" s="69">
        <f t="shared" si="598"/>
        <v>9</v>
      </c>
      <c r="AV504" s="69">
        <f t="shared" si="599"/>
        <v>10</v>
      </c>
      <c r="AW504" s="81"/>
      <c r="AX504" s="364" t="s">
        <v>2750</v>
      </c>
      <c r="AY504" s="364">
        <v>1656</v>
      </c>
      <c r="AZ504" s="264" t="s">
        <v>48</v>
      </c>
      <c r="BA504" s="238"/>
      <c r="BB504" s="237" t="str">
        <f t="shared" si="600"/>
        <v/>
      </c>
      <c r="BC504" s="270">
        <f t="shared" si="595"/>
        <v>702</v>
      </c>
      <c r="BD504" t="str">
        <f t="shared" si="601"/>
        <v>Lyperanthus serratus</v>
      </c>
      <c r="BE504" s="367" t="e">
        <f>COUNTIFS(#REF!,L504)</f>
        <v>#REF!</v>
      </c>
      <c r="BF504" s="374" t="str">
        <f t="shared" si="602"/>
        <v>y</v>
      </c>
      <c r="BG504" s="82"/>
      <c r="BH504" s="375"/>
      <c r="BI504" s="374"/>
      <c r="BJ504" s="403"/>
      <c r="CE504" t="str">
        <f t="shared" si="668"/>
        <v>Liparis species (Liparis sp.)</v>
      </c>
      <c r="CF504" s="388" t="str">
        <f t="shared" si="665"/>
        <v>Liparis sp.</v>
      </c>
      <c r="CG504" t="str">
        <f t="shared" si="612"/>
        <v/>
      </c>
      <c r="CH504" t="str">
        <f t="shared" si="613"/>
        <v/>
      </c>
      <c r="CI504" t="str">
        <f t="shared" si="614"/>
        <v/>
      </c>
      <c r="CJ504" t="str">
        <f t="shared" si="615"/>
        <v/>
      </c>
      <c r="CK504" s="359" t="str">
        <f t="shared" si="616"/>
        <v/>
      </c>
      <c r="CL504" t="str">
        <f t="shared" si="617"/>
        <v/>
      </c>
      <c r="CM504" t="str">
        <f t="shared" si="618"/>
        <v/>
      </c>
      <c r="CN504" t="str">
        <f t="shared" si="619"/>
        <v/>
      </c>
      <c r="CO504" s="359" t="str">
        <f t="shared" si="620"/>
        <v/>
      </c>
      <c r="CP504" t="str">
        <f t="shared" si="621"/>
        <v/>
      </c>
      <c r="CQ504" t="str">
        <f t="shared" si="622"/>
        <v/>
      </c>
      <c r="CR504" t="str">
        <f t="shared" si="623"/>
        <v/>
      </c>
      <c r="CS504" s="359" t="str">
        <f t="shared" si="624"/>
        <v/>
      </c>
      <c r="CT504" t="str">
        <f t="shared" si="625"/>
        <v/>
      </c>
      <c r="CU504" t="str">
        <f t="shared" si="626"/>
        <v/>
      </c>
      <c r="CV504" t="str">
        <f t="shared" si="627"/>
        <v/>
      </c>
      <c r="CW504" t="str">
        <f t="shared" si="628"/>
        <v/>
      </c>
      <c r="CX504" s="359" t="str">
        <f t="shared" si="629"/>
        <v/>
      </c>
      <c r="CY504" t="str">
        <f t="shared" si="630"/>
        <v/>
      </c>
      <c r="CZ504" t="str">
        <f t="shared" si="631"/>
        <v/>
      </c>
      <c r="DA504" t="str">
        <f t="shared" si="632"/>
        <v/>
      </c>
      <c r="DB504" s="359" t="str">
        <f t="shared" si="633"/>
        <v/>
      </c>
      <c r="DC504" t="str">
        <f t="shared" si="634"/>
        <v/>
      </c>
      <c r="DD504" t="str">
        <f t="shared" si="635"/>
        <v/>
      </c>
      <c r="DE504" t="str">
        <f t="shared" si="636"/>
        <v/>
      </c>
      <c r="DF504" s="359" t="str">
        <f t="shared" si="637"/>
        <v/>
      </c>
      <c r="DG504" t="str">
        <f t="shared" si="638"/>
        <v/>
      </c>
      <c r="DH504" t="str">
        <f t="shared" si="639"/>
        <v/>
      </c>
      <c r="DI504" t="str">
        <f t="shared" si="640"/>
        <v/>
      </c>
      <c r="DJ504" t="str">
        <f t="shared" si="641"/>
        <v/>
      </c>
      <c r="DK504" s="359" t="str">
        <f t="shared" si="642"/>
        <v/>
      </c>
      <c r="DL504" t="str">
        <f t="shared" si="643"/>
        <v/>
      </c>
      <c r="DM504" t="str">
        <f t="shared" si="644"/>
        <v/>
      </c>
      <c r="DN504" t="str">
        <f t="shared" si="645"/>
        <v/>
      </c>
      <c r="DO504" s="359" t="str">
        <f t="shared" si="646"/>
        <v/>
      </c>
      <c r="DP504" t="str">
        <f t="shared" si="647"/>
        <v/>
      </c>
      <c r="DQ504" t="str">
        <f t="shared" si="648"/>
        <v/>
      </c>
      <c r="DR504" t="str">
        <f t="shared" si="649"/>
        <v/>
      </c>
      <c r="DS504" s="359" t="str">
        <f t="shared" si="650"/>
        <v/>
      </c>
      <c r="DT504" t="str">
        <f t="shared" si="651"/>
        <v/>
      </c>
      <c r="DU504" t="str">
        <f t="shared" si="652"/>
        <v/>
      </c>
      <c r="DV504" t="str">
        <f t="shared" si="653"/>
        <v/>
      </c>
      <c r="DW504" t="str">
        <f t="shared" si="654"/>
        <v/>
      </c>
      <c r="DX504" s="359" t="str">
        <f t="shared" si="655"/>
        <v/>
      </c>
      <c r="DY504" t="str">
        <f t="shared" si="656"/>
        <v/>
      </c>
      <c r="DZ504" t="str">
        <f t="shared" si="657"/>
        <v/>
      </c>
      <c r="EA504" t="str">
        <f t="shared" si="658"/>
        <v/>
      </c>
      <c r="EB504" s="359" t="str">
        <f t="shared" si="659"/>
        <v/>
      </c>
      <c r="EC504" t="str">
        <f t="shared" si="660"/>
        <v/>
      </c>
      <c r="ED504" t="str">
        <f t="shared" si="661"/>
        <v/>
      </c>
      <c r="EE504" t="str">
        <f t="shared" si="662"/>
        <v/>
      </c>
      <c r="EF504" t="str">
        <f t="shared" si="663"/>
        <v/>
      </c>
      <c r="EG504" s="359" t="str">
        <f t="shared" si="664"/>
        <v/>
      </c>
      <c r="EH504" t="str">
        <f t="shared" si="608"/>
        <v>Liparis sp.</v>
      </c>
      <c r="EJ504" t="str">
        <f t="shared" si="603"/>
        <v>Lyperanthus serratus</v>
      </c>
      <c r="EK504" s="100">
        <f t="shared" si="669"/>
        <v>0</v>
      </c>
      <c r="EL504" s="3">
        <f t="shared" ref="EL504:EV509" si="674">IF($AV504&gt;=$AU504,IF(AND(EL$2&gt;=$AU504,EL$2&lt;=$AV504),1,0),IF(OR(EL$2&gt;=$AU504,EL$2&lt;=$AV504),1,0))</f>
        <v>0</v>
      </c>
      <c r="EM504" s="3">
        <f t="shared" si="674"/>
        <v>0</v>
      </c>
      <c r="EN504" s="3">
        <f t="shared" si="674"/>
        <v>0</v>
      </c>
      <c r="EO504" s="3">
        <f t="shared" si="674"/>
        <v>0</v>
      </c>
      <c r="EP504" s="3">
        <f t="shared" si="674"/>
        <v>0</v>
      </c>
      <c r="EQ504" s="3">
        <f t="shared" si="674"/>
        <v>0</v>
      </c>
      <c r="ER504" s="3">
        <f t="shared" si="674"/>
        <v>0</v>
      </c>
      <c r="ES504" s="3">
        <f t="shared" si="674"/>
        <v>1</v>
      </c>
      <c r="ET504" s="3">
        <f t="shared" si="674"/>
        <v>1</v>
      </c>
      <c r="EU504" s="3">
        <f t="shared" si="674"/>
        <v>0</v>
      </c>
      <c r="EV504" s="24">
        <f t="shared" si="674"/>
        <v>0</v>
      </c>
      <c r="EW504" s="245">
        <f t="shared" si="605"/>
        <v>2</v>
      </c>
      <c r="EX504" s="262" t="str">
        <f t="shared" si="604"/>
        <v/>
      </c>
    </row>
    <row r="505" spans="1:154" ht="16.149999999999999" customHeight="1" x14ac:dyDescent="0.25">
      <c r="A505" s="363"/>
      <c r="D505" s="363"/>
      <c r="E505" s="363"/>
      <c r="F505" s="363"/>
      <c r="G505" s="363"/>
      <c r="H505" s="363"/>
      <c r="I505" s="363"/>
      <c r="J505" s="68">
        <f t="shared" si="606"/>
        <v>703</v>
      </c>
      <c r="K505" s="427" t="str">
        <f t="shared" si="607"/>
        <v>Microtis alba</v>
      </c>
      <c r="L505" s="372">
        <v>703</v>
      </c>
      <c r="M505" s="427" t="s">
        <v>1736</v>
      </c>
      <c r="N505" s="80" t="s">
        <v>153</v>
      </c>
      <c r="O505" s="363" t="str">
        <f t="shared" si="670"/>
        <v>S</v>
      </c>
      <c r="P505" s="430" t="s">
        <v>2751</v>
      </c>
      <c r="Q505" s="364" t="s">
        <v>2752</v>
      </c>
      <c r="R505" s="365">
        <v>43009</v>
      </c>
      <c r="S505" s="365">
        <v>42750</v>
      </c>
      <c r="T505" s="603" t="s">
        <v>4820</v>
      </c>
      <c r="U505" s="603" t="s">
        <v>7894</v>
      </c>
      <c r="V505" s="603" t="s">
        <v>7894</v>
      </c>
      <c r="W505" s="603" t="s">
        <v>7894</v>
      </c>
      <c r="X505" s="603" t="s">
        <v>7894</v>
      </c>
      <c r="Y505" s="603" t="s">
        <v>7894</v>
      </c>
      <c r="Z505" s="603" t="s">
        <v>7894</v>
      </c>
      <c r="AA505" s="603" t="s">
        <v>7894</v>
      </c>
      <c r="AB505" s="603" t="s">
        <v>7894</v>
      </c>
      <c r="AC505" s="603" t="s">
        <v>4829</v>
      </c>
      <c r="AD505" s="603" t="s">
        <v>4830</v>
      </c>
      <c r="AE505" s="603" t="s">
        <v>4831</v>
      </c>
      <c r="AF505" s="605" t="s">
        <v>7918</v>
      </c>
      <c r="AG505" s="605" t="s">
        <v>7960</v>
      </c>
      <c r="AH505" s="442" t="s">
        <v>685</v>
      </c>
      <c r="AI505" s="363">
        <f t="shared" si="594"/>
        <v>6</v>
      </c>
      <c r="AJ505" s="363">
        <v>22</v>
      </c>
      <c r="AK505" s="413" t="str">
        <f t="shared" si="596"/>
        <v>Common Mignonette Orchids</v>
      </c>
      <c r="AL505" s="413" t="str">
        <f t="shared" si="597"/>
        <v>Microtis media</v>
      </c>
      <c r="AM505" s="486" t="s">
        <v>7607</v>
      </c>
      <c r="AS505" s="69">
        <f t="shared" si="672"/>
        <v>40</v>
      </c>
      <c r="AT505" s="69">
        <f t="shared" si="673"/>
        <v>55</v>
      </c>
      <c r="AU505" s="69">
        <f t="shared" si="598"/>
        <v>10</v>
      </c>
      <c r="AV505" s="69">
        <f t="shared" si="599"/>
        <v>1</v>
      </c>
      <c r="AW505" s="81"/>
      <c r="AX505" s="364" t="s">
        <v>2753</v>
      </c>
      <c r="AY505" s="364">
        <v>1657</v>
      </c>
      <c r="AZ505" s="264" t="s">
        <v>48</v>
      </c>
      <c r="BA505" s="238"/>
      <c r="BB505" s="237" t="str">
        <f t="shared" si="600"/>
        <v/>
      </c>
      <c r="BC505" s="270">
        <f t="shared" si="595"/>
        <v>703</v>
      </c>
      <c r="BD505" t="str">
        <f t="shared" si="601"/>
        <v>Microtis alba</v>
      </c>
      <c r="BE505" s="367" t="e">
        <f>COUNTIFS(#REF!,L505)</f>
        <v>#REF!</v>
      </c>
      <c r="BF505" s="374" t="str">
        <f t="shared" si="602"/>
        <v>y</v>
      </c>
      <c r="BG505" s="82"/>
      <c r="BH505" s="375"/>
      <c r="BI505" s="374"/>
      <c r="BJ505" s="403"/>
      <c r="CE505" t="str">
        <f t="shared" si="668"/>
        <v>Rattle Beaks (Lyperanthus serratus)</v>
      </c>
      <c r="CF505" s="388" t="str">
        <f t="shared" si="665"/>
        <v>Lyperanthus serratus</v>
      </c>
      <c r="CG505" t="str">
        <f t="shared" si="612"/>
        <v/>
      </c>
      <c r="CH505" t="str">
        <f t="shared" si="613"/>
        <v/>
      </c>
      <c r="CI505" t="str">
        <f t="shared" si="614"/>
        <v/>
      </c>
      <c r="CJ505" t="str">
        <f t="shared" si="615"/>
        <v/>
      </c>
      <c r="CK505" s="359" t="str">
        <f t="shared" si="616"/>
        <v/>
      </c>
      <c r="CL505" t="str">
        <f t="shared" si="617"/>
        <v/>
      </c>
      <c r="CM505" t="str">
        <f t="shared" si="618"/>
        <v/>
      </c>
      <c r="CN505" t="str">
        <f t="shared" si="619"/>
        <v/>
      </c>
      <c r="CO505" s="359" t="str">
        <f t="shared" si="620"/>
        <v/>
      </c>
      <c r="CP505" t="str">
        <f t="shared" si="621"/>
        <v/>
      </c>
      <c r="CQ505" t="str">
        <f t="shared" si="622"/>
        <v/>
      </c>
      <c r="CR505" t="str">
        <f t="shared" si="623"/>
        <v/>
      </c>
      <c r="CS505" s="359" t="str">
        <f t="shared" si="624"/>
        <v/>
      </c>
      <c r="CT505" t="str">
        <f t="shared" si="625"/>
        <v/>
      </c>
      <c r="CU505" t="str">
        <f t="shared" si="626"/>
        <v/>
      </c>
      <c r="CV505" t="str">
        <f t="shared" si="627"/>
        <v/>
      </c>
      <c r="CW505" t="str">
        <f t="shared" si="628"/>
        <v/>
      </c>
      <c r="CX505" s="359" t="str">
        <f t="shared" si="629"/>
        <v/>
      </c>
      <c r="CY505" t="str">
        <f t="shared" si="630"/>
        <v/>
      </c>
      <c r="CZ505" t="str">
        <f t="shared" si="631"/>
        <v/>
      </c>
      <c r="DA505" t="str">
        <f t="shared" si="632"/>
        <v/>
      </c>
      <c r="DB505" s="359" t="str">
        <f t="shared" si="633"/>
        <v/>
      </c>
      <c r="DC505" t="str">
        <f t="shared" si="634"/>
        <v/>
      </c>
      <c r="DD505" t="str">
        <f t="shared" si="635"/>
        <v/>
      </c>
      <c r="DE505" t="str">
        <f t="shared" si="636"/>
        <v/>
      </c>
      <c r="DF505" s="359" t="str">
        <f t="shared" si="637"/>
        <v/>
      </c>
      <c r="DG505" t="str">
        <f t="shared" si="638"/>
        <v/>
      </c>
      <c r="DH505" t="str">
        <f t="shared" si="639"/>
        <v/>
      </c>
      <c r="DI505" t="str">
        <f t="shared" si="640"/>
        <v/>
      </c>
      <c r="DJ505" t="str">
        <f t="shared" si="641"/>
        <v/>
      </c>
      <c r="DK505" s="359" t="str">
        <f t="shared" si="642"/>
        <v/>
      </c>
      <c r="DL505" t="str">
        <f t="shared" si="643"/>
        <v/>
      </c>
      <c r="DM505" t="str">
        <f t="shared" si="644"/>
        <v/>
      </c>
      <c r="DN505" t="str">
        <f t="shared" si="645"/>
        <v/>
      </c>
      <c r="DO505" s="359" t="str">
        <f t="shared" si="646"/>
        <v/>
      </c>
      <c r="DP505" t="str">
        <f t="shared" si="647"/>
        <v>X</v>
      </c>
      <c r="DQ505" t="str">
        <f t="shared" si="648"/>
        <v>X</v>
      </c>
      <c r="DR505" t="str">
        <f t="shared" si="649"/>
        <v>X</v>
      </c>
      <c r="DS505" s="359" t="str">
        <f t="shared" si="650"/>
        <v>X</v>
      </c>
      <c r="DT505" t="str">
        <f t="shared" si="651"/>
        <v>X</v>
      </c>
      <c r="DU505" t="str">
        <f t="shared" si="652"/>
        <v>X</v>
      </c>
      <c r="DV505" t="str">
        <f t="shared" si="653"/>
        <v>X</v>
      </c>
      <c r="DW505" t="str">
        <f t="shared" si="654"/>
        <v>X</v>
      </c>
      <c r="DX505" s="359" t="str">
        <f t="shared" si="655"/>
        <v>X</v>
      </c>
      <c r="DY505" t="str">
        <f t="shared" si="656"/>
        <v/>
      </c>
      <c r="DZ505" t="str">
        <f t="shared" si="657"/>
        <v/>
      </c>
      <c r="EA505" t="str">
        <f t="shared" si="658"/>
        <v/>
      </c>
      <c r="EB505" s="359" t="str">
        <f t="shared" si="659"/>
        <v/>
      </c>
      <c r="EC505" t="str">
        <f t="shared" si="660"/>
        <v/>
      </c>
      <c r="ED505" t="str">
        <f t="shared" si="661"/>
        <v/>
      </c>
      <c r="EE505" t="str">
        <f t="shared" si="662"/>
        <v/>
      </c>
      <c r="EF505" t="str">
        <f t="shared" si="663"/>
        <v/>
      </c>
      <c r="EG505" s="359" t="str">
        <f t="shared" si="664"/>
        <v/>
      </c>
      <c r="EH505" t="str">
        <f t="shared" si="608"/>
        <v>Lyperanthus serratus</v>
      </c>
      <c r="EJ505" t="str">
        <f t="shared" si="603"/>
        <v>Microtis alba</v>
      </c>
      <c r="EK505" s="100">
        <f t="shared" si="669"/>
        <v>1</v>
      </c>
      <c r="EL505" s="3">
        <f t="shared" si="674"/>
        <v>0</v>
      </c>
      <c r="EM505" s="3">
        <f t="shared" si="674"/>
        <v>0</v>
      </c>
      <c r="EN505" s="3">
        <f t="shared" si="674"/>
        <v>0</v>
      </c>
      <c r="EO505" s="3">
        <f t="shared" si="674"/>
        <v>0</v>
      </c>
      <c r="EP505" s="3">
        <f t="shared" si="674"/>
        <v>0</v>
      </c>
      <c r="EQ505" s="3">
        <f t="shared" si="674"/>
        <v>0</v>
      </c>
      <c r="ER505" s="3">
        <f t="shared" si="674"/>
        <v>0</v>
      </c>
      <c r="ES505" s="3">
        <f t="shared" si="674"/>
        <v>0</v>
      </c>
      <c r="ET505" s="3">
        <f t="shared" si="674"/>
        <v>1</v>
      </c>
      <c r="EU505" s="3">
        <f t="shared" si="674"/>
        <v>1</v>
      </c>
      <c r="EV505" s="24">
        <f t="shared" si="674"/>
        <v>1</v>
      </c>
      <c r="EW505" s="245">
        <f t="shared" si="605"/>
        <v>4</v>
      </c>
      <c r="EX505" s="262" t="str">
        <f t="shared" si="604"/>
        <v xml:space="preserve"> X</v>
      </c>
    </row>
    <row r="506" spans="1:154" ht="16.149999999999999" customHeight="1" x14ac:dyDescent="0.25">
      <c r="A506" s="419"/>
      <c r="D506" s="363"/>
      <c r="E506" s="363"/>
      <c r="F506" s="363"/>
      <c r="G506" s="363"/>
      <c r="H506" s="363"/>
      <c r="I506" s="363"/>
      <c r="J506" s="68">
        <f t="shared" si="606"/>
        <v>1125</v>
      </c>
      <c r="K506" s="427" t="str">
        <f t="shared" si="607"/>
        <v>Microtis alboviridis</v>
      </c>
      <c r="L506" s="372">
        <v>1125</v>
      </c>
      <c r="M506" s="427" t="s">
        <v>1736</v>
      </c>
      <c r="N506" s="80" t="s">
        <v>447</v>
      </c>
      <c r="O506" s="363" t="str">
        <f t="shared" si="670"/>
        <v>S</v>
      </c>
      <c r="P506" s="430" t="s">
        <v>2754</v>
      </c>
      <c r="Q506" s="364" t="s">
        <v>2755</v>
      </c>
      <c r="R506" s="365">
        <v>43040</v>
      </c>
      <c r="S506" s="365">
        <v>43100</v>
      </c>
      <c r="T506" s="603" t="s">
        <v>7894</v>
      </c>
      <c r="U506" s="603" t="s">
        <v>7894</v>
      </c>
      <c r="V506" s="603" t="s">
        <v>7894</v>
      </c>
      <c r="W506" s="603" t="s">
        <v>7894</v>
      </c>
      <c r="X506" s="603" t="s">
        <v>7894</v>
      </c>
      <c r="Y506" s="603" t="s">
        <v>7894</v>
      </c>
      <c r="Z506" s="603" t="s">
        <v>7894</v>
      </c>
      <c r="AA506" s="603" t="s">
        <v>7894</v>
      </c>
      <c r="AB506" s="603" t="s">
        <v>7894</v>
      </c>
      <c r="AC506" s="603" t="s">
        <v>4829</v>
      </c>
      <c r="AD506" s="603" t="s">
        <v>4830</v>
      </c>
      <c r="AE506" s="603" t="s">
        <v>4831</v>
      </c>
      <c r="AF506" s="605" t="s">
        <v>7899</v>
      </c>
      <c r="AG506" s="605" t="s">
        <v>7942</v>
      </c>
      <c r="AH506" s="366" t="s">
        <v>685</v>
      </c>
      <c r="AI506" s="363">
        <f t="shared" si="594"/>
        <v>6</v>
      </c>
      <c r="AJ506" s="363">
        <v>22</v>
      </c>
      <c r="AK506" s="413" t="str">
        <f t="shared" si="596"/>
        <v>Common Mignonette Orchids</v>
      </c>
      <c r="AL506" s="413" t="str">
        <f t="shared" si="597"/>
        <v>Microtis media</v>
      </c>
      <c r="AM506" s="486" t="s">
        <v>7607</v>
      </c>
      <c r="AN506" s="520" t="s">
        <v>2756</v>
      </c>
      <c r="AS506" s="69">
        <f t="shared" si="672"/>
        <v>45</v>
      </c>
      <c r="AT506" s="69">
        <f t="shared" si="673"/>
        <v>53</v>
      </c>
      <c r="AU506" s="69">
        <f t="shared" si="598"/>
        <v>11</v>
      </c>
      <c r="AV506" s="69">
        <f t="shared" si="599"/>
        <v>12</v>
      </c>
      <c r="AW506" s="81"/>
      <c r="AX506" s="364" t="s">
        <v>2757</v>
      </c>
      <c r="AY506" s="364">
        <v>34158</v>
      </c>
      <c r="AZ506" s="264" t="s">
        <v>48</v>
      </c>
      <c r="BA506" s="238"/>
      <c r="BB506" s="237" t="str">
        <f t="shared" si="600"/>
        <v/>
      </c>
      <c r="BC506" s="270">
        <f t="shared" si="595"/>
        <v>1125</v>
      </c>
      <c r="BD506" t="str">
        <f t="shared" si="601"/>
        <v>Microtis alboviridis</v>
      </c>
      <c r="BE506" s="367" t="e">
        <f>COUNTIFS(#REF!,L506)</f>
        <v>#REF!</v>
      </c>
      <c r="BF506" s="374" t="str">
        <f t="shared" si="602"/>
        <v>y</v>
      </c>
      <c r="BG506" s="82"/>
      <c r="BH506" s="375"/>
      <c r="BI506" s="374"/>
      <c r="BJ506" s="403"/>
      <c r="CE506" t="str">
        <f t="shared" si="668"/>
        <v>White Mignonette Orchid (Microtis alba)</v>
      </c>
      <c r="CF506" s="388" t="str">
        <f t="shared" si="665"/>
        <v>Microtis alba</v>
      </c>
      <c r="CG506" t="str">
        <f t="shared" si="612"/>
        <v/>
      </c>
      <c r="CH506" t="str">
        <f t="shared" si="613"/>
        <v/>
      </c>
      <c r="CI506" t="str">
        <f t="shared" si="614"/>
        <v/>
      </c>
      <c r="CJ506" t="str">
        <f t="shared" si="615"/>
        <v/>
      </c>
      <c r="CK506" s="359" t="str">
        <f t="shared" si="616"/>
        <v/>
      </c>
      <c r="CL506" t="str">
        <f t="shared" si="617"/>
        <v/>
      </c>
      <c r="CM506" t="str">
        <f t="shared" si="618"/>
        <v/>
      </c>
      <c r="CN506" t="str">
        <f t="shared" si="619"/>
        <v/>
      </c>
      <c r="CO506" s="359" t="str">
        <f t="shared" si="620"/>
        <v/>
      </c>
      <c r="CP506" t="str">
        <f t="shared" si="621"/>
        <v/>
      </c>
      <c r="CQ506" t="str">
        <f t="shared" si="622"/>
        <v/>
      </c>
      <c r="CR506" t="str">
        <f t="shared" si="623"/>
        <v/>
      </c>
      <c r="CS506" s="359" t="str">
        <f t="shared" si="624"/>
        <v/>
      </c>
      <c r="CT506" t="str">
        <f t="shared" si="625"/>
        <v/>
      </c>
      <c r="CU506" t="str">
        <f t="shared" si="626"/>
        <v/>
      </c>
      <c r="CV506" t="str">
        <f t="shared" si="627"/>
        <v/>
      </c>
      <c r="CW506" t="str">
        <f t="shared" si="628"/>
        <v/>
      </c>
      <c r="CX506" s="359" t="str">
        <f t="shared" si="629"/>
        <v/>
      </c>
      <c r="CY506" t="str">
        <f t="shared" si="630"/>
        <v/>
      </c>
      <c r="CZ506" t="str">
        <f t="shared" si="631"/>
        <v/>
      </c>
      <c r="DA506" t="str">
        <f t="shared" si="632"/>
        <v/>
      </c>
      <c r="DB506" s="359" t="str">
        <f t="shared" si="633"/>
        <v/>
      </c>
      <c r="DC506" t="str">
        <f t="shared" si="634"/>
        <v/>
      </c>
      <c r="DD506" t="str">
        <f t="shared" si="635"/>
        <v/>
      </c>
      <c r="DE506" t="str">
        <f t="shared" si="636"/>
        <v/>
      </c>
      <c r="DF506" s="359" t="str">
        <f t="shared" si="637"/>
        <v/>
      </c>
      <c r="DG506" t="str">
        <f t="shared" si="638"/>
        <v/>
      </c>
      <c r="DH506" t="str">
        <f t="shared" si="639"/>
        <v/>
      </c>
      <c r="DI506" t="str">
        <f t="shared" si="640"/>
        <v/>
      </c>
      <c r="DJ506" t="str">
        <f t="shared" si="641"/>
        <v/>
      </c>
      <c r="DK506" s="359" t="str">
        <f t="shared" si="642"/>
        <v/>
      </c>
      <c r="DL506" t="str">
        <f t="shared" si="643"/>
        <v/>
      </c>
      <c r="DM506" t="str">
        <f t="shared" si="644"/>
        <v/>
      </c>
      <c r="DN506" t="str">
        <f t="shared" si="645"/>
        <v/>
      </c>
      <c r="DO506" s="359" t="str">
        <f t="shared" si="646"/>
        <v/>
      </c>
      <c r="DP506" t="str">
        <f t="shared" si="647"/>
        <v/>
      </c>
      <c r="DQ506" t="str">
        <f t="shared" si="648"/>
        <v/>
      </c>
      <c r="DR506" t="str">
        <f t="shared" si="649"/>
        <v/>
      </c>
      <c r="DS506" s="359" t="str">
        <f t="shared" si="650"/>
        <v/>
      </c>
      <c r="DT506" t="str">
        <f t="shared" si="651"/>
        <v/>
      </c>
      <c r="DU506" t="str">
        <f t="shared" si="652"/>
        <v/>
      </c>
      <c r="DV506" t="str">
        <f t="shared" si="653"/>
        <v/>
      </c>
      <c r="DW506" t="str">
        <f t="shared" si="654"/>
        <v/>
      </c>
      <c r="DX506" s="359" t="str">
        <f t="shared" si="655"/>
        <v/>
      </c>
      <c r="DY506" t="str">
        <f t="shared" si="656"/>
        <v/>
      </c>
      <c r="DZ506" t="str">
        <f t="shared" si="657"/>
        <v/>
      </c>
      <c r="EA506" t="str">
        <f t="shared" si="658"/>
        <v/>
      </c>
      <c r="EB506" s="359" t="str">
        <f t="shared" si="659"/>
        <v/>
      </c>
      <c r="EC506" t="str">
        <f t="shared" si="660"/>
        <v/>
      </c>
      <c r="ED506" t="str">
        <f t="shared" si="661"/>
        <v/>
      </c>
      <c r="EE506" t="str">
        <f t="shared" si="662"/>
        <v/>
      </c>
      <c r="EF506" t="str">
        <f t="shared" si="663"/>
        <v/>
      </c>
      <c r="EG506" s="359" t="str">
        <f t="shared" si="664"/>
        <v/>
      </c>
      <c r="EH506" t="str">
        <f t="shared" si="608"/>
        <v>Microtis alba</v>
      </c>
      <c r="EJ506" t="str">
        <f t="shared" si="603"/>
        <v>Microtis alboviridis</v>
      </c>
      <c r="EK506" s="100">
        <f t="shared" si="669"/>
        <v>0</v>
      </c>
      <c r="EL506" s="3">
        <f t="shared" si="674"/>
        <v>0</v>
      </c>
      <c r="EM506" s="3">
        <f t="shared" si="674"/>
        <v>0</v>
      </c>
      <c r="EN506" s="3">
        <f t="shared" si="674"/>
        <v>0</v>
      </c>
      <c r="EO506" s="3">
        <f t="shared" si="674"/>
        <v>0</v>
      </c>
      <c r="EP506" s="3">
        <f t="shared" si="674"/>
        <v>0</v>
      </c>
      <c r="EQ506" s="3">
        <f t="shared" si="674"/>
        <v>0</v>
      </c>
      <c r="ER506" s="3">
        <f t="shared" si="674"/>
        <v>0</v>
      </c>
      <c r="ES506" s="3">
        <f t="shared" si="674"/>
        <v>0</v>
      </c>
      <c r="ET506" s="3">
        <f t="shared" si="674"/>
        <v>0</v>
      </c>
      <c r="EU506" s="3">
        <f t="shared" si="674"/>
        <v>1</v>
      </c>
      <c r="EV506" s="24">
        <f t="shared" si="674"/>
        <v>1</v>
      </c>
      <c r="EW506" s="245">
        <f t="shared" si="605"/>
        <v>2</v>
      </c>
      <c r="EX506" s="262" t="str">
        <f t="shared" si="604"/>
        <v/>
      </c>
    </row>
    <row r="507" spans="1:154" ht="16.149999999999999" customHeight="1" x14ac:dyDescent="0.25">
      <c r="A507" s="419"/>
      <c r="D507" s="363"/>
      <c r="E507" s="363"/>
      <c r="F507" s="363"/>
      <c r="G507" s="363"/>
      <c r="H507" s="363"/>
      <c r="I507" s="363"/>
      <c r="J507" s="68">
        <f t="shared" si="606"/>
        <v>705</v>
      </c>
      <c r="K507" s="427" t="str">
        <f t="shared" si="607"/>
        <v>Microtis atrata</v>
      </c>
      <c r="L507" s="372">
        <v>705</v>
      </c>
      <c r="M507" s="427" t="s">
        <v>1736</v>
      </c>
      <c r="N507" s="80" t="s">
        <v>200</v>
      </c>
      <c r="O507" s="363" t="str">
        <f t="shared" si="670"/>
        <v>S</v>
      </c>
      <c r="P507" s="430" t="s">
        <v>2758</v>
      </c>
      <c r="Q507" s="364" t="s">
        <v>2052</v>
      </c>
      <c r="R507" s="365">
        <v>42979</v>
      </c>
      <c r="S507" s="365">
        <v>43069</v>
      </c>
      <c r="T507" s="603" t="s">
        <v>7894</v>
      </c>
      <c r="U507" s="603" t="s">
        <v>7894</v>
      </c>
      <c r="V507" s="603" t="s">
        <v>7894</v>
      </c>
      <c r="W507" s="603" t="s">
        <v>7894</v>
      </c>
      <c r="X507" s="603" t="s">
        <v>7894</v>
      </c>
      <c r="Y507" s="603" t="s">
        <v>7894</v>
      </c>
      <c r="Z507" s="603" t="s">
        <v>7894</v>
      </c>
      <c r="AA507" s="603" t="s">
        <v>7894</v>
      </c>
      <c r="AB507" s="603" t="s">
        <v>4828</v>
      </c>
      <c r="AC507" s="603" t="s">
        <v>4829</v>
      </c>
      <c r="AD507" s="603" t="s">
        <v>4830</v>
      </c>
      <c r="AE507" s="603" t="s">
        <v>7894</v>
      </c>
      <c r="AF507" s="605" t="s">
        <v>7902</v>
      </c>
      <c r="AG507" s="605" t="s">
        <v>7946</v>
      </c>
      <c r="AH507" s="366" t="s">
        <v>685</v>
      </c>
      <c r="AI507" s="363">
        <f t="shared" si="594"/>
        <v>6</v>
      </c>
      <c r="AJ507" s="363">
        <v>21</v>
      </c>
      <c r="AK507" s="413" t="str">
        <f t="shared" si="596"/>
        <v>Dwarf Mignonette Orchids</v>
      </c>
      <c r="AL507" s="413" t="str">
        <f t="shared" si="597"/>
        <v>Microtis atrata</v>
      </c>
      <c r="AM507" s="486" t="s">
        <v>7607</v>
      </c>
      <c r="AS507" s="69">
        <f t="shared" si="672"/>
        <v>36</v>
      </c>
      <c r="AT507" s="69">
        <f t="shared" si="673"/>
        <v>48</v>
      </c>
      <c r="AU507" s="69">
        <f t="shared" si="598"/>
        <v>9</v>
      </c>
      <c r="AV507" s="69">
        <f t="shared" si="599"/>
        <v>11</v>
      </c>
      <c r="AW507" s="81"/>
      <c r="AX507" s="364" t="s">
        <v>2759</v>
      </c>
      <c r="AY507" s="364">
        <v>1658</v>
      </c>
      <c r="AZ507" s="264" t="s">
        <v>48</v>
      </c>
      <c r="BA507" s="238"/>
      <c r="BB507" s="237" t="str">
        <f t="shared" si="600"/>
        <v/>
      </c>
      <c r="BC507" s="270">
        <f t="shared" si="595"/>
        <v>705</v>
      </c>
      <c r="BD507" t="str">
        <f t="shared" si="601"/>
        <v>Microtis atrata</v>
      </c>
      <c r="BE507" s="367" t="e">
        <f>COUNTIFS(#REF!,L507)</f>
        <v>#REF!</v>
      </c>
      <c r="BF507" s="374" t="str">
        <f t="shared" si="602"/>
        <v>y</v>
      </c>
      <c r="BG507" s="82"/>
      <c r="BH507" s="375"/>
      <c r="BI507" s="374"/>
      <c r="BJ507" s="403"/>
      <c r="CE507" t="str">
        <f t="shared" si="668"/>
        <v>Scented Mignonette Orchid (Microtis alboviridis)</v>
      </c>
      <c r="CF507" s="388" t="str">
        <f t="shared" si="665"/>
        <v>Microtis alboviridis</v>
      </c>
      <c r="CG507" t="str">
        <f t="shared" si="612"/>
        <v/>
      </c>
      <c r="CH507" t="str">
        <f t="shared" si="613"/>
        <v/>
      </c>
      <c r="CI507" t="str">
        <f t="shared" si="614"/>
        <v/>
      </c>
      <c r="CJ507" t="str">
        <f t="shared" si="615"/>
        <v/>
      </c>
      <c r="CK507" s="359" t="str">
        <f t="shared" si="616"/>
        <v/>
      </c>
      <c r="CL507" t="str">
        <f t="shared" si="617"/>
        <v/>
      </c>
      <c r="CM507" t="str">
        <f t="shared" si="618"/>
        <v/>
      </c>
      <c r="CN507" t="str">
        <f t="shared" si="619"/>
        <v/>
      </c>
      <c r="CO507" s="359" t="str">
        <f t="shared" si="620"/>
        <v/>
      </c>
      <c r="CP507" t="str">
        <f t="shared" si="621"/>
        <v/>
      </c>
      <c r="CQ507" t="str">
        <f t="shared" si="622"/>
        <v/>
      </c>
      <c r="CR507" t="str">
        <f t="shared" si="623"/>
        <v/>
      </c>
      <c r="CS507" s="359" t="str">
        <f t="shared" si="624"/>
        <v/>
      </c>
      <c r="CT507" t="str">
        <f t="shared" si="625"/>
        <v/>
      </c>
      <c r="CU507" t="str">
        <f t="shared" si="626"/>
        <v/>
      </c>
      <c r="CV507" t="str">
        <f t="shared" si="627"/>
        <v/>
      </c>
      <c r="CW507" t="str">
        <f t="shared" si="628"/>
        <v/>
      </c>
      <c r="CX507" s="359" t="str">
        <f t="shared" si="629"/>
        <v/>
      </c>
      <c r="CY507" t="str">
        <f t="shared" si="630"/>
        <v/>
      </c>
      <c r="CZ507" t="str">
        <f t="shared" si="631"/>
        <v/>
      </c>
      <c r="DA507" t="str">
        <f t="shared" si="632"/>
        <v/>
      </c>
      <c r="DB507" s="359" t="str">
        <f t="shared" si="633"/>
        <v/>
      </c>
      <c r="DC507" t="str">
        <f t="shared" si="634"/>
        <v/>
      </c>
      <c r="DD507" t="str">
        <f t="shared" si="635"/>
        <v/>
      </c>
      <c r="DE507" t="str">
        <f t="shared" si="636"/>
        <v/>
      </c>
      <c r="DF507" s="359" t="str">
        <f t="shared" si="637"/>
        <v/>
      </c>
      <c r="DG507" t="str">
        <f t="shared" si="638"/>
        <v/>
      </c>
      <c r="DH507" t="str">
        <f t="shared" si="639"/>
        <v/>
      </c>
      <c r="DI507" t="str">
        <f t="shared" si="640"/>
        <v/>
      </c>
      <c r="DJ507" t="str">
        <f t="shared" si="641"/>
        <v/>
      </c>
      <c r="DK507" s="359" t="str">
        <f t="shared" si="642"/>
        <v/>
      </c>
      <c r="DL507" t="str">
        <f t="shared" si="643"/>
        <v/>
      </c>
      <c r="DM507" t="str">
        <f t="shared" si="644"/>
        <v/>
      </c>
      <c r="DN507" t="str">
        <f t="shared" si="645"/>
        <v/>
      </c>
      <c r="DO507" s="359" t="str">
        <f t="shared" si="646"/>
        <v/>
      </c>
      <c r="DP507" t="str">
        <f t="shared" si="647"/>
        <v/>
      </c>
      <c r="DQ507" t="str">
        <f t="shared" si="648"/>
        <v/>
      </c>
      <c r="DR507" t="str">
        <f t="shared" si="649"/>
        <v/>
      </c>
      <c r="DS507" s="359" t="str">
        <f t="shared" si="650"/>
        <v/>
      </c>
      <c r="DT507" t="str">
        <f t="shared" si="651"/>
        <v/>
      </c>
      <c r="DU507" t="str">
        <f t="shared" si="652"/>
        <v/>
      </c>
      <c r="DV507" t="str">
        <f t="shared" si="653"/>
        <v/>
      </c>
      <c r="DW507" t="str">
        <f t="shared" si="654"/>
        <v/>
      </c>
      <c r="DX507" s="359" t="str">
        <f t="shared" si="655"/>
        <v/>
      </c>
      <c r="DY507" t="str">
        <f t="shared" si="656"/>
        <v>X</v>
      </c>
      <c r="DZ507" t="str">
        <f t="shared" si="657"/>
        <v>X</v>
      </c>
      <c r="EA507" t="str">
        <f t="shared" si="658"/>
        <v>X</v>
      </c>
      <c r="EB507" s="359" t="str">
        <f t="shared" si="659"/>
        <v>X</v>
      </c>
      <c r="EC507" t="str">
        <f t="shared" si="660"/>
        <v>X</v>
      </c>
      <c r="ED507" t="str">
        <f t="shared" si="661"/>
        <v>X</v>
      </c>
      <c r="EE507" t="str">
        <f t="shared" si="662"/>
        <v>X</v>
      </c>
      <c r="EF507" t="str">
        <f t="shared" si="663"/>
        <v>X</v>
      </c>
      <c r="EG507" s="359" t="str">
        <f t="shared" si="664"/>
        <v>X</v>
      </c>
      <c r="EH507" t="str">
        <f t="shared" si="608"/>
        <v>Microtis alboviridis</v>
      </c>
      <c r="EJ507" t="str">
        <f t="shared" si="603"/>
        <v>Microtis atrata</v>
      </c>
      <c r="EK507" s="100">
        <f t="shared" si="669"/>
        <v>0</v>
      </c>
      <c r="EL507" s="3">
        <f t="shared" si="674"/>
        <v>0</v>
      </c>
      <c r="EM507" s="3">
        <f t="shared" si="674"/>
        <v>0</v>
      </c>
      <c r="EN507" s="3">
        <f t="shared" si="674"/>
        <v>0</v>
      </c>
      <c r="EO507" s="3">
        <f t="shared" si="674"/>
        <v>0</v>
      </c>
      <c r="EP507" s="3">
        <f t="shared" si="674"/>
        <v>0</v>
      </c>
      <c r="EQ507" s="3">
        <f t="shared" si="674"/>
        <v>0</v>
      </c>
      <c r="ER507" s="3">
        <f t="shared" si="674"/>
        <v>0</v>
      </c>
      <c r="ES507" s="3">
        <f t="shared" si="674"/>
        <v>1</v>
      </c>
      <c r="ET507" s="3">
        <f t="shared" si="674"/>
        <v>1</v>
      </c>
      <c r="EU507" s="3">
        <f t="shared" si="674"/>
        <v>1</v>
      </c>
      <c r="EV507" s="24">
        <f t="shared" si="674"/>
        <v>0</v>
      </c>
      <c r="EW507" s="245">
        <f t="shared" si="605"/>
        <v>3</v>
      </c>
      <c r="EX507" s="262" t="str">
        <f t="shared" si="604"/>
        <v/>
      </c>
    </row>
    <row r="508" spans="1:154" ht="16.149999999999999" customHeight="1" x14ac:dyDescent="0.25">
      <c r="A508" s="419"/>
      <c r="D508" s="363"/>
      <c r="E508" s="363"/>
      <c r="F508" s="363"/>
      <c r="G508" s="363"/>
      <c r="H508" s="363"/>
      <c r="I508" s="363"/>
      <c r="J508" s="68">
        <f t="shared" si="606"/>
        <v>706</v>
      </c>
      <c r="K508" s="427" t="str">
        <f t="shared" si="607"/>
        <v>Microtis brownii</v>
      </c>
      <c r="L508" s="372">
        <v>706</v>
      </c>
      <c r="M508" s="427" t="s">
        <v>1736</v>
      </c>
      <c r="N508" s="80" t="s">
        <v>207</v>
      </c>
      <c r="O508" s="363" t="str">
        <f t="shared" si="670"/>
        <v>S</v>
      </c>
      <c r="P508" s="364" t="s">
        <v>2760</v>
      </c>
      <c r="Q508" s="364" t="s">
        <v>2761</v>
      </c>
      <c r="R508" s="365">
        <v>43040</v>
      </c>
      <c r="S508" s="365">
        <v>42750</v>
      </c>
      <c r="T508" s="603" t="s">
        <v>4820</v>
      </c>
      <c r="U508" s="603" t="s">
        <v>7894</v>
      </c>
      <c r="V508" s="603" t="s">
        <v>7894</v>
      </c>
      <c r="W508" s="603" t="s">
        <v>7894</v>
      </c>
      <c r="X508" s="603" t="s">
        <v>7894</v>
      </c>
      <c r="Y508" s="603" t="s">
        <v>7894</v>
      </c>
      <c r="Z508" s="603" t="s">
        <v>7894</v>
      </c>
      <c r="AA508" s="603" t="s">
        <v>7894</v>
      </c>
      <c r="AB508" s="603" t="s">
        <v>7894</v>
      </c>
      <c r="AC508" s="603" t="s">
        <v>7894</v>
      </c>
      <c r="AD508" s="603" t="s">
        <v>4830</v>
      </c>
      <c r="AE508" s="603" t="s">
        <v>4831</v>
      </c>
      <c r="AF508" s="605" t="s">
        <v>7917</v>
      </c>
      <c r="AG508" s="605" t="s">
        <v>7959</v>
      </c>
      <c r="AH508" s="366" t="s">
        <v>685</v>
      </c>
      <c r="AI508" s="363">
        <f t="shared" si="594"/>
        <v>6</v>
      </c>
      <c r="AJ508" s="363">
        <v>22</v>
      </c>
      <c r="AK508" s="413" t="str">
        <f t="shared" si="596"/>
        <v>Common Mignonette Orchids</v>
      </c>
      <c r="AL508" s="413" t="str">
        <f t="shared" si="597"/>
        <v>Microtis media</v>
      </c>
      <c r="AM508" s="486" t="s">
        <v>7607</v>
      </c>
      <c r="AS508" s="69">
        <f t="shared" si="672"/>
        <v>45</v>
      </c>
      <c r="AT508" s="69">
        <f t="shared" si="673"/>
        <v>55</v>
      </c>
      <c r="AU508" s="69">
        <f t="shared" si="598"/>
        <v>11</v>
      </c>
      <c r="AV508" s="69">
        <f t="shared" si="599"/>
        <v>1</v>
      </c>
      <c r="AW508" s="81"/>
      <c r="AX508" s="364" t="s">
        <v>2762</v>
      </c>
      <c r="AY508" s="364">
        <v>8814</v>
      </c>
      <c r="AZ508" s="264" t="s">
        <v>48</v>
      </c>
      <c r="BA508" s="238"/>
      <c r="BB508" s="237" t="str">
        <f t="shared" si="600"/>
        <v/>
      </c>
      <c r="BC508" s="270">
        <f t="shared" si="595"/>
        <v>706</v>
      </c>
      <c r="BD508" t="str">
        <f t="shared" si="601"/>
        <v>Microtis brownii</v>
      </c>
      <c r="BE508" s="367" t="e">
        <f>COUNTIFS(#REF!,L508)</f>
        <v>#REF!</v>
      </c>
      <c r="BF508" s="374" t="str">
        <f t="shared" si="602"/>
        <v>y</v>
      </c>
      <c r="BG508" s="82"/>
      <c r="BH508" s="375"/>
      <c r="BI508" s="374"/>
      <c r="BJ508" s="403"/>
      <c r="CE508" t="str">
        <f t="shared" si="668"/>
        <v>Swamp Mignonette Orchid (Microtis atrata)</v>
      </c>
      <c r="CF508" s="388" t="str">
        <f t="shared" si="665"/>
        <v>Microtis atrata</v>
      </c>
      <c r="CG508" t="str">
        <f t="shared" si="612"/>
        <v/>
      </c>
      <c r="CH508" t="str">
        <f t="shared" si="613"/>
        <v/>
      </c>
      <c r="CI508" t="str">
        <f t="shared" si="614"/>
        <v/>
      </c>
      <c r="CJ508" t="str">
        <f t="shared" si="615"/>
        <v/>
      </c>
      <c r="CK508" s="359" t="str">
        <f t="shared" si="616"/>
        <v/>
      </c>
      <c r="CL508" t="str">
        <f t="shared" si="617"/>
        <v/>
      </c>
      <c r="CM508" t="str">
        <f t="shared" si="618"/>
        <v/>
      </c>
      <c r="CN508" t="str">
        <f t="shared" si="619"/>
        <v/>
      </c>
      <c r="CO508" s="359" t="str">
        <f t="shared" si="620"/>
        <v/>
      </c>
      <c r="CP508" t="str">
        <f t="shared" si="621"/>
        <v/>
      </c>
      <c r="CQ508" t="str">
        <f t="shared" si="622"/>
        <v/>
      </c>
      <c r="CR508" t="str">
        <f t="shared" si="623"/>
        <v/>
      </c>
      <c r="CS508" s="359" t="str">
        <f t="shared" si="624"/>
        <v/>
      </c>
      <c r="CT508" t="str">
        <f t="shared" si="625"/>
        <v/>
      </c>
      <c r="CU508" t="str">
        <f t="shared" si="626"/>
        <v/>
      </c>
      <c r="CV508" t="str">
        <f t="shared" si="627"/>
        <v/>
      </c>
      <c r="CW508" t="str">
        <f t="shared" si="628"/>
        <v/>
      </c>
      <c r="CX508" s="359" t="str">
        <f t="shared" si="629"/>
        <v/>
      </c>
      <c r="CY508" t="str">
        <f t="shared" si="630"/>
        <v/>
      </c>
      <c r="CZ508" t="str">
        <f t="shared" si="631"/>
        <v/>
      </c>
      <c r="DA508" t="str">
        <f t="shared" si="632"/>
        <v/>
      </c>
      <c r="DB508" s="359" t="str">
        <f t="shared" si="633"/>
        <v/>
      </c>
      <c r="DC508" t="str">
        <f t="shared" si="634"/>
        <v/>
      </c>
      <c r="DD508" t="str">
        <f t="shared" si="635"/>
        <v/>
      </c>
      <c r="DE508" t="str">
        <f t="shared" si="636"/>
        <v/>
      </c>
      <c r="DF508" s="359" t="str">
        <f t="shared" si="637"/>
        <v/>
      </c>
      <c r="DG508" t="str">
        <f t="shared" si="638"/>
        <v/>
      </c>
      <c r="DH508" t="str">
        <f t="shared" si="639"/>
        <v/>
      </c>
      <c r="DI508" t="str">
        <f t="shared" si="640"/>
        <v/>
      </c>
      <c r="DJ508" t="str">
        <f t="shared" si="641"/>
        <v/>
      </c>
      <c r="DK508" s="359" t="str">
        <f t="shared" si="642"/>
        <v/>
      </c>
      <c r="DL508" t="str">
        <f t="shared" si="643"/>
        <v/>
      </c>
      <c r="DM508" t="str">
        <f t="shared" si="644"/>
        <v/>
      </c>
      <c r="DN508" t="str">
        <f t="shared" si="645"/>
        <v/>
      </c>
      <c r="DO508" s="359" t="str">
        <f t="shared" si="646"/>
        <v/>
      </c>
      <c r="DP508" t="str">
        <f t="shared" si="647"/>
        <v>X</v>
      </c>
      <c r="DQ508" t="str">
        <f t="shared" si="648"/>
        <v>X</v>
      </c>
      <c r="DR508" t="str">
        <f t="shared" si="649"/>
        <v>X</v>
      </c>
      <c r="DS508" s="359" t="str">
        <f t="shared" si="650"/>
        <v>X</v>
      </c>
      <c r="DT508" t="str">
        <f t="shared" si="651"/>
        <v>X</v>
      </c>
      <c r="DU508" t="str">
        <f t="shared" si="652"/>
        <v>X</v>
      </c>
      <c r="DV508" t="str">
        <f t="shared" si="653"/>
        <v>X</v>
      </c>
      <c r="DW508" t="str">
        <f t="shared" si="654"/>
        <v>X</v>
      </c>
      <c r="DX508" s="359" t="str">
        <f t="shared" si="655"/>
        <v>X</v>
      </c>
      <c r="DY508" t="str">
        <f t="shared" si="656"/>
        <v>X</v>
      </c>
      <c r="DZ508" t="str">
        <f t="shared" si="657"/>
        <v>X</v>
      </c>
      <c r="EA508" t="str">
        <f t="shared" si="658"/>
        <v>X</v>
      </c>
      <c r="EB508" s="359" t="str">
        <f t="shared" si="659"/>
        <v>X</v>
      </c>
      <c r="EC508" t="str">
        <f t="shared" si="660"/>
        <v/>
      </c>
      <c r="ED508" t="str">
        <f t="shared" si="661"/>
        <v/>
      </c>
      <c r="EE508" t="str">
        <f t="shared" si="662"/>
        <v/>
      </c>
      <c r="EF508" t="str">
        <f t="shared" si="663"/>
        <v/>
      </c>
      <c r="EG508" s="359" t="str">
        <f t="shared" si="664"/>
        <v/>
      </c>
      <c r="EH508" t="str">
        <f t="shared" si="608"/>
        <v>Microtis atrata</v>
      </c>
      <c r="EJ508" t="str">
        <f t="shared" si="603"/>
        <v>Microtis brownii</v>
      </c>
      <c r="EK508" s="100">
        <f t="shared" si="669"/>
        <v>1</v>
      </c>
      <c r="EL508" s="3">
        <f t="shared" si="674"/>
        <v>0</v>
      </c>
      <c r="EM508" s="3">
        <f t="shared" si="674"/>
        <v>0</v>
      </c>
      <c r="EN508" s="3">
        <f t="shared" si="674"/>
        <v>0</v>
      </c>
      <c r="EO508" s="3">
        <f t="shared" si="674"/>
        <v>0</v>
      </c>
      <c r="EP508" s="3">
        <f t="shared" si="674"/>
        <v>0</v>
      </c>
      <c r="EQ508" s="3">
        <f t="shared" si="674"/>
        <v>0</v>
      </c>
      <c r="ER508" s="3">
        <f t="shared" si="674"/>
        <v>0</v>
      </c>
      <c r="ES508" s="3">
        <f t="shared" si="674"/>
        <v>0</v>
      </c>
      <c r="ET508" s="3">
        <f t="shared" si="674"/>
        <v>0</v>
      </c>
      <c r="EU508" s="3">
        <f t="shared" si="674"/>
        <v>1</v>
      </c>
      <c r="EV508" s="24">
        <f t="shared" si="674"/>
        <v>1</v>
      </c>
      <c r="EW508" s="245">
        <f t="shared" si="605"/>
        <v>3</v>
      </c>
      <c r="EX508" s="262" t="str">
        <f t="shared" si="604"/>
        <v xml:space="preserve"> X</v>
      </c>
    </row>
    <row r="509" spans="1:154" ht="16.149999999999999" customHeight="1" x14ac:dyDescent="0.25">
      <c r="A509" s="419"/>
      <c r="D509" s="363"/>
      <c r="E509" s="363"/>
      <c r="F509" s="363"/>
      <c r="G509" s="363"/>
      <c r="H509" s="363"/>
      <c r="I509" s="363"/>
      <c r="J509" s="68">
        <f t="shared" si="606"/>
        <v>1092</v>
      </c>
      <c r="K509" s="427" t="str">
        <f t="shared" si="607"/>
        <v>Microtis cupularis</v>
      </c>
      <c r="L509" s="372">
        <v>1092</v>
      </c>
      <c r="M509" s="427" t="s">
        <v>1736</v>
      </c>
      <c r="N509" s="80" t="s">
        <v>545</v>
      </c>
      <c r="O509" s="363" t="str">
        <f t="shared" si="670"/>
        <v>S</v>
      </c>
      <c r="P509" s="430" t="s">
        <v>2763</v>
      </c>
      <c r="Q509" s="364" t="s">
        <v>2764</v>
      </c>
      <c r="R509" s="365">
        <v>42979</v>
      </c>
      <c r="S509" s="365">
        <v>43069</v>
      </c>
      <c r="T509" s="603" t="s">
        <v>4820</v>
      </c>
      <c r="U509" s="603" t="s">
        <v>7894</v>
      </c>
      <c r="V509" s="603" t="s">
        <v>7894</v>
      </c>
      <c r="W509" s="603" t="s">
        <v>7894</v>
      </c>
      <c r="X509" s="603" t="s">
        <v>7894</v>
      </c>
      <c r="Y509" s="603" t="s">
        <v>7894</v>
      </c>
      <c r="Z509" s="603" t="s">
        <v>7894</v>
      </c>
      <c r="AA509" s="603" t="s">
        <v>7894</v>
      </c>
      <c r="AB509" s="603" t="s">
        <v>4828</v>
      </c>
      <c r="AC509" s="603" t="s">
        <v>4829</v>
      </c>
      <c r="AD509" s="603" t="s">
        <v>4830</v>
      </c>
      <c r="AE509" s="603" t="s">
        <v>4831</v>
      </c>
      <c r="AF509" s="605" t="s">
        <v>7927</v>
      </c>
      <c r="AG509" s="605" t="s">
        <v>7970</v>
      </c>
      <c r="AH509" s="366" t="s">
        <v>685</v>
      </c>
      <c r="AI509" s="363">
        <f t="shared" si="594"/>
        <v>6</v>
      </c>
      <c r="AJ509" s="363">
        <v>21</v>
      </c>
      <c r="AK509" s="413" t="str">
        <f t="shared" si="596"/>
        <v>Dwarf Mignonette Orchids</v>
      </c>
      <c r="AL509" s="413" t="str">
        <f t="shared" si="597"/>
        <v>Microtis atrata</v>
      </c>
      <c r="AM509" s="486" t="s">
        <v>7607</v>
      </c>
      <c r="AN509" s="70" t="s">
        <v>7858</v>
      </c>
      <c r="AS509" s="69">
        <f t="shared" si="672"/>
        <v>36</v>
      </c>
      <c r="AT509" s="69">
        <f t="shared" si="673"/>
        <v>48</v>
      </c>
      <c r="AU509" s="69">
        <f t="shared" si="598"/>
        <v>9</v>
      </c>
      <c r="AV509" s="69">
        <f t="shared" si="599"/>
        <v>11</v>
      </c>
      <c r="AW509" s="81"/>
      <c r="AX509" s="364" t="s">
        <v>2765</v>
      </c>
      <c r="AY509" s="364">
        <v>31713</v>
      </c>
      <c r="AZ509" s="264" t="s">
        <v>48</v>
      </c>
      <c r="BA509" s="238"/>
      <c r="BB509" s="237" t="str">
        <f t="shared" si="600"/>
        <v/>
      </c>
      <c r="BC509" s="270">
        <f t="shared" si="595"/>
        <v>1092</v>
      </c>
      <c r="BD509" t="str">
        <f t="shared" si="601"/>
        <v>Microtis cupularis</v>
      </c>
      <c r="BE509" s="367" t="e">
        <f>COUNTIFS(#REF!,L509)</f>
        <v>#REF!</v>
      </c>
      <c r="BF509" s="374" t="str">
        <f t="shared" si="602"/>
        <v>y</v>
      </c>
      <c r="BG509" s="82"/>
      <c r="BH509" s="375"/>
      <c r="BI509" s="374"/>
      <c r="BJ509" s="403"/>
      <c r="CE509" t="str">
        <f t="shared" ref="CE509:CE522" si="675">CONCATENATE(P508," (",K508,")")</f>
        <v>Sweet Mignonette Orchid (Microtis brownii)</v>
      </c>
      <c r="CF509" s="388" t="str">
        <f t="shared" si="665"/>
        <v>Microtis brownii</v>
      </c>
      <c r="CG509" t="str">
        <f t="shared" si="612"/>
        <v/>
      </c>
      <c r="CH509" t="str">
        <f t="shared" si="613"/>
        <v/>
      </c>
      <c r="CI509" t="str">
        <f t="shared" si="614"/>
        <v/>
      </c>
      <c r="CJ509" t="str">
        <f t="shared" si="615"/>
        <v/>
      </c>
      <c r="CK509" s="359" t="str">
        <f t="shared" si="616"/>
        <v/>
      </c>
      <c r="CL509" t="str">
        <f t="shared" si="617"/>
        <v/>
      </c>
      <c r="CM509" t="str">
        <f t="shared" si="618"/>
        <v/>
      </c>
      <c r="CN509" t="str">
        <f t="shared" si="619"/>
        <v/>
      </c>
      <c r="CO509" s="359" t="str">
        <f t="shared" si="620"/>
        <v/>
      </c>
      <c r="CP509" t="str">
        <f t="shared" si="621"/>
        <v/>
      </c>
      <c r="CQ509" t="str">
        <f t="shared" si="622"/>
        <v/>
      </c>
      <c r="CR509" t="str">
        <f t="shared" si="623"/>
        <v/>
      </c>
      <c r="CS509" s="359" t="str">
        <f t="shared" si="624"/>
        <v/>
      </c>
      <c r="CT509" t="str">
        <f t="shared" si="625"/>
        <v/>
      </c>
      <c r="CU509" t="str">
        <f t="shared" si="626"/>
        <v/>
      </c>
      <c r="CV509" t="str">
        <f t="shared" si="627"/>
        <v/>
      </c>
      <c r="CW509" t="str">
        <f t="shared" si="628"/>
        <v/>
      </c>
      <c r="CX509" s="359" t="str">
        <f t="shared" si="629"/>
        <v/>
      </c>
      <c r="CY509" t="str">
        <f t="shared" si="630"/>
        <v/>
      </c>
      <c r="CZ509" t="str">
        <f t="shared" si="631"/>
        <v/>
      </c>
      <c r="DA509" t="str">
        <f t="shared" si="632"/>
        <v/>
      </c>
      <c r="DB509" s="359" t="str">
        <f t="shared" si="633"/>
        <v/>
      </c>
      <c r="DC509" t="str">
        <f t="shared" si="634"/>
        <v/>
      </c>
      <c r="DD509" t="str">
        <f t="shared" si="635"/>
        <v/>
      </c>
      <c r="DE509" t="str">
        <f t="shared" si="636"/>
        <v/>
      </c>
      <c r="DF509" s="359" t="str">
        <f t="shared" si="637"/>
        <v/>
      </c>
      <c r="DG509" t="str">
        <f t="shared" si="638"/>
        <v/>
      </c>
      <c r="DH509" t="str">
        <f t="shared" si="639"/>
        <v/>
      </c>
      <c r="DI509" t="str">
        <f t="shared" si="640"/>
        <v/>
      </c>
      <c r="DJ509" t="str">
        <f t="shared" si="641"/>
        <v/>
      </c>
      <c r="DK509" s="359" t="str">
        <f t="shared" si="642"/>
        <v/>
      </c>
      <c r="DL509" t="str">
        <f t="shared" si="643"/>
        <v/>
      </c>
      <c r="DM509" t="str">
        <f t="shared" si="644"/>
        <v/>
      </c>
      <c r="DN509" t="str">
        <f t="shared" si="645"/>
        <v/>
      </c>
      <c r="DO509" s="359" t="str">
        <f t="shared" si="646"/>
        <v/>
      </c>
      <c r="DP509" t="str">
        <f t="shared" si="647"/>
        <v/>
      </c>
      <c r="DQ509" t="str">
        <f t="shared" si="648"/>
        <v/>
      </c>
      <c r="DR509" t="str">
        <f t="shared" si="649"/>
        <v/>
      </c>
      <c r="DS509" s="359" t="str">
        <f t="shared" si="650"/>
        <v/>
      </c>
      <c r="DT509" t="str">
        <f t="shared" si="651"/>
        <v/>
      </c>
      <c r="DU509" t="str">
        <f t="shared" si="652"/>
        <v/>
      </c>
      <c r="DV509" t="str">
        <f t="shared" si="653"/>
        <v/>
      </c>
      <c r="DW509" t="str">
        <f t="shared" si="654"/>
        <v/>
      </c>
      <c r="DX509" s="359" t="str">
        <f t="shared" si="655"/>
        <v/>
      </c>
      <c r="DY509" t="str">
        <f t="shared" si="656"/>
        <v/>
      </c>
      <c r="DZ509" t="str">
        <f t="shared" si="657"/>
        <v/>
      </c>
      <c r="EA509" t="str">
        <f t="shared" si="658"/>
        <v/>
      </c>
      <c r="EB509" s="359" t="str">
        <f t="shared" si="659"/>
        <v/>
      </c>
      <c r="EC509" t="str">
        <f t="shared" si="660"/>
        <v/>
      </c>
      <c r="ED509" t="str">
        <f t="shared" si="661"/>
        <v/>
      </c>
      <c r="EE509" t="str">
        <f t="shared" si="662"/>
        <v/>
      </c>
      <c r="EF509" t="str">
        <f t="shared" si="663"/>
        <v/>
      </c>
      <c r="EG509" s="359" t="str">
        <f t="shared" si="664"/>
        <v/>
      </c>
      <c r="EH509" t="str">
        <f t="shared" si="608"/>
        <v>Microtis brownii</v>
      </c>
      <c r="EJ509" t="str">
        <f t="shared" si="603"/>
        <v>Microtis cupularis</v>
      </c>
      <c r="EK509" s="100">
        <f t="shared" si="669"/>
        <v>0</v>
      </c>
      <c r="EL509" s="3">
        <f t="shared" si="674"/>
        <v>0</v>
      </c>
      <c r="EM509" s="3">
        <f t="shared" si="674"/>
        <v>0</v>
      </c>
      <c r="EN509" s="3">
        <f t="shared" si="674"/>
        <v>0</v>
      </c>
      <c r="EO509" s="3">
        <f t="shared" si="674"/>
        <v>0</v>
      </c>
      <c r="EP509" s="3">
        <f t="shared" si="674"/>
        <v>0</v>
      </c>
      <c r="EQ509" s="3">
        <f t="shared" si="674"/>
        <v>0</v>
      </c>
      <c r="ER509" s="3">
        <f t="shared" si="674"/>
        <v>0</v>
      </c>
      <c r="ES509" s="3">
        <f t="shared" si="674"/>
        <v>1</v>
      </c>
      <c r="ET509" s="3">
        <f t="shared" si="674"/>
        <v>1</v>
      </c>
      <c r="EU509" s="3">
        <f t="shared" si="674"/>
        <v>1</v>
      </c>
      <c r="EV509" s="24">
        <f t="shared" si="674"/>
        <v>0</v>
      </c>
      <c r="EW509" s="245">
        <f t="shared" si="605"/>
        <v>3</v>
      </c>
      <c r="EX509" s="262" t="str">
        <f t="shared" si="604"/>
        <v/>
      </c>
    </row>
    <row r="510" spans="1:154" ht="13.15" customHeight="1" x14ac:dyDescent="0.25">
      <c r="A510" s="419"/>
      <c r="D510" s="363"/>
      <c r="E510" s="363"/>
      <c r="F510" s="363"/>
      <c r="G510" s="363"/>
      <c r="H510" s="363"/>
      <c r="I510" s="363"/>
      <c r="J510" s="68">
        <f t="shared" si="606"/>
        <v>707</v>
      </c>
      <c r="K510" s="427" t="str">
        <f t="shared" si="607"/>
        <v>Microtis eremaea</v>
      </c>
      <c r="L510" s="372">
        <v>707</v>
      </c>
      <c r="M510" s="427" t="s">
        <v>1736</v>
      </c>
      <c r="N510" s="80" t="s">
        <v>1237</v>
      </c>
      <c r="O510" s="363" t="str">
        <f t="shared" si="670"/>
        <v>S</v>
      </c>
      <c r="P510" s="430" t="s">
        <v>2766</v>
      </c>
      <c r="Q510" s="364" t="s">
        <v>2767</v>
      </c>
      <c r="R510" s="365">
        <v>42978</v>
      </c>
      <c r="S510" s="365">
        <v>43039</v>
      </c>
      <c r="T510" s="603" t="s">
        <v>7894</v>
      </c>
      <c r="U510" s="603" t="s">
        <v>7894</v>
      </c>
      <c r="V510" s="603" t="s">
        <v>7894</v>
      </c>
      <c r="W510" s="603" t="s">
        <v>7894</v>
      </c>
      <c r="X510" s="603" t="s">
        <v>7894</v>
      </c>
      <c r="Y510" s="603" t="s">
        <v>7894</v>
      </c>
      <c r="Z510" s="603" t="s">
        <v>7894</v>
      </c>
      <c r="AA510" s="603" t="s">
        <v>4827</v>
      </c>
      <c r="AB510" s="603" t="s">
        <v>4828</v>
      </c>
      <c r="AC510" s="603" t="s">
        <v>4829</v>
      </c>
      <c r="AD510" s="603" t="s">
        <v>7894</v>
      </c>
      <c r="AE510" s="603" t="s">
        <v>7894</v>
      </c>
      <c r="AF510" s="605" t="s">
        <v>7900</v>
      </c>
      <c r="AG510" s="605" t="s">
        <v>7944</v>
      </c>
      <c r="AH510" s="366" t="s">
        <v>685</v>
      </c>
      <c r="AI510" s="363">
        <f t="shared" si="594"/>
        <v>6</v>
      </c>
      <c r="AJ510" s="363">
        <v>22</v>
      </c>
      <c r="AK510" s="413" t="str">
        <f t="shared" si="596"/>
        <v>Common Mignonette Orchids</v>
      </c>
      <c r="AL510" s="413" t="str">
        <f t="shared" si="597"/>
        <v>Microtis media</v>
      </c>
      <c r="AM510" s="486" t="s">
        <v>7607</v>
      </c>
      <c r="AS510" s="69">
        <f t="shared" si="672"/>
        <v>36</v>
      </c>
      <c r="AT510" s="69">
        <f t="shared" si="673"/>
        <v>44</v>
      </c>
      <c r="AU510" s="69">
        <f t="shared" si="598"/>
        <v>8</v>
      </c>
      <c r="AV510" s="69">
        <f t="shared" si="599"/>
        <v>10</v>
      </c>
      <c r="AW510" s="81"/>
      <c r="AX510" s="364" t="s">
        <v>2768</v>
      </c>
      <c r="AY510" s="364">
        <v>14382</v>
      </c>
      <c r="AZ510" s="264" t="s">
        <v>48</v>
      </c>
      <c r="BA510" s="238"/>
      <c r="BB510" s="237" t="str">
        <f t="shared" si="600"/>
        <v/>
      </c>
      <c r="BC510" s="270">
        <f t="shared" si="595"/>
        <v>707</v>
      </c>
      <c r="BD510" t="str">
        <f t="shared" si="601"/>
        <v>Microtis eremaea</v>
      </c>
      <c r="BE510" s="367" t="e">
        <f>COUNTIFS(#REF!,L510)</f>
        <v>#REF!</v>
      </c>
      <c r="BF510" s="374" t="str">
        <f t="shared" si="602"/>
        <v>y</v>
      </c>
      <c r="BG510" s="82"/>
      <c r="BH510" s="375"/>
      <c r="BI510" s="374"/>
      <c r="BJ510" s="403"/>
      <c r="CE510" t="str">
        <f t="shared" si="675"/>
        <v>Cupped Mignonette Orchid (Microtis cupularis)</v>
      </c>
      <c r="CF510" s="388" t="str">
        <f t="shared" si="665"/>
        <v>Microtis cupularis</v>
      </c>
      <c r="CG510" t="str">
        <f t="shared" si="612"/>
        <v/>
      </c>
      <c r="CH510" t="str">
        <f t="shared" si="613"/>
        <v/>
      </c>
      <c r="CI510" t="str">
        <f t="shared" si="614"/>
        <v/>
      </c>
      <c r="CJ510" t="str">
        <f t="shared" si="615"/>
        <v/>
      </c>
      <c r="CK510" s="359" t="str">
        <f t="shared" si="616"/>
        <v/>
      </c>
      <c r="CL510" t="str">
        <f t="shared" si="617"/>
        <v/>
      </c>
      <c r="CM510" t="str">
        <f t="shared" si="618"/>
        <v/>
      </c>
      <c r="CN510" t="str">
        <f t="shared" si="619"/>
        <v/>
      </c>
      <c r="CO510" s="359" t="str">
        <f t="shared" si="620"/>
        <v/>
      </c>
      <c r="CP510" t="str">
        <f t="shared" si="621"/>
        <v/>
      </c>
      <c r="CQ510" t="str">
        <f t="shared" si="622"/>
        <v/>
      </c>
      <c r="CR510" t="str">
        <f t="shared" si="623"/>
        <v/>
      </c>
      <c r="CS510" s="359" t="str">
        <f t="shared" si="624"/>
        <v/>
      </c>
      <c r="CT510" t="str">
        <f t="shared" si="625"/>
        <v/>
      </c>
      <c r="CU510" t="str">
        <f t="shared" si="626"/>
        <v/>
      </c>
      <c r="CV510" t="str">
        <f t="shared" si="627"/>
        <v/>
      </c>
      <c r="CW510" t="str">
        <f t="shared" si="628"/>
        <v/>
      </c>
      <c r="CX510" s="359" t="str">
        <f t="shared" si="629"/>
        <v/>
      </c>
      <c r="CY510" t="str">
        <f t="shared" si="630"/>
        <v/>
      </c>
      <c r="CZ510" t="str">
        <f t="shared" si="631"/>
        <v/>
      </c>
      <c r="DA510" t="str">
        <f t="shared" si="632"/>
        <v/>
      </c>
      <c r="DB510" s="359" t="str">
        <f t="shared" si="633"/>
        <v/>
      </c>
      <c r="DC510" t="str">
        <f t="shared" si="634"/>
        <v/>
      </c>
      <c r="DD510" t="str">
        <f t="shared" si="635"/>
        <v/>
      </c>
      <c r="DE510" t="str">
        <f t="shared" si="636"/>
        <v/>
      </c>
      <c r="DF510" s="359" t="str">
        <f t="shared" si="637"/>
        <v/>
      </c>
      <c r="DG510" t="str">
        <f t="shared" si="638"/>
        <v/>
      </c>
      <c r="DH510" t="str">
        <f t="shared" si="639"/>
        <v/>
      </c>
      <c r="DI510" t="str">
        <f t="shared" si="640"/>
        <v/>
      </c>
      <c r="DJ510" t="str">
        <f t="shared" si="641"/>
        <v/>
      </c>
      <c r="DK510" s="359" t="str">
        <f t="shared" si="642"/>
        <v/>
      </c>
      <c r="DL510" t="str">
        <f t="shared" si="643"/>
        <v/>
      </c>
      <c r="DM510" t="str">
        <f t="shared" si="644"/>
        <v/>
      </c>
      <c r="DN510" t="str">
        <f t="shared" si="645"/>
        <v/>
      </c>
      <c r="DO510" s="359" t="str">
        <f t="shared" si="646"/>
        <v/>
      </c>
      <c r="DP510" t="str">
        <f t="shared" si="647"/>
        <v>X</v>
      </c>
      <c r="DQ510" t="str">
        <f t="shared" si="648"/>
        <v>X</v>
      </c>
      <c r="DR510" t="str">
        <f t="shared" si="649"/>
        <v>X</v>
      </c>
      <c r="DS510" s="359" t="str">
        <f t="shared" si="650"/>
        <v>X</v>
      </c>
      <c r="DT510" t="str">
        <f t="shared" si="651"/>
        <v>X</v>
      </c>
      <c r="DU510" t="str">
        <f t="shared" si="652"/>
        <v>X</v>
      </c>
      <c r="DV510" t="str">
        <f t="shared" si="653"/>
        <v>X</v>
      </c>
      <c r="DW510" t="str">
        <f t="shared" si="654"/>
        <v>X</v>
      </c>
      <c r="DX510" s="359" t="str">
        <f t="shared" si="655"/>
        <v>X</v>
      </c>
      <c r="DY510" t="str">
        <f t="shared" si="656"/>
        <v>X</v>
      </c>
      <c r="DZ510" t="str">
        <f t="shared" si="657"/>
        <v>X</v>
      </c>
      <c r="EA510" t="str">
        <f t="shared" si="658"/>
        <v>X</v>
      </c>
      <c r="EB510" s="359" t="str">
        <f t="shared" si="659"/>
        <v>X</v>
      </c>
      <c r="EC510" t="str">
        <f t="shared" si="660"/>
        <v/>
      </c>
      <c r="ED510" t="str">
        <f t="shared" si="661"/>
        <v/>
      </c>
      <c r="EE510" t="str">
        <f t="shared" si="662"/>
        <v/>
      </c>
      <c r="EF510" t="str">
        <f t="shared" si="663"/>
        <v/>
      </c>
      <c r="EG510" s="359" t="str">
        <f t="shared" si="664"/>
        <v/>
      </c>
      <c r="EH510" t="str">
        <f t="shared" si="608"/>
        <v>Microtis cupularis</v>
      </c>
      <c r="EJ510" t="str">
        <f t="shared" si="603"/>
        <v>Microtis eremaea</v>
      </c>
      <c r="EK510" s="100">
        <f t="shared" si="669"/>
        <v>0</v>
      </c>
      <c r="EL510" s="3">
        <f t="shared" si="669"/>
        <v>0</v>
      </c>
      <c r="EM510" s="3">
        <f t="shared" si="669"/>
        <v>0</v>
      </c>
      <c r="EN510" s="3">
        <f t="shared" si="669"/>
        <v>0</v>
      </c>
      <c r="EO510" s="3">
        <f t="shared" si="669"/>
        <v>0</v>
      </c>
      <c r="EP510" s="3">
        <f t="shared" si="669"/>
        <v>0</v>
      </c>
      <c r="EQ510" s="3">
        <f t="shared" si="669"/>
        <v>0</v>
      </c>
      <c r="ER510" s="3">
        <f t="shared" si="669"/>
        <v>1</v>
      </c>
      <c r="ES510" s="3">
        <f t="shared" si="669"/>
        <v>1</v>
      </c>
      <c r="ET510" s="3">
        <f t="shared" si="669"/>
        <v>1</v>
      </c>
      <c r="EU510" s="3">
        <f t="shared" si="669"/>
        <v>0</v>
      </c>
      <c r="EV510" s="24">
        <f t="shared" si="669"/>
        <v>0</v>
      </c>
      <c r="EW510" s="245">
        <f t="shared" si="605"/>
        <v>3</v>
      </c>
      <c r="EX510" s="262" t="str">
        <f t="shared" si="604"/>
        <v/>
      </c>
    </row>
    <row r="511" spans="1:154" ht="16.149999999999999" customHeight="1" x14ac:dyDescent="0.25">
      <c r="A511" s="419"/>
      <c r="D511" s="363"/>
      <c r="E511" s="363"/>
      <c r="F511" s="363"/>
      <c r="G511" s="363"/>
      <c r="H511" s="363"/>
      <c r="I511" s="363"/>
      <c r="J511" s="68">
        <f t="shared" si="606"/>
        <v>1093</v>
      </c>
      <c r="K511" s="427" t="str">
        <f t="shared" si="607"/>
        <v>Microtis eremicola</v>
      </c>
      <c r="L511" s="372">
        <v>1093</v>
      </c>
      <c r="M511" s="427" t="s">
        <v>1736</v>
      </c>
      <c r="N511" s="80" t="s">
        <v>258</v>
      </c>
      <c r="O511" s="363" t="str">
        <f t="shared" si="670"/>
        <v>S</v>
      </c>
      <c r="P511" s="364" t="s">
        <v>2769</v>
      </c>
      <c r="Q511" s="364" t="s">
        <v>2770</v>
      </c>
      <c r="R511" s="365">
        <v>42979</v>
      </c>
      <c r="S511" s="365">
        <v>43039</v>
      </c>
      <c r="T511" s="603" t="s">
        <v>7894</v>
      </c>
      <c r="U511" s="603" t="s">
        <v>7894</v>
      </c>
      <c r="V511" s="603" t="s">
        <v>7894</v>
      </c>
      <c r="W511" s="603" t="s">
        <v>7894</v>
      </c>
      <c r="X511" s="603" t="s">
        <v>7894</v>
      </c>
      <c r="Y511" s="603" t="s">
        <v>7894</v>
      </c>
      <c r="Z511" s="603" t="s">
        <v>7894</v>
      </c>
      <c r="AA511" s="603" t="s">
        <v>7894</v>
      </c>
      <c r="AB511" s="603" t="s">
        <v>4828</v>
      </c>
      <c r="AC511" s="603" t="s">
        <v>4829</v>
      </c>
      <c r="AD511" s="603" t="s">
        <v>7894</v>
      </c>
      <c r="AE511" s="603" t="s">
        <v>7894</v>
      </c>
      <c r="AF511" s="605" t="s">
        <v>7896</v>
      </c>
      <c r="AG511" s="605" t="s">
        <v>7943</v>
      </c>
      <c r="AH511" s="366" t="s">
        <v>685</v>
      </c>
      <c r="AI511" s="363">
        <f t="shared" si="594"/>
        <v>6</v>
      </c>
      <c r="AJ511" s="363">
        <v>22</v>
      </c>
      <c r="AK511" s="413" t="str">
        <f t="shared" si="596"/>
        <v>Common Mignonette Orchids</v>
      </c>
      <c r="AL511" s="413" t="str">
        <f t="shared" si="597"/>
        <v>Microtis media</v>
      </c>
      <c r="AM511" s="486" t="s">
        <v>7607</v>
      </c>
      <c r="AS511" s="69">
        <f t="shared" si="672"/>
        <v>36</v>
      </c>
      <c r="AT511" s="69">
        <f t="shared" si="673"/>
        <v>44</v>
      </c>
      <c r="AU511" s="69">
        <f t="shared" si="598"/>
        <v>9</v>
      </c>
      <c r="AV511" s="69">
        <f t="shared" si="599"/>
        <v>10</v>
      </c>
      <c r="AW511" s="81"/>
      <c r="AX511" s="364" t="s">
        <v>2771</v>
      </c>
      <c r="AY511" s="364">
        <v>33741</v>
      </c>
      <c r="AZ511" s="264" t="s">
        <v>48</v>
      </c>
      <c r="BA511" s="238"/>
      <c r="BB511" s="237" t="str">
        <f t="shared" si="600"/>
        <v/>
      </c>
      <c r="BC511" s="270">
        <f t="shared" si="595"/>
        <v>1093</v>
      </c>
      <c r="BD511" t="str">
        <f t="shared" si="601"/>
        <v>Microtis eremicola</v>
      </c>
      <c r="BE511" s="367" t="e">
        <f>COUNTIFS(#REF!,L511)</f>
        <v>#REF!</v>
      </c>
      <c r="BF511" s="374" t="str">
        <f t="shared" si="602"/>
        <v>y</v>
      </c>
      <c r="BG511" s="82"/>
      <c r="BH511" s="375"/>
      <c r="BI511" s="374"/>
      <c r="BJ511" s="403"/>
      <c r="CE511" t="str">
        <f t="shared" si="675"/>
        <v>Slender Mignonette Orchid (Microtis eremaea)</v>
      </c>
      <c r="CF511" s="388" t="str">
        <f t="shared" si="665"/>
        <v>Microtis eremaea</v>
      </c>
      <c r="CG511" t="str">
        <f t="shared" si="612"/>
        <v/>
      </c>
      <c r="CH511" t="str">
        <f t="shared" si="613"/>
        <v/>
      </c>
      <c r="CI511" t="str">
        <f t="shared" si="614"/>
        <v/>
      </c>
      <c r="CJ511" t="str">
        <f t="shared" si="615"/>
        <v/>
      </c>
      <c r="CK511" s="359" t="str">
        <f t="shared" si="616"/>
        <v/>
      </c>
      <c r="CL511" t="str">
        <f t="shared" si="617"/>
        <v/>
      </c>
      <c r="CM511" t="str">
        <f t="shared" si="618"/>
        <v/>
      </c>
      <c r="CN511" t="str">
        <f t="shared" si="619"/>
        <v/>
      </c>
      <c r="CO511" s="359" t="str">
        <f t="shared" si="620"/>
        <v/>
      </c>
      <c r="CP511" t="str">
        <f t="shared" si="621"/>
        <v/>
      </c>
      <c r="CQ511" t="str">
        <f t="shared" si="622"/>
        <v/>
      </c>
      <c r="CR511" t="str">
        <f t="shared" si="623"/>
        <v/>
      </c>
      <c r="CS511" s="359" t="str">
        <f t="shared" si="624"/>
        <v/>
      </c>
      <c r="CT511" t="str">
        <f t="shared" si="625"/>
        <v/>
      </c>
      <c r="CU511" t="str">
        <f t="shared" si="626"/>
        <v/>
      </c>
      <c r="CV511" t="str">
        <f t="shared" si="627"/>
        <v/>
      </c>
      <c r="CW511" t="str">
        <f t="shared" si="628"/>
        <v/>
      </c>
      <c r="CX511" s="359" t="str">
        <f t="shared" si="629"/>
        <v/>
      </c>
      <c r="CY511" t="str">
        <f t="shared" si="630"/>
        <v/>
      </c>
      <c r="CZ511" t="str">
        <f t="shared" si="631"/>
        <v/>
      </c>
      <c r="DA511" t="str">
        <f t="shared" si="632"/>
        <v/>
      </c>
      <c r="DB511" s="359" t="str">
        <f t="shared" si="633"/>
        <v/>
      </c>
      <c r="DC511" t="str">
        <f t="shared" si="634"/>
        <v/>
      </c>
      <c r="DD511" t="str">
        <f t="shared" si="635"/>
        <v/>
      </c>
      <c r="DE511" t="str">
        <f t="shared" si="636"/>
        <v/>
      </c>
      <c r="DF511" s="359" t="str">
        <f t="shared" si="637"/>
        <v/>
      </c>
      <c r="DG511" t="str">
        <f t="shared" si="638"/>
        <v/>
      </c>
      <c r="DH511" t="str">
        <f t="shared" si="639"/>
        <v/>
      </c>
      <c r="DI511" t="str">
        <f t="shared" si="640"/>
        <v/>
      </c>
      <c r="DJ511" t="str">
        <f t="shared" si="641"/>
        <v/>
      </c>
      <c r="DK511" s="359" t="str">
        <f t="shared" si="642"/>
        <v/>
      </c>
      <c r="DL511" t="str">
        <f t="shared" si="643"/>
        <v/>
      </c>
      <c r="DM511" t="str">
        <f t="shared" si="644"/>
        <v/>
      </c>
      <c r="DN511" t="str">
        <f t="shared" si="645"/>
        <v/>
      </c>
      <c r="DO511" s="359" t="str">
        <f t="shared" si="646"/>
        <v/>
      </c>
      <c r="DP511" t="str">
        <f t="shared" si="647"/>
        <v>X</v>
      </c>
      <c r="DQ511" t="str">
        <f t="shared" si="648"/>
        <v>X</v>
      </c>
      <c r="DR511" t="str">
        <f t="shared" si="649"/>
        <v>X</v>
      </c>
      <c r="DS511" s="359" t="str">
        <f t="shared" si="650"/>
        <v>X</v>
      </c>
      <c r="DT511" t="str">
        <f t="shared" si="651"/>
        <v>X</v>
      </c>
      <c r="DU511" t="str">
        <f t="shared" si="652"/>
        <v>X</v>
      </c>
      <c r="DV511" t="str">
        <f t="shared" si="653"/>
        <v>X</v>
      </c>
      <c r="DW511" t="str">
        <f t="shared" si="654"/>
        <v>X</v>
      </c>
      <c r="DX511" s="359" t="str">
        <f t="shared" si="655"/>
        <v>X</v>
      </c>
      <c r="DY511" t="str">
        <f t="shared" si="656"/>
        <v/>
      </c>
      <c r="DZ511" t="str">
        <f t="shared" si="657"/>
        <v/>
      </c>
      <c r="EA511" t="str">
        <f t="shared" si="658"/>
        <v/>
      </c>
      <c r="EB511" s="359" t="str">
        <f t="shared" si="659"/>
        <v/>
      </c>
      <c r="EC511" t="str">
        <f t="shared" si="660"/>
        <v/>
      </c>
      <c r="ED511" t="str">
        <f t="shared" si="661"/>
        <v/>
      </c>
      <c r="EE511" t="str">
        <f t="shared" si="662"/>
        <v/>
      </c>
      <c r="EF511" t="str">
        <f t="shared" si="663"/>
        <v/>
      </c>
      <c r="EG511" s="359" t="str">
        <f t="shared" si="664"/>
        <v/>
      </c>
      <c r="EH511" t="str">
        <f t="shared" si="608"/>
        <v>Microtis eremaea</v>
      </c>
      <c r="EJ511" t="str">
        <f t="shared" si="603"/>
        <v>Microtis eremicola</v>
      </c>
      <c r="EK511" s="100">
        <f t="shared" si="669"/>
        <v>0</v>
      </c>
      <c r="EL511" s="3">
        <f t="shared" si="669"/>
        <v>0</v>
      </c>
      <c r="EM511" s="3">
        <f t="shared" si="669"/>
        <v>0</v>
      </c>
      <c r="EN511" s="3">
        <f t="shared" si="669"/>
        <v>0</v>
      </c>
      <c r="EO511" s="3">
        <f t="shared" si="669"/>
        <v>0</v>
      </c>
      <c r="EP511" s="3">
        <f t="shared" si="669"/>
        <v>0</v>
      </c>
      <c r="EQ511" s="3">
        <f t="shared" si="669"/>
        <v>0</v>
      </c>
      <c r="ER511" s="3">
        <f t="shared" si="669"/>
        <v>0</v>
      </c>
      <c r="ES511" s="3">
        <f t="shared" si="669"/>
        <v>1</v>
      </c>
      <c r="ET511" s="3">
        <f t="shared" si="669"/>
        <v>1</v>
      </c>
      <c r="EU511" s="3">
        <f t="shared" si="669"/>
        <v>0</v>
      </c>
      <c r="EV511" s="24">
        <f t="shared" si="669"/>
        <v>0</v>
      </c>
      <c r="EW511" s="245">
        <f t="shared" si="605"/>
        <v>2</v>
      </c>
      <c r="EX511" s="262" t="str">
        <f t="shared" si="604"/>
        <v/>
      </c>
    </row>
    <row r="512" spans="1:154" ht="16.149999999999999" customHeight="1" x14ac:dyDescent="0.25">
      <c r="A512" s="419"/>
      <c r="D512" s="363"/>
      <c r="E512" s="363"/>
      <c r="F512" s="363"/>
      <c r="G512" s="363"/>
      <c r="H512" s="363"/>
      <c r="I512" s="363"/>
      <c r="J512" s="68">
        <f t="shared" si="606"/>
        <v>709</v>
      </c>
      <c r="K512" s="427" t="str">
        <f t="shared" si="607"/>
        <v>Microtis familiaris</v>
      </c>
      <c r="L512" s="372">
        <v>709</v>
      </c>
      <c r="M512" s="427" t="s">
        <v>1736</v>
      </c>
      <c r="N512" s="80" t="s">
        <v>609</v>
      </c>
      <c r="O512" s="363" t="str">
        <f t="shared" si="670"/>
        <v>S</v>
      </c>
      <c r="P512" s="430" t="s">
        <v>2772</v>
      </c>
      <c r="Q512" s="364" t="s">
        <v>2773</v>
      </c>
      <c r="R512" s="365">
        <v>43070</v>
      </c>
      <c r="S512" s="365">
        <v>42766</v>
      </c>
      <c r="T512" s="603" t="s">
        <v>4820</v>
      </c>
      <c r="U512" s="603" t="s">
        <v>7894</v>
      </c>
      <c r="V512" s="603" t="s">
        <v>7894</v>
      </c>
      <c r="W512" s="603" t="s">
        <v>7894</v>
      </c>
      <c r="X512" s="603" t="s">
        <v>7894</v>
      </c>
      <c r="Y512" s="603" t="s">
        <v>7894</v>
      </c>
      <c r="Z512" s="603" t="s">
        <v>7894</v>
      </c>
      <c r="AA512" s="603" t="s">
        <v>7894</v>
      </c>
      <c r="AB512" s="603" t="s">
        <v>7894</v>
      </c>
      <c r="AC512" s="603" t="s">
        <v>7894</v>
      </c>
      <c r="AD512" s="603" t="s">
        <v>7894</v>
      </c>
      <c r="AE512" s="603" t="s">
        <v>4831</v>
      </c>
      <c r="AF512" s="605" t="s">
        <v>7920</v>
      </c>
      <c r="AG512" s="605" t="s">
        <v>7962</v>
      </c>
      <c r="AH512" s="366" t="s">
        <v>685</v>
      </c>
      <c r="AI512" s="363">
        <f t="shared" si="594"/>
        <v>6</v>
      </c>
      <c r="AJ512" s="363">
        <v>22</v>
      </c>
      <c r="AK512" s="413" t="str">
        <f t="shared" si="596"/>
        <v>Common Mignonette Orchids</v>
      </c>
      <c r="AL512" s="413" t="str">
        <f t="shared" si="597"/>
        <v>Microtis media</v>
      </c>
      <c r="AM512" s="486" t="s">
        <v>7607</v>
      </c>
      <c r="AS512" s="69">
        <f t="shared" si="672"/>
        <v>49</v>
      </c>
      <c r="AT512" s="69">
        <f t="shared" si="673"/>
        <v>57</v>
      </c>
      <c r="AU512" s="69">
        <f t="shared" si="598"/>
        <v>12</v>
      </c>
      <c r="AV512" s="69">
        <f t="shared" si="599"/>
        <v>1</v>
      </c>
      <c r="AW512" s="81"/>
      <c r="AX512" s="364" t="s">
        <v>2774</v>
      </c>
      <c r="AY512" s="364">
        <v>12199</v>
      </c>
      <c r="AZ512" s="264" t="s">
        <v>48</v>
      </c>
      <c r="BA512" s="238"/>
      <c r="BB512" s="237" t="str">
        <f t="shared" si="600"/>
        <v/>
      </c>
      <c r="BC512" s="270">
        <f t="shared" si="595"/>
        <v>709</v>
      </c>
      <c r="BD512" t="str">
        <f t="shared" si="601"/>
        <v>Microtis familiaris</v>
      </c>
      <c r="BE512" s="367" t="e">
        <f>COUNTIFS(#REF!,L512)</f>
        <v>#REF!</v>
      </c>
      <c r="BF512" s="374" t="str">
        <f t="shared" si="602"/>
        <v>y</v>
      </c>
      <c r="BG512" s="82"/>
      <c r="BH512" s="375"/>
      <c r="BI512" s="374"/>
      <c r="BJ512" s="403"/>
      <c r="CE512" t="str">
        <f t="shared" si="675"/>
        <v>Desert Mignonette Orchid (Microtis eremicola)</v>
      </c>
      <c r="CF512" s="388" t="str">
        <f t="shared" si="665"/>
        <v>Microtis eremicola</v>
      </c>
      <c r="CG512" t="str">
        <f t="shared" si="612"/>
        <v/>
      </c>
      <c r="CH512" t="str">
        <f t="shared" si="613"/>
        <v/>
      </c>
      <c r="CI512" t="str">
        <f t="shared" si="614"/>
        <v/>
      </c>
      <c r="CJ512" t="str">
        <f t="shared" si="615"/>
        <v/>
      </c>
      <c r="CK512" s="359" t="str">
        <f t="shared" si="616"/>
        <v/>
      </c>
      <c r="CL512" t="str">
        <f t="shared" si="617"/>
        <v/>
      </c>
      <c r="CM512" t="str">
        <f t="shared" si="618"/>
        <v/>
      </c>
      <c r="CN512" t="str">
        <f t="shared" si="619"/>
        <v/>
      </c>
      <c r="CO512" s="359" t="str">
        <f t="shared" si="620"/>
        <v/>
      </c>
      <c r="CP512" t="str">
        <f t="shared" si="621"/>
        <v/>
      </c>
      <c r="CQ512" t="str">
        <f t="shared" si="622"/>
        <v/>
      </c>
      <c r="CR512" t="str">
        <f t="shared" si="623"/>
        <v/>
      </c>
      <c r="CS512" s="359" t="str">
        <f t="shared" si="624"/>
        <v/>
      </c>
      <c r="CT512" t="str">
        <f t="shared" si="625"/>
        <v/>
      </c>
      <c r="CU512" t="str">
        <f t="shared" si="626"/>
        <v/>
      </c>
      <c r="CV512" t="str">
        <f t="shared" si="627"/>
        <v/>
      </c>
      <c r="CW512" t="str">
        <f t="shared" si="628"/>
        <v/>
      </c>
      <c r="CX512" s="359" t="str">
        <f t="shared" si="629"/>
        <v/>
      </c>
      <c r="CY512" t="str">
        <f t="shared" si="630"/>
        <v/>
      </c>
      <c r="CZ512" t="str">
        <f t="shared" si="631"/>
        <v/>
      </c>
      <c r="DA512" t="str">
        <f t="shared" si="632"/>
        <v/>
      </c>
      <c r="DB512" s="359" t="str">
        <f t="shared" si="633"/>
        <v/>
      </c>
      <c r="DC512" t="str">
        <f t="shared" si="634"/>
        <v/>
      </c>
      <c r="DD512" t="str">
        <f t="shared" si="635"/>
        <v/>
      </c>
      <c r="DE512" t="str">
        <f t="shared" si="636"/>
        <v/>
      </c>
      <c r="DF512" s="359" t="str">
        <f t="shared" si="637"/>
        <v/>
      </c>
      <c r="DG512" t="str">
        <f t="shared" si="638"/>
        <v/>
      </c>
      <c r="DH512" t="str">
        <f t="shared" si="639"/>
        <v/>
      </c>
      <c r="DI512" t="str">
        <f t="shared" si="640"/>
        <v/>
      </c>
      <c r="DJ512" t="str">
        <f t="shared" si="641"/>
        <v/>
      </c>
      <c r="DK512" s="359" t="str">
        <f t="shared" si="642"/>
        <v/>
      </c>
      <c r="DL512" t="str">
        <f t="shared" si="643"/>
        <v/>
      </c>
      <c r="DM512" t="str">
        <f t="shared" si="644"/>
        <v/>
      </c>
      <c r="DN512" t="str">
        <f t="shared" si="645"/>
        <v/>
      </c>
      <c r="DO512" s="359" t="str">
        <f t="shared" si="646"/>
        <v/>
      </c>
      <c r="DP512" t="str">
        <f t="shared" si="647"/>
        <v>X</v>
      </c>
      <c r="DQ512" t="str">
        <f t="shared" si="648"/>
        <v>X</v>
      </c>
      <c r="DR512" t="str">
        <f t="shared" si="649"/>
        <v>X</v>
      </c>
      <c r="DS512" s="359" t="str">
        <f t="shared" si="650"/>
        <v>X</v>
      </c>
      <c r="DT512" t="str">
        <f t="shared" si="651"/>
        <v>X</v>
      </c>
      <c r="DU512" t="str">
        <f t="shared" si="652"/>
        <v>X</v>
      </c>
      <c r="DV512" t="str">
        <f t="shared" si="653"/>
        <v>X</v>
      </c>
      <c r="DW512" t="str">
        <f t="shared" si="654"/>
        <v>X</v>
      </c>
      <c r="DX512" s="359" t="str">
        <f t="shared" si="655"/>
        <v>X</v>
      </c>
      <c r="DY512" t="str">
        <f t="shared" si="656"/>
        <v/>
      </c>
      <c r="DZ512" t="str">
        <f t="shared" si="657"/>
        <v/>
      </c>
      <c r="EA512" t="str">
        <f t="shared" si="658"/>
        <v/>
      </c>
      <c r="EB512" s="359" t="str">
        <f t="shared" si="659"/>
        <v/>
      </c>
      <c r="EC512" t="str">
        <f t="shared" si="660"/>
        <v/>
      </c>
      <c r="ED512" t="str">
        <f t="shared" si="661"/>
        <v/>
      </c>
      <c r="EE512" t="str">
        <f t="shared" si="662"/>
        <v/>
      </c>
      <c r="EF512" t="str">
        <f t="shared" si="663"/>
        <v/>
      </c>
      <c r="EG512" s="359" t="str">
        <f t="shared" si="664"/>
        <v/>
      </c>
      <c r="EH512" t="str">
        <f t="shared" si="608"/>
        <v>Microtis eremicola</v>
      </c>
      <c r="EJ512" t="str">
        <f t="shared" si="603"/>
        <v>Microtis familiaris</v>
      </c>
      <c r="EK512" s="100">
        <f t="shared" si="669"/>
        <v>1</v>
      </c>
      <c r="EL512" s="3">
        <f t="shared" si="669"/>
        <v>0</v>
      </c>
      <c r="EM512" s="3">
        <f t="shared" si="669"/>
        <v>0</v>
      </c>
      <c r="EN512" s="3">
        <f t="shared" si="669"/>
        <v>0</v>
      </c>
      <c r="EO512" s="3">
        <f t="shared" si="669"/>
        <v>0</v>
      </c>
      <c r="EP512" s="3">
        <f t="shared" si="669"/>
        <v>0</v>
      </c>
      <c r="EQ512" s="3">
        <f t="shared" si="669"/>
        <v>0</v>
      </c>
      <c r="ER512" s="3">
        <f t="shared" si="669"/>
        <v>0</v>
      </c>
      <c r="ES512" s="3">
        <f t="shared" si="669"/>
        <v>0</v>
      </c>
      <c r="ET512" s="3">
        <f t="shared" si="669"/>
        <v>0</v>
      </c>
      <c r="EU512" s="3">
        <f t="shared" si="669"/>
        <v>0</v>
      </c>
      <c r="EV512" s="24">
        <f t="shared" si="669"/>
        <v>1</v>
      </c>
      <c r="EW512" s="245">
        <f t="shared" si="605"/>
        <v>2</v>
      </c>
      <c r="EX512" s="262" t="str">
        <f t="shared" si="604"/>
        <v xml:space="preserve"> X</v>
      </c>
    </row>
    <row r="513" spans="1:154" ht="16.149999999999999" customHeight="1" x14ac:dyDescent="0.25">
      <c r="A513" s="419"/>
      <c r="D513" s="363"/>
      <c r="E513" s="363"/>
      <c r="F513" s="363"/>
      <c r="G513" s="363"/>
      <c r="H513" s="363"/>
      <c r="I513" s="363"/>
      <c r="J513" s="68">
        <f t="shared" si="606"/>
        <v>2155</v>
      </c>
      <c r="K513" s="427" t="str">
        <f t="shared" si="607"/>
        <v>Microtis familiaris x pulchella</v>
      </c>
      <c r="L513" s="362">
        <v>2155</v>
      </c>
      <c r="M513" s="427" t="s">
        <v>1736</v>
      </c>
      <c r="N513" s="443" t="s">
        <v>1057</v>
      </c>
      <c r="O513" s="363" t="str">
        <f t="shared" si="670"/>
        <v>S</v>
      </c>
      <c r="P513" s="353" t="s">
        <v>1635</v>
      </c>
      <c r="Q513" s="364" t="s">
        <v>1055</v>
      </c>
      <c r="R513" s="365" t="s">
        <v>685</v>
      </c>
      <c r="S513" s="365" t="s">
        <v>685</v>
      </c>
      <c r="T513" s="603" t="s">
        <v>7894</v>
      </c>
      <c r="U513" s="603" t="s">
        <v>7894</v>
      </c>
      <c r="V513" s="603" t="s">
        <v>7894</v>
      </c>
      <c r="W513" s="603" t="s">
        <v>7894</v>
      </c>
      <c r="X513" s="603" t="s">
        <v>7894</v>
      </c>
      <c r="Y513" s="603" t="s">
        <v>7894</v>
      </c>
      <c r="Z513" s="603" t="s">
        <v>7894</v>
      </c>
      <c r="AA513" s="603" t="s">
        <v>7894</v>
      </c>
      <c r="AB513" s="603" t="s">
        <v>7894</v>
      </c>
      <c r="AC513" s="603" t="s">
        <v>7894</v>
      </c>
      <c r="AD513" s="603" t="s">
        <v>7894</v>
      </c>
      <c r="AE513" s="603" t="s">
        <v>7894</v>
      </c>
      <c r="AF513" s="605" t="s">
        <v>48</v>
      </c>
      <c r="AG513" s="605" t="s">
        <v>48</v>
      </c>
      <c r="AH513" s="366" t="s">
        <v>685</v>
      </c>
      <c r="AI513" s="363">
        <f t="shared" ref="AI513:AI576" si="676">VLOOKUP(AH513,$BX$3:$BY$8,2,FALSE)</f>
        <v>6</v>
      </c>
      <c r="AJ513" s="363">
        <v>0</v>
      </c>
      <c r="AK513" s="413" t="str">
        <f t="shared" si="596"/>
        <v>None</v>
      </c>
      <c r="AL513" s="413" t="str">
        <f t="shared" si="597"/>
        <v>None</v>
      </c>
      <c r="AM513" s="486" t="s">
        <v>7612</v>
      </c>
      <c r="AS513" s="69">
        <f t="shared" si="672"/>
        <v>0</v>
      </c>
      <c r="AT513" s="69">
        <f t="shared" si="673"/>
        <v>0</v>
      </c>
      <c r="AU513" s="69">
        <f t="shared" si="598"/>
        <v>0</v>
      </c>
      <c r="AV513" s="69">
        <f t="shared" si="599"/>
        <v>0</v>
      </c>
      <c r="AW513" s="81"/>
      <c r="AX513" s="364"/>
      <c r="AY513" s="364" t="e">
        <v>#N/A</v>
      </c>
      <c r="AZ513" s="264" t="s">
        <v>48</v>
      </c>
      <c r="BA513" s="238"/>
      <c r="BB513" s="237" t="str">
        <f t="shared" si="600"/>
        <v/>
      </c>
      <c r="BC513" s="270">
        <f t="shared" si="595"/>
        <v>2155</v>
      </c>
      <c r="BD513" t="str">
        <f t="shared" si="601"/>
        <v>Microtis familiaris x pulchella</v>
      </c>
      <c r="BE513" s="367" t="e">
        <f>COUNTIFS(#REF!,L513)</f>
        <v>#REF!</v>
      </c>
      <c r="BF513" s="374" t="str">
        <f t="shared" si="602"/>
        <v>n</v>
      </c>
      <c r="BG513" s="82"/>
      <c r="BH513" s="375"/>
      <c r="BI513" s="374"/>
      <c r="BJ513" s="403"/>
      <c r="CE513" t="str">
        <f t="shared" si="675"/>
        <v>Coastal Mignonette Orchid (Microtis familiaris)</v>
      </c>
      <c r="CF513" s="388" t="str">
        <f t="shared" si="665"/>
        <v>Microtis familiaris</v>
      </c>
      <c r="CG513" t="str">
        <f t="shared" si="612"/>
        <v/>
      </c>
      <c r="CH513" t="str">
        <f t="shared" si="613"/>
        <v/>
      </c>
      <c r="CI513" t="str">
        <f t="shared" si="614"/>
        <v/>
      </c>
      <c r="CJ513" t="str">
        <f t="shared" si="615"/>
        <v/>
      </c>
      <c r="CK513" s="359" t="str">
        <f t="shared" si="616"/>
        <v/>
      </c>
      <c r="CL513" t="str">
        <f t="shared" si="617"/>
        <v/>
      </c>
      <c r="CM513" t="str">
        <f t="shared" si="618"/>
        <v/>
      </c>
      <c r="CN513" t="str">
        <f t="shared" si="619"/>
        <v/>
      </c>
      <c r="CO513" s="359" t="str">
        <f t="shared" si="620"/>
        <v/>
      </c>
      <c r="CP513" t="str">
        <f t="shared" si="621"/>
        <v/>
      </c>
      <c r="CQ513" t="str">
        <f t="shared" si="622"/>
        <v/>
      </c>
      <c r="CR513" t="str">
        <f t="shared" si="623"/>
        <v/>
      </c>
      <c r="CS513" s="359" t="str">
        <f t="shared" si="624"/>
        <v/>
      </c>
      <c r="CT513" t="str">
        <f t="shared" si="625"/>
        <v/>
      </c>
      <c r="CU513" t="str">
        <f t="shared" si="626"/>
        <v/>
      </c>
      <c r="CV513" t="str">
        <f t="shared" si="627"/>
        <v/>
      </c>
      <c r="CW513" t="str">
        <f t="shared" si="628"/>
        <v/>
      </c>
      <c r="CX513" s="359" t="str">
        <f t="shared" si="629"/>
        <v/>
      </c>
      <c r="CY513" t="str">
        <f t="shared" si="630"/>
        <v/>
      </c>
      <c r="CZ513" t="str">
        <f t="shared" si="631"/>
        <v/>
      </c>
      <c r="DA513" t="str">
        <f t="shared" si="632"/>
        <v/>
      </c>
      <c r="DB513" s="359" t="str">
        <f t="shared" si="633"/>
        <v/>
      </c>
      <c r="DC513" t="str">
        <f t="shared" si="634"/>
        <v/>
      </c>
      <c r="DD513" t="str">
        <f t="shared" si="635"/>
        <v/>
      </c>
      <c r="DE513" t="str">
        <f t="shared" si="636"/>
        <v/>
      </c>
      <c r="DF513" s="359" t="str">
        <f t="shared" si="637"/>
        <v/>
      </c>
      <c r="DG513" t="str">
        <f t="shared" si="638"/>
        <v/>
      </c>
      <c r="DH513" t="str">
        <f t="shared" si="639"/>
        <v/>
      </c>
      <c r="DI513" t="str">
        <f t="shared" si="640"/>
        <v/>
      </c>
      <c r="DJ513" t="str">
        <f t="shared" si="641"/>
        <v/>
      </c>
      <c r="DK513" s="359" t="str">
        <f t="shared" si="642"/>
        <v/>
      </c>
      <c r="DL513" t="str">
        <f t="shared" si="643"/>
        <v/>
      </c>
      <c r="DM513" t="str">
        <f t="shared" si="644"/>
        <v/>
      </c>
      <c r="DN513" t="str">
        <f t="shared" si="645"/>
        <v/>
      </c>
      <c r="DO513" s="359" t="str">
        <f t="shared" si="646"/>
        <v/>
      </c>
      <c r="DP513" t="str">
        <f t="shared" si="647"/>
        <v/>
      </c>
      <c r="DQ513" t="str">
        <f t="shared" si="648"/>
        <v/>
      </c>
      <c r="DR513" t="str">
        <f t="shared" si="649"/>
        <v/>
      </c>
      <c r="DS513" s="359" t="str">
        <f t="shared" si="650"/>
        <v/>
      </c>
      <c r="DT513" t="str">
        <f t="shared" si="651"/>
        <v/>
      </c>
      <c r="DU513" t="str">
        <f t="shared" si="652"/>
        <v/>
      </c>
      <c r="DV513" t="str">
        <f t="shared" si="653"/>
        <v/>
      </c>
      <c r="DW513" t="str">
        <f t="shared" si="654"/>
        <v/>
      </c>
      <c r="DX513" s="359" t="str">
        <f t="shared" si="655"/>
        <v/>
      </c>
      <c r="DY513" t="str">
        <f t="shared" si="656"/>
        <v/>
      </c>
      <c r="DZ513" t="str">
        <f t="shared" si="657"/>
        <v/>
      </c>
      <c r="EA513" t="str">
        <f t="shared" si="658"/>
        <v/>
      </c>
      <c r="EB513" s="359" t="str">
        <f t="shared" si="659"/>
        <v/>
      </c>
      <c r="EC513" t="str">
        <f t="shared" si="660"/>
        <v/>
      </c>
      <c r="ED513" t="str">
        <f t="shared" si="661"/>
        <v/>
      </c>
      <c r="EE513" t="str">
        <f t="shared" si="662"/>
        <v/>
      </c>
      <c r="EF513" t="str">
        <f t="shared" si="663"/>
        <v/>
      </c>
      <c r="EG513" s="359" t="str">
        <f t="shared" si="664"/>
        <v/>
      </c>
      <c r="EH513" t="str">
        <f t="shared" si="608"/>
        <v>Microtis familiaris</v>
      </c>
      <c r="EJ513" t="str">
        <f t="shared" si="603"/>
        <v>Microtis familiaris x pulchella</v>
      </c>
      <c r="EK513" s="100">
        <f t="shared" si="669"/>
        <v>0</v>
      </c>
      <c r="EL513" s="3">
        <f t="shared" si="669"/>
        <v>0</v>
      </c>
      <c r="EM513" s="3">
        <f t="shared" si="669"/>
        <v>0</v>
      </c>
      <c r="EN513" s="3">
        <f t="shared" si="669"/>
        <v>0</v>
      </c>
      <c r="EO513" s="3">
        <f t="shared" si="669"/>
        <v>0</v>
      </c>
      <c r="EP513" s="3">
        <f t="shared" si="669"/>
        <v>0</v>
      </c>
      <c r="EQ513" s="3">
        <f t="shared" si="669"/>
        <v>0</v>
      </c>
      <c r="ER513" s="3">
        <f t="shared" si="669"/>
        <v>0</v>
      </c>
      <c r="ES513" s="3">
        <f t="shared" si="669"/>
        <v>0</v>
      </c>
      <c r="ET513" s="3">
        <f t="shared" si="669"/>
        <v>0</v>
      </c>
      <c r="EU513" s="3">
        <f t="shared" si="669"/>
        <v>0</v>
      </c>
      <c r="EV513" s="24">
        <f t="shared" si="669"/>
        <v>0</v>
      </c>
      <c r="EW513" s="245">
        <f t="shared" si="605"/>
        <v>0</v>
      </c>
      <c r="EX513" s="262" t="str">
        <f t="shared" si="604"/>
        <v/>
      </c>
    </row>
    <row r="514" spans="1:154" ht="16.149999999999999" customHeight="1" x14ac:dyDescent="0.25">
      <c r="A514" s="419"/>
      <c r="D514" s="363"/>
      <c r="E514" s="363"/>
      <c r="F514" s="363"/>
      <c r="G514" s="363"/>
      <c r="H514" s="363"/>
      <c r="I514" s="363"/>
      <c r="J514" s="68">
        <f t="shared" si="606"/>
        <v>710</v>
      </c>
      <c r="K514" s="427" t="str">
        <f t="shared" si="607"/>
        <v>Microtis globula</v>
      </c>
      <c r="L514" s="372">
        <v>710</v>
      </c>
      <c r="M514" s="427" t="s">
        <v>1736</v>
      </c>
      <c r="N514" s="80" t="s">
        <v>1092</v>
      </c>
      <c r="O514" s="363" t="str">
        <f t="shared" si="670"/>
        <v>S</v>
      </c>
      <c r="P514" s="430" t="s">
        <v>2775</v>
      </c>
      <c r="Q514" s="364" t="s">
        <v>2776</v>
      </c>
      <c r="R514" s="365">
        <v>43070</v>
      </c>
      <c r="S514" s="365">
        <v>42766</v>
      </c>
      <c r="T514" s="603" t="s">
        <v>4820</v>
      </c>
      <c r="U514" s="603" t="s">
        <v>7894</v>
      </c>
      <c r="V514" s="603" t="s">
        <v>7894</v>
      </c>
      <c r="W514" s="603" t="s">
        <v>7894</v>
      </c>
      <c r="X514" s="603" t="s">
        <v>7894</v>
      </c>
      <c r="Y514" s="603" t="s">
        <v>7894</v>
      </c>
      <c r="Z514" s="603" t="s">
        <v>7894</v>
      </c>
      <c r="AA514" s="603" t="s">
        <v>7894</v>
      </c>
      <c r="AB514" s="603" t="s">
        <v>7894</v>
      </c>
      <c r="AC514" s="603" t="s">
        <v>7894</v>
      </c>
      <c r="AD514" s="603" t="s">
        <v>7894</v>
      </c>
      <c r="AE514" s="603" t="s">
        <v>4831</v>
      </c>
      <c r="AF514" s="605" t="s">
        <v>7920</v>
      </c>
      <c r="AG514" s="605" t="s">
        <v>7962</v>
      </c>
      <c r="AH514" s="69" t="s">
        <v>1583</v>
      </c>
      <c r="AI514" s="363">
        <f t="shared" si="676"/>
        <v>1</v>
      </c>
      <c r="AJ514" s="363">
        <v>22</v>
      </c>
      <c r="AK514" s="413" t="str">
        <f t="shared" si="596"/>
        <v>Common Mignonette Orchids</v>
      </c>
      <c r="AL514" s="413" t="str">
        <f t="shared" si="597"/>
        <v>Microtis media</v>
      </c>
      <c r="AM514" s="486" t="s">
        <v>7607</v>
      </c>
      <c r="AS514" s="69">
        <f t="shared" si="672"/>
        <v>49</v>
      </c>
      <c r="AT514" s="69">
        <f t="shared" si="673"/>
        <v>57</v>
      </c>
      <c r="AU514" s="69">
        <f t="shared" si="598"/>
        <v>12</v>
      </c>
      <c r="AV514" s="69">
        <f t="shared" si="599"/>
        <v>1</v>
      </c>
      <c r="AW514" s="81"/>
      <c r="AX514" s="364" t="s">
        <v>2777</v>
      </c>
      <c r="AY514" s="364">
        <v>1659</v>
      </c>
      <c r="AZ514" s="264" t="s">
        <v>48</v>
      </c>
      <c r="BA514" s="238"/>
      <c r="BB514" s="237" t="str">
        <f t="shared" si="600"/>
        <v/>
      </c>
      <c r="BC514" s="270">
        <f t="shared" ref="BC514:BC539" si="677">J514</f>
        <v>710</v>
      </c>
      <c r="BD514" t="str">
        <f t="shared" si="601"/>
        <v>Microtis globula</v>
      </c>
      <c r="BE514" s="367" t="e">
        <f>COUNTIFS(#REF!,L514)</f>
        <v>#REF!</v>
      </c>
      <c r="BF514" s="374" t="str">
        <f t="shared" si="602"/>
        <v>y</v>
      </c>
      <c r="BG514" s="82"/>
      <c r="BH514" s="375"/>
      <c r="BI514" s="374"/>
      <c r="BJ514" s="403"/>
      <c r="CE514" t="str">
        <f t="shared" si="675"/>
        <v>_Unnamed Hybrid (Microtis familiaris x pulchella)</v>
      </c>
      <c r="CF514" s="388" t="str">
        <f t="shared" si="665"/>
        <v>Microtis familiaris x pulchella</v>
      </c>
      <c r="CG514" t="str">
        <f t="shared" si="612"/>
        <v/>
      </c>
      <c r="CH514" t="str">
        <f t="shared" si="613"/>
        <v/>
      </c>
      <c r="CI514" t="str">
        <f t="shared" si="614"/>
        <v/>
      </c>
      <c r="CJ514" t="str">
        <f t="shared" si="615"/>
        <v/>
      </c>
      <c r="CK514" s="359" t="str">
        <f t="shared" si="616"/>
        <v/>
      </c>
      <c r="CL514" t="str">
        <f t="shared" si="617"/>
        <v/>
      </c>
      <c r="CM514" t="str">
        <f t="shared" si="618"/>
        <v/>
      </c>
      <c r="CN514" t="str">
        <f t="shared" si="619"/>
        <v/>
      </c>
      <c r="CO514" s="359" t="str">
        <f t="shared" si="620"/>
        <v/>
      </c>
      <c r="CP514" t="str">
        <f t="shared" si="621"/>
        <v/>
      </c>
      <c r="CQ514" t="str">
        <f t="shared" si="622"/>
        <v/>
      </c>
      <c r="CR514" t="str">
        <f t="shared" si="623"/>
        <v/>
      </c>
      <c r="CS514" s="359" t="str">
        <f t="shared" si="624"/>
        <v/>
      </c>
      <c r="CT514" t="str">
        <f t="shared" si="625"/>
        <v/>
      </c>
      <c r="CU514" t="str">
        <f t="shared" si="626"/>
        <v/>
      </c>
      <c r="CV514" t="str">
        <f t="shared" si="627"/>
        <v/>
      </c>
      <c r="CW514" t="str">
        <f t="shared" si="628"/>
        <v/>
      </c>
      <c r="CX514" s="359" t="str">
        <f t="shared" si="629"/>
        <v/>
      </c>
      <c r="CY514" t="str">
        <f t="shared" si="630"/>
        <v/>
      </c>
      <c r="CZ514" t="str">
        <f t="shared" si="631"/>
        <v/>
      </c>
      <c r="DA514" t="str">
        <f t="shared" si="632"/>
        <v/>
      </c>
      <c r="DB514" s="359" t="str">
        <f t="shared" si="633"/>
        <v/>
      </c>
      <c r="DC514" t="str">
        <f t="shared" si="634"/>
        <v/>
      </c>
      <c r="DD514" t="str">
        <f t="shared" si="635"/>
        <v/>
      </c>
      <c r="DE514" t="str">
        <f t="shared" si="636"/>
        <v/>
      </c>
      <c r="DF514" s="359" t="str">
        <f t="shared" si="637"/>
        <v/>
      </c>
      <c r="DG514" t="str">
        <f t="shared" si="638"/>
        <v/>
      </c>
      <c r="DH514" t="str">
        <f t="shared" si="639"/>
        <v/>
      </c>
      <c r="DI514" t="str">
        <f t="shared" si="640"/>
        <v/>
      </c>
      <c r="DJ514" t="str">
        <f t="shared" si="641"/>
        <v/>
      </c>
      <c r="DK514" s="359" t="str">
        <f t="shared" si="642"/>
        <v/>
      </c>
      <c r="DL514" t="str">
        <f t="shared" si="643"/>
        <v/>
      </c>
      <c r="DM514" t="str">
        <f t="shared" si="644"/>
        <v/>
      </c>
      <c r="DN514" t="str">
        <f t="shared" si="645"/>
        <v/>
      </c>
      <c r="DO514" s="359" t="str">
        <f t="shared" si="646"/>
        <v/>
      </c>
      <c r="DP514" t="str">
        <f t="shared" si="647"/>
        <v/>
      </c>
      <c r="DQ514" t="str">
        <f t="shared" si="648"/>
        <v/>
      </c>
      <c r="DR514" t="str">
        <f t="shared" si="649"/>
        <v/>
      </c>
      <c r="DS514" s="359" t="str">
        <f t="shared" si="650"/>
        <v/>
      </c>
      <c r="DT514" t="str">
        <f t="shared" si="651"/>
        <v/>
      </c>
      <c r="DU514" t="str">
        <f t="shared" si="652"/>
        <v/>
      </c>
      <c r="DV514" t="str">
        <f t="shared" si="653"/>
        <v/>
      </c>
      <c r="DW514" t="str">
        <f t="shared" si="654"/>
        <v/>
      </c>
      <c r="DX514" s="359" t="str">
        <f t="shared" si="655"/>
        <v/>
      </c>
      <c r="DY514" t="str">
        <f t="shared" si="656"/>
        <v/>
      </c>
      <c r="DZ514" t="str">
        <f t="shared" si="657"/>
        <v/>
      </c>
      <c r="EA514" t="str">
        <f t="shared" si="658"/>
        <v/>
      </c>
      <c r="EB514" s="359" t="str">
        <f t="shared" si="659"/>
        <v/>
      </c>
      <c r="EC514" t="str">
        <f t="shared" si="660"/>
        <v/>
      </c>
      <c r="ED514" t="str">
        <f t="shared" si="661"/>
        <v/>
      </c>
      <c r="EE514" t="str">
        <f t="shared" si="662"/>
        <v/>
      </c>
      <c r="EF514" t="str">
        <f t="shared" si="663"/>
        <v/>
      </c>
      <c r="EG514" s="359" t="str">
        <f t="shared" si="664"/>
        <v/>
      </c>
      <c r="EH514" t="str">
        <f t="shared" si="608"/>
        <v>Microtis familiaris x pulchella</v>
      </c>
      <c r="EJ514" t="str">
        <f t="shared" si="603"/>
        <v>Microtis globula</v>
      </c>
      <c r="EK514" s="100">
        <f t="shared" si="669"/>
        <v>1</v>
      </c>
      <c r="EL514" s="3">
        <f t="shared" si="669"/>
        <v>0</v>
      </c>
      <c r="EM514" s="3">
        <f t="shared" si="669"/>
        <v>0</v>
      </c>
      <c r="EN514" s="3">
        <f t="shared" si="669"/>
        <v>0</v>
      </c>
      <c r="EO514" s="3">
        <f t="shared" si="669"/>
        <v>0</v>
      </c>
      <c r="EP514" s="3">
        <f t="shared" si="669"/>
        <v>0</v>
      </c>
      <c r="EQ514" s="3">
        <f t="shared" si="669"/>
        <v>0</v>
      </c>
      <c r="ER514" s="3">
        <f t="shared" si="669"/>
        <v>0</v>
      </c>
      <c r="ES514" s="3">
        <f t="shared" si="669"/>
        <v>0</v>
      </c>
      <c r="ET514" s="3">
        <f t="shared" si="669"/>
        <v>0</v>
      </c>
      <c r="EU514" s="3">
        <f t="shared" si="669"/>
        <v>0</v>
      </c>
      <c r="EV514" s="24">
        <f t="shared" si="669"/>
        <v>1</v>
      </c>
      <c r="EW514" s="245">
        <f t="shared" si="605"/>
        <v>2</v>
      </c>
      <c r="EX514" s="262" t="str">
        <f t="shared" si="604"/>
        <v xml:space="preserve"> X</v>
      </c>
    </row>
    <row r="515" spans="1:154" ht="16.149999999999999" customHeight="1" x14ac:dyDescent="0.25">
      <c r="A515" s="419"/>
      <c r="D515" s="363"/>
      <c r="E515" s="363"/>
      <c r="F515" s="363"/>
      <c r="G515" s="363"/>
      <c r="H515" s="363"/>
      <c r="I515" s="363"/>
      <c r="J515" s="68">
        <f t="shared" si="606"/>
        <v>711</v>
      </c>
      <c r="K515" s="427" t="str">
        <f t="shared" si="607"/>
        <v>Microtis graniticola</v>
      </c>
      <c r="L515" s="372">
        <v>711</v>
      </c>
      <c r="M515" s="427" t="s">
        <v>1736</v>
      </c>
      <c r="N515" s="80" t="s">
        <v>701</v>
      </c>
      <c r="O515" s="363" t="str">
        <f t="shared" si="670"/>
        <v>S</v>
      </c>
      <c r="P515" s="430" t="s">
        <v>2778</v>
      </c>
      <c r="Q515" s="364" t="s">
        <v>2779</v>
      </c>
      <c r="R515" s="365">
        <v>42979</v>
      </c>
      <c r="S515" s="365">
        <v>43040</v>
      </c>
      <c r="T515" s="603" t="s">
        <v>7894</v>
      </c>
      <c r="U515" s="603" t="s">
        <v>7894</v>
      </c>
      <c r="V515" s="603" t="s">
        <v>7894</v>
      </c>
      <c r="W515" s="603" t="s">
        <v>7894</v>
      </c>
      <c r="X515" s="603" t="s">
        <v>7894</v>
      </c>
      <c r="Y515" s="603" t="s">
        <v>7894</v>
      </c>
      <c r="Z515" s="603" t="s">
        <v>7894</v>
      </c>
      <c r="AA515" s="603" t="s">
        <v>7894</v>
      </c>
      <c r="AB515" s="603" t="s">
        <v>4828</v>
      </c>
      <c r="AC515" s="603" t="s">
        <v>4829</v>
      </c>
      <c r="AD515" s="603" t="s">
        <v>4830</v>
      </c>
      <c r="AE515" s="603" t="s">
        <v>7894</v>
      </c>
      <c r="AF515" s="605" t="s">
        <v>7902</v>
      </c>
      <c r="AG515" s="605" t="s">
        <v>7946</v>
      </c>
      <c r="AH515" s="366" t="s">
        <v>685</v>
      </c>
      <c r="AI515" s="363">
        <f t="shared" si="676"/>
        <v>6</v>
      </c>
      <c r="AJ515" s="363">
        <v>22</v>
      </c>
      <c r="AK515" s="413" t="str">
        <f t="shared" ref="AK515:AK578" si="678">VLOOKUP(AJ515,$F$3:$H$51,3,FALSE)</f>
        <v>Common Mignonette Orchids</v>
      </c>
      <c r="AL515" s="413" t="str">
        <f t="shared" ref="AL515:AL578" si="679">VLOOKUP(AJ515,$F$3:$H$51,2,FALSE)</f>
        <v>Microtis media</v>
      </c>
      <c r="AM515" s="486" t="s">
        <v>7607</v>
      </c>
      <c r="AS515" s="69">
        <f t="shared" si="672"/>
        <v>36</v>
      </c>
      <c r="AT515" s="69">
        <f t="shared" si="673"/>
        <v>44</v>
      </c>
      <c r="AU515" s="69">
        <f t="shared" ref="AU515:AU539" si="680">IFERROR(MONTH(R515),0)</f>
        <v>9</v>
      </c>
      <c r="AV515" s="69">
        <f t="shared" ref="AV515:AV539" si="681">IFERROR(MONTH(S515),0)</f>
        <v>11</v>
      </c>
      <c r="AW515" s="81"/>
      <c r="AX515" s="364" t="s">
        <v>2780</v>
      </c>
      <c r="AY515" s="364">
        <v>17423</v>
      </c>
      <c r="AZ515" s="264" t="s">
        <v>48</v>
      </c>
      <c r="BA515" s="238"/>
      <c r="BB515" s="237" t="str">
        <f t="shared" ref="BB515:BB539" si="682">IFERROR(FIND($BB$2,K515,1),"")</f>
        <v/>
      </c>
      <c r="BC515" s="270">
        <f t="shared" si="677"/>
        <v>711</v>
      </c>
      <c r="BD515" t="str">
        <f t="shared" ref="BD515:BD539" si="683">K515</f>
        <v>Microtis graniticola</v>
      </c>
      <c r="BE515" s="367" t="e">
        <f>COUNTIFS(#REF!,L515)</f>
        <v>#REF!</v>
      </c>
      <c r="BF515" s="374" t="str">
        <f t="shared" ref="BF515:BF578" si="684">IF(LEFT(P515,1)="_","n",IF(O515="N","n","y"))</f>
        <v>y</v>
      </c>
      <c r="BG515" s="82"/>
      <c r="BH515" s="375"/>
      <c r="BI515" s="374"/>
      <c r="BJ515" s="403"/>
      <c r="CE515" t="str">
        <f t="shared" si="675"/>
        <v>Globular Mignonette Orchid (Microtis globula)</v>
      </c>
      <c r="CF515" s="388" t="str">
        <f t="shared" si="665"/>
        <v>Microtis globula</v>
      </c>
      <c r="CG515" t="str">
        <f t="shared" si="612"/>
        <v/>
      </c>
      <c r="CH515" t="str">
        <f t="shared" si="613"/>
        <v/>
      </c>
      <c r="CI515" t="str">
        <f t="shared" si="614"/>
        <v/>
      </c>
      <c r="CJ515" t="str">
        <f t="shared" si="615"/>
        <v/>
      </c>
      <c r="CK515" s="359" t="str">
        <f t="shared" si="616"/>
        <v/>
      </c>
      <c r="CL515" t="str">
        <f t="shared" si="617"/>
        <v/>
      </c>
      <c r="CM515" t="str">
        <f t="shared" si="618"/>
        <v/>
      </c>
      <c r="CN515" t="str">
        <f t="shared" si="619"/>
        <v/>
      </c>
      <c r="CO515" s="359" t="str">
        <f t="shared" si="620"/>
        <v/>
      </c>
      <c r="CP515" t="str">
        <f t="shared" si="621"/>
        <v/>
      </c>
      <c r="CQ515" t="str">
        <f t="shared" si="622"/>
        <v/>
      </c>
      <c r="CR515" t="str">
        <f t="shared" si="623"/>
        <v/>
      </c>
      <c r="CS515" s="359" t="str">
        <f t="shared" si="624"/>
        <v/>
      </c>
      <c r="CT515" t="str">
        <f t="shared" si="625"/>
        <v/>
      </c>
      <c r="CU515" t="str">
        <f t="shared" si="626"/>
        <v/>
      </c>
      <c r="CV515" t="str">
        <f t="shared" si="627"/>
        <v/>
      </c>
      <c r="CW515" t="str">
        <f t="shared" si="628"/>
        <v/>
      </c>
      <c r="CX515" s="359" t="str">
        <f t="shared" si="629"/>
        <v/>
      </c>
      <c r="CY515" t="str">
        <f t="shared" si="630"/>
        <v/>
      </c>
      <c r="CZ515" t="str">
        <f t="shared" si="631"/>
        <v/>
      </c>
      <c r="DA515" t="str">
        <f t="shared" si="632"/>
        <v/>
      </c>
      <c r="DB515" s="359" t="str">
        <f t="shared" si="633"/>
        <v/>
      </c>
      <c r="DC515" t="str">
        <f t="shared" si="634"/>
        <v/>
      </c>
      <c r="DD515" t="str">
        <f t="shared" si="635"/>
        <v/>
      </c>
      <c r="DE515" t="str">
        <f t="shared" si="636"/>
        <v/>
      </c>
      <c r="DF515" s="359" t="str">
        <f t="shared" si="637"/>
        <v/>
      </c>
      <c r="DG515" t="str">
        <f t="shared" si="638"/>
        <v/>
      </c>
      <c r="DH515" t="str">
        <f t="shared" si="639"/>
        <v/>
      </c>
      <c r="DI515" t="str">
        <f t="shared" si="640"/>
        <v/>
      </c>
      <c r="DJ515" t="str">
        <f t="shared" si="641"/>
        <v/>
      </c>
      <c r="DK515" s="359" t="str">
        <f t="shared" si="642"/>
        <v/>
      </c>
      <c r="DL515" t="str">
        <f t="shared" si="643"/>
        <v/>
      </c>
      <c r="DM515" t="str">
        <f t="shared" si="644"/>
        <v/>
      </c>
      <c r="DN515" t="str">
        <f t="shared" si="645"/>
        <v/>
      </c>
      <c r="DO515" s="359" t="str">
        <f t="shared" si="646"/>
        <v/>
      </c>
      <c r="DP515" t="str">
        <f t="shared" si="647"/>
        <v/>
      </c>
      <c r="DQ515" t="str">
        <f t="shared" si="648"/>
        <v/>
      </c>
      <c r="DR515" t="str">
        <f t="shared" si="649"/>
        <v/>
      </c>
      <c r="DS515" s="359" t="str">
        <f t="shared" si="650"/>
        <v/>
      </c>
      <c r="DT515" t="str">
        <f t="shared" si="651"/>
        <v/>
      </c>
      <c r="DU515" t="str">
        <f t="shared" si="652"/>
        <v/>
      </c>
      <c r="DV515" t="str">
        <f t="shared" si="653"/>
        <v/>
      </c>
      <c r="DW515" t="str">
        <f t="shared" si="654"/>
        <v/>
      </c>
      <c r="DX515" s="359" t="str">
        <f t="shared" si="655"/>
        <v/>
      </c>
      <c r="DY515" t="str">
        <f t="shared" si="656"/>
        <v/>
      </c>
      <c r="DZ515" t="str">
        <f t="shared" si="657"/>
        <v/>
      </c>
      <c r="EA515" t="str">
        <f t="shared" si="658"/>
        <v/>
      </c>
      <c r="EB515" s="359" t="str">
        <f t="shared" si="659"/>
        <v/>
      </c>
      <c r="EC515" t="str">
        <f t="shared" si="660"/>
        <v/>
      </c>
      <c r="ED515" t="str">
        <f t="shared" si="661"/>
        <v/>
      </c>
      <c r="EE515" t="str">
        <f t="shared" si="662"/>
        <v/>
      </c>
      <c r="EF515" t="str">
        <f t="shared" si="663"/>
        <v/>
      </c>
      <c r="EG515" s="359" t="str">
        <f t="shared" si="664"/>
        <v/>
      </c>
      <c r="EH515" t="str">
        <f t="shared" si="608"/>
        <v>Microtis globula</v>
      </c>
      <c r="EJ515" t="str">
        <f t="shared" ref="EJ515:EJ539" si="685">K515</f>
        <v>Microtis graniticola</v>
      </c>
      <c r="EK515" s="100">
        <f t="shared" si="669"/>
        <v>0</v>
      </c>
      <c r="EL515" s="3">
        <f t="shared" si="669"/>
        <v>0</v>
      </c>
      <c r="EM515" s="3">
        <f t="shared" si="669"/>
        <v>0</v>
      </c>
      <c r="EN515" s="3">
        <f t="shared" si="669"/>
        <v>0</v>
      </c>
      <c r="EO515" s="3">
        <f t="shared" si="669"/>
        <v>0</v>
      </c>
      <c r="EP515" s="3">
        <f t="shared" si="669"/>
        <v>0</v>
      </c>
      <c r="EQ515" s="3">
        <f t="shared" si="669"/>
        <v>0</v>
      </c>
      <c r="ER515" s="3">
        <f t="shared" si="669"/>
        <v>0</v>
      </c>
      <c r="ES515" s="3">
        <f t="shared" si="669"/>
        <v>1</v>
      </c>
      <c r="ET515" s="3">
        <f t="shared" si="669"/>
        <v>1</v>
      </c>
      <c r="EU515" s="3">
        <f t="shared" si="669"/>
        <v>1</v>
      </c>
      <c r="EV515" s="24">
        <f t="shared" si="669"/>
        <v>0</v>
      </c>
      <c r="EW515" s="245">
        <f t="shared" si="605"/>
        <v>3</v>
      </c>
      <c r="EX515" s="262" t="str">
        <f t="shared" si="604"/>
        <v/>
      </c>
    </row>
    <row r="516" spans="1:154" ht="16.149999999999999" customHeight="1" x14ac:dyDescent="0.25">
      <c r="A516" s="419"/>
      <c r="D516" s="363"/>
      <c r="E516" s="363"/>
      <c r="F516" s="363"/>
      <c r="G516" s="363"/>
      <c r="H516" s="363"/>
      <c r="I516" s="363"/>
      <c r="J516" s="68">
        <f t="shared" si="606"/>
        <v>435</v>
      </c>
      <c r="K516" s="427" t="str">
        <f t="shared" si="607"/>
        <v>Microtis media</v>
      </c>
      <c r="L516" s="444">
        <v>435</v>
      </c>
      <c r="M516" s="427" t="s">
        <v>1736</v>
      </c>
      <c r="N516" s="80" t="s">
        <v>1333</v>
      </c>
      <c r="O516" s="363" t="str">
        <f t="shared" si="670"/>
        <v>S</v>
      </c>
      <c r="P516" s="353" t="s">
        <v>1606</v>
      </c>
      <c r="Q516" s="364" t="s">
        <v>2781</v>
      </c>
      <c r="R516" s="365">
        <v>42979</v>
      </c>
      <c r="S516" s="365">
        <v>42766</v>
      </c>
      <c r="T516" s="603" t="s">
        <v>7894</v>
      </c>
      <c r="U516" s="603" t="s">
        <v>7894</v>
      </c>
      <c r="V516" s="603" t="s">
        <v>7894</v>
      </c>
      <c r="W516" s="603" t="s">
        <v>7894</v>
      </c>
      <c r="X516" s="603" t="s">
        <v>7894</v>
      </c>
      <c r="Y516" s="603" t="s">
        <v>7894</v>
      </c>
      <c r="Z516" s="603" t="s">
        <v>7894</v>
      </c>
      <c r="AA516" s="603" t="s">
        <v>7894</v>
      </c>
      <c r="AB516" s="603" t="s">
        <v>7894</v>
      </c>
      <c r="AC516" s="603" t="s">
        <v>7894</v>
      </c>
      <c r="AD516" s="603" t="s">
        <v>7894</v>
      </c>
      <c r="AE516" s="603" t="s">
        <v>7894</v>
      </c>
      <c r="AF516" s="605" t="s">
        <v>48</v>
      </c>
      <c r="AG516" s="605" t="s">
        <v>48</v>
      </c>
      <c r="AH516" s="366" t="s">
        <v>685</v>
      </c>
      <c r="AI516" s="363">
        <f t="shared" si="676"/>
        <v>6</v>
      </c>
      <c r="AJ516" s="363">
        <v>0</v>
      </c>
      <c r="AK516" s="413" t="str">
        <f t="shared" si="678"/>
        <v>None</v>
      </c>
      <c r="AL516" s="413" t="str">
        <f t="shared" si="679"/>
        <v>None</v>
      </c>
      <c r="AM516" s="486" t="s">
        <v>7611</v>
      </c>
      <c r="AS516" s="69">
        <f t="shared" si="672"/>
        <v>36</v>
      </c>
      <c r="AT516" s="69">
        <f t="shared" si="673"/>
        <v>57</v>
      </c>
      <c r="AU516" s="69">
        <f t="shared" si="680"/>
        <v>9</v>
      </c>
      <c r="AV516" s="69">
        <f t="shared" si="681"/>
        <v>1</v>
      </c>
      <c r="AW516" s="81"/>
      <c r="AX516" s="364" t="s">
        <v>2782</v>
      </c>
      <c r="AY516" s="364">
        <v>10954</v>
      </c>
      <c r="AZ516" s="264" t="s">
        <v>48</v>
      </c>
      <c r="BA516" s="238"/>
      <c r="BB516" s="237" t="str">
        <f t="shared" si="682"/>
        <v/>
      </c>
      <c r="BC516" s="270">
        <f t="shared" si="677"/>
        <v>435</v>
      </c>
      <c r="BD516" t="str">
        <f t="shared" si="683"/>
        <v>Microtis media</v>
      </c>
      <c r="BE516" s="367" t="e">
        <f>COUNTIFS(#REF!,L516)</f>
        <v>#REF!</v>
      </c>
      <c r="BF516" s="374" t="str">
        <f t="shared" si="684"/>
        <v>n</v>
      </c>
      <c r="BG516" s="82"/>
      <c r="BH516" s="375"/>
      <c r="BI516" s="374"/>
      <c r="BJ516" s="403"/>
      <c r="CE516" t="str">
        <f t="shared" si="675"/>
        <v>Granite Mignonette Orchid (Microtis graniticola)</v>
      </c>
      <c r="CF516" s="388" t="str">
        <f t="shared" si="665"/>
        <v>Microtis graniticola</v>
      </c>
      <c r="CG516" t="str">
        <f t="shared" si="612"/>
        <v/>
      </c>
      <c r="CH516" t="str">
        <f t="shared" si="613"/>
        <v/>
      </c>
      <c r="CI516" t="str">
        <f t="shared" si="614"/>
        <v/>
      </c>
      <c r="CJ516" t="str">
        <f t="shared" si="615"/>
        <v/>
      </c>
      <c r="CK516" s="359" t="str">
        <f t="shared" si="616"/>
        <v/>
      </c>
      <c r="CL516" t="str">
        <f t="shared" si="617"/>
        <v/>
      </c>
      <c r="CM516" t="str">
        <f t="shared" si="618"/>
        <v/>
      </c>
      <c r="CN516" t="str">
        <f t="shared" si="619"/>
        <v/>
      </c>
      <c r="CO516" s="359" t="str">
        <f t="shared" si="620"/>
        <v/>
      </c>
      <c r="CP516" t="str">
        <f t="shared" si="621"/>
        <v/>
      </c>
      <c r="CQ516" t="str">
        <f t="shared" si="622"/>
        <v/>
      </c>
      <c r="CR516" t="str">
        <f t="shared" si="623"/>
        <v/>
      </c>
      <c r="CS516" s="359" t="str">
        <f t="shared" si="624"/>
        <v/>
      </c>
      <c r="CT516" t="str">
        <f t="shared" si="625"/>
        <v/>
      </c>
      <c r="CU516" t="str">
        <f t="shared" si="626"/>
        <v/>
      </c>
      <c r="CV516" t="str">
        <f t="shared" si="627"/>
        <v/>
      </c>
      <c r="CW516" t="str">
        <f t="shared" si="628"/>
        <v/>
      </c>
      <c r="CX516" s="359" t="str">
        <f t="shared" si="629"/>
        <v/>
      </c>
      <c r="CY516" t="str">
        <f t="shared" si="630"/>
        <v/>
      </c>
      <c r="CZ516" t="str">
        <f t="shared" si="631"/>
        <v/>
      </c>
      <c r="DA516" t="str">
        <f t="shared" si="632"/>
        <v/>
      </c>
      <c r="DB516" s="359" t="str">
        <f t="shared" si="633"/>
        <v/>
      </c>
      <c r="DC516" t="str">
        <f t="shared" si="634"/>
        <v/>
      </c>
      <c r="DD516" t="str">
        <f t="shared" si="635"/>
        <v/>
      </c>
      <c r="DE516" t="str">
        <f t="shared" si="636"/>
        <v/>
      </c>
      <c r="DF516" s="359" t="str">
        <f t="shared" si="637"/>
        <v/>
      </c>
      <c r="DG516" t="str">
        <f t="shared" si="638"/>
        <v/>
      </c>
      <c r="DH516" t="str">
        <f t="shared" si="639"/>
        <v/>
      </c>
      <c r="DI516" t="str">
        <f t="shared" si="640"/>
        <v/>
      </c>
      <c r="DJ516" t="str">
        <f t="shared" si="641"/>
        <v/>
      </c>
      <c r="DK516" s="359" t="str">
        <f t="shared" si="642"/>
        <v/>
      </c>
      <c r="DL516" t="str">
        <f t="shared" si="643"/>
        <v/>
      </c>
      <c r="DM516" t="str">
        <f t="shared" si="644"/>
        <v/>
      </c>
      <c r="DN516" t="str">
        <f t="shared" si="645"/>
        <v/>
      </c>
      <c r="DO516" s="359" t="str">
        <f t="shared" si="646"/>
        <v/>
      </c>
      <c r="DP516" t="str">
        <f t="shared" si="647"/>
        <v>X</v>
      </c>
      <c r="DQ516" t="str">
        <f t="shared" si="648"/>
        <v>X</v>
      </c>
      <c r="DR516" t="str">
        <f t="shared" si="649"/>
        <v>X</v>
      </c>
      <c r="DS516" s="359" t="str">
        <f t="shared" si="650"/>
        <v>X</v>
      </c>
      <c r="DT516" t="str">
        <f t="shared" si="651"/>
        <v>X</v>
      </c>
      <c r="DU516" t="str">
        <f t="shared" si="652"/>
        <v>X</v>
      </c>
      <c r="DV516" t="str">
        <f t="shared" si="653"/>
        <v>X</v>
      </c>
      <c r="DW516" t="str">
        <f t="shared" si="654"/>
        <v>X</v>
      </c>
      <c r="DX516" s="359" t="str">
        <f t="shared" si="655"/>
        <v>X</v>
      </c>
      <c r="DY516" t="str">
        <f t="shared" si="656"/>
        <v/>
      </c>
      <c r="DZ516" t="str">
        <f t="shared" si="657"/>
        <v/>
      </c>
      <c r="EA516" t="str">
        <f t="shared" si="658"/>
        <v/>
      </c>
      <c r="EB516" s="359" t="str">
        <f t="shared" si="659"/>
        <v/>
      </c>
      <c r="EC516" t="str">
        <f t="shared" si="660"/>
        <v/>
      </c>
      <c r="ED516" t="str">
        <f t="shared" si="661"/>
        <v/>
      </c>
      <c r="EE516" t="str">
        <f t="shared" si="662"/>
        <v/>
      </c>
      <c r="EF516" t="str">
        <f t="shared" si="663"/>
        <v/>
      </c>
      <c r="EG516" s="359" t="str">
        <f t="shared" si="664"/>
        <v/>
      </c>
      <c r="EH516" t="str">
        <f t="shared" si="608"/>
        <v>Microtis graniticola</v>
      </c>
      <c r="EJ516" t="str">
        <f t="shared" si="685"/>
        <v>Microtis media</v>
      </c>
      <c r="EK516" s="100">
        <f t="shared" si="669"/>
        <v>1</v>
      </c>
      <c r="EL516" s="3">
        <f t="shared" si="669"/>
        <v>0</v>
      </c>
      <c r="EM516" s="3">
        <f t="shared" si="669"/>
        <v>0</v>
      </c>
      <c r="EN516" s="3">
        <f t="shared" si="669"/>
        <v>0</v>
      </c>
      <c r="EO516" s="3">
        <f t="shared" si="669"/>
        <v>0</v>
      </c>
      <c r="EP516" s="3">
        <f t="shared" si="669"/>
        <v>0</v>
      </c>
      <c r="EQ516" s="3">
        <f t="shared" si="669"/>
        <v>0</v>
      </c>
      <c r="ER516" s="3">
        <f t="shared" si="669"/>
        <v>0</v>
      </c>
      <c r="ES516" s="3">
        <f t="shared" si="669"/>
        <v>1</v>
      </c>
      <c r="ET516" s="3">
        <f t="shared" si="669"/>
        <v>1</v>
      </c>
      <c r="EU516" s="3">
        <f t="shared" si="669"/>
        <v>1</v>
      </c>
      <c r="EV516" s="24">
        <f t="shared" si="669"/>
        <v>1</v>
      </c>
      <c r="EW516" s="245">
        <f t="shared" si="605"/>
        <v>5</v>
      </c>
      <c r="EX516" s="262" t="str">
        <f t="shared" ref="EX516:EX581" si="686">IF(AV516&lt;AU516," X","")</f>
        <v xml:space="preserve"> X</v>
      </c>
    </row>
    <row r="517" spans="1:154" ht="13.5" customHeight="1" x14ac:dyDescent="0.25">
      <c r="A517" s="419"/>
      <c r="D517" s="363"/>
      <c r="E517" s="363"/>
      <c r="F517" s="363"/>
      <c r="G517" s="363"/>
      <c r="H517" s="363"/>
      <c r="I517" s="363"/>
      <c r="J517" s="68">
        <f t="shared" si="606"/>
        <v>712</v>
      </c>
      <c r="K517" s="427" t="str">
        <f t="shared" si="607"/>
        <v>Microtis media subsp. densiflora</v>
      </c>
      <c r="L517" s="444">
        <v>712</v>
      </c>
      <c r="M517" s="427" t="s">
        <v>1736</v>
      </c>
      <c r="N517" s="80" t="s">
        <v>311</v>
      </c>
      <c r="O517" s="363" t="str">
        <f t="shared" si="670"/>
        <v>S</v>
      </c>
      <c r="P517" s="430" t="s">
        <v>2783</v>
      </c>
      <c r="Q517" s="364" t="s">
        <v>1876</v>
      </c>
      <c r="R517" s="365">
        <v>43009</v>
      </c>
      <c r="S517" s="365">
        <v>42766</v>
      </c>
      <c r="T517" s="603" t="s">
        <v>4820</v>
      </c>
      <c r="U517" s="603" t="s">
        <v>7894</v>
      </c>
      <c r="V517" s="603" t="s">
        <v>7894</v>
      </c>
      <c r="W517" s="603" t="s">
        <v>7894</v>
      </c>
      <c r="X517" s="603" t="s">
        <v>7894</v>
      </c>
      <c r="Y517" s="603" t="s">
        <v>7894</v>
      </c>
      <c r="Z517" s="603" t="s">
        <v>7894</v>
      </c>
      <c r="AA517" s="603" t="s">
        <v>7894</v>
      </c>
      <c r="AB517" s="603" t="s">
        <v>7894</v>
      </c>
      <c r="AC517" s="603" t="s">
        <v>4829</v>
      </c>
      <c r="AD517" s="603" t="s">
        <v>4830</v>
      </c>
      <c r="AE517" s="603" t="s">
        <v>4831</v>
      </c>
      <c r="AF517" s="605" t="s">
        <v>7918</v>
      </c>
      <c r="AG517" s="605" t="s">
        <v>7960</v>
      </c>
      <c r="AH517" s="366" t="s">
        <v>685</v>
      </c>
      <c r="AI517" s="363">
        <f t="shared" si="676"/>
        <v>6</v>
      </c>
      <c r="AJ517" s="363">
        <v>22</v>
      </c>
      <c r="AK517" s="413" t="str">
        <f t="shared" si="678"/>
        <v>Common Mignonette Orchids</v>
      </c>
      <c r="AL517" s="413" t="str">
        <f t="shared" si="679"/>
        <v>Microtis media</v>
      </c>
      <c r="AM517" s="486" t="s">
        <v>45</v>
      </c>
      <c r="AS517" s="69">
        <f t="shared" si="672"/>
        <v>40</v>
      </c>
      <c r="AT517" s="69">
        <f t="shared" si="673"/>
        <v>57</v>
      </c>
      <c r="AU517" s="69">
        <f t="shared" si="680"/>
        <v>10</v>
      </c>
      <c r="AV517" s="69">
        <f t="shared" si="681"/>
        <v>1</v>
      </c>
      <c r="AW517" s="81"/>
      <c r="AX517" s="364" t="s">
        <v>2784</v>
      </c>
      <c r="AY517" s="364">
        <v>12761</v>
      </c>
      <c r="AZ517" s="264" t="s">
        <v>48</v>
      </c>
      <c r="BA517" s="238"/>
      <c r="BB517" s="237">
        <f t="shared" si="682"/>
        <v>16</v>
      </c>
      <c r="BC517" s="270">
        <f t="shared" si="677"/>
        <v>712</v>
      </c>
      <c r="BD517" t="str">
        <f t="shared" si="683"/>
        <v>Microtis media subsp. densiflora</v>
      </c>
      <c r="BE517" s="367" t="e">
        <f>COUNTIFS(#REF!,L517)</f>
        <v>#REF!</v>
      </c>
      <c r="BF517" s="374" t="str">
        <f t="shared" si="684"/>
        <v>y</v>
      </c>
      <c r="BG517" s="82"/>
      <c r="BH517" s="375"/>
      <c r="BI517" s="374"/>
      <c r="BJ517" s="403"/>
      <c r="CE517" t="str">
        <f t="shared" si="675"/>
        <v>_See subspecies (Microtis media)</v>
      </c>
      <c r="CF517" s="388" t="str">
        <f t="shared" si="665"/>
        <v>Microtis media</v>
      </c>
      <c r="CG517" t="str">
        <f t="shared" si="612"/>
        <v/>
      </c>
      <c r="CH517" t="str">
        <f t="shared" si="613"/>
        <v/>
      </c>
      <c r="CI517" t="str">
        <f t="shared" si="614"/>
        <v/>
      </c>
      <c r="CJ517" t="str">
        <f t="shared" si="615"/>
        <v/>
      </c>
      <c r="CK517" s="359" t="str">
        <f t="shared" si="616"/>
        <v/>
      </c>
      <c r="CL517" t="str">
        <f t="shared" si="617"/>
        <v/>
      </c>
      <c r="CM517" t="str">
        <f t="shared" si="618"/>
        <v/>
      </c>
      <c r="CN517" t="str">
        <f t="shared" si="619"/>
        <v/>
      </c>
      <c r="CO517" s="359" t="str">
        <f t="shared" si="620"/>
        <v/>
      </c>
      <c r="CP517" t="str">
        <f t="shared" si="621"/>
        <v/>
      </c>
      <c r="CQ517" t="str">
        <f t="shared" si="622"/>
        <v/>
      </c>
      <c r="CR517" t="str">
        <f t="shared" si="623"/>
        <v/>
      </c>
      <c r="CS517" s="359" t="str">
        <f t="shared" si="624"/>
        <v/>
      </c>
      <c r="CT517" t="str">
        <f t="shared" si="625"/>
        <v/>
      </c>
      <c r="CU517" t="str">
        <f t="shared" si="626"/>
        <v/>
      </c>
      <c r="CV517" t="str">
        <f t="shared" si="627"/>
        <v/>
      </c>
      <c r="CW517" t="str">
        <f t="shared" si="628"/>
        <v/>
      </c>
      <c r="CX517" s="359" t="str">
        <f t="shared" si="629"/>
        <v/>
      </c>
      <c r="CY517" t="str">
        <f t="shared" si="630"/>
        <v/>
      </c>
      <c r="CZ517" t="str">
        <f t="shared" si="631"/>
        <v/>
      </c>
      <c r="DA517" t="str">
        <f t="shared" si="632"/>
        <v/>
      </c>
      <c r="DB517" s="359" t="str">
        <f t="shared" si="633"/>
        <v/>
      </c>
      <c r="DC517" t="str">
        <f t="shared" si="634"/>
        <v/>
      </c>
      <c r="DD517" t="str">
        <f t="shared" si="635"/>
        <v/>
      </c>
      <c r="DE517" t="str">
        <f t="shared" si="636"/>
        <v/>
      </c>
      <c r="DF517" s="359" t="str">
        <f t="shared" si="637"/>
        <v/>
      </c>
      <c r="DG517" t="str">
        <f t="shared" si="638"/>
        <v/>
      </c>
      <c r="DH517" t="str">
        <f t="shared" si="639"/>
        <v/>
      </c>
      <c r="DI517" t="str">
        <f t="shared" si="640"/>
        <v/>
      </c>
      <c r="DJ517" t="str">
        <f t="shared" si="641"/>
        <v/>
      </c>
      <c r="DK517" s="359" t="str">
        <f t="shared" si="642"/>
        <v/>
      </c>
      <c r="DL517" t="str">
        <f t="shared" si="643"/>
        <v/>
      </c>
      <c r="DM517" t="str">
        <f t="shared" si="644"/>
        <v/>
      </c>
      <c r="DN517" t="str">
        <f t="shared" si="645"/>
        <v/>
      </c>
      <c r="DO517" s="359" t="str">
        <f t="shared" si="646"/>
        <v/>
      </c>
      <c r="DP517" t="str">
        <f t="shared" si="647"/>
        <v/>
      </c>
      <c r="DQ517" t="str">
        <f t="shared" si="648"/>
        <v/>
      </c>
      <c r="DR517" t="str">
        <f t="shared" si="649"/>
        <v/>
      </c>
      <c r="DS517" s="359" t="str">
        <f t="shared" si="650"/>
        <v/>
      </c>
      <c r="DT517" t="str">
        <f t="shared" si="651"/>
        <v/>
      </c>
      <c r="DU517" t="str">
        <f t="shared" si="652"/>
        <v/>
      </c>
      <c r="DV517" t="str">
        <f t="shared" si="653"/>
        <v/>
      </c>
      <c r="DW517" t="str">
        <f t="shared" si="654"/>
        <v/>
      </c>
      <c r="DX517" s="359" t="str">
        <f t="shared" si="655"/>
        <v/>
      </c>
      <c r="DY517" t="str">
        <f t="shared" si="656"/>
        <v/>
      </c>
      <c r="DZ517" t="str">
        <f t="shared" si="657"/>
        <v/>
      </c>
      <c r="EA517" t="str">
        <f t="shared" si="658"/>
        <v/>
      </c>
      <c r="EB517" s="359" t="str">
        <f t="shared" si="659"/>
        <v/>
      </c>
      <c r="EC517" t="str">
        <f t="shared" si="660"/>
        <v/>
      </c>
      <c r="ED517" t="str">
        <f t="shared" si="661"/>
        <v/>
      </c>
      <c r="EE517" t="str">
        <f t="shared" si="662"/>
        <v/>
      </c>
      <c r="EF517" t="str">
        <f t="shared" si="663"/>
        <v/>
      </c>
      <c r="EG517" s="359" t="str">
        <f t="shared" si="664"/>
        <v/>
      </c>
      <c r="EH517" t="str">
        <f t="shared" si="608"/>
        <v>Microtis media</v>
      </c>
      <c r="EJ517" t="str">
        <f t="shared" si="685"/>
        <v>Microtis media subsp. densiflora</v>
      </c>
      <c r="EK517" s="100">
        <f t="shared" si="669"/>
        <v>1</v>
      </c>
      <c r="EL517" s="3">
        <f t="shared" si="669"/>
        <v>0</v>
      </c>
      <c r="EM517" s="3">
        <f t="shared" si="669"/>
        <v>0</v>
      </c>
      <c r="EN517" s="3">
        <f t="shared" si="669"/>
        <v>0</v>
      </c>
      <c r="EO517" s="3">
        <f t="shared" si="669"/>
        <v>0</v>
      </c>
      <c r="EP517" s="3">
        <f t="shared" si="669"/>
        <v>0</v>
      </c>
      <c r="EQ517" s="3">
        <f t="shared" si="669"/>
        <v>0</v>
      </c>
      <c r="ER517" s="3">
        <f t="shared" si="669"/>
        <v>0</v>
      </c>
      <c r="ES517" s="3">
        <f t="shared" si="669"/>
        <v>0</v>
      </c>
      <c r="ET517" s="3">
        <f t="shared" ref="EK517:EV538" si="687">IF($AV517&gt;=$AU517,IF(AND(ET$2&gt;=$AU517,ET$2&lt;=$AV517),1,0),IF(OR(ET$2&gt;=$AU517,ET$2&lt;=$AV517),1,0))</f>
        <v>1</v>
      </c>
      <c r="EU517" s="3">
        <f t="shared" si="687"/>
        <v>1</v>
      </c>
      <c r="EV517" s="24">
        <f t="shared" si="687"/>
        <v>1</v>
      </c>
      <c r="EW517" s="245">
        <f t="shared" ref="EW517:EW582" si="688">SUM(EK517:EV517)</f>
        <v>4</v>
      </c>
      <c r="EX517" s="262" t="str">
        <f t="shared" si="686"/>
        <v xml:space="preserve"> X</v>
      </c>
    </row>
    <row r="518" spans="1:154" ht="14.45" customHeight="1" x14ac:dyDescent="0.25">
      <c r="A518" s="419"/>
      <c r="D518" s="363"/>
      <c r="E518" s="363"/>
      <c r="F518" s="363"/>
      <c r="G518" s="363"/>
      <c r="H518" s="363"/>
      <c r="I518" s="363"/>
      <c r="J518" s="68">
        <f t="shared" ref="J518:J532" si="689">L518</f>
        <v>714</v>
      </c>
      <c r="K518" s="427" t="str">
        <f t="shared" ref="K518:K582" si="690">CONCATENATE(M518," ",N518)</f>
        <v>Microtis media subsp. media</v>
      </c>
      <c r="L518" s="444">
        <v>714</v>
      </c>
      <c r="M518" s="427" t="s">
        <v>1736</v>
      </c>
      <c r="N518" s="80" t="s">
        <v>154</v>
      </c>
      <c r="O518" s="363" t="str">
        <f t="shared" si="670"/>
        <v>S</v>
      </c>
      <c r="P518" s="430" t="s">
        <v>2785</v>
      </c>
      <c r="Q518" s="364" t="s">
        <v>2781</v>
      </c>
      <c r="R518" s="373">
        <v>42977</v>
      </c>
      <c r="S518" s="365">
        <v>42766</v>
      </c>
      <c r="T518" s="603" t="s">
        <v>4820</v>
      </c>
      <c r="U518" s="603" t="s">
        <v>7894</v>
      </c>
      <c r="V518" s="603" t="s">
        <v>7894</v>
      </c>
      <c r="W518" s="603" t="s">
        <v>7894</v>
      </c>
      <c r="X518" s="603" t="s">
        <v>7894</v>
      </c>
      <c r="Y518" s="603" t="s">
        <v>7894</v>
      </c>
      <c r="Z518" s="603" t="s">
        <v>7894</v>
      </c>
      <c r="AA518" s="603" t="s">
        <v>7894</v>
      </c>
      <c r="AB518" s="603" t="s">
        <v>4828</v>
      </c>
      <c r="AC518" s="603" t="s">
        <v>4829</v>
      </c>
      <c r="AD518" s="603" t="s">
        <v>4830</v>
      </c>
      <c r="AE518" s="603" t="s">
        <v>4831</v>
      </c>
      <c r="AF518" s="605" t="s">
        <v>7927</v>
      </c>
      <c r="AG518" s="605" t="s">
        <v>7970</v>
      </c>
      <c r="AH518" s="366" t="s">
        <v>685</v>
      </c>
      <c r="AI518" s="363">
        <f t="shared" si="676"/>
        <v>6</v>
      </c>
      <c r="AJ518" s="363">
        <v>22</v>
      </c>
      <c r="AK518" s="413" t="str">
        <f t="shared" si="678"/>
        <v>Common Mignonette Orchids</v>
      </c>
      <c r="AL518" s="413" t="str">
        <f t="shared" si="679"/>
        <v>Microtis media</v>
      </c>
      <c r="AM518" s="486" t="s">
        <v>45</v>
      </c>
      <c r="AS518" s="69">
        <f t="shared" si="672"/>
        <v>36</v>
      </c>
      <c r="AT518" s="69">
        <f t="shared" si="673"/>
        <v>57</v>
      </c>
      <c r="AU518" s="69">
        <f t="shared" si="680"/>
        <v>8</v>
      </c>
      <c r="AV518" s="69">
        <f t="shared" si="681"/>
        <v>1</v>
      </c>
      <c r="AW518" s="81"/>
      <c r="AX518" s="364" t="s">
        <v>2786</v>
      </c>
      <c r="AY518" s="364">
        <v>15419</v>
      </c>
      <c r="AZ518" s="264" t="s">
        <v>48</v>
      </c>
      <c r="BA518" s="238"/>
      <c r="BB518" s="237">
        <f t="shared" si="682"/>
        <v>16</v>
      </c>
      <c r="BC518" s="270">
        <f t="shared" si="677"/>
        <v>714</v>
      </c>
      <c r="BD518" t="str">
        <f t="shared" si="683"/>
        <v>Microtis media subsp. media</v>
      </c>
      <c r="BE518" s="367" t="e">
        <f>COUNTIFS(#REF!,L518)</f>
        <v>#REF!</v>
      </c>
      <c r="BF518" s="374" t="str">
        <f t="shared" si="684"/>
        <v>y</v>
      </c>
      <c r="BG518" s="82"/>
      <c r="BH518" s="375"/>
      <c r="BI518" s="374"/>
      <c r="BJ518" s="403"/>
      <c r="CE518" t="str">
        <f t="shared" si="675"/>
        <v>Dense Mignonette Orchid (Microtis media subsp. densiflora)</v>
      </c>
      <c r="CF518" s="388" t="str">
        <f t="shared" si="665"/>
        <v>Microtis media subsp. densiflora</v>
      </c>
      <c r="CG518" t="str">
        <f t="shared" si="612"/>
        <v/>
      </c>
      <c r="CH518" t="str">
        <f t="shared" si="613"/>
        <v/>
      </c>
      <c r="CI518" t="str">
        <f t="shared" si="614"/>
        <v/>
      </c>
      <c r="CJ518" t="str">
        <f t="shared" si="615"/>
        <v/>
      </c>
      <c r="CK518" s="359" t="str">
        <f t="shared" si="616"/>
        <v/>
      </c>
      <c r="CL518" t="str">
        <f t="shared" si="617"/>
        <v/>
      </c>
      <c r="CM518" t="str">
        <f t="shared" si="618"/>
        <v/>
      </c>
      <c r="CN518" t="str">
        <f t="shared" si="619"/>
        <v/>
      </c>
      <c r="CO518" s="359" t="str">
        <f t="shared" si="620"/>
        <v/>
      </c>
      <c r="CP518" t="str">
        <f t="shared" si="621"/>
        <v/>
      </c>
      <c r="CQ518" t="str">
        <f t="shared" si="622"/>
        <v/>
      </c>
      <c r="CR518" t="str">
        <f t="shared" si="623"/>
        <v/>
      </c>
      <c r="CS518" s="359" t="str">
        <f t="shared" si="624"/>
        <v/>
      </c>
      <c r="CT518" t="str">
        <f t="shared" si="625"/>
        <v/>
      </c>
      <c r="CU518" t="str">
        <f t="shared" si="626"/>
        <v/>
      </c>
      <c r="CV518" t="str">
        <f t="shared" si="627"/>
        <v/>
      </c>
      <c r="CW518" t="str">
        <f t="shared" si="628"/>
        <v/>
      </c>
      <c r="CX518" s="359" t="str">
        <f t="shared" si="629"/>
        <v/>
      </c>
      <c r="CY518" t="str">
        <f t="shared" si="630"/>
        <v/>
      </c>
      <c r="CZ518" t="str">
        <f t="shared" si="631"/>
        <v/>
      </c>
      <c r="DA518" t="str">
        <f t="shared" si="632"/>
        <v/>
      </c>
      <c r="DB518" s="359" t="str">
        <f t="shared" si="633"/>
        <v/>
      </c>
      <c r="DC518" t="str">
        <f t="shared" si="634"/>
        <v/>
      </c>
      <c r="DD518" t="str">
        <f t="shared" si="635"/>
        <v/>
      </c>
      <c r="DE518" t="str">
        <f t="shared" si="636"/>
        <v/>
      </c>
      <c r="DF518" s="359" t="str">
        <f t="shared" si="637"/>
        <v/>
      </c>
      <c r="DG518" t="str">
        <f t="shared" si="638"/>
        <v/>
      </c>
      <c r="DH518" t="str">
        <f t="shared" si="639"/>
        <v/>
      </c>
      <c r="DI518" t="str">
        <f t="shared" si="640"/>
        <v/>
      </c>
      <c r="DJ518" t="str">
        <f t="shared" si="641"/>
        <v/>
      </c>
      <c r="DK518" s="359" t="str">
        <f t="shared" si="642"/>
        <v/>
      </c>
      <c r="DL518" t="str">
        <f t="shared" si="643"/>
        <v/>
      </c>
      <c r="DM518" t="str">
        <f t="shared" si="644"/>
        <v/>
      </c>
      <c r="DN518" t="str">
        <f t="shared" si="645"/>
        <v/>
      </c>
      <c r="DO518" s="359" t="str">
        <f t="shared" si="646"/>
        <v/>
      </c>
      <c r="DP518" t="str">
        <f t="shared" si="647"/>
        <v/>
      </c>
      <c r="DQ518" t="str">
        <f t="shared" si="648"/>
        <v/>
      </c>
      <c r="DR518" t="str">
        <f t="shared" si="649"/>
        <v/>
      </c>
      <c r="DS518" s="359" t="str">
        <f t="shared" si="650"/>
        <v/>
      </c>
      <c r="DT518" t="str">
        <f t="shared" si="651"/>
        <v/>
      </c>
      <c r="DU518" t="str">
        <f t="shared" si="652"/>
        <v/>
      </c>
      <c r="DV518" t="str">
        <f t="shared" si="653"/>
        <v/>
      </c>
      <c r="DW518" t="str">
        <f t="shared" si="654"/>
        <v/>
      </c>
      <c r="DX518" s="359" t="str">
        <f t="shared" si="655"/>
        <v/>
      </c>
      <c r="DY518" t="str">
        <f t="shared" si="656"/>
        <v/>
      </c>
      <c r="DZ518" t="str">
        <f t="shared" si="657"/>
        <v/>
      </c>
      <c r="EA518" t="str">
        <f t="shared" si="658"/>
        <v/>
      </c>
      <c r="EB518" s="359" t="str">
        <f t="shared" si="659"/>
        <v/>
      </c>
      <c r="EC518" t="str">
        <f t="shared" si="660"/>
        <v/>
      </c>
      <c r="ED518" t="str">
        <f t="shared" si="661"/>
        <v/>
      </c>
      <c r="EE518" t="str">
        <f t="shared" si="662"/>
        <v/>
      </c>
      <c r="EF518" t="str">
        <f t="shared" si="663"/>
        <v/>
      </c>
      <c r="EG518" s="359" t="str">
        <f t="shared" si="664"/>
        <v/>
      </c>
      <c r="EH518" t="str">
        <f t="shared" ref="EH518:EH583" si="691">BD517</f>
        <v>Microtis media subsp. densiflora</v>
      </c>
      <c r="EJ518" t="str">
        <f t="shared" si="685"/>
        <v>Microtis media subsp. media</v>
      </c>
      <c r="EK518" s="100">
        <f t="shared" si="687"/>
        <v>1</v>
      </c>
      <c r="EL518" s="3">
        <f t="shared" si="687"/>
        <v>0</v>
      </c>
      <c r="EM518" s="3">
        <f t="shared" si="687"/>
        <v>0</v>
      </c>
      <c r="EN518" s="3">
        <f t="shared" si="687"/>
        <v>0</v>
      </c>
      <c r="EO518" s="3">
        <f t="shared" si="687"/>
        <v>0</v>
      </c>
      <c r="EP518" s="3">
        <f t="shared" si="687"/>
        <v>0</v>
      </c>
      <c r="EQ518" s="3">
        <f t="shared" si="687"/>
        <v>0</v>
      </c>
      <c r="ER518" s="3">
        <f t="shared" si="687"/>
        <v>1</v>
      </c>
      <c r="ES518" s="3">
        <f t="shared" si="687"/>
        <v>1</v>
      </c>
      <c r="ET518" s="3">
        <f t="shared" si="687"/>
        <v>1</v>
      </c>
      <c r="EU518" s="3">
        <f t="shared" si="687"/>
        <v>1</v>
      </c>
      <c r="EV518" s="24">
        <f t="shared" si="687"/>
        <v>1</v>
      </c>
      <c r="EW518" s="245">
        <f t="shared" si="688"/>
        <v>6</v>
      </c>
      <c r="EX518" s="262" t="str">
        <f t="shared" si="686"/>
        <v xml:space="preserve"> X</v>
      </c>
    </row>
    <row r="519" spans="1:154" ht="14.45" customHeight="1" x14ac:dyDescent="0.25">
      <c r="A519" s="419"/>
      <c r="D519" s="363"/>
      <c r="E519" s="363"/>
      <c r="F519" s="363"/>
      <c r="G519" s="363"/>
      <c r="H519" s="363"/>
      <c r="I519" s="363"/>
      <c r="J519" s="68">
        <f t="shared" si="689"/>
        <v>716</v>
      </c>
      <c r="K519" s="427" t="str">
        <f t="shared" si="690"/>
        <v>Microtis orbicularis</v>
      </c>
      <c r="L519" s="444">
        <v>716</v>
      </c>
      <c r="M519" s="427" t="s">
        <v>1736</v>
      </c>
      <c r="N519" s="80" t="s">
        <v>187</v>
      </c>
      <c r="O519" s="363" t="str">
        <f t="shared" si="670"/>
        <v>S</v>
      </c>
      <c r="P519" s="364" t="s">
        <v>2787</v>
      </c>
      <c r="Q519" s="364" t="s">
        <v>2788</v>
      </c>
      <c r="R519" s="365">
        <v>42978</v>
      </c>
      <c r="S519" s="365">
        <v>43100</v>
      </c>
      <c r="T519" s="603" t="s">
        <v>7894</v>
      </c>
      <c r="U519" s="603" t="s">
        <v>7894</v>
      </c>
      <c r="V519" s="603" t="s">
        <v>7894</v>
      </c>
      <c r="W519" s="603" t="s">
        <v>7894</v>
      </c>
      <c r="X519" s="603" t="s">
        <v>7894</v>
      </c>
      <c r="Y519" s="603" t="s">
        <v>7894</v>
      </c>
      <c r="Z519" s="603" t="s">
        <v>7894</v>
      </c>
      <c r="AA519" s="603" t="s">
        <v>4827</v>
      </c>
      <c r="AB519" s="603" t="s">
        <v>4828</v>
      </c>
      <c r="AC519" s="603" t="s">
        <v>4829</v>
      </c>
      <c r="AD519" s="603" t="s">
        <v>4830</v>
      </c>
      <c r="AE519" s="603" t="s">
        <v>4831</v>
      </c>
      <c r="AF519" s="605" t="s">
        <v>7905</v>
      </c>
      <c r="AG519" s="605" t="s">
        <v>7949</v>
      </c>
      <c r="AH519" s="366" t="s">
        <v>685</v>
      </c>
      <c r="AI519" s="363">
        <f t="shared" si="676"/>
        <v>6</v>
      </c>
      <c r="AJ519" s="363">
        <v>21</v>
      </c>
      <c r="AK519" s="413" t="str">
        <f t="shared" si="678"/>
        <v>Dwarf Mignonette Orchids</v>
      </c>
      <c r="AL519" s="413" t="str">
        <f t="shared" si="679"/>
        <v>Microtis atrata</v>
      </c>
      <c r="AM519" s="486" t="s">
        <v>7607</v>
      </c>
      <c r="AS519" s="69">
        <f t="shared" si="672"/>
        <v>36</v>
      </c>
      <c r="AT519" s="69">
        <f t="shared" si="673"/>
        <v>53</v>
      </c>
      <c r="AU519" s="69">
        <f t="shared" si="680"/>
        <v>8</v>
      </c>
      <c r="AV519" s="69">
        <f t="shared" si="681"/>
        <v>12</v>
      </c>
      <c r="AW519" s="81"/>
      <c r="AX519" s="364" t="s">
        <v>2789</v>
      </c>
      <c r="AY519" s="364">
        <v>1660</v>
      </c>
      <c r="AZ519" s="264" t="s">
        <v>48</v>
      </c>
      <c r="BA519" s="238"/>
      <c r="BB519" s="237" t="str">
        <f t="shared" si="682"/>
        <v/>
      </c>
      <c r="BC519" s="270">
        <f t="shared" si="677"/>
        <v>716</v>
      </c>
      <c r="BD519" t="str">
        <f t="shared" si="683"/>
        <v>Microtis orbicularis</v>
      </c>
      <c r="BE519" s="367" t="e">
        <f>COUNTIFS(#REF!,L519)</f>
        <v>#REF!</v>
      </c>
      <c r="BF519" s="374" t="str">
        <f t="shared" si="684"/>
        <v>y</v>
      </c>
      <c r="BG519" s="82"/>
      <c r="BH519" s="375"/>
      <c r="BI519" s="374"/>
      <c r="BJ519" s="403"/>
      <c r="CE519" t="str">
        <f t="shared" si="675"/>
        <v>Common Mignonette Orchid (Microtis media subsp. media)</v>
      </c>
      <c r="CF519" s="388" t="str">
        <f t="shared" si="665"/>
        <v>Microtis media subsp. media</v>
      </c>
      <c r="CG519" t="str">
        <f t="shared" si="612"/>
        <v/>
      </c>
      <c r="CH519" t="str">
        <f t="shared" si="613"/>
        <v/>
      </c>
      <c r="CI519" t="str">
        <f t="shared" si="614"/>
        <v/>
      </c>
      <c r="CJ519" t="str">
        <f t="shared" si="615"/>
        <v/>
      </c>
      <c r="CK519" s="359" t="str">
        <f t="shared" si="616"/>
        <v/>
      </c>
      <c r="CL519" t="str">
        <f t="shared" si="617"/>
        <v/>
      </c>
      <c r="CM519" t="str">
        <f t="shared" si="618"/>
        <v/>
      </c>
      <c r="CN519" t="str">
        <f t="shared" si="619"/>
        <v/>
      </c>
      <c r="CO519" s="359" t="str">
        <f t="shared" si="620"/>
        <v/>
      </c>
      <c r="CP519" t="str">
        <f t="shared" si="621"/>
        <v/>
      </c>
      <c r="CQ519" t="str">
        <f t="shared" si="622"/>
        <v/>
      </c>
      <c r="CR519" t="str">
        <f t="shared" si="623"/>
        <v/>
      </c>
      <c r="CS519" s="359" t="str">
        <f t="shared" si="624"/>
        <v/>
      </c>
      <c r="CT519" t="str">
        <f t="shared" si="625"/>
        <v/>
      </c>
      <c r="CU519" t="str">
        <f t="shared" si="626"/>
        <v/>
      </c>
      <c r="CV519" t="str">
        <f t="shared" si="627"/>
        <v/>
      </c>
      <c r="CW519" t="str">
        <f t="shared" si="628"/>
        <v/>
      </c>
      <c r="CX519" s="359" t="str">
        <f t="shared" si="629"/>
        <v/>
      </c>
      <c r="CY519" t="str">
        <f t="shared" si="630"/>
        <v/>
      </c>
      <c r="CZ519" t="str">
        <f t="shared" si="631"/>
        <v/>
      </c>
      <c r="DA519" t="str">
        <f t="shared" si="632"/>
        <v/>
      </c>
      <c r="DB519" s="359" t="str">
        <f t="shared" si="633"/>
        <v/>
      </c>
      <c r="DC519" t="str">
        <f t="shared" si="634"/>
        <v/>
      </c>
      <c r="DD519" t="str">
        <f t="shared" si="635"/>
        <v/>
      </c>
      <c r="DE519" t="str">
        <f t="shared" si="636"/>
        <v/>
      </c>
      <c r="DF519" s="359" t="str">
        <f t="shared" si="637"/>
        <v/>
      </c>
      <c r="DG519" t="str">
        <f t="shared" si="638"/>
        <v/>
      </c>
      <c r="DH519" t="str">
        <f t="shared" si="639"/>
        <v/>
      </c>
      <c r="DI519" t="str">
        <f t="shared" si="640"/>
        <v/>
      </c>
      <c r="DJ519" t="str">
        <f t="shared" si="641"/>
        <v/>
      </c>
      <c r="DK519" s="359" t="str">
        <f t="shared" si="642"/>
        <v/>
      </c>
      <c r="DL519" t="str">
        <f t="shared" si="643"/>
        <v/>
      </c>
      <c r="DM519" t="str">
        <f t="shared" si="644"/>
        <v/>
      </c>
      <c r="DN519" t="str">
        <f t="shared" si="645"/>
        <v/>
      </c>
      <c r="DO519" s="359" t="str">
        <f t="shared" si="646"/>
        <v/>
      </c>
      <c r="DP519" t="str">
        <f t="shared" si="647"/>
        <v/>
      </c>
      <c r="DQ519" t="str">
        <f t="shared" si="648"/>
        <v/>
      </c>
      <c r="DR519" t="str">
        <f t="shared" si="649"/>
        <v/>
      </c>
      <c r="DS519" s="359" t="str">
        <f t="shared" si="650"/>
        <v/>
      </c>
      <c r="DT519" t="str">
        <f t="shared" si="651"/>
        <v/>
      </c>
      <c r="DU519" t="str">
        <f t="shared" si="652"/>
        <v/>
      </c>
      <c r="DV519" t="str">
        <f t="shared" si="653"/>
        <v/>
      </c>
      <c r="DW519" t="str">
        <f t="shared" si="654"/>
        <v/>
      </c>
      <c r="DX519" s="359" t="str">
        <f t="shared" si="655"/>
        <v/>
      </c>
      <c r="DY519" t="str">
        <f t="shared" si="656"/>
        <v/>
      </c>
      <c r="DZ519" t="str">
        <f t="shared" si="657"/>
        <v/>
      </c>
      <c r="EA519" t="str">
        <f t="shared" si="658"/>
        <v/>
      </c>
      <c r="EB519" s="359" t="str">
        <f t="shared" si="659"/>
        <v/>
      </c>
      <c r="EC519" t="str">
        <f t="shared" si="660"/>
        <v/>
      </c>
      <c r="ED519" t="str">
        <f t="shared" si="661"/>
        <v/>
      </c>
      <c r="EE519" t="str">
        <f t="shared" si="662"/>
        <v/>
      </c>
      <c r="EF519" t="str">
        <f t="shared" si="663"/>
        <v/>
      </c>
      <c r="EG519" s="359" t="str">
        <f t="shared" si="664"/>
        <v/>
      </c>
      <c r="EH519" t="str">
        <f t="shared" si="691"/>
        <v>Microtis media subsp. media</v>
      </c>
      <c r="EJ519" t="str">
        <f t="shared" si="685"/>
        <v>Microtis orbicularis</v>
      </c>
      <c r="EK519" s="100">
        <f t="shared" si="687"/>
        <v>0</v>
      </c>
      <c r="EL519" s="3">
        <f t="shared" si="687"/>
        <v>0</v>
      </c>
      <c r="EM519" s="3">
        <f t="shared" si="687"/>
        <v>0</v>
      </c>
      <c r="EN519" s="3">
        <f t="shared" si="687"/>
        <v>0</v>
      </c>
      <c r="EO519" s="3">
        <f t="shared" si="687"/>
        <v>0</v>
      </c>
      <c r="EP519" s="3">
        <f t="shared" si="687"/>
        <v>0</v>
      </c>
      <c r="EQ519" s="3">
        <f t="shared" si="687"/>
        <v>0</v>
      </c>
      <c r="ER519" s="3">
        <f t="shared" si="687"/>
        <v>1</v>
      </c>
      <c r="ES519" s="3">
        <f t="shared" si="687"/>
        <v>1</v>
      </c>
      <c r="ET519" s="3">
        <f t="shared" si="687"/>
        <v>1</v>
      </c>
      <c r="EU519" s="3">
        <f t="shared" si="687"/>
        <v>1</v>
      </c>
      <c r="EV519" s="24">
        <f t="shared" si="687"/>
        <v>1</v>
      </c>
      <c r="EW519" s="245">
        <f t="shared" si="688"/>
        <v>5</v>
      </c>
      <c r="EX519" s="262" t="str">
        <f t="shared" si="686"/>
        <v/>
      </c>
    </row>
    <row r="520" spans="1:154" ht="16.149999999999999" customHeight="1" x14ac:dyDescent="0.25">
      <c r="A520" s="419"/>
      <c r="D520" s="363"/>
      <c r="E520" s="363"/>
      <c r="F520" s="363"/>
      <c r="G520" s="363"/>
      <c r="H520" s="363"/>
      <c r="I520" s="363"/>
      <c r="J520" s="68">
        <f t="shared" si="689"/>
        <v>717</v>
      </c>
      <c r="K520" s="427" t="str">
        <f t="shared" si="690"/>
        <v>Microtis pulchella</v>
      </c>
      <c r="L520" s="444">
        <v>717</v>
      </c>
      <c r="M520" s="427" t="s">
        <v>1736</v>
      </c>
      <c r="N520" s="80" t="s">
        <v>257</v>
      </c>
      <c r="O520" s="363" t="str">
        <f t="shared" si="670"/>
        <v>S</v>
      </c>
      <c r="P520" s="364" t="s">
        <v>2790</v>
      </c>
      <c r="Q520" s="364" t="s">
        <v>2791</v>
      </c>
      <c r="R520" s="365">
        <v>43040</v>
      </c>
      <c r="S520" s="365">
        <v>42766</v>
      </c>
      <c r="T520" s="603" t="s">
        <v>4820</v>
      </c>
      <c r="U520" s="603" t="s">
        <v>7894</v>
      </c>
      <c r="V520" s="603" t="s">
        <v>7894</v>
      </c>
      <c r="W520" s="603" t="s">
        <v>7894</v>
      </c>
      <c r="X520" s="603" t="s">
        <v>7894</v>
      </c>
      <c r="Y520" s="603" t="s">
        <v>7894</v>
      </c>
      <c r="Z520" s="603" t="s">
        <v>7894</v>
      </c>
      <c r="AA520" s="603" t="s">
        <v>7894</v>
      </c>
      <c r="AB520" s="603" t="s">
        <v>7894</v>
      </c>
      <c r="AC520" s="603" t="s">
        <v>7894</v>
      </c>
      <c r="AD520" s="603" t="s">
        <v>4830</v>
      </c>
      <c r="AE520" s="603" t="s">
        <v>4831</v>
      </c>
      <c r="AF520" s="605" t="s">
        <v>7917</v>
      </c>
      <c r="AG520" s="605" t="s">
        <v>7959</v>
      </c>
      <c r="AH520" s="69" t="s">
        <v>1617</v>
      </c>
      <c r="AI520" s="363">
        <f t="shared" si="676"/>
        <v>5</v>
      </c>
      <c r="AJ520" s="363">
        <v>22</v>
      </c>
      <c r="AK520" s="413" t="str">
        <f t="shared" si="678"/>
        <v>Common Mignonette Orchids</v>
      </c>
      <c r="AL520" s="413" t="str">
        <f t="shared" si="679"/>
        <v>Microtis media</v>
      </c>
      <c r="AM520" s="486" t="s">
        <v>7607</v>
      </c>
      <c r="AS520" s="69">
        <f t="shared" si="672"/>
        <v>45</v>
      </c>
      <c r="AT520" s="69">
        <f t="shared" si="673"/>
        <v>57</v>
      </c>
      <c r="AU520" s="69">
        <f t="shared" si="680"/>
        <v>11</v>
      </c>
      <c r="AV520" s="69">
        <f t="shared" si="681"/>
        <v>1</v>
      </c>
      <c r="AW520" s="81"/>
      <c r="AX520" s="364" t="s">
        <v>2792</v>
      </c>
      <c r="AY520" s="364">
        <v>1662</v>
      </c>
      <c r="AZ520" s="264" t="s">
        <v>48</v>
      </c>
      <c r="BA520" s="238"/>
      <c r="BB520" s="237" t="str">
        <f t="shared" si="682"/>
        <v/>
      </c>
      <c r="BC520" s="270">
        <f t="shared" si="677"/>
        <v>717</v>
      </c>
      <c r="BD520" t="str">
        <f t="shared" si="683"/>
        <v>Microtis pulchella</v>
      </c>
      <c r="BE520" s="367" t="e">
        <f>COUNTIFS(#REF!,L520)</f>
        <v>#REF!</v>
      </c>
      <c r="BF520" s="374" t="str">
        <f t="shared" si="684"/>
        <v>y</v>
      </c>
      <c r="BG520" s="82"/>
      <c r="BH520" s="375"/>
      <c r="BI520" s="374"/>
      <c r="BJ520" s="403"/>
      <c r="CE520" t="str">
        <f t="shared" si="675"/>
        <v>Dark Mignonette Orchid (Microtis orbicularis)</v>
      </c>
      <c r="CF520" s="388" t="str">
        <f t="shared" si="665"/>
        <v>Microtis orbicularis</v>
      </c>
      <c r="CG520" t="str">
        <f t="shared" si="612"/>
        <v/>
      </c>
      <c r="CH520" t="str">
        <f t="shared" si="613"/>
        <v/>
      </c>
      <c r="CI520" t="str">
        <f t="shared" si="614"/>
        <v/>
      </c>
      <c r="CJ520" t="str">
        <f t="shared" si="615"/>
        <v/>
      </c>
      <c r="CK520" s="359" t="str">
        <f t="shared" si="616"/>
        <v/>
      </c>
      <c r="CL520" t="str">
        <f t="shared" si="617"/>
        <v/>
      </c>
      <c r="CM520" t="str">
        <f t="shared" si="618"/>
        <v/>
      </c>
      <c r="CN520" t="str">
        <f t="shared" si="619"/>
        <v/>
      </c>
      <c r="CO520" s="359" t="str">
        <f t="shared" si="620"/>
        <v/>
      </c>
      <c r="CP520" t="str">
        <f t="shared" si="621"/>
        <v/>
      </c>
      <c r="CQ520" t="str">
        <f t="shared" si="622"/>
        <v/>
      </c>
      <c r="CR520" t="str">
        <f t="shared" si="623"/>
        <v/>
      </c>
      <c r="CS520" s="359" t="str">
        <f t="shared" si="624"/>
        <v/>
      </c>
      <c r="CT520" t="str">
        <f t="shared" si="625"/>
        <v/>
      </c>
      <c r="CU520" t="str">
        <f t="shared" si="626"/>
        <v/>
      </c>
      <c r="CV520" t="str">
        <f t="shared" si="627"/>
        <v/>
      </c>
      <c r="CW520" t="str">
        <f t="shared" si="628"/>
        <v/>
      </c>
      <c r="CX520" s="359" t="str">
        <f t="shared" si="629"/>
        <v/>
      </c>
      <c r="CY520" t="str">
        <f t="shared" si="630"/>
        <v/>
      </c>
      <c r="CZ520" t="str">
        <f t="shared" si="631"/>
        <v/>
      </c>
      <c r="DA520" t="str">
        <f t="shared" si="632"/>
        <v/>
      </c>
      <c r="DB520" s="359" t="str">
        <f t="shared" si="633"/>
        <v/>
      </c>
      <c r="DC520" t="str">
        <f t="shared" si="634"/>
        <v/>
      </c>
      <c r="DD520" t="str">
        <f t="shared" si="635"/>
        <v/>
      </c>
      <c r="DE520" t="str">
        <f t="shared" si="636"/>
        <v/>
      </c>
      <c r="DF520" s="359" t="str">
        <f t="shared" si="637"/>
        <v/>
      </c>
      <c r="DG520" t="str">
        <f t="shared" si="638"/>
        <v/>
      </c>
      <c r="DH520" t="str">
        <f t="shared" si="639"/>
        <v/>
      </c>
      <c r="DI520" t="str">
        <f t="shared" si="640"/>
        <v/>
      </c>
      <c r="DJ520" t="str">
        <f t="shared" si="641"/>
        <v/>
      </c>
      <c r="DK520" s="359" t="str">
        <f t="shared" si="642"/>
        <v/>
      </c>
      <c r="DL520" t="str">
        <f t="shared" si="643"/>
        <v/>
      </c>
      <c r="DM520" t="str">
        <f t="shared" si="644"/>
        <v/>
      </c>
      <c r="DN520" t="str">
        <f t="shared" si="645"/>
        <v/>
      </c>
      <c r="DO520" s="359" t="str">
        <f t="shared" si="646"/>
        <v/>
      </c>
      <c r="DP520" t="str">
        <f t="shared" si="647"/>
        <v>X</v>
      </c>
      <c r="DQ520" t="str">
        <f t="shared" si="648"/>
        <v>X</v>
      </c>
      <c r="DR520" t="str">
        <f t="shared" si="649"/>
        <v>X</v>
      </c>
      <c r="DS520" s="359" t="str">
        <f t="shared" si="650"/>
        <v>X</v>
      </c>
      <c r="DT520" t="str">
        <f t="shared" si="651"/>
        <v>X</v>
      </c>
      <c r="DU520" t="str">
        <f t="shared" si="652"/>
        <v>X</v>
      </c>
      <c r="DV520" t="str">
        <f t="shared" si="653"/>
        <v>X</v>
      </c>
      <c r="DW520" t="str">
        <f t="shared" si="654"/>
        <v>X</v>
      </c>
      <c r="DX520" s="359" t="str">
        <f t="shared" si="655"/>
        <v>X</v>
      </c>
      <c r="DY520" t="str">
        <f t="shared" si="656"/>
        <v>X</v>
      </c>
      <c r="DZ520" t="str">
        <f t="shared" si="657"/>
        <v>X</v>
      </c>
      <c r="EA520" t="str">
        <f t="shared" si="658"/>
        <v>X</v>
      </c>
      <c r="EB520" s="359" t="str">
        <f t="shared" si="659"/>
        <v>X</v>
      </c>
      <c r="EC520" t="str">
        <f t="shared" si="660"/>
        <v>X</v>
      </c>
      <c r="ED520" t="str">
        <f t="shared" si="661"/>
        <v>X</v>
      </c>
      <c r="EE520" t="str">
        <f t="shared" si="662"/>
        <v>X</v>
      </c>
      <c r="EF520" t="str">
        <f t="shared" si="663"/>
        <v>X</v>
      </c>
      <c r="EG520" s="359" t="str">
        <f t="shared" si="664"/>
        <v>X</v>
      </c>
      <c r="EH520" t="str">
        <f t="shared" si="691"/>
        <v>Microtis orbicularis</v>
      </c>
      <c r="EJ520" t="str">
        <f t="shared" si="685"/>
        <v>Microtis pulchella</v>
      </c>
      <c r="EK520" s="100">
        <f t="shared" si="687"/>
        <v>1</v>
      </c>
      <c r="EL520" s="3">
        <f t="shared" si="687"/>
        <v>0</v>
      </c>
      <c r="EM520" s="3">
        <f t="shared" si="687"/>
        <v>0</v>
      </c>
      <c r="EN520" s="3">
        <f t="shared" si="687"/>
        <v>0</v>
      </c>
      <c r="EO520" s="3">
        <f t="shared" si="687"/>
        <v>0</v>
      </c>
      <c r="EP520" s="3">
        <f t="shared" si="687"/>
        <v>0</v>
      </c>
      <c r="EQ520" s="3">
        <f t="shared" si="687"/>
        <v>0</v>
      </c>
      <c r="ER520" s="3">
        <f t="shared" si="687"/>
        <v>0</v>
      </c>
      <c r="ES520" s="3">
        <f t="shared" si="687"/>
        <v>0</v>
      </c>
      <c r="ET520" s="3">
        <f t="shared" si="687"/>
        <v>0</v>
      </c>
      <c r="EU520" s="3">
        <f t="shared" si="687"/>
        <v>1</v>
      </c>
      <c r="EV520" s="24">
        <f t="shared" si="687"/>
        <v>1</v>
      </c>
      <c r="EW520" s="245">
        <f t="shared" si="688"/>
        <v>3</v>
      </c>
      <c r="EX520" s="262" t="str">
        <f t="shared" si="686"/>
        <v xml:space="preserve"> X</v>
      </c>
    </row>
    <row r="521" spans="1:154" ht="16.149999999999999" customHeight="1" x14ac:dyDescent="0.25">
      <c r="A521" s="419"/>
      <c r="D521" s="363"/>
      <c r="E521" s="363"/>
      <c r="F521" s="363"/>
      <c r="G521" s="363"/>
      <c r="H521" s="363"/>
      <c r="I521" s="363"/>
      <c r="J521" s="68">
        <f t="shared" si="689"/>
        <v>715</v>
      </c>
      <c r="K521" s="427" t="str">
        <f t="shared" si="690"/>
        <v>Microtis quadrata</v>
      </c>
      <c r="L521" s="444">
        <v>715</v>
      </c>
      <c r="M521" s="427" t="s">
        <v>1736</v>
      </c>
      <c r="N521" s="80" t="s">
        <v>559</v>
      </c>
      <c r="O521" s="363" t="str">
        <f t="shared" si="670"/>
        <v>S</v>
      </c>
      <c r="P521" s="430" t="s">
        <v>2793</v>
      </c>
      <c r="Q521" s="364" t="s">
        <v>1846</v>
      </c>
      <c r="R521" s="365">
        <v>43070</v>
      </c>
      <c r="S521" s="365">
        <v>42766</v>
      </c>
      <c r="T521" s="603" t="s">
        <v>4820</v>
      </c>
      <c r="U521" s="603" t="s">
        <v>7894</v>
      </c>
      <c r="V521" s="603" t="s">
        <v>7894</v>
      </c>
      <c r="W521" s="603" t="s">
        <v>7894</v>
      </c>
      <c r="X521" s="603" t="s">
        <v>7894</v>
      </c>
      <c r="Y521" s="603" t="s">
        <v>7894</v>
      </c>
      <c r="Z521" s="603" t="s">
        <v>7894</v>
      </c>
      <c r="AA521" s="603" t="s">
        <v>7894</v>
      </c>
      <c r="AB521" s="603" t="s">
        <v>7894</v>
      </c>
      <c r="AC521" s="603" t="s">
        <v>7894</v>
      </c>
      <c r="AD521" s="603" t="s">
        <v>7894</v>
      </c>
      <c r="AE521" s="603" t="s">
        <v>4831</v>
      </c>
      <c r="AF521" s="605" t="s">
        <v>7920</v>
      </c>
      <c r="AG521" s="605" t="s">
        <v>7962</v>
      </c>
      <c r="AH521" s="69" t="s">
        <v>1617</v>
      </c>
      <c r="AI521" s="363">
        <f t="shared" si="676"/>
        <v>5</v>
      </c>
      <c r="AJ521" s="363">
        <v>22</v>
      </c>
      <c r="AK521" s="413" t="str">
        <f t="shared" si="678"/>
        <v>Common Mignonette Orchids</v>
      </c>
      <c r="AL521" s="413" t="str">
        <f t="shared" si="679"/>
        <v>Microtis media</v>
      </c>
      <c r="AM521" s="486" t="s">
        <v>7607</v>
      </c>
      <c r="AS521" s="69">
        <f t="shared" si="672"/>
        <v>49</v>
      </c>
      <c r="AT521" s="69">
        <f t="shared" si="673"/>
        <v>57</v>
      </c>
      <c r="AU521" s="69">
        <f t="shared" si="680"/>
        <v>12</v>
      </c>
      <c r="AV521" s="69">
        <f t="shared" si="681"/>
        <v>1</v>
      </c>
      <c r="AW521" s="81"/>
      <c r="AX521" s="364" t="s">
        <v>2794</v>
      </c>
      <c r="AY521" s="364">
        <v>33742</v>
      </c>
      <c r="AZ521" s="264" t="s">
        <v>48</v>
      </c>
      <c r="BA521" s="238"/>
      <c r="BB521" s="237" t="str">
        <f t="shared" si="682"/>
        <v/>
      </c>
      <c r="BC521" s="270">
        <f t="shared" si="677"/>
        <v>715</v>
      </c>
      <c r="BD521" t="str">
        <f t="shared" si="683"/>
        <v>Microtis quadrata</v>
      </c>
      <c r="BE521" s="367" t="e">
        <f>COUNTIFS(#REF!,L521)</f>
        <v>#REF!</v>
      </c>
      <c r="BF521" s="374" t="str">
        <f t="shared" si="684"/>
        <v>y</v>
      </c>
      <c r="BG521" s="82"/>
      <c r="BH521" s="375"/>
      <c r="BI521" s="374"/>
      <c r="BJ521" s="403"/>
      <c r="CE521" t="str">
        <f t="shared" si="675"/>
        <v>Beautiful Mignonette Orchid (Microtis pulchella)</v>
      </c>
      <c r="CF521" s="388" t="str">
        <f t="shared" si="665"/>
        <v>Microtis pulchella</v>
      </c>
      <c r="CG521" t="str">
        <f t="shared" si="612"/>
        <v/>
      </c>
      <c r="CH521" t="str">
        <f t="shared" si="613"/>
        <v/>
      </c>
      <c r="CI521" t="str">
        <f t="shared" si="614"/>
        <v/>
      </c>
      <c r="CJ521" t="str">
        <f t="shared" si="615"/>
        <v/>
      </c>
      <c r="CK521" s="359" t="str">
        <f t="shared" si="616"/>
        <v/>
      </c>
      <c r="CL521" t="str">
        <f t="shared" si="617"/>
        <v/>
      </c>
      <c r="CM521" t="str">
        <f t="shared" si="618"/>
        <v/>
      </c>
      <c r="CN521" t="str">
        <f t="shared" si="619"/>
        <v/>
      </c>
      <c r="CO521" s="359" t="str">
        <f t="shared" si="620"/>
        <v/>
      </c>
      <c r="CP521" t="str">
        <f t="shared" si="621"/>
        <v/>
      </c>
      <c r="CQ521" t="str">
        <f t="shared" si="622"/>
        <v/>
      </c>
      <c r="CR521" t="str">
        <f t="shared" si="623"/>
        <v/>
      </c>
      <c r="CS521" s="359" t="str">
        <f t="shared" si="624"/>
        <v/>
      </c>
      <c r="CT521" t="str">
        <f t="shared" si="625"/>
        <v/>
      </c>
      <c r="CU521" t="str">
        <f t="shared" si="626"/>
        <v/>
      </c>
      <c r="CV521" t="str">
        <f t="shared" si="627"/>
        <v/>
      </c>
      <c r="CW521" t="str">
        <f t="shared" si="628"/>
        <v/>
      </c>
      <c r="CX521" s="359" t="str">
        <f t="shared" si="629"/>
        <v/>
      </c>
      <c r="CY521" t="str">
        <f t="shared" si="630"/>
        <v/>
      </c>
      <c r="CZ521" t="str">
        <f t="shared" si="631"/>
        <v/>
      </c>
      <c r="DA521" t="str">
        <f t="shared" si="632"/>
        <v/>
      </c>
      <c r="DB521" s="359" t="str">
        <f t="shared" si="633"/>
        <v/>
      </c>
      <c r="DC521" t="str">
        <f t="shared" si="634"/>
        <v/>
      </c>
      <c r="DD521" t="str">
        <f t="shared" si="635"/>
        <v/>
      </c>
      <c r="DE521" t="str">
        <f t="shared" si="636"/>
        <v/>
      </c>
      <c r="DF521" s="359" t="str">
        <f t="shared" si="637"/>
        <v/>
      </c>
      <c r="DG521" t="str">
        <f t="shared" si="638"/>
        <v/>
      </c>
      <c r="DH521" t="str">
        <f t="shared" si="639"/>
        <v/>
      </c>
      <c r="DI521" t="str">
        <f t="shared" si="640"/>
        <v/>
      </c>
      <c r="DJ521" t="str">
        <f t="shared" si="641"/>
        <v/>
      </c>
      <c r="DK521" s="359" t="str">
        <f t="shared" si="642"/>
        <v/>
      </c>
      <c r="DL521" t="str">
        <f t="shared" si="643"/>
        <v/>
      </c>
      <c r="DM521" t="str">
        <f t="shared" si="644"/>
        <v/>
      </c>
      <c r="DN521" t="str">
        <f t="shared" si="645"/>
        <v/>
      </c>
      <c r="DO521" s="359" t="str">
        <f t="shared" si="646"/>
        <v/>
      </c>
      <c r="DP521" t="str">
        <f t="shared" si="647"/>
        <v/>
      </c>
      <c r="DQ521" t="str">
        <f t="shared" si="648"/>
        <v/>
      </c>
      <c r="DR521" t="str">
        <f t="shared" si="649"/>
        <v/>
      </c>
      <c r="DS521" s="359" t="str">
        <f t="shared" si="650"/>
        <v/>
      </c>
      <c r="DT521" t="str">
        <f t="shared" si="651"/>
        <v/>
      </c>
      <c r="DU521" t="str">
        <f t="shared" si="652"/>
        <v/>
      </c>
      <c r="DV521" t="str">
        <f t="shared" si="653"/>
        <v/>
      </c>
      <c r="DW521" t="str">
        <f t="shared" si="654"/>
        <v/>
      </c>
      <c r="DX521" s="359" t="str">
        <f t="shared" si="655"/>
        <v/>
      </c>
      <c r="DY521" t="str">
        <f t="shared" si="656"/>
        <v/>
      </c>
      <c r="DZ521" t="str">
        <f t="shared" si="657"/>
        <v/>
      </c>
      <c r="EA521" t="str">
        <f t="shared" si="658"/>
        <v/>
      </c>
      <c r="EB521" s="359" t="str">
        <f t="shared" si="659"/>
        <v/>
      </c>
      <c r="EC521" t="str">
        <f t="shared" si="660"/>
        <v/>
      </c>
      <c r="ED521" t="str">
        <f t="shared" si="661"/>
        <v/>
      </c>
      <c r="EE521" t="str">
        <f t="shared" si="662"/>
        <v/>
      </c>
      <c r="EF521" t="str">
        <f t="shared" si="663"/>
        <v/>
      </c>
      <c r="EG521" s="359" t="str">
        <f t="shared" si="664"/>
        <v/>
      </c>
      <c r="EH521" t="str">
        <f t="shared" si="691"/>
        <v>Microtis pulchella</v>
      </c>
      <c r="EJ521" t="str">
        <f t="shared" si="685"/>
        <v>Microtis quadrata</v>
      </c>
      <c r="EK521" s="100">
        <f t="shared" si="687"/>
        <v>1</v>
      </c>
      <c r="EL521" s="3">
        <f t="shared" si="687"/>
        <v>0</v>
      </c>
      <c r="EM521" s="3">
        <f t="shared" si="687"/>
        <v>0</v>
      </c>
      <c r="EN521" s="3">
        <f t="shared" si="687"/>
        <v>0</v>
      </c>
      <c r="EO521" s="3">
        <f t="shared" si="687"/>
        <v>0</v>
      </c>
      <c r="EP521" s="3">
        <f t="shared" si="687"/>
        <v>0</v>
      </c>
      <c r="EQ521" s="3">
        <f t="shared" si="687"/>
        <v>0</v>
      </c>
      <c r="ER521" s="3">
        <f t="shared" si="687"/>
        <v>0</v>
      </c>
      <c r="ES521" s="3">
        <f t="shared" si="687"/>
        <v>0</v>
      </c>
      <c r="ET521" s="3">
        <f t="shared" si="687"/>
        <v>0</v>
      </c>
      <c r="EU521" s="3">
        <f t="shared" si="687"/>
        <v>0</v>
      </c>
      <c r="EV521" s="24">
        <f t="shared" si="687"/>
        <v>1</v>
      </c>
      <c r="EW521" s="245">
        <f t="shared" si="688"/>
        <v>2</v>
      </c>
      <c r="EX521" s="262" t="str">
        <f t="shared" si="686"/>
        <v xml:space="preserve"> X</v>
      </c>
    </row>
    <row r="522" spans="1:154" ht="16.149999999999999" customHeight="1" x14ac:dyDescent="0.25">
      <c r="A522" s="419"/>
      <c r="D522" s="363"/>
      <c r="E522" s="363"/>
      <c r="F522" s="363"/>
      <c r="G522" s="363"/>
      <c r="H522" s="363"/>
      <c r="I522" s="363"/>
      <c r="J522" s="68">
        <f t="shared" si="689"/>
        <v>704</v>
      </c>
      <c r="K522" s="427" t="str">
        <f t="shared" si="690"/>
        <v>Microtis sp.</v>
      </c>
      <c r="L522" s="444">
        <v>704</v>
      </c>
      <c r="M522" s="427" t="s">
        <v>1736</v>
      </c>
      <c r="N522" s="80" t="s">
        <v>67</v>
      </c>
      <c r="O522" s="363" t="str">
        <f t="shared" si="670"/>
        <v>S</v>
      </c>
      <c r="P522" s="430" t="s">
        <v>2782</v>
      </c>
      <c r="Q522" s="364" t="s">
        <v>1055</v>
      </c>
      <c r="R522" s="365" t="s">
        <v>685</v>
      </c>
      <c r="S522" s="365" t="s">
        <v>685</v>
      </c>
      <c r="T522" s="603" t="s">
        <v>7894</v>
      </c>
      <c r="U522" s="603" t="s">
        <v>7894</v>
      </c>
      <c r="V522" s="603" t="s">
        <v>7894</v>
      </c>
      <c r="W522" s="603" t="s">
        <v>7894</v>
      </c>
      <c r="X522" s="603" t="s">
        <v>7894</v>
      </c>
      <c r="Y522" s="603" t="s">
        <v>7894</v>
      </c>
      <c r="Z522" s="603" t="s">
        <v>7894</v>
      </c>
      <c r="AA522" s="603" t="s">
        <v>7894</v>
      </c>
      <c r="AB522" s="603" t="s">
        <v>7894</v>
      </c>
      <c r="AC522" s="603" t="s">
        <v>7894</v>
      </c>
      <c r="AD522" s="603" t="s">
        <v>7894</v>
      </c>
      <c r="AE522" s="603" t="s">
        <v>7894</v>
      </c>
      <c r="AF522" s="605" t="s">
        <v>48</v>
      </c>
      <c r="AG522" s="605" t="s">
        <v>48</v>
      </c>
      <c r="AH522" s="366" t="s">
        <v>685</v>
      </c>
      <c r="AI522" s="363">
        <f t="shared" si="676"/>
        <v>6</v>
      </c>
      <c r="AJ522" s="363">
        <v>0</v>
      </c>
      <c r="AK522" s="413" t="str">
        <f t="shared" si="678"/>
        <v>None</v>
      </c>
      <c r="AL522" s="413" t="str">
        <f t="shared" si="679"/>
        <v>None</v>
      </c>
      <c r="AM522" s="486" t="s">
        <v>7613</v>
      </c>
      <c r="AS522" s="69">
        <f t="shared" si="672"/>
        <v>0</v>
      </c>
      <c r="AT522" s="69">
        <f t="shared" si="673"/>
        <v>0</v>
      </c>
      <c r="AU522" s="69">
        <f t="shared" si="680"/>
        <v>0</v>
      </c>
      <c r="AV522" s="69">
        <f t="shared" si="681"/>
        <v>0</v>
      </c>
      <c r="AW522" s="81"/>
      <c r="AX522" s="364" t="s">
        <v>2782</v>
      </c>
      <c r="AY522" s="364" t="e">
        <v>#N/A</v>
      </c>
      <c r="AZ522" s="264" t="s">
        <v>48</v>
      </c>
      <c r="BA522" s="238"/>
      <c r="BB522" s="237" t="str">
        <f t="shared" si="682"/>
        <v/>
      </c>
      <c r="BC522" s="270">
        <f t="shared" si="677"/>
        <v>704</v>
      </c>
      <c r="BD522" t="str">
        <f t="shared" si="683"/>
        <v>Microtis sp.</v>
      </c>
      <c r="BE522" s="367" t="e">
        <f>COUNTIFS(#REF!,L522)</f>
        <v>#REF!</v>
      </c>
      <c r="BF522" s="374" t="str">
        <f t="shared" si="684"/>
        <v>y</v>
      </c>
      <c r="BG522" s="82"/>
      <c r="BH522" s="375"/>
      <c r="BI522" s="374"/>
      <c r="BJ522" s="403"/>
      <c r="CE522" t="str">
        <f t="shared" si="675"/>
        <v>South Coast Mignonette Orchid (Microtis quadrata)</v>
      </c>
      <c r="CF522" s="388" t="str">
        <f t="shared" si="665"/>
        <v>Microtis quadrata</v>
      </c>
      <c r="CG522" t="str">
        <f t="shared" ref="CG522:CG587" si="692">IF(CG$2&gt;=$R521,IF(CG$2&lt;=$S521,"X",""),"")</f>
        <v/>
      </c>
      <c r="CH522" t="str">
        <f t="shared" ref="CH522:CH587" si="693">IF(CH$2&gt;=$R521,IF(CH$2&lt;=$S521,"X",""),"")</f>
        <v/>
      </c>
      <c r="CI522" t="str">
        <f t="shared" ref="CI522:CI587" si="694">IF(CI$2&gt;=$R521,IF(CI$2&lt;=$S521,"X",""),"")</f>
        <v/>
      </c>
      <c r="CJ522" t="str">
        <f t="shared" ref="CJ522:CJ587" si="695">IF(CJ$2&gt;=$R521,IF(CJ$2&lt;=$S521,"X",""),"")</f>
        <v/>
      </c>
      <c r="CK522" s="359" t="str">
        <f t="shared" ref="CK522:CK587" si="696">IF(CK$2&gt;=$R521,IF(CK$2&lt;=$S521,"X",""),"")</f>
        <v/>
      </c>
      <c r="CL522" t="str">
        <f t="shared" ref="CL522:CL587" si="697">IF(CL$2&gt;=$R521,IF(CL$2&lt;=$S521,"X",""),"")</f>
        <v/>
      </c>
      <c r="CM522" t="str">
        <f t="shared" ref="CM522:CM587" si="698">IF(CM$2&gt;=$R521,IF(CM$2&lt;=$S521,"X",""),"")</f>
        <v/>
      </c>
      <c r="CN522" t="str">
        <f t="shared" ref="CN522:CN587" si="699">IF(CN$2&gt;=$R521,IF(CN$2&lt;=$S521,"X",""),"")</f>
        <v/>
      </c>
      <c r="CO522" s="359" t="str">
        <f t="shared" ref="CO522:CO587" si="700">IF(CO$2&gt;=$R521,IF(CO$2&lt;=$S521,"X",""),"")</f>
        <v/>
      </c>
      <c r="CP522" t="str">
        <f t="shared" ref="CP522:CP587" si="701">IF(CP$2&gt;=$R521,IF(CP$2&lt;=$S521,"X",""),"")</f>
        <v/>
      </c>
      <c r="CQ522" t="str">
        <f t="shared" ref="CQ522:CQ587" si="702">IF(CQ$2&gt;=$R521,IF(CQ$2&lt;=$S521,"X",""),"")</f>
        <v/>
      </c>
      <c r="CR522" t="str">
        <f t="shared" ref="CR522:CR587" si="703">IF(CR$2&gt;=$R521,IF(CR$2&lt;=$S521,"X",""),"")</f>
        <v/>
      </c>
      <c r="CS522" s="359" t="str">
        <f t="shared" ref="CS522:CS587" si="704">IF(CS$2&gt;=$R521,IF(CS$2&lt;=$S521,"X",""),"")</f>
        <v/>
      </c>
      <c r="CT522" t="str">
        <f t="shared" ref="CT522:CT587" si="705">IF(CT$2&gt;=$R521,IF(CT$2&lt;=$S521,"X",""),"")</f>
        <v/>
      </c>
      <c r="CU522" t="str">
        <f t="shared" ref="CU522:CU587" si="706">IF(CU$2&gt;=$R521,IF(CU$2&lt;=$S521,"X",""),"")</f>
        <v/>
      </c>
      <c r="CV522" t="str">
        <f t="shared" ref="CV522:CV587" si="707">IF(CV$2&gt;=$R521,IF(CV$2&lt;=$S521,"X",""),"")</f>
        <v/>
      </c>
      <c r="CW522" t="str">
        <f t="shared" ref="CW522:CW587" si="708">IF(CW$2&gt;=$R521,IF(CW$2&lt;=$S521,"X",""),"")</f>
        <v/>
      </c>
      <c r="CX522" s="359" t="str">
        <f t="shared" ref="CX522:CX587" si="709">IF(CX$2&gt;=$R521,IF(CX$2&lt;=$S521,"X",""),"")</f>
        <v/>
      </c>
      <c r="CY522" t="str">
        <f t="shared" ref="CY522:CY587" si="710">IF(CY$2&gt;=$R521,IF(CY$2&lt;=$S521,"X",""),"")</f>
        <v/>
      </c>
      <c r="CZ522" t="str">
        <f t="shared" ref="CZ522:CZ587" si="711">IF(CZ$2&gt;=$R521,IF(CZ$2&lt;=$S521,"X",""),"")</f>
        <v/>
      </c>
      <c r="DA522" t="str">
        <f t="shared" ref="DA522:DA587" si="712">IF(DA$2&gt;=$R521,IF(DA$2&lt;=$S521,"X",""),"")</f>
        <v/>
      </c>
      <c r="DB522" s="359" t="str">
        <f t="shared" ref="DB522:DB587" si="713">IF(DB$2&gt;=$R521,IF(DB$2&lt;=$S521,"X",""),"")</f>
        <v/>
      </c>
      <c r="DC522" t="str">
        <f t="shared" ref="DC522:DC587" si="714">IF(DC$2&gt;=$R521,IF(DC$2&lt;=$S521,"X",""),"")</f>
        <v/>
      </c>
      <c r="DD522" t="str">
        <f t="shared" ref="DD522:DD587" si="715">IF(DD$2&gt;=$R521,IF(DD$2&lt;=$S521,"X",""),"")</f>
        <v/>
      </c>
      <c r="DE522" t="str">
        <f t="shared" ref="DE522:DE587" si="716">IF(DE$2&gt;=$R521,IF(DE$2&lt;=$S521,"X",""),"")</f>
        <v/>
      </c>
      <c r="DF522" s="359" t="str">
        <f t="shared" ref="DF522:DF587" si="717">IF(DF$2&gt;=$R521,IF(DF$2&lt;=$S521,"X",""),"")</f>
        <v/>
      </c>
      <c r="DG522" t="str">
        <f t="shared" ref="DG522:DG587" si="718">IF(DG$2&gt;=$R521,IF(DG$2&lt;=$S521,"X",""),"")</f>
        <v/>
      </c>
      <c r="DH522" t="str">
        <f t="shared" ref="DH522:DH587" si="719">IF(DH$2&gt;=$R521,IF(DH$2&lt;=$S521,"X",""),"")</f>
        <v/>
      </c>
      <c r="DI522" t="str">
        <f t="shared" ref="DI522:DI587" si="720">IF(DI$2&gt;=$R521,IF(DI$2&lt;=$S521,"X",""),"")</f>
        <v/>
      </c>
      <c r="DJ522" t="str">
        <f t="shared" ref="DJ522:DJ587" si="721">IF(DJ$2&gt;=$R521,IF(DJ$2&lt;=$S521,"X",""),"")</f>
        <v/>
      </c>
      <c r="DK522" s="359" t="str">
        <f t="shared" ref="DK522:DK587" si="722">IF(DK$2&gt;=$R521,IF(DK$2&lt;=$S521,"X",""),"")</f>
        <v/>
      </c>
      <c r="DL522" t="str">
        <f t="shared" ref="DL522:DL587" si="723">IF(DL$2&gt;=$R521,IF(DL$2&lt;=$S521,"X",""),"")</f>
        <v/>
      </c>
      <c r="DM522" t="str">
        <f t="shared" ref="DM522:DM587" si="724">IF(DM$2&gt;=$R521,IF(DM$2&lt;=$S521,"X",""),"")</f>
        <v/>
      </c>
      <c r="DN522" t="str">
        <f t="shared" ref="DN522:DN587" si="725">IF(DN$2&gt;=$R521,IF(DN$2&lt;=$S521,"X",""),"")</f>
        <v/>
      </c>
      <c r="DO522" s="359" t="str">
        <f t="shared" ref="DO522:DO587" si="726">IF(DO$2&gt;=$R521,IF(DO$2&lt;=$S521,"X",""),"")</f>
        <v/>
      </c>
      <c r="DP522" t="str">
        <f t="shared" ref="DP522:DP587" si="727">IF(DP$2&gt;=$R521,IF(DP$2&lt;=$S521,"X",""),"")</f>
        <v/>
      </c>
      <c r="DQ522" t="str">
        <f t="shared" ref="DQ522:DQ587" si="728">IF(DQ$2&gt;=$R521,IF(DQ$2&lt;=$S521,"X",""),"")</f>
        <v/>
      </c>
      <c r="DR522" t="str">
        <f t="shared" ref="DR522:DR587" si="729">IF(DR$2&gt;=$R521,IF(DR$2&lt;=$S521,"X",""),"")</f>
        <v/>
      </c>
      <c r="DS522" s="359" t="str">
        <f t="shared" ref="DS522:DS587" si="730">IF(DS$2&gt;=$R521,IF(DS$2&lt;=$S521,"X",""),"")</f>
        <v/>
      </c>
      <c r="DT522" t="str">
        <f t="shared" ref="DT522:DT587" si="731">IF(DT$2&gt;=$R521,IF(DT$2&lt;=$S521,"X",""),"")</f>
        <v/>
      </c>
      <c r="DU522" t="str">
        <f t="shared" ref="DU522:DU587" si="732">IF(DU$2&gt;=$R521,IF(DU$2&lt;=$S521,"X",""),"")</f>
        <v/>
      </c>
      <c r="DV522" t="str">
        <f t="shared" ref="DV522:DV587" si="733">IF(DV$2&gt;=$R521,IF(DV$2&lt;=$S521,"X",""),"")</f>
        <v/>
      </c>
      <c r="DW522" t="str">
        <f t="shared" ref="DW522:DW587" si="734">IF(DW$2&gt;=$R521,IF(DW$2&lt;=$S521,"X",""),"")</f>
        <v/>
      </c>
      <c r="DX522" s="359" t="str">
        <f t="shared" ref="DX522:DX587" si="735">IF(DX$2&gt;=$R521,IF(DX$2&lt;=$S521,"X",""),"")</f>
        <v/>
      </c>
      <c r="DY522" t="str">
        <f t="shared" ref="DY522:DY587" si="736">IF(DY$2&gt;=$R521,IF(DY$2&lt;=$S521,"X",""),"")</f>
        <v/>
      </c>
      <c r="DZ522" t="str">
        <f t="shared" ref="DZ522:DZ587" si="737">IF(DZ$2&gt;=$R521,IF(DZ$2&lt;=$S521,"X",""),"")</f>
        <v/>
      </c>
      <c r="EA522" t="str">
        <f t="shared" ref="EA522:EA587" si="738">IF(EA$2&gt;=$R521,IF(EA$2&lt;=$S521,"X",""),"")</f>
        <v/>
      </c>
      <c r="EB522" s="359" t="str">
        <f t="shared" ref="EB522:EB587" si="739">IF(EB$2&gt;=$R521,IF(EB$2&lt;=$S521,"X",""),"")</f>
        <v/>
      </c>
      <c r="EC522" t="str">
        <f t="shared" ref="EC522:EC587" si="740">IF(EC$2&gt;=$R521,IF(EC$2&lt;=$S521,"X",""),"")</f>
        <v/>
      </c>
      <c r="ED522" t="str">
        <f t="shared" ref="ED522:ED587" si="741">IF(ED$2&gt;=$R521,IF(ED$2&lt;=$S521,"X",""),"")</f>
        <v/>
      </c>
      <c r="EE522" t="str">
        <f t="shared" ref="EE522:EE587" si="742">IF(EE$2&gt;=$R521,IF(EE$2&lt;=$S521,"X",""),"")</f>
        <v/>
      </c>
      <c r="EF522" t="str">
        <f t="shared" ref="EF522:EF587" si="743">IF(EF$2&gt;=$R521,IF(EF$2&lt;=$S521,"X",""),"")</f>
        <v/>
      </c>
      <c r="EG522" s="359" t="str">
        <f t="shared" ref="EG522:EG587" si="744">IF(EG$2&gt;=$R521,IF(EG$2&lt;=$S521,"X",""),"")</f>
        <v/>
      </c>
      <c r="EH522" t="str">
        <f t="shared" si="691"/>
        <v>Microtis quadrata</v>
      </c>
      <c r="EJ522" t="str">
        <f t="shared" si="685"/>
        <v>Microtis sp.</v>
      </c>
      <c r="EK522" s="100">
        <f t="shared" si="687"/>
        <v>0</v>
      </c>
      <c r="EL522" s="3">
        <f t="shared" si="687"/>
        <v>0</v>
      </c>
      <c r="EM522" s="3">
        <f t="shared" si="687"/>
        <v>0</v>
      </c>
      <c r="EN522" s="3">
        <f t="shared" si="687"/>
        <v>0</v>
      </c>
      <c r="EO522" s="3">
        <f t="shared" si="687"/>
        <v>0</v>
      </c>
      <c r="EP522" s="3">
        <f t="shared" si="687"/>
        <v>0</v>
      </c>
      <c r="EQ522" s="3">
        <f t="shared" si="687"/>
        <v>0</v>
      </c>
      <c r="ER522" s="3">
        <f t="shared" si="687"/>
        <v>0</v>
      </c>
      <c r="ES522" s="3">
        <f t="shared" si="687"/>
        <v>0</v>
      </c>
      <c r="ET522" s="3">
        <f t="shared" si="687"/>
        <v>0</v>
      </c>
      <c r="EU522" s="3">
        <f t="shared" si="687"/>
        <v>0</v>
      </c>
      <c r="EV522" s="24">
        <f t="shared" si="687"/>
        <v>0</v>
      </c>
      <c r="EW522" s="245">
        <f t="shared" si="688"/>
        <v>0</v>
      </c>
      <c r="EX522" s="262" t="str">
        <f t="shared" si="686"/>
        <v/>
      </c>
    </row>
    <row r="523" spans="1:154" ht="16.149999999999999" customHeight="1" x14ac:dyDescent="0.25">
      <c r="A523" s="419"/>
      <c r="D523" s="363"/>
      <c r="E523" s="363"/>
      <c r="F523" s="363"/>
      <c r="G523" s="363"/>
      <c r="H523" s="363"/>
      <c r="I523" s="363"/>
      <c r="J523" s="68">
        <f t="shared" si="689"/>
        <v>0</v>
      </c>
      <c r="K523" s="424" t="str">
        <f t="shared" si="690"/>
        <v>Microtis z._PREVIOUS NAMES</v>
      </c>
      <c r="L523" s="428"/>
      <c r="M523" s="424" t="s">
        <v>1736</v>
      </c>
      <c r="N523" s="575" t="s">
        <v>2322</v>
      </c>
      <c r="O523" s="363" t="str">
        <f t="shared" si="670"/>
        <v>S</v>
      </c>
      <c r="P523" s="353" t="s">
        <v>2323</v>
      </c>
      <c r="Q523" s="364" t="s">
        <v>1055</v>
      </c>
      <c r="R523" s="365" t="s">
        <v>685</v>
      </c>
      <c r="S523" s="365" t="s">
        <v>685</v>
      </c>
      <c r="T523" s="603" t="s">
        <v>7894</v>
      </c>
      <c r="U523" s="603" t="s">
        <v>7894</v>
      </c>
      <c r="V523" s="603" t="s">
        <v>7894</v>
      </c>
      <c r="W523" s="603" t="s">
        <v>7894</v>
      </c>
      <c r="X523" s="603" t="s">
        <v>7894</v>
      </c>
      <c r="Y523" s="603" t="s">
        <v>7894</v>
      </c>
      <c r="Z523" s="603" t="s">
        <v>7894</v>
      </c>
      <c r="AA523" s="603" t="s">
        <v>7894</v>
      </c>
      <c r="AB523" s="603" t="s">
        <v>7894</v>
      </c>
      <c r="AC523" s="603" t="s">
        <v>7894</v>
      </c>
      <c r="AD523" s="603" t="s">
        <v>7894</v>
      </c>
      <c r="AE523" s="603" t="s">
        <v>7894</v>
      </c>
      <c r="AF523" s="605" t="s">
        <v>48</v>
      </c>
      <c r="AG523" s="605" t="s">
        <v>48</v>
      </c>
      <c r="AH523" s="366" t="s">
        <v>685</v>
      </c>
      <c r="AI523" s="363">
        <f t="shared" si="676"/>
        <v>6</v>
      </c>
      <c r="AJ523" s="363">
        <v>0</v>
      </c>
      <c r="AK523" s="413" t="str">
        <f t="shared" si="678"/>
        <v>None</v>
      </c>
      <c r="AL523" s="413" t="str">
        <f t="shared" si="679"/>
        <v>None</v>
      </c>
      <c r="AM523" s="486" t="s">
        <v>7608</v>
      </c>
      <c r="AS523" s="69">
        <f t="shared" si="672"/>
        <v>0</v>
      </c>
      <c r="AT523" s="69">
        <f t="shared" si="673"/>
        <v>0</v>
      </c>
      <c r="AU523" s="69">
        <f t="shared" si="680"/>
        <v>0</v>
      </c>
      <c r="AV523" s="69">
        <f t="shared" si="681"/>
        <v>0</v>
      </c>
      <c r="AW523" s="81"/>
      <c r="AX523" s="364"/>
      <c r="AY523" s="364" t="e">
        <v>#N/A</v>
      </c>
      <c r="AZ523" s="264" t="s">
        <v>48</v>
      </c>
      <c r="BA523" s="238"/>
      <c r="BB523" s="237" t="str">
        <f t="shared" si="682"/>
        <v/>
      </c>
      <c r="BC523" s="270">
        <f t="shared" si="677"/>
        <v>0</v>
      </c>
      <c r="BD523" t="str">
        <f t="shared" si="683"/>
        <v>Microtis z._PREVIOUS NAMES</v>
      </c>
      <c r="BE523" s="367" t="e">
        <f>COUNTIFS(#REF!,L523)</f>
        <v>#REF!</v>
      </c>
      <c r="BF523" s="374" t="str">
        <f t="shared" si="684"/>
        <v>n</v>
      </c>
      <c r="BG523" s="82"/>
      <c r="BH523" s="375"/>
      <c r="BI523" s="374"/>
      <c r="BJ523" s="403"/>
      <c r="CE523" t="str">
        <f>CONCATENATE(P525," (",K525,")")</f>
        <v>_Old species name (Microtis z.sp. 'Windy Harbour')</v>
      </c>
      <c r="CF523" s="388" t="str">
        <f t="shared" si="665"/>
        <v>Microtis sp.</v>
      </c>
      <c r="CG523" t="str">
        <f t="shared" ref="CG523:DL523" si="745">IF(CG$2&gt;=$R525,IF(CG$2&lt;=$S525,"X",""),"")</f>
        <v/>
      </c>
      <c r="CH523" t="str">
        <f t="shared" si="745"/>
        <v/>
      </c>
      <c r="CI523" t="str">
        <f t="shared" si="745"/>
        <v/>
      </c>
      <c r="CJ523" t="str">
        <f t="shared" si="745"/>
        <v/>
      </c>
      <c r="CK523" s="359" t="str">
        <f t="shared" si="745"/>
        <v/>
      </c>
      <c r="CL523" t="str">
        <f t="shared" si="745"/>
        <v/>
      </c>
      <c r="CM523" t="str">
        <f t="shared" si="745"/>
        <v/>
      </c>
      <c r="CN523" t="str">
        <f t="shared" si="745"/>
        <v/>
      </c>
      <c r="CO523" s="359" t="str">
        <f t="shared" si="745"/>
        <v/>
      </c>
      <c r="CP523" t="str">
        <f t="shared" si="745"/>
        <v/>
      </c>
      <c r="CQ523" t="str">
        <f t="shared" si="745"/>
        <v/>
      </c>
      <c r="CR523" t="str">
        <f t="shared" si="745"/>
        <v/>
      </c>
      <c r="CS523" s="359" t="str">
        <f t="shared" si="745"/>
        <v/>
      </c>
      <c r="CT523" t="str">
        <f t="shared" si="745"/>
        <v/>
      </c>
      <c r="CU523" t="str">
        <f t="shared" si="745"/>
        <v/>
      </c>
      <c r="CV523" t="str">
        <f t="shared" si="745"/>
        <v/>
      </c>
      <c r="CW523" t="str">
        <f t="shared" si="745"/>
        <v/>
      </c>
      <c r="CX523" s="359" t="str">
        <f t="shared" si="745"/>
        <v/>
      </c>
      <c r="CY523" t="str">
        <f t="shared" si="745"/>
        <v/>
      </c>
      <c r="CZ523" t="str">
        <f t="shared" si="745"/>
        <v/>
      </c>
      <c r="DA523" t="str">
        <f t="shared" si="745"/>
        <v/>
      </c>
      <c r="DB523" s="359" t="str">
        <f t="shared" si="745"/>
        <v/>
      </c>
      <c r="DC523" t="str">
        <f t="shared" si="745"/>
        <v/>
      </c>
      <c r="DD523" t="str">
        <f t="shared" si="745"/>
        <v/>
      </c>
      <c r="DE523" t="str">
        <f t="shared" si="745"/>
        <v/>
      </c>
      <c r="DF523" s="359" t="str">
        <f t="shared" si="745"/>
        <v/>
      </c>
      <c r="DG523" t="str">
        <f t="shared" si="745"/>
        <v/>
      </c>
      <c r="DH523" t="str">
        <f t="shared" si="745"/>
        <v/>
      </c>
      <c r="DI523" t="str">
        <f t="shared" si="745"/>
        <v/>
      </c>
      <c r="DJ523" t="str">
        <f t="shared" si="745"/>
        <v/>
      </c>
      <c r="DK523" s="359" t="str">
        <f t="shared" si="745"/>
        <v/>
      </c>
      <c r="DL523" t="str">
        <f t="shared" si="745"/>
        <v/>
      </c>
      <c r="DM523" t="str">
        <f t="shared" ref="DM523:EG523" si="746">IF(DM$2&gt;=$R525,IF(DM$2&lt;=$S525,"X",""),"")</f>
        <v/>
      </c>
      <c r="DN523" t="str">
        <f t="shared" si="746"/>
        <v/>
      </c>
      <c r="DO523" s="359" t="str">
        <f t="shared" si="746"/>
        <v/>
      </c>
      <c r="DP523" t="str">
        <f t="shared" si="746"/>
        <v/>
      </c>
      <c r="DQ523" t="str">
        <f t="shared" si="746"/>
        <v/>
      </c>
      <c r="DR523" t="str">
        <f t="shared" si="746"/>
        <v/>
      </c>
      <c r="DS523" s="359" t="str">
        <f t="shared" si="746"/>
        <v/>
      </c>
      <c r="DT523" t="str">
        <f t="shared" si="746"/>
        <v/>
      </c>
      <c r="DU523" t="str">
        <f t="shared" si="746"/>
        <v/>
      </c>
      <c r="DV523" t="str">
        <f t="shared" si="746"/>
        <v/>
      </c>
      <c r="DW523" t="str">
        <f t="shared" si="746"/>
        <v/>
      </c>
      <c r="DX523" s="359" t="str">
        <f t="shared" si="746"/>
        <v/>
      </c>
      <c r="DY523" t="str">
        <f t="shared" si="746"/>
        <v/>
      </c>
      <c r="DZ523" t="str">
        <f t="shared" si="746"/>
        <v/>
      </c>
      <c r="EA523" t="str">
        <f t="shared" si="746"/>
        <v/>
      </c>
      <c r="EB523" s="359" t="str">
        <f t="shared" si="746"/>
        <v/>
      </c>
      <c r="EC523" t="str">
        <f t="shared" si="746"/>
        <v>X</v>
      </c>
      <c r="ED523" t="str">
        <f t="shared" si="746"/>
        <v>X</v>
      </c>
      <c r="EE523" t="str">
        <f t="shared" si="746"/>
        <v>X</v>
      </c>
      <c r="EF523" t="str">
        <f t="shared" si="746"/>
        <v>X</v>
      </c>
      <c r="EG523" s="359" t="str">
        <f t="shared" si="746"/>
        <v>X</v>
      </c>
      <c r="EH523" t="str">
        <f t="shared" si="691"/>
        <v>Microtis sp.</v>
      </c>
      <c r="EJ523" t="str">
        <f t="shared" si="685"/>
        <v>Microtis z._PREVIOUS NAMES</v>
      </c>
      <c r="EK523" s="100">
        <f t="shared" si="687"/>
        <v>0</v>
      </c>
      <c r="EL523" s="3">
        <f t="shared" si="687"/>
        <v>0</v>
      </c>
      <c r="EM523" s="3">
        <f t="shared" si="687"/>
        <v>0</v>
      </c>
      <c r="EN523" s="3">
        <f t="shared" si="687"/>
        <v>0</v>
      </c>
      <c r="EO523" s="3">
        <f t="shared" si="687"/>
        <v>0</v>
      </c>
      <c r="EP523" s="3">
        <f t="shared" si="687"/>
        <v>0</v>
      </c>
      <c r="EQ523" s="3">
        <f t="shared" si="687"/>
        <v>0</v>
      </c>
      <c r="ER523" s="3">
        <f t="shared" si="687"/>
        <v>0</v>
      </c>
      <c r="ES523" s="3">
        <f t="shared" si="687"/>
        <v>0</v>
      </c>
      <c r="ET523" s="3">
        <f t="shared" si="687"/>
        <v>0</v>
      </c>
      <c r="EU523" s="3">
        <f t="shared" si="687"/>
        <v>0</v>
      </c>
      <c r="EV523" s="24">
        <f t="shared" si="687"/>
        <v>0</v>
      </c>
      <c r="EW523" s="245">
        <f t="shared" si="688"/>
        <v>0</v>
      </c>
      <c r="EX523" s="262" t="str">
        <f t="shared" si="686"/>
        <v/>
      </c>
    </row>
    <row r="524" spans="1:154" ht="16.149999999999999" customHeight="1" x14ac:dyDescent="0.25">
      <c r="A524" s="363"/>
      <c r="D524" s="363"/>
      <c r="E524" s="363"/>
      <c r="F524" s="363"/>
      <c r="G524" s="363"/>
      <c r="H524" s="363"/>
      <c r="I524" s="363"/>
      <c r="J524" s="68">
        <f t="shared" si="689"/>
        <v>714</v>
      </c>
      <c r="K524" s="424" t="str">
        <f t="shared" si="690"/>
        <v>Microtis z.sp. 'Helms Arboretum'</v>
      </c>
      <c r="L524" s="428">
        <v>714</v>
      </c>
      <c r="M524" s="424" t="s">
        <v>1736</v>
      </c>
      <c r="N524" s="575" t="s">
        <v>2797</v>
      </c>
      <c r="O524" s="363" t="str">
        <f t="shared" si="670"/>
        <v>S</v>
      </c>
      <c r="P524" s="353" t="s">
        <v>2323</v>
      </c>
      <c r="Q524" s="364" t="s">
        <v>2798</v>
      </c>
      <c r="R524" s="365">
        <v>43009</v>
      </c>
      <c r="S524" s="365">
        <v>43054</v>
      </c>
      <c r="T524" s="603" t="s">
        <v>7894</v>
      </c>
      <c r="U524" s="603" t="s">
        <v>7894</v>
      </c>
      <c r="V524" s="603" t="s">
        <v>7894</v>
      </c>
      <c r="W524" s="603" t="s">
        <v>7894</v>
      </c>
      <c r="X524" s="603" t="s">
        <v>7894</v>
      </c>
      <c r="Y524" s="603" t="s">
        <v>7894</v>
      </c>
      <c r="Z524" s="603" t="s">
        <v>7894</v>
      </c>
      <c r="AA524" s="603" t="s">
        <v>7894</v>
      </c>
      <c r="AB524" s="603" t="s">
        <v>7894</v>
      </c>
      <c r="AC524" s="603" t="s">
        <v>7894</v>
      </c>
      <c r="AD524" s="603" t="s">
        <v>7894</v>
      </c>
      <c r="AE524" s="603" t="s">
        <v>7894</v>
      </c>
      <c r="AF524" s="605" t="s">
        <v>48</v>
      </c>
      <c r="AG524" s="605" t="s">
        <v>48</v>
      </c>
      <c r="AH524" s="366" t="s">
        <v>685</v>
      </c>
      <c r="AI524" s="363">
        <f t="shared" si="676"/>
        <v>6</v>
      </c>
      <c r="AJ524" s="363">
        <v>22</v>
      </c>
      <c r="AK524" s="413" t="str">
        <f t="shared" si="678"/>
        <v>Common Mignonette Orchids</v>
      </c>
      <c r="AL524" s="413" t="str">
        <f t="shared" si="679"/>
        <v>Microtis media</v>
      </c>
      <c r="AM524" s="486" t="s">
        <v>7608</v>
      </c>
      <c r="AN524" s="144" t="str">
        <f>VLOOKUP(L524,$L$3:$N$827,3,FALSE)</f>
        <v>media subsp. media</v>
      </c>
      <c r="AS524" s="69">
        <f t="shared" si="672"/>
        <v>40</v>
      </c>
      <c r="AT524" s="69">
        <f t="shared" si="673"/>
        <v>46</v>
      </c>
      <c r="AU524" s="69">
        <f t="shared" si="680"/>
        <v>10</v>
      </c>
      <c r="AV524" s="69">
        <f t="shared" si="681"/>
        <v>11</v>
      </c>
      <c r="AW524" s="81"/>
      <c r="AX524" s="364" t="s">
        <v>2799</v>
      </c>
      <c r="AY524" s="364">
        <v>15419</v>
      </c>
      <c r="AZ524" s="264" t="s">
        <v>48</v>
      </c>
      <c r="BA524" s="238"/>
      <c r="BB524" s="237" t="str">
        <f t="shared" si="682"/>
        <v/>
      </c>
      <c r="BC524" s="270">
        <f t="shared" si="677"/>
        <v>714</v>
      </c>
      <c r="BD524" t="str">
        <f t="shared" si="683"/>
        <v>Microtis z.sp. 'Helms Arboretum'</v>
      </c>
      <c r="BE524" s="367" t="e">
        <f>COUNTIFS(#REF!,L524)</f>
        <v>#REF!</v>
      </c>
      <c r="BF524" s="374" t="str">
        <f t="shared" si="684"/>
        <v>n</v>
      </c>
      <c r="BG524" s="82"/>
      <c r="BH524" s="375"/>
      <c r="BI524" s="374"/>
      <c r="BJ524" s="403"/>
      <c r="CE524" t="str">
        <f>CONCATENATE(P523," (",K523,")")</f>
        <v>_Old species name (Microtis z._PREVIOUS NAMES)</v>
      </c>
      <c r="CF524" s="388" t="str">
        <f t="shared" si="665"/>
        <v>Microtis z._PREVIOUS NAMES</v>
      </c>
      <c r="CG524" t="str">
        <f t="shared" si="692"/>
        <v/>
      </c>
      <c r="CH524" t="str">
        <f t="shared" si="693"/>
        <v/>
      </c>
      <c r="CI524" t="str">
        <f t="shared" si="694"/>
        <v/>
      </c>
      <c r="CJ524" t="str">
        <f t="shared" si="695"/>
        <v/>
      </c>
      <c r="CK524" s="359" t="str">
        <f t="shared" si="696"/>
        <v/>
      </c>
      <c r="CL524" t="str">
        <f t="shared" si="697"/>
        <v/>
      </c>
      <c r="CM524" t="str">
        <f t="shared" si="698"/>
        <v/>
      </c>
      <c r="CN524" t="str">
        <f t="shared" si="699"/>
        <v/>
      </c>
      <c r="CO524" s="359" t="str">
        <f t="shared" si="700"/>
        <v/>
      </c>
      <c r="CP524" t="str">
        <f t="shared" si="701"/>
        <v/>
      </c>
      <c r="CQ524" t="str">
        <f t="shared" si="702"/>
        <v/>
      </c>
      <c r="CR524" t="str">
        <f t="shared" si="703"/>
        <v/>
      </c>
      <c r="CS524" s="359" t="str">
        <f t="shared" si="704"/>
        <v/>
      </c>
      <c r="CT524" t="str">
        <f t="shared" si="705"/>
        <v/>
      </c>
      <c r="CU524" t="str">
        <f t="shared" si="706"/>
        <v/>
      </c>
      <c r="CV524" t="str">
        <f t="shared" si="707"/>
        <v/>
      </c>
      <c r="CW524" t="str">
        <f t="shared" si="708"/>
        <v/>
      </c>
      <c r="CX524" s="359" t="str">
        <f t="shared" si="709"/>
        <v/>
      </c>
      <c r="CY524" t="str">
        <f t="shared" si="710"/>
        <v/>
      </c>
      <c r="CZ524" t="str">
        <f t="shared" si="711"/>
        <v/>
      </c>
      <c r="DA524" t="str">
        <f t="shared" si="712"/>
        <v/>
      </c>
      <c r="DB524" s="359" t="str">
        <f t="shared" si="713"/>
        <v/>
      </c>
      <c r="DC524" t="str">
        <f t="shared" si="714"/>
        <v/>
      </c>
      <c r="DD524" t="str">
        <f t="shared" si="715"/>
        <v/>
      </c>
      <c r="DE524" t="str">
        <f t="shared" si="716"/>
        <v/>
      </c>
      <c r="DF524" s="359" t="str">
        <f t="shared" si="717"/>
        <v/>
      </c>
      <c r="DG524" t="str">
        <f t="shared" si="718"/>
        <v/>
      </c>
      <c r="DH524" t="str">
        <f t="shared" si="719"/>
        <v/>
      </c>
      <c r="DI524" t="str">
        <f t="shared" si="720"/>
        <v/>
      </c>
      <c r="DJ524" t="str">
        <f t="shared" si="721"/>
        <v/>
      </c>
      <c r="DK524" s="359" t="str">
        <f t="shared" si="722"/>
        <v/>
      </c>
      <c r="DL524" t="str">
        <f t="shared" si="723"/>
        <v/>
      </c>
      <c r="DM524" t="str">
        <f t="shared" si="724"/>
        <v/>
      </c>
      <c r="DN524" t="str">
        <f t="shared" si="725"/>
        <v/>
      </c>
      <c r="DO524" s="359" t="str">
        <f t="shared" si="726"/>
        <v/>
      </c>
      <c r="DP524" t="str">
        <f t="shared" si="727"/>
        <v/>
      </c>
      <c r="DQ524" t="str">
        <f t="shared" si="728"/>
        <v/>
      </c>
      <c r="DR524" t="str">
        <f t="shared" si="729"/>
        <v/>
      </c>
      <c r="DS524" s="359" t="str">
        <f t="shared" si="730"/>
        <v/>
      </c>
      <c r="DT524" t="str">
        <f t="shared" si="731"/>
        <v/>
      </c>
      <c r="DU524" t="str">
        <f t="shared" si="732"/>
        <v/>
      </c>
      <c r="DV524" t="str">
        <f t="shared" si="733"/>
        <v/>
      </c>
      <c r="DW524" t="str">
        <f t="shared" si="734"/>
        <v/>
      </c>
      <c r="DX524" s="359" t="str">
        <f t="shared" si="735"/>
        <v/>
      </c>
      <c r="DY524" t="str">
        <f t="shared" si="736"/>
        <v/>
      </c>
      <c r="DZ524" t="str">
        <f t="shared" si="737"/>
        <v/>
      </c>
      <c r="EA524" t="str">
        <f t="shared" si="738"/>
        <v/>
      </c>
      <c r="EB524" s="359" t="str">
        <f t="shared" si="739"/>
        <v/>
      </c>
      <c r="EC524" t="str">
        <f t="shared" si="740"/>
        <v/>
      </c>
      <c r="ED524" t="str">
        <f t="shared" si="741"/>
        <v/>
      </c>
      <c r="EE524" t="str">
        <f t="shared" si="742"/>
        <v/>
      </c>
      <c r="EF524" t="str">
        <f t="shared" si="743"/>
        <v/>
      </c>
      <c r="EG524" s="359" t="str">
        <f t="shared" si="744"/>
        <v/>
      </c>
      <c r="EH524" t="str">
        <f t="shared" si="691"/>
        <v>Microtis z._PREVIOUS NAMES</v>
      </c>
      <c r="EJ524" t="str">
        <f t="shared" si="685"/>
        <v>Microtis z.sp. 'Helms Arboretum'</v>
      </c>
      <c r="EK524" s="100">
        <f t="shared" si="687"/>
        <v>0</v>
      </c>
      <c r="EL524" s="3">
        <f t="shared" si="687"/>
        <v>0</v>
      </c>
      <c r="EM524" s="3">
        <f t="shared" si="687"/>
        <v>0</v>
      </c>
      <c r="EN524" s="3">
        <f t="shared" si="687"/>
        <v>0</v>
      </c>
      <c r="EO524" s="3">
        <f t="shared" si="687"/>
        <v>0</v>
      </c>
      <c r="EP524" s="3">
        <f t="shared" si="687"/>
        <v>0</v>
      </c>
      <c r="EQ524" s="3">
        <f t="shared" si="687"/>
        <v>0</v>
      </c>
      <c r="ER524" s="3">
        <f t="shared" si="687"/>
        <v>0</v>
      </c>
      <c r="ES524" s="3">
        <f t="shared" si="687"/>
        <v>0</v>
      </c>
      <c r="ET524" s="3">
        <f t="shared" si="687"/>
        <v>1</v>
      </c>
      <c r="EU524" s="3">
        <f t="shared" si="687"/>
        <v>1</v>
      </c>
      <c r="EV524" s="24">
        <f t="shared" si="687"/>
        <v>0</v>
      </c>
      <c r="EW524" s="245">
        <f t="shared" si="688"/>
        <v>2</v>
      </c>
      <c r="EX524" s="262" t="str">
        <f t="shared" si="686"/>
        <v/>
      </c>
    </row>
    <row r="525" spans="1:154" ht="16.149999999999999" customHeight="1" x14ac:dyDescent="0.25">
      <c r="A525" s="363"/>
      <c r="D525" s="363"/>
      <c r="E525" s="363"/>
      <c r="F525" s="363"/>
      <c r="G525" s="363"/>
      <c r="H525" s="363"/>
      <c r="I525" s="363"/>
      <c r="J525" s="68">
        <f>L525</f>
        <v>1092</v>
      </c>
      <c r="K525" s="424" t="str">
        <f>CONCATENATE(M525," ",N525)</f>
        <v>Microtis z.sp. 'Windy Harbour'</v>
      </c>
      <c r="L525" s="428">
        <v>1092</v>
      </c>
      <c r="M525" s="424" t="s">
        <v>1736</v>
      </c>
      <c r="N525" s="575" t="s">
        <v>7857</v>
      </c>
      <c r="O525" s="363" t="str">
        <f t="shared" si="670"/>
        <v>S</v>
      </c>
      <c r="P525" s="353" t="s">
        <v>2323</v>
      </c>
      <c r="Q525" s="364" t="s">
        <v>2795</v>
      </c>
      <c r="R525" s="365">
        <v>43070</v>
      </c>
      <c r="S525" s="365">
        <v>43100</v>
      </c>
      <c r="T525" s="603" t="s">
        <v>7894</v>
      </c>
      <c r="U525" s="603" t="s">
        <v>7894</v>
      </c>
      <c r="V525" s="603" t="s">
        <v>7894</v>
      </c>
      <c r="W525" s="603" t="s">
        <v>7894</v>
      </c>
      <c r="X525" s="603" t="s">
        <v>7894</v>
      </c>
      <c r="Y525" s="603" t="s">
        <v>7894</v>
      </c>
      <c r="Z525" s="603" t="s">
        <v>7894</v>
      </c>
      <c r="AA525" s="603" t="s">
        <v>7894</v>
      </c>
      <c r="AB525" s="603" t="s">
        <v>7894</v>
      </c>
      <c r="AC525" s="603" t="s">
        <v>7894</v>
      </c>
      <c r="AD525" s="603" t="s">
        <v>7894</v>
      </c>
      <c r="AE525" s="603" t="s">
        <v>7894</v>
      </c>
      <c r="AF525" s="605" t="s">
        <v>48</v>
      </c>
      <c r="AG525" s="605" t="s">
        <v>48</v>
      </c>
      <c r="AH525" s="366" t="s">
        <v>685</v>
      </c>
      <c r="AI525" s="363">
        <f t="shared" si="676"/>
        <v>6</v>
      </c>
      <c r="AJ525" s="363">
        <v>0</v>
      </c>
      <c r="AK525" s="413" t="str">
        <f t="shared" si="678"/>
        <v>None</v>
      </c>
      <c r="AL525" s="413" t="str">
        <f t="shared" si="679"/>
        <v>None</v>
      </c>
      <c r="AM525" s="486" t="s">
        <v>7608</v>
      </c>
      <c r="AN525" s="144" t="str">
        <f>VLOOKUP(L525,$L$3:$N$827,3,FALSE)</f>
        <v>cupularis</v>
      </c>
      <c r="AS525" s="69">
        <f t="shared" si="672"/>
        <v>49</v>
      </c>
      <c r="AT525" s="69">
        <f t="shared" si="673"/>
        <v>53</v>
      </c>
      <c r="AU525" s="69">
        <f t="shared" si="680"/>
        <v>12</v>
      </c>
      <c r="AV525" s="69">
        <f t="shared" si="681"/>
        <v>12</v>
      </c>
      <c r="AW525" s="81"/>
      <c r="AX525" s="364" t="s">
        <v>2796</v>
      </c>
      <c r="AY525" s="364" t="e">
        <v>#N/A</v>
      </c>
      <c r="AZ525" s="264" t="s">
        <v>48</v>
      </c>
      <c r="BA525" s="238"/>
      <c r="BB525" s="237" t="str">
        <f t="shared" si="682"/>
        <v/>
      </c>
      <c r="BC525" s="270">
        <f t="shared" si="677"/>
        <v>1092</v>
      </c>
      <c r="BD525" t="str">
        <f t="shared" si="683"/>
        <v>Microtis z.sp. 'Windy Harbour'</v>
      </c>
      <c r="BE525" s="367" t="e">
        <f>COUNTIFS(#REF!,L525)</f>
        <v>#REF!</v>
      </c>
      <c r="BF525" s="374" t="str">
        <f t="shared" si="684"/>
        <v>n</v>
      </c>
      <c r="BG525" s="82"/>
      <c r="BH525" s="375"/>
      <c r="BI525" s="374"/>
      <c r="BJ525" s="403"/>
      <c r="CE525" t="str">
        <f>CONCATENATE(P522," (",K522,")")</f>
        <v>Mignonette orchid (Microtis sp.)</v>
      </c>
      <c r="CF525" s="388" t="str">
        <f t="shared" ref="CF525:CF539" si="747">K524</f>
        <v>Microtis z.sp. 'Helms Arboretum'</v>
      </c>
      <c r="CG525" t="str">
        <f t="shared" ref="CG525:DL525" si="748">IF(CG$2&gt;=$R522,IF(CG$2&lt;=$S522,"X",""),"")</f>
        <v/>
      </c>
      <c r="CH525" t="str">
        <f t="shared" si="748"/>
        <v/>
      </c>
      <c r="CI525" t="str">
        <f t="shared" si="748"/>
        <v/>
      </c>
      <c r="CJ525" t="str">
        <f t="shared" si="748"/>
        <v/>
      </c>
      <c r="CK525" s="359" t="str">
        <f t="shared" si="748"/>
        <v/>
      </c>
      <c r="CL525" t="str">
        <f t="shared" si="748"/>
        <v/>
      </c>
      <c r="CM525" t="str">
        <f t="shared" si="748"/>
        <v/>
      </c>
      <c r="CN525" t="str">
        <f t="shared" si="748"/>
        <v/>
      </c>
      <c r="CO525" s="359" t="str">
        <f t="shared" si="748"/>
        <v/>
      </c>
      <c r="CP525" t="str">
        <f t="shared" si="748"/>
        <v/>
      </c>
      <c r="CQ525" t="str">
        <f t="shared" si="748"/>
        <v/>
      </c>
      <c r="CR525" t="str">
        <f t="shared" si="748"/>
        <v/>
      </c>
      <c r="CS525" s="359" t="str">
        <f t="shared" si="748"/>
        <v/>
      </c>
      <c r="CT525" t="str">
        <f t="shared" si="748"/>
        <v/>
      </c>
      <c r="CU525" t="str">
        <f t="shared" si="748"/>
        <v/>
      </c>
      <c r="CV525" t="str">
        <f t="shared" si="748"/>
        <v/>
      </c>
      <c r="CW525" t="str">
        <f t="shared" si="748"/>
        <v/>
      </c>
      <c r="CX525" s="359" t="str">
        <f t="shared" si="748"/>
        <v/>
      </c>
      <c r="CY525" t="str">
        <f t="shared" si="748"/>
        <v/>
      </c>
      <c r="CZ525" t="str">
        <f t="shared" si="748"/>
        <v/>
      </c>
      <c r="DA525" t="str">
        <f t="shared" si="748"/>
        <v/>
      </c>
      <c r="DB525" s="359" t="str">
        <f t="shared" si="748"/>
        <v/>
      </c>
      <c r="DC525" t="str">
        <f t="shared" si="748"/>
        <v/>
      </c>
      <c r="DD525" t="str">
        <f t="shared" si="748"/>
        <v/>
      </c>
      <c r="DE525" t="str">
        <f t="shared" si="748"/>
        <v/>
      </c>
      <c r="DF525" s="359" t="str">
        <f t="shared" si="748"/>
        <v/>
      </c>
      <c r="DG525" t="str">
        <f t="shared" si="748"/>
        <v/>
      </c>
      <c r="DH525" t="str">
        <f t="shared" si="748"/>
        <v/>
      </c>
      <c r="DI525" t="str">
        <f t="shared" si="748"/>
        <v/>
      </c>
      <c r="DJ525" t="str">
        <f t="shared" si="748"/>
        <v/>
      </c>
      <c r="DK525" s="359" t="str">
        <f t="shared" si="748"/>
        <v/>
      </c>
      <c r="DL525" t="str">
        <f t="shared" si="748"/>
        <v/>
      </c>
      <c r="DM525" t="str">
        <f t="shared" ref="DM525:EG525" si="749">IF(DM$2&gt;=$R522,IF(DM$2&lt;=$S522,"X",""),"")</f>
        <v/>
      </c>
      <c r="DN525" t="str">
        <f t="shared" si="749"/>
        <v/>
      </c>
      <c r="DO525" s="359" t="str">
        <f t="shared" si="749"/>
        <v/>
      </c>
      <c r="DP525" t="str">
        <f t="shared" si="749"/>
        <v/>
      </c>
      <c r="DQ525" t="str">
        <f t="shared" si="749"/>
        <v/>
      </c>
      <c r="DR525" t="str">
        <f t="shared" si="749"/>
        <v/>
      </c>
      <c r="DS525" s="359" t="str">
        <f t="shared" si="749"/>
        <v/>
      </c>
      <c r="DT525" t="str">
        <f t="shared" si="749"/>
        <v/>
      </c>
      <c r="DU525" t="str">
        <f t="shared" si="749"/>
        <v/>
      </c>
      <c r="DV525" t="str">
        <f t="shared" si="749"/>
        <v/>
      </c>
      <c r="DW525" t="str">
        <f t="shared" si="749"/>
        <v/>
      </c>
      <c r="DX525" s="359" t="str">
        <f t="shared" si="749"/>
        <v/>
      </c>
      <c r="DY525" t="str">
        <f t="shared" si="749"/>
        <v/>
      </c>
      <c r="DZ525" t="str">
        <f t="shared" si="749"/>
        <v/>
      </c>
      <c r="EA525" t="str">
        <f t="shared" si="749"/>
        <v/>
      </c>
      <c r="EB525" s="359" t="str">
        <f t="shared" si="749"/>
        <v/>
      </c>
      <c r="EC525" t="str">
        <f t="shared" si="749"/>
        <v/>
      </c>
      <c r="ED525" t="str">
        <f t="shared" si="749"/>
        <v/>
      </c>
      <c r="EE525" t="str">
        <f t="shared" si="749"/>
        <v/>
      </c>
      <c r="EF525" t="str">
        <f t="shared" si="749"/>
        <v/>
      </c>
      <c r="EG525" s="359" t="str">
        <f t="shared" si="749"/>
        <v/>
      </c>
      <c r="EH525" t="str">
        <f t="shared" si="691"/>
        <v>Microtis z.sp. 'Helms Arboretum'</v>
      </c>
      <c r="EJ525" t="str">
        <f t="shared" si="685"/>
        <v>Microtis z.sp. 'Windy Harbour'</v>
      </c>
      <c r="EK525" s="100">
        <f t="shared" si="687"/>
        <v>0</v>
      </c>
      <c r="EL525" s="3">
        <f t="shared" si="687"/>
        <v>0</v>
      </c>
      <c r="EM525" s="3">
        <f t="shared" si="687"/>
        <v>0</v>
      </c>
      <c r="EN525" s="3">
        <f t="shared" si="687"/>
        <v>0</v>
      </c>
      <c r="EO525" s="3">
        <f t="shared" si="687"/>
        <v>0</v>
      </c>
      <c r="EP525" s="3">
        <f t="shared" si="687"/>
        <v>0</v>
      </c>
      <c r="EQ525" s="3">
        <f t="shared" si="687"/>
        <v>0</v>
      </c>
      <c r="ER525" s="3">
        <f t="shared" si="687"/>
        <v>0</v>
      </c>
      <c r="ES525" s="3">
        <f t="shared" si="687"/>
        <v>0</v>
      </c>
      <c r="ET525" s="3">
        <f t="shared" si="687"/>
        <v>0</v>
      </c>
      <c r="EU525" s="3">
        <f t="shared" si="687"/>
        <v>0</v>
      </c>
      <c r="EV525" s="24">
        <f t="shared" si="687"/>
        <v>1</v>
      </c>
      <c r="EW525" s="245">
        <f t="shared" si="688"/>
        <v>1</v>
      </c>
      <c r="EX525" s="262" t="str">
        <f t="shared" si="686"/>
        <v/>
      </c>
    </row>
    <row r="526" spans="1:154" ht="16.149999999999999" customHeight="1" x14ac:dyDescent="0.25">
      <c r="A526" s="363"/>
      <c r="D526" s="363"/>
      <c r="E526" s="363"/>
      <c r="F526" s="363"/>
      <c r="G526" s="363"/>
      <c r="H526" s="363"/>
      <c r="I526" s="363"/>
      <c r="J526" s="68">
        <f t="shared" si="689"/>
        <v>1185</v>
      </c>
      <c r="K526" s="427" t="str">
        <f t="shared" si="690"/>
        <v>Nervilia holochila</v>
      </c>
      <c r="L526" s="428">
        <v>1185</v>
      </c>
      <c r="M526" s="427" t="s">
        <v>1741</v>
      </c>
      <c r="N526" s="439" t="s">
        <v>2800</v>
      </c>
      <c r="O526" s="363" t="str">
        <f t="shared" si="670"/>
        <v>N</v>
      </c>
      <c r="P526" s="430" t="s">
        <v>2801</v>
      </c>
      <c r="Q526" s="364" t="s">
        <v>2802</v>
      </c>
      <c r="R526" s="365">
        <v>43070</v>
      </c>
      <c r="S526" s="365">
        <v>43100</v>
      </c>
      <c r="T526" s="603" t="s">
        <v>7894</v>
      </c>
      <c r="U526" s="603" t="s">
        <v>7894</v>
      </c>
      <c r="V526" s="603" t="s">
        <v>7894</v>
      </c>
      <c r="W526" s="603" t="s">
        <v>7894</v>
      </c>
      <c r="X526" s="603" t="s">
        <v>7894</v>
      </c>
      <c r="Y526" s="603" t="s">
        <v>7894</v>
      </c>
      <c r="Z526" s="603" t="s">
        <v>7894</v>
      </c>
      <c r="AA526" s="603" t="s">
        <v>7894</v>
      </c>
      <c r="AB526" s="603" t="s">
        <v>7894</v>
      </c>
      <c r="AC526" s="603" t="s">
        <v>7894</v>
      </c>
      <c r="AD526" s="603" t="s">
        <v>4830</v>
      </c>
      <c r="AE526" s="603" t="s">
        <v>4831</v>
      </c>
      <c r="AF526" s="605" t="s">
        <v>7916</v>
      </c>
      <c r="AG526" s="605" t="s">
        <v>7958</v>
      </c>
      <c r="AH526" s="366" t="s">
        <v>685</v>
      </c>
      <c r="AI526" s="363">
        <f t="shared" si="676"/>
        <v>6</v>
      </c>
      <c r="AJ526" s="363">
        <v>0</v>
      </c>
      <c r="AK526" s="413" t="str">
        <f t="shared" si="678"/>
        <v>None</v>
      </c>
      <c r="AL526" s="413" t="str">
        <f t="shared" si="679"/>
        <v>None</v>
      </c>
      <c r="AM526" s="486" t="s">
        <v>7607</v>
      </c>
      <c r="AS526" s="69">
        <f t="shared" si="672"/>
        <v>49</v>
      </c>
      <c r="AT526" s="69">
        <f t="shared" si="673"/>
        <v>53</v>
      </c>
      <c r="AU526" s="69">
        <f t="shared" si="680"/>
        <v>12</v>
      </c>
      <c r="AV526" s="69">
        <f t="shared" si="681"/>
        <v>12</v>
      </c>
      <c r="AW526" s="81"/>
      <c r="AX526" s="364" t="s">
        <v>2801</v>
      </c>
      <c r="AY526" s="364">
        <v>1666</v>
      </c>
      <c r="AZ526" s="264" t="s">
        <v>48</v>
      </c>
      <c r="BA526" s="238"/>
      <c r="BB526" s="237" t="str">
        <f t="shared" si="682"/>
        <v/>
      </c>
      <c r="BC526" s="270">
        <f t="shared" si="677"/>
        <v>1185</v>
      </c>
      <c r="BD526" t="str">
        <f t="shared" si="683"/>
        <v>Nervilia holochila</v>
      </c>
      <c r="BE526" s="367" t="e">
        <f>COUNTIFS(#REF!,L526)</f>
        <v>#REF!</v>
      </c>
      <c r="BF526" s="374" t="str">
        <f t="shared" si="684"/>
        <v>n</v>
      </c>
      <c r="BG526" s="82"/>
      <c r="BH526" s="375"/>
      <c r="BI526" s="374"/>
      <c r="BJ526" s="403"/>
      <c r="CE526" t="str">
        <f>CONCATENATE(P524," (",K524,")")</f>
        <v>_Old species name (Microtis z.sp. 'Helms Arboretum')</v>
      </c>
      <c r="CF526" s="388" t="str">
        <f t="shared" si="747"/>
        <v>Microtis z.sp. 'Windy Harbour'</v>
      </c>
      <c r="CG526" t="str">
        <f t="shared" ref="CG526:DL526" si="750">IF(CG$2&gt;=$R524,IF(CG$2&lt;=$S524,"X",""),"")</f>
        <v/>
      </c>
      <c r="CH526" t="str">
        <f t="shared" si="750"/>
        <v/>
      </c>
      <c r="CI526" t="str">
        <f t="shared" si="750"/>
        <v/>
      </c>
      <c r="CJ526" t="str">
        <f t="shared" si="750"/>
        <v/>
      </c>
      <c r="CK526" s="359" t="str">
        <f t="shared" si="750"/>
        <v/>
      </c>
      <c r="CL526" t="str">
        <f t="shared" si="750"/>
        <v/>
      </c>
      <c r="CM526" t="str">
        <f t="shared" si="750"/>
        <v/>
      </c>
      <c r="CN526" t="str">
        <f t="shared" si="750"/>
        <v/>
      </c>
      <c r="CO526" s="359" t="str">
        <f t="shared" si="750"/>
        <v/>
      </c>
      <c r="CP526" t="str">
        <f t="shared" si="750"/>
        <v/>
      </c>
      <c r="CQ526" t="str">
        <f t="shared" si="750"/>
        <v/>
      </c>
      <c r="CR526" t="str">
        <f t="shared" si="750"/>
        <v/>
      </c>
      <c r="CS526" s="359" t="str">
        <f t="shared" si="750"/>
        <v/>
      </c>
      <c r="CT526" t="str">
        <f t="shared" si="750"/>
        <v/>
      </c>
      <c r="CU526" t="str">
        <f t="shared" si="750"/>
        <v/>
      </c>
      <c r="CV526" t="str">
        <f t="shared" si="750"/>
        <v/>
      </c>
      <c r="CW526" t="str">
        <f t="shared" si="750"/>
        <v/>
      </c>
      <c r="CX526" s="359" t="str">
        <f t="shared" si="750"/>
        <v/>
      </c>
      <c r="CY526" t="str">
        <f t="shared" si="750"/>
        <v/>
      </c>
      <c r="CZ526" t="str">
        <f t="shared" si="750"/>
        <v/>
      </c>
      <c r="DA526" t="str">
        <f t="shared" si="750"/>
        <v/>
      </c>
      <c r="DB526" s="359" t="str">
        <f t="shared" si="750"/>
        <v/>
      </c>
      <c r="DC526" t="str">
        <f t="shared" si="750"/>
        <v/>
      </c>
      <c r="DD526" t="str">
        <f t="shared" si="750"/>
        <v/>
      </c>
      <c r="DE526" t="str">
        <f t="shared" si="750"/>
        <v/>
      </c>
      <c r="DF526" s="359" t="str">
        <f t="shared" si="750"/>
        <v/>
      </c>
      <c r="DG526" t="str">
        <f t="shared" si="750"/>
        <v/>
      </c>
      <c r="DH526" t="str">
        <f t="shared" si="750"/>
        <v/>
      </c>
      <c r="DI526" t="str">
        <f t="shared" si="750"/>
        <v/>
      </c>
      <c r="DJ526" t="str">
        <f t="shared" si="750"/>
        <v/>
      </c>
      <c r="DK526" s="359" t="str">
        <f t="shared" si="750"/>
        <v/>
      </c>
      <c r="DL526" t="str">
        <f t="shared" si="750"/>
        <v/>
      </c>
      <c r="DM526" t="str">
        <f t="shared" ref="DM526:EG526" si="751">IF(DM$2&gt;=$R524,IF(DM$2&lt;=$S524,"X",""),"")</f>
        <v/>
      </c>
      <c r="DN526" t="str">
        <f t="shared" si="751"/>
        <v/>
      </c>
      <c r="DO526" s="359" t="str">
        <f t="shared" si="751"/>
        <v/>
      </c>
      <c r="DP526" t="str">
        <f t="shared" si="751"/>
        <v/>
      </c>
      <c r="DQ526" t="str">
        <f t="shared" si="751"/>
        <v/>
      </c>
      <c r="DR526" t="str">
        <f t="shared" si="751"/>
        <v/>
      </c>
      <c r="DS526" s="359" t="str">
        <f t="shared" si="751"/>
        <v/>
      </c>
      <c r="DT526" t="str">
        <f t="shared" si="751"/>
        <v>X</v>
      </c>
      <c r="DU526" t="str">
        <f t="shared" si="751"/>
        <v>X</v>
      </c>
      <c r="DV526" t="str">
        <f t="shared" si="751"/>
        <v>X</v>
      </c>
      <c r="DW526" t="str">
        <f t="shared" si="751"/>
        <v>X</v>
      </c>
      <c r="DX526" s="359" t="str">
        <f t="shared" si="751"/>
        <v>X</v>
      </c>
      <c r="DY526" t="str">
        <f t="shared" si="751"/>
        <v>X</v>
      </c>
      <c r="DZ526" t="str">
        <f t="shared" si="751"/>
        <v>X</v>
      </c>
      <c r="EA526" t="str">
        <f t="shared" si="751"/>
        <v/>
      </c>
      <c r="EB526" s="359" t="str">
        <f t="shared" si="751"/>
        <v/>
      </c>
      <c r="EC526" t="str">
        <f t="shared" si="751"/>
        <v/>
      </c>
      <c r="ED526" t="str">
        <f t="shared" si="751"/>
        <v/>
      </c>
      <c r="EE526" t="str">
        <f t="shared" si="751"/>
        <v/>
      </c>
      <c r="EF526" t="str">
        <f t="shared" si="751"/>
        <v/>
      </c>
      <c r="EG526" s="359" t="str">
        <f t="shared" si="751"/>
        <v/>
      </c>
      <c r="EH526" t="str">
        <f t="shared" si="691"/>
        <v>Microtis z.sp. 'Windy Harbour'</v>
      </c>
      <c r="EJ526" t="str">
        <f t="shared" si="685"/>
        <v>Nervilia holochila</v>
      </c>
      <c r="EK526" s="100">
        <f t="shared" si="687"/>
        <v>0</v>
      </c>
      <c r="EL526" s="3">
        <f t="shared" si="687"/>
        <v>0</v>
      </c>
      <c r="EM526" s="3">
        <f t="shared" si="687"/>
        <v>0</v>
      </c>
      <c r="EN526" s="3">
        <f t="shared" si="687"/>
        <v>0</v>
      </c>
      <c r="EO526" s="3">
        <f t="shared" si="687"/>
        <v>0</v>
      </c>
      <c r="EP526" s="3">
        <f t="shared" si="687"/>
        <v>0</v>
      </c>
      <c r="EQ526" s="3">
        <f t="shared" si="687"/>
        <v>0</v>
      </c>
      <c r="ER526" s="3">
        <f t="shared" si="687"/>
        <v>0</v>
      </c>
      <c r="ES526" s="3">
        <f t="shared" si="687"/>
        <v>0</v>
      </c>
      <c r="ET526" s="3">
        <f t="shared" si="687"/>
        <v>0</v>
      </c>
      <c r="EU526" s="3">
        <f t="shared" si="687"/>
        <v>0</v>
      </c>
      <c r="EV526" s="24">
        <f t="shared" si="687"/>
        <v>1</v>
      </c>
      <c r="EW526" s="245">
        <f t="shared" si="688"/>
        <v>1</v>
      </c>
      <c r="EX526" s="262" t="str">
        <f t="shared" si="686"/>
        <v/>
      </c>
    </row>
    <row r="527" spans="1:154" ht="16.149999999999999" customHeight="1" x14ac:dyDescent="0.25">
      <c r="A527" s="363"/>
      <c r="D527" s="363"/>
      <c r="E527" s="363"/>
      <c r="F527" s="363"/>
      <c r="G527" s="363"/>
      <c r="H527" s="363"/>
      <c r="I527" s="363"/>
      <c r="J527" s="68">
        <f t="shared" si="689"/>
        <v>2153</v>
      </c>
      <c r="K527" s="427" t="str">
        <f t="shared" si="690"/>
        <v>Nervilia sp.</v>
      </c>
      <c r="L527" s="428">
        <v>2153</v>
      </c>
      <c r="M527" s="427" t="s">
        <v>1741</v>
      </c>
      <c r="N527" s="439" t="s">
        <v>67</v>
      </c>
      <c r="O527" s="363" t="str">
        <f t="shared" si="670"/>
        <v>N</v>
      </c>
      <c r="P527" s="430" t="str">
        <f>_xlfn.CONCAT(M527," ","species")</f>
        <v>Nervilia species</v>
      </c>
      <c r="Q527" s="364" t="s">
        <v>1055</v>
      </c>
      <c r="R527" s="365" t="s">
        <v>685</v>
      </c>
      <c r="S527" s="365" t="s">
        <v>685</v>
      </c>
      <c r="T527" s="603" t="s">
        <v>7894</v>
      </c>
      <c r="U527" s="603" t="s">
        <v>7894</v>
      </c>
      <c r="V527" s="603" t="s">
        <v>7894</v>
      </c>
      <c r="W527" s="603" t="s">
        <v>7894</v>
      </c>
      <c r="X527" s="603" t="s">
        <v>7894</v>
      </c>
      <c r="Y527" s="603" t="s">
        <v>7894</v>
      </c>
      <c r="Z527" s="603" t="s">
        <v>7894</v>
      </c>
      <c r="AA527" s="603" t="s">
        <v>7894</v>
      </c>
      <c r="AB527" s="603" t="s">
        <v>7894</v>
      </c>
      <c r="AC527" s="603" t="s">
        <v>7894</v>
      </c>
      <c r="AD527" s="603" t="s">
        <v>7894</v>
      </c>
      <c r="AE527" s="603" t="s">
        <v>7894</v>
      </c>
      <c r="AF527" s="605" t="s">
        <v>48</v>
      </c>
      <c r="AG527" s="605" t="s">
        <v>48</v>
      </c>
      <c r="AH527" s="366" t="s">
        <v>685</v>
      </c>
      <c r="AI527" s="363">
        <f t="shared" si="676"/>
        <v>6</v>
      </c>
      <c r="AJ527" s="363">
        <v>0</v>
      </c>
      <c r="AK527" s="413" t="str">
        <f t="shared" si="678"/>
        <v>None</v>
      </c>
      <c r="AL527" s="413" t="str">
        <f t="shared" si="679"/>
        <v>None</v>
      </c>
      <c r="AM527" s="486" t="s">
        <v>7613</v>
      </c>
      <c r="AS527" s="69">
        <f t="shared" si="672"/>
        <v>0</v>
      </c>
      <c r="AT527" s="69">
        <f t="shared" si="673"/>
        <v>0</v>
      </c>
      <c r="AU527" s="69">
        <f t="shared" si="680"/>
        <v>0</v>
      </c>
      <c r="AV527" s="69">
        <f t="shared" si="681"/>
        <v>0</v>
      </c>
      <c r="AW527" s="81"/>
      <c r="AX527" s="364"/>
      <c r="AY527" s="364" t="e">
        <v>#N/A</v>
      </c>
      <c r="AZ527" s="264" t="s">
        <v>48</v>
      </c>
      <c r="BA527" s="238"/>
      <c r="BB527" s="237" t="str">
        <f t="shared" si="682"/>
        <v/>
      </c>
      <c r="BC527" s="270">
        <f t="shared" si="677"/>
        <v>2153</v>
      </c>
      <c r="BD527" t="str">
        <f t="shared" si="683"/>
        <v>Nervilia sp.</v>
      </c>
      <c r="BE527" s="367" t="e">
        <f>COUNTIFS(#REF!,L527)</f>
        <v>#REF!</v>
      </c>
      <c r="BF527" s="374" t="str">
        <f t="shared" si="684"/>
        <v>n</v>
      </c>
      <c r="BG527" s="82"/>
      <c r="BH527" s="375"/>
      <c r="BI527" s="374"/>
      <c r="BJ527" s="403"/>
      <c r="CE527" t="str">
        <f t="shared" ref="CE527:CE539" si="752">CONCATENATE(P526," (",K526,")")</f>
        <v>Ribbed shield orchid (Nervilia holochila)</v>
      </c>
      <c r="CF527" s="388" t="str">
        <f t="shared" si="747"/>
        <v>Nervilia holochila</v>
      </c>
      <c r="CG527" t="str">
        <f t="shared" si="692"/>
        <v/>
      </c>
      <c r="CH527" t="str">
        <f t="shared" si="693"/>
        <v/>
      </c>
      <c r="CI527" t="str">
        <f t="shared" si="694"/>
        <v/>
      </c>
      <c r="CJ527" t="str">
        <f t="shared" si="695"/>
        <v/>
      </c>
      <c r="CK527" s="359" t="str">
        <f t="shared" si="696"/>
        <v/>
      </c>
      <c r="CL527" t="str">
        <f t="shared" si="697"/>
        <v/>
      </c>
      <c r="CM527" t="str">
        <f t="shared" si="698"/>
        <v/>
      </c>
      <c r="CN527" t="str">
        <f t="shared" si="699"/>
        <v/>
      </c>
      <c r="CO527" s="359" t="str">
        <f t="shared" si="700"/>
        <v/>
      </c>
      <c r="CP527" t="str">
        <f t="shared" si="701"/>
        <v/>
      </c>
      <c r="CQ527" t="str">
        <f t="shared" si="702"/>
        <v/>
      </c>
      <c r="CR527" t="str">
        <f t="shared" si="703"/>
        <v/>
      </c>
      <c r="CS527" s="359" t="str">
        <f t="shared" si="704"/>
        <v/>
      </c>
      <c r="CT527" t="str">
        <f t="shared" si="705"/>
        <v/>
      </c>
      <c r="CU527" t="str">
        <f t="shared" si="706"/>
        <v/>
      </c>
      <c r="CV527" t="str">
        <f t="shared" si="707"/>
        <v/>
      </c>
      <c r="CW527" t="str">
        <f t="shared" si="708"/>
        <v/>
      </c>
      <c r="CX527" s="359" t="str">
        <f t="shared" si="709"/>
        <v/>
      </c>
      <c r="CY527" t="str">
        <f t="shared" si="710"/>
        <v/>
      </c>
      <c r="CZ527" t="str">
        <f t="shared" si="711"/>
        <v/>
      </c>
      <c r="DA527" t="str">
        <f t="shared" si="712"/>
        <v/>
      </c>
      <c r="DB527" s="359" t="str">
        <f t="shared" si="713"/>
        <v/>
      </c>
      <c r="DC527" t="str">
        <f t="shared" si="714"/>
        <v/>
      </c>
      <c r="DD527" t="str">
        <f t="shared" si="715"/>
        <v/>
      </c>
      <c r="DE527" t="str">
        <f t="shared" si="716"/>
        <v/>
      </c>
      <c r="DF527" s="359" t="str">
        <f t="shared" si="717"/>
        <v/>
      </c>
      <c r="DG527" t="str">
        <f t="shared" si="718"/>
        <v/>
      </c>
      <c r="DH527" t="str">
        <f t="shared" si="719"/>
        <v/>
      </c>
      <c r="DI527" t="str">
        <f t="shared" si="720"/>
        <v/>
      </c>
      <c r="DJ527" t="str">
        <f t="shared" si="721"/>
        <v/>
      </c>
      <c r="DK527" s="359" t="str">
        <f t="shared" si="722"/>
        <v/>
      </c>
      <c r="DL527" t="str">
        <f t="shared" si="723"/>
        <v/>
      </c>
      <c r="DM527" t="str">
        <f t="shared" si="724"/>
        <v/>
      </c>
      <c r="DN527" t="str">
        <f t="shared" si="725"/>
        <v/>
      </c>
      <c r="DO527" s="359" t="str">
        <f t="shared" si="726"/>
        <v/>
      </c>
      <c r="DP527" t="str">
        <f t="shared" si="727"/>
        <v/>
      </c>
      <c r="DQ527" t="str">
        <f t="shared" si="728"/>
        <v/>
      </c>
      <c r="DR527" t="str">
        <f t="shared" si="729"/>
        <v/>
      </c>
      <c r="DS527" s="359" t="str">
        <f t="shared" si="730"/>
        <v/>
      </c>
      <c r="DT527" t="str">
        <f t="shared" si="731"/>
        <v/>
      </c>
      <c r="DU527" t="str">
        <f t="shared" si="732"/>
        <v/>
      </c>
      <c r="DV527" t="str">
        <f t="shared" si="733"/>
        <v/>
      </c>
      <c r="DW527" t="str">
        <f t="shared" si="734"/>
        <v/>
      </c>
      <c r="DX527" s="359" t="str">
        <f t="shared" si="735"/>
        <v/>
      </c>
      <c r="DY527" t="str">
        <f t="shared" si="736"/>
        <v/>
      </c>
      <c r="DZ527" t="str">
        <f t="shared" si="737"/>
        <v/>
      </c>
      <c r="EA527" t="str">
        <f t="shared" si="738"/>
        <v/>
      </c>
      <c r="EB527" s="359" t="str">
        <f t="shared" si="739"/>
        <v/>
      </c>
      <c r="EC527" t="str">
        <f t="shared" si="740"/>
        <v>X</v>
      </c>
      <c r="ED527" t="str">
        <f t="shared" si="741"/>
        <v>X</v>
      </c>
      <c r="EE527" t="str">
        <f t="shared" si="742"/>
        <v>X</v>
      </c>
      <c r="EF527" t="str">
        <f t="shared" si="743"/>
        <v>X</v>
      </c>
      <c r="EG527" s="359" t="str">
        <f t="shared" si="744"/>
        <v>X</v>
      </c>
      <c r="EH527" t="str">
        <f t="shared" si="691"/>
        <v>Nervilia holochila</v>
      </c>
      <c r="EJ527" t="str">
        <f t="shared" si="685"/>
        <v>Nervilia sp.</v>
      </c>
      <c r="EK527" s="100">
        <f t="shared" si="687"/>
        <v>0</v>
      </c>
      <c r="EL527" s="3">
        <f t="shared" si="687"/>
        <v>0</v>
      </c>
      <c r="EM527" s="3">
        <f t="shared" si="687"/>
        <v>0</v>
      </c>
      <c r="EN527" s="3">
        <f t="shared" si="687"/>
        <v>0</v>
      </c>
      <c r="EO527" s="3">
        <f t="shared" si="687"/>
        <v>0</v>
      </c>
      <c r="EP527" s="3">
        <f t="shared" si="687"/>
        <v>0</v>
      </c>
      <c r="EQ527" s="3">
        <f t="shared" si="687"/>
        <v>0</v>
      </c>
      <c r="ER527" s="3">
        <f t="shared" si="687"/>
        <v>0</v>
      </c>
      <c r="ES527" s="3">
        <f t="shared" si="687"/>
        <v>0</v>
      </c>
      <c r="ET527" s="3">
        <f t="shared" si="687"/>
        <v>0</v>
      </c>
      <c r="EU527" s="3">
        <f t="shared" si="687"/>
        <v>0</v>
      </c>
      <c r="EV527" s="24">
        <f t="shared" si="687"/>
        <v>0</v>
      </c>
      <c r="EW527" s="245">
        <f t="shared" si="688"/>
        <v>0</v>
      </c>
      <c r="EX527" s="262" t="str">
        <f t="shared" si="686"/>
        <v/>
      </c>
    </row>
    <row r="528" spans="1:154" ht="16.149999999999999" customHeight="1" x14ac:dyDescent="0.25">
      <c r="A528" s="363"/>
      <c r="D528" s="363"/>
      <c r="E528" s="363"/>
      <c r="F528" s="363"/>
      <c r="G528" s="363"/>
      <c r="H528" s="363"/>
      <c r="I528" s="363"/>
      <c r="J528" s="68">
        <f t="shared" si="689"/>
        <v>1078</v>
      </c>
      <c r="K528" s="427" t="str">
        <f t="shared" si="690"/>
        <v>Paracaleana alcockii</v>
      </c>
      <c r="L528" s="428">
        <v>1078</v>
      </c>
      <c r="M528" s="427" t="s">
        <v>1746</v>
      </c>
      <c r="N528" s="445" t="s">
        <v>943</v>
      </c>
      <c r="O528" s="363" t="str">
        <f t="shared" si="670"/>
        <v>S</v>
      </c>
      <c r="P528" s="430" t="s">
        <v>2803</v>
      </c>
      <c r="Q528" s="364" t="s">
        <v>2804</v>
      </c>
      <c r="R528" s="373">
        <v>42993</v>
      </c>
      <c r="S528" s="373">
        <v>43023</v>
      </c>
      <c r="T528" s="603" t="s">
        <v>7894</v>
      </c>
      <c r="U528" s="603" t="s">
        <v>7894</v>
      </c>
      <c r="V528" s="603" t="s">
        <v>7894</v>
      </c>
      <c r="W528" s="603" t="s">
        <v>7894</v>
      </c>
      <c r="X528" s="603" t="s">
        <v>7894</v>
      </c>
      <c r="Y528" s="603" t="s">
        <v>7894</v>
      </c>
      <c r="Z528" s="603" t="s">
        <v>7894</v>
      </c>
      <c r="AA528" s="603" t="s">
        <v>7894</v>
      </c>
      <c r="AB528" s="603" t="s">
        <v>4828</v>
      </c>
      <c r="AC528" s="603" t="s">
        <v>4829</v>
      </c>
      <c r="AD528" s="603" t="s">
        <v>7894</v>
      </c>
      <c r="AE528" s="603" t="s">
        <v>7894</v>
      </c>
      <c r="AF528" s="605" t="s">
        <v>7896</v>
      </c>
      <c r="AG528" s="605" t="s">
        <v>7943</v>
      </c>
      <c r="AH528" s="366" t="s">
        <v>1307</v>
      </c>
      <c r="AI528" s="363">
        <f t="shared" si="676"/>
        <v>3</v>
      </c>
      <c r="AJ528" s="363">
        <v>24</v>
      </c>
      <c r="AK528" s="413" t="str">
        <f t="shared" si="678"/>
        <v>Flying Duck Orchids</v>
      </c>
      <c r="AL528" s="413" t="str">
        <f t="shared" si="679"/>
        <v>Paracaleana nigrita</v>
      </c>
      <c r="AM528" s="486" t="s">
        <v>7607</v>
      </c>
      <c r="AS528" s="69">
        <f t="shared" si="672"/>
        <v>38</v>
      </c>
      <c r="AT528" s="69">
        <f t="shared" si="673"/>
        <v>42</v>
      </c>
      <c r="AU528" s="69">
        <f t="shared" si="680"/>
        <v>9</v>
      </c>
      <c r="AV528" s="69">
        <f t="shared" si="681"/>
        <v>10</v>
      </c>
      <c r="AW528" s="81"/>
      <c r="AX528" s="364" t="s">
        <v>2805</v>
      </c>
      <c r="AY528" s="364">
        <v>29113</v>
      </c>
      <c r="AZ528" s="264" t="s">
        <v>48</v>
      </c>
      <c r="BA528" s="238"/>
      <c r="BB528" s="237" t="str">
        <f t="shared" si="682"/>
        <v/>
      </c>
      <c r="BC528" s="270">
        <f t="shared" si="677"/>
        <v>1078</v>
      </c>
      <c r="BD528" t="str">
        <f t="shared" si="683"/>
        <v>Paracaleana alcockii</v>
      </c>
      <c r="BE528" s="367" t="e">
        <f>COUNTIFS(#REF!,L528)</f>
        <v>#REF!</v>
      </c>
      <c r="BF528" s="374" t="str">
        <f t="shared" si="684"/>
        <v>y</v>
      </c>
      <c r="BG528" s="82"/>
      <c r="BH528" s="375"/>
      <c r="BI528" s="374"/>
      <c r="BJ528" s="403"/>
      <c r="CE528" t="str">
        <f t="shared" si="752"/>
        <v>Nervilia species (Nervilia sp.)</v>
      </c>
      <c r="CF528" s="388" t="str">
        <f t="shared" si="747"/>
        <v>Nervilia sp.</v>
      </c>
      <c r="CG528" t="str">
        <f t="shared" si="692"/>
        <v/>
      </c>
      <c r="CH528" t="str">
        <f t="shared" si="693"/>
        <v/>
      </c>
      <c r="CI528" t="str">
        <f t="shared" si="694"/>
        <v/>
      </c>
      <c r="CJ528" t="str">
        <f t="shared" si="695"/>
        <v/>
      </c>
      <c r="CK528" s="359" t="str">
        <f t="shared" si="696"/>
        <v/>
      </c>
      <c r="CL528" t="str">
        <f t="shared" si="697"/>
        <v/>
      </c>
      <c r="CM528" t="str">
        <f t="shared" si="698"/>
        <v/>
      </c>
      <c r="CN528" t="str">
        <f t="shared" si="699"/>
        <v/>
      </c>
      <c r="CO528" s="359" t="str">
        <f t="shared" si="700"/>
        <v/>
      </c>
      <c r="CP528" t="str">
        <f t="shared" si="701"/>
        <v/>
      </c>
      <c r="CQ528" t="str">
        <f t="shared" si="702"/>
        <v/>
      </c>
      <c r="CR528" t="str">
        <f t="shared" si="703"/>
        <v/>
      </c>
      <c r="CS528" s="359" t="str">
        <f t="shared" si="704"/>
        <v/>
      </c>
      <c r="CT528" t="str">
        <f t="shared" si="705"/>
        <v/>
      </c>
      <c r="CU528" t="str">
        <f t="shared" si="706"/>
        <v/>
      </c>
      <c r="CV528" t="str">
        <f t="shared" si="707"/>
        <v/>
      </c>
      <c r="CW528" t="str">
        <f t="shared" si="708"/>
        <v/>
      </c>
      <c r="CX528" s="359" t="str">
        <f t="shared" si="709"/>
        <v/>
      </c>
      <c r="CY528" t="str">
        <f t="shared" si="710"/>
        <v/>
      </c>
      <c r="CZ528" t="str">
        <f t="shared" si="711"/>
        <v/>
      </c>
      <c r="DA528" t="str">
        <f t="shared" si="712"/>
        <v/>
      </c>
      <c r="DB528" s="359" t="str">
        <f t="shared" si="713"/>
        <v/>
      </c>
      <c r="DC528" t="str">
        <f t="shared" si="714"/>
        <v/>
      </c>
      <c r="DD528" t="str">
        <f t="shared" si="715"/>
        <v/>
      </c>
      <c r="DE528" t="str">
        <f t="shared" si="716"/>
        <v/>
      </c>
      <c r="DF528" s="359" t="str">
        <f t="shared" si="717"/>
        <v/>
      </c>
      <c r="DG528" t="str">
        <f t="shared" si="718"/>
        <v/>
      </c>
      <c r="DH528" t="str">
        <f t="shared" si="719"/>
        <v/>
      </c>
      <c r="DI528" t="str">
        <f t="shared" si="720"/>
        <v/>
      </c>
      <c r="DJ528" t="str">
        <f t="shared" si="721"/>
        <v/>
      </c>
      <c r="DK528" s="359" t="str">
        <f t="shared" si="722"/>
        <v/>
      </c>
      <c r="DL528" t="str">
        <f t="shared" si="723"/>
        <v/>
      </c>
      <c r="DM528" t="str">
        <f t="shared" si="724"/>
        <v/>
      </c>
      <c r="DN528" t="str">
        <f t="shared" si="725"/>
        <v/>
      </c>
      <c r="DO528" s="359" t="str">
        <f t="shared" si="726"/>
        <v/>
      </c>
      <c r="DP528" t="str">
        <f t="shared" si="727"/>
        <v/>
      </c>
      <c r="DQ528" t="str">
        <f t="shared" si="728"/>
        <v/>
      </c>
      <c r="DR528" t="str">
        <f t="shared" si="729"/>
        <v/>
      </c>
      <c r="DS528" s="359" t="str">
        <f t="shared" si="730"/>
        <v/>
      </c>
      <c r="DT528" t="str">
        <f t="shared" si="731"/>
        <v/>
      </c>
      <c r="DU528" t="str">
        <f t="shared" si="732"/>
        <v/>
      </c>
      <c r="DV528" t="str">
        <f t="shared" si="733"/>
        <v/>
      </c>
      <c r="DW528" t="str">
        <f t="shared" si="734"/>
        <v/>
      </c>
      <c r="DX528" s="359" t="str">
        <f t="shared" si="735"/>
        <v/>
      </c>
      <c r="DY528" t="str">
        <f t="shared" si="736"/>
        <v/>
      </c>
      <c r="DZ528" t="str">
        <f t="shared" si="737"/>
        <v/>
      </c>
      <c r="EA528" t="str">
        <f t="shared" si="738"/>
        <v/>
      </c>
      <c r="EB528" s="359" t="str">
        <f t="shared" si="739"/>
        <v/>
      </c>
      <c r="EC528" t="str">
        <f t="shared" si="740"/>
        <v/>
      </c>
      <c r="ED528" t="str">
        <f t="shared" si="741"/>
        <v/>
      </c>
      <c r="EE528" t="str">
        <f t="shared" si="742"/>
        <v/>
      </c>
      <c r="EF528" t="str">
        <f t="shared" si="743"/>
        <v/>
      </c>
      <c r="EG528" s="359" t="str">
        <f t="shared" si="744"/>
        <v/>
      </c>
      <c r="EH528" t="str">
        <f t="shared" si="691"/>
        <v>Nervilia sp.</v>
      </c>
      <c r="EJ528" t="str">
        <f t="shared" si="685"/>
        <v>Paracaleana alcockii</v>
      </c>
      <c r="EK528" s="100">
        <f t="shared" si="687"/>
        <v>0</v>
      </c>
      <c r="EL528" s="3">
        <f t="shared" si="687"/>
        <v>0</v>
      </c>
      <c r="EM528" s="3">
        <f t="shared" si="687"/>
        <v>0</v>
      </c>
      <c r="EN528" s="3">
        <f t="shared" si="687"/>
        <v>0</v>
      </c>
      <c r="EO528" s="3">
        <f t="shared" si="687"/>
        <v>0</v>
      </c>
      <c r="EP528" s="3">
        <f t="shared" si="687"/>
        <v>0</v>
      </c>
      <c r="EQ528" s="3">
        <f t="shared" si="687"/>
        <v>0</v>
      </c>
      <c r="ER528" s="3">
        <f t="shared" si="687"/>
        <v>0</v>
      </c>
      <c r="ES528" s="3">
        <f t="shared" si="687"/>
        <v>1</v>
      </c>
      <c r="ET528" s="3">
        <f t="shared" si="687"/>
        <v>1</v>
      </c>
      <c r="EU528" s="3">
        <f t="shared" si="687"/>
        <v>0</v>
      </c>
      <c r="EV528" s="24">
        <f t="shared" si="687"/>
        <v>0</v>
      </c>
      <c r="EW528" s="245">
        <f t="shared" si="688"/>
        <v>2</v>
      </c>
      <c r="EX528" s="262" t="str">
        <f t="shared" si="686"/>
        <v/>
      </c>
    </row>
    <row r="529" spans="1:154" ht="16.149999999999999" customHeight="1" x14ac:dyDescent="0.25">
      <c r="A529" s="363"/>
      <c r="D529" s="363"/>
      <c r="E529" s="363"/>
      <c r="F529" s="363"/>
      <c r="G529" s="363"/>
      <c r="H529" s="363"/>
      <c r="I529" s="363"/>
      <c r="J529" s="68">
        <f t="shared" si="689"/>
        <v>1010</v>
      </c>
      <c r="K529" s="427" t="str">
        <f t="shared" si="690"/>
        <v>Paracaleana brockmanii</v>
      </c>
      <c r="L529" s="428">
        <v>1010</v>
      </c>
      <c r="M529" s="427" t="s">
        <v>1746</v>
      </c>
      <c r="N529" s="445" t="s">
        <v>313</v>
      </c>
      <c r="O529" s="363" t="str">
        <f t="shared" si="670"/>
        <v>S</v>
      </c>
      <c r="P529" s="430" t="s">
        <v>2806</v>
      </c>
      <c r="Q529" s="364" t="s">
        <v>1876</v>
      </c>
      <c r="R529" s="373">
        <v>43023</v>
      </c>
      <c r="S529" s="373">
        <v>42750</v>
      </c>
      <c r="T529" s="603" t="s">
        <v>4820</v>
      </c>
      <c r="U529" s="603" t="s">
        <v>7894</v>
      </c>
      <c r="V529" s="603" t="s">
        <v>7894</v>
      </c>
      <c r="W529" s="603" t="s">
        <v>7894</v>
      </c>
      <c r="X529" s="603" t="s">
        <v>7894</v>
      </c>
      <c r="Y529" s="603" t="s">
        <v>7894</v>
      </c>
      <c r="Z529" s="603" t="s">
        <v>7894</v>
      </c>
      <c r="AA529" s="603" t="s">
        <v>7894</v>
      </c>
      <c r="AB529" s="603" t="s">
        <v>7894</v>
      </c>
      <c r="AC529" s="603" t="s">
        <v>4829</v>
      </c>
      <c r="AD529" s="603" t="s">
        <v>4830</v>
      </c>
      <c r="AE529" s="603" t="s">
        <v>4831</v>
      </c>
      <c r="AF529" s="605" t="s">
        <v>7918</v>
      </c>
      <c r="AG529" s="605" t="s">
        <v>7960</v>
      </c>
      <c r="AH529" s="366" t="s">
        <v>685</v>
      </c>
      <c r="AI529" s="363">
        <f t="shared" si="676"/>
        <v>6</v>
      </c>
      <c r="AJ529" s="363">
        <v>24</v>
      </c>
      <c r="AK529" s="413" t="str">
        <f t="shared" si="678"/>
        <v>Flying Duck Orchids</v>
      </c>
      <c r="AL529" s="413" t="str">
        <f t="shared" si="679"/>
        <v>Paracaleana nigrita</v>
      </c>
      <c r="AM529" s="486" t="s">
        <v>7607</v>
      </c>
      <c r="AS529" s="69">
        <f t="shared" si="672"/>
        <v>42</v>
      </c>
      <c r="AT529" s="69">
        <f t="shared" si="673"/>
        <v>55</v>
      </c>
      <c r="AU529" s="69">
        <f t="shared" si="680"/>
        <v>10</v>
      </c>
      <c r="AV529" s="69">
        <f t="shared" si="681"/>
        <v>1</v>
      </c>
      <c r="AW529" s="81"/>
      <c r="AX529" s="364" t="s">
        <v>2807</v>
      </c>
      <c r="AY529" s="364">
        <v>23483</v>
      </c>
      <c r="AZ529" s="264" t="s">
        <v>2480</v>
      </c>
      <c r="BA529" s="238"/>
      <c r="BB529" s="237" t="str">
        <f t="shared" si="682"/>
        <v/>
      </c>
      <c r="BC529" s="270">
        <f t="shared" si="677"/>
        <v>1010</v>
      </c>
      <c r="BD529" t="str">
        <f t="shared" si="683"/>
        <v>Paracaleana brockmanii</v>
      </c>
      <c r="BE529" s="367" t="e">
        <f>COUNTIFS(#REF!,L529)</f>
        <v>#REF!</v>
      </c>
      <c r="BF529" s="374" t="str">
        <f t="shared" si="684"/>
        <v>y</v>
      </c>
      <c r="BG529" s="82"/>
      <c r="BH529" s="375"/>
      <c r="BI529" s="374"/>
      <c r="BJ529" s="403"/>
      <c r="CE529" t="str">
        <f t="shared" si="752"/>
        <v>Alcock's Duck Orchid (Paracaleana alcockii)</v>
      </c>
      <c r="CF529" s="388" t="str">
        <f t="shared" si="747"/>
        <v>Paracaleana alcockii</v>
      </c>
      <c r="CG529" t="str">
        <f t="shared" si="692"/>
        <v/>
      </c>
      <c r="CH529" t="str">
        <f t="shared" si="693"/>
        <v/>
      </c>
      <c r="CI529" t="str">
        <f t="shared" si="694"/>
        <v/>
      </c>
      <c r="CJ529" t="str">
        <f t="shared" si="695"/>
        <v/>
      </c>
      <c r="CK529" s="359" t="str">
        <f t="shared" si="696"/>
        <v/>
      </c>
      <c r="CL529" t="str">
        <f t="shared" si="697"/>
        <v/>
      </c>
      <c r="CM529" t="str">
        <f t="shared" si="698"/>
        <v/>
      </c>
      <c r="CN529" t="str">
        <f t="shared" si="699"/>
        <v/>
      </c>
      <c r="CO529" s="359" t="str">
        <f t="shared" si="700"/>
        <v/>
      </c>
      <c r="CP529" t="str">
        <f t="shared" si="701"/>
        <v/>
      </c>
      <c r="CQ529" t="str">
        <f t="shared" si="702"/>
        <v/>
      </c>
      <c r="CR529" t="str">
        <f t="shared" si="703"/>
        <v/>
      </c>
      <c r="CS529" s="359" t="str">
        <f t="shared" si="704"/>
        <v/>
      </c>
      <c r="CT529" t="str">
        <f t="shared" si="705"/>
        <v/>
      </c>
      <c r="CU529" t="str">
        <f t="shared" si="706"/>
        <v/>
      </c>
      <c r="CV529" t="str">
        <f t="shared" si="707"/>
        <v/>
      </c>
      <c r="CW529" t="str">
        <f t="shared" si="708"/>
        <v/>
      </c>
      <c r="CX529" s="359" t="str">
        <f t="shared" si="709"/>
        <v/>
      </c>
      <c r="CY529" t="str">
        <f t="shared" si="710"/>
        <v/>
      </c>
      <c r="CZ529" t="str">
        <f t="shared" si="711"/>
        <v/>
      </c>
      <c r="DA529" t="str">
        <f t="shared" si="712"/>
        <v/>
      </c>
      <c r="DB529" s="359" t="str">
        <f t="shared" si="713"/>
        <v/>
      </c>
      <c r="DC529" t="str">
        <f t="shared" si="714"/>
        <v/>
      </c>
      <c r="DD529" t="str">
        <f t="shared" si="715"/>
        <v/>
      </c>
      <c r="DE529" t="str">
        <f t="shared" si="716"/>
        <v/>
      </c>
      <c r="DF529" s="359" t="str">
        <f t="shared" si="717"/>
        <v/>
      </c>
      <c r="DG529" t="str">
        <f t="shared" si="718"/>
        <v/>
      </c>
      <c r="DH529" t="str">
        <f t="shared" si="719"/>
        <v/>
      </c>
      <c r="DI529" t="str">
        <f t="shared" si="720"/>
        <v/>
      </c>
      <c r="DJ529" t="str">
        <f t="shared" si="721"/>
        <v/>
      </c>
      <c r="DK529" s="359" t="str">
        <f t="shared" si="722"/>
        <v/>
      </c>
      <c r="DL529" t="str">
        <f t="shared" si="723"/>
        <v/>
      </c>
      <c r="DM529" t="str">
        <f t="shared" si="724"/>
        <v/>
      </c>
      <c r="DN529" t="str">
        <f t="shared" si="725"/>
        <v/>
      </c>
      <c r="DO529" s="359" t="str">
        <f t="shared" si="726"/>
        <v/>
      </c>
      <c r="DP529" t="str">
        <f t="shared" si="727"/>
        <v/>
      </c>
      <c r="DQ529" t="str">
        <f t="shared" si="728"/>
        <v/>
      </c>
      <c r="DR529" t="str">
        <f t="shared" si="729"/>
        <v>X</v>
      </c>
      <c r="DS529" s="359" t="str">
        <f t="shared" si="730"/>
        <v>X</v>
      </c>
      <c r="DT529" t="str">
        <f t="shared" si="731"/>
        <v>X</v>
      </c>
      <c r="DU529" t="str">
        <f t="shared" si="732"/>
        <v>X</v>
      </c>
      <c r="DV529" t="str">
        <f t="shared" si="733"/>
        <v>X</v>
      </c>
      <c r="DW529" t="str">
        <f t="shared" si="734"/>
        <v/>
      </c>
      <c r="DX529" s="359" t="str">
        <f t="shared" si="735"/>
        <v/>
      </c>
      <c r="DY529" t="str">
        <f t="shared" si="736"/>
        <v/>
      </c>
      <c r="DZ529" t="str">
        <f t="shared" si="737"/>
        <v/>
      </c>
      <c r="EA529" t="str">
        <f t="shared" si="738"/>
        <v/>
      </c>
      <c r="EB529" s="359" t="str">
        <f t="shared" si="739"/>
        <v/>
      </c>
      <c r="EC529" t="str">
        <f t="shared" si="740"/>
        <v/>
      </c>
      <c r="ED529" t="str">
        <f t="shared" si="741"/>
        <v/>
      </c>
      <c r="EE529" t="str">
        <f t="shared" si="742"/>
        <v/>
      </c>
      <c r="EF529" t="str">
        <f t="shared" si="743"/>
        <v/>
      </c>
      <c r="EG529" s="359" t="str">
        <f t="shared" si="744"/>
        <v/>
      </c>
      <c r="EH529" t="str">
        <f t="shared" si="691"/>
        <v>Paracaleana alcockii</v>
      </c>
      <c r="EJ529" t="str">
        <f t="shared" si="685"/>
        <v>Paracaleana brockmanii</v>
      </c>
      <c r="EK529" s="100">
        <f t="shared" si="687"/>
        <v>1</v>
      </c>
      <c r="EL529" s="3">
        <f t="shared" si="687"/>
        <v>0</v>
      </c>
      <c r="EM529" s="3">
        <f t="shared" si="687"/>
        <v>0</v>
      </c>
      <c r="EN529" s="3">
        <f t="shared" si="687"/>
        <v>0</v>
      </c>
      <c r="EO529" s="3">
        <f t="shared" si="687"/>
        <v>0</v>
      </c>
      <c r="EP529" s="3">
        <f t="shared" si="687"/>
        <v>0</v>
      </c>
      <c r="EQ529" s="3">
        <f t="shared" si="687"/>
        <v>0</v>
      </c>
      <c r="ER529" s="3">
        <f t="shared" si="687"/>
        <v>0</v>
      </c>
      <c r="ES529" s="3">
        <f t="shared" si="687"/>
        <v>0</v>
      </c>
      <c r="ET529" s="3">
        <f t="shared" si="687"/>
        <v>1</v>
      </c>
      <c r="EU529" s="3">
        <f t="shared" si="687"/>
        <v>1</v>
      </c>
      <c r="EV529" s="24">
        <f t="shared" si="687"/>
        <v>1</v>
      </c>
      <c r="EW529" s="245">
        <f t="shared" si="688"/>
        <v>4</v>
      </c>
      <c r="EX529" s="262" t="str">
        <f t="shared" si="686"/>
        <v xml:space="preserve"> X</v>
      </c>
    </row>
    <row r="530" spans="1:154" ht="16.149999999999999" customHeight="1" x14ac:dyDescent="0.25">
      <c r="A530" s="363"/>
      <c r="D530" s="363"/>
      <c r="E530" s="363"/>
      <c r="F530" s="363"/>
      <c r="G530" s="363"/>
      <c r="H530" s="363"/>
      <c r="I530" s="363"/>
      <c r="J530" s="68">
        <f t="shared" si="689"/>
        <v>720</v>
      </c>
      <c r="K530" s="427" t="str">
        <f t="shared" si="690"/>
        <v>Paracaleana disjuncta</v>
      </c>
      <c r="L530" s="428">
        <v>720</v>
      </c>
      <c r="M530" s="427" t="s">
        <v>1746</v>
      </c>
      <c r="N530" s="445" t="s">
        <v>312</v>
      </c>
      <c r="O530" s="363" t="str">
        <f t="shared" si="670"/>
        <v>S</v>
      </c>
      <c r="P530" s="430" t="s">
        <v>2808</v>
      </c>
      <c r="Q530" s="364" t="s">
        <v>2809</v>
      </c>
      <c r="R530" s="365">
        <v>43009</v>
      </c>
      <c r="S530" s="373">
        <v>43070</v>
      </c>
      <c r="T530" s="603" t="s">
        <v>7894</v>
      </c>
      <c r="U530" s="603" t="s">
        <v>7894</v>
      </c>
      <c r="V530" s="603" t="s">
        <v>7894</v>
      </c>
      <c r="W530" s="603" t="s">
        <v>7894</v>
      </c>
      <c r="X530" s="603" t="s">
        <v>7894</v>
      </c>
      <c r="Y530" s="603" t="s">
        <v>7894</v>
      </c>
      <c r="Z530" s="603" t="s">
        <v>7894</v>
      </c>
      <c r="AA530" s="603" t="s">
        <v>7894</v>
      </c>
      <c r="AB530" s="603" t="s">
        <v>7894</v>
      </c>
      <c r="AC530" s="603" t="s">
        <v>4829</v>
      </c>
      <c r="AD530" s="603" t="s">
        <v>4830</v>
      </c>
      <c r="AE530" s="603" t="s">
        <v>7894</v>
      </c>
      <c r="AF530" s="605" t="s">
        <v>7897</v>
      </c>
      <c r="AG530" s="605" t="s">
        <v>7940</v>
      </c>
      <c r="AH530" s="366" t="s">
        <v>685</v>
      </c>
      <c r="AI530" s="363">
        <f t="shared" si="676"/>
        <v>6</v>
      </c>
      <c r="AJ530" s="363">
        <v>24</v>
      </c>
      <c r="AK530" s="413" t="str">
        <f t="shared" si="678"/>
        <v>Flying Duck Orchids</v>
      </c>
      <c r="AL530" s="413" t="str">
        <f t="shared" si="679"/>
        <v>Paracaleana nigrita</v>
      </c>
      <c r="AM530" s="486" t="s">
        <v>7607</v>
      </c>
      <c r="AS530" s="69">
        <f t="shared" si="672"/>
        <v>40</v>
      </c>
      <c r="AT530" s="69">
        <f t="shared" si="673"/>
        <v>48</v>
      </c>
      <c r="AU530" s="69">
        <f t="shared" si="680"/>
        <v>10</v>
      </c>
      <c r="AV530" s="69">
        <f t="shared" si="681"/>
        <v>12</v>
      </c>
      <c r="AW530" s="81"/>
      <c r="AX530" s="364" t="s">
        <v>2810</v>
      </c>
      <c r="AY530" s="364">
        <v>23504</v>
      </c>
      <c r="AZ530" s="264" t="s">
        <v>48</v>
      </c>
      <c r="BA530" s="238"/>
      <c r="BB530" s="237" t="str">
        <f t="shared" si="682"/>
        <v/>
      </c>
      <c r="BC530" s="270">
        <f t="shared" si="677"/>
        <v>720</v>
      </c>
      <c r="BD530" t="str">
        <f t="shared" si="683"/>
        <v>Paracaleana disjuncta</v>
      </c>
      <c r="BE530" s="367" t="e">
        <f>COUNTIFS(#REF!,L530)</f>
        <v>#REF!</v>
      </c>
      <c r="BF530" s="374" t="str">
        <f t="shared" si="684"/>
        <v>y</v>
      </c>
      <c r="BG530" s="82"/>
      <c r="BH530" s="375"/>
      <c r="BI530" s="374"/>
      <c r="BJ530" s="403"/>
      <c r="CE530" t="str">
        <f t="shared" si="752"/>
        <v>Brockman's Duck Orchid (Paracaleana brockmanii)</v>
      </c>
      <c r="CF530" s="388" t="str">
        <f t="shared" si="747"/>
        <v>Paracaleana brockmanii</v>
      </c>
      <c r="CG530" t="str">
        <f t="shared" si="692"/>
        <v/>
      </c>
      <c r="CH530" t="str">
        <f t="shared" si="693"/>
        <v/>
      </c>
      <c r="CI530" t="str">
        <f t="shared" si="694"/>
        <v/>
      </c>
      <c r="CJ530" t="str">
        <f t="shared" si="695"/>
        <v/>
      </c>
      <c r="CK530" s="359" t="str">
        <f t="shared" si="696"/>
        <v/>
      </c>
      <c r="CL530" t="str">
        <f t="shared" si="697"/>
        <v/>
      </c>
      <c r="CM530" t="str">
        <f t="shared" si="698"/>
        <v/>
      </c>
      <c r="CN530" t="str">
        <f t="shared" si="699"/>
        <v/>
      </c>
      <c r="CO530" s="359" t="str">
        <f t="shared" si="700"/>
        <v/>
      </c>
      <c r="CP530" t="str">
        <f t="shared" si="701"/>
        <v/>
      </c>
      <c r="CQ530" t="str">
        <f t="shared" si="702"/>
        <v/>
      </c>
      <c r="CR530" t="str">
        <f t="shared" si="703"/>
        <v/>
      </c>
      <c r="CS530" s="359" t="str">
        <f t="shared" si="704"/>
        <v/>
      </c>
      <c r="CT530" t="str">
        <f t="shared" si="705"/>
        <v/>
      </c>
      <c r="CU530" t="str">
        <f t="shared" si="706"/>
        <v/>
      </c>
      <c r="CV530" t="str">
        <f t="shared" si="707"/>
        <v/>
      </c>
      <c r="CW530" t="str">
        <f t="shared" si="708"/>
        <v/>
      </c>
      <c r="CX530" s="359" t="str">
        <f t="shared" si="709"/>
        <v/>
      </c>
      <c r="CY530" t="str">
        <f t="shared" si="710"/>
        <v/>
      </c>
      <c r="CZ530" t="str">
        <f t="shared" si="711"/>
        <v/>
      </c>
      <c r="DA530" t="str">
        <f t="shared" si="712"/>
        <v/>
      </c>
      <c r="DB530" s="359" t="str">
        <f t="shared" si="713"/>
        <v/>
      </c>
      <c r="DC530" t="str">
        <f t="shared" si="714"/>
        <v/>
      </c>
      <c r="DD530" t="str">
        <f t="shared" si="715"/>
        <v/>
      </c>
      <c r="DE530" t="str">
        <f t="shared" si="716"/>
        <v/>
      </c>
      <c r="DF530" s="359" t="str">
        <f t="shared" si="717"/>
        <v/>
      </c>
      <c r="DG530" t="str">
        <f t="shared" si="718"/>
        <v/>
      </c>
      <c r="DH530" t="str">
        <f t="shared" si="719"/>
        <v/>
      </c>
      <c r="DI530" t="str">
        <f t="shared" si="720"/>
        <v/>
      </c>
      <c r="DJ530" t="str">
        <f t="shared" si="721"/>
        <v/>
      </c>
      <c r="DK530" s="359" t="str">
        <f t="shared" si="722"/>
        <v/>
      </c>
      <c r="DL530" t="str">
        <f t="shared" si="723"/>
        <v/>
      </c>
      <c r="DM530" t="str">
        <f t="shared" si="724"/>
        <v/>
      </c>
      <c r="DN530" t="str">
        <f t="shared" si="725"/>
        <v/>
      </c>
      <c r="DO530" s="359" t="str">
        <f t="shared" si="726"/>
        <v/>
      </c>
      <c r="DP530" t="str">
        <f t="shared" si="727"/>
        <v/>
      </c>
      <c r="DQ530" t="str">
        <f t="shared" si="728"/>
        <v/>
      </c>
      <c r="DR530" t="str">
        <f t="shared" si="729"/>
        <v/>
      </c>
      <c r="DS530" s="359" t="str">
        <f t="shared" si="730"/>
        <v/>
      </c>
      <c r="DT530" t="str">
        <f t="shared" si="731"/>
        <v/>
      </c>
      <c r="DU530" t="str">
        <f t="shared" si="732"/>
        <v/>
      </c>
      <c r="DV530" t="str">
        <f t="shared" si="733"/>
        <v/>
      </c>
      <c r="DW530" t="str">
        <f t="shared" si="734"/>
        <v/>
      </c>
      <c r="DX530" s="359" t="str">
        <f t="shared" si="735"/>
        <v/>
      </c>
      <c r="DY530" t="str">
        <f t="shared" si="736"/>
        <v/>
      </c>
      <c r="DZ530" t="str">
        <f t="shared" si="737"/>
        <v/>
      </c>
      <c r="EA530" t="str">
        <f t="shared" si="738"/>
        <v/>
      </c>
      <c r="EB530" s="359" t="str">
        <f t="shared" si="739"/>
        <v/>
      </c>
      <c r="EC530" t="str">
        <f t="shared" si="740"/>
        <v/>
      </c>
      <c r="ED530" t="str">
        <f t="shared" si="741"/>
        <v/>
      </c>
      <c r="EE530" t="str">
        <f t="shared" si="742"/>
        <v/>
      </c>
      <c r="EF530" t="str">
        <f t="shared" si="743"/>
        <v/>
      </c>
      <c r="EG530" s="359" t="str">
        <f t="shared" si="744"/>
        <v/>
      </c>
      <c r="EH530" t="str">
        <f t="shared" si="691"/>
        <v>Paracaleana brockmanii</v>
      </c>
      <c r="EJ530" t="str">
        <f t="shared" si="685"/>
        <v>Paracaleana disjuncta</v>
      </c>
      <c r="EK530" s="100">
        <f t="shared" si="687"/>
        <v>0</v>
      </c>
      <c r="EL530" s="3">
        <f t="shared" si="687"/>
        <v>0</v>
      </c>
      <c r="EM530" s="3">
        <f t="shared" si="687"/>
        <v>0</v>
      </c>
      <c r="EN530" s="3">
        <f t="shared" si="687"/>
        <v>0</v>
      </c>
      <c r="EO530" s="3">
        <f t="shared" si="687"/>
        <v>0</v>
      </c>
      <c r="EP530" s="3">
        <f t="shared" si="687"/>
        <v>0</v>
      </c>
      <c r="EQ530" s="3">
        <f t="shared" si="687"/>
        <v>0</v>
      </c>
      <c r="ER530" s="3">
        <f t="shared" si="687"/>
        <v>0</v>
      </c>
      <c r="ES530" s="3">
        <f t="shared" si="687"/>
        <v>0</v>
      </c>
      <c r="ET530" s="3">
        <f t="shared" si="687"/>
        <v>1</v>
      </c>
      <c r="EU530" s="3">
        <f t="shared" si="687"/>
        <v>1</v>
      </c>
      <c r="EV530" s="24">
        <f t="shared" si="687"/>
        <v>1</v>
      </c>
      <c r="EW530" s="245">
        <f t="shared" si="688"/>
        <v>3</v>
      </c>
      <c r="EX530" s="262" t="str">
        <f t="shared" si="686"/>
        <v/>
      </c>
    </row>
    <row r="531" spans="1:154" ht="16.149999999999999" customHeight="1" x14ac:dyDescent="0.25">
      <c r="A531" s="363"/>
      <c r="D531" s="363"/>
      <c r="E531" s="363"/>
      <c r="F531" s="363"/>
      <c r="G531" s="363"/>
      <c r="H531" s="363"/>
      <c r="I531" s="363"/>
      <c r="J531" s="68">
        <f t="shared" si="689"/>
        <v>719</v>
      </c>
      <c r="K531" s="427" t="str">
        <f t="shared" si="690"/>
        <v>Paracaleana dixonii</v>
      </c>
      <c r="L531" s="428">
        <v>719</v>
      </c>
      <c r="M531" s="427" t="s">
        <v>1746</v>
      </c>
      <c r="N531" s="445" t="s">
        <v>478</v>
      </c>
      <c r="O531" s="363" t="str">
        <f t="shared" si="670"/>
        <v>S</v>
      </c>
      <c r="P531" s="430" t="s">
        <v>2811</v>
      </c>
      <c r="Q531" s="364" t="s">
        <v>2812</v>
      </c>
      <c r="R531" s="365">
        <v>43039</v>
      </c>
      <c r="S531" s="365">
        <v>43070</v>
      </c>
      <c r="T531" s="603" t="s">
        <v>7894</v>
      </c>
      <c r="U531" s="603" t="s">
        <v>7894</v>
      </c>
      <c r="V531" s="603" t="s">
        <v>7894</v>
      </c>
      <c r="W531" s="603" t="s">
        <v>7894</v>
      </c>
      <c r="X531" s="603" t="s">
        <v>7894</v>
      </c>
      <c r="Y531" s="603" t="s">
        <v>7894</v>
      </c>
      <c r="Z531" s="603" t="s">
        <v>7894</v>
      </c>
      <c r="AA531" s="603" t="s">
        <v>7894</v>
      </c>
      <c r="AB531" s="603" t="s">
        <v>7894</v>
      </c>
      <c r="AC531" s="603" t="s">
        <v>4829</v>
      </c>
      <c r="AD531" s="603" t="s">
        <v>4830</v>
      </c>
      <c r="AE531" s="603" t="s">
        <v>4831</v>
      </c>
      <c r="AF531" s="605" t="s">
        <v>7899</v>
      </c>
      <c r="AG531" s="605" t="s">
        <v>7942</v>
      </c>
      <c r="AH531" s="69" t="s">
        <v>1583</v>
      </c>
      <c r="AI531" s="363">
        <f t="shared" si="676"/>
        <v>1</v>
      </c>
      <c r="AJ531" s="363">
        <v>24</v>
      </c>
      <c r="AK531" s="413" t="str">
        <f t="shared" si="678"/>
        <v>Flying Duck Orchids</v>
      </c>
      <c r="AL531" s="413" t="str">
        <f t="shared" si="679"/>
        <v>Paracaleana nigrita</v>
      </c>
      <c r="AM531" s="486" t="s">
        <v>7607</v>
      </c>
      <c r="AS531" s="69">
        <f t="shared" si="672"/>
        <v>45</v>
      </c>
      <c r="AT531" s="69">
        <f t="shared" si="673"/>
        <v>48</v>
      </c>
      <c r="AU531" s="69">
        <f t="shared" si="680"/>
        <v>10</v>
      </c>
      <c r="AV531" s="69">
        <f t="shared" si="681"/>
        <v>12</v>
      </c>
      <c r="AW531" s="81"/>
      <c r="AX531" s="364" t="s">
        <v>2813</v>
      </c>
      <c r="AY531" s="364">
        <v>13867</v>
      </c>
      <c r="AZ531" s="264" t="s">
        <v>2814</v>
      </c>
      <c r="BA531" s="238"/>
      <c r="BB531" s="237" t="str">
        <f t="shared" si="682"/>
        <v/>
      </c>
      <c r="BC531" s="270">
        <f t="shared" si="677"/>
        <v>719</v>
      </c>
      <c r="BD531" t="str">
        <f t="shared" si="683"/>
        <v>Paracaleana dixonii</v>
      </c>
      <c r="BE531" s="367" t="e">
        <f>COUNTIFS(#REF!,L531)</f>
        <v>#REF!</v>
      </c>
      <c r="BF531" s="374" t="str">
        <f t="shared" si="684"/>
        <v>y</v>
      </c>
      <c r="BG531" s="82"/>
      <c r="BH531" s="375"/>
      <c r="BI531" s="374"/>
      <c r="BJ531" s="403"/>
      <c r="CE531" t="str">
        <f t="shared" si="752"/>
        <v>Little Duck Orchid (Paracaleana disjuncta)</v>
      </c>
      <c r="CF531" s="388" t="str">
        <f t="shared" si="747"/>
        <v>Paracaleana disjuncta</v>
      </c>
      <c r="CG531" t="str">
        <f t="shared" si="692"/>
        <v/>
      </c>
      <c r="CH531" t="str">
        <f t="shared" si="693"/>
        <v/>
      </c>
      <c r="CI531" t="str">
        <f t="shared" si="694"/>
        <v/>
      </c>
      <c r="CJ531" t="str">
        <f t="shared" si="695"/>
        <v/>
      </c>
      <c r="CK531" s="359" t="str">
        <f t="shared" si="696"/>
        <v/>
      </c>
      <c r="CL531" t="str">
        <f t="shared" si="697"/>
        <v/>
      </c>
      <c r="CM531" t="str">
        <f t="shared" si="698"/>
        <v/>
      </c>
      <c r="CN531" t="str">
        <f t="shared" si="699"/>
        <v/>
      </c>
      <c r="CO531" s="359" t="str">
        <f t="shared" si="700"/>
        <v/>
      </c>
      <c r="CP531" t="str">
        <f t="shared" si="701"/>
        <v/>
      </c>
      <c r="CQ531" t="str">
        <f t="shared" si="702"/>
        <v/>
      </c>
      <c r="CR531" t="str">
        <f t="shared" si="703"/>
        <v/>
      </c>
      <c r="CS531" s="359" t="str">
        <f t="shared" si="704"/>
        <v/>
      </c>
      <c r="CT531" t="str">
        <f t="shared" si="705"/>
        <v/>
      </c>
      <c r="CU531" t="str">
        <f t="shared" si="706"/>
        <v/>
      </c>
      <c r="CV531" t="str">
        <f t="shared" si="707"/>
        <v/>
      </c>
      <c r="CW531" t="str">
        <f t="shared" si="708"/>
        <v/>
      </c>
      <c r="CX531" s="359" t="str">
        <f t="shared" si="709"/>
        <v/>
      </c>
      <c r="CY531" t="str">
        <f t="shared" si="710"/>
        <v/>
      </c>
      <c r="CZ531" t="str">
        <f t="shared" si="711"/>
        <v/>
      </c>
      <c r="DA531" t="str">
        <f t="shared" si="712"/>
        <v/>
      </c>
      <c r="DB531" s="359" t="str">
        <f t="shared" si="713"/>
        <v/>
      </c>
      <c r="DC531" t="str">
        <f t="shared" si="714"/>
        <v/>
      </c>
      <c r="DD531" t="str">
        <f t="shared" si="715"/>
        <v/>
      </c>
      <c r="DE531" t="str">
        <f t="shared" si="716"/>
        <v/>
      </c>
      <c r="DF531" s="359" t="str">
        <f t="shared" si="717"/>
        <v/>
      </c>
      <c r="DG531" t="str">
        <f t="shared" si="718"/>
        <v/>
      </c>
      <c r="DH531" t="str">
        <f t="shared" si="719"/>
        <v/>
      </c>
      <c r="DI531" t="str">
        <f t="shared" si="720"/>
        <v/>
      </c>
      <c r="DJ531" t="str">
        <f t="shared" si="721"/>
        <v/>
      </c>
      <c r="DK531" s="359" t="str">
        <f t="shared" si="722"/>
        <v/>
      </c>
      <c r="DL531" t="str">
        <f t="shared" si="723"/>
        <v/>
      </c>
      <c r="DM531" t="str">
        <f t="shared" si="724"/>
        <v/>
      </c>
      <c r="DN531" t="str">
        <f t="shared" si="725"/>
        <v/>
      </c>
      <c r="DO531" s="359" t="str">
        <f t="shared" si="726"/>
        <v/>
      </c>
      <c r="DP531" t="str">
        <f t="shared" si="727"/>
        <v/>
      </c>
      <c r="DQ531" t="str">
        <f t="shared" si="728"/>
        <v/>
      </c>
      <c r="DR531" t="str">
        <f t="shared" si="729"/>
        <v/>
      </c>
      <c r="DS531" s="359" t="str">
        <f t="shared" si="730"/>
        <v/>
      </c>
      <c r="DT531" t="str">
        <f t="shared" si="731"/>
        <v>X</v>
      </c>
      <c r="DU531" t="str">
        <f t="shared" si="732"/>
        <v>X</v>
      </c>
      <c r="DV531" t="str">
        <f t="shared" si="733"/>
        <v>X</v>
      </c>
      <c r="DW531" t="str">
        <f t="shared" si="734"/>
        <v>X</v>
      </c>
      <c r="DX531" s="359" t="str">
        <f t="shared" si="735"/>
        <v>X</v>
      </c>
      <c r="DY531" t="str">
        <f t="shared" si="736"/>
        <v>X</v>
      </c>
      <c r="DZ531" t="str">
        <f t="shared" si="737"/>
        <v>X</v>
      </c>
      <c r="EA531" t="str">
        <f t="shared" si="738"/>
        <v>X</v>
      </c>
      <c r="EB531" s="359" t="str">
        <f t="shared" si="739"/>
        <v>X</v>
      </c>
      <c r="EC531" t="str">
        <f t="shared" si="740"/>
        <v/>
      </c>
      <c r="ED531" t="str">
        <f t="shared" si="741"/>
        <v/>
      </c>
      <c r="EE531" t="str">
        <f t="shared" si="742"/>
        <v/>
      </c>
      <c r="EF531" t="str">
        <f t="shared" si="743"/>
        <v/>
      </c>
      <c r="EG531" s="359" t="str">
        <f t="shared" si="744"/>
        <v/>
      </c>
      <c r="EH531" t="str">
        <f t="shared" si="691"/>
        <v>Paracaleana disjuncta</v>
      </c>
      <c r="EJ531" t="str">
        <f t="shared" si="685"/>
        <v>Paracaleana dixonii</v>
      </c>
      <c r="EK531" s="100">
        <f t="shared" si="687"/>
        <v>0</v>
      </c>
      <c r="EL531" s="3">
        <f t="shared" si="687"/>
        <v>0</v>
      </c>
      <c r="EM531" s="3">
        <f t="shared" si="687"/>
        <v>0</v>
      </c>
      <c r="EN531" s="3">
        <f t="shared" si="687"/>
        <v>0</v>
      </c>
      <c r="EO531" s="3">
        <f t="shared" si="687"/>
        <v>0</v>
      </c>
      <c r="EP531" s="3">
        <f t="shared" si="687"/>
        <v>0</v>
      </c>
      <c r="EQ531" s="3">
        <f t="shared" si="687"/>
        <v>0</v>
      </c>
      <c r="ER531" s="3">
        <f t="shared" si="687"/>
        <v>0</v>
      </c>
      <c r="ES531" s="3">
        <f t="shared" si="687"/>
        <v>0</v>
      </c>
      <c r="ET531" s="3">
        <f t="shared" si="687"/>
        <v>1</v>
      </c>
      <c r="EU531" s="3">
        <f t="shared" si="687"/>
        <v>1</v>
      </c>
      <c r="EV531" s="24">
        <f t="shared" si="687"/>
        <v>1</v>
      </c>
      <c r="EW531" s="245">
        <f t="shared" si="688"/>
        <v>3</v>
      </c>
      <c r="EX531" s="262" t="str">
        <f t="shared" si="686"/>
        <v/>
      </c>
    </row>
    <row r="532" spans="1:154" ht="16.149999999999999" customHeight="1" x14ac:dyDescent="0.25">
      <c r="A532" s="363"/>
      <c r="D532" s="363"/>
      <c r="E532" s="363"/>
      <c r="F532" s="363"/>
      <c r="G532" s="363"/>
      <c r="H532" s="363"/>
      <c r="I532" s="363"/>
      <c r="J532" s="68">
        <f t="shared" si="689"/>
        <v>1127</v>
      </c>
      <c r="K532" s="427" t="str">
        <f t="shared" si="690"/>
        <v>Paracaleana ferricola</v>
      </c>
      <c r="L532" s="428">
        <v>1127</v>
      </c>
      <c r="M532" s="427" t="s">
        <v>1746</v>
      </c>
      <c r="N532" s="445" t="s">
        <v>1281</v>
      </c>
      <c r="O532" s="363" t="str">
        <f t="shared" si="670"/>
        <v>S</v>
      </c>
      <c r="P532" s="423" t="s">
        <v>2815</v>
      </c>
      <c r="Q532" s="364" t="s">
        <v>2816</v>
      </c>
      <c r="R532" s="373">
        <v>43008</v>
      </c>
      <c r="S532" s="373">
        <v>43054</v>
      </c>
      <c r="T532" s="603" t="s">
        <v>7894</v>
      </c>
      <c r="U532" s="603" t="s">
        <v>7894</v>
      </c>
      <c r="V532" s="603" t="s">
        <v>7894</v>
      </c>
      <c r="W532" s="603" t="s">
        <v>7894</v>
      </c>
      <c r="X532" s="603" t="s">
        <v>7894</v>
      </c>
      <c r="Y532" s="603" t="s">
        <v>7894</v>
      </c>
      <c r="Z532" s="603" t="s">
        <v>7894</v>
      </c>
      <c r="AA532" s="603" t="s">
        <v>7894</v>
      </c>
      <c r="AB532" s="603" t="s">
        <v>4828</v>
      </c>
      <c r="AC532" s="603" t="s">
        <v>4829</v>
      </c>
      <c r="AD532" s="603" t="s">
        <v>4830</v>
      </c>
      <c r="AE532" s="603" t="s">
        <v>4831</v>
      </c>
      <c r="AF532" s="605" t="s">
        <v>7915</v>
      </c>
      <c r="AG532" s="605" t="s">
        <v>7957</v>
      </c>
      <c r="AH532" s="366" t="s">
        <v>1307</v>
      </c>
      <c r="AI532" s="363">
        <f t="shared" si="676"/>
        <v>3</v>
      </c>
      <c r="AJ532" s="363">
        <v>24</v>
      </c>
      <c r="AK532" s="413" t="str">
        <f t="shared" si="678"/>
        <v>Flying Duck Orchids</v>
      </c>
      <c r="AL532" s="413" t="str">
        <f t="shared" si="679"/>
        <v>Paracaleana nigrita</v>
      </c>
      <c r="AM532" s="486" t="s">
        <v>7607</v>
      </c>
      <c r="AN532" s="70" t="s">
        <v>2817</v>
      </c>
      <c r="AO532" s="70" t="s">
        <v>2818</v>
      </c>
      <c r="AS532" s="69">
        <f t="shared" si="672"/>
        <v>40</v>
      </c>
      <c r="AT532" s="69">
        <f t="shared" si="673"/>
        <v>46</v>
      </c>
      <c r="AU532" s="69">
        <f t="shared" si="680"/>
        <v>9</v>
      </c>
      <c r="AV532" s="69">
        <f t="shared" si="681"/>
        <v>11</v>
      </c>
      <c r="AW532" s="81"/>
      <c r="AX532" s="364" t="s">
        <v>2819</v>
      </c>
      <c r="AY532" s="364">
        <v>48680</v>
      </c>
      <c r="AZ532" s="264" t="s">
        <v>48</v>
      </c>
      <c r="BA532" s="238"/>
      <c r="BB532" s="237" t="str">
        <f t="shared" si="682"/>
        <v/>
      </c>
      <c r="BC532" s="270">
        <f t="shared" si="677"/>
        <v>1127</v>
      </c>
      <c r="BD532" t="str">
        <f t="shared" si="683"/>
        <v>Paracaleana ferricola</v>
      </c>
      <c r="BE532" s="367" t="e">
        <f>COUNTIFS(#REF!,L532)</f>
        <v>#REF!</v>
      </c>
      <c r="BF532" s="374" t="str">
        <f t="shared" si="684"/>
        <v>y</v>
      </c>
      <c r="BG532" s="82"/>
      <c r="BH532" s="375"/>
      <c r="BI532" s="374"/>
      <c r="BJ532" s="403"/>
      <c r="CE532" t="str">
        <f t="shared" si="752"/>
        <v>Sandplain Duck Orchid (Paracaleana dixonii)</v>
      </c>
      <c r="CF532" s="388" t="str">
        <f t="shared" si="747"/>
        <v>Paracaleana dixonii</v>
      </c>
      <c r="CG532" t="str">
        <f t="shared" si="692"/>
        <v/>
      </c>
      <c r="CH532" t="str">
        <f t="shared" si="693"/>
        <v/>
      </c>
      <c r="CI532" t="str">
        <f t="shared" si="694"/>
        <v/>
      </c>
      <c r="CJ532" t="str">
        <f t="shared" si="695"/>
        <v/>
      </c>
      <c r="CK532" s="359" t="str">
        <f t="shared" si="696"/>
        <v/>
      </c>
      <c r="CL532" t="str">
        <f t="shared" si="697"/>
        <v/>
      </c>
      <c r="CM532" t="str">
        <f t="shared" si="698"/>
        <v/>
      </c>
      <c r="CN532" t="str">
        <f t="shared" si="699"/>
        <v/>
      </c>
      <c r="CO532" s="359" t="str">
        <f t="shared" si="700"/>
        <v/>
      </c>
      <c r="CP532" t="str">
        <f t="shared" si="701"/>
        <v/>
      </c>
      <c r="CQ532" t="str">
        <f t="shared" si="702"/>
        <v/>
      </c>
      <c r="CR532" t="str">
        <f t="shared" si="703"/>
        <v/>
      </c>
      <c r="CS532" s="359" t="str">
        <f t="shared" si="704"/>
        <v/>
      </c>
      <c r="CT532" t="str">
        <f t="shared" si="705"/>
        <v/>
      </c>
      <c r="CU532" t="str">
        <f t="shared" si="706"/>
        <v/>
      </c>
      <c r="CV532" t="str">
        <f t="shared" si="707"/>
        <v/>
      </c>
      <c r="CW532" t="str">
        <f t="shared" si="708"/>
        <v/>
      </c>
      <c r="CX532" s="359" t="str">
        <f t="shared" si="709"/>
        <v/>
      </c>
      <c r="CY532" t="str">
        <f t="shared" si="710"/>
        <v/>
      </c>
      <c r="CZ532" t="str">
        <f t="shared" si="711"/>
        <v/>
      </c>
      <c r="DA532" t="str">
        <f t="shared" si="712"/>
        <v/>
      </c>
      <c r="DB532" s="359" t="str">
        <f t="shared" si="713"/>
        <v/>
      </c>
      <c r="DC532" t="str">
        <f t="shared" si="714"/>
        <v/>
      </c>
      <c r="DD532" t="str">
        <f t="shared" si="715"/>
        <v/>
      </c>
      <c r="DE532" t="str">
        <f t="shared" si="716"/>
        <v/>
      </c>
      <c r="DF532" s="359" t="str">
        <f t="shared" si="717"/>
        <v/>
      </c>
      <c r="DG532" t="str">
        <f t="shared" si="718"/>
        <v/>
      </c>
      <c r="DH532" t="str">
        <f t="shared" si="719"/>
        <v/>
      </c>
      <c r="DI532" t="str">
        <f t="shared" si="720"/>
        <v/>
      </c>
      <c r="DJ532" t="str">
        <f t="shared" si="721"/>
        <v/>
      </c>
      <c r="DK532" s="359" t="str">
        <f t="shared" si="722"/>
        <v/>
      </c>
      <c r="DL532" t="str">
        <f t="shared" si="723"/>
        <v/>
      </c>
      <c r="DM532" t="str">
        <f t="shared" si="724"/>
        <v/>
      </c>
      <c r="DN532" t="str">
        <f t="shared" si="725"/>
        <v/>
      </c>
      <c r="DO532" s="359" t="str">
        <f t="shared" si="726"/>
        <v/>
      </c>
      <c r="DP532" t="str">
        <f t="shared" si="727"/>
        <v/>
      </c>
      <c r="DQ532" t="str">
        <f t="shared" si="728"/>
        <v/>
      </c>
      <c r="DR532" t="str">
        <f t="shared" si="729"/>
        <v/>
      </c>
      <c r="DS532" s="359" t="str">
        <f t="shared" si="730"/>
        <v/>
      </c>
      <c r="DT532" t="str">
        <f t="shared" si="731"/>
        <v/>
      </c>
      <c r="DU532" t="str">
        <f t="shared" si="732"/>
        <v/>
      </c>
      <c r="DV532" t="str">
        <f t="shared" si="733"/>
        <v/>
      </c>
      <c r="DW532" t="str">
        <f t="shared" si="734"/>
        <v/>
      </c>
      <c r="DX532" s="359" t="str">
        <f t="shared" si="735"/>
        <v/>
      </c>
      <c r="DY532" t="str">
        <f t="shared" si="736"/>
        <v>X</v>
      </c>
      <c r="DZ532" t="str">
        <f t="shared" si="737"/>
        <v>X</v>
      </c>
      <c r="EA532" t="str">
        <f t="shared" si="738"/>
        <v>X</v>
      </c>
      <c r="EB532" s="359" t="str">
        <f t="shared" si="739"/>
        <v>X</v>
      </c>
      <c r="EC532" t="str">
        <f t="shared" si="740"/>
        <v/>
      </c>
      <c r="ED532" t="str">
        <f t="shared" si="741"/>
        <v/>
      </c>
      <c r="EE532" t="str">
        <f t="shared" si="742"/>
        <v/>
      </c>
      <c r="EF532" t="str">
        <f t="shared" si="743"/>
        <v/>
      </c>
      <c r="EG532" s="359" t="str">
        <f t="shared" si="744"/>
        <v/>
      </c>
      <c r="EH532" t="str">
        <f t="shared" si="691"/>
        <v>Paracaleana dixonii</v>
      </c>
      <c r="EJ532" t="str">
        <f t="shared" si="685"/>
        <v>Paracaleana ferricola</v>
      </c>
      <c r="EK532" s="100">
        <f t="shared" si="687"/>
        <v>0</v>
      </c>
      <c r="EL532" s="3">
        <f t="shared" si="687"/>
        <v>0</v>
      </c>
      <c r="EM532" s="3">
        <f t="shared" si="687"/>
        <v>0</v>
      </c>
      <c r="EN532" s="3">
        <f t="shared" si="687"/>
        <v>0</v>
      </c>
      <c r="EO532" s="3">
        <f t="shared" si="687"/>
        <v>0</v>
      </c>
      <c r="EP532" s="3">
        <f t="shared" si="687"/>
        <v>0</v>
      </c>
      <c r="EQ532" s="3">
        <f t="shared" si="687"/>
        <v>0</v>
      </c>
      <c r="ER532" s="3">
        <f t="shared" si="687"/>
        <v>0</v>
      </c>
      <c r="ES532" s="3">
        <f t="shared" si="687"/>
        <v>1</v>
      </c>
      <c r="ET532" s="3">
        <f t="shared" si="687"/>
        <v>1</v>
      </c>
      <c r="EU532" s="3">
        <f t="shared" si="687"/>
        <v>1</v>
      </c>
      <c r="EV532" s="24">
        <f t="shared" si="687"/>
        <v>0</v>
      </c>
      <c r="EW532" s="245">
        <f t="shared" si="688"/>
        <v>3</v>
      </c>
      <c r="EX532" s="262" t="str">
        <f t="shared" si="686"/>
        <v/>
      </c>
    </row>
    <row r="533" spans="1:154" ht="16.149999999999999" customHeight="1" x14ac:dyDescent="0.25">
      <c r="A533" s="363"/>
      <c r="D533" s="363"/>
      <c r="E533" s="363"/>
      <c r="F533" s="363"/>
      <c r="G533" s="363"/>
      <c r="H533" s="363"/>
      <c r="I533" s="363"/>
      <c r="J533" s="68">
        <v>1101</v>
      </c>
      <c r="K533" s="446" t="str">
        <f t="shared" si="690"/>
        <v>Paracaleana gracilicordata</v>
      </c>
      <c r="L533" s="444">
        <v>1101</v>
      </c>
      <c r="M533" s="446" t="s">
        <v>1746</v>
      </c>
      <c r="N533" s="570" t="s">
        <v>455</v>
      </c>
      <c r="O533" s="363" t="str">
        <f t="shared" si="670"/>
        <v>S</v>
      </c>
      <c r="P533" s="513" t="s">
        <v>2820</v>
      </c>
      <c r="Q533" s="401" t="s">
        <v>2821</v>
      </c>
      <c r="R533" s="420">
        <v>43023</v>
      </c>
      <c r="S533" s="420">
        <v>43069</v>
      </c>
      <c r="T533" s="603" t="s">
        <v>7894</v>
      </c>
      <c r="U533" s="603" t="s">
        <v>7894</v>
      </c>
      <c r="V533" s="603" t="s">
        <v>7894</v>
      </c>
      <c r="W533" s="603" t="s">
        <v>7894</v>
      </c>
      <c r="X533" s="603" t="s">
        <v>7894</v>
      </c>
      <c r="Y533" s="603" t="s">
        <v>7894</v>
      </c>
      <c r="Z533" s="603" t="s">
        <v>7894</v>
      </c>
      <c r="AA533" s="603" t="s">
        <v>7894</v>
      </c>
      <c r="AB533" s="603" t="s">
        <v>7894</v>
      </c>
      <c r="AC533" s="603" t="s">
        <v>4829</v>
      </c>
      <c r="AD533" s="603" t="s">
        <v>4830</v>
      </c>
      <c r="AE533" s="603" t="s">
        <v>7894</v>
      </c>
      <c r="AF533" s="605" t="s">
        <v>7897</v>
      </c>
      <c r="AG533" s="605" t="s">
        <v>7940</v>
      </c>
      <c r="AH533" s="421" t="s">
        <v>1593</v>
      </c>
      <c r="AI533" s="419">
        <f t="shared" si="676"/>
        <v>2</v>
      </c>
      <c r="AJ533" s="363">
        <v>24</v>
      </c>
      <c r="AK533" s="413" t="str">
        <f t="shared" si="678"/>
        <v>Flying Duck Orchids</v>
      </c>
      <c r="AL533" s="413" t="str">
        <f t="shared" si="679"/>
        <v>Paracaleana nigrita</v>
      </c>
      <c r="AM533" s="486" t="s">
        <v>7607</v>
      </c>
      <c r="AS533" s="69">
        <f t="shared" si="672"/>
        <v>42</v>
      </c>
      <c r="AT533" s="69">
        <f t="shared" si="673"/>
        <v>48</v>
      </c>
      <c r="AU533" s="69">
        <f t="shared" si="680"/>
        <v>10</v>
      </c>
      <c r="AV533" s="69">
        <f t="shared" si="681"/>
        <v>11</v>
      </c>
      <c r="AW533" s="81"/>
      <c r="AX533" s="401" t="s">
        <v>2822</v>
      </c>
      <c r="AY533" s="364">
        <v>23974</v>
      </c>
      <c r="AZ533" s="264" t="s">
        <v>48</v>
      </c>
      <c r="BA533" s="238"/>
      <c r="BB533" s="237" t="str">
        <f t="shared" si="682"/>
        <v/>
      </c>
      <c r="BC533" s="270">
        <f t="shared" si="677"/>
        <v>1101</v>
      </c>
      <c r="BD533" t="str">
        <f t="shared" si="683"/>
        <v>Paracaleana gracilicordata</v>
      </c>
      <c r="BE533" s="367" t="e">
        <f>COUNTIFS(#REF!,L533)</f>
        <v>#REF!</v>
      </c>
      <c r="BF533" s="374" t="str">
        <f t="shared" si="684"/>
        <v>y</v>
      </c>
      <c r="BG533" s="82"/>
      <c r="BH533" s="375"/>
      <c r="BI533" s="374"/>
      <c r="BJ533" s="403"/>
      <c r="CE533" t="str">
        <f t="shared" si="752"/>
        <v>Darling Range Duck Orchid (Paracaleana ferricola)</v>
      </c>
      <c r="CF533" s="388" t="str">
        <f t="shared" si="747"/>
        <v>Paracaleana ferricola</v>
      </c>
      <c r="CG533" t="str">
        <f t="shared" si="692"/>
        <v/>
      </c>
      <c r="CH533" t="str">
        <f t="shared" si="693"/>
        <v/>
      </c>
      <c r="CI533" t="str">
        <f t="shared" si="694"/>
        <v/>
      </c>
      <c r="CJ533" t="str">
        <f t="shared" si="695"/>
        <v/>
      </c>
      <c r="CK533" s="359" t="str">
        <f t="shared" si="696"/>
        <v/>
      </c>
      <c r="CL533" t="str">
        <f t="shared" si="697"/>
        <v/>
      </c>
      <c r="CM533" t="str">
        <f t="shared" si="698"/>
        <v/>
      </c>
      <c r="CN533" t="str">
        <f t="shared" si="699"/>
        <v/>
      </c>
      <c r="CO533" s="359" t="str">
        <f t="shared" si="700"/>
        <v/>
      </c>
      <c r="CP533" t="str">
        <f t="shared" si="701"/>
        <v/>
      </c>
      <c r="CQ533" t="str">
        <f t="shared" si="702"/>
        <v/>
      </c>
      <c r="CR533" t="str">
        <f t="shared" si="703"/>
        <v/>
      </c>
      <c r="CS533" s="359" t="str">
        <f t="shared" si="704"/>
        <v/>
      </c>
      <c r="CT533" t="str">
        <f t="shared" si="705"/>
        <v/>
      </c>
      <c r="CU533" t="str">
        <f t="shared" si="706"/>
        <v/>
      </c>
      <c r="CV533" t="str">
        <f t="shared" si="707"/>
        <v/>
      </c>
      <c r="CW533" t="str">
        <f t="shared" si="708"/>
        <v/>
      </c>
      <c r="CX533" s="359" t="str">
        <f t="shared" si="709"/>
        <v/>
      </c>
      <c r="CY533" t="str">
        <f t="shared" si="710"/>
        <v/>
      </c>
      <c r="CZ533" t="str">
        <f t="shared" si="711"/>
        <v/>
      </c>
      <c r="DA533" t="str">
        <f t="shared" si="712"/>
        <v/>
      </c>
      <c r="DB533" s="359" t="str">
        <f t="shared" si="713"/>
        <v/>
      </c>
      <c r="DC533" t="str">
        <f t="shared" si="714"/>
        <v/>
      </c>
      <c r="DD533" t="str">
        <f t="shared" si="715"/>
        <v/>
      </c>
      <c r="DE533" t="str">
        <f t="shared" si="716"/>
        <v/>
      </c>
      <c r="DF533" s="359" t="str">
        <f t="shared" si="717"/>
        <v/>
      </c>
      <c r="DG533" t="str">
        <f t="shared" si="718"/>
        <v/>
      </c>
      <c r="DH533" t="str">
        <f t="shared" si="719"/>
        <v/>
      </c>
      <c r="DI533" t="str">
        <f t="shared" si="720"/>
        <v/>
      </c>
      <c r="DJ533" t="str">
        <f t="shared" si="721"/>
        <v/>
      </c>
      <c r="DK533" s="359" t="str">
        <f t="shared" si="722"/>
        <v/>
      </c>
      <c r="DL533" t="str">
        <f t="shared" si="723"/>
        <v/>
      </c>
      <c r="DM533" t="str">
        <f t="shared" si="724"/>
        <v/>
      </c>
      <c r="DN533" t="str">
        <f t="shared" si="725"/>
        <v/>
      </c>
      <c r="DO533" s="359" t="str">
        <f t="shared" si="726"/>
        <v/>
      </c>
      <c r="DP533" t="str">
        <f t="shared" si="727"/>
        <v/>
      </c>
      <c r="DQ533" t="str">
        <f t="shared" si="728"/>
        <v/>
      </c>
      <c r="DR533" t="str">
        <f t="shared" si="729"/>
        <v/>
      </c>
      <c r="DS533" s="359" t="str">
        <f t="shared" si="730"/>
        <v/>
      </c>
      <c r="DT533" t="str">
        <f t="shared" si="731"/>
        <v>X</v>
      </c>
      <c r="DU533" t="str">
        <f t="shared" si="732"/>
        <v>X</v>
      </c>
      <c r="DV533" t="str">
        <f t="shared" si="733"/>
        <v>X</v>
      </c>
      <c r="DW533" t="str">
        <f t="shared" si="734"/>
        <v>X</v>
      </c>
      <c r="DX533" s="359" t="str">
        <f t="shared" si="735"/>
        <v>X</v>
      </c>
      <c r="DY533" t="str">
        <f t="shared" si="736"/>
        <v>X</v>
      </c>
      <c r="DZ533" t="str">
        <f t="shared" si="737"/>
        <v>X</v>
      </c>
      <c r="EA533" t="str">
        <f t="shared" si="738"/>
        <v/>
      </c>
      <c r="EB533" s="359" t="str">
        <f t="shared" si="739"/>
        <v/>
      </c>
      <c r="EC533" t="str">
        <f t="shared" si="740"/>
        <v/>
      </c>
      <c r="ED533" t="str">
        <f t="shared" si="741"/>
        <v/>
      </c>
      <c r="EE533" t="str">
        <f t="shared" si="742"/>
        <v/>
      </c>
      <c r="EF533" t="str">
        <f t="shared" si="743"/>
        <v/>
      </c>
      <c r="EG533" s="359" t="str">
        <f t="shared" si="744"/>
        <v/>
      </c>
      <c r="EH533" t="str">
        <f t="shared" si="691"/>
        <v>Paracaleana ferricola</v>
      </c>
      <c r="EJ533" t="str">
        <f t="shared" si="685"/>
        <v>Paracaleana gracilicordata</v>
      </c>
      <c r="EK533" s="100">
        <f t="shared" si="687"/>
        <v>0</v>
      </c>
      <c r="EL533" s="3">
        <f t="shared" si="687"/>
        <v>0</v>
      </c>
      <c r="EM533" s="3">
        <f t="shared" si="687"/>
        <v>0</v>
      </c>
      <c r="EN533" s="3">
        <f t="shared" si="687"/>
        <v>0</v>
      </c>
      <c r="EO533" s="3">
        <f t="shared" si="687"/>
        <v>0</v>
      </c>
      <c r="EP533" s="3">
        <f t="shared" si="687"/>
        <v>0</v>
      </c>
      <c r="EQ533" s="3">
        <f t="shared" si="687"/>
        <v>0</v>
      </c>
      <c r="ER533" s="3">
        <f t="shared" si="687"/>
        <v>0</v>
      </c>
      <c r="ES533" s="3">
        <f t="shared" si="687"/>
        <v>0</v>
      </c>
      <c r="ET533" s="3">
        <f t="shared" si="687"/>
        <v>1</v>
      </c>
      <c r="EU533" s="3">
        <f t="shared" si="687"/>
        <v>1</v>
      </c>
      <c r="EV533" s="24">
        <f t="shared" si="687"/>
        <v>0</v>
      </c>
      <c r="EW533" s="245">
        <f t="shared" si="688"/>
        <v>2</v>
      </c>
      <c r="EX533" s="262" t="str">
        <f t="shared" si="686"/>
        <v/>
      </c>
    </row>
    <row r="534" spans="1:154" ht="16.149999999999999" customHeight="1" x14ac:dyDescent="0.25">
      <c r="A534" s="363"/>
      <c r="D534" s="363"/>
      <c r="E534" s="363"/>
      <c r="F534" s="363"/>
      <c r="G534" s="363"/>
      <c r="H534" s="363"/>
      <c r="I534" s="363"/>
      <c r="J534" s="68">
        <f t="shared" ref="J534:J567" si="753">L534</f>
        <v>1102</v>
      </c>
      <c r="K534" s="413" t="str">
        <f t="shared" si="690"/>
        <v>Paracaleana granitica</v>
      </c>
      <c r="L534" s="428">
        <v>1102</v>
      </c>
      <c r="M534" s="413" t="s">
        <v>1746</v>
      </c>
      <c r="N534" s="445" t="s">
        <v>747</v>
      </c>
      <c r="O534" s="363" t="str">
        <f t="shared" si="670"/>
        <v>S</v>
      </c>
      <c r="P534" s="364" t="s">
        <v>2823</v>
      </c>
      <c r="Q534" s="364" t="s">
        <v>2824</v>
      </c>
      <c r="R534" s="365">
        <v>43023</v>
      </c>
      <c r="S534" s="365">
        <v>43069</v>
      </c>
      <c r="T534" s="603" t="s">
        <v>7894</v>
      </c>
      <c r="U534" s="603" t="s">
        <v>7894</v>
      </c>
      <c r="V534" s="603" t="s">
        <v>7894</v>
      </c>
      <c r="W534" s="603" t="s">
        <v>7894</v>
      </c>
      <c r="X534" s="603" t="s">
        <v>7894</v>
      </c>
      <c r="Y534" s="603" t="s">
        <v>7894</v>
      </c>
      <c r="Z534" s="603" t="s">
        <v>7894</v>
      </c>
      <c r="AA534" s="603" t="s">
        <v>7894</v>
      </c>
      <c r="AB534" s="603" t="s">
        <v>7894</v>
      </c>
      <c r="AC534" s="603" t="s">
        <v>4829</v>
      </c>
      <c r="AD534" s="603" t="s">
        <v>4830</v>
      </c>
      <c r="AE534" s="603" t="s">
        <v>4831</v>
      </c>
      <c r="AF534" s="605" t="s">
        <v>7899</v>
      </c>
      <c r="AG534" s="605" t="s">
        <v>7942</v>
      </c>
      <c r="AH534" s="366" t="s">
        <v>1593</v>
      </c>
      <c r="AI534" s="363">
        <f t="shared" si="676"/>
        <v>2</v>
      </c>
      <c r="AJ534" s="363">
        <v>24</v>
      </c>
      <c r="AK534" s="413" t="str">
        <f t="shared" si="678"/>
        <v>Flying Duck Orchids</v>
      </c>
      <c r="AL534" s="413" t="str">
        <f t="shared" si="679"/>
        <v>Paracaleana nigrita</v>
      </c>
      <c r="AM534" s="486" t="s">
        <v>7607</v>
      </c>
      <c r="AS534" s="69">
        <f t="shared" si="672"/>
        <v>42</v>
      </c>
      <c r="AT534" s="69">
        <f t="shared" si="673"/>
        <v>48</v>
      </c>
      <c r="AU534" s="69">
        <f t="shared" si="680"/>
        <v>10</v>
      </c>
      <c r="AV534" s="69">
        <f t="shared" si="681"/>
        <v>11</v>
      </c>
      <c r="AW534" s="81"/>
      <c r="AX534" s="364" t="s">
        <v>2825</v>
      </c>
      <c r="AY534" s="364">
        <v>23475</v>
      </c>
      <c r="AZ534" s="264" t="s">
        <v>48</v>
      </c>
      <c r="BA534" s="238"/>
      <c r="BB534" s="237" t="str">
        <f t="shared" si="682"/>
        <v/>
      </c>
      <c r="BC534" s="270">
        <f t="shared" si="677"/>
        <v>1102</v>
      </c>
      <c r="BD534" t="str">
        <f t="shared" si="683"/>
        <v>Paracaleana granitica</v>
      </c>
      <c r="BE534" s="367" t="e">
        <f>COUNTIFS(#REF!,L534)</f>
        <v>#REF!</v>
      </c>
      <c r="BF534" s="374" t="str">
        <f t="shared" si="684"/>
        <v>y</v>
      </c>
      <c r="BG534" s="82"/>
      <c r="BH534" s="375"/>
      <c r="BI534" s="374"/>
      <c r="BJ534" s="403"/>
      <c r="CE534" t="str">
        <f t="shared" si="752"/>
        <v>Slender-leafed Duck Orchid (Paracaleana gracilicordata)</v>
      </c>
      <c r="CF534" s="388" t="str">
        <f t="shared" si="747"/>
        <v>Paracaleana gracilicordata</v>
      </c>
      <c r="CG534" t="str">
        <f t="shared" si="692"/>
        <v/>
      </c>
      <c r="CH534" t="str">
        <f t="shared" si="693"/>
        <v/>
      </c>
      <c r="CI534" t="str">
        <f t="shared" si="694"/>
        <v/>
      </c>
      <c r="CJ534" t="str">
        <f t="shared" si="695"/>
        <v/>
      </c>
      <c r="CK534" s="359" t="str">
        <f t="shared" si="696"/>
        <v/>
      </c>
      <c r="CL534" t="str">
        <f t="shared" si="697"/>
        <v/>
      </c>
      <c r="CM534" t="str">
        <f t="shared" si="698"/>
        <v/>
      </c>
      <c r="CN534" t="str">
        <f t="shared" si="699"/>
        <v/>
      </c>
      <c r="CO534" s="359" t="str">
        <f t="shared" si="700"/>
        <v/>
      </c>
      <c r="CP534" t="str">
        <f t="shared" si="701"/>
        <v/>
      </c>
      <c r="CQ534" t="str">
        <f t="shared" si="702"/>
        <v/>
      </c>
      <c r="CR534" t="str">
        <f t="shared" si="703"/>
        <v/>
      </c>
      <c r="CS534" s="359" t="str">
        <f t="shared" si="704"/>
        <v/>
      </c>
      <c r="CT534" t="str">
        <f t="shared" si="705"/>
        <v/>
      </c>
      <c r="CU534" t="str">
        <f t="shared" si="706"/>
        <v/>
      </c>
      <c r="CV534" t="str">
        <f t="shared" si="707"/>
        <v/>
      </c>
      <c r="CW534" t="str">
        <f t="shared" si="708"/>
        <v/>
      </c>
      <c r="CX534" s="359" t="str">
        <f t="shared" si="709"/>
        <v/>
      </c>
      <c r="CY534" t="str">
        <f t="shared" si="710"/>
        <v/>
      </c>
      <c r="CZ534" t="str">
        <f t="shared" si="711"/>
        <v/>
      </c>
      <c r="DA534" t="str">
        <f t="shared" si="712"/>
        <v/>
      </c>
      <c r="DB534" s="359" t="str">
        <f t="shared" si="713"/>
        <v/>
      </c>
      <c r="DC534" t="str">
        <f t="shared" si="714"/>
        <v/>
      </c>
      <c r="DD534" t="str">
        <f t="shared" si="715"/>
        <v/>
      </c>
      <c r="DE534" t="str">
        <f t="shared" si="716"/>
        <v/>
      </c>
      <c r="DF534" s="359" t="str">
        <f t="shared" si="717"/>
        <v/>
      </c>
      <c r="DG534" t="str">
        <f t="shared" si="718"/>
        <v/>
      </c>
      <c r="DH534" t="str">
        <f t="shared" si="719"/>
        <v/>
      </c>
      <c r="DI534" t="str">
        <f t="shared" si="720"/>
        <v/>
      </c>
      <c r="DJ534" t="str">
        <f t="shared" si="721"/>
        <v/>
      </c>
      <c r="DK534" s="359" t="str">
        <f t="shared" si="722"/>
        <v/>
      </c>
      <c r="DL534" t="str">
        <f t="shared" si="723"/>
        <v/>
      </c>
      <c r="DM534" t="str">
        <f t="shared" si="724"/>
        <v/>
      </c>
      <c r="DN534" t="str">
        <f t="shared" si="725"/>
        <v/>
      </c>
      <c r="DO534" s="359" t="str">
        <f t="shared" si="726"/>
        <v/>
      </c>
      <c r="DP534" t="str">
        <f t="shared" si="727"/>
        <v/>
      </c>
      <c r="DQ534" t="str">
        <f t="shared" si="728"/>
        <v/>
      </c>
      <c r="DR534" t="str">
        <f t="shared" si="729"/>
        <v/>
      </c>
      <c r="DS534" s="359" t="str">
        <f t="shared" si="730"/>
        <v/>
      </c>
      <c r="DT534" t="str">
        <f t="shared" si="731"/>
        <v/>
      </c>
      <c r="DU534" t="str">
        <f t="shared" si="732"/>
        <v/>
      </c>
      <c r="DV534" t="str">
        <f t="shared" si="733"/>
        <v>X</v>
      </c>
      <c r="DW534" t="str">
        <f t="shared" si="734"/>
        <v>X</v>
      </c>
      <c r="DX534" s="359" t="str">
        <f t="shared" si="735"/>
        <v>X</v>
      </c>
      <c r="DY534" t="str">
        <f t="shared" si="736"/>
        <v>X</v>
      </c>
      <c r="DZ534" t="str">
        <f t="shared" si="737"/>
        <v>X</v>
      </c>
      <c r="EA534" t="str">
        <f t="shared" si="738"/>
        <v>X</v>
      </c>
      <c r="EB534" s="359" t="str">
        <f t="shared" si="739"/>
        <v>X</v>
      </c>
      <c r="EC534" t="str">
        <f t="shared" si="740"/>
        <v/>
      </c>
      <c r="ED534" t="str">
        <f t="shared" si="741"/>
        <v/>
      </c>
      <c r="EE534" t="str">
        <f t="shared" si="742"/>
        <v/>
      </c>
      <c r="EF534" t="str">
        <f t="shared" si="743"/>
        <v/>
      </c>
      <c r="EG534" s="359" t="str">
        <f t="shared" si="744"/>
        <v/>
      </c>
      <c r="EH534" t="str">
        <f t="shared" si="691"/>
        <v>Paracaleana gracilicordata</v>
      </c>
      <c r="EJ534" t="str">
        <f t="shared" si="685"/>
        <v>Paracaleana granitica</v>
      </c>
      <c r="EK534" s="100">
        <f t="shared" si="687"/>
        <v>0</v>
      </c>
      <c r="EL534" s="3">
        <f t="shared" si="687"/>
        <v>0</v>
      </c>
      <c r="EM534" s="3">
        <f t="shared" si="687"/>
        <v>0</v>
      </c>
      <c r="EN534" s="3">
        <f t="shared" si="687"/>
        <v>0</v>
      </c>
      <c r="EO534" s="3">
        <f t="shared" si="687"/>
        <v>0</v>
      </c>
      <c r="EP534" s="3">
        <f t="shared" si="687"/>
        <v>0</v>
      </c>
      <c r="EQ534" s="3">
        <f t="shared" si="687"/>
        <v>0</v>
      </c>
      <c r="ER534" s="3">
        <f t="shared" si="687"/>
        <v>0</v>
      </c>
      <c r="ES534" s="3">
        <f t="shared" si="687"/>
        <v>0</v>
      </c>
      <c r="ET534" s="3">
        <f t="shared" si="687"/>
        <v>1</v>
      </c>
      <c r="EU534" s="3">
        <f t="shared" si="687"/>
        <v>1</v>
      </c>
      <c r="EV534" s="24">
        <f t="shared" si="687"/>
        <v>0</v>
      </c>
      <c r="EW534" s="245">
        <f t="shared" si="688"/>
        <v>2</v>
      </c>
      <c r="EX534" s="262" t="str">
        <f t="shared" si="686"/>
        <v/>
      </c>
    </row>
    <row r="535" spans="1:154" ht="16.149999999999999" customHeight="1" x14ac:dyDescent="0.25">
      <c r="A535" s="363"/>
      <c r="D535" s="363"/>
      <c r="E535" s="363"/>
      <c r="F535" s="363"/>
      <c r="G535" s="363"/>
      <c r="H535" s="363"/>
      <c r="I535" s="363"/>
      <c r="J535" s="68">
        <f t="shared" si="753"/>
        <v>867</v>
      </c>
      <c r="K535" s="427" t="str">
        <f t="shared" si="690"/>
        <v>Paracaleana hortiorum</v>
      </c>
      <c r="L535" s="428">
        <v>867</v>
      </c>
      <c r="M535" s="427" t="s">
        <v>1746</v>
      </c>
      <c r="N535" s="445" t="s">
        <v>460</v>
      </c>
      <c r="O535" s="363" t="str">
        <f t="shared" si="670"/>
        <v>S</v>
      </c>
      <c r="P535" s="430" t="s">
        <v>2826</v>
      </c>
      <c r="Q535" s="364" t="s">
        <v>1876</v>
      </c>
      <c r="R535" s="365">
        <v>42979</v>
      </c>
      <c r="S535" s="365">
        <v>43039</v>
      </c>
      <c r="T535" s="603" t="s">
        <v>7894</v>
      </c>
      <c r="U535" s="603" t="s">
        <v>7894</v>
      </c>
      <c r="V535" s="603" t="s">
        <v>7894</v>
      </c>
      <c r="W535" s="603" t="s">
        <v>7894</v>
      </c>
      <c r="X535" s="603" t="s">
        <v>7894</v>
      </c>
      <c r="Y535" s="603" t="s">
        <v>7894</v>
      </c>
      <c r="Z535" s="603" t="s">
        <v>7894</v>
      </c>
      <c r="AA535" s="603" t="s">
        <v>7894</v>
      </c>
      <c r="AB535" s="603" t="s">
        <v>4828</v>
      </c>
      <c r="AC535" s="603" t="s">
        <v>4829</v>
      </c>
      <c r="AD535" s="603" t="s">
        <v>7894</v>
      </c>
      <c r="AE535" s="603" t="s">
        <v>7894</v>
      </c>
      <c r="AF535" s="605" t="s">
        <v>7896</v>
      </c>
      <c r="AG535" s="605" t="s">
        <v>7943</v>
      </c>
      <c r="AH535" s="366" t="s">
        <v>685</v>
      </c>
      <c r="AI535" s="363">
        <f t="shared" si="676"/>
        <v>6</v>
      </c>
      <c r="AJ535" s="363">
        <v>24</v>
      </c>
      <c r="AK535" s="413" t="str">
        <f t="shared" si="678"/>
        <v>Flying Duck Orchids</v>
      </c>
      <c r="AL535" s="413" t="str">
        <f t="shared" si="679"/>
        <v>Paracaleana nigrita</v>
      </c>
      <c r="AM535" s="486" t="s">
        <v>7607</v>
      </c>
      <c r="AS535" s="69">
        <f t="shared" si="672"/>
        <v>36</v>
      </c>
      <c r="AT535" s="69">
        <f t="shared" si="673"/>
        <v>44</v>
      </c>
      <c r="AU535" s="69">
        <f t="shared" si="680"/>
        <v>9</v>
      </c>
      <c r="AV535" s="69">
        <f t="shared" si="681"/>
        <v>10</v>
      </c>
      <c r="AW535" s="81"/>
      <c r="AX535" s="364" t="s">
        <v>2827</v>
      </c>
      <c r="AY535" s="364">
        <v>23500</v>
      </c>
      <c r="AZ535" s="264" t="s">
        <v>2828</v>
      </c>
      <c r="BA535" s="238"/>
      <c r="BB535" s="237" t="str">
        <f t="shared" si="682"/>
        <v/>
      </c>
      <c r="BC535" s="270">
        <f t="shared" si="677"/>
        <v>867</v>
      </c>
      <c r="BD535" t="str">
        <f t="shared" si="683"/>
        <v>Paracaleana hortiorum</v>
      </c>
      <c r="BE535" s="367" t="e">
        <f>COUNTIFS(#REF!,L535)</f>
        <v>#REF!</v>
      </c>
      <c r="BF535" s="374" t="str">
        <f t="shared" si="684"/>
        <v>y</v>
      </c>
      <c r="BG535" s="82"/>
      <c r="BH535" s="375"/>
      <c r="BI535" s="374"/>
      <c r="BJ535" s="403"/>
      <c r="CE535" t="str">
        <f t="shared" si="752"/>
        <v>Granite Duck Orchid (Paracaleana granitica)</v>
      </c>
      <c r="CF535" s="388" t="str">
        <f t="shared" si="747"/>
        <v>Paracaleana granitica</v>
      </c>
      <c r="CG535" t="str">
        <f t="shared" si="692"/>
        <v/>
      </c>
      <c r="CH535" t="str">
        <f t="shared" si="693"/>
        <v/>
      </c>
      <c r="CI535" t="str">
        <f t="shared" si="694"/>
        <v/>
      </c>
      <c r="CJ535" t="str">
        <f t="shared" si="695"/>
        <v/>
      </c>
      <c r="CK535" s="359" t="str">
        <f t="shared" si="696"/>
        <v/>
      </c>
      <c r="CL535" t="str">
        <f t="shared" si="697"/>
        <v/>
      </c>
      <c r="CM535" t="str">
        <f t="shared" si="698"/>
        <v/>
      </c>
      <c r="CN535" t="str">
        <f t="shared" si="699"/>
        <v/>
      </c>
      <c r="CO535" s="359" t="str">
        <f t="shared" si="700"/>
        <v/>
      </c>
      <c r="CP535" t="str">
        <f t="shared" si="701"/>
        <v/>
      </c>
      <c r="CQ535" t="str">
        <f t="shared" si="702"/>
        <v/>
      </c>
      <c r="CR535" t="str">
        <f t="shared" si="703"/>
        <v/>
      </c>
      <c r="CS535" s="359" t="str">
        <f t="shared" si="704"/>
        <v/>
      </c>
      <c r="CT535" t="str">
        <f t="shared" si="705"/>
        <v/>
      </c>
      <c r="CU535" t="str">
        <f t="shared" si="706"/>
        <v/>
      </c>
      <c r="CV535" t="str">
        <f t="shared" si="707"/>
        <v/>
      </c>
      <c r="CW535" t="str">
        <f t="shared" si="708"/>
        <v/>
      </c>
      <c r="CX535" s="359" t="str">
        <f t="shared" si="709"/>
        <v/>
      </c>
      <c r="CY535" t="str">
        <f t="shared" si="710"/>
        <v/>
      </c>
      <c r="CZ535" t="str">
        <f t="shared" si="711"/>
        <v/>
      </c>
      <c r="DA535" t="str">
        <f t="shared" si="712"/>
        <v/>
      </c>
      <c r="DB535" s="359" t="str">
        <f t="shared" si="713"/>
        <v/>
      </c>
      <c r="DC535" t="str">
        <f t="shared" si="714"/>
        <v/>
      </c>
      <c r="DD535" t="str">
        <f t="shared" si="715"/>
        <v/>
      </c>
      <c r="DE535" t="str">
        <f t="shared" si="716"/>
        <v/>
      </c>
      <c r="DF535" s="359" t="str">
        <f t="shared" si="717"/>
        <v/>
      </c>
      <c r="DG535" t="str">
        <f t="shared" si="718"/>
        <v/>
      </c>
      <c r="DH535" t="str">
        <f t="shared" si="719"/>
        <v/>
      </c>
      <c r="DI535" t="str">
        <f t="shared" si="720"/>
        <v/>
      </c>
      <c r="DJ535" t="str">
        <f t="shared" si="721"/>
        <v/>
      </c>
      <c r="DK535" s="359" t="str">
        <f t="shared" si="722"/>
        <v/>
      </c>
      <c r="DL535" t="str">
        <f t="shared" si="723"/>
        <v/>
      </c>
      <c r="DM535" t="str">
        <f t="shared" si="724"/>
        <v/>
      </c>
      <c r="DN535" t="str">
        <f t="shared" si="725"/>
        <v/>
      </c>
      <c r="DO535" s="359" t="str">
        <f t="shared" si="726"/>
        <v/>
      </c>
      <c r="DP535" t="str">
        <f t="shared" si="727"/>
        <v/>
      </c>
      <c r="DQ535" t="str">
        <f t="shared" si="728"/>
        <v/>
      </c>
      <c r="DR535" t="str">
        <f t="shared" si="729"/>
        <v/>
      </c>
      <c r="DS535" s="359" t="str">
        <f t="shared" si="730"/>
        <v/>
      </c>
      <c r="DT535" t="str">
        <f t="shared" si="731"/>
        <v/>
      </c>
      <c r="DU535" t="str">
        <f t="shared" si="732"/>
        <v/>
      </c>
      <c r="DV535" t="str">
        <f t="shared" si="733"/>
        <v>X</v>
      </c>
      <c r="DW535" t="str">
        <f t="shared" si="734"/>
        <v>X</v>
      </c>
      <c r="DX535" s="359" t="str">
        <f t="shared" si="735"/>
        <v>X</v>
      </c>
      <c r="DY535" t="str">
        <f t="shared" si="736"/>
        <v>X</v>
      </c>
      <c r="DZ535" t="str">
        <f t="shared" si="737"/>
        <v>X</v>
      </c>
      <c r="EA535" t="str">
        <f t="shared" si="738"/>
        <v>X</v>
      </c>
      <c r="EB535" s="359" t="str">
        <f t="shared" si="739"/>
        <v>X</v>
      </c>
      <c r="EC535" t="str">
        <f t="shared" si="740"/>
        <v/>
      </c>
      <c r="ED535" t="str">
        <f t="shared" si="741"/>
        <v/>
      </c>
      <c r="EE535" t="str">
        <f t="shared" si="742"/>
        <v/>
      </c>
      <c r="EF535" t="str">
        <f t="shared" si="743"/>
        <v/>
      </c>
      <c r="EG535" s="359" t="str">
        <f t="shared" si="744"/>
        <v/>
      </c>
      <c r="EH535" t="str">
        <f t="shared" si="691"/>
        <v>Paracaleana granitica</v>
      </c>
      <c r="EJ535" t="str">
        <f t="shared" si="685"/>
        <v>Paracaleana hortiorum</v>
      </c>
      <c r="EK535" s="100">
        <f t="shared" si="687"/>
        <v>0</v>
      </c>
      <c r="EL535" s="3">
        <f t="shared" si="687"/>
        <v>0</v>
      </c>
      <c r="EM535" s="3">
        <f t="shared" si="687"/>
        <v>0</v>
      </c>
      <c r="EN535" s="3">
        <f t="shared" si="687"/>
        <v>0</v>
      </c>
      <c r="EO535" s="3">
        <f t="shared" si="687"/>
        <v>0</v>
      </c>
      <c r="EP535" s="3">
        <f t="shared" si="687"/>
        <v>0</v>
      </c>
      <c r="EQ535" s="3">
        <f t="shared" si="687"/>
        <v>0</v>
      </c>
      <c r="ER535" s="3">
        <f t="shared" si="687"/>
        <v>0</v>
      </c>
      <c r="ES535" s="3">
        <f t="shared" si="687"/>
        <v>1</v>
      </c>
      <c r="ET535" s="3">
        <f t="shared" si="687"/>
        <v>1</v>
      </c>
      <c r="EU535" s="3">
        <f t="shared" si="687"/>
        <v>0</v>
      </c>
      <c r="EV535" s="24">
        <f t="shared" si="687"/>
        <v>0</v>
      </c>
      <c r="EW535" s="245">
        <f t="shared" si="688"/>
        <v>2</v>
      </c>
      <c r="EX535" s="262" t="str">
        <f t="shared" si="686"/>
        <v/>
      </c>
    </row>
    <row r="536" spans="1:154" ht="16.149999999999999" customHeight="1" x14ac:dyDescent="0.25">
      <c r="A536" s="419"/>
      <c r="D536" s="419"/>
      <c r="E536" s="419"/>
      <c r="F536" s="363"/>
      <c r="G536" s="363"/>
      <c r="H536" s="363"/>
      <c r="I536" s="363"/>
      <c r="J536" s="68">
        <f t="shared" si="753"/>
        <v>721</v>
      </c>
      <c r="K536" s="427" t="str">
        <f t="shared" si="690"/>
        <v>Paracaleana lyonsii</v>
      </c>
      <c r="L536" s="428">
        <v>721</v>
      </c>
      <c r="M536" s="427" t="s">
        <v>1746</v>
      </c>
      <c r="N536" s="445" t="s">
        <v>907</v>
      </c>
      <c r="O536" s="363" t="str">
        <f t="shared" si="670"/>
        <v>S</v>
      </c>
      <c r="P536" s="430" t="s">
        <v>2829</v>
      </c>
      <c r="Q536" s="364" t="s">
        <v>2830</v>
      </c>
      <c r="R536" s="365">
        <v>43008</v>
      </c>
      <c r="S536" s="365">
        <v>43069</v>
      </c>
      <c r="T536" s="603" t="s">
        <v>7894</v>
      </c>
      <c r="U536" s="603" t="s">
        <v>7894</v>
      </c>
      <c r="V536" s="603" t="s">
        <v>7894</v>
      </c>
      <c r="W536" s="603" t="s">
        <v>7894</v>
      </c>
      <c r="X536" s="603" t="s">
        <v>7894</v>
      </c>
      <c r="Y536" s="603" t="s">
        <v>7894</v>
      </c>
      <c r="Z536" s="603" t="s">
        <v>7894</v>
      </c>
      <c r="AA536" s="603" t="s">
        <v>7894</v>
      </c>
      <c r="AB536" s="603" t="s">
        <v>4828</v>
      </c>
      <c r="AC536" s="603" t="s">
        <v>4829</v>
      </c>
      <c r="AD536" s="603" t="s">
        <v>4830</v>
      </c>
      <c r="AE536" s="603" t="s">
        <v>7894</v>
      </c>
      <c r="AF536" s="605" t="s">
        <v>7902</v>
      </c>
      <c r="AG536" s="605" t="s">
        <v>7946</v>
      </c>
      <c r="AH536" s="366" t="s">
        <v>685</v>
      </c>
      <c r="AI536" s="363">
        <f t="shared" si="676"/>
        <v>6</v>
      </c>
      <c r="AJ536" s="363">
        <v>23</v>
      </c>
      <c r="AK536" s="413" t="str">
        <f t="shared" si="678"/>
        <v>Midget Duck Orchids</v>
      </c>
      <c r="AL536" s="413" t="str">
        <f t="shared" si="679"/>
        <v>Paracaleana lyonsii</v>
      </c>
      <c r="AM536" s="486" t="s">
        <v>7607</v>
      </c>
      <c r="AS536" s="69">
        <f t="shared" si="672"/>
        <v>40</v>
      </c>
      <c r="AT536" s="69">
        <f t="shared" si="673"/>
        <v>48</v>
      </c>
      <c r="AU536" s="69">
        <f t="shared" si="680"/>
        <v>9</v>
      </c>
      <c r="AV536" s="69">
        <f t="shared" si="681"/>
        <v>11</v>
      </c>
      <c r="AW536" s="81"/>
      <c r="AX536" s="364" t="s">
        <v>2831</v>
      </c>
      <c r="AY536" s="364">
        <v>15963</v>
      </c>
      <c r="AZ536" s="264" t="s">
        <v>48</v>
      </c>
      <c r="BA536" s="238"/>
      <c r="BB536" s="237" t="str">
        <f t="shared" si="682"/>
        <v/>
      </c>
      <c r="BC536" s="270">
        <f t="shared" si="677"/>
        <v>721</v>
      </c>
      <c r="BD536" t="str">
        <f t="shared" si="683"/>
        <v>Paracaleana lyonsii</v>
      </c>
      <c r="BE536" s="367" t="e">
        <f>COUNTIFS(#REF!,L536)</f>
        <v>#REF!</v>
      </c>
      <c r="BF536" s="374" t="str">
        <f t="shared" si="684"/>
        <v>y</v>
      </c>
      <c r="BG536" s="82"/>
      <c r="BH536" s="375"/>
      <c r="BI536" s="374"/>
      <c r="BJ536" s="403"/>
      <c r="CE536" t="str">
        <f t="shared" si="752"/>
        <v>Hort's Duck Orchid (Paracaleana hortiorum)</v>
      </c>
      <c r="CF536" s="388" t="str">
        <f t="shared" si="747"/>
        <v>Paracaleana hortiorum</v>
      </c>
      <c r="CG536" t="str">
        <f t="shared" si="692"/>
        <v/>
      </c>
      <c r="CH536" t="str">
        <f t="shared" si="693"/>
        <v/>
      </c>
      <c r="CI536" t="str">
        <f t="shared" si="694"/>
        <v/>
      </c>
      <c r="CJ536" t="str">
        <f t="shared" si="695"/>
        <v/>
      </c>
      <c r="CK536" s="359" t="str">
        <f t="shared" si="696"/>
        <v/>
      </c>
      <c r="CL536" t="str">
        <f t="shared" si="697"/>
        <v/>
      </c>
      <c r="CM536" t="str">
        <f t="shared" si="698"/>
        <v/>
      </c>
      <c r="CN536" t="str">
        <f t="shared" si="699"/>
        <v/>
      </c>
      <c r="CO536" s="359" t="str">
        <f t="shared" si="700"/>
        <v/>
      </c>
      <c r="CP536" t="str">
        <f t="shared" si="701"/>
        <v/>
      </c>
      <c r="CQ536" t="str">
        <f t="shared" si="702"/>
        <v/>
      </c>
      <c r="CR536" t="str">
        <f t="shared" si="703"/>
        <v/>
      </c>
      <c r="CS536" s="359" t="str">
        <f t="shared" si="704"/>
        <v/>
      </c>
      <c r="CT536" t="str">
        <f t="shared" si="705"/>
        <v/>
      </c>
      <c r="CU536" t="str">
        <f t="shared" si="706"/>
        <v/>
      </c>
      <c r="CV536" t="str">
        <f t="shared" si="707"/>
        <v/>
      </c>
      <c r="CW536" t="str">
        <f t="shared" si="708"/>
        <v/>
      </c>
      <c r="CX536" s="359" t="str">
        <f t="shared" si="709"/>
        <v/>
      </c>
      <c r="CY536" t="str">
        <f t="shared" si="710"/>
        <v/>
      </c>
      <c r="CZ536" t="str">
        <f t="shared" si="711"/>
        <v/>
      </c>
      <c r="DA536" t="str">
        <f t="shared" si="712"/>
        <v/>
      </c>
      <c r="DB536" s="359" t="str">
        <f t="shared" si="713"/>
        <v/>
      </c>
      <c r="DC536" t="str">
        <f t="shared" si="714"/>
        <v/>
      </c>
      <c r="DD536" t="str">
        <f t="shared" si="715"/>
        <v/>
      </c>
      <c r="DE536" t="str">
        <f t="shared" si="716"/>
        <v/>
      </c>
      <c r="DF536" s="359" t="str">
        <f t="shared" si="717"/>
        <v/>
      </c>
      <c r="DG536" t="str">
        <f t="shared" si="718"/>
        <v/>
      </c>
      <c r="DH536" t="str">
        <f t="shared" si="719"/>
        <v/>
      </c>
      <c r="DI536" t="str">
        <f t="shared" si="720"/>
        <v/>
      </c>
      <c r="DJ536" t="str">
        <f t="shared" si="721"/>
        <v/>
      </c>
      <c r="DK536" s="359" t="str">
        <f t="shared" si="722"/>
        <v/>
      </c>
      <c r="DL536" t="str">
        <f t="shared" si="723"/>
        <v/>
      </c>
      <c r="DM536" t="str">
        <f t="shared" si="724"/>
        <v/>
      </c>
      <c r="DN536" t="str">
        <f t="shared" si="725"/>
        <v/>
      </c>
      <c r="DO536" s="359" t="str">
        <f t="shared" si="726"/>
        <v/>
      </c>
      <c r="DP536" t="str">
        <f t="shared" si="727"/>
        <v>X</v>
      </c>
      <c r="DQ536" t="str">
        <f t="shared" si="728"/>
        <v>X</v>
      </c>
      <c r="DR536" t="str">
        <f t="shared" si="729"/>
        <v>X</v>
      </c>
      <c r="DS536" s="359" t="str">
        <f t="shared" si="730"/>
        <v>X</v>
      </c>
      <c r="DT536" t="str">
        <f t="shared" si="731"/>
        <v>X</v>
      </c>
      <c r="DU536" t="str">
        <f t="shared" si="732"/>
        <v>X</v>
      </c>
      <c r="DV536" t="str">
        <f t="shared" si="733"/>
        <v>X</v>
      </c>
      <c r="DW536" t="str">
        <f t="shared" si="734"/>
        <v>X</v>
      </c>
      <c r="DX536" s="359" t="str">
        <f t="shared" si="735"/>
        <v>X</v>
      </c>
      <c r="DY536" t="str">
        <f t="shared" si="736"/>
        <v/>
      </c>
      <c r="DZ536" t="str">
        <f t="shared" si="737"/>
        <v/>
      </c>
      <c r="EA536" t="str">
        <f t="shared" si="738"/>
        <v/>
      </c>
      <c r="EB536" s="359" t="str">
        <f t="shared" si="739"/>
        <v/>
      </c>
      <c r="EC536" t="str">
        <f t="shared" si="740"/>
        <v/>
      </c>
      <c r="ED536" t="str">
        <f t="shared" si="741"/>
        <v/>
      </c>
      <c r="EE536" t="str">
        <f t="shared" si="742"/>
        <v/>
      </c>
      <c r="EF536" t="str">
        <f t="shared" si="743"/>
        <v/>
      </c>
      <c r="EG536" s="359" t="str">
        <f t="shared" si="744"/>
        <v/>
      </c>
      <c r="EH536" t="str">
        <f t="shared" si="691"/>
        <v>Paracaleana hortiorum</v>
      </c>
      <c r="EJ536" t="str">
        <f t="shared" si="685"/>
        <v>Paracaleana lyonsii</v>
      </c>
      <c r="EK536" s="100">
        <f t="shared" si="687"/>
        <v>0</v>
      </c>
      <c r="EL536" s="3">
        <f t="shared" si="687"/>
        <v>0</v>
      </c>
      <c r="EM536" s="3">
        <f t="shared" si="687"/>
        <v>0</v>
      </c>
      <c r="EN536" s="3">
        <f t="shared" si="687"/>
        <v>0</v>
      </c>
      <c r="EO536" s="3">
        <f t="shared" si="687"/>
        <v>0</v>
      </c>
      <c r="EP536" s="3">
        <f t="shared" si="687"/>
        <v>0</v>
      </c>
      <c r="EQ536" s="3">
        <f t="shared" si="687"/>
        <v>0</v>
      </c>
      <c r="ER536" s="3">
        <f t="shared" si="687"/>
        <v>0</v>
      </c>
      <c r="ES536" s="3">
        <f t="shared" si="687"/>
        <v>1</v>
      </c>
      <c r="ET536" s="3">
        <f t="shared" si="687"/>
        <v>1</v>
      </c>
      <c r="EU536" s="3">
        <f t="shared" si="687"/>
        <v>1</v>
      </c>
      <c r="EV536" s="24">
        <f t="shared" si="687"/>
        <v>0</v>
      </c>
      <c r="EW536" s="245">
        <f t="shared" si="688"/>
        <v>3</v>
      </c>
      <c r="EX536" s="262" t="str">
        <f t="shared" si="686"/>
        <v/>
      </c>
    </row>
    <row r="537" spans="1:154" ht="16.149999999999999" customHeight="1" x14ac:dyDescent="0.25">
      <c r="A537" s="363"/>
      <c r="D537" s="363"/>
      <c r="E537" s="363"/>
      <c r="F537" s="419"/>
      <c r="G537" s="419"/>
      <c r="H537" s="419"/>
      <c r="I537" s="363"/>
      <c r="J537" s="68">
        <f t="shared" si="753"/>
        <v>722</v>
      </c>
      <c r="K537" s="427" t="str">
        <f t="shared" si="690"/>
        <v>Paracaleana nigrita</v>
      </c>
      <c r="L537" s="428">
        <v>722</v>
      </c>
      <c r="M537" s="427" t="s">
        <v>1746</v>
      </c>
      <c r="N537" s="445" t="s">
        <v>146</v>
      </c>
      <c r="O537" s="363" t="str">
        <f t="shared" si="670"/>
        <v>S</v>
      </c>
      <c r="P537" s="364" t="s">
        <v>2832</v>
      </c>
      <c r="Q537" s="364" t="s">
        <v>2658</v>
      </c>
      <c r="R537" s="365">
        <v>42948</v>
      </c>
      <c r="S537" s="365">
        <v>43039</v>
      </c>
      <c r="T537" s="603" t="s">
        <v>7894</v>
      </c>
      <c r="U537" s="603" t="s">
        <v>7894</v>
      </c>
      <c r="V537" s="603" t="s">
        <v>7894</v>
      </c>
      <c r="W537" s="603" t="s">
        <v>7894</v>
      </c>
      <c r="X537" s="603" t="s">
        <v>7894</v>
      </c>
      <c r="Y537" s="603" t="s">
        <v>7894</v>
      </c>
      <c r="Z537" s="603" t="s">
        <v>7894</v>
      </c>
      <c r="AA537" s="603" t="s">
        <v>4827</v>
      </c>
      <c r="AB537" s="603" t="s">
        <v>4828</v>
      </c>
      <c r="AC537" s="603" t="s">
        <v>4829</v>
      </c>
      <c r="AD537" s="603" t="s">
        <v>7894</v>
      </c>
      <c r="AE537" s="603" t="s">
        <v>7894</v>
      </c>
      <c r="AF537" s="605" t="s">
        <v>7900</v>
      </c>
      <c r="AG537" s="605" t="s">
        <v>7944</v>
      </c>
      <c r="AH537" s="366" t="s">
        <v>685</v>
      </c>
      <c r="AI537" s="363">
        <f t="shared" si="676"/>
        <v>6</v>
      </c>
      <c r="AJ537" s="363">
        <v>24</v>
      </c>
      <c r="AK537" s="413" t="str">
        <f t="shared" si="678"/>
        <v>Flying Duck Orchids</v>
      </c>
      <c r="AL537" s="413" t="str">
        <f t="shared" si="679"/>
        <v>Paracaleana nigrita</v>
      </c>
      <c r="AM537" s="486" t="s">
        <v>7607</v>
      </c>
      <c r="AS537" s="69">
        <f t="shared" si="672"/>
        <v>32</v>
      </c>
      <c r="AT537" s="69">
        <f t="shared" si="673"/>
        <v>44</v>
      </c>
      <c r="AU537" s="69">
        <f t="shared" si="680"/>
        <v>8</v>
      </c>
      <c r="AV537" s="69">
        <f t="shared" si="681"/>
        <v>10</v>
      </c>
      <c r="AW537" s="81"/>
      <c r="AX537" s="364" t="s">
        <v>2833</v>
      </c>
      <c r="AY537" s="364">
        <v>1667</v>
      </c>
      <c r="AZ537" s="264" t="s">
        <v>48</v>
      </c>
      <c r="BA537" s="238"/>
      <c r="BB537" s="237" t="str">
        <f t="shared" si="682"/>
        <v/>
      </c>
      <c r="BC537" s="270">
        <f t="shared" si="677"/>
        <v>722</v>
      </c>
      <c r="BD537" t="str">
        <f t="shared" si="683"/>
        <v>Paracaleana nigrita</v>
      </c>
      <c r="BE537" s="367" t="e">
        <f>COUNTIFS(#REF!,L537)</f>
        <v>#REF!</v>
      </c>
      <c r="BF537" s="374" t="str">
        <f t="shared" si="684"/>
        <v>y</v>
      </c>
      <c r="BG537" s="82"/>
      <c r="BH537" s="375"/>
      <c r="BI537" s="374"/>
      <c r="BJ537" s="403"/>
      <c r="CE537" t="str">
        <f t="shared" si="752"/>
        <v>Midget Duck Orchid (Paracaleana lyonsii)</v>
      </c>
      <c r="CF537" s="388" t="str">
        <f t="shared" si="747"/>
        <v>Paracaleana lyonsii</v>
      </c>
      <c r="CG537" t="str">
        <f t="shared" si="692"/>
        <v/>
      </c>
      <c r="CH537" t="str">
        <f t="shared" si="693"/>
        <v/>
      </c>
      <c r="CI537" t="str">
        <f t="shared" si="694"/>
        <v/>
      </c>
      <c r="CJ537" t="str">
        <f t="shared" si="695"/>
        <v/>
      </c>
      <c r="CK537" s="359" t="str">
        <f t="shared" si="696"/>
        <v/>
      </c>
      <c r="CL537" t="str">
        <f t="shared" si="697"/>
        <v/>
      </c>
      <c r="CM537" t="str">
        <f t="shared" si="698"/>
        <v/>
      </c>
      <c r="CN537" t="str">
        <f t="shared" si="699"/>
        <v/>
      </c>
      <c r="CO537" s="359" t="str">
        <f t="shared" si="700"/>
        <v/>
      </c>
      <c r="CP537" t="str">
        <f t="shared" si="701"/>
        <v/>
      </c>
      <c r="CQ537" t="str">
        <f t="shared" si="702"/>
        <v/>
      </c>
      <c r="CR537" t="str">
        <f t="shared" si="703"/>
        <v/>
      </c>
      <c r="CS537" s="359" t="str">
        <f t="shared" si="704"/>
        <v/>
      </c>
      <c r="CT537" t="str">
        <f t="shared" si="705"/>
        <v/>
      </c>
      <c r="CU537" t="str">
        <f t="shared" si="706"/>
        <v/>
      </c>
      <c r="CV537" t="str">
        <f t="shared" si="707"/>
        <v/>
      </c>
      <c r="CW537" t="str">
        <f t="shared" si="708"/>
        <v/>
      </c>
      <c r="CX537" s="359" t="str">
        <f t="shared" si="709"/>
        <v/>
      </c>
      <c r="CY537" t="str">
        <f t="shared" si="710"/>
        <v/>
      </c>
      <c r="CZ537" t="str">
        <f t="shared" si="711"/>
        <v/>
      </c>
      <c r="DA537" t="str">
        <f t="shared" si="712"/>
        <v/>
      </c>
      <c r="DB537" s="359" t="str">
        <f t="shared" si="713"/>
        <v/>
      </c>
      <c r="DC537" t="str">
        <f t="shared" si="714"/>
        <v/>
      </c>
      <c r="DD537" t="str">
        <f t="shared" si="715"/>
        <v/>
      </c>
      <c r="DE537" t="str">
        <f t="shared" si="716"/>
        <v/>
      </c>
      <c r="DF537" s="359" t="str">
        <f t="shared" si="717"/>
        <v/>
      </c>
      <c r="DG537" t="str">
        <f t="shared" si="718"/>
        <v/>
      </c>
      <c r="DH537" t="str">
        <f t="shared" si="719"/>
        <v/>
      </c>
      <c r="DI537" t="str">
        <f t="shared" si="720"/>
        <v/>
      </c>
      <c r="DJ537" t="str">
        <f t="shared" si="721"/>
        <v/>
      </c>
      <c r="DK537" s="359" t="str">
        <f t="shared" si="722"/>
        <v/>
      </c>
      <c r="DL537" t="str">
        <f t="shared" si="723"/>
        <v/>
      </c>
      <c r="DM537" t="str">
        <f t="shared" si="724"/>
        <v/>
      </c>
      <c r="DN537" t="str">
        <f t="shared" si="725"/>
        <v/>
      </c>
      <c r="DO537" s="359" t="str">
        <f t="shared" si="726"/>
        <v/>
      </c>
      <c r="DP537" t="str">
        <f t="shared" si="727"/>
        <v/>
      </c>
      <c r="DQ537" t="str">
        <f t="shared" si="728"/>
        <v/>
      </c>
      <c r="DR537" t="str">
        <f t="shared" si="729"/>
        <v/>
      </c>
      <c r="DS537" s="359" t="str">
        <f t="shared" si="730"/>
        <v/>
      </c>
      <c r="DT537" t="str">
        <f t="shared" si="731"/>
        <v>X</v>
      </c>
      <c r="DU537" t="str">
        <f t="shared" si="732"/>
        <v>X</v>
      </c>
      <c r="DV537" t="str">
        <f t="shared" si="733"/>
        <v>X</v>
      </c>
      <c r="DW537" t="str">
        <f t="shared" si="734"/>
        <v>X</v>
      </c>
      <c r="DX537" s="359" t="str">
        <f t="shared" si="735"/>
        <v>X</v>
      </c>
      <c r="DY537" t="str">
        <f t="shared" si="736"/>
        <v>X</v>
      </c>
      <c r="DZ537" t="str">
        <f t="shared" si="737"/>
        <v>X</v>
      </c>
      <c r="EA537" t="str">
        <f t="shared" si="738"/>
        <v>X</v>
      </c>
      <c r="EB537" s="359" t="str">
        <f t="shared" si="739"/>
        <v>X</v>
      </c>
      <c r="EC537" t="str">
        <f t="shared" si="740"/>
        <v/>
      </c>
      <c r="ED537" t="str">
        <f t="shared" si="741"/>
        <v/>
      </c>
      <c r="EE537" t="str">
        <f t="shared" si="742"/>
        <v/>
      </c>
      <c r="EF537" t="str">
        <f t="shared" si="743"/>
        <v/>
      </c>
      <c r="EG537" s="359" t="str">
        <f t="shared" si="744"/>
        <v/>
      </c>
      <c r="EH537" t="str">
        <f t="shared" si="691"/>
        <v>Paracaleana lyonsii</v>
      </c>
      <c r="EJ537" t="str">
        <f t="shared" si="685"/>
        <v>Paracaleana nigrita</v>
      </c>
      <c r="EK537" s="100">
        <f t="shared" si="687"/>
        <v>0</v>
      </c>
      <c r="EL537" s="3">
        <f t="shared" si="687"/>
        <v>0</v>
      </c>
      <c r="EM537" s="3">
        <f t="shared" si="687"/>
        <v>0</v>
      </c>
      <c r="EN537" s="3">
        <f t="shared" si="687"/>
        <v>0</v>
      </c>
      <c r="EO537" s="3">
        <f t="shared" si="687"/>
        <v>0</v>
      </c>
      <c r="EP537" s="3">
        <f t="shared" si="687"/>
        <v>0</v>
      </c>
      <c r="EQ537" s="3">
        <f t="shared" si="687"/>
        <v>0</v>
      </c>
      <c r="ER537" s="3">
        <f t="shared" si="687"/>
        <v>1</v>
      </c>
      <c r="ES537" s="3">
        <f t="shared" si="687"/>
        <v>1</v>
      </c>
      <c r="ET537" s="3">
        <f t="shared" si="687"/>
        <v>1</v>
      </c>
      <c r="EU537" s="3">
        <f t="shared" si="687"/>
        <v>0</v>
      </c>
      <c r="EV537" s="24">
        <f t="shared" si="687"/>
        <v>0</v>
      </c>
      <c r="EW537" s="245">
        <f t="shared" si="688"/>
        <v>3</v>
      </c>
      <c r="EX537" s="262" t="str">
        <f t="shared" si="686"/>
        <v/>
      </c>
    </row>
    <row r="538" spans="1:154" ht="16.149999999999999" customHeight="1" x14ac:dyDescent="0.25">
      <c r="A538" s="363"/>
      <c r="D538" s="363"/>
      <c r="E538" s="363"/>
      <c r="F538" s="363"/>
      <c r="G538" s="363"/>
      <c r="H538" s="363"/>
      <c r="I538" s="363"/>
      <c r="J538" s="68">
        <f t="shared" si="753"/>
        <v>723</v>
      </c>
      <c r="K538" s="427" t="str">
        <f t="shared" si="690"/>
        <v>Paracaleana parvula</v>
      </c>
      <c r="L538" s="428">
        <v>723</v>
      </c>
      <c r="M538" s="427" t="s">
        <v>1746</v>
      </c>
      <c r="N538" s="445" t="s">
        <v>1059</v>
      </c>
      <c r="O538" s="363" t="str">
        <f t="shared" si="670"/>
        <v>S</v>
      </c>
      <c r="P538" s="364" t="s">
        <v>2834</v>
      </c>
      <c r="Q538" s="364" t="s">
        <v>7540</v>
      </c>
      <c r="R538" s="365">
        <v>43009</v>
      </c>
      <c r="S538" s="365">
        <v>43069</v>
      </c>
      <c r="T538" s="603" t="s">
        <v>7894</v>
      </c>
      <c r="U538" s="603" t="s">
        <v>7894</v>
      </c>
      <c r="V538" s="603" t="s">
        <v>7894</v>
      </c>
      <c r="W538" s="603" t="s">
        <v>7894</v>
      </c>
      <c r="X538" s="603" t="s">
        <v>7894</v>
      </c>
      <c r="Y538" s="603" t="s">
        <v>7894</v>
      </c>
      <c r="Z538" s="603" t="s">
        <v>7894</v>
      </c>
      <c r="AA538" s="603" t="s">
        <v>7894</v>
      </c>
      <c r="AB538" s="603" t="s">
        <v>7894</v>
      </c>
      <c r="AC538" s="603" t="s">
        <v>4829</v>
      </c>
      <c r="AD538" s="603" t="s">
        <v>4830</v>
      </c>
      <c r="AE538" s="603" t="s">
        <v>7894</v>
      </c>
      <c r="AF538" s="605" t="s">
        <v>7897</v>
      </c>
      <c r="AG538" s="605" t="s">
        <v>7940</v>
      </c>
      <c r="AH538" s="366" t="s">
        <v>1307</v>
      </c>
      <c r="AI538" s="363">
        <f t="shared" si="676"/>
        <v>3</v>
      </c>
      <c r="AJ538" s="363">
        <v>24</v>
      </c>
      <c r="AK538" s="413" t="str">
        <f t="shared" si="678"/>
        <v>Flying Duck Orchids</v>
      </c>
      <c r="AL538" s="413" t="str">
        <f t="shared" si="679"/>
        <v>Paracaleana nigrita</v>
      </c>
      <c r="AM538" s="486" t="s">
        <v>7607</v>
      </c>
      <c r="AS538" s="69">
        <f t="shared" si="672"/>
        <v>40</v>
      </c>
      <c r="AT538" s="69">
        <f t="shared" si="673"/>
        <v>48</v>
      </c>
      <c r="AU538" s="69">
        <f t="shared" si="680"/>
        <v>10</v>
      </c>
      <c r="AV538" s="69">
        <f t="shared" si="681"/>
        <v>11</v>
      </c>
      <c r="AW538" s="81"/>
      <c r="AX538" s="364" t="s">
        <v>2835</v>
      </c>
      <c r="AY538" s="364">
        <v>23499</v>
      </c>
      <c r="AZ538" s="264" t="s">
        <v>48</v>
      </c>
      <c r="BA538" s="238"/>
      <c r="BB538" s="237" t="str">
        <f t="shared" si="682"/>
        <v/>
      </c>
      <c r="BC538" s="270">
        <f t="shared" si="677"/>
        <v>723</v>
      </c>
      <c r="BD538" t="str">
        <f t="shared" si="683"/>
        <v>Paracaleana parvula</v>
      </c>
      <c r="BE538" s="367" t="e">
        <f>COUNTIFS(#REF!,L538)</f>
        <v>#REF!</v>
      </c>
      <c r="BF538" s="374" t="str">
        <f t="shared" si="684"/>
        <v>y</v>
      </c>
      <c r="BG538" s="82"/>
      <c r="BH538" s="375"/>
      <c r="BI538" s="374"/>
      <c r="BJ538" s="403"/>
      <c r="CE538" t="str">
        <f t="shared" si="752"/>
        <v>Flying Duck Orchid (Paracaleana nigrita)</v>
      </c>
      <c r="CF538" s="388" t="str">
        <f t="shared" si="747"/>
        <v>Paracaleana nigrita</v>
      </c>
      <c r="CG538" t="str">
        <f t="shared" si="692"/>
        <v/>
      </c>
      <c r="CH538" t="str">
        <f t="shared" si="693"/>
        <v/>
      </c>
      <c r="CI538" t="str">
        <f t="shared" si="694"/>
        <v/>
      </c>
      <c r="CJ538" t="str">
        <f t="shared" si="695"/>
        <v/>
      </c>
      <c r="CK538" s="359" t="str">
        <f t="shared" si="696"/>
        <v/>
      </c>
      <c r="CL538" t="str">
        <f t="shared" si="697"/>
        <v/>
      </c>
      <c r="CM538" t="str">
        <f t="shared" si="698"/>
        <v/>
      </c>
      <c r="CN538" t="str">
        <f t="shared" si="699"/>
        <v/>
      </c>
      <c r="CO538" s="359" t="str">
        <f t="shared" si="700"/>
        <v/>
      </c>
      <c r="CP538" t="str">
        <f t="shared" si="701"/>
        <v/>
      </c>
      <c r="CQ538" t="str">
        <f t="shared" si="702"/>
        <v/>
      </c>
      <c r="CR538" t="str">
        <f t="shared" si="703"/>
        <v/>
      </c>
      <c r="CS538" s="359" t="str">
        <f t="shared" si="704"/>
        <v/>
      </c>
      <c r="CT538" t="str">
        <f t="shared" si="705"/>
        <v/>
      </c>
      <c r="CU538" t="str">
        <f t="shared" si="706"/>
        <v/>
      </c>
      <c r="CV538" t="str">
        <f t="shared" si="707"/>
        <v/>
      </c>
      <c r="CW538" t="str">
        <f t="shared" si="708"/>
        <v/>
      </c>
      <c r="CX538" s="359" t="str">
        <f t="shared" si="709"/>
        <v/>
      </c>
      <c r="CY538" t="str">
        <f t="shared" si="710"/>
        <v/>
      </c>
      <c r="CZ538" t="str">
        <f t="shared" si="711"/>
        <v/>
      </c>
      <c r="DA538" t="str">
        <f t="shared" si="712"/>
        <v/>
      </c>
      <c r="DB538" s="359" t="str">
        <f t="shared" si="713"/>
        <v/>
      </c>
      <c r="DC538" t="str">
        <f t="shared" si="714"/>
        <v/>
      </c>
      <c r="DD538" t="str">
        <f t="shared" si="715"/>
        <v/>
      </c>
      <c r="DE538" t="str">
        <f t="shared" si="716"/>
        <v/>
      </c>
      <c r="DF538" s="359" t="str">
        <f t="shared" si="717"/>
        <v/>
      </c>
      <c r="DG538" t="str">
        <f t="shared" si="718"/>
        <v/>
      </c>
      <c r="DH538" t="str">
        <f t="shared" si="719"/>
        <v/>
      </c>
      <c r="DI538" t="str">
        <f t="shared" si="720"/>
        <v/>
      </c>
      <c r="DJ538" t="str">
        <f t="shared" si="721"/>
        <v/>
      </c>
      <c r="DK538" s="359" t="str">
        <f t="shared" si="722"/>
        <v/>
      </c>
      <c r="DL538" t="str">
        <f t="shared" si="723"/>
        <v>X</v>
      </c>
      <c r="DM538" t="str">
        <f t="shared" si="724"/>
        <v>X</v>
      </c>
      <c r="DN538" t="str">
        <f t="shared" si="725"/>
        <v>X</v>
      </c>
      <c r="DO538" s="359" t="str">
        <f t="shared" si="726"/>
        <v>X</v>
      </c>
      <c r="DP538" t="str">
        <f t="shared" si="727"/>
        <v>X</v>
      </c>
      <c r="DQ538" t="str">
        <f t="shared" si="728"/>
        <v>X</v>
      </c>
      <c r="DR538" t="str">
        <f t="shared" si="729"/>
        <v>X</v>
      </c>
      <c r="DS538" s="359" t="str">
        <f t="shared" si="730"/>
        <v>X</v>
      </c>
      <c r="DT538" t="str">
        <f t="shared" si="731"/>
        <v>X</v>
      </c>
      <c r="DU538" t="str">
        <f t="shared" si="732"/>
        <v>X</v>
      </c>
      <c r="DV538" t="str">
        <f t="shared" si="733"/>
        <v>X</v>
      </c>
      <c r="DW538" t="str">
        <f t="shared" si="734"/>
        <v>X</v>
      </c>
      <c r="DX538" s="359" t="str">
        <f t="shared" si="735"/>
        <v>X</v>
      </c>
      <c r="DY538" t="str">
        <f t="shared" si="736"/>
        <v/>
      </c>
      <c r="DZ538" t="str">
        <f t="shared" si="737"/>
        <v/>
      </c>
      <c r="EA538" t="str">
        <f t="shared" si="738"/>
        <v/>
      </c>
      <c r="EB538" s="359" t="str">
        <f t="shared" si="739"/>
        <v/>
      </c>
      <c r="EC538" t="str">
        <f t="shared" si="740"/>
        <v/>
      </c>
      <c r="ED538" t="str">
        <f t="shared" si="741"/>
        <v/>
      </c>
      <c r="EE538" t="str">
        <f t="shared" si="742"/>
        <v/>
      </c>
      <c r="EF538" t="str">
        <f t="shared" si="743"/>
        <v/>
      </c>
      <c r="EG538" s="359" t="str">
        <f t="shared" si="744"/>
        <v/>
      </c>
      <c r="EH538" t="str">
        <f t="shared" si="691"/>
        <v>Paracaleana nigrita</v>
      </c>
      <c r="EJ538" t="str">
        <f t="shared" si="685"/>
        <v>Paracaleana parvula</v>
      </c>
      <c r="EK538" s="100">
        <f t="shared" si="687"/>
        <v>0</v>
      </c>
      <c r="EL538" s="3">
        <f t="shared" si="687"/>
        <v>0</v>
      </c>
      <c r="EM538" s="3">
        <f t="shared" si="687"/>
        <v>0</v>
      </c>
      <c r="EN538" s="3">
        <f t="shared" si="687"/>
        <v>0</v>
      </c>
      <c r="EO538" s="3">
        <f t="shared" si="687"/>
        <v>0</v>
      </c>
      <c r="EP538" s="3">
        <f t="shared" si="687"/>
        <v>0</v>
      </c>
      <c r="EQ538" s="3">
        <f t="shared" si="687"/>
        <v>0</v>
      </c>
      <c r="ER538" s="3">
        <f t="shared" si="687"/>
        <v>0</v>
      </c>
      <c r="ES538" s="3">
        <f t="shared" si="687"/>
        <v>0</v>
      </c>
      <c r="ET538" s="3">
        <f t="shared" si="687"/>
        <v>1</v>
      </c>
      <c r="EU538" s="3">
        <f t="shared" si="687"/>
        <v>1</v>
      </c>
      <c r="EV538" s="24">
        <f t="shared" si="687"/>
        <v>0</v>
      </c>
      <c r="EW538" s="245">
        <f t="shared" si="688"/>
        <v>2</v>
      </c>
      <c r="EX538" s="262" t="str">
        <f t="shared" si="686"/>
        <v/>
      </c>
    </row>
    <row r="539" spans="1:154" ht="16.149999999999999" customHeight="1" x14ac:dyDescent="0.25">
      <c r="A539" s="363"/>
      <c r="D539" s="363"/>
      <c r="E539" s="363"/>
      <c r="F539" s="363"/>
      <c r="G539" s="363"/>
      <c r="H539" s="363"/>
      <c r="I539" s="363"/>
      <c r="J539" s="68">
        <f t="shared" si="753"/>
        <v>1249</v>
      </c>
      <c r="K539" s="427" t="str">
        <f t="shared" si="690"/>
        <v>Paracaleana sp.</v>
      </c>
      <c r="L539" s="428">
        <v>1249</v>
      </c>
      <c r="M539" s="427" t="s">
        <v>1746</v>
      </c>
      <c r="N539" s="445" t="s">
        <v>67</v>
      </c>
      <c r="O539" s="363" t="str">
        <f t="shared" si="670"/>
        <v>S</v>
      </c>
      <c r="P539" s="364" t="s">
        <v>2836</v>
      </c>
      <c r="Q539" s="364" t="s">
        <v>1055</v>
      </c>
      <c r="R539" s="365" t="s">
        <v>685</v>
      </c>
      <c r="S539" s="365" t="s">
        <v>685</v>
      </c>
      <c r="T539" s="603" t="s">
        <v>7894</v>
      </c>
      <c r="U539" s="603" t="s">
        <v>7894</v>
      </c>
      <c r="V539" s="603" t="s">
        <v>7894</v>
      </c>
      <c r="W539" s="603" t="s">
        <v>7894</v>
      </c>
      <c r="X539" s="603" t="s">
        <v>7894</v>
      </c>
      <c r="Y539" s="603" t="s">
        <v>7894</v>
      </c>
      <c r="Z539" s="603" t="s">
        <v>7894</v>
      </c>
      <c r="AA539" s="603" t="s">
        <v>7894</v>
      </c>
      <c r="AB539" s="603" t="s">
        <v>7894</v>
      </c>
      <c r="AC539" s="603" t="s">
        <v>7894</v>
      </c>
      <c r="AD539" s="603" t="s">
        <v>7894</v>
      </c>
      <c r="AE539" s="603" t="s">
        <v>7894</v>
      </c>
      <c r="AF539" s="605" t="s">
        <v>48</v>
      </c>
      <c r="AG539" s="605" t="s">
        <v>48</v>
      </c>
      <c r="AH539" s="366" t="s">
        <v>685</v>
      </c>
      <c r="AI539" s="363">
        <f t="shared" si="676"/>
        <v>6</v>
      </c>
      <c r="AJ539" s="363">
        <v>0</v>
      </c>
      <c r="AK539" s="413" t="str">
        <f t="shared" si="678"/>
        <v>None</v>
      </c>
      <c r="AL539" s="413" t="str">
        <f t="shared" si="679"/>
        <v>None</v>
      </c>
      <c r="AM539" s="486" t="s">
        <v>7613</v>
      </c>
      <c r="AS539" s="69">
        <f t="shared" si="672"/>
        <v>0</v>
      </c>
      <c r="AT539" s="69">
        <f t="shared" si="673"/>
        <v>0</v>
      </c>
      <c r="AU539" s="69">
        <f t="shared" si="680"/>
        <v>0</v>
      </c>
      <c r="AV539" s="69">
        <f t="shared" si="681"/>
        <v>0</v>
      </c>
      <c r="AW539" s="81"/>
      <c r="AX539" s="364" t="s">
        <v>2836</v>
      </c>
      <c r="AY539" s="364" t="e">
        <v>#N/A</v>
      </c>
      <c r="AZ539" s="264" t="s">
        <v>48</v>
      </c>
      <c r="BA539" s="238"/>
      <c r="BB539" s="237" t="str">
        <f t="shared" si="682"/>
        <v/>
      </c>
      <c r="BC539" s="270">
        <f t="shared" si="677"/>
        <v>1249</v>
      </c>
      <c r="BD539" t="str">
        <f t="shared" si="683"/>
        <v>Paracaleana sp.</v>
      </c>
      <c r="BE539" s="367" t="e">
        <f>COUNTIFS(#REF!,L539)</f>
        <v>#REF!</v>
      </c>
      <c r="BF539" s="374" t="str">
        <f t="shared" si="684"/>
        <v>y</v>
      </c>
      <c r="BG539" s="82"/>
      <c r="BH539" s="375"/>
      <c r="BI539" s="374"/>
      <c r="BJ539" s="403"/>
      <c r="CE539" t="str">
        <f t="shared" si="752"/>
        <v>Esperance Duck Orchid (Paracaleana parvula)</v>
      </c>
      <c r="CF539" s="388" t="str">
        <f t="shared" si="747"/>
        <v>Paracaleana parvula</v>
      </c>
      <c r="CG539" t="str">
        <f t="shared" si="692"/>
        <v/>
      </c>
      <c r="CH539" t="str">
        <f t="shared" si="693"/>
        <v/>
      </c>
      <c r="CI539" t="str">
        <f t="shared" si="694"/>
        <v/>
      </c>
      <c r="CJ539" t="str">
        <f t="shared" si="695"/>
        <v/>
      </c>
      <c r="CK539" s="359" t="str">
        <f t="shared" si="696"/>
        <v/>
      </c>
      <c r="CL539" t="str">
        <f t="shared" si="697"/>
        <v/>
      </c>
      <c r="CM539" t="str">
        <f t="shared" si="698"/>
        <v/>
      </c>
      <c r="CN539" t="str">
        <f t="shared" si="699"/>
        <v/>
      </c>
      <c r="CO539" s="359" t="str">
        <f t="shared" si="700"/>
        <v/>
      </c>
      <c r="CP539" t="str">
        <f t="shared" si="701"/>
        <v/>
      </c>
      <c r="CQ539" t="str">
        <f t="shared" si="702"/>
        <v/>
      </c>
      <c r="CR539" t="str">
        <f t="shared" si="703"/>
        <v/>
      </c>
      <c r="CS539" s="359" t="str">
        <f t="shared" si="704"/>
        <v/>
      </c>
      <c r="CT539" t="str">
        <f t="shared" si="705"/>
        <v/>
      </c>
      <c r="CU539" t="str">
        <f t="shared" si="706"/>
        <v/>
      </c>
      <c r="CV539" t="str">
        <f t="shared" si="707"/>
        <v/>
      </c>
      <c r="CW539" t="str">
        <f t="shared" si="708"/>
        <v/>
      </c>
      <c r="CX539" s="359" t="str">
        <f t="shared" si="709"/>
        <v/>
      </c>
      <c r="CY539" t="str">
        <f t="shared" si="710"/>
        <v/>
      </c>
      <c r="CZ539" t="str">
        <f t="shared" si="711"/>
        <v/>
      </c>
      <c r="DA539" t="str">
        <f t="shared" si="712"/>
        <v/>
      </c>
      <c r="DB539" s="359" t="str">
        <f t="shared" si="713"/>
        <v/>
      </c>
      <c r="DC539" t="str">
        <f t="shared" si="714"/>
        <v/>
      </c>
      <c r="DD539" t="str">
        <f t="shared" si="715"/>
        <v/>
      </c>
      <c r="DE539" t="str">
        <f t="shared" si="716"/>
        <v/>
      </c>
      <c r="DF539" s="359" t="str">
        <f t="shared" si="717"/>
        <v/>
      </c>
      <c r="DG539" t="str">
        <f t="shared" si="718"/>
        <v/>
      </c>
      <c r="DH539" t="str">
        <f t="shared" si="719"/>
        <v/>
      </c>
      <c r="DI539" t="str">
        <f t="shared" si="720"/>
        <v/>
      </c>
      <c r="DJ539" t="str">
        <f t="shared" si="721"/>
        <v/>
      </c>
      <c r="DK539" s="359" t="str">
        <f t="shared" si="722"/>
        <v/>
      </c>
      <c r="DL539" t="str">
        <f t="shared" si="723"/>
        <v/>
      </c>
      <c r="DM539" t="str">
        <f t="shared" si="724"/>
        <v/>
      </c>
      <c r="DN539" t="str">
        <f t="shared" si="725"/>
        <v/>
      </c>
      <c r="DO539" s="359" t="str">
        <f t="shared" si="726"/>
        <v/>
      </c>
      <c r="DP539" t="str">
        <f t="shared" si="727"/>
        <v/>
      </c>
      <c r="DQ539" t="str">
        <f t="shared" si="728"/>
        <v/>
      </c>
      <c r="DR539" t="str">
        <f t="shared" si="729"/>
        <v/>
      </c>
      <c r="DS539" s="359" t="str">
        <f t="shared" si="730"/>
        <v/>
      </c>
      <c r="DT539" t="str">
        <f t="shared" si="731"/>
        <v>X</v>
      </c>
      <c r="DU539" t="str">
        <f t="shared" si="732"/>
        <v>X</v>
      </c>
      <c r="DV539" t="str">
        <f t="shared" si="733"/>
        <v>X</v>
      </c>
      <c r="DW539" t="str">
        <f t="shared" si="734"/>
        <v>X</v>
      </c>
      <c r="DX539" s="359" t="str">
        <f t="shared" si="735"/>
        <v>X</v>
      </c>
      <c r="DY539" t="str">
        <f t="shared" si="736"/>
        <v>X</v>
      </c>
      <c r="DZ539" t="str">
        <f t="shared" si="737"/>
        <v>X</v>
      </c>
      <c r="EA539" t="str">
        <f t="shared" si="738"/>
        <v>X</v>
      </c>
      <c r="EB539" s="359" t="str">
        <f t="shared" si="739"/>
        <v>X</v>
      </c>
      <c r="EC539" t="str">
        <f t="shared" si="740"/>
        <v/>
      </c>
      <c r="ED539" t="str">
        <f t="shared" si="741"/>
        <v/>
      </c>
      <c r="EE539" t="str">
        <f t="shared" si="742"/>
        <v/>
      </c>
      <c r="EF539" t="str">
        <f t="shared" si="743"/>
        <v/>
      </c>
      <c r="EG539" s="359" t="str">
        <f t="shared" si="744"/>
        <v/>
      </c>
      <c r="EH539" t="str">
        <f t="shared" si="691"/>
        <v>Paracaleana parvula</v>
      </c>
      <c r="EJ539" t="str">
        <f t="shared" si="685"/>
        <v>Paracaleana sp.</v>
      </c>
      <c r="EK539" s="100">
        <f t="shared" ref="EK539:EV562" si="754">IF($AV539&gt;=$AU539,IF(AND(EK$2&gt;=$AU539,EK$2&lt;=$AV539),1,0),IF(OR(EK$2&gt;=$AU539,EK$2&lt;=$AV539),1,0))</f>
        <v>0</v>
      </c>
      <c r="EL539" s="3">
        <f t="shared" si="754"/>
        <v>0</v>
      </c>
      <c r="EM539" s="3">
        <f t="shared" si="754"/>
        <v>0</v>
      </c>
      <c r="EN539" s="3">
        <f t="shared" si="754"/>
        <v>0</v>
      </c>
      <c r="EO539" s="3">
        <f t="shared" si="754"/>
        <v>0</v>
      </c>
      <c r="EP539" s="3">
        <f t="shared" si="754"/>
        <v>0</v>
      </c>
      <c r="EQ539" s="3">
        <f t="shared" si="754"/>
        <v>0</v>
      </c>
      <c r="ER539" s="3">
        <f t="shared" si="754"/>
        <v>0</v>
      </c>
      <c r="ES539" s="3">
        <f t="shared" si="754"/>
        <v>0</v>
      </c>
      <c r="ET539" s="3">
        <f t="shared" si="754"/>
        <v>0</v>
      </c>
      <c r="EU539" s="3">
        <f t="shared" si="754"/>
        <v>0</v>
      </c>
      <c r="EV539" s="24">
        <f t="shared" si="754"/>
        <v>0</v>
      </c>
      <c r="EW539" s="245">
        <f t="shared" si="688"/>
        <v>0</v>
      </c>
      <c r="EX539" s="262" t="str">
        <f t="shared" si="686"/>
        <v/>
      </c>
    </row>
    <row r="540" spans="1:154" ht="16.149999999999999" customHeight="1" x14ac:dyDescent="0.25">
      <c r="A540" s="363"/>
      <c r="D540" s="363"/>
      <c r="E540" s="363"/>
      <c r="F540" s="363"/>
      <c r="G540" s="363"/>
      <c r="H540" s="363"/>
      <c r="I540" s="363"/>
      <c r="J540" s="68">
        <f t="shared" si="753"/>
        <v>442</v>
      </c>
      <c r="K540" s="427" t="str">
        <f t="shared" si="690"/>
        <v>Paracaleana sp. 'Northampton'</v>
      </c>
      <c r="L540" s="428">
        <v>442</v>
      </c>
      <c r="M540" s="427" t="s">
        <v>1746</v>
      </c>
      <c r="N540" s="445" t="s">
        <v>2604</v>
      </c>
      <c r="O540" s="363" t="str">
        <f t="shared" si="670"/>
        <v>S</v>
      </c>
      <c r="P540" s="364" t="s">
        <v>7884</v>
      </c>
      <c r="Q540" s="364" t="s">
        <v>7885</v>
      </c>
      <c r="R540" s="365">
        <v>42948</v>
      </c>
      <c r="S540" s="365">
        <v>43008</v>
      </c>
      <c r="T540" s="603" t="s">
        <v>7894</v>
      </c>
      <c r="U540" s="603" t="s">
        <v>7894</v>
      </c>
      <c r="V540" s="603" t="s">
        <v>7894</v>
      </c>
      <c r="W540" s="603" t="s">
        <v>7894</v>
      </c>
      <c r="X540" s="603" t="s">
        <v>7894</v>
      </c>
      <c r="Y540" s="603" t="s">
        <v>7894</v>
      </c>
      <c r="Z540" s="603" t="s">
        <v>7894</v>
      </c>
      <c r="AA540" s="603" t="s">
        <v>4827</v>
      </c>
      <c r="AB540" s="603" t="s">
        <v>4828</v>
      </c>
      <c r="AC540" s="603" t="s">
        <v>7894</v>
      </c>
      <c r="AD540" s="603" t="s">
        <v>7894</v>
      </c>
      <c r="AE540" s="603" t="s">
        <v>7894</v>
      </c>
      <c r="AF540" s="605" t="s">
        <v>7903</v>
      </c>
      <c r="AG540" s="605" t="s">
        <v>7947</v>
      </c>
      <c r="AH540" s="366" t="s">
        <v>685</v>
      </c>
      <c r="AI540" s="363">
        <f t="shared" si="676"/>
        <v>6</v>
      </c>
      <c r="AJ540" s="363">
        <v>24</v>
      </c>
      <c r="AK540" s="413" t="str">
        <f t="shared" si="678"/>
        <v>Flying Duck Orchids</v>
      </c>
      <c r="AL540" s="413" t="str">
        <f t="shared" si="679"/>
        <v>Paracaleana nigrita</v>
      </c>
      <c r="AM540" s="486" t="s">
        <v>7609</v>
      </c>
      <c r="AS540" s="69"/>
      <c r="AT540" s="69"/>
      <c r="AU540" s="69"/>
      <c r="AV540" s="69"/>
      <c r="AW540" s="81"/>
      <c r="AX540" s="364"/>
      <c r="AY540" s="364"/>
      <c r="BA540" s="238"/>
      <c r="BB540" s="237"/>
      <c r="BC540" s="270"/>
      <c r="BE540" s="367"/>
      <c r="BF540" s="374" t="str">
        <f t="shared" si="684"/>
        <v>y</v>
      </c>
      <c r="BG540" s="82"/>
      <c r="BH540" s="375"/>
      <c r="BI540" s="374"/>
      <c r="BJ540" s="403"/>
      <c r="CF540" s="388"/>
      <c r="EK540" s="100"/>
      <c r="EV540" s="24"/>
    </row>
    <row r="541" spans="1:154" ht="16.149999999999999" customHeight="1" x14ac:dyDescent="0.25">
      <c r="A541" s="363"/>
      <c r="D541" s="363"/>
      <c r="E541" s="363"/>
      <c r="F541" s="363"/>
      <c r="G541" s="363"/>
      <c r="H541" s="363"/>
      <c r="I541" s="363"/>
      <c r="J541" s="68">
        <f t="shared" si="753"/>
        <v>443</v>
      </c>
      <c r="K541" s="427" t="str">
        <f t="shared" si="690"/>
        <v>Paracaleana sp. 'Mt Cooke'</v>
      </c>
      <c r="L541" s="428">
        <v>443</v>
      </c>
      <c r="M541" s="427" t="s">
        <v>1746</v>
      </c>
      <c r="N541" s="445" t="s">
        <v>7879</v>
      </c>
      <c r="O541" s="363" t="str">
        <f t="shared" si="670"/>
        <v>S</v>
      </c>
      <c r="P541" s="364" t="s">
        <v>7886</v>
      </c>
      <c r="Q541" s="364" t="s">
        <v>7887</v>
      </c>
      <c r="R541" s="365">
        <v>43040</v>
      </c>
      <c r="S541" s="365">
        <v>43076</v>
      </c>
      <c r="T541" s="603" t="s">
        <v>7894</v>
      </c>
      <c r="U541" s="603" t="s">
        <v>7894</v>
      </c>
      <c r="V541" s="603" t="s">
        <v>7894</v>
      </c>
      <c r="W541" s="603" t="s">
        <v>7894</v>
      </c>
      <c r="X541" s="603" t="s">
        <v>7894</v>
      </c>
      <c r="Y541" s="603" t="s">
        <v>7894</v>
      </c>
      <c r="Z541" s="603" t="s">
        <v>7894</v>
      </c>
      <c r="AA541" s="603" t="s">
        <v>7894</v>
      </c>
      <c r="AB541" s="603" t="s">
        <v>7894</v>
      </c>
      <c r="AC541" s="603" t="s">
        <v>7894</v>
      </c>
      <c r="AD541" s="603" t="s">
        <v>4830</v>
      </c>
      <c r="AE541" s="603" t="s">
        <v>4831</v>
      </c>
      <c r="AF541" s="605" t="s">
        <v>7916</v>
      </c>
      <c r="AG541" s="605" t="s">
        <v>7958</v>
      </c>
      <c r="AH541" s="366" t="s">
        <v>685</v>
      </c>
      <c r="AI541" s="363">
        <f t="shared" si="676"/>
        <v>6</v>
      </c>
      <c r="AJ541" s="363">
        <v>24</v>
      </c>
      <c r="AK541" s="413" t="str">
        <f t="shared" si="678"/>
        <v>Flying Duck Orchids</v>
      </c>
      <c r="AL541" s="413" t="str">
        <f t="shared" si="679"/>
        <v>Paracaleana nigrita</v>
      </c>
      <c r="AM541" s="486" t="s">
        <v>7609</v>
      </c>
      <c r="AS541" s="69"/>
      <c r="AT541" s="69"/>
      <c r="AU541" s="69"/>
      <c r="AV541" s="69"/>
      <c r="AW541" s="81"/>
      <c r="AX541" s="364"/>
      <c r="AY541" s="364"/>
      <c r="BA541" s="238"/>
      <c r="BB541" s="237"/>
      <c r="BC541" s="270"/>
      <c r="BE541" s="367"/>
      <c r="BF541" s="374" t="str">
        <f t="shared" si="684"/>
        <v>y</v>
      </c>
      <c r="BG541" s="82"/>
      <c r="BH541" s="375"/>
      <c r="BI541" s="374"/>
      <c r="BJ541" s="403"/>
      <c r="CF541" s="388"/>
      <c r="EK541" s="100"/>
      <c r="EV541" s="24"/>
    </row>
    <row r="542" spans="1:154" ht="16.149999999999999" customHeight="1" x14ac:dyDescent="0.25">
      <c r="A542" s="363"/>
      <c r="D542" s="363"/>
      <c r="E542" s="363"/>
      <c r="F542" s="363"/>
      <c r="G542" s="363"/>
      <c r="H542" s="363"/>
      <c r="I542" s="363"/>
      <c r="J542" s="68">
        <f t="shared" si="753"/>
        <v>724</v>
      </c>
      <c r="K542" s="427" t="str">
        <f t="shared" si="690"/>
        <v>Paracaleana terminalis</v>
      </c>
      <c r="L542" s="428">
        <v>724</v>
      </c>
      <c r="M542" s="427" t="s">
        <v>1746</v>
      </c>
      <c r="N542" s="445" t="s">
        <v>662</v>
      </c>
      <c r="O542" s="363" t="str">
        <f t="shared" si="670"/>
        <v>S</v>
      </c>
      <c r="P542" s="430" t="s">
        <v>2837</v>
      </c>
      <c r="Q542" s="410" t="s">
        <v>2838</v>
      </c>
      <c r="R542" s="365">
        <v>42948</v>
      </c>
      <c r="S542" s="365">
        <v>42993</v>
      </c>
      <c r="T542" s="603" t="s">
        <v>7894</v>
      </c>
      <c r="U542" s="603" t="s">
        <v>7894</v>
      </c>
      <c r="V542" s="603" t="s">
        <v>7894</v>
      </c>
      <c r="W542" s="603" t="s">
        <v>7894</v>
      </c>
      <c r="X542" s="603" t="s">
        <v>7894</v>
      </c>
      <c r="Y542" s="603" t="s">
        <v>7894</v>
      </c>
      <c r="Z542" s="603" t="s">
        <v>7894</v>
      </c>
      <c r="AA542" s="603" t="s">
        <v>4827</v>
      </c>
      <c r="AB542" s="603" t="s">
        <v>4828</v>
      </c>
      <c r="AC542" s="603" t="s">
        <v>7894</v>
      </c>
      <c r="AD542" s="603" t="s">
        <v>7894</v>
      </c>
      <c r="AE542" s="603" t="s">
        <v>7894</v>
      </c>
      <c r="AF542" s="605" t="s">
        <v>7903</v>
      </c>
      <c r="AG542" s="605" t="s">
        <v>7947</v>
      </c>
      <c r="AH542" s="366" t="s">
        <v>685</v>
      </c>
      <c r="AI542" s="363">
        <f t="shared" si="676"/>
        <v>6</v>
      </c>
      <c r="AJ542" s="363">
        <v>24</v>
      </c>
      <c r="AK542" s="413" t="str">
        <f t="shared" si="678"/>
        <v>Flying Duck Orchids</v>
      </c>
      <c r="AL542" s="413" t="str">
        <f t="shared" si="679"/>
        <v>Paracaleana nigrita</v>
      </c>
      <c r="AM542" s="486" t="s">
        <v>7607</v>
      </c>
      <c r="AS542" s="69">
        <f t="shared" ref="AS542:AS605" si="755">IFERROR(WEEKNUM(R542,2),0)</f>
        <v>32</v>
      </c>
      <c r="AT542" s="69">
        <f t="shared" ref="AT542:AT605" si="756">IFERROR(IF(WEEKNUM(S542)&lt;WEEKNUM(R542),WEEKNUM(S542)+52,WEEKNUM(S542)),0)</f>
        <v>37</v>
      </c>
      <c r="AU542" s="69">
        <f t="shared" ref="AU542:AU605" si="757">IFERROR(MONTH(R542),0)</f>
        <v>8</v>
      </c>
      <c r="AV542" s="69">
        <f t="shared" ref="AV542:AV605" si="758">IFERROR(MONTH(S542),0)</f>
        <v>9</v>
      </c>
      <c r="AW542" s="81"/>
      <c r="AX542" s="364" t="s">
        <v>2839</v>
      </c>
      <c r="AY542" s="364">
        <v>15422</v>
      </c>
      <c r="AZ542" s="264" t="s">
        <v>48</v>
      </c>
      <c r="BA542" s="238"/>
      <c r="BB542" s="237" t="str">
        <f t="shared" ref="BB542:BB605" si="759">IFERROR(FIND($BB$2,K542,1),"")</f>
        <v/>
      </c>
      <c r="BC542" s="270">
        <f t="shared" ref="BC542:BC573" si="760">J542</f>
        <v>724</v>
      </c>
      <c r="BD542" t="str">
        <f t="shared" ref="BD542:BD573" si="761">K542</f>
        <v>Paracaleana terminalis</v>
      </c>
      <c r="BE542" s="367" t="e">
        <f>COUNTIFS(#REF!,L542)</f>
        <v>#REF!</v>
      </c>
      <c r="BF542" s="374" t="str">
        <f t="shared" si="684"/>
        <v>y</v>
      </c>
      <c r="BG542" s="82"/>
      <c r="BH542" s="375"/>
      <c r="BI542" s="374"/>
      <c r="BJ542" s="403"/>
      <c r="CE542" t="str">
        <f>CONCATENATE(P539," (",K539,")")</f>
        <v>Duck orchid (Paracaleana sp.)</v>
      </c>
      <c r="CF542" s="388" t="str">
        <f>K539</f>
        <v>Paracaleana sp.</v>
      </c>
      <c r="CG542" t="str">
        <f t="shared" ref="CG542:DL542" si="762">IF(CG$2&gt;=$R539,IF(CG$2&lt;=$S539,"X",""),"")</f>
        <v/>
      </c>
      <c r="CH542" t="str">
        <f t="shared" si="762"/>
        <v/>
      </c>
      <c r="CI542" t="str">
        <f t="shared" si="762"/>
        <v/>
      </c>
      <c r="CJ542" t="str">
        <f t="shared" si="762"/>
        <v/>
      </c>
      <c r="CK542" s="359" t="str">
        <f t="shared" si="762"/>
        <v/>
      </c>
      <c r="CL542" t="str">
        <f t="shared" si="762"/>
        <v/>
      </c>
      <c r="CM542" t="str">
        <f t="shared" si="762"/>
        <v/>
      </c>
      <c r="CN542" t="str">
        <f t="shared" si="762"/>
        <v/>
      </c>
      <c r="CO542" s="359" t="str">
        <f t="shared" si="762"/>
        <v/>
      </c>
      <c r="CP542" t="str">
        <f t="shared" si="762"/>
        <v/>
      </c>
      <c r="CQ542" t="str">
        <f t="shared" si="762"/>
        <v/>
      </c>
      <c r="CR542" t="str">
        <f t="shared" si="762"/>
        <v/>
      </c>
      <c r="CS542" s="359" t="str">
        <f t="shared" si="762"/>
        <v/>
      </c>
      <c r="CT542" t="str">
        <f t="shared" si="762"/>
        <v/>
      </c>
      <c r="CU542" t="str">
        <f t="shared" si="762"/>
        <v/>
      </c>
      <c r="CV542" t="str">
        <f t="shared" si="762"/>
        <v/>
      </c>
      <c r="CW542" t="str">
        <f t="shared" si="762"/>
        <v/>
      </c>
      <c r="CX542" s="359" t="str">
        <f t="shared" si="762"/>
        <v/>
      </c>
      <c r="CY542" t="str">
        <f t="shared" si="762"/>
        <v/>
      </c>
      <c r="CZ542" t="str">
        <f t="shared" si="762"/>
        <v/>
      </c>
      <c r="DA542" t="str">
        <f t="shared" si="762"/>
        <v/>
      </c>
      <c r="DB542" s="359" t="str">
        <f t="shared" si="762"/>
        <v/>
      </c>
      <c r="DC542" t="str">
        <f t="shared" si="762"/>
        <v/>
      </c>
      <c r="DD542" t="str">
        <f t="shared" si="762"/>
        <v/>
      </c>
      <c r="DE542" t="str">
        <f t="shared" si="762"/>
        <v/>
      </c>
      <c r="DF542" s="359" t="str">
        <f t="shared" si="762"/>
        <v/>
      </c>
      <c r="DG542" t="str">
        <f t="shared" si="762"/>
        <v/>
      </c>
      <c r="DH542" t="str">
        <f t="shared" si="762"/>
        <v/>
      </c>
      <c r="DI542" t="str">
        <f t="shared" si="762"/>
        <v/>
      </c>
      <c r="DJ542" t="str">
        <f t="shared" si="762"/>
        <v/>
      </c>
      <c r="DK542" s="359" t="str">
        <f t="shared" si="762"/>
        <v/>
      </c>
      <c r="DL542" t="str">
        <f t="shared" si="762"/>
        <v/>
      </c>
      <c r="DM542" t="str">
        <f t="shared" ref="DM542:EG542" si="763">IF(DM$2&gt;=$R539,IF(DM$2&lt;=$S539,"X",""),"")</f>
        <v/>
      </c>
      <c r="DN542" t="str">
        <f t="shared" si="763"/>
        <v/>
      </c>
      <c r="DO542" s="359" t="str">
        <f t="shared" si="763"/>
        <v/>
      </c>
      <c r="DP542" t="str">
        <f t="shared" si="763"/>
        <v/>
      </c>
      <c r="DQ542" t="str">
        <f t="shared" si="763"/>
        <v/>
      </c>
      <c r="DR542" t="str">
        <f t="shared" si="763"/>
        <v/>
      </c>
      <c r="DS542" s="359" t="str">
        <f t="shared" si="763"/>
        <v/>
      </c>
      <c r="DT542" t="str">
        <f t="shared" si="763"/>
        <v/>
      </c>
      <c r="DU542" t="str">
        <f t="shared" si="763"/>
        <v/>
      </c>
      <c r="DV542" t="str">
        <f t="shared" si="763"/>
        <v/>
      </c>
      <c r="DW542" t="str">
        <f t="shared" si="763"/>
        <v/>
      </c>
      <c r="DX542" s="359" t="str">
        <f t="shared" si="763"/>
        <v/>
      </c>
      <c r="DY542" t="str">
        <f t="shared" si="763"/>
        <v/>
      </c>
      <c r="DZ542" t="str">
        <f t="shared" si="763"/>
        <v/>
      </c>
      <c r="EA542" t="str">
        <f t="shared" si="763"/>
        <v/>
      </c>
      <c r="EB542" s="359" t="str">
        <f t="shared" si="763"/>
        <v/>
      </c>
      <c r="EC542" t="str">
        <f t="shared" si="763"/>
        <v/>
      </c>
      <c r="ED542" t="str">
        <f t="shared" si="763"/>
        <v/>
      </c>
      <c r="EE542" t="str">
        <f t="shared" si="763"/>
        <v/>
      </c>
      <c r="EF542" t="str">
        <f t="shared" si="763"/>
        <v/>
      </c>
      <c r="EG542" s="359" t="str">
        <f t="shared" si="763"/>
        <v/>
      </c>
      <c r="EH542" t="str">
        <f>BD539</f>
        <v>Paracaleana sp.</v>
      </c>
      <c r="EJ542" t="str">
        <f t="shared" ref="EJ542:EJ605" si="764">K542</f>
        <v>Paracaleana terminalis</v>
      </c>
      <c r="EK542" s="100">
        <f t="shared" si="754"/>
        <v>0</v>
      </c>
      <c r="EL542" s="3">
        <f t="shared" si="754"/>
        <v>0</v>
      </c>
      <c r="EM542" s="3">
        <f t="shared" si="754"/>
        <v>0</v>
      </c>
      <c r="EN542" s="3">
        <f t="shared" si="754"/>
        <v>0</v>
      </c>
      <c r="EO542" s="3">
        <f t="shared" si="754"/>
        <v>0</v>
      </c>
      <c r="EP542" s="3">
        <f t="shared" si="754"/>
        <v>0</v>
      </c>
      <c r="EQ542" s="3">
        <f t="shared" si="754"/>
        <v>0</v>
      </c>
      <c r="ER542" s="3">
        <f t="shared" si="754"/>
        <v>1</v>
      </c>
      <c r="ES542" s="3">
        <f t="shared" si="754"/>
        <v>1</v>
      </c>
      <c r="ET542" s="3">
        <f t="shared" si="754"/>
        <v>0</v>
      </c>
      <c r="EU542" s="3">
        <f t="shared" si="754"/>
        <v>0</v>
      </c>
      <c r="EV542" s="24">
        <f t="shared" si="754"/>
        <v>0</v>
      </c>
      <c r="EW542" s="245">
        <f t="shared" si="688"/>
        <v>2</v>
      </c>
      <c r="EX542" s="262" t="str">
        <f t="shared" si="686"/>
        <v/>
      </c>
    </row>
    <row r="543" spans="1:154" ht="16.149999999999999" customHeight="1" x14ac:dyDescent="0.25">
      <c r="A543" s="363"/>
      <c r="D543" s="363"/>
      <c r="E543" s="363"/>
      <c r="F543" s="363"/>
      <c r="G543" s="363"/>
      <c r="H543" s="363"/>
      <c r="I543" s="363"/>
      <c r="J543" s="68">
        <f t="shared" si="753"/>
        <v>725</v>
      </c>
      <c r="K543" s="427" t="str">
        <f t="shared" si="690"/>
        <v>Paracaleana triens</v>
      </c>
      <c r="L543" s="428">
        <v>725</v>
      </c>
      <c r="M543" s="427" t="s">
        <v>1746</v>
      </c>
      <c r="N543" s="445" t="s">
        <v>485</v>
      </c>
      <c r="O543" s="363" t="str">
        <f t="shared" si="670"/>
        <v>S</v>
      </c>
      <c r="P543" s="430" t="s">
        <v>2840</v>
      </c>
      <c r="Q543" s="364" t="s">
        <v>2841</v>
      </c>
      <c r="R543" s="365">
        <v>42979</v>
      </c>
      <c r="S543" s="365">
        <v>43039</v>
      </c>
      <c r="T543" s="603" t="s">
        <v>7894</v>
      </c>
      <c r="U543" s="603" t="s">
        <v>7894</v>
      </c>
      <c r="V543" s="603" t="s">
        <v>7894</v>
      </c>
      <c r="W543" s="603" t="s">
        <v>7894</v>
      </c>
      <c r="X543" s="603" t="s">
        <v>7894</v>
      </c>
      <c r="Y543" s="603" t="s">
        <v>7894</v>
      </c>
      <c r="Z543" s="603" t="s">
        <v>7894</v>
      </c>
      <c r="AA543" s="603" t="s">
        <v>7894</v>
      </c>
      <c r="AB543" s="603" t="s">
        <v>4828</v>
      </c>
      <c r="AC543" s="603" t="s">
        <v>4829</v>
      </c>
      <c r="AD543" s="603" t="s">
        <v>7894</v>
      </c>
      <c r="AE543" s="603" t="s">
        <v>7894</v>
      </c>
      <c r="AF543" s="605" t="s">
        <v>7896</v>
      </c>
      <c r="AG543" s="605" t="s">
        <v>7943</v>
      </c>
      <c r="AH543" s="366" t="s">
        <v>685</v>
      </c>
      <c r="AI543" s="363">
        <f t="shared" si="676"/>
        <v>6</v>
      </c>
      <c r="AJ543" s="363">
        <v>24</v>
      </c>
      <c r="AK543" s="413" t="str">
        <f t="shared" si="678"/>
        <v>Flying Duck Orchids</v>
      </c>
      <c r="AL543" s="413" t="str">
        <f t="shared" si="679"/>
        <v>Paracaleana nigrita</v>
      </c>
      <c r="AM543" s="486" t="s">
        <v>7607</v>
      </c>
      <c r="AS543" s="69">
        <f t="shared" si="755"/>
        <v>36</v>
      </c>
      <c r="AT543" s="69">
        <f t="shared" si="756"/>
        <v>44</v>
      </c>
      <c r="AU543" s="69">
        <f t="shared" si="757"/>
        <v>9</v>
      </c>
      <c r="AV543" s="69">
        <f t="shared" si="758"/>
        <v>10</v>
      </c>
      <c r="AW543" s="81"/>
      <c r="AX543" s="364" t="s">
        <v>2842</v>
      </c>
      <c r="AY543" s="364">
        <v>15423</v>
      </c>
      <c r="AZ543" s="264" t="s">
        <v>48</v>
      </c>
      <c r="BA543" s="238"/>
      <c r="BB543" s="237" t="str">
        <f t="shared" si="759"/>
        <v/>
      </c>
      <c r="BC543" s="270">
        <f t="shared" si="760"/>
        <v>725</v>
      </c>
      <c r="BD543" t="str">
        <f t="shared" si="761"/>
        <v>Paracaleana triens</v>
      </c>
      <c r="BE543" s="367" t="e">
        <f>COUNTIFS(#REF!,L543)</f>
        <v>#REF!</v>
      </c>
      <c r="BF543" s="374" t="str">
        <f t="shared" si="684"/>
        <v>y</v>
      </c>
      <c r="BG543" s="82"/>
      <c r="BH543" s="375"/>
      <c r="BI543" s="374"/>
      <c r="BJ543" s="403"/>
      <c r="CE543" t="str">
        <f t="shared" ref="CE543:CE574" si="765">CONCATENATE(P542," (",K542,")")</f>
        <v>Smooth-billed Duck Orchid (Paracaleana terminalis)</v>
      </c>
      <c r="CF543" s="388" t="str">
        <f t="shared" ref="CF543:CF574" si="766">K542</f>
        <v>Paracaleana terminalis</v>
      </c>
      <c r="CG543" t="str">
        <f t="shared" si="692"/>
        <v/>
      </c>
      <c r="CH543" t="str">
        <f t="shared" si="693"/>
        <v/>
      </c>
      <c r="CI543" t="str">
        <f t="shared" si="694"/>
        <v/>
      </c>
      <c r="CJ543" t="str">
        <f t="shared" si="695"/>
        <v/>
      </c>
      <c r="CK543" s="359" t="str">
        <f t="shared" si="696"/>
        <v/>
      </c>
      <c r="CL543" t="str">
        <f t="shared" si="697"/>
        <v/>
      </c>
      <c r="CM543" t="str">
        <f t="shared" si="698"/>
        <v/>
      </c>
      <c r="CN543" t="str">
        <f t="shared" si="699"/>
        <v/>
      </c>
      <c r="CO543" s="359" t="str">
        <f t="shared" si="700"/>
        <v/>
      </c>
      <c r="CP543" t="str">
        <f t="shared" si="701"/>
        <v/>
      </c>
      <c r="CQ543" t="str">
        <f t="shared" si="702"/>
        <v/>
      </c>
      <c r="CR543" t="str">
        <f t="shared" si="703"/>
        <v/>
      </c>
      <c r="CS543" s="359" t="str">
        <f t="shared" si="704"/>
        <v/>
      </c>
      <c r="CT543" t="str">
        <f t="shared" si="705"/>
        <v/>
      </c>
      <c r="CU543" t="str">
        <f t="shared" si="706"/>
        <v/>
      </c>
      <c r="CV543" t="str">
        <f t="shared" si="707"/>
        <v/>
      </c>
      <c r="CW543" t="str">
        <f t="shared" si="708"/>
        <v/>
      </c>
      <c r="CX543" s="359" t="str">
        <f t="shared" si="709"/>
        <v/>
      </c>
      <c r="CY543" t="str">
        <f t="shared" si="710"/>
        <v/>
      </c>
      <c r="CZ543" t="str">
        <f t="shared" si="711"/>
        <v/>
      </c>
      <c r="DA543" t="str">
        <f t="shared" si="712"/>
        <v/>
      </c>
      <c r="DB543" s="359" t="str">
        <f t="shared" si="713"/>
        <v/>
      </c>
      <c r="DC543" t="str">
        <f t="shared" si="714"/>
        <v/>
      </c>
      <c r="DD543" t="str">
        <f t="shared" si="715"/>
        <v/>
      </c>
      <c r="DE543" t="str">
        <f t="shared" si="716"/>
        <v/>
      </c>
      <c r="DF543" s="359" t="str">
        <f t="shared" si="717"/>
        <v/>
      </c>
      <c r="DG543" t="str">
        <f t="shared" si="718"/>
        <v/>
      </c>
      <c r="DH543" t="str">
        <f t="shared" si="719"/>
        <v/>
      </c>
      <c r="DI543" t="str">
        <f t="shared" si="720"/>
        <v/>
      </c>
      <c r="DJ543" t="str">
        <f t="shared" si="721"/>
        <v/>
      </c>
      <c r="DK543" s="359" t="str">
        <f t="shared" si="722"/>
        <v/>
      </c>
      <c r="DL543" t="str">
        <f t="shared" si="723"/>
        <v>X</v>
      </c>
      <c r="DM543" t="str">
        <f t="shared" si="724"/>
        <v>X</v>
      </c>
      <c r="DN543" t="str">
        <f t="shared" si="725"/>
        <v>X</v>
      </c>
      <c r="DO543" s="359" t="str">
        <f t="shared" si="726"/>
        <v>X</v>
      </c>
      <c r="DP543" t="str">
        <f t="shared" si="727"/>
        <v>X</v>
      </c>
      <c r="DQ543" t="str">
        <f t="shared" si="728"/>
        <v>X</v>
      </c>
      <c r="DR543" t="str">
        <f t="shared" si="729"/>
        <v/>
      </c>
      <c r="DS543" s="359" t="str">
        <f t="shared" si="730"/>
        <v/>
      </c>
      <c r="DT543" t="str">
        <f t="shared" si="731"/>
        <v/>
      </c>
      <c r="DU543" t="str">
        <f t="shared" si="732"/>
        <v/>
      </c>
      <c r="DV543" t="str">
        <f t="shared" si="733"/>
        <v/>
      </c>
      <c r="DW543" t="str">
        <f t="shared" si="734"/>
        <v/>
      </c>
      <c r="DX543" s="359" t="str">
        <f t="shared" si="735"/>
        <v/>
      </c>
      <c r="DY543" t="str">
        <f t="shared" si="736"/>
        <v/>
      </c>
      <c r="DZ543" t="str">
        <f t="shared" si="737"/>
        <v/>
      </c>
      <c r="EA543" t="str">
        <f t="shared" si="738"/>
        <v/>
      </c>
      <c r="EB543" s="359" t="str">
        <f t="shared" si="739"/>
        <v/>
      </c>
      <c r="EC543" t="str">
        <f t="shared" si="740"/>
        <v/>
      </c>
      <c r="ED543" t="str">
        <f t="shared" si="741"/>
        <v/>
      </c>
      <c r="EE543" t="str">
        <f t="shared" si="742"/>
        <v/>
      </c>
      <c r="EF543" t="str">
        <f t="shared" si="743"/>
        <v/>
      </c>
      <c r="EG543" s="359" t="str">
        <f t="shared" si="744"/>
        <v/>
      </c>
      <c r="EH543" t="str">
        <f t="shared" si="691"/>
        <v>Paracaleana terminalis</v>
      </c>
      <c r="EJ543" t="str">
        <f t="shared" si="764"/>
        <v>Paracaleana triens</v>
      </c>
      <c r="EK543" s="100">
        <f t="shared" si="754"/>
        <v>0</v>
      </c>
      <c r="EL543" s="3">
        <f t="shared" si="754"/>
        <v>0</v>
      </c>
      <c r="EM543" s="3">
        <f t="shared" si="754"/>
        <v>0</v>
      </c>
      <c r="EN543" s="3">
        <f t="shared" si="754"/>
        <v>0</v>
      </c>
      <c r="EO543" s="3">
        <f t="shared" si="754"/>
        <v>0</v>
      </c>
      <c r="EP543" s="3">
        <f t="shared" si="754"/>
        <v>0</v>
      </c>
      <c r="EQ543" s="3">
        <f t="shared" si="754"/>
        <v>0</v>
      </c>
      <c r="ER543" s="3">
        <f t="shared" si="754"/>
        <v>0</v>
      </c>
      <c r="ES543" s="3">
        <f t="shared" si="754"/>
        <v>1</v>
      </c>
      <c r="ET543" s="3">
        <f t="shared" si="754"/>
        <v>1</v>
      </c>
      <c r="EU543" s="3">
        <f t="shared" si="754"/>
        <v>0</v>
      </c>
      <c r="EV543" s="24">
        <f t="shared" si="754"/>
        <v>0</v>
      </c>
      <c r="EW543" s="245">
        <f t="shared" si="688"/>
        <v>2</v>
      </c>
      <c r="EX543" s="262" t="str">
        <f t="shared" si="686"/>
        <v/>
      </c>
    </row>
    <row r="544" spans="1:154" ht="16.149999999999999" customHeight="1" x14ac:dyDescent="0.25">
      <c r="A544" s="363"/>
      <c r="D544" s="363"/>
      <c r="E544" s="363"/>
      <c r="F544" s="363"/>
      <c r="G544" s="363"/>
      <c r="H544" s="363"/>
      <c r="I544" s="363"/>
      <c r="J544" s="68">
        <f t="shared" si="753"/>
        <v>0</v>
      </c>
      <c r="K544" s="424" t="str">
        <f t="shared" si="690"/>
        <v>Paracaleana z._PREVIOUS NAMES</v>
      </c>
      <c r="L544" s="428"/>
      <c r="M544" s="424" t="s">
        <v>1746</v>
      </c>
      <c r="N544" s="576" t="s">
        <v>2322</v>
      </c>
      <c r="O544" s="363" t="str">
        <f t="shared" si="670"/>
        <v>S</v>
      </c>
      <c r="P544" s="353" t="s">
        <v>2323</v>
      </c>
      <c r="Q544" s="364" t="s">
        <v>1055</v>
      </c>
      <c r="R544" s="365" t="s">
        <v>685</v>
      </c>
      <c r="S544" s="365" t="s">
        <v>685</v>
      </c>
      <c r="T544" s="603" t="s">
        <v>7894</v>
      </c>
      <c r="U544" s="603" t="s">
        <v>7894</v>
      </c>
      <c r="V544" s="603" t="s">
        <v>7894</v>
      </c>
      <c r="W544" s="603" t="s">
        <v>7894</v>
      </c>
      <c r="X544" s="603" t="s">
        <v>7894</v>
      </c>
      <c r="Y544" s="603" t="s">
        <v>7894</v>
      </c>
      <c r="Z544" s="603" t="s">
        <v>7894</v>
      </c>
      <c r="AA544" s="603" t="s">
        <v>7894</v>
      </c>
      <c r="AB544" s="603" t="s">
        <v>7894</v>
      </c>
      <c r="AC544" s="603" t="s">
        <v>7894</v>
      </c>
      <c r="AD544" s="603" t="s">
        <v>7894</v>
      </c>
      <c r="AE544" s="603" t="s">
        <v>7894</v>
      </c>
      <c r="AF544" s="605" t="s">
        <v>48</v>
      </c>
      <c r="AG544" s="605" t="s">
        <v>48</v>
      </c>
      <c r="AH544" s="366" t="s">
        <v>685</v>
      </c>
      <c r="AI544" s="363">
        <f t="shared" si="676"/>
        <v>6</v>
      </c>
      <c r="AJ544" s="363">
        <v>0</v>
      </c>
      <c r="AK544" s="413" t="str">
        <f t="shared" si="678"/>
        <v>None</v>
      </c>
      <c r="AL544" s="413" t="str">
        <f t="shared" si="679"/>
        <v>None</v>
      </c>
      <c r="AM544" s="486" t="s">
        <v>7608</v>
      </c>
      <c r="AS544" s="69">
        <f t="shared" si="755"/>
        <v>0</v>
      </c>
      <c r="AT544" s="69">
        <f t="shared" si="756"/>
        <v>0</v>
      </c>
      <c r="AU544" s="69">
        <f t="shared" si="757"/>
        <v>0</v>
      </c>
      <c r="AV544" s="69">
        <f t="shared" si="758"/>
        <v>0</v>
      </c>
      <c r="AW544" s="81"/>
      <c r="AX544" s="364"/>
      <c r="AY544" s="364" t="e">
        <v>#N/A</v>
      </c>
      <c r="AZ544" s="264" t="s">
        <v>48</v>
      </c>
      <c r="BA544" s="238"/>
      <c r="BB544" s="237" t="str">
        <f t="shared" si="759"/>
        <v/>
      </c>
      <c r="BC544" s="270">
        <f t="shared" si="760"/>
        <v>0</v>
      </c>
      <c r="BD544" t="str">
        <f t="shared" si="761"/>
        <v>Paracaleana z._PREVIOUS NAMES</v>
      </c>
      <c r="BE544" s="367" t="e">
        <f>COUNTIFS(#REF!,L544)</f>
        <v>#REF!</v>
      </c>
      <c r="BF544" s="374" t="str">
        <f t="shared" si="684"/>
        <v>n</v>
      </c>
      <c r="BG544" s="82"/>
      <c r="BH544" s="375"/>
      <c r="BI544" s="374"/>
      <c r="BJ544" s="403"/>
      <c r="CE544" t="str">
        <f t="shared" si="765"/>
        <v>Broad-billed Duck Orchid (Paracaleana triens)</v>
      </c>
      <c r="CF544" s="388" t="str">
        <f t="shared" si="766"/>
        <v>Paracaleana triens</v>
      </c>
      <c r="CG544" t="str">
        <f t="shared" si="692"/>
        <v/>
      </c>
      <c r="CH544" t="str">
        <f t="shared" si="693"/>
        <v/>
      </c>
      <c r="CI544" t="str">
        <f t="shared" si="694"/>
        <v/>
      </c>
      <c r="CJ544" t="str">
        <f t="shared" si="695"/>
        <v/>
      </c>
      <c r="CK544" s="359" t="str">
        <f t="shared" si="696"/>
        <v/>
      </c>
      <c r="CL544" t="str">
        <f t="shared" si="697"/>
        <v/>
      </c>
      <c r="CM544" t="str">
        <f t="shared" si="698"/>
        <v/>
      </c>
      <c r="CN544" t="str">
        <f t="shared" si="699"/>
        <v/>
      </c>
      <c r="CO544" s="359" t="str">
        <f t="shared" si="700"/>
        <v/>
      </c>
      <c r="CP544" t="str">
        <f t="shared" si="701"/>
        <v/>
      </c>
      <c r="CQ544" t="str">
        <f t="shared" si="702"/>
        <v/>
      </c>
      <c r="CR544" t="str">
        <f t="shared" si="703"/>
        <v/>
      </c>
      <c r="CS544" s="359" t="str">
        <f t="shared" si="704"/>
        <v/>
      </c>
      <c r="CT544" t="str">
        <f t="shared" si="705"/>
        <v/>
      </c>
      <c r="CU544" t="str">
        <f t="shared" si="706"/>
        <v/>
      </c>
      <c r="CV544" t="str">
        <f t="shared" si="707"/>
        <v/>
      </c>
      <c r="CW544" t="str">
        <f t="shared" si="708"/>
        <v/>
      </c>
      <c r="CX544" s="359" t="str">
        <f t="shared" si="709"/>
        <v/>
      </c>
      <c r="CY544" t="str">
        <f t="shared" si="710"/>
        <v/>
      </c>
      <c r="CZ544" t="str">
        <f t="shared" si="711"/>
        <v/>
      </c>
      <c r="DA544" t="str">
        <f t="shared" si="712"/>
        <v/>
      </c>
      <c r="DB544" s="359" t="str">
        <f t="shared" si="713"/>
        <v/>
      </c>
      <c r="DC544" t="str">
        <f t="shared" si="714"/>
        <v/>
      </c>
      <c r="DD544" t="str">
        <f t="shared" si="715"/>
        <v/>
      </c>
      <c r="DE544" t="str">
        <f t="shared" si="716"/>
        <v/>
      </c>
      <c r="DF544" s="359" t="str">
        <f t="shared" si="717"/>
        <v/>
      </c>
      <c r="DG544" t="str">
        <f t="shared" si="718"/>
        <v/>
      </c>
      <c r="DH544" t="str">
        <f t="shared" si="719"/>
        <v/>
      </c>
      <c r="DI544" t="str">
        <f t="shared" si="720"/>
        <v/>
      </c>
      <c r="DJ544" t="str">
        <f t="shared" si="721"/>
        <v/>
      </c>
      <c r="DK544" s="359" t="str">
        <f t="shared" si="722"/>
        <v/>
      </c>
      <c r="DL544" t="str">
        <f t="shared" si="723"/>
        <v/>
      </c>
      <c r="DM544" t="str">
        <f t="shared" si="724"/>
        <v/>
      </c>
      <c r="DN544" t="str">
        <f t="shared" si="725"/>
        <v/>
      </c>
      <c r="DO544" s="359" t="str">
        <f t="shared" si="726"/>
        <v/>
      </c>
      <c r="DP544" t="str">
        <f t="shared" si="727"/>
        <v>X</v>
      </c>
      <c r="DQ544" t="str">
        <f t="shared" si="728"/>
        <v>X</v>
      </c>
      <c r="DR544" t="str">
        <f t="shared" si="729"/>
        <v>X</v>
      </c>
      <c r="DS544" s="359" t="str">
        <f t="shared" si="730"/>
        <v>X</v>
      </c>
      <c r="DT544" t="str">
        <f t="shared" si="731"/>
        <v>X</v>
      </c>
      <c r="DU544" t="str">
        <f t="shared" si="732"/>
        <v>X</v>
      </c>
      <c r="DV544" t="str">
        <f t="shared" si="733"/>
        <v>X</v>
      </c>
      <c r="DW544" t="str">
        <f t="shared" si="734"/>
        <v>X</v>
      </c>
      <c r="DX544" s="359" t="str">
        <f t="shared" si="735"/>
        <v>X</v>
      </c>
      <c r="DY544" t="str">
        <f t="shared" si="736"/>
        <v/>
      </c>
      <c r="DZ544" t="str">
        <f t="shared" si="737"/>
        <v/>
      </c>
      <c r="EA544" t="str">
        <f t="shared" si="738"/>
        <v/>
      </c>
      <c r="EB544" s="359" t="str">
        <f t="shared" si="739"/>
        <v/>
      </c>
      <c r="EC544" t="str">
        <f t="shared" si="740"/>
        <v/>
      </c>
      <c r="ED544" t="str">
        <f t="shared" si="741"/>
        <v/>
      </c>
      <c r="EE544" t="str">
        <f t="shared" si="742"/>
        <v/>
      </c>
      <c r="EF544" t="str">
        <f t="shared" si="743"/>
        <v/>
      </c>
      <c r="EG544" s="359" t="str">
        <f t="shared" si="744"/>
        <v/>
      </c>
      <c r="EH544" t="str">
        <f t="shared" si="691"/>
        <v>Paracaleana triens</v>
      </c>
      <c r="EJ544" t="str">
        <f t="shared" si="764"/>
        <v>Paracaleana z._PREVIOUS NAMES</v>
      </c>
      <c r="EK544" s="100">
        <f t="shared" si="754"/>
        <v>0</v>
      </c>
      <c r="EL544" s="3">
        <f t="shared" si="754"/>
        <v>0</v>
      </c>
      <c r="EM544" s="3">
        <f t="shared" si="754"/>
        <v>0</v>
      </c>
      <c r="EN544" s="3">
        <f t="shared" si="754"/>
        <v>0</v>
      </c>
      <c r="EO544" s="3">
        <f t="shared" si="754"/>
        <v>0</v>
      </c>
      <c r="EP544" s="3">
        <f t="shared" si="754"/>
        <v>0</v>
      </c>
      <c r="EQ544" s="3">
        <f t="shared" si="754"/>
        <v>0</v>
      </c>
      <c r="ER544" s="3">
        <f t="shared" si="754"/>
        <v>0</v>
      </c>
      <c r="ES544" s="3">
        <f t="shared" si="754"/>
        <v>0</v>
      </c>
      <c r="ET544" s="3">
        <f t="shared" si="754"/>
        <v>0</v>
      </c>
      <c r="EU544" s="3">
        <f t="shared" si="754"/>
        <v>0</v>
      </c>
      <c r="EV544" s="24">
        <f t="shared" si="754"/>
        <v>0</v>
      </c>
      <c r="EW544" s="245">
        <f t="shared" si="688"/>
        <v>0</v>
      </c>
      <c r="EX544" s="262" t="str">
        <f t="shared" si="686"/>
        <v/>
      </c>
    </row>
    <row r="545" spans="1:154" ht="16.149999999999999" customHeight="1" x14ac:dyDescent="0.25">
      <c r="A545" s="363"/>
      <c r="D545" s="363"/>
      <c r="E545" s="363"/>
      <c r="F545" s="363"/>
      <c r="G545" s="363"/>
      <c r="H545" s="363"/>
      <c r="I545" s="363"/>
      <c r="J545" s="68">
        <f t="shared" si="753"/>
        <v>1127</v>
      </c>
      <c r="K545" s="424" t="str">
        <f t="shared" si="690"/>
        <v>Paracaleana z.sp. 'Darling Range'</v>
      </c>
      <c r="L545" s="428">
        <v>1127</v>
      </c>
      <c r="M545" s="424" t="s">
        <v>1746</v>
      </c>
      <c r="N545" s="576" t="s">
        <v>2843</v>
      </c>
      <c r="O545" s="363" t="str">
        <f t="shared" si="670"/>
        <v>S</v>
      </c>
      <c r="P545" s="353" t="s">
        <v>2323</v>
      </c>
      <c r="Q545" s="364" t="s">
        <v>2816</v>
      </c>
      <c r="R545" s="365">
        <v>43023</v>
      </c>
      <c r="S545" s="365">
        <v>43069</v>
      </c>
      <c r="T545" s="603" t="s">
        <v>7894</v>
      </c>
      <c r="U545" s="603" t="s">
        <v>7894</v>
      </c>
      <c r="V545" s="603" t="s">
        <v>7894</v>
      </c>
      <c r="W545" s="603" t="s">
        <v>7894</v>
      </c>
      <c r="X545" s="603" t="s">
        <v>7894</v>
      </c>
      <c r="Y545" s="603" t="s">
        <v>7894</v>
      </c>
      <c r="Z545" s="603" t="s">
        <v>7894</v>
      </c>
      <c r="AA545" s="603" t="s">
        <v>7894</v>
      </c>
      <c r="AB545" s="603" t="s">
        <v>7894</v>
      </c>
      <c r="AC545" s="603" t="s">
        <v>7894</v>
      </c>
      <c r="AD545" s="603" t="s">
        <v>7894</v>
      </c>
      <c r="AE545" s="603" t="s">
        <v>7894</v>
      </c>
      <c r="AF545" s="605" t="s">
        <v>48</v>
      </c>
      <c r="AG545" s="605" t="s">
        <v>48</v>
      </c>
      <c r="AH545" s="366" t="s">
        <v>685</v>
      </c>
      <c r="AI545" s="363">
        <f t="shared" si="676"/>
        <v>6</v>
      </c>
      <c r="AJ545" s="363">
        <v>24</v>
      </c>
      <c r="AK545" s="413" t="str">
        <f t="shared" si="678"/>
        <v>Flying Duck Orchids</v>
      </c>
      <c r="AL545" s="413" t="str">
        <f t="shared" si="679"/>
        <v>Paracaleana nigrita</v>
      </c>
      <c r="AM545" s="486" t="s">
        <v>7608</v>
      </c>
      <c r="AN545" s="144" t="str">
        <f>VLOOKUP(L545,$L$3:$N$827,3,FALSE)</f>
        <v>ferricola</v>
      </c>
      <c r="AS545" s="69">
        <f t="shared" si="755"/>
        <v>42</v>
      </c>
      <c r="AT545" s="69">
        <f t="shared" si="756"/>
        <v>48</v>
      </c>
      <c r="AU545" s="69">
        <f t="shared" si="757"/>
        <v>10</v>
      </c>
      <c r="AV545" s="69">
        <f t="shared" si="758"/>
        <v>11</v>
      </c>
      <c r="AW545" s="81"/>
      <c r="AX545" s="364" t="s">
        <v>2819</v>
      </c>
      <c r="AY545" s="364">
        <v>48680</v>
      </c>
      <c r="AZ545" s="264" t="s">
        <v>48</v>
      </c>
      <c r="BA545" s="238"/>
      <c r="BB545" s="237" t="str">
        <f t="shared" si="759"/>
        <v/>
      </c>
      <c r="BC545" s="270">
        <f t="shared" si="760"/>
        <v>1127</v>
      </c>
      <c r="BD545" t="str">
        <f t="shared" si="761"/>
        <v>Paracaleana z.sp. 'Darling Range'</v>
      </c>
      <c r="BE545" s="367" t="e">
        <f>COUNTIFS(#REF!,L545)</f>
        <v>#REF!</v>
      </c>
      <c r="BF545" s="374" t="str">
        <f t="shared" si="684"/>
        <v>n</v>
      </c>
      <c r="BG545" s="82"/>
      <c r="BH545" s="375"/>
      <c r="BI545" s="374"/>
      <c r="BJ545" s="403"/>
      <c r="CE545" t="str">
        <f t="shared" si="765"/>
        <v>_Old species name (Paracaleana z._PREVIOUS NAMES)</v>
      </c>
      <c r="CF545" s="388" t="str">
        <f t="shared" si="766"/>
        <v>Paracaleana z._PREVIOUS NAMES</v>
      </c>
      <c r="CG545" t="str">
        <f t="shared" si="692"/>
        <v/>
      </c>
      <c r="CH545" t="str">
        <f t="shared" si="693"/>
        <v/>
      </c>
      <c r="CI545" t="str">
        <f t="shared" si="694"/>
        <v/>
      </c>
      <c r="CJ545" t="str">
        <f t="shared" si="695"/>
        <v/>
      </c>
      <c r="CK545" s="359" t="str">
        <f t="shared" si="696"/>
        <v/>
      </c>
      <c r="CL545" t="str">
        <f t="shared" si="697"/>
        <v/>
      </c>
      <c r="CM545" t="str">
        <f t="shared" si="698"/>
        <v/>
      </c>
      <c r="CN545" t="str">
        <f t="shared" si="699"/>
        <v/>
      </c>
      <c r="CO545" s="359" t="str">
        <f t="shared" si="700"/>
        <v/>
      </c>
      <c r="CP545" t="str">
        <f t="shared" si="701"/>
        <v/>
      </c>
      <c r="CQ545" t="str">
        <f t="shared" si="702"/>
        <v/>
      </c>
      <c r="CR545" t="str">
        <f t="shared" si="703"/>
        <v/>
      </c>
      <c r="CS545" s="359" t="str">
        <f t="shared" si="704"/>
        <v/>
      </c>
      <c r="CT545" t="str">
        <f t="shared" si="705"/>
        <v/>
      </c>
      <c r="CU545" t="str">
        <f t="shared" si="706"/>
        <v/>
      </c>
      <c r="CV545" t="str">
        <f t="shared" si="707"/>
        <v/>
      </c>
      <c r="CW545" t="str">
        <f t="shared" si="708"/>
        <v/>
      </c>
      <c r="CX545" s="359" t="str">
        <f t="shared" si="709"/>
        <v/>
      </c>
      <c r="CY545" t="str">
        <f t="shared" si="710"/>
        <v/>
      </c>
      <c r="CZ545" t="str">
        <f t="shared" si="711"/>
        <v/>
      </c>
      <c r="DA545" t="str">
        <f t="shared" si="712"/>
        <v/>
      </c>
      <c r="DB545" s="359" t="str">
        <f t="shared" si="713"/>
        <v/>
      </c>
      <c r="DC545" t="str">
        <f t="shared" si="714"/>
        <v/>
      </c>
      <c r="DD545" t="str">
        <f t="shared" si="715"/>
        <v/>
      </c>
      <c r="DE545" t="str">
        <f t="shared" si="716"/>
        <v/>
      </c>
      <c r="DF545" s="359" t="str">
        <f t="shared" si="717"/>
        <v/>
      </c>
      <c r="DG545" t="str">
        <f t="shared" si="718"/>
        <v/>
      </c>
      <c r="DH545" t="str">
        <f t="shared" si="719"/>
        <v/>
      </c>
      <c r="DI545" t="str">
        <f t="shared" si="720"/>
        <v/>
      </c>
      <c r="DJ545" t="str">
        <f t="shared" si="721"/>
        <v/>
      </c>
      <c r="DK545" s="359" t="str">
        <f t="shared" si="722"/>
        <v/>
      </c>
      <c r="DL545" t="str">
        <f t="shared" si="723"/>
        <v/>
      </c>
      <c r="DM545" t="str">
        <f t="shared" si="724"/>
        <v/>
      </c>
      <c r="DN545" t="str">
        <f t="shared" si="725"/>
        <v/>
      </c>
      <c r="DO545" s="359" t="str">
        <f t="shared" si="726"/>
        <v/>
      </c>
      <c r="DP545" t="str">
        <f t="shared" si="727"/>
        <v/>
      </c>
      <c r="DQ545" t="str">
        <f t="shared" si="728"/>
        <v/>
      </c>
      <c r="DR545" t="str">
        <f t="shared" si="729"/>
        <v/>
      </c>
      <c r="DS545" s="359" t="str">
        <f t="shared" si="730"/>
        <v/>
      </c>
      <c r="DT545" t="str">
        <f t="shared" si="731"/>
        <v/>
      </c>
      <c r="DU545" t="str">
        <f t="shared" si="732"/>
        <v/>
      </c>
      <c r="DV545" t="str">
        <f t="shared" si="733"/>
        <v/>
      </c>
      <c r="DW545" t="str">
        <f t="shared" si="734"/>
        <v/>
      </c>
      <c r="DX545" s="359" t="str">
        <f t="shared" si="735"/>
        <v/>
      </c>
      <c r="DY545" t="str">
        <f t="shared" si="736"/>
        <v/>
      </c>
      <c r="DZ545" t="str">
        <f t="shared" si="737"/>
        <v/>
      </c>
      <c r="EA545" t="str">
        <f t="shared" si="738"/>
        <v/>
      </c>
      <c r="EB545" s="359" t="str">
        <f t="shared" si="739"/>
        <v/>
      </c>
      <c r="EC545" t="str">
        <f t="shared" si="740"/>
        <v/>
      </c>
      <c r="ED545" t="str">
        <f t="shared" si="741"/>
        <v/>
      </c>
      <c r="EE545" t="str">
        <f t="shared" si="742"/>
        <v/>
      </c>
      <c r="EF545" t="str">
        <f t="shared" si="743"/>
        <v/>
      </c>
      <c r="EG545" s="359" t="str">
        <f t="shared" si="744"/>
        <v/>
      </c>
      <c r="EH545" t="str">
        <f t="shared" si="691"/>
        <v>Paracaleana z._PREVIOUS NAMES</v>
      </c>
      <c r="EJ545" t="str">
        <f t="shared" si="764"/>
        <v>Paracaleana z.sp. 'Darling Range'</v>
      </c>
      <c r="EK545" s="100">
        <f t="shared" si="754"/>
        <v>0</v>
      </c>
      <c r="EL545" s="3">
        <f t="shared" si="754"/>
        <v>0</v>
      </c>
      <c r="EM545" s="3">
        <f t="shared" si="754"/>
        <v>0</v>
      </c>
      <c r="EN545" s="3">
        <f t="shared" si="754"/>
        <v>0</v>
      </c>
      <c r="EO545" s="3">
        <f t="shared" si="754"/>
        <v>0</v>
      </c>
      <c r="EP545" s="3">
        <f t="shared" si="754"/>
        <v>0</v>
      </c>
      <c r="EQ545" s="3">
        <f t="shared" si="754"/>
        <v>0</v>
      </c>
      <c r="ER545" s="3">
        <f t="shared" si="754"/>
        <v>0</v>
      </c>
      <c r="ES545" s="3">
        <f t="shared" si="754"/>
        <v>0</v>
      </c>
      <c r="ET545" s="3">
        <f t="shared" si="754"/>
        <v>1</v>
      </c>
      <c r="EU545" s="3">
        <f t="shared" si="754"/>
        <v>1</v>
      </c>
      <c r="EV545" s="24">
        <f t="shared" si="754"/>
        <v>0</v>
      </c>
      <c r="EW545" s="245">
        <f t="shared" si="688"/>
        <v>2</v>
      </c>
      <c r="EX545" s="262" t="str">
        <f t="shared" si="686"/>
        <v/>
      </c>
    </row>
    <row r="546" spans="1:154" ht="16.149999999999999" customHeight="1" x14ac:dyDescent="0.25">
      <c r="A546" s="363"/>
      <c r="D546" s="363"/>
      <c r="E546" s="363"/>
      <c r="F546" s="363"/>
      <c r="G546" s="363"/>
      <c r="H546" s="363"/>
      <c r="I546" s="363"/>
      <c r="J546" s="68">
        <f t="shared" si="753"/>
        <v>1127</v>
      </c>
      <c r="K546" s="424" t="str">
        <f t="shared" si="690"/>
        <v>Paracaleana z.sp. 'laterite'</v>
      </c>
      <c r="L546" s="428">
        <v>1127</v>
      </c>
      <c r="M546" s="424" t="s">
        <v>1746</v>
      </c>
      <c r="N546" s="576" t="s">
        <v>2844</v>
      </c>
      <c r="O546" s="363" t="str">
        <f t="shared" si="670"/>
        <v>S</v>
      </c>
      <c r="P546" s="353" t="s">
        <v>2323</v>
      </c>
      <c r="Q546" s="364" t="s">
        <v>2816</v>
      </c>
      <c r="R546" s="365">
        <v>42979</v>
      </c>
      <c r="S546" s="365">
        <v>43039</v>
      </c>
      <c r="T546" s="603" t="s">
        <v>7894</v>
      </c>
      <c r="U546" s="603" t="s">
        <v>7894</v>
      </c>
      <c r="V546" s="603" t="s">
        <v>7894</v>
      </c>
      <c r="W546" s="603" t="s">
        <v>7894</v>
      </c>
      <c r="X546" s="603" t="s">
        <v>7894</v>
      </c>
      <c r="Y546" s="603" t="s">
        <v>7894</v>
      </c>
      <c r="Z546" s="603" t="s">
        <v>7894</v>
      </c>
      <c r="AA546" s="603" t="s">
        <v>7894</v>
      </c>
      <c r="AB546" s="603" t="s">
        <v>7894</v>
      </c>
      <c r="AC546" s="603" t="s">
        <v>7894</v>
      </c>
      <c r="AD546" s="603" t="s">
        <v>7894</v>
      </c>
      <c r="AE546" s="603" t="s">
        <v>7894</v>
      </c>
      <c r="AF546" s="605" t="s">
        <v>48</v>
      </c>
      <c r="AG546" s="605" t="s">
        <v>48</v>
      </c>
      <c r="AH546" s="366" t="s">
        <v>1307</v>
      </c>
      <c r="AI546" s="363">
        <f t="shared" si="676"/>
        <v>3</v>
      </c>
      <c r="AJ546" s="363">
        <v>24</v>
      </c>
      <c r="AK546" s="413" t="str">
        <f t="shared" si="678"/>
        <v>Flying Duck Orchids</v>
      </c>
      <c r="AL546" s="413" t="str">
        <f t="shared" si="679"/>
        <v>Paracaleana nigrita</v>
      </c>
      <c r="AM546" s="486" t="s">
        <v>7608</v>
      </c>
      <c r="AN546" s="144" t="str">
        <f>VLOOKUP(L546,$L$3:$N$827,3,FALSE)</f>
        <v>ferricola</v>
      </c>
      <c r="AS546" s="69">
        <f t="shared" si="755"/>
        <v>36</v>
      </c>
      <c r="AT546" s="69">
        <f t="shared" si="756"/>
        <v>44</v>
      </c>
      <c r="AU546" s="69">
        <f t="shared" si="757"/>
        <v>9</v>
      </c>
      <c r="AV546" s="69">
        <f t="shared" si="758"/>
        <v>10</v>
      </c>
      <c r="AW546" s="81"/>
      <c r="AX546" s="364" t="s">
        <v>2819</v>
      </c>
      <c r="AY546" s="364">
        <v>48680</v>
      </c>
      <c r="AZ546" s="264" t="s">
        <v>48</v>
      </c>
      <c r="BA546" s="238"/>
      <c r="BB546" s="237" t="str">
        <f t="shared" si="759"/>
        <v/>
      </c>
      <c r="BC546" s="270">
        <f t="shared" si="760"/>
        <v>1127</v>
      </c>
      <c r="BD546" t="str">
        <f t="shared" si="761"/>
        <v>Paracaleana z.sp. 'laterite'</v>
      </c>
      <c r="BE546" s="367" t="e">
        <f>COUNTIFS(#REF!,L546)</f>
        <v>#REF!</v>
      </c>
      <c r="BF546" s="374" t="str">
        <f t="shared" si="684"/>
        <v>n</v>
      </c>
      <c r="BG546" s="82"/>
      <c r="BH546" s="375"/>
      <c r="BI546" s="374"/>
      <c r="BJ546" s="403"/>
      <c r="CE546" t="str">
        <f t="shared" si="765"/>
        <v>_Old species name (Paracaleana z.sp. 'Darling Range')</v>
      </c>
      <c r="CF546" s="388" t="str">
        <f t="shared" si="766"/>
        <v>Paracaleana z.sp. 'Darling Range'</v>
      </c>
      <c r="CG546" t="str">
        <f t="shared" si="692"/>
        <v/>
      </c>
      <c r="CH546" t="str">
        <f t="shared" si="693"/>
        <v/>
      </c>
      <c r="CI546" t="str">
        <f t="shared" si="694"/>
        <v/>
      </c>
      <c r="CJ546" t="str">
        <f t="shared" si="695"/>
        <v/>
      </c>
      <c r="CK546" s="359" t="str">
        <f t="shared" si="696"/>
        <v/>
      </c>
      <c r="CL546" t="str">
        <f t="shared" si="697"/>
        <v/>
      </c>
      <c r="CM546" t="str">
        <f t="shared" si="698"/>
        <v/>
      </c>
      <c r="CN546" t="str">
        <f t="shared" si="699"/>
        <v/>
      </c>
      <c r="CO546" s="359" t="str">
        <f t="shared" si="700"/>
        <v/>
      </c>
      <c r="CP546" t="str">
        <f t="shared" si="701"/>
        <v/>
      </c>
      <c r="CQ546" t="str">
        <f t="shared" si="702"/>
        <v/>
      </c>
      <c r="CR546" t="str">
        <f t="shared" si="703"/>
        <v/>
      </c>
      <c r="CS546" s="359" t="str">
        <f t="shared" si="704"/>
        <v/>
      </c>
      <c r="CT546" t="str">
        <f t="shared" si="705"/>
        <v/>
      </c>
      <c r="CU546" t="str">
        <f t="shared" si="706"/>
        <v/>
      </c>
      <c r="CV546" t="str">
        <f t="shared" si="707"/>
        <v/>
      </c>
      <c r="CW546" t="str">
        <f t="shared" si="708"/>
        <v/>
      </c>
      <c r="CX546" s="359" t="str">
        <f t="shared" si="709"/>
        <v/>
      </c>
      <c r="CY546" t="str">
        <f t="shared" si="710"/>
        <v/>
      </c>
      <c r="CZ546" t="str">
        <f t="shared" si="711"/>
        <v/>
      </c>
      <c r="DA546" t="str">
        <f t="shared" si="712"/>
        <v/>
      </c>
      <c r="DB546" s="359" t="str">
        <f t="shared" si="713"/>
        <v/>
      </c>
      <c r="DC546" t="str">
        <f t="shared" si="714"/>
        <v/>
      </c>
      <c r="DD546" t="str">
        <f t="shared" si="715"/>
        <v/>
      </c>
      <c r="DE546" t="str">
        <f t="shared" si="716"/>
        <v/>
      </c>
      <c r="DF546" s="359" t="str">
        <f t="shared" si="717"/>
        <v/>
      </c>
      <c r="DG546" t="str">
        <f t="shared" si="718"/>
        <v/>
      </c>
      <c r="DH546" t="str">
        <f t="shared" si="719"/>
        <v/>
      </c>
      <c r="DI546" t="str">
        <f t="shared" si="720"/>
        <v/>
      </c>
      <c r="DJ546" t="str">
        <f t="shared" si="721"/>
        <v/>
      </c>
      <c r="DK546" s="359" t="str">
        <f t="shared" si="722"/>
        <v/>
      </c>
      <c r="DL546" t="str">
        <f t="shared" si="723"/>
        <v/>
      </c>
      <c r="DM546" t="str">
        <f t="shared" si="724"/>
        <v/>
      </c>
      <c r="DN546" t="str">
        <f t="shared" si="725"/>
        <v/>
      </c>
      <c r="DO546" s="359" t="str">
        <f t="shared" si="726"/>
        <v/>
      </c>
      <c r="DP546" t="str">
        <f t="shared" si="727"/>
        <v/>
      </c>
      <c r="DQ546" t="str">
        <f t="shared" si="728"/>
        <v/>
      </c>
      <c r="DR546" t="str">
        <f t="shared" si="729"/>
        <v/>
      </c>
      <c r="DS546" s="359" t="str">
        <f t="shared" si="730"/>
        <v/>
      </c>
      <c r="DT546" t="str">
        <f t="shared" si="731"/>
        <v/>
      </c>
      <c r="DU546" t="str">
        <f t="shared" si="732"/>
        <v/>
      </c>
      <c r="DV546" t="str">
        <f t="shared" si="733"/>
        <v>X</v>
      </c>
      <c r="DW546" t="str">
        <f t="shared" si="734"/>
        <v>X</v>
      </c>
      <c r="DX546" s="359" t="str">
        <f t="shared" si="735"/>
        <v>X</v>
      </c>
      <c r="DY546" t="str">
        <f t="shared" si="736"/>
        <v>X</v>
      </c>
      <c r="DZ546" t="str">
        <f t="shared" si="737"/>
        <v>X</v>
      </c>
      <c r="EA546" t="str">
        <f t="shared" si="738"/>
        <v>X</v>
      </c>
      <c r="EB546" s="359" t="str">
        <f t="shared" si="739"/>
        <v>X</v>
      </c>
      <c r="EC546" t="str">
        <f t="shared" si="740"/>
        <v/>
      </c>
      <c r="ED546" t="str">
        <f t="shared" si="741"/>
        <v/>
      </c>
      <c r="EE546" t="str">
        <f t="shared" si="742"/>
        <v/>
      </c>
      <c r="EF546" t="str">
        <f t="shared" si="743"/>
        <v/>
      </c>
      <c r="EG546" s="359" t="str">
        <f t="shared" si="744"/>
        <v/>
      </c>
      <c r="EH546" t="str">
        <f t="shared" si="691"/>
        <v>Paracaleana z.sp. 'Darling Range'</v>
      </c>
      <c r="EJ546" t="str">
        <f t="shared" si="764"/>
        <v>Paracaleana z.sp. 'laterite'</v>
      </c>
      <c r="EK546" s="100">
        <f t="shared" si="754"/>
        <v>0</v>
      </c>
      <c r="EL546" s="3">
        <f t="shared" si="754"/>
        <v>0</v>
      </c>
      <c r="EM546" s="3">
        <f t="shared" si="754"/>
        <v>0</v>
      </c>
      <c r="EN546" s="3">
        <f t="shared" si="754"/>
        <v>0</v>
      </c>
      <c r="EO546" s="3">
        <f t="shared" si="754"/>
        <v>0</v>
      </c>
      <c r="EP546" s="3">
        <f t="shared" si="754"/>
        <v>0</v>
      </c>
      <c r="EQ546" s="3">
        <f t="shared" si="754"/>
        <v>0</v>
      </c>
      <c r="ER546" s="3">
        <f t="shared" si="754"/>
        <v>0</v>
      </c>
      <c r="ES546" s="3">
        <f t="shared" si="754"/>
        <v>1</v>
      </c>
      <c r="ET546" s="3">
        <f t="shared" si="754"/>
        <v>1</v>
      </c>
      <c r="EU546" s="3">
        <f t="shared" si="754"/>
        <v>0</v>
      </c>
      <c r="EV546" s="24">
        <f t="shared" si="754"/>
        <v>0</v>
      </c>
      <c r="EW546" s="245">
        <f t="shared" si="688"/>
        <v>2</v>
      </c>
      <c r="EX546" s="262" t="str">
        <f t="shared" si="686"/>
        <v/>
      </c>
    </row>
    <row r="547" spans="1:154" ht="16.149999999999999" customHeight="1" x14ac:dyDescent="0.25">
      <c r="A547" s="363"/>
      <c r="D547" s="363"/>
      <c r="E547" s="363"/>
      <c r="F547" s="363"/>
      <c r="G547" s="363"/>
      <c r="H547" s="363"/>
      <c r="I547" s="363"/>
      <c r="J547" s="68">
        <f t="shared" si="753"/>
        <v>1180</v>
      </c>
      <c r="K547" s="427" t="str">
        <f t="shared" si="690"/>
        <v>Pecteilis elongata</v>
      </c>
      <c r="L547" s="428">
        <v>1180</v>
      </c>
      <c r="M547" s="427" t="s">
        <v>1751</v>
      </c>
      <c r="N547" s="447" t="s">
        <v>2845</v>
      </c>
      <c r="O547" s="363" t="str">
        <f t="shared" si="670"/>
        <v>N</v>
      </c>
      <c r="P547" s="430" t="s">
        <v>2846</v>
      </c>
      <c r="Q547" s="364" t="s">
        <v>2847</v>
      </c>
      <c r="R547" s="365">
        <v>42736</v>
      </c>
      <c r="S547" s="365">
        <v>42794</v>
      </c>
      <c r="T547" s="603" t="s">
        <v>4820</v>
      </c>
      <c r="U547" s="603" t="s">
        <v>4821</v>
      </c>
      <c r="V547" s="603" t="s">
        <v>7894</v>
      </c>
      <c r="W547" s="603" t="s">
        <v>7894</v>
      </c>
      <c r="X547" s="603" t="s">
        <v>7894</v>
      </c>
      <c r="Y547" s="603" t="s">
        <v>7894</v>
      </c>
      <c r="Z547" s="603" t="s">
        <v>7894</v>
      </c>
      <c r="AA547" s="603" t="s">
        <v>7894</v>
      </c>
      <c r="AB547" s="603" t="s">
        <v>7894</v>
      </c>
      <c r="AC547" s="603" t="s">
        <v>7894</v>
      </c>
      <c r="AD547" s="603" t="s">
        <v>7894</v>
      </c>
      <c r="AE547" s="603" t="s">
        <v>7894</v>
      </c>
      <c r="AF547" s="605" t="s">
        <v>7930</v>
      </c>
      <c r="AG547" s="605" t="s">
        <v>7974</v>
      </c>
      <c r="AH547" s="366" t="s">
        <v>685</v>
      </c>
      <c r="AI547" s="363">
        <f t="shared" si="676"/>
        <v>6</v>
      </c>
      <c r="AJ547" s="363">
        <v>0</v>
      </c>
      <c r="AK547" s="413" t="str">
        <f t="shared" si="678"/>
        <v>None</v>
      </c>
      <c r="AL547" s="413" t="str">
        <f t="shared" si="679"/>
        <v>None</v>
      </c>
      <c r="AM547" s="486" t="s">
        <v>7607</v>
      </c>
      <c r="AN547" s="70" t="s">
        <v>2848</v>
      </c>
      <c r="AO547" s="369" t="s">
        <v>7686</v>
      </c>
      <c r="AS547" s="69">
        <f t="shared" si="755"/>
        <v>1</v>
      </c>
      <c r="AT547" s="69">
        <f t="shared" si="756"/>
        <v>9</v>
      </c>
      <c r="AU547" s="69">
        <f t="shared" si="757"/>
        <v>1</v>
      </c>
      <c r="AV547" s="69">
        <f t="shared" si="758"/>
        <v>2</v>
      </c>
      <c r="AW547" s="81"/>
      <c r="AX547" s="364" t="s">
        <v>2846</v>
      </c>
      <c r="AY547" s="364" t="e">
        <v>#N/A</v>
      </c>
      <c r="AZ547" s="264" t="s">
        <v>48</v>
      </c>
      <c r="BA547" s="238"/>
      <c r="BB547" s="237" t="str">
        <f t="shared" si="759"/>
        <v/>
      </c>
      <c r="BC547" s="270">
        <f t="shared" si="760"/>
        <v>1180</v>
      </c>
      <c r="BD547" t="str">
        <f t="shared" si="761"/>
        <v>Pecteilis elongata</v>
      </c>
      <c r="BE547" s="367" t="e">
        <f>COUNTIFS(#REF!,L547)</f>
        <v>#REF!</v>
      </c>
      <c r="BF547" s="374" t="str">
        <f t="shared" si="684"/>
        <v>n</v>
      </c>
      <c r="BG547" s="82"/>
      <c r="BH547" s="375"/>
      <c r="BI547" s="374"/>
      <c r="BJ547" s="403"/>
      <c r="CE547" t="str">
        <f t="shared" si="765"/>
        <v>_Old species name (Paracaleana z.sp. 'laterite')</v>
      </c>
      <c r="CF547" s="388" t="str">
        <f t="shared" si="766"/>
        <v>Paracaleana z.sp. 'laterite'</v>
      </c>
      <c r="CG547" t="str">
        <f t="shared" si="692"/>
        <v/>
      </c>
      <c r="CH547" t="str">
        <f t="shared" si="693"/>
        <v/>
      </c>
      <c r="CI547" t="str">
        <f t="shared" si="694"/>
        <v/>
      </c>
      <c r="CJ547" t="str">
        <f t="shared" si="695"/>
        <v/>
      </c>
      <c r="CK547" s="359" t="str">
        <f t="shared" si="696"/>
        <v/>
      </c>
      <c r="CL547" t="str">
        <f t="shared" si="697"/>
        <v/>
      </c>
      <c r="CM547" t="str">
        <f t="shared" si="698"/>
        <v/>
      </c>
      <c r="CN547" t="str">
        <f t="shared" si="699"/>
        <v/>
      </c>
      <c r="CO547" s="359" t="str">
        <f t="shared" si="700"/>
        <v/>
      </c>
      <c r="CP547" t="str">
        <f t="shared" si="701"/>
        <v/>
      </c>
      <c r="CQ547" t="str">
        <f t="shared" si="702"/>
        <v/>
      </c>
      <c r="CR547" t="str">
        <f t="shared" si="703"/>
        <v/>
      </c>
      <c r="CS547" s="359" t="str">
        <f t="shared" si="704"/>
        <v/>
      </c>
      <c r="CT547" t="str">
        <f t="shared" si="705"/>
        <v/>
      </c>
      <c r="CU547" t="str">
        <f t="shared" si="706"/>
        <v/>
      </c>
      <c r="CV547" t="str">
        <f t="shared" si="707"/>
        <v/>
      </c>
      <c r="CW547" t="str">
        <f t="shared" si="708"/>
        <v/>
      </c>
      <c r="CX547" s="359" t="str">
        <f t="shared" si="709"/>
        <v/>
      </c>
      <c r="CY547" t="str">
        <f t="shared" si="710"/>
        <v/>
      </c>
      <c r="CZ547" t="str">
        <f t="shared" si="711"/>
        <v/>
      </c>
      <c r="DA547" t="str">
        <f t="shared" si="712"/>
        <v/>
      </c>
      <c r="DB547" s="359" t="str">
        <f t="shared" si="713"/>
        <v/>
      </c>
      <c r="DC547" t="str">
        <f t="shared" si="714"/>
        <v/>
      </c>
      <c r="DD547" t="str">
        <f t="shared" si="715"/>
        <v/>
      </c>
      <c r="DE547" t="str">
        <f t="shared" si="716"/>
        <v/>
      </c>
      <c r="DF547" s="359" t="str">
        <f t="shared" si="717"/>
        <v/>
      </c>
      <c r="DG547" t="str">
        <f t="shared" si="718"/>
        <v/>
      </c>
      <c r="DH547" t="str">
        <f t="shared" si="719"/>
        <v/>
      </c>
      <c r="DI547" t="str">
        <f t="shared" si="720"/>
        <v/>
      </c>
      <c r="DJ547" t="str">
        <f t="shared" si="721"/>
        <v/>
      </c>
      <c r="DK547" s="359" t="str">
        <f t="shared" si="722"/>
        <v/>
      </c>
      <c r="DL547" t="str">
        <f t="shared" si="723"/>
        <v/>
      </c>
      <c r="DM547" t="str">
        <f t="shared" si="724"/>
        <v/>
      </c>
      <c r="DN547" t="str">
        <f t="shared" si="725"/>
        <v/>
      </c>
      <c r="DO547" s="359" t="str">
        <f t="shared" si="726"/>
        <v/>
      </c>
      <c r="DP547" t="str">
        <f t="shared" si="727"/>
        <v>X</v>
      </c>
      <c r="DQ547" t="str">
        <f t="shared" si="728"/>
        <v>X</v>
      </c>
      <c r="DR547" t="str">
        <f t="shared" si="729"/>
        <v>X</v>
      </c>
      <c r="DS547" s="359" t="str">
        <f t="shared" si="730"/>
        <v>X</v>
      </c>
      <c r="DT547" t="str">
        <f t="shared" si="731"/>
        <v>X</v>
      </c>
      <c r="DU547" t="str">
        <f t="shared" si="732"/>
        <v>X</v>
      </c>
      <c r="DV547" t="str">
        <f t="shared" si="733"/>
        <v>X</v>
      </c>
      <c r="DW547" t="str">
        <f t="shared" si="734"/>
        <v>X</v>
      </c>
      <c r="DX547" s="359" t="str">
        <f t="shared" si="735"/>
        <v>X</v>
      </c>
      <c r="DY547" t="str">
        <f t="shared" si="736"/>
        <v/>
      </c>
      <c r="DZ547" t="str">
        <f t="shared" si="737"/>
        <v/>
      </c>
      <c r="EA547" t="str">
        <f t="shared" si="738"/>
        <v/>
      </c>
      <c r="EB547" s="359" t="str">
        <f t="shared" si="739"/>
        <v/>
      </c>
      <c r="EC547" t="str">
        <f t="shared" si="740"/>
        <v/>
      </c>
      <c r="ED547" t="str">
        <f t="shared" si="741"/>
        <v/>
      </c>
      <c r="EE547" t="str">
        <f t="shared" si="742"/>
        <v/>
      </c>
      <c r="EF547" t="str">
        <f t="shared" si="743"/>
        <v/>
      </c>
      <c r="EG547" s="359" t="str">
        <f t="shared" si="744"/>
        <v/>
      </c>
      <c r="EH547" t="str">
        <f t="shared" si="691"/>
        <v>Paracaleana z.sp. 'laterite'</v>
      </c>
      <c r="EJ547" t="str">
        <f t="shared" si="764"/>
        <v>Pecteilis elongata</v>
      </c>
      <c r="EK547" s="100">
        <f t="shared" si="754"/>
        <v>1</v>
      </c>
      <c r="EL547" s="3">
        <f t="shared" si="754"/>
        <v>1</v>
      </c>
      <c r="EM547" s="3">
        <f t="shared" si="754"/>
        <v>0</v>
      </c>
      <c r="EN547" s="3">
        <f t="shared" si="754"/>
        <v>0</v>
      </c>
      <c r="EO547" s="3">
        <f t="shared" si="754"/>
        <v>0</v>
      </c>
      <c r="EP547" s="3">
        <f t="shared" si="754"/>
        <v>0</v>
      </c>
      <c r="EQ547" s="3">
        <f t="shared" si="754"/>
        <v>0</v>
      </c>
      <c r="ER547" s="3">
        <f t="shared" si="754"/>
        <v>0</v>
      </c>
      <c r="ES547" s="3">
        <f t="shared" si="754"/>
        <v>0</v>
      </c>
      <c r="ET547" s="3">
        <f t="shared" si="754"/>
        <v>0</v>
      </c>
      <c r="EU547" s="3">
        <f t="shared" si="754"/>
        <v>0</v>
      </c>
      <c r="EV547" s="24">
        <f t="shared" si="754"/>
        <v>0</v>
      </c>
      <c r="EW547" s="245">
        <f t="shared" si="688"/>
        <v>2</v>
      </c>
      <c r="EX547" s="262" t="str">
        <f t="shared" si="686"/>
        <v/>
      </c>
    </row>
    <row r="548" spans="1:154" ht="16.149999999999999" customHeight="1" x14ac:dyDescent="0.25">
      <c r="A548" s="363"/>
      <c r="D548" s="363"/>
      <c r="E548" s="363"/>
      <c r="F548" s="363"/>
      <c r="G548" s="363"/>
      <c r="H548" s="363"/>
      <c r="I548" s="363"/>
      <c r="J548" s="68">
        <f t="shared" si="753"/>
        <v>1182</v>
      </c>
      <c r="K548" s="427" t="str">
        <f t="shared" si="690"/>
        <v>Pecteilis eurystoma</v>
      </c>
      <c r="L548" s="428">
        <v>1182</v>
      </c>
      <c r="M548" s="427" t="s">
        <v>1751</v>
      </c>
      <c r="N548" s="447" t="s">
        <v>2849</v>
      </c>
      <c r="O548" s="363" t="str">
        <f t="shared" si="670"/>
        <v>N</v>
      </c>
      <c r="P548" s="430" t="s">
        <v>2850</v>
      </c>
      <c r="Q548" s="364" t="s">
        <v>2851</v>
      </c>
      <c r="R548" s="365">
        <v>43070</v>
      </c>
      <c r="S548" s="365">
        <v>42766</v>
      </c>
      <c r="T548" s="603" t="s">
        <v>4820</v>
      </c>
      <c r="U548" s="603" t="s">
        <v>4821</v>
      </c>
      <c r="V548" s="603" t="s">
        <v>7894</v>
      </c>
      <c r="W548" s="603" t="s">
        <v>7894</v>
      </c>
      <c r="X548" s="603" t="s">
        <v>7894</v>
      </c>
      <c r="Y548" s="603" t="s">
        <v>7894</v>
      </c>
      <c r="Z548" s="603" t="s">
        <v>7894</v>
      </c>
      <c r="AA548" s="603" t="s">
        <v>7894</v>
      </c>
      <c r="AB548" s="603" t="s">
        <v>7894</v>
      </c>
      <c r="AC548" s="603" t="s">
        <v>7894</v>
      </c>
      <c r="AD548" s="603" t="s">
        <v>7894</v>
      </c>
      <c r="AE548" s="603" t="s">
        <v>4831</v>
      </c>
      <c r="AF548" s="605" t="s">
        <v>7919</v>
      </c>
      <c r="AG548" s="605" t="s">
        <v>7961</v>
      </c>
      <c r="AH548" s="366" t="s">
        <v>685</v>
      </c>
      <c r="AI548" s="363">
        <f t="shared" si="676"/>
        <v>6</v>
      </c>
      <c r="AJ548" s="363">
        <v>0</v>
      </c>
      <c r="AK548" s="413" t="str">
        <f t="shared" si="678"/>
        <v>None</v>
      </c>
      <c r="AL548" s="413" t="str">
        <f t="shared" si="679"/>
        <v>None</v>
      </c>
      <c r="AM548" s="486" t="s">
        <v>7607</v>
      </c>
      <c r="AN548" s="70" t="s">
        <v>2852</v>
      </c>
      <c r="AO548" s="369" t="s">
        <v>7687</v>
      </c>
      <c r="AS548" s="69">
        <f t="shared" si="755"/>
        <v>49</v>
      </c>
      <c r="AT548" s="69">
        <f t="shared" si="756"/>
        <v>57</v>
      </c>
      <c r="AU548" s="69">
        <f t="shared" si="757"/>
        <v>12</v>
      </c>
      <c r="AV548" s="69">
        <f t="shared" si="758"/>
        <v>1</v>
      </c>
      <c r="AW548" s="81"/>
      <c r="AX548" s="364" t="s">
        <v>2850</v>
      </c>
      <c r="AY548" s="364" t="e">
        <v>#N/A</v>
      </c>
      <c r="AZ548" s="264" t="s">
        <v>48</v>
      </c>
      <c r="BA548" s="238"/>
      <c r="BB548" s="237" t="str">
        <f t="shared" si="759"/>
        <v/>
      </c>
      <c r="BC548" s="270">
        <f t="shared" si="760"/>
        <v>1182</v>
      </c>
      <c r="BD548" t="str">
        <f t="shared" si="761"/>
        <v>Pecteilis eurystoma</v>
      </c>
      <c r="BE548" s="367" t="e">
        <f>COUNTIFS(#REF!,L548)</f>
        <v>#REF!</v>
      </c>
      <c r="BF548" s="374" t="str">
        <f t="shared" si="684"/>
        <v>n</v>
      </c>
      <c r="BG548" s="82"/>
      <c r="BH548" s="375"/>
      <c r="BI548" s="374"/>
      <c r="BJ548" s="403"/>
      <c r="CE548" t="str">
        <f t="shared" si="765"/>
        <v>Kimberley spider orchid (Pecteilis elongata)</v>
      </c>
      <c r="CF548" s="388" t="str">
        <f t="shared" si="766"/>
        <v>Pecteilis elongata</v>
      </c>
      <c r="CG548" t="str">
        <f t="shared" si="692"/>
        <v>X</v>
      </c>
      <c r="CH548" t="str">
        <f t="shared" si="693"/>
        <v>X</v>
      </c>
      <c r="CI548" t="str">
        <f t="shared" si="694"/>
        <v>X</v>
      </c>
      <c r="CJ548" t="str">
        <f t="shared" si="695"/>
        <v>X</v>
      </c>
      <c r="CK548" s="359" t="str">
        <f t="shared" si="696"/>
        <v>X</v>
      </c>
      <c r="CL548" t="str">
        <f t="shared" si="697"/>
        <v>X</v>
      </c>
      <c r="CM548" t="str">
        <f t="shared" si="698"/>
        <v>X</v>
      </c>
      <c r="CN548" t="str">
        <f t="shared" si="699"/>
        <v>X</v>
      </c>
      <c r="CO548" s="359" t="str">
        <f t="shared" si="700"/>
        <v>X</v>
      </c>
      <c r="CP548" t="str">
        <f t="shared" si="701"/>
        <v/>
      </c>
      <c r="CQ548" t="str">
        <f t="shared" si="702"/>
        <v/>
      </c>
      <c r="CR548" t="str">
        <f t="shared" si="703"/>
        <v/>
      </c>
      <c r="CS548" s="359" t="str">
        <f t="shared" si="704"/>
        <v/>
      </c>
      <c r="CT548" t="str">
        <f t="shared" si="705"/>
        <v/>
      </c>
      <c r="CU548" t="str">
        <f t="shared" si="706"/>
        <v/>
      </c>
      <c r="CV548" t="str">
        <f t="shared" si="707"/>
        <v/>
      </c>
      <c r="CW548" t="str">
        <f t="shared" si="708"/>
        <v/>
      </c>
      <c r="CX548" s="359" t="str">
        <f t="shared" si="709"/>
        <v/>
      </c>
      <c r="CY548" t="str">
        <f t="shared" si="710"/>
        <v/>
      </c>
      <c r="CZ548" t="str">
        <f t="shared" si="711"/>
        <v/>
      </c>
      <c r="DA548" t="str">
        <f t="shared" si="712"/>
        <v/>
      </c>
      <c r="DB548" s="359" t="str">
        <f t="shared" si="713"/>
        <v/>
      </c>
      <c r="DC548" t="str">
        <f t="shared" si="714"/>
        <v/>
      </c>
      <c r="DD548" t="str">
        <f t="shared" si="715"/>
        <v/>
      </c>
      <c r="DE548" t="str">
        <f t="shared" si="716"/>
        <v/>
      </c>
      <c r="DF548" s="359" t="str">
        <f t="shared" si="717"/>
        <v/>
      </c>
      <c r="DG548" t="str">
        <f t="shared" si="718"/>
        <v/>
      </c>
      <c r="DH548" t="str">
        <f t="shared" si="719"/>
        <v/>
      </c>
      <c r="DI548" t="str">
        <f t="shared" si="720"/>
        <v/>
      </c>
      <c r="DJ548" t="str">
        <f t="shared" si="721"/>
        <v/>
      </c>
      <c r="DK548" s="359" t="str">
        <f t="shared" si="722"/>
        <v/>
      </c>
      <c r="DL548" t="str">
        <f t="shared" si="723"/>
        <v/>
      </c>
      <c r="DM548" t="str">
        <f t="shared" si="724"/>
        <v/>
      </c>
      <c r="DN548" t="str">
        <f t="shared" si="725"/>
        <v/>
      </c>
      <c r="DO548" s="359" t="str">
        <f t="shared" si="726"/>
        <v/>
      </c>
      <c r="DP548" t="str">
        <f t="shared" si="727"/>
        <v/>
      </c>
      <c r="DQ548" t="str">
        <f t="shared" si="728"/>
        <v/>
      </c>
      <c r="DR548" t="str">
        <f t="shared" si="729"/>
        <v/>
      </c>
      <c r="DS548" s="359" t="str">
        <f t="shared" si="730"/>
        <v/>
      </c>
      <c r="DT548" t="str">
        <f t="shared" si="731"/>
        <v/>
      </c>
      <c r="DU548" t="str">
        <f t="shared" si="732"/>
        <v/>
      </c>
      <c r="DV548" t="str">
        <f t="shared" si="733"/>
        <v/>
      </c>
      <c r="DW548" t="str">
        <f t="shared" si="734"/>
        <v/>
      </c>
      <c r="DX548" s="359" t="str">
        <f t="shared" si="735"/>
        <v/>
      </c>
      <c r="DY548" t="str">
        <f t="shared" si="736"/>
        <v/>
      </c>
      <c r="DZ548" t="str">
        <f t="shared" si="737"/>
        <v/>
      </c>
      <c r="EA548" t="str">
        <f t="shared" si="738"/>
        <v/>
      </c>
      <c r="EB548" s="359" t="str">
        <f t="shared" si="739"/>
        <v/>
      </c>
      <c r="EC548" t="str">
        <f t="shared" si="740"/>
        <v/>
      </c>
      <c r="ED548" t="str">
        <f t="shared" si="741"/>
        <v/>
      </c>
      <c r="EE548" t="str">
        <f t="shared" si="742"/>
        <v/>
      </c>
      <c r="EF548" t="str">
        <f t="shared" si="743"/>
        <v/>
      </c>
      <c r="EG548" s="359" t="str">
        <f t="shared" si="744"/>
        <v/>
      </c>
      <c r="EH548" t="str">
        <f t="shared" si="691"/>
        <v>Pecteilis elongata</v>
      </c>
      <c r="EJ548" t="str">
        <f t="shared" si="764"/>
        <v>Pecteilis eurystoma</v>
      </c>
      <c r="EK548" s="100">
        <f t="shared" si="754"/>
        <v>1</v>
      </c>
      <c r="EL548" s="3">
        <f t="shared" si="754"/>
        <v>0</v>
      </c>
      <c r="EM548" s="3">
        <f t="shared" si="754"/>
        <v>0</v>
      </c>
      <c r="EN548" s="3">
        <f t="shared" si="754"/>
        <v>0</v>
      </c>
      <c r="EO548" s="3">
        <f t="shared" si="754"/>
        <v>0</v>
      </c>
      <c r="EP548" s="3">
        <f t="shared" si="754"/>
        <v>0</v>
      </c>
      <c r="EQ548" s="3">
        <f t="shared" si="754"/>
        <v>0</v>
      </c>
      <c r="ER548" s="3">
        <f t="shared" si="754"/>
        <v>0</v>
      </c>
      <c r="ES548" s="3">
        <f t="shared" si="754"/>
        <v>0</v>
      </c>
      <c r="ET548" s="3">
        <f t="shared" si="754"/>
        <v>0</v>
      </c>
      <c r="EU548" s="3">
        <f t="shared" si="754"/>
        <v>0</v>
      </c>
      <c r="EV548" s="24">
        <f t="shared" si="754"/>
        <v>1</v>
      </c>
      <c r="EW548" s="245">
        <f t="shared" si="688"/>
        <v>2</v>
      </c>
      <c r="EX548" s="262" t="str">
        <f t="shared" si="686"/>
        <v xml:space="preserve"> X</v>
      </c>
    </row>
    <row r="549" spans="1:154" ht="16.149999999999999" customHeight="1" x14ac:dyDescent="0.25">
      <c r="A549" s="363"/>
      <c r="D549" s="363"/>
      <c r="E549" s="363"/>
      <c r="F549" s="363"/>
      <c r="G549" s="363"/>
      <c r="H549" s="363"/>
      <c r="I549" s="363"/>
      <c r="J549" s="68">
        <f t="shared" si="753"/>
        <v>1183</v>
      </c>
      <c r="K549" s="427" t="str">
        <f t="shared" si="690"/>
        <v>Pecteilis ochroleuca</v>
      </c>
      <c r="L549" s="428">
        <v>1183</v>
      </c>
      <c r="M549" s="427" t="s">
        <v>1751</v>
      </c>
      <c r="N549" s="447" t="s">
        <v>2853</v>
      </c>
      <c r="O549" s="363" t="str">
        <f t="shared" si="670"/>
        <v>N</v>
      </c>
      <c r="P549" s="430" t="s">
        <v>2854</v>
      </c>
      <c r="Q549" s="364" t="s">
        <v>2855</v>
      </c>
      <c r="R549" s="365">
        <v>42736</v>
      </c>
      <c r="S549" s="365">
        <v>42794</v>
      </c>
      <c r="T549" s="603" t="s">
        <v>4820</v>
      </c>
      <c r="U549" s="603" t="s">
        <v>4821</v>
      </c>
      <c r="V549" s="603" t="s">
        <v>7894</v>
      </c>
      <c r="W549" s="603" t="s">
        <v>7894</v>
      </c>
      <c r="X549" s="603" t="s">
        <v>7894</v>
      </c>
      <c r="Y549" s="603" t="s">
        <v>7894</v>
      </c>
      <c r="Z549" s="603" t="s">
        <v>7894</v>
      </c>
      <c r="AA549" s="603" t="s">
        <v>7894</v>
      </c>
      <c r="AB549" s="603" t="s">
        <v>7894</v>
      </c>
      <c r="AC549" s="603" t="s">
        <v>7894</v>
      </c>
      <c r="AD549" s="603" t="s">
        <v>7894</v>
      </c>
      <c r="AE549" s="603" t="s">
        <v>7894</v>
      </c>
      <c r="AF549" s="605" t="s">
        <v>7930</v>
      </c>
      <c r="AG549" s="605" t="s">
        <v>7974</v>
      </c>
      <c r="AH549" s="366" t="s">
        <v>685</v>
      </c>
      <c r="AI549" s="363">
        <f t="shared" si="676"/>
        <v>6</v>
      </c>
      <c r="AJ549" s="363">
        <v>0</v>
      </c>
      <c r="AK549" s="413" t="str">
        <f t="shared" si="678"/>
        <v>None</v>
      </c>
      <c r="AL549" s="413" t="str">
        <f t="shared" si="679"/>
        <v>None</v>
      </c>
      <c r="AM549" s="486" t="s">
        <v>7607</v>
      </c>
      <c r="AN549" s="70" t="s">
        <v>2856</v>
      </c>
      <c r="AS549" s="69">
        <f t="shared" si="755"/>
        <v>1</v>
      </c>
      <c r="AT549" s="69">
        <f t="shared" si="756"/>
        <v>9</v>
      </c>
      <c r="AU549" s="69">
        <f t="shared" si="757"/>
        <v>1</v>
      </c>
      <c r="AV549" s="69">
        <f t="shared" si="758"/>
        <v>2</v>
      </c>
      <c r="AW549" s="81"/>
      <c r="AX549" s="364" t="s">
        <v>2854</v>
      </c>
      <c r="AY549" s="364">
        <v>1652</v>
      </c>
      <c r="AZ549" s="264" t="s">
        <v>48</v>
      </c>
      <c r="BA549" s="238"/>
      <c r="BB549" s="237" t="str">
        <f t="shared" si="759"/>
        <v/>
      </c>
      <c r="BC549" s="270">
        <f t="shared" si="760"/>
        <v>1183</v>
      </c>
      <c r="BD549" t="str">
        <f t="shared" si="761"/>
        <v>Pecteilis ochroleuca</v>
      </c>
      <c r="BE549" s="367" t="e">
        <f>COUNTIFS(#REF!,L549)</f>
        <v>#REF!</v>
      </c>
      <c r="BF549" s="374" t="str">
        <f t="shared" si="684"/>
        <v>n</v>
      </c>
      <c r="BG549" s="82"/>
      <c r="BH549" s="375"/>
      <c r="BI549" s="374"/>
      <c r="BJ549" s="403"/>
      <c r="CE549" t="str">
        <f t="shared" si="765"/>
        <v>Smith's habenaria (Pecteilis eurystoma)</v>
      </c>
      <c r="CF549" s="388" t="str">
        <f t="shared" si="766"/>
        <v>Pecteilis eurystoma</v>
      </c>
      <c r="CG549" t="str">
        <f t="shared" si="692"/>
        <v/>
      </c>
      <c r="CH549" t="str">
        <f t="shared" si="693"/>
        <v/>
      </c>
      <c r="CI549" t="str">
        <f t="shared" si="694"/>
        <v/>
      </c>
      <c r="CJ549" t="str">
        <f t="shared" si="695"/>
        <v/>
      </c>
      <c r="CK549" s="359" t="str">
        <f t="shared" si="696"/>
        <v/>
      </c>
      <c r="CL549" t="str">
        <f t="shared" si="697"/>
        <v/>
      </c>
      <c r="CM549" t="str">
        <f t="shared" si="698"/>
        <v/>
      </c>
      <c r="CN549" t="str">
        <f t="shared" si="699"/>
        <v/>
      </c>
      <c r="CO549" s="359" t="str">
        <f t="shared" si="700"/>
        <v/>
      </c>
      <c r="CP549" t="str">
        <f t="shared" si="701"/>
        <v/>
      </c>
      <c r="CQ549" t="str">
        <f t="shared" si="702"/>
        <v/>
      </c>
      <c r="CR549" t="str">
        <f t="shared" si="703"/>
        <v/>
      </c>
      <c r="CS549" s="359" t="str">
        <f t="shared" si="704"/>
        <v/>
      </c>
      <c r="CT549" t="str">
        <f t="shared" si="705"/>
        <v/>
      </c>
      <c r="CU549" t="str">
        <f t="shared" si="706"/>
        <v/>
      </c>
      <c r="CV549" t="str">
        <f t="shared" si="707"/>
        <v/>
      </c>
      <c r="CW549" t="str">
        <f t="shared" si="708"/>
        <v/>
      </c>
      <c r="CX549" s="359" t="str">
        <f t="shared" si="709"/>
        <v/>
      </c>
      <c r="CY549" t="str">
        <f t="shared" si="710"/>
        <v/>
      </c>
      <c r="CZ549" t="str">
        <f t="shared" si="711"/>
        <v/>
      </c>
      <c r="DA549" t="str">
        <f t="shared" si="712"/>
        <v/>
      </c>
      <c r="DB549" s="359" t="str">
        <f t="shared" si="713"/>
        <v/>
      </c>
      <c r="DC549" t="str">
        <f t="shared" si="714"/>
        <v/>
      </c>
      <c r="DD549" t="str">
        <f t="shared" si="715"/>
        <v/>
      </c>
      <c r="DE549" t="str">
        <f t="shared" si="716"/>
        <v/>
      </c>
      <c r="DF549" s="359" t="str">
        <f t="shared" si="717"/>
        <v/>
      </c>
      <c r="DG549" t="str">
        <f t="shared" si="718"/>
        <v/>
      </c>
      <c r="DH549" t="str">
        <f t="shared" si="719"/>
        <v/>
      </c>
      <c r="DI549" t="str">
        <f t="shared" si="720"/>
        <v/>
      </c>
      <c r="DJ549" t="str">
        <f t="shared" si="721"/>
        <v/>
      </c>
      <c r="DK549" s="359" t="str">
        <f t="shared" si="722"/>
        <v/>
      </c>
      <c r="DL549" t="str">
        <f t="shared" si="723"/>
        <v/>
      </c>
      <c r="DM549" t="str">
        <f t="shared" si="724"/>
        <v/>
      </c>
      <c r="DN549" t="str">
        <f t="shared" si="725"/>
        <v/>
      </c>
      <c r="DO549" s="359" t="str">
        <f t="shared" si="726"/>
        <v/>
      </c>
      <c r="DP549" t="str">
        <f t="shared" si="727"/>
        <v/>
      </c>
      <c r="DQ549" t="str">
        <f t="shared" si="728"/>
        <v/>
      </c>
      <c r="DR549" t="str">
        <f t="shared" si="729"/>
        <v/>
      </c>
      <c r="DS549" s="359" t="str">
        <f t="shared" si="730"/>
        <v/>
      </c>
      <c r="DT549" t="str">
        <f t="shared" si="731"/>
        <v/>
      </c>
      <c r="DU549" t="str">
        <f t="shared" si="732"/>
        <v/>
      </c>
      <c r="DV549" t="str">
        <f t="shared" si="733"/>
        <v/>
      </c>
      <c r="DW549" t="str">
        <f t="shared" si="734"/>
        <v/>
      </c>
      <c r="DX549" s="359" t="str">
        <f t="shared" si="735"/>
        <v/>
      </c>
      <c r="DY549" t="str">
        <f t="shared" si="736"/>
        <v/>
      </c>
      <c r="DZ549" t="str">
        <f t="shared" si="737"/>
        <v/>
      </c>
      <c r="EA549" t="str">
        <f t="shared" si="738"/>
        <v/>
      </c>
      <c r="EB549" s="359" t="str">
        <f t="shared" si="739"/>
        <v/>
      </c>
      <c r="EC549" t="str">
        <f t="shared" si="740"/>
        <v/>
      </c>
      <c r="ED549" t="str">
        <f t="shared" si="741"/>
        <v/>
      </c>
      <c r="EE549" t="str">
        <f t="shared" si="742"/>
        <v/>
      </c>
      <c r="EF549" t="str">
        <f t="shared" si="743"/>
        <v/>
      </c>
      <c r="EG549" s="359" t="str">
        <f t="shared" si="744"/>
        <v/>
      </c>
      <c r="EH549" t="str">
        <f t="shared" si="691"/>
        <v>Pecteilis eurystoma</v>
      </c>
      <c r="EJ549" t="str">
        <f t="shared" si="764"/>
        <v>Pecteilis ochroleuca</v>
      </c>
      <c r="EK549" s="100">
        <f t="shared" si="754"/>
        <v>1</v>
      </c>
      <c r="EL549" s="3">
        <f t="shared" si="754"/>
        <v>1</v>
      </c>
      <c r="EM549" s="3">
        <f t="shared" si="754"/>
        <v>0</v>
      </c>
      <c r="EN549" s="3">
        <f t="shared" si="754"/>
        <v>0</v>
      </c>
      <c r="EO549" s="3">
        <f t="shared" si="754"/>
        <v>0</v>
      </c>
      <c r="EP549" s="3">
        <f t="shared" si="754"/>
        <v>0</v>
      </c>
      <c r="EQ549" s="3">
        <f t="shared" si="754"/>
        <v>0</v>
      </c>
      <c r="ER549" s="3">
        <f t="shared" si="754"/>
        <v>0</v>
      </c>
      <c r="ES549" s="3">
        <f t="shared" si="754"/>
        <v>0</v>
      </c>
      <c r="ET549" s="3">
        <f t="shared" si="754"/>
        <v>0</v>
      </c>
      <c r="EU549" s="3">
        <f t="shared" si="754"/>
        <v>0</v>
      </c>
      <c r="EV549" s="24">
        <f t="shared" si="754"/>
        <v>0</v>
      </c>
      <c r="EW549" s="245">
        <f t="shared" si="688"/>
        <v>2</v>
      </c>
      <c r="EX549" s="262" t="str">
        <f t="shared" si="686"/>
        <v/>
      </c>
    </row>
    <row r="550" spans="1:154" ht="16.149999999999999" customHeight="1" x14ac:dyDescent="0.25">
      <c r="A550" s="363"/>
      <c r="D550" s="363">
        <v>7</v>
      </c>
      <c r="E550" s="363"/>
      <c r="F550" s="363"/>
      <c r="G550" s="363"/>
      <c r="H550" s="363"/>
      <c r="I550" s="363"/>
      <c r="J550" s="68">
        <f t="shared" si="753"/>
        <v>627</v>
      </c>
      <c r="K550" s="427" t="str">
        <f t="shared" si="690"/>
        <v>Pheladenia deformis</v>
      </c>
      <c r="L550" s="428">
        <v>627</v>
      </c>
      <c r="M550" s="427" t="s">
        <v>1755</v>
      </c>
      <c r="N550" s="435" t="s">
        <v>63</v>
      </c>
      <c r="O550" s="363" t="str">
        <f t="shared" si="670"/>
        <v>S</v>
      </c>
      <c r="P550" s="430" t="s">
        <v>2857</v>
      </c>
      <c r="Q550" s="364" t="s">
        <v>2858</v>
      </c>
      <c r="R550" s="365">
        <v>42886</v>
      </c>
      <c r="S550" s="365">
        <v>43039</v>
      </c>
      <c r="T550" s="603" t="s">
        <v>7894</v>
      </c>
      <c r="U550" s="603" t="s">
        <v>7894</v>
      </c>
      <c r="V550" s="603" t="s">
        <v>7894</v>
      </c>
      <c r="W550" s="603" t="s">
        <v>7894</v>
      </c>
      <c r="X550" s="603" t="s">
        <v>4824</v>
      </c>
      <c r="Y550" s="603" t="s">
        <v>4825</v>
      </c>
      <c r="Z550" s="603" t="s">
        <v>4826</v>
      </c>
      <c r="AA550" s="603" t="s">
        <v>4827</v>
      </c>
      <c r="AB550" s="603" t="s">
        <v>4828</v>
      </c>
      <c r="AC550" s="603" t="s">
        <v>4829</v>
      </c>
      <c r="AD550" s="603" t="s">
        <v>7894</v>
      </c>
      <c r="AE550" s="603" t="s">
        <v>7894</v>
      </c>
      <c r="AF550" s="605" t="s">
        <v>7932</v>
      </c>
      <c r="AG550" s="605" t="s">
        <v>7976</v>
      </c>
      <c r="AH550" s="366" t="s">
        <v>685</v>
      </c>
      <c r="AI550" s="363">
        <f t="shared" si="676"/>
        <v>6</v>
      </c>
      <c r="AJ550" s="363">
        <v>0</v>
      </c>
      <c r="AK550" s="413" t="str">
        <f t="shared" si="678"/>
        <v>None</v>
      </c>
      <c r="AL550" s="413" t="str">
        <f t="shared" si="679"/>
        <v>None</v>
      </c>
      <c r="AM550" s="486" t="s">
        <v>7607</v>
      </c>
      <c r="AS550" s="69">
        <f t="shared" si="755"/>
        <v>23</v>
      </c>
      <c r="AT550" s="69">
        <f t="shared" si="756"/>
        <v>44</v>
      </c>
      <c r="AU550" s="69">
        <f t="shared" si="757"/>
        <v>5</v>
      </c>
      <c r="AV550" s="69">
        <f t="shared" si="758"/>
        <v>10</v>
      </c>
      <c r="AW550" s="81" t="e">
        <f>VLOOKUP(AM550,#REF!,6,FALSE)</f>
        <v>#REF!</v>
      </c>
      <c r="AX550" s="364" t="s">
        <v>2859</v>
      </c>
      <c r="AY550" s="364">
        <v>20460</v>
      </c>
      <c r="AZ550" s="264" t="s">
        <v>48</v>
      </c>
      <c r="BA550" s="238"/>
      <c r="BB550" s="237" t="str">
        <f t="shared" si="759"/>
        <v/>
      </c>
      <c r="BC550" s="270">
        <f t="shared" si="760"/>
        <v>627</v>
      </c>
      <c r="BD550" t="str">
        <f t="shared" si="761"/>
        <v>Pheladenia deformis</v>
      </c>
      <c r="BE550" s="367" t="e">
        <f>COUNTIFS(#REF!,L550)</f>
        <v>#REF!</v>
      </c>
      <c r="BF550" s="374" t="str">
        <f t="shared" si="684"/>
        <v>y</v>
      </c>
      <c r="BG550" s="82"/>
      <c r="BH550" s="375"/>
      <c r="BI550" s="374"/>
      <c r="BJ550" s="403"/>
      <c r="CE550" t="str">
        <f t="shared" si="765"/>
        <v>Sickle habenaria (Pecteilis ochroleuca)</v>
      </c>
      <c r="CF550" s="388" t="str">
        <f t="shared" si="766"/>
        <v>Pecteilis ochroleuca</v>
      </c>
      <c r="CG550" t="str">
        <f t="shared" si="692"/>
        <v>X</v>
      </c>
      <c r="CH550" t="str">
        <f t="shared" si="693"/>
        <v>X</v>
      </c>
      <c r="CI550" t="str">
        <f t="shared" si="694"/>
        <v>X</v>
      </c>
      <c r="CJ550" t="str">
        <f t="shared" si="695"/>
        <v>X</v>
      </c>
      <c r="CK550" s="359" t="str">
        <f t="shared" si="696"/>
        <v>X</v>
      </c>
      <c r="CL550" t="str">
        <f t="shared" si="697"/>
        <v>X</v>
      </c>
      <c r="CM550" t="str">
        <f t="shared" si="698"/>
        <v>X</v>
      </c>
      <c r="CN550" t="str">
        <f t="shared" si="699"/>
        <v>X</v>
      </c>
      <c r="CO550" s="359" t="str">
        <f t="shared" si="700"/>
        <v>X</v>
      </c>
      <c r="CP550" t="str">
        <f t="shared" si="701"/>
        <v/>
      </c>
      <c r="CQ550" t="str">
        <f t="shared" si="702"/>
        <v/>
      </c>
      <c r="CR550" t="str">
        <f t="shared" si="703"/>
        <v/>
      </c>
      <c r="CS550" s="359" t="str">
        <f t="shared" si="704"/>
        <v/>
      </c>
      <c r="CT550" t="str">
        <f t="shared" si="705"/>
        <v/>
      </c>
      <c r="CU550" t="str">
        <f t="shared" si="706"/>
        <v/>
      </c>
      <c r="CV550" t="str">
        <f t="shared" si="707"/>
        <v/>
      </c>
      <c r="CW550" t="str">
        <f t="shared" si="708"/>
        <v/>
      </c>
      <c r="CX550" s="359" t="str">
        <f t="shared" si="709"/>
        <v/>
      </c>
      <c r="CY550" t="str">
        <f t="shared" si="710"/>
        <v/>
      </c>
      <c r="CZ550" t="str">
        <f t="shared" si="711"/>
        <v/>
      </c>
      <c r="DA550" t="str">
        <f t="shared" si="712"/>
        <v/>
      </c>
      <c r="DB550" s="359" t="str">
        <f t="shared" si="713"/>
        <v/>
      </c>
      <c r="DC550" t="str">
        <f t="shared" si="714"/>
        <v/>
      </c>
      <c r="DD550" t="str">
        <f t="shared" si="715"/>
        <v/>
      </c>
      <c r="DE550" t="str">
        <f t="shared" si="716"/>
        <v/>
      </c>
      <c r="DF550" s="359" t="str">
        <f t="shared" si="717"/>
        <v/>
      </c>
      <c r="DG550" t="str">
        <f t="shared" si="718"/>
        <v/>
      </c>
      <c r="DH550" t="str">
        <f t="shared" si="719"/>
        <v/>
      </c>
      <c r="DI550" t="str">
        <f t="shared" si="720"/>
        <v/>
      </c>
      <c r="DJ550" t="str">
        <f t="shared" si="721"/>
        <v/>
      </c>
      <c r="DK550" s="359" t="str">
        <f t="shared" si="722"/>
        <v/>
      </c>
      <c r="DL550" t="str">
        <f t="shared" si="723"/>
        <v/>
      </c>
      <c r="DM550" t="str">
        <f t="shared" si="724"/>
        <v/>
      </c>
      <c r="DN550" t="str">
        <f t="shared" si="725"/>
        <v/>
      </c>
      <c r="DO550" s="359" t="str">
        <f t="shared" si="726"/>
        <v/>
      </c>
      <c r="DP550" t="str">
        <f t="shared" si="727"/>
        <v/>
      </c>
      <c r="DQ550" t="str">
        <f t="shared" si="728"/>
        <v/>
      </c>
      <c r="DR550" t="str">
        <f t="shared" si="729"/>
        <v/>
      </c>
      <c r="DS550" s="359" t="str">
        <f t="shared" si="730"/>
        <v/>
      </c>
      <c r="DT550" t="str">
        <f t="shared" si="731"/>
        <v/>
      </c>
      <c r="DU550" t="str">
        <f t="shared" si="732"/>
        <v/>
      </c>
      <c r="DV550" t="str">
        <f t="shared" si="733"/>
        <v/>
      </c>
      <c r="DW550" t="str">
        <f t="shared" si="734"/>
        <v/>
      </c>
      <c r="DX550" s="359" t="str">
        <f t="shared" si="735"/>
        <v/>
      </c>
      <c r="DY550" t="str">
        <f t="shared" si="736"/>
        <v/>
      </c>
      <c r="DZ550" t="str">
        <f t="shared" si="737"/>
        <v/>
      </c>
      <c r="EA550" t="str">
        <f t="shared" si="738"/>
        <v/>
      </c>
      <c r="EB550" s="359" t="str">
        <f t="shared" si="739"/>
        <v/>
      </c>
      <c r="EC550" t="str">
        <f t="shared" si="740"/>
        <v/>
      </c>
      <c r="ED550" t="str">
        <f t="shared" si="741"/>
        <v/>
      </c>
      <c r="EE550" t="str">
        <f t="shared" si="742"/>
        <v/>
      </c>
      <c r="EF550" t="str">
        <f t="shared" si="743"/>
        <v/>
      </c>
      <c r="EG550" s="359" t="str">
        <f t="shared" si="744"/>
        <v/>
      </c>
      <c r="EH550" t="str">
        <f t="shared" si="691"/>
        <v>Pecteilis ochroleuca</v>
      </c>
      <c r="EJ550" t="str">
        <f t="shared" si="764"/>
        <v>Pheladenia deformis</v>
      </c>
      <c r="EK550" s="100">
        <f t="shared" si="754"/>
        <v>0</v>
      </c>
      <c r="EL550" s="3">
        <f t="shared" si="754"/>
        <v>0</v>
      </c>
      <c r="EM550" s="3">
        <f t="shared" si="754"/>
        <v>0</v>
      </c>
      <c r="EN550" s="3">
        <f t="shared" si="754"/>
        <v>0</v>
      </c>
      <c r="EO550" s="3">
        <f t="shared" si="754"/>
        <v>1</v>
      </c>
      <c r="EP550" s="3">
        <f t="shared" si="754"/>
        <v>1</v>
      </c>
      <c r="EQ550" s="3">
        <f t="shared" si="754"/>
        <v>1</v>
      </c>
      <c r="ER550" s="3">
        <f t="shared" si="754"/>
        <v>1</v>
      </c>
      <c r="ES550" s="3">
        <f t="shared" si="754"/>
        <v>1</v>
      </c>
      <c r="ET550" s="3">
        <f t="shared" si="754"/>
        <v>1</v>
      </c>
      <c r="EU550" s="3">
        <f t="shared" si="754"/>
        <v>0</v>
      </c>
      <c r="EV550" s="24">
        <f t="shared" si="754"/>
        <v>0</v>
      </c>
      <c r="EW550" s="245">
        <f t="shared" si="688"/>
        <v>6</v>
      </c>
      <c r="EX550" s="262" t="str">
        <f t="shared" si="686"/>
        <v/>
      </c>
    </row>
    <row r="551" spans="1:154" ht="16.149999999999999" customHeight="1" x14ac:dyDescent="0.25">
      <c r="A551" s="363"/>
      <c r="D551" s="363"/>
      <c r="E551" s="363"/>
      <c r="F551" s="363"/>
      <c r="G551" s="363"/>
      <c r="H551" s="363"/>
      <c r="I551" s="363"/>
      <c r="J551" s="68">
        <f t="shared" si="753"/>
        <v>974</v>
      </c>
      <c r="K551" s="427" t="str">
        <f t="shared" si="690"/>
        <v>Pheladenia deformis x E. saccharata</v>
      </c>
      <c r="L551" s="428">
        <v>974</v>
      </c>
      <c r="M551" s="427" t="s">
        <v>1755</v>
      </c>
      <c r="N551" s="435" t="s">
        <v>283</v>
      </c>
      <c r="O551" s="363" t="str">
        <f t="shared" si="670"/>
        <v>S</v>
      </c>
      <c r="P551" s="430" t="s">
        <v>2860</v>
      </c>
      <c r="Q551" s="364" t="s">
        <v>1055</v>
      </c>
      <c r="R551" s="365" t="s">
        <v>685</v>
      </c>
      <c r="S551" s="365" t="s">
        <v>685</v>
      </c>
      <c r="T551" s="603" t="s">
        <v>7894</v>
      </c>
      <c r="U551" s="603" t="s">
        <v>7894</v>
      </c>
      <c r="V551" s="603" t="s">
        <v>7894</v>
      </c>
      <c r="W551" s="603" t="s">
        <v>7894</v>
      </c>
      <c r="X551" s="603" t="s">
        <v>7894</v>
      </c>
      <c r="Y551" s="603" t="s">
        <v>7894</v>
      </c>
      <c r="Z551" s="603" t="s">
        <v>7894</v>
      </c>
      <c r="AA551" s="603" t="s">
        <v>7894</v>
      </c>
      <c r="AB551" s="603" t="s">
        <v>7894</v>
      </c>
      <c r="AC551" s="603" t="s">
        <v>7894</v>
      </c>
      <c r="AD551" s="603" t="s">
        <v>7894</v>
      </c>
      <c r="AE551" s="603" t="s">
        <v>7894</v>
      </c>
      <c r="AF551" s="605" t="s">
        <v>48</v>
      </c>
      <c r="AG551" s="605" t="s">
        <v>48</v>
      </c>
      <c r="AH551" s="366" t="s">
        <v>685</v>
      </c>
      <c r="AI551" s="363">
        <f t="shared" si="676"/>
        <v>6</v>
      </c>
      <c r="AJ551" s="363">
        <v>0</v>
      </c>
      <c r="AK551" s="413" t="str">
        <f t="shared" si="678"/>
        <v>None</v>
      </c>
      <c r="AL551" s="413" t="str">
        <f t="shared" si="679"/>
        <v>None</v>
      </c>
      <c r="AM551" s="486" t="s">
        <v>7612</v>
      </c>
      <c r="AS551" s="69">
        <f t="shared" si="755"/>
        <v>0</v>
      </c>
      <c r="AT551" s="69">
        <f t="shared" si="756"/>
        <v>0</v>
      </c>
      <c r="AU551" s="69">
        <f t="shared" si="757"/>
        <v>0</v>
      </c>
      <c r="AV551" s="69">
        <f t="shared" si="758"/>
        <v>0</v>
      </c>
      <c r="AW551" s="81"/>
      <c r="AX551" s="364" t="s">
        <v>48</v>
      </c>
      <c r="AY551" s="364" t="e">
        <v>#N/A</v>
      </c>
      <c r="AZ551" s="264" t="s">
        <v>48</v>
      </c>
      <c r="BA551" s="238"/>
      <c r="BB551" s="237" t="str">
        <f t="shared" si="759"/>
        <v/>
      </c>
      <c r="BC551" s="270">
        <f t="shared" si="760"/>
        <v>974</v>
      </c>
      <c r="BD551" t="str">
        <f t="shared" si="761"/>
        <v>Pheladenia deformis x E. saccharata</v>
      </c>
      <c r="BE551" s="367" t="e">
        <f>COUNTIFS(#REF!,L551)</f>
        <v>#REF!</v>
      </c>
      <c r="BF551" s="374" t="str">
        <f t="shared" si="684"/>
        <v>y</v>
      </c>
      <c r="BG551" s="82"/>
      <c r="BH551" s="375"/>
      <c r="BI551" s="374"/>
      <c r="BJ551" s="403"/>
      <c r="CE551" t="str">
        <f t="shared" si="765"/>
        <v>Blue Fairy Orchid (Pheladenia deformis)</v>
      </c>
      <c r="CF551" s="388" t="str">
        <f t="shared" si="766"/>
        <v>Pheladenia deformis</v>
      </c>
      <c r="CG551" t="str">
        <f t="shared" si="692"/>
        <v/>
      </c>
      <c r="CH551" t="str">
        <f t="shared" si="693"/>
        <v/>
      </c>
      <c r="CI551" t="str">
        <f t="shared" si="694"/>
        <v/>
      </c>
      <c r="CJ551" t="str">
        <f t="shared" si="695"/>
        <v/>
      </c>
      <c r="CK551" s="359" t="str">
        <f t="shared" si="696"/>
        <v/>
      </c>
      <c r="CL551" t="str">
        <f t="shared" si="697"/>
        <v/>
      </c>
      <c r="CM551" t="str">
        <f t="shared" si="698"/>
        <v/>
      </c>
      <c r="CN551" t="str">
        <f t="shared" si="699"/>
        <v/>
      </c>
      <c r="CO551" s="359" t="str">
        <f t="shared" si="700"/>
        <v/>
      </c>
      <c r="CP551" t="str">
        <f t="shared" si="701"/>
        <v/>
      </c>
      <c r="CQ551" t="str">
        <f t="shared" si="702"/>
        <v/>
      </c>
      <c r="CR551" t="str">
        <f t="shared" si="703"/>
        <v/>
      </c>
      <c r="CS551" s="359" t="str">
        <f t="shared" si="704"/>
        <v/>
      </c>
      <c r="CT551" t="str">
        <f t="shared" si="705"/>
        <v/>
      </c>
      <c r="CU551" t="str">
        <f t="shared" si="706"/>
        <v/>
      </c>
      <c r="CV551" t="str">
        <f t="shared" si="707"/>
        <v/>
      </c>
      <c r="CW551" t="str">
        <f t="shared" si="708"/>
        <v/>
      </c>
      <c r="CX551" s="359" t="str">
        <f t="shared" si="709"/>
        <v/>
      </c>
      <c r="CY551" t="str">
        <f t="shared" si="710"/>
        <v/>
      </c>
      <c r="CZ551" t="str">
        <f t="shared" si="711"/>
        <v/>
      </c>
      <c r="DA551" t="str">
        <f t="shared" si="712"/>
        <v/>
      </c>
      <c r="DB551" s="359" t="str">
        <f t="shared" si="713"/>
        <v/>
      </c>
      <c r="DC551" t="str">
        <f t="shared" si="714"/>
        <v>X</v>
      </c>
      <c r="DD551" t="str">
        <f t="shared" si="715"/>
        <v>X</v>
      </c>
      <c r="DE551" t="str">
        <f t="shared" si="716"/>
        <v>X</v>
      </c>
      <c r="DF551" s="359" t="str">
        <f t="shared" si="717"/>
        <v>X</v>
      </c>
      <c r="DG551" t="str">
        <f t="shared" si="718"/>
        <v>X</v>
      </c>
      <c r="DH551" t="str">
        <f t="shared" si="719"/>
        <v>X</v>
      </c>
      <c r="DI551" t="str">
        <f t="shared" si="720"/>
        <v>X</v>
      </c>
      <c r="DJ551" t="str">
        <f t="shared" si="721"/>
        <v>X</v>
      </c>
      <c r="DK551" s="359" t="str">
        <f t="shared" si="722"/>
        <v>X</v>
      </c>
      <c r="DL551" t="str">
        <f t="shared" si="723"/>
        <v>X</v>
      </c>
      <c r="DM551" t="str">
        <f t="shared" si="724"/>
        <v>X</v>
      </c>
      <c r="DN551" t="str">
        <f t="shared" si="725"/>
        <v>X</v>
      </c>
      <c r="DO551" s="359" t="str">
        <f t="shared" si="726"/>
        <v>X</v>
      </c>
      <c r="DP551" t="str">
        <f t="shared" si="727"/>
        <v>X</v>
      </c>
      <c r="DQ551" t="str">
        <f t="shared" si="728"/>
        <v>X</v>
      </c>
      <c r="DR551" t="str">
        <f t="shared" si="729"/>
        <v>X</v>
      </c>
      <c r="DS551" s="359" t="str">
        <f t="shared" si="730"/>
        <v>X</v>
      </c>
      <c r="DT551" t="str">
        <f t="shared" si="731"/>
        <v>X</v>
      </c>
      <c r="DU551" t="str">
        <f t="shared" si="732"/>
        <v>X</v>
      </c>
      <c r="DV551" t="str">
        <f t="shared" si="733"/>
        <v>X</v>
      </c>
      <c r="DW551" t="str">
        <f t="shared" si="734"/>
        <v>X</v>
      </c>
      <c r="DX551" s="359" t="str">
        <f t="shared" si="735"/>
        <v>X</v>
      </c>
      <c r="DY551" t="str">
        <f t="shared" si="736"/>
        <v/>
      </c>
      <c r="DZ551" t="str">
        <f t="shared" si="737"/>
        <v/>
      </c>
      <c r="EA551" t="str">
        <f t="shared" si="738"/>
        <v/>
      </c>
      <c r="EB551" s="359" t="str">
        <f t="shared" si="739"/>
        <v/>
      </c>
      <c r="EC551" t="str">
        <f t="shared" si="740"/>
        <v/>
      </c>
      <c r="ED551" t="str">
        <f t="shared" si="741"/>
        <v/>
      </c>
      <c r="EE551" t="str">
        <f t="shared" si="742"/>
        <v/>
      </c>
      <c r="EF551" t="str">
        <f t="shared" si="743"/>
        <v/>
      </c>
      <c r="EG551" s="359" t="str">
        <f t="shared" si="744"/>
        <v/>
      </c>
      <c r="EH551" t="str">
        <f t="shared" si="691"/>
        <v>Pheladenia deformis</v>
      </c>
      <c r="EJ551" t="str">
        <f t="shared" si="764"/>
        <v>Pheladenia deformis x E. saccharata</v>
      </c>
      <c r="EK551" s="100">
        <f t="shared" si="754"/>
        <v>0</v>
      </c>
      <c r="EL551" s="3">
        <f t="shared" si="754"/>
        <v>0</v>
      </c>
      <c r="EM551" s="3">
        <f t="shared" si="754"/>
        <v>0</v>
      </c>
      <c r="EN551" s="3">
        <f t="shared" si="754"/>
        <v>0</v>
      </c>
      <c r="EO551" s="3">
        <f t="shared" si="754"/>
        <v>0</v>
      </c>
      <c r="EP551" s="3">
        <f t="shared" si="754"/>
        <v>0</v>
      </c>
      <c r="EQ551" s="3">
        <f t="shared" si="754"/>
        <v>0</v>
      </c>
      <c r="ER551" s="3">
        <f t="shared" si="754"/>
        <v>0</v>
      </c>
      <c r="ES551" s="3">
        <f t="shared" si="754"/>
        <v>0</v>
      </c>
      <c r="ET551" s="3">
        <f t="shared" si="754"/>
        <v>0</v>
      </c>
      <c r="EU551" s="3">
        <f t="shared" si="754"/>
        <v>0</v>
      </c>
      <c r="EV551" s="24">
        <f t="shared" si="754"/>
        <v>0</v>
      </c>
      <c r="EW551" s="245">
        <f t="shared" si="688"/>
        <v>0</v>
      </c>
      <c r="EX551" s="262" t="str">
        <f t="shared" si="686"/>
        <v/>
      </c>
    </row>
    <row r="552" spans="1:154" ht="16.149999999999999" customHeight="1" x14ac:dyDescent="0.25">
      <c r="A552" s="363"/>
      <c r="D552" s="363"/>
      <c r="E552" s="363"/>
      <c r="F552" s="363"/>
      <c r="G552" s="363"/>
      <c r="H552" s="363"/>
      <c r="I552" s="363"/>
      <c r="J552" s="68">
        <f t="shared" si="753"/>
        <v>726</v>
      </c>
      <c r="K552" s="448" t="str">
        <f t="shared" si="690"/>
        <v>Praecoxanthus aphyllus</v>
      </c>
      <c r="L552" s="428">
        <v>726</v>
      </c>
      <c r="M552" s="448" t="s">
        <v>1758</v>
      </c>
      <c r="N552" s="438" t="s">
        <v>209</v>
      </c>
      <c r="O552" s="363" t="str">
        <f t="shared" si="670"/>
        <v>S</v>
      </c>
      <c r="P552" s="430" t="s">
        <v>2861</v>
      </c>
      <c r="Q552" s="364" t="s">
        <v>7541</v>
      </c>
      <c r="R552" s="365">
        <v>42795</v>
      </c>
      <c r="S552" s="365">
        <v>42886</v>
      </c>
      <c r="T552" s="603" t="s">
        <v>7894</v>
      </c>
      <c r="U552" s="603" t="s">
        <v>7894</v>
      </c>
      <c r="V552" s="603" t="s">
        <v>4822</v>
      </c>
      <c r="W552" s="603" t="s">
        <v>4823</v>
      </c>
      <c r="X552" s="603" t="s">
        <v>4824</v>
      </c>
      <c r="Y552" s="603" t="s">
        <v>7894</v>
      </c>
      <c r="Z552" s="603" t="s">
        <v>7894</v>
      </c>
      <c r="AA552" s="603" t="s">
        <v>7894</v>
      </c>
      <c r="AB552" s="603" t="s">
        <v>7894</v>
      </c>
      <c r="AC552" s="603" t="s">
        <v>7894</v>
      </c>
      <c r="AD552" s="603" t="s">
        <v>7894</v>
      </c>
      <c r="AE552" s="603" t="s">
        <v>7894</v>
      </c>
      <c r="AF552" s="605" t="s">
        <v>7921</v>
      </c>
      <c r="AG552" s="605" t="s">
        <v>7963</v>
      </c>
      <c r="AH552" s="366" t="s">
        <v>685</v>
      </c>
      <c r="AI552" s="363">
        <f t="shared" si="676"/>
        <v>6</v>
      </c>
      <c r="AJ552" s="363">
        <v>0</v>
      </c>
      <c r="AK552" s="413" t="str">
        <f t="shared" si="678"/>
        <v>None</v>
      </c>
      <c r="AL552" s="413" t="str">
        <f t="shared" si="679"/>
        <v>None</v>
      </c>
      <c r="AM552" s="486" t="s">
        <v>7607</v>
      </c>
      <c r="AS552" s="69">
        <f t="shared" si="755"/>
        <v>10</v>
      </c>
      <c r="AT552" s="69">
        <f t="shared" si="756"/>
        <v>22</v>
      </c>
      <c r="AU552" s="69">
        <f t="shared" si="757"/>
        <v>3</v>
      </c>
      <c r="AV552" s="69">
        <f t="shared" si="758"/>
        <v>5</v>
      </c>
      <c r="AW552" s="81"/>
      <c r="AX552" s="364" t="s">
        <v>2862</v>
      </c>
      <c r="AY552" s="364">
        <v>15424</v>
      </c>
      <c r="AZ552" s="264" t="s">
        <v>48</v>
      </c>
      <c r="BA552" s="238"/>
      <c r="BB552" s="237" t="str">
        <f t="shared" si="759"/>
        <v/>
      </c>
      <c r="BC552" s="270">
        <f t="shared" si="760"/>
        <v>726</v>
      </c>
      <c r="BD552" t="str">
        <f t="shared" si="761"/>
        <v>Praecoxanthus aphyllus</v>
      </c>
      <c r="BE552" s="367" t="e">
        <f>COUNTIFS(#REF!,L552)</f>
        <v>#REF!</v>
      </c>
      <c r="BF552" s="374" t="str">
        <f t="shared" si="684"/>
        <v>y</v>
      </c>
      <c r="BG552" s="82"/>
      <c r="BH552" s="375"/>
      <c r="BI552" s="374"/>
      <c r="BJ552" s="403"/>
      <c r="CE552" t="str">
        <f t="shared" si="765"/>
        <v>Intergeneric Hybrid (Pheladenia deformis x E. saccharata)</v>
      </c>
      <c r="CF552" s="388" t="str">
        <f t="shared" si="766"/>
        <v>Pheladenia deformis x E. saccharata</v>
      </c>
      <c r="CG552" t="str">
        <f t="shared" si="692"/>
        <v/>
      </c>
      <c r="CH552" t="str">
        <f t="shared" si="693"/>
        <v/>
      </c>
      <c r="CI552" t="str">
        <f t="shared" si="694"/>
        <v/>
      </c>
      <c r="CJ552" t="str">
        <f t="shared" si="695"/>
        <v/>
      </c>
      <c r="CK552" s="359" t="str">
        <f t="shared" si="696"/>
        <v/>
      </c>
      <c r="CL552" t="str">
        <f t="shared" si="697"/>
        <v/>
      </c>
      <c r="CM552" t="str">
        <f t="shared" si="698"/>
        <v/>
      </c>
      <c r="CN552" t="str">
        <f t="shared" si="699"/>
        <v/>
      </c>
      <c r="CO552" s="359" t="str">
        <f t="shared" si="700"/>
        <v/>
      </c>
      <c r="CP552" t="str">
        <f t="shared" si="701"/>
        <v/>
      </c>
      <c r="CQ552" t="str">
        <f t="shared" si="702"/>
        <v/>
      </c>
      <c r="CR552" t="str">
        <f t="shared" si="703"/>
        <v/>
      </c>
      <c r="CS552" s="359" t="str">
        <f t="shared" si="704"/>
        <v/>
      </c>
      <c r="CT552" t="str">
        <f t="shared" si="705"/>
        <v/>
      </c>
      <c r="CU552" t="str">
        <f t="shared" si="706"/>
        <v/>
      </c>
      <c r="CV552" t="str">
        <f t="shared" si="707"/>
        <v/>
      </c>
      <c r="CW552" t="str">
        <f t="shared" si="708"/>
        <v/>
      </c>
      <c r="CX552" s="359" t="str">
        <f t="shared" si="709"/>
        <v/>
      </c>
      <c r="CY552" t="str">
        <f t="shared" si="710"/>
        <v/>
      </c>
      <c r="CZ552" t="str">
        <f t="shared" si="711"/>
        <v/>
      </c>
      <c r="DA552" t="str">
        <f t="shared" si="712"/>
        <v/>
      </c>
      <c r="DB552" s="359" t="str">
        <f t="shared" si="713"/>
        <v/>
      </c>
      <c r="DC552" t="str">
        <f t="shared" si="714"/>
        <v/>
      </c>
      <c r="DD552" t="str">
        <f t="shared" si="715"/>
        <v/>
      </c>
      <c r="DE552" t="str">
        <f t="shared" si="716"/>
        <v/>
      </c>
      <c r="DF552" s="359" t="str">
        <f t="shared" si="717"/>
        <v/>
      </c>
      <c r="DG552" t="str">
        <f t="shared" si="718"/>
        <v/>
      </c>
      <c r="DH552" t="str">
        <f t="shared" si="719"/>
        <v/>
      </c>
      <c r="DI552" t="str">
        <f t="shared" si="720"/>
        <v/>
      </c>
      <c r="DJ552" t="str">
        <f t="shared" si="721"/>
        <v/>
      </c>
      <c r="DK552" s="359" t="str">
        <f t="shared" si="722"/>
        <v/>
      </c>
      <c r="DL552" t="str">
        <f t="shared" si="723"/>
        <v/>
      </c>
      <c r="DM552" t="str">
        <f t="shared" si="724"/>
        <v/>
      </c>
      <c r="DN552" t="str">
        <f t="shared" si="725"/>
        <v/>
      </c>
      <c r="DO552" s="359" t="str">
        <f t="shared" si="726"/>
        <v/>
      </c>
      <c r="DP552" t="str">
        <f t="shared" si="727"/>
        <v/>
      </c>
      <c r="DQ552" t="str">
        <f t="shared" si="728"/>
        <v/>
      </c>
      <c r="DR552" t="str">
        <f t="shared" si="729"/>
        <v/>
      </c>
      <c r="DS552" s="359" t="str">
        <f t="shared" si="730"/>
        <v/>
      </c>
      <c r="DT552" t="str">
        <f t="shared" si="731"/>
        <v/>
      </c>
      <c r="DU552" t="str">
        <f t="shared" si="732"/>
        <v/>
      </c>
      <c r="DV552" t="str">
        <f t="shared" si="733"/>
        <v/>
      </c>
      <c r="DW552" t="str">
        <f t="shared" si="734"/>
        <v/>
      </c>
      <c r="DX552" s="359" t="str">
        <f t="shared" si="735"/>
        <v/>
      </c>
      <c r="DY552" t="str">
        <f t="shared" si="736"/>
        <v/>
      </c>
      <c r="DZ552" t="str">
        <f t="shared" si="737"/>
        <v/>
      </c>
      <c r="EA552" t="str">
        <f t="shared" si="738"/>
        <v/>
      </c>
      <c r="EB552" s="359" t="str">
        <f t="shared" si="739"/>
        <v/>
      </c>
      <c r="EC552" t="str">
        <f t="shared" si="740"/>
        <v/>
      </c>
      <c r="ED552" t="str">
        <f t="shared" si="741"/>
        <v/>
      </c>
      <c r="EE552" t="str">
        <f t="shared" si="742"/>
        <v/>
      </c>
      <c r="EF552" t="str">
        <f t="shared" si="743"/>
        <v/>
      </c>
      <c r="EG552" s="359" t="str">
        <f t="shared" si="744"/>
        <v/>
      </c>
      <c r="EH552" t="str">
        <f t="shared" si="691"/>
        <v>Pheladenia deformis x E. saccharata</v>
      </c>
      <c r="EJ552" t="str">
        <f t="shared" si="764"/>
        <v>Praecoxanthus aphyllus</v>
      </c>
      <c r="EK552" s="100">
        <f t="shared" si="754"/>
        <v>0</v>
      </c>
      <c r="EL552" s="3">
        <f t="shared" si="754"/>
        <v>0</v>
      </c>
      <c r="EM552" s="3">
        <f t="shared" si="754"/>
        <v>1</v>
      </c>
      <c r="EN552" s="3">
        <f t="shared" si="754"/>
        <v>1</v>
      </c>
      <c r="EO552" s="3">
        <f t="shared" si="754"/>
        <v>1</v>
      </c>
      <c r="EP552" s="3">
        <f t="shared" si="754"/>
        <v>0</v>
      </c>
      <c r="EQ552" s="3">
        <f t="shared" si="754"/>
        <v>0</v>
      </c>
      <c r="ER552" s="3">
        <f t="shared" si="754"/>
        <v>0</v>
      </c>
      <c r="ES552" s="3">
        <f t="shared" si="754"/>
        <v>0</v>
      </c>
      <c r="ET552" s="3">
        <f t="shared" si="754"/>
        <v>0</v>
      </c>
      <c r="EU552" s="3">
        <f t="shared" si="754"/>
        <v>0</v>
      </c>
      <c r="EV552" s="24">
        <f t="shared" si="754"/>
        <v>0</v>
      </c>
      <c r="EW552" s="245">
        <f t="shared" si="688"/>
        <v>3</v>
      </c>
      <c r="EX552" s="262" t="str">
        <f t="shared" si="686"/>
        <v/>
      </c>
    </row>
    <row r="553" spans="1:154" ht="16.149999999999999" customHeight="1" x14ac:dyDescent="0.25">
      <c r="A553" s="363"/>
      <c r="D553" s="363"/>
      <c r="E553" s="363"/>
      <c r="F553" s="363"/>
      <c r="G553" s="363"/>
      <c r="H553" s="363"/>
      <c r="I553" s="363"/>
      <c r="J553" s="68">
        <f t="shared" si="753"/>
        <v>727</v>
      </c>
      <c r="K553" s="427" t="str">
        <f t="shared" si="690"/>
        <v>Prasophyllum brownii</v>
      </c>
      <c r="L553" s="428">
        <v>727</v>
      </c>
      <c r="M553" s="427" t="s">
        <v>1762</v>
      </c>
      <c r="N553" s="450" t="s">
        <v>207</v>
      </c>
      <c r="O553" s="363" t="str">
        <f t="shared" si="670"/>
        <v>S</v>
      </c>
      <c r="P553" s="430" t="s">
        <v>2863</v>
      </c>
      <c r="Q553" s="364" t="s">
        <v>2761</v>
      </c>
      <c r="R553" s="365">
        <v>43040</v>
      </c>
      <c r="S553" s="365">
        <v>42750</v>
      </c>
      <c r="T553" s="603" t="s">
        <v>4820</v>
      </c>
      <c r="U553" s="603" t="s">
        <v>7894</v>
      </c>
      <c r="V553" s="603" t="s">
        <v>7894</v>
      </c>
      <c r="W553" s="603" t="s">
        <v>7894</v>
      </c>
      <c r="X553" s="603" t="s">
        <v>7894</v>
      </c>
      <c r="Y553" s="603" t="s">
        <v>7894</v>
      </c>
      <c r="Z553" s="603" t="s">
        <v>7894</v>
      </c>
      <c r="AA553" s="603" t="s">
        <v>7894</v>
      </c>
      <c r="AB553" s="603" t="s">
        <v>7894</v>
      </c>
      <c r="AC553" s="603" t="s">
        <v>7894</v>
      </c>
      <c r="AD553" s="603" t="s">
        <v>4830</v>
      </c>
      <c r="AE553" s="603" t="s">
        <v>4831</v>
      </c>
      <c r="AF553" s="605" t="s">
        <v>7917</v>
      </c>
      <c r="AG553" s="605" t="s">
        <v>7959</v>
      </c>
      <c r="AH553" s="366" t="s">
        <v>685</v>
      </c>
      <c r="AI553" s="363">
        <f t="shared" si="676"/>
        <v>6</v>
      </c>
      <c r="AJ553" s="363">
        <v>26</v>
      </c>
      <c r="AK553" s="413" t="str">
        <f t="shared" si="678"/>
        <v>Tall Leek Orchids</v>
      </c>
      <c r="AL553" s="413" t="str">
        <f t="shared" si="679"/>
        <v>Prasophyllum elatum</v>
      </c>
      <c r="AM553" s="486" t="s">
        <v>7607</v>
      </c>
      <c r="AS553" s="69">
        <f t="shared" si="755"/>
        <v>45</v>
      </c>
      <c r="AT553" s="69">
        <f t="shared" si="756"/>
        <v>55</v>
      </c>
      <c r="AU553" s="69">
        <f t="shared" si="757"/>
        <v>11</v>
      </c>
      <c r="AV553" s="69">
        <f t="shared" si="758"/>
        <v>1</v>
      </c>
      <c r="AW553" s="81"/>
      <c r="AX553" s="364" t="s">
        <v>2864</v>
      </c>
      <c r="AY553" s="364">
        <v>1668</v>
      </c>
      <c r="AZ553" s="264" t="s">
        <v>48</v>
      </c>
      <c r="BA553" s="238"/>
      <c r="BB553" s="237" t="str">
        <f t="shared" si="759"/>
        <v/>
      </c>
      <c r="BC553" s="270">
        <f t="shared" si="760"/>
        <v>727</v>
      </c>
      <c r="BD553" t="str">
        <f t="shared" si="761"/>
        <v>Prasophyllum brownii</v>
      </c>
      <c r="BE553" s="367" t="e">
        <f>COUNTIFS(#REF!,L553)</f>
        <v>#REF!</v>
      </c>
      <c r="BF553" s="374" t="str">
        <f t="shared" si="684"/>
        <v>y</v>
      </c>
      <c r="BG553" s="82"/>
      <c r="BH553" s="375"/>
      <c r="BI553" s="374"/>
      <c r="BJ553" s="403"/>
      <c r="CE553" t="str">
        <f t="shared" si="765"/>
        <v>Leafless Orchid (Praecoxanthus aphyllus)</v>
      </c>
      <c r="CF553" s="388" t="str">
        <f t="shared" si="766"/>
        <v>Praecoxanthus aphyllus</v>
      </c>
      <c r="CG553" t="str">
        <f t="shared" si="692"/>
        <v/>
      </c>
      <c r="CH553" t="str">
        <f t="shared" si="693"/>
        <v/>
      </c>
      <c r="CI553" t="str">
        <f t="shared" si="694"/>
        <v/>
      </c>
      <c r="CJ553" t="str">
        <f t="shared" si="695"/>
        <v/>
      </c>
      <c r="CK553" s="359" t="str">
        <f t="shared" si="696"/>
        <v/>
      </c>
      <c r="CL553" t="str">
        <f t="shared" si="697"/>
        <v/>
      </c>
      <c r="CM553" t="str">
        <f t="shared" si="698"/>
        <v/>
      </c>
      <c r="CN553" t="str">
        <f t="shared" si="699"/>
        <v/>
      </c>
      <c r="CO553" s="359" t="str">
        <f t="shared" si="700"/>
        <v/>
      </c>
      <c r="CP553" t="str">
        <f t="shared" si="701"/>
        <v>X</v>
      </c>
      <c r="CQ553" t="str">
        <f t="shared" si="702"/>
        <v>X</v>
      </c>
      <c r="CR553" t="str">
        <f t="shared" si="703"/>
        <v>X</v>
      </c>
      <c r="CS553" s="359" t="str">
        <f t="shared" si="704"/>
        <v>X</v>
      </c>
      <c r="CT553" t="str">
        <f t="shared" si="705"/>
        <v>X</v>
      </c>
      <c r="CU553" t="str">
        <f t="shared" si="706"/>
        <v>X</v>
      </c>
      <c r="CV553" t="str">
        <f t="shared" si="707"/>
        <v>X</v>
      </c>
      <c r="CW553" t="str">
        <f t="shared" si="708"/>
        <v>X</v>
      </c>
      <c r="CX553" s="359" t="str">
        <f t="shared" si="709"/>
        <v>X</v>
      </c>
      <c r="CY553" t="str">
        <f t="shared" si="710"/>
        <v>X</v>
      </c>
      <c r="CZ553" t="str">
        <f t="shared" si="711"/>
        <v>X</v>
      </c>
      <c r="DA553" t="str">
        <f t="shared" si="712"/>
        <v>X</v>
      </c>
      <c r="DB553" s="359" t="str">
        <f t="shared" si="713"/>
        <v>X</v>
      </c>
      <c r="DC553" t="str">
        <f t="shared" si="714"/>
        <v/>
      </c>
      <c r="DD553" t="str">
        <f t="shared" si="715"/>
        <v/>
      </c>
      <c r="DE553" t="str">
        <f t="shared" si="716"/>
        <v/>
      </c>
      <c r="DF553" s="359" t="str">
        <f t="shared" si="717"/>
        <v/>
      </c>
      <c r="DG553" t="str">
        <f t="shared" si="718"/>
        <v/>
      </c>
      <c r="DH553" t="str">
        <f t="shared" si="719"/>
        <v/>
      </c>
      <c r="DI553" t="str">
        <f t="shared" si="720"/>
        <v/>
      </c>
      <c r="DJ553" t="str">
        <f t="shared" si="721"/>
        <v/>
      </c>
      <c r="DK553" s="359" t="str">
        <f t="shared" si="722"/>
        <v/>
      </c>
      <c r="DL553" t="str">
        <f t="shared" si="723"/>
        <v/>
      </c>
      <c r="DM553" t="str">
        <f t="shared" si="724"/>
        <v/>
      </c>
      <c r="DN553" t="str">
        <f t="shared" si="725"/>
        <v/>
      </c>
      <c r="DO553" s="359" t="str">
        <f t="shared" si="726"/>
        <v/>
      </c>
      <c r="DP553" t="str">
        <f t="shared" si="727"/>
        <v/>
      </c>
      <c r="DQ553" t="str">
        <f t="shared" si="728"/>
        <v/>
      </c>
      <c r="DR553" t="str">
        <f t="shared" si="729"/>
        <v/>
      </c>
      <c r="DS553" s="359" t="str">
        <f t="shared" si="730"/>
        <v/>
      </c>
      <c r="DT553" t="str">
        <f t="shared" si="731"/>
        <v/>
      </c>
      <c r="DU553" t="str">
        <f t="shared" si="732"/>
        <v/>
      </c>
      <c r="DV553" t="str">
        <f t="shared" si="733"/>
        <v/>
      </c>
      <c r="DW553" t="str">
        <f t="shared" si="734"/>
        <v/>
      </c>
      <c r="DX553" s="359" t="str">
        <f t="shared" si="735"/>
        <v/>
      </c>
      <c r="DY553" t="str">
        <f t="shared" si="736"/>
        <v/>
      </c>
      <c r="DZ553" t="str">
        <f t="shared" si="737"/>
        <v/>
      </c>
      <c r="EA553" t="str">
        <f t="shared" si="738"/>
        <v/>
      </c>
      <c r="EB553" s="359" t="str">
        <f t="shared" si="739"/>
        <v/>
      </c>
      <c r="EC553" t="str">
        <f t="shared" si="740"/>
        <v/>
      </c>
      <c r="ED553" t="str">
        <f t="shared" si="741"/>
        <v/>
      </c>
      <c r="EE553" t="str">
        <f t="shared" si="742"/>
        <v/>
      </c>
      <c r="EF553" t="str">
        <f t="shared" si="743"/>
        <v/>
      </c>
      <c r="EG553" s="359" t="str">
        <f t="shared" si="744"/>
        <v/>
      </c>
      <c r="EH553" t="str">
        <f t="shared" si="691"/>
        <v>Praecoxanthus aphyllus</v>
      </c>
      <c r="EJ553" t="str">
        <f t="shared" si="764"/>
        <v>Prasophyllum brownii</v>
      </c>
      <c r="EK553" s="100">
        <f t="shared" si="754"/>
        <v>1</v>
      </c>
      <c r="EL553" s="3">
        <f t="shared" si="754"/>
        <v>0</v>
      </c>
      <c r="EM553" s="3">
        <f t="shared" si="754"/>
        <v>0</v>
      </c>
      <c r="EN553" s="3">
        <f t="shared" si="754"/>
        <v>0</v>
      </c>
      <c r="EO553" s="3">
        <f t="shared" si="754"/>
        <v>0</v>
      </c>
      <c r="EP553" s="3">
        <f t="shared" si="754"/>
        <v>0</v>
      </c>
      <c r="EQ553" s="3">
        <f t="shared" si="754"/>
        <v>0</v>
      </c>
      <c r="ER553" s="3">
        <f t="shared" si="754"/>
        <v>0</v>
      </c>
      <c r="ES553" s="3">
        <f t="shared" si="754"/>
        <v>0</v>
      </c>
      <c r="ET553" s="3">
        <f t="shared" si="754"/>
        <v>0</v>
      </c>
      <c r="EU553" s="3">
        <f t="shared" si="754"/>
        <v>1</v>
      </c>
      <c r="EV553" s="24">
        <f t="shared" si="754"/>
        <v>1</v>
      </c>
      <c r="EW553" s="245">
        <f t="shared" si="688"/>
        <v>3</v>
      </c>
      <c r="EX553" s="262" t="str">
        <f t="shared" si="686"/>
        <v xml:space="preserve"> X</v>
      </c>
    </row>
    <row r="554" spans="1:154" ht="16.149999999999999" customHeight="1" x14ac:dyDescent="0.25">
      <c r="A554" s="363"/>
      <c r="D554" s="363"/>
      <c r="E554" s="363"/>
      <c r="F554" s="363"/>
      <c r="G554" s="363"/>
      <c r="H554" s="363"/>
      <c r="I554" s="363"/>
      <c r="J554" s="68">
        <f t="shared" si="753"/>
        <v>728</v>
      </c>
      <c r="K554" s="427" t="str">
        <f t="shared" si="690"/>
        <v>Prasophyllum calcicola</v>
      </c>
      <c r="L554" s="428">
        <v>728</v>
      </c>
      <c r="M554" s="427" t="s">
        <v>1762</v>
      </c>
      <c r="N554" s="450" t="s">
        <v>963</v>
      </c>
      <c r="O554" s="363" t="str">
        <f t="shared" si="670"/>
        <v>S</v>
      </c>
      <c r="P554" s="430" t="s">
        <v>2865</v>
      </c>
      <c r="Q554" s="364" t="s">
        <v>2866</v>
      </c>
      <c r="R554" s="365">
        <v>42979</v>
      </c>
      <c r="S554" s="365">
        <v>43039</v>
      </c>
      <c r="T554" s="603" t="s">
        <v>7894</v>
      </c>
      <c r="U554" s="603" t="s">
        <v>7894</v>
      </c>
      <c r="V554" s="603" t="s">
        <v>7894</v>
      </c>
      <c r="W554" s="603" t="s">
        <v>7894</v>
      </c>
      <c r="X554" s="603" t="s">
        <v>7894</v>
      </c>
      <c r="Y554" s="603" t="s">
        <v>7894</v>
      </c>
      <c r="Z554" s="603" t="s">
        <v>7894</v>
      </c>
      <c r="AA554" s="603" t="s">
        <v>7894</v>
      </c>
      <c r="AB554" s="603" t="s">
        <v>4828</v>
      </c>
      <c r="AC554" s="603" t="s">
        <v>4829</v>
      </c>
      <c r="AD554" s="603" t="s">
        <v>7894</v>
      </c>
      <c r="AE554" s="603" t="s">
        <v>7894</v>
      </c>
      <c r="AF554" s="605" t="s">
        <v>7896</v>
      </c>
      <c r="AG554" s="605" t="s">
        <v>7943</v>
      </c>
      <c r="AH554" s="366" t="s">
        <v>685</v>
      </c>
      <c r="AI554" s="363">
        <f t="shared" si="676"/>
        <v>6</v>
      </c>
      <c r="AJ554" s="363">
        <v>27</v>
      </c>
      <c r="AK554" s="413" t="str">
        <f t="shared" si="678"/>
        <v>Small Leek Orchids</v>
      </c>
      <c r="AL554" s="413" t="str">
        <f t="shared" si="679"/>
        <v>Prasophyllum gracile</v>
      </c>
      <c r="AM554" s="486" t="s">
        <v>7607</v>
      </c>
      <c r="AS554" s="69">
        <f t="shared" si="755"/>
        <v>36</v>
      </c>
      <c r="AT554" s="69">
        <f t="shared" si="756"/>
        <v>44</v>
      </c>
      <c r="AU554" s="69">
        <f t="shared" si="757"/>
        <v>9</v>
      </c>
      <c r="AV554" s="69">
        <f t="shared" si="758"/>
        <v>10</v>
      </c>
      <c r="AW554" s="81"/>
      <c r="AX554" s="364" t="s">
        <v>2867</v>
      </c>
      <c r="AY554" s="364">
        <v>15425</v>
      </c>
      <c r="AZ554" s="264" t="s">
        <v>48</v>
      </c>
      <c r="BA554" s="238"/>
      <c r="BB554" s="237" t="str">
        <f t="shared" si="759"/>
        <v/>
      </c>
      <c r="BC554" s="270">
        <f t="shared" si="760"/>
        <v>728</v>
      </c>
      <c r="BD554" t="str">
        <f t="shared" si="761"/>
        <v>Prasophyllum calcicola</v>
      </c>
      <c r="BE554" s="367" t="e">
        <f>COUNTIFS(#REF!,L554)</f>
        <v>#REF!</v>
      </c>
      <c r="BF554" s="374" t="str">
        <f t="shared" si="684"/>
        <v>y</v>
      </c>
      <c r="BG554" s="82"/>
      <c r="BH554" s="375"/>
      <c r="BI554" s="374"/>
      <c r="BJ554" s="403"/>
      <c r="CE554" t="str">
        <f t="shared" si="765"/>
        <v>Christmas Leek Orchid (Prasophyllum brownii)</v>
      </c>
      <c r="CF554" s="388" t="str">
        <f t="shared" si="766"/>
        <v>Prasophyllum brownii</v>
      </c>
      <c r="CG554" t="str">
        <f t="shared" si="692"/>
        <v/>
      </c>
      <c r="CH554" t="str">
        <f t="shared" si="693"/>
        <v/>
      </c>
      <c r="CI554" t="str">
        <f t="shared" si="694"/>
        <v/>
      </c>
      <c r="CJ554" t="str">
        <f t="shared" si="695"/>
        <v/>
      </c>
      <c r="CK554" s="359" t="str">
        <f t="shared" si="696"/>
        <v/>
      </c>
      <c r="CL554" t="str">
        <f t="shared" si="697"/>
        <v/>
      </c>
      <c r="CM554" t="str">
        <f t="shared" si="698"/>
        <v/>
      </c>
      <c r="CN554" t="str">
        <f t="shared" si="699"/>
        <v/>
      </c>
      <c r="CO554" s="359" t="str">
        <f t="shared" si="700"/>
        <v/>
      </c>
      <c r="CP554" t="str">
        <f t="shared" si="701"/>
        <v/>
      </c>
      <c r="CQ554" t="str">
        <f t="shared" si="702"/>
        <v/>
      </c>
      <c r="CR554" t="str">
        <f t="shared" si="703"/>
        <v/>
      </c>
      <c r="CS554" s="359" t="str">
        <f t="shared" si="704"/>
        <v/>
      </c>
      <c r="CT554" t="str">
        <f t="shared" si="705"/>
        <v/>
      </c>
      <c r="CU554" t="str">
        <f t="shared" si="706"/>
        <v/>
      </c>
      <c r="CV554" t="str">
        <f t="shared" si="707"/>
        <v/>
      </c>
      <c r="CW554" t="str">
        <f t="shared" si="708"/>
        <v/>
      </c>
      <c r="CX554" s="359" t="str">
        <f t="shared" si="709"/>
        <v/>
      </c>
      <c r="CY554" t="str">
        <f t="shared" si="710"/>
        <v/>
      </c>
      <c r="CZ554" t="str">
        <f t="shared" si="711"/>
        <v/>
      </c>
      <c r="DA554" t="str">
        <f t="shared" si="712"/>
        <v/>
      </c>
      <c r="DB554" s="359" t="str">
        <f t="shared" si="713"/>
        <v/>
      </c>
      <c r="DC554" t="str">
        <f t="shared" si="714"/>
        <v/>
      </c>
      <c r="DD554" t="str">
        <f t="shared" si="715"/>
        <v/>
      </c>
      <c r="DE554" t="str">
        <f t="shared" si="716"/>
        <v/>
      </c>
      <c r="DF554" s="359" t="str">
        <f t="shared" si="717"/>
        <v/>
      </c>
      <c r="DG554" t="str">
        <f t="shared" si="718"/>
        <v/>
      </c>
      <c r="DH554" t="str">
        <f t="shared" si="719"/>
        <v/>
      </c>
      <c r="DI554" t="str">
        <f t="shared" si="720"/>
        <v/>
      </c>
      <c r="DJ554" t="str">
        <f t="shared" si="721"/>
        <v/>
      </c>
      <c r="DK554" s="359" t="str">
        <f t="shared" si="722"/>
        <v/>
      </c>
      <c r="DL554" t="str">
        <f t="shared" si="723"/>
        <v/>
      </c>
      <c r="DM554" t="str">
        <f t="shared" si="724"/>
        <v/>
      </c>
      <c r="DN554" t="str">
        <f t="shared" si="725"/>
        <v/>
      </c>
      <c r="DO554" s="359" t="str">
        <f t="shared" si="726"/>
        <v/>
      </c>
      <c r="DP554" t="str">
        <f t="shared" si="727"/>
        <v/>
      </c>
      <c r="DQ554" t="str">
        <f t="shared" si="728"/>
        <v/>
      </c>
      <c r="DR554" t="str">
        <f t="shared" si="729"/>
        <v/>
      </c>
      <c r="DS554" s="359" t="str">
        <f t="shared" si="730"/>
        <v/>
      </c>
      <c r="DT554" t="str">
        <f t="shared" si="731"/>
        <v/>
      </c>
      <c r="DU554" t="str">
        <f t="shared" si="732"/>
        <v/>
      </c>
      <c r="DV554" t="str">
        <f t="shared" si="733"/>
        <v/>
      </c>
      <c r="DW554" t="str">
        <f t="shared" si="734"/>
        <v/>
      </c>
      <c r="DX554" s="359" t="str">
        <f t="shared" si="735"/>
        <v/>
      </c>
      <c r="DY554" t="str">
        <f t="shared" si="736"/>
        <v/>
      </c>
      <c r="DZ554" t="str">
        <f t="shared" si="737"/>
        <v/>
      </c>
      <c r="EA554" t="str">
        <f t="shared" si="738"/>
        <v/>
      </c>
      <c r="EB554" s="359" t="str">
        <f t="shared" si="739"/>
        <v/>
      </c>
      <c r="EC554" t="str">
        <f t="shared" si="740"/>
        <v/>
      </c>
      <c r="ED554" t="str">
        <f t="shared" si="741"/>
        <v/>
      </c>
      <c r="EE554" t="str">
        <f t="shared" si="742"/>
        <v/>
      </c>
      <c r="EF554" t="str">
        <f t="shared" si="743"/>
        <v/>
      </c>
      <c r="EG554" s="359" t="str">
        <f t="shared" si="744"/>
        <v/>
      </c>
      <c r="EH554" t="str">
        <f t="shared" si="691"/>
        <v>Prasophyllum brownii</v>
      </c>
      <c r="EJ554" t="str">
        <f t="shared" si="764"/>
        <v>Prasophyllum calcicola</v>
      </c>
      <c r="EK554" s="100">
        <f t="shared" si="754"/>
        <v>0</v>
      </c>
      <c r="EL554" s="3">
        <f t="shared" si="754"/>
        <v>0</v>
      </c>
      <c r="EM554" s="3">
        <f t="shared" si="754"/>
        <v>0</v>
      </c>
      <c r="EN554" s="3">
        <f t="shared" si="754"/>
        <v>0</v>
      </c>
      <c r="EO554" s="3">
        <f t="shared" si="754"/>
        <v>0</v>
      </c>
      <c r="EP554" s="3">
        <f t="shared" si="754"/>
        <v>0</v>
      </c>
      <c r="EQ554" s="3">
        <f t="shared" si="754"/>
        <v>0</v>
      </c>
      <c r="ER554" s="3">
        <f t="shared" si="754"/>
        <v>0</v>
      </c>
      <c r="ES554" s="3">
        <f t="shared" si="754"/>
        <v>1</v>
      </c>
      <c r="ET554" s="3">
        <f t="shared" si="754"/>
        <v>1</v>
      </c>
      <c r="EU554" s="3">
        <f t="shared" si="754"/>
        <v>0</v>
      </c>
      <c r="EV554" s="24">
        <f t="shared" si="754"/>
        <v>0</v>
      </c>
      <c r="EW554" s="245">
        <f t="shared" si="688"/>
        <v>2</v>
      </c>
      <c r="EX554" s="262" t="str">
        <f t="shared" si="686"/>
        <v/>
      </c>
    </row>
    <row r="555" spans="1:154" ht="16.149999999999999" customHeight="1" x14ac:dyDescent="0.25">
      <c r="A555" s="363"/>
      <c r="D555" s="363"/>
      <c r="E555" s="363"/>
      <c r="F555" s="363"/>
      <c r="G555" s="363"/>
      <c r="H555" s="363"/>
      <c r="I555" s="363"/>
      <c r="J555" s="68">
        <f t="shared" si="753"/>
        <v>729</v>
      </c>
      <c r="K555" s="427" t="str">
        <f t="shared" si="690"/>
        <v>Prasophyllum cucullatum</v>
      </c>
      <c r="L555" s="428">
        <v>729</v>
      </c>
      <c r="M555" s="427" t="s">
        <v>1762</v>
      </c>
      <c r="N555" s="450" t="s">
        <v>151</v>
      </c>
      <c r="O555" s="363" t="str">
        <f t="shared" si="670"/>
        <v>S</v>
      </c>
      <c r="P555" s="430" t="s">
        <v>2868</v>
      </c>
      <c r="Q555" s="364" t="s">
        <v>2809</v>
      </c>
      <c r="R555" s="365">
        <v>42993</v>
      </c>
      <c r="S555" s="365">
        <v>43039</v>
      </c>
      <c r="T555" s="603" t="s">
        <v>7894</v>
      </c>
      <c r="U555" s="603" t="s">
        <v>7894</v>
      </c>
      <c r="V555" s="603" t="s">
        <v>7894</v>
      </c>
      <c r="W555" s="603" t="s">
        <v>7894</v>
      </c>
      <c r="X555" s="603" t="s">
        <v>7894</v>
      </c>
      <c r="Y555" s="603" t="s">
        <v>7894</v>
      </c>
      <c r="Z555" s="603" t="s">
        <v>7894</v>
      </c>
      <c r="AA555" s="603" t="s">
        <v>4827</v>
      </c>
      <c r="AB555" s="603" t="s">
        <v>4828</v>
      </c>
      <c r="AC555" s="603" t="s">
        <v>4829</v>
      </c>
      <c r="AD555" s="603" t="s">
        <v>7894</v>
      </c>
      <c r="AE555" s="603" t="s">
        <v>7894</v>
      </c>
      <c r="AF555" s="605" t="s">
        <v>7900</v>
      </c>
      <c r="AG555" s="605" t="s">
        <v>7944</v>
      </c>
      <c r="AH555" s="366" t="s">
        <v>685</v>
      </c>
      <c r="AI555" s="363">
        <f t="shared" si="676"/>
        <v>6</v>
      </c>
      <c r="AJ555" s="363">
        <v>25</v>
      </c>
      <c r="AK555" s="413" t="str">
        <f t="shared" si="678"/>
        <v>Stout Leek Orchids</v>
      </c>
      <c r="AL555" s="413" t="str">
        <f t="shared" si="679"/>
        <v>Prasophyllum cucullatum</v>
      </c>
      <c r="AM555" s="486" t="s">
        <v>7607</v>
      </c>
      <c r="AS555" s="69">
        <f t="shared" si="755"/>
        <v>38</v>
      </c>
      <c r="AT555" s="69">
        <f t="shared" si="756"/>
        <v>44</v>
      </c>
      <c r="AU555" s="69">
        <f t="shared" si="757"/>
        <v>9</v>
      </c>
      <c r="AV555" s="69">
        <f t="shared" si="758"/>
        <v>10</v>
      </c>
      <c r="AW555" s="81"/>
      <c r="AX555" s="364" t="s">
        <v>2869</v>
      </c>
      <c r="AY555" s="364">
        <v>11066</v>
      </c>
      <c r="AZ555" s="264" t="s">
        <v>48</v>
      </c>
      <c r="BA555" s="238"/>
      <c r="BB555" s="237" t="str">
        <f t="shared" si="759"/>
        <v/>
      </c>
      <c r="BC555" s="270">
        <f t="shared" si="760"/>
        <v>729</v>
      </c>
      <c r="BD555" t="str">
        <f t="shared" si="761"/>
        <v>Prasophyllum cucullatum</v>
      </c>
      <c r="BE555" s="367" t="e">
        <f>COUNTIFS(#REF!,L555)</f>
        <v>#REF!</v>
      </c>
      <c r="BF555" s="374" t="str">
        <f t="shared" si="684"/>
        <v>y</v>
      </c>
      <c r="BG555" s="82"/>
      <c r="BH555" s="375"/>
      <c r="BI555" s="374"/>
      <c r="BJ555" s="403"/>
      <c r="CE555" t="str">
        <f t="shared" si="765"/>
        <v>Limestone Leek Orchid (Prasophyllum calcicola)</v>
      </c>
      <c r="CF555" s="388" t="str">
        <f t="shared" si="766"/>
        <v>Prasophyllum calcicola</v>
      </c>
      <c r="CG555" t="str">
        <f t="shared" si="692"/>
        <v/>
      </c>
      <c r="CH555" t="str">
        <f t="shared" si="693"/>
        <v/>
      </c>
      <c r="CI555" t="str">
        <f t="shared" si="694"/>
        <v/>
      </c>
      <c r="CJ555" t="str">
        <f t="shared" si="695"/>
        <v/>
      </c>
      <c r="CK555" s="359" t="str">
        <f t="shared" si="696"/>
        <v/>
      </c>
      <c r="CL555" t="str">
        <f t="shared" si="697"/>
        <v/>
      </c>
      <c r="CM555" t="str">
        <f t="shared" si="698"/>
        <v/>
      </c>
      <c r="CN555" t="str">
        <f t="shared" si="699"/>
        <v/>
      </c>
      <c r="CO555" s="359" t="str">
        <f t="shared" si="700"/>
        <v/>
      </c>
      <c r="CP555" t="str">
        <f t="shared" si="701"/>
        <v/>
      </c>
      <c r="CQ555" t="str">
        <f t="shared" si="702"/>
        <v/>
      </c>
      <c r="CR555" t="str">
        <f t="shared" si="703"/>
        <v/>
      </c>
      <c r="CS555" s="359" t="str">
        <f t="shared" si="704"/>
        <v/>
      </c>
      <c r="CT555" t="str">
        <f t="shared" si="705"/>
        <v/>
      </c>
      <c r="CU555" t="str">
        <f t="shared" si="706"/>
        <v/>
      </c>
      <c r="CV555" t="str">
        <f t="shared" si="707"/>
        <v/>
      </c>
      <c r="CW555" t="str">
        <f t="shared" si="708"/>
        <v/>
      </c>
      <c r="CX555" s="359" t="str">
        <f t="shared" si="709"/>
        <v/>
      </c>
      <c r="CY555" t="str">
        <f t="shared" si="710"/>
        <v/>
      </c>
      <c r="CZ555" t="str">
        <f t="shared" si="711"/>
        <v/>
      </c>
      <c r="DA555" t="str">
        <f t="shared" si="712"/>
        <v/>
      </c>
      <c r="DB555" s="359" t="str">
        <f t="shared" si="713"/>
        <v/>
      </c>
      <c r="DC555" t="str">
        <f t="shared" si="714"/>
        <v/>
      </c>
      <c r="DD555" t="str">
        <f t="shared" si="715"/>
        <v/>
      </c>
      <c r="DE555" t="str">
        <f t="shared" si="716"/>
        <v/>
      </c>
      <c r="DF555" s="359" t="str">
        <f t="shared" si="717"/>
        <v/>
      </c>
      <c r="DG555" t="str">
        <f t="shared" si="718"/>
        <v/>
      </c>
      <c r="DH555" t="str">
        <f t="shared" si="719"/>
        <v/>
      </c>
      <c r="DI555" t="str">
        <f t="shared" si="720"/>
        <v/>
      </c>
      <c r="DJ555" t="str">
        <f t="shared" si="721"/>
        <v/>
      </c>
      <c r="DK555" s="359" t="str">
        <f t="shared" si="722"/>
        <v/>
      </c>
      <c r="DL555" t="str">
        <f t="shared" si="723"/>
        <v/>
      </c>
      <c r="DM555" t="str">
        <f t="shared" si="724"/>
        <v/>
      </c>
      <c r="DN555" t="str">
        <f t="shared" si="725"/>
        <v/>
      </c>
      <c r="DO555" s="359" t="str">
        <f t="shared" si="726"/>
        <v/>
      </c>
      <c r="DP555" t="str">
        <f t="shared" si="727"/>
        <v>X</v>
      </c>
      <c r="DQ555" t="str">
        <f t="shared" si="728"/>
        <v>X</v>
      </c>
      <c r="DR555" t="str">
        <f t="shared" si="729"/>
        <v>X</v>
      </c>
      <c r="DS555" s="359" t="str">
        <f t="shared" si="730"/>
        <v>X</v>
      </c>
      <c r="DT555" t="str">
        <f t="shared" si="731"/>
        <v>X</v>
      </c>
      <c r="DU555" t="str">
        <f t="shared" si="732"/>
        <v>X</v>
      </c>
      <c r="DV555" t="str">
        <f t="shared" si="733"/>
        <v>X</v>
      </c>
      <c r="DW555" t="str">
        <f t="shared" si="734"/>
        <v>X</v>
      </c>
      <c r="DX555" s="359" t="str">
        <f t="shared" si="735"/>
        <v>X</v>
      </c>
      <c r="DY555" t="str">
        <f t="shared" si="736"/>
        <v/>
      </c>
      <c r="DZ555" t="str">
        <f t="shared" si="737"/>
        <v/>
      </c>
      <c r="EA555" t="str">
        <f t="shared" si="738"/>
        <v/>
      </c>
      <c r="EB555" s="359" t="str">
        <f t="shared" si="739"/>
        <v/>
      </c>
      <c r="EC555" t="str">
        <f t="shared" si="740"/>
        <v/>
      </c>
      <c r="ED555" t="str">
        <f t="shared" si="741"/>
        <v/>
      </c>
      <c r="EE555" t="str">
        <f t="shared" si="742"/>
        <v/>
      </c>
      <c r="EF555" t="str">
        <f t="shared" si="743"/>
        <v/>
      </c>
      <c r="EG555" s="359" t="str">
        <f t="shared" si="744"/>
        <v/>
      </c>
      <c r="EH555" t="str">
        <f t="shared" si="691"/>
        <v>Prasophyllum calcicola</v>
      </c>
      <c r="EJ555" t="str">
        <f t="shared" si="764"/>
        <v>Prasophyllum cucullatum</v>
      </c>
      <c r="EK555" s="100">
        <f t="shared" si="754"/>
        <v>0</v>
      </c>
      <c r="EL555" s="3">
        <f t="shared" si="754"/>
        <v>0</v>
      </c>
      <c r="EM555" s="3">
        <f t="shared" si="754"/>
        <v>0</v>
      </c>
      <c r="EN555" s="3">
        <f t="shared" si="754"/>
        <v>0</v>
      </c>
      <c r="EO555" s="3">
        <f t="shared" si="754"/>
        <v>0</v>
      </c>
      <c r="EP555" s="3">
        <f t="shared" si="754"/>
        <v>0</v>
      </c>
      <c r="EQ555" s="3">
        <f t="shared" si="754"/>
        <v>0</v>
      </c>
      <c r="ER555" s="3">
        <f t="shared" si="754"/>
        <v>0</v>
      </c>
      <c r="ES555" s="3">
        <f t="shared" si="754"/>
        <v>1</v>
      </c>
      <c r="ET555" s="3">
        <f t="shared" si="754"/>
        <v>1</v>
      </c>
      <c r="EU555" s="3">
        <f t="shared" si="754"/>
        <v>0</v>
      </c>
      <c r="EV555" s="24">
        <f t="shared" si="754"/>
        <v>0</v>
      </c>
      <c r="EW555" s="245">
        <f t="shared" si="688"/>
        <v>2</v>
      </c>
      <c r="EX555" s="262" t="str">
        <f t="shared" si="686"/>
        <v/>
      </c>
    </row>
    <row r="556" spans="1:154" ht="16.149999999999999" customHeight="1" x14ac:dyDescent="0.25">
      <c r="A556" s="363"/>
      <c r="D556" s="363"/>
      <c r="E556" s="363"/>
      <c r="F556" s="363"/>
      <c r="G556" s="363"/>
      <c r="H556" s="363"/>
      <c r="I556" s="363"/>
      <c r="J556" s="68">
        <f t="shared" si="753"/>
        <v>1188</v>
      </c>
      <c r="K556" s="427" t="str">
        <f t="shared" si="690"/>
        <v>Prasophyllum cuneatum</v>
      </c>
      <c r="L556" s="428">
        <v>1188</v>
      </c>
      <c r="M556" s="427" t="s">
        <v>1762</v>
      </c>
      <c r="N556" s="450" t="s">
        <v>1090</v>
      </c>
      <c r="O556" s="363" t="str">
        <f t="shared" si="670"/>
        <v>S</v>
      </c>
      <c r="P556" s="430" t="s">
        <v>2870</v>
      </c>
      <c r="Q556" s="364" t="s">
        <v>2871</v>
      </c>
      <c r="R556" s="365">
        <v>42993</v>
      </c>
      <c r="S556" s="365">
        <v>43039</v>
      </c>
      <c r="T556" s="603" t="s">
        <v>7894</v>
      </c>
      <c r="U556" s="603" t="s">
        <v>7894</v>
      </c>
      <c r="V556" s="603" t="s">
        <v>7894</v>
      </c>
      <c r="W556" s="603" t="s">
        <v>7894</v>
      </c>
      <c r="X556" s="603" t="s">
        <v>7894</v>
      </c>
      <c r="Y556" s="603" t="s">
        <v>7894</v>
      </c>
      <c r="Z556" s="603" t="s">
        <v>7894</v>
      </c>
      <c r="AA556" s="603" t="s">
        <v>7894</v>
      </c>
      <c r="AB556" s="603" t="s">
        <v>4828</v>
      </c>
      <c r="AC556" s="603" t="s">
        <v>4829</v>
      </c>
      <c r="AD556" s="603" t="s">
        <v>7894</v>
      </c>
      <c r="AE556" s="603" t="s">
        <v>7894</v>
      </c>
      <c r="AF556" s="605" t="s">
        <v>7896</v>
      </c>
      <c r="AG556" s="605" t="s">
        <v>7943</v>
      </c>
      <c r="AH556" s="366" t="s">
        <v>685</v>
      </c>
      <c r="AI556" s="363">
        <f t="shared" si="676"/>
        <v>6</v>
      </c>
      <c r="AJ556" s="363">
        <v>26</v>
      </c>
      <c r="AK556" s="413" t="str">
        <f t="shared" si="678"/>
        <v>Tall Leek Orchids</v>
      </c>
      <c r="AL556" s="413" t="str">
        <f t="shared" si="679"/>
        <v>Prasophyllum elatum</v>
      </c>
      <c r="AM556" s="486" t="s">
        <v>7607</v>
      </c>
      <c r="AN556" s="70" t="s">
        <v>2872</v>
      </c>
      <c r="AS556" s="69">
        <f t="shared" si="755"/>
        <v>38</v>
      </c>
      <c r="AT556" s="69">
        <f t="shared" si="756"/>
        <v>44</v>
      </c>
      <c r="AU556" s="69">
        <f t="shared" si="757"/>
        <v>9</v>
      </c>
      <c r="AV556" s="69">
        <f t="shared" si="758"/>
        <v>10</v>
      </c>
      <c r="AW556" s="81"/>
      <c r="AX556" s="364" t="s">
        <v>2873</v>
      </c>
      <c r="AY556" s="364">
        <v>48252</v>
      </c>
      <c r="AZ556" s="264" t="s">
        <v>48</v>
      </c>
      <c r="BA556" s="238"/>
      <c r="BB556" s="237" t="str">
        <f t="shared" si="759"/>
        <v/>
      </c>
      <c r="BC556" s="270">
        <f t="shared" si="760"/>
        <v>1188</v>
      </c>
      <c r="BD556" t="str">
        <f t="shared" si="761"/>
        <v>Prasophyllum cuneatum</v>
      </c>
      <c r="BE556" s="367" t="e">
        <f>COUNTIFS(#REF!,L556)</f>
        <v>#REF!</v>
      </c>
      <c r="BF556" s="374" t="str">
        <f t="shared" si="684"/>
        <v>y</v>
      </c>
      <c r="BG556" s="82"/>
      <c r="BH556" s="375"/>
      <c r="BI556" s="374"/>
      <c r="BJ556" s="403"/>
      <c r="CE556" t="str">
        <f t="shared" si="765"/>
        <v>Hooded Leek Orchid (Prasophyllum cucullatum)</v>
      </c>
      <c r="CF556" s="388" t="str">
        <f t="shared" si="766"/>
        <v>Prasophyllum cucullatum</v>
      </c>
      <c r="CG556" t="str">
        <f t="shared" si="692"/>
        <v/>
      </c>
      <c r="CH556" t="str">
        <f t="shared" si="693"/>
        <v/>
      </c>
      <c r="CI556" t="str">
        <f t="shared" si="694"/>
        <v/>
      </c>
      <c r="CJ556" t="str">
        <f t="shared" si="695"/>
        <v/>
      </c>
      <c r="CK556" s="359" t="str">
        <f t="shared" si="696"/>
        <v/>
      </c>
      <c r="CL556" t="str">
        <f t="shared" si="697"/>
        <v/>
      </c>
      <c r="CM556" t="str">
        <f t="shared" si="698"/>
        <v/>
      </c>
      <c r="CN556" t="str">
        <f t="shared" si="699"/>
        <v/>
      </c>
      <c r="CO556" s="359" t="str">
        <f t="shared" si="700"/>
        <v/>
      </c>
      <c r="CP556" t="str">
        <f t="shared" si="701"/>
        <v/>
      </c>
      <c r="CQ556" t="str">
        <f t="shared" si="702"/>
        <v/>
      </c>
      <c r="CR556" t="str">
        <f t="shared" si="703"/>
        <v/>
      </c>
      <c r="CS556" s="359" t="str">
        <f t="shared" si="704"/>
        <v/>
      </c>
      <c r="CT556" t="str">
        <f t="shared" si="705"/>
        <v/>
      </c>
      <c r="CU556" t="str">
        <f t="shared" si="706"/>
        <v/>
      </c>
      <c r="CV556" t="str">
        <f t="shared" si="707"/>
        <v/>
      </c>
      <c r="CW556" t="str">
        <f t="shared" si="708"/>
        <v/>
      </c>
      <c r="CX556" s="359" t="str">
        <f t="shared" si="709"/>
        <v/>
      </c>
      <c r="CY556" t="str">
        <f t="shared" si="710"/>
        <v/>
      </c>
      <c r="CZ556" t="str">
        <f t="shared" si="711"/>
        <v/>
      </c>
      <c r="DA556" t="str">
        <f t="shared" si="712"/>
        <v/>
      </c>
      <c r="DB556" s="359" t="str">
        <f t="shared" si="713"/>
        <v/>
      </c>
      <c r="DC556" t="str">
        <f t="shared" si="714"/>
        <v/>
      </c>
      <c r="DD556" t="str">
        <f t="shared" si="715"/>
        <v/>
      </c>
      <c r="DE556" t="str">
        <f t="shared" si="716"/>
        <v/>
      </c>
      <c r="DF556" s="359" t="str">
        <f t="shared" si="717"/>
        <v/>
      </c>
      <c r="DG556" t="str">
        <f t="shared" si="718"/>
        <v/>
      </c>
      <c r="DH556" t="str">
        <f t="shared" si="719"/>
        <v/>
      </c>
      <c r="DI556" t="str">
        <f t="shared" si="720"/>
        <v/>
      </c>
      <c r="DJ556" t="str">
        <f t="shared" si="721"/>
        <v/>
      </c>
      <c r="DK556" s="359" t="str">
        <f t="shared" si="722"/>
        <v/>
      </c>
      <c r="DL556" t="str">
        <f t="shared" si="723"/>
        <v/>
      </c>
      <c r="DM556" t="str">
        <f t="shared" si="724"/>
        <v/>
      </c>
      <c r="DN556" t="str">
        <f t="shared" si="725"/>
        <v/>
      </c>
      <c r="DO556" s="359" t="str">
        <f t="shared" si="726"/>
        <v/>
      </c>
      <c r="DP556" t="str">
        <f t="shared" si="727"/>
        <v/>
      </c>
      <c r="DQ556" t="str">
        <f t="shared" si="728"/>
        <v/>
      </c>
      <c r="DR556" t="str">
        <f t="shared" si="729"/>
        <v>X</v>
      </c>
      <c r="DS556" s="359" t="str">
        <f t="shared" si="730"/>
        <v>X</v>
      </c>
      <c r="DT556" t="str">
        <f t="shared" si="731"/>
        <v>X</v>
      </c>
      <c r="DU556" t="str">
        <f t="shared" si="732"/>
        <v>X</v>
      </c>
      <c r="DV556" t="str">
        <f t="shared" si="733"/>
        <v>X</v>
      </c>
      <c r="DW556" t="str">
        <f t="shared" si="734"/>
        <v>X</v>
      </c>
      <c r="DX556" s="359" t="str">
        <f t="shared" si="735"/>
        <v>X</v>
      </c>
      <c r="DY556" t="str">
        <f t="shared" si="736"/>
        <v/>
      </c>
      <c r="DZ556" t="str">
        <f t="shared" si="737"/>
        <v/>
      </c>
      <c r="EA556" t="str">
        <f t="shared" si="738"/>
        <v/>
      </c>
      <c r="EB556" s="359" t="str">
        <f t="shared" si="739"/>
        <v/>
      </c>
      <c r="EC556" t="str">
        <f t="shared" si="740"/>
        <v/>
      </c>
      <c r="ED556" t="str">
        <f t="shared" si="741"/>
        <v/>
      </c>
      <c r="EE556" t="str">
        <f t="shared" si="742"/>
        <v/>
      </c>
      <c r="EF556" t="str">
        <f t="shared" si="743"/>
        <v/>
      </c>
      <c r="EG556" s="359" t="str">
        <f t="shared" si="744"/>
        <v/>
      </c>
      <c r="EH556" t="str">
        <f t="shared" si="691"/>
        <v>Prasophyllum cucullatum</v>
      </c>
      <c r="EJ556" t="str">
        <f t="shared" si="764"/>
        <v>Prasophyllum cuneatum</v>
      </c>
      <c r="EK556" s="100">
        <f t="shared" si="754"/>
        <v>0</v>
      </c>
      <c r="EL556" s="3">
        <f t="shared" si="754"/>
        <v>0</v>
      </c>
      <c r="EM556" s="3">
        <f t="shared" si="754"/>
        <v>0</v>
      </c>
      <c r="EN556" s="3">
        <f t="shared" si="754"/>
        <v>0</v>
      </c>
      <c r="EO556" s="3">
        <f t="shared" si="754"/>
        <v>0</v>
      </c>
      <c r="EP556" s="3">
        <f t="shared" si="754"/>
        <v>0</v>
      </c>
      <c r="EQ556" s="3">
        <f t="shared" si="754"/>
        <v>0</v>
      </c>
      <c r="ER556" s="3">
        <f t="shared" si="754"/>
        <v>0</v>
      </c>
      <c r="ES556" s="3">
        <f t="shared" si="754"/>
        <v>1</v>
      </c>
      <c r="ET556" s="3">
        <f t="shared" si="754"/>
        <v>1</v>
      </c>
      <c r="EU556" s="3">
        <f t="shared" si="754"/>
        <v>0</v>
      </c>
      <c r="EV556" s="24">
        <f t="shared" si="754"/>
        <v>0</v>
      </c>
      <c r="EW556" s="245">
        <f t="shared" si="688"/>
        <v>2</v>
      </c>
      <c r="EX556" s="262" t="str">
        <f t="shared" si="686"/>
        <v/>
      </c>
    </row>
    <row r="557" spans="1:154" ht="16.149999999999999" customHeight="1" x14ac:dyDescent="0.25">
      <c r="A557" s="363"/>
      <c r="D557" s="363"/>
      <c r="E557" s="363"/>
      <c r="F557" s="363"/>
      <c r="G557" s="363"/>
      <c r="H557" s="363"/>
      <c r="I557" s="363"/>
      <c r="J557" s="68">
        <f t="shared" si="753"/>
        <v>730</v>
      </c>
      <c r="K557" s="427" t="str">
        <f t="shared" si="690"/>
        <v>Prasophyllum cyphochilum</v>
      </c>
      <c r="L557" s="428">
        <v>730</v>
      </c>
      <c r="M557" s="427" t="s">
        <v>1762</v>
      </c>
      <c r="N557" s="450" t="s">
        <v>150</v>
      </c>
      <c r="O557" s="363" t="str">
        <f t="shared" si="670"/>
        <v>S</v>
      </c>
      <c r="P557" s="430" t="s">
        <v>2874</v>
      </c>
      <c r="Q557" s="364" t="s">
        <v>1938</v>
      </c>
      <c r="R557" s="365">
        <v>42979</v>
      </c>
      <c r="S557" s="365">
        <v>43039</v>
      </c>
      <c r="T557" s="603" t="s">
        <v>7894</v>
      </c>
      <c r="U557" s="603" t="s">
        <v>7894</v>
      </c>
      <c r="V557" s="603" t="s">
        <v>7894</v>
      </c>
      <c r="W557" s="603" t="s">
        <v>7894</v>
      </c>
      <c r="X557" s="603" t="s">
        <v>7894</v>
      </c>
      <c r="Y557" s="603" t="s">
        <v>7894</v>
      </c>
      <c r="Z557" s="603" t="s">
        <v>7894</v>
      </c>
      <c r="AA557" s="603" t="s">
        <v>7894</v>
      </c>
      <c r="AB557" s="603" t="s">
        <v>4828</v>
      </c>
      <c r="AC557" s="603" t="s">
        <v>4829</v>
      </c>
      <c r="AD557" s="603" t="s">
        <v>7894</v>
      </c>
      <c r="AE557" s="603" t="s">
        <v>7894</v>
      </c>
      <c r="AF557" s="605" t="s">
        <v>7896</v>
      </c>
      <c r="AG557" s="605" t="s">
        <v>7943</v>
      </c>
      <c r="AH557" s="366" t="s">
        <v>685</v>
      </c>
      <c r="AI557" s="363">
        <f t="shared" si="676"/>
        <v>6</v>
      </c>
      <c r="AJ557" s="363">
        <v>28</v>
      </c>
      <c r="AK557" s="413" t="str">
        <f t="shared" si="678"/>
        <v>Slender Leek Orchids</v>
      </c>
      <c r="AL557" s="413" t="str">
        <f t="shared" si="679"/>
        <v>Prasophyllum ovale</v>
      </c>
      <c r="AM557" s="486" t="s">
        <v>7607</v>
      </c>
      <c r="AS557" s="69">
        <f t="shared" si="755"/>
        <v>36</v>
      </c>
      <c r="AT557" s="69">
        <f t="shared" si="756"/>
        <v>44</v>
      </c>
      <c r="AU557" s="69">
        <f t="shared" si="757"/>
        <v>9</v>
      </c>
      <c r="AV557" s="69">
        <f t="shared" si="758"/>
        <v>10</v>
      </c>
      <c r="AW557" s="81"/>
      <c r="AX557" s="364" t="s">
        <v>2875</v>
      </c>
      <c r="AY557" s="364">
        <v>1669</v>
      </c>
      <c r="AZ557" s="264" t="s">
        <v>48</v>
      </c>
      <c r="BA557" s="238"/>
      <c r="BB557" s="237" t="str">
        <f t="shared" si="759"/>
        <v/>
      </c>
      <c r="BC557" s="270">
        <f t="shared" si="760"/>
        <v>730</v>
      </c>
      <c r="BD557" t="str">
        <f t="shared" si="761"/>
        <v>Prasophyllum cyphochilum</v>
      </c>
      <c r="BE557" s="367" t="e">
        <f>COUNTIFS(#REF!,L557)</f>
        <v>#REF!</v>
      </c>
      <c r="BF557" s="374" t="str">
        <f t="shared" si="684"/>
        <v>y</v>
      </c>
      <c r="BG557" s="82"/>
      <c r="BH557" s="375"/>
      <c r="BI557" s="374"/>
      <c r="BJ557" s="403"/>
      <c r="CE557" t="str">
        <f t="shared" si="765"/>
        <v>Darling Scarp Leek Orchid (Prasophyllum cuneatum)</v>
      </c>
      <c r="CF557" s="388" t="str">
        <f t="shared" si="766"/>
        <v>Prasophyllum cuneatum</v>
      </c>
      <c r="CG557" t="str">
        <f t="shared" si="692"/>
        <v/>
      </c>
      <c r="CH557" t="str">
        <f t="shared" si="693"/>
        <v/>
      </c>
      <c r="CI557" t="str">
        <f t="shared" si="694"/>
        <v/>
      </c>
      <c r="CJ557" t="str">
        <f t="shared" si="695"/>
        <v/>
      </c>
      <c r="CK557" s="359" t="str">
        <f t="shared" si="696"/>
        <v/>
      </c>
      <c r="CL557" t="str">
        <f t="shared" si="697"/>
        <v/>
      </c>
      <c r="CM557" t="str">
        <f t="shared" si="698"/>
        <v/>
      </c>
      <c r="CN557" t="str">
        <f t="shared" si="699"/>
        <v/>
      </c>
      <c r="CO557" s="359" t="str">
        <f t="shared" si="700"/>
        <v/>
      </c>
      <c r="CP557" t="str">
        <f t="shared" si="701"/>
        <v/>
      </c>
      <c r="CQ557" t="str">
        <f t="shared" si="702"/>
        <v/>
      </c>
      <c r="CR557" t="str">
        <f t="shared" si="703"/>
        <v/>
      </c>
      <c r="CS557" s="359" t="str">
        <f t="shared" si="704"/>
        <v/>
      </c>
      <c r="CT557" t="str">
        <f t="shared" si="705"/>
        <v/>
      </c>
      <c r="CU557" t="str">
        <f t="shared" si="706"/>
        <v/>
      </c>
      <c r="CV557" t="str">
        <f t="shared" si="707"/>
        <v/>
      </c>
      <c r="CW557" t="str">
        <f t="shared" si="708"/>
        <v/>
      </c>
      <c r="CX557" s="359" t="str">
        <f t="shared" si="709"/>
        <v/>
      </c>
      <c r="CY557" t="str">
        <f t="shared" si="710"/>
        <v/>
      </c>
      <c r="CZ557" t="str">
        <f t="shared" si="711"/>
        <v/>
      </c>
      <c r="DA557" t="str">
        <f t="shared" si="712"/>
        <v/>
      </c>
      <c r="DB557" s="359" t="str">
        <f t="shared" si="713"/>
        <v/>
      </c>
      <c r="DC557" t="str">
        <f t="shared" si="714"/>
        <v/>
      </c>
      <c r="DD557" t="str">
        <f t="shared" si="715"/>
        <v/>
      </c>
      <c r="DE557" t="str">
        <f t="shared" si="716"/>
        <v/>
      </c>
      <c r="DF557" s="359" t="str">
        <f t="shared" si="717"/>
        <v/>
      </c>
      <c r="DG557" t="str">
        <f t="shared" si="718"/>
        <v/>
      </c>
      <c r="DH557" t="str">
        <f t="shared" si="719"/>
        <v/>
      </c>
      <c r="DI557" t="str">
        <f t="shared" si="720"/>
        <v/>
      </c>
      <c r="DJ557" t="str">
        <f t="shared" si="721"/>
        <v/>
      </c>
      <c r="DK557" s="359" t="str">
        <f t="shared" si="722"/>
        <v/>
      </c>
      <c r="DL557" t="str">
        <f t="shared" si="723"/>
        <v/>
      </c>
      <c r="DM557" t="str">
        <f t="shared" si="724"/>
        <v/>
      </c>
      <c r="DN557" t="str">
        <f t="shared" si="725"/>
        <v/>
      </c>
      <c r="DO557" s="359" t="str">
        <f t="shared" si="726"/>
        <v/>
      </c>
      <c r="DP557" t="str">
        <f t="shared" si="727"/>
        <v/>
      </c>
      <c r="DQ557" t="str">
        <f t="shared" si="728"/>
        <v/>
      </c>
      <c r="DR557" t="str">
        <f t="shared" si="729"/>
        <v>X</v>
      </c>
      <c r="DS557" s="359" t="str">
        <f t="shared" si="730"/>
        <v>X</v>
      </c>
      <c r="DT557" t="str">
        <f t="shared" si="731"/>
        <v>X</v>
      </c>
      <c r="DU557" t="str">
        <f t="shared" si="732"/>
        <v>X</v>
      </c>
      <c r="DV557" t="str">
        <f t="shared" si="733"/>
        <v>X</v>
      </c>
      <c r="DW557" t="str">
        <f t="shared" si="734"/>
        <v>X</v>
      </c>
      <c r="DX557" s="359" t="str">
        <f t="shared" si="735"/>
        <v>X</v>
      </c>
      <c r="DY557" t="str">
        <f t="shared" si="736"/>
        <v/>
      </c>
      <c r="DZ557" t="str">
        <f t="shared" si="737"/>
        <v/>
      </c>
      <c r="EA557" t="str">
        <f t="shared" si="738"/>
        <v/>
      </c>
      <c r="EB557" s="359" t="str">
        <f t="shared" si="739"/>
        <v/>
      </c>
      <c r="EC557" t="str">
        <f t="shared" si="740"/>
        <v/>
      </c>
      <c r="ED557" t="str">
        <f t="shared" si="741"/>
        <v/>
      </c>
      <c r="EE557" t="str">
        <f t="shared" si="742"/>
        <v/>
      </c>
      <c r="EF557" t="str">
        <f t="shared" si="743"/>
        <v/>
      </c>
      <c r="EG557" s="359" t="str">
        <f t="shared" si="744"/>
        <v/>
      </c>
      <c r="EH557" t="str">
        <f t="shared" si="691"/>
        <v>Prasophyllum cuneatum</v>
      </c>
      <c r="EJ557" t="str">
        <f t="shared" si="764"/>
        <v>Prasophyllum cyphochilum</v>
      </c>
      <c r="EK557" s="100">
        <f t="shared" si="754"/>
        <v>0</v>
      </c>
      <c r="EL557" s="3">
        <f t="shared" si="754"/>
        <v>0</v>
      </c>
      <c r="EM557" s="3">
        <f t="shared" si="754"/>
        <v>0</v>
      </c>
      <c r="EN557" s="3">
        <f t="shared" si="754"/>
        <v>0</v>
      </c>
      <c r="EO557" s="3">
        <f t="shared" si="754"/>
        <v>0</v>
      </c>
      <c r="EP557" s="3">
        <f t="shared" si="754"/>
        <v>0</v>
      </c>
      <c r="EQ557" s="3">
        <f t="shared" si="754"/>
        <v>0</v>
      </c>
      <c r="ER557" s="3">
        <f t="shared" si="754"/>
        <v>0</v>
      </c>
      <c r="ES557" s="3">
        <f t="shared" si="754"/>
        <v>1</v>
      </c>
      <c r="ET557" s="3">
        <f t="shared" si="754"/>
        <v>1</v>
      </c>
      <c r="EU557" s="3">
        <f t="shared" si="754"/>
        <v>0</v>
      </c>
      <c r="EV557" s="24">
        <f t="shared" si="754"/>
        <v>0</v>
      </c>
      <c r="EW557" s="245">
        <f t="shared" si="688"/>
        <v>2</v>
      </c>
      <c r="EX557" s="262" t="str">
        <f t="shared" si="686"/>
        <v/>
      </c>
    </row>
    <row r="558" spans="1:154" ht="16.149999999999999" customHeight="1" x14ac:dyDescent="0.25">
      <c r="A558" s="363"/>
      <c r="D558" s="363"/>
      <c r="E558" s="363"/>
      <c r="F558" s="363"/>
      <c r="G558" s="363"/>
      <c r="H558" s="363"/>
      <c r="I558" s="363"/>
      <c r="J558" s="68">
        <f t="shared" si="753"/>
        <v>731</v>
      </c>
      <c r="K558" s="427" t="str">
        <f t="shared" si="690"/>
        <v>Prasophyllum drummondii</v>
      </c>
      <c r="L558" s="428">
        <v>731</v>
      </c>
      <c r="M558" s="427" t="s">
        <v>1762</v>
      </c>
      <c r="N558" s="450" t="s">
        <v>214</v>
      </c>
      <c r="O558" s="363" t="str">
        <f t="shared" ref="O558:O621" si="767">VLOOKUP(M558,$B$3:$E$55,4,FALSE)</f>
        <v>S</v>
      </c>
      <c r="P558" s="430" t="s">
        <v>2876</v>
      </c>
      <c r="Q558" s="364" t="s">
        <v>2877</v>
      </c>
      <c r="R558" s="365">
        <v>43009</v>
      </c>
      <c r="S558" s="365">
        <v>43100</v>
      </c>
      <c r="T558" s="603" t="s">
        <v>7894</v>
      </c>
      <c r="U558" s="603" t="s">
        <v>7894</v>
      </c>
      <c r="V558" s="603" t="s">
        <v>7894</v>
      </c>
      <c r="W558" s="603" t="s">
        <v>7894</v>
      </c>
      <c r="X558" s="603" t="s">
        <v>7894</v>
      </c>
      <c r="Y558" s="603" t="s">
        <v>7894</v>
      </c>
      <c r="Z558" s="603" t="s">
        <v>7894</v>
      </c>
      <c r="AA558" s="603" t="s">
        <v>7894</v>
      </c>
      <c r="AB558" s="603" t="s">
        <v>7894</v>
      </c>
      <c r="AC558" s="603" t="s">
        <v>4829</v>
      </c>
      <c r="AD558" s="603" t="s">
        <v>4830</v>
      </c>
      <c r="AE558" s="603" t="s">
        <v>4831</v>
      </c>
      <c r="AF558" s="605" t="s">
        <v>7899</v>
      </c>
      <c r="AG558" s="605" t="s">
        <v>7942</v>
      </c>
      <c r="AH558" s="366" t="s">
        <v>685</v>
      </c>
      <c r="AI558" s="363">
        <f t="shared" si="676"/>
        <v>6</v>
      </c>
      <c r="AJ558" s="363">
        <v>26</v>
      </c>
      <c r="AK558" s="413" t="str">
        <f t="shared" si="678"/>
        <v>Tall Leek Orchids</v>
      </c>
      <c r="AL558" s="413" t="str">
        <f t="shared" si="679"/>
        <v>Prasophyllum elatum</v>
      </c>
      <c r="AM558" s="486" t="s">
        <v>7607</v>
      </c>
      <c r="AN558" s="70" t="s">
        <v>611</v>
      </c>
      <c r="AS558" s="69">
        <f t="shared" si="755"/>
        <v>40</v>
      </c>
      <c r="AT558" s="69">
        <f t="shared" si="756"/>
        <v>53</v>
      </c>
      <c r="AU558" s="69">
        <f t="shared" si="757"/>
        <v>10</v>
      </c>
      <c r="AV558" s="69">
        <f t="shared" si="758"/>
        <v>12</v>
      </c>
      <c r="AW558" s="81"/>
      <c r="AX558" s="364" t="s">
        <v>2878</v>
      </c>
      <c r="AY558" s="364">
        <v>1670</v>
      </c>
      <c r="AZ558" s="264" t="s">
        <v>48</v>
      </c>
      <c r="BA558" s="238"/>
      <c r="BB558" s="237" t="str">
        <f t="shared" si="759"/>
        <v/>
      </c>
      <c r="BC558" s="270">
        <f t="shared" si="760"/>
        <v>731</v>
      </c>
      <c r="BD558" t="str">
        <f t="shared" si="761"/>
        <v>Prasophyllum drummondii</v>
      </c>
      <c r="BE558" s="367" t="e">
        <f>COUNTIFS(#REF!,L558)</f>
        <v>#REF!</v>
      </c>
      <c r="BF558" s="374" t="str">
        <f t="shared" si="684"/>
        <v>y</v>
      </c>
      <c r="BG558" s="82"/>
      <c r="BH558" s="375"/>
      <c r="BI558" s="374"/>
      <c r="BJ558" s="403"/>
      <c r="CE558" t="str">
        <f t="shared" si="765"/>
        <v>Pouched Leek Orchid (Prasophyllum cyphochilum)</v>
      </c>
      <c r="CF558" s="388" t="str">
        <f t="shared" si="766"/>
        <v>Prasophyllum cyphochilum</v>
      </c>
      <c r="CG558" t="str">
        <f t="shared" si="692"/>
        <v/>
      </c>
      <c r="CH558" t="str">
        <f t="shared" si="693"/>
        <v/>
      </c>
      <c r="CI558" t="str">
        <f t="shared" si="694"/>
        <v/>
      </c>
      <c r="CJ558" t="str">
        <f t="shared" si="695"/>
        <v/>
      </c>
      <c r="CK558" s="359" t="str">
        <f t="shared" si="696"/>
        <v/>
      </c>
      <c r="CL558" t="str">
        <f t="shared" si="697"/>
        <v/>
      </c>
      <c r="CM558" t="str">
        <f t="shared" si="698"/>
        <v/>
      </c>
      <c r="CN558" t="str">
        <f t="shared" si="699"/>
        <v/>
      </c>
      <c r="CO558" s="359" t="str">
        <f t="shared" si="700"/>
        <v/>
      </c>
      <c r="CP558" t="str">
        <f t="shared" si="701"/>
        <v/>
      </c>
      <c r="CQ558" t="str">
        <f t="shared" si="702"/>
        <v/>
      </c>
      <c r="CR558" t="str">
        <f t="shared" si="703"/>
        <v/>
      </c>
      <c r="CS558" s="359" t="str">
        <f t="shared" si="704"/>
        <v/>
      </c>
      <c r="CT558" t="str">
        <f t="shared" si="705"/>
        <v/>
      </c>
      <c r="CU558" t="str">
        <f t="shared" si="706"/>
        <v/>
      </c>
      <c r="CV558" t="str">
        <f t="shared" si="707"/>
        <v/>
      </c>
      <c r="CW558" t="str">
        <f t="shared" si="708"/>
        <v/>
      </c>
      <c r="CX558" s="359" t="str">
        <f t="shared" si="709"/>
        <v/>
      </c>
      <c r="CY558" t="str">
        <f t="shared" si="710"/>
        <v/>
      </c>
      <c r="CZ558" t="str">
        <f t="shared" si="711"/>
        <v/>
      </c>
      <c r="DA558" t="str">
        <f t="shared" si="712"/>
        <v/>
      </c>
      <c r="DB558" s="359" t="str">
        <f t="shared" si="713"/>
        <v/>
      </c>
      <c r="DC558" t="str">
        <f t="shared" si="714"/>
        <v/>
      </c>
      <c r="DD558" t="str">
        <f t="shared" si="715"/>
        <v/>
      </c>
      <c r="DE558" t="str">
        <f t="shared" si="716"/>
        <v/>
      </c>
      <c r="DF558" s="359" t="str">
        <f t="shared" si="717"/>
        <v/>
      </c>
      <c r="DG558" t="str">
        <f t="shared" si="718"/>
        <v/>
      </c>
      <c r="DH558" t="str">
        <f t="shared" si="719"/>
        <v/>
      </c>
      <c r="DI558" t="str">
        <f t="shared" si="720"/>
        <v/>
      </c>
      <c r="DJ558" t="str">
        <f t="shared" si="721"/>
        <v/>
      </c>
      <c r="DK558" s="359" t="str">
        <f t="shared" si="722"/>
        <v/>
      </c>
      <c r="DL558" t="str">
        <f t="shared" si="723"/>
        <v/>
      </c>
      <c r="DM558" t="str">
        <f t="shared" si="724"/>
        <v/>
      </c>
      <c r="DN558" t="str">
        <f t="shared" si="725"/>
        <v/>
      </c>
      <c r="DO558" s="359" t="str">
        <f t="shared" si="726"/>
        <v/>
      </c>
      <c r="DP558" t="str">
        <f t="shared" si="727"/>
        <v>X</v>
      </c>
      <c r="DQ558" t="str">
        <f t="shared" si="728"/>
        <v>X</v>
      </c>
      <c r="DR558" t="str">
        <f t="shared" si="729"/>
        <v>X</v>
      </c>
      <c r="DS558" s="359" t="str">
        <f t="shared" si="730"/>
        <v>X</v>
      </c>
      <c r="DT558" t="str">
        <f t="shared" si="731"/>
        <v>X</v>
      </c>
      <c r="DU558" t="str">
        <f t="shared" si="732"/>
        <v>X</v>
      </c>
      <c r="DV558" t="str">
        <f t="shared" si="733"/>
        <v>X</v>
      </c>
      <c r="DW558" t="str">
        <f t="shared" si="734"/>
        <v>X</v>
      </c>
      <c r="DX558" s="359" t="str">
        <f t="shared" si="735"/>
        <v>X</v>
      </c>
      <c r="DY558" t="str">
        <f t="shared" si="736"/>
        <v/>
      </c>
      <c r="DZ558" t="str">
        <f t="shared" si="737"/>
        <v/>
      </c>
      <c r="EA558" t="str">
        <f t="shared" si="738"/>
        <v/>
      </c>
      <c r="EB558" s="359" t="str">
        <f t="shared" si="739"/>
        <v/>
      </c>
      <c r="EC558" t="str">
        <f t="shared" si="740"/>
        <v/>
      </c>
      <c r="ED558" t="str">
        <f t="shared" si="741"/>
        <v/>
      </c>
      <c r="EE558" t="str">
        <f t="shared" si="742"/>
        <v/>
      </c>
      <c r="EF558" t="str">
        <f t="shared" si="743"/>
        <v/>
      </c>
      <c r="EG558" s="359" t="str">
        <f t="shared" si="744"/>
        <v/>
      </c>
      <c r="EH558" t="str">
        <f t="shared" si="691"/>
        <v>Prasophyllum cyphochilum</v>
      </c>
      <c r="EJ558" t="str">
        <f t="shared" si="764"/>
        <v>Prasophyllum drummondii</v>
      </c>
      <c r="EK558" s="100">
        <f t="shared" si="754"/>
        <v>0</v>
      </c>
      <c r="EL558" s="3">
        <f t="shared" si="754"/>
        <v>0</v>
      </c>
      <c r="EM558" s="3">
        <f t="shared" si="754"/>
        <v>0</v>
      </c>
      <c r="EN558" s="3">
        <f t="shared" si="754"/>
        <v>0</v>
      </c>
      <c r="EO558" s="3">
        <f t="shared" si="754"/>
        <v>0</v>
      </c>
      <c r="EP558" s="3">
        <f t="shared" si="754"/>
        <v>0</v>
      </c>
      <c r="EQ558" s="3">
        <f t="shared" si="754"/>
        <v>0</v>
      </c>
      <c r="ER558" s="3">
        <f t="shared" si="754"/>
        <v>0</v>
      </c>
      <c r="ES558" s="3">
        <f t="shared" si="754"/>
        <v>0</v>
      </c>
      <c r="ET558" s="3">
        <f t="shared" si="754"/>
        <v>1</v>
      </c>
      <c r="EU558" s="3">
        <f t="shared" si="754"/>
        <v>1</v>
      </c>
      <c r="EV558" s="24">
        <f t="shared" si="754"/>
        <v>1</v>
      </c>
      <c r="EW558" s="245">
        <f t="shared" si="688"/>
        <v>3</v>
      </c>
      <c r="EX558" s="262" t="str">
        <f t="shared" si="686"/>
        <v/>
      </c>
    </row>
    <row r="559" spans="1:154" ht="16.149999999999999" customHeight="1" x14ac:dyDescent="0.25">
      <c r="A559" s="363"/>
      <c r="D559" s="363"/>
      <c r="E559" s="363"/>
      <c r="F559" s="363"/>
      <c r="G559" s="363"/>
      <c r="H559" s="363"/>
      <c r="I559" s="363"/>
      <c r="J559" s="68">
        <f t="shared" si="753"/>
        <v>732</v>
      </c>
      <c r="K559" s="427" t="str">
        <f t="shared" si="690"/>
        <v>Prasophyllum elatum</v>
      </c>
      <c r="L559" s="428">
        <v>732</v>
      </c>
      <c r="M559" s="427" t="s">
        <v>1762</v>
      </c>
      <c r="N559" s="450" t="s">
        <v>149</v>
      </c>
      <c r="O559" s="363" t="str">
        <f t="shared" si="767"/>
        <v>S</v>
      </c>
      <c r="P559" s="430" t="s">
        <v>2879</v>
      </c>
      <c r="Q559" s="364" t="s">
        <v>1938</v>
      </c>
      <c r="R559" s="365">
        <v>42962</v>
      </c>
      <c r="S559" s="365">
        <v>43040</v>
      </c>
      <c r="T559" s="603" t="s">
        <v>7894</v>
      </c>
      <c r="U559" s="603" t="s">
        <v>7894</v>
      </c>
      <c r="V559" s="603" t="s">
        <v>7894</v>
      </c>
      <c r="W559" s="603" t="s">
        <v>7894</v>
      </c>
      <c r="X559" s="603" t="s">
        <v>7894</v>
      </c>
      <c r="Y559" s="603" t="s">
        <v>7894</v>
      </c>
      <c r="Z559" s="603" t="s">
        <v>7894</v>
      </c>
      <c r="AA559" s="603" t="s">
        <v>4827</v>
      </c>
      <c r="AB559" s="603" t="s">
        <v>4828</v>
      </c>
      <c r="AC559" s="603" t="s">
        <v>4829</v>
      </c>
      <c r="AD559" s="603" t="s">
        <v>4830</v>
      </c>
      <c r="AE559" s="603" t="s">
        <v>7894</v>
      </c>
      <c r="AF559" s="605" t="s">
        <v>7907</v>
      </c>
      <c r="AG559" s="605" t="s">
        <v>7950</v>
      </c>
      <c r="AH559" s="366" t="s">
        <v>685</v>
      </c>
      <c r="AI559" s="363">
        <f t="shared" si="676"/>
        <v>6</v>
      </c>
      <c r="AJ559" s="363">
        <v>26</v>
      </c>
      <c r="AK559" s="413" t="str">
        <f t="shared" si="678"/>
        <v>Tall Leek Orchids</v>
      </c>
      <c r="AL559" s="413" t="str">
        <f t="shared" si="679"/>
        <v>Prasophyllum elatum</v>
      </c>
      <c r="AM559" s="486" t="s">
        <v>7607</v>
      </c>
      <c r="AS559" s="69">
        <f t="shared" si="755"/>
        <v>34</v>
      </c>
      <c r="AT559" s="69">
        <f t="shared" si="756"/>
        <v>44</v>
      </c>
      <c r="AU559" s="69">
        <f t="shared" si="757"/>
        <v>8</v>
      </c>
      <c r="AV559" s="69">
        <f t="shared" si="758"/>
        <v>11</v>
      </c>
      <c r="AW559" s="81" t="e">
        <f>VLOOKUP(AM559,#REF!,6,FALSE)</f>
        <v>#REF!</v>
      </c>
      <c r="AX559" s="364" t="s">
        <v>2880</v>
      </c>
      <c r="AY559" s="364">
        <v>1671</v>
      </c>
      <c r="AZ559" s="264" t="s">
        <v>48</v>
      </c>
      <c r="BA559" s="238"/>
      <c r="BB559" s="237" t="str">
        <f t="shared" si="759"/>
        <v/>
      </c>
      <c r="BC559" s="270">
        <f t="shared" si="760"/>
        <v>732</v>
      </c>
      <c r="BD559" t="str">
        <f t="shared" si="761"/>
        <v>Prasophyllum elatum</v>
      </c>
      <c r="BE559" s="367" t="e">
        <f>COUNTIFS(#REF!,L559)</f>
        <v>#REF!</v>
      </c>
      <c r="BF559" s="374" t="str">
        <f t="shared" si="684"/>
        <v>y</v>
      </c>
      <c r="BG559" s="82"/>
      <c r="BH559" s="375"/>
      <c r="BI559" s="374"/>
      <c r="BJ559" s="403"/>
      <c r="CE559" t="str">
        <f t="shared" si="765"/>
        <v>Swamp Leek Orchid (Prasophyllum drummondii)</v>
      </c>
      <c r="CF559" s="388" t="str">
        <f t="shared" si="766"/>
        <v>Prasophyllum drummondii</v>
      </c>
      <c r="CG559" t="str">
        <f t="shared" si="692"/>
        <v/>
      </c>
      <c r="CH559" t="str">
        <f t="shared" si="693"/>
        <v/>
      </c>
      <c r="CI559" t="str">
        <f t="shared" si="694"/>
        <v/>
      </c>
      <c r="CJ559" t="str">
        <f t="shared" si="695"/>
        <v/>
      </c>
      <c r="CK559" s="359" t="str">
        <f t="shared" si="696"/>
        <v/>
      </c>
      <c r="CL559" t="str">
        <f t="shared" si="697"/>
        <v/>
      </c>
      <c r="CM559" t="str">
        <f t="shared" si="698"/>
        <v/>
      </c>
      <c r="CN559" t="str">
        <f t="shared" si="699"/>
        <v/>
      </c>
      <c r="CO559" s="359" t="str">
        <f t="shared" si="700"/>
        <v/>
      </c>
      <c r="CP559" t="str">
        <f t="shared" si="701"/>
        <v/>
      </c>
      <c r="CQ559" t="str">
        <f t="shared" si="702"/>
        <v/>
      </c>
      <c r="CR559" t="str">
        <f t="shared" si="703"/>
        <v/>
      </c>
      <c r="CS559" s="359" t="str">
        <f t="shared" si="704"/>
        <v/>
      </c>
      <c r="CT559" t="str">
        <f t="shared" si="705"/>
        <v/>
      </c>
      <c r="CU559" t="str">
        <f t="shared" si="706"/>
        <v/>
      </c>
      <c r="CV559" t="str">
        <f t="shared" si="707"/>
        <v/>
      </c>
      <c r="CW559" t="str">
        <f t="shared" si="708"/>
        <v/>
      </c>
      <c r="CX559" s="359" t="str">
        <f t="shared" si="709"/>
        <v/>
      </c>
      <c r="CY559" t="str">
        <f t="shared" si="710"/>
        <v/>
      </c>
      <c r="CZ559" t="str">
        <f t="shared" si="711"/>
        <v/>
      </c>
      <c r="DA559" t="str">
        <f t="shared" si="712"/>
        <v/>
      </c>
      <c r="DB559" s="359" t="str">
        <f t="shared" si="713"/>
        <v/>
      </c>
      <c r="DC559" t="str">
        <f t="shared" si="714"/>
        <v/>
      </c>
      <c r="DD559" t="str">
        <f t="shared" si="715"/>
        <v/>
      </c>
      <c r="DE559" t="str">
        <f t="shared" si="716"/>
        <v/>
      </c>
      <c r="DF559" s="359" t="str">
        <f t="shared" si="717"/>
        <v/>
      </c>
      <c r="DG559" t="str">
        <f t="shared" si="718"/>
        <v/>
      </c>
      <c r="DH559" t="str">
        <f t="shared" si="719"/>
        <v/>
      </c>
      <c r="DI559" t="str">
        <f t="shared" si="720"/>
        <v/>
      </c>
      <c r="DJ559" t="str">
        <f t="shared" si="721"/>
        <v/>
      </c>
      <c r="DK559" s="359" t="str">
        <f t="shared" si="722"/>
        <v/>
      </c>
      <c r="DL559" t="str">
        <f t="shared" si="723"/>
        <v/>
      </c>
      <c r="DM559" t="str">
        <f t="shared" si="724"/>
        <v/>
      </c>
      <c r="DN559" t="str">
        <f t="shared" si="725"/>
        <v/>
      </c>
      <c r="DO559" s="359" t="str">
        <f t="shared" si="726"/>
        <v/>
      </c>
      <c r="DP559" t="str">
        <f t="shared" si="727"/>
        <v/>
      </c>
      <c r="DQ559" t="str">
        <f t="shared" si="728"/>
        <v/>
      </c>
      <c r="DR559" t="str">
        <f t="shared" si="729"/>
        <v/>
      </c>
      <c r="DS559" s="359" t="str">
        <f t="shared" si="730"/>
        <v/>
      </c>
      <c r="DT559" t="str">
        <f t="shared" si="731"/>
        <v>X</v>
      </c>
      <c r="DU559" t="str">
        <f t="shared" si="732"/>
        <v>X</v>
      </c>
      <c r="DV559" t="str">
        <f t="shared" si="733"/>
        <v>X</v>
      </c>
      <c r="DW559" t="str">
        <f t="shared" si="734"/>
        <v>X</v>
      </c>
      <c r="DX559" s="359" t="str">
        <f t="shared" si="735"/>
        <v>X</v>
      </c>
      <c r="DY559" t="str">
        <f t="shared" si="736"/>
        <v>X</v>
      </c>
      <c r="DZ559" t="str">
        <f t="shared" si="737"/>
        <v>X</v>
      </c>
      <c r="EA559" t="str">
        <f t="shared" si="738"/>
        <v>X</v>
      </c>
      <c r="EB559" s="359" t="str">
        <f t="shared" si="739"/>
        <v>X</v>
      </c>
      <c r="EC559" t="str">
        <f t="shared" si="740"/>
        <v>X</v>
      </c>
      <c r="ED559" t="str">
        <f t="shared" si="741"/>
        <v>X</v>
      </c>
      <c r="EE559" t="str">
        <f t="shared" si="742"/>
        <v>X</v>
      </c>
      <c r="EF559" t="str">
        <f t="shared" si="743"/>
        <v>X</v>
      </c>
      <c r="EG559" s="359" t="str">
        <f t="shared" si="744"/>
        <v>X</v>
      </c>
      <c r="EH559" t="str">
        <f t="shared" si="691"/>
        <v>Prasophyllum drummondii</v>
      </c>
      <c r="EJ559" t="str">
        <f t="shared" si="764"/>
        <v>Prasophyllum elatum</v>
      </c>
      <c r="EK559" s="100">
        <f t="shared" si="754"/>
        <v>0</v>
      </c>
      <c r="EL559" s="3">
        <f t="shared" si="754"/>
        <v>0</v>
      </c>
      <c r="EM559" s="3">
        <f t="shared" si="754"/>
        <v>0</v>
      </c>
      <c r="EN559" s="3">
        <f t="shared" si="754"/>
        <v>0</v>
      </c>
      <c r="EO559" s="3">
        <f t="shared" si="754"/>
        <v>0</v>
      </c>
      <c r="EP559" s="3">
        <f t="shared" si="754"/>
        <v>0</v>
      </c>
      <c r="EQ559" s="3">
        <f t="shared" si="754"/>
        <v>0</v>
      </c>
      <c r="ER559" s="3">
        <f t="shared" si="754"/>
        <v>1</v>
      </c>
      <c r="ES559" s="3">
        <f t="shared" si="754"/>
        <v>1</v>
      </c>
      <c r="ET559" s="3">
        <f t="shared" si="754"/>
        <v>1</v>
      </c>
      <c r="EU559" s="3">
        <f t="shared" si="754"/>
        <v>1</v>
      </c>
      <c r="EV559" s="24">
        <f t="shared" si="754"/>
        <v>0</v>
      </c>
      <c r="EW559" s="245">
        <f t="shared" si="688"/>
        <v>4</v>
      </c>
      <c r="EX559" s="262" t="str">
        <f t="shared" si="686"/>
        <v/>
      </c>
    </row>
    <row r="560" spans="1:154" ht="16.149999999999999" customHeight="1" x14ac:dyDescent="0.25">
      <c r="A560" s="363"/>
      <c r="D560" s="363"/>
      <c r="E560" s="363"/>
      <c r="F560" s="363"/>
      <c r="G560" s="363"/>
      <c r="H560" s="363"/>
      <c r="I560" s="363"/>
      <c r="J560" s="68">
        <f t="shared" si="753"/>
        <v>734</v>
      </c>
      <c r="K560" s="427" t="str">
        <f t="shared" si="690"/>
        <v>Prasophyllum fimbria</v>
      </c>
      <c r="L560" s="428">
        <v>734</v>
      </c>
      <c r="M560" s="427" t="s">
        <v>1762</v>
      </c>
      <c r="N560" s="450" t="s">
        <v>219</v>
      </c>
      <c r="O560" s="363" t="str">
        <f t="shared" si="767"/>
        <v>S</v>
      </c>
      <c r="P560" s="430" t="s">
        <v>2881</v>
      </c>
      <c r="Q560" s="364" t="s">
        <v>2227</v>
      </c>
      <c r="R560" s="365">
        <v>42887</v>
      </c>
      <c r="S560" s="365">
        <v>43008</v>
      </c>
      <c r="T560" s="603" t="s">
        <v>7894</v>
      </c>
      <c r="U560" s="603" t="s">
        <v>7894</v>
      </c>
      <c r="V560" s="603" t="s">
        <v>7894</v>
      </c>
      <c r="W560" s="603" t="s">
        <v>7894</v>
      </c>
      <c r="X560" s="603" t="s">
        <v>7894</v>
      </c>
      <c r="Y560" s="603" t="s">
        <v>4825</v>
      </c>
      <c r="Z560" s="603" t="s">
        <v>4826</v>
      </c>
      <c r="AA560" s="603" t="s">
        <v>4827</v>
      </c>
      <c r="AB560" s="603" t="s">
        <v>4828</v>
      </c>
      <c r="AC560" s="603" t="s">
        <v>4829</v>
      </c>
      <c r="AD560" s="603" t="s">
        <v>4830</v>
      </c>
      <c r="AE560" s="603" t="s">
        <v>4831</v>
      </c>
      <c r="AF560" s="605" t="s">
        <v>7933</v>
      </c>
      <c r="AG560" s="605" t="s">
        <v>7977</v>
      </c>
      <c r="AH560" s="366" t="s">
        <v>685</v>
      </c>
      <c r="AI560" s="363">
        <f t="shared" si="676"/>
        <v>6</v>
      </c>
      <c r="AJ560" s="363">
        <v>26</v>
      </c>
      <c r="AK560" s="413" t="str">
        <f t="shared" si="678"/>
        <v>Tall Leek Orchids</v>
      </c>
      <c r="AL560" s="413" t="str">
        <f t="shared" si="679"/>
        <v>Prasophyllum elatum</v>
      </c>
      <c r="AM560" s="486" t="s">
        <v>7607</v>
      </c>
      <c r="AN560" s="70" t="s">
        <v>2882</v>
      </c>
      <c r="AO560" s="70" t="s">
        <v>552</v>
      </c>
      <c r="AS560" s="69">
        <f t="shared" si="755"/>
        <v>23</v>
      </c>
      <c r="AT560" s="69">
        <f t="shared" si="756"/>
        <v>39</v>
      </c>
      <c r="AU560" s="69">
        <f t="shared" si="757"/>
        <v>6</v>
      </c>
      <c r="AV560" s="69">
        <f t="shared" si="758"/>
        <v>9</v>
      </c>
      <c r="AW560" s="81"/>
      <c r="AX560" s="364" t="s">
        <v>2883</v>
      </c>
      <c r="AY560" s="364">
        <v>1672</v>
      </c>
      <c r="AZ560" s="264" t="s">
        <v>48</v>
      </c>
      <c r="BA560" s="238"/>
      <c r="BB560" s="237" t="str">
        <f t="shared" si="759"/>
        <v/>
      </c>
      <c r="BC560" s="270">
        <f t="shared" si="760"/>
        <v>734</v>
      </c>
      <c r="BD560" t="str">
        <f t="shared" si="761"/>
        <v>Prasophyllum fimbria</v>
      </c>
      <c r="BE560" s="367" t="e">
        <f>COUNTIFS(#REF!,L560)</f>
        <v>#REF!</v>
      </c>
      <c r="BF560" s="374" t="str">
        <f t="shared" si="684"/>
        <v>y</v>
      </c>
      <c r="BG560" s="82"/>
      <c r="BH560" s="375"/>
      <c r="BI560" s="374"/>
      <c r="BJ560" s="403"/>
      <c r="CE560" t="str">
        <f t="shared" si="765"/>
        <v>Tall Leek Orchid (Prasophyllum elatum)</v>
      </c>
      <c r="CF560" s="388" t="str">
        <f t="shared" si="766"/>
        <v>Prasophyllum elatum</v>
      </c>
      <c r="CG560" t="str">
        <f t="shared" si="692"/>
        <v/>
      </c>
      <c r="CH560" t="str">
        <f t="shared" si="693"/>
        <v/>
      </c>
      <c r="CI560" t="str">
        <f t="shared" si="694"/>
        <v/>
      </c>
      <c r="CJ560" t="str">
        <f t="shared" si="695"/>
        <v/>
      </c>
      <c r="CK560" s="359" t="str">
        <f t="shared" si="696"/>
        <v/>
      </c>
      <c r="CL560" t="str">
        <f t="shared" si="697"/>
        <v/>
      </c>
      <c r="CM560" t="str">
        <f t="shared" si="698"/>
        <v/>
      </c>
      <c r="CN560" t="str">
        <f t="shared" si="699"/>
        <v/>
      </c>
      <c r="CO560" s="359" t="str">
        <f t="shared" si="700"/>
        <v/>
      </c>
      <c r="CP560" t="str">
        <f t="shared" si="701"/>
        <v/>
      </c>
      <c r="CQ560" t="str">
        <f t="shared" si="702"/>
        <v/>
      </c>
      <c r="CR560" t="str">
        <f t="shared" si="703"/>
        <v/>
      </c>
      <c r="CS560" s="359" t="str">
        <f t="shared" si="704"/>
        <v/>
      </c>
      <c r="CT560" t="str">
        <f t="shared" si="705"/>
        <v/>
      </c>
      <c r="CU560" t="str">
        <f t="shared" si="706"/>
        <v/>
      </c>
      <c r="CV560" t="str">
        <f t="shared" si="707"/>
        <v/>
      </c>
      <c r="CW560" t="str">
        <f t="shared" si="708"/>
        <v/>
      </c>
      <c r="CX560" s="359" t="str">
        <f t="shared" si="709"/>
        <v/>
      </c>
      <c r="CY560" t="str">
        <f t="shared" si="710"/>
        <v/>
      </c>
      <c r="CZ560" t="str">
        <f t="shared" si="711"/>
        <v/>
      </c>
      <c r="DA560" t="str">
        <f t="shared" si="712"/>
        <v/>
      </c>
      <c r="DB560" s="359" t="str">
        <f t="shared" si="713"/>
        <v/>
      </c>
      <c r="DC560" t="str">
        <f t="shared" si="714"/>
        <v/>
      </c>
      <c r="DD560" t="str">
        <f t="shared" si="715"/>
        <v/>
      </c>
      <c r="DE560" t="str">
        <f t="shared" si="716"/>
        <v/>
      </c>
      <c r="DF560" s="359" t="str">
        <f t="shared" si="717"/>
        <v/>
      </c>
      <c r="DG560" t="str">
        <f t="shared" si="718"/>
        <v/>
      </c>
      <c r="DH560" t="str">
        <f t="shared" si="719"/>
        <v/>
      </c>
      <c r="DI560" t="str">
        <f t="shared" si="720"/>
        <v/>
      </c>
      <c r="DJ560" t="str">
        <f t="shared" si="721"/>
        <v/>
      </c>
      <c r="DK560" s="359" t="str">
        <f t="shared" si="722"/>
        <v/>
      </c>
      <c r="DL560" t="str">
        <f t="shared" si="723"/>
        <v/>
      </c>
      <c r="DM560" t="str">
        <f t="shared" si="724"/>
        <v/>
      </c>
      <c r="DN560" t="str">
        <f t="shared" si="725"/>
        <v>X</v>
      </c>
      <c r="DO560" s="359" t="str">
        <f t="shared" si="726"/>
        <v>X</v>
      </c>
      <c r="DP560" t="str">
        <f t="shared" si="727"/>
        <v>X</v>
      </c>
      <c r="DQ560" t="str">
        <f t="shared" si="728"/>
        <v>X</v>
      </c>
      <c r="DR560" t="str">
        <f t="shared" si="729"/>
        <v>X</v>
      </c>
      <c r="DS560" s="359" t="str">
        <f t="shared" si="730"/>
        <v>X</v>
      </c>
      <c r="DT560" t="str">
        <f t="shared" si="731"/>
        <v>X</v>
      </c>
      <c r="DU560" t="str">
        <f t="shared" si="732"/>
        <v>X</v>
      </c>
      <c r="DV560" t="str">
        <f t="shared" si="733"/>
        <v>X</v>
      </c>
      <c r="DW560" t="str">
        <f t="shared" si="734"/>
        <v>X</v>
      </c>
      <c r="DX560" s="359" t="str">
        <f t="shared" si="735"/>
        <v>X</v>
      </c>
      <c r="DY560" t="str">
        <f t="shared" si="736"/>
        <v/>
      </c>
      <c r="DZ560" t="str">
        <f t="shared" si="737"/>
        <v/>
      </c>
      <c r="EA560" t="str">
        <f t="shared" si="738"/>
        <v/>
      </c>
      <c r="EB560" s="359" t="str">
        <f t="shared" si="739"/>
        <v/>
      </c>
      <c r="EC560" t="str">
        <f t="shared" si="740"/>
        <v/>
      </c>
      <c r="ED560" t="str">
        <f t="shared" si="741"/>
        <v/>
      </c>
      <c r="EE560" t="str">
        <f t="shared" si="742"/>
        <v/>
      </c>
      <c r="EF560" t="str">
        <f t="shared" si="743"/>
        <v/>
      </c>
      <c r="EG560" s="359" t="str">
        <f t="shared" si="744"/>
        <v/>
      </c>
      <c r="EH560" t="str">
        <f t="shared" si="691"/>
        <v>Prasophyllum elatum</v>
      </c>
      <c r="EJ560" t="str">
        <f t="shared" si="764"/>
        <v>Prasophyllum fimbria</v>
      </c>
      <c r="EK560" s="100">
        <f t="shared" si="754"/>
        <v>0</v>
      </c>
      <c r="EL560" s="3">
        <f t="shared" si="754"/>
        <v>0</v>
      </c>
      <c r="EM560" s="3">
        <f t="shared" si="754"/>
        <v>0</v>
      </c>
      <c r="EN560" s="3">
        <f t="shared" si="754"/>
        <v>0</v>
      </c>
      <c r="EO560" s="3">
        <f t="shared" si="754"/>
        <v>0</v>
      </c>
      <c r="EP560" s="3">
        <f t="shared" si="754"/>
        <v>1</v>
      </c>
      <c r="EQ560" s="3">
        <f t="shared" si="754"/>
        <v>1</v>
      </c>
      <c r="ER560" s="3">
        <f t="shared" si="754"/>
        <v>1</v>
      </c>
      <c r="ES560" s="3">
        <f t="shared" si="754"/>
        <v>1</v>
      </c>
      <c r="ET560" s="3">
        <f t="shared" si="754"/>
        <v>0</v>
      </c>
      <c r="EU560" s="3">
        <f t="shared" si="754"/>
        <v>0</v>
      </c>
      <c r="EV560" s="24">
        <f t="shared" si="754"/>
        <v>0</v>
      </c>
      <c r="EW560" s="245">
        <f t="shared" si="688"/>
        <v>4</v>
      </c>
      <c r="EX560" s="262" t="str">
        <f t="shared" si="686"/>
        <v/>
      </c>
    </row>
    <row r="561" spans="1:154" ht="16.149999999999999" customHeight="1" x14ac:dyDescent="0.25">
      <c r="A561" s="363"/>
      <c r="D561" s="363"/>
      <c r="E561" s="363"/>
      <c r="F561" s="363"/>
      <c r="G561" s="363"/>
      <c r="H561" s="363"/>
      <c r="I561" s="363"/>
      <c r="J561" s="68">
        <f t="shared" si="753"/>
        <v>735</v>
      </c>
      <c r="K561" s="427" t="str">
        <f t="shared" si="690"/>
        <v>Prasophyllum gibbosum</v>
      </c>
      <c r="L561" s="428">
        <v>735</v>
      </c>
      <c r="M561" s="427" t="s">
        <v>1762</v>
      </c>
      <c r="N561" s="450" t="s">
        <v>546</v>
      </c>
      <c r="O561" s="363" t="str">
        <f t="shared" si="767"/>
        <v>S</v>
      </c>
      <c r="P561" s="430" t="s">
        <v>2884</v>
      </c>
      <c r="Q561" s="364" t="s">
        <v>2755</v>
      </c>
      <c r="R561" s="365">
        <v>43008</v>
      </c>
      <c r="S561" s="365">
        <v>42750</v>
      </c>
      <c r="T561" s="603" t="s">
        <v>4820</v>
      </c>
      <c r="U561" s="603" t="s">
        <v>7894</v>
      </c>
      <c r="V561" s="603" t="s">
        <v>7894</v>
      </c>
      <c r="W561" s="603" t="s">
        <v>7894</v>
      </c>
      <c r="X561" s="603" t="s">
        <v>7894</v>
      </c>
      <c r="Y561" s="603" t="s">
        <v>7894</v>
      </c>
      <c r="Z561" s="603" t="s">
        <v>7894</v>
      </c>
      <c r="AA561" s="603" t="s">
        <v>7894</v>
      </c>
      <c r="AB561" s="603" t="s">
        <v>7894</v>
      </c>
      <c r="AC561" s="603" t="s">
        <v>4829</v>
      </c>
      <c r="AD561" s="603" t="s">
        <v>4830</v>
      </c>
      <c r="AE561" s="603" t="s">
        <v>4831</v>
      </c>
      <c r="AF561" s="605" t="s">
        <v>7918</v>
      </c>
      <c r="AG561" s="605" t="s">
        <v>7960</v>
      </c>
      <c r="AH561" s="366" t="s">
        <v>685</v>
      </c>
      <c r="AI561" s="363">
        <f t="shared" si="676"/>
        <v>6</v>
      </c>
      <c r="AJ561" s="363">
        <v>25</v>
      </c>
      <c r="AK561" s="413" t="str">
        <f t="shared" si="678"/>
        <v>Stout Leek Orchids</v>
      </c>
      <c r="AL561" s="413" t="str">
        <f t="shared" si="679"/>
        <v>Prasophyllum cucullatum</v>
      </c>
      <c r="AM561" s="486" t="s">
        <v>7607</v>
      </c>
      <c r="AS561" s="69">
        <f t="shared" si="755"/>
        <v>40</v>
      </c>
      <c r="AT561" s="69">
        <f t="shared" si="756"/>
        <v>55</v>
      </c>
      <c r="AU561" s="69">
        <f t="shared" si="757"/>
        <v>9</v>
      </c>
      <c r="AV561" s="69">
        <f t="shared" si="758"/>
        <v>1</v>
      </c>
      <c r="AW561" s="81"/>
      <c r="AX561" s="364" t="s">
        <v>2885</v>
      </c>
      <c r="AY561" s="364">
        <v>1673</v>
      </c>
      <c r="AZ561" s="264" t="s">
        <v>48</v>
      </c>
      <c r="BA561" s="238"/>
      <c r="BB561" s="237" t="str">
        <f t="shared" si="759"/>
        <v/>
      </c>
      <c r="BC561" s="270">
        <f t="shared" si="760"/>
        <v>735</v>
      </c>
      <c r="BD561" t="str">
        <f t="shared" si="761"/>
        <v>Prasophyllum gibbosum</v>
      </c>
      <c r="BE561" s="367" t="e">
        <f>COUNTIFS(#REF!,L561)</f>
        <v>#REF!</v>
      </c>
      <c r="BF561" s="374" t="str">
        <f t="shared" si="684"/>
        <v>y</v>
      </c>
      <c r="BG561" s="82"/>
      <c r="BH561" s="375"/>
      <c r="BI561" s="374"/>
      <c r="BJ561" s="403"/>
      <c r="CE561" t="str">
        <f t="shared" si="765"/>
        <v>Fringed Leek Orchid (Prasophyllum fimbria)</v>
      </c>
      <c r="CF561" s="388" t="str">
        <f t="shared" si="766"/>
        <v>Prasophyllum fimbria</v>
      </c>
      <c r="CG561" t="str">
        <f t="shared" si="692"/>
        <v/>
      </c>
      <c r="CH561" t="str">
        <f t="shared" si="693"/>
        <v/>
      </c>
      <c r="CI561" t="str">
        <f t="shared" si="694"/>
        <v/>
      </c>
      <c r="CJ561" t="str">
        <f t="shared" si="695"/>
        <v/>
      </c>
      <c r="CK561" s="359" t="str">
        <f t="shared" si="696"/>
        <v/>
      </c>
      <c r="CL561" t="str">
        <f t="shared" si="697"/>
        <v/>
      </c>
      <c r="CM561" t="str">
        <f t="shared" si="698"/>
        <v/>
      </c>
      <c r="CN561" t="str">
        <f t="shared" si="699"/>
        <v/>
      </c>
      <c r="CO561" s="359" t="str">
        <f t="shared" si="700"/>
        <v/>
      </c>
      <c r="CP561" t="str">
        <f t="shared" si="701"/>
        <v/>
      </c>
      <c r="CQ561" t="str">
        <f t="shared" si="702"/>
        <v/>
      </c>
      <c r="CR561" t="str">
        <f t="shared" si="703"/>
        <v/>
      </c>
      <c r="CS561" s="359" t="str">
        <f t="shared" si="704"/>
        <v/>
      </c>
      <c r="CT561" t="str">
        <f t="shared" si="705"/>
        <v/>
      </c>
      <c r="CU561" t="str">
        <f t="shared" si="706"/>
        <v/>
      </c>
      <c r="CV561" t="str">
        <f t="shared" si="707"/>
        <v/>
      </c>
      <c r="CW561" t="str">
        <f t="shared" si="708"/>
        <v/>
      </c>
      <c r="CX561" s="359" t="str">
        <f t="shared" si="709"/>
        <v/>
      </c>
      <c r="CY561" t="str">
        <f t="shared" si="710"/>
        <v/>
      </c>
      <c r="CZ561" t="str">
        <f t="shared" si="711"/>
        <v/>
      </c>
      <c r="DA561" t="str">
        <f t="shared" si="712"/>
        <v/>
      </c>
      <c r="DB561" s="359" t="str">
        <f t="shared" si="713"/>
        <v/>
      </c>
      <c r="DC561" t="str">
        <f t="shared" si="714"/>
        <v>X</v>
      </c>
      <c r="DD561" t="str">
        <f t="shared" si="715"/>
        <v>X</v>
      </c>
      <c r="DE561" t="str">
        <f t="shared" si="716"/>
        <v>X</v>
      </c>
      <c r="DF561" s="359" t="str">
        <f t="shared" si="717"/>
        <v>X</v>
      </c>
      <c r="DG561" t="str">
        <f t="shared" si="718"/>
        <v>X</v>
      </c>
      <c r="DH561" t="str">
        <f t="shared" si="719"/>
        <v>X</v>
      </c>
      <c r="DI561" t="str">
        <f t="shared" si="720"/>
        <v>X</v>
      </c>
      <c r="DJ561" t="str">
        <f t="shared" si="721"/>
        <v>X</v>
      </c>
      <c r="DK561" s="359" t="str">
        <f t="shared" si="722"/>
        <v>X</v>
      </c>
      <c r="DL561" t="str">
        <f t="shared" si="723"/>
        <v>X</v>
      </c>
      <c r="DM561" t="str">
        <f t="shared" si="724"/>
        <v>X</v>
      </c>
      <c r="DN561" t="str">
        <f t="shared" si="725"/>
        <v>X</v>
      </c>
      <c r="DO561" s="359" t="str">
        <f t="shared" si="726"/>
        <v>X</v>
      </c>
      <c r="DP561" t="str">
        <f t="shared" si="727"/>
        <v>X</v>
      </c>
      <c r="DQ561" t="str">
        <f t="shared" si="728"/>
        <v>X</v>
      </c>
      <c r="DR561" t="str">
        <f t="shared" si="729"/>
        <v>X</v>
      </c>
      <c r="DS561" s="359" t="str">
        <f t="shared" si="730"/>
        <v>X</v>
      </c>
      <c r="DT561" t="str">
        <f t="shared" si="731"/>
        <v/>
      </c>
      <c r="DU561" t="str">
        <f t="shared" si="732"/>
        <v/>
      </c>
      <c r="DV561" t="str">
        <f t="shared" si="733"/>
        <v/>
      </c>
      <c r="DW561" t="str">
        <f t="shared" si="734"/>
        <v/>
      </c>
      <c r="DX561" s="359" t="str">
        <f t="shared" si="735"/>
        <v/>
      </c>
      <c r="DY561" t="str">
        <f t="shared" si="736"/>
        <v/>
      </c>
      <c r="DZ561" t="str">
        <f t="shared" si="737"/>
        <v/>
      </c>
      <c r="EA561" t="str">
        <f t="shared" si="738"/>
        <v/>
      </c>
      <c r="EB561" s="359" t="str">
        <f t="shared" si="739"/>
        <v/>
      </c>
      <c r="EC561" t="str">
        <f t="shared" si="740"/>
        <v/>
      </c>
      <c r="ED561" t="str">
        <f t="shared" si="741"/>
        <v/>
      </c>
      <c r="EE561" t="str">
        <f t="shared" si="742"/>
        <v/>
      </c>
      <c r="EF561" t="str">
        <f t="shared" si="743"/>
        <v/>
      </c>
      <c r="EG561" s="359" t="str">
        <f t="shared" si="744"/>
        <v/>
      </c>
      <c r="EH561" t="str">
        <f t="shared" si="691"/>
        <v>Prasophyllum fimbria</v>
      </c>
      <c r="EJ561" t="str">
        <f t="shared" si="764"/>
        <v>Prasophyllum gibbosum</v>
      </c>
      <c r="EK561" s="100">
        <f t="shared" si="754"/>
        <v>1</v>
      </c>
      <c r="EL561" s="3">
        <f t="shared" si="754"/>
        <v>0</v>
      </c>
      <c r="EM561" s="3">
        <f t="shared" si="754"/>
        <v>0</v>
      </c>
      <c r="EN561" s="3">
        <f t="shared" si="754"/>
        <v>0</v>
      </c>
      <c r="EO561" s="3">
        <f t="shared" si="754"/>
        <v>0</v>
      </c>
      <c r="EP561" s="3">
        <f t="shared" si="754"/>
        <v>0</v>
      </c>
      <c r="EQ561" s="3">
        <f t="shared" si="754"/>
        <v>0</v>
      </c>
      <c r="ER561" s="3">
        <f t="shared" si="754"/>
        <v>0</v>
      </c>
      <c r="ES561" s="3">
        <f t="shared" si="754"/>
        <v>1</v>
      </c>
      <c r="ET561" s="3">
        <f t="shared" si="754"/>
        <v>1</v>
      </c>
      <c r="EU561" s="3">
        <f t="shared" si="754"/>
        <v>1</v>
      </c>
      <c r="EV561" s="24">
        <f t="shared" si="754"/>
        <v>1</v>
      </c>
      <c r="EW561" s="245">
        <f t="shared" si="688"/>
        <v>5</v>
      </c>
      <c r="EX561" s="262" t="str">
        <f t="shared" si="686"/>
        <v xml:space="preserve"> X</v>
      </c>
    </row>
    <row r="562" spans="1:154" ht="16.149999999999999" customHeight="1" x14ac:dyDescent="0.25">
      <c r="A562" s="363"/>
      <c r="D562" s="363"/>
      <c r="E562" s="363"/>
      <c r="F562" s="363"/>
      <c r="G562" s="363"/>
      <c r="H562" s="363"/>
      <c r="I562" s="363"/>
      <c r="J562" s="68">
        <f t="shared" si="753"/>
        <v>737</v>
      </c>
      <c r="K562" s="427" t="str">
        <f t="shared" si="690"/>
        <v>Prasophyllum giganteum</v>
      </c>
      <c r="L562" s="428">
        <v>737</v>
      </c>
      <c r="M562" s="427" t="s">
        <v>1762</v>
      </c>
      <c r="N562" s="450" t="s">
        <v>520</v>
      </c>
      <c r="O562" s="363" t="str">
        <f t="shared" si="767"/>
        <v>S</v>
      </c>
      <c r="P562" s="430" t="s">
        <v>2886</v>
      </c>
      <c r="Q562" s="364" t="s">
        <v>1938</v>
      </c>
      <c r="R562" s="365">
        <v>43008</v>
      </c>
      <c r="S562" s="365">
        <v>43054</v>
      </c>
      <c r="T562" s="603" t="s">
        <v>7894</v>
      </c>
      <c r="U562" s="603" t="s">
        <v>7894</v>
      </c>
      <c r="V562" s="603" t="s">
        <v>7894</v>
      </c>
      <c r="W562" s="603" t="s">
        <v>7894</v>
      </c>
      <c r="X562" s="603" t="s">
        <v>7894</v>
      </c>
      <c r="Y562" s="603" t="s">
        <v>7894</v>
      </c>
      <c r="Z562" s="603" t="s">
        <v>7894</v>
      </c>
      <c r="AA562" s="603" t="s">
        <v>7894</v>
      </c>
      <c r="AB562" s="603" t="s">
        <v>4828</v>
      </c>
      <c r="AC562" s="603" t="s">
        <v>4829</v>
      </c>
      <c r="AD562" s="603" t="s">
        <v>4830</v>
      </c>
      <c r="AE562" s="603" t="s">
        <v>7894</v>
      </c>
      <c r="AF562" s="605" t="s">
        <v>7902</v>
      </c>
      <c r="AG562" s="605" t="s">
        <v>7946</v>
      </c>
      <c r="AH562" s="366" t="s">
        <v>685</v>
      </c>
      <c r="AI562" s="363">
        <f t="shared" si="676"/>
        <v>6</v>
      </c>
      <c r="AJ562" s="363">
        <v>26</v>
      </c>
      <c r="AK562" s="413" t="str">
        <f t="shared" si="678"/>
        <v>Tall Leek Orchids</v>
      </c>
      <c r="AL562" s="413" t="str">
        <f t="shared" si="679"/>
        <v>Prasophyllum elatum</v>
      </c>
      <c r="AM562" s="486" t="s">
        <v>7607</v>
      </c>
      <c r="AS562" s="69">
        <f t="shared" si="755"/>
        <v>40</v>
      </c>
      <c r="AT562" s="69">
        <f t="shared" si="756"/>
        <v>46</v>
      </c>
      <c r="AU562" s="69">
        <f t="shared" si="757"/>
        <v>9</v>
      </c>
      <c r="AV562" s="69">
        <f t="shared" si="758"/>
        <v>11</v>
      </c>
      <c r="AW562" s="81"/>
      <c r="AX562" s="364" t="s">
        <v>2887</v>
      </c>
      <c r="AY562" s="364">
        <v>1674</v>
      </c>
      <c r="AZ562" s="264" t="s">
        <v>48</v>
      </c>
      <c r="BA562" s="238"/>
      <c r="BB562" s="237" t="str">
        <f t="shared" si="759"/>
        <v/>
      </c>
      <c r="BC562" s="270">
        <f t="shared" si="760"/>
        <v>737</v>
      </c>
      <c r="BD562" t="str">
        <f t="shared" si="761"/>
        <v>Prasophyllum giganteum</v>
      </c>
      <c r="BE562" s="367" t="e">
        <f>COUNTIFS(#REF!,L562)</f>
        <v>#REF!</v>
      </c>
      <c r="BF562" s="374" t="str">
        <f t="shared" si="684"/>
        <v>y</v>
      </c>
      <c r="BG562" s="82"/>
      <c r="BH562" s="375"/>
      <c r="BI562" s="374"/>
      <c r="BJ562" s="403"/>
      <c r="CE562" t="str">
        <f t="shared" si="765"/>
        <v>Humped Leek Orchid (Prasophyllum gibbosum)</v>
      </c>
      <c r="CF562" s="388" t="str">
        <f t="shared" si="766"/>
        <v>Prasophyllum gibbosum</v>
      </c>
      <c r="CG562" t="str">
        <f t="shared" si="692"/>
        <v/>
      </c>
      <c r="CH562" t="str">
        <f t="shared" si="693"/>
        <v/>
      </c>
      <c r="CI562" t="str">
        <f t="shared" si="694"/>
        <v/>
      </c>
      <c r="CJ562" t="str">
        <f t="shared" si="695"/>
        <v/>
      </c>
      <c r="CK562" s="359" t="str">
        <f t="shared" si="696"/>
        <v/>
      </c>
      <c r="CL562" t="str">
        <f t="shared" si="697"/>
        <v/>
      </c>
      <c r="CM562" t="str">
        <f t="shared" si="698"/>
        <v/>
      </c>
      <c r="CN562" t="str">
        <f t="shared" si="699"/>
        <v/>
      </c>
      <c r="CO562" s="359" t="str">
        <f t="shared" si="700"/>
        <v/>
      </c>
      <c r="CP562" t="str">
        <f t="shared" si="701"/>
        <v/>
      </c>
      <c r="CQ562" t="str">
        <f t="shared" si="702"/>
        <v/>
      </c>
      <c r="CR562" t="str">
        <f t="shared" si="703"/>
        <v/>
      </c>
      <c r="CS562" s="359" t="str">
        <f t="shared" si="704"/>
        <v/>
      </c>
      <c r="CT562" t="str">
        <f t="shared" si="705"/>
        <v/>
      </c>
      <c r="CU562" t="str">
        <f t="shared" si="706"/>
        <v/>
      </c>
      <c r="CV562" t="str">
        <f t="shared" si="707"/>
        <v/>
      </c>
      <c r="CW562" t="str">
        <f t="shared" si="708"/>
        <v/>
      </c>
      <c r="CX562" s="359" t="str">
        <f t="shared" si="709"/>
        <v/>
      </c>
      <c r="CY562" t="str">
        <f t="shared" si="710"/>
        <v/>
      </c>
      <c r="CZ562" t="str">
        <f t="shared" si="711"/>
        <v/>
      </c>
      <c r="DA562" t="str">
        <f t="shared" si="712"/>
        <v/>
      </c>
      <c r="DB562" s="359" t="str">
        <f t="shared" si="713"/>
        <v/>
      </c>
      <c r="DC562" t="str">
        <f t="shared" si="714"/>
        <v/>
      </c>
      <c r="DD562" t="str">
        <f t="shared" si="715"/>
        <v/>
      </c>
      <c r="DE562" t="str">
        <f t="shared" si="716"/>
        <v/>
      </c>
      <c r="DF562" s="359" t="str">
        <f t="shared" si="717"/>
        <v/>
      </c>
      <c r="DG562" t="str">
        <f t="shared" si="718"/>
        <v/>
      </c>
      <c r="DH562" t="str">
        <f t="shared" si="719"/>
        <v/>
      </c>
      <c r="DI562" t="str">
        <f t="shared" si="720"/>
        <v/>
      </c>
      <c r="DJ562" t="str">
        <f t="shared" si="721"/>
        <v/>
      </c>
      <c r="DK562" s="359" t="str">
        <f t="shared" si="722"/>
        <v/>
      </c>
      <c r="DL562" t="str">
        <f t="shared" si="723"/>
        <v/>
      </c>
      <c r="DM562" t="str">
        <f t="shared" si="724"/>
        <v/>
      </c>
      <c r="DN562" t="str">
        <f t="shared" si="725"/>
        <v/>
      </c>
      <c r="DO562" s="359" t="str">
        <f t="shared" si="726"/>
        <v/>
      </c>
      <c r="DP562" t="str">
        <f t="shared" si="727"/>
        <v/>
      </c>
      <c r="DQ562" t="str">
        <f t="shared" si="728"/>
        <v/>
      </c>
      <c r="DR562" t="str">
        <f t="shared" si="729"/>
        <v/>
      </c>
      <c r="DS562" s="359" t="str">
        <f t="shared" si="730"/>
        <v/>
      </c>
      <c r="DT562" t="str">
        <f t="shared" si="731"/>
        <v/>
      </c>
      <c r="DU562" t="str">
        <f t="shared" si="732"/>
        <v/>
      </c>
      <c r="DV562" t="str">
        <f t="shared" si="733"/>
        <v/>
      </c>
      <c r="DW562" t="str">
        <f t="shared" si="734"/>
        <v/>
      </c>
      <c r="DX562" s="359" t="str">
        <f t="shared" si="735"/>
        <v/>
      </c>
      <c r="DY562" t="str">
        <f t="shared" si="736"/>
        <v/>
      </c>
      <c r="DZ562" t="str">
        <f t="shared" si="737"/>
        <v/>
      </c>
      <c r="EA562" t="str">
        <f t="shared" si="738"/>
        <v/>
      </c>
      <c r="EB562" s="359" t="str">
        <f t="shared" si="739"/>
        <v/>
      </c>
      <c r="EC562" t="str">
        <f t="shared" si="740"/>
        <v/>
      </c>
      <c r="ED562" t="str">
        <f t="shared" si="741"/>
        <v/>
      </c>
      <c r="EE562" t="str">
        <f t="shared" si="742"/>
        <v/>
      </c>
      <c r="EF562" t="str">
        <f t="shared" si="743"/>
        <v/>
      </c>
      <c r="EG562" s="359" t="str">
        <f t="shared" si="744"/>
        <v/>
      </c>
      <c r="EH562" t="str">
        <f t="shared" si="691"/>
        <v>Prasophyllum gibbosum</v>
      </c>
      <c r="EJ562" t="str">
        <f t="shared" si="764"/>
        <v>Prasophyllum giganteum</v>
      </c>
      <c r="EK562" s="100">
        <f t="shared" si="754"/>
        <v>0</v>
      </c>
      <c r="EL562" s="3">
        <f t="shared" si="754"/>
        <v>0</v>
      </c>
      <c r="EM562" s="3">
        <f t="shared" si="754"/>
        <v>0</v>
      </c>
      <c r="EN562" s="3">
        <f t="shared" ref="EK562:EV583" si="768">IF($AV562&gt;=$AU562,IF(AND(EN$2&gt;=$AU562,EN$2&lt;=$AV562),1,0),IF(OR(EN$2&gt;=$AU562,EN$2&lt;=$AV562),1,0))</f>
        <v>0</v>
      </c>
      <c r="EO562" s="3">
        <f t="shared" si="768"/>
        <v>0</v>
      </c>
      <c r="EP562" s="3">
        <f t="shared" si="768"/>
        <v>0</v>
      </c>
      <c r="EQ562" s="3">
        <f t="shared" si="768"/>
        <v>0</v>
      </c>
      <c r="ER562" s="3">
        <f t="shared" si="768"/>
        <v>0</v>
      </c>
      <c r="ES562" s="3">
        <f t="shared" si="768"/>
        <v>1</v>
      </c>
      <c r="ET562" s="3">
        <f t="shared" si="768"/>
        <v>1</v>
      </c>
      <c r="EU562" s="3">
        <f t="shared" si="768"/>
        <v>1</v>
      </c>
      <c r="EV562" s="24">
        <f t="shared" si="768"/>
        <v>0</v>
      </c>
      <c r="EW562" s="245">
        <f t="shared" si="688"/>
        <v>3</v>
      </c>
      <c r="EX562" s="262" t="str">
        <f t="shared" si="686"/>
        <v/>
      </c>
    </row>
    <row r="563" spans="1:154" ht="16.149999999999999" customHeight="1" x14ac:dyDescent="0.25">
      <c r="A563" s="363"/>
      <c r="D563" s="363"/>
      <c r="E563" s="363"/>
      <c r="F563" s="363"/>
      <c r="G563" s="363"/>
      <c r="H563" s="363"/>
      <c r="I563" s="363"/>
      <c r="J563" s="68">
        <f t="shared" si="753"/>
        <v>738</v>
      </c>
      <c r="K563" s="427" t="str">
        <f t="shared" si="690"/>
        <v>Prasophyllum gracile</v>
      </c>
      <c r="L563" s="428">
        <v>738</v>
      </c>
      <c r="M563" s="427" t="s">
        <v>1762</v>
      </c>
      <c r="N563" s="450" t="s">
        <v>119</v>
      </c>
      <c r="O563" s="363" t="str">
        <f t="shared" si="767"/>
        <v>S</v>
      </c>
      <c r="P563" s="430" t="s">
        <v>2888</v>
      </c>
      <c r="Q563" s="364" t="s">
        <v>2781</v>
      </c>
      <c r="R563" s="365">
        <v>42917</v>
      </c>
      <c r="S563" s="365">
        <v>43039</v>
      </c>
      <c r="T563" s="603" t="s">
        <v>7894</v>
      </c>
      <c r="U563" s="603" t="s">
        <v>7894</v>
      </c>
      <c r="V563" s="603" t="s">
        <v>7894</v>
      </c>
      <c r="W563" s="603" t="s">
        <v>7894</v>
      </c>
      <c r="X563" s="603" t="s">
        <v>7894</v>
      </c>
      <c r="Y563" s="603" t="s">
        <v>7894</v>
      </c>
      <c r="Z563" s="603" t="s">
        <v>4826</v>
      </c>
      <c r="AA563" s="603" t="s">
        <v>4827</v>
      </c>
      <c r="AB563" s="603" t="s">
        <v>4828</v>
      </c>
      <c r="AC563" s="603" t="s">
        <v>4829</v>
      </c>
      <c r="AD563" s="603" t="s">
        <v>4830</v>
      </c>
      <c r="AE563" s="603" t="s">
        <v>7894</v>
      </c>
      <c r="AF563" s="605" t="s">
        <v>7934</v>
      </c>
      <c r="AG563" s="605" t="s">
        <v>7978</v>
      </c>
      <c r="AH563" s="366" t="s">
        <v>685</v>
      </c>
      <c r="AI563" s="363">
        <f t="shared" si="676"/>
        <v>6</v>
      </c>
      <c r="AJ563" s="363">
        <v>27</v>
      </c>
      <c r="AK563" s="413" t="str">
        <f t="shared" si="678"/>
        <v>Small Leek Orchids</v>
      </c>
      <c r="AL563" s="413" t="str">
        <f t="shared" si="679"/>
        <v>Prasophyllum gracile</v>
      </c>
      <c r="AM563" s="486" t="s">
        <v>7607</v>
      </c>
      <c r="AN563" s="70" t="s">
        <v>7738</v>
      </c>
      <c r="AS563" s="69">
        <f t="shared" si="755"/>
        <v>27</v>
      </c>
      <c r="AT563" s="69">
        <f t="shared" si="756"/>
        <v>44</v>
      </c>
      <c r="AU563" s="69">
        <f t="shared" si="757"/>
        <v>7</v>
      </c>
      <c r="AV563" s="69">
        <f t="shared" si="758"/>
        <v>10</v>
      </c>
      <c r="AW563" s="81"/>
      <c r="AX563" s="364" t="s">
        <v>2889</v>
      </c>
      <c r="AY563" s="364">
        <v>16688</v>
      </c>
      <c r="AZ563" s="264" t="s">
        <v>48</v>
      </c>
      <c r="BA563" s="238"/>
      <c r="BB563" s="237" t="str">
        <f t="shared" si="759"/>
        <v/>
      </c>
      <c r="BC563" s="270">
        <f t="shared" si="760"/>
        <v>738</v>
      </c>
      <c r="BD563" t="str">
        <f t="shared" si="761"/>
        <v>Prasophyllum gracile</v>
      </c>
      <c r="BE563" s="367" t="e">
        <f>COUNTIFS(#REF!,L563)</f>
        <v>#REF!</v>
      </c>
      <c r="BF563" s="374" t="str">
        <f t="shared" si="684"/>
        <v>y</v>
      </c>
      <c r="BG563" s="82"/>
      <c r="BH563" s="375"/>
      <c r="BI563" s="374"/>
      <c r="BJ563" s="403"/>
      <c r="CE563" t="str">
        <f t="shared" si="765"/>
        <v>Bronze Leek Orchid (Prasophyllum giganteum)</v>
      </c>
      <c r="CF563" s="388" t="str">
        <f t="shared" si="766"/>
        <v>Prasophyllum giganteum</v>
      </c>
      <c r="CG563" t="str">
        <f t="shared" si="692"/>
        <v/>
      </c>
      <c r="CH563" t="str">
        <f t="shared" si="693"/>
        <v/>
      </c>
      <c r="CI563" t="str">
        <f t="shared" si="694"/>
        <v/>
      </c>
      <c r="CJ563" t="str">
        <f t="shared" si="695"/>
        <v/>
      </c>
      <c r="CK563" s="359" t="str">
        <f t="shared" si="696"/>
        <v/>
      </c>
      <c r="CL563" t="str">
        <f t="shared" si="697"/>
        <v/>
      </c>
      <c r="CM563" t="str">
        <f t="shared" si="698"/>
        <v/>
      </c>
      <c r="CN563" t="str">
        <f t="shared" si="699"/>
        <v/>
      </c>
      <c r="CO563" s="359" t="str">
        <f t="shared" si="700"/>
        <v/>
      </c>
      <c r="CP563" t="str">
        <f t="shared" si="701"/>
        <v/>
      </c>
      <c r="CQ563" t="str">
        <f t="shared" si="702"/>
        <v/>
      </c>
      <c r="CR563" t="str">
        <f t="shared" si="703"/>
        <v/>
      </c>
      <c r="CS563" s="359" t="str">
        <f t="shared" si="704"/>
        <v/>
      </c>
      <c r="CT563" t="str">
        <f t="shared" si="705"/>
        <v/>
      </c>
      <c r="CU563" t="str">
        <f t="shared" si="706"/>
        <v/>
      </c>
      <c r="CV563" t="str">
        <f t="shared" si="707"/>
        <v/>
      </c>
      <c r="CW563" t="str">
        <f t="shared" si="708"/>
        <v/>
      </c>
      <c r="CX563" s="359" t="str">
        <f t="shared" si="709"/>
        <v/>
      </c>
      <c r="CY563" t="str">
        <f t="shared" si="710"/>
        <v/>
      </c>
      <c r="CZ563" t="str">
        <f t="shared" si="711"/>
        <v/>
      </c>
      <c r="DA563" t="str">
        <f t="shared" si="712"/>
        <v/>
      </c>
      <c r="DB563" s="359" t="str">
        <f t="shared" si="713"/>
        <v/>
      </c>
      <c r="DC563" t="str">
        <f t="shared" si="714"/>
        <v/>
      </c>
      <c r="DD563" t="str">
        <f t="shared" si="715"/>
        <v/>
      </c>
      <c r="DE563" t="str">
        <f t="shared" si="716"/>
        <v/>
      </c>
      <c r="DF563" s="359" t="str">
        <f t="shared" si="717"/>
        <v/>
      </c>
      <c r="DG563" t="str">
        <f t="shared" si="718"/>
        <v/>
      </c>
      <c r="DH563" t="str">
        <f t="shared" si="719"/>
        <v/>
      </c>
      <c r="DI563" t="str">
        <f t="shared" si="720"/>
        <v/>
      </c>
      <c r="DJ563" t="str">
        <f t="shared" si="721"/>
        <v/>
      </c>
      <c r="DK563" s="359" t="str">
        <f t="shared" si="722"/>
        <v/>
      </c>
      <c r="DL563" t="str">
        <f t="shared" si="723"/>
        <v/>
      </c>
      <c r="DM563" t="str">
        <f t="shared" si="724"/>
        <v/>
      </c>
      <c r="DN563" t="str">
        <f t="shared" si="725"/>
        <v/>
      </c>
      <c r="DO563" s="359" t="str">
        <f t="shared" si="726"/>
        <v/>
      </c>
      <c r="DP563" t="str">
        <f t="shared" si="727"/>
        <v/>
      </c>
      <c r="DQ563" t="str">
        <f t="shared" si="728"/>
        <v/>
      </c>
      <c r="DR563" t="str">
        <f t="shared" si="729"/>
        <v/>
      </c>
      <c r="DS563" s="359" t="str">
        <f t="shared" si="730"/>
        <v/>
      </c>
      <c r="DT563" t="str">
        <f t="shared" si="731"/>
        <v>X</v>
      </c>
      <c r="DU563" t="str">
        <f t="shared" si="732"/>
        <v>X</v>
      </c>
      <c r="DV563" t="str">
        <f t="shared" si="733"/>
        <v>X</v>
      </c>
      <c r="DW563" t="str">
        <f t="shared" si="734"/>
        <v>X</v>
      </c>
      <c r="DX563" s="359" t="str">
        <f t="shared" si="735"/>
        <v>X</v>
      </c>
      <c r="DY563" t="str">
        <f t="shared" si="736"/>
        <v>X</v>
      </c>
      <c r="DZ563" t="str">
        <f t="shared" si="737"/>
        <v>X</v>
      </c>
      <c r="EA563" t="str">
        <f t="shared" si="738"/>
        <v/>
      </c>
      <c r="EB563" s="359" t="str">
        <f t="shared" si="739"/>
        <v/>
      </c>
      <c r="EC563" t="str">
        <f t="shared" si="740"/>
        <v/>
      </c>
      <c r="ED563" t="str">
        <f t="shared" si="741"/>
        <v/>
      </c>
      <c r="EE563" t="str">
        <f t="shared" si="742"/>
        <v/>
      </c>
      <c r="EF563" t="str">
        <f t="shared" si="743"/>
        <v/>
      </c>
      <c r="EG563" s="359" t="str">
        <f t="shared" si="744"/>
        <v/>
      </c>
      <c r="EH563" t="str">
        <f t="shared" si="691"/>
        <v>Prasophyllum giganteum</v>
      </c>
      <c r="EJ563" t="str">
        <f t="shared" si="764"/>
        <v>Prasophyllum gracile</v>
      </c>
      <c r="EK563" s="100">
        <f t="shared" si="768"/>
        <v>0</v>
      </c>
      <c r="EL563" s="3">
        <f t="shared" si="768"/>
        <v>0</v>
      </c>
      <c r="EM563" s="3">
        <f t="shared" si="768"/>
        <v>0</v>
      </c>
      <c r="EN563" s="3">
        <f t="shared" si="768"/>
        <v>0</v>
      </c>
      <c r="EO563" s="3">
        <f t="shared" si="768"/>
        <v>0</v>
      </c>
      <c r="EP563" s="3">
        <f t="shared" si="768"/>
        <v>0</v>
      </c>
      <c r="EQ563" s="3">
        <f t="shared" si="768"/>
        <v>1</v>
      </c>
      <c r="ER563" s="3">
        <f t="shared" si="768"/>
        <v>1</v>
      </c>
      <c r="ES563" s="3">
        <f t="shared" si="768"/>
        <v>1</v>
      </c>
      <c r="ET563" s="3">
        <f t="shared" si="768"/>
        <v>1</v>
      </c>
      <c r="EU563" s="3">
        <f t="shared" si="768"/>
        <v>0</v>
      </c>
      <c r="EV563" s="24">
        <f t="shared" si="768"/>
        <v>0</v>
      </c>
      <c r="EW563" s="245">
        <f t="shared" si="688"/>
        <v>4</v>
      </c>
      <c r="EX563" s="262" t="str">
        <f t="shared" si="686"/>
        <v/>
      </c>
    </row>
    <row r="564" spans="1:154" ht="16.149999999999999" customHeight="1" x14ac:dyDescent="0.25">
      <c r="A564" s="363"/>
      <c r="D564" s="363"/>
      <c r="E564" s="363"/>
      <c r="F564" s="363"/>
      <c r="G564" s="363"/>
      <c r="H564" s="363"/>
      <c r="I564" s="363"/>
      <c r="J564" s="68">
        <f t="shared" si="753"/>
        <v>740</v>
      </c>
      <c r="K564" s="427" t="str">
        <f t="shared" si="690"/>
        <v>Prasophyllum hians</v>
      </c>
      <c r="L564" s="428">
        <v>740</v>
      </c>
      <c r="M564" s="427" t="s">
        <v>1762</v>
      </c>
      <c r="N564" s="450" t="s">
        <v>124</v>
      </c>
      <c r="O564" s="363" t="str">
        <f t="shared" si="767"/>
        <v>S</v>
      </c>
      <c r="P564" s="430" t="s">
        <v>2890</v>
      </c>
      <c r="Q564" s="364" t="s">
        <v>2752</v>
      </c>
      <c r="R564" s="365">
        <v>42978</v>
      </c>
      <c r="S564" s="365">
        <v>43054</v>
      </c>
      <c r="T564" s="603" t="s">
        <v>7894</v>
      </c>
      <c r="U564" s="603" t="s">
        <v>7894</v>
      </c>
      <c r="V564" s="603" t="s">
        <v>7894</v>
      </c>
      <c r="W564" s="603" t="s">
        <v>7894</v>
      </c>
      <c r="X564" s="603" t="s">
        <v>7894</v>
      </c>
      <c r="Y564" s="603" t="s">
        <v>7894</v>
      </c>
      <c r="Z564" s="603" t="s">
        <v>7894</v>
      </c>
      <c r="AA564" s="603" t="s">
        <v>7894</v>
      </c>
      <c r="AB564" s="603" t="s">
        <v>4828</v>
      </c>
      <c r="AC564" s="603" t="s">
        <v>4829</v>
      </c>
      <c r="AD564" s="603" t="s">
        <v>4830</v>
      </c>
      <c r="AE564" s="603" t="s">
        <v>7894</v>
      </c>
      <c r="AF564" s="605" t="s">
        <v>7902</v>
      </c>
      <c r="AG564" s="605" t="s">
        <v>7946</v>
      </c>
      <c r="AH564" s="366" t="s">
        <v>685</v>
      </c>
      <c r="AI564" s="363">
        <f t="shared" si="676"/>
        <v>6</v>
      </c>
      <c r="AJ564" s="363">
        <v>26</v>
      </c>
      <c r="AK564" s="413" t="str">
        <f t="shared" si="678"/>
        <v>Tall Leek Orchids</v>
      </c>
      <c r="AL564" s="413" t="str">
        <f t="shared" si="679"/>
        <v>Prasophyllum elatum</v>
      </c>
      <c r="AM564" s="486" t="s">
        <v>7607</v>
      </c>
      <c r="AS564" s="69">
        <f t="shared" si="755"/>
        <v>36</v>
      </c>
      <c r="AT564" s="69">
        <f t="shared" si="756"/>
        <v>46</v>
      </c>
      <c r="AU564" s="69">
        <f t="shared" si="757"/>
        <v>8</v>
      </c>
      <c r="AV564" s="69">
        <f t="shared" si="758"/>
        <v>11</v>
      </c>
      <c r="AW564" s="81"/>
      <c r="AX564" s="364" t="s">
        <v>2891</v>
      </c>
      <c r="AY564" s="364">
        <v>1676</v>
      </c>
      <c r="AZ564" s="264" t="s">
        <v>48</v>
      </c>
      <c r="BA564" s="238"/>
      <c r="BB564" s="237" t="str">
        <f t="shared" si="759"/>
        <v/>
      </c>
      <c r="BC564" s="270">
        <f t="shared" si="760"/>
        <v>740</v>
      </c>
      <c r="BD564" t="str">
        <f t="shared" si="761"/>
        <v>Prasophyllum hians</v>
      </c>
      <c r="BE564" s="367" t="e">
        <f>COUNTIFS(#REF!,L564)</f>
        <v>#REF!</v>
      </c>
      <c r="BF564" s="374" t="str">
        <f t="shared" si="684"/>
        <v>y</v>
      </c>
      <c r="BG564" s="82"/>
      <c r="BH564" s="375"/>
      <c r="BI564" s="374"/>
      <c r="BJ564" s="403"/>
      <c r="CE564" t="str">
        <f t="shared" si="765"/>
        <v>Little Laughing Leek Orchid (Prasophyllum gracile)</v>
      </c>
      <c r="CF564" s="388" t="str">
        <f t="shared" si="766"/>
        <v>Prasophyllum gracile</v>
      </c>
      <c r="CG564" t="str">
        <f t="shared" si="692"/>
        <v/>
      </c>
      <c r="CH564" t="str">
        <f t="shared" si="693"/>
        <v/>
      </c>
      <c r="CI564" t="str">
        <f t="shared" si="694"/>
        <v/>
      </c>
      <c r="CJ564" t="str">
        <f t="shared" si="695"/>
        <v/>
      </c>
      <c r="CK564" s="359" t="str">
        <f t="shared" si="696"/>
        <v/>
      </c>
      <c r="CL564" t="str">
        <f t="shared" si="697"/>
        <v/>
      </c>
      <c r="CM564" t="str">
        <f t="shared" si="698"/>
        <v/>
      </c>
      <c r="CN564" t="str">
        <f t="shared" si="699"/>
        <v/>
      </c>
      <c r="CO564" s="359" t="str">
        <f t="shared" si="700"/>
        <v/>
      </c>
      <c r="CP564" t="str">
        <f t="shared" si="701"/>
        <v/>
      </c>
      <c r="CQ564" t="str">
        <f t="shared" si="702"/>
        <v/>
      </c>
      <c r="CR564" t="str">
        <f t="shared" si="703"/>
        <v/>
      </c>
      <c r="CS564" s="359" t="str">
        <f t="shared" si="704"/>
        <v/>
      </c>
      <c r="CT564" t="str">
        <f t="shared" si="705"/>
        <v/>
      </c>
      <c r="CU564" t="str">
        <f t="shared" si="706"/>
        <v/>
      </c>
      <c r="CV564" t="str">
        <f t="shared" si="707"/>
        <v/>
      </c>
      <c r="CW564" t="str">
        <f t="shared" si="708"/>
        <v/>
      </c>
      <c r="CX564" s="359" t="str">
        <f t="shared" si="709"/>
        <v/>
      </c>
      <c r="CY564" t="str">
        <f t="shared" si="710"/>
        <v/>
      </c>
      <c r="CZ564" t="str">
        <f t="shared" si="711"/>
        <v/>
      </c>
      <c r="DA564" t="str">
        <f t="shared" si="712"/>
        <v/>
      </c>
      <c r="DB564" s="359" t="str">
        <f t="shared" si="713"/>
        <v/>
      </c>
      <c r="DC564" t="str">
        <f t="shared" si="714"/>
        <v/>
      </c>
      <c r="DD564" t="str">
        <f t="shared" si="715"/>
        <v/>
      </c>
      <c r="DE564" t="str">
        <f t="shared" si="716"/>
        <v/>
      </c>
      <c r="DF564" s="359" t="str">
        <f t="shared" si="717"/>
        <v/>
      </c>
      <c r="DG564" t="str">
        <f t="shared" si="718"/>
        <v>X</v>
      </c>
      <c r="DH564" t="str">
        <f t="shared" si="719"/>
        <v>X</v>
      </c>
      <c r="DI564" t="str">
        <f t="shared" si="720"/>
        <v>X</v>
      </c>
      <c r="DJ564" t="str">
        <f t="shared" si="721"/>
        <v>X</v>
      </c>
      <c r="DK564" s="359" t="str">
        <f t="shared" si="722"/>
        <v>X</v>
      </c>
      <c r="DL564" t="str">
        <f t="shared" si="723"/>
        <v>X</v>
      </c>
      <c r="DM564" t="str">
        <f t="shared" si="724"/>
        <v>X</v>
      </c>
      <c r="DN564" t="str">
        <f t="shared" si="725"/>
        <v>X</v>
      </c>
      <c r="DO564" s="359" t="str">
        <f t="shared" si="726"/>
        <v>X</v>
      </c>
      <c r="DP564" t="str">
        <f t="shared" si="727"/>
        <v>X</v>
      </c>
      <c r="DQ564" t="str">
        <f t="shared" si="728"/>
        <v>X</v>
      </c>
      <c r="DR564" t="str">
        <f t="shared" si="729"/>
        <v>X</v>
      </c>
      <c r="DS564" s="359" t="str">
        <f t="shared" si="730"/>
        <v>X</v>
      </c>
      <c r="DT564" t="str">
        <f t="shared" si="731"/>
        <v>X</v>
      </c>
      <c r="DU564" t="str">
        <f t="shared" si="732"/>
        <v>X</v>
      </c>
      <c r="DV564" t="str">
        <f t="shared" si="733"/>
        <v>X</v>
      </c>
      <c r="DW564" t="str">
        <f t="shared" si="734"/>
        <v>X</v>
      </c>
      <c r="DX564" s="359" t="str">
        <f t="shared" si="735"/>
        <v>X</v>
      </c>
      <c r="DY564" t="str">
        <f t="shared" si="736"/>
        <v/>
      </c>
      <c r="DZ564" t="str">
        <f t="shared" si="737"/>
        <v/>
      </c>
      <c r="EA564" t="str">
        <f t="shared" si="738"/>
        <v/>
      </c>
      <c r="EB564" s="359" t="str">
        <f t="shared" si="739"/>
        <v/>
      </c>
      <c r="EC564" t="str">
        <f t="shared" si="740"/>
        <v/>
      </c>
      <c r="ED564" t="str">
        <f t="shared" si="741"/>
        <v/>
      </c>
      <c r="EE564" t="str">
        <f t="shared" si="742"/>
        <v/>
      </c>
      <c r="EF564" t="str">
        <f t="shared" si="743"/>
        <v/>
      </c>
      <c r="EG564" s="359" t="str">
        <f t="shared" si="744"/>
        <v/>
      </c>
      <c r="EH564" t="str">
        <f t="shared" si="691"/>
        <v>Prasophyllum gracile</v>
      </c>
      <c r="EJ564" t="str">
        <f t="shared" si="764"/>
        <v>Prasophyllum hians</v>
      </c>
      <c r="EK564" s="100">
        <f t="shared" si="768"/>
        <v>0</v>
      </c>
      <c r="EL564" s="3">
        <f t="shared" si="768"/>
        <v>0</v>
      </c>
      <c r="EM564" s="3">
        <f t="shared" si="768"/>
        <v>0</v>
      </c>
      <c r="EN564" s="3">
        <f t="shared" si="768"/>
        <v>0</v>
      </c>
      <c r="EO564" s="3">
        <f t="shared" si="768"/>
        <v>0</v>
      </c>
      <c r="EP564" s="3">
        <f t="shared" si="768"/>
        <v>0</v>
      </c>
      <c r="EQ564" s="3">
        <f t="shared" si="768"/>
        <v>0</v>
      </c>
      <c r="ER564" s="3">
        <f t="shared" si="768"/>
        <v>1</v>
      </c>
      <c r="ES564" s="3">
        <f t="shared" si="768"/>
        <v>1</v>
      </c>
      <c r="ET564" s="3">
        <f t="shared" si="768"/>
        <v>1</v>
      </c>
      <c r="EU564" s="3">
        <f t="shared" si="768"/>
        <v>1</v>
      </c>
      <c r="EV564" s="24">
        <f t="shared" si="768"/>
        <v>0</v>
      </c>
      <c r="EW564" s="245">
        <f t="shared" si="688"/>
        <v>4</v>
      </c>
      <c r="EX564" s="262" t="str">
        <f t="shared" si="686"/>
        <v/>
      </c>
    </row>
    <row r="565" spans="1:154" ht="16.149999999999999" customHeight="1" x14ac:dyDescent="0.25">
      <c r="A565" s="363"/>
      <c r="D565" s="363"/>
      <c r="E565" s="363"/>
      <c r="F565" s="363"/>
      <c r="G565" s="363"/>
      <c r="H565" s="363"/>
      <c r="I565" s="363"/>
      <c r="J565" s="68">
        <f t="shared" si="753"/>
        <v>741</v>
      </c>
      <c r="K565" s="427" t="str">
        <f t="shared" si="690"/>
        <v>Prasophyllum macrostachyum</v>
      </c>
      <c r="L565" s="428">
        <v>741</v>
      </c>
      <c r="M565" s="427" t="s">
        <v>1762</v>
      </c>
      <c r="N565" s="450" t="s">
        <v>152</v>
      </c>
      <c r="O565" s="363" t="str">
        <f t="shared" si="767"/>
        <v>S</v>
      </c>
      <c r="P565" s="430" t="s">
        <v>2892</v>
      </c>
      <c r="Q565" s="364" t="s">
        <v>2893</v>
      </c>
      <c r="R565" s="365">
        <v>42993</v>
      </c>
      <c r="S565" s="365">
        <v>42766</v>
      </c>
      <c r="T565" s="603" t="s">
        <v>4820</v>
      </c>
      <c r="U565" s="603" t="s">
        <v>7894</v>
      </c>
      <c r="V565" s="603" t="s">
        <v>7894</v>
      </c>
      <c r="W565" s="603" t="s">
        <v>7894</v>
      </c>
      <c r="X565" s="603" t="s">
        <v>7894</v>
      </c>
      <c r="Y565" s="603" t="s">
        <v>7894</v>
      </c>
      <c r="Z565" s="603" t="s">
        <v>7894</v>
      </c>
      <c r="AA565" s="603" t="s">
        <v>7894</v>
      </c>
      <c r="AB565" s="603" t="s">
        <v>4828</v>
      </c>
      <c r="AC565" s="603" t="s">
        <v>4829</v>
      </c>
      <c r="AD565" s="603" t="s">
        <v>4830</v>
      </c>
      <c r="AE565" s="603" t="s">
        <v>4831</v>
      </c>
      <c r="AF565" s="605" t="s">
        <v>7927</v>
      </c>
      <c r="AG565" s="605" t="s">
        <v>7970</v>
      </c>
      <c r="AH565" s="366" t="s">
        <v>685</v>
      </c>
      <c r="AI565" s="363">
        <f t="shared" si="676"/>
        <v>6</v>
      </c>
      <c r="AJ565" s="363">
        <v>27</v>
      </c>
      <c r="AK565" s="413" t="str">
        <f t="shared" si="678"/>
        <v>Small Leek Orchids</v>
      </c>
      <c r="AL565" s="413" t="str">
        <f t="shared" si="679"/>
        <v>Prasophyllum gracile</v>
      </c>
      <c r="AM565" s="486" t="s">
        <v>7607</v>
      </c>
      <c r="AS565" s="69">
        <f t="shared" si="755"/>
        <v>38</v>
      </c>
      <c r="AT565" s="69">
        <f t="shared" si="756"/>
        <v>57</v>
      </c>
      <c r="AU565" s="69">
        <f t="shared" si="757"/>
        <v>9</v>
      </c>
      <c r="AV565" s="69">
        <f t="shared" si="758"/>
        <v>1</v>
      </c>
      <c r="AW565" s="81"/>
      <c r="AX565" s="364" t="s">
        <v>2894</v>
      </c>
      <c r="AY565" s="364">
        <v>1677</v>
      </c>
      <c r="AZ565" s="264" t="s">
        <v>48</v>
      </c>
      <c r="BA565" s="238"/>
      <c r="BB565" s="237" t="str">
        <f t="shared" si="759"/>
        <v/>
      </c>
      <c r="BC565" s="270">
        <f t="shared" si="760"/>
        <v>741</v>
      </c>
      <c r="BD565" t="str">
        <f t="shared" si="761"/>
        <v>Prasophyllum macrostachyum</v>
      </c>
      <c r="BE565" s="367" t="e">
        <f>COUNTIFS(#REF!,L565)</f>
        <v>#REF!</v>
      </c>
      <c r="BF565" s="374" t="str">
        <f t="shared" si="684"/>
        <v>y</v>
      </c>
      <c r="BG565" s="82"/>
      <c r="BH565" s="375"/>
      <c r="BI565" s="374"/>
      <c r="BJ565" s="403"/>
      <c r="CE565" t="str">
        <f t="shared" si="765"/>
        <v>Yawning Leek Orchid (Prasophyllum hians)</v>
      </c>
      <c r="CF565" s="388" t="str">
        <f t="shared" si="766"/>
        <v>Prasophyllum hians</v>
      </c>
      <c r="CG565" t="str">
        <f t="shared" si="692"/>
        <v/>
      </c>
      <c r="CH565" t="str">
        <f t="shared" si="693"/>
        <v/>
      </c>
      <c r="CI565" t="str">
        <f t="shared" si="694"/>
        <v/>
      </c>
      <c r="CJ565" t="str">
        <f t="shared" si="695"/>
        <v/>
      </c>
      <c r="CK565" s="359" t="str">
        <f t="shared" si="696"/>
        <v/>
      </c>
      <c r="CL565" t="str">
        <f t="shared" si="697"/>
        <v/>
      </c>
      <c r="CM565" t="str">
        <f t="shared" si="698"/>
        <v/>
      </c>
      <c r="CN565" t="str">
        <f t="shared" si="699"/>
        <v/>
      </c>
      <c r="CO565" s="359" t="str">
        <f t="shared" si="700"/>
        <v/>
      </c>
      <c r="CP565" t="str">
        <f t="shared" si="701"/>
        <v/>
      </c>
      <c r="CQ565" t="str">
        <f t="shared" si="702"/>
        <v/>
      </c>
      <c r="CR565" t="str">
        <f t="shared" si="703"/>
        <v/>
      </c>
      <c r="CS565" s="359" t="str">
        <f t="shared" si="704"/>
        <v/>
      </c>
      <c r="CT565" t="str">
        <f t="shared" si="705"/>
        <v/>
      </c>
      <c r="CU565" t="str">
        <f t="shared" si="706"/>
        <v/>
      </c>
      <c r="CV565" t="str">
        <f t="shared" si="707"/>
        <v/>
      </c>
      <c r="CW565" t="str">
        <f t="shared" si="708"/>
        <v/>
      </c>
      <c r="CX565" s="359" t="str">
        <f t="shared" si="709"/>
        <v/>
      </c>
      <c r="CY565" t="str">
        <f t="shared" si="710"/>
        <v/>
      </c>
      <c r="CZ565" t="str">
        <f t="shared" si="711"/>
        <v/>
      </c>
      <c r="DA565" t="str">
        <f t="shared" si="712"/>
        <v/>
      </c>
      <c r="DB565" s="359" t="str">
        <f t="shared" si="713"/>
        <v/>
      </c>
      <c r="DC565" t="str">
        <f t="shared" si="714"/>
        <v/>
      </c>
      <c r="DD565" t="str">
        <f t="shared" si="715"/>
        <v/>
      </c>
      <c r="DE565" t="str">
        <f t="shared" si="716"/>
        <v/>
      </c>
      <c r="DF565" s="359" t="str">
        <f t="shared" si="717"/>
        <v/>
      </c>
      <c r="DG565" t="str">
        <f t="shared" si="718"/>
        <v/>
      </c>
      <c r="DH565" t="str">
        <f t="shared" si="719"/>
        <v/>
      </c>
      <c r="DI565" t="str">
        <f t="shared" si="720"/>
        <v/>
      </c>
      <c r="DJ565" t="str">
        <f t="shared" si="721"/>
        <v/>
      </c>
      <c r="DK565" s="359" t="str">
        <f t="shared" si="722"/>
        <v/>
      </c>
      <c r="DL565" t="str">
        <f t="shared" si="723"/>
        <v/>
      </c>
      <c r="DM565" t="str">
        <f t="shared" si="724"/>
        <v/>
      </c>
      <c r="DN565" t="str">
        <f t="shared" si="725"/>
        <v/>
      </c>
      <c r="DO565" s="359" t="str">
        <f t="shared" si="726"/>
        <v/>
      </c>
      <c r="DP565" t="str">
        <f t="shared" si="727"/>
        <v>X</v>
      </c>
      <c r="DQ565" t="str">
        <f t="shared" si="728"/>
        <v>X</v>
      </c>
      <c r="DR565" t="str">
        <f t="shared" si="729"/>
        <v>X</v>
      </c>
      <c r="DS565" s="359" t="str">
        <f t="shared" si="730"/>
        <v>X</v>
      </c>
      <c r="DT565" t="str">
        <f t="shared" si="731"/>
        <v>X</v>
      </c>
      <c r="DU565" t="str">
        <f t="shared" si="732"/>
        <v>X</v>
      </c>
      <c r="DV565" t="str">
        <f t="shared" si="733"/>
        <v>X</v>
      </c>
      <c r="DW565" t="str">
        <f t="shared" si="734"/>
        <v>X</v>
      </c>
      <c r="DX565" s="359" t="str">
        <f t="shared" si="735"/>
        <v>X</v>
      </c>
      <c r="DY565" t="str">
        <f t="shared" si="736"/>
        <v>X</v>
      </c>
      <c r="DZ565" t="str">
        <f t="shared" si="737"/>
        <v>X</v>
      </c>
      <c r="EA565" t="str">
        <f t="shared" si="738"/>
        <v/>
      </c>
      <c r="EB565" s="359" t="str">
        <f t="shared" si="739"/>
        <v/>
      </c>
      <c r="EC565" t="str">
        <f t="shared" si="740"/>
        <v/>
      </c>
      <c r="ED565" t="str">
        <f t="shared" si="741"/>
        <v/>
      </c>
      <c r="EE565" t="str">
        <f t="shared" si="742"/>
        <v/>
      </c>
      <c r="EF565" t="str">
        <f t="shared" si="743"/>
        <v/>
      </c>
      <c r="EG565" s="359" t="str">
        <f t="shared" si="744"/>
        <v/>
      </c>
      <c r="EH565" t="str">
        <f t="shared" si="691"/>
        <v>Prasophyllum hians</v>
      </c>
      <c r="EJ565" t="str">
        <f t="shared" si="764"/>
        <v>Prasophyllum macrostachyum</v>
      </c>
      <c r="EK565" s="100">
        <f t="shared" si="768"/>
        <v>1</v>
      </c>
      <c r="EL565" s="3">
        <f t="shared" si="768"/>
        <v>0</v>
      </c>
      <c r="EM565" s="3">
        <f t="shared" si="768"/>
        <v>0</v>
      </c>
      <c r="EN565" s="3">
        <f t="shared" si="768"/>
        <v>0</v>
      </c>
      <c r="EO565" s="3">
        <f t="shared" si="768"/>
        <v>0</v>
      </c>
      <c r="EP565" s="3">
        <f t="shared" si="768"/>
        <v>0</v>
      </c>
      <c r="EQ565" s="3">
        <f t="shared" si="768"/>
        <v>0</v>
      </c>
      <c r="ER565" s="3">
        <f t="shared" si="768"/>
        <v>0</v>
      </c>
      <c r="ES565" s="3">
        <f t="shared" si="768"/>
        <v>1</v>
      </c>
      <c r="ET565" s="3">
        <f t="shared" si="768"/>
        <v>1</v>
      </c>
      <c r="EU565" s="3">
        <f t="shared" si="768"/>
        <v>1</v>
      </c>
      <c r="EV565" s="24">
        <f t="shared" si="768"/>
        <v>1</v>
      </c>
      <c r="EW565" s="245">
        <f t="shared" si="688"/>
        <v>5</v>
      </c>
      <c r="EX565" s="262" t="str">
        <f t="shared" si="686"/>
        <v xml:space="preserve"> X</v>
      </c>
    </row>
    <row r="566" spans="1:154" ht="16.149999999999999" customHeight="1" x14ac:dyDescent="0.25">
      <c r="A566" s="363"/>
      <c r="D566" s="363"/>
      <c r="E566" s="363"/>
      <c r="F566" s="363"/>
      <c r="G566" s="363"/>
      <c r="H566" s="363"/>
      <c r="I566" s="363"/>
      <c r="J566" s="68">
        <f t="shared" si="753"/>
        <v>742</v>
      </c>
      <c r="K566" s="427" t="str">
        <f t="shared" si="690"/>
        <v>Prasophyllum macrotys</v>
      </c>
      <c r="L566" s="428">
        <v>742</v>
      </c>
      <c r="M566" s="427" t="s">
        <v>1762</v>
      </c>
      <c r="N566" s="450" t="s">
        <v>241</v>
      </c>
      <c r="O566" s="363" t="str">
        <f t="shared" si="767"/>
        <v>S</v>
      </c>
      <c r="P566" s="430" t="s">
        <v>2895</v>
      </c>
      <c r="Q566" s="364" t="s">
        <v>2896</v>
      </c>
      <c r="R566" s="365">
        <v>42948</v>
      </c>
      <c r="S566" s="365">
        <v>43039</v>
      </c>
      <c r="T566" s="603" t="s">
        <v>7894</v>
      </c>
      <c r="U566" s="603" t="s">
        <v>7894</v>
      </c>
      <c r="V566" s="603" t="s">
        <v>7894</v>
      </c>
      <c r="W566" s="603" t="s">
        <v>7894</v>
      </c>
      <c r="X566" s="603" t="s">
        <v>7894</v>
      </c>
      <c r="Y566" s="603" t="s">
        <v>7894</v>
      </c>
      <c r="Z566" s="603" t="s">
        <v>7894</v>
      </c>
      <c r="AA566" s="603" t="s">
        <v>4827</v>
      </c>
      <c r="AB566" s="603" t="s">
        <v>4828</v>
      </c>
      <c r="AC566" s="603" t="s">
        <v>4829</v>
      </c>
      <c r="AD566" s="603" t="s">
        <v>7894</v>
      </c>
      <c r="AE566" s="603" t="s">
        <v>7894</v>
      </c>
      <c r="AF566" s="605" t="s">
        <v>7900</v>
      </c>
      <c r="AG566" s="605" t="s">
        <v>7944</v>
      </c>
      <c r="AH566" s="366" t="s">
        <v>685</v>
      </c>
      <c r="AI566" s="363">
        <f t="shared" si="676"/>
        <v>6</v>
      </c>
      <c r="AJ566" s="363">
        <v>26</v>
      </c>
      <c r="AK566" s="413" t="str">
        <f t="shared" si="678"/>
        <v>Tall Leek Orchids</v>
      </c>
      <c r="AL566" s="413" t="str">
        <f t="shared" si="679"/>
        <v>Prasophyllum elatum</v>
      </c>
      <c r="AM566" s="486" t="s">
        <v>7607</v>
      </c>
      <c r="AS566" s="69">
        <f t="shared" si="755"/>
        <v>32</v>
      </c>
      <c r="AT566" s="69">
        <f t="shared" si="756"/>
        <v>44</v>
      </c>
      <c r="AU566" s="69">
        <f t="shared" si="757"/>
        <v>8</v>
      </c>
      <c r="AV566" s="69">
        <f t="shared" si="758"/>
        <v>10</v>
      </c>
      <c r="AW566" s="81"/>
      <c r="AX566" s="364" t="s">
        <v>2897</v>
      </c>
      <c r="AY566" s="364">
        <v>11125</v>
      </c>
      <c r="AZ566" s="264" t="s">
        <v>48</v>
      </c>
      <c r="BA566" s="238"/>
      <c r="BB566" s="237" t="str">
        <f t="shared" si="759"/>
        <v/>
      </c>
      <c r="BC566" s="270">
        <f t="shared" si="760"/>
        <v>742</v>
      </c>
      <c r="BD566" t="str">
        <f t="shared" si="761"/>
        <v>Prasophyllum macrotys</v>
      </c>
      <c r="BE566" s="367" t="e">
        <f>COUNTIFS(#REF!,L566)</f>
        <v>#REF!</v>
      </c>
      <c r="BF566" s="374" t="str">
        <f t="shared" si="684"/>
        <v>y</v>
      </c>
      <c r="BG566" s="82"/>
      <c r="BH566" s="375"/>
      <c r="BI566" s="374"/>
      <c r="BJ566" s="403"/>
      <c r="CE566" t="str">
        <f t="shared" si="765"/>
        <v>Laughing Leek Orchid (Prasophyllum macrostachyum)</v>
      </c>
      <c r="CF566" s="388" t="str">
        <f t="shared" si="766"/>
        <v>Prasophyllum macrostachyum</v>
      </c>
      <c r="CG566" t="str">
        <f t="shared" si="692"/>
        <v/>
      </c>
      <c r="CH566" t="str">
        <f t="shared" si="693"/>
        <v/>
      </c>
      <c r="CI566" t="str">
        <f t="shared" si="694"/>
        <v/>
      </c>
      <c r="CJ566" t="str">
        <f t="shared" si="695"/>
        <v/>
      </c>
      <c r="CK566" s="359" t="str">
        <f t="shared" si="696"/>
        <v/>
      </c>
      <c r="CL566" t="str">
        <f t="shared" si="697"/>
        <v/>
      </c>
      <c r="CM566" t="str">
        <f t="shared" si="698"/>
        <v/>
      </c>
      <c r="CN566" t="str">
        <f t="shared" si="699"/>
        <v/>
      </c>
      <c r="CO566" s="359" t="str">
        <f t="shared" si="700"/>
        <v/>
      </c>
      <c r="CP566" t="str">
        <f t="shared" si="701"/>
        <v/>
      </c>
      <c r="CQ566" t="str">
        <f t="shared" si="702"/>
        <v/>
      </c>
      <c r="CR566" t="str">
        <f t="shared" si="703"/>
        <v/>
      </c>
      <c r="CS566" s="359" t="str">
        <f t="shared" si="704"/>
        <v/>
      </c>
      <c r="CT566" t="str">
        <f t="shared" si="705"/>
        <v/>
      </c>
      <c r="CU566" t="str">
        <f t="shared" si="706"/>
        <v/>
      </c>
      <c r="CV566" t="str">
        <f t="shared" si="707"/>
        <v/>
      </c>
      <c r="CW566" t="str">
        <f t="shared" si="708"/>
        <v/>
      </c>
      <c r="CX566" s="359" t="str">
        <f t="shared" si="709"/>
        <v/>
      </c>
      <c r="CY566" t="str">
        <f t="shared" si="710"/>
        <v/>
      </c>
      <c r="CZ566" t="str">
        <f t="shared" si="711"/>
        <v/>
      </c>
      <c r="DA566" t="str">
        <f t="shared" si="712"/>
        <v/>
      </c>
      <c r="DB566" s="359" t="str">
        <f t="shared" si="713"/>
        <v/>
      </c>
      <c r="DC566" t="str">
        <f t="shared" si="714"/>
        <v/>
      </c>
      <c r="DD566" t="str">
        <f t="shared" si="715"/>
        <v/>
      </c>
      <c r="DE566" t="str">
        <f t="shared" si="716"/>
        <v/>
      </c>
      <c r="DF566" s="359" t="str">
        <f t="shared" si="717"/>
        <v/>
      </c>
      <c r="DG566" t="str">
        <f t="shared" si="718"/>
        <v/>
      </c>
      <c r="DH566" t="str">
        <f t="shared" si="719"/>
        <v/>
      </c>
      <c r="DI566" t="str">
        <f t="shared" si="720"/>
        <v/>
      </c>
      <c r="DJ566" t="str">
        <f t="shared" si="721"/>
        <v/>
      </c>
      <c r="DK566" s="359" t="str">
        <f t="shared" si="722"/>
        <v/>
      </c>
      <c r="DL566" t="str">
        <f t="shared" si="723"/>
        <v/>
      </c>
      <c r="DM566" t="str">
        <f t="shared" si="724"/>
        <v/>
      </c>
      <c r="DN566" t="str">
        <f t="shared" si="725"/>
        <v/>
      </c>
      <c r="DO566" s="359" t="str">
        <f t="shared" si="726"/>
        <v/>
      </c>
      <c r="DP566" t="str">
        <f t="shared" si="727"/>
        <v/>
      </c>
      <c r="DQ566" t="str">
        <f t="shared" si="728"/>
        <v/>
      </c>
      <c r="DR566" t="str">
        <f t="shared" si="729"/>
        <v/>
      </c>
      <c r="DS566" s="359" t="str">
        <f t="shared" si="730"/>
        <v/>
      </c>
      <c r="DT566" t="str">
        <f t="shared" si="731"/>
        <v/>
      </c>
      <c r="DU566" t="str">
        <f t="shared" si="732"/>
        <v/>
      </c>
      <c r="DV566" t="str">
        <f t="shared" si="733"/>
        <v/>
      </c>
      <c r="DW566" t="str">
        <f t="shared" si="734"/>
        <v/>
      </c>
      <c r="DX566" s="359" t="str">
        <f t="shared" si="735"/>
        <v/>
      </c>
      <c r="DY566" t="str">
        <f t="shared" si="736"/>
        <v/>
      </c>
      <c r="DZ566" t="str">
        <f t="shared" si="737"/>
        <v/>
      </c>
      <c r="EA566" t="str">
        <f t="shared" si="738"/>
        <v/>
      </c>
      <c r="EB566" s="359" t="str">
        <f t="shared" si="739"/>
        <v/>
      </c>
      <c r="EC566" t="str">
        <f t="shared" si="740"/>
        <v/>
      </c>
      <c r="ED566" t="str">
        <f t="shared" si="741"/>
        <v/>
      </c>
      <c r="EE566" t="str">
        <f t="shared" si="742"/>
        <v/>
      </c>
      <c r="EF566" t="str">
        <f t="shared" si="743"/>
        <v/>
      </c>
      <c r="EG566" s="359" t="str">
        <f t="shared" si="744"/>
        <v/>
      </c>
      <c r="EH566" t="str">
        <f t="shared" si="691"/>
        <v>Prasophyllum macrostachyum</v>
      </c>
      <c r="EJ566" t="str">
        <f t="shared" si="764"/>
        <v>Prasophyllum macrotys</v>
      </c>
      <c r="EK566" s="100">
        <f t="shared" si="768"/>
        <v>0</v>
      </c>
      <c r="EL566" s="3">
        <f t="shared" si="768"/>
        <v>0</v>
      </c>
      <c r="EM566" s="3">
        <f t="shared" si="768"/>
        <v>0</v>
      </c>
      <c r="EN566" s="3">
        <f t="shared" si="768"/>
        <v>0</v>
      </c>
      <c r="EO566" s="3">
        <f t="shared" si="768"/>
        <v>0</v>
      </c>
      <c r="EP566" s="3">
        <f t="shared" si="768"/>
        <v>0</v>
      </c>
      <c r="EQ566" s="3">
        <f t="shared" si="768"/>
        <v>0</v>
      </c>
      <c r="ER566" s="3">
        <f t="shared" si="768"/>
        <v>1</v>
      </c>
      <c r="ES566" s="3">
        <f t="shared" si="768"/>
        <v>1</v>
      </c>
      <c r="ET566" s="3">
        <f t="shared" si="768"/>
        <v>1</v>
      </c>
      <c r="EU566" s="3">
        <f t="shared" si="768"/>
        <v>0</v>
      </c>
      <c r="EV566" s="24">
        <f t="shared" si="768"/>
        <v>0</v>
      </c>
      <c r="EW566" s="245">
        <f t="shared" si="688"/>
        <v>3</v>
      </c>
      <c r="EX566" s="262" t="str">
        <f t="shared" si="686"/>
        <v/>
      </c>
    </row>
    <row r="567" spans="1:154" ht="16.149999999999999" customHeight="1" x14ac:dyDescent="0.25">
      <c r="A567" s="363"/>
      <c r="D567" s="363"/>
      <c r="E567" s="363"/>
      <c r="F567" s="363"/>
      <c r="G567" s="363"/>
      <c r="H567" s="363"/>
      <c r="I567" s="363"/>
      <c r="J567" s="68">
        <f t="shared" si="753"/>
        <v>743</v>
      </c>
      <c r="K567" s="427" t="str">
        <f t="shared" si="690"/>
        <v>Prasophyllum odoratissimum</v>
      </c>
      <c r="L567" s="428">
        <v>743</v>
      </c>
      <c r="M567" s="427" t="s">
        <v>1762</v>
      </c>
      <c r="N567" s="450" t="s">
        <v>776</v>
      </c>
      <c r="O567" s="363" t="str">
        <f t="shared" si="767"/>
        <v>S</v>
      </c>
      <c r="P567" s="430" t="s">
        <v>2898</v>
      </c>
      <c r="Q567" s="364" t="s">
        <v>2899</v>
      </c>
      <c r="R567" s="365">
        <v>43008</v>
      </c>
      <c r="S567" s="365">
        <v>43054</v>
      </c>
      <c r="T567" s="603" t="s">
        <v>7894</v>
      </c>
      <c r="U567" s="603" t="s">
        <v>7894</v>
      </c>
      <c r="V567" s="603" t="s">
        <v>7894</v>
      </c>
      <c r="W567" s="603" t="s">
        <v>7894</v>
      </c>
      <c r="X567" s="603" t="s">
        <v>7894</v>
      </c>
      <c r="Y567" s="603" t="s">
        <v>7894</v>
      </c>
      <c r="Z567" s="603" t="s">
        <v>7894</v>
      </c>
      <c r="AA567" s="603" t="s">
        <v>7894</v>
      </c>
      <c r="AB567" s="603" t="s">
        <v>4828</v>
      </c>
      <c r="AC567" s="603" t="s">
        <v>4829</v>
      </c>
      <c r="AD567" s="603" t="s">
        <v>4830</v>
      </c>
      <c r="AE567" s="603" t="s">
        <v>7894</v>
      </c>
      <c r="AF567" s="605" t="s">
        <v>7902</v>
      </c>
      <c r="AG567" s="605" t="s">
        <v>7946</v>
      </c>
      <c r="AH567" s="366" t="s">
        <v>685</v>
      </c>
      <c r="AI567" s="363">
        <f t="shared" si="676"/>
        <v>6</v>
      </c>
      <c r="AJ567" s="363">
        <v>26</v>
      </c>
      <c r="AK567" s="413" t="str">
        <f t="shared" si="678"/>
        <v>Tall Leek Orchids</v>
      </c>
      <c r="AL567" s="413" t="str">
        <f t="shared" si="679"/>
        <v>Prasophyllum elatum</v>
      </c>
      <c r="AM567" s="486" t="s">
        <v>7607</v>
      </c>
      <c r="AS567" s="69">
        <f t="shared" si="755"/>
        <v>40</v>
      </c>
      <c r="AT567" s="69">
        <f t="shared" si="756"/>
        <v>46</v>
      </c>
      <c r="AU567" s="69">
        <f t="shared" si="757"/>
        <v>9</v>
      </c>
      <c r="AV567" s="69">
        <f t="shared" si="758"/>
        <v>11</v>
      </c>
      <c r="AW567" s="81" t="e">
        <f>VLOOKUP(AM567,#REF!,6,FALSE)</f>
        <v>#REF!</v>
      </c>
      <c r="AX567" s="364" t="s">
        <v>2900</v>
      </c>
      <c r="AY567" s="364">
        <v>17650</v>
      </c>
      <c r="AZ567" s="264" t="s">
        <v>48</v>
      </c>
      <c r="BA567" s="238"/>
      <c r="BB567" s="237" t="str">
        <f t="shared" si="759"/>
        <v/>
      </c>
      <c r="BC567" s="270">
        <f t="shared" si="760"/>
        <v>743</v>
      </c>
      <c r="BD567" t="str">
        <f t="shared" si="761"/>
        <v>Prasophyllum odoratissimum</v>
      </c>
      <c r="BE567" s="367" t="e">
        <f>COUNTIFS(#REF!,L567)</f>
        <v>#REF!</v>
      </c>
      <c r="BF567" s="374" t="str">
        <f t="shared" si="684"/>
        <v>y</v>
      </c>
      <c r="BG567" s="82"/>
      <c r="BH567" s="375"/>
      <c r="BI567" s="374"/>
      <c r="BJ567" s="403"/>
      <c r="CE567" t="str">
        <f t="shared" si="765"/>
        <v>Inland Leek Orchid (Prasophyllum macrotys)</v>
      </c>
      <c r="CF567" s="388" t="str">
        <f t="shared" si="766"/>
        <v>Prasophyllum macrotys</v>
      </c>
      <c r="CG567" t="str">
        <f t="shared" si="692"/>
        <v/>
      </c>
      <c r="CH567" t="str">
        <f t="shared" si="693"/>
        <v/>
      </c>
      <c r="CI567" t="str">
        <f t="shared" si="694"/>
        <v/>
      </c>
      <c r="CJ567" t="str">
        <f t="shared" si="695"/>
        <v/>
      </c>
      <c r="CK567" s="359" t="str">
        <f t="shared" si="696"/>
        <v/>
      </c>
      <c r="CL567" t="str">
        <f t="shared" si="697"/>
        <v/>
      </c>
      <c r="CM567" t="str">
        <f t="shared" si="698"/>
        <v/>
      </c>
      <c r="CN567" t="str">
        <f t="shared" si="699"/>
        <v/>
      </c>
      <c r="CO567" s="359" t="str">
        <f t="shared" si="700"/>
        <v/>
      </c>
      <c r="CP567" t="str">
        <f t="shared" si="701"/>
        <v/>
      </c>
      <c r="CQ567" t="str">
        <f t="shared" si="702"/>
        <v/>
      </c>
      <c r="CR567" t="str">
        <f t="shared" si="703"/>
        <v/>
      </c>
      <c r="CS567" s="359" t="str">
        <f t="shared" si="704"/>
        <v/>
      </c>
      <c r="CT567" t="str">
        <f t="shared" si="705"/>
        <v/>
      </c>
      <c r="CU567" t="str">
        <f t="shared" si="706"/>
        <v/>
      </c>
      <c r="CV567" t="str">
        <f t="shared" si="707"/>
        <v/>
      </c>
      <c r="CW567" t="str">
        <f t="shared" si="708"/>
        <v/>
      </c>
      <c r="CX567" s="359" t="str">
        <f t="shared" si="709"/>
        <v/>
      </c>
      <c r="CY567" t="str">
        <f t="shared" si="710"/>
        <v/>
      </c>
      <c r="CZ567" t="str">
        <f t="shared" si="711"/>
        <v/>
      </c>
      <c r="DA567" t="str">
        <f t="shared" si="712"/>
        <v/>
      </c>
      <c r="DB567" s="359" t="str">
        <f t="shared" si="713"/>
        <v/>
      </c>
      <c r="DC567" t="str">
        <f t="shared" si="714"/>
        <v/>
      </c>
      <c r="DD567" t="str">
        <f t="shared" si="715"/>
        <v/>
      </c>
      <c r="DE567" t="str">
        <f t="shared" si="716"/>
        <v/>
      </c>
      <c r="DF567" s="359" t="str">
        <f t="shared" si="717"/>
        <v/>
      </c>
      <c r="DG567" t="str">
        <f t="shared" si="718"/>
        <v/>
      </c>
      <c r="DH567" t="str">
        <f t="shared" si="719"/>
        <v/>
      </c>
      <c r="DI567" t="str">
        <f t="shared" si="720"/>
        <v/>
      </c>
      <c r="DJ567" t="str">
        <f t="shared" si="721"/>
        <v/>
      </c>
      <c r="DK567" s="359" t="str">
        <f t="shared" si="722"/>
        <v/>
      </c>
      <c r="DL567" t="str">
        <f t="shared" si="723"/>
        <v>X</v>
      </c>
      <c r="DM567" t="str">
        <f t="shared" si="724"/>
        <v>X</v>
      </c>
      <c r="DN567" t="str">
        <f t="shared" si="725"/>
        <v>X</v>
      </c>
      <c r="DO567" s="359" t="str">
        <f t="shared" si="726"/>
        <v>X</v>
      </c>
      <c r="DP567" t="str">
        <f t="shared" si="727"/>
        <v>X</v>
      </c>
      <c r="DQ567" t="str">
        <f t="shared" si="728"/>
        <v>X</v>
      </c>
      <c r="DR567" t="str">
        <f t="shared" si="729"/>
        <v>X</v>
      </c>
      <c r="DS567" s="359" t="str">
        <f t="shared" si="730"/>
        <v>X</v>
      </c>
      <c r="DT567" t="str">
        <f t="shared" si="731"/>
        <v>X</v>
      </c>
      <c r="DU567" t="str">
        <f t="shared" si="732"/>
        <v>X</v>
      </c>
      <c r="DV567" t="str">
        <f t="shared" si="733"/>
        <v>X</v>
      </c>
      <c r="DW567" t="str">
        <f t="shared" si="734"/>
        <v>X</v>
      </c>
      <c r="DX567" s="359" t="str">
        <f t="shared" si="735"/>
        <v>X</v>
      </c>
      <c r="DY567" t="str">
        <f t="shared" si="736"/>
        <v/>
      </c>
      <c r="DZ567" t="str">
        <f t="shared" si="737"/>
        <v/>
      </c>
      <c r="EA567" t="str">
        <f t="shared" si="738"/>
        <v/>
      </c>
      <c r="EB567" s="359" t="str">
        <f t="shared" si="739"/>
        <v/>
      </c>
      <c r="EC567" t="str">
        <f t="shared" si="740"/>
        <v/>
      </c>
      <c r="ED567" t="str">
        <f t="shared" si="741"/>
        <v/>
      </c>
      <c r="EE567" t="str">
        <f t="shared" si="742"/>
        <v/>
      </c>
      <c r="EF567" t="str">
        <f t="shared" si="743"/>
        <v/>
      </c>
      <c r="EG567" s="359" t="str">
        <f t="shared" si="744"/>
        <v/>
      </c>
      <c r="EH567" t="str">
        <f t="shared" si="691"/>
        <v>Prasophyllum macrotys</v>
      </c>
      <c r="EJ567" t="str">
        <f t="shared" si="764"/>
        <v>Prasophyllum odoratissimum</v>
      </c>
      <c r="EK567" s="100">
        <f t="shared" si="768"/>
        <v>0</v>
      </c>
      <c r="EL567" s="3">
        <f t="shared" si="768"/>
        <v>0</v>
      </c>
      <c r="EM567" s="3">
        <f t="shared" si="768"/>
        <v>0</v>
      </c>
      <c r="EN567" s="3">
        <f t="shared" si="768"/>
        <v>0</v>
      </c>
      <c r="EO567" s="3">
        <f t="shared" si="768"/>
        <v>0</v>
      </c>
      <c r="EP567" s="3">
        <f t="shared" si="768"/>
        <v>0</v>
      </c>
      <c r="EQ567" s="3">
        <f t="shared" si="768"/>
        <v>0</v>
      </c>
      <c r="ER567" s="3">
        <f t="shared" si="768"/>
        <v>0</v>
      </c>
      <c r="ES567" s="3">
        <f t="shared" si="768"/>
        <v>1</v>
      </c>
      <c r="ET567" s="3">
        <f t="shared" si="768"/>
        <v>1</v>
      </c>
      <c r="EU567" s="3">
        <f t="shared" si="768"/>
        <v>1</v>
      </c>
      <c r="EV567" s="24">
        <f t="shared" si="768"/>
        <v>0</v>
      </c>
      <c r="EW567" s="245">
        <f t="shared" si="688"/>
        <v>3</v>
      </c>
      <c r="EX567" s="262" t="str">
        <f t="shared" si="686"/>
        <v/>
      </c>
    </row>
    <row r="568" spans="1:154" ht="16.149999999999999" customHeight="1" x14ac:dyDescent="0.25">
      <c r="A568" s="363"/>
      <c r="D568" s="363"/>
      <c r="E568" s="363"/>
      <c r="F568" s="363"/>
      <c r="G568" s="363"/>
      <c r="H568" s="363"/>
      <c r="I568" s="363"/>
      <c r="J568" s="68">
        <f t="shared" ref="J568:J599" si="769">L568</f>
        <v>744</v>
      </c>
      <c r="K568" s="427" t="str">
        <f t="shared" si="690"/>
        <v>Prasophyllum ovale</v>
      </c>
      <c r="L568" s="428">
        <v>744</v>
      </c>
      <c r="M568" s="427" t="s">
        <v>1762</v>
      </c>
      <c r="N568" s="450" t="s">
        <v>128</v>
      </c>
      <c r="O568" s="363" t="str">
        <f t="shared" si="767"/>
        <v>S</v>
      </c>
      <c r="P568" s="430" t="s">
        <v>2901</v>
      </c>
      <c r="Q568" s="364" t="s">
        <v>2902</v>
      </c>
      <c r="R568" s="365">
        <v>42979</v>
      </c>
      <c r="S568" s="365">
        <v>43039</v>
      </c>
      <c r="T568" s="603" t="s">
        <v>7894</v>
      </c>
      <c r="U568" s="603" t="s">
        <v>7894</v>
      </c>
      <c r="V568" s="603" t="s">
        <v>7894</v>
      </c>
      <c r="W568" s="603" t="s">
        <v>7894</v>
      </c>
      <c r="X568" s="603" t="s">
        <v>7894</v>
      </c>
      <c r="Y568" s="603" t="s">
        <v>7894</v>
      </c>
      <c r="Z568" s="603" t="s">
        <v>7894</v>
      </c>
      <c r="AA568" s="603" t="s">
        <v>7894</v>
      </c>
      <c r="AB568" s="603" t="s">
        <v>4828</v>
      </c>
      <c r="AC568" s="603" t="s">
        <v>4829</v>
      </c>
      <c r="AD568" s="603" t="s">
        <v>7894</v>
      </c>
      <c r="AE568" s="603" t="s">
        <v>7894</v>
      </c>
      <c r="AF568" s="605" t="s">
        <v>7896</v>
      </c>
      <c r="AG568" s="605" t="s">
        <v>7943</v>
      </c>
      <c r="AH568" s="366" t="s">
        <v>685</v>
      </c>
      <c r="AI568" s="363">
        <f t="shared" si="676"/>
        <v>6</v>
      </c>
      <c r="AJ568" s="363">
        <v>28</v>
      </c>
      <c r="AK568" s="413" t="str">
        <f t="shared" si="678"/>
        <v>Slender Leek Orchids</v>
      </c>
      <c r="AL568" s="413" t="str">
        <f t="shared" si="679"/>
        <v>Prasophyllum ovale</v>
      </c>
      <c r="AM568" s="486" t="s">
        <v>7607</v>
      </c>
      <c r="AS568" s="69">
        <f t="shared" si="755"/>
        <v>36</v>
      </c>
      <c r="AT568" s="69">
        <f t="shared" si="756"/>
        <v>44</v>
      </c>
      <c r="AU568" s="69">
        <f t="shared" si="757"/>
        <v>9</v>
      </c>
      <c r="AV568" s="69">
        <f t="shared" si="758"/>
        <v>10</v>
      </c>
      <c r="AW568" s="81"/>
      <c r="AX568" s="364" t="s">
        <v>2903</v>
      </c>
      <c r="AY568" s="364">
        <v>1679</v>
      </c>
      <c r="AZ568" s="264" t="s">
        <v>48</v>
      </c>
      <c r="BA568" s="238"/>
      <c r="BB568" s="237" t="str">
        <f t="shared" si="759"/>
        <v/>
      </c>
      <c r="BC568" s="270">
        <f t="shared" si="760"/>
        <v>744</v>
      </c>
      <c r="BD568" t="str">
        <f t="shared" si="761"/>
        <v>Prasophyllum ovale</v>
      </c>
      <c r="BE568" s="367" t="e">
        <f>COUNTIFS(#REF!,L568)</f>
        <v>#REF!</v>
      </c>
      <c r="BF568" s="374" t="str">
        <f t="shared" si="684"/>
        <v>y</v>
      </c>
      <c r="BG568" s="82"/>
      <c r="BH568" s="375"/>
      <c r="BI568" s="374"/>
      <c r="BJ568" s="403"/>
      <c r="CE568" t="str">
        <f t="shared" si="765"/>
        <v>Fragrant Leek Orchid (Prasophyllum odoratissimum)</v>
      </c>
      <c r="CF568" s="388" t="str">
        <f t="shared" si="766"/>
        <v>Prasophyllum odoratissimum</v>
      </c>
      <c r="CG568" t="str">
        <f t="shared" si="692"/>
        <v/>
      </c>
      <c r="CH568" t="str">
        <f t="shared" si="693"/>
        <v/>
      </c>
      <c r="CI568" t="str">
        <f t="shared" si="694"/>
        <v/>
      </c>
      <c r="CJ568" t="str">
        <f t="shared" si="695"/>
        <v/>
      </c>
      <c r="CK568" s="359" t="str">
        <f t="shared" si="696"/>
        <v/>
      </c>
      <c r="CL568" t="str">
        <f t="shared" si="697"/>
        <v/>
      </c>
      <c r="CM568" t="str">
        <f t="shared" si="698"/>
        <v/>
      </c>
      <c r="CN568" t="str">
        <f t="shared" si="699"/>
        <v/>
      </c>
      <c r="CO568" s="359" t="str">
        <f t="shared" si="700"/>
        <v/>
      </c>
      <c r="CP568" t="str">
        <f t="shared" si="701"/>
        <v/>
      </c>
      <c r="CQ568" t="str">
        <f t="shared" si="702"/>
        <v/>
      </c>
      <c r="CR568" t="str">
        <f t="shared" si="703"/>
        <v/>
      </c>
      <c r="CS568" s="359" t="str">
        <f t="shared" si="704"/>
        <v/>
      </c>
      <c r="CT568" t="str">
        <f t="shared" si="705"/>
        <v/>
      </c>
      <c r="CU568" t="str">
        <f t="shared" si="706"/>
        <v/>
      </c>
      <c r="CV568" t="str">
        <f t="shared" si="707"/>
        <v/>
      </c>
      <c r="CW568" t="str">
        <f t="shared" si="708"/>
        <v/>
      </c>
      <c r="CX568" s="359" t="str">
        <f t="shared" si="709"/>
        <v/>
      </c>
      <c r="CY568" t="str">
        <f t="shared" si="710"/>
        <v/>
      </c>
      <c r="CZ568" t="str">
        <f t="shared" si="711"/>
        <v/>
      </c>
      <c r="DA568" t="str">
        <f t="shared" si="712"/>
        <v/>
      </c>
      <c r="DB568" s="359" t="str">
        <f t="shared" si="713"/>
        <v/>
      </c>
      <c r="DC568" t="str">
        <f t="shared" si="714"/>
        <v/>
      </c>
      <c r="DD568" t="str">
        <f t="shared" si="715"/>
        <v/>
      </c>
      <c r="DE568" t="str">
        <f t="shared" si="716"/>
        <v/>
      </c>
      <c r="DF568" s="359" t="str">
        <f t="shared" si="717"/>
        <v/>
      </c>
      <c r="DG568" t="str">
        <f t="shared" si="718"/>
        <v/>
      </c>
      <c r="DH568" t="str">
        <f t="shared" si="719"/>
        <v/>
      </c>
      <c r="DI568" t="str">
        <f t="shared" si="720"/>
        <v/>
      </c>
      <c r="DJ568" t="str">
        <f t="shared" si="721"/>
        <v/>
      </c>
      <c r="DK568" s="359" t="str">
        <f t="shared" si="722"/>
        <v/>
      </c>
      <c r="DL568" t="str">
        <f t="shared" si="723"/>
        <v/>
      </c>
      <c r="DM568" t="str">
        <f t="shared" si="724"/>
        <v/>
      </c>
      <c r="DN568" t="str">
        <f t="shared" si="725"/>
        <v/>
      </c>
      <c r="DO568" s="359" t="str">
        <f t="shared" si="726"/>
        <v/>
      </c>
      <c r="DP568" t="str">
        <f t="shared" si="727"/>
        <v/>
      </c>
      <c r="DQ568" t="str">
        <f t="shared" si="728"/>
        <v/>
      </c>
      <c r="DR568" t="str">
        <f t="shared" si="729"/>
        <v/>
      </c>
      <c r="DS568" s="359" t="str">
        <f t="shared" si="730"/>
        <v/>
      </c>
      <c r="DT568" t="str">
        <f t="shared" si="731"/>
        <v>X</v>
      </c>
      <c r="DU568" t="str">
        <f t="shared" si="732"/>
        <v>X</v>
      </c>
      <c r="DV568" t="str">
        <f t="shared" si="733"/>
        <v>X</v>
      </c>
      <c r="DW568" t="str">
        <f t="shared" si="734"/>
        <v>X</v>
      </c>
      <c r="DX568" s="359" t="str">
        <f t="shared" si="735"/>
        <v>X</v>
      </c>
      <c r="DY568" t="str">
        <f t="shared" si="736"/>
        <v>X</v>
      </c>
      <c r="DZ568" t="str">
        <f t="shared" si="737"/>
        <v>X</v>
      </c>
      <c r="EA568" t="str">
        <f t="shared" si="738"/>
        <v/>
      </c>
      <c r="EB568" s="359" t="str">
        <f t="shared" si="739"/>
        <v/>
      </c>
      <c r="EC568" t="str">
        <f t="shared" si="740"/>
        <v/>
      </c>
      <c r="ED568" t="str">
        <f t="shared" si="741"/>
        <v/>
      </c>
      <c r="EE568" t="str">
        <f t="shared" si="742"/>
        <v/>
      </c>
      <c r="EF568" t="str">
        <f t="shared" si="743"/>
        <v/>
      </c>
      <c r="EG568" s="359" t="str">
        <f t="shared" si="744"/>
        <v/>
      </c>
      <c r="EH568" t="str">
        <f t="shared" si="691"/>
        <v>Prasophyllum odoratissimum</v>
      </c>
      <c r="EJ568" t="str">
        <f t="shared" si="764"/>
        <v>Prasophyllum ovale</v>
      </c>
      <c r="EK568" s="100">
        <f t="shared" si="768"/>
        <v>0</v>
      </c>
      <c r="EL568" s="3">
        <f t="shared" si="768"/>
        <v>0</v>
      </c>
      <c r="EM568" s="3">
        <f t="shared" si="768"/>
        <v>0</v>
      </c>
      <c r="EN568" s="3">
        <f t="shared" si="768"/>
        <v>0</v>
      </c>
      <c r="EO568" s="3">
        <f t="shared" si="768"/>
        <v>0</v>
      </c>
      <c r="EP568" s="3">
        <f t="shared" si="768"/>
        <v>0</v>
      </c>
      <c r="EQ568" s="3">
        <f t="shared" si="768"/>
        <v>0</v>
      </c>
      <c r="ER568" s="3">
        <f t="shared" si="768"/>
        <v>0</v>
      </c>
      <c r="ES568" s="3">
        <f t="shared" si="768"/>
        <v>1</v>
      </c>
      <c r="ET568" s="3">
        <f t="shared" si="768"/>
        <v>1</v>
      </c>
      <c r="EU568" s="3">
        <f t="shared" si="768"/>
        <v>0</v>
      </c>
      <c r="EV568" s="24">
        <f t="shared" si="768"/>
        <v>0</v>
      </c>
      <c r="EW568" s="245">
        <f t="shared" si="688"/>
        <v>2</v>
      </c>
      <c r="EX568" s="262" t="str">
        <f t="shared" si="686"/>
        <v/>
      </c>
    </row>
    <row r="569" spans="1:154" ht="16.149999999999999" customHeight="1" x14ac:dyDescent="0.25">
      <c r="A569" s="363"/>
      <c r="D569" s="363"/>
      <c r="E569" s="363"/>
      <c r="F569" s="363"/>
      <c r="G569" s="363"/>
      <c r="H569" s="363"/>
      <c r="I569" s="363"/>
      <c r="J569" s="68">
        <f t="shared" si="769"/>
        <v>745</v>
      </c>
      <c r="K569" s="427" t="str">
        <f t="shared" si="690"/>
        <v>Prasophyllum parvifolium</v>
      </c>
      <c r="L569" s="428">
        <v>745</v>
      </c>
      <c r="M569" s="427" t="s">
        <v>1762</v>
      </c>
      <c r="N569" s="450" t="s">
        <v>62</v>
      </c>
      <c r="O569" s="363" t="str">
        <f t="shared" si="767"/>
        <v>S</v>
      </c>
      <c r="P569" s="430" t="s">
        <v>2904</v>
      </c>
      <c r="Q569" s="364" t="s">
        <v>2905</v>
      </c>
      <c r="R569" s="365">
        <v>42887</v>
      </c>
      <c r="S569" s="365">
        <v>42962</v>
      </c>
      <c r="T569" s="603" t="s">
        <v>7894</v>
      </c>
      <c r="U569" s="603" t="s">
        <v>7894</v>
      </c>
      <c r="V569" s="603" t="s">
        <v>7894</v>
      </c>
      <c r="W569" s="603" t="s">
        <v>7894</v>
      </c>
      <c r="X569" s="603" t="s">
        <v>7894</v>
      </c>
      <c r="Y569" s="603" t="s">
        <v>4825</v>
      </c>
      <c r="Z569" s="603" t="s">
        <v>4826</v>
      </c>
      <c r="AA569" s="603" t="s">
        <v>4827</v>
      </c>
      <c r="AB569" s="603" t="s">
        <v>7894</v>
      </c>
      <c r="AC569" s="603" t="s">
        <v>7894</v>
      </c>
      <c r="AD569" s="603" t="s">
        <v>7894</v>
      </c>
      <c r="AE569" s="603" t="s">
        <v>7894</v>
      </c>
      <c r="AF569" s="605" t="s">
        <v>7912</v>
      </c>
      <c r="AG569" s="605" t="s">
        <v>7954</v>
      </c>
      <c r="AH569" s="366" t="s">
        <v>685</v>
      </c>
      <c r="AI569" s="363">
        <f t="shared" si="676"/>
        <v>6</v>
      </c>
      <c r="AJ569" s="363">
        <v>29</v>
      </c>
      <c r="AK569" s="413" t="str">
        <f t="shared" si="678"/>
        <v>Hunched Leek Orchids</v>
      </c>
      <c r="AL569" s="413" t="str">
        <f t="shared" si="679"/>
        <v>Prasophyllum parvifolium</v>
      </c>
      <c r="AM569" s="486" t="s">
        <v>7607</v>
      </c>
      <c r="AS569" s="69">
        <f t="shared" si="755"/>
        <v>23</v>
      </c>
      <c r="AT569" s="69">
        <f t="shared" si="756"/>
        <v>33</v>
      </c>
      <c r="AU569" s="69">
        <f t="shared" si="757"/>
        <v>6</v>
      </c>
      <c r="AV569" s="69">
        <f t="shared" si="758"/>
        <v>8</v>
      </c>
      <c r="AW569" s="81"/>
      <c r="AX569" s="364" t="s">
        <v>2906</v>
      </c>
      <c r="AY569" s="364">
        <v>1680</v>
      </c>
      <c r="AZ569" s="264" t="s">
        <v>48</v>
      </c>
      <c r="BA569" s="238"/>
      <c r="BB569" s="237" t="str">
        <f t="shared" si="759"/>
        <v/>
      </c>
      <c r="BC569" s="270">
        <f t="shared" si="760"/>
        <v>745</v>
      </c>
      <c r="BD569" t="str">
        <f t="shared" si="761"/>
        <v>Prasophyllum parvifolium</v>
      </c>
      <c r="BE569" s="367" t="e">
        <f>COUNTIFS(#REF!,L569)</f>
        <v>#REF!</v>
      </c>
      <c r="BF569" s="374" t="str">
        <f t="shared" si="684"/>
        <v>y</v>
      </c>
      <c r="BG569" s="82"/>
      <c r="BH569" s="375"/>
      <c r="BI569" s="374"/>
      <c r="BJ569" s="403"/>
      <c r="CE569" t="str">
        <f t="shared" si="765"/>
        <v>Little Leek Orchid (Prasophyllum ovale)</v>
      </c>
      <c r="CF569" s="388" t="str">
        <f t="shared" si="766"/>
        <v>Prasophyllum ovale</v>
      </c>
      <c r="CG569" t="str">
        <f t="shared" si="692"/>
        <v/>
      </c>
      <c r="CH569" t="str">
        <f t="shared" si="693"/>
        <v/>
      </c>
      <c r="CI569" t="str">
        <f t="shared" si="694"/>
        <v/>
      </c>
      <c r="CJ569" t="str">
        <f t="shared" si="695"/>
        <v/>
      </c>
      <c r="CK569" s="359" t="str">
        <f t="shared" si="696"/>
        <v/>
      </c>
      <c r="CL569" t="str">
        <f t="shared" si="697"/>
        <v/>
      </c>
      <c r="CM569" t="str">
        <f t="shared" si="698"/>
        <v/>
      </c>
      <c r="CN569" t="str">
        <f t="shared" si="699"/>
        <v/>
      </c>
      <c r="CO569" s="359" t="str">
        <f t="shared" si="700"/>
        <v/>
      </c>
      <c r="CP569" t="str">
        <f t="shared" si="701"/>
        <v/>
      </c>
      <c r="CQ569" t="str">
        <f t="shared" si="702"/>
        <v/>
      </c>
      <c r="CR569" t="str">
        <f t="shared" si="703"/>
        <v/>
      </c>
      <c r="CS569" s="359" t="str">
        <f t="shared" si="704"/>
        <v/>
      </c>
      <c r="CT569" t="str">
        <f t="shared" si="705"/>
        <v/>
      </c>
      <c r="CU569" t="str">
        <f t="shared" si="706"/>
        <v/>
      </c>
      <c r="CV569" t="str">
        <f t="shared" si="707"/>
        <v/>
      </c>
      <c r="CW569" t="str">
        <f t="shared" si="708"/>
        <v/>
      </c>
      <c r="CX569" s="359" t="str">
        <f t="shared" si="709"/>
        <v/>
      </c>
      <c r="CY569" t="str">
        <f t="shared" si="710"/>
        <v/>
      </c>
      <c r="CZ569" t="str">
        <f t="shared" si="711"/>
        <v/>
      </c>
      <c r="DA569" t="str">
        <f t="shared" si="712"/>
        <v/>
      </c>
      <c r="DB569" s="359" t="str">
        <f t="shared" si="713"/>
        <v/>
      </c>
      <c r="DC569" t="str">
        <f t="shared" si="714"/>
        <v/>
      </c>
      <c r="DD569" t="str">
        <f t="shared" si="715"/>
        <v/>
      </c>
      <c r="DE569" t="str">
        <f t="shared" si="716"/>
        <v/>
      </c>
      <c r="DF569" s="359" t="str">
        <f t="shared" si="717"/>
        <v/>
      </c>
      <c r="DG569" t="str">
        <f t="shared" si="718"/>
        <v/>
      </c>
      <c r="DH569" t="str">
        <f t="shared" si="719"/>
        <v/>
      </c>
      <c r="DI569" t="str">
        <f t="shared" si="720"/>
        <v/>
      </c>
      <c r="DJ569" t="str">
        <f t="shared" si="721"/>
        <v/>
      </c>
      <c r="DK569" s="359" t="str">
        <f t="shared" si="722"/>
        <v/>
      </c>
      <c r="DL569" t="str">
        <f t="shared" si="723"/>
        <v/>
      </c>
      <c r="DM569" t="str">
        <f t="shared" si="724"/>
        <v/>
      </c>
      <c r="DN569" t="str">
        <f t="shared" si="725"/>
        <v/>
      </c>
      <c r="DO569" s="359" t="str">
        <f t="shared" si="726"/>
        <v/>
      </c>
      <c r="DP569" t="str">
        <f t="shared" si="727"/>
        <v>X</v>
      </c>
      <c r="DQ569" t="str">
        <f t="shared" si="728"/>
        <v>X</v>
      </c>
      <c r="DR569" t="str">
        <f t="shared" si="729"/>
        <v>X</v>
      </c>
      <c r="DS569" s="359" t="str">
        <f t="shared" si="730"/>
        <v>X</v>
      </c>
      <c r="DT569" t="str">
        <f t="shared" si="731"/>
        <v>X</v>
      </c>
      <c r="DU569" t="str">
        <f t="shared" si="732"/>
        <v>X</v>
      </c>
      <c r="DV569" t="str">
        <f t="shared" si="733"/>
        <v>X</v>
      </c>
      <c r="DW569" t="str">
        <f t="shared" si="734"/>
        <v>X</v>
      </c>
      <c r="DX569" s="359" t="str">
        <f t="shared" si="735"/>
        <v>X</v>
      </c>
      <c r="DY569" t="str">
        <f t="shared" si="736"/>
        <v/>
      </c>
      <c r="DZ569" t="str">
        <f t="shared" si="737"/>
        <v/>
      </c>
      <c r="EA569" t="str">
        <f t="shared" si="738"/>
        <v/>
      </c>
      <c r="EB569" s="359" t="str">
        <f t="shared" si="739"/>
        <v/>
      </c>
      <c r="EC569" t="str">
        <f t="shared" si="740"/>
        <v/>
      </c>
      <c r="ED569" t="str">
        <f t="shared" si="741"/>
        <v/>
      </c>
      <c r="EE569" t="str">
        <f t="shared" si="742"/>
        <v/>
      </c>
      <c r="EF569" t="str">
        <f t="shared" si="743"/>
        <v/>
      </c>
      <c r="EG569" s="359" t="str">
        <f t="shared" si="744"/>
        <v/>
      </c>
      <c r="EH569" t="str">
        <f t="shared" si="691"/>
        <v>Prasophyllum ovale</v>
      </c>
      <c r="EJ569" t="str">
        <f t="shared" si="764"/>
        <v>Prasophyllum parvifolium</v>
      </c>
      <c r="EK569" s="100">
        <f t="shared" si="768"/>
        <v>0</v>
      </c>
      <c r="EL569" s="3">
        <f t="shared" si="768"/>
        <v>0</v>
      </c>
      <c r="EM569" s="3">
        <f t="shared" si="768"/>
        <v>0</v>
      </c>
      <c r="EN569" s="3">
        <f t="shared" si="768"/>
        <v>0</v>
      </c>
      <c r="EO569" s="3">
        <f t="shared" si="768"/>
        <v>0</v>
      </c>
      <c r="EP569" s="3">
        <f t="shared" si="768"/>
        <v>1</v>
      </c>
      <c r="EQ569" s="3">
        <f t="shared" si="768"/>
        <v>1</v>
      </c>
      <c r="ER569" s="3">
        <f t="shared" si="768"/>
        <v>1</v>
      </c>
      <c r="ES569" s="3">
        <f t="shared" si="768"/>
        <v>0</v>
      </c>
      <c r="ET569" s="3">
        <f t="shared" si="768"/>
        <v>0</v>
      </c>
      <c r="EU569" s="3">
        <f t="shared" si="768"/>
        <v>0</v>
      </c>
      <c r="EV569" s="24">
        <f t="shared" si="768"/>
        <v>0</v>
      </c>
      <c r="EW569" s="245">
        <f t="shared" si="688"/>
        <v>3</v>
      </c>
      <c r="EX569" s="262" t="str">
        <f t="shared" si="686"/>
        <v/>
      </c>
    </row>
    <row r="570" spans="1:154" ht="16.149999999999999" customHeight="1" x14ac:dyDescent="0.25">
      <c r="A570" s="363"/>
      <c r="D570" s="363"/>
      <c r="E570" s="363"/>
      <c r="F570" s="363"/>
      <c r="G570" s="363"/>
      <c r="H570" s="363"/>
      <c r="I570" s="363"/>
      <c r="J570" s="68">
        <f t="shared" si="769"/>
        <v>854</v>
      </c>
      <c r="K570" s="427" t="str">
        <f t="shared" si="690"/>
        <v>Prasophyllum paulinae</v>
      </c>
      <c r="L570" s="428">
        <v>854</v>
      </c>
      <c r="M570" s="427" t="s">
        <v>1762</v>
      </c>
      <c r="N570" s="450" t="s">
        <v>2907</v>
      </c>
      <c r="O570" s="363" t="str">
        <f t="shared" si="767"/>
        <v>S</v>
      </c>
      <c r="P570" s="430" t="s">
        <v>2908</v>
      </c>
      <c r="Q570" s="405" t="s">
        <v>2909</v>
      </c>
      <c r="R570" s="365">
        <v>42993</v>
      </c>
      <c r="S570" s="373">
        <v>43038</v>
      </c>
      <c r="T570" s="603" t="s">
        <v>7894</v>
      </c>
      <c r="U570" s="603" t="s">
        <v>7894</v>
      </c>
      <c r="V570" s="603" t="s">
        <v>7894</v>
      </c>
      <c r="W570" s="603" t="s">
        <v>7894</v>
      </c>
      <c r="X570" s="603" t="s">
        <v>7894</v>
      </c>
      <c r="Y570" s="603" t="s">
        <v>7894</v>
      </c>
      <c r="Z570" s="603" t="s">
        <v>7894</v>
      </c>
      <c r="AA570" s="603" t="s">
        <v>7894</v>
      </c>
      <c r="AB570" s="603" t="s">
        <v>4828</v>
      </c>
      <c r="AC570" s="603" t="s">
        <v>4829</v>
      </c>
      <c r="AD570" s="603" t="s">
        <v>4830</v>
      </c>
      <c r="AE570" s="603" t="s">
        <v>7894</v>
      </c>
      <c r="AF570" s="605" t="s">
        <v>7902</v>
      </c>
      <c r="AG570" s="605" t="s">
        <v>7946</v>
      </c>
      <c r="AH570" s="366" t="s">
        <v>1593</v>
      </c>
      <c r="AI570" s="363">
        <f t="shared" si="676"/>
        <v>2</v>
      </c>
      <c r="AJ570" s="363">
        <v>27</v>
      </c>
      <c r="AK570" s="413" t="str">
        <f t="shared" si="678"/>
        <v>Small Leek Orchids</v>
      </c>
      <c r="AL570" s="413" t="str">
        <f t="shared" si="679"/>
        <v>Prasophyllum gracile</v>
      </c>
      <c r="AM570" s="486" t="s">
        <v>7607</v>
      </c>
      <c r="AS570" s="69">
        <f t="shared" si="755"/>
        <v>38</v>
      </c>
      <c r="AT570" s="69">
        <f t="shared" si="756"/>
        <v>44</v>
      </c>
      <c r="AU570" s="69">
        <f t="shared" si="757"/>
        <v>9</v>
      </c>
      <c r="AV570" s="69">
        <f t="shared" si="758"/>
        <v>10</v>
      </c>
      <c r="AW570" s="81"/>
      <c r="AX570" s="364" t="s">
        <v>2910</v>
      </c>
      <c r="AY570" s="364">
        <v>48478</v>
      </c>
      <c r="AZ570" s="264" t="s">
        <v>2911</v>
      </c>
      <c r="BA570" s="238"/>
      <c r="BB570" s="237" t="str">
        <f t="shared" si="759"/>
        <v/>
      </c>
      <c r="BC570" s="270">
        <f t="shared" si="760"/>
        <v>854</v>
      </c>
      <c r="BD570" t="str">
        <f t="shared" si="761"/>
        <v>Prasophyllum paulinae</v>
      </c>
      <c r="BE570" s="367" t="e">
        <f>COUNTIFS(#REF!,L570)</f>
        <v>#REF!</v>
      </c>
      <c r="BF570" s="374" t="str">
        <f t="shared" si="684"/>
        <v>y</v>
      </c>
      <c r="BG570" s="82"/>
      <c r="BH570" s="375"/>
      <c r="BI570" s="374"/>
      <c r="BJ570" s="403"/>
      <c r="CE570" t="str">
        <f t="shared" si="765"/>
        <v>Autumn Leek Orchid (Prasophyllum parvifolium)</v>
      </c>
      <c r="CF570" s="388" t="str">
        <f t="shared" si="766"/>
        <v>Prasophyllum parvifolium</v>
      </c>
      <c r="CG570" t="str">
        <f t="shared" si="692"/>
        <v/>
      </c>
      <c r="CH570" t="str">
        <f t="shared" si="693"/>
        <v/>
      </c>
      <c r="CI570" t="str">
        <f t="shared" si="694"/>
        <v/>
      </c>
      <c r="CJ570" t="str">
        <f t="shared" si="695"/>
        <v/>
      </c>
      <c r="CK570" s="359" t="str">
        <f t="shared" si="696"/>
        <v/>
      </c>
      <c r="CL570" t="str">
        <f t="shared" si="697"/>
        <v/>
      </c>
      <c r="CM570" t="str">
        <f t="shared" si="698"/>
        <v/>
      </c>
      <c r="CN570" t="str">
        <f t="shared" si="699"/>
        <v/>
      </c>
      <c r="CO570" s="359" t="str">
        <f t="shared" si="700"/>
        <v/>
      </c>
      <c r="CP570" t="str">
        <f t="shared" si="701"/>
        <v/>
      </c>
      <c r="CQ570" t="str">
        <f t="shared" si="702"/>
        <v/>
      </c>
      <c r="CR570" t="str">
        <f t="shared" si="703"/>
        <v/>
      </c>
      <c r="CS570" s="359" t="str">
        <f t="shared" si="704"/>
        <v/>
      </c>
      <c r="CT570" t="str">
        <f t="shared" si="705"/>
        <v/>
      </c>
      <c r="CU570" t="str">
        <f t="shared" si="706"/>
        <v/>
      </c>
      <c r="CV570" t="str">
        <f t="shared" si="707"/>
        <v/>
      </c>
      <c r="CW570" t="str">
        <f t="shared" si="708"/>
        <v/>
      </c>
      <c r="CX570" s="359" t="str">
        <f t="shared" si="709"/>
        <v/>
      </c>
      <c r="CY570" t="str">
        <f t="shared" si="710"/>
        <v/>
      </c>
      <c r="CZ570" t="str">
        <f t="shared" si="711"/>
        <v/>
      </c>
      <c r="DA570" t="str">
        <f t="shared" si="712"/>
        <v/>
      </c>
      <c r="DB570" s="359" t="str">
        <f t="shared" si="713"/>
        <v/>
      </c>
      <c r="DC570" t="str">
        <f t="shared" si="714"/>
        <v>X</v>
      </c>
      <c r="DD570" t="str">
        <f t="shared" si="715"/>
        <v>X</v>
      </c>
      <c r="DE570" t="str">
        <f t="shared" si="716"/>
        <v>X</v>
      </c>
      <c r="DF570" s="359" t="str">
        <f t="shared" si="717"/>
        <v>X</v>
      </c>
      <c r="DG570" t="str">
        <f t="shared" si="718"/>
        <v>X</v>
      </c>
      <c r="DH570" t="str">
        <f t="shared" si="719"/>
        <v>X</v>
      </c>
      <c r="DI570" t="str">
        <f t="shared" si="720"/>
        <v>X</v>
      </c>
      <c r="DJ570" t="str">
        <f t="shared" si="721"/>
        <v>X</v>
      </c>
      <c r="DK570" s="359" t="str">
        <f t="shared" si="722"/>
        <v>X</v>
      </c>
      <c r="DL570" t="str">
        <f t="shared" si="723"/>
        <v>X</v>
      </c>
      <c r="DM570" t="str">
        <f t="shared" si="724"/>
        <v>X</v>
      </c>
      <c r="DN570" t="str">
        <f t="shared" si="725"/>
        <v/>
      </c>
      <c r="DO570" s="359" t="str">
        <f t="shared" si="726"/>
        <v/>
      </c>
      <c r="DP570" t="str">
        <f t="shared" si="727"/>
        <v/>
      </c>
      <c r="DQ570" t="str">
        <f t="shared" si="728"/>
        <v/>
      </c>
      <c r="DR570" t="str">
        <f t="shared" si="729"/>
        <v/>
      </c>
      <c r="DS570" s="359" t="str">
        <f t="shared" si="730"/>
        <v/>
      </c>
      <c r="DT570" t="str">
        <f t="shared" si="731"/>
        <v/>
      </c>
      <c r="DU570" t="str">
        <f t="shared" si="732"/>
        <v/>
      </c>
      <c r="DV570" t="str">
        <f t="shared" si="733"/>
        <v/>
      </c>
      <c r="DW570" t="str">
        <f t="shared" si="734"/>
        <v/>
      </c>
      <c r="DX570" s="359" t="str">
        <f t="shared" si="735"/>
        <v/>
      </c>
      <c r="DY570" t="str">
        <f t="shared" si="736"/>
        <v/>
      </c>
      <c r="DZ570" t="str">
        <f t="shared" si="737"/>
        <v/>
      </c>
      <c r="EA570" t="str">
        <f t="shared" si="738"/>
        <v/>
      </c>
      <c r="EB570" s="359" t="str">
        <f t="shared" si="739"/>
        <v/>
      </c>
      <c r="EC570" t="str">
        <f t="shared" si="740"/>
        <v/>
      </c>
      <c r="ED570" t="str">
        <f t="shared" si="741"/>
        <v/>
      </c>
      <c r="EE570" t="str">
        <f t="shared" si="742"/>
        <v/>
      </c>
      <c r="EF570" t="str">
        <f t="shared" si="743"/>
        <v/>
      </c>
      <c r="EG570" s="359" t="str">
        <f t="shared" si="744"/>
        <v/>
      </c>
      <c r="EH570" t="str">
        <f t="shared" si="691"/>
        <v>Prasophyllum parvifolium</v>
      </c>
      <c r="EJ570" t="str">
        <f t="shared" si="764"/>
        <v>Prasophyllum paulinae</v>
      </c>
      <c r="EK570" s="100">
        <f t="shared" si="768"/>
        <v>0</v>
      </c>
      <c r="EL570" s="3">
        <f t="shared" si="768"/>
        <v>0</v>
      </c>
      <c r="EM570" s="3">
        <f t="shared" si="768"/>
        <v>0</v>
      </c>
      <c r="EN570" s="3">
        <f t="shared" si="768"/>
        <v>0</v>
      </c>
      <c r="EO570" s="3">
        <f t="shared" si="768"/>
        <v>0</v>
      </c>
      <c r="EP570" s="3">
        <f t="shared" si="768"/>
        <v>0</v>
      </c>
      <c r="EQ570" s="3">
        <f t="shared" si="768"/>
        <v>0</v>
      </c>
      <c r="ER570" s="3">
        <f t="shared" si="768"/>
        <v>0</v>
      </c>
      <c r="ES570" s="3">
        <f t="shared" si="768"/>
        <v>1</v>
      </c>
      <c r="ET570" s="3">
        <f t="shared" si="768"/>
        <v>1</v>
      </c>
      <c r="EU570" s="3">
        <f t="shared" si="768"/>
        <v>0</v>
      </c>
      <c r="EV570" s="24">
        <f t="shared" si="768"/>
        <v>0</v>
      </c>
      <c r="EW570" s="245">
        <f t="shared" si="688"/>
        <v>2</v>
      </c>
      <c r="EX570" s="262" t="str">
        <f t="shared" si="686"/>
        <v/>
      </c>
    </row>
    <row r="571" spans="1:154" ht="16.149999999999999" customHeight="1" x14ac:dyDescent="0.25">
      <c r="A571" s="363"/>
      <c r="D571" s="363"/>
      <c r="E571" s="363"/>
      <c r="F571" s="363"/>
      <c r="G571" s="363"/>
      <c r="H571" s="363"/>
      <c r="I571" s="363"/>
      <c r="J571" s="68">
        <f t="shared" si="769"/>
        <v>747</v>
      </c>
      <c r="K571" s="427" t="str">
        <f t="shared" si="690"/>
        <v>Prasophyllum plumiforme</v>
      </c>
      <c r="L571" s="428">
        <v>747</v>
      </c>
      <c r="M571" s="427" t="s">
        <v>1762</v>
      </c>
      <c r="N571" s="450" t="s">
        <v>116</v>
      </c>
      <c r="O571" s="363" t="str">
        <f t="shared" si="767"/>
        <v>S</v>
      </c>
      <c r="P571" s="423" t="s">
        <v>2912</v>
      </c>
      <c r="Q571" s="364" t="s">
        <v>1938</v>
      </c>
      <c r="R571" s="365">
        <v>42979</v>
      </c>
      <c r="S571" s="365">
        <v>43040</v>
      </c>
      <c r="T571" s="603" t="s">
        <v>7894</v>
      </c>
      <c r="U571" s="603" t="s">
        <v>7894</v>
      </c>
      <c r="V571" s="603" t="s">
        <v>7894</v>
      </c>
      <c r="W571" s="603" t="s">
        <v>7894</v>
      </c>
      <c r="X571" s="603" t="s">
        <v>7894</v>
      </c>
      <c r="Y571" s="603" t="s">
        <v>7894</v>
      </c>
      <c r="Z571" s="603" t="s">
        <v>7894</v>
      </c>
      <c r="AA571" s="603" t="s">
        <v>7894</v>
      </c>
      <c r="AB571" s="603" t="s">
        <v>4828</v>
      </c>
      <c r="AC571" s="603" t="s">
        <v>4829</v>
      </c>
      <c r="AD571" s="603" t="s">
        <v>4830</v>
      </c>
      <c r="AE571" s="603" t="s">
        <v>7894</v>
      </c>
      <c r="AF571" s="605" t="s">
        <v>7902</v>
      </c>
      <c r="AG571" s="605" t="s">
        <v>7946</v>
      </c>
      <c r="AH571" s="366" t="s">
        <v>685</v>
      </c>
      <c r="AI571" s="363">
        <f t="shared" si="676"/>
        <v>6</v>
      </c>
      <c r="AJ571" s="363">
        <v>28</v>
      </c>
      <c r="AK571" s="413" t="str">
        <f t="shared" si="678"/>
        <v>Slender Leek Orchids</v>
      </c>
      <c r="AL571" s="413" t="str">
        <f t="shared" si="679"/>
        <v>Prasophyllum ovale</v>
      </c>
      <c r="AM571" s="486" t="s">
        <v>7607</v>
      </c>
      <c r="AN571" s="70" t="s">
        <v>1316</v>
      </c>
      <c r="AS571" s="69">
        <f t="shared" si="755"/>
        <v>36</v>
      </c>
      <c r="AT571" s="69">
        <f t="shared" si="756"/>
        <v>44</v>
      </c>
      <c r="AU571" s="69">
        <f t="shared" si="757"/>
        <v>9</v>
      </c>
      <c r="AV571" s="69">
        <f t="shared" si="758"/>
        <v>11</v>
      </c>
      <c r="AW571" s="81"/>
      <c r="AX571" s="364" t="s">
        <v>2913</v>
      </c>
      <c r="AY571" s="364">
        <v>10853</v>
      </c>
      <c r="AZ571" s="264" t="s">
        <v>48</v>
      </c>
      <c r="BA571" s="238"/>
      <c r="BB571" s="237" t="str">
        <f t="shared" si="759"/>
        <v/>
      </c>
      <c r="BC571" s="270">
        <f t="shared" si="760"/>
        <v>747</v>
      </c>
      <c r="BD571" t="str">
        <f t="shared" si="761"/>
        <v>Prasophyllum plumiforme</v>
      </c>
      <c r="BE571" s="367" t="e">
        <f>COUNTIFS(#REF!,L571)</f>
        <v>#REF!</v>
      </c>
      <c r="BF571" s="374" t="str">
        <f t="shared" si="684"/>
        <v>y</v>
      </c>
      <c r="BG571" s="82"/>
      <c r="BH571" s="375"/>
      <c r="BI571" s="374"/>
      <c r="BJ571" s="403"/>
      <c r="CE571" t="str">
        <f t="shared" si="765"/>
        <v>Pauline's Laughing Leek Orchid (Prasophyllum paulinae)</v>
      </c>
      <c r="CF571" s="388" t="str">
        <f t="shared" si="766"/>
        <v>Prasophyllum paulinae</v>
      </c>
      <c r="CG571" t="str">
        <f t="shared" si="692"/>
        <v/>
      </c>
      <c r="CH571" t="str">
        <f t="shared" si="693"/>
        <v/>
      </c>
      <c r="CI571" t="str">
        <f t="shared" si="694"/>
        <v/>
      </c>
      <c r="CJ571" t="str">
        <f t="shared" si="695"/>
        <v/>
      </c>
      <c r="CK571" s="359" t="str">
        <f t="shared" si="696"/>
        <v/>
      </c>
      <c r="CL571" t="str">
        <f t="shared" si="697"/>
        <v/>
      </c>
      <c r="CM571" t="str">
        <f t="shared" si="698"/>
        <v/>
      </c>
      <c r="CN571" t="str">
        <f t="shared" si="699"/>
        <v/>
      </c>
      <c r="CO571" s="359" t="str">
        <f t="shared" si="700"/>
        <v/>
      </c>
      <c r="CP571" t="str">
        <f t="shared" si="701"/>
        <v/>
      </c>
      <c r="CQ571" t="str">
        <f t="shared" si="702"/>
        <v/>
      </c>
      <c r="CR571" t="str">
        <f t="shared" si="703"/>
        <v/>
      </c>
      <c r="CS571" s="359" t="str">
        <f t="shared" si="704"/>
        <v/>
      </c>
      <c r="CT571" t="str">
        <f t="shared" si="705"/>
        <v/>
      </c>
      <c r="CU571" t="str">
        <f t="shared" si="706"/>
        <v/>
      </c>
      <c r="CV571" t="str">
        <f t="shared" si="707"/>
        <v/>
      </c>
      <c r="CW571" t="str">
        <f t="shared" si="708"/>
        <v/>
      </c>
      <c r="CX571" s="359" t="str">
        <f t="shared" si="709"/>
        <v/>
      </c>
      <c r="CY571" t="str">
        <f t="shared" si="710"/>
        <v/>
      </c>
      <c r="CZ571" t="str">
        <f t="shared" si="711"/>
        <v/>
      </c>
      <c r="DA571" t="str">
        <f t="shared" si="712"/>
        <v/>
      </c>
      <c r="DB571" s="359" t="str">
        <f t="shared" si="713"/>
        <v/>
      </c>
      <c r="DC571" t="str">
        <f t="shared" si="714"/>
        <v/>
      </c>
      <c r="DD571" t="str">
        <f t="shared" si="715"/>
        <v/>
      </c>
      <c r="DE571" t="str">
        <f t="shared" si="716"/>
        <v/>
      </c>
      <c r="DF571" s="359" t="str">
        <f t="shared" si="717"/>
        <v/>
      </c>
      <c r="DG571" t="str">
        <f t="shared" si="718"/>
        <v/>
      </c>
      <c r="DH571" t="str">
        <f t="shared" si="719"/>
        <v/>
      </c>
      <c r="DI571" t="str">
        <f t="shared" si="720"/>
        <v/>
      </c>
      <c r="DJ571" t="str">
        <f t="shared" si="721"/>
        <v/>
      </c>
      <c r="DK571" s="359" t="str">
        <f t="shared" si="722"/>
        <v/>
      </c>
      <c r="DL571" t="str">
        <f t="shared" si="723"/>
        <v/>
      </c>
      <c r="DM571" t="str">
        <f t="shared" si="724"/>
        <v/>
      </c>
      <c r="DN571" t="str">
        <f t="shared" si="725"/>
        <v/>
      </c>
      <c r="DO571" s="359" t="str">
        <f t="shared" si="726"/>
        <v/>
      </c>
      <c r="DP571" t="str">
        <f t="shared" si="727"/>
        <v/>
      </c>
      <c r="DQ571" t="str">
        <f t="shared" si="728"/>
        <v/>
      </c>
      <c r="DR571" t="str">
        <f t="shared" si="729"/>
        <v>X</v>
      </c>
      <c r="DS571" s="359" t="str">
        <f t="shared" si="730"/>
        <v>X</v>
      </c>
      <c r="DT571" t="str">
        <f t="shared" si="731"/>
        <v>X</v>
      </c>
      <c r="DU571" t="str">
        <f t="shared" si="732"/>
        <v>X</v>
      </c>
      <c r="DV571" t="str">
        <f t="shared" si="733"/>
        <v>X</v>
      </c>
      <c r="DW571" t="str">
        <f t="shared" si="734"/>
        <v>X</v>
      </c>
      <c r="DX571" s="359" t="str">
        <f t="shared" si="735"/>
        <v>X</v>
      </c>
      <c r="DY571" t="str">
        <f t="shared" si="736"/>
        <v/>
      </c>
      <c r="DZ571" t="str">
        <f t="shared" si="737"/>
        <v/>
      </c>
      <c r="EA571" t="str">
        <f t="shared" si="738"/>
        <v/>
      </c>
      <c r="EB571" s="359" t="str">
        <f t="shared" si="739"/>
        <v/>
      </c>
      <c r="EC571" t="str">
        <f t="shared" si="740"/>
        <v/>
      </c>
      <c r="ED571" t="str">
        <f t="shared" si="741"/>
        <v/>
      </c>
      <c r="EE571" t="str">
        <f t="shared" si="742"/>
        <v/>
      </c>
      <c r="EF571" t="str">
        <f t="shared" si="743"/>
        <v/>
      </c>
      <c r="EG571" s="359" t="str">
        <f t="shared" si="744"/>
        <v/>
      </c>
      <c r="EH571" t="str">
        <f t="shared" si="691"/>
        <v>Prasophyllum paulinae</v>
      </c>
      <c r="EJ571" t="str">
        <f t="shared" si="764"/>
        <v>Prasophyllum plumiforme</v>
      </c>
      <c r="EK571" s="100">
        <f t="shared" si="768"/>
        <v>0</v>
      </c>
      <c r="EL571" s="3">
        <f t="shared" si="768"/>
        <v>0</v>
      </c>
      <c r="EM571" s="3">
        <f t="shared" si="768"/>
        <v>0</v>
      </c>
      <c r="EN571" s="3">
        <f t="shared" si="768"/>
        <v>0</v>
      </c>
      <c r="EO571" s="3">
        <f t="shared" si="768"/>
        <v>0</v>
      </c>
      <c r="EP571" s="3">
        <f t="shared" si="768"/>
        <v>0</v>
      </c>
      <c r="EQ571" s="3">
        <f t="shared" si="768"/>
        <v>0</v>
      </c>
      <c r="ER571" s="3">
        <f t="shared" si="768"/>
        <v>0</v>
      </c>
      <c r="ES571" s="3">
        <f t="shared" si="768"/>
        <v>1</v>
      </c>
      <c r="ET571" s="3">
        <f t="shared" si="768"/>
        <v>1</v>
      </c>
      <c r="EU571" s="3">
        <f t="shared" si="768"/>
        <v>1</v>
      </c>
      <c r="EV571" s="24">
        <f t="shared" si="768"/>
        <v>0</v>
      </c>
      <c r="EW571" s="245">
        <f t="shared" si="688"/>
        <v>3</v>
      </c>
      <c r="EX571" s="262" t="str">
        <f t="shared" si="686"/>
        <v/>
      </c>
    </row>
    <row r="572" spans="1:154" ht="16.149999999999999" customHeight="1" x14ac:dyDescent="0.25">
      <c r="A572" s="363"/>
      <c r="D572" s="363"/>
      <c r="E572" s="363"/>
      <c r="F572" s="363"/>
      <c r="G572" s="363"/>
      <c r="H572" s="363"/>
      <c r="I572" s="363"/>
      <c r="J572" s="68">
        <f t="shared" si="769"/>
        <v>748</v>
      </c>
      <c r="K572" s="427" t="str">
        <f t="shared" si="690"/>
        <v>Prasophyllum regium</v>
      </c>
      <c r="L572" s="362">
        <v>748</v>
      </c>
      <c r="M572" s="427" t="s">
        <v>1762</v>
      </c>
      <c r="N572" s="450" t="s">
        <v>610</v>
      </c>
      <c r="O572" s="363" t="str">
        <f t="shared" si="767"/>
        <v>S</v>
      </c>
      <c r="P572" s="364" t="s">
        <v>2914</v>
      </c>
      <c r="Q572" s="364" t="s">
        <v>1876</v>
      </c>
      <c r="R572" s="373">
        <v>43023</v>
      </c>
      <c r="S572" s="365">
        <v>43100</v>
      </c>
      <c r="T572" s="603" t="s">
        <v>7894</v>
      </c>
      <c r="U572" s="603" t="s">
        <v>7894</v>
      </c>
      <c r="V572" s="603" t="s">
        <v>7894</v>
      </c>
      <c r="W572" s="603" t="s">
        <v>7894</v>
      </c>
      <c r="X572" s="603" t="s">
        <v>7894</v>
      </c>
      <c r="Y572" s="603" t="s">
        <v>7894</v>
      </c>
      <c r="Z572" s="603" t="s">
        <v>7894</v>
      </c>
      <c r="AA572" s="603" t="s">
        <v>7894</v>
      </c>
      <c r="AB572" s="603" t="s">
        <v>7894</v>
      </c>
      <c r="AC572" s="603" t="s">
        <v>4829</v>
      </c>
      <c r="AD572" s="603" t="s">
        <v>4830</v>
      </c>
      <c r="AE572" s="603" t="s">
        <v>4831</v>
      </c>
      <c r="AF572" s="605" t="s">
        <v>7899</v>
      </c>
      <c r="AG572" s="605" t="s">
        <v>7942</v>
      </c>
      <c r="AH572" s="366" t="s">
        <v>685</v>
      </c>
      <c r="AI572" s="363">
        <f t="shared" si="676"/>
        <v>6</v>
      </c>
      <c r="AJ572" s="363">
        <v>26</v>
      </c>
      <c r="AK572" s="413" t="str">
        <f t="shared" si="678"/>
        <v>Tall Leek Orchids</v>
      </c>
      <c r="AL572" s="413" t="str">
        <f t="shared" si="679"/>
        <v>Prasophyllum elatum</v>
      </c>
      <c r="AM572" s="486" t="s">
        <v>7607</v>
      </c>
      <c r="AS572" s="69">
        <f t="shared" si="755"/>
        <v>42</v>
      </c>
      <c r="AT572" s="69">
        <f t="shared" si="756"/>
        <v>53</v>
      </c>
      <c r="AU572" s="69">
        <f t="shared" si="757"/>
        <v>10</v>
      </c>
      <c r="AV572" s="69">
        <f t="shared" si="758"/>
        <v>12</v>
      </c>
      <c r="AW572" s="81"/>
      <c r="AX572" s="364" t="s">
        <v>2915</v>
      </c>
      <c r="AY572" s="364">
        <v>1681</v>
      </c>
      <c r="AZ572" s="264" t="s">
        <v>48</v>
      </c>
      <c r="BA572" s="238"/>
      <c r="BB572" s="237" t="str">
        <f t="shared" si="759"/>
        <v/>
      </c>
      <c r="BC572" s="270">
        <f t="shared" si="760"/>
        <v>748</v>
      </c>
      <c r="BD572" t="str">
        <f t="shared" si="761"/>
        <v>Prasophyllum regium</v>
      </c>
      <c r="BE572" s="367" t="e">
        <f>COUNTIFS(#REF!,L572)</f>
        <v>#REF!</v>
      </c>
      <c r="BF572" s="374" t="str">
        <f t="shared" si="684"/>
        <v>y</v>
      </c>
      <c r="BG572" s="82"/>
      <c r="BH572" s="375"/>
      <c r="BI572" s="374"/>
      <c r="BJ572" s="403"/>
      <c r="CE572" t="str">
        <f t="shared" si="765"/>
        <v>Dainty Leek Orchid (Prasophyllum plumiforme)</v>
      </c>
      <c r="CF572" s="388" t="str">
        <f t="shared" si="766"/>
        <v>Prasophyllum plumiforme</v>
      </c>
      <c r="CG572" t="str">
        <f t="shared" si="692"/>
        <v/>
      </c>
      <c r="CH572" t="str">
        <f t="shared" si="693"/>
        <v/>
      </c>
      <c r="CI572" t="str">
        <f t="shared" si="694"/>
        <v/>
      </c>
      <c r="CJ572" t="str">
        <f t="shared" si="695"/>
        <v/>
      </c>
      <c r="CK572" s="359" t="str">
        <f t="shared" si="696"/>
        <v/>
      </c>
      <c r="CL572" t="str">
        <f t="shared" si="697"/>
        <v/>
      </c>
      <c r="CM572" t="str">
        <f t="shared" si="698"/>
        <v/>
      </c>
      <c r="CN572" t="str">
        <f t="shared" si="699"/>
        <v/>
      </c>
      <c r="CO572" s="359" t="str">
        <f t="shared" si="700"/>
        <v/>
      </c>
      <c r="CP572" t="str">
        <f t="shared" si="701"/>
        <v/>
      </c>
      <c r="CQ572" t="str">
        <f t="shared" si="702"/>
        <v/>
      </c>
      <c r="CR572" t="str">
        <f t="shared" si="703"/>
        <v/>
      </c>
      <c r="CS572" s="359" t="str">
        <f t="shared" si="704"/>
        <v/>
      </c>
      <c r="CT572" t="str">
        <f t="shared" si="705"/>
        <v/>
      </c>
      <c r="CU572" t="str">
        <f t="shared" si="706"/>
        <v/>
      </c>
      <c r="CV572" t="str">
        <f t="shared" si="707"/>
        <v/>
      </c>
      <c r="CW572" t="str">
        <f t="shared" si="708"/>
        <v/>
      </c>
      <c r="CX572" s="359" t="str">
        <f t="shared" si="709"/>
        <v/>
      </c>
      <c r="CY572" t="str">
        <f t="shared" si="710"/>
        <v/>
      </c>
      <c r="CZ572" t="str">
        <f t="shared" si="711"/>
        <v/>
      </c>
      <c r="DA572" t="str">
        <f t="shared" si="712"/>
        <v/>
      </c>
      <c r="DB572" s="359" t="str">
        <f t="shared" si="713"/>
        <v/>
      </c>
      <c r="DC572" t="str">
        <f t="shared" si="714"/>
        <v/>
      </c>
      <c r="DD572" t="str">
        <f t="shared" si="715"/>
        <v/>
      </c>
      <c r="DE572" t="str">
        <f t="shared" si="716"/>
        <v/>
      </c>
      <c r="DF572" s="359" t="str">
        <f t="shared" si="717"/>
        <v/>
      </c>
      <c r="DG572" t="str">
        <f t="shared" si="718"/>
        <v/>
      </c>
      <c r="DH572" t="str">
        <f t="shared" si="719"/>
        <v/>
      </c>
      <c r="DI572" t="str">
        <f t="shared" si="720"/>
        <v/>
      </c>
      <c r="DJ572" t="str">
        <f t="shared" si="721"/>
        <v/>
      </c>
      <c r="DK572" s="359" t="str">
        <f t="shared" si="722"/>
        <v/>
      </c>
      <c r="DL572" t="str">
        <f t="shared" si="723"/>
        <v/>
      </c>
      <c r="DM572" t="str">
        <f t="shared" si="724"/>
        <v/>
      </c>
      <c r="DN572" t="str">
        <f t="shared" si="725"/>
        <v/>
      </c>
      <c r="DO572" s="359" t="str">
        <f t="shared" si="726"/>
        <v/>
      </c>
      <c r="DP572" t="str">
        <f t="shared" si="727"/>
        <v>X</v>
      </c>
      <c r="DQ572" t="str">
        <f t="shared" si="728"/>
        <v>X</v>
      </c>
      <c r="DR572" t="str">
        <f t="shared" si="729"/>
        <v>X</v>
      </c>
      <c r="DS572" s="359" t="str">
        <f t="shared" si="730"/>
        <v>X</v>
      </c>
      <c r="DT572" t="str">
        <f t="shared" si="731"/>
        <v>X</v>
      </c>
      <c r="DU572" t="str">
        <f t="shared" si="732"/>
        <v>X</v>
      </c>
      <c r="DV572" t="str">
        <f t="shared" si="733"/>
        <v>X</v>
      </c>
      <c r="DW572" t="str">
        <f t="shared" si="734"/>
        <v>X</v>
      </c>
      <c r="DX572" s="359" t="str">
        <f t="shared" si="735"/>
        <v>X</v>
      </c>
      <c r="DY572" t="str">
        <f t="shared" si="736"/>
        <v/>
      </c>
      <c r="DZ572" t="str">
        <f t="shared" si="737"/>
        <v/>
      </c>
      <c r="EA572" t="str">
        <f t="shared" si="738"/>
        <v/>
      </c>
      <c r="EB572" s="359" t="str">
        <f t="shared" si="739"/>
        <v/>
      </c>
      <c r="EC572" t="str">
        <f t="shared" si="740"/>
        <v/>
      </c>
      <c r="ED572" t="str">
        <f t="shared" si="741"/>
        <v/>
      </c>
      <c r="EE572" t="str">
        <f t="shared" si="742"/>
        <v/>
      </c>
      <c r="EF572" t="str">
        <f t="shared" si="743"/>
        <v/>
      </c>
      <c r="EG572" s="359" t="str">
        <f t="shared" si="744"/>
        <v/>
      </c>
      <c r="EH572" t="str">
        <f t="shared" si="691"/>
        <v>Prasophyllum plumiforme</v>
      </c>
      <c r="EJ572" t="str">
        <f t="shared" si="764"/>
        <v>Prasophyllum regium</v>
      </c>
      <c r="EK572" s="100">
        <f t="shared" si="768"/>
        <v>0</v>
      </c>
      <c r="EL572" s="3">
        <f t="shared" si="768"/>
        <v>0</v>
      </c>
      <c r="EM572" s="3">
        <f t="shared" si="768"/>
        <v>0</v>
      </c>
      <c r="EN572" s="3">
        <f t="shared" si="768"/>
        <v>0</v>
      </c>
      <c r="EO572" s="3">
        <f t="shared" si="768"/>
        <v>0</v>
      </c>
      <c r="EP572" s="3">
        <f t="shared" si="768"/>
        <v>0</v>
      </c>
      <c r="EQ572" s="3">
        <f t="shared" si="768"/>
        <v>0</v>
      </c>
      <c r="ER572" s="3">
        <f t="shared" si="768"/>
        <v>0</v>
      </c>
      <c r="ES572" s="3">
        <f t="shared" si="768"/>
        <v>0</v>
      </c>
      <c r="ET572" s="3">
        <f t="shared" si="768"/>
        <v>1</v>
      </c>
      <c r="EU572" s="3">
        <f t="shared" si="768"/>
        <v>1</v>
      </c>
      <c r="EV572" s="24">
        <f t="shared" si="768"/>
        <v>1</v>
      </c>
      <c r="EW572" s="245">
        <f t="shared" si="688"/>
        <v>3</v>
      </c>
      <c r="EX572" s="262" t="str">
        <f t="shared" si="686"/>
        <v/>
      </c>
    </row>
    <row r="573" spans="1:154" ht="16.149999999999999" customHeight="1" x14ac:dyDescent="0.25">
      <c r="A573" s="363"/>
      <c r="D573" s="363"/>
      <c r="E573" s="363"/>
      <c r="F573" s="363"/>
      <c r="G573" s="363"/>
      <c r="H573" s="363"/>
      <c r="I573" s="363"/>
      <c r="J573" s="68">
        <f t="shared" si="769"/>
        <v>749</v>
      </c>
      <c r="K573" s="427" t="str">
        <f t="shared" si="690"/>
        <v>Prasophyllum sargentii</v>
      </c>
      <c r="L573" s="428">
        <v>749</v>
      </c>
      <c r="M573" s="427" t="s">
        <v>1762</v>
      </c>
      <c r="N573" s="450" t="s">
        <v>157</v>
      </c>
      <c r="O573" s="363" t="str">
        <f t="shared" si="767"/>
        <v>S</v>
      </c>
      <c r="P573" s="423" t="s">
        <v>2916</v>
      </c>
      <c r="Q573" s="364" t="s">
        <v>1938</v>
      </c>
      <c r="R573" s="373">
        <v>42962</v>
      </c>
      <c r="S573" s="373">
        <v>43009</v>
      </c>
      <c r="T573" s="603" t="s">
        <v>7894</v>
      </c>
      <c r="U573" s="603" t="s">
        <v>7894</v>
      </c>
      <c r="V573" s="603" t="s">
        <v>7894</v>
      </c>
      <c r="W573" s="603" t="s">
        <v>7894</v>
      </c>
      <c r="X573" s="603" t="s">
        <v>7894</v>
      </c>
      <c r="Y573" s="603" t="s">
        <v>7894</v>
      </c>
      <c r="Z573" s="603" t="s">
        <v>7894</v>
      </c>
      <c r="AA573" s="603" t="s">
        <v>4827</v>
      </c>
      <c r="AB573" s="603" t="s">
        <v>4828</v>
      </c>
      <c r="AC573" s="603" t="s">
        <v>4829</v>
      </c>
      <c r="AD573" s="603" t="s">
        <v>7894</v>
      </c>
      <c r="AE573" s="603" t="s">
        <v>7894</v>
      </c>
      <c r="AF573" s="605" t="s">
        <v>7900</v>
      </c>
      <c r="AG573" s="605" t="s">
        <v>7944</v>
      </c>
      <c r="AH573" s="366" t="s">
        <v>685</v>
      </c>
      <c r="AI573" s="363">
        <f t="shared" si="676"/>
        <v>6</v>
      </c>
      <c r="AJ573" s="363">
        <v>26</v>
      </c>
      <c r="AK573" s="413" t="str">
        <f t="shared" si="678"/>
        <v>Tall Leek Orchids</v>
      </c>
      <c r="AL573" s="413" t="str">
        <f t="shared" si="679"/>
        <v>Prasophyllum elatum</v>
      </c>
      <c r="AM573" s="486" t="s">
        <v>7607</v>
      </c>
      <c r="AS573" s="69">
        <f t="shared" si="755"/>
        <v>34</v>
      </c>
      <c r="AT573" s="69">
        <f t="shared" si="756"/>
        <v>40</v>
      </c>
      <c r="AU573" s="69">
        <f t="shared" si="757"/>
        <v>8</v>
      </c>
      <c r="AV573" s="69">
        <f t="shared" si="758"/>
        <v>10</v>
      </c>
      <c r="AW573" s="81"/>
      <c r="AX573" s="364" t="s">
        <v>2917</v>
      </c>
      <c r="AY573" s="364">
        <v>1682</v>
      </c>
      <c r="AZ573" s="264" t="s">
        <v>48</v>
      </c>
      <c r="BA573" s="238"/>
      <c r="BB573" s="237" t="str">
        <f t="shared" si="759"/>
        <v/>
      </c>
      <c r="BC573" s="270">
        <f t="shared" si="760"/>
        <v>749</v>
      </c>
      <c r="BD573" t="str">
        <f t="shared" si="761"/>
        <v>Prasophyllum sargentii</v>
      </c>
      <c r="BE573" s="367" t="e">
        <f>COUNTIFS(#REF!,L573)</f>
        <v>#REF!</v>
      </c>
      <c r="BF573" s="374" t="str">
        <f t="shared" si="684"/>
        <v>y</v>
      </c>
      <c r="BG573" s="82"/>
      <c r="BH573" s="375"/>
      <c r="BI573" s="374"/>
      <c r="BJ573" s="403"/>
      <c r="CE573" t="str">
        <f t="shared" si="765"/>
        <v>King Leek Orchid (Prasophyllum regium)</v>
      </c>
      <c r="CF573" s="388" t="str">
        <f t="shared" si="766"/>
        <v>Prasophyllum regium</v>
      </c>
      <c r="CG573" t="str">
        <f t="shared" si="692"/>
        <v/>
      </c>
      <c r="CH573" t="str">
        <f t="shared" si="693"/>
        <v/>
      </c>
      <c r="CI573" t="str">
        <f t="shared" si="694"/>
        <v/>
      </c>
      <c r="CJ573" t="str">
        <f t="shared" si="695"/>
        <v/>
      </c>
      <c r="CK573" s="359" t="str">
        <f t="shared" si="696"/>
        <v/>
      </c>
      <c r="CL573" t="str">
        <f t="shared" si="697"/>
        <v/>
      </c>
      <c r="CM573" t="str">
        <f t="shared" si="698"/>
        <v/>
      </c>
      <c r="CN573" t="str">
        <f t="shared" si="699"/>
        <v/>
      </c>
      <c r="CO573" s="359" t="str">
        <f t="shared" si="700"/>
        <v/>
      </c>
      <c r="CP573" t="str">
        <f t="shared" si="701"/>
        <v/>
      </c>
      <c r="CQ573" t="str">
        <f t="shared" si="702"/>
        <v/>
      </c>
      <c r="CR573" t="str">
        <f t="shared" si="703"/>
        <v/>
      </c>
      <c r="CS573" s="359" t="str">
        <f t="shared" si="704"/>
        <v/>
      </c>
      <c r="CT573" t="str">
        <f t="shared" si="705"/>
        <v/>
      </c>
      <c r="CU573" t="str">
        <f t="shared" si="706"/>
        <v/>
      </c>
      <c r="CV573" t="str">
        <f t="shared" si="707"/>
        <v/>
      </c>
      <c r="CW573" t="str">
        <f t="shared" si="708"/>
        <v/>
      </c>
      <c r="CX573" s="359" t="str">
        <f t="shared" si="709"/>
        <v/>
      </c>
      <c r="CY573" t="str">
        <f t="shared" si="710"/>
        <v/>
      </c>
      <c r="CZ573" t="str">
        <f t="shared" si="711"/>
        <v/>
      </c>
      <c r="DA573" t="str">
        <f t="shared" si="712"/>
        <v/>
      </c>
      <c r="DB573" s="359" t="str">
        <f t="shared" si="713"/>
        <v/>
      </c>
      <c r="DC573" t="str">
        <f t="shared" si="714"/>
        <v/>
      </c>
      <c r="DD573" t="str">
        <f t="shared" si="715"/>
        <v/>
      </c>
      <c r="DE573" t="str">
        <f t="shared" si="716"/>
        <v/>
      </c>
      <c r="DF573" s="359" t="str">
        <f t="shared" si="717"/>
        <v/>
      </c>
      <c r="DG573" t="str">
        <f t="shared" si="718"/>
        <v/>
      </c>
      <c r="DH573" t="str">
        <f t="shared" si="719"/>
        <v/>
      </c>
      <c r="DI573" t="str">
        <f t="shared" si="720"/>
        <v/>
      </c>
      <c r="DJ573" t="str">
        <f t="shared" si="721"/>
        <v/>
      </c>
      <c r="DK573" s="359" t="str">
        <f t="shared" si="722"/>
        <v/>
      </c>
      <c r="DL573" t="str">
        <f t="shared" si="723"/>
        <v/>
      </c>
      <c r="DM573" t="str">
        <f t="shared" si="724"/>
        <v/>
      </c>
      <c r="DN573" t="str">
        <f t="shared" si="725"/>
        <v/>
      </c>
      <c r="DO573" s="359" t="str">
        <f t="shared" si="726"/>
        <v/>
      </c>
      <c r="DP573" t="str">
        <f t="shared" si="727"/>
        <v/>
      </c>
      <c r="DQ573" t="str">
        <f t="shared" si="728"/>
        <v/>
      </c>
      <c r="DR573" t="str">
        <f t="shared" si="729"/>
        <v/>
      </c>
      <c r="DS573" s="359" t="str">
        <f t="shared" si="730"/>
        <v/>
      </c>
      <c r="DT573" t="str">
        <f t="shared" si="731"/>
        <v/>
      </c>
      <c r="DU573" t="str">
        <f t="shared" si="732"/>
        <v/>
      </c>
      <c r="DV573" t="str">
        <f t="shared" si="733"/>
        <v>X</v>
      </c>
      <c r="DW573" t="str">
        <f t="shared" si="734"/>
        <v>X</v>
      </c>
      <c r="DX573" s="359" t="str">
        <f t="shared" si="735"/>
        <v>X</v>
      </c>
      <c r="DY573" t="str">
        <f t="shared" si="736"/>
        <v>X</v>
      </c>
      <c r="DZ573" t="str">
        <f t="shared" si="737"/>
        <v>X</v>
      </c>
      <c r="EA573" t="str">
        <f t="shared" si="738"/>
        <v>X</v>
      </c>
      <c r="EB573" s="359" t="str">
        <f t="shared" si="739"/>
        <v>X</v>
      </c>
      <c r="EC573" t="str">
        <f t="shared" si="740"/>
        <v>X</v>
      </c>
      <c r="ED573" t="str">
        <f t="shared" si="741"/>
        <v>X</v>
      </c>
      <c r="EE573" t="str">
        <f t="shared" si="742"/>
        <v>X</v>
      </c>
      <c r="EF573" t="str">
        <f t="shared" si="743"/>
        <v>X</v>
      </c>
      <c r="EG573" s="359" t="str">
        <f t="shared" si="744"/>
        <v>X</v>
      </c>
      <c r="EH573" t="str">
        <f t="shared" si="691"/>
        <v>Prasophyllum regium</v>
      </c>
      <c r="EJ573" t="str">
        <f t="shared" si="764"/>
        <v>Prasophyllum sargentii</v>
      </c>
      <c r="EK573" s="100">
        <f t="shared" si="768"/>
        <v>0</v>
      </c>
      <c r="EL573" s="3">
        <f t="shared" si="768"/>
        <v>0</v>
      </c>
      <c r="EM573" s="3">
        <f t="shared" si="768"/>
        <v>0</v>
      </c>
      <c r="EN573" s="3">
        <f t="shared" si="768"/>
        <v>0</v>
      </c>
      <c r="EO573" s="3">
        <f t="shared" si="768"/>
        <v>0</v>
      </c>
      <c r="EP573" s="3">
        <f t="shared" si="768"/>
        <v>0</v>
      </c>
      <c r="EQ573" s="3">
        <f t="shared" si="768"/>
        <v>0</v>
      </c>
      <c r="ER573" s="3">
        <f t="shared" si="768"/>
        <v>1</v>
      </c>
      <c r="ES573" s="3">
        <f t="shared" si="768"/>
        <v>1</v>
      </c>
      <c r="ET573" s="3">
        <f t="shared" si="768"/>
        <v>1</v>
      </c>
      <c r="EU573" s="3">
        <f t="shared" si="768"/>
        <v>0</v>
      </c>
      <c r="EV573" s="24">
        <f t="shared" si="768"/>
        <v>0</v>
      </c>
      <c r="EW573" s="245">
        <f t="shared" si="688"/>
        <v>3</v>
      </c>
      <c r="EX573" s="262" t="str">
        <f t="shared" si="686"/>
        <v/>
      </c>
    </row>
    <row r="574" spans="1:154" ht="16.149999999999999" customHeight="1" x14ac:dyDescent="0.25">
      <c r="A574" s="363"/>
      <c r="D574" s="363"/>
      <c r="E574" s="363"/>
      <c r="F574" s="363"/>
      <c r="G574" s="363"/>
      <c r="H574" s="363"/>
      <c r="I574" s="363"/>
      <c r="J574" s="68">
        <f t="shared" si="769"/>
        <v>1250</v>
      </c>
      <c r="K574" s="427" t="str">
        <f t="shared" si="690"/>
        <v>Prasophyllum sp.</v>
      </c>
      <c r="L574" s="428">
        <v>1250</v>
      </c>
      <c r="M574" s="427" t="s">
        <v>1762</v>
      </c>
      <c r="N574" s="450" t="s">
        <v>67</v>
      </c>
      <c r="O574" s="363" t="str">
        <f t="shared" si="767"/>
        <v>S</v>
      </c>
      <c r="P574" s="430" t="s">
        <v>2918</v>
      </c>
      <c r="Q574" s="364" t="s">
        <v>1055</v>
      </c>
      <c r="R574" s="365" t="s">
        <v>685</v>
      </c>
      <c r="S574" s="365" t="s">
        <v>685</v>
      </c>
      <c r="T574" s="603" t="s">
        <v>7894</v>
      </c>
      <c r="U574" s="603" t="s">
        <v>7894</v>
      </c>
      <c r="V574" s="603" t="s">
        <v>7894</v>
      </c>
      <c r="W574" s="603" t="s">
        <v>7894</v>
      </c>
      <c r="X574" s="603" t="s">
        <v>7894</v>
      </c>
      <c r="Y574" s="603" t="s">
        <v>7894</v>
      </c>
      <c r="Z574" s="603" t="s">
        <v>7894</v>
      </c>
      <c r="AA574" s="603" t="s">
        <v>7894</v>
      </c>
      <c r="AB574" s="603" t="s">
        <v>7894</v>
      </c>
      <c r="AC574" s="603" t="s">
        <v>7894</v>
      </c>
      <c r="AD574" s="603" t="s">
        <v>7894</v>
      </c>
      <c r="AE574" s="603" t="s">
        <v>7894</v>
      </c>
      <c r="AF574" s="605" t="s">
        <v>48</v>
      </c>
      <c r="AG574" s="605" t="s">
        <v>48</v>
      </c>
      <c r="AH574" s="366" t="s">
        <v>685</v>
      </c>
      <c r="AI574" s="363">
        <f t="shared" si="676"/>
        <v>6</v>
      </c>
      <c r="AJ574" s="363">
        <v>0</v>
      </c>
      <c r="AK574" s="413" t="str">
        <f t="shared" si="678"/>
        <v>None</v>
      </c>
      <c r="AL574" s="413" t="str">
        <f t="shared" si="679"/>
        <v>None</v>
      </c>
      <c r="AM574" s="486" t="s">
        <v>7613</v>
      </c>
      <c r="AS574" s="69">
        <f t="shared" si="755"/>
        <v>0</v>
      </c>
      <c r="AT574" s="69">
        <f t="shared" si="756"/>
        <v>0</v>
      </c>
      <c r="AU574" s="69">
        <f t="shared" si="757"/>
        <v>0</v>
      </c>
      <c r="AV574" s="69">
        <f t="shared" si="758"/>
        <v>0</v>
      </c>
      <c r="AW574" s="81"/>
      <c r="AX574" s="364" t="s">
        <v>2918</v>
      </c>
      <c r="AY574" s="364" t="e">
        <v>#N/A</v>
      </c>
      <c r="AZ574" s="264" t="s">
        <v>48</v>
      </c>
      <c r="BA574" s="238"/>
      <c r="BB574" s="237" t="str">
        <f t="shared" si="759"/>
        <v/>
      </c>
      <c r="BC574" s="270">
        <f t="shared" ref="BC574:BC605" si="770">J574</f>
        <v>1250</v>
      </c>
      <c r="BD574" t="str">
        <f t="shared" ref="BD574:BD605" si="771">K574</f>
        <v>Prasophyllum sp.</v>
      </c>
      <c r="BE574" s="367" t="e">
        <f>COUNTIFS(#REF!,L574)</f>
        <v>#REF!</v>
      </c>
      <c r="BF574" s="374" t="str">
        <f t="shared" si="684"/>
        <v>y</v>
      </c>
      <c r="BG574" s="82"/>
      <c r="BH574" s="375"/>
      <c r="BI574" s="374"/>
      <c r="BJ574" s="403"/>
      <c r="CE574" t="str">
        <f t="shared" si="765"/>
        <v>Frilled Leek Orchid (Prasophyllum sargentii)</v>
      </c>
      <c r="CF574" s="388" t="str">
        <f t="shared" si="766"/>
        <v>Prasophyllum sargentii</v>
      </c>
      <c r="CG574" t="str">
        <f t="shared" si="692"/>
        <v/>
      </c>
      <c r="CH574" t="str">
        <f t="shared" si="693"/>
        <v/>
      </c>
      <c r="CI574" t="str">
        <f t="shared" si="694"/>
        <v/>
      </c>
      <c r="CJ574" t="str">
        <f t="shared" si="695"/>
        <v/>
      </c>
      <c r="CK574" s="359" t="str">
        <f t="shared" si="696"/>
        <v/>
      </c>
      <c r="CL574" t="str">
        <f t="shared" si="697"/>
        <v/>
      </c>
      <c r="CM574" t="str">
        <f t="shared" si="698"/>
        <v/>
      </c>
      <c r="CN574" t="str">
        <f t="shared" si="699"/>
        <v/>
      </c>
      <c r="CO574" s="359" t="str">
        <f t="shared" si="700"/>
        <v/>
      </c>
      <c r="CP574" t="str">
        <f t="shared" si="701"/>
        <v/>
      </c>
      <c r="CQ574" t="str">
        <f t="shared" si="702"/>
        <v/>
      </c>
      <c r="CR574" t="str">
        <f t="shared" si="703"/>
        <v/>
      </c>
      <c r="CS574" s="359" t="str">
        <f t="shared" si="704"/>
        <v/>
      </c>
      <c r="CT574" t="str">
        <f t="shared" si="705"/>
        <v/>
      </c>
      <c r="CU574" t="str">
        <f t="shared" si="706"/>
        <v/>
      </c>
      <c r="CV574" t="str">
        <f t="shared" si="707"/>
        <v/>
      </c>
      <c r="CW574" t="str">
        <f t="shared" si="708"/>
        <v/>
      </c>
      <c r="CX574" s="359" t="str">
        <f t="shared" si="709"/>
        <v/>
      </c>
      <c r="CY574" t="str">
        <f t="shared" si="710"/>
        <v/>
      </c>
      <c r="CZ574" t="str">
        <f t="shared" si="711"/>
        <v/>
      </c>
      <c r="DA574" t="str">
        <f t="shared" si="712"/>
        <v/>
      </c>
      <c r="DB574" s="359" t="str">
        <f t="shared" si="713"/>
        <v/>
      </c>
      <c r="DC574" t="str">
        <f t="shared" si="714"/>
        <v/>
      </c>
      <c r="DD574" t="str">
        <f t="shared" si="715"/>
        <v/>
      </c>
      <c r="DE574" t="str">
        <f t="shared" si="716"/>
        <v/>
      </c>
      <c r="DF574" s="359" t="str">
        <f t="shared" si="717"/>
        <v/>
      </c>
      <c r="DG574" t="str">
        <f t="shared" si="718"/>
        <v/>
      </c>
      <c r="DH574" t="str">
        <f t="shared" si="719"/>
        <v/>
      </c>
      <c r="DI574" t="str">
        <f t="shared" si="720"/>
        <v/>
      </c>
      <c r="DJ574" t="str">
        <f t="shared" si="721"/>
        <v/>
      </c>
      <c r="DK574" s="359" t="str">
        <f t="shared" si="722"/>
        <v/>
      </c>
      <c r="DL574" t="str">
        <f t="shared" si="723"/>
        <v/>
      </c>
      <c r="DM574" t="str">
        <f t="shared" si="724"/>
        <v/>
      </c>
      <c r="DN574" t="str">
        <f t="shared" si="725"/>
        <v>X</v>
      </c>
      <c r="DO574" s="359" t="str">
        <f t="shared" si="726"/>
        <v>X</v>
      </c>
      <c r="DP574" t="str">
        <f t="shared" si="727"/>
        <v>X</v>
      </c>
      <c r="DQ574" t="str">
        <f t="shared" si="728"/>
        <v>X</v>
      </c>
      <c r="DR574" t="str">
        <f t="shared" si="729"/>
        <v>X</v>
      </c>
      <c r="DS574" s="359" t="str">
        <f t="shared" si="730"/>
        <v>X</v>
      </c>
      <c r="DT574" t="str">
        <f t="shared" si="731"/>
        <v>X</v>
      </c>
      <c r="DU574" t="str">
        <f t="shared" si="732"/>
        <v/>
      </c>
      <c r="DV574" t="str">
        <f t="shared" si="733"/>
        <v/>
      </c>
      <c r="DW574" t="str">
        <f t="shared" si="734"/>
        <v/>
      </c>
      <c r="DX574" s="359" t="str">
        <f t="shared" si="735"/>
        <v/>
      </c>
      <c r="DY574" t="str">
        <f t="shared" si="736"/>
        <v/>
      </c>
      <c r="DZ574" t="str">
        <f t="shared" si="737"/>
        <v/>
      </c>
      <c r="EA574" t="str">
        <f t="shared" si="738"/>
        <v/>
      </c>
      <c r="EB574" s="359" t="str">
        <f t="shared" si="739"/>
        <v/>
      </c>
      <c r="EC574" t="str">
        <f t="shared" si="740"/>
        <v/>
      </c>
      <c r="ED574" t="str">
        <f t="shared" si="741"/>
        <v/>
      </c>
      <c r="EE574" t="str">
        <f t="shared" si="742"/>
        <v/>
      </c>
      <c r="EF574" t="str">
        <f t="shared" si="743"/>
        <v/>
      </c>
      <c r="EG574" s="359" t="str">
        <f t="shared" si="744"/>
        <v/>
      </c>
      <c r="EH574" t="str">
        <f t="shared" si="691"/>
        <v>Prasophyllum sargentii</v>
      </c>
      <c r="EJ574" t="str">
        <f t="shared" si="764"/>
        <v>Prasophyllum sp.</v>
      </c>
      <c r="EK574" s="100">
        <f t="shared" si="768"/>
        <v>0</v>
      </c>
      <c r="EL574" s="3">
        <f t="shared" si="768"/>
        <v>0</v>
      </c>
      <c r="EM574" s="3">
        <f t="shared" si="768"/>
        <v>0</v>
      </c>
      <c r="EN574" s="3">
        <f t="shared" si="768"/>
        <v>0</v>
      </c>
      <c r="EO574" s="3">
        <f t="shared" si="768"/>
        <v>0</v>
      </c>
      <c r="EP574" s="3">
        <f t="shared" si="768"/>
        <v>0</v>
      </c>
      <c r="EQ574" s="3">
        <f t="shared" si="768"/>
        <v>0</v>
      </c>
      <c r="ER574" s="3">
        <f t="shared" si="768"/>
        <v>0</v>
      </c>
      <c r="ES574" s="3">
        <f t="shared" si="768"/>
        <v>0</v>
      </c>
      <c r="ET574" s="3">
        <f t="shared" si="768"/>
        <v>0</v>
      </c>
      <c r="EU574" s="3">
        <f t="shared" si="768"/>
        <v>0</v>
      </c>
      <c r="EV574" s="24">
        <f t="shared" si="768"/>
        <v>0</v>
      </c>
      <c r="EW574" s="245">
        <f t="shared" si="688"/>
        <v>0</v>
      </c>
      <c r="EX574" s="262" t="str">
        <f t="shared" si="686"/>
        <v/>
      </c>
    </row>
    <row r="575" spans="1:154" ht="16.149999999999999" customHeight="1" x14ac:dyDescent="0.25">
      <c r="A575" s="363"/>
      <c r="D575" s="363"/>
      <c r="E575" s="363"/>
      <c r="F575" s="363"/>
      <c r="G575" s="363"/>
      <c r="H575" s="363"/>
      <c r="I575" s="363"/>
      <c r="J575" s="68">
        <f t="shared" si="769"/>
        <v>1095</v>
      </c>
      <c r="K575" s="413" t="str">
        <f t="shared" si="690"/>
        <v>Prasophyllum sp. 'Brookton Highway'</v>
      </c>
      <c r="L575" s="362">
        <v>1095</v>
      </c>
      <c r="M575" s="413" t="s">
        <v>1762</v>
      </c>
      <c r="N575" s="450" t="s">
        <v>1082</v>
      </c>
      <c r="O575" s="363" t="str">
        <f t="shared" si="767"/>
        <v>S</v>
      </c>
      <c r="P575" s="364" t="s">
        <v>2919</v>
      </c>
      <c r="Q575" s="364" t="s">
        <v>2920</v>
      </c>
      <c r="R575" s="365">
        <v>42948</v>
      </c>
      <c r="S575" s="365">
        <v>42993</v>
      </c>
      <c r="T575" s="603" t="s">
        <v>7894</v>
      </c>
      <c r="U575" s="603" t="s">
        <v>7894</v>
      </c>
      <c r="V575" s="603" t="s">
        <v>7894</v>
      </c>
      <c r="W575" s="603" t="s">
        <v>7894</v>
      </c>
      <c r="X575" s="603" t="s">
        <v>7894</v>
      </c>
      <c r="Y575" s="603" t="s">
        <v>7894</v>
      </c>
      <c r="Z575" s="603" t="s">
        <v>7894</v>
      </c>
      <c r="AA575" s="603" t="s">
        <v>4827</v>
      </c>
      <c r="AB575" s="603" t="s">
        <v>4828</v>
      </c>
      <c r="AC575" s="603" t="s">
        <v>7894</v>
      </c>
      <c r="AD575" s="603" t="s">
        <v>7894</v>
      </c>
      <c r="AE575" s="603" t="s">
        <v>7894</v>
      </c>
      <c r="AF575" s="605" t="s">
        <v>7903</v>
      </c>
      <c r="AG575" s="605" t="s">
        <v>7947</v>
      </c>
      <c r="AH575" s="366" t="s">
        <v>685</v>
      </c>
      <c r="AI575" s="363">
        <f t="shared" si="676"/>
        <v>6</v>
      </c>
      <c r="AJ575" s="363">
        <v>29</v>
      </c>
      <c r="AK575" s="413" t="str">
        <f t="shared" si="678"/>
        <v>Hunched Leek Orchids</v>
      </c>
      <c r="AL575" s="413" t="str">
        <f t="shared" si="679"/>
        <v>Prasophyllum parvifolium</v>
      </c>
      <c r="AM575" s="486" t="s">
        <v>7609</v>
      </c>
      <c r="AS575" s="69">
        <f t="shared" si="755"/>
        <v>32</v>
      </c>
      <c r="AT575" s="69">
        <f t="shared" si="756"/>
        <v>37</v>
      </c>
      <c r="AU575" s="69">
        <f t="shared" si="757"/>
        <v>8</v>
      </c>
      <c r="AV575" s="69">
        <f t="shared" si="758"/>
        <v>9</v>
      </c>
      <c r="AW575" s="81"/>
      <c r="AX575" s="364" t="s">
        <v>2921</v>
      </c>
      <c r="AY575" s="364">
        <v>20186</v>
      </c>
      <c r="AZ575" s="264" t="s">
        <v>48</v>
      </c>
      <c r="BA575" s="238"/>
      <c r="BB575" s="237" t="str">
        <f t="shared" si="759"/>
        <v/>
      </c>
      <c r="BC575" s="270">
        <f t="shared" si="770"/>
        <v>1095</v>
      </c>
      <c r="BD575" t="str">
        <f t="shared" si="771"/>
        <v>Prasophyllum sp. 'Brookton Highway'</v>
      </c>
      <c r="BE575" s="367" t="e">
        <f>COUNTIFS(#REF!,L575)</f>
        <v>#REF!</v>
      </c>
      <c r="BF575" s="374" t="str">
        <f t="shared" si="684"/>
        <v>y</v>
      </c>
      <c r="BG575" s="82"/>
      <c r="BH575" s="375"/>
      <c r="BI575" s="374"/>
      <c r="BJ575" s="403"/>
      <c r="CE575" t="str">
        <f t="shared" ref="CE575:CE606" si="772">CONCATENATE(P574," (",K574,")")</f>
        <v>Leek orchid (Prasophyllum sp.)</v>
      </c>
      <c r="CF575" s="388" t="str">
        <f t="shared" ref="CF575:CF606" si="773">K574</f>
        <v>Prasophyllum sp.</v>
      </c>
      <c r="CG575" t="str">
        <f t="shared" si="692"/>
        <v/>
      </c>
      <c r="CH575" t="str">
        <f t="shared" si="693"/>
        <v/>
      </c>
      <c r="CI575" t="str">
        <f t="shared" si="694"/>
        <v/>
      </c>
      <c r="CJ575" t="str">
        <f t="shared" si="695"/>
        <v/>
      </c>
      <c r="CK575" s="359" t="str">
        <f t="shared" si="696"/>
        <v/>
      </c>
      <c r="CL575" t="str">
        <f t="shared" si="697"/>
        <v/>
      </c>
      <c r="CM575" t="str">
        <f t="shared" si="698"/>
        <v/>
      </c>
      <c r="CN575" t="str">
        <f t="shared" si="699"/>
        <v/>
      </c>
      <c r="CO575" s="359" t="str">
        <f t="shared" si="700"/>
        <v/>
      </c>
      <c r="CP575" t="str">
        <f t="shared" si="701"/>
        <v/>
      </c>
      <c r="CQ575" t="str">
        <f t="shared" si="702"/>
        <v/>
      </c>
      <c r="CR575" t="str">
        <f t="shared" si="703"/>
        <v/>
      </c>
      <c r="CS575" s="359" t="str">
        <f t="shared" si="704"/>
        <v/>
      </c>
      <c r="CT575" t="str">
        <f t="shared" si="705"/>
        <v/>
      </c>
      <c r="CU575" t="str">
        <f t="shared" si="706"/>
        <v/>
      </c>
      <c r="CV575" t="str">
        <f t="shared" si="707"/>
        <v/>
      </c>
      <c r="CW575" t="str">
        <f t="shared" si="708"/>
        <v/>
      </c>
      <c r="CX575" s="359" t="str">
        <f t="shared" si="709"/>
        <v/>
      </c>
      <c r="CY575" t="str">
        <f t="shared" si="710"/>
        <v/>
      </c>
      <c r="CZ575" t="str">
        <f t="shared" si="711"/>
        <v/>
      </c>
      <c r="DA575" t="str">
        <f t="shared" si="712"/>
        <v/>
      </c>
      <c r="DB575" s="359" t="str">
        <f t="shared" si="713"/>
        <v/>
      </c>
      <c r="DC575" t="str">
        <f t="shared" si="714"/>
        <v/>
      </c>
      <c r="DD575" t="str">
        <f t="shared" si="715"/>
        <v/>
      </c>
      <c r="DE575" t="str">
        <f t="shared" si="716"/>
        <v/>
      </c>
      <c r="DF575" s="359" t="str">
        <f t="shared" si="717"/>
        <v/>
      </c>
      <c r="DG575" t="str">
        <f t="shared" si="718"/>
        <v/>
      </c>
      <c r="DH575" t="str">
        <f t="shared" si="719"/>
        <v/>
      </c>
      <c r="DI575" t="str">
        <f t="shared" si="720"/>
        <v/>
      </c>
      <c r="DJ575" t="str">
        <f t="shared" si="721"/>
        <v/>
      </c>
      <c r="DK575" s="359" t="str">
        <f t="shared" si="722"/>
        <v/>
      </c>
      <c r="DL575" t="str">
        <f t="shared" si="723"/>
        <v/>
      </c>
      <c r="DM575" t="str">
        <f t="shared" si="724"/>
        <v/>
      </c>
      <c r="DN575" t="str">
        <f t="shared" si="725"/>
        <v/>
      </c>
      <c r="DO575" s="359" t="str">
        <f t="shared" si="726"/>
        <v/>
      </c>
      <c r="DP575" t="str">
        <f t="shared" si="727"/>
        <v/>
      </c>
      <c r="DQ575" t="str">
        <f t="shared" si="728"/>
        <v/>
      </c>
      <c r="DR575" t="str">
        <f t="shared" si="729"/>
        <v/>
      </c>
      <c r="DS575" s="359" t="str">
        <f t="shared" si="730"/>
        <v/>
      </c>
      <c r="DT575" t="str">
        <f t="shared" si="731"/>
        <v/>
      </c>
      <c r="DU575" t="str">
        <f t="shared" si="732"/>
        <v/>
      </c>
      <c r="DV575" t="str">
        <f t="shared" si="733"/>
        <v/>
      </c>
      <c r="DW575" t="str">
        <f t="shared" si="734"/>
        <v/>
      </c>
      <c r="DX575" s="359" t="str">
        <f t="shared" si="735"/>
        <v/>
      </c>
      <c r="DY575" t="str">
        <f t="shared" si="736"/>
        <v/>
      </c>
      <c r="DZ575" t="str">
        <f t="shared" si="737"/>
        <v/>
      </c>
      <c r="EA575" t="str">
        <f t="shared" si="738"/>
        <v/>
      </c>
      <c r="EB575" s="359" t="str">
        <f t="shared" si="739"/>
        <v/>
      </c>
      <c r="EC575" t="str">
        <f t="shared" si="740"/>
        <v/>
      </c>
      <c r="ED575" t="str">
        <f t="shared" si="741"/>
        <v/>
      </c>
      <c r="EE575" t="str">
        <f t="shared" si="742"/>
        <v/>
      </c>
      <c r="EF575" t="str">
        <f t="shared" si="743"/>
        <v/>
      </c>
      <c r="EG575" s="359" t="str">
        <f t="shared" si="744"/>
        <v/>
      </c>
      <c r="EH575" t="str">
        <f t="shared" si="691"/>
        <v>Prasophyllum sp.</v>
      </c>
      <c r="EJ575" t="str">
        <f t="shared" si="764"/>
        <v>Prasophyllum sp. 'Brookton Highway'</v>
      </c>
      <c r="EK575" s="100">
        <f t="shared" si="768"/>
        <v>0</v>
      </c>
      <c r="EL575" s="3">
        <f t="shared" si="768"/>
        <v>0</v>
      </c>
      <c r="EM575" s="3">
        <f t="shared" si="768"/>
        <v>0</v>
      </c>
      <c r="EN575" s="3">
        <f t="shared" si="768"/>
        <v>0</v>
      </c>
      <c r="EO575" s="3">
        <f t="shared" si="768"/>
        <v>0</v>
      </c>
      <c r="EP575" s="3">
        <f t="shared" si="768"/>
        <v>0</v>
      </c>
      <c r="EQ575" s="3">
        <f t="shared" si="768"/>
        <v>0</v>
      </c>
      <c r="ER575" s="3">
        <f t="shared" si="768"/>
        <v>1</v>
      </c>
      <c r="ES575" s="3">
        <f t="shared" si="768"/>
        <v>1</v>
      </c>
      <c r="ET575" s="3">
        <f t="shared" si="768"/>
        <v>0</v>
      </c>
      <c r="EU575" s="3">
        <f t="shared" si="768"/>
        <v>0</v>
      </c>
      <c r="EV575" s="24">
        <f t="shared" si="768"/>
        <v>0</v>
      </c>
      <c r="EW575" s="245">
        <f t="shared" si="688"/>
        <v>2</v>
      </c>
      <c r="EX575" s="262" t="str">
        <f t="shared" si="686"/>
        <v/>
      </c>
    </row>
    <row r="576" spans="1:154" ht="16.149999999999999" customHeight="1" x14ac:dyDescent="0.25">
      <c r="A576" s="363"/>
      <c r="D576" s="363"/>
      <c r="E576" s="363"/>
      <c r="F576" s="363"/>
      <c r="G576" s="363"/>
      <c r="H576" s="363"/>
      <c r="I576" s="363"/>
      <c r="J576" s="68">
        <f t="shared" si="769"/>
        <v>733</v>
      </c>
      <c r="K576" s="427" t="str">
        <f t="shared" si="690"/>
        <v>Prasophyllum sp. 'crowded'</v>
      </c>
      <c r="L576" s="362">
        <v>733</v>
      </c>
      <c r="M576" s="427" t="s">
        <v>1762</v>
      </c>
      <c r="N576" s="450" t="s">
        <v>531</v>
      </c>
      <c r="O576" s="363" t="str">
        <f t="shared" si="767"/>
        <v>S</v>
      </c>
      <c r="P576" s="364" t="s">
        <v>2922</v>
      </c>
      <c r="Q576" s="364" t="s">
        <v>2923</v>
      </c>
      <c r="R576" s="365">
        <v>42948</v>
      </c>
      <c r="S576" s="365">
        <v>43023</v>
      </c>
      <c r="T576" s="603" t="s">
        <v>7894</v>
      </c>
      <c r="U576" s="603" t="s">
        <v>7894</v>
      </c>
      <c r="V576" s="603" t="s">
        <v>7894</v>
      </c>
      <c r="W576" s="603" t="s">
        <v>7894</v>
      </c>
      <c r="X576" s="603" t="s">
        <v>7894</v>
      </c>
      <c r="Y576" s="603" t="s">
        <v>7894</v>
      </c>
      <c r="Z576" s="603" t="s">
        <v>7894</v>
      </c>
      <c r="AA576" s="603" t="s">
        <v>4827</v>
      </c>
      <c r="AB576" s="603" t="s">
        <v>4828</v>
      </c>
      <c r="AC576" s="603" t="s">
        <v>4829</v>
      </c>
      <c r="AD576" s="603" t="s">
        <v>7894</v>
      </c>
      <c r="AE576" s="603" t="s">
        <v>7894</v>
      </c>
      <c r="AF576" s="605" t="s">
        <v>7900</v>
      </c>
      <c r="AG576" s="605" t="s">
        <v>7944</v>
      </c>
      <c r="AH576" s="366" t="s">
        <v>685</v>
      </c>
      <c r="AI576" s="363">
        <f t="shared" si="676"/>
        <v>6</v>
      </c>
      <c r="AJ576" s="363">
        <v>26</v>
      </c>
      <c r="AK576" s="413" t="str">
        <f t="shared" si="678"/>
        <v>Tall Leek Orchids</v>
      </c>
      <c r="AL576" s="413" t="str">
        <f t="shared" si="679"/>
        <v>Prasophyllum elatum</v>
      </c>
      <c r="AM576" s="486" t="s">
        <v>7609</v>
      </c>
      <c r="AS576" s="69">
        <f t="shared" si="755"/>
        <v>32</v>
      </c>
      <c r="AT576" s="69">
        <f t="shared" si="756"/>
        <v>42</v>
      </c>
      <c r="AU576" s="69">
        <f t="shared" si="757"/>
        <v>8</v>
      </c>
      <c r="AV576" s="69">
        <f t="shared" si="758"/>
        <v>10</v>
      </c>
      <c r="AW576" s="81"/>
      <c r="AX576" s="364" t="s">
        <v>2924</v>
      </c>
      <c r="AY576" s="364" t="e">
        <v>#N/A</v>
      </c>
      <c r="AZ576" s="264" t="s">
        <v>48</v>
      </c>
      <c r="BA576" s="238"/>
      <c r="BB576" s="237" t="str">
        <f t="shared" si="759"/>
        <v/>
      </c>
      <c r="BC576" s="270">
        <f t="shared" si="770"/>
        <v>733</v>
      </c>
      <c r="BD576" t="str">
        <f t="shared" si="771"/>
        <v>Prasophyllum sp. 'crowded'</v>
      </c>
      <c r="BE576" s="367" t="e">
        <f>COUNTIFS(#REF!,L576)</f>
        <v>#REF!</v>
      </c>
      <c r="BF576" s="374" t="str">
        <f t="shared" si="684"/>
        <v>y</v>
      </c>
      <c r="BG576" s="82"/>
      <c r="BH576" s="375"/>
      <c r="BI576" s="374"/>
      <c r="BJ576" s="403"/>
      <c r="CE576" t="str">
        <f t="shared" si="772"/>
        <v>Rare Leek Orchid (Prasophyllum sp. 'Brookton Highway')</v>
      </c>
      <c r="CF576" s="388" t="str">
        <f t="shared" si="773"/>
        <v>Prasophyllum sp. 'Brookton Highway'</v>
      </c>
      <c r="CG576" t="str">
        <f t="shared" si="692"/>
        <v/>
      </c>
      <c r="CH576" t="str">
        <f t="shared" si="693"/>
        <v/>
      </c>
      <c r="CI576" t="str">
        <f t="shared" si="694"/>
        <v/>
      </c>
      <c r="CJ576" t="str">
        <f t="shared" si="695"/>
        <v/>
      </c>
      <c r="CK576" s="359" t="str">
        <f t="shared" si="696"/>
        <v/>
      </c>
      <c r="CL576" t="str">
        <f t="shared" si="697"/>
        <v/>
      </c>
      <c r="CM576" t="str">
        <f t="shared" si="698"/>
        <v/>
      </c>
      <c r="CN576" t="str">
        <f t="shared" si="699"/>
        <v/>
      </c>
      <c r="CO576" s="359" t="str">
        <f t="shared" si="700"/>
        <v/>
      </c>
      <c r="CP576" t="str">
        <f t="shared" si="701"/>
        <v/>
      </c>
      <c r="CQ576" t="str">
        <f t="shared" si="702"/>
        <v/>
      </c>
      <c r="CR576" t="str">
        <f t="shared" si="703"/>
        <v/>
      </c>
      <c r="CS576" s="359" t="str">
        <f t="shared" si="704"/>
        <v/>
      </c>
      <c r="CT576" t="str">
        <f t="shared" si="705"/>
        <v/>
      </c>
      <c r="CU576" t="str">
        <f t="shared" si="706"/>
        <v/>
      </c>
      <c r="CV576" t="str">
        <f t="shared" si="707"/>
        <v/>
      </c>
      <c r="CW576" t="str">
        <f t="shared" si="708"/>
        <v/>
      </c>
      <c r="CX576" s="359" t="str">
        <f t="shared" si="709"/>
        <v/>
      </c>
      <c r="CY576" t="str">
        <f t="shared" si="710"/>
        <v/>
      </c>
      <c r="CZ576" t="str">
        <f t="shared" si="711"/>
        <v/>
      </c>
      <c r="DA576" t="str">
        <f t="shared" si="712"/>
        <v/>
      </c>
      <c r="DB576" s="359" t="str">
        <f t="shared" si="713"/>
        <v/>
      </c>
      <c r="DC576" t="str">
        <f t="shared" si="714"/>
        <v/>
      </c>
      <c r="DD576" t="str">
        <f t="shared" si="715"/>
        <v/>
      </c>
      <c r="DE576" t="str">
        <f t="shared" si="716"/>
        <v/>
      </c>
      <c r="DF576" s="359" t="str">
        <f t="shared" si="717"/>
        <v/>
      </c>
      <c r="DG576" t="str">
        <f t="shared" si="718"/>
        <v/>
      </c>
      <c r="DH576" t="str">
        <f t="shared" si="719"/>
        <v/>
      </c>
      <c r="DI576" t="str">
        <f t="shared" si="720"/>
        <v/>
      </c>
      <c r="DJ576" t="str">
        <f t="shared" si="721"/>
        <v/>
      </c>
      <c r="DK576" s="359" t="str">
        <f t="shared" si="722"/>
        <v/>
      </c>
      <c r="DL576" t="str">
        <f t="shared" si="723"/>
        <v>X</v>
      </c>
      <c r="DM576" t="str">
        <f t="shared" si="724"/>
        <v>X</v>
      </c>
      <c r="DN576" t="str">
        <f t="shared" si="725"/>
        <v>X</v>
      </c>
      <c r="DO576" s="359" t="str">
        <f t="shared" si="726"/>
        <v>X</v>
      </c>
      <c r="DP576" t="str">
        <f t="shared" si="727"/>
        <v>X</v>
      </c>
      <c r="DQ576" t="str">
        <f t="shared" si="728"/>
        <v>X</v>
      </c>
      <c r="DR576" t="str">
        <f t="shared" si="729"/>
        <v/>
      </c>
      <c r="DS576" s="359" t="str">
        <f t="shared" si="730"/>
        <v/>
      </c>
      <c r="DT576" t="str">
        <f t="shared" si="731"/>
        <v/>
      </c>
      <c r="DU576" t="str">
        <f t="shared" si="732"/>
        <v/>
      </c>
      <c r="DV576" t="str">
        <f t="shared" si="733"/>
        <v/>
      </c>
      <c r="DW576" t="str">
        <f t="shared" si="734"/>
        <v/>
      </c>
      <c r="DX576" s="359" t="str">
        <f t="shared" si="735"/>
        <v/>
      </c>
      <c r="DY576" t="str">
        <f t="shared" si="736"/>
        <v/>
      </c>
      <c r="DZ576" t="str">
        <f t="shared" si="737"/>
        <v/>
      </c>
      <c r="EA576" t="str">
        <f t="shared" si="738"/>
        <v/>
      </c>
      <c r="EB576" s="359" t="str">
        <f t="shared" si="739"/>
        <v/>
      </c>
      <c r="EC576" t="str">
        <f t="shared" si="740"/>
        <v/>
      </c>
      <c r="ED576" t="str">
        <f t="shared" si="741"/>
        <v/>
      </c>
      <c r="EE576" t="str">
        <f t="shared" si="742"/>
        <v/>
      </c>
      <c r="EF576" t="str">
        <f t="shared" si="743"/>
        <v/>
      </c>
      <c r="EG576" s="359" t="str">
        <f t="shared" si="744"/>
        <v/>
      </c>
      <c r="EH576" t="str">
        <f t="shared" si="691"/>
        <v>Prasophyllum sp. 'Brookton Highway'</v>
      </c>
      <c r="EJ576" t="str">
        <f t="shared" si="764"/>
        <v>Prasophyllum sp. 'crowded'</v>
      </c>
      <c r="EK576" s="100">
        <f t="shared" si="768"/>
        <v>0</v>
      </c>
      <c r="EL576" s="3">
        <f t="shared" si="768"/>
        <v>0</v>
      </c>
      <c r="EM576" s="3">
        <f t="shared" si="768"/>
        <v>0</v>
      </c>
      <c r="EN576" s="3">
        <f t="shared" si="768"/>
        <v>0</v>
      </c>
      <c r="EO576" s="3">
        <f t="shared" si="768"/>
        <v>0</v>
      </c>
      <c r="EP576" s="3">
        <f t="shared" si="768"/>
        <v>0</v>
      </c>
      <c r="EQ576" s="3">
        <f t="shared" si="768"/>
        <v>0</v>
      </c>
      <c r="ER576" s="3">
        <f t="shared" si="768"/>
        <v>1</v>
      </c>
      <c r="ES576" s="3">
        <f t="shared" si="768"/>
        <v>1</v>
      </c>
      <c r="ET576" s="3">
        <f t="shared" si="768"/>
        <v>1</v>
      </c>
      <c r="EU576" s="3">
        <f t="shared" si="768"/>
        <v>0</v>
      </c>
      <c r="EV576" s="24">
        <f t="shared" si="768"/>
        <v>0</v>
      </c>
      <c r="EW576" s="245">
        <f t="shared" si="688"/>
        <v>3</v>
      </c>
      <c r="EX576" s="262" t="str">
        <f t="shared" si="686"/>
        <v/>
      </c>
    </row>
    <row r="577" spans="1:154" ht="16.149999999999999" customHeight="1" x14ac:dyDescent="0.25">
      <c r="A577" s="363"/>
      <c r="D577" s="363"/>
      <c r="E577" s="363"/>
      <c r="F577" s="363"/>
      <c r="G577" s="363"/>
      <c r="H577" s="363"/>
      <c r="I577" s="363"/>
      <c r="J577" s="68">
        <f t="shared" si="769"/>
        <v>746</v>
      </c>
      <c r="K577" s="427" t="str">
        <f t="shared" si="690"/>
        <v>Prasophyllum sp. 'early'</v>
      </c>
      <c r="L577" s="362">
        <v>746</v>
      </c>
      <c r="M577" s="427" t="s">
        <v>1762</v>
      </c>
      <c r="N577" s="450" t="s">
        <v>298</v>
      </c>
      <c r="O577" s="363" t="str">
        <f t="shared" si="767"/>
        <v>S</v>
      </c>
      <c r="P577" s="364" t="s">
        <v>2927</v>
      </c>
      <c r="Q577" s="364" t="s">
        <v>1644</v>
      </c>
      <c r="R577" s="373">
        <v>42840</v>
      </c>
      <c r="S577" s="365">
        <v>42916</v>
      </c>
      <c r="T577" s="603" t="s">
        <v>7894</v>
      </c>
      <c r="U577" s="603" t="s">
        <v>7894</v>
      </c>
      <c r="V577" s="603" t="s">
        <v>7894</v>
      </c>
      <c r="W577" s="603" t="s">
        <v>4823</v>
      </c>
      <c r="X577" s="603" t="s">
        <v>4824</v>
      </c>
      <c r="Y577" s="603" t="s">
        <v>4825</v>
      </c>
      <c r="Z577" s="603" t="s">
        <v>4826</v>
      </c>
      <c r="AA577" s="603" t="s">
        <v>7894</v>
      </c>
      <c r="AB577" s="603" t="s">
        <v>7894</v>
      </c>
      <c r="AC577" s="603" t="s">
        <v>7894</v>
      </c>
      <c r="AD577" s="603" t="s">
        <v>7894</v>
      </c>
      <c r="AE577" s="603" t="s">
        <v>7894</v>
      </c>
      <c r="AF577" s="605" t="s">
        <v>7935</v>
      </c>
      <c r="AG577" s="605" t="s">
        <v>7979</v>
      </c>
      <c r="AH577" s="366" t="s">
        <v>685</v>
      </c>
      <c r="AI577" s="363">
        <f t="shared" ref="AI577:AI640" si="774">VLOOKUP(AH577,$BX$3:$BY$8,2,FALSE)</f>
        <v>6</v>
      </c>
      <c r="AJ577" s="363">
        <v>29</v>
      </c>
      <c r="AK577" s="413" t="str">
        <f t="shared" si="678"/>
        <v>Hunched Leek Orchids</v>
      </c>
      <c r="AL577" s="413" t="str">
        <f t="shared" si="679"/>
        <v>Prasophyllum parvifolium</v>
      </c>
      <c r="AM577" s="486" t="s">
        <v>7609</v>
      </c>
      <c r="AS577" s="69">
        <f t="shared" si="755"/>
        <v>16</v>
      </c>
      <c r="AT577" s="69">
        <f t="shared" si="756"/>
        <v>26</v>
      </c>
      <c r="AU577" s="69">
        <f t="shared" si="757"/>
        <v>4</v>
      </c>
      <c r="AV577" s="69">
        <f t="shared" si="758"/>
        <v>6</v>
      </c>
      <c r="AW577" s="81"/>
      <c r="AX577" s="364" t="s">
        <v>2928</v>
      </c>
      <c r="AY577" s="364">
        <v>44084</v>
      </c>
      <c r="AZ577" s="264" t="s">
        <v>48</v>
      </c>
      <c r="BA577" s="238"/>
      <c r="BB577" s="237" t="str">
        <f t="shared" si="759"/>
        <v/>
      </c>
      <c r="BC577" s="270">
        <f t="shared" si="770"/>
        <v>746</v>
      </c>
      <c r="BD577" t="str">
        <f t="shared" si="771"/>
        <v>Prasophyllum sp. 'early'</v>
      </c>
      <c r="BE577" s="367" t="e">
        <f>COUNTIFS(#REF!,L577)</f>
        <v>#REF!</v>
      </c>
      <c r="BF577" s="374" t="str">
        <f t="shared" si="684"/>
        <v>y</v>
      </c>
      <c r="BG577" s="82"/>
      <c r="BH577" s="375"/>
      <c r="BI577" s="374"/>
      <c r="BJ577" s="403"/>
      <c r="CE577" t="str">
        <f t="shared" si="772"/>
        <v>Crowded Leek Orchid (Prasophyllum sp. 'crowded')</v>
      </c>
      <c r="CF577" s="388" t="str">
        <f t="shared" si="773"/>
        <v>Prasophyllum sp. 'crowded'</v>
      </c>
      <c r="CG577" t="str">
        <f t="shared" si="692"/>
        <v/>
      </c>
      <c r="CH577" t="str">
        <f t="shared" si="693"/>
        <v/>
      </c>
      <c r="CI577" t="str">
        <f t="shared" si="694"/>
        <v/>
      </c>
      <c r="CJ577" t="str">
        <f t="shared" si="695"/>
        <v/>
      </c>
      <c r="CK577" s="359" t="str">
        <f t="shared" si="696"/>
        <v/>
      </c>
      <c r="CL577" t="str">
        <f t="shared" si="697"/>
        <v/>
      </c>
      <c r="CM577" t="str">
        <f t="shared" si="698"/>
        <v/>
      </c>
      <c r="CN577" t="str">
        <f t="shared" si="699"/>
        <v/>
      </c>
      <c r="CO577" s="359" t="str">
        <f t="shared" si="700"/>
        <v/>
      </c>
      <c r="CP577" t="str">
        <f t="shared" si="701"/>
        <v/>
      </c>
      <c r="CQ577" t="str">
        <f t="shared" si="702"/>
        <v/>
      </c>
      <c r="CR577" t="str">
        <f t="shared" si="703"/>
        <v/>
      </c>
      <c r="CS577" s="359" t="str">
        <f t="shared" si="704"/>
        <v/>
      </c>
      <c r="CT577" t="str">
        <f t="shared" si="705"/>
        <v/>
      </c>
      <c r="CU577" t="str">
        <f t="shared" si="706"/>
        <v/>
      </c>
      <c r="CV577" t="str">
        <f t="shared" si="707"/>
        <v/>
      </c>
      <c r="CW577" t="str">
        <f t="shared" si="708"/>
        <v/>
      </c>
      <c r="CX577" s="359" t="str">
        <f t="shared" si="709"/>
        <v/>
      </c>
      <c r="CY577" t="str">
        <f t="shared" si="710"/>
        <v/>
      </c>
      <c r="CZ577" t="str">
        <f t="shared" si="711"/>
        <v/>
      </c>
      <c r="DA577" t="str">
        <f t="shared" si="712"/>
        <v/>
      </c>
      <c r="DB577" s="359" t="str">
        <f t="shared" si="713"/>
        <v/>
      </c>
      <c r="DC577" t="str">
        <f t="shared" si="714"/>
        <v/>
      </c>
      <c r="DD577" t="str">
        <f t="shared" si="715"/>
        <v/>
      </c>
      <c r="DE577" t="str">
        <f t="shared" si="716"/>
        <v/>
      </c>
      <c r="DF577" s="359" t="str">
        <f t="shared" si="717"/>
        <v/>
      </c>
      <c r="DG577" t="str">
        <f t="shared" si="718"/>
        <v/>
      </c>
      <c r="DH577" t="str">
        <f t="shared" si="719"/>
        <v/>
      </c>
      <c r="DI577" t="str">
        <f t="shared" si="720"/>
        <v/>
      </c>
      <c r="DJ577" t="str">
        <f t="shared" si="721"/>
        <v/>
      </c>
      <c r="DK577" s="359" t="str">
        <f t="shared" si="722"/>
        <v/>
      </c>
      <c r="DL577" t="str">
        <f t="shared" si="723"/>
        <v>X</v>
      </c>
      <c r="DM577" t="str">
        <f t="shared" si="724"/>
        <v>X</v>
      </c>
      <c r="DN577" t="str">
        <f t="shared" si="725"/>
        <v>X</v>
      </c>
      <c r="DO577" s="359" t="str">
        <f t="shared" si="726"/>
        <v>X</v>
      </c>
      <c r="DP577" t="str">
        <f t="shared" si="727"/>
        <v>X</v>
      </c>
      <c r="DQ577" t="str">
        <f t="shared" si="728"/>
        <v>X</v>
      </c>
      <c r="DR577" t="str">
        <f t="shared" si="729"/>
        <v>X</v>
      </c>
      <c r="DS577" s="359" t="str">
        <f t="shared" si="730"/>
        <v>X</v>
      </c>
      <c r="DT577" t="str">
        <f t="shared" si="731"/>
        <v>X</v>
      </c>
      <c r="DU577" t="str">
        <f t="shared" si="732"/>
        <v>X</v>
      </c>
      <c r="DV577" t="str">
        <f t="shared" si="733"/>
        <v>X</v>
      </c>
      <c r="DW577" t="str">
        <f t="shared" si="734"/>
        <v/>
      </c>
      <c r="DX577" s="359" t="str">
        <f t="shared" si="735"/>
        <v/>
      </c>
      <c r="DY577" t="str">
        <f t="shared" si="736"/>
        <v/>
      </c>
      <c r="DZ577" t="str">
        <f t="shared" si="737"/>
        <v/>
      </c>
      <c r="EA577" t="str">
        <f t="shared" si="738"/>
        <v/>
      </c>
      <c r="EB577" s="359" t="str">
        <f t="shared" si="739"/>
        <v/>
      </c>
      <c r="EC577" t="str">
        <f t="shared" si="740"/>
        <v/>
      </c>
      <c r="ED577" t="str">
        <f t="shared" si="741"/>
        <v/>
      </c>
      <c r="EE577" t="str">
        <f t="shared" si="742"/>
        <v/>
      </c>
      <c r="EF577" t="str">
        <f t="shared" si="743"/>
        <v/>
      </c>
      <c r="EG577" s="359" t="str">
        <f t="shared" si="744"/>
        <v/>
      </c>
      <c r="EH577" t="str">
        <f t="shared" si="691"/>
        <v>Prasophyllum sp. 'crowded'</v>
      </c>
      <c r="EJ577" t="str">
        <f t="shared" si="764"/>
        <v>Prasophyllum sp. 'early'</v>
      </c>
      <c r="EK577" s="100">
        <f t="shared" si="768"/>
        <v>0</v>
      </c>
      <c r="EL577" s="3">
        <f t="shared" si="768"/>
        <v>0</v>
      </c>
      <c r="EM577" s="3">
        <f t="shared" si="768"/>
        <v>0</v>
      </c>
      <c r="EN577" s="3">
        <f t="shared" si="768"/>
        <v>1</v>
      </c>
      <c r="EO577" s="3">
        <f t="shared" si="768"/>
        <v>1</v>
      </c>
      <c r="EP577" s="3">
        <f t="shared" si="768"/>
        <v>1</v>
      </c>
      <c r="EQ577" s="3">
        <f t="shared" si="768"/>
        <v>0</v>
      </c>
      <c r="ER577" s="3">
        <f t="shared" si="768"/>
        <v>0</v>
      </c>
      <c r="ES577" s="3">
        <f t="shared" si="768"/>
        <v>0</v>
      </c>
      <c r="ET577" s="3">
        <f t="shared" si="768"/>
        <v>0</v>
      </c>
      <c r="EU577" s="3">
        <f t="shared" si="768"/>
        <v>0</v>
      </c>
      <c r="EV577" s="24">
        <f t="shared" si="768"/>
        <v>0</v>
      </c>
      <c r="EW577" s="245">
        <f t="shared" si="688"/>
        <v>3</v>
      </c>
      <c r="EX577" s="262" t="str">
        <f t="shared" si="686"/>
        <v/>
      </c>
    </row>
    <row r="578" spans="1:154" ht="16.149999999999999" customHeight="1" x14ac:dyDescent="0.25">
      <c r="A578" s="363"/>
      <c r="D578" s="363"/>
      <c r="E578" s="363"/>
      <c r="F578" s="363"/>
      <c r="G578" s="363"/>
      <c r="H578" s="363"/>
      <c r="I578" s="363"/>
      <c r="J578" s="68">
        <f t="shared" si="769"/>
        <v>1251</v>
      </c>
      <c r="K578" s="427" t="str">
        <f t="shared" si="690"/>
        <v>Prasophyllum sp. 'Eastern wheatbelt'</v>
      </c>
      <c r="L578" s="362">
        <v>1251</v>
      </c>
      <c r="M578" s="427" t="s">
        <v>1762</v>
      </c>
      <c r="N578" s="450" t="s">
        <v>1282</v>
      </c>
      <c r="O578" s="363" t="str">
        <f t="shared" si="767"/>
        <v>S</v>
      </c>
      <c r="P578" s="364" t="s">
        <v>2929</v>
      </c>
      <c r="Q578" s="364" t="s">
        <v>2930</v>
      </c>
      <c r="R578" s="365">
        <v>42979</v>
      </c>
      <c r="S578" s="365">
        <v>43023</v>
      </c>
      <c r="T578" s="603" t="s">
        <v>7894</v>
      </c>
      <c r="U578" s="603" t="s">
        <v>7894</v>
      </c>
      <c r="V578" s="603" t="s">
        <v>7894</v>
      </c>
      <c r="W578" s="603" t="s">
        <v>7894</v>
      </c>
      <c r="X578" s="603" t="s">
        <v>7894</v>
      </c>
      <c r="Y578" s="603" t="s">
        <v>7894</v>
      </c>
      <c r="Z578" s="603" t="s">
        <v>7894</v>
      </c>
      <c r="AA578" s="603" t="s">
        <v>7894</v>
      </c>
      <c r="AB578" s="603" t="s">
        <v>4828</v>
      </c>
      <c r="AC578" s="603" t="s">
        <v>4829</v>
      </c>
      <c r="AD578" s="603" t="s">
        <v>7894</v>
      </c>
      <c r="AE578" s="603" t="s">
        <v>7894</v>
      </c>
      <c r="AF578" s="605" t="s">
        <v>7896</v>
      </c>
      <c r="AG578" s="605" t="s">
        <v>7943</v>
      </c>
      <c r="AH578" s="366" t="s">
        <v>685</v>
      </c>
      <c r="AI578" s="363">
        <f t="shared" si="774"/>
        <v>6</v>
      </c>
      <c r="AJ578" s="363">
        <v>26</v>
      </c>
      <c r="AK578" s="413" t="str">
        <f t="shared" si="678"/>
        <v>Tall Leek Orchids</v>
      </c>
      <c r="AL578" s="413" t="str">
        <f t="shared" si="679"/>
        <v>Prasophyllum elatum</v>
      </c>
      <c r="AM578" s="486" t="s">
        <v>7609</v>
      </c>
      <c r="AS578" s="69">
        <f t="shared" si="755"/>
        <v>36</v>
      </c>
      <c r="AT578" s="69">
        <f t="shared" si="756"/>
        <v>42</v>
      </c>
      <c r="AU578" s="69">
        <f t="shared" si="757"/>
        <v>9</v>
      </c>
      <c r="AV578" s="69">
        <f t="shared" si="758"/>
        <v>10</v>
      </c>
      <c r="AW578" s="81"/>
      <c r="AX578" s="364" t="s">
        <v>1055</v>
      </c>
      <c r="AY578" s="364">
        <v>46618</v>
      </c>
      <c r="AZ578" s="264" t="s">
        <v>48</v>
      </c>
      <c r="BA578" s="238"/>
      <c r="BB578" s="237" t="str">
        <f t="shared" si="759"/>
        <v/>
      </c>
      <c r="BC578" s="270">
        <f t="shared" si="770"/>
        <v>1251</v>
      </c>
      <c r="BD578" t="str">
        <f t="shared" si="771"/>
        <v>Prasophyllum sp. 'Eastern wheatbelt'</v>
      </c>
      <c r="BE578" s="367" t="e">
        <f>COUNTIFS(#REF!,L578)</f>
        <v>#REF!</v>
      </c>
      <c r="BF578" s="374" t="str">
        <f t="shared" si="684"/>
        <v>y</v>
      </c>
      <c r="BG578" s="82"/>
      <c r="BH578" s="375"/>
      <c r="BI578" s="374"/>
      <c r="BJ578" s="403"/>
      <c r="CE578" t="str">
        <f t="shared" si="772"/>
        <v>Scented Autumn Leek Orchid (Prasophyllum sp. 'early')</v>
      </c>
      <c r="CF578" s="388" t="str">
        <f t="shared" si="773"/>
        <v>Prasophyllum sp. 'early'</v>
      </c>
      <c r="CG578" t="str">
        <f t="shared" si="692"/>
        <v/>
      </c>
      <c r="CH578" t="str">
        <f t="shared" si="693"/>
        <v/>
      </c>
      <c r="CI578" t="str">
        <f t="shared" si="694"/>
        <v/>
      </c>
      <c r="CJ578" t="str">
        <f t="shared" si="695"/>
        <v/>
      </c>
      <c r="CK578" s="359" t="str">
        <f t="shared" si="696"/>
        <v/>
      </c>
      <c r="CL578" t="str">
        <f t="shared" si="697"/>
        <v/>
      </c>
      <c r="CM578" t="str">
        <f t="shared" si="698"/>
        <v/>
      </c>
      <c r="CN578" t="str">
        <f t="shared" si="699"/>
        <v/>
      </c>
      <c r="CO578" s="359" t="str">
        <f t="shared" si="700"/>
        <v/>
      </c>
      <c r="CP578" t="str">
        <f t="shared" si="701"/>
        <v/>
      </c>
      <c r="CQ578" t="str">
        <f t="shared" si="702"/>
        <v/>
      </c>
      <c r="CR578" t="str">
        <f t="shared" si="703"/>
        <v/>
      </c>
      <c r="CS578" s="359" t="str">
        <f t="shared" si="704"/>
        <v/>
      </c>
      <c r="CT578" t="str">
        <f t="shared" si="705"/>
        <v/>
      </c>
      <c r="CU578" t="str">
        <f t="shared" si="706"/>
        <v/>
      </c>
      <c r="CV578" t="str">
        <f t="shared" si="707"/>
        <v>X</v>
      </c>
      <c r="CW578" t="str">
        <f t="shared" si="708"/>
        <v>X</v>
      </c>
      <c r="CX578" s="359" t="str">
        <f t="shared" si="709"/>
        <v>X</v>
      </c>
      <c r="CY578" t="str">
        <f t="shared" si="710"/>
        <v>X</v>
      </c>
      <c r="CZ578" t="str">
        <f t="shared" si="711"/>
        <v>X</v>
      </c>
      <c r="DA578" t="str">
        <f t="shared" si="712"/>
        <v>X</v>
      </c>
      <c r="DB578" s="359" t="str">
        <f t="shared" si="713"/>
        <v>X</v>
      </c>
      <c r="DC578" t="str">
        <f t="shared" si="714"/>
        <v>X</v>
      </c>
      <c r="DD578" t="str">
        <f t="shared" si="715"/>
        <v>X</v>
      </c>
      <c r="DE578" t="str">
        <f t="shared" si="716"/>
        <v>X</v>
      </c>
      <c r="DF578" s="359" t="str">
        <f t="shared" si="717"/>
        <v>X</v>
      </c>
      <c r="DG578" t="str">
        <f t="shared" si="718"/>
        <v/>
      </c>
      <c r="DH578" t="str">
        <f t="shared" si="719"/>
        <v/>
      </c>
      <c r="DI578" t="str">
        <f t="shared" si="720"/>
        <v/>
      </c>
      <c r="DJ578" t="str">
        <f t="shared" si="721"/>
        <v/>
      </c>
      <c r="DK578" s="359" t="str">
        <f t="shared" si="722"/>
        <v/>
      </c>
      <c r="DL578" t="str">
        <f t="shared" si="723"/>
        <v/>
      </c>
      <c r="DM578" t="str">
        <f t="shared" si="724"/>
        <v/>
      </c>
      <c r="DN578" t="str">
        <f t="shared" si="725"/>
        <v/>
      </c>
      <c r="DO578" s="359" t="str">
        <f t="shared" si="726"/>
        <v/>
      </c>
      <c r="DP578" t="str">
        <f t="shared" si="727"/>
        <v/>
      </c>
      <c r="DQ578" t="str">
        <f t="shared" si="728"/>
        <v/>
      </c>
      <c r="DR578" t="str">
        <f t="shared" si="729"/>
        <v/>
      </c>
      <c r="DS578" s="359" t="str">
        <f t="shared" si="730"/>
        <v/>
      </c>
      <c r="DT578" t="str">
        <f t="shared" si="731"/>
        <v/>
      </c>
      <c r="DU578" t="str">
        <f t="shared" si="732"/>
        <v/>
      </c>
      <c r="DV578" t="str">
        <f t="shared" si="733"/>
        <v/>
      </c>
      <c r="DW578" t="str">
        <f t="shared" si="734"/>
        <v/>
      </c>
      <c r="DX578" s="359" t="str">
        <f t="shared" si="735"/>
        <v/>
      </c>
      <c r="DY578" t="str">
        <f t="shared" si="736"/>
        <v/>
      </c>
      <c r="DZ578" t="str">
        <f t="shared" si="737"/>
        <v/>
      </c>
      <c r="EA578" t="str">
        <f t="shared" si="738"/>
        <v/>
      </c>
      <c r="EB578" s="359" t="str">
        <f t="shared" si="739"/>
        <v/>
      </c>
      <c r="EC578" t="str">
        <f t="shared" si="740"/>
        <v/>
      </c>
      <c r="ED578" t="str">
        <f t="shared" si="741"/>
        <v/>
      </c>
      <c r="EE578" t="str">
        <f t="shared" si="742"/>
        <v/>
      </c>
      <c r="EF578" t="str">
        <f t="shared" si="743"/>
        <v/>
      </c>
      <c r="EG578" s="359" t="str">
        <f t="shared" si="744"/>
        <v/>
      </c>
      <c r="EH578" t="str">
        <f t="shared" si="691"/>
        <v>Prasophyllum sp. 'early'</v>
      </c>
      <c r="EJ578" t="str">
        <f t="shared" si="764"/>
        <v>Prasophyllum sp. 'Eastern wheatbelt'</v>
      </c>
      <c r="EK578" s="100">
        <f t="shared" si="768"/>
        <v>0</v>
      </c>
      <c r="EL578" s="3">
        <f t="shared" si="768"/>
        <v>0</v>
      </c>
      <c r="EM578" s="3">
        <f t="shared" si="768"/>
        <v>0</v>
      </c>
      <c r="EN578" s="3">
        <f t="shared" si="768"/>
        <v>0</v>
      </c>
      <c r="EO578" s="3">
        <f t="shared" si="768"/>
        <v>0</v>
      </c>
      <c r="EP578" s="3">
        <f t="shared" si="768"/>
        <v>0</v>
      </c>
      <c r="EQ578" s="3">
        <f t="shared" si="768"/>
        <v>0</v>
      </c>
      <c r="ER578" s="3">
        <f t="shared" si="768"/>
        <v>0</v>
      </c>
      <c r="ES578" s="3">
        <f t="shared" si="768"/>
        <v>1</v>
      </c>
      <c r="ET578" s="3">
        <f t="shared" si="768"/>
        <v>1</v>
      </c>
      <c r="EU578" s="3">
        <f t="shared" si="768"/>
        <v>0</v>
      </c>
      <c r="EV578" s="24">
        <f t="shared" si="768"/>
        <v>0</v>
      </c>
      <c r="EW578" s="245">
        <f t="shared" si="688"/>
        <v>2</v>
      </c>
      <c r="EX578" s="262" t="str">
        <f t="shared" si="686"/>
        <v/>
      </c>
    </row>
    <row r="579" spans="1:154" ht="16.149999999999999" customHeight="1" x14ac:dyDescent="0.25">
      <c r="A579" s="363"/>
      <c r="D579" s="363"/>
      <c r="E579" s="363"/>
      <c r="F579" s="363"/>
      <c r="G579" s="363"/>
      <c r="H579" s="363"/>
      <c r="I579" s="363"/>
      <c r="J579" s="68">
        <f t="shared" si="769"/>
        <v>406</v>
      </c>
      <c r="K579" s="427" t="str">
        <f t="shared" si="690"/>
        <v>Prasophyllum sp. 'south coast'</v>
      </c>
      <c r="L579" s="372">
        <v>406</v>
      </c>
      <c r="M579" s="427" t="s">
        <v>1762</v>
      </c>
      <c r="N579" s="450" t="s">
        <v>1306</v>
      </c>
      <c r="O579" s="363" t="str">
        <f t="shared" si="767"/>
        <v>S</v>
      </c>
      <c r="P579" s="70" t="s">
        <v>2933</v>
      </c>
      <c r="Q579" s="449" t="s">
        <v>2934</v>
      </c>
      <c r="R579" s="373">
        <v>43008</v>
      </c>
      <c r="S579" s="373">
        <v>43084</v>
      </c>
      <c r="T579" s="603" t="s">
        <v>7894</v>
      </c>
      <c r="U579" s="603" t="s">
        <v>7894</v>
      </c>
      <c r="V579" s="603" t="s">
        <v>7894</v>
      </c>
      <c r="W579" s="603" t="s">
        <v>7894</v>
      </c>
      <c r="X579" s="603" t="s">
        <v>7894</v>
      </c>
      <c r="Y579" s="603" t="s">
        <v>7894</v>
      </c>
      <c r="Z579" s="603" t="s">
        <v>7894</v>
      </c>
      <c r="AA579" s="603" t="s">
        <v>7894</v>
      </c>
      <c r="AB579" s="603" t="s">
        <v>7894</v>
      </c>
      <c r="AC579" s="603" t="s">
        <v>4829</v>
      </c>
      <c r="AD579" s="603" t="s">
        <v>4830</v>
      </c>
      <c r="AE579" s="603" t="s">
        <v>4831</v>
      </c>
      <c r="AF579" s="605" t="s">
        <v>7899</v>
      </c>
      <c r="AG579" s="605" t="s">
        <v>7942</v>
      </c>
      <c r="AH579" s="366" t="s">
        <v>685</v>
      </c>
      <c r="AI579" s="363">
        <f t="shared" si="774"/>
        <v>6</v>
      </c>
      <c r="AJ579" s="363">
        <v>25</v>
      </c>
      <c r="AK579" s="413" t="str">
        <f t="shared" ref="AK579:AK642" si="775">VLOOKUP(AJ579,$F$3:$H$51,3,FALSE)</f>
        <v>Stout Leek Orchids</v>
      </c>
      <c r="AL579" s="413" t="str">
        <f t="shared" ref="AL579:AL642" si="776">VLOOKUP(AJ579,$F$3:$H$51,2,FALSE)</f>
        <v>Prasophyllum cucullatum</v>
      </c>
      <c r="AM579" s="486" t="s">
        <v>7609</v>
      </c>
      <c r="AS579" s="69">
        <f t="shared" si="755"/>
        <v>40</v>
      </c>
      <c r="AT579" s="69">
        <f t="shared" si="756"/>
        <v>50</v>
      </c>
      <c r="AU579" s="69">
        <f t="shared" si="757"/>
        <v>9</v>
      </c>
      <c r="AV579" s="69">
        <f t="shared" si="758"/>
        <v>12</v>
      </c>
      <c r="AW579" s="81"/>
      <c r="AX579" s="70"/>
      <c r="AY579" s="364" t="e">
        <v>#N/A</v>
      </c>
      <c r="AZ579" s="264" t="s">
        <v>48</v>
      </c>
      <c r="BA579" s="238"/>
      <c r="BB579" s="237" t="str">
        <f t="shared" si="759"/>
        <v/>
      </c>
      <c r="BC579" s="270">
        <f t="shared" si="770"/>
        <v>406</v>
      </c>
      <c r="BD579" t="str">
        <f t="shared" si="771"/>
        <v>Prasophyllum sp. 'south coast'</v>
      </c>
      <c r="BE579" s="367" t="e">
        <f>COUNTIFS(#REF!,L579)</f>
        <v>#REF!</v>
      </c>
      <c r="BF579" s="374" t="str">
        <f t="shared" ref="BF579:BF642" si="777">IF(LEFT(P579,1)="_","n",IF(O579="N","n","y"))</f>
        <v>y</v>
      </c>
      <c r="BG579" s="82"/>
      <c r="BH579" s="375"/>
      <c r="BI579" s="374"/>
      <c r="BJ579" s="403"/>
      <c r="CE579" t="str">
        <f t="shared" si="772"/>
        <v>Eastern Wheatbelt Leek Orchid (Prasophyllum sp. 'Eastern wheatbelt')</v>
      </c>
      <c r="CF579" s="388" t="str">
        <f t="shared" si="773"/>
        <v>Prasophyllum sp. 'Eastern wheatbelt'</v>
      </c>
      <c r="CG579" t="str">
        <f t="shared" si="692"/>
        <v/>
      </c>
      <c r="CH579" t="str">
        <f t="shared" si="693"/>
        <v/>
      </c>
      <c r="CI579" t="str">
        <f t="shared" si="694"/>
        <v/>
      </c>
      <c r="CJ579" t="str">
        <f t="shared" si="695"/>
        <v/>
      </c>
      <c r="CK579" s="359" t="str">
        <f t="shared" si="696"/>
        <v/>
      </c>
      <c r="CL579" t="str">
        <f t="shared" si="697"/>
        <v/>
      </c>
      <c r="CM579" t="str">
        <f t="shared" si="698"/>
        <v/>
      </c>
      <c r="CN579" t="str">
        <f t="shared" si="699"/>
        <v/>
      </c>
      <c r="CO579" s="359" t="str">
        <f t="shared" si="700"/>
        <v/>
      </c>
      <c r="CP579" t="str">
        <f t="shared" si="701"/>
        <v/>
      </c>
      <c r="CQ579" t="str">
        <f t="shared" si="702"/>
        <v/>
      </c>
      <c r="CR579" t="str">
        <f t="shared" si="703"/>
        <v/>
      </c>
      <c r="CS579" s="359" t="str">
        <f t="shared" si="704"/>
        <v/>
      </c>
      <c r="CT579" t="str">
        <f t="shared" si="705"/>
        <v/>
      </c>
      <c r="CU579" t="str">
        <f t="shared" si="706"/>
        <v/>
      </c>
      <c r="CV579" t="str">
        <f t="shared" si="707"/>
        <v/>
      </c>
      <c r="CW579" t="str">
        <f t="shared" si="708"/>
        <v/>
      </c>
      <c r="CX579" s="359" t="str">
        <f t="shared" si="709"/>
        <v/>
      </c>
      <c r="CY579" t="str">
        <f t="shared" si="710"/>
        <v/>
      </c>
      <c r="CZ579" t="str">
        <f t="shared" si="711"/>
        <v/>
      </c>
      <c r="DA579" t="str">
        <f t="shared" si="712"/>
        <v/>
      </c>
      <c r="DB579" s="359" t="str">
        <f t="shared" si="713"/>
        <v/>
      </c>
      <c r="DC579" t="str">
        <f t="shared" si="714"/>
        <v/>
      </c>
      <c r="DD579" t="str">
        <f t="shared" si="715"/>
        <v/>
      </c>
      <c r="DE579" t="str">
        <f t="shared" si="716"/>
        <v/>
      </c>
      <c r="DF579" s="359" t="str">
        <f t="shared" si="717"/>
        <v/>
      </c>
      <c r="DG579" t="str">
        <f t="shared" si="718"/>
        <v/>
      </c>
      <c r="DH579" t="str">
        <f t="shared" si="719"/>
        <v/>
      </c>
      <c r="DI579" t="str">
        <f t="shared" si="720"/>
        <v/>
      </c>
      <c r="DJ579" t="str">
        <f t="shared" si="721"/>
        <v/>
      </c>
      <c r="DK579" s="359" t="str">
        <f t="shared" si="722"/>
        <v/>
      </c>
      <c r="DL579" t="str">
        <f t="shared" si="723"/>
        <v/>
      </c>
      <c r="DM579" t="str">
        <f t="shared" si="724"/>
        <v/>
      </c>
      <c r="DN579" t="str">
        <f t="shared" si="725"/>
        <v/>
      </c>
      <c r="DO579" s="359" t="str">
        <f t="shared" si="726"/>
        <v/>
      </c>
      <c r="DP579" t="str">
        <f t="shared" si="727"/>
        <v>X</v>
      </c>
      <c r="DQ579" t="str">
        <f t="shared" si="728"/>
        <v>X</v>
      </c>
      <c r="DR579" t="str">
        <f t="shared" si="729"/>
        <v>X</v>
      </c>
      <c r="DS579" s="359" t="str">
        <f t="shared" si="730"/>
        <v>X</v>
      </c>
      <c r="DT579" t="str">
        <f t="shared" si="731"/>
        <v>X</v>
      </c>
      <c r="DU579" t="str">
        <f t="shared" si="732"/>
        <v>X</v>
      </c>
      <c r="DV579" t="str">
        <f t="shared" si="733"/>
        <v>X</v>
      </c>
      <c r="DW579" t="str">
        <f t="shared" si="734"/>
        <v/>
      </c>
      <c r="DX579" s="359" t="str">
        <f t="shared" si="735"/>
        <v/>
      </c>
      <c r="DY579" t="str">
        <f t="shared" si="736"/>
        <v/>
      </c>
      <c r="DZ579" t="str">
        <f t="shared" si="737"/>
        <v/>
      </c>
      <c r="EA579" t="str">
        <f t="shared" si="738"/>
        <v/>
      </c>
      <c r="EB579" s="359" t="str">
        <f t="shared" si="739"/>
        <v/>
      </c>
      <c r="EC579" t="str">
        <f t="shared" si="740"/>
        <v/>
      </c>
      <c r="ED579" t="str">
        <f t="shared" si="741"/>
        <v/>
      </c>
      <c r="EE579" t="str">
        <f t="shared" si="742"/>
        <v/>
      </c>
      <c r="EF579" t="str">
        <f t="shared" si="743"/>
        <v/>
      </c>
      <c r="EG579" s="359" t="str">
        <f t="shared" si="744"/>
        <v/>
      </c>
      <c r="EH579" t="str">
        <f t="shared" si="691"/>
        <v>Prasophyllum sp. 'Eastern wheatbelt'</v>
      </c>
      <c r="EJ579" t="str">
        <f t="shared" si="764"/>
        <v>Prasophyllum sp. 'south coast'</v>
      </c>
      <c r="EK579" s="100">
        <f t="shared" si="768"/>
        <v>0</v>
      </c>
      <c r="EL579" s="3">
        <f t="shared" si="768"/>
        <v>0</v>
      </c>
      <c r="EM579" s="3">
        <f t="shared" si="768"/>
        <v>0</v>
      </c>
      <c r="EN579" s="3">
        <f t="shared" si="768"/>
        <v>0</v>
      </c>
      <c r="EO579" s="3">
        <f t="shared" si="768"/>
        <v>0</v>
      </c>
      <c r="EP579" s="3">
        <f t="shared" si="768"/>
        <v>0</v>
      </c>
      <c r="EQ579" s="3">
        <f t="shared" si="768"/>
        <v>0</v>
      </c>
      <c r="ER579" s="3">
        <f t="shared" si="768"/>
        <v>0</v>
      </c>
      <c r="ES579" s="3">
        <f t="shared" si="768"/>
        <v>1</v>
      </c>
      <c r="ET579" s="3">
        <f t="shared" si="768"/>
        <v>1</v>
      </c>
      <c r="EU579" s="3">
        <f t="shared" si="768"/>
        <v>1</v>
      </c>
      <c r="EV579" s="24">
        <f t="shared" si="768"/>
        <v>1</v>
      </c>
      <c r="EW579" s="245">
        <f t="shared" si="688"/>
        <v>4</v>
      </c>
      <c r="EX579" s="262" t="str">
        <f t="shared" si="686"/>
        <v/>
      </c>
    </row>
    <row r="580" spans="1:154" ht="16.149999999999999" customHeight="1" x14ac:dyDescent="0.25">
      <c r="A580" s="363"/>
      <c r="D580" s="363"/>
      <c r="E580" s="363"/>
      <c r="F580" s="363"/>
      <c r="G580" s="363"/>
      <c r="H580" s="363"/>
      <c r="I580" s="363"/>
      <c r="J580" s="68">
        <f t="shared" si="769"/>
        <v>736</v>
      </c>
      <c r="K580" s="427" t="str">
        <f t="shared" si="690"/>
        <v>Prasophyllum sp. 'striped'</v>
      </c>
      <c r="L580" s="362">
        <v>736</v>
      </c>
      <c r="M580" s="427" t="s">
        <v>1762</v>
      </c>
      <c r="N580" s="450" t="s">
        <v>692</v>
      </c>
      <c r="O580" s="363" t="str">
        <f t="shared" si="767"/>
        <v>S</v>
      </c>
      <c r="P580" s="364" t="s">
        <v>2936</v>
      </c>
      <c r="Q580" s="364" t="s">
        <v>2937</v>
      </c>
      <c r="R580" s="365">
        <v>42993</v>
      </c>
      <c r="S580" s="365">
        <v>43040</v>
      </c>
      <c r="T580" s="603" t="s">
        <v>7894</v>
      </c>
      <c r="U580" s="603" t="s">
        <v>7894</v>
      </c>
      <c r="V580" s="603" t="s">
        <v>7894</v>
      </c>
      <c r="W580" s="603" t="s">
        <v>7894</v>
      </c>
      <c r="X580" s="603" t="s">
        <v>7894</v>
      </c>
      <c r="Y580" s="603" t="s">
        <v>7894</v>
      </c>
      <c r="Z580" s="603" t="s">
        <v>7894</v>
      </c>
      <c r="AA580" s="603" t="s">
        <v>7894</v>
      </c>
      <c r="AB580" s="603" t="s">
        <v>4828</v>
      </c>
      <c r="AC580" s="603" t="s">
        <v>4829</v>
      </c>
      <c r="AD580" s="603" t="s">
        <v>4830</v>
      </c>
      <c r="AE580" s="603" t="s">
        <v>7894</v>
      </c>
      <c r="AF580" s="605" t="s">
        <v>7902</v>
      </c>
      <c r="AG580" s="605" t="s">
        <v>7946</v>
      </c>
      <c r="AH580" s="366" t="s">
        <v>685</v>
      </c>
      <c r="AI580" s="363">
        <f t="shared" si="774"/>
        <v>6</v>
      </c>
      <c r="AJ580" s="363">
        <v>25</v>
      </c>
      <c r="AK580" s="413" t="str">
        <f t="shared" si="775"/>
        <v>Stout Leek Orchids</v>
      </c>
      <c r="AL580" s="413" t="str">
        <f t="shared" si="776"/>
        <v>Prasophyllum cucullatum</v>
      </c>
      <c r="AM580" s="486" t="s">
        <v>7609</v>
      </c>
      <c r="AS580" s="69">
        <f t="shared" si="755"/>
        <v>38</v>
      </c>
      <c r="AT580" s="69">
        <f t="shared" si="756"/>
        <v>44</v>
      </c>
      <c r="AU580" s="69">
        <f t="shared" si="757"/>
        <v>9</v>
      </c>
      <c r="AV580" s="69">
        <f t="shared" si="758"/>
        <v>11</v>
      </c>
      <c r="AW580" s="81"/>
      <c r="AX580" s="364" t="s">
        <v>2938</v>
      </c>
      <c r="AY580" s="364" t="e">
        <v>#N/A</v>
      </c>
      <c r="AZ580" s="264" t="s">
        <v>48</v>
      </c>
      <c r="BA580" s="238"/>
      <c r="BB580" s="237" t="str">
        <f t="shared" si="759"/>
        <v/>
      </c>
      <c r="BC580" s="270">
        <f t="shared" si="770"/>
        <v>736</v>
      </c>
      <c r="BD580" t="str">
        <f t="shared" si="771"/>
        <v>Prasophyllum sp. 'striped'</v>
      </c>
      <c r="BE580" s="367" t="e">
        <f>COUNTIFS(#REF!,L580)</f>
        <v>#REF!</v>
      </c>
      <c r="BF580" s="374" t="str">
        <f t="shared" si="777"/>
        <v>y</v>
      </c>
      <c r="BG580" s="82"/>
      <c r="BH580" s="375"/>
      <c r="BI580" s="374"/>
      <c r="BJ580" s="403"/>
      <c r="CE580" t="str">
        <f t="shared" si="772"/>
        <v>South  Coast  Leek Orchid (Prasophyllum sp. 'south coast')</v>
      </c>
      <c r="CF580" s="388" t="str">
        <f t="shared" si="773"/>
        <v>Prasophyllum sp. 'south coast'</v>
      </c>
      <c r="CG580" t="str">
        <f t="shared" si="692"/>
        <v/>
      </c>
      <c r="CH580" t="str">
        <f t="shared" si="693"/>
        <v/>
      </c>
      <c r="CI580" t="str">
        <f t="shared" si="694"/>
        <v/>
      </c>
      <c r="CJ580" t="str">
        <f t="shared" si="695"/>
        <v/>
      </c>
      <c r="CK580" s="359" t="str">
        <f t="shared" si="696"/>
        <v/>
      </c>
      <c r="CL580" t="str">
        <f t="shared" si="697"/>
        <v/>
      </c>
      <c r="CM580" t="str">
        <f t="shared" si="698"/>
        <v/>
      </c>
      <c r="CN580" t="str">
        <f t="shared" si="699"/>
        <v/>
      </c>
      <c r="CO580" s="359" t="str">
        <f t="shared" si="700"/>
        <v/>
      </c>
      <c r="CP580" t="str">
        <f t="shared" si="701"/>
        <v/>
      </c>
      <c r="CQ580" t="str">
        <f t="shared" si="702"/>
        <v/>
      </c>
      <c r="CR580" t="str">
        <f t="shared" si="703"/>
        <v/>
      </c>
      <c r="CS580" s="359" t="str">
        <f t="shared" si="704"/>
        <v/>
      </c>
      <c r="CT580" t="str">
        <f t="shared" si="705"/>
        <v/>
      </c>
      <c r="CU580" t="str">
        <f t="shared" si="706"/>
        <v/>
      </c>
      <c r="CV580" t="str">
        <f t="shared" si="707"/>
        <v/>
      </c>
      <c r="CW580" t="str">
        <f t="shared" si="708"/>
        <v/>
      </c>
      <c r="CX580" s="359" t="str">
        <f t="shared" si="709"/>
        <v/>
      </c>
      <c r="CY580" t="str">
        <f t="shared" si="710"/>
        <v/>
      </c>
      <c r="CZ580" t="str">
        <f t="shared" si="711"/>
        <v/>
      </c>
      <c r="DA580" t="str">
        <f t="shared" si="712"/>
        <v/>
      </c>
      <c r="DB580" s="359" t="str">
        <f t="shared" si="713"/>
        <v/>
      </c>
      <c r="DC580" t="str">
        <f t="shared" si="714"/>
        <v/>
      </c>
      <c r="DD580" t="str">
        <f t="shared" si="715"/>
        <v/>
      </c>
      <c r="DE580" t="str">
        <f t="shared" si="716"/>
        <v/>
      </c>
      <c r="DF580" s="359" t="str">
        <f t="shared" si="717"/>
        <v/>
      </c>
      <c r="DG580" t="str">
        <f t="shared" si="718"/>
        <v/>
      </c>
      <c r="DH580" t="str">
        <f t="shared" si="719"/>
        <v/>
      </c>
      <c r="DI580" t="str">
        <f t="shared" si="720"/>
        <v/>
      </c>
      <c r="DJ580" t="str">
        <f t="shared" si="721"/>
        <v/>
      </c>
      <c r="DK580" s="359" t="str">
        <f t="shared" si="722"/>
        <v/>
      </c>
      <c r="DL580" t="str">
        <f t="shared" si="723"/>
        <v/>
      </c>
      <c r="DM580" t="str">
        <f t="shared" si="724"/>
        <v/>
      </c>
      <c r="DN580" t="str">
        <f t="shared" si="725"/>
        <v/>
      </c>
      <c r="DO580" s="359" t="str">
        <f t="shared" si="726"/>
        <v/>
      </c>
      <c r="DP580" t="str">
        <f t="shared" si="727"/>
        <v/>
      </c>
      <c r="DQ580" t="str">
        <f t="shared" si="728"/>
        <v/>
      </c>
      <c r="DR580" t="str">
        <f t="shared" si="729"/>
        <v/>
      </c>
      <c r="DS580" s="359" t="str">
        <f t="shared" si="730"/>
        <v/>
      </c>
      <c r="DT580" t="str">
        <f t="shared" si="731"/>
        <v>X</v>
      </c>
      <c r="DU580" t="str">
        <f t="shared" si="732"/>
        <v>X</v>
      </c>
      <c r="DV580" t="str">
        <f t="shared" si="733"/>
        <v>X</v>
      </c>
      <c r="DW580" t="str">
        <f t="shared" si="734"/>
        <v>X</v>
      </c>
      <c r="DX580" s="359" t="str">
        <f t="shared" si="735"/>
        <v>X</v>
      </c>
      <c r="DY580" t="str">
        <f t="shared" si="736"/>
        <v>X</v>
      </c>
      <c r="DZ580" t="str">
        <f t="shared" si="737"/>
        <v>X</v>
      </c>
      <c r="EA580" t="str">
        <f t="shared" si="738"/>
        <v>X</v>
      </c>
      <c r="EB580" s="359" t="str">
        <f t="shared" si="739"/>
        <v>X</v>
      </c>
      <c r="EC580" t="str">
        <f t="shared" si="740"/>
        <v>X</v>
      </c>
      <c r="ED580" t="str">
        <f t="shared" si="741"/>
        <v>X</v>
      </c>
      <c r="EE580" t="str">
        <f t="shared" si="742"/>
        <v/>
      </c>
      <c r="EF580" t="str">
        <f t="shared" si="743"/>
        <v/>
      </c>
      <c r="EG580" s="359" t="str">
        <f t="shared" si="744"/>
        <v/>
      </c>
      <c r="EH580" t="str">
        <f t="shared" si="691"/>
        <v>Prasophyllum sp. 'south coast'</v>
      </c>
      <c r="EJ580" t="str">
        <f t="shared" si="764"/>
        <v>Prasophyllum sp. 'striped'</v>
      </c>
      <c r="EK580" s="100">
        <f t="shared" si="768"/>
        <v>0</v>
      </c>
      <c r="EL580" s="3">
        <f t="shared" si="768"/>
        <v>0</v>
      </c>
      <c r="EM580" s="3">
        <f t="shared" si="768"/>
        <v>0</v>
      </c>
      <c r="EN580" s="3">
        <f t="shared" si="768"/>
        <v>0</v>
      </c>
      <c r="EO580" s="3">
        <f t="shared" si="768"/>
        <v>0</v>
      </c>
      <c r="EP580" s="3">
        <f t="shared" si="768"/>
        <v>0</v>
      </c>
      <c r="EQ580" s="3">
        <f t="shared" si="768"/>
        <v>0</v>
      </c>
      <c r="ER580" s="3">
        <f t="shared" si="768"/>
        <v>0</v>
      </c>
      <c r="ES580" s="3">
        <f t="shared" si="768"/>
        <v>1</v>
      </c>
      <c r="ET580" s="3">
        <f t="shared" si="768"/>
        <v>1</v>
      </c>
      <c r="EU580" s="3">
        <f t="shared" si="768"/>
        <v>1</v>
      </c>
      <c r="EV580" s="24">
        <f t="shared" si="768"/>
        <v>0</v>
      </c>
      <c r="EW580" s="245">
        <f t="shared" si="688"/>
        <v>3</v>
      </c>
      <c r="EX580" s="262" t="str">
        <f t="shared" si="686"/>
        <v/>
      </c>
    </row>
    <row r="581" spans="1:154" ht="16.149999999999999" customHeight="1" x14ac:dyDescent="0.25">
      <c r="A581" s="363"/>
      <c r="D581" s="363"/>
      <c r="E581" s="363"/>
      <c r="F581" s="363"/>
      <c r="G581" s="363"/>
      <c r="H581" s="363"/>
      <c r="I581" s="363"/>
      <c r="J581" s="68">
        <f t="shared" si="769"/>
        <v>750</v>
      </c>
      <c r="K581" s="427" t="str">
        <f t="shared" si="690"/>
        <v>Prasophyllum triangulare</v>
      </c>
      <c r="L581" s="362">
        <v>750</v>
      </c>
      <c r="M581" s="427" t="s">
        <v>1762</v>
      </c>
      <c r="N581" s="450" t="s">
        <v>968</v>
      </c>
      <c r="O581" s="363" t="str">
        <f t="shared" si="767"/>
        <v>S</v>
      </c>
      <c r="P581" s="364" t="s">
        <v>2939</v>
      </c>
      <c r="Q581" s="364" t="s">
        <v>1846</v>
      </c>
      <c r="R581" s="365">
        <v>42979</v>
      </c>
      <c r="S581" s="365">
        <v>43039</v>
      </c>
      <c r="T581" s="603" t="s">
        <v>7894</v>
      </c>
      <c r="U581" s="603" t="s">
        <v>7894</v>
      </c>
      <c r="V581" s="603" t="s">
        <v>7894</v>
      </c>
      <c r="W581" s="603" t="s">
        <v>7894</v>
      </c>
      <c r="X581" s="603" t="s">
        <v>7894</v>
      </c>
      <c r="Y581" s="603" t="s">
        <v>7894</v>
      </c>
      <c r="Z581" s="603" t="s">
        <v>7894</v>
      </c>
      <c r="AA581" s="603" t="s">
        <v>7894</v>
      </c>
      <c r="AB581" s="603" t="s">
        <v>4828</v>
      </c>
      <c r="AC581" s="603" t="s">
        <v>4829</v>
      </c>
      <c r="AD581" s="603" t="s">
        <v>7894</v>
      </c>
      <c r="AE581" s="603" t="s">
        <v>7894</v>
      </c>
      <c r="AF581" s="605" t="s">
        <v>7896</v>
      </c>
      <c r="AG581" s="605" t="s">
        <v>7943</v>
      </c>
      <c r="AH581" s="366" t="s">
        <v>685</v>
      </c>
      <c r="AI581" s="363">
        <f t="shared" si="774"/>
        <v>6</v>
      </c>
      <c r="AJ581" s="363">
        <v>26</v>
      </c>
      <c r="AK581" s="413" t="str">
        <f t="shared" si="775"/>
        <v>Tall Leek Orchids</v>
      </c>
      <c r="AL581" s="413" t="str">
        <f t="shared" si="776"/>
        <v>Prasophyllum elatum</v>
      </c>
      <c r="AM581" s="486" t="s">
        <v>7607</v>
      </c>
      <c r="AS581" s="69">
        <f t="shared" si="755"/>
        <v>36</v>
      </c>
      <c r="AT581" s="69">
        <f t="shared" si="756"/>
        <v>44</v>
      </c>
      <c r="AU581" s="69">
        <f t="shared" si="757"/>
        <v>9</v>
      </c>
      <c r="AV581" s="69">
        <f t="shared" si="758"/>
        <v>10</v>
      </c>
      <c r="AW581" s="81"/>
      <c r="AX581" s="364" t="s">
        <v>2940</v>
      </c>
      <c r="AY581" s="364">
        <v>1683</v>
      </c>
      <c r="AZ581" s="264" t="s">
        <v>48</v>
      </c>
      <c r="BA581" s="238"/>
      <c r="BB581" s="237" t="str">
        <f t="shared" si="759"/>
        <v/>
      </c>
      <c r="BC581" s="270">
        <f t="shared" si="770"/>
        <v>750</v>
      </c>
      <c r="BD581" t="str">
        <f t="shared" si="771"/>
        <v>Prasophyllum triangulare</v>
      </c>
      <c r="BE581" s="367" t="e">
        <f>COUNTIFS(#REF!,L581)</f>
        <v>#REF!</v>
      </c>
      <c r="BF581" s="374" t="str">
        <f t="shared" si="777"/>
        <v>y</v>
      </c>
      <c r="BG581" s="82"/>
      <c r="BH581" s="375"/>
      <c r="BI581" s="374"/>
      <c r="BJ581" s="403"/>
      <c r="CE581" t="str">
        <f t="shared" si="772"/>
        <v>Striped Leek Orchid (Prasophyllum sp. 'striped')</v>
      </c>
      <c r="CF581" s="388" t="str">
        <f t="shared" si="773"/>
        <v>Prasophyllum sp. 'striped'</v>
      </c>
      <c r="CG581" t="str">
        <f t="shared" si="692"/>
        <v/>
      </c>
      <c r="CH581" t="str">
        <f t="shared" si="693"/>
        <v/>
      </c>
      <c r="CI581" t="str">
        <f t="shared" si="694"/>
        <v/>
      </c>
      <c r="CJ581" t="str">
        <f t="shared" si="695"/>
        <v/>
      </c>
      <c r="CK581" s="359" t="str">
        <f t="shared" si="696"/>
        <v/>
      </c>
      <c r="CL581" t="str">
        <f t="shared" si="697"/>
        <v/>
      </c>
      <c r="CM581" t="str">
        <f t="shared" si="698"/>
        <v/>
      </c>
      <c r="CN581" t="str">
        <f t="shared" si="699"/>
        <v/>
      </c>
      <c r="CO581" s="359" t="str">
        <f t="shared" si="700"/>
        <v/>
      </c>
      <c r="CP581" t="str">
        <f t="shared" si="701"/>
        <v/>
      </c>
      <c r="CQ581" t="str">
        <f t="shared" si="702"/>
        <v/>
      </c>
      <c r="CR581" t="str">
        <f t="shared" si="703"/>
        <v/>
      </c>
      <c r="CS581" s="359" t="str">
        <f t="shared" si="704"/>
        <v/>
      </c>
      <c r="CT581" t="str">
        <f t="shared" si="705"/>
        <v/>
      </c>
      <c r="CU581" t="str">
        <f t="shared" si="706"/>
        <v/>
      </c>
      <c r="CV581" t="str">
        <f t="shared" si="707"/>
        <v/>
      </c>
      <c r="CW581" t="str">
        <f t="shared" si="708"/>
        <v/>
      </c>
      <c r="CX581" s="359" t="str">
        <f t="shared" si="709"/>
        <v/>
      </c>
      <c r="CY581" t="str">
        <f t="shared" si="710"/>
        <v/>
      </c>
      <c r="CZ581" t="str">
        <f t="shared" si="711"/>
        <v/>
      </c>
      <c r="DA581" t="str">
        <f t="shared" si="712"/>
        <v/>
      </c>
      <c r="DB581" s="359" t="str">
        <f t="shared" si="713"/>
        <v/>
      </c>
      <c r="DC581" t="str">
        <f t="shared" si="714"/>
        <v/>
      </c>
      <c r="DD581" t="str">
        <f t="shared" si="715"/>
        <v/>
      </c>
      <c r="DE581" t="str">
        <f t="shared" si="716"/>
        <v/>
      </c>
      <c r="DF581" s="359" t="str">
        <f t="shared" si="717"/>
        <v/>
      </c>
      <c r="DG581" t="str">
        <f t="shared" si="718"/>
        <v/>
      </c>
      <c r="DH581" t="str">
        <f t="shared" si="719"/>
        <v/>
      </c>
      <c r="DI581" t="str">
        <f t="shared" si="720"/>
        <v/>
      </c>
      <c r="DJ581" t="str">
        <f t="shared" si="721"/>
        <v/>
      </c>
      <c r="DK581" s="359" t="str">
        <f t="shared" si="722"/>
        <v/>
      </c>
      <c r="DL581" t="str">
        <f t="shared" si="723"/>
        <v/>
      </c>
      <c r="DM581" t="str">
        <f t="shared" si="724"/>
        <v/>
      </c>
      <c r="DN581" t="str">
        <f t="shared" si="725"/>
        <v/>
      </c>
      <c r="DO581" s="359" t="str">
        <f t="shared" si="726"/>
        <v/>
      </c>
      <c r="DP581" t="str">
        <f t="shared" si="727"/>
        <v/>
      </c>
      <c r="DQ581" t="str">
        <f t="shared" si="728"/>
        <v/>
      </c>
      <c r="DR581" t="str">
        <f t="shared" si="729"/>
        <v>X</v>
      </c>
      <c r="DS581" s="359" t="str">
        <f t="shared" si="730"/>
        <v>X</v>
      </c>
      <c r="DT581" t="str">
        <f t="shared" si="731"/>
        <v>X</v>
      </c>
      <c r="DU581" t="str">
        <f t="shared" si="732"/>
        <v>X</v>
      </c>
      <c r="DV581" t="str">
        <f t="shared" si="733"/>
        <v>X</v>
      </c>
      <c r="DW581" t="str">
        <f t="shared" si="734"/>
        <v>X</v>
      </c>
      <c r="DX581" s="359" t="str">
        <f t="shared" si="735"/>
        <v>X</v>
      </c>
      <c r="DY581" t="str">
        <f t="shared" si="736"/>
        <v/>
      </c>
      <c r="DZ581" t="str">
        <f t="shared" si="737"/>
        <v/>
      </c>
      <c r="EA581" t="str">
        <f t="shared" si="738"/>
        <v/>
      </c>
      <c r="EB581" s="359" t="str">
        <f t="shared" si="739"/>
        <v/>
      </c>
      <c r="EC581" t="str">
        <f t="shared" si="740"/>
        <v/>
      </c>
      <c r="ED581" t="str">
        <f t="shared" si="741"/>
        <v/>
      </c>
      <c r="EE581" t="str">
        <f t="shared" si="742"/>
        <v/>
      </c>
      <c r="EF581" t="str">
        <f t="shared" si="743"/>
        <v/>
      </c>
      <c r="EG581" s="359" t="str">
        <f t="shared" si="744"/>
        <v/>
      </c>
      <c r="EH581" t="str">
        <f t="shared" si="691"/>
        <v>Prasophyllum sp. 'striped'</v>
      </c>
      <c r="EJ581" t="str">
        <f t="shared" si="764"/>
        <v>Prasophyllum triangulare</v>
      </c>
      <c r="EK581" s="100">
        <f t="shared" si="768"/>
        <v>0</v>
      </c>
      <c r="EL581" s="3">
        <f t="shared" si="768"/>
        <v>0</v>
      </c>
      <c r="EM581" s="3">
        <f t="shared" si="768"/>
        <v>0</v>
      </c>
      <c r="EN581" s="3">
        <f t="shared" si="768"/>
        <v>0</v>
      </c>
      <c r="EO581" s="3">
        <f t="shared" si="768"/>
        <v>0</v>
      </c>
      <c r="EP581" s="3">
        <f t="shared" si="768"/>
        <v>0</v>
      </c>
      <c r="EQ581" s="3">
        <f t="shared" si="768"/>
        <v>0</v>
      </c>
      <c r="ER581" s="3">
        <f t="shared" si="768"/>
        <v>0</v>
      </c>
      <c r="ES581" s="3">
        <f t="shared" si="768"/>
        <v>1</v>
      </c>
      <c r="ET581" s="3">
        <f t="shared" si="768"/>
        <v>1</v>
      </c>
      <c r="EU581" s="3">
        <f t="shared" si="768"/>
        <v>0</v>
      </c>
      <c r="EV581" s="24">
        <f t="shared" si="768"/>
        <v>0</v>
      </c>
      <c r="EW581" s="245">
        <f t="shared" si="688"/>
        <v>2</v>
      </c>
      <c r="EX581" s="262" t="str">
        <f t="shared" si="686"/>
        <v/>
      </c>
    </row>
    <row r="582" spans="1:154" ht="16.149999999999999" customHeight="1" x14ac:dyDescent="0.25">
      <c r="A582" s="363"/>
      <c r="D582" s="363"/>
      <c r="E582" s="363"/>
      <c r="F582" s="363"/>
      <c r="G582" s="363"/>
      <c r="H582" s="363"/>
      <c r="I582" s="363"/>
      <c r="J582" s="68">
        <f t="shared" si="769"/>
        <v>0</v>
      </c>
      <c r="K582" s="424" t="str">
        <f t="shared" si="690"/>
        <v>Prasophyllum z._PREVIOUS NAMES</v>
      </c>
      <c r="L582" s="362"/>
      <c r="M582" s="424" t="s">
        <v>1762</v>
      </c>
      <c r="N582" s="577" t="s">
        <v>2322</v>
      </c>
      <c r="O582" s="363" t="str">
        <f t="shared" si="767"/>
        <v>S</v>
      </c>
      <c r="P582" s="144" t="s">
        <v>2323</v>
      </c>
      <c r="Q582" s="364" t="s">
        <v>1055</v>
      </c>
      <c r="R582" s="365" t="s">
        <v>685</v>
      </c>
      <c r="S582" s="365" t="s">
        <v>685</v>
      </c>
      <c r="T582" s="603" t="s">
        <v>7894</v>
      </c>
      <c r="U582" s="603" t="s">
        <v>7894</v>
      </c>
      <c r="V582" s="603" t="s">
        <v>7894</v>
      </c>
      <c r="W582" s="603" t="s">
        <v>7894</v>
      </c>
      <c r="X582" s="603" t="s">
        <v>7894</v>
      </c>
      <c r="Y582" s="603" t="s">
        <v>7894</v>
      </c>
      <c r="Z582" s="603" t="s">
        <v>7894</v>
      </c>
      <c r="AA582" s="603" t="s">
        <v>7894</v>
      </c>
      <c r="AB582" s="603" t="s">
        <v>7894</v>
      </c>
      <c r="AC582" s="603" t="s">
        <v>7894</v>
      </c>
      <c r="AD582" s="603" t="s">
        <v>7894</v>
      </c>
      <c r="AE582" s="603" t="s">
        <v>7894</v>
      </c>
      <c r="AF582" s="605" t="s">
        <v>48</v>
      </c>
      <c r="AG582" s="605" t="s">
        <v>48</v>
      </c>
      <c r="AH582" s="366" t="s">
        <v>685</v>
      </c>
      <c r="AI582" s="363">
        <f t="shared" si="774"/>
        <v>6</v>
      </c>
      <c r="AJ582" s="363">
        <v>0</v>
      </c>
      <c r="AK582" s="413" t="str">
        <f t="shared" si="775"/>
        <v>None</v>
      </c>
      <c r="AL582" s="413" t="str">
        <f t="shared" si="776"/>
        <v>None</v>
      </c>
      <c r="AM582" s="486" t="s">
        <v>7608</v>
      </c>
      <c r="AS582" s="69">
        <f t="shared" si="755"/>
        <v>0</v>
      </c>
      <c r="AT582" s="69">
        <f t="shared" si="756"/>
        <v>0</v>
      </c>
      <c r="AU582" s="69">
        <f t="shared" si="757"/>
        <v>0</v>
      </c>
      <c r="AV582" s="69">
        <f t="shared" si="758"/>
        <v>0</v>
      </c>
      <c r="AW582" s="81"/>
      <c r="AX582" s="364"/>
      <c r="AY582" s="364" t="e">
        <v>#N/A</v>
      </c>
      <c r="AZ582" s="264" t="s">
        <v>48</v>
      </c>
      <c r="BA582" s="238"/>
      <c r="BB582" s="237" t="str">
        <f t="shared" si="759"/>
        <v/>
      </c>
      <c r="BC582" s="270">
        <f t="shared" si="770"/>
        <v>0</v>
      </c>
      <c r="BD582" t="str">
        <f t="shared" si="771"/>
        <v>Prasophyllum z._PREVIOUS NAMES</v>
      </c>
      <c r="BE582" s="367" t="e">
        <f>COUNTIFS(#REF!,L582)</f>
        <v>#REF!</v>
      </c>
      <c r="BF582" s="374" t="str">
        <f t="shared" si="777"/>
        <v>n</v>
      </c>
      <c r="BG582" s="82"/>
      <c r="BH582" s="375"/>
      <c r="BI582" s="374"/>
      <c r="BJ582" s="403"/>
      <c r="CE582" t="str">
        <f t="shared" si="772"/>
        <v>Dark Leek Orchid (Prasophyllum triangulare)</v>
      </c>
      <c r="CF582" s="388" t="str">
        <f t="shared" si="773"/>
        <v>Prasophyllum triangulare</v>
      </c>
      <c r="CG582" t="str">
        <f t="shared" si="692"/>
        <v/>
      </c>
      <c r="CH582" t="str">
        <f t="shared" si="693"/>
        <v/>
      </c>
      <c r="CI582" t="str">
        <f t="shared" si="694"/>
        <v/>
      </c>
      <c r="CJ582" t="str">
        <f t="shared" si="695"/>
        <v/>
      </c>
      <c r="CK582" s="359" t="str">
        <f t="shared" si="696"/>
        <v/>
      </c>
      <c r="CL582" t="str">
        <f t="shared" si="697"/>
        <v/>
      </c>
      <c r="CM582" t="str">
        <f t="shared" si="698"/>
        <v/>
      </c>
      <c r="CN582" t="str">
        <f t="shared" si="699"/>
        <v/>
      </c>
      <c r="CO582" s="359" t="str">
        <f t="shared" si="700"/>
        <v/>
      </c>
      <c r="CP582" t="str">
        <f t="shared" si="701"/>
        <v/>
      </c>
      <c r="CQ582" t="str">
        <f t="shared" si="702"/>
        <v/>
      </c>
      <c r="CR582" t="str">
        <f t="shared" si="703"/>
        <v/>
      </c>
      <c r="CS582" s="359" t="str">
        <f t="shared" si="704"/>
        <v/>
      </c>
      <c r="CT582" t="str">
        <f t="shared" si="705"/>
        <v/>
      </c>
      <c r="CU582" t="str">
        <f t="shared" si="706"/>
        <v/>
      </c>
      <c r="CV582" t="str">
        <f t="shared" si="707"/>
        <v/>
      </c>
      <c r="CW582" t="str">
        <f t="shared" si="708"/>
        <v/>
      </c>
      <c r="CX582" s="359" t="str">
        <f t="shared" si="709"/>
        <v/>
      </c>
      <c r="CY582" t="str">
        <f t="shared" si="710"/>
        <v/>
      </c>
      <c r="CZ582" t="str">
        <f t="shared" si="711"/>
        <v/>
      </c>
      <c r="DA582" t="str">
        <f t="shared" si="712"/>
        <v/>
      </c>
      <c r="DB582" s="359" t="str">
        <f t="shared" si="713"/>
        <v/>
      </c>
      <c r="DC582" t="str">
        <f t="shared" si="714"/>
        <v/>
      </c>
      <c r="DD582" t="str">
        <f t="shared" si="715"/>
        <v/>
      </c>
      <c r="DE582" t="str">
        <f t="shared" si="716"/>
        <v/>
      </c>
      <c r="DF582" s="359" t="str">
        <f t="shared" si="717"/>
        <v/>
      </c>
      <c r="DG582" t="str">
        <f t="shared" si="718"/>
        <v/>
      </c>
      <c r="DH582" t="str">
        <f t="shared" si="719"/>
        <v/>
      </c>
      <c r="DI582" t="str">
        <f t="shared" si="720"/>
        <v/>
      </c>
      <c r="DJ582" t="str">
        <f t="shared" si="721"/>
        <v/>
      </c>
      <c r="DK582" s="359" t="str">
        <f t="shared" si="722"/>
        <v/>
      </c>
      <c r="DL582" t="str">
        <f t="shared" si="723"/>
        <v/>
      </c>
      <c r="DM582" t="str">
        <f t="shared" si="724"/>
        <v/>
      </c>
      <c r="DN582" t="str">
        <f t="shared" si="725"/>
        <v/>
      </c>
      <c r="DO582" s="359" t="str">
        <f t="shared" si="726"/>
        <v/>
      </c>
      <c r="DP582" t="str">
        <f t="shared" si="727"/>
        <v>X</v>
      </c>
      <c r="DQ582" t="str">
        <f t="shared" si="728"/>
        <v>X</v>
      </c>
      <c r="DR582" t="str">
        <f t="shared" si="729"/>
        <v>X</v>
      </c>
      <c r="DS582" s="359" t="str">
        <f t="shared" si="730"/>
        <v>X</v>
      </c>
      <c r="DT582" t="str">
        <f t="shared" si="731"/>
        <v>X</v>
      </c>
      <c r="DU582" t="str">
        <f t="shared" si="732"/>
        <v>X</v>
      </c>
      <c r="DV582" t="str">
        <f t="shared" si="733"/>
        <v>X</v>
      </c>
      <c r="DW582" t="str">
        <f t="shared" si="734"/>
        <v>X</v>
      </c>
      <c r="DX582" s="359" t="str">
        <f t="shared" si="735"/>
        <v>X</v>
      </c>
      <c r="DY582" t="str">
        <f t="shared" si="736"/>
        <v/>
      </c>
      <c r="DZ582" t="str">
        <f t="shared" si="737"/>
        <v/>
      </c>
      <c r="EA582" t="str">
        <f t="shared" si="738"/>
        <v/>
      </c>
      <c r="EB582" s="359" t="str">
        <f t="shared" si="739"/>
        <v/>
      </c>
      <c r="EC582" t="str">
        <f t="shared" si="740"/>
        <v/>
      </c>
      <c r="ED582" t="str">
        <f t="shared" si="741"/>
        <v/>
      </c>
      <c r="EE582" t="str">
        <f t="shared" si="742"/>
        <v/>
      </c>
      <c r="EF582" t="str">
        <f t="shared" si="743"/>
        <v/>
      </c>
      <c r="EG582" s="359" t="str">
        <f t="shared" si="744"/>
        <v/>
      </c>
      <c r="EH582" t="str">
        <f t="shared" si="691"/>
        <v>Prasophyllum triangulare</v>
      </c>
      <c r="EJ582" t="str">
        <f t="shared" si="764"/>
        <v>Prasophyllum z._PREVIOUS NAMES</v>
      </c>
      <c r="EK582" s="100">
        <f t="shared" si="768"/>
        <v>0</v>
      </c>
      <c r="EL582" s="3">
        <f t="shared" si="768"/>
        <v>0</v>
      </c>
      <c r="EM582" s="3">
        <f t="shared" si="768"/>
        <v>0</v>
      </c>
      <c r="EN582" s="3">
        <f t="shared" si="768"/>
        <v>0</v>
      </c>
      <c r="EO582" s="3">
        <f t="shared" si="768"/>
        <v>0</v>
      </c>
      <c r="EP582" s="3">
        <f t="shared" si="768"/>
        <v>0</v>
      </c>
      <c r="EQ582" s="3">
        <f t="shared" si="768"/>
        <v>0</v>
      </c>
      <c r="ER582" s="3">
        <f t="shared" si="768"/>
        <v>0</v>
      </c>
      <c r="ES582" s="3">
        <f t="shared" si="768"/>
        <v>0</v>
      </c>
      <c r="ET582" s="3">
        <f t="shared" si="768"/>
        <v>0</v>
      </c>
      <c r="EU582" s="3">
        <f t="shared" si="768"/>
        <v>0</v>
      </c>
      <c r="EV582" s="24">
        <f t="shared" si="768"/>
        <v>0</v>
      </c>
      <c r="EW582" s="245">
        <f t="shared" si="688"/>
        <v>0</v>
      </c>
      <c r="EX582" s="262" t="str">
        <f t="shared" ref="EX582:EX645" si="778">IF(AV582&lt;AU582," X","")</f>
        <v/>
      </c>
    </row>
    <row r="583" spans="1:154" ht="16.149999999999999" customHeight="1" x14ac:dyDescent="0.25">
      <c r="A583" s="363"/>
      <c r="D583" s="363"/>
      <c r="E583" s="363"/>
      <c r="F583" s="363"/>
      <c r="G583" s="363"/>
      <c r="H583" s="363"/>
      <c r="I583" s="363"/>
      <c r="J583" s="68">
        <f t="shared" si="769"/>
        <v>747</v>
      </c>
      <c r="K583" s="424" t="str">
        <f t="shared" ref="K583:K643" si="779">CONCATENATE(M583," ",N583)</f>
        <v>Prasophyllum z.sp. 'dwarf'</v>
      </c>
      <c r="L583" s="362">
        <v>747</v>
      </c>
      <c r="M583" s="424" t="s">
        <v>1762</v>
      </c>
      <c r="N583" s="577" t="s">
        <v>7634</v>
      </c>
      <c r="O583" s="363" t="str">
        <f t="shared" si="767"/>
        <v>S</v>
      </c>
      <c r="P583" s="144" t="s">
        <v>2323</v>
      </c>
      <c r="Q583" s="364" t="s">
        <v>2925</v>
      </c>
      <c r="R583" s="365">
        <v>42979</v>
      </c>
      <c r="S583" s="365">
        <v>43023</v>
      </c>
      <c r="T583" s="603" t="s">
        <v>7894</v>
      </c>
      <c r="U583" s="603" t="s">
        <v>7894</v>
      </c>
      <c r="V583" s="603" t="s">
        <v>7894</v>
      </c>
      <c r="W583" s="603" t="s">
        <v>7894</v>
      </c>
      <c r="X583" s="603" t="s">
        <v>7894</v>
      </c>
      <c r="Y583" s="603" t="s">
        <v>7894</v>
      </c>
      <c r="Z583" s="603" t="s">
        <v>7894</v>
      </c>
      <c r="AA583" s="603" t="s">
        <v>7894</v>
      </c>
      <c r="AB583" s="603" t="s">
        <v>7894</v>
      </c>
      <c r="AC583" s="603" t="s">
        <v>7894</v>
      </c>
      <c r="AD583" s="603" t="s">
        <v>7894</v>
      </c>
      <c r="AE583" s="603" t="s">
        <v>7894</v>
      </c>
      <c r="AF583" s="605" t="s">
        <v>48</v>
      </c>
      <c r="AG583" s="605" t="s">
        <v>48</v>
      </c>
      <c r="AH583" s="366" t="s">
        <v>685</v>
      </c>
      <c r="AI583" s="363">
        <f t="shared" si="774"/>
        <v>6</v>
      </c>
      <c r="AJ583" s="363">
        <v>28</v>
      </c>
      <c r="AK583" s="413" t="str">
        <f t="shared" si="775"/>
        <v>Slender Leek Orchids</v>
      </c>
      <c r="AL583" s="413" t="str">
        <f t="shared" si="776"/>
        <v>Prasophyllum ovale</v>
      </c>
      <c r="AM583" s="486" t="s">
        <v>7608</v>
      </c>
      <c r="AN583" s="144" t="str">
        <f>VLOOKUP(L583,$L$3:$N$827,3,FALSE)</f>
        <v>plumiforme</v>
      </c>
      <c r="AS583" s="69">
        <f t="shared" si="755"/>
        <v>36</v>
      </c>
      <c r="AT583" s="69">
        <f t="shared" si="756"/>
        <v>42</v>
      </c>
      <c r="AU583" s="69">
        <f t="shared" si="757"/>
        <v>9</v>
      </c>
      <c r="AV583" s="69">
        <f t="shared" si="758"/>
        <v>10</v>
      </c>
      <c r="AW583" s="81"/>
      <c r="AX583" s="364" t="s">
        <v>2926</v>
      </c>
      <c r="AY583" s="364" t="e">
        <v>#N/A</v>
      </c>
      <c r="AZ583" s="264" t="s">
        <v>48</v>
      </c>
      <c r="BA583" s="238"/>
      <c r="BB583" s="237" t="str">
        <f t="shared" si="759"/>
        <v/>
      </c>
      <c r="BC583" s="270">
        <f t="shared" si="770"/>
        <v>747</v>
      </c>
      <c r="BD583" t="str">
        <f t="shared" si="771"/>
        <v>Prasophyllum z.sp. 'dwarf'</v>
      </c>
      <c r="BE583" s="367" t="e">
        <f>COUNTIFS(#REF!,L583)</f>
        <v>#REF!</v>
      </c>
      <c r="BF583" s="374" t="str">
        <f t="shared" si="777"/>
        <v>n</v>
      </c>
      <c r="BG583" s="82"/>
      <c r="BH583" s="375"/>
      <c r="BI583" s="374"/>
      <c r="BJ583" s="403"/>
      <c r="CE583" t="str">
        <f t="shared" si="772"/>
        <v>_Old species name (Prasophyllum z._PREVIOUS NAMES)</v>
      </c>
      <c r="CF583" s="388" t="str">
        <f t="shared" si="773"/>
        <v>Prasophyllum z._PREVIOUS NAMES</v>
      </c>
      <c r="CG583" t="str">
        <f t="shared" si="692"/>
        <v/>
      </c>
      <c r="CH583" t="str">
        <f t="shared" si="693"/>
        <v/>
      </c>
      <c r="CI583" t="str">
        <f t="shared" si="694"/>
        <v/>
      </c>
      <c r="CJ583" t="str">
        <f t="shared" si="695"/>
        <v/>
      </c>
      <c r="CK583" s="359" t="str">
        <f t="shared" si="696"/>
        <v/>
      </c>
      <c r="CL583" t="str">
        <f t="shared" si="697"/>
        <v/>
      </c>
      <c r="CM583" t="str">
        <f t="shared" si="698"/>
        <v/>
      </c>
      <c r="CN583" t="str">
        <f t="shared" si="699"/>
        <v/>
      </c>
      <c r="CO583" s="359" t="str">
        <f t="shared" si="700"/>
        <v/>
      </c>
      <c r="CP583" t="str">
        <f t="shared" si="701"/>
        <v/>
      </c>
      <c r="CQ583" t="str">
        <f t="shared" si="702"/>
        <v/>
      </c>
      <c r="CR583" t="str">
        <f t="shared" si="703"/>
        <v/>
      </c>
      <c r="CS583" s="359" t="str">
        <f t="shared" si="704"/>
        <v/>
      </c>
      <c r="CT583" t="str">
        <f t="shared" si="705"/>
        <v/>
      </c>
      <c r="CU583" t="str">
        <f t="shared" si="706"/>
        <v/>
      </c>
      <c r="CV583" t="str">
        <f t="shared" si="707"/>
        <v/>
      </c>
      <c r="CW583" t="str">
        <f t="shared" si="708"/>
        <v/>
      </c>
      <c r="CX583" s="359" t="str">
        <f t="shared" si="709"/>
        <v/>
      </c>
      <c r="CY583" t="str">
        <f t="shared" si="710"/>
        <v/>
      </c>
      <c r="CZ583" t="str">
        <f t="shared" si="711"/>
        <v/>
      </c>
      <c r="DA583" t="str">
        <f t="shared" si="712"/>
        <v/>
      </c>
      <c r="DB583" s="359" t="str">
        <f t="shared" si="713"/>
        <v/>
      </c>
      <c r="DC583" t="str">
        <f t="shared" si="714"/>
        <v/>
      </c>
      <c r="DD583" t="str">
        <f t="shared" si="715"/>
        <v/>
      </c>
      <c r="DE583" t="str">
        <f t="shared" si="716"/>
        <v/>
      </c>
      <c r="DF583" s="359" t="str">
        <f t="shared" si="717"/>
        <v/>
      </c>
      <c r="DG583" t="str">
        <f t="shared" si="718"/>
        <v/>
      </c>
      <c r="DH583" t="str">
        <f t="shared" si="719"/>
        <v/>
      </c>
      <c r="DI583" t="str">
        <f t="shared" si="720"/>
        <v/>
      </c>
      <c r="DJ583" t="str">
        <f t="shared" si="721"/>
        <v/>
      </c>
      <c r="DK583" s="359" t="str">
        <f t="shared" si="722"/>
        <v/>
      </c>
      <c r="DL583" t="str">
        <f t="shared" si="723"/>
        <v/>
      </c>
      <c r="DM583" t="str">
        <f t="shared" si="724"/>
        <v/>
      </c>
      <c r="DN583" t="str">
        <f t="shared" si="725"/>
        <v/>
      </c>
      <c r="DO583" s="359" t="str">
        <f t="shared" si="726"/>
        <v/>
      </c>
      <c r="DP583" t="str">
        <f t="shared" si="727"/>
        <v/>
      </c>
      <c r="DQ583" t="str">
        <f t="shared" si="728"/>
        <v/>
      </c>
      <c r="DR583" t="str">
        <f t="shared" si="729"/>
        <v/>
      </c>
      <c r="DS583" s="359" t="str">
        <f t="shared" si="730"/>
        <v/>
      </c>
      <c r="DT583" t="str">
        <f t="shared" si="731"/>
        <v/>
      </c>
      <c r="DU583" t="str">
        <f t="shared" si="732"/>
        <v/>
      </c>
      <c r="DV583" t="str">
        <f t="shared" si="733"/>
        <v/>
      </c>
      <c r="DW583" t="str">
        <f t="shared" si="734"/>
        <v/>
      </c>
      <c r="DX583" s="359" t="str">
        <f t="shared" si="735"/>
        <v/>
      </c>
      <c r="DY583" t="str">
        <f t="shared" si="736"/>
        <v/>
      </c>
      <c r="DZ583" t="str">
        <f t="shared" si="737"/>
        <v/>
      </c>
      <c r="EA583" t="str">
        <f t="shared" si="738"/>
        <v/>
      </c>
      <c r="EB583" s="359" t="str">
        <f t="shared" si="739"/>
        <v/>
      </c>
      <c r="EC583" t="str">
        <f t="shared" si="740"/>
        <v/>
      </c>
      <c r="ED583" t="str">
        <f t="shared" si="741"/>
        <v/>
      </c>
      <c r="EE583" t="str">
        <f t="shared" si="742"/>
        <v/>
      </c>
      <c r="EF583" t="str">
        <f t="shared" si="743"/>
        <v/>
      </c>
      <c r="EG583" s="359" t="str">
        <f t="shared" si="744"/>
        <v/>
      </c>
      <c r="EH583" t="str">
        <f t="shared" si="691"/>
        <v>Prasophyllum z._PREVIOUS NAMES</v>
      </c>
      <c r="EJ583" t="str">
        <f t="shared" si="764"/>
        <v>Prasophyllum z.sp. 'dwarf'</v>
      </c>
      <c r="EK583" s="100">
        <f t="shared" si="768"/>
        <v>0</v>
      </c>
      <c r="EL583" s="3">
        <f t="shared" si="768"/>
        <v>0</v>
      </c>
      <c r="EM583" s="3">
        <f t="shared" si="768"/>
        <v>0</v>
      </c>
      <c r="EN583" s="3">
        <f t="shared" si="768"/>
        <v>0</v>
      </c>
      <c r="EO583" s="3">
        <f t="shared" si="768"/>
        <v>0</v>
      </c>
      <c r="EP583" s="3">
        <f t="shared" si="768"/>
        <v>0</v>
      </c>
      <c r="EQ583" s="3">
        <f t="shared" ref="EK583:EV604" si="780">IF($AV583&gt;=$AU583,IF(AND(EQ$2&gt;=$AU583,EQ$2&lt;=$AV583),1,0),IF(OR(EQ$2&gt;=$AU583,EQ$2&lt;=$AV583),1,0))</f>
        <v>0</v>
      </c>
      <c r="ER583" s="3">
        <f t="shared" si="780"/>
        <v>0</v>
      </c>
      <c r="ES583" s="3">
        <f t="shared" si="780"/>
        <v>1</v>
      </c>
      <c r="ET583" s="3">
        <f t="shared" si="780"/>
        <v>1</v>
      </c>
      <c r="EU583" s="3">
        <f t="shared" si="780"/>
        <v>0</v>
      </c>
      <c r="EV583" s="24">
        <f t="shared" si="780"/>
        <v>0</v>
      </c>
      <c r="EW583" s="245">
        <f t="shared" ref="EW583:EW646" si="781">SUM(EK583:EV583)</f>
        <v>2</v>
      </c>
      <c r="EX583" s="262" t="str">
        <f t="shared" si="778"/>
        <v/>
      </c>
    </row>
    <row r="584" spans="1:154" ht="16.149999999999999" customHeight="1" x14ac:dyDescent="0.25">
      <c r="A584" s="363"/>
      <c r="D584" s="363"/>
      <c r="E584" s="363"/>
      <c r="F584" s="363"/>
      <c r="G584" s="363"/>
      <c r="H584" s="363"/>
      <c r="I584" s="363"/>
      <c r="J584" s="68">
        <f t="shared" si="769"/>
        <v>731</v>
      </c>
      <c r="K584" s="424" t="str">
        <f t="shared" si="779"/>
        <v>Prasophyllum z.sp. 'late swamps'</v>
      </c>
      <c r="L584" s="362">
        <v>731</v>
      </c>
      <c r="M584" s="424" t="s">
        <v>1762</v>
      </c>
      <c r="N584" s="577" t="s">
        <v>7635</v>
      </c>
      <c r="O584" s="363" t="str">
        <f t="shared" si="767"/>
        <v>S</v>
      </c>
      <c r="P584" s="144" t="s">
        <v>2323</v>
      </c>
      <c r="Q584" s="364" t="s">
        <v>2931</v>
      </c>
      <c r="R584" s="365">
        <v>43040</v>
      </c>
      <c r="S584" s="365">
        <v>43100</v>
      </c>
      <c r="T584" s="603" t="s">
        <v>7894</v>
      </c>
      <c r="U584" s="603" t="s">
        <v>7894</v>
      </c>
      <c r="V584" s="603" t="s">
        <v>7894</v>
      </c>
      <c r="W584" s="603" t="s">
        <v>7894</v>
      </c>
      <c r="X584" s="603" t="s">
        <v>7894</v>
      </c>
      <c r="Y584" s="603" t="s">
        <v>7894</v>
      </c>
      <c r="Z584" s="603" t="s">
        <v>7894</v>
      </c>
      <c r="AA584" s="603" t="s">
        <v>7894</v>
      </c>
      <c r="AB584" s="603" t="s">
        <v>7894</v>
      </c>
      <c r="AC584" s="603" t="s">
        <v>7894</v>
      </c>
      <c r="AD584" s="603" t="s">
        <v>7894</v>
      </c>
      <c r="AE584" s="603" t="s">
        <v>7894</v>
      </c>
      <c r="AF584" s="605" t="s">
        <v>48</v>
      </c>
      <c r="AG584" s="605" t="s">
        <v>48</v>
      </c>
      <c r="AH584" s="366" t="s">
        <v>685</v>
      </c>
      <c r="AI584" s="363">
        <f t="shared" si="774"/>
        <v>6</v>
      </c>
      <c r="AJ584" s="363">
        <v>26</v>
      </c>
      <c r="AK584" s="413" t="str">
        <f t="shared" si="775"/>
        <v>Tall Leek Orchids</v>
      </c>
      <c r="AL584" s="413" t="str">
        <f t="shared" si="776"/>
        <v>Prasophyllum elatum</v>
      </c>
      <c r="AM584" s="486" t="s">
        <v>7608</v>
      </c>
      <c r="AN584" s="144" t="str">
        <f>VLOOKUP(L584,$L$3:$N$827,3,FALSE)</f>
        <v>drummondii</v>
      </c>
      <c r="AS584" s="69">
        <f t="shared" si="755"/>
        <v>45</v>
      </c>
      <c r="AT584" s="69">
        <f t="shared" si="756"/>
        <v>53</v>
      </c>
      <c r="AU584" s="69">
        <f t="shared" si="757"/>
        <v>11</v>
      </c>
      <c r="AV584" s="69">
        <f t="shared" si="758"/>
        <v>12</v>
      </c>
      <c r="AW584" s="81"/>
      <c r="AX584" s="364" t="s">
        <v>2932</v>
      </c>
      <c r="AY584" s="364" t="e">
        <v>#N/A</v>
      </c>
      <c r="AZ584" s="264" t="s">
        <v>48</v>
      </c>
      <c r="BA584" s="238"/>
      <c r="BB584" s="237" t="str">
        <f t="shared" si="759"/>
        <v/>
      </c>
      <c r="BC584" s="270">
        <f t="shared" si="770"/>
        <v>731</v>
      </c>
      <c r="BD584" t="str">
        <f t="shared" si="771"/>
        <v>Prasophyllum z.sp. 'late swamps'</v>
      </c>
      <c r="BE584" s="367" t="e">
        <f>COUNTIFS(#REF!,L584)</f>
        <v>#REF!</v>
      </c>
      <c r="BF584" s="374" t="str">
        <f t="shared" si="777"/>
        <v>n</v>
      </c>
      <c r="BG584" s="82"/>
      <c r="BH584" s="375"/>
      <c r="BI584" s="374"/>
      <c r="BJ584" s="403"/>
      <c r="CE584" t="str">
        <f t="shared" si="772"/>
        <v>_Old species name (Prasophyllum z.sp. 'dwarf')</v>
      </c>
      <c r="CF584" s="388" t="str">
        <f t="shared" si="773"/>
        <v>Prasophyllum z.sp. 'dwarf'</v>
      </c>
      <c r="CG584" t="str">
        <f t="shared" si="692"/>
        <v/>
      </c>
      <c r="CH584" t="str">
        <f t="shared" si="693"/>
        <v/>
      </c>
      <c r="CI584" t="str">
        <f t="shared" si="694"/>
        <v/>
      </c>
      <c r="CJ584" t="str">
        <f t="shared" si="695"/>
        <v/>
      </c>
      <c r="CK584" s="359" t="str">
        <f t="shared" si="696"/>
        <v/>
      </c>
      <c r="CL584" t="str">
        <f t="shared" si="697"/>
        <v/>
      </c>
      <c r="CM584" t="str">
        <f t="shared" si="698"/>
        <v/>
      </c>
      <c r="CN584" t="str">
        <f t="shared" si="699"/>
        <v/>
      </c>
      <c r="CO584" s="359" t="str">
        <f t="shared" si="700"/>
        <v/>
      </c>
      <c r="CP584" t="str">
        <f t="shared" si="701"/>
        <v/>
      </c>
      <c r="CQ584" t="str">
        <f t="shared" si="702"/>
        <v/>
      </c>
      <c r="CR584" t="str">
        <f t="shared" si="703"/>
        <v/>
      </c>
      <c r="CS584" s="359" t="str">
        <f t="shared" si="704"/>
        <v/>
      </c>
      <c r="CT584" t="str">
        <f t="shared" si="705"/>
        <v/>
      </c>
      <c r="CU584" t="str">
        <f t="shared" si="706"/>
        <v/>
      </c>
      <c r="CV584" t="str">
        <f t="shared" si="707"/>
        <v/>
      </c>
      <c r="CW584" t="str">
        <f t="shared" si="708"/>
        <v/>
      </c>
      <c r="CX584" s="359" t="str">
        <f t="shared" si="709"/>
        <v/>
      </c>
      <c r="CY584" t="str">
        <f t="shared" si="710"/>
        <v/>
      </c>
      <c r="CZ584" t="str">
        <f t="shared" si="711"/>
        <v/>
      </c>
      <c r="DA584" t="str">
        <f t="shared" si="712"/>
        <v/>
      </c>
      <c r="DB584" s="359" t="str">
        <f t="shared" si="713"/>
        <v/>
      </c>
      <c r="DC584" t="str">
        <f t="shared" si="714"/>
        <v/>
      </c>
      <c r="DD584" t="str">
        <f t="shared" si="715"/>
        <v/>
      </c>
      <c r="DE584" t="str">
        <f t="shared" si="716"/>
        <v/>
      </c>
      <c r="DF584" s="359" t="str">
        <f t="shared" si="717"/>
        <v/>
      </c>
      <c r="DG584" t="str">
        <f t="shared" si="718"/>
        <v/>
      </c>
      <c r="DH584" t="str">
        <f t="shared" si="719"/>
        <v/>
      </c>
      <c r="DI584" t="str">
        <f t="shared" si="720"/>
        <v/>
      </c>
      <c r="DJ584" t="str">
        <f t="shared" si="721"/>
        <v/>
      </c>
      <c r="DK584" s="359" t="str">
        <f t="shared" si="722"/>
        <v/>
      </c>
      <c r="DL584" t="str">
        <f t="shared" si="723"/>
        <v/>
      </c>
      <c r="DM584" t="str">
        <f t="shared" si="724"/>
        <v/>
      </c>
      <c r="DN584" t="str">
        <f t="shared" si="725"/>
        <v/>
      </c>
      <c r="DO584" s="359" t="str">
        <f t="shared" si="726"/>
        <v/>
      </c>
      <c r="DP584" t="str">
        <f t="shared" si="727"/>
        <v>X</v>
      </c>
      <c r="DQ584" t="str">
        <f t="shared" si="728"/>
        <v>X</v>
      </c>
      <c r="DR584" t="str">
        <f t="shared" si="729"/>
        <v>X</v>
      </c>
      <c r="DS584" s="359" t="str">
        <f t="shared" si="730"/>
        <v>X</v>
      </c>
      <c r="DT584" t="str">
        <f t="shared" si="731"/>
        <v>X</v>
      </c>
      <c r="DU584" t="str">
        <f t="shared" si="732"/>
        <v>X</v>
      </c>
      <c r="DV584" t="str">
        <f t="shared" si="733"/>
        <v>X</v>
      </c>
      <c r="DW584" t="str">
        <f t="shared" si="734"/>
        <v/>
      </c>
      <c r="DX584" s="359" t="str">
        <f t="shared" si="735"/>
        <v/>
      </c>
      <c r="DY584" t="str">
        <f t="shared" si="736"/>
        <v/>
      </c>
      <c r="DZ584" t="str">
        <f t="shared" si="737"/>
        <v/>
      </c>
      <c r="EA584" t="str">
        <f t="shared" si="738"/>
        <v/>
      </c>
      <c r="EB584" s="359" t="str">
        <f t="shared" si="739"/>
        <v/>
      </c>
      <c r="EC584" t="str">
        <f t="shared" si="740"/>
        <v/>
      </c>
      <c r="ED584" t="str">
        <f t="shared" si="741"/>
        <v/>
      </c>
      <c r="EE584" t="str">
        <f t="shared" si="742"/>
        <v/>
      </c>
      <c r="EF584" t="str">
        <f t="shared" si="743"/>
        <v/>
      </c>
      <c r="EG584" s="359" t="str">
        <f t="shared" si="744"/>
        <v/>
      </c>
      <c r="EH584" t="str">
        <f t="shared" ref="EH584:EH647" si="782">BD583</f>
        <v>Prasophyllum z.sp. 'dwarf'</v>
      </c>
      <c r="EJ584" t="str">
        <f t="shared" si="764"/>
        <v>Prasophyllum z.sp. 'late swamps'</v>
      </c>
      <c r="EK584" s="100">
        <f t="shared" si="780"/>
        <v>0</v>
      </c>
      <c r="EL584" s="3">
        <f t="shared" si="780"/>
        <v>0</v>
      </c>
      <c r="EM584" s="3">
        <f t="shared" si="780"/>
        <v>0</v>
      </c>
      <c r="EN584" s="3">
        <f t="shared" si="780"/>
        <v>0</v>
      </c>
      <c r="EO584" s="3">
        <f t="shared" si="780"/>
        <v>0</v>
      </c>
      <c r="EP584" s="3">
        <f t="shared" si="780"/>
        <v>0</v>
      </c>
      <c r="EQ584" s="3">
        <f t="shared" si="780"/>
        <v>0</v>
      </c>
      <c r="ER584" s="3">
        <f t="shared" si="780"/>
        <v>0</v>
      </c>
      <c r="ES584" s="3">
        <f t="shared" si="780"/>
        <v>0</v>
      </c>
      <c r="ET584" s="3">
        <f t="shared" si="780"/>
        <v>0</v>
      </c>
      <c r="EU584" s="3">
        <f t="shared" si="780"/>
        <v>1</v>
      </c>
      <c r="EV584" s="24">
        <f t="shared" si="780"/>
        <v>1</v>
      </c>
      <c r="EW584" s="245">
        <f t="shared" si="781"/>
        <v>2</v>
      </c>
      <c r="EX584" s="262" t="str">
        <f t="shared" si="778"/>
        <v/>
      </c>
    </row>
    <row r="585" spans="1:154" ht="16.149999999999999" customHeight="1" x14ac:dyDescent="0.25">
      <c r="A585" s="363"/>
      <c r="D585" s="363"/>
      <c r="E585" s="363"/>
      <c r="F585" s="363"/>
      <c r="G585" s="363"/>
      <c r="H585" s="363"/>
      <c r="I585" s="363"/>
      <c r="J585" s="68">
        <f t="shared" si="769"/>
        <v>734</v>
      </c>
      <c r="K585" s="424" t="str">
        <f t="shared" si="779"/>
        <v>Prasophyllum z.sp. 'southern'</v>
      </c>
      <c r="L585" s="362">
        <v>734</v>
      </c>
      <c r="M585" s="424" t="s">
        <v>1762</v>
      </c>
      <c r="N585" s="577" t="s">
        <v>7636</v>
      </c>
      <c r="O585" s="363" t="str">
        <f t="shared" si="767"/>
        <v>S</v>
      </c>
      <c r="P585" s="144" t="s">
        <v>2323</v>
      </c>
      <c r="Q585" s="364" t="s">
        <v>2513</v>
      </c>
      <c r="R585" s="365">
        <v>43040</v>
      </c>
      <c r="S585" s="365">
        <v>43100</v>
      </c>
      <c r="T585" s="603" t="s">
        <v>7894</v>
      </c>
      <c r="U585" s="603" t="s">
        <v>7894</v>
      </c>
      <c r="V585" s="603" t="s">
        <v>7894</v>
      </c>
      <c r="W585" s="603" t="s">
        <v>7894</v>
      </c>
      <c r="X585" s="603" t="s">
        <v>7894</v>
      </c>
      <c r="Y585" s="603" t="s">
        <v>7894</v>
      </c>
      <c r="Z585" s="603" t="s">
        <v>7894</v>
      </c>
      <c r="AA585" s="603" t="s">
        <v>7894</v>
      </c>
      <c r="AB585" s="603" t="s">
        <v>7894</v>
      </c>
      <c r="AC585" s="603" t="s">
        <v>7894</v>
      </c>
      <c r="AD585" s="603" t="s">
        <v>7894</v>
      </c>
      <c r="AE585" s="603" t="s">
        <v>7894</v>
      </c>
      <c r="AF585" s="605" t="s">
        <v>48</v>
      </c>
      <c r="AG585" s="605" t="s">
        <v>48</v>
      </c>
      <c r="AH585" s="366" t="s">
        <v>685</v>
      </c>
      <c r="AI585" s="363">
        <f t="shared" si="774"/>
        <v>6</v>
      </c>
      <c r="AJ585" s="363">
        <v>26</v>
      </c>
      <c r="AK585" s="413" t="str">
        <f t="shared" si="775"/>
        <v>Tall Leek Orchids</v>
      </c>
      <c r="AL585" s="413" t="str">
        <f t="shared" si="776"/>
        <v>Prasophyllum elatum</v>
      </c>
      <c r="AM585" s="486" t="s">
        <v>7608</v>
      </c>
      <c r="AN585" s="144" t="str">
        <f>VLOOKUP(L585,$L$3:$N$827,3,FALSE)</f>
        <v>fimbria</v>
      </c>
      <c r="AS585" s="69">
        <f t="shared" si="755"/>
        <v>45</v>
      </c>
      <c r="AT585" s="69">
        <f t="shared" si="756"/>
        <v>53</v>
      </c>
      <c r="AU585" s="69">
        <f t="shared" si="757"/>
        <v>11</v>
      </c>
      <c r="AV585" s="69">
        <f t="shared" si="758"/>
        <v>12</v>
      </c>
      <c r="AW585" s="81"/>
      <c r="AX585" s="364" t="s">
        <v>2935</v>
      </c>
      <c r="AY585" s="364" t="e">
        <v>#N/A</v>
      </c>
      <c r="AZ585" s="264" t="s">
        <v>48</v>
      </c>
      <c r="BA585" s="238"/>
      <c r="BB585" s="237" t="str">
        <f t="shared" si="759"/>
        <v/>
      </c>
      <c r="BC585" s="270">
        <f t="shared" si="770"/>
        <v>734</v>
      </c>
      <c r="BD585" t="str">
        <f t="shared" si="771"/>
        <v>Prasophyllum z.sp. 'southern'</v>
      </c>
      <c r="BE585" s="367" t="e">
        <f>COUNTIFS(#REF!,L585)</f>
        <v>#REF!</v>
      </c>
      <c r="BF585" s="374" t="str">
        <f t="shared" si="777"/>
        <v>n</v>
      </c>
      <c r="BG585" s="82"/>
      <c r="BH585" s="375"/>
      <c r="BI585" s="374"/>
      <c r="BJ585" s="403"/>
      <c r="CE585" t="str">
        <f t="shared" si="772"/>
        <v>_Old species name (Prasophyllum z.sp. 'late swamps')</v>
      </c>
      <c r="CF585" s="388" t="str">
        <f t="shared" si="773"/>
        <v>Prasophyllum z.sp. 'late swamps'</v>
      </c>
      <c r="CG585" t="str">
        <f t="shared" si="692"/>
        <v/>
      </c>
      <c r="CH585" t="str">
        <f t="shared" si="693"/>
        <v/>
      </c>
      <c r="CI585" t="str">
        <f t="shared" si="694"/>
        <v/>
      </c>
      <c r="CJ585" t="str">
        <f t="shared" si="695"/>
        <v/>
      </c>
      <c r="CK585" s="359" t="str">
        <f t="shared" si="696"/>
        <v/>
      </c>
      <c r="CL585" t="str">
        <f t="shared" si="697"/>
        <v/>
      </c>
      <c r="CM585" t="str">
        <f t="shared" si="698"/>
        <v/>
      </c>
      <c r="CN585" t="str">
        <f t="shared" si="699"/>
        <v/>
      </c>
      <c r="CO585" s="359" t="str">
        <f t="shared" si="700"/>
        <v/>
      </c>
      <c r="CP585" t="str">
        <f t="shared" si="701"/>
        <v/>
      </c>
      <c r="CQ585" t="str">
        <f t="shared" si="702"/>
        <v/>
      </c>
      <c r="CR585" t="str">
        <f t="shared" si="703"/>
        <v/>
      </c>
      <c r="CS585" s="359" t="str">
        <f t="shared" si="704"/>
        <v/>
      </c>
      <c r="CT585" t="str">
        <f t="shared" si="705"/>
        <v/>
      </c>
      <c r="CU585" t="str">
        <f t="shared" si="706"/>
        <v/>
      </c>
      <c r="CV585" t="str">
        <f t="shared" si="707"/>
        <v/>
      </c>
      <c r="CW585" t="str">
        <f t="shared" si="708"/>
        <v/>
      </c>
      <c r="CX585" s="359" t="str">
        <f t="shared" si="709"/>
        <v/>
      </c>
      <c r="CY585" t="str">
        <f t="shared" si="710"/>
        <v/>
      </c>
      <c r="CZ585" t="str">
        <f t="shared" si="711"/>
        <v/>
      </c>
      <c r="DA585" t="str">
        <f t="shared" si="712"/>
        <v/>
      </c>
      <c r="DB585" s="359" t="str">
        <f t="shared" si="713"/>
        <v/>
      </c>
      <c r="DC585" t="str">
        <f t="shared" si="714"/>
        <v/>
      </c>
      <c r="DD585" t="str">
        <f t="shared" si="715"/>
        <v/>
      </c>
      <c r="DE585" t="str">
        <f t="shared" si="716"/>
        <v/>
      </c>
      <c r="DF585" s="359" t="str">
        <f t="shared" si="717"/>
        <v/>
      </c>
      <c r="DG585" t="str">
        <f t="shared" si="718"/>
        <v/>
      </c>
      <c r="DH585" t="str">
        <f t="shared" si="719"/>
        <v/>
      </c>
      <c r="DI585" t="str">
        <f t="shared" si="720"/>
        <v/>
      </c>
      <c r="DJ585" t="str">
        <f t="shared" si="721"/>
        <v/>
      </c>
      <c r="DK585" s="359" t="str">
        <f t="shared" si="722"/>
        <v/>
      </c>
      <c r="DL585" t="str">
        <f t="shared" si="723"/>
        <v/>
      </c>
      <c r="DM585" t="str">
        <f t="shared" si="724"/>
        <v/>
      </c>
      <c r="DN585" t="str">
        <f t="shared" si="725"/>
        <v/>
      </c>
      <c r="DO585" s="359" t="str">
        <f t="shared" si="726"/>
        <v/>
      </c>
      <c r="DP585" t="str">
        <f t="shared" si="727"/>
        <v/>
      </c>
      <c r="DQ585" t="str">
        <f t="shared" si="728"/>
        <v/>
      </c>
      <c r="DR585" t="str">
        <f t="shared" si="729"/>
        <v/>
      </c>
      <c r="DS585" s="359" t="str">
        <f t="shared" si="730"/>
        <v/>
      </c>
      <c r="DT585" t="str">
        <f t="shared" si="731"/>
        <v/>
      </c>
      <c r="DU585" t="str">
        <f t="shared" si="732"/>
        <v/>
      </c>
      <c r="DV585" t="str">
        <f t="shared" si="733"/>
        <v/>
      </c>
      <c r="DW585" t="str">
        <f t="shared" si="734"/>
        <v/>
      </c>
      <c r="DX585" s="359" t="str">
        <f t="shared" si="735"/>
        <v/>
      </c>
      <c r="DY585" t="str">
        <f t="shared" si="736"/>
        <v>X</v>
      </c>
      <c r="DZ585" t="str">
        <f t="shared" si="737"/>
        <v>X</v>
      </c>
      <c r="EA585" t="str">
        <f t="shared" si="738"/>
        <v>X</v>
      </c>
      <c r="EB585" s="359" t="str">
        <f t="shared" si="739"/>
        <v>X</v>
      </c>
      <c r="EC585" t="str">
        <f t="shared" si="740"/>
        <v>X</v>
      </c>
      <c r="ED585" t="str">
        <f t="shared" si="741"/>
        <v>X</v>
      </c>
      <c r="EE585" t="str">
        <f t="shared" si="742"/>
        <v>X</v>
      </c>
      <c r="EF585" t="str">
        <f t="shared" si="743"/>
        <v>X</v>
      </c>
      <c r="EG585" s="359" t="str">
        <f t="shared" si="744"/>
        <v>X</v>
      </c>
      <c r="EH585" t="str">
        <f t="shared" si="782"/>
        <v>Prasophyllum z.sp. 'late swamps'</v>
      </c>
      <c r="EJ585" t="str">
        <f t="shared" si="764"/>
        <v>Prasophyllum z.sp. 'southern'</v>
      </c>
      <c r="EK585" s="100">
        <f t="shared" si="780"/>
        <v>0</v>
      </c>
      <c r="EL585" s="3">
        <f t="shared" si="780"/>
        <v>0</v>
      </c>
      <c r="EM585" s="3">
        <f t="shared" si="780"/>
        <v>0</v>
      </c>
      <c r="EN585" s="3">
        <f t="shared" si="780"/>
        <v>0</v>
      </c>
      <c r="EO585" s="3">
        <f t="shared" si="780"/>
        <v>0</v>
      </c>
      <c r="EP585" s="3">
        <f t="shared" si="780"/>
        <v>0</v>
      </c>
      <c r="EQ585" s="3">
        <f t="shared" si="780"/>
        <v>0</v>
      </c>
      <c r="ER585" s="3">
        <f t="shared" si="780"/>
        <v>0</v>
      </c>
      <c r="ES585" s="3">
        <f t="shared" si="780"/>
        <v>0</v>
      </c>
      <c r="ET585" s="3">
        <f t="shared" si="780"/>
        <v>0</v>
      </c>
      <c r="EU585" s="3">
        <f t="shared" si="780"/>
        <v>1</v>
      </c>
      <c r="EV585" s="24">
        <f t="shared" si="780"/>
        <v>1</v>
      </c>
      <c r="EW585" s="245">
        <f t="shared" si="781"/>
        <v>2</v>
      </c>
      <c r="EX585" s="262" t="str">
        <f t="shared" si="778"/>
        <v/>
      </c>
    </row>
    <row r="586" spans="1:154" ht="16.149999999999999" customHeight="1" x14ac:dyDescent="0.25">
      <c r="A586" s="363"/>
      <c r="D586" s="363"/>
      <c r="E586" s="363"/>
      <c r="F586" s="363"/>
      <c r="G586" s="363"/>
      <c r="H586" s="363"/>
      <c r="I586" s="363"/>
      <c r="J586" s="68">
        <f t="shared" si="769"/>
        <v>1188</v>
      </c>
      <c r="K586" s="424" t="str">
        <f t="shared" si="779"/>
        <v>Prasophyllum z.sp.'Swan region'</v>
      </c>
      <c r="L586" s="417">
        <v>1188</v>
      </c>
      <c r="M586" s="424" t="s">
        <v>1762</v>
      </c>
      <c r="N586" s="577" t="s">
        <v>2941</v>
      </c>
      <c r="O586" s="363" t="str">
        <f t="shared" si="767"/>
        <v>S</v>
      </c>
      <c r="P586" s="144" t="s">
        <v>2323</v>
      </c>
      <c r="Q586" s="364" t="s">
        <v>2871</v>
      </c>
      <c r="R586" s="365">
        <v>42979</v>
      </c>
      <c r="S586" s="365">
        <v>43039</v>
      </c>
      <c r="T586" s="603" t="s">
        <v>7894</v>
      </c>
      <c r="U586" s="603" t="s">
        <v>7894</v>
      </c>
      <c r="V586" s="603" t="s">
        <v>7894</v>
      </c>
      <c r="W586" s="603" t="s">
        <v>7894</v>
      </c>
      <c r="X586" s="603" t="s">
        <v>7894</v>
      </c>
      <c r="Y586" s="603" t="s">
        <v>7894</v>
      </c>
      <c r="Z586" s="603" t="s">
        <v>7894</v>
      </c>
      <c r="AA586" s="603" t="s">
        <v>7894</v>
      </c>
      <c r="AB586" s="603" t="s">
        <v>7894</v>
      </c>
      <c r="AC586" s="603" t="s">
        <v>7894</v>
      </c>
      <c r="AD586" s="603" t="s">
        <v>7894</v>
      </c>
      <c r="AE586" s="603" t="s">
        <v>7894</v>
      </c>
      <c r="AF586" s="605" t="s">
        <v>48</v>
      </c>
      <c r="AG586" s="605" t="s">
        <v>48</v>
      </c>
      <c r="AH586" s="366" t="s">
        <v>685</v>
      </c>
      <c r="AI586" s="363">
        <f t="shared" si="774"/>
        <v>6</v>
      </c>
      <c r="AJ586" s="363">
        <v>26</v>
      </c>
      <c r="AK586" s="413" t="str">
        <f t="shared" si="775"/>
        <v>Tall Leek Orchids</v>
      </c>
      <c r="AL586" s="413" t="str">
        <f t="shared" si="776"/>
        <v>Prasophyllum elatum</v>
      </c>
      <c r="AM586" s="486" t="s">
        <v>7608</v>
      </c>
      <c r="AN586" s="144" t="str">
        <f>VLOOKUP(L586,$L$3:$N$827,3,FALSE)</f>
        <v>cuneatum</v>
      </c>
      <c r="AS586" s="69">
        <f t="shared" si="755"/>
        <v>36</v>
      </c>
      <c r="AT586" s="69">
        <f t="shared" si="756"/>
        <v>44</v>
      </c>
      <c r="AU586" s="69">
        <f t="shared" si="757"/>
        <v>9</v>
      </c>
      <c r="AV586" s="69">
        <f t="shared" si="758"/>
        <v>10</v>
      </c>
      <c r="AW586" s="81"/>
      <c r="AX586" s="70"/>
      <c r="AY586" s="364">
        <v>48252</v>
      </c>
      <c r="AZ586" s="264" t="s">
        <v>48</v>
      </c>
      <c r="BA586" s="238"/>
      <c r="BB586" s="237" t="str">
        <f t="shared" si="759"/>
        <v/>
      </c>
      <c r="BC586" s="270">
        <f t="shared" si="770"/>
        <v>1188</v>
      </c>
      <c r="BD586" t="str">
        <f t="shared" si="771"/>
        <v>Prasophyllum z.sp.'Swan region'</v>
      </c>
      <c r="BE586" s="367" t="e">
        <f>COUNTIFS(#REF!,L586)</f>
        <v>#REF!</v>
      </c>
      <c r="BF586" s="374" t="str">
        <f t="shared" si="777"/>
        <v>n</v>
      </c>
      <c r="BG586" s="82"/>
      <c r="BH586" s="375"/>
      <c r="BI586" s="374"/>
      <c r="BJ586" s="403"/>
      <c r="CE586" t="str">
        <f t="shared" si="772"/>
        <v>_Old species name (Prasophyllum z.sp. 'southern')</v>
      </c>
      <c r="CF586" s="388" t="str">
        <f t="shared" si="773"/>
        <v>Prasophyllum z.sp. 'southern'</v>
      </c>
      <c r="CG586" t="str">
        <f t="shared" si="692"/>
        <v/>
      </c>
      <c r="CH586" t="str">
        <f t="shared" si="693"/>
        <v/>
      </c>
      <c r="CI586" t="str">
        <f t="shared" si="694"/>
        <v/>
      </c>
      <c r="CJ586" t="str">
        <f t="shared" si="695"/>
        <v/>
      </c>
      <c r="CK586" s="359" t="str">
        <f t="shared" si="696"/>
        <v/>
      </c>
      <c r="CL586" t="str">
        <f t="shared" si="697"/>
        <v/>
      </c>
      <c r="CM586" t="str">
        <f t="shared" si="698"/>
        <v/>
      </c>
      <c r="CN586" t="str">
        <f t="shared" si="699"/>
        <v/>
      </c>
      <c r="CO586" s="359" t="str">
        <f t="shared" si="700"/>
        <v/>
      </c>
      <c r="CP586" t="str">
        <f t="shared" si="701"/>
        <v/>
      </c>
      <c r="CQ586" t="str">
        <f t="shared" si="702"/>
        <v/>
      </c>
      <c r="CR586" t="str">
        <f t="shared" si="703"/>
        <v/>
      </c>
      <c r="CS586" s="359" t="str">
        <f t="shared" si="704"/>
        <v/>
      </c>
      <c r="CT586" t="str">
        <f t="shared" si="705"/>
        <v/>
      </c>
      <c r="CU586" t="str">
        <f t="shared" si="706"/>
        <v/>
      </c>
      <c r="CV586" t="str">
        <f t="shared" si="707"/>
        <v/>
      </c>
      <c r="CW586" t="str">
        <f t="shared" si="708"/>
        <v/>
      </c>
      <c r="CX586" s="359" t="str">
        <f t="shared" si="709"/>
        <v/>
      </c>
      <c r="CY586" t="str">
        <f t="shared" si="710"/>
        <v/>
      </c>
      <c r="CZ586" t="str">
        <f t="shared" si="711"/>
        <v/>
      </c>
      <c r="DA586" t="str">
        <f t="shared" si="712"/>
        <v/>
      </c>
      <c r="DB586" s="359" t="str">
        <f t="shared" si="713"/>
        <v/>
      </c>
      <c r="DC586" t="str">
        <f t="shared" si="714"/>
        <v/>
      </c>
      <c r="DD586" t="str">
        <f t="shared" si="715"/>
        <v/>
      </c>
      <c r="DE586" t="str">
        <f t="shared" si="716"/>
        <v/>
      </c>
      <c r="DF586" s="359" t="str">
        <f t="shared" si="717"/>
        <v/>
      </c>
      <c r="DG586" t="str">
        <f t="shared" si="718"/>
        <v/>
      </c>
      <c r="DH586" t="str">
        <f t="shared" si="719"/>
        <v/>
      </c>
      <c r="DI586" t="str">
        <f t="shared" si="720"/>
        <v/>
      </c>
      <c r="DJ586" t="str">
        <f t="shared" si="721"/>
        <v/>
      </c>
      <c r="DK586" s="359" t="str">
        <f t="shared" si="722"/>
        <v/>
      </c>
      <c r="DL586" t="str">
        <f t="shared" si="723"/>
        <v/>
      </c>
      <c r="DM586" t="str">
        <f t="shared" si="724"/>
        <v/>
      </c>
      <c r="DN586" t="str">
        <f t="shared" si="725"/>
        <v/>
      </c>
      <c r="DO586" s="359" t="str">
        <f t="shared" si="726"/>
        <v/>
      </c>
      <c r="DP586" t="str">
        <f t="shared" si="727"/>
        <v/>
      </c>
      <c r="DQ586" t="str">
        <f t="shared" si="728"/>
        <v/>
      </c>
      <c r="DR586" t="str">
        <f t="shared" si="729"/>
        <v/>
      </c>
      <c r="DS586" s="359" t="str">
        <f t="shared" si="730"/>
        <v/>
      </c>
      <c r="DT586" t="str">
        <f t="shared" si="731"/>
        <v/>
      </c>
      <c r="DU586" t="str">
        <f t="shared" si="732"/>
        <v/>
      </c>
      <c r="DV586" t="str">
        <f t="shared" si="733"/>
        <v/>
      </c>
      <c r="DW586" t="str">
        <f t="shared" si="734"/>
        <v/>
      </c>
      <c r="DX586" s="359" t="str">
        <f t="shared" si="735"/>
        <v/>
      </c>
      <c r="DY586" t="str">
        <f t="shared" si="736"/>
        <v>X</v>
      </c>
      <c r="DZ586" t="str">
        <f t="shared" si="737"/>
        <v>X</v>
      </c>
      <c r="EA586" t="str">
        <f t="shared" si="738"/>
        <v>X</v>
      </c>
      <c r="EB586" s="359" t="str">
        <f t="shared" si="739"/>
        <v>X</v>
      </c>
      <c r="EC586" t="str">
        <f t="shared" si="740"/>
        <v>X</v>
      </c>
      <c r="ED586" t="str">
        <f t="shared" si="741"/>
        <v>X</v>
      </c>
      <c r="EE586" t="str">
        <f t="shared" si="742"/>
        <v>X</v>
      </c>
      <c r="EF586" t="str">
        <f t="shared" si="743"/>
        <v>X</v>
      </c>
      <c r="EG586" s="359" t="str">
        <f t="shared" si="744"/>
        <v>X</v>
      </c>
      <c r="EH586" t="str">
        <f t="shared" si="782"/>
        <v>Prasophyllum z.sp. 'southern'</v>
      </c>
      <c r="EJ586" t="str">
        <f t="shared" si="764"/>
        <v>Prasophyllum z.sp.'Swan region'</v>
      </c>
      <c r="EK586" s="100">
        <f t="shared" si="780"/>
        <v>0</v>
      </c>
      <c r="EL586" s="3">
        <f t="shared" si="780"/>
        <v>0</v>
      </c>
      <c r="EM586" s="3">
        <f t="shared" si="780"/>
        <v>0</v>
      </c>
      <c r="EN586" s="3">
        <f t="shared" si="780"/>
        <v>0</v>
      </c>
      <c r="EO586" s="3">
        <f t="shared" si="780"/>
        <v>0</v>
      </c>
      <c r="EP586" s="3">
        <f t="shared" si="780"/>
        <v>0</v>
      </c>
      <c r="EQ586" s="3">
        <f t="shared" si="780"/>
        <v>0</v>
      </c>
      <c r="ER586" s="3">
        <f t="shared" si="780"/>
        <v>0</v>
      </c>
      <c r="ES586" s="3">
        <f t="shared" si="780"/>
        <v>1</v>
      </c>
      <c r="ET586" s="3">
        <f t="shared" si="780"/>
        <v>1</v>
      </c>
      <c r="EU586" s="3">
        <f t="shared" si="780"/>
        <v>0</v>
      </c>
      <c r="EV586" s="24">
        <f t="shared" si="780"/>
        <v>0</v>
      </c>
      <c r="EW586" s="245">
        <f t="shared" si="781"/>
        <v>2</v>
      </c>
      <c r="EX586" s="262" t="str">
        <f t="shared" si="778"/>
        <v/>
      </c>
    </row>
    <row r="587" spans="1:154" ht="16.149999999999999" customHeight="1" x14ac:dyDescent="0.25">
      <c r="A587" s="363"/>
      <c r="D587" s="363"/>
      <c r="E587" s="363"/>
      <c r="F587" s="363"/>
      <c r="G587" s="363"/>
      <c r="H587" s="363"/>
      <c r="I587" s="363"/>
      <c r="J587" s="68">
        <f t="shared" si="769"/>
        <v>792</v>
      </c>
      <c r="K587" s="427" t="str">
        <f t="shared" si="779"/>
        <v>Pterostylis actites</v>
      </c>
      <c r="L587" s="372">
        <v>792</v>
      </c>
      <c r="M587" s="427" t="s">
        <v>1765</v>
      </c>
      <c r="N587" s="76" t="s">
        <v>295</v>
      </c>
      <c r="O587" s="363" t="str">
        <f t="shared" si="767"/>
        <v>S</v>
      </c>
      <c r="P587" s="70" t="s">
        <v>2942</v>
      </c>
      <c r="Q587" s="364" t="s">
        <v>2749</v>
      </c>
      <c r="R587" s="365">
        <v>42937</v>
      </c>
      <c r="S587" s="365">
        <v>42993</v>
      </c>
      <c r="T587" s="603" t="s">
        <v>7894</v>
      </c>
      <c r="U587" s="603" t="s">
        <v>7894</v>
      </c>
      <c r="V587" s="603" t="s">
        <v>7894</v>
      </c>
      <c r="W587" s="603" t="s">
        <v>7894</v>
      </c>
      <c r="X587" s="603" t="s">
        <v>7894</v>
      </c>
      <c r="Y587" s="603" t="s">
        <v>7894</v>
      </c>
      <c r="Z587" s="603" t="s">
        <v>4826</v>
      </c>
      <c r="AA587" s="603" t="s">
        <v>4827</v>
      </c>
      <c r="AB587" s="603" t="s">
        <v>4828</v>
      </c>
      <c r="AC587" s="603" t="s">
        <v>7894</v>
      </c>
      <c r="AD587" s="603" t="s">
        <v>7894</v>
      </c>
      <c r="AE587" s="603" t="s">
        <v>7894</v>
      </c>
      <c r="AF587" s="605" t="s">
        <v>7909</v>
      </c>
      <c r="AG587" s="605" t="s">
        <v>7952</v>
      </c>
      <c r="AH587" s="366" t="s">
        <v>685</v>
      </c>
      <c r="AI587" s="363">
        <f t="shared" si="774"/>
        <v>6</v>
      </c>
      <c r="AJ587" s="363">
        <v>34</v>
      </c>
      <c r="AK587" s="413" t="str">
        <f t="shared" si="775"/>
        <v>Snail Orchids</v>
      </c>
      <c r="AL587" s="413" t="str">
        <f t="shared" si="776"/>
        <v>Pterostylis nana</v>
      </c>
      <c r="AM587" s="486" t="s">
        <v>7607</v>
      </c>
      <c r="AN587" s="70" t="s">
        <v>2943</v>
      </c>
      <c r="AS587" s="69">
        <f t="shared" si="755"/>
        <v>30</v>
      </c>
      <c r="AT587" s="69">
        <f t="shared" si="756"/>
        <v>37</v>
      </c>
      <c r="AU587" s="69">
        <f t="shared" si="757"/>
        <v>7</v>
      </c>
      <c r="AV587" s="69">
        <f t="shared" si="758"/>
        <v>9</v>
      </c>
      <c r="AW587" s="81"/>
      <c r="AX587" s="70" t="s">
        <v>2944</v>
      </c>
      <c r="AY587" s="364" t="e">
        <v>#N/A</v>
      </c>
      <c r="AZ587" s="264" t="s">
        <v>48</v>
      </c>
      <c r="BA587" s="238"/>
      <c r="BB587" s="237" t="str">
        <f t="shared" si="759"/>
        <v/>
      </c>
      <c r="BC587" s="270">
        <f t="shared" si="770"/>
        <v>792</v>
      </c>
      <c r="BD587" t="str">
        <f t="shared" si="771"/>
        <v>Pterostylis actites</v>
      </c>
      <c r="BE587" s="367" t="e">
        <f>COUNTIFS(#REF!,L587)</f>
        <v>#REF!</v>
      </c>
      <c r="BF587" s="374" t="str">
        <f t="shared" si="777"/>
        <v>y</v>
      </c>
      <c r="BG587" s="82"/>
      <c r="BH587" s="375"/>
      <c r="BI587" s="374"/>
      <c r="BJ587" s="403"/>
      <c r="CE587" t="str">
        <f t="shared" si="772"/>
        <v>_Old species name (Prasophyllum z.sp.'Swan region')</v>
      </c>
      <c r="CF587" s="388" t="str">
        <f t="shared" si="773"/>
        <v>Prasophyllum z.sp.'Swan region'</v>
      </c>
      <c r="CG587" t="str">
        <f t="shared" si="692"/>
        <v/>
      </c>
      <c r="CH587" t="str">
        <f t="shared" si="693"/>
        <v/>
      </c>
      <c r="CI587" t="str">
        <f t="shared" si="694"/>
        <v/>
      </c>
      <c r="CJ587" t="str">
        <f t="shared" si="695"/>
        <v/>
      </c>
      <c r="CK587" s="359" t="str">
        <f t="shared" si="696"/>
        <v/>
      </c>
      <c r="CL587" t="str">
        <f t="shared" si="697"/>
        <v/>
      </c>
      <c r="CM587" t="str">
        <f t="shared" si="698"/>
        <v/>
      </c>
      <c r="CN587" t="str">
        <f t="shared" si="699"/>
        <v/>
      </c>
      <c r="CO587" s="359" t="str">
        <f t="shared" si="700"/>
        <v/>
      </c>
      <c r="CP587" t="str">
        <f t="shared" si="701"/>
        <v/>
      </c>
      <c r="CQ587" t="str">
        <f t="shared" si="702"/>
        <v/>
      </c>
      <c r="CR587" t="str">
        <f t="shared" si="703"/>
        <v/>
      </c>
      <c r="CS587" s="359" t="str">
        <f t="shared" si="704"/>
        <v/>
      </c>
      <c r="CT587" t="str">
        <f t="shared" si="705"/>
        <v/>
      </c>
      <c r="CU587" t="str">
        <f t="shared" si="706"/>
        <v/>
      </c>
      <c r="CV587" t="str">
        <f t="shared" si="707"/>
        <v/>
      </c>
      <c r="CW587" t="str">
        <f t="shared" si="708"/>
        <v/>
      </c>
      <c r="CX587" s="359" t="str">
        <f t="shared" si="709"/>
        <v/>
      </c>
      <c r="CY587" t="str">
        <f t="shared" si="710"/>
        <v/>
      </c>
      <c r="CZ587" t="str">
        <f t="shared" si="711"/>
        <v/>
      </c>
      <c r="DA587" t="str">
        <f t="shared" si="712"/>
        <v/>
      </c>
      <c r="DB587" s="359" t="str">
        <f t="shared" si="713"/>
        <v/>
      </c>
      <c r="DC587" t="str">
        <f t="shared" si="714"/>
        <v/>
      </c>
      <c r="DD587" t="str">
        <f t="shared" si="715"/>
        <v/>
      </c>
      <c r="DE587" t="str">
        <f t="shared" si="716"/>
        <v/>
      </c>
      <c r="DF587" s="359" t="str">
        <f t="shared" si="717"/>
        <v/>
      </c>
      <c r="DG587" t="str">
        <f t="shared" si="718"/>
        <v/>
      </c>
      <c r="DH587" t="str">
        <f t="shared" si="719"/>
        <v/>
      </c>
      <c r="DI587" t="str">
        <f t="shared" si="720"/>
        <v/>
      </c>
      <c r="DJ587" t="str">
        <f t="shared" si="721"/>
        <v/>
      </c>
      <c r="DK587" s="359" t="str">
        <f t="shared" si="722"/>
        <v/>
      </c>
      <c r="DL587" t="str">
        <f t="shared" si="723"/>
        <v/>
      </c>
      <c r="DM587" t="str">
        <f t="shared" si="724"/>
        <v/>
      </c>
      <c r="DN587" t="str">
        <f t="shared" si="725"/>
        <v/>
      </c>
      <c r="DO587" s="359" t="str">
        <f t="shared" si="726"/>
        <v/>
      </c>
      <c r="DP587" t="str">
        <f t="shared" si="727"/>
        <v>X</v>
      </c>
      <c r="DQ587" t="str">
        <f t="shared" si="728"/>
        <v>X</v>
      </c>
      <c r="DR587" t="str">
        <f t="shared" si="729"/>
        <v>X</v>
      </c>
      <c r="DS587" s="359" t="str">
        <f t="shared" si="730"/>
        <v>X</v>
      </c>
      <c r="DT587" t="str">
        <f t="shared" si="731"/>
        <v>X</v>
      </c>
      <c r="DU587" t="str">
        <f t="shared" si="732"/>
        <v>X</v>
      </c>
      <c r="DV587" t="str">
        <f t="shared" si="733"/>
        <v>X</v>
      </c>
      <c r="DW587" t="str">
        <f t="shared" si="734"/>
        <v>X</v>
      </c>
      <c r="DX587" s="359" t="str">
        <f t="shared" si="735"/>
        <v>X</v>
      </c>
      <c r="DY587" t="str">
        <f t="shared" si="736"/>
        <v/>
      </c>
      <c r="DZ587" t="str">
        <f t="shared" si="737"/>
        <v/>
      </c>
      <c r="EA587" t="str">
        <f t="shared" si="738"/>
        <v/>
      </c>
      <c r="EB587" s="359" t="str">
        <f t="shared" si="739"/>
        <v/>
      </c>
      <c r="EC587" t="str">
        <f t="shared" si="740"/>
        <v/>
      </c>
      <c r="ED587" t="str">
        <f t="shared" si="741"/>
        <v/>
      </c>
      <c r="EE587" t="str">
        <f t="shared" si="742"/>
        <v/>
      </c>
      <c r="EF587" t="str">
        <f t="shared" si="743"/>
        <v/>
      </c>
      <c r="EG587" s="359" t="str">
        <f t="shared" si="744"/>
        <v/>
      </c>
      <c r="EH587" t="str">
        <f t="shared" si="782"/>
        <v>Prasophyllum z.sp.'Swan region'</v>
      </c>
      <c r="EJ587" t="str">
        <f t="shared" si="764"/>
        <v>Pterostylis actites</v>
      </c>
      <c r="EK587" s="100">
        <f t="shared" si="780"/>
        <v>0</v>
      </c>
      <c r="EL587" s="3">
        <f t="shared" si="780"/>
        <v>0</v>
      </c>
      <c r="EM587" s="3">
        <f t="shared" si="780"/>
        <v>0</v>
      </c>
      <c r="EN587" s="3">
        <f t="shared" si="780"/>
        <v>0</v>
      </c>
      <c r="EO587" s="3">
        <f t="shared" si="780"/>
        <v>0</v>
      </c>
      <c r="EP587" s="3">
        <f t="shared" si="780"/>
        <v>0</v>
      </c>
      <c r="EQ587" s="3">
        <f t="shared" si="780"/>
        <v>1</v>
      </c>
      <c r="ER587" s="3">
        <f t="shared" si="780"/>
        <v>1</v>
      </c>
      <c r="ES587" s="3">
        <f t="shared" si="780"/>
        <v>1</v>
      </c>
      <c r="ET587" s="3">
        <f t="shared" si="780"/>
        <v>0</v>
      </c>
      <c r="EU587" s="3">
        <f t="shared" si="780"/>
        <v>0</v>
      </c>
      <c r="EV587" s="24">
        <f t="shared" si="780"/>
        <v>0</v>
      </c>
      <c r="EW587" s="245">
        <f t="shared" si="781"/>
        <v>3</v>
      </c>
      <c r="EX587" s="262" t="str">
        <f t="shared" si="778"/>
        <v/>
      </c>
    </row>
    <row r="588" spans="1:154" ht="16.149999999999999" customHeight="1" x14ac:dyDescent="0.25">
      <c r="A588" s="363"/>
      <c r="D588" s="363"/>
      <c r="E588" s="363"/>
      <c r="F588" s="363"/>
      <c r="G588" s="363"/>
      <c r="H588" s="363"/>
      <c r="I588" s="363"/>
      <c r="J588" s="68">
        <f t="shared" si="769"/>
        <v>751</v>
      </c>
      <c r="K588" s="427" t="str">
        <f t="shared" si="779"/>
        <v>Pterostylis allantoidea</v>
      </c>
      <c r="L588" s="372">
        <v>751</v>
      </c>
      <c r="M588" s="427" t="s">
        <v>1765</v>
      </c>
      <c r="N588" s="76" t="s">
        <v>620</v>
      </c>
      <c r="O588" s="363" t="str">
        <f t="shared" si="767"/>
        <v>S</v>
      </c>
      <c r="P588" s="70" t="s">
        <v>2945</v>
      </c>
      <c r="Q588" s="364" t="s">
        <v>2946</v>
      </c>
      <c r="R588" s="365">
        <v>42948</v>
      </c>
      <c r="S588" s="365">
        <v>43008</v>
      </c>
      <c r="T588" s="603" t="s">
        <v>7894</v>
      </c>
      <c r="U588" s="603" t="s">
        <v>7894</v>
      </c>
      <c r="V588" s="603" t="s">
        <v>7894</v>
      </c>
      <c r="W588" s="603" t="s">
        <v>7894</v>
      </c>
      <c r="X588" s="603" t="s">
        <v>7894</v>
      </c>
      <c r="Y588" s="603" t="s">
        <v>7894</v>
      </c>
      <c r="Z588" s="603" t="s">
        <v>7894</v>
      </c>
      <c r="AA588" s="603" t="s">
        <v>4827</v>
      </c>
      <c r="AB588" s="603" t="s">
        <v>4828</v>
      </c>
      <c r="AC588" s="603" t="s">
        <v>7894</v>
      </c>
      <c r="AD588" s="603" t="s">
        <v>7894</v>
      </c>
      <c r="AE588" s="603" t="s">
        <v>7894</v>
      </c>
      <c r="AF588" s="605" t="s">
        <v>7903</v>
      </c>
      <c r="AG588" s="605" t="s">
        <v>7947</v>
      </c>
      <c r="AH588" s="366" t="s">
        <v>685</v>
      </c>
      <c r="AI588" s="363">
        <f t="shared" si="774"/>
        <v>6</v>
      </c>
      <c r="AJ588" s="363">
        <v>35</v>
      </c>
      <c r="AK588" s="413" t="str">
        <f t="shared" si="775"/>
        <v>Other</v>
      </c>
      <c r="AL588" s="413" t="str">
        <f t="shared" si="776"/>
        <v>Pterostylis 'other'</v>
      </c>
      <c r="AM588" s="486" t="s">
        <v>7607</v>
      </c>
      <c r="AS588" s="69">
        <f t="shared" si="755"/>
        <v>32</v>
      </c>
      <c r="AT588" s="69">
        <f t="shared" si="756"/>
        <v>39</v>
      </c>
      <c r="AU588" s="69">
        <f t="shared" si="757"/>
        <v>8</v>
      </c>
      <c r="AV588" s="69">
        <f t="shared" si="758"/>
        <v>9</v>
      </c>
      <c r="AW588" s="81"/>
      <c r="AX588" s="70" t="s">
        <v>2947</v>
      </c>
      <c r="AY588" s="364">
        <v>1684</v>
      </c>
      <c r="AZ588" s="264" t="s">
        <v>48</v>
      </c>
      <c r="BA588" s="238"/>
      <c r="BB588" s="237" t="str">
        <f t="shared" si="759"/>
        <v/>
      </c>
      <c r="BC588" s="270">
        <f t="shared" si="770"/>
        <v>751</v>
      </c>
      <c r="BD588" t="str">
        <f t="shared" si="771"/>
        <v>Pterostylis allantoidea</v>
      </c>
      <c r="BE588" s="367" t="e">
        <f>COUNTIFS(#REF!,L588)</f>
        <v>#REF!</v>
      </c>
      <c r="BF588" s="374" t="str">
        <f t="shared" si="777"/>
        <v>y</v>
      </c>
      <c r="BG588" s="82"/>
      <c r="BH588" s="375"/>
      <c r="BI588" s="374"/>
      <c r="BJ588" s="403"/>
      <c r="CE588" t="str">
        <f t="shared" si="772"/>
        <v>Coastal Short Eared Snail Orchid (Pterostylis actites)</v>
      </c>
      <c r="CF588" s="388" t="str">
        <f t="shared" si="773"/>
        <v>Pterostylis actites</v>
      </c>
      <c r="CG588" t="str">
        <f t="shared" ref="CG588:CG648" si="783">IF(CG$2&gt;=$R587,IF(CG$2&lt;=$S587,"X",""),"")</f>
        <v/>
      </c>
      <c r="CH588" t="str">
        <f t="shared" ref="CH588:CH648" si="784">IF(CH$2&gt;=$R587,IF(CH$2&lt;=$S587,"X",""),"")</f>
        <v/>
      </c>
      <c r="CI588" t="str">
        <f t="shared" ref="CI588:CI648" si="785">IF(CI$2&gt;=$R587,IF(CI$2&lt;=$S587,"X",""),"")</f>
        <v/>
      </c>
      <c r="CJ588" t="str">
        <f t="shared" ref="CJ588:CJ648" si="786">IF(CJ$2&gt;=$R587,IF(CJ$2&lt;=$S587,"X",""),"")</f>
        <v/>
      </c>
      <c r="CK588" s="359" t="str">
        <f t="shared" ref="CK588:CK648" si="787">IF(CK$2&gt;=$R587,IF(CK$2&lt;=$S587,"X",""),"")</f>
        <v/>
      </c>
      <c r="CL588" t="str">
        <f t="shared" ref="CL588:CL648" si="788">IF(CL$2&gt;=$R587,IF(CL$2&lt;=$S587,"X",""),"")</f>
        <v/>
      </c>
      <c r="CM588" t="str">
        <f t="shared" ref="CM588:CM648" si="789">IF(CM$2&gt;=$R587,IF(CM$2&lt;=$S587,"X",""),"")</f>
        <v/>
      </c>
      <c r="CN588" t="str">
        <f t="shared" ref="CN588:CN648" si="790">IF(CN$2&gt;=$R587,IF(CN$2&lt;=$S587,"X",""),"")</f>
        <v/>
      </c>
      <c r="CO588" s="359" t="str">
        <f t="shared" ref="CO588:CO648" si="791">IF(CO$2&gt;=$R587,IF(CO$2&lt;=$S587,"X",""),"")</f>
        <v/>
      </c>
      <c r="CP588" t="str">
        <f t="shared" ref="CP588:CP648" si="792">IF(CP$2&gt;=$R587,IF(CP$2&lt;=$S587,"X",""),"")</f>
        <v/>
      </c>
      <c r="CQ588" t="str">
        <f t="shared" ref="CQ588:CQ648" si="793">IF(CQ$2&gt;=$R587,IF(CQ$2&lt;=$S587,"X",""),"")</f>
        <v/>
      </c>
      <c r="CR588" t="str">
        <f t="shared" ref="CR588:CR648" si="794">IF(CR$2&gt;=$R587,IF(CR$2&lt;=$S587,"X",""),"")</f>
        <v/>
      </c>
      <c r="CS588" s="359" t="str">
        <f t="shared" ref="CS588:CS648" si="795">IF(CS$2&gt;=$R587,IF(CS$2&lt;=$S587,"X",""),"")</f>
        <v/>
      </c>
      <c r="CT588" t="str">
        <f t="shared" ref="CT588:CT648" si="796">IF(CT$2&gt;=$R587,IF(CT$2&lt;=$S587,"X",""),"")</f>
        <v/>
      </c>
      <c r="CU588" t="str">
        <f t="shared" ref="CU588:CU648" si="797">IF(CU$2&gt;=$R587,IF(CU$2&lt;=$S587,"X",""),"")</f>
        <v/>
      </c>
      <c r="CV588" t="str">
        <f t="shared" ref="CV588:CV648" si="798">IF(CV$2&gt;=$R587,IF(CV$2&lt;=$S587,"X",""),"")</f>
        <v/>
      </c>
      <c r="CW588" t="str">
        <f t="shared" ref="CW588:CW648" si="799">IF(CW$2&gt;=$R587,IF(CW$2&lt;=$S587,"X",""),"")</f>
        <v/>
      </c>
      <c r="CX588" s="359" t="str">
        <f t="shared" ref="CX588:CX648" si="800">IF(CX$2&gt;=$R587,IF(CX$2&lt;=$S587,"X",""),"")</f>
        <v/>
      </c>
      <c r="CY588" t="str">
        <f t="shared" ref="CY588:CY648" si="801">IF(CY$2&gt;=$R587,IF(CY$2&lt;=$S587,"X",""),"")</f>
        <v/>
      </c>
      <c r="CZ588" t="str">
        <f t="shared" ref="CZ588:CZ648" si="802">IF(CZ$2&gt;=$R587,IF(CZ$2&lt;=$S587,"X",""),"")</f>
        <v/>
      </c>
      <c r="DA588" t="str">
        <f t="shared" ref="DA588:DA648" si="803">IF(DA$2&gt;=$R587,IF(DA$2&lt;=$S587,"X",""),"")</f>
        <v/>
      </c>
      <c r="DB588" s="359" t="str">
        <f t="shared" ref="DB588:DB648" si="804">IF(DB$2&gt;=$R587,IF(DB$2&lt;=$S587,"X",""),"")</f>
        <v/>
      </c>
      <c r="DC588" t="str">
        <f t="shared" ref="DC588:DC648" si="805">IF(DC$2&gt;=$R587,IF(DC$2&lt;=$S587,"X",""),"")</f>
        <v/>
      </c>
      <c r="DD588" t="str">
        <f t="shared" ref="DD588:DD648" si="806">IF(DD$2&gt;=$R587,IF(DD$2&lt;=$S587,"X",""),"")</f>
        <v/>
      </c>
      <c r="DE588" t="str">
        <f t="shared" ref="DE588:DE648" si="807">IF(DE$2&gt;=$R587,IF(DE$2&lt;=$S587,"X",""),"")</f>
        <v/>
      </c>
      <c r="DF588" s="359" t="str">
        <f t="shared" ref="DF588:DF648" si="808">IF(DF$2&gt;=$R587,IF(DF$2&lt;=$S587,"X",""),"")</f>
        <v/>
      </c>
      <c r="DG588" t="str">
        <f t="shared" ref="DG588:DG648" si="809">IF(DG$2&gt;=$R587,IF(DG$2&lt;=$S587,"X",""),"")</f>
        <v/>
      </c>
      <c r="DH588" t="str">
        <f t="shared" ref="DH588:DH648" si="810">IF(DH$2&gt;=$R587,IF(DH$2&lt;=$S587,"X",""),"")</f>
        <v/>
      </c>
      <c r="DI588" t="str">
        <f t="shared" ref="DI588:DI648" si="811">IF(DI$2&gt;=$R587,IF(DI$2&lt;=$S587,"X",""),"")</f>
        <v/>
      </c>
      <c r="DJ588" t="str">
        <f t="shared" ref="DJ588:DJ648" si="812">IF(DJ$2&gt;=$R587,IF(DJ$2&lt;=$S587,"X",""),"")</f>
        <v>X</v>
      </c>
      <c r="DK588" s="359" t="str">
        <f t="shared" ref="DK588:DK648" si="813">IF(DK$2&gt;=$R587,IF(DK$2&lt;=$S587,"X",""),"")</f>
        <v>X</v>
      </c>
      <c r="DL588" t="str">
        <f t="shared" ref="DL588:DL648" si="814">IF(DL$2&gt;=$R587,IF(DL$2&lt;=$S587,"X",""),"")</f>
        <v>X</v>
      </c>
      <c r="DM588" t="str">
        <f t="shared" ref="DM588:DM648" si="815">IF(DM$2&gt;=$R587,IF(DM$2&lt;=$S587,"X",""),"")</f>
        <v>X</v>
      </c>
      <c r="DN588" t="str">
        <f t="shared" ref="DN588:DN648" si="816">IF(DN$2&gt;=$R587,IF(DN$2&lt;=$S587,"X",""),"")</f>
        <v>X</v>
      </c>
      <c r="DO588" s="359" t="str">
        <f t="shared" ref="DO588:DO648" si="817">IF(DO$2&gt;=$R587,IF(DO$2&lt;=$S587,"X",""),"")</f>
        <v>X</v>
      </c>
      <c r="DP588" t="str">
        <f t="shared" ref="DP588:DP648" si="818">IF(DP$2&gt;=$R587,IF(DP$2&lt;=$S587,"X",""),"")</f>
        <v>X</v>
      </c>
      <c r="DQ588" t="str">
        <f t="shared" ref="DQ588:DQ648" si="819">IF(DQ$2&gt;=$R587,IF(DQ$2&lt;=$S587,"X",""),"")</f>
        <v>X</v>
      </c>
      <c r="DR588" t="str">
        <f t="shared" ref="DR588:DR648" si="820">IF(DR$2&gt;=$R587,IF(DR$2&lt;=$S587,"X",""),"")</f>
        <v/>
      </c>
      <c r="DS588" s="359" t="str">
        <f t="shared" ref="DS588:DS648" si="821">IF(DS$2&gt;=$R587,IF(DS$2&lt;=$S587,"X",""),"")</f>
        <v/>
      </c>
      <c r="DT588" t="str">
        <f t="shared" ref="DT588:DT648" si="822">IF(DT$2&gt;=$R587,IF(DT$2&lt;=$S587,"X",""),"")</f>
        <v/>
      </c>
      <c r="DU588" t="str">
        <f t="shared" ref="DU588:DU648" si="823">IF(DU$2&gt;=$R587,IF(DU$2&lt;=$S587,"X",""),"")</f>
        <v/>
      </c>
      <c r="DV588" t="str">
        <f t="shared" ref="DV588:DV648" si="824">IF(DV$2&gt;=$R587,IF(DV$2&lt;=$S587,"X",""),"")</f>
        <v/>
      </c>
      <c r="DW588" t="str">
        <f t="shared" ref="DW588:DW648" si="825">IF(DW$2&gt;=$R587,IF(DW$2&lt;=$S587,"X",""),"")</f>
        <v/>
      </c>
      <c r="DX588" s="359" t="str">
        <f t="shared" ref="DX588:DX648" si="826">IF(DX$2&gt;=$R587,IF(DX$2&lt;=$S587,"X",""),"")</f>
        <v/>
      </c>
      <c r="DY588" t="str">
        <f t="shared" ref="DY588:DY648" si="827">IF(DY$2&gt;=$R587,IF(DY$2&lt;=$S587,"X",""),"")</f>
        <v/>
      </c>
      <c r="DZ588" t="str">
        <f t="shared" ref="DZ588:DZ648" si="828">IF(DZ$2&gt;=$R587,IF(DZ$2&lt;=$S587,"X",""),"")</f>
        <v/>
      </c>
      <c r="EA588" t="str">
        <f t="shared" ref="EA588:EA648" si="829">IF(EA$2&gt;=$R587,IF(EA$2&lt;=$S587,"X",""),"")</f>
        <v/>
      </c>
      <c r="EB588" s="359" t="str">
        <f t="shared" ref="EB588:EB648" si="830">IF(EB$2&gt;=$R587,IF(EB$2&lt;=$S587,"X",""),"")</f>
        <v/>
      </c>
      <c r="EC588" t="str">
        <f t="shared" ref="EC588:EC648" si="831">IF(EC$2&gt;=$R587,IF(EC$2&lt;=$S587,"X",""),"")</f>
        <v/>
      </c>
      <c r="ED588" t="str">
        <f t="shared" ref="ED588:ED648" si="832">IF(ED$2&gt;=$R587,IF(ED$2&lt;=$S587,"X",""),"")</f>
        <v/>
      </c>
      <c r="EE588" t="str">
        <f t="shared" ref="EE588:EE648" si="833">IF(EE$2&gt;=$R587,IF(EE$2&lt;=$S587,"X",""),"")</f>
        <v/>
      </c>
      <c r="EF588" t="str">
        <f t="shared" ref="EF588:EF648" si="834">IF(EF$2&gt;=$R587,IF(EF$2&lt;=$S587,"X",""),"")</f>
        <v/>
      </c>
      <c r="EG588" s="359" t="str">
        <f t="shared" ref="EG588:EG648" si="835">IF(EG$2&gt;=$R587,IF(EG$2&lt;=$S587,"X",""),"")</f>
        <v/>
      </c>
      <c r="EH588" t="str">
        <f t="shared" si="782"/>
        <v>Pterostylis actites</v>
      </c>
      <c r="EJ588" t="str">
        <f t="shared" si="764"/>
        <v>Pterostylis allantoidea</v>
      </c>
      <c r="EK588" s="100">
        <f t="shared" si="780"/>
        <v>0</v>
      </c>
      <c r="EL588" s="3">
        <f t="shared" si="780"/>
        <v>0</v>
      </c>
      <c r="EM588" s="3">
        <f t="shared" si="780"/>
        <v>0</v>
      </c>
      <c r="EN588" s="3">
        <f t="shared" si="780"/>
        <v>0</v>
      </c>
      <c r="EO588" s="3">
        <f t="shared" si="780"/>
        <v>0</v>
      </c>
      <c r="EP588" s="3">
        <f t="shared" si="780"/>
        <v>0</v>
      </c>
      <c r="EQ588" s="3">
        <f t="shared" si="780"/>
        <v>0</v>
      </c>
      <c r="ER588" s="3">
        <f t="shared" si="780"/>
        <v>1</v>
      </c>
      <c r="ES588" s="3">
        <f t="shared" si="780"/>
        <v>1</v>
      </c>
      <c r="ET588" s="3">
        <f t="shared" si="780"/>
        <v>0</v>
      </c>
      <c r="EU588" s="3">
        <f t="shared" si="780"/>
        <v>0</v>
      </c>
      <c r="EV588" s="24">
        <f t="shared" si="780"/>
        <v>0</v>
      </c>
      <c r="EW588" s="245">
        <f t="shared" si="781"/>
        <v>2</v>
      </c>
      <c r="EX588" s="262" t="str">
        <f t="shared" si="778"/>
        <v/>
      </c>
    </row>
    <row r="589" spans="1:154" ht="16.149999999999999" customHeight="1" x14ac:dyDescent="0.25">
      <c r="A589" s="363"/>
      <c r="D589" s="363"/>
      <c r="E589" s="363"/>
      <c r="F589" s="363"/>
      <c r="G589" s="363"/>
      <c r="H589" s="363"/>
      <c r="I589" s="363"/>
      <c r="J589" s="68">
        <f t="shared" si="769"/>
        <v>411</v>
      </c>
      <c r="K589" s="427" t="str">
        <f t="shared" si="779"/>
        <v>Pterostylis angulata</v>
      </c>
      <c r="L589" s="372">
        <v>411</v>
      </c>
      <c r="M589" s="427" t="s">
        <v>1765</v>
      </c>
      <c r="N589" s="76" t="s">
        <v>1381</v>
      </c>
      <c r="O589" s="363" t="str">
        <f t="shared" si="767"/>
        <v>S</v>
      </c>
      <c r="P589" s="70" t="s">
        <v>2948</v>
      </c>
      <c r="Q589" s="21" t="s">
        <v>2949</v>
      </c>
      <c r="R589" s="365">
        <v>42968</v>
      </c>
      <c r="S589" s="365">
        <v>43038</v>
      </c>
      <c r="T589" s="603" t="s">
        <v>7894</v>
      </c>
      <c r="U589" s="603" t="s">
        <v>7894</v>
      </c>
      <c r="V589" s="603" t="s">
        <v>7894</v>
      </c>
      <c r="W589" s="603" t="s">
        <v>7894</v>
      </c>
      <c r="X589" s="603" t="s">
        <v>7894</v>
      </c>
      <c r="Y589" s="603" t="s">
        <v>7894</v>
      </c>
      <c r="Z589" s="603" t="s">
        <v>7894</v>
      </c>
      <c r="AA589" s="603" t="s">
        <v>4827</v>
      </c>
      <c r="AB589" s="603" t="s">
        <v>4828</v>
      </c>
      <c r="AC589" s="603" t="s">
        <v>7894</v>
      </c>
      <c r="AD589" s="603" t="s">
        <v>7894</v>
      </c>
      <c r="AE589" s="603" t="s">
        <v>7894</v>
      </c>
      <c r="AF589" s="605" t="s">
        <v>7903</v>
      </c>
      <c r="AG589" s="605" t="s">
        <v>7947</v>
      </c>
      <c r="AH589" s="366" t="s">
        <v>685</v>
      </c>
      <c r="AI589" s="363">
        <f t="shared" si="774"/>
        <v>6</v>
      </c>
      <c r="AJ589" s="363">
        <v>34</v>
      </c>
      <c r="AK589" s="413" t="str">
        <f t="shared" si="775"/>
        <v>Snail Orchids</v>
      </c>
      <c r="AL589" s="413" t="str">
        <f t="shared" si="776"/>
        <v>Pterostylis nana</v>
      </c>
      <c r="AM589" s="486" t="s">
        <v>7607</v>
      </c>
      <c r="AN589" s="70" t="s">
        <v>7562</v>
      </c>
      <c r="AO589" s="70" t="s">
        <v>2950</v>
      </c>
      <c r="AS589" s="69">
        <f t="shared" si="755"/>
        <v>35</v>
      </c>
      <c r="AT589" s="69">
        <f t="shared" si="756"/>
        <v>44</v>
      </c>
      <c r="AU589" s="69">
        <f t="shared" si="757"/>
        <v>8</v>
      </c>
      <c r="AV589" s="69">
        <f t="shared" si="758"/>
        <v>10</v>
      </c>
      <c r="AW589" s="81" t="e">
        <f>VLOOKUP(AM589,#REF!,6,FALSE)</f>
        <v>#REF!</v>
      </c>
      <c r="AX589" s="70"/>
      <c r="AY589" s="364" t="e">
        <v>#N/A</v>
      </c>
      <c r="AZ589" s="264" t="s">
        <v>48</v>
      </c>
      <c r="BA589" s="238"/>
      <c r="BB589" s="237" t="str">
        <f t="shared" si="759"/>
        <v/>
      </c>
      <c r="BC589" s="270">
        <f t="shared" si="770"/>
        <v>411</v>
      </c>
      <c r="BD589" t="str">
        <f t="shared" si="771"/>
        <v>Pterostylis angulata</v>
      </c>
      <c r="BE589" s="367" t="e">
        <f>COUNTIFS(#REF!,L589)</f>
        <v>#REF!</v>
      </c>
      <c r="BF589" s="374" t="str">
        <f t="shared" si="777"/>
        <v>y</v>
      </c>
      <c r="BG589" s="82"/>
      <c r="BH589" s="375"/>
      <c r="BI589" s="374"/>
      <c r="BJ589" s="403"/>
      <c r="CE589" t="str">
        <f t="shared" si="772"/>
        <v>Shy Greenhood (Pterostylis allantoidea)</v>
      </c>
      <c r="CF589" s="388" t="str">
        <f t="shared" si="773"/>
        <v>Pterostylis allantoidea</v>
      </c>
      <c r="CG589" t="str">
        <f t="shared" si="783"/>
        <v/>
      </c>
      <c r="CH589" t="str">
        <f t="shared" si="784"/>
        <v/>
      </c>
      <c r="CI589" t="str">
        <f t="shared" si="785"/>
        <v/>
      </c>
      <c r="CJ589" t="str">
        <f t="shared" si="786"/>
        <v/>
      </c>
      <c r="CK589" s="359" t="str">
        <f t="shared" si="787"/>
        <v/>
      </c>
      <c r="CL589" t="str">
        <f t="shared" si="788"/>
        <v/>
      </c>
      <c r="CM589" t="str">
        <f t="shared" si="789"/>
        <v/>
      </c>
      <c r="CN589" t="str">
        <f t="shared" si="790"/>
        <v/>
      </c>
      <c r="CO589" s="359" t="str">
        <f t="shared" si="791"/>
        <v/>
      </c>
      <c r="CP589" t="str">
        <f t="shared" si="792"/>
        <v/>
      </c>
      <c r="CQ589" t="str">
        <f t="shared" si="793"/>
        <v/>
      </c>
      <c r="CR589" t="str">
        <f t="shared" si="794"/>
        <v/>
      </c>
      <c r="CS589" s="359" t="str">
        <f t="shared" si="795"/>
        <v/>
      </c>
      <c r="CT589" t="str">
        <f t="shared" si="796"/>
        <v/>
      </c>
      <c r="CU589" t="str">
        <f t="shared" si="797"/>
        <v/>
      </c>
      <c r="CV589" t="str">
        <f t="shared" si="798"/>
        <v/>
      </c>
      <c r="CW589" t="str">
        <f t="shared" si="799"/>
        <v/>
      </c>
      <c r="CX589" s="359" t="str">
        <f t="shared" si="800"/>
        <v/>
      </c>
      <c r="CY589" t="str">
        <f t="shared" si="801"/>
        <v/>
      </c>
      <c r="CZ589" t="str">
        <f t="shared" si="802"/>
        <v/>
      </c>
      <c r="DA589" t="str">
        <f t="shared" si="803"/>
        <v/>
      </c>
      <c r="DB589" s="359" t="str">
        <f t="shared" si="804"/>
        <v/>
      </c>
      <c r="DC589" t="str">
        <f t="shared" si="805"/>
        <v/>
      </c>
      <c r="DD589" t="str">
        <f t="shared" si="806"/>
        <v/>
      </c>
      <c r="DE589" t="str">
        <f t="shared" si="807"/>
        <v/>
      </c>
      <c r="DF589" s="359" t="str">
        <f t="shared" si="808"/>
        <v/>
      </c>
      <c r="DG589" t="str">
        <f t="shared" si="809"/>
        <v/>
      </c>
      <c r="DH589" t="str">
        <f t="shared" si="810"/>
        <v/>
      </c>
      <c r="DI589" t="str">
        <f t="shared" si="811"/>
        <v/>
      </c>
      <c r="DJ589" t="str">
        <f t="shared" si="812"/>
        <v/>
      </c>
      <c r="DK589" s="359" t="str">
        <f t="shared" si="813"/>
        <v/>
      </c>
      <c r="DL589" t="str">
        <f t="shared" si="814"/>
        <v>X</v>
      </c>
      <c r="DM589" t="str">
        <f t="shared" si="815"/>
        <v>X</v>
      </c>
      <c r="DN589" t="str">
        <f t="shared" si="816"/>
        <v>X</v>
      </c>
      <c r="DO589" s="359" t="str">
        <f t="shared" si="817"/>
        <v>X</v>
      </c>
      <c r="DP589" t="str">
        <f t="shared" si="818"/>
        <v>X</v>
      </c>
      <c r="DQ589" t="str">
        <f t="shared" si="819"/>
        <v>X</v>
      </c>
      <c r="DR589" t="str">
        <f t="shared" si="820"/>
        <v>X</v>
      </c>
      <c r="DS589" s="359" t="str">
        <f t="shared" si="821"/>
        <v>X</v>
      </c>
      <c r="DT589" t="str">
        <f t="shared" si="822"/>
        <v/>
      </c>
      <c r="DU589" t="str">
        <f t="shared" si="823"/>
        <v/>
      </c>
      <c r="DV589" t="str">
        <f t="shared" si="824"/>
        <v/>
      </c>
      <c r="DW589" t="str">
        <f t="shared" si="825"/>
        <v/>
      </c>
      <c r="DX589" s="359" t="str">
        <f t="shared" si="826"/>
        <v/>
      </c>
      <c r="DY589" t="str">
        <f t="shared" si="827"/>
        <v/>
      </c>
      <c r="DZ589" t="str">
        <f t="shared" si="828"/>
        <v/>
      </c>
      <c r="EA589" t="str">
        <f t="shared" si="829"/>
        <v/>
      </c>
      <c r="EB589" s="359" t="str">
        <f t="shared" si="830"/>
        <v/>
      </c>
      <c r="EC589" t="str">
        <f t="shared" si="831"/>
        <v/>
      </c>
      <c r="ED589" t="str">
        <f t="shared" si="832"/>
        <v/>
      </c>
      <c r="EE589" t="str">
        <f t="shared" si="833"/>
        <v/>
      </c>
      <c r="EF589" t="str">
        <f t="shared" si="834"/>
        <v/>
      </c>
      <c r="EG589" s="359" t="str">
        <f t="shared" si="835"/>
        <v/>
      </c>
      <c r="EH589" t="str">
        <f t="shared" si="782"/>
        <v>Pterostylis allantoidea</v>
      </c>
      <c r="EJ589" t="str">
        <f t="shared" si="764"/>
        <v>Pterostylis angulata</v>
      </c>
      <c r="EK589" s="100">
        <f t="shared" si="780"/>
        <v>0</v>
      </c>
      <c r="EL589" s="3">
        <f t="shared" si="780"/>
        <v>0</v>
      </c>
      <c r="EM589" s="3">
        <f t="shared" si="780"/>
        <v>0</v>
      </c>
      <c r="EN589" s="3">
        <f t="shared" si="780"/>
        <v>0</v>
      </c>
      <c r="EO589" s="3">
        <f t="shared" si="780"/>
        <v>0</v>
      </c>
      <c r="EP589" s="3">
        <f t="shared" si="780"/>
        <v>0</v>
      </c>
      <c r="EQ589" s="3">
        <f t="shared" si="780"/>
        <v>0</v>
      </c>
      <c r="ER589" s="3">
        <f t="shared" si="780"/>
        <v>1</v>
      </c>
      <c r="ES589" s="3">
        <f t="shared" si="780"/>
        <v>1</v>
      </c>
      <c r="ET589" s="3">
        <f t="shared" si="780"/>
        <v>1</v>
      </c>
      <c r="EU589" s="3">
        <f t="shared" si="780"/>
        <v>0</v>
      </c>
      <c r="EV589" s="24">
        <f t="shared" si="780"/>
        <v>0</v>
      </c>
      <c r="EW589" s="245">
        <f t="shared" si="781"/>
        <v>3</v>
      </c>
      <c r="EX589" s="262" t="str">
        <f t="shared" si="778"/>
        <v/>
      </c>
    </row>
    <row r="590" spans="1:154" ht="16.149999999999999" customHeight="1" x14ac:dyDescent="0.25">
      <c r="A590" s="363"/>
      <c r="D590" s="363"/>
      <c r="E590" s="363"/>
      <c r="F590" s="363"/>
      <c r="G590" s="363"/>
      <c r="H590" s="363"/>
      <c r="I590" s="363"/>
      <c r="J590" s="68">
        <f t="shared" si="769"/>
        <v>752</v>
      </c>
      <c r="K590" s="427" t="str">
        <f t="shared" si="779"/>
        <v>Pterostylis angusta</v>
      </c>
      <c r="L590" s="372">
        <v>752</v>
      </c>
      <c r="M590" s="427" t="s">
        <v>1765</v>
      </c>
      <c r="N590" s="76" t="s">
        <v>329</v>
      </c>
      <c r="O590" s="363" t="str">
        <f t="shared" si="767"/>
        <v>S</v>
      </c>
      <c r="P590" s="70" t="s">
        <v>2951</v>
      </c>
      <c r="Q590" s="364" t="s">
        <v>2952</v>
      </c>
      <c r="R590" s="365">
        <v>42870</v>
      </c>
      <c r="S590" s="365">
        <v>42947</v>
      </c>
      <c r="T590" s="603" t="s">
        <v>7894</v>
      </c>
      <c r="U590" s="603" t="s">
        <v>7894</v>
      </c>
      <c r="V590" s="603" t="s">
        <v>7894</v>
      </c>
      <c r="W590" s="603" t="s">
        <v>7894</v>
      </c>
      <c r="X590" s="603" t="s">
        <v>4824</v>
      </c>
      <c r="Y590" s="603" t="s">
        <v>4825</v>
      </c>
      <c r="Z590" s="603" t="s">
        <v>4826</v>
      </c>
      <c r="AA590" s="603" t="s">
        <v>7894</v>
      </c>
      <c r="AB590" s="603" t="s">
        <v>7894</v>
      </c>
      <c r="AC590" s="603" t="s">
        <v>7894</v>
      </c>
      <c r="AD590" s="603" t="s">
        <v>7894</v>
      </c>
      <c r="AE590" s="603" t="s">
        <v>7894</v>
      </c>
      <c r="AF590" s="605" t="s">
        <v>7936</v>
      </c>
      <c r="AG590" s="605" t="s">
        <v>7980</v>
      </c>
      <c r="AH590" s="366" t="s">
        <v>685</v>
      </c>
      <c r="AI590" s="363">
        <f t="shared" si="774"/>
        <v>6</v>
      </c>
      <c r="AJ590" s="363">
        <v>30</v>
      </c>
      <c r="AK590" s="413" t="str">
        <f t="shared" si="775"/>
        <v>Shell Orchids</v>
      </c>
      <c r="AL590" s="413" t="str">
        <f t="shared" si="776"/>
        <v>Pterostylis aspera</v>
      </c>
      <c r="AM590" s="486" t="s">
        <v>7607</v>
      </c>
      <c r="AS590" s="69">
        <f t="shared" si="755"/>
        <v>21</v>
      </c>
      <c r="AT590" s="69">
        <f t="shared" si="756"/>
        <v>31</v>
      </c>
      <c r="AU590" s="69">
        <f t="shared" si="757"/>
        <v>5</v>
      </c>
      <c r="AV590" s="69">
        <f t="shared" si="758"/>
        <v>7</v>
      </c>
      <c r="AW590" s="81"/>
      <c r="AX590" s="70" t="s">
        <v>2953</v>
      </c>
      <c r="AY590" s="364">
        <v>1685</v>
      </c>
      <c r="AZ590" s="264" t="s">
        <v>48</v>
      </c>
      <c r="BA590" s="238"/>
      <c r="BB590" s="237" t="str">
        <f t="shared" si="759"/>
        <v/>
      </c>
      <c r="BC590" s="270">
        <f t="shared" si="770"/>
        <v>752</v>
      </c>
      <c r="BD590" t="str">
        <f t="shared" si="771"/>
        <v>Pterostylis angusta</v>
      </c>
      <c r="BE590" s="367" t="e">
        <f>COUNTIFS(#REF!,L590)</f>
        <v>#REF!</v>
      </c>
      <c r="BF590" s="374" t="str">
        <f t="shared" si="777"/>
        <v>y</v>
      </c>
      <c r="BG590" s="82"/>
      <c r="BH590" s="375"/>
      <c r="BI590" s="374"/>
      <c r="BJ590" s="403"/>
      <c r="CE590" t="str">
        <f t="shared" si="772"/>
        <v>Helena River Snail Orchid (Pterostylis angulata)</v>
      </c>
      <c r="CF590" s="388" t="str">
        <f t="shared" si="773"/>
        <v>Pterostylis angulata</v>
      </c>
      <c r="CG590" t="str">
        <f t="shared" si="783"/>
        <v/>
      </c>
      <c r="CH590" t="str">
        <f t="shared" si="784"/>
        <v/>
      </c>
      <c r="CI590" t="str">
        <f t="shared" si="785"/>
        <v/>
      </c>
      <c r="CJ590" t="str">
        <f t="shared" si="786"/>
        <v/>
      </c>
      <c r="CK590" s="359" t="str">
        <f t="shared" si="787"/>
        <v/>
      </c>
      <c r="CL590" t="str">
        <f t="shared" si="788"/>
        <v/>
      </c>
      <c r="CM590" t="str">
        <f t="shared" si="789"/>
        <v/>
      </c>
      <c r="CN590" t="str">
        <f t="shared" si="790"/>
        <v/>
      </c>
      <c r="CO590" s="359" t="str">
        <f t="shared" si="791"/>
        <v/>
      </c>
      <c r="CP590" t="str">
        <f t="shared" si="792"/>
        <v/>
      </c>
      <c r="CQ590" t="str">
        <f t="shared" si="793"/>
        <v/>
      </c>
      <c r="CR590" t="str">
        <f t="shared" si="794"/>
        <v/>
      </c>
      <c r="CS590" s="359" t="str">
        <f t="shared" si="795"/>
        <v/>
      </c>
      <c r="CT590" t="str">
        <f t="shared" si="796"/>
        <v/>
      </c>
      <c r="CU590" t="str">
        <f t="shared" si="797"/>
        <v/>
      </c>
      <c r="CV590" t="str">
        <f t="shared" si="798"/>
        <v/>
      </c>
      <c r="CW590" t="str">
        <f t="shared" si="799"/>
        <v/>
      </c>
      <c r="CX590" s="359" t="str">
        <f t="shared" si="800"/>
        <v/>
      </c>
      <c r="CY590" t="str">
        <f t="shared" si="801"/>
        <v/>
      </c>
      <c r="CZ590" t="str">
        <f t="shared" si="802"/>
        <v/>
      </c>
      <c r="DA590" t="str">
        <f t="shared" si="803"/>
        <v/>
      </c>
      <c r="DB590" s="359" t="str">
        <f t="shared" si="804"/>
        <v/>
      </c>
      <c r="DC590" t="str">
        <f t="shared" si="805"/>
        <v/>
      </c>
      <c r="DD590" t="str">
        <f t="shared" si="806"/>
        <v/>
      </c>
      <c r="DE590" t="str">
        <f t="shared" si="807"/>
        <v/>
      </c>
      <c r="DF590" s="359" t="str">
        <f t="shared" si="808"/>
        <v/>
      </c>
      <c r="DG590" t="str">
        <f t="shared" si="809"/>
        <v/>
      </c>
      <c r="DH590" t="str">
        <f t="shared" si="810"/>
        <v/>
      </c>
      <c r="DI590" t="str">
        <f t="shared" si="811"/>
        <v/>
      </c>
      <c r="DJ590" t="str">
        <f t="shared" si="812"/>
        <v/>
      </c>
      <c r="DK590" s="359" t="str">
        <f t="shared" si="813"/>
        <v/>
      </c>
      <c r="DL590" t="str">
        <f t="shared" si="814"/>
        <v/>
      </c>
      <c r="DM590" t="str">
        <f t="shared" si="815"/>
        <v/>
      </c>
      <c r="DN590" t="str">
        <f t="shared" si="816"/>
        <v/>
      </c>
      <c r="DO590" s="359" t="str">
        <f t="shared" si="817"/>
        <v>X</v>
      </c>
      <c r="DP590" t="str">
        <f t="shared" si="818"/>
        <v>X</v>
      </c>
      <c r="DQ590" t="str">
        <f t="shared" si="819"/>
        <v>X</v>
      </c>
      <c r="DR590" t="str">
        <f t="shared" si="820"/>
        <v>X</v>
      </c>
      <c r="DS590" s="359" t="str">
        <f t="shared" si="821"/>
        <v>X</v>
      </c>
      <c r="DT590" t="str">
        <f t="shared" si="822"/>
        <v>X</v>
      </c>
      <c r="DU590" t="str">
        <f t="shared" si="823"/>
        <v>X</v>
      </c>
      <c r="DV590" t="str">
        <f t="shared" si="824"/>
        <v>X</v>
      </c>
      <c r="DW590" t="str">
        <f t="shared" si="825"/>
        <v>X</v>
      </c>
      <c r="DX590" s="359" t="str">
        <f t="shared" si="826"/>
        <v>X</v>
      </c>
      <c r="DY590" t="str">
        <f t="shared" si="827"/>
        <v/>
      </c>
      <c r="DZ590" t="str">
        <f t="shared" si="828"/>
        <v/>
      </c>
      <c r="EA590" t="str">
        <f t="shared" si="829"/>
        <v/>
      </c>
      <c r="EB590" s="359" t="str">
        <f t="shared" si="830"/>
        <v/>
      </c>
      <c r="EC590" t="str">
        <f t="shared" si="831"/>
        <v/>
      </c>
      <c r="ED590" t="str">
        <f t="shared" si="832"/>
        <v/>
      </c>
      <c r="EE590" t="str">
        <f t="shared" si="833"/>
        <v/>
      </c>
      <c r="EF590" t="str">
        <f t="shared" si="834"/>
        <v/>
      </c>
      <c r="EG590" s="359" t="str">
        <f t="shared" si="835"/>
        <v/>
      </c>
      <c r="EH590" t="str">
        <f t="shared" si="782"/>
        <v>Pterostylis angulata</v>
      </c>
      <c r="EJ590" t="str">
        <f t="shared" si="764"/>
        <v>Pterostylis angusta</v>
      </c>
      <c r="EK590" s="100">
        <f t="shared" si="780"/>
        <v>0</v>
      </c>
      <c r="EL590" s="3">
        <f t="shared" si="780"/>
        <v>0</v>
      </c>
      <c r="EM590" s="3">
        <f t="shared" si="780"/>
        <v>0</v>
      </c>
      <c r="EN590" s="3">
        <f t="shared" si="780"/>
        <v>0</v>
      </c>
      <c r="EO590" s="3">
        <f t="shared" si="780"/>
        <v>1</v>
      </c>
      <c r="EP590" s="3">
        <f t="shared" si="780"/>
        <v>1</v>
      </c>
      <c r="EQ590" s="3">
        <f t="shared" si="780"/>
        <v>1</v>
      </c>
      <c r="ER590" s="3">
        <f t="shared" si="780"/>
        <v>0</v>
      </c>
      <c r="ES590" s="3">
        <f t="shared" si="780"/>
        <v>0</v>
      </c>
      <c r="ET590" s="3">
        <f t="shared" si="780"/>
        <v>0</v>
      </c>
      <c r="EU590" s="3">
        <f t="shared" si="780"/>
        <v>0</v>
      </c>
      <c r="EV590" s="24">
        <f t="shared" si="780"/>
        <v>0</v>
      </c>
      <c r="EW590" s="245">
        <f t="shared" si="781"/>
        <v>3</v>
      </c>
      <c r="EX590" s="262" t="str">
        <f t="shared" si="778"/>
        <v/>
      </c>
    </row>
    <row r="591" spans="1:154" ht="16.149999999999999" customHeight="1" x14ac:dyDescent="0.25">
      <c r="A591" s="363"/>
      <c r="D591" s="363"/>
      <c r="E591" s="363"/>
      <c r="F591" s="363"/>
      <c r="G591" s="363"/>
      <c r="H591" s="363"/>
      <c r="I591" s="363"/>
      <c r="J591" s="68">
        <f t="shared" si="769"/>
        <v>410</v>
      </c>
      <c r="K591" s="427" t="str">
        <f t="shared" si="779"/>
        <v>Pterostylis arbuscula</v>
      </c>
      <c r="L591" s="372">
        <v>410</v>
      </c>
      <c r="M591" s="427" t="s">
        <v>1765</v>
      </c>
      <c r="N591" s="76" t="s">
        <v>1380</v>
      </c>
      <c r="O591" s="363" t="str">
        <f t="shared" si="767"/>
        <v>S</v>
      </c>
      <c r="P591" s="70" t="s">
        <v>2954</v>
      </c>
      <c r="Q591" s="21" t="s">
        <v>2955</v>
      </c>
      <c r="R591" s="365">
        <v>42887</v>
      </c>
      <c r="S591" s="365">
        <v>42978</v>
      </c>
      <c r="T591" s="603" t="s">
        <v>7894</v>
      </c>
      <c r="U591" s="603" t="s">
        <v>7894</v>
      </c>
      <c r="V591" s="603" t="s">
        <v>7894</v>
      </c>
      <c r="W591" s="603" t="s">
        <v>7894</v>
      </c>
      <c r="X591" s="603" t="s">
        <v>7894</v>
      </c>
      <c r="Y591" s="603" t="s">
        <v>4825</v>
      </c>
      <c r="Z591" s="603" t="s">
        <v>4826</v>
      </c>
      <c r="AA591" s="603" t="s">
        <v>7894</v>
      </c>
      <c r="AB591" s="603" t="s">
        <v>7894</v>
      </c>
      <c r="AC591" s="603" t="s">
        <v>7894</v>
      </c>
      <c r="AD591" s="603" t="s">
        <v>7894</v>
      </c>
      <c r="AE591" s="603" t="s">
        <v>7894</v>
      </c>
      <c r="AF591" s="605" t="s">
        <v>7926</v>
      </c>
      <c r="AG591" s="605" t="s">
        <v>7969</v>
      </c>
      <c r="AH591" s="366" t="s">
        <v>685</v>
      </c>
      <c r="AI591" s="363">
        <f t="shared" si="774"/>
        <v>6</v>
      </c>
      <c r="AJ591" s="363">
        <v>38</v>
      </c>
      <c r="AK591" s="413" t="str">
        <f t="shared" si="775"/>
        <v>Banded Greenhoods</v>
      </c>
      <c r="AL591" s="413" t="str">
        <f t="shared" si="776"/>
        <v>Pterostylis vittata</v>
      </c>
      <c r="AM591" s="486" t="s">
        <v>7607</v>
      </c>
      <c r="AN591" s="70" t="s">
        <v>2956</v>
      </c>
      <c r="AS591" s="69">
        <f t="shared" si="755"/>
        <v>23</v>
      </c>
      <c r="AT591" s="69">
        <f t="shared" si="756"/>
        <v>35</v>
      </c>
      <c r="AU591" s="69">
        <f t="shared" si="757"/>
        <v>6</v>
      </c>
      <c r="AV591" s="69">
        <f t="shared" si="758"/>
        <v>8</v>
      </c>
      <c r="AW591" s="81"/>
      <c r="AX591" s="70" t="s">
        <v>2957</v>
      </c>
      <c r="AY591" s="364" t="e">
        <v>#N/A</v>
      </c>
      <c r="AZ591" s="264" t="s">
        <v>48</v>
      </c>
      <c r="BA591" s="238"/>
      <c r="BB591" s="237" t="str">
        <f t="shared" si="759"/>
        <v/>
      </c>
      <c r="BC591" s="270">
        <f t="shared" si="770"/>
        <v>410</v>
      </c>
      <c r="BD591" t="str">
        <f t="shared" si="771"/>
        <v>Pterostylis arbuscula</v>
      </c>
      <c r="BE591" s="367" t="e">
        <f>COUNTIFS(#REF!,L591)</f>
        <v>#REF!</v>
      </c>
      <c r="BF591" s="374" t="str">
        <f t="shared" si="777"/>
        <v>y</v>
      </c>
      <c r="BG591" s="82"/>
      <c r="BH591" s="375"/>
      <c r="BI591" s="374"/>
      <c r="BJ591" s="403"/>
      <c r="CE591" t="str">
        <f t="shared" si="772"/>
        <v>Narrow Hooded Shell Orchid (Pterostylis angusta)</v>
      </c>
      <c r="CF591" s="388" t="str">
        <f t="shared" si="773"/>
        <v>Pterostylis angusta</v>
      </c>
      <c r="CG591" t="str">
        <f t="shared" si="783"/>
        <v/>
      </c>
      <c r="CH591" t="str">
        <f t="shared" si="784"/>
        <v/>
      </c>
      <c r="CI591" t="str">
        <f t="shared" si="785"/>
        <v/>
      </c>
      <c r="CJ591" t="str">
        <f t="shared" si="786"/>
        <v/>
      </c>
      <c r="CK591" s="359" t="str">
        <f t="shared" si="787"/>
        <v/>
      </c>
      <c r="CL591" t="str">
        <f t="shared" si="788"/>
        <v/>
      </c>
      <c r="CM591" t="str">
        <f t="shared" si="789"/>
        <v/>
      </c>
      <c r="CN591" t="str">
        <f t="shared" si="790"/>
        <v/>
      </c>
      <c r="CO591" s="359" t="str">
        <f t="shared" si="791"/>
        <v/>
      </c>
      <c r="CP591" t="str">
        <f t="shared" si="792"/>
        <v/>
      </c>
      <c r="CQ591" t="str">
        <f t="shared" si="793"/>
        <v/>
      </c>
      <c r="CR591" t="str">
        <f t="shared" si="794"/>
        <v/>
      </c>
      <c r="CS591" s="359" t="str">
        <f t="shared" si="795"/>
        <v/>
      </c>
      <c r="CT591" t="str">
        <f t="shared" si="796"/>
        <v/>
      </c>
      <c r="CU591" t="str">
        <f t="shared" si="797"/>
        <v/>
      </c>
      <c r="CV591" t="str">
        <f t="shared" si="798"/>
        <v/>
      </c>
      <c r="CW591" t="str">
        <f t="shared" si="799"/>
        <v/>
      </c>
      <c r="CX591" s="359" t="str">
        <f t="shared" si="800"/>
        <v/>
      </c>
      <c r="CY591" t="str">
        <f t="shared" si="801"/>
        <v/>
      </c>
      <c r="CZ591" t="str">
        <f t="shared" si="802"/>
        <v/>
      </c>
      <c r="DA591" t="str">
        <f t="shared" si="803"/>
        <v>X</v>
      </c>
      <c r="DB591" s="359" t="str">
        <f t="shared" si="804"/>
        <v>X</v>
      </c>
      <c r="DC591" t="str">
        <f t="shared" si="805"/>
        <v>X</v>
      </c>
      <c r="DD591" t="str">
        <f t="shared" si="806"/>
        <v>X</v>
      </c>
      <c r="DE591" t="str">
        <f t="shared" si="807"/>
        <v>X</v>
      </c>
      <c r="DF591" s="359" t="str">
        <f t="shared" si="808"/>
        <v>X</v>
      </c>
      <c r="DG591" t="str">
        <f t="shared" si="809"/>
        <v>X</v>
      </c>
      <c r="DH591" t="str">
        <f t="shared" si="810"/>
        <v>X</v>
      </c>
      <c r="DI591" t="str">
        <f t="shared" si="811"/>
        <v>X</v>
      </c>
      <c r="DJ591" t="str">
        <f t="shared" si="812"/>
        <v>X</v>
      </c>
      <c r="DK591" s="359" t="str">
        <f t="shared" si="813"/>
        <v>X</v>
      </c>
      <c r="DL591" t="str">
        <f t="shared" si="814"/>
        <v/>
      </c>
      <c r="DM591" t="str">
        <f t="shared" si="815"/>
        <v/>
      </c>
      <c r="DN591" t="str">
        <f t="shared" si="816"/>
        <v/>
      </c>
      <c r="DO591" s="359" t="str">
        <f t="shared" si="817"/>
        <v/>
      </c>
      <c r="DP591" t="str">
        <f t="shared" si="818"/>
        <v/>
      </c>
      <c r="DQ591" t="str">
        <f t="shared" si="819"/>
        <v/>
      </c>
      <c r="DR591" t="str">
        <f t="shared" si="820"/>
        <v/>
      </c>
      <c r="DS591" s="359" t="str">
        <f t="shared" si="821"/>
        <v/>
      </c>
      <c r="DT591" t="str">
        <f t="shared" si="822"/>
        <v/>
      </c>
      <c r="DU591" t="str">
        <f t="shared" si="823"/>
        <v/>
      </c>
      <c r="DV591" t="str">
        <f t="shared" si="824"/>
        <v/>
      </c>
      <c r="DW591" t="str">
        <f t="shared" si="825"/>
        <v/>
      </c>
      <c r="DX591" s="359" t="str">
        <f t="shared" si="826"/>
        <v/>
      </c>
      <c r="DY591" t="str">
        <f t="shared" si="827"/>
        <v/>
      </c>
      <c r="DZ591" t="str">
        <f t="shared" si="828"/>
        <v/>
      </c>
      <c r="EA591" t="str">
        <f t="shared" si="829"/>
        <v/>
      </c>
      <c r="EB591" s="359" t="str">
        <f t="shared" si="830"/>
        <v/>
      </c>
      <c r="EC591" t="str">
        <f t="shared" si="831"/>
        <v/>
      </c>
      <c r="ED591" t="str">
        <f t="shared" si="832"/>
        <v/>
      </c>
      <c r="EE591" t="str">
        <f t="shared" si="833"/>
        <v/>
      </c>
      <c r="EF591" t="str">
        <f t="shared" si="834"/>
        <v/>
      </c>
      <c r="EG591" s="359" t="str">
        <f t="shared" si="835"/>
        <v/>
      </c>
      <c r="EH591" t="str">
        <f t="shared" si="782"/>
        <v>Pterostylis angusta</v>
      </c>
      <c r="EJ591" t="str">
        <f t="shared" si="764"/>
        <v>Pterostylis arbuscula</v>
      </c>
      <c r="EK591" s="100">
        <f t="shared" si="780"/>
        <v>0</v>
      </c>
      <c r="EL591" s="3">
        <f t="shared" si="780"/>
        <v>0</v>
      </c>
      <c r="EM591" s="3">
        <f t="shared" si="780"/>
        <v>0</v>
      </c>
      <c r="EN591" s="3">
        <f t="shared" si="780"/>
        <v>0</v>
      </c>
      <c r="EO591" s="3">
        <f t="shared" si="780"/>
        <v>0</v>
      </c>
      <c r="EP591" s="3">
        <f t="shared" si="780"/>
        <v>1</v>
      </c>
      <c r="EQ591" s="3">
        <f t="shared" si="780"/>
        <v>1</v>
      </c>
      <c r="ER591" s="3">
        <f t="shared" si="780"/>
        <v>1</v>
      </c>
      <c r="ES591" s="3">
        <f t="shared" si="780"/>
        <v>0</v>
      </c>
      <c r="ET591" s="3">
        <f t="shared" si="780"/>
        <v>0</v>
      </c>
      <c r="EU591" s="3">
        <f t="shared" si="780"/>
        <v>0</v>
      </c>
      <c r="EV591" s="24">
        <f t="shared" si="780"/>
        <v>0</v>
      </c>
      <c r="EW591" s="245">
        <f t="shared" si="781"/>
        <v>3</v>
      </c>
      <c r="EX591" s="262" t="str">
        <f t="shared" si="778"/>
        <v/>
      </c>
    </row>
    <row r="592" spans="1:154" ht="16.149999999999999" customHeight="1" x14ac:dyDescent="0.25">
      <c r="A592" s="363"/>
      <c r="D592" s="363"/>
      <c r="E592" s="363"/>
      <c r="F592" s="363"/>
      <c r="G592" s="363"/>
      <c r="H592" s="363"/>
      <c r="I592" s="363"/>
      <c r="J592" s="68">
        <f t="shared" si="769"/>
        <v>753</v>
      </c>
      <c r="K592" s="427" t="str">
        <f t="shared" si="779"/>
        <v>Pterostylis aspera</v>
      </c>
      <c r="L592" s="372">
        <v>753</v>
      </c>
      <c r="M592" s="427" t="s">
        <v>1765</v>
      </c>
      <c r="N592" s="76" t="s">
        <v>234</v>
      </c>
      <c r="O592" s="363" t="str">
        <f t="shared" si="767"/>
        <v>S</v>
      </c>
      <c r="P592" s="70" t="s">
        <v>2958</v>
      </c>
      <c r="Q592" s="364" t="s">
        <v>2959</v>
      </c>
      <c r="R592" s="365">
        <v>42870</v>
      </c>
      <c r="S592" s="365">
        <v>42947</v>
      </c>
      <c r="T592" s="603" t="s">
        <v>7894</v>
      </c>
      <c r="U592" s="603" t="s">
        <v>7894</v>
      </c>
      <c r="V592" s="603" t="s">
        <v>7894</v>
      </c>
      <c r="W592" s="603" t="s">
        <v>7894</v>
      </c>
      <c r="X592" s="603" t="s">
        <v>4824</v>
      </c>
      <c r="Y592" s="603" t="s">
        <v>4825</v>
      </c>
      <c r="Z592" s="603" t="s">
        <v>4826</v>
      </c>
      <c r="AA592" s="603" t="s">
        <v>7894</v>
      </c>
      <c r="AB592" s="603" t="s">
        <v>7894</v>
      </c>
      <c r="AC592" s="603" t="s">
        <v>7894</v>
      </c>
      <c r="AD592" s="603" t="s">
        <v>7894</v>
      </c>
      <c r="AE592" s="603" t="s">
        <v>7894</v>
      </c>
      <c r="AF592" s="605" t="s">
        <v>7936</v>
      </c>
      <c r="AG592" s="605" t="s">
        <v>7980</v>
      </c>
      <c r="AH592" s="366" t="s">
        <v>685</v>
      </c>
      <c r="AI592" s="363">
        <f t="shared" si="774"/>
        <v>6</v>
      </c>
      <c r="AJ592" s="363">
        <v>30</v>
      </c>
      <c r="AK592" s="413" t="str">
        <f t="shared" si="775"/>
        <v>Shell Orchids</v>
      </c>
      <c r="AL592" s="413" t="str">
        <f t="shared" si="776"/>
        <v>Pterostylis aspera</v>
      </c>
      <c r="AM592" s="486" t="s">
        <v>7607</v>
      </c>
      <c r="AS592" s="69">
        <f t="shared" si="755"/>
        <v>21</v>
      </c>
      <c r="AT592" s="69">
        <f t="shared" si="756"/>
        <v>31</v>
      </c>
      <c r="AU592" s="69">
        <f t="shared" si="757"/>
        <v>5</v>
      </c>
      <c r="AV592" s="69">
        <f t="shared" si="758"/>
        <v>7</v>
      </c>
      <c r="AW592" s="81"/>
      <c r="AX592" s="70" t="s">
        <v>2960</v>
      </c>
      <c r="AY592" s="364">
        <v>15426</v>
      </c>
      <c r="AZ592" s="264" t="s">
        <v>48</v>
      </c>
      <c r="BA592" s="238"/>
      <c r="BB592" s="237" t="str">
        <f t="shared" si="759"/>
        <v/>
      </c>
      <c r="BC592" s="270">
        <f t="shared" si="770"/>
        <v>753</v>
      </c>
      <c r="BD592" t="str">
        <f t="shared" si="771"/>
        <v>Pterostylis aspera</v>
      </c>
      <c r="BE592" s="367" t="e">
        <f>COUNTIFS(#REF!,L592)</f>
        <v>#REF!</v>
      </c>
      <c r="BF592" s="374" t="str">
        <f t="shared" si="777"/>
        <v>y</v>
      </c>
      <c r="BG592" s="82"/>
      <c r="BH592" s="375"/>
      <c r="BI592" s="374"/>
      <c r="BJ592" s="403"/>
      <c r="CE592" t="str">
        <f t="shared" si="772"/>
        <v>Varicoloured Banded Greenhood (Pterostylis arbuscula)</v>
      </c>
      <c r="CF592" s="388" t="str">
        <f t="shared" si="773"/>
        <v>Pterostylis arbuscula</v>
      </c>
      <c r="CG592" t="str">
        <f t="shared" si="783"/>
        <v/>
      </c>
      <c r="CH592" t="str">
        <f t="shared" si="784"/>
        <v/>
      </c>
      <c r="CI592" t="str">
        <f t="shared" si="785"/>
        <v/>
      </c>
      <c r="CJ592" t="str">
        <f t="shared" si="786"/>
        <v/>
      </c>
      <c r="CK592" s="359" t="str">
        <f t="shared" si="787"/>
        <v/>
      </c>
      <c r="CL592" t="str">
        <f t="shared" si="788"/>
        <v/>
      </c>
      <c r="CM592" t="str">
        <f t="shared" si="789"/>
        <v/>
      </c>
      <c r="CN592" t="str">
        <f t="shared" si="790"/>
        <v/>
      </c>
      <c r="CO592" s="359" t="str">
        <f t="shared" si="791"/>
        <v/>
      </c>
      <c r="CP592" t="str">
        <f t="shared" si="792"/>
        <v/>
      </c>
      <c r="CQ592" t="str">
        <f t="shared" si="793"/>
        <v/>
      </c>
      <c r="CR592" t="str">
        <f t="shared" si="794"/>
        <v/>
      </c>
      <c r="CS592" s="359" t="str">
        <f t="shared" si="795"/>
        <v/>
      </c>
      <c r="CT592" t="str">
        <f t="shared" si="796"/>
        <v/>
      </c>
      <c r="CU592" t="str">
        <f t="shared" si="797"/>
        <v/>
      </c>
      <c r="CV592" t="str">
        <f t="shared" si="798"/>
        <v/>
      </c>
      <c r="CW592" t="str">
        <f t="shared" si="799"/>
        <v/>
      </c>
      <c r="CX592" s="359" t="str">
        <f t="shared" si="800"/>
        <v/>
      </c>
      <c r="CY592" t="str">
        <f t="shared" si="801"/>
        <v/>
      </c>
      <c r="CZ592" t="str">
        <f t="shared" si="802"/>
        <v/>
      </c>
      <c r="DA592" t="str">
        <f t="shared" si="803"/>
        <v/>
      </c>
      <c r="DB592" s="359" t="str">
        <f t="shared" si="804"/>
        <v/>
      </c>
      <c r="DC592" t="str">
        <f t="shared" si="805"/>
        <v>X</v>
      </c>
      <c r="DD592" t="str">
        <f t="shared" si="806"/>
        <v>X</v>
      </c>
      <c r="DE592" t="str">
        <f t="shared" si="807"/>
        <v>X</v>
      </c>
      <c r="DF592" s="359" t="str">
        <f t="shared" si="808"/>
        <v>X</v>
      </c>
      <c r="DG592" t="str">
        <f t="shared" si="809"/>
        <v>X</v>
      </c>
      <c r="DH592" t="str">
        <f t="shared" si="810"/>
        <v>X</v>
      </c>
      <c r="DI592" t="str">
        <f t="shared" si="811"/>
        <v>X</v>
      </c>
      <c r="DJ592" t="str">
        <f t="shared" si="812"/>
        <v>X</v>
      </c>
      <c r="DK592" s="359" t="str">
        <f t="shared" si="813"/>
        <v>X</v>
      </c>
      <c r="DL592" t="str">
        <f t="shared" si="814"/>
        <v>X</v>
      </c>
      <c r="DM592" t="str">
        <f t="shared" si="815"/>
        <v>X</v>
      </c>
      <c r="DN592" t="str">
        <f t="shared" si="816"/>
        <v>X</v>
      </c>
      <c r="DO592" s="359" t="str">
        <f t="shared" si="817"/>
        <v>X</v>
      </c>
      <c r="DP592" t="str">
        <f t="shared" si="818"/>
        <v/>
      </c>
      <c r="DQ592" t="str">
        <f t="shared" si="819"/>
        <v/>
      </c>
      <c r="DR592" t="str">
        <f t="shared" si="820"/>
        <v/>
      </c>
      <c r="DS592" s="359" t="str">
        <f t="shared" si="821"/>
        <v/>
      </c>
      <c r="DT592" t="str">
        <f t="shared" si="822"/>
        <v/>
      </c>
      <c r="DU592" t="str">
        <f t="shared" si="823"/>
        <v/>
      </c>
      <c r="DV592" t="str">
        <f t="shared" si="824"/>
        <v/>
      </c>
      <c r="DW592" t="str">
        <f t="shared" si="825"/>
        <v/>
      </c>
      <c r="DX592" s="359" t="str">
        <f t="shared" si="826"/>
        <v/>
      </c>
      <c r="DY592" t="str">
        <f t="shared" si="827"/>
        <v/>
      </c>
      <c r="DZ592" t="str">
        <f t="shared" si="828"/>
        <v/>
      </c>
      <c r="EA592" t="str">
        <f t="shared" si="829"/>
        <v/>
      </c>
      <c r="EB592" s="359" t="str">
        <f t="shared" si="830"/>
        <v/>
      </c>
      <c r="EC592" t="str">
        <f t="shared" si="831"/>
        <v/>
      </c>
      <c r="ED592" t="str">
        <f t="shared" si="832"/>
        <v/>
      </c>
      <c r="EE592" t="str">
        <f t="shared" si="833"/>
        <v/>
      </c>
      <c r="EF592" t="str">
        <f t="shared" si="834"/>
        <v/>
      </c>
      <c r="EG592" s="359" t="str">
        <f t="shared" si="835"/>
        <v/>
      </c>
      <c r="EH592" t="str">
        <f t="shared" si="782"/>
        <v>Pterostylis arbuscula</v>
      </c>
      <c r="EJ592" t="str">
        <f t="shared" si="764"/>
        <v>Pterostylis aspera</v>
      </c>
      <c r="EK592" s="100">
        <f t="shared" si="780"/>
        <v>0</v>
      </c>
      <c r="EL592" s="3">
        <f t="shared" si="780"/>
        <v>0</v>
      </c>
      <c r="EM592" s="3">
        <f t="shared" si="780"/>
        <v>0</v>
      </c>
      <c r="EN592" s="3">
        <f t="shared" si="780"/>
        <v>0</v>
      </c>
      <c r="EO592" s="3">
        <f t="shared" si="780"/>
        <v>1</v>
      </c>
      <c r="EP592" s="3">
        <f t="shared" si="780"/>
        <v>1</v>
      </c>
      <c r="EQ592" s="3">
        <f t="shared" si="780"/>
        <v>1</v>
      </c>
      <c r="ER592" s="3">
        <f t="shared" si="780"/>
        <v>0</v>
      </c>
      <c r="ES592" s="3">
        <f t="shared" si="780"/>
        <v>0</v>
      </c>
      <c r="ET592" s="3">
        <f t="shared" si="780"/>
        <v>0</v>
      </c>
      <c r="EU592" s="3">
        <f t="shared" si="780"/>
        <v>0</v>
      </c>
      <c r="EV592" s="24">
        <f t="shared" si="780"/>
        <v>0</v>
      </c>
      <c r="EW592" s="245">
        <f t="shared" si="781"/>
        <v>3</v>
      </c>
      <c r="EX592" s="262" t="str">
        <f t="shared" si="778"/>
        <v/>
      </c>
    </row>
    <row r="593" spans="1:154" ht="16.149999999999999" customHeight="1" x14ac:dyDescent="0.25">
      <c r="A593" s="363"/>
      <c r="D593" s="363"/>
      <c r="E593" s="363"/>
      <c r="F593" s="363"/>
      <c r="G593" s="363"/>
      <c r="H593" s="363"/>
      <c r="I593" s="363"/>
      <c r="J593" s="68">
        <f t="shared" si="769"/>
        <v>791</v>
      </c>
      <c r="K593" s="427" t="str">
        <f t="shared" si="779"/>
        <v>Pterostylis atrosanguinea</v>
      </c>
      <c r="L593" s="372">
        <v>791</v>
      </c>
      <c r="M593" s="427" t="s">
        <v>1765</v>
      </c>
      <c r="N593" s="76" t="s">
        <v>352</v>
      </c>
      <c r="O593" s="363" t="str">
        <f t="shared" si="767"/>
        <v>S</v>
      </c>
      <c r="P593" s="70" t="s">
        <v>2961</v>
      </c>
      <c r="Q593" s="364" t="s">
        <v>2962</v>
      </c>
      <c r="R593" s="365">
        <v>42887</v>
      </c>
      <c r="S593" s="365">
        <v>43008</v>
      </c>
      <c r="T593" s="603" t="s">
        <v>7894</v>
      </c>
      <c r="U593" s="603" t="s">
        <v>7894</v>
      </c>
      <c r="V593" s="603" t="s">
        <v>7894</v>
      </c>
      <c r="W593" s="603" t="s">
        <v>7894</v>
      </c>
      <c r="X593" s="603" t="s">
        <v>7894</v>
      </c>
      <c r="Y593" s="603" t="s">
        <v>7894</v>
      </c>
      <c r="Z593" s="603" t="s">
        <v>4826</v>
      </c>
      <c r="AA593" s="603" t="s">
        <v>4827</v>
      </c>
      <c r="AB593" s="603" t="s">
        <v>4828</v>
      </c>
      <c r="AC593" s="603" t="s">
        <v>7894</v>
      </c>
      <c r="AD593" s="603" t="s">
        <v>7894</v>
      </c>
      <c r="AE593" s="603" t="s">
        <v>7894</v>
      </c>
      <c r="AF593" s="605" t="s">
        <v>7909</v>
      </c>
      <c r="AG593" s="605" t="s">
        <v>7952</v>
      </c>
      <c r="AH593" s="366" t="s">
        <v>685</v>
      </c>
      <c r="AI593" s="363">
        <f t="shared" si="774"/>
        <v>6</v>
      </c>
      <c r="AJ593" s="363">
        <v>38</v>
      </c>
      <c r="AK593" s="413" t="str">
        <f t="shared" si="775"/>
        <v>Banded Greenhoods</v>
      </c>
      <c r="AL593" s="413" t="str">
        <f t="shared" si="776"/>
        <v>Pterostylis vittata</v>
      </c>
      <c r="AM593" s="486" t="s">
        <v>7607</v>
      </c>
      <c r="AN593" s="70" t="s">
        <v>2963</v>
      </c>
      <c r="AS593" s="69">
        <f t="shared" si="755"/>
        <v>23</v>
      </c>
      <c r="AT593" s="69">
        <f t="shared" si="756"/>
        <v>39</v>
      </c>
      <c r="AU593" s="69">
        <f t="shared" si="757"/>
        <v>6</v>
      </c>
      <c r="AV593" s="69">
        <f t="shared" si="758"/>
        <v>9</v>
      </c>
      <c r="AW593" s="81"/>
      <c r="AX593" s="70" t="s">
        <v>2964</v>
      </c>
      <c r="AY593" s="364" t="e">
        <v>#N/A</v>
      </c>
      <c r="AZ593" s="264" t="s">
        <v>48</v>
      </c>
      <c r="BA593" s="238"/>
      <c r="BB593" s="237" t="str">
        <f t="shared" si="759"/>
        <v/>
      </c>
      <c r="BC593" s="270">
        <f t="shared" si="770"/>
        <v>791</v>
      </c>
      <c r="BD593" t="str">
        <f t="shared" si="771"/>
        <v>Pterostylis atrosanguinea</v>
      </c>
      <c r="BE593" s="367" t="e">
        <f>COUNTIFS(#REF!,L593)</f>
        <v>#REF!</v>
      </c>
      <c r="BF593" s="374" t="str">
        <f t="shared" si="777"/>
        <v>y</v>
      </c>
      <c r="BG593" s="82"/>
      <c r="BH593" s="375"/>
      <c r="BI593" s="374"/>
      <c r="BJ593" s="403"/>
      <c r="CE593" t="str">
        <f t="shared" si="772"/>
        <v>Brown-veined Shell Orchid (Pterostylis aspera)</v>
      </c>
      <c r="CF593" s="388" t="str">
        <f t="shared" si="773"/>
        <v>Pterostylis aspera</v>
      </c>
      <c r="CG593" t="str">
        <f t="shared" si="783"/>
        <v/>
      </c>
      <c r="CH593" t="str">
        <f t="shared" si="784"/>
        <v/>
      </c>
      <c r="CI593" t="str">
        <f t="shared" si="785"/>
        <v/>
      </c>
      <c r="CJ593" t="str">
        <f t="shared" si="786"/>
        <v/>
      </c>
      <c r="CK593" s="359" t="str">
        <f t="shared" si="787"/>
        <v/>
      </c>
      <c r="CL593" t="str">
        <f t="shared" si="788"/>
        <v/>
      </c>
      <c r="CM593" t="str">
        <f t="shared" si="789"/>
        <v/>
      </c>
      <c r="CN593" t="str">
        <f t="shared" si="790"/>
        <v/>
      </c>
      <c r="CO593" s="359" t="str">
        <f t="shared" si="791"/>
        <v/>
      </c>
      <c r="CP593" t="str">
        <f t="shared" si="792"/>
        <v/>
      </c>
      <c r="CQ593" t="str">
        <f t="shared" si="793"/>
        <v/>
      </c>
      <c r="CR593" t="str">
        <f t="shared" si="794"/>
        <v/>
      </c>
      <c r="CS593" s="359" t="str">
        <f t="shared" si="795"/>
        <v/>
      </c>
      <c r="CT593" t="str">
        <f t="shared" si="796"/>
        <v/>
      </c>
      <c r="CU593" t="str">
        <f t="shared" si="797"/>
        <v/>
      </c>
      <c r="CV593" t="str">
        <f t="shared" si="798"/>
        <v/>
      </c>
      <c r="CW593" t="str">
        <f t="shared" si="799"/>
        <v/>
      </c>
      <c r="CX593" s="359" t="str">
        <f t="shared" si="800"/>
        <v/>
      </c>
      <c r="CY593" t="str">
        <f t="shared" si="801"/>
        <v/>
      </c>
      <c r="CZ593" t="str">
        <f t="shared" si="802"/>
        <v/>
      </c>
      <c r="DA593" t="str">
        <f t="shared" si="803"/>
        <v>X</v>
      </c>
      <c r="DB593" s="359" t="str">
        <f t="shared" si="804"/>
        <v>X</v>
      </c>
      <c r="DC593" t="str">
        <f t="shared" si="805"/>
        <v>X</v>
      </c>
      <c r="DD593" t="str">
        <f t="shared" si="806"/>
        <v>X</v>
      </c>
      <c r="DE593" t="str">
        <f t="shared" si="807"/>
        <v>X</v>
      </c>
      <c r="DF593" s="359" t="str">
        <f t="shared" si="808"/>
        <v>X</v>
      </c>
      <c r="DG593" t="str">
        <f t="shared" si="809"/>
        <v>X</v>
      </c>
      <c r="DH593" t="str">
        <f t="shared" si="810"/>
        <v>X</v>
      </c>
      <c r="DI593" t="str">
        <f t="shared" si="811"/>
        <v>X</v>
      </c>
      <c r="DJ593" t="str">
        <f t="shared" si="812"/>
        <v>X</v>
      </c>
      <c r="DK593" s="359" t="str">
        <f t="shared" si="813"/>
        <v>X</v>
      </c>
      <c r="DL593" t="str">
        <f t="shared" si="814"/>
        <v/>
      </c>
      <c r="DM593" t="str">
        <f t="shared" si="815"/>
        <v/>
      </c>
      <c r="DN593" t="str">
        <f t="shared" si="816"/>
        <v/>
      </c>
      <c r="DO593" s="359" t="str">
        <f t="shared" si="817"/>
        <v/>
      </c>
      <c r="DP593" t="str">
        <f t="shared" si="818"/>
        <v/>
      </c>
      <c r="DQ593" t="str">
        <f t="shared" si="819"/>
        <v/>
      </c>
      <c r="DR593" t="str">
        <f t="shared" si="820"/>
        <v/>
      </c>
      <c r="DS593" s="359" t="str">
        <f t="shared" si="821"/>
        <v/>
      </c>
      <c r="DT593" t="str">
        <f t="shared" si="822"/>
        <v/>
      </c>
      <c r="DU593" t="str">
        <f t="shared" si="823"/>
        <v/>
      </c>
      <c r="DV593" t="str">
        <f t="shared" si="824"/>
        <v/>
      </c>
      <c r="DW593" t="str">
        <f t="shared" si="825"/>
        <v/>
      </c>
      <c r="DX593" s="359" t="str">
        <f t="shared" si="826"/>
        <v/>
      </c>
      <c r="DY593" t="str">
        <f t="shared" si="827"/>
        <v/>
      </c>
      <c r="DZ593" t="str">
        <f t="shared" si="828"/>
        <v/>
      </c>
      <c r="EA593" t="str">
        <f t="shared" si="829"/>
        <v/>
      </c>
      <c r="EB593" s="359" t="str">
        <f t="shared" si="830"/>
        <v/>
      </c>
      <c r="EC593" t="str">
        <f t="shared" si="831"/>
        <v/>
      </c>
      <c r="ED593" t="str">
        <f t="shared" si="832"/>
        <v/>
      </c>
      <c r="EE593" t="str">
        <f t="shared" si="833"/>
        <v/>
      </c>
      <c r="EF593" t="str">
        <f t="shared" si="834"/>
        <v/>
      </c>
      <c r="EG593" s="359" t="str">
        <f t="shared" si="835"/>
        <v/>
      </c>
      <c r="EH593" t="str">
        <f t="shared" si="782"/>
        <v>Pterostylis aspera</v>
      </c>
      <c r="EJ593" t="str">
        <f t="shared" si="764"/>
        <v>Pterostylis atrosanguinea</v>
      </c>
      <c r="EK593" s="100">
        <f t="shared" si="780"/>
        <v>0</v>
      </c>
      <c r="EL593" s="3">
        <f t="shared" si="780"/>
        <v>0</v>
      </c>
      <c r="EM593" s="3">
        <f t="shared" si="780"/>
        <v>0</v>
      </c>
      <c r="EN593" s="3">
        <f t="shared" si="780"/>
        <v>0</v>
      </c>
      <c r="EO593" s="3">
        <f t="shared" si="780"/>
        <v>0</v>
      </c>
      <c r="EP593" s="3">
        <f t="shared" si="780"/>
        <v>1</v>
      </c>
      <c r="EQ593" s="3">
        <f t="shared" si="780"/>
        <v>1</v>
      </c>
      <c r="ER593" s="3">
        <f t="shared" si="780"/>
        <v>1</v>
      </c>
      <c r="ES593" s="3">
        <f t="shared" si="780"/>
        <v>1</v>
      </c>
      <c r="ET593" s="3">
        <f t="shared" si="780"/>
        <v>0</v>
      </c>
      <c r="EU593" s="3">
        <f t="shared" si="780"/>
        <v>0</v>
      </c>
      <c r="EV593" s="24">
        <f t="shared" si="780"/>
        <v>0</v>
      </c>
      <c r="EW593" s="245">
        <f t="shared" si="781"/>
        <v>4</v>
      </c>
      <c r="EX593" s="262" t="str">
        <f t="shared" si="778"/>
        <v/>
      </c>
    </row>
    <row r="594" spans="1:154" ht="16.149999999999999" customHeight="1" x14ac:dyDescent="0.25">
      <c r="A594" s="363"/>
      <c r="D594" s="363"/>
      <c r="E594" s="363"/>
      <c r="F594" s="363"/>
      <c r="G594" s="363"/>
      <c r="H594" s="363"/>
      <c r="I594" s="363"/>
      <c r="J594" s="68">
        <f t="shared" si="769"/>
        <v>754</v>
      </c>
      <c r="K594" s="427" t="str">
        <f t="shared" si="779"/>
        <v>Pterostylis barbata</v>
      </c>
      <c r="L594" s="372">
        <v>754</v>
      </c>
      <c r="M594" s="427" t="s">
        <v>1765</v>
      </c>
      <c r="N594" s="76" t="s">
        <v>147</v>
      </c>
      <c r="O594" s="363" t="str">
        <f t="shared" si="767"/>
        <v>S</v>
      </c>
      <c r="P594" s="70" t="s">
        <v>2965</v>
      </c>
      <c r="Q594" s="364" t="s">
        <v>2966</v>
      </c>
      <c r="R594" s="365">
        <v>42947</v>
      </c>
      <c r="S594" s="365">
        <v>43008</v>
      </c>
      <c r="T594" s="603" t="s">
        <v>7894</v>
      </c>
      <c r="U594" s="603" t="s">
        <v>7894</v>
      </c>
      <c r="V594" s="603" t="s">
        <v>7894</v>
      </c>
      <c r="W594" s="603" t="s">
        <v>7894</v>
      </c>
      <c r="X594" s="603" t="s">
        <v>7894</v>
      </c>
      <c r="Y594" s="603" t="s">
        <v>7894</v>
      </c>
      <c r="Z594" s="603" t="s">
        <v>4826</v>
      </c>
      <c r="AA594" s="603" t="s">
        <v>4827</v>
      </c>
      <c r="AB594" s="603" t="s">
        <v>4828</v>
      </c>
      <c r="AC594" s="603" t="s">
        <v>7894</v>
      </c>
      <c r="AD594" s="603" t="s">
        <v>7894</v>
      </c>
      <c r="AE594" s="603" t="s">
        <v>7894</v>
      </c>
      <c r="AF594" s="605" t="s">
        <v>7909</v>
      </c>
      <c r="AG594" s="605" t="s">
        <v>7952</v>
      </c>
      <c r="AH594" s="366" t="s">
        <v>685</v>
      </c>
      <c r="AI594" s="363">
        <f t="shared" si="774"/>
        <v>6</v>
      </c>
      <c r="AJ594" s="363">
        <v>31</v>
      </c>
      <c r="AK594" s="413" t="str">
        <f t="shared" si="775"/>
        <v>Bird Orchids</v>
      </c>
      <c r="AL594" s="413" t="str">
        <f t="shared" si="776"/>
        <v>Pterostylis barbata/barbata</v>
      </c>
      <c r="AM594" s="486" t="s">
        <v>7607</v>
      </c>
      <c r="AS594" s="69">
        <f t="shared" si="755"/>
        <v>32</v>
      </c>
      <c r="AT594" s="69">
        <f t="shared" si="756"/>
        <v>39</v>
      </c>
      <c r="AU594" s="69">
        <f t="shared" si="757"/>
        <v>7</v>
      </c>
      <c r="AV594" s="69">
        <f t="shared" si="758"/>
        <v>9</v>
      </c>
      <c r="AW594" s="81"/>
      <c r="AX594" s="70" t="s">
        <v>1047</v>
      </c>
      <c r="AY594" s="364">
        <v>1686</v>
      </c>
      <c r="AZ594" s="264" t="s">
        <v>48</v>
      </c>
      <c r="BA594" s="238"/>
      <c r="BB594" s="237" t="str">
        <f t="shared" si="759"/>
        <v/>
      </c>
      <c r="BC594" s="270">
        <f t="shared" si="770"/>
        <v>754</v>
      </c>
      <c r="BD594" t="str">
        <f t="shared" si="771"/>
        <v>Pterostylis barbata</v>
      </c>
      <c r="BE594" s="367" t="e">
        <f>COUNTIFS(#REF!,L594)</f>
        <v>#REF!</v>
      </c>
      <c r="BF594" s="374" t="str">
        <f t="shared" si="777"/>
        <v>y</v>
      </c>
      <c r="BG594" s="82"/>
      <c r="BH594" s="375"/>
      <c r="BI594" s="374"/>
      <c r="BJ594" s="403"/>
      <c r="CE594" t="str">
        <f t="shared" si="772"/>
        <v>Crowded Banded Greenhood (Pterostylis atrosanguinea)</v>
      </c>
      <c r="CF594" s="388" t="str">
        <f t="shared" si="773"/>
        <v>Pterostylis atrosanguinea</v>
      </c>
      <c r="CG594" t="str">
        <f t="shared" si="783"/>
        <v/>
      </c>
      <c r="CH594" t="str">
        <f t="shared" si="784"/>
        <v/>
      </c>
      <c r="CI594" t="str">
        <f t="shared" si="785"/>
        <v/>
      </c>
      <c r="CJ594" t="str">
        <f t="shared" si="786"/>
        <v/>
      </c>
      <c r="CK594" s="359" t="str">
        <f t="shared" si="787"/>
        <v/>
      </c>
      <c r="CL594" t="str">
        <f t="shared" si="788"/>
        <v/>
      </c>
      <c r="CM594" t="str">
        <f t="shared" si="789"/>
        <v/>
      </c>
      <c r="CN594" t="str">
        <f t="shared" si="790"/>
        <v/>
      </c>
      <c r="CO594" s="359" t="str">
        <f t="shared" si="791"/>
        <v/>
      </c>
      <c r="CP594" t="str">
        <f t="shared" si="792"/>
        <v/>
      </c>
      <c r="CQ594" t="str">
        <f t="shared" si="793"/>
        <v/>
      </c>
      <c r="CR594" t="str">
        <f t="shared" si="794"/>
        <v/>
      </c>
      <c r="CS594" s="359" t="str">
        <f t="shared" si="795"/>
        <v/>
      </c>
      <c r="CT594" t="str">
        <f t="shared" si="796"/>
        <v/>
      </c>
      <c r="CU594" t="str">
        <f t="shared" si="797"/>
        <v/>
      </c>
      <c r="CV594" t="str">
        <f t="shared" si="798"/>
        <v/>
      </c>
      <c r="CW594" t="str">
        <f t="shared" si="799"/>
        <v/>
      </c>
      <c r="CX594" s="359" t="str">
        <f t="shared" si="800"/>
        <v/>
      </c>
      <c r="CY594" t="str">
        <f t="shared" si="801"/>
        <v/>
      </c>
      <c r="CZ594" t="str">
        <f t="shared" si="802"/>
        <v/>
      </c>
      <c r="DA594" t="str">
        <f t="shared" si="803"/>
        <v/>
      </c>
      <c r="DB594" s="359" t="str">
        <f t="shared" si="804"/>
        <v/>
      </c>
      <c r="DC594" t="str">
        <f t="shared" si="805"/>
        <v>X</v>
      </c>
      <c r="DD594" t="str">
        <f t="shared" si="806"/>
        <v>X</v>
      </c>
      <c r="DE594" t="str">
        <f t="shared" si="807"/>
        <v>X</v>
      </c>
      <c r="DF594" s="359" t="str">
        <f t="shared" si="808"/>
        <v>X</v>
      </c>
      <c r="DG594" t="str">
        <f t="shared" si="809"/>
        <v>X</v>
      </c>
      <c r="DH594" t="str">
        <f t="shared" si="810"/>
        <v>X</v>
      </c>
      <c r="DI594" t="str">
        <f t="shared" si="811"/>
        <v>X</v>
      </c>
      <c r="DJ594" t="str">
        <f t="shared" si="812"/>
        <v>X</v>
      </c>
      <c r="DK594" s="359" t="str">
        <f t="shared" si="813"/>
        <v>X</v>
      </c>
      <c r="DL594" t="str">
        <f t="shared" si="814"/>
        <v>X</v>
      </c>
      <c r="DM594" t="str">
        <f t="shared" si="815"/>
        <v>X</v>
      </c>
      <c r="DN594" t="str">
        <f t="shared" si="816"/>
        <v>X</v>
      </c>
      <c r="DO594" s="359" t="str">
        <f t="shared" si="817"/>
        <v>X</v>
      </c>
      <c r="DP594" t="str">
        <f t="shared" si="818"/>
        <v>X</v>
      </c>
      <c r="DQ594" t="str">
        <f t="shared" si="819"/>
        <v>X</v>
      </c>
      <c r="DR594" t="str">
        <f t="shared" si="820"/>
        <v>X</v>
      </c>
      <c r="DS594" s="359" t="str">
        <f t="shared" si="821"/>
        <v>X</v>
      </c>
      <c r="DT594" t="str">
        <f t="shared" si="822"/>
        <v/>
      </c>
      <c r="DU594" t="str">
        <f t="shared" si="823"/>
        <v/>
      </c>
      <c r="DV594" t="str">
        <f t="shared" si="824"/>
        <v/>
      </c>
      <c r="DW594" t="str">
        <f t="shared" si="825"/>
        <v/>
      </c>
      <c r="DX594" s="359" t="str">
        <f t="shared" si="826"/>
        <v/>
      </c>
      <c r="DY594" t="str">
        <f t="shared" si="827"/>
        <v/>
      </c>
      <c r="DZ594" t="str">
        <f t="shared" si="828"/>
        <v/>
      </c>
      <c r="EA594" t="str">
        <f t="shared" si="829"/>
        <v/>
      </c>
      <c r="EB594" s="359" t="str">
        <f t="shared" si="830"/>
        <v/>
      </c>
      <c r="EC594" t="str">
        <f t="shared" si="831"/>
        <v/>
      </c>
      <c r="ED594" t="str">
        <f t="shared" si="832"/>
        <v/>
      </c>
      <c r="EE594" t="str">
        <f t="shared" si="833"/>
        <v/>
      </c>
      <c r="EF594" t="str">
        <f t="shared" si="834"/>
        <v/>
      </c>
      <c r="EG594" s="359" t="str">
        <f t="shared" si="835"/>
        <v/>
      </c>
      <c r="EH594" t="str">
        <f t="shared" si="782"/>
        <v>Pterostylis atrosanguinea</v>
      </c>
      <c r="EJ594" t="str">
        <f t="shared" si="764"/>
        <v>Pterostylis barbata</v>
      </c>
      <c r="EK594" s="100">
        <f t="shared" si="780"/>
        <v>0</v>
      </c>
      <c r="EL594" s="3">
        <f t="shared" si="780"/>
        <v>0</v>
      </c>
      <c r="EM594" s="3">
        <f t="shared" si="780"/>
        <v>0</v>
      </c>
      <c r="EN594" s="3">
        <f t="shared" si="780"/>
        <v>0</v>
      </c>
      <c r="EO594" s="3">
        <f t="shared" si="780"/>
        <v>0</v>
      </c>
      <c r="EP594" s="3">
        <f t="shared" si="780"/>
        <v>0</v>
      </c>
      <c r="EQ594" s="3">
        <f t="shared" si="780"/>
        <v>1</v>
      </c>
      <c r="ER594" s="3">
        <f t="shared" si="780"/>
        <v>1</v>
      </c>
      <c r="ES594" s="3">
        <f t="shared" si="780"/>
        <v>1</v>
      </c>
      <c r="ET594" s="3">
        <f t="shared" si="780"/>
        <v>0</v>
      </c>
      <c r="EU594" s="3">
        <f t="shared" si="780"/>
        <v>0</v>
      </c>
      <c r="EV594" s="24">
        <f t="shared" si="780"/>
        <v>0</v>
      </c>
      <c r="EW594" s="245">
        <f t="shared" si="781"/>
        <v>3</v>
      </c>
      <c r="EX594" s="262" t="str">
        <f t="shared" si="778"/>
        <v/>
      </c>
    </row>
    <row r="595" spans="1:154" ht="16.149999999999999" customHeight="1" x14ac:dyDescent="0.25">
      <c r="A595" s="363"/>
      <c r="D595" s="363"/>
      <c r="E595" s="363"/>
      <c r="F595" s="363"/>
      <c r="G595" s="363"/>
      <c r="H595" s="363"/>
      <c r="I595" s="363"/>
      <c r="J595" s="68">
        <f t="shared" si="769"/>
        <v>757</v>
      </c>
      <c r="K595" s="427" t="str">
        <f t="shared" si="779"/>
        <v>Pterostylis brevichila</v>
      </c>
      <c r="L595" s="372">
        <v>757</v>
      </c>
      <c r="M595" s="427" t="s">
        <v>1765</v>
      </c>
      <c r="N595" s="76" t="s">
        <v>1066</v>
      </c>
      <c r="O595" s="363" t="str">
        <f t="shared" si="767"/>
        <v>S</v>
      </c>
      <c r="P595" s="70" t="s">
        <v>2967</v>
      </c>
      <c r="Q595" s="364" t="s">
        <v>2968</v>
      </c>
      <c r="R595" s="365">
        <v>42917</v>
      </c>
      <c r="S595" s="365">
        <v>43008</v>
      </c>
      <c r="T595" s="603" t="s">
        <v>7894</v>
      </c>
      <c r="U595" s="603" t="s">
        <v>7894</v>
      </c>
      <c r="V595" s="603" t="s">
        <v>7894</v>
      </c>
      <c r="W595" s="603" t="s">
        <v>7894</v>
      </c>
      <c r="X595" s="603" t="s">
        <v>7894</v>
      </c>
      <c r="Y595" s="603" t="s">
        <v>7894</v>
      </c>
      <c r="Z595" s="603" t="s">
        <v>4826</v>
      </c>
      <c r="AA595" s="603" t="s">
        <v>4827</v>
      </c>
      <c r="AB595" s="603" t="s">
        <v>4828</v>
      </c>
      <c r="AC595" s="603" t="s">
        <v>7894</v>
      </c>
      <c r="AD595" s="603" t="s">
        <v>7894</v>
      </c>
      <c r="AE595" s="603" t="s">
        <v>7894</v>
      </c>
      <c r="AF595" s="605" t="s">
        <v>7909</v>
      </c>
      <c r="AG595" s="605" t="s">
        <v>7952</v>
      </c>
      <c r="AH595" s="366" t="s">
        <v>685</v>
      </c>
      <c r="AI595" s="363">
        <f t="shared" si="774"/>
        <v>6</v>
      </c>
      <c r="AJ595" s="363">
        <v>30</v>
      </c>
      <c r="AK595" s="413" t="str">
        <f t="shared" si="775"/>
        <v>Shell Orchids</v>
      </c>
      <c r="AL595" s="413" t="str">
        <f t="shared" si="776"/>
        <v>Pterostylis aspera</v>
      </c>
      <c r="AM595" s="486" t="s">
        <v>7607</v>
      </c>
      <c r="AN595" s="70" t="s">
        <v>7563</v>
      </c>
      <c r="AS595" s="69">
        <f t="shared" si="755"/>
        <v>27</v>
      </c>
      <c r="AT595" s="69">
        <f t="shared" si="756"/>
        <v>39</v>
      </c>
      <c r="AU595" s="69">
        <f t="shared" si="757"/>
        <v>7</v>
      </c>
      <c r="AV595" s="69">
        <f t="shared" si="758"/>
        <v>9</v>
      </c>
      <c r="AW595" s="81"/>
      <c r="AX595" s="70" t="s">
        <v>2969</v>
      </c>
      <c r="AY595" s="364">
        <v>42121</v>
      </c>
      <c r="AZ595" s="264" t="s">
        <v>48</v>
      </c>
      <c r="BA595" s="238"/>
      <c r="BB595" s="237" t="str">
        <f t="shared" si="759"/>
        <v/>
      </c>
      <c r="BC595" s="270">
        <f t="shared" si="770"/>
        <v>757</v>
      </c>
      <c r="BD595" t="str">
        <f t="shared" si="771"/>
        <v>Pterostylis brevichila</v>
      </c>
      <c r="BE595" s="367" t="e">
        <f>COUNTIFS(#REF!,L595)</f>
        <v>#REF!</v>
      </c>
      <c r="BF595" s="374" t="str">
        <f t="shared" si="777"/>
        <v>y</v>
      </c>
      <c r="BG595" s="82"/>
      <c r="BH595" s="375"/>
      <c r="BI595" s="374"/>
      <c r="BJ595" s="403"/>
      <c r="CE595" t="str">
        <f t="shared" si="772"/>
        <v>Bird Orchid (Pterostylis barbata)</v>
      </c>
      <c r="CF595" s="388" t="str">
        <f t="shared" si="773"/>
        <v>Pterostylis barbata</v>
      </c>
      <c r="CG595" t="str">
        <f t="shared" si="783"/>
        <v/>
      </c>
      <c r="CH595" t="str">
        <f t="shared" si="784"/>
        <v/>
      </c>
      <c r="CI595" t="str">
        <f t="shared" si="785"/>
        <v/>
      </c>
      <c r="CJ595" t="str">
        <f t="shared" si="786"/>
        <v/>
      </c>
      <c r="CK595" s="359" t="str">
        <f t="shared" si="787"/>
        <v/>
      </c>
      <c r="CL595" t="str">
        <f t="shared" si="788"/>
        <v/>
      </c>
      <c r="CM595" t="str">
        <f t="shared" si="789"/>
        <v/>
      </c>
      <c r="CN595" t="str">
        <f t="shared" si="790"/>
        <v/>
      </c>
      <c r="CO595" s="359" t="str">
        <f t="shared" si="791"/>
        <v/>
      </c>
      <c r="CP595" t="str">
        <f t="shared" si="792"/>
        <v/>
      </c>
      <c r="CQ595" t="str">
        <f t="shared" si="793"/>
        <v/>
      </c>
      <c r="CR595" t="str">
        <f t="shared" si="794"/>
        <v/>
      </c>
      <c r="CS595" s="359" t="str">
        <f t="shared" si="795"/>
        <v/>
      </c>
      <c r="CT595" t="str">
        <f t="shared" si="796"/>
        <v/>
      </c>
      <c r="CU595" t="str">
        <f t="shared" si="797"/>
        <v/>
      </c>
      <c r="CV595" t="str">
        <f t="shared" si="798"/>
        <v/>
      </c>
      <c r="CW595" t="str">
        <f t="shared" si="799"/>
        <v/>
      </c>
      <c r="CX595" s="359" t="str">
        <f t="shared" si="800"/>
        <v/>
      </c>
      <c r="CY595" t="str">
        <f t="shared" si="801"/>
        <v/>
      </c>
      <c r="CZ595" t="str">
        <f t="shared" si="802"/>
        <v/>
      </c>
      <c r="DA595" t="str">
        <f t="shared" si="803"/>
        <v/>
      </c>
      <c r="DB595" s="359" t="str">
        <f t="shared" si="804"/>
        <v/>
      </c>
      <c r="DC595" t="str">
        <f t="shared" si="805"/>
        <v/>
      </c>
      <c r="DD595" t="str">
        <f t="shared" si="806"/>
        <v/>
      </c>
      <c r="DE595" t="str">
        <f t="shared" si="807"/>
        <v/>
      </c>
      <c r="DF595" s="359" t="str">
        <f t="shared" si="808"/>
        <v/>
      </c>
      <c r="DG595" t="str">
        <f t="shared" si="809"/>
        <v/>
      </c>
      <c r="DH595" t="str">
        <f t="shared" si="810"/>
        <v/>
      </c>
      <c r="DI595" t="str">
        <f t="shared" si="811"/>
        <v/>
      </c>
      <c r="DJ595" t="str">
        <f t="shared" si="812"/>
        <v/>
      </c>
      <c r="DK595" s="359" t="str">
        <f t="shared" si="813"/>
        <v/>
      </c>
      <c r="DL595" t="str">
        <f t="shared" si="814"/>
        <v>X</v>
      </c>
      <c r="DM595" t="str">
        <f t="shared" si="815"/>
        <v>X</v>
      </c>
      <c r="DN595" t="str">
        <f t="shared" si="816"/>
        <v>X</v>
      </c>
      <c r="DO595" s="359" t="str">
        <f t="shared" si="817"/>
        <v>X</v>
      </c>
      <c r="DP595" t="str">
        <f t="shared" si="818"/>
        <v>X</v>
      </c>
      <c r="DQ595" t="str">
        <f t="shared" si="819"/>
        <v>X</v>
      </c>
      <c r="DR595" t="str">
        <f t="shared" si="820"/>
        <v>X</v>
      </c>
      <c r="DS595" s="359" t="str">
        <f t="shared" si="821"/>
        <v>X</v>
      </c>
      <c r="DT595" t="str">
        <f t="shared" si="822"/>
        <v/>
      </c>
      <c r="DU595" t="str">
        <f t="shared" si="823"/>
        <v/>
      </c>
      <c r="DV595" t="str">
        <f t="shared" si="824"/>
        <v/>
      </c>
      <c r="DW595" t="str">
        <f t="shared" si="825"/>
        <v/>
      </c>
      <c r="DX595" s="359" t="str">
        <f t="shared" si="826"/>
        <v/>
      </c>
      <c r="DY595" t="str">
        <f t="shared" si="827"/>
        <v/>
      </c>
      <c r="DZ595" t="str">
        <f t="shared" si="828"/>
        <v/>
      </c>
      <c r="EA595" t="str">
        <f t="shared" si="829"/>
        <v/>
      </c>
      <c r="EB595" s="359" t="str">
        <f t="shared" si="830"/>
        <v/>
      </c>
      <c r="EC595" t="str">
        <f t="shared" si="831"/>
        <v/>
      </c>
      <c r="ED595" t="str">
        <f t="shared" si="832"/>
        <v/>
      </c>
      <c r="EE595" t="str">
        <f t="shared" si="833"/>
        <v/>
      </c>
      <c r="EF595" t="str">
        <f t="shared" si="834"/>
        <v/>
      </c>
      <c r="EG595" s="359" t="str">
        <f t="shared" si="835"/>
        <v/>
      </c>
      <c r="EH595" t="str">
        <f t="shared" si="782"/>
        <v>Pterostylis barbata</v>
      </c>
      <c r="EJ595" t="str">
        <f t="shared" si="764"/>
        <v>Pterostylis brevichila</v>
      </c>
      <c r="EK595" s="100">
        <f t="shared" si="780"/>
        <v>0</v>
      </c>
      <c r="EL595" s="3">
        <f t="shared" si="780"/>
        <v>0</v>
      </c>
      <c r="EM595" s="3">
        <f t="shared" si="780"/>
        <v>0</v>
      </c>
      <c r="EN595" s="3">
        <f t="shared" si="780"/>
        <v>0</v>
      </c>
      <c r="EO595" s="3">
        <f t="shared" si="780"/>
        <v>0</v>
      </c>
      <c r="EP595" s="3">
        <f t="shared" si="780"/>
        <v>0</v>
      </c>
      <c r="EQ595" s="3">
        <f t="shared" si="780"/>
        <v>1</v>
      </c>
      <c r="ER595" s="3">
        <f t="shared" si="780"/>
        <v>1</v>
      </c>
      <c r="ES595" s="3">
        <f t="shared" si="780"/>
        <v>1</v>
      </c>
      <c r="ET595" s="3">
        <f t="shared" si="780"/>
        <v>0</v>
      </c>
      <c r="EU595" s="3">
        <f t="shared" si="780"/>
        <v>0</v>
      </c>
      <c r="EV595" s="24">
        <f t="shared" si="780"/>
        <v>0</v>
      </c>
      <c r="EW595" s="245">
        <f t="shared" si="781"/>
        <v>3</v>
      </c>
      <c r="EX595" s="262" t="str">
        <f t="shared" si="778"/>
        <v/>
      </c>
    </row>
    <row r="596" spans="1:154" ht="16.149999999999999" customHeight="1" x14ac:dyDescent="0.25">
      <c r="A596" s="363"/>
      <c r="D596" s="363"/>
      <c r="E596" s="363"/>
      <c r="F596" s="363"/>
      <c r="G596" s="363"/>
      <c r="H596" s="363"/>
      <c r="I596" s="363"/>
      <c r="J596" s="68">
        <f t="shared" si="769"/>
        <v>758</v>
      </c>
      <c r="K596" s="427" t="str">
        <f t="shared" si="779"/>
        <v>Pterostylis brevisepala</v>
      </c>
      <c r="L596" s="372">
        <v>758</v>
      </c>
      <c r="M596" s="427" t="s">
        <v>1765</v>
      </c>
      <c r="N596" s="76" t="s">
        <v>359</v>
      </c>
      <c r="O596" s="363" t="str">
        <f t="shared" si="767"/>
        <v>S</v>
      </c>
      <c r="P596" s="70" t="s">
        <v>2970</v>
      </c>
      <c r="Q596" s="364" t="s">
        <v>2971</v>
      </c>
      <c r="R596" s="365">
        <v>42937</v>
      </c>
      <c r="S596" s="365">
        <v>42985</v>
      </c>
      <c r="T596" s="603" t="s">
        <v>7894</v>
      </c>
      <c r="U596" s="603" t="s">
        <v>7894</v>
      </c>
      <c r="V596" s="603" t="s">
        <v>7894</v>
      </c>
      <c r="W596" s="603" t="s">
        <v>7894</v>
      </c>
      <c r="X596" s="603" t="s">
        <v>7894</v>
      </c>
      <c r="Y596" s="603" t="s">
        <v>7894</v>
      </c>
      <c r="Z596" s="603" t="s">
        <v>4826</v>
      </c>
      <c r="AA596" s="603" t="s">
        <v>4827</v>
      </c>
      <c r="AB596" s="603" t="s">
        <v>4828</v>
      </c>
      <c r="AC596" s="603" t="s">
        <v>7894</v>
      </c>
      <c r="AD596" s="603" t="s">
        <v>7894</v>
      </c>
      <c r="AE596" s="603" t="s">
        <v>7894</v>
      </c>
      <c r="AF596" s="605" t="s">
        <v>7909</v>
      </c>
      <c r="AG596" s="605" t="s">
        <v>7952</v>
      </c>
      <c r="AH596" s="366" t="s">
        <v>685</v>
      </c>
      <c r="AI596" s="363">
        <f t="shared" si="774"/>
        <v>6</v>
      </c>
      <c r="AJ596" s="363">
        <v>34</v>
      </c>
      <c r="AK596" s="413" t="str">
        <f t="shared" si="775"/>
        <v>Snail Orchids</v>
      </c>
      <c r="AL596" s="413" t="str">
        <f t="shared" si="776"/>
        <v>Pterostylis nana</v>
      </c>
      <c r="AM596" s="486" t="s">
        <v>7607</v>
      </c>
      <c r="AN596" s="70" t="s">
        <v>2972</v>
      </c>
      <c r="AS596" s="69">
        <f t="shared" si="755"/>
        <v>30</v>
      </c>
      <c r="AT596" s="69">
        <f t="shared" si="756"/>
        <v>36</v>
      </c>
      <c r="AU596" s="69">
        <f t="shared" si="757"/>
        <v>7</v>
      </c>
      <c r="AV596" s="69">
        <f t="shared" si="758"/>
        <v>9</v>
      </c>
      <c r="AW596" s="81"/>
      <c r="AX596" s="70" t="s">
        <v>2973</v>
      </c>
      <c r="AY596" s="364">
        <v>18658</v>
      </c>
      <c r="AZ596" s="264" t="s">
        <v>48</v>
      </c>
      <c r="BA596" s="238"/>
      <c r="BB596" s="237" t="str">
        <f t="shared" si="759"/>
        <v/>
      </c>
      <c r="BC596" s="270">
        <f t="shared" si="770"/>
        <v>758</v>
      </c>
      <c r="BD596" t="str">
        <f t="shared" si="771"/>
        <v>Pterostylis brevisepala</v>
      </c>
      <c r="BE596" s="367" t="e">
        <f>COUNTIFS(#REF!,L596)</f>
        <v>#REF!</v>
      </c>
      <c r="BF596" s="374" t="str">
        <f t="shared" si="777"/>
        <v>y</v>
      </c>
      <c r="BG596" s="82"/>
      <c r="BH596" s="375"/>
      <c r="BI596" s="374"/>
      <c r="BJ596" s="403"/>
      <c r="CE596" t="str">
        <f t="shared" si="772"/>
        <v>Dwarf Shell Orchid (Pterostylis brevichila)</v>
      </c>
      <c r="CF596" s="388" t="str">
        <f t="shared" si="773"/>
        <v>Pterostylis brevichila</v>
      </c>
      <c r="CG596" t="str">
        <f t="shared" si="783"/>
        <v/>
      </c>
      <c r="CH596" t="str">
        <f t="shared" si="784"/>
        <v/>
      </c>
      <c r="CI596" t="str">
        <f t="shared" si="785"/>
        <v/>
      </c>
      <c r="CJ596" t="str">
        <f t="shared" si="786"/>
        <v/>
      </c>
      <c r="CK596" s="359" t="str">
        <f t="shared" si="787"/>
        <v/>
      </c>
      <c r="CL596" t="str">
        <f t="shared" si="788"/>
        <v/>
      </c>
      <c r="CM596" t="str">
        <f t="shared" si="789"/>
        <v/>
      </c>
      <c r="CN596" t="str">
        <f t="shared" si="790"/>
        <v/>
      </c>
      <c r="CO596" s="359" t="str">
        <f t="shared" si="791"/>
        <v/>
      </c>
      <c r="CP596" t="str">
        <f t="shared" si="792"/>
        <v/>
      </c>
      <c r="CQ596" t="str">
        <f t="shared" si="793"/>
        <v/>
      </c>
      <c r="CR596" t="str">
        <f t="shared" si="794"/>
        <v/>
      </c>
      <c r="CS596" s="359" t="str">
        <f t="shared" si="795"/>
        <v/>
      </c>
      <c r="CT596" t="str">
        <f t="shared" si="796"/>
        <v/>
      </c>
      <c r="CU596" t="str">
        <f t="shared" si="797"/>
        <v/>
      </c>
      <c r="CV596" t="str">
        <f t="shared" si="798"/>
        <v/>
      </c>
      <c r="CW596" t="str">
        <f t="shared" si="799"/>
        <v/>
      </c>
      <c r="CX596" s="359" t="str">
        <f t="shared" si="800"/>
        <v/>
      </c>
      <c r="CY596" t="str">
        <f t="shared" si="801"/>
        <v/>
      </c>
      <c r="CZ596" t="str">
        <f t="shared" si="802"/>
        <v/>
      </c>
      <c r="DA596" t="str">
        <f t="shared" si="803"/>
        <v/>
      </c>
      <c r="DB596" s="359" t="str">
        <f t="shared" si="804"/>
        <v/>
      </c>
      <c r="DC596" t="str">
        <f t="shared" si="805"/>
        <v/>
      </c>
      <c r="DD596" t="str">
        <f t="shared" si="806"/>
        <v/>
      </c>
      <c r="DE596" t="str">
        <f t="shared" si="807"/>
        <v/>
      </c>
      <c r="DF596" s="359" t="str">
        <f t="shared" si="808"/>
        <v/>
      </c>
      <c r="DG596" t="str">
        <f t="shared" si="809"/>
        <v>X</v>
      </c>
      <c r="DH596" t="str">
        <f t="shared" si="810"/>
        <v>X</v>
      </c>
      <c r="DI596" t="str">
        <f t="shared" si="811"/>
        <v>X</v>
      </c>
      <c r="DJ596" t="str">
        <f t="shared" si="812"/>
        <v>X</v>
      </c>
      <c r="DK596" s="359" t="str">
        <f t="shared" si="813"/>
        <v>X</v>
      </c>
      <c r="DL596" t="str">
        <f t="shared" si="814"/>
        <v>X</v>
      </c>
      <c r="DM596" t="str">
        <f t="shared" si="815"/>
        <v>X</v>
      </c>
      <c r="DN596" t="str">
        <f t="shared" si="816"/>
        <v>X</v>
      </c>
      <c r="DO596" s="359" t="str">
        <f t="shared" si="817"/>
        <v>X</v>
      </c>
      <c r="DP596" t="str">
        <f t="shared" si="818"/>
        <v>X</v>
      </c>
      <c r="DQ596" t="str">
        <f t="shared" si="819"/>
        <v>X</v>
      </c>
      <c r="DR596" t="str">
        <f t="shared" si="820"/>
        <v>X</v>
      </c>
      <c r="DS596" s="359" t="str">
        <f t="shared" si="821"/>
        <v>X</v>
      </c>
      <c r="DT596" t="str">
        <f t="shared" si="822"/>
        <v/>
      </c>
      <c r="DU596" t="str">
        <f t="shared" si="823"/>
        <v/>
      </c>
      <c r="DV596" t="str">
        <f t="shared" si="824"/>
        <v/>
      </c>
      <c r="DW596" t="str">
        <f t="shared" si="825"/>
        <v/>
      </c>
      <c r="DX596" s="359" t="str">
        <f t="shared" si="826"/>
        <v/>
      </c>
      <c r="DY596" t="str">
        <f t="shared" si="827"/>
        <v/>
      </c>
      <c r="DZ596" t="str">
        <f t="shared" si="828"/>
        <v/>
      </c>
      <c r="EA596" t="str">
        <f t="shared" si="829"/>
        <v/>
      </c>
      <c r="EB596" s="359" t="str">
        <f t="shared" si="830"/>
        <v/>
      </c>
      <c r="EC596" t="str">
        <f t="shared" si="831"/>
        <v/>
      </c>
      <c r="ED596" t="str">
        <f t="shared" si="832"/>
        <v/>
      </c>
      <c r="EE596" t="str">
        <f t="shared" si="833"/>
        <v/>
      </c>
      <c r="EF596" t="str">
        <f t="shared" si="834"/>
        <v/>
      </c>
      <c r="EG596" s="359" t="str">
        <f t="shared" si="835"/>
        <v/>
      </c>
      <c r="EH596" t="str">
        <f t="shared" si="782"/>
        <v>Pterostylis brevichila</v>
      </c>
      <c r="EJ596" t="str">
        <f t="shared" si="764"/>
        <v>Pterostylis brevisepala</v>
      </c>
      <c r="EK596" s="100">
        <f t="shared" si="780"/>
        <v>0</v>
      </c>
      <c r="EL596" s="3">
        <f t="shared" si="780"/>
        <v>0</v>
      </c>
      <c r="EM596" s="3">
        <f t="shared" si="780"/>
        <v>0</v>
      </c>
      <c r="EN596" s="3">
        <f t="shared" si="780"/>
        <v>0</v>
      </c>
      <c r="EO596" s="3">
        <f t="shared" si="780"/>
        <v>0</v>
      </c>
      <c r="EP596" s="3">
        <f t="shared" si="780"/>
        <v>0</v>
      </c>
      <c r="EQ596" s="3">
        <f t="shared" si="780"/>
        <v>1</v>
      </c>
      <c r="ER596" s="3">
        <f t="shared" si="780"/>
        <v>1</v>
      </c>
      <c r="ES596" s="3">
        <f t="shared" si="780"/>
        <v>1</v>
      </c>
      <c r="ET596" s="3">
        <f t="shared" si="780"/>
        <v>0</v>
      </c>
      <c r="EU596" s="3">
        <f t="shared" si="780"/>
        <v>0</v>
      </c>
      <c r="EV596" s="24">
        <f t="shared" si="780"/>
        <v>0</v>
      </c>
      <c r="EW596" s="245">
        <f t="shared" si="781"/>
        <v>3</v>
      </c>
      <c r="EX596" s="262" t="str">
        <f t="shared" si="778"/>
        <v/>
      </c>
    </row>
    <row r="597" spans="1:154" ht="16.149999999999999" customHeight="1" x14ac:dyDescent="0.25">
      <c r="A597" s="363"/>
      <c r="D597" s="363"/>
      <c r="E597" s="363"/>
      <c r="F597" s="363"/>
      <c r="G597" s="363"/>
      <c r="H597" s="363"/>
      <c r="I597" s="363"/>
      <c r="J597" s="68">
        <f t="shared" si="769"/>
        <v>776</v>
      </c>
      <c r="K597" s="427" t="str">
        <f t="shared" si="779"/>
        <v>Pterostylis brunneola</v>
      </c>
      <c r="L597" s="372">
        <v>776</v>
      </c>
      <c r="M597" s="427" t="s">
        <v>1765</v>
      </c>
      <c r="N597" s="76" t="s">
        <v>1061</v>
      </c>
      <c r="O597" s="363" t="str">
        <f t="shared" si="767"/>
        <v>S</v>
      </c>
      <c r="P597" s="70" t="s">
        <v>2974</v>
      </c>
      <c r="Q597" s="364" t="s">
        <v>2975</v>
      </c>
      <c r="R597" s="373">
        <v>42962</v>
      </c>
      <c r="S597" s="365">
        <v>43008</v>
      </c>
      <c r="T597" s="603" t="s">
        <v>7894</v>
      </c>
      <c r="U597" s="603" t="s">
        <v>7894</v>
      </c>
      <c r="V597" s="603" t="s">
        <v>7894</v>
      </c>
      <c r="W597" s="603" t="s">
        <v>7894</v>
      </c>
      <c r="X597" s="603" t="s">
        <v>7894</v>
      </c>
      <c r="Y597" s="603" t="s">
        <v>7894</v>
      </c>
      <c r="Z597" s="603" t="s">
        <v>4826</v>
      </c>
      <c r="AA597" s="603" t="s">
        <v>4827</v>
      </c>
      <c r="AB597" s="603" t="s">
        <v>4828</v>
      </c>
      <c r="AC597" s="603" t="s">
        <v>7894</v>
      </c>
      <c r="AD597" s="603" t="s">
        <v>7894</v>
      </c>
      <c r="AE597" s="603" t="s">
        <v>7894</v>
      </c>
      <c r="AF597" s="605" t="s">
        <v>7909</v>
      </c>
      <c r="AG597" s="605" t="s">
        <v>7952</v>
      </c>
      <c r="AH597" s="366" t="s">
        <v>685</v>
      </c>
      <c r="AI597" s="363">
        <f t="shared" si="774"/>
        <v>6</v>
      </c>
      <c r="AJ597" s="363">
        <v>34</v>
      </c>
      <c r="AK597" s="413" t="str">
        <f t="shared" si="775"/>
        <v>Snail Orchids</v>
      </c>
      <c r="AL597" s="413" t="str">
        <f t="shared" si="776"/>
        <v>Pterostylis nana</v>
      </c>
      <c r="AM597" s="486" t="s">
        <v>7607</v>
      </c>
      <c r="AN597" s="70" t="s">
        <v>2976</v>
      </c>
      <c r="AS597" s="69">
        <f t="shared" si="755"/>
        <v>34</v>
      </c>
      <c r="AT597" s="69">
        <f t="shared" si="756"/>
        <v>39</v>
      </c>
      <c r="AU597" s="69">
        <f t="shared" si="757"/>
        <v>8</v>
      </c>
      <c r="AV597" s="69">
        <f t="shared" si="758"/>
        <v>9</v>
      </c>
      <c r="AW597" s="81"/>
      <c r="AX597" s="70" t="s">
        <v>2977</v>
      </c>
      <c r="AY597" s="364">
        <v>44302</v>
      </c>
      <c r="AZ597" s="264" t="s">
        <v>48</v>
      </c>
      <c r="BA597" s="238"/>
      <c r="BB597" s="237" t="str">
        <f t="shared" si="759"/>
        <v/>
      </c>
      <c r="BC597" s="270">
        <f t="shared" si="770"/>
        <v>776</v>
      </c>
      <c r="BD597" t="str">
        <f t="shared" si="771"/>
        <v>Pterostylis brunneola</v>
      </c>
      <c r="BE597" s="367" t="e">
        <f>COUNTIFS(#REF!,L597)</f>
        <v>#REF!</v>
      </c>
      <c r="BF597" s="374" t="str">
        <f t="shared" si="777"/>
        <v>y</v>
      </c>
      <c r="BG597" s="82"/>
      <c r="BH597" s="375"/>
      <c r="BI597" s="374"/>
      <c r="BJ597" s="403"/>
      <c r="CE597" t="str">
        <f t="shared" si="772"/>
        <v>Short Eared Snail Orchid (Pterostylis brevisepala)</v>
      </c>
      <c r="CF597" s="388" t="str">
        <f t="shared" si="773"/>
        <v>Pterostylis brevisepala</v>
      </c>
      <c r="CG597" t="str">
        <f t="shared" si="783"/>
        <v/>
      </c>
      <c r="CH597" t="str">
        <f t="shared" si="784"/>
        <v/>
      </c>
      <c r="CI597" t="str">
        <f t="shared" si="785"/>
        <v/>
      </c>
      <c r="CJ597" t="str">
        <f t="shared" si="786"/>
        <v/>
      </c>
      <c r="CK597" s="359" t="str">
        <f t="shared" si="787"/>
        <v/>
      </c>
      <c r="CL597" t="str">
        <f t="shared" si="788"/>
        <v/>
      </c>
      <c r="CM597" t="str">
        <f t="shared" si="789"/>
        <v/>
      </c>
      <c r="CN597" t="str">
        <f t="shared" si="790"/>
        <v/>
      </c>
      <c r="CO597" s="359" t="str">
        <f t="shared" si="791"/>
        <v/>
      </c>
      <c r="CP597" t="str">
        <f t="shared" si="792"/>
        <v/>
      </c>
      <c r="CQ597" t="str">
        <f t="shared" si="793"/>
        <v/>
      </c>
      <c r="CR597" t="str">
        <f t="shared" si="794"/>
        <v/>
      </c>
      <c r="CS597" s="359" t="str">
        <f t="shared" si="795"/>
        <v/>
      </c>
      <c r="CT597" t="str">
        <f t="shared" si="796"/>
        <v/>
      </c>
      <c r="CU597" t="str">
        <f t="shared" si="797"/>
        <v/>
      </c>
      <c r="CV597" t="str">
        <f t="shared" si="798"/>
        <v/>
      </c>
      <c r="CW597" t="str">
        <f t="shared" si="799"/>
        <v/>
      </c>
      <c r="CX597" s="359" t="str">
        <f t="shared" si="800"/>
        <v/>
      </c>
      <c r="CY597" t="str">
        <f t="shared" si="801"/>
        <v/>
      </c>
      <c r="CZ597" t="str">
        <f t="shared" si="802"/>
        <v/>
      </c>
      <c r="DA597" t="str">
        <f t="shared" si="803"/>
        <v/>
      </c>
      <c r="DB597" s="359" t="str">
        <f t="shared" si="804"/>
        <v/>
      </c>
      <c r="DC597" t="str">
        <f t="shared" si="805"/>
        <v/>
      </c>
      <c r="DD597" t="str">
        <f t="shared" si="806"/>
        <v/>
      </c>
      <c r="DE597" t="str">
        <f t="shared" si="807"/>
        <v/>
      </c>
      <c r="DF597" s="359" t="str">
        <f t="shared" si="808"/>
        <v/>
      </c>
      <c r="DG597" t="str">
        <f t="shared" si="809"/>
        <v/>
      </c>
      <c r="DH597" t="str">
        <f t="shared" si="810"/>
        <v/>
      </c>
      <c r="DI597" t="str">
        <f t="shared" si="811"/>
        <v/>
      </c>
      <c r="DJ597" t="str">
        <f t="shared" si="812"/>
        <v>X</v>
      </c>
      <c r="DK597" s="359" t="str">
        <f t="shared" si="813"/>
        <v>X</v>
      </c>
      <c r="DL597" t="str">
        <f t="shared" si="814"/>
        <v>X</v>
      </c>
      <c r="DM597" t="str">
        <f t="shared" si="815"/>
        <v>X</v>
      </c>
      <c r="DN597" t="str">
        <f t="shared" si="816"/>
        <v>X</v>
      </c>
      <c r="DO597" s="359" t="str">
        <f t="shared" si="817"/>
        <v>X</v>
      </c>
      <c r="DP597" t="str">
        <f t="shared" si="818"/>
        <v>X</v>
      </c>
      <c r="DQ597" t="str">
        <f t="shared" si="819"/>
        <v/>
      </c>
      <c r="DR597" t="str">
        <f t="shared" si="820"/>
        <v/>
      </c>
      <c r="DS597" s="359" t="str">
        <f t="shared" si="821"/>
        <v/>
      </c>
      <c r="DT597" t="str">
        <f t="shared" si="822"/>
        <v/>
      </c>
      <c r="DU597" t="str">
        <f t="shared" si="823"/>
        <v/>
      </c>
      <c r="DV597" t="str">
        <f t="shared" si="824"/>
        <v/>
      </c>
      <c r="DW597" t="str">
        <f t="shared" si="825"/>
        <v/>
      </c>
      <c r="DX597" s="359" t="str">
        <f t="shared" si="826"/>
        <v/>
      </c>
      <c r="DY597" t="str">
        <f t="shared" si="827"/>
        <v/>
      </c>
      <c r="DZ597" t="str">
        <f t="shared" si="828"/>
        <v/>
      </c>
      <c r="EA597" t="str">
        <f t="shared" si="829"/>
        <v/>
      </c>
      <c r="EB597" s="359" t="str">
        <f t="shared" si="830"/>
        <v/>
      </c>
      <c r="EC597" t="str">
        <f t="shared" si="831"/>
        <v/>
      </c>
      <c r="ED597" t="str">
        <f t="shared" si="832"/>
        <v/>
      </c>
      <c r="EE597" t="str">
        <f t="shared" si="833"/>
        <v/>
      </c>
      <c r="EF597" t="str">
        <f t="shared" si="834"/>
        <v/>
      </c>
      <c r="EG597" s="359" t="str">
        <f t="shared" si="835"/>
        <v/>
      </c>
      <c r="EH597" t="str">
        <f t="shared" si="782"/>
        <v>Pterostylis brevisepala</v>
      </c>
      <c r="EJ597" t="str">
        <f t="shared" si="764"/>
        <v>Pterostylis brunneola</v>
      </c>
      <c r="EK597" s="100">
        <f t="shared" si="780"/>
        <v>0</v>
      </c>
      <c r="EL597" s="3">
        <f t="shared" si="780"/>
        <v>0</v>
      </c>
      <c r="EM597" s="3">
        <f t="shared" si="780"/>
        <v>0</v>
      </c>
      <c r="EN597" s="3">
        <f t="shared" si="780"/>
        <v>0</v>
      </c>
      <c r="EO597" s="3">
        <f t="shared" si="780"/>
        <v>0</v>
      </c>
      <c r="EP597" s="3">
        <f t="shared" si="780"/>
        <v>0</v>
      </c>
      <c r="EQ597" s="3">
        <f t="shared" si="780"/>
        <v>0</v>
      </c>
      <c r="ER597" s="3">
        <f t="shared" si="780"/>
        <v>1</v>
      </c>
      <c r="ES597" s="3">
        <f t="shared" si="780"/>
        <v>1</v>
      </c>
      <c r="ET597" s="3">
        <f t="shared" si="780"/>
        <v>0</v>
      </c>
      <c r="EU597" s="3">
        <f t="shared" si="780"/>
        <v>0</v>
      </c>
      <c r="EV597" s="24">
        <f t="shared" si="780"/>
        <v>0</v>
      </c>
      <c r="EW597" s="245">
        <f t="shared" si="781"/>
        <v>2</v>
      </c>
      <c r="EX597" s="262" t="str">
        <f t="shared" si="778"/>
        <v/>
      </c>
    </row>
    <row r="598" spans="1:154" ht="16.149999999999999" customHeight="1" x14ac:dyDescent="0.25">
      <c r="A598" s="363"/>
      <c r="D598" s="363"/>
      <c r="E598" s="363"/>
      <c r="F598" s="363"/>
      <c r="G598" s="363"/>
      <c r="H598" s="363"/>
      <c r="I598" s="363"/>
      <c r="J598" s="68">
        <f t="shared" si="769"/>
        <v>759</v>
      </c>
      <c r="K598" s="427" t="str">
        <f t="shared" si="779"/>
        <v>Pterostylis ciliata</v>
      </c>
      <c r="L598" s="372">
        <v>759</v>
      </c>
      <c r="M598" s="427" t="s">
        <v>1765</v>
      </c>
      <c r="N598" s="76" t="s">
        <v>179</v>
      </c>
      <c r="O598" s="363" t="str">
        <f t="shared" si="767"/>
        <v>S</v>
      </c>
      <c r="P598" s="70" t="s">
        <v>2978</v>
      </c>
      <c r="Q598" s="364" t="s">
        <v>2979</v>
      </c>
      <c r="R598" s="365">
        <v>42993</v>
      </c>
      <c r="S598" s="365">
        <v>43054</v>
      </c>
      <c r="T598" s="603" t="s">
        <v>7894</v>
      </c>
      <c r="U598" s="603" t="s">
        <v>7894</v>
      </c>
      <c r="V598" s="603" t="s">
        <v>7894</v>
      </c>
      <c r="W598" s="603" t="s">
        <v>7894</v>
      </c>
      <c r="X598" s="603" t="s">
        <v>7894</v>
      </c>
      <c r="Y598" s="603" t="s">
        <v>7894</v>
      </c>
      <c r="Z598" s="603" t="s">
        <v>7894</v>
      </c>
      <c r="AA598" s="603" t="s">
        <v>7894</v>
      </c>
      <c r="AB598" s="603" t="s">
        <v>4828</v>
      </c>
      <c r="AC598" s="603" t="s">
        <v>4829</v>
      </c>
      <c r="AD598" s="603" t="s">
        <v>4830</v>
      </c>
      <c r="AE598" s="603" t="s">
        <v>7894</v>
      </c>
      <c r="AF598" s="605" t="s">
        <v>7902</v>
      </c>
      <c r="AG598" s="605" t="s">
        <v>7946</v>
      </c>
      <c r="AH598" s="366" t="s">
        <v>685</v>
      </c>
      <c r="AI598" s="363">
        <f t="shared" si="774"/>
        <v>6</v>
      </c>
      <c r="AJ598" s="363">
        <v>36</v>
      </c>
      <c r="AK598" s="413" t="str">
        <f t="shared" si="775"/>
        <v>Rufus Greenhoods</v>
      </c>
      <c r="AL598" s="413" t="str">
        <f t="shared" si="776"/>
        <v>Pterostylis rufa</v>
      </c>
      <c r="AM598" s="486" t="s">
        <v>7607</v>
      </c>
      <c r="AS598" s="69">
        <f t="shared" si="755"/>
        <v>38</v>
      </c>
      <c r="AT598" s="69">
        <f t="shared" si="756"/>
        <v>46</v>
      </c>
      <c r="AU598" s="69">
        <f t="shared" si="757"/>
        <v>9</v>
      </c>
      <c r="AV598" s="69">
        <f t="shared" si="758"/>
        <v>11</v>
      </c>
      <c r="AW598" s="81"/>
      <c r="AX598" s="70" t="s">
        <v>2980</v>
      </c>
      <c r="AY598" s="364">
        <v>10870</v>
      </c>
      <c r="AZ598" s="264" t="s">
        <v>48</v>
      </c>
      <c r="BA598" s="238"/>
      <c r="BB598" s="237" t="str">
        <f t="shared" si="759"/>
        <v/>
      </c>
      <c r="BC598" s="270">
        <f t="shared" si="770"/>
        <v>759</v>
      </c>
      <c r="BD598" t="str">
        <f t="shared" si="771"/>
        <v>Pterostylis ciliata</v>
      </c>
      <c r="BE598" s="367" t="e">
        <f>COUNTIFS(#REF!,L598)</f>
        <v>#REF!</v>
      </c>
      <c r="BF598" s="374" t="str">
        <f t="shared" si="777"/>
        <v>y</v>
      </c>
      <c r="BG598" s="82"/>
      <c r="BH598" s="375"/>
      <c r="BI598" s="374"/>
      <c r="BJ598" s="403"/>
      <c r="CE598" t="str">
        <f t="shared" si="772"/>
        <v>Giant Snail Orchid (Pterostylis brunneola)</v>
      </c>
      <c r="CF598" s="388" t="str">
        <f t="shared" si="773"/>
        <v>Pterostylis brunneola</v>
      </c>
      <c r="CG598" t="str">
        <f t="shared" si="783"/>
        <v/>
      </c>
      <c r="CH598" t="str">
        <f t="shared" si="784"/>
        <v/>
      </c>
      <c r="CI598" t="str">
        <f t="shared" si="785"/>
        <v/>
      </c>
      <c r="CJ598" t="str">
        <f t="shared" si="786"/>
        <v/>
      </c>
      <c r="CK598" s="359" t="str">
        <f t="shared" si="787"/>
        <v/>
      </c>
      <c r="CL598" t="str">
        <f t="shared" si="788"/>
        <v/>
      </c>
      <c r="CM598" t="str">
        <f t="shared" si="789"/>
        <v/>
      </c>
      <c r="CN598" t="str">
        <f t="shared" si="790"/>
        <v/>
      </c>
      <c r="CO598" s="359" t="str">
        <f t="shared" si="791"/>
        <v/>
      </c>
      <c r="CP598" t="str">
        <f t="shared" si="792"/>
        <v/>
      </c>
      <c r="CQ598" t="str">
        <f t="shared" si="793"/>
        <v/>
      </c>
      <c r="CR598" t="str">
        <f t="shared" si="794"/>
        <v/>
      </c>
      <c r="CS598" s="359" t="str">
        <f t="shared" si="795"/>
        <v/>
      </c>
      <c r="CT598" t="str">
        <f t="shared" si="796"/>
        <v/>
      </c>
      <c r="CU598" t="str">
        <f t="shared" si="797"/>
        <v/>
      </c>
      <c r="CV598" t="str">
        <f t="shared" si="798"/>
        <v/>
      </c>
      <c r="CW598" t="str">
        <f t="shared" si="799"/>
        <v/>
      </c>
      <c r="CX598" s="359" t="str">
        <f t="shared" si="800"/>
        <v/>
      </c>
      <c r="CY598" t="str">
        <f t="shared" si="801"/>
        <v/>
      </c>
      <c r="CZ598" t="str">
        <f t="shared" si="802"/>
        <v/>
      </c>
      <c r="DA598" t="str">
        <f t="shared" si="803"/>
        <v/>
      </c>
      <c r="DB598" s="359" t="str">
        <f t="shared" si="804"/>
        <v/>
      </c>
      <c r="DC598" t="str">
        <f t="shared" si="805"/>
        <v/>
      </c>
      <c r="DD598" t="str">
        <f t="shared" si="806"/>
        <v/>
      </c>
      <c r="DE598" t="str">
        <f t="shared" si="807"/>
        <v/>
      </c>
      <c r="DF598" s="359" t="str">
        <f t="shared" si="808"/>
        <v/>
      </c>
      <c r="DG598" t="str">
        <f t="shared" si="809"/>
        <v/>
      </c>
      <c r="DH598" t="str">
        <f t="shared" si="810"/>
        <v/>
      </c>
      <c r="DI598" t="str">
        <f t="shared" si="811"/>
        <v/>
      </c>
      <c r="DJ598" t="str">
        <f t="shared" si="812"/>
        <v/>
      </c>
      <c r="DK598" s="359" t="str">
        <f t="shared" si="813"/>
        <v/>
      </c>
      <c r="DL598" t="str">
        <f t="shared" si="814"/>
        <v/>
      </c>
      <c r="DM598" t="str">
        <f t="shared" si="815"/>
        <v/>
      </c>
      <c r="DN598" t="str">
        <f t="shared" si="816"/>
        <v>X</v>
      </c>
      <c r="DO598" s="359" t="str">
        <f t="shared" si="817"/>
        <v>X</v>
      </c>
      <c r="DP598" t="str">
        <f t="shared" si="818"/>
        <v>X</v>
      </c>
      <c r="DQ598" t="str">
        <f t="shared" si="819"/>
        <v>X</v>
      </c>
      <c r="DR598" t="str">
        <f t="shared" si="820"/>
        <v>X</v>
      </c>
      <c r="DS598" s="359" t="str">
        <f t="shared" si="821"/>
        <v>X</v>
      </c>
      <c r="DT598" t="str">
        <f t="shared" si="822"/>
        <v/>
      </c>
      <c r="DU598" t="str">
        <f t="shared" si="823"/>
        <v/>
      </c>
      <c r="DV598" t="str">
        <f t="shared" si="824"/>
        <v/>
      </c>
      <c r="DW598" t="str">
        <f t="shared" si="825"/>
        <v/>
      </c>
      <c r="DX598" s="359" t="str">
        <f t="shared" si="826"/>
        <v/>
      </c>
      <c r="DY598" t="str">
        <f t="shared" si="827"/>
        <v/>
      </c>
      <c r="DZ598" t="str">
        <f t="shared" si="828"/>
        <v/>
      </c>
      <c r="EA598" t="str">
        <f t="shared" si="829"/>
        <v/>
      </c>
      <c r="EB598" s="359" t="str">
        <f t="shared" si="830"/>
        <v/>
      </c>
      <c r="EC598" t="str">
        <f t="shared" si="831"/>
        <v/>
      </c>
      <c r="ED598" t="str">
        <f t="shared" si="832"/>
        <v/>
      </c>
      <c r="EE598" t="str">
        <f t="shared" si="833"/>
        <v/>
      </c>
      <c r="EF598" t="str">
        <f t="shared" si="834"/>
        <v/>
      </c>
      <c r="EG598" s="359" t="str">
        <f t="shared" si="835"/>
        <v/>
      </c>
      <c r="EH598" t="str">
        <f t="shared" si="782"/>
        <v>Pterostylis brunneola</v>
      </c>
      <c r="EJ598" t="str">
        <f t="shared" si="764"/>
        <v>Pterostylis ciliata</v>
      </c>
      <c r="EK598" s="100">
        <f t="shared" si="780"/>
        <v>0</v>
      </c>
      <c r="EL598" s="3">
        <f t="shared" si="780"/>
        <v>0</v>
      </c>
      <c r="EM598" s="3">
        <f t="shared" si="780"/>
        <v>0</v>
      </c>
      <c r="EN598" s="3">
        <f t="shared" si="780"/>
        <v>0</v>
      </c>
      <c r="EO598" s="3">
        <f t="shared" si="780"/>
        <v>0</v>
      </c>
      <c r="EP598" s="3">
        <f t="shared" si="780"/>
        <v>0</v>
      </c>
      <c r="EQ598" s="3">
        <f t="shared" si="780"/>
        <v>0</v>
      </c>
      <c r="ER598" s="3">
        <f t="shared" si="780"/>
        <v>0</v>
      </c>
      <c r="ES598" s="3">
        <f t="shared" si="780"/>
        <v>1</v>
      </c>
      <c r="ET598" s="3">
        <f t="shared" si="780"/>
        <v>1</v>
      </c>
      <c r="EU598" s="3">
        <f t="shared" si="780"/>
        <v>1</v>
      </c>
      <c r="EV598" s="24">
        <f t="shared" si="780"/>
        <v>0</v>
      </c>
      <c r="EW598" s="245">
        <f t="shared" si="781"/>
        <v>3</v>
      </c>
      <c r="EX598" s="262" t="str">
        <f t="shared" si="778"/>
        <v/>
      </c>
    </row>
    <row r="599" spans="1:154" ht="16.149999999999999" customHeight="1" x14ac:dyDescent="0.25">
      <c r="A599" s="363"/>
      <c r="D599" s="363"/>
      <c r="E599" s="363"/>
      <c r="F599" s="363"/>
      <c r="G599" s="363"/>
      <c r="H599" s="363"/>
      <c r="I599" s="363"/>
      <c r="J599" s="68">
        <f t="shared" si="769"/>
        <v>760</v>
      </c>
      <c r="K599" s="427" t="str">
        <f t="shared" si="779"/>
        <v>Pterostylis concava</v>
      </c>
      <c r="L599" s="372">
        <v>760</v>
      </c>
      <c r="M599" s="427" t="s">
        <v>1765</v>
      </c>
      <c r="N599" s="76" t="s">
        <v>158</v>
      </c>
      <c r="O599" s="363" t="str">
        <f t="shared" si="767"/>
        <v>S</v>
      </c>
      <c r="P599" s="70" t="s">
        <v>2981</v>
      </c>
      <c r="Q599" s="364" t="s">
        <v>2982</v>
      </c>
      <c r="R599" s="365">
        <v>42887</v>
      </c>
      <c r="S599" s="365">
        <v>42978</v>
      </c>
      <c r="T599" s="603" t="s">
        <v>7894</v>
      </c>
      <c r="U599" s="603" t="s">
        <v>7894</v>
      </c>
      <c r="V599" s="603" t="s">
        <v>7894</v>
      </c>
      <c r="W599" s="603" t="s">
        <v>7894</v>
      </c>
      <c r="X599" s="603" t="s">
        <v>7894</v>
      </c>
      <c r="Y599" s="603" t="s">
        <v>4825</v>
      </c>
      <c r="Z599" s="603" t="s">
        <v>4826</v>
      </c>
      <c r="AA599" s="603" t="s">
        <v>4827</v>
      </c>
      <c r="AB599" s="603" t="s">
        <v>7894</v>
      </c>
      <c r="AC599" s="603" t="s">
        <v>7894</v>
      </c>
      <c r="AD599" s="603" t="s">
        <v>7894</v>
      </c>
      <c r="AE599" s="603" t="s">
        <v>7894</v>
      </c>
      <c r="AF599" s="605" t="s">
        <v>7912</v>
      </c>
      <c r="AG599" s="605" t="s">
        <v>7954</v>
      </c>
      <c r="AH599" s="366" t="s">
        <v>685</v>
      </c>
      <c r="AI599" s="363">
        <f t="shared" si="774"/>
        <v>6</v>
      </c>
      <c r="AJ599" s="363">
        <v>38</v>
      </c>
      <c r="AK599" s="413" t="str">
        <f t="shared" si="775"/>
        <v>Banded Greenhoods</v>
      </c>
      <c r="AL599" s="413" t="str">
        <f t="shared" si="776"/>
        <v>Pterostylis vittata</v>
      </c>
      <c r="AM599" s="486" t="s">
        <v>7607</v>
      </c>
      <c r="AS599" s="69">
        <f t="shared" si="755"/>
        <v>23</v>
      </c>
      <c r="AT599" s="69">
        <f t="shared" si="756"/>
        <v>35</v>
      </c>
      <c r="AU599" s="69">
        <f t="shared" si="757"/>
        <v>6</v>
      </c>
      <c r="AV599" s="69">
        <f t="shared" si="758"/>
        <v>8</v>
      </c>
      <c r="AW599" s="81"/>
      <c r="AX599" s="70" t="s">
        <v>2983</v>
      </c>
      <c r="AY599" s="364">
        <v>10875</v>
      </c>
      <c r="AZ599" s="264" t="s">
        <v>48</v>
      </c>
      <c r="BA599" s="238"/>
      <c r="BB599" s="237" t="str">
        <f t="shared" si="759"/>
        <v/>
      </c>
      <c r="BC599" s="270">
        <f t="shared" si="770"/>
        <v>760</v>
      </c>
      <c r="BD599" t="str">
        <f t="shared" si="771"/>
        <v>Pterostylis concava</v>
      </c>
      <c r="BE599" s="367" t="e">
        <f>COUNTIFS(#REF!,L599)</f>
        <v>#REF!</v>
      </c>
      <c r="BF599" s="374" t="str">
        <f t="shared" si="777"/>
        <v>y</v>
      </c>
      <c r="BG599" s="82"/>
      <c r="BH599" s="375"/>
      <c r="BI599" s="374"/>
      <c r="BJ599" s="403"/>
      <c r="CE599" t="str">
        <f t="shared" si="772"/>
        <v>Hairy Rufous Greenhood (Pterostylis ciliata)</v>
      </c>
      <c r="CF599" s="388" t="str">
        <f t="shared" si="773"/>
        <v>Pterostylis ciliata</v>
      </c>
      <c r="CG599" t="str">
        <f t="shared" si="783"/>
        <v/>
      </c>
      <c r="CH599" t="str">
        <f t="shared" si="784"/>
        <v/>
      </c>
      <c r="CI599" t="str">
        <f t="shared" si="785"/>
        <v/>
      </c>
      <c r="CJ599" t="str">
        <f t="shared" si="786"/>
        <v/>
      </c>
      <c r="CK599" s="359" t="str">
        <f t="shared" si="787"/>
        <v/>
      </c>
      <c r="CL599" t="str">
        <f t="shared" si="788"/>
        <v/>
      </c>
      <c r="CM599" t="str">
        <f t="shared" si="789"/>
        <v/>
      </c>
      <c r="CN599" t="str">
        <f t="shared" si="790"/>
        <v/>
      </c>
      <c r="CO599" s="359" t="str">
        <f t="shared" si="791"/>
        <v/>
      </c>
      <c r="CP599" t="str">
        <f t="shared" si="792"/>
        <v/>
      </c>
      <c r="CQ599" t="str">
        <f t="shared" si="793"/>
        <v/>
      </c>
      <c r="CR599" t="str">
        <f t="shared" si="794"/>
        <v/>
      </c>
      <c r="CS599" s="359" t="str">
        <f t="shared" si="795"/>
        <v/>
      </c>
      <c r="CT599" t="str">
        <f t="shared" si="796"/>
        <v/>
      </c>
      <c r="CU599" t="str">
        <f t="shared" si="797"/>
        <v/>
      </c>
      <c r="CV599" t="str">
        <f t="shared" si="798"/>
        <v/>
      </c>
      <c r="CW599" t="str">
        <f t="shared" si="799"/>
        <v/>
      </c>
      <c r="CX599" s="359" t="str">
        <f t="shared" si="800"/>
        <v/>
      </c>
      <c r="CY599" t="str">
        <f t="shared" si="801"/>
        <v/>
      </c>
      <c r="CZ599" t="str">
        <f t="shared" si="802"/>
        <v/>
      </c>
      <c r="DA599" t="str">
        <f t="shared" si="803"/>
        <v/>
      </c>
      <c r="DB599" s="359" t="str">
        <f t="shared" si="804"/>
        <v/>
      </c>
      <c r="DC599" t="str">
        <f t="shared" si="805"/>
        <v/>
      </c>
      <c r="DD599" t="str">
        <f t="shared" si="806"/>
        <v/>
      </c>
      <c r="DE599" t="str">
        <f t="shared" si="807"/>
        <v/>
      </c>
      <c r="DF599" s="359" t="str">
        <f t="shared" si="808"/>
        <v/>
      </c>
      <c r="DG599" t="str">
        <f t="shared" si="809"/>
        <v/>
      </c>
      <c r="DH599" t="str">
        <f t="shared" si="810"/>
        <v/>
      </c>
      <c r="DI599" t="str">
        <f t="shared" si="811"/>
        <v/>
      </c>
      <c r="DJ599" t="str">
        <f t="shared" si="812"/>
        <v/>
      </c>
      <c r="DK599" s="359" t="str">
        <f t="shared" si="813"/>
        <v/>
      </c>
      <c r="DL599" t="str">
        <f t="shared" si="814"/>
        <v/>
      </c>
      <c r="DM599" t="str">
        <f t="shared" si="815"/>
        <v/>
      </c>
      <c r="DN599" t="str">
        <f t="shared" si="816"/>
        <v/>
      </c>
      <c r="DO599" s="359" t="str">
        <f t="shared" si="817"/>
        <v/>
      </c>
      <c r="DP599" t="str">
        <f t="shared" si="818"/>
        <v/>
      </c>
      <c r="DQ599" t="str">
        <f t="shared" si="819"/>
        <v/>
      </c>
      <c r="DR599" t="str">
        <f t="shared" si="820"/>
        <v>X</v>
      </c>
      <c r="DS599" s="359" t="str">
        <f t="shared" si="821"/>
        <v>X</v>
      </c>
      <c r="DT599" t="str">
        <f t="shared" si="822"/>
        <v>X</v>
      </c>
      <c r="DU599" t="str">
        <f t="shared" si="823"/>
        <v>X</v>
      </c>
      <c r="DV599" t="str">
        <f t="shared" si="824"/>
        <v>X</v>
      </c>
      <c r="DW599" t="str">
        <f t="shared" si="825"/>
        <v>X</v>
      </c>
      <c r="DX599" s="359" t="str">
        <f t="shared" si="826"/>
        <v>X</v>
      </c>
      <c r="DY599" t="str">
        <f t="shared" si="827"/>
        <v>X</v>
      </c>
      <c r="DZ599" t="str">
        <f t="shared" si="828"/>
        <v>X</v>
      </c>
      <c r="EA599" t="str">
        <f t="shared" si="829"/>
        <v/>
      </c>
      <c r="EB599" s="359" t="str">
        <f t="shared" si="830"/>
        <v/>
      </c>
      <c r="EC599" t="str">
        <f t="shared" si="831"/>
        <v/>
      </c>
      <c r="ED599" t="str">
        <f t="shared" si="832"/>
        <v/>
      </c>
      <c r="EE599" t="str">
        <f t="shared" si="833"/>
        <v/>
      </c>
      <c r="EF599" t="str">
        <f t="shared" si="834"/>
        <v/>
      </c>
      <c r="EG599" s="359" t="str">
        <f t="shared" si="835"/>
        <v/>
      </c>
      <c r="EH599" t="str">
        <f t="shared" si="782"/>
        <v>Pterostylis ciliata</v>
      </c>
      <c r="EJ599" t="str">
        <f t="shared" si="764"/>
        <v>Pterostylis concava</v>
      </c>
      <c r="EK599" s="100">
        <f t="shared" si="780"/>
        <v>0</v>
      </c>
      <c r="EL599" s="3">
        <f t="shared" si="780"/>
        <v>0</v>
      </c>
      <c r="EM599" s="3">
        <f t="shared" si="780"/>
        <v>0</v>
      </c>
      <c r="EN599" s="3">
        <f t="shared" si="780"/>
        <v>0</v>
      </c>
      <c r="EO599" s="3">
        <f t="shared" si="780"/>
        <v>0</v>
      </c>
      <c r="EP599" s="3">
        <f t="shared" si="780"/>
        <v>1</v>
      </c>
      <c r="EQ599" s="3">
        <f t="shared" si="780"/>
        <v>1</v>
      </c>
      <c r="ER599" s="3">
        <f t="shared" si="780"/>
        <v>1</v>
      </c>
      <c r="ES599" s="3">
        <f t="shared" si="780"/>
        <v>0</v>
      </c>
      <c r="ET599" s="3">
        <f t="shared" si="780"/>
        <v>0</v>
      </c>
      <c r="EU599" s="3">
        <f t="shared" si="780"/>
        <v>0</v>
      </c>
      <c r="EV599" s="24">
        <f t="shared" si="780"/>
        <v>0</v>
      </c>
      <c r="EW599" s="245">
        <f t="shared" si="781"/>
        <v>3</v>
      </c>
      <c r="EX599" s="262" t="str">
        <f t="shared" si="778"/>
        <v/>
      </c>
    </row>
    <row r="600" spans="1:154" ht="16.149999999999999" customHeight="1" x14ac:dyDescent="0.25">
      <c r="A600" s="363"/>
      <c r="D600" s="363"/>
      <c r="E600" s="363"/>
      <c r="F600" s="363"/>
      <c r="G600" s="363"/>
      <c r="H600" s="363"/>
      <c r="I600" s="363"/>
      <c r="J600" s="68">
        <f t="shared" ref="J600:J631" si="836">L600</f>
        <v>400</v>
      </c>
      <c r="K600" s="427" t="str">
        <f t="shared" si="779"/>
        <v>Pterostylis crebriflora</v>
      </c>
      <c r="L600" s="372">
        <v>400</v>
      </c>
      <c r="M600" s="427" t="s">
        <v>1765</v>
      </c>
      <c r="N600" s="76" t="s">
        <v>2984</v>
      </c>
      <c r="O600" s="363" t="str">
        <f t="shared" si="767"/>
        <v>S</v>
      </c>
      <c r="P600" s="70" t="s">
        <v>2985</v>
      </c>
      <c r="Q600" t="s">
        <v>2986</v>
      </c>
      <c r="R600" s="365">
        <v>42917</v>
      </c>
      <c r="S600" s="365">
        <v>43008</v>
      </c>
      <c r="T600" s="603" t="s">
        <v>7894</v>
      </c>
      <c r="U600" s="603" t="s">
        <v>7894</v>
      </c>
      <c r="V600" s="603" t="s">
        <v>7894</v>
      </c>
      <c r="W600" s="603" t="s">
        <v>7894</v>
      </c>
      <c r="X600" s="603" t="s">
        <v>7894</v>
      </c>
      <c r="Y600" s="603" t="s">
        <v>7894</v>
      </c>
      <c r="Z600" s="603" t="s">
        <v>4826</v>
      </c>
      <c r="AA600" s="603" t="s">
        <v>4827</v>
      </c>
      <c r="AB600" s="603" t="s">
        <v>4828</v>
      </c>
      <c r="AC600" s="603" t="s">
        <v>7894</v>
      </c>
      <c r="AD600" s="603" t="s">
        <v>7894</v>
      </c>
      <c r="AE600" s="603" t="s">
        <v>7894</v>
      </c>
      <c r="AF600" s="605" t="s">
        <v>7909</v>
      </c>
      <c r="AG600" s="605" t="s">
        <v>7952</v>
      </c>
      <c r="AH600" s="366" t="s">
        <v>685</v>
      </c>
      <c r="AI600" s="363">
        <v>6</v>
      </c>
      <c r="AJ600" s="363">
        <v>38</v>
      </c>
      <c r="AK600" s="413" t="str">
        <f t="shared" si="775"/>
        <v>Banded Greenhoods</v>
      </c>
      <c r="AL600" s="413" t="str">
        <f t="shared" si="776"/>
        <v>Pterostylis vittata</v>
      </c>
      <c r="AM600" s="486" t="s">
        <v>7607</v>
      </c>
      <c r="AS600" s="69">
        <f t="shared" si="755"/>
        <v>27</v>
      </c>
      <c r="AT600" s="69">
        <f t="shared" si="756"/>
        <v>39</v>
      </c>
      <c r="AU600" s="69">
        <f t="shared" si="757"/>
        <v>7</v>
      </c>
      <c r="AV600" s="69">
        <f t="shared" si="758"/>
        <v>9</v>
      </c>
      <c r="AW600" s="81"/>
      <c r="AX600" s="70"/>
      <c r="AY600" s="364">
        <v>48484</v>
      </c>
      <c r="AZ600" s="264" t="s">
        <v>48</v>
      </c>
      <c r="BA600" s="238"/>
      <c r="BB600" s="237" t="str">
        <f t="shared" si="759"/>
        <v/>
      </c>
      <c r="BC600" s="270">
        <f t="shared" si="770"/>
        <v>400</v>
      </c>
      <c r="BD600" t="str">
        <f t="shared" si="771"/>
        <v>Pterostylis crebriflora</v>
      </c>
      <c r="BE600" s="367" t="e">
        <f>COUNTIFS(#REF!,L600)</f>
        <v>#REF!</v>
      </c>
      <c r="BF600" s="374" t="str">
        <f t="shared" si="777"/>
        <v>y</v>
      </c>
      <c r="BG600" s="82"/>
      <c r="BH600" s="375"/>
      <c r="BI600" s="374"/>
      <c r="BJ600" s="403"/>
      <c r="CE600" t="str">
        <f t="shared" si="772"/>
        <v>Cupped Banded Greenhood (Pterostylis concava)</v>
      </c>
      <c r="CF600" s="388" t="str">
        <f t="shared" si="773"/>
        <v>Pterostylis concava</v>
      </c>
      <c r="CG600" t="str">
        <f t="shared" si="783"/>
        <v/>
      </c>
      <c r="CH600" t="str">
        <f t="shared" si="784"/>
        <v/>
      </c>
      <c r="CI600" t="str">
        <f t="shared" si="785"/>
        <v/>
      </c>
      <c r="CJ600" t="str">
        <f t="shared" si="786"/>
        <v/>
      </c>
      <c r="CK600" s="359" t="str">
        <f t="shared" si="787"/>
        <v/>
      </c>
      <c r="CL600" t="str">
        <f t="shared" si="788"/>
        <v/>
      </c>
      <c r="CM600" t="str">
        <f t="shared" si="789"/>
        <v/>
      </c>
      <c r="CN600" t="str">
        <f t="shared" si="790"/>
        <v/>
      </c>
      <c r="CO600" s="359" t="str">
        <f t="shared" si="791"/>
        <v/>
      </c>
      <c r="CP600" t="str">
        <f t="shared" si="792"/>
        <v/>
      </c>
      <c r="CQ600" t="str">
        <f t="shared" si="793"/>
        <v/>
      </c>
      <c r="CR600" t="str">
        <f t="shared" si="794"/>
        <v/>
      </c>
      <c r="CS600" s="359" t="str">
        <f t="shared" si="795"/>
        <v/>
      </c>
      <c r="CT600" t="str">
        <f t="shared" si="796"/>
        <v/>
      </c>
      <c r="CU600" t="str">
        <f t="shared" si="797"/>
        <v/>
      </c>
      <c r="CV600" t="str">
        <f t="shared" si="798"/>
        <v/>
      </c>
      <c r="CW600" t="str">
        <f t="shared" si="799"/>
        <v/>
      </c>
      <c r="CX600" s="359" t="str">
        <f t="shared" si="800"/>
        <v/>
      </c>
      <c r="CY600" t="str">
        <f t="shared" si="801"/>
        <v/>
      </c>
      <c r="CZ600" t="str">
        <f t="shared" si="802"/>
        <v/>
      </c>
      <c r="DA600" t="str">
        <f t="shared" si="803"/>
        <v/>
      </c>
      <c r="DB600" s="359" t="str">
        <f t="shared" si="804"/>
        <v/>
      </c>
      <c r="DC600" t="str">
        <f t="shared" si="805"/>
        <v>X</v>
      </c>
      <c r="DD600" t="str">
        <f t="shared" si="806"/>
        <v>X</v>
      </c>
      <c r="DE600" t="str">
        <f t="shared" si="807"/>
        <v>X</v>
      </c>
      <c r="DF600" s="359" t="str">
        <f t="shared" si="808"/>
        <v>X</v>
      </c>
      <c r="DG600" t="str">
        <f t="shared" si="809"/>
        <v>X</v>
      </c>
      <c r="DH600" t="str">
        <f t="shared" si="810"/>
        <v>X</v>
      </c>
      <c r="DI600" t="str">
        <f t="shared" si="811"/>
        <v>X</v>
      </c>
      <c r="DJ600" t="str">
        <f t="shared" si="812"/>
        <v>X</v>
      </c>
      <c r="DK600" s="359" t="str">
        <f t="shared" si="813"/>
        <v>X</v>
      </c>
      <c r="DL600" t="str">
        <f t="shared" si="814"/>
        <v>X</v>
      </c>
      <c r="DM600" t="str">
        <f t="shared" si="815"/>
        <v>X</v>
      </c>
      <c r="DN600" t="str">
        <f t="shared" si="816"/>
        <v>X</v>
      </c>
      <c r="DO600" s="359" t="str">
        <f t="shared" si="817"/>
        <v>X</v>
      </c>
      <c r="DP600" t="str">
        <f t="shared" si="818"/>
        <v/>
      </c>
      <c r="DQ600" t="str">
        <f t="shared" si="819"/>
        <v/>
      </c>
      <c r="DR600" t="str">
        <f t="shared" si="820"/>
        <v/>
      </c>
      <c r="DS600" s="359" t="str">
        <f t="shared" si="821"/>
        <v/>
      </c>
      <c r="DT600" t="str">
        <f t="shared" si="822"/>
        <v/>
      </c>
      <c r="DU600" t="str">
        <f t="shared" si="823"/>
        <v/>
      </c>
      <c r="DV600" t="str">
        <f t="shared" si="824"/>
        <v/>
      </c>
      <c r="DW600" t="str">
        <f t="shared" si="825"/>
        <v/>
      </c>
      <c r="DX600" s="359" t="str">
        <f t="shared" si="826"/>
        <v/>
      </c>
      <c r="DY600" t="str">
        <f t="shared" si="827"/>
        <v/>
      </c>
      <c r="DZ600" t="str">
        <f t="shared" si="828"/>
        <v/>
      </c>
      <c r="EA600" t="str">
        <f t="shared" si="829"/>
        <v/>
      </c>
      <c r="EB600" s="359" t="str">
        <f t="shared" si="830"/>
        <v/>
      </c>
      <c r="EC600" t="str">
        <f t="shared" si="831"/>
        <v/>
      </c>
      <c r="ED600" t="str">
        <f t="shared" si="832"/>
        <v/>
      </c>
      <c r="EE600" t="str">
        <f t="shared" si="833"/>
        <v/>
      </c>
      <c r="EF600" t="str">
        <f t="shared" si="834"/>
        <v/>
      </c>
      <c r="EG600" s="359" t="str">
        <f t="shared" si="835"/>
        <v/>
      </c>
      <c r="EH600" t="str">
        <f t="shared" si="782"/>
        <v>Pterostylis concava</v>
      </c>
      <c r="EJ600" t="str">
        <f t="shared" si="764"/>
        <v>Pterostylis crebriflora</v>
      </c>
      <c r="EK600" s="100">
        <f t="shared" si="780"/>
        <v>0</v>
      </c>
      <c r="EL600" s="3">
        <f t="shared" si="780"/>
        <v>0</v>
      </c>
      <c r="EM600" s="3">
        <f t="shared" si="780"/>
        <v>0</v>
      </c>
      <c r="EN600" s="3">
        <f t="shared" si="780"/>
        <v>0</v>
      </c>
      <c r="EO600" s="3">
        <f t="shared" si="780"/>
        <v>0</v>
      </c>
      <c r="EP600" s="3">
        <f t="shared" si="780"/>
        <v>0</v>
      </c>
      <c r="EQ600" s="3">
        <f t="shared" si="780"/>
        <v>1</v>
      </c>
      <c r="ER600" s="3">
        <f t="shared" si="780"/>
        <v>1</v>
      </c>
      <c r="ES600" s="3">
        <f t="shared" si="780"/>
        <v>1</v>
      </c>
      <c r="ET600" s="3">
        <f t="shared" si="780"/>
        <v>0</v>
      </c>
      <c r="EU600" s="3">
        <f t="shared" si="780"/>
        <v>0</v>
      </c>
      <c r="EV600" s="24">
        <f t="shared" si="780"/>
        <v>0</v>
      </c>
      <c r="EW600" s="245">
        <f t="shared" si="781"/>
        <v>3</v>
      </c>
      <c r="EX600" s="262" t="str">
        <f t="shared" si="778"/>
        <v/>
      </c>
    </row>
    <row r="601" spans="1:154" ht="16.149999999999999" customHeight="1" x14ac:dyDescent="0.25">
      <c r="A601" s="363"/>
      <c r="D601" s="363"/>
      <c r="E601" s="363"/>
      <c r="F601" s="363"/>
      <c r="G601" s="363"/>
      <c r="H601" s="363"/>
      <c r="I601" s="363"/>
      <c r="J601" s="68">
        <f t="shared" si="836"/>
        <v>778</v>
      </c>
      <c r="K601" s="427" t="str">
        <f t="shared" si="779"/>
        <v>Pterostylis crispula</v>
      </c>
      <c r="L601" s="372">
        <v>778</v>
      </c>
      <c r="M601" s="427" t="s">
        <v>1765</v>
      </c>
      <c r="N601" s="76" t="s">
        <v>355</v>
      </c>
      <c r="O601" s="363" t="str">
        <f t="shared" si="767"/>
        <v>S</v>
      </c>
      <c r="P601" s="70" t="s">
        <v>2987</v>
      </c>
      <c r="Q601" s="364" t="s">
        <v>2988</v>
      </c>
      <c r="R601" s="365">
        <v>42917</v>
      </c>
      <c r="S601" s="365">
        <v>43009</v>
      </c>
      <c r="T601" s="603" t="s">
        <v>7894</v>
      </c>
      <c r="U601" s="603" t="s">
        <v>7894</v>
      </c>
      <c r="V601" s="603" t="s">
        <v>7894</v>
      </c>
      <c r="W601" s="603" t="s">
        <v>7894</v>
      </c>
      <c r="X601" s="603" t="s">
        <v>7894</v>
      </c>
      <c r="Y601" s="603" t="s">
        <v>7894</v>
      </c>
      <c r="Z601" s="603" t="s">
        <v>4826</v>
      </c>
      <c r="AA601" s="603" t="s">
        <v>4827</v>
      </c>
      <c r="AB601" s="603" t="s">
        <v>4828</v>
      </c>
      <c r="AC601" s="603" t="s">
        <v>4829</v>
      </c>
      <c r="AD601" s="603" t="s">
        <v>7894</v>
      </c>
      <c r="AE601" s="603" t="s">
        <v>7894</v>
      </c>
      <c r="AF601" s="605" t="s">
        <v>7901</v>
      </c>
      <c r="AG601" s="605" t="s">
        <v>7945</v>
      </c>
      <c r="AH601" s="366" t="s">
        <v>685</v>
      </c>
      <c r="AI601" s="363">
        <f t="shared" ref="AI601:AI632" si="837">VLOOKUP(AH601,$BX$3:$BY$8,2,FALSE)</f>
        <v>6</v>
      </c>
      <c r="AJ601" s="363">
        <v>34</v>
      </c>
      <c r="AK601" s="413" t="str">
        <f t="shared" si="775"/>
        <v>Snail Orchids</v>
      </c>
      <c r="AL601" s="413" t="str">
        <f t="shared" si="776"/>
        <v>Pterostylis nana</v>
      </c>
      <c r="AM601" s="486" t="s">
        <v>7607</v>
      </c>
      <c r="AN601" s="70" t="s">
        <v>2989</v>
      </c>
      <c r="AO601" s="70" t="s">
        <v>7564</v>
      </c>
      <c r="AP601" s="81" t="s">
        <v>2990</v>
      </c>
      <c r="AQ601" s="70" t="s">
        <v>1036</v>
      </c>
      <c r="AS601" s="69">
        <f t="shared" si="755"/>
        <v>27</v>
      </c>
      <c r="AT601" s="69">
        <f t="shared" si="756"/>
        <v>40</v>
      </c>
      <c r="AU601" s="69">
        <f t="shared" si="757"/>
        <v>7</v>
      </c>
      <c r="AV601" s="69">
        <f t="shared" si="758"/>
        <v>10</v>
      </c>
      <c r="AW601" s="81"/>
      <c r="AX601" s="70" t="s">
        <v>2991</v>
      </c>
      <c r="AY601" s="364">
        <v>18655</v>
      </c>
      <c r="AZ601" s="264" t="s">
        <v>48</v>
      </c>
      <c r="BA601" s="238"/>
      <c r="BB601" s="237" t="str">
        <f t="shared" si="759"/>
        <v/>
      </c>
      <c r="BC601" s="270">
        <f t="shared" si="770"/>
        <v>778</v>
      </c>
      <c r="BD601" t="str">
        <f t="shared" si="771"/>
        <v>Pterostylis crispula</v>
      </c>
      <c r="BE601" s="367" t="e">
        <f>COUNTIFS(#REF!,L601)</f>
        <v>#REF!</v>
      </c>
      <c r="BF601" s="374" t="str">
        <f t="shared" si="777"/>
        <v>y</v>
      </c>
      <c r="BG601" s="82"/>
      <c r="BH601" s="375"/>
      <c r="BI601" s="374"/>
      <c r="BJ601" s="403"/>
      <c r="CE601" t="str">
        <f t="shared" si="772"/>
        <v>Darling Range Banded Greenhood (Pterostylis crebriflora)</v>
      </c>
      <c r="CF601" s="388" t="str">
        <f t="shared" si="773"/>
        <v>Pterostylis crebriflora</v>
      </c>
      <c r="CG601" t="str">
        <f t="shared" si="783"/>
        <v/>
      </c>
      <c r="CH601" t="str">
        <f t="shared" si="784"/>
        <v/>
      </c>
      <c r="CI601" t="str">
        <f t="shared" si="785"/>
        <v/>
      </c>
      <c r="CJ601" t="str">
        <f t="shared" si="786"/>
        <v/>
      </c>
      <c r="CK601" s="359" t="str">
        <f t="shared" si="787"/>
        <v/>
      </c>
      <c r="CL601" t="str">
        <f t="shared" si="788"/>
        <v/>
      </c>
      <c r="CM601" t="str">
        <f t="shared" si="789"/>
        <v/>
      </c>
      <c r="CN601" t="str">
        <f t="shared" si="790"/>
        <v/>
      </c>
      <c r="CO601" s="359" t="str">
        <f t="shared" si="791"/>
        <v/>
      </c>
      <c r="CP601" t="str">
        <f t="shared" si="792"/>
        <v/>
      </c>
      <c r="CQ601" t="str">
        <f t="shared" si="793"/>
        <v/>
      </c>
      <c r="CR601" t="str">
        <f t="shared" si="794"/>
        <v/>
      </c>
      <c r="CS601" s="359" t="str">
        <f t="shared" si="795"/>
        <v/>
      </c>
      <c r="CT601" t="str">
        <f t="shared" si="796"/>
        <v/>
      </c>
      <c r="CU601" t="str">
        <f t="shared" si="797"/>
        <v/>
      </c>
      <c r="CV601" t="str">
        <f t="shared" si="798"/>
        <v/>
      </c>
      <c r="CW601" t="str">
        <f t="shared" si="799"/>
        <v/>
      </c>
      <c r="CX601" s="359" t="str">
        <f t="shared" si="800"/>
        <v/>
      </c>
      <c r="CY601" t="str">
        <f t="shared" si="801"/>
        <v/>
      </c>
      <c r="CZ601" t="str">
        <f t="shared" si="802"/>
        <v/>
      </c>
      <c r="DA601" t="str">
        <f t="shared" si="803"/>
        <v/>
      </c>
      <c r="DB601" s="359" t="str">
        <f t="shared" si="804"/>
        <v/>
      </c>
      <c r="DC601" t="str">
        <f t="shared" si="805"/>
        <v/>
      </c>
      <c r="DD601" t="str">
        <f t="shared" si="806"/>
        <v/>
      </c>
      <c r="DE601" t="str">
        <f t="shared" si="807"/>
        <v/>
      </c>
      <c r="DF601" s="359" t="str">
        <f t="shared" si="808"/>
        <v/>
      </c>
      <c r="DG601" t="str">
        <f t="shared" si="809"/>
        <v>X</v>
      </c>
      <c r="DH601" t="str">
        <f t="shared" si="810"/>
        <v>X</v>
      </c>
      <c r="DI601" t="str">
        <f t="shared" si="811"/>
        <v>X</v>
      </c>
      <c r="DJ601" t="str">
        <f t="shared" si="812"/>
        <v>X</v>
      </c>
      <c r="DK601" s="359" t="str">
        <f t="shared" si="813"/>
        <v>X</v>
      </c>
      <c r="DL601" t="str">
        <f t="shared" si="814"/>
        <v>X</v>
      </c>
      <c r="DM601" t="str">
        <f t="shared" si="815"/>
        <v>X</v>
      </c>
      <c r="DN601" t="str">
        <f t="shared" si="816"/>
        <v>X</v>
      </c>
      <c r="DO601" s="359" t="str">
        <f t="shared" si="817"/>
        <v>X</v>
      </c>
      <c r="DP601" t="str">
        <f t="shared" si="818"/>
        <v>X</v>
      </c>
      <c r="DQ601" t="str">
        <f t="shared" si="819"/>
        <v>X</v>
      </c>
      <c r="DR601" t="str">
        <f t="shared" si="820"/>
        <v>X</v>
      </c>
      <c r="DS601" s="359" t="str">
        <f t="shared" si="821"/>
        <v>X</v>
      </c>
      <c r="DT601" t="str">
        <f t="shared" si="822"/>
        <v/>
      </c>
      <c r="DU601" t="str">
        <f t="shared" si="823"/>
        <v/>
      </c>
      <c r="DV601" t="str">
        <f t="shared" si="824"/>
        <v/>
      </c>
      <c r="DW601" t="str">
        <f t="shared" si="825"/>
        <v/>
      </c>
      <c r="DX601" s="359" t="str">
        <f t="shared" si="826"/>
        <v/>
      </c>
      <c r="DY601" t="str">
        <f t="shared" si="827"/>
        <v/>
      </c>
      <c r="DZ601" t="str">
        <f t="shared" si="828"/>
        <v/>
      </c>
      <c r="EA601" t="str">
        <f t="shared" si="829"/>
        <v/>
      </c>
      <c r="EB601" s="359" t="str">
        <f t="shared" si="830"/>
        <v/>
      </c>
      <c r="EC601" t="str">
        <f t="shared" si="831"/>
        <v/>
      </c>
      <c r="ED601" t="str">
        <f t="shared" si="832"/>
        <v/>
      </c>
      <c r="EE601" t="str">
        <f t="shared" si="833"/>
        <v/>
      </c>
      <c r="EF601" t="str">
        <f t="shared" si="834"/>
        <v/>
      </c>
      <c r="EG601" s="359" t="str">
        <f t="shared" si="835"/>
        <v/>
      </c>
      <c r="EH601" t="str">
        <f t="shared" si="782"/>
        <v>Pterostylis crebriflora</v>
      </c>
      <c r="EJ601" t="str">
        <f t="shared" si="764"/>
        <v>Pterostylis crispula</v>
      </c>
      <c r="EK601" s="100">
        <f t="shared" si="780"/>
        <v>0</v>
      </c>
      <c r="EL601" s="3">
        <f t="shared" si="780"/>
        <v>0</v>
      </c>
      <c r="EM601" s="3">
        <f t="shared" si="780"/>
        <v>0</v>
      </c>
      <c r="EN601" s="3">
        <f t="shared" si="780"/>
        <v>0</v>
      </c>
      <c r="EO601" s="3">
        <f t="shared" si="780"/>
        <v>0</v>
      </c>
      <c r="EP601" s="3">
        <f t="shared" si="780"/>
        <v>0</v>
      </c>
      <c r="EQ601" s="3">
        <f t="shared" si="780"/>
        <v>1</v>
      </c>
      <c r="ER601" s="3">
        <f t="shared" si="780"/>
        <v>1</v>
      </c>
      <c r="ES601" s="3">
        <f t="shared" si="780"/>
        <v>1</v>
      </c>
      <c r="ET601" s="3">
        <f t="shared" si="780"/>
        <v>1</v>
      </c>
      <c r="EU601" s="3">
        <f t="shared" si="780"/>
        <v>0</v>
      </c>
      <c r="EV601" s="24">
        <f t="shared" si="780"/>
        <v>0</v>
      </c>
      <c r="EW601" s="245">
        <f t="shared" si="781"/>
        <v>4</v>
      </c>
      <c r="EX601" s="262" t="str">
        <f t="shared" si="778"/>
        <v/>
      </c>
    </row>
    <row r="602" spans="1:154" ht="16.149999999999999" customHeight="1" x14ac:dyDescent="0.25">
      <c r="A602" s="363"/>
      <c r="D602" s="363"/>
      <c r="E602" s="363"/>
      <c r="F602" s="363"/>
      <c r="G602" s="363"/>
      <c r="H602" s="363"/>
      <c r="I602" s="363"/>
      <c r="J602" s="68">
        <f t="shared" si="836"/>
        <v>763</v>
      </c>
      <c r="K602" s="427" t="str">
        <f t="shared" si="779"/>
        <v>Pterostylis dilatata</v>
      </c>
      <c r="L602" s="372">
        <v>763</v>
      </c>
      <c r="M602" s="427" t="s">
        <v>1765</v>
      </c>
      <c r="N602" s="76" t="s">
        <v>52</v>
      </c>
      <c r="O602" s="363" t="str">
        <f t="shared" si="767"/>
        <v>S</v>
      </c>
      <c r="P602" s="70" t="s">
        <v>2992</v>
      </c>
      <c r="Q602" s="364" t="s">
        <v>2993</v>
      </c>
      <c r="R602" s="373">
        <v>42870</v>
      </c>
      <c r="S602" s="365">
        <v>42978</v>
      </c>
      <c r="T602" s="603" t="s">
        <v>7894</v>
      </c>
      <c r="U602" s="603" t="s">
        <v>7894</v>
      </c>
      <c r="V602" s="603" t="s">
        <v>7894</v>
      </c>
      <c r="W602" s="603" t="s">
        <v>7894</v>
      </c>
      <c r="X602" s="603" t="s">
        <v>4824</v>
      </c>
      <c r="Y602" s="603" t="s">
        <v>4825</v>
      </c>
      <c r="Z602" s="603" t="s">
        <v>4826</v>
      </c>
      <c r="AA602" s="603" t="s">
        <v>4827</v>
      </c>
      <c r="AB602" s="603" t="s">
        <v>7894</v>
      </c>
      <c r="AC602" s="603" t="s">
        <v>7894</v>
      </c>
      <c r="AD602" s="603" t="s">
        <v>7894</v>
      </c>
      <c r="AE602" s="603" t="s">
        <v>7894</v>
      </c>
      <c r="AF602" s="605" t="s">
        <v>7937</v>
      </c>
      <c r="AG602" s="605" t="s">
        <v>7981</v>
      </c>
      <c r="AH602" s="366" t="s">
        <v>685</v>
      </c>
      <c r="AI602" s="363">
        <f t="shared" si="837"/>
        <v>6</v>
      </c>
      <c r="AJ602" s="363">
        <v>35</v>
      </c>
      <c r="AK602" s="413" t="str">
        <f t="shared" si="775"/>
        <v>Other</v>
      </c>
      <c r="AL602" s="413" t="str">
        <f t="shared" si="776"/>
        <v>Pterostylis 'other'</v>
      </c>
      <c r="AM602" s="486" t="s">
        <v>7607</v>
      </c>
      <c r="AS602" s="69">
        <f t="shared" si="755"/>
        <v>21</v>
      </c>
      <c r="AT602" s="69">
        <f t="shared" si="756"/>
        <v>35</v>
      </c>
      <c r="AU602" s="69">
        <f t="shared" si="757"/>
        <v>5</v>
      </c>
      <c r="AV602" s="69">
        <f t="shared" si="758"/>
        <v>8</v>
      </c>
      <c r="AW602" s="81"/>
      <c r="AX602" s="70" t="s">
        <v>2994</v>
      </c>
      <c r="AY602" s="364">
        <v>1687</v>
      </c>
      <c r="AZ602" s="264" t="s">
        <v>48</v>
      </c>
      <c r="BA602" s="238"/>
      <c r="BB602" s="237" t="str">
        <f t="shared" si="759"/>
        <v/>
      </c>
      <c r="BC602" s="270">
        <f t="shared" si="770"/>
        <v>763</v>
      </c>
      <c r="BD602" t="str">
        <f t="shared" si="771"/>
        <v>Pterostylis dilatata</v>
      </c>
      <c r="BE602" s="367" t="e">
        <f>COUNTIFS(#REF!,L602)</f>
        <v>#REF!</v>
      </c>
      <c r="BF602" s="374" t="str">
        <f t="shared" si="777"/>
        <v>y</v>
      </c>
      <c r="BG602" s="82"/>
      <c r="BH602" s="375"/>
      <c r="BI602" s="374"/>
      <c r="BJ602" s="403"/>
      <c r="CE602" t="str">
        <f t="shared" si="772"/>
        <v>Slender Snail Orchid (Pterostylis crispula)</v>
      </c>
      <c r="CF602" s="388" t="str">
        <f t="shared" si="773"/>
        <v>Pterostylis crispula</v>
      </c>
      <c r="CG602" t="str">
        <f t="shared" si="783"/>
        <v/>
      </c>
      <c r="CH602" t="str">
        <f t="shared" si="784"/>
        <v/>
      </c>
      <c r="CI602" t="str">
        <f t="shared" si="785"/>
        <v/>
      </c>
      <c r="CJ602" t="str">
        <f t="shared" si="786"/>
        <v/>
      </c>
      <c r="CK602" s="359" t="str">
        <f t="shared" si="787"/>
        <v/>
      </c>
      <c r="CL602" t="str">
        <f t="shared" si="788"/>
        <v/>
      </c>
      <c r="CM602" t="str">
        <f t="shared" si="789"/>
        <v/>
      </c>
      <c r="CN602" t="str">
        <f t="shared" si="790"/>
        <v/>
      </c>
      <c r="CO602" s="359" t="str">
        <f t="shared" si="791"/>
        <v/>
      </c>
      <c r="CP602" t="str">
        <f t="shared" si="792"/>
        <v/>
      </c>
      <c r="CQ602" t="str">
        <f t="shared" si="793"/>
        <v/>
      </c>
      <c r="CR602" t="str">
        <f t="shared" si="794"/>
        <v/>
      </c>
      <c r="CS602" s="359" t="str">
        <f t="shared" si="795"/>
        <v/>
      </c>
      <c r="CT602" t="str">
        <f t="shared" si="796"/>
        <v/>
      </c>
      <c r="CU602" t="str">
        <f t="shared" si="797"/>
        <v/>
      </c>
      <c r="CV602" t="str">
        <f t="shared" si="798"/>
        <v/>
      </c>
      <c r="CW602" t="str">
        <f t="shared" si="799"/>
        <v/>
      </c>
      <c r="CX602" s="359" t="str">
        <f t="shared" si="800"/>
        <v/>
      </c>
      <c r="CY602" t="str">
        <f t="shared" si="801"/>
        <v/>
      </c>
      <c r="CZ602" t="str">
        <f t="shared" si="802"/>
        <v/>
      </c>
      <c r="DA602" t="str">
        <f t="shared" si="803"/>
        <v/>
      </c>
      <c r="DB602" s="359" t="str">
        <f t="shared" si="804"/>
        <v/>
      </c>
      <c r="DC602" t="str">
        <f t="shared" si="805"/>
        <v/>
      </c>
      <c r="DD602" t="str">
        <f t="shared" si="806"/>
        <v/>
      </c>
      <c r="DE602" t="str">
        <f t="shared" si="807"/>
        <v/>
      </c>
      <c r="DF602" s="359" t="str">
        <f t="shared" si="808"/>
        <v/>
      </c>
      <c r="DG602" t="str">
        <f t="shared" si="809"/>
        <v>X</v>
      </c>
      <c r="DH602" t="str">
        <f t="shared" si="810"/>
        <v>X</v>
      </c>
      <c r="DI602" t="str">
        <f t="shared" si="811"/>
        <v>X</v>
      </c>
      <c r="DJ602" t="str">
        <f t="shared" si="812"/>
        <v>X</v>
      </c>
      <c r="DK602" s="359" t="str">
        <f t="shared" si="813"/>
        <v>X</v>
      </c>
      <c r="DL602" t="str">
        <f t="shared" si="814"/>
        <v>X</v>
      </c>
      <c r="DM602" t="str">
        <f t="shared" si="815"/>
        <v>X</v>
      </c>
      <c r="DN602" t="str">
        <f t="shared" si="816"/>
        <v>X</v>
      </c>
      <c r="DO602" s="359" t="str">
        <f t="shared" si="817"/>
        <v>X</v>
      </c>
      <c r="DP602" t="str">
        <f t="shared" si="818"/>
        <v>X</v>
      </c>
      <c r="DQ602" t="str">
        <f t="shared" si="819"/>
        <v>X</v>
      </c>
      <c r="DR602" t="str">
        <f t="shared" si="820"/>
        <v>X</v>
      </c>
      <c r="DS602" s="359" t="str">
        <f t="shared" si="821"/>
        <v>X</v>
      </c>
      <c r="DT602" t="str">
        <f t="shared" si="822"/>
        <v>X</v>
      </c>
      <c r="DU602" t="str">
        <f t="shared" si="823"/>
        <v/>
      </c>
      <c r="DV602" t="str">
        <f t="shared" si="824"/>
        <v/>
      </c>
      <c r="DW602" t="str">
        <f t="shared" si="825"/>
        <v/>
      </c>
      <c r="DX602" s="359" t="str">
        <f t="shared" si="826"/>
        <v/>
      </c>
      <c r="DY602" t="str">
        <f t="shared" si="827"/>
        <v/>
      </c>
      <c r="DZ602" t="str">
        <f t="shared" si="828"/>
        <v/>
      </c>
      <c r="EA602" t="str">
        <f t="shared" si="829"/>
        <v/>
      </c>
      <c r="EB602" s="359" t="str">
        <f t="shared" si="830"/>
        <v/>
      </c>
      <c r="EC602" t="str">
        <f t="shared" si="831"/>
        <v/>
      </c>
      <c r="ED602" t="str">
        <f t="shared" si="832"/>
        <v/>
      </c>
      <c r="EE602" t="str">
        <f t="shared" si="833"/>
        <v/>
      </c>
      <c r="EF602" t="str">
        <f t="shared" si="834"/>
        <v/>
      </c>
      <c r="EG602" s="359" t="str">
        <f t="shared" si="835"/>
        <v/>
      </c>
      <c r="EH602" t="str">
        <f t="shared" si="782"/>
        <v>Pterostylis crispula</v>
      </c>
      <c r="EJ602" t="str">
        <f t="shared" si="764"/>
        <v>Pterostylis dilatata</v>
      </c>
      <c r="EK602" s="100">
        <f t="shared" si="780"/>
        <v>0</v>
      </c>
      <c r="EL602" s="3">
        <f t="shared" si="780"/>
        <v>0</v>
      </c>
      <c r="EM602" s="3">
        <f t="shared" si="780"/>
        <v>0</v>
      </c>
      <c r="EN602" s="3">
        <f t="shared" si="780"/>
        <v>0</v>
      </c>
      <c r="EO602" s="3">
        <f t="shared" si="780"/>
        <v>1</v>
      </c>
      <c r="EP602" s="3">
        <f t="shared" si="780"/>
        <v>1</v>
      </c>
      <c r="EQ602" s="3">
        <f t="shared" si="780"/>
        <v>1</v>
      </c>
      <c r="ER602" s="3">
        <f t="shared" si="780"/>
        <v>1</v>
      </c>
      <c r="ES602" s="3">
        <f t="shared" si="780"/>
        <v>0</v>
      </c>
      <c r="ET602" s="3">
        <f t="shared" si="780"/>
        <v>0</v>
      </c>
      <c r="EU602" s="3">
        <f t="shared" si="780"/>
        <v>0</v>
      </c>
      <c r="EV602" s="24">
        <f t="shared" si="780"/>
        <v>0</v>
      </c>
      <c r="EW602" s="245">
        <f t="shared" si="781"/>
        <v>4</v>
      </c>
      <c r="EX602" s="262" t="str">
        <f t="shared" si="778"/>
        <v/>
      </c>
    </row>
    <row r="603" spans="1:154" ht="16.149999999999999" customHeight="1" x14ac:dyDescent="0.25">
      <c r="A603" s="363"/>
      <c r="D603" s="363"/>
      <c r="E603" s="363"/>
      <c r="F603" s="363"/>
      <c r="G603" s="363"/>
      <c r="H603" s="363"/>
      <c r="I603" s="363"/>
      <c r="J603" s="68">
        <f t="shared" si="836"/>
        <v>1201</v>
      </c>
      <c r="K603" s="427" t="str">
        <f t="shared" si="779"/>
        <v>Pterostylis echinulata</v>
      </c>
      <c r="L603" s="372">
        <v>1201</v>
      </c>
      <c r="M603" s="427" t="s">
        <v>1765</v>
      </c>
      <c r="N603" s="76" t="s">
        <v>1064</v>
      </c>
      <c r="O603" s="363" t="str">
        <f t="shared" si="767"/>
        <v>S</v>
      </c>
      <c r="P603" s="70" t="s">
        <v>2995</v>
      </c>
      <c r="Q603" s="405" t="s">
        <v>2996</v>
      </c>
      <c r="R603" s="365">
        <v>42887</v>
      </c>
      <c r="S603" s="365">
        <v>42947</v>
      </c>
      <c r="T603" s="603" t="s">
        <v>7894</v>
      </c>
      <c r="U603" s="603" t="s">
        <v>7894</v>
      </c>
      <c r="V603" s="603" t="s">
        <v>7894</v>
      </c>
      <c r="W603" s="603" t="s">
        <v>7894</v>
      </c>
      <c r="X603" s="603" t="s">
        <v>7894</v>
      </c>
      <c r="Y603" s="603" t="s">
        <v>4825</v>
      </c>
      <c r="Z603" s="603" t="s">
        <v>4826</v>
      </c>
      <c r="AA603" s="603" t="s">
        <v>7894</v>
      </c>
      <c r="AB603" s="603" t="s">
        <v>7894</v>
      </c>
      <c r="AC603" s="603" t="s">
        <v>7894</v>
      </c>
      <c r="AD603" s="603" t="s">
        <v>7894</v>
      </c>
      <c r="AE603" s="603" t="s">
        <v>7894</v>
      </c>
      <c r="AF603" s="605" t="s">
        <v>7926</v>
      </c>
      <c r="AG603" s="605" t="s">
        <v>7969</v>
      </c>
      <c r="AH603" s="69" t="s">
        <v>1589</v>
      </c>
      <c r="AI603" s="363">
        <f t="shared" si="837"/>
        <v>4</v>
      </c>
      <c r="AJ603" s="363">
        <v>34</v>
      </c>
      <c r="AK603" s="413" t="str">
        <f t="shared" si="775"/>
        <v>Snail Orchids</v>
      </c>
      <c r="AL603" s="413" t="str">
        <f t="shared" si="776"/>
        <v>Pterostylis nana</v>
      </c>
      <c r="AM603" s="486" t="s">
        <v>7607</v>
      </c>
      <c r="AN603" s="70" t="s">
        <v>7565</v>
      </c>
      <c r="AS603" s="69">
        <f t="shared" si="755"/>
        <v>23</v>
      </c>
      <c r="AT603" s="69">
        <f t="shared" si="756"/>
        <v>31</v>
      </c>
      <c r="AU603" s="69">
        <f t="shared" si="757"/>
        <v>6</v>
      </c>
      <c r="AV603" s="69">
        <f t="shared" si="758"/>
        <v>7</v>
      </c>
      <c r="AW603" s="81"/>
      <c r="AX603" s="70" t="s">
        <v>2997</v>
      </c>
      <c r="AY603" s="364">
        <v>44724</v>
      </c>
      <c r="AZ603" s="264" t="s">
        <v>48</v>
      </c>
      <c r="BA603" s="238"/>
      <c r="BB603" s="237" t="str">
        <f t="shared" si="759"/>
        <v/>
      </c>
      <c r="BC603" s="270">
        <f t="shared" si="770"/>
        <v>1201</v>
      </c>
      <c r="BD603" t="str">
        <f t="shared" si="771"/>
        <v>Pterostylis echinulata</v>
      </c>
      <c r="BE603" s="367" t="e">
        <f>COUNTIFS(#REF!,L603)</f>
        <v>#REF!</v>
      </c>
      <c r="BF603" s="374" t="str">
        <f t="shared" si="777"/>
        <v>y</v>
      </c>
      <c r="BG603" s="82"/>
      <c r="BH603" s="375"/>
      <c r="BI603" s="374"/>
      <c r="BJ603" s="403"/>
      <c r="CE603" t="str">
        <f t="shared" si="772"/>
        <v>Robust Snail Orchid (Pterostylis dilatata)</v>
      </c>
      <c r="CF603" s="388" t="str">
        <f t="shared" si="773"/>
        <v>Pterostylis dilatata</v>
      </c>
      <c r="CG603" t="str">
        <f t="shared" si="783"/>
        <v/>
      </c>
      <c r="CH603" t="str">
        <f t="shared" si="784"/>
        <v/>
      </c>
      <c r="CI603" t="str">
        <f t="shared" si="785"/>
        <v/>
      </c>
      <c r="CJ603" t="str">
        <f t="shared" si="786"/>
        <v/>
      </c>
      <c r="CK603" s="359" t="str">
        <f t="shared" si="787"/>
        <v/>
      </c>
      <c r="CL603" t="str">
        <f t="shared" si="788"/>
        <v/>
      </c>
      <c r="CM603" t="str">
        <f t="shared" si="789"/>
        <v/>
      </c>
      <c r="CN603" t="str">
        <f t="shared" si="790"/>
        <v/>
      </c>
      <c r="CO603" s="359" t="str">
        <f t="shared" si="791"/>
        <v/>
      </c>
      <c r="CP603" t="str">
        <f t="shared" si="792"/>
        <v/>
      </c>
      <c r="CQ603" t="str">
        <f t="shared" si="793"/>
        <v/>
      </c>
      <c r="CR603" t="str">
        <f t="shared" si="794"/>
        <v/>
      </c>
      <c r="CS603" s="359" t="str">
        <f t="shared" si="795"/>
        <v/>
      </c>
      <c r="CT603" t="str">
        <f t="shared" si="796"/>
        <v/>
      </c>
      <c r="CU603" t="str">
        <f t="shared" si="797"/>
        <v/>
      </c>
      <c r="CV603" t="str">
        <f t="shared" si="798"/>
        <v/>
      </c>
      <c r="CW603" t="str">
        <f t="shared" si="799"/>
        <v/>
      </c>
      <c r="CX603" s="359" t="str">
        <f t="shared" si="800"/>
        <v/>
      </c>
      <c r="CY603" t="str">
        <f t="shared" si="801"/>
        <v/>
      </c>
      <c r="CZ603" t="str">
        <f t="shared" si="802"/>
        <v/>
      </c>
      <c r="DA603" t="str">
        <f t="shared" si="803"/>
        <v>X</v>
      </c>
      <c r="DB603" s="359" t="str">
        <f t="shared" si="804"/>
        <v>X</v>
      </c>
      <c r="DC603" t="str">
        <f t="shared" si="805"/>
        <v>X</v>
      </c>
      <c r="DD603" t="str">
        <f t="shared" si="806"/>
        <v>X</v>
      </c>
      <c r="DE603" t="str">
        <f t="shared" si="807"/>
        <v>X</v>
      </c>
      <c r="DF603" s="359" t="str">
        <f t="shared" si="808"/>
        <v>X</v>
      </c>
      <c r="DG603" t="str">
        <f t="shared" si="809"/>
        <v>X</v>
      </c>
      <c r="DH603" t="str">
        <f t="shared" si="810"/>
        <v>X</v>
      </c>
      <c r="DI603" t="str">
        <f t="shared" si="811"/>
        <v>X</v>
      </c>
      <c r="DJ603" t="str">
        <f t="shared" si="812"/>
        <v>X</v>
      </c>
      <c r="DK603" s="359" t="str">
        <f t="shared" si="813"/>
        <v>X</v>
      </c>
      <c r="DL603" t="str">
        <f t="shared" si="814"/>
        <v>X</v>
      </c>
      <c r="DM603" t="str">
        <f t="shared" si="815"/>
        <v>X</v>
      </c>
      <c r="DN603" t="str">
        <f t="shared" si="816"/>
        <v>X</v>
      </c>
      <c r="DO603" s="359" t="str">
        <f t="shared" si="817"/>
        <v>X</v>
      </c>
      <c r="DP603" t="str">
        <f t="shared" si="818"/>
        <v/>
      </c>
      <c r="DQ603" t="str">
        <f t="shared" si="819"/>
        <v/>
      </c>
      <c r="DR603" t="str">
        <f t="shared" si="820"/>
        <v/>
      </c>
      <c r="DS603" s="359" t="str">
        <f t="shared" si="821"/>
        <v/>
      </c>
      <c r="DT603" t="str">
        <f t="shared" si="822"/>
        <v/>
      </c>
      <c r="DU603" t="str">
        <f t="shared" si="823"/>
        <v/>
      </c>
      <c r="DV603" t="str">
        <f t="shared" si="824"/>
        <v/>
      </c>
      <c r="DW603" t="str">
        <f t="shared" si="825"/>
        <v/>
      </c>
      <c r="DX603" s="359" t="str">
        <f t="shared" si="826"/>
        <v/>
      </c>
      <c r="DY603" t="str">
        <f t="shared" si="827"/>
        <v/>
      </c>
      <c r="DZ603" t="str">
        <f t="shared" si="828"/>
        <v/>
      </c>
      <c r="EA603" t="str">
        <f t="shared" si="829"/>
        <v/>
      </c>
      <c r="EB603" s="359" t="str">
        <f t="shared" si="830"/>
        <v/>
      </c>
      <c r="EC603" t="str">
        <f t="shared" si="831"/>
        <v/>
      </c>
      <c r="ED603" t="str">
        <f t="shared" si="832"/>
        <v/>
      </c>
      <c r="EE603" t="str">
        <f t="shared" si="833"/>
        <v/>
      </c>
      <c r="EF603" t="str">
        <f t="shared" si="834"/>
        <v/>
      </c>
      <c r="EG603" s="359" t="str">
        <f t="shared" si="835"/>
        <v/>
      </c>
      <c r="EH603" t="str">
        <f t="shared" si="782"/>
        <v>Pterostylis dilatata</v>
      </c>
      <c r="EJ603" t="str">
        <f t="shared" si="764"/>
        <v>Pterostylis echinulata</v>
      </c>
      <c r="EK603" s="100">
        <f t="shared" si="780"/>
        <v>0</v>
      </c>
      <c r="EL603" s="3">
        <f t="shared" si="780"/>
        <v>0</v>
      </c>
      <c r="EM603" s="3">
        <f t="shared" si="780"/>
        <v>0</v>
      </c>
      <c r="EN603" s="3">
        <f t="shared" si="780"/>
        <v>0</v>
      </c>
      <c r="EO603" s="3">
        <f t="shared" si="780"/>
        <v>0</v>
      </c>
      <c r="EP603" s="3">
        <f t="shared" si="780"/>
        <v>1</v>
      </c>
      <c r="EQ603" s="3">
        <f t="shared" si="780"/>
        <v>1</v>
      </c>
      <c r="ER603" s="3">
        <f t="shared" si="780"/>
        <v>0</v>
      </c>
      <c r="ES603" s="3">
        <f t="shared" si="780"/>
        <v>0</v>
      </c>
      <c r="ET603" s="3">
        <f t="shared" si="780"/>
        <v>0</v>
      </c>
      <c r="EU603" s="3">
        <f t="shared" si="780"/>
        <v>0</v>
      </c>
      <c r="EV603" s="24">
        <f t="shared" si="780"/>
        <v>0</v>
      </c>
      <c r="EW603" s="245">
        <f t="shared" si="781"/>
        <v>2</v>
      </c>
      <c r="EX603" s="262" t="str">
        <f t="shared" si="778"/>
        <v/>
      </c>
    </row>
    <row r="604" spans="1:154" ht="16.149999999999999" customHeight="1" x14ac:dyDescent="0.25">
      <c r="A604" s="363"/>
      <c r="D604" s="363"/>
      <c r="E604" s="363"/>
      <c r="F604" s="363"/>
      <c r="G604" s="363"/>
      <c r="H604" s="363"/>
      <c r="I604" s="363"/>
      <c r="J604" s="68">
        <f t="shared" si="836"/>
        <v>937</v>
      </c>
      <c r="K604" s="427" t="str">
        <f t="shared" si="779"/>
        <v>Pterostylis ectypha</v>
      </c>
      <c r="L604" s="372">
        <v>937</v>
      </c>
      <c r="M604" s="427" t="s">
        <v>1765</v>
      </c>
      <c r="N604" s="76" t="s">
        <v>1043</v>
      </c>
      <c r="O604" s="363" t="str">
        <f t="shared" si="767"/>
        <v>S</v>
      </c>
      <c r="P604" s="70" t="s">
        <v>2998</v>
      </c>
      <c r="Q604" s="364" t="s">
        <v>2999</v>
      </c>
      <c r="R604" s="365">
        <v>42948</v>
      </c>
      <c r="S604" s="365">
        <v>43008</v>
      </c>
      <c r="T604" s="603" t="s">
        <v>7894</v>
      </c>
      <c r="U604" s="603" t="s">
        <v>7894</v>
      </c>
      <c r="V604" s="603" t="s">
        <v>7894</v>
      </c>
      <c r="W604" s="603" t="s">
        <v>7894</v>
      </c>
      <c r="X604" s="603" t="s">
        <v>7894</v>
      </c>
      <c r="Y604" s="603" t="s">
        <v>7894</v>
      </c>
      <c r="Z604" s="603" t="s">
        <v>4826</v>
      </c>
      <c r="AA604" s="603" t="s">
        <v>4827</v>
      </c>
      <c r="AB604" s="603" t="s">
        <v>4828</v>
      </c>
      <c r="AC604" s="603" t="s">
        <v>7894</v>
      </c>
      <c r="AD604" s="603" t="s">
        <v>7894</v>
      </c>
      <c r="AE604" s="603" t="s">
        <v>7894</v>
      </c>
      <c r="AF604" s="605" t="s">
        <v>7909</v>
      </c>
      <c r="AG604" s="605" t="s">
        <v>7952</v>
      </c>
      <c r="AH604" s="366" t="s">
        <v>685</v>
      </c>
      <c r="AI604" s="363">
        <f t="shared" si="837"/>
        <v>6</v>
      </c>
      <c r="AJ604" s="363">
        <v>34</v>
      </c>
      <c r="AK604" s="413" t="str">
        <f t="shared" si="775"/>
        <v>Snail Orchids</v>
      </c>
      <c r="AL604" s="413" t="str">
        <f t="shared" si="776"/>
        <v>Pterostylis nana</v>
      </c>
      <c r="AM604" s="486" t="s">
        <v>7607</v>
      </c>
      <c r="AN604" s="70" t="s">
        <v>3000</v>
      </c>
      <c r="AO604" s="70" t="s">
        <v>3001</v>
      </c>
      <c r="AS604" s="69">
        <f t="shared" si="755"/>
        <v>32</v>
      </c>
      <c r="AT604" s="69">
        <f t="shared" si="756"/>
        <v>39</v>
      </c>
      <c r="AU604" s="69">
        <f t="shared" si="757"/>
        <v>8</v>
      </c>
      <c r="AV604" s="69">
        <f t="shared" si="758"/>
        <v>9</v>
      </c>
      <c r="AW604" s="81" t="e">
        <f>VLOOKUP(AM604,#REF!,6,FALSE)</f>
        <v>#REF!</v>
      </c>
      <c r="AX604" s="70" t="s">
        <v>3002</v>
      </c>
      <c r="AY604" s="364" t="e">
        <v>#N/A</v>
      </c>
      <c r="AZ604" s="264" t="s">
        <v>48</v>
      </c>
      <c r="BA604" s="238"/>
      <c r="BB604" s="237" t="str">
        <f t="shared" si="759"/>
        <v/>
      </c>
      <c r="BC604" s="270">
        <f t="shared" si="770"/>
        <v>937</v>
      </c>
      <c r="BD604" t="str">
        <f t="shared" si="771"/>
        <v>Pterostylis ectypha</v>
      </c>
      <c r="BE604" s="367" t="e">
        <f>COUNTIFS(#REF!,L604)</f>
        <v>#REF!</v>
      </c>
      <c r="BF604" s="374" t="str">
        <f t="shared" si="777"/>
        <v>y</v>
      </c>
      <c r="BG604" s="82"/>
      <c r="BH604" s="375"/>
      <c r="BI604" s="374"/>
      <c r="BJ604" s="403"/>
      <c r="CE604" t="str">
        <f t="shared" si="772"/>
        <v>Hairy-leafed Snail Orchid (Pterostylis echinulata)</v>
      </c>
      <c r="CF604" s="388" t="str">
        <f t="shared" si="773"/>
        <v>Pterostylis echinulata</v>
      </c>
      <c r="CG604" t="str">
        <f t="shared" si="783"/>
        <v/>
      </c>
      <c r="CH604" t="str">
        <f t="shared" si="784"/>
        <v/>
      </c>
      <c r="CI604" t="str">
        <f t="shared" si="785"/>
        <v/>
      </c>
      <c r="CJ604" t="str">
        <f t="shared" si="786"/>
        <v/>
      </c>
      <c r="CK604" s="359" t="str">
        <f t="shared" si="787"/>
        <v/>
      </c>
      <c r="CL604" t="str">
        <f t="shared" si="788"/>
        <v/>
      </c>
      <c r="CM604" t="str">
        <f t="shared" si="789"/>
        <v/>
      </c>
      <c r="CN604" t="str">
        <f t="shared" si="790"/>
        <v/>
      </c>
      <c r="CO604" s="359" t="str">
        <f t="shared" si="791"/>
        <v/>
      </c>
      <c r="CP604" t="str">
        <f t="shared" si="792"/>
        <v/>
      </c>
      <c r="CQ604" t="str">
        <f t="shared" si="793"/>
        <v/>
      </c>
      <c r="CR604" t="str">
        <f t="shared" si="794"/>
        <v/>
      </c>
      <c r="CS604" s="359" t="str">
        <f t="shared" si="795"/>
        <v/>
      </c>
      <c r="CT604" t="str">
        <f t="shared" si="796"/>
        <v/>
      </c>
      <c r="CU604" t="str">
        <f t="shared" si="797"/>
        <v/>
      </c>
      <c r="CV604" t="str">
        <f t="shared" si="798"/>
        <v/>
      </c>
      <c r="CW604" t="str">
        <f t="shared" si="799"/>
        <v/>
      </c>
      <c r="CX604" s="359" t="str">
        <f t="shared" si="800"/>
        <v/>
      </c>
      <c r="CY604" t="str">
        <f t="shared" si="801"/>
        <v/>
      </c>
      <c r="CZ604" t="str">
        <f t="shared" si="802"/>
        <v/>
      </c>
      <c r="DA604" t="str">
        <f t="shared" si="803"/>
        <v/>
      </c>
      <c r="DB604" s="359" t="str">
        <f t="shared" si="804"/>
        <v/>
      </c>
      <c r="DC604" t="str">
        <f t="shared" si="805"/>
        <v>X</v>
      </c>
      <c r="DD604" t="str">
        <f t="shared" si="806"/>
        <v>X</v>
      </c>
      <c r="DE604" t="str">
        <f t="shared" si="807"/>
        <v>X</v>
      </c>
      <c r="DF604" s="359" t="str">
        <f t="shared" si="808"/>
        <v>X</v>
      </c>
      <c r="DG604" t="str">
        <f t="shared" si="809"/>
        <v>X</v>
      </c>
      <c r="DH604" t="str">
        <f t="shared" si="810"/>
        <v>X</v>
      </c>
      <c r="DI604" t="str">
        <f t="shared" si="811"/>
        <v>X</v>
      </c>
      <c r="DJ604" t="str">
        <f t="shared" si="812"/>
        <v>X</v>
      </c>
      <c r="DK604" s="359" t="str">
        <f t="shared" si="813"/>
        <v>X</v>
      </c>
      <c r="DL604" t="str">
        <f t="shared" si="814"/>
        <v/>
      </c>
      <c r="DM604" t="str">
        <f t="shared" si="815"/>
        <v/>
      </c>
      <c r="DN604" t="str">
        <f t="shared" si="816"/>
        <v/>
      </c>
      <c r="DO604" s="359" t="str">
        <f t="shared" si="817"/>
        <v/>
      </c>
      <c r="DP604" t="str">
        <f t="shared" si="818"/>
        <v/>
      </c>
      <c r="DQ604" t="str">
        <f t="shared" si="819"/>
        <v/>
      </c>
      <c r="DR604" t="str">
        <f t="shared" si="820"/>
        <v/>
      </c>
      <c r="DS604" s="359" t="str">
        <f t="shared" si="821"/>
        <v/>
      </c>
      <c r="DT604" t="str">
        <f t="shared" si="822"/>
        <v/>
      </c>
      <c r="DU604" t="str">
        <f t="shared" si="823"/>
        <v/>
      </c>
      <c r="DV604" t="str">
        <f t="shared" si="824"/>
        <v/>
      </c>
      <c r="DW604" t="str">
        <f t="shared" si="825"/>
        <v/>
      </c>
      <c r="DX604" s="359" t="str">
        <f t="shared" si="826"/>
        <v/>
      </c>
      <c r="DY604" t="str">
        <f t="shared" si="827"/>
        <v/>
      </c>
      <c r="DZ604" t="str">
        <f t="shared" si="828"/>
        <v/>
      </c>
      <c r="EA604" t="str">
        <f t="shared" si="829"/>
        <v/>
      </c>
      <c r="EB604" s="359" t="str">
        <f t="shared" si="830"/>
        <v/>
      </c>
      <c r="EC604" t="str">
        <f t="shared" si="831"/>
        <v/>
      </c>
      <c r="ED604" t="str">
        <f t="shared" si="832"/>
        <v/>
      </c>
      <c r="EE604" t="str">
        <f t="shared" si="833"/>
        <v/>
      </c>
      <c r="EF604" t="str">
        <f t="shared" si="834"/>
        <v/>
      </c>
      <c r="EG604" s="359" t="str">
        <f t="shared" si="835"/>
        <v/>
      </c>
      <c r="EH604" t="str">
        <f t="shared" si="782"/>
        <v>Pterostylis echinulata</v>
      </c>
      <c r="EJ604" t="str">
        <f t="shared" si="764"/>
        <v>Pterostylis ectypha</v>
      </c>
      <c r="EK604" s="100">
        <f t="shared" si="780"/>
        <v>0</v>
      </c>
      <c r="EL604" s="3">
        <f t="shared" si="780"/>
        <v>0</v>
      </c>
      <c r="EM604" s="3">
        <f t="shared" si="780"/>
        <v>0</v>
      </c>
      <c r="EN604" s="3">
        <f t="shared" si="780"/>
        <v>0</v>
      </c>
      <c r="EO604" s="3">
        <f t="shared" si="780"/>
        <v>0</v>
      </c>
      <c r="EP604" s="3">
        <f t="shared" si="780"/>
        <v>0</v>
      </c>
      <c r="EQ604" s="3">
        <f t="shared" si="780"/>
        <v>0</v>
      </c>
      <c r="ER604" s="3">
        <f t="shared" si="780"/>
        <v>1</v>
      </c>
      <c r="ES604" s="3">
        <f t="shared" si="780"/>
        <v>1</v>
      </c>
      <c r="ET604" s="3">
        <f t="shared" ref="ET604:EV609" si="838">IF($AV604&gt;=$AU604,IF(AND(ET$2&gt;=$AU604,ET$2&lt;=$AV604),1,0),IF(OR(ET$2&gt;=$AU604,ET$2&lt;=$AV604),1,0))</f>
        <v>0</v>
      </c>
      <c r="EU604" s="3">
        <f t="shared" si="838"/>
        <v>0</v>
      </c>
      <c r="EV604" s="24">
        <f t="shared" si="838"/>
        <v>0</v>
      </c>
      <c r="EW604" s="245">
        <f t="shared" si="781"/>
        <v>2</v>
      </c>
      <c r="EX604" s="262" t="str">
        <f t="shared" si="778"/>
        <v/>
      </c>
    </row>
    <row r="605" spans="1:154" ht="16.149999999999999" customHeight="1" x14ac:dyDescent="0.25">
      <c r="A605" s="363"/>
      <c r="D605" s="363"/>
      <c r="E605" s="363"/>
      <c r="F605" s="363"/>
      <c r="G605" s="363"/>
      <c r="H605" s="363"/>
      <c r="I605" s="363"/>
      <c r="J605" s="68">
        <f t="shared" si="836"/>
        <v>886</v>
      </c>
      <c r="K605" s="427" t="str">
        <f t="shared" si="779"/>
        <v>Pterostylis elegantissima</v>
      </c>
      <c r="L605" s="372">
        <v>886</v>
      </c>
      <c r="M605" s="427" t="s">
        <v>1765</v>
      </c>
      <c r="N605" s="76" t="s">
        <v>1305</v>
      </c>
      <c r="O605" s="363" t="str">
        <f t="shared" si="767"/>
        <v>S</v>
      </c>
      <c r="P605" s="70" t="s">
        <v>3003</v>
      </c>
      <c r="Q605" s="364" t="s">
        <v>3004</v>
      </c>
      <c r="R605" s="373">
        <v>43023</v>
      </c>
      <c r="S605" s="365">
        <v>43069</v>
      </c>
      <c r="T605" s="603" t="s">
        <v>7894</v>
      </c>
      <c r="U605" s="603" t="s">
        <v>7894</v>
      </c>
      <c r="V605" s="603" t="s">
        <v>7894</v>
      </c>
      <c r="W605" s="603" t="s">
        <v>7894</v>
      </c>
      <c r="X605" s="603" t="s">
        <v>7894</v>
      </c>
      <c r="Y605" s="603" t="s">
        <v>7894</v>
      </c>
      <c r="Z605" s="603" t="s">
        <v>7894</v>
      </c>
      <c r="AA605" s="603" t="s">
        <v>7894</v>
      </c>
      <c r="AB605" s="603" t="s">
        <v>7894</v>
      </c>
      <c r="AC605" s="603" t="s">
        <v>4829</v>
      </c>
      <c r="AD605" s="603" t="s">
        <v>4830</v>
      </c>
      <c r="AE605" s="603" t="s">
        <v>7894</v>
      </c>
      <c r="AF605" s="605" t="s">
        <v>7897</v>
      </c>
      <c r="AG605" s="605" t="s">
        <v>7940</v>
      </c>
      <c r="AH605" s="69" t="s">
        <v>1593</v>
      </c>
      <c r="AI605" s="363">
        <f t="shared" si="837"/>
        <v>2</v>
      </c>
      <c r="AJ605" s="363">
        <v>36</v>
      </c>
      <c r="AK605" s="413" t="str">
        <f t="shared" si="775"/>
        <v>Rufus Greenhoods</v>
      </c>
      <c r="AL605" s="413" t="str">
        <f t="shared" si="776"/>
        <v>Pterostylis rufa</v>
      </c>
      <c r="AM605" s="486" t="s">
        <v>7607</v>
      </c>
      <c r="AN605" s="70" t="s">
        <v>3005</v>
      </c>
      <c r="AS605" s="69">
        <f t="shared" si="755"/>
        <v>42</v>
      </c>
      <c r="AT605" s="69">
        <f t="shared" si="756"/>
        <v>48</v>
      </c>
      <c r="AU605" s="69">
        <f t="shared" si="757"/>
        <v>10</v>
      </c>
      <c r="AV605" s="69">
        <f t="shared" si="758"/>
        <v>11</v>
      </c>
      <c r="AW605" s="81"/>
      <c r="AX605" s="70" t="s">
        <v>3006</v>
      </c>
      <c r="AY605" s="364">
        <v>45354</v>
      </c>
      <c r="AZ605" s="264" t="s">
        <v>48</v>
      </c>
      <c r="BA605" s="238"/>
      <c r="BB605" s="237" t="str">
        <f t="shared" si="759"/>
        <v/>
      </c>
      <c r="BC605" s="270">
        <f t="shared" si="770"/>
        <v>886</v>
      </c>
      <c r="BD605" t="str">
        <f t="shared" si="771"/>
        <v>Pterostylis elegantissima</v>
      </c>
      <c r="BE605" s="367" t="e">
        <f>COUNTIFS(#REF!,L605)</f>
        <v>#REF!</v>
      </c>
      <c r="BF605" s="374" t="str">
        <f t="shared" si="777"/>
        <v>y</v>
      </c>
      <c r="BG605" s="82"/>
      <c r="BH605" s="375"/>
      <c r="BI605" s="374"/>
      <c r="BJ605" s="403"/>
      <c r="CE605" t="str">
        <f t="shared" si="772"/>
        <v>Thick-sepaled Snail Orchid (Pterostylis ectypha)</v>
      </c>
      <c r="CF605" s="388" t="str">
        <f t="shared" si="773"/>
        <v>Pterostylis ectypha</v>
      </c>
      <c r="CG605" t="str">
        <f t="shared" si="783"/>
        <v/>
      </c>
      <c r="CH605" t="str">
        <f t="shared" si="784"/>
        <v/>
      </c>
      <c r="CI605" t="str">
        <f t="shared" si="785"/>
        <v/>
      </c>
      <c r="CJ605" t="str">
        <f t="shared" si="786"/>
        <v/>
      </c>
      <c r="CK605" s="359" t="str">
        <f t="shared" si="787"/>
        <v/>
      </c>
      <c r="CL605" t="str">
        <f t="shared" si="788"/>
        <v/>
      </c>
      <c r="CM605" t="str">
        <f t="shared" si="789"/>
        <v/>
      </c>
      <c r="CN605" t="str">
        <f t="shared" si="790"/>
        <v/>
      </c>
      <c r="CO605" s="359" t="str">
        <f t="shared" si="791"/>
        <v/>
      </c>
      <c r="CP605" t="str">
        <f t="shared" si="792"/>
        <v/>
      </c>
      <c r="CQ605" t="str">
        <f t="shared" si="793"/>
        <v/>
      </c>
      <c r="CR605" t="str">
        <f t="shared" si="794"/>
        <v/>
      </c>
      <c r="CS605" s="359" t="str">
        <f t="shared" si="795"/>
        <v/>
      </c>
      <c r="CT605" t="str">
        <f t="shared" si="796"/>
        <v/>
      </c>
      <c r="CU605" t="str">
        <f t="shared" si="797"/>
        <v/>
      </c>
      <c r="CV605" t="str">
        <f t="shared" si="798"/>
        <v/>
      </c>
      <c r="CW605" t="str">
        <f t="shared" si="799"/>
        <v/>
      </c>
      <c r="CX605" s="359" t="str">
        <f t="shared" si="800"/>
        <v/>
      </c>
      <c r="CY605" t="str">
        <f t="shared" si="801"/>
        <v/>
      </c>
      <c r="CZ605" t="str">
        <f t="shared" si="802"/>
        <v/>
      </c>
      <c r="DA605" t="str">
        <f t="shared" si="803"/>
        <v/>
      </c>
      <c r="DB605" s="359" t="str">
        <f t="shared" si="804"/>
        <v/>
      </c>
      <c r="DC605" t="str">
        <f t="shared" si="805"/>
        <v/>
      </c>
      <c r="DD605" t="str">
        <f t="shared" si="806"/>
        <v/>
      </c>
      <c r="DE605" t="str">
        <f t="shared" si="807"/>
        <v/>
      </c>
      <c r="DF605" s="359" t="str">
        <f t="shared" si="808"/>
        <v/>
      </c>
      <c r="DG605" t="str">
        <f t="shared" si="809"/>
        <v/>
      </c>
      <c r="DH605" t="str">
        <f t="shared" si="810"/>
        <v/>
      </c>
      <c r="DI605" t="str">
        <f t="shared" si="811"/>
        <v/>
      </c>
      <c r="DJ605" t="str">
        <f t="shared" si="812"/>
        <v/>
      </c>
      <c r="DK605" s="359" t="str">
        <f t="shared" si="813"/>
        <v/>
      </c>
      <c r="DL605" t="str">
        <f t="shared" si="814"/>
        <v>X</v>
      </c>
      <c r="DM605" t="str">
        <f t="shared" si="815"/>
        <v>X</v>
      </c>
      <c r="DN605" t="str">
        <f t="shared" si="816"/>
        <v>X</v>
      </c>
      <c r="DO605" s="359" t="str">
        <f t="shared" si="817"/>
        <v>X</v>
      </c>
      <c r="DP605" t="str">
        <f t="shared" si="818"/>
        <v>X</v>
      </c>
      <c r="DQ605" t="str">
        <f t="shared" si="819"/>
        <v>X</v>
      </c>
      <c r="DR605" t="str">
        <f t="shared" si="820"/>
        <v>X</v>
      </c>
      <c r="DS605" s="359" t="str">
        <f t="shared" si="821"/>
        <v>X</v>
      </c>
      <c r="DT605" t="str">
        <f t="shared" si="822"/>
        <v/>
      </c>
      <c r="DU605" t="str">
        <f t="shared" si="823"/>
        <v/>
      </c>
      <c r="DV605" t="str">
        <f t="shared" si="824"/>
        <v/>
      </c>
      <c r="DW605" t="str">
        <f t="shared" si="825"/>
        <v/>
      </c>
      <c r="DX605" s="359" t="str">
        <f t="shared" si="826"/>
        <v/>
      </c>
      <c r="DY605" t="str">
        <f t="shared" si="827"/>
        <v/>
      </c>
      <c r="DZ605" t="str">
        <f t="shared" si="828"/>
        <v/>
      </c>
      <c r="EA605" t="str">
        <f t="shared" si="829"/>
        <v/>
      </c>
      <c r="EB605" s="359" t="str">
        <f t="shared" si="830"/>
        <v/>
      </c>
      <c r="EC605" t="str">
        <f t="shared" si="831"/>
        <v/>
      </c>
      <c r="ED605" t="str">
        <f t="shared" si="832"/>
        <v/>
      </c>
      <c r="EE605" t="str">
        <f t="shared" si="833"/>
        <v/>
      </c>
      <c r="EF605" t="str">
        <f t="shared" si="834"/>
        <v/>
      </c>
      <c r="EG605" s="359" t="str">
        <f t="shared" si="835"/>
        <v/>
      </c>
      <c r="EH605" t="str">
        <f t="shared" si="782"/>
        <v>Pterostylis ectypha</v>
      </c>
      <c r="EJ605" t="str">
        <f t="shared" si="764"/>
        <v>Pterostylis elegantissima</v>
      </c>
      <c r="EK605" s="100">
        <f t="shared" ref="EK605:EV630" si="839">IF($AV605&gt;=$AU605,IF(AND(EK$2&gt;=$AU605,EK$2&lt;=$AV605),1,0),IF(OR(EK$2&gt;=$AU605,EK$2&lt;=$AV605),1,0))</f>
        <v>0</v>
      </c>
      <c r="EL605" s="3">
        <f t="shared" ref="EL605:ES609" si="840">IF($AV605&gt;=$AU605,IF(AND(EL$2&gt;=$AU605,EL$2&lt;=$AV605),1,0),IF(OR(EL$2&gt;=$AU605,EL$2&lt;=$AV605),1,0))</f>
        <v>0</v>
      </c>
      <c r="EM605" s="3">
        <f t="shared" si="840"/>
        <v>0</v>
      </c>
      <c r="EN605" s="3">
        <f t="shared" si="840"/>
        <v>0</v>
      </c>
      <c r="EO605" s="3">
        <f t="shared" si="840"/>
        <v>0</v>
      </c>
      <c r="EP605" s="3">
        <f t="shared" si="840"/>
        <v>0</v>
      </c>
      <c r="EQ605" s="3">
        <f t="shared" si="840"/>
        <v>0</v>
      </c>
      <c r="ER605" s="3">
        <f t="shared" si="840"/>
        <v>0</v>
      </c>
      <c r="ES605" s="3">
        <f t="shared" si="840"/>
        <v>0</v>
      </c>
      <c r="ET605" s="3">
        <f t="shared" si="838"/>
        <v>1</v>
      </c>
      <c r="EU605" s="3">
        <f t="shared" si="838"/>
        <v>1</v>
      </c>
      <c r="EV605" s="24">
        <f t="shared" si="838"/>
        <v>0</v>
      </c>
      <c r="EW605" s="245">
        <f t="shared" si="781"/>
        <v>2</v>
      </c>
      <c r="EX605" s="262" t="str">
        <f t="shared" si="778"/>
        <v/>
      </c>
    </row>
    <row r="606" spans="1:154" ht="16.149999999999999" customHeight="1" x14ac:dyDescent="0.25">
      <c r="A606" s="363"/>
      <c r="D606" s="363"/>
      <c r="E606" s="363"/>
      <c r="F606" s="363"/>
      <c r="G606" s="363"/>
      <c r="H606" s="363"/>
      <c r="I606" s="363"/>
      <c r="J606" s="68">
        <f t="shared" si="836"/>
        <v>409</v>
      </c>
      <c r="K606" s="427" t="str">
        <f t="shared" si="779"/>
        <v>Pterostylis eremaea</v>
      </c>
      <c r="L606" s="372">
        <v>409</v>
      </c>
      <c r="M606" s="427" t="s">
        <v>1765</v>
      </c>
      <c r="N606" s="76" t="s">
        <v>1237</v>
      </c>
      <c r="O606" s="363" t="str">
        <f t="shared" si="767"/>
        <v>S</v>
      </c>
      <c r="P606" s="451" t="s">
        <v>3007</v>
      </c>
      <c r="Q606" s="364" t="s">
        <v>3008</v>
      </c>
      <c r="R606" s="365">
        <v>42993</v>
      </c>
      <c r="S606" s="365">
        <v>43039</v>
      </c>
      <c r="T606" s="603" t="s">
        <v>7894</v>
      </c>
      <c r="U606" s="603" t="s">
        <v>7894</v>
      </c>
      <c r="V606" s="603" t="s">
        <v>7894</v>
      </c>
      <c r="W606" s="603" t="s">
        <v>7894</v>
      </c>
      <c r="X606" s="603" t="s">
        <v>7894</v>
      </c>
      <c r="Y606" s="603" t="s">
        <v>7894</v>
      </c>
      <c r="Z606" s="603" t="s">
        <v>7894</v>
      </c>
      <c r="AA606" s="603" t="s">
        <v>7894</v>
      </c>
      <c r="AB606" s="603" t="s">
        <v>4828</v>
      </c>
      <c r="AC606" s="603" t="s">
        <v>4829</v>
      </c>
      <c r="AD606" s="603" t="s">
        <v>7894</v>
      </c>
      <c r="AE606" s="603" t="s">
        <v>7894</v>
      </c>
      <c r="AF606" s="605" t="s">
        <v>7896</v>
      </c>
      <c r="AG606" s="605" t="s">
        <v>7943</v>
      </c>
      <c r="AH606" s="366" t="s">
        <v>685</v>
      </c>
      <c r="AI606" s="363">
        <f t="shared" si="837"/>
        <v>6</v>
      </c>
      <c r="AJ606" s="363">
        <v>36</v>
      </c>
      <c r="AK606" s="413" t="str">
        <f t="shared" si="775"/>
        <v>Rufus Greenhoods</v>
      </c>
      <c r="AL606" s="413" t="str">
        <f t="shared" si="776"/>
        <v>Pterostylis rufa</v>
      </c>
      <c r="AM606" s="486" t="s">
        <v>7607</v>
      </c>
      <c r="AS606" s="69">
        <f t="shared" ref="AS606:AS670" si="841">IFERROR(WEEKNUM(R606,2),0)</f>
        <v>38</v>
      </c>
      <c r="AT606" s="69">
        <f t="shared" ref="AT606:AT670" si="842">IFERROR(IF(WEEKNUM(S606)&lt;WEEKNUM(R606),WEEKNUM(S606)+52,WEEKNUM(S606)),0)</f>
        <v>44</v>
      </c>
      <c r="AU606" s="69">
        <f t="shared" ref="AU606:AU670" si="843">IFERROR(MONTH(R606),0)</f>
        <v>9</v>
      </c>
      <c r="AV606" s="69">
        <f t="shared" ref="AV606:AV670" si="844">IFERROR(MONTH(S606),0)</f>
        <v>10</v>
      </c>
      <c r="AW606" s="81"/>
      <c r="AX606" s="70"/>
      <c r="AY606" s="364">
        <v>48483</v>
      </c>
      <c r="AZ606" s="264" t="s">
        <v>48</v>
      </c>
      <c r="BA606" s="238"/>
      <c r="BB606" s="237" t="str">
        <f t="shared" ref="BB606:BB670" si="845">IFERROR(FIND($BB$2,K606,1),"")</f>
        <v/>
      </c>
      <c r="BC606" s="270">
        <f t="shared" ref="BC606:BC637" si="846">J606</f>
        <v>409</v>
      </c>
      <c r="BD606" t="str">
        <f t="shared" ref="BD606:BD637" si="847">K606</f>
        <v>Pterostylis eremaea</v>
      </c>
      <c r="BE606" s="367" t="e">
        <f>COUNTIFS(#REF!,L606)</f>
        <v>#REF!</v>
      </c>
      <c r="BF606" s="374" t="str">
        <f t="shared" si="777"/>
        <v>y</v>
      </c>
      <c r="BG606" s="82"/>
      <c r="BH606" s="375"/>
      <c r="BI606" s="374"/>
      <c r="BJ606" s="403"/>
      <c r="CE606" t="str">
        <f t="shared" si="772"/>
        <v>Elegant Rufous Greenhood (Pterostylis elegantissima)</v>
      </c>
      <c r="CF606" s="388" t="str">
        <f t="shared" si="773"/>
        <v>Pterostylis elegantissima</v>
      </c>
      <c r="CG606" t="str">
        <f t="shared" si="783"/>
        <v/>
      </c>
      <c r="CH606" t="str">
        <f t="shared" si="784"/>
        <v/>
      </c>
      <c r="CI606" t="str">
        <f t="shared" si="785"/>
        <v/>
      </c>
      <c r="CJ606" t="str">
        <f t="shared" si="786"/>
        <v/>
      </c>
      <c r="CK606" s="359" t="str">
        <f t="shared" si="787"/>
        <v/>
      </c>
      <c r="CL606" t="str">
        <f t="shared" si="788"/>
        <v/>
      </c>
      <c r="CM606" t="str">
        <f t="shared" si="789"/>
        <v/>
      </c>
      <c r="CN606" t="str">
        <f t="shared" si="790"/>
        <v/>
      </c>
      <c r="CO606" s="359" t="str">
        <f t="shared" si="791"/>
        <v/>
      </c>
      <c r="CP606" t="str">
        <f t="shared" si="792"/>
        <v/>
      </c>
      <c r="CQ606" t="str">
        <f t="shared" si="793"/>
        <v/>
      </c>
      <c r="CR606" t="str">
        <f t="shared" si="794"/>
        <v/>
      </c>
      <c r="CS606" s="359" t="str">
        <f t="shared" si="795"/>
        <v/>
      </c>
      <c r="CT606" t="str">
        <f t="shared" si="796"/>
        <v/>
      </c>
      <c r="CU606" t="str">
        <f t="shared" si="797"/>
        <v/>
      </c>
      <c r="CV606" t="str">
        <f t="shared" si="798"/>
        <v/>
      </c>
      <c r="CW606" t="str">
        <f t="shared" si="799"/>
        <v/>
      </c>
      <c r="CX606" s="359" t="str">
        <f t="shared" si="800"/>
        <v/>
      </c>
      <c r="CY606" t="str">
        <f t="shared" si="801"/>
        <v/>
      </c>
      <c r="CZ606" t="str">
        <f t="shared" si="802"/>
        <v/>
      </c>
      <c r="DA606" t="str">
        <f t="shared" si="803"/>
        <v/>
      </c>
      <c r="DB606" s="359" t="str">
        <f t="shared" si="804"/>
        <v/>
      </c>
      <c r="DC606" t="str">
        <f t="shared" si="805"/>
        <v/>
      </c>
      <c r="DD606" t="str">
        <f t="shared" si="806"/>
        <v/>
      </c>
      <c r="DE606" t="str">
        <f t="shared" si="807"/>
        <v/>
      </c>
      <c r="DF606" s="359" t="str">
        <f t="shared" si="808"/>
        <v/>
      </c>
      <c r="DG606" t="str">
        <f t="shared" si="809"/>
        <v/>
      </c>
      <c r="DH606" t="str">
        <f t="shared" si="810"/>
        <v/>
      </c>
      <c r="DI606" t="str">
        <f t="shared" si="811"/>
        <v/>
      </c>
      <c r="DJ606" t="str">
        <f t="shared" si="812"/>
        <v/>
      </c>
      <c r="DK606" s="359" t="str">
        <f t="shared" si="813"/>
        <v/>
      </c>
      <c r="DL606" t="str">
        <f t="shared" si="814"/>
        <v/>
      </c>
      <c r="DM606" t="str">
        <f t="shared" si="815"/>
        <v/>
      </c>
      <c r="DN606" t="str">
        <f t="shared" si="816"/>
        <v/>
      </c>
      <c r="DO606" s="359" t="str">
        <f t="shared" si="817"/>
        <v/>
      </c>
      <c r="DP606" t="str">
        <f t="shared" si="818"/>
        <v/>
      </c>
      <c r="DQ606" t="str">
        <f t="shared" si="819"/>
        <v/>
      </c>
      <c r="DR606" t="str">
        <f t="shared" si="820"/>
        <v/>
      </c>
      <c r="DS606" s="359" t="str">
        <f t="shared" si="821"/>
        <v/>
      </c>
      <c r="DT606" t="str">
        <f t="shared" si="822"/>
        <v/>
      </c>
      <c r="DU606" t="str">
        <f t="shared" si="823"/>
        <v/>
      </c>
      <c r="DV606" t="str">
        <f t="shared" si="824"/>
        <v>X</v>
      </c>
      <c r="DW606" t="str">
        <f t="shared" si="825"/>
        <v>X</v>
      </c>
      <c r="DX606" s="359" t="str">
        <f t="shared" si="826"/>
        <v>X</v>
      </c>
      <c r="DY606" t="str">
        <f t="shared" si="827"/>
        <v>X</v>
      </c>
      <c r="DZ606" t="str">
        <f t="shared" si="828"/>
        <v>X</v>
      </c>
      <c r="EA606" t="str">
        <f t="shared" si="829"/>
        <v>X</v>
      </c>
      <c r="EB606" s="359" t="str">
        <f t="shared" si="830"/>
        <v>X</v>
      </c>
      <c r="EC606" t="str">
        <f t="shared" si="831"/>
        <v/>
      </c>
      <c r="ED606" t="str">
        <f t="shared" si="832"/>
        <v/>
      </c>
      <c r="EE606" t="str">
        <f t="shared" si="833"/>
        <v/>
      </c>
      <c r="EF606" t="str">
        <f t="shared" si="834"/>
        <v/>
      </c>
      <c r="EG606" s="359" t="str">
        <f t="shared" si="835"/>
        <v/>
      </c>
      <c r="EH606" t="str">
        <f t="shared" si="782"/>
        <v>Pterostylis elegantissima</v>
      </c>
      <c r="EJ606" t="str">
        <f t="shared" ref="EJ606:EJ670" si="848">K606</f>
        <v>Pterostylis eremaea</v>
      </c>
      <c r="EK606" s="100">
        <f t="shared" si="839"/>
        <v>0</v>
      </c>
      <c r="EL606" s="3">
        <f t="shared" si="840"/>
        <v>0</v>
      </c>
      <c r="EM606" s="3">
        <f t="shared" si="840"/>
        <v>0</v>
      </c>
      <c r="EN606" s="3">
        <f t="shared" si="840"/>
        <v>0</v>
      </c>
      <c r="EO606" s="3">
        <f t="shared" si="840"/>
        <v>0</v>
      </c>
      <c r="EP606" s="3">
        <f t="shared" si="840"/>
        <v>0</v>
      </c>
      <c r="EQ606" s="3">
        <f t="shared" si="840"/>
        <v>0</v>
      </c>
      <c r="ER606" s="3">
        <f t="shared" si="840"/>
        <v>0</v>
      </c>
      <c r="ES606" s="3">
        <f t="shared" si="840"/>
        <v>1</v>
      </c>
      <c r="ET606" s="3">
        <f t="shared" si="838"/>
        <v>1</v>
      </c>
      <c r="EU606" s="3">
        <f t="shared" si="838"/>
        <v>0</v>
      </c>
      <c r="EV606" s="24">
        <f t="shared" si="838"/>
        <v>0</v>
      </c>
      <c r="EW606" s="245">
        <f t="shared" si="781"/>
        <v>2</v>
      </c>
      <c r="EX606" s="262" t="str">
        <f t="shared" si="778"/>
        <v/>
      </c>
    </row>
    <row r="607" spans="1:154" ht="16.149999999999999" customHeight="1" x14ac:dyDescent="0.25">
      <c r="A607" s="363"/>
      <c r="D607" s="363"/>
      <c r="E607" s="363"/>
      <c r="F607" s="363"/>
      <c r="G607" s="363"/>
      <c r="H607" s="363"/>
      <c r="I607" s="363"/>
      <c r="J607" s="68">
        <f t="shared" si="836"/>
        <v>947</v>
      </c>
      <c r="K607" s="427" t="str">
        <f t="shared" si="779"/>
        <v>Pterostylis erubescens</v>
      </c>
      <c r="L607" s="372">
        <v>947</v>
      </c>
      <c r="M607" s="427" t="s">
        <v>1765</v>
      </c>
      <c r="N607" s="76" t="s">
        <v>1054</v>
      </c>
      <c r="O607" s="363" t="str">
        <f t="shared" si="767"/>
        <v>S</v>
      </c>
      <c r="P607" s="70" t="s">
        <v>3009</v>
      </c>
      <c r="Q607" s="364" t="s">
        <v>1649</v>
      </c>
      <c r="R607" s="365">
        <v>42947</v>
      </c>
      <c r="S607" s="365">
        <v>43008</v>
      </c>
      <c r="T607" s="603" t="s">
        <v>7894</v>
      </c>
      <c r="U607" s="603" t="s">
        <v>7894</v>
      </c>
      <c r="V607" s="603" t="s">
        <v>7894</v>
      </c>
      <c r="W607" s="603" t="s">
        <v>7894</v>
      </c>
      <c r="X607" s="603" t="s">
        <v>7894</v>
      </c>
      <c r="Y607" s="603" t="s">
        <v>7894</v>
      </c>
      <c r="Z607" s="603" t="s">
        <v>4826</v>
      </c>
      <c r="AA607" s="603" t="s">
        <v>4827</v>
      </c>
      <c r="AB607" s="603" t="s">
        <v>4828</v>
      </c>
      <c r="AC607" s="603" t="s">
        <v>4829</v>
      </c>
      <c r="AD607" s="603" t="s">
        <v>7894</v>
      </c>
      <c r="AE607" s="603" t="s">
        <v>7894</v>
      </c>
      <c r="AF607" s="605" t="s">
        <v>7901</v>
      </c>
      <c r="AG607" s="605" t="s">
        <v>7945</v>
      </c>
      <c r="AH607" s="366" t="s">
        <v>685</v>
      </c>
      <c r="AI607" s="363">
        <f t="shared" si="837"/>
        <v>6</v>
      </c>
      <c r="AJ607" s="363">
        <v>34</v>
      </c>
      <c r="AK607" s="413" t="str">
        <f t="shared" si="775"/>
        <v>Snail Orchids</v>
      </c>
      <c r="AL607" s="413" t="str">
        <f t="shared" si="776"/>
        <v>Pterostylis nana</v>
      </c>
      <c r="AM607" s="486" t="s">
        <v>7607</v>
      </c>
      <c r="AN607" s="70" t="s">
        <v>7566</v>
      </c>
      <c r="AS607" s="69">
        <f t="shared" si="841"/>
        <v>32</v>
      </c>
      <c r="AT607" s="69">
        <f t="shared" si="842"/>
        <v>39</v>
      </c>
      <c r="AU607" s="69">
        <f t="shared" si="843"/>
        <v>7</v>
      </c>
      <c r="AV607" s="69">
        <f t="shared" si="844"/>
        <v>9</v>
      </c>
      <c r="AW607" s="81"/>
      <c r="AX607" s="70" t="s">
        <v>3010</v>
      </c>
      <c r="AY607" s="364">
        <v>44527</v>
      </c>
      <c r="AZ607" s="264" t="s">
        <v>48</v>
      </c>
      <c r="BA607" s="238"/>
      <c r="BB607" s="237" t="str">
        <f t="shared" si="845"/>
        <v/>
      </c>
      <c r="BC607" s="270">
        <f t="shared" si="846"/>
        <v>947</v>
      </c>
      <c r="BD607" t="str">
        <f t="shared" si="847"/>
        <v>Pterostylis erubescens</v>
      </c>
      <c r="BE607" s="367" t="e">
        <f>COUNTIFS(#REF!,L607)</f>
        <v>#REF!</v>
      </c>
      <c r="BF607" s="374" t="str">
        <f t="shared" si="777"/>
        <v>y</v>
      </c>
      <c r="BG607" s="82"/>
      <c r="BH607" s="375"/>
      <c r="BI607" s="374"/>
      <c r="BJ607" s="403"/>
      <c r="CE607" t="str">
        <f t="shared" ref="CE607:CE638" si="849">CONCATENATE(P606," (",K606,")")</f>
        <v>Salt Lake Rufous Greehood (Pterostylis eremaea)</v>
      </c>
      <c r="CF607" s="388" t="str">
        <f t="shared" ref="CF607:CF638" si="850">K606</f>
        <v>Pterostylis eremaea</v>
      </c>
      <c r="CG607" t="str">
        <f t="shared" si="783"/>
        <v/>
      </c>
      <c r="CH607" t="str">
        <f t="shared" si="784"/>
        <v/>
      </c>
      <c r="CI607" t="str">
        <f t="shared" si="785"/>
        <v/>
      </c>
      <c r="CJ607" t="str">
        <f t="shared" si="786"/>
        <v/>
      </c>
      <c r="CK607" s="359" t="str">
        <f t="shared" si="787"/>
        <v/>
      </c>
      <c r="CL607" t="str">
        <f t="shared" si="788"/>
        <v/>
      </c>
      <c r="CM607" t="str">
        <f t="shared" si="789"/>
        <v/>
      </c>
      <c r="CN607" t="str">
        <f t="shared" si="790"/>
        <v/>
      </c>
      <c r="CO607" s="359" t="str">
        <f t="shared" si="791"/>
        <v/>
      </c>
      <c r="CP607" t="str">
        <f t="shared" si="792"/>
        <v/>
      </c>
      <c r="CQ607" t="str">
        <f t="shared" si="793"/>
        <v/>
      </c>
      <c r="CR607" t="str">
        <f t="shared" si="794"/>
        <v/>
      </c>
      <c r="CS607" s="359" t="str">
        <f t="shared" si="795"/>
        <v/>
      </c>
      <c r="CT607" t="str">
        <f t="shared" si="796"/>
        <v/>
      </c>
      <c r="CU607" t="str">
        <f t="shared" si="797"/>
        <v/>
      </c>
      <c r="CV607" t="str">
        <f t="shared" si="798"/>
        <v/>
      </c>
      <c r="CW607" t="str">
        <f t="shared" si="799"/>
        <v/>
      </c>
      <c r="CX607" s="359" t="str">
        <f t="shared" si="800"/>
        <v/>
      </c>
      <c r="CY607" t="str">
        <f t="shared" si="801"/>
        <v/>
      </c>
      <c r="CZ607" t="str">
        <f t="shared" si="802"/>
        <v/>
      </c>
      <c r="DA607" t="str">
        <f t="shared" si="803"/>
        <v/>
      </c>
      <c r="DB607" s="359" t="str">
        <f t="shared" si="804"/>
        <v/>
      </c>
      <c r="DC607" t="str">
        <f t="shared" si="805"/>
        <v/>
      </c>
      <c r="DD607" t="str">
        <f t="shared" si="806"/>
        <v/>
      </c>
      <c r="DE607" t="str">
        <f t="shared" si="807"/>
        <v/>
      </c>
      <c r="DF607" s="359" t="str">
        <f t="shared" si="808"/>
        <v/>
      </c>
      <c r="DG607" t="str">
        <f t="shared" si="809"/>
        <v/>
      </c>
      <c r="DH607" t="str">
        <f t="shared" si="810"/>
        <v/>
      </c>
      <c r="DI607" t="str">
        <f t="shared" si="811"/>
        <v/>
      </c>
      <c r="DJ607" t="str">
        <f t="shared" si="812"/>
        <v/>
      </c>
      <c r="DK607" s="359" t="str">
        <f t="shared" si="813"/>
        <v/>
      </c>
      <c r="DL607" t="str">
        <f t="shared" si="814"/>
        <v/>
      </c>
      <c r="DM607" t="str">
        <f t="shared" si="815"/>
        <v/>
      </c>
      <c r="DN607" t="str">
        <f t="shared" si="816"/>
        <v/>
      </c>
      <c r="DO607" s="359" t="str">
        <f t="shared" si="817"/>
        <v/>
      </c>
      <c r="DP607" t="str">
        <f t="shared" si="818"/>
        <v/>
      </c>
      <c r="DQ607" t="str">
        <f t="shared" si="819"/>
        <v/>
      </c>
      <c r="DR607" t="str">
        <f t="shared" si="820"/>
        <v>X</v>
      </c>
      <c r="DS607" s="359" t="str">
        <f t="shared" si="821"/>
        <v>X</v>
      </c>
      <c r="DT607" t="str">
        <f t="shared" si="822"/>
        <v>X</v>
      </c>
      <c r="DU607" t="str">
        <f t="shared" si="823"/>
        <v>X</v>
      </c>
      <c r="DV607" t="str">
        <f t="shared" si="824"/>
        <v>X</v>
      </c>
      <c r="DW607" t="str">
        <f t="shared" si="825"/>
        <v>X</v>
      </c>
      <c r="DX607" s="359" t="str">
        <f t="shared" si="826"/>
        <v>X</v>
      </c>
      <c r="DY607" t="str">
        <f t="shared" si="827"/>
        <v/>
      </c>
      <c r="DZ607" t="str">
        <f t="shared" si="828"/>
        <v/>
      </c>
      <c r="EA607" t="str">
        <f t="shared" si="829"/>
        <v/>
      </c>
      <c r="EB607" s="359" t="str">
        <f t="shared" si="830"/>
        <v/>
      </c>
      <c r="EC607" t="str">
        <f t="shared" si="831"/>
        <v/>
      </c>
      <c r="ED607" t="str">
        <f t="shared" si="832"/>
        <v/>
      </c>
      <c r="EE607" t="str">
        <f t="shared" si="833"/>
        <v/>
      </c>
      <c r="EF607" t="str">
        <f t="shared" si="834"/>
        <v/>
      </c>
      <c r="EG607" s="359" t="str">
        <f t="shared" si="835"/>
        <v/>
      </c>
      <c r="EH607" t="str">
        <f t="shared" si="782"/>
        <v>Pterostylis eremaea</v>
      </c>
      <c r="EJ607" t="str">
        <f t="shared" si="848"/>
        <v>Pterostylis erubescens</v>
      </c>
      <c r="EK607" s="100">
        <f t="shared" si="839"/>
        <v>0</v>
      </c>
      <c r="EL607" s="3">
        <f t="shared" si="840"/>
        <v>0</v>
      </c>
      <c r="EM607" s="3">
        <f t="shared" si="840"/>
        <v>0</v>
      </c>
      <c r="EN607" s="3">
        <f t="shared" si="840"/>
        <v>0</v>
      </c>
      <c r="EO607" s="3">
        <f t="shared" si="840"/>
        <v>0</v>
      </c>
      <c r="EP607" s="3">
        <f t="shared" si="840"/>
        <v>0</v>
      </c>
      <c r="EQ607" s="3">
        <f t="shared" si="840"/>
        <v>1</v>
      </c>
      <c r="ER607" s="3">
        <f t="shared" si="840"/>
        <v>1</v>
      </c>
      <c r="ES607" s="3">
        <f t="shared" si="840"/>
        <v>1</v>
      </c>
      <c r="ET607" s="3">
        <f t="shared" si="838"/>
        <v>0</v>
      </c>
      <c r="EU607" s="3">
        <f t="shared" si="838"/>
        <v>0</v>
      </c>
      <c r="EV607" s="24">
        <f t="shared" si="838"/>
        <v>0</v>
      </c>
      <c r="EW607" s="245">
        <f t="shared" si="781"/>
        <v>3</v>
      </c>
      <c r="EX607" s="262" t="str">
        <f t="shared" si="778"/>
        <v/>
      </c>
    </row>
    <row r="608" spans="1:154" ht="16.149999999999999" customHeight="1" x14ac:dyDescent="0.25">
      <c r="A608" s="363"/>
      <c r="D608" s="363"/>
      <c r="E608" s="363"/>
      <c r="F608" s="363"/>
      <c r="G608" s="363"/>
      <c r="H608" s="363"/>
      <c r="I608" s="363"/>
      <c r="J608" s="68">
        <f t="shared" si="836"/>
        <v>844</v>
      </c>
      <c r="K608" s="427" t="str">
        <f t="shared" si="779"/>
        <v>Pterostylis exserta</v>
      </c>
      <c r="L608" s="372">
        <v>844</v>
      </c>
      <c r="M608" s="427" t="s">
        <v>1765</v>
      </c>
      <c r="N608" s="76" t="s">
        <v>1085</v>
      </c>
      <c r="O608" s="363" t="str">
        <f t="shared" si="767"/>
        <v>S</v>
      </c>
      <c r="P608" s="70" t="s">
        <v>3011</v>
      </c>
      <c r="Q608" s="364" t="s">
        <v>3012</v>
      </c>
      <c r="R608" s="365">
        <v>42978</v>
      </c>
      <c r="S608" s="365">
        <v>43039</v>
      </c>
      <c r="T608" s="603" t="s">
        <v>7894</v>
      </c>
      <c r="U608" s="603" t="s">
        <v>7894</v>
      </c>
      <c r="V608" s="603" t="s">
        <v>7894</v>
      </c>
      <c r="W608" s="603" t="s">
        <v>7894</v>
      </c>
      <c r="X608" s="603" t="s">
        <v>7894</v>
      </c>
      <c r="Y608" s="603" t="s">
        <v>7894</v>
      </c>
      <c r="Z608" s="603" t="s">
        <v>7894</v>
      </c>
      <c r="AA608" s="603" t="s">
        <v>4827</v>
      </c>
      <c r="AB608" s="603" t="s">
        <v>4828</v>
      </c>
      <c r="AC608" s="603" t="s">
        <v>4829</v>
      </c>
      <c r="AD608" s="603" t="s">
        <v>7894</v>
      </c>
      <c r="AE608" s="603" t="s">
        <v>7894</v>
      </c>
      <c r="AF608" s="605" t="s">
        <v>7900</v>
      </c>
      <c r="AG608" s="605" t="s">
        <v>7944</v>
      </c>
      <c r="AH608" s="366" t="s">
        <v>685</v>
      </c>
      <c r="AI608" s="363">
        <f t="shared" si="837"/>
        <v>6</v>
      </c>
      <c r="AJ608" s="363">
        <v>36</v>
      </c>
      <c r="AK608" s="413" t="str">
        <f t="shared" si="775"/>
        <v>Rufus Greenhoods</v>
      </c>
      <c r="AL608" s="413" t="str">
        <f t="shared" si="776"/>
        <v>Pterostylis rufa</v>
      </c>
      <c r="AM608" s="486" t="s">
        <v>7607</v>
      </c>
      <c r="AN608" s="70" t="s">
        <v>3013</v>
      </c>
      <c r="AO608" s="70" t="s">
        <v>3014</v>
      </c>
      <c r="AS608" s="69">
        <f t="shared" si="841"/>
        <v>36</v>
      </c>
      <c r="AT608" s="69">
        <f t="shared" si="842"/>
        <v>44</v>
      </c>
      <c r="AU608" s="69">
        <f t="shared" si="843"/>
        <v>8</v>
      </c>
      <c r="AV608" s="69">
        <f t="shared" si="844"/>
        <v>10</v>
      </c>
      <c r="AW608" s="81"/>
      <c r="AX608" s="70" t="s">
        <v>3015</v>
      </c>
      <c r="AY608" s="364">
        <v>45355</v>
      </c>
      <c r="AZ608" s="264" t="s">
        <v>48</v>
      </c>
      <c r="BA608" s="238"/>
      <c r="BB608" s="237" t="str">
        <f t="shared" si="845"/>
        <v/>
      </c>
      <c r="BC608" s="270">
        <f t="shared" si="846"/>
        <v>844</v>
      </c>
      <c r="BD608" t="str">
        <f t="shared" si="847"/>
        <v>Pterostylis exserta</v>
      </c>
      <c r="BE608" s="367" t="e">
        <f>COUNTIFS(#REF!,L608)</f>
        <v>#REF!</v>
      </c>
      <c r="BF608" s="374" t="str">
        <f t="shared" si="777"/>
        <v>y</v>
      </c>
      <c r="BG608" s="82"/>
      <c r="BH608" s="375"/>
      <c r="BI608" s="374"/>
      <c r="BJ608" s="403"/>
      <c r="CE608" t="str">
        <f t="shared" si="849"/>
        <v>Red-sepalled Snail Orchid (Pterostylis erubescens)</v>
      </c>
      <c r="CF608" s="388" t="str">
        <f t="shared" si="850"/>
        <v>Pterostylis erubescens</v>
      </c>
      <c r="CG608" t="str">
        <f t="shared" si="783"/>
        <v/>
      </c>
      <c r="CH608" t="str">
        <f t="shared" si="784"/>
        <v/>
      </c>
      <c r="CI608" t="str">
        <f t="shared" si="785"/>
        <v/>
      </c>
      <c r="CJ608" t="str">
        <f t="shared" si="786"/>
        <v/>
      </c>
      <c r="CK608" s="359" t="str">
        <f t="shared" si="787"/>
        <v/>
      </c>
      <c r="CL608" t="str">
        <f t="shared" si="788"/>
        <v/>
      </c>
      <c r="CM608" t="str">
        <f t="shared" si="789"/>
        <v/>
      </c>
      <c r="CN608" t="str">
        <f t="shared" si="790"/>
        <v/>
      </c>
      <c r="CO608" s="359" t="str">
        <f t="shared" si="791"/>
        <v/>
      </c>
      <c r="CP608" t="str">
        <f t="shared" si="792"/>
        <v/>
      </c>
      <c r="CQ608" t="str">
        <f t="shared" si="793"/>
        <v/>
      </c>
      <c r="CR608" t="str">
        <f t="shared" si="794"/>
        <v/>
      </c>
      <c r="CS608" s="359" t="str">
        <f t="shared" si="795"/>
        <v/>
      </c>
      <c r="CT608" t="str">
        <f t="shared" si="796"/>
        <v/>
      </c>
      <c r="CU608" t="str">
        <f t="shared" si="797"/>
        <v/>
      </c>
      <c r="CV608" t="str">
        <f t="shared" si="798"/>
        <v/>
      </c>
      <c r="CW608" t="str">
        <f t="shared" si="799"/>
        <v/>
      </c>
      <c r="CX608" s="359" t="str">
        <f t="shared" si="800"/>
        <v/>
      </c>
      <c r="CY608" t="str">
        <f t="shared" si="801"/>
        <v/>
      </c>
      <c r="CZ608" t="str">
        <f t="shared" si="802"/>
        <v/>
      </c>
      <c r="DA608" t="str">
        <f t="shared" si="803"/>
        <v/>
      </c>
      <c r="DB608" s="359" t="str">
        <f t="shared" si="804"/>
        <v/>
      </c>
      <c r="DC608" t="str">
        <f t="shared" si="805"/>
        <v/>
      </c>
      <c r="DD608" t="str">
        <f t="shared" si="806"/>
        <v/>
      </c>
      <c r="DE608" t="str">
        <f t="shared" si="807"/>
        <v/>
      </c>
      <c r="DF608" s="359" t="str">
        <f t="shared" si="808"/>
        <v/>
      </c>
      <c r="DG608" t="str">
        <f t="shared" si="809"/>
        <v/>
      </c>
      <c r="DH608" t="str">
        <f t="shared" si="810"/>
        <v/>
      </c>
      <c r="DI608" t="str">
        <f t="shared" si="811"/>
        <v/>
      </c>
      <c r="DJ608" t="str">
        <f t="shared" si="812"/>
        <v/>
      </c>
      <c r="DK608" s="359" t="str">
        <f t="shared" si="813"/>
        <v/>
      </c>
      <c r="DL608" t="str">
        <f t="shared" si="814"/>
        <v>X</v>
      </c>
      <c r="DM608" t="str">
        <f t="shared" si="815"/>
        <v>X</v>
      </c>
      <c r="DN608" t="str">
        <f t="shared" si="816"/>
        <v>X</v>
      </c>
      <c r="DO608" s="359" t="str">
        <f t="shared" si="817"/>
        <v>X</v>
      </c>
      <c r="DP608" t="str">
        <f t="shared" si="818"/>
        <v>X</v>
      </c>
      <c r="DQ608" t="str">
        <f t="shared" si="819"/>
        <v>X</v>
      </c>
      <c r="DR608" t="str">
        <f t="shared" si="820"/>
        <v>X</v>
      </c>
      <c r="DS608" s="359" t="str">
        <f t="shared" si="821"/>
        <v>X</v>
      </c>
      <c r="DT608" t="str">
        <f t="shared" si="822"/>
        <v/>
      </c>
      <c r="DU608" t="str">
        <f t="shared" si="823"/>
        <v/>
      </c>
      <c r="DV608" t="str">
        <f t="shared" si="824"/>
        <v/>
      </c>
      <c r="DW608" t="str">
        <f t="shared" si="825"/>
        <v/>
      </c>
      <c r="DX608" s="359" t="str">
        <f t="shared" si="826"/>
        <v/>
      </c>
      <c r="DY608" t="str">
        <f t="shared" si="827"/>
        <v/>
      </c>
      <c r="DZ608" t="str">
        <f t="shared" si="828"/>
        <v/>
      </c>
      <c r="EA608" t="str">
        <f t="shared" si="829"/>
        <v/>
      </c>
      <c r="EB608" s="359" t="str">
        <f t="shared" si="830"/>
        <v/>
      </c>
      <c r="EC608" t="str">
        <f t="shared" si="831"/>
        <v/>
      </c>
      <c r="ED608" t="str">
        <f t="shared" si="832"/>
        <v/>
      </c>
      <c r="EE608" t="str">
        <f t="shared" si="833"/>
        <v/>
      </c>
      <c r="EF608" t="str">
        <f t="shared" si="834"/>
        <v/>
      </c>
      <c r="EG608" s="359" t="str">
        <f t="shared" si="835"/>
        <v/>
      </c>
      <c r="EH608" t="str">
        <f t="shared" si="782"/>
        <v>Pterostylis erubescens</v>
      </c>
      <c r="EJ608" t="str">
        <f t="shared" si="848"/>
        <v>Pterostylis exserta</v>
      </c>
      <c r="EK608" s="100">
        <f t="shared" si="839"/>
        <v>0</v>
      </c>
      <c r="EL608" s="3">
        <f t="shared" si="840"/>
        <v>0</v>
      </c>
      <c r="EM608" s="3">
        <f t="shared" si="840"/>
        <v>0</v>
      </c>
      <c r="EN608" s="3">
        <f t="shared" si="840"/>
        <v>0</v>
      </c>
      <c r="EO608" s="3">
        <f t="shared" si="840"/>
        <v>0</v>
      </c>
      <c r="EP608" s="3">
        <f t="shared" si="840"/>
        <v>0</v>
      </c>
      <c r="EQ608" s="3">
        <f t="shared" si="840"/>
        <v>0</v>
      </c>
      <c r="ER608" s="3">
        <f t="shared" si="840"/>
        <v>1</v>
      </c>
      <c r="ES608" s="3">
        <f t="shared" si="840"/>
        <v>1</v>
      </c>
      <c r="ET608" s="3">
        <f t="shared" si="838"/>
        <v>1</v>
      </c>
      <c r="EU608" s="3">
        <f t="shared" si="838"/>
        <v>0</v>
      </c>
      <c r="EV608" s="24">
        <f t="shared" si="838"/>
        <v>0</v>
      </c>
      <c r="EW608" s="245">
        <f t="shared" si="781"/>
        <v>3</v>
      </c>
      <c r="EX608" s="262" t="str">
        <f t="shared" si="778"/>
        <v/>
      </c>
    </row>
    <row r="609" spans="1:154" ht="16.149999999999999" customHeight="1" x14ac:dyDescent="0.25">
      <c r="A609" s="363"/>
      <c r="D609" s="363"/>
      <c r="E609" s="363"/>
      <c r="F609" s="363"/>
      <c r="G609" s="363"/>
      <c r="H609" s="363"/>
      <c r="I609" s="363"/>
      <c r="J609" s="68">
        <f t="shared" si="836"/>
        <v>784</v>
      </c>
      <c r="K609" s="427" t="str">
        <f t="shared" si="779"/>
        <v>Pterostylis faceta</v>
      </c>
      <c r="L609" s="372">
        <v>784</v>
      </c>
      <c r="M609" s="427" t="s">
        <v>1765</v>
      </c>
      <c r="N609" s="76" t="s">
        <v>265</v>
      </c>
      <c r="O609" s="363" t="str">
        <f t="shared" si="767"/>
        <v>S</v>
      </c>
      <c r="P609" s="70" t="s">
        <v>3016</v>
      </c>
      <c r="Q609" s="405" t="s">
        <v>3017</v>
      </c>
      <c r="R609" s="365">
        <v>42948</v>
      </c>
      <c r="S609" s="365">
        <v>43008</v>
      </c>
      <c r="T609" s="603" t="s">
        <v>7894</v>
      </c>
      <c r="U609" s="603" t="s">
        <v>7894</v>
      </c>
      <c r="V609" s="603" t="s">
        <v>7894</v>
      </c>
      <c r="W609" s="603" t="s">
        <v>7894</v>
      </c>
      <c r="X609" s="603" t="s">
        <v>7894</v>
      </c>
      <c r="Y609" s="603" t="s">
        <v>7894</v>
      </c>
      <c r="Z609" s="603" t="s">
        <v>7894</v>
      </c>
      <c r="AA609" s="603" t="s">
        <v>4827</v>
      </c>
      <c r="AB609" s="603" t="s">
        <v>4828</v>
      </c>
      <c r="AC609" s="603" t="s">
        <v>7894</v>
      </c>
      <c r="AD609" s="603" t="s">
        <v>7894</v>
      </c>
      <c r="AE609" s="603" t="s">
        <v>7894</v>
      </c>
      <c r="AF609" s="605" t="s">
        <v>7903</v>
      </c>
      <c r="AG609" s="605" t="s">
        <v>7947</v>
      </c>
      <c r="AH609" s="366" t="s">
        <v>1589</v>
      </c>
      <c r="AI609" s="363">
        <f t="shared" si="837"/>
        <v>4</v>
      </c>
      <c r="AJ609" s="363">
        <v>32</v>
      </c>
      <c r="AK609" s="413" t="str">
        <f t="shared" si="775"/>
        <v>Bird Orchids</v>
      </c>
      <c r="AL609" s="413" t="str">
        <f t="shared" si="776"/>
        <v>Pterostylis barbata/turfosa</v>
      </c>
      <c r="AM609" s="486" t="s">
        <v>7607</v>
      </c>
      <c r="AN609" s="81" t="s">
        <v>3018</v>
      </c>
      <c r="AS609" s="69">
        <f t="shared" si="841"/>
        <v>32</v>
      </c>
      <c r="AT609" s="69">
        <f t="shared" si="842"/>
        <v>39</v>
      </c>
      <c r="AU609" s="69">
        <f t="shared" si="843"/>
        <v>8</v>
      </c>
      <c r="AV609" s="69">
        <f t="shared" si="844"/>
        <v>9</v>
      </c>
      <c r="AW609" s="81"/>
      <c r="AX609" s="70" t="s">
        <v>3019</v>
      </c>
      <c r="AY609" s="364">
        <v>48684</v>
      </c>
      <c r="AZ609" s="264" t="s">
        <v>48</v>
      </c>
      <c r="BA609" s="238"/>
      <c r="BB609" s="237" t="str">
        <f t="shared" si="845"/>
        <v/>
      </c>
      <c r="BC609" s="270">
        <f t="shared" si="846"/>
        <v>784</v>
      </c>
      <c r="BD609" t="str">
        <f t="shared" si="847"/>
        <v>Pterostylis faceta</v>
      </c>
      <c r="BE609" s="367" t="e">
        <f>COUNTIFS(#REF!,L609)</f>
        <v>#REF!</v>
      </c>
      <c r="BF609" s="374" t="str">
        <f t="shared" si="777"/>
        <v>y</v>
      </c>
      <c r="BG609" s="82"/>
      <c r="BH609" s="375"/>
      <c r="BI609" s="374"/>
      <c r="BJ609" s="403"/>
      <c r="CE609" t="str">
        <f t="shared" si="849"/>
        <v>Exserted Rufous Greenhood (Pterostylis exserta)</v>
      </c>
      <c r="CF609" s="388" t="str">
        <f t="shared" si="850"/>
        <v>Pterostylis exserta</v>
      </c>
      <c r="CG609" t="str">
        <f t="shared" si="783"/>
        <v/>
      </c>
      <c r="CH609" t="str">
        <f t="shared" si="784"/>
        <v/>
      </c>
      <c r="CI609" t="str">
        <f t="shared" si="785"/>
        <v/>
      </c>
      <c r="CJ609" t="str">
        <f t="shared" si="786"/>
        <v/>
      </c>
      <c r="CK609" s="359" t="str">
        <f t="shared" si="787"/>
        <v/>
      </c>
      <c r="CL609" t="str">
        <f t="shared" si="788"/>
        <v/>
      </c>
      <c r="CM609" t="str">
        <f t="shared" si="789"/>
        <v/>
      </c>
      <c r="CN609" t="str">
        <f t="shared" si="790"/>
        <v/>
      </c>
      <c r="CO609" s="359" t="str">
        <f t="shared" si="791"/>
        <v/>
      </c>
      <c r="CP609" t="str">
        <f t="shared" si="792"/>
        <v/>
      </c>
      <c r="CQ609" t="str">
        <f t="shared" si="793"/>
        <v/>
      </c>
      <c r="CR609" t="str">
        <f t="shared" si="794"/>
        <v/>
      </c>
      <c r="CS609" s="359" t="str">
        <f t="shared" si="795"/>
        <v/>
      </c>
      <c r="CT609" t="str">
        <f t="shared" si="796"/>
        <v/>
      </c>
      <c r="CU609" t="str">
        <f t="shared" si="797"/>
        <v/>
      </c>
      <c r="CV609" t="str">
        <f t="shared" si="798"/>
        <v/>
      </c>
      <c r="CW609" t="str">
        <f t="shared" si="799"/>
        <v/>
      </c>
      <c r="CX609" s="359" t="str">
        <f t="shared" si="800"/>
        <v/>
      </c>
      <c r="CY609" t="str">
        <f t="shared" si="801"/>
        <v/>
      </c>
      <c r="CZ609" t="str">
        <f t="shared" si="802"/>
        <v/>
      </c>
      <c r="DA609" t="str">
        <f t="shared" si="803"/>
        <v/>
      </c>
      <c r="DB609" s="359" t="str">
        <f t="shared" si="804"/>
        <v/>
      </c>
      <c r="DC609" t="str">
        <f t="shared" si="805"/>
        <v/>
      </c>
      <c r="DD609" t="str">
        <f t="shared" si="806"/>
        <v/>
      </c>
      <c r="DE609" t="str">
        <f t="shared" si="807"/>
        <v/>
      </c>
      <c r="DF609" s="359" t="str">
        <f t="shared" si="808"/>
        <v/>
      </c>
      <c r="DG609" t="str">
        <f t="shared" si="809"/>
        <v/>
      </c>
      <c r="DH609" t="str">
        <f t="shared" si="810"/>
        <v/>
      </c>
      <c r="DI609" t="str">
        <f t="shared" si="811"/>
        <v/>
      </c>
      <c r="DJ609" t="str">
        <f t="shared" si="812"/>
        <v/>
      </c>
      <c r="DK609" s="359" t="str">
        <f t="shared" si="813"/>
        <v/>
      </c>
      <c r="DL609" t="str">
        <f t="shared" si="814"/>
        <v/>
      </c>
      <c r="DM609" t="str">
        <f t="shared" si="815"/>
        <v/>
      </c>
      <c r="DN609" t="str">
        <f t="shared" si="816"/>
        <v/>
      </c>
      <c r="DO609" s="359" t="str">
        <f t="shared" si="817"/>
        <v/>
      </c>
      <c r="DP609" t="str">
        <f t="shared" si="818"/>
        <v>X</v>
      </c>
      <c r="DQ609" t="str">
        <f t="shared" si="819"/>
        <v>X</v>
      </c>
      <c r="DR609" t="str">
        <f t="shared" si="820"/>
        <v>X</v>
      </c>
      <c r="DS609" s="359" t="str">
        <f t="shared" si="821"/>
        <v>X</v>
      </c>
      <c r="DT609" t="str">
        <f t="shared" si="822"/>
        <v>X</v>
      </c>
      <c r="DU609" t="str">
        <f t="shared" si="823"/>
        <v>X</v>
      </c>
      <c r="DV609" t="str">
        <f t="shared" si="824"/>
        <v>X</v>
      </c>
      <c r="DW609" t="str">
        <f t="shared" si="825"/>
        <v>X</v>
      </c>
      <c r="DX609" s="359" t="str">
        <f t="shared" si="826"/>
        <v>X</v>
      </c>
      <c r="DY609" t="str">
        <f t="shared" si="827"/>
        <v/>
      </c>
      <c r="DZ609" t="str">
        <f t="shared" si="828"/>
        <v/>
      </c>
      <c r="EA609" t="str">
        <f t="shared" si="829"/>
        <v/>
      </c>
      <c r="EB609" s="359" t="str">
        <f t="shared" si="830"/>
        <v/>
      </c>
      <c r="EC609" t="str">
        <f t="shared" si="831"/>
        <v/>
      </c>
      <c r="ED609" t="str">
        <f t="shared" si="832"/>
        <v/>
      </c>
      <c r="EE609" t="str">
        <f t="shared" si="833"/>
        <v/>
      </c>
      <c r="EF609" t="str">
        <f t="shared" si="834"/>
        <v/>
      </c>
      <c r="EG609" s="359" t="str">
        <f t="shared" si="835"/>
        <v/>
      </c>
      <c r="EH609" t="str">
        <f t="shared" si="782"/>
        <v>Pterostylis exserta</v>
      </c>
      <c r="EJ609" t="str">
        <f t="shared" si="848"/>
        <v>Pterostylis faceta</v>
      </c>
      <c r="EK609" s="100">
        <f t="shared" si="839"/>
        <v>0</v>
      </c>
      <c r="EL609" s="3">
        <f t="shared" si="840"/>
        <v>0</v>
      </c>
      <c r="EM609" s="3">
        <f t="shared" si="840"/>
        <v>0</v>
      </c>
      <c r="EN609" s="3">
        <f t="shared" si="840"/>
        <v>0</v>
      </c>
      <c r="EO609" s="3">
        <f t="shared" si="840"/>
        <v>0</v>
      </c>
      <c r="EP609" s="3">
        <f t="shared" si="840"/>
        <v>0</v>
      </c>
      <c r="EQ609" s="3">
        <f t="shared" si="840"/>
        <v>0</v>
      </c>
      <c r="ER609" s="3">
        <f t="shared" si="840"/>
        <v>1</v>
      </c>
      <c r="ES609" s="3">
        <f t="shared" si="840"/>
        <v>1</v>
      </c>
      <c r="ET609" s="3">
        <f t="shared" si="838"/>
        <v>0</v>
      </c>
      <c r="EU609" s="3">
        <f t="shared" si="838"/>
        <v>0</v>
      </c>
      <c r="EV609" s="24">
        <f t="shared" si="838"/>
        <v>0</v>
      </c>
      <c r="EW609" s="245">
        <f t="shared" si="781"/>
        <v>2</v>
      </c>
      <c r="EX609" s="262" t="str">
        <f t="shared" si="778"/>
        <v/>
      </c>
    </row>
    <row r="610" spans="1:154" ht="16.149999999999999" customHeight="1" x14ac:dyDescent="0.25">
      <c r="A610" s="363"/>
      <c r="D610" s="363"/>
      <c r="E610" s="363"/>
      <c r="F610" s="363"/>
      <c r="G610" s="363"/>
      <c r="H610" s="363"/>
      <c r="I610" s="363"/>
      <c r="J610" s="68">
        <f t="shared" si="836"/>
        <v>782</v>
      </c>
      <c r="K610" s="427" t="str">
        <f t="shared" si="779"/>
        <v>Pterostylis frenchii</v>
      </c>
      <c r="L610" s="372">
        <v>782</v>
      </c>
      <c r="M610" s="427" t="s">
        <v>1765</v>
      </c>
      <c r="N610" s="76" t="s">
        <v>745</v>
      </c>
      <c r="O610" s="363" t="str">
        <f t="shared" si="767"/>
        <v>S</v>
      </c>
      <c r="P610" s="70" t="s">
        <v>3020</v>
      </c>
      <c r="Q610" s="405" t="s">
        <v>3021</v>
      </c>
      <c r="R610" s="365">
        <v>43039</v>
      </c>
      <c r="S610" s="365">
        <v>43070</v>
      </c>
      <c r="T610" s="603" t="s">
        <v>7894</v>
      </c>
      <c r="U610" s="603" t="s">
        <v>7894</v>
      </c>
      <c r="V610" s="603" t="s">
        <v>7894</v>
      </c>
      <c r="W610" s="603" t="s">
        <v>7894</v>
      </c>
      <c r="X610" s="603" t="s">
        <v>7894</v>
      </c>
      <c r="Y610" s="603" t="s">
        <v>7894</v>
      </c>
      <c r="Z610" s="603" t="s">
        <v>7894</v>
      </c>
      <c r="AA610" s="603" t="s">
        <v>7894</v>
      </c>
      <c r="AB610" s="603" t="s">
        <v>7894</v>
      </c>
      <c r="AC610" s="603" t="s">
        <v>4829</v>
      </c>
      <c r="AD610" s="603" t="s">
        <v>4830</v>
      </c>
      <c r="AE610" s="603" t="s">
        <v>4831</v>
      </c>
      <c r="AF610" s="605" t="s">
        <v>7899</v>
      </c>
      <c r="AG610" s="605" t="s">
        <v>7942</v>
      </c>
      <c r="AH610" s="69" t="s">
        <v>1307</v>
      </c>
      <c r="AI610" s="363">
        <f t="shared" si="837"/>
        <v>3</v>
      </c>
      <c r="AJ610" s="363">
        <v>36</v>
      </c>
      <c r="AK610" s="413" t="str">
        <f t="shared" si="775"/>
        <v>Rufus Greenhoods</v>
      </c>
      <c r="AL610" s="413" t="str">
        <f t="shared" si="776"/>
        <v>Pterostylis rufa</v>
      </c>
      <c r="AM610" s="486" t="s">
        <v>7607</v>
      </c>
      <c r="AS610" s="69">
        <f t="shared" si="841"/>
        <v>45</v>
      </c>
      <c r="AT610" s="69">
        <f t="shared" si="842"/>
        <v>48</v>
      </c>
      <c r="AU610" s="69">
        <f t="shared" si="843"/>
        <v>10</v>
      </c>
      <c r="AV610" s="69">
        <f t="shared" si="844"/>
        <v>12</v>
      </c>
      <c r="AW610" s="81"/>
      <c r="AX610" s="70" t="s">
        <v>3022</v>
      </c>
      <c r="AY610" s="364">
        <v>31731</v>
      </c>
      <c r="AZ610" s="264" t="s">
        <v>3023</v>
      </c>
      <c r="BA610" s="238"/>
      <c r="BB610" s="237" t="str">
        <f t="shared" si="845"/>
        <v/>
      </c>
      <c r="BC610" s="270">
        <f t="shared" si="846"/>
        <v>782</v>
      </c>
      <c r="BD610" t="str">
        <f t="shared" si="847"/>
        <v>Pterostylis frenchii</v>
      </c>
      <c r="BE610" s="367" t="e">
        <f>COUNTIFS(#REF!,L610)</f>
        <v>#REF!</v>
      </c>
      <c r="BF610" s="374" t="str">
        <f t="shared" si="777"/>
        <v>y</v>
      </c>
      <c r="BG610" s="82"/>
      <c r="BH610" s="375"/>
      <c r="BI610" s="374"/>
      <c r="BJ610" s="403"/>
      <c r="CE610" t="str">
        <f t="shared" si="849"/>
        <v>Plumed Bird Orchid (Pterostylis faceta)</v>
      </c>
      <c r="CF610" s="388" t="str">
        <f t="shared" si="850"/>
        <v>Pterostylis faceta</v>
      </c>
      <c r="CG610" t="str">
        <f t="shared" si="783"/>
        <v/>
      </c>
      <c r="CH610" t="str">
        <f t="shared" si="784"/>
        <v/>
      </c>
      <c r="CI610" t="str">
        <f t="shared" si="785"/>
        <v/>
      </c>
      <c r="CJ610" t="str">
        <f t="shared" si="786"/>
        <v/>
      </c>
      <c r="CK610" s="359" t="str">
        <f t="shared" si="787"/>
        <v/>
      </c>
      <c r="CL610" t="str">
        <f t="shared" si="788"/>
        <v/>
      </c>
      <c r="CM610" t="str">
        <f t="shared" si="789"/>
        <v/>
      </c>
      <c r="CN610" t="str">
        <f t="shared" si="790"/>
        <v/>
      </c>
      <c r="CO610" s="359" t="str">
        <f t="shared" si="791"/>
        <v/>
      </c>
      <c r="CP610" t="str">
        <f t="shared" si="792"/>
        <v/>
      </c>
      <c r="CQ610" t="str">
        <f t="shared" si="793"/>
        <v/>
      </c>
      <c r="CR610" t="str">
        <f t="shared" si="794"/>
        <v/>
      </c>
      <c r="CS610" s="359" t="str">
        <f t="shared" si="795"/>
        <v/>
      </c>
      <c r="CT610" t="str">
        <f t="shared" si="796"/>
        <v/>
      </c>
      <c r="CU610" t="str">
        <f t="shared" si="797"/>
        <v/>
      </c>
      <c r="CV610" t="str">
        <f t="shared" si="798"/>
        <v/>
      </c>
      <c r="CW610" t="str">
        <f t="shared" si="799"/>
        <v/>
      </c>
      <c r="CX610" s="359" t="str">
        <f t="shared" si="800"/>
        <v/>
      </c>
      <c r="CY610" t="str">
        <f t="shared" si="801"/>
        <v/>
      </c>
      <c r="CZ610" t="str">
        <f t="shared" si="802"/>
        <v/>
      </c>
      <c r="DA610" t="str">
        <f t="shared" si="803"/>
        <v/>
      </c>
      <c r="DB610" s="359" t="str">
        <f t="shared" si="804"/>
        <v/>
      </c>
      <c r="DC610" t="str">
        <f t="shared" si="805"/>
        <v/>
      </c>
      <c r="DD610" t="str">
        <f t="shared" si="806"/>
        <v/>
      </c>
      <c r="DE610" t="str">
        <f t="shared" si="807"/>
        <v/>
      </c>
      <c r="DF610" s="359" t="str">
        <f t="shared" si="808"/>
        <v/>
      </c>
      <c r="DG610" t="str">
        <f t="shared" si="809"/>
        <v/>
      </c>
      <c r="DH610" t="str">
        <f t="shared" si="810"/>
        <v/>
      </c>
      <c r="DI610" t="str">
        <f t="shared" si="811"/>
        <v/>
      </c>
      <c r="DJ610" t="str">
        <f t="shared" si="812"/>
        <v/>
      </c>
      <c r="DK610" s="359" t="str">
        <f t="shared" si="813"/>
        <v/>
      </c>
      <c r="DL610" t="str">
        <f t="shared" si="814"/>
        <v>X</v>
      </c>
      <c r="DM610" t="str">
        <f t="shared" si="815"/>
        <v>X</v>
      </c>
      <c r="DN610" t="str">
        <f t="shared" si="816"/>
        <v>X</v>
      </c>
      <c r="DO610" s="359" t="str">
        <f t="shared" si="817"/>
        <v>X</v>
      </c>
      <c r="DP610" t="str">
        <f t="shared" si="818"/>
        <v>X</v>
      </c>
      <c r="DQ610" t="str">
        <f t="shared" si="819"/>
        <v>X</v>
      </c>
      <c r="DR610" t="str">
        <f t="shared" si="820"/>
        <v>X</v>
      </c>
      <c r="DS610" s="359" t="str">
        <f t="shared" si="821"/>
        <v>X</v>
      </c>
      <c r="DT610" t="str">
        <f t="shared" si="822"/>
        <v/>
      </c>
      <c r="DU610" t="str">
        <f t="shared" si="823"/>
        <v/>
      </c>
      <c r="DV610" t="str">
        <f t="shared" si="824"/>
        <v/>
      </c>
      <c r="DW610" t="str">
        <f t="shared" si="825"/>
        <v/>
      </c>
      <c r="DX610" s="359" t="str">
        <f t="shared" si="826"/>
        <v/>
      </c>
      <c r="DY610" t="str">
        <f t="shared" si="827"/>
        <v/>
      </c>
      <c r="DZ610" t="str">
        <f t="shared" si="828"/>
        <v/>
      </c>
      <c r="EA610" t="str">
        <f t="shared" si="829"/>
        <v/>
      </c>
      <c r="EB610" s="359" t="str">
        <f t="shared" si="830"/>
        <v/>
      </c>
      <c r="EC610" t="str">
        <f t="shared" si="831"/>
        <v/>
      </c>
      <c r="ED610" t="str">
        <f t="shared" si="832"/>
        <v/>
      </c>
      <c r="EE610" t="str">
        <f t="shared" si="833"/>
        <v/>
      </c>
      <c r="EF610" t="str">
        <f t="shared" si="834"/>
        <v/>
      </c>
      <c r="EG610" s="359" t="str">
        <f t="shared" si="835"/>
        <v/>
      </c>
      <c r="EH610" t="str">
        <f t="shared" si="782"/>
        <v>Pterostylis faceta</v>
      </c>
      <c r="EJ610" t="str">
        <f t="shared" si="848"/>
        <v>Pterostylis frenchii</v>
      </c>
      <c r="EK610" s="100">
        <f t="shared" si="839"/>
        <v>0</v>
      </c>
      <c r="EL610" s="3">
        <f t="shared" si="839"/>
        <v>0</v>
      </c>
      <c r="EM610" s="3">
        <f t="shared" si="839"/>
        <v>0</v>
      </c>
      <c r="EN610" s="3">
        <f t="shared" si="839"/>
        <v>0</v>
      </c>
      <c r="EO610" s="3">
        <f t="shared" si="839"/>
        <v>0</v>
      </c>
      <c r="EP610" s="3">
        <f t="shared" si="839"/>
        <v>0</v>
      </c>
      <c r="EQ610" s="3">
        <f t="shared" si="839"/>
        <v>0</v>
      </c>
      <c r="ER610" s="3">
        <f t="shared" si="839"/>
        <v>0</v>
      </c>
      <c r="ES610" s="3">
        <f t="shared" si="839"/>
        <v>0</v>
      </c>
      <c r="ET610" s="3">
        <f t="shared" si="839"/>
        <v>1</v>
      </c>
      <c r="EU610" s="3">
        <f t="shared" si="839"/>
        <v>1</v>
      </c>
      <c r="EV610" s="24">
        <f t="shared" si="839"/>
        <v>1</v>
      </c>
      <c r="EW610" s="245">
        <f t="shared" si="781"/>
        <v>3</v>
      </c>
      <c r="EX610" s="262" t="str">
        <f t="shared" si="778"/>
        <v/>
      </c>
    </row>
    <row r="611" spans="1:154" ht="16.149999999999999" customHeight="1" x14ac:dyDescent="0.25">
      <c r="A611" s="363"/>
      <c r="D611" s="363"/>
      <c r="E611" s="363"/>
      <c r="F611" s="363"/>
      <c r="G611" s="363"/>
      <c r="H611" s="363"/>
      <c r="I611" s="363"/>
      <c r="J611" s="68">
        <f t="shared" si="836"/>
        <v>408</v>
      </c>
      <c r="K611" s="427" t="str">
        <f t="shared" si="779"/>
        <v>Pterostylis fuliginosa</v>
      </c>
      <c r="L611" s="372">
        <v>408</v>
      </c>
      <c r="M611" s="427" t="s">
        <v>1765</v>
      </c>
      <c r="N611" s="76" t="s">
        <v>1318</v>
      </c>
      <c r="O611" s="363" t="str">
        <f t="shared" si="767"/>
        <v>S</v>
      </c>
      <c r="P611" s="70" t="s">
        <v>3024</v>
      </c>
      <c r="Q611" s="364" t="s">
        <v>1279</v>
      </c>
      <c r="R611" s="365">
        <v>43008</v>
      </c>
      <c r="S611" s="365">
        <v>43039</v>
      </c>
      <c r="T611" s="603" t="s">
        <v>7894</v>
      </c>
      <c r="U611" s="603" t="s">
        <v>7894</v>
      </c>
      <c r="V611" s="603" t="s">
        <v>7894</v>
      </c>
      <c r="W611" s="603" t="s">
        <v>7894</v>
      </c>
      <c r="X611" s="603" t="s">
        <v>7894</v>
      </c>
      <c r="Y611" s="603" t="s">
        <v>7894</v>
      </c>
      <c r="Z611" s="603" t="s">
        <v>7894</v>
      </c>
      <c r="AA611" s="603" t="s">
        <v>7894</v>
      </c>
      <c r="AB611" s="603" t="s">
        <v>4828</v>
      </c>
      <c r="AC611" s="603" t="s">
        <v>4829</v>
      </c>
      <c r="AD611" s="603" t="s">
        <v>7894</v>
      </c>
      <c r="AE611" s="603" t="s">
        <v>7894</v>
      </c>
      <c r="AF611" s="605" t="s">
        <v>7896</v>
      </c>
      <c r="AG611" s="605" t="s">
        <v>7943</v>
      </c>
      <c r="AH611" s="366" t="s">
        <v>1307</v>
      </c>
      <c r="AI611" s="363">
        <f t="shared" si="837"/>
        <v>3</v>
      </c>
      <c r="AJ611" s="363">
        <v>36</v>
      </c>
      <c r="AK611" s="413" t="str">
        <f t="shared" si="775"/>
        <v>Rufus Greenhoods</v>
      </c>
      <c r="AL611" s="413" t="str">
        <f t="shared" si="776"/>
        <v>Pterostylis rufa</v>
      </c>
      <c r="AM611" s="486" t="s">
        <v>7607</v>
      </c>
      <c r="AS611" s="69">
        <f t="shared" si="841"/>
        <v>40</v>
      </c>
      <c r="AT611" s="69">
        <f t="shared" si="842"/>
        <v>44</v>
      </c>
      <c r="AU611" s="69">
        <f t="shared" si="843"/>
        <v>9</v>
      </c>
      <c r="AV611" s="69">
        <f t="shared" si="844"/>
        <v>10</v>
      </c>
      <c r="AW611" s="81"/>
      <c r="AX611" s="70"/>
      <c r="AY611" s="364">
        <v>48482</v>
      </c>
      <c r="AZ611" s="264" t="s">
        <v>48</v>
      </c>
      <c r="BA611" s="238"/>
      <c r="BB611" s="237" t="str">
        <f t="shared" si="845"/>
        <v/>
      </c>
      <c r="BC611" s="270">
        <f t="shared" si="846"/>
        <v>408</v>
      </c>
      <c r="BD611" t="str">
        <f t="shared" si="847"/>
        <v>Pterostylis fuliginosa</v>
      </c>
      <c r="BE611" s="367" t="e">
        <f>COUNTIFS(#REF!,L611)</f>
        <v>#REF!</v>
      </c>
      <c r="BF611" s="374" t="str">
        <f t="shared" si="777"/>
        <v>y</v>
      </c>
      <c r="BG611" s="82"/>
      <c r="BH611" s="375"/>
      <c r="BI611" s="374"/>
      <c r="BJ611" s="403"/>
      <c r="CE611" t="str">
        <f t="shared" si="849"/>
        <v>Tuart Rufous Greenhood (Pterostylis frenchii)</v>
      </c>
      <c r="CF611" s="388" t="str">
        <f t="shared" si="850"/>
        <v>Pterostylis frenchii</v>
      </c>
      <c r="CG611" t="str">
        <f t="shared" si="783"/>
        <v/>
      </c>
      <c r="CH611" t="str">
        <f t="shared" si="784"/>
        <v/>
      </c>
      <c r="CI611" t="str">
        <f t="shared" si="785"/>
        <v/>
      </c>
      <c r="CJ611" t="str">
        <f t="shared" si="786"/>
        <v/>
      </c>
      <c r="CK611" s="359" t="str">
        <f t="shared" si="787"/>
        <v/>
      </c>
      <c r="CL611" t="str">
        <f t="shared" si="788"/>
        <v/>
      </c>
      <c r="CM611" t="str">
        <f t="shared" si="789"/>
        <v/>
      </c>
      <c r="CN611" t="str">
        <f t="shared" si="790"/>
        <v/>
      </c>
      <c r="CO611" s="359" t="str">
        <f t="shared" si="791"/>
        <v/>
      </c>
      <c r="CP611" t="str">
        <f t="shared" si="792"/>
        <v/>
      </c>
      <c r="CQ611" t="str">
        <f t="shared" si="793"/>
        <v/>
      </c>
      <c r="CR611" t="str">
        <f t="shared" si="794"/>
        <v/>
      </c>
      <c r="CS611" s="359" t="str">
        <f t="shared" si="795"/>
        <v/>
      </c>
      <c r="CT611" t="str">
        <f t="shared" si="796"/>
        <v/>
      </c>
      <c r="CU611" t="str">
        <f t="shared" si="797"/>
        <v/>
      </c>
      <c r="CV611" t="str">
        <f t="shared" si="798"/>
        <v/>
      </c>
      <c r="CW611" t="str">
        <f t="shared" si="799"/>
        <v/>
      </c>
      <c r="CX611" s="359" t="str">
        <f t="shared" si="800"/>
        <v/>
      </c>
      <c r="CY611" t="str">
        <f t="shared" si="801"/>
        <v/>
      </c>
      <c r="CZ611" t="str">
        <f t="shared" si="802"/>
        <v/>
      </c>
      <c r="DA611" t="str">
        <f t="shared" si="803"/>
        <v/>
      </c>
      <c r="DB611" s="359" t="str">
        <f t="shared" si="804"/>
        <v/>
      </c>
      <c r="DC611" t="str">
        <f t="shared" si="805"/>
        <v/>
      </c>
      <c r="DD611" t="str">
        <f t="shared" si="806"/>
        <v/>
      </c>
      <c r="DE611" t="str">
        <f t="shared" si="807"/>
        <v/>
      </c>
      <c r="DF611" s="359" t="str">
        <f t="shared" si="808"/>
        <v/>
      </c>
      <c r="DG611" t="str">
        <f t="shared" si="809"/>
        <v/>
      </c>
      <c r="DH611" t="str">
        <f t="shared" si="810"/>
        <v/>
      </c>
      <c r="DI611" t="str">
        <f t="shared" si="811"/>
        <v/>
      </c>
      <c r="DJ611" t="str">
        <f t="shared" si="812"/>
        <v/>
      </c>
      <c r="DK611" s="359" t="str">
        <f t="shared" si="813"/>
        <v/>
      </c>
      <c r="DL611" t="str">
        <f t="shared" si="814"/>
        <v/>
      </c>
      <c r="DM611" t="str">
        <f t="shared" si="815"/>
        <v/>
      </c>
      <c r="DN611" t="str">
        <f t="shared" si="816"/>
        <v/>
      </c>
      <c r="DO611" s="359" t="str">
        <f t="shared" si="817"/>
        <v/>
      </c>
      <c r="DP611" t="str">
        <f t="shared" si="818"/>
        <v/>
      </c>
      <c r="DQ611" t="str">
        <f t="shared" si="819"/>
        <v/>
      </c>
      <c r="DR611" t="str">
        <f t="shared" si="820"/>
        <v/>
      </c>
      <c r="DS611" s="359" t="str">
        <f t="shared" si="821"/>
        <v/>
      </c>
      <c r="DT611" t="str">
        <f t="shared" si="822"/>
        <v/>
      </c>
      <c r="DU611" t="str">
        <f t="shared" si="823"/>
        <v/>
      </c>
      <c r="DV611" t="str">
        <f t="shared" si="824"/>
        <v/>
      </c>
      <c r="DW611" t="str">
        <f t="shared" si="825"/>
        <v/>
      </c>
      <c r="DX611" s="359" t="str">
        <f t="shared" si="826"/>
        <v/>
      </c>
      <c r="DY611" t="str">
        <f t="shared" si="827"/>
        <v>X</v>
      </c>
      <c r="DZ611" t="str">
        <f t="shared" si="828"/>
        <v>X</v>
      </c>
      <c r="EA611" t="str">
        <f t="shared" si="829"/>
        <v>X</v>
      </c>
      <c r="EB611" s="359" t="str">
        <f t="shared" si="830"/>
        <v>X</v>
      </c>
      <c r="EC611" t="str">
        <f t="shared" si="831"/>
        <v/>
      </c>
      <c r="ED611" t="str">
        <f t="shared" si="832"/>
        <v/>
      </c>
      <c r="EE611" t="str">
        <f t="shared" si="833"/>
        <v/>
      </c>
      <c r="EF611" t="str">
        <f t="shared" si="834"/>
        <v/>
      </c>
      <c r="EG611" s="359" t="str">
        <f t="shared" si="835"/>
        <v/>
      </c>
      <c r="EH611" t="str">
        <f t="shared" si="782"/>
        <v>Pterostylis frenchii</v>
      </c>
      <c r="EJ611" t="str">
        <f t="shared" si="848"/>
        <v>Pterostylis fuliginosa</v>
      </c>
      <c r="EK611" s="100">
        <f t="shared" si="839"/>
        <v>0</v>
      </c>
      <c r="EL611" s="3">
        <f t="shared" si="839"/>
        <v>0</v>
      </c>
      <c r="EM611" s="3">
        <f t="shared" si="839"/>
        <v>0</v>
      </c>
      <c r="EN611" s="3">
        <f t="shared" si="839"/>
        <v>0</v>
      </c>
      <c r="EO611" s="3">
        <f t="shared" si="839"/>
        <v>0</v>
      </c>
      <c r="EP611" s="3">
        <f t="shared" si="839"/>
        <v>0</v>
      </c>
      <c r="EQ611" s="3">
        <f t="shared" si="839"/>
        <v>0</v>
      </c>
      <c r="ER611" s="3">
        <f t="shared" si="839"/>
        <v>0</v>
      </c>
      <c r="ES611" s="3">
        <f t="shared" si="839"/>
        <v>1</v>
      </c>
      <c r="ET611" s="3">
        <f t="shared" si="839"/>
        <v>1</v>
      </c>
      <c r="EU611" s="3">
        <f t="shared" si="839"/>
        <v>0</v>
      </c>
      <c r="EV611" s="24">
        <f t="shared" si="839"/>
        <v>0</v>
      </c>
      <c r="EW611" s="245">
        <f t="shared" si="781"/>
        <v>2</v>
      </c>
      <c r="EX611" s="262" t="str">
        <f t="shared" si="778"/>
        <v/>
      </c>
    </row>
    <row r="612" spans="1:154" ht="16.149999999999999" customHeight="1" x14ac:dyDescent="0.25">
      <c r="A612" s="363"/>
      <c r="D612" s="363"/>
      <c r="E612" s="363"/>
      <c r="F612" s="363"/>
      <c r="G612" s="363"/>
      <c r="H612" s="363"/>
      <c r="I612" s="363"/>
      <c r="J612" s="68">
        <f t="shared" si="836"/>
        <v>755</v>
      </c>
      <c r="K612" s="427" t="str">
        <f t="shared" si="779"/>
        <v>Pterostylis galgulus</v>
      </c>
      <c r="L612" s="372">
        <v>755</v>
      </c>
      <c r="M612" s="427" t="s">
        <v>1765</v>
      </c>
      <c r="N612" s="76" t="s">
        <v>7638</v>
      </c>
      <c r="O612" s="363" t="str">
        <f t="shared" si="767"/>
        <v>S</v>
      </c>
      <c r="P612" s="70" t="s">
        <v>3025</v>
      </c>
      <c r="Q612" s="364" t="s">
        <v>3026</v>
      </c>
      <c r="R612" s="365">
        <v>42948</v>
      </c>
      <c r="S612" s="365">
        <v>43008</v>
      </c>
      <c r="T612" s="603" t="s">
        <v>7894</v>
      </c>
      <c r="U612" s="603" t="s">
        <v>7894</v>
      </c>
      <c r="V612" s="603" t="s">
        <v>7894</v>
      </c>
      <c r="W612" s="603" t="s">
        <v>7894</v>
      </c>
      <c r="X612" s="603" t="s">
        <v>7894</v>
      </c>
      <c r="Y612" s="603" t="s">
        <v>7894</v>
      </c>
      <c r="Z612" s="603" t="s">
        <v>7894</v>
      </c>
      <c r="AA612" s="603" t="s">
        <v>4827</v>
      </c>
      <c r="AB612" s="603" t="s">
        <v>4828</v>
      </c>
      <c r="AC612" s="603" t="s">
        <v>7894</v>
      </c>
      <c r="AD612" s="603" t="s">
        <v>7894</v>
      </c>
      <c r="AE612" s="603" t="s">
        <v>7894</v>
      </c>
      <c r="AF612" s="605" t="s">
        <v>7903</v>
      </c>
      <c r="AG612" s="605" t="s">
        <v>7947</v>
      </c>
      <c r="AH612" s="366" t="s">
        <v>685</v>
      </c>
      <c r="AI612" s="363">
        <f t="shared" si="837"/>
        <v>6</v>
      </c>
      <c r="AJ612" s="363">
        <v>31</v>
      </c>
      <c r="AK612" s="413" t="str">
        <f t="shared" si="775"/>
        <v>Bird Orchids</v>
      </c>
      <c r="AL612" s="413" t="str">
        <f t="shared" si="776"/>
        <v>Pterostylis barbata/barbata</v>
      </c>
      <c r="AM612" s="486" t="s">
        <v>7607</v>
      </c>
      <c r="AN612" s="81" t="s">
        <v>3027</v>
      </c>
      <c r="AS612" s="69">
        <f t="shared" si="841"/>
        <v>32</v>
      </c>
      <c r="AT612" s="69">
        <f t="shared" si="842"/>
        <v>39</v>
      </c>
      <c r="AU612" s="69">
        <f t="shared" si="843"/>
        <v>8</v>
      </c>
      <c r="AV612" s="69">
        <f t="shared" si="844"/>
        <v>9</v>
      </c>
      <c r="AW612" s="81"/>
      <c r="AX612" s="70" t="s">
        <v>3028</v>
      </c>
      <c r="AY612" s="364" t="e">
        <v>#N/A</v>
      </c>
      <c r="AZ612" s="264" t="s">
        <v>48</v>
      </c>
      <c r="BA612" s="238"/>
      <c r="BB612" s="237" t="str">
        <f t="shared" si="845"/>
        <v/>
      </c>
      <c r="BC612" s="270">
        <f t="shared" si="846"/>
        <v>755</v>
      </c>
      <c r="BD612" t="str">
        <f t="shared" si="847"/>
        <v>Pterostylis galgulus</v>
      </c>
      <c r="BE612" s="367" t="e">
        <f>COUNTIFS(#REF!,L612)</f>
        <v>#REF!</v>
      </c>
      <c r="BF612" s="374" t="str">
        <f t="shared" si="777"/>
        <v>y</v>
      </c>
      <c r="BG612" s="82"/>
      <c r="BH612" s="375"/>
      <c r="BI612" s="374"/>
      <c r="BJ612" s="403"/>
      <c r="CE612" t="str">
        <f t="shared" si="849"/>
        <v>Sooty Rufous Greenhood (Pterostylis fuliginosa)</v>
      </c>
      <c r="CF612" s="388" t="str">
        <f t="shared" si="850"/>
        <v>Pterostylis fuliginosa</v>
      </c>
      <c r="CG612" t="str">
        <f t="shared" si="783"/>
        <v/>
      </c>
      <c r="CH612" t="str">
        <f t="shared" si="784"/>
        <v/>
      </c>
      <c r="CI612" t="str">
        <f t="shared" si="785"/>
        <v/>
      </c>
      <c r="CJ612" t="str">
        <f t="shared" si="786"/>
        <v/>
      </c>
      <c r="CK612" s="359" t="str">
        <f t="shared" si="787"/>
        <v/>
      </c>
      <c r="CL612" t="str">
        <f t="shared" si="788"/>
        <v/>
      </c>
      <c r="CM612" t="str">
        <f t="shared" si="789"/>
        <v/>
      </c>
      <c r="CN612" t="str">
        <f t="shared" si="790"/>
        <v/>
      </c>
      <c r="CO612" s="359" t="str">
        <f t="shared" si="791"/>
        <v/>
      </c>
      <c r="CP612" t="str">
        <f t="shared" si="792"/>
        <v/>
      </c>
      <c r="CQ612" t="str">
        <f t="shared" si="793"/>
        <v/>
      </c>
      <c r="CR612" t="str">
        <f t="shared" si="794"/>
        <v/>
      </c>
      <c r="CS612" s="359" t="str">
        <f t="shared" si="795"/>
        <v/>
      </c>
      <c r="CT612" t="str">
        <f t="shared" si="796"/>
        <v/>
      </c>
      <c r="CU612" t="str">
        <f t="shared" si="797"/>
        <v/>
      </c>
      <c r="CV612" t="str">
        <f t="shared" si="798"/>
        <v/>
      </c>
      <c r="CW612" t="str">
        <f t="shared" si="799"/>
        <v/>
      </c>
      <c r="CX612" s="359" t="str">
        <f t="shared" si="800"/>
        <v/>
      </c>
      <c r="CY612" t="str">
        <f t="shared" si="801"/>
        <v/>
      </c>
      <c r="CZ612" t="str">
        <f t="shared" si="802"/>
        <v/>
      </c>
      <c r="DA612" t="str">
        <f t="shared" si="803"/>
        <v/>
      </c>
      <c r="DB612" s="359" t="str">
        <f t="shared" si="804"/>
        <v/>
      </c>
      <c r="DC612" t="str">
        <f t="shared" si="805"/>
        <v/>
      </c>
      <c r="DD612" t="str">
        <f t="shared" si="806"/>
        <v/>
      </c>
      <c r="DE612" t="str">
        <f t="shared" si="807"/>
        <v/>
      </c>
      <c r="DF612" s="359" t="str">
        <f t="shared" si="808"/>
        <v/>
      </c>
      <c r="DG612" t="str">
        <f t="shared" si="809"/>
        <v/>
      </c>
      <c r="DH612" t="str">
        <f t="shared" si="810"/>
        <v/>
      </c>
      <c r="DI612" t="str">
        <f t="shared" si="811"/>
        <v/>
      </c>
      <c r="DJ612" t="str">
        <f t="shared" si="812"/>
        <v/>
      </c>
      <c r="DK612" s="359" t="str">
        <f t="shared" si="813"/>
        <v/>
      </c>
      <c r="DL612" t="str">
        <f t="shared" si="814"/>
        <v/>
      </c>
      <c r="DM612" t="str">
        <f t="shared" si="815"/>
        <v/>
      </c>
      <c r="DN612" t="str">
        <f t="shared" si="816"/>
        <v/>
      </c>
      <c r="DO612" s="359" t="str">
        <f t="shared" si="817"/>
        <v/>
      </c>
      <c r="DP612" t="str">
        <f t="shared" si="818"/>
        <v/>
      </c>
      <c r="DQ612" t="str">
        <f t="shared" si="819"/>
        <v/>
      </c>
      <c r="DR612" t="str">
        <f t="shared" si="820"/>
        <v/>
      </c>
      <c r="DS612" s="359" t="str">
        <f t="shared" si="821"/>
        <v/>
      </c>
      <c r="DT612" t="str">
        <f t="shared" si="822"/>
        <v>X</v>
      </c>
      <c r="DU612" t="str">
        <f t="shared" si="823"/>
        <v>X</v>
      </c>
      <c r="DV612" t="str">
        <f t="shared" si="824"/>
        <v>X</v>
      </c>
      <c r="DW612" t="str">
        <f t="shared" si="825"/>
        <v>X</v>
      </c>
      <c r="DX612" s="359" t="str">
        <f t="shared" si="826"/>
        <v>X</v>
      </c>
      <c r="DY612" t="str">
        <f t="shared" si="827"/>
        <v/>
      </c>
      <c r="DZ612" t="str">
        <f t="shared" si="828"/>
        <v/>
      </c>
      <c r="EA612" t="str">
        <f t="shared" si="829"/>
        <v/>
      </c>
      <c r="EB612" s="359" t="str">
        <f t="shared" si="830"/>
        <v/>
      </c>
      <c r="EC612" t="str">
        <f t="shared" si="831"/>
        <v/>
      </c>
      <c r="ED612" t="str">
        <f t="shared" si="832"/>
        <v/>
      </c>
      <c r="EE612" t="str">
        <f t="shared" si="833"/>
        <v/>
      </c>
      <c r="EF612" t="str">
        <f t="shared" si="834"/>
        <v/>
      </c>
      <c r="EG612" s="359" t="str">
        <f t="shared" si="835"/>
        <v/>
      </c>
      <c r="EH612" t="str">
        <f t="shared" si="782"/>
        <v>Pterostylis fuliginosa</v>
      </c>
      <c r="EJ612" t="str">
        <f t="shared" si="848"/>
        <v>Pterostylis galgulus</v>
      </c>
      <c r="EK612" s="100">
        <f t="shared" si="839"/>
        <v>0</v>
      </c>
      <c r="EL612" s="3">
        <f t="shared" si="839"/>
        <v>0</v>
      </c>
      <c r="EM612" s="3">
        <f t="shared" si="839"/>
        <v>0</v>
      </c>
      <c r="EN612" s="3">
        <f t="shared" si="839"/>
        <v>0</v>
      </c>
      <c r="EO612" s="3">
        <f t="shared" si="839"/>
        <v>0</v>
      </c>
      <c r="EP612" s="3">
        <f t="shared" si="839"/>
        <v>0</v>
      </c>
      <c r="EQ612" s="3">
        <f t="shared" si="839"/>
        <v>0</v>
      </c>
      <c r="ER612" s="3">
        <f t="shared" si="839"/>
        <v>1</v>
      </c>
      <c r="ES612" s="3">
        <f t="shared" si="839"/>
        <v>1</v>
      </c>
      <c r="ET612" s="3">
        <f t="shared" si="839"/>
        <v>0</v>
      </c>
      <c r="EU612" s="3">
        <f t="shared" si="839"/>
        <v>0</v>
      </c>
      <c r="EV612" s="24">
        <f t="shared" si="839"/>
        <v>0</v>
      </c>
      <c r="EW612" s="245">
        <f t="shared" si="781"/>
        <v>2</v>
      </c>
      <c r="EX612" s="262" t="str">
        <f t="shared" si="778"/>
        <v/>
      </c>
    </row>
    <row r="613" spans="1:154" ht="16.149999999999999" customHeight="1" x14ac:dyDescent="0.25">
      <c r="A613" s="363"/>
      <c r="D613" s="363"/>
      <c r="E613" s="363"/>
      <c r="F613" s="363"/>
      <c r="G613" s="363"/>
      <c r="H613" s="363"/>
      <c r="I613" s="363"/>
      <c r="J613" s="68">
        <f t="shared" si="836"/>
        <v>885</v>
      </c>
      <c r="K613" s="427" t="str">
        <f t="shared" si="779"/>
        <v>Pterostylis glebosa</v>
      </c>
      <c r="L613" s="372">
        <v>885</v>
      </c>
      <c r="M613" s="427" t="s">
        <v>1765</v>
      </c>
      <c r="N613" s="76" t="s">
        <v>548</v>
      </c>
      <c r="O613" s="363" t="str">
        <f t="shared" si="767"/>
        <v>S</v>
      </c>
      <c r="P613" s="70" t="s">
        <v>3029</v>
      </c>
      <c r="Q613" s="364" t="s">
        <v>3030</v>
      </c>
      <c r="R613" s="373">
        <v>42962</v>
      </c>
      <c r="S613" s="365">
        <v>43069</v>
      </c>
      <c r="T613" s="603" t="s">
        <v>7894</v>
      </c>
      <c r="U613" s="603" t="s">
        <v>7894</v>
      </c>
      <c r="V613" s="603" t="s">
        <v>7894</v>
      </c>
      <c r="W613" s="603" t="s">
        <v>7894</v>
      </c>
      <c r="X613" s="603" t="s">
        <v>7894</v>
      </c>
      <c r="Y613" s="603" t="s">
        <v>7894</v>
      </c>
      <c r="Z613" s="603" t="s">
        <v>4826</v>
      </c>
      <c r="AA613" s="603" t="s">
        <v>4827</v>
      </c>
      <c r="AB613" s="603" t="s">
        <v>4828</v>
      </c>
      <c r="AC613" s="603" t="s">
        <v>4829</v>
      </c>
      <c r="AD613" s="603" t="s">
        <v>4830</v>
      </c>
      <c r="AE613" s="603" t="s">
        <v>7894</v>
      </c>
      <c r="AF613" s="605" t="s">
        <v>7934</v>
      </c>
      <c r="AG613" s="605" t="s">
        <v>7978</v>
      </c>
      <c r="AH613" s="366" t="s">
        <v>685</v>
      </c>
      <c r="AI613" s="363">
        <f t="shared" si="837"/>
        <v>6</v>
      </c>
      <c r="AJ613" s="363">
        <v>34</v>
      </c>
      <c r="AK613" s="413" t="str">
        <f t="shared" si="775"/>
        <v>Snail Orchids</v>
      </c>
      <c r="AL613" s="413" t="str">
        <f t="shared" si="776"/>
        <v>Pterostylis nana</v>
      </c>
      <c r="AM613" s="486" t="s">
        <v>7607</v>
      </c>
      <c r="AN613" s="70" t="s">
        <v>3031</v>
      </c>
      <c r="AO613" s="70" t="s">
        <v>3032</v>
      </c>
      <c r="AS613" s="69">
        <f t="shared" si="841"/>
        <v>34</v>
      </c>
      <c r="AT613" s="69">
        <f t="shared" si="842"/>
        <v>48</v>
      </c>
      <c r="AU613" s="69">
        <f t="shared" si="843"/>
        <v>8</v>
      </c>
      <c r="AV613" s="69">
        <f t="shared" si="844"/>
        <v>11</v>
      </c>
      <c r="AW613" s="81"/>
      <c r="AX613" s="70" t="s">
        <v>3033</v>
      </c>
      <c r="AY613" s="364">
        <v>44723</v>
      </c>
      <c r="AZ613" s="264" t="s">
        <v>48</v>
      </c>
      <c r="BA613" s="238"/>
      <c r="BB613" s="237" t="str">
        <f t="shared" si="845"/>
        <v/>
      </c>
      <c r="BC613" s="270">
        <f t="shared" si="846"/>
        <v>885</v>
      </c>
      <c r="BD613" t="str">
        <f t="shared" si="847"/>
        <v>Pterostylis glebosa</v>
      </c>
      <c r="BE613" s="367" t="e">
        <f>COUNTIFS(#REF!,L613)</f>
        <v>#REF!</v>
      </c>
      <c r="BF613" s="374" t="str">
        <f t="shared" si="777"/>
        <v>y</v>
      </c>
      <c r="BG613" s="82"/>
      <c r="BH613" s="375"/>
      <c r="BI613" s="374"/>
      <c r="BJ613" s="403"/>
      <c r="CE613" t="str">
        <f t="shared" si="849"/>
        <v>Dwarf Bird Orchid (Pterostylis galgulus)</v>
      </c>
      <c r="CF613" s="388" t="str">
        <f t="shared" si="850"/>
        <v>Pterostylis galgulus</v>
      </c>
      <c r="CG613" t="str">
        <f t="shared" si="783"/>
        <v/>
      </c>
      <c r="CH613" t="str">
        <f t="shared" si="784"/>
        <v/>
      </c>
      <c r="CI613" t="str">
        <f t="shared" si="785"/>
        <v/>
      </c>
      <c r="CJ613" t="str">
        <f t="shared" si="786"/>
        <v/>
      </c>
      <c r="CK613" s="359" t="str">
        <f t="shared" si="787"/>
        <v/>
      </c>
      <c r="CL613" t="str">
        <f t="shared" si="788"/>
        <v/>
      </c>
      <c r="CM613" t="str">
        <f t="shared" si="789"/>
        <v/>
      </c>
      <c r="CN613" t="str">
        <f t="shared" si="790"/>
        <v/>
      </c>
      <c r="CO613" s="359" t="str">
        <f t="shared" si="791"/>
        <v/>
      </c>
      <c r="CP613" t="str">
        <f t="shared" si="792"/>
        <v/>
      </c>
      <c r="CQ613" t="str">
        <f t="shared" si="793"/>
        <v/>
      </c>
      <c r="CR613" t="str">
        <f t="shared" si="794"/>
        <v/>
      </c>
      <c r="CS613" s="359" t="str">
        <f t="shared" si="795"/>
        <v/>
      </c>
      <c r="CT613" t="str">
        <f t="shared" si="796"/>
        <v/>
      </c>
      <c r="CU613" t="str">
        <f t="shared" si="797"/>
        <v/>
      </c>
      <c r="CV613" t="str">
        <f t="shared" si="798"/>
        <v/>
      </c>
      <c r="CW613" t="str">
        <f t="shared" si="799"/>
        <v/>
      </c>
      <c r="CX613" s="359" t="str">
        <f t="shared" si="800"/>
        <v/>
      </c>
      <c r="CY613" t="str">
        <f t="shared" si="801"/>
        <v/>
      </c>
      <c r="CZ613" t="str">
        <f t="shared" si="802"/>
        <v/>
      </c>
      <c r="DA613" t="str">
        <f t="shared" si="803"/>
        <v/>
      </c>
      <c r="DB613" s="359" t="str">
        <f t="shared" si="804"/>
        <v/>
      </c>
      <c r="DC613" t="str">
        <f t="shared" si="805"/>
        <v/>
      </c>
      <c r="DD613" t="str">
        <f t="shared" si="806"/>
        <v/>
      </c>
      <c r="DE613" t="str">
        <f t="shared" si="807"/>
        <v/>
      </c>
      <c r="DF613" s="359" t="str">
        <f t="shared" si="808"/>
        <v/>
      </c>
      <c r="DG613" t="str">
        <f t="shared" si="809"/>
        <v/>
      </c>
      <c r="DH613" t="str">
        <f t="shared" si="810"/>
        <v/>
      </c>
      <c r="DI613" t="str">
        <f t="shared" si="811"/>
        <v/>
      </c>
      <c r="DJ613" t="str">
        <f t="shared" si="812"/>
        <v/>
      </c>
      <c r="DK613" s="359" t="str">
        <f t="shared" si="813"/>
        <v/>
      </c>
      <c r="DL613" t="str">
        <f t="shared" si="814"/>
        <v>X</v>
      </c>
      <c r="DM613" t="str">
        <f t="shared" si="815"/>
        <v>X</v>
      </c>
      <c r="DN613" t="str">
        <f t="shared" si="816"/>
        <v>X</v>
      </c>
      <c r="DO613" s="359" t="str">
        <f t="shared" si="817"/>
        <v>X</v>
      </c>
      <c r="DP613" t="str">
        <f t="shared" si="818"/>
        <v>X</v>
      </c>
      <c r="DQ613" t="str">
        <f t="shared" si="819"/>
        <v>X</v>
      </c>
      <c r="DR613" t="str">
        <f t="shared" si="820"/>
        <v>X</v>
      </c>
      <c r="DS613" s="359" t="str">
        <f t="shared" si="821"/>
        <v>X</v>
      </c>
      <c r="DT613" t="str">
        <f t="shared" si="822"/>
        <v/>
      </c>
      <c r="DU613" t="str">
        <f t="shared" si="823"/>
        <v/>
      </c>
      <c r="DV613" t="str">
        <f t="shared" si="824"/>
        <v/>
      </c>
      <c r="DW613" t="str">
        <f t="shared" si="825"/>
        <v/>
      </c>
      <c r="DX613" s="359" t="str">
        <f t="shared" si="826"/>
        <v/>
      </c>
      <c r="DY613" t="str">
        <f t="shared" si="827"/>
        <v/>
      </c>
      <c r="DZ613" t="str">
        <f t="shared" si="828"/>
        <v/>
      </c>
      <c r="EA613" t="str">
        <f t="shared" si="829"/>
        <v/>
      </c>
      <c r="EB613" s="359" t="str">
        <f t="shared" si="830"/>
        <v/>
      </c>
      <c r="EC613" t="str">
        <f t="shared" si="831"/>
        <v/>
      </c>
      <c r="ED613" t="str">
        <f t="shared" si="832"/>
        <v/>
      </c>
      <c r="EE613" t="str">
        <f t="shared" si="833"/>
        <v/>
      </c>
      <c r="EF613" t="str">
        <f t="shared" si="834"/>
        <v/>
      </c>
      <c r="EG613" s="359" t="str">
        <f t="shared" si="835"/>
        <v/>
      </c>
      <c r="EH613" t="str">
        <f t="shared" si="782"/>
        <v>Pterostylis galgulus</v>
      </c>
      <c r="EJ613" t="str">
        <f t="shared" si="848"/>
        <v>Pterostylis glebosa</v>
      </c>
      <c r="EK613" s="100">
        <f t="shared" si="839"/>
        <v>0</v>
      </c>
      <c r="EL613" s="3">
        <f t="shared" si="839"/>
        <v>0</v>
      </c>
      <c r="EM613" s="3">
        <f t="shared" si="839"/>
        <v>0</v>
      </c>
      <c r="EN613" s="3">
        <f t="shared" si="839"/>
        <v>0</v>
      </c>
      <c r="EO613" s="3">
        <f t="shared" si="839"/>
        <v>0</v>
      </c>
      <c r="EP613" s="3">
        <f t="shared" si="839"/>
        <v>0</v>
      </c>
      <c r="EQ613" s="3">
        <f t="shared" si="839"/>
        <v>0</v>
      </c>
      <c r="ER613" s="3">
        <f t="shared" si="839"/>
        <v>1</v>
      </c>
      <c r="ES613" s="3">
        <f t="shared" si="839"/>
        <v>1</v>
      </c>
      <c r="ET613" s="3">
        <f t="shared" si="839"/>
        <v>1</v>
      </c>
      <c r="EU613" s="3">
        <f t="shared" si="839"/>
        <v>1</v>
      </c>
      <c r="EV613" s="24">
        <f t="shared" si="839"/>
        <v>0</v>
      </c>
      <c r="EW613" s="245">
        <f t="shared" si="781"/>
        <v>4</v>
      </c>
      <c r="EX613" s="262" t="str">
        <f t="shared" si="778"/>
        <v/>
      </c>
    </row>
    <row r="614" spans="1:154" ht="16.149999999999999" customHeight="1" x14ac:dyDescent="0.25">
      <c r="A614" s="363"/>
      <c r="D614" s="363"/>
      <c r="E614" s="363"/>
      <c r="F614" s="363"/>
      <c r="G614" s="363"/>
      <c r="H614" s="363"/>
      <c r="I614" s="363"/>
      <c r="J614" s="68">
        <f t="shared" si="836"/>
        <v>1202</v>
      </c>
      <c r="K614" s="427" t="str">
        <f t="shared" si="779"/>
        <v>Pterostylis gracillima</v>
      </c>
      <c r="L614" s="372">
        <v>1202</v>
      </c>
      <c r="M614" s="427" t="s">
        <v>1765</v>
      </c>
      <c r="N614" s="76" t="s">
        <v>1072</v>
      </c>
      <c r="O614" s="363" t="str">
        <f t="shared" si="767"/>
        <v>S</v>
      </c>
      <c r="P614" s="70" t="s">
        <v>3034</v>
      </c>
      <c r="Q614" s="364" t="s">
        <v>3035</v>
      </c>
      <c r="R614" s="365">
        <v>42962</v>
      </c>
      <c r="S614" s="365">
        <v>43009</v>
      </c>
      <c r="T614" s="603" t="s">
        <v>7894</v>
      </c>
      <c r="U614" s="603" t="s">
        <v>7894</v>
      </c>
      <c r="V614" s="603" t="s">
        <v>7894</v>
      </c>
      <c r="W614" s="603" t="s">
        <v>7894</v>
      </c>
      <c r="X614" s="603" t="s">
        <v>7894</v>
      </c>
      <c r="Y614" s="603" t="s">
        <v>7894</v>
      </c>
      <c r="Z614" s="603" t="s">
        <v>7894</v>
      </c>
      <c r="AA614" s="603" t="s">
        <v>4827</v>
      </c>
      <c r="AB614" s="603" t="s">
        <v>4828</v>
      </c>
      <c r="AC614" s="603" t="s">
        <v>4829</v>
      </c>
      <c r="AD614" s="603" t="s">
        <v>7894</v>
      </c>
      <c r="AE614" s="603" t="s">
        <v>7894</v>
      </c>
      <c r="AF614" s="605" t="s">
        <v>7900</v>
      </c>
      <c r="AG614" s="605" t="s">
        <v>7944</v>
      </c>
      <c r="AH614" s="366" t="s">
        <v>685</v>
      </c>
      <c r="AI614" s="363">
        <f t="shared" si="837"/>
        <v>6</v>
      </c>
      <c r="AJ614" s="363">
        <v>34</v>
      </c>
      <c r="AK614" s="413" t="str">
        <f t="shared" si="775"/>
        <v>Snail Orchids</v>
      </c>
      <c r="AL614" s="413" t="str">
        <f t="shared" si="776"/>
        <v>Pterostylis nana</v>
      </c>
      <c r="AM614" s="486" t="s">
        <v>7607</v>
      </c>
      <c r="AN614" s="81" t="s">
        <v>3036</v>
      </c>
      <c r="AS614" s="69">
        <f t="shared" si="841"/>
        <v>34</v>
      </c>
      <c r="AT614" s="69">
        <f t="shared" si="842"/>
        <v>40</v>
      </c>
      <c r="AU614" s="69">
        <f t="shared" si="843"/>
        <v>8</v>
      </c>
      <c r="AV614" s="69">
        <f t="shared" si="844"/>
        <v>10</v>
      </c>
      <c r="AW614" s="81"/>
      <c r="AX614" s="70" t="s">
        <v>3037</v>
      </c>
      <c r="AY614" s="364" t="e">
        <v>#N/A</v>
      </c>
      <c r="AZ614" s="264" t="s">
        <v>48</v>
      </c>
      <c r="BA614" s="238"/>
      <c r="BB614" s="237" t="str">
        <f t="shared" si="845"/>
        <v/>
      </c>
      <c r="BC614" s="270">
        <f t="shared" si="846"/>
        <v>1202</v>
      </c>
      <c r="BD614" t="str">
        <f t="shared" si="847"/>
        <v>Pterostylis gracillima</v>
      </c>
      <c r="BE614" s="367" t="e">
        <f>COUNTIFS(#REF!,L614)</f>
        <v>#REF!</v>
      </c>
      <c r="BF614" s="374" t="str">
        <f t="shared" si="777"/>
        <v>y</v>
      </c>
      <c r="BG614" s="82"/>
      <c r="BH614" s="375"/>
      <c r="BI614" s="374"/>
      <c r="BJ614" s="403"/>
      <c r="CE614" t="str">
        <f t="shared" si="849"/>
        <v>Clubbed Snail Orchid (Pterostylis glebosa)</v>
      </c>
      <c r="CF614" s="388" t="str">
        <f t="shared" si="850"/>
        <v>Pterostylis glebosa</v>
      </c>
      <c r="CG614" t="str">
        <f t="shared" si="783"/>
        <v/>
      </c>
      <c r="CH614" t="str">
        <f t="shared" si="784"/>
        <v/>
      </c>
      <c r="CI614" t="str">
        <f t="shared" si="785"/>
        <v/>
      </c>
      <c r="CJ614" t="str">
        <f t="shared" si="786"/>
        <v/>
      </c>
      <c r="CK614" s="359" t="str">
        <f t="shared" si="787"/>
        <v/>
      </c>
      <c r="CL614" t="str">
        <f t="shared" si="788"/>
        <v/>
      </c>
      <c r="CM614" t="str">
        <f t="shared" si="789"/>
        <v/>
      </c>
      <c r="CN614" t="str">
        <f t="shared" si="790"/>
        <v/>
      </c>
      <c r="CO614" s="359" t="str">
        <f t="shared" si="791"/>
        <v/>
      </c>
      <c r="CP614" t="str">
        <f t="shared" si="792"/>
        <v/>
      </c>
      <c r="CQ614" t="str">
        <f t="shared" si="793"/>
        <v/>
      </c>
      <c r="CR614" t="str">
        <f t="shared" si="794"/>
        <v/>
      </c>
      <c r="CS614" s="359" t="str">
        <f t="shared" si="795"/>
        <v/>
      </c>
      <c r="CT614" t="str">
        <f t="shared" si="796"/>
        <v/>
      </c>
      <c r="CU614" t="str">
        <f t="shared" si="797"/>
        <v/>
      </c>
      <c r="CV614" t="str">
        <f t="shared" si="798"/>
        <v/>
      </c>
      <c r="CW614" t="str">
        <f t="shared" si="799"/>
        <v/>
      </c>
      <c r="CX614" s="359" t="str">
        <f t="shared" si="800"/>
        <v/>
      </c>
      <c r="CY614" t="str">
        <f t="shared" si="801"/>
        <v/>
      </c>
      <c r="CZ614" t="str">
        <f t="shared" si="802"/>
        <v/>
      </c>
      <c r="DA614" t="str">
        <f t="shared" si="803"/>
        <v/>
      </c>
      <c r="DB614" s="359" t="str">
        <f t="shared" si="804"/>
        <v/>
      </c>
      <c r="DC614" t="str">
        <f t="shared" si="805"/>
        <v/>
      </c>
      <c r="DD614" t="str">
        <f t="shared" si="806"/>
        <v/>
      </c>
      <c r="DE614" t="str">
        <f t="shared" si="807"/>
        <v/>
      </c>
      <c r="DF614" s="359" t="str">
        <f t="shared" si="808"/>
        <v/>
      </c>
      <c r="DG614" t="str">
        <f t="shared" si="809"/>
        <v/>
      </c>
      <c r="DH614" t="str">
        <f t="shared" si="810"/>
        <v/>
      </c>
      <c r="DI614" t="str">
        <f t="shared" si="811"/>
        <v/>
      </c>
      <c r="DJ614" t="str">
        <f t="shared" si="812"/>
        <v/>
      </c>
      <c r="DK614" s="359" t="str">
        <f t="shared" si="813"/>
        <v/>
      </c>
      <c r="DL614" t="str">
        <f t="shared" si="814"/>
        <v/>
      </c>
      <c r="DM614" t="str">
        <f t="shared" si="815"/>
        <v/>
      </c>
      <c r="DN614" t="str">
        <f t="shared" si="816"/>
        <v>X</v>
      </c>
      <c r="DO614" s="359" t="str">
        <f t="shared" si="817"/>
        <v>X</v>
      </c>
      <c r="DP614" t="str">
        <f t="shared" si="818"/>
        <v>X</v>
      </c>
      <c r="DQ614" t="str">
        <f t="shared" si="819"/>
        <v>X</v>
      </c>
      <c r="DR614" t="str">
        <f t="shared" si="820"/>
        <v>X</v>
      </c>
      <c r="DS614" s="359" t="str">
        <f t="shared" si="821"/>
        <v>X</v>
      </c>
      <c r="DT614" t="str">
        <f t="shared" si="822"/>
        <v>X</v>
      </c>
      <c r="DU614" t="str">
        <f t="shared" si="823"/>
        <v>X</v>
      </c>
      <c r="DV614" t="str">
        <f t="shared" si="824"/>
        <v>X</v>
      </c>
      <c r="DW614" t="str">
        <f t="shared" si="825"/>
        <v>X</v>
      </c>
      <c r="DX614" s="359" t="str">
        <f t="shared" si="826"/>
        <v>X</v>
      </c>
      <c r="DY614" t="str">
        <f t="shared" si="827"/>
        <v>X</v>
      </c>
      <c r="DZ614" t="str">
        <f t="shared" si="828"/>
        <v>X</v>
      </c>
      <c r="EA614" t="str">
        <f t="shared" si="829"/>
        <v>X</v>
      </c>
      <c r="EB614" s="359" t="str">
        <f t="shared" si="830"/>
        <v>X</v>
      </c>
      <c r="EC614" t="str">
        <f t="shared" si="831"/>
        <v/>
      </c>
      <c r="ED614" t="str">
        <f t="shared" si="832"/>
        <v/>
      </c>
      <c r="EE614" t="str">
        <f t="shared" si="833"/>
        <v/>
      </c>
      <c r="EF614" t="str">
        <f t="shared" si="834"/>
        <v/>
      </c>
      <c r="EG614" s="359" t="str">
        <f t="shared" si="835"/>
        <v/>
      </c>
      <c r="EH614" t="str">
        <f t="shared" si="782"/>
        <v>Pterostylis glebosa</v>
      </c>
      <c r="EJ614" t="str">
        <f t="shared" si="848"/>
        <v>Pterostylis gracillima</v>
      </c>
      <c r="EK614" s="100">
        <f t="shared" si="839"/>
        <v>0</v>
      </c>
      <c r="EL614" s="3">
        <f t="shared" si="839"/>
        <v>0</v>
      </c>
      <c r="EM614" s="3">
        <f t="shared" si="839"/>
        <v>0</v>
      </c>
      <c r="EN614" s="3">
        <f t="shared" si="839"/>
        <v>0</v>
      </c>
      <c r="EO614" s="3">
        <f t="shared" si="839"/>
        <v>0</v>
      </c>
      <c r="EP614" s="3">
        <f t="shared" si="839"/>
        <v>0</v>
      </c>
      <c r="EQ614" s="3">
        <f t="shared" si="839"/>
        <v>0</v>
      </c>
      <c r="ER614" s="3">
        <f t="shared" si="839"/>
        <v>1</v>
      </c>
      <c r="ES614" s="3">
        <f t="shared" si="839"/>
        <v>1</v>
      </c>
      <c r="ET614" s="3">
        <f t="shared" si="839"/>
        <v>1</v>
      </c>
      <c r="EU614" s="3">
        <f t="shared" si="839"/>
        <v>0</v>
      </c>
      <c r="EV614" s="24">
        <f t="shared" si="839"/>
        <v>0</v>
      </c>
      <c r="EW614" s="245">
        <f t="shared" si="781"/>
        <v>3</v>
      </c>
      <c r="EX614" s="262" t="str">
        <f t="shared" si="778"/>
        <v/>
      </c>
    </row>
    <row r="615" spans="1:154" ht="16.149999999999999" customHeight="1" x14ac:dyDescent="0.25">
      <c r="A615" s="363"/>
      <c r="D615" s="363"/>
      <c r="E615" s="363"/>
      <c r="F615" s="363"/>
      <c r="G615" s="363"/>
      <c r="H615" s="363"/>
      <c r="I615" s="363"/>
      <c r="J615" s="68">
        <f t="shared" si="836"/>
        <v>1020</v>
      </c>
      <c r="K615" s="427" t="str">
        <f t="shared" si="779"/>
        <v>Pterostylis grossa</v>
      </c>
      <c r="L615" s="372">
        <v>1020</v>
      </c>
      <c r="M615" s="427" t="s">
        <v>1765</v>
      </c>
      <c r="N615" s="76" t="s">
        <v>1070</v>
      </c>
      <c r="O615" s="363" t="str">
        <f t="shared" si="767"/>
        <v>S</v>
      </c>
      <c r="P615" s="70" t="s">
        <v>3038</v>
      </c>
      <c r="Q615" s="364" t="s">
        <v>3039</v>
      </c>
      <c r="R615" s="365">
        <v>42948</v>
      </c>
      <c r="S615" s="365">
        <v>43008</v>
      </c>
      <c r="T615" s="603" t="s">
        <v>7894</v>
      </c>
      <c r="U615" s="603" t="s">
        <v>7894</v>
      </c>
      <c r="V615" s="603" t="s">
        <v>7894</v>
      </c>
      <c r="W615" s="603" t="s">
        <v>7894</v>
      </c>
      <c r="X615" s="603" t="s">
        <v>7894</v>
      </c>
      <c r="Y615" s="603" t="s">
        <v>7894</v>
      </c>
      <c r="Z615" s="603" t="s">
        <v>7894</v>
      </c>
      <c r="AA615" s="603" t="s">
        <v>4827</v>
      </c>
      <c r="AB615" s="603" t="s">
        <v>4828</v>
      </c>
      <c r="AC615" s="603" t="s">
        <v>7894</v>
      </c>
      <c r="AD615" s="603" t="s">
        <v>7894</v>
      </c>
      <c r="AE615" s="603" t="s">
        <v>7894</v>
      </c>
      <c r="AF615" s="605" t="s">
        <v>7903</v>
      </c>
      <c r="AG615" s="605" t="s">
        <v>7947</v>
      </c>
      <c r="AH615" s="366" t="s">
        <v>685</v>
      </c>
      <c r="AI615" s="363">
        <f t="shared" si="837"/>
        <v>6</v>
      </c>
      <c r="AJ615" s="363">
        <v>34</v>
      </c>
      <c r="AK615" s="413" t="str">
        <f t="shared" si="775"/>
        <v>Snail Orchids</v>
      </c>
      <c r="AL615" s="413" t="str">
        <f t="shared" si="776"/>
        <v>Pterostylis nana</v>
      </c>
      <c r="AM615" s="486" t="s">
        <v>7607</v>
      </c>
      <c r="AN615" s="70" t="s">
        <v>7567</v>
      </c>
      <c r="AO615" s="70" t="s">
        <v>3040</v>
      </c>
      <c r="AP615" s="70" t="s">
        <v>1039</v>
      </c>
      <c r="AQ615" s="70" t="s">
        <v>4729</v>
      </c>
      <c r="AS615" s="69">
        <f t="shared" si="841"/>
        <v>32</v>
      </c>
      <c r="AT615" s="69">
        <f t="shared" si="842"/>
        <v>39</v>
      </c>
      <c r="AU615" s="69">
        <f t="shared" si="843"/>
        <v>8</v>
      </c>
      <c r="AV615" s="69">
        <f t="shared" si="844"/>
        <v>9</v>
      </c>
      <c r="AW615" s="81"/>
      <c r="AX615" s="70" t="s">
        <v>3041</v>
      </c>
      <c r="AY615" s="364" t="e">
        <v>#N/A</v>
      </c>
      <c r="AZ615" s="264" t="s">
        <v>48</v>
      </c>
      <c r="BA615" s="238"/>
      <c r="BB615" s="237" t="str">
        <f t="shared" si="845"/>
        <v/>
      </c>
      <c r="BC615" s="270">
        <f t="shared" si="846"/>
        <v>1020</v>
      </c>
      <c r="BD615" t="str">
        <f t="shared" si="847"/>
        <v>Pterostylis grossa</v>
      </c>
      <c r="BE615" s="367" t="e">
        <f>COUNTIFS(#REF!,L615)</f>
        <v>#REF!</v>
      </c>
      <c r="BF615" s="374" t="str">
        <f t="shared" si="777"/>
        <v>y</v>
      </c>
      <c r="BG615" s="82"/>
      <c r="BH615" s="375"/>
      <c r="BI615" s="374"/>
      <c r="BJ615" s="403"/>
      <c r="CE615" t="str">
        <f t="shared" si="849"/>
        <v>Long Sepaled Snail Orchid (Pterostylis gracillima)</v>
      </c>
      <c r="CF615" s="388" t="str">
        <f t="shared" si="850"/>
        <v>Pterostylis gracillima</v>
      </c>
      <c r="CG615" t="str">
        <f t="shared" si="783"/>
        <v/>
      </c>
      <c r="CH615" t="str">
        <f t="shared" si="784"/>
        <v/>
      </c>
      <c r="CI615" t="str">
        <f t="shared" si="785"/>
        <v/>
      </c>
      <c r="CJ615" t="str">
        <f t="shared" si="786"/>
        <v/>
      </c>
      <c r="CK615" s="359" t="str">
        <f t="shared" si="787"/>
        <v/>
      </c>
      <c r="CL615" t="str">
        <f t="shared" si="788"/>
        <v/>
      </c>
      <c r="CM615" t="str">
        <f t="shared" si="789"/>
        <v/>
      </c>
      <c r="CN615" t="str">
        <f t="shared" si="790"/>
        <v/>
      </c>
      <c r="CO615" s="359" t="str">
        <f t="shared" si="791"/>
        <v/>
      </c>
      <c r="CP615" t="str">
        <f t="shared" si="792"/>
        <v/>
      </c>
      <c r="CQ615" t="str">
        <f t="shared" si="793"/>
        <v/>
      </c>
      <c r="CR615" t="str">
        <f t="shared" si="794"/>
        <v/>
      </c>
      <c r="CS615" s="359" t="str">
        <f t="shared" si="795"/>
        <v/>
      </c>
      <c r="CT615" t="str">
        <f t="shared" si="796"/>
        <v/>
      </c>
      <c r="CU615" t="str">
        <f t="shared" si="797"/>
        <v/>
      </c>
      <c r="CV615" t="str">
        <f t="shared" si="798"/>
        <v/>
      </c>
      <c r="CW615" t="str">
        <f t="shared" si="799"/>
        <v/>
      </c>
      <c r="CX615" s="359" t="str">
        <f t="shared" si="800"/>
        <v/>
      </c>
      <c r="CY615" t="str">
        <f t="shared" si="801"/>
        <v/>
      </c>
      <c r="CZ615" t="str">
        <f t="shared" si="802"/>
        <v/>
      </c>
      <c r="DA615" t="str">
        <f t="shared" si="803"/>
        <v/>
      </c>
      <c r="DB615" s="359" t="str">
        <f t="shared" si="804"/>
        <v/>
      </c>
      <c r="DC615" t="str">
        <f t="shared" si="805"/>
        <v/>
      </c>
      <c r="DD615" t="str">
        <f t="shared" si="806"/>
        <v/>
      </c>
      <c r="DE615" t="str">
        <f t="shared" si="807"/>
        <v/>
      </c>
      <c r="DF615" s="359" t="str">
        <f t="shared" si="808"/>
        <v/>
      </c>
      <c r="DG615" t="str">
        <f t="shared" si="809"/>
        <v/>
      </c>
      <c r="DH615" t="str">
        <f t="shared" si="810"/>
        <v/>
      </c>
      <c r="DI615" t="str">
        <f t="shared" si="811"/>
        <v/>
      </c>
      <c r="DJ615" t="str">
        <f t="shared" si="812"/>
        <v/>
      </c>
      <c r="DK615" s="359" t="str">
        <f t="shared" si="813"/>
        <v/>
      </c>
      <c r="DL615" t="str">
        <f t="shared" si="814"/>
        <v/>
      </c>
      <c r="DM615" t="str">
        <f t="shared" si="815"/>
        <v/>
      </c>
      <c r="DN615" t="str">
        <f t="shared" si="816"/>
        <v>X</v>
      </c>
      <c r="DO615" s="359" t="str">
        <f t="shared" si="817"/>
        <v>X</v>
      </c>
      <c r="DP615" t="str">
        <f t="shared" si="818"/>
        <v>X</v>
      </c>
      <c r="DQ615" t="str">
        <f t="shared" si="819"/>
        <v>X</v>
      </c>
      <c r="DR615" t="str">
        <f t="shared" si="820"/>
        <v>X</v>
      </c>
      <c r="DS615" s="359" t="str">
        <f t="shared" si="821"/>
        <v>X</v>
      </c>
      <c r="DT615" t="str">
        <f t="shared" si="822"/>
        <v>X</v>
      </c>
      <c r="DU615" t="str">
        <f t="shared" si="823"/>
        <v/>
      </c>
      <c r="DV615" t="str">
        <f t="shared" si="824"/>
        <v/>
      </c>
      <c r="DW615" t="str">
        <f t="shared" si="825"/>
        <v/>
      </c>
      <c r="DX615" s="359" t="str">
        <f t="shared" si="826"/>
        <v/>
      </c>
      <c r="DY615" t="str">
        <f t="shared" si="827"/>
        <v/>
      </c>
      <c r="DZ615" t="str">
        <f t="shared" si="828"/>
        <v/>
      </c>
      <c r="EA615" t="str">
        <f t="shared" si="829"/>
        <v/>
      </c>
      <c r="EB615" s="359" t="str">
        <f t="shared" si="830"/>
        <v/>
      </c>
      <c r="EC615" t="str">
        <f t="shared" si="831"/>
        <v/>
      </c>
      <c r="ED615" t="str">
        <f t="shared" si="832"/>
        <v/>
      </c>
      <c r="EE615" t="str">
        <f t="shared" si="833"/>
        <v/>
      </c>
      <c r="EF615" t="str">
        <f t="shared" si="834"/>
        <v/>
      </c>
      <c r="EG615" s="359" t="str">
        <f t="shared" si="835"/>
        <v/>
      </c>
      <c r="EH615" t="str">
        <f t="shared" si="782"/>
        <v>Pterostylis gracillima</v>
      </c>
      <c r="EJ615" t="str">
        <f t="shared" si="848"/>
        <v>Pterostylis grossa</v>
      </c>
      <c r="EK615" s="100">
        <f t="shared" si="839"/>
        <v>0</v>
      </c>
      <c r="EL615" s="3">
        <f t="shared" si="839"/>
        <v>0</v>
      </c>
      <c r="EM615" s="3">
        <f t="shared" si="839"/>
        <v>0</v>
      </c>
      <c r="EN615" s="3">
        <f t="shared" si="839"/>
        <v>0</v>
      </c>
      <c r="EO615" s="3">
        <f t="shared" si="839"/>
        <v>0</v>
      </c>
      <c r="EP615" s="3">
        <f t="shared" si="839"/>
        <v>0</v>
      </c>
      <c r="EQ615" s="3">
        <f t="shared" si="839"/>
        <v>0</v>
      </c>
      <c r="ER615" s="3">
        <f t="shared" si="839"/>
        <v>1</v>
      </c>
      <c r="ES615" s="3">
        <f t="shared" si="839"/>
        <v>1</v>
      </c>
      <c r="ET615" s="3">
        <f t="shared" si="839"/>
        <v>0</v>
      </c>
      <c r="EU615" s="3">
        <f t="shared" si="839"/>
        <v>0</v>
      </c>
      <c r="EV615" s="24">
        <f t="shared" si="839"/>
        <v>0</v>
      </c>
      <c r="EW615" s="245">
        <f t="shared" si="781"/>
        <v>2</v>
      </c>
      <c r="EX615" s="262" t="str">
        <f t="shared" si="778"/>
        <v/>
      </c>
    </row>
    <row r="616" spans="1:154" ht="16.149999999999999" customHeight="1" x14ac:dyDescent="0.25">
      <c r="A616" s="363"/>
      <c r="D616" s="363"/>
      <c r="E616" s="363"/>
      <c r="F616" s="363"/>
      <c r="G616" s="363"/>
      <c r="H616" s="363"/>
      <c r="I616" s="363"/>
      <c r="J616" s="68">
        <f t="shared" si="836"/>
        <v>401</v>
      </c>
      <c r="K616" s="427" t="str">
        <f t="shared" si="779"/>
        <v>Pterostylis hadra</v>
      </c>
      <c r="L616" s="372">
        <v>401</v>
      </c>
      <c r="M616" s="427" t="s">
        <v>1765</v>
      </c>
      <c r="N616" s="76" t="s">
        <v>1442</v>
      </c>
      <c r="O616" s="363" t="str">
        <f t="shared" si="767"/>
        <v>S</v>
      </c>
      <c r="P616" s="452" t="s">
        <v>3042</v>
      </c>
      <c r="Q616" s="364" t="s">
        <v>3043</v>
      </c>
      <c r="R616" s="365">
        <v>43015</v>
      </c>
      <c r="S616" s="365">
        <v>43030</v>
      </c>
      <c r="T616" s="603" t="s">
        <v>7894</v>
      </c>
      <c r="U616" s="603" t="s">
        <v>7894</v>
      </c>
      <c r="V616" s="603" t="s">
        <v>7894</v>
      </c>
      <c r="W616" s="603" t="s">
        <v>7894</v>
      </c>
      <c r="X616" s="603" t="s">
        <v>7894</v>
      </c>
      <c r="Y616" s="603" t="s">
        <v>7894</v>
      </c>
      <c r="Z616" s="603" t="s">
        <v>7894</v>
      </c>
      <c r="AA616" s="603" t="s">
        <v>7894</v>
      </c>
      <c r="AB616" s="603" t="s">
        <v>4828</v>
      </c>
      <c r="AC616" s="603" t="s">
        <v>4829</v>
      </c>
      <c r="AD616" s="603" t="s">
        <v>4830</v>
      </c>
      <c r="AE616" s="603" t="s">
        <v>7894</v>
      </c>
      <c r="AF616" s="605" t="s">
        <v>7902</v>
      </c>
      <c r="AG616" s="605" t="s">
        <v>7946</v>
      </c>
      <c r="AH616" s="69" t="s">
        <v>1593</v>
      </c>
      <c r="AI616" s="363">
        <f t="shared" si="837"/>
        <v>2</v>
      </c>
      <c r="AJ616" s="363">
        <v>36</v>
      </c>
      <c r="AK616" s="413" t="str">
        <f t="shared" si="775"/>
        <v>Rufus Greenhoods</v>
      </c>
      <c r="AL616" s="413" t="str">
        <f t="shared" si="776"/>
        <v>Pterostylis rufa</v>
      </c>
      <c r="AM616" s="486" t="s">
        <v>7607</v>
      </c>
      <c r="AS616" s="69">
        <f t="shared" si="841"/>
        <v>41</v>
      </c>
      <c r="AT616" s="69">
        <f t="shared" si="842"/>
        <v>43</v>
      </c>
      <c r="AU616" s="69">
        <f t="shared" si="843"/>
        <v>10</v>
      </c>
      <c r="AV616" s="69">
        <f t="shared" si="844"/>
        <v>10</v>
      </c>
      <c r="AW616" s="81"/>
      <c r="AX616" s="452" t="s">
        <v>3044</v>
      </c>
      <c r="AY616" s="364">
        <v>45356</v>
      </c>
      <c r="AZ616" s="264" t="s">
        <v>48</v>
      </c>
      <c r="BA616" s="238"/>
      <c r="BB616" s="237" t="str">
        <f t="shared" si="845"/>
        <v/>
      </c>
      <c r="BC616" s="270">
        <f t="shared" si="846"/>
        <v>401</v>
      </c>
      <c r="BD616" t="str">
        <f t="shared" si="847"/>
        <v>Pterostylis hadra</v>
      </c>
      <c r="BE616" s="367" t="e">
        <f>COUNTIFS(#REF!,L616)</f>
        <v>#REF!</v>
      </c>
      <c r="BF616" s="374" t="str">
        <f t="shared" si="777"/>
        <v>y</v>
      </c>
      <c r="BG616" s="82"/>
      <c r="BH616" s="375"/>
      <c r="BI616" s="374"/>
      <c r="BJ616" s="403"/>
      <c r="CE616" t="str">
        <f t="shared" si="849"/>
        <v>Ravensthorpe Snail Orchid (Pterostylis grossa)</v>
      </c>
      <c r="CF616" s="388" t="str">
        <f t="shared" si="850"/>
        <v>Pterostylis grossa</v>
      </c>
      <c r="CG616" t="str">
        <f t="shared" si="783"/>
        <v/>
      </c>
      <c r="CH616" t="str">
        <f t="shared" si="784"/>
        <v/>
      </c>
      <c r="CI616" t="str">
        <f t="shared" si="785"/>
        <v/>
      </c>
      <c r="CJ616" t="str">
        <f t="shared" si="786"/>
        <v/>
      </c>
      <c r="CK616" s="359" t="str">
        <f t="shared" si="787"/>
        <v/>
      </c>
      <c r="CL616" t="str">
        <f t="shared" si="788"/>
        <v/>
      </c>
      <c r="CM616" t="str">
        <f t="shared" si="789"/>
        <v/>
      </c>
      <c r="CN616" t="str">
        <f t="shared" si="790"/>
        <v/>
      </c>
      <c r="CO616" s="359" t="str">
        <f t="shared" si="791"/>
        <v/>
      </c>
      <c r="CP616" t="str">
        <f t="shared" si="792"/>
        <v/>
      </c>
      <c r="CQ616" t="str">
        <f t="shared" si="793"/>
        <v/>
      </c>
      <c r="CR616" t="str">
        <f t="shared" si="794"/>
        <v/>
      </c>
      <c r="CS616" s="359" t="str">
        <f t="shared" si="795"/>
        <v/>
      </c>
      <c r="CT616" t="str">
        <f t="shared" si="796"/>
        <v/>
      </c>
      <c r="CU616" t="str">
        <f t="shared" si="797"/>
        <v/>
      </c>
      <c r="CV616" t="str">
        <f t="shared" si="798"/>
        <v/>
      </c>
      <c r="CW616" t="str">
        <f t="shared" si="799"/>
        <v/>
      </c>
      <c r="CX616" s="359" t="str">
        <f t="shared" si="800"/>
        <v/>
      </c>
      <c r="CY616" t="str">
        <f t="shared" si="801"/>
        <v/>
      </c>
      <c r="CZ616" t="str">
        <f t="shared" si="802"/>
        <v/>
      </c>
      <c r="DA616" t="str">
        <f t="shared" si="803"/>
        <v/>
      </c>
      <c r="DB616" s="359" t="str">
        <f t="shared" si="804"/>
        <v/>
      </c>
      <c r="DC616" t="str">
        <f t="shared" si="805"/>
        <v/>
      </c>
      <c r="DD616" t="str">
        <f t="shared" si="806"/>
        <v/>
      </c>
      <c r="DE616" t="str">
        <f t="shared" si="807"/>
        <v/>
      </c>
      <c r="DF616" s="359" t="str">
        <f t="shared" si="808"/>
        <v/>
      </c>
      <c r="DG616" t="str">
        <f t="shared" si="809"/>
        <v/>
      </c>
      <c r="DH616" t="str">
        <f t="shared" si="810"/>
        <v/>
      </c>
      <c r="DI616" t="str">
        <f t="shared" si="811"/>
        <v/>
      </c>
      <c r="DJ616" t="str">
        <f t="shared" si="812"/>
        <v/>
      </c>
      <c r="DK616" s="359" t="str">
        <f t="shared" si="813"/>
        <v/>
      </c>
      <c r="DL616" t="str">
        <f t="shared" si="814"/>
        <v>X</v>
      </c>
      <c r="DM616" t="str">
        <f t="shared" si="815"/>
        <v>X</v>
      </c>
      <c r="DN616" t="str">
        <f t="shared" si="816"/>
        <v>X</v>
      </c>
      <c r="DO616" s="359" t="str">
        <f t="shared" si="817"/>
        <v>X</v>
      </c>
      <c r="DP616" t="str">
        <f t="shared" si="818"/>
        <v>X</v>
      </c>
      <c r="DQ616" t="str">
        <f t="shared" si="819"/>
        <v>X</v>
      </c>
      <c r="DR616" t="str">
        <f t="shared" si="820"/>
        <v>X</v>
      </c>
      <c r="DS616" s="359" t="str">
        <f t="shared" si="821"/>
        <v>X</v>
      </c>
      <c r="DT616" t="str">
        <f t="shared" si="822"/>
        <v/>
      </c>
      <c r="DU616" t="str">
        <f t="shared" si="823"/>
        <v/>
      </c>
      <c r="DV616" t="str">
        <f t="shared" si="824"/>
        <v/>
      </c>
      <c r="DW616" t="str">
        <f t="shared" si="825"/>
        <v/>
      </c>
      <c r="DX616" s="359" t="str">
        <f t="shared" si="826"/>
        <v/>
      </c>
      <c r="DY616" t="str">
        <f t="shared" si="827"/>
        <v/>
      </c>
      <c r="DZ616" t="str">
        <f t="shared" si="828"/>
        <v/>
      </c>
      <c r="EA616" t="str">
        <f t="shared" si="829"/>
        <v/>
      </c>
      <c r="EB616" s="359" t="str">
        <f t="shared" si="830"/>
        <v/>
      </c>
      <c r="EC616" t="str">
        <f t="shared" si="831"/>
        <v/>
      </c>
      <c r="ED616" t="str">
        <f t="shared" si="832"/>
        <v/>
      </c>
      <c r="EE616" t="str">
        <f t="shared" si="833"/>
        <v/>
      </c>
      <c r="EF616" t="str">
        <f t="shared" si="834"/>
        <v/>
      </c>
      <c r="EG616" s="359" t="str">
        <f t="shared" si="835"/>
        <v/>
      </c>
      <c r="EH616" t="str">
        <f t="shared" si="782"/>
        <v>Pterostylis grossa</v>
      </c>
      <c r="EJ616" t="str">
        <f t="shared" si="848"/>
        <v>Pterostylis hadra</v>
      </c>
      <c r="EK616" s="100">
        <f t="shared" si="839"/>
        <v>0</v>
      </c>
      <c r="EL616" s="3">
        <f t="shared" si="839"/>
        <v>0</v>
      </c>
      <c r="EM616" s="3">
        <f t="shared" si="839"/>
        <v>0</v>
      </c>
      <c r="EN616" s="3">
        <f t="shared" si="839"/>
        <v>0</v>
      </c>
      <c r="EO616" s="3">
        <f t="shared" si="839"/>
        <v>0</v>
      </c>
      <c r="EP616" s="3">
        <f t="shared" si="839"/>
        <v>0</v>
      </c>
      <c r="EQ616" s="3">
        <f t="shared" si="839"/>
        <v>0</v>
      </c>
      <c r="ER616" s="3">
        <f t="shared" si="839"/>
        <v>0</v>
      </c>
      <c r="ES616" s="3">
        <f t="shared" si="839"/>
        <v>0</v>
      </c>
      <c r="ET616" s="3">
        <f t="shared" si="839"/>
        <v>1</v>
      </c>
      <c r="EU616" s="3">
        <f t="shared" si="839"/>
        <v>0</v>
      </c>
      <c r="EV616" s="24">
        <f t="shared" si="839"/>
        <v>0</v>
      </c>
      <c r="EW616" s="245">
        <f t="shared" si="781"/>
        <v>1</v>
      </c>
      <c r="EX616" s="262" t="str">
        <f t="shared" si="778"/>
        <v/>
      </c>
    </row>
    <row r="617" spans="1:154" ht="16.149999999999999" customHeight="1" x14ac:dyDescent="0.25">
      <c r="A617" s="363"/>
      <c r="D617" s="363"/>
      <c r="E617" s="363"/>
      <c r="F617" s="363"/>
      <c r="G617" s="363"/>
      <c r="H617" s="363"/>
      <c r="I617" s="363"/>
      <c r="J617" s="68">
        <f t="shared" si="836"/>
        <v>765</v>
      </c>
      <c r="K617" s="427" t="str">
        <f t="shared" si="779"/>
        <v>Pterostylis hamiltonii</v>
      </c>
      <c r="L617" s="372">
        <v>765</v>
      </c>
      <c r="M617" s="427" t="s">
        <v>1765</v>
      </c>
      <c r="N617" s="76" t="s">
        <v>340</v>
      </c>
      <c r="O617" s="363" t="str">
        <f t="shared" si="767"/>
        <v>S</v>
      </c>
      <c r="P617" s="70" t="s">
        <v>3045</v>
      </c>
      <c r="Q617" s="364" t="s">
        <v>3046</v>
      </c>
      <c r="R617" s="365">
        <v>42870</v>
      </c>
      <c r="S617" s="365">
        <v>42962</v>
      </c>
      <c r="T617" s="603" t="s">
        <v>7894</v>
      </c>
      <c r="U617" s="603" t="s">
        <v>7894</v>
      </c>
      <c r="V617" s="603" t="s">
        <v>7894</v>
      </c>
      <c r="W617" s="603" t="s">
        <v>7894</v>
      </c>
      <c r="X617" s="603" t="s">
        <v>4824</v>
      </c>
      <c r="Y617" s="603" t="s">
        <v>4825</v>
      </c>
      <c r="Z617" s="603" t="s">
        <v>4826</v>
      </c>
      <c r="AA617" s="603" t="s">
        <v>4827</v>
      </c>
      <c r="AB617" s="603" t="s">
        <v>7894</v>
      </c>
      <c r="AC617" s="603" t="s">
        <v>7894</v>
      </c>
      <c r="AD617" s="603" t="s">
        <v>7894</v>
      </c>
      <c r="AE617" s="603" t="s">
        <v>7894</v>
      </c>
      <c r="AF617" s="605" t="s">
        <v>7937</v>
      </c>
      <c r="AG617" s="605" t="s">
        <v>7981</v>
      </c>
      <c r="AH617" s="366" t="s">
        <v>685</v>
      </c>
      <c r="AI617" s="363">
        <f t="shared" si="837"/>
        <v>6</v>
      </c>
      <c r="AJ617" s="363">
        <v>30</v>
      </c>
      <c r="AK617" s="413" t="str">
        <f t="shared" si="775"/>
        <v>Shell Orchids</v>
      </c>
      <c r="AL617" s="413" t="str">
        <f t="shared" si="776"/>
        <v>Pterostylis aspera</v>
      </c>
      <c r="AM617" s="486" t="s">
        <v>7607</v>
      </c>
      <c r="AN617" s="70" t="s">
        <v>7568</v>
      </c>
      <c r="AS617" s="69">
        <f t="shared" si="841"/>
        <v>21</v>
      </c>
      <c r="AT617" s="69">
        <f t="shared" si="842"/>
        <v>33</v>
      </c>
      <c r="AU617" s="69">
        <f t="shared" si="843"/>
        <v>5</v>
      </c>
      <c r="AV617" s="69">
        <f t="shared" si="844"/>
        <v>8</v>
      </c>
      <c r="AW617" s="81"/>
      <c r="AX617" s="70" t="s">
        <v>3047</v>
      </c>
      <c r="AY617" s="364">
        <v>11054</v>
      </c>
      <c r="AZ617" s="264" t="s">
        <v>48</v>
      </c>
      <c r="BA617" s="238"/>
      <c r="BB617" s="237" t="str">
        <f t="shared" si="845"/>
        <v/>
      </c>
      <c r="BC617" s="270">
        <f t="shared" si="846"/>
        <v>765</v>
      </c>
      <c r="BD617" t="str">
        <f t="shared" si="847"/>
        <v>Pterostylis hamiltonii</v>
      </c>
      <c r="BE617" s="367" t="e">
        <f>COUNTIFS(#REF!,L617)</f>
        <v>#REF!</v>
      </c>
      <c r="BF617" s="374" t="str">
        <f t="shared" si="777"/>
        <v>y</v>
      </c>
      <c r="BG617" s="82"/>
      <c r="BH617" s="375"/>
      <c r="BI617" s="374"/>
      <c r="BJ617" s="403"/>
      <c r="CE617" t="str">
        <f t="shared" si="849"/>
        <v>Elusive Rufous Greenhood (Pterostylis hadra)</v>
      </c>
      <c r="CF617" s="388" t="str">
        <f t="shared" si="850"/>
        <v>Pterostylis hadra</v>
      </c>
      <c r="CG617" t="str">
        <f t="shared" si="783"/>
        <v/>
      </c>
      <c r="CH617" t="str">
        <f t="shared" si="784"/>
        <v/>
      </c>
      <c r="CI617" t="str">
        <f t="shared" si="785"/>
        <v/>
      </c>
      <c r="CJ617" t="str">
        <f t="shared" si="786"/>
        <v/>
      </c>
      <c r="CK617" s="359" t="str">
        <f t="shared" si="787"/>
        <v/>
      </c>
      <c r="CL617" t="str">
        <f t="shared" si="788"/>
        <v/>
      </c>
      <c r="CM617" t="str">
        <f t="shared" si="789"/>
        <v/>
      </c>
      <c r="CN617" t="str">
        <f t="shared" si="790"/>
        <v/>
      </c>
      <c r="CO617" s="359" t="str">
        <f t="shared" si="791"/>
        <v/>
      </c>
      <c r="CP617" t="str">
        <f t="shared" si="792"/>
        <v/>
      </c>
      <c r="CQ617" t="str">
        <f t="shared" si="793"/>
        <v/>
      </c>
      <c r="CR617" t="str">
        <f t="shared" si="794"/>
        <v/>
      </c>
      <c r="CS617" s="359" t="str">
        <f t="shared" si="795"/>
        <v/>
      </c>
      <c r="CT617" t="str">
        <f t="shared" si="796"/>
        <v/>
      </c>
      <c r="CU617" t="str">
        <f t="shared" si="797"/>
        <v/>
      </c>
      <c r="CV617" t="str">
        <f t="shared" si="798"/>
        <v/>
      </c>
      <c r="CW617" t="str">
        <f t="shared" si="799"/>
        <v/>
      </c>
      <c r="CX617" s="359" t="str">
        <f t="shared" si="800"/>
        <v/>
      </c>
      <c r="CY617" t="str">
        <f t="shared" si="801"/>
        <v/>
      </c>
      <c r="CZ617" t="str">
        <f t="shared" si="802"/>
        <v/>
      </c>
      <c r="DA617" t="str">
        <f t="shared" si="803"/>
        <v/>
      </c>
      <c r="DB617" s="359" t="str">
        <f t="shared" si="804"/>
        <v/>
      </c>
      <c r="DC617" t="str">
        <f t="shared" si="805"/>
        <v/>
      </c>
      <c r="DD617" t="str">
        <f t="shared" si="806"/>
        <v/>
      </c>
      <c r="DE617" t="str">
        <f t="shared" si="807"/>
        <v/>
      </c>
      <c r="DF617" s="359" t="str">
        <f t="shared" si="808"/>
        <v/>
      </c>
      <c r="DG617" t="str">
        <f t="shared" si="809"/>
        <v/>
      </c>
      <c r="DH617" t="str">
        <f t="shared" si="810"/>
        <v/>
      </c>
      <c r="DI617" t="str">
        <f t="shared" si="811"/>
        <v/>
      </c>
      <c r="DJ617" t="str">
        <f t="shared" si="812"/>
        <v/>
      </c>
      <c r="DK617" s="359" t="str">
        <f t="shared" si="813"/>
        <v/>
      </c>
      <c r="DL617" t="str">
        <f t="shared" si="814"/>
        <v/>
      </c>
      <c r="DM617" t="str">
        <f t="shared" si="815"/>
        <v/>
      </c>
      <c r="DN617" t="str">
        <f t="shared" si="816"/>
        <v/>
      </c>
      <c r="DO617" s="359" t="str">
        <f t="shared" si="817"/>
        <v/>
      </c>
      <c r="DP617" t="str">
        <f t="shared" si="818"/>
        <v/>
      </c>
      <c r="DQ617" t="str">
        <f t="shared" si="819"/>
        <v/>
      </c>
      <c r="DR617" t="str">
        <f t="shared" si="820"/>
        <v/>
      </c>
      <c r="DS617" s="359" t="str">
        <f t="shared" si="821"/>
        <v/>
      </c>
      <c r="DT617" t="str">
        <f t="shared" si="822"/>
        <v/>
      </c>
      <c r="DU617" t="str">
        <f t="shared" si="823"/>
        <v>X</v>
      </c>
      <c r="DV617" t="str">
        <f t="shared" si="824"/>
        <v>X</v>
      </c>
      <c r="DW617" t="str">
        <f t="shared" si="825"/>
        <v>X</v>
      </c>
      <c r="DX617" s="359" t="str">
        <f t="shared" si="826"/>
        <v/>
      </c>
      <c r="DY617" t="str">
        <f t="shared" si="827"/>
        <v/>
      </c>
      <c r="DZ617" t="str">
        <f t="shared" si="828"/>
        <v/>
      </c>
      <c r="EA617" t="str">
        <f t="shared" si="829"/>
        <v/>
      </c>
      <c r="EB617" s="359" t="str">
        <f t="shared" si="830"/>
        <v/>
      </c>
      <c r="EC617" t="str">
        <f t="shared" si="831"/>
        <v/>
      </c>
      <c r="ED617" t="str">
        <f t="shared" si="832"/>
        <v/>
      </c>
      <c r="EE617" t="str">
        <f t="shared" si="833"/>
        <v/>
      </c>
      <c r="EF617" t="str">
        <f t="shared" si="834"/>
        <v/>
      </c>
      <c r="EG617" s="359" t="str">
        <f t="shared" si="835"/>
        <v/>
      </c>
      <c r="EH617" t="str">
        <f t="shared" si="782"/>
        <v>Pterostylis hadra</v>
      </c>
      <c r="EJ617" t="str">
        <f t="shared" si="848"/>
        <v>Pterostylis hamiltonii</v>
      </c>
      <c r="EK617" s="100">
        <f t="shared" si="839"/>
        <v>0</v>
      </c>
      <c r="EL617" s="3">
        <f t="shared" si="839"/>
        <v>0</v>
      </c>
      <c r="EM617" s="3">
        <f t="shared" si="839"/>
        <v>0</v>
      </c>
      <c r="EN617" s="3">
        <f t="shared" si="839"/>
        <v>0</v>
      </c>
      <c r="EO617" s="3">
        <f t="shared" si="839"/>
        <v>1</v>
      </c>
      <c r="EP617" s="3">
        <f t="shared" si="839"/>
        <v>1</v>
      </c>
      <c r="EQ617" s="3">
        <f t="shared" si="839"/>
        <v>1</v>
      </c>
      <c r="ER617" s="3">
        <f t="shared" si="839"/>
        <v>1</v>
      </c>
      <c r="ES617" s="3">
        <f t="shared" si="839"/>
        <v>0</v>
      </c>
      <c r="ET617" s="3">
        <f t="shared" si="839"/>
        <v>0</v>
      </c>
      <c r="EU617" s="3">
        <f t="shared" si="839"/>
        <v>0</v>
      </c>
      <c r="EV617" s="24">
        <f t="shared" si="839"/>
        <v>0</v>
      </c>
      <c r="EW617" s="245">
        <f t="shared" si="781"/>
        <v>4</v>
      </c>
      <c r="EX617" s="262" t="str">
        <f t="shared" si="778"/>
        <v/>
      </c>
    </row>
    <row r="618" spans="1:154" ht="16.149999999999999" customHeight="1" x14ac:dyDescent="0.25">
      <c r="A618" s="363"/>
      <c r="D618" s="363"/>
      <c r="E618" s="363"/>
      <c r="F618" s="363"/>
      <c r="G618" s="363"/>
      <c r="H618" s="363"/>
      <c r="I618" s="363"/>
      <c r="J618" s="68">
        <f t="shared" si="836"/>
        <v>1199</v>
      </c>
      <c r="K618" s="427" t="str">
        <f t="shared" si="779"/>
        <v>Pterostylis heberlei</v>
      </c>
      <c r="L618" s="372">
        <v>1199</v>
      </c>
      <c r="M618" s="427" t="s">
        <v>1765</v>
      </c>
      <c r="N618" s="76" t="s">
        <v>453</v>
      </c>
      <c r="O618" s="363" t="str">
        <f t="shared" si="767"/>
        <v>S</v>
      </c>
      <c r="P618" s="70" t="s">
        <v>3048</v>
      </c>
      <c r="Q618" s="364" t="s">
        <v>3049</v>
      </c>
      <c r="R618" s="453">
        <v>42962</v>
      </c>
      <c r="S618" s="453">
        <v>43023</v>
      </c>
      <c r="T618" s="603" t="s">
        <v>7894</v>
      </c>
      <c r="U618" s="603" t="s">
        <v>7894</v>
      </c>
      <c r="V618" s="603" t="s">
        <v>7894</v>
      </c>
      <c r="W618" s="603" t="s">
        <v>7894</v>
      </c>
      <c r="X618" s="603" t="s">
        <v>7894</v>
      </c>
      <c r="Y618" s="603" t="s">
        <v>7894</v>
      </c>
      <c r="Z618" s="603" t="s">
        <v>7894</v>
      </c>
      <c r="AA618" s="603" t="s">
        <v>4827</v>
      </c>
      <c r="AB618" s="603" t="s">
        <v>4828</v>
      </c>
      <c r="AC618" s="603" t="s">
        <v>4829</v>
      </c>
      <c r="AD618" s="603" t="s">
        <v>7894</v>
      </c>
      <c r="AE618" s="603" t="s">
        <v>7894</v>
      </c>
      <c r="AF618" s="605" t="s">
        <v>7900</v>
      </c>
      <c r="AG618" s="605" t="s">
        <v>7944</v>
      </c>
      <c r="AH618" s="366" t="s">
        <v>1307</v>
      </c>
      <c r="AI618" s="363">
        <f t="shared" si="837"/>
        <v>3</v>
      </c>
      <c r="AJ618" s="363">
        <v>31</v>
      </c>
      <c r="AK618" s="413" t="str">
        <f t="shared" si="775"/>
        <v>Bird Orchids</v>
      </c>
      <c r="AL618" s="413" t="str">
        <f t="shared" si="776"/>
        <v>Pterostylis barbata/barbata</v>
      </c>
      <c r="AM618" s="486" t="s">
        <v>7607</v>
      </c>
      <c r="AN618" s="70" t="s">
        <v>7569</v>
      </c>
      <c r="AO618" s="70" t="s">
        <v>3050</v>
      </c>
      <c r="AS618" s="69">
        <f t="shared" si="841"/>
        <v>34</v>
      </c>
      <c r="AT618" s="69">
        <f t="shared" si="842"/>
        <v>42</v>
      </c>
      <c r="AU618" s="69">
        <f t="shared" si="843"/>
        <v>8</v>
      </c>
      <c r="AV618" s="69">
        <f t="shared" si="844"/>
        <v>10</v>
      </c>
      <c r="AW618" s="81"/>
      <c r="AX618" s="70" t="s">
        <v>3051</v>
      </c>
      <c r="AY618" s="364">
        <v>48485</v>
      </c>
      <c r="AZ618" s="264" t="s">
        <v>1934</v>
      </c>
      <c r="BA618" s="238"/>
      <c r="BB618" s="237" t="str">
        <f t="shared" si="845"/>
        <v/>
      </c>
      <c r="BC618" s="270">
        <f t="shared" si="846"/>
        <v>1199</v>
      </c>
      <c r="BD618" t="str">
        <f t="shared" si="847"/>
        <v>Pterostylis heberlei</v>
      </c>
      <c r="BE618" s="367" t="e">
        <f>COUNTIFS(#REF!,L618)</f>
        <v>#REF!</v>
      </c>
      <c r="BF618" s="374" t="str">
        <f t="shared" si="777"/>
        <v>y</v>
      </c>
      <c r="BG618" s="82"/>
      <c r="BH618" s="375"/>
      <c r="BI618" s="374"/>
      <c r="BJ618" s="403"/>
      <c r="CE618" t="str">
        <f t="shared" si="849"/>
        <v>Red-veined Shell Orchid (Pterostylis hamiltonii)</v>
      </c>
      <c r="CF618" s="388" t="str">
        <f t="shared" si="850"/>
        <v>Pterostylis hamiltonii</v>
      </c>
      <c r="CG618" t="str">
        <f t="shared" si="783"/>
        <v/>
      </c>
      <c r="CH618" t="str">
        <f t="shared" si="784"/>
        <v/>
      </c>
      <c r="CI618" t="str">
        <f t="shared" si="785"/>
        <v/>
      </c>
      <c r="CJ618" t="str">
        <f t="shared" si="786"/>
        <v/>
      </c>
      <c r="CK618" s="359" t="str">
        <f t="shared" si="787"/>
        <v/>
      </c>
      <c r="CL618" t="str">
        <f t="shared" si="788"/>
        <v/>
      </c>
      <c r="CM618" t="str">
        <f t="shared" si="789"/>
        <v/>
      </c>
      <c r="CN618" t="str">
        <f t="shared" si="790"/>
        <v/>
      </c>
      <c r="CO618" s="359" t="str">
        <f t="shared" si="791"/>
        <v/>
      </c>
      <c r="CP618" t="str">
        <f t="shared" si="792"/>
        <v/>
      </c>
      <c r="CQ618" t="str">
        <f t="shared" si="793"/>
        <v/>
      </c>
      <c r="CR618" t="str">
        <f t="shared" si="794"/>
        <v/>
      </c>
      <c r="CS618" s="359" t="str">
        <f t="shared" si="795"/>
        <v/>
      </c>
      <c r="CT618" t="str">
        <f t="shared" si="796"/>
        <v/>
      </c>
      <c r="CU618" t="str">
        <f t="shared" si="797"/>
        <v/>
      </c>
      <c r="CV618" t="str">
        <f t="shared" si="798"/>
        <v/>
      </c>
      <c r="CW618" t="str">
        <f t="shared" si="799"/>
        <v/>
      </c>
      <c r="CX618" s="359" t="str">
        <f t="shared" si="800"/>
        <v/>
      </c>
      <c r="CY618" t="str">
        <f t="shared" si="801"/>
        <v/>
      </c>
      <c r="CZ618" t="str">
        <f t="shared" si="802"/>
        <v/>
      </c>
      <c r="DA618" t="str">
        <f t="shared" si="803"/>
        <v>X</v>
      </c>
      <c r="DB618" s="359" t="str">
        <f t="shared" si="804"/>
        <v>X</v>
      </c>
      <c r="DC618" t="str">
        <f t="shared" si="805"/>
        <v>X</v>
      </c>
      <c r="DD618" t="str">
        <f t="shared" si="806"/>
        <v>X</v>
      </c>
      <c r="DE618" t="str">
        <f t="shared" si="807"/>
        <v>X</v>
      </c>
      <c r="DF618" s="359" t="str">
        <f t="shared" si="808"/>
        <v>X</v>
      </c>
      <c r="DG618" t="str">
        <f t="shared" si="809"/>
        <v>X</v>
      </c>
      <c r="DH618" t="str">
        <f t="shared" si="810"/>
        <v>X</v>
      </c>
      <c r="DI618" t="str">
        <f t="shared" si="811"/>
        <v>X</v>
      </c>
      <c r="DJ618" t="str">
        <f t="shared" si="812"/>
        <v>X</v>
      </c>
      <c r="DK618" s="359" t="str">
        <f t="shared" si="813"/>
        <v>X</v>
      </c>
      <c r="DL618" t="str">
        <f t="shared" si="814"/>
        <v>X</v>
      </c>
      <c r="DM618" t="str">
        <f t="shared" si="815"/>
        <v>X</v>
      </c>
      <c r="DN618" t="str">
        <f t="shared" si="816"/>
        <v/>
      </c>
      <c r="DO618" s="359" t="str">
        <f t="shared" si="817"/>
        <v/>
      </c>
      <c r="DP618" t="str">
        <f t="shared" si="818"/>
        <v/>
      </c>
      <c r="DQ618" t="str">
        <f t="shared" si="819"/>
        <v/>
      </c>
      <c r="DR618" t="str">
        <f t="shared" si="820"/>
        <v/>
      </c>
      <c r="DS618" s="359" t="str">
        <f t="shared" si="821"/>
        <v/>
      </c>
      <c r="DT618" t="str">
        <f t="shared" si="822"/>
        <v/>
      </c>
      <c r="DU618" t="str">
        <f t="shared" si="823"/>
        <v/>
      </c>
      <c r="DV618" t="str">
        <f t="shared" si="824"/>
        <v/>
      </c>
      <c r="DW618" t="str">
        <f t="shared" si="825"/>
        <v/>
      </c>
      <c r="DX618" s="359" t="str">
        <f t="shared" si="826"/>
        <v/>
      </c>
      <c r="DY618" t="str">
        <f t="shared" si="827"/>
        <v/>
      </c>
      <c r="DZ618" t="str">
        <f t="shared" si="828"/>
        <v/>
      </c>
      <c r="EA618" t="str">
        <f t="shared" si="829"/>
        <v/>
      </c>
      <c r="EB618" s="359" t="str">
        <f t="shared" si="830"/>
        <v/>
      </c>
      <c r="EC618" t="str">
        <f t="shared" si="831"/>
        <v/>
      </c>
      <c r="ED618" t="str">
        <f t="shared" si="832"/>
        <v/>
      </c>
      <c r="EE618" t="str">
        <f t="shared" si="833"/>
        <v/>
      </c>
      <c r="EF618" t="str">
        <f t="shared" si="834"/>
        <v/>
      </c>
      <c r="EG618" s="359" t="str">
        <f t="shared" si="835"/>
        <v/>
      </c>
      <c r="EH618" t="str">
        <f t="shared" si="782"/>
        <v>Pterostylis hamiltonii</v>
      </c>
      <c r="EJ618" t="str">
        <f t="shared" si="848"/>
        <v>Pterostylis heberlei</v>
      </c>
      <c r="EK618" s="100">
        <f t="shared" si="839"/>
        <v>0</v>
      </c>
      <c r="EL618" s="3">
        <f t="shared" si="839"/>
        <v>0</v>
      </c>
      <c r="EM618" s="3">
        <f t="shared" si="839"/>
        <v>0</v>
      </c>
      <c r="EN618" s="3">
        <f t="shared" si="839"/>
        <v>0</v>
      </c>
      <c r="EO618" s="3">
        <f t="shared" si="839"/>
        <v>0</v>
      </c>
      <c r="EP618" s="3">
        <f t="shared" si="839"/>
        <v>0</v>
      </c>
      <c r="EQ618" s="3">
        <f t="shared" si="839"/>
        <v>0</v>
      </c>
      <c r="ER618" s="3">
        <f t="shared" si="839"/>
        <v>1</v>
      </c>
      <c r="ES618" s="3">
        <f t="shared" si="839"/>
        <v>1</v>
      </c>
      <c r="ET618" s="3">
        <f t="shared" si="839"/>
        <v>1</v>
      </c>
      <c r="EU618" s="3">
        <f t="shared" si="839"/>
        <v>0</v>
      </c>
      <c r="EV618" s="24">
        <f t="shared" si="839"/>
        <v>0</v>
      </c>
      <c r="EW618" s="245">
        <f t="shared" si="781"/>
        <v>3</v>
      </c>
      <c r="EX618" s="262" t="str">
        <f t="shared" si="778"/>
        <v/>
      </c>
    </row>
    <row r="619" spans="1:154" ht="16.149999999999999" customHeight="1" x14ac:dyDescent="0.25">
      <c r="A619" s="363"/>
      <c r="D619" s="363"/>
      <c r="E619" s="363"/>
      <c r="F619" s="363"/>
      <c r="G619" s="363"/>
      <c r="H619" s="363"/>
      <c r="I619" s="363"/>
      <c r="J619" s="68">
        <f t="shared" si="836"/>
        <v>767</v>
      </c>
      <c r="K619" s="427" t="str">
        <f t="shared" si="779"/>
        <v>Pterostylis insectifera</v>
      </c>
      <c r="L619" s="372">
        <v>767</v>
      </c>
      <c r="M619" s="427" t="s">
        <v>1765</v>
      </c>
      <c r="N619" s="76" t="s">
        <v>1097</v>
      </c>
      <c r="O619" s="363" t="str">
        <f t="shared" si="767"/>
        <v>S</v>
      </c>
      <c r="P619" s="70" t="s">
        <v>3052</v>
      </c>
      <c r="Q619" s="364" t="s">
        <v>3053</v>
      </c>
      <c r="R619" s="365">
        <v>43008</v>
      </c>
      <c r="S619" s="365">
        <v>43069</v>
      </c>
      <c r="T619" s="603" t="s">
        <v>7894</v>
      </c>
      <c r="U619" s="603" t="s">
        <v>7894</v>
      </c>
      <c r="V619" s="603" t="s">
        <v>7894</v>
      </c>
      <c r="W619" s="603" t="s">
        <v>7894</v>
      </c>
      <c r="X619" s="603" t="s">
        <v>7894</v>
      </c>
      <c r="Y619" s="603" t="s">
        <v>7894</v>
      </c>
      <c r="Z619" s="603" t="s">
        <v>7894</v>
      </c>
      <c r="AA619" s="603" t="s">
        <v>7894</v>
      </c>
      <c r="AB619" s="603" t="s">
        <v>4828</v>
      </c>
      <c r="AC619" s="603" t="s">
        <v>4829</v>
      </c>
      <c r="AD619" s="603" t="s">
        <v>4830</v>
      </c>
      <c r="AE619" s="603" t="s">
        <v>7894</v>
      </c>
      <c r="AF619" s="605" t="s">
        <v>7902</v>
      </c>
      <c r="AG619" s="605" t="s">
        <v>7946</v>
      </c>
      <c r="AH619" s="366" t="s">
        <v>685</v>
      </c>
      <c r="AI619" s="363">
        <f t="shared" si="837"/>
        <v>6</v>
      </c>
      <c r="AJ619" s="363">
        <v>36</v>
      </c>
      <c r="AK619" s="413" t="str">
        <f t="shared" si="775"/>
        <v>Rufus Greenhoods</v>
      </c>
      <c r="AL619" s="413" t="str">
        <f t="shared" si="776"/>
        <v>Pterostylis rufa</v>
      </c>
      <c r="AM619" s="486" t="s">
        <v>7607</v>
      </c>
      <c r="AS619" s="69">
        <f t="shared" si="841"/>
        <v>40</v>
      </c>
      <c r="AT619" s="69">
        <f t="shared" si="842"/>
        <v>48</v>
      </c>
      <c r="AU619" s="69">
        <f t="shared" si="843"/>
        <v>9</v>
      </c>
      <c r="AV619" s="69">
        <f t="shared" si="844"/>
        <v>11</v>
      </c>
      <c r="AW619" s="81"/>
      <c r="AX619" s="70" t="s">
        <v>3054</v>
      </c>
      <c r="AY619" s="364">
        <v>10878</v>
      </c>
      <c r="AZ619" s="264" t="s">
        <v>48</v>
      </c>
      <c r="BA619" s="238"/>
      <c r="BB619" s="237" t="str">
        <f t="shared" si="845"/>
        <v/>
      </c>
      <c r="BC619" s="270">
        <f t="shared" si="846"/>
        <v>767</v>
      </c>
      <c r="BD619" t="str">
        <f t="shared" si="847"/>
        <v>Pterostylis insectifera</v>
      </c>
      <c r="BE619" s="367" t="e">
        <f>COUNTIFS(#REF!,L619)</f>
        <v>#REF!</v>
      </c>
      <c r="BF619" s="374" t="str">
        <f t="shared" si="777"/>
        <v>y</v>
      </c>
      <c r="BG619" s="82"/>
      <c r="BH619" s="375"/>
      <c r="BI619" s="374"/>
      <c r="BJ619" s="403"/>
      <c r="CE619" t="str">
        <f t="shared" si="849"/>
        <v>Herberle's Bird Orchid (Pterostylis heberlei)</v>
      </c>
      <c r="CF619" s="388" t="str">
        <f t="shared" si="850"/>
        <v>Pterostylis heberlei</v>
      </c>
      <c r="CG619" t="str">
        <f t="shared" si="783"/>
        <v/>
      </c>
      <c r="CH619" t="str">
        <f t="shared" si="784"/>
        <v/>
      </c>
      <c r="CI619" t="str">
        <f t="shared" si="785"/>
        <v/>
      </c>
      <c r="CJ619" t="str">
        <f t="shared" si="786"/>
        <v/>
      </c>
      <c r="CK619" s="359" t="str">
        <f t="shared" si="787"/>
        <v/>
      </c>
      <c r="CL619" t="str">
        <f t="shared" si="788"/>
        <v/>
      </c>
      <c r="CM619" t="str">
        <f t="shared" si="789"/>
        <v/>
      </c>
      <c r="CN619" t="str">
        <f t="shared" si="790"/>
        <v/>
      </c>
      <c r="CO619" s="359" t="str">
        <f t="shared" si="791"/>
        <v/>
      </c>
      <c r="CP619" t="str">
        <f t="shared" si="792"/>
        <v/>
      </c>
      <c r="CQ619" t="str">
        <f t="shared" si="793"/>
        <v/>
      </c>
      <c r="CR619" t="str">
        <f t="shared" si="794"/>
        <v/>
      </c>
      <c r="CS619" s="359" t="str">
        <f t="shared" si="795"/>
        <v/>
      </c>
      <c r="CT619" t="str">
        <f t="shared" si="796"/>
        <v/>
      </c>
      <c r="CU619" t="str">
        <f t="shared" si="797"/>
        <v/>
      </c>
      <c r="CV619" t="str">
        <f t="shared" si="798"/>
        <v/>
      </c>
      <c r="CW619" t="str">
        <f t="shared" si="799"/>
        <v/>
      </c>
      <c r="CX619" s="359" t="str">
        <f t="shared" si="800"/>
        <v/>
      </c>
      <c r="CY619" t="str">
        <f t="shared" si="801"/>
        <v/>
      </c>
      <c r="CZ619" t="str">
        <f t="shared" si="802"/>
        <v/>
      </c>
      <c r="DA619" t="str">
        <f t="shared" si="803"/>
        <v/>
      </c>
      <c r="DB619" s="359" t="str">
        <f t="shared" si="804"/>
        <v/>
      </c>
      <c r="DC619" t="str">
        <f t="shared" si="805"/>
        <v/>
      </c>
      <c r="DD619" t="str">
        <f t="shared" si="806"/>
        <v/>
      </c>
      <c r="DE619" t="str">
        <f t="shared" si="807"/>
        <v/>
      </c>
      <c r="DF619" s="359" t="str">
        <f t="shared" si="808"/>
        <v/>
      </c>
      <c r="DG619" t="str">
        <f t="shared" si="809"/>
        <v/>
      </c>
      <c r="DH619" t="str">
        <f t="shared" si="810"/>
        <v/>
      </c>
      <c r="DI619" t="str">
        <f t="shared" si="811"/>
        <v/>
      </c>
      <c r="DJ619" t="str">
        <f t="shared" si="812"/>
        <v/>
      </c>
      <c r="DK619" s="359" t="str">
        <f t="shared" si="813"/>
        <v/>
      </c>
      <c r="DL619" t="str">
        <f t="shared" si="814"/>
        <v/>
      </c>
      <c r="DM619" t="str">
        <f t="shared" si="815"/>
        <v/>
      </c>
      <c r="DN619" t="str">
        <f t="shared" si="816"/>
        <v>X</v>
      </c>
      <c r="DO619" s="359" t="str">
        <f t="shared" si="817"/>
        <v>X</v>
      </c>
      <c r="DP619" t="str">
        <f t="shared" si="818"/>
        <v>X</v>
      </c>
      <c r="DQ619" t="str">
        <f t="shared" si="819"/>
        <v>X</v>
      </c>
      <c r="DR619" t="str">
        <f t="shared" si="820"/>
        <v>X</v>
      </c>
      <c r="DS619" s="359" t="str">
        <f t="shared" si="821"/>
        <v>X</v>
      </c>
      <c r="DT619" t="str">
        <f t="shared" si="822"/>
        <v>X</v>
      </c>
      <c r="DU619" t="str">
        <f t="shared" si="823"/>
        <v>X</v>
      </c>
      <c r="DV619" t="str">
        <f t="shared" si="824"/>
        <v>X</v>
      </c>
      <c r="DW619" t="str">
        <f t="shared" si="825"/>
        <v/>
      </c>
      <c r="DX619" s="359" t="str">
        <f t="shared" si="826"/>
        <v/>
      </c>
      <c r="DY619" t="str">
        <f t="shared" si="827"/>
        <v/>
      </c>
      <c r="DZ619" t="str">
        <f t="shared" si="828"/>
        <v/>
      </c>
      <c r="EA619" t="str">
        <f t="shared" si="829"/>
        <v/>
      </c>
      <c r="EB619" s="359" t="str">
        <f t="shared" si="830"/>
        <v/>
      </c>
      <c r="EC619" t="str">
        <f t="shared" si="831"/>
        <v/>
      </c>
      <c r="ED619" t="str">
        <f t="shared" si="832"/>
        <v/>
      </c>
      <c r="EE619" t="str">
        <f t="shared" si="833"/>
        <v/>
      </c>
      <c r="EF619" t="str">
        <f t="shared" si="834"/>
        <v/>
      </c>
      <c r="EG619" s="359" t="str">
        <f t="shared" si="835"/>
        <v/>
      </c>
      <c r="EH619" t="str">
        <f t="shared" si="782"/>
        <v>Pterostylis heberlei</v>
      </c>
      <c r="EJ619" t="str">
        <f t="shared" si="848"/>
        <v>Pterostylis insectifera</v>
      </c>
      <c r="EK619" s="100">
        <f t="shared" si="839"/>
        <v>0</v>
      </c>
      <c r="EL619" s="3">
        <f t="shared" si="839"/>
        <v>0</v>
      </c>
      <c r="EM619" s="3">
        <f t="shared" si="839"/>
        <v>0</v>
      </c>
      <c r="EN619" s="3">
        <f t="shared" si="839"/>
        <v>0</v>
      </c>
      <c r="EO619" s="3">
        <f t="shared" si="839"/>
        <v>0</v>
      </c>
      <c r="EP619" s="3">
        <f t="shared" si="839"/>
        <v>0</v>
      </c>
      <c r="EQ619" s="3">
        <f t="shared" si="839"/>
        <v>0</v>
      </c>
      <c r="ER619" s="3">
        <f t="shared" si="839"/>
        <v>0</v>
      </c>
      <c r="ES619" s="3">
        <f t="shared" si="839"/>
        <v>1</v>
      </c>
      <c r="ET619" s="3">
        <f t="shared" si="839"/>
        <v>1</v>
      </c>
      <c r="EU619" s="3">
        <f t="shared" si="839"/>
        <v>1</v>
      </c>
      <c r="EV619" s="24">
        <f t="shared" si="839"/>
        <v>0</v>
      </c>
      <c r="EW619" s="245">
        <f t="shared" si="781"/>
        <v>3</v>
      </c>
      <c r="EX619" s="262" t="str">
        <f t="shared" si="778"/>
        <v/>
      </c>
    </row>
    <row r="620" spans="1:154" ht="16.149999999999999" customHeight="1" x14ac:dyDescent="0.25">
      <c r="A620" s="363"/>
      <c r="D620" s="363"/>
      <c r="E620" s="363"/>
      <c r="F620" s="363"/>
      <c r="G620" s="363"/>
      <c r="H620" s="363"/>
      <c r="I620" s="363"/>
      <c r="J620" s="68">
        <f t="shared" si="836"/>
        <v>1197</v>
      </c>
      <c r="K620" s="427" t="str">
        <f t="shared" si="779"/>
        <v>Pterostylis jacksonii</v>
      </c>
      <c r="L620" s="372">
        <v>1197</v>
      </c>
      <c r="M620" s="427" t="s">
        <v>1765</v>
      </c>
      <c r="N620" s="76" t="s">
        <v>601</v>
      </c>
      <c r="O620" s="363" t="str">
        <f t="shared" si="767"/>
        <v>S</v>
      </c>
      <c r="P620" s="70" t="s">
        <v>3055</v>
      </c>
      <c r="Q620" s="405" t="s">
        <v>3056</v>
      </c>
      <c r="R620" s="373">
        <v>42931</v>
      </c>
      <c r="S620" s="373">
        <v>42993</v>
      </c>
      <c r="T620" s="603" t="s">
        <v>7894</v>
      </c>
      <c r="U620" s="603" t="s">
        <v>7894</v>
      </c>
      <c r="V620" s="603" t="s">
        <v>7894</v>
      </c>
      <c r="W620" s="603" t="s">
        <v>7894</v>
      </c>
      <c r="X620" s="603" t="s">
        <v>7894</v>
      </c>
      <c r="Y620" s="603" t="s">
        <v>7894</v>
      </c>
      <c r="Z620" s="603" t="s">
        <v>4826</v>
      </c>
      <c r="AA620" s="603" t="s">
        <v>4827</v>
      </c>
      <c r="AB620" s="603" t="s">
        <v>4828</v>
      </c>
      <c r="AC620" s="603" t="s">
        <v>4829</v>
      </c>
      <c r="AD620" s="603" t="s">
        <v>7894</v>
      </c>
      <c r="AE620" s="603" t="s">
        <v>7894</v>
      </c>
      <c r="AF620" s="605" t="s">
        <v>7901</v>
      </c>
      <c r="AG620" s="605" t="s">
        <v>7945</v>
      </c>
      <c r="AH620" s="366" t="s">
        <v>685</v>
      </c>
      <c r="AI620" s="363">
        <f t="shared" si="837"/>
        <v>6</v>
      </c>
      <c r="AJ620" s="363">
        <v>34</v>
      </c>
      <c r="AK620" s="413" t="str">
        <f t="shared" si="775"/>
        <v>Snail Orchids</v>
      </c>
      <c r="AL620" s="413" t="str">
        <f t="shared" si="776"/>
        <v>Pterostylis nana</v>
      </c>
      <c r="AM620" s="486" t="s">
        <v>7607</v>
      </c>
      <c r="AN620" s="70" t="s">
        <v>7570</v>
      </c>
      <c r="AS620" s="69">
        <f t="shared" si="841"/>
        <v>29</v>
      </c>
      <c r="AT620" s="69">
        <f t="shared" si="842"/>
        <v>37</v>
      </c>
      <c r="AU620" s="69">
        <f t="shared" si="843"/>
        <v>7</v>
      </c>
      <c r="AV620" s="69">
        <f t="shared" si="844"/>
        <v>9</v>
      </c>
      <c r="AW620" s="81"/>
      <c r="AX620" s="70" t="s">
        <v>3057</v>
      </c>
      <c r="AY620" s="364">
        <v>44301</v>
      </c>
      <c r="AZ620" s="264" t="s">
        <v>3058</v>
      </c>
      <c r="BA620" s="238"/>
      <c r="BB620" s="237" t="str">
        <f t="shared" si="845"/>
        <v/>
      </c>
      <c r="BC620" s="270">
        <f t="shared" si="846"/>
        <v>1197</v>
      </c>
      <c r="BD620" t="str">
        <f t="shared" si="847"/>
        <v>Pterostylis jacksonii</v>
      </c>
      <c r="BE620" s="367" t="e">
        <f>COUNTIFS(#REF!,L620)</f>
        <v>#REF!</v>
      </c>
      <c r="BF620" s="374" t="str">
        <f t="shared" si="777"/>
        <v>y</v>
      </c>
      <c r="BG620" s="82"/>
      <c r="BH620" s="375"/>
      <c r="BI620" s="374"/>
      <c r="BJ620" s="403"/>
      <c r="CE620" t="str">
        <f t="shared" si="849"/>
        <v>Insect-lipped Rufous Greenhood (Pterostylis insectifera)</v>
      </c>
      <c r="CF620" s="388" t="str">
        <f t="shared" si="850"/>
        <v>Pterostylis insectifera</v>
      </c>
      <c r="CG620" t="str">
        <f t="shared" si="783"/>
        <v/>
      </c>
      <c r="CH620" t="str">
        <f t="shared" si="784"/>
        <v/>
      </c>
      <c r="CI620" t="str">
        <f t="shared" si="785"/>
        <v/>
      </c>
      <c r="CJ620" t="str">
        <f t="shared" si="786"/>
        <v/>
      </c>
      <c r="CK620" s="359" t="str">
        <f t="shared" si="787"/>
        <v/>
      </c>
      <c r="CL620" t="str">
        <f t="shared" si="788"/>
        <v/>
      </c>
      <c r="CM620" t="str">
        <f t="shared" si="789"/>
        <v/>
      </c>
      <c r="CN620" t="str">
        <f t="shared" si="790"/>
        <v/>
      </c>
      <c r="CO620" s="359" t="str">
        <f t="shared" si="791"/>
        <v/>
      </c>
      <c r="CP620" t="str">
        <f t="shared" si="792"/>
        <v/>
      </c>
      <c r="CQ620" t="str">
        <f t="shared" si="793"/>
        <v/>
      </c>
      <c r="CR620" t="str">
        <f t="shared" si="794"/>
        <v/>
      </c>
      <c r="CS620" s="359" t="str">
        <f t="shared" si="795"/>
        <v/>
      </c>
      <c r="CT620" t="str">
        <f t="shared" si="796"/>
        <v/>
      </c>
      <c r="CU620" t="str">
        <f t="shared" si="797"/>
        <v/>
      </c>
      <c r="CV620" t="str">
        <f t="shared" si="798"/>
        <v/>
      </c>
      <c r="CW620" t="str">
        <f t="shared" si="799"/>
        <v/>
      </c>
      <c r="CX620" s="359" t="str">
        <f t="shared" si="800"/>
        <v/>
      </c>
      <c r="CY620" t="str">
        <f t="shared" si="801"/>
        <v/>
      </c>
      <c r="CZ620" t="str">
        <f t="shared" si="802"/>
        <v/>
      </c>
      <c r="DA620" t="str">
        <f t="shared" si="803"/>
        <v/>
      </c>
      <c r="DB620" s="359" t="str">
        <f t="shared" si="804"/>
        <v/>
      </c>
      <c r="DC620" t="str">
        <f t="shared" si="805"/>
        <v/>
      </c>
      <c r="DD620" t="str">
        <f t="shared" si="806"/>
        <v/>
      </c>
      <c r="DE620" t="str">
        <f t="shared" si="807"/>
        <v/>
      </c>
      <c r="DF620" s="359" t="str">
        <f t="shared" si="808"/>
        <v/>
      </c>
      <c r="DG620" t="str">
        <f t="shared" si="809"/>
        <v/>
      </c>
      <c r="DH620" t="str">
        <f t="shared" si="810"/>
        <v/>
      </c>
      <c r="DI620" t="str">
        <f t="shared" si="811"/>
        <v/>
      </c>
      <c r="DJ620" t="str">
        <f t="shared" si="812"/>
        <v/>
      </c>
      <c r="DK620" s="359" t="str">
        <f t="shared" si="813"/>
        <v/>
      </c>
      <c r="DL620" t="str">
        <f t="shared" si="814"/>
        <v/>
      </c>
      <c r="DM620" t="str">
        <f t="shared" si="815"/>
        <v/>
      </c>
      <c r="DN620" t="str">
        <f t="shared" si="816"/>
        <v/>
      </c>
      <c r="DO620" s="359" t="str">
        <f t="shared" si="817"/>
        <v/>
      </c>
      <c r="DP620" t="str">
        <f t="shared" si="818"/>
        <v/>
      </c>
      <c r="DQ620" t="str">
        <f t="shared" si="819"/>
        <v/>
      </c>
      <c r="DR620" t="str">
        <f t="shared" si="820"/>
        <v/>
      </c>
      <c r="DS620" s="359" t="str">
        <f t="shared" si="821"/>
        <v/>
      </c>
      <c r="DT620" t="str">
        <f t="shared" si="822"/>
        <v>X</v>
      </c>
      <c r="DU620" t="str">
        <f t="shared" si="823"/>
        <v>X</v>
      </c>
      <c r="DV620" t="str">
        <f t="shared" si="824"/>
        <v>X</v>
      </c>
      <c r="DW620" t="str">
        <f t="shared" si="825"/>
        <v>X</v>
      </c>
      <c r="DX620" s="359" t="str">
        <f t="shared" si="826"/>
        <v>X</v>
      </c>
      <c r="DY620" t="str">
        <f t="shared" si="827"/>
        <v>X</v>
      </c>
      <c r="DZ620" t="str">
        <f t="shared" si="828"/>
        <v>X</v>
      </c>
      <c r="EA620" t="str">
        <f t="shared" si="829"/>
        <v>X</v>
      </c>
      <c r="EB620" s="359" t="str">
        <f t="shared" si="830"/>
        <v>X</v>
      </c>
      <c r="EC620" t="str">
        <f t="shared" si="831"/>
        <v/>
      </c>
      <c r="ED620" t="str">
        <f t="shared" si="832"/>
        <v/>
      </c>
      <c r="EE620" t="str">
        <f t="shared" si="833"/>
        <v/>
      </c>
      <c r="EF620" t="str">
        <f t="shared" si="834"/>
        <v/>
      </c>
      <c r="EG620" s="359" t="str">
        <f t="shared" si="835"/>
        <v/>
      </c>
      <c r="EH620" t="str">
        <f t="shared" si="782"/>
        <v>Pterostylis insectifera</v>
      </c>
      <c r="EJ620" t="str">
        <f t="shared" si="848"/>
        <v>Pterostylis jacksonii</v>
      </c>
      <c r="EK620" s="100">
        <f t="shared" si="839"/>
        <v>0</v>
      </c>
      <c r="EL620" s="3">
        <f t="shared" si="839"/>
        <v>0</v>
      </c>
      <c r="EM620" s="3">
        <f t="shared" si="839"/>
        <v>0</v>
      </c>
      <c r="EN620" s="3">
        <f t="shared" si="839"/>
        <v>0</v>
      </c>
      <c r="EO620" s="3">
        <f t="shared" si="839"/>
        <v>0</v>
      </c>
      <c r="EP620" s="3">
        <f t="shared" si="839"/>
        <v>0</v>
      </c>
      <c r="EQ620" s="3">
        <f t="shared" si="839"/>
        <v>1</v>
      </c>
      <c r="ER620" s="3">
        <f t="shared" si="839"/>
        <v>1</v>
      </c>
      <c r="ES620" s="3">
        <f t="shared" si="839"/>
        <v>1</v>
      </c>
      <c r="ET620" s="3">
        <f t="shared" si="839"/>
        <v>0</v>
      </c>
      <c r="EU620" s="3">
        <f t="shared" si="839"/>
        <v>0</v>
      </c>
      <c r="EV620" s="24">
        <f t="shared" si="839"/>
        <v>0</v>
      </c>
      <c r="EW620" s="245">
        <f t="shared" si="781"/>
        <v>3</v>
      </c>
      <c r="EX620" s="262" t="str">
        <f t="shared" si="778"/>
        <v/>
      </c>
    </row>
    <row r="621" spans="1:154" ht="16.149999999999999" customHeight="1" x14ac:dyDescent="0.25">
      <c r="A621" s="363"/>
      <c r="D621" s="363"/>
      <c r="E621" s="363"/>
      <c r="F621" s="363"/>
      <c r="G621" s="363"/>
      <c r="H621" s="363"/>
      <c r="I621" s="363"/>
      <c r="J621" s="68">
        <f t="shared" si="836"/>
        <v>961</v>
      </c>
      <c r="K621" s="427" t="str">
        <f t="shared" si="779"/>
        <v>Pterostylis karri</v>
      </c>
      <c r="L621" s="372">
        <v>961</v>
      </c>
      <c r="M621" s="427" t="s">
        <v>1765</v>
      </c>
      <c r="N621" s="76" t="s">
        <v>271</v>
      </c>
      <c r="O621" s="363" t="str">
        <f t="shared" si="767"/>
        <v>S</v>
      </c>
      <c r="P621" s="70" t="s">
        <v>3059</v>
      </c>
      <c r="Q621" s="364" t="s">
        <v>3060</v>
      </c>
      <c r="R621" s="365">
        <v>42948</v>
      </c>
      <c r="S621" s="365">
        <v>43040</v>
      </c>
      <c r="T621" s="603" t="s">
        <v>7894</v>
      </c>
      <c r="U621" s="603" t="s">
        <v>7894</v>
      </c>
      <c r="V621" s="603" t="s">
        <v>7894</v>
      </c>
      <c r="W621" s="603" t="s">
        <v>7894</v>
      </c>
      <c r="X621" s="603" t="s">
        <v>7894</v>
      </c>
      <c r="Y621" s="603" t="s">
        <v>7894</v>
      </c>
      <c r="Z621" s="603" t="s">
        <v>7894</v>
      </c>
      <c r="AA621" s="603" t="s">
        <v>4827</v>
      </c>
      <c r="AB621" s="603" t="s">
        <v>4828</v>
      </c>
      <c r="AC621" s="603" t="s">
        <v>4829</v>
      </c>
      <c r="AD621" s="603" t="s">
        <v>4830</v>
      </c>
      <c r="AE621" s="603" t="s">
        <v>4831</v>
      </c>
      <c r="AF621" s="605" t="s">
        <v>7905</v>
      </c>
      <c r="AG621" s="605" t="s">
        <v>7949</v>
      </c>
      <c r="AH621" s="366" t="s">
        <v>685</v>
      </c>
      <c r="AI621" s="363">
        <f t="shared" si="837"/>
        <v>6</v>
      </c>
      <c r="AJ621" s="363">
        <v>34</v>
      </c>
      <c r="AK621" s="413" t="str">
        <f t="shared" si="775"/>
        <v>Snail Orchids</v>
      </c>
      <c r="AL621" s="413" t="str">
        <f t="shared" si="776"/>
        <v>Pterostylis nana</v>
      </c>
      <c r="AM621" s="486" t="s">
        <v>7607</v>
      </c>
      <c r="AN621" s="70" t="s">
        <v>7571</v>
      </c>
      <c r="AO621" s="70" t="s">
        <v>7572</v>
      </c>
      <c r="AS621" s="69">
        <f t="shared" si="841"/>
        <v>32</v>
      </c>
      <c r="AT621" s="69">
        <f t="shared" si="842"/>
        <v>44</v>
      </c>
      <c r="AU621" s="69">
        <f t="shared" si="843"/>
        <v>8</v>
      </c>
      <c r="AV621" s="69">
        <f t="shared" si="844"/>
        <v>11</v>
      </c>
      <c r="AW621" s="81"/>
      <c r="AX621" s="70" t="s">
        <v>3061</v>
      </c>
      <c r="AY621" s="364">
        <v>44526</v>
      </c>
      <c r="AZ621" s="264" t="s">
        <v>48</v>
      </c>
      <c r="BA621" s="238"/>
      <c r="BB621" s="237" t="str">
        <f t="shared" si="845"/>
        <v/>
      </c>
      <c r="BC621" s="270">
        <f t="shared" si="846"/>
        <v>961</v>
      </c>
      <c r="BD621" t="str">
        <f t="shared" si="847"/>
        <v>Pterostylis karri</v>
      </c>
      <c r="BE621" s="367" t="e">
        <f>COUNTIFS(#REF!,L621)</f>
        <v>#REF!</v>
      </c>
      <c r="BF621" s="374" t="str">
        <f t="shared" si="777"/>
        <v>y</v>
      </c>
      <c r="BG621" s="82"/>
      <c r="BH621" s="375"/>
      <c r="BI621" s="374"/>
      <c r="BJ621" s="403"/>
      <c r="CE621" t="str">
        <f t="shared" si="849"/>
        <v>Southwest Granite Snail Orchid (Pterostylis jacksonii)</v>
      </c>
      <c r="CF621" s="388" t="str">
        <f t="shared" si="850"/>
        <v>Pterostylis jacksonii</v>
      </c>
      <c r="CG621" t="str">
        <f t="shared" si="783"/>
        <v/>
      </c>
      <c r="CH621" t="str">
        <f t="shared" si="784"/>
        <v/>
      </c>
      <c r="CI621" t="str">
        <f t="shared" si="785"/>
        <v/>
      </c>
      <c r="CJ621" t="str">
        <f t="shared" si="786"/>
        <v/>
      </c>
      <c r="CK621" s="359" t="str">
        <f t="shared" si="787"/>
        <v/>
      </c>
      <c r="CL621" t="str">
        <f t="shared" si="788"/>
        <v/>
      </c>
      <c r="CM621" t="str">
        <f t="shared" si="789"/>
        <v/>
      </c>
      <c r="CN621" t="str">
        <f t="shared" si="790"/>
        <v/>
      </c>
      <c r="CO621" s="359" t="str">
        <f t="shared" si="791"/>
        <v/>
      </c>
      <c r="CP621" t="str">
        <f t="shared" si="792"/>
        <v/>
      </c>
      <c r="CQ621" t="str">
        <f t="shared" si="793"/>
        <v/>
      </c>
      <c r="CR621" t="str">
        <f t="shared" si="794"/>
        <v/>
      </c>
      <c r="CS621" s="359" t="str">
        <f t="shared" si="795"/>
        <v/>
      </c>
      <c r="CT621" t="str">
        <f t="shared" si="796"/>
        <v/>
      </c>
      <c r="CU621" t="str">
        <f t="shared" si="797"/>
        <v/>
      </c>
      <c r="CV621" t="str">
        <f t="shared" si="798"/>
        <v/>
      </c>
      <c r="CW621" t="str">
        <f t="shared" si="799"/>
        <v/>
      </c>
      <c r="CX621" s="359" t="str">
        <f t="shared" si="800"/>
        <v/>
      </c>
      <c r="CY621" t="str">
        <f t="shared" si="801"/>
        <v/>
      </c>
      <c r="CZ621" t="str">
        <f t="shared" si="802"/>
        <v/>
      </c>
      <c r="DA621" t="str">
        <f t="shared" si="803"/>
        <v/>
      </c>
      <c r="DB621" s="359" t="str">
        <f t="shared" si="804"/>
        <v/>
      </c>
      <c r="DC621" t="str">
        <f t="shared" si="805"/>
        <v/>
      </c>
      <c r="DD621" t="str">
        <f t="shared" si="806"/>
        <v/>
      </c>
      <c r="DE621" t="str">
        <f t="shared" si="807"/>
        <v/>
      </c>
      <c r="DF621" s="359" t="str">
        <f t="shared" si="808"/>
        <v/>
      </c>
      <c r="DG621" t="str">
        <f t="shared" si="809"/>
        <v/>
      </c>
      <c r="DH621" t="str">
        <f t="shared" si="810"/>
        <v/>
      </c>
      <c r="DI621" t="str">
        <f t="shared" si="811"/>
        <v>X</v>
      </c>
      <c r="DJ621" t="str">
        <f t="shared" si="812"/>
        <v>X</v>
      </c>
      <c r="DK621" s="359" t="str">
        <f t="shared" si="813"/>
        <v>X</v>
      </c>
      <c r="DL621" t="str">
        <f t="shared" si="814"/>
        <v>X</v>
      </c>
      <c r="DM621" t="str">
        <f t="shared" si="815"/>
        <v>X</v>
      </c>
      <c r="DN621" t="str">
        <f t="shared" si="816"/>
        <v>X</v>
      </c>
      <c r="DO621" s="359" t="str">
        <f t="shared" si="817"/>
        <v>X</v>
      </c>
      <c r="DP621" t="str">
        <f t="shared" si="818"/>
        <v>X</v>
      </c>
      <c r="DQ621" t="str">
        <f t="shared" si="819"/>
        <v>X</v>
      </c>
      <c r="DR621" t="str">
        <f t="shared" si="820"/>
        <v/>
      </c>
      <c r="DS621" s="359" t="str">
        <f t="shared" si="821"/>
        <v/>
      </c>
      <c r="DT621" t="str">
        <f t="shared" si="822"/>
        <v/>
      </c>
      <c r="DU621" t="str">
        <f t="shared" si="823"/>
        <v/>
      </c>
      <c r="DV621" t="str">
        <f t="shared" si="824"/>
        <v/>
      </c>
      <c r="DW621" t="str">
        <f t="shared" si="825"/>
        <v/>
      </c>
      <c r="DX621" s="359" t="str">
        <f t="shared" si="826"/>
        <v/>
      </c>
      <c r="DY621" t="str">
        <f t="shared" si="827"/>
        <v/>
      </c>
      <c r="DZ621" t="str">
        <f t="shared" si="828"/>
        <v/>
      </c>
      <c r="EA621" t="str">
        <f t="shared" si="829"/>
        <v/>
      </c>
      <c r="EB621" s="359" t="str">
        <f t="shared" si="830"/>
        <v/>
      </c>
      <c r="EC621" t="str">
        <f t="shared" si="831"/>
        <v/>
      </c>
      <c r="ED621" t="str">
        <f t="shared" si="832"/>
        <v/>
      </c>
      <c r="EE621" t="str">
        <f t="shared" si="833"/>
        <v/>
      </c>
      <c r="EF621" t="str">
        <f t="shared" si="834"/>
        <v/>
      </c>
      <c r="EG621" s="359" t="str">
        <f t="shared" si="835"/>
        <v/>
      </c>
      <c r="EH621" t="str">
        <f t="shared" si="782"/>
        <v>Pterostylis jacksonii</v>
      </c>
      <c r="EJ621" t="str">
        <f t="shared" si="848"/>
        <v>Pterostylis karri</v>
      </c>
      <c r="EK621" s="100">
        <f t="shared" si="839"/>
        <v>0</v>
      </c>
      <c r="EL621" s="3">
        <f t="shared" si="839"/>
        <v>0</v>
      </c>
      <c r="EM621" s="3">
        <f t="shared" si="839"/>
        <v>0</v>
      </c>
      <c r="EN621" s="3">
        <f t="shared" si="839"/>
        <v>0</v>
      </c>
      <c r="EO621" s="3">
        <f t="shared" si="839"/>
        <v>0</v>
      </c>
      <c r="EP621" s="3">
        <f t="shared" si="839"/>
        <v>0</v>
      </c>
      <c r="EQ621" s="3">
        <f t="shared" si="839"/>
        <v>0</v>
      </c>
      <c r="ER621" s="3">
        <f t="shared" si="839"/>
        <v>1</v>
      </c>
      <c r="ES621" s="3">
        <f t="shared" si="839"/>
        <v>1</v>
      </c>
      <c r="ET621" s="3">
        <f t="shared" si="839"/>
        <v>1</v>
      </c>
      <c r="EU621" s="3">
        <f t="shared" si="839"/>
        <v>1</v>
      </c>
      <c r="EV621" s="24">
        <f t="shared" si="839"/>
        <v>0</v>
      </c>
      <c r="EW621" s="245">
        <f t="shared" si="781"/>
        <v>4</v>
      </c>
      <c r="EX621" s="262" t="str">
        <f t="shared" si="778"/>
        <v/>
      </c>
    </row>
    <row r="622" spans="1:154" ht="16.149999999999999" customHeight="1" x14ac:dyDescent="0.25">
      <c r="A622" s="363"/>
      <c r="D622" s="363"/>
      <c r="E622" s="363"/>
      <c r="F622" s="363"/>
      <c r="G622" s="363"/>
      <c r="H622" s="363"/>
      <c r="I622" s="363"/>
      <c r="J622" s="68">
        <f t="shared" si="836"/>
        <v>768</v>
      </c>
      <c r="K622" s="427" t="str">
        <f t="shared" si="779"/>
        <v>Pterostylis leptochila</v>
      </c>
      <c r="L622" s="372">
        <v>768</v>
      </c>
      <c r="M622" s="427" t="s">
        <v>1765</v>
      </c>
      <c r="N622" s="76" t="s">
        <v>431</v>
      </c>
      <c r="O622" s="363" t="str">
        <f t="shared" ref="O622:O685" si="851">VLOOKUP(M622,$B$3:$E$55,4,FALSE)</f>
        <v>S</v>
      </c>
      <c r="P622" s="70" t="s">
        <v>3062</v>
      </c>
      <c r="Q622" s="364" t="s">
        <v>3063</v>
      </c>
      <c r="R622" s="365">
        <v>43008</v>
      </c>
      <c r="S622" s="365">
        <v>43069</v>
      </c>
      <c r="T622" s="603" t="s">
        <v>7894</v>
      </c>
      <c r="U622" s="603" t="s">
        <v>7894</v>
      </c>
      <c r="V622" s="603" t="s">
        <v>7894</v>
      </c>
      <c r="W622" s="603" t="s">
        <v>7894</v>
      </c>
      <c r="X622" s="603" t="s">
        <v>7894</v>
      </c>
      <c r="Y622" s="603" t="s">
        <v>7894</v>
      </c>
      <c r="Z622" s="603" t="s">
        <v>7894</v>
      </c>
      <c r="AA622" s="603" t="s">
        <v>7894</v>
      </c>
      <c r="AB622" s="603" t="s">
        <v>4828</v>
      </c>
      <c r="AC622" s="603" t="s">
        <v>4829</v>
      </c>
      <c r="AD622" s="603" t="s">
        <v>4830</v>
      </c>
      <c r="AE622" s="603" t="s">
        <v>7894</v>
      </c>
      <c r="AF622" s="605" t="s">
        <v>7902</v>
      </c>
      <c r="AG622" s="605" t="s">
        <v>7946</v>
      </c>
      <c r="AH622" s="366" t="s">
        <v>685</v>
      </c>
      <c r="AI622" s="363">
        <f t="shared" si="837"/>
        <v>6</v>
      </c>
      <c r="AJ622" s="363">
        <v>36</v>
      </c>
      <c r="AK622" s="413" t="str">
        <f t="shared" si="775"/>
        <v>Rufus Greenhoods</v>
      </c>
      <c r="AL622" s="413" t="str">
        <f t="shared" si="776"/>
        <v>Pterostylis rufa</v>
      </c>
      <c r="AM622" s="486" t="s">
        <v>7607</v>
      </c>
      <c r="AS622" s="69">
        <f t="shared" si="841"/>
        <v>40</v>
      </c>
      <c r="AT622" s="69">
        <f t="shared" si="842"/>
        <v>48</v>
      </c>
      <c r="AU622" s="69">
        <f t="shared" si="843"/>
        <v>9</v>
      </c>
      <c r="AV622" s="69">
        <f t="shared" si="844"/>
        <v>11</v>
      </c>
      <c r="AW622" s="81"/>
      <c r="AX622" s="70" t="s">
        <v>3064</v>
      </c>
      <c r="AY622" s="364">
        <v>10926</v>
      </c>
      <c r="AZ622" s="264" t="s">
        <v>48</v>
      </c>
      <c r="BA622" s="238"/>
      <c r="BB622" s="237" t="str">
        <f t="shared" si="845"/>
        <v/>
      </c>
      <c r="BC622" s="270">
        <f t="shared" si="846"/>
        <v>768</v>
      </c>
      <c r="BD622" t="str">
        <f t="shared" si="847"/>
        <v>Pterostylis leptochila</v>
      </c>
      <c r="BE622" s="367" t="e">
        <f>COUNTIFS(#REF!,L622)</f>
        <v>#REF!</v>
      </c>
      <c r="BF622" s="374" t="str">
        <f t="shared" si="777"/>
        <v>y</v>
      </c>
      <c r="BG622" s="82"/>
      <c r="BH622" s="375"/>
      <c r="BI622" s="374"/>
      <c r="BJ622" s="403"/>
      <c r="CE622" t="str">
        <f t="shared" si="849"/>
        <v>Karri Snail Orchid (Pterostylis karri)</v>
      </c>
      <c r="CF622" s="388" t="str">
        <f t="shared" si="850"/>
        <v>Pterostylis karri</v>
      </c>
      <c r="CG622" t="str">
        <f t="shared" si="783"/>
        <v/>
      </c>
      <c r="CH622" t="str">
        <f t="shared" si="784"/>
        <v/>
      </c>
      <c r="CI622" t="str">
        <f t="shared" si="785"/>
        <v/>
      </c>
      <c r="CJ622" t="str">
        <f t="shared" si="786"/>
        <v/>
      </c>
      <c r="CK622" s="359" t="str">
        <f t="shared" si="787"/>
        <v/>
      </c>
      <c r="CL622" t="str">
        <f t="shared" si="788"/>
        <v/>
      </c>
      <c r="CM622" t="str">
        <f t="shared" si="789"/>
        <v/>
      </c>
      <c r="CN622" t="str">
        <f t="shared" si="790"/>
        <v/>
      </c>
      <c r="CO622" s="359" t="str">
        <f t="shared" si="791"/>
        <v/>
      </c>
      <c r="CP622" t="str">
        <f t="shared" si="792"/>
        <v/>
      </c>
      <c r="CQ622" t="str">
        <f t="shared" si="793"/>
        <v/>
      </c>
      <c r="CR622" t="str">
        <f t="shared" si="794"/>
        <v/>
      </c>
      <c r="CS622" s="359" t="str">
        <f t="shared" si="795"/>
        <v/>
      </c>
      <c r="CT622" t="str">
        <f t="shared" si="796"/>
        <v/>
      </c>
      <c r="CU622" t="str">
        <f t="shared" si="797"/>
        <v/>
      </c>
      <c r="CV622" t="str">
        <f t="shared" si="798"/>
        <v/>
      </c>
      <c r="CW622" t="str">
        <f t="shared" si="799"/>
        <v/>
      </c>
      <c r="CX622" s="359" t="str">
        <f t="shared" si="800"/>
        <v/>
      </c>
      <c r="CY622" t="str">
        <f t="shared" si="801"/>
        <v/>
      </c>
      <c r="CZ622" t="str">
        <f t="shared" si="802"/>
        <v/>
      </c>
      <c r="DA622" t="str">
        <f t="shared" si="803"/>
        <v/>
      </c>
      <c r="DB622" s="359" t="str">
        <f t="shared" si="804"/>
        <v/>
      </c>
      <c r="DC622" t="str">
        <f t="shared" si="805"/>
        <v/>
      </c>
      <c r="DD622" t="str">
        <f t="shared" si="806"/>
        <v/>
      </c>
      <c r="DE622" t="str">
        <f t="shared" si="807"/>
        <v/>
      </c>
      <c r="DF622" s="359" t="str">
        <f t="shared" si="808"/>
        <v/>
      </c>
      <c r="DG622" t="str">
        <f t="shared" si="809"/>
        <v/>
      </c>
      <c r="DH622" t="str">
        <f t="shared" si="810"/>
        <v/>
      </c>
      <c r="DI622" t="str">
        <f t="shared" si="811"/>
        <v/>
      </c>
      <c r="DJ622" t="str">
        <f t="shared" si="812"/>
        <v/>
      </c>
      <c r="DK622" s="359" t="str">
        <f t="shared" si="813"/>
        <v/>
      </c>
      <c r="DL622" t="str">
        <f t="shared" si="814"/>
        <v>X</v>
      </c>
      <c r="DM622" t="str">
        <f t="shared" si="815"/>
        <v>X</v>
      </c>
      <c r="DN622" t="str">
        <f t="shared" si="816"/>
        <v>X</v>
      </c>
      <c r="DO622" s="359" t="str">
        <f t="shared" si="817"/>
        <v>X</v>
      </c>
      <c r="DP622" t="str">
        <f t="shared" si="818"/>
        <v>X</v>
      </c>
      <c r="DQ622" t="str">
        <f t="shared" si="819"/>
        <v>X</v>
      </c>
      <c r="DR622" t="str">
        <f t="shared" si="820"/>
        <v>X</v>
      </c>
      <c r="DS622" s="359" t="str">
        <f t="shared" si="821"/>
        <v>X</v>
      </c>
      <c r="DT622" t="str">
        <f t="shared" si="822"/>
        <v>X</v>
      </c>
      <c r="DU622" t="str">
        <f t="shared" si="823"/>
        <v>X</v>
      </c>
      <c r="DV622" t="str">
        <f t="shared" si="824"/>
        <v>X</v>
      </c>
      <c r="DW622" t="str">
        <f t="shared" si="825"/>
        <v>X</v>
      </c>
      <c r="DX622" s="359" t="str">
        <f t="shared" si="826"/>
        <v>X</v>
      </c>
      <c r="DY622" t="str">
        <f t="shared" si="827"/>
        <v/>
      </c>
      <c r="DZ622" t="str">
        <f t="shared" si="828"/>
        <v/>
      </c>
      <c r="EA622" t="str">
        <f t="shared" si="829"/>
        <v/>
      </c>
      <c r="EB622" s="359" t="str">
        <f t="shared" si="830"/>
        <v/>
      </c>
      <c r="EC622" t="str">
        <f t="shared" si="831"/>
        <v/>
      </c>
      <c r="ED622" t="str">
        <f t="shared" si="832"/>
        <v/>
      </c>
      <c r="EE622" t="str">
        <f t="shared" si="833"/>
        <v/>
      </c>
      <c r="EF622" t="str">
        <f t="shared" si="834"/>
        <v/>
      </c>
      <c r="EG622" s="359" t="str">
        <f t="shared" si="835"/>
        <v/>
      </c>
      <c r="EH622" t="str">
        <f t="shared" si="782"/>
        <v>Pterostylis karri</v>
      </c>
      <c r="EJ622" t="str">
        <f t="shared" si="848"/>
        <v>Pterostylis leptochila</v>
      </c>
      <c r="EK622" s="100">
        <f t="shared" si="839"/>
        <v>0</v>
      </c>
      <c r="EL622" s="3">
        <f t="shared" si="839"/>
        <v>0</v>
      </c>
      <c r="EM622" s="3">
        <f t="shared" si="839"/>
        <v>0</v>
      </c>
      <c r="EN622" s="3">
        <f t="shared" si="839"/>
        <v>0</v>
      </c>
      <c r="EO622" s="3">
        <f t="shared" si="839"/>
        <v>0</v>
      </c>
      <c r="EP622" s="3">
        <f t="shared" si="839"/>
        <v>0</v>
      </c>
      <c r="EQ622" s="3">
        <f t="shared" si="839"/>
        <v>0</v>
      </c>
      <c r="ER622" s="3">
        <f t="shared" si="839"/>
        <v>0</v>
      </c>
      <c r="ES622" s="3">
        <f t="shared" si="839"/>
        <v>1</v>
      </c>
      <c r="ET622" s="3">
        <f t="shared" si="839"/>
        <v>1</v>
      </c>
      <c r="EU622" s="3">
        <f t="shared" si="839"/>
        <v>1</v>
      </c>
      <c r="EV622" s="24">
        <f t="shared" si="839"/>
        <v>0</v>
      </c>
      <c r="EW622" s="245">
        <f t="shared" si="781"/>
        <v>3</v>
      </c>
      <c r="EX622" s="262" t="str">
        <f t="shared" si="778"/>
        <v/>
      </c>
    </row>
    <row r="623" spans="1:154" ht="16.149999999999999" customHeight="1" x14ac:dyDescent="0.25">
      <c r="A623" s="363"/>
      <c r="D623" s="363"/>
      <c r="E623" s="363"/>
      <c r="F623" s="363"/>
      <c r="G623" s="363"/>
      <c r="H623" s="363"/>
      <c r="I623" s="363"/>
      <c r="J623" s="68">
        <f t="shared" si="836"/>
        <v>1203</v>
      </c>
      <c r="K623" s="427" t="str">
        <f t="shared" si="779"/>
        <v>Pterostylis longicornis</v>
      </c>
      <c r="L623" s="372">
        <v>1203</v>
      </c>
      <c r="M623" s="427" t="s">
        <v>1765</v>
      </c>
      <c r="N623" s="76" t="s">
        <v>1283</v>
      </c>
      <c r="O623" s="363" t="str">
        <f t="shared" si="851"/>
        <v>S</v>
      </c>
      <c r="P623" s="70" t="s">
        <v>3065</v>
      </c>
      <c r="Q623" s="364" t="s">
        <v>3066</v>
      </c>
      <c r="R623" s="365">
        <v>43008</v>
      </c>
      <c r="S623" s="365">
        <v>43039</v>
      </c>
      <c r="T623" s="603" t="s">
        <v>7894</v>
      </c>
      <c r="U623" s="603" t="s">
        <v>7894</v>
      </c>
      <c r="V623" s="603" t="s">
        <v>7894</v>
      </c>
      <c r="W623" s="603" t="s">
        <v>7894</v>
      </c>
      <c r="X623" s="603" t="s">
        <v>7894</v>
      </c>
      <c r="Y623" s="603" t="s">
        <v>7894</v>
      </c>
      <c r="Z623" s="603" t="s">
        <v>7894</v>
      </c>
      <c r="AA623" s="603" t="s">
        <v>7894</v>
      </c>
      <c r="AB623" s="603" t="s">
        <v>4828</v>
      </c>
      <c r="AC623" s="603" t="s">
        <v>4829</v>
      </c>
      <c r="AD623" s="603" t="s">
        <v>7894</v>
      </c>
      <c r="AE623" s="603" t="s">
        <v>7894</v>
      </c>
      <c r="AF623" s="605" t="s">
        <v>7896</v>
      </c>
      <c r="AG623" s="605" t="s">
        <v>7943</v>
      </c>
      <c r="AH623" s="366" t="s">
        <v>685</v>
      </c>
      <c r="AI623" s="363">
        <f t="shared" si="837"/>
        <v>6</v>
      </c>
      <c r="AJ623" s="363">
        <v>31</v>
      </c>
      <c r="AK623" s="413" t="str">
        <f t="shared" si="775"/>
        <v>Bird Orchids</v>
      </c>
      <c r="AL623" s="413" t="str">
        <f t="shared" si="776"/>
        <v>Pterostylis barbata/barbata</v>
      </c>
      <c r="AM623" s="486" t="s">
        <v>7607</v>
      </c>
      <c r="AN623" s="81" t="s">
        <v>3067</v>
      </c>
      <c r="AS623" s="69">
        <f t="shared" si="841"/>
        <v>40</v>
      </c>
      <c r="AT623" s="69">
        <f t="shared" si="842"/>
        <v>44</v>
      </c>
      <c r="AU623" s="69">
        <f t="shared" si="843"/>
        <v>9</v>
      </c>
      <c r="AV623" s="69">
        <f t="shared" si="844"/>
        <v>10</v>
      </c>
      <c r="AW623" s="81"/>
      <c r="AX623" s="70" t="s">
        <v>3068</v>
      </c>
      <c r="AY623" s="364" t="e">
        <v>#N/A</v>
      </c>
      <c r="AZ623" s="264" t="s">
        <v>48</v>
      </c>
      <c r="BA623" s="238"/>
      <c r="BB623" s="237" t="str">
        <f t="shared" si="845"/>
        <v/>
      </c>
      <c r="BC623" s="270">
        <f t="shared" si="846"/>
        <v>1203</v>
      </c>
      <c r="BD623" t="str">
        <f t="shared" si="847"/>
        <v>Pterostylis longicornis</v>
      </c>
      <c r="BE623" s="367" t="e">
        <f>COUNTIFS(#REF!,L623)</f>
        <v>#REF!</v>
      </c>
      <c r="BF623" s="374" t="str">
        <f t="shared" si="777"/>
        <v>y</v>
      </c>
      <c r="BG623" s="82"/>
      <c r="BH623" s="375"/>
      <c r="BI623" s="374"/>
      <c r="BJ623" s="403"/>
      <c r="CE623" t="str">
        <f t="shared" si="849"/>
        <v>Ravensthorpe Rufous Greenhood (Pterostylis leptochila)</v>
      </c>
      <c r="CF623" s="388" t="str">
        <f t="shared" si="850"/>
        <v>Pterostylis leptochila</v>
      </c>
      <c r="CG623" t="str">
        <f t="shared" si="783"/>
        <v/>
      </c>
      <c r="CH623" t="str">
        <f t="shared" si="784"/>
        <v/>
      </c>
      <c r="CI623" t="str">
        <f t="shared" si="785"/>
        <v/>
      </c>
      <c r="CJ623" t="str">
        <f t="shared" si="786"/>
        <v/>
      </c>
      <c r="CK623" s="359" t="str">
        <f t="shared" si="787"/>
        <v/>
      </c>
      <c r="CL623" t="str">
        <f t="shared" si="788"/>
        <v/>
      </c>
      <c r="CM623" t="str">
        <f t="shared" si="789"/>
        <v/>
      </c>
      <c r="CN623" t="str">
        <f t="shared" si="790"/>
        <v/>
      </c>
      <c r="CO623" s="359" t="str">
        <f t="shared" si="791"/>
        <v/>
      </c>
      <c r="CP623" t="str">
        <f t="shared" si="792"/>
        <v/>
      </c>
      <c r="CQ623" t="str">
        <f t="shared" si="793"/>
        <v/>
      </c>
      <c r="CR623" t="str">
        <f t="shared" si="794"/>
        <v/>
      </c>
      <c r="CS623" s="359" t="str">
        <f t="shared" si="795"/>
        <v/>
      </c>
      <c r="CT623" t="str">
        <f t="shared" si="796"/>
        <v/>
      </c>
      <c r="CU623" t="str">
        <f t="shared" si="797"/>
        <v/>
      </c>
      <c r="CV623" t="str">
        <f t="shared" si="798"/>
        <v/>
      </c>
      <c r="CW623" t="str">
        <f t="shared" si="799"/>
        <v/>
      </c>
      <c r="CX623" s="359" t="str">
        <f t="shared" si="800"/>
        <v/>
      </c>
      <c r="CY623" t="str">
        <f t="shared" si="801"/>
        <v/>
      </c>
      <c r="CZ623" t="str">
        <f t="shared" si="802"/>
        <v/>
      </c>
      <c r="DA623" t="str">
        <f t="shared" si="803"/>
        <v/>
      </c>
      <c r="DB623" s="359" t="str">
        <f t="shared" si="804"/>
        <v/>
      </c>
      <c r="DC623" t="str">
        <f t="shared" si="805"/>
        <v/>
      </c>
      <c r="DD623" t="str">
        <f t="shared" si="806"/>
        <v/>
      </c>
      <c r="DE623" t="str">
        <f t="shared" si="807"/>
        <v/>
      </c>
      <c r="DF623" s="359" t="str">
        <f t="shared" si="808"/>
        <v/>
      </c>
      <c r="DG623" t="str">
        <f t="shared" si="809"/>
        <v/>
      </c>
      <c r="DH623" t="str">
        <f t="shared" si="810"/>
        <v/>
      </c>
      <c r="DI623" t="str">
        <f t="shared" si="811"/>
        <v/>
      </c>
      <c r="DJ623" t="str">
        <f t="shared" si="812"/>
        <v/>
      </c>
      <c r="DK623" s="359" t="str">
        <f t="shared" si="813"/>
        <v/>
      </c>
      <c r="DL623" t="str">
        <f t="shared" si="814"/>
        <v/>
      </c>
      <c r="DM623" t="str">
        <f t="shared" si="815"/>
        <v/>
      </c>
      <c r="DN623" t="str">
        <f t="shared" si="816"/>
        <v/>
      </c>
      <c r="DO623" s="359" t="str">
        <f t="shared" si="817"/>
        <v/>
      </c>
      <c r="DP623" t="str">
        <f t="shared" si="818"/>
        <v/>
      </c>
      <c r="DQ623" t="str">
        <f t="shared" si="819"/>
        <v/>
      </c>
      <c r="DR623" t="str">
        <f t="shared" si="820"/>
        <v/>
      </c>
      <c r="DS623" s="359" t="str">
        <f t="shared" si="821"/>
        <v/>
      </c>
      <c r="DT623" t="str">
        <f t="shared" si="822"/>
        <v>X</v>
      </c>
      <c r="DU623" t="str">
        <f t="shared" si="823"/>
        <v>X</v>
      </c>
      <c r="DV623" t="str">
        <f t="shared" si="824"/>
        <v>X</v>
      </c>
      <c r="DW623" t="str">
        <f t="shared" si="825"/>
        <v>X</v>
      </c>
      <c r="DX623" s="359" t="str">
        <f t="shared" si="826"/>
        <v>X</v>
      </c>
      <c r="DY623" t="str">
        <f t="shared" si="827"/>
        <v>X</v>
      </c>
      <c r="DZ623" t="str">
        <f t="shared" si="828"/>
        <v>X</v>
      </c>
      <c r="EA623" t="str">
        <f t="shared" si="829"/>
        <v>X</v>
      </c>
      <c r="EB623" s="359" t="str">
        <f t="shared" si="830"/>
        <v>X</v>
      </c>
      <c r="EC623" t="str">
        <f t="shared" si="831"/>
        <v/>
      </c>
      <c r="ED623" t="str">
        <f t="shared" si="832"/>
        <v/>
      </c>
      <c r="EE623" t="str">
        <f t="shared" si="833"/>
        <v/>
      </c>
      <c r="EF623" t="str">
        <f t="shared" si="834"/>
        <v/>
      </c>
      <c r="EG623" s="359" t="str">
        <f t="shared" si="835"/>
        <v/>
      </c>
      <c r="EH623" t="str">
        <f t="shared" si="782"/>
        <v>Pterostylis leptochila</v>
      </c>
      <c r="EJ623" t="str">
        <f t="shared" si="848"/>
        <v>Pterostylis longicornis</v>
      </c>
      <c r="EK623" s="100">
        <f t="shared" si="839"/>
        <v>0</v>
      </c>
      <c r="EL623" s="3">
        <f t="shared" si="839"/>
        <v>0</v>
      </c>
      <c r="EM623" s="3">
        <f t="shared" si="839"/>
        <v>0</v>
      </c>
      <c r="EN623" s="3">
        <f t="shared" si="839"/>
        <v>0</v>
      </c>
      <c r="EO623" s="3">
        <f t="shared" si="839"/>
        <v>0</v>
      </c>
      <c r="EP623" s="3">
        <f t="shared" si="839"/>
        <v>0</v>
      </c>
      <c r="EQ623" s="3">
        <f t="shared" si="839"/>
        <v>0</v>
      </c>
      <c r="ER623" s="3">
        <f t="shared" si="839"/>
        <v>0</v>
      </c>
      <c r="ES623" s="3">
        <f t="shared" si="839"/>
        <v>1</v>
      </c>
      <c r="ET623" s="3">
        <f t="shared" si="839"/>
        <v>1</v>
      </c>
      <c r="EU623" s="3">
        <f t="shared" si="839"/>
        <v>0</v>
      </c>
      <c r="EV623" s="24">
        <f t="shared" si="839"/>
        <v>0</v>
      </c>
      <c r="EW623" s="245">
        <f t="shared" si="781"/>
        <v>2</v>
      </c>
      <c r="EX623" s="262" t="str">
        <f t="shared" si="778"/>
        <v/>
      </c>
    </row>
    <row r="624" spans="1:154" ht="16.149999999999999" customHeight="1" x14ac:dyDescent="0.25">
      <c r="A624" s="363"/>
      <c r="D624" s="363"/>
      <c r="E624" s="363"/>
      <c r="F624" s="363"/>
      <c r="G624" s="363"/>
      <c r="H624" s="363"/>
      <c r="I624" s="363"/>
      <c r="J624" s="68">
        <f t="shared" si="836"/>
        <v>769</v>
      </c>
      <c r="K624" s="427" t="str">
        <f t="shared" si="779"/>
        <v>Pterostylis lortensis</v>
      </c>
      <c r="L624" s="372">
        <v>769</v>
      </c>
      <c r="M624" s="427" t="s">
        <v>1765</v>
      </c>
      <c r="N624" s="76" t="s">
        <v>767</v>
      </c>
      <c r="O624" s="363" t="str">
        <f t="shared" si="851"/>
        <v>S</v>
      </c>
      <c r="P624" s="70" t="s">
        <v>3069</v>
      </c>
      <c r="Q624" s="364" t="s">
        <v>3070</v>
      </c>
      <c r="R624" s="365">
        <v>42948</v>
      </c>
      <c r="S624" s="365">
        <v>43008</v>
      </c>
      <c r="T624" s="603" t="s">
        <v>7894</v>
      </c>
      <c r="U624" s="603" t="s">
        <v>7894</v>
      </c>
      <c r="V624" s="603" t="s">
        <v>7894</v>
      </c>
      <c r="W624" s="603" t="s">
        <v>7894</v>
      </c>
      <c r="X624" s="603" t="s">
        <v>7894</v>
      </c>
      <c r="Y624" s="603" t="s">
        <v>7894</v>
      </c>
      <c r="Z624" s="603" t="s">
        <v>7894</v>
      </c>
      <c r="AA624" s="603" t="s">
        <v>4827</v>
      </c>
      <c r="AB624" s="603" t="s">
        <v>4828</v>
      </c>
      <c r="AC624" s="603" t="s">
        <v>7894</v>
      </c>
      <c r="AD624" s="603" t="s">
        <v>7894</v>
      </c>
      <c r="AE624" s="603" t="s">
        <v>7894</v>
      </c>
      <c r="AF624" s="605" t="s">
        <v>7903</v>
      </c>
      <c r="AG624" s="605" t="s">
        <v>7947</v>
      </c>
      <c r="AH624" s="366" t="s">
        <v>685</v>
      </c>
      <c r="AI624" s="363">
        <f t="shared" si="837"/>
        <v>6</v>
      </c>
      <c r="AJ624" s="363">
        <v>34</v>
      </c>
      <c r="AK624" s="413" t="str">
        <f t="shared" si="775"/>
        <v>Snail Orchids</v>
      </c>
      <c r="AL624" s="413" t="str">
        <f t="shared" si="776"/>
        <v>Pterostylis nana</v>
      </c>
      <c r="AM624" s="486" t="s">
        <v>7607</v>
      </c>
      <c r="AN624" s="70" t="s">
        <v>3071</v>
      </c>
      <c r="AO624" s="70" t="s">
        <v>7573</v>
      </c>
      <c r="AP624" s="70" t="s">
        <v>3072</v>
      </c>
      <c r="AS624" s="69">
        <f t="shared" si="841"/>
        <v>32</v>
      </c>
      <c r="AT624" s="69">
        <f t="shared" si="842"/>
        <v>39</v>
      </c>
      <c r="AU624" s="69">
        <f t="shared" si="843"/>
        <v>8</v>
      </c>
      <c r="AV624" s="69">
        <f t="shared" si="844"/>
        <v>9</v>
      </c>
      <c r="AW624" s="81"/>
      <c r="AX624" s="70" t="s">
        <v>3073</v>
      </c>
      <c r="AY624" s="364">
        <v>44300</v>
      </c>
      <c r="AZ624" s="264" t="s">
        <v>48</v>
      </c>
      <c r="BA624" s="238"/>
      <c r="BB624" s="237" t="str">
        <f t="shared" si="845"/>
        <v/>
      </c>
      <c r="BC624" s="270">
        <f t="shared" si="846"/>
        <v>769</v>
      </c>
      <c r="BD624" t="str">
        <f t="shared" si="847"/>
        <v>Pterostylis lortensis</v>
      </c>
      <c r="BE624" s="367" t="e">
        <f>COUNTIFS(#REF!,L624)</f>
        <v>#REF!</v>
      </c>
      <c r="BF624" s="374" t="str">
        <f t="shared" si="777"/>
        <v>y</v>
      </c>
      <c r="BG624" s="82"/>
      <c r="BH624" s="375"/>
      <c r="BI624" s="374"/>
      <c r="BJ624" s="403"/>
      <c r="CE624" t="str">
        <f t="shared" si="849"/>
        <v>Muirs Highway Bird Orchid (Pterostylis longicornis)</v>
      </c>
      <c r="CF624" s="388" t="str">
        <f t="shared" si="850"/>
        <v>Pterostylis longicornis</v>
      </c>
      <c r="CG624" t="str">
        <f t="shared" si="783"/>
        <v/>
      </c>
      <c r="CH624" t="str">
        <f t="shared" si="784"/>
        <v/>
      </c>
      <c r="CI624" t="str">
        <f t="shared" si="785"/>
        <v/>
      </c>
      <c r="CJ624" t="str">
        <f t="shared" si="786"/>
        <v/>
      </c>
      <c r="CK624" s="359" t="str">
        <f t="shared" si="787"/>
        <v/>
      </c>
      <c r="CL624" t="str">
        <f t="shared" si="788"/>
        <v/>
      </c>
      <c r="CM624" t="str">
        <f t="shared" si="789"/>
        <v/>
      </c>
      <c r="CN624" t="str">
        <f t="shared" si="790"/>
        <v/>
      </c>
      <c r="CO624" s="359" t="str">
        <f t="shared" si="791"/>
        <v/>
      </c>
      <c r="CP624" t="str">
        <f t="shared" si="792"/>
        <v/>
      </c>
      <c r="CQ624" t="str">
        <f t="shared" si="793"/>
        <v/>
      </c>
      <c r="CR624" t="str">
        <f t="shared" si="794"/>
        <v/>
      </c>
      <c r="CS624" s="359" t="str">
        <f t="shared" si="795"/>
        <v/>
      </c>
      <c r="CT624" t="str">
        <f t="shared" si="796"/>
        <v/>
      </c>
      <c r="CU624" t="str">
        <f t="shared" si="797"/>
        <v/>
      </c>
      <c r="CV624" t="str">
        <f t="shared" si="798"/>
        <v/>
      </c>
      <c r="CW624" t="str">
        <f t="shared" si="799"/>
        <v/>
      </c>
      <c r="CX624" s="359" t="str">
        <f t="shared" si="800"/>
        <v/>
      </c>
      <c r="CY624" t="str">
        <f t="shared" si="801"/>
        <v/>
      </c>
      <c r="CZ624" t="str">
        <f t="shared" si="802"/>
        <v/>
      </c>
      <c r="DA624" t="str">
        <f t="shared" si="803"/>
        <v/>
      </c>
      <c r="DB624" s="359" t="str">
        <f t="shared" si="804"/>
        <v/>
      </c>
      <c r="DC624" t="str">
        <f t="shared" si="805"/>
        <v/>
      </c>
      <c r="DD624" t="str">
        <f t="shared" si="806"/>
        <v/>
      </c>
      <c r="DE624" t="str">
        <f t="shared" si="807"/>
        <v/>
      </c>
      <c r="DF624" s="359" t="str">
        <f t="shared" si="808"/>
        <v/>
      </c>
      <c r="DG624" t="str">
        <f t="shared" si="809"/>
        <v/>
      </c>
      <c r="DH624" t="str">
        <f t="shared" si="810"/>
        <v/>
      </c>
      <c r="DI624" t="str">
        <f t="shared" si="811"/>
        <v/>
      </c>
      <c r="DJ624" t="str">
        <f t="shared" si="812"/>
        <v/>
      </c>
      <c r="DK624" s="359" t="str">
        <f t="shared" si="813"/>
        <v/>
      </c>
      <c r="DL624" t="str">
        <f t="shared" si="814"/>
        <v/>
      </c>
      <c r="DM624" t="str">
        <f t="shared" si="815"/>
        <v/>
      </c>
      <c r="DN624" t="str">
        <f t="shared" si="816"/>
        <v/>
      </c>
      <c r="DO624" s="359" t="str">
        <f t="shared" si="817"/>
        <v/>
      </c>
      <c r="DP624" t="str">
        <f t="shared" si="818"/>
        <v/>
      </c>
      <c r="DQ624" t="str">
        <f t="shared" si="819"/>
        <v/>
      </c>
      <c r="DR624" t="str">
        <f t="shared" si="820"/>
        <v/>
      </c>
      <c r="DS624" s="359" t="str">
        <f t="shared" si="821"/>
        <v/>
      </c>
      <c r="DT624" t="str">
        <f t="shared" si="822"/>
        <v>X</v>
      </c>
      <c r="DU624" t="str">
        <f t="shared" si="823"/>
        <v>X</v>
      </c>
      <c r="DV624" t="str">
        <f t="shared" si="824"/>
        <v>X</v>
      </c>
      <c r="DW624" t="str">
        <f t="shared" si="825"/>
        <v>X</v>
      </c>
      <c r="DX624" s="359" t="str">
        <f t="shared" si="826"/>
        <v>X</v>
      </c>
      <c r="DY624" t="str">
        <f t="shared" si="827"/>
        <v/>
      </c>
      <c r="DZ624" t="str">
        <f t="shared" si="828"/>
        <v/>
      </c>
      <c r="EA624" t="str">
        <f t="shared" si="829"/>
        <v/>
      </c>
      <c r="EB624" s="359" t="str">
        <f t="shared" si="830"/>
        <v/>
      </c>
      <c r="EC624" t="str">
        <f t="shared" si="831"/>
        <v/>
      </c>
      <c r="ED624" t="str">
        <f t="shared" si="832"/>
        <v/>
      </c>
      <c r="EE624" t="str">
        <f t="shared" si="833"/>
        <v/>
      </c>
      <c r="EF624" t="str">
        <f t="shared" si="834"/>
        <v/>
      </c>
      <c r="EG624" s="359" t="str">
        <f t="shared" si="835"/>
        <v/>
      </c>
      <c r="EH624" t="str">
        <f t="shared" si="782"/>
        <v>Pterostylis longicornis</v>
      </c>
      <c r="EJ624" t="str">
        <f t="shared" si="848"/>
        <v>Pterostylis lortensis</v>
      </c>
      <c r="EK624" s="100">
        <f t="shared" si="839"/>
        <v>0</v>
      </c>
      <c r="EL624" s="3">
        <f t="shared" si="839"/>
        <v>0</v>
      </c>
      <c r="EM624" s="3">
        <f t="shared" si="839"/>
        <v>0</v>
      </c>
      <c r="EN624" s="3">
        <f t="shared" si="839"/>
        <v>0</v>
      </c>
      <c r="EO624" s="3">
        <f t="shared" si="839"/>
        <v>0</v>
      </c>
      <c r="EP624" s="3">
        <f t="shared" si="839"/>
        <v>0</v>
      </c>
      <c r="EQ624" s="3">
        <f t="shared" si="839"/>
        <v>0</v>
      </c>
      <c r="ER624" s="3">
        <f t="shared" si="839"/>
        <v>1</v>
      </c>
      <c r="ES624" s="3">
        <f t="shared" si="839"/>
        <v>1</v>
      </c>
      <c r="ET624" s="3">
        <f t="shared" si="839"/>
        <v>0</v>
      </c>
      <c r="EU624" s="3">
        <f t="shared" si="839"/>
        <v>0</v>
      </c>
      <c r="EV624" s="24">
        <f t="shared" si="839"/>
        <v>0</v>
      </c>
      <c r="EW624" s="245">
        <f t="shared" si="781"/>
        <v>2</v>
      </c>
      <c r="EX624" s="262" t="str">
        <f t="shared" si="778"/>
        <v/>
      </c>
    </row>
    <row r="625" spans="1:154" ht="16.149999999999999" customHeight="1" x14ac:dyDescent="0.25">
      <c r="A625" s="363"/>
      <c r="D625" s="363"/>
      <c r="E625" s="363"/>
      <c r="F625" s="363"/>
      <c r="G625" s="363"/>
      <c r="H625" s="363"/>
      <c r="I625" s="363"/>
      <c r="J625" s="68">
        <f t="shared" si="836"/>
        <v>770</v>
      </c>
      <c r="K625" s="427" t="str">
        <f t="shared" si="779"/>
        <v>Pterostylis macrocalymma</v>
      </c>
      <c r="L625" s="372">
        <v>770</v>
      </c>
      <c r="M625" s="427" t="s">
        <v>1765</v>
      </c>
      <c r="N625" s="76" t="s">
        <v>1098</v>
      </c>
      <c r="O625" s="363" t="str">
        <f t="shared" si="851"/>
        <v>S</v>
      </c>
      <c r="P625" s="422" t="s">
        <v>3074</v>
      </c>
      <c r="Q625" s="364" t="s">
        <v>3075</v>
      </c>
      <c r="R625" s="365">
        <v>42962</v>
      </c>
      <c r="S625" s="365">
        <v>43023</v>
      </c>
      <c r="T625" s="603" t="s">
        <v>7894</v>
      </c>
      <c r="U625" s="603" t="s">
        <v>7894</v>
      </c>
      <c r="V625" s="603" t="s">
        <v>7894</v>
      </c>
      <c r="W625" s="603" t="s">
        <v>7894</v>
      </c>
      <c r="X625" s="603" t="s">
        <v>7894</v>
      </c>
      <c r="Y625" s="603" t="s">
        <v>7894</v>
      </c>
      <c r="Z625" s="603" t="s">
        <v>7894</v>
      </c>
      <c r="AA625" s="603" t="s">
        <v>4827</v>
      </c>
      <c r="AB625" s="603" t="s">
        <v>4828</v>
      </c>
      <c r="AC625" s="603" t="s">
        <v>4829</v>
      </c>
      <c r="AD625" s="603" t="s">
        <v>7894</v>
      </c>
      <c r="AE625" s="603" t="s">
        <v>7894</v>
      </c>
      <c r="AF625" s="605" t="s">
        <v>7900</v>
      </c>
      <c r="AG625" s="605" t="s">
        <v>7944</v>
      </c>
      <c r="AH625" s="69" t="s">
        <v>1593</v>
      </c>
      <c r="AI625" s="363">
        <f t="shared" si="837"/>
        <v>2</v>
      </c>
      <c r="AJ625" s="363">
        <v>36</v>
      </c>
      <c r="AK625" s="413" t="str">
        <f t="shared" si="775"/>
        <v>Rufus Greenhoods</v>
      </c>
      <c r="AL625" s="413" t="str">
        <f t="shared" si="776"/>
        <v>Pterostylis rufa</v>
      </c>
      <c r="AM625" s="486" t="s">
        <v>7607</v>
      </c>
      <c r="AS625" s="69">
        <f t="shared" si="841"/>
        <v>34</v>
      </c>
      <c r="AT625" s="69">
        <f t="shared" si="842"/>
        <v>42</v>
      </c>
      <c r="AU625" s="69">
        <f t="shared" si="843"/>
        <v>8</v>
      </c>
      <c r="AV625" s="69">
        <f t="shared" si="844"/>
        <v>10</v>
      </c>
      <c r="AW625" s="81"/>
      <c r="AX625" s="70" t="s">
        <v>3076</v>
      </c>
      <c r="AY625" s="364">
        <v>10932</v>
      </c>
      <c r="AZ625" s="264" t="s">
        <v>48</v>
      </c>
      <c r="BA625" s="238"/>
      <c r="BB625" s="237" t="str">
        <f t="shared" si="845"/>
        <v/>
      </c>
      <c r="BC625" s="270">
        <f t="shared" si="846"/>
        <v>770</v>
      </c>
      <c r="BD625" t="str">
        <f t="shared" si="847"/>
        <v>Pterostylis macrocalymma</v>
      </c>
      <c r="BE625" s="367" t="e">
        <f>COUNTIFS(#REF!,L625)</f>
        <v>#REF!</v>
      </c>
      <c r="BF625" s="374" t="str">
        <f t="shared" si="777"/>
        <v>y</v>
      </c>
      <c r="BG625" s="82"/>
      <c r="BH625" s="375"/>
      <c r="BI625" s="374"/>
      <c r="BJ625" s="403"/>
      <c r="CE625" t="str">
        <f t="shared" si="849"/>
        <v>Lort River Snail Orchid (Pterostylis lortensis)</v>
      </c>
      <c r="CF625" s="388" t="str">
        <f t="shared" si="850"/>
        <v>Pterostylis lortensis</v>
      </c>
      <c r="CG625" t="str">
        <f t="shared" si="783"/>
        <v/>
      </c>
      <c r="CH625" t="str">
        <f t="shared" si="784"/>
        <v/>
      </c>
      <c r="CI625" t="str">
        <f t="shared" si="785"/>
        <v/>
      </c>
      <c r="CJ625" t="str">
        <f t="shared" si="786"/>
        <v/>
      </c>
      <c r="CK625" s="359" t="str">
        <f t="shared" si="787"/>
        <v/>
      </c>
      <c r="CL625" t="str">
        <f t="shared" si="788"/>
        <v/>
      </c>
      <c r="CM625" t="str">
        <f t="shared" si="789"/>
        <v/>
      </c>
      <c r="CN625" t="str">
        <f t="shared" si="790"/>
        <v/>
      </c>
      <c r="CO625" s="359" t="str">
        <f t="shared" si="791"/>
        <v/>
      </c>
      <c r="CP625" t="str">
        <f t="shared" si="792"/>
        <v/>
      </c>
      <c r="CQ625" t="str">
        <f t="shared" si="793"/>
        <v/>
      </c>
      <c r="CR625" t="str">
        <f t="shared" si="794"/>
        <v/>
      </c>
      <c r="CS625" s="359" t="str">
        <f t="shared" si="795"/>
        <v/>
      </c>
      <c r="CT625" t="str">
        <f t="shared" si="796"/>
        <v/>
      </c>
      <c r="CU625" t="str">
        <f t="shared" si="797"/>
        <v/>
      </c>
      <c r="CV625" t="str">
        <f t="shared" si="798"/>
        <v/>
      </c>
      <c r="CW625" t="str">
        <f t="shared" si="799"/>
        <v/>
      </c>
      <c r="CX625" s="359" t="str">
        <f t="shared" si="800"/>
        <v/>
      </c>
      <c r="CY625" t="str">
        <f t="shared" si="801"/>
        <v/>
      </c>
      <c r="CZ625" t="str">
        <f t="shared" si="802"/>
        <v/>
      </c>
      <c r="DA625" t="str">
        <f t="shared" si="803"/>
        <v/>
      </c>
      <c r="DB625" s="359" t="str">
        <f t="shared" si="804"/>
        <v/>
      </c>
      <c r="DC625" t="str">
        <f t="shared" si="805"/>
        <v/>
      </c>
      <c r="DD625" t="str">
        <f t="shared" si="806"/>
        <v/>
      </c>
      <c r="DE625" t="str">
        <f t="shared" si="807"/>
        <v/>
      </c>
      <c r="DF625" s="359" t="str">
        <f t="shared" si="808"/>
        <v/>
      </c>
      <c r="DG625" t="str">
        <f t="shared" si="809"/>
        <v/>
      </c>
      <c r="DH625" t="str">
        <f t="shared" si="810"/>
        <v/>
      </c>
      <c r="DI625" t="str">
        <f t="shared" si="811"/>
        <v/>
      </c>
      <c r="DJ625" t="str">
        <f t="shared" si="812"/>
        <v/>
      </c>
      <c r="DK625" s="359" t="str">
        <f t="shared" si="813"/>
        <v/>
      </c>
      <c r="DL625" t="str">
        <f t="shared" si="814"/>
        <v>X</v>
      </c>
      <c r="DM625" t="str">
        <f t="shared" si="815"/>
        <v>X</v>
      </c>
      <c r="DN625" t="str">
        <f t="shared" si="816"/>
        <v>X</v>
      </c>
      <c r="DO625" s="359" t="str">
        <f t="shared" si="817"/>
        <v>X</v>
      </c>
      <c r="DP625" t="str">
        <f t="shared" si="818"/>
        <v>X</v>
      </c>
      <c r="DQ625" t="str">
        <f t="shared" si="819"/>
        <v>X</v>
      </c>
      <c r="DR625" t="str">
        <f t="shared" si="820"/>
        <v>X</v>
      </c>
      <c r="DS625" s="359" t="str">
        <f t="shared" si="821"/>
        <v>X</v>
      </c>
      <c r="DT625" t="str">
        <f t="shared" si="822"/>
        <v/>
      </c>
      <c r="DU625" t="str">
        <f t="shared" si="823"/>
        <v/>
      </c>
      <c r="DV625" t="str">
        <f t="shared" si="824"/>
        <v/>
      </c>
      <c r="DW625" t="str">
        <f t="shared" si="825"/>
        <v/>
      </c>
      <c r="DX625" s="359" t="str">
        <f t="shared" si="826"/>
        <v/>
      </c>
      <c r="DY625" t="str">
        <f t="shared" si="827"/>
        <v/>
      </c>
      <c r="DZ625" t="str">
        <f t="shared" si="828"/>
        <v/>
      </c>
      <c r="EA625" t="str">
        <f t="shared" si="829"/>
        <v/>
      </c>
      <c r="EB625" s="359" t="str">
        <f t="shared" si="830"/>
        <v/>
      </c>
      <c r="EC625" t="str">
        <f t="shared" si="831"/>
        <v/>
      </c>
      <c r="ED625" t="str">
        <f t="shared" si="832"/>
        <v/>
      </c>
      <c r="EE625" t="str">
        <f t="shared" si="833"/>
        <v/>
      </c>
      <c r="EF625" t="str">
        <f t="shared" si="834"/>
        <v/>
      </c>
      <c r="EG625" s="359" t="str">
        <f t="shared" si="835"/>
        <v/>
      </c>
      <c r="EH625" t="str">
        <f t="shared" si="782"/>
        <v>Pterostylis lortensis</v>
      </c>
      <c r="EJ625" t="str">
        <f t="shared" si="848"/>
        <v>Pterostylis macrocalymma</v>
      </c>
      <c r="EK625" s="100">
        <f t="shared" si="839"/>
        <v>0</v>
      </c>
      <c r="EL625" s="3">
        <f t="shared" si="839"/>
        <v>0</v>
      </c>
      <c r="EM625" s="3">
        <f t="shared" si="839"/>
        <v>0</v>
      </c>
      <c r="EN625" s="3">
        <f t="shared" si="839"/>
        <v>0</v>
      </c>
      <c r="EO625" s="3">
        <f t="shared" si="839"/>
        <v>0</v>
      </c>
      <c r="EP625" s="3">
        <f t="shared" si="839"/>
        <v>0</v>
      </c>
      <c r="EQ625" s="3">
        <f t="shared" si="839"/>
        <v>0</v>
      </c>
      <c r="ER625" s="3">
        <f t="shared" si="839"/>
        <v>1</v>
      </c>
      <c r="ES625" s="3">
        <f t="shared" si="839"/>
        <v>1</v>
      </c>
      <c r="ET625" s="3">
        <f t="shared" si="839"/>
        <v>1</v>
      </c>
      <c r="EU625" s="3">
        <f t="shared" si="839"/>
        <v>0</v>
      </c>
      <c r="EV625" s="24">
        <f t="shared" si="839"/>
        <v>0</v>
      </c>
      <c r="EW625" s="245">
        <f t="shared" si="781"/>
        <v>3</v>
      </c>
      <c r="EX625" s="262" t="str">
        <f t="shared" si="778"/>
        <v/>
      </c>
    </row>
    <row r="626" spans="1:154" ht="16.149999999999999" customHeight="1" x14ac:dyDescent="0.25">
      <c r="A626" s="363"/>
      <c r="D626" s="363"/>
      <c r="E626" s="363"/>
      <c r="F626" s="363"/>
      <c r="G626" s="363"/>
      <c r="H626" s="363"/>
      <c r="I626" s="363"/>
      <c r="J626" s="68">
        <f t="shared" si="836"/>
        <v>762</v>
      </c>
      <c r="K626" s="427" t="str">
        <f t="shared" si="779"/>
        <v>Pterostylis macrosceles</v>
      </c>
      <c r="L626" s="372">
        <v>762</v>
      </c>
      <c r="M626" s="427" t="s">
        <v>1765</v>
      </c>
      <c r="N626" s="76" t="s">
        <v>1114</v>
      </c>
      <c r="O626" s="363" t="str">
        <f t="shared" si="851"/>
        <v>S</v>
      </c>
      <c r="P626" s="70" t="s">
        <v>3077</v>
      </c>
      <c r="Q626" s="364" t="s">
        <v>3078</v>
      </c>
      <c r="R626" s="365">
        <v>42979</v>
      </c>
      <c r="S626" s="365">
        <v>43039</v>
      </c>
      <c r="T626" s="603" t="s">
        <v>7894</v>
      </c>
      <c r="U626" s="603" t="s">
        <v>7894</v>
      </c>
      <c r="V626" s="603" t="s">
        <v>7894</v>
      </c>
      <c r="W626" s="603" t="s">
        <v>7894</v>
      </c>
      <c r="X626" s="603" t="s">
        <v>7894</v>
      </c>
      <c r="Y626" s="603" t="s">
        <v>7894</v>
      </c>
      <c r="Z626" s="603" t="s">
        <v>7894</v>
      </c>
      <c r="AA626" s="603" t="s">
        <v>7894</v>
      </c>
      <c r="AB626" s="603" t="s">
        <v>4828</v>
      </c>
      <c r="AC626" s="603" t="s">
        <v>4829</v>
      </c>
      <c r="AD626" s="603" t="s">
        <v>7894</v>
      </c>
      <c r="AE626" s="603" t="s">
        <v>7894</v>
      </c>
      <c r="AF626" s="605" t="s">
        <v>7896</v>
      </c>
      <c r="AG626" s="605" t="s">
        <v>7943</v>
      </c>
      <c r="AH626" s="366" t="s">
        <v>685</v>
      </c>
      <c r="AI626" s="363">
        <f t="shared" si="837"/>
        <v>6</v>
      </c>
      <c r="AJ626" s="363">
        <v>36</v>
      </c>
      <c r="AK626" s="413" t="str">
        <f t="shared" si="775"/>
        <v>Rufus Greenhoods</v>
      </c>
      <c r="AL626" s="413" t="str">
        <f t="shared" si="776"/>
        <v>Pterostylis rufa</v>
      </c>
      <c r="AM626" s="486" t="s">
        <v>7607</v>
      </c>
      <c r="AN626" s="70" t="s">
        <v>7574</v>
      </c>
      <c r="AS626" s="69">
        <f t="shared" si="841"/>
        <v>36</v>
      </c>
      <c r="AT626" s="69">
        <f t="shared" si="842"/>
        <v>44</v>
      </c>
      <c r="AU626" s="69">
        <f t="shared" si="843"/>
        <v>9</v>
      </c>
      <c r="AV626" s="69">
        <f t="shared" si="844"/>
        <v>10</v>
      </c>
      <c r="AW626" s="81"/>
      <c r="AX626" s="70" t="s">
        <v>3079</v>
      </c>
      <c r="AY626" s="364">
        <v>45353</v>
      </c>
      <c r="AZ626" s="264" t="s">
        <v>48</v>
      </c>
      <c r="BA626" s="238"/>
      <c r="BB626" s="237" t="str">
        <f t="shared" si="845"/>
        <v/>
      </c>
      <c r="BC626" s="270">
        <f t="shared" si="846"/>
        <v>762</v>
      </c>
      <c r="BD626" t="str">
        <f t="shared" si="847"/>
        <v>Pterostylis macrosceles</v>
      </c>
      <c r="BE626" s="367" t="e">
        <f>COUNTIFS(#REF!,L626)</f>
        <v>#REF!</v>
      </c>
      <c r="BF626" s="374" t="str">
        <f t="shared" si="777"/>
        <v>y</v>
      </c>
      <c r="BG626" s="82"/>
      <c r="BH626" s="375"/>
      <c r="BI626" s="374"/>
      <c r="BJ626" s="403"/>
      <c r="CE626" t="str">
        <f t="shared" si="849"/>
        <v>Large-hooded Rufous Greenhood (Pterostylis macrocalymma)</v>
      </c>
      <c r="CF626" s="388" t="str">
        <f t="shared" si="850"/>
        <v>Pterostylis macrocalymma</v>
      </c>
      <c r="CG626" t="str">
        <f t="shared" si="783"/>
        <v/>
      </c>
      <c r="CH626" t="str">
        <f t="shared" si="784"/>
        <v/>
      </c>
      <c r="CI626" t="str">
        <f t="shared" si="785"/>
        <v/>
      </c>
      <c r="CJ626" t="str">
        <f t="shared" si="786"/>
        <v/>
      </c>
      <c r="CK626" s="359" t="str">
        <f t="shared" si="787"/>
        <v/>
      </c>
      <c r="CL626" t="str">
        <f t="shared" si="788"/>
        <v/>
      </c>
      <c r="CM626" t="str">
        <f t="shared" si="789"/>
        <v/>
      </c>
      <c r="CN626" t="str">
        <f t="shared" si="790"/>
        <v/>
      </c>
      <c r="CO626" s="359" t="str">
        <f t="shared" si="791"/>
        <v/>
      </c>
      <c r="CP626" t="str">
        <f t="shared" si="792"/>
        <v/>
      </c>
      <c r="CQ626" t="str">
        <f t="shared" si="793"/>
        <v/>
      </c>
      <c r="CR626" t="str">
        <f t="shared" si="794"/>
        <v/>
      </c>
      <c r="CS626" s="359" t="str">
        <f t="shared" si="795"/>
        <v/>
      </c>
      <c r="CT626" t="str">
        <f t="shared" si="796"/>
        <v/>
      </c>
      <c r="CU626" t="str">
        <f t="shared" si="797"/>
        <v/>
      </c>
      <c r="CV626" t="str">
        <f t="shared" si="798"/>
        <v/>
      </c>
      <c r="CW626" t="str">
        <f t="shared" si="799"/>
        <v/>
      </c>
      <c r="CX626" s="359" t="str">
        <f t="shared" si="800"/>
        <v/>
      </c>
      <c r="CY626" t="str">
        <f t="shared" si="801"/>
        <v/>
      </c>
      <c r="CZ626" t="str">
        <f t="shared" si="802"/>
        <v/>
      </c>
      <c r="DA626" t="str">
        <f t="shared" si="803"/>
        <v/>
      </c>
      <c r="DB626" s="359" t="str">
        <f t="shared" si="804"/>
        <v/>
      </c>
      <c r="DC626" t="str">
        <f t="shared" si="805"/>
        <v/>
      </c>
      <c r="DD626" t="str">
        <f t="shared" si="806"/>
        <v/>
      </c>
      <c r="DE626" t="str">
        <f t="shared" si="807"/>
        <v/>
      </c>
      <c r="DF626" s="359" t="str">
        <f t="shared" si="808"/>
        <v/>
      </c>
      <c r="DG626" t="str">
        <f t="shared" si="809"/>
        <v/>
      </c>
      <c r="DH626" t="str">
        <f t="shared" si="810"/>
        <v/>
      </c>
      <c r="DI626" t="str">
        <f t="shared" si="811"/>
        <v/>
      </c>
      <c r="DJ626" t="str">
        <f t="shared" si="812"/>
        <v/>
      </c>
      <c r="DK626" s="359" t="str">
        <f t="shared" si="813"/>
        <v/>
      </c>
      <c r="DL626" t="str">
        <f t="shared" si="814"/>
        <v/>
      </c>
      <c r="DM626" t="str">
        <f t="shared" si="815"/>
        <v/>
      </c>
      <c r="DN626" t="str">
        <f t="shared" si="816"/>
        <v>X</v>
      </c>
      <c r="DO626" s="359" t="str">
        <f t="shared" si="817"/>
        <v>X</v>
      </c>
      <c r="DP626" t="str">
        <f t="shared" si="818"/>
        <v>X</v>
      </c>
      <c r="DQ626" t="str">
        <f t="shared" si="819"/>
        <v>X</v>
      </c>
      <c r="DR626" t="str">
        <f t="shared" si="820"/>
        <v>X</v>
      </c>
      <c r="DS626" s="359" t="str">
        <f t="shared" si="821"/>
        <v>X</v>
      </c>
      <c r="DT626" t="str">
        <f t="shared" si="822"/>
        <v>X</v>
      </c>
      <c r="DU626" t="str">
        <f t="shared" si="823"/>
        <v>X</v>
      </c>
      <c r="DV626" t="str">
        <f t="shared" si="824"/>
        <v>X</v>
      </c>
      <c r="DW626" t="str">
        <f t="shared" si="825"/>
        <v/>
      </c>
      <c r="DX626" s="359" t="str">
        <f t="shared" si="826"/>
        <v/>
      </c>
      <c r="DY626" t="str">
        <f t="shared" si="827"/>
        <v/>
      </c>
      <c r="DZ626" t="str">
        <f t="shared" si="828"/>
        <v/>
      </c>
      <c r="EA626" t="str">
        <f t="shared" si="829"/>
        <v/>
      </c>
      <c r="EB626" s="359" t="str">
        <f t="shared" si="830"/>
        <v/>
      </c>
      <c r="EC626" t="str">
        <f t="shared" si="831"/>
        <v/>
      </c>
      <c r="ED626" t="str">
        <f t="shared" si="832"/>
        <v/>
      </c>
      <c r="EE626" t="str">
        <f t="shared" si="833"/>
        <v/>
      </c>
      <c r="EF626" t="str">
        <f t="shared" si="834"/>
        <v/>
      </c>
      <c r="EG626" s="359" t="str">
        <f t="shared" si="835"/>
        <v/>
      </c>
      <c r="EH626" t="str">
        <f t="shared" si="782"/>
        <v>Pterostylis macrocalymma</v>
      </c>
      <c r="EJ626" t="str">
        <f t="shared" si="848"/>
        <v>Pterostylis macrosceles</v>
      </c>
      <c r="EK626" s="100">
        <f t="shared" si="839"/>
        <v>0</v>
      </c>
      <c r="EL626" s="3">
        <f t="shared" si="839"/>
        <v>0</v>
      </c>
      <c r="EM626" s="3">
        <f t="shared" si="839"/>
        <v>0</v>
      </c>
      <c r="EN626" s="3">
        <f t="shared" si="839"/>
        <v>0</v>
      </c>
      <c r="EO626" s="3">
        <f t="shared" si="839"/>
        <v>0</v>
      </c>
      <c r="EP626" s="3">
        <f t="shared" si="839"/>
        <v>0</v>
      </c>
      <c r="EQ626" s="3">
        <f t="shared" si="839"/>
        <v>0</v>
      </c>
      <c r="ER626" s="3">
        <f t="shared" si="839"/>
        <v>0</v>
      </c>
      <c r="ES626" s="3">
        <f t="shared" si="839"/>
        <v>1</v>
      </c>
      <c r="ET626" s="3">
        <f t="shared" si="839"/>
        <v>1</v>
      </c>
      <c r="EU626" s="3">
        <f t="shared" si="839"/>
        <v>0</v>
      </c>
      <c r="EV626" s="24">
        <f t="shared" si="839"/>
        <v>0</v>
      </c>
      <c r="EW626" s="245">
        <f t="shared" si="781"/>
        <v>2</v>
      </c>
      <c r="EX626" s="262" t="str">
        <f t="shared" si="778"/>
        <v/>
      </c>
    </row>
    <row r="627" spans="1:154" ht="16.149999999999999" customHeight="1" x14ac:dyDescent="0.25">
      <c r="A627" s="363"/>
      <c r="D627" s="363"/>
      <c r="E627" s="363"/>
      <c r="F627" s="363"/>
      <c r="G627" s="363"/>
      <c r="H627" s="363"/>
      <c r="I627" s="363"/>
      <c r="J627" s="68">
        <f t="shared" si="836"/>
        <v>862</v>
      </c>
      <c r="K627" s="427" t="str">
        <f t="shared" si="779"/>
        <v>Pterostylis meridionalis</v>
      </c>
      <c r="L627" s="372">
        <v>862</v>
      </c>
      <c r="M627" s="427" t="s">
        <v>1765</v>
      </c>
      <c r="N627" s="76" t="s">
        <v>342</v>
      </c>
      <c r="O627" s="363" t="str">
        <f t="shared" si="851"/>
        <v>S</v>
      </c>
      <c r="P627" s="70" t="s">
        <v>3080</v>
      </c>
      <c r="Q627" s="364" t="s">
        <v>3081</v>
      </c>
      <c r="R627" s="365">
        <v>42948</v>
      </c>
      <c r="S627" s="365">
        <v>43008</v>
      </c>
      <c r="T627" s="603" t="s">
        <v>7894</v>
      </c>
      <c r="U627" s="603" t="s">
        <v>7894</v>
      </c>
      <c r="V627" s="603" t="s">
        <v>7894</v>
      </c>
      <c r="W627" s="603" t="s">
        <v>7894</v>
      </c>
      <c r="X627" s="603" t="s">
        <v>7894</v>
      </c>
      <c r="Y627" s="603" t="s">
        <v>7894</v>
      </c>
      <c r="Z627" s="603" t="s">
        <v>4826</v>
      </c>
      <c r="AA627" s="603" t="s">
        <v>4827</v>
      </c>
      <c r="AB627" s="603" t="s">
        <v>4828</v>
      </c>
      <c r="AC627" s="603" t="s">
        <v>7894</v>
      </c>
      <c r="AD627" s="603" t="s">
        <v>7894</v>
      </c>
      <c r="AE627" s="603" t="s">
        <v>7894</v>
      </c>
      <c r="AF627" s="605" t="s">
        <v>7909</v>
      </c>
      <c r="AG627" s="605" t="s">
        <v>7952</v>
      </c>
      <c r="AH627" s="366" t="s">
        <v>685</v>
      </c>
      <c r="AI627" s="363">
        <f t="shared" si="837"/>
        <v>6</v>
      </c>
      <c r="AJ627" s="363">
        <v>34</v>
      </c>
      <c r="AK627" s="413" t="str">
        <f t="shared" si="775"/>
        <v>Snail Orchids</v>
      </c>
      <c r="AL627" s="413" t="str">
        <f t="shared" si="776"/>
        <v>Pterostylis nana</v>
      </c>
      <c r="AM627" s="486" t="s">
        <v>7607</v>
      </c>
      <c r="AN627" s="81" t="s">
        <v>3082</v>
      </c>
      <c r="AS627" s="69">
        <f t="shared" si="841"/>
        <v>32</v>
      </c>
      <c r="AT627" s="69">
        <f t="shared" si="842"/>
        <v>39</v>
      </c>
      <c r="AU627" s="69">
        <f t="shared" si="843"/>
        <v>8</v>
      </c>
      <c r="AV627" s="69">
        <f t="shared" si="844"/>
        <v>9</v>
      </c>
      <c r="AW627" s="81"/>
      <c r="AX627" s="70" t="s">
        <v>3083</v>
      </c>
      <c r="AY627" s="364" t="e">
        <v>#N/A</v>
      </c>
      <c r="AZ627" s="264" t="s">
        <v>48</v>
      </c>
      <c r="BA627" s="238"/>
      <c r="BB627" s="237" t="str">
        <f t="shared" si="845"/>
        <v/>
      </c>
      <c r="BC627" s="270">
        <f t="shared" si="846"/>
        <v>862</v>
      </c>
      <c r="BD627" t="str">
        <f t="shared" si="847"/>
        <v>Pterostylis meridionalis</v>
      </c>
      <c r="BE627" s="367" t="e">
        <f>COUNTIFS(#REF!,L627)</f>
        <v>#REF!</v>
      </c>
      <c r="BF627" s="374" t="str">
        <f t="shared" si="777"/>
        <v>y</v>
      </c>
      <c r="BG627" s="82"/>
      <c r="BH627" s="375"/>
      <c r="BI627" s="374"/>
      <c r="BJ627" s="403"/>
      <c r="CE627" t="str">
        <f t="shared" si="849"/>
        <v>Slender Rufous Greenhood (Pterostylis macrosceles)</v>
      </c>
      <c r="CF627" s="388" t="str">
        <f t="shared" si="850"/>
        <v>Pterostylis macrosceles</v>
      </c>
      <c r="CG627" t="str">
        <f t="shared" si="783"/>
        <v/>
      </c>
      <c r="CH627" t="str">
        <f t="shared" si="784"/>
        <v/>
      </c>
      <c r="CI627" t="str">
        <f t="shared" si="785"/>
        <v/>
      </c>
      <c r="CJ627" t="str">
        <f t="shared" si="786"/>
        <v/>
      </c>
      <c r="CK627" s="359" t="str">
        <f t="shared" si="787"/>
        <v/>
      </c>
      <c r="CL627" t="str">
        <f t="shared" si="788"/>
        <v/>
      </c>
      <c r="CM627" t="str">
        <f t="shared" si="789"/>
        <v/>
      </c>
      <c r="CN627" t="str">
        <f t="shared" si="790"/>
        <v/>
      </c>
      <c r="CO627" s="359" t="str">
        <f t="shared" si="791"/>
        <v/>
      </c>
      <c r="CP627" t="str">
        <f t="shared" si="792"/>
        <v/>
      </c>
      <c r="CQ627" t="str">
        <f t="shared" si="793"/>
        <v/>
      </c>
      <c r="CR627" t="str">
        <f t="shared" si="794"/>
        <v/>
      </c>
      <c r="CS627" s="359" t="str">
        <f t="shared" si="795"/>
        <v/>
      </c>
      <c r="CT627" t="str">
        <f t="shared" si="796"/>
        <v/>
      </c>
      <c r="CU627" t="str">
        <f t="shared" si="797"/>
        <v/>
      </c>
      <c r="CV627" t="str">
        <f t="shared" si="798"/>
        <v/>
      </c>
      <c r="CW627" t="str">
        <f t="shared" si="799"/>
        <v/>
      </c>
      <c r="CX627" s="359" t="str">
        <f t="shared" si="800"/>
        <v/>
      </c>
      <c r="CY627" t="str">
        <f t="shared" si="801"/>
        <v/>
      </c>
      <c r="CZ627" t="str">
        <f t="shared" si="802"/>
        <v/>
      </c>
      <c r="DA627" t="str">
        <f t="shared" si="803"/>
        <v/>
      </c>
      <c r="DB627" s="359" t="str">
        <f t="shared" si="804"/>
        <v/>
      </c>
      <c r="DC627" t="str">
        <f t="shared" si="805"/>
        <v/>
      </c>
      <c r="DD627" t="str">
        <f t="shared" si="806"/>
        <v/>
      </c>
      <c r="DE627" t="str">
        <f t="shared" si="807"/>
        <v/>
      </c>
      <c r="DF627" s="359" t="str">
        <f t="shared" si="808"/>
        <v/>
      </c>
      <c r="DG627" t="str">
        <f t="shared" si="809"/>
        <v/>
      </c>
      <c r="DH627" t="str">
        <f t="shared" si="810"/>
        <v/>
      </c>
      <c r="DI627" t="str">
        <f t="shared" si="811"/>
        <v/>
      </c>
      <c r="DJ627" t="str">
        <f t="shared" si="812"/>
        <v/>
      </c>
      <c r="DK627" s="359" t="str">
        <f t="shared" si="813"/>
        <v/>
      </c>
      <c r="DL627" t="str">
        <f t="shared" si="814"/>
        <v/>
      </c>
      <c r="DM627" t="str">
        <f t="shared" si="815"/>
        <v/>
      </c>
      <c r="DN627" t="str">
        <f t="shared" si="816"/>
        <v/>
      </c>
      <c r="DO627" s="359" t="str">
        <f t="shared" si="817"/>
        <v/>
      </c>
      <c r="DP627" t="str">
        <f t="shared" si="818"/>
        <v>X</v>
      </c>
      <c r="DQ627" t="str">
        <f t="shared" si="819"/>
        <v>X</v>
      </c>
      <c r="DR627" t="str">
        <f t="shared" si="820"/>
        <v>X</v>
      </c>
      <c r="DS627" s="359" t="str">
        <f t="shared" si="821"/>
        <v>X</v>
      </c>
      <c r="DT627" t="str">
        <f t="shared" si="822"/>
        <v>X</v>
      </c>
      <c r="DU627" t="str">
        <f t="shared" si="823"/>
        <v>X</v>
      </c>
      <c r="DV627" t="str">
        <f t="shared" si="824"/>
        <v>X</v>
      </c>
      <c r="DW627" t="str">
        <f t="shared" si="825"/>
        <v>X</v>
      </c>
      <c r="DX627" s="359" t="str">
        <f t="shared" si="826"/>
        <v>X</v>
      </c>
      <c r="DY627" t="str">
        <f t="shared" si="827"/>
        <v/>
      </c>
      <c r="DZ627" t="str">
        <f t="shared" si="828"/>
        <v/>
      </c>
      <c r="EA627" t="str">
        <f t="shared" si="829"/>
        <v/>
      </c>
      <c r="EB627" s="359" t="str">
        <f t="shared" si="830"/>
        <v/>
      </c>
      <c r="EC627" t="str">
        <f t="shared" si="831"/>
        <v/>
      </c>
      <c r="ED627" t="str">
        <f t="shared" si="832"/>
        <v/>
      </c>
      <c r="EE627" t="str">
        <f t="shared" si="833"/>
        <v/>
      </c>
      <c r="EF627" t="str">
        <f t="shared" si="834"/>
        <v/>
      </c>
      <c r="EG627" s="359" t="str">
        <f t="shared" si="835"/>
        <v/>
      </c>
      <c r="EH627" t="str">
        <f t="shared" si="782"/>
        <v>Pterostylis macrosceles</v>
      </c>
      <c r="EJ627" t="str">
        <f t="shared" si="848"/>
        <v>Pterostylis meridionalis</v>
      </c>
      <c r="EK627" s="100">
        <f t="shared" si="839"/>
        <v>0</v>
      </c>
      <c r="EL627" s="3">
        <f t="shared" si="839"/>
        <v>0</v>
      </c>
      <c r="EM627" s="3">
        <f t="shared" si="839"/>
        <v>0</v>
      </c>
      <c r="EN627" s="3">
        <f t="shared" si="839"/>
        <v>0</v>
      </c>
      <c r="EO627" s="3">
        <f t="shared" si="839"/>
        <v>0</v>
      </c>
      <c r="EP627" s="3">
        <f t="shared" si="839"/>
        <v>0</v>
      </c>
      <c r="EQ627" s="3">
        <f t="shared" si="839"/>
        <v>0</v>
      </c>
      <c r="ER627" s="3">
        <f t="shared" si="839"/>
        <v>1</v>
      </c>
      <c r="ES627" s="3">
        <f t="shared" si="839"/>
        <v>1</v>
      </c>
      <c r="ET627" s="3">
        <f t="shared" si="839"/>
        <v>0</v>
      </c>
      <c r="EU627" s="3">
        <f t="shared" si="839"/>
        <v>0</v>
      </c>
      <c r="EV627" s="24">
        <f t="shared" si="839"/>
        <v>0</v>
      </c>
      <c r="EW627" s="245">
        <f t="shared" si="781"/>
        <v>2</v>
      </c>
      <c r="EX627" s="262" t="str">
        <f t="shared" si="778"/>
        <v/>
      </c>
    </row>
    <row r="628" spans="1:154" ht="16.149999999999999" customHeight="1" x14ac:dyDescent="0.25">
      <c r="A628" s="363"/>
      <c r="D628" s="363"/>
      <c r="E628" s="363"/>
      <c r="F628" s="363"/>
      <c r="G628" s="363"/>
      <c r="H628" s="363"/>
      <c r="I628" s="363"/>
      <c r="J628" s="68">
        <f t="shared" si="836"/>
        <v>841</v>
      </c>
      <c r="K628" s="427" t="str">
        <f t="shared" si="779"/>
        <v>Pterostylis microglossa</v>
      </c>
      <c r="L628" s="372">
        <v>841</v>
      </c>
      <c r="M628" s="427" t="s">
        <v>1765</v>
      </c>
      <c r="N628" s="76" t="s">
        <v>640</v>
      </c>
      <c r="O628" s="363" t="str">
        <f t="shared" si="851"/>
        <v>S</v>
      </c>
      <c r="P628" s="70" t="s">
        <v>3084</v>
      </c>
      <c r="Q628" s="364" t="s">
        <v>3085</v>
      </c>
      <c r="R628" s="365">
        <v>42887</v>
      </c>
      <c r="S628" s="365">
        <v>42947</v>
      </c>
      <c r="T628" s="603" t="s">
        <v>7894</v>
      </c>
      <c r="U628" s="603" t="s">
        <v>7894</v>
      </c>
      <c r="V628" s="603" t="s">
        <v>7894</v>
      </c>
      <c r="W628" s="603" t="s">
        <v>7894</v>
      </c>
      <c r="X628" s="603" t="s">
        <v>7894</v>
      </c>
      <c r="Y628" s="603" t="s">
        <v>4825</v>
      </c>
      <c r="Z628" s="603" t="s">
        <v>4826</v>
      </c>
      <c r="AA628" s="603" t="s">
        <v>7894</v>
      </c>
      <c r="AB628" s="603" t="s">
        <v>7894</v>
      </c>
      <c r="AC628" s="603" t="s">
        <v>7894</v>
      </c>
      <c r="AD628" s="603" t="s">
        <v>7894</v>
      </c>
      <c r="AE628" s="603" t="s">
        <v>7894</v>
      </c>
      <c r="AF628" s="605" t="s">
        <v>7926</v>
      </c>
      <c r="AG628" s="605" t="s">
        <v>7969</v>
      </c>
      <c r="AH628" s="366" t="s">
        <v>685</v>
      </c>
      <c r="AI628" s="363">
        <f t="shared" si="837"/>
        <v>6</v>
      </c>
      <c r="AJ628" s="363">
        <v>30</v>
      </c>
      <c r="AK628" s="413" t="str">
        <f t="shared" si="775"/>
        <v>Shell Orchids</v>
      </c>
      <c r="AL628" s="413" t="str">
        <f t="shared" si="776"/>
        <v>Pterostylis aspera</v>
      </c>
      <c r="AM628" s="486" t="s">
        <v>7607</v>
      </c>
      <c r="AN628" s="70" t="s">
        <v>7575</v>
      </c>
      <c r="AS628" s="69">
        <f t="shared" si="841"/>
        <v>23</v>
      </c>
      <c r="AT628" s="69">
        <f t="shared" si="842"/>
        <v>31</v>
      </c>
      <c r="AU628" s="69">
        <f t="shared" si="843"/>
        <v>6</v>
      </c>
      <c r="AV628" s="69">
        <f t="shared" si="844"/>
        <v>7</v>
      </c>
      <c r="AW628" s="81"/>
      <c r="AX628" s="70" t="s">
        <v>3086</v>
      </c>
      <c r="AY628" s="364">
        <v>41982</v>
      </c>
      <c r="AZ628" s="264" t="s">
        <v>48</v>
      </c>
      <c r="BA628" s="238"/>
      <c r="BB628" s="237" t="str">
        <f t="shared" si="845"/>
        <v/>
      </c>
      <c r="BC628" s="270">
        <f t="shared" si="846"/>
        <v>841</v>
      </c>
      <c r="BD628" t="str">
        <f t="shared" si="847"/>
        <v>Pterostylis microglossa</v>
      </c>
      <c r="BE628" s="367" t="e">
        <f>COUNTIFS(#REF!,L628)</f>
        <v>#REF!</v>
      </c>
      <c r="BF628" s="374" t="str">
        <f t="shared" si="777"/>
        <v>y</v>
      </c>
      <c r="BG628" s="82"/>
      <c r="BH628" s="375"/>
      <c r="BI628" s="374"/>
      <c r="BJ628" s="403"/>
      <c r="CE628" t="str">
        <f t="shared" si="849"/>
        <v>Southern Thick-sepalled Snail Orchid (Pterostylis meridionalis)</v>
      </c>
      <c r="CF628" s="388" t="str">
        <f t="shared" si="850"/>
        <v>Pterostylis meridionalis</v>
      </c>
      <c r="CG628" t="str">
        <f t="shared" si="783"/>
        <v/>
      </c>
      <c r="CH628" t="str">
        <f t="shared" si="784"/>
        <v/>
      </c>
      <c r="CI628" t="str">
        <f t="shared" si="785"/>
        <v/>
      </c>
      <c r="CJ628" t="str">
        <f t="shared" si="786"/>
        <v/>
      </c>
      <c r="CK628" s="359" t="str">
        <f t="shared" si="787"/>
        <v/>
      </c>
      <c r="CL628" t="str">
        <f t="shared" si="788"/>
        <v/>
      </c>
      <c r="CM628" t="str">
        <f t="shared" si="789"/>
        <v/>
      </c>
      <c r="CN628" t="str">
        <f t="shared" si="790"/>
        <v/>
      </c>
      <c r="CO628" s="359" t="str">
        <f t="shared" si="791"/>
        <v/>
      </c>
      <c r="CP628" t="str">
        <f t="shared" si="792"/>
        <v/>
      </c>
      <c r="CQ628" t="str">
        <f t="shared" si="793"/>
        <v/>
      </c>
      <c r="CR628" t="str">
        <f t="shared" si="794"/>
        <v/>
      </c>
      <c r="CS628" s="359" t="str">
        <f t="shared" si="795"/>
        <v/>
      </c>
      <c r="CT628" t="str">
        <f t="shared" si="796"/>
        <v/>
      </c>
      <c r="CU628" t="str">
        <f t="shared" si="797"/>
        <v/>
      </c>
      <c r="CV628" t="str">
        <f t="shared" si="798"/>
        <v/>
      </c>
      <c r="CW628" t="str">
        <f t="shared" si="799"/>
        <v/>
      </c>
      <c r="CX628" s="359" t="str">
        <f t="shared" si="800"/>
        <v/>
      </c>
      <c r="CY628" t="str">
        <f t="shared" si="801"/>
        <v/>
      </c>
      <c r="CZ628" t="str">
        <f t="shared" si="802"/>
        <v/>
      </c>
      <c r="DA628" t="str">
        <f t="shared" si="803"/>
        <v/>
      </c>
      <c r="DB628" s="359" t="str">
        <f t="shared" si="804"/>
        <v/>
      </c>
      <c r="DC628" t="str">
        <f t="shared" si="805"/>
        <v/>
      </c>
      <c r="DD628" t="str">
        <f t="shared" si="806"/>
        <v/>
      </c>
      <c r="DE628" t="str">
        <f t="shared" si="807"/>
        <v/>
      </c>
      <c r="DF628" s="359" t="str">
        <f t="shared" si="808"/>
        <v/>
      </c>
      <c r="DG628" t="str">
        <f t="shared" si="809"/>
        <v/>
      </c>
      <c r="DH628" t="str">
        <f t="shared" si="810"/>
        <v/>
      </c>
      <c r="DI628" t="str">
        <f t="shared" si="811"/>
        <v/>
      </c>
      <c r="DJ628" t="str">
        <f t="shared" si="812"/>
        <v/>
      </c>
      <c r="DK628" s="359" t="str">
        <f t="shared" si="813"/>
        <v/>
      </c>
      <c r="DL628" t="str">
        <f t="shared" si="814"/>
        <v>X</v>
      </c>
      <c r="DM628" t="str">
        <f t="shared" si="815"/>
        <v>X</v>
      </c>
      <c r="DN628" t="str">
        <f t="shared" si="816"/>
        <v>X</v>
      </c>
      <c r="DO628" s="359" t="str">
        <f t="shared" si="817"/>
        <v>X</v>
      </c>
      <c r="DP628" t="str">
        <f t="shared" si="818"/>
        <v>X</v>
      </c>
      <c r="DQ628" t="str">
        <f t="shared" si="819"/>
        <v>X</v>
      </c>
      <c r="DR628" t="str">
        <f t="shared" si="820"/>
        <v>X</v>
      </c>
      <c r="DS628" s="359" t="str">
        <f t="shared" si="821"/>
        <v>X</v>
      </c>
      <c r="DT628" t="str">
        <f t="shared" si="822"/>
        <v/>
      </c>
      <c r="DU628" t="str">
        <f t="shared" si="823"/>
        <v/>
      </c>
      <c r="DV628" t="str">
        <f t="shared" si="824"/>
        <v/>
      </c>
      <c r="DW628" t="str">
        <f t="shared" si="825"/>
        <v/>
      </c>
      <c r="DX628" s="359" t="str">
        <f t="shared" si="826"/>
        <v/>
      </c>
      <c r="DY628" t="str">
        <f t="shared" si="827"/>
        <v/>
      </c>
      <c r="DZ628" t="str">
        <f t="shared" si="828"/>
        <v/>
      </c>
      <c r="EA628" t="str">
        <f t="shared" si="829"/>
        <v/>
      </c>
      <c r="EB628" s="359" t="str">
        <f t="shared" si="830"/>
        <v/>
      </c>
      <c r="EC628" t="str">
        <f t="shared" si="831"/>
        <v/>
      </c>
      <c r="ED628" t="str">
        <f t="shared" si="832"/>
        <v/>
      </c>
      <c r="EE628" t="str">
        <f t="shared" si="833"/>
        <v/>
      </c>
      <c r="EF628" t="str">
        <f t="shared" si="834"/>
        <v/>
      </c>
      <c r="EG628" s="359" t="str">
        <f t="shared" si="835"/>
        <v/>
      </c>
      <c r="EH628" t="str">
        <f t="shared" si="782"/>
        <v>Pterostylis meridionalis</v>
      </c>
      <c r="EJ628" t="str">
        <f t="shared" si="848"/>
        <v>Pterostylis microglossa</v>
      </c>
      <c r="EK628" s="100">
        <f t="shared" si="839"/>
        <v>0</v>
      </c>
      <c r="EL628" s="3">
        <f t="shared" si="839"/>
        <v>0</v>
      </c>
      <c r="EM628" s="3">
        <f t="shared" si="839"/>
        <v>0</v>
      </c>
      <c r="EN628" s="3">
        <f t="shared" si="839"/>
        <v>0</v>
      </c>
      <c r="EO628" s="3">
        <f t="shared" si="839"/>
        <v>0</v>
      </c>
      <c r="EP628" s="3">
        <f t="shared" si="839"/>
        <v>1</v>
      </c>
      <c r="EQ628" s="3">
        <f t="shared" si="839"/>
        <v>1</v>
      </c>
      <c r="ER628" s="3">
        <f t="shared" si="839"/>
        <v>0</v>
      </c>
      <c r="ES628" s="3">
        <f t="shared" si="839"/>
        <v>0</v>
      </c>
      <c r="ET628" s="3">
        <f t="shared" si="839"/>
        <v>0</v>
      </c>
      <c r="EU628" s="3">
        <f t="shared" si="839"/>
        <v>0</v>
      </c>
      <c r="EV628" s="24">
        <f t="shared" si="839"/>
        <v>0</v>
      </c>
      <c r="EW628" s="245">
        <f t="shared" si="781"/>
        <v>2</v>
      </c>
      <c r="EX628" s="262" t="str">
        <f t="shared" si="778"/>
        <v/>
      </c>
    </row>
    <row r="629" spans="1:154" ht="16.149999999999999" customHeight="1" x14ac:dyDescent="0.25">
      <c r="A629" s="363"/>
      <c r="D629" s="363"/>
      <c r="E629" s="363"/>
      <c r="F629" s="363"/>
      <c r="G629" s="363"/>
      <c r="H629" s="363"/>
      <c r="I629" s="363"/>
      <c r="J629" s="68">
        <f t="shared" si="836"/>
        <v>1207</v>
      </c>
      <c r="K629" s="427" t="str">
        <f t="shared" si="779"/>
        <v>Pterostylis microphylla</v>
      </c>
      <c r="L629" s="372">
        <v>1207</v>
      </c>
      <c r="M629" s="427" t="s">
        <v>1765</v>
      </c>
      <c r="N629" s="76" t="s">
        <v>798</v>
      </c>
      <c r="O629" s="363" t="str">
        <f t="shared" si="851"/>
        <v>S</v>
      </c>
      <c r="P629" s="70" t="s">
        <v>3087</v>
      </c>
      <c r="Q629" s="364" t="s">
        <v>2513</v>
      </c>
      <c r="R629" s="365">
        <v>42948</v>
      </c>
      <c r="S629" s="365">
        <v>43039</v>
      </c>
      <c r="T629" s="603" t="s">
        <v>7894</v>
      </c>
      <c r="U629" s="603" t="s">
        <v>7894</v>
      </c>
      <c r="V629" s="603" t="s">
        <v>7894</v>
      </c>
      <c r="W629" s="603" t="s">
        <v>7894</v>
      </c>
      <c r="X629" s="603" t="s">
        <v>7894</v>
      </c>
      <c r="Y629" s="603" t="s">
        <v>7894</v>
      </c>
      <c r="Z629" s="603" t="s">
        <v>7894</v>
      </c>
      <c r="AA629" s="603" t="s">
        <v>4827</v>
      </c>
      <c r="AB629" s="603" t="s">
        <v>4828</v>
      </c>
      <c r="AC629" s="603" t="s">
        <v>7894</v>
      </c>
      <c r="AD629" s="603" t="s">
        <v>7894</v>
      </c>
      <c r="AE629" s="603" t="s">
        <v>7894</v>
      </c>
      <c r="AF629" s="605" t="s">
        <v>7903</v>
      </c>
      <c r="AG629" s="605" t="s">
        <v>7947</v>
      </c>
      <c r="AH629" s="366" t="s">
        <v>685</v>
      </c>
      <c r="AI629" s="363">
        <f t="shared" si="837"/>
        <v>6</v>
      </c>
      <c r="AJ629" s="363">
        <v>34</v>
      </c>
      <c r="AK629" s="413" t="str">
        <f t="shared" si="775"/>
        <v>Snail Orchids</v>
      </c>
      <c r="AL629" s="413" t="str">
        <f t="shared" si="776"/>
        <v>Pterostylis nana</v>
      </c>
      <c r="AM629" s="486" t="s">
        <v>7607</v>
      </c>
      <c r="AN629" s="70" t="s">
        <v>3088</v>
      </c>
      <c r="AS629" s="69">
        <f t="shared" si="841"/>
        <v>32</v>
      </c>
      <c r="AT629" s="69">
        <f t="shared" si="842"/>
        <v>44</v>
      </c>
      <c r="AU629" s="69">
        <f t="shared" si="843"/>
        <v>8</v>
      </c>
      <c r="AV629" s="69">
        <f t="shared" si="844"/>
        <v>10</v>
      </c>
      <c r="AW629" s="81"/>
      <c r="AX629" s="70" t="s">
        <v>3089</v>
      </c>
      <c r="AY629" s="364">
        <v>44725</v>
      </c>
      <c r="AZ629" s="264" t="s">
        <v>48</v>
      </c>
      <c r="BA629" s="238"/>
      <c r="BB629" s="237" t="str">
        <f t="shared" si="845"/>
        <v/>
      </c>
      <c r="BC629" s="270">
        <f t="shared" si="846"/>
        <v>1207</v>
      </c>
      <c r="BD629" t="str">
        <f t="shared" si="847"/>
        <v>Pterostylis microphylla</v>
      </c>
      <c r="BE629" s="367" t="e">
        <f>COUNTIFS(#REF!,L629)</f>
        <v>#REF!</v>
      </c>
      <c r="BF629" s="374" t="str">
        <f t="shared" si="777"/>
        <v>y</v>
      </c>
      <c r="BG629" s="82"/>
      <c r="BH629" s="375"/>
      <c r="BI629" s="374"/>
      <c r="BJ629" s="403"/>
      <c r="CE629" t="str">
        <f t="shared" si="849"/>
        <v>Kalbarri Shell Orchid (Pterostylis microglossa)</v>
      </c>
      <c r="CF629" s="388" t="str">
        <f t="shared" si="850"/>
        <v>Pterostylis microglossa</v>
      </c>
      <c r="CG629" t="str">
        <f t="shared" si="783"/>
        <v/>
      </c>
      <c r="CH629" t="str">
        <f t="shared" si="784"/>
        <v/>
      </c>
      <c r="CI629" t="str">
        <f t="shared" si="785"/>
        <v/>
      </c>
      <c r="CJ629" t="str">
        <f t="shared" si="786"/>
        <v/>
      </c>
      <c r="CK629" s="359" t="str">
        <f t="shared" si="787"/>
        <v/>
      </c>
      <c r="CL629" t="str">
        <f t="shared" si="788"/>
        <v/>
      </c>
      <c r="CM629" t="str">
        <f t="shared" si="789"/>
        <v/>
      </c>
      <c r="CN629" t="str">
        <f t="shared" si="790"/>
        <v/>
      </c>
      <c r="CO629" s="359" t="str">
        <f t="shared" si="791"/>
        <v/>
      </c>
      <c r="CP629" t="str">
        <f t="shared" si="792"/>
        <v/>
      </c>
      <c r="CQ629" t="str">
        <f t="shared" si="793"/>
        <v/>
      </c>
      <c r="CR629" t="str">
        <f t="shared" si="794"/>
        <v/>
      </c>
      <c r="CS629" s="359" t="str">
        <f t="shared" si="795"/>
        <v/>
      </c>
      <c r="CT629" t="str">
        <f t="shared" si="796"/>
        <v/>
      </c>
      <c r="CU629" t="str">
        <f t="shared" si="797"/>
        <v/>
      </c>
      <c r="CV629" t="str">
        <f t="shared" si="798"/>
        <v/>
      </c>
      <c r="CW629" t="str">
        <f t="shared" si="799"/>
        <v/>
      </c>
      <c r="CX629" s="359" t="str">
        <f t="shared" si="800"/>
        <v/>
      </c>
      <c r="CY629" t="str">
        <f t="shared" si="801"/>
        <v/>
      </c>
      <c r="CZ629" t="str">
        <f t="shared" si="802"/>
        <v/>
      </c>
      <c r="DA629" t="str">
        <f t="shared" si="803"/>
        <v/>
      </c>
      <c r="DB629" s="359" t="str">
        <f t="shared" si="804"/>
        <v/>
      </c>
      <c r="DC629" t="str">
        <f t="shared" si="805"/>
        <v>X</v>
      </c>
      <c r="DD629" t="str">
        <f t="shared" si="806"/>
        <v>X</v>
      </c>
      <c r="DE629" t="str">
        <f t="shared" si="807"/>
        <v>X</v>
      </c>
      <c r="DF629" s="359" t="str">
        <f t="shared" si="808"/>
        <v>X</v>
      </c>
      <c r="DG629" t="str">
        <f t="shared" si="809"/>
        <v>X</v>
      </c>
      <c r="DH629" t="str">
        <f t="shared" si="810"/>
        <v>X</v>
      </c>
      <c r="DI629" t="str">
        <f t="shared" si="811"/>
        <v>X</v>
      </c>
      <c r="DJ629" t="str">
        <f t="shared" si="812"/>
        <v>X</v>
      </c>
      <c r="DK629" s="359" t="str">
        <f t="shared" si="813"/>
        <v>X</v>
      </c>
      <c r="DL629" t="str">
        <f t="shared" si="814"/>
        <v/>
      </c>
      <c r="DM629" t="str">
        <f t="shared" si="815"/>
        <v/>
      </c>
      <c r="DN629" t="str">
        <f t="shared" si="816"/>
        <v/>
      </c>
      <c r="DO629" s="359" t="str">
        <f t="shared" si="817"/>
        <v/>
      </c>
      <c r="DP629" t="str">
        <f t="shared" si="818"/>
        <v/>
      </c>
      <c r="DQ629" t="str">
        <f t="shared" si="819"/>
        <v/>
      </c>
      <c r="DR629" t="str">
        <f t="shared" si="820"/>
        <v/>
      </c>
      <c r="DS629" s="359" t="str">
        <f t="shared" si="821"/>
        <v/>
      </c>
      <c r="DT629" t="str">
        <f t="shared" si="822"/>
        <v/>
      </c>
      <c r="DU629" t="str">
        <f t="shared" si="823"/>
        <v/>
      </c>
      <c r="DV629" t="str">
        <f t="shared" si="824"/>
        <v/>
      </c>
      <c r="DW629" t="str">
        <f t="shared" si="825"/>
        <v/>
      </c>
      <c r="DX629" s="359" t="str">
        <f t="shared" si="826"/>
        <v/>
      </c>
      <c r="DY629" t="str">
        <f t="shared" si="827"/>
        <v/>
      </c>
      <c r="DZ629" t="str">
        <f t="shared" si="828"/>
        <v/>
      </c>
      <c r="EA629" t="str">
        <f t="shared" si="829"/>
        <v/>
      </c>
      <c r="EB629" s="359" t="str">
        <f t="shared" si="830"/>
        <v/>
      </c>
      <c r="EC629" t="str">
        <f t="shared" si="831"/>
        <v/>
      </c>
      <c r="ED629" t="str">
        <f t="shared" si="832"/>
        <v/>
      </c>
      <c r="EE629" t="str">
        <f t="shared" si="833"/>
        <v/>
      </c>
      <c r="EF629" t="str">
        <f t="shared" si="834"/>
        <v/>
      </c>
      <c r="EG629" s="359" t="str">
        <f t="shared" si="835"/>
        <v/>
      </c>
      <c r="EH629" t="str">
        <f t="shared" si="782"/>
        <v>Pterostylis microglossa</v>
      </c>
      <c r="EJ629" t="str">
        <f t="shared" si="848"/>
        <v>Pterostylis microphylla</v>
      </c>
      <c r="EK629" s="100">
        <f t="shared" si="839"/>
        <v>0</v>
      </c>
      <c r="EL629" s="3">
        <f t="shared" si="839"/>
        <v>0</v>
      </c>
      <c r="EM629" s="3">
        <f t="shared" si="839"/>
        <v>0</v>
      </c>
      <c r="EN629" s="3">
        <f t="shared" si="839"/>
        <v>0</v>
      </c>
      <c r="EO629" s="3">
        <f t="shared" si="839"/>
        <v>0</v>
      </c>
      <c r="EP629" s="3">
        <f t="shared" si="839"/>
        <v>0</v>
      </c>
      <c r="EQ629" s="3">
        <f t="shared" si="839"/>
        <v>0</v>
      </c>
      <c r="ER629" s="3">
        <f t="shared" si="839"/>
        <v>1</v>
      </c>
      <c r="ES629" s="3">
        <f t="shared" si="839"/>
        <v>1</v>
      </c>
      <c r="ET629" s="3">
        <f t="shared" si="839"/>
        <v>1</v>
      </c>
      <c r="EU629" s="3">
        <f t="shared" si="839"/>
        <v>0</v>
      </c>
      <c r="EV629" s="24">
        <f t="shared" si="839"/>
        <v>0</v>
      </c>
      <c r="EW629" s="245">
        <f t="shared" si="781"/>
        <v>3</v>
      </c>
      <c r="EX629" s="262" t="str">
        <f t="shared" si="778"/>
        <v/>
      </c>
    </row>
    <row r="630" spans="1:154" ht="16.149999999999999" customHeight="1" x14ac:dyDescent="0.25">
      <c r="A630" s="363"/>
      <c r="D630" s="363"/>
      <c r="E630" s="363"/>
      <c r="F630" s="363"/>
      <c r="G630" s="363"/>
      <c r="H630" s="363"/>
      <c r="I630" s="363"/>
      <c r="J630" s="68">
        <f t="shared" si="836"/>
        <v>772</v>
      </c>
      <c r="K630" s="427" t="str">
        <f t="shared" si="779"/>
        <v>Pterostylis mutica</v>
      </c>
      <c r="L630" s="372">
        <v>772</v>
      </c>
      <c r="M630" s="427" t="s">
        <v>1765</v>
      </c>
      <c r="N630" s="76" t="s">
        <v>246</v>
      </c>
      <c r="O630" s="363" t="str">
        <f t="shared" si="851"/>
        <v>S</v>
      </c>
      <c r="P630" s="70" t="s">
        <v>3090</v>
      </c>
      <c r="Q630" s="364" t="s">
        <v>3091</v>
      </c>
      <c r="R630" s="365">
        <v>42931</v>
      </c>
      <c r="S630" s="365">
        <v>43023</v>
      </c>
      <c r="T630" s="603" t="s">
        <v>7894</v>
      </c>
      <c r="U630" s="603" t="s">
        <v>7894</v>
      </c>
      <c r="V630" s="603" t="s">
        <v>7894</v>
      </c>
      <c r="W630" s="603" t="s">
        <v>7894</v>
      </c>
      <c r="X630" s="603" t="s">
        <v>7894</v>
      </c>
      <c r="Y630" s="603" t="s">
        <v>7894</v>
      </c>
      <c r="Z630" s="603" t="s">
        <v>4826</v>
      </c>
      <c r="AA630" s="603" t="s">
        <v>4827</v>
      </c>
      <c r="AB630" s="603" t="s">
        <v>4828</v>
      </c>
      <c r="AC630" s="603" t="s">
        <v>4829</v>
      </c>
      <c r="AD630" s="603" t="s">
        <v>7894</v>
      </c>
      <c r="AE630" s="603" t="s">
        <v>7894</v>
      </c>
      <c r="AF630" s="605" t="s">
        <v>7901</v>
      </c>
      <c r="AG630" s="605" t="s">
        <v>7945</v>
      </c>
      <c r="AH630" s="366" t="s">
        <v>685</v>
      </c>
      <c r="AI630" s="363">
        <f t="shared" si="837"/>
        <v>6</v>
      </c>
      <c r="AJ630" s="363">
        <v>33</v>
      </c>
      <c r="AK630" s="413" t="str">
        <f t="shared" si="775"/>
        <v>Midget Greenhoods</v>
      </c>
      <c r="AL630" s="413" t="str">
        <f t="shared" si="776"/>
        <v>Pterostylis mutica</v>
      </c>
      <c r="AM630" s="486" t="s">
        <v>7607</v>
      </c>
      <c r="AS630" s="69">
        <f t="shared" si="841"/>
        <v>29</v>
      </c>
      <c r="AT630" s="69">
        <f t="shared" si="842"/>
        <v>42</v>
      </c>
      <c r="AU630" s="69">
        <f t="shared" si="843"/>
        <v>7</v>
      </c>
      <c r="AV630" s="69">
        <f t="shared" si="844"/>
        <v>10</v>
      </c>
      <c r="AW630" s="81"/>
      <c r="AX630" s="70" t="s">
        <v>3092</v>
      </c>
      <c r="AY630" s="364">
        <v>1689</v>
      </c>
      <c r="AZ630" s="264" t="s">
        <v>48</v>
      </c>
      <c r="BA630" s="238"/>
      <c r="BB630" s="237" t="str">
        <f t="shared" si="845"/>
        <v/>
      </c>
      <c r="BC630" s="270">
        <f t="shared" si="846"/>
        <v>772</v>
      </c>
      <c r="BD630" t="str">
        <f t="shared" si="847"/>
        <v>Pterostylis mutica</v>
      </c>
      <c r="BE630" s="367" t="e">
        <f>COUNTIFS(#REF!,L630)</f>
        <v>#REF!</v>
      </c>
      <c r="BF630" s="374" t="str">
        <f t="shared" si="777"/>
        <v>y</v>
      </c>
      <c r="BG630" s="82"/>
      <c r="BH630" s="375"/>
      <c r="BI630" s="374"/>
      <c r="BJ630" s="403"/>
      <c r="CE630" t="str">
        <f t="shared" si="849"/>
        <v>Small Rosette Snail Orchid (Pterostylis microphylla)</v>
      </c>
      <c r="CF630" s="388" t="str">
        <f t="shared" si="850"/>
        <v>Pterostylis microphylla</v>
      </c>
      <c r="CG630" t="str">
        <f t="shared" si="783"/>
        <v/>
      </c>
      <c r="CH630" t="str">
        <f t="shared" si="784"/>
        <v/>
      </c>
      <c r="CI630" t="str">
        <f t="shared" si="785"/>
        <v/>
      </c>
      <c r="CJ630" t="str">
        <f t="shared" si="786"/>
        <v/>
      </c>
      <c r="CK630" s="359" t="str">
        <f t="shared" si="787"/>
        <v/>
      </c>
      <c r="CL630" t="str">
        <f t="shared" si="788"/>
        <v/>
      </c>
      <c r="CM630" t="str">
        <f t="shared" si="789"/>
        <v/>
      </c>
      <c r="CN630" t="str">
        <f t="shared" si="790"/>
        <v/>
      </c>
      <c r="CO630" s="359" t="str">
        <f t="shared" si="791"/>
        <v/>
      </c>
      <c r="CP630" t="str">
        <f t="shared" si="792"/>
        <v/>
      </c>
      <c r="CQ630" t="str">
        <f t="shared" si="793"/>
        <v/>
      </c>
      <c r="CR630" t="str">
        <f t="shared" si="794"/>
        <v/>
      </c>
      <c r="CS630" s="359" t="str">
        <f t="shared" si="795"/>
        <v/>
      </c>
      <c r="CT630" t="str">
        <f t="shared" si="796"/>
        <v/>
      </c>
      <c r="CU630" t="str">
        <f t="shared" si="797"/>
        <v/>
      </c>
      <c r="CV630" t="str">
        <f t="shared" si="798"/>
        <v/>
      </c>
      <c r="CW630" t="str">
        <f t="shared" si="799"/>
        <v/>
      </c>
      <c r="CX630" s="359" t="str">
        <f t="shared" si="800"/>
        <v/>
      </c>
      <c r="CY630" t="str">
        <f t="shared" si="801"/>
        <v/>
      </c>
      <c r="CZ630" t="str">
        <f t="shared" si="802"/>
        <v/>
      </c>
      <c r="DA630" t="str">
        <f t="shared" si="803"/>
        <v/>
      </c>
      <c r="DB630" s="359" t="str">
        <f t="shared" si="804"/>
        <v/>
      </c>
      <c r="DC630" t="str">
        <f t="shared" si="805"/>
        <v/>
      </c>
      <c r="DD630" t="str">
        <f t="shared" si="806"/>
        <v/>
      </c>
      <c r="DE630" t="str">
        <f t="shared" si="807"/>
        <v/>
      </c>
      <c r="DF630" s="359" t="str">
        <f t="shared" si="808"/>
        <v/>
      </c>
      <c r="DG630" t="str">
        <f t="shared" si="809"/>
        <v/>
      </c>
      <c r="DH630" t="str">
        <f t="shared" si="810"/>
        <v/>
      </c>
      <c r="DI630" t="str">
        <f t="shared" si="811"/>
        <v/>
      </c>
      <c r="DJ630" t="str">
        <f t="shared" si="812"/>
        <v/>
      </c>
      <c r="DK630" s="359" t="str">
        <f t="shared" si="813"/>
        <v/>
      </c>
      <c r="DL630" t="str">
        <f t="shared" si="814"/>
        <v>X</v>
      </c>
      <c r="DM630" t="str">
        <f t="shared" si="815"/>
        <v>X</v>
      </c>
      <c r="DN630" t="str">
        <f t="shared" si="816"/>
        <v>X</v>
      </c>
      <c r="DO630" s="359" t="str">
        <f t="shared" si="817"/>
        <v>X</v>
      </c>
      <c r="DP630" t="str">
        <f t="shared" si="818"/>
        <v>X</v>
      </c>
      <c r="DQ630" t="str">
        <f t="shared" si="819"/>
        <v>X</v>
      </c>
      <c r="DR630" t="str">
        <f t="shared" si="820"/>
        <v>X</v>
      </c>
      <c r="DS630" s="359" t="str">
        <f t="shared" si="821"/>
        <v>X</v>
      </c>
      <c r="DT630" t="str">
        <f t="shared" si="822"/>
        <v>X</v>
      </c>
      <c r="DU630" t="str">
        <f t="shared" si="823"/>
        <v>X</v>
      </c>
      <c r="DV630" t="str">
        <f t="shared" si="824"/>
        <v>X</v>
      </c>
      <c r="DW630" t="str">
        <f t="shared" si="825"/>
        <v>X</v>
      </c>
      <c r="DX630" s="359" t="str">
        <f t="shared" si="826"/>
        <v>X</v>
      </c>
      <c r="DY630" t="str">
        <f t="shared" si="827"/>
        <v/>
      </c>
      <c r="DZ630" t="str">
        <f t="shared" si="828"/>
        <v/>
      </c>
      <c r="EA630" t="str">
        <f t="shared" si="829"/>
        <v/>
      </c>
      <c r="EB630" s="359" t="str">
        <f t="shared" si="830"/>
        <v/>
      </c>
      <c r="EC630" t="str">
        <f t="shared" si="831"/>
        <v/>
      </c>
      <c r="ED630" t="str">
        <f t="shared" si="832"/>
        <v/>
      </c>
      <c r="EE630" t="str">
        <f t="shared" si="833"/>
        <v/>
      </c>
      <c r="EF630" t="str">
        <f t="shared" si="834"/>
        <v/>
      </c>
      <c r="EG630" s="359" t="str">
        <f t="shared" si="835"/>
        <v/>
      </c>
      <c r="EH630" t="str">
        <f t="shared" si="782"/>
        <v>Pterostylis microphylla</v>
      </c>
      <c r="EJ630" t="str">
        <f t="shared" si="848"/>
        <v>Pterostylis mutica</v>
      </c>
      <c r="EK630" s="100">
        <f t="shared" si="839"/>
        <v>0</v>
      </c>
      <c r="EL630" s="3">
        <f t="shared" si="839"/>
        <v>0</v>
      </c>
      <c r="EM630" s="3">
        <f t="shared" si="839"/>
        <v>0</v>
      </c>
      <c r="EN630" s="3">
        <f t="shared" si="839"/>
        <v>0</v>
      </c>
      <c r="EO630" s="3">
        <f t="shared" si="839"/>
        <v>0</v>
      </c>
      <c r="EP630" s="3">
        <f t="shared" si="839"/>
        <v>0</v>
      </c>
      <c r="EQ630" s="3">
        <f t="shared" si="839"/>
        <v>1</v>
      </c>
      <c r="ER630" s="3">
        <f t="shared" si="839"/>
        <v>1</v>
      </c>
      <c r="ES630" s="3">
        <f t="shared" si="839"/>
        <v>1</v>
      </c>
      <c r="ET630" s="3">
        <f t="shared" si="839"/>
        <v>1</v>
      </c>
      <c r="EU630" s="3">
        <f t="shared" ref="EK630:EV666" si="852">IF($AV630&gt;=$AU630,IF(AND(EU$2&gt;=$AU630,EU$2&lt;=$AV630),1,0),IF(OR(EU$2&gt;=$AU630,EU$2&lt;=$AV630),1,0))</f>
        <v>0</v>
      </c>
      <c r="EV630" s="24">
        <f t="shared" si="852"/>
        <v>0</v>
      </c>
      <c r="EW630" s="245">
        <f t="shared" si="781"/>
        <v>4</v>
      </c>
      <c r="EX630" s="262" t="str">
        <f t="shared" si="778"/>
        <v/>
      </c>
    </row>
    <row r="631" spans="1:154" ht="16.149999999999999" customHeight="1" x14ac:dyDescent="0.25">
      <c r="A631" s="363"/>
      <c r="D631" s="363"/>
      <c r="E631" s="363"/>
      <c r="F631" s="363"/>
      <c r="G631" s="363"/>
      <c r="H631" s="363"/>
      <c r="I631" s="363"/>
      <c r="J631" s="68">
        <f t="shared" si="836"/>
        <v>402</v>
      </c>
      <c r="K631" s="427" t="str">
        <f t="shared" si="779"/>
        <v>Pterostylis neopolyphylla</v>
      </c>
      <c r="L631" s="372">
        <v>402</v>
      </c>
      <c r="M631" s="427" t="s">
        <v>1765</v>
      </c>
      <c r="N631" s="76" t="s">
        <v>7508</v>
      </c>
      <c r="O631" s="363" t="str">
        <f t="shared" si="851"/>
        <v>S</v>
      </c>
      <c r="P631" s="70" t="s">
        <v>3112</v>
      </c>
      <c r="Q631" s="364" t="s">
        <v>3113</v>
      </c>
      <c r="R631" s="365">
        <v>42948</v>
      </c>
      <c r="S631" s="373">
        <v>42993</v>
      </c>
      <c r="T631" s="603" t="s">
        <v>7894</v>
      </c>
      <c r="U631" s="603" t="s">
        <v>7894</v>
      </c>
      <c r="V631" s="603" t="s">
        <v>7894</v>
      </c>
      <c r="W631" s="603" t="s">
        <v>7894</v>
      </c>
      <c r="X631" s="603" t="s">
        <v>7894</v>
      </c>
      <c r="Y631" s="603" t="s">
        <v>7894</v>
      </c>
      <c r="Z631" s="603" t="s">
        <v>7894</v>
      </c>
      <c r="AA631" s="603" t="s">
        <v>4827</v>
      </c>
      <c r="AB631" s="603" t="s">
        <v>4828</v>
      </c>
      <c r="AC631" s="603" t="s">
        <v>7894</v>
      </c>
      <c r="AD631" s="603" t="s">
        <v>7894</v>
      </c>
      <c r="AE631" s="603" t="s">
        <v>7894</v>
      </c>
      <c r="AF631" s="605" t="s">
        <v>7903</v>
      </c>
      <c r="AG631" s="605" t="s">
        <v>7947</v>
      </c>
      <c r="AH631" s="366" t="s">
        <v>1307</v>
      </c>
      <c r="AI631" s="363">
        <f t="shared" si="837"/>
        <v>3</v>
      </c>
      <c r="AJ631" s="363">
        <v>34</v>
      </c>
      <c r="AK631" s="413" t="str">
        <f t="shared" si="775"/>
        <v>Snail Orchids</v>
      </c>
      <c r="AL631" s="413" t="str">
        <f t="shared" si="776"/>
        <v>Pterostylis nana</v>
      </c>
      <c r="AM631" s="486" t="s">
        <v>7607</v>
      </c>
      <c r="AN631" s="81" t="s">
        <v>7509</v>
      </c>
      <c r="AS631" s="69">
        <f t="shared" si="841"/>
        <v>32</v>
      </c>
      <c r="AT631" s="69">
        <f t="shared" si="842"/>
        <v>37</v>
      </c>
      <c r="AU631" s="69">
        <f t="shared" si="843"/>
        <v>8</v>
      </c>
      <c r="AV631" s="69">
        <f t="shared" si="844"/>
        <v>9</v>
      </c>
      <c r="AW631" s="81"/>
      <c r="AX631" s="70" t="s">
        <v>3114</v>
      </c>
      <c r="AY631" s="364" t="e">
        <v>#N/A</v>
      </c>
      <c r="AZ631" s="264" t="s">
        <v>48</v>
      </c>
      <c r="BA631" s="238"/>
      <c r="BB631" s="237" t="str">
        <f t="shared" si="845"/>
        <v/>
      </c>
      <c r="BC631" s="270">
        <f t="shared" si="846"/>
        <v>402</v>
      </c>
      <c r="BD631" t="str">
        <f t="shared" si="847"/>
        <v>Pterostylis neopolyphylla</v>
      </c>
      <c r="BE631" s="367" t="e">
        <f>COUNTIFS(#REF!,L631)</f>
        <v>#REF!</v>
      </c>
      <c r="BF631" s="374" t="str">
        <f t="shared" si="777"/>
        <v>y</v>
      </c>
      <c r="BG631" s="82"/>
      <c r="BH631" s="375"/>
      <c r="BI631" s="374"/>
      <c r="BJ631" s="403"/>
      <c r="CE631" t="str">
        <f t="shared" si="849"/>
        <v>Midget Greenhood (Pterostylis mutica)</v>
      </c>
      <c r="CF631" s="388" t="str">
        <f t="shared" si="850"/>
        <v>Pterostylis mutica</v>
      </c>
      <c r="CG631" t="str">
        <f t="shared" si="783"/>
        <v/>
      </c>
      <c r="CH631" t="str">
        <f t="shared" si="784"/>
        <v/>
      </c>
      <c r="CI631" t="str">
        <f t="shared" si="785"/>
        <v/>
      </c>
      <c r="CJ631" t="str">
        <f t="shared" si="786"/>
        <v/>
      </c>
      <c r="CK631" s="359" t="str">
        <f t="shared" si="787"/>
        <v/>
      </c>
      <c r="CL631" t="str">
        <f t="shared" si="788"/>
        <v/>
      </c>
      <c r="CM631" t="str">
        <f t="shared" si="789"/>
        <v/>
      </c>
      <c r="CN631" t="str">
        <f t="shared" si="790"/>
        <v/>
      </c>
      <c r="CO631" s="359" t="str">
        <f t="shared" si="791"/>
        <v/>
      </c>
      <c r="CP631" t="str">
        <f t="shared" si="792"/>
        <v/>
      </c>
      <c r="CQ631" t="str">
        <f t="shared" si="793"/>
        <v/>
      </c>
      <c r="CR631" t="str">
        <f t="shared" si="794"/>
        <v/>
      </c>
      <c r="CS631" s="359" t="str">
        <f t="shared" si="795"/>
        <v/>
      </c>
      <c r="CT631" t="str">
        <f t="shared" si="796"/>
        <v/>
      </c>
      <c r="CU631" t="str">
        <f t="shared" si="797"/>
        <v/>
      </c>
      <c r="CV631" t="str">
        <f t="shared" si="798"/>
        <v/>
      </c>
      <c r="CW631" t="str">
        <f t="shared" si="799"/>
        <v/>
      </c>
      <c r="CX631" s="359" t="str">
        <f t="shared" si="800"/>
        <v/>
      </c>
      <c r="CY631" t="str">
        <f t="shared" si="801"/>
        <v/>
      </c>
      <c r="CZ631" t="str">
        <f t="shared" si="802"/>
        <v/>
      </c>
      <c r="DA631" t="str">
        <f t="shared" si="803"/>
        <v/>
      </c>
      <c r="DB631" s="359" t="str">
        <f t="shared" si="804"/>
        <v/>
      </c>
      <c r="DC631" t="str">
        <f t="shared" si="805"/>
        <v/>
      </c>
      <c r="DD631" t="str">
        <f t="shared" si="806"/>
        <v/>
      </c>
      <c r="DE631" t="str">
        <f t="shared" si="807"/>
        <v/>
      </c>
      <c r="DF631" s="359" t="str">
        <f t="shared" si="808"/>
        <v/>
      </c>
      <c r="DG631" t="str">
        <f t="shared" si="809"/>
        <v/>
      </c>
      <c r="DH631" t="str">
        <f t="shared" si="810"/>
        <v/>
      </c>
      <c r="DI631" t="str">
        <f t="shared" si="811"/>
        <v>X</v>
      </c>
      <c r="DJ631" t="str">
        <f t="shared" si="812"/>
        <v>X</v>
      </c>
      <c r="DK631" s="359" t="str">
        <f t="shared" si="813"/>
        <v>X</v>
      </c>
      <c r="DL631" t="str">
        <f t="shared" si="814"/>
        <v>X</v>
      </c>
      <c r="DM631" t="str">
        <f t="shared" si="815"/>
        <v>X</v>
      </c>
      <c r="DN631" t="str">
        <f t="shared" si="816"/>
        <v>X</v>
      </c>
      <c r="DO631" s="359" t="str">
        <f t="shared" si="817"/>
        <v>X</v>
      </c>
      <c r="DP631" t="str">
        <f t="shared" si="818"/>
        <v>X</v>
      </c>
      <c r="DQ631" t="str">
        <f t="shared" si="819"/>
        <v>X</v>
      </c>
      <c r="DR631" t="str">
        <f t="shared" si="820"/>
        <v>X</v>
      </c>
      <c r="DS631" s="359" t="str">
        <f t="shared" si="821"/>
        <v>X</v>
      </c>
      <c r="DT631" t="str">
        <f t="shared" si="822"/>
        <v>X</v>
      </c>
      <c r="DU631" t="str">
        <f t="shared" si="823"/>
        <v>X</v>
      </c>
      <c r="DV631" t="str">
        <f t="shared" si="824"/>
        <v>X</v>
      </c>
      <c r="DW631" t="str">
        <f t="shared" si="825"/>
        <v/>
      </c>
      <c r="DX631" s="359" t="str">
        <f t="shared" si="826"/>
        <v/>
      </c>
      <c r="DY631" t="str">
        <f t="shared" si="827"/>
        <v/>
      </c>
      <c r="DZ631" t="str">
        <f t="shared" si="828"/>
        <v/>
      </c>
      <c r="EA631" t="str">
        <f t="shared" si="829"/>
        <v/>
      </c>
      <c r="EB631" s="359" t="str">
        <f t="shared" si="830"/>
        <v/>
      </c>
      <c r="EC631" t="str">
        <f t="shared" si="831"/>
        <v/>
      </c>
      <c r="ED631" t="str">
        <f t="shared" si="832"/>
        <v/>
      </c>
      <c r="EE631" t="str">
        <f t="shared" si="833"/>
        <v/>
      </c>
      <c r="EF631" t="str">
        <f t="shared" si="834"/>
        <v/>
      </c>
      <c r="EG631" s="359" t="str">
        <f t="shared" si="835"/>
        <v/>
      </c>
      <c r="EH631" t="str">
        <f t="shared" si="782"/>
        <v>Pterostylis mutica</v>
      </c>
      <c r="EJ631" t="str">
        <f t="shared" si="848"/>
        <v>Pterostylis neopolyphylla</v>
      </c>
      <c r="EK631" s="100">
        <f t="shared" si="852"/>
        <v>0</v>
      </c>
      <c r="EL631" s="3">
        <f t="shared" si="852"/>
        <v>0</v>
      </c>
      <c r="EM631" s="3">
        <f t="shared" si="852"/>
        <v>0</v>
      </c>
      <c r="EN631" s="3">
        <f t="shared" si="852"/>
        <v>0</v>
      </c>
      <c r="EO631" s="3">
        <f t="shared" si="852"/>
        <v>0</v>
      </c>
      <c r="EP631" s="3">
        <f t="shared" si="852"/>
        <v>0</v>
      </c>
      <c r="EQ631" s="3">
        <f t="shared" si="852"/>
        <v>0</v>
      </c>
      <c r="ER631" s="3">
        <f t="shared" si="852"/>
        <v>1</v>
      </c>
      <c r="ES631" s="3">
        <f t="shared" si="852"/>
        <v>1</v>
      </c>
      <c r="ET631" s="3">
        <f t="shared" si="852"/>
        <v>0</v>
      </c>
      <c r="EU631" s="3">
        <f t="shared" si="852"/>
        <v>0</v>
      </c>
      <c r="EV631" s="24">
        <f t="shared" si="852"/>
        <v>0</v>
      </c>
      <c r="EW631" s="245">
        <f t="shared" si="781"/>
        <v>2</v>
      </c>
      <c r="EX631" s="262" t="str">
        <f t="shared" si="778"/>
        <v/>
      </c>
    </row>
    <row r="632" spans="1:154" ht="16.149999999999999" customHeight="1" x14ac:dyDescent="0.25">
      <c r="A632" s="363"/>
      <c r="D632" s="363"/>
      <c r="E632" s="363"/>
      <c r="F632" s="363"/>
      <c r="G632" s="363"/>
      <c r="H632" s="363"/>
      <c r="I632" s="363"/>
      <c r="J632" s="68">
        <f t="shared" ref="J632:J664" si="853">L632</f>
        <v>438</v>
      </c>
      <c r="K632" s="427" t="str">
        <f t="shared" si="779"/>
        <v>Pterostylis occulta</v>
      </c>
      <c r="L632" s="372">
        <v>438</v>
      </c>
      <c r="M632" s="427" t="s">
        <v>1765</v>
      </c>
      <c r="N632" s="76" t="s">
        <v>7595</v>
      </c>
      <c r="O632" s="363" t="str">
        <f t="shared" si="851"/>
        <v>S</v>
      </c>
      <c r="P632" s="70" t="s">
        <v>7510</v>
      </c>
      <c r="Q632" s="452" t="s">
        <v>3093</v>
      </c>
      <c r="R632" s="365">
        <v>42970</v>
      </c>
      <c r="S632" s="365">
        <v>43023</v>
      </c>
      <c r="T632" s="603" t="s">
        <v>7894</v>
      </c>
      <c r="U632" s="603" t="s">
        <v>7894</v>
      </c>
      <c r="V632" s="603" t="s">
        <v>7894</v>
      </c>
      <c r="W632" s="603" t="s">
        <v>7894</v>
      </c>
      <c r="X632" s="603" t="s">
        <v>7894</v>
      </c>
      <c r="Y632" s="603" t="s">
        <v>7894</v>
      </c>
      <c r="Z632" s="603" t="s">
        <v>7894</v>
      </c>
      <c r="AA632" s="603" t="s">
        <v>4827</v>
      </c>
      <c r="AB632" s="603" t="s">
        <v>4828</v>
      </c>
      <c r="AC632" s="603" t="s">
        <v>4829</v>
      </c>
      <c r="AD632" s="603" t="s">
        <v>7894</v>
      </c>
      <c r="AE632" s="603" t="s">
        <v>7894</v>
      </c>
      <c r="AF632" s="605" t="s">
        <v>7900</v>
      </c>
      <c r="AG632" s="605" t="s">
        <v>7944</v>
      </c>
      <c r="AH632" s="366" t="s">
        <v>685</v>
      </c>
      <c r="AI632" s="363">
        <f t="shared" si="837"/>
        <v>6</v>
      </c>
      <c r="AJ632" s="363">
        <v>37</v>
      </c>
      <c r="AK632" s="413" t="str">
        <f t="shared" si="775"/>
        <v>Frog Greenhoods</v>
      </c>
      <c r="AL632" s="413" t="str">
        <f t="shared" si="776"/>
        <v>Pterostylis sargentii</v>
      </c>
      <c r="AM632" s="486" t="s">
        <v>7607</v>
      </c>
      <c r="AN632" s="70" t="s">
        <v>7511</v>
      </c>
      <c r="AO632" s="81"/>
      <c r="AS632" s="69">
        <f t="shared" si="841"/>
        <v>35</v>
      </c>
      <c r="AT632" s="69">
        <f t="shared" si="842"/>
        <v>42</v>
      </c>
      <c r="AU632" s="69">
        <f t="shared" si="843"/>
        <v>8</v>
      </c>
      <c r="AV632" s="69">
        <f t="shared" si="844"/>
        <v>10</v>
      </c>
      <c r="AW632" s="81"/>
      <c r="AX632" s="70"/>
      <c r="AY632" s="364" t="e">
        <v>#N/A</v>
      </c>
      <c r="AZ632" s="264" t="s">
        <v>48</v>
      </c>
      <c r="BA632" s="238"/>
      <c r="BB632" s="237" t="str">
        <f t="shared" si="845"/>
        <v/>
      </c>
      <c r="BC632" s="270">
        <f t="shared" si="846"/>
        <v>438</v>
      </c>
      <c r="BD632" t="str">
        <f t="shared" si="847"/>
        <v>Pterostylis occulta</v>
      </c>
      <c r="BE632" s="367" t="e">
        <f>COUNTIFS(#REF!,L632)</f>
        <v>#REF!</v>
      </c>
      <c r="BF632" s="374" t="str">
        <f t="shared" si="777"/>
        <v>y</v>
      </c>
      <c r="BG632" s="82"/>
      <c r="BH632" s="375"/>
      <c r="BI632" s="374"/>
      <c r="BJ632" s="403"/>
      <c r="CE632" t="str">
        <f t="shared" si="849"/>
        <v>Mount Many Peaks snail (Pterostylis neopolyphylla)</v>
      </c>
      <c r="CF632" s="388" t="str">
        <f t="shared" si="850"/>
        <v>Pterostylis neopolyphylla</v>
      </c>
      <c r="CG632" t="str">
        <f t="shared" si="783"/>
        <v/>
      </c>
      <c r="CH632" t="str">
        <f t="shared" si="784"/>
        <v/>
      </c>
      <c r="CI632" t="str">
        <f t="shared" si="785"/>
        <v/>
      </c>
      <c r="CJ632" t="str">
        <f t="shared" si="786"/>
        <v/>
      </c>
      <c r="CK632" s="359" t="str">
        <f t="shared" si="787"/>
        <v/>
      </c>
      <c r="CL632" t="str">
        <f t="shared" si="788"/>
        <v/>
      </c>
      <c r="CM632" t="str">
        <f t="shared" si="789"/>
        <v/>
      </c>
      <c r="CN632" t="str">
        <f t="shared" si="790"/>
        <v/>
      </c>
      <c r="CO632" s="359" t="str">
        <f t="shared" si="791"/>
        <v/>
      </c>
      <c r="CP632" t="str">
        <f t="shared" si="792"/>
        <v/>
      </c>
      <c r="CQ632" t="str">
        <f t="shared" si="793"/>
        <v/>
      </c>
      <c r="CR632" t="str">
        <f t="shared" si="794"/>
        <v/>
      </c>
      <c r="CS632" s="359" t="str">
        <f t="shared" si="795"/>
        <v/>
      </c>
      <c r="CT632" t="str">
        <f t="shared" si="796"/>
        <v/>
      </c>
      <c r="CU632" t="str">
        <f t="shared" si="797"/>
        <v/>
      </c>
      <c r="CV632" t="str">
        <f t="shared" si="798"/>
        <v/>
      </c>
      <c r="CW632" t="str">
        <f t="shared" si="799"/>
        <v/>
      </c>
      <c r="CX632" s="359" t="str">
        <f t="shared" si="800"/>
        <v/>
      </c>
      <c r="CY632" t="str">
        <f t="shared" si="801"/>
        <v/>
      </c>
      <c r="CZ632" t="str">
        <f t="shared" si="802"/>
        <v/>
      </c>
      <c r="DA632" t="str">
        <f t="shared" si="803"/>
        <v/>
      </c>
      <c r="DB632" s="359" t="str">
        <f t="shared" si="804"/>
        <v/>
      </c>
      <c r="DC632" t="str">
        <f t="shared" si="805"/>
        <v/>
      </c>
      <c r="DD632" t="str">
        <f t="shared" si="806"/>
        <v/>
      </c>
      <c r="DE632" t="str">
        <f t="shared" si="807"/>
        <v/>
      </c>
      <c r="DF632" s="359" t="str">
        <f t="shared" si="808"/>
        <v/>
      </c>
      <c r="DG632" t="str">
        <f t="shared" si="809"/>
        <v/>
      </c>
      <c r="DH632" t="str">
        <f t="shared" si="810"/>
        <v/>
      </c>
      <c r="DI632" t="str">
        <f t="shared" si="811"/>
        <v/>
      </c>
      <c r="DJ632" t="str">
        <f t="shared" si="812"/>
        <v/>
      </c>
      <c r="DK632" s="359" t="str">
        <f t="shared" si="813"/>
        <v/>
      </c>
      <c r="DL632" t="str">
        <f t="shared" si="814"/>
        <v>X</v>
      </c>
      <c r="DM632" t="str">
        <f t="shared" si="815"/>
        <v>X</v>
      </c>
      <c r="DN632" t="str">
        <f t="shared" si="816"/>
        <v>X</v>
      </c>
      <c r="DO632" s="359" t="str">
        <f t="shared" si="817"/>
        <v>X</v>
      </c>
      <c r="DP632" t="str">
        <f t="shared" si="818"/>
        <v>X</v>
      </c>
      <c r="DQ632" t="str">
        <f t="shared" si="819"/>
        <v>X</v>
      </c>
      <c r="DR632" t="str">
        <f t="shared" si="820"/>
        <v/>
      </c>
      <c r="DS632" s="359" t="str">
        <f t="shared" si="821"/>
        <v/>
      </c>
      <c r="DT632" t="str">
        <f t="shared" si="822"/>
        <v/>
      </c>
      <c r="DU632" t="str">
        <f t="shared" si="823"/>
        <v/>
      </c>
      <c r="DV632" t="str">
        <f t="shared" si="824"/>
        <v/>
      </c>
      <c r="DW632" t="str">
        <f t="shared" si="825"/>
        <v/>
      </c>
      <c r="DX632" s="359" t="str">
        <f t="shared" si="826"/>
        <v/>
      </c>
      <c r="DY632" t="str">
        <f t="shared" si="827"/>
        <v/>
      </c>
      <c r="DZ632" t="str">
        <f t="shared" si="828"/>
        <v/>
      </c>
      <c r="EA632" t="str">
        <f t="shared" si="829"/>
        <v/>
      </c>
      <c r="EB632" s="359" t="str">
        <f t="shared" si="830"/>
        <v/>
      </c>
      <c r="EC632" t="str">
        <f t="shared" si="831"/>
        <v/>
      </c>
      <c r="ED632" t="str">
        <f t="shared" si="832"/>
        <v/>
      </c>
      <c r="EE632" t="str">
        <f t="shared" si="833"/>
        <v/>
      </c>
      <c r="EF632" t="str">
        <f t="shared" si="834"/>
        <v/>
      </c>
      <c r="EG632" s="359" t="str">
        <f t="shared" si="835"/>
        <v/>
      </c>
      <c r="EH632" t="str">
        <f t="shared" si="782"/>
        <v>Pterostylis neopolyphylla</v>
      </c>
      <c r="EJ632" t="str">
        <f t="shared" si="848"/>
        <v>Pterostylis occulta</v>
      </c>
      <c r="EK632" s="100">
        <f t="shared" si="852"/>
        <v>0</v>
      </c>
      <c r="EL632" s="3">
        <f t="shared" si="852"/>
        <v>0</v>
      </c>
      <c r="EM632" s="3">
        <f t="shared" si="852"/>
        <v>0</v>
      </c>
      <c r="EN632" s="3">
        <f t="shared" si="852"/>
        <v>0</v>
      </c>
      <c r="EO632" s="3">
        <f t="shared" si="852"/>
        <v>0</v>
      </c>
      <c r="EP632" s="3">
        <f t="shared" si="852"/>
        <v>0</v>
      </c>
      <c r="EQ632" s="3">
        <f t="shared" si="852"/>
        <v>0</v>
      </c>
      <c r="ER632" s="3">
        <f t="shared" si="852"/>
        <v>1</v>
      </c>
      <c r="ES632" s="3">
        <f t="shared" si="852"/>
        <v>1</v>
      </c>
      <c r="ET632" s="3">
        <f t="shared" si="852"/>
        <v>1</v>
      </c>
      <c r="EU632" s="3">
        <f t="shared" si="852"/>
        <v>0</v>
      </c>
      <c r="EV632" s="24">
        <f t="shared" si="852"/>
        <v>0</v>
      </c>
      <c r="EW632" s="245">
        <f t="shared" si="781"/>
        <v>3</v>
      </c>
      <c r="EX632" s="262" t="str">
        <f t="shared" si="778"/>
        <v/>
      </c>
    </row>
    <row r="633" spans="1:154" ht="16.149999999999999" customHeight="1" x14ac:dyDescent="0.25">
      <c r="A633" s="363"/>
      <c r="D633" s="363"/>
      <c r="E633" s="363"/>
      <c r="F633" s="363"/>
      <c r="G633" s="363"/>
      <c r="H633" s="363"/>
      <c r="I633" s="363"/>
      <c r="J633" s="68">
        <f t="shared" si="853"/>
        <v>802</v>
      </c>
      <c r="K633" s="427" t="str">
        <f t="shared" si="779"/>
        <v>Pterostylis orbiculata</v>
      </c>
      <c r="L633" s="372">
        <v>802</v>
      </c>
      <c r="M633" s="427" t="s">
        <v>1765</v>
      </c>
      <c r="N633" s="76" t="s">
        <v>632</v>
      </c>
      <c r="O633" s="363" t="str">
        <f t="shared" si="851"/>
        <v>S</v>
      </c>
      <c r="P633" s="70" t="s">
        <v>7505</v>
      </c>
      <c r="Q633" s="364" t="s">
        <v>3094</v>
      </c>
      <c r="R633" s="373">
        <v>42901</v>
      </c>
      <c r="S633" s="365">
        <v>42978</v>
      </c>
      <c r="T633" s="603" t="s">
        <v>7894</v>
      </c>
      <c r="U633" s="603" t="s">
        <v>7894</v>
      </c>
      <c r="V633" s="603" t="s">
        <v>7894</v>
      </c>
      <c r="W633" s="603" t="s">
        <v>7894</v>
      </c>
      <c r="X633" s="603" t="s">
        <v>7894</v>
      </c>
      <c r="Y633" s="603" t="s">
        <v>4825</v>
      </c>
      <c r="Z633" s="603" t="s">
        <v>4826</v>
      </c>
      <c r="AA633" s="603" t="s">
        <v>4827</v>
      </c>
      <c r="AB633" s="603" t="s">
        <v>7894</v>
      </c>
      <c r="AC633" s="603" t="s">
        <v>7894</v>
      </c>
      <c r="AD633" s="603" t="s">
        <v>7894</v>
      </c>
      <c r="AE633" s="603" t="s">
        <v>7894</v>
      </c>
      <c r="AF633" s="605" t="s">
        <v>7912</v>
      </c>
      <c r="AG633" s="605" t="s">
        <v>7954</v>
      </c>
      <c r="AH633" s="366" t="s">
        <v>685</v>
      </c>
      <c r="AI633" s="363">
        <f t="shared" ref="AI633:AI664" si="854">VLOOKUP(AH633,$BX$3:$BY$8,2,FALSE)</f>
        <v>6</v>
      </c>
      <c r="AJ633" s="363">
        <v>38</v>
      </c>
      <c r="AK633" s="413" t="str">
        <f t="shared" si="775"/>
        <v>Banded Greenhoods</v>
      </c>
      <c r="AL633" s="413" t="str">
        <f t="shared" si="776"/>
        <v>Pterostylis vittata</v>
      </c>
      <c r="AM633" s="486" t="s">
        <v>7607</v>
      </c>
      <c r="AN633" s="70" t="s">
        <v>7576</v>
      </c>
      <c r="AO633" s="81" t="s">
        <v>3095</v>
      </c>
      <c r="AS633" s="69">
        <f t="shared" si="841"/>
        <v>25</v>
      </c>
      <c r="AT633" s="69">
        <f t="shared" si="842"/>
        <v>35</v>
      </c>
      <c r="AU633" s="69">
        <f t="shared" si="843"/>
        <v>6</v>
      </c>
      <c r="AV633" s="69">
        <f t="shared" si="844"/>
        <v>8</v>
      </c>
      <c r="AW633" s="81" t="e">
        <f>VLOOKUP(AM633,#REF!,6,FALSE)</f>
        <v>#REF!</v>
      </c>
      <c r="AX633" s="70" t="s">
        <v>3096</v>
      </c>
      <c r="AY633" s="364" t="e">
        <v>#N/A</v>
      </c>
      <c r="AZ633" s="264" t="s">
        <v>48</v>
      </c>
      <c r="BA633" s="238"/>
      <c r="BB633" s="237" t="str">
        <f t="shared" si="845"/>
        <v/>
      </c>
      <c r="BC633" s="270">
        <f t="shared" si="846"/>
        <v>802</v>
      </c>
      <c r="BD633" t="str">
        <f t="shared" si="847"/>
        <v>Pterostylis orbiculata</v>
      </c>
      <c r="BE633" s="367" t="e">
        <f>COUNTIFS(#REF!,L633)</f>
        <v>#REF!</v>
      </c>
      <c r="BF633" s="374" t="str">
        <f t="shared" si="777"/>
        <v>y</v>
      </c>
      <c r="BG633" s="82"/>
      <c r="BH633" s="375"/>
      <c r="BI633" s="374"/>
      <c r="BJ633" s="403"/>
      <c r="CE633" t="str">
        <f t="shared" si="849"/>
        <v>Little Frog Greenhood (Pterostylis occulta)</v>
      </c>
      <c r="CF633" s="388" t="str">
        <f t="shared" si="850"/>
        <v>Pterostylis occulta</v>
      </c>
      <c r="CG633" t="str">
        <f t="shared" si="783"/>
        <v/>
      </c>
      <c r="CH633" t="str">
        <f t="shared" si="784"/>
        <v/>
      </c>
      <c r="CI633" t="str">
        <f t="shared" si="785"/>
        <v/>
      </c>
      <c r="CJ633" t="str">
        <f t="shared" si="786"/>
        <v/>
      </c>
      <c r="CK633" s="359" t="str">
        <f t="shared" si="787"/>
        <v/>
      </c>
      <c r="CL633" t="str">
        <f t="shared" si="788"/>
        <v/>
      </c>
      <c r="CM633" t="str">
        <f t="shared" si="789"/>
        <v/>
      </c>
      <c r="CN633" t="str">
        <f t="shared" si="790"/>
        <v/>
      </c>
      <c r="CO633" s="359" t="str">
        <f t="shared" si="791"/>
        <v/>
      </c>
      <c r="CP633" t="str">
        <f t="shared" si="792"/>
        <v/>
      </c>
      <c r="CQ633" t="str">
        <f t="shared" si="793"/>
        <v/>
      </c>
      <c r="CR633" t="str">
        <f t="shared" si="794"/>
        <v/>
      </c>
      <c r="CS633" s="359" t="str">
        <f t="shared" si="795"/>
        <v/>
      </c>
      <c r="CT633" t="str">
        <f t="shared" si="796"/>
        <v/>
      </c>
      <c r="CU633" t="str">
        <f t="shared" si="797"/>
        <v/>
      </c>
      <c r="CV633" t="str">
        <f t="shared" si="798"/>
        <v/>
      </c>
      <c r="CW633" t="str">
        <f t="shared" si="799"/>
        <v/>
      </c>
      <c r="CX633" s="359" t="str">
        <f t="shared" si="800"/>
        <v/>
      </c>
      <c r="CY633" t="str">
        <f t="shared" si="801"/>
        <v/>
      </c>
      <c r="CZ633" t="str">
        <f t="shared" si="802"/>
        <v/>
      </c>
      <c r="DA633" t="str">
        <f t="shared" si="803"/>
        <v/>
      </c>
      <c r="DB633" s="359" t="str">
        <f t="shared" si="804"/>
        <v/>
      </c>
      <c r="DC633" t="str">
        <f t="shared" si="805"/>
        <v/>
      </c>
      <c r="DD633" t="str">
        <f t="shared" si="806"/>
        <v/>
      </c>
      <c r="DE633" t="str">
        <f t="shared" si="807"/>
        <v/>
      </c>
      <c r="DF633" s="359" t="str">
        <f t="shared" si="808"/>
        <v/>
      </c>
      <c r="DG633" t="str">
        <f t="shared" si="809"/>
        <v/>
      </c>
      <c r="DH633" t="str">
        <f t="shared" si="810"/>
        <v/>
      </c>
      <c r="DI633" t="str">
        <f t="shared" si="811"/>
        <v/>
      </c>
      <c r="DJ633" t="str">
        <f t="shared" si="812"/>
        <v/>
      </c>
      <c r="DK633" s="359" t="str">
        <f t="shared" si="813"/>
        <v/>
      </c>
      <c r="DL633" t="str">
        <f t="shared" si="814"/>
        <v/>
      </c>
      <c r="DM633" t="str">
        <f t="shared" si="815"/>
        <v/>
      </c>
      <c r="DN633" t="str">
        <f t="shared" si="816"/>
        <v/>
      </c>
      <c r="DO633" s="359" t="str">
        <f t="shared" si="817"/>
        <v>X</v>
      </c>
      <c r="DP633" t="str">
        <f t="shared" si="818"/>
        <v>X</v>
      </c>
      <c r="DQ633" t="str">
        <f t="shared" si="819"/>
        <v>X</v>
      </c>
      <c r="DR633" t="str">
        <f t="shared" si="820"/>
        <v>X</v>
      </c>
      <c r="DS633" s="359" t="str">
        <f t="shared" si="821"/>
        <v>X</v>
      </c>
      <c r="DT633" t="str">
        <f t="shared" si="822"/>
        <v>X</v>
      </c>
      <c r="DU633" t="str">
        <f t="shared" si="823"/>
        <v>X</v>
      </c>
      <c r="DV633" t="str">
        <f t="shared" si="824"/>
        <v>X</v>
      </c>
      <c r="DW633" t="str">
        <f t="shared" si="825"/>
        <v/>
      </c>
      <c r="DX633" s="359" t="str">
        <f t="shared" si="826"/>
        <v/>
      </c>
      <c r="DY633" t="str">
        <f t="shared" si="827"/>
        <v/>
      </c>
      <c r="DZ633" t="str">
        <f t="shared" si="828"/>
        <v/>
      </c>
      <c r="EA633" t="str">
        <f t="shared" si="829"/>
        <v/>
      </c>
      <c r="EB633" s="359" t="str">
        <f t="shared" si="830"/>
        <v/>
      </c>
      <c r="EC633" t="str">
        <f t="shared" si="831"/>
        <v/>
      </c>
      <c r="ED633" t="str">
        <f t="shared" si="832"/>
        <v/>
      </c>
      <c r="EE633" t="str">
        <f t="shared" si="833"/>
        <v/>
      </c>
      <c r="EF633" t="str">
        <f t="shared" si="834"/>
        <v/>
      </c>
      <c r="EG633" s="359" t="str">
        <f t="shared" si="835"/>
        <v/>
      </c>
      <c r="EH633" t="str">
        <f t="shared" si="782"/>
        <v>Pterostylis occulta</v>
      </c>
      <c r="EJ633" t="str">
        <f t="shared" si="848"/>
        <v>Pterostylis orbiculata</v>
      </c>
      <c r="EK633" s="100">
        <f t="shared" si="852"/>
        <v>0</v>
      </c>
      <c r="EL633" s="3">
        <f t="shared" si="852"/>
        <v>0</v>
      </c>
      <c r="EM633" s="3">
        <f t="shared" si="852"/>
        <v>0</v>
      </c>
      <c r="EN633" s="3">
        <f t="shared" si="852"/>
        <v>0</v>
      </c>
      <c r="EO633" s="3">
        <f t="shared" si="852"/>
        <v>0</v>
      </c>
      <c r="EP633" s="3">
        <f t="shared" si="852"/>
        <v>1</v>
      </c>
      <c r="EQ633" s="3">
        <f t="shared" si="852"/>
        <v>1</v>
      </c>
      <c r="ER633" s="3">
        <f t="shared" si="852"/>
        <v>1</v>
      </c>
      <c r="ES633" s="3">
        <f t="shared" si="852"/>
        <v>0</v>
      </c>
      <c r="ET633" s="3">
        <f t="shared" si="852"/>
        <v>0</v>
      </c>
      <c r="EU633" s="3">
        <f t="shared" si="852"/>
        <v>0</v>
      </c>
      <c r="EV633" s="24">
        <f t="shared" si="852"/>
        <v>0</v>
      </c>
      <c r="EW633" s="245">
        <f t="shared" si="781"/>
        <v>3</v>
      </c>
      <c r="EX633" s="262" t="str">
        <f t="shared" si="778"/>
        <v/>
      </c>
    </row>
    <row r="634" spans="1:154" ht="16.149999999999999" customHeight="1" x14ac:dyDescent="0.25">
      <c r="A634" s="363"/>
      <c r="D634" s="363"/>
      <c r="E634" s="363"/>
      <c r="F634" s="363"/>
      <c r="G634" s="363"/>
      <c r="H634" s="363"/>
      <c r="I634" s="363"/>
      <c r="J634" s="68">
        <f t="shared" si="853"/>
        <v>941</v>
      </c>
      <c r="K634" s="427" t="str">
        <f t="shared" si="779"/>
        <v>Pterostylis parva</v>
      </c>
      <c r="L634" s="372">
        <v>941</v>
      </c>
      <c r="M634" s="427" t="s">
        <v>1765</v>
      </c>
      <c r="N634" s="76" t="s">
        <v>1067</v>
      </c>
      <c r="O634" s="363" t="str">
        <f t="shared" si="851"/>
        <v>S</v>
      </c>
      <c r="P634" s="70" t="s">
        <v>3097</v>
      </c>
      <c r="Q634" s="464" t="s">
        <v>3098</v>
      </c>
      <c r="R634" s="365">
        <v>42917</v>
      </c>
      <c r="S634" s="365">
        <v>42978</v>
      </c>
      <c r="T634" s="603" t="s">
        <v>7894</v>
      </c>
      <c r="U634" s="603" t="s">
        <v>7894</v>
      </c>
      <c r="V634" s="603" t="s">
        <v>7894</v>
      </c>
      <c r="W634" s="603" t="s">
        <v>7894</v>
      </c>
      <c r="X634" s="603" t="s">
        <v>7894</v>
      </c>
      <c r="Y634" s="603" t="s">
        <v>4825</v>
      </c>
      <c r="Z634" s="603" t="s">
        <v>4826</v>
      </c>
      <c r="AA634" s="603" t="s">
        <v>4827</v>
      </c>
      <c r="AB634" s="603" t="s">
        <v>7894</v>
      </c>
      <c r="AC634" s="603" t="s">
        <v>7894</v>
      </c>
      <c r="AD634" s="603" t="s">
        <v>7894</v>
      </c>
      <c r="AE634" s="603" t="s">
        <v>7894</v>
      </c>
      <c r="AF634" s="605" t="s">
        <v>7912</v>
      </c>
      <c r="AG634" s="605" t="s">
        <v>7954</v>
      </c>
      <c r="AH634" s="366" t="s">
        <v>685</v>
      </c>
      <c r="AI634" s="363">
        <f t="shared" si="854"/>
        <v>6</v>
      </c>
      <c r="AJ634" s="363">
        <v>34</v>
      </c>
      <c r="AK634" s="413" t="str">
        <f t="shared" si="775"/>
        <v>Snail Orchids</v>
      </c>
      <c r="AL634" s="413" t="str">
        <f t="shared" si="776"/>
        <v>Pterostylis nana</v>
      </c>
      <c r="AM634" s="486" t="s">
        <v>7607</v>
      </c>
      <c r="AN634" s="70" t="s">
        <v>3099</v>
      </c>
      <c r="AS634" s="69">
        <f t="shared" si="841"/>
        <v>27</v>
      </c>
      <c r="AT634" s="69">
        <f t="shared" si="842"/>
        <v>35</v>
      </c>
      <c r="AU634" s="69">
        <f t="shared" si="843"/>
        <v>7</v>
      </c>
      <c r="AV634" s="69">
        <f t="shared" si="844"/>
        <v>8</v>
      </c>
      <c r="AW634" s="81"/>
      <c r="AX634" s="70" t="s">
        <v>3100</v>
      </c>
      <c r="AY634" s="364">
        <v>45342</v>
      </c>
      <c r="AZ634" s="264" t="s">
        <v>48</v>
      </c>
      <c r="BA634" s="238"/>
      <c r="BB634" s="237" t="str">
        <f t="shared" si="845"/>
        <v/>
      </c>
      <c r="BC634" s="270">
        <f t="shared" si="846"/>
        <v>941</v>
      </c>
      <c r="BD634" t="str">
        <f t="shared" si="847"/>
        <v>Pterostylis parva</v>
      </c>
      <c r="BE634" s="367" t="e">
        <f>COUNTIFS(#REF!,L634)</f>
        <v>#REF!</v>
      </c>
      <c r="BF634" s="374" t="str">
        <f t="shared" si="777"/>
        <v>y</v>
      </c>
      <c r="BG634" s="82"/>
      <c r="BH634" s="375"/>
      <c r="BI634" s="374"/>
      <c r="BJ634" s="403"/>
      <c r="CE634" t="str">
        <f t="shared" si="849"/>
        <v>Small Banded Greenhood Orchid (Pterostylis orbiculata)</v>
      </c>
      <c r="CF634" s="388" t="str">
        <f t="shared" si="850"/>
        <v>Pterostylis orbiculata</v>
      </c>
      <c r="CG634" t="str">
        <f t="shared" si="783"/>
        <v/>
      </c>
      <c r="CH634" t="str">
        <f t="shared" si="784"/>
        <v/>
      </c>
      <c r="CI634" t="str">
        <f t="shared" si="785"/>
        <v/>
      </c>
      <c r="CJ634" t="str">
        <f t="shared" si="786"/>
        <v/>
      </c>
      <c r="CK634" s="359" t="str">
        <f t="shared" si="787"/>
        <v/>
      </c>
      <c r="CL634" t="str">
        <f t="shared" si="788"/>
        <v/>
      </c>
      <c r="CM634" t="str">
        <f t="shared" si="789"/>
        <v/>
      </c>
      <c r="CN634" t="str">
        <f t="shared" si="790"/>
        <v/>
      </c>
      <c r="CO634" s="359" t="str">
        <f t="shared" si="791"/>
        <v/>
      </c>
      <c r="CP634" t="str">
        <f t="shared" si="792"/>
        <v/>
      </c>
      <c r="CQ634" t="str">
        <f t="shared" si="793"/>
        <v/>
      </c>
      <c r="CR634" t="str">
        <f t="shared" si="794"/>
        <v/>
      </c>
      <c r="CS634" s="359" t="str">
        <f t="shared" si="795"/>
        <v/>
      </c>
      <c r="CT634" t="str">
        <f t="shared" si="796"/>
        <v/>
      </c>
      <c r="CU634" t="str">
        <f t="shared" si="797"/>
        <v/>
      </c>
      <c r="CV634" t="str">
        <f t="shared" si="798"/>
        <v/>
      </c>
      <c r="CW634" t="str">
        <f t="shared" si="799"/>
        <v/>
      </c>
      <c r="CX634" s="359" t="str">
        <f t="shared" si="800"/>
        <v/>
      </c>
      <c r="CY634" t="str">
        <f t="shared" si="801"/>
        <v/>
      </c>
      <c r="CZ634" t="str">
        <f t="shared" si="802"/>
        <v/>
      </c>
      <c r="DA634" t="str">
        <f t="shared" si="803"/>
        <v/>
      </c>
      <c r="DB634" s="359" t="str">
        <f t="shared" si="804"/>
        <v/>
      </c>
      <c r="DC634" t="str">
        <f t="shared" si="805"/>
        <v/>
      </c>
      <c r="DD634" t="str">
        <f t="shared" si="806"/>
        <v/>
      </c>
      <c r="DE634" t="str">
        <f t="shared" si="807"/>
        <v>X</v>
      </c>
      <c r="DF634" s="359" t="str">
        <f t="shared" si="808"/>
        <v>X</v>
      </c>
      <c r="DG634" t="str">
        <f t="shared" si="809"/>
        <v>X</v>
      </c>
      <c r="DH634" t="str">
        <f t="shared" si="810"/>
        <v>X</v>
      </c>
      <c r="DI634" t="str">
        <f t="shared" si="811"/>
        <v>X</v>
      </c>
      <c r="DJ634" t="str">
        <f t="shared" si="812"/>
        <v>X</v>
      </c>
      <c r="DK634" s="359" t="str">
        <f t="shared" si="813"/>
        <v>X</v>
      </c>
      <c r="DL634" t="str">
        <f t="shared" si="814"/>
        <v>X</v>
      </c>
      <c r="DM634" t="str">
        <f t="shared" si="815"/>
        <v>X</v>
      </c>
      <c r="DN634" t="str">
        <f t="shared" si="816"/>
        <v>X</v>
      </c>
      <c r="DO634" s="359" t="str">
        <f t="shared" si="817"/>
        <v>X</v>
      </c>
      <c r="DP634" t="str">
        <f t="shared" si="818"/>
        <v/>
      </c>
      <c r="DQ634" t="str">
        <f t="shared" si="819"/>
        <v/>
      </c>
      <c r="DR634" t="str">
        <f t="shared" si="820"/>
        <v/>
      </c>
      <c r="DS634" s="359" t="str">
        <f t="shared" si="821"/>
        <v/>
      </c>
      <c r="DT634" t="str">
        <f t="shared" si="822"/>
        <v/>
      </c>
      <c r="DU634" t="str">
        <f t="shared" si="823"/>
        <v/>
      </c>
      <c r="DV634" t="str">
        <f t="shared" si="824"/>
        <v/>
      </c>
      <c r="DW634" t="str">
        <f t="shared" si="825"/>
        <v/>
      </c>
      <c r="DX634" s="359" t="str">
        <f t="shared" si="826"/>
        <v/>
      </c>
      <c r="DY634" t="str">
        <f t="shared" si="827"/>
        <v/>
      </c>
      <c r="DZ634" t="str">
        <f t="shared" si="828"/>
        <v/>
      </c>
      <c r="EA634" t="str">
        <f t="shared" si="829"/>
        <v/>
      </c>
      <c r="EB634" s="359" t="str">
        <f t="shared" si="830"/>
        <v/>
      </c>
      <c r="EC634" t="str">
        <f t="shared" si="831"/>
        <v/>
      </c>
      <c r="ED634" t="str">
        <f t="shared" si="832"/>
        <v/>
      </c>
      <c r="EE634" t="str">
        <f t="shared" si="833"/>
        <v/>
      </c>
      <c r="EF634" t="str">
        <f t="shared" si="834"/>
        <v/>
      </c>
      <c r="EG634" s="359" t="str">
        <f t="shared" si="835"/>
        <v/>
      </c>
      <c r="EH634" t="str">
        <f t="shared" si="782"/>
        <v>Pterostylis orbiculata</v>
      </c>
      <c r="EJ634" t="str">
        <f t="shared" si="848"/>
        <v>Pterostylis parva</v>
      </c>
      <c r="EK634" s="100">
        <f t="shared" si="852"/>
        <v>0</v>
      </c>
      <c r="EL634" s="3">
        <f t="shared" si="852"/>
        <v>0</v>
      </c>
      <c r="EM634" s="3">
        <f t="shared" si="852"/>
        <v>0</v>
      </c>
      <c r="EN634" s="3">
        <f t="shared" si="852"/>
        <v>0</v>
      </c>
      <c r="EO634" s="3">
        <f t="shared" si="852"/>
        <v>0</v>
      </c>
      <c r="EP634" s="3">
        <f t="shared" si="852"/>
        <v>0</v>
      </c>
      <c r="EQ634" s="3">
        <f t="shared" si="852"/>
        <v>1</v>
      </c>
      <c r="ER634" s="3">
        <f t="shared" si="852"/>
        <v>1</v>
      </c>
      <c r="ES634" s="3">
        <f t="shared" si="852"/>
        <v>0</v>
      </c>
      <c r="ET634" s="3">
        <f t="shared" si="852"/>
        <v>0</v>
      </c>
      <c r="EU634" s="3">
        <f t="shared" si="852"/>
        <v>0</v>
      </c>
      <c r="EV634" s="24">
        <f t="shared" si="852"/>
        <v>0</v>
      </c>
      <c r="EW634" s="245">
        <f t="shared" si="781"/>
        <v>2</v>
      </c>
      <c r="EX634" s="262" t="str">
        <f t="shared" si="778"/>
        <v/>
      </c>
    </row>
    <row r="635" spans="1:154" ht="16.149999999999999" customHeight="1" x14ac:dyDescent="0.25">
      <c r="A635" s="363"/>
      <c r="D635" s="363"/>
      <c r="E635" s="363"/>
      <c r="F635" s="363"/>
      <c r="G635" s="363"/>
      <c r="H635" s="363"/>
      <c r="I635" s="363"/>
      <c r="J635" s="68">
        <f t="shared" si="853"/>
        <v>403</v>
      </c>
      <c r="K635" s="427" t="str">
        <f t="shared" si="779"/>
        <v>Pterostylis perculta</v>
      </c>
      <c r="L635" s="372">
        <v>403</v>
      </c>
      <c r="M635" s="427" t="s">
        <v>1765</v>
      </c>
      <c r="N635" s="76" t="s">
        <v>169</v>
      </c>
      <c r="O635" s="363" t="str">
        <f t="shared" si="851"/>
        <v>S</v>
      </c>
      <c r="P635" s="70" t="s">
        <v>3101</v>
      </c>
      <c r="Q635" s="364" t="s">
        <v>3102</v>
      </c>
      <c r="R635" s="365">
        <v>42993</v>
      </c>
      <c r="S635" s="365">
        <v>43054</v>
      </c>
      <c r="T635" s="603" t="s">
        <v>7894</v>
      </c>
      <c r="U635" s="603" t="s">
        <v>7894</v>
      </c>
      <c r="V635" s="603" t="s">
        <v>7894</v>
      </c>
      <c r="W635" s="603" t="s">
        <v>7894</v>
      </c>
      <c r="X635" s="603" t="s">
        <v>7894</v>
      </c>
      <c r="Y635" s="603" t="s">
        <v>7894</v>
      </c>
      <c r="Z635" s="603" t="s">
        <v>7894</v>
      </c>
      <c r="AA635" s="603" t="s">
        <v>7894</v>
      </c>
      <c r="AB635" s="603" t="s">
        <v>4828</v>
      </c>
      <c r="AC635" s="603" t="s">
        <v>4829</v>
      </c>
      <c r="AD635" s="603" t="s">
        <v>4830</v>
      </c>
      <c r="AE635" s="603" t="s">
        <v>7894</v>
      </c>
      <c r="AF635" s="605" t="s">
        <v>7902</v>
      </c>
      <c r="AG635" s="605" t="s">
        <v>7946</v>
      </c>
      <c r="AH635" s="366" t="s">
        <v>685</v>
      </c>
      <c r="AI635" s="363">
        <f t="shared" si="854"/>
        <v>6</v>
      </c>
      <c r="AJ635" s="363">
        <v>36</v>
      </c>
      <c r="AK635" s="413" t="str">
        <f t="shared" si="775"/>
        <v>Rufus Greenhoods</v>
      </c>
      <c r="AL635" s="413" t="str">
        <f t="shared" si="776"/>
        <v>Pterostylis rufa</v>
      </c>
      <c r="AM635" s="486" t="s">
        <v>7607</v>
      </c>
      <c r="AN635" s="70" t="s">
        <v>7577</v>
      </c>
      <c r="AO635" s="70" t="s">
        <v>3103</v>
      </c>
      <c r="AS635" s="69">
        <f t="shared" si="841"/>
        <v>38</v>
      </c>
      <c r="AT635" s="69">
        <f t="shared" si="842"/>
        <v>46</v>
      </c>
      <c r="AU635" s="69">
        <f t="shared" si="843"/>
        <v>9</v>
      </c>
      <c r="AV635" s="69">
        <f t="shared" si="844"/>
        <v>11</v>
      </c>
      <c r="AW635" s="81"/>
      <c r="AX635" s="70" t="s">
        <v>3104</v>
      </c>
      <c r="AY635" s="364">
        <v>45358</v>
      </c>
      <c r="AZ635" s="264" t="s">
        <v>48</v>
      </c>
      <c r="BA635" s="238"/>
      <c r="BB635" s="237" t="str">
        <f t="shared" si="845"/>
        <v/>
      </c>
      <c r="BC635" s="270">
        <f t="shared" si="846"/>
        <v>403</v>
      </c>
      <c r="BD635" t="str">
        <f t="shared" si="847"/>
        <v>Pterostylis perculta</v>
      </c>
      <c r="BE635" s="367" t="e">
        <f>COUNTIFS(#REF!,L635)</f>
        <v>#REF!</v>
      </c>
      <c r="BF635" s="374" t="str">
        <f t="shared" si="777"/>
        <v>y</v>
      </c>
      <c r="BG635" s="82"/>
      <c r="BH635" s="375"/>
      <c r="BI635" s="374"/>
      <c r="BJ635" s="403"/>
      <c r="CE635" t="str">
        <f t="shared" si="849"/>
        <v>Fawn Snail Orchid (Pterostylis parva)</v>
      </c>
      <c r="CF635" s="388" t="str">
        <f t="shared" si="850"/>
        <v>Pterostylis parva</v>
      </c>
      <c r="CG635" t="str">
        <f t="shared" si="783"/>
        <v/>
      </c>
      <c r="CH635" t="str">
        <f t="shared" si="784"/>
        <v/>
      </c>
      <c r="CI635" t="str">
        <f t="shared" si="785"/>
        <v/>
      </c>
      <c r="CJ635" t="str">
        <f t="shared" si="786"/>
        <v/>
      </c>
      <c r="CK635" s="359" t="str">
        <f t="shared" si="787"/>
        <v/>
      </c>
      <c r="CL635" t="str">
        <f t="shared" si="788"/>
        <v/>
      </c>
      <c r="CM635" t="str">
        <f t="shared" si="789"/>
        <v/>
      </c>
      <c r="CN635" t="str">
        <f t="shared" si="790"/>
        <v/>
      </c>
      <c r="CO635" s="359" t="str">
        <f t="shared" si="791"/>
        <v/>
      </c>
      <c r="CP635" t="str">
        <f t="shared" si="792"/>
        <v/>
      </c>
      <c r="CQ635" t="str">
        <f t="shared" si="793"/>
        <v/>
      </c>
      <c r="CR635" t="str">
        <f t="shared" si="794"/>
        <v/>
      </c>
      <c r="CS635" s="359" t="str">
        <f t="shared" si="795"/>
        <v/>
      </c>
      <c r="CT635" t="str">
        <f t="shared" si="796"/>
        <v/>
      </c>
      <c r="CU635" t="str">
        <f t="shared" si="797"/>
        <v/>
      </c>
      <c r="CV635" t="str">
        <f t="shared" si="798"/>
        <v/>
      </c>
      <c r="CW635" t="str">
        <f t="shared" si="799"/>
        <v/>
      </c>
      <c r="CX635" s="359" t="str">
        <f t="shared" si="800"/>
        <v/>
      </c>
      <c r="CY635" t="str">
        <f t="shared" si="801"/>
        <v/>
      </c>
      <c r="CZ635" t="str">
        <f t="shared" si="802"/>
        <v/>
      </c>
      <c r="DA635" t="str">
        <f t="shared" si="803"/>
        <v/>
      </c>
      <c r="DB635" s="359" t="str">
        <f t="shared" si="804"/>
        <v/>
      </c>
      <c r="DC635" t="str">
        <f t="shared" si="805"/>
        <v/>
      </c>
      <c r="DD635" t="str">
        <f t="shared" si="806"/>
        <v/>
      </c>
      <c r="DE635" t="str">
        <f t="shared" si="807"/>
        <v/>
      </c>
      <c r="DF635" s="359" t="str">
        <f t="shared" si="808"/>
        <v/>
      </c>
      <c r="DG635" t="str">
        <f t="shared" si="809"/>
        <v>X</v>
      </c>
      <c r="DH635" t="str">
        <f t="shared" si="810"/>
        <v>X</v>
      </c>
      <c r="DI635" t="str">
        <f t="shared" si="811"/>
        <v>X</v>
      </c>
      <c r="DJ635" t="str">
        <f t="shared" si="812"/>
        <v>X</v>
      </c>
      <c r="DK635" s="359" t="str">
        <f t="shared" si="813"/>
        <v>X</v>
      </c>
      <c r="DL635" t="str">
        <f t="shared" si="814"/>
        <v>X</v>
      </c>
      <c r="DM635" t="str">
        <f t="shared" si="815"/>
        <v>X</v>
      </c>
      <c r="DN635" t="str">
        <f t="shared" si="816"/>
        <v>X</v>
      </c>
      <c r="DO635" s="359" t="str">
        <f t="shared" si="817"/>
        <v>X</v>
      </c>
      <c r="DP635" t="str">
        <f t="shared" si="818"/>
        <v/>
      </c>
      <c r="DQ635" t="str">
        <f t="shared" si="819"/>
        <v/>
      </c>
      <c r="DR635" t="str">
        <f t="shared" si="820"/>
        <v/>
      </c>
      <c r="DS635" s="359" t="str">
        <f t="shared" si="821"/>
        <v/>
      </c>
      <c r="DT635" t="str">
        <f t="shared" si="822"/>
        <v/>
      </c>
      <c r="DU635" t="str">
        <f t="shared" si="823"/>
        <v/>
      </c>
      <c r="DV635" t="str">
        <f t="shared" si="824"/>
        <v/>
      </c>
      <c r="DW635" t="str">
        <f t="shared" si="825"/>
        <v/>
      </c>
      <c r="DX635" s="359" t="str">
        <f t="shared" si="826"/>
        <v/>
      </c>
      <c r="DY635" t="str">
        <f t="shared" si="827"/>
        <v/>
      </c>
      <c r="DZ635" t="str">
        <f t="shared" si="828"/>
        <v/>
      </c>
      <c r="EA635" t="str">
        <f t="shared" si="829"/>
        <v/>
      </c>
      <c r="EB635" s="359" t="str">
        <f t="shared" si="830"/>
        <v/>
      </c>
      <c r="EC635" t="str">
        <f t="shared" si="831"/>
        <v/>
      </c>
      <c r="ED635" t="str">
        <f t="shared" si="832"/>
        <v/>
      </c>
      <c r="EE635" t="str">
        <f t="shared" si="833"/>
        <v/>
      </c>
      <c r="EF635" t="str">
        <f t="shared" si="834"/>
        <v/>
      </c>
      <c r="EG635" s="359" t="str">
        <f t="shared" si="835"/>
        <v/>
      </c>
      <c r="EH635" t="str">
        <f t="shared" si="782"/>
        <v>Pterostylis parva</v>
      </c>
      <c r="EJ635" t="str">
        <f t="shared" si="848"/>
        <v>Pterostylis perculta</v>
      </c>
      <c r="EK635" s="100">
        <f t="shared" si="852"/>
        <v>0</v>
      </c>
      <c r="EL635" s="3">
        <f t="shared" si="852"/>
        <v>0</v>
      </c>
      <c r="EM635" s="3">
        <f t="shared" si="852"/>
        <v>0</v>
      </c>
      <c r="EN635" s="3">
        <f t="shared" si="852"/>
        <v>0</v>
      </c>
      <c r="EO635" s="3">
        <f t="shared" si="852"/>
        <v>0</v>
      </c>
      <c r="EP635" s="3">
        <f t="shared" si="852"/>
        <v>0</v>
      </c>
      <c r="EQ635" s="3">
        <f t="shared" si="852"/>
        <v>0</v>
      </c>
      <c r="ER635" s="3">
        <f t="shared" si="852"/>
        <v>0</v>
      </c>
      <c r="ES635" s="3">
        <f t="shared" si="852"/>
        <v>1</v>
      </c>
      <c r="ET635" s="3">
        <f t="shared" si="852"/>
        <v>1</v>
      </c>
      <c r="EU635" s="3">
        <f t="shared" si="852"/>
        <v>1</v>
      </c>
      <c r="EV635" s="24">
        <f t="shared" si="852"/>
        <v>0</v>
      </c>
      <c r="EW635" s="245">
        <f t="shared" si="781"/>
        <v>3</v>
      </c>
      <c r="EX635" s="262" t="str">
        <f t="shared" si="778"/>
        <v/>
      </c>
    </row>
    <row r="636" spans="1:154" ht="16.149999999999999" customHeight="1" x14ac:dyDescent="0.25">
      <c r="A636" s="363"/>
      <c r="D636" s="363"/>
      <c r="E636" s="363"/>
      <c r="F636" s="363"/>
      <c r="G636" s="363"/>
      <c r="H636" s="363"/>
      <c r="I636" s="363"/>
      <c r="J636" s="68">
        <f t="shared" si="853"/>
        <v>781</v>
      </c>
      <c r="K636" s="427" t="str">
        <f t="shared" si="779"/>
        <v>Pterostylis picta</v>
      </c>
      <c r="L636" s="372">
        <v>781</v>
      </c>
      <c r="M636" s="427" t="s">
        <v>1765</v>
      </c>
      <c r="N636" s="76" t="s">
        <v>229</v>
      </c>
      <c r="O636" s="363" t="str">
        <f t="shared" si="851"/>
        <v>S</v>
      </c>
      <c r="P636" s="70" t="s">
        <v>3105</v>
      </c>
      <c r="Q636" s="364" t="s">
        <v>3106</v>
      </c>
      <c r="R636" s="365">
        <v>42993</v>
      </c>
      <c r="S636" s="365">
        <v>43084</v>
      </c>
      <c r="T636" s="603" t="s">
        <v>7894</v>
      </c>
      <c r="U636" s="603" t="s">
        <v>7894</v>
      </c>
      <c r="V636" s="603" t="s">
        <v>7894</v>
      </c>
      <c r="W636" s="603" t="s">
        <v>7894</v>
      </c>
      <c r="X636" s="603" t="s">
        <v>7894</v>
      </c>
      <c r="Y636" s="603" t="s">
        <v>7894</v>
      </c>
      <c r="Z636" s="603" t="s">
        <v>7894</v>
      </c>
      <c r="AA636" s="603" t="s">
        <v>7894</v>
      </c>
      <c r="AB636" s="603" t="s">
        <v>4828</v>
      </c>
      <c r="AC636" s="603" t="s">
        <v>4829</v>
      </c>
      <c r="AD636" s="603" t="s">
        <v>4830</v>
      </c>
      <c r="AE636" s="603" t="s">
        <v>4831</v>
      </c>
      <c r="AF636" s="605" t="s">
        <v>7915</v>
      </c>
      <c r="AG636" s="605" t="s">
        <v>7957</v>
      </c>
      <c r="AH636" s="366" t="s">
        <v>685</v>
      </c>
      <c r="AI636" s="363">
        <f t="shared" si="854"/>
        <v>6</v>
      </c>
      <c r="AJ636" s="363">
        <v>36</v>
      </c>
      <c r="AK636" s="413" t="str">
        <f t="shared" si="775"/>
        <v>Rufus Greenhoods</v>
      </c>
      <c r="AL636" s="413" t="str">
        <f t="shared" si="776"/>
        <v>Pterostylis rufa</v>
      </c>
      <c r="AM636" s="486" t="s">
        <v>7607</v>
      </c>
      <c r="AS636" s="69">
        <f t="shared" si="841"/>
        <v>38</v>
      </c>
      <c r="AT636" s="69">
        <f t="shared" si="842"/>
        <v>50</v>
      </c>
      <c r="AU636" s="69">
        <f t="shared" si="843"/>
        <v>9</v>
      </c>
      <c r="AV636" s="69">
        <f t="shared" si="844"/>
        <v>12</v>
      </c>
      <c r="AW636" s="81"/>
      <c r="AX636" s="70" t="s">
        <v>3107</v>
      </c>
      <c r="AY636" s="364">
        <v>10778</v>
      </c>
      <c r="AZ636" s="264" t="s">
        <v>48</v>
      </c>
      <c r="BA636" s="238"/>
      <c r="BB636" s="237" t="str">
        <f t="shared" si="845"/>
        <v/>
      </c>
      <c r="BC636" s="270">
        <f t="shared" si="846"/>
        <v>781</v>
      </c>
      <c r="BD636" t="str">
        <f t="shared" si="847"/>
        <v>Pterostylis picta</v>
      </c>
      <c r="BE636" s="367" t="e">
        <f>COUNTIFS(#REF!,L636)</f>
        <v>#REF!</v>
      </c>
      <c r="BF636" s="374" t="str">
        <f t="shared" si="777"/>
        <v>y</v>
      </c>
      <c r="BG636" s="82"/>
      <c r="BH636" s="375"/>
      <c r="BI636" s="374"/>
      <c r="BJ636" s="403"/>
      <c r="CE636" t="str">
        <f t="shared" si="849"/>
        <v>Ruddy Hood (Pterostylis perculta)</v>
      </c>
      <c r="CF636" s="388" t="str">
        <f t="shared" si="850"/>
        <v>Pterostylis perculta</v>
      </c>
      <c r="CG636" t="str">
        <f t="shared" si="783"/>
        <v/>
      </c>
      <c r="CH636" t="str">
        <f t="shared" si="784"/>
        <v/>
      </c>
      <c r="CI636" t="str">
        <f t="shared" si="785"/>
        <v/>
      </c>
      <c r="CJ636" t="str">
        <f t="shared" si="786"/>
        <v/>
      </c>
      <c r="CK636" s="359" t="str">
        <f t="shared" si="787"/>
        <v/>
      </c>
      <c r="CL636" t="str">
        <f t="shared" si="788"/>
        <v/>
      </c>
      <c r="CM636" t="str">
        <f t="shared" si="789"/>
        <v/>
      </c>
      <c r="CN636" t="str">
        <f t="shared" si="790"/>
        <v/>
      </c>
      <c r="CO636" s="359" t="str">
        <f t="shared" si="791"/>
        <v/>
      </c>
      <c r="CP636" t="str">
        <f t="shared" si="792"/>
        <v/>
      </c>
      <c r="CQ636" t="str">
        <f t="shared" si="793"/>
        <v/>
      </c>
      <c r="CR636" t="str">
        <f t="shared" si="794"/>
        <v/>
      </c>
      <c r="CS636" s="359" t="str">
        <f t="shared" si="795"/>
        <v/>
      </c>
      <c r="CT636" t="str">
        <f t="shared" si="796"/>
        <v/>
      </c>
      <c r="CU636" t="str">
        <f t="shared" si="797"/>
        <v/>
      </c>
      <c r="CV636" t="str">
        <f t="shared" si="798"/>
        <v/>
      </c>
      <c r="CW636" t="str">
        <f t="shared" si="799"/>
        <v/>
      </c>
      <c r="CX636" s="359" t="str">
        <f t="shared" si="800"/>
        <v/>
      </c>
      <c r="CY636" t="str">
        <f t="shared" si="801"/>
        <v/>
      </c>
      <c r="CZ636" t="str">
        <f t="shared" si="802"/>
        <v/>
      </c>
      <c r="DA636" t="str">
        <f t="shared" si="803"/>
        <v/>
      </c>
      <c r="DB636" s="359" t="str">
        <f t="shared" si="804"/>
        <v/>
      </c>
      <c r="DC636" t="str">
        <f t="shared" si="805"/>
        <v/>
      </c>
      <c r="DD636" t="str">
        <f t="shared" si="806"/>
        <v/>
      </c>
      <c r="DE636" t="str">
        <f t="shared" si="807"/>
        <v/>
      </c>
      <c r="DF636" s="359" t="str">
        <f t="shared" si="808"/>
        <v/>
      </c>
      <c r="DG636" t="str">
        <f t="shared" si="809"/>
        <v/>
      </c>
      <c r="DH636" t="str">
        <f t="shared" si="810"/>
        <v/>
      </c>
      <c r="DI636" t="str">
        <f t="shared" si="811"/>
        <v/>
      </c>
      <c r="DJ636" t="str">
        <f t="shared" si="812"/>
        <v/>
      </c>
      <c r="DK636" s="359" t="str">
        <f t="shared" si="813"/>
        <v/>
      </c>
      <c r="DL636" t="str">
        <f t="shared" si="814"/>
        <v/>
      </c>
      <c r="DM636" t="str">
        <f t="shared" si="815"/>
        <v/>
      </c>
      <c r="DN636" t="str">
        <f t="shared" si="816"/>
        <v/>
      </c>
      <c r="DO636" s="359" t="str">
        <f t="shared" si="817"/>
        <v/>
      </c>
      <c r="DP636" t="str">
        <f t="shared" si="818"/>
        <v/>
      </c>
      <c r="DQ636" t="str">
        <f t="shared" si="819"/>
        <v/>
      </c>
      <c r="DR636" t="str">
        <f t="shared" si="820"/>
        <v>X</v>
      </c>
      <c r="DS636" s="359" t="str">
        <f t="shared" si="821"/>
        <v>X</v>
      </c>
      <c r="DT636" t="str">
        <f t="shared" si="822"/>
        <v>X</v>
      </c>
      <c r="DU636" t="str">
        <f t="shared" si="823"/>
        <v>X</v>
      </c>
      <c r="DV636" t="str">
        <f t="shared" si="824"/>
        <v>X</v>
      </c>
      <c r="DW636" t="str">
        <f t="shared" si="825"/>
        <v>X</v>
      </c>
      <c r="DX636" s="359" t="str">
        <f t="shared" si="826"/>
        <v>X</v>
      </c>
      <c r="DY636" t="str">
        <f t="shared" si="827"/>
        <v>X</v>
      </c>
      <c r="DZ636" t="str">
        <f t="shared" si="828"/>
        <v>X</v>
      </c>
      <c r="EA636" t="str">
        <f t="shared" si="829"/>
        <v/>
      </c>
      <c r="EB636" s="359" t="str">
        <f t="shared" si="830"/>
        <v/>
      </c>
      <c r="EC636" t="str">
        <f t="shared" si="831"/>
        <v/>
      </c>
      <c r="ED636" t="str">
        <f t="shared" si="832"/>
        <v/>
      </c>
      <c r="EE636" t="str">
        <f t="shared" si="833"/>
        <v/>
      </c>
      <c r="EF636" t="str">
        <f t="shared" si="834"/>
        <v/>
      </c>
      <c r="EG636" s="359" t="str">
        <f t="shared" si="835"/>
        <v/>
      </c>
      <c r="EH636" t="str">
        <f t="shared" si="782"/>
        <v>Pterostylis perculta</v>
      </c>
      <c r="EJ636" t="str">
        <f t="shared" si="848"/>
        <v>Pterostylis picta</v>
      </c>
      <c r="EK636" s="100">
        <f t="shared" si="852"/>
        <v>0</v>
      </c>
      <c r="EL636" s="3">
        <f t="shared" si="852"/>
        <v>0</v>
      </c>
      <c r="EM636" s="3">
        <f t="shared" si="852"/>
        <v>0</v>
      </c>
      <c r="EN636" s="3">
        <f t="shared" si="852"/>
        <v>0</v>
      </c>
      <c r="EO636" s="3">
        <f t="shared" si="852"/>
        <v>0</v>
      </c>
      <c r="EP636" s="3">
        <f t="shared" si="852"/>
        <v>0</v>
      </c>
      <c r="EQ636" s="3">
        <f t="shared" si="852"/>
        <v>0</v>
      </c>
      <c r="ER636" s="3">
        <f t="shared" si="852"/>
        <v>0</v>
      </c>
      <c r="ES636" s="3">
        <f t="shared" si="852"/>
        <v>1</v>
      </c>
      <c r="ET636" s="3">
        <f t="shared" si="852"/>
        <v>1</v>
      </c>
      <c r="EU636" s="3">
        <f t="shared" si="852"/>
        <v>1</v>
      </c>
      <c r="EV636" s="24">
        <f t="shared" si="852"/>
        <v>1</v>
      </c>
      <c r="EW636" s="245">
        <f t="shared" si="781"/>
        <v>4</v>
      </c>
      <c r="EX636" s="262" t="str">
        <f t="shared" si="778"/>
        <v/>
      </c>
    </row>
    <row r="637" spans="1:154" ht="16.149999999999999" customHeight="1" x14ac:dyDescent="0.25">
      <c r="A637" s="363"/>
      <c r="D637" s="363"/>
      <c r="E637" s="363"/>
      <c r="F637" s="363"/>
      <c r="G637" s="363"/>
      <c r="H637" s="363"/>
      <c r="I637" s="363"/>
      <c r="J637" s="68">
        <f t="shared" si="853"/>
        <v>1107</v>
      </c>
      <c r="K637" s="427" t="str">
        <f t="shared" si="779"/>
        <v>Pterostylis platypetala</v>
      </c>
      <c r="L637" s="372">
        <v>1107</v>
      </c>
      <c r="M637" s="427" t="s">
        <v>1765</v>
      </c>
      <c r="N637" s="76" t="s">
        <v>385</v>
      </c>
      <c r="O637" s="363" t="str">
        <f t="shared" si="851"/>
        <v>S</v>
      </c>
      <c r="P637" s="70" t="s">
        <v>3108</v>
      </c>
      <c r="Q637" s="364" t="s">
        <v>3109</v>
      </c>
      <c r="R637" s="365">
        <v>42901</v>
      </c>
      <c r="S637" s="365">
        <v>42962</v>
      </c>
      <c r="T637" s="603" t="s">
        <v>7894</v>
      </c>
      <c r="U637" s="603" t="s">
        <v>7894</v>
      </c>
      <c r="V637" s="603" t="s">
        <v>7894</v>
      </c>
      <c r="W637" s="603" t="s">
        <v>7894</v>
      </c>
      <c r="X637" s="603" t="s">
        <v>7894</v>
      </c>
      <c r="Y637" s="603" t="s">
        <v>4825</v>
      </c>
      <c r="Z637" s="603" t="s">
        <v>4826</v>
      </c>
      <c r="AA637" s="603" t="s">
        <v>4827</v>
      </c>
      <c r="AB637" s="603" t="s">
        <v>7894</v>
      </c>
      <c r="AC637" s="603" t="s">
        <v>7894</v>
      </c>
      <c r="AD637" s="603" t="s">
        <v>7894</v>
      </c>
      <c r="AE637" s="603" t="s">
        <v>7894</v>
      </c>
      <c r="AF637" s="605" t="s">
        <v>7912</v>
      </c>
      <c r="AG637" s="605" t="s">
        <v>7954</v>
      </c>
      <c r="AH637" s="366" t="s">
        <v>685</v>
      </c>
      <c r="AI637" s="363">
        <f t="shared" si="854"/>
        <v>6</v>
      </c>
      <c r="AJ637" s="363">
        <v>34</v>
      </c>
      <c r="AK637" s="413" t="str">
        <f t="shared" si="775"/>
        <v>Snail Orchids</v>
      </c>
      <c r="AL637" s="413" t="str">
        <f t="shared" si="776"/>
        <v>Pterostylis nana</v>
      </c>
      <c r="AM637" s="486" t="s">
        <v>7607</v>
      </c>
      <c r="AN637" s="70" t="s">
        <v>3110</v>
      </c>
      <c r="AS637" s="69">
        <f t="shared" si="841"/>
        <v>25</v>
      </c>
      <c r="AT637" s="69">
        <f t="shared" si="842"/>
        <v>33</v>
      </c>
      <c r="AU637" s="69">
        <f t="shared" si="843"/>
        <v>6</v>
      </c>
      <c r="AV637" s="69">
        <f t="shared" si="844"/>
        <v>8</v>
      </c>
      <c r="AW637" s="81"/>
      <c r="AX637" s="70" t="s">
        <v>3111</v>
      </c>
      <c r="AY637" s="364">
        <v>45343</v>
      </c>
      <c r="AZ637" s="264" t="s">
        <v>48</v>
      </c>
      <c r="BA637" s="238"/>
      <c r="BB637" s="237" t="str">
        <f t="shared" si="845"/>
        <v/>
      </c>
      <c r="BC637" s="270">
        <f t="shared" si="846"/>
        <v>1107</v>
      </c>
      <c r="BD637" t="str">
        <f t="shared" si="847"/>
        <v>Pterostylis platypetala</v>
      </c>
      <c r="BE637" s="367" t="e">
        <f>COUNTIFS(#REF!,L637)</f>
        <v>#REF!</v>
      </c>
      <c r="BF637" s="374" t="str">
        <f t="shared" si="777"/>
        <v>y</v>
      </c>
      <c r="BG637" s="82"/>
      <c r="BH637" s="375"/>
      <c r="BI637" s="374"/>
      <c r="BJ637" s="403"/>
      <c r="CE637" t="str">
        <f t="shared" si="849"/>
        <v>Painted Rufous Greenhood (Pterostylis picta)</v>
      </c>
      <c r="CF637" s="388" t="str">
        <f t="shared" si="850"/>
        <v>Pterostylis picta</v>
      </c>
      <c r="CG637" t="str">
        <f t="shared" si="783"/>
        <v/>
      </c>
      <c r="CH637" t="str">
        <f t="shared" si="784"/>
        <v/>
      </c>
      <c r="CI637" t="str">
        <f t="shared" si="785"/>
        <v/>
      </c>
      <c r="CJ637" t="str">
        <f t="shared" si="786"/>
        <v/>
      </c>
      <c r="CK637" s="359" t="str">
        <f t="shared" si="787"/>
        <v/>
      </c>
      <c r="CL637" t="str">
        <f t="shared" si="788"/>
        <v/>
      </c>
      <c r="CM637" t="str">
        <f t="shared" si="789"/>
        <v/>
      </c>
      <c r="CN637" t="str">
        <f t="shared" si="790"/>
        <v/>
      </c>
      <c r="CO637" s="359" t="str">
        <f t="shared" si="791"/>
        <v/>
      </c>
      <c r="CP637" t="str">
        <f t="shared" si="792"/>
        <v/>
      </c>
      <c r="CQ637" t="str">
        <f t="shared" si="793"/>
        <v/>
      </c>
      <c r="CR637" t="str">
        <f t="shared" si="794"/>
        <v/>
      </c>
      <c r="CS637" s="359" t="str">
        <f t="shared" si="795"/>
        <v/>
      </c>
      <c r="CT637" t="str">
        <f t="shared" si="796"/>
        <v/>
      </c>
      <c r="CU637" t="str">
        <f t="shared" si="797"/>
        <v/>
      </c>
      <c r="CV637" t="str">
        <f t="shared" si="798"/>
        <v/>
      </c>
      <c r="CW637" t="str">
        <f t="shared" si="799"/>
        <v/>
      </c>
      <c r="CX637" s="359" t="str">
        <f t="shared" si="800"/>
        <v/>
      </c>
      <c r="CY637" t="str">
        <f t="shared" si="801"/>
        <v/>
      </c>
      <c r="CZ637" t="str">
        <f t="shared" si="802"/>
        <v/>
      </c>
      <c r="DA637" t="str">
        <f t="shared" si="803"/>
        <v/>
      </c>
      <c r="DB637" s="359" t="str">
        <f t="shared" si="804"/>
        <v/>
      </c>
      <c r="DC637" t="str">
        <f t="shared" si="805"/>
        <v/>
      </c>
      <c r="DD637" t="str">
        <f t="shared" si="806"/>
        <v/>
      </c>
      <c r="DE637" t="str">
        <f t="shared" si="807"/>
        <v/>
      </c>
      <c r="DF637" s="359" t="str">
        <f t="shared" si="808"/>
        <v/>
      </c>
      <c r="DG637" t="str">
        <f t="shared" si="809"/>
        <v/>
      </c>
      <c r="DH637" t="str">
        <f t="shared" si="810"/>
        <v/>
      </c>
      <c r="DI637" t="str">
        <f t="shared" si="811"/>
        <v/>
      </c>
      <c r="DJ637" t="str">
        <f t="shared" si="812"/>
        <v/>
      </c>
      <c r="DK637" s="359" t="str">
        <f t="shared" si="813"/>
        <v/>
      </c>
      <c r="DL637" t="str">
        <f t="shared" si="814"/>
        <v/>
      </c>
      <c r="DM637" t="str">
        <f t="shared" si="815"/>
        <v/>
      </c>
      <c r="DN637" t="str">
        <f t="shared" si="816"/>
        <v/>
      </c>
      <c r="DO637" s="359" t="str">
        <f t="shared" si="817"/>
        <v/>
      </c>
      <c r="DP637" t="str">
        <f t="shared" si="818"/>
        <v/>
      </c>
      <c r="DQ637" t="str">
        <f t="shared" si="819"/>
        <v/>
      </c>
      <c r="DR637" t="str">
        <f t="shared" si="820"/>
        <v>X</v>
      </c>
      <c r="DS637" s="359" t="str">
        <f t="shared" si="821"/>
        <v>X</v>
      </c>
      <c r="DT637" t="str">
        <f t="shared" si="822"/>
        <v>X</v>
      </c>
      <c r="DU637" t="str">
        <f t="shared" si="823"/>
        <v>X</v>
      </c>
      <c r="DV637" t="str">
        <f t="shared" si="824"/>
        <v>X</v>
      </c>
      <c r="DW637" t="str">
        <f t="shared" si="825"/>
        <v>X</v>
      </c>
      <c r="DX637" s="359" t="str">
        <f t="shared" si="826"/>
        <v>X</v>
      </c>
      <c r="DY637" t="str">
        <f t="shared" si="827"/>
        <v>X</v>
      </c>
      <c r="DZ637" t="str">
        <f t="shared" si="828"/>
        <v>X</v>
      </c>
      <c r="EA637" t="str">
        <f t="shared" si="829"/>
        <v>X</v>
      </c>
      <c r="EB637" s="359" t="str">
        <f t="shared" si="830"/>
        <v>X</v>
      </c>
      <c r="EC637" t="str">
        <f t="shared" si="831"/>
        <v>X</v>
      </c>
      <c r="ED637" t="str">
        <f t="shared" si="832"/>
        <v>X</v>
      </c>
      <c r="EE637" t="str">
        <f t="shared" si="833"/>
        <v/>
      </c>
      <c r="EF637" t="str">
        <f t="shared" si="834"/>
        <v/>
      </c>
      <c r="EG637" s="359" t="str">
        <f t="shared" si="835"/>
        <v/>
      </c>
      <c r="EH637" t="str">
        <f t="shared" si="782"/>
        <v>Pterostylis picta</v>
      </c>
      <c r="EJ637" t="str">
        <f t="shared" si="848"/>
        <v>Pterostylis platypetala</v>
      </c>
      <c r="EK637" s="100">
        <f t="shared" si="852"/>
        <v>0</v>
      </c>
      <c r="EL637" s="3">
        <f t="shared" si="852"/>
        <v>0</v>
      </c>
      <c r="EM637" s="3">
        <f t="shared" si="852"/>
        <v>0</v>
      </c>
      <c r="EN637" s="3">
        <f t="shared" si="852"/>
        <v>0</v>
      </c>
      <c r="EO637" s="3">
        <f t="shared" si="852"/>
        <v>0</v>
      </c>
      <c r="EP637" s="3">
        <f t="shared" si="852"/>
        <v>1</v>
      </c>
      <c r="EQ637" s="3">
        <f t="shared" si="852"/>
        <v>1</v>
      </c>
      <c r="ER637" s="3">
        <f t="shared" si="852"/>
        <v>1</v>
      </c>
      <c r="ES637" s="3">
        <f t="shared" si="852"/>
        <v>0</v>
      </c>
      <c r="ET637" s="3">
        <f t="shared" si="852"/>
        <v>0</v>
      </c>
      <c r="EU637" s="3">
        <f t="shared" si="852"/>
        <v>0</v>
      </c>
      <c r="EV637" s="24">
        <f t="shared" si="852"/>
        <v>0</v>
      </c>
      <c r="EW637" s="245">
        <f t="shared" si="781"/>
        <v>3</v>
      </c>
      <c r="EX637" s="262" t="str">
        <f t="shared" si="778"/>
        <v/>
      </c>
    </row>
    <row r="638" spans="1:154" ht="16.149999999999999" customHeight="1" x14ac:dyDescent="0.25">
      <c r="A638" s="363"/>
      <c r="D638" s="363"/>
      <c r="E638" s="363"/>
      <c r="F638" s="363"/>
      <c r="G638" s="363"/>
      <c r="H638" s="363"/>
      <c r="I638" s="363"/>
      <c r="J638" s="68">
        <f t="shared" si="853"/>
        <v>1200</v>
      </c>
      <c r="K638" s="427" t="str">
        <f t="shared" si="779"/>
        <v>Pterostylis precatoria</v>
      </c>
      <c r="L638" s="372">
        <v>1200</v>
      </c>
      <c r="M638" s="427" t="s">
        <v>1765</v>
      </c>
      <c r="N638" s="76" t="s">
        <v>1299</v>
      </c>
      <c r="O638" s="363" t="str">
        <f t="shared" si="851"/>
        <v>S</v>
      </c>
      <c r="P638" s="70" t="s">
        <v>3115</v>
      </c>
      <c r="Q638" s="364" t="s">
        <v>3116</v>
      </c>
      <c r="R638" s="365">
        <v>42978</v>
      </c>
      <c r="S638" s="365">
        <v>43008</v>
      </c>
      <c r="T638" s="603" t="s">
        <v>7894</v>
      </c>
      <c r="U638" s="603" t="s">
        <v>7894</v>
      </c>
      <c r="V638" s="603" t="s">
        <v>7894</v>
      </c>
      <c r="W638" s="603" t="s">
        <v>7894</v>
      </c>
      <c r="X638" s="603" t="s">
        <v>7894</v>
      </c>
      <c r="Y638" s="603" t="s">
        <v>7894</v>
      </c>
      <c r="Z638" s="603" t="s">
        <v>7894</v>
      </c>
      <c r="AA638" s="603" t="s">
        <v>4827</v>
      </c>
      <c r="AB638" s="603" t="s">
        <v>4828</v>
      </c>
      <c r="AC638" s="603" t="s">
        <v>7894</v>
      </c>
      <c r="AD638" s="603" t="s">
        <v>7894</v>
      </c>
      <c r="AE638" s="603" t="s">
        <v>7894</v>
      </c>
      <c r="AF638" s="605" t="s">
        <v>7903</v>
      </c>
      <c r="AG638" s="605" t="s">
        <v>7947</v>
      </c>
      <c r="AH638" s="366" t="s">
        <v>685</v>
      </c>
      <c r="AI638" s="363">
        <f t="shared" si="854"/>
        <v>6</v>
      </c>
      <c r="AJ638" s="363">
        <v>31</v>
      </c>
      <c r="AK638" s="413" t="str">
        <f t="shared" si="775"/>
        <v>Bird Orchids</v>
      </c>
      <c r="AL638" s="413" t="str">
        <f t="shared" si="776"/>
        <v>Pterostylis barbata/barbata</v>
      </c>
      <c r="AM638" s="486" t="s">
        <v>7607</v>
      </c>
      <c r="AN638" s="81" t="s">
        <v>3117</v>
      </c>
      <c r="AS638" s="69">
        <f t="shared" si="841"/>
        <v>36</v>
      </c>
      <c r="AT638" s="69">
        <f t="shared" si="842"/>
        <v>39</v>
      </c>
      <c r="AU638" s="69">
        <f t="shared" si="843"/>
        <v>8</v>
      </c>
      <c r="AV638" s="69">
        <f t="shared" si="844"/>
        <v>9</v>
      </c>
      <c r="AW638" s="81"/>
      <c r="AX638" s="70" t="s">
        <v>3114</v>
      </c>
      <c r="AY638" s="364" t="e">
        <v>#N/A</v>
      </c>
      <c r="AZ638" s="264" t="s">
        <v>48</v>
      </c>
      <c r="BA638" s="238"/>
      <c r="BB638" s="237" t="str">
        <f t="shared" si="845"/>
        <v/>
      </c>
      <c r="BC638" s="270">
        <f t="shared" ref="BC638:BC670" si="855">J638</f>
        <v>1200</v>
      </c>
      <c r="BD638" t="str">
        <f t="shared" ref="BD638:BD670" si="856">K638</f>
        <v>Pterostylis precatoria</v>
      </c>
      <c r="BE638" s="367" t="e">
        <f>COUNTIFS(#REF!,L638)</f>
        <v>#REF!</v>
      </c>
      <c r="BF638" s="374" t="str">
        <f t="shared" si="777"/>
        <v>y</v>
      </c>
      <c r="BG638" s="82"/>
      <c r="BH638" s="375"/>
      <c r="BI638" s="374"/>
      <c r="BJ638" s="403"/>
      <c r="CE638" t="str">
        <f t="shared" si="849"/>
        <v>Broad-petalled Snail Orchid (Pterostylis platypetala)</v>
      </c>
      <c r="CF638" s="388" t="str">
        <f t="shared" si="850"/>
        <v>Pterostylis platypetala</v>
      </c>
      <c r="CG638" t="str">
        <f t="shared" si="783"/>
        <v/>
      </c>
      <c r="CH638" t="str">
        <f t="shared" si="784"/>
        <v/>
      </c>
      <c r="CI638" t="str">
        <f t="shared" si="785"/>
        <v/>
      </c>
      <c r="CJ638" t="str">
        <f t="shared" si="786"/>
        <v/>
      </c>
      <c r="CK638" s="359" t="str">
        <f t="shared" si="787"/>
        <v/>
      </c>
      <c r="CL638" t="str">
        <f t="shared" si="788"/>
        <v/>
      </c>
      <c r="CM638" t="str">
        <f t="shared" si="789"/>
        <v/>
      </c>
      <c r="CN638" t="str">
        <f t="shared" si="790"/>
        <v/>
      </c>
      <c r="CO638" s="359" t="str">
        <f t="shared" si="791"/>
        <v/>
      </c>
      <c r="CP638" t="str">
        <f t="shared" si="792"/>
        <v/>
      </c>
      <c r="CQ638" t="str">
        <f t="shared" si="793"/>
        <v/>
      </c>
      <c r="CR638" t="str">
        <f t="shared" si="794"/>
        <v/>
      </c>
      <c r="CS638" s="359" t="str">
        <f t="shared" si="795"/>
        <v/>
      </c>
      <c r="CT638" t="str">
        <f t="shared" si="796"/>
        <v/>
      </c>
      <c r="CU638" t="str">
        <f t="shared" si="797"/>
        <v/>
      </c>
      <c r="CV638" t="str">
        <f t="shared" si="798"/>
        <v/>
      </c>
      <c r="CW638" t="str">
        <f t="shared" si="799"/>
        <v/>
      </c>
      <c r="CX638" s="359" t="str">
        <f t="shared" si="800"/>
        <v/>
      </c>
      <c r="CY638" t="str">
        <f t="shared" si="801"/>
        <v/>
      </c>
      <c r="CZ638" t="str">
        <f t="shared" si="802"/>
        <v/>
      </c>
      <c r="DA638" t="str">
        <f t="shared" si="803"/>
        <v/>
      </c>
      <c r="DB638" s="359" t="str">
        <f t="shared" si="804"/>
        <v/>
      </c>
      <c r="DC638" t="str">
        <f t="shared" si="805"/>
        <v/>
      </c>
      <c r="DD638" t="str">
        <f t="shared" si="806"/>
        <v/>
      </c>
      <c r="DE638" t="str">
        <f t="shared" si="807"/>
        <v>X</v>
      </c>
      <c r="DF638" s="359" t="str">
        <f t="shared" si="808"/>
        <v>X</v>
      </c>
      <c r="DG638" t="str">
        <f t="shared" si="809"/>
        <v>X</v>
      </c>
      <c r="DH638" t="str">
        <f t="shared" si="810"/>
        <v>X</v>
      </c>
      <c r="DI638" t="str">
        <f t="shared" si="811"/>
        <v>X</v>
      </c>
      <c r="DJ638" t="str">
        <f t="shared" si="812"/>
        <v>X</v>
      </c>
      <c r="DK638" s="359" t="str">
        <f t="shared" si="813"/>
        <v>X</v>
      </c>
      <c r="DL638" t="str">
        <f t="shared" si="814"/>
        <v>X</v>
      </c>
      <c r="DM638" t="str">
        <f t="shared" si="815"/>
        <v>X</v>
      </c>
      <c r="DN638" t="str">
        <f t="shared" si="816"/>
        <v/>
      </c>
      <c r="DO638" s="359" t="str">
        <f t="shared" si="817"/>
        <v/>
      </c>
      <c r="DP638" t="str">
        <f t="shared" si="818"/>
        <v/>
      </c>
      <c r="DQ638" t="str">
        <f t="shared" si="819"/>
        <v/>
      </c>
      <c r="DR638" t="str">
        <f t="shared" si="820"/>
        <v/>
      </c>
      <c r="DS638" s="359" t="str">
        <f t="shared" si="821"/>
        <v/>
      </c>
      <c r="DT638" t="str">
        <f t="shared" si="822"/>
        <v/>
      </c>
      <c r="DU638" t="str">
        <f t="shared" si="823"/>
        <v/>
      </c>
      <c r="DV638" t="str">
        <f t="shared" si="824"/>
        <v/>
      </c>
      <c r="DW638" t="str">
        <f t="shared" si="825"/>
        <v/>
      </c>
      <c r="DX638" s="359" t="str">
        <f t="shared" si="826"/>
        <v/>
      </c>
      <c r="DY638" t="str">
        <f t="shared" si="827"/>
        <v/>
      </c>
      <c r="DZ638" t="str">
        <f t="shared" si="828"/>
        <v/>
      </c>
      <c r="EA638" t="str">
        <f t="shared" si="829"/>
        <v/>
      </c>
      <c r="EB638" s="359" t="str">
        <f t="shared" si="830"/>
        <v/>
      </c>
      <c r="EC638" t="str">
        <f t="shared" si="831"/>
        <v/>
      </c>
      <c r="ED638" t="str">
        <f t="shared" si="832"/>
        <v/>
      </c>
      <c r="EE638" t="str">
        <f t="shared" si="833"/>
        <v/>
      </c>
      <c r="EF638" t="str">
        <f t="shared" si="834"/>
        <v/>
      </c>
      <c r="EG638" s="359" t="str">
        <f t="shared" si="835"/>
        <v/>
      </c>
      <c r="EH638" t="str">
        <f t="shared" si="782"/>
        <v>Pterostylis platypetala</v>
      </c>
      <c r="EJ638" t="str">
        <f t="shared" si="848"/>
        <v>Pterostylis precatoria</v>
      </c>
      <c r="EK638" s="100">
        <f t="shared" si="852"/>
        <v>0</v>
      </c>
      <c r="EL638" s="3">
        <f t="shared" si="852"/>
        <v>0</v>
      </c>
      <c r="EM638" s="3">
        <f t="shared" si="852"/>
        <v>0</v>
      </c>
      <c r="EN638" s="3">
        <f t="shared" si="852"/>
        <v>0</v>
      </c>
      <c r="EO638" s="3">
        <f t="shared" si="852"/>
        <v>0</v>
      </c>
      <c r="EP638" s="3">
        <f t="shared" si="852"/>
        <v>0</v>
      </c>
      <c r="EQ638" s="3">
        <f t="shared" si="852"/>
        <v>0</v>
      </c>
      <c r="ER638" s="3">
        <f t="shared" si="852"/>
        <v>1</v>
      </c>
      <c r="ES638" s="3">
        <f t="shared" si="852"/>
        <v>1</v>
      </c>
      <c r="ET638" s="3">
        <f t="shared" si="852"/>
        <v>0</v>
      </c>
      <c r="EU638" s="3">
        <f t="shared" si="852"/>
        <v>0</v>
      </c>
      <c r="EV638" s="24">
        <f t="shared" si="852"/>
        <v>0</v>
      </c>
      <c r="EW638" s="245">
        <f t="shared" si="781"/>
        <v>2</v>
      </c>
      <c r="EX638" s="262" t="str">
        <f t="shared" si="778"/>
        <v/>
      </c>
    </row>
    <row r="639" spans="1:154" ht="16.149999999999999" customHeight="1" x14ac:dyDescent="0.25">
      <c r="A639" s="363"/>
      <c r="D639" s="363"/>
      <c r="E639" s="363"/>
      <c r="F639" s="363"/>
      <c r="G639" s="363"/>
      <c r="H639" s="363"/>
      <c r="I639" s="363"/>
      <c r="J639" s="68">
        <f t="shared" si="853"/>
        <v>857</v>
      </c>
      <c r="K639" s="427" t="str">
        <f t="shared" si="779"/>
        <v>Pterostylis pyramidalis</v>
      </c>
      <c r="L639" s="372">
        <v>857</v>
      </c>
      <c r="M639" s="427" t="s">
        <v>1765</v>
      </c>
      <c r="N639" s="76" t="s">
        <v>642</v>
      </c>
      <c r="O639" s="363" t="str">
        <f t="shared" si="851"/>
        <v>S</v>
      </c>
      <c r="P639" s="272" t="s">
        <v>3118</v>
      </c>
      <c r="Q639" s="364" t="s">
        <v>3119</v>
      </c>
      <c r="R639" s="373">
        <v>42962</v>
      </c>
      <c r="S639" s="365">
        <v>43023</v>
      </c>
      <c r="T639" s="603" t="s">
        <v>7894</v>
      </c>
      <c r="U639" s="603" t="s">
        <v>7894</v>
      </c>
      <c r="V639" s="603" t="s">
        <v>7894</v>
      </c>
      <c r="W639" s="603" t="s">
        <v>7894</v>
      </c>
      <c r="X639" s="603" t="s">
        <v>7894</v>
      </c>
      <c r="Y639" s="603" t="s">
        <v>7894</v>
      </c>
      <c r="Z639" s="603" t="s">
        <v>7894</v>
      </c>
      <c r="AA639" s="603" t="s">
        <v>4827</v>
      </c>
      <c r="AB639" s="603" t="s">
        <v>4828</v>
      </c>
      <c r="AC639" s="603" t="s">
        <v>4829</v>
      </c>
      <c r="AD639" s="603" t="s">
        <v>7894</v>
      </c>
      <c r="AE639" s="603" t="s">
        <v>7894</v>
      </c>
      <c r="AF639" s="605" t="s">
        <v>7900</v>
      </c>
      <c r="AG639" s="605" t="s">
        <v>7944</v>
      </c>
      <c r="AH639" s="366" t="s">
        <v>685</v>
      </c>
      <c r="AI639" s="363">
        <f t="shared" si="854"/>
        <v>6</v>
      </c>
      <c r="AJ639" s="363">
        <v>34</v>
      </c>
      <c r="AK639" s="413" t="str">
        <f t="shared" si="775"/>
        <v>Snail Orchids</v>
      </c>
      <c r="AL639" s="413" t="str">
        <f t="shared" si="776"/>
        <v>Pterostylis nana</v>
      </c>
      <c r="AM639" s="486" t="s">
        <v>7607</v>
      </c>
      <c r="AS639" s="69">
        <f t="shared" si="841"/>
        <v>34</v>
      </c>
      <c r="AT639" s="69">
        <f t="shared" si="842"/>
        <v>42</v>
      </c>
      <c r="AU639" s="69">
        <f t="shared" si="843"/>
        <v>8</v>
      </c>
      <c r="AV639" s="69">
        <f t="shared" si="844"/>
        <v>10</v>
      </c>
      <c r="AW639" s="81"/>
      <c r="AX639" s="70" t="s">
        <v>3120</v>
      </c>
      <c r="AY639" s="364">
        <v>11118</v>
      </c>
      <c r="AZ639" s="264" t="s">
        <v>48</v>
      </c>
      <c r="BA639" s="238"/>
      <c r="BB639" s="237" t="str">
        <f t="shared" si="845"/>
        <v/>
      </c>
      <c r="BC639" s="270">
        <f t="shared" si="855"/>
        <v>857</v>
      </c>
      <c r="BD639" t="str">
        <f t="shared" si="856"/>
        <v>Pterostylis pyramidalis</v>
      </c>
      <c r="BE639" s="367" t="e">
        <f>COUNTIFS(#REF!,L639)</f>
        <v>#REF!</v>
      </c>
      <c r="BF639" s="374" t="str">
        <f t="shared" si="777"/>
        <v>y</v>
      </c>
      <c r="BG639" s="82"/>
      <c r="BH639" s="375"/>
      <c r="BI639" s="374"/>
      <c r="BJ639" s="403"/>
      <c r="CE639" t="str">
        <f>CONCATENATE(P663," (",K663,")")</f>
        <v>Dainty Snail Orchid (Pterostylis sp. 'white gums')</v>
      </c>
      <c r="CF639" s="388" t="str">
        <f t="shared" ref="CF639:CF657" si="857">K638</f>
        <v>Pterostylis precatoria</v>
      </c>
      <c r="CG639" t="str">
        <f t="shared" ref="CG639:DL639" si="858">IF(CG$2&gt;=$R663,IF(CG$2&lt;=$S663,"X",""),"")</f>
        <v/>
      </c>
      <c r="CH639" t="str">
        <f t="shared" si="858"/>
        <v/>
      </c>
      <c r="CI639" t="str">
        <f t="shared" si="858"/>
        <v/>
      </c>
      <c r="CJ639" t="str">
        <f t="shared" si="858"/>
        <v/>
      </c>
      <c r="CK639" s="359" t="str">
        <f t="shared" si="858"/>
        <v/>
      </c>
      <c r="CL639" t="str">
        <f t="shared" si="858"/>
        <v/>
      </c>
      <c r="CM639" t="str">
        <f t="shared" si="858"/>
        <v/>
      </c>
      <c r="CN639" t="str">
        <f t="shared" si="858"/>
        <v/>
      </c>
      <c r="CO639" s="359" t="str">
        <f t="shared" si="858"/>
        <v/>
      </c>
      <c r="CP639" t="str">
        <f t="shared" si="858"/>
        <v/>
      </c>
      <c r="CQ639" t="str">
        <f t="shared" si="858"/>
        <v/>
      </c>
      <c r="CR639" t="str">
        <f t="shared" si="858"/>
        <v/>
      </c>
      <c r="CS639" s="359" t="str">
        <f t="shared" si="858"/>
        <v/>
      </c>
      <c r="CT639" t="str">
        <f t="shared" si="858"/>
        <v/>
      </c>
      <c r="CU639" t="str">
        <f t="shared" si="858"/>
        <v/>
      </c>
      <c r="CV639" t="str">
        <f t="shared" si="858"/>
        <v/>
      </c>
      <c r="CW639" t="str">
        <f t="shared" si="858"/>
        <v/>
      </c>
      <c r="CX639" s="359" t="str">
        <f t="shared" si="858"/>
        <v/>
      </c>
      <c r="CY639" t="str">
        <f t="shared" si="858"/>
        <v/>
      </c>
      <c r="CZ639" t="str">
        <f t="shared" si="858"/>
        <v/>
      </c>
      <c r="DA639" t="str">
        <f t="shared" si="858"/>
        <v/>
      </c>
      <c r="DB639" s="359" t="str">
        <f t="shared" si="858"/>
        <v/>
      </c>
      <c r="DC639" t="str">
        <f t="shared" si="858"/>
        <v/>
      </c>
      <c r="DD639" t="str">
        <f t="shared" si="858"/>
        <v/>
      </c>
      <c r="DE639" t="str">
        <f t="shared" si="858"/>
        <v/>
      </c>
      <c r="DF639" s="359" t="str">
        <f t="shared" si="858"/>
        <v/>
      </c>
      <c r="DG639" t="str">
        <f t="shared" si="858"/>
        <v>X</v>
      </c>
      <c r="DH639" t="str">
        <f t="shared" si="858"/>
        <v>X</v>
      </c>
      <c r="DI639" t="str">
        <f t="shared" si="858"/>
        <v>X</v>
      </c>
      <c r="DJ639" t="str">
        <f t="shared" si="858"/>
        <v>X</v>
      </c>
      <c r="DK639" s="359" t="str">
        <f t="shared" si="858"/>
        <v>X</v>
      </c>
      <c r="DL639" t="str">
        <f t="shared" si="858"/>
        <v>X</v>
      </c>
      <c r="DM639" t="str">
        <f t="shared" ref="DM639:EG639" si="859">IF(DM$2&gt;=$R663,IF(DM$2&lt;=$S663,"X",""),"")</f>
        <v>X</v>
      </c>
      <c r="DN639" t="str">
        <f t="shared" si="859"/>
        <v>X</v>
      </c>
      <c r="DO639" s="359" t="str">
        <f t="shared" si="859"/>
        <v>X</v>
      </c>
      <c r="DP639" t="str">
        <f t="shared" si="859"/>
        <v/>
      </c>
      <c r="DQ639" t="str">
        <f t="shared" si="859"/>
        <v/>
      </c>
      <c r="DR639" t="str">
        <f t="shared" si="859"/>
        <v/>
      </c>
      <c r="DS639" s="359" t="str">
        <f t="shared" si="859"/>
        <v/>
      </c>
      <c r="DT639" t="str">
        <f t="shared" si="859"/>
        <v/>
      </c>
      <c r="DU639" t="str">
        <f t="shared" si="859"/>
        <v/>
      </c>
      <c r="DV639" t="str">
        <f t="shared" si="859"/>
        <v/>
      </c>
      <c r="DW639" t="str">
        <f t="shared" si="859"/>
        <v/>
      </c>
      <c r="DX639" s="359" t="str">
        <f t="shared" si="859"/>
        <v/>
      </c>
      <c r="DY639" t="str">
        <f t="shared" si="859"/>
        <v/>
      </c>
      <c r="DZ639" t="str">
        <f t="shared" si="859"/>
        <v/>
      </c>
      <c r="EA639" t="str">
        <f t="shared" si="859"/>
        <v/>
      </c>
      <c r="EB639" s="359" t="str">
        <f t="shared" si="859"/>
        <v/>
      </c>
      <c r="EC639" t="str">
        <f t="shared" si="859"/>
        <v/>
      </c>
      <c r="ED639" t="str">
        <f t="shared" si="859"/>
        <v/>
      </c>
      <c r="EE639" t="str">
        <f t="shared" si="859"/>
        <v/>
      </c>
      <c r="EF639" t="str">
        <f t="shared" si="859"/>
        <v/>
      </c>
      <c r="EG639" s="359" t="str">
        <f t="shared" si="859"/>
        <v/>
      </c>
      <c r="EH639" t="str">
        <f t="shared" si="782"/>
        <v>Pterostylis precatoria</v>
      </c>
      <c r="EJ639" t="str">
        <f t="shared" si="848"/>
        <v>Pterostylis pyramidalis</v>
      </c>
      <c r="EK639" s="100">
        <f t="shared" si="852"/>
        <v>0</v>
      </c>
      <c r="EL639" s="3">
        <f t="shared" si="852"/>
        <v>0</v>
      </c>
      <c r="EM639" s="3">
        <f t="shared" si="852"/>
        <v>0</v>
      </c>
      <c r="EN639" s="3">
        <f t="shared" si="852"/>
        <v>0</v>
      </c>
      <c r="EO639" s="3">
        <f t="shared" si="852"/>
        <v>0</v>
      </c>
      <c r="EP639" s="3">
        <f t="shared" si="852"/>
        <v>0</v>
      </c>
      <c r="EQ639" s="3">
        <f t="shared" si="852"/>
        <v>0</v>
      </c>
      <c r="ER639" s="3">
        <f t="shared" si="852"/>
        <v>1</v>
      </c>
      <c r="ES639" s="3">
        <f t="shared" si="852"/>
        <v>1</v>
      </c>
      <c r="ET639" s="3">
        <f t="shared" si="852"/>
        <v>1</v>
      </c>
      <c r="EU639" s="3">
        <f t="shared" si="852"/>
        <v>0</v>
      </c>
      <c r="EV639" s="24">
        <f t="shared" si="852"/>
        <v>0</v>
      </c>
      <c r="EW639" s="245">
        <f t="shared" si="781"/>
        <v>3</v>
      </c>
      <c r="EX639" s="262" t="str">
        <f t="shared" si="778"/>
        <v/>
      </c>
    </row>
    <row r="640" spans="1:154" ht="16.149999999999999" customHeight="1" x14ac:dyDescent="0.25">
      <c r="A640" s="363"/>
      <c r="D640" s="363"/>
      <c r="E640" s="363"/>
      <c r="F640" s="363"/>
      <c r="G640" s="363"/>
      <c r="H640" s="363"/>
      <c r="I640" s="363"/>
      <c r="J640" s="68">
        <f t="shared" si="853"/>
        <v>787</v>
      </c>
      <c r="K640" s="427" t="str">
        <f t="shared" si="779"/>
        <v>Pterostylis recurva</v>
      </c>
      <c r="L640" s="372">
        <v>787</v>
      </c>
      <c r="M640" s="427" t="s">
        <v>1765</v>
      </c>
      <c r="N640" s="76" t="s">
        <v>91</v>
      </c>
      <c r="O640" s="363" t="str">
        <f t="shared" si="851"/>
        <v>S</v>
      </c>
      <c r="P640" s="70" t="s">
        <v>3121</v>
      </c>
      <c r="Q640" s="364" t="s">
        <v>1883</v>
      </c>
      <c r="R640" s="365">
        <v>42948</v>
      </c>
      <c r="S640" s="365">
        <v>43023</v>
      </c>
      <c r="T640" s="603" t="s">
        <v>7894</v>
      </c>
      <c r="U640" s="603" t="s">
        <v>7894</v>
      </c>
      <c r="V640" s="603" t="s">
        <v>7894</v>
      </c>
      <c r="W640" s="603" t="s">
        <v>7894</v>
      </c>
      <c r="X640" s="603" t="s">
        <v>7894</v>
      </c>
      <c r="Y640" s="603" t="s">
        <v>7894</v>
      </c>
      <c r="Z640" s="603" t="s">
        <v>7894</v>
      </c>
      <c r="AA640" s="603" t="s">
        <v>4827</v>
      </c>
      <c r="AB640" s="603" t="s">
        <v>4828</v>
      </c>
      <c r="AC640" s="603" t="s">
        <v>4829</v>
      </c>
      <c r="AD640" s="603" t="s">
        <v>7894</v>
      </c>
      <c r="AE640" s="603" t="s">
        <v>7894</v>
      </c>
      <c r="AF640" s="605" t="s">
        <v>7900</v>
      </c>
      <c r="AG640" s="605" t="s">
        <v>7944</v>
      </c>
      <c r="AH640" s="366" t="s">
        <v>685</v>
      </c>
      <c r="AI640" s="363">
        <f t="shared" si="854"/>
        <v>6</v>
      </c>
      <c r="AJ640" s="363">
        <v>35</v>
      </c>
      <c r="AK640" s="413" t="str">
        <f t="shared" si="775"/>
        <v>Other</v>
      </c>
      <c r="AL640" s="413" t="str">
        <f t="shared" si="776"/>
        <v>Pterostylis 'other'</v>
      </c>
      <c r="AM640" s="486" t="s">
        <v>7607</v>
      </c>
      <c r="AS640" s="69">
        <f t="shared" si="841"/>
        <v>32</v>
      </c>
      <c r="AT640" s="69">
        <f t="shared" si="842"/>
        <v>42</v>
      </c>
      <c r="AU640" s="69">
        <f t="shared" si="843"/>
        <v>8</v>
      </c>
      <c r="AV640" s="69">
        <f t="shared" si="844"/>
        <v>10</v>
      </c>
      <c r="AW640" s="81"/>
      <c r="AX640" s="70" t="s">
        <v>3122</v>
      </c>
      <c r="AY640" s="364">
        <v>1693</v>
      </c>
      <c r="AZ640" s="264" t="s">
        <v>48</v>
      </c>
      <c r="BA640" s="238"/>
      <c r="BB640" s="237" t="str">
        <f t="shared" si="845"/>
        <v/>
      </c>
      <c r="BC640" s="270">
        <f t="shared" si="855"/>
        <v>787</v>
      </c>
      <c r="BD640" t="str">
        <f t="shared" si="856"/>
        <v>Pterostylis recurva</v>
      </c>
      <c r="BE640" s="367" t="e">
        <f>COUNTIFS(#REF!,L640)</f>
        <v>#REF!</v>
      </c>
      <c r="BF640" s="374" t="str">
        <f t="shared" si="777"/>
        <v>y</v>
      </c>
      <c r="BG640" s="82"/>
      <c r="BH640" s="375"/>
      <c r="BI640" s="374"/>
      <c r="BJ640" s="403"/>
      <c r="CE640" t="str">
        <f t="shared" ref="CE640:CE657" si="860">CONCATENATE(P639," (",K639,")")</f>
        <v>Tall Snail Orchid (Pterostylis pyramidalis)</v>
      </c>
      <c r="CF640" s="388" t="str">
        <f t="shared" si="857"/>
        <v>Pterostylis pyramidalis</v>
      </c>
      <c r="CG640" t="str">
        <f t="shared" si="783"/>
        <v/>
      </c>
      <c r="CH640" t="str">
        <f t="shared" si="784"/>
        <v/>
      </c>
      <c r="CI640" t="str">
        <f t="shared" si="785"/>
        <v/>
      </c>
      <c r="CJ640" t="str">
        <f t="shared" si="786"/>
        <v/>
      </c>
      <c r="CK640" s="359" t="str">
        <f t="shared" si="787"/>
        <v/>
      </c>
      <c r="CL640" t="str">
        <f t="shared" si="788"/>
        <v/>
      </c>
      <c r="CM640" t="str">
        <f t="shared" si="789"/>
        <v/>
      </c>
      <c r="CN640" t="str">
        <f t="shared" si="790"/>
        <v/>
      </c>
      <c r="CO640" s="359" t="str">
        <f t="shared" si="791"/>
        <v/>
      </c>
      <c r="CP640" t="str">
        <f t="shared" si="792"/>
        <v/>
      </c>
      <c r="CQ640" t="str">
        <f t="shared" si="793"/>
        <v/>
      </c>
      <c r="CR640" t="str">
        <f t="shared" si="794"/>
        <v/>
      </c>
      <c r="CS640" s="359" t="str">
        <f t="shared" si="795"/>
        <v/>
      </c>
      <c r="CT640" t="str">
        <f t="shared" si="796"/>
        <v/>
      </c>
      <c r="CU640" t="str">
        <f t="shared" si="797"/>
        <v/>
      </c>
      <c r="CV640" t="str">
        <f t="shared" si="798"/>
        <v/>
      </c>
      <c r="CW640" t="str">
        <f t="shared" si="799"/>
        <v/>
      </c>
      <c r="CX640" s="359" t="str">
        <f t="shared" si="800"/>
        <v/>
      </c>
      <c r="CY640" t="str">
        <f t="shared" si="801"/>
        <v/>
      </c>
      <c r="CZ640" t="str">
        <f t="shared" si="802"/>
        <v/>
      </c>
      <c r="DA640" t="str">
        <f t="shared" si="803"/>
        <v/>
      </c>
      <c r="DB640" s="359" t="str">
        <f t="shared" si="804"/>
        <v/>
      </c>
      <c r="DC640" t="str">
        <f t="shared" si="805"/>
        <v/>
      </c>
      <c r="DD640" t="str">
        <f t="shared" si="806"/>
        <v/>
      </c>
      <c r="DE640" t="str">
        <f t="shared" si="807"/>
        <v/>
      </c>
      <c r="DF640" s="359" t="str">
        <f t="shared" si="808"/>
        <v/>
      </c>
      <c r="DG640" t="str">
        <f t="shared" si="809"/>
        <v/>
      </c>
      <c r="DH640" t="str">
        <f t="shared" si="810"/>
        <v/>
      </c>
      <c r="DI640" t="str">
        <f t="shared" si="811"/>
        <v/>
      </c>
      <c r="DJ640" t="str">
        <f t="shared" si="812"/>
        <v/>
      </c>
      <c r="DK640" s="359" t="str">
        <f t="shared" si="813"/>
        <v/>
      </c>
      <c r="DL640" t="str">
        <f t="shared" si="814"/>
        <v/>
      </c>
      <c r="DM640" t="str">
        <f t="shared" si="815"/>
        <v/>
      </c>
      <c r="DN640" t="str">
        <f t="shared" si="816"/>
        <v>X</v>
      </c>
      <c r="DO640" s="359" t="str">
        <f t="shared" si="817"/>
        <v>X</v>
      </c>
      <c r="DP640" t="str">
        <f t="shared" si="818"/>
        <v>X</v>
      </c>
      <c r="DQ640" t="str">
        <f t="shared" si="819"/>
        <v>X</v>
      </c>
      <c r="DR640" t="str">
        <f t="shared" si="820"/>
        <v>X</v>
      </c>
      <c r="DS640" s="359" t="str">
        <f t="shared" si="821"/>
        <v>X</v>
      </c>
      <c r="DT640" t="str">
        <f t="shared" si="822"/>
        <v>X</v>
      </c>
      <c r="DU640" t="str">
        <f t="shared" si="823"/>
        <v>X</v>
      </c>
      <c r="DV640" t="str">
        <f t="shared" si="824"/>
        <v>X</v>
      </c>
      <c r="DW640" t="str">
        <f t="shared" si="825"/>
        <v/>
      </c>
      <c r="DX640" s="359" t="str">
        <f t="shared" si="826"/>
        <v/>
      </c>
      <c r="DY640" t="str">
        <f t="shared" si="827"/>
        <v/>
      </c>
      <c r="DZ640" t="str">
        <f t="shared" si="828"/>
        <v/>
      </c>
      <c r="EA640" t="str">
        <f t="shared" si="829"/>
        <v/>
      </c>
      <c r="EB640" s="359" t="str">
        <f t="shared" si="830"/>
        <v/>
      </c>
      <c r="EC640" t="str">
        <f t="shared" si="831"/>
        <v/>
      </c>
      <c r="ED640" t="str">
        <f t="shared" si="832"/>
        <v/>
      </c>
      <c r="EE640" t="str">
        <f t="shared" si="833"/>
        <v/>
      </c>
      <c r="EF640" t="str">
        <f t="shared" si="834"/>
        <v/>
      </c>
      <c r="EG640" s="359" t="str">
        <f t="shared" si="835"/>
        <v/>
      </c>
      <c r="EH640" t="str">
        <f t="shared" si="782"/>
        <v>Pterostylis pyramidalis</v>
      </c>
      <c r="EJ640" t="str">
        <f t="shared" si="848"/>
        <v>Pterostylis recurva</v>
      </c>
      <c r="EK640" s="100">
        <f t="shared" si="852"/>
        <v>0</v>
      </c>
      <c r="EL640" s="3">
        <f t="shared" si="852"/>
        <v>0</v>
      </c>
      <c r="EM640" s="3">
        <f t="shared" si="852"/>
        <v>0</v>
      </c>
      <c r="EN640" s="3">
        <f t="shared" si="852"/>
        <v>0</v>
      </c>
      <c r="EO640" s="3">
        <f t="shared" si="852"/>
        <v>0</v>
      </c>
      <c r="EP640" s="3">
        <f t="shared" si="852"/>
        <v>0</v>
      </c>
      <c r="EQ640" s="3">
        <f t="shared" si="852"/>
        <v>0</v>
      </c>
      <c r="ER640" s="3">
        <f t="shared" si="852"/>
        <v>1</v>
      </c>
      <c r="ES640" s="3">
        <f t="shared" si="852"/>
        <v>1</v>
      </c>
      <c r="ET640" s="3">
        <f t="shared" si="852"/>
        <v>1</v>
      </c>
      <c r="EU640" s="3">
        <f t="shared" si="852"/>
        <v>0</v>
      </c>
      <c r="EV640" s="24">
        <f t="shared" si="852"/>
        <v>0</v>
      </c>
      <c r="EW640" s="245">
        <f t="shared" si="781"/>
        <v>3</v>
      </c>
      <c r="EX640" s="262" t="str">
        <f t="shared" si="778"/>
        <v/>
      </c>
    </row>
    <row r="641" spans="1:154" ht="16.149999999999999" customHeight="1" x14ac:dyDescent="0.25">
      <c r="A641" s="363"/>
      <c r="D641" s="363"/>
      <c r="E641" s="363"/>
      <c r="F641" s="363"/>
      <c r="G641" s="363"/>
      <c r="H641" s="363"/>
      <c r="I641" s="363"/>
      <c r="J641" s="68">
        <f t="shared" si="853"/>
        <v>788</v>
      </c>
      <c r="K641" s="427" t="str">
        <f t="shared" si="779"/>
        <v>Pterostylis roensis</v>
      </c>
      <c r="L641" s="372">
        <v>788</v>
      </c>
      <c r="M641" s="427" t="s">
        <v>1765</v>
      </c>
      <c r="N641" s="76" t="s">
        <v>269</v>
      </c>
      <c r="O641" s="363" t="str">
        <f t="shared" si="851"/>
        <v>S</v>
      </c>
      <c r="P641" s="272" t="s">
        <v>3123</v>
      </c>
      <c r="Q641" s="364" t="s">
        <v>3124</v>
      </c>
      <c r="R641" s="365">
        <v>42993</v>
      </c>
      <c r="S641" s="365">
        <v>43069</v>
      </c>
      <c r="T641" s="603" t="s">
        <v>7894</v>
      </c>
      <c r="U641" s="603" t="s">
        <v>7894</v>
      </c>
      <c r="V641" s="603" t="s">
        <v>7894</v>
      </c>
      <c r="W641" s="603" t="s">
        <v>7894</v>
      </c>
      <c r="X641" s="603" t="s">
        <v>7894</v>
      </c>
      <c r="Y641" s="603" t="s">
        <v>7894</v>
      </c>
      <c r="Z641" s="603" t="s">
        <v>7894</v>
      </c>
      <c r="AA641" s="603" t="s">
        <v>7894</v>
      </c>
      <c r="AB641" s="603" t="s">
        <v>4828</v>
      </c>
      <c r="AC641" s="603" t="s">
        <v>4829</v>
      </c>
      <c r="AD641" s="603" t="s">
        <v>4830</v>
      </c>
      <c r="AE641" s="603" t="s">
        <v>7894</v>
      </c>
      <c r="AF641" s="605" t="s">
        <v>7902</v>
      </c>
      <c r="AG641" s="605" t="s">
        <v>7946</v>
      </c>
      <c r="AH641" s="366" t="s">
        <v>685</v>
      </c>
      <c r="AI641" s="363">
        <f t="shared" si="854"/>
        <v>6</v>
      </c>
      <c r="AJ641" s="363">
        <v>36</v>
      </c>
      <c r="AK641" s="413" t="str">
        <f t="shared" si="775"/>
        <v>Rufus Greenhoods</v>
      </c>
      <c r="AL641" s="413" t="str">
        <f t="shared" si="776"/>
        <v>Pterostylis rufa</v>
      </c>
      <c r="AM641" s="486" t="s">
        <v>7607</v>
      </c>
      <c r="AN641" s="70" t="s">
        <v>3125</v>
      </c>
      <c r="AS641" s="69">
        <f t="shared" si="841"/>
        <v>38</v>
      </c>
      <c r="AT641" s="69">
        <f t="shared" si="842"/>
        <v>48</v>
      </c>
      <c r="AU641" s="69">
        <f t="shared" si="843"/>
        <v>9</v>
      </c>
      <c r="AV641" s="69">
        <f t="shared" si="844"/>
        <v>11</v>
      </c>
      <c r="AW641" s="81"/>
      <c r="AX641" s="70" t="s">
        <v>3126</v>
      </c>
      <c r="AY641" s="364">
        <v>12216</v>
      </c>
      <c r="AZ641" s="264" t="s">
        <v>48</v>
      </c>
      <c r="BA641" s="238"/>
      <c r="BB641" s="237" t="str">
        <f t="shared" si="845"/>
        <v/>
      </c>
      <c r="BC641" s="270">
        <f t="shared" si="855"/>
        <v>788</v>
      </c>
      <c r="BD641" t="str">
        <f t="shared" si="856"/>
        <v>Pterostylis roensis</v>
      </c>
      <c r="BE641" s="367" t="e">
        <f>COUNTIFS(#REF!,L641)</f>
        <v>#REF!</v>
      </c>
      <c r="BF641" s="374" t="str">
        <f t="shared" si="777"/>
        <v>y</v>
      </c>
      <c r="BG641" s="82"/>
      <c r="BH641" s="375"/>
      <c r="BI641" s="374"/>
      <c r="BJ641" s="403"/>
      <c r="CE641" t="str">
        <f t="shared" si="860"/>
        <v>Jug Orchid (Pterostylis recurva)</v>
      </c>
      <c r="CF641" s="388" t="str">
        <f t="shared" si="857"/>
        <v>Pterostylis recurva</v>
      </c>
      <c r="CG641" t="str">
        <f t="shared" si="783"/>
        <v/>
      </c>
      <c r="CH641" t="str">
        <f t="shared" si="784"/>
        <v/>
      </c>
      <c r="CI641" t="str">
        <f t="shared" si="785"/>
        <v/>
      </c>
      <c r="CJ641" t="str">
        <f t="shared" si="786"/>
        <v/>
      </c>
      <c r="CK641" s="359" t="str">
        <f t="shared" si="787"/>
        <v/>
      </c>
      <c r="CL641" t="str">
        <f t="shared" si="788"/>
        <v/>
      </c>
      <c r="CM641" t="str">
        <f t="shared" si="789"/>
        <v/>
      </c>
      <c r="CN641" t="str">
        <f t="shared" si="790"/>
        <v/>
      </c>
      <c r="CO641" s="359" t="str">
        <f t="shared" si="791"/>
        <v/>
      </c>
      <c r="CP641" t="str">
        <f t="shared" si="792"/>
        <v/>
      </c>
      <c r="CQ641" t="str">
        <f t="shared" si="793"/>
        <v/>
      </c>
      <c r="CR641" t="str">
        <f t="shared" si="794"/>
        <v/>
      </c>
      <c r="CS641" s="359" t="str">
        <f t="shared" si="795"/>
        <v/>
      </c>
      <c r="CT641" t="str">
        <f t="shared" si="796"/>
        <v/>
      </c>
      <c r="CU641" t="str">
        <f t="shared" si="797"/>
        <v/>
      </c>
      <c r="CV641" t="str">
        <f t="shared" si="798"/>
        <v/>
      </c>
      <c r="CW641" t="str">
        <f t="shared" si="799"/>
        <v/>
      </c>
      <c r="CX641" s="359" t="str">
        <f t="shared" si="800"/>
        <v/>
      </c>
      <c r="CY641" t="str">
        <f t="shared" si="801"/>
        <v/>
      </c>
      <c r="CZ641" t="str">
        <f t="shared" si="802"/>
        <v/>
      </c>
      <c r="DA641" t="str">
        <f t="shared" si="803"/>
        <v/>
      </c>
      <c r="DB641" s="359" t="str">
        <f t="shared" si="804"/>
        <v/>
      </c>
      <c r="DC641" t="str">
        <f t="shared" si="805"/>
        <v/>
      </c>
      <c r="DD641" t="str">
        <f t="shared" si="806"/>
        <v/>
      </c>
      <c r="DE641" t="str">
        <f t="shared" si="807"/>
        <v/>
      </c>
      <c r="DF641" s="359" t="str">
        <f t="shared" si="808"/>
        <v/>
      </c>
      <c r="DG641" t="str">
        <f t="shared" si="809"/>
        <v/>
      </c>
      <c r="DH641" t="str">
        <f t="shared" si="810"/>
        <v/>
      </c>
      <c r="DI641" t="str">
        <f t="shared" si="811"/>
        <v/>
      </c>
      <c r="DJ641" t="str">
        <f t="shared" si="812"/>
        <v/>
      </c>
      <c r="DK641" s="359" t="str">
        <f t="shared" si="813"/>
        <v/>
      </c>
      <c r="DL641" t="str">
        <f t="shared" si="814"/>
        <v>X</v>
      </c>
      <c r="DM641" t="str">
        <f t="shared" si="815"/>
        <v>X</v>
      </c>
      <c r="DN641" t="str">
        <f t="shared" si="816"/>
        <v>X</v>
      </c>
      <c r="DO641" s="359" t="str">
        <f t="shared" si="817"/>
        <v>X</v>
      </c>
      <c r="DP641" t="str">
        <f t="shared" si="818"/>
        <v>X</v>
      </c>
      <c r="DQ641" t="str">
        <f t="shared" si="819"/>
        <v>X</v>
      </c>
      <c r="DR641" t="str">
        <f t="shared" si="820"/>
        <v>X</v>
      </c>
      <c r="DS641" s="359" t="str">
        <f t="shared" si="821"/>
        <v>X</v>
      </c>
      <c r="DT641" t="str">
        <f t="shared" si="822"/>
        <v>X</v>
      </c>
      <c r="DU641" t="str">
        <f t="shared" si="823"/>
        <v>X</v>
      </c>
      <c r="DV641" t="str">
        <f t="shared" si="824"/>
        <v>X</v>
      </c>
      <c r="DW641" t="str">
        <f t="shared" si="825"/>
        <v/>
      </c>
      <c r="DX641" s="359" t="str">
        <f t="shared" si="826"/>
        <v/>
      </c>
      <c r="DY641" t="str">
        <f t="shared" si="827"/>
        <v/>
      </c>
      <c r="DZ641" t="str">
        <f t="shared" si="828"/>
        <v/>
      </c>
      <c r="EA641" t="str">
        <f t="shared" si="829"/>
        <v/>
      </c>
      <c r="EB641" s="359" t="str">
        <f t="shared" si="830"/>
        <v/>
      </c>
      <c r="EC641" t="str">
        <f t="shared" si="831"/>
        <v/>
      </c>
      <c r="ED641" t="str">
        <f t="shared" si="832"/>
        <v/>
      </c>
      <c r="EE641" t="str">
        <f t="shared" si="833"/>
        <v/>
      </c>
      <c r="EF641" t="str">
        <f t="shared" si="834"/>
        <v/>
      </c>
      <c r="EG641" s="359" t="str">
        <f t="shared" si="835"/>
        <v/>
      </c>
      <c r="EH641" t="str">
        <f t="shared" si="782"/>
        <v>Pterostylis recurva</v>
      </c>
      <c r="EJ641" t="str">
        <f t="shared" si="848"/>
        <v>Pterostylis roensis</v>
      </c>
      <c r="EK641" s="100">
        <f t="shared" si="852"/>
        <v>0</v>
      </c>
      <c r="EL641" s="3">
        <f t="shared" si="852"/>
        <v>0</v>
      </c>
      <c r="EM641" s="3">
        <f t="shared" si="852"/>
        <v>0</v>
      </c>
      <c r="EN641" s="3">
        <f t="shared" si="852"/>
        <v>0</v>
      </c>
      <c r="EO641" s="3">
        <f t="shared" si="852"/>
        <v>0</v>
      </c>
      <c r="EP641" s="3">
        <f t="shared" si="852"/>
        <v>0</v>
      </c>
      <c r="EQ641" s="3">
        <f t="shared" si="852"/>
        <v>0</v>
      </c>
      <c r="ER641" s="3">
        <f t="shared" si="852"/>
        <v>0</v>
      </c>
      <c r="ES641" s="3">
        <f t="shared" si="852"/>
        <v>1</v>
      </c>
      <c r="ET641" s="3">
        <f t="shared" si="852"/>
        <v>1</v>
      </c>
      <c r="EU641" s="3">
        <f t="shared" si="852"/>
        <v>1</v>
      </c>
      <c r="EV641" s="24">
        <f t="shared" si="852"/>
        <v>0</v>
      </c>
      <c r="EW641" s="245">
        <f t="shared" si="781"/>
        <v>3</v>
      </c>
      <c r="EX641" s="262" t="str">
        <f t="shared" si="778"/>
        <v/>
      </c>
    </row>
    <row r="642" spans="1:154" ht="16.149999999999999" customHeight="1" x14ac:dyDescent="0.25">
      <c r="A642" s="363"/>
      <c r="D642" s="363"/>
      <c r="E642" s="363"/>
      <c r="F642" s="363"/>
      <c r="G642" s="363"/>
      <c r="H642" s="363"/>
      <c r="I642" s="363"/>
      <c r="J642" s="68">
        <f t="shared" si="853"/>
        <v>789</v>
      </c>
      <c r="K642" s="427" t="str">
        <f t="shared" si="779"/>
        <v>Pterostylis rogersii</v>
      </c>
      <c r="L642" s="372">
        <v>789</v>
      </c>
      <c r="M642" s="427" t="s">
        <v>1765</v>
      </c>
      <c r="N642" s="76" t="s">
        <v>302</v>
      </c>
      <c r="O642" s="363" t="str">
        <f t="shared" si="851"/>
        <v>S</v>
      </c>
      <c r="P642" s="70" t="s">
        <v>3127</v>
      </c>
      <c r="Q642" s="364" t="s">
        <v>3128</v>
      </c>
      <c r="R642" s="365">
        <v>42887</v>
      </c>
      <c r="S642" s="365">
        <v>42978</v>
      </c>
      <c r="T642" s="603" t="s">
        <v>7894</v>
      </c>
      <c r="U642" s="603" t="s">
        <v>7894</v>
      </c>
      <c r="V642" s="603" t="s">
        <v>7894</v>
      </c>
      <c r="W642" s="603" t="s">
        <v>7894</v>
      </c>
      <c r="X642" s="603" t="s">
        <v>4824</v>
      </c>
      <c r="Y642" s="603" t="s">
        <v>4825</v>
      </c>
      <c r="Z642" s="603" t="s">
        <v>4826</v>
      </c>
      <c r="AA642" s="603" t="s">
        <v>4827</v>
      </c>
      <c r="AB642" s="603" t="s">
        <v>7894</v>
      </c>
      <c r="AC642" s="603" t="s">
        <v>7894</v>
      </c>
      <c r="AD642" s="603" t="s">
        <v>7894</v>
      </c>
      <c r="AE642" s="603" t="s">
        <v>7894</v>
      </c>
      <c r="AF642" s="605" t="s">
        <v>7912</v>
      </c>
      <c r="AG642" s="605" t="s">
        <v>7954</v>
      </c>
      <c r="AH642" s="366" t="s">
        <v>685</v>
      </c>
      <c r="AI642" s="363">
        <f t="shared" si="854"/>
        <v>6</v>
      </c>
      <c r="AJ642" s="363">
        <v>30</v>
      </c>
      <c r="AK642" s="413" t="str">
        <f t="shared" si="775"/>
        <v>Shell Orchids</v>
      </c>
      <c r="AL642" s="413" t="str">
        <f t="shared" si="776"/>
        <v>Pterostylis aspera</v>
      </c>
      <c r="AM642" s="486" t="s">
        <v>7607</v>
      </c>
      <c r="AS642" s="69">
        <f t="shared" si="841"/>
        <v>23</v>
      </c>
      <c r="AT642" s="69">
        <f t="shared" si="842"/>
        <v>35</v>
      </c>
      <c r="AU642" s="69">
        <f t="shared" si="843"/>
        <v>6</v>
      </c>
      <c r="AV642" s="69">
        <f t="shared" si="844"/>
        <v>8</v>
      </c>
      <c r="AW642" s="81"/>
      <c r="AX642" s="70" t="s">
        <v>3129</v>
      </c>
      <c r="AY642" s="364">
        <v>1694</v>
      </c>
      <c r="AZ642" s="264" t="s">
        <v>48</v>
      </c>
      <c r="BA642" s="238"/>
      <c r="BB642" s="237" t="str">
        <f t="shared" si="845"/>
        <v/>
      </c>
      <c r="BC642" s="270">
        <f t="shared" si="855"/>
        <v>789</v>
      </c>
      <c r="BD642" t="str">
        <f t="shared" si="856"/>
        <v>Pterostylis rogersii</v>
      </c>
      <c r="BE642" s="367" t="e">
        <f>COUNTIFS(#REF!,L642)</f>
        <v>#REF!</v>
      </c>
      <c r="BF642" s="374" t="str">
        <f t="shared" si="777"/>
        <v>y</v>
      </c>
      <c r="BG642" s="82"/>
      <c r="BH642" s="375"/>
      <c r="BI642" s="374"/>
      <c r="BJ642" s="403"/>
      <c r="CE642" t="str">
        <f t="shared" si="860"/>
        <v>Rufous Greenhood (Pterostylis roensis)</v>
      </c>
      <c r="CF642" s="388" t="str">
        <f t="shared" si="857"/>
        <v>Pterostylis roensis</v>
      </c>
      <c r="CG642" t="str">
        <f t="shared" si="783"/>
        <v/>
      </c>
      <c r="CH642" t="str">
        <f t="shared" si="784"/>
        <v/>
      </c>
      <c r="CI642" t="str">
        <f t="shared" si="785"/>
        <v/>
      </c>
      <c r="CJ642" t="str">
        <f t="shared" si="786"/>
        <v/>
      </c>
      <c r="CK642" s="359" t="str">
        <f t="shared" si="787"/>
        <v/>
      </c>
      <c r="CL642" t="str">
        <f t="shared" si="788"/>
        <v/>
      </c>
      <c r="CM642" t="str">
        <f t="shared" si="789"/>
        <v/>
      </c>
      <c r="CN642" t="str">
        <f t="shared" si="790"/>
        <v/>
      </c>
      <c r="CO642" s="359" t="str">
        <f t="shared" si="791"/>
        <v/>
      </c>
      <c r="CP642" t="str">
        <f t="shared" si="792"/>
        <v/>
      </c>
      <c r="CQ642" t="str">
        <f t="shared" si="793"/>
        <v/>
      </c>
      <c r="CR642" t="str">
        <f t="shared" si="794"/>
        <v/>
      </c>
      <c r="CS642" s="359" t="str">
        <f t="shared" si="795"/>
        <v/>
      </c>
      <c r="CT642" t="str">
        <f t="shared" si="796"/>
        <v/>
      </c>
      <c r="CU642" t="str">
        <f t="shared" si="797"/>
        <v/>
      </c>
      <c r="CV642" t="str">
        <f t="shared" si="798"/>
        <v/>
      </c>
      <c r="CW642" t="str">
        <f t="shared" si="799"/>
        <v/>
      </c>
      <c r="CX642" s="359" t="str">
        <f t="shared" si="800"/>
        <v/>
      </c>
      <c r="CY642" t="str">
        <f t="shared" si="801"/>
        <v/>
      </c>
      <c r="CZ642" t="str">
        <f t="shared" si="802"/>
        <v/>
      </c>
      <c r="DA642" t="str">
        <f t="shared" si="803"/>
        <v/>
      </c>
      <c r="DB642" s="359" t="str">
        <f t="shared" si="804"/>
        <v/>
      </c>
      <c r="DC642" t="str">
        <f t="shared" si="805"/>
        <v/>
      </c>
      <c r="DD642" t="str">
        <f t="shared" si="806"/>
        <v/>
      </c>
      <c r="DE642" t="str">
        <f t="shared" si="807"/>
        <v/>
      </c>
      <c r="DF642" s="359" t="str">
        <f t="shared" si="808"/>
        <v/>
      </c>
      <c r="DG642" t="str">
        <f t="shared" si="809"/>
        <v/>
      </c>
      <c r="DH642" t="str">
        <f t="shared" si="810"/>
        <v/>
      </c>
      <c r="DI642" t="str">
        <f t="shared" si="811"/>
        <v/>
      </c>
      <c r="DJ642" t="str">
        <f t="shared" si="812"/>
        <v/>
      </c>
      <c r="DK642" s="359" t="str">
        <f t="shared" si="813"/>
        <v/>
      </c>
      <c r="DL642" t="str">
        <f t="shared" si="814"/>
        <v/>
      </c>
      <c r="DM642" t="str">
        <f t="shared" si="815"/>
        <v/>
      </c>
      <c r="DN642" t="str">
        <f t="shared" si="816"/>
        <v/>
      </c>
      <c r="DO642" s="359" t="str">
        <f t="shared" si="817"/>
        <v/>
      </c>
      <c r="DP642" t="str">
        <f t="shared" si="818"/>
        <v/>
      </c>
      <c r="DQ642" t="str">
        <f t="shared" si="819"/>
        <v/>
      </c>
      <c r="DR642" t="str">
        <f t="shared" si="820"/>
        <v>X</v>
      </c>
      <c r="DS642" s="359" t="str">
        <f t="shared" si="821"/>
        <v>X</v>
      </c>
      <c r="DT642" t="str">
        <f t="shared" si="822"/>
        <v>X</v>
      </c>
      <c r="DU642" t="str">
        <f t="shared" si="823"/>
        <v>X</v>
      </c>
      <c r="DV642" t="str">
        <f t="shared" si="824"/>
        <v>X</v>
      </c>
      <c r="DW642" t="str">
        <f t="shared" si="825"/>
        <v>X</v>
      </c>
      <c r="DX642" s="359" t="str">
        <f t="shared" si="826"/>
        <v>X</v>
      </c>
      <c r="DY642" t="str">
        <f t="shared" si="827"/>
        <v>X</v>
      </c>
      <c r="DZ642" t="str">
        <f t="shared" si="828"/>
        <v>X</v>
      </c>
      <c r="EA642" t="str">
        <f t="shared" si="829"/>
        <v>X</v>
      </c>
      <c r="EB642" s="359" t="str">
        <f t="shared" si="830"/>
        <v>X</v>
      </c>
      <c r="EC642" t="str">
        <f t="shared" si="831"/>
        <v/>
      </c>
      <c r="ED642" t="str">
        <f t="shared" si="832"/>
        <v/>
      </c>
      <c r="EE642" t="str">
        <f t="shared" si="833"/>
        <v/>
      </c>
      <c r="EF642" t="str">
        <f t="shared" si="834"/>
        <v/>
      </c>
      <c r="EG642" s="359" t="str">
        <f t="shared" si="835"/>
        <v/>
      </c>
      <c r="EH642" t="str">
        <f t="shared" si="782"/>
        <v>Pterostylis roensis</v>
      </c>
      <c r="EJ642" t="str">
        <f t="shared" si="848"/>
        <v>Pterostylis rogersii</v>
      </c>
      <c r="EK642" s="100">
        <f t="shared" si="852"/>
        <v>0</v>
      </c>
      <c r="EL642" s="3">
        <f t="shared" si="852"/>
        <v>0</v>
      </c>
      <c r="EM642" s="3">
        <f t="shared" si="852"/>
        <v>0</v>
      </c>
      <c r="EN642" s="3">
        <f t="shared" si="852"/>
        <v>0</v>
      </c>
      <c r="EO642" s="3">
        <f t="shared" si="852"/>
        <v>0</v>
      </c>
      <c r="EP642" s="3">
        <f t="shared" si="852"/>
        <v>1</v>
      </c>
      <c r="EQ642" s="3">
        <f t="shared" si="852"/>
        <v>1</v>
      </c>
      <c r="ER642" s="3">
        <f t="shared" si="852"/>
        <v>1</v>
      </c>
      <c r="ES642" s="3">
        <f t="shared" si="852"/>
        <v>0</v>
      </c>
      <c r="ET642" s="3">
        <f t="shared" si="852"/>
        <v>0</v>
      </c>
      <c r="EU642" s="3">
        <f t="shared" si="852"/>
        <v>0</v>
      </c>
      <c r="EV642" s="24">
        <f t="shared" si="852"/>
        <v>0</v>
      </c>
      <c r="EW642" s="245">
        <f t="shared" si="781"/>
        <v>3</v>
      </c>
      <c r="EX642" s="262" t="str">
        <f t="shared" si="778"/>
        <v/>
      </c>
    </row>
    <row r="643" spans="1:154" ht="16.149999999999999" customHeight="1" x14ac:dyDescent="0.25">
      <c r="A643" s="363"/>
      <c r="D643" s="363"/>
      <c r="E643" s="363"/>
      <c r="F643" s="363"/>
      <c r="G643" s="363"/>
      <c r="H643" s="363"/>
      <c r="I643" s="363"/>
      <c r="J643" s="68">
        <f t="shared" si="853"/>
        <v>790</v>
      </c>
      <c r="K643" s="427" t="str">
        <f t="shared" si="779"/>
        <v>Pterostylis sanguinea</v>
      </c>
      <c r="L643" s="372">
        <v>790</v>
      </c>
      <c r="M643" s="427" t="s">
        <v>1765</v>
      </c>
      <c r="N643" s="76" t="s">
        <v>287</v>
      </c>
      <c r="O643" s="363" t="str">
        <f t="shared" si="851"/>
        <v>S</v>
      </c>
      <c r="P643" s="70" t="s">
        <v>3130</v>
      </c>
      <c r="Q643" s="364" t="s">
        <v>3131</v>
      </c>
      <c r="R643" s="365">
        <v>42887</v>
      </c>
      <c r="S643" s="365">
        <v>43008</v>
      </c>
      <c r="T643" s="603" t="s">
        <v>7894</v>
      </c>
      <c r="U643" s="603" t="s">
        <v>7894</v>
      </c>
      <c r="V643" s="603" t="s">
        <v>7894</v>
      </c>
      <c r="W643" s="603" t="s">
        <v>7894</v>
      </c>
      <c r="X643" s="603" t="s">
        <v>7894</v>
      </c>
      <c r="Y643" s="603" t="s">
        <v>4825</v>
      </c>
      <c r="Z643" s="603" t="s">
        <v>4826</v>
      </c>
      <c r="AA643" s="603" t="s">
        <v>4827</v>
      </c>
      <c r="AB643" s="603" t="s">
        <v>4828</v>
      </c>
      <c r="AC643" s="603" t="s">
        <v>7894</v>
      </c>
      <c r="AD643" s="603" t="s">
        <v>7894</v>
      </c>
      <c r="AE643" s="603" t="s">
        <v>7894</v>
      </c>
      <c r="AF643" s="605" t="s">
        <v>7914</v>
      </c>
      <c r="AG643" s="605" t="s">
        <v>7956</v>
      </c>
      <c r="AH643" s="366" t="s">
        <v>685</v>
      </c>
      <c r="AI643" s="363">
        <f t="shared" si="854"/>
        <v>6</v>
      </c>
      <c r="AJ643" s="363">
        <v>38</v>
      </c>
      <c r="AK643" s="413" t="str">
        <f t="shared" ref="AK643:AK706" si="861">VLOOKUP(AJ643,$F$3:$H$51,3,FALSE)</f>
        <v>Banded Greenhoods</v>
      </c>
      <c r="AL643" s="413" t="str">
        <f t="shared" ref="AL643:AL706" si="862">VLOOKUP(AJ643,$F$3:$H$51,2,FALSE)</f>
        <v>Pterostylis vittata</v>
      </c>
      <c r="AM643" s="486" t="s">
        <v>7607</v>
      </c>
      <c r="AS643" s="69">
        <f t="shared" si="841"/>
        <v>23</v>
      </c>
      <c r="AT643" s="69">
        <f t="shared" si="842"/>
        <v>39</v>
      </c>
      <c r="AU643" s="69">
        <f t="shared" si="843"/>
        <v>6</v>
      </c>
      <c r="AV643" s="69">
        <f t="shared" si="844"/>
        <v>9</v>
      </c>
      <c r="AW643" s="81"/>
      <c r="AX643" s="70" t="s">
        <v>3132</v>
      </c>
      <c r="AY643" s="364">
        <v>12217</v>
      </c>
      <c r="AZ643" s="264" t="s">
        <v>48</v>
      </c>
      <c r="BA643" s="238"/>
      <c r="BB643" s="237" t="str">
        <f t="shared" si="845"/>
        <v/>
      </c>
      <c r="BC643" s="270">
        <f t="shared" si="855"/>
        <v>790</v>
      </c>
      <c r="BD643" t="str">
        <f t="shared" si="856"/>
        <v>Pterostylis sanguinea</v>
      </c>
      <c r="BE643" s="367" t="e">
        <f>COUNTIFS(#REF!,L643)</f>
        <v>#REF!</v>
      </c>
      <c r="BF643" s="374" t="str">
        <f t="shared" ref="BF643:BF707" si="863">IF(LEFT(P643,1)="_","n",IF(O643="N","n","y"))</f>
        <v>y</v>
      </c>
      <c r="BG643" s="82"/>
      <c r="BH643" s="375"/>
      <c r="BI643" s="374"/>
      <c r="BJ643" s="403"/>
      <c r="CE643" t="str">
        <f t="shared" si="860"/>
        <v>Curled-tongue Shell Orchid (Pterostylis rogersii)</v>
      </c>
      <c r="CF643" s="388" t="str">
        <f t="shared" si="857"/>
        <v>Pterostylis rogersii</v>
      </c>
      <c r="CG643" t="str">
        <f t="shared" si="783"/>
        <v/>
      </c>
      <c r="CH643" t="str">
        <f t="shared" si="784"/>
        <v/>
      </c>
      <c r="CI643" t="str">
        <f t="shared" si="785"/>
        <v/>
      </c>
      <c r="CJ643" t="str">
        <f t="shared" si="786"/>
        <v/>
      </c>
      <c r="CK643" s="359" t="str">
        <f t="shared" si="787"/>
        <v/>
      </c>
      <c r="CL643" t="str">
        <f t="shared" si="788"/>
        <v/>
      </c>
      <c r="CM643" t="str">
        <f t="shared" si="789"/>
        <v/>
      </c>
      <c r="CN643" t="str">
        <f t="shared" si="790"/>
        <v/>
      </c>
      <c r="CO643" s="359" t="str">
        <f t="shared" si="791"/>
        <v/>
      </c>
      <c r="CP643" t="str">
        <f t="shared" si="792"/>
        <v/>
      </c>
      <c r="CQ643" t="str">
        <f t="shared" si="793"/>
        <v/>
      </c>
      <c r="CR643" t="str">
        <f t="shared" si="794"/>
        <v/>
      </c>
      <c r="CS643" s="359" t="str">
        <f t="shared" si="795"/>
        <v/>
      </c>
      <c r="CT643" t="str">
        <f t="shared" si="796"/>
        <v/>
      </c>
      <c r="CU643" t="str">
        <f t="shared" si="797"/>
        <v/>
      </c>
      <c r="CV643" t="str">
        <f t="shared" si="798"/>
        <v/>
      </c>
      <c r="CW643" t="str">
        <f t="shared" si="799"/>
        <v/>
      </c>
      <c r="CX643" s="359" t="str">
        <f t="shared" si="800"/>
        <v/>
      </c>
      <c r="CY643" t="str">
        <f t="shared" si="801"/>
        <v/>
      </c>
      <c r="CZ643" t="str">
        <f t="shared" si="802"/>
        <v/>
      </c>
      <c r="DA643" t="str">
        <f t="shared" si="803"/>
        <v/>
      </c>
      <c r="DB643" s="359" t="str">
        <f t="shared" si="804"/>
        <v/>
      </c>
      <c r="DC643" t="str">
        <f t="shared" si="805"/>
        <v>X</v>
      </c>
      <c r="DD643" t="str">
        <f t="shared" si="806"/>
        <v>X</v>
      </c>
      <c r="DE643" t="str">
        <f t="shared" si="807"/>
        <v>X</v>
      </c>
      <c r="DF643" s="359" t="str">
        <f t="shared" si="808"/>
        <v>X</v>
      </c>
      <c r="DG643" t="str">
        <f t="shared" si="809"/>
        <v>X</v>
      </c>
      <c r="DH643" t="str">
        <f t="shared" si="810"/>
        <v>X</v>
      </c>
      <c r="DI643" t="str">
        <f t="shared" si="811"/>
        <v>X</v>
      </c>
      <c r="DJ643" t="str">
        <f t="shared" si="812"/>
        <v>X</v>
      </c>
      <c r="DK643" s="359" t="str">
        <f t="shared" si="813"/>
        <v>X</v>
      </c>
      <c r="DL643" t="str">
        <f t="shared" si="814"/>
        <v>X</v>
      </c>
      <c r="DM643" t="str">
        <f t="shared" si="815"/>
        <v>X</v>
      </c>
      <c r="DN643" t="str">
        <f t="shared" si="816"/>
        <v>X</v>
      </c>
      <c r="DO643" s="359" t="str">
        <f t="shared" si="817"/>
        <v>X</v>
      </c>
      <c r="DP643" t="str">
        <f t="shared" si="818"/>
        <v/>
      </c>
      <c r="DQ643" t="str">
        <f t="shared" si="819"/>
        <v/>
      </c>
      <c r="DR643" t="str">
        <f t="shared" si="820"/>
        <v/>
      </c>
      <c r="DS643" s="359" t="str">
        <f t="shared" si="821"/>
        <v/>
      </c>
      <c r="DT643" t="str">
        <f t="shared" si="822"/>
        <v/>
      </c>
      <c r="DU643" t="str">
        <f t="shared" si="823"/>
        <v/>
      </c>
      <c r="DV643" t="str">
        <f t="shared" si="824"/>
        <v/>
      </c>
      <c r="DW643" t="str">
        <f t="shared" si="825"/>
        <v/>
      </c>
      <c r="DX643" s="359" t="str">
        <f t="shared" si="826"/>
        <v/>
      </c>
      <c r="DY643" t="str">
        <f t="shared" si="827"/>
        <v/>
      </c>
      <c r="DZ643" t="str">
        <f t="shared" si="828"/>
        <v/>
      </c>
      <c r="EA643" t="str">
        <f t="shared" si="829"/>
        <v/>
      </c>
      <c r="EB643" s="359" t="str">
        <f t="shared" si="830"/>
        <v/>
      </c>
      <c r="EC643" t="str">
        <f t="shared" si="831"/>
        <v/>
      </c>
      <c r="ED643" t="str">
        <f t="shared" si="832"/>
        <v/>
      </c>
      <c r="EE643" t="str">
        <f t="shared" si="833"/>
        <v/>
      </c>
      <c r="EF643" t="str">
        <f t="shared" si="834"/>
        <v/>
      </c>
      <c r="EG643" s="359" t="str">
        <f t="shared" si="835"/>
        <v/>
      </c>
      <c r="EH643" t="str">
        <f t="shared" si="782"/>
        <v>Pterostylis rogersii</v>
      </c>
      <c r="EJ643" t="str">
        <f t="shared" si="848"/>
        <v>Pterostylis sanguinea</v>
      </c>
      <c r="EK643" s="100">
        <f t="shared" si="852"/>
        <v>0</v>
      </c>
      <c r="EL643" s="3">
        <f t="shared" ref="EL643:EV653" si="864">IF($AV643&gt;=$AU643,IF(AND(EL$2&gt;=$AU643,EL$2&lt;=$AV643),1,0),IF(OR(EL$2&gt;=$AU643,EL$2&lt;=$AV643),1,0))</f>
        <v>0</v>
      </c>
      <c r="EM643" s="3">
        <f t="shared" si="864"/>
        <v>0</v>
      </c>
      <c r="EN643" s="3">
        <f t="shared" si="864"/>
        <v>0</v>
      </c>
      <c r="EO643" s="3">
        <f t="shared" si="864"/>
        <v>0</v>
      </c>
      <c r="EP643" s="3">
        <f t="shared" si="864"/>
        <v>1</v>
      </c>
      <c r="EQ643" s="3">
        <f t="shared" si="864"/>
        <v>1</v>
      </c>
      <c r="ER643" s="3">
        <f t="shared" si="864"/>
        <v>1</v>
      </c>
      <c r="ES643" s="3">
        <f t="shared" si="864"/>
        <v>1</v>
      </c>
      <c r="ET643" s="3">
        <f t="shared" si="864"/>
        <v>0</v>
      </c>
      <c r="EU643" s="3">
        <f t="shared" si="864"/>
        <v>0</v>
      </c>
      <c r="EV643" s="24">
        <f t="shared" si="864"/>
        <v>0</v>
      </c>
      <c r="EW643" s="245">
        <f t="shared" si="781"/>
        <v>4</v>
      </c>
      <c r="EX643" s="262" t="str">
        <f t="shared" si="778"/>
        <v/>
      </c>
    </row>
    <row r="644" spans="1:154" ht="16.149999999999999" customHeight="1" x14ac:dyDescent="0.25">
      <c r="A644" s="363"/>
      <c r="D644" s="363"/>
      <c r="E644" s="363"/>
      <c r="F644" s="363"/>
      <c r="G644" s="363"/>
      <c r="H644" s="363"/>
      <c r="I644" s="363"/>
      <c r="J644" s="68">
        <f t="shared" si="853"/>
        <v>960</v>
      </c>
      <c r="K644" s="427" t="str">
        <f t="shared" ref="K644:K713" si="865">CONCATENATE(M644," ",N644)</f>
        <v>Pterostylis sanguinea x concava</v>
      </c>
      <c r="L644" s="372">
        <v>960</v>
      </c>
      <c r="M644" s="427" t="s">
        <v>1765</v>
      </c>
      <c r="N644" s="76" t="s">
        <v>3133</v>
      </c>
      <c r="O644" s="363" t="str">
        <f t="shared" si="851"/>
        <v>S</v>
      </c>
      <c r="P644" s="144" t="s">
        <v>1635</v>
      </c>
      <c r="Q644" s="364" t="s">
        <v>1055</v>
      </c>
      <c r="R644" s="373">
        <v>42887</v>
      </c>
      <c r="S644" s="373">
        <v>43008</v>
      </c>
      <c r="T644" s="603" t="s">
        <v>7894</v>
      </c>
      <c r="U644" s="603" t="s">
        <v>7894</v>
      </c>
      <c r="V644" s="603" t="s">
        <v>7894</v>
      </c>
      <c r="W644" s="603" t="s">
        <v>7894</v>
      </c>
      <c r="X644" s="603" t="s">
        <v>7894</v>
      </c>
      <c r="Y644" s="603" t="s">
        <v>4825</v>
      </c>
      <c r="Z644" s="603" t="s">
        <v>4826</v>
      </c>
      <c r="AA644" s="603" t="s">
        <v>4827</v>
      </c>
      <c r="AB644" s="603" t="s">
        <v>4828</v>
      </c>
      <c r="AC644" s="603" t="s">
        <v>7894</v>
      </c>
      <c r="AD644" s="603" t="s">
        <v>7894</v>
      </c>
      <c r="AE644" s="603" t="s">
        <v>7894</v>
      </c>
      <c r="AF644" s="605" t="s">
        <v>48</v>
      </c>
      <c r="AG644" s="605" t="s">
        <v>48</v>
      </c>
      <c r="AH644" s="366" t="s">
        <v>685</v>
      </c>
      <c r="AI644" s="363">
        <f t="shared" si="854"/>
        <v>6</v>
      </c>
      <c r="AJ644" s="363">
        <v>0</v>
      </c>
      <c r="AK644" s="413" t="str">
        <f t="shared" si="861"/>
        <v>None</v>
      </c>
      <c r="AL644" s="413" t="str">
        <f t="shared" si="862"/>
        <v>None</v>
      </c>
      <c r="AM644" s="486" t="s">
        <v>7612</v>
      </c>
      <c r="AS644" s="69">
        <f t="shared" si="841"/>
        <v>23</v>
      </c>
      <c r="AT644" s="69">
        <f t="shared" si="842"/>
        <v>39</v>
      </c>
      <c r="AU644" s="69">
        <f t="shared" si="843"/>
        <v>6</v>
      </c>
      <c r="AV644" s="69">
        <f t="shared" si="844"/>
        <v>9</v>
      </c>
      <c r="AW644" s="81"/>
      <c r="AX644" s="70" t="s">
        <v>48</v>
      </c>
      <c r="AY644" s="364" t="e">
        <v>#N/A</v>
      </c>
      <c r="AZ644" s="264" t="s">
        <v>48</v>
      </c>
      <c r="BA644" s="238"/>
      <c r="BB644" s="237" t="str">
        <f t="shared" si="845"/>
        <v/>
      </c>
      <c r="BC644" s="270">
        <f t="shared" si="855"/>
        <v>960</v>
      </c>
      <c r="BD644" t="str">
        <f t="shared" si="856"/>
        <v>Pterostylis sanguinea x concava</v>
      </c>
      <c r="BE644" s="367" t="e">
        <f>COUNTIFS(#REF!,L644)</f>
        <v>#REF!</v>
      </c>
      <c r="BF644" s="374" t="str">
        <f t="shared" si="863"/>
        <v>n</v>
      </c>
      <c r="BG644" s="82"/>
      <c r="BH644" s="375"/>
      <c r="BI644" s="374"/>
      <c r="BJ644" s="403"/>
      <c r="CE644" t="str">
        <f t="shared" si="860"/>
        <v>Dark Banded Greenhood (Pterostylis sanguinea)</v>
      </c>
      <c r="CF644" s="388" t="str">
        <f t="shared" si="857"/>
        <v>Pterostylis sanguinea</v>
      </c>
      <c r="CG644" t="str">
        <f t="shared" si="783"/>
        <v/>
      </c>
      <c r="CH644" t="str">
        <f t="shared" si="784"/>
        <v/>
      </c>
      <c r="CI644" t="str">
        <f t="shared" si="785"/>
        <v/>
      </c>
      <c r="CJ644" t="str">
        <f t="shared" si="786"/>
        <v/>
      </c>
      <c r="CK644" s="359" t="str">
        <f t="shared" si="787"/>
        <v/>
      </c>
      <c r="CL644" t="str">
        <f t="shared" si="788"/>
        <v/>
      </c>
      <c r="CM644" t="str">
        <f t="shared" si="789"/>
        <v/>
      </c>
      <c r="CN644" t="str">
        <f t="shared" si="790"/>
        <v/>
      </c>
      <c r="CO644" s="359" t="str">
        <f t="shared" si="791"/>
        <v/>
      </c>
      <c r="CP644" t="str">
        <f t="shared" si="792"/>
        <v/>
      </c>
      <c r="CQ644" t="str">
        <f t="shared" si="793"/>
        <v/>
      </c>
      <c r="CR644" t="str">
        <f t="shared" si="794"/>
        <v/>
      </c>
      <c r="CS644" s="359" t="str">
        <f t="shared" si="795"/>
        <v/>
      </c>
      <c r="CT644" t="str">
        <f t="shared" si="796"/>
        <v/>
      </c>
      <c r="CU644" t="str">
        <f t="shared" si="797"/>
        <v/>
      </c>
      <c r="CV644" t="str">
        <f t="shared" si="798"/>
        <v/>
      </c>
      <c r="CW644" t="str">
        <f t="shared" si="799"/>
        <v/>
      </c>
      <c r="CX644" s="359" t="str">
        <f t="shared" si="800"/>
        <v/>
      </c>
      <c r="CY644" t="str">
        <f t="shared" si="801"/>
        <v/>
      </c>
      <c r="CZ644" t="str">
        <f t="shared" si="802"/>
        <v/>
      </c>
      <c r="DA644" t="str">
        <f t="shared" si="803"/>
        <v/>
      </c>
      <c r="DB644" s="359" t="str">
        <f t="shared" si="804"/>
        <v/>
      </c>
      <c r="DC644" t="str">
        <f t="shared" si="805"/>
        <v>X</v>
      </c>
      <c r="DD644" t="str">
        <f t="shared" si="806"/>
        <v>X</v>
      </c>
      <c r="DE644" t="str">
        <f t="shared" si="807"/>
        <v>X</v>
      </c>
      <c r="DF644" s="359" t="str">
        <f t="shared" si="808"/>
        <v>X</v>
      </c>
      <c r="DG644" t="str">
        <f t="shared" si="809"/>
        <v>X</v>
      </c>
      <c r="DH644" t="str">
        <f t="shared" si="810"/>
        <v>X</v>
      </c>
      <c r="DI644" t="str">
        <f t="shared" si="811"/>
        <v>X</v>
      </c>
      <c r="DJ644" t="str">
        <f t="shared" si="812"/>
        <v>X</v>
      </c>
      <c r="DK644" s="359" t="str">
        <f t="shared" si="813"/>
        <v>X</v>
      </c>
      <c r="DL644" t="str">
        <f t="shared" si="814"/>
        <v>X</v>
      </c>
      <c r="DM644" t="str">
        <f t="shared" si="815"/>
        <v>X</v>
      </c>
      <c r="DN644" t="str">
        <f t="shared" si="816"/>
        <v>X</v>
      </c>
      <c r="DO644" s="359" t="str">
        <f t="shared" si="817"/>
        <v>X</v>
      </c>
      <c r="DP644" t="str">
        <f t="shared" si="818"/>
        <v>X</v>
      </c>
      <c r="DQ644" t="str">
        <f t="shared" si="819"/>
        <v>X</v>
      </c>
      <c r="DR644" t="str">
        <f t="shared" si="820"/>
        <v>X</v>
      </c>
      <c r="DS644" s="359" t="str">
        <f t="shared" si="821"/>
        <v>X</v>
      </c>
      <c r="DT644" t="str">
        <f t="shared" si="822"/>
        <v/>
      </c>
      <c r="DU644" t="str">
        <f t="shared" si="823"/>
        <v/>
      </c>
      <c r="DV644" t="str">
        <f t="shared" si="824"/>
        <v/>
      </c>
      <c r="DW644" t="str">
        <f t="shared" si="825"/>
        <v/>
      </c>
      <c r="DX644" s="359" t="str">
        <f t="shared" si="826"/>
        <v/>
      </c>
      <c r="DY644" t="str">
        <f t="shared" si="827"/>
        <v/>
      </c>
      <c r="DZ644" t="str">
        <f t="shared" si="828"/>
        <v/>
      </c>
      <c r="EA644" t="str">
        <f t="shared" si="829"/>
        <v/>
      </c>
      <c r="EB644" s="359" t="str">
        <f t="shared" si="830"/>
        <v/>
      </c>
      <c r="EC644" t="str">
        <f t="shared" si="831"/>
        <v/>
      </c>
      <c r="ED644" t="str">
        <f t="shared" si="832"/>
        <v/>
      </c>
      <c r="EE644" t="str">
        <f t="shared" si="833"/>
        <v/>
      </c>
      <c r="EF644" t="str">
        <f t="shared" si="834"/>
        <v/>
      </c>
      <c r="EG644" s="359" t="str">
        <f t="shared" si="835"/>
        <v/>
      </c>
      <c r="EH644" t="str">
        <f t="shared" si="782"/>
        <v>Pterostylis sanguinea</v>
      </c>
      <c r="EJ644" t="str">
        <f t="shared" si="848"/>
        <v>Pterostylis sanguinea x concava</v>
      </c>
      <c r="EK644" s="100">
        <f t="shared" si="852"/>
        <v>0</v>
      </c>
      <c r="EL644" s="3">
        <f t="shared" si="864"/>
        <v>0</v>
      </c>
      <c r="EM644" s="3">
        <f t="shared" si="864"/>
        <v>0</v>
      </c>
      <c r="EN644" s="3">
        <f t="shared" si="864"/>
        <v>0</v>
      </c>
      <c r="EO644" s="3">
        <f t="shared" si="864"/>
        <v>0</v>
      </c>
      <c r="EP644" s="3">
        <f t="shared" si="864"/>
        <v>1</v>
      </c>
      <c r="EQ644" s="3">
        <f t="shared" si="864"/>
        <v>1</v>
      </c>
      <c r="ER644" s="3">
        <f t="shared" si="864"/>
        <v>1</v>
      </c>
      <c r="ES644" s="3">
        <f t="shared" si="864"/>
        <v>1</v>
      </c>
      <c r="ET644" s="3">
        <f t="shared" si="864"/>
        <v>0</v>
      </c>
      <c r="EU644" s="3">
        <f t="shared" si="864"/>
        <v>0</v>
      </c>
      <c r="EV644" s="24">
        <f t="shared" si="864"/>
        <v>0</v>
      </c>
      <c r="EW644" s="245">
        <f t="shared" si="781"/>
        <v>4</v>
      </c>
      <c r="EX644" s="262" t="str">
        <f t="shared" si="778"/>
        <v/>
      </c>
    </row>
    <row r="645" spans="1:154" ht="16.149999999999999" customHeight="1" x14ac:dyDescent="0.25">
      <c r="A645" s="363"/>
      <c r="D645" s="363"/>
      <c r="E645" s="363"/>
      <c r="F645" s="363"/>
      <c r="G645" s="363"/>
      <c r="H645" s="363"/>
      <c r="I645" s="363"/>
      <c r="J645" s="68">
        <f t="shared" si="853"/>
        <v>793</v>
      </c>
      <c r="K645" s="427" t="str">
        <f t="shared" si="865"/>
        <v>Pterostylis sargentii</v>
      </c>
      <c r="L645" s="372">
        <v>793</v>
      </c>
      <c r="M645" s="427" t="s">
        <v>1765</v>
      </c>
      <c r="N645" s="76" t="s">
        <v>157</v>
      </c>
      <c r="O645" s="363" t="str">
        <f t="shared" si="851"/>
        <v>S</v>
      </c>
      <c r="P645" s="70" t="s">
        <v>3134</v>
      </c>
      <c r="Q645" s="464" t="s">
        <v>3135</v>
      </c>
      <c r="R645" s="365">
        <v>42917</v>
      </c>
      <c r="S645" s="365">
        <v>43039</v>
      </c>
      <c r="T645" s="603" t="s">
        <v>7894</v>
      </c>
      <c r="U645" s="603" t="s">
        <v>7894</v>
      </c>
      <c r="V645" s="603" t="s">
        <v>7894</v>
      </c>
      <c r="W645" s="603" t="s">
        <v>7894</v>
      </c>
      <c r="X645" s="603" t="s">
        <v>7894</v>
      </c>
      <c r="Y645" s="603" t="s">
        <v>7894</v>
      </c>
      <c r="Z645" s="603" t="s">
        <v>4826</v>
      </c>
      <c r="AA645" s="603" t="s">
        <v>4827</v>
      </c>
      <c r="AB645" s="603" t="s">
        <v>4828</v>
      </c>
      <c r="AC645" s="603" t="s">
        <v>7894</v>
      </c>
      <c r="AD645" s="603" t="s">
        <v>7894</v>
      </c>
      <c r="AE645" s="603" t="s">
        <v>7894</v>
      </c>
      <c r="AF645" s="605" t="s">
        <v>7909</v>
      </c>
      <c r="AG645" s="605" t="s">
        <v>7952</v>
      </c>
      <c r="AH645" s="366" t="s">
        <v>685</v>
      </c>
      <c r="AI645" s="363">
        <f t="shared" si="854"/>
        <v>6</v>
      </c>
      <c r="AJ645" s="363">
        <v>37</v>
      </c>
      <c r="AK645" s="413" t="str">
        <f t="shared" si="861"/>
        <v>Frog Greenhoods</v>
      </c>
      <c r="AL645" s="413" t="str">
        <f t="shared" si="862"/>
        <v>Pterostylis sargentii</v>
      </c>
      <c r="AM645" s="486" t="s">
        <v>7607</v>
      </c>
      <c r="AS645" s="69">
        <f t="shared" si="841"/>
        <v>27</v>
      </c>
      <c r="AT645" s="69">
        <f t="shared" si="842"/>
        <v>44</v>
      </c>
      <c r="AU645" s="69">
        <f t="shared" si="843"/>
        <v>7</v>
      </c>
      <c r="AV645" s="69">
        <f t="shared" si="844"/>
        <v>10</v>
      </c>
      <c r="AW645" s="81"/>
      <c r="AX645" s="70" t="s">
        <v>3136</v>
      </c>
      <c r="AY645" s="364">
        <v>1696</v>
      </c>
      <c r="AZ645" s="264" t="s">
        <v>48</v>
      </c>
      <c r="BA645" s="238"/>
      <c r="BB645" s="237" t="str">
        <f t="shared" si="845"/>
        <v/>
      </c>
      <c r="BC645" s="270">
        <f t="shared" si="855"/>
        <v>793</v>
      </c>
      <c r="BD645" t="str">
        <f t="shared" si="856"/>
        <v>Pterostylis sargentii</v>
      </c>
      <c r="BE645" s="367" t="e">
        <f>COUNTIFS(#REF!,L645)</f>
        <v>#REF!</v>
      </c>
      <c r="BF645" s="374" t="str">
        <f t="shared" si="863"/>
        <v>y</v>
      </c>
      <c r="BG645" s="82"/>
      <c r="BH645" s="375"/>
      <c r="BI645" s="374"/>
      <c r="BJ645" s="403"/>
      <c r="CE645" t="str">
        <f t="shared" si="860"/>
        <v>_Unnamed Hybrid (Pterostylis sanguinea x concava)</v>
      </c>
      <c r="CF645" s="388" t="str">
        <f t="shared" si="857"/>
        <v>Pterostylis sanguinea x concava</v>
      </c>
      <c r="CG645" t="str">
        <f t="shared" si="783"/>
        <v/>
      </c>
      <c r="CH645" t="str">
        <f t="shared" si="784"/>
        <v/>
      </c>
      <c r="CI645" t="str">
        <f t="shared" si="785"/>
        <v/>
      </c>
      <c r="CJ645" t="str">
        <f t="shared" si="786"/>
        <v/>
      </c>
      <c r="CK645" s="359" t="str">
        <f t="shared" si="787"/>
        <v/>
      </c>
      <c r="CL645" t="str">
        <f t="shared" si="788"/>
        <v/>
      </c>
      <c r="CM645" t="str">
        <f t="shared" si="789"/>
        <v/>
      </c>
      <c r="CN645" t="str">
        <f t="shared" si="790"/>
        <v/>
      </c>
      <c r="CO645" s="359" t="str">
        <f t="shared" si="791"/>
        <v/>
      </c>
      <c r="CP645" t="str">
        <f t="shared" si="792"/>
        <v/>
      </c>
      <c r="CQ645" t="str">
        <f t="shared" si="793"/>
        <v/>
      </c>
      <c r="CR645" t="str">
        <f t="shared" si="794"/>
        <v/>
      </c>
      <c r="CS645" s="359" t="str">
        <f t="shared" si="795"/>
        <v/>
      </c>
      <c r="CT645" t="str">
        <f t="shared" si="796"/>
        <v/>
      </c>
      <c r="CU645" t="str">
        <f t="shared" si="797"/>
        <v/>
      </c>
      <c r="CV645" t="str">
        <f t="shared" si="798"/>
        <v/>
      </c>
      <c r="CW645" t="str">
        <f t="shared" si="799"/>
        <v/>
      </c>
      <c r="CX645" s="359" t="str">
        <f t="shared" si="800"/>
        <v/>
      </c>
      <c r="CY645" t="str">
        <f t="shared" si="801"/>
        <v/>
      </c>
      <c r="CZ645" t="str">
        <f t="shared" si="802"/>
        <v/>
      </c>
      <c r="DA645" t="str">
        <f t="shared" si="803"/>
        <v/>
      </c>
      <c r="DB645" s="359" t="str">
        <f t="shared" si="804"/>
        <v/>
      </c>
      <c r="DC645" t="str">
        <f t="shared" si="805"/>
        <v>X</v>
      </c>
      <c r="DD645" t="str">
        <f t="shared" si="806"/>
        <v>X</v>
      </c>
      <c r="DE645" t="str">
        <f t="shared" si="807"/>
        <v>X</v>
      </c>
      <c r="DF645" s="359" t="str">
        <f t="shared" si="808"/>
        <v>X</v>
      </c>
      <c r="DG645" t="str">
        <f t="shared" si="809"/>
        <v>X</v>
      </c>
      <c r="DH645" t="str">
        <f t="shared" si="810"/>
        <v>X</v>
      </c>
      <c r="DI645" t="str">
        <f t="shared" si="811"/>
        <v>X</v>
      </c>
      <c r="DJ645" t="str">
        <f t="shared" si="812"/>
        <v>X</v>
      </c>
      <c r="DK645" s="359" t="str">
        <f t="shared" si="813"/>
        <v>X</v>
      </c>
      <c r="DL645" t="str">
        <f t="shared" si="814"/>
        <v>X</v>
      </c>
      <c r="DM645" t="str">
        <f t="shared" si="815"/>
        <v>X</v>
      </c>
      <c r="DN645" t="str">
        <f t="shared" si="816"/>
        <v>X</v>
      </c>
      <c r="DO645" s="359" t="str">
        <f t="shared" si="817"/>
        <v>X</v>
      </c>
      <c r="DP645" t="str">
        <f t="shared" si="818"/>
        <v>X</v>
      </c>
      <c r="DQ645" t="str">
        <f t="shared" si="819"/>
        <v>X</v>
      </c>
      <c r="DR645" t="str">
        <f t="shared" si="820"/>
        <v>X</v>
      </c>
      <c r="DS645" s="359" t="str">
        <f t="shared" si="821"/>
        <v>X</v>
      </c>
      <c r="DT645" t="str">
        <f t="shared" si="822"/>
        <v/>
      </c>
      <c r="DU645" t="str">
        <f t="shared" si="823"/>
        <v/>
      </c>
      <c r="DV645" t="str">
        <f t="shared" si="824"/>
        <v/>
      </c>
      <c r="DW645" t="str">
        <f t="shared" si="825"/>
        <v/>
      </c>
      <c r="DX645" s="359" t="str">
        <f t="shared" si="826"/>
        <v/>
      </c>
      <c r="DY645" t="str">
        <f t="shared" si="827"/>
        <v/>
      </c>
      <c r="DZ645" t="str">
        <f t="shared" si="828"/>
        <v/>
      </c>
      <c r="EA645" t="str">
        <f t="shared" si="829"/>
        <v/>
      </c>
      <c r="EB645" s="359" t="str">
        <f t="shared" si="830"/>
        <v/>
      </c>
      <c r="EC645" t="str">
        <f t="shared" si="831"/>
        <v/>
      </c>
      <c r="ED645" t="str">
        <f t="shared" si="832"/>
        <v/>
      </c>
      <c r="EE645" t="str">
        <f t="shared" si="833"/>
        <v/>
      </c>
      <c r="EF645" t="str">
        <f t="shared" si="834"/>
        <v/>
      </c>
      <c r="EG645" s="359" t="str">
        <f t="shared" si="835"/>
        <v/>
      </c>
      <c r="EH645" t="str">
        <f t="shared" si="782"/>
        <v>Pterostylis sanguinea x concava</v>
      </c>
      <c r="EJ645" t="str">
        <f t="shared" si="848"/>
        <v>Pterostylis sargentii</v>
      </c>
      <c r="EK645" s="100">
        <f t="shared" si="852"/>
        <v>0</v>
      </c>
      <c r="EL645" s="3">
        <f t="shared" si="864"/>
        <v>0</v>
      </c>
      <c r="EM645" s="3">
        <f t="shared" si="864"/>
        <v>0</v>
      </c>
      <c r="EN645" s="3">
        <f t="shared" si="864"/>
        <v>0</v>
      </c>
      <c r="EO645" s="3">
        <f t="shared" si="864"/>
        <v>0</v>
      </c>
      <c r="EP645" s="3">
        <f t="shared" si="864"/>
        <v>0</v>
      </c>
      <c r="EQ645" s="3">
        <f t="shared" si="864"/>
        <v>1</v>
      </c>
      <c r="ER645" s="3">
        <f t="shared" si="864"/>
        <v>1</v>
      </c>
      <c r="ES645" s="3">
        <f t="shared" si="864"/>
        <v>1</v>
      </c>
      <c r="ET645" s="3">
        <f t="shared" si="864"/>
        <v>1</v>
      </c>
      <c r="EU645" s="3">
        <f t="shared" si="864"/>
        <v>0</v>
      </c>
      <c r="EV645" s="24">
        <f t="shared" si="864"/>
        <v>0</v>
      </c>
      <c r="EW645" s="245">
        <f t="shared" si="781"/>
        <v>4</v>
      </c>
      <c r="EX645" s="262" t="str">
        <f t="shared" si="778"/>
        <v/>
      </c>
    </row>
    <row r="646" spans="1:154" ht="16.149999999999999" customHeight="1" x14ac:dyDescent="0.25">
      <c r="A646" s="363"/>
      <c r="D646" s="363"/>
      <c r="E646" s="363"/>
      <c r="F646" s="363"/>
      <c r="G646" s="363"/>
      <c r="H646" s="363"/>
      <c r="I646" s="363"/>
      <c r="J646" s="68">
        <f t="shared" si="853"/>
        <v>1196</v>
      </c>
      <c r="K646" s="427" t="str">
        <f t="shared" si="865"/>
        <v>Pterostylis saxosa</v>
      </c>
      <c r="L646" s="372">
        <v>1196</v>
      </c>
      <c r="M646" s="427" t="s">
        <v>1765</v>
      </c>
      <c r="N646" s="76" t="s">
        <v>1007</v>
      </c>
      <c r="O646" s="363" t="str">
        <f t="shared" si="851"/>
        <v>S</v>
      </c>
      <c r="P646" s="70" t="s">
        <v>3137</v>
      </c>
      <c r="Q646" s="364" t="s">
        <v>3138</v>
      </c>
      <c r="R646" s="365">
        <v>43008</v>
      </c>
      <c r="S646" s="365">
        <v>43040</v>
      </c>
      <c r="T646" s="603" t="s">
        <v>7894</v>
      </c>
      <c r="U646" s="603" t="s">
        <v>7894</v>
      </c>
      <c r="V646" s="603" t="s">
        <v>7894</v>
      </c>
      <c r="W646" s="603" t="s">
        <v>7894</v>
      </c>
      <c r="X646" s="603" t="s">
        <v>7894</v>
      </c>
      <c r="Y646" s="603" t="s">
        <v>7894</v>
      </c>
      <c r="Z646" s="603" t="s">
        <v>7894</v>
      </c>
      <c r="AA646" s="603" t="s">
        <v>7894</v>
      </c>
      <c r="AB646" s="603" t="s">
        <v>4828</v>
      </c>
      <c r="AC646" s="603" t="s">
        <v>4829</v>
      </c>
      <c r="AD646" s="603" t="s">
        <v>4830</v>
      </c>
      <c r="AE646" s="603" t="s">
        <v>7894</v>
      </c>
      <c r="AF646" s="605" t="s">
        <v>7902</v>
      </c>
      <c r="AG646" s="605" t="s">
        <v>7946</v>
      </c>
      <c r="AH646" s="366" t="s">
        <v>685</v>
      </c>
      <c r="AI646" s="363">
        <f t="shared" si="854"/>
        <v>6</v>
      </c>
      <c r="AJ646" s="363">
        <v>32</v>
      </c>
      <c r="AK646" s="413" t="str">
        <f t="shared" si="861"/>
        <v>Bird Orchids</v>
      </c>
      <c r="AL646" s="413" t="str">
        <f t="shared" si="862"/>
        <v>Pterostylis barbata/turfosa</v>
      </c>
      <c r="AM646" s="486" t="s">
        <v>7607</v>
      </c>
      <c r="AN646" s="81" t="s">
        <v>3139</v>
      </c>
      <c r="AS646" s="69">
        <f t="shared" si="841"/>
        <v>40</v>
      </c>
      <c r="AT646" s="69">
        <f t="shared" si="842"/>
        <v>44</v>
      </c>
      <c r="AU646" s="69">
        <f t="shared" si="843"/>
        <v>9</v>
      </c>
      <c r="AV646" s="69">
        <f t="shared" si="844"/>
        <v>11</v>
      </c>
      <c r="AW646" s="81"/>
      <c r="AX646" s="70" t="s">
        <v>3140</v>
      </c>
      <c r="AY646" s="364" t="e">
        <v>#N/A</v>
      </c>
      <c r="AZ646" s="264" t="s">
        <v>48</v>
      </c>
      <c r="BA646" s="238"/>
      <c r="BB646" s="237" t="str">
        <f t="shared" si="845"/>
        <v/>
      </c>
      <c r="BC646" s="270">
        <f t="shared" si="855"/>
        <v>1196</v>
      </c>
      <c r="BD646" t="str">
        <f t="shared" si="856"/>
        <v>Pterostylis saxosa</v>
      </c>
      <c r="BE646" s="367" t="e">
        <f>COUNTIFS(#REF!,L646)</f>
        <v>#REF!</v>
      </c>
      <c r="BF646" s="374" t="str">
        <f t="shared" si="863"/>
        <v>y</v>
      </c>
      <c r="BG646" s="82"/>
      <c r="BH646" s="375"/>
      <c r="BI646" s="374"/>
      <c r="BJ646" s="403"/>
      <c r="CE646" t="str">
        <f t="shared" si="860"/>
        <v>Frog Greenhood (Pterostylis sargentii)</v>
      </c>
      <c r="CF646" s="388" t="str">
        <f t="shared" si="857"/>
        <v>Pterostylis sargentii</v>
      </c>
      <c r="CG646" t="str">
        <f t="shared" si="783"/>
        <v/>
      </c>
      <c r="CH646" t="str">
        <f t="shared" si="784"/>
        <v/>
      </c>
      <c r="CI646" t="str">
        <f t="shared" si="785"/>
        <v/>
      </c>
      <c r="CJ646" t="str">
        <f t="shared" si="786"/>
        <v/>
      </c>
      <c r="CK646" s="359" t="str">
        <f t="shared" si="787"/>
        <v/>
      </c>
      <c r="CL646" t="str">
        <f t="shared" si="788"/>
        <v/>
      </c>
      <c r="CM646" t="str">
        <f t="shared" si="789"/>
        <v/>
      </c>
      <c r="CN646" t="str">
        <f t="shared" si="790"/>
        <v/>
      </c>
      <c r="CO646" s="359" t="str">
        <f t="shared" si="791"/>
        <v/>
      </c>
      <c r="CP646" t="str">
        <f t="shared" si="792"/>
        <v/>
      </c>
      <c r="CQ646" t="str">
        <f t="shared" si="793"/>
        <v/>
      </c>
      <c r="CR646" t="str">
        <f t="shared" si="794"/>
        <v/>
      </c>
      <c r="CS646" s="359" t="str">
        <f t="shared" si="795"/>
        <v/>
      </c>
      <c r="CT646" t="str">
        <f t="shared" si="796"/>
        <v/>
      </c>
      <c r="CU646" t="str">
        <f t="shared" si="797"/>
        <v/>
      </c>
      <c r="CV646" t="str">
        <f t="shared" si="798"/>
        <v/>
      </c>
      <c r="CW646" t="str">
        <f t="shared" si="799"/>
        <v/>
      </c>
      <c r="CX646" s="359" t="str">
        <f t="shared" si="800"/>
        <v/>
      </c>
      <c r="CY646" t="str">
        <f t="shared" si="801"/>
        <v/>
      </c>
      <c r="CZ646" t="str">
        <f t="shared" si="802"/>
        <v/>
      </c>
      <c r="DA646" t="str">
        <f t="shared" si="803"/>
        <v/>
      </c>
      <c r="DB646" s="359" t="str">
        <f t="shared" si="804"/>
        <v/>
      </c>
      <c r="DC646" t="str">
        <f t="shared" si="805"/>
        <v/>
      </c>
      <c r="DD646" t="str">
        <f t="shared" si="806"/>
        <v/>
      </c>
      <c r="DE646" t="str">
        <f t="shared" si="807"/>
        <v/>
      </c>
      <c r="DF646" s="359" t="str">
        <f t="shared" si="808"/>
        <v/>
      </c>
      <c r="DG646" t="str">
        <f t="shared" si="809"/>
        <v>X</v>
      </c>
      <c r="DH646" t="str">
        <f t="shared" si="810"/>
        <v>X</v>
      </c>
      <c r="DI646" t="str">
        <f t="shared" si="811"/>
        <v>X</v>
      </c>
      <c r="DJ646" t="str">
        <f t="shared" si="812"/>
        <v>X</v>
      </c>
      <c r="DK646" s="359" t="str">
        <f t="shared" si="813"/>
        <v>X</v>
      </c>
      <c r="DL646" t="str">
        <f t="shared" si="814"/>
        <v>X</v>
      </c>
      <c r="DM646" t="str">
        <f t="shared" si="815"/>
        <v>X</v>
      </c>
      <c r="DN646" t="str">
        <f t="shared" si="816"/>
        <v>X</v>
      </c>
      <c r="DO646" s="359" t="str">
        <f t="shared" si="817"/>
        <v>X</v>
      </c>
      <c r="DP646" t="str">
        <f t="shared" si="818"/>
        <v>X</v>
      </c>
      <c r="DQ646" t="str">
        <f t="shared" si="819"/>
        <v>X</v>
      </c>
      <c r="DR646" t="str">
        <f t="shared" si="820"/>
        <v>X</v>
      </c>
      <c r="DS646" s="359" t="str">
        <f t="shared" si="821"/>
        <v>X</v>
      </c>
      <c r="DT646" t="str">
        <f t="shared" si="822"/>
        <v>X</v>
      </c>
      <c r="DU646" t="str">
        <f t="shared" si="823"/>
        <v>X</v>
      </c>
      <c r="DV646" t="str">
        <f t="shared" si="824"/>
        <v>X</v>
      </c>
      <c r="DW646" t="str">
        <f t="shared" si="825"/>
        <v>X</v>
      </c>
      <c r="DX646" s="359" t="str">
        <f t="shared" si="826"/>
        <v>X</v>
      </c>
      <c r="DY646" t="str">
        <f t="shared" si="827"/>
        <v/>
      </c>
      <c r="DZ646" t="str">
        <f t="shared" si="828"/>
        <v/>
      </c>
      <c r="EA646" t="str">
        <f t="shared" si="829"/>
        <v/>
      </c>
      <c r="EB646" s="359" t="str">
        <f t="shared" si="830"/>
        <v/>
      </c>
      <c r="EC646" t="str">
        <f t="shared" si="831"/>
        <v/>
      </c>
      <c r="ED646" t="str">
        <f t="shared" si="832"/>
        <v/>
      </c>
      <c r="EE646" t="str">
        <f t="shared" si="833"/>
        <v/>
      </c>
      <c r="EF646" t="str">
        <f t="shared" si="834"/>
        <v/>
      </c>
      <c r="EG646" s="359" t="str">
        <f t="shared" si="835"/>
        <v/>
      </c>
      <c r="EH646" t="str">
        <f t="shared" si="782"/>
        <v>Pterostylis sargentii</v>
      </c>
      <c r="EJ646" t="str">
        <f t="shared" si="848"/>
        <v>Pterostylis saxosa</v>
      </c>
      <c r="EK646" s="100">
        <f t="shared" si="852"/>
        <v>0</v>
      </c>
      <c r="EL646" s="3">
        <f t="shared" si="864"/>
        <v>0</v>
      </c>
      <c r="EM646" s="3">
        <f t="shared" si="864"/>
        <v>0</v>
      </c>
      <c r="EN646" s="3">
        <f t="shared" si="864"/>
        <v>0</v>
      </c>
      <c r="EO646" s="3">
        <f t="shared" si="864"/>
        <v>0</v>
      </c>
      <c r="EP646" s="3">
        <f t="shared" si="864"/>
        <v>0</v>
      </c>
      <c r="EQ646" s="3">
        <f t="shared" si="864"/>
        <v>0</v>
      </c>
      <c r="ER646" s="3">
        <f t="shared" si="864"/>
        <v>0</v>
      </c>
      <c r="ES646" s="3">
        <f t="shared" si="864"/>
        <v>1</v>
      </c>
      <c r="ET646" s="3">
        <f t="shared" si="864"/>
        <v>1</v>
      </c>
      <c r="EU646" s="3">
        <f t="shared" si="864"/>
        <v>1</v>
      </c>
      <c r="EV646" s="24">
        <f t="shared" si="864"/>
        <v>0</v>
      </c>
      <c r="EW646" s="245">
        <f t="shared" si="781"/>
        <v>3</v>
      </c>
      <c r="EX646" s="262" t="str">
        <f t="shared" ref="EX646:EX710" si="866">IF(AV646&lt;AU646," X","")</f>
        <v/>
      </c>
    </row>
    <row r="647" spans="1:154" ht="16.149999999999999" customHeight="1" x14ac:dyDescent="0.25">
      <c r="A647" s="363"/>
      <c r="D647" s="363"/>
      <c r="E647" s="363"/>
      <c r="F647" s="363"/>
      <c r="G647" s="363"/>
      <c r="H647" s="363"/>
      <c r="I647" s="363"/>
      <c r="J647" s="68">
        <f t="shared" si="853"/>
        <v>451</v>
      </c>
      <c r="K647" s="427" t="str">
        <f t="shared" si="865"/>
        <v>Pterostylis saxum</v>
      </c>
      <c r="L647" s="372">
        <v>451</v>
      </c>
      <c r="M647" s="427" t="s">
        <v>1765</v>
      </c>
      <c r="N647" s="76" t="s">
        <v>3141</v>
      </c>
      <c r="O647" s="363" t="str">
        <f t="shared" si="851"/>
        <v>S</v>
      </c>
      <c r="P647" s="364" t="s">
        <v>7838</v>
      </c>
      <c r="Q647" s="364" t="s">
        <v>3142</v>
      </c>
      <c r="R647" s="365">
        <v>42948</v>
      </c>
      <c r="S647" s="365">
        <v>43038</v>
      </c>
      <c r="T647" s="603" t="s">
        <v>7894</v>
      </c>
      <c r="U647" s="603" t="s">
        <v>7894</v>
      </c>
      <c r="V647" s="603" t="s">
        <v>7894</v>
      </c>
      <c r="W647" s="603" t="s">
        <v>7894</v>
      </c>
      <c r="X647" s="603" t="s">
        <v>7894</v>
      </c>
      <c r="Y647" s="603" t="s">
        <v>7894</v>
      </c>
      <c r="Z647" s="603" t="s">
        <v>7894</v>
      </c>
      <c r="AA647" s="603" t="s">
        <v>4827</v>
      </c>
      <c r="AB647" s="603" t="s">
        <v>4828</v>
      </c>
      <c r="AC647" s="603" t="s">
        <v>4829</v>
      </c>
      <c r="AD647" s="603" t="s">
        <v>7894</v>
      </c>
      <c r="AE647" s="603" t="s">
        <v>7894</v>
      </c>
      <c r="AF647" s="605" t="s">
        <v>7900</v>
      </c>
      <c r="AG647" s="605" t="s">
        <v>7944</v>
      </c>
      <c r="AH647" s="366" t="s">
        <v>1307</v>
      </c>
      <c r="AI647" s="363">
        <f t="shared" si="854"/>
        <v>3</v>
      </c>
      <c r="AJ647" s="363">
        <v>34</v>
      </c>
      <c r="AK647" s="413" t="str">
        <f t="shared" si="861"/>
        <v>Snail Orchids</v>
      </c>
      <c r="AL647" s="413" t="str">
        <f t="shared" si="862"/>
        <v>Pterostylis nana</v>
      </c>
      <c r="AM647" s="486" t="s">
        <v>7607</v>
      </c>
      <c r="AN647" s="81"/>
      <c r="AS647" s="69">
        <f t="shared" si="841"/>
        <v>32</v>
      </c>
      <c r="AT647" s="69">
        <f t="shared" si="842"/>
        <v>44</v>
      </c>
      <c r="AU647" s="69">
        <f t="shared" si="843"/>
        <v>8</v>
      </c>
      <c r="AV647" s="69">
        <f t="shared" si="844"/>
        <v>10</v>
      </c>
      <c r="AW647" s="81"/>
      <c r="AX647" s="70" t="s">
        <v>3140</v>
      </c>
      <c r="AY647" s="364" t="e">
        <v>#N/A</v>
      </c>
      <c r="AZ647" s="264" t="s">
        <v>48</v>
      </c>
      <c r="BA647" s="238"/>
      <c r="BB647" s="237" t="str">
        <f t="shared" si="845"/>
        <v/>
      </c>
      <c r="BC647" s="270">
        <f t="shared" si="855"/>
        <v>451</v>
      </c>
      <c r="BD647" t="str">
        <f t="shared" si="856"/>
        <v>Pterostylis saxum</v>
      </c>
      <c r="BE647" s="367" t="e">
        <f>COUNTIFS(#REF!,L647)</f>
        <v>#REF!</v>
      </c>
      <c r="BF647" s="374" t="str">
        <f t="shared" si="863"/>
        <v>y</v>
      </c>
      <c r="BG647" s="82"/>
      <c r="BH647" s="375"/>
      <c r="BI647" s="374"/>
      <c r="BJ647" s="403"/>
      <c r="CE647" t="str">
        <f t="shared" si="860"/>
        <v>Granite Bird Orchid (Pterostylis saxosa)</v>
      </c>
      <c r="CF647" s="388" t="str">
        <f t="shared" si="857"/>
        <v>Pterostylis saxosa</v>
      </c>
      <c r="CG647" t="str">
        <f t="shared" si="783"/>
        <v/>
      </c>
      <c r="CH647" t="str">
        <f t="shared" si="784"/>
        <v/>
      </c>
      <c r="CI647" t="str">
        <f t="shared" si="785"/>
        <v/>
      </c>
      <c r="CJ647" t="str">
        <f t="shared" si="786"/>
        <v/>
      </c>
      <c r="CK647" s="359" t="str">
        <f t="shared" si="787"/>
        <v/>
      </c>
      <c r="CL647" t="str">
        <f t="shared" si="788"/>
        <v/>
      </c>
      <c r="CM647" t="str">
        <f t="shared" si="789"/>
        <v/>
      </c>
      <c r="CN647" t="str">
        <f t="shared" si="790"/>
        <v/>
      </c>
      <c r="CO647" s="359" t="str">
        <f t="shared" si="791"/>
        <v/>
      </c>
      <c r="CP647" t="str">
        <f t="shared" si="792"/>
        <v/>
      </c>
      <c r="CQ647" t="str">
        <f t="shared" si="793"/>
        <v/>
      </c>
      <c r="CR647" t="str">
        <f t="shared" si="794"/>
        <v/>
      </c>
      <c r="CS647" s="359" t="str">
        <f t="shared" si="795"/>
        <v/>
      </c>
      <c r="CT647" t="str">
        <f t="shared" si="796"/>
        <v/>
      </c>
      <c r="CU647" t="str">
        <f t="shared" si="797"/>
        <v/>
      </c>
      <c r="CV647" t="str">
        <f t="shared" si="798"/>
        <v/>
      </c>
      <c r="CW647" t="str">
        <f t="shared" si="799"/>
        <v/>
      </c>
      <c r="CX647" s="359" t="str">
        <f t="shared" si="800"/>
        <v/>
      </c>
      <c r="CY647" t="str">
        <f t="shared" si="801"/>
        <v/>
      </c>
      <c r="CZ647" t="str">
        <f t="shared" si="802"/>
        <v/>
      </c>
      <c r="DA647" t="str">
        <f t="shared" si="803"/>
        <v/>
      </c>
      <c r="DB647" s="359" t="str">
        <f t="shared" si="804"/>
        <v/>
      </c>
      <c r="DC647" t="str">
        <f t="shared" si="805"/>
        <v/>
      </c>
      <c r="DD647" t="str">
        <f t="shared" si="806"/>
        <v/>
      </c>
      <c r="DE647" t="str">
        <f t="shared" si="807"/>
        <v/>
      </c>
      <c r="DF647" s="359" t="str">
        <f t="shared" si="808"/>
        <v/>
      </c>
      <c r="DG647" t="str">
        <f t="shared" si="809"/>
        <v/>
      </c>
      <c r="DH647" t="str">
        <f t="shared" si="810"/>
        <v/>
      </c>
      <c r="DI647" t="str">
        <f t="shared" si="811"/>
        <v/>
      </c>
      <c r="DJ647" t="str">
        <f t="shared" si="812"/>
        <v/>
      </c>
      <c r="DK647" s="359" t="str">
        <f t="shared" si="813"/>
        <v/>
      </c>
      <c r="DL647" t="str">
        <f t="shared" si="814"/>
        <v/>
      </c>
      <c r="DM647" t="str">
        <f t="shared" si="815"/>
        <v/>
      </c>
      <c r="DN647" t="str">
        <f t="shared" si="816"/>
        <v/>
      </c>
      <c r="DO647" s="359" t="str">
        <f t="shared" si="817"/>
        <v/>
      </c>
      <c r="DP647" t="str">
        <f t="shared" si="818"/>
        <v/>
      </c>
      <c r="DQ647" t="str">
        <f t="shared" si="819"/>
        <v/>
      </c>
      <c r="DR647" t="str">
        <f t="shared" si="820"/>
        <v/>
      </c>
      <c r="DS647" s="359" t="str">
        <f t="shared" si="821"/>
        <v/>
      </c>
      <c r="DT647" t="str">
        <f t="shared" si="822"/>
        <v>X</v>
      </c>
      <c r="DU647" t="str">
        <f t="shared" si="823"/>
        <v>X</v>
      </c>
      <c r="DV647" t="str">
        <f t="shared" si="824"/>
        <v>X</v>
      </c>
      <c r="DW647" t="str">
        <f t="shared" si="825"/>
        <v>X</v>
      </c>
      <c r="DX647" s="359" t="str">
        <f t="shared" si="826"/>
        <v>X</v>
      </c>
      <c r="DY647" t="str">
        <f t="shared" si="827"/>
        <v/>
      </c>
      <c r="DZ647" t="str">
        <f t="shared" si="828"/>
        <v/>
      </c>
      <c r="EA647" t="str">
        <f t="shared" si="829"/>
        <v/>
      </c>
      <c r="EB647" s="359" t="str">
        <f t="shared" si="830"/>
        <v/>
      </c>
      <c r="EC647" t="str">
        <f t="shared" si="831"/>
        <v/>
      </c>
      <c r="ED647" t="str">
        <f t="shared" si="832"/>
        <v/>
      </c>
      <c r="EE647" t="str">
        <f t="shared" si="833"/>
        <v/>
      </c>
      <c r="EF647" t="str">
        <f t="shared" si="834"/>
        <v/>
      </c>
      <c r="EG647" s="359" t="str">
        <f t="shared" si="835"/>
        <v/>
      </c>
      <c r="EH647" t="str">
        <f t="shared" si="782"/>
        <v>Pterostylis saxosa</v>
      </c>
      <c r="EJ647" t="str">
        <f t="shared" si="848"/>
        <v>Pterostylis saxum</v>
      </c>
      <c r="EK647" s="100">
        <f t="shared" si="852"/>
        <v>0</v>
      </c>
      <c r="EL647" s="3">
        <f t="shared" si="864"/>
        <v>0</v>
      </c>
      <c r="EM647" s="3">
        <f t="shared" si="864"/>
        <v>0</v>
      </c>
      <c r="EN647" s="3">
        <f t="shared" si="864"/>
        <v>0</v>
      </c>
      <c r="EO647" s="3">
        <f t="shared" si="864"/>
        <v>0</v>
      </c>
      <c r="EP647" s="3">
        <f t="shared" si="864"/>
        <v>0</v>
      </c>
      <c r="EQ647" s="3">
        <f t="shared" si="864"/>
        <v>0</v>
      </c>
      <c r="ER647" s="3">
        <f t="shared" si="864"/>
        <v>1</v>
      </c>
      <c r="ES647" s="3">
        <f t="shared" si="864"/>
        <v>1</v>
      </c>
      <c r="ET647" s="3">
        <f t="shared" si="864"/>
        <v>1</v>
      </c>
      <c r="EU647" s="3">
        <f t="shared" si="864"/>
        <v>0</v>
      </c>
      <c r="EV647" s="24">
        <f t="shared" si="864"/>
        <v>0</v>
      </c>
      <c r="EW647" s="245">
        <f t="shared" ref="EW647:EW711" si="867">SUM(EK647:EV647)</f>
        <v>3</v>
      </c>
      <c r="EX647" s="262" t="str">
        <f t="shared" si="866"/>
        <v/>
      </c>
    </row>
    <row r="648" spans="1:154" ht="16.149999999999999" customHeight="1" x14ac:dyDescent="0.25">
      <c r="A648" s="363"/>
      <c r="D648" s="363"/>
      <c r="E648" s="363"/>
      <c r="F648" s="363"/>
      <c r="G648" s="363"/>
      <c r="H648" s="363"/>
      <c r="I648" s="363"/>
      <c r="J648" s="68">
        <f t="shared" si="853"/>
        <v>794</v>
      </c>
      <c r="K648" s="427" t="str">
        <f t="shared" si="865"/>
        <v>Pterostylis scabra</v>
      </c>
      <c r="L648" s="372">
        <v>794</v>
      </c>
      <c r="M648" s="427" t="s">
        <v>1765</v>
      </c>
      <c r="N648" s="76" t="s">
        <v>92</v>
      </c>
      <c r="O648" s="363" t="str">
        <f t="shared" si="851"/>
        <v>S</v>
      </c>
      <c r="P648" s="70" t="s">
        <v>3143</v>
      </c>
      <c r="Q648" s="364" t="s">
        <v>2227</v>
      </c>
      <c r="R648" s="365">
        <v>42856</v>
      </c>
      <c r="S648" s="365">
        <v>42978</v>
      </c>
      <c r="T648" s="603" t="s">
        <v>7894</v>
      </c>
      <c r="U648" s="603" t="s">
        <v>7894</v>
      </c>
      <c r="V648" s="603" t="s">
        <v>7894</v>
      </c>
      <c r="W648" s="603" t="s">
        <v>7894</v>
      </c>
      <c r="X648" s="603" t="s">
        <v>4824</v>
      </c>
      <c r="Y648" s="603" t="s">
        <v>4825</v>
      </c>
      <c r="Z648" s="603" t="s">
        <v>4826</v>
      </c>
      <c r="AA648" s="603" t="s">
        <v>4827</v>
      </c>
      <c r="AB648" s="603" t="s">
        <v>7894</v>
      </c>
      <c r="AC648" s="603" t="s">
        <v>7894</v>
      </c>
      <c r="AD648" s="603" t="s">
        <v>7894</v>
      </c>
      <c r="AE648" s="603" t="s">
        <v>7894</v>
      </c>
      <c r="AF648" s="605" t="s">
        <v>7937</v>
      </c>
      <c r="AG648" s="605" t="s">
        <v>7981</v>
      </c>
      <c r="AH648" s="366" t="s">
        <v>685</v>
      </c>
      <c r="AI648" s="363">
        <f t="shared" si="854"/>
        <v>6</v>
      </c>
      <c r="AJ648" s="363">
        <v>30</v>
      </c>
      <c r="AK648" s="413" t="str">
        <f t="shared" si="861"/>
        <v>Shell Orchids</v>
      </c>
      <c r="AL648" s="413" t="str">
        <f t="shared" si="862"/>
        <v>Pterostylis aspera</v>
      </c>
      <c r="AM648" s="486" t="s">
        <v>7607</v>
      </c>
      <c r="AS648" s="69">
        <f t="shared" si="841"/>
        <v>19</v>
      </c>
      <c r="AT648" s="69">
        <f t="shared" si="842"/>
        <v>35</v>
      </c>
      <c r="AU648" s="69">
        <f t="shared" si="843"/>
        <v>5</v>
      </c>
      <c r="AV648" s="69">
        <f t="shared" si="844"/>
        <v>8</v>
      </c>
      <c r="AW648" s="81"/>
      <c r="AX648" s="70" t="s">
        <v>3144</v>
      </c>
      <c r="AY648" s="364">
        <v>1697</v>
      </c>
      <c r="AZ648" s="264" t="s">
        <v>48</v>
      </c>
      <c r="BA648" s="238"/>
      <c r="BB648" s="237" t="str">
        <f t="shared" si="845"/>
        <v/>
      </c>
      <c r="BC648" s="270">
        <f t="shared" si="855"/>
        <v>794</v>
      </c>
      <c r="BD648" t="str">
        <f t="shared" si="856"/>
        <v>Pterostylis scabra</v>
      </c>
      <c r="BE648" s="367" t="e">
        <f>COUNTIFS(#REF!,L648)</f>
        <v>#REF!</v>
      </c>
      <c r="BF648" s="374" t="str">
        <f t="shared" si="863"/>
        <v>y</v>
      </c>
      <c r="BG648" s="82"/>
      <c r="BH648" s="375"/>
      <c r="BI648" s="374"/>
      <c r="BJ648" s="403"/>
      <c r="CE648" t="str">
        <f t="shared" si="860"/>
        <v>Castle Rock Snail Orchid (Pterostylis saxum)</v>
      </c>
      <c r="CF648" s="388" t="str">
        <f t="shared" si="857"/>
        <v>Pterostylis saxum</v>
      </c>
      <c r="CG648" t="str">
        <f t="shared" si="783"/>
        <v/>
      </c>
      <c r="CH648" t="str">
        <f t="shared" si="784"/>
        <v/>
      </c>
      <c r="CI648" t="str">
        <f t="shared" si="785"/>
        <v/>
      </c>
      <c r="CJ648" t="str">
        <f t="shared" si="786"/>
        <v/>
      </c>
      <c r="CK648" s="359" t="str">
        <f t="shared" si="787"/>
        <v/>
      </c>
      <c r="CL648" t="str">
        <f t="shared" si="788"/>
        <v/>
      </c>
      <c r="CM648" t="str">
        <f t="shared" si="789"/>
        <v/>
      </c>
      <c r="CN648" t="str">
        <f t="shared" si="790"/>
        <v/>
      </c>
      <c r="CO648" s="359" t="str">
        <f t="shared" si="791"/>
        <v/>
      </c>
      <c r="CP648" t="str">
        <f t="shared" si="792"/>
        <v/>
      </c>
      <c r="CQ648" t="str">
        <f t="shared" si="793"/>
        <v/>
      </c>
      <c r="CR648" t="str">
        <f t="shared" si="794"/>
        <v/>
      </c>
      <c r="CS648" s="359" t="str">
        <f t="shared" si="795"/>
        <v/>
      </c>
      <c r="CT648" t="str">
        <f t="shared" si="796"/>
        <v/>
      </c>
      <c r="CU648" t="str">
        <f t="shared" si="797"/>
        <v/>
      </c>
      <c r="CV648" t="str">
        <f t="shared" si="798"/>
        <v/>
      </c>
      <c r="CW648" t="str">
        <f t="shared" si="799"/>
        <v/>
      </c>
      <c r="CX648" s="359" t="str">
        <f t="shared" si="800"/>
        <v/>
      </c>
      <c r="CY648" t="str">
        <f t="shared" si="801"/>
        <v/>
      </c>
      <c r="CZ648" t="str">
        <f t="shared" si="802"/>
        <v/>
      </c>
      <c r="DA648" t="str">
        <f t="shared" si="803"/>
        <v/>
      </c>
      <c r="DB648" s="359" t="str">
        <f t="shared" si="804"/>
        <v/>
      </c>
      <c r="DC648" t="str">
        <f t="shared" si="805"/>
        <v/>
      </c>
      <c r="DD648" t="str">
        <f t="shared" si="806"/>
        <v/>
      </c>
      <c r="DE648" t="str">
        <f t="shared" si="807"/>
        <v/>
      </c>
      <c r="DF648" s="359" t="str">
        <f t="shared" si="808"/>
        <v/>
      </c>
      <c r="DG648" t="str">
        <f t="shared" si="809"/>
        <v/>
      </c>
      <c r="DH648" t="str">
        <f t="shared" si="810"/>
        <v/>
      </c>
      <c r="DI648" t="str">
        <f t="shared" si="811"/>
        <v/>
      </c>
      <c r="DJ648" t="str">
        <f t="shared" si="812"/>
        <v/>
      </c>
      <c r="DK648" s="359" t="str">
        <f t="shared" si="813"/>
        <v/>
      </c>
      <c r="DL648" t="str">
        <f t="shared" si="814"/>
        <v>X</v>
      </c>
      <c r="DM648" t="str">
        <f t="shared" si="815"/>
        <v>X</v>
      </c>
      <c r="DN648" t="str">
        <f t="shared" si="816"/>
        <v>X</v>
      </c>
      <c r="DO648" s="359" t="str">
        <f t="shared" si="817"/>
        <v>X</v>
      </c>
      <c r="DP648" t="str">
        <f t="shared" si="818"/>
        <v>X</v>
      </c>
      <c r="DQ648" t="str">
        <f t="shared" si="819"/>
        <v>X</v>
      </c>
      <c r="DR648" t="str">
        <f t="shared" si="820"/>
        <v>X</v>
      </c>
      <c r="DS648" s="359" t="str">
        <f t="shared" si="821"/>
        <v>X</v>
      </c>
      <c r="DT648" t="str">
        <f t="shared" si="822"/>
        <v>X</v>
      </c>
      <c r="DU648" t="str">
        <f t="shared" si="823"/>
        <v>X</v>
      </c>
      <c r="DV648" t="str">
        <f t="shared" si="824"/>
        <v>X</v>
      </c>
      <c r="DW648" t="str">
        <f t="shared" si="825"/>
        <v>X</v>
      </c>
      <c r="DX648" s="359" t="str">
        <f t="shared" si="826"/>
        <v>X</v>
      </c>
      <c r="DY648" t="str">
        <f t="shared" si="827"/>
        <v/>
      </c>
      <c r="DZ648" t="str">
        <f t="shared" si="828"/>
        <v/>
      </c>
      <c r="EA648" t="str">
        <f t="shared" si="829"/>
        <v/>
      </c>
      <c r="EB648" s="359" t="str">
        <f t="shared" si="830"/>
        <v/>
      </c>
      <c r="EC648" t="str">
        <f t="shared" si="831"/>
        <v/>
      </c>
      <c r="ED648" t="str">
        <f t="shared" si="832"/>
        <v/>
      </c>
      <c r="EE648" t="str">
        <f t="shared" si="833"/>
        <v/>
      </c>
      <c r="EF648" t="str">
        <f t="shared" si="834"/>
        <v/>
      </c>
      <c r="EG648" s="359" t="str">
        <f t="shared" si="835"/>
        <v/>
      </c>
      <c r="EH648" t="str">
        <f t="shared" ref="EH648:EH712" si="868">BD647</f>
        <v>Pterostylis saxum</v>
      </c>
      <c r="EJ648" t="str">
        <f t="shared" si="848"/>
        <v>Pterostylis scabra</v>
      </c>
      <c r="EK648" s="100">
        <f t="shared" si="852"/>
        <v>0</v>
      </c>
      <c r="EL648" s="3">
        <f t="shared" si="864"/>
        <v>0</v>
      </c>
      <c r="EM648" s="3">
        <f t="shared" si="864"/>
        <v>0</v>
      </c>
      <c r="EN648" s="3">
        <f t="shared" si="864"/>
        <v>0</v>
      </c>
      <c r="EO648" s="3">
        <f t="shared" si="864"/>
        <v>1</v>
      </c>
      <c r="EP648" s="3">
        <f t="shared" si="864"/>
        <v>1</v>
      </c>
      <c r="EQ648" s="3">
        <f t="shared" si="864"/>
        <v>1</v>
      </c>
      <c r="ER648" s="3">
        <f t="shared" si="864"/>
        <v>1</v>
      </c>
      <c r="ES648" s="3">
        <f t="shared" si="864"/>
        <v>0</v>
      </c>
      <c r="ET648" s="3">
        <f t="shared" si="864"/>
        <v>0</v>
      </c>
      <c r="EU648" s="3">
        <f t="shared" si="864"/>
        <v>0</v>
      </c>
      <c r="EV648" s="24">
        <f t="shared" si="864"/>
        <v>0</v>
      </c>
      <c r="EW648" s="245">
        <f t="shared" si="867"/>
        <v>4</v>
      </c>
      <c r="EX648" s="262" t="str">
        <f t="shared" si="866"/>
        <v/>
      </c>
    </row>
    <row r="649" spans="1:154" ht="16.149999999999999" customHeight="1" x14ac:dyDescent="0.25">
      <c r="A649" s="363"/>
      <c r="D649" s="363"/>
      <c r="E649" s="363"/>
      <c r="F649" s="363"/>
      <c r="G649" s="363"/>
      <c r="H649" s="363"/>
      <c r="I649" s="363"/>
      <c r="J649" s="68">
        <f t="shared" si="853"/>
        <v>452</v>
      </c>
      <c r="K649" s="427" t="str">
        <f t="shared" si="865"/>
        <v>Pterostylis scabrella</v>
      </c>
      <c r="L649" s="372">
        <v>452</v>
      </c>
      <c r="M649" s="427" t="s">
        <v>1765</v>
      </c>
      <c r="N649" s="76" t="s">
        <v>1392</v>
      </c>
      <c r="O649" s="363" t="str">
        <f t="shared" si="851"/>
        <v>S</v>
      </c>
      <c r="P649" s="364" t="s">
        <v>7839</v>
      </c>
      <c r="Q649" s="364" t="s">
        <v>3145</v>
      </c>
      <c r="R649" s="365">
        <v>42948</v>
      </c>
      <c r="S649" s="365">
        <v>42993</v>
      </c>
      <c r="T649" s="603" t="s">
        <v>7894</v>
      </c>
      <c r="U649" s="603" t="s">
        <v>7894</v>
      </c>
      <c r="V649" s="603" t="s">
        <v>7894</v>
      </c>
      <c r="W649" s="603" t="s">
        <v>7894</v>
      </c>
      <c r="X649" s="603" t="s">
        <v>7894</v>
      </c>
      <c r="Y649" s="603" t="s">
        <v>7894</v>
      </c>
      <c r="Z649" s="603" t="s">
        <v>7894</v>
      </c>
      <c r="AA649" s="603" t="s">
        <v>4827</v>
      </c>
      <c r="AB649" s="603" t="s">
        <v>4828</v>
      </c>
      <c r="AC649" s="603" t="s">
        <v>7894</v>
      </c>
      <c r="AD649" s="603" t="s">
        <v>7894</v>
      </c>
      <c r="AE649" s="603" t="s">
        <v>7894</v>
      </c>
      <c r="AF649" s="605" t="s">
        <v>7903</v>
      </c>
      <c r="AG649" s="605" t="s">
        <v>7947</v>
      </c>
      <c r="AH649" s="366" t="s">
        <v>685</v>
      </c>
      <c r="AI649" s="363">
        <f t="shared" si="854"/>
        <v>6</v>
      </c>
      <c r="AJ649" s="363">
        <v>34</v>
      </c>
      <c r="AK649" s="413" t="str">
        <f t="shared" si="861"/>
        <v>Snail Orchids</v>
      </c>
      <c r="AL649" s="413" t="str">
        <f t="shared" si="862"/>
        <v>Pterostylis nana</v>
      </c>
      <c r="AM649" s="486" t="s">
        <v>7607</v>
      </c>
      <c r="AS649" s="69">
        <f t="shared" si="841"/>
        <v>32</v>
      </c>
      <c r="AT649" s="69">
        <f t="shared" si="842"/>
        <v>37</v>
      </c>
      <c r="AU649" s="69">
        <f t="shared" si="843"/>
        <v>8</v>
      </c>
      <c r="AV649" s="69">
        <f t="shared" si="844"/>
        <v>9</v>
      </c>
      <c r="AW649" s="81"/>
      <c r="AX649" s="70"/>
      <c r="AY649" s="364" t="e">
        <v>#N/A</v>
      </c>
      <c r="AZ649" s="264" t="s">
        <v>48</v>
      </c>
      <c r="BA649" s="238"/>
      <c r="BB649" s="237" t="str">
        <f t="shared" si="845"/>
        <v/>
      </c>
      <c r="BC649" s="270">
        <f t="shared" si="855"/>
        <v>452</v>
      </c>
      <c r="BD649" t="str">
        <f t="shared" si="856"/>
        <v>Pterostylis scabrella</v>
      </c>
      <c r="BE649" s="367" t="e">
        <f>COUNTIFS(#REF!,L649)</f>
        <v>#REF!</v>
      </c>
      <c r="BF649" s="374" t="str">
        <f t="shared" si="863"/>
        <v>y</v>
      </c>
      <c r="BG649" s="82"/>
      <c r="BH649" s="375"/>
      <c r="BI649" s="374"/>
      <c r="BJ649" s="403"/>
      <c r="CE649" t="str">
        <f t="shared" si="860"/>
        <v>Green-veined Shell Orchid (Pterostylis scabra)</v>
      </c>
      <c r="CF649" s="388" t="str">
        <f t="shared" si="857"/>
        <v>Pterostylis scabra</v>
      </c>
      <c r="CG649" t="str">
        <f t="shared" ref="CG649:CG718" si="869">IF(CG$2&gt;=$R648,IF(CG$2&lt;=$S648,"X",""),"")</f>
        <v/>
      </c>
      <c r="CH649" t="str">
        <f t="shared" ref="CH649:CH718" si="870">IF(CH$2&gt;=$R648,IF(CH$2&lt;=$S648,"X",""),"")</f>
        <v/>
      </c>
      <c r="CI649" t="str">
        <f t="shared" ref="CI649:CI718" si="871">IF(CI$2&gt;=$R648,IF(CI$2&lt;=$S648,"X",""),"")</f>
        <v/>
      </c>
      <c r="CJ649" t="str">
        <f t="shared" ref="CJ649:CJ718" si="872">IF(CJ$2&gt;=$R648,IF(CJ$2&lt;=$S648,"X",""),"")</f>
        <v/>
      </c>
      <c r="CK649" s="359" t="str">
        <f t="shared" ref="CK649:CK718" si="873">IF(CK$2&gt;=$R648,IF(CK$2&lt;=$S648,"X",""),"")</f>
        <v/>
      </c>
      <c r="CL649" t="str">
        <f t="shared" ref="CL649:CL718" si="874">IF(CL$2&gt;=$R648,IF(CL$2&lt;=$S648,"X",""),"")</f>
        <v/>
      </c>
      <c r="CM649" t="str">
        <f t="shared" ref="CM649:CM718" si="875">IF(CM$2&gt;=$R648,IF(CM$2&lt;=$S648,"X",""),"")</f>
        <v/>
      </c>
      <c r="CN649" t="str">
        <f t="shared" ref="CN649:CN718" si="876">IF(CN$2&gt;=$R648,IF(CN$2&lt;=$S648,"X",""),"")</f>
        <v/>
      </c>
      <c r="CO649" s="359" t="str">
        <f t="shared" ref="CO649:CO718" si="877">IF(CO$2&gt;=$R648,IF(CO$2&lt;=$S648,"X",""),"")</f>
        <v/>
      </c>
      <c r="CP649" t="str">
        <f t="shared" ref="CP649:CP718" si="878">IF(CP$2&gt;=$R648,IF(CP$2&lt;=$S648,"X",""),"")</f>
        <v/>
      </c>
      <c r="CQ649" t="str">
        <f t="shared" ref="CQ649:CQ718" si="879">IF(CQ$2&gt;=$R648,IF(CQ$2&lt;=$S648,"X",""),"")</f>
        <v/>
      </c>
      <c r="CR649" t="str">
        <f t="shared" ref="CR649:CR718" si="880">IF(CR$2&gt;=$R648,IF(CR$2&lt;=$S648,"X",""),"")</f>
        <v/>
      </c>
      <c r="CS649" s="359" t="str">
        <f t="shared" ref="CS649:CS718" si="881">IF(CS$2&gt;=$R648,IF(CS$2&lt;=$S648,"X",""),"")</f>
        <v/>
      </c>
      <c r="CT649" t="str">
        <f t="shared" ref="CT649:CT718" si="882">IF(CT$2&gt;=$R648,IF(CT$2&lt;=$S648,"X",""),"")</f>
        <v/>
      </c>
      <c r="CU649" t="str">
        <f t="shared" ref="CU649:CU718" si="883">IF(CU$2&gt;=$R648,IF(CU$2&lt;=$S648,"X",""),"")</f>
        <v/>
      </c>
      <c r="CV649" t="str">
        <f t="shared" ref="CV649:CV718" si="884">IF(CV$2&gt;=$R648,IF(CV$2&lt;=$S648,"X",""),"")</f>
        <v/>
      </c>
      <c r="CW649" t="str">
        <f t="shared" ref="CW649:CW718" si="885">IF(CW$2&gt;=$R648,IF(CW$2&lt;=$S648,"X",""),"")</f>
        <v/>
      </c>
      <c r="CX649" s="359" t="str">
        <f t="shared" ref="CX649:CX718" si="886">IF(CX$2&gt;=$R648,IF(CX$2&lt;=$S648,"X",""),"")</f>
        <v/>
      </c>
      <c r="CY649" t="str">
        <f t="shared" ref="CY649:CY718" si="887">IF(CY$2&gt;=$R648,IF(CY$2&lt;=$S648,"X",""),"")</f>
        <v>X</v>
      </c>
      <c r="CZ649" t="str">
        <f t="shared" ref="CZ649:CZ718" si="888">IF(CZ$2&gt;=$R648,IF(CZ$2&lt;=$S648,"X",""),"")</f>
        <v>X</v>
      </c>
      <c r="DA649" t="str">
        <f t="shared" ref="DA649:DA718" si="889">IF(DA$2&gt;=$R648,IF(DA$2&lt;=$S648,"X",""),"")</f>
        <v>X</v>
      </c>
      <c r="DB649" s="359" t="str">
        <f t="shared" ref="DB649:DB718" si="890">IF(DB$2&gt;=$R648,IF(DB$2&lt;=$S648,"X",""),"")</f>
        <v>X</v>
      </c>
      <c r="DC649" t="str">
        <f t="shared" ref="DC649:DC718" si="891">IF(DC$2&gt;=$R648,IF(DC$2&lt;=$S648,"X",""),"")</f>
        <v>X</v>
      </c>
      <c r="DD649" t="str">
        <f t="shared" ref="DD649:DD718" si="892">IF(DD$2&gt;=$R648,IF(DD$2&lt;=$S648,"X",""),"")</f>
        <v>X</v>
      </c>
      <c r="DE649" t="str">
        <f t="shared" ref="DE649:DE718" si="893">IF(DE$2&gt;=$R648,IF(DE$2&lt;=$S648,"X",""),"")</f>
        <v>X</v>
      </c>
      <c r="DF649" s="359" t="str">
        <f t="shared" ref="DF649:DF718" si="894">IF(DF$2&gt;=$R648,IF(DF$2&lt;=$S648,"X",""),"")</f>
        <v>X</v>
      </c>
      <c r="DG649" t="str">
        <f t="shared" ref="DG649:DG718" si="895">IF(DG$2&gt;=$R648,IF(DG$2&lt;=$S648,"X",""),"")</f>
        <v>X</v>
      </c>
      <c r="DH649" t="str">
        <f t="shared" ref="DH649:DH718" si="896">IF(DH$2&gt;=$R648,IF(DH$2&lt;=$S648,"X",""),"")</f>
        <v>X</v>
      </c>
      <c r="DI649" t="str">
        <f t="shared" ref="DI649:DI718" si="897">IF(DI$2&gt;=$R648,IF(DI$2&lt;=$S648,"X",""),"")</f>
        <v>X</v>
      </c>
      <c r="DJ649" t="str">
        <f t="shared" ref="DJ649:DJ718" si="898">IF(DJ$2&gt;=$R648,IF(DJ$2&lt;=$S648,"X",""),"")</f>
        <v>X</v>
      </c>
      <c r="DK649" s="359" t="str">
        <f t="shared" ref="DK649:DK718" si="899">IF(DK$2&gt;=$R648,IF(DK$2&lt;=$S648,"X",""),"")</f>
        <v>X</v>
      </c>
      <c r="DL649" t="str">
        <f t="shared" ref="DL649:DL718" si="900">IF(DL$2&gt;=$R648,IF(DL$2&lt;=$S648,"X",""),"")</f>
        <v>X</v>
      </c>
      <c r="DM649" t="str">
        <f t="shared" ref="DM649:DM718" si="901">IF(DM$2&gt;=$R648,IF(DM$2&lt;=$S648,"X",""),"")</f>
        <v>X</v>
      </c>
      <c r="DN649" t="str">
        <f t="shared" ref="DN649:DN718" si="902">IF(DN$2&gt;=$R648,IF(DN$2&lt;=$S648,"X",""),"")</f>
        <v>X</v>
      </c>
      <c r="DO649" s="359" t="str">
        <f t="shared" ref="DO649:DO718" si="903">IF(DO$2&gt;=$R648,IF(DO$2&lt;=$S648,"X",""),"")</f>
        <v>X</v>
      </c>
      <c r="DP649" t="str">
        <f t="shared" ref="DP649:DP718" si="904">IF(DP$2&gt;=$R648,IF(DP$2&lt;=$S648,"X",""),"")</f>
        <v/>
      </c>
      <c r="DQ649" t="str">
        <f t="shared" ref="DQ649:DQ718" si="905">IF(DQ$2&gt;=$R648,IF(DQ$2&lt;=$S648,"X",""),"")</f>
        <v/>
      </c>
      <c r="DR649" t="str">
        <f t="shared" ref="DR649:DR718" si="906">IF(DR$2&gt;=$R648,IF(DR$2&lt;=$S648,"X",""),"")</f>
        <v/>
      </c>
      <c r="DS649" s="359" t="str">
        <f t="shared" ref="DS649:DS718" si="907">IF(DS$2&gt;=$R648,IF(DS$2&lt;=$S648,"X",""),"")</f>
        <v/>
      </c>
      <c r="DT649" t="str">
        <f t="shared" ref="DT649:DT718" si="908">IF(DT$2&gt;=$R648,IF(DT$2&lt;=$S648,"X",""),"")</f>
        <v/>
      </c>
      <c r="DU649" t="str">
        <f t="shared" ref="DU649:DU718" si="909">IF(DU$2&gt;=$R648,IF(DU$2&lt;=$S648,"X",""),"")</f>
        <v/>
      </c>
      <c r="DV649" t="str">
        <f t="shared" ref="DV649:DV718" si="910">IF(DV$2&gt;=$R648,IF(DV$2&lt;=$S648,"X",""),"")</f>
        <v/>
      </c>
      <c r="DW649" t="str">
        <f t="shared" ref="DW649:DW718" si="911">IF(DW$2&gt;=$R648,IF(DW$2&lt;=$S648,"X",""),"")</f>
        <v/>
      </c>
      <c r="DX649" s="359" t="str">
        <f t="shared" ref="DX649:DX718" si="912">IF(DX$2&gt;=$R648,IF(DX$2&lt;=$S648,"X",""),"")</f>
        <v/>
      </c>
      <c r="DY649" t="str">
        <f t="shared" ref="DY649:DY718" si="913">IF(DY$2&gt;=$R648,IF(DY$2&lt;=$S648,"X",""),"")</f>
        <v/>
      </c>
      <c r="DZ649" t="str">
        <f t="shared" ref="DZ649:DZ718" si="914">IF(DZ$2&gt;=$R648,IF(DZ$2&lt;=$S648,"X",""),"")</f>
        <v/>
      </c>
      <c r="EA649" t="str">
        <f t="shared" ref="EA649:EA718" si="915">IF(EA$2&gt;=$R648,IF(EA$2&lt;=$S648,"X",""),"")</f>
        <v/>
      </c>
      <c r="EB649" s="359" t="str">
        <f t="shared" ref="EB649:EB718" si="916">IF(EB$2&gt;=$R648,IF(EB$2&lt;=$S648,"X",""),"")</f>
        <v/>
      </c>
      <c r="EC649" t="str">
        <f t="shared" ref="EC649:EC718" si="917">IF(EC$2&gt;=$R648,IF(EC$2&lt;=$S648,"X",""),"")</f>
        <v/>
      </c>
      <c r="ED649" t="str">
        <f t="shared" ref="ED649:ED718" si="918">IF(ED$2&gt;=$R648,IF(ED$2&lt;=$S648,"X",""),"")</f>
        <v/>
      </c>
      <c r="EE649" t="str">
        <f t="shared" ref="EE649:EE718" si="919">IF(EE$2&gt;=$R648,IF(EE$2&lt;=$S648,"X",""),"")</f>
        <v/>
      </c>
      <c r="EF649" t="str">
        <f t="shared" ref="EF649:EF718" si="920">IF(EF$2&gt;=$R648,IF(EF$2&lt;=$S648,"X",""),"")</f>
        <v/>
      </c>
      <c r="EG649" s="359" t="str">
        <f t="shared" ref="EG649:EG718" si="921">IF(EG$2&gt;=$R648,IF(EG$2&lt;=$S648,"X",""),"")</f>
        <v/>
      </c>
      <c r="EH649" t="str">
        <f t="shared" si="868"/>
        <v>Pterostylis scabra</v>
      </c>
      <c r="EJ649" t="str">
        <f t="shared" si="848"/>
        <v>Pterostylis scabrella</v>
      </c>
      <c r="EK649" s="100">
        <f t="shared" si="852"/>
        <v>0</v>
      </c>
      <c r="EL649" s="3">
        <f t="shared" si="864"/>
        <v>0</v>
      </c>
      <c r="EM649" s="3">
        <f t="shared" si="864"/>
        <v>0</v>
      </c>
      <c r="EN649" s="3">
        <f t="shared" si="864"/>
        <v>0</v>
      </c>
      <c r="EO649" s="3">
        <f t="shared" si="864"/>
        <v>0</v>
      </c>
      <c r="EP649" s="3">
        <f t="shared" si="864"/>
        <v>0</v>
      </c>
      <c r="EQ649" s="3">
        <f t="shared" si="864"/>
        <v>0</v>
      </c>
      <c r="ER649" s="3">
        <f t="shared" si="864"/>
        <v>1</v>
      </c>
      <c r="ES649" s="3">
        <f t="shared" si="864"/>
        <v>1</v>
      </c>
      <c r="ET649" s="3">
        <f t="shared" si="864"/>
        <v>0</v>
      </c>
      <c r="EU649" s="3">
        <f t="shared" si="864"/>
        <v>0</v>
      </c>
      <c r="EV649" s="24">
        <f t="shared" si="864"/>
        <v>0</v>
      </c>
      <c r="EW649" s="245">
        <f t="shared" si="867"/>
        <v>2</v>
      </c>
      <c r="EX649" s="262" t="str">
        <f t="shared" si="866"/>
        <v/>
      </c>
    </row>
    <row r="650" spans="1:154" ht="16.149999999999999" customHeight="1" x14ac:dyDescent="0.25">
      <c r="A650" s="363"/>
      <c r="D650" s="363"/>
      <c r="E650" s="363"/>
      <c r="F650" s="363"/>
      <c r="G650" s="363"/>
      <c r="H650" s="363"/>
      <c r="I650" s="363"/>
      <c r="J650" s="68">
        <f>L650</f>
        <v>1193</v>
      </c>
      <c r="K650" s="427" t="str">
        <f t="shared" si="865"/>
        <v>Pterostylis scitula</v>
      </c>
      <c r="L650" s="372">
        <v>1193</v>
      </c>
      <c r="M650" s="427" t="s">
        <v>1765</v>
      </c>
      <c r="N650" s="76" t="s">
        <v>1045</v>
      </c>
      <c r="O650" s="363" t="str">
        <f t="shared" si="851"/>
        <v>S</v>
      </c>
      <c r="P650" s="70" t="s">
        <v>3146</v>
      </c>
      <c r="Q650" s="364" t="s">
        <v>2073</v>
      </c>
      <c r="R650" s="365">
        <v>42948</v>
      </c>
      <c r="S650" s="365">
        <v>43008</v>
      </c>
      <c r="T650" s="603" t="s">
        <v>7894</v>
      </c>
      <c r="U650" s="603" t="s">
        <v>7894</v>
      </c>
      <c r="V650" s="603" t="s">
        <v>7894</v>
      </c>
      <c r="W650" s="603" t="s">
        <v>7894</v>
      </c>
      <c r="X650" s="603" t="s">
        <v>7894</v>
      </c>
      <c r="Y650" s="603" t="s">
        <v>7894</v>
      </c>
      <c r="Z650" s="603" t="s">
        <v>7894</v>
      </c>
      <c r="AA650" s="603" t="s">
        <v>4827</v>
      </c>
      <c r="AB650" s="603" t="s">
        <v>4828</v>
      </c>
      <c r="AC650" s="603" t="s">
        <v>7894</v>
      </c>
      <c r="AD650" s="603" t="s">
        <v>7894</v>
      </c>
      <c r="AE650" s="603" t="s">
        <v>7894</v>
      </c>
      <c r="AF650" s="605" t="s">
        <v>7903</v>
      </c>
      <c r="AG650" s="605" t="s">
        <v>7947</v>
      </c>
      <c r="AH650" s="366" t="s">
        <v>685</v>
      </c>
      <c r="AI650" s="363">
        <f t="shared" si="854"/>
        <v>6</v>
      </c>
      <c r="AJ650" s="363">
        <v>34</v>
      </c>
      <c r="AK650" s="413" t="str">
        <f t="shared" si="861"/>
        <v>Snail Orchids</v>
      </c>
      <c r="AL650" s="413" t="str">
        <f t="shared" si="862"/>
        <v>Pterostylis nana</v>
      </c>
      <c r="AM650" s="486" t="s">
        <v>7607</v>
      </c>
      <c r="AN650" s="70" t="s">
        <v>7578</v>
      </c>
      <c r="AS650" s="69">
        <f t="shared" si="841"/>
        <v>32</v>
      </c>
      <c r="AT650" s="69">
        <f t="shared" si="842"/>
        <v>39</v>
      </c>
      <c r="AU650" s="69">
        <f t="shared" si="843"/>
        <v>8</v>
      </c>
      <c r="AV650" s="69">
        <f t="shared" si="844"/>
        <v>9</v>
      </c>
      <c r="AW650" s="81"/>
      <c r="AX650" s="70" t="s">
        <v>3147</v>
      </c>
      <c r="AY650" s="364">
        <v>45344</v>
      </c>
      <c r="AZ650" s="264" t="s">
        <v>48</v>
      </c>
      <c r="BA650" s="238"/>
      <c r="BB650" s="237" t="str">
        <f t="shared" si="845"/>
        <v/>
      </c>
      <c r="BC650" s="270">
        <f>J650</f>
        <v>1193</v>
      </c>
      <c r="BD650" t="str">
        <f t="shared" si="856"/>
        <v>Pterostylis scitula</v>
      </c>
      <c r="BE650" s="367" t="e">
        <f>COUNTIFS(#REF!,L650)</f>
        <v>#REF!</v>
      </c>
      <c r="BF650" s="374" t="str">
        <f t="shared" si="863"/>
        <v>y</v>
      </c>
      <c r="BG650" s="82"/>
      <c r="BH650" s="375"/>
      <c r="BI650" s="374"/>
      <c r="BJ650" s="403"/>
      <c r="CE650" t="str">
        <f t="shared" si="860"/>
        <v>Rough-lipped Snail Orchid (Pterostylis scabrella)</v>
      </c>
      <c r="CF650" s="388" t="str">
        <f t="shared" si="857"/>
        <v>Pterostylis scabrella</v>
      </c>
      <c r="CG650" t="str">
        <f t="shared" si="869"/>
        <v/>
      </c>
      <c r="CH650" t="str">
        <f t="shared" si="870"/>
        <v/>
      </c>
      <c r="CI650" t="str">
        <f t="shared" si="871"/>
        <v/>
      </c>
      <c r="CJ650" t="str">
        <f t="shared" si="872"/>
        <v/>
      </c>
      <c r="CK650" s="359" t="str">
        <f t="shared" si="873"/>
        <v/>
      </c>
      <c r="CL650" t="str">
        <f t="shared" si="874"/>
        <v/>
      </c>
      <c r="CM650" t="str">
        <f t="shared" si="875"/>
        <v/>
      </c>
      <c r="CN650" t="str">
        <f t="shared" si="876"/>
        <v/>
      </c>
      <c r="CO650" s="359" t="str">
        <f t="shared" si="877"/>
        <v/>
      </c>
      <c r="CP650" t="str">
        <f t="shared" si="878"/>
        <v/>
      </c>
      <c r="CQ650" t="str">
        <f t="shared" si="879"/>
        <v/>
      </c>
      <c r="CR650" t="str">
        <f t="shared" si="880"/>
        <v/>
      </c>
      <c r="CS650" s="359" t="str">
        <f t="shared" si="881"/>
        <v/>
      </c>
      <c r="CT650" t="str">
        <f t="shared" si="882"/>
        <v/>
      </c>
      <c r="CU650" t="str">
        <f t="shared" si="883"/>
        <v/>
      </c>
      <c r="CV650" t="str">
        <f t="shared" si="884"/>
        <v/>
      </c>
      <c r="CW650" t="str">
        <f t="shared" si="885"/>
        <v/>
      </c>
      <c r="CX650" s="359" t="str">
        <f t="shared" si="886"/>
        <v/>
      </c>
      <c r="CY650" t="str">
        <f t="shared" si="887"/>
        <v/>
      </c>
      <c r="CZ650" t="str">
        <f t="shared" si="888"/>
        <v/>
      </c>
      <c r="DA650" t="str">
        <f t="shared" si="889"/>
        <v/>
      </c>
      <c r="DB650" s="359" t="str">
        <f t="shared" si="890"/>
        <v/>
      </c>
      <c r="DC650" t="str">
        <f t="shared" si="891"/>
        <v/>
      </c>
      <c r="DD650" t="str">
        <f t="shared" si="892"/>
        <v/>
      </c>
      <c r="DE650" t="str">
        <f t="shared" si="893"/>
        <v/>
      </c>
      <c r="DF650" s="359" t="str">
        <f t="shared" si="894"/>
        <v/>
      </c>
      <c r="DG650" t="str">
        <f t="shared" si="895"/>
        <v/>
      </c>
      <c r="DH650" t="str">
        <f t="shared" si="896"/>
        <v/>
      </c>
      <c r="DI650" t="str">
        <f t="shared" si="897"/>
        <v/>
      </c>
      <c r="DJ650" t="str">
        <f t="shared" si="898"/>
        <v/>
      </c>
      <c r="DK650" s="359" t="str">
        <f t="shared" si="899"/>
        <v/>
      </c>
      <c r="DL650" t="str">
        <f t="shared" si="900"/>
        <v>X</v>
      </c>
      <c r="DM650" t="str">
        <f t="shared" si="901"/>
        <v>X</v>
      </c>
      <c r="DN650" t="str">
        <f t="shared" si="902"/>
        <v>X</v>
      </c>
      <c r="DO650" s="359" t="str">
        <f t="shared" si="903"/>
        <v>X</v>
      </c>
      <c r="DP650" t="str">
        <f t="shared" si="904"/>
        <v>X</v>
      </c>
      <c r="DQ650" t="str">
        <f t="shared" si="905"/>
        <v>X</v>
      </c>
      <c r="DR650" t="str">
        <f t="shared" si="906"/>
        <v/>
      </c>
      <c r="DS650" s="359" t="str">
        <f t="shared" si="907"/>
        <v/>
      </c>
      <c r="DT650" t="str">
        <f t="shared" si="908"/>
        <v/>
      </c>
      <c r="DU650" t="str">
        <f t="shared" si="909"/>
        <v/>
      </c>
      <c r="DV650" t="str">
        <f t="shared" si="910"/>
        <v/>
      </c>
      <c r="DW650" t="str">
        <f t="shared" si="911"/>
        <v/>
      </c>
      <c r="DX650" s="359" t="str">
        <f t="shared" si="912"/>
        <v/>
      </c>
      <c r="DY650" t="str">
        <f t="shared" si="913"/>
        <v/>
      </c>
      <c r="DZ650" t="str">
        <f t="shared" si="914"/>
        <v/>
      </c>
      <c r="EA650" t="str">
        <f t="shared" si="915"/>
        <v/>
      </c>
      <c r="EB650" s="359" t="str">
        <f t="shared" si="916"/>
        <v/>
      </c>
      <c r="EC650" t="str">
        <f t="shared" si="917"/>
        <v/>
      </c>
      <c r="ED650" t="str">
        <f t="shared" si="918"/>
        <v/>
      </c>
      <c r="EE650" t="str">
        <f t="shared" si="919"/>
        <v/>
      </c>
      <c r="EF650" t="str">
        <f t="shared" si="920"/>
        <v/>
      </c>
      <c r="EG650" s="359" t="str">
        <f t="shared" si="921"/>
        <v/>
      </c>
      <c r="EH650" t="str">
        <f t="shared" si="868"/>
        <v>Pterostylis scabrella</v>
      </c>
      <c r="EJ650" t="str">
        <f t="shared" si="848"/>
        <v>Pterostylis scitula</v>
      </c>
      <c r="EK650" s="100">
        <f t="shared" si="852"/>
        <v>0</v>
      </c>
      <c r="EL650" s="3">
        <f t="shared" si="864"/>
        <v>0</v>
      </c>
      <c r="EM650" s="3">
        <f t="shared" si="864"/>
        <v>0</v>
      </c>
      <c r="EN650" s="3">
        <f t="shared" si="864"/>
        <v>0</v>
      </c>
      <c r="EO650" s="3">
        <f t="shared" si="864"/>
        <v>0</v>
      </c>
      <c r="EP650" s="3">
        <f t="shared" si="864"/>
        <v>0</v>
      </c>
      <c r="EQ650" s="3">
        <f t="shared" si="864"/>
        <v>0</v>
      </c>
      <c r="ER650" s="3">
        <f t="shared" si="864"/>
        <v>1</v>
      </c>
      <c r="ES650" s="3">
        <f t="shared" si="864"/>
        <v>1</v>
      </c>
      <c r="ET650" s="3">
        <f t="shared" si="864"/>
        <v>0</v>
      </c>
      <c r="EU650" s="3">
        <f t="shared" si="864"/>
        <v>0</v>
      </c>
      <c r="EV650" s="24">
        <f t="shared" si="864"/>
        <v>0</v>
      </c>
      <c r="EW650" s="245">
        <f t="shared" si="867"/>
        <v>2</v>
      </c>
      <c r="EX650" s="262" t="str">
        <f t="shared" si="866"/>
        <v/>
      </c>
    </row>
    <row r="651" spans="1:154" ht="16.149999999999999" customHeight="1" x14ac:dyDescent="0.25">
      <c r="A651" s="363"/>
      <c r="D651" s="363"/>
      <c r="E651" s="363"/>
      <c r="F651" s="363"/>
      <c r="G651" s="363"/>
      <c r="H651" s="363"/>
      <c r="I651" s="363"/>
      <c r="J651" s="68">
        <f>L651</f>
        <v>454</v>
      </c>
      <c r="K651" s="427" t="str">
        <f>CONCATENATE(M651," ",N651)</f>
        <v>Pterostylis segregata</v>
      </c>
      <c r="L651" s="372">
        <v>454</v>
      </c>
      <c r="M651" s="427" t="s">
        <v>1765</v>
      </c>
      <c r="N651" s="76" t="s">
        <v>659</v>
      </c>
      <c r="O651" s="363" t="str">
        <f t="shared" si="851"/>
        <v>S</v>
      </c>
      <c r="P651" s="70" t="s">
        <v>7895</v>
      </c>
      <c r="Q651" s="364" t="s">
        <v>7892</v>
      </c>
      <c r="R651" s="365">
        <v>42931</v>
      </c>
      <c r="S651" s="365">
        <v>42954</v>
      </c>
      <c r="T651" s="603" t="s">
        <v>7894</v>
      </c>
      <c r="U651" s="603" t="s">
        <v>7894</v>
      </c>
      <c r="V651" s="603" t="s">
        <v>7894</v>
      </c>
      <c r="W651" s="603" t="s">
        <v>7894</v>
      </c>
      <c r="X651" s="603" t="s">
        <v>7894</v>
      </c>
      <c r="Y651" s="603" t="s">
        <v>7894</v>
      </c>
      <c r="Z651" s="603" t="s">
        <v>4826</v>
      </c>
      <c r="AA651" s="603" t="s">
        <v>4827</v>
      </c>
      <c r="AB651" s="603" t="s">
        <v>7894</v>
      </c>
      <c r="AC651" s="603" t="s">
        <v>7894</v>
      </c>
      <c r="AD651" s="603" t="s">
        <v>7894</v>
      </c>
      <c r="AE651" s="603" t="s">
        <v>7894</v>
      </c>
      <c r="AF651" s="605" t="s">
        <v>7904</v>
      </c>
      <c r="AG651" s="605" t="s">
        <v>7948</v>
      </c>
      <c r="AH651" s="366" t="s">
        <v>1593</v>
      </c>
      <c r="AI651" s="363">
        <f t="shared" si="854"/>
        <v>2</v>
      </c>
      <c r="AJ651" s="363">
        <v>37</v>
      </c>
      <c r="AK651" s="413" t="str">
        <f t="shared" si="861"/>
        <v>Frog Greenhoods</v>
      </c>
      <c r="AL651" s="413" t="str">
        <f t="shared" si="862"/>
        <v>Pterostylis sargentii</v>
      </c>
      <c r="AM651" s="486" t="s">
        <v>7607</v>
      </c>
      <c r="AN651" s="70" t="s">
        <v>7893</v>
      </c>
      <c r="AS651" s="69">
        <f t="shared" si="841"/>
        <v>29</v>
      </c>
      <c r="AT651" s="69">
        <f t="shared" si="842"/>
        <v>32</v>
      </c>
      <c r="AU651" s="69">
        <f t="shared" si="843"/>
        <v>7</v>
      </c>
      <c r="AV651" s="69">
        <f t="shared" si="844"/>
        <v>8</v>
      </c>
      <c r="AW651" s="81"/>
      <c r="AX651" s="70"/>
      <c r="AY651" s="364"/>
      <c r="BA651" s="238"/>
      <c r="BB651" s="237"/>
      <c r="BC651" s="270"/>
      <c r="BE651" s="367"/>
      <c r="BF651" s="374" t="str">
        <f t="shared" si="863"/>
        <v>y</v>
      </c>
      <c r="BG651" s="82"/>
      <c r="BH651" s="375"/>
      <c r="BI651" s="374"/>
      <c r="BJ651" s="403"/>
      <c r="CF651" s="388"/>
      <c r="EK651" s="100">
        <f t="shared" si="852"/>
        <v>0</v>
      </c>
      <c r="EL651" s="3">
        <f t="shared" si="864"/>
        <v>0</v>
      </c>
      <c r="EM651" s="3">
        <f t="shared" si="864"/>
        <v>0</v>
      </c>
      <c r="EN651" s="3">
        <f t="shared" si="864"/>
        <v>0</v>
      </c>
      <c r="EO651" s="3">
        <f t="shared" si="864"/>
        <v>0</v>
      </c>
      <c r="EP651" s="3">
        <f t="shared" si="864"/>
        <v>0</v>
      </c>
      <c r="EQ651" s="3">
        <f t="shared" si="864"/>
        <v>1</v>
      </c>
      <c r="ER651" s="3">
        <f t="shared" si="864"/>
        <v>1</v>
      </c>
      <c r="ES651" s="3">
        <f t="shared" si="864"/>
        <v>0</v>
      </c>
      <c r="ET651" s="3">
        <f t="shared" si="864"/>
        <v>0</v>
      </c>
      <c r="EU651" s="3">
        <f t="shared" si="864"/>
        <v>0</v>
      </c>
      <c r="EV651" s="24">
        <f t="shared" si="864"/>
        <v>0</v>
      </c>
      <c r="EW651" s="245">
        <f t="shared" si="867"/>
        <v>2</v>
      </c>
      <c r="EX651" s="262" t="str">
        <f t="shared" si="866"/>
        <v/>
      </c>
    </row>
    <row r="652" spans="1:154" ht="16.149999999999999" customHeight="1" x14ac:dyDescent="0.25">
      <c r="A652" s="363"/>
      <c r="D652" s="363"/>
      <c r="E652" s="363"/>
      <c r="F652" s="363"/>
      <c r="G652" s="363"/>
      <c r="H652" s="363"/>
      <c r="I652" s="363"/>
      <c r="J652" s="68">
        <f t="shared" si="853"/>
        <v>799</v>
      </c>
      <c r="K652" s="427" t="str">
        <f t="shared" si="865"/>
        <v>Pterostylis serotina</v>
      </c>
      <c r="L652" s="372">
        <v>799</v>
      </c>
      <c r="M652" s="427" t="s">
        <v>1765</v>
      </c>
      <c r="N652" s="76" t="s">
        <v>446</v>
      </c>
      <c r="O652" s="363" t="str">
        <f t="shared" si="851"/>
        <v>S</v>
      </c>
      <c r="P652" s="70" t="s">
        <v>3148</v>
      </c>
      <c r="Q652" s="364" t="s">
        <v>3149</v>
      </c>
      <c r="R652" s="365">
        <v>43039</v>
      </c>
      <c r="S652" s="365">
        <v>43069</v>
      </c>
      <c r="T652" s="603" t="s">
        <v>7894</v>
      </c>
      <c r="U652" s="603" t="s">
        <v>7894</v>
      </c>
      <c r="V652" s="603" t="s">
        <v>7894</v>
      </c>
      <c r="W652" s="603" t="s">
        <v>7894</v>
      </c>
      <c r="X652" s="603" t="s">
        <v>7894</v>
      </c>
      <c r="Y652" s="603" t="s">
        <v>7894</v>
      </c>
      <c r="Z652" s="603" t="s">
        <v>7894</v>
      </c>
      <c r="AA652" s="603" t="s">
        <v>7894</v>
      </c>
      <c r="AB652" s="603" t="s">
        <v>7894</v>
      </c>
      <c r="AC652" s="603" t="s">
        <v>4829</v>
      </c>
      <c r="AD652" s="603" t="s">
        <v>4830</v>
      </c>
      <c r="AE652" s="603" t="s">
        <v>7894</v>
      </c>
      <c r="AF652" s="605" t="s">
        <v>7897</v>
      </c>
      <c r="AG652" s="605" t="s">
        <v>7940</v>
      </c>
      <c r="AH652" s="366" t="s">
        <v>685</v>
      </c>
      <c r="AI652" s="363">
        <f t="shared" si="854"/>
        <v>6</v>
      </c>
      <c r="AJ652" s="363">
        <v>32</v>
      </c>
      <c r="AK652" s="413" t="str">
        <f t="shared" si="861"/>
        <v>Bird Orchids</v>
      </c>
      <c r="AL652" s="413" t="str">
        <f t="shared" si="862"/>
        <v>Pterostylis barbata/turfosa</v>
      </c>
      <c r="AM652" s="486" t="s">
        <v>7607</v>
      </c>
      <c r="AN652" s="70" t="s">
        <v>7579</v>
      </c>
      <c r="AO652" s="81" t="s">
        <v>3150</v>
      </c>
      <c r="AS652" s="69">
        <f t="shared" si="841"/>
        <v>45</v>
      </c>
      <c r="AT652" s="69">
        <f t="shared" si="842"/>
        <v>48</v>
      </c>
      <c r="AU652" s="69">
        <f t="shared" si="843"/>
        <v>10</v>
      </c>
      <c r="AV652" s="69">
        <f t="shared" si="844"/>
        <v>11</v>
      </c>
      <c r="AW652" s="81"/>
      <c r="AX652" s="70" t="s">
        <v>3151</v>
      </c>
      <c r="AY652" s="364" t="e">
        <v>#N/A</v>
      </c>
      <c r="AZ652" s="264" t="s">
        <v>48</v>
      </c>
      <c r="BA652" s="238"/>
      <c r="BB652" s="237" t="str">
        <f t="shared" si="845"/>
        <v/>
      </c>
      <c r="BC652" s="270">
        <f t="shared" si="855"/>
        <v>799</v>
      </c>
      <c r="BD652" t="str">
        <f t="shared" si="856"/>
        <v>Pterostylis serotina</v>
      </c>
      <c r="BE652" s="367" t="e">
        <f>COUNTIFS(#REF!,L652)</f>
        <v>#REF!</v>
      </c>
      <c r="BF652" s="374" t="str">
        <f t="shared" si="863"/>
        <v>y</v>
      </c>
      <c r="BG652" s="82"/>
      <c r="BH652" s="375"/>
      <c r="BI652" s="374"/>
      <c r="BJ652" s="403"/>
      <c r="CE652" t="str">
        <f>CONCATENATE(P650," (",K650,")")</f>
        <v>Elegant Snail Orchid (Pterostylis scitula)</v>
      </c>
      <c r="CF652" s="388" t="str">
        <f>K650</f>
        <v>Pterostylis scitula</v>
      </c>
      <c r="CG652" t="str">
        <f t="shared" ref="CG652:DL652" si="922">IF(CG$2&gt;=$R650,IF(CG$2&lt;=$S650,"X",""),"")</f>
        <v/>
      </c>
      <c r="CH652" t="str">
        <f t="shared" si="922"/>
        <v/>
      </c>
      <c r="CI652" t="str">
        <f t="shared" si="922"/>
        <v/>
      </c>
      <c r="CJ652" t="str">
        <f t="shared" si="922"/>
        <v/>
      </c>
      <c r="CK652" s="359" t="str">
        <f t="shared" si="922"/>
        <v/>
      </c>
      <c r="CL652" t="str">
        <f t="shared" si="922"/>
        <v/>
      </c>
      <c r="CM652" t="str">
        <f t="shared" si="922"/>
        <v/>
      </c>
      <c r="CN652" t="str">
        <f t="shared" si="922"/>
        <v/>
      </c>
      <c r="CO652" s="359" t="str">
        <f t="shared" si="922"/>
        <v/>
      </c>
      <c r="CP652" t="str">
        <f t="shared" si="922"/>
        <v/>
      </c>
      <c r="CQ652" t="str">
        <f t="shared" si="922"/>
        <v/>
      </c>
      <c r="CR652" t="str">
        <f t="shared" si="922"/>
        <v/>
      </c>
      <c r="CS652" s="359" t="str">
        <f t="shared" si="922"/>
        <v/>
      </c>
      <c r="CT652" t="str">
        <f t="shared" si="922"/>
        <v/>
      </c>
      <c r="CU652" t="str">
        <f t="shared" si="922"/>
        <v/>
      </c>
      <c r="CV652" t="str">
        <f t="shared" si="922"/>
        <v/>
      </c>
      <c r="CW652" t="str">
        <f t="shared" si="922"/>
        <v/>
      </c>
      <c r="CX652" s="359" t="str">
        <f t="shared" si="922"/>
        <v/>
      </c>
      <c r="CY652" t="str">
        <f t="shared" si="922"/>
        <v/>
      </c>
      <c r="CZ652" t="str">
        <f t="shared" si="922"/>
        <v/>
      </c>
      <c r="DA652" t="str">
        <f t="shared" si="922"/>
        <v/>
      </c>
      <c r="DB652" s="359" t="str">
        <f t="shared" si="922"/>
        <v/>
      </c>
      <c r="DC652" t="str">
        <f t="shared" si="922"/>
        <v/>
      </c>
      <c r="DD652" t="str">
        <f t="shared" si="922"/>
        <v/>
      </c>
      <c r="DE652" t="str">
        <f t="shared" si="922"/>
        <v/>
      </c>
      <c r="DF652" s="359" t="str">
        <f t="shared" si="922"/>
        <v/>
      </c>
      <c r="DG652" t="str">
        <f t="shared" si="922"/>
        <v/>
      </c>
      <c r="DH652" t="str">
        <f t="shared" si="922"/>
        <v/>
      </c>
      <c r="DI652" t="str">
        <f t="shared" si="922"/>
        <v/>
      </c>
      <c r="DJ652" t="str">
        <f t="shared" si="922"/>
        <v/>
      </c>
      <c r="DK652" s="359" t="str">
        <f t="shared" si="922"/>
        <v/>
      </c>
      <c r="DL652" t="str">
        <f t="shared" si="922"/>
        <v>X</v>
      </c>
      <c r="DM652" t="str">
        <f t="shared" ref="DM652:EG652" si="923">IF(DM$2&gt;=$R650,IF(DM$2&lt;=$S650,"X",""),"")</f>
        <v>X</v>
      </c>
      <c r="DN652" t="str">
        <f t="shared" si="923"/>
        <v>X</v>
      </c>
      <c r="DO652" s="359" t="str">
        <f t="shared" si="923"/>
        <v>X</v>
      </c>
      <c r="DP652" t="str">
        <f t="shared" si="923"/>
        <v>X</v>
      </c>
      <c r="DQ652" t="str">
        <f t="shared" si="923"/>
        <v>X</v>
      </c>
      <c r="DR652" t="str">
        <f t="shared" si="923"/>
        <v>X</v>
      </c>
      <c r="DS652" s="359" t="str">
        <f t="shared" si="923"/>
        <v>X</v>
      </c>
      <c r="DT652" t="str">
        <f t="shared" si="923"/>
        <v/>
      </c>
      <c r="DU652" t="str">
        <f t="shared" si="923"/>
        <v/>
      </c>
      <c r="DV652" t="str">
        <f t="shared" si="923"/>
        <v/>
      </c>
      <c r="DW652" t="str">
        <f t="shared" si="923"/>
        <v/>
      </c>
      <c r="DX652" s="359" t="str">
        <f t="shared" si="923"/>
        <v/>
      </c>
      <c r="DY652" t="str">
        <f t="shared" si="923"/>
        <v/>
      </c>
      <c r="DZ652" t="str">
        <f t="shared" si="923"/>
        <v/>
      </c>
      <c r="EA652" t="str">
        <f t="shared" si="923"/>
        <v/>
      </c>
      <c r="EB652" s="359" t="str">
        <f t="shared" si="923"/>
        <v/>
      </c>
      <c r="EC652" t="str">
        <f t="shared" si="923"/>
        <v/>
      </c>
      <c r="ED652" t="str">
        <f t="shared" si="923"/>
        <v/>
      </c>
      <c r="EE652" t="str">
        <f t="shared" si="923"/>
        <v/>
      </c>
      <c r="EF652" t="str">
        <f t="shared" si="923"/>
        <v/>
      </c>
      <c r="EG652" s="359" t="str">
        <f t="shared" si="923"/>
        <v/>
      </c>
      <c r="EH652" t="str">
        <f>BD650</f>
        <v>Pterostylis scitula</v>
      </c>
      <c r="EJ652" t="str">
        <f t="shared" si="848"/>
        <v>Pterostylis serotina</v>
      </c>
      <c r="EK652" s="100">
        <f t="shared" si="852"/>
        <v>0</v>
      </c>
      <c r="EL652" s="3">
        <f t="shared" si="864"/>
        <v>0</v>
      </c>
      <c r="EM652" s="3">
        <f t="shared" si="864"/>
        <v>0</v>
      </c>
      <c r="EN652" s="3">
        <f t="shared" si="864"/>
        <v>0</v>
      </c>
      <c r="EO652" s="3">
        <f t="shared" si="864"/>
        <v>0</v>
      </c>
      <c r="EP652" s="3">
        <f t="shared" si="864"/>
        <v>0</v>
      </c>
      <c r="EQ652" s="3">
        <f t="shared" si="864"/>
        <v>0</v>
      </c>
      <c r="ER652" s="3">
        <f t="shared" si="864"/>
        <v>0</v>
      </c>
      <c r="ES652" s="3">
        <f t="shared" si="864"/>
        <v>0</v>
      </c>
      <c r="ET652" s="3">
        <f t="shared" si="864"/>
        <v>1</v>
      </c>
      <c r="EU652" s="3">
        <f t="shared" si="864"/>
        <v>1</v>
      </c>
      <c r="EV652" s="24">
        <f t="shared" si="864"/>
        <v>0</v>
      </c>
      <c r="EW652" s="245">
        <f t="shared" si="867"/>
        <v>2</v>
      </c>
      <c r="EX652" s="262" t="str">
        <f t="shared" si="866"/>
        <v/>
      </c>
    </row>
    <row r="653" spans="1:154" ht="16.149999999999999" customHeight="1" x14ac:dyDescent="0.25">
      <c r="A653" s="363"/>
      <c r="D653" s="363"/>
      <c r="E653" s="363"/>
      <c r="F653" s="363"/>
      <c r="G653" s="363"/>
      <c r="H653" s="363"/>
      <c r="I653" s="363"/>
      <c r="J653" s="68">
        <f t="shared" si="853"/>
        <v>795</v>
      </c>
      <c r="K653" s="427" t="str">
        <f t="shared" si="865"/>
        <v>Pterostylis setulosa</v>
      </c>
      <c r="L653" s="372">
        <v>795</v>
      </c>
      <c r="M653" s="427" t="s">
        <v>1765</v>
      </c>
      <c r="N653" s="76" t="s">
        <v>230</v>
      </c>
      <c r="O653" s="363" t="str">
        <f t="shared" si="851"/>
        <v>S</v>
      </c>
      <c r="P653" s="70" t="s">
        <v>3152</v>
      </c>
      <c r="Q653" s="364" t="s">
        <v>3153</v>
      </c>
      <c r="R653" s="365">
        <v>42917</v>
      </c>
      <c r="S653" s="365">
        <v>43008</v>
      </c>
      <c r="T653" s="603" t="s">
        <v>7894</v>
      </c>
      <c r="U653" s="603" t="s">
        <v>7894</v>
      </c>
      <c r="V653" s="603" t="s">
        <v>7894</v>
      </c>
      <c r="W653" s="603" t="s">
        <v>7894</v>
      </c>
      <c r="X653" s="603" t="s">
        <v>7894</v>
      </c>
      <c r="Y653" s="603" t="s">
        <v>7894</v>
      </c>
      <c r="Z653" s="603" t="s">
        <v>4826</v>
      </c>
      <c r="AA653" s="603" t="s">
        <v>4827</v>
      </c>
      <c r="AB653" s="603" t="s">
        <v>4828</v>
      </c>
      <c r="AC653" s="603" t="s">
        <v>7894</v>
      </c>
      <c r="AD653" s="603" t="s">
        <v>7894</v>
      </c>
      <c r="AE653" s="603" t="s">
        <v>7894</v>
      </c>
      <c r="AF653" s="605" t="s">
        <v>7909</v>
      </c>
      <c r="AG653" s="605" t="s">
        <v>7952</v>
      </c>
      <c r="AH653" s="366" t="s">
        <v>685</v>
      </c>
      <c r="AI653" s="363">
        <f t="shared" si="854"/>
        <v>6</v>
      </c>
      <c r="AJ653" s="363">
        <v>34</v>
      </c>
      <c r="AK653" s="413" t="str">
        <f t="shared" si="861"/>
        <v>Snail Orchids</v>
      </c>
      <c r="AL653" s="413" t="str">
        <f t="shared" si="862"/>
        <v>Pterostylis nana</v>
      </c>
      <c r="AM653" s="486" t="s">
        <v>7607</v>
      </c>
      <c r="AN653" s="70" t="s">
        <v>7580</v>
      </c>
      <c r="AO653" s="70" t="s">
        <v>3154</v>
      </c>
      <c r="AS653" s="69">
        <f t="shared" si="841"/>
        <v>27</v>
      </c>
      <c r="AT653" s="69">
        <f t="shared" si="842"/>
        <v>39</v>
      </c>
      <c r="AU653" s="69">
        <f t="shared" si="843"/>
        <v>7</v>
      </c>
      <c r="AV653" s="69">
        <f t="shared" si="844"/>
        <v>9</v>
      </c>
      <c r="AW653" s="81"/>
      <c r="AX653" s="70" t="s">
        <v>3155</v>
      </c>
      <c r="AY653" s="364">
        <v>18657</v>
      </c>
      <c r="AZ653" s="264" t="s">
        <v>48</v>
      </c>
      <c r="BA653" s="238"/>
      <c r="BB653" s="237" t="str">
        <f t="shared" si="845"/>
        <v/>
      </c>
      <c r="BC653" s="270">
        <f t="shared" si="855"/>
        <v>795</v>
      </c>
      <c r="BD653" t="str">
        <f t="shared" si="856"/>
        <v>Pterostylis setulosa</v>
      </c>
      <c r="BE653" s="367" t="e">
        <f>COUNTIFS(#REF!,L653)</f>
        <v>#REF!</v>
      </c>
      <c r="BF653" s="374" t="str">
        <f t="shared" si="863"/>
        <v>y</v>
      </c>
      <c r="BG653" s="82"/>
      <c r="BH653" s="375"/>
      <c r="BI653" s="374"/>
      <c r="BJ653" s="403"/>
      <c r="CE653" t="str">
        <f t="shared" si="860"/>
        <v>Late Bird Orchid (Pterostylis serotina)</v>
      </c>
      <c r="CF653" s="388" t="str">
        <f t="shared" si="857"/>
        <v>Pterostylis serotina</v>
      </c>
      <c r="CG653" t="str">
        <f t="shared" si="869"/>
        <v/>
      </c>
      <c r="CH653" t="str">
        <f t="shared" si="870"/>
        <v/>
      </c>
      <c r="CI653" t="str">
        <f t="shared" si="871"/>
        <v/>
      </c>
      <c r="CJ653" t="str">
        <f t="shared" si="872"/>
        <v/>
      </c>
      <c r="CK653" s="359" t="str">
        <f t="shared" si="873"/>
        <v/>
      </c>
      <c r="CL653" t="str">
        <f t="shared" si="874"/>
        <v/>
      </c>
      <c r="CM653" t="str">
        <f t="shared" si="875"/>
        <v/>
      </c>
      <c r="CN653" t="str">
        <f t="shared" si="876"/>
        <v/>
      </c>
      <c r="CO653" s="359" t="str">
        <f t="shared" si="877"/>
        <v/>
      </c>
      <c r="CP653" t="str">
        <f t="shared" si="878"/>
        <v/>
      </c>
      <c r="CQ653" t="str">
        <f t="shared" si="879"/>
        <v/>
      </c>
      <c r="CR653" t="str">
        <f t="shared" si="880"/>
        <v/>
      </c>
      <c r="CS653" s="359" t="str">
        <f t="shared" si="881"/>
        <v/>
      </c>
      <c r="CT653" t="str">
        <f t="shared" si="882"/>
        <v/>
      </c>
      <c r="CU653" t="str">
        <f t="shared" si="883"/>
        <v/>
      </c>
      <c r="CV653" t="str">
        <f t="shared" si="884"/>
        <v/>
      </c>
      <c r="CW653" t="str">
        <f t="shared" si="885"/>
        <v/>
      </c>
      <c r="CX653" s="359" t="str">
        <f t="shared" si="886"/>
        <v/>
      </c>
      <c r="CY653" t="str">
        <f t="shared" si="887"/>
        <v/>
      </c>
      <c r="CZ653" t="str">
        <f t="shared" si="888"/>
        <v/>
      </c>
      <c r="DA653" t="str">
        <f t="shared" si="889"/>
        <v/>
      </c>
      <c r="DB653" s="359" t="str">
        <f t="shared" si="890"/>
        <v/>
      </c>
      <c r="DC653" t="str">
        <f t="shared" si="891"/>
        <v/>
      </c>
      <c r="DD653" t="str">
        <f t="shared" si="892"/>
        <v/>
      </c>
      <c r="DE653" t="str">
        <f t="shared" si="893"/>
        <v/>
      </c>
      <c r="DF653" s="359" t="str">
        <f t="shared" si="894"/>
        <v/>
      </c>
      <c r="DG653" t="str">
        <f t="shared" si="895"/>
        <v/>
      </c>
      <c r="DH653" t="str">
        <f t="shared" si="896"/>
        <v/>
      </c>
      <c r="DI653" t="str">
        <f t="shared" si="897"/>
        <v/>
      </c>
      <c r="DJ653" t="str">
        <f t="shared" si="898"/>
        <v/>
      </c>
      <c r="DK653" s="359" t="str">
        <f t="shared" si="899"/>
        <v/>
      </c>
      <c r="DL653" t="str">
        <f t="shared" si="900"/>
        <v/>
      </c>
      <c r="DM653" t="str">
        <f t="shared" si="901"/>
        <v/>
      </c>
      <c r="DN653" t="str">
        <f t="shared" si="902"/>
        <v/>
      </c>
      <c r="DO653" s="359" t="str">
        <f t="shared" si="903"/>
        <v/>
      </c>
      <c r="DP653" t="str">
        <f t="shared" si="904"/>
        <v/>
      </c>
      <c r="DQ653" t="str">
        <f t="shared" si="905"/>
        <v/>
      </c>
      <c r="DR653" t="str">
        <f t="shared" si="906"/>
        <v/>
      </c>
      <c r="DS653" s="359" t="str">
        <f t="shared" si="907"/>
        <v/>
      </c>
      <c r="DT653" t="str">
        <f t="shared" si="908"/>
        <v/>
      </c>
      <c r="DU653" t="str">
        <f t="shared" si="909"/>
        <v/>
      </c>
      <c r="DV653" t="str">
        <f t="shared" si="910"/>
        <v/>
      </c>
      <c r="DW653" t="str">
        <f t="shared" si="911"/>
        <v/>
      </c>
      <c r="DX653" s="359" t="str">
        <f t="shared" si="912"/>
        <v/>
      </c>
      <c r="DY653" t="str">
        <f t="shared" si="913"/>
        <v>X</v>
      </c>
      <c r="DZ653" t="str">
        <f t="shared" si="914"/>
        <v>X</v>
      </c>
      <c r="EA653" t="str">
        <f t="shared" si="915"/>
        <v>X</v>
      </c>
      <c r="EB653" s="359" t="str">
        <f t="shared" si="916"/>
        <v>X</v>
      </c>
      <c r="EC653" t="str">
        <f t="shared" si="917"/>
        <v/>
      </c>
      <c r="ED653" t="str">
        <f t="shared" si="918"/>
        <v/>
      </c>
      <c r="EE653" t="str">
        <f t="shared" si="919"/>
        <v/>
      </c>
      <c r="EF653" t="str">
        <f t="shared" si="920"/>
        <v/>
      </c>
      <c r="EG653" s="359" t="str">
        <f t="shared" si="921"/>
        <v/>
      </c>
      <c r="EH653" t="str">
        <f t="shared" si="868"/>
        <v>Pterostylis serotina</v>
      </c>
      <c r="EJ653" t="str">
        <f t="shared" si="848"/>
        <v>Pterostylis setulosa</v>
      </c>
      <c r="EK653" s="100">
        <f t="shared" si="852"/>
        <v>0</v>
      </c>
      <c r="EL653" s="3">
        <f t="shared" si="864"/>
        <v>0</v>
      </c>
      <c r="EM653" s="3">
        <f t="shared" si="864"/>
        <v>0</v>
      </c>
      <c r="EN653" s="3">
        <f t="shared" si="864"/>
        <v>0</v>
      </c>
      <c r="EO653" s="3">
        <f t="shared" si="864"/>
        <v>0</v>
      </c>
      <c r="EP653" s="3">
        <f t="shared" si="864"/>
        <v>0</v>
      </c>
      <c r="EQ653" s="3">
        <f t="shared" si="864"/>
        <v>1</v>
      </c>
      <c r="ER653" s="3">
        <f t="shared" si="864"/>
        <v>1</v>
      </c>
      <c r="ES653" s="3">
        <f t="shared" si="864"/>
        <v>1</v>
      </c>
      <c r="ET653" s="3">
        <f t="shared" si="864"/>
        <v>0</v>
      </c>
      <c r="EU653" s="3">
        <f t="shared" si="864"/>
        <v>0</v>
      </c>
      <c r="EV653" s="24">
        <f t="shared" si="864"/>
        <v>0</v>
      </c>
      <c r="EW653" s="245">
        <f t="shared" si="867"/>
        <v>3</v>
      </c>
      <c r="EX653" s="262" t="str">
        <f t="shared" si="866"/>
        <v/>
      </c>
    </row>
    <row r="654" spans="1:154" ht="16.149999999999999" customHeight="1" x14ac:dyDescent="0.25">
      <c r="A654" s="363"/>
      <c r="D654" s="363"/>
      <c r="E654" s="363"/>
      <c r="F654" s="363"/>
      <c r="G654" s="363"/>
      <c r="H654" s="363"/>
      <c r="I654" s="363"/>
      <c r="J654" s="68">
        <f t="shared" si="853"/>
        <v>1198</v>
      </c>
      <c r="K654" s="427" t="str">
        <f t="shared" si="865"/>
        <v>Pterostylis sigmoidea</v>
      </c>
      <c r="L654" s="372">
        <v>1198</v>
      </c>
      <c r="M654" s="427" t="s">
        <v>1765</v>
      </c>
      <c r="N654" s="76" t="s">
        <v>243</v>
      </c>
      <c r="O654" s="363" t="str">
        <f t="shared" si="851"/>
        <v>S</v>
      </c>
      <c r="P654" s="70" t="s">
        <v>3156</v>
      </c>
      <c r="Q654" s="364" t="s">
        <v>3157</v>
      </c>
      <c r="R654" s="365">
        <v>43008</v>
      </c>
      <c r="S654" s="365">
        <v>43039</v>
      </c>
      <c r="T654" s="603" t="s">
        <v>7894</v>
      </c>
      <c r="U654" s="603" t="s">
        <v>7894</v>
      </c>
      <c r="V654" s="603" t="s">
        <v>7894</v>
      </c>
      <c r="W654" s="603" t="s">
        <v>7894</v>
      </c>
      <c r="X654" s="603" t="s">
        <v>7894</v>
      </c>
      <c r="Y654" s="603" t="s">
        <v>7894</v>
      </c>
      <c r="Z654" s="603" t="s">
        <v>7894</v>
      </c>
      <c r="AA654" s="603" t="s">
        <v>7894</v>
      </c>
      <c r="AB654" s="603" t="s">
        <v>4828</v>
      </c>
      <c r="AC654" s="603" t="s">
        <v>4829</v>
      </c>
      <c r="AD654" s="603" t="s">
        <v>7894</v>
      </c>
      <c r="AE654" s="603" t="s">
        <v>7894</v>
      </c>
      <c r="AF654" s="605" t="s">
        <v>7896</v>
      </c>
      <c r="AG654" s="605" t="s">
        <v>7943</v>
      </c>
      <c r="AH654" s="366" t="s">
        <v>685</v>
      </c>
      <c r="AI654" s="363">
        <f t="shared" si="854"/>
        <v>6</v>
      </c>
      <c r="AJ654" s="363">
        <v>31</v>
      </c>
      <c r="AK654" s="413" t="str">
        <f t="shared" si="861"/>
        <v>Bird Orchids</v>
      </c>
      <c r="AL654" s="413" t="str">
        <f t="shared" si="862"/>
        <v>Pterostylis barbata/barbata</v>
      </c>
      <c r="AM654" s="486" t="s">
        <v>7607</v>
      </c>
      <c r="AN654" s="70" t="s">
        <v>3158</v>
      </c>
      <c r="AS654" s="69">
        <f t="shared" si="841"/>
        <v>40</v>
      </c>
      <c r="AT654" s="69">
        <f t="shared" si="842"/>
        <v>44</v>
      </c>
      <c r="AU654" s="69">
        <f t="shared" si="843"/>
        <v>9</v>
      </c>
      <c r="AV654" s="69">
        <f t="shared" si="844"/>
        <v>10</v>
      </c>
      <c r="AW654" s="81"/>
      <c r="AX654" s="70" t="s">
        <v>3159</v>
      </c>
      <c r="AY654" s="364" t="e">
        <v>#N/A</v>
      </c>
      <c r="AZ654" s="264" t="s">
        <v>48</v>
      </c>
      <c r="BA654" s="238"/>
      <c r="BB654" s="237" t="str">
        <f t="shared" si="845"/>
        <v/>
      </c>
      <c r="BC654" s="270">
        <f t="shared" si="855"/>
        <v>1198</v>
      </c>
      <c r="BD654" t="str">
        <f t="shared" si="856"/>
        <v>Pterostylis sigmoidea</v>
      </c>
      <c r="BE654" s="367" t="e">
        <f>COUNTIFS(#REF!,L654)</f>
        <v>#REF!</v>
      </c>
      <c r="BF654" s="374" t="str">
        <f t="shared" si="863"/>
        <v>y</v>
      </c>
      <c r="BG654" s="82"/>
      <c r="BH654" s="375"/>
      <c r="BI654" s="374"/>
      <c r="BJ654" s="403"/>
      <c r="CE654" t="str">
        <f t="shared" si="860"/>
        <v>Hairy Stemmed Snail Orchid (Pterostylis setulosa)</v>
      </c>
      <c r="CF654" s="388" t="str">
        <f t="shared" si="857"/>
        <v>Pterostylis setulosa</v>
      </c>
      <c r="CG654" t="str">
        <f t="shared" si="869"/>
        <v/>
      </c>
      <c r="CH654" t="str">
        <f t="shared" si="870"/>
        <v/>
      </c>
      <c r="CI654" t="str">
        <f t="shared" si="871"/>
        <v/>
      </c>
      <c r="CJ654" t="str">
        <f t="shared" si="872"/>
        <v/>
      </c>
      <c r="CK654" s="359" t="str">
        <f t="shared" si="873"/>
        <v/>
      </c>
      <c r="CL654" t="str">
        <f t="shared" si="874"/>
        <v/>
      </c>
      <c r="CM654" t="str">
        <f t="shared" si="875"/>
        <v/>
      </c>
      <c r="CN654" t="str">
        <f t="shared" si="876"/>
        <v/>
      </c>
      <c r="CO654" s="359" t="str">
        <f t="shared" si="877"/>
        <v/>
      </c>
      <c r="CP654" t="str">
        <f t="shared" si="878"/>
        <v/>
      </c>
      <c r="CQ654" t="str">
        <f t="shared" si="879"/>
        <v/>
      </c>
      <c r="CR654" t="str">
        <f t="shared" si="880"/>
        <v/>
      </c>
      <c r="CS654" s="359" t="str">
        <f t="shared" si="881"/>
        <v/>
      </c>
      <c r="CT654" t="str">
        <f t="shared" si="882"/>
        <v/>
      </c>
      <c r="CU654" t="str">
        <f t="shared" si="883"/>
        <v/>
      </c>
      <c r="CV654" t="str">
        <f t="shared" si="884"/>
        <v/>
      </c>
      <c r="CW654" t="str">
        <f t="shared" si="885"/>
        <v/>
      </c>
      <c r="CX654" s="359" t="str">
        <f t="shared" si="886"/>
        <v/>
      </c>
      <c r="CY654" t="str">
        <f t="shared" si="887"/>
        <v/>
      </c>
      <c r="CZ654" t="str">
        <f t="shared" si="888"/>
        <v/>
      </c>
      <c r="DA654" t="str">
        <f t="shared" si="889"/>
        <v/>
      </c>
      <c r="DB654" s="359" t="str">
        <f t="shared" si="890"/>
        <v/>
      </c>
      <c r="DC654" t="str">
        <f t="shared" si="891"/>
        <v/>
      </c>
      <c r="DD654" t="str">
        <f t="shared" si="892"/>
        <v/>
      </c>
      <c r="DE654" t="str">
        <f t="shared" si="893"/>
        <v/>
      </c>
      <c r="DF654" s="359" t="str">
        <f t="shared" si="894"/>
        <v/>
      </c>
      <c r="DG654" t="str">
        <f t="shared" si="895"/>
        <v>X</v>
      </c>
      <c r="DH654" t="str">
        <f t="shared" si="896"/>
        <v>X</v>
      </c>
      <c r="DI654" t="str">
        <f t="shared" si="897"/>
        <v>X</v>
      </c>
      <c r="DJ654" t="str">
        <f t="shared" si="898"/>
        <v>X</v>
      </c>
      <c r="DK654" s="359" t="str">
        <f t="shared" si="899"/>
        <v>X</v>
      </c>
      <c r="DL654" t="str">
        <f t="shared" si="900"/>
        <v>X</v>
      </c>
      <c r="DM654" t="str">
        <f t="shared" si="901"/>
        <v>X</v>
      </c>
      <c r="DN654" t="str">
        <f t="shared" si="902"/>
        <v>X</v>
      </c>
      <c r="DO654" s="359" t="str">
        <f t="shared" si="903"/>
        <v>X</v>
      </c>
      <c r="DP654" t="str">
        <f t="shared" si="904"/>
        <v>X</v>
      </c>
      <c r="DQ654" t="str">
        <f t="shared" si="905"/>
        <v>X</v>
      </c>
      <c r="DR654" t="str">
        <f t="shared" si="906"/>
        <v>X</v>
      </c>
      <c r="DS654" s="359" t="str">
        <f t="shared" si="907"/>
        <v>X</v>
      </c>
      <c r="DT654" t="str">
        <f t="shared" si="908"/>
        <v/>
      </c>
      <c r="DU654" t="str">
        <f t="shared" si="909"/>
        <v/>
      </c>
      <c r="DV654" t="str">
        <f t="shared" si="910"/>
        <v/>
      </c>
      <c r="DW654" t="str">
        <f t="shared" si="911"/>
        <v/>
      </c>
      <c r="DX654" s="359" t="str">
        <f t="shared" si="912"/>
        <v/>
      </c>
      <c r="DY654" t="str">
        <f t="shared" si="913"/>
        <v/>
      </c>
      <c r="DZ654" t="str">
        <f t="shared" si="914"/>
        <v/>
      </c>
      <c r="EA654" t="str">
        <f t="shared" si="915"/>
        <v/>
      </c>
      <c r="EB654" s="359" t="str">
        <f t="shared" si="916"/>
        <v/>
      </c>
      <c r="EC654" t="str">
        <f t="shared" si="917"/>
        <v/>
      </c>
      <c r="ED654" t="str">
        <f t="shared" si="918"/>
        <v/>
      </c>
      <c r="EE654" t="str">
        <f t="shared" si="919"/>
        <v/>
      </c>
      <c r="EF654" t="str">
        <f t="shared" si="920"/>
        <v/>
      </c>
      <c r="EG654" s="359" t="str">
        <f t="shared" si="921"/>
        <v/>
      </c>
      <c r="EH654" t="str">
        <f t="shared" si="868"/>
        <v>Pterostylis setulosa</v>
      </c>
      <c r="EJ654" t="str">
        <f t="shared" si="848"/>
        <v>Pterostylis sigmoidea</v>
      </c>
      <c r="EK654" s="100">
        <f t="shared" si="852"/>
        <v>0</v>
      </c>
      <c r="EL654" s="3">
        <f t="shared" ref="EL654:EV658" si="924">IF($AV654&gt;=$AU654,IF(AND(EL$2&gt;=$AU654,EL$2&lt;=$AV654),1,0),IF(OR(EL$2&gt;=$AU654,EL$2&lt;=$AV654),1,0))</f>
        <v>0</v>
      </c>
      <c r="EM654" s="3">
        <f t="shared" si="924"/>
        <v>0</v>
      </c>
      <c r="EN654" s="3">
        <f t="shared" si="924"/>
        <v>0</v>
      </c>
      <c r="EO654" s="3">
        <f t="shared" si="924"/>
        <v>0</v>
      </c>
      <c r="EP654" s="3">
        <f t="shared" si="924"/>
        <v>0</v>
      </c>
      <c r="EQ654" s="3">
        <f t="shared" si="924"/>
        <v>0</v>
      </c>
      <c r="ER654" s="3">
        <f t="shared" si="924"/>
        <v>0</v>
      </c>
      <c r="ES654" s="3">
        <f t="shared" si="924"/>
        <v>1</v>
      </c>
      <c r="ET654" s="3">
        <f t="shared" si="924"/>
        <v>1</v>
      </c>
      <c r="EU654" s="3">
        <f t="shared" si="924"/>
        <v>0</v>
      </c>
      <c r="EV654" s="24">
        <f t="shared" si="924"/>
        <v>0</v>
      </c>
      <c r="EW654" s="245">
        <f t="shared" si="867"/>
        <v>2</v>
      </c>
      <c r="EX654" s="262" t="str">
        <f t="shared" si="866"/>
        <v/>
      </c>
    </row>
    <row r="655" spans="1:154" ht="16.149999999999999" customHeight="1" x14ac:dyDescent="0.25">
      <c r="A655" s="363"/>
      <c r="D655" s="363"/>
      <c r="E655" s="363"/>
      <c r="F655" s="363"/>
      <c r="G655" s="363"/>
      <c r="H655" s="363"/>
      <c r="I655" s="363"/>
      <c r="J655" s="68">
        <f t="shared" si="853"/>
        <v>1137</v>
      </c>
      <c r="K655" s="427" t="str">
        <f t="shared" si="865"/>
        <v>Pterostylis sinuata</v>
      </c>
      <c r="L655" s="372">
        <v>1137</v>
      </c>
      <c r="M655" s="427" t="s">
        <v>1765</v>
      </c>
      <c r="N655" s="76" t="s">
        <v>668</v>
      </c>
      <c r="O655" s="363" t="str">
        <f t="shared" si="851"/>
        <v>S</v>
      </c>
      <c r="P655" s="70" t="s">
        <v>3160</v>
      </c>
      <c r="Q655" s="364" t="s">
        <v>3161</v>
      </c>
      <c r="R655" s="373">
        <v>42931</v>
      </c>
      <c r="S655" s="365">
        <v>42978</v>
      </c>
      <c r="T655" s="603" t="s">
        <v>7894</v>
      </c>
      <c r="U655" s="603" t="s">
        <v>7894</v>
      </c>
      <c r="V655" s="603" t="s">
        <v>7894</v>
      </c>
      <c r="W655" s="603" t="s">
        <v>7894</v>
      </c>
      <c r="X655" s="603" t="s">
        <v>7894</v>
      </c>
      <c r="Y655" s="603" t="s">
        <v>7894</v>
      </c>
      <c r="Z655" s="603" t="s">
        <v>4826</v>
      </c>
      <c r="AA655" s="603" t="s">
        <v>4827</v>
      </c>
      <c r="AB655" s="603" t="s">
        <v>7894</v>
      </c>
      <c r="AC655" s="603" t="s">
        <v>7894</v>
      </c>
      <c r="AD655" s="603" t="s">
        <v>7894</v>
      </c>
      <c r="AE655" s="603" t="s">
        <v>7894</v>
      </c>
      <c r="AF655" s="605" t="s">
        <v>7904</v>
      </c>
      <c r="AG655" s="605" t="s">
        <v>7948</v>
      </c>
      <c r="AH655" s="69" t="s">
        <v>1583</v>
      </c>
      <c r="AI655" s="363">
        <f t="shared" si="854"/>
        <v>1</v>
      </c>
      <c r="AJ655" s="363">
        <v>33</v>
      </c>
      <c r="AK655" s="413" t="str">
        <f t="shared" si="861"/>
        <v>Midget Greenhoods</v>
      </c>
      <c r="AL655" s="413" t="str">
        <f t="shared" si="862"/>
        <v>Pterostylis mutica</v>
      </c>
      <c r="AM655" s="486" t="s">
        <v>7607</v>
      </c>
      <c r="AN655" s="70" t="s">
        <v>7581</v>
      </c>
      <c r="AS655" s="69">
        <f t="shared" si="841"/>
        <v>29</v>
      </c>
      <c r="AT655" s="69">
        <f t="shared" si="842"/>
        <v>35</v>
      </c>
      <c r="AU655" s="69">
        <f t="shared" si="843"/>
        <v>7</v>
      </c>
      <c r="AV655" s="69">
        <f t="shared" si="844"/>
        <v>8</v>
      </c>
      <c r="AW655" s="81" t="e">
        <f>VLOOKUP(AM655,#REF!,6,FALSE)</f>
        <v>#REF!</v>
      </c>
      <c r="AX655" s="70" t="s">
        <v>3162</v>
      </c>
      <c r="AY655" s="364">
        <v>37460</v>
      </c>
      <c r="AZ655" s="264" t="s">
        <v>48</v>
      </c>
      <c r="BA655" s="238"/>
      <c r="BB655" s="237" t="str">
        <f t="shared" si="845"/>
        <v/>
      </c>
      <c r="BC655" s="270">
        <f t="shared" si="855"/>
        <v>1137</v>
      </c>
      <c r="BD655" t="str">
        <f t="shared" si="856"/>
        <v>Pterostylis sinuata</v>
      </c>
      <c r="BE655" s="367" t="e">
        <f>COUNTIFS(#REF!,L655)</f>
        <v>#REF!</v>
      </c>
      <c r="BF655" s="374" t="str">
        <f t="shared" si="863"/>
        <v>y</v>
      </c>
      <c r="BG655" s="82"/>
      <c r="BH655" s="375"/>
      <c r="BI655" s="374"/>
      <c r="BJ655" s="403"/>
      <c r="CE655" t="str">
        <f t="shared" si="860"/>
        <v>Sinuous Bird Orchid (Pterostylis sigmoidea)</v>
      </c>
      <c r="CF655" s="388" t="str">
        <f t="shared" si="857"/>
        <v>Pterostylis sigmoidea</v>
      </c>
      <c r="CG655" t="str">
        <f t="shared" si="869"/>
        <v/>
      </c>
      <c r="CH655" t="str">
        <f t="shared" si="870"/>
        <v/>
      </c>
      <c r="CI655" t="str">
        <f t="shared" si="871"/>
        <v/>
      </c>
      <c r="CJ655" t="str">
        <f t="shared" si="872"/>
        <v/>
      </c>
      <c r="CK655" s="359" t="str">
        <f t="shared" si="873"/>
        <v/>
      </c>
      <c r="CL655" t="str">
        <f t="shared" si="874"/>
        <v/>
      </c>
      <c r="CM655" t="str">
        <f t="shared" si="875"/>
        <v/>
      </c>
      <c r="CN655" t="str">
        <f t="shared" si="876"/>
        <v/>
      </c>
      <c r="CO655" s="359" t="str">
        <f t="shared" si="877"/>
        <v/>
      </c>
      <c r="CP655" t="str">
        <f t="shared" si="878"/>
        <v/>
      </c>
      <c r="CQ655" t="str">
        <f t="shared" si="879"/>
        <v/>
      </c>
      <c r="CR655" t="str">
        <f t="shared" si="880"/>
        <v/>
      </c>
      <c r="CS655" s="359" t="str">
        <f t="shared" si="881"/>
        <v/>
      </c>
      <c r="CT655" t="str">
        <f t="shared" si="882"/>
        <v/>
      </c>
      <c r="CU655" t="str">
        <f t="shared" si="883"/>
        <v/>
      </c>
      <c r="CV655" t="str">
        <f t="shared" si="884"/>
        <v/>
      </c>
      <c r="CW655" t="str">
        <f t="shared" si="885"/>
        <v/>
      </c>
      <c r="CX655" s="359" t="str">
        <f t="shared" si="886"/>
        <v/>
      </c>
      <c r="CY655" t="str">
        <f t="shared" si="887"/>
        <v/>
      </c>
      <c r="CZ655" t="str">
        <f t="shared" si="888"/>
        <v/>
      </c>
      <c r="DA655" t="str">
        <f t="shared" si="889"/>
        <v/>
      </c>
      <c r="DB655" s="359" t="str">
        <f t="shared" si="890"/>
        <v/>
      </c>
      <c r="DC655" t="str">
        <f t="shared" si="891"/>
        <v/>
      </c>
      <c r="DD655" t="str">
        <f t="shared" si="892"/>
        <v/>
      </c>
      <c r="DE655" t="str">
        <f t="shared" si="893"/>
        <v/>
      </c>
      <c r="DF655" s="359" t="str">
        <f t="shared" si="894"/>
        <v/>
      </c>
      <c r="DG655" t="str">
        <f t="shared" si="895"/>
        <v/>
      </c>
      <c r="DH655" t="str">
        <f t="shared" si="896"/>
        <v/>
      </c>
      <c r="DI655" t="str">
        <f t="shared" si="897"/>
        <v/>
      </c>
      <c r="DJ655" t="str">
        <f t="shared" si="898"/>
        <v/>
      </c>
      <c r="DK655" s="359" t="str">
        <f t="shared" si="899"/>
        <v/>
      </c>
      <c r="DL655" t="str">
        <f t="shared" si="900"/>
        <v/>
      </c>
      <c r="DM655" t="str">
        <f t="shared" si="901"/>
        <v/>
      </c>
      <c r="DN655" t="str">
        <f t="shared" si="902"/>
        <v/>
      </c>
      <c r="DO655" s="359" t="str">
        <f t="shared" si="903"/>
        <v/>
      </c>
      <c r="DP655" t="str">
        <f t="shared" si="904"/>
        <v/>
      </c>
      <c r="DQ655" t="str">
        <f t="shared" si="905"/>
        <v/>
      </c>
      <c r="DR655" t="str">
        <f t="shared" si="906"/>
        <v/>
      </c>
      <c r="DS655" s="359" t="str">
        <f t="shared" si="907"/>
        <v/>
      </c>
      <c r="DT655" t="str">
        <f t="shared" si="908"/>
        <v>X</v>
      </c>
      <c r="DU655" t="str">
        <f t="shared" si="909"/>
        <v>X</v>
      </c>
      <c r="DV655" t="str">
        <f t="shared" si="910"/>
        <v>X</v>
      </c>
      <c r="DW655" t="str">
        <f t="shared" si="911"/>
        <v>X</v>
      </c>
      <c r="DX655" s="359" t="str">
        <f t="shared" si="912"/>
        <v>X</v>
      </c>
      <c r="DY655" t="str">
        <f t="shared" si="913"/>
        <v/>
      </c>
      <c r="DZ655" t="str">
        <f t="shared" si="914"/>
        <v/>
      </c>
      <c r="EA655" t="str">
        <f t="shared" si="915"/>
        <v/>
      </c>
      <c r="EB655" s="359" t="str">
        <f t="shared" si="916"/>
        <v/>
      </c>
      <c r="EC655" t="str">
        <f t="shared" si="917"/>
        <v/>
      </c>
      <c r="ED655" t="str">
        <f t="shared" si="918"/>
        <v/>
      </c>
      <c r="EE655" t="str">
        <f t="shared" si="919"/>
        <v/>
      </c>
      <c r="EF655" t="str">
        <f t="shared" si="920"/>
        <v/>
      </c>
      <c r="EG655" s="359" t="str">
        <f t="shared" si="921"/>
        <v/>
      </c>
      <c r="EH655" t="str">
        <f t="shared" si="868"/>
        <v>Pterostylis sigmoidea</v>
      </c>
      <c r="EJ655" t="str">
        <f t="shared" si="848"/>
        <v>Pterostylis sinuata</v>
      </c>
      <c r="EK655" s="100">
        <f t="shared" si="852"/>
        <v>0</v>
      </c>
      <c r="EL655" s="3">
        <f t="shared" si="924"/>
        <v>0</v>
      </c>
      <c r="EM655" s="3">
        <f t="shared" si="924"/>
        <v>0</v>
      </c>
      <c r="EN655" s="3">
        <f t="shared" si="924"/>
        <v>0</v>
      </c>
      <c r="EO655" s="3">
        <f t="shared" si="924"/>
        <v>0</v>
      </c>
      <c r="EP655" s="3">
        <f t="shared" si="924"/>
        <v>0</v>
      </c>
      <c r="EQ655" s="3">
        <f t="shared" si="924"/>
        <v>1</v>
      </c>
      <c r="ER655" s="3">
        <f t="shared" si="924"/>
        <v>1</v>
      </c>
      <c r="ES655" s="3">
        <f t="shared" si="924"/>
        <v>0</v>
      </c>
      <c r="ET655" s="3">
        <f t="shared" si="924"/>
        <v>0</v>
      </c>
      <c r="EU655" s="3">
        <f t="shared" si="924"/>
        <v>0</v>
      </c>
      <c r="EV655" s="24">
        <f t="shared" si="924"/>
        <v>0</v>
      </c>
      <c r="EW655" s="245">
        <f t="shared" si="867"/>
        <v>2</v>
      </c>
      <c r="EX655" s="262" t="str">
        <f t="shared" si="866"/>
        <v/>
      </c>
    </row>
    <row r="656" spans="1:154" ht="16.149999999999999" customHeight="1" x14ac:dyDescent="0.25">
      <c r="A656" s="363"/>
      <c r="D656" s="363"/>
      <c r="E656" s="363"/>
      <c r="F656" s="363"/>
      <c r="G656" s="363"/>
      <c r="H656" s="363"/>
      <c r="I656" s="363"/>
      <c r="J656" s="68">
        <f t="shared" si="853"/>
        <v>1254</v>
      </c>
      <c r="K656" s="427" t="str">
        <f t="shared" si="865"/>
        <v>Pterostylis sp.</v>
      </c>
      <c r="L656" s="372">
        <v>1254</v>
      </c>
      <c r="M656" s="427" t="s">
        <v>1765</v>
      </c>
      <c r="N656" s="76" t="s">
        <v>67</v>
      </c>
      <c r="O656" s="363" t="str">
        <f t="shared" si="851"/>
        <v>S</v>
      </c>
      <c r="P656" s="70" t="s">
        <v>3163</v>
      </c>
      <c r="Q656" s="364" t="s">
        <v>1055</v>
      </c>
      <c r="R656" s="365" t="s">
        <v>685</v>
      </c>
      <c r="S656" s="365" t="s">
        <v>685</v>
      </c>
      <c r="T656" s="603" t="s">
        <v>7894</v>
      </c>
      <c r="U656" s="603" t="s">
        <v>7894</v>
      </c>
      <c r="V656" s="603" t="s">
        <v>7894</v>
      </c>
      <c r="W656" s="603" t="s">
        <v>7894</v>
      </c>
      <c r="X656" s="603" t="s">
        <v>7894</v>
      </c>
      <c r="Y656" s="603" t="s">
        <v>7894</v>
      </c>
      <c r="Z656" s="603" t="s">
        <v>7894</v>
      </c>
      <c r="AA656" s="603" t="s">
        <v>7894</v>
      </c>
      <c r="AB656" s="603" t="s">
        <v>7894</v>
      </c>
      <c r="AC656" s="603" t="s">
        <v>7894</v>
      </c>
      <c r="AD656" s="603" t="s">
        <v>7894</v>
      </c>
      <c r="AE656" s="603" t="s">
        <v>7894</v>
      </c>
      <c r="AF656" s="605" t="s">
        <v>48</v>
      </c>
      <c r="AG656" s="605" t="s">
        <v>48</v>
      </c>
      <c r="AH656" s="366" t="s">
        <v>685</v>
      </c>
      <c r="AI656" s="363">
        <f t="shared" si="854"/>
        <v>6</v>
      </c>
      <c r="AJ656" s="363">
        <v>0</v>
      </c>
      <c r="AK656" s="413" t="str">
        <f t="shared" si="861"/>
        <v>None</v>
      </c>
      <c r="AL656" s="413" t="str">
        <f t="shared" si="862"/>
        <v>None</v>
      </c>
      <c r="AM656" s="486" t="s">
        <v>7613</v>
      </c>
      <c r="AS656" s="69">
        <f t="shared" si="841"/>
        <v>0</v>
      </c>
      <c r="AT656" s="69">
        <f t="shared" si="842"/>
        <v>0</v>
      </c>
      <c r="AU656" s="69">
        <f t="shared" si="843"/>
        <v>0</v>
      </c>
      <c r="AV656" s="69">
        <f t="shared" si="844"/>
        <v>0</v>
      </c>
      <c r="AW656" s="81"/>
      <c r="AX656" s="70" t="s">
        <v>3163</v>
      </c>
      <c r="AY656" s="364">
        <v>0</v>
      </c>
      <c r="AZ656" s="264" t="s">
        <v>48</v>
      </c>
      <c r="BA656" s="238"/>
      <c r="BB656" s="237" t="str">
        <f t="shared" si="845"/>
        <v/>
      </c>
      <c r="BC656" s="270">
        <f t="shared" si="855"/>
        <v>1254</v>
      </c>
      <c r="BD656" t="str">
        <f t="shared" si="856"/>
        <v>Pterostylis sp.</v>
      </c>
      <c r="BE656" s="367" t="e">
        <f>COUNTIFS(#REF!,L656)</f>
        <v>#REF!</v>
      </c>
      <c r="BF656" s="374" t="str">
        <f t="shared" si="863"/>
        <v>y</v>
      </c>
      <c r="BG656" s="82"/>
      <c r="BH656" s="375"/>
      <c r="BI656" s="374"/>
      <c r="BJ656" s="403"/>
      <c r="CE656" t="str">
        <f t="shared" si="860"/>
        <v>Northhampton Midget Greenhood (Pterostylis sinuata)</v>
      </c>
      <c r="CF656" s="388" t="str">
        <f t="shared" si="857"/>
        <v>Pterostylis sinuata</v>
      </c>
      <c r="CG656" t="str">
        <f t="shared" si="869"/>
        <v/>
      </c>
      <c r="CH656" t="str">
        <f t="shared" si="870"/>
        <v/>
      </c>
      <c r="CI656" t="str">
        <f t="shared" si="871"/>
        <v/>
      </c>
      <c r="CJ656" t="str">
        <f t="shared" si="872"/>
        <v/>
      </c>
      <c r="CK656" s="359" t="str">
        <f t="shared" si="873"/>
        <v/>
      </c>
      <c r="CL656" t="str">
        <f t="shared" si="874"/>
        <v/>
      </c>
      <c r="CM656" t="str">
        <f t="shared" si="875"/>
        <v/>
      </c>
      <c r="CN656" t="str">
        <f t="shared" si="876"/>
        <v/>
      </c>
      <c r="CO656" s="359" t="str">
        <f t="shared" si="877"/>
        <v/>
      </c>
      <c r="CP656" t="str">
        <f t="shared" si="878"/>
        <v/>
      </c>
      <c r="CQ656" t="str">
        <f t="shared" si="879"/>
        <v/>
      </c>
      <c r="CR656" t="str">
        <f t="shared" si="880"/>
        <v/>
      </c>
      <c r="CS656" s="359" t="str">
        <f t="shared" si="881"/>
        <v/>
      </c>
      <c r="CT656" t="str">
        <f t="shared" si="882"/>
        <v/>
      </c>
      <c r="CU656" t="str">
        <f t="shared" si="883"/>
        <v/>
      </c>
      <c r="CV656" t="str">
        <f t="shared" si="884"/>
        <v/>
      </c>
      <c r="CW656" t="str">
        <f t="shared" si="885"/>
        <v/>
      </c>
      <c r="CX656" s="359" t="str">
        <f t="shared" si="886"/>
        <v/>
      </c>
      <c r="CY656" t="str">
        <f t="shared" si="887"/>
        <v/>
      </c>
      <c r="CZ656" t="str">
        <f t="shared" si="888"/>
        <v/>
      </c>
      <c r="DA656" t="str">
        <f t="shared" si="889"/>
        <v/>
      </c>
      <c r="DB656" s="359" t="str">
        <f t="shared" si="890"/>
        <v/>
      </c>
      <c r="DC656" t="str">
        <f t="shared" si="891"/>
        <v/>
      </c>
      <c r="DD656" t="str">
        <f t="shared" si="892"/>
        <v/>
      </c>
      <c r="DE656" t="str">
        <f t="shared" si="893"/>
        <v/>
      </c>
      <c r="DF656" s="359" t="str">
        <f t="shared" si="894"/>
        <v/>
      </c>
      <c r="DG656" t="str">
        <f t="shared" si="895"/>
        <v/>
      </c>
      <c r="DH656" t="str">
        <f t="shared" si="896"/>
        <v/>
      </c>
      <c r="DI656" t="str">
        <f t="shared" si="897"/>
        <v>X</v>
      </c>
      <c r="DJ656" t="str">
        <f t="shared" si="898"/>
        <v>X</v>
      </c>
      <c r="DK656" s="359" t="str">
        <f t="shared" si="899"/>
        <v>X</v>
      </c>
      <c r="DL656" t="str">
        <f t="shared" si="900"/>
        <v>X</v>
      </c>
      <c r="DM656" t="str">
        <f t="shared" si="901"/>
        <v>X</v>
      </c>
      <c r="DN656" t="str">
        <f t="shared" si="902"/>
        <v>X</v>
      </c>
      <c r="DO656" s="359" t="str">
        <f t="shared" si="903"/>
        <v>X</v>
      </c>
      <c r="DP656" t="str">
        <f t="shared" si="904"/>
        <v/>
      </c>
      <c r="DQ656" t="str">
        <f t="shared" si="905"/>
        <v/>
      </c>
      <c r="DR656" t="str">
        <f t="shared" si="906"/>
        <v/>
      </c>
      <c r="DS656" s="359" t="str">
        <f t="shared" si="907"/>
        <v/>
      </c>
      <c r="DT656" t="str">
        <f t="shared" si="908"/>
        <v/>
      </c>
      <c r="DU656" t="str">
        <f t="shared" si="909"/>
        <v/>
      </c>
      <c r="DV656" t="str">
        <f t="shared" si="910"/>
        <v/>
      </c>
      <c r="DW656" t="str">
        <f t="shared" si="911"/>
        <v/>
      </c>
      <c r="DX656" s="359" t="str">
        <f t="shared" si="912"/>
        <v/>
      </c>
      <c r="DY656" t="str">
        <f t="shared" si="913"/>
        <v/>
      </c>
      <c r="DZ656" t="str">
        <f t="shared" si="914"/>
        <v/>
      </c>
      <c r="EA656" t="str">
        <f t="shared" si="915"/>
        <v/>
      </c>
      <c r="EB656" s="359" t="str">
        <f t="shared" si="916"/>
        <v/>
      </c>
      <c r="EC656" t="str">
        <f t="shared" si="917"/>
        <v/>
      </c>
      <c r="ED656" t="str">
        <f t="shared" si="918"/>
        <v/>
      </c>
      <c r="EE656" t="str">
        <f t="shared" si="919"/>
        <v/>
      </c>
      <c r="EF656" t="str">
        <f t="shared" si="920"/>
        <v/>
      </c>
      <c r="EG656" s="359" t="str">
        <f t="shared" si="921"/>
        <v/>
      </c>
      <c r="EH656" t="str">
        <f t="shared" si="868"/>
        <v>Pterostylis sinuata</v>
      </c>
      <c r="EJ656" t="str">
        <f t="shared" si="848"/>
        <v>Pterostylis sp.</v>
      </c>
      <c r="EK656" s="100">
        <f t="shared" si="852"/>
        <v>0</v>
      </c>
      <c r="EL656" s="3">
        <f t="shared" si="924"/>
        <v>0</v>
      </c>
      <c r="EM656" s="3">
        <f t="shared" si="924"/>
        <v>0</v>
      </c>
      <c r="EN656" s="3">
        <f t="shared" si="924"/>
        <v>0</v>
      </c>
      <c r="EO656" s="3">
        <f t="shared" si="924"/>
        <v>0</v>
      </c>
      <c r="EP656" s="3">
        <f t="shared" si="924"/>
        <v>0</v>
      </c>
      <c r="EQ656" s="3">
        <f t="shared" si="924"/>
        <v>0</v>
      </c>
      <c r="ER656" s="3">
        <f t="shared" si="924"/>
        <v>0</v>
      </c>
      <c r="ES656" s="3">
        <f t="shared" si="924"/>
        <v>0</v>
      </c>
      <c r="ET656" s="3">
        <f t="shared" si="924"/>
        <v>0</v>
      </c>
      <c r="EU656" s="3">
        <f t="shared" si="924"/>
        <v>0</v>
      </c>
      <c r="EV656" s="24">
        <f t="shared" si="924"/>
        <v>0</v>
      </c>
      <c r="EW656" s="245">
        <f t="shared" si="867"/>
        <v>0</v>
      </c>
      <c r="EX656" s="262" t="str">
        <f t="shared" si="866"/>
        <v/>
      </c>
    </row>
    <row r="657" spans="1:154" ht="16.149999999999999" customHeight="1" x14ac:dyDescent="0.25">
      <c r="A657" s="363"/>
      <c r="D657" s="363"/>
      <c r="E657" s="363"/>
      <c r="F657" s="363"/>
      <c r="G657" s="363"/>
      <c r="H657" s="363"/>
      <c r="I657" s="363"/>
      <c r="J657" s="68">
        <f t="shared" si="853"/>
        <v>756</v>
      </c>
      <c r="K657" s="427" t="str">
        <f t="shared" si="865"/>
        <v>Pterostylis sp. 'bloated'</v>
      </c>
      <c r="L657" s="372">
        <v>756</v>
      </c>
      <c r="M657" s="427" t="s">
        <v>1765</v>
      </c>
      <c r="N657" s="76" t="s">
        <v>417</v>
      </c>
      <c r="O657" s="363" t="str">
        <f t="shared" si="851"/>
        <v>S</v>
      </c>
      <c r="P657" s="70" t="s">
        <v>3164</v>
      </c>
      <c r="Q657" s="364" t="s">
        <v>3165</v>
      </c>
      <c r="R657" s="365">
        <v>43009</v>
      </c>
      <c r="S657" s="365">
        <v>43069</v>
      </c>
      <c r="T657" s="603" t="s">
        <v>7894</v>
      </c>
      <c r="U657" s="603" t="s">
        <v>7894</v>
      </c>
      <c r="V657" s="603" t="s">
        <v>7894</v>
      </c>
      <c r="W657" s="603" t="s">
        <v>7894</v>
      </c>
      <c r="X657" s="603" t="s">
        <v>7894</v>
      </c>
      <c r="Y657" s="603" t="s">
        <v>7894</v>
      </c>
      <c r="Z657" s="603" t="s">
        <v>7894</v>
      </c>
      <c r="AA657" s="603" t="s">
        <v>7894</v>
      </c>
      <c r="AB657" s="603" t="s">
        <v>4828</v>
      </c>
      <c r="AC657" s="603" t="s">
        <v>4829</v>
      </c>
      <c r="AD657" s="603" t="s">
        <v>4830</v>
      </c>
      <c r="AE657" s="603" t="s">
        <v>7894</v>
      </c>
      <c r="AF657" s="605" t="s">
        <v>7902</v>
      </c>
      <c r="AG657" s="605" t="s">
        <v>7946</v>
      </c>
      <c r="AH657" s="366" t="s">
        <v>685</v>
      </c>
      <c r="AI657" s="363">
        <f t="shared" si="854"/>
        <v>6</v>
      </c>
      <c r="AJ657" s="363">
        <v>31</v>
      </c>
      <c r="AK657" s="413" t="str">
        <f t="shared" si="861"/>
        <v>Bird Orchids</v>
      </c>
      <c r="AL657" s="413" t="str">
        <f t="shared" si="862"/>
        <v>Pterostylis barbata/barbata</v>
      </c>
      <c r="AM657" s="486" t="s">
        <v>7609</v>
      </c>
      <c r="AS657" s="69">
        <f t="shared" si="841"/>
        <v>40</v>
      </c>
      <c r="AT657" s="69">
        <f t="shared" si="842"/>
        <v>48</v>
      </c>
      <c r="AU657" s="69">
        <f t="shared" si="843"/>
        <v>10</v>
      </c>
      <c r="AV657" s="69">
        <f t="shared" si="844"/>
        <v>11</v>
      </c>
      <c r="AW657" s="81"/>
      <c r="AX657" s="70" t="s">
        <v>3166</v>
      </c>
      <c r="AY657" s="364" t="e">
        <v>#N/A</v>
      </c>
      <c r="AZ657" s="264" t="s">
        <v>48</v>
      </c>
      <c r="BA657" s="238"/>
      <c r="BB657" s="237" t="str">
        <f t="shared" si="845"/>
        <v/>
      </c>
      <c r="BC657" s="270">
        <f t="shared" si="855"/>
        <v>756</v>
      </c>
      <c r="BD657" t="str">
        <f t="shared" si="856"/>
        <v>Pterostylis sp. 'bloated'</v>
      </c>
      <c r="BE657" s="367" t="e">
        <f>COUNTIFS(#REF!,L657)</f>
        <v>#REF!</v>
      </c>
      <c r="BF657" s="374" t="str">
        <f t="shared" si="863"/>
        <v>y</v>
      </c>
      <c r="BG657" s="82"/>
      <c r="BH657" s="375"/>
      <c r="BI657" s="374"/>
      <c r="BJ657" s="403"/>
      <c r="CE657" t="str">
        <f t="shared" si="860"/>
        <v>Greenhoods, shell, bird, snail orchids (Pterostylis sp.)</v>
      </c>
      <c r="CF657" s="388" t="str">
        <f t="shared" si="857"/>
        <v>Pterostylis sp.</v>
      </c>
      <c r="CG657" t="str">
        <f t="shared" si="869"/>
        <v/>
      </c>
      <c r="CH657" t="str">
        <f t="shared" si="870"/>
        <v/>
      </c>
      <c r="CI657" t="str">
        <f t="shared" si="871"/>
        <v/>
      </c>
      <c r="CJ657" t="str">
        <f t="shared" si="872"/>
        <v/>
      </c>
      <c r="CK657" s="359" t="str">
        <f t="shared" si="873"/>
        <v/>
      </c>
      <c r="CL657" t="str">
        <f t="shared" si="874"/>
        <v/>
      </c>
      <c r="CM657" t="str">
        <f t="shared" si="875"/>
        <v/>
      </c>
      <c r="CN657" t="str">
        <f t="shared" si="876"/>
        <v/>
      </c>
      <c r="CO657" s="359" t="str">
        <f t="shared" si="877"/>
        <v/>
      </c>
      <c r="CP657" t="str">
        <f t="shared" si="878"/>
        <v/>
      </c>
      <c r="CQ657" t="str">
        <f t="shared" si="879"/>
        <v/>
      </c>
      <c r="CR657" t="str">
        <f t="shared" si="880"/>
        <v/>
      </c>
      <c r="CS657" s="359" t="str">
        <f t="shared" si="881"/>
        <v/>
      </c>
      <c r="CT657" t="str">
        <f t="shared" si="882"/>
        <v/>
      </c>
      <c r="CU657" t="str">
        <f t="shared" si="883"/>
        <v/>
      </c>
      <c r="CV657" t="str">
        <f t="shared" si="884"/>
        <v/>
      </c>
      <c r="CW657" t="str">
        <f t="shared" si="885"/>
        <v/>
      </c>
      <c r="CX657" s="359" t="str">
        <f t="shared" si="886"/>
        <v/>
      </c>
      <c r="CY657" t="str">
        <f t="shared" si="887"/>
        <v/>
      </c>
      <c r="CZ657" t="str">
        <f t="shared" si="888"/>
        <v/>
      </c>
      <c r="DA657" t="str">
        <f t="shared" si="889"/>
        <v/>
      </c>
      <c r="DB657" s="359" t="str">
        <f t="shared" si="890"/>
        <v/>
      </c>
      <c r="DC657" t="str">
        <f t="shared" si="891"/>
        <v/>
      </c>
      <c r="DD657" t="str">
        <f t="shared" si="892"/>
        <v/>
      </c>
      <c r="DE657" t="str">
        <f t="shared" si="893"/>
        <v/>
      </c>
      <c r="DF657" s="359" t="str">
        <f t="shared" si="894"/>
        <v/>
      </c>
      <c r="DG657" t="str">
        <f t="shared" si="895"/>
        <v/>
      </c>
      <c r="DH657" t="str">
        <f t="shared" si="896"/>
        <v/>
      </c>
      <c r="DI657" t="str">
        <f t="shared" si="897"/>
        <v/>
      </c>
      <c r="DJ657" t="str">
        <f t="shared" si="898"/>
        <v/>
      </c>
      <c r="DK657" s="359" t="str">
        <f t="shared" si="899"/>
        <v/>
      </c>
      <c r="DL657" t="str">
        <f t="shared" si="900"/>
        <v/>
      </c>
      <c r="DM657" t="str">
        <f t="shared" si="901"/>
        <v/>
      </c>
      <c r="DN657" t="str">
        <f t="shared" si="902"/>
        <v/>
      </c>
      <c r="DO657" s="359" t="str">
        <f t="shared" si="903"/>
        <v/>
      </c>
      <c r="DP657" t="str">
        <f t="shared" si="904"/>
        <v/>
      </c>
      <c r="DQ657" t="str">
        <f t="shared" si="905"/>
        <v/>
      </c>
      <c r="DR657" t="str">
        <f t="shared" si="906"/>
        <v/>
      </c>
      <c r="DS657" s="359" t="str">
        <f t="shared" si="907"/>
        <v/>
      </c>
      <c r="DT657" t="str">
        <f t="shared" si="908"/>
        <v/>
      </c>
      <c r="DU657" t="str">
        <f t="shared" si="909"/>
        <v/>
      </c>
      <c r="DV657" t="str">
        <f t="shared" si="910"/>
        <v/>
      </c>
      <c r="DW657" t="str">
        <f t="shared" si="911"/>
        <v/>
      </c>
      <c r="DX657" s="359" t="str">
        <f t="shared" si="912"/>
        <v/>
      </c>
      <c r="DY657" t="str">
        <f t="shared" si="913"/>
        <v/>
      </c>
      <c r="DZ657" t="str">
        <f t="shared" si="914"/>
        <v/>
      </c>
      <c r="EA657" t="str">
        <f t="shared" si="915"/>
        <v/>
      </c>
      <c r="EB657" s="359" t="str">
        <f t="shared" si="916"/>
        <v/>
      </c>
      <c r="EC657" t="str">
        <f t="shared" si="917"/>
        <v/>
      </c>
      <c r="ED657" t="str">
        <f t="shared" si="918"/>
        <v/>
      </c>
      <c r="EE657" t="str">
        <f t="shared" si="919"/>
        <v/>
      </c>
      <c r="EF657" t="str">
        <f t="shared" si="920"/>
        <v/>
      </c>
      <c r="EG657" s="359" t="str">
        <f t="shared" si="921"/>
        <v/>
      </c>
      <c r="EH657" t="str">
        <f t="shared" si="868"/>
        <v>Pterostylis sp.</v>
      </c>
      <c r="EJ657" t="str">
        <f t="shared" si="848"/>
        <v>Pterostylis sp. 'bloated'</v>
      </c>
      <c r="EK657" s="100">
        <f t="shared" si="852"/>
        <v>0</v>
      </c>
      <c r="EL657" s="3">
        <f t="shared" si="924"/>
        <v>0</v>
      </c>
      <c r="EM657" s="3">
        <f t="shared" si="924"/>
        <v>0</v>
      </c>
      <c r="EN657" s="3">
        <f t="shared" si="924"/>
        <v>0</v>
      </c>
      <c r="EO657" s="3">
        <f t="shared" si="924"/>
        <v>0</v>
      </c>
      <c r="EP657" s="3">
        <f t="shared" si="924"/>
        <v>0</v>
      </c>
      <c r="EQ657" s="3">
        <f t="shared" si="924"/>
        <v>0</v>
      </c>
      <c r="ER657" s="3">
        <f t="shared" si="924"/>
        <v>0</v>
      </c>
      <c r="ES657" s="3">
        <f t="shared" si="924"/>
        <v>0</v>
      </c>
      <c r="ET657" s="3">
        <f t="shared" si="924"/>
        <v>1</v>
      </c>
      <c r="EU657" s="3">
        <f t="shared" si="924"/>
        <v>1</v>
      </c>
      <c r="EV657" s="24">
        <f t="shared" si="924"/>
        <v>0</v>
      </c>
      <c r="EW657" s="245">
        <f t="shared" si="867"/>
        <v>2</v>
      </c>
      <c r="EX657" s="262" t="str">
        <f t="shared" si="866"/>
        <v/>
      </c>
    </row>
    <row r="658" spans="1:154" ht="16.149999999999999" customHeight="1" x14ac:dyDescent="0.25">
      <c r="A658" s="363"/>
      <c r="D658" s="363"/>
      <c r="E658" s="363"/>
      <c r="F658" s="552"/>
      <c r="G658" s="552"/>
      <c r="H658" s="552"/>
      <c r="I658" s="363"/>
      <c r="J658" s="68">
        <f t="shared" si="853"/>
        <v>773</v>
      </c>
      <c r="K658" s="427" t="str">
        <f t="shared" si="865"/>
        <v>Pterostylis sp. 'Boyup'</v>
      </c>
      <c r="L658" s="372">
        <v>773</v>
      </c>
      <c r="M658" s="427" t="s">
        <v>1765</v>
      </c>
      <c r="N658" s="76" t="s">
        <v>1152</v>
      </c>
      <c r="O658" s="363" t="str">
        <f t="shared" si="851"/>
        <v>S</v>
      </c>
      <c r="P658" s="70" t="s">
        <v>3169</v>
      </c>
      <c r="Q658" s="364" t="s">
        <v>3170</v>
      </c>
      <c r="R658" s="365">
        <v>42979</v>
      </c>
      <c r="S658" s="365">
        <v>43039</v>
      </c>
      <c r="T658" s="603" t="s">
        <v>7894</v>
      </c>
      <c r="U658" s="603" t="s">
        <v>7894</v>
      </c>
      <c r="V658" s="603" t="s">
        <v>7894</v>
      </c>
      <c r="W658" s="603" t="s">
        <v>7894</v>
      </c>
      <c r="X658" s="603" t="s">
        <v>7894</v>
      </c>
      <c r="Y658" s="603" t="s">
        <v>7894</v>
      </c>
      <c r="Z658" s="603" t="s">
        <v>7894</v>
      </c>
      <c r="AA658" s="603" t="s">
        <v>7894</v>
      </c>
      <c r="AB658" s="603" t="s">
        <v>4828</v>
      </c>
      <c r="AC658" s="603" t="s">
        <v>4829</v>
      </c>
      <c r="AD658" s="603" t="s">
        <v>7894</v>
      </c>
      <c r="AE658" s="603" t="s">
        <v>7894</v>
      </c>
      <c r="AF658" s="605" t="s">
        <v>7896</v>
      </c>
      <c r="AG658" s="605" t="s">
        <v>7943</v>
      </c>
      <c r="AH658" s="366" t="s">
        <v>685</v>
      </c>
      <c r="AI658" s="363">
        <f t="shared" si="854"/>
        <v>6</v>
      </c>
      <c r="AJ658" s="363">
        <v>32</v>
      </c>
      <c r="AK658" s="413" t="str">
        <f t="shared" si="861"/>
        <v>Bird Orchids</v>
      </c>
      <c r="AL658" s="413" t="str">
        <f t="shared" si="862"/>
        <v>Pterostylis barbata/turfosa</v>
      </c>
      <c r="AM658" s="486" t="s">
        <v>7609</v>
      </c>
      <c r="AS658" s="69">
        <f t="shared" si="841"/>
        <v>36</v>
      </c>
      <c r="AT658" s="69">
        <f t="shared" si="842"/>
        <v>44</v>
      </c>
      <c r="AU658" s="69">
        <f t="shared" si="843"/>
        <v>9</v>
      </c>
      <c r="AV658" s="69">
        <f t="shared" si="844"/>
        <v>10</v>
      </c>
      <c r="AW658" s="81"/>
      <c r="AX658" s="70" t="s">
        <v>3171</v>
      </c>
      <c r="AY658" s="364" t="e">
        <v>#N/A</v>
      </c>
      <c r="AZ658" s="264" t="s">
        <v>48</v>
      </c>
      <c r="BA658" s="238"/>
      <c r="BB658" s="237" t="str">
        <f t="shared" si="845"/>
        <v/>
      </c>
      <c r="BC658" s="270">
        <f t="shared" si="855"/>
        <v>773</v>
      </c>
      <c r="BD658" t="str">
        <f t="shared" si="856"/>
        <v>Pterostylis sp. 'Boyup'</v>
      </c>
      <c r="BE658" s="367" t="e">
        <f>COUNTIFS(#REF!,L658)</f>
        <v>#REF!</v>
      </c>
      <c r="BF658" s="374" t="str">
        <f t="shared" si="863"/>
        <v>y</v>
      </c>
      <c r="BG658" s="82"/>
      <c r="BH658" s="375"/>
      <c r="BI658" s="374"/>
      <c r="BJ658" s="403"/>
      <c r="CE658" t="str">
        <f>CONCATENATE(P685," (",K685,")")</f>
        <v>_Old species name (Pterostylis z.sp. 'bloated snail')</v>
      </c>
      <c r="CF658" s="388" t="str">
        <f>K685</f>
        <v>Pterostylis z.sp. 'bloated snail'</v>
      </c>
      <c r="CG658" t="str">
        <f t="shared" ref="CG658:DL658" si="925">IF(CG$2&gt;=$R685,IF(CG$2&lt;=$S685,"X",""),"")</f>
        <v/>
      </c>
      <c r="CH658" t="str">
        <f t="shared" si="925"/>
        <v/>
      </c>
      <c r="CI658" t="str">
        <f t="shared" si="925"/>
        <v/>
      </c>
      <c r="CJ658" t="str">
        <f t="shared" si="925"/>
        <v/>
      </c>
      <c r="CK658" s="359" t="str">
        <f t="shared" si="925"/>
        <v/>
      </c>
      <c r="CL658" t="str">
        <f t="shared" si="925"/>
        <v/>
      </c>
      <c r="CM658" t="str">
        <f t="shared" si="925"/>
        <v/>
      </c>
      <c r="CN658" t="str">
        <f t="shared" si="925"/>
        <v/>
      </c>
      <c r="CO658" s="359" t="str">
        <f t="shared" si="925"/>
        <v/>
      </c>
      <c r="CP658" t="str">
        <f t="shared" si="925"/>
        <v/>
      </c>
      <c r="CQ658" t="str">
        <f t="shared" si="925"/>
        <v/>
      </c>
      <c r="CR658" t="str">
        <f t="shared" si="925"/>
        <v/>
      </c>
      <c r="CS658" s="359" t="str">
        <f t="shared" si="925"/>
        <v/>
      </c>
      <c r="CT658" t="str">
        <f t="shared" si="925"/>
        <v/>
      </c>
      <c r="CU658" t="str">
        <f t="shared" si="925"/>
        <v/>
      </c>
      <c r="CV658" t="str">
        <f t="shared" si="925"/>
        <v/>
      </c>
      <c r="CW658" t="str">
        <f t="shared" si="925"/>
        <v/>
      </c>
      <c r="CX658" s="359" t="str">
        <f t="shared" si="925"/>
        <v/>
      </c>
      <c r="CY658" t="str">
        <f t="shared" si="925"/>
        <v/>
      </c>
      <c r="CZ658" t="str">
        <f t="shared" si="925"/>
        <v/>
      </c>
      <c r="DA658" t="str">
        <f t="shared" si="925"/>
        <v/>
      </c>
      <c r="DB658" s="359" t="str">
        <f t="shared" si="925"/>
        <v/>
      </c>
      <c r="DC658" t="str">
        <f t="shared" si="925"/>
        <v/>
      </c>
      <c r="DD658" t="str">
        <f t="shared" si="925"/>
        <v/>
      </c>
      <c r="DE658" t="str">
        <f t="shared" si="925"/>
        <v/>
      </c>
      <c r="DF658" s="359" t="str">
        <f t="shared" si="925"/>
        <v/>
      </c>
      <c r="DG658" t="str">
        <f t="shared" si="925"/>
        <v/>
      </c>
      <c r="DH658" t="str">
        <f t="shared" si="925"/>
        <v/>
      </c>
      <c r="DI658" t="str">
        <f t="shared" si="925"/>
        <v/>
      </c>
      <c r="DJ658" t="str">
        <f t="shared" si="925"/>
        <v/>
      </c>
      <c r="DK658" s="359" t="str">
        <f t="shared" si="925"/>
        <v/>
      </c>
      <c r="DL658" t="str">
        <f t="shared" si="925"/>
        <v/>
      </c>
      <c r="DM658" t="str">
        <f t="shared" ref="DM658:EG658" si="926">IF(DM$2&gt;=$R685,IF(DM$2&lt;=$S685,"X",""),"")</f>
        <v/>
      </c>
      <c r="DN658" t="str">
        <f t="shared" si="926"/>
        <v>X</v>
      </c>
      <c r="DO658" s="359" t="str">
        <f t="shared" si="926"/>
        <v>X</v>
      </c>
      <c r="DP658" t="str">
        <f t="shared" si="926"/>
        <v>X</v>
      </c>
      <c r="DQ658" t="str">
        <f t="shared" si="926"/>
        <v>X</v>
      </c>
      <c r="DR658" t="str">
        <f t="shared" si="926"/>
        <v>X</v>
      </c>
      <c r="DS658" s="359" t="str">
        <f t="shared" si="926"/>
        <v>X</v>
      </c>
      <c r="DT658" t="str">
        <f t="shared" si="926"/>
        <v>X</v>
      </c>
      <c r="DU658" t="str">
        <f t="shared" si="926"/>
        <v/>
      </c>
      <c r="DV658" t="str">
        <f t="shared" si="926"/>
        <v/>
      </c>
      <c r="DW658" t="str">
        <f t="shared" si="926"/>
        <v/>
      </c>
      <c r="DX658" s="359" t="str">
        <f t="shared" si="926"/>
        <v/>
      </c>
      <c r="DY658" t="str">
        <f t="shared" si="926"/>
        <v/>
      </c>
      <c r="DZ658" t="str">
        <f t="shared" si="926"/>
        <v/>
      </c>
      <c r="EA658" t="str">
        <f t="shared" si="926"/>
        <v/>
      </c>
      <c r="EB658" s="359" t="str">
        <f t="shared" si="926"/>
        <v/>
      </c>
      <c r="EC658" t="str">
        <f t="shared" si="926"/>
        <v/>
      </c>
      <c r="ED658" t="str">
        <f t="shared" si="926"/>
        <v/>
      </c>
      <c r="EE658" t="str">
        <f t="shared" si="926"/>
        <v/>
      </c>
      <c r="EF658" t="str">
        <f t="shared" si="926"/>
        <v/>
      </c>
      <c r="EG658" s="359" t="str">
        <f t="shared" si="926"/>
        <v/>
      </c>
      <c r="EH658" t="str">
        <f>BD685</f>
        <v>Pterostylis z.sp. 'bloated snail'</v>
      </c>
      <c r="EJ658" t="str">
        <f t="shared" si="848"/>
        <v>Pterostylis sp. 'Boyup'</v>
      </c>
      <c r="EK658" s="100">
        <f t="shared" si="852"/>
        <v>0</v>
      </c>
      <c r="EL658" s="3">
        <f t="shared" si="924"/>
        <v>0</v>
      </c>
      <c r="EM658" s="3">
        <f t="shared" si="924"/>
        <v>0</v>
      </c>
      <c r="EN658" s="3">
        <f t="shared" si="924"/>
        <v>0</v>
      </c>
      <c r="EO658" s="3">
        <f t="shared" si="924"/>
        <v>0</v>
      </c>
      <c r="EP658" s="3">
        <f t="shared" si="924"/>
        <v>0</v>
      </c>
      <c r="EQ658" s="3">
        <f t="shared" si="924"/>
        <v>0</v>
      </c>
      <c r="ER658" s="3">
        <f t="shared" si="924"/>
        <v>0</v>
      </c>
      <c r="ES658" s="3">
        <f t="shared" si="924"/>
        <v>1</v>
      </c>
      <c r="ET658" s="3">
        <f t="shared" si="924"/>
        <v>1</v>
      </c>
      <c r="EU658" s="3">
        <f t="shared" si="924"/>
        <v>0</v>
      </c>
      <c r="EV658" s="24">
        <f t="shared" si="924"/>
        <v>0</v>
      </c>
      <c r="EW658" s="245">
        <f t="shared" si="867"/>
        <v>2</v>
      </c>
      <c r="EX658" s="262" t="str">
        <f t="shared" si="866"/>
        <v/>
      </c>
    </row>
    <row r="659" spans="1:154" ht="16.149999999999999" customHeight="1" x14ac:dyDescent="0.25">
      <c r="A659" s="363"/>
      <c r="D659" s="363"/>
      <c r="E659" s="363"/>
      <c r="F659" s="363"/>
      <c r="G659" s="363"/>
      <c r="H659" s="363"/>
      <c r="I659" s="363"/>
      <c r="J659" s="68">
        <f t="shared" si="853"/>
        <v>447</v>
      </c>
      <c r="K659" s="427" t="str">
        <f t="shared" si="865"/>
        <v>Pterostylis sp. 'Cocklebiddy'</v>
      </c>
      <c r="L659" s="372">
        <v>447</v>
      </c>
      <c r="M659" s="427" t="s">
        <v>1765</v>
      </c>
      <c r="N659" s="76" t="s">
        <v>4844</v>
      </c>
      <c r="O659" s="363" t="str">
        <f t="shared" si="851"/>
        <v>S</v>
      </c>
      <c r="P659" s="70" t="s">
        <v>3188</v>
      </c>
      <c r="Q659" s="364" t="s">
        <v>3189</v>
      </c>
      <c r="R659" s="365">
        <v>42979</v>
      </c>
      <c r="S659" s="365">
        <v>43039</v>
      </c>
      <c r="T659" s="603" t="s">
        <v>7894</v>
      </c>
      <c r="U659" s="603" t="s">
        <v>7894</v>
      </c>
      <c r="V659" s="603" t="s">
        <v>7894</v>
      </c>
      <c r="W659" s="603" t="s">
        <v>7894</v>
      </c>
      <c r="X659" s="603" t="s">
        <v>7894</v>
      </c>
      <c r="Y659" s="603" t="s">
        <v>7894</v>
      </c>
      <c r="Z659" s="603" t="s">
        <v>7894</v>
      </c>
      <c r="AA659" s="603" t="s">
        <v>7894</v>
      </c>
      <c r="AB659" s="603" t="s">
        <v>4828</v>
      </c>
      <c r="AC659" s="603" t="s">
        <v>4829</v>
      </c>
      <c r="AD659" s="603" t="s">
        <v>7894</v>
      </c>
      <c r="AE659" s="603" t="s">
        <v>7894</v>
      </c>
      <c r="AF659" s="605" t="s">
        <v>7896</v>
      </c>
      <c r="AG659" s="605" t="s">
        <v>7943</v>
      </c>
      <c r="AH659" s="366" t="s">
        <v>685</v>
      </c>
      <c r="AI659" s="363">
        <f t="shared" si="854"/>
        <v>6</v>
      </c>
      <c r="AJ659" s="363">
        <v>36</v>
      </c>
      <c r="AK659" s="413" t="str">
        <f t="shared" si="861"/>
        <v>Rufus Greenhoods</v>
      </c>
      <c r="AL659" s="413" t="str">
        <f t="shared" si="862"/>
        <v>Pterostylis rufa</v>
      </c>
      <c r="AM659" s="486" t="s">
        <v>7609</v>
      </c>
      <c r="AN659" s="81" t="s">
        <v>7640</v>
      </c>
      <c r="AO659" s="70" t="s">
        <v>7564</v>
      </c>
      <c r="AS659" s="69">
        <f t="shared" si="841"/>
        <v>36</v>
      </c>
      <c r="AT659" s="69">
        <f t="shared" si="842"/>
        <v>44</v>
      </c>
      <c r="AU659" s="69">
        <f t="shared" si="843"/>
        <v>9</v>
      </c>
      <c r="AV659" s="69">
        <f t="shared" si="844"/>
        <v>10</v>
      </c>
      <c r="AW659" s="81"/>
      <c r="AX659" s="70" t="s">
        <v>3188</v>
      </c>
      <c r="AY659" s="364" t="e">
        <v>#N/A</v>
      </c>
      <c r="AZ659" s="264" t="s">
        <v>48</v>
      </c>
      <c r="BA659" s="238"/>
      <c r="BB659" s="237" t="str">
        <f t="shared" si="845"/>
        <v/>
      </c>
      <c r="BC659" s="270">
        <f t="shared" si="855"/>
        <v>447</v>
      </c>
      <c r="BD659" t="str">
        <f t="shared" si="856"/>
        <v>Pterostylis sp. 'Cocklebiddy'</v>
      </c>
      <c r="BE659" s="367" t="e">
        <f>COUNTIFS(#REF!,L659)</f>
        <v>#REF!</v>
      </c>
      <c r="BF659" s="374" t="str">
        <f t="shared" si="863"/>
        <v>y</v>
      </c>
      <c r="BG659" s="82"/>
      <c r="BH659" s="375"/>
      <c r="BI659" s="374"/>
      <c r="BJ659" s="403"/>
      <c r="CE659" t="str">
        <f>CONCATENATE(P687," (",K687,")")</f>
        <v>_Old species name (Pterostylis z.sp. 'chocolate' rufous)</v>
      </c>
      <c r="CF659" s="388" t="str">
        <f>K687</f>
        <v>Pterostylis z.sp. 'chocolate' rufous</v>
      </c>
      <c r="CG659" t="str">
        <f t="shared" ref="CG659:DL659" si="927">IF(CG$2&gt;=$R687,IF(CG$2&lt;=$S687,"X",""),"")</f>
        <v/>
      </c>
      <c r="CH659" t="str">
        <f t="shared" si="927"/>
        <v/>
      </c>
      <c r="CI659" t="str">
        <f t="shared" si="927"/>
        <v/>
      </c>
      <c r="CJ659" t="str">
        <f t="shared" si="927"/>
        <v/>
      </c>
      <c r="CK659" s="359" t="str">
        <f t="shared" si="927"/>
        <v/>
      </c>
      <c r="CL659" t="str">
        <f t="shared" si="927"/>
        <v/>
      </c>
      <c r="CM659" t="str">
        <f t="shared" si="927"/>
        <v/>
      </c>
      <c r="CN659" t="str">
        <f t="shared" si="927"/>
        <v/>
      </c>
      <c r="CO659" s="359" t="str">
        <f t="shared" si="927"/>
        <v/>
      </c>
      <c r="CP659" t="str">
        <f t="shared" si="927"/>
        <v/>
      </c>
      <c r="CQ659" t="str">
        <f t="shared" si="927"/>
        <v/>
      </c>
      <c r="CR659" t="str">
        <f t="shared" si="927"/>
        <v/>
      </c>
      <c r="CS659" s="359" t="str">
        <f t="shared" si="927"/>
        <v/>
      </c>
      <c r="CT659" t="str">
        <f t="shared" si="927"/>
        <v/>
      </c>
      <c r="CU659" t="str">
        <f t="shared" si="927"/>
        <v/>
      </c>
      <c r="CV659" t="str">
        <f t="shared" si="927"/>
        <v/>
      </c>
      <c r="CW659" t="str">
        <f t="shared" si="927"/>
        <v/>
      </c>
      <c r="CX659" s="359" t="str">
        <f t="shared" si="927"/>
        <v/>
      </c>
      <c r="CY659" t="str">
        <f t="shared" si="927"/>
        <v/>
      </c>
      <c r="CZ659" t="str">
        <f t="shared" si="927"/>
        <v/>
      </c>
      <c r="DA659" t="str">
        <f t="shared" si="927"/>
        <v/>
      </c>
      <c r="DB659" s="359" t="str">
        <f t="shared" si="927"/>
        <v/>
      </c>
      <c r="DC659" t="str">
        <f t="shared" si="927"/>
        <v/>
      </c>
      <c r="DD659" t="str">
        <f t="shared" si="927"/>
        <v/>
      </c>
      <c r="DE659" t="str">
        <f t="shared" si="927"/>
        <v/>
      </c>
      <c r="DF659" s="359" t="str">
        <f t="shared" si="927"/>
        <v/>
      </c>
      <c r="DG659" t="str">
        <f t="shared" si="927"/>
        <v/>
      </c>
      <c r="DH659" t="str">
        <f t="shared" si="927"/>
        <v/>
      </c>
      <c r="DI659" t="str">
        <f t="shared" si="927"/>
        <v/>
      </c>
      <c r="DJ659" t="str">
        <f t="shared" si="927"/>
        <v/>
      </c>
      <c r="DK659" s="359" t="str">
        <f t="shared" si="927"/>
        <v/>
      </c>
      <c r="DL659" t="str">
        <f t="shared" si="927"/>
        <v/>
      </c>
      <c r="DM659" t="str">
        <f t="shared" ref="DM659:EG659" si="928">IF(DM$2&gt;=$R687,IF(DM$2&lt;=$S687,"X",""),"")</f>
        <v/>
      </c>
      <c r="DN659" t="str">
        <f t="shared" si="928"/>
        <v/>
      </c>
      <c r="DO659" s="359" t="str">
        <f t="shared" si="928"/>
        <v/>
      </c>
      <c r="DP659" t="str">
        <f t="shared" si="928"/>
        <v/>
      </c>
      <c r="DQ659" t="str">
        <f t="shared" si="928"/>
        <v/>
      </c>
      <c r="DR659" t="str">
        <f t="shared" si="928"/>
        <v>X</v>
      </c>
      <c r="DS659" s="359" t="str">
        <f t="shared" si="928"/>
        <v>X</v>
      </c>
      <c r="DT659" t="str">
        <f t="shared" si="928"/>
        <v>X</v>
      </c>
      <c r="DU659" t="str">
        <f t="shared" si="928"/>
        <v>X</v>
      </c>
      <c r="DV659" t="str">
        <f t="shared" si="928"/>
        <v>X</v>
      </c>
      <c r="DW659" t="str">
        <f t="shared" si="928"/>
        <v/>
      </c>
      <c r="DX659" s="359" t="str">
        <f t="shared" si="928"/>
        <v/>
      </c>
      <c r="DY659" t="str">
        <f t="shared" si="928"/>
        <v/>
      </c>
      <c r="DZ659" t="str">
        <f t="shared" si="928"/>
        <v/>
      </c>
      <c r="EA659" t="str">
        <f t="shared" si="928"/>
        <v/>
      </c>
      <c r="EB659" s="359" t="str">
        <f t="shared" si="928"/>
        <v/>
      </c>
      <c r="EC659" t="str">
        <f t="shared" si="928"/>
        <v/>
      </c>
      <c r="ED659" t="str">
        <f t="shared" si="928"/>
        <v/>
      </c>
      <c r="EE659" t="str">
        <f t="shared" si="928"/>
        <v/>
      </c>
      <c r="EF659" t="str">
        <f t="shared" si="928"/>
        <v/>
      </c>
      <c r="EG659" s="359" t="str">
        <f t="shared" si="928"/>
        <v/>
      </c>
      <c r="EH659" t="str">
        <f>BD687</f>
        <v>Pterostylis z.sp. 'chocolate' rufous</v>
      </c>
      <c r="EJ659" t="str">
        <f t="shared" si="848"/>
        <v>Pterostylis sp. 'Cocklebiddy'</v>
      </c>
      <c r="EK659" s="100">
        <f t="shared" si="852"/>
        <v>0</v>
      </c>
      <c r="EL659" s="3">
        <f t="shared" si="852"/>
        <v>0</v>
      </c>
      <c r="EM659" s="3">
        <f t="shared" si="852"/>
        <v>0</v>
      </c>
      <c r="EN659" s="3">
        <f t="shared" si="852"/>
        <v>0</v>
      </c>
      <c r="EO659" s="3">
        <f t="shared" si="852"/>
        <v>0</v>
      </c>
      <c r="EP659" s="3">
        <f t="shared" si="852"/>
        <v>0</v>
      </c>
      <c r="EQ659" s="3">
        <f t="shared" si="852"/>
        <v>0</v>
      </c>
      <c r="ER659" s="3">
        <f t="shared" si="852"/>
        <v>0</v>
      </c>
      <c r="ES659" s="3">
        <f t="shared" si="852"/>
        <v>1</v>
      </c>
      <c r="ET659" s="3">
        <f t="shared" si="852"/>
        <v>1</v>
      </c>
      <c r="EU659" s="3">
        <f t="shared" si="852"/>
        <v>0</v>
      </c>
      <c r="EV659" s="24">
        <f t="shared" si="852"/>
        <v>0</v>
      </c>
      <c r="EW659" s="245">
        <f t="shared" si="867"/>
        <v>2</v>
      </c>
      <c r="EX659" s="262" t="str">
        <f t="shared" si="866"/>
        <v/>
      </c>
    </row>
    <row r="660" spans="1:154" ht="16.149999999999999" customHeight="1" x14ac:dyDescent="0.25">
      <c r="A660" s="363"/>
      <c r="D660" s="363"/>
      <c r="E660" s="363"/>
      <c r="F660" s="363"/>
      <c r="G660" s="363"/>
      <c r="H660" s="363"/>
      <c r="I660" s="363"/>
      <c r="J660" s="68">
        <f>L660</f>
        <v>468</v>
      </c>
      <c r="K660" s="427" t="str">
        <f>CONCATENATE(M660," ",N660)</f>
        <v>Pterostylis sp. 'dainty green'</v>
      </c>
      <c r="L660" s="372">
        <v>468</v>
      </c>
      <c r="M660" s="427" t="s">
        <v>1765</v>
      </c>
      <c r="N660" s="76" t="s">
        <v>7750</v>
      </c>
      <c r="O660" s="363" t="str">
        <f t="shared" si="851"/>
        <v>S</v>
      </c>
      <c r="P660" s="70" t="s">
        <v>7833</v>
      </c>
      <c r="Q660" s="364" t="s">
        <v>3269</v>
      </c>
      <c r="R660" s="365">
        <v>42979</v>
      </c>
      <c r="S660" s="365">
        <v>43039</v>
      </c>
      <c r="T660" s="603" t="s">
        <v>7894</v>
      </c>
      <c r="U660" s="603" t="s">
        <v>7894</v>
      </c>
      <c r="V660" s="603" t="s">
        <v>7894</v>
      </c>
      <c r="W660" s="603" t="s">
        <v>7894</v>
      </c>
      <c r="X660" s="603" t="s">
        <v>7894</v>
      </c>
      <c r="Y660" s="603" t="s">
        <v>7894</v>
      </c>
      <c r="Z660" s="603" t="s">
        <v>7894</v>
      </c>
      <c r="AA660" s="603" t="s">
        <v>7894</v>
      </c>
      <c r="AB660" s="603" t="s">
        <v>4828</v>
      </c>
      <c r="AC660" s="603" t="s">
        <v>4829</v>
      </c>
      <c r="AD660" s="603" t="s">
        <v>7894</v>
      </c>
      <c r="AE660" s="603" t="s">
        <v>7894</v>
      </c>
      <c r="AF660" s="605" t="s">
        <v>7896</v>
      </c>
      <c r="AG660" s="605" t="s">
        <v>7943</v>
      </c>
      <c r="AH660" s="366" t="s">
        <v>685</v>
      </c>
      <c r="AI660" s="363">
        <f t="shared" si="854"/>
        <v>6</v>
      </c>
      <c r="AJ660" s="363">
        <v>36</v>
      </c>
      <c r="AK660" s="413" t="str">
        <f t="shared" si="861"/>
        <v>Rufus Greenhoods</v>
      </c>
      <c r="AL660" s="413" t="str">
        <f t="shared" si="862"/>
        <v>Pterostylis rufa</v>
      </c>
      <c r="AM660" s="486" t="s">
        <v>7609</v>
      </c>
      <c r="AS660" s="69">
        <f t="shared" si="841"/>
        <v>36</v>
      </c>
      <c r="AT660" s="69">
        <f t="shared" si="842"/>
        <v>44</v>
      </c>
      <c r="AU660" s="69">
        <f t="shared" si="843"/>
        <v>9</v>
      </c>
      <c r="AV660" s="69">
        <f t="shared" si="844"/>
        <v>10</v>
      </c>
      <c r="AW660" s="81"/>
      <c r="AX660" s="70" t="s">
        <v>3163</v>
      </c>
      <c r="AY660" s="364">
        <v>0</v>
      </c>
      <c r="AZ660" s="264" t="s">
        <v>48</v>
      </c>
      <c r="BA660" s="238"/>
      <c r="BB660" s="237" t="str">
        <f t="shared" si="845"/>
        <v/>
      </c>
      <c r="BC660" s="270">
        <f t="shared" si="855"/>
        <v>468</v>
      </c>
      <c r="BD660" t="str">
        <f t="shared" si="856"/>
        <v>Pterostylis sp. 'dainty green'</v>
      </c>
      <c r="BE660" s="367" t="e">
        <f>COUNTIFS(#REF!,L660)</f>
        <v>#REF!</v>
      </c>
      <c r="BF660" s="374" t="str">
        <f t="shared" si="863"/>
        <v>y</v>
      </c>
      <c r="BG660" s="82"/>
      <c r="BH660" s="375"/>
      <c r="BI660" s="374"/>
      <c r="BJ660" s="403"/>
      <c r="CE660" t="str">
        <f>CONCATENATE(P638," (",K638,")")</f>
        <v>Mehinup Bird Orchid (Pterostylis precatoria)</v>
      </c>
      <c r="CF660" s="388" t="str">
        <f>K659</f>
        <v>Pterostylis sp. 'Cocklebiddy'</v>
      </c>
      <c r="CG660" t="str">
        <f t="shared" ref="CG660:DL660" si="929">IF(CG$2&gt;=$R638,IF(CG$2&lt;=$S638,"X",""),"")</f>
        <v/>
      </c>
      <c r="CH660" t="str">
        <f t="shared" si="929"/>
        <v/>
      </c>
      <c r="CI660" t="str">
        <f t="shared" si="929"/>
        <v/>
      </c>
      <c r="CJ660" t="str">
        <f t="shared" si="929"/>
        <v/>
      </c>
      <c r="CK660" s="359" t="str">
        <f t="shared" si="929"/>
        <v/>
      </c>
      <c r="CL660" t="str">
        <f t="shared" si="929"/>
        <v/>
      </c>
      <c r="CM660" t="str">
        <f t="shared" si="929"/>
        <v/>
      </c>
      <c r="CN660" t="str">
        <f t="shared" si="929"/>
        <v/>
      </c>
      <c r="CO660" s="359" t="str">
        <f t="shared" si="929"/>
        <v/>
      </c>
      <c r="CP660" t="str">
        <f t="shared" si="929"/>
        <v/>
      </c>
      <c r="CQ660" t="str">
        <f t="shared" si="929"/>
        <v/>
      </c>
      <c r="CR660" t="str">
        <f t="shared" si="929"/>
        <v/>
      </c>
      <c r="CS660" s="359" t="str">
        <f t="shared" si="929"/>
        <v/>
      </c>
      <c r="CT660" t="str">
        <f t="shared" si="929"/>
        <v/>
      </c>
      <c r="CU660" t="str">
        <f t="shared" si="929"/>
        <v/>
      </c>
      <c r="CV660" t="str">
        <f t="shared" si="929"/>
        <v/>
      </c>
      <c r="CW660" t="str">
        <f t="shared" si="929"/>
        <v/>
      </c>
      <c r="CX660" s="359" t="str">
        <f t="shared" si="929"/>
        <v/>
      </c>
      <c r="CY660" t="str">
        <f t="shared" si="929"/>
        <v/>
      </c>
      <c r="CZ660" t="str">
        <f t="shared" si="929"/>
        <v/>
      </c>
      <c r="DA660" t="str">
        <f t="shared" si="929"/>
        <v/>
      </c>
      <c r="DB660" s="359" t="str">
        <f t="shared" si="929"/>
        <v/>
      </c>
      <c r="DC660" t="str">
        <f t="shared" si="929"/>
        <v/>
      </c>
      <c r="DD660" t="str">
        <f t="shared" si="929"/>
        <v/>
      </c>
      <c r="DE660" t="str">
        <f t="shared" si="929"/>
        <v/>
      </c>
      <c r="DF660" s="359" t="str">
        <f t="shared" si="929"/>
        <v/>
      </c>
      <c r="DG660" t="str">
        <f t="shared" si="929"/>
        <v/>
      </c>
      <c r="DH660" t="str">
        <f t="shared" si="929"/>
        <v/>
      </c>
      <c r="DI660" t="str">
        <f t="shared" si="929"/>
        <v/>
      </c>
      <c r="DJ660" t="str">
        <f t="shared" si="929"/>
        <v/>
      </c>
      <c r="DK660" s="359" t="str">
        <f t="shared" si="929"/>
        <v/>
      </c>
      <c r="DL660" t="str">
        <f t="shared" si="929"/>
        <v/>
      </c>
      <c r="DM660" t="str">
        <f t="shared" ref="DM660:EG660" si="930">IF(DM$2&gt;=$R638,IF(DM$2&lt;=$S638,"X",""),"")</f>
        <v/>
      </c>
      <c r="DN660" t="str">
        <f t="shared" si="930"/>
        <v/>
      </c>
      <c r="DO660" s="359" t="str">
        <f t="shared" si="930"/>
        <v/>
      </c>
      <c r="DP660" t="str">
        <f t="shared" si="930"/>
        <v>X</v>
      </c>
      <c r="DQ660" t="str">
        <f t="shared" si="930"/>
        <v>X</v>
      </c>
      <c r="DR660" t="str">
        <f t="shared" si="930"/>
        <v>X</v>
      </c>
      <c r="DS660" s="359" t="str">
        <f t="shared" si="930"/>
        <v>X</v>
      </c>
      <c r="DT660" t="str">
        <f t="shared" si="930"/>
        <v/>
      </c>
      <c r="DU660" t="str">
        <f t="shared" si="930"/>
        <v/>
      </c>
      <c r="DV660" t="str">
        <f t="shared" si="930"/>
        <v/>
      </c>
      <c r="DW660" t="str">
        <f t="shared" si="930"/>
        <v/>
      </c>
      <c r="DX660" s="359" t="str">
        <f t="shared" si="930"/>
        <v/>
      </c>
      <c r="DY660" t="str">
        <f t="shared" si="930"/>
        <v/>
      </c>
      <c r="DZ660" t="str">
        <f t="shared" si="930"/>
        <v/>
      </c>
      <c r="EA660" t="str">
        <f t="shared" si="930"/>
        <v/>
      </c>
      <c r="EB660" s="359" t="str">
        <f t="shared" si="930"/>
        <v/>
      </c>
      <c r="EC660" t="str">
        <f t="shared" si="930"/>
        <v/>
      </c>
      <c r="ED660" t="str">
        <f t="shared" si="930"/>
        <v/>
      </c>
      <c r="EE660" t="str">
        <f t="shared" si="930"/>
        <v/>
      </c>
      <c r="EF660" t="str">
        <f t="shared" si="930"/>
        <v/>
      </c>
      <c r="EG660" s="359" t="str">
        <f t="shared" si="930"/>
        <v/>
      </c>
      <c r="EH660" t="str">
        <f t="shared" si="868"/>
        <v>Pterostylis sp. 'Cocklebiddy'</v>
      </c>
      <c r="EJ660" t="str">
        <f t="shared" si="848"/>
        <v>Pterostylis sp. 'dainty green'</v>
      </c>
      <c r="EK660" s="100">
        <f t="shared" si="852"/>
        <v>0</v>
      </c>
      <c r="EL660" s="3">
        <f t="shared" si="852"/>
        <v>0</v>
      </c>
      <c r="EM660" s="3">
        <f t="shared" si="852"/>
        <v>0</v>
      </c>
      <c r="EN660" s="3">
        <f t="shared" si="852"/>
        <v>0</v>
      </c>
      <c r="EO660" s="3">
        <f t="shared" si="852"/>
        <v>0</v>
      </c>
      <c r="EP660" s="3">
        <f t="shared" si="852"/>
        <v>0</v>
      </c>
      <c r="EQ660" s="3">
        <f t="shared" si="852"/>
        <v>0</v>
      </c>
      <c r="ER660" s="3">
        <f t="shared" si="852"/>
        <v>0</v>
      </c>
      <c r="ES660" s="3">
        <f t="shared" si="852"/>
        <v>1</v>
      </c>
      <c r="ET660" s="3">
        <f t="shared" si="852"/>
        <v>1</v>
      </c>
      <c r="EU660" s="3">
        <f t="shared" si="852"/>
        <v>0</v>
      </c>
      <c r="EV660" s="24">
        <f t="shared" si="852"/>
        <v>0</v>
      </c>
      <c r="EW660" s="245">
        <f t="shared" si="867"/>
        <v>2</v>
      </c>
      <c r="EX660" s="262" t="str">
        <f t="shared" si="866"/>
        <v/>
      </c>
    </row>
    <row r="661" spans="1:154" ht="16.149999999999999" customHeight="1" x14ac:dyDescent="0.25">
      <c r="A661" s="363"/>
      <c r="D661" s="363"/>
      <c r="E661" s="363"/>
      <c r="F661" s="363"/>
      <c r="G661" s="363"/>
      <c r="H661" s="363"/>
      <c r="I661" s="363"/>
      <c r="J661" s="68">
        <f>L661</f>
        <v>445</v>
      </c>
      <c r="K661" s="427" t="str">
        <f>CONCATENATE(M661," ",N661)</f>
        <v>Pterostylis sp. 'Eyre' rufous</v>
      </c>
      <c r="L661" s="372">
        <v>445</v>
      </c>
      <c r="M661" s="427" t="s">
        <v>1765</v>
      </c>
      <c r="N661" s="76" t="s">
        <v>7881</v>
      </c>
      <c r="O661" s="363" t="str">
        <f t="shared" si="851"/>
        <v>S</v>
      </c>
      <c r="P661" s="70" t="s">
        <v>4845</v>
      </c>
      <c r="Q661" s="364" t="s">
        <v>3249</v>
      </c>
      <c r="R661" s="365">
        <v>42993</v>
      </c>
      <c r="S661" s="365">
        <v>43039</v>
      </c>
      <c r="T661" s="603" t="s">
        <v>7894</v>
      </c>
      <c r="U661" s="603" t="s">
        <v>7894</v>
      </c>
      <c r="V661" s="603" t="s">
        <v>7894</v>
      </c>
      <c r="W661" s="603" t="s">
        <v>7894</v>
      </c>
      <c r="X661" s="603" t="s">
        <v>7894</v>
      </c>
      <c r="Y661" s="603" t="s">
        <v>7894</v>
      </c>
      <c r="Z661" s="603" t="s">
        <v>7894</v>
      </c>
      <c r="AA661" s="603" t="s">
        <v>7894</v>
      </c>
      <c r="AB661" s="603" t="s">
        <v>4828</v>
      </c>
      <c r="AC661" s="603" t="s">
        <v>4829</v>
      </c>
      <c r="AD661" s="603" t="s">
        <v>7894</v>
      </c>
      <c r="AE661" s="603" t="s">
        <v>7894</v>
      </c>
      <c r="AF661" s="605" t="s">
        <v>7896</v>
      </c>
      <c r="AG661" s="605" t="s">
        <v>48</v>
      </c>
      <c r="AH661" s="366" t="s">
        <v>685</v>
      </c>
      <c r="AI661" s="363">
        <f t="shared" si="854"/>
        <v>6</v>
      </c>
      <c r="AJ661" s="363">
        <v>36</v>
      </c>
      <c r="AK661" s="413" t="str">
        <f t="shared" si="861"/>
        <v>Rufus Greenhoods</v>
      </c>
      <c r="AL661" s="413" t="str">
        <f t="shared" si="862"/>
        <v>Pterostylis rufa</v>
      </c>
      <c r="AM661" s="486" t="s">
        <v>7609</v>
      </c>
      <c r="AS661" s="69">
        <f t="shared" si="841"/>
        <v>38</v>
      </c>
      <c r="AT661" s="69">
        <f t="shared" si="842"/>
        <v>44</v>
      </c>
      <c r="AU661" s="69">
        <f t="shared" si="843"/>
        <v>9</v>
      </c>
      <c r="AV661" s="69">
        <f t="shared" si="844"/>
        <v>10</v>
      </c>
      <c r="AW661" s="81"/>
      <c r="AX661" s="70" t="s">
        <v>3250</v>
      </c>
      <c r="AY661" s="364">
        <v>10778</v>
      </c>
      <c r="AZ661" s="264" t="s">
        <v>48</v>
      </c>
      <c r="BA661" s="238"/>
      <c r="BB661" s="237" t="str">
        <f t="shared" si="845"/>
        <v/>
      </c>
      <c r="BC661" s="270">
        <f t="shared" si="855"/>
        <v>445</v>
      </c>
      <c r="BD661" t="str">
        <f t="shared" si="856"/>
        <v>Pterostylis sp. 'Eyre' rufous</v>
      </c>
      <c r="BE661" s="367" t="e">
        <f>COUNTIFS(#REF!,L661)</f>
        <v>#REF!</v>
      </c>
      <c r="BF661" s="374" t="str">
        <f t="shared" si="863"/>
        <v>y</v>
      </c>
      <c r="BG661" s="82"/>
      <c r="BH661" s="375"/>
      <c r="BI661" s="374"/>
      <c r="BJ661" s="403"/>
      <c r="CE661" t="str">
        <f>CONCATENATE(P660," (",K660,")")</f>
        <v>Dainty Green Rufous Greenhood (Pterostylis sp. 'dainty green')</v>
      </c>
      <c r="CF661" s="388" t="str">
        <f>K660</f>
        <v>Pterostylis sp. 'dainty green'</v>
      </c>
      <c r="CG661" t="str">
        <f t="shared" si="869"/>
        <v/>
      </c>
      <c r="CH661" t="str">
        <f t="shared" si="870"/>
        <v/>
      </c>
      <c r="CI661" t="str">
        <f t="shared" si="871"/>
        <v/>
      </c>
      <c r="CJ661" t="str">
        <f t="shared" si="872"/>
        <v/>
      </c>
      <c r="CK661" s="359" t="str">
        <f t="shared" si="873"/>
        <v/>
      </c>
      <c r="CL661" t="str">
        <f t="shared" si="874"/>
        <v/>
      </c>
      <c r="CM661" t="str">
        <f t="shared" si="875"/>
        <v/>
      </c>
      <c r="CN661" t="str">
        <f t="shared" si="876"/>
        <v/>
      </c>
      <c r="CO661" s="359" t="str">
        <f t="shared" si="877"/>
        <v/>
      </c>
      <c r="CP661" t="str">
        <f t="shared" si="878"/>
        <v/>
      </c>
      <c r="CQ661" t="str">
        <f t="shared" si="879"/>
        <v/>
      </c>
      <c r="CR661" t="str">
        <f t="shared" si="880"/>
        <v/>
      </c>
      <c r="CS661" s="359" t="str">
        <f t="shared" si="881"/>
        <v/>
      </c>
      <c r="CT661" t="str">
        <f t="shared" si="882"/>
        <v/>
      </c>
      <c r="CU661" t="str">
        <f t="shared" si="883"/>
        <v/>
      </c>
      <c r="CV661" t="str">
        <f t="shared" si="884"/>
        <v/>
      </c>
      <c r="CW661" t="str">
        <f t="shared" si="885"/>
        <v/>
      </c>
      <c r="CX661" s="359" t="str">
        <f t="shared" si="886"/>
        <v/>
      </c>
      <c r="CY661" t="str">
        <f t="shared" si="887"/>
        <v/>
      </c>
      <c r="CZ661" t="str">
        <f t="shared" si="888"/>
        <v/>
      </c>
      <c r="DA661" t="str">
        <f t="shared" si="889"/>
        <v/>
      </c>
      <c r="DB661" s="359" t="str">
        <f t="shared" si="890"/>
        <v/>
      </c>
      <c r="DC661" t="str">
        <f t="shared" si="891"/>
        <v/>
      </c>
      <c r="DD661" t="str">
        <f t="shared" si="892"/>
        <v/>
      </c>
      <c r="DE661" t="str">
        <f t="shared" si="893"/>
        <v/>
      </c>
      <c r="DF661" s="359" t="str">
        <f t="shared" si="894"/>
        <v/>
      </c>
      <c r="DG661" t="str">
        <f t="shared" si="895"/>
        <v/>
      </c>
      <c r="DH661" t="str">
        <f t="shared" si="896"/>
        <v/>
      </c>
      <c r="DI661" t="str">
        <f t="shared" si="897"/>
        <v/>
      </c>
      <c r="DJ661" t="str">
        <f t="shared" si="898"/>
        <v/>
      </c>
      <c r="DK661" s="359" t="str">
        <f t="shared" si="899"/>
        <v/>
      </c>
      <c r="DL661" t="str">
        <f t="shared" si="900"/>
        <v/>
      </c>
      <c r="DM661" t="str">
        <f t="shared" si="901"/>
        <v/>
      </c>
      <c r="DN661" t="str">
        <f t="shared" si="902"/>
        <v/>
      </c>
      <c r="DO661" s="359" t="str">
        <f t="shared" si="903"/>
        <v/>
      </c>
      <c r="DP661" t="str">
        <f t="shared" si="904"/>
        <v>X</v>
      </c>
      <c r="DQ661" t="str">
        <f t="shared" si="905"/>
        <v>X</v>
      </c>
      <c r="DR661" t="str">
        <f t="shared" si="906"/>
        <v>X</v>
      </c>
      <c r="DS661" s="359" t="str">
        <f t="shared" si="907"/>
        <v>X</v>
      </c>
      <c r="DT661" t="str">
        <f t="shared" si="908"/>
        <v>X</v>
      </c>
      <c r="DU661" t="str">
        <f t="shared" si="909"/>
        <v>X</v>
      </c>
      <c r="DV661" t="str">
        <f t="shared" si="910"/>
        <v>X</v>
      </c>
      <c r="DW661" t="str">
        <f t="shared" si="911"/>
        <v>X</v>
      </c>
      <c r="DX661" s="359" t="str">
        <f t="shared" si="912"/>
        <v>X</v>
      </c>
      <c r="DY661" t="str">
        <f t="shared" si="913"/>
        <v/>
      </c>
      <c r="DZ661" t="str">
        <f t="shared" si="914"/>
        <v/>
      </c>
      <c r="EA661" t="str">
        <f t="shared" si="915"/>
        <v/>
      </c>
      <c r="EB661" s="359" t="str">
        <f t="shared" si="916"/>
        <v/>
      </c>
      <c r="EC661" t="str">
        <f t="shared" si="917"/>
        <v/>
      </c>
      <c r="ED661" t="str">
        <f t="shared" si="918"/>
        <v/>
      </c>
      <c r="EE661" t="str">
        <f t="shared" si="919"/>
        <v/>
      </c>
      <c r="EF661" t="str">
        <f t="shared" si="920"/>
        <v/>
      </c>
      <c r="EG661" s="359" t="str">
        <f t="shared" si="921"/>
        <v/>
      </c>
      <c r="EH661" t="str">
        <f>BD660</f>
        <v>Pterostylis sp. 'dainty green'</v>
      </c>
      <c r="EJ661" t="str">
        <f t="shared" si="848"/>
        <v>Pterostylis sp. 'Eyre' rufous</v>
      </c>
      <c r="EK661" s="100">
        <f t="shared" ref="EK661:EV661" si="931">IF($AV661&gt;=$AU661,IF(AND(EK$2&gt;=$AU661,EK$2&lt;=$AV661),1,0),IF(OR(EK$2&gt;=$AU661,EK$2&lt;=$AV661),1,0))</f>
        <v>0</v>
      </c>
      <c r="EL661" s="3">
        <f t="shared" si="931"/>
        <v>0</v>
      </c>
      <c r="EM661" s="3">
        <f t="shared" si="931"/>
        <v>0</v>
      </c>
      <c r="EN661" s="3">
        <f t="shared" si="931"/>
        <v>0</v>
      </c>
      <c r="EO661" s="3">
        <f t="shared" si="931"/>
        <v>0</v>
      </c>
      <c r="EP661" s="3">
        <f t="shared" si="931"/>
        <v>0</v>
      </c>
      <c r="EQ661" s="3">
        <f t="shared" si="931"/>
        <v>0</v>
      </c>
      <c r="ER661" s="3">
        <f t="shared" si="931"/>
        <v>0</v>
      </c>
      <c r="ES661" s="3">
        <f t="shared" si="931"/>
        <v>1</v>
      </c>
      <c r="ET661" s="3">
        <f t="shared" si="931"/>
        <v>1</v>
      </c>
      <c r="EU661" s="3">
        <f t="shared" si="931"/>
        <v>0</v>
      </c>
      <c r="EV661" s="24">
        <f t="shared" si="931"/>
        <v>0</v>
      </c>
      <c r="EW661" s="245">
        <f>SUM(EK661:EV661)</f>
        <v>2</v>
      </c>
      <c r="EX661" s="262" t="str">
        <f>IF(AV661&lt;AU661," X","")</f>
        <v/>
      </c>
    </row>
    <row r="662" spans="1:154" ht="16.149999999999999" customHeight="1" x14ac:dyDescent="0.25">
      <c r="A662" s="363"/>
      <c r="D662" s="363"/>
      <c r="E662" s="363"/>
      <c r="F662" s="363"/>
      <c r="G662" s="363"/>
      <c r="H662" s="363"/>
      <c r="I662" s="363"/>
      <c r="J662" s="68">
        <f>L662</f>
        <v>469</v>
      </c>
      <c r="K662" s="427" t="str">
        <f>CONCATENATE(M662," ",N662)</f>
        <v>Pterostylis sp. 'Scott River'</v>
      </c>
      <c r="L662" s="372">
        <v>469</v>
      </c>
      <c r="M662" s="427" t="s">
        <v>1765</v>
      </c>
      <c r="N662" s="76" t="s">
        <v>7751</v>
      </c>
      <c r="O662" s="363" t="str">
        <f t="shared" si="851"/>
        <v>S</v>
      </c>
      <c r="P662" s="70" t="s">
        <v>7834</v>
      </c>
      <c r="Q662" s="364" t="s">
        <v>7835</v>
      </c>
      <c r="R662" s="365">
        <v>42917</v>
      </c>
      <c r="S662" s="365">
        <v>42978</v>
      </c>
      <c r="T662" s="603" t="s">
        <v>7894</v>
      </c>
      <c r="U662" s="603" t="s">
        <v>7894</v>
      </c>
      <c r="V662" s="603" t="s">
        <v>7894</v>
      </c>
      <c r="W662" s="603" t="s">
        <v>7894</v>
      </c>
      <c r="X662" s="603" t="s">
        <v>7894</v>
      </c>
      <c r="Y662" s="603" t="s">
        <v>7894</v>
      </c>
      <c r="Z662" s="603" t="s">
        <v>4826</v>
      </c>
      <c r="AA662" s="603" t="s">
        <v>4827</v>
      </c>
      <c r="AB662" s="603" t="s">
        <v>7894</v>
      </c>
      <c r="AC662" s="603" t="s">
        <v>7894</v>
      </c>
      <c r="AD662" s="603" t="s">
        <v>7894</v>
      </c>
      <c r="AE662" s="603" t="s">
        <v>7894</v>
      </c>
      <c r="AF662" s="605" t="s">
        <v>7904</v>
      </c>
      <c r="AG662" s="605" t="s">
        <v>7948</v>
      </c>
      <c r="AH662" s="366" t="s">
        <v>685</v>
      </c>
      <c r="AI662" s="363">
        <f t="shared" si="854"/>
        <v>6</v>
      </c>
      <c r="AJ662" s="363">
        <v>34</v>
      </c>
      <c r="AK662" s="413" t="str">
        <f t="shared" si="861"/>
        <v>Snail Orchids</v>
      </c>
      <c r="AL662" s="413" t="str">
        <f t="shared" si="862"/>
        <v>Pterostylis nana</v>
      </c>
      <c r="AM662" s="486" t="s">
        <v>7609</v>
      </c>
      <c r="AS662" s="69">
        <f t="shared" si="841"/>
        <v>27</v>
      </c>
      <c r="AT662" s="69">
        <f t="shared" si="842"/>
        <v>35</v>
      </c>
      <c r="AU662" s="69">
        <f t="shared" si="843"/>
        <v>7</v>
      </c>
      <c r="AV662" s="69">
        <f t="shared" si="844"/>
        <v>8</v>
      </c>
      <c r="AW662" s="81"/>
      <c r="AX662" s="70" t="s">
        <v>3163</v>
      </c>
      <c r="AY662" s="364">
        <v>0</v>
      </c>
      <c r="AZ662" s="264" t="s">
        <v>48</v>
      </c>
      <c r="BA662" s="238"/>
      <c r="BB662" s="237" t="str">
        <f t="shared" si="845"/>
        <v/>
      </c>
      <c r="BC662" s="270">
        <f t="shared" si="855"/>
        <v>469</v>
      </c>
      <c r="BD662" t="str">
        <f t="shared" si="856"/>
        <v>Pterostylis sp. 'Scott River'</v>
      </c>
      <c r="BE662" s="367" t="e">
        <f>COUNTIFS(#REF!,L662)</f>
        <v>#REF!</v>
      </c>
      <c r="BF662" s="374" t="str">
        <f t="shared" si="863"/>
        <v>y</v>
      </c>
      <c r="BG662" s="82"/>
      <c r="BH662" s="375"/>
      <c r="BI662" s="374"/>
      <c r="BJ662" s="403"/>
      <c r="CE662" t="str">
        <f>CONCATENATE(P660," (",K660,")")</f>
        <v>Dainty Green Rufous Greenhood (Pterostylis sp. 'dainty green')</v>
      </c>
      <c r="CF662" s="388" t="str">
        <f>K660</f>
        <v>Pterostylis sp. 'dainty green'</v>
      </c>
      <c r="CG662" t="str">
        <f t="shared" ref="CG662:DL662" si="932">IF(CG$2&gt;=$R660,IF(CG$2&lt;=$S660,"X",""),"")</f>
        <v/>
      </c>
      <c r="CH662" t="str">
        <f t="shared" si="932"/>
        <v/>
      </c>
      <c r="CI662" t="str">
        <f t="shared" si="932"/>
        <v/>
      </c>
      <c r="CJ662" t="str">
        <f t="shared" si="932"/>
        <v/>
      </c>
      <c r="CK662" s="359" t="str">
        <f t="shared" si="932"/>
        <v/>
      </c>
      <c r="CL662" t="str">
        <f t="shared" si="932"/>
        <v/>
      </c>
      <c r="CM662" t="str">
        <f t="shared" si="932"/>
        <v/>
      </c>
      <c r="CN662" t="str">
        <f t="shared" si="932"/>
        <v/>
      </c>
      <c r="CO662" s="359" t="str">
        <f t="shared" si="932"/>
        <v/>
      </c>
      <c r="CP662" t="str">
        <f t="shared" si="932"/>
        <v/>
      </c>
      <c r="CQ662" t="str">
        <f t="shared" si="932"/>
        <v/>
      </c>
      <c r="CR662" t="str">
        <f t="shared" si="932"/>
        <v/>
      </c>
      <c r="CS662" s="359" t="str">
        <f t="shared" si="932"/>
        <v/>
      </c>
      <c r="CT662" t="str">
        <f t="shared" si="932"/>
        <v/>
      </c>
      <c r="CU662" t="str">
        <f t="shared" si="932"/>
        <v/>
      </c>
      <c r="CV662" t="str">
        <f t="shared" si="932"/>
        <v/>
      </c>
      <c r="CW662" t="str">
        <f t="shared" si="932"/>
        <v/>
      </c>
      <c r="CX662" s="359" t="str">
        <f t="shared" si="932"/>
        <v/>
      </c>
      <c r="CY662" t="str">
        <f t="shared" si="932"/>
        <v/>
      </c>
      <c r="CZ662" t="str">
        <f t="shared" si="932"/>
        <v/>
      </c>
      <c r="DA662" t="str">
        <f t="shared" si="932"/>
        <v/>
      </c>
      <c r="DB662" s="359" t="str">
        <f t="shared" si="932"/>
        <v/>
      </c>
      <c r="DC662" t="str">
        <f t="shared" si="932"/>
        <v/>
      </c>
      <c r="DD662" t="str">
        <f t="shared" si="932"/>
        <v/>
      </c>
      <c r="DE662" t="str">
        <f t="shared" si="932"/>
        <v/>
      </c>
      <c r="DF662" s="359" t="str">
        <f t="shared" si="932"/>
        <v/>
      </c>
      <c r="DG662" t="str">
        <f t="shared" si="932"/>
        <v/>
      </c>
      <c r="DH662" t="str">
        <f t="shared" si="932"/>
        <v/>
      </c>
      <c r="DI662" t="str">
        <f t="shared" si="932"/>
        <v/>
      </c>
      <c r="DJ662" t="str">
        <f t="shared" si="932"/>
        <v/>
      </c>
      <c r="DK662" s="359" t="str">
        <f t="shared" si="932"/>
        <v/>
      </c>
      <c r="DL662" t="str">
        <f t="shared" si="932"/>
        <v/>
      </c>
      <c r="DM662" t="str">
        <f t="shared" ref="DM662:EG662" si="933">IF(DM$2&gt;=$R660,IF(DM$2&lt;=$S660,"X",""),"")</f>
        <v/>
      </c>
      <c r="DN662" t="str">
        <f t="shared" si="933"/>
        <v/>
      </c>
      <c r="DO662" s="359" t="str">
        <f t="shared" si="933"/>
        <v/>
      </c>
      <c r="DP662" t="str">
        <f t="shared" si="933"/>
        <v>X</v>
      </c>
      <c r="DQ662" t="str">
        <f t="shared" si="933"/>
        <v>X</v>
      </c>
      <c r="DR662" t="str">
        <f t="shared" si="933"/>
        <v>X</v>
      </c>
      <c r="DS662" s="359" t="str">
        <f t="shared" si="933"/>
        <v>X</v>
      </c>
      <c r="DT662" t="str">
        <f t="shared" si="933"/>
        <v>X</v>
      </c>
      <c r="DU662" t="str">
        <f t="shared" si="933"/>
        <v>X</v>
      </c>
      <c r="DV662" t="str">
        <f t="shared" si="933"/>
        <v>X</v>
      </c>
      <c r="DW662" t="str">
        <f t="shared" si="933"/>
        <v>X</v>
      </c>
      <c r="DX662" s="359" t="str">
        <f t="shared" si="933"/>
        <v>X</v>
      </c>
      <c r="DY662" t="str">
        <f t="shared" si="933"/>
        <v/>
      </c>
      <c r="DZ662" t="str">
        <f t="shared" si="933"/>
        <v/>
      </c>
      <c r="EA662" t="str">
        <f t="shared" si="933"/>
        <v/>
      </c>
      <c r="EB662" s="359" t="str">
        <f t="shared" si="933"/>
        <v/>
      </c>
      <c r="EC662" t="str">
        <f t="shared" si="933"/>
        <v/>
      </c>
      <c r="ED662" t="str">
        <f t="shared" si="933"/>
        <v/>
      </c>
      <c r="EE662" t="str">
        <f t="shared" si="933"/>
        <v/>
      </c>
      <c r="EF662" t="str">
        <f t="shared" si="933"/>
        <v/>
      </c>
      <c r="EG662" s="359" t="str">
        <f t="shared" si="933"/>
        <v/>
      </c>
      <c r="EH662" t="str">
        <f>BD660</f>
        <v>Pterostylis sp. 'dainty green'</v>
      </c>
      <c r="EJ662" t="str">
        <f t="shared" si="848"/>
        <v>Pterostylis sp. 'Scott River'</v>
      </c>
      <c r="EK662" s="100">
        <f t="shared" si="852"/>
        <v>0</v>
      </c>
      <c r="EL662" s="3">
        <f t="shared" si="852"/>
        <v>0</v>
      </c>
      <c r="EM662" s="3">
        <f t="shared" si="852"/>
        <v>0</v>
      </c>
      <c r="EN662" s="3">
        <f t="shared" si="852"/>
        <v>0</v>
      </c>
      <c r="EO662" s="3">
        <f t="shared" si="852"/>
        <v>0</v>
      </c>
      <c r="EP662" s="3">
        <f t="shared" si="852"/>
        <v>0</v>
      </c>
      <c r="EQ662" s="3">
        <f t="shared" si="852"/>
        <v>1</v>
      </c>
      <c r="ER662" s="3">
        <f t="shared" si="852"/>
        <v>1</v>
      </c>
      <c r="ES662" s="3">
        <f t="shared" si="852"/>
        <v>0</v>
      </c>
      <c r="ET662" s="3">
        <f t="shared" si="852"/>
        <v>0</v>
      </c>
      <c r="EU662" s="3">
        <f t="shared" si="852"/>
        <v>0</v>
      </c>
      <c r="EV662" s="24">
        <f t="shared" si="852"/>
        <v>0</v>
      </c>
      <c r="EW662" s="245">
        <f t="shared" si="867"/>
        <v>2</v>
      </c>
      <c r="EX662" s="262" t="str">
        <f t="shared" si="866"/>
        <v/>
      </c>
    </row>
    <row r="663" spans="1:154" ht="16.149999999999999" customHeight="1" x14ac:dyDescent="0.25">
      <c r="A663" s="363"/>
      <c r="D663" s="363"/>
      <c r="E663" s="363"/>
      <c r="F663" s="363"/>
      <c r="G663" s="363"/>
      <c r="H663" s="363"/>
      <c r="I663" s="363"/>
      <c r="J663" s="68">
        <f>L663</f>
        <v>470</v>
      </c>
      <c r="K663" s="427" t="str">
        <f>CONCATENATE(M663," ",N663)</f>
        <v>Pterostylis sp. 'white gums'</v>
      </c>
      <c r="L663" s="372">
        <v>470</v>
      </c>
      <c r="M663" s="427" t="s">
        <v>1765</v>
      </c>
      <c r="N663" s="76" t="s">
        <v>7752</v>
      </c>
      <c r="O663" s="363" t="str">
        <f t="shared" si="851"/>
        <v>S</v>
      </c>
      <c r="P663" s="70" t="s">
        <v>7836</v>
      </c>
      <c r="Q663" s="364" t="s">
        <v>7837</v>
      </c>
      <c r="R663" s="365">
        <v>42917</v>
      </c>
      <c r="S663" s="365">
        <v>42978</v>
      </c>
      <c r="T663" s="603" t="s">
        <v>7894</v>
      </c>
      <c r="U663" s="603" t="s">
        <v>7894</v>
      </c>
      <c r="V663" s="603" t="s">
        <v>7894</v>
      </c>
      <c r="W663" s="603" t="s">
        <v>7894</v>
      </c>
      <c r="X663" s="603" t="s">
        <v>7894</v>
      </c>
      <c r="Y663" s="603" t="s">
        <v>7894</v>
      </c>
      <c r="Z663" s="603" t="s">
        <v>4826</v>
      </c>
      <c r="AA663" s="603" t="s">
        <v>4827</v>
      </c>
      <c r="AB663" s="603" t="s">
        <v>7894</v>
      </c>
      <c r="AC663" s="603" t="s">
        <v>7894</v>
      </c>
      <c r="AD663" s="603" t="s">
        <v>7894</v>
      </c>
      <c r="AE663" s="603" t="s">
        <v>7894</v>
      </c>
      <c r="AF663" s="605" t="s">
        <v>7904</v>
      </c>
      <c r="AG663" s="605" t="s">
        <v>7948</v>
      </c>
      <c r="AH663" s="366" t="s">
        <v>685</v>
      </c>
      <c r="AI663" s="363">
        <f t="shared" si="854"/>
        <v>6</v>
      </c>
      <c r="AJ663" s="363">
        <v>34</v>
      </c>
      <c r="AK663" s="413" t="str">
        <f t="shared" si="861"/>
        <v>Snail Orchids</v>
      </c>
      <c r="AL663" s="413" t="str">
        <f t="shared" si="862"/>
        <v>Pterostylis nana</v>
      </c>
      <c r="AM663" s="486" t="s">
        <v>7609</v>
      </c>
      <c r="AS663" s="69">
        <f t="shared" si="841"/>
        <v>27</v>
      </c>
      <c r="AT663" s="69">
        <f t="shared" si="842"/>
        <v>35</v>
      </c>
      <c r="AU663" s="69">
        <f t="shared" si="843"/>
        <v>7</v>
      </c>
      <c r="AV663" s="69">
        <f t="shared" si="844"/>
        <v>8</v>
      </c>
      <c r="AW663" s="81"/>
      <c r="AX663" s="70" t="s">
        <v>3163</v>
      </c>
      <c r="AY663" s="364">
        <v>0</v>
      </c>
      <c r="AZ663" s="264" t="s">
        <v>48</v>
      </c>
      <c r="BA663" s="238"/>
      <c r="BB663" s="237" t="str">
        <f t="shared" si="845"/>
        <v/>
      </c>
      <c r="BC663" s="270">
        <f t="shared" si="855"/>
        <v>470</v>
      </c>
      <c r="BD663" t="str">
        <f t="shared" si="856"/>
        <v>Pterostylis sp. 'white gums'</v>
      </c>
      <c r="BE663" s="367" t="e">
        <f>COUNTIFS(#REF!,L663)</f>
        <v>#REF!</v>
      </c>
      <c r="BF663" s="374" t="str">
        <f t="shared" si="863"/>
        <v>y</v>
      </c>
      <c r="BG663" s="82"/>
      <c r="BH663" s="375"/>
      <c r="BI663" s="374"/>
      <c r="BJ663" s="403"/>
      <c r="CE663" t="str">
        <f>CONCATENATE(P662," (",K662,")")</f>
        <v>Scott River Snail Orchid (Pterostylis sp. 'Scott River')</v>
      </c>
      <c r="CF663" s="388" t="str">
        <f t="shared" ref="CF663:CF683" si="934">K662</f>
        <v>Pterostylis sp. 'Scott River'</v>
      </c>
      <c r="CG663" t="str">
        <f t="shared" ref="CG663:CP663" si="935">IF(CG$2&gt;=$R662,IF(CG$2&lt;=$S662,"X",""),"")</f>
        <v/>
      </c>
      <c r="CH663" t="str">
        <f t="shared" si="935"/>
        <v/>
      </c>
      <c r="CI663" t="str">
        <f t="shared" si="935"/>
        <v/>
      </c>
      <c r="CJ663" t="str">
        <f t="shared" si="935"/>
        <v/>
      </c>
      <c r="CK663" s="359" t="str">
        <f t="shared" si="935"/>
        <v/>
      </c>
      <c r="CL663" t="str">
        <f t="shared" si="935"/>
        <v/>
      </c>
      <c r="CM663" t="str">
        <f t="shared" si="935"/>
        <v/>
      </c>
      <c r="CN663" t="str">
        <f t="shared" si="935"/>
        <v/>
      </c>
      <c r="CO663" s="359" t="str">
        <f t="shared" si="935"/>
        <v/>
      </c>
      <c r="CP663" t="str">
        <f t="shared" si="935"/>
        <v/>
      </c>
      <c r="CQ663" t="str">
        <f t="shared" ref="CQ663:CZ663" si="936">IF(CQ$2&gt;=$R662,IF(CQ$2&lt;=$S662,"X",""),"")</f>
        <v/>
      </c>
      <c r="CR663" t="str">
        <f t="shared" si="936"/>
        <v/>
      </c>
      <c r="CS663" s="359" t="str">
        <f t="shared" si="936"/>
        <v/>
      </c>
      <c r="CT663" t="str">
        <f t="shared" si="936"/>
        <v/>
      </c>
      <c r="CU663" t="str">
        <f t="shared" si="936"/>
        <v/>
      </c>
      <c r="CV663" t="str">
        <f t="shared" si="936"/>
        <v/>
      </c>
      <c r="CW663" t="str">
        <f t="shared" si="936"/>
        <v/>
      </c>
      <c r="CX663" s="359" t="str">
        <f t="shared" si="936"/>
        <v/>
      </c>
      <c r="CY663" t="str">
        <f t="shared" si="936"/>
        <v/>
      </c>
      <c r="CZ663" t="str">
        <f t="shared" si="936"/>
        <v/>
      </c>
      <c r="DA663" t="str">
        <f t="shared" ref="DA663:DJ663" si="937">IF(DA$2&gt;=$R662,IF(DA$2&lt;=$S662,"X",""),"")</f>
        <v/>
      </c>
      <c r="DB663" s="359" t="str">
        <f t="shared" si="937"/>
        <v/>
      </c>
      <c r="DC663" t="str">
        <f t="shared" si="937"/>
        <v/>
      </c>
      <c r="DD663" t="str">
        <f t="shared" si="937"/>
        <v/>
      </c>
      <c r="DE663" t="str">
        <f t="shared" si="937"/>
        <v/>
      </c>
      <c r="DF663" s="359" t="str">
        <f t="shared" si="937"/>
        <v/>
      </c>
      <c r="DG663" t="str">
        <f t="shared" si="937"/>
        <v>X</v>
      </c>
      <c r="DH663" t="str">
        <f t="shared" si="937"/>
        <v>X</v>
      </c>
      <c r="DI663" t="str">
        <f t="shared" si="937"/>
        <v>X</v>
      </c>
      <c r="DJ663" t="str">
        <f t="shared" si="937"/>
        <v>X</v>
      </c>
      <c r="DK663" s="359" t="str">
        <f t="shared" ref="DK663:DT663" si="938">IF(DK$2&gt;=$R662,IF(DK$2&lt;=$S662,"X",""),"")</f>
        <v>X</v>
      </c>
      <c r="DL663" t="str">
        <f t="shared" si="938"/>
        <v>X</v>
      </c>
      <c r="DM663" t="str">
        <f t="shared" si="938"/>
        <v>X</v>
      </c>
      <c r="DN663" t="str">
        <f t="shared" si="938"/>
        <v>X</v>
      </c>
      <c r="DO663" s="359" t="str">
        <f t="shared" si="938"/>
        <v>X</v>
      </c>
      <c r="DP663" t="str">
        <f t="shared" si="938"/>
        <v/>
      </c>
      <c r="DQ663" t="str">
        <f t="shared" si="938"/>
        <v/>
      </c>
      <c r="DR663" t="str">
        <f t="shared" si="938"/>
        <v/>
      </c>
      <c r="DS663" s="359" t="str">
        <f t="shared" si="938"/>
        <v/>
      </c>
      <c r="DT663" t="str">
        <f t="shared" si="938"/>
        <v/>
      </c>
      <c r="DU663" t="str">
        <f t="shared" ref="DU663:ED663" si="939">IF(DU$2&gt;=$R662,IF(DU$2&lt;=$S662,"X",""),"")</f>
        <v/>
      </c>
      <c r="DV663" t="str">
        <f t="shared" si="939"/>
        <v/>
      </c>
      <c r="DW663" t="str">
        <f t="shared" si="939"/>
        <v/>
      </c>
      <c r="DX663" s="359" t="str">
        <f t="shared" si="939"/>
        <v/>
      </c>
      <c r="DY663" t="str">
        <f t="shared" si="939"/>
        <v/>
      </c>
      <c r="DZ663" t="str">
        <f t="shared" si="939"/>
        <v/>
      </c>
      <c r="EA663" t="str">
        <f t="shared" si="939"/>
        <v/>
      </c>
      <c r="EB663" s="359" t="str">
        <f t="shared" si="939"/>
        <v/>
      </c>
      <c r="EC663" t="str">
        <f t="shared" si="939"/>
        <v/>
      </c>
      <c r="ED663" t="str">
        <f t="shared" si="939"/>
        <v/>
      </c>
      <c r="EE663" t="str">
        <f>IF(EE$2&gt;=$R662,IF(EE$2&lt;=$S662,"X",""),"")</f>
        <v/>
      </c>
      <c r="EF663" t="str">
        <f>IF(EF$2&gt;=$R662,IF(EF$2&lt;=$S662,"X",""),"")</f>
        <v/>
      </c>
      <c r="EG663" s="359" t="str">
        <f>IF(EG$2&gt;=$R662,IF(EG$2&lt;=$S662,"X",""),"")</f>
        <v/>
      </c>
      <c r="EH663" t="str">
        <f t="shared" si="868"/>
        <v>Pterostylis sp. 'Scott River'</v>
      </c>
      <c r="EJ663" t="str">
        <f t="shared" si="848"/>
        <v>Pterostylis sp. 'white gums'</v>
      </c>
      <c r="EK663" s="100">
        <f t="shared" si="852"/>
        <v>0</v>
      </c>
      <c r="EL663" s="3">
        <f t="shared" si="852"/>
        <v>0</v>
      </c>
      <c r="EM663" s="3">
        <f t="shared" si="852"/>
        <v>0</v>
      </c>
      <c r="EN663" s="3">
        <f t="shared" si="852"/>
        <v>0</v>
      </c>
      <c r="EO663" s="3">
        <f t="shared" si="852"/>
        <v>0</v>
      </c>
      <c r="EP663" s="3">
        <f t="shared" si="852"/>
        <v>0</v>
      </c>
      <c r="EQ663" s="3">
        <f t="shared" si="852"/>
        <v>1</v>
      </c>
      <c r="ER663" s="3">
        <f t="shared" si="852"/>
        <v>1</v>
      </c>
      <c r="ES663" s="3">
        <f t="shared" si="852"/>
        <v>0</v>
      </c>
      <c r="ET663" s="3">
        <f t="shared" si="852"/>
        <v>0</v>
      </c>
      <c r="EU663" s="3">
        <f t="shared" si="852"/>
        <v>0</v>
      </c>
      <c r="EV663" s="24">
        <f t="shared" si="852"/>
        <v>0</v>
      </c>
      <c r="EW663" s="245">
        <f t="shared" si="867"/>
        <v>2</v>
      </c>
      <c r="EX663" s="262" t="str">
        <f t="shared" si="866"/>
        <v/>
      </c>
    </row>
    <row r="664" spans="1:154" ht="16.149999999999999" customHeight="1" x14ac:dyDescent="0.25">
      <c r="A664" s="363"/>
      <c r="D664" s="363"/>
      <c r="E664" s="363"/>
      <c r="F664" s="363"/>
      <c r="G664" s="363"/>
      <c r="H664" s="363"/>
      <c r="I664" s="363"/>
      <c r="J664" s="68">
        <f t="shared" si="853"/>
        <v>405</v>
      </c>
      <c r="K664" s="427" t="str">
        <f>CONCATENATE(M664," ",N664)</f>
        <v>Pterostylis sp. 'Karridale'</v>
      </c>
      <c r="L664" s="372">
        <v>405</v>
      </c>
      <c r="M664" s="427" t="s">
        <v>1765</v>
      </c>
      <c r="N664" s="76" t="s">
        <v>7741</v>
      </c>
      <c r="O664" s="363" t="str">
        <f t="shared" si="851"/>
        <v>S</v>
      </c>
      <c r="P664" s="70" t="s">
        <v>7742</v>
      </c>
      <c r="Q664" s="364" t="s">
        <v>7743</v>
      </c>
      <c r="R664" s="365">
        <v>43009</v>
      </c>
      <c r="S664" s="365">
        <v>43069</v>
      </c>
      <c r="T664" s="603" t="s">
        <v>7894</v>
      </c>
      <c r="U664" s="603" t="s">
        <v>7894</v>
      </c>
      <c r="V664" s="603" t="s">
        <v>7894</v>
      </c>
      <c r="W664" s="603" t="s">
        <v>7894</v>
      </c>
      <c r="X664" s="603" t="s">
        <v>7894</v>
      </c>
      <c r="Y664" s="603" t="s">
        <v>7894</v>
      </c>
      <c r="Z664" s="603" t="s">
        <v>7894</v>
      </c>
      <c r="AA664" s="603" t="s">
        <v>7894</v>
      </c>
      <c r="AB664" s="603" t="s">
        <v>7894</v>
      </c>
      <c r="AC664" s="603" t="s">
        <v>4829</v>
      </c>
      <c r="AD664" s="603" t="s">
        <v>4830</v>
      </c>
      <c r="AE664" s="603" t="s">
        <v>7894</v>
      </c>
      <c r="AF664" s="605" t="s">
        <v>7897</v>
      </c>
      <c r="AG664" s="605" t="s">
        <v>7940</v>
      </c>
      <c r="AH664" s="366" t="s">
        <v>685</v>
      </c>
      <c r="AI664" s="363">
        <f t="shared" si="854"/>
        <v>6</v>
      </c>
      <c r="AJ664" s="363">
        <v>32</v>
      </c>
      <c r="AK664" s="413" t="str">
        <f t="shared" si="861"/>
        <v>Bird Orchids</v>
      </c>
      <c r="AL664" s="413" t="str">
        <f t="shared" si="862"/>
        <v>Pterostylis barbata/turfosa</v>
      </c>
      <c r="AM664" s="486" t="s">
        <v>7609</v>
      </c>
      <c r="AS664" s="69">
        <f t="shared" si="841"/>
        <v>40</v>
      </c>
      <c r="AT664" s="69">
        <f t="shared" si="842"/>
        <v>48</v>
      </c>
      <c r="AU664" s="69">
        <f t="shared" si="843"/>
        <v>10</v>
      </c>
      <c r="AV664" s="69">
        <f t="shared" si="844"/>
        <v>11</v>
      </c>
      <c r="AW664" s="81"/>
      <c r="AX664" s="70" t="s">
        <v>3179</v>
      </c>
      <c r="AY664" s="364" t="e">
        <v>#N/A</v>
      </c>
      <c r="AZ664" s="264" t="s">
        <v>48</v>
      </c>
      <c r="BA664" s="238"/>
      <c r="BB664" s="237" t="str">
        <f t="shared" si="845"/>
        <v/>
      </c>
      <c r="BC664" s="270">
        <f t="shared" si="855"/>
        <v>405</v>
      </c>
      <c r="BD664" t="str">
        <f t="shared" si="856"/>
        <v>Pterostylis sp. 'Karridale'</v>
      </c>
      <c r="BE664" s="367" t="e">
        <f>COUNTIFS(#REF!,L664)</f>
        <v>#REF!</v>
      </c>
      <c r="BF664" s="374" t="str">
        <f t="shared" si="863"/>
        <v>y</v>
      </c>
      <c r="BG664" s="82"/>
      <c r="BH664" s="375"/>
      <c r="BI664" s="374"/>
      <c r="BJ664" s="403"/>
      <c r="CE664" t="str">
        <f>CONCATENATE(P687," (",K687,")")</f>
        <v>_Old species name (Pterostylis z.sp. 'chocolate' rufous)</v>
      </c>
      <c r="CF664" s="388" t="str">
        <f t="shared" si="934"/>
        <v>Pterostylis sp. 'white gums'</v>
      </c>
      <c r="CG664" t="str">
        <f t="shared" ref="CG664:DL664" si="940">IF(CG$2&gt;=$R687,IF(CG$2&lt;=$S687,"X",""),"")</f>
        <v/>
      </c>
      <c r="CH664" t="str">
        <f t="shared" si="940"/>
        <v/>
      </c>
      <c r="CI664" t="str">
        <f t="shared" si="940"/>
        <v/>
      </c>
      <c r="CJ664" t="str">
        <f t="shared" si="940"/>
        <v/>
      </c>
      <c r="CK664" s="359" t="str">
        <f t="shared" si="940"/>
        <v/>
      </c>
      <c r="CL664" t="str">
        <f t="shared" si="940"/>
        <v/>
      </c>
      <c r="CM664" t="str">
        <f t="shared" si="940"/>
        <v/>
      </c>
      <c r="CN664" t="str">
        <f t="shared" si="940"/>
        <v/>
      </c>
      <c r="CO664" s="359" t="str">
        <f t="shared" si="940"/>
        <v/>
      </c>
      <c r="CP664" t="str">
        <f t="shared" si="940"/>
        <v/>
      </c>
      <c r="CQ664" t="str">
        <f t="shared" si="940"/>
        <v/>
      </c>
      <c r="CR664" t="str">
        <f t="shared" si="940"/>
        <v/>
      </c>
      <c r="CS664" s="359" t="str">
        <f t="shared" si="940"/>
        <v/>
      </c>
      <c r="CT664" t="str">
        <f t="shared" si="940"/>
        <v/>
      </c>
      <c r="CU664" t="str">
        <f t="shared" si="940"/>
        <v/>
      </c>
      <c r="CV664" t="str">
        <f t="shared" si="940"/>
        <v/>
      </c>
      <c r="CW664" t="str">
        <f t="shared" si="940"/>
        <v/>
      </c>
      <c r="CX664" s="359" t="str">
        <f t="shared" si="940"/>
        <v/>
      </c>
      <c r="CY664" t="str">
        <f t="shared" si="940"/>
        <v/>
      </c>
      <c r="CZ664" t="str">
        <f t="shared" si="940"/>
        <v/>
      </c>
      <c r="DA664" t="str">
        <f t="shared" si="940"/>
        <v/>
      </c>
      <c r="DB664" s="359" t="str">
        <f t="shared" si="940"/>
        <v/>
      </c>
      <c r="DC664" t="str">
        <f t="shared" si="940"/>
        <v/>
      </c>
      <c r="DD664" t="str">
        <f t="shared" si="940"/>
        <v/>
      </c>
      <c r="DE664" t="str">
        <f t="shared" si="940"/>
        <v/>
      </c>
      <c r="DF664" s="359" t="str">
        <f t="shared" si="940"/>
        <v/>
      </c>
      <c r="DG664" t="str">
        <f t="shared" si="940"/>
        <v/>
      </c>
      <c r="DH664" t="str">
        <f t="shared" si="940"/>
        <v/>
      </c>
      <c r="DI664" t="str">
        <f t="shared" si="940"/>
        <v/>
      </c>
      <c r="DJ664" t="str">
        <f t="shared" si="940"/>
        <v/>
      </c>
      <c r="DK664" s="359" t="str">
        <f t="shared" si="940"/>
        <v/>
      </c>
      <c r="DL664" t="str">
        <f t="shared" si="940"/>
        <v/>
      </c>
      <c r="DM664" t="str">
        <f t="shared" ref="DM664:EG664" si="941">IF(DM$2&gt;=$R687,IF(DM$2&lt;=$S687,"X",""),"")</f>
        <v/>
      </c>
      <c r="DN664" t="str">
        <f t="shared" si="941"/>
        <v/>
      </c>
      <c r="DO664" s="359" t="str">
        <f t="shared" si="941"/>
        <v/>
      </c>
      <c r="DP664" t="str">
        <f t="shared" si="941"/>
        <v/>
      </c>
      <c r="DQ664" t="str">
        <f t="shared" si="941"/>
        <v/>
      </c>
      <c r="DR664" t="str">
        <f t="shared" si="941"/>
        <v>X</v>
      </c>
      <c r="DS664" s="359" t="str">
        <f t="shared" si="941"/>
        <v>X</v>
      </c>
      <c r="DT664" t="str">
        <f t="shared" si="941"/>
        <v>X</v>
      </c>
      <c r="DU664" t="str">
        <f t="shared" si="941"/>
        <v>X</v>
      </c>
      <c r="DV664" t="str">
        <f t="shared" si="941"/>
        <v>X</v>
      </c>
      <c r="DW664" t="str">
        <f t="shared" si="941"/>
        <v/>
      </c>
      <c r="DX664" s="359" t="str">
        <f t="shared" si="941"/>
        <v/>
      </c>
      <c r="DY664" t="str">
        <f t="shared" si="941"/>
        <v/>
      </c>
      <c r="DZ664" t="str">
        <f t="shared" si="941"/>
        <v/>
      </c>
      <c r="EA664" t="str">
        <f t="shared" si="941"/>
        <v/>
      </c>
      <c r="EB664" s="359" t="str">
        <f t="shared" si="941"/>
        <v/>
      </c>
      <c r="EC664" t="str">
        <f t="shared" si="941"/>
        <v/>
      </c>
      <c r="ED664" t="str">
        <f t="shared" si="941"/>
        <v/>
      </c>
      <c r="EE664" t="str">
        <f t="shared" si="941"/>
        <v/>
      </c>
      <c r="EF664" t="str">
        <f t="shared" si="941"/>
        <v/>
      </c>
      <c r="EG664" s="359" t="str">
        <f t="shared" si="941"/>
        <v/>
      </c>
      <c r="EH664" t="str">
        <f t="shared" si="868"/>
        <v>Pterostylis sp. 'white gums'</v>
      </c>
      <c r="EJ664" t="str">
        <f t="shared" si="848"/>
        <v>Pterostylis sp. 'Karridale'</v>
      </c>
      <c r="EK664" s="100">
        <f t="shared" si="852"/>
        <v>0</v>
      </c>
      <c r="EL664" s="3">
        <f t="shared" si="852"/>
        <v>0</v>
      </c>
      <c r="EM664" s="3">
        <f t="shared" si="852"/>
        <v>0</v>
      </c>
      <c r="EN664" s="3">
        <f t="shared" si="852"/>
        <v>0</v>
      </c>
      <c r="EO664" s="3">
        <f t="shared" si="852"/>
        <v>0</v>
      </c>
      <c r="EP664" s="3">
        <f t="shared" si="852"/>
        <v>0</v>
      </c>
      <c r="EQ664" s="3">
        <f t="shared" si="852"/>
        <v>0</v>
      </c>
      <c r="ER664" s="3">
        <f t="shared" si="852"/>
        <v>0</v>
      </c>
      <c r="ES664" s="3">
        <f t="shared" si="852"/>
        <v>0</v>
      </c>
      <c r="ET664" s="3">
        <f t="shared" si="852"/>
        <v>1</v>
      </c>
      <c r="EU664" s="3">
        <f t="shared" si="852"/>
        <v>1</v>
      </c>
      <c r="EV664" s="24">
        <f t="shared" si="852"/>
        <v>0</v>
      </c>
      <c r="EW664" s="245">
        <f t="shared" si="867"/>
        <v>2</v>
      </c>
      <c r="EX664" s="262" t="str">
        <f t="shared" si="866"/>
        <v/>
      </c>
    </row>
    <row r="665" spans="1:154" ht="16.149999999999999" customHeight="1" x14ac:dyDescent="0.25">
      <c r="A665" s="363"/>
      <c r="D665" s="363"/>
      <c r="E665" s="363"/>
      <c r="F665" s="363"/>
      <c r="G665" s="363"/>
      <c r="H665" s="363"/>
      <c r="I665" s="363"/>
      <c r="J665" s="68">
        <f t="shared" ref="J665:J672" si="942">L665</f>
        <v>1122</v>
      </c>
      <c r="K665" s="427" t="str">
        <f t="shared" si="865"/>
        <v>Pterostylis sp. 'large fawn'</v>
      </c>
      <c r="L665" s="372">
        <v>1122</v>
      </c>
      <c r="M665" s="427" t="s">
        <v>1765</v>
      </c>
      <c r="N665" s="76" t="s">
        <v>1321</v>
      </c>
      <c r="O665" s="363" t="str">
        <f t="shared" si="851"/>
        <v>S</v>
      </c>
      <c r="P665" s="70" t="s">
        <v>3178</v>
      </c>
      <c r="Q665" s="364" t="s">
        <v>3172</v>
      </c>
      <c r="R665" s="365">
        <v>42993</v>
      </c>
      <c r="S665" s="365">
        <v>43039</v>
      </c>
      <c r="T665" s="603" t="s">
        <v>7894</v>
      </c>
      <c r="U665" s="603" t="s">
        <v>7894</v>
      </c>
      <c r="V665" s="603" t="s">
        <v>7894</v>
      </c>
      <c r="W665" s="603" t="s">
        <v>7894</v>
      </c>
      <c r="X665" s="603" t="s">
        <v>7894</v>
      </c>
      <c r="Y665" s="603" t="s">
        <v>7894</v>
      </c>
      <c r="Z665" s="603" t="s">
        <v>7894</v>
      </c>
      <c r="AA665" s="603" t="s">
        <v>7894</v>
      </c>
      <c r="AB665" s="603" t="s">
        <v>4828</v>
      </c>
      <c r="AC665" s="603" t="s">
        <v>4829</v>
      </c>
      <c r="AD665" s="603" t="s">
        <v>7894</v>
      </c>
      <c r="AE665" s="603" t="s">
        <v>7894</v>
      </c>
      <c r="AF665" s="605" t="s">
        <v>7896</v>
      </c>
      <c r="AG665" s="605" t="s">
        <v>7943</v>
      </c>
      <c r="AH665" s="366" t="s">
        <v>685</v>
      </c>
      <c r="AI665" s="363">
        <f t="shared" ref="AI665:AI696" si="943">VLOOKUP(AH665,$BX$3:$BY$8,2,FALSE)</f>
        <v>6</v>
      </c>
      <c r="AJ665" s="363">
        <v>36</v>
      </c>
      <c r="AK665" s="413" t="str">
        <f t="shared" si="861"/>
        <v>Rufus Greenhoods</v>
      </c>
      <c r="AL665" s="413" t="str">
        <f t="shared" si="862"/>
        <v>Pterostylis rufa</v>
      </c>
      <c r="AM665" s="486" t="s">
        <v>7609</v>
      </c>
      <c r="AS665" s="69">
        <f t="shared" si="841"/>
        <v>38</v>
      </c>
      <c r="AT665" s="69">
        <f t="shared" si="842"/>
        <v>44</v>
      </c>
      <c r="AU665" s="69">
        <f t="shared" si="843"/>
        <v>9</v>
      </c>
      <c r="AV665" s="69">
        <f t="shared" si="844"/>
        <v>10</v>
      </c>
      <c r="AW665" s="81"/>
      <c r="AX665" s="70" t="s">
        <v>3179</v>
      </c>
      <c r="AY665" s="364" t="e">
        <v>#N/A</v>
      </c>
      <c r="AZ665" s="264" t="s">
        <v>48</v>
      </c>
      <c r="BA665" s="238"/>
      <c r="BB665" s="237" t="str">
        <f t="shared" si="845"/>
        <v/>
      </c>
      <c r="BC665" s="270">
        <f t="shared" si="855"/>
        <v>1122</v>
      </c>
      <c r="BD665" t="str">
        <f t="shared" si="856"/>
        <v>Pterostylis sp. 'large fawn'</v>
      </c>
      <c r="BE665" s="367" t="e">
        <f>COUNTIFS(#REF!,L665)</f>
        <v>#REF!</v>
      </c>
      <c r="BF665" s="374" t="str">
        <f t="shared" si="863"/>
        <v>y</v>
      </c>
      <c r="BG665" s="82"/>
      <c r="BH665" s="375"/>
      <c r="BI665" s="374"/>
      <c r="BJ665" s="403"/>
      <c r="CE665" t="str">
        <f>CONCATENATE(P659," (",K659,")")</f>
        <v>Nullabor Rufous Greenhood (Pterostylis sp. 'Cocklebiddy')</v>
      </c>
      <c r="CF665" s="388" t="str">
        <f t="shared" si="934"/>
        <v>Pterostylis sp. 'Karridale'</v>
      </c>
      <c r="CG665" t="str">
        <f t="shared" ref="CG665:DL665" si="944">IF(CG$2&gt;=$R659,IF(CG$2&lt;=$S659,"X",""),"")</f>
        <v/>
      </c>
      <c r="CH665" t="str">
        <f t="shared" si="944"/>
        <v/>
      </c>
      <c r="CI665" t="str">
        <f t="shared" si="944"/>
        <v/>
      </c>
      <c r="CJ665" t="str">
        <f t="shared" si="944"/>
        <v/>
      </c>
      <c r="CK665" s="359" t="str">
        <f t="shared" si="944"/>
        <v/>
      </c>
      <c r="CL665" t="str">
        <f t="shared" si="944"/>
        <v/>
      </c>
      <c r="CM665" t="str">
        <f t="shared" si="944"/>
        <v/>
      </c>
      <c r="CN665" t="str">
        <f t="shared" si="944"/>
        <v/>
      </c>
      <c r="CO665" s="359" t="str">
        <f t="shared" si="944"/>
        <v/>
      </c>
      <c r="CP665" t="str">
        <f t="shared" si="944"/>
        <v/>
      </c>
      <c r="CQ665" t="str">
        <f t="shared" si="944"/>
        <v/>
      </c>
      <c r="CR665" t="str">
        <f t="shared" si="944"/>
        <v/>
      </c>
      <c r="CS665" s="359" t="str">
        <f t="shared" si="944"/>
        <v/>
      </c>
      <c r="CT665" t="str">
        <f t="shared" si="944"/>
        <v/>
      </c>
      <c r="CU665" t="str">
        <f t="shared" si="944"/>
        <v/>
      </c>
      <c r="CV665" t="str">
        <f t="shared" si="944"/>
        <v/>
      </c>
      <c r="CW665" t="str">
        <f t="shared" si="944"/>
        <v/>
      </c>
      <c r="CX665" s="359" t="str">
        <f t="shared" si="944"/>
        <v/>
      </c>
      <c r="CY665" t="str">
        <f t="shared" si="944"/>
        <v/>
      </c>
      <c r="CZ665" t="str">
        <f t="shared" si="944"/>
        <v/>
      </c>
      <c r="DA665" t="str">
        <f t="shared" si="944"/>
        <v/>
      </c>
      <c r="DB665" s="359" t="str">
        <f t="shared" si="944"/>
        <v/>
      </c>
      <c r="DC665" t="str">
        <f t="shared" si="944"/>
        <v/>
      </c>
      <c r="DD665" t="str">
        <f t="shared" si="944"/>
        <v/>
      </c>
      <c r="DE665" t="str">
        <f t="shared" si="944"/>
        <v/>
      </c>
      <c r="DF665" s="359" t="str">
        <f t="shared" si="944"/>
        <v/>
      </c>
      <c r="DG665" t="str">
        <f t="shared" si="944"/>
        <v/>
      </c>
      <c r="DH665" t="str">
        <f t="shared" si="944"/>
        <v/>
      </c>
      <c r="DI665" t="str">
        <f t="shared" si="944"/>
        <v/>
      </c>
      <c r="DJ665" t="str">
        <f t="shared" si="944"/>
        <v/>
      </c>
      <c r="DK665" s="359" t="str">
        <f t="shared" si="944"/>
        <v/>
      </c>
      <c r="DL665" t="str">
        <f t="shared" si="944"/>
        <v/>
      </c>
      <c r="DM665" t="str">
        <f t="shared" ref="DM665:EG665" si="945">IF(DM$2&gt;=$R659,IF(DM$2&lt;=$S659,"X",""),"")</f>
        <v/>
      </c>
      <c r="DN665" t="str">
        <f t="shared" si="945"/>
        <v/>
      </c>
      <c r="DO665" s="359" t="str">
        <f t="shared" si="945"/>
        <v/>
      </c>
      <c r="DP665" t="str">
        <f t="shared" si="945"/>
        <v>X</v>
      </c>
      <c r="DQ665" t="str">
        <f t="shared" si="945"/>
        <v>X</v>
      </c>
      <c r="DR665" t="str">
        <f t="shared" si="945"/>
        <v>X</v>
      </c>
      <c r="DS665" s="359" t="str">
        <f t="shared" si="945"/>
        <v>X</v>
      </c>
      <c r="DT665" t="str">
        <f t="shared" si="945"/>
        <v>X</v>
      </c>
      <c r="DU665" t="str">
        <f t="shared" si="945"/>
        <v>X</v>
      </c>
      <c r="DV665" t="str">
        <f t="shared" si="945"/>
        <v>X</v>
      </c>
      <c r="DW665" t="str">
        <f t="shared" si="945"/>
        <v>X</v>
      </c>
      <c r="DX665" s="359" t="str">
        <f t="shared" si="945"/>
        <v>X</v>
      </c>
      <c r="DY665" t="str">
        <f t="shared" si="945"/>
        <v/>
      </c>
      <c r="DZ665" t="str">
        <f t="shared" si="945"/>
        <v/>
      </c>
      <c r="EA665" t="str">
        <f t="shared" si="945"/>
        <v/>
      </c>
      <c r="EB665" s="359" t="str">
        <f t="shared" si="945"/>
        <v/>
      </c>
      <c r="EC665" t="str">
        <f t="shared" si="945"/>
        <v/>
      </c>
      <c r="ED665" t="str">
        <f t="shared" si="945"/>
        <v/>
      </c>
      <c r="EE665" t="str">
        <f t="shared" si="945"/>
        <v/>
      </c>
      <c r="EF665" t="str">
        <f t="shared" si="945"/>
        <v/>
      </c>
      <c r="EG665" s="359" t="str">
        <f t="shared" si="945"/>
        <v/>
      </c>
      <c r="EH665" t="str">
        <f t="shared" si="868"/>
        <v>Pterostylis sp. 'Karridale'</v>
      </c>
      <c r="EJ665" t="str">
        <f t="shared" si="848"/>
        <v>Pterostylis sp. 'large fawn'</v>
      </c>
      <c r="EK665" s="100">
        <f t="shared" si="852"/>
        <v>0</v>
      </c>
      <c r="EL665" s="3">
        <f t="shared" si="852"/>
        <v>0</v>
      </c>
      <c r="EM665" s="3">
        <f t="shared" si="852"/>
        <v>0</v>
      </c>
      <c r="EN665" s="3">
        <f t="shared" si="852"/>
        <v>0</v>
      </c>
      <c r="EO665" s="3">
        <f t="shared" si="852"/>
        <v>0</v>
      </c>
      <c r="EP665" s="3">
        <f t="shared" si="852"/>
        <v>0</v>
      </c>
      <c r="EQ665" s="3">
        <f t="shared" si="852"/>
        <v>0</v>
      </c>
      <c r="ER665" s="3">
        <f t="shared" si="852"/>
        <v>0</v>
      </c>
      <c r="ES665" s="3">
        <f t="shared" si="852"/>
        <v>1</v>
      </c>
      <c r="ET665" s="3">
        <f t="shared" si="852"/>
        <v>1</v>
      </c>
      <c r="EU665" s="3">
        <f t="shared" si="852"/>
        <v>0</v>
      </c>
      <c r="EV665" s="24">
        <f t="shared" si="852"/>
        <v>0</v>
      </c>
      <c r="EW665" s="245">
        <f t="shared" si="867"/>
        <v>2</v>
      </c>
      <c r="EX665" s="262" t="str">
        <f t="shared" si="866"/>
        <v/>
      </c>
    </row>
    <row r="666" spans="1:154" ht="16.149999999999999" customHeight="1" x14ac:dyDescent="0.25">
      <c r="A666" s="363"/>
      <c r="D666" s="363"/>
      <c r="E666" s="363"/>
      <c r="F666" s="363"/>
      <c r="G666" s="363"/>
      <c r="H666" s="363"/>
      <c r="I666" s="363"/>
      <c r="J666" s="68">
        <f t="shared" si="942"/>
        <v>446</v>
      </c>
      <c r="K666" s="427" t="str">
        <f t="shared" si="865"/>
        <v>Pterostylis sp. 'limestone'</v>
      </c>
      <c r="L666" s="454">
        <v>446</v>
      </c>
      <c r="M666" s="427" t="s">
        <v>1765</v>
      </c>
      <c r="N666" s="76" t="s">
        <v>1074</v>
      </c>
      <c r="O666" s="363" t="str">
        <f t="shared" si="851"/>
        <v>S</v>
      </c>
      <c r="P666" s="70" t="s">
        <v>3180</v>
      </c>
      <c r="Q666" s="364" t="s">
        <v>3181</v>
      </c>
      <c r="R666" s="365">
        <v>42948</v>
      </c>
      <c r="S666" s="365">
        <v>43008</v>
      </c>
      <c r="T666" s="603" t="s">
        <v>7894</v>
      </c>
      <c r="U666" s="603" t="s">
        <v>7894</v>
      </c>
      <c r="V666" s="603" t="s">
        <v>7894</v>
      </c>
      <c r="W666" s="603" t="s">
        <v>7894</v>
      </c>
      <c r="X666" s="603" t="s">
        <v>7894</v>
      </c>
      <c r="Y666" s="603" t="s">
        <v>7894</v>
      </c>
      <c r="Z666" s="603" t="s">
        <v>7894</v>
      </c>
      <c r="AA666" s="603" t="s">
        <v>4827</v>
      </c>
      <c r="AB666" s="603" t="s">
        <v>4828</v>
      </c>
      <c r="AC666" s="603" t="s">
        <v>7894</v>
      </c>
      <c r="AD666" s="603" t="s">
        <v>7894</v>
      </c>
      <c r="AE666" s="603" t="s">
        <v>7894</v>
      </c>
      <c r="AF666" s="605" t="s">
        <v>7903</v>
      </c>
      <c r="AG666" s="605" t="s">
        <v>7947</v>
      </c>
      <c r="AH666" s="366" t="s">
        <v>685</v>
      </c>
      <c r="AI666" s="363">
        <f t="shared" si="943"/>
        <v>6</v>
      </c>
      <c r="AJ666" s="363">
        <v>34</v>
      </c>
      <c r="AK666" s="413" t="str">
        <f t="shared" si="861"/>
        <v>Snail Orchids</v>
      </c>
      <c r="AL666" s="413" t="str">
        <f t="shared" si="862"/>
        <v>Pterostylis nana</v>
      </c>
      <c r="AM666" s="486" t="s">
        <v>7609</v>
      </c>
      <c r="AS666" s="69">
        <f t="shared" si="841"/>
        <v>32</v>
      </c>
      <c r="AT666" s="69">
        <f t="shared" si="842"/>
        <v>39</v>
      </c>
      <c r="AU666" s="69">
        <f t="shared" si="843"/>
        <v>8</v>
      </c>
      <c r="AV666" s="69">
        <f t="shared" si="844"/>
        <v>9</v>
      </c>
      <c r="AW666" s="81"/>
      <c r="AX666" s="70" t="s">
        <v>3180</v>
      </c>
      <c r="AY666" s="364" t="e">
        <v>#N/A</v>
      </c>
      <c r="AZ666" s="264" t="s">
        <v>48</v>
      </c>
      <c r="BA666" s="238"/>
      <c r="BB666" s="237" t="str">
        <f t="shared" si="845"/>
        <v/>
      </c>
      <c r="BC666" s="270">
        <f t="shared" si="855"/>
        <v>446</v>
      </c>
      <c r="BD666" t="str">
        <f t="shared" si="856"/>
        <v>Pterostylis sp. 'limestone'</v>
      </c>
      <c r="BE666" s="367" t="e">
        <f>COUNTIFS(#REF!,L666)</f>
        <v>#REF!</v>
      </c>
      <c r="BF666" s="374" t="str">
        <f t="shared" si="863"/>
        <v>y</v>
      </c>
      <c r="BG666" s="82"/>
      <c r="BH666" s="375"/>
      <c r="BI666" s="374"/>
      <c r="BJ666" s="403"/>
      <c r="CE666" t="str">
        <f t="shared" ref="CE666:CE672" si="946">CONCATENATE(P665," (",K665,")")</f>
        <v>Fawn Rufous Greenhood (Pterostylis sp. 'large fawn')</v>
      </c>
      <c r="CF666" s="388" t="str">
        <f t="shared" si="934"/>
        <v>Pterostylis sp. 'large fawn'</v>
      </c>
      <c r="CG666" t="str">
        <f t="shared" si="869"/>
        <v/>
      </c>
      <c r="CH666" t="str">
        <f t="shared" si="870"/>
        <v/>
      </c>
      <c r="CI666" t="str">
        <f t="shared" si="871"/>
        <v/>
      </c>
      <c r="CJ666" t="str">
        <f t="shared" si="872"/>
        <v/>
      </c>
      <c r="CK666" s="359" t="str">
        <f t="shared" si="873"/>
        <v/>
      </c>
      <c r="CL666" t="str">
        <f t="shared" si="874"/>
        <v/>
      </c>
      <c r="CM666" t="str">
        <f t="shared" si="875"/>
        <v/>
      </c>
      <c r="CN666" t="str">
        <f t="shared" si="876"/>
        <v/>
      </c>
      <c r="CO666" s="359" t="str">
        <f t="shared" si="877"/>
        <v/>
      </c>
      <c r="CP666" t="str">
        <f t="shared" si="878"/>
        <v/>
      </c>
      <c r="CQ666" t="str">
        <f t="shared" si="879"/>
        <v/>
      </c>
      <c r="CR666" t="str">
        <f t="shared" si="880"/>
        <v/>
      </c>
      <c r="CS666" s="359" t="str">
        <f t="shared" si="881"/>
        <v/>
      </c>
      <c r="CT666" t="str">
        <f t="shared" si="882"/>
        <v/>
      </c>
      <c r="CU666" t="str">
        <f t="shared" si="883"/>
        <v/>
      </c>
      <c r="CV666" t="str">
        <f t="shared" si="884"/>
        <v/>
      </c>
      <c r="CW666" t="str">
        <f t="shared" si="885"/>
        <v/>
      </c>
      <c r="CX666" s="359" t="str">
        <f t="shared" si="886"/>
        <v/>
      </c>
      <c r="CY666" t="str">
        <f t="shared" si="887"/>
        <v/>
      </c>
      <c r="CZ666" t="str">
        <f t="shared" si="888"/>
        <v/>
      </c>
      <c r="DA666" t="str">
        <f t="shared" si="889"/>
        <v/>
      </c>
      <c r="DB666" s="359" t="str">
        <f t="shared" si="890"/>
        <v/>
      </c>
      <c r="DC666" t="str">
        <f t="shared" si="891"/>
        <v/>
      </c>
      <c r="DD666" t="str">
        <f t="shared" si="892"/>
        <v/>
      </c>
      <c r="DE666" t="str">
        <f t="shared" si="893"/>
        <v/>
      </c>
      <c r="DF666" s="359" t="str">
        <f t="shared" si="894"/>
        <v/>
      </c>
      <c r="DG666" t="str">
        <f t="shared" si="895"/>
        <v/>
      </c>
      <c r="DH666" t="str">
        <f t="shared" si="896"/>
        <v/>
      </c>
      <c r="DI666" t="str">
        <f t="shared" si="897"/>
        <v/>
      </c>
      <c r="DJ666" t="str">
        <f t="shared" si="898"/>
        <v/>
      </c>
      <c r="DK666" s="359" t="str">
        <f t="shared" si="899"/>
        <v/>
      </c>
      <c r="DL666" t="str">
        <f t="shared" si="900"/>
        <v/>
      </c>
      <c r="DM666" t="str">
        <f t="shared" si="901"/>
        <v/>
      </c>
      <c r="DN666" t="str">
        <f t="shared" si="902"/>
        <v/>
      </c>
      <c r="DO666" s="359" t="str">
        <f t="shared" si="903"/>
        <v/>
      </c>
      <c r="DP666" t="str">
        <f t="shared" si="904"/>
        <v/>
      </c>
      <c r="DQ666" t="str">
        <f t="shared" si="905"/>
        <v/>
      </c>
      <c r="DR666" t="str">
        <f t="shared" si="906"/>
        <v>X</v>
      </c>
      <c r="DS666" s="359" t="str">
        <f t="shared" si="907"/>
        <v>X</v>
      </c>
      <c r="DT666" t="str">
        <f t="shared" si="908"/>
        <v>X</v>
      </c>
      <c r="DU666" t="str">
        <f t="shared" si="909"/>
        <v>X</v>
      </c>
      <c r="DV666" t="str">
        <f t="shared" si="910"/>
        <v>X</v>
      </c>
      <c r="DW666" t="str">
        <f t="shared" si="911"/>
        <v>X</v>
      </c>
      <c r="DX666" s="359" t="str">
        <f t="shared" si="912"/>
        <v>X</v>
      </c>
      <c r="DY666" t="str">
        <f t="shared" si="913"/>
        <v/>
      </c>
      <c r="DZ666" t="str">
        <f t="shared" si="914"/>
        <v/>
      </c>
      <c r="EA666" t="str">
        <f t="shared" si="915"/>
        <v/>
      </c>
      <c r="EB666" s="359" t="str">
        <f t="shared" si="916"/>
        <v/>
      </c>
      <c r="EC666" t="str">
        <f t="shared" si="917"/>
        <v/>
      </c>
      <c r="ED666" t="str">
        <f t="shared" si="918"/>
        <v/>
      </c>
      <c r="EE666" t="str">
        <f t="shared" si="919"/>
        <v/>
      </c>
      <c r="EF666" t="str">
        <f t="shared" si="920"/>
        <v/>
      </c>
      <c r="EG666" s="359" t="str">
        <f t="shared" si="921"/>
        <v/>
      </c>
      <c r="EH666" t="str">
        <f t="shared" si="868"/>
        <v>Pterostylis sp. 'large fawn'</v>
      </c>
      <c r="EJ666" t="str">
        <f t="shared" si="848"/>
        <v>Pterostylis sp. 'limestone'</v>
      </c>
      <c r="EK666" s="100">
        <f t="shared" si="852"/>
        <v>0</v>
      </c>
      <c r="EL666" s="3">
        <f t="shared" si="852"/>
        <v>0</v>
      </c>
      <c r="EM666" s="3">
        <f t="shared" si="852"/>
        <v>0</v>
      </c>
      <c r="EN666" s="3">
        <f t="shared" si="852"/>
        <v>0</v>
      </c>
      <c r="EO666" s="3">
        <f t="shared" si="852"/>
        <v>0</v>
      </c>
      <c r="EP666" s="3">
        <f t="shared" si="852"/>
        <v>0</v>
      </c>
      <c r="EQ666" s="3">
        <f t="shared" si="852"/>
        <v>0</v>
      </c>
      <c r="ER666" s="3">
        <f t="shared" si="852"/>
        <v>1</v>
      </c>
      <c r="ES666" s="3">
        <f t="shared" si="852"/>
        <v>1</v>
      </c>
      <c r="ET666" s="3">
        <f t="shared" ref="EK666:EV689" si="947">IF($AV666&gt;=$AU666,IF(AND(ET$2&gt;=$AU666,ET$2&lt;=$AV666),1,0),IF(OR(ET$2&gt;=$AU666,ET$2&lt;=$AV666),1,0))</f>
        <v>0</v>
      </c>
      <c r="EU666" s="3">
        <f t="shared" si="947"/>
        <v>0</v>
      </c>
      <c r="EV666" s="24">
        <f t="shared" si="947"/>
        <v>0</v>
      </c>
      <c r="EW666" s="245">
        <f t="shared" si="867"/>
        <v>2</v>
      </c>
      <c r="EX666" s="262" t="str">
        <f t="shared" si="866"/>
        <v/>
      </c>
    </row>
    <row r="667" spans="1:154" ht="16.149999999999999" customHeight="1" x14ac:dyDescent="0.25">
      <c r="A667" s="363"/>
      <c r="D667" s="363"/>
      <c r="E667" s="363"/>
      <c r="F667" s="363"/>
      <c r="G667" s="363"/>
      <c r="H667" s="363"/>
      <c r="I667" s="363"/>
      <c r="J667" s="68">
        <f t="shared" si="942"/>
        <v>1118</v>
      </c>
      <c r="K667" s="427" t="str">
        <f t="shared" si="865"/>
        <v>Pterostylis sp. 'Murchison'</v>
      </c>
      <c r="L667" s="372">
        <v>1118</v>
      </c>
      <c r="M667" s="427" t="s">
        <v>1765</v>
      </c>
      <c r="N667" s="76" t="s">
        <v>660</v>
      </c>
      <c r="O667" s="363" t="str">
        <f t="shared" si="851"/>
        <v>S</v>
      </c>
      <c r="P667" s="70" t="s">
        <v>3182</v>
      </c>
      <c r="Q667" s="364" t="s">
        <v>3183</v>
      </c>
      <c r="R667" s="365">
        <v>42962</v>
      </c>
      <c r="S667" s="365">
        <v>43023</v>
      </c>
      <c r="T667" s="603" t="s">
        <v>7894</v>
      </c>
      <c r="U667" s="603" t="s">
        <v>7894</v>
      </c>
      <c r="V667" s="603" t="s">
        <v>7894</v>
      </c>
      <c r="W667" s="603" t="s">
        <v>7894</v>
      </c>
      <c r="X667" s="603" t="s">
        <v>7894</v>
      </c>
      <c r="Y667" s="603" t="s">
        <v>7894</v>
      </c>
      <c r="Z667" s="603" t="s">
        <v>7894</v>
      </c>
      <c r="AA667" s="603" t="s">
        <v>4827</v>
      </c>
      <c r="AB667" s="603" t="s">
        <v>4828</v>
      </c>
      <c r="AC667" s="603" t="s">
        <v>4829</v>
      </c>
      <c r="AD667" s="603" t="s">
        <v>7894</v>
      </c>
      <c r="AE667" s="603" t="s">
        <v>7894</v>
      </c>
      <c r="AF667" s="605" t="s">
        <v>7900</v>
      </c>
      <c r="AG667" s="605" t="s">
        <v>7944</v>
      </c>
      <c r="AH667" s="366" t="s">
        <v>685</v>
      </c>
      <c r="AI667" s="363">
        <f t="shared" si="943"/>
        <v>6</v>
      </c>
      <c r="AJ667" s="363">
        <v>36</v>
      </c>
      <c r="AK667" s="413" t="str">
        <f t="shared" si="861"/>
        <v>Rufus Greenhoods</v>
      </c>
      <c r="AL667" s="413" t="str">
        <f t="shared" si="862"/>
        <v>Pterostylis rufa</v>
      </c>
      <c r="AM667" s="486" t="s">
        <v>7609</v>
      </c>
      <c r="AS667" s="69">
        <f t="shared" si="841"/>
        <v>34</v>
      </c>
      <c r="AT667" s="69">
        <f t="shared" si="842"/>
        <v>42</v>
      </c>
      <c r="AU667" s="69">
        <f t="shared" si="843"/>
        <v>8</v>
      </c>
      <c r="AV667" s="69">
        <f t="shared" si="844"/>
        <v>10</v>
      </c>
      <c r="AW667" s="81"/>
      <c r="AX667" s="70" t="s">
        <v>3184</v>
      </c>
      <c r="AY667" s="364" t="e">
        <v>#N/A</v>
      </c>
      <c r="AZ667" s="264" t="s">
        <v>48</v>
      </c>
      <c r="BA667" s="238"/>
      <c r="BB667" s="237" t="str">
        <f t="shared" si="845"/>
        <v/>
      </c>
      <c r="BC667" s="270">
        <f t="shared" si="855"/>
        <v>1118</v>
      </c>
      <c r="BD667" t="str">
        <f t="shared" si="856"/>
        <v>Pterostylis sp. 'Murchison'</v>
      </c>
      <c r="BE667" s="367" t="e">
        <f>COUNTIFS(#REF!,L667)</f>
        <v>#REF!</v>
      </c>
      <c r="BF667" s="374" t="str">
        <f t="shared" si="863"/>
        <v>y</v>
      </c>
      <c r="BG667" s="82"/>
      <c r="BH667" s="375"/>
      <c r="BI667" s="374"/>
      <c r="BJ667" s="403"/>
      <c r="CE667" t="str">
        <f t="shared" si="946"/>
        <v>Limestone Snail Orchid (Pterostylis sp. 'limestone')</v>
      </c>
      <c r="CF667" s="388" t="str">
        <f t="shared" si="934"/>
        <v>Pterostylis sp. 'limestone'</v>
      </c>
      <c r="CG667" t="str">
        <f t="shared" si="869"/>
        <v/>
      </c>
      <c r="CH667" t="str">
        <f t="shared" si="870"/>
        <v/>
      </c>
      <c r="CI667" t="str">
        <f t="shared" si="871"/>
        <v/>
      </c>
      <c r="CJ667" t="str">
        <f t="shared" si="872"/>
        <v/>
      </c>
      <c r="CK667" s="359" t="str">
        <f t="shared" si="873"/>
        <v/>
      </c>
      <c r="CL667" t="str">
        <f t="shared" si="874"/>
        <v/>
      </c>
      <c r="CM667" t="str">
        <f t="shared" si="875"/>
        <v/>
      </c>
      <c r="CN667" t="str">
        <f t="shared" si="876"/>
        <v/>
      </c>
      <c r="CO667" s="359" t="str">
        <f t="shared" si="877"/>
        <v/>
      </c>
      <c r="CP667" t="str">
        <f t="shared" si="878"/>
        <v/>
      </c>
      <c r="CQ667" t="str">
        <f t="shared" si="879"/>
        <v/>
      </c>
      <c r="CR667" t="str">
        <f t="shared" si="880"/>
        <v/>
      </c>
      <c r="CS667" s="359" t="str">
        <f t="shared" si="881"/>
        <v/>
      </c>
      <c r="CT667" t="str">
        <f t="shared" si="882"/>
        <v/>
      </c>
      <c r="CU667" t="str">
        <f t="shared" si="883"/>
        <v/>
      </c>
      <c r="CV667" t="str">
        <f t="shared" si="884"/>
        <v/>
      </c>
      <c r="CW667" t="str">
        <f t="shared" si="885"/>
        <v/>
      </c>
      <c r="CX667" s="359" t="str">
        <f t="shared" si="886"/>
        <v/>
      </c>
      <c r="CY667" t="str">
        <f t="shared" si="887"/>
        <v/>
      </c>
      <c r="CZ667" t="str">
        <f t="shared" si="888"/>
        <v/>
      </c>
      <c r="DA667" t="str">
        <f t="shared" si="889"/>
        <v/>
      </c>
      <c r="DB667" s="359" t="str">
        <f t="shared" si="890"/>
        <v/>
      </c>
      <c r="DC667" t="str">
        <f t="shared" si="891"/>
        <v/>
      </c>
      <c r="DD667" t="str">
        <f t="shared" si="892"/>
        <v/>
      </c>
      <c r="DE667" t="str">
        <f t="shared" si="893"/>
        <v/>
      </c>
      <c r="DF667" s="359" t="str">
        <f t="shared" si="894"/>
        <v/>
      </c>
      <c r="DG667" t="str">
        <f t="shared" si="895"/>
        <v/>
      </c>
      <c r="DH667" t="str">
        <f t="shared" si="896"/>
        <v/>
      </c>
      <c r="DI667" t="str">
        <f t="shared" si="897"/>
        <v/>
      </c>
      <c r="DJ667" t="str">
        <f t="shared" si="898"/>
        <v/>
      </c>
      <c r="DK667" s="359" t="str">
        <f t="shared" si="899"/>
        <v/>
      </c>
      <c r="DL667" t="str">
        <f t="shared" si="900"/>
        <v>X</v>
      </c>
      <c r="DM667" t="str">
        <f t="shared" si="901"/>
        <v>X</v>
      </c>
      <c r="DN667" t="str">
        <f t="shared" si="902"/>
        <v>X</v>
      </c>
      <c r="DO667" s="359" t="str">
        <f t="shared" si="903"/>
        <v>X</v>
      </c>
      <c r="DP667" t="str">
        <f t="shared" si="904"/>
        <v>X</v>
      </c>
      <c r="DQ667" t="str">
        <f t="shared" si="905"/>
        <v>X</v>
      </c>
      <c r="DR667" t="str">
        <f t="shared" si="906"/>
        <v>X</v>
      </c>
      <c r="DS667" s="359" t="str">
        <f t="shared" si="907"/>
        <v>X</v>
      </c>
      <c r="DT667" t="str">
        <f t="shared" si="908"/>
        <v/>
      </c>
      <c r="DU667" t="str">
        <f t="shared" si="909"/>
        <v/>
      </c>
      <c r="DV667" t="str">
        <f t="shared" si="910"/>
        <v/>
      </c>
      <c r="DW667" t="str">
        <f t="shared" si="911"/>
        <v/>
      </c>
      <c r="DX667" s="359" t="str">
        <f t="shared" si="912"/>
        <v/>
      </c>
      <c r="DY667" t="str">
        <f t="shared" si="913"/>
        <v/>
      </c>
      <c r="DZ667" t="str">
        <f t="shared" si="914"/>
        <v/>
      </c>
      <c r="EA667" t="str">
        <f t="shared" si="915"/>
        <v/>
      </c>
      <c r="EB667" s="359" t="str">
        <f t="shared" si="916"/>
        <v/>
      </c>
      <c r="EC667" t="str">
        <f t="shared" si="917"/>
        <v/>
      </c>
      <c r="ED667" t="str">
        <f t="shared" si="918"/>
        <v/>
      </c>
      <c r="EE667" t="str">
        <f t="shared" si="919"/>
        <v/>
      </c>
      <c r="EF667" t="str">
        <f t="shared" si="920"/>
        <v/>
      </c>
      <c r="EG667" s="359" t="str">
        <f t="shared" si="921"/>
        <v/>
      </c>
      <c r="EH667" t="str">
        <f t="shared" si="868"/>
        <v>Pterostylis sp. 'limestone'</v>
      </c>
      <c r="EJ667" t="str">
        <f t="shared" si="848"/>
        <v>Pterostylis sp. 'Murchison'</v>
      </c>
      <c r="EK667" s="100">
        <f t="shared" si="947"/>
        <v>0</v>
      </c>
      <c r="EL667" s="3">
        <f t="shared" si="947"/>
        <v>0</v>
      </c>
      <c r="EM667" s="3">
        <f t="shared" si="947"/>
        <v>0</v>
      </c>
      <c r="EN667" s="3">
        <f t="shared" si="947"/>
        <v>0</v>
      </c>
      <c r="EO667" s="3">
        <f t="shared" si="947"/>
        <v>0</v>
      </c>
      <c r="EP667" s="3">
        <f t="shared" si="947"/>
        <v>0</v>
      </c>
      <c r="EQ667" s="3">
        <f t="shared" si="947"/>
        <v>0</v>
      </c>
      <c r="ER667" s="3">
        <f t="shared" si="947"/>
        <v>1</v>
      </c>
      <c r="ES667" s="3">
        <f t="shared" si="947"/>
        <v>1</v>
      </c>
      <c r="ET667" s="3">
        <f t="shared" si="947"/>
        <v>1</v>
      </c>
      <c r="EU667" s="3">
        <f t="shared" si="947"/>
        <v>0</v>
      </c>
      <c r="EV667" s="24">
        <f t="shared" si="947"/>
        <v>0</v>
      </c>
      <c r="EW667" s="245">
        <f t="shared" si="867"/>
        <v>3</v>
      </c>
      <c r="EX667" s="262" t="str">
        <f t="shared" si="866"/>
        <v/>
      </c>
    </row>
    <row r="668" spans="1:154" ht="16.149999999999999" customHeight="1" x14ac:dyDescent="0.25">
      <c r="A668" s="363"/>
      <c r="D668" s="363"/>
      <c r="E668" s="363"/>
      <c r="F668" s="363"/>
      <c r="G668" s="363"/>
      <c r="H668" s="363"/>
      <c r="I668" s="363"/>
      <c r="J668" s="68">
        <f t="shared" si="942"/>
        <v>1111</v>
      </c>
      <c r="K668" s="427" t="str">
        <f t="shared" si="865"/>
        <v>Pterostylis sp. 'northern'</v>
      </c>
      <c r="L668" s="372">
        <v>1111</v>
      </c>
      <c r="M668" s="427" t="s">
        <v>1765</v>
      </c>
      <c r="N668" s="76" t="s">
        <v>953</v>
      </c>
      <c r="O668" s="363" t="str">
        <f t="shared" si="851"/>
        <v>S</v>
      </c>
      <c r="P668" s="70" t="s">
        <v>3185</v>
      </c>
      <c r="Q668" s="364" t="s">
        <v>3186</v>
      </c>
      <c r="R668" s="365">
        <v>42886</v>
      </c>
      <c r="S668" s="365">
        <v>42947</v>
      </c>
      <c r="T668" s="603" t="s">
        <v>7894</v>
      </c>
      <c r="U668" s="603" t="s">
        <v>7894</v>
      </c>
      <c r="V668" s="603" t="s">
        <v>7894</v>
      </c>
      <c r="W668" s="603" t="s">
        <v>7894</v>
      </c>
      <c r="X668" s="603" t="s">
        <v>4824</v>
      </c>
      <c r="Y668" s="603" t="s">
        <v>4825</v>
      </c>
      <c r="Z668" s="603" t="s">
        <v>4826</v>
      </c>
      <c r="AA668" s="603" t="s">
        <v>7894</v>
      </c>
      <c r="AB668" s="603" t="s">
        <v>7894</v>
      </c>
      <c r="AC668" s="603" t="s">
        <v>7894</v>
      </c>
      <c r="AD668" s="603" t="s">
        <v>7894</v>
      </c>
      <c r="AE668" s="603" t="s">
        <v>7894</v>
      </c>
      <c r="AF668" s="605" t="s">
        <v>7936</v>
      </c>
      <c r="AG668" s="605" t="s">
        <v>7980</v>
      </c>
      <c r="AH668" s="366" t="s">
        <v>685</v>
      </c>
      <c r="AI668" s="363">
        <f t="shared" si="943"/>
        <v>6</v>
      </c>
      <c r="AJ668" s="363">
        <v>38</v>
      </c>
      <c r="AK668" s="413" t="str">
        <f t="shared" si="861"/>
        <v>Banded Greenhoods</v>
      </c>
      <c r="AL668" s="413" t="str">
        <f t="shared" si="862"/>
        <v>Pterostylis vittata</v>
      </c>
      <c r="AM668" s="486" t="s">
        <v>7609</v>
      </c>
      <c r="AN668" s="70" t="s">
        <v>7582</v>
      </c>
      <c r="AS668" s="69">
        <f t="shared" si="841"/>
        <v>23</v>
      </c>
      <c r="AT668" s="69">
        <f t="shared" si="842"/>
        <v>31</v>
      </c>
      <c r="AU668" s="69">
        <f t="shared" si="843"/>
        <v>5</v>
      </c>
      <c r="AV668" s="69">
        <f t="shared" si="844"/>
        <v>7</v>
      </c>
      <c r="AW668" s="81"/>
      <c r="AX668" s="70" t="s">
        <v>3187</v>
      </c>
      <c r="AY668" s="364" t="e">
        <v>#N/A</v>
      </c>
      <c r="AZ668" s="264" t="s">
        <v>48</v>
      </c>
      <c r="BA668" s="238"/>
      <c r="BB668" s="237" t="str">
        <f t="shared" si="845"/>
        <v/>
      </c>
      <c r="BC668" s="270">
        <f t="shared" si="855"/>
        <v>1111</v>
      </c>
      <c r="BD668" t="str">
        <f t="shared" si="856"/>
        <v>Pterostylis sp. 'northern'</v>
      </c>
      <c r="BE668" s="367" t="e">
        <f>COUNTIFS(#REF!,L668)</f>
        <v>#REF!</v>
      </c>
      <c r="BF668" s="374" t="str">
        <f t="shared" si="863"/>
        <v>y</v>
      </c>
      <c r="BG668" s="82"/>
      <c r="BH668" s="375"/>
      <c r="BI668" s="374"/>
      <c r="BJ668" s="403"/>
      <c r="CE668" t="str">
        <f t="shared" si="946"/>
        <v>Kalbarri Rufous Greenhood (Pterostylis sp. 'Murchison')</v>
      </c>
      <c r="CF668" s="388" t="str">
        <f t="shared" si="934"/>
        <v>Pterostylis sp. 'Murchison'</v>
      </c>
      <c r="CG668" t="str">
        <f t="shared" si="869"/>
        <v/>
      </c>
      <c r="CH668" t="str">
        <f t="shared" si="870"/>
        <v/>
      </c>
      <c r="CI668" t="str">
        <f t="shared" si="871"/>
        <v/>
      </c>
      <c r="CJ668" t="str">
        <f t="shared" si="872"/>
        <v/>
      </c>
      <c r="CK668" s="359" t="str">
        <f t="shared" si="873"/>
        <v/>
      </c>
      <c r="CL668" t="str">
        <f t="shared" si="874"/>
        <v/>
      </c>
      <c r="CM668" t="str">
        <f t="shared" si="875"/>
        <v/>
      </c>
      <c r="CN668" t="str">
        <f t="shared" si="876"/>
        <v/>
      </c>
      <c r="CO668" s="359" t="str">
        <f t="shared" si="877"/>
        <v/>
      </c>
      <c r="CP668" t="str">
        <f t="shared" si="878"/>
        <v/>
      </c>
      <c r="CQ668" t="str">
        <f t="shared" si="879"/>
        <v/>
      </c>
      <c r="CR668" t="str">
        <f t="shared" si="880"/>
        <v/>
      </c>
      <c r="CS668" s="359" t="str">
        <f t="shared" si="881"/>
        <v/>
      </c>
      <c r="CT668" t="str">
        <f t="shared" si="882"/>
        <v/>
      </c>
      <c r="CU668" t="str">
        <f t="shared" si="883"/>
        <v/>
      </c>
      <c r="CV668" t="str">
        <f t="shared" si="884"/>
        <v/>
      </c>
      <c r="CW668" t="str">
        <f t="shared" si="885"/>
        <v/>
      </c>
      <c r="CX668" s="359" t="str">
        <f t="shared" si="886"/>
        <v/>
      </c>
      <c r="CY668" t="str">
        <f t="shared" si="887"/>
        <v/>
      </c>
      <c r="CZ668" t="str">
        <f t="shared" si="888"/>
        <v/>
      </c>
      <c r="DA668" t="str">
        <f t="shared" si="889"/>
        <v/>
      </c>
      <c r="DB668" s="359" t="str">
        <f t="shared" si="890"/>
        <v/>
      </c>
      <c r="DC668" t="str">
        <f t="shared" si="891"/>
        <v/>
      </c>
      <c r="DD668" t="str">
        <f t="shared" si="892"/>
        <v/>
      </c>
      <c r="DE668" t="str">
        <f t="shared" si="893"/>
        <v/>
      </c>
      <c r="DF668" s="359" t="str">
        <f t="shared" si="894"/>
        <v/>
      </c>
      <c r="DG668" t="str">
        <f t="shared" si="895"/>
        <v/>
      </c>
      <c r="DH668" t="str">
        <f t="shared" si="896"/>
        <v/>
      </c>
      <c r="DI668" t="str">
        <f t="shared" si="897"/>
        <v/>
      </c>
      <c r="DJ668" t="str">
        <f t="shared" si="898"/>
        <v/>
      </c>
      <c r="DK668" s="359" t="str">
        <f t="shared" si="899"/>
        <v/>
      </c>
      <c r="DL668" t="str">
        <f t="shared" si="900"/>
        <v/>
      </c>
      <c r="DM668" t="str">
        <f t="shared" si="901"/>
        <v/>
      </c>
      <c r="DN668" t="str">
        <f t="shared" si="902"/>
        <v>X</v>
      </c>
      <c r="DO668" s="359" t="str">
        <f t="shared" si="903"/>
        <v>X</v>
      </c>
      <c r="DP668" t="str">
        <f t="shared" si="904"/>
        <v>X</v>
      </c>
      <c r="DQ668" t="str">
        <f t="shared" si="905"/>
        <v>X</v>
      </c>
      <c r="DR668" t="str">
        <f t="shared" si="906"/>
        <v>X</v>
      </c>
      <c r="DS668" s="359" t="str">
        <f t="shared" si="907"/>
        <v>X</v>
      </c>
      <c r="DT668" t="str">
        <f t="shared" si="908"/>
        <v>X</v>
      </c>
      <c r="DU668" t="str">
        <f t="shared" si="909"/>
        <v>X</v>
      </c>
      <c r="DV668" t="str">
        <f t="shared" si="910"/>
        <v>X</v>
      </c>
      <c r="DW668" t="str">
        <f t="shared" si="911"/>
        <v/>
      </c>
      <c r="DX668" s="359" t="str">
        <f t="shared" si="912"/>
        <v/>
      </c>
      <c r="DY668" t="str">
        <f t="shared" si="913"/>
        <v/>
      </c>
      <c r="DZ668" t="str">
        <f t="shared" si="914"/>
        <v/>
      </c>
      <c r="EA668" t="str">
        <f t="shared" si="915"/>
        <v/>
      </c>
      <c r="EB668" s="359" t="str">
        <f t="shared" si="916"/>
        <v/>
      </c>
      <c r="EC668" t="str">
        <f t="shared" si="917"/>
        <v/>
      </c>
      <c r="ED668" t="str">
        <f t="shared" si="918"/>
        <v/>
      </c>
      <c r="EE668" t="str">
        <f t="shared" si="919"/>
        <v/>
      </c>
      <c r="EF668" t="str">
        <f t="shared" si="920"/>
        <v/>
      </c>
      <c r="EG668" s="359" t="str">
        <f t="shared" si="921"/>
        <v/>
      </c>
      <c r="EH668" t="str">
        <f t="shared" si="868"/>
        <v>Pterostylis sp. 'Murchison'</v>
      </c>
      <c r="EJ668" t="str">
        <f t="shared" si="848"/>
        <v>Pterostylis sp. 'northern'</v>
      </c>
      <c r="EK668" s="100">
        <f t="shared" si="947"/>
        <v>0</v>
      </c>
      <c r="EL668" s="3">
        <f t="shared" si="947"/>
        <v>0</v>
      </c>
      <c r="EM668" s="3">
        <f t="shared" si="947"/>
        <v>0</v>
      </c>
      <c r="EN668" s="3">
        <f t="shared" si="947"/>
        <v>0</v>
      </c>
      <c r="EO668" s="3">
        <f t="shared" si="947"/>
        <v>1</v>
      </c>
      <c r="EP668" s="3">
        <f t="shared" si="947"/>
        <v>1</v>
      </c>
      <c r="EQ668" s="3">
        <f t="shared" si="947"/>
        <v>1</v>
      </c>
      <c r="ER668" s="3">
        <f t="shared" si="947"/>
        <v>0</v>
      </c>
      <c r="ES668" s="3">
        <f t="shared" si="947"/>
        <v>0</v>
      </c>
      <c r="ET668" s="3">
        <f t="shared" si="947"/>
        <v>0</v>
      </c>
      <c r="EU668" s="3">
        <f t="shared" si="947"/>
        <v>0</v>
      </c>
      <c r="EV668" s="24">
        <f t="shared" si="947"/>
        <v>0</v>
      </c>
      <c r="EW668" s="245">
        <f t="shared" si="867"/>
        <v>3</v>
      </c>
      <c r="EX668" s="262" t="str">
        <f t="shared" si="866"/>
        <v/>
      </c>
    </row>
    <row r="669" spans="1:154" ht="16.149999999999999" customHeight="1" x14ac:dyDescent="0.25">
      <c r="A669" s="363"/>
      <c r="D669" s="363"/>
      <c r="E669" s="363"/>
      <c r="F669" s="363"/>
      <c r="G669" s="363"/>
      <c r="H669" s="363"/>
      <c r="I669" s="363"/>
      <c r="J669" s="68">
        <f t="shared" si="942"/>
        <v>1119</v>
      </c>
      <c r="K669" s="427" t="str">
        <f t="shared" si="865"/>
        <v>Pterostylis sp. 'Paynes Find'</v>
      </c>
      <c r="L669" s="372">
        <v>1119</v>
      </c>
      <c r="M669" s="427" t="s">
        <v>1765</v>
      </c>
      <c r="N669" s="76" t="s">
        <v>1021</v>
      </c>
      <c r="O669" s="363" t="str">
        <f t="shared" si="851"/>
        <v>S</v>
      </c>
      <c r="P669" s="70" t="s">
        <v>3190</v>
      </c>
      <c r="Q669" s="364" t="s">
        <v>3191</v>
      </c>
      <c r="R669" s="365">
        <v>42962</v>
      </c>
      <c r="S669" s="365">
        <v>43008</v>
      </c>
      <c r="T669" s="603" t="s">
        <v>7894</v>
      </c>
      <c r="U669" s="603" t="s">
        <v>7894</v>
      </c>
      <c r="V669" s="603" t="s">
        <v>7894</v>
      </c>
      <c r="W669" s="603" t="s">
        <v>7894</v>
      </c>
      <c r="X669" s="603" t="s">
        <v>7894</v>
      </c>
      <c r="Y669" s="603" t="s">
        <v>7894</v>
      </c>
      <c r="Z669" s="603" t="s">
        <v>7894</v>
      </c>
      <c r="AA669" s="603" t="s">
        <v>4827</v>
      </c>
      <c r="AB669" s="603" t="s">
        <v>4828</v>
      </c>
      <c r="AC669" s="603" t="s">
        <v>7894</v>
      </c>
      <c r="AD669" s="603" t="s">
        <v>7894</v>
      </c>
      <c r="AE669" s="603" t="s">
        <v>7894</v>
      </c>
      <c r="AF669" s="605" t="s">
        <v>7903</v>
      </c>
      <c r="AG669" s="605" t="s">
        <v>7947</v>
      </c>
      <c r="AH669" s="366" t="s">
        <v>685</v>
      </c>
      <c r="AI669" s="363">
        <f t="shared" si="943"/>
        <v>6</v>
      </c>
      <c r="AJ669" s="363">
        <v>36</v>
      </c>
      <c r="AK669" s="413" t="str">
        <f t="shared" si="861"/>
        <v>Rufus Greenhoods</v>
      </c>
      <c r="AL669" s="413" t="str">
        <f t="shared" si="862"/>
        <v>Pterostylis rufa</v>
      </c>
      <c r="AM669" s="486" t="s">
        <v>7609</v>
      </c>
      <c r="AN669" s="369" t="s">
        <v>7685</v>
      </c>
      <c r="AS669" s="69">
        <f t="shared" si="841"/>
        <v>34</v>
      </c>
      <c r="AT669" s="69">
        <f t="shared" si="842"/>
        <v>39</v>
      </c>
      <c r="AU669" s="69">
        <f t="shared" si="843"/>
        <v>8</v>
      </c>
      <c r="AV669" s="69">
        <f t="shared" si="844"/>
        <v>9</v>
      </c>
      <c r="AW669" s="81"/>
      <c r="AX669" s="70" t="s">
        <v>3192</v>
      </c>
      <c r="AY669" s="364" t="e">
        <v>#N/A</v>
      </c>
      <c r="AZ669" s="264" t="s">
        <v>48</v>
      </c>
      <c r="BA669" s="238"/>
      <c r="BB669" s="237" t="str">
        <f t="shared" si="845"/>
        <v/>
      </c>
      <c r="BC669" s="270">
        <f t="shared" si="855"/>
        <v>1119</v>
      </c>
      <c r="BD669" t="str">
        <f t="shared" si="856"/>
        <v>Pterostylis sp. 'Paynes Find'</v>
      </c>
      <c r="BE669" s="367" t="e">
        <f>COUNTIFS(#REF!,L669)</f>
        <v>#REF!</v>
      </c>
      <c r="BF669" s="374" t="str">
        <f t="shared" si="863"/>
        <v>y</v>
      </c>
      <c r="BG669" s="82"/>
      <c r="BH669" s="375"/>
      <c r="BI669" s="374"/>
      <c r="BJ669" s="403"/>
      <c r="CE669" t="str">
        <f t="shared" si="946"/>
        <v>Northern Banded Greenhood (Pterostylis sp. 'northern')</v>
      </c>
      <c r="CF669" s="388" t="str">
        <f t="shared" si="934"/>
        <v>Pterostylis sp. 'northern'</v>
      </c>
      <c r="CG669" t="str">
        <f t="shared" si="869"/>
        <v/>
      </c>
      <c r="CH669" t="str">
        <f t="shared" si="870"/>
        <v/>
      </c>
      <c r="CI669" t="str">
        <f t="shared" si="871"/>
        <v/>
      </c>
      <c r="CJ669" t="str">
        <f t="shared" si="872"/>
        <v/>
      </c>
      <c r="CK669" s="359" t="str">
        <f t="shared" si="873"/>
        <v/>
      </c>
      <c r="CL669" t="str">
        <f t="shared" si="874"/>
        <v/>
      </c>
      <c r="CM669" t="str">
        <f t="shared" si="875"/>
        <v/>
      </c>
      <c r="CN669" t="str">
        <f t="shared" si="876"/>
        <v/>
      </c>
      <c r="CO669" s="359" t="str">
        <f t="shared" si="877"/>
        <v/>
      </c>
      <c r="CP669" t="str">
        <f t="shared" si="878"/>
        <v/>
      </c>
      <c r="CQ669" t="str">
        <f t="shared" si="879"/>
        <v/>
      </c>
      <c r="CR669" t="str">
        <f t="shared" si="880"/>
        <v/>
      </c>
      <c r="CS669" s="359" t="str">
        <f t="shared" si="881"/>
        <v/>
      </c>
      <c r="CT669" t="str">
        <f t="shared" si="882"/>
        <v/>
      </c>
      <c r="CU669" t="str">
        <f t="shared" si="883"/>
        <v/>
      </c>
      <c r="CV669" t="str">
        <f t="shared" si="884"/>
        <v/>
      </c>
      <c r="CW669" t="str">
        <f t="shared" si="885"/>
        <v/>
      </c>
      <c r="CX669" s="359" t="str">
        <f t="shared" si="886"/>
        <v/>
      </c>
      <c r="CY669" t="str">
        <f t="shared" si="887"/>
        <v/>
      </c>
      <c r="CZ669" t="str">
        <f t="shared" si="888"/>
        <v/>
      </c>
      <c r="DA669" t="str">
        <f t="shared" si="889"/>
        <v/>
      </c>
      <c r="DB669" s="359" t="str">
        <f t="shared" si="890"/>
        <v/>
      </c>
      <c r="DC669" t="str">
        <f t="shared" si="891"/>
        <v>X</v>
      </c>
      <c r="DD669" t="str">
        <f t="shared" si="892"/>
        <v>X</v>
      </c>
      <c r="DE669" t="str">
        <f t="shared" si="893"/>
        <v>X</v>
      </c>
      <c r="DF669" s="359" t="str">
        <f t="shared" si="894"/>
        <v>X</v>
      </c>
      <c r="DG669" t="str">
        <f t="shared" si="895"/>
        <v>X</v>
      </c>
      <c r="DH669" t="str">
        <f t="shared" si="896"/>
        <v>X</v>
      </c>
      <c r="DI669" t="str">
        <f t="shared" si="897"/>
        <v>X</v>
      </c>
      <c r="DJ669" t="str">
        <f t="shared" si="898"/>
        <v>X</v>
      </c>
      <c r="DK669" s="359" t="str">
        <f t="shared" si="899"/>
        <v>X</v>
      </c>
      <c r="DL669" t="str">
        <f t="shared" si="900"/>
        <v/>
      </c>
      <c r="DM669" t="str">
        <f t="shared" si="901"/>
        <v/>
      </c>
      <c r="DN669" t="str">
        <f t="shared" si="902"/>
        <v/>
      </c>
      <c r="DO669" s="359" t="str">
        <f t="shared" si="903"/>
        <v/>
      </c>
      <c r="DP669" t="str">
        <f t="shared" si="904"/>
        <v/>
      </c>
      <c r="DQ669" t="str">
        <f t="shared" si="905"/>
        <v/>
      </c>
      <c r="DR669" t="str">
        <f t="shared" si="906"/>
        <v/>
      </c>
      <c r="DS669" s="359" t="str">
        <f t="shared" si="907"/>
        <v/>
      </c>
      <c r="DT669" t="str">
        <f t="shared" si="908"/>
        <v/>
      </c>
      <c r="DU669" t="str">
        <f t="shared" si="909"/>
        <v/>
      </c>
      <c r="DV669" t="str">
        <f t="shared" si="910"/>
        <v/>
      </c>
      <c r="DW669" t="str">
        <f t="shared" si="911"/>
        <v/>
      </c>
      <c r="DX669" s="359" t="str">
        <f t="shared" si="912"/>
        <v/>
      </c>
      <c r="DY669" t="str">
        <f t="shared" si="913"/>
        <v/>
      </c>
      <c r="DZ669" t="str">
        <f t="shared" si="914"/>
        <v/>
      </c>
      <c r="EA669" t="str">
        <f t="shared" si="915"/>
        <v/>
      </c>
      <c r="EB669" s="359" t="str">
        <f t="shared" si="916"/>
        <v/>
      </c>
      <c r="EC669" t="str">
        <f t="shared" si="917"/>
        <v/>
      </c>
      <c r="ED669" t="str">
        <f t="shared" si="918"/>
        <v/>
      </c>
      <c r="EE669" t="str">
        <f t="shared" si="919"/>
        <v/>
      </c>
      <c r="EF669" t="str">
        <f t="shared" si="920"/>
        <v/>
      </c>
      <c r="EG669" s="359" t="str">
        <f t="shared" si="921"/>
        <v/>
      </c>
      <c r="EH669" t="str">
        <f t="shared" si="868"/>
        <v>Pterostylis sp. 'northern'</v>
      </c>
      <c r="EJ669" t="str">
        <f t="shared" si="848"/>
        <v>Pterostylis sp. 'Paynes Find'</v>
      </c>
      <c r="EK669" s="100">
        <f t="shared" si="947"/>
        <v>0</v>
      </c>
      <c r="EL669" s="3">
        <f t="shared" si="947"/>
        <v>0</v>
      </c>
      <c r="EM669" s="3">
        <f t="shared" si="947"/>
        <v>0</v>
      </c>
      <c r="EN669" s="3">
        <f t="shared" si="947"/>
        <v>0</v>
      </c>
      <c r="EO669" s="3">
        <f t="shared" si="947"/>
        <v>0</v>
      </c>
      <c r="EP669" s="3">
        <f t="shared" si="947"/>
        <v>0</v>
      </c>
      <c r="EQ669" s="3">
        <f t="shared" si="947"/>
        <v>0</v>
      </c>
      <c r="ER669" s="3">
        <f t="shared" si="947"/>
        <v>1</v>
      </c>
      <c r="ES669" s="3">
        <f t="shared" si="947"/>
        <v>1</v>
      </c>
      <c r="ET669" s="3">
        <f t="shared" si="947"/>
        <v>0</v>
      </c>
      <c r="EU669" s="3">
        <f t="shared" si="947"/>
        <v>0</v>
      </c>
      <c r="EV669" s="24">
        <f t="shared" si="947"/>
        <v>0</v>
      </c>
      <c r="EW669" s="245">
        <f t="shared" si="867"/>
        <v>2</v>
      </c>
      <c r="EX669" s="262" t="str">
        <f t="shared" si="866"/>
        <v/>
      </c>
    </row>
    <row r="670" spans="1:154" ht="16.149999999999999" customHeight="1" x14ac:dyDescent="0.25">
      <c r="A670" s="363"/>
      <c r="D670" s="363"/>
      <c r="E670" s="363"/>
      <c r="F670" s="363"/>
      <c r="G670" s="363"/>
      <c r="H670" s="363"/>
      <c r="I670" s="363"/>
      <c r="J670" s="68">
        <f t="shared" si="942"/>
        <v>1148</v>
      </c>
      <c r="K670" s="427" t="str">
        <f t="shared" si="865"/>
        <v>Pterostylis sp. 'robust'</v>
      </c>
      <c r="L670" s="372">
        <v>1148</v>
      </c>
      <c r="M670" s="427" t="s">
        <v>1765</v>
      </c>
      <c r="N670" s="76" t="s">
        <v>1284</v>
      </c>
      <c r="O670" s="363" t="str">
        <f t="shared" si="851"/>
        <v>S</v>
      </c>
      <c r="P670" s="70" t="s">
        <v>3193</v>
      </c>
      <c r="Q670" s="364" t="s">
        <v>3194</v>
      </c>
      <c r="R670" s="365">
        <v>42979</v>
      </c>
      <c r="S670" s="365">
        <v>43039</v>
      </c>
      <c r="T670" s="603" t="s">
        <v>7894</v>
      </c>
      <c r="U670" s="603" t="s">
        <v>7894</v>
      </c>
      <c r="V670" s="603" t="s">
        <v>7894</v>
      </c>
      <c r="W670" s="603" t="s">
        <v>7894</v>
      </c>
      <c r="X670" s="603" t="s">
        <v>7894</v>
      </c>
      <c r="Y670" s="603" t="s">
        <v>7894</v>
      </c>
      <c r="Z670" s="603" t="s">
        <v>7894</v>
      </c>
      <c r="AA670" s="603" t="s">
        <v>7894</v>
      </c>
      <c r="AB670" s="603" t="s">
        <v>4828</v>
      </c>
      <c r="AC670" s="603" t="s">
        <v>4829</v>
      </c>
      <c r="AD670" s="603" t="s">
        <v>7894</v>
      </c>
      <c r="AE670" s="603" t="s">
        <v>7894</v>
      </c>
      <c r="AF670" s="605" t="s">
        <v>7896</v>
      </c>
      <c r="AG670" s="605" t="s">
        <v>7943</v>
      </c>
      <c r="AH670" s="366" t="s">
        <v>685</v>
      </c>
      <c r="AI670" s="363">
        <f t="shared" si="943"/>
        <v>6</v>
      </c>
      <c r="AJ670" s="363">
        <v>34</v>
      </c>
      <c r="AK670" s="413" t="str">
        <f t="shared" si="861"/>
        <v>Snail Orchids</v>
      </c>
      <c r="AL670" s="413" t="str">
        <f t="shared" si="862"/>
        <v>Pterostylis nana</v>
      </c>
      <c r="AM670" s="486" t="s">
        <v>7609</v>
      </c>
      <c r="AS670" s="69">
        <f t="shared" si="841"/>
        <v>36</v>
      </c>
      <c r="AT670" s="69">
        <f t="shared" si="842"/>
        <v>44</v>
      </c>
      <c r="AU670" s="69">
        <f t="shared" si="843"/>
        <v>9</v>
      </c>
      <c r="AV670" s="69">
        <f t="shared" si="844"/>
        <v>10</v>
      </c>
      <c r="AW670" s="81"/>
      <c r="AX670" s="70" t="s">
        <v>3195</v>
      </c>
      <c r="AY670" s="364" t="e">
        <v>#N/A</v>
      </c>
      <c r="AZ670" s="264" t="s">
        <v>48</v>
      </c>
      <c r="BA670" s="238"/>
      <c r="BB670" s="237" t="str">
        <f t="shared" si="845"/>
        <v/>
      </c>
      <c r="BC670" s="270">
        <f t="shared" si="855"/>
        <v>1148</v>
      </c>
      <c r="BD670" t="str">
        <f t="shared" si="856"/>
        <v>Pterostylis sp. 'robust'</v>
      </c>
      <c r="BE670" s="367" t="e">
        <f>COUNTIFS(#REF!,L670)</f>
        <v>#REF!</v>
      </c>
      <c r="BF670" s="374" t="str">
        <f t="shared" si="863"/>
        <v>y</v>
      </c>
      <c r="BG670" s="82"/>
      <c r="BH670" s="375"/>
      <c r="BI670" s="374"/>
      <c r="BJ670" s="403"/>
      <c r="CE670" t="str">
        <f t="shared" si="946"/>
        <v>Paynes Find Rufous Greenhood (Pterostylis sp. 'Paynes Find')</v>
      </c>
      <c r="CF670" s="388" t="str">
        <f t="shared" si="934"/>
        <v>Pterostylis sp. 'Paynes Find'</v>
      </c>
      <c r="CG670" t="str">
        <f t="shared" si="869"/>
        <v/>
      </c>
      <c r="CH670" t="str">
        <f t="shared" si="870"/>
        <v/>
      </c>
      <c r="CI670" t="str">
        <f t="shared" si="871"/>
        <v/>
      </c>
      <c r="CJ670" t="str">
        <f t="shared" si="872"/>
        <v/>
      </c>
      <c r="CK670" s="359" t="str">
        <f t="shared" si="873"/>
        <v/>
      </c>
      <c r="CL670" t="str">
        <f t="shared" si="874"/>
        <v/>
      </c>
      <c r="CM670" t="str">
        <f t="shared" si="875"/>
        <v/>
      </c>
      <c r="CN670" t="str">
        <f t="shared" si="876"/>
        <v/>
      </c>
      <c r="CO670" s="359" t="str">
        <f t="shared" si="877"/>
        <v/>
      </c>
      <c r="CP670" t="str">
        <f t="shared" si="878"/>
        <v/>
      </c>
      <c r="CQ670" t="str">
        <f t="shared" si="879"/>
        <v/>
      </c>
      <c r="CR670" t="str">
        <f t="shared" si="880"/>
        <v/>
      </c>
      <c r="CS670" s="359" t="str">
        <f t="shared" si="881"/>
        <v/>
      </c>
      <c r="CT670" t="str">
        <f t="shared" si="882"/>
        <v/>
      </c>
      <c r="CU670" t="str">
        <f t="shared" si="883"/>
        <v/>
      </c>
      <c r="CV670" t="str">
        <f t="shared" si="884"/>
        <v/>
      </c>
      <c r="CW670" t="str">
        <f t="shared" si="885"/>
        <v/>
      </c>
      <c r="CX670" s="359" t="str">
        <f t="shared" si="886"/>
        <v/>
      </c>
      <c r="CY670" t="str">
        <f t="shared" si="887"/>
        <v/>
      </c>
      <c r="CZ670" t="str">
        <f t="shared" si="888"/>
        <v/>
      </c>
      <c r="DA670" t="str">
        <f t="shared" si="889"/>
        <v/>
      </c>
      <c r="DB670" s="359" t="str">
        <f t="shared" si="890"/>
        <v/>
      </c>
      <c r="DC670" t="str">
        <f t="shared" si="891"/>
        <v/>
      </c>
      <c r="DD670" t="str">
        <f t="shared" si="892"/>
        <v/>
      </c>
      <c r="DE670" t="str">
        <f t="shared" si="893"/>
        <v/>
      </c>
      <c r="DF670" s="359" t="str">
        <f t="shared" si="894"/>
        <v/>
      </c>
      <c r="DG670" t="str">
        <f t="shared" si="895"/>
        <v/>
      </c>
      <c r="DH670" t="str">
        <f t="shared" si="896"/>
        <v/>
      </c>
      <c r="DI670" t="str">
        <f t="shared" si="897"/>
        <v/>
      </c>
      <c r="DJ670" t="str">
        <f t="shared" si="898"/>
        <v/>
      </c>
      <c r="DK670" s="359" t="str">
        <f t="shared" si="899"/>
        <v/>
      </c>
      <c r="DL670" t="str">
        <f t="shared" si="900"/>
        <v/>
      </c>
      <c r="DM670" t="str">
        <f t="shared" si="901"/>
        <v/>
      </c>
      <c r="DN670" t="str">
        <f t="shared" si="902"/>
        <v>X</v>
      </c>
      <c r="DO670" s="359" t="str">
        <f t="shared" si="903"/>
        <v>X</v>
      </c>
      <c r="DP670" t="str">
        <f t="shared" si="904"/>
        <v>X</v>
      </c>
      <c r="DQ670" t="str">
        <f t="shared" si="905"/>
        <v>X</v>
      </c>
      <c r="DR670" t="str">
        <f t="shared" si="906"/>
        <v>X</v>
      </c>
      <c r="DS670" s="359" t="str">
        <f t="shared" si="907"/>
        <v>X</v>
      </c>
      <c r="DT670" t="str">
        <f t="shared" si="908"/>
        <v/>
      </c>
      <c r="DU670" t="str">
        <f t="shared" si="909"/>
        <v/>
      </c>
      <c r="DV670" t="str">
        <f t="shared" si="910"/>
        <v/>
      </c>
      <c r="DW670" t="str">
        <f t="shared" si="911"/>
        <v/>
      </c>
      <c r="DX670" s="359" t="str">
        <f t="shared" si="912"/>
        <v/>
      </c>
      <c r="DY670" t="str">
        <f t="shared" si="913"/>
        <v/>
      </c>
      <c r="DZ670" t="str">
        <f t="shared" si="914"/>
        <v/>
      </c>
      <c r="EA670" t="str">
        <f t="shared" si="915"/>
        <v/>
      </c>
      <c r="EB670" s="359" t="str">
        <f t="shared" si="916"/>
        <v/>
      </c>
      <c r="EC670" t="str">
        <f t="shared" si="917"/>
        <v/>
      </c>
      <c r="ED670" t="str">
        <f t="shared" si="918"/>
        <v/>
      </c>
      <c r="EE670" t="str">
        <f t="shared" si="919"/>
        <v/>
      </c>
      <c r="EF670" t="str">
        <f t="shared" si="920"/>
        <v/>
      </c>
      <c r="EG670" s="359" t="str">
        <f t="shared" si="921"/>
        <v/>
      </c>
      <c r="EH670" t="str">
        <f t="shared" si="868"/>
        <v>Pterostylis sp. 'Paynes Find'</v>
      </c>
      <c r="EJ670" t="str">
        <f t="shared" si="848"/>
        <v>Pterostylis sp. 'robust'</v>
      </c>
      <c r="EK670" s="100">
        <f t="shared" si="947"/>
        <v>0</v>
      </c>
      <c r="EL670" s="3">
        <f t="shared" si="947"/>
        <v>0</v>
      </c>
      <c r="EM670" s="3">
        <f t="shared" si="947"/>
        <v>0</v>
      </c>
      <c r="EN670" s="3">
        <f t="shared" si="947"/>
        <v>0</v>
      </c>
      <c r="EO670" s="3">
        <f t="shared" si="947"/>
        <v>0</v>
      </c>
      <c r="EP670" s="3">
        <f t="shared" si="947"/>
        <v>0</v>
      </c>
      <c r="EQ670" s="3">
        <f t="shared" si="947"/>
        <v>0</v>
      </c>
      <c r="ER670" s="3">
        <f t="shared" si="947"/>
        <v>0</v>
      </c>
      <c r="ES670" s="3">
        <f t="shared" si="947"/>
        <v>1</v>
      </c>
      <c r="ET670" s="3">
        <f t="shared" si="947"/>
        <v>1</v>
      </c>
      <c r="EU670" s="3">
        <f t="shared" si="947"/>
        <v>0</v>
      </c>
      <c r="EV670" s="24">
        <f t="shared" si="947"/>
        <v>0</v>
      </c>
      <c r="EW670" s="245">
        <f t="shared" si="867"/>
        <v>2</v>
      </c>
      <c r="EX670" s="262" t="str">
        <f t="shared" si="866"/>
        <v/>
      </c>
    </row>
    <row r="671" spans="1:154" ht="16.149999999999999" customHeight="1" x14ac:dyDescent="0.25">
      <c r="A671" s="363"/>
      <c r="D671" s="363"/>
      <c r="E671" s="363"/>
      <c r="F671" s="363"/>
      <c r="G671" s="363"/>
      <c r="H671" s="363"/>
      <c r="I671" s="363"/>
      <c r="J671" s="68">
        <f t="shared" si="942"/>
        <v>935</v>
      </c>
      <c r="K671" s="427" t="str">
        <f t="shared" si="865"/>
        <v>Pterostylis sp. 'southern granites'</v>
      </c>
      <c r="L671" s="372">
        <v>935</v>
      </c>
      <c r="M671" s="427" t="s">
        <v>1765</v>
      </c>
      <c r="N671" s="76" t="s">
        <v>1038</v>
      </c>
      <c r="O671" s="363" t="str">
        <f t="shared" si="851"/>
        <v>S</v>
      </c>
      <c r="P671" s="70" t="s">
        <v>3198</v>
      </c>
      <c r="Q671" s="364" t="s">
        <v>3199</v>
      </c>
      <c r="R671" s="365">
        <v>42948</v>
      </c>
      <c r="S671" s="365">
        <v>43008</v>
      </c>
      <c r="T671" s="603" t="s">
        <v>7894</v>
      </c>
      <c r="U671" s="603" t="s">
        <v>7894</v>
      </c>
      <c r="V671" s="603" t="s">
        <v>7894</v>
      </c>
      <c r="W671" s="603" t="s">
        <v>7894</v>
      </c>
      <c r="X671" s="603" t="s">
        <v>7894</v>
      </c>
      <c r="Y671" s="603" t="s">
        <v>7894</v>
      </c>
      <c r="Z671" s="603" t="s">
        <v>7894</v>
      </c>
      <c r="AA671" s="603" t="s">
        <v>4827</v>
      </c>
      <c r="AB671" s="603" t="s">
        <v>4828</v>
      </c>
      <c r="AC671" s="603" t="s">
        <v>7894</v>
      </c>
      <c r="AD671" s="603" t="s">
        <v>7894</v>
      </c>
      <c r="AE671" s="603" t="s">
        <v>7894</v>
      </c>
      <c r="AF671" s="605" t="s">
        <v>7903</v>
      </c>
      <c r="AG671" s="605" t="s">
        <v>7947</v>
      </c>
      <c r="AH671" s="366" t="s">
        <v>685</v>
      </c>
      <c r="AI671" s="363">
        <f t="shared" si="943"/>
        <v>6</v>
      </c>
      <c r="AJ671" s="363">
        <v>34</v>
      </c>
      <c r="AK671" s="413" t="str">
        <f t="shared" si="861"/>
        <v>Snail Orchids</v>
      </c>
      <c r="AL671" s="413" t="str">
        <f t="shared" si="862"/>
        <v>Pterostylis nana</v>
      </c>
      <c r="AM671" s="486" t="s">
        <v>7609</v>
      </c>
      <c r="AS671" s="69">
        <f t="shared" ref="AS671:AS734" si="948">IFERROR(WEEKNUM(R671,2),0)</f>
        <v>32</v>
      </c>
      <c r="AT671" s="69">
        <f t="shared" ref="AT671:AT734" si="949">IFERROR(IF(WEEKNUM(S671)&lt;WEEKNUM(R671),WEEKNUM(S671)+52,WEEKNUM(S671)),0)</f>
        <v>39</v>
      </c>
      <c r="AU671" s="69">
        <f t="shared" ref="AU671:AU734" si="950">IFERROR(MONTH(R671),0)</f>
        <v>8</v>
      </c>
      <c r="AV671" s="69">
        <f t="shared" ref="AV671:AV734" si="951">IFERROR(MONTH(S671),0)</f>
        <v>9</v>
      </c>
      <c r="AW671" s="81"/>
      <c r="AX671" s="70" t="s">
        <v>3200</v>
      </c>
      <c r="AY671" s="364">
        <v>18659</v>
      </c>
      <c r="AZ671" s="264" t="s">
        <v>48</v>
      </c>
      <c r="BA671" s="238"/>
      <c r="BB671" s="237" t="str">
        <f t="shared" ref="BB671:BB734" si="952">IFERROR(FIND($BB$2,K671,1),"")</f>
        <v/>
      </c>
      <c r="BC671" s="270">
        <f t="shared" ref="BC671:BC682" si="953">J671</f>
        <v>935</v>
      </c>
      <c r="BD671" t="str">
        <f t="shared" ref="BD671:BD682" si="954">K671</f>
        <v>Pterostylis sp. 'southern granites'</v>
      </c>
      <c r="BE671" s="367" t="e">
        <f>COUNTIFS(#REF!,L671)</f>
        <v>#REF!</v>
      </c>
      <c r="BF671" s="374" t="str">
        <f t="shared" si="863"/>
        <v>y</v>
      </c>
      <c r="BG671" s="82"/>
      <c r="BH671" s="375"/>
      <c r="BI671" s="374"/>
      <c r="BJ671" s="403"/>
      <c r="CE671" t="str">
        <f t="shared" si="946"/>
        <v>Caldyanup Snail Orchid (Pterostylis sp. 'robust')</v>
      </c>
      <c r="CF671" s="388" t="str">
        <f t="shared" si="934"/>
        <v>Pterostylis sp. 'robust'</v>
      </c>
      <c r="CG671" t="str">
        <f t="shared" si="869"/>
        <v/>
      </c>
      <c r="CH671" t="str">
        <f t="shared" si="870"/>
        <v/>
      </c>
      <c r="CI671" t="str">
        <f t="shared" si="871"/>
        <v/>
      </c>
      <c r="CJ671" t="str">
        <f t="shared" si="872"/>
        <v/>
      </c>
      <c r="CK671" s="359" t="str">
        <f t="shared" si="873"/>
        <v/>
      </c>
      <c r="CL671" t="str">
        <f t="shared" si="874"/>
        <v/>
      </c>
      <c r="CM671" t="str">
        <f t="shared" si="875"/>
        <v/>
      </c>
      <c r="CN671" t="str">
        <f t="shared" si="876"/>
        <v/>
      </c>
      <c r="CO671" s="359" t="str">
        <f t="shared" si="877"/>
        <v/>
      </c>
      <c r="CP671" t="str">
        <f t="shared" si="878"/>
        <v/>
      </c>
      <c r="CQ671" t="str">
        <f t="shared" si="879"/>
        <v/>
      </c>
      <c r="CR671" t="str">
        <f t="shared" si="880"/>
        <v/>
      </c>
      <c r="CS671" s="359" t="str">
        <f t="shared" si="881"/>
        <v/>
      </c>
      <c r="CT671" t="str">
        <f t="shared" si="882"/>
        <v/>
      </c>
      <c r="CU671" t="str">
        <f t="shared" si="883"/>
        <v/>
      </c>
      <c r="CV671" t="str">
        <f t="shared" si="884"/>
        <v/>
      </c>
      <c r="CW671" t="str">
        <f t="shared" si="885"/>
        <v/>
      </c>
      <c r="CX671" s="359" t="str">
        <f t="shared" si="886"/>
        <v/>
      </c>
      <c r="CY671" t="str">
        <f t="shared" si="887"/>
        <v/>
      </c>
      <c r="CZ671" t="str">
        <f t="shared" si="888"/>
        <v/>
      </c>
      <c r="DA671" t="str">
        <f t="shared" si="889"/>
        <v/>
      </c>
      <c r="DB671" s="359" t="str">
        <f t="shared" si="890"/>
        <v/>
      </c>
      <c r="DC671" t="str">
        <f t="shared" si="891"/>
        <v/>
      </c>
      <c r="DD671" t="str">
        <f t="shared" si="892"/>
        <v/>
      </c>
      <c r="DE671" t="str">
        <f t="shared" si="893"/>
        <v/>
      </c>
      <c r="DF671" s="359" t="str">
        <f t="shared" si="894"/>
        <v/>
      </c>
      <c r="DG671" t="str">
        <f t="shared" si="895"/>
        <v/>
      </c>
      <c r="DH671" t="str">
        <f t="shared" si="896"/>
        <v/>
      </c>
      <c r="DI671" t="str">
        <f t="shared" si="897"/>
        <v/>
      </c>
      <c r="DJ671" t="str">
        <f t="shared" si="898"/>
        <v/>
      </c>
      <c r="DK671" s="359" t="str">
        <f t="shared" si="899"/>
        <v/>
      </c>
      <c r="DL671" t="str">
        <f t="shared" si="900"/>
        <v/>
      </c>
      <c r="DM671" t="str">
        <f t="shared" si="901"/>
        <v/>
      </c>
      <c r="DN671" t="str">
        <f t="shared" si="902"/>
        <v/>
      </c>
      <c r="DO671" s="359" t="str">
        <f t="shared" si="903"/>
        <v/>
      </c>
      <c r="DP671" t="str">
        <f t="shared" si="904"/>
        <v>X</v>
      </c>
      <c r="DQ671" t="str">
        <f t="shared" si="905"/>
        <v>X</v>
      </c>
      <c r="DR671" t="str">
        <f t="shared" si="906"/>
        <v>X</v>
      </c>
      <c r="DS671" s="359" t="str">
        <f t="shared" si="907"/>
        <v>X</v>
      </c>
      <c r="DT671" t="str">
        <f t="shared" si="908"/>
        <v>X</v>
      </c>
      <c r="DU671" t="str">
        <f t="shared" si="909"/>
        <v>X</v>
      </c>
      <c r="DV671" t="str">
        <f t="shared" si="910"/>
        <v>X</v>
      </c>
      <c r="DW671" t="str">
        <f t="shared" si="911"/>
        <v>X</v>
      </c>
      <c r="DX671" s="359" t="str">
        <f t="shared" si="912"/>
        <v>X</v>
      </c>
      <c r="DY671" t="str">
        <f t="shared" si="913"/>
        <v/>
      </c>
      <c r="DZ671" t="str">
        <f t="shared" si="914"/>
        <v/>
      </c>
      <c r="EA671" t="str">
        <f t="shared" si="915"/>
        <v/>
      </c>
      <c r="EB671" s="359" t="str">
        <f t="shared" si="916"/>
        <v/>
      </c>
      <c r="EC671" t="str">
        <f t="shared" si="917"/>
        <v/>
      </c>
      <c r="ED671" t="str">
        <f t="shared" si="918"/>
        <v/>
      </c>
      <c r="EE671" t="str">
        <f t="shared" si="919"/>
        <v/>
      </c>
      <c r="EF671" t="str">
        <f t="shared" si="920"/>
        <v/>
      </c>
      <c r="EG671" s="359" t="str">
        <f t="shared" si="921"/>
        <v/>
      </c>
      <c r="EH671" t="str">
        <f t="shared" si="868"/>
        <v>Pterostylis sp. 'robust'</v>
      </c>
      <c r="EJ671" t="str">
        <f t="shared" ref="EJ671:EJ734" si="955">K671</f>
        <v>Pterostylis sp. 'southern granites'</v>
      </c>
      <c r="EK671" s="100">
        <f t="shared" si="947"/>
        <v>0</v>
      </c>
      <c r="EL671" s="3">
        <f t="shared" si="947"/>
        <v>0</v>
      </c>
      <c r="EM671" s="3">
        <f t="shared" si="947"/>
        <v>0</v>
      </c>
      <c r="EN671" s="3">
        <f t="shared" si="947"/>
        <v>0</v>
      </c>
      <c r="EO671" s="3">
        <f t="shared" si="947"/>
        <v>0</v>
      </c>
      <c r="EP671" s="3">
        <f t="shared" si="947"/>
        <v>0</v>
      </c>
      <c r="EQ671" s="3">
        <f t="shared" si="947"/>
        <v>0</v>
      </c>
      <c r="ER671" s="3">
        <f t="shared" si="947"/>
        <v>1</v>
      </c>
      <c r="ES671" s="3">
        <f t="shared" si="947"/>
        <v>1</v>
      </c>
      <c r="ET671" s="3">
        <f t="shared" si="947"/>
        <v>0</v>
      </c>
      <c r="EU671" s="3">
        <f t="shared" si="947"/>
        <v>0</v>
      </c>
      <c r="EV671" s="24">
        <f t="shared" si="947"/>
        <v>0</v>
      </c>
      <c r="EW671" s="245">
        <f t="shared" si="867"/>
        <v>2</v>
      </c>
      <c r="EX671" s="262" t="str">
        <f t="shared" si="866"/>
        <v/>
      </c>
    </row>
    <row r="672" spans="1:154" ht="16.149999999999999" customHeight="1" x14ac:dyDescent="0.25">
      <c r="A672" s="363"/>
      <c r="D672" s="363"/>
      <c r="E672" s="363"/>
      <c r="F672" s="363"/>
      <c r="G672" s="363"/>
      <c r="H672" s="363"/>
      <c r="I672" s="363"/>
      <c r="J672" s="68">
        <f t="shared" si="942"/>
        <v>796</v>
      </c>
      <c r="K672" s="427" t="str">
        <f t="shared" si="865"/>
        <v>Pterostylis sp. 'sparse'</v>
      </c>
      <c r="L672" s="372">
        <v>796</v>
      </c>
      <c r="M672" s="427" t="s">
        <v>1765</v>
      </c>
      <c r="N672" s="76" t="s">
        <v>1073</v>
      </c>
      <c r="O672" s="363" t="str">
        <f t="shared" si="851"/>
        <v>S</v>
      </c>
      <c r="P672" s="70" t="s">
        <v>3201</v>
      </c>
      <c r="Q672" s="364" t="s">
        <v>3202</v>
      </c>
      <c r="R672" s="365">
        <v>42948</v>
      </c>
      <c r="S672" s="365">
        <v>43008</v>
      </c>
      <c r="T672" s="603" t="s">
        <v>7894</v>
      </c>
      <c r="U672" s="603" t="s">
        <v>7894</v>
      </c>
      <c r="V672" s="603" t="s">
        <v>7894</v>
      </c>
      <c r="W672" s="603" t="s">
        <v>7894</v>
      </c>
      <c r="X672" s="603" t="s">
        <v>7894</v>
      </c>
      <c r="Y672" s="603" t="s">
        <v>7894</v>
      </c>
      <c r="Z672" s="603" t="s">
        <v>7894</v>
      </c>
      <c r="AA672" s="603" t="s">
        <v>4827</v>
      </c>
      <c r="AB672" s="603" t="s">
        <v>4828</v>
      </c>
      <c r="AC672" s="603" t="s">
        <v>7894</v>
      </c>
      <c r="AD672" s="603" t="s">
        <v>7894</v>
      </c>
      <c r="AE672" s="603" t="s">
        <v>7894</v>
      </c>
      <c r="AF672" s="605" t="s">
        <v>7903</v>
      </c>
      <c r="AG672" s="605" t="s">
        <v>7947</v>
      </c>
      <c r="AH672" s="366" t="s">
        <v>685</v>
      </c>
      <c r="AI672" s="363">
        <f t="shared" si="943"/>
        <v>6</v>
      </c>
      <c r="AJ672" s="363">
        <v>31</v>
      </c>
      <c r="AK672" s="413" t="str">
        <f t="shared" si="861"/>
        <v>Bird Orchids</v>
      </c>
      <c r="AL672" s="413" t="str">
        <f t="shared" si="862"/>
        <v>Pterostylis barbata/barbata</v>
      </c>
      <c r="AM672" s="486" t="s">
        <v>7609</v>
      </c>
      <c r="AS672" s="69">
        <f t="shared" si="948"/>
        <v>32</v>
      </c>
      <c r="AT672" s="69">
        <f t="shared" si="949"/>
        <v>39</v>
      </c>
      <c r="AU672" s="69">
        <f t="shared" si="950"/>
        <v>8</v>
      </c>
      <c r="AV672" s="69">
        <f t="shared" si="951"/>
        <v>9</v>
      </c>
      <c r="AW672" s="81"/>
      <c r="AX672" s="70" t="s">
        <v>3203</v>
      </c>
      <c r="AY672" s="364" t="e">
        <v>#N/A</v>
      </c>
      <c r="AZ672" s="264" t="s">
        <v>48</v>
      </c>
      <c r="BA672" s="238"/>
      <c r="BB672" s="237" t="str">
        <f t="shared" si="952"/>
        <v/>
      </c>
      <c r="BC672" s="270">
        <f t="shared" si="953"/>
        <v>796</v>
      </c>
      <c r="BD672" t="str">
        <f t="shared" si="954"/>
        <v>Pterostylis sp. 'sparse'</v>
      </c>
      <c r="BE672" s="367" t="e">
        <f>COUNTIFS(#REF!,L672)</f>
        <v>#REF!</v>
      </c>
      <c r="BF672" s="374" t="str">
        <f t="shared" si="863"/>
        <v>y</v>
      </c>
      <c r="BG672" s="82"/>
      <c r="BH672" s="375"/>
      <c r="BI672" s="374"/>
      <c r="BJ672" s="403"/>
      <c r="CE672" t="str">
        <f t="shared" si="946"/>
        <v>Granite Loving Snail Orchid (Pterostylis sp. 'southern granites')</v>
      </c>
      <c r="CF672" s="388" t="str">
        <f t="shared" si="934"/>
        <v>Pterostylis sp. 'southern granites'</v>
      </c>
      <c r="CG672" t="str">
        <f t="shared" si="869"/>
        <v/>
      </c>
      <c r="CH672" t="str">
        <f t="shared" si="870"/>
        <v/>
      </c>
      <c r="CI672" t="str">
        <f t="shared" si="871"/>
        <v/>
      </c>
      <c r="CJ672" t="str">
        <f t="shared" si="872"/>
        <v/>
      </c>
      <c r="CK672" s="359" t="str">
        <f t="shared" si="873"/>
        <v/>
      </c>
      <c r="CL672" t="str">
        <f t="shared" si="874"/>
        <v/>
      </c>
      <c r="CM672" t="str">
        <f t="shared" si="875"/>
        <v/>
      </c>
      <c r="CN672" t="str">
        <f t="shared" si="876"/>
        <v/>
      </c>
      <c r="CO672" s="359" t="str">
        <f t="shared" si="877"/>
        <v/>
      </c>
      <c r="CP672" t="str">
        <f t="shared" si="878"/>
        <v/>
      </c>
      <c r="CQ672" t="str">
        <f t="shared" si="879"/>
        <v/>
      </c>
      <c r="CR672" t="str">
        <f t="shared" si="880"/>
        <v/>
      </c>
      <c r="CS672" s="359" t="str">
        <f t="shared" si="881"/>
        <v/>
      </c>
      <c r="CT672" t="str">
        <f t="shared" si="882"/>
        <v/>
      </c>
      <c r="CU672" t="str">
        <f t="shared" si="883"/>
        <v/>
      </c>
      <c r="CV672" t="str">
        <f t="shared" si="884"/>
        <v/>
      </c>
      <c r="CW672" t="str">
        <f t="shared" si="885"/>
        <v/>
      </c>
      <c r="CX672" s="359" t="str">
        <f t="shared" si="886"/>
        <v/>
      </c>
      <c r="CY672" t="str">
        <f t="shared" si="887"/>
        <v/>
      </c>
      <c r="CZ672" t="str">
        <f t="shared" si="888"/>
        <v/>
      </c>
      <c r="DA672" t="str">
        <f t="shared" si="889"/>
        <v/>
      </c>
      <c r="DB672" s="359" t="str">
        <f t="shared" si="890"/>
        <v/>
      </c>
      <c r="DC672" t="str">
        <f t="shared" si="891"/>
        <v/>
      </c>
      <c r="DD672" t="str">
        <f t="shared" si="892"/>
        <v/>
      </c>
      <c r="DE672" t="str">
        <f t="shared" si="893"/>
        <v/>
      </c>
      <c r="DF672" s="359" t="str">
        <f t="shared" si="894"/>
        <v/>
      </c>
      <c r="DG672" t="str">
        <f t="shared" si="895"/>
        <v/>
      </c>
      <c r="DH672" t="str">
        <f t="shared" si="896"/>
        <v/>
      </c>
      <c r="DI672" t="str">
        <f t="shared" si="897"/>
        <v/>
      </c>
      <c r="DJ672" t="str">
        <f t="shared" si="898"/>
        <v/>
      </c>
      <c r="DK672" s="359" t="str">
        <f t="shared" si="899"/>
        <v/>
      </c>
      <c r="DL672" t="str">
        <f t="shared" si="900"/>
        <v>X</v>
      </c>
      <c r="DM672" t="str">
        <f t="shared" si="901"/>
        <v>X</v>
      </c>
      <c r="DN672" t="str">
        <f t="shared" si="902"/>
        <v>X</v>
      </c>
      <c r="DO672" s="359" t="str">
        <f t="shared" si="903"/>
        <v>X</v>
      </c>
      <c r="DP672" t="str">
        <f t="shared" si="904"/>
        <v>X</v>
      </c>
      <c r="DQ672" t="str">
        <f t="shared" si="905"/>
        <v>X</v>
      </c>
      <c r="DR672" t="str">
        <f t="shared" si="906"/>
        <v>X</v>
      </c>
      <c r="DS672" s="359" t="str">
        <f t="shared" si="907"/>
        <v>X</v>
      </c>
      <c r="DT672" t="str">
        <f t="shared" si="908"/>
        <v/>
      </c>
      <c r="DU672" t="str">
        <f t="shared" si="909"/>
        <v/>
      </c>
      <c r="DV672" t="str">
        <f t="shared" si="910"/>
        <v/>
      </c>
      <c r="DW672" t="str">
        <f t="shared" si="911"/>
        <v/>
      </c>
      <c r="DX672" s="359" t="str">
        <f t="shared" si="912"/>
        <v/>
      </c>
      <c r="DY672" t="str">
        <f t="shared" si="913"/>
        <v/>
      </c>
      <c r="DZ672" t="str">
        <f t="shared" si="914"/>
        <v/>
      </c>
      <c r="EA672" t="str">
        <f t="shared" si="915"/>
        <v/>
      </c>
      <c r="EB672" s="359" t="str">
        <f t="shared" si="916"/>
        <v/>
      </c>
      <c r="EC672" t="str">
        <f t="shared" si="917"/>
        <v/>
      </c>
      <c r="ED672" t="str">
        <f t="shared" si="918"/>
        <v/>
      </c>
      <c r="EE672" t="str">
        <f t="shared" si="919"/>
        <v/>
      </c>
      <c r="EF672" t="str">
        <f t="shared" si="920"/>
        <v/>
      </c>
      <c r="EG672" s="359" t="str">
        <f t="shared" si="921"/>
        <v/>
      </c>
      <c r="EH672" t="str">
        <f t="shared" si="868"/>
        <v>Pterostylis sp. 'southern granites'</v>
      </c>
      <c r="EJ672" t="str">
        <f t="shared" si="955"/>
        <v>Pterostylis sp. 'sparse'</v>
      </c>
      <c r="EK672" s="100">
        <f t="shared" si="947"/>
        <v>0</v>
      </c>
      <c r="EL672" s="3">
        <f t="shared" si="947"/>
        <v>0</v>
      </c>
      <c r="EM672" s="3">
        <f t="shared" si="947"/>
        <v>0</v>
      </c>
      <c r="EN672" s="3">
        <f t="shared" si="947"/>
        <v>0</v>
      </c>
      <c r="EO672" s="3">
        <f t="shared" si="947"/>
        <v>0</v>
      </c>
      <c r="EP672" s="3">
        <f t="shared" si="947"/>
        <v>0</v>
      </c>
      <c r="EQ672" s="3">
        <f t="shared" si="947"/>
        <v>0</v>
      </c>
      <c r="ER672" s="3">
        <f t="shared" si="947"/>
        <v>1</v>
      </c>
      <c r="ES672" s="3">
        <f t="shared" si="947"/>
        <v>1</v>
      </c>
      <c r="ET672" s="3">
        <f t="shared" si="947"/>
        <v>0</v>
      </c>
      <c r="EU672" s="3">
        <f t="shared" si="947"/>
        <v>0</v>
      </c>
      <c r="EV672" s="24">
        <f t="shared" si="947"/>
        <v>0</v>
      </c>
      <c r="EW672" s="245">
        <f t="shared" si="867"/>
        <v>2</v>
      </c>
      <c r="EX672" s="262" t="str">
        <f t="shared" si="866"/>
        <v/>
      </c>
    </row>
    <row r="673" spans="1:154" ht="16.149999999999999" customHeight="1" x14ac:dyDescent="0.25">
      <c r="A673" s="363"/>
      <c r="D673" s="363"/>
      <c r="E673" s="363"/>
      <c r="F673" s="363"/>
      <c r="G673" s="363"/>
      <c r="H673" s="363"/>
      <c r="I673" s="363"/>
      <c r="J673" s="68">
        <f t="shared" ref="J673:J707" si="956">L673</f>
        <v>797</v>
      </c>
      <c r="K673" s="427" t="str">
        <f t="shared" si="865"/>
        <v>Pterostylis spathulata</v>
      </c>
      <c r="L673" s="372">
        <v>797</v>
      </c>
      <c r="M673" s="427" t="s">
        <v>1765</v>
      </c>
      <c r="N673" s="76" t="s">
        <v>277</v>
      </c>
      <c r="O673" s="363" t="str">
        <f t="shared" si="851"/>
        <v>S</v>
      </c>
      <c r="P673" s="70" t="s">
        <v>3204</v>
      </c>
      <c r="Q673" s="364" t="s">
        <v>3205</v>
      </c>
      <c r="R673" s="373">
        <v>42993</v>
      </c>
      <c r="S673" s="365">
        <v>43039</v>
      </c>
      <c r="T673" s="603" t="s">
        <v>7894</v>
      </c>
      <c r="U673" s="603" t="s">
        <v>7894</v>
      </c>
      <c r="V673" s="603" t="s">
        <v>7894</v>
      </c>
      <c r="W673" s="603" t="s">
        <v>7894</v>
      </c>
      <c r="X673" s="603" t="s">
        <v>7894</v>
      </c>
      <c r="Y673" s="603" t="s">
        <v>7894</v>
      </c>
      <c r="Z673" s="603" t="s">
        <v>7894</v>
      </c>
      <c r="AA673" s="603" t="s">
        <v>7894</v>
      </c>
      <c r="AB673" s="603" t="s">
        <v>4828</v>
      </c>
      <c r="AC673" s="603" t="s">
        <v>4829</v>
      </c>
      <c r="AD673" s="603" t="s">
        <v>7894</v>
      </c>
      <c r="AE673" s="603" t="s">
        <v>7894</v>
      </c>
      <c r="AF673" s="605" t="s">
        <v>7896</v>
      </c>
      <c r="AG673" s="605" t="s">
        <v>7943</v>
      </c>
      <c r="AH673" s="366" t="s">
        <v>685</v>
      </c>
      <c r="AI673" s="363">
        <f t="shared" si="943"/>
        <v>6</v>
      </c>
      <c r="AJ673" s="363">
        <v>36</v>
      </c>
      <c r="AK673" s="413" t="str">
        <f t="shared" si="861"/>
        <v>Rufus Greenhoods</v>
      </c>
      <c r="AL673" s="413" t="str">
        <f t="shared" si="862"/>
        <v>Pterostylis rufa</v>
      </c>
      <c r="AM673" s="486" t="s">
        <v>7607</v>
      </c>
      <c r="AS673" s="69">
        <f t="shared" si="948"/>
        <v>38</v>
      </c>
      <c r="AT673" s="69">
        <f t="shared" si="949"/>
        <v>44</v>
      </c>
      <c r="AU673" s="69">
        <f t="shared" si="950"/>
        <v>9</v>
      </c>
      <c r="AV673" s="69">
        <f t="shared" si="951"/>
        <v>10</v>
      </c>
      <c r="AW673" s="81"/>
      <c r="AX673" s="70" t="s">
        <v>3206</v>
      </c>
      <c r="AY673" s="364">
        <v>10897</v>
      </c>
      <c r="AZ673" s="264" t="s">
        <v>48</v>
      </c>
      <c r="BA673" s="238"/>
      <c r="BB673" s="237" t="str">
        <f t="shared" si="952"/>
        <v/>
      </c>
      <c r="BC673" s="270">
        <f t="shared" si="953"/>
        <v>797</v>
      </c>
      <c r="BD673" t="str">
        <f t="shared" si="954"/>
        <v>Pterostylis spathulata</v>
      </c>
      <c r="BE673" s="367" t="e">
        <f>COUNTIFS(#REF!,L673)</f>
        <v>#REF!</v>
      </c>
      <c r="BF673" s="374" t="str">
        <f t="shared" si="863"/>
        <v>y</v>
      </c>
      <c r="BG673" s="82"/>
      <c r="BH673" s="375"/>
      <c r="BI673" s="374"/>
      <c r="BJ673" s="403"/>
      <c r="CE673" t="str">
        <f>CONCATENATE(P694," (",K694,")")</f>
        <v>_Old species name (Pterostylis sp. z.'coastal snail')</v>
      </c>
      <c r="CF673" s="388" t="str">
        <f t="shared" si="934"/>
        <v>Pterostylis sp. 'sparse'</v>
      </c>
      <c r="CG673" t="str">
        <f t="shared" ref="CG673:DL673" si="957">IF(CG$2&gt;=$R694,IF(CG$2&lt;=$S694,"X",""),"")</f>
        <v/>
      </c>
      <c r="CH673" t="str">
        <f t="shared" si="957"/>
        <v/>
      </c>
      <c r="CI673" t="str">
        <f t="shared" si="957"/>
        <v/>
      </c>
      <c r="CJ673" t="str">
        <f t="shared" si="957"/>
        <v/>
      </c>
      <c r="CK673" s="359" t="str">
        <f t="shared" si="957"/>
        <v/>
      </c>
      <c r="CL673" t="str">
        <f t="shared" si="957"/>
        <v/>
      </c>
      <c r="CM673" t="str">
        <f t="shared" si="957"/>
        <v/>
      </c>
      <c r="CN673" t="str">
        <f t="shared" si="957"/>
        <v/>
      </c>
      <c r="CO673" s="359" t="str">
        <f t="shared" si="957"/>
        <v/>
      </c>
      <c r="CP673" t="str">
        <f t="shared" si="957"/>
        <v/>
      </c>
      <c r="CQ673" t="str">
        <f t="shared" si="957"/>
        <v/>
      </c>
      <c r="CR673" t="str">
        <f t="shared" si="957"/>
        <v/>
      </c>
      <c r="CS673" s="359" t="str">
        <f t="shared" si="957"/>
        <v/>
      </c>
      <c r="CT673" t="str">
        <f t="shared" si="957"/>
        <v/>
      </c>
      <c r="CU673" t="str">
        <f t="shared" si="957"/>
        <v/>
      </c>
      <c r="CV673" t="str">
        <f t="shared" si="957"/>
        <v/>
      </c>
      <c r="CW673" t="str">
        <f t="shared" si="957"/>
        <v/>
      </c>
      <c r="CX673" s="359" t="str">
        <f t="shared" si="957"/>
        <v/>
      </c>
      <c r="CY673" t="str">
        <f t="shared" si="957"/>
        <v/>
      </c>
      <c r="CZ673" t="str">
        <f t="shared" si="957"/>
        <v/>
      </c>
      <c r="DA673" t="str">
        <f t="shared" si="957"/>
        <v/>
      </c>
      <c r="DB673" s="359" t="str">
        <f t="shared" si="957"/>
        <v/>
      </c>
      <c r="DC673" t="str">
        <f t="shared" si="957"/>
        <v/>
      </c>
      <c r="DD673" t="str">
        <f t="shared" si="957"/>
        <v/>
      </c>
      <c r="DE673" t="str">
        <f t="shared" si="957"/>
        <v/>
      </c>
      <c r="DF673" s="359" t="str">
        <f t="shared" si="957"/>
        <v/>
      </c>
      <c r="DG673" t="str">
        <f t="shared" si="957"/>
        <v>X</v>
      </c>
      <c r="DH673" t="str">
        <f t="shared" si="957"/>
        <v>X</v>
      </c>
      <c r="DI673" t="str">
        <f t="shared" si="957"/>
        <v>X</v>
      </c>
      <c r="DJ673" t="str">
        <f t="shared" si="957"/>
        <v>X</v>
      </c>
      <c r="DK673" s="359" t="str">
        <f t="shared" si="957"/>
        <v>X</v>
      </c>
      <c r="DL673" t="str">
        <f t="shared" si="957"/>
        <v>X</v>
      </c>
      <c r="DM673" t="str">
        <f t="shared" ref="DM673:EG673" si="958">IF(DM$2&gt;=$R694,IF(DM$2&lt;=$S694,"X",""),"")</f>
        <v>X</v>
      </c>
      <c r="DN673" t="str">
        <f t="shared" si="958"/>
        <v>X</v>
      </c>
      <c r="DO673" s="359" t="str">
        <f t="shared" si="958"/>
        <v>X</v>
      </c>
      <c r="DP673" t="str">
        <f t="shared" si="958"/>
        <v/>
      </c>
      <c r="DQ673" t="str">
        <f t="shared" si="958"/>
        <v/>
      </c>
      <c r="DR673" t="str">
        <f t="shared" si="958"/>
        <v/>
      </c>
      <c r="DS673" s="359" t="str">
        <f t="shared" si="958"/>
        <v/>
      </c>
      <c r="DT673" t="str">
        <f t="shared" si="958"/>
        <v/>
      </c>
      <c r="DU673" t="str">
        <f t="shared" si="958"/>
        <v/>
      </c>
      <c r="DV673" t="str">
        <f t="shared" si="958"/>
        <v/>
      </c>
      <c r="DW673" t="str">
        <f t="shared" si="958"/>
        <v/>
      </c>
      <c r="DX673" s="359" t="str">
        <f t="shared" si="958"/>
        <v/>
      </c>
      <c r="DY673" t="str">
        <f t="shared" si="958"/>
        <v/>
      </c>
      <c r="DZ673" t="str">
        <f t="shared" si="958"/>
        <v/>
      </c>
      <c r="EA673" t="str">
        <f t="shared" si="958"/>
        <v/>
      </c>
      <c r="EB673" s="359" t="str">
        <f t="shared" si="958"/>
        <v/>
      </c>
      <c r="EC673" t="str">
        <f t="shared" si="958"/>
        <v/>
      </c>
      <c r="ED673" t="str">
        <f t="shared" si="958"/>
        <v/>
      </c>
      <c r="EE673" t="str">
        <f t="shared" si="958"/>
        <v/>
      </c>
      <c r="EF673" t="str">
        <f t="shared" si="958"/>
        <v/>
      </c>
      <c r="EG673" s="359" t="str">
        <f t="shared" si="958"/>
        <v/>
      </c>
      <c r="EH673" t="str">
        <f t="shared" si="868"/>
        <v>Pterostylis sp. 'sparse'</v>
      </c>
      <c r="EJ673" t="str">
        <f t="shared" si="955"/>
        <v>Pterostylis spathulata</v>
      </c>
      <c r="EK673" s="100">
        <f t="shared" si="947"/>
        <v>0</v>
      </c>
      <c r="EL673" s="3">
        <f t="shared" si="947"/>
        <v>0</v>
      </c>
      <c r="EM673" s="3">
        <f t="shared" si="947"/>
        <v>0</v>
      </c>
      <c r="EN673" s="3">
        <f t="shared" si="947"/>
        <v>0</v>
      </c>
      <c r="EO673" s="3">
        <f t="shared" si="947"/>
        <v>0</v>
      </c>
      <c r="EP673" s="3">
        <f t="shared" si="947"/>
        <v>0</v>
      </c>
      <c r="EQ673" s="3">
        <f t="shared" si="947"/>
        <v>0</v>
      </c>
      <c r="ER673" s="3">
        <f t="shared" si="947"/>
        <v>0</v>
      </c>
      <c r="ES673" s="3">
        <f t="shared" si="947"/>
        <v>1</v>
      </c>
      <c r="ET673" s="3">
        <f t="shared" si="947"/>
        <v>1</v>
      </c>
      <c r="EU673" s="3">
        <f t="shared" si="947"/>
        <v>0</v>
      </c>
      <c r="EV673" s="24">
        <f t="shared" si="947"/>
        <v>0</v>
      </c>
      <c r="EW673" s="245">
        <f t="shared" si="867"/>
        <v>2</v>
      </c>
      <c r="EX673" s="262" t="str">
        <f t="shared" si="866"/>
        <v/>
      </c>
    </row>
    <row r="674" spans="1:154" ht="16.149999999999999" customHeight="1" x14ac:dyDescent="0.25">
      <c r="A674" s="363"/>
      <c r="D674" s="363"/>
      <c r="E674" s="363"/>
      <c r="F674" s="363"/>
      <c r="G674" s="363"/>
      <c r="H674" s="363"/>
      <c r="I674" s="363"/>
      <c r="J674" s="68">
        <f t="shared" si="956"/>
        <v>1189</v>
      </c>
      <c r="K674" s="427" t="str">
        <f t="shared" si="865"/>
        <v>Pterostylis telmata</v>
      </c>
      <c r="L674" s="372">
        <v>1189</v>
      </c>
      <c r="M674" s="427" t="s">
        <v>1765</v>
      </c>
      <c r="N674" s="76" t="s">
        <v>3207</v>
      </c>
      <c r="O674" s="363" t="str">
        <f t="shared" si="851"/>
        <v>S</v>
      </c>
      <c r="P674" s="70" t="s">
        <v>3208</v>
      </c>
      <c r="Q674" s="364" t="s">
        <v>2433</v>
      </c>
      <c r="R674" s="365">
        <v>42978</v>
      </c>
      <c r="S674" s="365">
        <v>43008</v>
      </c>
      <c r="T674" s="603" t="s">
        <v>7894</v>
      </c>
      <c r="U674" s="603" t="s">
        <v>7894</v>
      </c>
      <c r="V674" s="603" t="s">
        <v>7894</v>
      </c>
      <c r="W674" s="603" t="s">
        <v>7894</v>
      </c>
      <c r="X674" s="603" t="s">
        <v>7894</v>
      </c>
      <c r="Y674" s="603" t="s">
        <v>7894</v>
      </c>
      <c r="Z674" s="603" t="s">
        <v>7894</v>
      </c>
      <c r="AA674" s="603" t="s">
        <v>4827</v>
      </c>
      <c r="AB674" s="603" t="s">
        <v>4828</v>
      </c>
      <c r="AC674" s="603" t="s">
        <v>4829</v>
      </c>
      <c r="AD674" s="603" t="s">
        <v>7894</v>
      </c>
      <c r="AE674" s="603" t="s">
        <v>7894</v>
      </c>
      <c r="AF674" s="605" t="s">
        <v>7900</v>
      </c>
      <c r="AG674" s="605" t="s">
        <v>7944</v>
      </c>
      <c r="AH674" s="366" t="s">
        <v>685</v>
      </c>
      <c r="AI674" s="363">
        <f t="shared" si="943"/>
        <v>6</v>
      </c>
      <c r="AJ674" s="363">
        <v>34</v>
      </c>
      <c r="AK674" s="413" t="str">
        <f t="shared" si="861"/>
        <v>Snail Orchids</v>
      </c>
      <c r="AL674" s="413" t="str">
        <f t="shared" si="862"/>
        <v>Pterostylis nana</v>
      </c>
      <c r="AM674" s="486" t="s">
        <v>7607</v>
      </c>
      <c r="AN674" s="70" t="s">
        <v>7583</v>
      </c>
      <c r="AS674" s="69">
        <f t="shared" si="948"/>
        <v>36</v>
      </c>
      <c r="AT674" s="69">
        <f t="shared" si="949"/>
        <v>39</v>
      </c>
      <c r="AU674" s="69">
        <f t="shared" si="950"/>
        <v>8</v>
      </c>
      <c r="AV674" s="69">
        <f t="shared" si="951"/>
        <v>9</v>
      </c>
      <c r="AW674" s="81"/>
      <c r="AX674" s="70" t="s">
        <v>3209</v>
      </c>
      <c r="AY674" s="364">
        <v>44478</v>
      </c>
      <c r="AZ674" s="264" t="s">
        <v>48</v>
      </c>
      <c r="BA674" s="238"/>
      <c r="BB674" s="237" t="str">
        <f t="shared" si="952"/>
        <v/>
      </c>
      <c r="BC674" s="270">
        <f t="shared" si="953"/>
        <v>1189</v>
      </c>
      <c r="BD674" t="str">
        <f t="shared" si="954"/>
        <v>Pterostylis telmata</v>
      </c>
      <c r="BE674" s="367" t="e">
        <f>COUNTIFS(#REF!,L674)</f>
        <v>#REF!</v>
      </c>
      <c r="BF674" s="374" t="str">
        <f t="shared" si="863"/>
        <v>y</v>
      </c>
      <c r="BG674" s="82"/>
      <c r="BH674" s="375"/>
      <c r="BI674" s="374"/>
      <c r="BJ674" s="403"/>
      <c r="CE674" t="str">
        <f t="shared" ref="CE674:CE682" si="959">CONCATENATE(P673," (",K673,")")</f>
        <v>Spoon-lipped Rufous Greenhood (Pterostylis spathulata)</v>
      </c>
      <c r="CF674" s="388" t="str">
        <f t="shared" si="934"/>
        <v>Pterostylis spathulata</v>
      </c>
      <c r="CG674" t="str">
        <f t="shared" si="869"/>
        <v/>
      </c>
      <c r="CH674" t="str">
        <f t="shared" si="870"/>
        <v/>
      </c>
      <c r="CI674" t="str">
        <f t="shared" si="871"/>
        <v/>
      </c>
      <c r="CJ674" t="str">
        <f t="shared" si="872"/>
        <v/>
      </c>
      <c r="CK674" s="359" t="str">
        <f t="shared" si="873"/>
        <v/>
      </c>
      <c r="CL674" t="str">
        <f t="shared" si="874"/>
        <v/>
      </c>
      <c r="CM674" t="str">
        <f t="shared" si="875"/>
        <v/>
      </c>
      <c r="CN674" t="str">
        <f t="shared" si="876"/>
        <v/>
      </c>
      <c r="CO674" s="359" t="str">
        <f t="shared" si="877"/>
        <v/>
      </c>
      <c r="CP674" t="str">
        <f t="shared" si="878"/>
        <v/>
      </c>
      <c r="CQ674" t="str">
        <f t="shared" si="879"/>
        <v/>
      </c>
      <c r="CR674" t="str">
        <f t="shared" si="880"/>
        <v/>
      </c>
      <c r="CS674" s="359" t="str">
        <f t="shared" si="881"/>
        <v/>
      </c>
      <c r="CT674" t="str">
        <f t="shared" si="882"/>
        <v/>
      </c>
      <c r="CU674" t="str">
        <f t="shared" si="883"/>
        <v/>
      </c>
      <c r="CV674" t="str">
        <f t="shared" si="884"/>
        <v/>
      </c>
      <c r="CW674" t="str">
        <f t="shared" si="885"/>
        <v/>
      </c>
      <c r="CX674" s="359" t="str">
        <f t="shared" si="886"/>
        <v/>
      </c>
      <c r="CY674" t="str">
        <f t="shared" si="887"/>
        <v/>
      </c>
      <c r="CZ674" t="str">
        <f t="shared" si="888"/>
        <v/>
      </c>
      <c r="DA674" t="str">
        <f t="shared" si="889"/>
        <v/>
      </c>
      <c r="DB674" s="359" t="str">
        <f t="shared" si="890"/>
        <v/>
      </c>
      <c r="DC674" t="str">
        <f t="shared" si="891"/>
        <v/>
      </c>
      <c r="DD674" t="str">
        <f t="shared" si="892"/>
        <v/>
      </c>
      <c r="DE674" t="str">
        <f t="shared" si="893"/>
        <v/>
      </c>
      <c r="DF674" s="359" t="str">
        <f t="shared" si="894"/>
        <v/>
      </c>
      <c r="DG674" t="str">
        <f t="shared" si="895"/>
        <v/>
      </c>
      <c r="DH674" t="str">
        <f t="shared" si="896"/>
        <v/>
      </c>
      <c r="DI674" t="str">
        <f t="shared" si="897"/>
        <v/>
      </c>
      <c r="DJ674" t="str">
        <f t="shared" si="898"/>
        <v/>
      </c>
      <c r="DK674" s="359" t="str">
        <f t="shared" si="899"/>
        <v/>
      </c>
      <c r="DL674" t="str">
        <f t="shared" si="900"/>
        <v/>
      </c>
      <c r="DM674" t="str">
        <f t="shared" si="901"/>
        <v/>
      </c>
      <c r="DN674" t="str">
        <f t="shared" si="902"/>
        <v/>
      </c>
      <c r="DO674" s="359" t="str">
        <f t="shared" si="903"/>
        <v/>
      </c>
      <c r="DP674" t="str">
        <f t="shared" si="904"/>
        <v/>
      </c>
      <c r="DQ674" t="str">
        <f t="shared" si="905"/>
        <v/>
      </c>
      <c r="DR674" t="str">
        <f t="shared" si="906"/>
        <v>X</v>
      </c>
      <c r="DS674" s="359" t="str">
        <f t="shared" si="907"/>
        <v>X</v>
      </c>
      <c r="DT674" t="str">
        <f t="shared" si="908"/>
        <v>X</v>
      </c>
      <c r="DU674" t="str">
        <f t="shared" si="909"/>
        <v>X</v>
      </c>
      <c r="DV674" t="str">
        <f t="shared" si="910"/>
        <v>X</v>
      </c>
      <c r="DW674" t="str">
        <f t="shared" si="911"/>
        <v>X</v>
      </c>
      <c r="DX674" s="359" t="str">
        <f t="shared" si="912"/>
        <v>X</v>
      </c>
      <c r="DY674" t="str">
        <f t="shared" si="913"/>
        <v/>
      </c>
      <c r="DZ674" t="str">
        <f t="shared" si="914"/>
        <v/>
      </c>
      <c r="EA674" t="str">
        <f t="shared" si="915"/>
        <v/>
      </c>
      <c r="EB674" s="359" t="str">
        <f t="shared" si="916"/>
        <v/>
      </c>
      <c r="EC674" t="str">
        <f t="shared" si="917"/>
        <v/>
      </c>
      <c r="ED674" t="str">
        <f t="shared" si="918"/>
        <v/>
      </c>
      <c r="EE674" t="str">
        <f t="shared" si="919"/>
        <v/>
      </c>
      <c r="EF674" t="str">
        <f t="shared" si="920"/>
        <v/>
      </c>
      <c r="EG674" s="359" t="str">
        <f t="shared" si="921"/>
        <v/>
      </c>
      <c r="EH674" t="str">
        <f t="shared" si="868"/>
        <v>Pterostylis spathulata</v>
      </c>
      <c r="EJ674" t="str">
        <f t="shared" si="955"/>
        <v>Pterostylis telmata</v>
      </c>
      <c r="EK674" s="100">
        <f t="shared" si="947"/>
        <v>0</v>
      </c>
      <c r="EL674" s="3">
        <f t="shared" si="947"/>
        <v>0</v>
      </c>
      <c r="EM674" s="3">
        <f t="shared" si="947"/>
        <v>0</v>
      </c>
      <c r="EN674" s="3">
        <f t="shared" si="947"/>
        <v>0</v>
      </c>
      <c r="EO674" s="3">
        <f t="shared" si="947"/>
        <v>0</v>
      </c>
      <c r="EP674" s="3">
        <f t="shared" si="947"/>
        <v>0</v>
      </c>
      <c r="EQ674" s="3">
        <f t="shared" si="947"/>
        <v>0</v>
      </c>
      <c r="ER674" s="3">
        <f t="shared" si="947"/>
        <v>1</v>
      </c>
      <c r="ES674" s="3">
        <f t="shared" si="947"/>
        <v>1</v>
      </c>
      <c r="ET674" s="3">
        <f t="shared" si="947"/>
        <v>0</v>
      </c>
      <c r="EU674" s="3">
        <f t="shared" si="947"/>
        <v>0</v>
      </c>
      <c r="EV674" s="24">
        <f t="shared" si="947"/>
        <v>0</v>
      </c>
      <c r="EW674" s="245">
        <f t="shared" si="867"/>
        <v>2</v>
      </c>
      <c r="EX674" s="262" t="str">
        <f t="shared" si="866"/>
        <v/>
      </c>
    </row>
    <row r="675" spans="1:154" ht="16.149999999999999" customHeight="1" x14ac:dyDescent="0.25">
      <c r="A675" s="363"/>
      <c r="D675" s="363"/>
      <c r="E675" s="363"/>
      <c r="F675" s="363"/>
      <c r="G675" s="363"/>
      <c r="H675" s="363"/>
      <c r="I675" s="363"/>
      <c r="J675" s="68">
        <f t="shared" si="956"/>
        <v>1105</v>
      </c>
      <c r="K675" s="427" t="str">
        <f t="shared" si="865"/>
        <v>Pterostylis timothyi</v>
      </c>
      <c r="L675" s="372">
        <v>1105</v>
      </c>
      <c r="M675" s="427" t="s">
        <v>1765</v>
      </c>
      <c r="N675" s="76" t="s">
        <v>1069</v>
      </c>
      <c r="O675" s="363" t="str">
        <f t="shared" si="851"/>
        <v>S</v>
      </c>
      <c r="P675" s="70" t="s">
        <v>3210</v>
      </c>
      <c r="Q675" s="464" t="s">
        <v>3211</v>
      </c>
      <c r="R675" s="365">
        <v>42917</v>
      </c>
      <c r="S675" s="365">
        <v>43008</v>
      </c>
      <c r="T675" s="603" t="s">
        <v>7894</v>
      </c>
      <c r="U675" s="603" t="s">
        <v>7894</v>
      </c>
      <c r="V675" s="603" t="s">
        <v>7894</v>
      </c>
      <c r="W675" s="603" t="s">
        <v>7894</v>
      </c>
      <c r="X675" s="603" t="s">
        <v>7894</v>
      </c>
      <c r="Y675" s="603" t="s">
        <v>7894</v>
      </c>
      <c r="Z675" s="603" t="s">
        <v>4826</v>
      </c>
      <c r="AA675" s="603" t="s">
        <v>4827</v>
      </c>
      <c r="AB675" s="603" t="s">
        <v>4828</v>
      </c>
      <c r="AC675" s="603" t="s">
        <v>7894</v>
      </c>
      <c r="AD675" s="603" t="s">
        <v>7894</v>
      </c>
      <c r="AE675" s="603" t="s">
        <v>7894</v>
      </c>
      <c r="AF675" s="605" t="s">
        <v>7909</v>
      </c>
      <c r="AG675" s="605" t="s">
        <v>7952</v>
      </c>
      <c r="AH675" s="366" t="s">
        <v>685</v>
      </c>
      <c r="AI675" s="363">
        <f t="shared" si="943"/>
        <v>6</v>
      </c>
      <c r="AJ675" s="363">
        <v>34</v>
      </c>
      <c r="AK675" s="413" t="str">
        <f t="shared" si="861"/>
        <v>Snail Orchids</v>
      </c>
      <c r="AL675" s="413" t="str">
        <f t="shared" si="862"/>
        <v>Pterostylis nana</v>
      </c>
      <c r="AM675" s="486" t="s">
        <v>7607</v>
      </c>
      <c r="AN675" s="70" t="s">
        <v>7584</v>
      </c>
      <c r="AS675" s="69">
        <f t="shared" si="948"/>
        <v>27</v>
      </c>
      <c r="AT675" s="69">
        <f t="shared" si="949"/>
        <v>39</v>
      </c>
      <c r="AU675" s="69">
        <f t="shared" si="950"/>
        <v>7</v>
      </c>
      <c r="AV675" s="69">
        <f t="shared" si="951"/>
        <v>9</v>
      </c>
      <c r="AW675" s="81" t="e">
        <f>VLOOKUP(AM675,#REF!,6,FALSE)</f>
        <v>#REF!</v>
      </c>
      <c r="AX675" s="70" t="s">
        <v>3212</v>
      </c>
      <c r="AY675" s="364">
        <v>41981</v>
      </c>
      <c r="AZ675" s="264" t="s">
        <v>48</v>
      </c>
      <c r="BA675" s="238"/>
      <c r="BB675" s="237" t="str">
        <f t="shared" si="952"/>
        <v/>
      </c>
      <c r="BC675" s="270">
        <f t="shared" si="953"/>
        <v>1105</v>
      </c>
      <c r="BD675" t="str">
        <f t="shared" si="954"/>
        <v>Pterostylis timothyi</v>
      </c>
      <c r="BE675" s="367" t="e">
        <f>COUNTIFS(#REF!,L675)</f>
        <v>#REF!</v>
      </c>
      <c r="BF675" s="374" t="str">
        <f t="shared" si="863"/>
        <v>y</v>
      </c>
      <c r="BG675" s="82"/>
      <c r="BH675" s="375"/>
      <c r="BI675" s="374"/>
      <c r="BJ675" s="403"/>
      <c r="CE675" t="str">
        <f t="shared" si="959"/>
        <v>Eastern Swamp Snail Orchid (Pterostylis telmata)</v>
      </c>
      <c r="CF675" s="388" t="str">
        <f t="shared" si="934"/>
        <v>Pterostylis telmata</v>
      </c>
      <c r="CG675" t="str">
        <f t="shared" si="869"/>
        <v/>
      </c>
      <c r="CH675" t="str">
        <f t="shared" si="870"/>
        <v/>
      </c>
      <c r="CI675" t="str">
        <f t="shared" si="871"/>
        <v/>
      </c>
      <c r="CJ675" t="str">
        <f t="shared" si="872"/>
        <v/>
      </c>
      <c r="CK675" s="359" t="str">
        <f t="shared" si="873"/>
        <v/>
      </c>
      <c r="CL675" t="str">
        <f t="shared" si="874"/>
        <v/>
      </c>
      <c r="CM675" t="str">
        <f t="shared" si="875"/>
        <v/>
      </c>
      <c r="CN675" t="str">
        <f t="shared" si="876"/>
        <v/>
      </c>
      <c r="CO675" s="359" t="str">
        <f t="shared" si="877"/>
        <v/>
      </c>
      <c r="CP675" t="str">
        <f t="shared" si="878"/>
        <v/>
      </c>
      <c r="CQ675" t="str">
        <f t="shared" si="879"/>
        <v/>
      </c>
      <c r="CR675" t="str">
        <f t="shared" si="880"/>
        <v/>
      </c>
      <c r="CS675" s="359" t="str">
        <f t="shared" si="881"/>
        <v/>
      </c>
      <c r="CT675" t="str">
        <f t="shared" si="882"/>
        <v/>
      </c>
      <c r="CU675" t="str">
        <f t="shared" si="883"/>
        <v/>
      </c>
      <c r="CV675" t="str">
        <f t="shared" si="884"/>
        <v/>
      </c>
      <c r="CW675" t="str">
        <f t="shared" si="885"/>
        <v/>
      </c>
      <c r="CX675" s="359" t="str">
        <f t="shared" si="886"/>
        <v/>
      </c>
      <c r="CY675" t="str">
        <f t="shared" si="887"/>
        <v/>
      </c>
      <c r="CZ675" t="str">
        <f t="shared" si="888"/>
        <v/>
      </c>
      <c r="DA675" t="str">
        <f t="shared" si="889"/>
        <v/>
      </c>
      <c r="DB675" s="359" t="str">
        <f t="shared" si="890"/>
        <v/>
      </c>
      <c r="DC675" t="str">
        <f t="shared" si="891"/>
        <v/>
      </c>
      <c r="DD675" t="str">
        <f t="shared" si="892"/>
        <v/>
      </c>
      <c r="DE675" t="str">
        <f t="shared" si="893"/>
        <v/>
      </c>
      <c r="DF675" s="359" t="str">
        <f t="shared" si="894"/>
        <v/>
      </c>
      <c r="DG675" t="str">
        <f t="shared" si="895"/>
        <v/>
      </c>
      <c r="DH675" t="str">
        <f t="shared" si="896"/>
        <v/>
      </c>
      <c r="DI675" t="str">
        <f t="shared" si="897"/>
        <v/>
      </c>
      <c r="DJ675" t="str">
        <f t="shared" si="898"/>
        <v/>
      </c>
      <c r="DK675" s="359" t="str">
        <f t="shared" si="899"/>
        <v/>
      </c>
      <c r="DL675" t="str">
        <f t="shared" si="900"/>
        <v/>
      </c>
      <c r="DM675" t="str">
        <f t="shared" si="901"/>
        <v/>
      </c>
      <c r="DN675" t="str">
        <f t="shared" si="902"/>
        <v/>
      </c>
      <c r="DO675" s="359" t="str">
        <f t="shared" si="903"/>
        <v/>
      </c>
      <c r="DP675" t="str">
        <f t="shared" si="904"/>
        <v>X</v>
      </c>
      <c r="DQ675" t="str">
        <f t="shared" si="905"/>
        <v>X</v>
      </c>
      <c r="DR675" t="str">
        <f t="shared" si="906"/>
        <v>X</v>
      </c>
      <c r="DS675" s="359" t="str">
        <f t="shared" si="907"/>
        <v>X</v>
      </c>
      <c r="DT675" t="str">
        <f t="shared" si="908"/>
        <v/>
      </c>
      <c r="DU675" t="str">
        <f t="shared" si="909"/>
        <v/>
      </c>
      <c r="DV675" t="str">
        <f t="shared" si="910"/>
        <v/>
      </c>
      <c r="DW675" t="str">
        <f t="shared" si="911"/>
        <v/>
      </c>
      <c r="DX675" s="359" t="str">
        <f t="shared" si="912"/>
        <v/>
      </c>
      <c r="DY675" t="str">
        <f t="shared" si="913"/>
        <v/>
      </c>
      <c r="DZ675" t="str">
        <f t="shared" si="914"/>
        <v/>
      </c>
      <c r="EA675" t="str">
        <f t="shared" si="915"/>
        <v/>
      </c>
      <c r="EB675" s="359" t="str">
        <f t="shared" si="916"/>
        <v/>
      </c>
      <c r="EC675" t="str">
        <f t="shared" si="917"/>
        <v/>
      </c>
      <c r="ED675" t="str">
        <f t="shared" si="918"/>
        <v/>
      </c>
      <c r="EE675" t="str">
        <f t="shared" si="919"/>
        <v/>
      </c>
      <c r="EF675" t="str">
        <f t="shared" si="920"/>
        <v/>
      </c>
      <c r="EG675" s="359" t="str">
        <f t="shared" si="921"/>
        <v/>
      </c>
      <c r="EH675" t="str">
        <f t="shared" si="868"/>
        <v>Pterostylis telmata</v>
      </c>
      <c r="EJ675" t="str">
        <f t="shared" si="955"/>
        <v>Pterostylis timothyi</v>
      </c>
      <c r="EK675" s="100">
        <f t="shared" si="947"/>
        <v>0</v>
      </c>
      <c r="EL675" s="3">
        <f t="shared" si="947"/>
        <v>0</v>
      </c>
      <c r="EM675" s="3">
        <f t="shared" si="947"/>
        <v>0</v>
      </c>
      <c r="EN675" s="3">
        <f t="shared" si="947"/>
        <v>0</v>
      </c>
      <c r="EO675" s="3">
        <f t="shared" si="947"/>
        <v>0</v>
      </c>
      <c r="EP675" s="3">
        <f t="shared" si="947"/>
        <v>0</v>
      </c>
      <c r="EQ675" s="3">
        <f t="shared" si="947"/>
        <v>1</v>
      </c>
      <c r="ER675" s="3">
        <f t="shared" si="947"/>
        <v>1</v>
      </c>
      <c r="ES675" s="3">
        <f t="shared" si="947"/>
        <v>1</v>
      </c>
      <c r="ET675" s="3">
        <f t="shared" si="947"/>
        <v>0</v>
      </c>
      <c r="EU675" s="3">
        <f t="shared" si="947"/>
        <v>0</v>
      </c>
      <c r="EV675" s="24">
        <f t="shared" si="947"/>
        <v>0</v>
      </c>
      <c r="EW675" s="245">
        <f t="shared" si="867"/>
        <v>3</v>
      </c>
      <c r="EX675" s="262" t="str">
        <f t="shared" si="866"/>
        <v/>
      </c>
    </row>
    <row r="676" spans="1:154" ht="16.149999999999999" customHeight="1" x14ac:dyDescent="0.25">
      <c r="A676" s="363"/>
      <c r="D676" s="363"/>
      <c r="E676" s="363"/>
      <c r="F676" s="363"/>
      <c r="G676" s="363"/>
      <c r="H676" s="363"/>
      <c r="I676" s="363"/>
      <c r="J676" s="68">
        <f t="shared" si="956"/>
        <v>888</v>
      </c>
      <c r="K676" s="427" t="str">
        <f t="shared" si="865"/>
        <v>Pterostylis tryphera</v>
      </c>
      <c r="L676" s="372">
        <v>888</v>
      </c>
      <c r="M676" s="427" t="s">
        <v>1765</v>
      </c>
      <c r="N676" s="76" t="s">
        <v>1081</v>
      </c>
      <c r="O676" s="363" t="str">
        <f t="shared" si="851"/>
        <v>S</v>
      </c>
      <c r="P676" s="70" t="s">
        <v>3213</v>
      </c>
      <c r="Q676" s="364" t="s">
        <v>3214</v>
      </c>
      <c r="R676" s="373">
        <v>42993</v>
      </c>
      <c r="S676" s="365">
        <v>43039</v>
      </c>
      <c r="T676" s="603" t="s">
        <v>7894</v>
      </c>
      <c r="U676" s="603" t="s">
        <v>7894</v>
      </c>
      <c r="V676" s="603" t="s">
        <v>7894</v>
      </c>
      <c r="W676" s="603" t="s">
        <v>7894</v>
      </c>
      <c r="X676" s="603" t="s">
        <v>7894</v>
      </c>
      <c r="Y676" s="603" t="s">
        <v>7894</v>
      </c>
      <c r="Z676" s="603" t="s">
        <v>7894</v>
      </c>
      <c r="AA676" s="603" t="s">
        <v>7894</v>
      </c>
      <c r="AB676" s="603" t="s">
        <v>4828</v>
      </c>
      <c r="AC676" s="603" t="s">
        <v>4829</v>
      </c>
      <c r="AD676" s="603" t="s">
        <v>7894</v>
      </c>
      <c r="AE676" s="603" t="s">
        <v>7894</v>
      </c>
      <c r="AF676" s="605" t="s">
        <v>7896</v>
      </c>
      <c r="AG676" s="605" t="s">
        <v>7943</v>
      </c>
      <c r="AH676" s="366" t="s">
        <v>685</v>
      </c>
      <c r="AI676" s="363">
        <f t="shared" si="943"/>
        <v>6</v>
      </c>
      <c r="AJ676" s="363">
        <v>36</v>
      </c>
      <c r="AK676" s="413" t="str">
        <f t="shared" si="861"/>
        <v>Rufus Greenhoods</v>
      </c>
      <c r="AL676" s="413" t="str">
        <f t="shared" si="862"/>
        <v>Pterostylis rufa</v>
      </c>
      <c r="AM676" s="486" t="s">
        <v>7607</v>
      </c>
      <c r="AN676" s="70" t="s">
        <v>3215</v>
      </c>
      <c r="AO676" s="70" t="s">
        <v>3216</v>
      </c>
      <c r="AP676" s="70" t="s">
        <v>3217</v>
      </c>
      <c r="AQ676" s="70" t="s">
        <v>3218</v>
      </c>
      <c r="AR676" s="70" t="s">
        <v>3219</v>
      </c>
      <c r="AS676" s="69">
        <f t="shared" si="948"/>
        <v>38</v>
      </c>
      <c r="AT676" s="69">
        <f t="shared" si="949"/>
        <v>44</v>
      </c>
      <c r="AU676" s="69">
        <f t="shared" si="950"/>
        <v>9</v>
      </c>
      <c r="AV676" s="69">
        <f t="shared" si="951"/>
        <v>10</v>
      </c>
      <c r="AW676" s="81"/>
      <c r="AX676" s="70" t="s">
        <v>3220</v>
      </c>
      <c r="AY676" s="364">
        <v>48481</v>
      </c>
      <c r="AZ676" s="264" t="s">
        <v>48</v>
      </c>
      <c r="BA676" s="238"/>
      <c r="BB676" s="237" t="str">
        <f t="shared" si="952"/>
        <v/>
      </c>
      <c r="BC676" s="270">
        <f t="shared" si="953"/>
        <v>888</v>
      </c>
      <c r="BD676" t="str">
        <f t="shared" si="954"/>
        <v>Pterostylis tryphera</v>
      </c>
      <c r="BE676" s="367" t="e">
        <f>COUNTIFS(#REF!,L676)</f>
        <v>#REF!</v>
      </c>
      <c r="BF676" s="374" t="str">
        <f t="shared" si="863"/>
        <v>y</v>
      </c>
      <c r="BG676" s="82"/>
      <c r="BH676" s="375"/>
      <c r="BI676" s="374"/>
      <c r="BJ676" s="403"/>
      <c r="CE676" t="str">
        <f t="shared" si="959"/>
        <v>Brittle Snail Orchid (Pterostylis timothyi)</v>
      </c>
      <c r="CF676" s="388" t="str">
        <f t="shared" si="934"/>
        <v>Pterostylis timothyi</v>
      </c>
      <c r="CG676" t="str">
        <f t="shared" si="869"/>
        <v/>
      </c>
      <c r="CH676" t="str">
        <f t="shared" si="870"/>
        <v/>
      </c>
      <c r="CI676" t="str">
        <f t="shared" si="871"/>
        <v/>
      </c>
      <c r="CJ676" t="str">
        <f t="shared" si="872"/>
        <v/>
      </c>
      <c r="CK676" s="359" t="str">
        <f t="shared" si="873"/>
        <v/>
      </c>
      <c r="CL676" t="str">
        <f t="shared" si="874"/>
        <v/>
      </c>
      <c r="CM676" t="str">
        <f t="shared" si="875"/>
        <v/>
      </c>
      <c r="CN676" t="str">
        <f t="shared" si="876"/>
        <v/>
      </c>
      <c r="CO676" s="359" t="str">
        <f t="shared" si="877"/>
        <v/>
      </c>
      <c r="CP676" t="str">
        <f t="shared" si="878"/>
        <v/>
      </c>
      <c r="CQ676" t="str">
        <f t="shared" si="879"/>
        <v/>
      </c>
      <c r="CR676" t="str">
        <f t="shared" si="880"/>
        <v/>
      </c>
      <c r="CS676" s="359" t="str">
        <f t="shared" si="881"/>
        <v/>
      </c>
      <c r="CT676" t="str">
        <f t="shared" si="882"/>
        <v/>
      </c>
      <c r="CU676" t="str">
        <f t="shared" si="883"/>
        <v/>
      </c>
      <c r="CV676" t="str">
        <f t="shared" si="884"/>
        <v/>
      </c>
      <c r="CW676" t="str">
        <f t="shared" si="885"/>
        <v/>
      </c>
      <c r="CX676" s="359" t="str">
        <f t="shared" si="886"/>
        <v/>
      </c>
      <c r="CY676" t="str">
        <f t="shared" si="887"/>
        <v/>
      </c>
      <c r="CZ676" t="str">
        <f t="shared" si="888"/>
        <v/>
      </c>
      <c r="DA676" t="str">
        <f t="shared" si="889"/>
        <v/>
      </c>
      <c r="DB676" s="359" t="str">
        <f t="shared" si="890"/>
        <v/>
      </c>
      <c r="DC676" t="str">
        <f t="shared" si="891"/>
        <v/>
      </c>
      <c r="DD676" t="str">
        <f t="shared" si="892"/>
        <v/>
      </c>
      <c r="DE676" t="str">
        <f t="shared" si="893"/>
        <v/>
      </c>
      <c r="DF676" s="359" t="str">
        <f t="shared" si="894"/>
        <v/>
      </c>
      <c r="DG676" t="str">
        <f t="shared" si="895"/>
        <v>X</v>
      </c>
      <c r="DH676" t="str">
        <f t="shared" si="896"/>
        <v>X</v>
      </c>
      <c r="DI676" t="str">
        <f t="shared" si="897"/>
        <v>X</v>
      </c>
      <c r="DJ676" t="str">
        <f t="shared" si="898"/>
        <v>X</v>
      </c>
      <c r="DK676" s="359" t="str">
        <f t="shared" si="899"/>
        <v>X</v>
      </c>
      <c r="DL676" t="str">
        <f t="shared" si="900"/>
        <v>X</v>
      </c>
      <c r="DM676" t="str">
        <f t="shared" si="901"/>
        <v>X</v>
      </c>
      <c r="DN676" t="str">
        <f t="shared" si="902"/>
        <v>X</v>
      </c>
      <c r="DO676" s="359" t="str">
        <f t="shared" si="903"/>
        <v>X</v>
      </c>
      <c r="DP676" t="str">
        <f t="shared" si="904"/>
        <v>X</v>
      </c>
      <c r="DQ676" t="str">
        <f t="shared" si="905"/>
        <v>X</v>
      </c>
      <c r="DR676" t="str">
        <f t="shared" si="906"/>
        <v>X</v>
      </c>
      <c r="DS676" s="359" t="str">
        <f t="shared" si="907"/>
        <v>X</v>
      </c>
      <c r="DT676" t="str">
        <f t="shared" si="908"/>
        <v/>
      </c>
      <c r="DU676" t="str">
        <f t="shared" si="909"/>
        <v/>
      </c>
      <c r="DV676" t="str">
        <f t="shared" si="910"/>
        <v/>
      </c>
      <c r="DW676" t="str">
        <f t="shared" si="911"/>
        <v/>
      </c>
      <c r="DX676" s="359" t="str">
        <f t="shared" si="912"/>
        <v/>
      </c>
      <c r="DY676" t="str">
        <f t="shared" si="913"/>
        <v/>
      </c>
      <c r="DZ676" t="str">
        <f t="shared" si="914"/>
        <v/>
      </c>
      <c r="EA676" t="str">
        <f t="shared" si="915"/>
        <v/>
      </c>
      <c r="EB676" s="359" t="str">
        <f t="shared" si="916"/>
        <v/>
      </c>
      <c r="EC676" t="str">
        <f t="shared" si="917"/>
        <v/>
      </c>
      <c r="ED676" t="str">
        <f t="shared" si="918"/>
        <v/>
      </c>
      <c r="EE676" t="str">
        <f t="shared" si="919"/>
        <v/>
      </c>
      <c r="EF676" t="str">
        <f t="shared" si="920"/>
        <v/>
      </c>
      <c r="EG676" s="359" t="str">
        <f t="shared" si="921"/>
        <v/>
      </c>
      <c r="EH676" t="str">
        <f t="shared" si="868"/>
        <v>Pterostylis timothyi</v>
      </c>
      <c r="EJ676" t="str">
        <f t="shared" si="955"/>
        <v>Pterostylis tryphera</v>
      </c>
      <c r="EK676" s="100">
        <f t="shared" si="947"/>
        <v>0</v>
      </c>
      <c r="EL676" s="3">
        <f t="shared" si="947"/>
        <v>0</v>
      </c>
      <c r="EM676" s="3">
        <f t="shared" si="947"/>
        <v>0</v>
      </c>
      <c r="EN676" s="3">
        <f t="shared" si="947"/>
        <v>0</v>
      </c>
      <c r="EO676" s="3">
        <f t="shared" si="947"/>
        <v>0</v>
      </c>
      <c r="EP676" s="3">
        <f t="shared" si="947"/>
        <v>0</v>
      </c>
      <c r="EQ676" s="3">
        <f t="shared" si="947"/>
        <v>0</v>
      </c>
      <c r="ER676" s="3">
        <f t="shared" si="947"/>
        <v>0</v>
      </c>
      <c r="ES676" s="3">
        <f t="shared" si="947"/>
        <v>1</v>
      </c>
      <c r="ET676" s="3">
        <f t="shared" si="947"/>
        <v>1</v>
      </c>
      <c r="EU676" s="3">
        <f t="shared" si="947"/>
        <v>0</v>
      </c>
      <c r="EV676" s="24">
        <f t="shared" si="947"/>
        <v>0</v>
      </c>
      <c r="EW676" s="245">
        <f t="shared" si="867"/>
        <v>2</v>
      </c>
      <c r="EX676" s="262" t="str">
        <f t="shared" si="866"/>
        <v/>
      </c>
    </row>
    <row r="677" spans="1:154" ht="16.149999999999999" customHeight="1" x14ac:dyDescent="0.25">
      <c r="A677" s="363"/>
      <c r="D677" s="363"/>
      <c r="E677" s="363"/>
      <c r="F677" s="363"/>
      <c r="G677" s="363"/>
      <c r="H677" s="363"/>
      <c r="I677" s="363"/>
      <c r="J677" s="68">
        <f t="shared" si="956"/>
        <v>798</v>
      </c>
      <c r="K677" s="413" t="str">
        <f t="shared" si="865"/>
        <v>Pterostylis turfosa</v>
      </c>
      <c r="L677" s="372">
        <v>798</v>
      </c>
      <c r="M677" s="413" t="s">
        <v>1765</v>
      </c>
      <c r="N677" s="76" t="s">
        <v>263</v>
      </c>
      <c r="O677" s="363" t="str">
        <f t="shared" si="851"/>
        <v>S</v>
      </c>
      <c r="P677" s="272" t="s">
        <v>3221</v>
      </c>
      <c r="Q677" s="364" t="s">
        <v>3222</v>
      </c>
      <c r="R677" s="365">
        <v>43008</v>
      </c>
      <c r="S677" s="365">
        <v>43069</v>
      </c>
      <c r="T677" s="603" t="s">
        <v>7894</v>
      </c>
      <c r="U677" s="603" t="s">
        <v>7894</v>
      </c>
      <c r="V677" s="603" t="s">
        <v>7894</v>
      </c>
      <c r="W677" s="603" t="s">
        <v>7894</v>
      </c>
      <c r="X677" s="603" t="s">
        <v>7894</v>
      </c>
      <c r="Y677" s="603" t="s">
        <v>7894</v>
      </c>
      <c r="Z677" s="603" t="s">
        <v>7894</v>
      </c>
      <c r="AA677" s="603" t="s">
        <v>7894</v>
      </c>
      <c r="AB677" s="603" t="s">
        <v>4828</v>
      </c>
      <c r="AC677" s="603" t="s">
        <v>4829</v>
      </c>
      <c r="AD677" s="603" t="s">
        <v>4830</v>
      </c>
      <c r="AE677" s="603" t="s">
        <v>7894</v>
      </c>
      <c r="AF677" s="605" t="s">
        <v>7902</v>
      </c>
      <c r="AG677" s="605" t="s">
        <v>7946</v>
      </c>
      <c r="AH677" s="366" t="s">
        <v>685</v>
      </c>
      <c r="AI677" s="363">
        <f t="shared" si="943"/>
        <v>6</v>
      </c>
      <c r="AJ677" s="363">
        <v>32</v>
      </c>
      <c r="AK677" s="413" t="str">
        <f t="shared" si="861"/>
        <v>Bird Orchids</v>
      </c>
      <c r="AL677" s="413" t="str">
        <f t="shared" si="862"/>
        <v>Pterostylis barbata/turfosa</v>
      </c>
      <c r="AM677" s="486" t="s">
        <v>7607</v>
      </c>
      <c r="AN677" s="70" t="s">
        <v>3223</v>
      </c>
      <c r="AS677" s="69">
        <f t="shared" si="948"/>
        <v>40</v>
      </c>
      <c r="AT677" s="69">
        <f t="shared" si="949"/>
        <v>48</v>
      </c>
      <c r="AU677" s="69">
        <f t="shared" si="950"/>
        <v>9</v>
      </c>
      <c r="AV677" s="69">
        <f t="shared" si="951"/>
        <v>11</v>
      </c>
      <c r="AW677" s="81"/>
      <c r="AX677" s="70" t="s">
        <v>3224</v>
      </c>
      <c r="AY677" s="364">
        <v>10998</v>
      </c>
      <c r="AZ677" s="264" t="s">
        <v>48</v>
      </c>
      <c r="BA677" s="238"/>
      <c r="BB677" s="237" t="str">
        <f t="shared" si="952"/>
        <v/>
      </c>
      <c r="BC677" s="270">
        <f t="shared" si="953"/>
        <v>798</v>
      </c>
      <c r="BD677" t="str">
        <f t="shared" si="954"/>
        <v>Pterostylis turfosa</v>
      </c>
      <c r="BE677" s="367" t="e">
        <f>COUNTIFS(#REF!,L677)</f>
        <v>#REF!</v>
      </c>
      <c r="BF677" s="374" t="str">
        <f t="shared" si="863"/>
        <v>y</v>
      </c>
      <c r="BG677" s="82"/>
      <c r="BH677" s="375"/>
      <c r="BI677" s="374"/>
      <c r="BJ677" s="403"/>
      <c r="CE677" t="str">
        <f t="shared" si="959"/>
        <v>Dainty Brown Rufous Greenhood (Pterostylis tryphera)</v>
      </c>
      <c r="CF677" s="388" t="str">
        <f t="shared" si="934"/>
        <v>Pterostylis tryphera</v>
      </c>
      <c r="CG677" t="str">
        <f t="shared" si="869"/>
        <v/>
      </c>
      <c r="CH677" t="str">
        <f t="shared" si="870"/>
        <v/>
      </c>
      <c r="CI677" t="str">
        <f t="shared" si="871"/>
        <v/>
      </c>
      <c r="CJ677" t="str">
        <f t="shared" si="872"/>
        <v/>
      </c>
      <c r="CK677" s="359" t="str">
        <f t="shared" si="873"/>
        <v/>
      </c>
      <c r="CL677" t="str">
        <f t="shared" si="874"/>
        <v/>
      </c>
      <c r="CM677" t="str">
        <f t="shared" si="875"/>
        <v/>
      </c>
      <c r="CN677" t="str">
        <f t="shared" si="876"/>
        <v/>
      </c>
      <c r="CO677" s="359" t="str">
        <f t="shared" si="877"/>
        <v/>
      </c>
      <c r="CP677" t="str">
        <f t="shared" si="878"/>
        <v/>
      </c>
      <c r="CQ677" t="str">
        <f t="shared" si="879"/>
        <v/>
      </c>
      <c r="CR677" t="str">
        <f t="shared" si="880"/>
        <v/>
      </c>
      <c r="CS677" s="359" t="str">
        <f t="shared" si="881"/>
        <v/>
      </c>
      <c r="CT677" t="str">
        <f t="shared" si="882"/>
        <v/>
      </c>
      <c r="CU677" t="str">
        <f t="shared" si="883"/>
        <v/>
      </c>
      <c r="CV677" t="str">
        <f t="shared" si="884"/>
        <v/>
      </c>
      <c r="CW677" t="str">
        <f t="shared" si="885"/>
        <v/>
      </c>
      <c r="CX677" s="359" t="str">
        <f t="shared" si="886"/>
        <v/>
      </c>
      <c r="CY677" t="str">
        <f t="shared" si="887"/>
        <v/>
      </c>
      <c r="CZ677" t="str">
        <f t="shared" si="888"/>
        <v/>
      </c>
      <c r="DA677" t="str">
        <f t="shared" si="889"/>
        <v/>
      </c>
      <c r="DB677" s="359" t="str">
        <f t="shared" si="890"/>
        <v/>
      </c>
      <c r="DC677" t="str">
        <f t="shared" si="891"/>
        <v/>
      </c>
      <c r="DD677" t="str">
        <f t="shared" si="892"/>
        <v/>
      </c>
      <c r="DE677" t="str">
        <f t="shared" si="893"/>
        <v/>
      </c>
      <c r="DF677" s="359" t="str">
        <f t="shared" si="894"/>
        <v/>
      </c>
      <c r="DG677" t="str">
        <f t="shared" si="895"/>
        <v/>
      </c>
      <c r="DH677" t="str">
        <f t="shared" si="896"/>
        <v/>
      </c>
      <c r="DI677" t="str">
        <f t="shared" si="897"/>
        <v/>
      </c>
      <c r="DJ677" t="str">
        <f t="shared" si="898"/>
        <v/>
      </c>
      <c r="DK677" s="359" t="str">
        <f t="shared" si="899"/>
        <v/>
      </c>
      <c r="DL677" t="str">
        <f t="shared" si="900"/>
        <v/>
      </c>
      <c r="DM677" t="str">
        <f t="shared" si="901"/>
        <v/>
      </c>
      <c r="DN677" t="str">
        <f t="shared" si="902"/>
        <v/>
      </c>
      <c r="DO677" s="359" t="str">
        <f t="shared" si="903"/>
        <v/>
      </c>
      <c r="DP677" t="str">
        <f t="shared" si="904"/>
        <v/>
      </c>
      <c r="DQ677" t="str">
        <f t="shared" si="905"/>
        <v/>
      </c>
      <c r="DR677" t="str">
        <f t="shared" si="906"/>
        <v>X</v>
      </c>
      <c r="DS677" s="359" t="str">
        <f t="shared" si="907"/>
        <v>X</v>
      </c>
      <c r="DT677" t="str">
        <f t="shared" si="908"/>
        <v>X</v>
      </c>
      <c r="DU677" t="str">
        <f t="shared" si="909"/>
        <v>X</v>
      </c>
      <c r="DV677" t="str">
        <f t="shared" si="910"/>
        <v>X</v>
      </c>
      <c r="DW677" t="str">
        <f t="shared" si="911"/>
        <v>X</v>
      </c>
      <c r="DX677" s="359" t="str">
        <f t="shared" si="912"/>
        <v>X</v>
      </c>
      <c r="DY677" t="str">
        <f t="shared" si="913"/>
        <v/>
      </c>
      <c r="DZ677" t="str">
        <f t="shared" si="914"/>
        <v/>
      </c>
      <c r="EA677" t="str">
        <f t="shared" si="915"/>
        <v/>
      </c>
      <c r="EB677" s="359" t="str">
        <f t="shared" si="916"/>
        <v/>
      </c>
      <c r="EC677" t="str">
        <f t="shared" si="917"/>
        <v/>
      </c>
      <c r="ED677" t="str">
        <f t="shared" si="918"/>
        <v/>
      </c>
      <c r="EE677" t="str">
        <f t="shared" si="919"/>
        <v/>
      </c>
      <c r="EF677" t="str">
        <f t="shared" si="920"/>
        <v/>
      </c>
      <c r="EG677" s="359" t="str">
        <f t="shared" si="921"/>
        <v/>
      </c>
      <c r="EH677" t="str">
        <f t="shared" si="868"/>
        <v>Pterostylis tryphera</v>
      </c>
      <c r="EJ677" t="str">
        <f t="shared" si="955"/>
        <v>Pterostylis turfosa</v>
      </c>
      <c r="EK677" s="100">
        <f t="shared" si="947"/>
        <v>0</v>
      </c>
      <c r="EL677" s="3">
        <f t="shared" si="947"/>
        <v>0</v>
      </c>
      <c r="EM677" s="3">
        <f t="shared" si="947"/>
        <v>0</v>
      </c>
      <c r="EN677" s="3">
        <f t="shared" si="947"/>
        <v>0</v>
      </c>
      <c r="EO677" s="3">
        <f t="shared" si="947"/>
        <v>0</v>
      </c>
      <c r="EP677" s="3">
        <f t="shared" si="947"/>
        <v>0</v>
      </c>
      <c r="EQ677" s="3">
        <f t="shared" si="947"/>
        <v>0</v>
      </c>
      <c r="ER677" s="3">
        <f t="shared" si="947"/>
        <v>0</v>
      </c>
      <c r="ES677" s="3">
        <f t="shared" si="947"/>
        <v>1</v>
      </c>
      <c r="ET677" s="3">
        <f t="shared" si="947"/>
        <v>1</v>
      </c>
      <c r="EU677" s="3">
        <f t="shared" si="947"/>
        <v>1</v>
      </c>
      <c r="EV677" s="24">
        <f t="shared" si="947"/>
        <v>0</v>
      </c>
      <c r="EW677" s="245">
        <f t="shared" si="867"/>
        <v>3</v>
      </c>
      <c r="EX677" s="262" t="str">
        <f t="shared" si="866"/>
        <v/>
      </c>
    </row>
    <row r="678" spans="1:154" ht="16.149999999999999" customHeight="1" x14ac:dyDescent="0.25">
      <c r="A678" s="363"/>
      <c r="D678" s="363"/>
      <c r="E678" s="363"/>
      <c r="F678" s="363"/>
      <c r="G678" s="363"/>
      <c r="H678" s="363"/>
      <c r="I678" s="363"/>
      <c r="J678" s="68">
        <f t="shared" si="956"/>
        <v>1191</v>
      </c>
      <c r="K678" s="413" t="str">
        <f t="shared" si="865"/>
        <v>Pterostylis tylosa</v>
      </c>
      <c r="L678" s="372">
        <v>1191</v>
      </c>
      <c r="M678" s="413" t="s">
        <v>1765</v>
      </c>
      <c r="N678" s="76" t="s">
        <v>1009</v>
      </c>
      <c r="O678" s="363" t="str">
        <f t="shared" si="851"/>
        <v>S</v>
      </c>
      <c r="P678" s="70" t="s">
        <v>3225</v>
      </c>
      <c r="Q678" s="364" t="s">
        <v>3226</v>
      </c>
      <c r="R678" s="365">
        <v>42948</v>
      </c>
      <c r="S678" s="365">
        <v>42985</v>
      </c>
      <c r="T678" s="603" t="s">
        <v>7894</v>
      </c>
      <c r="U678" s="603" t="s">
        <v>7894</v>
      </c>
      <c r="V678" s="603" t="s">
        <v>7894</v>
      </c>
      <c r="W678" s="603" t="s">
        <v>7894</v>
      </c>
      <c r="X678" s="603" t="s">
        <v>7894</v>
      </c>
      <c r="Y678" s="603" t="s">
        <v>7894</v>
      </c>
      <c r="Z678" s="603" t="s">
        <v>7894</v>
      </c>
      <c r="AA678" s="603" t="s">
        <v>4827</v>
      </c>
      <c r="AB678" s="603" t="s">
        <v>4828</v>
      </c>
      <c r="AC678" s="603" t="s">
        <v>7894</v>
      </c>
      <c r="AD678" s="603" t="s">
        <v>7894</v>
      </c>
      <c r="AE678" s="603" t="s">
        <v>7894</v>
      </c>
      <c r="AF678" s="605" t="s">
        <v>7903</v>
      </c>
      <c r="AG678" s="605" t="s">
        <v>7947</v>
      </c>
      <c r="AH678" s="366" t="s">
        <v>1307</v>
      </c>
      <c r="AI678" s="363">
        <f t="shared" si="943"/>
        <v>3</v>
      </c>
      <c r="AJ678" s="363">
        <v>34</v>
      </c>
      <c r="AK678" s="413" t="str">
        <f t="shared" si="861"/>
        <v>Snail Orchids</v>
      </c>
      <c r="AL678" s="413" t="str">
        <f t="shared" si="862"/>
        <v>Pterostylis nana</v>
      </c>
      <c r="AM678" s="486" t="s">
        <v>7607</v>
      </c>
      <c r="AN678" s="70" t="s">
        <v>3227</v>
      </c>
      <c r="AS678" s="69">
        <f t="shared" si="948"/>
        <v>32</v>
      </c>
      <c r="AT678" s="69">
        <f t="shared" si="949"/>
        <v>36</v>
      </c>
      <c r="AU678" s="69">
        <f t="shared" si="950"/>
        <v>8</v>
      </c>
      <c r="AV678" s="69">
        <f t="shared" si="951"/>
        <v>9</v>
      </c>
      <c r="AW678" s="81"/>
      <c r="AX678" s="70" t="s">
        <v>3228</v>
      </c>
      <c r="AY678" s="364" t="e">
        <v>#N/A</v>
      </c>
      <c r="AZ678" s="264" t="s">
        <v>48</v>
      </c>
      <c r="BA678" s="238"/>
      <c r="BB678" s="237" t="str">
        <f t="shared" si="952"/>
        <v/>
      </c>
      <c r="BC678" s="270">
        <f t="shared" si="953"/>
        <v>1191</v>
      </c>
      <c r="BD678" t="str">
        <f t="shared" si="954"/>
        <v>Pterostylis tylosa</v>
      </c>
      <c r="BE678" s="367" t="e">
        <f>COUNTIFS(#REF!,L678)</f>
        <v>#REF!</v>
      </c>
      <c r="BF678" s="374" t="str">
        <f t="shared" si="863"/>
        <v>y</v>
      </c>
      <c r="BG678" s="82"/>
      <c r="BH678" s="375"/>
      <c r="BI678" s="374"/>
      <c r="BJ678" s="403"/>
      <c r="CE678" t="str">
        <f t="shared" si="959"/>
        <v>Bearded Bird Orchid (Pterostylis turfosa)</v>
      </c>
      <c r="CF678" s="388" t="str">
        <f t="shared" si="934"/>
        <v>Pterostylis turfosa</v>
      </c>
      <c r="CG678" t="str">
        <f t="shared" si="869"/>
        <v/>
      </c>
      <c r="CH678" t="str">
        <f t="shared" si="870"/>
        <v/>
      </c>
      <c r="CI678" t="str">
        <f t="shared" si="871"/>
        <v/>
      </c>
      <c r="CJ678" t="str">
        <f t="shared" si="872"/>
        <v/>
      </c>
      <c r="CK678" s="359" t="str">
        <f t="shared" si="873"/>
        <v/>
      </c>
      <c r="CL678" t="str">
        <f t="shared" si="874"/>
        <v/>
      </c>
      <c r="CM678" t="str">
        <f t="shared" si="875"/>
        <v/>
      </c>
      <c r="CN678" t="str">
        <f t="shared" si="876"/>
        <v/>
      </c>
      <c r="CO678" s="359" t="str">
        <f t="shared" si="877"/>
        <v/>
      </c>
      <c r="CP678" t="str">
        <f t="shared" si="878"/>
        <v/>
      </c>
      <c r="CQ678" t="str">
        <f t="shared" si="879"/>
        <v/>
      </c>
      <c r="CR678" t="str">
        <f t="shared" si="880"/>
        <v/>
      </c>
      <c r="CS678" s="359" t="str">
        <f t="shared" si="881"/>
        <v/>
      </c>
      <c r="CT678" t="str">
        <f t="shared" si="882"/>
        <v/>
      </c>
      <c r="CU678" t="str">
        <f t="shared" si="883"/>
        <v/>
      </c>
      <c r="CV678" t="str">
        <f t="shared" si="884"/>
        <v/>
      </c>
      <c r="CW678" t="str">
        <f t="shared" si="885"/>
        <v/>
      </c>
      <c r="CX678" s="359" t="str">
        <f t="shared" si="886"/>
        <v/>
      </c>
      <c r="CY678" t="str">
        <f t="shared" si="887"/>
        <v/>
      </c>
      <c r="CZ678" t="str">
        <f t="shared" si="888"/>
        <v/>
      </c>
      <c r="DA678" t="str">
        <f t="shared" si="889"/>
        <v/>
      </c>
      <c r="DB678" s="359" t="str">
        <f t="shared" si="890"/>
        <v/>
      </c>
      <c r="DC678" t="str">
        <f t="shared" si="891"/>
        <v/>
      </c>
      <c r="DD678" t="str">
        <f t="shared" si="892"/>
        <v/>
      </c>
      <c r="DE678" t="str">
        <f t="shared" si="893"/>
        <v/>
      </c>
      <c r="DF678" s="359" t="str">
        <f t="shared" si="894"/>
        <v/>
      </c>
      <c r="DG678" t="str">
        <f t="shared" si="895"/>
        <v/>
      </c>
      <c r="DH678" t="str">
        <f t="shared" si="896"/>
        <v/>
      </c>
      <c r="DI678" t="str">
        <f t="shared" si="897"/>
        <v/>
      </c>
      <c r="DJ678" t="str">
        <f t="shared" si="898"/>
        <v/>
      </c>
      <c r="DK678" s="359" t="str">
        <f t="shared" si="899"/>
        <v/>
      </c>
      <c r="DL678" t="str">
        <f t="shared" si="900"/>
        <v/>
      </c>
      <c r="DM678" t="str">
        <f t="shared" si="901"/>
        <v/>
      </c>
      <c r="DN678" t="str">
        <f t="shared" si="902"/>
        <v/>
      </c>
      <c r="DO678" s="359" t="str">
        <f t="shared" si="903"/>
        <v/>
      </c>
      <c r="DP678" t="str">
        <f t="shared" si="904"/>
        <v/>
      </c>
      <c r="DQ678" t="str">
        <f t="shared" si="905"/>
        <v/>
      </c>
      <c r="DR678" t="str">
        <f t="shared" si="906"/>
        <v/>
      </c>
      <c r="DS678" s="359" t="str">
        <f t="shared" si="907"/>
        <v/>
      </c>
      <c r="DT678" t="str">
        <f t="shared" si="908"/>
        <v>X</v>
      </c>
      <c r="DU678" t="str">
        <f t="shared" si="909"/>
        <v>X</v>
      </c>
      <c r="DV678" t="str">
        <f t="shared" si="910"/>
        <v>X</v>
      </c>
      <c r="DW678" t="str">
        <f t="shared" si="911"/>
        <v>X</v>
      </c>
      <c r="DX678" s="359" t="str">
        <f t="shared" si="912"/>
        <v>X</v>
      </c>
      <c r="DY678" t="str">
        <f t="shared" si="913"/>
        <v>X</v>
      </c>
      <c r="DZ678" t="str">
        <f t="shared" si="914"/>
        <v>X</v>
      </c>
      <c r="EA678" t="str">
        <f t="shared" si="915"/>
        <v>X</v>
      </c>
      <c r="EB678" s="359" t="str">
        <f t="shared" si="916"/>
        <v>X</v>
      </c>
      <c r="EC678" t="str">
        <f t="shared" si="917"/>
        <v/>
      </c>
      <c r="ED678" t="str">
        <f t="shared" si="918"/>
        <v/>
      </c>
      <c r="EE678" t="str">
        <f t="shared" si="919"/>
        <v/>
      </c>
      <c r="EF678" t="str">
        <f t="shared" si="920"/>
        <v/>
      </c>
      <c r="EG678" s="359" t="str">
        <f t="shared" si="921"/>
        <v/>
      </c>
      <c r="EH678" t="str">
        <f t="shared" si="868"/>
        <v>Pterostylis turfosa</v>
      </c>
      <c r="EJ678" t="str">
        <f t="shared" si="955"/>
        <v>Pterostylis tylosa</v>
      </c>
      <c r="EK678" s="100">
        <f t="shared" si="947"/>
        <v>0</v>
      </c>
      <c r="EL678" s="3">
        <f t="shared" si="947"/>
        <v>0</v>
      </c>
      <c r="EM678" s="3">
        <f t="shared" si="947"/>
        <v>0</v>
      </c>
      <c r="EN678" s="3">
        <f t="shared" si="947"/>
        <v>0</v>
      </c>
      <c r="EO678" s="3">
        <f t="shared" si="947"/>
        <v>0</v>
      </c>
      <c r="EP678" s="3">
        <f t="shared" si="947"/>
        <v>0</v>
      </c>
      <c r="EQ678" s="3">
        <f t="shared" si="947"/>
        <v>0</v>
      </c>
      <c r="ER678" s="3">
        <f t="shared" si="947"/>
        <v>1</v>
      </c>
      <c r="ES678" s="3">
        <f t="shared" si="947"/>
        <v>1</v>
      </c>
      <c r="ET678" s="3">
        <f t="shared" si="947"/>
        <v>0</v>
      </c>
      <c r="EU678" s="3">
        <f t="shared" si="947"/>
        <v>0</v>
      </c>
      <c r="EV678" s="24">
        <f t="shared" si="947"/>
        <v>0</v>
      </c>
      <c r="EW678" s="245">
        <f t="shared" si="867"/>
        <v>2</v>
      </c>
      <c r="EX678" s="262" t="str">
        <f t="shared" si="866"/>
        <v/>
      </c>
    </row>
    <row r="679" spans="1:154" ht="16.149999999999999" customHeight="1" x14ac:dyDescent="0.25">
      <c r="A679" s="363"/>
      <c r="D679" s="363"/>
      <c r="E679" s="363"/>
      <c r="F679" s="363"/>
      <c r="G679" s="363"/>
      <c r="H679" s="363"/>
      <c r="I679" s="363"/>
      <c r="J679" s="68">
        <f t="shared" si="956"/>
        <v>1117</v>
      </c>
      <c r="K679" s="413" t="str">
        <f t="shared" si="865"/>
        <v>Pterostylis virens</v>
      </c>
      <c r="L679" s="372">
        <v>1117</v>
      </c>
      <c r="M679" s="413" t="s">
        <v>1765</v>
      </c>
      <c r="N679" s="76" t="s">
        <v>1322</v>
      </c>
      <c r="O679" s="363" t="str">
        <f t="shared" si="851"/>
        <v>S</v>
      </c>
      <c r="P679" s="70" t="s">
        <v>3229</v>
      </c>
      <c r="Q679" s="364" t="s">
        <v>3230</v>
      </c>
      <c r="R679" s="365">
        <v>42979</v>
      </c>
      <c r="S679" s="365">
        <v>43039</v>
      </c>
      <c r="T679" s="603" t="s">
        <v>7894</v>
      </c>
      <c r="U679" s="603" t="s">
        <v>7894</v>
      </c>
      <c r="V679" s="603" t="s">
        <v>7894</v>
      </c>
      <c r="W679" s="603" t="s">
        <v>7894</v>
      </c>
      <c r="X679" s="603" t="s">
        <v>7894</v>
      </c>
      <c r="Y679" s="603" t="s">
        <v>7894</v>
      </c>
      <c r="Z679" s="603" t="s">
        <v>7894</v>
      </c>
      <c r="AA679" s="603" t="s">
        <v>7894</v>
      </c>
      <c r="AB679" s="603" t="s">
        <v>4828</v>
      </c>
      <c r="AC679" s="603" t="s">
        <v>4829</v>
      </c>
      <c r="AD679" s="603" t="s">
        <v>7894</v>
      </c>
      <c r="AE679" s="603" t="s">
        <v>7894</v>
      </c>
      <c r="AF679" s="605" t="s">
        <v>7896</v>
      </c>
      <c r="AG679" s="605" t="s">
        <v>7943</v>
      </c>
      <c r="AH679" s="366" t="s">
        <v>1589</v>
      </c>
      <c r="AI679" s="363">
        <f t="shared" si="943"/>
        <v>4</v>
      </c>
      <c r="AJ679" s="363">
        <v>36</v>
      </c>
      <c r="AK679" s="413" t="str">
        <f t="shared" si="861"/>
        <v>Rufus Greenhoods</v>
      </c>
      <c r="AL679" s="413" t="str">
        <f t="shared" si="862"/>
        <v>Pterostylis rufa</v>
      </c>
      <c r="AM679" s="486" t="s">
        <v>7607</v>
      </c>
      <c r="AN679" s="70" t="s">
        <v>3231</v>
      </c>
      <c r="AS679" s="69">
        <f t="shared" si="948"/>
        <v>36</v>
      </c>
      <c r="AT679" s="69">
        <f t="shared" si="949"/>
        <v>44</v>
      </c>
      <c r="AU679" s="69">
        <f t="shared" si="950"/>
        <v>9</v>
      </c>
      <c r="AV679" s="69">
        <f t="shared" si="951"/>
        <v>10</v>
      </c>
      <c r="AW679" s="81"/>
      <c r="AX679" s="70" t="s">
        <v>3232</v>
      </c>
      <c r="AY679" s="364">
        <v>48480</v>
      </c>
      <c r="AZ679" s="264" t="s">
        <v>48</v>
      </c>
      <c r="BA679" s="238"/>
      <c r="BB679" s="237" t="str">
        <f t="shared" si="952"/>
        <v/>
      </c>
      <c r="BC679" s="270">
        <f t="shared" si="953"/>
        <v>1117</v>
      </c>
      <c r="BD679" t="str">
        <f t="shared" si="954"/>
        <v>Pterostylis virens</v>
      </c>
      <c r="BE679" s="367" t="e">
        <f>COUNTIFS(#REF!,L679)</f>
        <v>#REF!</v>
      </c>
      <c r="BF679" s="374" t="str">
        <f t="shared" si="863"/>
        <v>y</v>
      </c>
      <c r="BG679" s="82"/>
      <c r="BH679" s="375"/>
      <c r="BI679" s="374"/>
      <c r="BJ679" s="403"/>
      <c r="CE679" t="str">
        <f t="shared" si="959"/>
        <v>Long-leaved Snail Orchid  (Pterostylis tylosa)</v>
      </c>
      <c r="CF679" s="388" t="str">
        <f t="shared" si="934"/>
        <v>Pterostylis tylosa</v>
      </c>
      <c r="CG679" t="str">
        <f t="shared" si="869"/>
        <v/>
      </c>
      <c r="CH679" t="str">
        <f t="shared" si="870"/>
        <v/>
      </c>
      <c r="CI679" t="str">
        <f t="shared" si="871"/>
        <v/>
      </c>
      <c r="CJ679" t="str">
        <f t="shared" si="872"/>
        <v/>
      </c>
      <c r="CK679" s="359" t="str">
        <f t="shared" si="873"/>
        <v/>
      </c>
      <c r="CL679" t="str">
        <f t="shared" si="874"/>
        <v/>
      </c>
      <c r="CM679" t="str">
        <f t="shared" si="875"/>
        <v/>
      </c>
      <c r="CN679" t="str">
        <f t="shared" si="876"/>
        <v/>
      </c>
      <c r="CO679" s="359" t="str">
        <f t="shared" si="877"/>
        <v/>
      </c>
      <c r="CP679" t="str">
        <f t="shared" si="878"/>
        <v/>
      </c>
      <c r="CQ679" t="str">
        <f t="shared" si="879"/>
        <v/>
      </c>
      <c r="CR679" t="str">
        <f t="shared" si="880"/>
        <v/>
      </c>
      <c r="CS679" s="359" t="str">
        <f t="shared" si="881"/>
        <v/>
      </c>
      <c r="CT679" t="str">
        <f t="shared" si="882"/>
        <v/>
      </c>
      <c r="CU679" t="str">
        <f t="shared" si="883"/>
        <v/>
      </c>
      <c r="CV679" t="str">
        <f t="shared" si="884"/>
        <v/>
      </c>
      <c r="CW679" t="str">
        <f t="shared" si="885"/>
        <v/>
      </c>
      <c r="CX679" s="359" t="str">
        <f t="shared" si="886"/>
        <v/>
      </c>
      <c r="CY679" t="str">
        <f t="shared" si="887"/>
        <v/>
      </c>
      <c r="CZ679" t="str">
        <f t="shared" si="888"/>
        <v/>
      </c>
      <c r="DA679" t="str">
        <f t="shared" si="889"/>
        <v/>
      </c>
      <c r="DB679" s="359" t="str">
        <f t="shared" si="890"/>
        <v/>
      </c>
      <c r="DC679" t="str">
        <f t="shared" si="891"/>
        <v/>
      </c>
      <c r="DD679" t="str">
        <f t="shared" si="892"/>
        <v/>
      </c>
      <c r="DE679" t="str">
        <f t="shared" si="893"/>
        <v/>
      </c>
      <c r="DF679" s="359" t="str">
        <f t="shared" si="894"/>
        <v/>
      </c>
      <c r="DG679" t="str">
        <f t="shared" si="895"/>
        <v/>
      </c>
      <c r="DH679" t="str">
        <f t="shared" si="896"/>
        <v/>
      </c>
      <c r="DI679" t="str">
        <f t="shared" si="897"/>
        <v/>
      </c>
      <c r="DJ679" t="str">
        <f t="shared" si="898"/>
        <v/>
      </c>
      <c r="DK679" s="359" t="str">
        <f t="shared" si="899"/>
        <v/>
      </c>
      <c r="DL679" t="str">
        <f t="shared" si="900"/>
        <v>X</v>
      </c>
      <c r="DM679" t="str">
        <f t="shared" si="901"/>
        <v>X</v>
      </c>
      <c r="DN679" t="str">
        <f t="shared" si="902"/>
        <v>X</v>
      </c>
      <c r="DO679" s="359" t="str">
        <f t="shared" si="903"/>
        <v>X</v>
      </c>
      <c r="DP679" t="str">
        <f t="shared" si="904"/>
        <v>X</v>
      </c>
      <c r="DQ679" t="str">
        <f t="shared" si="905"/>
        <v/>
      </c>
      <c r="DR679" t="str">
        <f t="shared" si="906"/>
        <v/>
      </c>
      <c r="DS679" s="359" t="str">
        <f t="shared" si="907"/>
        <v/>
      </c>
      <c r="DT679" t="str">
        <f t="shared" si="908"/>
        <v/>
      </c>
      <c r="DU679" t="str">
        <f t="shared" si="909"/>
        <v/>
      </c>
      <c r="DV679" t="str">
        <f t="shared" si="910"/>
        <v/>
      </c>
      <c r="DW679" t="str">
        <f t="shared" si="911"/>
        <v/>
      </c>
      <c r="DX679" s="359" t="str">
        <f t="shared" si="912"/>
        <v/>
      </c>
      <c r="DY679" t="str">
        <f t="shared" si="913"/>
        <v/>
      </c>
      <c r="DZ679" t="str">
        <f t="shared" si="914"/>
        <v/>
      </c>
      <c r="EA679" t="str">
        <f t="shared" si="915"/>
        <v/>
      </c>
      <c r="EB679" s="359" t="str">
        <f t="shared" si="916"/>
        <v/>
      </c>
      <c r="EC679" t="str">
        <f t="shared" si="917"/>
        <v/>
      </c>
      <c r="ED679" t="str">
        <f t="shared" si="918"/>
        <v/>
      </c>
      <c r="EE679" t="str">
        <f t="shared" si="919"/>
        <v/>
      </c>
      <c r="EF679" t="str">
        <f t="shared" si="920"/>
        <v/>
      </c>
      <c r="EG679" s="359" t="str">
        <f t="shared" si="921"/>
        <v/>
      </c>
      <c r="EH679" t="str">
        <f t="shared" si="868"/>
        <v>Pterostylis tylosa</v>
      </c>
      <c r="EJ679" t="str">
        <f t="shared" si="955"/>
        <v>Pterostylis virens</v>
      </c>
      <c r="EK679" s="100">
        <f t="shared" si="947"/>
        <v>0</v>
      </c>
      <c r="EL679" s="3">
        <f t="shared" si="947"/>
        <v>0</v>
      </c>
      <c r="EM679" s="3">
        <f t="shared" si="947"/>
        <v>0</v>
      </c>
      <c r="EN679" s="3">
        <f t="shared" si="947"/>
        <v>0</v>
      </c>
      <c r="EO679" s="3">
        <f t="shared" si="947"/>
        <v>0</v>
      </c>
      <c r="EP679" s="3">
        <f t="shared" si="947"/>
        <v>0</v>
      </c>
      <c r="EQ679" s="3">
        <f t="shared" si="947"/>
        <v>0</v>
      </c>
      <c r="ER679" s="3">
        <f t="shared" si="947"/>
        <v>0</v>
      </c>
      <c r="ES679" s="3">
        <f t="shared" si="947"/>
        <v>1</v>
      </c>
      <c r="ET679" s="3">
        <f t="shared" si="947"/>
        <v>1</v>
      </c>
      <c r="EU679" s="3">
        <f t="shared" si="947"/>
        <v>0</v>
      </c>
      <c r="EV679" s="24">
        <f t="shared" si="947"/>
        <v>0</v>
      </c>
      <c r="EW679" s="245">
        <f t="shared" si="867"/>
        <v>2</v>
      </c>
      <c r="EX679" s="262" t="str">
        <f t="shared" si="866"/>
        <v/>
      </c>
    </row>
    <row r="680" spans="1:154" ht="16.149999999999999" customHeight="1" x14ac:dyDescent="0.25">
      <c r="A680" s="363"/>
      <c r="D680" s="363"/>
      <c r="E680" s="363"/>
      <c r="F680" s="363"/>
      <c r="G680" s="363"/>
      <c r="H680" s="363"/>
      <c r="I680" s="363"/>
      <c r="J680" s="68">
        <f t="shared" si="956"/>
        <v>800</v>
      </c>
      <c r="K680" s="413" t="str">
        <f t="shared" si="865"/>
        <v>Pterostylis vittata</v>
      </c>
      <c r="L680" s="372">
        <v>800</v>
      </c>
      <c r="M680" s="413" t="s">
        <v>1765</v>
      </c>
      <c r="N680" s="76" t="s">
        <v>218</v>
      </c>
      <c r="O680" s="363" t="str">
        <f t="shared" si="851"/>
        <v>S</v>
      </c>
      <c r="P680" s="70" t="s">
        <v>1080</v>
      </c>
      <c r="Q680" s="364" t="s">
        <v>3233</v>
      </c>
      <c r="R680" s="373">
        <v>42840</v>
      </c>
      <c r="S680" s="365">
        <v>43008</v>
      </c>
      <c r="T680" s="603" t="s">
        <v>7894</v>
      </c>
      <c r="U680" s="603" t="s">
        <v>7894</v>
      </c>
      <c r="V680" s="603" t="s">
        <v>7894</v>
      </c>
      <c r="W680" s="603" t="s">
        <v>4823</v>
      </c>
      <c r="X680" s="603" t="s">
        <v>4824</v>
      </c>
      <c r="Y680" s="603" t="s">
        <v>4825</v>
      </c>
      <c r="Z680" s="603" t="s">
        <v>4826</v>
      </c>
      <c r="AA680" s="603" t="s">
        <v>4827</v>
      </c>
      <c r="AB680" s="603" t="s">
        <v>4828</v>
      </c>
      <c r="AC680" s="603" t="s">
        <v>7894</v>
      </c>
      <c r="AD680" s="603" t="s">
        <v>7894</v>
      </c>
      <c r="AE680" s="603" t="s">
        <v>7894</v>
      </c>
      <c r="AF680" s="605" t="s">
        <v>7938</v>
      </c>
      <c r="AG680" s="605" t="s">
        <v>7982</v>
      </c>
      <c r="AH680" s="366" t="s">
        <v>685</v>
      </c>
      <c r="AI680" s="363">
        <f t="shared" si="943"/>
        <v>6</v>
      </c>
      <c r="AJ680" s="363">
        <v>38</v>
      </c>
      <c r="AK680" s="413" t="str">
        <f t="shared" si="861"/>
        <v>Banded Greenhoods</v>
      </c>
      <c r="AL680" s="413" t="str">
        <f t="shared" si="862"/>
        <v>Pterostylis vittata</v>
      </c>
      <c r="AM680" s="486" t="s">
        <v>7607</v>
      </c>
      <c r="AN680" s="70" t="s">
        <v>7585</v>
      </c>
      <c r="AS680" s="69">
        <f t="shared" si="948"/>
        <v>16</v>
      </c>
      <c r="AT680" s="69">
        <f t="shared" si="949"/>
        <v>39</v>
      </c>
      <c r="AU680" s="69">
        <f t="shared" si="950"/>
        <v>4</v>
      </c>
      <c r="AV680" s="69">
        <f t="shared" si="951"/>
        <v>9</v>
      </c>
      <c r="AW680" s="81"/>
      <c r="AX680" s="70" t="s">
        <v>3234</v>
      </c>
      <c r="AY680" s="364">
        <v>1698</v>
      </c>
      <c r="AZ680" s="264" t="s">
        <v>48</v>
      </c>
      <c r="BA680" s="238"/>
      <c r="BB680" s="237" t="str">
        <f t="shared" si="952"/>
        <v/>
      </c>
      <c r="BC680" s="270">
        <f t="shared" si="953"/>
        <v>800</v>
      </c>
      <c r="BD680" t="str">
        <f t="shared" si="954"/>
        <v>Pterostylis vittata</v>
      </c>
      <c r="BE680" s="367" t="e">
        <f>COUNTIFS(#REF!,L680)</f>
        <v>#REF!</v>
      </c>
      <c r="BF680" s="374" t="str">
        <f t="shared" si="863"/>
        <v>y</v>
      </c>
      <c r="BG680" s="82"/>
      <c r="BH680" s="375"/>
      <c r="BI680" s="374"/>
      <c r="BJ680" s="403"/>
      <c r="CE680" t="str">
        <f t="shared" si="959"/>
        <v>Green Spoon-lipped Rufous Greenhood (Pterostylis virens)</v>
      </c>
      <c r="CF680" s="388" t="str">
        <f t="shared" si="934"/>
        <v>Pterostylis virens</v>
      </c>
      <c r="CG680" t="str">
        <f t="shared" si="869"/>
        <v/>
      </c>
      <c r="CH680" t="str">
        <f t="shared" si="870"/>
        <v/>
      </c>
      <c r="CI680" t="str">
        <f t="shared" si="871"/>
        <v/>
      </c>
      <c r="CJ680" t="str">
        <f t="shared" si="872"/>
        <v/>
      </c>
      <c r="CK680" s="359" t="str">
        <f t="shared" si="873"/>
        <v/>
      </c>
      <c r="CL680" t="str">
        <f t="shared" si="874"/>
        <v/>
      </c>
      <c r="CM680" t="str">
        <f t="shared" si="875"/>
        <v/>
      </c>
      <c r="CN680" t="str">
        <f t="shared" si="876"/>
        <v/>
      </c>
      <c r="CO680" s="359" t="str">
        <f t="shared" si="877"/>
        <v/>
      </c>
      <c r="CP680" t="str">
        <f t="shared" si="878"/>
        <v/>
      </c>
      <c r="CQ680" t="str">
        <f t="shared" si="879"/>
        <v/>
      </c>
      <c r="CR680" t="str">
        <f t="shared" si="880"/>
        <v/>
      </c>
      <c r="CS680" s="359" t="str">
        <f t="shared" si="881"/>
        <v/>
      </c>
      <c r="CT680" t="str">
        <f t="shared" si="882"/>
        <v/>
      </c>
      <c r="CU680" t="str">
        <f t="shared" si="883"/>
        <v/>
      </c>
      <c r="CV680" t="str">
        <f t="shared" si="884"/>
        <v/>
      </c>
      <c r="CW680" t="str">
        <f t="shared" si="885"/>
        <v/>
      </c>
      <c r="CX680" s="359" t="str">
        <f t="shared" si="886"/>
        <v/>
      </c>
      <c r="CY680" t="str">
        <f t="shared" si="887"/>
        <v/>
      </c>
      <c r="CZ680" t="str">
        <f t="shared" si="888"/>
        <v/>
      </c>
      <c r="DA680" t="str">
        <f t="shared" si="889"/>
        <v/>
      </c>
      <c r="DB680" s="359" t="str">
        <f t="shared" si="890"/>
        <v/>
      </c>
      <c r="DC680" t="str">
        <f t="shared" si="891"/>
        <v/>
      </c>
      <c r="DD680" t="str">
        <f t="shared" si="892"/>
        <v/>
      </c>
      <c r="DE680" t="str">
        <f t="shared" si="893"/>
        <v/>
      </c>
      <c r="DF680" s="359" t="str">
        <f t="shared" si="894"/>
        <v/>
      </c>
      <c r="DG680" t="str">
        <f t="shared" si="895"/>
        <v/>
      </c>
      <c r="DH680" t="str">
        <f t="shared" si="896"/>
        <v/>
      </c>
      <c r="DI680" t="str">
        <f t="shared" si="897"/>
        <v/>
      </c>
      <c r="DJ680" t="str">
        <f t="shared" si="898"/>
        <v/>
      </c>
      <c r="DK680" s="359" t="str">
        <f t="shared" si="899"/>
        <v/>
      </c>
      <c r="DL680" t="str">
        <f t="shared" si="900"/>
        <v/>
      </c>
      <c r="DM680" t="str">
        <f t="shared" si="901"/>
        <v/>
      </c>
      <c r="DN680" t="str">
        <f t="shared" si="902"/>
        <v/>
      </c>
      <c r="DO680" s="359" t="str">
        <f t="shared" si="903"/>
        <v/>
      </c>
      <c r="DP680" t="str">
        <f t="shared" si="904"/>
        <v>X</v>
      </c>
      <c r="DQ680" t="str">
        <f t="shared" si="905"/>
        <v>X</v>
      </c>
      <c r="DR680" t="str">
        <f t="shared" si="906"/>
        <v>X</v>
      </c>
      <c r="DS680" s="359" t="str">
        <f t="shared" si="907"/>
        <v>X</v>
      </c>
      <c r="DT680" t="str">
        <f t="shared" si="908"/>
        <v>X</v>
      </c>
      <c r="DU680" t="str">
        <f t="shared" si="909"/>
        <v>X</v>
      </c>
      <c r="DV680" t="str">
        <f t="shared" si="910"/>
        <v>X</v>
      </c>
      <c r="DW680" t="str">
        <f t="shared" si="911"/>
        <v>X</v>
      </c>
      <c r="DX680" s="359" t="str">
        <f t="shared" si="912"/>
        <v>X</v>
      </c>
      <c r="DY680" t="str">
        <f t="shared" si="913"/>
        <v/>
      </c>
      <c r="DZ680" t="str">
        <f t="shared" si="914"/>
        <v/>
      </c>
      <c r="EA680" t="str">
        <f t="shared" si="915"/>
        <v/>
      </c>
      <c r="EB680" s="359" t="str">
        <f t="shared" si="916"/>
        <v/>
      </c>
      <c r="EC680" t="str">
        <f t="shared" si="917"/>
        <v/>
      </c>
      <c r="ED680" t="str">
        <f t="shared" si="918"/>
        <v/>
      </c>
      <c r="EE680" t="str">
        <f t="shared" si="919"/>
        <v/>
      </c>
      <c r="EF680" t="str">
        <f t="shared" si="920"/>
        <v/>
      </c>
      <c r="EG680" s="359" t="str">
        <f t="shared" si="921"/>
        <v/>
      </c>
      <c r="EH680" t="str">
        <f t="shared" si="868"/>
        <v>Pterostylis virens</v>
      </c>
      <c r="EJ680" t="str">
        <f t="shared" si="955"/>
        <v>Pterostylis vittata</v>
      </c>
      <c r="EK680" s="100">
        <f t="shared" si="947"/>
        <v>0</v>
      </c>
      <c r="EL680" s="3">
        <f t="shared" si="947"/>
        <v>0</v>
      </c>
      <c r="EM680" s="3">
        <f t="shared" si="947"/>
        <v>0</v>
      </c>
      <c r="EN680" s="3">
        <f t="shared" si="947"/>
        <v>1</v>
      </c>
      <c r="EO680" s="3">
        <f t="shared" si="947"/>
        <v>1</v>
      </c>
      <c r="EP680" s="3">
        <f t="shared" si="947"/>
        <v>1</v>
      </c>
      <c r="EQ680" s="3">
        <f t="shared" si="947"/>
        <v>1</v>
      </c>
      <c r="ER680" s="3">
        <f t="shared" si="947"/>
        <v>1</v>
      </c>
      <c r="ES680" s="3">
        <f t="shared" si="947"/>
        <v>1</v>
      </c>
      <c r="ET680" s="3">
        <f t="shared" si="947"/>
        <v>0</v>
      </c>
      <c r="EU680" s="3">
        <f t="shared" si="947"/>
        <v>0</v>
      </c>
      <c r="EV680" s="24">
        <f t="shared" si="947"/>
        <v>0</v>
      </c>
      <c r="EW680" s="245">
        <f t="shared" si="867"/>
        <v>6</v>
      </c>
      <c r="EX680" s="262" t="str">
        <f t="shared" si="866"/>
        <v/>
      </c>
    </row>
    <row r="681" spans="1:154" ht="16.149999999999999" customHeight="1" x14ac:dyDescent="0.25">
      <c r="A681" s="363"/>
      <c r="D681" s="363"/>
      <c r="E681" s="363"/>
      <c r="F681" s="363"/>
      <c r="G681" s="363"/>
      <c r="H681" s="363"/>
      <c r="I681" s="363"/>
      <c r="J681" s="68">
        <f t="shared" si="956"/>
        <v>946</v>
      </c>
      <c r="K681" s="427" t="str">
        <f t="shared" si="865"/>
        <v>Pterostylis voigtii</v>
      </c>
      <c r="L681" s="372">
        <v>946</v>
      </c>
      <c r="M681" s="427" t="s">
        <v>1765</v>
      </c>
      <c r="N681" s="76" t="s">
        <v>245</v>
      </c>
      <c r="O681" s="363" t="str">
        <f t="shared" si="851"/>
        <v>S</v>
      </c>
      <c r="P681" s="70" t="s">
        <v>3235</v>
      </c>
      <c r="Q681" s="364" t="s">
        <v>2433</v>
      </c>
      <c r="R681" s="365">
        <v>42917</v>
      </c>
      <c r="S681" s="365">
        <v>42979</v>
      </c>
      <c r="T681" s="603" t="s">
        <v>7894</v>
      </c>
      <c r="U681" s="603" t="s">
        <v>7894</v>
      </c>
      <c r="V681" s="603" t="s">
        <v>7894</v>
      </c>
      <c r="W681" s="603" t="s">
        <v>7894</v>
      </c>
      <c r="X681" s="603" t="s">
        <v>7894</v>
      </c>
      <c r="Y681" s="603" t="s">
        <v>7894</v>
      </c>
      <c r="Z681" s="603" t="s">
        <v>4826</v>
      </c>
      <c r="AA681" s="603" t="s">
        <v>4827</v>
      </c>
      <c r="AB681" s="603" t="s">
        <v>7894</v>
      </c>
      <c r="AC681" s="603" t="s">
        <v>7894</v>
      </c>
      <c r="AD681" s="603" t="s">
        <v>7894</v>
      </c>
      <c r="AE681" s="603" t="s">
        <v>7894</v>
      </c>
      <c r="AF681" s="605" t="s">
        <v>7904</v>
      </c>
      <c r="AG681" s="605" t="s">
        <v>7948</v>
      </c>
      <c r="AH681" s="366" t="s">
        <v>685</v>
      </c>
      <c r="AI681" s="363">
        <f t="shared" si="943"/>
        <v>6</v>
      </c>
      <c r="AJ681" s="363">
        <v>34</v>
      </c>
      <c r="AK681" s="413" t="str">
        <f t="shared" si="861"/>
        <v>Snail Orchids</v>
      </c>
      <c r="AL681" s="413" t="str">
        <f t="shared" si="862"/>
        <v>Pterostylis nana</v>
      </c>
      <c r="AM681" s="486" t="s">
        <v>7607</v>
      </c>
      <c r="AN681" s="70" t="s">
        <v>7586</v>
      </c>
      <c r="AO681" s="70" t="s">
        <v>3236</v>
      </c>
      <c r="AP681" s="70" t="s">
        <v>3237</v>
      </c>
      <c r="AS681" s="69">
        <f t="shared" si="948"/>
        <v>27</v>
      </c>
      <c r="AT681" s="69">
        <f t="shared" si="949"/>
        <v>35</v>
      </c>
      <c r="AU681" s="69">
        <f t="shared" si="950"/>
        <v>7</v>
      </c>
      <c r="AV681" s="69">
        <f t="shared" si="951"/>
        <v>9</v>
      </c>
      <c r="AW681" s="81"/>
      <c r="AX681" s="70" t="s">
        <v>3238</v>
      </c>
      <c r="AY681" s="364">
        <v>45345</v>
      </c>
      <c r="AZ681" s="264" t="s">
        <v>2235</v>
      </c>
      <c r="BA681" s="238"/>
      <c r="BB681" s="237" t="str">
        <f t="shared" si="952"/>
        <v/>
      </c>
      <c r="BC681" s="270">
        <f t="shared" si="953"/>
        <v>946</v>
      </c>
      <c r="BD681" t="str">
        <f t="shared" si="954"/>
        <v>Pterostylis voigtii</v>
      </c>
      <c r="BE681" s="367" t="e">
        <f>COUNTIFS(#REF!,L681)</f>
        <v>#REF!</v>
      </c>
      <c r="BF681" s="374" t="str">
        <f t="shared" si="863"/>
        <v>y</v>
      </c>
      <c r="BG681" s="82"/>
      <c r="BH681" s="375"/>
      <c r="BI681" s="374"/>
      <c r="BJ681" s="403"/>
      <c r="CE681" t="str">
        <f t="shared" si="959"/>
        <v>Banded Greenhood (Pterostylis vittata)</v>
      </c>
      <c r="CF681" s="388" t="str">
        <f t="shared" si="934"/>
        <v>Pterostylis vittata</v>
      </c>
      <c r="CG681" t="str">
        <f t="shared" si="869"/>
        <v/>
      </c>
      <c r="CH681" t="str">
        <f t="shared" si="870"/>
        <v/>
      </c>
      <c r="CI681" t="str">
        <f t="shared" si="871"/>
        <v/>
      </c>
      <c r="CJ681" t="str">
        <f t="shared" si="872"/>
        <v/>
      </c>
      <c r="CK681" s="359" t="str">
        <f t="shared" si="873"/>
        <v/>
      </c>
      <c r="CL681" t="str">
        <f t="shared" si="874"/>
        <v/>
      </c>
      <c r="CM681" t="str">
        <f t="shared" si="875"/>
        <v/>
      </c>
      <c r="CN681" t="str">
        <f t="shared" si="876"/>
        <v/>
      </c>
      <c r="CO681" s="359" t="str">
        <f t="shared" si="877"/>
        <v/>
      </c>
      <c r="CP681" t="str">
        <f t="shared" si="878"/>
        <v/>
      </c>
      <c r="CQ681" t="str">
        <f t="shared" si="879"/>
        <v/>
      </c>
      <c r="CR681" t="str">
        <f t="shared" si="880"/>
        <v/>
      </c>
      <c r="CS681" s="359" t="str">
        <f t="shared" si="881"/>
        <v/>
      </c>
      <c r="CT681" t="str">
        <f t="shared" si="882"/>
        <v/>
      </c>
      <c r="CU681" t="str">
        <f t="shared" si="883"/>
        <v/>
      </c>
      <c r="CV681" t="str">
        <f t="shared" si="884"/>
        <v>X</v>
      </c>
      <c r="CW681" t="str">
        <f t="shared" si="885"/>
        <v>X</v>
      </c>
      <c r="CX681" s="359" t="str">
        <f t="shared" si="886"/>
        <v>X</v>
      </c>
      <c r="CY681" t="str">
        <f t="shared" si="887"/>
        <v>X</v>
      </c>
      <c r="CZ681" t="str">
        <f t="shared" si="888"/>
        <v>X</v>
      </c>
      <c r="DA681" t="str">
        <f t="shared" si="889"/>
        <v>X</v>
      </c>
      <c r="DB681" s="359" t="str">
        <f t="shared" si="890"/>
        <v>X</v>
      </c>
      <c r="DC681" t="str">
        <f t="shared" si="891"/>
        <v>X</v>
      </c>
      <c r="DD681" t="str">
        <f t="shared" si="892"/>
        <v>X</v>
      </c>
      <c r="DE681" t="str">
        <f t="shared" si="893"/>
        <v>X</v>
      </c>
      <c r="DF681" s="359" t="str">
        <f t="shared" si="894"/>
        <v>X</v>
      </c>
      <c r="DG681" t="str">
        <f t="shared" si="895"/>
        <v>X</v>
      </c>
      <c r="DH681" t="str">
        <f t="shared" si="896"/>
        <v>X</v>
      </c>
      <c r="DI681" t="str">
        <f t="shared" si="897"/>
        <v>X</v>
      </c>
      <c r="DJ681" t="str">
        <f t="shared" si="898"/>
        <v>X</v>
      </c>
      <c r="DK681" s="359" t="str">
        <f t="shared" si="899"/>
        <v>X</v>
      </c>
      <c r="DL681" t="str">
        <f t="shared" si="900"/>
        <v>X</v>
      </c>
      <c r="DM681" t="str">
        <f t="shared" si="901"/>
        <v>X</v>
      </c>
      <c r="DN681" t="str">
        <f t="shared" si="902"/>
        <v>X</v>
      </c>
      <c r="DO681" s="359" t="str">
        <f t="shared" si="903"/>
        <v>X</v>
      </c>
      <c r="DP681" t="str">
        <f t="shared" si="904"/>
        <v>X</v>
      </c>
      <c r="DQ681" t="str">
        <f t="shared" si="905"/>
        <v>X</v>
      </c>
      <c r="DR681" t="str">
        <f t="shared" si="906"/>
        <v>X</v>
      </c>
      <c r="DS681" s="359" t="str">
        <f t="shared" si="907"/>
        <v>X</v>
      </c>
      <c r="DT681" t="str">
        <f t="shared" si="908"/>
        <v/>
      </c>
      <c r="DU681" t="str">
        <f t="shared" si="909"/>
        <v/>
      </c>
      <c r="DV681" t="str">
        <f t="shared" si="910"/>
        <v/>
      </c>
      <c r="DW681" t="str">
        <f t="shared" si="911"/>
        <v/>
      </c>
      <c r="DX681" s="359" t="str">
        <f t="shared" si="912"/>
        <v/>
      </c>
      <c r="DY681" t="str">
        <f t="shared" si="913"/>
        <v/>
      </c>
      <c r="DZ681" t="str">
        <f t="shared" si="914"/>
        <v/>
      </c>
      <c r="EA681" t="str">
        <f t="shared" si="915"/>
        <v/>
      </c>
      <c r="EB681" s="359" t="str">
        <f t="shared" si="916"/>
        <v/>
      </c>
      <c r="EC681" t="str">
        <f t="shared" si="917"/>
        <v/>
      </c>
      <c r="ED681" t="str">
        <f t="shared" si="918"/>
        <v/>
      </c>
      <c r="EE681" t="str">
        <f t="shared" si="919"/>
        <v/>
      </c>
      <c r="EF681" t="str">
        <f t="shared" si="920"/>
        <v/>
      </c>
      <c r="EG681" s="359" t="str">
        <f t="shared" si="921"/>
        <v/>
      </c>
      <c r="EH681" t="str">
        <f t="shared" si="868"/>
        <v>Pterostylis vittata</v>
      </c>
      <c r="EJ681" t="str">
        <f t="shared" si="955"/>
        <v>Pterostylis voigtii</v>
      </c>
      <c r="EK681" s="100">
        <f t="shared" si="947"/>
        <v>0</v>
      </c>
      <c r="EL681" s="3">
        <f t="shared" si="947"/>
        <v>0</v>
      </c>
      <c r="EM681" s="3">
        <f t="shared" si="947"/>
        <v>0</v>
      </c>
      <c r="EN681" s="3">
        <f t="shared" si="947"/>
        <v>0</v>
      </c>
      <c r="EO681" s="3">
        <f t="shared" si="947"/>
        <v>0</v>
      </c>
      <c r="EP681" s="3">
        <f t="shared" si="947"/>
        <v>0</v>
      </c>
      <c r="EQ681" s="3">
        <f t="shared" si="947"/>
        <v>1</v>
      </c>
      <c r="ER681" s="3">
        <f t="shared" si="947"/>
        <v>1</v>
      </c>
      <c r="ES681" s="3">
        <f t="shared" si="947"/>
        <v>1</v>
      </c>
      <c r="ET681" s="3">
        <f t="shared" si="947"/>
        <v>0</v>
      </c>
      <c r="EU681" s="3">
        <f t="shared" si="947"/>
        <v>0</v>
      </c>
      <c r="EV681" s="24">
        <f t="shared" si="947"/>
        <v>0</v>
      </c>
      <c r="EW681" s="245">
        <f t="shared" si="867"/>
        <v>3</v>
      </c>
      <c r="EX681" s="262" t="str">
        <f t="shared" si="866"/>
        <v/>
      </c>
    </row>
    <row r="682" spans="1:154" ht="16.149999999999999" customHeight="1" x14ac:dyDescent="0.25">
      <c r="A682" s="363"/>
      <c r="D682" s="363"/>
      <c r="E682" s="363"/>
      <c r="F682" s="363"/>
      <c r="G682" s="363"/>
      <c r="H682" s="363"/>
      <c r="I682" s="363"/>
      <c r="J682" s="68">
        <f t="shared" si="956"/>
        <v>404</v>
      </c>
      <c r="K682" s="427" t="str">
        <f t="shared" si="865"/>
        <v>Pterostylis xerampelina</v>
      </c>
      <c r="L682" s="372">
        <v>404</v>
      </c>
      <c r="M682" s="427" t="s">
        <v>1765</v>
      </c>
      <c r="N682" s="76" t="s">
        <v>1302</v>
      </c>
      <c r="O682" s="363" t="str">
        <f t="shared" si="851"/>
        <v>S</v>
      </c>
      <c r="P682" s="70" t="s">
        <v>3239</v>
      </c>
      <c r="Q682" s="122" t="s">
        <v>3240</v>
      </c>
      <c r="R682" s="365">
        <v>42993</v>
      </c>
      <c r="S682" s="365">
        <v>43039</v>
      </c>
      <c r="T682" s="603" t="s">
        <v>7894</v>
      </c>
      <c r="U682" s="603" t="s">
        <v>7894</v>
      </c>
      <c r="V682" s="603" t="s">
        <v>7894</v>
      </c>
      <c r="W682" s="603" t="s">
        <v>7894</v>
      </c>
      <c r="X682" s="603" t="s">
        <v>7894</v>
      </c>
      <c r="Y682" s="603" t="s">
        <v>7894</v>
      </c>
      <c r="Z682" s="603" t="s">
        <v>7894</v>
      </c>
      <c r="AA682" s="603" t="s">
        <v>7894</v>
      </c>
      <c r="AB682" s="603" t="s">
        <v>4828</v>
      </c>
      <c r="AC682" s="603" t="s">
        <v>4829</v>
      </c>
      <c r="AD682" s="603" t="s">
        <v>4830</v>
      </c>
      <c r="AE682" s="603" t="s">
        <v>7894</v>
      </c>
      <c r="AF682" s="605" t="s">
        <v>7902</v>
      </c>
      <c r="AG682" s="605" t="s">
        <v>7946</v>
      </c>
      <c r="AH682" s="366" t="s">
        <v>1593</v>
      </c>
      <c r="AI682" s="363">
        <f t="shared" si="943"/>
        <v>2</v>
      </c>
      <c r="AJ682" s="363">
        <v>36</v>
      </c>
      <c r="AK682" s="413" t="str">
        <f t="shared" si="861"/>
        <v>Rufus Greenhoods</v>
      </c>
      <c r="AL682" s="413" t="str">
        <f t="shared" si="862"/>
        <v>Pterostylis rufa</v>
      </c>
      <c r="AM682" s="486" t="s">
        <v>7607</v>
      </c>
      <c r="AS682" s="69">
        <f t="shared" si="948"/>
        <v>38</v>
      </c>
      <c r="AT682" s="69">
        <f t="shared" si="949"/>
        <v>44</v>
      </c>
      <c r="AU682" s="69">
        <f t="shared" si="950"/>
        <v>9</v>
      </c>
      <c r="AV682" s="69">
        <f t="shared" si="951"/>
        <v>10</v>
      </c>
      <c r="AW682" s="81"/>
      <c r="AX682" s="70"/>
      <c r="AY682" s="364">
        <v>48479</v>
      </c>
      <c r="AZ682" s="264" t="s">
        <v>48</v>
      </c>
      <c r="BA682" s="238"/>
      <c r="BB682" s="237" t="str">
        <f t="shared" si="952"/>
        <v/>
      </c>
      <c r="BC682" s="270">
        <f t="shared" si="953"/>
        <v>404</v>
      </c>
      <c r="BD682" t="str">
        <f t="shared" si="954"/>
        <v>Pterostylis xerampelina</v>
      </c>
      <c r="BE682" s="367" t="e">
        <f>COUNTIFS(#REF!,L682)</f>
        <v>#REF!</v>
      </c>
      <c r="BF682" s="374" t="str">
        <f t="shared" si="863"/>
        <v>y</v>
      </c>
      <c r="BG682" s="82"/>
      <c r="BH682" s="375"/>
      <c r="BI682" s="374"/>
      <c r="BJ682" s="403"/>
      <c r="CE682" t="str">
        <f t="shared" si="959"/>
        <v>Eastern Granite Snail Orchid (Pterostylis voigtii)</v>
      </c>
      <c r="CF682" s="388" t="str">
        <f t="shared" si="934"/>
        <v>Pterostylis voigtii</v>
      </c>
      <c r="CG682" t="str">
        <f t="shared" si="869"/>
        <v/>
      </c>
      <c r="CH682" t="str">
        <f t="shared" si="870"/>
        <v/>
      </c>
      <c r="CI682" t="str">
        <f t="shared" si="871"/>
        <v/>
      </c>
      <c r="CJ682" t="str">
        <f t="shared" si="872"/>
        <v/>
      </c>
      <c r="CK682" s="359" t="str">
        <f t="shared" si="873"/>
        <v/>
      </c>
      <c r="CL682" t="str">
        <f t="shared" si="874"/>
        <v/>
      </c>
      <c r="CM682" t="str">
        <f t="shared" si="875"/>
        <v/>
      </c>
      <c r="CN682" t="str">
        <f t="shared" si="876"/>
        <v/>
      </c>
      <c r="CO682" s="359" t="str">
        <f t="shared" si="877"/>
        <v/>
      </c>
      <c r="CP682" t="str">
        <f t="shared" si="878"/>
        <v/>
      </c>
      <c r="CQ682" t="str">
        <f t="shared" si="879"/>
        <v/>
      </c>
      <c r="CR682" t="str">
        <f t="shared" si="880"/>
        <v/>
      </c>
      <c r="CS682" s="359" t="str">
        <f t="shared" si="881"/>
        <v/>
      </c>
      <c r="CT682" t="str">
        <f t="shared" si="882"/>
        <v/>
      </c>
      <c r="CU682" t="str">
        <f t="shared" si="883"/>
        <v/>
      </c>
      <c r="CV682" t="str">
        <f t="shared" si="884"/>
        <v/>
      </c>
      <c r="CW682" t="str">
        <f t="shared" si="885"/>
        <v/>
      </c>
      <c r="CX682" s="359" t="str">
        <f t="shared" si="886"/>
        <v/>
      </c>
      <c r="CY682" t="str">
        <f t="shared" si="887"/>
        <v/>
      </c>
      <c r="CZ682" t="str">
        <f t="shared" si="888"/>
        <v/>
      </c>
      <c r="DA682" t="str">
        <f t="shared" si="889"/>
        <v/>
      </c>
      <c r="DB682" s="359" t="str">
        <f t="shared" si="890"/>
        <v/>
      </c>
      <c r="DC682" t="str">
        <f t="shared" si="891"/>
        <v/>
      </c>
      <c r="DD682" t="str">
        <f t="shared" si="892"/>
        <v/>
      </c>
      <c r="DE682" t="str">
        <f t="shared" si="893"/>
        <v/>
      </c>
      <c r="DF682" s="359" t="str">
        <f t="shared" si="894"/>
        <v/>
      </c>
      <c r="DG682" t="str">
        <f t="shared" si="895"/>
        <v>X</v>
      </c>
      <c r="DH682" t="str">
        <f t="shared" si="896"/>
        <v>X</v>
      </c>
      <c r="DI682" t="str">
        <f t="shared" si="897"/>
        <v>X</v>
      </c>
      <c r="DJ682" t="str">
        <f t="shared" si="898"/>
        <v>X</v>
      </c>
      <c r="DK682" s="359" t="str">
        <f t="shared" si="899"/>
        <v>X</v>
      </c>
      <c r="DL682" t="str">
        <f t="shared" si="900"/>
        <v>X</v>
      </c>
      <c r="DM682" t="str">
        <f t="shared" si="901"/>
        <v>X</v>
      </c>
      <c r="DN682" t="str">
        <f t="shared" si="902"/>
        <v>X</v>
      </c>
      <c r="DO682" s="359" t="str">
        <f t="shared" si="903"/>
        <v>X</v>
      </c>
      <c r="DP682" t="str">
        <f t="shared" si="904"/>
        <v/>
      </c>
      <c r="DQ682" t="str">
        <f t="shared" si="905"/>
        <v/>
      </c>
      <c r="DR682" t="str">
        <f t="shared" si="906"/>
        <v/>
      </c>
      <c r="DS682" s="359" t="str">
        <f t="shared" si="907"/>
        <v/>
      </c>
      <c r="DT682" t="str">
        <f t="shared" si="908"/>
        <v/>
      </c>
      <c r="DU682" t="str">
        <f t="shared" si="909"/>
        <v/>
      </c>
      <c r="DV682" t="str">
        <f t="shared" si="910"/>
        <v/>
      </c>
      <c r="DW682" t="str">
        <f t="shared" si="911"/>
        <v/>
      </c>
      <c r="DX682" s="359" t="str">
        <f t="shared" si="912"/>
        <v/>
      </c>
      <c r="DY682" t="str">
        <f t="shared" si="913"/>
        <v/>
      </c>
      <c r="DZ682" t="str">
        <f t="shared" si="914"/>
        <v/>
      </c>
      <c r="EA682" t="str">
        <f t="shared" si="915"/>
        <v/>
      </c>
      <c r="EB682" s="359" t="str">
        <f t="shared" si="916"/>
        <v/>
      </c>
      <c r="EC682" t="str">
        <f t="shared" si="917"/>
        <v/>
      </c>
      <c r="ED682" t="str">
        <f t="shared" si="918"/>
        <v/>
      </c>
      <c r="EE682" t="str">
        <f t="shared" si="919"/>
        <v/>
      </c>
      <c r="EF682" t="str">
        <f t="shared" si="920"/>
        <v/>
      </c>
      <c r="EG682" s="359" t="str">
        <f t="shared" si="921"/>
        <v/>
      </c>
      <c r="EH682" t="str">
        <f t="shared" si="868"/>
        <v>Pterostylis voigtii</v>
      </c>
      <c r="EJ682" t="str">
        <f t="shared" si="955"/>
        <v>Pterostylis xerampelina</v>
      </c>
      <c r="EK682" s="100">
        <f t="shared" si="947"/>
        <v>0</v>
      </c>
      <c r="EL682" s="3">
        <f t="shared" si="947"/>
        <v>0</v>
      </c>
      <c r="EM682" s="3">
        <f t="shared" si="947"/>
        <v>0</v>
      </c>
      <c r="EN682" s="3">
        <f t="shared" si="947"/>
        <v>0</v>
      </c>
      <c r="EO682" s="3">
        <f t="shared" si="947"/>
        <v>0</v>
      </c>
      <c r="EP682" s="3">
        <f t="shared" si="947"/>
        <v>0</v>
      </c>
      <c r="EQ682" s="3">
        <f t="shared" si="947"/>
        <v>0</v>
      </c>
      <c r="ER682" s="3">
        <f t="shared" si="947"/>
        <v>0</v>
      </c>
      <c r="ES682" s="3">
        <f t="shared" si="947"/>
        <v>1</v>
      </c>
      <c r="ET682" s="3">
        <f t="shared" si="947"/>
        <v>1</v>
      </c>
      <c r="EU682" s="3">
        <f t="shared" si="947"/>
        <v>0</v>
      </c>
      <c r="EV682" s="24">
        <f t="shared" si="947"/>
        <v>0</v>
      </c>
      <c r="EW682" s="245">
        <f t="shared" si="867"/>
        <v>2</v>
      </c>
      <c r="EX682" s="262" t="str">
        <f t="shared" si="866"/>
        <v/>
      </c>
    </row>
    <row r="683" spans="1:154" ht="16.149999999999999" customHeight="1" x14ac:dyDescent="0.25">
      <c r="A683" s="363"/>
      <c r="D683" s="363"/>
      <c r="E683" s="363"/>
      <c r="F683" s="363"/>
      <c r="G683" s="363"/>
      <c r="H683" s="363"/>
      <c r="I683" s="363"/>
      <c r="J683" s="68">
        <f>L683</f>
        <v>890</v>
      </c>
      <c r="K683" s="427" t="str">
        <f>CONCATENATE(M683," ",N683)</f>
        <v>Pterostylis zebrina</v>
      </c>
      <c r="L683" s="444">
        <v>890</v>
      </c>
      <c r="M683" s="427" t="s">
        <v>1765</v>
      </c>
      <c r="N683" s="76" t="s">
        <v>1068</v>
      </c>
      <c r="O683" s="363" t="str">
        <f t="shared" si="851"/>
        <v>S</v>
      </c>
      <c r="P683" s="272" t="s">
        <v>3241</v>
      </c>
      <c r="Q683" s="364" t="s">
        <v>3242</v>
      </c>
      <c r="R683" s="373">
        <v>42993</v>
      </c>
      <c r="S683" s="365">
        <v>43039</v>
      </c>
      <c r="T683" s="603" t="s">
        <v>7894</v>
      </c>
      <c r="U683" s="603" t="s">
        <v>7894</v>
      </c>
      <c r="V683" s="603" t="s">
        <v>7894</v>
      </c>
      <c r="W683" s="603" t="s">
        <v>7894</v>
      </c>
      <c r="X683" s="603" t="s">
        <v>7894</v>
      </c>
      <c r="Y683" s="603" t="s">
        <v>7894</v>
      </c>
      <c r="Z683" s="603" t="s">
        <v>7894</v>
      </c>
      <c r="AA683" s="603" t="s">
        <v>7894</v>
      </c>
      <c r="AB683" s="603" t="s">
        <v>4828</v>
      </c>
      <c r="AC683" s="603" t="s">
        <v>4829</v>
      </c>
      <c r="AD683" s="603" t="s">
        <v>7894</v>
      </c>
      <c r="AE683" s="603" t="s">
        <v>7894</v>
      </c>
      <c r="AF683" s="605" t="s">
        <v>7896</v>
      </c>
      <c r="AG683" s="605" t="s">
        <v>7943</v>
      </c>
      <c r="AH683" s="69" t="s">
        <v>1307</v>
      </c>
      <c r="AI683" s="363">
        <f t="shared" si="943"/>
        <v>3</v>
      </c>
      <c r="AJ683" s="363">
        <v>36</v>
      </c>
      <c r="AK683" s="413" t="str">
        <f t="shared" si="861"/>
        <v>Rufus Greenhoods</v>
      </c>
      <c r="AL683" s="413" t="str">
        <f t="shared" si="862"/>
        <v>Pterostylis rufa</v>
      </c>
      <c r="AM683" s="486" t="s">
        <v>7607</v>
      </c>
      <c r="AN683" s="70" t="s">
        <v>7587</v>
      </c>
      <c r="AS683" s="69">
        <f t="shared" si="948"/>
        <v>38</v>
      </c>
      <c r="AT683" s="69">
        <f t="shared" si="949"/>
        <v>44</v>
      </c>
      <c r="AU683" s="69">
        <f t="shared" si="950"/>
        <v>9</v>
      </c>
      <c r="AV683" s="69">
        <f t="shared" si="951"/>
        <v>10</v>
      </c>
      <c r="AW683" s="81"/>
      <c r="AX683" s="70" t="s">
        <v>3243</v>
      </c>
      <c r="AY683" s="364">
        <v>45357</v>
      </c>
      <c r="AZ683" s="264" t="s">
        <v>48</v>
      </c>
      <c r="BA683" s="238"/>
      <c r="BB683" s="237" t="str">
        <f t="shared" si="952"/>
        <v/>
      </c>
      <c r="BC683" s="270">
        <f t="shared" ref="BC683:BD685" si="960">J683</f>
        <v>890</v>
      </c>
      <c r="BD683" t="str">
        <f t="shared" si="960"/>
        <v>Pterostylis zebrina</v>
      </c>
      <c r="BE683" s="367" t="e">
        <f>COUNTIFS(#REF!,L683)</f>
        <v>#REF!</v>
      </c>
      <c r="BF683" s="374" t="str">
        <f t="shared" si="863"/>
        <v>y</v>
      </c>
      <c r="BG683" s="82"/>
      <c r="BH683" s="375"/>
      <c r="BI683" s="374"/>
      <c r="BJ683" s="403"/>
      <c r="CE683" t="str">
        <f>CONCATENATE(P765," (",K765,")")</f>
        <v>_Old species name (Pterostylis z.sp.'yellow' (Lort River))</v>
      </c>
      <c r="CF683" s="388" t="str">
        <f t="shared" si="934"/>
        <v>Pterostylis xerampelina</v>
      </c>
      <c r="CG683" t="str">
        <f t="shared" ref="CG683:DL683" si="961">IF(CG$2&gt;=$R765,IF(CG$2&lt;=$S765,"X",""),"")</f>
        <v/>
      </c>
      <c r="CH683" t="str">
        <f t="shared" si="961"/>
        <v/>
      </c>
      <c r="CI683" t="str">
        <f t="shared" si="961"/>
        <v/>
      </c>
      <c r="CJ683" t="str">
        <f t="shared" si="961"/>
        <v/>
      </c>
      <c r="CK683" s="359" t="str">
        <f t="shared" si="961"/>
        <v/>
      </c>
      <c r="CL683" t="str">
        <f t="shared" si="961"/>
        <v/>
      </c>
      <c r="CM683" t="str">
        <f t="shared" si="961"/>
        <v/>
      </c>
      <c r="CN683" t="str">
        <f t="shared" si="961"/>
        <v/>
      </c>
      <c r="CO683" s="359" t="str">
        <f t="shared" si="961"/>
        <v/>
      </c>
      <c r="CP683" t="str">
        <f t="shared" si="961"/>
        <v/>
      </c>
      <c r="CQ683" t="str">
        <f t="shared" si="961"/>
        <v/>
      </c>
      <c r="CR683" t="str">
        <f t="shared" si="961"/>
        <v/>
      </c>
      <c r="CS683" s="359" t="str">
        <f t="shared" si="961"/>
        <v/>
      </c>
      <c r="CT683" t="str">
        <f t="shared" si="961"/>
        <v/>
      </c>
      <c r="CU683" t="str">
        <f t="shared" si="961"/>
        <v/>
      </c>
      <c r="CV683" t="str">
        <f t="shared" si="961"/>
        <v/>
      </c>
      <c r="CW683" t="str">
        <f t="shared" si="961"/>
        <v/>
      </c>
      <c r="CX683" s="359" t="str">
        <f t="shared" si="961"/>
        <v/>
      </c>
      <c r="CY683" t="str">
        <f t="shared" si="961"/>
        <v/>
      </c>
      <c r="CZ683" t="str">
        <f t="shared" si="961"/>
        <v/>
      </c>
      <c r="DA683" t="str">
        <f t="shared" si="961"/>
        <v/>
      </c>
      <c r="DB683" s="359" t="str">
        <f t="shared" si="961"/>
        <v/>
      </c>
      <c r="DC683" t="str">
        <f t="shared" si="961"/>
        <v/>
      </c>
      <c r="DD683" t="str">
        <f t="shared" si="961"/>
        <v/>
      </c>
      <c r="DE683" t="str">
        <f t="shared" si="961"/>
        <v/>
      </c>
      <c r="DF683" s="359" t="str">
        <f t="shared" si="961"/>
        <v/>
      </c>
      <c r="DG683" t="str">
        <f t="shared" si="961"/>
        <v/>
      </c>
      <c r="DH683" t="str">
        <f t="shared" si="961"/>
        <v/>
      </c>
      <c r="DI683" t="str">
        <f t="shared" si="961"/>
        <v/>
      </c>
      <c r="DJ683" t="str">
        <f t="shared" si="961"/>
        <v/>
      </c>
      <c r="DK683" s="359" t="str">
        <f t="shared" si="961"/>
        <v/>
      </c>
      <c r="DL683" t="str">
        <f t="shared" si="961"/>
        <v>X</v>
      </c>
      <c r="DM683" t="str">
        <f t="shared" ref="DM683:EG683" si="962">IF(DM$2&gt;=$R765,IF(DM$2&lt;=$S765,"X",""),"")</f>
        <v>X</v>
      </c>
      <c r="DN683" t="str">
        <f t="shared" si="962"/>
        <v>X</v>
      </c>
      <c r="DO683" s="359" t="str">
        <f t="shared" si="962"/>
        <v>X</v>
      </c>
      <c r="DP683" t="str">
        <f t="shared" si="962"/>
        <v>X</v>
      </c>
      <c r="DQ683" t="str">
        <f t="shared" si="962"/>
        <v>X</v>
      </c>
      <c r="DR683" t="str">
        <f t="shared" si="962"/>
        <v>X</v>
      </c>
      <c r="DS683" s="359" t="str">
        <f t="shared" si="962"/>
        <v>X</v>
      </c>
      <c r="DT683" t="str">
        <f t="shared" si="962"/>
        <v/>
      </c>
      <c r="DU683" t="str">
        <f t="shared" si="962"/>
        <v/>
      </c>
      <c r="DV683" t="str">
        <f t="shared" si="962"/>
        <v/>
      </c>
      <c r="DW683" t="str">
        <f t="shared" si="962"/>
        <v/>
      </c>
      <c r="DX683" s="359" t="str">
        <f t="shared" si="962"/>
        <v/>
      </c>
      <c r="DY683" t="str">
        <f t="shared" si="962"/>
        <v/>
      </c>
      <c r="DZ683" t="str">
        <f t="shared" si="962"/>
        <v/>
      </c>
      <c r="EA683" t="str">
        <f t="shared" si="962"/>
        <v/>
      </c>
      <c r="EB683" s="359" t="str">
        <f t="shared" si="962"/>
        <v/>
      </c>
      <c r="EC683" t="str">
        <f t="shared" si="962"/>
        <v/>
      </c>
      <c r="ED683" t="str">
        <f t="shared" si="962"/>
        <v/>
      </c>
      <c r="EE683" t="str">
        <f t="shared" si="962"/>
        <v/>
      </c>
      <c r="EF683" t="str">
        <f t="shared" si="962"/>
        <v/>
      </c>
      <c r="EG683" s="359" t="str">
        <f t="shared" si="962"/>
        <v/>
      </c>
      <c r="EH683" t="str">
        <f t="shared" si="868"/>
        <v>Pterostylis xerampelina</v>
      </c>
      <c r="EJ683" t="str">
        <f t="shared" si="955"/>
        <v>Pterostylis zebrina</v>
      </c>
      <c r="EK683" s="100">
        <f t="shared" si="947"/>
        <v>0</v>
      </c>
      <c r="EL683" s="3">
        <f t="shared" si="947"/>
        <v>0</v>
      </c>
      <c r="EM683" s="3">
        <f t="shared" si="947"/>
        <v>0</v>
      </c>
      <c r="EN683" s="3">
        <f t="shared" si="947"/>
        <v>0</v>
      </c>
      <c r="EO683" s="3">
        <f t="shared" si="947"/>
        <v>0</v>
      </c>
      <c r="EP683" s="3">
        <f t="shared" si="947"/>
        <v>0</v>
      </c>
      <c r="EQ683" s="3">
        <f t="shared" si="947"/>
        <v>0</v>
      </c>
      <c r="ER683" s="3">
        <f t="shared" si="947"/>
        <v>0</v>
      </c>
      <c r="ES683" s="3">
        <f t="shared" si="947"/>
        <v>1</v>
      </c>
      <c r="ET683" s="3">
        <f t="shared" si="947"/>
        <v>1</v>
      </c>
      <c r="EU683" s="3">
        <f t="shared" si="947"/>
        <v>0</v>
      </c>
      <c r="EV683" s="24">
        <f t="shared" si="947"/>
        <v>0</v>
      </c>
      <c r="EW683" s="245">
        <f t="shared" si="867"/>
        <v>2</v>
      </c>
      <c r="EX683" s="262" t="str">
        <f t="shared" si="866"/>
        <v/>
      </c>
    </row>
    <row r="684" spans="1:154" ht="16.149999999999999" customHeight="1" x14ac:dyDescent="0.25">
      <c r="A684" s="363"/>
      <c r="D684" s="363"/>
      <c r="E684" s="363"/>
      <c r="F684" s="363"/>
      <c r="G684" s="363"/>
      <c r="H684" s="363"/>
      <c r="I684" s="363"/>
      <c r="J684" s="68">
        <f>L684</f>
        <v>0</v>
      </c>
      <c r="K684" s="417" t="str">
        <f>CONCATENATE(M684," ",N684)</f>
        <v>Pterostylis z._PREVIOUS NAMES</v>
      </c>
      <c r="L684" s="372"/>
      <c r="M684" s="417" t="s">
        <v>1765</v>
      </c>
      <c r="N684" s="418" t="s">
        <v>2322</v>
      </c>
      <c r="O684" s="363" t="str">
        <f t="shared" si="851"/>
        <v>S</v>
      </c>
      <c r="P684" s="144" t="s">
        <v>2323</v>
      </c>
      <c r="Q684" s="364" t="s">
        <v>1055</v>
      </c>
      <c r="R684" s="365" t="s">
        <v>685</v>
      </c>
      <c r="S684" s="365" t="s">
        <v>685</v>
      </c>
      <c r="T684" s="603" t="s">
        <v>7894</v>
      </c>
      <c r="U684" s="603" t="s">
        <v>7894</v>
      </c>
      <c r="V684" s="603" t="s">
        <v>7894</v>
      </c>
      <c r="W684" s="603" t="s">
        <v>7894</v>
      </c>
      <c r="X684" s="603" t="s">
        <v>7894</v>
      </c>
      <c r="Y684" s="603" t="s">
        <v>7894</v>
      </c>
      <c r="Z684" s="603" t="s">
        <v>7894</v>
      </c>
      <c r="AA684" s="603" t="s">
        <v>7894</v>
      </c>
      <c r="AB684" s="603" t="s">
        <v>7894</v>
      </c>
      <c r="AC684" s="603" t="s">
        <v>7894</v>
      </c>
      <c r="AD684" s="603" t="s">
        <v>7894</v>
      </c>
      <c r="AE684" s="603" t="s">
        <v>7894</v>
      </c>
      <c r="AF684" s="605" t="s">
        <v>48</v>
      </c>
      <c r="AG684" s="605" t="s">
        <v>48</v>
      </c>
      <c r="AH684" s="366" t="s">
        <v>685</v>
      </c>
      <c r="AI684" s="363"/>
      <c r="AJ684" s="363">
        <v>0</v>
      </c>
      <c r="AK684" s="413" t="str">
        <f t="shared" si="861"/>
        <v>None</v>
      </c>
      <c r="AL684" s="413" t="str">
        <f t="shared" si="862"/>
        <v>None</v>
      </c>
      <c r="AM684" s="486" t="s">
        <v>7608</v>
      </c>
      <c r="AS684" s="69">
        <f t="shared" si="948"/>
        <v>0</v>
      </c>
      <c r="AT684" s="69">
        <f t="shared" si="949"/>
        <v>0</v>
      </c>
      <c r="AU684" s="69">
        <f t="shared" si="950"/>
        <v>0</v>
      </c>
      <c r="AV684" s="69">
        <f t="shared" si="951"/>
        <v>0</v>
      </c>
      <c r="AW684" s="81"/>
      <c r="AX684" s="70"/>
      <c r="AY684" s="364" t="e">
        <v>#N/A</v>
      </c>
      <c r="AZ684" s="264" t="s">
        <v>48</v>
      </c>
      <c r="BA684" s="238"/>
      <c r="BB684" s="237" t="str">
        <f t="shared" si="952"/>
        <v/>
      </c>
      <c r="BC684" s="270">
        <f t="shared" si="960"/>
        <v>0</v>
      </c>
      <c r="BD684" t="str">
        <f t="shared" si="960"/>
        <v>Pterostylis z._PREVIOUS NAMES</v>
      </c>
      <c r="BE684" s="367" t="e">
        <f>COUNTIFS(#REF!,L684)</f>
        <v>#REF!</v>
      </c>
      <c r="BF684" s="374" t="str">
        <f t="shared" si="863"/>
        <v>n</v>
      </c>
      <c r="BG684" s="82"/>
      <c r="BH684" s="375"/>
      <c r="BI684" s="374"/>
      <c r="BJ684" s="403"/>
      <c r="CE684" t="str">
        <f>CONCATENATE(P689," (",K689,")")</f>
        <v>_Old species name (Pterostylis z. sp. Mehinup)</v>
      </c>
      <c r="CF684" s="388" t="str">
        <f>K689</f>
        <v>Pterostylis z. sp. Mehinup</v>
      </c>
      <c r="CG684" t="str">
        <f t="shared" ref="CG684:DL684" si="963">IF(CG$2&gt;=$R689,IF(CG$2&lt;=$S689,"X",""),"")</f>
        <v/>
      </c>
      <c r="CH684" t="str">
        <f t="shared" si="963"/>
        <v/>
      </c>
      <c r="CI684" t="str">
        <f t="shared" si="963"/>
        <v/>
      </c>
      <c r="CJ684" t="str">
        <f t="shared" si="963"/>
        <v/>
      </c>
      <c r="CK684" s="359" t="str">
        <f t="shared" si="963"/>
        <v/>
      </c>
      <c r="CL684" t="str">
        <f t="shared" si="963"/>
        <v/>
      </c>
      <c r="CM684" t="str">
        <f t="shared" si="963"/>
        <v/>
      </c>
      <c r="CN684" t="str">
        <f t="shared" si="963"/>
        <v/>
      </c>
      <c r="CO684" s="359" t="str">
        <f t="shared" si="963"/>
        <v/>
      </c>
      <c r="CP684" t="str">
        <f t="shared" si="963"/>
        <v/>
      </c>
      <c r="CQ684" t="str">
        <f t="shared" si="963"/>
        <v/>
      </c>
      <c r="CR684" t="str">
        <f t="shared" si="963"/>
        <v/>
      </c>
      <c r="CS684" s="359" t="str">
        <f t="shared" si="963"/>
        <v/>
      </c>
      <c r="CT684" t="str">
        <f t="shared" si="963"/>
        <v/>
      </c>
      <c r="CU684" t="str">
        <f t="shared" si="963"/>
        <v/>
      </c>
      <c r="CV684" t="str">
        <f t="shared" si="963"/>
        <v/>
      </c>
      <c r="CW684" t="str">
        <f t="shared" si="963"/>
        <v/>
      </c>
      <c r="CX684" s="359" t="str">
        <f t="shared" si="963"/>
        <v/>
      </c>
      <c r="CY684" t="str">
        <f t="shared" si="963"/>
        <v/>
      </c>
      <c r="CZ684" t="str">
        <f t="shared" si="963"/>
        <v/>
      </c>
      <c r="DA684" t="str">
        <f t="shared" si="963"/>
        <v/>
      </c>
      <c r="DB684" s="359" t="str">
        <f t="shared" si="963"/>
        <v/>
      </c>
      <c r="DC684" t="str">
        <f t="shared" si="963"/>
        <v/>
      </c>
      <c r="DD684" t="str">
        <f t="shared" si="963"/>
        <v/>
      </c>
      <c r="DE684" t="str">
        <f t="shared" si="963"/>
        <v/>
      </c>
      <c r="DF684" s="359" t="str">
        <f t="shared" si="963"/>
        <v/>
      </c>
      <c r="DG684" t="str">
        <f t="shared" si="963"/>
        <v/>
      </c>
      <c r="DH684" t="str">
        <f t="shared" si="963"/>
        <v/>
      </c>
      <c r="DI684" t="str">
        <f t="shared" si="963"/>
        <v/>
      </c>
      <c r="DJ684" t="str">
        <f t="shared" si="963"/>
        <v/>
      </c>
      <c r="DK684" s="359" t="str">
        <f t="shared" si="963"/>
        <v/>
      </c>
      <c r="DL684" t="str">
        <f t="shared" si="963"/>
        <v/>
      </c>
      <c r="DM684" t="str">
        <f t="shared" ref="DM684:EG684" si="964">IF(DM$2&gt;=$R689,IF(DM$2&lt;=$S689,"X",""),"")</f>
        <v/>
      </c>
      <c r="DN684" t="str">
        <f t="shared" si="964"/>
        <v/>
      </c>
      <c r="DO684" s="359" t="str">
        <f t="shared" si="964"/>
        <v/>
      </c>
      <c r="DP684" t="str">
        <f t="shared" si="964"/>
        <v>X</v>
      </c>
      <c r="DQ684" t="str">
        <f t="shared" si="964"/>
        <v>X</v>
      </c>
      <c r="DR684" t="str">
        <f t="shared" si="964"/>
        <v>X</v>
      </c>
      <c r="DS684" s="359" t="str">
        <f t="shared" si="964"/>
        <v>X</v>
      </c>
      <c r="DT684" t="str">
        <f t="shared" si="964"/>
        <v/>
      </c>
      <c r="DU684" t="str">
        <f t="shared" si="964"/>
        <v/>
      </c>
      <c r="DV684" t="str">
        <f t="shared" si="964"/>
        <v/>
      </c>
      <c r="DW684" t="str">
        <f t="shared" si="964"/>
        <v/>
      </c>
      <c r="DX684" s="359" t="str">
        <f t="shared" si="964"/>
        <v/>
      </c>
      <c r="DY684" t="str">
        <f t="shared" si="964"/>
        <v/>
      </c>
      <c r="DZ684" t="str">
        <f t="shared" si="964"/>
        <v/>
      </c>
      <c r="EA684" t="str">
        <f t="shared" si="964"/>
        <v/>
      </c>
      <c r="EB684" s="359" t="str">
        <f t="shared" si="964"/>
        <v/>
      </c>
      <c r="EC684" t="str">
        <f t="shared" si="964"/>
        <v/>
      </c>
      <c r="ED684" t="str">
        <f t="shared" si="964"/>
        <v/>
      </c>
      <c r="EE684" t="str">
        <f t="shared" si="964"/>
        <v/>
      </c>
      <c r="EF684" t="str">
        <f t="shared" si="964"/>
        <v/>
      </c>
      <c r="EG684" s="359" t="str">
        <f t="shared" si="964"/>
        <v/>
      </c>
      <c r="EH684" t="str">
        <f>BD689</f>
        <v>Pterostylis z. sp. Mehinup</v>
      </c>
      <c r="EJ684" t="str">
        <f t="shared" si="955"/>
        <v>Pterostylis z._PREVIOUS NAMES</v>
      </c>
      <c r="EK684" s="100">
        <f t="shared" ref="EK684:EV685" si="965">IF($AV684&gt;=$AU684,IF(AND(EK$2&gt;=$AU684,EK$2&lt;=$AV684),1,0),IF(OR(EK$2&gt;=$AU684,EK$2&lt;=$AV684),1,0))</f>
        <v>0</v>
      </c>
      <c r="EL684" s="3">
        <f t="shared" si="965"/>
        <v>0</v>
      </c>
      <c r="EM684" s="3">
        <f t="shared" si="965"/>
        <v>0</v>
      </c>
      <c r="EN684" s="3">
        <f t="shared" si="965"/>
        <v>0</v>
      </c>
      <c r="EO684" s="3">
        <f t="shared" si="965"/>
        <v>0</v>
      </c>
      <c r="EP684" s="3">
        <f t="shared" si="965"/>
        <v>0</v>
      </c>
      <c r="EQ684" s="3">
        <f t="shared" si="965"/>
        <v>0</v>
      </c>
      <c r="ER684" s="3">
        <f t="shared" si="965"/>
        <v>0</v>
      </c>
      <c r="ES684" s="3">
        <f t="shared" si="965"/>
        <v>0</v>
      </c>
      <c r="ET684" s="3">
        <f t="shared" si="965"/>
        <v>0</v>
      </c>
      <c r="EU684" s="3">
        <f t="shared" si="965"/>
        <v>0</v>
      </c>
      <c r="EV684" s="24">
        <f t="shared" si="965"/>
        <v>0</v>
      </c>
      <c r="EW684" s="245">
        <f>SUM(EK684:EV684)</f>
        <v>0</v>
      </c>
      <c r="EX684" s="262" t="str">
        <f>IF(AV684&lt;AU684," X","")</f>
        <v/>
      </c>
    </row>
    <row r="685" spans="1:154" ht="16.149999999999999" customHeight="1" x14ac:dyDescent="0.25">
      <c r="A685" s="363"/>
      <c r="D685" s="363"/>
      <c r="E685" s="363"/>
      <c r="F685" s="363"/>
      <c r="G685" s="363"/>
      <c r="H685" s="363"/>
      <c r="I685" s="363"/>
      <c r="J685" s="68">
        <f>L685</f>
        <v>1106</v>
      </c>
      <c r="K685" s="424" t="str">
        <f>CONCATENATE(M685," ",N685)</f>
        <v>Pterostylis z.sp. 'bloated snail'</v>
      </c>
      <c r="L685" s="417">
        <v>1106</v>
      </c>
      <c r="M685" s="424" t="s">
        <v>1765</v>
      </c>
      <c r="N685" s="418" t="s">
        <v>7882</v>
      </c>
      <c r="O685" s="363" t="str">
        <f t="shared" si="851"/>
        <v>S</v>
      </c>
      <c r="P685" s="144" t="s">
        <v>2323</v>
      </c>
      <c r="Q685" s="364" t="s">
        <v>3167</v>
      </c>
      <c r="R685" s="365">
        <v>42962</v>
      </c>
      <c r="S685" s="365">
        <v>43009</v>
      </c>
      <c r="T685" s="603" t="s">
        <v>7894</v>
      </c>
      <c r="U685" s="603" t="s">
        <v>7894</v>
      </c>
      <c r="V685" s="603" t="s">
        <v>7894</v>
      </c>
      <c r="W685" s="603" t="s">
        <v>7894</v>
      </c>
      <c r="X685" s="603" t="s">
        <v>7894</v>
      </c>
      <c r="Y685" s="603" t="s">
        <v>7894</v>
      </c>
      <c r="Z685" s="603" t="s">
        <v>7894</v>
      </c>
      <c r="AA685" s="603" t="s">
        <v>7894</v>
      </c>
      <c r="AB685" s="603" t="s">
        <v>7894</v>
      </c>
      <c r="AC685" s="603" t="s">
        <v>7894</v>
      </c>
      <c r="AD685" s="603" t="s">
        <v>7894</v>
      </c>
      <c r="AE685" s="603" t="s">
        <v>7894</v>
      </c>
      <c r="AF685" s="605" t="s">
        <v>48</v>
      </c>
      <c r="AG685" s="605" t="s">
        <v>48</v>
      </c>
      <c r="AH685" s="366" t="s">
        <v>685</v>
      </c>
      <c r="AI685" s="363">
        <f t="shared" ref="AI685:AI716" si="966">VLOOKUP(AH685,$BX$3:$BY$8,2,FALSE)</f>
        <v>6</v>
      </c>
      <c r="AJ685" s="363">
        <v>0</v>
      </c>
      <c r="AK685" s="413" t="str">
        <f t="shared" si="861"/>
        <v>None</v>
      </c>
      <c r="AL685" s="413" t="str">
        <f t="shared" si="862"/>
        <v>None</v>
      </c>
      <c r="AM685" s="486" t="s">
        <v>7877</v>
      </c>
      <c r="AN685" s="144" t="s">
        <v>7678</v>
      </c>
      <c r="AO685" s="70" t="s">
        <v>3168</v>
      </c>
      <c r="AS685" s="69">
        <f t="shared" si="948"/>
        <v>34</v>
      </c>
      <c r="AT685" s="69">
        <f t="shared" si="949"/>
        <v>40</v>
      </c>
      <c r="AU685" s="69">
        <f t="shared" si="950"/>
        <v>8</v>
      </c>
      <c r="AV685" s="69">
        <f t="shared" si="951"/>
        <v>10</v>
      </c>
      <c r="AW685" s="81"/>
      <c r="AX685" s="21" t="s">
        <v>3168</v>
      </c>
      <c r="AY685" s="364" t="e">
        <v>#N/A</v>
      </c>
      <c r="AZ685" s="264" t="s">
        <v>48</v>
      </c>
      <c r="BA685" s="238"/>
      <c r="BB685" s="237" t="str">
        <f t="shared" si="952"/>
        <v/>
      </c>
      <c r="BC685" s="270">
        <f t="shared" si="960"/>
        <v>1106</v>
      </c>
      <c r="BD685" t="str">
        <f t="shared" si="960"/>
        <v>Pterostylis z.sp. 'bloated snail'</v>
      </c>
      <c r="BE685" s="367" t="e">
        <f>COUNTIFS(#REF!,L685)</f>
        <v>#REF!</v>
      </c>
      <c r="BF685" s="374" t="str">
        <f t="shared" si="863"/>
        <v>n</v>
      </c>
      <c r="BG685" s="82"/>
      <c r="BH685" s="375"/>
      <c r="BI685" s="374"/>
      <c r="BJ685" s="403"/>
      <c r="CE685" t="str">
        <f>CONCATENATE(P657," (",K657,")")</f>
        <v>Bloated Bird Orchid (Pterostylis sp. 'bloated')</v>
      </c>
      <c r="CF685" s="388" t="str">
        <f>K657</f>
        <v>Pterostylis sp. 'bloated'</v>
      </c>
      <c r="CG685" t="str">
        <f t="shared" ref="CG685:DL685" si="967">IF(CG$2&gt;=$R657,IF(CG$2&lt;=$S657,"X",""),"")</f>
        <v/>
      </c>
      <c r="CH685" t="str">
        <f t="shared" si="967"/>
        <v/>
      </c>
      <c r="CI685" t="str">
        <f t="shared" si="967"/>
        <v/>
      </c>
      <c r="CJ685" t="str">
        <f t="shared" si="967"/>
        <v/>
      </c>
      <c r="CK685" s="359" t="str">
        <f t="shared" si="967"/>
        <v/>
      </c>
      <c r="CL685" t="str">
        <f t="shared" si="967"/>
        <v/>
      </c>
      <c r="CM685" t="str">
        <f t="shared" si="967"/>
        <v/>
      </c>
      <c r="CN685" t="str">
        <f t="shared" si="967"/>
        <v/>
      </c>
      <c r="CO685" s="359" t="str">
        <f t="shared" si="967"/>
        <v/>
      </c>
      <c r="CP685" t="str">
        <f t="shared" si="967"/>
        <v/>
      </c>
      <c r="CQ685" t="str">
        <f t="shared" si="967"/>
        <v/>
      </c>
      <c r="CR685" t="str">
        <f t="shared" si="967"/>
        <v/>
      </c>
      <c r="CS685" s="359" t="str">
        <f t="shared" si="967"/>
        <v/>
      </c>
      <c r="CT685" t="str">
        <f t="shared" si="967"/>
        <v/>
      </c>
      <c r="CU685" t="str">
        <f t="shared" si="967"/>
        <v/>
      </c>
      <c r="CV685" t="str">
        <f t="shared" si="967"/>
        <v/>
      </c>
      <c r="CW685" t="str">
        <f t="shared" si="967"/>
        <v/>
      </c>
      <c r="CX685" s="359" t="str">
        <f t="shared" si="967"/>
        <v/>
      </c>
      <c r="CY685" t="str">
        <f t="shared" si="967"/>
        <v/>
      </c>
      <c r="CZ685" t="str">
        <f t="shared" si="967"/>
        <v/>
      </c>
      <c r="DA685" t="str">
        <f t="shared" si="967"/>
        <v/>
      </c>
      <c r="DB685" s="359" t="str">
        <f t="shared" si="967"/>
        <v/>
      </c>
      <c r="DC685" t="str">
        <f t="shared" si="967"/>
        <v/>
      </c>
      <c r="DD685" t="str">
        <f t="shared" si="967"/>
        <v/>
      </c>
      <c r="DE685" t="str">
        <f t="shared" si="967"/>
        <v/>
      </c>
      <c r="DF685" s="359" t="str">
        <f t="shared" si="967"/>
        <v/>
      </c>
      <c r="DG685" t="str">
        <f t="shared" si="967"/>
        <v/>
      </c>
      <c r="DH685" t="str">
        <f t="shared" si="967"/>
        <v/>
      </c>
      <c r="DI685" t="str">
        <f t="shared" si="967"/>
        <v/>
      </c>
      <c r="DJ685" t="str">
        <f t="shared" si="967"/>
        <v/>
      </c>
      <c r="DK685" s="359" t="str">
        <f t="shared" si="967"/>
        <v/>
      </c>
      <c r="DL685" t="str">
        <f t="shared" si="967"/>
        <v/>
      </c>
      <c r="DM685" t="str">
        <f t="shared" ref="DM685:EG685" si="968">IF(DM$2&gt;=$R657,IF(DM$2&lt;=$S657,"X",""),"")</f>
        <v/>
      </c>
      <c r="DN685" t="str">
        <f t="shared" si="968"/>
        <v/>
      </c>
      <c r="DO685" s="359" t="str">
        <f t="shared" si="968"/>
        <v/>
      </c>
      <c r="DP685" t="str">
        <f t="shared" si="968"/>
        <v/>
      </c>
      <c r="DQ685" t="str">
        <f t="shared" si="968"/>
        <v/>
      </c>
      <c r="DR685" t="str">
        <f t="shared" si="968"/>
        <v/>
      </c>
      <c r="DS685" s="359" t="str">
        <f t="shared" si="968"/>
        <v/>
      </c>
      <c r="DT685" t="str">
        <f t="shared" si="968"/>
        <v>X</v>
      </c>
      <c r="DU685" t="str">
        <f t="shared" si="968"/>
        <v>X</v>
      </c>
      <c r="DV685" t="str">
        <f t="shared" si="968"/>
        <v>X</v>
      </c>
      <c r="DW685" t="str">
        <f t="shared" si="968"/>
        <v>X</v>
      </c>
      <c r="DX685" s="359" t="str">
        <f t="shared" si="968"/>
        <v>X</v>
      </c>
      <c r="DY685" t="str">
        <f t="shared" si="968"/>
        <v>X</v>
      </c>
      <c r="DZ685" t="str">
        <f t="shared" si="968"/>
        <v>X</v>
      </c>
      <c r="EA685" t="str">
        <f t="shared" si="968"/>
        <v>X</v>
      </c>
      <c r="EB685" s="359" t="str">
        <f t="shared" si="968"/>
        <v>X</v>
      </c>
      <c r="EC685" t="str">
        <f t="shared" si="968"/>
        <v/>
      </c>
      <c r="ED685" t="str">
        <f t="shared" si="968"/>
        <v/>
      </c>
      <c r="EE685" t="str">
        <f t="shared" si="968"/>
        <v/>
      </c>
      <c r="EF685" t="str">
        <f t="shared" si="968"/>
        <v/>
      </c>
      <c r="EG685" s="359" t="str">
        <f t="shared" si="968"/>
        <v/>
      </c>
      <c r="EH685" t="str">
        <f>BD657</f>
        <v>Pterostylis sp. 'bloated'</v>
      </c>
      <c r="EJ685" t="str">
        <f t="shared" si="955"/>
        <v>Pterostylis z.sp. 'bloated snail'</v>
      </c>
      <c r="EK685" s="100">
        <f t="shared" si="965"/>
        <v>0</v>
      </c>
      <c r="EL685" s="3">
        <f t="shared" si="965"/>
        <v>0</v>
      </c>
      <c r="EM685" s="3">
        <f t="shared" si="965"/>
        <v>0</v>
      </c>
      <c r="EN685" s="3">
        <f t="shared" si="965"/>
        <v>0</v>
      </c>
      <c r="EO685" s="3">
        <f t="shared" si="965"/>
        <v>0</v>
      </c>
      <c r="EP685" s="3">
        <f t="shared" si="965"/>
        <v>0</v>
      </c>
      <c r="EQ685" s="3">
        <f t="shared" si="965"/>
        <v>0</v>
      </c>
      <c r="ER685" s="3">
        <f t="shared" si="965"/>
        <v>1</v>
      </c>
      <c r="ES685" s="3">
        <f t="shared" si="965"/>
        <v>1</v>
      </c>
      <c r="ET685" s="3">
        <f t="shared" si="965"/>
        <v>1</v>
      </c>
      <c r="EU685" s="3">
        <f t="shared" si="965"/>
        <v>0</v>
      </c>
      <c r="EV685" s="24">
        <f t="shared" si="965"/>
        <v>0</v>
      </c>
      <c r="EW685" s="245">
        <f>SUM(EK685:EV685)</f>
        <v>3</v>
      </c>
      <c r="EX685" s="262" t="str">
        <f>IF(AV685&lt;AU685," X","")</f>
        <v/>
      </c>
    </row>
    <row r="686" spans="1:154" ht="16.149999999999999" customHeight="1" x14ac:dyDescent="0.25">
      <c r="A686" s="363"/>
      <c r="D686" s="363"/>
      <c r="E686" s="363"/>
      <c r="F686" s="363"/>
      <c r="G686" s="363"/>
      <c r="H686" s="363"/>
      <c r="I686" s="363"/>
      <c r="J686" s="68">
        <f t="shared" si="956"/>
        <v>862</v>
      </c>
      <c r="K686" s="424" t="str">
        <f t="shared" si="865"/>
        <v>Pterostylis z. sp. Cape Le Grand</v>
      </c>
      <c r="L686" s="417">
        <v>862</v>
      </c>
      <c r="M686" s="424" t="s">
        <v>1765</v>
      </c>
      <c r="N686" s="418" t="s">
        <v>3244</v>
      </c>
      <c r="O686" s="363" t="str">
        <f t="shared" ref="O686:O749" si="969">VLOOKUP(M686,$B$3:$E$55,4,FALSE)</f>
        <v>S</v>
      </c>
      <c r="P686" s="144" t="s">
        <v>2323</v>
      </c>
      <c r="Q686" s="364" t="s">
        <v>3081</v>
      </c>
      <c r="R686" s="365">
        <v>42948</v>
      </c>
      <c r="S686" s="365">
        <v>43008</v>
      </c>
      <c r="T686" s="603" t="s">
        <v>7894</v>
      </c>
      <c r="U686" s="603" t="s">
        <v>7894</v>
      </c>
      <c r="V686" s="603" t="s">
        <v>7894</v>
      </c>
      <c r="W686" s="603" t="s">
        <v>7894</v>
      </c>
      <c r="X686" s="603" t="s">
        <v>7894</v>
      </c>
      <c r="Y686" s="603" t="s">
        <v>7894</v>
      </c>
      <c r="Z686" s="603" t="s">
        <v>7894</v>
      </c>
      <c r="AA686" s="603" t="s">
        <v>7894</v>
      </c>
      <c r="AB686" s="603" t="s">
        <v>7894</v>
      </c>
      <c r="AC686" s="603" t="s">
        <v>7894</v>
      </c>
      <c r="AD686" s="603" t="s">
        <v>7894</v>
      </c>
      <c r="AE686" s="603" t="s">
        <v>7894</v>
      </c>
      <c r="AF686" s="605" t="s">
        <v>48</v>
      </c>
      <c r="AG686" s="605" t="s">
        <v>48</v>
      </c>
      <c r="AH686" s="366" t="s">
        <v>685</v>
      </c>
      <c r="AI686" s="363">
        <f t="shared" si="966"/>
        <v>6</v>
      </c>
      <c r="AJ686" s="363">
        <v>34</v>
      </c>
      <c r="AK686" s="413" t="str">
        <f t="shared" si="861"/>
        <v>Snail Orchids</v>
      </c>
      <c r="AL686" s="413" t="str">
        <f t="shared" si="862"/>
        <v>Pterostylis nana</v>
      </c>
      <c r="AM686" s="486" t="s">
        <v>7608</v>
      </c>
      <c r="AN686" s="144" t="str">
        <f>VLOOKUP(L686,$L$3:$N$827,3,FALSE)</f>
        <v>meridionalis</v>
      </c>
      <c r="AS686" s="69">
        <f t="shared" si="948"/>
        <v>32</v>
      </c>
      <c r="AT686" s="69">
        <f t="shared" si="949"/>
        <v>39</v>
      </c>
      <c r="AU686" s="69">
        <f t="shared" si="950"/>
        <v>8</v>
      </c>
      <c r="AV686" s="69">
        <f t="shared" si="951"/>
        <v>9</v>
      </c>
      <c r="AW686" s="81"/>
      <c r="AX686" s="21" t="s">
        <v>3083</v>
      </c>
      <c r="AY686" s="364" t="e">
        <v>#N/A</v>
      </c>
      <c r="AZ686" s="264" t="s">
        <v>48</v>
      </c>
      <c r="BA686" s="238"/>
      <c r="BB686" s="237" t="str">
        <f t="shared" si="952"/>
        <v/>
      </c>
      <c r="BC686" s="270">
        <f t="shared" ref="BC686:BC717" si="970">J686</f>
        <v>862</v>
      </c>
      <c r="BD686" t="str">
        <f t="shared" ref="BD686:BD717" si="971">K686</f>
        <v>Pterostylis z. sp. Cape Le Grand</v>
      </c>
      <c r="BE686" s="367" t="e">
        <f>COUNTIFS(#REF!,L686)</f>
        <v>#REF!</v>
      </c>
      <c r="BF686" s="374" t="str">
        <f t="shared" si="863"/>
        <v>n</v>
      </c>
      <c r="BG686" s="82"/>
      <c r="BH686" s="375"/>
      <c r="BI686" s="374"/>
      <c r="BJ686" s="403"/>
      <c r="CE686" t="str">
        <f>CONCATENATE(P682," (",K682,")")</f>
        <v>Eastern Granite Rufous Greenhood (Pterostylis xerampelina)</v>
      </c>
      <c r="CF686" s="388" t="str">
        <f>K683</f>
        <v>Pterostylis zebrina</v>
      </c>
      <c r="CG686" t="str">
        <f t="shared" ref="CG686:DL686" si="972">IF(CG$2&gt;=$R682,IF(CG$2&lt;=$S682,"X",""),"")</f>
        <v/>
      </c>
      <c r="CH686" t="str">
        <f t="shared" si="972"/>
        <v/>
      </c>
      <c r="CI686" t="str">
        <f t="shared" si="972"/>
        <v/>
      </c>
      <c r="CJ686" t="str">
        <f t="shared" si="972"/>
        <v/>
      </c>
      <c r="CK686" s="359" t="str">
        <f t="shared" si="972"/>
        <v/>
      </c>
      <c r="CL686" t="str">
        <f t="shared" si="972"/>
        <v/>
      </c>
      <c r="CM686" t="str">
        <f t="shared" si="972"/>
        <v/>
      </c>
      <c r="CN686" t="str">
        <f t="shared" si="972"/>
        <v/>
      </c>
      <c r="CO686" s="359" t="str">
        <f t="shared" si="972"/>
        <v/>
      </c>
      <c r="CP686" t="str">
        <f t="shared" si="972"/>
        <v/>
      </c>
      <c r="CQ686" t="str">
        <f t="shared" si="972"/>
        <v/>
      </c>
      <c r="CR686" t="str">
        <f t="shared" si="972"/>
        <v/>
      </c>
      <c r="CS686" s="359" t="str">
        <f t="shared" si="972"/>
        <v/>
      </c>
      <c r="CT686" t="str">
        <f t="shared" si="972"/>
        <v/>
      </c>
      <c r="CU686" t="str">
        <f t="shared" si="972"/>
        <v/>
      </c>
      <c r="CV686" t="str">
        <f t="shared" si="972"/>
        <v/>
      </c>
      <c r="CW686" t="str">
        <f t="shared" si="972"/>
        <v/>
      </c>
      <c r="CX686" s="359" t="str">
        <f t="shared" si="972"/>
        <v/>
      </c>
      <c r="CY686" t="str">
        <f t="shared" si="972"/>
        <v/>
      </c>
      <c r="CZ686" t="str">
        <f t="shared" si="972"/>
        <v/>
      </c>
      <c r="DA686" t="str">
        <f t="shared" si="972"/>
        <v/>
      </c>
      <c r="DB686" s="359" t="str">
        <f t="shared" si="972"/>
        <v/>
      </c>
      <c r="DC686" t="str">
        <f t="shared" si="972"/>
        <v/>
      </c>
      <c r="DD686" t="str">
        <f t="shared" si="972"/>
        <v/>
      </c>
      <c r="DE686" t="str">
        <f t="shared" si="972"/>
        <v/>
      </c>
      <c r="DF686" s="359" t="str">
        <f t="shared" si="972"/>
        <v/>
      </c>
      <c r="DG686" t="str">
        <f t="shared" si="972"/>
        <v/>
      </c>
      <c r="DH686" t="str">
        <f t="shared" si="972"/>
        <v/>
      </c>
      <c r="DI686" t="str">
        <f t="shared" si="972"/>
        <v/>
      </c>
      <c r="DJ686" t="str">
        <f t="shared" si="972"/>
        <v/>
      </c>
      <c r="DK686" s="359" t="str">
        <f t="shared" si="972"/>
        <v/>
      </c>
      <c r="DL686" t="str">
        <f t="shared" si="972"/>
        <v/>
      </c>
      <c r="DM686" t="str">
        <f t="shared" ref="DM686:EG686" si="973">IF(DM$2&gt;=$R682,IF(DM$2&lt;=$S682,"X",""),"")</f>
        <v/>
      </c>
      <c r="DN686" t="str">
        <f t="shared" si="973"/>
        <v/>
      </c>
      <c r="DO686" s="359" t="str">
        <f t="shared" si="973"/>
        <v/>
      </c>
      <c r="DP686" t="str">
        <f t="shared" si="973"/>
        <v/>
      </c>
      <c r="DQ686" t="str">
        <f t="shared" si="973"/>
        <v/>
      </c>
      <c r="DR686" t="str">
        <f t="shared" si="973"/>
        <v>X</v>
      </c>
      <c r="DS686" s="359" t="str">
        <f t="shared" si="973"/>
        <v>X</v>
      </c>
      <c r="DT686" t="str">
        <f t="shared" si="973"/>
        <v>X</v>
      </c>
      <c r="DU686" t="str">
        <f t="shared" si="973"/>
        <v>X</v>
      </c>
      <c r="DV686" t="str">
        <f t="shared" si="973"/>
        <v>X</v>
      </c>
      <c r="DW686" t="str">
        <f t="shared" si="973"/>
        <v>X</v>
      </c>
      <c r="DX686" s="359" t="str">
        <f t="shared" si="973"/>
        <v>X</v>
      </c>
      <c r="DY686" t="str">
        <f t="shared" si="973"/>
        <v/>
      </c>
      <c r="DZ686" t="str">
        <f t="shared" si="973"/>
        <v/>
      </c>
      <c r="EA686" t="str">
        <f t="shared" si="973"/>
        <v/>
      </c>
      <c r="EB686" s="359" t="str">
        <f t="shared" si="973"/>
        <v/>
      </c>
      <c r="EC686" t="str">
        <f t="shared" si="973"/>
        <v/>
      </c>
      <c r="ED686" t="str">
        <f t="shared" si="973"/>
        <v/>
      </c>
      <c r="EE686" t="str">
        <f t="shared" si="973"/>
        <v/>
      </c>
      <c r="EF686" t="str">
        <f t="shared" si="973"/>
        <v/>
      </c>
      <c r="EG686" s="359" t="str">
        <f t="shared" si="973"/>
        <v/>
      </c>
      <c r="EH686" t="str">
        <f>BD683</f>
        <v>Pterostylis zebrina</v>
      </c>
      <c r="EJ686" t="str">
        <f t="shared" si="955"/>
        <v>Pterostylis z. sp. Cape Le Grand</v>
      </c>
      <c r="EK686" s="100">
        <f t="shared" si="947"/>
        <v>0</v>
      </c>
      <c r="EL686" s="3">
        <f t="shared" si="947"/>
        <v>0</v>
      </c>
      <c r="EM686" s="3">
        <f t="shared" si="947"/>
        <v>0</v>
      </c>
      <c r="EN686" s="3">
        <f t="shared" si="947"/>
        <v>0</v>
      </c>
      <c r="EO686" s="3">
        <f t="shared" si="947"/>
        <v>0</v>
      </c>
      <c r="EP686" s="3">
        <f t="shared" si="947"/>
        <v>0</v>
      </c>
      <c r="EQ686" s="3">
        <f t="shared" si="947"/>
        <v>0</v>
      </c>
      <c r="ER686" s="3">
        <f t="shared" si="947"/>
        <v>1</v>
      </c>
      <c r="ES686" s="3">
        <f t="shared" si="947"/>
        <v>1</v>
      </c>
      <c r="ET686" s="3">
        <f t="shared" si="947"/>
        <v>0</v>
      </c>
      <c r="EU686" s="3">
        <f t="shared" si="947"/>
        <v>0</v>
      </c>
      <c r="EV686" s="24">
        <f t="shared" si="947"/>
        <v>0</v>
      </c>
      <c r="EW686" s="245">
        <f t="shared" si="867"/>
        <v>2</v>
      </c>
      <c r="EX686" s="262" t="str">
        <f t="shared" si="866"/>
        <v/>
      </c>
    </row>
    <row r="687" spans="1:154" ht="16.149999999999999" customHeight="1" x14ac:dyDescent="0.25">
      <c r="A687" s="363"/>
      <c r="D687" s="363"/>
      <c r="E687" s="363"/>
      <c r="F687" s="363"/>
      <c r="G687" s="363"/>
      <c r="H687" s="363"/>
      <c r="I687" s="363"/>
      <c r="J687" s="68">
        <f>L687</f>
        <v>1108</v>
      </c>
      <c r="K687" s="424" t="str">
        <f>CONCATENATE(M687," ",N687)</f>
        <v>Pterostylis z.sp. 'chocolate' rufous</v>
      </c>
      <c r="L687" s="417">
        <v>1108</v>
      </c>
      <c r="M687" s="424" t="s">
        <v>1765</v>
      </c>
      <c r="N687" s="418" t="s">
        <v>7883</v>
      </c>
      <c r="O687" s="363" t="str">
        <f t="shared" si="969"/>
        <v>S</v>
      </c>
      <c r="P687" s="144" t="s">
        <v>2323</v>
      </c>
      <c r="Q687" s="364" t="s">
        <v>3172</v>
      </c>
      <c r="R687" s="365">
        <v>42993</v>
      </c>
      <c r="S687" s="365">
        <v>43023</v>
      </c>
      <c r="T687" s="603" t="s">
        <v>7894</v>
      </c>
      <c r="U687" s="603" t="s">
        <v>7894</v>
      </c>
      <c r="V687" s="603" t="s">
        <v>7894</v>
      </c>
      <c r="W687" s="603" t="s">
        <v>7894</v>
      </c>
      <c r="X687" s="603" t="s">
        <v>7894</v>
      </c>
      <c r="Y687" s="603" t="s">
        <v>7894</v>
      </c>
      <c r="Z687" s="603" t="s">
        <v>7894</v>
      </c>
      <c r="AA687" s="603" t="s">
        <v>7894</v>
      </c>
      <c r="AB687" s="603" t="s">
        <v>7894</v>
      </c>
      <c r="AC687" s="603" t="s">
        <v>7894</v>
      </c>
      <c r="AD687" s="603" t="s">
        <v>7894</v>
      </c>
      <c r="AE687" s="603" t="s">
        <v>7894</v>
      </c>
      <c r="AF687" s="605" t="s">
        <v>48</v>
      </c>
      <c r="AG687" s="605" t="s">
        <v>48</v>
      </c>
      <c r="AH687" s="366" t="s">
        <v>685</v>
      </c>
      <c r="AI687" s="363">
        <f t="shared" si="966"/>
        <v>6</v>
      </c>
      <c r="AJ687" s="363">
        <v>0</v>
      </c>
      <c r="AK687" s="413" t="str">
        <f t="shared" si="861"/>
        <v>None</v>
      </c>
      <c r="AL687" s="413" t="str">
        <f t="shared" si="862"/>
        <v>None</v>
      </c>
      <c r="AM687" s="486" t="s">
        <v>7877</v>
      </c>
      <c r="AN687" s="144" t="s">
        <v>7678</v>
      </c>
      <c r="AS687" s="69">
        <f t="shared" si="948"/>
        <v>38</v>
      </c>
      <c r="AT687" s="69">
        <f t="shared" si="949"/>
        <v>42</v>
      </c>
      <c r="AU687" s="69">
        <f t="shared" si="950"/>
        <v>9</v>
      </c>
      <c r="AV687" s="69">
        <f t="shared" si="951"/>
        <v>10</v>
      </c>
      <c r="AW687" s="81"/>
      <c r="AX687" s="21" t="s">
        <v>3173</v>
      </c>
      <c r="AY687" s="364" t="e">
        <v>#N/A</v>
      </c>
      <c r="AZ687" s="264" t="s">
        <v>48</v>
      </c>
      <c r="BA687" s="238"/>
      <c r="BB687" s="237" t="str">
        <f t="shared" si="952"/>
        <v/>
      </c>
      <c r="BC687" s="270">
        <f t="shared" si="970"/>
        <v>1108</v>
      </c>
      <c r="BD687" t="str">
        <f t="shared" si="971"/>
        <v>Pterostylis z.sp. 'chocolate' rufous</v>
      </c>
      <c r="BE687" s="367" t="e">
        <f>COUNTIFS(#REF!,L687)</f>
        <v>#REF!</v>
      </c>
      <c r="BF687" s="374" t="str">
        <f t="shared" si="863"/>
        <v>n</v>
      </c>
      <c r="BG687" s="82"/>
      <c r="BH687" s="375"/>
      <c r="BI687" s="374"/>
      <c r="BJ687" s="403"/>
      <c r="CE687" t="str">
        <f>CONCATENATE(P658," (",K658,")")</f>
        <v>Boyup Bird Orchid (Pterostylis sp. 'Boyup')</v>
      </c>
      <c r="CF687" s="388" t="str">
        <f>K658</f>
        <v>Pterostylis sp. 'Boyup'</v>
      </c>
      <c r="CG687" t="str">
        <f t="shared" ref="CG687:DL687" si="974">IF(CG$2&gt;=$R658,IF(CG$2&lt;=$S658,"X",""),"")</f>
        <v/>
      </c>
      <c r="CH687" t="str">
        <f t="shared" si="974"/>
        <v/>
      </c>
      <c r="CI687" t="str">
        <f t="shared" si="974"/>
        <v/>
      </c>
      <c r="CJ687" t="str">
        <f t="shared" si="974"/>
        <v/>
      </c>
      <c r="CK687" s="359" t="str">
        <f t="shared" si="974"/>
        <v/>
      </c>
      <c r="CL687" t="str">
        <f t="shared" si="974"/>
        <v/>
      </c>
      <c r="CM687" t="str">
        <f t="shared" si="974"/>
        <v/>
      </c>
      <c r="CN687" t="str">
        <f t="shared" si="974"/>
        <v/>
      </c>
      <c r="CO687" s="359" t="str">
        <f t="shared" si="974"/>
        <v/>
      </c>
      <c r="CP687" t="str">
        <f t="shared" si="974"/>
        <v/>
      </c>
      <c r="CQ687" t="str">
        <f t="shared" si="974"/>
        <v/>
      </c>
      <c r="CR687" t="str">
        <f t="shared" si="974"/>
        <v/>
      </c>
      <c r="CS687" s="359" t="str">
        <f t="shared" si="974"/>
        <v/>
      </c>
      <c r="CT687" t="str">
        <f t="shared" si="974"/>
        <v/>
      </c>
      <c r="CU687" t="str">
        <f t="shared" si="974"/>
        <v/>
      </c>
      <c r="CV687" t="str">
        <f t="shared" si="974"/>
        <v/>
      </c>
      <c r="CW687" t="str">
        <f t="shared" si="974"/>
        <v/>
      </c>
      <c r="CX687" s="359" t="str">
        <f t="shared" si="974"/>
        <v/>
      </c>
      <c r="CY687" t="str">
        <f t="shared" si="974"/>
        <v/>
      </c>
      <c r="CZ687" t="str">
        <f t="shared" si="974"/>
        <v/>
      </c>
      <c r="DA687" t="str">
        <f t="shared" si="974"/>
        <v/>
      </c>
      <c r="DB687" s="359" t="str">
        <f t="shared" si="974"/>
        <v/>
      </c>
      <c r="DC687" t="str">
        <f t="shared" si="974"/>
        <v/>
      </c>
      <c r="DD687" t="str">
        <f t="shared" si="974"/>
        <v/>
      </c>
      <c r="DE687" t="str">
        <f t="shared" si="974"/>
        <v/>
      </c>
      <c r="DF687" s="359" t="str">
        <f t="shared" si="974"/>
        <v/>
      </c>
      <c r="DG687" t="str">
        <f t="shared" si="974"/>
        <v/>
      </c>
      <c r="DH687" t="str">
        <f t="shared" si="974"/>
        <v/>
      </c>
      <c r="DI687" t="str">
        <f t="shared" si="974"/>
        <v/>
      </c>
      <c r="DJ687" t="str">
        <f t="shared" si="974"/>
        <v/>
      </c>
      <c r="DK687" s="359" t="str">
        <f t="shared" si="974"/>
        <v/>
      </c>
      <c r="DL687" t="str">
        <f t="shared" si="974"/>
        <v/>
      </c>
      <c r="DM687" t="str">
        <f t="shared" ref="DM687:EG687" si="975">IF(DM$2&gt;=$R658,IF(DM$2&lt;=$S658,"X",""),"")</f>
        <v/>
      </c>
      <c r="DN687" t="str">
        <f t="shared" si="975"/>
        <v/>
      </c>
      <c r="DO687" s="359" t="str">
        <f t="shared" si="975"/>
        <v/>
      </c>
      <c r="DP687" t="str">
        <f t="shared" si="975"/>
        <v>X</v>
      </c>
      <c r="DQ687" t="str">
        <f t="shared" si="975"/>
        <v>X</v>
      </c>
      <c r="DR687" t="str">
        <f t="shared" si="975"/>
        <v>X</v>
      </c>
      <c r="DS687" s="359" t="str">
        <f t="shared" si="975"/>
        <v>X</v>
      </c>
      <c r="DT687" t="str">
        <f t="shared" si="975"/>
        <v>X</v>
      </c>
      <c r="DU687" t="str">
        <f t="shared" si="975"/>
        <v>X</v>
      </c>
      <c r="DV687" t="str">
        <f t="shared" si="975"/>
        <v>X</v>
      </c>
      <c r="DW687" t="str">
        <f t="shared" si="975"/>
        <v>X</v>
      </c>
      <c r="DX687" s="359" t="str">
        <f t="shared" si="975"/>
        <v>X</v>
      </c>
      <c r="DY687" t="str">
        <f t="shared" si="975"/>
        <v/>
      </c>
      <c r="DZ687" t="str">
        <f t="shared" si="975"/>
        <v/>
      </c>
      <c r="EA687" t="str">
        <f t="shared" si="975"/>
        <v/>
      </c>
      <c r="EB687" s="359" t="str">
        <f t="shared" si="975"/>
        <v/>
      </c>
      <c r="EC687" t="str">
        <f t="shared" si="975"/>
        <v/>
      </c>
      <c r="ED687" t="str">
        <f t="shared" si="975"/>
        <v/>
      </c>
      <c r="EE687" t="str">
        <f t="shared" si="975"/>
        <v/>
      </c>
      <c r="EF687" t="str">
        <f t="shared" si="975"/>
        <v/>
      </c>
      <c r="EG687" s="359" t="str">
        <f t="shared" si="975"/>
        <v/>
      </c>
      <c r="EH687" t="str">
        <f>BD658</f>
        <v>Pterostylis sp. 'Boyup'</v>
      </c>
      <c r="EJ687" t="str">
        <f t="shared" si="955"/>
        <v>Pterostylis z.sp. 'chocolate' rufous</v>
      </c>
      <c r="EK687" s="100">
        <f t="shared" ref="EK687:EV687" si="976">IF($AV687&gt;=$AU687,IF(AND(EK$2&gt;=$AU687,EK$2&lt;=$AV687),1,0),IF(OR(EK$2&gt;=$AU687,EK$2&lt;=$AV687),1,0))</f>
        <v>0</v>
      </c>
      <c r="EL687" s="3">
        <f t="shared" si="976"/>
        <v>0</v>
      </c>
      <c r="EM687" s="3">
        <f t="shared" si="976"/>
        <v>0</v>
      </c>
      <c r="EN687" s="3">
        <f t="shared" si="976"/>
        <v>0</v>
      </c>
      <c r="EO687" s="3">
        <f t="shared" si="976"/>
        <v>0</v>
      </c>
      <c r="EP687" s="3">
        <f t="shared" si="976"/>
        <v>0</v>
      </c>
      <c r="EQ687" s="3">
        <f t="shared" si="976"/>
        <v>0</v>
      </c>
      <c r="ER687" s="3">
        <f t="shared" si="976"/>
        <v>0</v>
      </c>
      <c r="ES687" s="3">
        <f t="shared" si="976"/>
        <v>1</v>
      </c>
      <c r="ET687" s="3">
        <f t="shared" si="976"/>
        <v>1</v>
      </c>
      <c r="EU687" s="3">
        <f t="shared" si="976"/>
        <v>0</v>
      </c>
      <c r="EV687" s="24">
        <f t="shared" si="976"/>
        <v>0</v>
      </c>
      <c r="EW687" s="245">
        <f>SUM(EK687:EV687)</f>
        <v>2</v>
      </c>
      <c r="EX687" s="262" t="str">
        <f>IF(AV687&lt;AU687," X","")</f>
        <v/>
      </c>
    </row>
    <row r="688" spans="1:154" ht="16.149999999999999" customHeight="1" x14ac:dyDescent="0.25">
      <c r="A688" s="363"/>
      <c r="D688" s="363"/>
      <c r="E688" s="363"/>
      <c r="F688" s="363"/>
      <c r="G688" s="363"/>
      <c r="H688" s="363"/>
      <c r="I688" s="363"/>
      <c r="J688" s="68">
        <f t="shared" si="956"/>
        <v>792</v>
      </c>
      <c r="K688" s="424" t="str">
        <f t="shared" si="865"/>
        <v>Pterostylis z. sp. 'coastal clubbed sepals'</v>
      </c>
      <c r="L688" s="417">
        <v>792</v>
      </c>
      <c r="M688" s="424" t="s">
        <v>1765</v>
      </c>
      <c r="N688" s="418" t="s">
        <v>1401</v>
      </c>
      <c r="O688" s="363" t="str">
        <f t="shared" si="969"/>
        <v>S</v>
      </c>
      <c r="P688" s="144" t="s">
        <v>2323</v>
      </c>
      <c r="Q688" s="364" t="s">
        <v>2749</v>
      </c>
      <c r="R688" s="365">
        <v>42948</v>
      </c>
      <c r="S688" s="365">
        <v>43009</v>
      </c>
      <c r="T688" s="603" t="s">
        <v>7894</v>
      </c>
      <c r="U688" s="603" t="s">
        <v>7894</v>
      </c>
      <c r="V688" s="603" t="s">
        <v>7894</v>
      </c>
      <c r="W688" s="603" t="s">
        <v>7894</v>
      </c>
      <c r="X688" s="603" t="s">
        <v>7894</v>
      </c>
      <c r="Y688" s="603" t="s">
        <v>7894</v>
      </c>
      <c r="Z688" s="603" t="s">
        <v>7894</v>
      </c>
      <c r="AA688" s="603" t="s">
        <v>7894</v>
      </c>
      <c r="AB688" s="603" t="s">
        <v>7894</v>
      </c>
      <c r="AC688" s="603" t="s">
        <v>7894</v>
      </c>
      <c r="AD688" s="603" t="s">
        <v>7894</v>
      </c>
      <c r="AE688" s="603" t="s">
        <v>7894</v>
      </c>
      <c r="AF688" s="605" t="s">
        <v>48</v>
      </c>
      <c r="AG688" s="605" t="s">
        <v>48</v>
      </c>
      <c r="AH688" s="366" t="s">
        <v>685</v>
      </c>
      <c r="AI688" s="363">
        <f t="shared" si="966"/>
        <v>6</v>
      </c>
      <c r="AJ688" s="363">
        <v>34</v>
      </c>
      <c r="AK688" s="413" t="str">
        <f t="shared" si="861"/>
        <v>Snail Orchids</v>
      </c>
      <c r="AL688" s="413" t="str">
        <f t="shared" si="862"/>
        <v>Pterostylis nana</v>
      </c>
      <c r="AM688" s="486" t="s">
        <v>7608</v>
      </c>
      <c r="AN688" s="144" t="str">
        <f>VLOOKUP(L688,$L$3:$N$827,3,FALSE)</f>
        <v>actites</v>
      </c>
      <c r="AS688" s="69">
        <f t="shared" si="948"/>
        <v>32</v>
      </c>
      <c r="AT688" s="69">
        <f t="shared" si="949"/>
        <v>40</v>
      </c>
      <c r="AU688" s="69">
        <f t="shared" si="950"/>
        <v>8</v>
      </c>
      <c r="AV688" s="69">
        <f t="shared" si="951"/>
        <v>10</v>
      </c>
      <c r="AW688" s="81"/>
      <c r="AX688" s="452" t="s">
        <v>2944</v>
      </c>
      <c r="AY688" s="364" t="e">
        <v>#N/A</v>
      </c>
      <c r="AZ688" s="264" t="s">
        <v>48</v>
      </c>
      <c r="BA688" s="238"/>
      <c r="BB688" s="237" t="str">
        <f t="shared" si="952"/>
        <v/>
      </c>
      <c r="BC688" s="270">
        <f t="shared" si="970"/>
        <v>792</v>
      </c>
      <c r="BD688" t="str">
        <f t="shared" si="971"/>
        <v>Pterostylis z. sp. 'coastal clubbed sepals'</v>
      </c>
      <c r="BE688" s="367" t="e">
        <f>COUNTIFS(#REF!,L688)</f>
        <v>#REF!</v>
      </c>
      <c r="BF688" s="374" t="str">
        <f t="shared" si="863"/>
        <v>n</v>
      </c>
      <c r="BG688" s="82"/>
      <c r="BH688" s="375"/>
      <c r="BI688" s="374"/>
      <c r="BJ688" s="403"/>
      <c r="CE688" t="str">
        <f>CONCATENATE(P686," (",K686,")")</f>
        <v>_Old species name (Pterostylis z. sp. Cape Le Grand)</v>
      </c>
      <c r="CF688" s="388" t="str">
        <f>K686</f>
        <v>Pterostylis z. sp. Cape Le Grand</v>
      </c>
      <c r="CG688" t="str">
        <f t="shared" ref="CG688:DL688" si="977">IF(CG$2&gt;=$R686,IF(CG$2&lt;=$S686,"X",""),"")</f>
        <v/>
      </c>
      <c r="CH688" t="str">
        <f t="shared" si="977"/>
        <v/>
      </c>
      <c r="CI688" t="str">
        <f t="shared" si="977"/>
        <v/>
      </c>
      <c r="CJ688" t="str">
        <f t="shared" si="977"/>
        <v/>
      </c>
      <c r="CK688" s="359" t="str">
        <f t="shared" si="977"/>
        <v/>
      </c>
      <c r="CL688" t="str">
        <f t="shared" si="977"/>
        <v/>
      </c>
      <c r="CM688" t="str">
        <f t="shared" si="977"/>
        <v/>
      </c>
      <c r="CN688" t="str">
        <f t="shared" si="977"/>
        <v/>
      </c>
      <c r="CO688" s="359" t="str">
        <f t="shared" si="977"/>
        <v/>
      </c>
      <c r="CP688" t="str">
        <f t="shared" si="977"/>
        <v/>
      </c>
      <c r="CQ688" t="str">
        <f t="shared" si="977"/>
        <v/>
      </c>
      <c r="CR688" t="str">
        <f t="shared" si="977"/>
        <v/>
      </c>
      <c r="CS688" s="359" t="str">
        <f t="shared" si="977"/>
        <v/>
      </c>
      <c r="CT688" t="str">
        <f t="shared" si="977"/>
        <v/>
      </c>
      <c r="CU688" t="str">
        <f t="shared" si="977"/>
        <v/>
      </c>
      <c r="CV688" t="str">
        <f t="shared" si="977"/>
        <v/>
      </c>
      <c r="CW688" t="str">
        <f t="shared" si="977"/>
        <v/>
      </c>
      <c r="CX688" s="359" t="str">
        <f t="shared" si="977"/>
        <v/>
      </c>
      <c r="CY688" t="str">
        <f t="shared" si="977"/>
        <v/>
      </c>
      <c r="CZ688" t="str">
        <f t="shared" si="977"/>
        <v/>
      </c>
      <c r="DA688" t="str">
        <f t="shared" si="977"/>
        <v/>
      </c>
      <c r="DB688" s="359" t="str">
        <f t="shared" si="977"/>
        <v/>
      </c>
      <c r="DC688" t="str">
        <f t="shared" si="977"/>
        <v/>
      </c>
      <c r="DD688" t="str">
        <f t="shared" si="977"/>
        <v/>
      </c>
      <c r="DE688" t="str">
        <f t="shared" si="977"/>
        <v/>
      </c>
      <c r="DF688" s="359" t="str">
        <f t="shared" si="977"/>
        <v/>
      </c>
      <c r="DG688" t="str">
        <f t="shared" si="977"/>
        <v/>
      </c>
      <c r="DH688" t="str">
        <f t="shared" si="977"/>
        <v/>
      </c>
      <c r="DI688" t="str">
        <f t="shared" si="977"/>
        <v/>
      </c>
      <c r="DJ688" t="str">
        <f t="shared" si="977"/>
        <v/>
      </c>
      <c r="DK688" s="359" t="str">
        <f t="shared" si="977"/>
        <v/>
      </c>
      <c r="DL688" t="str">
        <f t="shared" si="977"/>
        <v>X</v>
      </c>
      <c r="DM688" t="str">
        <f t="shared" ref="DM688:EG688" si="978">IF(DM$2&gt;=$R686,IF(DM$2&lt;=$S686,"X",""),"")</f>
        <v>X</v>
      </c>
      <c r="DN688" t="str">
        <f t="shared" si="978"/>
        <v>X</v>
      </c>
      <c r="DO688" s="359" t="str">
        <f t="shared" si="978"/>
        <v>X</v>
      </c>
      <c r="DP688" t="str">
        <f t="shared" si="978"/>
        <v>X</v>
      </c>
      <c r="DQ688" t="str">
        <f t="shared" si="978"/>
        <v>X</v>
      </c>
      <c r="DR688" t="str">
        <f t="shared" si="978"/>
        <v>X</v>
      </c>
      <c r="DS688" s="359" t="str">
        <f t="shared" si="978"/>
        <v>X</v>
      </c>
      <c r="DT688" t="str">
        <f t="shared" si="978"/>
        <v/>
      </c>
      <c r="DU688" t="str">
        <f t="shared" si="978"/>
        <v/>
      </c>
      <c r="DV688" t="str">
        <f t="shared" si="978"/>
        <v/>
      </c>
      <c r="DW688" t="str">
        <f t="shared" si="978"/>
        <v/>
      </c>
      <c r="DX688" s="359" t="str">
        <f t="shared" si="978"/>
        <v/>
      </c>
      <c r="DY688" t="str">
        <f t="shared" si="978"/>
        <v/>
      </c>
      <c r="DZ688" t="str">
        <f t="shared" si="978"/>
        <v/>
      </c>
      <c r="EA688" t="str">
        <f t="shared" si="978"/>
        <v/>
      </c>
      <c r="EB688" s="359" t="str">
        <f t="shared" si="978"/>
        <v/>
      </c>
      <c r="EC688" t="str">
        <f t="shared" si="978"/>
        <v/>
      </c>
      <c r="ED688" t="str">
        <f t="shared" si="978"/>
        <v/>
      </c>
      <c r="EE688" t="str">
        <f t="shared" si="978"/>
        <v/>
      </c>
      <c r="EF688" t="str">
        <f t="shared" si="978"/>
        <v/>
      </c>
      <c r="EG688" s="359" t="str">
        <f t="shared" si="978"/>
        <v/>
      </c>
      <c r="EH688" t="str">
        <f>BD686</f>
        <v>Pterostylis z. sp. Cape Le Grand</v>
      </c>
      <c r="EJ688" t="str">
        <f t="shared" si="955"/>
        <v>Pterostylis z. sp. 'coastal clubbed sepals'</v>
      </c>
      <c r="EK688" s="100">
        <f t="shared" si="947"/>
        <v>0</v>
      </c>
      <c r="EL688" s="3">
        <f t="shared" si="947"/>
        <v>0</v>
      </c>
      <c r="EM688" s="3">
        <f t="shared" si="947"/>
        <v>0</v>
      </c>
      <c r="EN688" s="3">
        <f t="shared" si="947"/>
        <v>0</v>
      </c>
      <c r="EO688" s="3">
        <f t="shared" si="947"/>
        <v>0</v>
      </c>
      <c r="EP688" s="3">
        <f t="shared" si="947"/>
        <v>0</v>
      </c>
      <c r="EQ688" s="3">
        <f t="shared" si="947"/>
        <v>0</v>
      </c>
      <c r="ER688" s="3">
        <f t="shared" si="947"/>
        <v>1</v>
      </c>
      <c r="ES688" s="3">
        <f t="shared" si="947"/>
        <v>1</v>
      </c>
      <c r="ET688" s="3">
        <f t="shared" si="947"/>
        <v>1</v>
      </c>
      <c r="EU688" s="3">
        <f t="shared" si="947"/>
        <v>0</v>
      </c>
      <c r="EV688" s="24">
        <f t="shared" si="947"/>
        <v>0</v>
      </c>
      <c r="EW688" s="245">
        <f t="shared" si="867"/>
        <v>3</v>
      </c>
      <c r="EX688" s="262" t="str">
        <f t="shared" si="866"/>
        <v/>
      </c>
    </row>
    <row r="689" spans="1:154" ht="16.149999999999999" customHeight="1" x14ac:dyDescent="0.25">
      <c r="A689" s="363"/>
      <c r="D689" s="363"/>
      <c r="E689" s="363"/>
      <c r="F689" s="363"/>
      <c r="G689" s="363"/>
      <c r="H689" s="363"/>
      <c r="I689" s="363"/>
      <c r="J689" s="68">
        <f t="shared" si="956"/>
        <v>1200</v>
      </c>
      <c r="K689" s="417" t="str">
        <f t="shared" si="865"/>
        <v>Pterostylis z. sp. Mehinup</v>
      </c>
      <c r="L689" s="417">
        <v>1200</v>
      </c>
      <c r="M689" s="417" t="s">
        <v>1765</v>
      </c>
      <c r="N689" s="418" t="s">
        <v>3245</v>
      </c>
      <c r="O689" s="363" t="str">
        <f t="shared" si="969"/>
        <v>S</v>
      </c>
      <c r="P689" s="144" t="s">
        <v>2323</v>
      </c>
      <c r="Q689" s="364" t="s">
        <v>3116</v>
      </c>
      <c r="R689" s="365">
        <v>42978</v>
      </c>
      <c r="S689" s="365">
        <v>43008</v>
      </c>
      <c r="T689" s="603" t="s">
        <v>7894</v>
      </c>
      <c r="U689" s="603" t="s">
        <v>7894</v>
      </c>
      <c r="V689" s="603" t="s">
        <v>7894</v>
      </c>
      <c r="W689" s="603" t="s">
        <v>7894</v>
      </c>
      <c r="X689" s="603" t="s">
        <v>7894</v>
      </c>
      <c r="Y689" s="603" t="s">
        <v>7894</v>
      </c>
      <c r="Z689" s="603" t="s">
        <v>7894</v>
      </c>
      <c r="AA689" s="603" t="s">
        <v>7894</v>
      </c>
      <c r="AB689" s="603" t="s">
        <v>7894</v>
      </c>
      <c r="AC689" s="603" t="s">
        <v>7894</v>
      </c>
      <c r="AD689" s="603" t="s">
        <v>7894</v>
      </c>
      <c r="AE689" s="603" t="s">
        <v>7894</v>
      </c>
      <c r="AF689" s="605" t="s">
        <v>48</v>
      </c>
      <c r="AG689" s="605" t="s">
        <v>48</v>
      </c>
      <c r="AH689" s="366" t="s">
        <v>685</v>
      </c>
      <c r="AI689" s="363">
        <f t="shared" si="966"/>
        <v>6</v>
      </c>
      <c r="AJ689" s="363">
        <v>31</v>
      </c>
      <c r="AK689" s="413" t="str">
        <f t="shared" si="861"/>
        <v>Bird Orchids</v>
      </c>
      <c r="AL689" s="413" t="str">
        <f t="shared" si="862"/>
        <v>Pterostylis barbata/barbata</v>
      </c>
      <c r="AM689" s="486" t="s">
        <v>7608</v>
      </c>
      <c r="AN689" s="144" t="str">
        <f>VLOOKUP(L689,$L$3:$N$827,3,FALSE)</f>
        <v>precatoria</v>
      </c>
      <c r="AS689" s="69">
        <f t="shared" si="948"/>
        <v>36</v>
      </c>
      <c r="AT689" s="69">
        <f t="shared" si="949"/>
        <v>39</v>
      </c>
      <c r="AU689" s="69">
        <f t="shared" si="950"/>
        <v>8</v>
      </c>
      <c r="AV689" s="69">
        <f t="shared" si="951"/>
        <v>9</v>
      </c>
      <c r="AW689" s="81"/>
      <c r="AX689" s="70" t="s">
        <v>3114</v>
      </c>
      <c r="AY689" s="364" t="e">
        <v>#N/A</v>
      </c>
      <c r="AZ689" s="264" t="s">
        <v>48</v>
      </c>
      <c r="BA689" s="238"/>
      <c r="BB689" s="237" t="str">
        <f t="shared" si="952"/>
        <v/>
      </c>
      <c r="BC689" s="270">
        <f t="shared" si="970"/>
        <v>1200</v>
      </c>
      <c r="BD689" t="str">
        <f t="shared" si="971"/>
        <v>Pterostylis z. sp. Mehinup</v>
      </c>
      <c r="BE689" s="367" t="e">
        <f>COUNTIFS(#REF!,L689)</f>
        <v>#REF!</v>
      </c>
      <c r="BF689" s="374" t="str">
        <f t="shared" si="863"/>
        <v>n</v>
      </c>
      <c r="BG689" s="82"/>
      <c r="BH689" s="375"/>
      <c r="BI689" s="374"/>
      <c r="BJ689" s="403"/>
      <c r="CE689" t="str">
        <f>CONCATENATE(P688," (",K688,")")</f>
        <v>_Old species name (Pterostylis z. sp. 'coastal clubbed sepals')</v>
      </c>
      <c r="CF689" s="388" t="str">
        <f>K688</f>
        <v>Pterostylis z. sp. 'coastal clubbed sepals'</v>
      </c>
      <c r="CG689" t="str">
        <f t="shared" si="869"/>
        <v/>
      </c>
      <c r="CH689" t="str">
        <f t="shared" si="870"/>
        <v/>
      </c>
      <c r="CI689" t="str">
        <f t="shared" si="871"/>
        <v/>
      </c>
      <c r="CJ689" t="str">
        <f t="shared" si="872"/>
        <v/>
      </c>
      <c r="CK689" s="359" t="str">
        <f t="shared" si="873"/>
        <v/>
      </c>
      <c r="CL689" t="str">
        <f t="shared" si="874"/>
        <v/>
      </c>
      <c r="CM689" t="str">
        <f t="shared" si="875"/>
        <v/>
      </c>
      <c r="CN689" t="str">
        <f t="shared" si="876"/>
        <v/>
      </c>
      <c r="CO689" s="359" t="str">
        <f t="shared" si="877"/>
        <v/>
      </c>
      <c r="CP689" t="str">
        <f t="shared" si="878"/>
        <v/>
      </c>
      <c r="CQ689" t="str">
        <f t="shared" si="879"/>
        <v/>
      </c>
      <c r="CR689" t="str">
        <f t="shared" si="880"/>
        <v/>
      </c>
      <c r="CS689" s="359" t="str">
        <f t="shared" si="881"/>
        <v/>
      </c>
      <c r="CT689" t="str">
        <f t="shared" si="882"/>
        <v/>
      </c>
      <c r="CU689" t="str">
        <f t="shared" si="883"/>
        <v/>
      </c>
      <c r="CV689" t="str">
        <f t="shared" si="884"/>
        <v/>
      </c>
      <c r="CW689" t="str">
        <f t="shared" si="885"/>
        <v/>
      </c>
      <c r="CX689" s="359" t="str">
        <f t="shared" si="886"/>
        <v/>
      </c>
      <c r="CY689" t="str">
        <f t="shared" si="887"/>
        <v/>
      </c>
      <c r="CZ689" t="str">
        <f t="shared" si="888"/>
        <v/>
      </c>
      <c r="DA689" t="str">
        <f t="shared" si="889"/>
        <v/>
      </c>
      <c r="DB689" s="359" t="str">
        <f t="shared" si="890"/>
        <v/>
      </c>
      <c r="DC689" t="str">
        <f t="shared" si="891"/>
        <v/>
      </c>
      <c r="DD689" t="str">
        <f t="shared" si="892"/>
        <v/>
      </c>
      <c r="DE689" t="str">
        <f t="shared" si="893"/>
        <v/>
      </c>
      <c r="DF689" s="359" t="str">
        <f t="shared" si="894"/>
        <v/>
      </c>
      <c r="DG689" t="str">
        <f t="shared" si="895"/>
        <v/>
      </c>
      <c r="DH689" t="str">
        <f t="shared" si="896"/>
        <v/>
      </c>
      <c r="DI689" t="str">
        <f t="shared" si="897"/>
        <v/>
      </c>
      <c r="DJ689" t="str">
        <f t="shared" si="898"/>
        <v/>
      </c>
      <c r="DK689" s="359" t="str">
        <f t="shared" si="899"/>
        <v/>
      </c>
      <c r="DL689" t="str">
        <f t="shared" si="900"/>
        <v>X</v>
      </c>
      <c r="DM689" t="str">
        <f t="shared" si="901"/>
        <v>X</v>
      </c>
      <c r="DN689" t="str">
        <f t="shared" si="902"/>
        <v>X</v>
      </c>
      <c r="DO689" s="359" t="str">
        <f t="shared" si="903"/>
        <v>X</v>
      </c>
      <c r="DP689" t="str">
        <f t="shared" si="904"/>
        <v>X</v>
      </c>
      <c r="DQ689" t="str">
        <f t="shared" si="905"/>
        <v>X</v>
      </c>
      <c r="DR689" t="str">
        <f t="shared" si="906"/>
        <v>X</v>
      </c>
      <c r="DS689" s="359" t="str">
        <f t="shared" si="907"/>
        <v>X</v>
      </c>
      <c r="DT689" t="str">
        <f t="shared" si="908"/>
        <v>X</v>
      </c>
      <c r="DU689" t="str">
        <f t="shared" si="909"/>
        <v/>
      </c>
      <c r="DV689" t="str">
        <f t="shared" si="910"/>
        <v/>
      </c>
      <c r="DW689" t="str">
        <f t="shared" si="911"/>
        <v/>
      </c>
      <c r="DX689" s="359" t="str">
        <f t="shared" si="912"/>
        <v/>
      </c>
      <c r="DY689" t="str">
        <f t="shared" si="913"/>
        <v/>
      </c>
      <c r="DZ689" t="str">
        <f t="shared" si="914"/>
        <v/>
      </c>
      <c r="EA689" t="str">
        <f t="shared" si="915"/>
        <v/>
      </c>
      <c r="EB689" s="359" t="str">
        <f t="shared" si="916"/>
        <v/>
      </c>
      <c r="EC689" t="str">
        <f t="shared" si="917"/>
        <v/>
      </c>
      <c r="ED689" t="str">
        <f t="shared" si="918"/>
        <v/>
      </c>
      <c r="EE689" t="str">
        <f t="shared" si="919"/>
        <v/>
      </c>
      <c r="EF689" t="str">
        <f t="shared" si="920"/>
        <v/>
      </c>
      <c r="EG689" s="359" t="str">
        <f t="shared" si="921"/>
        <v/>
      </c>
      <c r="EH689" t="str">
        <f t="shared" si="868"/>
        <v>Pterostylis z. sp. 'coastal clubbed sepals'</v>
      </c>
      <c r="EJ689" t="str">
        <f t="shared" si="955"/>
        <v>Pterostylis z. sp. Mehinup</v>
      </c>
      <c r="EK689" s="100">
        <f t="shared" si="947"/>
        <v>0</v>
      </c>
      <c r="EL689" s="3">
        <f t="shared" si="947"/>
        <v>0</v>
      </c>
      <c r="EM689" s="3">
        <f t="shared" si="947"/>
        <v>0</v>
      </c>
      <c r="EN689" s="3">
        <f t="shared" si="947"/>
        <v>0</v>
      </c>
      <c r="EO689" s="3">
        <f t="shared" si="947"/>
        <v>0</v>
      </c>
      <c r="EP689" s="3">
        <f t="shared" si="947"/>
        <v>0</v>
      </c>
      <c r="EQ689" s="3">
        <f t="shared" si="947"/>
        <v>0</v>
      </c>
      <c r="ER689" s="3">
        <f t="shared" si="947"/>
        <v>1</v>
      </c>
      <c r="ES689" s="3">
        <f t="shared" si="947"/>
        <v>1</v>
      </c>
      <c r="ET689" s="3">
        <f t="shared" si="947"/>
        <v>0</v>
      </c>
      <c r="EU689" s="3">
        <f t="shared" si="947"/>
        <v>0</v>
      </c>
      <c r="EV689" s="24">
        <f t="shared" si="947"/>
        <v>0</v>
      </c>
      <c r="EW689" s="245">
        <f t="shared" si="867"/>
        <v>2</v>
      </c>
      <c r="EX689" s="262" t="str">
        <f t="shared" si="866"/>
        <v/>
      </c>
    </row>
    <row r="690" spans="1:154" ht="16.149999999999999" customHeight="1" x14ac:dyDescent="0.25">
      <c r="A690" s="363"/>
      <c r="D690" s="363"/>
      <c r="E690" s="363"/>
      <c r="F690" s="363"/>
      <c r="G690" s="363"/>
      <c r="H690" s="363"/>
      <c r="I690" s="363"/>
      <c r="J690" s="68">
        <f t="shared" si="956"/>
        <v>755</v>
      </c>
      <c r="K690" s="417" t="str">
        <f t="shared" si="865"/>
        <v>Pterostylis z.galgula</v>
      </c>
      <c r="L690" s="417">
        <v>755</v>
      </c>
      <c r="M690" s="417" t="s">
        <v>1765</v>
      </c>
      <c r="N690" s="418" t="s">
        <v>7637</v>
      </c>
      <c r="O690" s="363" t="str">
        <f t="shared" si="969"/>
        <v>S</v>
      </c>
      <c r="P690" s="144" t="s">
        <v>2323</v>
      </c>
      <c r="Q690" s="364" t="s">
        <v>3026</v>
      </c>
      <c r="R690" s="365">
        <v>42948</v>
      </c>
      <c r="S690" s="365">
        <v>43008</v>
      </c>
      <c r="T690" s="603" t="s">
        <v>7894</v>
      </c>
      <c r="U690" s="603" t="s">
        <v>7894</v>
      </c>
      <c r="V690" s="603" t="s">
        <v>7894</v>
      </c>
      <c r="W690" s="603" t="s">
        <v>7894</v>
      </c>
      <c r="X690" s="603" t="s">
        <v>7894</v>
      </c>
      <c r="Y690" s="603" t="s">
        <v>7894</v>
      </c>
      <c r="Z690" s="603" t="s">
        <v>7894</v>
      </c>
      <c r="AA690" s="603" t="s">
        <v>7894</v>
      </c>
      <c r="AB690" s="603" t="s">
        <v>7894</v>
      </c>
      <c r="AC690" s="603" t="s">
        <v>7894</v>
      </c>
      <c r="AD690" s="603" t="s">
        <v>7894</v>
      </c>
      <c r="AE690" s="603" t="s">
        <v>7894</v>
      </c>
      <c r="AF690" s="605" t="s">
        <v>48</v>
      </c>
      <c r="AG690" s="605" t="s">
        <v>48</v>
      </c>
      <c r="AH690" s="366" t="s">
        <v>685</v>
      </c>
      <c r="AI690" s="363">
        <f t="shared" si="966"/>
        <v>6</v>
      </c>
      <c r="AJ690" s="363">
        <v>31</v>
      </c>
      <c r="AK690" s="413" t="str">
        <f t="shared" si="861"/>
        <v>Bird Orchids</v>
      </c>
      <c r="AL690" s="413" t="str">
        <f t="shared" si="862"/>
        <v>Pterostylis barbata/barbata</v>
      </c>
      <c r="AM690" s="486" t="s">
        <v>7608</v>
      </c>
      <c r="AN690" s="144" t="str">
        <f>VLOOKUP(L690,$L$3:$N$827,3,FALSE)</f>
        <v>galgulus</v>
      </c>
      <c r="AS690" s="69">
        <f t="shared" si="948"/>
        <v>32</v>
      </c>
      <c r="AT690" s="69">
        <f t="shared" si="949"/>
        <v>39</v>
      </c>
      <c r="AU690" s="69">
        <f t="shared" si="950"/>
        <v>8</v>
      </c>
      <c r="AV690" s="69">
        <f t="shared" si="951"/>
        <v>9</v>
      </c>
      <c r="AW690" s="81"/>
      <c r="AX690" s="70" t="s">
        <v>3028</v>
      </c>
      <c r="AY690" s="364" t="e">
        <v>#N/A</v>
      </c>
      <c r="AZ690" s="264" t="s">
        <v>48</v>
      </c>
      <c r="BA690" s="238"/>
      <c r="BB690" s="237" t="str">
        <f t="shared" si="952"/>
        <v/>
      </c>
      <c r="BC690" s="270">
        <f t="shared" si="970"/>
        <v>755</v>
      </c>
      <c r="BD690" t="str">
        <f t="shared" si="971"/>
        <v>Pterostylis z.galgula</v>
      </c>
      <c r="BE690" s="367" t="e">
        <f>COUNTIFS(#REF!,L690)</f>
        <v>#REF!</v>
      </c>
      <c r="BF690" s="374" t="str">
        <f t="shared" si="863"/>
        <v>n</v>
      </c>
      <c r="BG690" s="82"/>
      <c r="BH690" s="375"/>
      <c r="BI690" s="374"/>
      <c r="BJ690" s="403"/>
      <c r="CE690" t="str">
        <f>CONCATENATE(P684," (",K684,")")</f>
        <v>_Old species name (Pterostylis z._PREVIOUS NAMES)</v>
      </c>
      <c r="CF690" s="388" t="str">
        <f>K684</f>
        <v>Pterostylis z._PREVIOUS NAMES</v>
      </c>
      <c r="CG690" t="str">
        <f t="shared" ref="CG690:DL690" si="979">IF(CG$2&gt;=$R684,IF(CG$2&lt;=$S684,"X",""),"")</f>
        <v/>
      </c>
      <c r="CH690" t="str">
        <f t="shared" si="979"/>
        <v/>
      </c>
      <c r="CI690" t="str">
        <f t="shared" si="979"/>
        <v/>
      </c>
      <c r="CJ690" t="str">
        <f t="shared" si="979"/>
        <v/>
      </c>
      <c r="CK690" s="359" t="str">
        <f t="shared" si="979"/>
        <v/>
      </c>
      <c r="CL690" t="str">
        <f t="shared" si="979"/>
        <v/>
      </c>
      <c r="CM690" t="str">
        <f t="shared" si="979"/>
        <v/>
      </c>
      <c r="CN690" t="str">
        <f t="shared" si="979"/>
        <v/>
      </c>
      <c r="CO690" s="359" t="str">
        <f t="shared" si="979"/>
        <v/>
      </c>
      <c r="CP690" t="str">
        <f t="shared" si="979"/>
        <v/>
      </c>
      <c r="CQ690" t="str">
        <f t="shared" si="979"/>
        <v/>
      </c>
      <c r="CR690" t="str">
        <f t="shared" si="979"/>
        <v/>
      </c>
      <c r="CS690" s="359" t="str">
        <f t="shared" si="979"/>
        <v/>
      </c>
      <c r="CT690" t="str">
        <f t="shared" si="979"/>
        <v/>
      </c>
      <c r="CU690" t="str">
        <f t="shared" si="979"/>
        <v/>
      </c>
      <c r="CV690" t="str">
        <f t="shared" si="979"/>
        <v/>
      </c>
      <c r="CW690" t="str">
        <f t="shared" si="979"/>
        <v/>
      </c>
      <c r="CX690" s="359" t="str">
        <f t="shared" si="979"/>
        <v/>
      </c>
      <c r="CY690" t="str">
        <f t="shared" si="979"/>
        <v/>
      </c>
      <c r="CZ690" t="str">
        <f t="shared" si="979"/>
        <v/>
      </c>
      <c r="DA690" t="str">
        <f t="shared" si="979"/>
        <v/>
      </c>
      <c r="DB690" s="359" t="str">
        <f t="shared" si="979"/>
        <v/>
      </c>
      <c r="DC690" t="str">
        <f t="shared" si="979"/>
        <v/>
      </c>
      <c r="DD690" t="str">
        <f t="shared" si="979"/>
        <v/>
      </c>
      <c r="DE690" t="str">
        <f t="shared" si="979"/>
        <v/>
      </c>
      <c r="DF690" s="359" t="str">
        <f t="shared" si="979"/>
        <v/>
      </c>
      <c r="DG690" t="str">
        <f t="shared" si="979"/>
        <v/>
      </c>
      <c r="DH690" t="str">
        <f t="shared" si="979"/>
        <v/>
      </c>
      <c r="DI690" t="str">
        <f t="shared" si="979"/>
        <v/>
      </c>
      <c r="DJ690" t="str">
        <f t="shared" si="979"/>
        <v/>
      </c>
      <c r="DK690" s="359" t="str">
        <f t="shared" si="979"/>
        <v/>
      </c>
      <c r="DL690" t="str">
        <f t="shared" si="979"/>
        <v/>
      </c>
      <c r="DM690" t="str">
        <f t="shared" ref="DM690:EG690" si="980">IF(DM$2&gt;=$R684,IF(DM$2&lt;=$S684,"X",""),"")</f>
        <v/>
      </c>
      <c r="DN690" t="str">
        <f t="shared" si="980"/>
        <v/>
      </c>
      <c r="DO690" s="359" t="str">
        <f t="shared" si="980"/>
        <v/>
      </c>
      <c r="DP690" t="str">
        <f t="shared" si="980"/>
        <v/>
      </c>
      <c r="DQ690" t="str">
        <f t="shared" si="980"/>
        <v/>
      </c>
      <c r="DR690" t="str">
        <f t="shared" si="980"/>
        <v/>
      </c>
      <c r="DS690" s="359" t="str">
        <f t="shared" si="980"/>
        <v/>
      </c>
      <c r="DT690" t="str">
        <f t="shared" si="980"/>
        <v/>
      </c>
      <c r="DU690" t="str">
        <f t="shared" si="980"/>
        <v/>
      </c>
      <c r="DV690" t="str">
        <f t="shared" si="980"/>
        <v/>
      </c>
      <c r="DW690" t="str">
        <f t="shared" si="980"/>
        <v/>
      </c>
      <c r="DX690" s="359" t="str">
        <f t="shared" si="980"/>
        <v/>
      </c>
      <c r="DY690" t="str">
        <f t="shared" si="980"/>
        <v/>
      </c>
      <c r="DZ690" t="str">
        <f t="shared" si="980"/>
        <v/>
      </c>
      <c r="EA690" t="str">
        <f t="shared" si="980"/>
        <v/>
      </c>
      <c r="EB690" s="359" t="str">
        <f t="shared" si="980"/>
        <v/>
      </c>
      <c r="EC690" t="str">
        <f t="shared" si="980"/>
        <v/>
      </c>
      <c r="ED690" t="str">
        <f t="shared" si="980"/>
        <v/>
      </c>
      <c r="EE690" t="str">
        <f t="shared" si="980"/>
        <v/>
      </c>
      <c r="EF690" t="str">
        <f t="shared" si="980"/>
        <v/>
      </c>
      <c r="EG690" s="359" t="str">
        <f t="shared" si="980"/>
        <v/>
      </c>
      <c r="EH690" t="str">
        <f>BD684</f>
        <v>Pterostylis z._PREVIOUS NAMES</v>
      </c>
      <c r="EJ690" t="str">
        <f t="shared" si="955"/>
        <v>Pterostylis z.galgula</v>
      </c>
      <c r="EK690" s="100">
        <f t="shared" ref="EK690:EV710" si="981">IF($AV690&gt;=$AU690,IF(AND(EK$2&gt;=$AU690,EK$2&lt;=$AV690),1,0),IF(OR(EK$2&gt;=$AU690,EK$2&lt;=$AV690),1,0))</f>
        <v>0</v>
      </c>
      <c r="EL690" s="3">
        <f t="shared" si="981"/>
        <v>0</v>
      </c>
      <c r="EM690" s="3">
        <f t="shared" si="981"/>
        <v>0</v>
      </c>
      <c r="EN690" s="3">
        <f t="shared" si="981"/>
        <v>0</v>
      </c>
      <c r="EO690" s="3">
        <f t="shared" si="981"/>
        <v>0</v>
      </c>
      <c r="EP690" s="3">
        <f t="shared" si="981"/>
        <v>0</v>
      </c>
      <c r="EQ690" s="3">
        <f t="shared" si="981"/>
        <v>0</v>
      </c>
      <c r="ER690" s="3">
        <f t="shared" si="981"/>
        <v>1</v>
      </c>
      <c r="ES690" s="3">
        <f t="shared" si="981"/>
        <v>1</v>
      </c>
      <c r="ET690" s="3">
        <f t="shared" si="981"/>
        <v>0</v>
      </c>
      <c r="EU690" s="3">
        <f t="shared" si="981"/>
        <v>0</v>
      </c>
      <c r="EV690" s="24">
        <f t="shared" si="981"/>
        <v>0</v>
      </c>
      <c r="EW690" s="245">
        <f t="shared" si="867"/>
        <v>2</v>
      </c>
      <c r="EX690" s="262" t="str">
        <f t="shared" si="866"/>
        <v/>
      </c>
    </row>
    <row r="691" spans="1:154" ht="16.149999999999999" customHeight="1" x14ac:dyDescent="0.25">
      <c r="A691" s="363"/>
      <c r="D691" s="363"/>
      <c r="E691" s="363"/>
      <c r="F691" s="363"/>
      <c r="G691" s="363"/>
      <c r="H691" s="363"/>
      <c r="I691" s="363"/>
      <c r="J691" s="68">
        <f t="shared" si="956"/>
        <v>403</v>
      </c>
      <c r="K691" s="417" t="str">
        <f t="shared" si="865"/>
        <v>Pterostylis z.platypus ms</v>
      </c>
      <c r="L691" s="417">
        <v>403</v>
      </c>
      <c r="M691" s="417" t="s">
        <v>1765</v>
      </c>
      <c r="N691" s="418" t="s">
        <v>3246</v>
      </c>
      <c r="O691" s="363" t="str">
        <f t="shared" si="969"/>
        <v>S</v>
      </c>
      <c r="P691" s="144" t="s">
        <v>2323</v>
      </c>
      <c r="Q691" s="364" t="s">
        <v>3102</v>
      </c>
      <c r="R691" s="365">
        <v>42979</v>
      </c>
      <c r="S691" s="365">
        <v>43069</v>
      </c>
      <c r="T691" s="603" t="s">
        <v>7894</v>
      </c>
      <c r="U691" s="603" t="s">
        <v>7894</v>
      </c>
      <c r="V691" s="603" t="s">
        <v>7894</v>
      </c>
      <c r="W691" s="603" t="s">
        <v>7894</v>
      </c>
      <c r="X691" s="603" t="s">
        <v>7894</v>
      </c>
      <c r="Y691" s="603" t="s">
        <v>7894</v>
      </c>
      <c r="Z691" s="603" t="s">
        <v>7894</v>
      </c>
      <c r="AA691" s="603" t="s">
        <v>7894</v>
      </c>
      <c r="AB691" s="603" t="s">
        <v>7894</v>
      </c>
      <c r="AC691" s="603" t="s">
        <v>7894</v>
      </c>
      <c r="AD691" s="603" t="s">
        <v>7894</v>
      </c>
      <c r="AE691" s="603" t="s">
        <v>7894</v>
      </c>
      <c r="AF691" s="605" t="s">
        <v>48</v>
      </c>
      <c r="AG691" s="605" t="s">
        <v>48</v>
      </c>
      <c r="AH691" s="366" t="s">
        <v>685</v>
      </c>
      <c r="AI691" s="363">
        <f t="shared" si="966"/>
        <v>6</v>
      </c>
      <c r="AJ691" s="363">
        <v>36</v>
      </c>
      <c r="AK691" s="413" t="str">
        <f t="shared" si="861"/>
        <v>Rufus Greenhoods</v>
      </c>
      <c r="AL691" s="413" t="str">
        <f t="shared" si="862"/>
        <v>Pterostylis rufa</v>
      </c>
      <c r="AM691" s="486" t="s">
        <v>7608</v>
      </c>
      <c r="AN691" s="144" t="str">
        <f>VLOOKUP(L691,$L$3:$N$827,3,FALSE)</f>
        <v>perculta</v>
      </c>
      <c r="AS691" s="69">
        <f t="shared" si="948"/>
        <v>36</v>
      </c>
      <c r="AT691" s="69">
        <f t="shared" si="949"/>
        <v>48</v>
      </c>
      <c r="AU691" s="69">
        <f t="shared" si="950"/>
        <v>9</v>
      </c>
      <c r="AV691" s="69">
        <f t="shared" si="951"/>
        <v>11</v>
      </c>
      <c r="AW691" s="81"/>
      <c r="AX691" s="70"/>
      <c r="AY691" s="364">
        <v>45358</v>
      </c>
      <c r="AZ691" s="264" t="s">
        <v>48</v>
      </c>
      <c r="BA691" s="238"/>
      <c r="BB691" s="237" t="str">
        <f t="shared" si="952"/>
        <v/>
      </c>
      <c r="BC691" s="270">
        <f t="shared" si="970"/>
        <v>403</v>
      </c>
      <c r="BD691" t="str">
        <f t="shared" si="971"/>
        <v>Pterostylis z.platypus ms</v>
      </c>
      <c r="BE691" s="367" t="e">
        <f>COUNTIFS(#REF!,L691)</f>
        <v>#REF!</v>
      </c>
      <c r="BF691" s="374" t="str">
        <f t="shared" si="863"/>
        <v>n</v>
      </c>
      <c r="BG691" s="82"/>
      <c r="BH691" s="375"/>
      <c r="BI691" s="374"/>
      <c r="BJ691" s="403"/>
      <c r="CE691" t="str">
        <f>CONCATENATE(P690," (",K690,")")</f>
        <v>_Old species name (Pterostylis z.galgula)</v>
      </c>
      <c r="CF691" s="388" t="str">
        <f t="shared" ref="CF691:CF705" si="982">K690</f>
        <v>Pterostylis z.galgula</v>
      </c>
      <c r="CG691" t="str">
        <f t="shared" si="869"/>
        <v/>
      </c>
      <c r="CH691" t="str">
        <f t="shared" si="870"/>
        <v/>
      </c>
      <c r="CI691" t="str">
        <f t="shared" si="871"/>
        <v/>
      </c>
      <c r="CJ691" t="str">
        <f t="shared" si="872"/>
        <v/>
      </c>
      <c r="CK691" s="359" t="str">
        <f t="shared" si="873"/>
        <v/>
      </c>
      <c r="CL691" t="str">
        <f t="shared" si="874"/>
        <v/>
      </c>
      <c r="CM691" t="str">
        <f t="shared" si="875"/>
        <v/>
      </c>
      <c r="CN691" t="str">
        <f t="shared" si="876"/>
        <v/>
      </c>
      <c r="CO691" s="359" t="str">
        <f t="shared" si="877"/>
        <v/>
      </c>
      <c r="CP691" t="str">
        <f t="shared" si="878"/>
        <v/>
      </c>
      <c r="CQ691" t="str">
        <f t="shared" si="879"/>
        <v/>
      </c>
      <c r="CR691" t="str">
        <f t="shared" si="880"/>
        <v/>
      </c>
      <c r="CS691" s="359" t="str">
        <f t="shared" si="881"/>
        <v/>
      </c>
      <c r="CT691" t="str">
        <f t="shared" si="882"/>
        <v/>
      </c>
      <c r="CU691" t="str">
        <f t="shared" si="883"/>
        <v/>
      </c>
      <c r="CV691" t="str">
        <f t="shared" si="884"/>
        <v/>
      </c>
      <c r="CW691" t="str">
        <f t="shared" si="885"/>
        <v/>
      </c>
      <c r="CX691" s="359" t="str">
        <f t="shared" si="886"/>
        <v/>
      </c>
      <c r="CY691" t="str">
        <f t="shared" si="887"/>
        <v/>
      </c>
      <c r="CZ691" t="str">
        <f t="shared" si="888"/>
        <v/>
      </c>
      <c r="DA691" t="str">
        <f t="shared" si="889"/>
        <v/>
      </c>
      <c r="DB691" s="359" t="str">
        <f t="shared" si="890"/>
        <v/>
      </c>
      <c r="DC691" t="str">
        <f t="shared" si="891"/>
        <v/>
      </c>
      <c r="DD691" t="str">
        <f t="shared" si="892"/>
        <v/>
      </c>
      <c r="DE691" t="str">
        <f t="shared" si="893"/>
        <v/>
      </c>
      <c r="DF691" s="359" t="str">
        <f t="shared" si="894"/>
        <v/>
      </c>
      <c r="DG691" t="str">
        <f t="shared" si="895"/>
        <v/>
      </c>
      <c r="DH691" t="str">
        <f t="shared" si="896"/>
        <v/>
      </c>
      <c r="DI691" t="str">
        <f t="shared" si="897"/>
        <v/>
      </c>
      <c r="DJ691" t="str">
        <f t="shared" si="898"/>
        <v/>
      </c>
      <c r="DK691" s="359" t="str">
        <f t="shared" si="899"/>
        <v/>
      </c>
      <c r="DL691" t="str">
        <f t="shared" si="900"/>
        <v>X</v>
      </c>
      <c r="DM691" t="str">
        <f t="shared" si="901"/>
        <v>X</v>
      </c>
      <c r="DN691" t="str">
        <f t="shared" si="902"/>
        <v>X</v>
      </c>
      <c r="DO691" s="359" t="str">
        <f t="shared" si="903"/>
        <v>X</v>
      </c>
      <c r="DP691" t="str">
        <f t="shared" si="904"/>
        <v>X</v>
      </c>
      <c r="DQ691" t="str">
        <f t="shared" si="905"/>
        <v>X</v>
      </c>
      <c r="DR691" t="str">
        <f t="shared" si="906"/>
        <v>X</v>
      </c>
      <c r="DS691" s="359" t="str">
        <f t="shared" si="907"/>
        <v>X</v>
      </c>
      <c r="DT691" t="str">
        <f t="shared" si="908"/>
        <v/>
      </c>
      <c r="DU691" t="str">
        <f t="shared" si="909"/>
        <v/>
      </c>
      <c r="DV691" t="str">
        <f t="shared" si="910"/>
        <v/>
      </c>
      <c r="DW691" t="str">
        <f t="shared" si="911"/>
        <v/>
      </c>
      <c r="DX691" s="359" t="str">
        <f t="shared" si="912"/>
        <v/>
      </c>
      <c r="DY691" t="str">
        <f t="shared" si="913"/>
        <v/>
      </c>
      <c r="DZ691" t="str">
        <f t="shared" si="914"/>
        <v/>
      </c>
      <c r="EA691" t="str">
        <f t="shared" si="915"/>
        <v/>
      </c>
      <c r="EB691" s="359" t="str">
        <f t="shared" si="916"/>
        <v/>
      </c>
      <c r="EC691" t="str">
        <f t="shared" si="917"/>
        <v/>
      </c>
      <c r="ED691" t="str">
        <f t="shared" si="918"/>
        <v/>
      </c>
      <c r="EE691" t="str">
        <f t="shared" si="919"/>
        <v/>
      </c>
      <c r="EF691" t="str">
        <f t="shared" si="920"/>
        <v/>
      </c>
      <c r="EG691" s="359" t="str">
        <f t="shared" si="921"/>
        <v/>
      </c>
      <c r="EH691" t="str">
        <f t="shared" si="868"/>
        <v>Pterostylis z.galgula</v>
      </c>
      <c r="EJ691" t="str">
        <f t="shared" si="955"/>
        <v>Pterostylis z.platypus ms</v>
      </c>
      <c r="EK691" s="100">
        <f t="shared" si="981"/>
        <v>0</v>
      </c>
      <c r="EL691" s="3">
        <f t="shared" si="981"/>
        <v>0</v>
      </c>
      <c r="EM691" s="3">
        <f t="shared" si="981"/>
        <v>0</v>
      </c>
      <c r="EN691" s="3">
        <f t="shared" si="981"/>
        <v>0</v>
      </c>
      <c r="EO691" s="3">
        <f t="shared" si="981"/>
        <v>0</v>
      </c>
      <c r="EP691" s="3">
        <f t="shared" si="981"/>
        <v>0</v>
      </c>
      <c r="EQ691" s="3">
        <f t="shared" si="981"/>
        <v>0</v>
      </c>
      <c r="ER691" s="3">
        <f t="shared" si="981"/>
        <v>0</v>
      </c>
      <c r="ES691" s="3">
        <f t="shared" si="981"/>
        <v>1</v>
      </c>
      <c r="ET691" s="3">
        <f t="shared" si="981"/>
        <v>1</v>
      </c>
      <c r="EU691" s="3">
        <f t="shared" si="981"/>
        <v>1</v>
      </c>
      <c r="EV691" s="24">
        <f t="shared" si="981"/>
        <v>0</v>
      </c>
      <c r="EW691" s="245">
        <f t="shared" si="867"/>
        <v>3</v>
      </c>
      <c r="EX691" s="262" t="str">
        <f t="shared" si="866"/>
        <v/>
      </c>
    </row>
    <row r="692" spans="1:154" ht="16.149999999999999" customHeight="1" x14ac:dyDescent="0.25">
      <c r="A692" s="363"/>
      <c r="D692" s="363"/>
      <c r="E692" s="363"/>
      <c r="F692" s="363"/>
      <c r="G692" s="363"/>
      <c r="H692" s="363"/>
      <c r="I692" s="363"/>
      <c r="J692" s="68">
        <f t="shared" si="956"/>
        <v>402</v>
      </c>
      <c r="K692" s="417" t="str">
        <f t="shared" si="865"/>
        <v>Pterostylis z.polyphylla</v>
      </c>
      <c r="L692" s="417">
        <v>402</v>
      </c>
      <c r="M692" s="417" t="s">
        <v>1765</v>
      </c>
      <c r="N692" s="418" t="s">
        <v>7507</v>
      </c>
      <c r="O692" s="363" t="str">
        <f t="shared" si="969"/>
        <v>S</v>
      </c>
      <c r="P692" s="144" t="s">
        <v>2323</v>
      </c>
      <c r="Q692" s="364" t="s">
        <v>3113</v>
      </c>
      <c r="R692" s="365">
        <v>42948</v>
      </c>
      <c r="S692" s="365">
        <v>42993</v>
      </c>
      <c r="T692" s="603" t="s">
        <v>7894</v>
      </c>
      <c r="U692" s="603" t="s">
        <v>7894</v>
      </c>
      <c r="V692" s="603" t="s">
        <v>7894</v>
      </c>
      <c r="W692" s="603" t="s">
        <v>7894</v>
      </c>
      <c r="X692" s="603" t="s">
        <v>7894</v>
      </c>
      <c r="Y692" s="603" t="s">
        <v>7894</v>
      </c>
      <c r="Z692" s="603" t="s">
        <v>7894</v>
      </c>
      <c r="AA692" s="603" t="s">
        <v>7894</v>
      </c>
      <c r="AB692" s="603" t="s">
        <v>7894</v>
      </c>
      <c r="AC692" s="603" t="s">
        <v>7894</v>
      </c>
      <c r="AD692" s="603" t="s">
        <v>7894</v>
      </c>
      <c r="AE692" s="603" t="s">
        <v>7894</v>
      </c>
      <c r="AF692" s="605" t="s">
        <v>48</v>
      </c>
      <c r="AG692" s="605" t="s">
        <v>48</v>
      </c>
      <c r="AH692" s="366" t="s">
        <v>1307</v>
      </c>
      <c r="AI692" s="363">
        <f t="shared" si="966"/>
        <v>3</v>
      </c>
      <c r="AJ692" s="363">
        <v>34</v>
      </c>
      <c r="AK692" s="413" t="str">
        <f t="shared" si="861"/>
        <v>Snail Orchids</v>
      </c>
      <c r="AL692" s="413" t="str">
        <f t="shared" si="862"/>
        <v>Pterostylis nana</v>
      </c>
      <c r="AM692" s="486" t="s">
        <v>7608</v>
      </c>
      <c r="AN692" s="144" t="s">
        <v>7506</v>
      </c>
      <c r="AS692" s="69">
        <f t="shared" si="948"/>
        <v>32</v>
      </c>
      <c r="AT692" s="69">
        <f t="shared" si="949"/>
        <v>37</v>
      </c>
      <c r="AU692" s="69">
        <f t="shared" si="950"/>
        <v>8</v>
      </c>
      <c r="AV692" s="69">
        <f t="shared" si="951"/>
        <v>9</v>
      </c>
      <c r="AW692" s="81"/>
      <c r="AX692" s="21" t="s">
        <v>3114</v>
      </c>
      <c r="AY692" s="364" t="e">
        <v>#N/A</v>
      </c>
      <c r="AZ692" s="264" t="s">
        <v>48</v>
      </c>
      <c r="BA692" s="238"/>
      <c r="BB692" s="237" t="str">
        <f t="shared" si="952"/>
        <v/>
      </c>
      <c r="BC692" s="270">
        <f t="shared" si="970"/>
        <v>402</v>
      </c>
      <c r="BD692" t="str">
        <f t="shared" si="971"/>
        <v>Pterostylis z.polyphylla</v>
      </c>
      <c r="BE692" s="367" t="e">
        <f>COUNTIFS(#REF!,L692)</f>
        <v>#REF!</v>
      </c>
      <c r="BF692" s="374" t="str">
        <f t="shared" si="863"/>
        <v>n</v>
      </c>
      <c r="BG692" s="82"/>
      <c r="BH692" s="375"/>
      <c r="BI692" s="374"/>
      <c r="BJ692" s="403"/>
      <c r="CE692" t="str">
        <f>CONCATENATE(P691," (",K691,")")</f>
        <v>_Old species name (Pterostylis z.platypus ms)</v>
      </c>
      <c r="CF692" s="388" t="str">
        <f t="shared" si="982"/>
        <v>Pterostylis z.platypus ms</v>
      </c>
      <c r="CG692" t="str">
        <f t="shared" si="869"/>
        <v/>
      </c>
      <c r="CH692" t="str">
        <f t="shared" si="870"/>
        <v/>
      </c>
      <c r="CI692" t="str">
        <f t="shared" si="871"/>
        <v/>
      </c>
      <c r="CJ692" t="str">
        <f t="shared" si="872"/>
        <v/>
      </c>
      <c r="CK692" s="359" t="str">
        <f t="shared" si="873"/>
        <v/>
      </c>
      <c r="CL692" t="str">
        <f t="shared" si="874"/>
        <v/>
      </c>
      <c r="CM692" t="str">
        <f t="shared" si="875"/>
        <v/>
      </c>
      <c r="CN692" t="str">
        <f t="shared" si="876"/>
        <v/>
      </c>
      <c r="CO692" s="359" t="str">
        <f t="shared" si="877"/>
        <v/>
      </c>
      <c r="CP692" t="str">
        <f t="shared" si="878"/>
        <v/>
      </c>
      <c r="CQ692" t="str">
        <f t="shared" si="879"/>
        <v/>
      </c>
      <c r="CR692" t="str">
        <f t="shared" si="880"/>
        <v/>
      </c>
      <c r="CS692" s="359" t="str">
        <f t="shared" si="881"/>
        <v/>
      </c>
      <c r="CT692" t="str">
        <f t="shared" si="882"/>
        <v/>
      </c>
      <c r="CU692" t="str">
        <f t="shared" si="883"/>
        <v/>
      </c>
      <c r="CV692" t="str">
        <f t="shared" si="884"/>
        <v/>
      </c>
      <c r="CW692" t="str">
        <f t="shared" si="885"/>
        <v/>
      </c>
      <c r="CX692" s="359" t="str">
        <f t="shared" si="886"/>
        <v/>
      </c>
      <c r="CY692" t="str">
        <f t="shared" si="887"/>
        <v/>
      </c>
      <c r="CZ692" t="str">
        <f t="shared" si="888"/>
        <v/>
      </c>
      <c r="DA692" t="str">
        <f t="shared" si="889"/>
        <v/>
      </c>
      <c r="DB692" s="359" t="str">
        <f t="shared" si="890"/>
        <v/>
      </c>
      <c r="DC692" t="str">
        <f t="shared" si="891"/>
        <v/>
      </c>
      <c r="DD692" t="str">
        <f t="shared" si="892"/>
        <v/>
      </c>
      <c r="DE692" t="str">
        <f t="shared" si="893"/>
        <v/>
      </c>
      <c r="DF692" s="359" t="str">
        <f t="shared" si="894"/>
        <v/>
      </c>
      <c r="DG692" t="str">
        <f t="shared" si="895"/>
        <v/>
      </c>
      <c r="DH692" t="str">
        <f t="shared" si="896"/>
        <v/>
      </c>
      <c r="DI692" t="str">
        <f t="shared" si="897"/>
        <v/>
      </c>
      <c r="DJ692" t="str">
        <f t="shared" si="898"/>
        <v/>
      </c>
      <c r="DK692" s="359" t="str">
        <f t="shared" si="899"/>
        <v/>
      </c>
      <c r="DL692" t="str">
        <f t="shared" si="900"/>
        <v/>
      </c>
      <c r="DM692" t="str">
        <f t="shared" si="901"/>
        <v/>
      </c>
      <c r="DN692" t="str">
        <f t="shared" si="902"/>
        <v/>
      </c>
      <c r="DO692" s="359" t="str">
        <f t="shared" si="903"/>
        <v/>
      </c>
      <c r="DP692" t="str">
        <f t="shared" si="904"/>
        <v>X</v>
      </c>
      <c r="DQ692" t="str">
        <f t="shared" si="905"/>
        <v>X</v>
      </c>
      <c r="DR692" t="str">
        <f t="shared" si="906"/>
        <v>X</v>
      </c>
      <c r="DS692" s="359" t="str">
        <f t="shared" si="907"/>
        <v>X</v>
      </c>
      <c r="DT692" t="str">
        <f t="shared" si="908"/>
        <v>X</v>
      </c>
      <c r="DU692" t="str">
        <f t="shared" si="909"/>
        <v>X</v>
      </c>
      <c r="DV692" t="str">
        <f t="shared" si="910"/>
        <v>X</v>
      </c>
      <c r="DW692" t="str">
        <f t="shared" si="911"/>
        <v>X</v>
      </c>
      <c r="DX692" s="359" t="str">
        <f t="shared" si="912"/>
        <v>X</v>
      </c>
      <c r="DY692" t="str">
        <f t="shared" si="913"/>
        <v>X</v>
      </c>
      <c r="DZ692" t="str">
        <f t="shared" si="914"/>
        <v>X</v>
      </c>
      <c r="EA692" t="str">
        <f t="shared" si="915"/>
        <v>X</v>
      </c>
      <c r="EB692" s="359" t="str">
        <f t="shared" si="916"/>
        <v>X</v>
      </c>
      <c r="EC692" t="str">
        <f t="shared" si="917"/>
        <v/>
      </c>
      <c r="ED692" t="str">
        <f t="shared" si="918"/>
        <v/>
      </c>
      <c r="EE692" t="str">
        <f t="shared" si="919"/>
        <v/>
      </c>
      <c r="EF692" t="str">
        <f t="shared" si="920"/>
        <v/>
      </c>
      <c r="EG692" s="359" t="str">
        <f t="shared" si="921"/>
        <v/>
      </c>
      <c r="EH692" t="str">
        <f t="shared" si="868"/>
        <v>Pterostylis z.platypus ms</v>
      </c>
      <c r="EJ692" t="str">
        <f t="shared" si="955"/>
        <v>Pterostylis z.polyphylla</v>
      </c>
      <c r="EK692" s="100">
        <f t="shared" si="981"/>
        <v>0</v>
      </c>
      <c r="EL692" s="3">
        <f t="shared" si="981"/>
        <v>0</v>
      </c>
      <c r="EM692" s="3">
        <f t="shared" si="981"/>
        <v>0</v>
      </c>
      <c r="EN692" s="3">
        <f t="shared" si="981"/>
        <v>0</v>
      </c>
      <c r="EO692" s="3">
        <f t="shared" si="981"/>
        <v>0</v>
      </c>
      <c r="EP692" s="3">
        <f t="shared" si="981"/>
        <v>0</v>
      </c>
      <c r="EQ692" s="3">
        <f t="shared" si="981"/>
        <v>0</v>
      </c>
      <c r="ER692" s="3">
        <f t="shared" si="981"/>
        <v>1</v>
      </c>
      <c r="ES692" s="3">
        <f t="shared" si="981"/>
        <v>1</v>
      </c>
      <c r="ET692" s="3">
        <f t="shared" si="981"/>
        <v>0</v>
      </c>
      <c r="EU692" s="3">
        <f t="shared" si="981"/>
        <v>0</v>
      </c>
      <c r="EV692" s="24">
        <f t="shared" si="981"/>
        <v>0</v>
      </c>
      <c r="EW692" s="245">
        <f t="shared" si="867"/>
        <v>2</v>
      </c>
      <c r="EX692" s="262" t="str">
        <f t="shared" si="866"/>
        <v/>
      </c>
    </row>
    <row r="693" spans="1:154" ht="16.149999999999999" customHeight="1" x14ac:dyDescent="0.25">
      <c r="A693" s="363"/>
      <c r="D693" s="363"/>
      <c r="E693" s="363"/>
      <c r="F693" s="363"/>
      <c r="G693" s="363"/>
      <c r="H693" s="363"/>
      <c r="I693" s="363"/>
      <c r="J693" s="68">
        <f t="shared" si="956"/>
        <v>937</v>
      </c>
      <c r="K693" s="417" t="str">
        <f t="shared" si="865"/>
        <v>Pterostylis z.sp. cauline leaves</v>
      </c>
      <c r="L693" s="417">
        <v>937</v>
      </c>
      <c r="M693" s="417" t="s">
        <v>1765</v>
      </c>
      <c r="N693" s="418" t="s">
        <v>1405</v>
      </c>
      <c r="O693" s="363" t="str">
        <f t="shared" si="969"/>
        <v>S</v>
      </c>
      <c r="P693" s="144" t="s">
        <v>2323</v>
      </c>
      <c r="Q693" s="364" t="s">
        <v>3119</v>
      </c>
      <c r="R693" s="365">
        <v>42948</v>
      </c>
      <c r="S693" s="365">
        <v>43008</v>
      </c>
      <c r="T693" s="603" t="s">
        <v>7894</v>
      </c>
      <c r="U693" s="603" t="s">
        <v>7894</v>
      </c>
      <c r="V693" s="603" t="s">
        <v>7894</v>
      </c>
      <c r="W693" s="603" t="s">
        <v>7894</v>
      </c>
      <c r="X693" s="603" t="s">
        <v>7894</v>
      </c>
      <c r="Y693" s="603" t="s">
        <v>7894</v>
      </c>
      <c r="Z693" s="603" t="s">
        <v>7894</v>
      </c>
      <c r="AA693" s="603" t="s">
        <v>7894</v>
      </c>
      <c r="AB693" s="603" t="s">
        <v>7894</v>
      </c>
      <c r="AC693" s="603" t="s">
        <v>7894</v>
      </c>
      <c r="AD693" s="603" t="s">
        <v>7894</v>
      </c>
      <c r="AE693" s="603" t="s">
        <v>7894</v>
      </c>
      <c r="AF693" s="605" t="s">
        <v>48</v>
      </c>
      <c r="AG693" s="605" t="s">
        <v>48</v>
      </c>
      <c r="AH693" s="366" t="s">
        <v>685</v>
      </c>
      <c r="AI693" s="363">
        <f t="shared" si="966"/>
        <v>6</v>
      </c>
      <c r="AJ693" s="363">
        <v>34</v>
      </c>
      <c r="AK693" s="413" t="str">
        <f t="shared" si="861"/>
        <v>Snail Orchids</v>
      </c>
      <c r="AL693" s="413" t="str">
        <f t="shared" si="862"/>
        <v>Pterostylis nana</v>
      </c>
      <c r="AM693" s="486" t="s">
        <v>7608</v>
      </c>
      <c r="AN693" s="144" t="str">
        <f t="shared" ref="AN693:AN724" si="983">VLOOKUP(L693,$L$3:$N$827,3,FALSE)</f>
        <v>ectypha</v>
      </c>
      <c r="AS693" s="69">
        <f t="shared" si="948"/>
        <v>32</v>
      </c>
      <c r="AT693" s="69">
        <f t="shared" si="949"/>
        <v>39</v>
      </c>
      <c r="AU693" s="69">
        <f t="shared" si="950"/>
        <v>8</v>
      </c>
      <c r="AV693" s="69">
        <f t="shared" si="951"/>
        <v>9</v>
      </c>
      <c r="AW693" s="81" t="e">
        <f>VLOOKUP(AM693,#REF!,6,FALSE)</f>
        <v>#REF!</v>
      </c>
      <c r="AX693" s="452" t="s">
        <v>3002</v>
      </c>
      <c r="AY693" s="364" t="e">
        <v>#N/A</v>
      </c>
      <c r="AZ693" s="264" t="s">
        <v>48</v>
      </c>
      <c r="BA693" s="238"/>
      <c r="BB693" s="237" t="str">
        <f t="shared" si="952"/>
        <v/>
      </c>
      <c r="BC693" s="270">
        <f t="shared" si="970"/>
        <v>937</v>
      </c>
      <c r="BD693" t="str">
        <f t="shared" si="971"/>
        <v>Pterostylis z.sp. cauline leaves</v>
      </c>
      <c r="BE693" s="367" t="e">
        <f>COUNTIFS(#REF!,L693)</f>
        <v>#REF!</v>
      </c>
      <c r="BF693" s="374" t="str">
        <f t="shared" si="863"/>
        <v>n</v>
      </c>
      <c r="BG693" s="82"/>
      <c r="BH693" s="375"/>
      <c r="BI693" s="374"/>
      <c r="BJ693" s="403"/>
      <c r="CE693" t="str">
        <f>CONCATENATE(P692," (",K692,")")</f>
        <v>_Old species name (Pterostylis z.polyphylla)</v>
      </c>
      <c r="CF693" s="388" t="str">
        <f t="shared" si="982"/>
        <v>Pterostylis z.polyphylla</v>
      </c>
      <c r="CG693" t="str">
        <f t="shared" si="869"/>
        <v/>
      </c>
      <c r="CH693" t="str">
        <f t="shared" si="870"/>
        <v/>
      </c>
      <c r="CI693" t="str">
        <f t="shared" si="871"/>
        <v/>
      </c>
      <c r="CJ693" t="str">
        <f t="shared" si="872"/>
        <v/>
      </c>
      <c r="CK693" s="359" t="str">
        <f t="shared" si="873"/>
        <v/>
      </c>
      <c r="CL693" t="str">
        <f t="shared" si="874"/>
        <v/>
      </c>
      <c r="CM693" t="str">
        <f t="shared" si="875"/>
        <v/>
      </c>
      <c r="CN693" t="str">
        <f t="shared" si="876"/>
        <v/>
      </c>
      <c r="CO693" s="359" t="str">
        <f t="shared" si="877"/>
        <v/>
      </c>
      <c r="CP693" t="str">
        <f t="shared" si="878"/>
        <v/>
      </c>
      <c r="CQ693" t="str">
        <f t="shared" si="879"/>
        <v/>
      </c>
      <c r="CR693" t="str">
        <f t="shared" si="880"/>
        <v/>
      </c>
      <c r="CS693" s="359" t="str">
        <f t="shared" si="881"/>
        <v/>
      </c>
      <c r="CT693" t="str">
        <f t="shared" si="882"/>
        <v/>
      </c>
      <c r="CU693" t="str">
        <f t="shared" si="883"/>
        <v/>
      </c>
      <c r="CV693" t="str">
        <f t="shared" si="884"/>
        <v/>
      </c>
      <c r="CW693" t="str">
        <f t="shared" si="885"/>
        <v/>
      </c>
      <c r="CX693" s="359" t="str">
        <f t="shared" si="886"/>
        <v/>
      </c>
      <c r="CY693" t="str">
        <f t="shared" si="887"/>
        <v/>
      </c>
      <c r="CZ693" t="str">
        <f t="shared" si="888"/>
        <v/>
      </c>
      <c r="DA693" t="str">
        <f t="shared" si="889"/>
        <v/>
      </c>
      <c r="DB693" s="359" t="str">
        <f t="shared" si="890"/>
        <v/>
      </c>
      <c r="DC693" t="str">
        <f t="shared" si="891"/>
        <v/>
      </c>
      <c r="DD693" t="str">
        <f t="shared" si="892"/>
        <v/>
      </c>
      <c r="DE693" t="str">
        <f t="shared" si="893"/>
        <v/>
      </c>
      <c r="DF693" s="359" t="str">
        <f t="shared" si="894"/>
        <v/>
      </c>
      <c r="DG693" t="str">
        <f t="shared" si="895"/>
        <v/>
      </c>
      <c r="DH693" t="str">
        <f t="shared" si="896"/>
        <v/>
      </c>
      <c r="DI693" t="str">
        <f t="shared" si="897"/>
        <v/>
      </c>
      <c r="DJ693" t="str">
        <f t="shared" si="898"/>
        <v/>
      </c>
      <c r="DK693" s="359" t="str">
        <f t="shared" si="899"/>
        <v/>
      </c>
      <c r="DL693" t="str">
        <f t="shared" si="900"/>
        <v>X</v>
      </c>
      <c r="DM693" t="str">
        <f t="shared" si="901"/>
        <v>X</v>
      </c>
      <c r="DN693" t="str">
        <f t="shared" si="902"/>
        <v>X</v>
      </c>
      <c r="DO693" s="359" t="str">
        <f t="shared" si="903"/>
        <v>X</v>
      </c>
      <c r="DP693" t="str">
        <f t="shared" si="904"/>
        <v>X</v>
      </c>
      <c r="DQ693" t="str">
        <f t="shared" si="905"/>
        <v>X</v>
      </c>
      <c r="DR693" t="str">
        <f t="shared" si="906"/>
        <v/>
      </c>
      <c r="DS693" s="359" t="str">
        <f t="shared" si="907"/>
        <v/>
      </c>
      <c r="DT693" t="str">
        <f t="shared" si="908"/>
        <v/>
      </c>
      <c r="DU693" t="str">
        <f t="shared" si="909"/>
        <v/>
      </c>
      <c r="DV693" t="str">
        <f t="shared" si="910"/>
        <v/>
      </c>
      <c r="DW693" t="str">
        <f t="shared" si="911"/>
        <v/>
      </c>
      <c r="DX693" s="359" t="str">
        <f t="shared" si="912"/>
        <v/>
      </c>
      <c r="DY693" t="str">
        <f t="shared" si="913"/>
        <v/>
      </c>
      <c r="DZ693" t="str">
        <f t="shared" si="914"/>
        <v/>
      </c>
      <c r="EA693" t="str">
        <f t="shared" si="915"/>
        <v/>
      </c>
      <c r="EB693" s="359" t="str">
        <f t="shared" si="916"/>
        <v/>
      </c>
      <c r="EC693" t="str">
        <f t="shared" si="917"/>
        <v/>
      </c>
      <c r="ED693" t="str">
        <f t="shared" si="918"/>
        <v/>
      </c>
      <c r="EE693" t="str">
        <f t="shared" si="919"/>
        <v/>
      </c>
      <c r="EF693" t="str">
        <f t="shared" si="920"/>
        <v/>
      </c>
      <c r="EG693" s="359" t="str">
        <f t="shared" si="921"/>
        <v/>
      </c>
      <c r="EH693" t="str">
        <f t="shared" si="868"/>
        <v>Pterostylis z.polyphylla</v>
      </c>
      <c r="EJ693" t="str">
        <f t="shared" si="955"/>
        <v>Pterostylis z.sp. cauline leaves</v>
      </c>
      <c r="EK693" s="100">
        <f t="shared" si="981"/>
        <v>0</v>
      </c>
      <c r="EL693" s="3">
        <f t="shared" si="981"/>
        <v>0</v>
      </c>
      <c r="EM693" s="3">
        <f t="shared" si="981"/>
        <v>0</v>
      </c>
      <c r="EN693" s="3">
        <f t="shared" si="981"/>
        <v>0</v>
      </c>
      <c r="EO693" s="3">
        <f t="shared" si="981"/>
        <v>0</v>
      </c>
      <c r="EP693" s="3">
        <f t="shared" si="981"/>
        <v>0</v>
      </c>
      <c r="EQ693" s="3">
        <f t="shared" si="981"/>
        <v>0</v>
      </c>
      <c r="ER693" s="3">
        <f t="shared" si="981"/>
        <v>1</v>
      </c>
      <c r="ES693" s="3">
        <f t="shared" si="981"/>
        <v>1</v>
      </c>
      <c r="ET693" s="3">
        <f t="shared" si="981"/>
        <v>0</v>
      </c>
      <c r="EU693" s="3">
        <f t="shared" si="981"/>
        <v>0</v>
      </c>
      <c r="EV693" s="24">
        <f t="shared" si="981"/>
        <v>0</v>
      </c>
      <c r="EW693" s="245">
        <f t="shared" si="867"/>
        <v>2</v>
      </c>
      <c r="EX693" s="262" t="str">
        <f t="shared" si="866"/>
        <v/>
      </c>
    </row>
    <row r="694" spans="1:154" ht="16.149999999999999" customHeight="1" x14ac:dyDescent="0.25">
      <c r="A694" s="363"/>
      <c r="D694" s="363"/>
      <c r="E694" s="363"/>
      <c r="F694" s="363"/>
      <c r="G694" s="363"/>
      <c r="H694" s="363"/>
      <c r="I694" s="363"/>
      <c r="J694" s="68">
        <v>1020</v>
      </c>
      <c r="K694" s="424" t="str">
        <f>CONCATENATE(M694," ",N694)</f>
        <v>Pterostylis sp. z.'coastal snail'</v>
      </c>
      <c r="L694" s="417">
        <v>1020</v>
      </c>
      <c r="M694" s="424" t="s">
        <v>1765</v>
      </c>
      <c r="N694" s="418" t="s">
        <v>7681</v>
      </c>
      <c r="O694" s="363" t="str">
        <f t="shared" si="969"/>
        <v>S</v>
      </c>
      <c r="P694" s="144" t="s">
        <v>2323</v>
      </c>
      <c r="Q694" s="364" t="s">
        <v>3174</v>
      </c>
      <c r="R694" s="365">
        <v>42917</v>
      </c>
      <c r="S694" s="365">
        <v>42978</v>
      </c>
      <c r="T694" s="603" t="s">
        <v>7894</v>
      </c>
      <c r="U694" s="603" t="s">
        <v>7894</v>
      </c>
      <c r="V694" s="603" t="s">
        <v>7894</v>
      </c>
      <c r="W694" s="603" t="s">
        <v>7894</v>
      </c>
      <c r="X694" s="603" t="s">
        <v>7894</v>
      </c>
      <c r="Y694" s="603" t="s">
        <v>7894</v>
      </c>
      <c r="Z694" s="603" t="s">
        <v>7894</v>
      </c>
      <c r="AA694" s="603" t="s">
        <v>7894</v>
      </c>
      <c r="AB694" s="603" t="s">
        <v>7894</v>
      </c>
      <c r="AC694" s="603" t="s">
        <v>7894</v>
      </c>
      <c r="AD694" s="603" t="s">
        <v>7894</v>
      </c>
      <c r="AE694" s="603" t="s">
        <v>7894</v>
      </c>
      <c r="AF694" s="605" t="s">
        <v>48</v>
      </c>
      <c r="AG694" s="605" t="s">
        <v>48</v>
      </c>
      <c r="AH694" s="366" t="s">
        <v>685</v>
      </c>
      <c r="AI694" s="363">
        <f t="shared" si="966"/>
        <v>6</v>
      </c>
      <c r="AJ694" s="363">
        <v>34</v>
      </c>
      <c r="AK694" s="413" t="str">
        <f t="shared" si="861"/>
        <v>Snail Orchids</v>
      </c>
      <c r="AL694" s="413" t="str">
        <f t="shared" si="862"/>
        <v>Pterostylis nana</v>
      </c>
      <c r="AM694" s="486" t="s">
        <v>7608</v>
      </c>
      <c r="AN694" s="144" t="str">
        <f t="shared" si="983"/>
        <v>grossa</v>
      </c>
      <c r="AS694" s="69">
        <f t="shared" si="948"/>
        <v>27</v>
      </c>
      <c r="AT694" s="69">
        <f t="shared" si="949"/>
        <v>35</v>
      </c>
      <c r="AU694" s="69">
        <f t="shared" si="950"/>
        <v>7</v>
      </c>
      <c r="AV694" s="69">
        <f t="shared" si="951"/>
        <v>8</v>
      </c>
      <c r="AW694" s="81"/>
      <c r="AX694" s="452" t="s">
        <v>3175</v>
      </c>
      <c r="AY694" s="364" t="e">
        <v>#N/A</v>
      </c>
      <c r="AZ694" s="264" t="s">
        <v>48</v>
      </c>
      <c r="BA694" s="238"/>
      <c r="BB694" s="237" t="str">
        <f t="shared" si="952"/>
        <v/>
      </c>
      <c r="BC694" s="270">
        <f t="shared" si="970"/>
        <v>1020</v>
      </c>
      <c r="BD694" t="str">
        <f t="shared" si="971"/>
        <v>Pterostylis sp. z.'coastal snail'</v>
      </c>
      <c r="BE694" s="367" t="e">
        <f>COUNTIFS(#REF!,L694)</f>
        <v>#REF!</v>
      </c>
      <c r="BF694" s="374" t="str">
        <f t="shared" si="863"/>
        <v>n</v>
      </c>
      <c r="BG694" s="82"/>
      <c r="BH694" s="375"/>
      <c r="BI694" s="374"/>
      <c r="BJ694" s="403"/>
      <c r="CE694" t="str">
        <f>CONCATENATE(P672," (",K672,")")</f>
        <v>Sparse Bird Orchid (Pterostylis sp. 'sparse')</v>
      </c>
      <c r="CF694" s="388" t="str">
        <f t="shared" si="982"/>
        <v>Pterostylis z.sp. cauline leaves</v>
      </c>
      <c r="CG694" t="str">
        <f t="shared" ref="CG694:DL694" si="984">IF(CG$2&gt;=$R672,IF(CG$2&lt;=$S672,"X",""),"")</f>
        <v/>
      </c>
      <c r="CH694" t="str">
        <f t="shared" si="984"/>
        <v/>
      </c>
      <c r="CI694" t="str">
        <f t="shared" si="984"/>
        <v/>
      </c>
      <c r="CJ694" t="str">
        <f t="shared" si="984"/>
        <v/>
      </c>
      <c r="CK694" s="359" t="str">
        <f t="shared" si="984"/>
        <v/>
      </c>
      <c r="CL694" t="str">
        <f t="shared" si="984"/>
        <v/>
      </c>
      <c r="CM694" t="str">
        <f t="shared" si="984"/>
        <v/>
      </c>
      <c r="CN694" t="str">
        <f t="shared" si="984"/>
        <v/>
      </c>
      <c r="CO694" s="359" t="str">
        <f t="shared" si="984"/>
        <v/>
      </c>
      <c r="CP694" t="str">
        <f t="shared" si="984"/>
        <v/>
      </c>
      <c r="CQ694" t="str">
        <f t="shared" si="984"/>
        <v/>
      </c>
      <c r="CR694" t="str">
        <f t="shared" si="984"/>
        <v/>
      </c>
      <c r="CS694" s="359" t="str">
        <f t="shared" si="984"/>
        <v/>
      </c>
      <c r="CT694" t="str">
        <f t="shared" si="984"/>
        <v/>
      </c>
      <c r="CU694" t="str">
        <f t="shared" si="984"/>
        <v/>
      </c>
      <c r="CV694" t="str">
        <f t="shared" si="984"/>
        <v/>
      </c>
      <c r="CW694" t="str">
        <f t="shared" si="984"/>
        <v/>
      </c>
      <c r="CX694" s="359" t="str">
        <f t="shared" si="984"/>
        <v/>
      </c>
      <c r="CY694" t="str">
        <f t="shared" si="984"/>
        <v/>
      </c>
      <c r="CZ694" t="str">
        <f t="shared" si="984"/>
        <v/>
      </c>
      <c r="DA694" t="str">
        <f t="shared" si="984"/>
        <v/>
      </c>
      <c r="DB694" s="359" t="str">
        <f t="shared" si="984"/>
        <v/>
      </c>
      <c r="DC694" t="str">
        <f t="shared" si="984"/>
        <v/>
      </c>
      <c r="DD694" t="str">
        <f t="shared" si="984"/>
        <v/>
      </c>
      <c r="DE694" t="str">
        <f t="shared" si="984"/>
        <v/>
      </c>
      <c r="DF694" s="359" t="str">
        <f t="shared" si="984"/>
        <v/>
      </c>
      <c r="DG694" t="str">
        <f t="shared" si="984"/>
        <v/>
      </c>
      <c r="DH694" t="str">
        <f t="shared" si="984"/>
        <v/>
      </c>
      <c r="DI694" t="str">
        <f t="shared" si="984"/>
        <v/>
      </c>
      <c r="DJ694" t="str">
        <f t="shared" si="984"/>
        <v/>
      </c>
      <c r="DK694" s="359" t="str">
        <f t="shared" si="984"/>
        <v/>
      </c>
      <c r="DL694" t="str">
        <f t="shared" si="984"/>
        <v>X</v>
      </c>
      <c r="DM694" t="str">
        <f t="shared" ref="DM694:EG694" si="985">IF(DM$2&gt;=$R672,IF(DM$2&lt;=$S672,"X",""),"")</f>
        <v>X</v>
      </c>
      <c r="DN694" t="str">
        <f t="shared" si="985"/>
        <v>X</v>
      </c>
      <c r="DO694" s="359" t="str">
        <f t="shared" si="985"/>
        <v>X</v>
      </c>
      <c r="DP694" t="str">
        <f t="shared" si="985"/>
        <v>X</v>
      </c>
      <c r="DQ694" t="str">
        <f t="shared" si="985"/>
        <v>X</v>
      </c>
      <c r="DR694" t="str">
        <f t="shared" si="985"/>
        <v>X</v>
      </c>
      <c r="DS694" s="359" t="str">
        <f t="shared" si="985"/>
        <v>X</v>
      </c>
      <c r="DT694" t="str">
        <f t="shared" si="985"/>
        <v/>
      </c>
      <c r="DU694" t="str">
        <f t="shared" si="985"/>
        <v/>
      </c>
      <c r="DV694" t="str">
        <f t="shared" si="985"/>
        <v/>
      </c>
      <c r="DW694" t="str">
        <f t="shared" si="985"/>
        <v/>
      </c>
      <c r="DX694" s="359" t="str">
        <f t="shared" si="985"/>
        <v/>
      </c>
      <c r="DY694" t="str">
        <f t="shared" si="985"/>
        <v/>
      </c>
      <c r="DZ694" t="str">
        <f t="shared" si="985"/>
        <v/>
      </c>
      <c r="EA694" t="str">
        <f t="shared" si="985"/>
        <v/>
      </c>
      <c r="EB694" s="359" t="str">
        <f t="shared" si="985"/>
        <v/>
      </c>
      <c r="EC694" t="str">
        <f t="shared" si="985"/>
        <v/>
      </c>
      <c r="ED694" t="str">
        <f t="shared" si="985"/>
        <v/>
      </c>
      <c r="EE694" t="str">
        <f t="shared" si="985"/>
        <v/>
      </c>
      <c r="EF694" t="str">
        <f t="shared" si="985"/>
        <v/>
      </c>
      <c r="EG694" s="359" t="str">
        <f t="shared" si="985"/>
        <v/>
      </c>
      <c r="EH694" t="str">
        <f t="shared" si="868"/>
        <v>Pterostylis z.sp. cauline leaves</v>
      </c>
      <c r="EJ694" t="str">
        <f t="shared" si="955"/>
        <v>Pterostylis sp. z.'coastal snail'</v>
      </c>
      <c r="EK694" s="100">
        <f t="shared" si="981"/>
        <v>0</v>
      </c>
      <c r="EL694" s="3">
        <f t="shared" si="981"/>
        <v>0</v>
      </c>
      <c r="EM694" s="3">
        <f t="shared" si="981"/>
        <v>0</v>
      </c>
      <c r="EN694" s="3">
        <f t="shared" si="981"/>
        <v>0</v>
      </c>
      <c r="EO694" s="3">
        <f t="shared" si="981"/>
        <v>0</v>
      </c>
      <c r="EP694" s="3">
        <f t="shared" si="981"/>
        <v>0</v>
      </c>
      <c r="EQ694" s="3">
        <f t="shared" si="981"/>
        <v>1</v>
      </c>
      <c r="ER694" s="3">
        <f t="shared" si="981"/>
        <v>1</v>
      </c>
      <c r="ES694" s="3">
        <f t="shared" si="981"/>
        <v>0</v>
      </c>
      <c r="ET694" s="3">
        <f t="shared" si="981"/>
        <v>0</v>
      </c>
      <c r="EU694" s="3">
        <f t="shared" si="981"/>
        <v>0</v>
      </c>
      <c r="EV694" s="24">
        <f t="shared" si="981"/>
        <v>0</v>
      </c>
      <c r="EW694" s="245">
        <f t="shared" si="867"/>
        <v>2</v>
      </c>
      <c r="EX694" s="262" t="str">
        <f t="shared" si="866"/>
        <v/>
      </c>
    </row>
    <row r="695" spans="1:154" ht="16.149999999999999" customHeight="1" x14ac:dyDescent="0.25">
      <c r="A695" s="363"/>
      <c r="D695" s="363"/>
      <c r="E695" s="363"/>
      <c r="F695" s="363"/>
      <c r="G695" s="363"/>
      <c r="H695" s="363"/>
      <c r="I695" s="363"/>
      <c r="J695" s="68">
        <f t="shared" si="956"/>
        <v>1191</v>
      </c>
      <c r="K695" s="417" t="str">
        <f t="shared" si="865"/>
        <v>Pterostylis z.sp. 'Chudalup'</v>
      </c>
      <c r="L695" s="417">
        <v>1191</v>
      </c>
      <c r="M695" s="417" t="s">
        <v>1765</v>
      </c>
      <c r="N695" s="418" t="s">
        <v>3247</v>
      </c>
      <c r="O695" s="363" t="str">
        <f t="shared" si="969"/>
        <v>S</v>
      </c>
      <c r="P695" s="144" t="s">
        <v>2323</v>
      </c>
      <c r="Q695" s="364" t="s">
        <v>3226</v>
      </c>
      <c r="R695" s="365">
        <v>42948</v>
      </c>
      <c r="S695" s="365">
        <v>43008</v>
      </c>
      <c r="T695" s="603" t="s">
        <v>7894</v>
      </c>
      <c r="U695" s="603" t="s">
        <v>7894</v>
      </c>
      <c r="V695" s="603" t="s">
        <v>7894</v>
      </c>
      <c r="W695" s="603" t="s">
        <v>7894</v>
      </c>
      <c r="X695" s="603" t="s">
        <v>7894</v>
      </c>
      <c r="Y695" s="603" t="s">
        <v>7894</v>
      </c>
      <c r="Z695" s="603" t="s">
        <v>7894</v>
      </c>
      <c r="AA695" s="603" t="s">
        <v>7894</v>
      </c>
      <c r="AB695" s="603" t="s">
        <v>7894</v>
      </c>
      <c r="AC695" s="603" t="s">
        <v>7894</v>
      </c>
      <c r="AD695" s="603" t="s">
        <v>7894</v>
      </c>
      <c r="AE695" s="603" t="s">
        <v>7894</v>
      </c>
      <c r="AF695" s="605" t="s">
        <v>48</v>
      </c>
      <c r="AG695" s="605" t="s">
        <v>48</v>
      </c>
      <c r="AH695" s="366" t="s">
        <v>685</v>
      </c>
      <c r="AI695" s="363">
        <f t="shared" si="966"/>
        <v>6</v>
      </c>
      <c r="AJ695" s="363">
        <v>34</v>
      </c>
      <c r="AK695" s="413" t="str">
        <f t="shared" si="861"/>
        <v>Snail Orchids</v>
      </c>
      <c r="AL695" s="413" t="str">
        <f t="shared" si="862"/>
        <v>Pterostylis nana</v>
      </c>
      <c r="AM695" s="486" t="s">
        <v>7608</v>
      </c>
      <c r="AN695" s="144" t="str">
        <f t="shared" si="983"/>
        <v>tylosa</v>
      </c>
      <c r="AS695" s="69">
        <f t="shared" si="948"/>
        <v>32</v>
      </c>
      <c r="AT695" s="69">
        <f t="shared" si="949"/>
        <v>39</v>
      </c>
      <c r="AU695" s="69">
        <f t="shared" si="950"/>
        <v>8</v>
      </c>
      <c r="AV695" s="69">
        <f t="shared" si="951"/>
        <v>9</v>
      </c>
      <c r="AW695" s="81"/>
      <c r="AX695" s="452" t="s">
        <v>3228</v>
      </c>
      <c r="AY695" s="364" t="e">
        <v>#N/A</v>
      </c>
      <c r="AZ695" s="264" t="s">
        <v>48</v>
      </c>
      <c r="BA695" s="238"/>
      <c r="BB695" s="237" t="str">
        <f t="shared" si="952"/>
        <v/>
      </c>
      <c r="BC695" s="270">
        <f t="shared" si="970"/>
        <v>1191</v>
      </c>
      <c r="BD695" t="str">
        <f t="shared" si="971"/>
        <v>Pterostylis z.sp. 'Chudalup'</v>
      </c>
      <c r="BE695" s="367" t="e">
        <f>COUNTIFS(#REF!,L695)</f>
        <v>#REF!</v>
      </c>
      <c r="BF695" s="374" t="str">
        <f t="shared" si="863"/>
        <v>n</v>
      </c>
      <c r="BG695" s="82"/>
      <c r="BH695" s="375"/>
      <c r="BI695" s="374"/>
      <c r="BJ695" s="403"/>
      <c r="CE695" t="str">
        <f>CONCATENATE(P693," (",K693,")")</f>
        <v>_Old species name (Pterostylis z.sp. cauline leaves)</v>
      </c>
      <c r="CF695" s="388" t="str">
        <f t="shared" si="982"/>
        <v>Pterostylis sp. z.'coastal snail'</v>
      </c>
      <c r="CG695" t="str">
        <f t="shared" ref="CG695:DL695" si="986">IF(CG$2&gt;=$R693,IF(CG$2&lt;=$S693,"X",""),"")</f>
        <v/>
      </c>
      <c r="CH695" t="str">
        <f t="shared" si="986"/>
        <v/>
      </c>
      <c r="CI695" t="str">
        <f t="shared" si="986"/>
        <v/>
      </c>
      <c r="CJ695" t="str">
        <f t="shared" si="986"/>
        <v/>
      </c>
      <c r="CK695" s="359" t="str">
        <f t="shared" si="986"/>
        <v/>
      </c>
      <c r="CL695" t="str">
        <f t="shared" si="986"/>
        <v/>
      </c>
      <c r="CM695" t="str">
        <f t="shared" si="986"/>
        <v/>
      </c>
      <c r="CN695" t="str">
        <f t="shared" si="986"/>
        <v/>
      </c>
      <c r="CO695" s="359" t="str">
        <f t="shared" si="986"/>
        <v/>
      </c>
      <c r="CP695" t="str">
        <f t="shared" si="986"/>
        <v/>
      </c>
      <c r="CQ695" t="str">
        <f t="shared" si="986"/>
        <v/>
      </c>
      <c r="CR695" t="str">
        <f t="shared" si="986"/>
        <v/>
      </c>
      <c r="CS695" s="359" t="str">
        <f t="shared" si="986"/>
        <v/>
      </c>
      <c r="CT695" t="str">
        <f t="shared" si="986"/>
        <v/>
      </c>
      <c r="CU695" t="str">
        <f t="shared" si="986"/>
        <v/>
      </c>
      <c r="CV695" t="str">
        <f t="shared" si="986"/>
        <v/>
      </c>
      <c r="CW695" t="str">
        <f t="shared" si="986"/>
        <v/>
      </c>
      <c r="CX695" s="359" t="str">
        <f t="shared" si="986"/>
        <v/>
      </c>
      <c r="CY695" t="str">
        <f t="shared" si="986"/>
        <v/>
      </c>
      <c r="CZ695" t="str">
        <f t="shared" si="986"/>
        <v/>
      </c>
      <c r="DA695" t="str">
        <f t="shared" si="986"/>
        <v/>
      </c>
      <c r="DB695" s="359" t="str">
        <f t="shared" si="986"/>
        <v/>
      </c>
      <c r="DC695" t="str">
        <f t="shared" si="986"/>
        <v/>
      </c>
      <c r="DD695" t="str">
        <f t="shared" si="986"/>
        <v/>
      </c>
      <c r="DE695" t="str">
        <f t="shared" si="986"/>
        <v/>
      </c>
      <c r="DF695" s="359" t="str">
        <f t="shared" si="986"/>
        <v/>
      </c>
      <c r="DG695" t="str">
        <f t="shared" si="986"/>
        <v/>
      </c>
      <c r="DH695" t="str">
        <f t="shared" si="986"/>
        <v/>
      </c>
      <c r="DI695" t="str">
        <f t="shared" si="986"/>
        <v/>
      </c>
      <c r="DJ695" t="str">
        <f t="shared" si="986"/>
        <v/>
      </c>
      <c r="DK695" s="359" t="str">
        <f t="shared" si="986"/>
        <v/>
      </c>
      <c r="DL695" t="str">
        <f t="shared" si="986"/>
        <v>X</v>
      </c>
      <c r="DM695" t="str">
        <f t="shared" ref="DM695:EG695" si="987">IF(DM$2&gt;=$R693,IF(DM$2&lt;=$S693,"X",""),"")</f>
        <v>X</v>
      </c>
      <c r="DN695" t="str">
        <f t="shared" si="987"/>
        <v>X</v>
      </c>
      <c r="DO695" s="359" t="str">
        <f t="shared" si="987"/>
        <v>X</v>
      </c>
      <c r="DP695" t="str">
        <f t="shared" si="987"/>
        <v>X</v>
      </c>
      <c r="DQ695" t="str">
        <f t="shared" si="987"/>
        <v>X</v>
      </c>
      <c r="DR695" t="str">
        <f t="shared" si="987"/>
        <v>X</v>
      </c>
      <c r="DS695" s="359" t="str">
        <f t="shared" si="987"/>
        <v>X</v>
      </c>
      <c r="DT695" t="str">
        <f t="shared" si="987"/>
        <v/>
      </c>
      <c r="DU695" t="str">
        <f t="shared" si="987"/>
        <v/>
      </c>
      <c r="DV695" t="str">
        <f t="shared" si="987"/>
        <v/>
      </c>
      <c r="DW695" t="str">
        <f t="shared" si="987"/>
        <v/>
      </c>
      <c r="DX695" s="359" t="str">
        <f t="shared" si="987"/>
        <v/>
      </c>
      <c r="DY695" t="str">
        <f t="shared" si="987"/>
        <v/>
      </c>
      <c r="DZ695" t="str">
        <f t="shared" si="987"/>
        <v/>
      </c>
      <c r="EA695" t="str">
        <f t="shared" si="987"/>
        <v/>
      </c>
      <c r="EB695" s="359" t="str">
        <f t="shared" si="987"/>
        <v/>
      </c>
      <c r="EC695" t="str">
        <f t="shared" si="987"/>
        <v/>
      </c>
      <c r="ED695" t="str">
        <f t="shared" si="987"/>
        <v/>
      </c>
      <c r="EE695" t="str">
        <f t="shared" si="987"/>
        <v/>
      </c>
      <c r="EF695" t="str">
        <f t="shared" si="987"/>
        <v/>
      </c>
      <c r="EG695" s="359" t="str">
        <f t="shared" si="987"/>
        <v/>
      </c>
      <c r="EH695" t="str">
        <f t="shared" si="868"/>
        <v>Pterostylis sp. z.'coastal snail'</v>
      </c>
      <c r="EJ695" t="str">
        <f t="shared" si="955"/>
        <v>Pterostylis z.sp. 'Chudalup'</v>
      </c>
      <c r="EK695" s="100">
        <f t="shared" si="981"/>
        <v>0</v>
      </c>
      <c r="EL695" s="3">
        <f t="shared" si="981"/>
        <v>0</v>
      </c>
      <c r="EM695" s="3">
        <f t="shared" si="981"/>
        <v>0</v>
      </c>
      <c r="EN695" s="3">
        <f t="shared" si="981"/>
        <v>0</v>
      </c>
      <c r="EO695" s="3">
        <f t="shared" si="981"/>
        <v>0</v>
      </c>
      <c r="EP695" s="3">
        <f t="shared" si="981"/>
        <v>0</v>
      </c>
      <c r="EQ695" s="3">
        <f t="shared" si="981"/>
        <v>0</v>
      </c>
      <c r="ER695" s="3">
        <f t="shared" si="981"/>
        <v>1</v>
      </c>
      <c r="ES695" s="3">
        <f t="shared" si="981"/>
        <v>1</v>
      </c>
      <c r="ET695" s="3">
        <f t="shared" si="981"/>
        <v>0</v>
      </c>
      <c r="EU695" s="3">
        <f t="shared" si="981"/>
        <v>0</v>
      </c>
      <c r="EV695" s="24">
        <f t="shared" si="981"/>
        <v>0</v>
      </c>
      <c r="EW695" s="245">
        <f t="shared" si="867"/>
        <v>2</v>
      </c>
      <c r="EX695" s="262" t="str">
        <f t="shared" si="866"/>
        <v/>
      </c>
    </row>
    <row r="696" spans="1:154" ht="16.149999999999999" customHeight="1" x14ac:dyDescent="0.25">
      <c r="A696" s="363"/>
      <c r="D696" s="363"/>
      <c r="E696" s="363"/>
      <c r="F696" s="363"/>
      <c r="G696" s="363"/>
      <c r="H696" s="363"/>
      <c r="I696" s="363"/>
      <c r="J696" s="68">
        <f t="shared" si="956"/>
        <v>778</v>
      </c>
      <c r="K696" s="417" t="str">
        <f t="shared" si="865"/>
        <v>Pterostylis z.sp. 'crinkled leaf'</v>
      </c>
      <c r="L696" s="417">
        <v>778</v>
      </c>
      <c r="M696" s="417" t="s">
        <v>1765</v>
      </c>
      <c r="N696" s="418" t="s">
        <v>1406</v>
      </c>
      <c r="O696" s="363" t="str">
        <f t="shared" si="969"/>
        <v>S</v>
      </c>
      <c r="P696" s="144" t="s">
        <v>2323</v>
      </c>
      <c r="Q696" s="364" t="s">
        <v>1876</v>
      </c>
      <c r="R696" s="365">
        <v>42916</v>
      </c>
      <c r="S696" s="365">
        <v>43008</v>
      </c>
      <c r="T696" s="603" t="s">
        <v>7894</v>
      </c>
      <c r="U696" s="603" t="s">
        <v>7894</v>
      </c>
      <c r="V696" s="603" t="s">
        <v>7894</v>
      </c>
      <c r="W696" s="603" t="s">
        <v>7894</v>
      </c>
      <c r="X696" s="603" t="s">
        <v>7894</v>
      </c>
      <c r="Y696" s="603" t="s">
        <v>7894</v>
      </c>
      <c r="Z696" s="603" t="s">
        <v>7894</v>
      </c>
      <c r="AA696" s="603" t="s">
        <v>7894</v>
      </c>
      <c r="AB696" s="603" t="s">
        <v>7894</v>
      </c>
      <c r="AC696" s="603" t="s">
        <v>7894</v>
      </c>
      <c r="AD696" s="603" t="s">
        <v>7894</v>
      </c>
      <c r="AE696" s="603" t="s">
        <v>7894</v>
      </c>
      <c r="AF696" s="605" t="s">
        <v>48</v>
      </c>
      <c r="AG696" s="605" t="s">
        <v>48</v>
      </c>
      <c r="AH696" s="366" t="s">
        <v>685</v>
      </c>
      <c r="AI696" s="363">
        <f t="shared" si="966"/>
        <v>6</v>
      </c>
      <c r="AJ696" s="363">
        <v>34</v>
      </c>
      <c r="AK696" s="413" t="str">
        <f t="shared" si="861"/>
        <v>Snail Orchids</v>
      </c>
      <c r="AL696" s="413" t="str">
        <f t="shared" si="862"/>
        <v>Pterostylis nana</v>
      </c>
      <c r="AM696" s="486" t="s">
        <v>7608</v>
      </c>
      <c r="AN696" s="144" t="str">
        <f t="shared" si="983"/>
        <v>crispula</v>
      </c>
      <c r="AO696" s="70" t="s">
        <v>2989</v>
      </c>
      <c r="AP696" s="70" t="s">
        <v>7564</v>
      </c>
      <c r="AS696" s="69">
        <f t="shared" si="948"/>
        <v>27</v>
      </c>
      <c r="AT696" s="69">
        <f t="shared" si="949"/>
        <v>39</v>
      </c>
      <c r="AU696" s="69">
        <f t="shared" si="950"/>
        <v>6</v>
      </c>
      <c r="AV696" s="69">
        <f t="shared" si="951"/>
        <v>9</v>
      </c>
      <c r="AW696" s="81"/>
      <c r="AX696" s="452" t="s">
        <v>2991</v>
      </c>
      <c r="AY696" s="364">
        <v>18655</v>
      </c>
      <c r="AZ696" s="264" t="s">
        <v>48</v>
      </c>
      <c r="BA696" s="238"/>
      <c r="BB696" s="237" t="str">
        <f t="shared" si="952"/>
        <v/>
      </c>
      <c r="BC696" s="270">
        <f t="shared" si="970"/>
        <v>778</v>
      </c>
      <c r="BD696" t="str">
        <f t="shared" si="971"/>
        <v>Pterostylis z.sp. 'crinkled leaf'</v>
      </c>
      <c r="BE696" s="367" t="e">
        <f>COUNTIFS(#REF!,L696)</f>
        <v>#REF!</v>
      </c>
      <c r="BF696" s="374" t="str">
        <f t="shared" si="863"/>
        <v>n</v>
      </c>
      <c r="BG696" s="82"/>
      <c r="BH696" s="375"/>
      <c r="BI696" s="374"/>
      <c r="BJ696" s="403"/>
      <c r="CE696" t="str">
        <f t="shared" ref="CE696:CE705" si="988">CONCATENATE(P695," (",K695,")")</f>
        <v>_Old species name (Pterostylis z.sp. 'Chudalup')</v>
      </c>
      <c r="CF696" s="388" t="str">
        <f t="shared" si="982"/>
        <v>Pterostylis z.sp. 'Chudalup'</v>
      </c>
      <c r="CG696" t="str">
        <f t="shared" si="869"/>
        <v/>
      </c>
      <c r="CH696" t="str">
        <f t="shared" si="870"/>
        <v/>
      </c>
      <c r="CI696" t="str">
        <f t="shared" si="871"/>
        <v/>
      </c>
      <c r="CJ696" t="str">
        <f t="shared" si="872"/>
        <v/>
      </c>
      <c r="CK696" s="359" t="str">
        <f t="shared" si="873"/>
        <v/>
      </c>
      <c r="CL696" t="str">
        <f t="shared" si="874"/>
        <v/>
      </c>
      <c r="CM696" t="str">
        <f t="shared" si="875"/>
        <v/>
      </c>
      <c r="CN696" t="str">
        <f t="shared" si="876"/>
        <v/>
      </c>
      <c r="CO696" s="359" t="str">
        <f t="shared" si="877"/>
        <v/>
      </c>
      <c r="CP696" t="str">
        <f t="shared" si="878"/>
        <v/>
      </c>
      <c r="CQ696" t="str">
        <f t="shared" si="879"/>
        <v/>
      </c>
      <c r="CR696" t="str">
        <f t="shared" si="880"/>
        <v/>
      </c>
      <c r="CS696" s="359" t="str">
        <f t="shared" si="881"/>
        <v/>
      </c>
      <c r="CT696" t="str">
        <f t="shared" si="882"/>
        <v/>
      </c>
      <c r="CU696" t="str">
        <f t="shared" si="883"/>
        <v/>
      </c>
      <c r="CV696" t="str">
        <f t="shared" si="884"/>
        <v/>
      </c>
      <c r="CW696" t="str">
        <f t="shared" si="885"/>
        <v/>
      </c>
      <c r="CX696" s="359" t="str">
        <f t="shared" si="886"/>
        <v/>
      </c>
      <c r="CY696" t="str">
        <f t="shared" si="887"/>
        <v/>
      </c>
      <c r="CZ696" t="str">
        <f t="shared" si="888"/>
        <v/>
      </c>
      <c r="DA696" t="str">
        <f t="shared" si="889"/>
        <v/>
      </c>
      <c r="DB696" s="359" t="str">
        <f t="shared" si="890"/>
        <v/>
      </c>
      <c r="DC696" t="str">
        <f t="shared" si="891"/>
        <v/>
      </c>
      <c r="DD696" t="str">
        <f t="shared" si="892"/>
        <v/>
      </c>
      <c r="DE696" t="str">
        <f t="shared" si="893"/>
        <v/>
      </c>
      <c r="DF696" s="359" t="str">
        <f t="shared" si="894"/>
        <v/>
      </c>
      <c r="DG696" t="str">
        <f t="shared" si="895"/>
        <v/>
      </c>
      <c r="DH696" t="str">
        <f t="shared" si="896"/>
        <v/>
      </c>
      <c r="DI696" t="str">
        <f t="shared" si="897"/>
        <v/>
      </c>
      <c r="DJ696" t="str">
        <f t="shared" si="898"/>
        <v/>
      </c>
      <c r="DK696" s="359" t="str">
        <f t="shared" si="899"/>
        <v/>
      </c>
      <c r="DL696" t="str">
        <f t="shared" si="900"/>
        <v>X</v>
      </c>
      <c r="DM696" t="str">
        <f t="shared" si="901"/>
        <v>X</v>
      </c>
      <c r="DN696" t="str">
        <f t="shared" si="902"/>
        <v>X</v>
      </c>
      <c r="DO696" s="359" t="str">
        <f t="shared" si="903"/>
        <v>X</v>
      </c>
      <c r="DP696" t="str">
        <f t="shared" si="904"/>
        <v>X</v>
      </c>
      <c r="DQ696" t="str">
        <f t="shared" si="905"/>
        <v>X</v>
      </c>
      <c r="DR696" t="str">
        <f t="shared" si="906"/>
        <v>X</v>
      </c>
      <c r="DS696" s="359" t="str">
        <f t="shared" si="907"/>
        <v>X</v>
      </c>
      <c r="DT696" t="str">
        <f t="shared" si="908"/>
        <v/>
      </c>
      <c r="DU696" t="str">
        <f t="shared" si="909"/>
        <v/>
      </c>
      <c r="DV696" t="str">
        <f t="shared" si="910"/>
        <v/>
      </c>
      <c r="DW696" t="str">
        <f t="shared" si="911"/>
        <v/>
      </c>
      <c r="DX696" s="359" t="str">
        <f t="shared" si="912"/>
        <v/>
      </c>
      <c r="DY696" t="str">
        <f t="shared" si="913"/>
        <v/>
      </c>
      <c r="DZ696" t="str">
        <f t="shared" si="914"/>
        <v/>
      </c>
      <c r="EA696" t="str">
        <f t="shared" si="915"/>
        <v/>
      </c>
      <c r="EB696" s="359" t="str">
        <f t="shared" si="916"/>
        <v/>
      </c>
      <c r="EC696" t="str">
        <f t="shared" si="917"/>
        <v/>
      </c>
      <c r="ED696" t="str">
        <f t="shared" si="918"/>
        <v/>
      </c>
      <c r="EE696" t="str">
        <f t="shared" si="919"/>
        <v/>
      </c>
      <c r="EF696" t="str">
        <f t="shared" si="920"/>
        <v/>
      </c>
      <c r="EG696" s="359" t="str">
        <f t="shared" si="921"/>
        <v/>
      </c>
      <c r="EH696" t="str">
        <f t="shared" si="868"/>
        <v>Pterostylis z.sp. 'Chudalup'</v>
      </c>
      <c r="EJ696" t="str">
        <f t="shared" si="955"/>
        <v>Pterostylis z.sp. 'crinkled leaf'</v>
      </c>
      <c r="EK696" s="100">
        <f t="shared" si="981"/>
        <v>0</v>
      </c>
      <c r="EL696" s="3">
        <f t="shared" si="981"/>
        <v>0</v>
      </c>
      <c r="EM696" s="3">
        <f t="shared" si="981"/>
        <v>0</v>
      </c>
      <c r="EN696" s="3">
        <f t="shared" si="981"/>
        <v>0</v>
      </c>
      <c r="EO696" s="3">
        <f t="shared" si="981"/>
        <v>0</v>
      </c>
      <c r="EP696" s="3">
        <f t="shared" si="981"/>
        <v>1</v>
      </c>
      <c r="EQ696" s="3">
        <f t="shared" si="981"/>
        <v>1</v>
      </c>
      <c r="ER696" s="3">
        <f t="shared" si="981"/>
        <v>1</v>
      </c>
      <c r="ES696" s="3">
        <f t="shared" si="981"/>
        <v>1</v>
      </c>
      <c r="ET696" s="3">
        <f t="shared" si="981"/>
        <v>0</v>
      </c>
      <c r="EU696" s="3">
        <f t="shared" si="981"/>
        <v>0</v>
      </c>
      <c r="EV696" s="24">
        <f t="shared" si="981"/>
        <v>0</v>
      </c>
      <c r="EW696" s="245">
        <f t="shared" si="867"/>
        <v>4</v>
      </c>
      <c r="EX696" s="262" t="str">
        <f t="shared" si="866"/>
        <v/>
      </c>
    </row>
    <row r="697" spans="1:154" ht="16.149999999999999" customHeight="1" x14ac:dyDescent="0.25">
      <c r="A697" s="363"/>
      <c r="D697" s="363"/>
      <c r="E697" s="363"/>
      <c r="F697" s="363"/>
      <c r="G697" s="363"/>
      <c r="H697" s="363"/>
      <c r="I697" s="363"/>
      <c r="J697" s="68">
        <f t="shared" si="956"/>
        <v>755</v>
      </c>
      <c r="K697" s="417" t="str">
        <f t="shared" si="865"/>
        <v>Pterostylis z.sp. dwarf bird</v>
      </c>
      <c r="L697" s="417">
        <v>755</v>
      </c>
      <c r="M697" s="417" t="s">
        <v>1765</v>
      </c>
      <c r="N697" s="418" t="s">
        <v>1355</v>
      </c>
      <c r="O697" s="363" t="str">
        <f t="shared" si="969"/>
        <v>S</v>
      </c>
      <c r="P697" s="144" t="s">
        <v>2323</v>
      </c>
      <c r="Q697" s="364" t="s">
        <v>3026</v>
      </c>
      <c r="R697" s="365">
        <v>42948</v>
      </c>
      <c r="S697" s="365">
        <v>43008</v>
      </c>
      <c r="T697" s="603" t="s">
        <v>7894</v>
      </c>
      <c r="U697" s="603" t="s">
        <v>7894</v>
      </c>
      <c r="V697" s="603" t="s">
        <v>7894</v>
      </c>
      <c r="W697" s="603" t="s">
        <v>7894</v>
      </c>
      <c r="X697" s="603" t="s">
        <v>7894</v>
      </c>
      <c r="Y697" s="603" t="s">
        <v>7894</v>
      </c>
      <c r="Z697" s="603" t="s">
        <v>7894</v>
      </c>
      <c r="AA697" s="603" t="s">
        <v>7894</v>
      </c>
      <c r="AB697" s="603" t="s">
        <v>7894</v>
      </c>
      <c r="AC697" s="603" t="s">
        <v>7894</v>
      </c>
      <c r="AD697" s="603" t="s">
        <v>7894</v>
      </c>
      <c r="AE697" s="603" t="s">
        <v>7894</v>
      </c>
      <c r="AF697" s="605" t="s">
        <v>48</v>
      </c>
      <c r="AG697" s="605" t="s">
        <v>48</v>
      </c>
      <c r="AH697" s="366" t="s">
        <v>685</v>
      </c>
      <c r="AI697" s="363">
        <f t="shared" si="966"/>
        <v>6</v>
      </c>
      <c r="AJ697" s="363">
        <v>31</v>
      </c>
      <c r="AK697" s="413" t="str">
        <f t="shared" si="861"/>
        <v>Bird Orchids</v>
      </c>
      <c r="AL697" s="413" t="str">
        <f t="shared" si="862"/>
        <v>Pterostylis barbata/barbata</v>
      </c>
      <c r="AM697" s="486" t="s">
        <v>7608</v>
      </c>
      <c r="AN697" s="144" t="str">
        <f t="shared" si="983"/>
        <v>galgulus</v>
      </c>
      <c r="AS697" s="69">
        <f t="shared" si="948"/>
        <v>32</v>
      </c>
      <c r="AT697" s="69">
        <f t="shared" si="949"/>
        <v>39</v>
      </c>
      <c r="AU697" s="69">
        <f t="shared" si="950"/>
        <v>8</v>
      </c>
      <c r="AV697" s="69">
        <f t="shared" si="951"/>
        <v>9</v>
      </c>
      <c r="AW697" s="81"/>
      <c r="AX697" s="70" t="s">
        <v>3028</v>
      </c>
      <c r="AY697" s="364" t="e">
        <v>#N/A</v>
      </c>
      <c r="AZ697" s="264" t="s">
        <v>48</v>
      </c>
      <c r="BA697" s="238"/>
      <c r="BB697" s="237" t="str">
        <f t="shared" si="952"/>
        <v/>
      </c>
      <c r="BC697" s="270">
        <f t="shared" si="970"/>
        <v>755</v>
      </c>
      <c r="BD697" t="str">
        <f t="shared" si="971"/>
        <v>Pterostylis z.sp. dwarf bird</v>
      </c>
      <c r="BE697" s="367" t="e">
        <f>COUNTIFS(#REF!,L697)</f>
        <v>#REF!</v>
      </c>
      <c r="BF697" s="374" t="str">
        <f t="shared" si="863"/>
        <v>n</v>
      </c>
      <c r="BG697" s="82"/>
      <c r="BH697" s="375"/>
      <c r="BI697" s="374"/>
      <c r="BJ697" s="403"/>
      <c r="CE697" t="str">
        <f t="shared" si="988"/>
        <v>_Old species name (Pterostylis z.sp. 'crinkled leaf')</v>
      </c>
      <c r="CF697" s="388" t="str">
        <f t="shared" si="982"/>
        <v>Pterostylis z.sp. 'crinkled leaf'</v>
      </c>
      <c r="CG697" t="str">
        <f t="shared" si="869"/>
        <v/>
      </c>
      <c r="CH697" t="str">
        <f t="shared" si="870"/>
        <v/>
      </c>
      <c r="CI697" t="str">
        <f t="shared" si="871"/>
        <v/>
      </c>
      <c r="CJ697" t="str">
        <f t="shared" si="872"/>
        <v/>
      </c>
      <c r="CK697" s="359" t="str">
        <f t="shared" si="873"/>
        <v/>
      </c>
      <c r="CL697" t="str">
        <f t="shared" si="874"/>
        <v/>
      </c>
      <c r="CM697" t="str">
        <f t="shared" si="875"/>
        <v/>
      </c>
      <c r="CN697" t="str">
        <f t="shared" si="876"/>
        <v/>
      </c>
      <c r="CO697" s="359" t="str">
        <f t="shared" si="877"/>
        <v/>
      </c>
      <c r="CP697" t="str">
        <f t="shared" si="878"/>
        <v/>
      </c>
      <c r="CQ697" t="str">
        <f t="shared" si="879"/>
        <v/>
      </c>
      <c r="CR697" t="str">
        <f t="shared" si="880"/>
        <v/>
      </c>
      <c r="CS697" s="359" t="str">
        <f t="shared" si="881"/>
        <v/>
      </c>
      <c r="CT697" t="str">
        <f t="shared" si="882"/>
        <v/>
      </c>
      <c r="CU697" t="str">
        <f t="shared" si="883"/>
        <v/>
      </c>
      <c r="CV697" t="str">
        <f t="shared" si="884"/>
        <v/>
      </c>
      <c r="CW697" t="str">
        <f t="shared" si="885"/>
        <v/>
      </c>
      <c r="CX697" s="359" t="str">
        <f t="shared" si="886"/>
        <v/>
      </c>
      <c r="CY697" t="str">
        <f t="shared" si="887"/>
        <v/>
      </c>
      <c r="CZ697" t="str">
        <f t="shared" si="888"/>
        <v/>
      </c>
      <c r="DA697" t="str">
        <f t="shared" si="889"/>
        <v/>
      </c>
      <c r="DB697" s="359" t="str">
        <f t="shared" si="890"/>
        <v/>
      </c>
      <c r="DC697" t="str">
        <f t="shared" si="891"/>
        <v/>
      </c>
      <c r="DD697" t="str">
        <f t="shared" si="892"/>
        <v/>
      </c>
      <c r="DE697" t="str">
        <f t="shared" si="893"/>
        <v/>
      </c>
      <c r="DF697" s="359" t="str">
        <f t="shared" si="894"/>
        <v/>
      </c>
      <c r="DG697" t="str">
        <f t="shared" si="895"/>
        <v>X</v>
      </c>
      <c r="DH697" t="str">
        <f t="shared" si="896"/>
        <v>X</v>
      </c>
      <c r="DI697" t="str">
        <f t="shared" si="897"/>
        <v>X</v>
      </c>
      <c r="DJ697" t="str">
        <f t="shared" si="898"/>
        <v>X</v>
      </c>
      <c r="DK697" s="359" t="str">
        <f t="shared" si="899"/>
        <v>X</v>
      </c>
      <c r="DL697" t="str">
        <f t="shared" si="900"/>
        <v>X</v>
      </c>
      <c r="DM697" t="str">
        <f t="shared" si="901"/>
        <v>X</v>
      </c>
      <c r="DN697" t="str">
        <f t="shared" si="902"/>
        <v>X</v>
      </c>
      <c r="DO697" s="359" t="str">
        <f t="shared" si="903"/>
        <v>X</v>
      </c>
      <c r="DP697" t="str">
        <f t="shared" si="904"/>
        <v>X</v>
      </c>
      <c r="DQ697" t="str">
        <f t="shared" si="905"/>
        <v>X</v>
      </c>
      <c r="DR697" t="str">
        <f t="shared" si="906"/>
        <v>X</v>
      </c>
      <c r="DS697" s="359" t="str">
        <f t="shared" si="907"/>
        <v>X</v>
      </c>
      <c r="DT697" t="str">
        <f t="shared" si="908"/>
        <v/>
      </c>
      <c r="DU697" t="str">
        <f t="shared" si="909"/>
        <v/>
      </c>
      <c r="DV697" t="str">
        <f t="shared" si="910"/>
        <v/>
      </c>
      <c r="DW697" t="str">
        <f t="shared" si="911"/>
        <v/>
      </c>
      <c r="DX697" s="359" t="str">
        <f t="shared" si="912"/>
        <v/>
      </c>
      <c r="DY697" t="str">
        <f t="shared" si="913"/>
        <v/>
      </c>
      <c r="DZ697" t="str">
        <f t="shared" si="914"/>
        <v/>
      </c>
      <c r="EA697" t="str">
        <f t="shared" si="915"/>
        <v/>
      </c>
      <c r="EB697" s="359" t="str">
        <f t="shared" si="916"/>
        <v/>
      </c>
      <c r="EC697" t="str">
        <f t="shared" si="917"/>
        <v/>
      </c>
      <c r="ED697" t="str">
        <f t="shared" si="918"/>
        <v/>
      </c>
      <c r="EE697" t="str">
        <f t="shared" si="919"/>
        <v/>
      </c>
      <c r="EF697" t="str">
        <f t="shared" si="920"/>
        <v/>
      </c>
      <c r="EG697" s="359" t="str">
        <f t="shared" si="921"/>
        <v/>
      </c>
      <c r="EH697" t="str">
        <f t="shared" si="868"/>
        <v>Pterostylis z.sp. 'crinkled leaf'</v>
      </c>
      <c r="EJ697" t="str">
        <f t="shared" si="955"/>
        <v>Pterostylis z.sp. dwarf bird</v>
      </c>
      <c r="EK697" s="100">
        <f t="shared" si="981"/>
        <v>0</v>
      </c>
      <c r="EL697" s="3">
        <f t="shared" si="981"/>
        <v>0</v>
      </c>
      <c r="EM697" s="3">
        <f t="shared" si="981"/>
        <v>0</v>
      </c>
      <c r="EN697" s="3">
        <f t="shared" si="981"/>
        <v>0</v>
      </c>
      <c r="EO697" s="3">
        <f t="shared" si="981"/>
        <v>0</v>
      </c>
      <c r="EP697" s="3">
        <f t="shared" si="981"/>
        <v>0</v>
      </c>
      <c r="EQ697" s="3">
        <f t="shared" si="981"/>
        <v>0</v>
      </c>
      <c r="ER697" s="3">
        <f t="shared" si="981"/>
        <v>1</v>
      </c>
      <c r="ES697" s="3">
        <f t="shared" si="981"/>
        <v>1</v>
      </c>
      <c r="ET697" s="3">
        <f t="shared" si="981"/>
        <v>0</v>
      </c>
      <c r="EU697" s="3">
        <f t="shared" si="981"/>
        <v>0</v>
      </c>
      <c r="EV697" s="24">
        <f t="shared" si="981"/>
        <v>0</v>
      </c>
      <c r="EW697" s="245">
        <f t="shared" si="867"/>
        <v>2</v>
      </c>
      <c r="EX697" s="262" t="str">
        <f t="shared" si="866"/>
        <v/>
      </c>
    </row>
    <row r="698" spans="1:154" ht="16.149999999999999" customHeight="1" x14ac:dyDescent="0.25">
      <c r="A698" s="363"/>
      <c r="D698" s="363"/>
      <c r="E698" s="363"/>
      <c r="F698" s="363"/>
      <c r="G698" s="363"/>
      <c r="H698" s="363"/>
      <c r="I698" s="363"/>
      <c r="J698" s="68">
        <f t="shared" si="956"/>
        <v>781</v>
      </c>
      <c r="K698" s="417" t="str">
        <f t="shared" si="865"/>
        <v>Pterostylis z.sp. 'Eyre' rufous</v>
      </c>
      <c r="L698" s="417">
        <v>781</v>
      </c>
      <c r="M698" s="417" t="s">
        <v>1765</v>
      </c>
      <c r="N698" s="418" t="s">
        <v>3248</v>
      </c>
      <c r="O698" s="363" t="str">
        <f t="shared" si="969"/>
        <v>S</v>
      </c>
      <c r="P698" s="144" t="s">
        <v>2323</v>
      </c>
      <c r="Q698" s="364" t="s">
        <v>3249</v>
      </c>
      <c r="R698" s="365">
        <v>42993</v>
      </c>
      <c r="S698" s="365">
        <v>43039</v>
      </c>
      <c r="T698" s="603" t="s">
        <v>7894</v>
      </c>
      <c r="U698" s="603" t="s">
        <v>7894</v>
      </c>
      <c r="V698" s="603" t="s">
        <v>7894</v>
      </c>
      <c r="W698" s="603" t="s">
        <v>7894</v>
      </c>
      <c r="X698" s="603" t="s">
        <v>7894</v>
      </c>
      <c r="Y698" s="603" t="s">
        <v>7894</v>
      </c>
      <c r="Z698" s="603" t="s">
        <v>7894</v>
      </c>
      <c r="AA698" s="603" t="s">
        <v>7894</v>
      </c>
      <c r="AB698" s="603" t="s">
        <v>7894</v>
      </c>
      <c r="AC698" s="603" t="s">
        <v>7894</v>
      </c>
      <c r="AD698" s="603" t="s">
        <v>7894</v>
      </c>
      <c r="AE698" s="603" t="s">
        <v>7894</v>
      </c>
      <c r="AF698" s="605" t="s">
        <v>48</v>
      </c>
      <c r="AG698" s="605" t="s">
        <v>48</v>
      </c>
      <c r="AH698" s="366" t="s">
        <v>685</v>
      </c>
      <c r="AI698" s="363">
        <f t="shared" si="966"/>
        <v>6</v>
      </c>
      <c r="AJ698" s="363">
        <v>36</v>
      </c>
      <c r="AK698" s="413" t="str">
        <f t="shared" si="861"/>
        <v>Rufus Greenhoods</v>
      </c>
      <c r="AL698" s="413" t="str">
        <f t="shared" si="862"/>
        <v>Pterostylis rufa</v>
      </c>
      <c r="AM698" s="486" t="s">
        <v>7608</v>
      </c>
      <c r="AN698" s="144" t="str">
        <f t="shared" si="983"/>
        <v>picta</v>
      </c>
      <c r="AS698" s="69">
        <f t="shared" si="948"/>
        <v>38</v>
      </c>
      <c r="AT698" s="69">
        <f t="shared" si="949"/>
        <v>44</v>
      </c>
      <c r="AU698" s="69">
        <f t="shared" si="950"/>
        <v>9</v>
      </c>
      <c r="AV698" s="69">
        <f t="shared" si="951"/>
        <v>10</v>
      </c>
      <c r="AW698" s="81"/>
      <c r="AX698" s="70" t="s">
        <v>3250</v>
      </c>
      <c r="AY698" s="364">
        <v>10778</v>
      </c>
      <c r="AZ698" s="264" t="s">
        <v>48</v>
      </c>
      <c r="BA698" s="238"/>
      <c r="BB698" s="237" t="str">
        <f t="shared" si="952"/>
        <v/>
      </c>
      <c r="BC698" s="270">
        <f t="shared" si="970"/>
        <v>781</v>
      </c>
      <c r="BD698" t="str">
        <f t="shared" si="971"/>
        <v>Pterostylis z.sp. 'Eyre' rufous</v>
      </c>
      <c r="BE698" s="367" t="e">
        <f>COUNTIFS(#REF!,L698)</f>
        <v>#REF!</v>
      </c>
      <c r="BF698" s="374" t="str">
        <f t="shared" si="863"/>
        <v>n</v>
      </c>
      <c r="BG698" s="82"/>
      <c r="BH698" s="375"/>
      <c r="BI698" s="374"/>
      <c r="BJ698" s="403"/>
      <c r="CE698" t="str">
        <f t="shared" si="988"/>
        <v>_Old species name (Pterostylis z.sp. dwarf bird)</v>
      </c>
      <c r="CF698" s="388" t="str">
        <f t="shared" si="982"/>
        <v>Pterostylis z.sp. dwarf bird</v>
      </c>
      <c r="CG698" t="str">
        <f t="shared" si="869"/>
        <v/>
      </c>
      <c r="CH698" t="str">
        <f t="shared" si="870"/>
        <v/>
      </c>
      <c r="CI698" t="str">
        <f t="shared" si="871"/>
        <v/>
      </c>
      <c r="CJ698" t="str">
        <f t="shared" si="872"/>
        <v/>
      </c>
      <c r="CK698" s="359" t="str">
        <f t="shared" si="873"/>
        <v/>
      </c>
      <c r="CL698" t="str">
        <f t="shared" si="874"/>
        <v/>
      </c>
      <c r="CM698" t="str">
        <f t="shared" si="875"/>
        <v/>
      </c>
      <c r="CN698" t="str">
        <f t="shared" si="876"/>
        <v/>
      </c>
      <c r="CO698" s="359" t="str">
        <f t="shared" si="877"/>
        <v/>
      </c>
      <c r="CP698" t="str">
        <f t="shared" si="878"/>
        <v/>
      </c>
      <c r="CQ698" t="str">
        <f t="shared" si="879"/>
        <v/>
      </c>
      <c r="CR698" t="str">
        <f t="shared" si="880"/>
        <v/>
      </c>
      <c r="CS698" s="359" t="str">
        <f t="shared" si="881"/>
        <v/>
      </c>
      <c r="CT698" t="str">
        <f t="shared" si="882"/>
        <v/>
      </c>
      <c r="CU698" t="str">
        <f t="shared" si="883"/>
        <v/>
      </c>
      <c r="CV698" t="str">
        <f t="shared" si="884"/>
        <v/>
      </c>
      <c r="CW698" t="str">
        <f t="shared" si="885"/>
        <v/>
      </c>
      <c r="CX698" s="359" t="str">
        <f t="shared" si="886"/>
        <v/>
      </c>
      <c r="CY698" t="str">
        <f t="shared" si="887"/>
        <v/>
      </c>
      <c r="CZ698" t="str">
        <f t="shared" si="888"/>
        <v/>
      </c>
      <c r="DA698" t="str">
        <f t="shared" si="889"/>
        <v/>
      </c>
      <c r="DB698" s="359" t="str">
        <f t="shared" si="890"/>
        <v/>
      </c>
      <c r="DC698" t="str">
        <f t="shared" si="891"/>
        <v/>
      </c>
      <c r="DD698" t="str">
        <f t="shared" si="892"/>
        <v/>
      </c>
      <c r="DE698" t="str">
        <f t="shared" si="893"/>
        <v/>
      </c>
      <c r="DF698" s="359" t="str">
        <f t="shared" si="894"/>
        <v/>
      </c>
      <c r="DG698" t="str">
        <f t="shared" si="895"/>
        <v/>
      </c>
      <c r="DH698" t="str">
        <f t="shared" si="896"/>
        <v/>
      </c>
      <c r="DI698" t="str">
        <f t="shared" si="897"/>
        <v/>
      </c>
      <c r="DJ698" t="str">
        <f t="shared" si="898"/>
        <v/>
      </c>
      <c r="DK698" s="359" t="str">
        <f t="shared" si="899"/>
        <v/>
      </c>
      <c r="DL698" t="str">
        <f t="shared" si="900"/>
        <v>X</v>
      </c>
      <c r="DM698" t="str">
        <f t="shared" si="901"/>
        <v>X</v>
      </c>
      <c r="DN698" t="str">
        <f t="shared" si="902"/>
        <v>X</v>
      </c>
      <c r="DO698" s="359" t="str">
        <f t="shared" si="903"/>
        <v>X</v>
      </c>
      <c r="DP698" t="str">
        <f t="shared" si="904"/>
        <v>X</v>
      </c>
      <c r="DQ698" t="str">
        <f t="shared" si="905"/>
        <v>X</v>
      </c>
      <c r="DR698" t="str">
        <f t="shared" si="906"/>
        <v>X</v>
      </c>
      <c r="DS698" s="359" t="str">
        <f t="shared" si="907"/>
        <v>X</v>
      </c>
      <c r="DT698" t="str">
        <f t="shared" si="908"/>
        <v/>
      </c>
      <c r="DU698" t="str">
        <f t="shared" si="909"/>
        <v/>
      </c>
      <c r="DV698" t="str">
        <f t="shared" si="910"/>
        <v/>
      </c>
      <c r="DW698" t="str">
        <f t="shared" si="911"/>
        <v/>
      </c>
      <c r="DX698" s="359" t="str">
        <f t="shared" si="912"/>
        <v/>
      </c>
      <c r="DY698" t="str">
        <f t="shared" si="913"/>
        <v/>
      </c>
      <c r="DZ698" t="str">
        <f t="shared" si="914"/>
        <v/>
      </c>
      <c r="EA698" t="str">
        <f t="shared" si="915"/>
        <v/>
      </c>
      <c r="EB698" s="359" t="str">
        <f t="shared" si="916"/>
        <v/>
      </c>
      <c r="EC698" t="str">
        <f t="shared" si="917"/>
        <v/>
      </c>
      <c r="ED698" t="str">
        <f t="shared" si="918"/>
        <v/>
      </c>
      <c r="EE698" t="str">
        <f t="shared" si="919"/>
        <v/>
      </c>
      <c r="EF698" t="str">
        <f t="shared" si="920"/>
        <v/>
      </c>
      <c r="EG698" s="359" t="str">
        <f t="shared" si="921"/>
        <v/>
      </c>
      <c r="EH698" t="str">
        <f t="shared" si="868"/>
        <v>Pterostylis z.sp. dwarf bird</v>
      </c>
      <c r="EJ698" t="str">
        <f t="shared" si="955"/>
        <v>Pterostylis z.sp. 'Eyre' rufous</v>
      </c>
      <c r="EK698" s="100">
        <f t="shared" si="981"/>
        <v>0</v>
      </c>
      <c r="EL698" s="3">
        <f t="shared" si="981"/>
        <v>0</v>
      </c>
      <c r="EM698" s="3">
        <f t="shared" si="981"/>
        <v>0</v>
      </c>
      <c r="EN698" s="3">
        <f t="shared" si="981"/>
        <v>0</v>
      </c>
      <c r="EO698" s="3">
        <f t="shared" si="981"/>
        <v>0</v>
      </c>
      <c r="EP698" s="3">
        <f t="shared" si="981"/>
        <v>0</v>
      </c>
      <c r="EQ698" s="3">
        <f t="shared" si="981"/>
        <v>0</v>
      </c>
      <c r="ER698" s="3">
        <f t="shared" si="981"/>
        <v>0</v>
      </c>
      <c r="ES698" s="3">
        <f t="shared" si="981"/>
        <v>1</v>
      </c>
      <c r="ET698" s="3">
        <f t="shared" si="981"/>
        <v>1</v>
      </c>
      <c r="EU698" s="3">
        <f t="shared" si="981"/>
        <v>0</v>
      </c>
      <c r="EV698" s="24">
        <f t="shared" si="981"/>
        <v>0</v>
      </c>
      <c r="EW698" s="245">
        <f t="shared" si="867"/>
        <v>2</v>
      </c>
      <c r="EX698" s="262" t="str">
        <f t="shared" si="866"/>
        <v/>
      </c>
    </row>
    <row r="699" spans="1:154" ht="16.149999999999999" customHeight="1" x14ac:dyDescent="0.25">
      <c r="A699" s="363"/>
      <c r="D699" s="363"/>
      <c r="E699" s="363"/>
      <c r="F699" s="363"/>
      <c r="G699" s="363"/>
      <c r="H699" s="363"/>
      <c r="I699" s="363"/>
      <c r="J699" s="68">
        <f t="shared" si="956"/>
        <v>778</v>
      </c>
      <c r="K699" s="417" t="str">
        <f t="shared" si="865"/>
        <v>Pterostylis z.sp. 'fine sepals'</v>
      </c>
      <c r="L699" s="417">
        <v>778</v>
      </c>
      <c r="M699" s="417" t="s">
        <v>1765</v>
      </c>
      <c r="N699" s="418" t="s">
        <v>7642</v>
      </c>
      <c r="O699" s="363" t="str">
        <f t="shared" si="969"/>
        <v>S</v>
      </c>
      <c r="P699" s="144" t="s">
        <v>2323</v>
      </c>
      <c r="Q699" s="364" t="s">
        <v>3176</v>
      </c>
      <c r="R699" s="365">
        <v>42948</v>
      </c>
      <c r="S699" s="365">
        <v>43008</v>
      </c>
      <c r="T699" s="603" t="s">
        <v>7894</v>
      </c>
      <c r="U699" s="603" t="s">
        <v>7894</v>
      </c>
      <c r="V699" s="603" t="s">
        <v>7894</v>
      </c>
      <c r="W699" s="603" t="s">
        <v>7894</v>
      </c>
      <c r="X699" s="603" t="s">
        <v>7894</v>
      </c>
      <c r="Y699" s="603" t="s">
        <v>7894</v>
      </c>
      <c r="Z699" s="603" t="s">
        <v>7894</v>
      </c>
      <c r="AA699" s="603" t="s">
        <v>7894</v>
      </c>
      <c r="AB699" s="603" t="s">
        <v>7894</v>
      </c>
      <c r="AC699" s="603" t="s">
        <v>7894</v>
      </c>
      <c r="AD699" s="603" t="s">
        <v>7894</v>
      </c>
      <c r="AE699" s="603" t="s">
        <v>7894</v>
      </c>
      <c r="AF699" s="605" t="s">
        <v>48</v>
      </c>
      <c r="AG699" s="605" t="s">
        <v>48</v>
      </c>
      <c r="AH699" s="366" t="s">
        <v>685</v>
      </c>
      <c r="AI699" s="363">
        <f t="shared" si="966"/>
        <v>6</v>
      </c>
      <c r="AJ699" s="363">
        <v>34</v>
      </c>
      <c r="AK699" s="413" t="str">
        <f t="shared" si="861"/>
        <v>Snail Orchids</v>
      </c>
      <c r="AL699" s="413" t="str">
        <f t="shared" si="862"/>
        <v>Pterostylis nana</v>
      </c>
      <c r="AM699" s="486" t="s">
        <v>7608</v>
      </c>
      <c r="AN699" s="144" t="str">
        <f t="shared" si="983"/>
        <v>crispula</v>
      </c>
      <c r="AS699" s="69">
        <f t="shared" si="948"/>
        <v>32</v>
      </c>
      <c r="AT699" s="69">
        <f t="shared" si="949"/>
        <v>39</v>
      </c>
      <c r="AU699" s="69">
        <f t="shared" si="950"/>
        <v>8</v>
      </c>
      <c r="AV699" s="69">
        <f t="shared" si="951"/>
        <v>9</v>
      </c>
      <c r="AW699" s="81"/>
      <c r="AX699" s="70" t="s">
        <v>3177</v>
      </c>
      <c r="AY699" s="364" t="e">
        <v>#N/A</v>
      </c>
      <c r="AZ699" s="264" t="s">
        <v>48</v>
      </c>
      <c r="BA699" s="238"/>
      <c r="BB699" s="237" t="str">
        <f t="shared" si="952"/>
        <v/>
      </c>
      <c r="BC699" s="270">
        <f t="shared" si="970"/>
        <v>778</v>
      </c>
      <c r="BD699" t="str">
        <f t="shared" si="971"/>
        <v>Pterostylis z.sp. 'fine sepals'</v>
      </c>
      <c r="BE699" s="367" t="e">
        <f>COUNTIFS(#REF!,L699)</f>
        <v>#REF!</v>
      </c>
      <c r="BF699" s="374" t="str">
        <f t="shared" si="863"/>
        <v>n</v>
      </c>
      <c r="BG699" s="82"/>
      <c r="BH699" s="375"/>
      <c r="BI699" s="374"/>
      <c r="BJ699" s="403"/>
      <c r="CE699" t="str">
        <f t="shared" si="988"/>
        <v>_Old species name (Pterostylis z.sp. 'Eyre' rufous)</v>
      </c>
      <c r="CF699" s="388" t="str">
        <f t="shared" si="982"/>
        <v>Pterostylis z.sp. 'Eyre' rufous</v>
      </c>
      <c r="CG699" t="str">
        <f t="shared" si="869"/>
        <v/>
      </c>
      <c r="CH699" t="str">
        <f t="shared" si="870"/>
        <v/>
      </c>
      <c r="CI699" t="str">
        <f t="shared" si="871"/>
        <v/>
      </c>
      <c r="CJ699" t="str">
        <f t="shared" si="872"/>
        <v/>
      </c>
      <c r="CK699" s="359" t="str">
        <f t="shared" si="873"/>
        <v/>
      </c>
      <c r="CL699" t="str">
        <f t="shared" si="874"/>
        <v/>
      </c>
      <c r="CM699" t="str">
        <f t="shared" si="875"/>
        <v/>
      </c>
      <c r="CN699" t="str">
        <f t="shared" si="876"/>
        <v/>
      </c>
      <c r="CO699" s="359" t="str">
        <f t="shared" si="877"/>
        <v/>
      </c>
      <c r="CP699" t="str">
        <f t="shared" si="878"/>
        <v/>
      </c>
      <c r="CQ699" t="str">
        <f t="shared" si="879"/>
        <v/>
      </c>
      <c r="CR699" t="str">
        <f t="shared" si="880"/>
        <v/>
      </c>
      <c r="CS699" s="359" t="str">
        <f t="shared" si="881"/>
        <v/>
      </c>
      <c r="CT699" t="str">
        <f t="shared" si="882"/>
        <v/>
      </c>
      <c r="CU699" t="str">
        <f t="shared" si="883"/>
        <v/>
      </c>
      <c r="CV699" t="str">
        <f t="shared" si="884"/>
        <v/>
      </c>
      <c r="CW699" t="str">
        <f t="shared" si="885"/>
        <v/>
      </c>
      <c r="CX699" s="359" t="str">
        <f t="shared" si="886"/>
        <v/>
      </c>
      <c r="CY699" t="str">
        <f t="shared" si="887"/>
        <v/>
      </c>
      <c r="CZ699" t="str">
        <f t="shared" si="888"/>
        <v/>
      </c>
      <c r="DA699" t="str">
        <f t="shared" si="889"/>
        <v/>
      </c>
      <c r="DB699" s="359" t="str">
        <f t="shared" si="890"/>
        <v/>
      </c>
      <c r="DC699" t="str">
        <f t="shared" si="891"/>
        <v/>
      </c>
      <c r="DD699" t="str">
        <f t="shared" si="892"/>
        <v/>
      </c>
      <c r="DE699" t="str">
        <f t="shared" si="893"/>
        <v/>
      </c>
      <c r="DF699" s="359" t="str">
        <f t="shared" si="894"/>
        <v/>
      </c>
      <c r="DG699" t="str">
        <f t="shared" si="895"/>
        <v/>
      </c>
      <c r="DH699" t="str">
        <f t="shared" si="896"/>
        <v/>
      </c>
      <c r="DI699" t="str">
        <f t="shared" si="897"/>
        <v/>
      </c>
      <c r="DJ699" t="str">
        <f t="shared" si="898"/>
        <v/>
      </c>
      <c r="DK699" s="359" t="str">
        <f t="shared" si="899"/>
        <v/>
      </c>
      <c r="DL699" t="str">
        <f t="shared" si="900"/>
        <v/>
      </c>
      <c r="DM699" t="str">
        <f t="shared" si="901"/>
        <v/>
      </c>
      <c r="DN699" t="str">
        <f t="shared" si="902"/>
        <v/>
      </c>
      <c r="DO699" s="359" t="str">
        <f t="shared" si="903"/>
        <v/>
      </c>
      <c r="DP699" t="str">
        <f t="shared" si="904"/>
        <v/>
      </c>
      <c r="DQ699" t="str">
        <f t="shared" si="905"/>
        <v/>
      </c>
      <c r="DR699" t="str">
        <f t="shared" si="906"/>
        <v>X</v>
      </c>
      <c r="DS699" s="359" t="str">
        <f t="shared" si="907"/>
        <v>X</v>
      </c>
      <c r="DT699" t="str">
        <f t="shared" si="908"/>
        <v>X</v>
      </c>
      <c r="DU699" t="str">
        <f t="shared" si="909"/>
        <v>X</v>
      </c>
      <c r="DV699" t="str">
        <f t="shared" si="910"/>
        <v>X</v>
      </c>
      <c r="DW699" t="str">
        <f t="shared" si="911"/>
        <v>X</v>
      </c>
      <c r="DX699" s="359" t="str">
        <f t="shared" si="912"/>
        <v>X</v>
      </c>
      <c r="DY699" t="str">
        <f t="shared" si="913"/>
        <v/>
      </c>
      <c r="DZ699" t="str">
        <f t="shared" si="914"/>
        <v/>
      </c>
      <c r="EA699" t="str">
        <f t="shared" si="915"/>
        <v/>
      </c>
      <c r="EB699" s="359" t="str">
        <f t="shared" si="916"/>
        <v/>
      </c>
      <c r="EC699" t="str">
        <f t="shared" si="917"/>
        <v/>
      </c>
      <c r="ED699" t="str">
        <f t="shared" si="918"/>
        <v/>
      </c>
      <c r="EE699" t="str">
        <f t="shared" si="919"/>
        <v/>
      </c>
      <c r="EF699" t="str">
        <f t="shared" si="920"/>
        <v/>
      </c>
      <c r="EG699" s="359" t="str">
        <f t="shared" si="921"/>
        <v/>
      </c>
      <c r="EH699" t="str">
        <f t="shared" si="868"/>
        <v>Pterostylis z.sp. 'Eyre' rufous</v>
      </c>
      <c r="EJ699" t="str">
        <f t="shared" si="955"/>
        <v>Pterostylis z.sp. 'fine sepals'</v>
      </c>
      <c r="EK699" s="100">
        <f t="shared" si="981"/>
        <v>0</v>
      </c>
      <c r="EL699" s="3">
        <f t="shared" si="981"/>
        <v>0</v>
      </c>
      <c r="EM699" s="3">
        <f t="shared" si="981"/>
        <v>0</v>
      </c>
      <c r="EN699" s="3">
        <f t="shared" si="981"/>
        <v>0</v>
      </c>
      <c r="EO699" s="3">
        <f t="shared" si="981"/>
        <v>0</v>
      </c>
      <c r="EP699" s="3">
        <f t="shared" si="981"/>
        <v>0</v>
      </c>
      <c r="EQ699" s="3">
        <f t="shared" si="981"/>
        <v>0</v>
      </c>
      <c r="ER699" s="3">
        <f t="shared" si="981"/>
        <v>1</v>
      </c>
      <c r="ES699" s="3">
        <f t="shared" si="981"/>
        <v>1</v>
      </c>
      <c r="ET699" s="3">
        <f t="shared" si="981"/>
        <v>0</v>
      </c>
      <c r="EU699" s="3">
        <f t="shared" si="981"/>
        <v>0</v>
      </c>
      <c r="EV699" s="24">
        <f t="shared" si="981"/>
        <v>0</v>
      </c>
      <c r="EW699" s="245">
        <f t="shared" si="867"/>
        <v>2</v>
      </c>
      <c r="EX699" s="262" t="str">
        <f t="shared" si="866"/>
        <v/>
      </c>
    </row>
    <row r="700" spans="1:154" ht="16.149999999999999" customHeight="1" x14ac:dyDescent="0.25">
      <c r="A700" s="363"/>
      <c r="D700" s="363"/>
      <c r="E700" s="363"/>
      <c r="F700" s="363"/>
      <c r="G700" s="363"/>
      <c r="H700" s="363"/>
      <c r="I700" s="363"/>
      <c r="J700" s="68">
        <f t="shared" si="956"/>
        <v>1196</v>
      </c>
      <c r="K700" s="417" t="str">
        <f t="shared" si="865"/>
        <v>Pterostylis z.sp. granite bird</v>
      </c>
      <c r="L700" s="417">
        <v>1196</v>
      </c>
      <c r="M700" s="417" t="s">
        <v>1765</v>
      </c>
      <c r="N700" s="418" t="s">
        <v>3251</v>
      </c>
      <c r="O700" s="363" t="str">
        <f t="shared" si="969"/>
        <v>S</v>
      </c>
      <c r="P700" s="144" t="s">
        <v>2323</v>
      </c>
      <c r="Q700" s="364" t="s">
        <v>3138</v>
      </c>
      <c r="R700" s="365">
        <v>43008</v>
      </c>
      <c r="S700" s="365">
        <v>43040</v>
      </c>
      <c r="T700" s="603" t="s">
        <v>7894</v>
      </c>
      <c r="U700" s="603" t="s">
        <v>7894</v>
      </c>
      <c r="V700" s="603" t="s">
        <v>7894</v>
      </c>
      <c r="W700" s="603" t="s">
        <v>7894</v>
      </c>
      <c r="X700" s="603" t="s">
        <v>7894</v>
      </c>
      <c r="Y700" s="603" t="s">
        <v>7894</v>
      </c>
      <c r="Z700" s="603" t="s">
        <v>7894</v>
      </c>
      <c r="AA700" s="603" t="s">
        <v>7894</v>
      </c>
      <c r="AB700" s="603" t="s">
        <v>7894</v>
      </c>
      <c r="AC700" s="603" t="s">
        <v>7894</v>
      </c>
      <c r="AD700" s="603" t="s">
        <v>7894</v>
      </c>
      <c r="AE700" s="603" t="s">
        <v>7894</v>
      </c>
      <c r="AF700" s="605" t="s">
        <v>48</v>
      </c>
      <c r="AG700" s="605" t="s">
        <v>48</v>
      </c>
      <c r="AH700" s="366" t="s">
        <v>685</v>
      </c>
      <c r="AI700" s="363">
        <f t="shared" si="966"/>
        <v>6</v>
      </c>
      <c r="AJ700" s="363">
        <v>32</v>
      </c>
      <c r="AK700" s="413" t="str">
        <f t="shared" si="861"/>
        <v>Bird Orchids</v>
      </c>
      <c r="AL700" s="413" t="str">
        <f t="shared" si="862"/>
        <v>Pterostylis barbata/turfosa</v>
      </c>
      <c r="AM700" s="486" t="s">
        <v>7608</v>
      </c>
      <c r="AN700" s="144" t="str">
        <f t="shared" si="983"/>
        <v>saxosa</v>
      </c>
      <c r="AS700" s="69">
        <f t="shared" si="948"/>
        <v>40</v>
      </c>
      <c r="AT700" s="69">
        <f t="shared" si="949"/>
        <v>44</v>
      </c>
      <c r="AU700" s="69">
        <f t="shared" si="950"/>
        <v>9</v>
      </c>
      <c r="AV700" s="69">
        <f t="shared" si="951"/>
        <v>11</v>
      </c>
      <c r="AW700" s="81"/>
      <c r="AX700" s="70" t="s">
        <v>3140</v>
      </c>
      <c r="AY700" s="364" t="e">
        <v>#N/A</v>
      </c>
      <c r="AZ700" s="264" t="s">
        <v>48</v>
      </c>
      <c r="BA700" s="238"/>
      <c r="BB700" s="237" t="str">
        <f t="shared" si="952"/>
        <v/>
      </c>
      <c r="BC700" s="270">
        <f t="shared" si="970"/>
        <v>1196</v>
      </c>
      <c r="BD700" t="str">
        <f t="shared" si="971"/>
        <v>Pterostylis z.sp. granite bird</v>
      </c>
      <c r="BE700" s="367" t="e">
        <f>COUNTIFS(#REF!,L700)</f>
        <v>#REF!</v>
      </c>
      <c r="BF700" s="374" t="str">
        <f t="shared" si="863"/>
        <v>n</v>
      </c>
      <c r="BG700" s="82"/>
      <c r="BH700" s="375"/>
      <c r="BI700" s="374"/>
      <c r="BJ700" s="403"/>
      <c r="CE700" t="str">
        <f t="shared" si="988"/>
        <v>_Old species name (Pterostylis z.sp. 'fine sepals')</v>
      </c>
      <c r="CF700" s="388" t="str">
        <f t="shared" si="982"/>
        <v>Pterostylis z.sp. 'fine sepals'</v>
      </c>
      <c r="CG700" t="str">
        <f t="shared" si="869"/>
        <v/>
      </c>
      <c r="CH700" t="str">
        <f t="shared" si="870"/>
        <v/>
      </c>
      <c r="CI700" t="str">
        <f t="shared" si="871"/>
        <v/>
      </c>
      <c r="CJ700" t="str">
        <f t="shared" si="872"/>
        <v/>
      </c>
      <c r="CK700" s="359" t="str">
        <f t="shared" si="873"/>
        <v/>
      </c>
      <c r="CL700" t="str">
        <f t="shared" si="874"/>
        <v/>
      </c>
      <c r="CM700" t="str">
        <f t="shared" si="875"/>
        <v/>
      </c>
      <c r="CN700" t="str">
        <f t="shared" si="876"/>
        <v/>
      </c>
      <c r="CO700" s="359" t="str">
        <f t="shared" si="877"/>
        <v/>
      </c>
      <c r="CP700" t="str">
        <f t="shared" si="878"/>
        <v/>
      </c>
      <c r="CQ700" t="str">
        <f t="shared" si="879"/>
        <v/>
      </c>
      <c r="CR700" t="str">
        <f t="shared" si="880"/>
        <v/>
      </c>
      <c r="CS700" s="359" t="str">
        <f t="shared" si="881"/>
        <v/>
      </c>
      <c r="CT700" t="str">
        <f t="shared" si="882"/>
        <v/>
      </c>
      <c r="CU700" t="str">
        <f t="shared" si="883"/>
        <v/>
      </c>
      <c r="CV700" t="str">
        <f t="shared" si="884"/>
        <v/>
      </c>
      <c r="CW700" t="str">
        <f t="shared" si="885"/>
        <v/>
      </c>
      <c r="CX700" s="359" t="str">
        <f t="shared" si="886"/>
        <v/>
      </c>
      <c r="CY700" t="str">
        <f t="shared" si="887"/>
        <v/>
      </c>
      <c r="CZ700" t="str">
        <f t="shared" si="888"/>
        <v/>
      </c>
      <c r="DA700" t="str">
        <f t="shared" si="889"/>
        <v/>
      </c>
      <c r="DB700" s="359" t="str">
        <f t="shared" si="890"/>
        <v/>
      </c>
      <c r="DC700" t="str">
        <f t="shared" si="891"/>
        <v/>
      </c>
      <c r="DD700" t="str">
        <f t="shared" si="892"/>
        <v/>
      </c>
      <c r="DE700" t="str">
        <f t="shared" si="893"/>
        <v/>
      </c>
      <c r="DF700" s="359" t="str">
        <f t="shared" si="894"/>
        <v/>
      </c>
      <c r="DG700" t="str">
        <f t="shared" si="895"/>
        <v/>
      </c>
      <c r="DH700" t="str">
        <f t="shared" si="896"/>
        <v/>
      </c>
      <c r="DI700" t="str">
        <f t="shared" si="897"/>
        <v/>
      </c>
      <c r="DJ700" t="str">
        <f t="shared" si="898"/>
        <v/>
      </c>
      <c r="DK700" s="359" t="str">
        <f t="shared" si="899"/>
        <v/>
      </c>
      <c r="DL700" t="str">
        <f t="shared" si="900"/>
        <v>X</v>
      </c>
      <c r="DM700" t="str">
        <f t="shared" si="901"/>
        <v>X</v>
      </c>
      <c r="DN700" t="str">
        <f t="shared" si="902"/>
        <v>X</v>
      </c>
      <c r="DO700" s="359" t="str">
        <f t="shared" si="903"/>
        <v>X</v>
      </c>
      <c r="DP700" t="str">
        <f t="shared" si="904"/>
        <v>X</v>
      </c>
      <c r="DQ700" t="str">
        <f t="shared" si="905"/>
        <v>X</v>
      </c>
      <c r="DR700" t="str">
        <f t="shared" si="906"/>
        <v>X</v>
      </c>
      <c r="DS700" s="359" t="str">
        <f t="shared" si="907"/>
        <v>X</v>
      </c>
      <c r="DT700" t="str">
        <f t="shared" si="908"/>
        <v/>
      </c>
      <c r="DU700" t="str">
        <f t="shared" si="909"/>
        <v/>
      </c>
      <c r="DV700" t="str">
        <f t="shared" si="910"/>
        <v/>
      </c>
      <c r="DW700" t="str">
        <f t="shared" si="911"/>
        <v/>
      </c>
      <c r="DX700" s="359" t="str">
        <f t="shared" si="912"/>
        <v/>
      </c>
      <c r="DY700" t="str">
        <f t="shared" si="913"/>
        <v/>
      </c>
      <c r="DZ700" t="str">
        <f t="shared" si="914"/>
        <v/>
      </c>
      <c r="EA700" t="str">
        <f t="shared" si="915"/>
        <v/>
      </c>
      <c r="EB700" s="359" t="str">
        <f t="shared" si="916"/>
        <v/>
      </c>
      <c r="EC700" t="str">
        <f t="shared" si="917"/>
        <v/>
      </c>
      <c r="ED700" t="str">
        <f t="shared" si="918"/>
        <v/>
      </c>
      <c r="EE700" t="str">
        <f t="shared" si="919"/>
        <v/>
      </c>
      <c r="EF700" t="str">
        <f t="shared" si="920"/>
        <v/>
      </c>
      <c r="EG700" s="359" t="str">
        <f t="shared" si="921"/>
        <v/>
      </c>
      <c r="EH700" t="str">
        <f t="shared" si="868"/>
        <v>Pterostylis z.sp. 'fine sepals'</v>
      </c>
      <c r="EJ700" t="str">
        <f t="shared" si="955"/>
        <v>Pterostylis z.sp. granite bird</v>
      </c>
      <c r="EK700" s="100">
        <f t="shared" si="981"/>
        <v>0</v>
      </c>
      <c r="EL700" s="3">
        <f t="shared" si="981"/>
        <v>0</v>
      </c>
      <c r="EM700" s="3">
        <f t="shared" si="981"/>
        <v>0</v>
      </c>
      <c r="EN700" s="3">
        <f t="shared" si="981"/>
        <v>0</v>
      </c>
      <c r="EO700" s="3">
        <f t="shared" si="981"/>
        <v>0</v>
      </c>
      <c r="EP700" s="3">
        <f t="shared" si="981"/>
        <v>0</v>
      </c>
      <c r="EQ700" s="3">
        <f t="shared" si="981"/>
        <v>0</v>
      </c>
      <c r="ER700" s="3">
        <f t="shared" si="981"/>
        <v>0</v>
      </c>
      <c r="ES700" s="3">
        <f t="shared" si="981"/>
        <v>1</v>
      </c>
      <c r="ET700" s="3">
        <f t="shared" si="981"/>
        <v>1</v>
      </c>
      <c r="EU700" s="3">
        <f t="shared" si="981"/>
        <v>1</v>
      </c>
      <c r="EV700" s="24">
        <f t="shared" si="981"/>
        <v>0</v>
      </c>
      <c r="EW700" s="245">
        <f t="shared" si="867"/>
        <v>3</v>
      </c>
      <c r="EX700" s="262" t="str">
        <f t="shared" si="866"/>
        <v/>
      </c>
    </row>
    <row r="701" spans="1:154" ht="16.149999999999999" customHeight="1" x14ac:dyDescent="0.25">
      <c r="A701" s="363"/>
      <c r="D701" s="363"/>
      <c r="E701" s="363"/>
      <c r="F701" s="363"/>
      <c r="G701" s="363"/>
      <c r="H701" s="363"/>
      <c r="I701" s="363"/>
      <c r="J701" s="68">
        <f t="shared" si="956"/>
        <v>1198</v>
      </c>
      <c r="K701" s="417" t="str">
        <f t="shared" si="865"/>
        <v>Pterostylis z.sp. Greenbushes</v>
      </c>
      <c r="L701" s="417">
        <v>1198</v>
      </c>
      <c r="M701" s="417" t="s">
        <v>1765</v>
      </c>
      <c r="N701" s="418" t="s">
        <v>3252</v>
      </c>
      <c r="O701" s="363" t="str">
        <f t="shared" si="969"/>
        <v>S</v>
      </c>
      <c r="P701" s="144" t="s">
        <v>2323</v>
      </c>
      <c r="Q701" s="364" t="s">
        <v>3157</v>
      </c>
      <c r="R701" s="365">
        <v>43008</v>
      </c>
      <c r="S701" s="365">
        <v>43039</v>
      </c>
      <c r="T701" s="603" t="s">
        <v>7894</v>
      </c>
      <c r="U701" s="603" t="s">
        <v>7894</v>
      </c>
      <c r="V701" s="603" t="s">
        <v>7894</v>
      </c>
      <c r="W701" s="603" t="s">
        <v>7894</v>
      </c>
      <c r="X701" s="603" t="s">
        <v>7894</v>
      </c>
      <c r="Y701" s="603" t="s">
        <v>7894</v>
      </c>
      <c r="Z701" s="603" t="s">
        <v>7894</v>
      </c>
      <c r="AA701" s="603" t="s">
        <v>7894</v>
      </c>
      <c r="AB701" s="603" t="s">
        <v>7894</v>
      </c>
      <c r="AC701" s="603" t="s">
        <v>7894</v>
      </c>
      <c r="AD701" s="603" t="s">
        <v>7894</v>
      </c>
      <c r="AE701" s="603" t="s">
        <v>7894</v>
      </c>
      <c r="AF701" s="605" t="s">
        <v>48</v>
      </c>
      <c r="AG701" s="605" t="s">
        <v>48</v>
      </c>
      <c r="AH701" s="366" t="s">
        <v>685</v>
      </c>
      <c r="AI701" s="363">
        <f t="shared" si="966"/>
        <v>6</v>
      </c>
      <c r="AJ701" s="363">
        <v>31</v>
      </c>
      <c r="AK701" s="413" t="str">
        <f t="shared" si="861"/>
        <v>Bird Orchids</v>
      </c>
      <c r="AL701" s="413" t="str">
        <f t="shared" si="862"/>
        <v>Pterostylis barbata/barbata</v>
      </c>
      <c r="AM701" s="486" t="s">
        <v>7608</v>
      </c>
      <c r="AN701" s="144" t="str">
        <f t="shared" si="983"/>
        <v>sigmoidea</v>
      </c>
      <c r="AS701" s="69">
        <f t="shared" si="948"/>
        <v>40</v>
      </c>
      <c r="AT701" s="69">
        <f t="shared" si="949"/>
        <v>44</v>
      </c>
      <c r="AU701" s="69">
        <f t="shared" si="950"/>
        <v>9</v>
      </c>
      <c r="AV701" s="69">
        <f t="shared" si="951"/>
        <v>10</v>
      </c>
      <c r="AW701" s="81"/>
      <c r="AX701" s="70" t="s">
        <v>3159</v>
      </c>
      <c r="AY701" s="364" t="e">
        <v>#N/A</v>
      </c>
      <c r="AZ701" s="264" t="s">
        <v>48</v>
      </c>
      <c r="BA701" s="238"/>
      <c r="BB701" s="237" t="str">
        <f t="shared" si="952"/>
        <v/>
      </c>
      <c r="BC701" s="270">
        <f t="shared" si="970"/>
        <v>1198</v>
      </c>
      <c r="BD701" t="str">
        <f t="shared" si="971"/>
        <v>Pterostylis z.sp. Greenbushes</v>
      </c>
      <c r="BE701" s="367" t="e">
        <f>COUNTIFS(#REF!,L701)</f>
        <v>#REF!</v>
      </c>
      <c r="BF701" s="374" t="str">
        <f t="shared" si="863"/>
        <v>n</v>
      </c>
      <c r="BG701" s="82"/>
      <c r="BH701" s="375"/>
      <c r="BI701" s="374"/>
      <c r="BJ701" s="403"/>
      <c r="CE701" t="str">
        <f t="shared" si="988"/>
        <v>_Old species name (Pterostylis z.sp. granite bird)</v>
      </c>
      <c r="CF701" s="388" t="str">
        <f t="shared" si="982"/>
        <v>Pterostylis z.sp. granite bird</v>
      </c>
      <c r="CG701" t="str">
        <f t="shared" si="869"/>
        <v/>
      </c>
      <c r="CH701" t="str">
        <f t="shared" si="870"/>
        <v/>
      </c>
      <c r="CI701" t="str">
        <f t="shared" si="871"/>
        <v/>
      </c>
      <c r="CJ701" t="str">
        <f t="shared" si="872"/>
        <v/>
      </c>
      <c r="CK701" s="359" t="str">
        <f t="shared" si="873"/>
        <v/>
      </c>
      <c r="CL701" t="str">
        <f t="shared" si="874"/>
        <v/>
      </c>
      <c r="CM701" t="str">
        <f t="shared" si="875"/>
        <v/>
      </c>
      <c r="CN701" t="str">
        <f t="shared" si="876"/>
        <v/>
      </c>
      <c r="CO701" s="359" t="str">
        <f t="shared" si="877"/>
        <v/>
      </c>
      <c r="CP701" t="str">
        <f t="shared" si="878"/>
        <v/>
      </c>
      <c r="CQ701" t="str">
        <f t="shared" si="879"/>
        <v/>
      </c>
      <c r="CR701" t="str">
        <f t="shared" si="880"/>
        <v/>
      </c>
      <c r="CS701" s="359" t="str">
        <f t="shared" si="881"/>
        <v/>
      </c>
      <c r="CT701" t="str">
        <f t="shared" si="882"/>
        <v/>
      </c>
      <c r="CU701" t="str">
        <f t="shared" si="883"/>
        <v/>
      </c>
      <c r="CV701" t="str">
        <f t="shared" si="884"/>
        <v/>
      </c>
      <c r="CW701" t="str">
        <f t="shared" si="885"/>
        <v/>
      </c>
      <c r="CX701" s="359" t="str">
        <f t="shared" si="886"/>
        <v/>
      </c>
      <c r="CY701" t="str">
        <f t="shared" si="887"/>
        <v/>
      </c>
      <c r="CZ701" t="str">
        <f t="shared" si="888"/>
        <v/>
      </c>
      <c r="DA701" t="str">
        <f t="shared" si="889"/>
        <v/>
      </c>
      <c r="DB701" s="359" t="str">
        <f t="shared" si="890"/>
        <v/>
      </c>
      <c r="DC701" t="str">
        <f t="shared" si="891"/>
        <v/>
      </c>
      <c r="DD701" t="str">
        <f t="shared" si="892"/>
        <v/>
      </c>
      <c r="DE701" t="str">
        <f t="shared" si="893"/>
        <v/>
      </c>
      <c r="DF701" s="359" t="str">
        <f t="shared" si="894"/>
        <v/>
      </c>
      <c r="DG701" t="str">
        <f t="shared" si="895"/>
        <v/>
      </c>
      <c r="DH701" t="str">
        <f t="shared" si="896"/>
        <v/>
      </c>
      <c r="DI701" t="str">
        <f t="shared" si="897"/>
        <v/>
      </c>
      <c r="DJ701" t="str">
        <f t="shared" si="898"/>
        <v/>
      </c>
      <c r="DK701" s="359" t="str">
        <f t="shared" si="899"/>
        <v/>
      </c>
      <c r="DL701" t="str">
        <f t="shared" si="900"/>
        <v/>
      </c>
      <c r="DM701" t="str">
        <f t="shared" si="901"/>
        <v/>
      </c>
      <c r="DN701" t="str">
        <f t="shared" si="902"/>
        <v/>
      </c>
      <c r="DO701" s="359" t="str">
        <f t="shared" si="903"/>
        <v/>
      </c>
      <c r="DP701" t="str">
        <f t="shared" si="904"/>
        <v/>
      </c>
      <c r="DQ701" t="str">
        <f t="shared" si="905"/>
        <v/>
      </c>
      <c r="DR701" t="str">
        <f t="shared" si="906"/>
        <v/>
      </c>
      <c r="DS701" s="359" t="str">
        <f t="shared" si="907"/>
        <v/>
      </c>
      <c r="DT701" t="str">
        <f t="shared" si="908"/>
        <v>X</v>
      </c>
      <c r="DU701" t="str">
        <f t="shared" si="909"/>
        <v>X</v>
      </c>
      <c r="DV701" t="str">
        <f t="shared" si="910"/>
        <v>X</v>
      </c>
      <c r="DW701" t="str">
        <f t="shared" si="911"/>
        <v>X</v>
      </c>
      <c r="DX701" s="359" t="str">
        <f t="shared" si="912"/>
        <v>X</v>
      </c>
      <c r="DY701" t="str">
        <f t="shared" si="913"/>
        <v/>
      </c>
      <c r="DZ701" t="str">
        <f t="shared" si="914"/>
        <v/>
      </c>
      <c r="EA701" t="str">
        <f t="shared" si="915"/>
        <v/>
      </c>
      <c r="EB701" s="359" t="str">
        <f t="shared" si="916"/>
        <v/>
      </c>
      <c r="EC701" t="str">
        <f t="shared" si="917"/>
        <v/>
      </c>
      <c r="ED701" t="str">
        <f t="shared" si="918"/>
        <v/>
      </c>
      <c r="EE701" t="str">
        <f t="shared" si="919"/>
        <v/>
      </c>
      <c r="EF701" t="str">
        <f t="shared" si="920"/>
        <v/>
      </c>
      <c r="EG701" s="359" t="str">
        <f t="shared" si="921"/>
        <v/>
      </c>
      <c r="EH701" t="str">
        <f t="shared" si="868"/>
        <v>Pterostylis z.sp. granite bird</v>
      </c>
      <c r="EJ701" t="str">
        <f t="shared" si="955"/>
        <v>Pterostylis z.sp. Greenbushes</v>
      </c>
      <c r="EK701" s="100">
        <f t="shared" si="981"/>
        <v>0</v>
      </c>
      <c r="EL701" s="3">
        <f t="shared" si="981"/>
        <v>0</v>
      </c>
      <c r="EM701" s="3">
        <f t="shared" si="981"/>
        <v>0</v>
      </c>
      <c r="EN701" s="3">
        <f t="shared" si="981"/>
        <v>0</v>
      </c>
      <c r="EO701" s="3">
        <f t="shared" si="981"/>
        <v>0</v>
      </c>
      <c r="EP701" s="3">
        <f t="shared" si="981"/>
        <v>0</v>
      </c>
      <c r="EQ701" s="3">
        <f t="shared" si="981"/>
        <v>0</v>
      </c>
      <c r="ER701" s="3">
        <f t="shared" si="981"/>
        <v>0</v>
      </c>
      <c r="ES701" s="3">
        <f t="shared" si="981"/>
        <v>1</v>
      </c>
      <c r="ET701" s="3">
        <f t="shared" si="981"/>
        <v>1</v>
      </c>
      <c r="EU701" s="3">
        <f t="shared" si="981"/>
        <v>0</v>
      </c>
      <c r="EV701" s="24">
        <f t="shared" si="981"/>
        <v>0</v>
      </c>
      <c r="EW701" s="245">
        <f t="shared" si="867"/>
        <v>2</v>
      </c>
      <c r="EX701" s="262" t="str">
        <f t="shared" si="866"/>
        <v/>
      </c>
    </row>
    <row r="702" spans="1:154" ht="16.149999999999999" customHeight="1" x14ac:dyDescent="0.25">
      <c r="A702" s="419"/>
      <c r="D702" s="419"/>
      <c r="E702" s="419"/>
      <c r="F702" s="363"/>
      <c r="G702" s="363"/>
      <c r="H702" s="363"/>
      <c r="I702" s="363"/>
      <c r="J702" s="68">
        <f t="shared" si="956"/>
        <v>411</v>
      </c>
      <c r="K702" s="417" t="str">
        <f t="shared" si="865"/>
        <v>Pterostylis z.sp. 'Helena River'</v>
      </c>
      <c r="L702" s="417">
        <v>411</v>
      </c>
      <c r="M702" s="417" t="s">
        <v>1765</v>
      </c>
      <c r="N702" s="418" t="s">
        <v>1407</v>
      </c>
      <c r="O702" s="363" t="str">
        <f t="shared" si="969"/>
        <v>S</v>
      </c>
      <c r="P702" s="144" t="s">
        <v>2323</v>
      </c>
      <c r="Q702" s="364" t="s">
        <v>3253</v>
      </c>
      <c r="R702" s="365">
        <v>42948</v>
      </c>
      <c r="S702" s="365">
        <v>43008</v>
      </c>
      <c r="T702" s="603" t="s">
        <v>7894</v>
      </c>
      <c r="U702" s="603" t="s">
        <v>7894</v>
      </c>
      <c r="V702" s="603" t="s">
        <v>7894</v>
      </c>
      <c r="W702" s="603" t="s">
        <v>7894</v>
      </c>
      <c r="X702" s="603" t="s">
        <v>7894</v>
      </c>
      <c r="Y702" s="603" t="s">
        <v>7894</v>
      </c>
      <c r="Z702" s="603" t="s">
        <v>7894</v>
      </c>
      <c r="AA702" s="603" t="s">
        <v>7894</v>
      </c>
      <c r="AB702" s="603" t="s">
        <v>7894</v>
      </c>
      <c r="AC702" s="603" t="s">
        <v>7894</v>
      </c>
      <c r="AD702" s="603" t="s">
        <v>7894</v>
      </c>
      <c r="AE702" s="603" t="s">
        <v>7894</v>
      </c>
      <c r="AF702" s="605" t="s">
        <v>48</v>
      </c>
      <c r="AG702" s="605" t="s">
        <v>48</v>
      </c>
      <c r="AH702" s="366" t="s">
        <v>685</v>
      </c>
      <c r="AI702" s="363">
        <f t="shared" si="966"/>
        <v>6</v>
      </c>
      <c r="AJ702" s="363">
        <v>34</v>
      </c>
      <c r="AK702" s="413" t="str">
        <f t="shared" si="861"/>
        <v>Snail Orchids</v>
      </c>
      <c r="AL702" s="413" t="str">
        <f t="shared" si="862"/>
        <v>Pterostylis nana</v>
      </c>
      <c r="AM702" s="486" t="s">
        <v>7608</v>
      </c>
      <c r="AN702" s="144" t="str">
        <f t="shared" si="983"/>
        <v>angulata</v>
      </c>
      <c r="AS702" s="69">
        <f t="shared" si="948"/>
        <v>32</v>
      </c>
      <c r="AT702" s="69">
        <f t="shared" si="949"/>
        <v>39</v>
      </c>
      <c r="AU702" s="69">
        <f t="shared" si="950"/>
        <v>8</v>
      </c>
      <c r="AV702" s="69">
        <f t="shared" si="951"/>
        <v>9</v>
      </c>
      <c r="AW702" s="81" t="e">
        <f>VLOOKUP(AM702,#REF!,6,FALSE)</f>
        <v>#REF!</v>
      </c>
      <c r="AX702" s="70"/>
      <c r="AY702" s="364" t="e">
        <v>#N/A</v>
      </c>
      <c r="AZ702" s="264" t="s">
        <v>48</v>
      </c>
      <c r="BA702" s="238"/>
      <c r="BB702" s="237" t="str">
        <f t="shared" si="952"/>
        <v/>
      </c>
      <c r="BC702" s="270">
        <f t="shared" si="970"/>
        <v>411</v>
      </c>
      <c r="BD702" t="str">
        <f t="shared" si="971"/>
        <v>Pterostylis z.sp. 'Helena River'</v>
      </c>
      <c r="BE702" s="367" t="e">
        <f>COUNTIFS(#REF!,L702)</f>
        <v>#REF!</v>
      </c>
      <c r="BF702" s="374" t="str">
        <f t="shared" si="863"/>
        <v>n</v>
      </c>
      <c r="BG702" s="82"/>
      <c r="BH702" s="375"/>
      <c r="BI702" s="374"/>
      <c r="BJ702" s="403"/>
      <c r="CE702" t="str">
        <f t="shared" si="988"/>
        <v>_Old species name (Pterostylis z.sp. Greenbushes)</v>
      </c>
      <c r="CF702" s="388" t="str">
        <f t="shared" si="982"/>
        <v>Pterostylis z.sp. Greenbushes</v>
      </c>
      <c r="CG702" t="str">
        <f t="shared" si="869"/>
        <v/>
      </c>
      <c r="CH702" t="str">
        <f t="shared" si="870"/>
        <v/>
      </c>
      <c r="CI702" t="str">
        <f t="shared" si="871"/>
        <v/>
      </c>
      <c r="CJ702" t="str">
        <f t="shared" si="872"/>
        <v/>
      </c>
      <c r="CK702" s="359" t="str">
        <f t="shared" si="873"/>
        <v/>
      </c>
      <c r="CL702" t="str">
        <f t="shared" si="874"/>
        <v/>
      </c>
      <c r="CM702" t="str">
        <f t="shared" si="875"/>
        <v/>
      </c>
      <c r="CN702" t="str">
        <f t="shared" si="876"/>
        <v/>
      </c>
      <c r="CO702" s="359" t="str">
        <f t="shared" si="877"/>
        <v/>
      </c>
      <c r="CP702" t="str">
        <f t="shared" si="878"/>
        <v/>
      </c>
      <c r="CQ702" t="str">
        <f t="shared" si="879"/>
        <v/>
      </c>
      <c r="CR702" t="str">
        <f t="shared" si="880"/>
        <v/>
      </c>
      <c r="CS702" s="359" t="str">
        <f t="shared" si="881"/>
        <v/>
      </c>
      <c r="CT702" t="str">
        <f t="shared" si="882"/>
        <v/>
      </c>
      <c r="CU702" t="str">
        <f t="shared" si="883"/>
        <v/>
      </c>
      <c r="CV702" t="str">
        <f t="shared" si="884"/>
        <v/>
      </c>
      <c r="CW702" t="str">
        <f t="shared" si="885"/>
        <v/>
      </c>
      <c r="CX702" s="359" t="str">
        <f t="shared" si="886"/>
        <v/>
      </c>
      <c r="CY702" t="str">
        <f t="shared" si="887"/>
        <v/>
      </c>
      <c r="CZ702" t="str">
        <f t="shared" si="888"/>
        <v/>
      </c>
      <c r="DA702" t="str">
        <f t="shared" si="889"/>
        <v/>
      </c>
      <c r="DB702" s="359" t="str">
        <f t="shared" si="890"/>
        <v/>
      </c>
      <c r="DC702" t="str">
        <f t="shared" si="891"/>
        <v/>
      </c>
      <c r="DD702" t="str">
        <f t="shared" si="892"/>
        <v/>
      </c>
      <c r="DE702" t="str">
        <f t="shared" si="893"/>
        <v/>
      </c>
      <c r="DF702" s="359" t="str">
        <f t="shared" si="894"/>
        <v/>
      </c>
      <c r="DG702" t="str">
        <f t="shared" si="895"/>
        <v/>
      </c>
      <c r="DH702" t="str">
        <f t="shared" si="896"/>
        <v/>
      </c>
      <c r="DI702" t="str">
        <f t="shared" si="897"/>
        <v/>
      </c>
      <c r="DJ702" t="str">
        <f t="shared" si="898"/>
        <v/>
      </c>
      <c r="DK702" s="359" t="str">
        <f t="shared" si="899"/>
        <v/>
      </c>
      <c r="DL702" t="str">
        <f t="shared" si="900"/>
        <v/>
      </c>
      <c r="DM702" t="str">
        <f t="shared" si="901"/>
        <v/>
      </c>
      <c r="DN702" t="str">
        <f t="shared" si="902"/>
        <v/>
      </c>
      <c r="DO702" s="359" t="str">
        <f t="shared" si="903"/>
        <v/>
      </c>
      <c r="DP702" t="str">
        <f t="shared" si="904"/>
        <v/>
      </c>
      <c r="DQ702" t="str">
        <f t="shared" si="905"/>
        <v/>
      </c>
      <c r="DR702" t="str">
        <f t="shared" si="906"/>
        <v/>
      </c>
      <c r="DS702" s="359" t="str">
        <f t="shared" si="907"/>
        <v/>
      </c>
      <c r="DT702" t="str">
        <f t="shared" si="908"/>
        <v>X</v>
      </c>
      <c r="DU702" t="str">
        <f t="shared" si="909"/>
        <v>X</v>
      </c>
      <c r="DV702" t="str">
        <f t="shared" si="910"/>
        <v>X</v>
      </c>
      <c r="DW702" t="str">
        <f t="shared" si="911"/>
        <v>X</v>
      </c>
      <c r="DX702" s="359" t="str">
        <f t="shared" si="912"/>
        <v>X</v>
      </c>
      <c r="DY702" t="str">
        <f t="shared" si="913"/>
        <v/>
      </c>
      <c r="DZ702" t="str">
        <f t="shared" si="914"/>
        <v/>
      </c>
      <c r="EA702" t="str">
        <f t="shared" si="915"/>
        <v/>
      </c>
      <c r="EB702" s="359" t="str">
        <f t="shared" si="916"/>
        <v/>
      </c>
      <c r="EC702" t="str">
        <f t="shared" si="917"/>
        <v/>
      </c>
      <c r="ED702" t="str">
        <f t="shared" si="918"/>
        <v/>
      </c>
      <c r="EE702" t="str">
        <f t="shared" si="919"/>
        <v/>
      </c>
      <c r="EF702" t="str">
        <f t="shared" si="920"/>
        <v/>
      </c>
      <c r="EG702" s="359" t="str">
        <f t="shared" si="921"/>
        <v/>
      </c>
      <c r="EH702" t="str">
        <f t="shared" si="868"/>
        <v>Pterostylis z.sp. Greenbushes</v>
      </c>
      <c r="EJ702" t="str">
        <f t="shared" si="955"/>
        <v>Pterostylis z.sp. 'Helena River'</v>
      </c>
      <c r="EK702" s="100">
        <f t="shared" si="981"/>
        <v>0</v>
      </c>
      <c r="EL702" s="3">
        <f t="shared" si="981"/>
        <v>0</v>
      </c>
      <c r="EM702" s="3">
        <f t="shared" si="981"/>
        <v>0</v>
      </c>
      <c r="EN702" s="3">
        <f t="shared" si="981"/>
        <v>0</v>
      </c>
      <c r="EO702" s="3">
        <f t="shared" si="981"/>
        <v>0</v>
      </c>
      <c r="EP702" s="3">
        <f t="shared" si="981"/>
        <v>0</v>
      </c>
      <c r="EQ702" s="3">
        <f t="shared" si="981"/>
        <v>0</v>
      </c>
      <c r="ER702" s="3">
        <f t="shared" si="981"/>
        <v>1</v>
      </c>
      <c r="ES702" s="3">
        <f t="shared" si="981"/>
        <v>1</v>
      </c>
      <c r="ET702" s="3">
        <f t="shared" si="981"/>
        <v>0</v>
      </c>
      <c r="EU702" s="3">
        <f t="shared" si="981"/>
        <v>0</v>
      </c>
      <c r="EV702" s="24">
        <f t="shared" si="981"/>
        <v>0</v>
      </c>
      <c r="EW702" s="245">
        <f t="shared" si="867"/>
        <v>2</v>
      </c>
      <c r="EX702" s="262" t="str">
        <f t="shared" si="866"/>
        <v/>
      </c>
    </row>
    <row r="703" spans="1:154" ht="16.149999999999999" customHeight="1" x14ac:dyDescent="0.25">
      <c r="A703" s="419"/>
      <c r="D703" s="419"/>
      <c r="E703" s="419"/>
      <c r="F703" s="419"/>
      <c r="G703" s="419"/>
      <c r="H703" s="419"/>
      <c r="I703" s="363"/>
      <c r="J703" s="68">
        <f t="shared" si="956"/>
        <v>1203</v>
      </c>
      <c r="K703" s="417" t="str">
        <f t="shared" si="865"/>
        <v>Pterostylis z.sp. Muirs Highway</v>
      </c>
      <c r="L703" s="417">
        <v>1203</v>
      </c>
      <c r="M703" s="417" t="s">
        <v>1765</v>
      </c>
      <c r="N703" s="418" t="s">
        <v>3254</v>
      </c>
      <c r="O703" s="363" t="str">
        <f t="shared" si="969"/>
        <v>S</v>
      </c>
      <c r="P703" s="144" t="s">
        <v>2323</v>
      </c>
      <c r="Q703" s="364" t="s">
        <v>3066</v>
      </c>
      <c r="R703" s="365">
        <v>43008</v>
      </c>
      <c r="S703" s="365">
        <v>43039</v>
      </c>
      <c r="T703" s="603" t="s">
        <v>7894</v>
      </c>
      <c r="U703" s="603" t="s">
        <v>7894</v>
      </c>
      <c r="V703" s="603" t="s">
        <v>7894</v>
      </c>
      <c r="W703" s="603" t="s">
        <v>7894</v>
      </c>
      <c r="X703" s="603" t="s">
        <v>7894</v>
      </c>
      <c r="Y703" s="603" t="s">
        <v>7894</v>
      </c>
      <c r="Z703" s="603" t="s">
        <v>7894</v>
      </c>
      <c r="AA703" s="603" t="s">
        <v>7894</v>
      </c>
      <c r="AB703" s="603" t="s">
        <v>7894</v>
      </c>
      <c r="AC703" s="603" t="s">
        <v>7894</v>
      </c>
      <c r="AD703" s="603" t="s">
        <v>7894</v>
      </c>
      <c r="AE703" s="603" t="s">
        <v>7894</v>
      </c>
      <c r="AF703" s="605" t="s">
        <v>48</v>
      </c>
      <c r="AG703" s="605" t="s">
        <v>48</v>
      </c>
      <c r="AH703" s="366" t="s">
        <v>685</v>
      </c>
      <c r="AI703" s="363">
        <f t="shared" si="966"/>
        <v>6</v>
      </c>
      <c r="AJ703" s="363">
        <v>31</v>
      </c>
      <c r="AK703" s="413" t="str">
        <f t="shared" si="861"/>
        <v>Bird Orchids</v>
      </c>
      <c r="AL703" s="413" t="str">
        <f t="shared" si="862"/>
        <v>Pterostylis barbata/barbata</v>
      </c>
      <c r="AM703" s="486" t="s">
        <v>7608</v>
      </c>
      <c r="AN703" s="144" t="str">
        <f t="shared" si="983"/>
        <v>longicornis</v>
      </c>
      <c r="AS703" s="69">
        <f t="shared" si="948"/>
        <v>40</v>
      </c>
      <c r="AT703" s="69">
        <f t="shared" si="949"/>
        <v>44</v>
      </c>
      <c r="AU703" s="69">
        <f t="shared" si="950"/>
        <v>9</v>
      </c>
      <c r="AV703" s="69">
        <f t="shared" si="951"/>
        <v>10</v>
      </c>
      <c r="AW703" s="81"/>
      <c r="AX703" s="70" t="s">
        <v>3068</v>
      </c>
      <c r="AY703" s="364" t="e">
        <v>#N/A</v>
      </c>
      <c r="AZ703" s="264" t="s">
        <v>48</v>
      </c>
      <c r="BA703" s="238"/>
      <c r="BB703" s="237" t="str">
        <f t="shared" si="952"/>
        <v/>
      </c>
      <c r="BC703" s="270">
        <f t="shared" si="970"/>
        <v>1203</v>
      </c>
      <c r="BD703" t="str">
        <f t="shared" si="971"/>
        <v>Pterostylis z.sp. Muirs Highway</v>
      </c>
      <c r="BE703" s="367" t="e">
        <f>COUNTIFS(#REF!,L703)</f>
        <v>#REF!</v>
      </c>
      <c r="BF703" s="374" t="str">
        <f t="shared" si="863"/>
        <v>n</v>
      </c>
      <c r="BG703" s="82"/>
      <c r="BH703" s="375"/>
      <c r="BI703" s="374"/>
      <c r="BJ703" s="403"/>
      <c r="CE703" t="str">
        <f t="shared" si="988"/>
        <v>_Old species name (Pterostylis z.sp. 'Helena River')</v>
      </c>
      <c r="CF703" s="388" t="str">
        <f t="shared" si="982"/>
        <v>Pterostylis z.sp. 'Helena River'</v>
      </c>
      <c r="CG703" t="str">
        <f t="shared" si="869"/>
        <v/>
      </c>
      <c r="CH703" t="str">
        <f t="shared" si="870"/>
        <v/>
      </c>
      <c r="CI703" t="str">
        <f t="shared" si="871"/>
        <v/>
      </c>
      <c r="CJ703" t="str">
        <f t="shared" si="872"/>
        <v/>
      </c>
      <c r="CK703" s="359" t="str">
        <f t="shared" si="873"/>
        <v/>
      </c>
      <c r="CL703" t="str">
        <f t="shared" si="874"/>
        <v/>
      </c>
      <c r="CM703" t="str">
        <f t="shared" si="875"/>
        <v/>
      </c>
      <c r="CN703" t="str">
        <f t="shared" si="876"/>
        <v/>
      </c>
      <c r="CO703" s="359" t="str">
        <f t="shared" si="877"/>
        <v/>
      </c>
      <c r="CP703" t="str">
        <f t="shared" si="878"/>
        <v/>
      </c>
      <c r="CQ703" t="str">
        <f t="shared" si="879"/>
        <v/>
      </c>
      <c r="CR703" t="str">
        <f t="shared" si="880"/>
        <v/>
      </c>
      <c r="CS703" s="359" t="str">
        <f t="shared" si="881"/>
        <v/>
      </c>
      <c r="CT703" t="str">
        <f t="shared" si="882"/>
        <v/>
      </c>
      <c r="CU703" t="str">
        <f t="shared" si="883"/>
        <v/>
      </c>
      <c r="CV703" t="str">
        <f t="shared" si="884"/>
        <v/>
      </c>
      <c r="CW703" t="str">
        <f t="shared" si="885"/>
        <v/>
      </c>
      <c r="CX703" s="359" t="str">
        <f t="shared" si="886"/>
        <v/>
      </c>
      <c r="CY703" t="str">
        <f t="shared" si="887"/>
        <v/>
      </c>
      <c r="CZ703" t="str">
        <f t="shared" si="888"/>
        <v/>
      </c>
      <c r="DA703" t="str">
        <f t="shared" si="889"/>
        <v/>
      </c>
      <c r="DB703" s="359" t="str">
        <f t="shared" si="890"/>
        <v/>
      </c>
      <c r="DC703" t="str">
        <f t="shared" si="891"/>
        <v/>
      </c>
      <c r="DD703" t="str">
        <f t="shared" si="892"/>
        <v/>
      </c>
      <c r="DE703" t="str">
        <f t="shared" si="893"/>
        <v/>
      </c>
      <c r="DF703" s="359" t="str">
        <f t="shared" si="894"/>
        <v/>
      </c>
      <c r="DG703" t="str">
        <f t="shared" si="895"/>
        <v/>
      </c>
      <c r="DH703" t="str">
        <f t="shared" si="896"/>
        <v/>
      </c>
      <c r="DI703" t="str">
        <f t="shared" si="897"/>
        <v/>
      </c>
      <c r="DJ703" t="str">
        <f t="shared" si="898"/>
        <v/>
      </c>
      <c r="DK703" s="359" t="str">
        <f t="shared" si="899"/>
        <v/>
      </c>
      <c r="DL703" t="str">
        <f t="shared" si="900"/>
        <v>X</v>
      </c>
      <c r="DM703" t="str">
        <f t="shared" si="901"/>
        <v>X</v>
      </c>
      <c r="DN703" t="str">
        <f t="shared" si="902"/>
        <v>X</v>
      </c>
      <c r="DO703" s="359" t="str">
        <f t="shared" si="903"/>
        <v>X</v>
      </c>
      <c r="DP703" t="str">
        <f t="shared" si="904"/>
        <v>X</v>
      </c>
      <c r="DQ703" t="str">
        <f t="shared" si="905"/>
        <v>X</v>
      </c>
      <c r="DR703" t="str">
        <f t="shared" si="906"/>
        <v>X</v>
      </c>
      <c r="DS703" s="359" t="str">
        <f t="shared" si="907"/>
        <v>X</v>
      </c>
      <c r="DT703" t="str">
        <f t="shared" si="908"/>
        <v/>
      </c>
      <c r="DU703" t="str">
        <f t="shared" si="909"/>
        <v/>
      </c>
      <c r="DV703" t="str">
        <f t="shared" si="910"/>
        <v/>
      </c>
      <c r="DW703" t="str">
        <f t="shared" si="911"/>
        <v/>
      </c>
      <c r="DX703" s="359" t="str">
        <f t="shared" si="912"/>
        <v/>
      </c>
      <c r="DY703" t="str">
        <f t="shared" si="913"/>
        <v/>
      </c>
      <c r="DZ703" t="str">
        <f t="shared" si="914"/>
        <v/>
      </c>
      <c r="EA703" t="str">
        <f t="shared" si="915"/>
        <v/>
      </c>
      <c r="EB703" s="359" t="str">
        <f t="shared" si="916"/>
        <v/>
      </c>
      <c r="EC703" t="str">
        <f t="shared" si="917"/>
        <v/>
      </c>
      <c r="ED703" t="str">
        <f t="shared" si="918"/>
        <v/>
      </c>
      <c r="EE703" t="str">
        <f t="shared" si="919"/>
        <v/>
      </c>
      <c r="EF703" t="str">
        <f t="shared" si="920"/>
        <v/>
      </c>
      <c r="EG703" s="359" t="str">
        <f t="shared" si="921"/>
        <v/>
      </c>
      <c r="EH703" t="str">
        <f t="shared" si="868"/>
        <v>Pterostylis z.sp. 'Helena River'</v>
      </c>
      <c r="EJ703" t="str">
        <f t="shared" si="955"/>
        <v>Pterostylis z.sp. Muirs Highway</v>
      </c>
      <c r="EK703" s="100">
        <f t="shared" si="981"/>
        <v>0</v>
      </c>
      <c r="EL703" s="3">
        <f t="shared" si="981"/>
        <v>0</v>
      </c>
      <c r="EM703" s="3">
        <f t="shared" si="981"/>
        <v>0</v>
      </c>
      <c r="EN703" s="3">
        <f t="shared" si="981"/>
        <v>0</v>
      </c>
      <c r="EO703" s="3">
        <f t="shared" si="981"/>
        <v>0</v>
      </c>
      <c r="EP703" s="3">
        <f t="shared" si="981"/>
        <v>0</v>
      </c>
      <c r="EQ703" s="3">
        <f t="shared" si="981"/>
        <v>0</v>
      </c>
      <c r="ER703" s="3">
        <f t="shared" si="981"/>
        <v>0</v>
      </c>
      <c r="ES703" s="3">
        <f t="shared" si="981"/>
        <v>1</v>
      </c>
      <c r="ET703" s="3">
        <f t="shared" si="981"/>
        <v>1</v>
      </c>
      <c r="EU703" s="3">
        <f t="shared" si="981"/>
        <v>0</v>
      </c>
      <c r="EV703" s="24">
        <f t="shared" si="981"/>
        <v>0</v>
      </c>
      <c r="EW703" s="245">
        <f t="shared" si="867"/>
        <v>2</v>
      </c>
      <c r="EX703" s="262" t="str">
        <f t="shared" si="866"/>
        <v/>
      </c>
    </row>
    <row r="704" spans="1:154" ht="16.149999999999999" customHeight="1" x14ac:dyDescent="0.25">
      <c r="A704" s="363"/>
      <c r="D704" s="363"/>
      <c r="E704" s="363"/>
      <c r="F704" s="419"/>
      <c r="G704" s="419"/>
      <c r="H704" s="419"/>
      <c r="I704" s="363"/>
      <c r="J704" s="68">
        <f t="shared" si="956"/>
        <v>888</v>
      </c>
      <c r="K704" s="417" t="str">
        <f t="shared" si="865"/>
        <v>Pterostylis z.sp. 'northwest'</v>
      </c>
      <c r="L704" s="417">
        <v>888</v>
      </c>
      <c r="M704" s="417" t="s">
        <v>1765</v>
      </c>
      <c r="N704" s="418" t="s">
        <v>3255</v>
      </c>
      <c r="O704" s="363" t="str">
        <f t="shared" si="969"/>
        <v>S</v>
      </c>
      <c r="P704" s="144" t="s">
        <v>2323</v>
      </c>
      <c r="Q704" s="364" t="s">
        <v>3256</v>
      </c>
      <c r="R704" s="365">
        <v>42993</v>
      </c>
      <c r="S704" s="365">
        <v>43023</v>
      </c>
      <c r="T704" s="603" t="s">
        <v>7894</v>
      </c>
      <c r="U704" s="603" t="s">
        <v>7894</v>
      </c>
      <c r="V704" s="603" t="s">
        <v>7894</v>
      </c>
      <c r="W704" s="603" t="s">
        <v>7894</v>
      </c>
      <c r="X704" s="603" t="s">
        <v>7894</v>
      </c>
      <c r="Y704" s="603" t="s">
        <v>7894</v>
      </c>
      <c r="Z704" s="603" t="s">
        <v>7894</v>
      </c>
      <c r="AA704" s="603" t="s">
        <v>7894</v>
      </c>
      <c r="AB704" s="603" t="s">
        <v>7894</v>
      </c>
      <c r="AC704" s="603" t="s">
        <v>7894</v>
      </c>
      <c r="AD704" s="603" t="s">
        <v>7894</v>
      </c>
      <c r="AE704" s="603" t="s">
        <v>7894</v>
      </c>
      <c r="AF704" s="605" t="s">
        <v>48</v>
      </c>
      <c r="AG704" s="605" t="s">
        <v>48</v>
      </c>
      <c r="AH704" s="366" t="s">
        <v>685</v>
      </c>
      <c r="AI704" s="363">
        <f t="shared" si="966"/>
        <v>6</v>
      </c>
      <c r="AJ704" s="363">
        <v>36</v>
      </c>
      <c r="AK704" s="413" t="str">
        <f t="shared" si="861"/>
        <v>Rufus Greenhoods</v>
      </c>
      <c r="AL704" s="413" t="str">
        <f t="shared" si="862"/>
        <v>Pterostylis rufa</v>
      </c>
      <c r="AM704" s="486" t="s">
        <v>7608</v>
      </c>
      <c r="AN704" s="144" t="str">
        <f t="shared" si="983"/>
        <v>tryphera</v>
      </c>
      <c r="AS704" s="69">
        <f t="shared" si="948"/>
        <v>38</v>
      </c>
      <c r="AT704" s="69">
        <f t="shared" si="949"/>
        <v>42</v>
      </c>
      <c r="AU704" s="69">
        <f t="shared" si="950"/>
        <v>9</v>
      </c>
      <c r="AV704" s="69">
        <f t="shared" si="951"/>
        <v>10</v>
      </c>
      <c r="AW704" s="81"/>
      <c r="AX704" s="70" t="s">
        <v>3257</v>
      </c>
      <c r="AY704" s="364">
        <v>48481</v>
      </c>
      <c r="AZ704" s="264" t="s">
        <v>48</v>
      </c>
      <c r="BA704" s="238"/>
      <c r="BB704" s="237" t="str">
        <f t="shared" si="952"/>
        <v/>
      </c>
      <c r="BC704" s="270">
        <f t="shared" si="970"/>
        <v>888</v>
      </c>
      <c r="BD704" t="str">
        <f t="shared" si="971"/>
        <v>Pterostylis z.sp. 'northwest'</v>
      </c>
      <c r="BE704" s="367" t="e">
        <f>COUNTIFS(#REF!,L704)</f>
        <v>#REF!</v>
      </c>
      <c r="BF704" s="374" t="str">
        <f t="shared" si="863"/>
        <v>n</v>
      </c>
      <c r="BG704" s="82"/>
      <c r="BH704" s="375"/>
      <c r="BI704" s="374"/>
      <c r="BJ704" s="403"/>
      <c r="CE704" t="str">
        <f t="shared" si="988"/>
        <v>_Old species name (Pterostylis z.sp. Muirs Highway)</v>
      </c>
      <c r="CF704" s="388" t="str">
        <f t="shared" si="982"/>
        <v>Pterostylis z.sp. Muirs Highway</v>
      </c>
      <c r="CG704" t="str">
        <f t="shared" si="869"/>
        <v/>
      </c>
      <c r="CH704" t="str">
        <f t="shared" si="870"/>
        <v/>
      </c>
      <c r="CI704" t="str">
        <f t="shared" si="871"/>
        <v/>
      </c>
      <c r="CJ704" t="str">
        <f t="shared" si="872"/>
        <v/>
      </c>
      <c r="CK704" s="359" t="str">
        <f t="shared" si="873"/>
        <v/>
      </c>
      <c r="CL704" t="str">
        <f t="shared" si="874"/>
        <v/>
      </c>
      <c r="CM704" t="str">
        <f t="shared" si="875"/>
        <v/>
      </c>
      <c r="CN704" t="str">
        <f t="shared" si="876"/>
        <v/>
      </c>
      <c r="CO704" s="359" t="str">
        <f t="shared" si="877"/>
        <v/>
      </c>
      <c r="CP704" t="str">
        <f t="shared" si="878"/>
        <v/>
      </c>
      <c r="CQ704" t="str">
        <f t="shared" si="879"/>
        <v/>
      </c>
      <c r="CR704" t="str">
        <f t="shared" si="880"/>
        <v/>
      </c>
      <c r="CS704" s="359" t="str">
        <f t="shared" si="881"/>
        <v/>
      </c>
      <c r="CT704" t="str">
        <f t="shared" si="882"/>
        <v/>
      </c>
      <c r="CU704" t="str">
        <f t="shared" si="883"/>
        <v/>
      </c>
      <c r="CV704" t="str">
        <f t="shared" si="884"/>
        <v/>
      </c>
      <c r="CW704" t="str">
        <f t="shared" si="885"/>
        <v/>
      </c>
      <c r="CX704" s="359" t="str">
        <f t="shared" si="886"/>
        <v/>
      </c>
      <c r="CY704" t="str">
        <f t="shared" si="887"/>
        <v/>
      </c>
      <c r="CZ704" t="str">
        <f t="shared" si="888"/>
        <v/>
      </c>
      <c r="DA704" t="str">
        <f t="shared" si="889"/>
        <v/>
      </c>
      <c r="DB704" s="359" t="str">
        <f t="shared" si="890"/>
        <v/>
      </c>
      <c r="DC704" t="str">
        <f t="shared" si="891"/>
        <v/>
      </c>
      <c r="DD704" t="str">
        <f t="shared" si="892"/>
        <v/>
      </c>
      <c r="DE704" t="str">
        <f t="shared" si="893"/>
        <v/>
      </c>
      <c r="DF704" s="359" t="str">
        <f t="shared" si="894"/>
        <v/>
      </c>
      <c r="DG704" t="str">
        <f t="shared" si="895"/>
        <v/>
      </c>
      <c r="DH704" t="str">
        <f t="shared" si="896"/>
        <v/>
      </c>
      <c r="DI704" t="str">
        <f t="shared" si="897"/>
        <v/>
      </c>
      <c r="DJ704" t="str">
        <f t="shared" si="898"/>
        <v/>
      </c>
      <c r="DK704" s="359" t="str">
        <f t="shared" si="899"/>
        <v/>
      </c>
      <c r="DL704" t="str">
        <f t="shared" si="900"/>
        <v/>
      </c>
      <c r="DM704" t="str">
        <f t="shared" si="901"/>
        <v/>
      </c>
      <c r="DN704" t="str">
        <f t="shared" si="902"/>
        <v/>
      </c>
      <c r="DO704" s="359" t="str">
        <f t="shared" si="903"/>
        <v/>
      </c>
      <c r="DP704" t="str">
        <f t="shared" si="904"/>
        <v/>
      </c>
      <c r="DQ704" t="str">
        <f t="shared" si="905"/>
        <v/>
      </c>
      <c r="DR704" t="str">
        <f t="shared" si="906"/>
        <v/>
      </c>
      <c r="DS704" s="359" t="str">
        <f t="shared" si="907"/>
        <v/>
      </c>
      <c r="DT704" t="str">
        <f t="shared" si="908"/>
        <v>X</v>
      </c>
      <c r="DU704" t="str">
        <f t="shared" si="909"/>
        <v>X</v>
      </c>
      <c r="DV704" t="str">
        <f t="shared" si="910"/>
        <v>X</v>
      </c>
      <c r="DW704" t="str">
        <f t="shared" si="911"/>
        <v>X</v>
      </c>
      <c r="DX704" s="359" t="str">
        <f t="shared" si="912"/>
        <v>X</v>
      </c>
      <c r="DY704" t="str">
        <f t="shared" si="913"/>
        <v/>
      </c>
      <c r="DZ704" t="str">
        <f t="shared" si="914"/>
        <v/>
      </c>
      <c r="EA704" t="str">
        <f t="shared" si="915"/>
        <v/>
      </c>
      <c r="EB704" s="359" t="str">
        <f t="shared" si="916"/>
        <v/>
      </c>
      <c r="EC704" t="str">
        <f t="shared" si="917"/>
        <v/>
      </c>
      <c r="ED704" t="str">
        <f t="shared" si="918"/>
        <v/>
      </c>
      <c r="EE704" t="str">
        <f t="shared" si="919"/>
        <v/>
      </c>
      <c r="EF704" t="str">
        <f t="shared" si="920"/>
        <v/>
      </c>
      <c r="EG704" s="359" t="str">
        <f t="shared" si="921"/>
        <v/>
      </c>
      <c r="EH704" t="str">
        <f t="shared" si="868"/>
        <v>Pterostylis z.sp. Muirs Highway</v>
      </c>
      <c r="EJ704" t="str">
        <f t="shared" si="955"/>
        <v>Pterostylis z.sp. 'northwest'</v>
      </c>
      <c r="EK704" s="100">
        <f t="shared" si="981"/>
        <v>0</v>
      </c>
      <c r="EL704" s="3">
        <f t="shared" si="981"/>
        <v>0</v>
      </c>
      <c r="EM704" s="3">
        <f t="shared" si="981"/>
        <v>0</v>
      </c>
      <c r="EN704" s="3">
        <f t="shared" si="981"/>
        <v>0</v>
      </c>
      <c r="EO704" s="3">
        <f t="shared" si="981"/>
        <v>0</v>
      </c>
      <c r="EP704" s="3">
        <f t="shared" si="981"/>
        <v>0</v>
      </c>
      <c r="EQ704" s="3">
        <f t="shared" si="981"/>
        <v>0</v>
      </c>
      <c r="ER704" s="3">
        <f t="shared" si="981"/>
        <v>0</v>
      </c>
      <c r="ES704" s="3">
        <f t="shared" si="981"/>
        <v>1</v>
      </c>
      <c r="ET704" s="3">
        <f t="shared" si="981"/>
        <v>1</v>
      </c>
      <c r="EU704" s="3">
        <f t="shared" si="981"/>
        <v>0</v>
      </c>
      <c r="EV704" s="24">
        <f t="shared" si="981"/>
        <v>0</v>
      </c>
      <c r="EW704" s="245">
        <f t="shared" si="867"/>
        <v>2</v>
      </c>
      <c r="EX704" s="262" t="str">
        <f t="shared" si="866"/>
        <v/>
      </c>
    </row>
    <row r="705" spans="1:154" ht="16.149999999999999" customHeight="1" x14ac:dyDescent="0.25">
      <c r="A705" s="363"/>
      <c r="D705" s="363"/>
      <c r="E705" s="363"/>
      <c r="F705" s="363"/>
      <c r="G705" s="363"/>
      <c r="H705" s="363"/>
      <c r="I705" s="363"/>
      <c r="J705" s="68">
        <f t="shared" si="956"/>
        <v>447</v>
      </c>
      <c r="K705" s="417" t="str">
        <f t="shared" si="865"/>
        <v>Pterostylis z.sp. 'Nullarbor'</v>
      </c>
      <c r="L705" s="417">
        <v>447</v>
      </c>
      <c r="M705" s="417" t="s">
        <v>1765</v>
      </c>
      <c r="N705" s="418" t="s">
        <v>7639</v>
      </c>
      <c r="O705" s="363" t="str">
        <f t="shared" si="969"/>
        <v>S</v>
      </c>
      <c r="P705" s="144" t="s">
        <v>2323</v>
      </c>
      <c r="Q705" s="364" t="s">
        <v>3189</v>
      </c>
      <c r="R705" s="365">
        <v>42979</v>
      </c>
      <c r="S705" s="365">
        <v>43039</v>
      </c>
      <c r="T705" s="603" t="s">
        <v>7894</v>
      </c>
      <c r="U705" s="603" t="s">
        <v>7894</v>
      </c>
      <c r="V705" s="603" t="s">
        <v>7894</v>
      </c>
      <c r="W705" s="603" t="s">
        <v>7894</v>
      </c>
      <c r="X705" s="603" t="s">
        <v>7894</v>
      </c>
      <c r="Y705" s="603" t="s">
        <v>7894</v>
      </c>
      <c r="Z705" s="603" t="s">
        <v>7894</v>
      </c>
      <c r="AA705" s="603" t="s">
        <v>7894</v>
      </c>
      <c r="AB705" s="603" t="s">
        <v>7894</v>
      </c>
      <c r="AC705" s="603" t="s">
        <v>7894</v>
      </c>
      <c r="AD705" s="603" t="s">
        <v>7894</v>
      </c>
      <c r="AE705" s="603" t="s">
        <v>7894</v>
      </c>
      <c r="AF705" s="605" t="s">
        <v>48</v>
      </c>
      <c r="AG705" s="605" t="s">
        <v>48</v>
      </c>
      <c r="AH705" s="366" t="s">
        <v>685</v>
      </c>
      <c r="AI705" s="363">
        <f t="shared" si="966"/>
        <v>6</v>
      </c>
      <c r="AJ705" s="363">
        <v>36</v>
      </c>
      <c r="AK705" s="413" t="str">
        <f t="shared" si="861"/>
        <v>Rufus Greenhoods</v>
      </c>
      <c r="AL705" s="413" t="str">
        <f t="shared" si="862"/>
        <v>Pterostylis rufa</v>
      </c>
      <c r="AM705" s="486" t="s">
        <v>7608</v>
      </c>
      <c r="AN705" s="144" t="str">
        <f t="shared" si="983"/>
        <v>sp. 'Cocklebiddy'</v>
      </c>
      <c r="AO705" s="70" t="s">
        <v>7564</v>
      </c>
      <c r="AS705" s="69">
        <f t="shared" si="948"/>
        <v>36</v>
      </c>
      <c r="AT705" s="69">
        <f t="shared" si="949"/>
        <v>44</v>
      </c>
      <c r="AU705" s="69">
        <f t="shared" si="950"/>
        <v>9</v>
      </c>
      <c r="AV705" s="69">
        <f t="shared" si="951"/>
        <v>10</v>
      </c>
      <c r="AW705" s="81"/>
      <c r="AX705" s="70" t="s">
        <v>3188</v>
      </c>
      <c r="AY705" s="364" t="e">
        <v>#N/A</v>
      </c>
      <c r="AZ705" s="264" t="s">
        <v>48</v>
      </c>
      <c r="BA705" s="238"/>
      <c r="BB705" s="237" t="str">
        <f t="shared" si="952"/>
        <v/>
      </c>
      <c r="BC705" s="270">
        <f t="shared" si="970"/>
        <v>447</v>
      </c>
      <c r="BD705" t="str">
        <f t="shared" si="971"/>
        <v>Pterostylis z.sp. 'Nullarbor'</v>
      </c>
      <c r="BE705" s="367" t="e">
        <f>COUNTIFS(#REF!,L705)</f>
        <v>#REF!</v>
      </c>
      <c r="BF705" s="374" t="str">
        <f t="shared" si="863"/>
        <v>n</v>
      </c>
      <c r="BG705" s="82"/>
      <c r="BH705" s="375"/>
      <c r="BI705" s="374"/>
      <c r="BJ705" s="403"/>
      <c r="CE705" t="str">
        <f t="shared" si="988"/>
        <v>_Old species name (Pterostylis z.sp. 'northwest')</v>
      </c>
      <c r="CF705" s="388" t="str">
        <f t="shared" si="982"/>
        <v>Pterostylis z.sp. 'northwest'</v>
      </c>
      <c r="CG705" t="str">
        <f t="shared" si="869"/>
        <v/>
      </c>
      <c r="CH705" t="str">
        <f t="shared" si="870"/>
        <v/>
      </c>
      <c r="CI705" t="str">
        <f t="shared" si="871"/>
        <v/>
      </c>
      <c r="CJ705" t="str">
        <f t="shared" si="872"/>
        <v/>
      </c>
      <c r="CK705" s="359" t="str">
        <f t="shared" si="873"/>
        <v/>
      </c>
      <c r="CL705" t="str">
        <f t="shared" si="874"/>
        <v/>
      </c>
      <c r="CM705" t="str">
        <f t="shared" si="875"/>
        <v/>
      </c>
      <c r="CN705" t="str">
        <f t="shared" si="876"/>
        <v/>
      </c>
      <c r="CO705" s="359" t="str">
        <f t="shared" si="877"/>
        <v/>
      </c>
      <c r="CP705" t="str">
        <f t="shared" si="878"/>
        <v/>
      </c>
      <c r="CQ705" t="str">
        <f t="shared" si="879"/>
        <v/>
      </c>
      <c r="CR705" t="str">
        <f t="shared" si="880"/>
        <v/>
      </c>
      <c r="CS705" s="359" t="str">
        <f t="shared" si="881"/>
        <v/>
      </c>
      <c r="CT705" t="str">
        <f t="shared" si="882"/>
        <v/>
      </c>
      <c r="CU705" t="str">
        <f t="shared" si="883"/>
        <v/>
      </c>
      <c r="CV705" t="str">
        <f t="shared" si="884"/>
        <v/>
      </c>
      <c r="CW705" t="str">
        <f t="shared" si="885"/>
        <v/>
      </c>
      <c r="CX705" s="359" t="str">
        <f t="shared" si="886"/>
        <v/>
      </c>
      <c r="CY705" t="str">
        <f t="shared" si="887"/>
        <v/>
      </c>
      <c r="CZ705" t="str">
        <f t="shared" si="888"/>
        <v/>
      </c>
      <c r="DA705" t="str">
        <f t="shared" si="889"/>
        <v/>
      </c>
      <c r="DB705" s="359" t="str">
        <f t="shared" si="890"/>
        <v/>
      </c>
      <c r="DC705" t="str">
        <f t="shared" si="891"/>
        <v/>
      </c>
      <c r="DD705" t="str">
        <f t="shared" si="892"/>
        <v/>
      </c>
      <c r="DE705" t="str">
        <f t="shared" si="893"/>
        <v/>
      </c>
      <c r="DF705" s="359" t="str">
        <f t="shared" si="894"/>
        <v/>
      </c>
      <c r="DG705" t="str">
        <f t="shared" si="895"/>
        <v/>
      </c>
      <c r="DH705" t="str">
        <f t="shared" si="896"/>
        <v/>
      </c>
      <c r="DI705" t="str">
        <f t="shared" si="897"/>
        <v/>
      </c>
      <c r="DJ705" t="str">
        <f t="shared" si="898"/>
        <v/>
      </c>
      <c r="DK705" s="359" t="str">
        <f t="shared" si="899"/>
        <v/>
      </c>
      <c r="DL705" t="str">
        <f t="shared" si="900"/>
        <v/>
      </c>
      <c r="DM705" t="str">
        <f t="shared" si="901"/>
        <v/>
      </c>
      <c r="DN705" t="str">
        <f t="shared" si="902"/>
        <v/>
      </c>
      <c r="DO705" s="359" t="str">
        <f t="shared" si="903"/>
        <v/>
      </c>
      <c r="DP705" t="str">
        <f t="shared" si="904"/>
        <v/>
      </c>
      <c r="DQ705" t="str">
        <f t="shared" si="905"/>
        <v/>
      </c>
      <c r="DR705" t="str">
        <f t="shared" si="906"/>
        <v>X</v>
      </c>
      <c r="DS705" s="359" t="str">
        <f t="shared" si="907"/>
        <v>X</v>
      </c>
      <c r="DT705" t="str">
        <f t="shared" si="908"/>
        <v>X</v>
      </c>
      <c r="DU705" t="str">
        <f t="shared" si="909"/>
        <v>X</v>
      </c>
      <c r="DV705" t="str">
        <f t="shared" si="910"/>
        <v>X</v>
      </c>
      <c r="DW705" t="str">
        <f t="shared" si="911"/>
        <v/>
      </c>
      <c r="DX705" s="359" t="str">
        <f t="shared" si="912"/>
        <v/>
      </c>
      <c r="DY705" t="str">
        <f t="shared" si="913"/>
        <v/>
      </c>
      <c r="DZ705" t="str">
        <f t="shared" si="914"/>
        <v/>
      </c>
      <c r="EA705" t="str">
        <f t="shared" si="915"/>
        <v/>
      </c>
      <c r="EB705" s="359" t="str">
        <f t="shared" si="916"/>
        <v/>
      </c>
      <c r="EC705" t="str">
        <f t="shared" si="917"/>
        <v/>
      </c>
      <c r="ED705" t="str">
        <f t="shared" si="918"/>
        <v/>
      </c>
      <c r="EE705" t="str">
        <f t="shared" si="919"/>
        <v/>
      </c>
      <c r="EF705" t="str">
        <f t="shared" si="920"/>
        <v/>
      </c>
      <c r="EG705" s="359" t="str">
        <f t="shared" si="921"/>
        <v/>
      </c>
      <c r="EH705" t="str">
        <f t="shared" si="868"/>
        <v>Pterostylis z.sp. 'northwest'</v>
      </c>
      <c r="EJ705" t="str">
        <f t="shared" si="955"/>
        <v>Pterostylis z.sp. 'Nullarbor'</v>
      </c>
      <c r="EK705" s="100">
        <f t="shared" si="981"/>
        <v>0</v>
      </c>
      <c r="EL705" s="3">
        <f t="shared" si="981"/>
        <v>0</v>
      </c>
      <c r="EM705" s="3">
        <f t="shared" si="981"/>
        <v>0</v>
      </c>
      <c r="EN705" s="3">
        <f t="shared" si="981"/>
        <v>0</v>
      </c>
      <c r="EO705" s="3">
        <f t="shared" si="981"/>
        <v>0</v>
      </c>
      <c r="EP705" s="3">
        <f t="shared" si="981"/>
        <v>0</v>
      </c>
      <c r="EQ705" s="3">
        <f t="shared" si="981"/>
        <v>0</v>
      </c>
      <c r="ER705" s="3">
        <f t="shared" si="981"/>
        <v>0</v>
      </c>
      <c r="ES705" s="3">
        <f t="shared" si="981"/>
        <v>1</v>
      </c>
      <c r="ET705" s="3">
        <f t="shared" si="981"/>
        <v>1</v>
      </c>
      <c r="EU705" s="3">
        <f t="shared" si="981"/>
        <v>0</v>
      </c>
      <c r="EV705" s="24">
        <f t="shared" si="981"/>
        <v>0</v>
      </c>
      <c r="EW705" s="245">
        <f t="shared" si="867"/>
        <v>2</v>
      </c>
      <c r="EX705" s="262" t="str">
        <f t="shared" si="866"/>
        <v/>
      </c>
    </row>
    <row r="706" spans="1:154" ht="16.149999999999999" customHeight="1" x14ac:dyDescent="0.25">
      <c r="A706" s="363"/>
      <c r="D706" s="363"/>
      <c r="E706" s="363"/>
      <c r="F706" s="363"/>
      <c r="G706" s="363"/>
      <c r="H706" s="363"/>
      <c r="I706" s="363"/>
      <c r="J706" s="68">
        <f t="shared" si="956"/>
        <v>784</v>
      </c>
      <c r="K706" s="417" t="str">
        <f t="shared" si="865"/>
        <v>Pterostylis z.sp. plumed</v>
      </c>
      <c r="L706" s="417">
        <v>784</v>
      </c>
      <c r="M706" s="417" t="s">
        <v>1765</v>
      </c>
      <c r="N706" s="418" t="s">
        <v>3258</v>
      </c>
      <c r="O706" s="363" t="str">
        <f t="shared" si="969"/>
        <v>S</v>
      </c>
      <c r="P706" s="144" t="s">
        <v>2323</v>
      </c>
      <c r="Q706" s="364" t="s">
        <v>2433</v>
      </c>
      <c r="R706" s="365">
        <v>42948</v>
      </c>
      <c r="S706" s="365">
        <v>43008</v>
      </c>
      <c r="T706" s="603" t="s">
        <v>7894</v>
      </c>
      <c r="U706" s="603" t="s">
        <v>7894</v>
      </c>
      <c r="V706" s="603" t="s">
        <v>7894</v>
      </c>
      <c r="W706" s="603" t="s">
        <v>7894</v>
      </c>
      <c r="X706" s="603" t="s">
        <v>7894</v>
      </c>
      <c r="Y706" s="603" t="s">
        <v>7894</v>
      </c>
      <c r="Z706" s="603" t="s">
        <v>7894</v>
      </c>
      <c r="AA706" s="603" t="s">
        <v>7894</v>
      </c>
      <c r="AB706" s="603" t="s">
        <v>7894</v>
      </c>
      <c r="AC706" s="603" t="s">
        <v>7894</v>
      </c>
      <c r="AD706" s="603" t="s">
        <v>7894</v>
      </c>
      <c r="AE706" s="603" t="s">
        <v>7894</v>
      </c>
      <c r="AF706" s="605" t="s">
        <v>48</v>
      </c>
      <c r="AG706" s="605" t="s">
        <v>48</v>
      </c>
      <c r="AH706" s="366" t="s">
        <v>685</v>
      </c>
      <c r="AI706" s="363">
        <f t="shared" si="966"/>
        <v>6</v>
      </c>
      <c r="AJ706" s="363">
        <v>32</v>
      </c>
      <c r="AK706" s="413" t="str">
        <f t="shared" si="861"/>
        <v>Bird Orchids</v>
      </c>
      <c r="AL706" s="413" t="str">
        <f t="shared" si="862"/>
        <v>Pterostylis barbata/turfosa</v>
      </c>
      <c r="AM706" s="486" t="s">
        <v>7608</v>
      </c>
      <c r="AN706" s="144" t="str">
        <f t="shared" si="983"/>
        <v>faceta</v>
      </c>
      <c r="AS706" s="69">
        <f t="shared" si="948"/>
        <v>32</v>
      </c>
      <c r="AT706" s="69">
        <f t="shared" si="949"/>
        <v>39</v>
      </c>
      <c r="AU706" s="69">
        <f t="shared" si="950"/>
        <v>8</v>
      </c>
      <c r="AV706" s="69">
        <f t="shared" si="951"/>
        <v>9</v>
      </c>
      <c r="AW706" s="81"/>
      <c r="AX706" s="70" t="s">
        <v>3019</v>
      </c>
      <c r="AY706" s="364">
        <v>48684</v>
      </c>
      <c r="AZ706" s="264" t="s">
        <v>48</v>
      </c>
      <c r="BA706" s="238"/>
      <c r="BB706" s="237" t="str">
        <f t="shared" si="952"/>
        <v/>
      </c>
      <c r="BC706" s="270">
        <f t="shared" si="970"/>
        <v>784</v>
      </c>
      <c r="BD706" t="str">
        <f t="shared" si="971"/>
        <v>Pterostylis z.sp. plumed</v>
      </c>
      <c r="BE706" s="367" t="e">
        <f>COUNTIFS(#REF!,L706)</f>
        <v>#REF!</v>
      </c>
      <c r="BF706" s="374" t="str">
        <f t="shared" si="863"/>
        <v>n</v>
      </c>
      <c r="BG706" s="82"/>
      <c r="BH706" s="375"/>
      <c r="BI706" s="374"/>
      <c r="BJ706" s="403"/>
      <c r="CE706" t="e">
        <f>CONCATENATE(#REF!," (",#REF!,")")</f>
        <v>#REF!</v>
      </c>
      <c r="CF706" s="388" t="e">
        <f>#REF!</f>
        <v>#REF!</v>
      </c>
      <c r="CG706" t="e">
        <f>IF(CG$2&gt;=#REF!,IF(CG$2&lt;=#REF!,"X",""),"")</f>
        <v>#REF!</v>
      </c>
      <c r="CH706" t="e">
        <f>IF(CH$2&gt;=#REF!,IF(CH$2&lt;=#REF!,"X",""),"")</f>
        <v>#REF!</v>
      </c>
      <c r="CI706" t="e">
        <f>IF(CI$2&gt;=#REF!,IF(CI$2&lt;=#REF!,"X",""),"")</f>
        <v>#REF!</v>
      </c>
      <c r="CJ706" t="e">
        <f>IF(CJ$2&gt;=#REF!,IF(CJ$2&lt;=#REF!,"X",""),"")</f>
        <v>#REF!</v>
      </c>
      <c r="CK706" s="359" t="e">
        <f>IF(CK$2&gt;=#REF!,IF(CK$2&lt;=#REF!,"X",""),"")</f>
        <v>#REF!</v>
      </c>
      <c r="CL706" t="e">
        <f>IF(CL$2&gt;=#REF!,IF(CL$2&lt;=#REF!,"X",""),"")</f>
        <v>#REF!</v>
      </c>
      <c r="CM706" t="e">
        <f>IF(CM$2&gt;=#REF!,IF(CM$2&lt;=#REF!,"X",""),"")</f>
        <v>#REF!</v>
      </c>
      <c r="CN706" t="e">
        <f>IF(CN$2&gt;=#REF!,IF(CN$2&lt;=#REF!,"X",""),"")</f>
        <v>#REF!</v>
      </c>
      <c r="CO706" s="359" t="e">
        <f>IF(CO$2&gt;=#REF!,IF(CO$2&lt;=#REF!,"X",""),"")</f>
        <v>#REF!</v>
      </c>
      <c r="CP706" t="e">
        <f>IF(CP$2&gt;=#REF!,IF(CP$2&lt;=#REF!,"X",""),"")</f>
        <v>#REF!</v>
      </c>
      <c r="CQ706" t="e">
        <f>IF(CQ$2&gt;=#REF!,IF(CQ$2&lt;=#REF!,"X",""),"")</f>
        <v>#REF!</v>
      </c>
      <c r="CR706" t="e">
        <f>IF(CR$2&gt;=#REF!,IF(CR$2&lt;=#REF!,"X",""),"")</f>
        <v>#REF!</v>
      </c>
      <c r="CS706" s="359" t="e">
        <f>IF(CS$2&gt;=#REF!,IF(CS$2&lt;=#REF!,"X",""),"")</f>
        <v>#REF!</v>
      </c>
      <c r="CT706" t="e">
        <f>IF(CT$2&gt;=#REF!,IF(CT$2&lt;=#REF!,"X",""),"")</f>
        <v>#REF!</v>
      </c>
      <c r="CU706" t="e">
        <f>IF(CU$2&gt;=#REF!,IF(CU$2&lt;=#REF!,"X",""),"")</f>
        <v>#REF!</v>
      </c>
      <c r="CV706" t="e">
        <f>IF(CV$2&gt;=#REF!,IF(CV$2&lt;=#REF!,"X",""),"")</f>
        <v>#REF!</v>
      </c>
      <c r="CW706" t="e">
        <f>IF(CW$2&gt;=#REF!,IF(CW$2&lt;=#REF!,"X",""),"")</f>
        <v>#REF!</v>
      </c>
      <c r="CX706" s="359" t="e">
        <f>IF(CX$2&gt;=#REF!,IF(CX$2&lt;=#REF!,"X",""),"")</f>
        <v>#REF!</v>
      </c>
      <c r="CY706" t="e">
        <f>IF(CY$2&gt;=#REF!,IF(CY$2&lt;=#REF!,"X",""),"")</f>
        <v>#REF!</v>
      </c>
      <c r="CZ706" t="e">
        <f>IF(CZ$2&gt;=#REF!,IF(CZ$2&lt;=#REF!,"X",""),"")</f>
        <v>#REF!</v>
      </c>
      <c r="DA706" t="e">
        <f>IF(DA$2&gt;=#REF!,IF(DA$2&lt;=#REF!,"X",""),"")</f>
        <v>#REF!</v>
      </c>
      <c r="DB706" s="359" t="e">
        <f>IF(DB$2&gt;=#REF!,IF(DB$2&lt;=#REF!,"X",""),"")</f>
        <v>#REF!</v>
      </c>
      <c r="DC706" t="e">
        <f>IF(DC$2&gt;=#REF!,IF(DC$2&lt;=#REF!,"X",""),"")</f>
        <v>#REF!</v>
      </c>
      <c r="DD706" t="e">
        <f>IF(DD$2&gt;=#REF!,IF(DD$2&lt;=#REF!,"X",""),"")</f>
        <v>#REF!</v>
      </c>
      <c r="DE706" t="e">
        <f>IF(DE$2&gt;=#REF!,IF(DE$2&lt;=#REF!,"X",""),"")</f>
        <v>#REF!</v>
      </c>
      <c r="DF706" s="359" t="e">
        <f>IF(DF$2&gt;=#REF!,IF(DF$2&lt;=#REF!,"X",""),"")</f>
        <v>#REF!</v>
      </c>
      <c r="DG706" t="e">
        <f>IF(DG$2&gt;=#REF!,IF(DG$2&lt;=#REF!,"X",""),"")</f>
        <v>#REF!</v>
      </c>
      <c r="DH706" t="e">
        <f>IF(DH$2&gt;=#REF!,IF(DH$2&lt;=#REF!,"X",""),"")</f>
        <v>#REF!</v>
      </c>
      <c r="DI706" t="e">
        <f>IF(DI$2&gt;=#REF!,IF(DI$2&lt;=#REF!,"X",""),"")</f>
        <v>#REF!</v>
      </c>
      <c r="DJ706" t="e">
        <f>IF(DJ$2&gt;=#REF!,IF(DJ$2&lt;=#REF!,"X",""),"")</f>
        <v>#REF!</v>
      </c>
      <c r="DK706" s="359" t="e">
        <f>IF(DK$2&gt;=#REF!,IF(DK$2&lt;=#REF!,"X",""),"")</f>
        <v>#REF!</v>
      </c>
      <c r="DL706" t="e">
        <f>IF(DL$2&gt;=#REF!,IF(DL$2&lt;=#REF!,"X",""),"")</f>
        <v>#REF!</v>
      </c>
      <c r="DM706" t="e">
        <f>IF(DM$2&gt;=#REF!,IF(DM$2&lt;=#REF!,"X",""),"")</f>
        <v>#REF!</v>
      </c>
      <c r="DN706" t="e">
        <f>IF(DN$2&gt;=#REF!,IF(DN$2&lt;=#REF!,"X",""),"")</f>
        <v>#REF!</v>
      </c>
      <c r="DO706" s="359" t="e">
        <f>IF(DO$2&gt;=#REF!,IF(DO$2&lt;=#REF!,"X",""),"")</f>
        <v>#REF!</v>
      </c>
      <c r="DP706" t="e">
        <f>IF(DP$2&gt;=#REF!,IF(DP$2&lt;=#REF!,"X",""),"")</f>
        <v>#REF!</v>
      </c>
      <c r="DQ706" t="e">
        <f>IF(DQ$2&gt;=#REF!,IF(DQ$2&lt;=#REF!,"X",""),"")</f>
        <v>#REF!</v>
      </c>
      <c r="DR706" t="e">
        <f>IF(DR$2&gt;=#REF!,IF(DR$2&lt;=#REF!,"X",""),"")</f>
        <v>#REF!</v>
      </c>
      <c r="DS706" s="359" t="e">
        <f>IF(DS$2&gt;=#REF!,IF(DS$2&lt;=#REF!,"X",""),"")</f>
        <v>#REF!</v>
      </c>
      <c r="DT706" t="e">
        <f>IF(DT$2&gt;=#REF!,IF(DT$2&lt;=#REF!,"X",""),"")</f>
        <v>#REF!</v>
      </c>
      <c r="DU706" t="e">
        <f>IF(DU$2&gt;=#REF!,IF(DU$2&lt;=#REF!,"X",""),"")</f>
        <v>#REF!</v>
      </c>
      <c r="DV706" t="e">
        <f>IF(DV$2&gt;=#REF!,IF(DV$2&lt;=#REF!,"X",""),"")</f>
        <v>#REF!</v>
      </c>
      <c r="DW706" t="e">
        <f>IF(DW$2&gt;=#REF!,IF(DW$2&lt;=#REF!,"X",""),"")</f>
        <v>#REF!</v>
      </c>
      <c r="DX706" s="359" t="e">
        <f>IF(DX$2&gt;=#REF!,IF(DX$2&lt;=#REF!,"X",""),"")</f>
        <v>#REF!</v>
      </c>
      <c r="DY706" t="e">
        <f>IF(DY$2&gt;=#REF!,IF(DY$2&lt;=#REF!,"X",""),"")</f>
        <v>#REF!</v>
      </c>
      <c r="DZ706" t="e">
        <f>IF(DZ$2&gt;=#REF!,IF(DZ$2&lt;=#REF!,"X",""),"")</f>
        <v>#REF!</v>
      </c>
      <c r="EA706" t="e">
        <f>IF(EA$2&gt;=#REF!,IF(EA$2&lt;=#REF!,"X",""),"")</f>
        <v>#REF!</v>
      </c>
      <c r="EB706" s="359" t="e">
        <f>IF(EB$2&gt;=#REF!,IF(EB$2&lt;=#REF!,"X",""),"")</f>
        <v>#REF!</v>
      </c>
      <c r="EC706" t="e">
        <f>IF(EC$2&gt;=#REF!,IF(EC$2&lt;=#REF!,"X",""),"")</f>
        <v>#REF!</v>
      </c>
      <c r="ED706" t="e">
        <f>IF(ED$2&gt;=#REF!,IF(ED$2&lt;=#REF!,"X",""),"")</f>
        <v>#REF!</v>
      </c>
      <c r="EE706" t="e">
        <f>IF(EE$2&gt;=#REF!,IF(EE$2&lt;=#REF!,"X",""),"")</f>
        <v>#REF!</v>
      </c>
      <c r="EF706" t="e">
        <f>IF(EF$2&gt;=#REF!,IF(EF$2&lt;=#REF!,"X",""),"")</f>
        <v>#REF!</v>
      </c>
      <c r="EG706" s="359" t="e">
        <f>IF(EG$2&gt;=#REF!,IF(EG$2&lt;=#REF!,"X",""),"")</f>
        <v>#REF!</v>
      </c>
      <c r="EH706" t="e">
        <f>#REF!</f>
        <v>#REF!</v>
      </c>
      <c r="EJ706" t="str">
        <f t="shared" si="955"/>
        <v>Pterostylis z.sp. plumed</v>
      </c>
      <c r="EK706" s="100">
        <f t="shared" si="981"/>
        <v>0</v>
      </c>
      <c r="EL706" s="3">
        <f t="shared" si="981"/>
        <v>0</v>
      </c>
      <c r="EM706" s="3">
        <f t="shared" si="981"/>
        <v>0</v>
      </c>
      <c r="EN706" s="3">
        <f t="shared" si="981"/>
        <v>0</v>
      </c>
      <c r="EO706" s="3">
        <f t="shared" si="981"/>
        <v>0</v>
      </c>
      <c r="EP706" s="3">
        <f t="shared" si="981"/>
        <v>0</v>
      </c>
      <c r="EQ706" s="3">
        <f t="shared" si="981"/>
        <v>0</v>
      </c>
      <c r="ER706" s="3">
        <f t="shared" si="981"/>
        <v>1</v>
      </c>
      <c r="ES706" s="3">
        <f t="shared" si="981"/>
        <v>1</v>
      </c>
      <c r="ET706" s="3">
        <f t="shared" si="981"/>
        <v>0</v>
      </c>
      <c r="EU706" s="3">
        <f t="shared" si="981"/>
        <v>0</v>
      </c>
      <c r="EV706" s="24">
        <f t="shared" si="981"/>
        <v>0</v>
      </c>
      <c r="EW706" s="245">
        <f t="shared" si="867"/>
        <v>2</v>
      </c>
      <c r="EX706" s="262" t="str">
        <f t="shared" si="866"/>
        <v/>
      </c>
    </row>
    <row r="707" spans="1:154" ht="16.149999999999999" customHeight="1" x14ac:dyDescent="0.25">
      <c r="A707" s="363"/>
      <c r="D707" s="363"/>
      <c r="E707" s="363"/>
      <c r="F707" s="363"/>
      <c r="G707" s="363"/>
      <c r="H707" s="363"/>
      <c r="I707" s="363"/>
      <c r="J707" s="68">
        <f t="shared" si="956"/>
        <v>1020</v>
      </c>
      <c r="K707" s="417" t="str">
        <f t="shared" si="865"/>
        <v>Pterostylis z.sp. 'Ravensthorpe'</v>
      </c>
      <c r="L707" s="417">
        <v>1020</v>
      </c>
      <c r="M707" s="417" t="s">
        <v>1765</v>
      </c>
      <c r="N707" s="418" t="s">
        <v>3259</v>
      </c>
      <c r="O707" s="363" t="str">
        <f t="shared" si="969"/>
        <v>S</v>
      </c>
      <c r="P707" s="144" t="s">
        <v>2323</v>
      </c>
      <c r="Q707" s="364" t="s">
        <v>3039</v>
      </c>
      <c r="R707" s="365">
        <v>42948</v>
      </c>
      <c r="S707" s="365">
        <v>43008</v>
      </c>
      <c r="T707" s="603" t="s">
        <v>7894</v>
      </c>
      <c r="U707" s="603" t="s">
        <v>7894</v>
      </c>
      <c r="V707" s="603" t="s">
        <v>7894</v>
      </c>
      <c r="W707" s="603" t="s">
        <v>7894</v>
      </c>
      <c r="X707" s="603" t="s">
        <v>7894</v>
      </c>
      <c r="Y707" s="603" t="s">
        <v>7894</v>
      </c>
      <c r="Z707" s="603" t="s">
        <v>7894</v>
      </c>
      <c r="AA707" s="603" t="s">
        <v>7894</v>
      </c>
      <c r="AB707" s="603" t="s">
        <v>7894</v>
      </c>
      <c r="AC707" s="603" t="s">
        <v>7894</v>
      </c>
      <c r="AD707" s="603" t="s">
        <v>7894</v>
      </c>
      <c r="AE707" s="603" t="s">
        <v>7894</v>
      </c>
      <c r="AF707" s="605" t="s">
        <v>48</v>
      </c>
      <c r="AG707" s="605" t="s">
        <v>48</v>
      </c>
      <c r="AH707" s="366" t="s">
        <v>685</v>
      </c>
      <c r="AI707" s="363">
        <f t="shared" si="966"/>
        <v>6</v>
      </c>
      <c r="AJ707" s="363">
        <v>34</v>
      </c>
      <c r="AK707" s="413" t="str">
        <f t="shared" ref="AK707:AK770" si="989">VLOOKUP(AJ707,$F$3:$H$51,3,FALSE)</f>
        <v>Snail Orchids</v>
      </c>
      <c r="AL707" s="413" t="str">
        <f t="shared" ref="AL707:AL770" si="990">VLOOKUP(AJ707,$F$3:$H$51,2,FALSE)</f>
        <v>Pterostylis nana</v>
      </c>
      <c r="AM707" s="486" t="s">
        <v>7608</v>
      </c>
      <c r="AN707" s="144" t="str">
        <f t="shared" si="983"/>
        <v>grossa</v>
      </c>
      <c r="AS707" s="69">
        <f t="shared" si="948"/>
        <v>32</v>
      </c>
      <c r="AT707" s="69">
        <f t="shared" si="949"/>
        <v>39</v>
      </c>
      <c r="AU707" s="69">
        <f t="shared" si="950"/>
        <v>8</v>
      </c>
      <c r="AV707" s="69">
        <f t="shared" si="951"/>
        <v>9</v>
      </c>
      <c r="AW707" s="81"/>
      <c r="AX707" s="70" t="s">
        <v>3041</v>
      </c>
      <c r="AY707" s="364" t="e">
        <v>#N/A</v>
      </c>
      <c r="AZ707" s="264" t="s">
        <v>48</v>
      </c>
      <c r="BA707" s="238"/>
      <c r="BB707" s="237" t="str">
        <f t="shared" si="952"/>
        <v/>
      </c>
      <c r="BC707" s="270">
        <f t="shared" si="970"/>
        <v>1020</v>
      </c>
      <c r="BD707" t="str">
        <f t="shared" si="971"/>
        <v>Pterostylis z.sp. 'Ravensthorpe'</v>
      </c>
      <c r="BE707" s="367" t="e">
        <f>COUNTIFS(#REF!,L707)</f>
        <v>#REF!</v>
      </c>
      <c r="BF707" s="374" t="str">
        <f t="shared" si="863"/>
        <v>n</v>
      </c>
      <c r="BG707" s="82"/>
      <c r="BH707" s="375"/>
      <c r="BI707" s="374"/>
      <c r="BJ707" s="403"/>
      <c r="CE707" t="str">
        <f t="shared" ref="CE707:CE738" si="991">CONCATENATE(P706," (",K706,")")</f>
        <v>_Old species name (Pterostylis z.sp. plumed)</v>
      </c>
      <c r="CF707" s="388" t="str">
        <f t="shared" ref="CF707:CF738" si="992">K706</f>
        <v>Pterostylis z.sp. plumed</v>
      </c>
      <c r="CG707" t="str">
        <f t="shared" si="869"/>
        <v/>
      </c>
      <c r="CH707" t="str">
        <f t="shared" si="870"/>
        <v/>
      </c>
      <c r="CI707" t="str">
        <f t="shared" si="871"/>
        <v/>
      </c>
      <c r="CJ707" t="str">
        <f t="shared" si="872"/>
        <v/>
      </c>
      <c r="CK707" s="359" t="str">
        <f t="shared" si="873"/>
        <v/>
      </c>
      <c r="CL707" t="str">
        <f t="shared" si="874"/>
        <v/>
      </c>
      <c r="CM707" t="str">
        <f t="shared" si="875"/>
        <v/>
      </c>
      <c r="CN707" t="str">
        <f t="shared" si="876"/>
        <v/>
      </c>
      <c r="CO707" s="359" t="str">
        <f t="shared" si="877"/>
        <v/>
      </c>
      <c r="CP707" t="str">
        <f t="shared" si="878"/>
        <v/>
      </c>
      <c r="CQ707" t="str">
        <f t="shared" si="879"/>
        <v/>
      </c>
      <c r="CR707" t="str">
        <f t="shared" si="880"/>
        <v/>
      </c>
      <c r="CS707" s="359" t="str">
        <f t="shared" si="881"/>
        <v/>
      </c>
      <c r="CT707" t="str">
        <f t="shared" si="882"/>
        <v/>
      </c>
      <c r="CU707" t="str">
        <f t="shared" si="883"/>
        <v/>
      </c>
      <c r="CV707" t="str">
        <f t="shared" si="884"/>
        <v/>
      </c>
      <c r="CW707" t="str">
        <f t="shared" si="885"/>
        <v/>
      </c>
      <c r="CX707" s="359" t="str">
        <f t="shared" si="886"/>
        <v/>
      </c>
      <c r="CY707" t="str">
        <f t="shared" si="887"/>
        <v/>
      </c>
      <c r="CZ707" t="str">
        <f t="shared" si="888"/>
        <v/>
      </c>
      <c r="DA707" t="str">
        <f t="shared" si="889"/>
        <v/>
      </c>
      <c r="DB707" s="359" t="str">
        <f t="shared" si="890"/>
        <v/>
      </c>
      <c r="DC707" t="str">
        <f t="shared" si="891"/>
        <v/>
      </c>
      <c r="DD707" t="str">
        <f t="shared" si="892"/>
        <v/>
      </c>
      <c r="DE707" t="str">
        <f t="shared" si="893"/>
        <v/>
      </c>
      <c r="DF707" s="359" t="str">
        <f t="shared" si="894"/>
        <v/>
      </c>
      <c r="DG707" t="str">
        <f t="shared" si="895"/>
        <v/>
      </c>
      <c r="DH707" t="str">
        <f t="shared" si="896"/>
        <v/>
      </c>
      <c r="DI707" t="str">
        <f t="shared" si="897"/>
        <v/>
      </c>
      <c r="DJ707" t="str">
        <f t="shared" si="898"/>
        <v/>
      </c>
      <c r="DK707" s="359" t="str">
        <f t="shared" si="899"/>
        <v/>
      </c>
      <c r="DL707" t="str">
        <f t="shared" si="900"/>
        <v>X</v>
      </c>
      <c r="DM707" t="str">
        <f t="shared" si="901"/>
        <v>X</v>
      </c>
      <c r="DN707" t="str">
        <f t="shared" si="902"/>
        <v>X</v>
      </c>
      <c r="DO707" s="359" t="str">
        <f t="shared" si="903"/>
        <v>X</v>
      </c>
      <c r="DP707" t="str">
        <f t="shared" si="904"/>
        <v>X</v>
      </c>
      <c r="DQ707" t="str">
        <f t="shared" si="905"/>
        <v>X</v>
      </c>
      <c r="DR707" t="str">
        <f t="shared" si="906"/>
        <v>X</v>
      </c>
      <c r="DS707" s="359" t="str">
        <f t="shared" si="907"/>
        <v>X</v>
      </c>
      <c r="DT707" t="str">
        <f t="shared" si="908"/>
        <v/>
      </c>
      <c r="DU707" t="str">
        <f t="shared" si="909"/>
        <v/>
      </c>
      <c r="DV707" t="str">
        <f t="shared" si="910"/>
        <v/>
      </c>
      <c r="DW707" t="str">
        <f t="shared" si="911"/>
        <v/>
      </c>
      <c r="DX707" s="359" t="str">
        <f t="shared" si="912"/>
        <v/>
      </c>
      <c r="DY707" t="str">
        <f t="shared" si="913"/>
        <v/>
      </c>
      <c r="DZ707" t="str">
        <f t="shared" si="914"/>
        <v/>
      </c>
      <c r="EA707" t="str">
        <f t="shared" si="915"/>
        <v/>
      </c>
      <c r="EB707" s="359" t="str">
        <f t="shared" si="916"/>
        <v/>
      </c>
      <c r="EC707" t="str">
        <f t="shared" si="917"/>
        <v/>
      </c>
      <c r="ED707" t="str">
        <f t="shared" si="918"/>
        <v/>
      </c>
      <c r="EE707" t="str">
        <f t="shared" si="919"/>
        <v/>
      </c>
      <c r="EF707" t="str">
        <f t="shared" si="920"/>
        <v/>
      </c>
      <c r="EG707" s="359" t="str">
        <f t="shared" si="921"/>
        <v/>
      </c>
      <c r="EH707" t="str">
        <f t="shared" si="868"/>
        <v>Pterostylis z.sp. plumed</v>
      </c>
      <c r="EJ707" t="str">
        <f t="shared" si="955"/>
        <v>Pterostylis z.sp. 'Ravensthorpe'</v>
      </c>
      <c r="EK707" s="100">
        <f t="shared" si="981"/>
        <v>0</v>
      </c>
      <c r="EL707" s="3">
        <f t="shared" si="981"/>
        <v>0</v>
      </c>
      <c r="EM707" s="3">
        <f t="shared" si="981"/>
        <v>0</v>
      </c>
      <c r="EN707" s="3">
        <f t="shared" si="981"/>
        <v>0</v>
      </c>
      <c r="EO707" s="3">
        <f t="shared" si="981"/>
        <v>0</v>
      </c>
      <c r="EP707" s="3">
        <f t="shared" si="981"/>
        <v>0</v>
      </c>
      <c r="EQ707" s="3">
        <f t="shared" si="981"/>
        <v>0</v>
      </c>
      <c r="ER707" s="3">
        <f t="shared" si="981"/>
        <v>1</v>
      </c>
      <c r="ES707" s="3">
        <f t="shared" si="981"/>
        <v>1</v>
      </c>
      <c r="ET707" s="3">
        <f t="shared" si="981"/>
        <v>0</v>
      </c>
      <c r="EU707" s="3">
        <f t="shared" si="981"/>
        <v>0</v>
      </c>
      <c r="EV707" s="24">
        <f t="shared" si="981"/>
        <v>0</v>
      </c>
      <c r="EW707" s="245">
        <f t="shared" si="867"/>
        <v>2</v>
      </c>
      <c r="EX707" s="262" t="str">
        <f t="shared" si="866"/>
        <v/>
      </c>
    </row>
    <row r="708" spans="1:154" ht="16.149999999999999" customHeight="1" x14ac:dyDescent="0.25">
      <c r="A708" s="363"/>
      <c r="D708" s="363"/>
      <c r="E708" s="363"/>
      <c r="F708" s="363"/>
      <c r="G708" s="363"/>
      <c r="H708" s="363"/>
      <c r="I708" s="363"/>
      <c r="J708" s="68">
        <f t="shared" ref="J708:J739" si="993">L708</f>
        <v>758</v>
      </c>
      <c r="K708" s="417" t="str">
        <f t="shared" si="865"/>
        <v>Pterostylis z.sp. 'short sepals'</v>
      </c>
      <c r="L708" s="417">
        <v>758</v>
      </c>
      <c r="M708" s="417" t="s">
        <v>1765</v>
      </c>
      <c r="N708" s="418" t="s">
        <v>3309</v>
      </c>
      <c r="O708" s="363" t="str">
        <f t="shared" si="969"/>
        <v>S</v>
      </c>
      <c r="P708" s="144" t="s">
        <v>2323</v>
      </c>
      <c r="Q708" s="364" t="s">
        <v>3310</v>
      </c>
      <c r="R708" s="365">
        <v>42948</v>
      </c>
      <c r="S708" s="365">
        <v>43009</v>
      </c>
      <c r="T708" s="603" t="s">
        <v>7894</v>
      </c>
      <c r="U708" s="603" t="s">
        <v>7894</v>
      </c>
      <c r="V708" s="603" t="s">
        <v>7894</v>
      </c>
      <c r="W708" s="603" t="s">
        <v>7894</v>
      </c>
      <c r="X708" s="603" t="s">
        <v>7894</v>
      </c>
      <c r="Y708" s="603" t="s">
        <v>7894</v>
      </c>
      <c r="Z708" s="603" t="s">
        <v>7894</v>
      </c>
      <c r="AA708" s="603" t="s">
        <v>7894</v>
      </c>
      <c r="AB708" s="603" t="s">
        <v>7894</v>
      </c>
      <c r="AC708" s="603" t="s">
        <v>7894</v>
      </c>
      <c r="AD708" s="603" t="s">
        <v>7894</v>
      </c>
      <c r="AE708" s="603" t="s">
        <v>7894</v>
      </c>
      <c r="AF708" s="605" t="s">
        <v>48</v>
      </c>
      <c r="AG708" s="605" t="s">
        <v>48</v>
      </c>
      <c r="AH708" s="366" t="s">
        <v>685</v>
      </c>
      <c r="AI708" s="363">
        <f t="shared" si="966"/>
        <v>6</v>
      </c>
      <c r="AJ708" s="363">
        <v>34</v>
      </c>
      <c r="AK708" s="413" t="str">
        <f t="shared" si="989"/>
        <v>Snail Orchids</v>
      </c>
      <c r="AL708" s="413" t="str">
        <f t="shared" si="990"/>
        <v>Pterostylis nana</v>
      </c>
      <c r="AM708" s="486" t="s">
        <v>7608</v>
      </c>
      <c r="AN708" s="144" t="str">
        <f t="shared" si="983"/>
        <v>brevisepala</v>
      </c>
      <c r="AS708" s="69">
        <f t="shared" si="948"/>
        <v>32</v>
      </c>
      <c r="AT708" s="69">
        <f t="shared" si="949"/>
        <v>40</v>
      </c>
      <c r="AU708" s="69">
        <f t="shared" si="950"/>
        <v>8</v>
      </c>
      <c r="AV708" s="69">
        <f t="shared" si="951"/>
        <v>10</v>
      </c>
      <c r="AW708" s="81"/>
      <c r="AX708" s="70" t="s">
        <v>2973</v>
      </c>
      <c r="AY708" s="364">
        <v>18658</v>
      </c>
      <c r="AZ708" s="264" t="s">
        <v>48</v>
      </c>
      <c r="BA708" s="238"/>
      <c r="BB708" s="237" t="str">
        <f t="shared" si="952"/>
        <v/>
      </c>
      <c r="BC708" s="270">
        <f t="shared" si="970"/>
        <v>758</v>
      </c>
      <c r="BD708" t="str">
        <f t="shared" si="971"/>
        <v>Pterostylis z.sp. 'short sepals'</v>
      </c>
      <c r="BE708" s="367" t="e">
        <f>COUNTIFS(#REF!,L708)</f>
        <v>#REF!</v>
      </c>
      <c r="BF708" s="374" t="str">
        <f t="shared" ref="BF708:BF771" si="994">IF(LEFT(P708,1)="_","n",IF(O708="N","n","y"))</f>
        <v>n</v>
      </c>
      <c r="BG708" s="82"/>
      <c r="BH708" s="375"/>
      <c r="BI708" s="374"/>
      <c r="BJ708" s="403"/>
      <c r="CE708" t="str">
        <f t="shared" si="991"/>
        <v>_Old species name (Pterostylis z.sp. 'Ravensthorpe')</v>
      </c>
      <c r="CF708" s="388" t="str">
        <f t="shared" si="992"/>
        <v>Pterostylis z.sp. 'Ravensthorpe'</v>
      </c>
      <c r="CG708" t="str">
        <f t="shared" si="869"/>
        <v/>
      </c>
      <c r="CH708" t="str">
        <f t="shared" si="870"/>
        <v/>
      </c>
      <c r="CI708" t="str">
        <f t="shared" si="871"/>
        <v/>
      </c>
      <c r="CJ708" t="str">
        <f t="shared" si="872"/>
        <v/>
      </c>
      <c r="CK708" s="359" t="str">
        <f t="shared" si="873"/>
        <v/>
      </c>
      <c r="CL708" t="str">
        <f t="shared" si="874"/>
        <v/>
      </c>
      <c r="CM708" t="str">
        <f t="shared" si="875"/>
        <v/>
      </c>
      <c r="CN708" t="str">
        <f t="shared" si="876"/>
        <v/>
      </c>
      <c r="CO708" s="359" t="str">
        <f t="shared" si="877"/>
        <v/>
      </c>
      <c r="CP708" t="str">
        <f t="shared" si="878"/>
        <v/>
      </c>
      <c r="CQ708" t="str">
        <f t="shared" si="879"/>
        <v/>
      </c>
      <c r="CR708" t="str">
        <f t="shared" si="880"/>
        <v/>
      </c>
      <c r="CS708" s="359" t="str">
        <f t="shared" si="881"/>
        <v/>
      </c>
      <c r="CT708" t="str">
        <f t="shared" si="882"/>
        <v/>
      </c>
      <c r="CU708" t="str">
        <f t="shared" si="883"/>
        <v/>
      </c>
      <c r="CV708" t="str">
        <f t="shared" si="884"/>
        <v/>
      </c>
      <c r="CW708" t="str">
        <f t="shared" si="885"/>
        <v/>
      </c>
      <c r="CX708" s="359" t="str">
        <f t="shared" si="886"/>
        <v/>
      </c>
      <c r="CY708" t="str">
        <f t="shared" si="887"/>
        <v/>
      </c>
      <c r="CZ708" t="str">
        <f t="shared" si="888"/>
        <v/>
      </c>
      <c r="DA708" t="str">
        <f t="shared" si="889"/>
        <v/>
      </c>
      <c r="DB708" s="359" t="str">
        <f t="shared" si="890"/>
        <v/>
      </c>
      <c r="DC708" t="str">
        <f t="shared" si="891"/>
        <v/>
      </c>
      <c r="DD708" t="str">
        <f t="shared" si="892"/>
        <v/>
      </c>
      <c r="DE708" t="str">
        <f t="shared" si="893"/>
        <v/>
      </c>
      <c r="DF708" s="359" t="str">
        <f t="shared" si="894"/>
        <v/>
      </c>
      <c r="DG708" t="str">
        <f t="shared" si="895"/>
        <v/>
      </c>
      <c r="DH708" t="str">
        <f t="shared" si="896"/>
        <v/>
      </c>
      <c r="DI708" t="str">
        <f t="shared" si="897"/>
        <v/>
      </c>
      <c r="DJ708" t="str">
        <f t="shared" si="898"/>
        <v/>
      </c>
      <c r="DK708" s="359" t="str">
        <f t="shared" si="899"/>
        <v/>
      </c>
      <c r="DL708" t="str">
        <f t="shared" si="900"/>
        <v>X</v>
      </c>
      <c r="DM708" t="str">
        <f t="shared" si="901"/>
        <v>X</v>
      </c>
      <c r="DN708" t="str">
        <f t="shared" si="902"/>
        <v>X</v>
      </c>
      <c r="DO708" s="359" t="str">
        <f t="shared" si="903"/>
        <v>X</v>
      </c>
      <c r="DP708" t="str">
        <f t="shared" si="904"/>
        <v>X</v>
      </c>
      <c r="DQ708" t="str">
        <f t="shared" si="905"/>
        <v>X</v>
      </c>
      <c r="DR708" t="str">
        <f t="shared" si="906"/>
        <v>X</v>
      </c>
      <c r="DS708" s="359" t="str">
        <f t="shared" si="907"/>
        <v>X</v>
      </c>
      <c r="DT708" t="str">
        <f t="shared" si="908"/>
        <v/>
      </c>
      <c r="DU708" t="str">
        <f t="shared" si="909"/>
        <v/>
      </c>
      <c r="DV708" t="str">
        <f t="shared" si="910"/>
        <v/>
      </c>
      <c r="DW708" t="str">
        <f t="shared" si="911"/>
        <v/>
      </c>
      <c r="DX708" s="359" t="str">
        <f t="shared" si="912"/>
        <v/>
      </c>
      <c r="DY708" t="str">
        <f t="shared" si="913"/>
        <v/>
      </c>
      <c r="DZ708" t="str">
        <f t="shared" si="914"/>
        <v/>
      </c>
      <c r="EA708" t="str">
        <f t="shared" si="915"/>
        <v/>
      </c>
      <c r="EB708" s="359" t="str">
        <f t="shared" si="916"/>
        <v/>
      </c>
      <c r="EC708" t="str">
        <f t="shared" si="917"/>
        <v/>
      </c>
      <c r="ED708" t="str">
        <f t="shared" si="918"/>
        <v/>
      </c>
      <c r="EE708" t="str">
        <f t="shared" si="919"/>
        <v/>
      </c>
      <c r="EF708" t="str">
        <f t="shared" si="920"/>
        <v/>
      </c>
      <c r="EG708" s="359" t="str">
        <f t="shared" si="921"/>
        <v/>
      </c>
      <c r="EH708" t="str">
        <f t="shared" si="868"/>
        <v>Pterostylis z.sp. 'Ravensthorpe'</v>
      </c>
      <c r="EJ708" t="str">
        <f t="shared" si="955"/>
        <v>Pterostylis z.sp. 'short sepals'</v>
      </c>
      <c r="EK708" s="100">
        <f t="shared" si="981"/>
        <v>0</v>
      </c>
      <c r="EL708" s="3">
        <f t="shared" si="981"/>
        <v>0</v>
      </c>
      <c r="EM708" s="3">
        <f t="shared" si="981"/>
        <v>0</v>
      </c>
      <c r="EN708" s="3">
        <f t="shared" si="981"/>
        <v>0</v>
      </c>
      <c r="EO708" s="3">
        <f t="shared" si="981"/>
        <v>0</v>
      </c>
      <c r="EP708" s="3">
        <f t="shared" si="981"/>
        <v>0</v>
      </c>
      <c r="EQ708" s="3">
        <f t="shared" si="981"/>
        <v>0</v>
      </c>
      <c r="ER708" s="3">
        <f t="shared" si="981"/>
        <v>1</v>
      </c>
      <c r="ES708" s="3">
        <f t="shared" si="981"/>
        <v>1</v>
      </c>
      <c r="ET708" s="3">
        <f t="shared" si="981"/>
        <v>1</v>
      </c>
      <c r="EU708" s="3">
        <f t="shared" si="981"/>
        <v>0</v>
      </c>
      <c r="EV708" s="24">
        <f t="shared" si="981"/>
        <v>0</v>
      </c>
      <c r="EW708" s="245">
        <f t="shared" si="867"/>
        <v>3</v>
      </c>
      <c r="EX708" s="262" t="str">
        <f t="shared" si="866"/>
        <v/>
      </c>
    </row>
    <row r="709" spans="1:154" ht="16.149999999999999" customHeight="1" x14ac:dyDescent="0.25">
      <c r="A709" s="363"/>
      <c r="D709" s="363"/>
      <c r="E709" s="363"/>
      <c r="F709" s="363"/>
      <c r="G709" s="363"/>
      <c r="H709" s="363"/>
      <c r="I709" s="363"/>
      <c r="J709" s="68">
        <f t="shared" si="993"/>
        <v>778</v>
      </c>
      <c r="K709" s="417" t="str">
        <f t="shared" si="865"/>
        <v>Pterostylis z.sp. 'skinny'</v>
      </c>
      <c r="L709" s="417">
        <v>778</v>
      </c>
      <c r="M709" s="417" t="s">
        <v>1765</v>
      </c>
      <c r="N709" s="418" t="s">
        <v>7641</v>
      </c>
      <c r="O709" s="363" t="str">
        <f t="shared" si="969"/>
        <v>S</v>
      </c>
      <c r="P709" s="144" t="s">
        <v>2323</v>
      </c>
      <c r="Q709" s="364" t="s">
        <v>3196</v>
      </c>
      <c r="R709" s="365">
        <v>42948</v>
      </c>
      <c r="S709" s="365">
        <v>43008</v>
      </c>
      <c r="T709" s="603" t="s">
        <v>7894</v>
      </c>
      <c r="U709" s="603" t="s">
        <v>7894</v>
      </c>
      <c r="V709" s="603" t="s">
        <v>7894</v>
      </c>
      <c r="W709" s="603" t="s">
        <v>7894</v>
      </c>
      <c r="X709" s="603" t="s">
        <v>7894</v>
      </c>
      <c r="Y709" s="603" t="s">
        <v>7894</v>
      </c>
      <c r="Z709" s="603" t="s">
        <v>7894</v>
      </c>
      <c r="AA709" s="603" t="s">
        <v>7894</v>
      </c>
      <c r="AB709" s="603" t="s">
        <v>7894</v>
      </c>
      <c r="AC709" s="603" t="s">
        <v>7894</v>
      </c>
      <c r="AD709" s="603" t="s">
        <v>7894</v>
      </c>
      <c r="AE709" s="603" t="s">
        <v>7894</v>
      </c>
      <c r="AF709" s="605" t="s">
        <v>48</v>
      </c>
      <c r="AG709" s="605" t="s">
        <v>48</v>
      </c>
      <c r="AH709" s="366" t="s">
        <v>685</v>
      </c>
      <c r="AI709" s="363">
        <f t="shared" si="966"/>
        <v>6</v>
      </c>
      <c r="AJ709" s="363">
        <v>34</v>
      </c>
      <c r="AK709" s="413" t="str">
        <f t="shared" si="989"/>
        <v>Snail Orchids</v>
      </c>
      <c r="AL709" s="413" t="str">
        <f t="shared" si="990"/>
        <v>Pterostylis nana</v>
      </c>
      <c r="AM709" s="486" t="s">
        <v>7608</v>
      </c>
      <c r="AN709" s="144" t="str">
        <f t="shared" si="983"/>
        <v>crispula</v>
      </c>
      <c r="AS709" s="69">
        <f t="shared" si="948"/>
        <v>32</v>
      </c>
      <c r="AT709" s="69">
        <f t="shared" si="949"/>
        <v>39</v>
      </c>
      <c r="AU709" s="69">
        <f t="shared" si="950"/>
        <v>8</v>
      </c>
      <c r="AV709" s="69">
        <f t="shared" si="951"/>
        <v>9</v>
      </c>
      <c r="AW709" s="81"/>
      <c r="AX709" s="70" t="s">
        <v>3197</v>
      </c>
      <c r="AY709" s="364" t="e">
        <v>#N/A</v>
      </c>
      <c r="AZ709" s="264" t="s">
        <v>48</v>
      </c>
      <c r="BA709" s="238"/>
      <c r="BB709" s="237" t="str">
        <f t="shared" si="952"/>
        <v/>
      </c>
      <c r="BC709" s="270">
        <f t="shared" si="970"/>
        <v>778</v>
      </c>
      <c r="BD709" t="str">
        <f t="shared" si="971"/>
        <v>Pterostylis z.sp. 'skinny'</v>
      </c>
      <c r="BE709" s="367" t="e">
        <f>COUNTIFS(#REF!,L709)</f>
        <v>#REF!</v>
      </c>
      <c r="BF709" s="374" t="str">
        <f t="shared" si="994"/>
        <v>n</v>
      </c>
      <c r="BG709" s="82"/>
      <c r="BH709" s="375"/>
      <c r="BI709" s="374"/>
      <c r="BJ709" s="403"/>
      <c r="CE709" t="str">
        <f t="shared" si="991"/>
        <v>_Old species name (Pterostylis z.sp. 'short sepals')</v>
      </c>
      <c r="CF709" s="388" t="str">
        <f t="shared" si="992"/>
        <v>Pterostylis z.sp. 'short sepals'</v>
      </c>
      <c r="CG709" t="str">
        <f t="shared" si="869"/>
        <v/>
      </c>
      <c r="CH709" t="str">
        <f t="shared" si="870"/>
        <v/>
      </c>
      <c r="CI709" t="str">
        <f t="shared" si="871"/>
        <v/>
      </c>
      <c r="CJ709" t="str">
        <f t="shared" si="872"/>
        <v/>
      </c>
      <c r="CK709" s="359" t="str">
        <f t="shared" si="873"/>
        <v/>
      </c>
      <c r="CL709" t="str">
        <f t="shared" si="874"/>
        <v/>
      </c>
      <c r="CM709" t="str">
        <f t="shared" si="875"/>
        <v/>
      </c>
      <c r="CN709" t="str">
        <f t="shared" si="876"/>
        <v/>
      </c>
      <c r="CO709" s="359" t="str">
        <f t="shared" si="877"/>
        <v/>
      </c>
      <c r="CP709" t="str">
        <f t="shared" si="878"/>
        <v/>
      </c>
      <c r="CQ709" t="str">
        <f t="shared" si="879"/>
        <v/>
      </c>
      <c r="CR709" t="str">
        <f t="shared" si="880"/>
        <v/>
      </c>
      <c r="CS709" s="359" t="str">
        <f t="shared" si="881"/>
        <v/>
      </c>
      <c r="CT709" t="str">
        <f t="shared" si="882"/>
        <v/>
      </c>
      <c r="CU709" t="str">
        <f t="shared" si="883"/>
        <v/>
      </c>
      <c r="CV709" t="str">
        <f t="shared" si="884"/>
        <v/>
      </c>
      <c r="CW709" t="str">
        <f t="shared" si="885"/>
        <v/>
      </c>
      <c r="CX709" s="359" t="str">
        <f t="shared" si="886"/>
        <v/>
      </c>
      <c r="CY709" t="str">
        <f t="shared" si="887"/>
        <v/>
      </c>
      <c r="CZ709" t="str">
        <f t="shared" si="888"/>
        <v/>
      </c>
      <c r="DA709" t="str">
        <f t="shared" si="889"/>
        <v/>
      </c>
      <c r="DB709" s="359" t="str">
        <f t="shared" si="890"/>
        <v/>
      </c>
      <c r="DC709" t="str">
        <f t="shared" si="891"/>
        <v/>
      </c>
      <c r="DD709" t="str">
        <f t="shared" si="892"/>
        <v/>
      </c>
      <c r="DE709" t="str">
        <f t="shared" si="893"/>
        <v/>
      </c>
      <c r="DF709" s="359" t="str">
        <f t="shared" si="894"/>
        <v/>
      </c>
      <c r="DG709" t="str">
        <f t="shared" si="895"/>
        <v/>
      </c>
      <c r="DH709" t="str">
        <f t="shared" si="896"/>
        <v/>
      </c>
      <c r="DI709" t="str">
        <f t="shared" si="897"/>
        <v/>
      </c>
      <c r="DJ709" t="str">
        <f t="shared" si="898"/>
        <v/>
      </c>
      <c r="DK709" s="359" t="str">
        <f t="shared" si="899"/>
        <v/>
      </c>
      <c r="DL709" t="str">
        <f t="shared" si="900"/>
        <v>X</v>
      </c>
      <c r="DM709" t="str">
        <f t="shared" si="901"/>
        <v>X</v>
      </c>
      <c r="DN709" t="str">
        <f t="shared" si="902"/>
        <v>X</v>
      </c>
      <c r="DO709" s="359" t="str">
        <f t="shared" si="903"/>
        <v>X</v>
      </c>
      <c r="DP709" t="str">
        <f t="shared" si="904"/>
        <v>X</v>
      </c>
      <c r="DQ709" t="str">
        <f t="shared" si="905"/>
        <v>X</v>
      </c>
      <c r="DR709" t="str">
        <f t="shared" si="906"/>
        <v>X</v>
      </c>
      <c r="DS709" s="359" t="str">
        <f t="shared" si="907"/>
        <v>X</v>
      </c>
      <c r="DT709" t="str">
        <f t="shared" si="908"/>
        <v>X</v>
      </c>
      <c r="DU709" t="str">
        <f t="shared" si="909"/>
        <v/>
      </c>
      <c r="DV709" t="str">
        <f t="shared" si="910"/>
        <v/>
      </c>
      <c r="DW709" t="str">
        <f t="shared" si="911"/>
        <v/>
      </c>
      <c r="DX709" s="359" t="str">
        <f t="shared" si="912"/>
        <v/>
      </c>
      <c r="DY709" t="str">
        <f t="shared" si="913"/>
        <v/>
      </c>
      <c r="DZ709" t="str">
        <f t="shared" si="914"/>
        <v/>
      </c>
      <c r="EA709" t="str">
        <f t="shared" si="915"/>
        <v/>
      </c>
      <c r="EB709" s="359" t="str">
        <f t="shared" si="916"/>
        <v/>
      </c>
      <c r="EC709" t="str">
        <f t="shared" si="917"/>
        <v/>
      </c>
      <c r="ED709" t="str">
        <f t="shared" si="918"/>
        <v/>
      </c>
      <c r="EE709" t="str">
        <f t="shared" si="919"/>
        <v/>
      </c>
      <c r="EF709" t="str">
        <f t="shared" si="920"/>
        <v/>
      </c>
      <c r="EG709" s="359" t="str">
        <f t="shared" si="921"/>
        <v/>
      </c>
      <c r="EH709" t="str">
        <f t="shared" si="868"/>
        <v>Pterostylis z.sp. 'short sepals'</v>
      </c>
      <c r="EJ709" t="str">
        <f t="shared" si="955"/>
        <v>Pterostylis z.sp. 'skinny'</v>
      </c>
      <c r="EK709" s="100">
        <f t="shared" si="981"/>
        <v>0</v>
      </c>
      <c r="EL709" s="3">
        <f t="shared" si="981"/>
        <v>0</v>
      </c>
      <c r="EM709" s="3">
        <f t="shared" si="981"/>
        <v>0</v>
      </c>
      <c r="EN709" s="3">
        <f t="shared" si="981"/>
        <v>0</v>
      </c>
      <c r="EO709" s="3">
        <f t="shared" si="981"/>
        <v>0</v>
      </c>
      <c r="EP709" s="3">
        <f t="shared" si="981"/>
        <v>0</v>
      </c>
      <c r="EQ709" s="3">
        <f t="shared" si="981"/>
        <v>0</v>
      </c>
      <c r="ER709" s="3">
        <f t="shared" si="981"/>
        <v>1</v>
      </c>
      <c r="ES709" s="3">
        <f t="shared" si="981"/>
        <v>1</v>
      </c>
      <c r="ET709" s="3">
        <f t="shared" si="981"/>
        <v>0</v>
      </c>
      <c r="EU709" s="3">
        <f t="shared" si="981"/>
        <v>0</v>
      </c>
      <c r="EV709" s="24">
        <f t="shared" si="981"/>
        <v>0</v>
      </c>
      <c r="EW709" s="245">
        <f t="shared" si="867"/>
        <v>2</v>
      </c>
      <c r="EX709" s="262" t="str">
        <f t="shared" si="866"/>
        <v/>
      </c>
    </row>
    <row r="710" spans="1:154" ht="16.149999999999999" customHeight="1" x14ac:dyDescent="0.25">
      <c r="A710" s="363"/>
      <c r="D710" s="363"/>
      <c r="E710" s="363"/>
      <c r="F710" s="363"/>
      <c r="G710" s="363"/>
      <c r="H710" s="363"/>
      <c r="I710" s="363"/>
      <c r="J710" s="68">
        <f t="shared" si="993"/>
        <v>802</v>
      </c>
      <c r="K710" s="417" t="str">
        <f t="shared" si="865"/>
        <v>Pterostylis z.sp. small bands</v>
      </c>
      <c r="L710" s="417">
        <v>802</v>
      </c>
      <c r="M710" s="417" t="s">
        <v>1765</v>
      </c>
      <c r="N710" s="418" t="s">
        <v>1411</v>
      </c>
      <c r="O710" s="363" t="str">
        <f t="shared" si="969"/>
        <v>S</v>
      </c>
      <c r="P710" s="144" t="s">
        <v>2323</v>
      </c>
      <c r="Q710" s="364" t="s">
        <v>3260</v>
      </c>
      <c r="R710" s="365">
        <v>42887</v>
      </c>
      <c r="S710" s="365">
        <v>42978</v>
      </c>
      <c r="T710" s="603" t="s">
        <v>7894</v>
      </c>
      <c r="U710" s="603" t="s">
        <v>7894</v>
      </c>
      <c r="V710" s="603" t="s">
        <v>7894</v>
      </c>
      <c r="W710" s="603" t="s">
        <v>7894</v>
      </c>
      <c r="X710" s="603" t="s">
        <v>7894</v>
      </c>
      <c r="Y710" s="603" t="s">
        <v>7894</v>
      </c>
      <c r="Z710" s="603" t="s">
        <v>7894</v>
      </c>
      <c r="AA710" s="603" t="s">
        <v>7894</v>
      </c>
      <c r="AB710" s="603" t="s">
        <v>7894</v>
      </c>
      <c r="AC710" s="603" t="s">
        <v>7894</v>
      </c>
      <c r="AD710" s="603" t="s">
        <v>7894</v>
      </c>
      <c r="AE710" s="603" t="s">
        <v>7894</v>
      </c>
      <c r="AF710" s="605" t="s">
        <v>48</v>
      </c>
      <c r="AG710" s="605" t="s">
        <v>48</v>
      </c>
      <c r="AH710" s="366" t="s">
        <v>685</v>
      </c>
      <c r="AI710" s="363">
        <f t="shared" si="966"/>
        <v>6</v>
      </c>
      <c r="AJ710" s="363">
        <v>38</v>
      </c>
      <c r="AK710" s="413" t="str">
        <f t="shared" si="989"/>
        <v>Banded Greenhoods</v>
      </c>
      <c r="AL710" s="413" t="str">
        <f t="shared" si="990"/>
        <v>Pterostylis vittata</v>
      </c>
      <c r="AM710" s="486" t="s">
        <v>7608</v>
      </c>
      <c r="AN710" s="144" t="str">
        <f t="shared" si="983"/>
        <v>orbiculata</v>
      </c>
      <c r="AS710" s="69">
        <f t="shared" si="948"/>
        <v>23</v>
      </c>
      <c r="AT710" s="69">
        <f t="shared" si="949"/>
        <v>35</v>
      </c>
      <c r="AU710" s="69">
        <f t="shared" si="950"/>
        <v>6</v>
      </c>
      <c r="AV710" s="69">
        <f t="shared" si="951"/>
        <v>8</v>
      </c>
      <c r="AW710" s="81" t="e">
        <f>VLOOKUP(AM710,#REF!,6,FALSE)</f>
        <v>#REF!</v>
      </c>
      <c r="AX710" s="364" t="s">
        <v>3096</v>
      </c>
      <c r="AY710" s="364" t="e">
        <v>#N/A</v>
      </c>
      <c r="AZ710" s="264" t="s">
        <v>48</v>
      </c>
      <c r="BA710" s="238"/>
      <c r="BB710" s="237" t="str">
        <f t="shared" si="952"/>
        <v/>
      </c>
      <c r="BC710" s="270">
        <f t="shared" si="970"/>
        <v>802</v>
      </c>
      <c r="BD710" t="str">
        <f t="shared" si="971"/>
        <v>Pterostylis z.sp. small bands</v>
      </c>
      <c r="BE710" s="367" t="e">
        <f>COUNTIFS(#REF!,L710)</f>
        <v>#REF!</v>
      </c>
      <c r="BF710" s="374" t="str">
        <f t="shared" si="994"/>
        <v>n</v>
      </c>
      <c r="BG710" s="82"/>
      <c r="BH710" s="375"/>
      <c r="BI710" s="374"/>
      <c r="BJ710" s="403"/>
      <c r="CE710" t="str">
        <f t="shared" si="991"/>
        <v>_Old species name (Pterostylis z.sp. 'skinny')</v>
      </c>
      <c r="CF710" s="388" t="str">
        <f t="shared" si="992"/>
        <v>Pterostylis z.sp. 'skinny'</v>
      </c>
      <c r="CG710" t="str">
        <f t="shared" si="869"/>
        <v/>
      </c>
      <c r="CH710" t="str">
        <f t="shared" si="870"/>
        <v/>
      </c>
      <c r="CI710" t="str">
        <f t="shared" si="871"/>
        <v/>
      </c>
      <c r="CJ710" t="str">
        <f t="shared" si="872"/>
        <v/>
      </c>
      <c r="CK710" s="359" t="str">
        <f t="shared" si="873"/>
        <v/>
      </c>
      <c r="CL710" t="str">
        <f t="shared" si="874"/>
        <v/>
      </c>
      <c r="CM710" t="str">
        <f t="shared" si="875"/>
        <v/>
      </c>
      <c r="CN710" t="str">
        <f t="shared" si="876"/>
        <v/>
      </c>
      <c r="CO710" s="359" t="str">
        <f t="shared" si="877"/>
        <v/>
      </c>
      <c r="CP710" t="str">
        <f t="shared" si="878"/>
        <v/>
      </c>
      <c r="CQ710" t="str">
        <f t="shared" si="879"/>
        <v/>
      </c>
      <c r="CR710" t="str">
        <f t="shared" si="880"/>
        <v/>
      </c>
      <c r="CS710" s="359" t="str">
        <f t="shared" si="881"/>
        <v/>
      </c>
      <c r="CT710" t="str">
        <f t="shared" si="882"/>
        <v/>
      </c>
      <c r="CU710" t="str">
        <f t="shared" si="883"/>
        <v/>
      </c>
      <c r="CV710" t="str">
        <f t="shared" si="884"/>
        <v/>
      </c>
      <c r="CW710" t="str">
        <f t="shared" si="885"/>
        <v/>
      </c>
      <c r="CX710" s="359" t="str">
        <f t="shared" si="886"/>
        <v/>
      </c>
      <c r="CY710" t="str">
        <f t="shared" si="887"/>
        <v/>
      </c>
      <c r="CZ710" t="str">
        <f t="shared" si="888"/>
        <v/>
      </c>
      <c r="DA710" t="str">
        <f t="shared" si="889"/>
        <v/>
      </c>
      <c r="DB710" s="359" t="str">
        <f t="shared" si="890"/>
        <v/>
      </c>
      <c r="DC710" t="str">
        <f t="shared" si="891"/>
        <v/>
      </c>
      <c r="DD710" t="str">
        <f t="shared" si="892"/>
        <v/>
      </c>
      <c r="DE710" t="str">
        <f t="shared" si="893"/>
        <v/>
      </c>
      <c r="DF710" s="359" t="str">
        <f t="shared" si="894"/>
        <v/>
      </c>
      <c r="DG710" t="str">
        <f t="shared" si="895"/>
        <v/>
      </c>
      <c r="DH710" t="str">
        <f t="shared" si="896"/>
        <v/>
      </c>
      <c r="DI710" t="str">
        <f t="shared" si="897"/>
        <v/>
      </c>
      <c r="DJ710" t="str">
        <f t="shared" si="898"/>
        <v/>
      </c>
      <c r="DK710" s="359" t="str">
        <f t="shared" si="899"/>
        <v/>
      </c>
      <c r="DL710" t="str">
        <f t="shared" si="900"/>
        <v>X</v>
      </c>
      <c r="DM710" t="str">
        <f t="shared" si="901"/>
        <v>X</v>
      </c>
      <c r="DN710" t="str">
        <f t="shared" si="902"/>
        <v>X</v>
      </c>
      <c r="DO710" s="359" t="str">
        <f t="shared" si="903"/>
        <v>X</v>
      </c>
      <c r="DP710" t="str">
        <f t="shared" si="904"/>
        <v>X</v>
      </c>
      <c r="DQ710" t="str">
        <f t="shared" si="905"/>
        <v>X</v>
      </c>
      <c r="DR710" t="str">
        <f t="shared" si="906"/>
        <v>X</v>
      </c>
      <c r="DS710" s="359" t="str">
        <f t="shared" si="907"/>
        <v>X</v>
      </c>
      <c r="DT710" t="str">
        <f t="shared" si="908"/>
        <v/>
      </c>
      <c r="DU710" t="str">
        <f t="shared" si="909"/>
        <v/>
      </c>
      <c r="DV710" t="str">
        <f t="shared" si="910"/>
        <v/>
      </c>
      <c r="DW710" t="str">
        <f t="shared" si="911"/>
        <v/>
      </c>
      <c r="DX710" s="359" t="str">
        <f t="shared" si="912"/>
        <v/>
      </c>
      <c r="DY710" t="str">
        <f t="shared" si="913"/>
        <v/>
      </c>
      <c r="DZ710" t="str">
        <f t="shared" si="914"/>
        <v/>
      </c>
      <c r="EA710" t="str">
        <f t="shared" si="915"/>
        <v/>
      </c>
      <c r="EB710" s="359" t="str">
        <f t="shared" si="916"/>
        <v/>
      </c>
      <c r="EC710" t="str">
        <f t="shared" si="917"/>
        <v/>
      </c>
      <c r="ED710" t="str">
        <f t="shared" si="918"/>
        <v/>
      </c>
      <c r="EE710" t="str">
        <f t="shared" si="919"/>
        <v/>
      </c>
      <c r="EF710" t="str">
        <f t="shared" si="920"/>
        <v/>
      </c>
      <c r="EG710" s="359" t="str">
        <f t="shared" si="921"/>
        <v/>
      </c>
      <c r="EH710" t="str">
        <f t="shared" si="868"/>
        <v>Pterostylis z.sp. 'skinny'</v>
      </c>
      <c r="EJ710" t="str">
        <f t="shared" si="955"/>
        <v>Pterostylis z.sp. small bands</v>
      </c>
      <c r="EK710" s="100">
        <f t="shared" si="981"/>
        <v>0</v>
      </c>
      <c r="EL710" s="3">
        <f t="shared" si="981"/>
        <v>0</v>
      </c>
      <c r="EM710" s="3">
        <f t="shared" si="981"/>
        <v>0</v>
      </c>
      <c r="EN710" s="3">
        <f t="shared" ref="EK710:EV731" si="995">IF($AV710&gt;=$AU710,IF(AND(EN$2&gt;=$AU710,EN$2&lt;=$AV710),1,0),IF(OR(EN$2&gt;=$AU710,EN$2&lt;=$AV710),1,0))</f>
        <v>0</v>
      </c>
      <c r="EO710" s="3">
        <f t="shared" si="995"/>
        <v>0</v>
      </c>
      <c r="EP710" s="3">
        <f t="shared" si="995"/>
        <v>1</v>
      </c>
      <c r="EQ710" s="3">
        <f t="shared" si="995"/>
        <v>1</v>
      </c>
      <c r="ER710" s="3">
        <f t="shared" si="995"/>
        <v>1</v>
      </c>
      <c r="ES710" s="3">
        <f t="shared" si="995"/>
        <v>0</v>
      </c>
      <c r="ET710" s="3">
        <f t="shared" si="995"/>
        <v>0</v>
      </c>
      <c r="EU710" s="3">
        <f t="shared" si="995"/>
        <v>0</v>
      </c>
      <c r="EV710" s="24">
        <f t="shared" si="995"/>
        <v>0</v>
      </c>
      <c r="EW710" s="245">
        <f t="shared" si="867"/>
        <v>3</v>
      </c>
      <c r="EX710" s="262" t="str">
        <f t="shared" si="866"/>
        <v/>
      </c>
    </row>
    <row r="711" spans="1:154" ht="16.149999999999999" customHeight="1" x14ac:dyDescent="0.25">
      <c r="A711" s="363"/>
      <c r="D711" s="363"/>
      <c r="E711" s="363"/>
      <c r="F711" s="363"/>
      <c r="G711" s="363"/>
      <c r="H711" s="363"/>
      <c r="I711" s="363"/>
      <c r="J711" s="68">
        <f t="shared" si="993"/>
        <v>799</v>
      </c>
      <c r="K711" s="417" t="str">
        <f t="shared" si="865"/>
        <v>Pterostylis z.sp. The Knoll</v>
      </c>
      <c r="L711" s="417">
        <v>799</v>
      </c>
      <c r="M711" s="417" t="s">
        <v>1765</v>
      </c>
      <c r="N711" s="418" t="s">
        <v>1410</v>
      </c>
      <c r="O711" s="363" t="str">
        <f t="shared" si="969"/>
        <v>S</v>
      </c>
      <c r="P711" s="144" t="s">
        <v>2323</v>
      </c>
      <c r="Q711" s="364" t="s">
        <v>3149</v>
      </c>
      <c r="R711" s="365">
        <v>43039</v>
      </c>
      <c r="S711" s="365">
        <v>43069</v>
      </c>
      <c r="T711" s="603" t="s">
        <v>7894</v>
      </c>
      <c r="U711" s="603" t="s">
        <v>7894</v>
      </c>
      <c r="V711" s="603" t="s">
        <v>7894</v>
      </c>
      <c r="W711" s="603" t="s">
        <v>7894</v>
      </c>
      <c r="X711" s="603" t="s">
        <v>7894</v>
      </c>
      <c r="Y711" s="603" t="s">
        <v>7894</v>
      </c>
      <c r="Z711" s="603" t="s">
        <v>7894</v>
      </c>
      <c r="AA711" s="603" t="s">
        <v>7894</v>
      </c>
      <c r="AB711" s="603" t="s">
        <v>7894</v>
      </c>
      <c r="AC711" s="603" t="s">
        <v>7894</v>
      </c>
      <c r="AD711" s="603" t="s">
        <v>7894</v>
      </c>
      <c r="AE711" s="603" t="s">
        <v>7894</v>
      </c>
      <c r="AF711" s="605" t="s">
        <v>48</v>
      </c>
      <c r="AG711" s="605" t="s">
        <v>48</v>
      </c>
      <c r="AH711" s="366" t="s">
        <v>685</v>
      </c>
      <c r="AI711" s="363">
        <f t="shared" si="966"/>
        <v>6</v>
      </c>
      <c r="AJ711" s="363">
        <v>32</v>
      </c>
      <c r="AK711" s="413" t="str">
        <f t="shared" si="989"/>
        <v>Bird Orchids</v>
      </c>
      <c r="AL711" s="413" t="str">
        <f t="shared" si="990"/>
        <v>Pterostylis barbata/turfosa</v>
      </c>
      <c r="AM711" s="486" t="s">
        <v>7608</v>
      </c>
      <c r="AN711" s="144" t="str">
        <f t="shared" si="983"/>
        <v>serotina</v>
      </c>
      <c r="AS711" s="69">
        <f t="shared" si="948"/>
        <v>45</v>
      </c>
      <c r="AT711" s="69">
        <f t="shared" si="949"/>
        <v>48</v>
      </c>
      <c r="AU711" s="69">
        <f t="shared" si="950"/>
        <v>10</v>
      </c>
      <c r="AV711" s="69">
        <f t="shared" si="951"/>
        <v>11</v>
      </c>
      <c r="AW711" s="81"/>
      <c r="AX711" s="364" t="s">
        <v>3151</v>
      </c>
      <c r="AY711" s="364" t="e">
        <v>#N/A</v>
      </c>
      <c r="AZ711" s="264" t="s">
        <v>48</v>
      </c>
      <c r="BA711" s="238"/>
      <c r="BB711" s="237" t="str">
        <f t="shared" si="952"/>
        <v/>
      </c>
      <c r="BC711" s="270">
        <f t="shared" si="970"/>
        <v>799</v>
      </c>
      <c r="BD711" t="str">
        <f t="shared" si="971"/>
        <v>Pterostylis z.sp. The Knoll</v>
      </c>
      <c r="BE711" s="367" t="e">
        <f>COUNTIFS(#REF!,L711)</f>
        <v>#REF!</v>
      </c>
      <c r="BF711" s="374" t="str">
        <f t="shared" si="994"/>
        <v>n</v>
      </c>
      <c r="BG711" s="82"/>
      <c r="BH711" s="375"/>
      <c r="BI711" s="374"/>
      <c r="BJ711" s="403"/>
      <c r="CE711" t="str">
        <f t="shared" si="991"/>
        <v>_Old species name (Pterostylis z.sp. small bands)</v>
      </c>
      <c r="CF711" s="388" t="str">
        <f t="shared" si="992"/>
        <v>Pterostylis z.sp. small bands</v>
      </c>
      <c r="CG711" t="str">
        <f t="shared" si="869"/>
        <v/>
      </c>
      <c r="CH711" t="str">
        <f t="shared" si="870"/>
        <v/>
      </c>
      <c r="CI711" t="str">
        <f t="shared" si="871"/>
        <v/>
      </c>
      <c r="CJ711" t="str">
        <f t="shared" si="872"/>
        <v/>
      </c>
      <c r="CK711" s="359" t="str">
        <f t="shared" si="873"/>
        <v/>
      </c>
      <c r="CL711" t="str">
        <f t="shared" si="874"/>
        <v/>
      </c>
      <c r="CM711" t="str">
        <f t="shared" si="875"/>
        <v/>
      </c>
      <c r="CN711" t="str">
        <f t="shared" si="876"/>
        <v/>
      </c>
      <c r="CO711" s="359" t="str">
        <f t="shared" si="877"/>
        <v/>
      </c>
      <c r="CP711" t="str">
        <f t="shared" si="878"/>
        <v/>
      </c>
      <c r="CQ711" t="str">
        <f t="shared" si="879"/>
        <v/>
      </c>
      <c r="CR711" t="str">
        <f t="shared" si="880"/>
        <v/>
      </c>
      <c r="CS711" s="359" t="str">
        <f t="shared" si="881"/>
        <v/>
      </c>
      <c r="CT711" t="str">
        <f t="shared" si="882"/>
        <v/>
      </c>
      <c r="CU711" t="str">
        <f t="shared" si="883"/>
        <v/>
      </c>
      <c r="CV711" t="str">
        <f t="shared" si="884"/>
        <v/>
      </c>
      <c r="CW711" t="str">
        <f t="shared" si="885"/>
        <v/>
      </c>
      <c r="CX711" s="359" t="str">
        <f t="shared" si="886"/>
        <v/>
      </c>
      <c r="CY711" t="str">
        <f t="shared" si="887"/>
        <v/>
      </c>
      <c r="CZ711" t="str">
        <f t="shared" si="888"/>
        <v/>
      </c>
      <c r="DA711" t="str">
        <f t="shared" si="889"/>
        <v/>
      </c>
      <c r="DB711" s="359" t="str">
        <f t="shared" si="890"/>
        <v/>
      </c>
      <c r="DC711" t="str">
        <f t="shared" si="891"/>
        <v>X</v>
      </c>
      <c r="DD711" t="str">
        <f t="shared" si="892"/>
        <v>X</v>
      </c>
      <c r="DE711" t="str">
        <f t="shared" si="893"/>
        <v>X</v>
      </c>
      <c r="DF711" s="359" t="str">
        <f t="shared" si="894"/>
        <v>X</v>
      </c>
      <c r="DG711" t="str">
        <f t="shared" si="895"/>
        <v>X</v>
      </c>
      <c r="DH711" t="str">
        <f t="shared" si="896"/>
        <v>X</v>
      </c>
      <c r="DI711" t="str">
        <f t="shared" si="897"/>
        <v>X</v>
      </c>
      <c r="DJ711" t="str">
        <f t="shared" si="898"/>
        <v>X</v>
      </c>
      <c r="DK711" s="359" t="str">
        <f t="shared" si="899"/>
        <v>X</v>
      </c>
      <c r="DL711" t="str">
        <f t="shared" si="900"/>
        <v>X</v>
      </c>
      <c r="DM711" t="str">
        <f t="shared" si="901"/>
        <v>X</v>
      </c>
      <c r="DN711" t="str">
        <f t="shared" si="902"/>
        <v>X</v>
      </c>
      <c r="DO711" s="359" t="str">
        <f t="shared" si="903"/>
        <v>X</v>
      </c>
      <c r="DP711" t="str">
        <f t="shared" si="904"/>
        <v/>
      </c>
      <c r="DQ711" t="str">
        <f t="shared" si="905"/>
        <v/>
      </c>
      <c r="DR711" t="str">
        <f t="shared" si="906"/>
        <v/>
      </c>
      <c r="DS711" s="359" t="str">
        <f t="shared" si="907"/>
        <v/>
      </c>
      <c r="DT711" t="str">
        <f t="shared" si="908"/>
        <v/>
      </c>
      <c r="DU711" t="str">
        <f t="shared" si="909"/>
        <v/>
      </c>
      <c r="DV711" t="str">
        <f t="shared" si="910"/>
        <v/>
      </c>
      <c r="DW711" t="str">
        <f t="shared" si="911"/>
        <v/>
      </c>
      <c r="DX711" s="359" t="str">
        <f t="shared" si="912"/>
        <v/>
      </c>
      <c r="DY711" t="str">
        <f t="shared" si="913"/>
        <v/>
      </c>
      <c r="DZ711" t="str">
        <f t="shared" si="914"/>
        <v/>
      </c>
      <c r="EA711" t="str">
        <f t="shared" si="915"/>
        <v/>
      </c>
      <c r="EB711" s="359" t="str">
        <f t="shared" si="916"/>
        <v/>
      </c>
      <c r="EC711" t="str">
        <f t="shared" si="917"/>
        <v/>
      </c>
      <c r="ED711" t="str">
        <f t="shared" si="918"/>
        <v/>
      </c>
      <c r="EE711" t="str">
        <f t="shared" si="919"/>
        <v/>
      </c>
      <c r="EF711" t="str">
        <f t="shared" si="920"/>
        <v/>
      </c>
      <c r="EG711" s="359" t="str">
        <f t="shared" si="921"/>
        <v/>
      </c>
      <c r="EH711" t="str">
        <f t="shared" si="868"/>
        <v>Pterostylis z.sp. small bands</v>
      </c>
      <c r="EJ711" t="str">
        <f t="shared" si="955"/>
        <v>Pterostylis z.sp. The Knoll</v>
      </c>
      <c r="EK711" s="100">
        <f t="shared" si="995"/>
        <v>0</v>
      </c>
      <c r="EL711" s="3">
        <f t="shared" si="995"/>
        <v>0</v>
      </c>
      <c r="EM711" s="3">
        <f t="shared" si="995"/>
        <v>0</v>
      </c>
      <c r="EN711" s="3">
        <f t="shared" si="995"/>
        <v>0</v>
      </c>
      <c r="EO711" s="3">
        <f t="shared" si="995"/>
        <v>0</v>
      </c>
      <c r="EP711" s="3">
        <f t="shared" si="995"/>
        <v>0</v>
      </c>
      <c r="EQ711" s="3">
        <f t="shared" si="995"/>
        <v>0</v>
      </c>
      <c r="ER711" s="3">
        <f t="shared" si="995"/>
        <v>0</v>
      </c>
      <c r="ES711" s="3">
        <f t="shared" si="995"/>
        <v>0</v>
      </c>
      <c r="ET711" s="3">
        <f t="shared" si="995"/>
        <v>1</v>
      </c>
      <c r="EU711" s="3">
        <f t="shared" si="995"/>
        <v>1</v>
      </c>
      <c r="EV711" s="24">
        <f t="shared" si="995"/>
        <v>0</v>
      </c>
      <c r="EW711" s="245">
        <f t="shared" si="867"/>
        <v>2</v>
      </c>
      <c r="EX711" s="262" t="str">
        <f t="shared" ref="EX711:EX774" si="996">IF(AV711&lt;AU711," X","")</f>
        <v/>
      </c>
    </row>
    <row r="712" spans="1:154" ht="16.149999999999999" customHeight="1" x14ac:dyDescent="0.25">
      <c r="A712" s="363"/>
      <c r="D712" s="363"/>
      <c r="E712" s="363"/>
      <c r="F712" s="363"/>
      <c r="G712" s="363"/>
      <c r="H712" s="363"/>
      <c r="I712" s="363"/>
      <c r="J712" s="68">
        <f t="shared" si="993"/>
        <v>844</v>
      </c>
      <c r="K712" s="417" t="str">
        <f t="shared" si="865"/>
        <v>Pterostylis z.sp.'Arrowsmith'</v>
      </c>
      <c r="L712" s="417">
        <v>844</v>
      </c>
      <c r="M712" s="417" t="s">
        <v>1765</v>
      </c>
      <c r="N712" s="418" t="s">
        <v>1349</v>
      </c>
      <c r="O712" s="363" t="str">
        <f t="shared" si="969"/>
        <v>S</v>
      </c>
      <c r="P712" s="144" t="s">
        <v>2323</v>
      </c>
      <c r="Q712" s="364" t="s">
        <v>3012</v>
      </c>
      <c r="R712" s="365">
        <v>42978</v>
      </c>
      <c r="S712" s="365">
        <v>43039</v>
      </c>
      <c r="T712" s="603" t="s">
        <v>7894</v>
      </c>
      <c r="U712" s="603" t="s">
        <v>7894</v>
      </c>
      <c r="V712" s="603" t="s">
        <v>7894</v>
      </c>
      <c r="W712" s="603" t="s">
        <v>7894</v>
      </c>
      <c r="X712" s="603" t="s">
        <v>7894</v>
      </c>
      <c r="Y712" s="603" t="s">
        <v>7894</v>
      </c>
      <c r="Z712" s="603" t="s">
        <v>7894</v>
      </c>
      <c r="AA712" s="603" t="s">
        <v>7894</v>
      </c>
      <c r="AB712" s="603" t="s">
        <v>7894</v>
      </c>
      <c r="AC712" s="603" t="s">
        <v>7894</v>
      </c>
      <c r="AD712" s="603" t="s">
        <v>7894</v>
      </c>
      <c r="AE712" s="603" t="s">
        <v>7894</v>
      </c>
      <c r="AF712" s="605" t="s">
        <v>48</v>
      </c>
      <c r="AG712" s="605" t="s">
        <v>48</v>
      </c>
      <c r="AH712" s="366" t="s">
        <v>685</v>
      </c>
      <c r="AI712" s="419">
        <f t="shared" si="966"/>
        <v>6</v>
      </c>
      <c r="AJ712" s="363">
        <v>36</v>
      </c>
      <c r="AK712" s="413" t="str">
        <f t="shared" si="989"/>
        <v>Rufus Greenhoods</v>
      </c>
      <c r="AL712" s="413" t="str">
        <f t="shared" si="990"/>
        <v>Pterostylis rufa</v>
      </c>
      <c r="AM712" s="486" t="s">
        <v>7608</v>
      </c>
      <c r="AN712" s="144" t="str">
        <f t="shared" si="983"/>
        <v>exserta</v>
      </c>
      <c r="AS712" s="69">
        <f t="shared" si="948"/>
        <v>36</v>
      </c>
      <c r="AT712" s="69">
        <f t="shared" si="949"/>
        <v>44</v>
      </c>
      <c r="AU712" s="69">
        <f t="shared" si="950"/>
        <v>8</v>
      </c>
      <c r="AV712" s="69">
        <f t="shared" si="951"/>
        <v>10</v>
      </c>
      <c r="AW712" s="81"/>
      <c r="AX712" s="70"/>
      <c r="AY712" s="364">
        <v>45355</v>
      </c>
      <c r="AZ712" s="264" t="s">
        <v>48</v>
      </c>
      <c r="BA712" s="238"/>
      <c r="BB712" s="237" t="str">
        <f t="shared" si="952"/>
        <v/>
      </c>
      <c r="BC712" s="270">
        <f t="shared" si="970"/>
        <v>844</v>
      </c>
      <c r="BD712" t="str">
        <f t="shared" si="971"/>
        <v>Pterostylis z.sp.'Arrowsmith'</v>
      </c>
      <c r="BE712" s="367" t="e">
        <f>COUNTIFS(#REF!,L712)</f>
        <v>#REF!</v>
      </c>
      <c r="BF712" s="374" t="str">
        <f t="shared" si="994"/>
        <v>n</v>
      </c>
      <c r="BG712" s="82"/>
      <c r="BH712" s="375"/>
      <c r="BI712" s="374"/>
      <c r="BJ712" s="403"/>
      <c r="CE712" t="str">
        <f t="shared" si="991"/>
        <v>_Old species name (Pterostylis z.sp. The Knoll)</v>
      </c>
      <c r="CF712" s="388" t="str">
        <f t="shared" si="992"/>
        <v>Pterostylis z.sp. The Knoll</v>
      </c>
      <c r="CG712" t="str">
        <f t="shared" si="869"/>
        <v/>
      </c>
      <c r="CH712" t="str">
        <f t="shared" si="870"/>
        <v/>
      </c>
      <c r="CI712" t="str">
        <f t="shared" si="871"/>
        <v/>
      </c>
      <c r="CJ712" t="str">
        <f t="shared" si="872"/>
        <v/>
      </c>
      <c r="CK712" s="359" t="str">
        <f t="shared" si="873"/>
        <v/>
      </c>
      <c r="CL712" t="str">
        <f t="shared" si="874"/>
        <v/>
      </c>
      <c r="CM712" t="str">
        <f t="shared" si="875"/>
        <v/>
      </c>
      <c r="CN712" t="str">
        <f t="shared" si="876"/>
        <v/>
      </c>
      <c r="CO712" s="359" t="str">
        <f t="shared" si="877"/>
        <v/>
      </c>
      <c r="CP712" t="str">
        <f t="shared" si="878"/>
        <v/>
      </c>
      <c r="CQ712" t="str">
        <f t="shared" si="879"/>
        <v/>
      </c>
      <c r="CR712" t="str">
        <f t="shared" si="880"/>
        <v/>
      </c>
      <c r="CS712" s="359" t="str">
        <f t="shared" si="881"/>
        <v/>
      </c>
      <c r="CT712" t="str">
        <f t="shared" si="882"/>
        <v/>
      </c>
      <c r="CU712" t="str">
        <f t="shared" si="883"/>
        <v/>
      </c>
      <c r="CV712" t="str">
        <f t="shared" si="884"/>
        <v/>
      </c>
      <c r="CW712" t="str">
        <f t="shared" si="885"/>
        <v/>
      </c>
      <c r="CX712" s="359" t="str">
        <f t="shared" si="886"/>
        <v/>
      </c>
      <c r="CY712" t="str">
        <f t="shared" si="887"/>
        <v/>
      </c>
      <c r="CZ712" t="str">
        <f t="shared" si="888"/>
        <v/>
      </c>
      <c r="DA712" t="str">
        <f t="shared" si="889"/>
        <v/>
      </c>
      <c r="DB712" s="359" t="str">
        <f t="shared" si="890"/>
        <v/>
      </c>
      <c r="DC712" t="str">
        <f t="shared" si="891"/>
        <v/>
      </c>
      <c r="DD712" t="str">
        <f t="shared" si="892"/>
        <v/>
      </c>
      <c r="DE712" t="str">
        <f t="shared" si="893"/>
        <v/>
      </c>
      <c r="DF712" s="359" t="str">
        <f t="shared" si="894"/>
        <v/>
      </c>
      <c r="DG712" t="str">
        <f t="shared" si="895"/>
        <v/>
      </c>
      <c r="DH712" t="str">
        <f t="shared" si="896"/>
        <v/>
      </c>
      <c r="DI712" t="str">
        <f t="shared" si="897"/>
        <v/>
      </c>
      <c r="DJ712" t="str">
        <f t="shared" si="898"/>
        <v/>
      </c>
      <c r="DK712" s="359" t="str">
        <f t="shared" si="899"/>
        <v/>
      </c>
      <c r="DL712" t="str">
        <f t="shared" si="900"/>
        <v/>
      </c>
      <c r="DM712" t="str">
        <f t="shared" si="901"/>
        <v/>
      </c>
      <c r="DN712" t="str">
        <f t="shared" si="902"/>
        <v/>
      </c>
      <c r="DO712" s="359" t="str">
        <f t="shared" si="903"/>
        <v/>
      </c>
      <c r="DP712" t="str">
        <f t="shared" si="904"/>
        <v/>
      </c>
      <c r="DQ712" t="str">
        <f t="shared" si="905"/>
        <v/>
      </c>
      <c r="DR712" t="str">
        <f t="shared" si="906"/>
        <v/>
      </c>
      <c r="DS712" s="359" t="str">
        <f t="shared" si="907"/>
        <v/>
      </c>
      <c r="DT712" t="str">
        <f t="shared" si="908"/>
        <v/>
      </c>
      <c r="DU712" t="str">
        <f t="shared" si="909"/>
        <v/>
      </c>
      <c r="DV712" t="str">
        <f t="shared" si="910"/>
        <v/>
      </c>
      <c r="DW712" t="str">
        <f t="shared" si="911"/>
        <v/>
      </c>
      <c r="DX712" s="359" t="str">
        <f t="shared" si="912"/>
        <v/>
      </c>
      <c r="DY712" t="str">
        <f t="shared" si="913"/>
        <v>X</v>
      </c>
      <c r="DZ712" t="str">
        <f t="shared" si="914"/>
        <v>X</v>
      </c>
      <c r="EA712" t="str">
        <f t="shared" si="915"/>
        <v>X</v>
      </c>
      <c r="EB712" s="359" t="str">
        <f t="shared" si="916"/>
        <v>X</v>
      </c>
      <c r="EC712" t="str">
        <f t="shared" si="917"/>
        <v/>
      </c>
      <c r="ED712" t="str">
        <f t="shared" si="918"/>
        <v/>
      </c>
      <c r="EE712" t="str">
        <f t="shared" si="919"/>
        <v/>
      </c>
      <c r="EF712" t="str">
        <f t="shared" si="920"/>
        <v/>
      </c>
      <c r="EG712" s="359" t="str">
        <f t="shared" si="921"/>
        <v/>
      </c>
      <c r="EH712" t="str">
        <f t="shared" si="868"/>
        <v>Pterostylis z.sp. The Knoll</v>
      </c>
      <c r="EJ712" t="str">
        <f t="shared" si="955"/>
        <v>Pterostylis z.sp.'Arrowsmith'</v>
      </c>
      <c r="EK712" s="100">
        <f t="shared" si="995"/>
        <v>0</v>
      </c>
      <c r="EL712" s="3">
        <f t="shared" si="995"/>
        <v>0</v>
      </c>
      <c r="EM712" s="3">
        <f t="shared" si="995"/>
        <v>0</v>
      </c>
      <c r="EN712" s="3">
        <f t="shared" si="995"/>
        <v>0</v>
      </c>
      <c r="EO712" s="3">
        <f t="shared" si="995"/>
        <v>0</v>
      </c>
      <c r="EP712" s="3">
        <f t="shared" si="995"/>
        <v>0</v>
      </c>
      <c r="EQ712" s="3">
        <f t="shared" si="995"/>
        <v>0</v>
      </c>
      <c r="ER712" s="3">
        <f t="shared" si="995"/>
        <v>1</v>
      </c>
      <c r="ES712" s="3">
        <f t="shared" si="995"/>
        <v>1</v>
      </c>
      <c r="ET712" s="3">
        <f t="shared" si="995"/>
        <v>1</v>
      </c>
      <c r="EU712" s="3">
        <f t="shared" si="995"/>
        <v>0</v>
      </c>
      <c r="EV712" s="24">
        <f t="shared" si="995"/>
        <v>0</v>
      </c>
      <c r="EW712" s="245">
        <f t="shared" ref="EW712:EW775" si="997">SUM(EK712:EV712)</f>
        <v>3</v>
      </c>
      <c r="EX712" s="262" t="str">
        <f t="shared" si="996"/>
        <v/>
      </c>
    </row>
    <row r="713" spans="1:154" ht="16.149999999999999" customHeight="1" x14ac:dyDescent="0.25">
      <c r="A713" s="363"/>
      <c r="D713" s="363"/>
      <c r="E713" s="363"/>
      <c r="F713" s="363"/>
      <c r="G713" s="363"/>
      <c r="H713" s="363"/>
      <c r="I713" s="363"/>
      <c r="J713" s="68">
        <f t="shared" si="993"/>
        <v>778</v>
      </c>
      <c r="K713" s="417" t="str">
        <f t="shared" si="865"/>
        <v>Pterostylis z.sp.'bloated snail'</v>
      </c>
      <c r="L713" s="417">
        <v>778</v>
      </c>
      <c r="M713" s="417" t="s">
        <v>1765</v>
      </c>
      <c r="N713" s="418" t="s">
        <v>3261</v>
      </c>
      <c r="O713" s="363" t="str">
        <f t="shared" si="969"/>
        <v>S</v>
      </c>
      <c r="P713" s="144" t="s">
        <v>2323</v>
      </c>
      <c r="Q713" s="364" t="s">
        <v>1876</v>
      </c>
      <c r="R713" s="365">
        <v>42916</v>
      </c>
      <c r="S713" s="365">
        <v>43008</v>
      </c>
      <c r="T713" s="603" t="s">
        <v>7894</v>
      </c>
      <c r="U713" s="603" t="s">
        <v>7894</v>
      </c>
      <c r="V713" s="603" t="s">
        <v>7894</v>
      </c>
      <c r="W713" s="603" t="s">
        <v>7894</v>
      </c>
      <c r="X713" s="603" t="s">
        <v>7894</v>
      </c>
      <c r="Y713" s="603" t="s">
        <v>7894</v>
      </c>
      <c r="Z713" s="603" t="s">
        <v>7894</v>
      </c>
      <c r="AA713" s="603" t="s">
        <v>7894</v>
      </c>
      <c r="AB713" s="603" t="s">
        <v>7894</v>
      </c>
      <c r="AC713" s="603" t="s">
        <v>7894</v>
      </c>
      <c r="AD713" s="603" t="s">
        <v>7894</v>
      </c>
      <c r="AE713" s="603" t="s">
        <v>7894</v>
      </c>
      <c r="AF713" s="605" t="s">
        <v>48</v>
      </c>
      <c r="AG713" s="605" t="s">
        <v>48</v>
      </c>
      <c r="AH713" s="366" t="s">
        <v>685</v>
      </c>
      <c r="AI713" s="363">
        <f t="shared" si="966"/>
        <v>6</v>
      </c>
      <c r="AJ713" s="363">
        <v>34</v>
      </c>
      <c r="AK713" s="413" t="str">
        <f t="shared" si="989"/>
        <v>Snail Orchids</v>
      </c>
      <c r="AL713" s="413" t="str">
        <f t="shared" si="990"/>
        <v>Pterostylis nana</v>
      </c>
      <c r="AM713" s="486" t="s">
        <v>7608</v>
      </c>
      <c r="AN713" s="144" t="str">
        <f t="shared" si="983"/>
        <v>crispula</v>
      </c>
      <c r="AS713" s="69">
        <f t="shared" si="948"/>
        <v>27</v>
      </c>
      <c r="AT713" s="69">
        <f t="shared" si="949"/>
        <v>39</v>
      </c>
      <c r="AU713" s="69">
        <f t="shared" si="950"/>
        <v>6</v>
      </c>
      <c r="AV713" s="69">
        <f t="shared" si="951"/>
        <v>9</v>
      </c>
      <c r="AW713" s="81"/>
      <c r="AX713" s="70"/>
      <c r="AY713" s="364">
        <v>18655</v>
      </c>
      <c r="AZ713" s="264" t="s">
        <v>48</v>
      </c>
      <c r="BA713" s="238"/>
      <c r="BB713" s="237" t="str">
        <f t="shared" si="952"/>
        <v/>
      </c>
      <c r="BC713" s="270">
        <f t="shared" si="970"/>
        <v>778</v>
      </c>
      <c r="BD713" t="str">
        <f t="shared" si="971"/>
        <v>Pterostylis z.sp.'bloated snail'</v>
      </c>
      <c r="BE713" s="367" t="e">
        <f>COUNTIFS(#REF!,L713)</f>
        <v>#REF!</v>
      </c>
      <c r="BF713" s="374" t="str">
        <f t="shared" si="994"/>
        <v>n</v>
      </c>
      <c r="BG713" s="82"/>
      <c r="BH713" s="375"/>
      <c r="BI713" s="374"/>
      <c r="BJ713" s="403"/>
      <c r="CE713" t="str">
        <f t="shared" si="991"/>
        <v>_Old species name (Pterostylis z.sp.'Arrowsmith')</v>
      </c>
      <c r="CF713" s="388" t="str">
        <f t="shared" si="992"/>
        <v>Pterostylis z.sp.'Arrowsmith'</v>
      </c>
      <c r="CG713" t="str">
        <f t="shared" si="869"/>
        <v/>
      </c>
      <c r="CH713" t="str">
        <f t="shared" si="870"/>
        <v/>
      </c>
      <c r="CI713" t="str">
        <f t="shared" si="871"/>
        <v/>
      </c>
      <c r="CJ713" t="str">
        <f t="shared" si="872"/>
        <v/>
      </c>
      <c r="CK713" s="359" t="str">
        <f t="shared" si="873"/>
        <v/>
      </c>
      <c r="CL713" t="str">
        <f t="shared" si="874"/>
        <v/>
      </c>
      <c r="CM713" t="str">
        <f t="shared" si="875"/>
        <v/>
      </c>
      <c r="CN713" t="str">
        <f t="shared" si="876"/>
        <v/>
      </c>
      <c r="CO713" s="359" t="str">
        <f t="shared" si="877"/>
        <v/>
      </c>
      <c r="CP713" t="str">
        <f t="shared" si="878"/>
        <v/>
      </c>
      <c r="CQ713" t="str">
        <f t="shared" si="879"/>
        <v/>
      </c>
      <c r="CR713" t="str">
        <f t="shared" si="880"/>
        <v/>
      </c>
      <c r="CS713" s="359" t="str">
        <f t="shared" si="881"/>
        <v/>
      </c>
      <c r="CT713" t="str">
        <f t="shared" si="882"/>
        <v/>
      </c>
      <c r="CU713" t="str">
        <f t="shared" si="883"/>
        <v/>
      </c>
      <c r="CV713" t="str">
        <f t="shared" si="884"/>
        <v/>
      </c>
      <c r="CW713" t="str">
        <f t="shared" si="885"/>
        <v/>
      </c>
      <c r="CX713" s="359" t="str">
        <f t="shared" si="886"/>
        <v/>
      </c>
      <c r="CY713" t="str">
        <f t="shared" si="887"/>
        <v/>
      </c>
      <c r="CZ713" t="str">
        <f t="shared" si="888"/>
        <v/>
      </c>
      <c r="DA713" t="str">
        <f t="shared" si="889"/>
        <v/>
      </c>
      <c r="DB713" s="359" t="str">
        <f t="shared" si="890"/>
        <v/>
      </c>
      <c r="DC713" t="str">
        <f t="shared" si="891"/>
        <v/>
      </c>
      <c r="DD713" t="str">
        <f t="shared" si="892"/>
        <v/>
      </c>
      <c r="DE713" t="str">
        <f t="shared" si="893"/>
        <v/>
      </c>
      <c r="DF713" s="359" t="str">
        <f t="shared" si="894"/>
        <v/>
      </c>
      <c r="DG713" t="str">
        <f t="shared" si="895"/>
        <v/>
      </c>
      <c r="DH713" t="str">
        <f t="shared" si="896"/>
        <v/>
      </c>
      <c r="DI713" t="str">
        <f t="shared" si="897"/>
        <v/>
      </c>
      <c r="DJ713" t="str">
        <f t="shared" si="898"/>
        <v/>
      </c>
      <c r="DK713" s="359" t="str">
        <f t="shared" si="899"/>
        <v/>
      </c>
      <c r="DL713" t="str">
        <f t="shared" si="900"/>
        <v/>
      </c>
      <c r="DM713" t="str">
        <f t="shared" si="901"/>
        <v/>
      </c>
      <c r="DN713" t="str">
        <f t="shared" si="902"/>
        <v/>
      </c>
      <c r="DO713" s="359" t="str">
        <f t="shared" si="903"/>
        <v/>
      </c>
      <c r="DP713" t="str">
        <f t="shared" si="904"/>
        <v>X</v>
      </c>
      <c r="DQ713" t="str">
        <f t="shared" si="905"/>
        <v>X</v>
      </c>
      <c r="DR713" t="str">
        <f t="shared" si="906"/>
        <v>X</v>
      </c>
      <c r="DS713" s="359" t="str">
        <f t="shared" si="907"/>
        <v>X</v>
      </c>
      <c r="DT713" t="str">
        <f t="shared" si="908"/>
        <v>X</v>
      </c>
      <c r="DU713" t="str">
        <f t="shared" si="909"/>
        <v>X</v>
      </c>
      <c r="DV713" t="str">
        <f t="shared" si="910"/>
        <v>X</v>
      </c>
      <c r="DW713" t="str">
        <f t="shared" si="911"/>
        <v>X</v>
      </c>
      <c r="DX713" s="359" t="str">
        <f t="shared" si="912"/>
        <v>X</v>
      </c>
      <c r="DY713" t="str">
        <f t="shared" si="913"/>
        <v/>
      </c>
      <c r="DZ713" t="str">
        <f t="shared" si="914"/>
        <v/>
      </c>
      <c r="EA713" t="str">
        <f t="shared" si="915"/>
        <v/>
      </c>
      <c r="EB713" s="359" t="str">
        <f t="shared" si="916"/>
        <v/>
      </c>
      <c r="EC713" t="str">
        <f t="shared" si="917"/>
        <v/>
      </c>
      <c r="ED713" t="str">
        <f t="shared" si="918"/>
        <v/>
      </c>
      <c r="EE713" t="str">
        <f t="shared" si="919"/>
        <v/>
      </c>
      <c r="EF713" t="str">
        <f t="shared" si="920"/>
        <v/>
      </c>
      <c r="EG713" s="359" t="str">
        <f t="shared" si="921"/>
        <v/>
      </c>
      <c r="EH713" t="str">
        <f t="shared" ref="EH713:EH776" si="998">BD712</f>
        <v>Pterostylis z.sp.'Arrowsmith'</v>
      </c>
      <c r="EJ713" t="str">
        <f t="shared" si="955"/>
        <v>Pterostylis z.sp.'bloated snail'</v>
      </c>
      <c r="EK713" s="100">
        <f t="shared" si="995"/>
        <v>0</v>
      </c>
      <c r="EL713" s="3">
        <f t="shared" si="995"/>
        <v>0</v>
      </c>
      <c r="EM713" s="3">
        <f t="shared" si="995"/>
        <v>0</v>
      </c>
      <c r="EN713" s="3">
        <f t="shared" si="995"/>
        <v>0</v>
      </c>
      <c r="EO713" s="3">
        <f t="shared" si="995"/>
        <v>0</v>
      </c>
      <c r="EP713" s="3">
        <f t="shared" si="995"/>
        <v>1</v>
      </c>
      <c r="EQ713" s="3">
        <f t="shared" si="995"/>
        <v>1</v>
      </c>
      <c r="ER713" s="3">
        <f t="shared" si="995"/>
        <v>1</v>
      </c>
      <c r="ES713" s="3">
        <f t="shared" si="995"/>
        <v>1</v>
      </c>
      <c r="ET713" s="3">
        <f t="shared" si="995"/>
        <v>0</v>
      </c>
      <c r="EU713" s="3">
        <f t="shared" si="995"/>
        <v>0</v>
      </c>
      <c r="EV713" s="24">
        <f t="shared" si="995"/>
        <v>0</v>
      </c>
      <c r="EW713" s="245">
        <f t="shared" si="997"/>
        <v>4</v>
      </c>
      <c r="EX713" s="262" t="str">
        <f t="shared" si="996"/>
        <v/>
      </c>
    </row>
    <row r="714" spans="1:154" ht="16.149999999999999" customHeight="1" x14ac:dyDescent="0.25">
      <c r="A714" s="363"/>
      <c r="D714" s="363"/>
      <c r="E714" s="363"/>
      <c r="F714" s="363"/>
      <c r="G714" s="363"/>
      <c r="H714" s="363"/>
      <c r="I714" s="363"/>
      <c r="J714" s="68">
        <f t="shared" si="993"/>
        <v>1105</v>
      </c>
      <c r="K714" s="417" t="str">
        <f t="shared" ref="K714:K776" si="999">CONCATENATE(M714," ",N714)</f>
        <v>Pterostylis z.sp.'brittle'</v>
      </c>
      <c r="L714" s="417">
        <v>1105</v>
      </c>
      <c r="M714" s="417" t="s">
        <v>1765</v>
      </c>
      <c r="N714" s="418" t="s">
        <v>3262</v>
      </c>
      <c r="O714" s="363" t="str">
        <f t="shared" si="969"/>
        <v>S</v>
      </c>
      <c r="P714" s="144" t="s">
        <v>2323</v>
      </c>
      <c r="Q714" s="364" t="s">
        <v>3263</v>
      </c>
      <c r="R714" s="365">
        <v>42917</v>
      </c>
      <c r="S714" s="365">
        <v>43008</v>
      </c>
      <c r="T714" s="603" t="s">
        <v>7894</v>
      </c>
      <c r="U714" s="603" t="s">
        <v>7894</v>
      </c>
      <c r="V714" s="603" t="s">
        <v>7894</v>
      </c>
      <c r="W714" s="603" t="s">
        <v>7894</v>
      </c>
      <c r="X714" s="603" t="s">
        <v>7894</v>
      </c>
      <c r="Y714" s="603" t="s">
        <v>7894</v>
      </c>
      <c r="Z714" s="603" t="s">
        <v>7894</v>
      </c>
      <c r="AA714" s="603" t="s">
        <v>7894</v>
      </c>
      <c r="AB714" s="603" t="s">
        <v>7894</v>
      </c>
      <c r="AC714" s="603" t="s">
        <v>7894</v>
      </c>
      <c r="AD714" s="603" t="s">
        <v>7894</v>
      </c>
      <c r="AE714" s="603" t="s">
        <v>7894</v>
      </c>
      <c r="AF714" s="605" t="s">
        <v>48</v>
      </c>
      <c r="AG714" s="605" t="s">
        <v>48</v>
      </c>
      <c r="AH714" s="366" t="s">
        <v>685</v>
      </c>
      <c r="AI714" s="363">
        <f t="shared" si="966"/>
        <v>6</v>
      </c>
      <c r="AJ714" s="363">
        <v>34</v>
      </c>
      <c r="AK714" s="413" t="str">
        <f t="shared" si="989"/>
        <v>Snail Orchids</v>
      </c>
      <c r="AL714" s="413" t="str">
        <f t="shared" si="990"/>
        <v>Pterostylis nana</v>
      </c>
      <c r="AM714" s="486" t="s">
        <v>7608</v>
      </c>
      <c r="AN714" s="144" t="str">
        <f t="shared" si="983"/>
        <v>timothyi</v>
      </c>
      <c r="AS714" s="69">
        <f t="shared" si="948"/>
        <v>27</v>
      </c>
      <c r="AT714" s="69">
        <f t="shared" si="949"/>
        <v>39</v>
      </c>
      <c r="AU714" s="69">
        <f t="shared" si="950"/>
        <v>7</v>
      </c>
      <c r="AV714" s="69">
        <f t="shared" si="951"/>
        <v>9</v>
      </c>
      <c r="AW714" s="81" t="e">
        <f>VLOOKUP(AM714,#REF!,6,FALSE)</f>
        <v>#REF!</v>
      </c>
      <c r="AX714" s="70"/>
      <c r="AY714" s="364">
        <v>41981</v>
      </c>
      <c r="AZ714" s="264" t="s">
        <v>48</v>
      </c>
      <c r="BA714" s="238"/>
      <c r="BB714" s="237" t="str">
        <f t="shared" si="952"/>
        <v/>
      </c>
      <c r="BC714" s="270">
        <f t="shared" si="970"/>
        <v>1105</v>
      </c>
      <c r="BD714" t="str">
        <f t="shared" si="971"/>
        <v>Pterostylis z.sp.'brittle'</v>
      </c>
      <c r="BE714" s="367" t="e">
        <f>COUNTIFS(#REF!,L714)</f>
        <v>#REF!</v>
      </c>
      <c r="BF714" s="374" t="str">
        <f t="shared" si="994"/>
        <v>n</v>
      </c>
      <c r="BG714" s="82"/>
      <c r="BH714" s="375"/>
      <c r="BI714" s="374"/>
      <c r="BJ714" s="403"/>
      <c r="CE714" t="str">
        <f t="shared" si="991"/>
        <v>_Old species name (Pterostylis z.sp.'bloated snail')</v>
      </c>
      <c r="CF714" s="388" t="str">
        <f t="shared" si="992"/>
        <v>Pterostylis z.sp.'bloated snail'</v>
      </c>
      <c r="CG714" t="str">
        <f t="shared" si="869"/>
        <v/>
      </c>
      <c r="CH714" t="str">
        <f t="shared" si="870"/>
        <v/>
      </c>
      <c r="CI714" t="str">
        <f t="shared" si="871"/>
        <v/>
      </c>
      <c r="CJ714" t="str">
        <f t="shared" si="872"/>
        <v/>
      </c>
      <c r="CK714" s="359" t="str">
        <f t="shared" si="873"/>
        <v/>
      </c>
      <c r="CL714" t="str">
        <f t="shared" si="874"/>
        <v/>
      </c>
      <c r="CM714" t="str">
        <f t="shared" si="875"/>
        <v/>
      </c>
      <c r="CN714" t="str">
        <f t="shared" si="876"/>
        <v/>
      </c>
      <c r="CO714" s="359" t="str">
        <f t="shared" si="877"/>
        <v/>
      </c>
      <c r="CP714" t="str">
        <f t="shared" si="878"/>
        <v/>
      </c>
      <c r="CQ714" t="str">
        <f t="shared" si="879"/>
        <v/>
      </c>
      <c r="CR714" t="str">
        <f t="shared" si="880"/>
        <v/>
      </c>
      <c r="CS714" s="359" t="str">
        <f t="shared" si="881"/>
        <v/>
      </c>
      <c r="CT714" t="str">
        <f t="shared" si="882"/>
        <v/>
      </c>
      <c r="CU714" t="str">
        <f t="shared" si="883"/>
        <v/>
      </c>
      <c r="CV714" t="str">
        <f t="shared" si="884"/>
        <v/>
      </c>
      <c r="CW714" t="str">
        <f t="shared" si="885"/>
        <v/>
      </c>
      <c r="CX714" s="359" t="str">
        <f t="shared" si="886"/>
        <v/>
      </c>
      <c r="CY714" t="str">
        <f t="shared" si="887"/>
        <v/>
      </c>
      <c r="CZ714" t="str">
        <f t="shared" si="888"/>
        <v/>
      </c>
      <c r="DA714" t="str">
        <f t="shared" si="889"/>
        <v/>
      </c>
      <c r="DB714" s="359" t="str">
        <f t="shared" si="890"/>
        <v/>
      </c>
      <c r="DC714" t="str">
        <f t="shared" si="891"/>
        <v/>
      </c>
      <c r="DD714" t="str">
        <f t="shared" si="892"/>
        <v/>
      </c>
      <c r="DE714" t="str">
        <f t="shared" si="893"/>
        <v/>
      </c>
      <c r="DF714" s="359" t="str">
        <f t="shared" si="894"/>
        <v/>
      </c>
      <c r="DG714" t="str">
        <f t="shared" si="895"/>
        <v>X</v>
      </c>
      <c r="DH714" t="str">
        <f t="shared" si="896"/>
        <v>X</v>
      </c>
      <c r="DI714" t="str">
        <f t="shared" si="897"/>
        <v>X</v>
      </c>
      <c r="DJ714" t="str">
        <f t="shared" si="898"/>
        <v>X</v>
      </c>
      <c r="DK714" s="359" t="str">
        <f t="shared" si="899"/>
        <v>X</v>
      </c>
      <c r="DL714" t="str">
        <f t="shared" si="900"/>
        <v>X</v>
      </c>
      <c r="DM714" t="str">
        <f t="shared" si="901"/>
        <v>X</v>
      </c>
      <c r="DN714" t="str">
        <f t="shared" si="902"/>
        <v>X</v>
      </c>
      <c r="DO714" s="359" t="str">
        <f t="shared" si="903"/>
        <v>X</v>
      </c>
      <c r="DP714" t="str">
        <f t="shared" si="904"/>
        <v>X</v>
      </c>
      <c r="DQ714" t="str">
        <f t="shared" si="905"/>
        <v>X</v>
      </c>
      <c r="DR714" t="str">
        <f t="shared" si="906"/>
        <v>X</v>
      </c>
      <c r="DS714" s="359" t="str">
        <f t="shared" si="907"/>
        <v>X</v>
      </c>
      <c r="DT714" t="str">
        <f t="shared" si="908"/>
        <v/>
      </c>
      <c r="DU714" t="str">
        <f t="shared" si="909"/>
        <v/>
      </c>
      <c r="DV714" t="str">
        <f t="shared" si="910"/>
        <v/>
      </c>
      <c r="DW714" t="str">
        <f t="shared" si="911"/>
        <v/>
      </c>
      <c r="DX714" s="359" t="str">
        <f t="shared" si="912"/>
        <v/>
      </c>
      <c r="DY714" t="str">
        <f t="shared" si="913"/>
        <v/>
      </c>
      <c r="DZ714" t="str">
        <f t="shared" si="914"/>
        <v/>
      </c>
      <c r="EA714" t="str">
        <f t="shared" si="915"/>
        <v/>
      </c>
      <c r="EB714" s="359" t="str">
        <f t="shared" si="916"/>
        <v/>
      </c>
      <c r="EC714" t="str">
        <f t="shared" si="917"/>
        <v/>
      </c>
      <c r="ED714" t="str">
        <f t="shared" si="918"/>
        <v/>
      </c>
      <c r="EE714" t="str">
        <f t="shared" si="919"/>
        <v/>
      </c>
      <c r="EF714" t="str">
        <f t="shared" si="920"/>
        <v/>
      </c>
      <c r="EG714" s="359" t="str">
        <f t="shared" si="921"/>
        <v/>
      </c>
      <c r="EH714" t="str">
        <f t="shared" si="998"/>
        <v>Pterostylis z.sp.'bloated snail'</v>
      </c>
      <c r="EJ714" t="str">
        <f t="shared" si="955"/>
        <v>Pterostylis z.sp.'brittle'</v>
      </c>
      <c r="EK714" s="100">
        <f t="shared" si="995"/>
        <v>0</v>
      </c>
      <c r="EL714" s="3">
        <f t="shared" si="995"/>
        <v>0</v>
      </c>
      <c r="EM714" s="3">
        <f t="shared" si="995"/>
        <v>0</v>
      </c>
      <c r="EN714" s="3">
        <f t="shared" si="995"/>
        <v>0</v>
      </c>
      <c r="EO714" s="3">
        <f t="shared" si="995"/>
        <v>0</v>
      </c>
      <c r="EP714" s="3">
        <f t="shared" si="995"/>
        <v>0</v>
      </c>
      <c r="EQ714" s="3">
        <f t="shared" si="995"/>
        <v>1</v>
      </c>
      <c r="ER714" s="3">
        <f t="shared" si="995"/>
        <v>1</v>
      </c>
      <c r="ES714" s="3">
        <f t="shared" si="995"/>
        <v>1</v>
      </c>
      <c r="ET714" s="3">
        <f t="shared" si="995"/>
        <v>0</v>
      </c>
      <c r="EU714" s="3">
        <f t="shared" si="995"/>
        <v>0</v>
      </c>
      <c r="EV714" s="24">
        <f t="shared" si="995"/>
        <v>0</v>
      </c>
      <c r="EW714" s="245">
        <f t="shared" si="997"/>
        <v>3</v>
      </c>
      <c r="EX714" s="262" t="str">
        <f t="shared" si="996"/>
        <v/>
      </c>
    </row>
    <row r="715" spans="1:154" ht="16.149999999999999" customHeight="1" x14ac:dyDescent="0.25">
      <c r="A715" s="363"/>
      <c r="D715" s="363"/>
      <c r="E715" s="363"/>
      <c r="F715" s="363"/>
      <c r="G715" s="363"/>
      <c r="H715" s="363"/>
      <c r="I715" s="363"/>
      <c r="J715" s="68">
        <f t="shared" si="993"/>
        <v>1107</v>
      </c>
      <c r="K715" s="417" t="str">
        <f t="shared" si="999"/>
        <v>Pterostylis z.sp.'broad petals'</v>
      </c>
      <c r="L715" s="417">
        <v>1107</v>
      </c>
      <c r="M715" s="417" t="s">
        <v>1765</v>
      </c>
      <c r="N715" s="418" t="s">
        <v>1374</v>
      </c>
      <c r="O715" s="363" t="str">
        <f t="shared" si="969"/>
        <v>S</v>
      </c>
      <c r="P715" s="144" t="s">
        <v>2323</v>
      </c>
      <c r="Q715" s="364" t="s">
        <v>3109</v>
      </c>
      <c r="R715" s="365">
        <v>42887</v>
      </c>
      <c r="S715" s="365">
        <v>42947</v>
      </c>
      <c r="T715" s="603" t="s">
        <v>7894</v>
      </c>
      <c r="U715" s="603" t="s">
        <v>7894</v>
      </c>
      <c r="V715" s="603" t="s">
        <v>7894</v>
      </c>
      <c r="W715" s="603" t="s">
        <v>7894</v>
      </c>
      <c r="X715" s="603" t="s">
        <v>7894</v>
      </c>
      <c r="Y715" s="603" t="s">
        <v>7894</v>
      </c>
      <c r="Z715" s="603" t="s">
        <v>7894</v>
      </c>
      <c r="AA715" s="603" t="s">
        <v>7894</v>
      </c>
      <c r="AB715" s="603" t="s">
        <v>7894</v>
      </c>
      <c r="AC715" s="603" t="s">
        <v>7894</v>
      </c>
      <c r="AD715" s="603" t="s">
        <v>7894</v>
      </c>
      <c r="AE715" s="603" t="s">
        <v>7894</v>
      </c>
      <c r="AF715" s="605" t="s">
        <v>48</v>
      </c>
      <c r="AG715" s="605" t="s">
        <v>48</v>
      </c>
      <c r="AH715" s="366" t="s">
        <v>685</v>
      </c>
      <c r="AI715" s="363">
        <f t="shared" si="966"/>
        <v>6</v>
      </c>
      <c r="AJ715" s="363">
        <v>34</v>
      </c>
      <c r="AK715" s="413" t="str">
        <f t="shared" si="989"/>
        <v>Snail Orchids</v>
      </c>
      <c r="AL715" s="413" t="str">
        <f t="shared" si="990"/>
        <v>Pterostylis nana</v>
      </c>
      <c r="AM715" s="486" t="s">
        <v>7608</v>
      </c>
      <c r="AN715" s="144" t="str">
        <f t="shared" si="983"/>
        <v>platypetala</v>
      </c>
      <c r="AS715" s="69">
        <f t="shared" si="948"/>
        <v>23</v>
      </c>
      <c r="AT715" s="69">
        <f t="shared" si="949"/>
        <v>31</v>
      </c>
      <c r="AU715" s="69">
        <f t="shared" si="950"/>
        <v>6</v>
      </c>
      <c r="AV715" s="69">
        <f t="shared" si="951"/>
        <v>7</v>
      </c>
      <c r="AW715" s="81"/>
      <c r="AX715" s="452"/>
      <c r="AY715" s="364">
        <v>45343</v>
      </c>
      <c r="AZ715" s="264" t="s">
        <v>48</v>
      </c>
      <c r="BA715" s="238"/>
      <c r="BB715" s="237" t="str">
        <f t="shared" si="952"/>
        <v/>
      </c>
      <c r="BC715" s="270">
        <f t="shared" si="970"/>
        <v>1107</v>
      </c>
      <c r="BD715" t="str">
        <f t="shared" si="971"/>
        <v>Pterostylis z.sp.'broad petals'</v>
      </c>
      <c r="BE715" s="367" t="e">
        <f>COUNTIFS(#REF!,L715)</f>
        <v>#REF!</v>
      </c>
      <c r="BF715" s="374" t="str">
        <f t="shared" si="994"/>
        <v>n</v>
      </c>
      <c r="BG715" s="82"/>
      <c r="BH715" s="375"/>
      <c r="BI715" s="374"/>
      <c r="BJ715" s="403"/>
      <c r="CE715" t="str">
        <f t="shared" si="991"/>
        <v>_Old species name (Pterostylis z.sp.'brittle')</v>
      </c>
      <c r="CF715" s="388" t="str">
        <f t="shared" si="992"/>
        <v>Pterostylis z.sp.'brittle'</v>
      </c>
      <c r="CG715" t="str">
        <f t="shared" si="869"/>
        <v/>
      </c>
      <c r="CH715" t="str">
        <f t="shared" si="870"/>
        <v/>
      </c>
      <c r="CI715" t="str">
        <f t="shared" si="871"/>
        <v/>
      </c>
      <c r="CJ715" t="str">
        <f t="shared" si="872"/>
        <v/>
      </c>
      <c r="CK715" s="359" t="str">
        <f t="shared" si="873"/>
        <v/>
      </c>
      <c r="CL715" t="str">
        <f t="shared" si="874"/>
        <v/>
      </c>
      <c r="CM715" t="str">
        <f t="shared" si="875"/>
        <v/>
      </c>
      <c r="CN715" t="str">
        <f t="shared" si="876"/>
        <v/>
      </c>
      <c r="CO715" s="359" t="str">
        <f t="shared" si="877"/>
        <v/>
      </c>
      <c r="CP715" t="str">
        <f t="shared" si="878"/>
        <v/>
      </c>
      <c r="CQ715" t="str">
        <f t="shared" si="879"/>
        <v/>
      </c>
      <c r="CR715" t="str">
        <f t="shared" si="880"/>
        <v/>
      </c>
      <c r="CS715" s="359" t="str">
        <f t="shared" si="881"/>
        <v/>
      </c>
      <c r="CT715" t="str">
        <f t="shared" si="882"/>
        <v/>
      </c>
      <c r="CU715" t="str">
        <f t="shared" si="883"/>
        <v/>
      </c>
      <c r="CV715" t="str">
        <f t="shared" si="884"/>
        <v/>
      </c>
      <c r="CW715" t="str">
        <f t="shared" si="885"/>
        <v/>
      </c>
      <c r="CX715" s="359" t="str">
        <f t="shared" si="886"/>
        <v/>
      </c>
      <c r="CY715" t="str">
        <f t="shared" si="887"/>
        <v/>
      </c>
      <c r="CZ715" t="str">
        <f t="shared" si="888"/>
        <v/>
      </c>
      <c r="DA715" t="str">
        <f t="shared" si="889"/>
        <v/>
      </c>
      <c r="DB715" s="359" t="str">
        <f t="shared" si="890"/>
        <v/>
      </c>
      <c r="DC715" t="str">
        <f t="shared" si="891"/>
        <v/>
      </c>
      <c r="DD715" t="str">
        <f t="shared" si="892"/>
        <v/>
      </c>
      <c r="DE715" t="str">
        <f t="shared" si="893"/>
        <v/>
      </c>
      <c r="DF715" s="359" t="str">
        <f t="shared" si="894"/>
        <v/>
      </c>
      <c r="DG715" t="str">
        <f t="shared" si="895"/>
        <v>X</v>
      </c>
      <c r="DH715" t="str">
        <f t="shared" si="896"/>
        <v>X</v>
      </c>
      <c r="DI715" t="str">
        <f t="shared" si="897"/>
        <v>X</v>
      </c>
      <c r="DJ715" t="str">
        <f t="shared" si="898"/>
        <v>X</v>
      </c>
      <c r="DK715" s="359" t="str">
        <f t="shared" si="899"/>
        <v>X</v>
      </c>
      <c r="DL715" t="str">
        <f t="shared" si="900"/>
        <v>X</v>
      </c>
      <c r="DM715" t="str">
        <f t="shared" si="901"/>
        <v>X</v>
      </c>
      <c r="DN715" t="str">
        <f t="shared" si="902"/>
        <v>X</v>
      </c>
      <c r="DO715" s="359" t="str">
        <f t="shared" si="903"/>
        <v>X</v>
      </c>
      <c r="DP715" t="str">
        <f t="shared" si="904"/>
        <v>X</v>
      </c>
      <c r="DQ715" t="str">
        <f t="shared" si="905"/>
        <v>X</v>
      </c>
      <c r="DR715" t="str">
        <f t="shared" si="906"/>
        <v>X</v>
      </c>
      <c r="DS715" s="359" t="str">
        <f t="shared" si="907"/>
        <v>X</v>
      </c>
      <c r="DT715" t="str">
        <f t="shared" si="908"/>
        <v/>
      </c>
      <c r="DU715" t="str">
        <f t="shared" si="909"/>
        <v/>
      </c>
      <c r="DV715" t="str">
        <f t="shared" si="910"/>
        <v/>
      </c>
      <c r="DW715" t="str">
        <f t="shared" si="911"/>
        <v/>
      </c>
      <c r="DX715" s="359" t="str">
        <f t="shared" si="912"/>
        <v/>
      </c>
      <c r="DY715" t="str">
        <f t="shared" si="913"/>
        <v/>
      </c>
      <c r="DZ715" t="str">
        <f t="shared" si="914"/>
        <v/>
      </c>
      <c r="EA715" t="str">
        <f t="shared" si="915"/>
        <v/>
      </c>
      <c r="EB715" s="359" t="str">
        <f t="shared" si="916"/>
        <v/>
      </c>
      <c r="EC715" t="str">
        <f t="shared" si="917"/>
        <v/>
      </c>
      <c r="ED715" t="str">
        <f t="shared" si="918"/>
        <v/>
      </c>
      <c r="EE715" t="str">
        <f t="shared" si="919"/>
        <v/>
      </c>
      <c r="EF715" t="str">
        <f t="shared" si="920"/>
        <v/>
      </c>
      <c r="EG715" s="359" t="str">
        <f t="shared" si="921"/>
        <v/>
      </c>
      <c r="EH715" t="str">
        <f t="shared" si="998"/>
        <v>Pterostylis z.sp.'brittle'</v>
      </c>
      <c r="EJ715" t="str">
        <f t="shared" si="955"/>
        <v>Pterostylis z.sp.'broad petals'</v>
      </c>
      <c r="EK715" s="100">
        <f t="shared" si="995"/>
        <v>0</v>
      </c>
      <c r="EL715" s="3">
        <f t="shared" si="995"/>
        <v>0</v>
      </c>
      <c r="EM715" s="3">
        <f t="shared" si="995"/>
        <v>0</v>
      </c>
      <c r="EN715" s="3">
        <f t="shared" si="995"/>
        <v>0</v>
      </c>
      <c r="EO715" s="3">
        <f t="shared" si="995"/>
        <v>0</v>
      </c>
      <c r="EP715" s="3">
        <f t="shared" si="995"/>
        <v>1</v>
      </c>
      <c r="EQ715" s="3">
        <f t="shared" si="995"/>
        <v>1</v>
      </c>
      <c r="ER715" s="3">
        <f t="shared" si="995"/>
        <v>0</v>
      </c>
      <c r="ES715" s="3">
        <f t="shared" si="995"/>
        <v>0</v>
      </c>
      <c r="ET715" s="3">
        <f t="shared" si="995"/>
        <v>0</v>
      </c>
      <c r="EU715" s="3">
        <f t="shared" si="995"/>
        <v>0</v>
      </c>
      <c r="EV715" s="24">
        <f t="shared" si="995"/>
        <v>0</v>
      </c>
      <c r="EW715" s="245">
        <f t="shared" si="997"/>
        <v>2</v>
      </c>
      <c r="EX715" s="262" t="str">
        <f t="shared" si="996"/>
        <v/>
      </c>
    </row>
    <row r="716" spans="1:154" ht="16.149999999999999" customHeight="1" x14ac:dyDescent="0.25">
      <c r="A716" s="363"/>
      <c r="D716" s="363"/>
      <c r="E716" s="363"/>
      <c r="F716" s="363"/>
      <c r="G716" s="363"/>
      <c r="H716" s="363"/>
      <c r="I716" s="363"/>
      <c r="J716" s="68">
        <f t="shared" si="993"/>
        <v>1189</v>
      </c>
      <c r="K716" s="417" t="str">
        <f t="shared" si="999"/>
        <v>Pterostylis z.sp.'Cape Arid'</v>
      </c>
      <c r="L716" s="417">
        <v>1189</v>
      </c>
      <c r="M716" s="417" t="s">
        <v>1765</v>
      </c>
      <c r="N716" s="418" t="s">
        <v>3264</v>
      </c>
      <c r="O716" s="363" t="str">
        <f t="shared" si="969"/>
        <v>S</v>
      </c>
      <c r="P716" s="144" t="s">
        <v>2323</v>
      </c>
      <c r="Q716" s="364" t="s">
        <v>2433</v>
      </c>
      <c r="R716" s="365">
        <v>42978</v>
      </c>
      <c r="S716" s="365">
        <v>43008</v>
      </c>
      <c r="T716" s="603" t="s">
        <v>7894</v>
      </c>
      <c r="U716" s="603" t="s">
        <v>7894</v>
      </c>
      <c r="V716" s="603" t="s">
        <v>7894</v>
      </c>
      <c r="W716" s="603" t="s">
        <v>7894</v>
      </c>
      <c r="X716" s="603" t="s">
        <v>7894</v>
      </c>
      <c r="Y716" s="603" t="s">
        <v>7894</v>
      </c>
      <c r="Z716" s="603" t="s">
        <v>7894</v>
      </c>
      <c r="AA716" s="603" t="s">
        <v>7894</v>
      </c>
      <c r="AB716" s="603" t="s">
        <v>7894</v>
      </c>
      <c r="AC716" s="603" t="s">
        <v>7894</v>
      </c>
      <c r="AD716" s="603" t="s">
        <v>7894</v>
      </c>
      <c r="AE716" s="603" t="s">
        <v>7894</v>
      </c>
      <c r="AF716" s="605" t="s">
        <v>48</v>
      </c>
      <c r="AG716" s="605" t="s">
        <v>48</v>
      </c>
      <c r="AH716" s="366" t="s">
        <v>685</v>
      </c>
      <c r="AI716" s="363">
        <f t="shared" si="966"/>
        <v>6</v>
      </c>
      <c r="AJ716" s="363">
        <v>34</v>
      </c>
      <c r="AK716" s="413" t="str">
        <f t="shared" si="989"/>
        <v>Snail Orchids</v>
      </c>
      <c r="AL716" s="413" t="str">
        <f t="shared" si="990"/>
        <v>Pterostylis nana</v>
      </c>
      <c r="AM716" s="486" t="s">
        <v>7608</v>
      </c>
      <c r="AN716" s="144" t="str">
        <f t="shared" si="983"/>
        <v>telmata</v>
      </c>
      <c r="AS716" s="69">
        <f t="shared" si="948"/>
        <v>36</v>
      </c>
      <c r="AT716" s="69">
        <f t="shared" si="949"/>
        <v>39</v>
      </c>
      <c r="AU716" s="69">
        <f t="shared" si="950"/>
        <v>8</v>
      </c>
      <c r="AV716" s="69">
        <f t="shared" si="951"/>
        <v>9</v>
      </c>
      <c r="AW716" s="81"/>
      <c r="AY716" s="364">
        <v>44478</v>
      </c>
      <c r="AZ716" s="264" t="s">
        <v>48</v>
      </c>
      <c r="BA716" s="238"/>
      <c r="BB716" s="237" t="str">
        <f t="shared" si="952"/>
        <v/>
      </c>
      <c r="BC716" s="270">
        <f t="shared" si="970"/>
        <v>1189</v>
      </c>
      <c r="BD716" t="str">
        <f t="shared" si="971"/>
        <v>Pterostylis z.sp.'Cape Arid'</v>
      </c>
      <c r="BE716" s="367" t="e">
        <f>COUNTIFS(#REF!,L716)</f>
        <v>#REF!</v>
      </c>
      <c r="BF716" s="374" t="str">
        <f t="shared" si="994"/>
        <v>n</v>
      </c>
      <c r="BG716" s="82"/>
      <c r="BH716" s="375"/>
      <c r="BI716" s="374"/>
      <c r="BJ716" s="403"/>
      <c r="CE716" t="str">
        <f t="shared" si="991"/>
        <v>_Old species name (Pterostylis z.sp.'broad petals')</v>
      </c>
      <c r="CF716" s="388" t="str">
        <f t="shared" si="992"/>
        <v>Pterostylis z.sp.'broad petals'</v>
      </c>
      <c r="CG716" t="str">
        <f t="shared" si="869"/>
        <v/>
      </c>
      <c r="CH716" t="str">
        <f t="shared" si="870"/>
        <v/>
      </c>
      <c r="CI716" t="str">
        <f t="shared" si="871"/>
        <v/>
      </c>
      <c r="CJ716" t="str">
        <f t="shared" si="872"/>
        <v/>
      </c>
      <c r="CK716" s="359" t="str">
        <f t="shared" si="873"/>
        <v/>
      </c>
      <c r="CL716" t="str">
        <f t="shared" si="874"/>
        <v/>
      </c>
      <c r="CM716" t="str">
        <f t="shared" si="875"/>
        <v/>
      </c>
      <c r="CN716" t="str">
        <f t="shared" si="876"/>
        <v/>
      </c>
      <c r="CO716" s="359" t="str">
        <f t="shared" si="877"/>
        <v/>
      </c>
      <c r="CP716" t="str">
        <f t="shared" si="878"/>
        <v/>
      </c>
      <c r="CQ716" t="str">
        <f t="shared" si="879"/>
        <v/>
      </c>
      <c r="CR716" t="str">
        <f t="shared" si="880"/>
        <v/>
      </c>
      <c r="CS716" s="359" t="str">
        <f t="shared" si="881"/>
        <v/>
      </c>
      <c r="CT716" t="str">
        <f t="shared" si="882"/>
        <v/>
      </c>
      <c r="CU716" t="str">
        <f t="shared" si="883"/>
        <v/>
      </c>
      <c r="CV716" t="str">
        <f t="shared" si="884"/>
        <v/>
      </c>
      <c r="CW716" t="str">
        <f t="shared" si="885"/>
        <v/>
      </c>
      <c r="CX716" s="359" t="str">
        <f t="shared" si="886"/>
        <v/>
      </c>
      <c r="CY716" t="str">
        <f t="shared" si="887"/>
        <v/>
      </c>
      <c r="CZ716" t="str">
        <f t="shared" si="888"/>
        <v/>
      </c>
      <c r="DA716" t="str">
        <f t="shared" si="889"/>
        <v/>
      </c>
      <c r="DB716" s="359" t="str">
        <f t="shared" si="890"/>
        <v/>
      </c>
      <c r="DC716" t="str">
        <f t="shared" si="891"/>
        <v>X</v>
      </c>
      <c r="DD716" t="str">
        <f t="shared" si="892"/>
        <v>X</v>
      </c>
      <c r="DE716" t="str">
        <f t="shared" si="893"/>
        <v>X</v>
      </c>
      <c r="DF716" s="359" t="str">
        <f t="shared" si="894"/>
        <v>X</v>
      </c>
      <c r="DG716" t="str">
        <f t="shared" si="895"/>
        <v>X</v>
      </c>
      <c r="DH716" t="str">
        <f t="shared" si="896"/>
        <v>X</v>
      </c>
      <c r="DI716" t="str">
        <f t="shared" si="897"/>
        <v>X</v>
      </c>
      <c r="DJ716" t="str">
        <f t="shared" si="898"/>
        <v>X</v>
      </c>
      <c r="DK716" s="359" t="str">
        <f t="shared" si="899"/>
        <v>X</v>
      </c>
      <c r="DL716" t="str">
        <f t="shared" si="900"/>
        <v/>
      </c>
      <c r="DM716" t="str">
        <f t="shared" si="901"/>
        <v/>
      </c>
      <c r="DN716" t="str">
        <f t="shared" si="902"/>
        <v/>
      </c>
      <c r="DO716" s="359" t="str">
        <f t="shared" si="903"/>
        <v/>
      </c>
      <c r="DP716" t="str">
        <f t="shared" si="904"/>
        <v/>
      </c>
      <c r="DQ716" t="str">
        <f t="shared" si="905"/>
        <v/>
      </c>
      <c r="DR716" t="str">
        <f t="shared" si="906"/>
        <v/>
      </c>
      <c r="DS716" s="359" t="str">
        <f t="shared" si="907"/>
        <v/>
      </c>
      <c r="DT716" t="str">
        <f t="shared" si="908"/>
        <v/>
      </c>
      <c r="DU716" t="str">
        <f t="shared" si="909"/>
        <v/>
      </c>
      <c r="DV716" t="str">
        <f t="shared" si="910"/>
        <v/>
      </c>
      <c r="DW716" t="str">
        <f t="shared" si="911"/>
        <v/>
      </c>
      <c r="DX716" s="359" t="str">
        <f t="shared" si="912"/>
        <v/>
      </c>
      <c r="DY716" t="str">
        <f t="shared" si="913"/>
        <v/>
      </c>
      <c r="DZ716" t="str">
        <f t="shared" si="914"/>
        <v/>
      </c>
      <c r="EA716" t="str">
        <f t="shared" si="915"/>
        <v/>
      </c>
      <c r="EB716" s="359" t="str">
        <f t="shared" si="916"/>
        <v/>
      </c>
      <c r="EC716" t="str">
        <f t="shared" si="917"/>
        <v/>
      </c>
      <c r="ED716" t="str">
        <f t="shared" si="918"/>
        <v/>
      </c>
      <c r="EE716" t="str">
        <f t="shared" si="919"/>
        <v/>
      </c>
      <c r="EF716" t="str">
        <f t="shared" si="920"/>
        <v/>
      </c>
      <c r="EG716" s="359" t="str">
        <f t="shared" si="921"/>
        <v/>
      </c>
      <c r="EH716" t="str">
        <f t="shared" si="998"/>
        <v>Pterostylis z.sp.'broad petals'</v>
      </c>
      <c r="EJ716" t="str">
        <f t="shared" si="955"/>
        <v>Pterostylis z.sp.'Cape Arid'</v>
      </c>
      <c r="EK716" s="100">
        <f t="shared" si="995"/>
        <v>0</v>
      </c>
      <c r="EL716" s="3">
        <f t="shared" si="995"/>
        <v>0</v>
      </c>
      <c r="EM716" s="3">
        <f t="shared" si="995"/>
        <v>0</v>
      </c>
      <c r="EN716" s="3">
        <f t="shared" si="995"/>
        <v>0</v>
      </c>
      <c r="EO716" s="3">
        <f t="shared" si="995"/>
        <v>0</v>
      </c>
      <c r="EP716" s="3">
        <f t="shared" si="995"/>
        <v>0</v>
      </c>
      <c r="EQ716" s="3">
        <f t="shared" si="995"/>
        <v>0</v>
      </c>
      <c r="ER716" s="3">
        <f t="shared" si="995"/>
        <v>1</v>
      </c>
      <c r="ES716" s="3">
        <f t="shared" si="995"/>
        <v>1</v>
      </c>
      <c r="ET716" s="3">
        <f t="shared" si="995"/>
        <v>0</v>
      </c>
      <c r="EU716" s="3">
        <f t="shared" si="995"/>
        <v>0</v>
      </c>
      <c r="EV716" s="24">
        <f t="shared" si="995"/>
        <v>0</v>
      </c>
      <c r="EW716" s="245">
        <f t="shared" si="997"/>
        <v>2</v>
      </c>
      <c r="EX716" s="262" t="str">
        <f t="shared" si="996"/>
        <v/>
      </c>
    </row>
    <row r="717" spans="1:154" ht="16.149999999999999" customHeight="1" x14ac:dyDescent="0.25">
      <c r="A717" s="363"/>
      <c r="D717" s="363"/>
      <c r="E717" s="363"/>
      <c r="F717" s="363"/>
      <c r="G717" s="363"/>
      <c r="H717" s="363"/>
      <c r="I717" s="363"/>
      <c r="J717" s="68">
        <f t="shared" si="993"/>
        <v>885</v>
      </c>
      <c r="K717" s="417" t="str">
        <f t="shared" si="999"/>
        <v>Pterostylis z.sp.'clubbed'</v>
      </c>
      <c r="L717" s="417">
        <v>885</v>
      </c>
      <c r="M717" s="417" t="s">
        <v>1765</v>
      </c>
      <c r="N717" s="418" t="s">
        <v>3265</v>
      </c>
      <c r="O717" s="363" t="str">
        <f t="shared" si="969"/>
        <v>S</v>
      </c>
      <c r="P717" s="144" t="s">
        <v>2323</v>
      </c>
      <c r="Q717" s="364" t="s">
        <v>3266</v>
      </c>
      <c r="R717" s="365">
        <v>42948</v>
      </c>
      <c r="S717" s="365">
        <v>43039</v>
      </c>
      <c r="T717" s="603" t="s">
        <v>7894</v>
      </c>
      <c r="U717" s="603" t="s">
        <v>7894</v>
      </c>
      <c r="V717" s="603" t="s">
        <v>7894</v>
      </c>
      <c r="W717" s="603" t="s">
        <v>7894</v>
      </c>
      <c r="X717" s="603" t="s">
        <v>7894</v>
      </c>
      <c r="Y717" s="603" t="s">
        <v>7894</v>
      </c>
      <c r="Z717" s="603" t="s">
        <v>7894</v>
      </c>
      <c r="AA717" s="603" t="s">
        <v>7894</v>
      </c>
      <c r="AB717" s="603" t="s">
        <v>7894</v>
      </c>
      <c r="AC717" s="603" t="s">
        <v>7894</v>
      </c>
      <c r="AD717" s="603" t="s">
        <v>7894</v>
      </c>
      <c r="AE717" s="603" t="s">
        <v>7894</v>
      </c>
      <c r="AF717" s="605" t="s">
        <v>48</v>
      </c>
      <c r="AG717" s="605" t="s">
        <v>48</v>
      </c>
      <c r="AH717" s="366" t="s">
        <v>685</v>
      </c>
      <c r="AI717" s="363">
        <f t="shared" ref="AI717:AI748" si="1000">VLOOKUP(AH717,$BX$3:$BY$8,2,FALSE)</f>
        <v>6</v>
      </c>
      <c r="AJ717" s="363">
        <v>34</v>
      </c>
      <c r="AK717" s="413" t="str">
        <f t="shared" si="989"/>
        <v>Snail Orchids</v>
      </c>
      <c r="AL717" s="413" t="str">
        <f t="shared" si="990"/>
        <v>Pterostylis nana</v>
      </c>
      <c r="AM717" s="486" t="s">
        <v>7608</v>
      </c>
      <c r="AN717" s="144" t="str">
        <f t="shared" si="983"/>
        <v>glebosa</v>
      </c>
      <c r="AS717" s="69">
        <f t="shared" si="948"/>
        <v>32</v>
      </c>
      <c r="AT717" s="69">
        <f t="shared" si="949"/>
        <v>44</v>
      </c>
      <c r="AU717" s="69">
        <f t="shared" si="950"/>
        <v>8</v>
      </c>
      <c r="AV717" s="69">
        <f t="shared" si="951"/>
        <v>10</v>
      </c>
      <c r="AW717" s="81"/>
      <c r="AX717" s="70"/>
      <c r="AY717" s="364">
        <v>44723</v>
      </c>
      <c r="AZ717" s="264" t="s">
        <v>48</v>
      </c>
      <c r="BA717" s="238"/>
      <c r="BB717" s="237" t="str">
        <f t="shared" si="952"/>
        <v/>
      </c>
      <c r="BC717" s="270">
        <f t="shared" si="970"/>
        <v>885</v>
      </c>
      <c r="BD717" t="str">
        <f t="shared" si="971"/>
        <v>Pterostylis z.sp.'clubbed'</v>
      </c>
      <c r="BE717" s="367" t="e">
        <f>COUNTIFS(#REF!,L717)</f>
        <v>#REF!</v>
      </c>
      <c r="BF717" s="374" t="str">
        <f t="shared" si="994"/>
        <v>n</v>
      </c>
      <c r="BG717" s="82"/>
      <c r="BH717" s="375"/>
      <c r="BI717" s="374"/>
      <c r="BJ717" s="403"/>
      <c r="CE717" t="str">
        <f t="shared" si="991"/>
        <v>_Old species name (Pterostylis z.sp.'Cape Arid')</v>
      </c>
      <c r="CF717" s="388" t="str">
        <f t="shared" si="992"/>
        <v>Pterostylis z.sp.'Cape Arid'</v>
      </c>
      <c r="CG717" t="str">
        <f t="shared" si="869"/>
        <v/>
      </c>
      <c r="CH717" t="str">
        <f t="shared" si="870"/>
        <v/>
      </c>
      <c r="CI717" t="str">
        <f t="shared" si="871"/>
        <v/>
      </c>
      <c r="CJ717" t="str">
        <f t="shared" si="872"/>
        <v/>
      </c>
      <c r="CK717" s="359" t="str">
        <f t="shared" si="873"/>
        <v/>
      </c>
      <c r="CL717" t="str">
        <f t="shared" si="874"/>
        <v/>
      </c>
      <c r="CM717" t="str">
        <f t="shared" si="875"/>
        <v/>
      </c>
      <c r="CN717" t="str">
        <f t="shared" si="876"/>
        <v/>
      </c>
      <c r="CO717" s="359" t="str">
        <f t="shared" si="877"/>
        <v/>
      </c>
      <c r="CP717" t="str">
        <f t="shared" si="878"/>
        <v/>
      </c>
      <c r="CQ717" t="str">
        <f t="shared" si="879"/>
        <v/>
      </c>
      <c r="CR717" t="str">
        <f t="shared" si="880"/>
        <v/>
      </c>
      <c r="CS717" s="359" t="str">
        <f t="shared" si="881"/>
        <v/>
      </c>
      <c r="CT717" t="str">
        <f t="shared" si="882"/>
        <v/>
      </c>
      <c r="CU717" t="str">
        <f t="shared" si="883"/>
        <v/>
      </c>
      <c r="CV717" t="str">
        <f t="shared" si="884"/>
        <v/>
      </c>
      <c r="CW717" t="str">
        <f t="shared" si="885"/>
        <v/>
      </c>
      <c r="CX717" s="359" t="str">
        <f t="shared" si="886"/>
        <v/>
      </c>
      <c r="CY717" t="str">
        <f t="shared" si="887"/>
        <v/>
      </c>
      <c r="CZ717" t="str">
        <f t="shared" si="888"/>
        <v/>
      </c>
      <c r="DA717" t="str">
        <f t="shared" si="889"/>
        <v/>
      </c>
      <c r="DB717" s="359" t="str">
        <f t="shared" si="890"/>
        <v/>
      </c>
      <c r="DC717" t="str">
        <f t="shared" si="891"/>
        <v/>
      </c>
      <c r="DD717" t="str">
        <f t="shared" si="892"/>
        <v/>
      </c>
      <c r="DE717" t="str">
        <f t="shared" si="893"/>
        <v/>
      </c>
      <c r="DF717" s="359" t="str">
        <f t="shared" si="894"/>
        <v/>
      </c>
      <c r="DG717" t="str">
        <f t="shared" si="895"/>
        <v/>
      </c>
      <c r="DH717" t="str">
        <f t="shared" si="896"/>
        <v/>
      </c>
      <c r="DI717" t="str">
        <f t="shared" si="897"/>
        <v/>
      </c>
      <c r="DJ717" t="str">
        <f t="shared" si="898"/>
        <v/>
      </c>
      <c r="DK717" s="359" t="str">
        <f t="shared" si="899"/>
        <v/>
      </c>
      <c r="DL717" t="str">
        <f t="shared" si="900"/>
        <v/>
      </c>
      <c r="DM717" t="str">
        <f t="shared" si="901"/>
        <v/>
      </c>
      <c r="DN717" t="str">
        <f t="shared" si="902"/>
        <v/>
      </c>
      <c r="DO717" s="359" t="str">
        <f t="shared" si="903"/>
        <v/>
      </c>
      <c r="DP717" t="str">
        <f t="shared" si="904"/>
        <v>X</v>
      </c>
      <c r="DQ717" t="str">
        <f t="shared" si="905"/>
        <v>X</v>
      </c>
      <c r="DR717" t="str">
        <f t="shared" si="906"/>
        <v>X</v>
      </c>
      <c r="DS717" s="359" t="str">
        <f t="shared" si="907"/>
        <v>X</v>
      </c>
      <c r="DT717" t="str">
        <f t="shared" si="908"/>
        <v/>
      </c>
      <c r="DU717" t="str">
        <f t="shared" si="909"/>
        <v/>
      </c>
      <c r="DV717" t="str">
        <f t="shared" si="910"/>
        <v/>
      </c>
      <c r="DW717" t="str">
        <f t="shared" si="911"/>
        <v/>
      </c>
      <c r="DX717" s="359" t="str">
        <f t="shared" si="912"/>
        <v/>
      </c>
      <c r="DY717" t="str">
        <f t="shared" si="913"/>
        <v/>
      </c>
      <c r="DZ717" t="str">
        <f t="shared" si="914"/>
        <v/>
      </c>
      <c r="EA717" t="str">
        <f t="shared" si="915"/>
        <v/>
      </c>
      <c r="EB717" s="359" t="str">
        <f t="shared" si="916"/>
        <v/>
      </c>
      <c r="EC717" t="str">
        <f t="shared" si="917"/>
        <v/>
      </c>
      <c r="ED717" t="str">
        <f t="shared" si="918"/>
        <v/>
      </c>
      <c r="EE717" t="str">
        <f t="shared" si="919"/>
        <v/>
      </c>
      <c r="EF717" t="str">
        <f t="shared" si="920"/>
        <v/>
      </c>
      <c r="EG717" s="359" t="str">
        <f t="shared" si="921"/>
        <v/>
      </c>
      <c r="EH717" t="str">
        <f t="shared" si="998"/>
        <v>Pterostylis z.sp.'Cape Arid'</v>
      </c>
      <c r="EJ717" t="str">
        <f t="shared" si="955"/>
        <v>Pterostylis z.sp.'clubbed'</v>
      </c>
      <c r="EK717" s="100">
        <f t="shared" si="995"/>
        <v>0</v>
      </c>
      <c r="EL717" s="3">
        <f t="shared" si="995"/>
        <v>0</v>
      </c>
      <c r="EM717" s="3">
        <f t="shared" si="995"/>
        <v>0</v>
      </c>
      <c r="EN717" s="3">
        <f t="shared" si="995"/>
        <v>0</v>
      </c>
      <c r="EO717" s="3">
        <f t="shared" si="995"/>
        <v>0</v>
      </c>
      <c r="EP717" s="3">
        <f t="shared" si="995"/>
        <v>0</v>
      </c>
      <c r="EQ717" s="3">
        <f t="shared" si="995"/>
        <v>0</v>
      </c>
      <c r="ER717" s="3">
        <f t="shared" si="995"/>
        <v>1</v>
      </c>
      <c r="ES717" s="3">
        <f t="shared" si="995"/>
        <v>1</v>
      </c>
      <c r="ET717" s="3">
        <f t="shared" si="995"/>
        <v>1</v>
      </c>
      <c r="EU717" s="3">
        <f t="shared" si="995"/>
        <v>0</v>
      </c>
      <c r="EV717" s="24">
        <f t="shared" si="995"/>
        <v>0</v>
      </c>
      <c r="EW717" s="245">
        <f t="shared" si="997"/>
        <v>3</v>
      </c>
      <c r="EX717" s="262" t="str">
        <f t="shared" si="996"/>
        <v/>
      </c>
    </row>
    <row r="718" spans="1:154" ht="16.149999999999999" customHeight="1" x14ac:dyDescent="0.25">
      <c r="A718" s="363"/>
      <c r="D718" s="363"/>
      <c r="E718" s="363"/>
      <c r="F718" s="363"/>
      <c r="G718" s="363"/>
      <c r="H718" s="363"/>
      <c r="I718" s="363"/>
      <c r="J718" s="68">
        <f t="shared" si="993"/>
        <v>1190</v>
      </c>
      <c r="K718" s="417" t="str">
        <f t="shared" si="999"/>
        <v>Pterostylis z.sp.'coastal'</v>
      </c>
      <c r="L718" s="417">
        <v>1190</v>
      </c>
      <c r="M718" s="417" t="s">
        <v>1765</v>
      </c>
      <c r="N718" s="418" t="s">
        <v>1409</v>
      </c>
      <c r="O718" s="363" t="str">
        <f t="shared" si="969"/>
        <v>S</v>
      </c>
      <c r="P718" s="144" t="s">
        <v>2323</v>
      </c>
      <c r="Q718" s="364" t="s">
        <v>3174</v>
      </c>
      <c r="R718" s="365">
        <v>42917</v>
      </c>
      <c r="S718" s="365">
        <v>42978</v>
      </c>
      <c r="T718" s="603" t="s">
        <v>7894</v>
      </c>
      <c r="U718" s="603" t="s">
        <v>7894</v>
      </c>
      <c r="V718" s="603" t="s">
        <v>7894</v>
      </c>
      <c r="W718" s="603" t="s">
        <v>7894</v>
      </c>
      <c r="X718" s="603" t="s">
        <v>7894</v>
      </c>
      <c r="Y718" s="603" t="s">
        <v>7894</v>
      </c>
      <c r="Z718" s="603" t="s">
        <v>7894</v>
      </c>
      <c r="AA718" s="603" t="s">
        <v>7894</v>
      </c>
      <c r="AB718" s="603" t="s">
        <v>7894</v>
      </c>
      <c r="AC718" s="603" t="s">
        <v>7894</v>
      </c>
      <c r="AD718" s="603" t="s">
        <v>7894</v>
      </c>
      <c r="AE718" s="603" t="s">
        <v>7894</v>
      </c>
      <c r="AF718" s="605" t="s">
        <v>48</v>
      </c>
      <c r="AG718" s="605" t="s">
        <v>48</v>
      </c>
      <c r="AH718" s="366" t="s">
        <v>685</v>
      </c>
      <c r="AI718" s="363">
        <f t="shared" si="1000"/>
        <v>6</v>
      </c>
      <c r="AJ718" s="363">
        <v>0</v>
      </c>
      <c r="AK718" s="413" t="str">
        <f t="shared" si="989"/>
        <v>None</v>
      </c>
      <c r="AL718" s="413" t="str">
        <f t="shared" si="990"/>
        <v>None</v>
      </c>
      <c r="AM718" s="486" t="s">
        <v>7608</v>
      </c>
      <c r="AN718" s="144" t="str">
        <f t="shared" si="983"/>
        <v>z.sp.'coastal'</v>
      </c>
      <c r="AS718" s="69">
        <f t="shared" si="948"/>
        <v>27</v>
      </c>
      <c r="AT718" s="69">
        <f t="shared" si="949"/>
        <v>35</v>
      </c>
      <c r="AU718" s="69">
        <f t="shared" si="950"/>
        <v>7</v>
      </c>
      <c r="AV718" s="69">
        <f t="shared" si="951"/>
        <v>8</v>
      </c>
      <c r="AW718" s="81"/>
      <c r="AX718" s="70"/>
      <c r="AY718" s="364" t="e">
        <v>#N/A</v>
      </c>
      <c r="AZ718" s="264" t="s">
        <v>48</v>
      </c>
      <c r="BA718" s="238"/>
      <c r="BB718" s="237" t="str">
        <f t="shared" si="952"/>
        <v/>
      </c>
      <c r="BC718" s="270">
        <f t="shared" ref="BC718:BC749" si="1001">J718</f>
        <v>1190</v>
      </c>
      <c r="BD718" t="str">
        <f t="shared" ref="BD718:BD749" si="1002">K718</f>
        <v>Pterostylis z.sp.'coastal'</v>
      </c>
      <c r="BE718" s="367" t="e">
        <f>COUNTIFS(#REF!,L718)</f>
        <v>#REF!</v>
      </c>
      <c r="BF718" s="374" t="str">
        <f t="shared" si="994"/>
        <v>n</v>
      </c>
      <c r="BG718" s="82"/>
      <c r="BH718" s="375"/>
      <c r="BI718" s="374"/>
      <c r="BJ718" s="403"/>
      <c r="CE718" t="str">
        <f t="shared" si="991"/>
        <v>_Old species name (Pterostylis z.sp.'clubbed')</v>
      </c>
      <c r="CF718" s="388" t="str">
        <f t="shared" si="992"/>
        <v>Pterostylis z.sp.'clubbed'</v>
      </c>
      <c r="CG718" t="str">
        <f t="shared" si="869"/>
        <v/>
      </c>
      <c r="CH718" t="str">
        <f t="shared" si="870"/>
        <v/>
      </c>
      <c r="CI718" t="str">
        <f t="shared" si="871"/>
        <v/>
      </c>
      <c r="CJ718" t="str">
        <f t="shared" si="872"/>
        <v/>
      </c>
      <c r="CK718" s="359" t="str">
        <f t="shared" si="873"/>
        <v/>
      </c>
      <c r="CL718" t="str">
        <f t="shared" si="874"/>
        <v/>
      </c>
      <c r="CM718" t="str">
        <f t="shared" si="875"/>
        <v/>
      </c>
      <c r="CN718" t="str">
        <f t="shared" si="876"/>
        <v/>
      </c>
      <c r="CO718" s="359" t="str">
        <f t="shared" si="877"/>
        <v/>
      </c>
      <c r="CP718" t="str">
        <f t="shared" si="878"/>
        <v/>
      </c>
      <c r="CQ718" t="str">
        <f t="shared" si="879"/>
        <v/>
      </c>
      <c r="CR718" t="str">
        <f t="shared" si="880"/>
        <v/>
      </c>
      <c r="CS718" s="359" t="str">
        <f t="shared" si="881"/>
        <v/>
      </c>
      <c r="CT718" t="str">
        <f t="shared" si="882"/>
        <v/>
      </c>
      <c r="CU718" t="str">
        <f t="shared" si="883"/>
        <v/>
      </c>
      <c r="CV718" t="str">
        <f t="shared" si="884"/>
        <v/>
      </c>
      <c r="CW718" t="str">
        <f t="shared" si="885"/>
        <v/>
      </c>
      <c r="CX718" s="359" t="str">
        <f t="shared" si="886"/>
        <v/>
      </c>
      <c r="CY718" t="str">
        <f t="shared" si="887"/>
        <v/>
      </c>
      <c r="CZ718" t="str">
        <f t="shared" si="888"/>
        <v/>
      </c>
      <c r="DA718" t="str">
        <f t="shared" si="889"/>
        <v/>
      </c>
      <c r="DB718" s="359" t="str">
        <f t="shared" si="890"/>
        <v/>
      </c>
      <c r="DC718" t="str">
        <f t="shared" si="891"/>
        <v/>
      </c>
      <c r="DD718" t="str">
        <f t="shared" si="892"/>
        <v/>
      </c>
      <c r="DE718" t="str">
        <f t="shared" si="893"/>
        <v/>
      </c>
      <c r="DF718" s="359" t="str">
        <f t="shared" si="894"/>
        <v/>
      </c>
      <c r="DG718" t="str">
        <f t="shared" si="895"/>
        <v/>
      </c>
      <c r="DH718" t="str">
        <f t="shared" si="896"/>
        <v/>
      </c>
      <c r="DI718" t="str">
        <f t="shared" si="897"/>
        <v/>
      </c>
      <c r="DJ718" t="str">
        <f t="shared" si="898"/>
        <v/>
      </c>
      <c r="DK718" s="359" t="str">
        <f t="shared" si="899"/>
        <v/>
      </c>
      <c r="DL718" t="str">
        <f t="shared" si="900"/>
        <v>X</v>
      </c>
      <c r="DM718" t="str">
        <f t="shared" si="901"/>
        <v>X</v>
      </c>
      <c r="DN718" t="str">
        <f t="shared" si="902"/>
        <v>X</v>
      </c>
      <c r="DO718" s="359" t="str">
        <f t="shared" si="903"/>
        <v>X</v>
      </c>
      <c r="DP718" t="str">
        <f t="shared" si="904"/>
        <v>X</v>
      </c>
      <c r="DQ718" t="str">
        <f t="shared" si="905"/>
        <v>X</v>
      </c>
      <c r="DR718" t="str">
        <f t="shared" si="906"/>
        <v>X</v>
      </c>
      <c r="DS718" s="359" t="str">
        <f t="shared" si="907"/>
        <v>X</v>
      </c>
      <c r="DT718" t="str">
        <f t="shared" si="908"/>
        <v>X</v>
      </c>
      <c r="DU718" t="str">
        <f t="shared" si="909"/>
        <v>X</v>
      </c>
      <c r="DV718" t="str">
        <f t="shared" si="910"/>
        <v>X</v>
      </c>
      <c r="DW718" t="str">
        <f t="shared" si="911"/>
        <v>X</v>
      </c>
      <c r="DX718" s="359" t="str">
        <f t="shared" si="912"/>
        <v>X</v>
      </c>
      <c r="DY718" t="str">
        <f t="shared" si="913"/>
        <v/>
      </c>
      <c r="DZ718" t="str">
        <f t="shared" si="914"/>
        <v/>
      </c>
      <c r="EA718" t="str">
        <f t="shared" si="915"/>
        <v/>
      </c>
      <c r="EB718" s="359" t="str">
        <f t="shared" si="916"/>
        <v/>
      </c>
      <c r="EC718" t="str">
        <f t="shared" si="917"/>
        <v/>
      </c>
      <c r="ED718" t="str">
        <f t="shared" si="918"/>
        <v/>
      </c>
      <c r="EE718" t="str">
        <f t="shared" si="919"/>
        <v/>
      </c>
      <c r="EF718" t="str">
        <f t="shared" si="920"/>
        <v/>
      </c>
      <c r="EG718" s="359" t="str">
        <f t="shared" si="921"/>
        <v/>
      </c>
      <c r="EH718" t="str">
        <f t="shared" si="998"/>
        <v>Pterostylis z.sp.'clubbed'</v>
      </c>
      <c r="EJ718" t="str">
        <f t="shared" si="955"/>
        <v>Pterostylis z.sp.'coastal'</v>
      </c>
      <c r="EK718" s="100">
        <f t="shared" si="995"/>
        <v>0</v>
      </c>
      <c r="EL718" s="3">
        <f t="shared" si="995"/>
        <v>0</v>
      </c>
      <c r="EM718" s="3">
        <f t="shared" si="995"/>
        <v>0</v>
      </c>
      <c r="EN718" s="3">
        <f t="shared" si="995"/>
        <v>0</v>
      </c>
      <c r="EO718" s="3">
        <f t="shared" si="995"/>
        <v>0</v>
      </c>
      <c r="EP718" s="3">
        <f t="shared" si="995"/>
        <v>0</v>
      </c>
      <c r="EQ718" s="3">
        <f t="shared" si="995"/>
        <v>1</v>
      </c>
      <c r="ER718" s="3">
        <f t="shared" si="995"/>
        <v>1</v>
      </c>
      <c r="ES718" s="3">
        <f t="shared" si="995"/>
        <v>0</v>
      </c>
      <c r="ET718" s="3">
        <f t="shared" si="995"/>
        <v>0</v>
      </c>
      <c r="EU718" s="3">
        <f t="shared" si="995"/>
        <v>0</v>
      </c>
      <c r="EV718" s="24">
        <f t="shared" si="995"/>
        <v>0</v>
      </c>
      <c r="EW718" s="245">
        <f t="shared" si="997"/>
        <v>2</v>
      </c>
      <c r="EX718" s="262" t="str">
        <f t="shared" si="996"/>
        <v/>
      </c>
    </row>
    <row r="719" spans="1:154" ht="16.149999999999999" customHeight="1" x14ac:dyDescent="0.25">
      <c r="A719" s="363"/>
      <c r="D719" s="363"/>
      <c r="E719" s="363"/>
      <c r="F719" s="363"/>
      <c r="G719" s="363"/>
      <c r="H719" s="363"/>
      <c r="I719" s="363"/>
      <c r="J719" s="68">
        <f t="shared" si="993"/>
        <v>791</v>
      </c>
      <c r="K719" s="417" t="str">
        <f t="shared" si="999"/>
        <v>Pterostylis z.sp.'crowded'</v>
      </c>
      <c r="L719" s="417">
        <v>791</v>
      </c>
      <c r="M719" s="417" t="s">
        <v>1765</v>
      </c>
      <c r="N719" s="418" t="s">
        <v>1309</v>
      </c>
      <c r="O719" s="363" t="str">
        <f t="shared" si="969"/>
        <v>S</v>
      </c>
      <c r="P719" s="144" t="s">
        <v>2323</v>
      </c>
      <c r="Q719" s="364" t="s">
        <v>2962</v>
      </c>
      <c r="R719" s="365">
        <v>42947</v>
      </c>
      <c r="S719" s="365">
        <v>43008</v>
      </c>
      <c r="T719" s="603" t="s">
        <v>7894</v>
      </c>
      <c r="U719" s="603" t="s">
        <v>7894</v>
      </c>
      <c r="V719" s="603" t="s">
        <v>7894</v>
      </c>
      <c r="W719" s="603" t="s">
        <v>7894</v>
      </c>
      <c r="X719" s="603" t="s">
        <v>7894</v>
      </c>
      <c r="Y719" s="603" t="s">
        <v>7894</v>
      </c>
      <c r="Z719" s="603" t="s">
        <v>7894</v>
      </c>
      <c r="AA719" s="603" t="s">
        <v>7894</v>
      </c>
      <c r="AB719" s="603" t="s">
        <v>7894</v>
      </c>
      <c r="AC719" s="603" t="s">
        <v>7894</v>
      </c>
      <c r="AD719" s="603" t="s">
        <v>7894</v>
      </c>
      <c r="AE719" s="603" t="s">
        <v>7894</v>
      </c>
      <c r="AF719" s="605" t="s">
        <v>48</v>
      </c>
      <c r="AG719" s="605" t="s">
        <v>48</v>
      </c>
      <c r="AH719" s="366" t="s">
        <v>685</v>
      </c>
      <c r="AI719" s="363">
        <f t="shared" si="1000"/>
        <v>6</v>
      </c>
      <c r="AJ719" s="363">
        <v>38</v>
      </c>
      <c r="AK719" s="413" t="str">
        <f t="shared" si="989"/>
        <v>Banded Greenhoods</v>
      </c>
      <c r="AL719" s="413" t="str">
        <f t="shared" si="990"/>
        <v>Pterostylis vittata</v>
      </c>
      <c r="AM719" s="486" t="s">
        <v>7608</v>
      </c>
      <c r="AN719" s="144" t="str">
        <f t="shared" si="983"/>
        <v>atrosanguinea</v>
      </c>
      <c r="AS719" s="69">
        <f t="shared" si="948"/>
        <v>32</v>
      </c>
      <c r="AT719" s="69">
        <f t="shared" si="949"/>
        <v>39</v>
      </c>
      <c r="AU719" s="69">
        <f t="shared" si="950"/>
        <v>7</v>
      </c>
      <c r="AV719" s="69">
        <f t="shared" si="951"/>
        <v>9</v>
      </c>
      <c r="AW719" s="81"/>
      <c r="AX719" s="70" t="s">
        <v>2964</v>
      </c>
      <c r="AY719" s="364" t="e">
        <v>#N/A</v>
      </c>
      <c r="AZ719" s="264" t="s">
        <v>48</v>
      </c>
      <c r="BA719" s="238"/>
      <c r="BB719" s="237" t="str">
        <f t="shared" si="952"/>
        <v/>
      </c>
      <c r="BC719" s="270">
        <f t="shared" si="1001"/>
        <v>791</v>
      </c>
      <c r="BD719" t="str">
        <f t="shared" si="1002"/>
        <v>Pterostylis z.sp.'crowded'</v>
      </c>
      <c r="BE719" s="367" t="e">
        <f>COUNTIFS(#REF!,L719)</f>
        <v>#REF!</v>
      </c>
      <c r="BF719" s="374" t="str">
        <f t="shared" si="994"/>
        <v>n</v>
      </c>
      <c r="BG719" s="82"/>
      <c r="BH719" s="375"/>
      <c r="BI719" s="374"/>
      <c r="BJ719" s="403"/>
      <c r="CE719" t="str">
        <f t="shared" si="991"/>
        <v>_Old species name (Pterostylis z.sp.'coastal')</v>
      </c>
      <c r="CF719" s="388" t="str">
        <f t="shared" si="992"/>
        <v>Pterostylis z.sp.'coastal'</v>
      </c>
      <c r="CG719" t="str">
        <f t="shared" ref="CG719:CG781" si="1003">IF(CG$2&gt;=$R718,IF(CG$2&lt;=$S718,"X",""),"")</f>
        <v/>
      </c>
      <c r="CH719" t="str">
        <f t="shared" ref="CH719:CH781" si="1004">IF(CH$2&gt;=$R718,IF(CH$2&lt;=$S718,"X",""),"")</f>
        <v/>
      </c>
      <c r="CI719" t="str">
        <f t="shared" ref="CI719:CI781" si="1005">IF(CI$2&gt;=$R718,IF(CI$2&lt;=$S718,"X",""),"")</f>
        <v/>
      </c>
      <c r="CJ719" t="str">
        <f t="shared" ref="CJ719:CJ781" si="1006">IF(CJ$2&gt;=$R718,IF(CJ$2&lt;=$S718,"X",""),"")</f>
        <v/>
      </c>
      <c r="CK719" s="359" t="str">
        <f t="shared" ref="CK719:CK781" si="1007">IF(CK$2&gt;=$R718,IF(CK$2&lt;=$S718,"X",""),"")</f>
        <v/>
      </c>
      <c r="CL719" t="str">
        <f t="shared" ref="CL719:CL781" si="1008">IF(CL$2&gt;=$R718,IF(CL$2&lt;=$S718,"X",""),"")</f>
        <v/>
      </c>
      <c r="CM719" t="str">
        <f t="shared" ref="CM719:CM781" si="1009">IF(CM$2&gt;=$R718,IF(CM$2&lt;=$S718,"X",""),"")</f>
        <v/>
      </c>
      <c r="CN719" t="str">
        <f t="shared" ref="CN719:CN781" si="1010">IF(CN$2&gt;=$R718,IF(CN$2&lt;=$S718,"X",""),"")</f>
        <v/>
      </c>
      <c r="CO719" s="359" t="str">
        <f t="shared" ref="CO719:CO781" si="1011">IF(CO$2&gt;=$R718,IF(CO$2&lt;=$S718,"X",""),"")</f>
        <v/>
      </c>
      <c r="CP719" t="str">
        <f t="shared" ref="CP719:CP781" si="1012">IF(CP$2&gt;=$R718,IF(CP$2&lt;=$S718,"X",""),"")</f>
        <v/>
      </c>
      <c r="CQ719" t="str">
        <f t="shared" ref="CQ719:CQ781" si="1013">IF(CQ$2&gt;=$R718,IF(CQ$2&lt;=$S718,"X",""),"")</f>
        <v/>
      </c>
      <c r="CR719" t="str">
        <f t="shared" ref="CR719:CR781" si="1014">IF(CR$2&gt;=$R718,IF(CR$2&lt;=$S718,"X",""),"")</f>
        <v/>
      </c>
      <c r="CS719" s="359" t="str">
        <f t="shared" ref="CS719:CS781" si="1015">IF(CS$2&gt;=$R718,IF(CS$2&lt;=$S718,"X",""),"")</f>
        <v/>
      </c>
      <c r="CT719" t="str">
        <f t="shared" ref="CT719:CT781" si="1016">IF(CT$2&gt;=$R718,IF(CT$2&lt;=$S718,"X",""),"")</f>
        <v/>
      </c>
      <c r="CU719" t="str">
        <f t="shared" ref="CU719:CU781" si="1017">IF(CU$2&gt;=$R718,IF(CU$2&lt;=$S718,"X",""),"")</f>
        <v/>
      </c>
      <c r="CV719" t="str">
        <f t="shared" ref="CV719:CV781" si="1018">IF(CV$2&gt;=$R718,IF(CV$2&lt;=$S718,"X",""),"")</f>
        <v/>
      </c>
      <c r="CW719" t="str">
        <f t="shared" ref="CW719:CW781" si="1019">IF(CW$2&gt;=$R718,IF(CW$2&lt;=$S718,"X",""),"")</f>
        <v/>
      </c>
      <c r="CX719" s="359" t="str">
        <f t="shared" ref="CX719:CX781" si="1020">IF(CX$2&gt;=$R718,IF(CX$2&lt;=$S718,"X",""),"")</f>
        <v/>
      </c>
      <c r="CY719" t="str">
        <f t="shared" ref="CY719:CY781" si="1021">IF(CY$2&gt;=$R718,IF(CY$2&lt;=$S718,"X",""),"")</f>
        <v/>
      </c>
      <c r="CZ719" t="str">
        <f t="shared" ref="CZ719:CZ781" si="1022">IF(CZ$2&gt;=$R718,IF(CZ$2&lt;=$S718,"X",""),"")</f>
        <v/>
      </c>
      <c r="DA719" t="str">
        <f t="shared" ref="DA719:DA781" si="1023">IF(DA$2&gt;=$R718,IF(DA$2&lt;=$S718,"X",""),"")</f>
        <v/>
      </c>
      <c r="DB719" s="359" t="str">
        <f t="shared" ref="DB719:DB781" si="1024">IF(DB$2&gt;=$R718,IF(DB$2&lt;=$S718,"X",""),"")</f>
        <v/>
      </c>
      <c r="DC719" t="str">
        <f t="shared" ref="DC719:DC781" si="1025">IF(DC$2&gt;=$R718,IF(DC$2&lt;=$S718,"X",""),"")</f>
        <v/>
      </c>
      <c r="DD719" t="str">
        <f t="shared" ref="DD719:DD781" si="1026">IF(DD$2&gt;=$R718,IF(DD$2&lt;=$S718,"X",""),"")</f>
        <v/>
      </c>
      <c r="DE719" t="str">
        <f t="shared" ref="DE719:DE781" si="1027">IF(DE$2&gt;=$R718,IF(DE$2&lt;=$S718,"X",""),"")</f>
        <v/>
      </c>
      <c r="DF719" s="359" t="str">
        <f t="shared" ref="DF719:DF781" si="1028">IF(DF$2&gt;=$R718,IF(DF$2&lt;=$S718,"X",""),"")</f>
        <v/>
      </c>
      <c r="DG719" t="str">
        <f t="shared" ref="DG719:DG781" si="1029">IF(DG$2&gt;=$R718,IF(DG$2&lt;=$S718,"X",""),"")</f>
        <v>X</v>
      </c>
      <c r="DH719" t="str">
        <f t="shared" ref="DH719:DH781" si="1030">IF(DH$2&gt;=$R718,IF(DH$2&lt;=$S718,"X",""),"")</f>
        <v>X</v>
      </c>
      <c r="DI719" t="str">
        <f t="shared" ref="DI719:DI781" si="1031">IF(DI$2&gt;=$R718,IF(DI$2&lt;=$S718,"X",""),"")</f>
        <v>X</v>
      </c>
      <c r="DJ719" t="str">
        <f t="shared" ref="DJ719:DJ781" si="1032">IF(DJ$2&gt;=$R718,IF(DJ$2&lt;=$S718,"X",""),"")</f>
        <v>X</v>
      </c>
      <c r="DK719" s="359" t="str">
        <f t="shared" ref="DK719:DK781" si="1033">IF(DK$2&gt;=$R718,IF(DK$2&lt;=$S718,"X",""),"")</f>
        <v>X</v>
      </c>
      <c r="DL719" t="str">
        <f t="shared" ref="DL719:DL781" si="1034">IF(DL$2&gt;=$R718,IF(DL$2&lt;=$S718,"X",""),"")</f>
        <v>X</v>
      </c>
      <c r="DM719" t="str">
        <f t="shared" ref="DM719:DM781" si="1035">IF(DM$2&gt;=$R718,IF(DM$2&lt;=$S718,"X",""),"")</f>
        <v>X</v>
      </c>
      <c r="DN719" t="str">
        <f t="shared" ref="DN719:DN781" si="1036">IF(DN$2&gt;=$R718,IF(DN$2&lt;=$S718,"X",""),"")</f>
        <v>X</v>
      </c>
      <c r="DO719" s="359" t="str">
        <f t="shared" ref="DO719:DO781" si="1037">IF(DO$2&gt;=$R718,IF(DO$2&lt;=$S718,"X",""),"")</f>
        <v>X</v>
      </c>
      <c r="DP719" t="str">
        <f t="shared" ref="DP719:DP781" si="1038">IF(DP$2&gt;=$R718,IF(DP$2&lt;=$S718,"X",""),"")</f>
        <v/>
      </c>
      <c r="DQ719" t="str">
        <f t="shared" ref="DQ719:DQ781" si="1039">IF(DQ$2&gt;=$R718,IF(DQ$2&lt;=$S718,"X",""),"")</f>
        <v/>
      </c>
      <c r="DR719" t="str">
        <f t="shared" ref="DR719:DR781" si="1040">IF(DR$2&gt;=$R718,IF(DR$2&lt;=$S718,"X",""),"")</f>
        <v/>
      </c>
      <c r="DS719" s="359" t="str">
        <f t="shared" ref="DS719:DS781" si="1041">IF(DS$2&gt;=$R718,IF(DS$2&lt;=$S718,"X",""),"")</f>
        <v/>
      </c>
      <c r="DT719" t="str">
        <f t="shared" ref="DT719:DT781" si="1042">IF(DT$2&gt;=$R718,IF(DT$2&lt;=$S718,"X",""),"")</f>
        <v/>
      </c>
      <c r="DU719" t="str">
        <f t="shared" ref="DU719:DU781" si="1043">IF(DU$2&gt;=$R718,IF(DU$2&lt;=$S718,"X",""),"")</f>
        <v/>
      </c>
      <c r="DV719" t="str">
        <f t="shared" ref="DV719:DV781" si="1044">IF(DV$2&gt;=$R718,IF(DV$2&lt;=$S718,"X",""),"")</f>
        <v/>
      </c>
      <c r="DW719" t="str">
        <f t="shared" ref="DW719:DW781" si="1045">IF(DW$2&gt;=$R718,IF(DW$2&lt;=$S718,"X",""),"")</f>
        <v/>
      </c>
      <c r="DX719" s="359" t="str">
        <f t="shared" ref="DX719:DX781" si="1046">IF(DX$2&gt;=$R718,IF(DX$2&lt;=$S718,"X",""),"")</f>
        <v/>
      </c>
      <c r="DY719" t="str">
        <f t="shared" ref="DY719:DY781" si="1047">IF(DY$2&gt;=$R718,IF(DY$2&lt;=$S718,"X",""),"")</f>
        <v/>
      </c>
      <c r="DZ719" t="str">
        <f t="shared" ref="DZ719:DZ781" si="1048">IF(DZ$2&gt;=$R718,IF(DZ$2&lt;=$S718,"X",""),"")</f>
        <v/>
      </c>
      <c r="EA719" t="str">
        <f t="shared" ref="EA719:EA781" si="1049">IF(EA$2&gt;=$R718,IF(EA$2&lt;=$S718,"X",""),"")</f>
        <v/>
      </c>
      <c r="EB719" s="359" t="str">
        <f t="shared" ref="EB719:EB781" si="1050">IF(EB$2&gt;=$R718,IF(EB$2&lt;=$S718,"X",""),"")</f>
        <v/>
      </c>
      <c r="EC719" t="str">
        <f t="shared" ref="EC719:EC781" si="1051">IF(EC$2&gt;=$R718,IF(EC$2&lt;=$S718,"X",""),"")</f>
        <v/>
      </c>
      <c r="ED719" t="str">
        <f t="shared" ref="ED719:ED781" si="1052">IF(ED$2&gt;=$R718,IF(ED$2&lt;=$S718,"X",""),"")</f>
        <v/>
      </c>
      <c r="EE719" t="str">
        <f t="shared" ref="EE719:EE781" si="1053">IF(EE$2&gt;=$R718,IF(EE$2&lt;=$S718,"X",""),"")</f>
        <v/>
      </c>
      <c r="EF719" t="str">
        <f t="shared" ref="EF719:EF781" si="1054">IF(EF$2&gt;=$R718,IF(EF$2&lt;=$S718,"X",""),"")</f>
        <v/>
      </c>
      <c r="EG719" s="359" t="str">
        <f t="shared" ref="EG719:EG781" si="1055">IF(EG$2&gt;=$R718,IF(EG$2&lt;=$S718,"X",""),"")</f>
        <v/>
      </c>
      <c r="EH719" t="str">
        <f t="shared" si="998"/>
        <v>Pterostylis z.sp.'coastal'</v>
      </c>
      <c r="EJ719" t="str">
        <f t="shared" si="955"/>
        <v>Pterostylis z.sp.'crowded'</v>
      </c>
      <c r="EK719" s="100">
        <f t="shared" si="995"/>
        <v>0</v>
      </c>
      <c r="EL719" s="3">
        <f t="shared" si="995"/>
        <v>0</v>
      </c>
      <c r="EM719" s="3">
        <f t="shared" si="995"/>
        <v>0</v>
      </c>
      <c r="EN719" s="3">
        <f t="shared" si="995"/>
        <v>0</v>
      </c>
      <c r="EO719" s="3">
        <f t="shared" si="995"/>
        <v>0</v>
      </c>
      <c r="EP719" s="3">
        <f t="shared" si="995"/>
        <v>0</v>
      </c>
      <c r="EQ719" s="3">
        <f t="shared" si="995"/>
        <v>1</v>
      </c>
      <c r="ER719" s="3">
        <f t="shared" si="995"/>
        <v>1</v>
      </c>
      <c r="ES719" s="3">
        <f t="shared" si="995"/>
        <v>1</v>
      </c>
      <c r="ET719" s="3">
        <f t="shared" si="995"/>
        <v>0</v>
      </c>
      <c r="EU719" s="3">
        <f t="shared" si="995"/>
        <v>0</v>
      </c>
      <c r="EV719" s="24">
        <f t="shared" si="995"/>
        <v>0</v>
      </c>
      <c r="EW719" s="245">
        <f t="shared" si="997"/>
        <v>3</v>
      </c>
      <c r="EX719" s="262" t="str">
        <f t="shared" si="996"/>
        <v/>
      </c>
    </row>
    <row r="720" spans="1:154" ht="16.149999999999999" customHeight="1" x14ac:dyDescent="0.25">
      <c r="A720" s="363"/>
      <c r="D720" s="363"/>
      <c r="E720" s="363"/>
      <c r="F720" s="363"/>
      <c r="G720" s="363"/>
      <c r="H720" s="363"/>
      <c r="I720" s="363"/>
      <c r="J720" s="68">
        <f t="shared" si="993"/>
        <v>888</v>
      </c>
      <c r="K720" s="417" t="str">
        <f t="shared" si="999"/>
        <v>Pterostylis z.sp.'dainty Brown'</v>
      </c>
      <c r="L720" s="417">
        <v>888</v>
      </c>
      <c r="M720" s="417" t="s">
        <v>1765</v>
      </c>
      <c r="N720" s="418" t="s">
        <v>3267</v>
      </c>
      <c r="O720" s="363" t="str">
        <f t="shared" si="969"/>
        <v>S</v>
      </c>
      <c r="P720" s="144" t="s">
        <v>2323</v>
      </c>
      <c r="Q720" s="364" t="s">
        <v>3214</v>
      </c>
      <c r="R720" s="365">
        <v>42979</v>
      </c>
      <c r="S720" s="365">
        <v>43039</v>
      </c>
      <c r="T720" s="603" t="s">
        <v>7894</v>
      </c>
      <c r="U720" s="603" t="s">
        <v>7894</v>
      </c>
      <c r="V720" s="603" t="s">
        <v>7894</v>
      </c>
      <c r="W720" s="603" t="s">
        <v>7894</v>
      </c>
      <c r="X720" s="603" t="s">
        <v>7894</v>
      </c>
      <c r="Y720" s="603" t="s">
        <v>7894</v>
      </c>
      <c r="Z720" s="603" t="s">
        <v>7894</v>
      </c>
      <c r="AA720" s="603" t="s">
        <v>7894</v>
      </c>
      <c r="AB720" s="603" t="s">
        <v>7894</v>
      </c>
      <c r="AC720" s="603" t="s">
        <v>7894</v>
      </c>
      <c r="AD720" s="603" t="s">
        <v>7894</v>
      </c>
      <c r="AE720" s="603" t="s">
        <v>7894</v>
      </c>
      <c r="AF720" s="605" t="s">
        <v>48</v>
      </c>
      <c r="AG720" s="605" t="s">
        <v>48</v>
      </c>
      <c r="AH720" s="366" t="s">
        <v>685</v>
      </c>
      <c r="AI720" s="363">
        <f t="shared" si="1000"/>
        <v>6</v>
      </c>
      <c r="AJ720" s="363">
        <v>36</v>
      </c>
      <c r="AK720" s="413" t="str">
        <f t="shared" si="989"/>
        <v>Rufus Greenhoods</v>
      </c>
      <c r="AL720" s="413" t="str">
        <f t="shared" si="990"/>
        <v>Pterostylis rufa</v>
      </c>
      <c r="AM720" s="486" t="s">
        <v>7608</v>
      </c>
      <c r="AN720" s="144" t="str">
        <f t="shared" si="983"/>
        <v>tryphera</v>
      </c>
      <c r="AS720" s="69">
        <f t="shared" si="948"/>
        <v>36</v>
      </c>
      <c r="AT720" s="69">
        <f t="shared" si="949"/>
        <v>44</v>
      </c>
      <c r="AU720" s="69">
        <f t="shared" si="950"/>
        <v>9</v>
      </c>
      <c r="AV720" s="69">
        <f t="shared" si="951"/>
        <v>10</v>
      </c>
      <c r="AW720" s="81"/>
      <c r="AX720" s="70" t="s">
        <v>3220</v>
      </c>
      <c r="AY720" s="364">
        <v>48481</v>
      </c>
      <c r="AZ720" s="264" t="s">
        <v>48</v>
      </c>
      <c r="BA720" s="238"/>
      <c r="BB720" s="237" t="str">
        <f t="shared" si="952"/>
        <v/>
      </c>
      <c r="BC720" s="270">
        <f t="shared" si="1001"/>
        <v>888</v>
      </c>
      <c r="BD720" t="str">
        <f t="shared" si="1002"/>
        <v>Pterostylis z.sp.'dainty Brown'</v>
      </c>
      <c r="BE720" s="367" t="e">
        <f>COUNTIFS(#REF!,L720)</f>
        <v>#REF!</v>
      </c>
      <c r="BF720" s="374" t="str">
        <f t="shared" si="994"/>
        <v>n</v>
      </c>
      <c r="BG720" s="82"/>
      <c r="BH720" s="375"/>
      <c r="BI720" s="374"/>
      <c r="BJ720" s="403"/>
      <c r="CE720" t="str">
        <f t="shared" si="991"/>
        <v>_Old species name (Pterostylis z.sp.'crowded')</v>
      </c>
      <c r="CF720" s="388" t="str">
        <f t="shared" si="992"/>
        <v>Pterostylis z.sp.'crowded'</v>
      </c>
      <c r="CG720" t="str">
        <f t="shared" si="1003"/>
        <v/>
      </c>
      <c r="CH720" t="str">
        <f t="shared" si="1004"/>
        <v/>
      </c>
      <c r="CI720" t="str">
        <f t="shared" si="1005"/>
        <v/>
      </c>
      <c r="CJ720" t="str">
        <f t="shared" si="1006"/>
        <v/>
      </c>
      <c r="CK720" s="359" t="str">
        <f t="shared" si="1007"/>
        <v/>
      </c>
      <c r="CL720" t="str">
        <f t="shared" si="1008"/>
        <v/>
      </c>
      <c r="CM720" t="str">
        <f t="shared" si="1009"/>
        <v/>
      </c>
      <c r="CN720" t="str">
        <f t="shared" si="1010"/>
        <v/>
      </c>
      <c r="CO720" s="359" t="str">
        <f t="shared" si="1011"/>
        <v/>
      </c>
      <c r="CP720" t="str">
        <f t="shared" si="1012"/>
        <v/>
      </c>
      <c r="CQ720" t="str">
        <f t="shared" si="1013"/>
        <v/>
      </c>
      <c r="CR720" t="str">
        <f t="shared" si="1014"/>
        <v/>
      </c>
      <c r="CS720" s="359" t="str">
        <f t="shared" si="1015"/>
        <v/>
      </c>
      <c r="CT720" t="str">
        <f t="shared" si="1016"/>
        <v/>
      </c>
      <c r="CU720" t="str">
        <f t="shared" si="1017"/>
        <v/>
      </c>
      <c r="CV720" t="str">
        <f t="shared" si="1018"/>
        <v/>
      </c>
      <c r="CW720" t="str">
        <f t="shared" si="1019"/>
        <v/>
      </c>
      <c r="CX720" s="359" t="str">
        <f t="shared" si="1020"/>
        <v/>
      </c>
      <c r="CY720" t="str">
        <f t="shared" si="1021"/>
        <v/>
      </c>
      <c r="CZ720" t="str">
        <f t="shared" si="1022"/>
        <v/>
      </c>
      <c r="DA720" t="str">
        <f t="shared" si="1023"/>
        <v/>
      </c>
      <c r="DB720" s="359" t="str">
        <f t="shared" si="1024"/>
        <v/>
      </c>
      <c r="DC720" t="str">
        <f t="shared" si="1025"/>
        <v/>
      </c>
      <c r="DD720" t="str">
        <f t="shared" si="1026"/>
        <v/>
      </c>
      <c r="DE720" t="str">
        <f t="shared" si="1027"/>
        <v/>
      </c>
      <c r="DF720" s="359" t="str">
        <f t="shared" si="1028"/>
        <v/>
      </c>
      <c r="DG720" t="str">
        <f t="shared" si="1029"/>
        <v/>
      </c>
      <c r="DH720" t="str">
        <f t="shared" si="1030"/>
        <v/>
      </c>
      <c r="DI720" t="str">
        <f t="shared" si="1031"/>
        <v/>
      </c>
      <c r="DJ720" t="str">
        <f t="shared" si="1032"/>
        <v/>
      </c>
      <c r="DK720" s="359" t="str">
        <f t="shared" si="1033"/>
        <v/>
      </c>
      <c r="DL720" t="str">
        <f t="shared" si="1034"/>
        <v>X</v>
      </c>
      <c r="DM720" t="str">
        <f t="shared" si="1035"/>
        <v>X</v>
      </c>
      <c r="DN720" t="str">
        <f t="shared" si="1036"/>
        <v>X</v>
      </c>
      <c r="DO720" s="359" t="str">
        <f t="shared" si="1037"/>
        <v>X</v>
      </c>
      <c r="DP720" t="str">
        <f t="shared" si="1038"/>
        <v>X</v>
      </c>
      <c r="DQ720" t="str">
        <f t="shared" si="1039"/>
        <v>X</v>
      </c>
      <c r="DR720" t="str">
        <f t="shared" si="1040"/>
        <v>X</v>
      </c>
      <c r="DS720" s="359" t="str">
        <f t="shared" si="1041"/>
        <v>X</v>
      </c>
      <c r="DT720" t="str">
        <f t="shared" si="1042"/>
        <v/>
      </c>
      <c r="DU720" t="str">
        <f t="shared" si="1043"/>
        <v/>
      </c>
      <c r="DV720" t="str">
        <f t="shared" si="1044"/>
        <v/>
      </c>
      <c r="DW720" t="str">
        <f t="shared" si="1045"/>
        <v/>
      </c>
      <c r="DX720" s="359" t="str">
        <f t="shared" si="1046"/>
        <v/>
      </c>
      <c r="DY720" t="str">
        <f t="shared" si="1047"/>
        <v/>
      </c>
      <c r="DZ720" t="str">
        <f t="shared" si="1048"/>
        <v/>
      </c>
      <c r="EA720" t="str">
        <f t="shared" si="1049"/>
        <v/>
      </c>
      <c r="EB720" s="359" t="str">
        <f t="shared" si="1050"/>
        <v/>
      </c>
      <c r="EC720" t="str">
        <f t="shared" si="1051"/>
        <v/>
      </c>
      <c r="ED720" t="str">
        <f t="shared" si="1052"/>
        <v/>
      </c>
      <c r="EE720" t="str">
        <f t="shared" si="1053"/>
        <v/>
      </c>
      <c r="EF720" t="str">
        <f t="shared" si="1054"/>
        <v/>
      </c>
      <c r="EG720" s="359" t="str">
        <f t="shared" si="1055"/>
        <v/>
      </c>
      <c r="EH720" t="str">
        <f t="shared" si="998"/>
        <v>Pterostylis z.sp.'crowded'</v>
      </c>
      <c r="EJ720" t="str">
        <f t="shared" si="955"/>
        <v>Pterostylis z.sp.'dainty Brown'</v>
      </c>
      <c r="EK720" s="100">
        <f t="shared" si="995"/>
        <v>0</v>
      </c>
      <c r="EL720" s="3">
        <f t="shared" si="995"/>
        <v>0</v>
      </c>
      <c r="EM720" s="3">
        <f t="shared" si="995"/>
        <v>0</v>
      </c>
      <c r="EN720" s="3">
        <f t="shared" si="995"/>
        <v>0</v>
      </c>
      <c r="EO720" s="3">
        <f t="shared" si="995"/>
        <v>0</v>
      </c>
      <c r="EP720" s="3">
        <f t="shared" si="995"/>
        <v>0</v>
      </c>
      <c r="EQ720" s="3">
        <f t="shared" si="995"/>
        <v>0</v>
      </c>
      <c r="ER720" s="3">
        <f t="shared" si="995"/>
        <v>0</v>
      </c>
      <c r="ES720" s="3">
        <f t="shared" si="995"/>
        <v>1</v>
      </c>
      <c r="ET720" s="3">
        <f t="shared" si="995"/>
        <v>1</v>
      </c>
      <c r="EU720" s="3">
        <f t="shared" si="995"/>
        <v>0</v>
      </c>
      <c r="EV720" s="24">
        <f t="shared" si="995"/>
        <v>0</v>
      </c>
      <c r="EW720" s="245">
        <f t="shared" si="997"/>
        <v>2</v>
      </c>
      <c r="EX720" s="262" t="str">
        <f t="shared" si="996"/>
        <v/>
      </c>
    </row>
    <row r="721" spans="1:154" ht="16.149999999999999" customHeight="1" x14ac:dyDescent="0.25">
      <c r="A721" s="363"/>
      <c r="D721" s="363"/>
      <c r="E721" s="363"/>
      <c r="F721" s="363"/>
      <c r="G721" s="363"/>
      <c r="H721" s="363"/>
      <c r="I721" s="363"/>
      <c r="J721" s="68">
        <f t="shared" si="993"/>
        <v>888</v>
      </c>
      <c r="K721" s="417" t="str">
        <f t="shared" si="999"/>
        <v>Pterostylis z.sp.dainty green</v>
      </c>
      <c r="L721" s="417">
        <v>888</v>
      </c>
      <c r="M721" s="417" t="s">
        <v>1765</v>
      </c>
      <c r="N721" s="418" t="s">
        <v>3268</v>
      </c>
      <c r="O721" s="363" t="str">
        <f t="shared" si="969"/>
        <v>S</v>
      </c>
      <c r="P721" s="144" t="s">
        <v>2323</v>
      </c>
      <c r="Q721" s="364" t="s">
        <v>3269</v>
      </c>
      <c r="R721" s="365">
        <v>42979</v>
      </c>
      <c r="S721" s="365">
        <v>43039</v>
      </c>
      <c r="T721" s="603" t="s">
        <v>7894</v>
      </c>
      <c r="U721" s="603" t="s">
        <v>7894</v>
      </c>
      <c r="V721" s="603" t="s">
        <v>7894</v>
      </c>
      <c r="W721" s="603" t="s">
        <v>7894</v>
      </c>
      <c r="X721" s="603" t="s">
        <v>7894</v>
      </c>
      <c r="Y721" s="603" t="s">
        <v>7894</v>
      </c>
      <c r="Z721" s="603" t="s">
        <v>7894</v>
      </c>
      <c r="AA721" s="603" t="s">
        <v>7894</v>
      </c>
      <c r="AB721" s="603" t="s">
        <v>7894</v>
      </c>
      <c r="AC721" s="603" t="s">
        <v>7894</v>
      </c>
      <c r="AD721" s="603" t="s">
        <v>7894</v>
      </c>
      <c r="AE721" s="603" t="s">
        <v>7894</v>
      </c>
      <c r="AF721" s="605" t="s">
        <v>48</v>
      </c>
      <c r="AG721" s="605" t="s">
        <v>48</v>
      </c>
      <c r="AH721" s="366" t="s">
        <v>685</v>
      </c>
      <c r="AI721" s="363">
        <f t="shared" si="1000"/>
        <v>6</v>
      </c>
      <c r="AJ721" s="363">
        <v>36</v>
      </c>
      <c r="AK721" s="413" t="str">
        <f t="shared" si="989"/>
        <v>Rufus Greenhoods</v>
      </c>
      <c r="AL721" s="413" t="str">
        <f t="shared" si="990"/>
        <v>Pterostylis rufa</v>
      </c>
      <c r="AM721" s="486" t="s">
        <v>7608</v>
      </c>
      <c r="AN721" s="144" t="str">
        <f t="shared" si="983"/>
        <v>tryphera</v>
      </c>
      <c r="AS721" s="69">
        <f t="shared" si="948"/>
        <v>36</v>
      </c>
      <c r="AT721" s="69">
        <f t="shared" si="949"/>
        <v>44</v>
      </c>
      <c r="AU721" s="69">
        <f t="shared" si="950"/>
        <v>9</v>
      </c>
      <c r="AV721" s="69">
        <f t="shared" si="951"/>
        <v>10</v>
      </c>
      <c r="AW721" s="81"/>
      <c r="AX721" s="70" t="s">
        <v>3270</v>
      </c>
      <c r="AY721" s="364">
        <v>48481</v>
      </c>
      <c r="AZ721" s="264" t="s">
        <v>48</v>
      </c>
      <c r="BA721" s="238"/>
      <c r="BB721" s="237" t="str">
        <f t="shared" si="952"/>
        <v/>
      </c>
      <c r="BC721" s="270">
        <f t="shared" si="1001"/>
        <v>888</v>
      </c>
      <c r="BD721" t="str">
        <f t="shared" si="1002"/>
        <v>Pterostylis z.sp.dainty green</v>
      </c>
      <c r="BE721" s="367" t="e">
        <f>COUNTIFS(#REF!,L721)</f>
        <v>#REF!</v>
      </c>
      <c r="BF721" s="374" t="str">
        <f t="shared" si="994"/>
        <v>n</v>
      </c>
      <c r="BG721" s="82"/>
      <c r="BH721" s="375"/>
      <c r="BI721" s="374"/>
      <c r="BJ721" s="403"/>
      <c r="CE721" t="str">
        <f t="shared" si="991"/>
        <v>_Old species name (Pterostylis z.sp.'dainty Brown')</v>
      </c>
      <c r="CF721" s="388" t="str">
        <f t="shared" si="992"/>
        <v>Pterostylis z.sp.'dainty Brown'</v>
      </c>
      <c r="CG721" t="str">
        <f t="shared" si="1003"/>
        <v/>
      </c>
      <c r="CH721" t="str">
        <f t="shared" si="1004"/>
        <v/>
      </c>
      <c r="CI721" t="str">
        <f t="shared" si="1005"/>
        <v/>
      </c>
      <c r="CJ721" t="str">
        <f t="shared" si="1006"/>
        <v/>
      </c>
      <c r="CK721" s="359" t="str">
        <f t="shared" si="1007"/>
        <v/>
      </c>
      <c r="CL721" t="str">
        <f t="shared" si="1008"/>
        <v/>
      </c>
      <c r="CM721" t="str">
        <f t="shared" si="1009"/>
        <v/>
      </c>
      <c r="CN721" t="str">
        <f t="shared" si="1010"/>
        <v/>
      </c>
      <c r="CO721" s="359" t="str">
        <f t="shared" si="1011"/>
        <v/>
      </c>
      <c r="CP721" t="str">
        <f t="shared" si="1012"/>
        <v/>
      </c>
      <c r="CQ721" t="str">
        <f t="shared" si="1013"/>
        <v/>
      </c>
      <c r="CR721" t="str">
        <f t="shared" si="1014"/>
        <v/>
      </c>
      <c r="CS721" s="359" t="str">
        <f t="shared" si="1015"/>
        <v/>
      </c>
      <c r="CT721" t="str">
        <f t="shared" si="1016"/>
        <v/>
      </c>
      <c r="CU721" t="str">
        <f t="shared" si="1017"/>
        <v/>
      </c>
      <c r="CV721" t="str">
        <f t="shared" si="1018"/>
        <v/>
      </c>
      <c r="CW721" t="str">
        <f t="shared" si="1019"/>
        <v/>
      </c>
      <c r="CX721" s="359" t="str">
        <f t="shared" si="1020"/>
        <v/>
      </c>
      <c r="CY721" t="str">
        <f t="shared" si="1021"/>
        <v/>
      </c>
      <c r="CZ721" t="str">
        <f t="shared" si="1022"/>
        <v/>
      </c>
      <c r="DA721" t="str">
        <f t="shared" si="1023"/>
        <v/>
      </c>
      <c r="DB721" s="359" t="str">
        <f t="shared" si="1024"/>
        <v/>
      </c>
      <c r="DC721" t="str">
        <f t="shared" si="1025"/>
        <v/>
      </c>
      <c r="DD721" t="str">
        <f t="shared" si="1026"/>
        <v/>
      </c>
      <c r="DE721" t="str">
        <f t="shared" si="1027"/>
        <v/>
      </c>
      <c r="DF721" s="359" t="str">
        <f t="shared" si="1028"/>
        <v/>
      </c>
      <c r="DG721" t="str">
        <f t="shared" si="1029"/>
        <v/>
      </c>
      <c r="DH721" t="str">
        <f t="shared" si="1030"/>
        <v/>
      </c>
      <c r="DI721" t="str">
        <f t="shared" si="1031"/>
        <v/>
      </c>
      <c r="DJ721" t="str">
        <f t="shared" si="1032"/>
        <v/>
      </c>
      <c r="DK721" s="359" t="str">
        <f t="shared" si="1033"/>
        <v/>
      </c>
      <c r="DL721" t="str">
        <f t="shared" si="1034"/>
        <v/>
      </c>
      <c r="DM721" t="str">
        <f t="shared" si="1035"/>
        <v/>
      </c>
      <c r="DN721" t="str">
        <f t="shared" si="1036"/>
        <v/>
      </c>
      <c r="DO721" s="359" t="str">
        <f t="shared" si="1037"/>
        <v/>
      </c>
      <c r="DP721" t="str">
        <f t="shared" si="1038"/>
        <v>X</v>
      </c>
      <c r="DQ721" t="str">
        <f t="shared" si="1039"/>
        <v>X</v>
      </c>
      <c r="DR721" t="str">
        <f t="shared" si="1040"/>
        <v>X</v>
      </c>
      <c r="DS721" s="359" t="str">
        <f t="shared" si="1041"/>
        <v>X</v>
      </c>
      <c r="DT721" t="str">
        <f t="shared" si="1042"/>
        <v>X</v>
      </c>
      <c r="DU721" t="str">
        <f t="shared" si="1043"/>
        <v>X</v>
      </c>
      <c r="DV721" t="str">
        <f t="shared" si="1044"/>
        <v>X</v>
      </c>
      <c r="DW721" t="str">
        <f t="shared" si="1045"/>
        <v>X</v>
      </c>
      <c r="DX721" s="359" t="str">
        <f t="shared" si="1046"/>
        <v>X</v>
      </c>
      <c r="DY721" t="str">
        <f t="shared" si="1047"/>
        <v/>
      </c>
      <c r="DZ721" t="str">
        <f t="shared" si="1048"/>
        <v/>
      </c>
      <c r="EA721" t="str">
        <f t="shared" si="1049"/>
        <v/>
      </c>
      <c r="EB721" s="359" t="str">
        <f t="shared" si="1050"/>
        <v/>
      </c>
      <c r="EC721" t="str">
        <f t="shared" si="1051"/>
        <v/>
      </c>
      <c r="ED721" t="str">
        <f t="shared" si="1052"/>
        <v/>
      </c>
      <c r="EE721" t="str">
        <f t="shared" si="1053"/>
        <v/>
      </c>
      <c r="EF721" t="str">
        <f t="shared" si="1054"/>
        <v/>
      </c>
      <c r="EG721" s="359" t="str">
        <f t="shared" si="1055"/>
        <v/>
      </c>
      <c r="EH721" t="str">
        <f t="shared" si="998"/>
        <v>Pterostylis z.sp.'dainty Brown'</v>
      </c>
      <c r="EJ721" t="str">
        <f t="shared" si="955"/>
        <v>Pterostylis z.sp.dainty green</v>
      </c>
      <c r="EK721" s="100">
        <f t="shared" si="995"/>
        <v>0</v>
      </c>
      <c r="EL721" s="3">
        <f t="shared" si="995"/>
        <v>0</v>
      </c>
      <c r="EM721" s="3">
        <f t="shared" si="995"/>
        <v>0</v>
      </c>
      <c r="EN721" s="3">
        <f t="shared" si="995"/>
        <v>0</v>
      </c>
      <c r="EO721" s="3">
        <f t="shared" si="995"/>
        <v>0</v>
      </c>
      <c r="EP721" s="3">
        <f t="shared" si="995"/>
        <v>0</v>
      </c>
      <c r="EQ721" s="3">
        <f t="shared" si="995"/>
        <v>0</v>
      </c>
      <c r="ER721" s="3">
        <f t="shared" si="995"/>
        <v>0</v>
      </c>
      <c r="ES721" s="3">
        <f t="shared" si="995"/>
        <v>1</v>
      </c>
      <c r="ET721" s="3">
        <f t="shared" si="995"/>
        <v>1</v>
      </c>
      <c r="EU721" s="3">
        <f t="shared" si="995"/>
        <v>0</v>
      </c>
      <c r="EV721" s="24">
        <f t="shared" si="995"/>
        <v>0</v>
      </c>
      <c r="EW721" s="245">
        <f t="shared" si="997"/>
        <v>2</v>
      </c>
      <c r="EX721" s="262" t="str">
        <f t="shared" si="996"/>
        <v/>
      </c>
    </row>
    <row r="722" spans="1:154" ht="16.149999999999999" customHeight="1" x14ac:dyDescent="0.25">
      <c r="A722" s="363"/>
      <c r="D722" s="363"/>
      <c r="E722" s="363"/>
      <c r="F722" s="363"/>
      <c r="G722" s="363"/>
      <c r="H722" s="363"/>
      <c r="I722" s="363"/>
      <c r="J722" s="68">
        <f t="shared" si="993"/>
        <v>1111</v>
      </c>
      <c r="K722" s="417" t="str">
        <f t="shared" si="999"/>
        <v>Pterostylis z.sp.'Dongara'</v>
      </c>
      <c r="L722" s="417">
        <v>1111</v>
      </c>
      <c r="M722" s="417" t="s">
        <v>1765</v>
      </c>
      <c r="N722" s="418" t="s">
        <v>3271</v>
      </c>
      <c r="O722" s="363" t="str">
        <f t="shared" si="969"/>
        <v>S</v>
      </c>
      <c r="P722" s="144" t="s">
        <v>2323</v>
      </c>
      <c r="Q722" s="364" t="s">
        <v>3186</v>
      </c>
      <c r="R722" s="365">
        <v>42886</v>
      </c>
      <c r="S722" s="365">
        <v>42947</v>
      </c>
      <c r="T722" s="603" t="s">
        <v>7894</v>
      </c>
      <c r="U722" s="603" t="s">
        <v>7894</v>
      </c>
      <c r="V722" s="603" t="s">
        <v>7894</v>
      </c>
      <c r="W722" s="603" t="s">
        <v>7894</v>
      </c>
      <c r="X722" s="603" t="s">
        <v>7894</v>
      </c>
      <c r="Y722" s="603" t="s">
        <v>7894</v>
      </c>
      <c r="Z722" s="603" t="s">
        <v>7894</v>
      </c>
      <c r="AA722" s="603" t="s">
        <v>7894</v>
      </c>
      <c r="AB722" s="603" t="s">
        <v>7894</v>
      </c>
      <c r="AC722" s="603" t="s">
        <v>7894</v>
      </c>
      <c r="AD722" s="603" t="s">
        <v>7894</v>
      </c>
      <c r="AE722" s="603" t="s">
        <v>7894</v>
      </c>
      <c r="AF722" s="605" t="s">
        <v>48</v>
      </c>
      <c r="AG722" s="605" t="s">
        <v>48</v>
      </c>
      <c r="AH722" s="366" t="s">
        <v>685</v>
      </c>
      <c r="AI722" s="363">
        <f t="shared" si="1000"/>
        <v>6</v>
      </c>
      <c r="AJ722" s="363">
        <v>38</v>
      </c>
      <c r="AK722" s="413" t="str">
        <f t="shared" si="989"/>
        <v>Banded Greenhoods</v>
      </c>
      <c r="AL722" s="413" t="str">
        <f t="shared" si="990"/>
        <v>Pterostylis vittata</v>
      </c>
      <c r="AM722" s="486" t="s">
        <v>7608</v>
      </c>
      <c r="AN722" s="144" t="str">
        <f t="shared" si="983"/>
        <v>sp. 'northern'</v>
      </c>
      <c r="AS722" s="69">
        <f t="shared" si="948"/>
        <v>23</v>
      </c>
      <c r="AT722" s="69">
        <f t="shared" si="949"/>
        <v>31</v>
      </c>
      <c r="AU722" s="69">
        <f t="shared" si="950"/>
        <v>5</v>
      </c>
      <c r="AV722" s="69">
        <f t="shared" si="951"/>
        <v>7</v>
      </c>
      <c r="AW722" s="81"/>
      <c r="AX722" s="70"/>
      <c r="AY722" s="364" t="e">
        <v>#N/A</v>
      </c>
      <c r="AZ722" s="264" t="s">
        <v>48</v>
      </c>
      <c r="BA722" s="238"/>
      <c r="BB722" s="237" t="str">
        <f t="shared" si="952"/>
        <v/>
      </c>
      <c r="BC722" s="270">
        <f t="shared" si="1001"/>
        <v>1111</v>
      </c>
      <c r="BD722" t="str">
        <f t="shared" si="1002"/>
        <v>Pterostylis z.sp.'Dongara'</v>
      </c>
      <c r="BE722" s="367" t="e">
        <f>COUNTIFS(#REF!,L722)</f>
        <v>#REF!</v>
      </c>
      <c r="BF722" s="374" t="str">
        <f t="shared" si="994"/>
        <v>n</v>
      </c>
      <c r="BG722" s="82"/>
      <c r="BH722" s="375"/>
      <c r="BI722" s="374"/>
      <c r="BJ722" s="403"/>
      <c r="CE722" t="str">
        <f t="shared" si="991"/>
        <v>_Old species name (Pterostylis z.sp.dainty green)</v>
      </c>
      <c r="CF722" s="388" t="str">
        <f t="shared" si="992"/>
        <v>Pterostylis z.sp.dainty green</v>
      </c>
      <c r="CG722" t="str">
        <f t="shared" si="1003"/>
        <v/>
      </c>
      <c r="CH722" t="str">
        <f t="shared" si="1004"/>
        <v/>
      </c>
      <c r="CI722" t="str">
        <f t="shared" si="1005"/>
        <v/>
      </c>
      <c r="CJ722" t="str">
        <f t="shared" si="1006"/>
        <v/>
      </c>
      <c r="CK722" s="359" t="str">
        <f t="shared" si="1007"/>
        <v/>
      </c>
      <c r="CL722" t="str">
        <f t="shared" si="1008"/>
        <v/>
      </c>
      <c r="CM722" t="str">
        <f t="shared" si="1009"/>
        <v/>
      </c>
      <c r="CN722" t="str">
        <f t="shared" si="1010"/>
        <v/>
      </c>
      <c r="CO722" s="359" t="str">
        <f t="shared" si="1011"/>
        <v/>
      </c>
      <c r="CP722" t="str">
        <f t="shared" si="1012"/>
        <v/>
      </c>
      <c r="CQ722" t="str">
        <f t="shared" si="1013"/>
        <v/>
      </c>
      <c r="CR722" t="str">
        <f t="shared" si="1014"/>
        <v/>
      </c>
      <c r="CS722" s="359" t="str">
        <f t="shared" si="1015"/>
        <v/>
      </c>
      <c r="CT722" t="str">
        <f t="shared" si="1016"/>
        <v/>
      </c>
      <c r="CU722" t="str">
        <f t="shared" si="1017"/>
        <v/>
      </c>
      <c r="CV722" t="str">
        <f t="shared" si="1018"/>
        <v/>
      </c>
      <c r="CW722" t="str">
        <f t="shared" si="1019"/>
        <v/>
      </c>
      <c r="CX722" s="359" t="str">
        <f t="shared" si="1020"/>
        <v/>
      </c>
      <c r="CY722" t="str">
        <f t="shared" si="1021"/>
        <v/>
      </c>
      <c r="CZ722" t="str">
        <f t="shared" si="1022"/>
        <v/>
      </c>
      <c r="DA722" t="str">
        <f t="shared" si="1023"/>
        <v/>
      </c>
      <c r="DB722" s="359" t="str">
        <f t="shared" si="1024"/>
        <v/>
      </c>
      <c r="DC722" t="str">
        <f t="shared" si="1025"/>
        <v/>
      </c>
      <c r="DD722" t="str">
        <f t="shared" si="1026"/>
        <v/>
      </c>
      <c r="DE722" t="str">
        <f t="shared" si="1027"/>
        <v/>
      </c>
      <c r="DF722" s="359" t="str">
        <f t="shared" si="1028"/>
        <v/>
      </c>
      <c r="DG722" t="str">
        <f t="shared" si="1029"/>
        <v/>
      </c>
      <c r="DH722" t="str">
        <f t="shared" si="1030"/>
        <v/>
      </c>
      <c r="DI722" t="str">
        <f t="shared" si="1031"/>
        <v/>
      </c>
      <c r="DJ722" t="str">
        <f t="shared" si="1032"/>
        <v/>
      </c>
      <c r="DK722" s="359" t="str">
        <f t="shared" si="1033"/>
        <v/>
      </c>
      <c r="DL722" t="str">
        <f t="shared" si="1034"/>
        <v/>
      </c>
      <c r="DM722" t="str">
        <f t="shared" si="1035"/>
        <v/>
      </c>
      <c r="DN722" t="str">
        <f t="shared" si="1036"/>
        <v/>
      </c>
      <c r="DO722" s="359" t="str">
        <f t="shared" si="1037"/>
        <v/>
      </c>
      <c r="DP722" t="str">
        <f t="shared" si="1038"/>
        <v>X</v>
      </c>
      <c r="DQ722" t="str">
        <f t="shared" si="1039"/>
        <v>X</v>
      </c>
      <c r="DR722" t="str">
        <f t="shared" si="1040"/>
        <v>X</v>
      </c>
      <c r="DS722" s="359" t="str">
        <f t="shared" si="1041"/>
        <v>X</v>
      </c>
      <c r="DT722" t="str">
        <f t="shared" si="1042"/>
        <v>X</v>
      </c>
      <c r="DU722" t="str">
        <f t="shared" si="1043"/>
        <v>X</v>
      </c>
      <c r="DV722" t="str">
        <f t="shared" si="1044"/>
        <v>X</v>
      </c>
      <c r="DW722" t="str">
        <f t="shared" si="1045"/>
        <v>X</v>
      </c>
      <c r="DX722" s="359" t="str">
        <f t="shared" si="1046"/>
        <v>X</v>
      </c>
      <c r="DY722" t="str">
        <f t="shared" si="1047"/>
        <v/>
      </c>
      <c r="DZ722" t="str">
        <f t="shared" si="1048"/>
        <v/>
      </c>
      <c r="EA722" t="str">
        <f t="shared" si="1049"/>
        <v/>
      </c>
      <c r="EB722" s="359" t="str">
        <f t="shared" si="1050"/>
        <v/>
      </c>
      <c r="EC722" t="str">
        <f t="shared" si="1051"/>
        <v/>
      </c>
      <c r="ED722" t="str">
        <f t="shared" si="1052"/>
        <v/>
      </c>
      <c r="EE722" t="str">
        <f t="shared" si="1053"/>
        <v/>
      </c>
      <c r="EF722" t="str">
        <f t="shared" si="1054"/>
        <v/>
      </c>
      <c r="EG722" s="359" t="str">
        <f t="shared" si="1055"/>
        <v/>
      </c>
      <c r="EH722" t="str">
        <f t="shared" si="998"/>
        <v>Pterostylis z.sp.dainty green</v>
      </c>
      <c r="EJ722" t="str">
        <f t="shared" si="955"/>
        <v>Pterostylis z.sp.'Dongara'</v>
      </c>
      <c r="EK722" s="100">
        <f t="shared" si="995"/>
        <v>0</v>
      </c>
      <c r="EL722" s="3">
        <f t="shared" si="995"/>
        <v>0</v>
      </c>
      <c r="EM722" s="3">
        <f t="shared" si="995"/>
        <v>0</v>
      </c>
      <c r="EN722" s="3">
        <f t="shared" si="995"/>
        <v>0</v>
      </c>
      <c r="EO722" s="3">
        <f t="shared" si="995"/>
        <v>1</v>
      </c>
      <c r="EP722" s="3">
        <f t="shared" si="995"/>
        <v>1</v>
      </c>
      <c r="EQ722" s="3">
        <f t="shared" si="995"/>
        <v>1</v>
      </c>
      <c r="ER722" s="3">
        <f t="shared" si="995"/>
        <v>0</v>
      </c>
      <c r="ES722" s="3">
        <f t="shared" si="995"/>
        <v>0</v>
      </c>
      <c r="ET722" s="3">
        <f t="shared" si="995"/>
        <v>0</v>
      </c>
      <c r="EU722" s="3">
        <f t="shared" si="995"/>
        <v>0</v>
      </c>
      <c r="EV722" s="24">
        <f t="shared" si="995"/>
        <v>0</v>
      </c>
      <c r="EW722" s="245">
        <f t="shared" si="997"/>
        <v>3</v>
      </c>
      <c r="EX722" s="262" t="str">
        <f t="shared" si="996"/>
        <v/>
      </c>
    </row>
    <row r="723" spans="1:154" ht="16.149999999999999" customHeight="1" x14ac:dyDescent="0.25">
      <c r="A723" s="363"/>
      <c r="D723" s="363"/>
      <c r="E723" s="363"/>
      <c r="F723" s="363"/>
      <c r="G723" s="363"/>
      <c r="H723" s="363"/>
      <c r="I723" s="363"/>
      <c r="J723" s="68">
        <f t="shared" si="993"/>
        <v>757</v>
      </c>
      <c r="K723" s="417" t="str">
        <f t="shared" si="999"/>
        <v>Pterostylis z.sp.'dwarf shell'</v>
      </c>
      <c r="L723" s="417">
        <v>757</v>
      </c>
      <c r="M723" s="417" t="s">
        <v>1765</v>
      </c>
      <c r="N723" s="418" t="s">
        <v>3272</v>
      </c>
      <c r="O723" s="363" t="str">
        <f t="shared" si="969"/>
        <v>S</v>
      </c>
      <c r="P723" s="144" t="s">
        <v>2323</v>
      </c>
      <c r="Q723" s="364" t="s">
        <v>2968</v>
      </c>
      <c r="R723" s="365">
        <v>42917</v>
      </c>
      <c r="S723" s="365">
        <v>43008</v>
      </c>
      <c r="T723" s="603" t="s">
        <v>7894</v>
      </c>
      <c r="U723" s="603" t="s">
        <v>7894</v>
      </c>
      <c r="V723" s="603" t="s">
        <v>7894</v>
      </c>
      <c r="W723" s="603" t="s">
        <v>7894</v>
      </c>
      <c r="X723" s="603" t="s">
        <v>7894</v>
      </c>
      <c r="Y723" s="603" t="s">
        <v>7894</v>
      </c>
      <c r="Z723" s="603" t="s">
        <v>7894</v>
      </c>
      <c r="AA723" s="603" t="s">
        <v>7894</v>
      </c>
      <c r="AB723" s="603" t="s">
        <v>7894</v>
      </c>
      <c r="AC723" s="603" t="s">
        <v>7894</v>
      </c>
      <c r="AD723" s="603" t="s">
        <v>7894</v>
      </c>
      <c r="AE723" s="603" t="s">
        <v>7894</v>
      </c>
      <c r="AF723" s="605" t="s">
        <v>48</v>
      </c>
      <c r="AG723" s="605" t="s">
        <v>48</v>
      </c>
      <c r="AH723" s="366" t="s">
        <v>685</v>
      </c>
      <c r="AI723" s="363">
        <f t="shared" si="1000"/>
        <v>6</v>
      </c>
      <c r="AJ723" s="363">
        <v>30</v>
      </c>
      <c r="AK723" s="413" t="str">
        <f t="shared" si="989"/>
        <v>Shell Orchids</v>
      </c>
      <c r="AL723" s="413" t="str">
        <f t="shared" si="990"/>
        <v>Pterostylis aspera</v>
      </c>
      <c r="AM723" s="486" t="s">
        <v>7608</v>
      </c>
      <c r="AN723" s="144" t="str">
        <f t="shared" si="983"/>
        <v>brevichila</v>
      </c>
      <c r="AS723" s="69">
        <f t="shared" si="948"/>
        <v>27</v>
      </c>
      <c r="AT723" s="69">
        <f t="shared" si="949"/>
        <v>39</v>
      </c>
      <c r="AU723" s="69">
        <f t="shared" si="950"/>
        <v>7</v>
      </c>
      <c r="AV723" s="69">
        <f t="shared" si="951"/>
        <v>9</v>
      </c>
      <c r="AW723" s="81"/>
      <c r="AX723" s="70"/>
      <c r="AY723" s="364">
        <v>42121</v>
      </c>
      <c r="AZ723" s="264" t="s">
        <v>48</v>
      </c>
      <c r="BA723" s="238"/>
      <c r="BB723" s="237" t="str">
        <f t="shared" si="952"/>
        <v/>
      </c>
      <c r="BC723" s="270">
        <f t="shared" si="1001"/>
        <v>757</v>
      </c>
      <c r="BD723" t="str">
        <f t="shared" si="1002"/>
        <v>Pterostylis z.sp.'dwarf shell'</v>
      </c>
      <c r="BE723" s="367" t="e">
        <f>COUNTIFS(#REF!,L723)</f>
        <v>#REF!</v>
      </c>
      <c r="BF723" s="374" t="str">
        <f t="shared" si="994"/>
        <v>n</v>
      </c>
      <c r="BG723" s="82"/>
      <c r="BH723" s="375"/>
      <c r="BI723" s="374"/>
      <c r="BJ723" s="403"/>
      <c r="CE723" t="str">
        <f t="shared" si="991"/>
        <v>_Old species name (Pterostylis z.sp.'Dongara')</v>
      </c>
      <c r="CF723" s="388" t="str">
        <f t="shared" si="992"/>
        <v>Pterostylis z.sp.'Dongara'</v>
      </c>
      <c r="CG723" t="str">
        <f t="shared" si="1003"/>
        <v/>
      </c>
      <c r="CH723" t="str">
        <f t="shared" si="1004"/>
        <v/>
      </c>
      <c r="CI723" t="str">
        <f t="shared" si="1005"/>
        <v/>
      </c>
      <c r="CJ723" t="str">
        <f t="shared" si="1006"/>
        <v/>
      </c>
      <c r="CK723" s="359" t="str">
        <f t="shared" si="1007"/>
        <v/>
      </c>
      <c r="CL723" t="str">
        <f t="shared" si="1008"/>
        <v/>
      </c>
      <c r="CM723" t="str">
        <f t="shared" si="1009"/>
        <v/>
      </c>
      <c r="CN723" t="str">
        <f t="shared" si="1010"/>
        <v/>
      </c>
      <c r="CO723" s="359" t="str">
        <f t="shared" si="1011"/>
        <v/>
      </c>
      <c r="CP723" t="str">
        <f t="shared" si="1012"/>
        <v/>
      </c>
      <c r="CQ723" t="str">
        <f t="shared" si="1013"/>
        <v/>
      </c>
      <c r="CR723" t="str">
        <f t="shared" si="1014"/>
        <v/>
      </c>
      <c r="CS723" s="359" t="str">
        <f t="shared" si="1015"/>
        <v/>
      </c>
      <c r="CT723" t="str">
        <f t="shared" si="1016"/>
        <v/>
      </c>
      <c r="CU723" t="str">
        <f t="shared" si="1017"/>
        <v/>
      </c>
      <c r="CV723" t="str">
        <f t="shared" si="1018"/>
        <v/>
      </c>
      <c r="CW723" t="str">
        <f t="shared" si="1019"/>
        <v/>
      </c>
      <c r="CX723" s="359" t="str">
        <f t="shared" si="1020"/>
        <v/>
      </c>
      <c r="CY723" t="str">
        <f t="shared" si="1021"/>
        <v/>
      </c>
      <c r="CZ723" t="str">
        <f t="shared" si="1022"/>
        <v/>
      </c>
      <c r="DA723" t="str">
        <f t="shared" si="1023"/>
        <v/>
      </c>
      <c r="DB723" s="359" t="str">
        <f t="shared" si="1024"/>
        <v/>
      </c>
      <c r="DC723" t="str">
        <f t="shared" si="1025"/>
        <v>X</v>
      </c>
      <c r="DD723" t="str">
        <f t="shared" si="1026"/>
        <v>X</v>
      </c>
      <c r="DE723" t="str">
        <f t="shared" si="1027"/>
        <v>X</v>
      </c>
      <c r="DF723" s="359" t="str">
        <f t="shared" si="1028"/>
        <v>X</v>
      </c>
      <c r="DG723" t="str">
        <f t="shared" si="1029"/>
        <v>X</v>
      </c>
      <c r="DH723" t="str">
        <f t="shared" si="1030"/>
        <v>X</v>
      </c>
      <c r="DI723" t="str">
        <f t="shared" si="1031"/>
        <v>X</v>
      </c>
      <c r="DJ723" t="str">
        <f t="shared" si="1032"/>
        <v>X</v>
      </c>
      <c r="DK723" s="359" t="str">
        <f t="shared" si="1033"/>
        <v>X</v>
      </c>
      <c r="DL723" t="str">
        <f t="shared" si="1034"/>
        <v/>
      </c>
      <c r="DM723" t="str">
        <f t="shared" si="1035"/>
        <v/>
      </c>
      <c r="DN723" t="str">
        <f t="shared" si="1036"/>
        <v/>
      </c>
      <c r="DO723" s="359" t="str">
        <f t="shared" si="1037"/>
        <v/>
      </c>
      <c r="DP723" t="str">
        <f t="shared" si="1038"/>
        <v/>
      </c>
      <c r="DQ723" t="str">
        <f t="shared" si="1039"/>
        <v/>
      </c>
      <c r="DR723" t="str">
        <f t="shared" si="1040"/>
        <v/>
      </c>
      <c r="DS723" s="359" t="str">
        <f t="shared" si="1041"/>
        <v/>
      </c>
      <c r="DT723" t="str">
        <f t="shared" si="1042"/>
        <v/>
      </c>
      <c r="DU723" t="str">
        <f t="shared" si="1043"/>
        <v/>
      </c>
      <c r="DV723" t="str">
        <f t="shared" si="1044"/>
        <v/>
      </c>
      <c r="DW723" t="str">
        <f t="shared" si="1045"/>
        <v/>
      </c>
      <c r="DX723" s="359" t="str">
        <f t="shared" si="1046"/>
        <v/>
      </c>
      <c r="DY723" t="str">
        <f t="shared" si="1047"/>
        <v/>
      </c>
      <c r="DZ723" t="str">
        <f t="shared" si="1048"/>
        <v/>
      </c>
      <c r="EA723" t="str">
        <f t="shared" si="1049"/>
        <v/>
      </c>
      <c r="EB723" s="359" t="str">
        <f t="shared" si="1050"/>
        <v/>
      </c>
      <c r="EC723" t="str">
        <f t="shared" si="1051"/>
        <v/>
      </c>
      <c r="ED723" t="str">
        <f t="shared" si="1052"/>
        <v/>
      </c>
      <c r="EE723" t="str">
        <f t="shared" si="1053"/>
        <v/>
      </c>
      <c r="EF723" t="str">
        <f t="shared" si="1054"/>
        <v/>
      </c>
      <c r="EG723" s="359" t="str">
        <f t="shared" si="1055"/>
        <v/>
      </c>
      <c r="EH723" t="str">
        <f t="shared" si="998"/>
        <v>Pterostylis z.sp.'Dongara'</v>
      </c>
      <c r="EJ723" t="str">
        <f t="shared" si="955"/>
        <v>Pterostylis z.sp.'dwarf shell'</v>
      </c>
      <c r="EK723" s="100">
        <f t="shared" si="995"/>
        <v>0</v>
      </c>
      <c r="EL723" s="3">
        <f t="shared" si="995"/>
        <v>0</v>
      </c>
      <c r="EM723" s="3">
        <f t="shared" si="995"/>
        <v>0</v>
      </c>
      <c r="EN723" s="3">
        <f t="shared" si="995"/>
        <v>0</v>
      </c>
      <c r="EO723" s="3">
        <f t="shared" si="995"/>
        <v>0</v>
      </c>
      <c r="EP723" s="3">
        <f t="shared" si="995"/>
        <v>0</v>
      </c>
      <c r="EQ723" s="3">
        <f t="shared" si="995"/>
        <v>1</v>
      </c>
      <c r="ER723" s="3">
        <f t="shared" si="995"/>
        <v>1</v>
      </c>
      <c r="ES723" s="3">
        <f t="shared" si="995"/>
        <v>1</v>
      </c>
      <c r="ET723" s="3">
        <f t="shared" si="995"/>
        <v>0</v>
      </c>
      <c r="EU723" s="3">
        <f t="shared" si="995"/>
        <v>0</v>
      </c>
      <c r="EV723" s="24">
        <f t="shared" si="995"/>
        <v>0</v>
      </c>
      <c r="EW723" s="245">
        <f t="shared" si="997"/>
        <v>3</v>
      </c>
      <c r="EX723" s="262" t="str">
        <f t="shared" si="996"/>
        <v/>
      </c>
    </row>
    <row r="724" spans="1:154" ht="16.149999999999999" customHeight="1" x14ac:dyDescent="0.25">
      <c r="A724" s="363"/>
      <c r="D724" s="363"/>
      <c r="E724" s="363"/>
      <c r="F724" s="363"/>
      <c r="G724" s="363"/>
      <c r="H724" s="363"/>
      <c r="I724" s="363"/>
      <c r="J724" s="68">
        <f t="shared" si="993"/>
        <v>888</v>
      </c>
      <c r="K724" s="417" t="str">
        <f t="shared" si="999"/>
        <v>Pterostylis z.sp.eastern</v>
      </c>
      <c r="L724" s="417">
        <v>888</v>
      </c>
      <c r="M724" s="417" t="s">
        <v>1765</v>
      </c>
      <c r="N724" s="418" t="s">
        <v>3273</v>
      </c>
      <c r="O724" s="363" t="str">
        <f t="shared" si="969"/>
        <v>S</v>
      </c>
      <c r="P724" s="144" t="s">
        <v>2323</v>
      </c>
      <c r="Q724" s="364" t="s">
        <v>3274</v>
      </c>
      <c r="R724" s="365">
        <v>42993</v>
      </c>
      <c r="S724" s="365">
        <v>43023</v>
      </c>
      <c r="T724" s="603" t="s">
        <v>7894</v>
      </c>
      <c r="U724" s="603" t="s">
        <v>7894</v>
      </c>
      <c r="V724" s="603" t="s">
        <v>7894</v>
      </c>
      <c r="W724" s="603" t="s">
        <v>7894</v>
      </c>
      <c r="X724" s="603" t="s">
        <v>7894</v>
      </c>
      <c r="Y724" s="603" t="s">
        <v>7894</v>
      </c>
      <c r="Z724" s="603" t="s">
        <v>7894</v>
      </c>
      <c r="AA724" s="603" t="s">
        <v>7894</v>
      </c>
      <c r="AB724" s="603" t="s">
        <v>7894</v>
      </c>
      <c r="AC724" s="603" t="s">
        <v>7894</v>
      </c>
      <c r="AD724" s="603" t="s">
        <v>7894</v>
      </c>
      <c r="AE724" s="603" t="s">
        <v>7894</v>
      </c>
      <c r="AF724" s="605" t="s">
        <v>48</v>
      </c>
      <c r="AG724" s="605" t="s">
        <v>48</v>
      </c>
      <c r="AH724" s="366" t="s">
        <v>685</v>
      </c>
      <c r="AI724" s="363">
        <f t="shared" si="1000"/>
        <v>6</v>
      </c>
      <c r="AJ724" s="363">
        <v>36</v>
      </c>
      <c r="AK724" s="413" t="str">
        <f t="shared" si="989"/>
        <v>Rufus Greenhoods</v>
      </c>
      <c r="AL724" s="413" t="str">
        <f t="shared" si="990"/>
        <v>Pterostylis rufa</v>
      </c>
      <c r="AM724" s="486" t="s">
        <v>7608</v>
      </c>
      <c r="AN724" s="144" t="str">
        <f t="shared" si="983"/>
        <v>tryphera</v>
      </c>
      <c r="AS724" s="69">
        <f t="shared" si="948"/>
        <v>38</v>
      </c>
      <c r="AT724" s="69">
        <f t="shared" si="949"/>
        <v>42</v>
      </c>
      <c r="AU724" s="69">
        <f t="shared" si="950"/>
        <v>9</v>
      </c>
      <c r="AV724" s="69">
        <f t="shared" si="951"/>
        <v>10</v>
      </c>
      <c r="AW724" s="81"/>
      <c r="AX724" s="70" t="s">
        <v>3275</v>
      </c>
      <c r="AY724" s="364">
        <v>48481</v>
      </c>
      <c r="AZ724" s="264" t="s">
        <v>48</v>
      </c>
      <c r="BA724" s="238"/>
      <c r="BB724" s="237" t="str">
        <f t="shared" si="952"/>
        <v/>
      </c>
      <c r="BC724" s="270">
        <f t="shared" si="1001"/>
        <v>888</v>
      </c>
      <c r="BD724" t="str">
        <f t="shared" si="1002"/>
        <v>Pterostylis z.sp.eastern</v>
      </c>
      <c r="BE724" s="367" t="e">
        <f>COUNTIFS(#REF!,L724)</f>
        <v>#REF!</v>
      </c>
      <c r="BF724" s="374" t="str">
        <f t="shared" si="994"/>
        <v>n</v>
      </c>
      <c r="BG724" s="82"/>
      <c r="BH724" s="375"/>
      <c r="BI724" s="374"/>
      <c r="BJ724" s="403"/>
      <c r="CE724" t="str">
        <f t="shared" si="991"/>
        <v>_Old species name (Pterostylis z.sp.'dwarf shell')</v>
      </c>
      <c r="CF724" s="388" t="str">
        <f t="shared" si="992"/>
        <v>Pterostylis z.sp.'dwarf shell'</v>
      </c>
      <c r="CG724" t="str">
        <f t="shared" si="1003"/>
        <v/>
      </c>
      <c r="CH724" t="str">
        <f t="shared" si="1004"/>
        <v/>
      </c>
      <c r="CI724" t="str">
        <f t="shared" si="1005"/>
        <v/>
      </c>
      <c r="CJ724" t="str">
        <f t="shared" si="1006"/>
        <v/>
      </c>
      <c r="CK724" s="359" t="str">
        <f t="shared" si="1007"/>
        <v/>
      </c>
      <c r="CL724" t="str">
        <f t="shared" si="1008"/>
        <v/>
      </c>
      <c r="CM724" t="str">
        <f t="shared" si="1009"/>
        <v/>
      </c>
      <c r="CN724" t="str">
        <f t="shared" si="1010"/>
        <v/>
      </c>
      <c r="CO724" s="359" t="str">
        <f t="shared" si="1011"/>
        <v/>
      </c>
      <c r="CP724" t="str">
        <f t="shared" si="1012"/>
        <v/>
      </c>
      <c r="CQ724" t="str">
        <f t="shared" si="1013"/>
        <v/>
      </c>
      <c r="CR724" t="str">
        <f t="shared" si="1014"/>
        <v/>
      </c>
      <c r="CS724" s="359" t="str">
        <f t="shared" si="1015"/>
        <v/>
      </c>
      <c r="CT724" t="str">
        <f t="shared" si="1016"/>
        <v/>
      </c>
      <c r="CU724" t="str">
        <f t="shared" si="1017"/>
        <v/>
      </c>
      <c r="CV724" t="str">
        <f t="shared" si="1018"/>
        <v/>
      </c>
      <c r="CW724" t="str">
        <f t="shared" si="1019"/>
        <v/>
      </c>
      <c r="CX724" s="359" t="str">
        <f t="shared" si="1020"/>
        <v/>
      </c>
      <c r="CY724" t="str">
        <f t="shared" si="1021"/>
        <v/>
      </c>
      <c r="CZ724" t="str">
        <f t="shared" si="1022"/>
        <v/>
      </c>
      <c r="DA724" t="str">
        <f t="shared" si="1023"/>
        <v/>
      </c>
      <c r="DB724" s="359" t="str">
        <f t="shared" si="1024"/>
        <v/>
      </c>
      <c r="DC724" t="str">
        <f t="shared" si="1025"/>
        <v/>
      </c>
      <c r="DD724" t="str">
        <f t="shared" si="1026"/>
        <v/>
      </c>
      <c r="DE724" t="str">
        <f t="shared" si="1027"/>
        <v/>
      </c>
      <c r="DF724" s="359" t="str">
        <f t="shared" si="1028"/>
        <v/>
      </c>
      <c r="DG724" t="str">
        <f t="shared" si="1029"/>
        <v>X</v>
      </c>
      <c r="DH724" t="str">
        <f t="shared" si="1030"/>
        <v>X</v>
      </c>
      <c r="DI724" t="str">
        <f t="shared" si="1031"/>
        <v>X</v>
      </c>
      <c r="DJ724" t="str">
        <f t="shared" si="1032"/>
        <v>X</v>
      </c>
      <c r="DK724" s="359" t="str">
        <f t="shared" si="1033"/>
        <v>X</v>
      </c>
      <c r="DL724" t="str">
        <f t="shared" si="1034"/>
        <v>X</v>
      </c>
      <c r="DM724" t="str">
        <f t="shared" si="1035"/>
        <v>X</v>
      </c>
      <c r="DN724" t="str">
        <f t="shared" si="1036"/>
        <v>X</v>
      </c>
      <c r="DO724" s="359" t="str">
        <f t="shared" si="1037"/>
        <v>X</v>
      </c>
      <c r="DP724" t="str">
        <f t="shared" si="1038"/>
        <v>X</v>
      </c>
      <c r="DQ724" t="str">
        <f t="shared" si="1039"/>
        <v>X</v>
      </c>
      <c r="DR724" t="str">
        <f t="shared" si="1040"/>
        <v>X</v>
      </c>
      <c r="DS724" s="359" t="str">
        <f t="shared" si="1041"/>
        <v>X</v>
      </c>
      <c r="DT724" t="str">
        <f t="shared" si="1042"/>
        <v/>
      </c>
      <c r="DU724" t="str">
        <f t="shared" si="1043"/>
        <v/>
      </c>
      <c r="DV724" t="str">
        <f t="shared" si="1044"/>
        <v/>
      </c>
      <c r="DW724" t="str">
        <f t="shared" si="1045"/>
        <v/>
      </c>
      <c r="DX724" s="359" t="str">
        <f t="shared" si="1046"/>
        <v/>
      </c>
      <c r="DY724" t="str">
        <f t="shared" si="1047"/>
        <v/>
      </c>
      <c r="DZ724" t="str">
        <f t="shared" si="1048"/>
        <v/>
      </c>
      <c r="EA724" t="str">
        <f t="shared" si="1049"/>
        <v/>
      </c>
      <c r="EB724" s="359" t="str">
        <f t="shared" si="1050"/>
        <v/>
      </c>
      <c r="EC724" t="str">
        <f t="shared" si="1051"/>
        <v/>
      </c>
      <c r="ED724" t="str">
        <f t="shared" si="1052"/>
        <v/>
      </c>
      <c r="EE724" t="str">
        <f t="shared" si="1053"/>
        <v/>
      </c>
      <c r="EF724" t="str">
        <f t="shared" si="1054"/>
        <v/>
      </c>
      <c r="EG724" s="359" t="str">
        <f t="shared" si="1055"/>
        <v/>
      </c>
      <c r="EH724" t="str">
        <f t="shared" si="998"/>
        <v>Pterostylis z.sp.'dwarf shell'</v>
      </c>
      <c r="EJ724" t="str">
        <f t="shared" si="955"/>
        <v>Pterostylis z.sp.eastern</v>
      </c>
      <c r="EK724" s="100">
        <f t="shared" si="995"/>
        <v>0</v>
      </c>
      <c r="EL724" s="3">
        <f t="shared" si="995"/>
        <v>0</v>
      </c>
      <c r="EM724" s="3">
        <f t="shared" si="995"/>
        <v>0</v>
      </c>
      <c r="EN724" s="3">
        <f t="shared" si="995"/>
        <v>0</v>
      </c>
      <c r="EO724" s="3">
        <f t="shared" si="995"/>
        <v>0</v>
      </c>
      <c r="EP724" s="3">
        <f t="shared" si="995"/>
        <v>0</v>
      </c>
      <c r="EQ724" s="3">
        <f t="shared" si="995"/>
        <v>0</v>
      </c>
      <c r="ER724" s="3">
        <f t="shared" si="995"/>
        <v>0</v>
      </c>
      <c r="ES724" s="3">
        <f t="shared" si="995"/>
        <v>1</v>
      </c>
      <c r="ET724" s="3">
        <f t="shared" si="995"/>
        <v>1</v>
      </c>
      <c r="EU724" s="3">
        <f t="shared" si="995"/>
        <v>0</v>
      </c>
      <c r="EV724" s="24">
        <f t="shared" si="995"/>
        <v>0</v>
      </c>
      <c r="EW724" s="245">
        <f t="shared" si="997"/>
        <v>2</v>
      </c>
      <c r="EX724" s="262" t="str">
        <f t="shared" si="996"/>
        <v/>
      </c>
    </row>
    <row r="725" spans="1:154" ht="16.149999999999999" customHeight="1" x14ac:dyDescent="0.25">
      <c r="A725" s="363"/>
      <c r="D725" s="363"/>
      <c r="E725" s="363"/>
      <c r="F725" s="363"/>
      <c r="G725" s="363"/>
      <c r="H725" s="363"/>
      <c r="I725" s="363"/>
      <c r="J725" s="68">
        <f t="shared" si="993"/>
        <v>886</v>
      </c>
      <c r="K725" s="417" t="str">
        <f t="shared" si="999"/>
        <v>Pterostylis z.sp.'elegant' (rufous)</v>
      </c>
      <c r="L725" s="417">
        <v>886</v>
      </c>
      <c r="M725" s="417" t="s">
        <v>1765</v>
      </c>
      <c r="N725" s="418" t="s">
        <v>1357</v>
      </c>
      <c r="O725" s="363" t="str">
        <f t="shared" si="969"/>
        <v>S</v>
      </c>
      <c r="P725" s="144" t="s">
        <v>2323</v>
      </c>
      <c r="Q725" s="364" t="s">
        <v>3004</v>
      </c>
      <c r="R725" s="365">
        <v>43009</v>
      </c>
      <c r="S725" s="365">
        <v>43069</v>
      </c>
      <c r="T725" s="603" t="s">
        <v>7894</v>
      </c>
      <c r="U725" s="603" t="s">
        <v>7894</v>
      </c>
      <c r="V725" s="603" t="s">
        <v>7894</v>
      </c>
      <c r="W725" s="603" t="s">
        <v>7894</v>
      </c>
      <c r="X725" s="603" t="s">
        <v>7894</v>
      </c>
      <c r="Y725" s="603" t="s">
        <v>7894</v>
      </c>
      <c r="Z725" s="603" t="s">
        <v>7894</v>
      </c>
      <c r="AA725" s="603" t="s">
        <v>7894</v>
      </c>
      <c r="AB725" s="603" t="s">
        <v>7894</v>
      </c>
      <c r="AC725" s="603" t="s">
        <v>7894</v>
      </c>
      <c r="AD725" s="603" t="s">
        <v>7894</v>
      </c>
      <c r="AE725" s="603" t="s">
        <v>7894</v>
      </c>
      <c r="AF725" s="605" t="s">
        <v>48</v>
      </c>
      <c r="AG725" s="605" t="s">
        <v>48</v>
      </c>
      <c r="AH725" s="366" t="s">
        <v>685</v>
      </c>
      <c r="AI725" s="363">
        <f t="shared" si="1000"/>
        <v>6</v>
      </c>
      <c r="AJ725" s="363">
        <v>36</v>
      </c>
      <c r="AK725" s="413" t="str">
        <f t="shared" si="989"/>
        <v>Rufus Greenhoods</v>
      </c>
      <c r="AL725" s="413" t="str">
        <f t="shared" si="990"/>
        <v>Pterostylis rufa</v>
      </c>
      <c r="AM725" s="486" t="s">
        <v>7608</v>
      </c>
      <c r="AN725" s="144" t="str">
        <f t="shared" ref="AN725:AN756" si="1056">VLOOKUP(L725,$L$3:$N$827,3,FALSE)</f>
        <v>elegantissima</v>
      </c>
      <c r="AS725" s="69">
        <f t="shared" si="948"/>
        <v>40</v>
      </c>
      <c r="AT725" s="69">
        <f t="shared" si="949"/>
        <v>48</v>
      </c>
      <c r="AU725" s="69">
        <f t="shared" si="950"/>
        <v>10</v>
      </c>
      <c r="AV725" s="69">
        <f t="shared" si="951"/>
        <v>11</v>
      </c>
      <c r="AW725" s="81"/>
      <c r="AX725" s="70"/>
      <c r="AY725" s="364">
        <v>45354</v>
      </c>
      <c r="AZ725" s="264" t="s">
        <v>48</v>
      </c>
      <c r="BA725" s="238"/>
      <c r="BB725" s="237" t="str">
        <f t="shared" si="952"/>
        <v/>
      </c>
      <c r="BC725" s="270">
        <f t="shared" si="1001"/>
        <v>886</v>
      </c>
      <c r="BD725" t="str">
        <f t="shared" si="1002"/>
        <v>Pterostylis z.sp.'elegant' (rufous)</v>
      </c>
      <c r="BE725" s="367" t="e">
        <f>COUNTIFS(#REF!,L725)</f>
        <v>#REF!</v>
      </c>
      <c r="BF725" s="374" t="str">
        <f t="shared" si="994"/>
        <v>n</v>
      </c>
      <c r="BG725" s="82"/>
      <c r="BH725" s="375"/>
      <c r="BI725" s="374"/>
      <c r="BJ725" s="403"/>
      <c r="CE725" t="str">
        <f t="shared" si="991"/>
        <v>_Old species name (Pterostylis z.sp.eastern)</v>
      </c>
      <c r="CF725" s="388" t="str">
        <f t="shared" si="992"/>
        <v>Pterostylis z.sp.eastern</v>
      </c>
      <c r="CG725" t="str">
        <f t="shared" si="1003"/>
        <v/>
      </c>
      <c r="CH725" t="str">
        <f t="shared" si="1004"/>
        <v/>
      </c>
      <c r="CI725" t="str">
        <f t="shared" si="1005"/>
        <v/>
      </c>
      <c r="CJ725" t="str">
        <f t="shared" si="1006"/>
        <v/>
      </c>
      <c r="CK725" s="359" t="str">
        <f t="shared" si="1007"/>
        <v/>
      </c>
      <c r="CL725" t="str">
        <f t="shared" si="1008"/>
        <v/>
      </c>
      <c r="CM725" t="str">
        <f t="shared" si="1009"/>
        <v/>
      </c>
      <c r="CN725" t="str">
        <f t="shared" si="1010"/>
        <v/>
      </c>
      <c r="CO725" s="359" t="str">
        <f t="shared" si="1011"/>
        <v/>
      </c>
      <c r="CP725" t="str">
        <f t="shared" si="1012"/>
        <v/>
      </c>
      <c r="CQ725" t="str">
        <f t="shared" si="1013"/>
        <v/>
      </c>
      <c r="CR725" t="str">
        <f t="shared" si="1014"/>
        <v/>
      </c>
      <c r="CS725" s="359" t="str">
        <f t="shared" si="1015"/>
        <v/>
      </c>
      <c r="CT725" t="str">
        <f t="shared" si="1016"/>
        <v/>
      </c>
      <c r="CU725" t="str">
        <f t="shared" si="1017"/>
        <v/>
      </c>
      <c r="CV725" t="str">
        <f t="shared" si="1018"/>
        <v/>
      </c>
      <c r="CW725" t="str">
        <f t="shared" si="1019"/>
        <v/>
      </c>
      <c r="CX725" s="359" t="str">
        <f t="shared" si="1020"/>
        <v/>
      </c>
      <c r="CY725" t="str">
        <f t="shared" si="1021"/>
        <v/>
      </c>
      <c r="CZ725" t="str">
        <f t="shared" si="1022"/>
        <v/>
      </c>
      <c r="DA725" t="str">
        <f t="shared" si="1023"/>
        <v/>
      </c>
      <c r="DB725" s="359" t="str">
        <f t="shared" si="1024"/>
        <v/>
      </c>
      <c r="DC725" t="str">
        <f t="shared" si="1025"/>
        <v/>
      </c>
      <c r="DD725" t="str">
        <f t="shared" si="1026"/>
        <v/>
      </c>
      <c r="DE725" t="str">
        <f t="shared" si="1027"/>
        <v/>
      </c>
      <c r="DF725" s="359" t="str">
        <f t="shared" si="1028"/>
        <v/>
      </c>
      <c r="DG725" t="str">
        <f t="shared" si="1029"/>
        <v/>
      </c>
      <c r="DH725" t="str">
        <f t="shared" si="1030"/>
        <v/>
      </c>
      <c r="DI725" t="str">
        <f t="shared" si="1031"/>
        <v/>
      </c>
      <c r="DJ725" t="str">
        <f t="shared" si="1032"/>
        <v/>
      </c>
      <c r="DK725" s="359" t="str">
        <f t="shared" si="1033"/>
        <v/>
      </c>
      <c r="DL725" t="str">
        <f t="shared" si="1034"/>
        <v/>
      </c>
      <c r="DM725" t="str">
        <f t="shared" si="1035"/>
        <v/>
      </c>
      <c r="DN725" t="str">
        <f t="shared" si="1036"/>
        <v/>
      </c>
      <c r="DO725" s="359" t="str">
        <f t="shared" si="1037"/>
        <v/>
      </c>
      <c r="DP725" t="str">
        <f t="shared" si="1038"/>
        <v/>
      </c>
      <c r="DQ725" t="str">
        <f t="shared" si="1039"/>
        <v/>
      </c>
      <c r="DR725" t="str">
        <f t="shared" si="1040"/>
        <v>X</v>
      </c>
      <c r="DS725" s="359" t="str">
        <f t="shared" si="1041"/>
        <v>X</v>
      </c>
      <c r="DT725" t="str">
        <f t="shared" si="1042"/>
        <v>X</v>
      </c>
      <c r="DU725" t="str">
        <f t="shared" si="1043"/>
        <v>X</v>
      </c>
      <c r="DV725" t="str">
        <f t="shared" si="1044"/>
        <v>X</v>
      </c>
      <c r="DW725" t="str">
        <f t="shared" si="1045"/>
        <v/>
      </c>
      <c r="DX725" s="359" t="str">
        <f t="shared" si="1046"/>
        <v/>
      </c>
      <c r="DY725" t="str">
        <f t="shared" si="1047"/>
        <v/>
      </c>
      <c r="DZ725" t="str">
        <f t="shared" si="1048"/>
        <v/>
      </c>
      <c r="EA725" t="str">
        <f t="shared" si="1049"/>
        <v/>
      </c>
      <c r="EB725" s="359" t="str">
        <f t="shared" si="1050"/>
        <v/>
      </c>
      <c r="EC725" t="str">
        <f t="shared" si="1051"/>
        <v/>
      </c>
      <c r="ED725" t="str">
        <f t="shared" si="1052"/>
        <v/>
      </c>
      <c r="EE725" t="str">
        <f t="shared" si="1053"/>
        <v/>
      </c>
      <c r="EF725" t="str">
        <f t="shared" si="1054"/>
        <v/>
      </c>
      <c r="EG725" s="359" t="str">
        <f t="shared" si="1055"/>
        <v/>
      </c>
      <c r="EH725" t="str">
        <f t="shared" si="998"/>
        <v>Pterostylis z.sp.eastern</v>
      </c>
      <c r="EJ725" t="str">
        <f t="shared" si="955"/>
        <v>Pterostylis z.sp.'elegant' (rufous)</v>
      </c>
      <c r="EK725" s="100">
        <f t="shared" si="995"/>
        <v>0</v>
      </c>
      <c r="EL725" s="3">
        <f t="shared" si="995"/>
        <v>0</v>
      </c>
      <c r="EM725" s="3">
        <f t="shared" si="995"/>
        <v>0</v>
      </c>
      <c r="EN725" s="3">
        <f t="shared" si="995"/>
        <v>0</v>
      </c>
      <c r="EO725" s="3">
        <f t="shared" si="995"/>
        <v>0</v>
      </c>
      <c r="EP725" s="3">
        <f t="shared" si="995"/>
        <v>0</v>
      </c>
      <c r="EQ725" s="3">
        <f t="shared" si="995"/>
        <v>0</v>
      </c>
      <c r="ER725" s="3">
        <f t="shared" si="995"/>
        <v>0</v>
      </c>
      <c r="ES725" s="3">
        <f t="shared" si="995"/>
        <v>0</v>
      </c>
      <c r="ET725" s="3">
        <f t="shared" si="995"/>
        <v>1</v>
      </c>
      <c r="EU725" s="3">
        <f t="shared" si="995"/>
        <v>1</v>
      </c>
      <c r="EV725" s="24">
        <f t="shared" si="995"/>
        <v>0</v>
      </c>
      <c r="EW725" s="245">
        <f t="shared" si="997"/>
        <v>2</v>
      </c>
      <c r="EX725" s="262" t="str">
        <f t="shared" si="996"/>
        <v/>
      </c>
    </row>
    <row r="726" spans="1:154" ht="16.149999999999999" customHeight="1" x14ac:dyDescent="0.25">
      <c r="A726" s="363"/>
      <c r="D726" s="363"/>
      <c r="E726" s="363"/>
      <c r="F726" s="363"/>
      <c r="G726" s="363"/>
      <c r="H726" s="363"/>
      <c r="I726" s="363"/>
      <c r="J726" s="68">
        <f t="shared" si="993"/>
        <v>1193</v>
      </c>
      <c r="K726" s="417" t="str">
        <f t="shared" si="999"/>
        <v>Pterostylis z.sp.'elegant snail' (scitula)</v>
      </c>
      <c r="L726" s="417">
        <v>1193</v>
      </c>
      <c r="M726" s="417" t="s">
        <v>1765</v>
      </c>
      <c r="N726" s="418" t="s">
        <v>3276</v>
      </c>
      <c r="O726" s="363" t="str">
        <f t="shared" si="969"/>
        <v>S</v>
      </c>
      <c r="P726" s="144" t="s">
        <v>2323</v>
      </c>
      <c r="Q726" s="364" t="s">
        <v>2073</v>
      </c>
      <c r="R726" s="365">
        <v>42948</v>
      </c>
      <c r="S726" s="365">
        <v>43008</v>
      </c>
      <c r="T726" s="603" t="s">
        <v>7894</v>
      </c>
      <c r="U726" s="603" t="s">
        <v>7894</v>
      </c>
      <c r="V726" s="603" t="s">
        <v>7894</v>
      </c>
      <c r="W726" s="603" t="s">
        <v>7894</v>
      </c>
      <c r="X726" s="603" t="s">
        <v>7894</v>
      </c>
      <c r="Y726" s="603" t="s">
        <v>7894</v>
      </c>
      <c r="Z726" s="603" t="s">
        <v>7894</v>
      </c>
      <c r="AA726" s="603" t="s">
        <v>7894</v>
      </c>
      <c r="AB726" s="603" t="s">
        <v>7894</v>
      </c>
      <c r="AC726" s="603" t="s">
        <v>7894</v>
      </c>
      <c r="AD726" s="603" t="s">
        <v>7894</v>
      </c>
      <c r="AE726" s="603" t="s">
        <v>7894</v>
      </c>
      <c r="AF726" s="605" t="s">
        <v>48</v>
      </c>
      <c r="AG726" s="605" t="s">
        <v>48</v>
      </c>
      <c r="AH726" s="366" t="s">
        <v>685</v>
      </c>
      <c r="AI726" s="363">
        <f t="shared" si="1000"/>
        <v>6</v>
      </c>
      <c r="AJ726" s="363">
        <v>34</v>
      </c>
      <c r="AK726" s="413" t="str">
        <f t="shared" si="989"/>
        <v>Snail Orchids</v>
      </c>
      <c r="AL726" s="413" t="str">
        <f t="shared" si="990"/>
        <v>Pterostylis nana</v>
      </c>
      <c r="AM726" s="486" t="s">
        <v>7608</v>
      </c>
      <c r="AN726" s="144" t="str">
        <f t="shared" si="1056"/>
        <v>scitula</v>
      </c>
      <c r="AS726" s="69">
        <f t="shared" si="948"/>
        <v>32</v>
      </c>
      <c r="AT726" s="69">
        <f t="shared" si="949"/>
        <v>39</v>
      </c>
      <c r="AU726" s="69">
        <f t="shared" si="950"/>
        <v>8</v>
      </c>
      <c r="AV726" s="69">
        <f t="shared" si="951"/>
        <v>9</v>
      </c>
      <c r="AW726" s="81"/>
      <c r="AX726" s="70"/>
      <c r="AY726" s="364">
        <v>45344</v>
      </c>
      <c r="AZ726" s="264" t="s">
        <v>48</v>
      </c>
      <c r="BA726" s="238"/>
      <c r="BB726" s="237" t="str">
        <f t="shared" si="952"/>
        <v/>
      </c>
      <c r="BC726" s="270">
        <f t="shared" si="1001"/>
        <v>1193</v>
      </c>
      <c r="BD726" t="str">
        <f t="shared" si="1002"/>
        <v>Pterostylis z.sp.'elegant snail' (scitula)</v>
      </c>
      <c r="BE726" s="367" t="e">
        <f>COUNTIFS(#REF!,L726)</f>
        <v>#REF!</v>
      </c>
      <c r="BF726" s="374" t="str">
        <f t="shared" si="994"/>
        <v>n</v>
      </c>
      <c r="BG726" s="82"/>
      <c r="BH726" s="375"/>
      <c r="BI726" s="374"/>
      <c r="BJ726" s="403"/>
      <c r="CE726" t="str">
        <f t="shared" si="991"/>
        <v>_Old species name (Pterostylis z.sp.'elegant' (rufous))</v>
      </c>
      <c r="CF726" s="388" t="str">
        <f t="shared" si="992"/>
        <v>Pterostylis z.sp.'elegant' (rufous)</v>
      </c>
      <c r="CG726" t="str">
        <f t="shared" si="1003"/>
        <v/>
      </c>
      <c r="CH726" t="str">
        <f t="shared" si="1004"/>
        <v/>
      </c>
      <c r="CI726" t="str">
        <f t="shared" si="1005"/>
        <v/>
      </c>
      <c r="CJ726" t="str">
        <f t="shared" si="1006"/>
        <v/>
      </c>
      <c r="CK726" s="359" t="str">
        <f t="shared" si="1007"/>
        <v/>
      </c>
      <c r="CL726" t="str">
        <f t="shared" si="1008"/>
        <v/>
      </c>
      <c r="CM726" t="str">
        <f t="shared" si="1009"/>
        <v/>
      </c>
      <c r="CN726" t="str">
        <f t="shared" si="1010"/>
        <v/>
      </c>
      <c r="CO726" s="359" t="str">
        <f t="shared" si="1011"/>
        <v/>
      </c>
      <c r="CP726" t="str">
        <f t="shared" si="1012"/>
        <v/>
      </c>
      <c r="CQ726" t="str">
        <f t="shared" si="1013"/>
        <v/>
      </c>
      <c r="CR726" t="str">
        <f t="shared" si="1014"/>
        <v/>
      </c>
      <c r="CS726" s="359" t="str">
        <f t="shared" si="1015"/>
        <v/>
      </c>
      <c r="CT726" t="str">
        <f t="shared" si="1016"/>
        <v/>
      </c>
      <c r="CU726" t="str">
        <f t="shared" si="1017"/>
        <v/>
      </c>
      <c r="CV726" t="str">
        <f t="shared" si="1018"/>
        <v/>
      </c>
      <c r="CW726" t="str">
        <f t="shared" si="1019"/>
        <v/>
      </c>
      <c r="CX726" s="359" t="str">
        <f t="shared" si="1020"/>
        <v/>
      </c>
      <c r="CY726" t="str">
        <f t="shared" si="1021"/>
        <v/>
      </c>
      <c r="CZ726" t="str">
        <f t="shared" si="1022"/>
        <v/>
      </c>
      <c r="DA726" t="str">
        <f t="shared" si="1023"/>
        <v/>
      </c>
      <c r="DB726" s="359" t="str">
        <f t="shared" si="1024"/>
        <v/>
      </c>
      <c r="DC726" t="str">
        <f t="shared" si="1025"/>
        <v/>
      </c>
      <c r="DD726" t="str">
        <f t="shared" si="1026"/>
        <v/>
      </c>
      <c r="DE726" t="str">
        <f t="shared" si="1027"/>
        <v/>
      </c>
      <c r="DF726" s="359" t="str">
        <f t="shared" si="1028"/>
        <v/>
      </c>
      <c r="DG726" t="str">
        <f t="shared" si="1029"/>
        <v/>
      </c>
      <c r="DH726" t="str">
        <f t="shared" si="1030"/>
        <v/>
      </c>
      <c r="DI726" t="str">
        <f t="shared" si="1031"/>
        <v/>
      </c>
      <c r="DJ726" t="str">
        <f t="shared" si="1032"/>
        <v/>
      </c>
      <c r="DK726" s="359" t="str">
        <f t="shared" si="1033"/>
        <v/>
      </c>
      <c r="DL726" t="str">
        <f t="shared" si="1034"/>
        <v/>
      </c>
      <c r="DM726" t="str">
        <f t="shared" si="1035"/>
        <v/>
      </c>
      <c r="DN726" t="str">
        <f t="shared" si="1036"/>
        <v/>
      </c>
      <c r="DO726" s="359" t="str">
        <f t="shared" si="1037"/>
        <v/>
      </c>
      <c r="DP726" t="str">
        <f t="shared" si="1038"/>
        <v/>
      </c>
      <c r="DQ726" t="str">
        <f t="shared" si="1039"/>
        <v/>
      </c>
      <c r="DR726" t="str">
        <f t="shared" si="1040"/>
        <v/>
      </c>
      <c r="DS726" s="359" t="str">
        <f t="shared" si="1041"/>
        <v/>
      </c>
      <c r="DT726" t="str">
        <f t="shared" si="1042"/>
        <v>X</v>
      </c>
      <c r="DU726" t="str">
        <f t="shared" si="1043"/>
        <v>X</v>
      </c>
      <c r="DV726" t="str">
        <f t="shared" si="1044"/>
        <v>X</v>
      </c>
      <c r="DW726" t="str">
        <f t="shared" si="1045"/>
        <v>X</v>
      </c>
      <c r="DX726" s="359" t="str">
        <f t="shared" si="1046"/>
        <v>X</v>
      </c>
      <c r="DY726" t="str">
        <f t="shared" si="1047"/>
        <v>X</v>
      </c>
      <c r="DZ726" t="str">
        <f t="shared" si="1048"/>
        <v>X</v>
      </c>
      <c r="EA726" t="str">
        <f t="shared" si="1049"/>
        <v>X</v>
      </c>
      <c r="EB726" s="359" t="str">
        <f t="shared" si="1050"/>
        <v>X</v>
      </c>
      <c r="EC726" t="str">
        <f t="shared" si="1051"/>
        <v/>
      </c>
      <c r="ED726" t="str">
        <f t="shared" si="1052"/>
        <v/>
      </c>
      <c r="EE726" t="str">
        <f t="shared" si="1053"/>
        <v/>
      </c>
      <c r="EF726" t="str">
        <f t="shared" si="1054"/>
        <v/>
      </c>
      <c r="EG726" s="359" t="str">
        <f t="shared" si="1055"/>
        <v/>
      </c>
      <c r="EH726" t="str">
        <f t="shared" si="998"/>
        <v>Pterostylis z.sp.'elegant' (rufous)</v>
      </c>
      <c r="EJ726" t="str">
        <f t="shared" si="955"/>
        <v>Pterostylis z.sp.'elegant snail' (scitula)</v>
      </c>
      <c r="EK726" s="100">
        <f t="shared" si="995"/>
        <v>0</v>
      </c>
      <c r="EL726" s="3">
        <f t="shared" si="995"/>
        <v>0</v>
      </c>
      <c r="EM726" s="3">
        <f t="shared" si="995"/>
        <v>0</v>
      </c>
      <c r="EN726" s="3">
        <f t="shared" si="995"/>
        <v>0</v>
      </c>
      <c r="EO726" s="3">
        <f t="shared" si="995"/>
        <v>0</v>
      </c>
      <c r="EP726" s="3">
        <f t="shared" si="995"/>
        <v>0</v>
      </c>
      <c r="EQ726" s="3">
        <f t="shared" si="995"/>
        <v>0</v>
      </c>
      <c r="ER726" s="3">
        <f t="shared" si="995"/>
        <v>1</v>
      </c>
      <c r="ES726" s="3">
        <f t="shared" si="995"/>
        <v>1</v>
      </c>
      <c r="ET726" s="3">
        <f t="shared" si="995"/>
        <v>0</v>
      </c>
      <c r="EU726" s="3">
        <f t="shared" si="995"/>
        <v>0</v>
      </c>
      <c r="EV726" s="24">
        <f t="shared" si="995"/>
        <v>0</v>
      </c>
      <c r="EW726" s="245">
        <f t="shared" si="997"/>
        <v>2</v>
      </c>
      <c r="EX726" s="262" t="str">
        <f t="shared" si="996"/>
        <v/>
      </c>
    </row>
    <row r="727" spans="1:154" ht="16.149999999999999" customHeight="1" x14ac:dyDescent="0.25">
      <c r="A727" s="363"/>
      <c r="D727" s="363"/>
      <c r="E727" s="363"/>
      <c r="F727" s="363"/>
      <c r="G727" s="363"/>
      <c r="H727" s="363"/>
      <c r="I727" s="363"/>
      <c r="J727" s="68">
        <f t="shared" si="993"/>
        <v>798</v>
      </c>
      <c r="K727" s="417" t="str">
        <f t="shared" si="999"/>
        <v>Pterostylis z.sp.Esperance</v>
      </c>
      <c r="L727" s="417">
        <v>798</v>
      </c>
      <c r="M727" s="417" t="s">
        <v>1765</v>
      </c>
      <c r="N727" s="418" t="s">
        <v>3277</v>
      </c>
      <c r="O727" s="363" t="str">
        <f t="shared" si="969"/>
        <v>S</v>
      </c>
      <c r="P727" s="144" t="s">
        <v>2323</v>
      </c>
      <c r="Q727" s="364" t="s">
        <v>3017</v>
      </c>
      <c r="R727" s="365">
        <v>42978</v>
      </c>
      <c r="S727" s="365">
        <v>43008</v>
      </c>
      <c r="T727" s="603" t="s">
        <v>7894</v>
      </c>
      <c r="U727" s="603" t="s">
        <v>7894</v>
      </c>
      <c r="V727" s="603" t="s">
        <v>7894</v>
      </c>
      <c r="W727" s="603" t="s">
        <v>7894</v>
      </c>
      <c r="X727" s="603" t="s">
        <v>7894</v>
      </c>
      <c r="Y727" s="603" t="s">
        <v>7894</v>
      </c>
      <c r="Z727" s="603" t="s">
        <v>7894</v>
      </c>
      <c r="AA727" s="603" t="s">
        <v>7894</v>
      </c>
      <c r="AB727" s="603" t="s">
        <v>7894</v>
      </c>
      <c r="AC727" s="603" t="s">
        <v>7894</v>
      </c>
      <c r="AD727" s="603" t="s">
        <v>7894</v>
      </c>
      <c r="AE727" s="603" t="s">
        <v>7894</v>
      </c>
      <c r="AF727" s="605" t="s">
        <v>48</v>
      </c>
      <c r="AG727" s="605" t="s">
        <v>48</v>
      </c>
      <c r="AH727" s="366" t="s">
        <v>685</v>
      </c>
      <c r="AI727" s="363">
        <f t="shared" si="1000"/>
        <v>6</v>
      </c>
      <c r="AJ727" s="363">
        <v>32</v>
      </c>
      <c r="AK727" s="413" t="str">
        <f t="shared" si="989"/>
        <v>Bird Orchids</v>
      </c>
      <c r="AL727" s="413" t="str">
        <f t="shared" si="990"/>
        <v>Pterostylis barbata/turfosa</v>
      </c>
      <c r="AM727" s="486" t="s">
        <v>7608</v>
      </c>
      <c r="AN727" s="144" t="str">
        <f t="shared" si="1056"/>
        <v>turfosa</v>
      </c>
      <c r="AS727" s="69">
        <f t="shared" si="948"/>
        <v>36</v>
      </c>
      <c r="AT727" s="69">
        <f t="shared" si="949"/>
        <v>39</v>
      </c>
      <c r="AU727" s="69">
        <f t="shared" si="950"/>
        <v>8</v>
      </c>
      <c r="AV727" s="69">
        <f t="shared" si="951"/>
        <v>9</v>
      </c>
      <c r="AW727" s="81"/>
      <c r="AX727" s="70" t="s">
        <v>3278</v>
      </c>
      <c r="AY727" s="364">
        <v>10998</v>
      </c>
      <c r="AZ727" s="264" t="s">
        <v>48</v>
      </c>
      <c r="BA727" s="238"/>
      <c r="BB727" s="237" t="str">
        <f t="shared" si="952"/>
        <v/>
      </c>
      <c r="BC727" s="270">
        <f t="shared" si="1001"/>
        <v>798</v>
      </c>
      <c r="BD727" t="str">
        <f t="shared" si="1002"/>
        <v>Pterostylis z.sp.Esperance</v>
      </c>
      <c r="BE727" s="367" t="e">
        <f>COUNTIFS(#REF!,L727)</f>
        <v>#REF!</v>
      </c>
      <c r="BF727" s="374" t="str">
        <f t="shared" si="994"/>
        <v>n</v>
      </c>
      <c r="BG727" s="82"/>
      <c r="BH727" s="375"/>
      <c r="BI727" s="374"/>
      <c r="BJ727" s="403"/>
      <c r="CE727" t="str">
        <f t="shared" si="991"/>
        <v>_Old species name (Pterostylis z.sp.'elegant snail' (scitula))</v>
      </c>
      <c r="CF727" s="388" t="str">
        <f t="shared" si="992"/>
        <v>Pterostylis z.sp.'elegant snail' (scitula)</v>
      </c>
      <c r="CG727" t="str">
        <f t="shared" si="1003"/>
        <v/>
      </c>
      <c r="CH727" t="str">
        <f t="shared" si="1004"/>
        <v/>
      </c>
      <c r="CI727" t="str">
        <f t="shared" si="1005"/>
        <v/>
      </c>
      <c r="CJ727" t="str">
        <f t="shared" si="1006"/>
        <v/>
      </c>
      <c r="CK727" s="359" t="str">
        <f t="shared" si="1007"/>
        <v/>
      </c>
      <c r="CL727" t="str">
        <f t="shared" si="1008"/>
        <v/>
      </c>
      <c r="CM727" t="str">
        <f t="shared" si="1009"/>
        <v/>
      </c>
      <c r="CN727" t="str">
        <f t="shared" si="1010"/>
        <v/>
      </c>
      <c r="CO727" s="359" t="str">
        <f t="shared" si="1011"/>
        <v/>
      </c>
      <c r="CP727" t="str">
        <f t="shared" si="1012"/>
        <v/>
      </c>
      <c r="CQ727" t="str">
        <f t="shared" si="1013"/>
        <v/>
      </c>
      <c r="CR727" t="str">
        <f t="shared" si="1014"/>
        <v/>
      </c>
      <c r="CS727" s="359" t="str">
        <f t="shared" si="1015"/>
        <v/>
      </c>
      <c r="CT727" t="str">
        <f t="shared" si="1016"/>
        <v/>
      </c>
      <c r="CU727" t="str">
        <f t="shared" si="1017"/>
        <v/>
      </c>
      <c r="CV727" t="str">
        <f t="shared" si="1018"/>
        <v/>
      </c>
      <c r="CW727" t="str">
        <f t="shared" si="1019"/>
        <v/>
      </c>
      <c r="CX727" s="359" t="str">
        <f t="shared" si="1020"/>
        <v/>
      </c>
      <c r="CY727" t="str">
        <f t="shared" si="1021"/>
        <v/>
      </c>
      <c r="CZ727" t="str">
        <f t="shared" si="1022"/>
        <v/>
      </c>
      <c r="DA727" t="str">
        <f t="shared" si="1023"/>
        <v/>
      </c>
      <c r="DB727" s="359" t="str">
        <f t="shared" si="1024"/>
        <v/>
      </c>
      <c r="DC727" t="str">
        <f t="shared" si="1025"/>
        <v/>
      </c>
      <c r="DD727" t="str">
        <f t="shared" si="1026"/>
        <v/>
      </c>
      <c r="DE727" t="str">
        <f t="shared" si="1027"/>
        <v/>
      </c>
      <c r="DF727" s="359" t="str">
        <f t="shared" si="1028"/>
        <v/>
      </c>
      <c r="DG727" t="str">
        <f t="shared" si="1029"/>
        <v/>
      </c>
      <c r="DH727" t="str">
        <f t="shared" si="1030"/>
        <v/>
      </c>
      <c r="DI727" t="str">
        <f t="shared" si="1031"/>
        <v/>
      </c>
      <c r="DJ727" t="str">
        <f t="shared" si="1032"/>
        <v/>
      </c>
      <c r="DK727" s="359" t="str">
        <f t="shared" si="1033"/>
        <v/>
      </c>
      <c r="DL727" t="str">
        <f t="shared" si="1034"/>
        <v>X</v>
      </c>
      <c r="DM727" t="str">
        <f t="shared" si="1035"/>
        <v>X</v>
      </c>
      <c r="DN727" t="str">
        <f t="shared" si="1036"/>
        <v>X</v>
      </c>
      <c r="DO727" s="359" t="str">
        <f t="shared" si="1037"/>
        <v>X</v>
      </c>
      <c r="DP727" t="str">
        <f t="shared" si="1038"/>
        <v>X</v>
      </c>
      <c r="DQ727" t="str">
        <f t="shared" si="1039"/>
        <v>X</v>
      </c>
      <c r="DR727" t="str">
        <f t="shared" si="1040"/>
        <v>X</v>
      </c>
      <c r="DS727" s="359" t="str">
        <f t="shared" si="1041"/>
        <v>X</v>
      </c>
      <c r="DT727" t="str">
        <f t="shared" si="1042"/>
        <v/>
      </c>
      <c r="DU727" t="str">
        <f t="shared" si="1043"/>
        <v/>
      </c>
      <c r="DV727" t="str">
        <f t="shared" si="1044"/>
        <v/>
      </c>
      <c r="DW727" t="str">
        <f t="shared" si="1045"/>
        <v/>
      </c>
      <c r="DX727" s="359" t="str">
        <f t="shared" si="1046"/>
        <v/>
      </c>
      <c r="DY727" t="str">
        <f t="shared" si="1047"/>
        <v/>
      </c>
      <c r="DZ727" t="str">
        <f t="shared" si="1048"/>
        <v/>
      </c>
      <c r="EA727" t="str">
        <f t="shared" si="1049"/>
        <v/>
      </c>
      <c r="EB727" s="359" t="str">
        <f t="shared" si="1050"/>
        <v/>
      </c>
      <c r="EC727" t="str">
        <f t="shared" si="1051"/>
        <v/>
      </c>
      <c r="ED727" t="str">
        <f t="shared" si="1052"/>
        <v/>
      </c>
      <c r="EE727" t="str">
        <f t="shared" si="1053"/>
        <v/>
      </c>
      <c r="EF727" t="str">
        <f t="shared" si="1054"/>
        <v/>
      </c>
      <c r="EG727" s="359" t="str">
        <f t="shared" si="1055"/>
        <v/>
      </c>
      <c r="EH727" t="str">
        <f t="shared" si="998"/>
        <v>Pterostylis z.sp.'elegant snail' (scitula)</v>
      </c>
      <c r="EJ727" t="str">
        <f t="shared" si="955"/>
        <v>Pterostylis z.sp.Esperance</v>
      </c>
      <c r="EK727" s="100">
        <f t="shared" si="995"/>
        <v>0</v>
      </c>
      <c r="EL727" s="3">
        <f t="shared" si="995"/>
        <v>0</v>
      </c>
      <c r="EM727" s="3">
        <f t="shared" si="995"/>
        <v>0</v>
      </c>
      <c r="EN727" s="3">
        <f t="shared" si="995"/>
        <v>0</v>
      </c>
      <c r="EO727" s="3">
        <f t="shared" si="995"/>
        <v>0</v>
      </c>
      <c r="EP727" s="3">
        <f t="shared" si="995"/>
        <v>0</v>
      </c>
      <c r="EQ727" s="3">
        <f t="shared" si="995"/>
        <v>0</v>
      </c>
      <c r="ER727" s="3">
        <f t="shared" si="995"/>
        <v>1</v>
      </c>
      <c r="ES727" s="3">
        <f t="shared" si="995"/>
        <v>1</v>
      </c>
      <c r="ET727" s="3">
        <f t="shared" si="995"/>
        <v>0</v>
      </c>
      <c r="EU727" s="3">
        <f t="shared" si="995"/>
        <v>0</v>
      </c>
      <c r="EV727" s="24">
        <f t="shared" si="995"/>
        <v>0</v>
      </c>
      <c r="EW727" s="245">
        <f t="shared" si="997"/>
        <v>2</v>
      </c>
      <c r="EX727" s="262" t="str">
        <f t="shared" si="996"/>
        <v/>
      </c>
    </row>
    <row r="728" spans="1:154" ht="16.149999999999999" customHeight="1" x14ac:dyDescent="0.25">
      <c r="A728" s="363"/>
      <c r="D728" s="363"/>
      <c r="E728" s="363"/>
      <c r="F728" s="363"/>
      <c r="G728" s="363"/>
      <c r="H728" s="363"/>
      <c r="I728" s="363"/>
      <c r="J728" s="68">
        <f t="shared" si="993"/>
        <v>946</v>
      </c>
      <c r="K728" s="417" t="str">
        <f t="shared" si="999"/>
        <v>Pterostylis z.sp.'Esperance granite'</v>
      </c>
      <c r="L728" s="417">
        <v>946</v>
      </c>
      <c r="M728" s="417" t="s">
        <v>1765</v>
      </c>
      <c r="N728" s="418" t="s">
        <v>3279</v>
      </c>
      <c r="O728" s="363" t="str">
        <f t="shared" si="969"/>
        <v>S</v>
      </c>
      <c r="P728" s="144" t="s">
        <v>2323</v>
      </c>
      <c r="Q728" s="364" t="s">
        <v>2433</v>
      </c>
      <c r="R728" s="365">
        <v>42917</v>
      </c>
      <c r="S728" s="365">
        <v>42979</v>
      </c>
      <c r="T728" s="603" t="s">
        <v>7894</v>
      </c>
      <c r="U728" s="603" t="s">
        <v>7894</v>
      </c>
      <c r="V728" s="603" t="s">
        <v>7894</v>
      </c>
      <c r="W728" s="603" t="s">
        <v>7894</v>
      </c>
      <c r="X728" s="603" t="s">
        <v>7894</v>
      </c>
      <c r="Y728" s="603" t="s">
        <v>7894</v>
      </c>
      <c r="Z728" s="603" t="s">
        <v>7894</v>
      </c>
      <c r="AA728" s="603" t="s">
        <v>7894</v>
      </c>
      <c r="AB728" s="603" t="s">
        <v>7894</v>
      </c>
      <c r="AC728" s="603" t="s">
        <v>7894</v>
      </c>
      <c r="AD728" s="603" t="s">
        <v>7894</v>
      </c>
      <c r="AE728" s="603" t="s">
        <v>7894</v>
      </c>
      <c r="AF728" s="605" t="s">
        <v>48</v>
      </c>
      <c r="AG728" s="605" t="s">
        <v>48</v>
      </c>
      <c r="AH728" s="366" t="s">
        <v>685</v>
      </c>
      <c r="AI728" s="363">
        <f t="shared" si="1000"/>
        <v>6</v>
      </c>
      <c r="AJ728" s="363">
        <v>34</v>
      </c>
      <c r="AK728" s="413" t="str">
        <f t="shared" si="989"/>
        <v>Snail Orchids</v>
      </c>
      <c r="AL728" s="413" t="str">
        <f t="shared" si="990"/>
        <v>Pterostylis nana</v>
      </c>
      <c r="AM728" s="486" t="s">
        <v>7608</v>
      </c>
      <c r="AN728" s="144" t="str">
        <f t="shared" si="1056"/>
        <v>voigtii</v>
      </c>
      <c r="AS728" s="69">
        <f t="shared" si="948"/>
        <v>27</v>
      </c>
      <c r="AT728" s="69">
        <f t="shared" si="949"/>
        <v>35</v>
      </c>
      <c r="AU728" s="69">
        <f t="shared" si="950"/>
        <v>7</v>
      </c>
      <c r="AV728" s="69">
        <f t="shared" si="951"/>
        <v>9</v>
      </c>
      <c r="AW728" s="81"/>
      <c r="AX728" s="70" t="s">
        <v>48</v>
      </c>
      <c r="AY728" s="364">
        <v>45345</v>
      </c>
      <c r="AZ728" s="264" t="s">
        <v>48</v>
      </c>
      <c r="BA728" s="238"/>
      <c r="BB728" s="237" t="str">
        <f t="shared" si="952"/>
        <v/>
      </c>
      <c r="BC728" s="270">
        <f t="shared" si="1001"/>
        <v>946</v>
      </c>
      <c r="BD728" t="str">
        <f t="shared" si="1002"/>
        <v>Pterostylis z.sp.'Esperance granite'</v>
      </c>
      <c r="BE728" s="367" t="e">
        <f>COUNTIFS(#REF!,L728)</f>
        <v>#REF!</v>
      </c>
      <c r="BF728" s="374" t="str">
        <f t="shared" si="994"/>
        <v>n</v>
      </c>
      <c r="BG728" s="82"/>
      <c r="BH728" s="375"/>
      <c r="BI728" s="374"/>
      <c r="BJ728" s="403"/>
      <c r="CE728" t="str">
        <f t="shared" si="991"/>
        <v>_Old species name (Pterostylis z.sp.Esperance)</v>
      </c>
      <c r="CF728" s="388" t="str">
        <f t="shared" si="992"/>
        <v>Pterostylis z.sp.Esperance</v>
      </c>
      <c r="CG728" t="str">
        <f t="shared" si="1003"/>
        <v/>
      </c>
      <c r="CH728" t="str">
        <f t="shared" si="1004"/>
        <v/>
      </c>
      <c r="CI728" t="str">
        <f t="shared" si="1005"/>
        <v/>
      </c>
      <c r="CJ728" t="str">
        <f t="shared" si="1006"/>
        <v/>
      </c>
      <c r="CK728" s="359" t="str">
        <f t="shared" si="1007"/>
        <v/>
      </c>
      <c r="CL728" t="str">
        <f t="shared" si="1008"/>
        <v/>
      </c>
      <c r="CM728" t="str">
        <f t="shared" si="1009"/>
        <v/>
      </c>
      <c r="CN728" t="str">
        <f t="shared" si="1010"/>
        <v/>
      </c>
      <c r="CO728" s="359" t="str">
        <f t="shared" si="1011"/>
        <v/>
      </c>
      <c r="CP728" t="str">
        <f t="shared" si="1012"/>
        <v/>
      </c>
      <c r="CQ728" t="str">
        <f t="shared" si="1013"/>
        <v/>
      </c>
      <c r="CR728" t="str">
        <f t="shared" si="1014"/>
        <v/>
      </c>
      <c r="CS728" s="359" t="str">
        <f t="shared" si="1015"/>
        <v/>
      </c>
      <c r="CT728" t="str">
        <f t="shared" si="1016"/>
        <v/>
      </c>
      <c r="CU728" t="str">
        <f t="shared" si="1017"/>
        <v/>
      </c>
      <c r="CV728" t="str">
        <f t="shared" si="1018"/>
        <v/>
      </c>
      <c r="CW728" t="str">
        <f t="shared" si="1019"/>
        <v/>
      </c>
      <c r="CX728" s="359" t="str">
        <f t="shared" si="1020"/>
        <v/>
      </c>
      <c r="CY728" t="str">
        <f t="shared" si="1021"/>
        <v/>
      </c>
      <c r="CZ728" t="str">
        <f t="shared" si="1022"/>
        <v/>
      </c>
      <c r="DA728" t="str">
        <f t="shared" si="1023"/>
        <v/>
      </c>
      <c r="DB728" s="359" t="str">
        <f t="shared" si="1024"/>
        <v/>
      </c>
      <c r="DC728" t="str">
        <f t="shared" si="1025"/>
        <v/>
      </c>
      <c r="DD728" t="str">
        <f t="shared" si="1026"/>
        <v/>
      </c>
      <c r="DE728" t="str">
        <f t="shared" si="1027"/>
        <v/>
      </c>
      <c r="DF728" s="359" t="str">
        <f t="shared" si="1028"/>
        <v/>
      </c>
      <c r="DG728" t="str">
        <f t="shared" si="1029"/>
        <v/>
      </c>
      <c r="DH728" t="str">
        <f t="shared" si="1030"/>
        <v/>
      </c>
      <c r="DI728" t="str">
        <f t="shared" si="1031"/>
        <v/>
      </c>
      <c r="DJ728" t="str">
        <f t="shared" si="1032"/>
        <v/>
      </c>
      <c r="DK728" s="359" t="str">
        <f t="shared" si="1033"/>
        <v/>
      </c>
      <c r="DL728" t="str">
        <f t="shared" si="1034"/>
        <v/>
      </c>
      <c r="DM728" t="str">
        <f t="shared" si="1035"/>
        <v/>
      </c>
      <c r="DN728" t="str">
        <f t="shared" si="1036"/>
        <v/>
      </c>
      <c r="DO728" s="359" t="str">
        <f t="shared" si="1037"/>
        <v/>
      </c>
      <c r="DP728" t="str">
        <f t="shared" si="1038"/>
        <v>X</v>
      </c>
      <c r="DQ728" t="str">
        <f t="shared" si="1039"/>
        <v>X</v>
      </c>
      <c r="DR728" t="str">
        <f t="shared" si="1040"/>
        <v>X</v>
      </c>
      <c r="DS728" s="359" t="str">
        <f t="shared" si="1041"/>
        <v>X</v>
      </c>
      <c r="DT728" t="str">
        <f t="shared" si="1042"/>
        <v/>
      </c>
      <c r="DU728" t="str">
        <f t="shared" si="1043"/>
        <v/>
      </c>
      <c r="DV728" t="str">
        <f t="shared" si="1044"/>
        <v/>
      </c>
      <c r="DW728" t="str">
        <f t="shared" si="1045"/>
        <v/>
      </c>
      <c r="DX728" s="359" t="str">
        <f t="shared" si="1046"/>
        <v/>
      </c>
      <c r="DY728" t="str">
        <f t="shared" si="1047"/>
        <v/>
      </c>
      <c r="DZ728" t="str">
        <f t="shared" si="1048"/>
        <v/>
      </c>
      <c r="EA728" t="str">
        <f t="shared" si="1049"/>
        <v/>
      </c>
      <c r="EB728" s="359" t="str">
        <f t="shared" si="1050"/>
        <v/>
      </c>
      <c r="EC728" t="str">
        <f t="shared" si="1051"/>
        <v/>
      </c>
      <c r="ED728" t="str">
        <f t="shared" si="1052"/>
        <v/>
      </c>
      <c r="EE728" t="str">
        <f t="shared" si="1053"/>
        <v/>
      </c>
      <c r="EF728" t="str">
        <f t="shared" si="1054"/>
        <v/>
      </c>
      <c r="EG728" s="359" t="str">
        <f t="shared" si="1055"/>
        <v/>
      </c>
      <c r="EH728" t="str">
        <f t="shared" si="998"/>
        <v>Pterostylis z.sp.Esperance</v>
      </c>
      <c r="EJ728" t="str">
        <f t="shared" si="955"/>
        <v>Pterostylis z.sp.'Esperance granite'</v>
      </c>
      <c r="EK728" s="100">
        <f t="shared" si="995"/>
        <v>0</v>
      </c>
      <c r="EL728" s="3">
        <f t="shared" si="995"/>
        <v>0</v>
      </c>
      <c r="EM728" s="3">
        <f t="shared" si="995"/>
        <v>0</v>
      </c>
      <c r="EN728" s="3">
        <f t="shared" si="995"/>
        <v>0</v>
      </c>
      <c r="EO728" s="3">
        <f t="shared" si="995"/>
        <v>0</v>
      </c>
      <c r="EP728" s="3">
        <f t="shared" si="995"/>
        <v>0</v>
      </c>
      <c r="EQ728" s="3">
        <f t="shared" si="995"/>
        <v>1</v>
      </c>
      <c r="ER728" s="3">
        <f t="shared" si="995"/>
        <v>1</v>
      </c>
      <c r="ES728" s="3">
        <f t="shared" si="995"/>
        <v>1</v>
      </c>
      <c r="ET728" s="3">
        <f t="shared" si="995"/>
        <v>0</v>
      </c>
      <c r="EU728" s="3">
        <f t="shared" si="995"/>
        <v>0</v>
      </c>
      <c r="EV728" s="24">
        <f t="shared" si="995"/>
        <v>0</v>
      </c>
      <c r="EW728" s="245">
        <f t="shared" si="997"/>
        <v>3</v>
      </c>
      <c r="EX728" s="262" t="str">
        <f t="shared" si="996"/>
        <v/>
      </c>
    </row>
    <row r="729" spans="1:154" ht="16.149999999999999" customHeight="1" x14ac:dyDescent="0.25">
      <c r="A729" s="363"/>
      <c r="D729" s="363"/>
      <c r="E729" s="363"/>
      <c r="F729" s="363"/>
      <c r="G729" s="363"/>
      <c r="H729" s="363"/>
      <c r="I729" s="363"/>
      <c r="J729" s="68">
        <f t="shared" si="993"/>
        <v>844</v>
      </c>
      <c r="K729" s="417" t="str">
        <f t="shared" si="999"/>
        <v>Pterostylis z.sp.'exserted labellum'</v>
      </c>
      <c r="L729" s="417">
        <v>844</v>
      </c>
      <c r="M729" s="417" t="s">
        <v>1765</v>
      </c>
      <c r="N729" s="418" t="s">
        <v>3280</v>
      </c>
      <c r="O729" s="363" t="str">
        <f t="shared" si="969"/>
        <v>S</v>
      </c>
      <c r="P729" s="144" t="s">
        <v>2323</v>
      </c>
      <c r="Q729" s="364" t="s">
        <v>3012</v>
      </c>
      <c r="R729" s="365">
        <v>42978</v>
      </c>
      <c r="S729" s="365">
        <v>43039</v>
      </c>
      <c r="T729" s="603" t="s">
        <v>7894</v>
      </c>
      <c r="U729" s="603" t="s">
        <v>7894</v>
      </c>
      <c r="V729" s="603" t="s">
        <v>7894</v>
      </c>
      <c r="W729" s="603" t="s">
        <v>7894</v>
      </c>
      <c r="X729" s="603" t="s">
        <v>7894</v>
      </c>
      <c r="Y729" s="603" t="s">
        <v>7894</v>
      </c>
      <c r="Z729" s="603" t="s">
        <v>7894</v>
      </c>
      <c r="AA729" s="603" t="s">
        <v>7894</v>
      </c>
      <c r="AB729" s="603" t="s">
        <v>7894</v>
      </c>
      <c r="AC729" s="603" t="s">
        <v>7894</v>
      </c>
      <c r="AD729" s="603" t="s">
        <v>7894</v>
      </c>
      <c r="AE729" s="603" t="s">
        <v>7894</v>
      </c>
      <c r="AF729" s="605" t="s">
        <v>48</v>
      </c>
      <c r="AG729" s="605" t="s">
        <v>48</v>
      </c>
      <c r="AH729" s="366" t="s">
        <v>685</v>
      </c>
      <c r="AI729" s="363">
        <f t="shared" si="1000"/>
        <v>6</v>
      </c>
      <c r="AJ729" s="363">
        <v>36</v>
      </c>
      <c r="AK729" s="413" t="str">
        <f t="shared" si="989"/>
        <v>Rufus Greenhoods</v>
      </c>
      <c r="AL729" s="413" t="str">
        <f t="shared" si="990"/>
        <v>Pterostylis rufa</v>
      </c>
      <c r="AM729" s="486" t="s">
        <v>7608</v>
      </c>
      <c r="AN729" s="144" t="str">
        <f t="shared" si="1056"/>
        <v>exserta</v>
      </c>
      <c r="AS729" s="69">
        <f t="shared" si="948"/>
        <v>36</v>
      </c>
      <c r="AT729" s="69">
        <f t="shared" si="949"/>
        <v>44</v>
      </c>
      <c r="AU729" s="69">
        <f t="shared" si="950"/>
        <v>8</v>
      </c>
      <c r="AV729" s="69">
        <f t="shared" si="951"/>
        <v>10</v>
      </c>
      <c r="AW729" s="81"/>
      <c r="AX729" s="70"/>
      <c r="AY729" s="364">
        <v>45355</v>
      </c>
      <c r="AZ729" s="264" t="s">
        <v>48</v>
      </c>
      <c r="BA729" s="238"/>
      <c r="BB729" s="237" t="str">
        <f t="shared" si="952"/>
        <v/>
      </c>
      <c r="BC729" s="270">
        <f t="shared" si="1001"/>
        <v>844</v>
      </c>
      <c r="BD729" t="str">
        <f t="shared" si="1002"/>
        <v>Pterostylis z.sp.'exserted labellum'</v>
      </c>
      <c r="BE729" s="367" t="e">
        <f>COUNTIFS(#REF!,L729)</f>
        <v>#REF!</v>
      </c>
      <c r="BF729" s="374" t="str">
        <f t="shared" si="994"/>
        <v>n</v>
      </c>
      <c r="BG729" s="82"/>
      <c r="BH729" s="375"/>
      <c r="BI729" s="374"/>
      <c r="BJ729" s="403"/>
      <c r="CE729" t="str">
        <f t="shared" si="991"/>
        <v>_Old species name (Pterostylis z.sp.'Esperance granite')</v>
      </c>
      <c r="CF729" s="388" t="str">
        <f t="shared" si="992"/>
        <v>Pterostylis z.sp.'Esperance granite'</v>
      </c>
      <c r="CG729" t="str">
        <f t="shared" si="1003"/>
        <v/>
      </c>
      <c r="CH729" t="str">
        <f t="shared" si="1004"/>
        <v/>
      </c>
      <c r="CI729" t="str">
        <f t="shared" si="1005"/>
        <v/>
      </c>
      <c r="CJ729" t="str">
        <f t="shared" si="1006"/>
        <v/>
      </c>
      <c r="CK729" s="359" t="str">
        <f t="shared" si="1007"/>
        <v/>
      </c>
      <c r="CL729" t="str">
        <f t="shared" si="1008"/>
        <v/>
      </c>
      <c r="CM729" t="str">
        <f t="shared" si="1009"/>
        <v/>
      </c>
      <c r="CN729" t="str">
        <f t="shared" si="1010"/>
        <v/>
      </c>
      <c r="CO729" s="359" t="str">
        <f t="shared" si="1011"/>
        <v/>
      </c>
      <c r="CP729" t="str">
        <f t="shared" si="1012"/>
        <v/>
      </c>
      <c r="CQ729" t="str">
        <f t="shared" si="1013"/>
        <v/>
      </c>
      <c r="CR729" t="str">
        <f t="shared" si="1014"/>
        <v/>
      </c>
      <c r="CS729" s="359" t="str">
        <f t="shared" si="1015"/>
        <v/>
      </c>
      <c r="CT729" t="str">
        <f t="shared" si="1016"/>
        <v/>
      </c>
      <c r="CU729" t="str">
        <f t="shared" si="1017"/>
        <v/>
      </c>
      <c r="CV729" t="str">
        <f t="shared" si="1018"/>
        <v/>
      </c>
      <c r="CW729" t="str">
        <f t="shared" si="1019"/>
        <v/>
      </c>
      <c r="CX729" s="359" t="str">
        <f t="shared" si="1020"/>
        <v/>
      </c>
      <c r="CY729" t="str">
        <f t="shared" si="1021"/>
        <v/>
      </c>
      <c r="CZ729" t="str">
        <f t="shared" si="1022"/>
        <v/>
      </c>
      <c r="DA729" t="str">
        <f t="shared" si="1023"/>
        <v/>
      </c>
      <c r="DB729" s="359" t="str">
        <f t="shared" si="1024"/>
        <v/>
      </c>
      <c r="DC729" t="str">
        <f t="shared" si="1025"/>
        <v/>
      </c>
      <c r="DD729" t="str">
        <f t="shared" si="1026"/>
        <v/>
      </c>
      <c r="DE729" t="str">
        <f t="shared" si="1027"/>
        <v/>
      </c>
      <c r="DF729" s="359" t="str">
        <f t="shared" si="1028"/>
        <v/>
      </c>
      <c r="DG729" t="str">
        <f t="shared" si="1029"/>
        <v>X</v>
      </c>
      <c r="DH729" t="str">
        <f t="shared" si="1030"/>
        <v>X</v>
      </c>
      <c r="DI729" t="str">
        <f t="shared" si="1031"/>
        <v>X</v>
      </c>
      <c r="DJ729" t="str">
        <f t="shared" si="1032"/>
        <v>X</v>
      </c>
      <c r="DK729" s="359" t="str">
        <f t="shared" si="1033"/>
        <v>X</v>
      </c>
      <c r="DL729" t="str">
        <f t="shared" si="1034"/>
        <v>X</v>
      </c>
      <c r="DM729" t="str">
        <f t="shared" si="1035"/>
        <v>X</v>
      </c>
      <c r="DN729" t="str">
        <f t="shared" si="1036"/>
        <v>X</v>
      </c>
      <c r="DO729" s="359" t="str">
        <f t="shared" si="1037"/>
        <v>X</v>
      </c>
      <c r="DP729" t="str">
        <f t="shared" si="1038"/>
        <v/>
      </c>
      <c r="DQ729" t="str">
        <f t="shared" si="1039"/>
        <v/>
      </c>
      <c r="DR729" t="str">
        <f t="shared" si="1040"/>
        <v/>
      </c>
      <c r="DS729" s="359" t="str">
        <f t="shared" si="1041"/>
        <v/>
      </c>
      <c r="DT729" t="str">
        <f t="shared" si="1042"/>
        <v/>
      </c>
      <c r="DU729" t="str">
        <f t="shared" si="1043"/>
        <v/>
      </c>
      <c r="DV729" t="str">
        <f t="shared" si="1044"/>
        <v/>
      </c>
      <c r="DW729" t="str">
        <f t="shared" si="1045"/>
        <v/>
      </c>
      <c r="DX729" s="359" t="str">
        <f t="shared" si="1046"/>
        <v/>
      </c>
      <c r="DY729" t="str">
        <f t="shared" si="1047"/>
        <v/>
      </c>
      <c r="DZ729" t="str">
        <f t="shared" si="1048"/>
        <v/>
      </c>
      <c r="EA729" t="str">
        <f t="shared" si="1049"/>
        <v/>
      </c>
      <c r="EB729" s="359" t="str">
        <f t="shared" si="1050"/>
        <v/>
      </c>
      <c r="EC729" t="str">
        <f t="shared" si="1051"/>
        <v/>
      </c>
      <c r="ED729" t="str">
        <f t="shared" si="1052"/>
        <v/>
      </c>
      <c r="EE729" t="str">
        <f t="shared" si="1053"/>
        <v/>
      </c>
      <c r="EF729" t="str">
        <f t="shared" si="1054"/>
        <v/>
      </c>
      <c r="EG729" s="359" t="str">
        <f t="shared" si="1055"/>
        <v/>
      </c>
      <c r="EH729" t="str">
        <f t="shared" si="998"/>
        <v>Pterostylis z.sp.'Esperance granite'</v>
      </c>
      <c r="EJ729" t="str">
        <f t="shared" si="955"/>
        <v>Pterostylis z.sp.'exserted labellum'</v>
      </c>
      <c r="EK729" s="100">
        <f t="shared" si="995"/>
        <v>0</v>
      </c>
      <c r="EL729" s="3">
        <f t="shared" si="995"/>
        <v>0</v>
      </c>
      <c r="EM729" s="3">
        <f t="shared" si="995"/>
        <v>0</v>
      </c>
      <c r="EN729" s="3">
        <f t="shared" si="995"/>
        <v>0</v>
      </c>
      <c r="EO729" s="3">
        <f t="shared" si="995"/>
        <v>0</v>
      </c>
      <c r="EP729" s="3">
        <f t="shared" si="995"/>
        <v>0</v>
      </c>
      <c r="EQ729" s="3">
        <f t="shared" si="995"/>
        <v>0</v>
      </c>
      <c r="ER729" s="3">
        <f t="shared" si="995"/>
        <v>1</v>
      </c>
      <c r="ES729" s="3">
        <f t="shared" si="995"/>
        <v>1</v>
      </c>
      <c r="ET729" s="3">
        <f t="shared" si="995"/>
        <v>1</v>
      </c>
      <c r="EU729" s="3">
        <f t="shared" si="995"/>
        <v>0</v>
      </c>
      <c r="EV729" s="24">
        <f t="shared" si="995"/>
        <v>0</v>
      </c>
      <c r="EW729" s="245">
        <f t="shared" si="997"/>
        <v>3</v>
      </c>
      <c r="EX729" s="262" t="str">
        <f t="shared" si="996"/>
        <v/>
      </c>
    </row>
    <row r="730" spans="1:154" ht="16.149999999999999" customHeight="1" x14ac:dyDescent="0.25">
      <c r="A730" s="363"/>
      <c r="D730" s="363"/>
      <c r="E730" s="363"/>
      <c r="F730" s="363"/>
      <c r="G730" s="363"/>
      <c r="H730" s="363"/>
      <c r="I730" s="363"/>
      <c r="J730" s="68">
        <f t="shared" si="993"/>
        <v>941</v>
      </c>
      <c r="K730" s="417" t="str">
        <f t="shared" si="999"/>
        <v>Pterostylis z.sp.'fawn'</v>
      </c>
      <c r="L730" s="417">
        <v>941</v>
      </c>
      <c r="M730" s="417" t="s">
        <v>1765</v>
      </c>
      <c r="N730" s="418" t="s">
        <v>3281</v>
      </c>
      <c r="O730" s="363" t="str">
        <f t="shared" si="969"/>
        <v>S</v>
      </c>
      <c r="P730" s="144" t="s">
        <v>2323</v>
      </c>
      <c r="Q730" s="364" t="s">
        <v>3282</v>
      </c>
      <c r="R730" s="365">
        <v>42887</v>
      </c>
      <c r="S730" s="365">
        <v>42948</v>
      </c>
      <c r="T730" s="603" t="s">
        <v>7894</v>
      </c>
      <c r="U730" s="603" t="s">
        <v>7894</v>
      </c>
      <c r="V730" s="603" t="s">
        <v>7894</v>
      </c>
      <c r="W730" s="603" t="s">
        <v>7894</v>
      </c>
      <c r="X730" s="603" t="s">
        <v>7894</v>
      </c>
      <c r="Y730" s="603" t="s">
        <v>7894</v>
      </c>
      <c r="Z730" s="603" t="s">
        <v>7894</v>
      </c>
      <c r="AA730" s="603" t="s">
        <v>7894</v>
      </c>
      <c r="AB730" s="603" t="s">
        <v>7894</v>
      </c>
      <c r="AC730" s="603" t="s">
        <v>7894</v>
      </c>
      <c r="AD730" s="603" t="s">
        <v>7894</v>
      </c>
      <c r="AE730" s="603" t="s">
        <v>7894</v>
      </c>
      <c r="AF730" s="605" t="s">
        <v>48</v>
      </c>
      <c r="AG730" s="605" t="s">
        <v>48</v>
      </c>
      <c r="AH730" s="366" t="s">
        <v>685</v>
      </c>
      <c r="AI730" s="363">
        <f t="shared" si="1000"/>
        <v>6</v>
      </c>
      <c r="AJ730" s="363">
        <v>34</v>
      </c>
      <c r="AK730" s="413" t="str">
        <f t="shared" si="989"/>
        <v>Snail Orchids</v>
      </c>
      <c r="AL730" s="413" t="str">
        <f t="shared" si="990"/>
        <v>Pterostylis nana</v>
      </c>
      <c r="AM730" s="486" t="s">
        <v>7608</v>
      </c>
      <c r="AN730" s="144" t="str">
        <f t="shared" si="1056"/>
        <v>parva</v>
      </c>
      <c r="AS730" s="69">
        <f t="shared" si="948"/>
        <v>23</v>
      </c>
      <c r="AT730" s="69">
        <f t="shared" si="949"/>
        <v>31</v>
      </c>
      <c r="AU730" s="69">
        <f t="shared" si="950"/>
        <v>6</v>
      </c>
      <c r="AV730" s="69">
        <f t="shared" si="951"/>
        <v>8</v>
      </c>
      <c r="AW730" s="81"/>
      <c r="AX730" s="70" t="s">
        <v>48</v>
      </c>
      <c r="AY730" s="364">
        <v>45342</v>
      </c>
      <c r="AZ730" s="264" t="s">
        <v>48</v>
      </c>
      <c r="BA730" s="238"/>
      <c r="BB730" s="237" t="str">
        <f t="shared" si="952"/>
        <v/>
      </c>
      <c r="BC730" s="270">
        <f t="shared" si="1001"/>
        <v>941</v>
      </c>
      <c r="BD730" t="str">
        <f t="shared" si="1002"/>
        <v>Pterostylis z.sp.'fawn'</v>
      </c>
      <c r="BE730" s="367" t="e">
        <f>COUNTIFS(#REF!,L730)</f>
        <v>#REF!</v>
      </c>
      <c r="BF730" s="374" t="str">
        <f t="shared" si="994"/>
        <v>n</v>
      </c>
      <c r="BG730" s="82"/>
      <c r="BH730" s="375"/>
      <c r="BI730" s="374"/>
      <c r="BJ730" s="403"/>
      <c r="CE730" t="str">
        <f t="shared" si="991"/>
        <v>_Old species name (Pterostylis z.sp.'exserted labellum')</v>
      </c>
      <c r="CF730" s="388" t="str">
        <f t="shared" si="992"/>
        <v>Pterostylis z.sp.'exserted labellum'</v>
      </c>
      <c r="CG730" t="str">
        <f t="shared" si="1003"/>
        <v/>
      </c>
      <c r="CH730" t="str">
        <f t="shared" si="1004"/>
        <v/>
      </c>
      <c r="CI730" t="str">
        <f t="shared" si="1005"/>
        <v/>
      </c>
      <c r="CJ730" t="str">
        <f t="shared" si="1006"/>
        <v/>
      </c>
      <c r="CK730" s="359" t="str">
        <f t="shared" si="1007"/>
        <v/>
      </c>
      <c r="CL730" t="str">
        <f t="shared" si="1008"/>
        <v/>
      </c>
      <c r="CM730" t="str">
        <f t="shared" si="1009"/>
        <v/>
      </c>
      <c r="CN730" t="str">
        <f t="shared" si="1010"/>
        <v/>
      </c>
      <c r="CO730" s="359" t="str">
        <f t="shared" si="1011"/>
        <v/>
      </c>
      <c r="CP730" t="str">
        <f t="shared" si="1012"/>
        <v/>
      </c>
      <c r="CQ730" t="str">
        <f t="shared" si="1013"/>
        <v/>
      </c>
      <c r="CR730" t="str">
        <f t="shared" si="1014"/>
        <v/>
      </c>
      <c r="CS730" s="359" t="str">
        <f t="shared" si="1015"/>
        <v/>
      </c>
      <c r="CT730" t="str">
        <f t="shared" si="1016"/>
        <v/>
      </c>
      <c r="CU730" t="str">
        <f t="shared" si="1017"/>
        <v/>
      </c>
      <c r="CV730" t="str">
        <f t="shared" si="1018"/>
        <v/>
      </c>
      <c r="CW730" t="str">
        <f t="shared" si="1019"/>
        <v/>
      </c>
      <c r="CX730" s="359" t="str">
        <f t="shared" si="1020"/>
        <v/>
      </c>
      <c r="CY730" t="str">
        <f t="shared" si="1021"/>
        <v/>
      </c>
      <c r="CZ730" t="str">
        <f t="shared" si="1022"/>
        <v/>
      </c>
      <c r="DA730" t="str">
        <f t="shared" si="1023"/>
        <v/>
      </c>
      <c r="DB730" s="359" t="str">
        <f t="shared" si="1024"/>
        <v/>
      </c>
      <c r="DC730" t="str">
        <f t="shared" si="1025"/>
        <v/>
      </c>
      <c r="DD730" t="str">
        <f t="shared" si="1026"/>
        <v/>
      </c>
      <c r="DE730" t="str">
        <f t="shared" si="1027"/>
        <v/>
      </c>
      <c r="DF730" s="359" t="str">
        <f t="shared" si="1028"/>
        <v/>
      </c>
      <c r="DG730" t="str">
        <f t="shared" si="1029"/>
        <v/>
      </c>
      <c r="DH730" t="str">
        <f t="shared" si="1030"/>
        <v/>
      </c>
      <c r="DI730" t="str">
        <f t="shared" si="1031"/>
        <v/>
      </c>
      <c r="DJ730" t="str">
        <f t="shared" si="1032"/>
        <v/>
      </c>
      <c r="DK730" s="359" t="str">
        <f t="shared" si="1033"/>
        <v/>
      </c>
      <c r="DL730" t="str">
        <f t="shared" si="1034"/>
        <v/>
      </c>
      <c r="DM730" t="str">
        <f t="shared" si="1035"/>
        <v/>
      </c>
      <c r="DN730" t="str">
        <f t="shared" si="1036"/>
        <v/>
      </c>
      <c r="DO730" s="359" t="str">
        <f t="shared" si="1037"/>
        <v/>
      </c>
      <c r="DP730" t="str">
        <f t="shared" si="1038"/>
        <v>X</v>
      </c>
      <c r="DQ730" t="str">
        <f t="shared" si="1039"/>
        <v>X</v>
      </c>
      <c r="DR730" t="str">
        <f t="shared" si="1040"/>
        <v>X</v>
      </c>
      <c r="DS730" s="359" t="str">
        <f t="shared" si="1041"/>
        <v>X</v>
      </c>
      <c r="DT730" t="str">
        <f t="shared" si="1042"/>
        <v>X</v>
      </c>
      <c r="DU730" t="str">
        <f t="shared" si="1043"/>
        <v>X</v>
      </c>
      <c r="DV730" t="str">
        <f t="shared" si="1044"/>
        <v>X</v>
      </c>
      <c r="DW730" t="str">
        <f t="shared" si="1045"/>
        <v>X</v>
      </c>
      <c r="DX730" s="359" t="str">
        <f t="shared" si="1046"/>
        <v>X</v>
      </c>
      <c r="DY730" t="str">
        <f t="shared" si="1047"/>
        <v/>
      </c>
      <c r="DZ730" t="str">
        <f t="shared" si="1048"/>
        <v/>
      </c>
      <c r="EA730" t="str">
        <f t="shared" si="1049"/>
        <v/>
      </c>
      <c r="EB730" s="359" t="str">
        <f t="shared" si="1050"/>
        <v/>
      </c>
      <c r="EC730" t="str">
        <f t="shared" si="1051"/>
        <v/>
      </c>
      <c r="ED730" t="str">
        <f t="shared" si="1052"/>
        <v/>
      </c>
      <c r="EE730" t="str">
        <f t="shared" si="1053"/>
        <v/>
      </c>
      <c r="EF730" t="str">
        <f t="shared" si="1054"/>
        <v/>
      </c>
      <c r="EG730" s="359" t="str">
        <f t="shared" si="1055"/>
        <v/>
      </c>
      <c r="EH730" t="str">
        <f t="shared" si="998"/>
        <v>Pterostylis z.sp.'exserted labellum'</v>
      </c>
      <c r="EJ730" t="str">
        <f t="shared" si="955"/>
        <v>Pterostylis z.sp.'fawn'</v>
      </c>
      <c r="EK730" s="100">
        <f t="shared" si="995"/>
        <v>0</v>
      </c>
      <c r="EL730" s="3">
        <f t="shared" si="995"/>
        <v>0</v>
      </c>
      <c r="EM730" s="3">
        <f t="shared" si="995"/>
        <v>0</v>
      </c>
      <c r="EN730" s="3">
        <f t="shared" si="995"/>
        <v>0</v>
      </c>
      <c r="EO730" s="3">
        <f t="shared" si="995"/>
        <v>0</v>
      </c>
      <c r="EP730" s="3">
        <f t="shared" si="995"/>
        <v>1</v>
      </c>
      <c r="EQ730" s="3">
        <f t="shared" si="995"/>
        <v>1</v>
      </c>
      <c r="ER730" s="3">
        <f t="shared" si="995"/>
        <v>1</v>
      </c>
      <c r="ES730" s="3">
        <f t="shared" si="995"/>
        <v>0</v>
      </c>
      <c r="ET730" s="3">
        <f t="shared" si="995"/>
        <v>0</v>
      </c>
      <c r="EU730" s="3">
        <f t="shared" si="995"/>
        <v>0</v>
      </c>
      <c r="EV730" s="24">
        <f t="shared" si="995"/>
        <v>0</v>
      </c>
      <c r="EW730" s="245">
        <f t="shared" si="997"/>
        <v>3</v>
      </c>
      <c r="EX730" s="262" t="str">
        <f t="shared" si="996"/>
        <v/>
      </c>
    </row>
    <row r="731" spans="1:154" ht="16.149999999999999" customHeight="1" x14ac:dyDescent="0.25">
      <c r="A731" s="363"/>
      <c r="D731" s="363"/>
      <c r="E731" s="363"/>
      <c r="F731" s="363"/>
      <c r="G731" s="363"/>
      <c r="H731" s="363"/>
      <c r="I731" s="363"/>
      <c r="J731" s="68">
        <f t="shared" si="993"/>
        <v>1020</v>
      </c>
      <c r="K731" s="417" t="str">
        <f t="shared" si="999"/>
        <v>Pterostylis z.sp.'Fitzgerald'</v>
      </c>
      <c r="L731" s="417">
        <v>1020</v>
      </c>
      <c r="M731" s="417" t="s">
        <v>1765</v>
      </c>
      <c r="N731" s="418" t="s">
        <v>3283</v>
      </c>
      <c r="O731" s="363" t="str">
        <f t="shared" si="969"/>
        <v>S</v>
      </c>
      <c r="P731" s="144" t="s">
        <v>2323</v>
      </c>
      <c r="Q731" s="364" t="s">
        <v>3039</v>
      </c>
      <c r="R731" s="365">
        <v>42948</v>
      </c>
      <c r="S731" s="365">
        <v>43008</v>
      </c>
      <c r="T731" s="603" t="s">
        <v>7894</v>
      </c>
      <c r="U731" s="603" t="s">
        <v>7894</v>
      </c>
      <c r="V731" s="603" t="s">
        <v>7894</v>
      </c>
      <c r="W731" s="603" t="s">
        <v>7894</v>
      </c>
      <c r="X731" s="603" t="s">
        <v>7894</v>
      </c>
      <c r="Y731" s="603" t="s">
        <v>7894</v>
      </c>
      <c r="Z731" s="603" t="s">
        <v>7894</v>
      </c>
      <c r="AA731" s="603" t="s">
        <v>7894</v>
      </c>
      <c r="AB731" s="603" t="s">
        <v>7894</v>
      </c>
      <c r="AC731" s="603" t="s">
        <v>7894</v>
      </c>
      <c r="AD731" s="603" t="s">
        <v>7894</v>
      </c>
      <c r="AE731" s="603" t="s">
        <v>7894</v>
      </c>
      <c r="AF731" s="605" t="s">
        <v>48</v>
      </c>
      <c r="AG731" s="605" t="s">
        <v>48</v>
      </c>
      <c r="AH731" s="366" t="s">
        <v>685</v>
      </c>
      <c r="AI731" s="363">
        <f t="shared" si="1000"/>
        <v>6</v>
      </c>
      <c r="AJ731" s="363">
        <v>34</v>
      </c>
      <c r="AK731" s="413" t="str">
        <f t="shared" si="989"/>
        <v>Snail Orchids</v>
      </c>
      <c r="AL731" s="413" t="str">
        <f t="shared" si="990"/>
        <v>Pterostylis nana</v>
      </c>
      <c r="AM731" s="486" t="s">
        <v>7608</v>
      </c>
      <c r="AN731" s="144" t="str">
        <f t="shared" si="1056"/>
        <v>grossa</v>
      </c>
      <c r="AS731" s="69">
        <f t="shared" si="948"/>
        <v>32</v>
      </c>
      <c r="AT731" s="69">
        <f t="shared" si="949"/>
        <v>39</v>
      </c>
      <c r="AU731" s="69">
        <f t="shared" si="950"/>
        <v>8</v>
      </c>
      <c r="AV731" s="69">
        <f t="shared" si="951"/>
        <v>9</v>
      </c>
      <c r="AW731" s="81"/>
      <c r="AX731" s="70"/>
      <c r="AY731" s="364" t="e">
        <v>#N/A</v>
      </c>
      <c r="AZ731" s="264" t="s">
        <v>48</v>
      </c>
      <c r="BA731" s="238"/>
      <c r="BB731" s="237" t="str">
        <f t="shared" si="952"/>
        <v/>
      </c>
      <c r="BC731" s="270">
        <f t="shared" si="1001"/>
        <v>1020</v>
      </c>
      <c r="BD731" t="str">
        <f t="shared" si="1002"/>
        <v>Pterostylis z.sp.'Fitzgerald'</v>
      </c>
      <c r="BE731" s="367" t="e">
        <f>COUNTIFS(#REF!,L731)</f>
        <v>#REF!</v>
      </c>
      <c r="BF731" s="374" t="str">
        <f t="shared" si="994"/>
        <v>n</v>
      </c>
      <c r="BG731" s="82"/>
      <c r="BH731" s="375"/>
      <c r="BI731" s="374"/>
      <c r="BJ731" s="403"/>
      <c r="CE731" t="str">
        <f t="shared" si="991"/>
        <v>_Old species name (Pterostylis z.sp.'fawn')</v>
      </c>
      <c r="CF731" s="388" t="str">
        <f t="shared" si="992"/>
        <v>Pterostylis z.sp.'fawn'</v>
      </c>
      <c r="CG731" t="str">
        <f t="shared" si="1003"/>
        <v/>
      </c>
      <c r="CH731" t="str">
        <f t="shared" si="1004"/>
        <v/>
      </c>
      <c r="CI731" t="str">
        <f t="shared" si="1005"/>
        <v/>
      </c>
      <c r="CJ731" t="str">
        <f t="shared" si="1006"/>
        <v/>
      </c>
      <c r="CK731" s="359" t="str">
        <f t="shared" si="1007"/>
        <v/>
      </c>
      <c r="CL731" t="str">
        <f t="shared" si="1008"/>
        <v/>
      </c>
      <c r="CM731" t="str">
        <f t="shared" si="1009"/>
        <v/>
      </c>
      <c r="CN731" t="str">
        <f t="shared" si="1010"/>
        <v/>
      </c>
      <c r="CO731" s="359" t="str">
        <f t="shared" si="1011"/>
        <v/>
      </c>
      <c r="CP731" t="str">
        <f t="shared" si="1012"/>
        <v/>
      </c>
      <c r="CQ731" t="str">
        <f t="shared" si="1013"/>
        <v/>
      </c>
      <c r="CR731" t="str">
        <f t="shared" si="1014"/>
        <v/>
      </c>
      <c r="CS731" s="359" t="str">
        <f t="shared" si="1015"/>
        <v/>
      </c>
      <c r="CT731" t="str">
        <f t="shared" si="1016"/>
        <v/>
      </c>
      <c r="CU731" t="str">
        <f t="shared" si="1017"/>
        <v/>
      </c>
      <c r="CV731" t="str">
        <f t="shared" si="1018"/>
        <v/>
      </c>
      <c r="CW731" t="str">
        <f t="shared" si="1019"/>
        <v/>
      </c>
      <c r="CX731" s="359" t="str">
        <f t="shared" si="1020"/>
        <v/>
      </c>
      <c r="CY731" t="str">
        <f t="shared" si="1021"/>
        <v/>
      </c>
      <c r="CZ731" t="str">
        <f t="shared" si="1022"/>
        <v/>
      </c>
      <c r="DA731" t="str">
        <f t="shared" si="1023"/>
        <v/>
      </c>
      <c r="DB731" s="359" t="str">
        <f t="shared" si="1024"/>
        <v/>
      </c>
      <c r="DC731" t="str">
        <f t="shared" si="1025"/>
        <v>X</v>
      </c>
      <c r="DD731" t="str">
        <f t="shared" si="1026"/>
        <v>X</v>
      </c>
      <c r="DE731" t="str">
        <f t="shared" si="1027"/>
        <v>X</v>
      </c>
      <c r="DF731" s="359" t="str">
        <f t="shared" si="1028"/>
        <v>X</v>
      </c>
      <c r="DG731" t="str">
        <f t="shared" si="1029"/>
        <v>X</v>
      </c>
      <c r="DH731" t="str">
        <f t="shared" si="1030"/>
        <v>X</v>
      </c>
      <c r="DI731" t="str">
        <f t="shared" si="1031"/>
        <v>X</v>
      </c>
      <c r="DJ731" t="str">
        <f t="shared" si="1032"/>
        <v>X</v>
      </c>
      <c r="DK731" s="359" t="str">
        <f t="shared" si="1033"/>
        <v>X</v>
      </c>
      <c r="DL731" t="str">
        <f t="shared" si="1034"/>
        <v/>
      </c>
      <c r="DM731" t="str">
        <f t="shared" si="1035"/>
        <v/>
      </c>
      <c r="DN731" t="str">
        <f t="shared" si="1036"/>
        <v/>
      </c>
      <c r="DO731" s="359" t="str">
        <f t="shared" si="1037"/>
        <v/>
      </c>
      <c r="DP731" t="str">
        <f t="shared" si="1038"/>
        <v/>
      </c>
      <c r="DQ731" t="str">
        <f t="shared" si="1039"/>
        <v/>
      </c>
      <c r="DR731" t="str">
        <f t="shared" si="1040"/>
        <v/>
      </c>
      <c r="DS731" s="359" t="str">
        <f t="shared" si="1041"/>
        <v/>
      </c>
      <c r="DT731" t="str">
        <f t="shared" si="1042"/>
        <v/>
      </c>
      <c r="DU731" t="str">
        <f t="shared" si="1043"/>
        <v/>
      </c>
      <c r="DV731" t="str">
        <f t="shared" si="1044"/>
        <v/>
      </c>
      <c r="DW731" t="str">
        <f t="shared" si="1045"/>
        <v/>
      </c>
      <c r="DX731" s="359" t="str">
        <f t="shared" si="1046"/>
        <v/>
      </c>
      <c r="DY731" t="str">
        <f t="shared" si="1047"/>
        <v/>
      </c>
      <c r="DZ731" t="str">
        <f t="shared" si="1048"/>
        <v/>
      </c>
      <c r="EA731" t="str">
        <f t="shared" si="1049"/>
        <v/>
      </c>
      <c r="EB731" s="359" t="str">
        <f t="shared" si="1050"/>
        <v/>
      </c>
      <c r="EC731" t="str">
        <f t="shared" si="1051"/>
        <v/>
      </c>
      <c r="ED731" t="str">
        <f t="shared" si="1052"/>
        <v/>
      </c>
      <c r="EE731" t="str">
        <f t="shared" si="1053"/>
        <v/>
      </c>
      <c r="EF731" t="str">
        <f t="shared" si="1054"/>
        <v/>
      </c>
      <c r="EG731" s="359" t="str">
        <f t="shared" si="1055"/>
        <v/>
      </c>
      <c r="EH731" t="str">
        <f t="shared" si="998"/>
        <v>Pterostylis z.sp.'fawn'</v>
      </c>
      <c r="EJ731" t="str">
        <f t="shared" si="955"/>
        <v>Pterostylis z.sp.'Fitzgerald'</v>
      </c>
      <c r="EK731" s="100">
        <f t="shared" si="995"/>
        <v>0</v>
      </c>
      <c r="EL731" s="3">
        <f t="shared" si="995"/>
        <v>0</v>
      </c>
      <c r="EM731" s="3">
        <f t="shared" si="995"/>
        <v>0</v>
      </c>
      <c r="EN731" s="3">
        <f t="shared" si="995"/>
        <v>0</v>
      </c>
      <c r="EO731" s="3">
        <f t="shared" si="995"/>
        <v>0</v>
      </c>
      <c r="EP731" s="3">
        <f t="shared" si="995"/>
        <v>0</v>
      </c>
      <c r="EQ731" s="3">
        <f t="shared" ref="EK731:EV752" si="1057">IF($AV731&gt;=$AU731,IF(AND(EQ$2&gt;=$AU731,EQ$2&lt;=$AV731),1,0),IF(OR(EQ$2&gt;=$AU731,EQ$2&lt;=$AV731),1,0))</f>
        <v>0</v>
      </c>
      <c r="ER731" s="3">
        <f t="shared" si="1057"/>
        <v>1</v>
      </c>
      <c r="ES731" s="3">
        <f t="shared" si="1057"/>
        <v>1</v>
      </c>
      <c r="ET731" s="3">
        <f t="shared" si="1057"/>
        <v>0</v>
      </c>
      <c r="EU731" s="3">
        <f t="shared" si="1057"/>
        <v>0</v>
      </c>
      <c r="EV731" s="24">
        <f t="shared" si="1057"/>
        <v>0</v>
      </c>
      <c r="EW731" s="245">
        <f t="shared" si="997"/>
        <v>2</v>
      </c>
      <c r="EX731" s="262" t="str">
        <f t="shared" si="996"/>
        <v/>
      </c>
    </row>
    <row r="732" spans="1:154" ht="16.149999999999999" customHeight="1" x14ac:dyDescent="0.25">
      <c r="A732" s="363"/>
      <c r="D732" s="363"/>
      <c r="E732" s="363"/>
      <c r="F732" s="363"/>
      <c r="G732" s="363"/>
      <c r="H732" s="363"/>
      <c r="I732" s="363"/>
      <c r="J732" s="68">
        <f t="shared" si="993"/>
        <v>776</v>
      </c>
      <c r="K732" s="417" t="str">
        <f t="shared" si="999"/>
        <v>Pterostylis z.sp.giant</v>
      </c>
      <c r="L732" s="417">
        <v>776</v>
      </c>
      <c r="M732" s="417" t="s">
        <v>1765</v>
      </c>
      <c r="N732" s="418" t="s">
        <v>1366</v>
      </c>
      <c r="O732" s="363" t="str">
        <f t="shared" si="969"/>
        <v>S</v>
      </c>
      <c r="P732" s="144" t="s">
        <v>2323</v>
      </c>
      <c r="Q732" s="364" t="s">
        <v>2975</v>
      </c>
      <c r="R732" s="365">
        <v>42917</v>
      </c>
      <c r="S732" s="365">
        <v>43008</v>
      </c>
      <c r="T732" s="603" t="s">
        <v>7894</v>
      </c>
      <c r="U732" s="603" t="s">
        <v>7894</v>
      </c>
      <c r="V732" s="603" t="s">
        <v>7894</v>
      </c>
      <c r="W732" s="603" t="s">
        <v>7894</v>
      </c>
      <c r="X732" s="603" t="s">
        <v>7894</v>
      </c>
      <c r="Y732" s="603" t="s">
        <v>7894</v>
      </c>
      <c r="Z732" s="603" t="s">
        <v>7894</v>
      </c>
      <c r="AA732" s="603" t="s">
        <v>7894</v>
      </c>
      <c r="AB732" s="603" t="s">
        <v>7894</v>
      </c>
      <c r="AC732" s="603" t="s">
        <v>7894</v>
      </c>
      <c r="AD732" s="603" t="s">
        <v>7894</v>
      </c>
      <c r="AE732" s="603" t="s">
        <v>7894</v>
      </c>
      <c r="AF732" s="605" t="s">
        <v>48</v>
      </c>
      <c r="AG732" s="605" t="s">
        <v>48</v>
      </c>
      <c r="AH732" s="366" t="s">
        <v>685</v>
      </c>
      <c r="AI732" s="363">
        <f t="shared" si="1000"/>
        <v>6</v>
      </c>
      <c r="AJ732" s="363">
        <v>34</v>
      </c>
      <c r="AK732" s="413" t="str">
        <f t="shared" si="989"/>
        <v>Snail Orchids</v>
      </c>
      <c r="AL732" s="413" t="str">
        <f t="shared" si="990"/>
        <v>Pterostylis nana</v>
      </c>
      <c r="AM732" s="486" t="s">
        <v>7608</v>
      </c>
      <c r="AN732" s="144" t="str">
        <f t="shared" si="1056"/>
        <v>brunneola</v>
      </c>
      <c r="AS732" s="69">
        <f t="shared" si="948"/>
        <v>27</v>
      </c>
      <c r="AT732" s="69">
        <f t="shared" si="949"/>
        <v>39</v>
      </c>
      <c r="AU732" s="69">
        <f t="shared" si="950"/>
        <v>7</v>
      </c>
      <c r="AV732" s="69">
        <f t="shared" si="951"/>
        <v>9</v>
      </c>
      <c r="AW732" s="81"/>
      <c r="AX732" s="70"/>
      <c r="AY732" s="364">
        <v>44302</v>
      </c>
      <c r="AZ732" s="264" t="s">
        <v>48</v>
      </c>
      <c r="BA732" s="238"/>
      <c r="BB732" s="237" t="str">
        <f t="shared" si="952"/>
        <v/>
      </c>
      <c r="BC732" s="270">
        <f t="shared" si="1001"/>
        <v>776</v>
      </c>
      <c r="BD732" t="str">
        <f t="shared" si="1002"/>
        <v>Pterostylis z.sp.giant</v>
      </c>
      <c r="BE732" s="367" t="e">
        <f>COUNTIFS(#REF!,L732)</f>
        <v>#REF!</v>
      </c>
      <c r="BF732" s="374" t="str">
        <f t="shared" si="994"/>
        <v>n</v>
      </c>
      <c r="BG732" s="82"/>
      <c r="BH732" s="375"/>
      <c r="BI732" s="374"/>
      <c r="BJ732" s="403"/>
      <c r="CE732" t="str">
        <f t="shared" si="991"/>
        <v>_Old species name (Pterostylis z.sp.'Fitzgerald')</v>
      </c>
      <c r="CF732" s="388" t="str">
        <f t="shared" si="992"/>
        <v>Pterostylis z.sp.'Fitzgerald'</v>
      </c>
      <c r="CG732" t="str">
        <f t="shared" si="1003"/>
        <v/>
      </c>
      <c r="CH732" t="str">
        <f t="shared" si="1004"/>
        <v/>
      </c>
      <c r="CI732" t="str">
        <f t="shared" si="1005"/>
        <v/>
      </c>
      <c r="CJ732" t="str">
        <f t="shared" si="1006"/>
        <v/>
      </c>
      <c r="CK732" s="359" t="str">
        <f t="shared" si="1007"/>
        <v/>
      </c>
      <c r="CL732" t="str">
        <f t="shared" si="1008"/>
        <v/>
      </c>
      <c r="CM732" t="str">
        <f t="shared" si="1009"/>
        <v/>
      </c>
      <c r="CN732" t="str">
        <f t="shared" si="1010"/>
        <v/>
      </c>
      <c r="CO732" s="359" t="str">
        <f t="shared" si="1011"/>
        <v/>
      </c>
      <c r="CP732" t="str">
        <f t="shared" si="1012"/>
        <v/>
      </c>
      <c r="CQ732" t="str">
        <f t="shared" si="1013"/>
        <v/>
      </c>
      <c r="CR732" t="str">
        <f t="shared" si="1014"/>
        <v/>
      </c>
      <c r="CS732" s="359" t="str">
        <f t="shared" si="1015"/>
        <v/>
      </c>
      <c r="CT732" t="str">
        <f t="shared" si="1016"/>
        <v/>
      </c>
      <c r="CU732" t="str">
        <f t="shared" si="1017"/>
        <v/>
      </c>
      <c r="CV732" t="str">
        <f t="shared" si="1018"/>
        <v/>
      </c>
      <c r="CW732" t="str">
        <f t="shared" si="1019"/>
        <v/>
      </c>
      <c r="CX732" s="359" t="str">
        <f t="shared" si="1020"/>
        <v/>
      </c>
      <c r="CY732" t="str">
        <f t="shared" si="1021"/>
        <v/>
      </c>
      <c r="CZ732" t="str">
        <f t="shared" si="1022"/>
        <v/>
      </c>
      <c r="DA732" t="str">
        <f t="shared" si="1023"/>
        <v/>
      </c>
      <c r="DB732" s="359" t="str">
        <f t="shared" si="1024"/>
        <v/>
      </c>
      <c r="DC732" t="str">
        <f t="shared" si="1025"/>
        <v/>
      </c>
      <c r="DD732" t="str">
        <f t="shared" si="1026"/>
        <v/>
      </c>
      <c r="DE732" t="str">
        <f t="shared" si="1027"/>
        <v/>
      </c>
      <c r="DF732" s="359" t="str">
        <f t="shared" si="1028"/>
        <v/>
      </c>
      <c r="DG732" t="str">
        <f t="shared" si="1029"/>
        <v/>
      </c>
      <c r="DH732" t="str">
        <f t="shared" si="1030"/>
        <v/>
      </c>
      <c r="DI732" t="str">
        <f t="shared" si="1031"/>
        <v/>
      </c>
      <c r="DJ732" t="str">
        <f t="shared" si="1032"/>
        <v/>
      </c>
      <c r="DK732" s="359" t="str">
        <f t="shared" si="1033"/>
        <v/>
      </c>
      <c r="DL732" t="str">
        <f t="shared" si="1034"/>
        <v>X</v>
      </c>
      <c r="DM732" t="str">
        <f t="shared" si="1035"/>
        <v>X</v>
      </c>
      <c r="DN732" t="str">
        <f t="shared" si="1036"/>
        <v>X</v>
      </c>
      <c r="DO732" s="359" t="str">
        <f t="shared" si="1037"/>
        <v>X</v>
      </c>
      <c r="DP732" t="str">
        <f t="shared" si="1038"/>
        <v>X</v>
      </c>
      <c r="DQ732" t="str">
        <f t="shared" si="1039"/>
        <v>X</v>
      </c>
      <c r="DR732" t="str">
        <f t="shared" si="1040"/>
        <v>X</v>
      </c>
      <c r="DS732" s="359" t="str">
        <f t="shared" si="1041"/>
        <v>X</v>
      </c>
      <c r="DT732" t="str">
        <f t="shared" si="1042"/>
        <v/>
      </c>
      <c r="DU732" t="str">
        <f t="shared" si="1043"/>
        <v/>
      </c>
      <c r="DV732" t="str">
        <f t="shared" si="1044"/>
        <v/>
      </c>
      <c r="DW732" t="str">
        <f t="shared" si="1045"/>
        <v/>
      </c>
      <c r="DX732" s="359" t="str">
        <f t="shared" si="1046"/>
        <v/>
      </c>
      <c r="DY732" t="str">
        <f t="shared" si="1047"/>
        <v/>
      </c>
      <c r="DZ732" t="str">
        <f t="shared" si="1048"/>
        <v/>
      </c>
      <c r="EA732" t="str">
        <f t="shared" si="1049"/>
        <v/>
      </c>
      <c r="EB732" s="359" t="str">
        <f t="shared" si="1050"/>
        <v/>
      </c>
      <c r="EC732" t="str">
        <f t="shared" si="1051"/>
        <v/>
      </c>
      <c r="ED732" t="str">
        <f t="shared" si="1052"/>
        <v/>
      </c>
      <c r="EE732" t="str">
        <f t="shared" si="1053"/>
        <v/>
      </c>
      <c r="EF732" t="str">
        <f t="shared" si="1054"/>
        <v/>
      </c>
      <c r="EG732" s="359" t="str">
        <f t="shared" si="1055"/>
        <v/>
      </c>
      <c r="EH732" t="str">
        <f t="shared" si="998"/>
        <v>Pterostylis z.sp.'Fitzgerald'</v>
      </c>
      <c r="EJ732" t="str">
        <f t="shared" si="955"/>
        <v>Pterostylis z.sp.giant</v>
      </c>
      <c r="EK732" s="100">
        <f t="shared" si="1057"/>
        <v>0</v>
      </c>
      <c r="EL732" s="3">
        <f t="shared" si="1057"/>
        <v>0</v>
      </c>
      <c r="EM732" s="3">
        <f t="shared" si="1057"/>
        <v>0</v>
      </c>
      <c r="EN732" s="3">
        <f t="shared" si="1057"/>
        <v>0</v>
      </c>
      <c r="EO732" s="3">
        <f t="shared" si="1057"/>
        <v>0</v>
      </c>
      <c r="EP732" s="3">
        <f t="shared" si="1057"/>
        <v>0</v>
      </c>
      <c r="EQ732" s="3">
        <f t="shared" si="1057"/>
        <v>1</v>
      </c>
      <c r="ER732" s="3">
        <f t="shared" si="1057"/>
        <v>1</v>
      </c>
      <c r="ES732" s="3">
        <f t="shared" si="1057"/>
        <v>1</v>
      </c>
      <c r="ET732" s="3">
        <f t="shared" si="1057"/>
        <v>0</v>
      </c>
      <c r="EU732" s="3">
        <f t="shared" si="1057"/>
        <v>0</v>
      </c>
      <c r="EV732" s="24">
        <f t="shared" si="1057"/>
        <v>0</v>
      </c>
      <c r="EW732" s="245">
        <f t="shared" si="997"/>
        <v>3</v>
      </c>
      <c r="EX732" s="262" t="str">
        <f t="shared" si="996"/>
        <v/>
      </c>
    </row>
    <row r="733" spans="1:154" ht="16.149999999999999" customHeight="1" x14ac:dyDescent="0.25">
      <c r="A733" s="363"/>
      <c r="D733" s="363"/>
      <c r="E733" s="363"/>
      <c r="F733" s="363"/>
      <c r="G733" s="363"/>
      <c r="H733" s="363"/>
      <c r="I733" s="363"/>
      <c r="J733" s="68">
        <f t="shared" si="993"/>
        <v>1197</v>
      </c>
      <c r="K733" s="417" t="str">
        <f t="shared" si="999"/>
        <v>Pterostylis z.sp.'granite'</v>
      </c>
      <c r="L733" s="417">
        <v>1197</v>
      </c>
      <c r="M733" s="417" t="s">
        <v>1765</v>
      </c>
      <c r="N733" s="418" t="s">
        <v>2622</v>
      </c>
      <c r="O733" s="363" t="str">
        <f t="shared" si="969"/>
        <v>S</v>
      </c>
      <c r="P733" s="144" t="s">
        <v>2323</v>
      </c>
      <c r="Q733" s="364" t="s">
        <v>3284</v>
      </c>
      <c r="R733" s="365">
        <v>42917</v>
      </c>
      <c r="S733" s="365">
        <v>42979</v>
      </c>
      <c r="T733" s="603" t="s">
        <v>7894</v>
      </c>
      <c r="U733" s="603" t="s">
        <v>7894</v>
      </c>
      <c r="V733" s="603" t="s">
        <v>7894</v>
      </c>
      <c r="W733" s="603" t="s">
        <v>7894</v>
      </c>
      <c r="X733" s="603" t="s">
        <v>7894</v>
      </c>
      <c r="Y733" s="603" t="s">
        <v>7894</v>
      </c>
      <c r="Z733" s="603" t="s">
        <v>7894</v>
      </c>
      <c r="AA733" s="603" t="s">
        <v>7894</v>
      </c>
      <c r="AB733" s="603" t="s">
        <v>7894</v>
      </c>
      <c r="AC733" s="603" t="s">
        <v>7894</v>
      </c>
      <c r="AD733" s="603" t="s">
        <v>7894</v>
      </c>
      <c r="AE733" s="603" t="s">
        <v>7894</v>
      </c>
      <c r="AF733" s="605" t="s">
        <v>48</v>
      </c>
      <c r="AG733" s="605" t="s">
        <v>48</v>
      </c>
      <c r="AH733" s="366" t="s">
        <v>685</v>
      </c>
      <c r="AI733" s="363">
        <f t="shared" si="1000"/>
        <v>6</v>
      </c>
      <c r="AJ733" s="363">
        <v>34</v>
      </c>
      <c r="AK733" s="413" t="str">
        <f t="shared" si="989"/>
        <v>Snail Orchids</v>
      </c>
      <c r="AL733" s="413" t="str">
        <f t="shared" si="990"/>
        <v>Pterostylis nana</v>
      </c>
      <c r="AM733" s="486" t="s">
        <v>7608</v>
      </c>
      <c r="AN733" s="144" t="str">
        <f t="shared" si="1056"/>
        <v>jacksonii</v>
      </c>
      <c r="AS733" s="69">
        <f t="shared" si="948"/>
        <v>27</v>
      </c>
      <c r="AT733" s="69">
        <f t="shared" si="949"/>
        <v>35</v>
      </c>
      <c r="AU733" s="69">
        <f t="shared" si="950"/>
        <v>7</v>
      </c>
      <c r="AV733" s="69">
        <f t="shared" si="951"/>
        <v>9</v>
      </c>
      <c r="AW733" s="81"/>
      <c r="AX733" s="70"/>
      <c r="AY733" s="364">
        <v>44301</v>
      </c>
      <c r="AZ733" s="264" t="s">
        <v>48</v>
      </c>
      <c r="BA733" s="238"/>
      <c r="BB733" s="237" t="str">
        <f t="shared" si="952"/>
        <v/>
      </c>
      <c r="BC733" s="270">
        <f t="shared" si="1001"/>
        <v>1197</v>
      </c>
      <c r="BD733" t="str">
        <f t="shared" si="1002"/>
        <v>Pterostylis z.sp.'granite'</v>
      </c>
      <c r="BE733" s="367" t="e">
        <f>COUNTIFS(#REF!,L733)</f>
        <v>#REF!</v>
      </c>
      <c r="BF733" s="374" t="str">
        <f t="shared" si="994"/>
        <v>n</v>
      </c>
      <c r="BG733" s="82"/>
      <c r="BH733" s="375"/>
      <c r="BI733" s="374"/>
      <c r="BJ733" s="403"/>
      <c r="CE733" t="str">
        <f t="shared" si="991"/>
        <v>_Old species name (Pterostylis z.sp.giant)</v>
      </c>
      <c r="CF733" s="388" t="str">
        <f t="shared" si="992"/>
        <v>Pterostylis z.sp.giant</v>
      </c>
      <c r="CG733" t="str">
        <f t="shared" si="1003"/>
        <v/>
      </c>
      <c r="CH733" t="str">
        <f t="shared" si="1004"/>
        <v/>
      </c>
      <c r="CI733" t="str">
        <f t="shared" si="1005"/>
        <v/>
      </c>
      <c r="CJ733" t="str">
        <f t="shared" si="1006"/>
        <v/>
      </c>
      <c r="CK733" s="359" t="str">
        <f t="shared" si="1007"/>
        <v/>
      </c>
      <c r="CL733" t="str">
        <f t="shared" si="1008"/>
        <v/>
      </c>
      <c r="CM733" t="str">
        <f t="shared" si="1009"/>
        <v/>
      </c>
      <c r="CN733" t="str">
        <f t="shared" si="1010"/>
        <v/>
      </c>
      <c r="CO733" s="359" t="str">
        <f t="shared" si="1011"/>
        <v/>
      </c>
      <c r="CP733" t="str">
        <f t="shared" si="1012"/>
        <v/>
      </c>
      <c r="CQ733" t="str">
        <f t="shared" si="1013"/>
        <v/>
      </c>
      <c r="CR733" t="str">
        <f t="shared" si="1014"/>
        <v/>
      </c>
      <c r="CS733" s="359" t="str">
        <f t="shared" si="1015"/>
        <v/>
      </c>
      <c r="CT733" t="str">
        <f t="shared" si="1016"/>
        <v/>
      </c>
      <c r="CU733" t="str">
        <f t="shared" si="1017"/>
        <v/>
      </c>
      <c r="CV733" t="str">
        <f t="shared" si="1018"/>
        <v/>
      </c>
      <c r="CW733" t="str">
        <f t="shared" si="1019"/>
        <v/>
      </c>
      <c r="CX733" s="359" t="str">
        <f t="shared" si="1020"/>
        <v/>
      </c>
      <c r="CY733" t="str">
        <f t="shared" si="1021"/>
        <v/>
      </c>
      <c r="CZ733" t="str">
        <f t="shared" si="1022"/>
        <v/>
      </c>
      <c r="DA733" t="str">
        <f t="shared" si="1023"/>
        <v/>
      </c>
      <c r="DB733" s="359" t="str">
        <f t="shared" si="1024"/>
        <v/>
      </c>
      <c r="DC733" t="str">
        <f t="shared" si="1025"/>
        <v/>
      </c>
      <c r="DD733" t="str">
        <f t="shared" si="1026"/>
        <v/>
      </c>
      <c r="DE733" t="str">
        <f t="shared" si="1027"/>
        <v/>
      </c>
      <c r="DF733" s="359" t="str">
        <f t="shared" si="1028"/>
        <v/>
      </c>
      <c r="DG733" t="str">
        <f t="shared" si="1029"/>
        <v>X</v>
      </c>
      <c r="DH733" t="str">
        <f t="shared" si="1030"/>
        <v>X</v>
      </c>
      <c r="DI733" t="str">
        <f t="shared" si="1031"/>
        <v>X</v>
      </c>
      <c r="DJ733" t="str">
        <f t="shared" si="1032"/>
        <v>X</v>
      </c>
      <c r="DK733" s="359" t="str">
        <f t="shared" si="1033"/>
        <v>X</v>
      </c>
      <c r="DL733" t="str">
        <f t="shared" si="1034"/>
        <v>X</v>
      </c>
      <c r="DM733" t="str">
        <f t="shared" si="1035"/>
        <v>X</v>
      </c>
      <c r="DN733" t="str">
        <f t="shared" si="1036"/>
        <v>X</v>
      </c>
      <c r="DO733" s="359" t="str">
        <f t="shared" si="1037"/>
        <v>X</v>
      </c>
      <c r="DP733" t="str">
        <f t="shared" si="1038"/>
        <v>X</v>
      </c>
      <c r="DQ733" t="str">
        <f t="shared" si="1039"/>
        <v>X</v>
      </c>
      <c r="DR733" t="str">
        <f t="shared" si="1040"/>
        <v>X</v>
      </c>
      <c r="DS733" s="359" t="str">
        <f t="shared" si="1041"/>
        <v>X</v>
      </c>
      <c r="DT733" t="str">
        <f t="shared" si="1042"/>
        <v/>
      </c>
      <c r="DU733" t="str">
        <f t="shared" si="1043"/>
        <v/>
      </c>
      <c r="DV733" t="str">
        <f t="shared" si="1044"/>
        <v/>
      </c>
      <c r="DW733" t="str">
        <f t="shared" si="1045"/>
        <v/>
      </c>
      <c r="DX733" s="359" t="str">
        <f t="shared" si="1046"/>
        <v/>
      </c>
      <c r="DY733" t="str">
        <f t="shared" si="1047"/>
        <v/>
      </c>
      <c r="DZ733" t="str">
        <f t="shared" si="1048"/>
        <v/>
      </c>
      <c r="EA733" t="str">
        <f t="shared" si="1049"/>
        <v/>
      </c>
      <c r="EB733" s="359" t="str">
        <f t="shared" si="1050"/>
        <v/>
      </c>
      <c r="EC733" t="str">
        <f t="shared" si="1051"/>
        <v/>
      </c>
      <c r="ED733" t="str">
        <f t="shared" si="1052"/>
        <v/>
      </c>
      <c r="EE733" t="str">
        <f t="shared" si="1053"/>
        <v/>
      </c>
      <c r="EF733" t="str">
        <f t="shared" si="1054"/>
        <v/>
      </c>
      <c r="EG733" s="359" t="str">
        <f t="shared" si="1055"/>
        <v/>
      </c>
      <c r="EH733" t="str">
        <f t="shared" si="998"/>
        <v>Pterostylis z.sp.giant</v>
      </c>
      <c r="EJ733" t="str">
        <f t="shared" si="955"/>
        <v>Pterostylis z.sp.'granite'</v>
      </c>
      <c r="EK733" s="100">
        <f t="shared" si="1057"/>
        <v>0</v>
      </c>
      <c r="EL733" s="3">
        <f t="shared" si="1057"/>
        <v>0</v>
      </c>
      <c r="EM733" s="3">
        <f t="shared" si="1057"/>
        <v>0</v>
      </c>
      <c r="EN733" s="3">
        <f t="shared" si="1057"/>
        <v>0</v>
      </c>
      <c r="EO733" s="3">
        <f t="shared" si="1057"/>
        <v>0</v>
      </c>
      <c r="EP733" s="3">
        <f t="shared" si="1057"/>
        <v>0</v>
      </c>
      <c r="EQ733" s="3">
        <f t="shared" si="1057"/>
        <v>1</v>
      </c>
      <c r="ER733" s="3">
        <f t="shared" si="1057"/>
        <v>1</v>
      </c>
      <c r="ES733" s="3">
        <f t="shared" si="1057"/>
        <v>1</v>
      </c>
      <c r="ET733" s="3">
        <f t="shared" si="1057"/>
        <v>0</v>
      </c>
      <c r="EU733" s="3">
        <f t="shared" si="1057"/>
        <v>0</v>
      </c>
      <c r="EV733" s="24">
        <f t="shared" si="1057"/>
        <v>0</v>
      </c>
      <c r="EW733" s="245">
        <f t="shared" si="997"/>
        <v>3</v>
      </c>
      <c r="EX733" s="262" t="str">
        <f t="shared" si="996"/>
        <v/>
      </c>
    </row>
    <row r="734" spans="1:154" ht="16.149999999999999" customHeight="1" x14ac:dyDescent="0.25">
      <c r="A734" s="363"/>
      <c r="D734" s="363"/>
      <c r="E734" s="363"/>
      <c r="F734" s="363"/>
      <c r="G734" s="363"/>
      <c r="H734" s="363"/>
      <c r="I734" s="363"/>
      <c r="J734" s="68">
        <f t="shared" si="993"/>
        <v>1117</v>
      </c>
      <c r="K734" s="417" t="str">
        <f t="shared" si="999"/>
        <v>Pterostylis z.sp.'green flowers'</v>
      </c>
      <c r="L734" s="417">
        <v>1117</v>
      </c>
      <c r="M734" s="417" t="s">
        <v>1765</v>
      </c>
      <c r="N734" s="418" t="s">
        <v>3285</v>
      </c>
      <c r="O734" s="363" t="str">
        <f t="shared" si="969"/>
        <v>S</v>
      </c>
      <c r="P734" s="144" t="s">
        <v>2323</v>
      </c>
      <c r="Q734" s="364" t="s">
        <v>3230</v>
      </c>
      <c r="R734" s="365">
        <v>42979</v>
      </c>
      <c r="S734" s="365">
        <v>43039</v>
      </c>
      <c r="T734" s="603" t="s">
        <v>7894</v>
      </c>
      <c r="U734" s="603" t="s">
        <v>7894</v>
      </c>
      <c r="V734" s="603" t="s">
        <v>7894</v>
      </c>
      <c r="W734" s="603" t="s">
        <v>7894</v>
      </c>
      <c r="X734" s="603" t="s">
        <v>7894</v>
      </c>
      <c r="Y734" s="603" t="s">
        <v>7894</v>
      </c>
      <c r="Z734" s="603" t="s">
        <v>7894</v>
      </c>
      <c r="AA734" s="603" t="s">
        <v>7894</v>
      </c>
      <c r="AB734" s="603" t="s">
        <v>7894</v>
      </c>
      <c r="AC734" s="603" t="s">
        <v>7894</v>
      </c>
      <c r="AD734" s="603" t="s">
        <v>7894</v>
      </c>
      <c r="AE734" s="603" t="s">
        <v>7894</v>
      </c>
      <c r="AF734" s="605" t="s">
        <v>48</v>
      </c>
      <c r="AG734" s="605" t="s">
        <v>48</v>
      </c>
      <c r="AH734" s="366" t="s">
        <v>685</v>
      </c>
      <c r="AI734" s="363">
        <f t="shared" si="1000"/>
        <v>6</v>
      </c>
      <c r="AJ734" s="363">
        <v>36</v>
      </c>
      <c r="AK734" s="413" t="str">
        <f t="shared" si="989"/>
        <v>Rufus Greenhoods</v>
      </c>
      <c r="AL734" s="413" t="str">
        <f t="shared" si="990"/>
        <v>Pterostylis rufa</v>
      </c>
      <c r="AM734" s="486" t="s">
        <v>7608</v>
      </c>
      <c r="AN734" s="144" t="str">
        <f t="shared" si="1056"/>
        <v>virens</v>
      </c>
      <c r="AS734" s="69">
        <f t="shared" si="948"/>
        <v>36</v>
      </c>
      <c r="AT734" s="69">
        <f t="shared" si="949"/>
        <v>44</v>
      </c>
      <c r="AU734" s="69">
        <f t="shared" si="950"/>
        <v>9</v>
      </c>
      <c r="AV734" s="69">
        <f t="shared" si="951"/>
        <v>10</v>
      </c>
      <c r="AW734" s="81"/>
      <c r="AX734" s="70" t="s">
        <v>3232</v>
      </c>
      <c r="AY734" s="364">
        <v>48480</v>
      </c>
      <c r="AZ734" s="264" t="s">
        <v>48</v>
      </c>
      <c r="BA734" s="238"/>
      <c r="BB734" s="237" t="str">
        <f t="shared" si="952"/>
        <v/>
      </c>
      <c r="BC734" s="270">
        <f t="shared" si="1001"/>
        <v>1117</v>
      </c>
      <c r="BD734" t="str">
        <f t="shared" si="1002"/>
        <v>Pterostylis z.sp.'green flowers'</v>
      </c>
      <c r="BE734" s="367" t="e">
        <f>COUNTIFS(#REF!,L734)</f>
        <v>#REF!</v>
      </c>
      <c r="BF734" s="374" t="str">
        <f t="shared" si="994"/>
        <v>n</v>
      </c>
      <c r="BG734" s="82"/>
      <c r="BH734" s="375"/>
      <c r="BI734" s="374"/>
      <c r="BJ734" s="403"/>
      <c r="CE734" t="str">
        <f t="shared" si="991"/>
        <v>_Old species name (Pterostylis z.sp.'granite')</v>
      </c>
      <c r="CF734" s="388" t="str">
        <f t="shared" si="992"/>
        <v>Pterostylis z.sp.'granite'</v>
      </c>
      <c r="CG734" t="str">
        <f t="shared" si="1003"/>
        <v/>
      </c>
      <c r="CH734" t="str">
        <f t="shared" si="1004"/>
        <v/>
      </c>
      <c r="CI734" t="str">
        <f t="shared" si="1005"/>
        <v/>
      </c>
      <c r="CJ734" t="str">
        <f t="shared" si="1006"/>
        <v/>
      </c>
      <c r="CK734" s="359" t="str">
        <f t="shared" si="1007"/>
        <v/>
      </c>
      <c r="CL734" t="str">
        <f t="shared" si="1008"/>
        <v/>
      </c>
      <c r="CM734" t="str">
        <f t="shared" si="1009"/>
        <v/>
      </c>
      <c r="CN734" t="str">
        <f t="shared" si="1010"/>
        <v/>
      </c>
      <c r="CO734" s="359" t="str">
        <f t="shared" si="1011"/>
        <v/>
      </c>
      <c r="CP734" t="str">
        <f t="shared" si="1012"/>
        <v/>
      </c>
      <c r="CQ734" t="str">
        <f t="shared" si="1013"/>
        <v/>
      </c>
      <c r="CR734" t="str">
        <f t="shared" si="1014"/>
        <v/>
      </c>
      <c r="CS734" s="359" t="str">
        <f t="shared" si="1015"/>
        <v/>
      </c>
      <c r="CT734" t="str">
        <f t="shared" si="1016"/>
        <v/>
      </c>
      <c r="CU734" t="str">
        <f t="shared" si="1017"/>
        <v/>
      </c>
      <c r="CV734" t="str">
        <f t="shared" si="1018"/>
        <v/>
      </c>
      <c r="CW734" t="str">
        <f t="shared" si="1019"/>
        <v/>
      </c>
      <c r="CX734" s="359" t="str">
        <f t="shared" si="1020"/>
        <v/>
      </c>
      <c r="CY734" t="str">
        <f t="shared" si="1021"/>
        <v/>
      </c>
      <c r="CZ734" t="str">
        <f t="shared" si="1022"/>
        <v/>
      </c>
      <c r="DA734" t="str">
        <f t="shared" si="1023"/>
        <v/>
      </c>
      <c r="DB734" s="359" t="str">
        <f t="shared" si="1024"/>
        <v/>
      </c>
      <c r="DC734" t="str">
        <f t="shared" si="1025"/>
        <v/>
      </c>
      <c r="DD734" t="str">
        <f t="shared" si="1026"/>
        <v/>
      </c>
      <c r="DE734" t="str">
        <f t="shared" si="1027"/>
        <v/>
      </c>
      <c r="DF734" s="359" t="str">
        <f t="shared" si="1028"/>
        <v/>
      </c>
      <c r="DG734" t="str">
        <f t="shared" si="1029"/>
        <v>X</v>
      </c>
      <c r="DH734" t="str">
        <f t="shared" si="1030"/>
        <v>X</v>
      </c>
      <c r="DI734" t="str">
        <f t="shared" si="1031"/>
        <v>X</v>
      </c>
      <c r="DJ734" t="str">
        <f t="shared" si="1032"/>
        <v>X</v>
      </c>
      <c r="DK734" s="359" t="str">
        <f t="shared" si="1033"/>
        <v>X</v>
      </c>
      <c r="DL734" t="str">
        <f t="shared" si="1034"/>
        <v>X</v>
      </c>
      <c r="DM734" t="str">
        <f t="shared" si="1035"/>
        <v>X</v>
      </c>
      <c r="DN734" t="str">
        <f t="shared" si="1036"/>
        <v>X</v>
      </c>
      <c r="DO734" s="359" t="str">
        <f t="shared" si="1037"/>
        <v>X</v>
      </c>
      <c r="DP734" t="str">
        <f t="shared" si="1038"/>
        <v/>
      </c>
      <c r="DQ734" t="str">
        <f t="shared" si="1039"/>
        <v/>
      </c>
      <c r="DR734" t="str">
        <f t="shared" si="1040"/>
        <v/>
      </c>
      <c r="DS734" s="359" t="str">
        <f t="shared" si="1041"/>
        <v/>
      </c>
      <c r="DT734" t="str">
        <f t="shared" si="1042"/>
        <v/>
      </c>
      <c r="DU734" t="str">
        <f t="shared" si="1043"/>
        <v/>
      </c>
      <c r="DV734" t="str">
        <f t="shared" si="1044"/>
        <v/>
      </c>
      <c r="DW734" t="str">
        <f t="shared" si="1045"/>
        <v/>
      </c>
      <c r="DX734" s="359" t="str">
        <f t="shared" si="1046"/>
        <v/>
      </c>
      <c r="DY734" t="str">
        <f t="shared" si="1047"/>
        <v/>
      </c>
      <c r="DZ734" t="str">
        <f t="shared" si="1048"/>
        <v/>
      </c>
      <c r="EA734" t="str">
        <f t="shared" si="1049"/>
        <v/>
      </c>
      <c r="EB734" s="359" t="str">
        <f t="shared" si="1050"/>
        <v/>
      </c>
      <c r="EC734" t="str">
        <f t="shared" si="1051"/>
        <v/>
      </c>
      <c r="ED734" t="str">
        <f t="shared" si="1052"/>
        <v/>
      </c>
      <c r="EE734" t="str">
        <f t="shared" si="1053"/>
        <v/>
      </c>
      <c r="EF734" t="str">
        <f t="shared" si="1054"/>
        <v/>
      </c>
      <c r="EG734" s="359" t="str">
        <f t="shared" si="1055"/>
        <v/>
      </c>
      <c r="EH734" t="str">
        <f t="shared" si="998"/>
        <v>Pterostylis z.sp.'granite'</v>
      </c>
      <c r="EJ734" t="str">
        <f t="shared" si="955"/>
        <v>Pterostylis z.sp.'green flowers'</v>
      </c>
      <c r="EK734" s="100">
        <f t="shared" si="1057"/>
        <v>0</v>
      </c>
      <c r="EL734" s="3">
        <f t="shared" si="1057"/>
        <v>0</v>
      </c>
      <c r="EM734" s="3">
        <f t="shared" si="1057"/>
        <v>0</v>
      </c>
      <c r="EN734" s="3">
        <f t="shared" si="1057"/>
        <v>0</v>
      </c>
      <c r="EO734" s="3">
        <f t="shared" si="1057"/>
        <v>0</v>
      </c>
      <c r="EP734" s="3">
        <f t="shared" si="1057"/>
        <v>0</v>
      </c>
      <c r="EQ734" s="3">
        <f t="shared" si="1057"/>
        <v>0</v>
      </c>
      <c r="ER734" s="3">
        <f t="shared" si="1057"/>
        <v>0</v>
      </c>
      <c r="ES734" s="3">
        <f t="shared" si="1057"/>
        <v>1</v>
      </c>
      <c r="ET734" s="3">
        <f t="shared" si="1057"/>
        <v>1</v>
      </c>
      <c r="EU734" s="3">
        <f t="shared" si="1057"/>
        <v>0</v>
      </c>
      <c r="EV734" s="24">
        <f t="shared" si="1057"/>
        <v>0</v>
      </c>
      <c r="EW734" s="245">
        <f t="shared" si="997"/>
        <v>2</v>
      </c>
      <c r="EX734" s="262" t="str">
        <f t="shared" si="996"/>
        <v/>
      </c>
    </row>
    <row r="735" spans="1:154" ht="16.149999999999999" customHeight="1" x14ac:dyDescent="0.25">
      <c r="A735" s="363"/>
      <c r="D735" s="363"/>
      <c r="E735" s="363"/>
      <c r="F735" s="363"/>
      <c r="G735" s="363"/>
      <c r="H735" s="363"/>
      <c r="I735" s="363"/>
      <c r="J735" s="68">
        <f t="shared" si="993"/>
        <v>800</v>
      </c>
      <c r="K735" s="417" t="str">
        <f t="shared" si="999"/>
        <v>Pterostylis z.sp.'grey bands'</v>
      </c>
      <c r="L735" s="417">
        <v>800</v>
      </c>
      <c r="M735" s="417" t="s">
        <v>1765</v>
      </c>
      <c r="N735" s="418" t="s">
        <v>1373</v>
      </c>
      <c r="O735" s="363" t="str">
        <f t="shared" si="969"/>
        <v>S</v>
      </c>
      <c r="P735" s="144" t="s">
        <v>2323</v>
      </c>
      <c r="Q735" s="364" t="s">
        <v>3233</v>
      </c>
      <c r="R735" s="365">
        <v>42826</v>
      </c>
      <c r="S735" s="365">
        <v>43008</v>
      </c>
      <c r="T735" s="603" t="s">
        <v>7894</v>
      </c>
      <c r="U735" s="603" t="s">
        <v>7894</v>
      </c>
      <c r="V735" s="603" t="s">
        <v>7894</v>
      </c>
      <c r="W735" s="603" t="s">
        <v>7894</v>
      </c>
      <c r="X735" s="603" t="s">
        <v>7894</v>
      </c>
      <c r="Y735" s="603" t="s">
        <v>7894</v>
      </c>
      <c r="Z735" s="603" t="s">
        <v>7894</v>
      </c>
      <c r="AA735" s="603" t="s">
        <v>7894</v>
      </c>
      <c r="AB735" s="603" t="s">
        <v>7894</v>
      </c>
      <c r="AC735" s="603" t="s">
        <v>7894</v>
      </c>
      <c r="AD735" s="603" t="s">
        <v>7894</v>
      </c>
      <c r="AE735" s="603" t="s">
        <v>7894</v>
      </c>
      <c r="AF735" s="605" t="s">
        <v>48</v>
      </c>
      <c r="AG735" s="605" t="s">
        <v>48</v>
      </c>
      <c r="AH735" s="366" t="s">
        <v>685</v>
      </c>
      <c r="AI735" s="363">
        <f t="shared" si="1000"/>
        <v>6</v>
      </c>
      <c r="AJ735" s="363">
        <v>38</v>
      </c>
      <c r="AK735" s="413" t="str">
        <f t="shared" si="989"/>
        <v>Banded Greenhoods</v>
      </c>
      <c r="AL735" s="413" t="str">
        <f t="shared" si="990"/>
        <v>Pterostylis vittata</v>
      </c>
      <c r="AM735" s="486" t="s">
        <v>7608</v>
      </c>
      <c r="AN735" s="144" t="str">
        <f t="shared" si="1056"/>
        <v>vittata</v>
      </c>
      <c r="AS735" s="69">
        <f t="shared" ref="AS735:AS798" si="1058">IFERROR(WEEKNUM(R735,2),0)</f>
        <v>14</v>
      </c>
      <c r="AT735" s="69">
        <f t="shared" ref="AT735:AT798" si="1059">IFERROR(IF(WEEKNUM(S735)&lt;WEEKNUM(R735),WEEKNUM(S735)+52,WEEKNUM(S735)),0)</f>
        <v>39</v>
      </c>
      <c r="AU735" s="69">
        <f t="shared" ref="AU735:AU798" si="1060">IFERROR(MONTH(R735),0)</f>
        <v>4</v>
      </c>
      <c r="AV735" s="69">
        <f t="shared" ref="AV735:AV798" si="1061">IFERROR(MONTH(S735),0)</f>
        <v>9</v>
      </c>
      <c r="AW735" s="81"/>
      <c r="AX735" s="70"/>
      <c r="AY735" s="364">
        <v>1698</v>
      </c>
      <c r="AZ735" s="264" t="s">
        <v>48</v>
      </c>
      <c r="BA735" s="238"/>
      <c r="BB735" s="237" t="str">
        <f t="shared" ref="BB735:BB798" si="1062">IFERROR(FIND($BB$2,K735,1),"")</f>
        <v/>
      </c>
      <c r="BC735" s="270">
        <f t="shared" si="1001"/>
        <v>800</v>
      </c>
      <c r="BD735" t="str">
        <f t="shared" si="1002"/>
        <v>Pterostylis z.sp.'grey bands'</v>
      </c>
      <c r="BE735" s="367" t="e">
        <f>COUNTIFS(#REF!,L735)</f>
        <v>#REF!</v>
      </c>
      <c r="BF735" s="374" t="str">
        <f t="shared" si="994"/>
        <v>n</v>
      </c>
      <c r="BG735" s="82"/>
      <c r="BH735" s="375"/>
      <c r="BI735" s="374"/>
      <c r="BJ735" s="403"/>
      <c r="CE735" t="str">
        <f t="shared" si="991"/>
        <v>_Old species name (Pterostylis z.sp.'green flowers')</v>
      </c>
      <c r="CF735" s="388" t="str">
        <f t="shared" si="992"/>
        <v>Pterostylis z.sp.'green flowers'</v>
      </c>
      <c r="CG735" t="str">
        <f t="shared" si="1003"/>
        <v/>
      </c>
      <c r="CH735" t="str">
        <f t="shared" si="1004"/>
        <v/>
      </c>
      <c r="CI735" t="str">
        <f t="shared" si="1005"/>
        <v/>
      </c>
      <c r="CJ735" t="str">
        <f t="shared" si="1006"/>
        <v/>
      </c>
      <c r="CK735" s="359" t="str">
        <f t="shared" si="1007"/>
        <v/>
      </c>
      <c r="CL735" t="str">
        <f t="shared" si="1008"/>
        <v/>
      </c>
      <c r="CM735" t="str">
        <f t="shared" si="1009"/>
        <v/>
      </c>
      <c r="CN735" t="str">
        <f t="shared" si="1010"/>
        <v/>
      </c>
      <c r="CO735" s="359" t="str">
        <f t="shared" si="1011"/>
        <v/>
      </c>
      <c r="CP735" t="str">
        <f t="shared" si="1012"/>
        <v/>
      </c>
      <c r="CQ735" t="str">
        <f t="shared" si="1013"/>
        <v/>
      </c>
      <c r="CR735" t="str">
        <f t="shared" si="1014"/>
        <v/>
      </c>
      <c r="CS735" s="359" t="str">
        <f t="shared" si="1015"/>
        <v/>
      </c>
      <c r="CT735" t="str">
        <f t="shared" si="1016"/>
        <v/>
      </c>
      <c r="CU735" t="str">
        <f t="shared" si="1017"/>
        <v/>
      </c>
      <c r="CV735" t="str">
        <f t="shared" si="1018"/>
        <v/>
      </c>
      <c r="CW735" t="str">
        <f t="shared" si="1019"/>
        <v/>
      </c>
      <c r="CX735" s="359" t="str">
        <f t="shared" si="1020"/>
        <v/>
      </c>
      <c r="CY735" t="str">
        <f t="shared" si="1021"/>
        <v/>
      </c>
      <c r="CZ735" t="str">
        <f t="shared" si="1022"/>
        <v/>
      </c>
      <c r="DA735" t="str">
        <f t="shared" si="1023"/>
        <v/>
      </c>
      <c r="DB735" s="359" t="str">
        <f t="shared" si="1024"/>
        <v/>
      </c>
      <c r="DC735" t="str">
        <f t="shared" si="1025"/>
        <v/>
      </c>
      <c r="DD735" t="str">
        <f t="shared" si="1026"/>
        <v/>
      </c>
      <c r="DE735" t="str">
        <f t="shared" si="1027"/>
        <v/>
      </c>
      <c r="DF735" s="359" t="str">
        <f t="shared" si="1028"/>
        <v/>
      </c>
      <c r="DG735" t="str">
        <f t="shared" si="1029"/>
        <v/>
      </c>
      <c r="DH735" t="str">
        <f t="shared" si="1030"/>
        <v/>
      </c>
      <c r="DI735" t="str">
        <f t="shared" si="1031"/>
        <v/>
      </c>
      <c r="DJ735" t="str">
        <f t="shared" si="1032"/>
        <v/>
      </c>
      <c r="DK735" s="359" t="str">
        <f t="shared" si="1033"/>
        <v/>
      </c>
      <c r="DL735" t="str">
        <f t="shared" si="1034"/>
        <v/>
      </c>
      <c r="DM735" t="str">
        <f t="shared" si="1035"/>
        <v/>
      </c>
      <c r="DN735" t="str">
        <f t="shared" si="1036"/>
        <v/>
      </c>
      <c r="DO735" s="359" t="str">
        <f t="shared" si="1037"/>
        <v/>
      </c>
      <c r="DP735" t="str">
        <f t="shared" si="1038"/>
        <v>X</v>
      </c>
      <c r="DQ735" t="str">
        <f t="shared" si="1039"/>
        <v>X</v>
      </c>
      <c r="DR735" t="str">
        <f t="shared" si="1040"/>
        <v>X</v>
      </c>
      <c r="DS735" s="359" t="str">
        <f t="shared" si="1041"/>
        <v>X</v>
      </c>
      <c r="DT735" t="str">
        <f t="shared" si="1042"/>
        <v>X</v>
      </c>
      <c r="DU735" t="str">
        <f t="shared" si="1043"/>
        <v>X</v>
      </c>
      <c r="DV735" t="str">
        <f t="shared" si="1044"/>
        <v>X</v>
      </c>
      <c r="DW735" t="str">
        <f t="shared" si="1045"/>
        <v>X</v>
      </c>
      <c r="DX735" s="359" t="str">
        <f t="shared" si="1046"/>
        <v>X</v>
      </c>
      <c r="DY735" t="str">
        <f t="shared" si="1047"/>
        <v/>
      </c>
      <c r="DZ735" t="str">
        <f t="shared" si="1048"/>
        <v/>
      </c>
      <c r="EA735" t="str">
        <f t="shared" si="1049"/>
        <v/>
      </c>
      <c r="EB735" s="359" t="str">
        <f t="shared" si="1050"/>
        <v/>
      </c>
      <c r="EC735" t="str">
        <f t="shared" si="1051"/>
        <v/>
      </c>
      <c r="ED735" t="str">
        <f t="shared" si="1052"/>
        <v/>
      </c>
      <c r="EE735" t="str">
        <f t="shared" si="1053"/>
        <v/>
      </c>
      <c r="EF735" t="str">
        <f t="shared" si="1054"/>
        <v/>
      </c>
      <c r="EG735" s="359" t="str">
        <f t="shared" si="1055"/>
        <v/>
      </c>
      <c r="EH735" t="str">
        <f t="shared" si="998"/>
        <v>Pterostylis z.sp.'green flowers'</v>
      </c>
      <c r="EJ735" t="str">
        <f t="shared" ref="EJ735:EJ798" si="1063">K735</f>
        <v>Pterostylis z.sp.'grey bands'</v>
      </c>
      <c r="EK735" s="100">
        <f t="shared" si="1057"/>
        <v>0</v>
      </c>
      <c r="EL735" s="3">
        <f t="shared" si="1057"/>
        <v>0</v>
      </c>
      <c r="EM735" s="3">
        <f t="shared" si="1057"/>
        <v>0</v>
      </c>
      <c r="EN735" s="3">
        <f t="shared" si="1057"/>
        <v>1</v>
      </c>
      <c r="EO735" s="3">
        <f t="shared" si="1057"/>
        <v>1</v>
      </c>
      <c r="EP735" s="3">
        <f t="shared" si="1057"/>
        <v>1</v>
      </c>
      <c r="EQ735" s="3">
        <f t="shared" si="1057"/>
        <v>1</v>
      </c>
      <c r="ER735" s="3">
        <f t="shared" si="1057"/>
        <v>1</v>
      </c>
      <c r="ES735" s="3">
        <f t="shared" si="1057"/>
        <v>1</v>
      </c>
      <c r="ET735" s="3">
        <f t="shared" si="1057"/>
        <v>0</v>
      </c>
      <c r="EU735" s="3">
        <f t="shared" si="1057"/>
        <v>0</v>
      </c>
      <c r="EV735" s="24">
        <f t="shared" si="1057"/>
        <v>0</v>
      </c>
      <c r="EW735" s="245">
        <f t="shared" si="997"/>
        <v>6</v>
      </c>
      <c r="EX735" s="262" t="str">
        <f t="shared" si="996"/>
        <v/>
      </c>
    </row>
    <row r="736" spans="1:154" ht="16.149999999999999" customHeight="1" x14ac:dyDescent="0.25">
      <c r="A736" s="363"/>
      <c r="D736" s="363"/>
      <c r="E736" s="363"/>
      <c r="F736" s="363"/>
      <c r="G736" s="363"/>
      <c r="H736" s="363"/>
      <c r="I736" s="363"/>
      <c r="J736" s="68">
        <f t="shared" si="993"/>
        <v>1199</v>
      </c>
      <c r="K736" s="417" t="str">
        <f t="shared" si="999"/>
        <v>Pterostylis z.sp.'Gull Rock'</v>
      </c>
      <c r="L736" s="417">
        <v>1199</v>
      </c>
      <c r="M736" s="417" t="s">
        <v>1765</v>
      </c>
      <c r="N736" s="418" t="s">
        <v>3286</v>
      </c>
      <c r="O736" s="363" t="str">
        <f t="shared" si="969"/>
        <v>S</v>
      </c>
      <c r="P736" s="144" t="s">
        <v>2323</v>
      </c>
      <c r="Q736" s="364" t="s">
        <v>3049</v>
      </c>
      <c r="R736" s="365">
        <v>43008</v>
      </c>
      <c r="S736" s="365">
        <v>43040</v>
      </c>
      <c r="T736" s="603" t="s">
        <v>7894</v>
      </c>
      <c r="U736" s="603" t="s">
        <v>7894</v>
      </c>
      <c r="V736" s="603" t="s">
        <v>7894</v>
      </c>
      <c r="W736" s="603" t="s">
        <v>7894</v>
      </c>
      <c r="X736" s="603" t="s">
        <v>7894</v>
      </c>
      <c r="Y736" s="603" t="s">
        <v>7894</v>
      </c>
      <c r="Z736" s="603" t="s">
        <v>7894</v>
      </c>
      <c r="AA736" s="603" t="s">
        <v>7894</v>
      </c>
      <c r="AB736" s="603" t="s">
        <v>7894</v>
      </c>
      <c r="AC736" s="603" t="s">
        <v>7894</v>
      </c>
      <c r="AD736" s="603" t="s">
        <v>7894</v>
      </c>
      <c r="AE736" s="603" t="s">
        <v>7894</v>
      </c>
      <c r="AF736" s="605" t="s">
        <v>48</v>
      </c>
      <c r="AG736" s="605" t="s">
        <v>48</v>
      </c>
      <c r="AH736" s="366" t="s">
        <v>685</v>
      </c>
      <c r="AI736" s="363">
        <f t="shared" si="1000"/>
        <v>6</v>
      </c>
      <c r="AJ736" s="363">
        <v>31</v>
      </c>
      <c r="AK736" s="413" t="str">
        <f t="shared" si="989"/>
        <v>Bird Orchids</v>
      </c>
      <c r="AL736" s="413" t="str">
        <f t="shared" si="990"/>
        <v>Pterostylis barbata/barbata</v>
      </c>
      <c r="AM736" s="486" t="s">
        <v>7608</v>
      </c>
      <c r="AN736" s="144" t="str">
        <f t="shared" si="1056"/>
        <v>heberlei</v>
      </c>
      <c r="AS736" s="69">
        <f t="shared" si="1058"/>
        <v>40</v>
      </c>
      <c r="AT736" s="69">
        <f t="shared" si="1059"/>
        <v>44</v>
      </c>
      <c r="AU736" s="69">
        <f t="shared" si="1060"/>
        <v>9</v>
      </c>
      <c r="AV736" s="69">
        <f t="shared" si="1061"/>
        <v>11</v>
      </c>
      <c r="AW736" s="81"/>
      <c r="AX736" s="70" t="s">
        <v>3051</v>
      </c>
      <c r="AY736" s="364">
        <v>48485</v>
      </c>
      <c r="AZ736" s="264" t="s">
        <v>48</v>
      </c>
      <c r="BA736" s="238"/>
      <c r="BB736" s="237" t="str">
        <f t="shared" si="1062"/>
        <v/>
      </c>
      <c r="BC736" s="270">
        <f t="shared" si="1001"/>
        <v>1199</v>
      </c>
      <c r="BD736" t="str">
        <f t="shared" si="1002"/>
        <v>Pterostylis z.sp.'Gull Rock'</v>
      </c>
      <c r="BE736" s="367" t="e">
        <f>COUNTIFS(#REF!,L736)</f>
        <v>#REF!</v>
      </c>
      <c r="BF736" s="374" t="str">
        <f t="shared" si="994"/>
        <v>n</v>
      </c>
      <c r="BG736" s="82"/>
      <c r="BH736" s="375"/>
      <c r="BI736" s="374"/>
      <c r="BJ736" s="403"/>
      <c r="CE736" t="str">
        <f t="shared" si="991"/>
        <v>_Old species name (Pterostylis z.sp.'grey bands')</v>
      </c>
      <c r="CF736" s="388" t="str">
        <f t="shared" si="992"/>
        <v>Pterostylis z.sp.'grey bands'</v>
      </c>
      <c r="CG736" t="str">
        <f t="shared" si="1003"/>
        <v/>
      </c>
      <c r="CH736" t="str">
        <f t="shared" si="1004"/>
        <v/>
      </c>
      <c r="CI736" t="str">
        <f t="shared" si="1005"/>
        <v/>
      </c>
      <c r="CJ736" t="str">
        <f t="shared" si="1006"/>
        <v/>
      </c>
      <c r="CK736" s="359" t="str">
        <f t="shared" si="1007"/>
        <v/>
      </c>
      <c r="CL736" t="str">
        <f t="shared" si="1008"/>
        <v/>
      </c>
      <c r="CM736" t="str">
        <f t="shared" si="1009"/>
        <v/>
      </c>
      <c r="CN736" t="str">
        <f t="shared" si="1010"/>
        <v/>
      </c>
      <c r="CO736" s="359" t="str">
        <f t="shared" si="1011"/>
        <v/>
      </c>
      <c r="CP736" t="str">
        <f t="shared" si="1012"/>
        <v/>
      </c>
      <c r="CQ736" t="str">
        <f t="shared" si="1013"/>
        <v/>
      </c>
      <c r="CR736" t="str">
        <f t="shared" si="1014"/>
        <v/>
      </c>
      <c r="CS736" s="359" t="str">
        <f t="shared" si="1015"/>
        <v/>
      </c>
      <c r="CT736" t="str">
        <f t="shared" si="1016"/>
        <v>X</v>
      </c>
      <c r="CU736" t="str">
        <f t="shared" si="1017"/>
        <v>X</v>
      </c>
      <c r="CV736" t="str">
        <f t="shared" si="1018"/>
        <v>X</v>
      </c>
      <c r="CW736" t="str">
        <f t="shared" si="1019"/>
        <v>X</v>
      </c>
      <c r="CX736" s="359" t="str">
        <f t="shared" si="1020"/>
        <v>X</v>
      </c>
      <c r="CY736" t="str">
        <f t="shared" si="1021"/>
        <v>X</v>
      </c>
      <c r="CZ736" t="str">
        <f t="shared" si="1022"/>
        <v>X</v>
      </c>
      <c r="DA736" t="str">
        <f t="shared" si="1023"/>
        <v>X</v>
      </c>
      <c r="DB736" s="359" t="str">
        <f t="shared" si="1024"/>
        <v>X</v>
      </c>
      <c r="DC736" t="str">
        <f t="shared" si="1025"/>
        <v>X</v>
      </c>
      <c r="DD736" t="str">
        <f t="shared" si="1026"/>
        <v>X</v>
      </c>
      <c r="DE736" t="str">
        <f t="shared" si="1027"/>
        <v>X</v>
      </c>
      <c r="DF736" s="359" t="str">
        <f t="shared" si="1028"/>
        <v>X</v>
      </c>
      <c r="DG736" t="str">
        <f t="shared" si="1029"/>
        <v>X</v>
      </c>
      <c r="DH736" t="str">
        <f t="shared" si="1030"/>
        <v>X</v>
      </c>
      <c r="DI736" t="str">
        <f t="shared" si="1031"/>
        <v>X</v>
      </c>
      <c r="DJ736" t="str">
        <f t="shared" si="1032"/>
        <v>X</v>
      </c>
      <c r="DK736" s="359" t="str">
        <f t="shared" si="1033"/>
        <v>X</v>
      </c>
      <c r="DL736" t="str">
        <f t="shared" si="1034"/>
        <v>X</v>
      </c>
      <c r="DM736" t="str">
        <f t="shared" si="1035"/>
        <v>X</v>
      </c>
      <c r="DN736" t="str">
        <f t="shared" si="1036"/>
        <v>X</v>
      </c>
      <c r="DO736" s="359" t="str">
        <f t="shared" si="1037"/>
        <v>X</v>
      </c>
      <c r="DP736" t="str">
        <f t="shared" si="1038"/>
        <v>X</v>
      </c>
      <c r="DQ736" t="str">
        <f t="shared" si="1039"/>
        <v>X</v>
      </c>
      <c r="DR736" t="str">
        <f t="shared" si="1040"/>
        <v>X</v>
      </c>
      <c r="DS736" s="359" t="str">
        <f t="shared" si="1041"/>
        <v>X</v>
      </c>
      <c r="DT736" t="str">
        <f t="shared" si="1042"/>
        <v/>
      </c>
      <c r="DU736" t="str">
        <f t="shared" si="1043"/>
        <v/>
      </c>
      <c r="DV736" t="str">
        <f t="shared" si="1044"/>
        <v/>
      </c>
      <c r="DW736" t="str">
        <f t="shared" si="1045"/>
        <v/>
      </c>
      <c r="DX736" s="359" t="str">
        <f t="shared" si="1046"/>
        <v/>
      </c>
      <c r="DY736" t="str">
        <f t="shared" si="1047"/>
        <v/>
      </c>
      <c r="DZ736" t="str">
        <f t="shared" si="1048"/>
        <v/>
      </c>
      <c r="EA736" t="str">
        <f t="shared" si="1049"/>
        <v/>
      </c>
      <c r="EB736" s="359" t="str">
        <f t="shared" si="1050"/>
        <v/>
      </c>
      <c r="EC736" t="str">
        <f t="shared" si="1051"/>
        <v/>
      </c>
      <c r="ED736" t="str">
        <f t="shared" si="1052"/>
        <v/>
      </c>
      <c r="EE736" t="str">
        <f t="shared" si="1053"/>
        <v/>
      </c>
      <c r="EF736" t="str">
        <f t="shared" si="1054"/>
        <v/>
      </c>
      <c r="EG736" s="359" t="str">
        <f t="shared" si="1055"/>
        <v/>
      </c>
      <c r="EH736" t="str">
        <f t="shared" si="998"/>
        <v>Pterostylis z.sp.'grey bands'</v>
      </c>
      <c r="EJ736" t="str">
        <f t="shared" si="1063"/>
        <v>Pterostylis z.sp.'Gull Rock'</v>
      </c>
      <c r="EK736" s="100">
        <f t="shared" si="1057"/>
        <v>0</v>
      </c>
      <c r="EL736" s="3">
        <f t="shared" si="1057"/>
        <v>0</v>
      </c>
      <c r="EM736" s="3">
        <f t="shared" si="1057"/>
        <v>0</v>
      </c>
      <c r="EN736" s="3">
        <f t="shared" si="1057"/>
        <v>0</v>
      </c>
      <c r="EO736" s="3">
        <f t="shared" si="1057"/>
        <v>0</v>
      </c>
      <c r="EP736" s="3">
        <f t="shared" si="1057"/>
        <v>0</v>
      </c>
      <c r="EQ736" s="3">
        <f t="shared" si="1057"/>
        <v>0</v>
      </c>
      <c r="ER736" s="3">
        <f t="shared" si="1057"/>
        <v>0</v>
      </c>
      <c r="ES736" s="3">
        <f t="shared" si="1057"/>
        <v>1</v>
      </c>
      <c r="ET736" s="3">
        <f t="shared" si="1057"/>
        <v>1</v>
      </c>
      <c r="EU736" s="3">
        <f t="shared" si="1057"/>
        <v>1</v>
      </c>
      <c r="EV736" s="24">
        <f t="shared" si="1057"/>
        <v>0</v>
      </c>
      <c r="EW736" s="245">
        <f t="shared" si="997"/>
        <v>3</v>
      </c>
      <c r="EX736" s="262" t="str">
        <f t="shared" si="996"/>
        <v/>
      </c>
    </row>
    <row r="737" spans="1:154" ht="16.149999999999999" customHeight="1" x14ac:dyDescent="0.25">
      <c r="A737" s="363"/>
      <c r="D737" s="363"/>
      <c r="E737" s="363"/>
      <c r="F737" s="363"/>
      <c r="G737" s="363"/>
      <c r="H737" s="363"/>
      <c r="I737" s="363"/>
      <c r="J737" s="68">
        <f t="shared" si="993"/>
        <v>795</v>
      </c>
      <c r="K737" s="417" t="str">
        <f t="shared" si="999"/>
        <v>Pterostylis z.sp.'hairy' (stem)</v>
      </c>
      <c r="L737" s="417">
        <v>795</v>
      </c>
      <c r="M737" s="417" t="s">
        <v>1765</v>
      </c>
      <c r="N737" s="418" t="s">
        <v>1345</v>
      </c>
      <c r="O737" s="363" t="str">
        <f t="shared" si="969"/>
        <v>S</v>
      </c>
      <c r="P737" s="144" t="s">
        <v>2323</v>
      </c>
      <c r="Q737" s="364" t="s">
        <v>3287</v>
      </c>
      <c r="R737" s="365">
        <v>42916</v>
      </c>
      <c r="S737" s="365">
        <v>43008</v>
      </c>
      <c r="T737" s="603" t="s">
        <v>7894</v>
      </c>
      <c r="U737" s="603" t="s">
        <v>7894</v>
      </c>
      <c r="V737" s="603" t="s">
        <v>7894</v>
      </c>
      <c r="W737" s="603" t="s">
        <v>7894</v>
      </c>
      <c r="X737" s="603" t="s">
        <v>7894</v>
      </c>
      <c r="Y737" s="603" t="s">
        <v>7894</v>
      </c>
      <c r="Z737" s="603" t="s">
        <v>7894</v>
      </c>
      <c r="AA737" s="603" t="s">
        <v>7894</v>
      </c>
      <c r="AB737" s="603" t="s">
        <v>7894</v>
      </c>
      <c r="AC737" s="603" t="s">
        <v>7894</v>
      </c>
      <c r="AD737" s="603" t="s">
        <v>7894</v>
      </c>
      <c r="AE737" s="603" t="s">
        <v>7894</v>
      </c>
      <c r="AF737" s="605" t="s">
        <v>48</v>
      </c>
      <c r="AG737" s="605" t="s">
        <v>48</v>
      </c>
      <c r="AH737" s="366" t="s">
        <v>685</v>
      </c>
      <c r="AI737" s="363">
        <f t="shared" si="1000"/>
        <v>6</v>
      </c>
      <c r="AJ737" s="363">
        <v>34</v>
      </c>
      <c r="AK737" s="413" t="str">
        <f t="shared" si="989"/>
        <v>Snail Orchids</v>
      </c>
      <c r="AL737" s="413" t="str">
        <f t="shared" si="990"/>
        <v>Pterostylis nana</v>
      </c>
      <c r="AM737" s="486" t="s">
        <v>7608</v>
      </c>
      <c r="AN737" s="144" t="str">
        <f t="shared" si="1056"/>
        <v>setulosa</v>
      </c>
      <c r="AS737" s="69">
        <f t="shared" si="1058"/>
        <v>27</v>
      </c>
      <c r="AT737" s="69">
        <f t="shared" si="1059"/>
        <v>39</v>
      </c>
      <c r="AU737" s="69">
        <f t="shared" si="1060"/>
        <v>6</v>
      </c>
      <c r="AV737" s="69">
        <f t="shared" si="1061"/>
        <v>9</v>
      </c>
      <c r="AW737" s="81"/>
      <c r="AX737" s="70"/>
      <c r="AY737" s="364">
        <v>18657</v>
      </c>
      <c r="AZ737" s="264" t="s">
        <v>48</v>
      </c>
      <c r="BA737" s="238"/>
      <c r="BB737" s="237" t="str">
        <f t="shared" si="1062"/>
        <v/>
      </c>
      <c r="BC737" s="270">
        <f t="shared" si="1001"/>
        <v>795</v>
      </c>
      <c r="BD737" t="str">
        <f t="shared" si="1002"/>
        <v>Pterostylis z.sp.'hairy' (stem)</v>
      </c>
      <c r="BE737" s="367" t="e">
        <f>COUNTIFS(#REF!,L737)</f>
        <v>#REF!</v>
      </c>
      <c r="BF737" s="374" t="str">
        <f t="shared" si="994"/>
        <v>n</v>
      </c>
      <c r="BG737" s="82"/>
      <c r="BH737" s="375"/>
      <c r="BI737" s="374"/>
      <c r="BJ737" s="403"/>
      <c r="CE737" t="str">
        <f t="shared" si="991"/>
        <v>_Old species name (Pterostylis z.sp.'Gull Rock')</v>
      </c>
      <c r="CF737" s="388" t="str">
        <f t="shared" si="992"/>
        <v>Pterostylis z.sp.'Gull Rock'</v>
      </c>
      <c r="CG737" t="str">
        <f t="shared" si="1003"/>
        <v/>
      </c>
      <c r="CH737" t="str">
        <f t="shared" si="1004"/>
        <v/>
      </c>
      <c r="CI737" t="str">
        <f t="shared" si="1005"/>
        <v/>
      </c>
      <c r="CJ737" t="str">
        <f t="shared" si="1006"/>
        <v/>
      </c>
      <c r="CK737" s="359" t="str">
        <f t="shared" si="1007"/>
        <v/>
      </c>
      <c r="CL737" t="str">
        <f t="shared" si="1008"/>
        <v/>
      </c>
      <c r="CM737" t="str">
        <f t="shared" si="1009"/>
        <v/>
      </c>
      <c r="CN737" t="str">
        <f t="shared" si="1010"/>
        <v/>
      </c>
      <c r="CO737" s="359" t="str">
        <f t="shared" si="1011"/>
        <v/>
      </c>
      <c r="CP737" t="str">
        <f t="shared" si="1012"/>
        <v/>
      </c>
      <c r="CQ737" t="str">
        <f t="shared" si="1013"/>
        <v/>
      </c>
      <c r="CR737" t="str">
        <f t="shared" si="1014"/>
        <v/>
      </c>
      <c r="CS737" s="359" t="str">
        <f t="shared" si="1015"/>
        <v/>
      </c>
      <c r="CT737" t="str">
        <f t="shared" si="1016"/>
        <v/>
      </c>
      <c r="CU737" t="str">
        <f t="shared" si="1017"/>
        <v/>
      </c>
      <c r="CV737" t="str">
        <f t="shared" si="1018"/>
        <v/>
      </c>
      <c r="CW737" t="str">
        <f t="shared" si="1019"/>
        <v/>
      </c>
      <c r="CX737" s="359" t="str">
        <f t="shared" si="1020"/>
        <v/>
      </c>
      <c r="CY737" t="str">
        <f t="shared" si="1021"/>
        <v/>
      </c>
      <c r="CZ737" t="str">
        <f t="shared" si="1022"/>
        <v/>
      </c>
      <c r="DA737" t="str">
        <f t="shared" si="1023"/>
        <v/>
      </c>
      <c r="DB737" s="359" t="str">
        <f t="shared" si="1024"/>
        <v/>
      </c>
      <c r="DC737" t="str">
        <f t="shared" si="1025"/>
        <v/>
      </c>
      <c r="DD737" t="str">
        <f t="shared" si="1026"/>
        <v/>
      </c>
      <c r="DE737" t="str">
        <f t="shared" si="1027"/>
        <v/>
      </c>
      <c r="DF737" s="359" t="str">
        <f t="shared" si="1028"/>
        <v/>
      </c>
      <c r="DG737" t="str">
        <f t="shared" si="1029"/>
        <v/>
      </c>
      <c r="DH737" t="str">
        <f t="shared" si="1030"/>
        <v/>
      </c>
      <c r="DI737" t="str">
        <f t="shared" si="1031"/>
        <v/>
      </c>
      <c r="DJ737" t="str">
        <f t="shared" si="1032"/>
        <v/>
      </c>
      <c r="DK737" s="359" t="str">
        <f t="shared" si="1033"/>
        <v/>
      </c>
      <c r="DL737" t="str">
        <f t="shared" si="1034"/>
        <v/>
      </c>
      <c r="DM737" t="str">
        <f t="shared" si="1035"/>
        <v/>
      </c>
      <c r="DN737" t="str">
        <f t="shared" si="1036"/>
        <v/>
      </c>
      <c r="DO737" s="359" t="str">
        <f t="shared" si="1037"/>
        <v/>
      </c>
      <c r="DP737" t="str">
        <f t="shared" si="1038"/>
        <v/>
      </c>
      <c r="DQ737" t="str">
        <f t="shared" si="1039"/>
        <v/>
      </c>
      <c r="DR737" t="str">
        <f t="shared" si="1040"/>
        <v/>
      </c>
      <c r="DS737" s="359" t="str">
        <f t="shared" si="1041"/>
        <v/>
      </c>
      <c r="DT737" t="str">
        <f t="shared" si="1042"/>
        <v>X</v>
      </c>
      <c r="DU737" t="str">
        <f t="shared" si="1043"/>
        <v>X</v>
      </c>
      <c r="DV737" t="str">
        <f t="shared" si="1044"/>
        <v>X</v>
      </c>
      <c r="DW737" t="str">
        <f t="shared" si="1045"/>
        <v>X</v>
      </c>
      <c r="DX737" s="359" t="str">
        <f t="shared" si="1046"/>
        <v>X</v>
      </c>
      <c r="DY737" t="str">
        <f t="shared" si="1047"/>
        <v/>
      </c>
      <c r="DZ737" t="str">
        <f t="shared" si="1048"/>
        <v/>
      </c>
      <c r="EA737" t="str">
        <f t="shared" si="1049"/>
        <v/>
      </c>
      <c r="EB737" s="359" t="str">
        <f t="shared" si="1050"/>
        <v/>
      </c>
      <c r="EC737" t="str">
        <f t="shared" si="1051"/>
        <v/>
      </c>
      <c r="ED737" t="str">
        <f t="shared" si="1052"/>
        <v/>
      </c>
      <c r="EE737" t="str">
        <f t="shared" si="1053"/>
        <v/>
      </c>
      <c r="EF737" t="str">
        <f t="shared" si="1054"/>
        <v/>
      </c>
      <c r="EG737" s="359" t="str">
        <f t="shared" si="1055"/>
        <v/>
      </c>
      <c r="EH737" t="str">
        <f t="shared" si="998"/>
        <v>Pterostylis z.sp.'Gull Rock'</v>
      </c>
      <c r="EJ737" t="str">
        <f t="shared" si="1063"/>
        <v>Pterostylis z.sp.'hairy' (stem)</v>
      </c>
      <c r="EK737" s="100">
        <f t="shared" si="1057"/>
        <v>0</v>
      </c>
      <c r="EL737" s="3">
        <f t="shared" si="1057"/>
        <v>0</v>
      </c>
      <c r="EM737" s="3">
        <f t="shared" si="1057"/>
        <v>0</v>
      </c>
      <c r="EN737" s="3">
        <f t="shared" si="1057"/>
        <v>0</v>
      </c>
      <c r="EO737" s="3">
        <f t="shared" si="1057"/>
        <v>0</v>
      </c>
      <c r="EP737" s="3">
        <f t="shared" si="1057"/>
        <v>1</v>
      </c>
      <c r="EQ737" s="3">
        <f t="shared" si="1057"/>
        <v>1</v>
      </c>
      <c r="ER737" s="3">
        <f t="shared" si="1057"/>
        <v>1</v>
      </c>
      <c r="ES737" s="3">
        <f t="shared" si="1057"/>
        <v>1</v>
      </c>
      <c r="ET737" s="3">
        <f t="shared" si="1057"/>
        <v>0</v>
      </c>
      <c r="EU737" s="3">
        <f t="shared" si="1057"/>
        <v>0</v>
      </c>
      <c r="EV737" s="24">
        <f t="shared" si="1057"/>
        <v>0</v>
      </c>
      <c r="EW737" s="245">
        <f t="shared" si="997"/>
        <v>4</v>
      </c>
      <c r="EX737" s="262" t="str">
        <f t="shared" si="996"/>
        <v/>
      </c>
    </row>
    <row r="738" spans="1:154" ht="16.149999999999999" customHeight="1" x14ac:dyDescent="0.25">
      <c r="A738" s="363"/>
      <c r="D738" s="363"/>
      <c r="E738" s="363"/>
      <c r="F738" s="363"/>
      <c r="G738" s="363"/>
      <c r="H738" s="363"/>
      <c r="I738" s="363"/>
      <c r="J738" s="68">
        <f t="shared" si="993"/>
        <v>1201</v>
      </c>
      <c r="K738" s="417" t="str">
        <f t="shared" si="999"/>
        <v>Pterostylis z.sp.'hairy leaf'</v>
      </c>
      <c r="L738" s="417">
        <v>1201</v>
      </c>
      <c r="M738" s="417" t="s">
        <v>1765</v>
      </c>
      <c r="N738" s="418" t="s">
        <v>1367</v>
      </c>
      <c r="O738" s="363" t="str">
        <f t="shared" si="969"/>
        <v>S</v>
      </c>
      <c r="P738" s="144" t="s">
        <v>2323</v>
      </c>
      <c r="Q738" s="364" t="s">
        <v>3288</v>
      </c>
      <c r="R738" s="365">
        <v>42887</v>
      </c>
      <c r="S738" s="365">
        <v>42947</v>
      </c>
      <c r="T738" s="603" t="s">
        <v>7894</v>
      </c>
      <c r="U738" s="603" t="s">
        <v>7894</v>
      </c>
      <c r="V738" s="603" t="s">
        <v>7894</v>
      </c>
      <c r="W738" s="603" t="s">
        <v>7894</v>
      </c>
      <c r="X738" s="603" t="s">
        <v>7894</v>
      </c>
      <c r="Y738" s="603" t="s">
        <v>7894</v>
      </c>
      <c r="Z738" s="603" t="s">
        <v>7894</v>
      </c>
      <c r="AA738" s="603" t="s">
        <v>7894</v>
      </c>
      <c r="AB738" s="603" t="s">
        <v>7894</v>
      </c>
      <c r="AC738" s="603" t="s">
        <v>7894</v>
      </c>
      <c r="AD738" s="603" t="s">
        <v>7894</v>
      </c>
      <c r="AE738" s="603" t="s">
        <v>7894</v>
      </c>
      <c r="AF738" s="605" t="s">
        <v>48</v>
      </c>
      <c r="AG738" s="605" t="s">
        <v>48</v>
      </c>
      <c r="AH738" s="366" t="s">
        <v>685</v>
      </c>
      <c r="AI738" s="363">
        <f t="shared" si="1000"/>
        <v>6</v>
      </c>
      <c r="AJ738" s="363">
        <v>34</v>
      </c>
      <c r="AK738" s="413" t="str">
        <f t="shared" si="989"/>
        <v>Snail Orchids</v>
      </c>
      <c r="AL738" s="413" t="str">
        <f t="shared" si="990"/>
        <v>Pterostylis nana</v>
      </c>
      <c r="AM738" s="486" t="s">
        <v>7608</v>
      </c>
      <c r="AN738" s="144" t="str">
        <f t="shared" si="1056"/>
        <v>echinulata</v>
      </c>
      <c r="AS738" s="69">
        <f t="shared" si="1058"/>
        <v>23</v>
      </c>
      <c r="AT738" s="69">
        <f t="shared" si="1059"/>
        <v>31</v>
      </c>
      <c r="AU738" s="69">
        <f t="shared" si="1060"/>
        <v>6</v>
      </c>
      <c r="AV738" s="69">
        <f t="shared" si="1061"/>
        <v>7</v>
      </c>
      <c r="AW738" s="81"/>
      <c r="AX738" s="70"/>
      <c r="AY738" s="364">
        <v>44724</v>
      </c>
      <c r="AZ738" s="264" t="s">
        <v>48</v>
      </c>
      <c r="BA738" s="238"/>
      <c r="BB738" s="237" t="str">
        <f t="shared" si="1062"/>
        <v/>
      </c>
      <c r="BC738" s="270">
        <f t="shared" si="1001"/>
        <v>1201</v>
      </c>
      <c r="BD738" t="str">
        <f t="shared" si="1002"/>
        <v>Pterostylis z.sp.'hairy leaf'</v>
      </c>
      <c r="BE738" s="367" t="e">
        <f>COUNTIFS(#REF!,L738)</f>
        <v>#REF!</v>
      </c>
      <c r="BF738" s="374" t="str">
        <f t="shared" si="994"/>
        <v>n</v>
      </c>
      <c r="BG738" s="82"/>
      <c r="BH738" s="375"/>
      <c r="BI738" s="374"/>
      <c r="BJ738" s="403"/>
      <c r="CE738" t="str">
        <f t="shared" si="991"/>
        <v>_Old species name (Pterostylis z.sp.'hairy' (stem))</v>
      </c>
      <c r="CF738" s="388" t="str">
        <f t="shared" si="992"/>
        <v>Pterostylis z.sp.'hairy' (stem)</v>
      </c>
      <c r="CG738" t="str">
        <f t="shared" si="1003"/>
        <v/>
      </c>
      <c r="CH738" t="str">
        <f t="shared" si="1004"/>
        <v/>
      </c>
      <c r="CI738" t="str">
        <f t="shared" si="1005"/>
        <v/>
      </c>
      <c r="CJ738" t="str">
        <f t="shared" si="1006"/>
        <v/>
      </c>
      <c r="CK738" s="359" t="str">
        <f t="shared" si="1007"/>
        <v/>
      </c>
      <c r="CL738" t="str">
        <f t="shared" si="1008"/>
        <v/>
      </c>
      <c r="CM738" t="str">
        <f t="shared" si="1009"/>
        <v/>
      </c>
      <c r="CN738" t="str">
        <f t="shared" si="1010"/>
        <v/>
      </c>
      <c r="CO738" s="359" t="str">
        <f t="shared" si="1011"/>
        <v/>
      </c>
      <c r="CP738" t="str">
        <f t="shared" si="1012"/>
        <v/>
      </c>
      <c r="CQ738" t="str">
        <f t="shared" si="1013"/>
        <v/>
      </c>
      <c r="CR738" t="str">
        <f t="shared" si="1014"/>
        <v/>
      </c>
      <c r="CS738" s="359" t="str">
        <f t="shared" si="1015"/>
        <v/>
      </c>
      <c r="CT738" t="str">
        <f t="shared" si="1016"/>
        <v/>
      </c>
      <c r="CU738" t="str">
        <f t="shared" si="1017"/>
        <v/>
      </c>
      <c r="CV738" t="str">
        <f t="shared" si="1018"/>
        <v/>
      </c>
      <c r="CW738" t="str">
        <f t="shared" si="1019"/>
        <v/>
      </c>
      <c r="CX738" s="359" t="str">
        <f t="shared" si="1020"/>
        <v/>
      </c>
      <c r="CY738" t="str">
        <f t="shared" si="1021"/>
        <v/>
      </c>
      <c r="CZ738" t="str">
        <f t="shared" si="1022"/>
        <v/>
      </c>
      <c r="DA738" t="str">
        <f t="shared" si="1023"/>
        <v/>
      </c>
      <c r="DB738" s="359" t="str">
        <f t="shared" si="1024"/>
        <v/>
      </c>
      <c r="DC738" t="str">
        <f t="shared" si="1025"/>
        <v/>
      </c>
      <c r="DD738" t="str">
        <f t="shared" si="1026"/>
        <v/>
      </c>
      <c r="DE738" t="str">
        <f t="shared" si="1027"/>
        <v/>
      </c>
      <c r="DF738" s="359" t="str">
        <f t="shared" si="1028"/>
        <v/>
      </c>
      <c r="DG738" t="str">
        <f t="shared" si="1029"/>
        <v>X</v>
      </c>
      <c r="DH738" t="str">
        <f t="shared" si="1030"/>
        <v>X</v>
      </c>
      <c r="DI738" t="str">
        <f t="shared" si="1031"/>
        <v>X</v>
      </c>
      <c r="DJ738" t="str">
        <f t="shared" si="1032"/>
        <v>X</v>
      </c>
      <c r="DK738" s="359" t="str">
        <f t="shared" si="1033"/>
        <v>X</v>
      </c>
      <c r="DL738" t="str">
        <f t="shared" si="1034"/>
        <v>X</v>
      </c>
      <c r="DM738" t="str">
        <f t="shared" si="1035"/>
        <v>X</v>
      </c>
      <c r="DN738" t="str">
        <f t="shared" si="1036"/>
        <v>X</v>
      </c>
      <c r="DO738" s="359" t="str">
        <f t="shared" si="1037"/>
        <v>X</v>
      </c>
      <c r="DP738" t="str">
        <f t="shared" si="1038"/>
        <v>X</v>
      </c>
      <c r="DQ738" t="str">
        <f t="shared" si="1039"/>
        <v>X</v>
      </c>
      <c r="DR738" t="str">
        <f t="shared" si="1040"/>
        <v>X</v>
      </c>
      <c r="DS738" s="359" t="str">
        <f t="shared" si="1041"/>
        <v>X</v>
      </c>
      <c r="DT738" t="str">
        <f t="shared" si="1042"/>
        <v/>
      </c>
      <c r="DU738" t="str">
        <f t="shared" si="1043"/>
        <v/>
      </c>
      <c r="DV738" t="str">
        <f t="shared" si="1044"/>
        <v/>
      </c>
      <c r="DW738" t="str">
        <f t="shared" si="1045"/>
        <v/>
      </c>
      <c r="DX738" s="359" t="str">
        <f t="shared" si="1046"/>
        <v/>
      </c>
      <c r="DY738" t="str">
        <f t="shared" si="1047"/>
        <v/>
      </c>
      <c r="DZ738" t="str">
        <f t="shared" si="1048"/>
        <v/>
      </c>
      <c r="EA738" t="str">
        <f t="shared" si="1049"/>
        <v/>
      </c>
      <c r="EB738" s="359" t="str">
        <f t="shared" si="1050"/>
        <v/>
      </c>
      <c r="EC738" t="str">
        <f t="shared" si="1051"/>
        <v/>
      </c>
      <c r="ED738" t="str">
        <f t="shared" si="1052"/>
        <v/>
      </c>
      <c r="EE738" t="str">
        <f t="shared" si="1053"/>
        <v/>
      </c>
      <c r="EF738" t="str">
        <f t="shared" si="1054"/>
        <v/>
      </c>
      <c r="EG738" s="359" t="str">
        <f t="shared" si="1055"/>
        <v/>
      </c>
      <c r="EH738" t="str">
        <f t="shared" si="998"/>
        <v>Pterostylis z.sp.'hairy' (stem)</v>
      </c>
      <c r="EJ738" t="str">
        <f t="shared" si="1063"/>
        <v>Pterostylis z.sp.'hairy leaf'</v>
      </c>
      <c r="EK738" s="100">
        <f t="shared" si="1057"/>
        <v>0</v>
      </c>
      <c r="EL738" s="3">
        <f t="shared" si="1057"/>
        <v>0</v>
      </c>
      <c r="EM738" s="3">
        <f t="shared" si="1057"/>
        <v>0</v>
      </c>
      <c r="EN738" s="3">
        <f t="shared" si="1057"/>
        <v>0</v>
      </c>
      <c r="EO738" s="3">
        <f t="shared" si="1057"/>
        <v>0</v>
      </c>
      <c r="EP738" s="3">
        <f t="shared" si="1057"/>
        <v>1</v>
      </c>
      <c r="EQ738" s="3">
        <f t="shared" si="1057"/>
        <v>1</v>
      </c>
      <c r="ER738" s="3">
        <f t="shared" si="1057"/>
        <v>0</v>
      </c>
      <c r="ES738" s="3">
        <f t="shared" si="1057"/>
        <v>0</v>
      </c>
      <c r="ET738" s="3">
        <f t="shared" si="1057"/>
        <v>0</v>
      </c>
      <c r="EU738" s="3">
        <f t="shared" si="1057"/>
        <v>0</v>
      </c>
      <c r="EV738" s="24">
        <f t="shared" si="1057"/>
        <v>0</v>
      </c>
      <c r="EW738" s="245">
        <f t="shared" si="997"/>
        <v>2</v>
      </c>
      <c r="EX738" s="262" t="str">
        <f t="shared" si="996"/>
        <v/>
      </c>
    </row>
    <row r="739" spans="1:154" ht="16.149999999999999" customHeight="1" x14ac:dyDescent="0.25">
      <c r="A739" s="363"/>
      <c r="D739" s="363"/>
      <c r="E739" s="363"/>
      <c r="F739" s="363"/>
      <c r="G739" s="363"/>
      <c r="H739" s="363"/>
      <c r="I739" s="363"/>
      <c r="J739" s="68">
        <f t="shared" si="993"/>
        <v>795</v>
      </c>
      <c r="K739" s="417" t="str">
        <f t="shared" si="999"/>
        <v>Pterostylis z.sp.'inland'</v>
      </c>
      <c r="L739" s="417">
        <v>795</v>
      </c>
      <c r="M739" s="417" t="s">
        <v>1765</v>
      </c>
      <c r="N739" s="418" t="s">
        <v>3289</v>
      </c>
      <c r="O739" s="363" t="str">
        <f t="shared" si="969"/>
        <v>S</v>
      </c>
      <c r="P739" s="144" t="s">
        <v>2323</v>
      </c>
      <c r="Q739" s="364" t="s">
        <v>3287</v>
      </c>
      <c r="R739" s="365">
        <v>42916</v>
      </c>
      <c r="S739" s="365">
        <v>43008</v>
      </c>
      <c r="T739" s="603" t="s">
        <v>7894</v>
      </c>
      <c r="U739" s="603" t="s">
        <v>7894</v>
      </c>
      <c r="V739" s="603" t="s">
        <v>7894</v>
      </c>
      <c r="W739" s="603" t="s">
        <v>7894</v>
      </c>
      <c r="X739" s="603" t="s">
        <v>7894</v>
      </c>
      <c r="Y739" s="603" t="s">
        <v>7894</v>
      </c>
      <c r="Z739" s="603" t="s">
        <v>7894</v>
      </c>
      <c r="AA739" s="603" t="s">
        <v>7894</v>
      </c>
      <c r="AB739" s="603" t="s">
        <v>7894</v>
      </c>
      <c r="AC739" s="603" t="s">
        <v>7894</v>
      </c>
      <c r="AD739" s="603" t="s">
        <v>7894</v>
      </c>
      <c r="AE739" s="603" t="s">
        <v>7894</v>
      </c>
      <c r="AF739" s="605" t="s">
        <v>48</v>
      </c>
      <c r="AG739" s="605" t="s">
        <v>48</v>
      </c>
      <c r="AH739" s="366" t="s">
        <v>685</v>
      </c>
      <c r="AI739" s="363">
        <f t="shared" si="1000"/>
        <v>6</v>
      </c>
      <c r="AJ739" s="363">
        <v>34</v>
      </c>
      <c r="AK739" s="413" t="str">
        <f t="shared" si="989"/>
        <v>Snail Orchids</v>
      </c>
      <c r="AL739" s="413" t="str">
        <f t="shared" si="990"/>
        <v>Pterostylis nana</v>
      </c>
      <c r="AM739" s="486" t="s">
        <v>7608</v>
      </c>
      <c r="AN739" s="144" t="str">
        <f t="shared" si="1056"/>
        <v>setulosa</v>
      </c>
      <c r="AS739" s="69">
        <f t="shared" si="1058"/>
        <v>27</v>
      </c>
      <c r="AT739" s="69">
        <f t="shared" si="1059"/>
        <v>39</v>
      </c>
      <c r="AU739" s="69">
        <f t="shared" si="1060"/>
        <v>6</v>
      </c>
      <c r="AV739" s="69">
        <f t="shared" si="1061"/>
        <v>9</v>
      </c>
      <c r="AW739" s="81"/>
      <c r="AX739" s="70" t="s">
        <v>3155</v>
      </c>
      <c r="AY739" s="364">
        <v>18657</v>
      </c>
      <c r="AZ739" s="264" t="s">
        <v>48</v>
      </c>
      <c r="BA739" s="238"/>
      <c r="BB739" s="237" t="str">
        <f t="shared" si="1062"/>
        <v/>
      </c>
      <c r="BC739" s="270">
        <f t="shared" si="1001"/>
        <v>795</v>
      </c>
      <c r="BD739" t="str">
        <f t="shared" si="1002"/>
        <v>Pterostylis z.sp.'inland'</v>
      </c>
      <c r="BE739" s="367" t="e">
        <f>COUNTIFS(#REF!,L739)</f>
        <v>#REF!</v>
      </c>
      <c r="BF739" s="374" t="str">
        <f t="shared" si="994"/>
        <v>n</v>
      </c>
      <c r="BG739" s="82"/>
      <c r="BH739" s="375"/>
      <c r="BI739" s="374"/>
      <c r="BJ739" s="403"/>
      <c r="CE739" t="str">
        <f t="shared" ref="CE739:CE765" si="1064">CONCATENATE(P738," (",K738,")")</f>
        <v>_Old species name (Pterostylis z.sp.'hairy leaf')</v>
      </c>
      <c r="CF739" s="388" t="str">
        <f t="shared" ref="CF739:CF770" si="1065">K738</f>
        <v>Pterostylis z.sp.'hairy leaf'</v>
      </c>
      <c r="CG739" t="str">
        <f t="shared" si="1003"/>
        <v/>
      </c>
      <c r="CH739" t="str">
        <f t="shared" si="1004"/>
        <v/>
      </c>
      <c r="CI739" t="str">
        <f t="shared" si="1005"/>
        <v/>
      </c>
      <c r="CJ739" t="str">
        <f t="shared" si="1006"/>
        <v/>
      </c>
      <c r="CK739" s="359" t="str">
        <f t="shared" si="1007"/>
        <v/>
      </c>
      <c r="CL739" t="str">
        <f t="shared" si="1008"/>
        <v/>
      </c>
      <c r="CM739" t="str">
        <f t="shared" si="1009"/>
        <v/>
      </c>
      <c r="CN739" t="str">
        <f t="shared" si="1010"/>
        <v/>
      </c>
      <c r="CO739" s="359" t="str">
        <f t="shared" si="1011"/>
        <v/>
      </c>
      <c r="CP739" t="str">
        <f t="shared" si="1012"/>
        <v/>
      </c>
      <c r="CQ739" t="str">
        <f t="shared" si="1013"/>
        <v/>
      </c>
      <c r="CR739" t="str">
        <f t="shared" si="1014"/>
        <v/>
      </c>
      <c r="CS739" s="359" t="str">
        <f t="shared" si="1015"/>
        <v/>
      </c>
      <c r="CT739" t="str">
        <f t="shared" si="1016"/>
        <v/>
      </c>
      <c r="CU739" t="str">
        <f t="shared" si="1017"/>
        <v/>
      </c>
      <c r="CV739" t="str">
        <f t="shared" si="1018"/>
        <v/>
      </c>
      <c r="CW739" t="str">
        <f t="shared" si="1019"/>
        <v/>
      </c>
      <c r="CX739" s="359" t="str">
        <f t="shared" si="1020"/>
        <v/>
      </c>
      <c r="CY739" t="str">
        <f t="shared" si="1021"/>
        <v/>
      </c>
      <c r="CZ739" t="str">
        <f t="shared" si="1022"/>
        <v/>
      </c>
      <c r="DA739" t="str">
        <f t="shared" si="1023"/>
        <v/>
      </c>
      <c r="DB739" s="359" t="str">
        <f t="shared" si="1024"/>
        <v/>
      </c>
      <c r="DC739" t="str">
        <f t="shared" si="1025"/>
        <v>X</v>
      </c>
      <c r="DD739" t="str">
        <f t="shared" si="1026"/>
        <v>X</v>
      </c>
      <c r="DE739" t="str">
        <f t="shared" si="1027"/>
        <v>X</v>
      </c>
      <c r="DF739" s="359" t="str">
        <f t="shared" si="1028"/>
        <v>X</v>
      </c>
      <c r="DG739" t="str">
        <f t="shared" si="1029"/>
        <v>X</v>
      </c>
      <c r="DH739" t="str">
        <f t="shared" si="1030"/>
        <v>X</v>
      </c>
      <c r="DI739" t="str">
        <f t="shared" si="1031"/>
        <v>X</v>
      </c>
      <c r="DJ739" t="str">
        <f t="shared" si="1032"/>
        <v>X</v>
      </c>
      <c r="DK739" s="359" t="str">
        <f t="shared" si="1033"/>
        <v>X</v>
      </c>
      <c r="DL739" t="str">
        <f t="shared" si="1034"/>
        <v/>
      </c>
      <c r="DM739" t="str">
        <f t="shared" si="1035"/>
        <v/>
      </c>
      <c r="DN739" t="str">
        <f t="shared" si="1036"/>
        <v/>
      </c>
      <c r="DO739" s="359" t="str">
        <f t="shared" si="1037"/>
        <v/>
      </c>
      <c r="DP739" t="str">
        <f t="shared" si="1038"/>
        <v/>
      </c>
      <c r="DQ739" t="str">
        <f t="shared" si="1039"/>
        <v/>
      </c>
      <c r="DR739" t="str">
        <f t="shared" si="1040"/>
        <v/>
      </c>
      <c r="DS739" s="359" t="str">
        <f t="shared" si="1041"/>
        <v/>
      </c>
      <c r="DT739" t="str">
        <f t="shared" si="1042"/>
        <v/>
      </c>
      <c r="DU739" t="str">
        <f t="shared" si="1043"/>
        <v/>
      </c>
      <c r="DV739" t="str">
        <f t="shared" si="1044"/>
        <v/>
      </c>
      <c r="DW739" t="str">
        <f t="shared" si="1045"/>
        <v/>
      </c>
      <c r="DX739" s="359" t="str">
        <f t="shared" si="1046"/>
        <v/>
      </c>
      <c r="DY739" t="str">
        <f t="shared" si="1047"/>
        <v/>
      </c>
      <c r="DZ739" t="str">
        <f t="shared" si="1048"/>
        <v/>
      </c>
      <c r="EA739" t="str">
        <f t="shared" si="1049"/>
        <v/>
      </c>
      <c r="EB739" s="359" t="str">
        <f t="shared" si="1050"/>
        <v/>
      </c>
      <c r="EC739" t="str">
        <f t="shared" si="1051"/>
        <v/>
      </c>
      <c r="ED739" t="str">
        <f t="shared" si="1052"/>
        <v/>
      </c>
      <c r="EE739" t="str">
        <f t="shared" si="1053"/>
        <v/>
      </c>
      <c r="EF739" t="str">
        <f t="shared" si="1054"/>
        <v/>
      </c>
      <c r="EG739" s="359" t="str">
        <f t="shared" si="1055"/>
        <v/>
      </c>
      <c r="EH739" t="str">
        <f t="shared" si="998"/>
        <v>Pterostylis z.sp.'hairy leaf'</v>
      </c>
      <c r="EJ739" t="str">
        <f t="shared" si="1063"/>
        <v>Pterostylis z.sp.'inland'</v>
      </c>
      <c r="EK739" s="100">
        <f t="shared" si="1057"/>
        <v>0</v>
      </c>
      <c r="EL739" s="3">
        <f t="shared" si="1057"/>
        <v>0</v>
      </c>
      <c r="EM739" s="3">
        <f t="shared" si="1057"/>
        <v>0</v>
      </c>
      <c r="EN739" s="3">
        <f t="shared" si="1057"/>
        <v>0</v>
      </c>
      <c r="EO739" s="3">
        <f t="shared" si="1057"/>
        <v>0</v>
      </c>
      <c r="EP739" s="3">
        <f t="shared" si="1057"/>
        <v>1</v>
      </c>
      <c r="EQ739" s="3">
        <f t="shared" si="1057"/>
        <v>1</v>
      </c>
      <c r="ER739" s="3">
        <f t="shared" si="1057"/>
        <v>1</v>
      </c>
      <c r="ES739" s="3">
        <f t="shared" si="1057"/>
        <v>1</v>
      </c>
      <c r="ET739" s="3">
        <f t="shared" si="1057"/>
        <v>0</v>
      </c>
      <c r="EU739" s="3">
        <f t="shared" si="1057"/>
        <v>0</v>
      </c>
      <c r="EV739" s="24">
        <f t="shared" si="1057"/>
        <v>0</v>
      </c>
      <c r="EW739" s="245">
        <f t="shared" si="997"/>
        <v>4</v>
      </c>
      <c r="EX739" s="262" t="str">
        <f t="shared" si="996"/>
        <v/>
      </c>
    </row>
    <row r="740" spans="1:154" ht="16.149999999999999" customHeight="1" x14ac:dyDescent="0.25">
      <c r="A740" s="363"/>
      <c r="D740" s="363"/>
      <c r="E740" s="363"/>
      <c r="F740" s="363"/>
      <c r="G740" s="363"/>
      <c r="H740" s="363"/>
      <c r="I740" s="363"/>
      <c r="J740" s="68">
        <f t="shared" ref="J740:J770" si="1066">L740</f>
        <v>841</v>
      </c>
      <c r="K740" s="417" t="str">
        <f t="shared" si="999"/>
        <v>Pterostylis z.sp.'Kalbarri'</v>
      </c>
      <c r="L740" s="417">
        <v>841</v>
      </c>
      <c r="M740" s="417" t="s">
        <v>1765</v>
      </c>
      <c r="N740" s="418" t="s">
        <v>3290</v>
      </c>
      <c r="O740" s="363" t="str">
        <f t="shared" si="969"/>
        <v>S</v>
      </c>
      <c r="P740" s="144" t="s">
        <v>2323</v>
      </c>
      <c r="Q740" s="364" t="s">
        <v>3085</v>
      </c>
      <c r="R740" s="365">
        <v>42887</v>
      </c>
      <c r="S740" s="365">
        <v>42947</v>
      </c>
      <c r="T740" s="603" t="s">
        <v>7894</v>
      </c>
      <c r="U740" s="603" t="s">
        <v>7894</v>
      </c>
      <c r="V740" s="603" t="s">
        <v>7894</v>
      </c>
      <c r="W740" s="603" t="s">
        <v>7894</v>
      </c>
      <c r="X740" s="603" t="s">
        <v>7894</v>
      </c>
      <c r="Y740" s="603" t="s">
        <v>7894</v>
      </c>
      <c r="Z740" s="603" t="s">
        <v>7894</v>
      </c>
      <c r="AA740" s="603" t="s">
        <v>7894</v>
      </c>
      <c r="AB740" s="603" t="s">
        <v>7894</v>
      </c>
      <c r="AC740" s="603" t="s">
        <v>7894</v>
      </c>
      <c r="AD740" s="603" t="s">
        <v>7894</v>
      </c>
      <c r="AE740" s="603" t="s">
        <v>7894</v>
      </c>
      <c r="AF740" s="605" t="s">
        <v>48</v>
      </c>
      <c r="AG740" s="605" t="s">
        <v>48</v>
      </c>
      <c r="AH740" s="366" t="s">
        <v>685</v>
      </c>
      <c r="AI740" s="363">
        <f t="shared" si="1000"/>
        <v>6</v>
      </c>
      <c r="AJ740" s="363">
        <v>30</v>
      </c>
      <c r="AK740" s="413" t="str">
        <f t="shared" si="989"/>
        <v>Shell Orchids</v>
      </c>
      <c r="AL740" s="413" t="str">
        <f t="shared" si="990"/>
        <v>Pterostylis aspera</v>
      </c>
      <c r="AM740" s="486" t="s">
        <v>7608</v>
      </c>
      <c r="AN740" s="144" t="str">
        <f t="shared" si="1056"/>
        <v>microglossa</v>
      </c>
      <c r="AS740" s="69">
        <f t="shared" si="1058"/>
        <v>23</v>
      </c>
      <c r="AT740" s="69">
        <f t="shared" si="1059"/>
        <v>31</v>
      </c>
      <c r="AU740" s="69">
        <f t="shared" si="1060"/>
        <v>6</v>
      </c>
      <c r="AV740" s="69">
        <f t="shared" si="1061"/>
        <v>7</v>
      </c>
      <c r="AW740" s="81"/>
      <c r="AX740" s="70"/>
      <c r="AY740" s="364">
        <v>41982</v>
      </c>
      <c r="AZ740" s="264" t="s">
        <v>48</v>
      </c>
      <c r="BA740" s="238"/>
      <c r="BB740" s="237" t="str">
        <f t="shared" si="1062"/>
        <v/>
      </c>
      <c r="BC740" s="270">
        <f t="shared" si="1001"/>
        <v>841</v>
      </c>
      <c r="BD740" t="str">
        <f t="shared" si="1002"/>
        <v>Pterostylis z.sp.'Kalbarri'</v>
      </c>
      <c r="BE740" s="367" t="e">
        <f>COUNTIFS(#REF!,L740)</f>
        <v>#REF!</v>
      </c>
      <c r="BF740" s="374" t="str">
        <f t="shared" si="994"/>
        <v>n</v>
      </c>
      <c r="BG740" s="82"/>
      <c r="BH740" s="375"/>
      <c r="BI740" s="374"/>
      <c r="BJ740" s="403"/>
      <c r="CE740" t="str">
        <f t="shared" si="1064"/>
        <v>_Old species name (Pterostylis z.sp.'inland')</v>
      </c>
      <c r="CF740" s="388" t="str">
        <f t="shared" si="1065"/>
        <v>Pterostylis z.sp.'inland'</v>
      </c>
      <c r="CG740" t="str">
        <f t="shared" si="1003"/>
        <v/>
      </c>
      <c r="CH740" t="str">
        <f t="shared" si="1004"/>
        <v/>
      </c>
      <c r="CI740" t="str">
        <f t="shared" si="1005"/>
        <v/>
      </c>
      <c r="CJ740" t="str">
        <f t="shared" si="1006"/>
        <v/>
      </c>
      <c r="CK740" s="359" t="str">
        <f t="shared" si="1007"/>
        <v/>
      </c>
      <c r="CL740" t="str">
        <f t="shared" si="1008"/>
        <v/>
      </c>
      <c r="CM740" t="str">
        <f t="shared" si="1009"/>
        <v/>
      </c>
      <c r="CN740" t="str">
        <f t="shared" si="1010"/>
        <v/>
      </c>
      <c r="CO740" s="359" t="str">
        <f t="shared" si="1011"/>
        <v/>
      </c>
      <c r="CP740" t="str">
        <f t="shared" si="1012"/>
        <v/>
      </c>
      <c r="CQ740" t="str">
        <f t="shared" si="1013"/>
        <v/>
      </c>
      <c r="CR740" t="str">
        <f t="shared" si="1014"/>
        <v/>
      </c>
      <c r="CS740" s="359" t="str">
        <f t="shared" si="1015"/>
        <v/>
      </c>
      <c r="CT740" t="str">
        <f t="shared" si="1016"/>
        <v/>
      </c>
      <c r="CU740" t="str">
        <f t="shared" si="1017"/>
        <v/>
      </c>
      <c r="CV740" t="str">
        <f t="shared" si="1018"/>
        <v/>
      </c>
      <c r="CW740" t="str">
        <f t="shared" si="1019"/>
        <v/>
      </c>
      <c r="CX740" s="359" t="str">
        <f t="shared" si="1020"/>
        <v/>
      </c>
      <c r="CY740" t="str">
        <f t="shared" si="1021"/>
        <v/>
      </c>
      <c r="CZ740" t="str">
        <f t="shared" si="1022"/>
        <v/>
      </c>
      <c r="DA740" t="str">
        <f t="shared" si="1023"/>
        <v/>
      </c>
      <c r="DB740" s="359" t="str">
        <f t="shared" si="1024"/>
        <v/>
      </c>
      <c r="DC740" t="str">
        <f t="shared" si="1025"/>
        <v/>
      </c>
      <c r="DD740" t="str">
        <f t="shared" si="1026"/>
        <v/>
      </c>
      <c r="DE740" t="str">
        <f t="shared" si="1027"/>
        <v/>
      </c>
      <c r="DF740" s="359" t="str">
        <f t="shared" si="1028"/>
        <v/>
      </c>
      <c r="DG740" t="str">
        <f t="shared" si="1029"/>
        <v>X</v>
      </c>
      <c r="DH740" t="str">
        <f t="shared" si="1030"/>
        <v>X</v>
      </c>
      <c r="DI740" t="str">
        <f t="shared" si="1031"/>
        <v>X</v>
      </c>
      <c r="DJ740" t="str">
        <f t="shared" si="1032"/>
        <v>X</v>
      </c>
      <c r="DK740" s="359" t="str">
        <f t="shared" si="1033"/>
        <v>X</v>
      </c>
      <c r="DL740" t="str">
        <f t="shared" si="1034"/>
        <v>X</v>
      </c>
      <c r="DM740" t="str">
        <f t="shared" si="1035"/>
        <v>X</v>
      </c>
      <c r="DN740" t="str">
        <f t="shared" si="1036"/>
        <v>X</v>
      </c>
      <c r="DO740" s="359" t="str">
        <f t="shared" si="1037"/>
        <v>X</v>
      </c>
      <c r="DP740" t="str">
        <f t="shared" si="1038"/>
        <v>X</v>
      </c>
      <c r="DQ740" t="str">
        <f t="shared" si="1039"/>
        <v>X</v>
      </c>
      <c r="DR740" t="str">
        <f t="shared" si="1040"/>
        <v>X</v>
      </c>
      <c r="DS740" s="359" t="str">
        <f t="shared" si="1041"/>
        <v>X</v>
      </c>
      <c r="DT740" t="str">
        <f t="shared" si="1042"/>
        <v/>
      </c>
      <c r="DU740" t="str">
        <f t="shared" si="1043"/>
        <v/>
      </c>
      <c r="DV740" t="str">
        <f t="shared" si="1044"/>
        <v/>
      </c>
      <c r="DW740" t="str">
        <f t="shared" si="1045"/>
        <v/>
      </c>
      <c r="DX740" s="359" t="str">
        <f t="shared" si="1046"/>
        <v/>
      </c>
      <c r="DY740" t="str">
        <f t="shared" si="1047"/>
        <v/>
      </c>
      <c r="DZ740" t="str">
        <f t="shared" si="1048"/>
        <v/>
      </c>
      <c r="EA740" t="str">
        <f t="shared" si="1049"/>
        <v/>
      </c>
      <c r="EB740" s="359" t="str">
        <f t="shared" si="1050"/>
        <v/>
      </c>
      <c r="EC740" t="str">
        <f t="shared" si="1051"/>
        <v/>
      </c>
      <c r="ED740" t="str">
        <f t="shared" si="1052"/>
        <v/>
      </c>
      <c r="EE740" t="str">
        <f t="shared" si="1053"/>
        <v/>
      </c>
      <c r="EF740" t="str">
        <f t="shared" si="1054"/>
        <v/>
      </c>
      <c r="EG740" s="359" t="str">
        <f t="shared" si="1055"/>
        <v/>
      </c>
      <c r="EH740" t="str">
        <f t="shared" si="998"/>
        <v>Pterostylis z.sp.'inland'</v>
      </c>
      <c r="EJ740" t="str">
        <f t="shared" si="1063"/>
        <v>Pterostylis z.sp.'Kalbarri'</v>
      </c>
      <c r="EK740" s="100">
        <f t="shared" si="1057"/>
        <v>0</v>
      </c>
      <c r="EL740" s="3">
        <f t="shared" si="1057"/>
        <v>0</v>
      </c>
      <c r="EM740" s="3">
        <f t="shared" si="1057"/>
        <v>0</v>
      </c>
      <c r="EN740" s="3">
        <f t="shared" si="1057"/>
        <v>0</v>
      </c>
      <c r="EO740" s="3">
        <f t="shared" si="1057"/>
        <v>0</v>
      </c>
      <c r="EP740" s="3">
        <f t="shared" si="1057"/>
        <v>1</v>
      </c>
      <c r="EQ740" s="3">
        <f t="shared" si="1057"/>
        <v>1</v>
      </c>
      <c r="ER740" s="3">
        <f t="shared" si="1057"/>
        <v>0</v>
      </c>
      <c r="ES740" s="3">
        <f t="shared" si="1057"/>
        <v>0</v>
      </c>
      <c r="ET740" s="3">
        <f t="shared" si="1057"/>
        <v>0</v>
      </c>
      <c r="EU740" s="3">
        <f t="shared" si="1057"/>
        <v>0</v>
      </c>
      <c r="EV740" s="24">
        <f t="shared" si="1057"/>
        <v>0</v>
      </c>
      <c r="EW740" s="245">
        <f t="shared" si="997"/>
        <v>2</v>
      </c>
      <c r="EX740" s="262" t="str">
        <f t="shared" si="996"/>
        <v/>
      </c>
    </row>
    <row r="741" spans="1:154" ht="16.149999999999999" customHeight="1" x14ac:dyDescent="0.25">
      <c r="A741" s="363"/>
      <c r="D741" s="363"/>
      <c r="E741" s="363"/>
      <c r="F741" s="363"/>
      <c r="G741" s="363"/>
      <c r="H741" s="363"/>
      <c r="I741" s="363"/>
      <c r="J741" s="68">
        <f t="shared" si="1066"/>
        <v>961</v>
      </c>
      <c r="K741" s="417" t="str">
        <f t="shared" si="999"/>
        <v>Pterostylis z.sp.'karri forest'</v>
      </c>
      <c r="L741" s="417">
        <v>961</v>
      </c>
      <c r="M741" s="417" t="s">
        <v>1765</v>
      </c>
      <c r="N741" s="418" t="s">
        <v>3291</v>
      </c>
      <c r="O741" s="363" t="str">
        <f t="shared" si="969"/>
        <v>S</v>
      </c>
      <c r="P741" s="144" t="s">
        <v>2323</v>
      </c>
      <c r="Q741" s="364" t="s">
        <v>3060</v>
      </c>
      <c r="R741" s="365">
        <v>42948</v>
      </c>
      <c r="S741" s="365">
        <v>43070</v>
      </c>
      <c r="T741" s="603" t="s">
        <v>7894</v>
      </c>
      <c r="U741" s="603" t="s">
        <v>7894</v>
      </c>
      <c r="V741" s="603" t="s">
        <v>7894</v>
      </c>
      <c r="W741" s="603" t="s">
        <v>7894</v>
      </c>
      <c r="X741" s="603" t="s">
        <v>7894</v>
      </c>
      <c r="Y741" s="603" t="s">
        <v>7894</v>
      </c>
      <c r="Z741" s="603" t="s">
        <v>7894</v>
      </c>
      <c r="AA741" s="603" t="s">
        <v>7894</v>
      </c>
      <c r="AB741" s="603" t="s">
        <v>7894</v>
      </c>
      <c r="AC741" s="603" t="s">
        <v>7894</v>
      </c>
      <c r="AD741" s="603" t="s">
        <v>7894</v>
      </c>
      <c r="AE741" s="603" t="s">
        <v>7894</v>
      </c>
      <c r="AF741" s="605" t="s">
        <v>48</v>
      </c>
      <c r="AG741" s="605" t="s">
        <v>48</v>
      </c>
      <c r="AH741" s="366" t="s">
        <v>685</v>
      </c>
      <c r="AI741" s="363">
        <f t="shared" si="1000"/>
        <v>6</v>
      </c>
      <c r="AJ741" s="363">
        <v>34</v>
      </c>
      <c r="AK741" s="413" t="str">
        <f t="shared" si="989"/>
        <v>Snail Orchids</v>
      </c>
      <c r="AL741" s="413" t="str">
        <f t="shared" si="990"/>
        <v>Pterostylis nana</v>
      </c>
      <c r="AM741" s="486" t="s">
        <v>7608</v>
      </c>
      <c r="AN741" s="144" t="str">
        <f t="shared" si="1056"/>
        <v>karri</v>
      </c>
      <c r="AS741" s="69">
        <f t="shared" si="1058"/>
        <v>32</v>
      </c>
      <c r="AT741" s="69">
        <f t="shared" si="1059"/>
        <v>48</v>
      </c>
      <c r="AU741" s="69">
        <f t="shared" si="1060"/>
        <v>8</v>
      </c>
      <c r="AV741" s="69">
        <f t="shared" si="1061"/>
        <v>12</v>
      </c>
      <c r="AW741" s="81"/>
      <c r="AX741" s="70"/>
      <c r="AY741" s="364">
        <v>44526</v>
      </c>
      <c r="AZ741" s="264" t="s">
        <v>48</v>
      </c>
      <c r="BA741" s="238"/>
      <c r="BB741" s="237" t="str">
        <f t="shared" si="1062"/>
        <v/>
      </c>
      <c r="BC741" s="270">
        <f t="shared" si="1001"/>
        <v>961</v>
      </c>
      <c r="BD741" t="str">
        <f t="shared" si="1002"/>
        <v>Pterostylis z.sp.'karri forest'</v>
      </c>
      <c r="BE741" s="367" t="e">
        <f>COUNTIFS(#REF!,L741)</f>
        <v>#REF!</v>
      </c>
      <c r="BF741" s="374" t="str">
        <f t="shared" si="994"/>
        <v>n</v>
      </c>
      <c r="BG741" s="82"/>
      <c r="BH741" s="375"/>
      <c r="BI741" s="374"/>
      <c r="BJ741" s="403"/>
      <c r="CE741" t="str">
        <f t="shared" si="1064"/>
        <v>_Old species name (Pterostylis z.sp.'Kalbarri')</v>
      </c>
      <c r="CF741" s="388" t="str">
        <f t="shared" si="1065"/>
        <v>Pterostylis z.sp.'Kalbarri'</v>
      </c>
      <c r="CG741" t="str">
        <f t="shared" si="1003"/>
        <v/>
      </c>
      <c r="CH741" t="str">
        <f t="shared" si="1004"/>
        <v/>
      </c>
      <c r="CI741" t="str">
        <f t="shared" si="1005"/>
        <v/>
      </c>
      <c r="CJ741" t="str">
        <f t="shared" si="1006"/>
        <v/>
      </c>
      <c r="CK741" s="359" t="str">
        <f t="shared" si="1007"/>
        <v/>
      </c>
      <c r="CL741" t="str">
        <f t="shared" si="1008"/>
        <v/>
      </c>
      <c r="CM741" t="str">
        <f t="shared" si="1009"/>
        <v/>
      </c>
      <c r="CN741" t="str">
        <f t="shared" si="1010"/>
        <v/>
      </c>
      <c r="CO741" s="359" t="str">
        <f t="shared" si="1011"/>
        <v/>
      </c>
      <c r="CP741" t="str">
        <f t="shared" si="1012"/>
        <v/>
      </c>
      <c r="CQ741" t="str">
        <f t="shared" si="1013"/>
        <v/>
      </c>
      <c r="CR741" t="str">
        <f t="shared" si="1014"/>
        <v/>
      </c>
      <c r="CS741" s="359" t="str">
        <f t="shared" si="1015"/>
        <v/>
      </c>
      <c r="CT741" t="str">
        <f t="shared" si="1016"/>
        <v/>
      </c>
      <c r="CU741" t="str">
        <f t="shared" si="1017"/>
        <v/>
      </c>
      <c r="CV741" t="str">
        <f t="shared" si="1018"/>
        <v/>
      </c>
      <c r="CW741" t="str">
        <f t="shared" si="1019"/>
        <v/>
      </c>
      <c r="CX741" s="359" t="str">
        <f t="shared" si="1020"/>
        <v/>
      </c>
      <c r="CY741" t="str">
        <f t="shared" si="1021"/>
        <v/>
      </c>
      <c r="CZ741" t="str">
        <f t="shared" si="1022"/>
        <v/>
      </c>
      <c r="DA741" t="str">
        <f t="shared" si="1023"/>
        <v/>
      </c>
      <c r="DB741" s="359" t="str">
        <f t="shared" si="1024"/>
        <v/>
      </c>
      <c r="DC741" t="str">
        <f t="shared" si="1025"/>
        <v>X</v>
      </c>
      <c r="DD741" t="str">
        <f t="shared" si="1026"/>
        <v>X</v>
      </c>
      <c r="DE741" t="str">
        <f t="shared" si="1027"/>
        <v>X</v>
      </c>
      <c r="DF741" s="359" t="str">
        <f t="shared" si="1028"/>
        <v>X</v>
      </c>
      <c r="DG741" t="str">
        <f t="shared" si="1029"/>
        <v>X</v>
      </c>
      <c r="DH741" t="str">
        <f t="shared" si="1030"/>
        <v>X</v>
      </c>
      <c r="DI741" t="str">
        <f t="shared" si="1031"/>
        <v>X</v>
      </c>
      <c r="DJ741" t="str">
        <f t="shared" si="1032"/>
        <v>X</v>
      </c>
      <c r="DK741" s="359" t="str">
        <f t="shared" si="1033"/>
        <v>X</v>
      </c>
      <c r="DL741" t="str">
        <f t="shared" si="1034"/>
        <v/>
      </c>
      <c r="DM741" t="str">
        <f t="shared" si="1035"/>
        <v/>
      </c>
      <c r="DN741" t="str">
        <f t="shared" si="1036"/>
        <v/>
      </c>
      <c r="DO741" s="359" t="str">
        <f t="shared" si="1037"/>
        <v/>
      </c>
      <c r="DP741" t="str">
        <f t="shared" si="1038"/>
        <v/>
      </c>
      <c r="DQ741" t="str">
        <f t="shared" si="1039"/>
        <v/>
      </c>
      <c r="DR741" t="str">
        <f t="shared" si="1040"/>
        <v/>
      </c>
      <c r="DS741" s="359" t="str">
        <f t="shared" si="1041"/>
        <v/>
      </c>
      <c r="DT741" t="str">
        <f t="shared" si="1042"/>
        <v/>
      </c>
      <c r="DU741" t="str">
        <f t="shared" si="1043"/>
        <v/>
      </c>
      <c r="DV741" t="str">
        <f t="shared" si="1044"/>
        <v/>
      </c>
      <c r="DW741" t="str">
        <f t="shared" si="1045"/>
        <v/>
      </c>
      <c r="DX741" s="359" t="str">
        <f t="shared" si="1046"/>
        <v/>
      </c>
      <c r="DY741" t="str">
        <f t="shared" si="1047"/>
        <v/>
      </c>
      <c r="DZ741" t="str">
        <f t="shared" si="1048"/>
        <v/>
      </c>
      <c r="EA741" t="str">
        <f t="shared" si="1049"/>
        <v/>
      </c>
      <c r="EB741" s="359" t="str">
        <f t="shared" si="1050"/>
        <v/>
      </c>
      <c r="EC741" t="str">
        <f t="shared" si="1051"/>
        <v/>
      </c>
      <c r="ED741" t="str">
        <f t="shared" si="1052"/>
        <v/>
      </c>
      <c r="EE741" t="str">
        <f t="shared" si="1053"/>
        <v/>
      </c>
      <c r="EF741" t="str">
        <f t="shared" si="1054"/>
        <v/>
      </c>
      <c r="EG741" s="359" t="str">
        <f t="shared" si="1055"/>
        <v/>
      </c>
      <c r="EH741" t="str">
        <f t="shared" si="998"/>
        <v>Pterostylis z.sp.'Kalbarri'</v>
      </c>
      <c r="EJ741" t="str">
        <f t="shared" si="1063"/>
        <v>Pterostylis z.sp.'karri forest'</v>
      </c>
      <c r="EK741" s="100">
        <f t="shared" si="1057"/>
        <v>0</v>
      </c>
      <c r="EL741" s="3">
        <f t="shared" si="1057"/>
        <v>0</v>
      </c>
      <c r="EM741" s="3">
        <f t="shared" si="1057"/>
        <v>0</v>
      </c>
      <c r="EN741" s="3">
        <f t="shared" si="1057"/>
        <v>0</v>
      </c>
      <c r="EO741" s="3">
        <f t="shared" si="1057"/>
        <v>0</v>
      </c>
      <c r="EP741" s="3">
        <f t="shared" si="1057"/>
        <v>0</v>
      </c>
      <c r="EQ741" s="3">
        <f t="shared" si="1057"/>
        <v>0</v>
      </c>
      <c r="ER741" s="3">
        <f t="shared" si="1057"/>
        <v>1</v>
      </c>
      <c r="ES741" s="3">
        <f t="shared" si="1057"/>
        <v>1</v>
      </c>
      <c r="ET741" s="3">
        <f t="shared" si="1057"/>
        <v>1</v>
      </c>
      <c r="EU741" s="3">
        <f t="shared" si="1057"/>
        <v>1</v>
      </c>
      <c r="EV741" s="24">
        <f t="shared" si="1057"/>
        <v>1</v>
      </c>
      <c r="EW741" s="245">
        <f t="shared" si="997"/>
        <v>5</v>
      </c>
      <c r="EX741" s="262" t="str">
        <f t="shared" si="996"/>
        <v/>
      </c>
    </row>
    <row r="742" spans="1:154" ht="16.149999999999999" customHeight="1" x14ac:dyDescent="0.25">
      <c r="A742" s="363"/>
      <c r="D742" s="363"/>
      <c r="E742" s="363"/>
      <c r="F742" s="363"/>
      <c r="G742" s="363"/>
      <c r="H742" s="363"/>
      <c r="I742" s="363"/>
      <c r="J742" s="68">
        <f t="shared" si="1066"/>
        <v>799</v>
      </c>
      <c r="K742" s="417" t="str">
        <f t="shared" si="999"/>
        <v>Pterostylis z.sp.'late'</v>
      </c>
      <c r="L742" s="417">
        <v>799</v>
      </c>
      <c r="M742" s="417" t="s">
        <v>1765</v>
      </c>
      <c r="N742" s="418" t="s">
        <v>1344</v>
      </c>
      <c r="O742" s="363" t="str">
        <f t="shared" si="969"/>
        <v>S</v>
      </c>
      <c r="P742" s="144" t="s">
        <v>2323</v>
      </c>
      <c r="Q742" s="364" t="s">
        <v>3149</v>
      </c>
      <c r="R742" s="365">
        <v>43039</v>
      </c>
      <c r="S742" s="365">
        <v>43069</v>
      </c>
      <c r="T742" s="603" t="s">
        <v>7894</v>
      </c>
      <c r="U742" s="603" t="s">
        <v>7894</v>
      </c>
      <c r="V742" s="603" t="s">
        <v>7894</v>
      </c>
      <c r="W742" s="603" t="s">
        <v>7894</v>
      </c>
      <c r="X742" s="603" t="s">
        <v>7894</v>
      </c>
      <c r="Y742" s="603" t="s">
        <v>7894</v>
      </c>
      <c r="Z742" s="603" t="s">
        <v>7894</v>
      </c>
      <c r="AA742" s="603" t="s">
        <v>7894</v>
      </c>
      <c r="AB742" s="603" t="s">
        <v>7894</v>
      </c>
      <c r="AC742" s="603" t="s">
        <v>7894</v>
      </c>
      <c r="AD742" s="603" t="s">
        <v>7894</v>
      </c>
      <c r="AE742" s="603" t="s">
        <v>7894</v>
      </c>
      <c r="AF742" s="605" t="s">
        <v>48</v>
      </c>
      <c r="AG742" s="605" t="s">
        <v>48</v>
      </c>
      <c r="AH742" s="366" t="s">
        <v>685</v>
      </c>
      <c r="AI742" s="363">
        <f t="shared" si="1000"/>
        <v>6</v>
      </c>
      <c r="AJ742" s="363">
        <v>32</v>
      </c>
      <c r="AK742" s="413" t="str">
        <f t="shared" si="989"/>
        <v>Bird Orchids</v>
      </c>
      <c r="AL742" s="413" t="str">
        <f t="shared" si="990"/>
        <v>Pterostylis barbata/turfosa</v>
      </c>
      <c r="AM742" s="486" t="s">
        <v>7608</v>
      </c>
      <c r="AN742" s="144" t="str">
        <f t="shared" si="1056"/>
        <v>serotina</v>
      </c>
      <c r="AS742" s="69">
        <f t="shared" si="1058"/>
        <v>45</v>
      </c>
      <c r="AT742" s="69">
        <f t="shared" si="1059"/>
        <v>48</v>
      </c>
      <c r="AU742" s="69">
        <f t="shared" si="1060"/>
        <v>10</v>
      </c>
      <c r="AV742" s="69">
        <f t="shared" si="1061"/>
        <v>11</v>
      </c>
      <c r="AW742" s="81"/>
      <c r="AX742" s="70"/>
      <c r="AY742" s="364" t="e">
        <v>#N/A</v>
      </c>
      <c r="AZ742" s="264" t="s">
        <v>48</v>
      </c>
      <c r="BA742" s="238"/>
      <c r="BB742" s="237" t="str">
        <f t="shared" si="1062"/>
        <v/>
      </c>
      <c r="BC742" s="270">
        <f t="shared" si="1001"/>
        <v>799</v>
      </c>
      <c r="BD742" t="str">
        <f t="shared" si="1002"/>
        <v>Pterostylis z.sp.'late'</v>
      </c>
      <c r="BE742" s="367" t="e">
        <f>COUNTIFS(#REF!,L742)</f>
        <v>#REF!</v>
      </c>
      <c r="BF742" s="374" t="str">
        <f t="shared" si="994"/>
        <v>n</v>
      </c>
      <c r="BG742" s="82"/>
      <c r="BH742" s="375"/>
      <c r="BI742" s="374"/>
      <c r="BJ742" s="403"/>
      <c r="CE742" t="str">
        <f t="shared" si="1064"/>
        <v>_Old species name (Pterostylis z.sp.'karri forest')</v>
      </c>
      <c r="CF742" s="388" t="str">
        <f t="shared" si="1065"/>
        <v>Pterostylis z.sp.'karri forest'</v>
      </c>
      <c r="CG742" t="str">
        <f t="shared" si="1003"/>
        <v/>
      </c>
      <c r="CH742" t="str">
        <f t="shared" si="1004"/>
        <v/>
      </c>
      <c r="CI742" t="str">
        <f t="shared" si="1005"/>
        <v/>
      </c>
      <c r="CJ742" t="str">
        <f t="shared" si="1006"/>
        <v/>
      </c>
      <c r="CK742" s="359" t="str">
        <f t="shared" si="1007"/>
        <v/>
      </c>
      <c r="CL742" t="str">
        <f t="shared" si="1008"/>
        <v/>
      </c>
      <c r="CM742" t="str">
        <f t="shared" si="1009"/>
        <v/>
      </c>
      <c r="CN742" t="str">
        <f t="shared" si="1010"/>
        <v/>
      </c>
      <c r="CO742" s="359" t="str">
        <f t="shared" si="1011"/>
        <v/>
      </c>
      <c r="CP742" t="str">
        <f t="shared" si="1012"/>
        <v/>
      </c>
      <c r="CQ742" t="str">
        <f t="shared" si="1013"/>
        <v/>
      </c>
      <c r="CR742" t="str">
        <f t="shared" si="1014"/>
        <v/>
      </c>
      <c r="CS742" s="359" t="str">
        <f t="shared" si="1015"/>
        <v/>
      </c>
      <c r="CT742" t="str">
        <f t="shared" si="1016"/>
        <v/>
      </c>
      <c r="CU742" t="str">
        <f t="shared" si="1017"/>
        <v/>
      </c>
      <c r="CV742" t="str">
        <f t="shared" si="1018"/>
        <v/>
      </c>
      <c r="CW742" t="str">
        <f t="shared" si="1019"/>
        <v/>
      </c>
      <c r="CX742" s="359" t="str">
        <f t="shared" si="1020"/>
        <v/>
      </c>
      <c r="CY742" t="str">
        <f t="shared" si="1021"/>
        <v/>
      </c>
      <c r="CZ742" t="str">
        <f t="shared" si="1022"/>
        <v/>
      </c>
      <c r="DA742" t="str">
        <f t="shared" si="1023"/>
        <v/>
      </c>
      <c r="DB742" s="359" t="str">
        <f t="shared" si="1024"/>
        <v/>
      </c>
      <c r="DC742" t="str">
        <f t="shared" si="1025"/>
        <v/>
      </c>
      <c r="DD742" t="str">
        <f t="shared" si="1026"/>
        <v/>
      </c>
      <c r="DE742" t="str">
        <f t="shared" si="1027"/>
        <v/>
      </c>
      <c r="DF742" s="359" t="str">
        <f t="shared" si="1028"/>
        <v/>
      </c>
      <c r="DG742" t="str">
        <f t="shared" si="1029"/>
        <v/>
      </c>
      <c r="DH742" t="str">
        <f t="shared" si="1030"/>
        <v/>
      </c>
      <c r="DI742" t="str">
        <f t="shared" si="1031"/>
        <v/>
      </c>
      <c r="DJ742" t="str">
        <f t="shared" si="1032"/>
        <v/>
      </c>
      <c r="DK742" s="359" t="str">
        <f t="shared" si="1033"/>
        <v/>
      </c>
      <c r="DL742" t="str">
        <f t="shared" si="1034"/>
        <v>X</v>
      </c>
      <c r="DM742" t="str">
        <f t="shared" si="1035"/>
        <v>X</v>
      </c>
      <c r="DN742" t="str">
        <f t="shared" si="1036"/>
        <v>X</v>
      </c>
      <c r="DO742" s="359" t="str">
        <f t="shared" si="1037"/>
        <v>X</v>
      </c>
      <c r="DP742" t="str">
        <f t="shared" si="1038"/>
        <v>X</v>
      </c>
      <c r="DQ742" t="str">
        <f t="shared" si="1039"/>
        <v>X</v>
      </c>
      <c r="DR742" t="str">
        <f t="shared" si="1040"/>
        <v>X</v>
      </c>
      <c r="DS742" s="359" t="str">
        <f t="shared" si="1041"/>
        <v>X</v>
      </c>
      <c r="DT742" t="str">
        <f t="shared" si="1042"/>
        <v>X</v>
      </c>
      <c r="DU742" t="str">
        <f t="shared" si="1043"/>
        <v>X</v>
      </c>
      <c r="DV742" t="str">
        <f t="shared" si="1044"/>
        <v>X</v>
      </c>
      <c r="DW742" t="str">
        <f t="shared" si="1045"/>
        <v>X</v>
      </c>
      <c r="DX742" s="359" t="str">
        <f t="shared" si="1046"/>
        <v>X</v>
      </c>
      <c r="DY742" t="str">
        <f t="shared" si="1047"/>
        <v>X</v>
      </c>
      <c r="DZ742" t="str">
        <f t="shared" si="1048"/>
        <v>X</v>
      </c>
      <c r="EA742" t="str">
        <f t="shared" si="1049"/>
        <v>X</v>
      </c>
      <c r="EB742" s="359" t="str">
        <f t="shared" si="1050"/>
        <v>X</v>
      </c>
      <c r="EC742" t="str">
        <f t="shared" si="1051"/>
        <v/>
      </c>
      <c r="ED742" t="str">
        <f t="shared" si="1052"/>
        <v/>
      </c>
      <c r="EE742" t="str">
        <f t="shared" si="1053"/>
        <v/>
      </c>
      <c r="EF742" t="str">
        <f t="shared" si="1054"/>
        <v/>
      </c>
      <c r="EG742" s="359" t="str">
        <f t="shared" si="1055"/>
        <v/>
      </c>
      <c r="EH742" t="str">
        <f t="shared" si="998"/>
        <v>Pterostylis z.sp.'karri forest'</v>
      </c>
      <c r="EJ742" t="str">
        <f t="shared" si="1063"/>
        <v>Pterostylis z.sp.'late'</v>
      </c>
      <c r="EK742" s="100">
        <f t="shared" si="1057"/>
        <v>0</v>
      </c>
      <c r="EL742" s="3">
        <f t="shared" si="1057"/>
        <v>0</v>
      </c>
      <c r="EM742" s="3">
        <f t="shared" si="1057"/>
        <v>0</v>
      </c>
      <c r="EN742" s="3">
        <f t="shared" si="1057"/>
        <v>0</v>
      </c>
      <c r="EO742" s="3">
        <f t="shared" si="1057"/>
        <v>0</v>
      </c>
      <c r="EP742" s="3">
        <f t="shared" si="1057"/>
        <v>0</v>
      </c>
      <c r="EQ742" s="3">
        <f t="shared" si="1057"/>
        <v>0</v>
      </c>
      <c r="ER742" s="3">
        <f t="shared" si="1057"/>
        <v>0</v>
      </c>
      <c r="ES742" s="3">
        <f t="shared" si="1057"/>
        <v>0</v>
      </c>
      <c r="ET742" s="3">
        <f t="shared" si="1057"/>
        <v>1</v>
      </c>
      <c r="EU742" s="3">
        <f t="shared" si="1057"/>
        <v>1</v>
      </c>
      <c r="EV742" s="24">
        <f t="shared" si="1057"/>
        <v>0</v>
      </c>
      <c r="EW742" s="245">
        <f t="shared" si="997"/>
        <v>2</v>
      </c>
      <c r="EX742" s="262" t="str">
        <f t="shared" si="996"/>
        <v/>
      </c>
    </row>
    <row r="743" spans="1:154" ht="16.149999999999999" customHeight="1" x14ac:dyDescent="0.25">
      <c r="A743" s="363"/>
      <c r="D743" s="363"/>
      <c r="E743" s="363"/>
      <c r="F743" s="363"/>
      <c r="G743" s="363"/>
      <c r="H743" s="363"/>
      <c r="I743" s="363"/>
      <c r="J743" s="68">
        <f t="shared" si="1066"/>
        <v>885</v>
      </c>
      <c r="K743" s="417" t="str">
        <f t="shared" si="999"/>
        <v>Pterostylis z.sp.late flowering</v>
      </c>
      <c r="L743" s="417">
        <v>885</v>
      </c>
      <c r="M743" s="417" t="s">
        <v>1765</v>
      </c>
      <c r="N743" s="418" t="s">
        <v>3292</v>
      </c>
      <c r="O743" s="363" t="str">
        <f t="shared" si="969"/>
        <v>S</v>
      </c>
      <c r="P743" s="144" t="s">
        <v>2323</v>
      </c>
      <c r="Q743" s="364" t="s">
        <v>3293</v>
      </c>
      <c r="R743" s="365">
        <v>43039</v>
      </c>
      <c r="S743" s="365">
        <v>43069</v>
      </c>
      <c r="T743" s="603" t="s">
        <v>7894</v>
      </c>
      <c r="U743" s="603" t="s">
        <v>7894</v>
      </c>
      <c r="V743" s="603" t="s">
        <v>7894</v>
      </c>
      <c r="W743" s="603" t="s">
        <v>7894</v>
      </c>
      <c r="X743" s="603" t="s">
        <v>7894</v>
      </c>
      <c r="Y743" s="603" t="s">
        <v>7894</v>
      </c>
      <c r="Z743" s="603" t="s">
        <v>7894</v>
      </c>
      <c r="AA743" s="603" t="s">
        <v>7894</v>
      </c>
      <c r="AB743" s="603" t="s">
        <v>7894</v>
      </c>
      <c r="AC743" s="603" t="s">
        <v>7894</v>
      </c>
      <c r="AD743" s="603" t="s">
        <v>7894</v>
      </c>
      <c r="AE743" s="603" t="s">
        <v>7894</v>
      </c>
      <c r="AF743" s="605" t="s">
        <v>48</v>
      </c>
      <c r="AG743" s="605" t="s">
        <v>48</v>
      </c>
      <c r="AH743" s="366" t="s">
        <v>685</v>
      </c>
      <c r="AI743" s="363">
        <f t="shared" si="1000"/>
        <v>6</v>
      </c>
      <c r="AJ743" s="363">
        <v>34</v>
      </c>
      <c r="AK743" s="413" t="str">
        <f t="shared" si="989"/>
        <v>Snail Orchids</v>
      </c>
      <c r="AL743" s="413" t="str">
        <f t="shared" si="990"/>
        <v>Pterostylis nana</v>
      </c>
      <c r="AM743" s="486" t="s">
        <v>7608</v>
      </c>
      <c r="AN743" s="144" t="str">
        <f t="shared" si="1056"/>
        <v>glebosa</v>
      </c>
      <c r="AS743" s="69">
        <f t="shared" si="1058"/>
        <v>45</v>
      </c>
      <c r="AT743" s="69">
        <f t="shared" si="1059"/>
        <v>48</v>
      </c>
      <c r="AU743" s="69">
        <f t="shared" si="1060"/>
        <v>10</v>
      </c>
      <c r="AV743" s="69">
        <f t="shared" si="1061"/>
        <v>11</v>
      </c>
      <c r="AW743" s="81"/>
      <c r="AX743" s="70" t="s">
        <v>3294</v>
      </c>
      <c r="AY743" s="364">
        <v>44723</v>
      </c>
      <c r="AZ743" s="264" t="s">
        <v>48</v>
      </c>
      <c r="BA743" s="238"/>
      <c r="BB743" s="237" t="str">
        <f t="shared" si="1062"/>
        <v/>
      </c>
      <c r="BC743" s="270">
        <f t="shared" si="1001"/>
        <v>885</v>
      </c>
      <c r="BD743" t="str">
        <f t="shared" si="1002"/>
        <v>Pterostylis z.sp.late flowering</v>
      </c>
      <c r="BE743" s="367" t="e">
        <f>COUNTIFS(#REF!,L743)</f>
        <v>#REF!</v>
      </c>
      <c r="BF743" s="374" t="str">
        <f t="shared" si="994"/>
        <v>n</v>
      </c>
      <c r="BG743" s="82"/>
      <c r="BH743" s="375"/>
      <c r="BI743" s="374"/>
      <c r="BJ743" s="403"/>
      <c r="CE743" t="str">
        <f t="shared" si="1064"/>
        <v>_Old species name (Pterostylis z.sp.'late')</v>
      </c>
      <c r="CF743" s="388" t="str">
        <f t="shared" si="1065"/>
        <v>Pterostylis z.sp.'late'</v>
      </c>
      <c r="CG743" t="str">
        <f t="shared" si="1003"/>
        <v/>
      </c>
      <c r="CH743" t="str">
        <f t="shared" si="1004"/>
        <v/>
      </c>
      <c r="CI743" t="str">
        <f t="shared" si="1005"/>
        <v/>
      </c>
      <c r="CJ743" t="str">
        <f t="shared" si="1006"/>
        <v/>
      </c>
      <c r="CK743" s="359" t="str">
        <f t="shared" si="1007"/>
        <v/>
      </c>
      <c r="CL743" t="str">
        <f t="shared" si="1008"/>
        <v/>
      </c>
      <c r="CM743" t="str">
        <f t="shared" si="1009"/>
        <v/>
      </c>
      <c r="CN743" t="str">
        <f t="shared" si="1010"/>
        <v/>
      </c>
      <c r="CO743" s="359" t="str">
        <f t="shared" si="1011"/>
        <v/>
      </c>
      <c r="CP743" t="str">
        <f t="shared" si="1012"/>
        <v/>
      </c>
      <c r="CQ743" t="str">
        <f t="shared" si="1013"/>
        <v/>
      </c>
      <c r="CR743" t="str">
        <f t="shared" si="1014"/>
        <v/>
      </c>
      <c r="CS743" s="359" t="str">
        <f t="shared" si="1015"/>
        <v/>
      </c>
      <c r="CT743" t="str">
        <f t="shared" si="1016"/>
        <v/>
      </c>
      <c r="CU743" t="str">
        <f t="shared" si="1017"/>
        <v/>
      </c>
      <c r="CV743" t="str">
        <f t="shared" si="1018"/>
        <v/>
      </c>
      <c r="CW743" t="str">
        <f t="shared" si="1019"/>
        <v/>
      </c>
      <c r="CX743" s="359" t="str">
        <f t="shared" si="1020"/>
        <v/>
      </c>
      <c r="CY743" t="str">
        <f t="shared" si="1021"/>
        <v/>
      </c>
      <c r="CZ743" t="str">
        <f t="shared" si="1022"/>
        <v/>
      </c>
      <c r="DA743" t="str">
        <f t="shared" si="1023"/>
        <v/>
      </c>
      <c r="DB743" s="359" t="str">
        <f t="shared" si="1024"/>
        <v/>
      </c>
      <c r="DC743" t="str">
        <f t="shared" si="1025"/>
        <v/>
      </c>
      <c r="DD743" t="str">
        <f t="shared" si="1026"/>
        <v/>
      </c>
      <c r="DE743" t="str">
        <f t="shared" si="1027"/>
        <v/>
      </c>
      <c r="DF743" s="359" t="str">
        <f t="shared" si="1028"/>
        <v/>
      </c>
      <c r="DG743" t="str">
        <f t="shared" si="1029"/>
        <v/>
      </c>
      <c r="DH743" t="str">
        <f t="shared" si="1030"/>
        <v/>
      </c>
      <c r="DI743" t="str">
        <f t="shared" si="1031"/>
        <v/>
      </c>
      <c r="DJ743" t="str">
        <f t="shared" si="1032"/>
        <v/>
      </c>
      <c r="DK743" s="359" t="str">
        <f t="shared" si="1033"/>
        <v/>
      </c>
      <c r="DL743" t="str">
        <f t="shared" si="1034"/>
        <v/>
      </c>
      <c r="DM743" t="str">
        <f t="shared" si="1035"/>
        <v/>
      </c>
      <c r="DN743" t="str">
        <f t="shared" si="1036"/>
        <v/>
      </c>
      <c r="DO743" s="359" t="str">
        <f t="shared" si="1037"/>
        <v/>
      </c>
      <c r="DP743" t="str">
        <f t="shared" si="1038"/>
        <v/>
      </c>
      <c r="DQ743" t="str">
        <f t="shared" si="1039"/>
        <v/>
      </c>
      <c r="DR743" t="str">
        <f t="shared" si="1040"/>
        <v/>
      </c>
      <c r="DS743" s="359" t="str">
        <f t="shared" si="1041"/>
        <v/>
      </c>
      <c r="DT743" t="str">
        <f t="shared" si="1042"/>
        <v/>
      </c>
      <c r="DU743" t="str">
        <f t="shared" si="1043"/>
        <v/>
      </c>
      <c r="DV743" t="str">
        <f t="shared" si="1044"/>
        <v/>
      </c>
      <c r="DW743" t="str">
        <f t="shared" si="1045"/>
        <v/>
      </c>
      <c r="DX743" s="359" t="str">
        <f t="shared" si="1046"/>
        <v/>
      </c>
      <c r="DY743" t="str">
        <f t="shared" si="1047"/>
        <v>X</v>
      </c>
      <c r="DZ743" t="str">
        <f t="shared" si="1048"/>
        <v>X</v>
      </c>
      <c r="EA743" t="str">
        <f t="shared" si="1049"/>
        <v>X</v>
      </c>
      <c r="EB743" s="359" t="str">
        <f t="shared" si="1050"/>
        <v>X</v>
      </c>
      <c r="EC743" t="str">
        <f t="shared" si="1051"/>
        <v/>
      </c>
      <c r="ED743" t="str">
        <f t="shared" si="1052"/>
        <v/>
      </c>
      <c r="EE743" t="str">
        <f t="shared" si="1053"/>
        <v/>
      </c>
      <c r="EF743" t="str">
        <f t="shared" si="1054"/>
        <v/>
      </c>
      <c r="EG743" s="359" t="str">
        <f t="shared" si="1055"/>
        <v/>
      </c>
      <c r="EH743" t="str">
        <f t="shared" si="998"/>
        <v>Pterostylis z.sp.'late'</v>
      </c>
      <c r="EJ743" t="str">
        <f t="shared" si="1063"/>
        <v>Pterostylis z.sp.late flowering</v>
      </c>
      <c r="EK743" s="100">
        <f t="shared" si="1057"/>
        <v>0</v>
      </c>
      <c r="EL743" s="3">
        <f t="shared" si="1057"/>
        <v>0</v>
      </c>
      <c r="EM743" s="3">
        <f t="shared" si="1057"/>
        <v>0</v>
      </c>
      <c r="EN743" s="3">
        <f t="shared" si="1057"/>
        <v>0</v>
      </c>
      <c r="EO743" s="3">
        <f t="shared" si="1057"/>
        <v>0</v>
      </c>
      <c r="EP743" s="3">
        <f t="shared" si="1057"/>
        <v>0</v>
      </c>
      <c r="EQ743" s="3">
        <f t="shared" si="1057"/>
        <v>0</v>
      </c>
      <c r="ER743" s="3">
        <f t="shared" si="1057"/>
        <v>0</v>
      </c>
      <c r="ES743" s="3">
        <f t="shared" si="1057"/>
        <v>0</v>
      </c>
      <c r="ET743" s="3">
        <f t="shared" si="1057"/>
        <v>1</v>
      </c>
      <c r="EU743" s="3">
        <f t="shared" si="1057"/>
        <v>1</v>
      </c>
      <c r="EV743" s="24">
        <f t="shared" si="1057"/>
        <v>0</v>
      </c>
      <c r="EW743" s="245">
        <f t="shared" si="997"/>
        <v>2</v>
      </c>
      <c r="EX743" s="262" t="str">
        <f t="shared" si="996"/>
        <v/>
      </c>
    </row>
    <row r="744" spans="1:154" ht="16.149999999999999" customHeight="1" x14ac:dyDescent="0.25">
      <c r="A744" s="363"/>
      <c r="D744" s="363"/>
      <c r="E744" s="363"/>
      <c r="F744" s="363"/>
      <c r="G744" s="363"/>
      <c r="H744" s="363"/>
      <c r="I744" s="363"/>
      <c r="J744" s="68">
        <f t="shared" si="1066"/>
        <v>888</v>
      </c>
      <c r="K744" s="417" t="str">
        <f t="shared" si="999"/>
        <v>Pterostylis z.sp.laterite</v>
      </c>
      <c r="L744" s="417">
        <v>888</v>
      </c>
      <c r="M744" s="417" t="s">
        <v>1765</v>
      </c>
      <c r="N744" s="418" t="s">
        <v>3295</v>
      </c>
      <c r="O744" s="363" t="str">
        <f t="shared" si="969"/>
        <v>S</v>
      </c>
      <c r="P744" s="144" t="s">
        <v>2323</v>
      </c>
      <c r="Q744" s="364" t="s">
        <v>3296</v>
      </c>
      <c r="R744" s="365">
        <v>43008</v>
      </c>
      <c r="S744" s="365">
        <v>43039</v>
      </c>
      <c r="T744" s="603" t="s">
        <v>7894</v>
      </c>
      <c r="U744" s="603" t="s">
        <v>7894</v>
      </c>
      <c r="V744" s="603" t="s">
        <v>7894</v>
      </c>
      <c r="W744" s="603" t="s">
        <v>7894</v>
      </c>
      <c r="X744" s="603" t="s">
        <v>7894</v>
      </c>
      <c r="Y744" s="603" t="s">
        <v>7894</v>
      </c>
      <c r="Z744" s="603" t="s">
        <v>7894</v>
      </c>
      <c r="AA744" s="603" t="s">
        <v>7894</v>
      </c>
      <c r="AB744" s="603" t="s">
        <v>7894</v>
      </c>
      <c r="AC744" s="603" t="s">
        <v>7894</v>
      </c>
      <c r="AD744" s="603" t="s">
        <v>7894</v>
      </c>
      <c r="AE744" s="603" t="s">
        <v>7894</v>
      </c>
      <c r="AF744" s="605" t="s">
        <v>48</v>
      </c>
      <c r="AG744" s="605" t="s">
        <v>48</v>
      </c>
      <c r="AH744" s="366" t="s">
        <v>1593</v>
      </c>
      <c r="AI744" s="363">
        <f t="shared" si="1000"/>
        <v>2</v>
      </c>
      <c r="AJ744" s="363">
        <v>36</v>
      </c>
      <c r="AK744" s="413" t="str">
        <f t="shared" si="989"/>
        <v>Rufus Greenhoods</v>
      </c>
      <c r="AL744" s="413" t="str">
        <f t="shared" si="990"/>
        <v>Pterostylis rufa</v>
      </c>
      <c r="AM744" s="486" t="s">
        <v>7608</v>
      </c>
      <c r="AN744" s="144" t="str">
        <f t="shared" si="1056"/>
        <v>tryphera</v>
      </c>
      <c r="AS744" s="69">
        <f t="shared" si="1058"/>
        <v>40</v>
      </c>
      <c r="AT744" s="69">
        <f t="shared" si="1059"/>
        <v>44</v>
      </c>
      <c r="AU744" s="69">
        <f t="shared" si="1060"/>
        <v>9</v>
      </c>
      <c r="AV744" s="69">
        <f t="shared" si="1061"/>
        <v>10</v>
      </c>
      <c r="AW744" s="81"/>
      <c r="AX744" s="70"/>
      <c r="AY744" s="364">
        <v>48481</v>
      </c>
      <c r="AZ744" s="264" t="s">
        <v>48</v>
      </c>
      <c r="BA744" s="238"/>
      <c r="BB744" s="237" t="str">
        <f t="shared" si="1062"/>
        <v/>
      </c>
      <c r="BC744" s="270">
        <f t="shared" si="1001"/>
        <v>888</v>
      </c>
      <c r="BD744" t="str">
        <f t="shared" si="1002"/>
        <v>Pterostylis z.sp.laterite</v>
      </c>
      <c r="BE744" s="367" t="e">
        <f>COUNTIFS(#REF!,L744)</f>
        <v>#REF!</v>
      </c>
      <c r="BF744" s="374" t="str">
        <f t="shared" si="994"/>
        <v>n</v>
      </c>
      <c r="BG744" s="82"/>
      <c r="BH744" s="375"/>
      <c r="BI744" s="374"/>
      <c r="BJ744" s="403"/>
      <c r="CE744" t="str">
        <f t="shared" si="1064"/>
        <v>_Old species name (Pterostylis z.sp.late flowering)</v>
      </c>
      <c r="CF744" s="388" t="str">
        <f t="shared" si="1065"/>
        <v>Pterostylis z.sp.late flowering</v>
      </c>
      <c r="CG744" t="str">
        <f t="shared" si="1003"/>
        <v/>
      </c>
      <c r="CH744" t="str">
        <f t="shared" si="1004"/>
        <v/>
      </c>
      <c r="CI744" t="str">
        <f t="shared" si="1005"/>
        <v/>
      </c>
      <c r="CJ744" t="str">
        <f t="shared" si="1006"/>
        <v/>
      </c>
      <c r="CK744" s="359" t="str">
        <f t="shared" si="1007"/>
        <v/>
      </c>
      <c r="CL744" t="str">
        <f t="shared" si="1008"/>
        <v/>
      </c>
      <c r="CM744" t="str">
        <f t="shared" si="1009"/>
        <v/>
      </c>
      <c r="CN744" t="str">
        <f t="shared" si="1010"/>
        <v/>
      </c>
      <c r="CO744" s="359" t="str">
        <f t="shared" si="1011"/>
        <v/>
      </c>
      <c r="CP744" t="str">
        <f t="shared" si="1012"/>
        <v/>
      </c>
      <c r="CQ744" t="str">
        <f t="shared" si="1013"/>
        <v/>
      </c>
      <c r="CR744" t="str">
        <f t="shared" si="1014"/>
        <v/>
      </c>
      <c r="CS744" s="359" t="str">
        <f t="shared" si="1015"/>
        <v/>
      </c>
      <c r="CT744" t="str">
        <f t="shared" si="1016"/>
        <v/>
      </c>
      <c r="CU744" t="str">
        <f t="shared" si="1017"/>
        <v/>
      </c>
      <c r="CV744" t="str">
        <f t="shared" si="1018"/>
        <v/>
      </c>
      <c r="CW744" t="str">
        <f t="shared" si="1019"/>
        <v/>
      </c>
      <c r="CX744" s="359" t="str">
        <f t="shared" si="1020"/>
        <v/>
      </c>
      <c r="CY744" t="str">
        <f t="shared" si="1021"/>
        <v/>
      </c>
      <c r="CZ744" t="str">
        <f t="shared" si="1022"/>
        <v/>
      </c>
      <c r="DA744" t="str">
        <f t="shared" si="1023"/>
        <v/>
      </c>
      <c r="DB744" s="359" t="str">
        <f t="shared" si="1024"/>
        <v/>
      </c>
      <c r="DC744" t="str">
        <f t="shared" si="1025"/>
        <v/>
      </c>
      <c r="DD744" t="str">
        <f t="shared" si="1026"/>
        <v/>
      </c>
      <c r="DE744" t="str">
        <f t="shared" si="1027"/>
        <v/>
      </c>
      <c r="DF744" s="359" t="str">
        <f t="shared" si="1028"/>
        <v/>
      </c>
      <c r="DG744" t="str">
        <f t="shared" si="1029"/>
        <v/>
      </c>
      <c r="DH744" t="str">
        <f t="shared" si="1030"/>
        <v/>
      </c>
      <c r="DI744" t="str">
        <f t="shared" si="1031"/>
        <v/>
      </c>
      <c r="DJ744" t="str">
        <f t="shared" si="1032"/>
        <v/>
      </c>
      <c r="DK744" s="359" t="str">
        <f t="shared" si="1033"/>
        <v/>
      </c>
      <c r="DL744" t="str">
        <f t="shared" si="1034"/>
        <v/>
      </c>
      <c r="DM744" t="str">
        <f t="shared" si="1035"/>
        <v/>
      </c>
      <c r="DN744" t="str">
        <f t="shared" si="1036"/>
        <v/>
      </c>
      <c r="DO744" s="359" t="str">
        <f t="shared" si="1037"/>
        <v/>
      </c>
      <c r="DP744" t="str">
        <f t="shared" si="1038"/>
        <v/>
      </c>
      <c r="DQ744" t="str">
        <f t="shared" si="1039"/>
        <v/>
      </c>
      <c r="DR744" t="str">
        <f t="shared" si="1040"/>
        <v/>
      </c>
      <c r="DS744" s="359" t="str">
        <f t="shared" si="1041"/>
        <v/>
      </c>
      <c r="DT744" t="str">
        <f t="shared" si="1042"/>
        <v/>
      </c>
      <c r="DU744" t="str">
        <f t="shared" si="1043"/>
        <v/>
      </c>
      <c r="DV744" t="str">
        <f t="shared" si="1044"/>
        <v/>
      </c>
      <c r="DW744" t="str">
        <f t="shared" si="1045"/>
        <v/>
      </c>
      <c r="DX744" s="359" t="str">
        <f t="shared" si="1046"/>
        <v/>
      </c>
      <c r="DY744" t="str">
        <f t="shared" si="1047"/>
        <v>X</v>
      </c>
      <c r="DZ744" t="str">
        <f t="shared" si="1048"/>
        <v>X</v>
      </c>
      <c r="EA744" t="str">
        <f t="shared" si="1049"/>
        <v>X</v>
      </c>
      <c r="EB744" s="359" t="str">
        <f t="shared" si="1050"/>
        <v>X</v>
      </c>
      <c r="EC744" t="str">
        <f t="shared" si="1051"/>
        <v/>
      </c>
      <c r="ED744" t="str">
        <f t="shared" si="1052"/>
        <v/>
      </c>
      <c r="EE744" t="str">
        <f t="shared" si="1053"/>
        <v/>
      </c>
      <c r="EF744" t="str">
        <f t="shared" si="1054"/>
        <v/>
      </c>
      <c r="EG744" s="359" t="str">
        <f t="shared" si="1055"/>
        <v/>
      </c>
      <c r="EH744" t="str">
        <f t="shared" si="998"/>
        <v>Pterostylis z.sp.late flowering</v>
      </c>
      <c r="EJ744" t="str">
        <f t="shared" si="1063"/>
        <v>Pterostylis z.sp.laterite</v>
      </c>
      <c r="EK744" s="100">
        <f t="shared" si="1057"/>
        <v>0</v>
      </c>
      <c r="EL744" s="3">
        <f t="shared" si="1057"/>
        <v>0</v>
      </c>
      <c r="EM744" s="3">
        <f t="shared" si="1057"/>
        <v>0</v>
      </c>
      <c r="EN744" s="3">
        <f t="shared" si="1057"/>
        <v>0</v>
      </c>
      <c r="EO744" s="3">
        <f t="shared" si="1057"/>
        <v>0</v>
      </c>
      <c r="EP744" s="3">
        <f t="shared" si="1057"/>
        <v>0</v>
      </c>
      <c r="EQ744" s="3">
        <f t="shared" si="1057"/>
        <v>0</v>
      </c>
      <c r="ER744" s="3">
        <f t="shared" si="1057"/>
        <v>0</v>
      </c>
      <c r="ES744" s="3">
        <f t="shared" si="1057"/>
        <v>1</v>
      </c>
      <c r="ET744" s="3">
        <f t="shared" si="1057"/>
        <v>1</v>
      </c>
      <c r="EU744" s="3">
        <f t="shared" si="1057"/>
        <v>0</v>
      </c>
      <c r="EV744" s="24">
        <f t="shared" si="1057"/>
        <v>0</v>
      </c>
      <c r="EW744" s="245">
        <f t="shared" si="997"/>
        <v>2</v>
      </c>
      <c r="EX744" s="262" t="str">
        <f t="shared" si="996"/>
        <v/>
      </c>
    </row>
    <row r="745" spans="1:154" ht="16.149999999999999" customHeight="1" x14ac:dyDescent="0.25">
      <c r="A745" s="363"/>
      <c r="D745" s="363"/>
      <c r="E745" s="363"/>
      <c r="F745" s="363"/>
      <c r="G745" s="363"/>
      <c r="H745" s="363"/>
      <c r="I745" s="363"/>
      <c r="J745" s="68">
        <f t="shared" si="1066"/>
        <v>411</v>
      </c>
      <c r="K745" s="417" t="str">
        <f t="shared" si="999"/>
        <v>Pterostylis z.sp.'limestone'</v>
      </c>
      <c r="L745" s="417">
        <v>411</v>
      </c>
      <c r="M745" s="417" t="s">
        <v>1765</v>
      </c>
      <c r="N745" s="418" t="s">
        <v>3297</v>
      </c>
      <c r="O745" s="363" t="str">
        <f t="shared" si="969"/>
        <v>S</v>
      </c>
      <c r="P745" s="144" t="s">
        <v>2323</v>
      </c>
      <c r="Q745" s="364" t="s">
        <v>3298</v>
      </c>
      <c r="R745" s="365">
        <v>42948</v>
      </c>
      <c r="S745" s="365">
        <v>43008</v>
      </c>
      <c r="T745" s="603" t="s">
        <v>7894</v>
      </c>
      <c r="U745" s="603" t="s">
        <v>7894</v>
      </c>
      <c r="V745" s="603" t="s">
        <v>7894</v>
      </c>
      <c r="W745" s="603" t="s">
        <v>7894</v>
      </c>
      <c r="X745" s="603" t="s">
        <v>7894</v>
      </c>
      <c r="Y745" s="603" t="s">
        <v>7894</v>
      </c>
      <c r="Z745" s="603" t="s">
        <v>7894</v>
      </c>
      <c r="AA745" s="603" t="s">
        <v>7894</v>
      </c>
      <c r="AB745" s="603" t="s">
        <v>7894</v>
      </c>
      <c r="AC745" s="603" t="s">
        <v>7894</v>
      </c>
      <c r="AD745" s="603" t="s">
        <v>7894</v>
      </c>
      <c r="AE745" s="603" t="s">
        <v>7894</v>
      </c>
      <c r="AF745" s="605" t="s">
        <v>48</v>
      </c>
      <c r="AG745" s="605" t="s">
        <v>48</v>
      </c>
      <c r="AH745" s="366" t="s">
        <v>685</v>
      </c>
      <c r="AI745" s="363">
        <f t="shared" si="1000"/>
        <v>6</v>
      </c>
      <c r="AJ745" s="363">
        <v>34</v>
      </c>
      <c r="AK745" s="413" t="str">
        <f t="shared" si="989"/>
        <v>Snail Orchids</v>
      </c>
      <c r="AL745" s="413" t="str">
        <f t="shared" si="990"/>
        <v>Pterostylis nana</v>
      </c>
      <c r="AM745" s="486" t="s">
        <v>7608</v>
      </c>
      <c r="AN745" s="144" t="str">
        <f t="shared" si="1056"/>
        <v>angulata</v>
      </c>
      <c r="AS745" s="69">
        <f t="shared" si="1058"/>
        <v>32</v>
      </c>
      <c r="AT745" s="69">
        <f t="shared" si="1059"/>
        <v>39</v>
      </c>
      <c r="AU745" s="69">
        <f t="shared" si="1060"/>
        <v>8</v>
      </c>
      <c r="AV745" s="69">
        <f t="shared" si="1061"/>
        <v>9</v>
      </c>
      <c r="AW745" s="81" t="e">
        <f>VLOOKUP(AM745,#REF!,6,FALSE)</f>
        <v>#REF!</v>
      </c>
      <c r="AX745" s="70"/>
      <c r="AY745" s="364" t="e">
        <v>#N/A</v>
      </c>
      <c r="AZ745" s="264" t="s">
        <v>48</v>
      </c>
      <c r="BA745" s="238"/>
      <c r="BB745" s="237" t="str">
        <f t="shared" si="1062"/>
        <v/>
      </c>
      <c r="BC745" s="270">
        <f t="shared" si="1001"/>
        <v>411</v>
      </c>
      <c r="BD745" t="str">
        <f t="shared" si="1002"/>
        <v>Pterostylis z.sp.'limestone'</v>
      </c>
      <c r="BE745" s="367" t="e">
        <f>COUNTIFS(#REF!,L745)</f>
        <v>#REF!</v>
      </c>
      <c r="BF745" s="374" t="str">
        <f t="shared" si="994"/>
        <v>n</v>
      </c>
      <c r="BG745" s="82"/>
      <c r="BH745" s="375"/>
      <c r="BI745" s="374"/>
      <c r="BJ745" s="403"/>
      <c r="CE745" t="str">
        <f t="shared" si="1064"/>
        <v>_Old species name (Pterostylis z.sp.laterite)</v>
      </c>
      <c r="CF745" s="388" t="str">
        <f t="shared" si="1065"/>
        <v>Pterostylis z.sp.laterite</v>
      </c>
      <c r="CG745" t="str">
        <f t="shared" si="1003"/>
        <v/>
      </c>
      <c r="CH745" t="str">
        <f t="shared" si="1004"/>
        <v/>
      </c>
      <c r="CI745" t="str">
        <f t="shared" si="1005"/>
        <v/>
      </c>
      <c r="CJ745" t="str">
        <f t="shared" si="1006"/>
        <v/>
      </c>
      <c r="CK745" s="359" t="str">
        <f t="shared" si="1007"/>
        <v/>
      </c>
      <c r="CL745" t="str">
        <f t="shared" si="1008"/>
        <v/>
      </c>
      <c r="CM745" t="str">
        <f t="shared" si="1009"/>
        <v/>
      </c>
      <c r="CN745" t="str">
        <f t="shared" si="1010"/>
        <v/>
      </c>
      <c r="CO745" s="359" t="str">
        <f t="shared" si="1011"/>
        <v/>
      </c>
      <c r="CP745" t="str">
        <f t="shared" si="1012"/>
        <v/>
      </c>
      <c r="CQ745" t="str">
        <f t="shared" si="1013"/>
        <v/>
      </c>
      <c r="CR745" t="str">
        <f t="shared" si="1014"/>
        <v/>
      </c>
      <c r="CS745" s="359" t="str">
        <f t="shared" si="1015"/>
        <v/>
      </c>
      <c r="CT745" t="str">
        <f t="shared" si="1016"/>
        <v/>
      </c>
      <c r="CU745" t="str">
        <f t="shared" si="1017"/>
        <v/>
      </c>
      <c r="CV745" t="str">
        <f t="shared" si="1018"/>
        <v/>
      </c>
      <c r="CW745" t="str">
        <f t="shared" si="1019"/>
        <v/>
      </c>
      <c r="CX745" s="359" t="str">
        <f t="shared" si="1020"/>
        <v/>
      </c>
      <c r="CY745" t="str">
        <f t="shared" si="1021"/>
        <v/>
      </c>
      <c r="CZ745" t="str">
        <f t="shared" si="1022"/>
        <v/>
      </c>
      <c r="DA745" t="str">
        <f t="shared" si="1023"/>
        <v/>
      </c>
      <c r="DB745" s="359" t="str">
        <f t="shared" si="1024"/>
        <v/>
      </c>
      <c r="DC745" t="str">
        <f t="shared" si="1025"/>
        <v/>
      </c>
      <c r="DD745" t="str">
        <f t="shared" si="1026"/>
        <v/>
      </c>
      <c r="DE745" t="str">
        <f t="shared" si="1027"/>
        <v/>
      </c>
      <c r="DF745" s="359" t="str">
        <f t="shared" si="1028"/>
        <v/>
      </c>
      <c r="DG745" t="str">
        <f t="shared" si="1029"/>
        <v/>
      </c>
      <c r="DH745" t="str">
        <f t="shared" si="1030"/>
        <v/>
      </c>
      <c r="DI745" t="str">
        <f t="shared" si="1031"/>
        <v/>
      </c>
      <c r="DJ745" t="str">
        <f t="shared" si="1032"/>
        <v/>
      </c>
      <c r="DK745" s="359" t="str">
        <f t="shared" si="1033"/>
        <v/>
      </c>
      <c r="DL745" t="str">
        <f t="shared" si="1034"/>
        <v/>
      </c>
      <c r="DM745" t="str">
        <f t="shared" si="1035"/>
        <v/>
      </c>
      <c r="DN745" t="str">
        <f t="shared" si="1036"/>
        <v/>
      </c>
      <c r="DO745" s="359" t="str">
        <f t="shared" si="1037"/>
        <v/>
      </c>
      <c r="DP745" t="str">
        <f t="shared" si="1038"/>
        <v/>
      </c>
      <c r="DQ745" t="str">
        <f t="shared" si="1039"/>
        <v/>
      </c>
      <c r="DR745" t="str">
        <f t="shared" si="1040"/>
        <v/>
      </c>
      <c r="DS745" s="359" t="str">
        <f t="shared" si="1041"/>
        <v/>
      </c>
      <c r="DT745" t="str">
        <f t="shared" si="1042"/>
        <v>X</v>
      </c>
      <c r="DU745" t="str">
        <f t="shared" si="1043"/>
        <v>X</v>
      </c>
      <c r="DV745" t="str">
        <f t="shared" si="1044"/>
        <v>X</v>
      </c>
      <c r="DW745" t="str">
        <f t="shared" si="1045"/>
        <v>X</v>
      </c>
      <c r="DX745" s="359" t="str">
        <f t="shared" si="1046"/>
        <v>X</v>
      </c>
      <c r="DY745" t="str">
        <f t="shared" si="1047"/>
        <v/>
      </c>
      <c r="DZ745" t="str">
        <f t="shared" si="1048"/>
        <v/>
      </c>
      <c r="EA745" t="str">
        <f t="shared" si="1049"/>
        <v/>
      </c>
      <c r="EB745" s="359" t="str">
        <f t="shared" si="1050"/>
        <v/>
      </c>
      <c r="EC745" t="str">
        <f t="shared" si="1051"/>
        <v/>
      </c>
      <c r="ED745" t="str">
        <f t="shared" si="1052"/>
        <v/>
      </c>
      <c r="EE745" t="str">
        <f t="shared" si="1053"/>
        <v/>
      </c>
      <c r="EF745" t="str">
        <f t="shared" si="1054"/>
        <v/>
      </c>
      <c r="EG745" s="359" t="str">
        <f t="shared" si="1055"/>
        <v/>
      </c>
      <c r="EH745" t="str">
        <f t="shared" si="998"/>
        <v>Pterostylis z.sp.laterite</v>
      </c>
      <c r="EJ745" t="str">
        <f t="shared" si="1063"/>
        <v>Pterostylis z.sp.'limestone'</v>
      </c>
      <c r="EK745" s="100">
        <f t="shared" si="1057"/>
        <v>0</v>
      </c>
      <c r="EL745" s="3">
        <f t="shared" si="1057"/>
        <v>0</v>
      </c>
      <c r="EM745" s="3">
        <f t="shared" si="1057"/>
        <v>0</v>
      </c>
      <c r="EN745" s="3">
        <f t="shared" si="1057"/>
        <v>0</v>
      </c>
      <c r="EO745" s="3">
        <f t="shared" si="1057"/>
        <v>0</v>
      </c>
      <c r="EP745" s="3">
        <f t="shared" si="1057"/>
        <v>0</v>
      </c>
      <c r="EQ745" s="3">
        <f t="shared" si="1057"/>
        <v>0</v>
      </c>
      <c r="ER745" s="3">
        <f t="shared" si="1057"/>
        <v>1</v>
      </c>
      <c r="ES745" s="3">
        <f t="shared" si="1057"/>
        <v>1</v>
      </c>
      <c r="ET745" s="3">
        <f t="shared" si="1057"/>
        <v>0</v>
      </c>
      <c r="EU745" s="3">
        <f t="shared" si="1057"/>
        <v>0</v>
      </c>
      <c r="EV745" s="24">
        <f t="shared" si="1057"/>
        <v>0</v>
      </c>
      <c r="EW745" s="245">
        <f t="shared" si="997"/>
        <v>2</v>
      </c>
      <c r="EX745" s="262" t="str">
        <f t="shared" si="996"/>
        <v/>
      </c>
    </row>
    <row r="746" spans="1:154" ht="16.149999999999999" customHeight="1" x14ac:dyDescent="0.25">
      <c r="A746" s="363"/>
      <c r="D746" s="363"/>
      <c r="E746" s="363"/>
      <c r="F746" s="363"/>
      <c r="G746" s="363"/>
      <c r="H746" s="363"/>
      <c r="I746" s="363"/>
      <c r="J746" s="68">
        <f t="shared" si="1066"/>
        <v>1199</v>
      </c>
      <c r="K746" s="417" t="str">
        <f t="shared" si="999"/>
        <v>Pterostylis z.sp.'long beak'</v>
      </c>
      <c r="L746" s="417">
        <v>1199</v>
      </c>
      <c r="M746" s="417" t="s">
        <v>1765</v>
      </c>
      <c r="N746" s="418" t="s">
        <v>3299</v>
      </c>
      <c r="O746" s="363" t="str">
        <f t="shared" si="969"/>
        <v>S</v>
      </c>
      <c r="P746" s="144" t="s">
        <v>2323</v>
      </c>
      <c r="Q746" s="364" t="s">
        <v>3049</v>
      </c>
      <c r="R746" s="365">
        <v>43008</v>
      </c>
      <c r="S746" s="365">
        <v>43040</v>
      </c>
      <c r="T746" s="603" t="s">
        <v>7894</v>
      </c>
      <c r="U746" s="603" t="s">
        <v>7894</v>
      </c>
      <c r="V746" s="603" t="s">
        <v>7894</v>
      </c>
      <c r="W746" s="603" t="s">
        <v>7894</v>
      </c>
      <c r="X746" s="603" t="s">
        <v>7894</v>
      </c>
      <c r="Y746" s="603" t="s">
        <v>7894</v>
      </c>
      <c r="Z746" s="603" t="s">
        <v>7894</v>
      </c>
      <c r="AA746" s="603" t="s">
        <v>7894</v>
      </c>
      <c r="AB746" s="603" t="s">
        <v>7894</v>
      </c>
      <c r="AC746" s="603" t="s">
        <v>7894</v>
      </c>
      <c r="AD746" s="603" t="s">
        <v>7894</v>
      </c>
      <c r="AE746" s="603" t="s">
        <v>7894</v>
      </c>
      <c r="AF746" s="605" t="s">
        <v>48</v>
      </c>
      <c r="AG746" s="605" t="s">
        <v>48</v>
      </c>
      <c r="AH746" s="366" t="s">
        <v>685</v>
      </c>
      <c r="AI746" s="363">
        <f t="shared" si="1000"/>
        <v>6</v>
      </c>
      <c r="AJ746" s="363">
        <v>31</v>
      </c>
      <c r="AK746" s="413" t="str">
        <f t="shared" si="989"/>
        <v>Bird Orchids</v>
      </c>
      <c r="AL746" s="413" t="str">
        <f t="shared" si="990"/>
        <v>Pterostylis barbata/barbata</v>
      </c>
      <c r="AM746" s="486" t="s">
        <v>7608</v>
      </c>
      <c r="AN746" s="144" t="str">
        <f t="shared" si="1056"/>
        <v>heberlei</v>
      </c>
      <c r="AS746" s="69">
        <f t="shared" si="1058"/>
        <v>40</v>
      </c>
      <c r="AT746" s="69">
        <f t="shared" si="1059"/>
        <v>44</v>
      </c>
      <c r="AU746" s="69">
        <f t="shared" si="1060"/>
        <v>9</v>
      </c>
      <c r="AV746" s="69">
        <f t="shared" si="1061"/>
        <v>11</v>
      </c>
      <c r="AW746" s="81"/>
      <c r="AX746" s="70"/>
      <c r="AY746" s="364">
        <v>48485</v>
      </c>
      <c r="AZ746" s="264" t="s">
        <v>48</v>
      </c>
      <c r="BA746" s="238"/>
      <c r="BB746" s="237" t="str">
        <f t="shared" si="1062"/>
        <v/>
      </c>
      <c r="BC746" s="270">
        <f t="shared" si="1001"/>
        <v>1199</v>
      </c>
      <c r="BD746" t="str">
        <f t="shared" si="1002"/>
        <v>Pterostylis z.sp.'long beak'</v>
      </c>
      <c r="BE746" s="367" t="e">
        <f>COUNTIFS(#REF!,L746)</f>
        <v>#REF!</v>
      </c>
      <c r="BF746" s="374" t="str">
        <f t="shared" si="994"/>
        <v>n</v>
      </c>
      <c r="BG746" s="82"/>
      <c r="BH746" s="375"/>
      <c r="BI746" s="374"/>
      <c r="BJ746" s="403"/>
      <c r="CE746" t="str">
        <f t="shared" si="1064"/>
        <v>_Old species name (Pterostylis z.sp.'limestone')</v>
      </c>
      <c r="CF746" s="388" t="str">
        <f t="shared" si="1065"/>
        <v>Pterostylis z.sp.'limestone'</v>
      </c>
      <c r="CG746" t="str">
        <f t="shared" si="1003"/>
        <v/>
      </c>
      <c r="CH746" t="str">
        <f t="shared" si="1004"/>
        <v/>
      </c>
      <c r="CI746" t="str">
        <f t="shared" si="1005"/>
        <v/>
      </c>
      <c r="CJ746" t="str">
        <f t="shared" si="1006"/>
        <v/>
      </c>
      <c r="CK746" s="359" t="str">
        <f t="shared" si="1007"/>
        <v/>
      </c>
      <c r="CL746" t="str">
        <f t="shared" si="1008"/>
        <v/>
      </c>
      <c r="CM746" t="str">
        <f t="shared" si="1009"/>
        <v/>
      </c>
      <c r="CN746" t="str">
        <f t="shared" si="1010"/>
        <v/>
      </c>
      <c r="CO746" s="359" t="str">
        <f t="shared" si="1011"/>
        <v/>
      </c>
      <c r="CP746" t="str">
        <f t="shared" si="1012"/>
        <v/>
      </c>
      <c r="CQ746" t="str">
        <f t="shared" si="1013"/>
        <v/>
      </c>
      <c r="CR746" t="str">
        <f t="shared" si="1014"/>
        <v/>
      </c>
      <c r="CS746" s="359" t="str">
        <f t="shared" si="1015"/>
        <v/>
      </c>
      <c r="CT746" t="str">
        <f t="shared" si="1016"/>
        <v/>
      </c>
      <c r="CU746" t="str">
        <f t="shared" si="1017"/>
        <v/>
      </c>
      <c r="CV746" t="str">
        <f t="shared" si="1018"/>
        <v/>
      </c>
      <c r="CW746" t="str">
        <f t="shared" si="1019"/>
        <v/>
      </c>
      <c r="CX746" s="359" t="str">
        <f t="shared" si="1020"/>
        <v/>
      </c>
      <c r="CY746" t="str">
        <f t="shared" si="1021"/>
        <v/>
      </c>
      <c r="CZ746" t="str">
        <f t="shared" si="1022"/>
        <v/>
      </c>
      <c r="DA746" t="str">
        <f t="shared" si="1023"/>
        <v/>
      </c>
      <c r="DB746" s="359" t="str">
        <f t="shared" si="1024"/>
        <v/>
      </c>
      <c r="DC746" t="str">
        <f t="shared" si="1025"/>
        <v/>
      </c>
      <c r="DD746" t="str">
        <f t="shared" si="1026"/>
        <v/>
      </c>
      <c r="DE746" t="str">
        <f t="shared" si="1027"/>
        <v/>
      </c>
      <c r="DF746" s="359" t="str">
        <f t="shared" si="1028"/>
        <v/>
      </c>
      <c r="DG746" t="str">
        <f t="shared" si="1029"/>
        <v/>
      </c>
      <c r="DH746" t="str">
        <f t="shared" si="1030"/>
        <v/>
      </c>
      <c r="DI746" t="str">
        <f t="shared" si="1031"/>
        <v/>
      </c>
      <c r="DJ746" t="str">
        <f t="shared" si="1032"/>
        <v/>
      </c>
      <c r="DK746" s="359" t="str">
        <f t="shared" si="1033"/>
        <v/>
      </c>
      <c r="DL746" t="str">
        <f t="shared" si="1034"/>
        <v>X</v>
      </c>
      <c r="DM746" t="str">
        <f t="shared" si="1035"/>
        <v>X</v>
      </c>
      <c r="DN746" t="str">
        <f t="shared" si="1036"/>
        <v>X</v>
      </c>
      <c r="DO746" s="359" t="str">
        <f t="shared" si="1037"/>
        <v>X</v>
      </c>
      <c r="DP746" t="str">
        <f t="shared" si="1038"/>
        <v>X</v>
      </c>
      <c r="DQ746" t="str">
        <f t="shared" si="1039"/>
        <v>X</v>
      </c>
      <c r="DR746" t="str">
        <f t="shared" si="1040"/>
        <v>X</v>
      </c>
      <c r="DS746" s="359" t="str">
        <f t="shared" si="1041"/>
        <v>X</v>
      </c>
      <c r="DT746" t="str">
        <f t="shared" si="1042"/>
        <v/>
      </c>
      <c r="DU746" t="str">
        <f t="shared" si="1043"/>
        <v/>
      </c>
      <c r="DV746" t="str">
        <f t="shared" si="1044"/>
        <v/>
      </c>
      <c r="DW746" t="str">
        <f t="shared" si="1045"/>
        <v/>
      </c>
      <c r="DX746" s="359" t="str">
        <f t="shared" si="1046"/>
        <v/>
      </c>
      <c r="DY746" t="str">
        <f t="shared" si="1047"/>
        <v/>
      </c>
      <c r="DZ746" t="str">
        <f t="shared" si="1048"/>
        <v/>
      </c>
      <c r="EA746" t="str">
        <f t="shared" si="1049"/>
        <v/>
      </c>
      <c r="EB746" s="359" t="str">
        <f t="shared" si="1050"/>
        <v/>
      </c>
      <c r="EC746" t="str">
        <f t="shared" si="1051"/>
        <v/>
      </c>
      <c r="ED746" t="str">
        <f t="shared" si="1052"/>
        <v/>
      </c>
      <c r="EE746" t="str">
        <f t="shared" si="1053"/>
        <v/>
      </c>
      <c r="EF746" t="str">
        <f t="shared" si="1054"/>
        <v/>
      </c>
      <c r="EG746" s="359" t="str">
        <f t="shared" si="1055"/>
        <v/>
      </c>
      <c r="EH746" t="str">
        <f t="shared" si="998"/>
        <v>Pterostylis z.sp.'limestone'</v>
      </c>
      <c r="EJ746" t="str">
        <f t="shared" si="1063"/>
        <v>Pterostylis z.sp.'long beak'</v>
      </c>
      <c r="EK746" s="100">
        <f t="shared" si="1057"/>
        <v>0</v>
      </c>
      <c r="EL746" s="3">
        <f t="shared" si="1057"/>
        <v>0</v>
      </c>
      <c r="EM746" s="3">
        <f t="shared" si="1057"/>
        <v>0</v>
      </c>
      <c r="EN746" s="3">
        <f t="shared" si="1057"/>
        <v>0</v>
      </c>
      <c r="EO746" s="3">
        <f t="shared" si="1057"/>
        <v>0</v>
      </c>
      <c r="EP746" s="3">
        <f t="shared" si="1057"/>
        <v>0</v>
      </c>
      <c r="EQ746" s="3">
        <f t="shared" si="1057"/>
        <v>0</v>
      </c>
      <c r="ER746" s="3">
        <f t="shared" si="1057"/>
        <v>0</v>
      </c>
      <c r="ES746" s="3">
        <f t="shared" si="1057"/>
        <v>1</v>
      </c>
      <c r="ET746" s="3">
        <f t="shared" si="1057"/>
        <v>1</v>
      </c>
      <c r="EU746" s="3">
        <f t="shared" si="1057"/>
        <v>1</v>
      </c>
      <c r="EV746" s="24">
        <f t="shared" si="1057"/>
        <v>0</v>
      </c>
      <c r="EW746" s="245">
        <f t="shared" si="997"/>
        <v>3</v>
      </c>
      <c r="EX746" s="262" t="str">
        <f t="shared" si="996"/>
        <v/>
      </c>
    </row>
    <row r="747" spans="1:154" ht="16.149999999999999" customHeight="1" x14ac:dyDescent="0.25">
      <c r="A747" s="363"/>
      <c r="D747" s="363"/>
      <c r="E747" s="363"/>
      <c r="F747" s="363"/>
      <c r="G747" s="363"/>
      <c r="H747" s="363"/>
      <c r="I747" s="363"/>
      <c r="J747" s="68">
        <f t="shared" si="1066"/>
        <v>1202</v>
      </c>
      <c r="K747" s="417" t="str">
        <f t="shared" si="999"/>
        <v>Pterostylis z.sp.'long sepals'</v>
      </c>
      <c r="L747" s="417">
        <v>1202</v>
      </c>
      <c r="M747" s="417" t="s">
        <v>1765</v>
      </c>
      <c r="N747" s="418" t="s">
        <v>3300</v>
      </c>
      <c r="O747" s="363" t="str">
        <f t="shared" si="969"/>
        <v>S</v>
      </c>
      <c r="P747" s="144" t="s">
        <v>2323</v>
      </c>
      <c r="Q747" s="364" t="s">
        <v>3035</v>
      </c>
      <c r="R747" s="365">
        <v>42962</v>
      </c>
      <c r="S747" s="365">
        <v>43008</v>
      </c>
      <c r="T747" s="603" t="s">
        <v>7894</v>
      </c>
      <c r="U747" s="603" t="s">
        <v>7894</v>
      </c>
      <c r="V747" s="603" t="s">
        <v>7894</v>
      </c>
      <c r="W747" s="603" t="s">
        <v>7894</v>
      </c>
      <c r="X747" s="603" t="s">
        <v>7894</v>
      </c>
      <c r="Y747" s="603" t="s">
        <v>7894</v>
      </c>
      <c r="Z747" s="603" t="s">
        <v>7894</v>
      </c>
      <c r="AA747" s="603" t="s">
        <v>7894</v>
      </c>
      <c r="AB747" s="603" t="s">
        <v>7894</v>
      </c>
      <c r="AC747" s="603" t="s">
        <v>7894</v>
      </c>
      <c r="AD747" s="603" t="s">
        <v>7894</v>
      </c>
      <c r="AE747" s="603" t="s">
        <v>7894</v>
      </c>
      <c r="AF747" s="605" t="s">
        <v>48</v>
      </c>
      <c r="AG747" s="605" t="s">
        <v>48</v>
      </c>
      <c r="AH747" s="366" t="s">
        <v>685</v>
      </c>
      <c r="AI747" s="363">
        <f t="shared" si="1000"/>
        <v>6</v>
      </c>
      <c r="AJ747" s="363">
        <v>34</v>
      </c>
      <c r="AK747" s="413" t="str">
        <f t="shared" si="989"/>
        <v>Snail Orchids</v>
      </c>
      <c r="AL747" s="413" t="str">
        <f t="shared" si="990"/>
        <v>Pterostylis nana</v>
      </c>
      <c r="AM747" s="486" t="s">
        <v>7608</v>
      </c>
      <c r="AN747" s="144" t="str">
        <f t="shared" si="1056"/>
        <v>gracillima</v>
      </c>
      <c r="AS747" s="69">
        <f t="shared" si="1058"/>
        <v>34</v>
      </c>
      <c r="AT747" s="69">
        <f t="shared" si="1059"/>
        <v>39</v>
      </c>
      <c r="AU747" s="69">
        <f t="shared" si="1060"/>
        <v>8</v>
      </c>
      <c r="AV747" s="69">
        <f t="shared" si="1061"/>
        <v>9</v>
      </c>
      <c r="AW747" s="81"/>
      <c r="AX747" s="70" t="s">
        <v>3037</v>
      </c>
      <c r="AY747" s="364" t="e">
        <v>#N/A</v>
      </c>
      <c r="AZ747" s="264" t="s">
        <v>48</v>
      </c>
      <c r="BA747" s="238"/>
      <c r="BB747" s="237" t="str">
        <f t="shared" si="1062"/>
        <v/>
      </c>
      <c r="BC747" s="270">
        <f t="shared" si="1001"/>
        <v>1202</v>
      </c>
      <c r="BD747" t="str">
        <f t="shared" si="1002"/>
        <v>Pterostylis z.sp.'long sepals'</v>
      </c>
      <c r="BE747" s="367" t="e">
        <f>COUNTIFS(#REF!,L747)</f>
        <v>#REF!</v>
      </c>
      <c r="BF747" s="374" t="str">
        <f t="shared" si="994"/>
        <v>n</v>
      </c>
      <c r="BG747" s="82"/>
      <c r="BH747" s="375"/>
      <c r="BI747" s="374"/>
      <c r="BJ747" s="403"/>
      <c r="CE747" t="str">
        <f t="shared" si="1064"/>
        <v>_Old species name (Pterostylis z.sp.'long beak')</v>
      </c>
      <c r="CF747" s="388" t="str">
        <f t="shared" si="1065"/>
        <v>Pterostylis z.sp.'long beak'</v>
      </c>
      <c r="CG747" t="str">
        <f t="shared" si="1003"/>
        <v/>
      </c>
      <c r="CH747" t="str">
        <f t="shared" si="1004"/>
        <v/>
      </c>
      <c r="CI747" t="str">
        <f t="shared" si="1005"/>
        <v/>
      </c>
      <c r="CJ747" t="str">
        <f t="shared" si="1006"/>
        <v/>
      </c>
      <c r="CK747" s="359" t="str">
        <f t="shared" si="1007"/>
        <v/>
      </c>
      <c r="CL747" t="str">
        <f t="shared" si="1008"/>
        <v/>
      </c>
      <c r="CM747" t="str">
        <f t="shared" si="1009"/>
        <v/>
      </c>
      <c r="CN747" t="str">
        <f t="shared" si="1010"/>
        <v/>
      </c>
      <c r="CO747" s="359" t="str">
        <f t="shared" si="1011"/>
        <v/>
      </c>
      <c r="CP747" t="str">
        <f t="shared" si="1012"/>
        <v/>
      </c>
      <c r="CQ747" t="str">
        <f t="shared" si="1013"/>
        <v/>
      </c>
      <c r="CR747" t="str">
        <f t="shared" si="1014"/>
        <v/>
      </c>
      <c r="CS747" s="359" t="str">
        <f t="shared" si="1015"/>
        <v/>
      </c>
      <c r="CT747" t="str">
        <f t="shared" si="1016"/>
        <v/>
      </c>
      <c r="CU747" t="str">
        <f t="shared" si="1017"/>
        <v/>
      </c>
      <c r="CV747" t="str">
        <f t="shared" si="1018"/>
        <v/>
      </c>
      <c r="CW747" t="str">
        <f t="shared" si="1019"/>
        <v/>
      </c>
      <c r="CX747" s="359" t="str">
        <f t="shared" si="1020"/>
        <v/>
      </c>
      <c r="CY747" t="str">
        <f t="shared" si="1021"/>
        <v/>
      </c>
      <c r="CZ747" t="str">
        <f t="shared" si="1022"/>
        <v/>
      </c>
      <c r="DA747" t="str">
        <f t="shared" si="1023"/>
        <v/>
      </c>
      <c r="DB747" s="359" t="str">
        <f t="shared" si="1024"/>
        <v/>
      </c>
      <c r="DC747" t="str">
        <f t="shared" si="1025"/>
        <v/>
      </c>
      <c r="DD747" t="str">
        <f t="shared" si="1026"/>
        <v/>
      </c>
      <c r="DE747" t="str">
        <f t="shared" si="1027"/>
        <v/>
      </c>
      <c r="DF747" s="359" t="str">
        <f t="shared" si="1028"/>
        <v/>
      </c>
      <c r="DG747" t="str">
        <f t="shared" si="1029"/>
        <v/>
      </c>
      <c r="DH747" t="str">
        <f t="shared" si="1030"/>
        <v/>
      </c>
      <c r="DI747" t="str">
        <f t="shared" si="1031"/>
        <v/>
      </c>
      <c r="DJ747" t="str">
        <f t="shared" si="1032"/>
        <v/>
      </c>
      <c r="DK747" s="359" t="str">
        <f t="shared" si="1033"/>
        <v/>
      </c>
      <c r="DL747" t="str">
        <f t="shared" si="1034"/>
        <v/>
      </c>
      <c r="DM747" t="str">
        <f t="shared" si="1035"/>
        <v/>
      </c>
      <c r="DN747" t="str">
        <f t="shared" si="1036"/>
        <v/>
      </c>
      <c r="DO747" s="359" t="str">
        <f t="shared" si="1037"/>
        <v/>
      </c>
      <c r="DP747" t="str">
        <f t="shared" si="1038"/>
        <v/>
      </c>
      <c r="DQ747" t="str">
        <f t="shared" si="1039"/>
        <v/>
      </c>
      <c r="DR747" t="str">
        <f t="shared" si="1040"/>
        <v/>
      </c>
      <c r="DS747" s="359" t="str">
        <f t="shared" si="1041"/>
        <v/>
      </c>
      <c r="DT747" t="str">
        <f t="shared" si="1042"/>
        <v>X</v>
      </c>
      <c r="DU747" t="str">
        <f t="shared" si="1043"/>
        <v>X</v>
      </c>
      <c r="DV747" t="str">
        <f t="shared" si="1044"/>
        <v>X</v>
      </c>
      <c r="DW747" t="str">
        <f t="shared" si="1045"/>
        <v>X</v>
      </c>
      <c r="DX747" s="359" t="str">
        <f t="shared" si="1046"/>
        <v>X</v>
      </c>
      <c r="DY747" t="str">
        <f t="shared" si="1047"/>
        <v/>
      </c>
      <c r="DZ747" t="str">
        <f t="shared" si="1048"/>
        <v/>
      </c>
      <c r="EA747" t="str">
        <f t="shared" si="1049"/>
        <v/>
      </c>
      <c r="EB747" s="359" t="str">
        <f t="shared" si="1050"/>
        <v/>
      </c>
      <c r="EC747" t="str">
        <f t="shared" si="1051"/>
        <v/>
      </c>
      <c r="ED747" t="str">
        <f t="shared" si="1052"/>
        <v/>
      </c>
      <c r="EE747" t="str">
        <f t="shared" si="1053"/>
        <v/>
      </c>
      <c r="EF747" t="str">
        <f t="shared" si="1054"/>
        <v/>
      </c>
      <c r="EG747" s="359" t="str">
        <f t="shared" si="1055"/>
        <v/>
      </c>
      <c r="EH747" t="str">
        <f t="shared" si="998"/>
        <v>Pterostylis z.sp.'long beak'</v>
      </c>
      <c r="EJ747" t="str">
        <f t="shared" si="1063"/>
        <v>Pterostylis z.sp.'long sepals'</v>
      </c>
      <c r="EK747" s="100">
        <f t="shared" si="1057"/>
        <v>0</v>
      </c>
      <c r="EL747" s="3">
        <f t="shared" si="1057"/>
        <v>0</v>
      </c>
      <c r="EM747" s="3">
        <f t="shared" si="1057"/>
        <v>0</v>
      </c>
      <c r="EN747" s="3">
        <f t="shared" si="1057"/>
        <v>0</v>
      </c>
      <c r="EO747" s="3">
        <f t="shared" si="1057"/>
        <v>0</v>
      </c>
      <c r="EP747" s="3">
        <f t="shared" si="1057"/>
        <v>0</v>
      </c>
      <c r="EQ747" s="3">
        <f t="shared" si="1057"/>
        <v>0</v>
      </c>
      <c r="ER747" s="3">
        <f t="shared" si="1057"/>
        <v>1</v>
      </c>
      <c r="ES747" s="3">
        <f t="shared" si="1057"/>
        <v>1</v>
      </c>
      <c r="ET747" s="3">
        <f t="shared" si="1057"/>
        <v>0</v>
      </c>
      <c r="EU747" s="3">
        <f t="shared" si="1057"/>
        <v>0</v>
      </c>
      <c r="EV747" s="24">
        <f t="shared" si="1057"/>
        <v>0</v>
      </c>
      <c r="EW747" s="245">
        <f t="shared" si="997"/>
        <v>2</v>
      </c>
      <c r="EX747" s="262" t="str">
        <f t="shared" si="996"/>
        <v/>
      </c>
    </row>
    <row r="748" spans="1:154" ht="16.149999999999999" customHeight="1" x14ac:dyDescent="0.25">
      <c r="A748" s="363"/>
      <c r="D748" s="363"/>
      <c r="E748" s="363"/>
      <c r="F748" s="363"/>
      <c r="G748" s="363"/>
      <c r="H748" s="363"/>
      <c r="I748" s="363"/>
      <c r="J748" s="68">
        <f t="shared" si="1066"/>
        <v>769</v>
      </c>
      <c r="K748" s="417" t="str">
        <f t="shared" si="999"/>
        <v>Pterostylis z.sp.'Millers Point'</v>
      </c>
      <c r="L748" s="417">
        <v>769</v>
      </c>
      <c r="M748" s="417" t="s">
        <v>1765</v>
      </c>
      <c r="N748" s="418" t="s">
        <v>3301</v>
      </c>
      <c r="O748" s="363" t="str">
        <f t="shared" si="969"/>
        <v>S</v>
      </c>
      <c r="P748" s="144" t="s">
        <v>2323</v>
      </c>
      <c r="Q748" s="364" t="s">
        <v>3070</v>
      </c>
      <c r="R748" s="365">
        <v>42948</v>
      </c>
      <c r="S748" s="365">
        <v>43008</v>
      </c>
      <c r="T748" s="603" t="s">
        <v>7894</v>
      </c>
      <c r="U748" s="603" t="s">
        <v>7894</v>
      </c>
      <c r="V748" s="603" t="s">
        <v>7894</v>
      </c>
      <c r="W748" s="603" t="s">
        <v>7894</v>
      </c>
      <c r="X748" s="603" t="s">
        <v>7894</v>
      </c>
      <c r="Y748" s="603" t="s">
        <v>7894</v>
      </c>
      <c r="Z748" s="603" t="s">
        <v>7894</v>
      </c>
      <c r="AA748" s="603" t="s">
        <v>7894</v>
      </c>
      <c r="AB748" s="603" t="s">
        <v>7894</v>
      </c>
      <c r="AC748" s="603" t="s">
        <v>7894</v>
      </c>
      <c r="AD748" s="603" t="s">
        <v>7894</v>
      </c>
      <c r="AE748" s="603" t="s">
        <v>7894</v>
      </c>
      <c r="AF748" s="605" t="s">
        <v>48</v>
      </c>
      <c r="AG748" s="605" t="s">
        <v>48</v>
      </c>
      <c r="AH748" s="366" t="s">
        <v>685</v>
      </c>
      <c r="AI748" s="363">
        <f t="shared" si="1000"/>
        <v>6</v>
      </c>
      <c r="AJ748" s="363">
        <v>34</v>
      </c>
      <c r="AK748" s="413" t="str">
        <f t="shared" si="989"/>
        <v>Snail Orchids</v>
      </c>
      <c r="AL748" s="413" t="str">
        <f t="shared" si="990"/>
        <v>Pterostylis nana</v>
      </c>
      <c r="AM748" s="486" t="s">
        <v>7608</v>
      </c>
      <c r="AN748" s="144" t="str">
        <f t="shared" si="1056"/>
        <v>lortensis</v>
      </c>
      <c r="AS748" s="69">
        <f t="shared" si="1058"/>
        <v>32</v>
      </c>
      <c r="AT748" s="69">
        <f t="shared" si="1059"/>
        <v>39</v>
      </c>
      <c r="AU748" s="69">
        <f t="shared" si="1060"/>
        <v>8</v>
      </c>
      <c r="AV748" s="69">
        <f t="shared" si="1061"/>
        <v>9</v>
      </c>
      <c r="AW748" s="81"/>
      <c r="AX748" s="70"/>
      <c r="AY748" s="364">
        <v>44300</v>
      </c>
      <c r="AZ748" s="264" t="s">
        <v>48</v>
      </c>
      <c r="BA748" s="238"/>
      <c r="BB748" s="237" t="str">
        <f t="shared" si="1062"/>
        <v/>
      </c>
      <c r="BC748" s="270">
        <f t="shared" si="1001"/>
        <v>769</v>
      </c>
      <c r="BD748" t="str">
        <f t="shared" si="1002"/>
        <v>Pterostylis z.sp.'Millers Point'</v>
      </c>
      <c r="BE748" s="367" t="e">
        <f>COUNTIFS(#REF!,L748)</f>
        <v>#REF!</v>
      </c>
      <c r="BF748" s="374" t="str">
        <f t="shared" si="994"/>
        <v>n</v>
      </c>
      <c r="BG748" s="82"/>
      <c r="BH748" s="375"/>
      <c r="BI748" s="374"/>
      <c r="BJ748" s="403"/>
      <c r="CE748" t="str">
        <f t="shared" si="1064"/>
        <v>_Old species name (Pterostylis z.sp.'long sepals')</v>
      </c>
      <c r="CF748" s="388" t="str">
        <f t="shared" si="1065"/>
        <v>Pterostylis z.sp.'long sepals'</v>
      </c>
      <c r="CG748" t="str">
        <f t="shared" si="1003"/>
        <v/>
      </c>
      <c r="CH748" t="str">
        <f t="shared" si="1004"/>
        <v/>
      </c>
      <c r="CI748" t="str">
        <f t="shared" si="1005"/>
        <v/>
      </c>
      <c r="CJ748" t="str">
        <f t="shared" si="1006"/>
        <v/>
      </c>
      <c r="CK748" s="359" t="str">
        <f t="shared" si="1007"/>
        <v/>
      </c>
      <c r="CL748" t="str">
        <f t="shared" si="1008"/>
        <v/>
      </c>
      <c r="CM748" t="str">
        <f t="shared" si="1009"/>
        <v/>
      </c>
      <c r="CN748" t="str">
        <f t="shared" si="1010"/>
        <v/>
      </c>
      <c r="CO748" s="359" t="str">
        <f t="shared" si="1011"/>
        <v/>
      </c>
      <c r="CP748" t="str">
        <f t="shared" si="1012"/>
        <v/>
      </c>
      <c r="CQ748" t="str">
        <f t="shared" si="1013"/>
        <v/>
      </c>
      <c r="CR748" t="str">
        <f t="shared" si="1014"/>
        <v/>
      </c>
      <c r="CS748" s="359" t="str">
        <f t="shared" si="1015"/>
        <v/>
      </c>
      <c r="CT748" t="str">
        <f t="shared" si="1016"/>
        <v/>
      </c>
      <c r="CU748" t="str">
        <f t="shared" si="1017"/>
        <v/>
      </c>
      <c r="CV748" t="str">
        <f t="shared" si="1018"/>
        <v/>
      </c>
      <c r="CW748" t="str">
        <f t="shared" si="1019"/>
        <v/>
      </c>
      <c r="CX748" s="359" t="str">
        <f t="shared" si="1020"/>
        <v/>
      </c>
      <c r="CY748" t="str">
        <f t="shared" si="1021"/>
        <v/>
      </c>
      <c r="CZ748" t="str">
        <f t="shared" si="1022"/>
        <v/>
      </c>
      <c r="DA748" t="str">
        <f t="shared" si="1023"/>
        <v/>
      </c>
      <c r="DB748" s="359" t="str">
        <f t="shared" si="1024"/>
        <v/>
      </c>
      <c r="DC748" t="str">
        <f t="shared" si="1025"/>
        <v/>
      </c>
      <c r="DD748" t="str">
        <f t="shared" si="1026"/>
        <v/>
      </c>
      <c r="DE748" t="str">
        <f t="shared" si="1027"/>
        <v/>
      </c>
      <c r="DF748" s="359" t="str">
        <f t="shared" si="1028"/>
        <v/>
      </c>
      <c r="DG748" t="str">
        <f t="shared" si="1029"/>
        <v/>
      </c>
      <c r="DH748" t="str">
        <f t="shared" si="1030"/>
        <v/>
      </c>
      <c r="DI748" t="str">
        <f t="shared" si="1031"/>
        <v/>
      </c>
      <c r="DJ748" t="str">
        <f t="shared" si="1032"/>
        <v/>
      </c>
      <c r="DK748" s="359" t="str">
        <f t="shared" si="1033"/>
        <v/>
      </c>
      <c r="DL748" t="str">
        <f t="shared" si="1034"/>
        <v/>
      </c>
      <c r="DM748" t="str">
        <f t="shared" si="1035"/>
        <v/>
      </c>
      <c r="DN748" t="str">
        <f t="shared" si="1036"/>
        <v>X</v>
      </c>
      <c r="DO748" s="359" t="str">
        <f t="shared" si="1037"/>
        <v>X</v>
      </c>
      <c r="DP748" t="str">
        <f t="shared" si="1038"/>
        <v>X</v>
      </c>
      <c r="DQ748" t="str">
        <f t="shared" si="1039"/>
        <v>X</v>
      </c>
      <c r="DR748" t="str">
        <f t="shared" si="1040"/>
        <v>X</v>
      </c>
      <c r="DS748" s="359" t="str">
        <f t="shared" si="1041"/>
        <v>X</v>
      </c>
      <c r="DT748" t="str">
        <f t="shared" si="1042"/>
        <v/>
      </c>
      <c r="DU748" t="str">
        <f t="shared" si="1043"/>
        <v/>
      </c>
      <c r="DV748" t="str">
        <f t="shared" si="1044"/>
        <v/>
      </c>
      <c r="DW748" t="str">
        <f t="shared" si="1045"/>
        <v/>
      </c>
      <c r="DX748" s="359" t="str">
        <f t="shared" si="1046"/>
        <v/>
      </c>
      <c r="DY748" t="str">
        <f t="shared" si="1047"/>
        <v/>
      </c>
      <c r="DZ748" t="str">
        <f t="shared" si="1048"/>
        <v/>
      </c>
      <c r="EA748" t="str">
        <f t="shared" si="1049"/>
        <v/>
      </c>
      <c r="EB748" s="359" t="str">
        <f t="shared" si="1050"/>
        <v/>
      </c>
      <c r="EC748" t="str">
        <f t="shared" si="1051"/>
        <v/>
      </c>
      <c r="ED748" t="str">
        <f t="shared" si="1052"/>
        <v/>
      </c>
      <c r="EE748" t="str">
        <f t="shared" si="1053"/>
        <v/>
      </c>
      <c r="EF748" t="str">
        <f t="shared" si="1054"/>
        <v/>
      </c>
      <c r="EG748" s="359" t="str">
        <f t="shared" si="1055"/>
        <v/>
      </c>
      <c r="EH748" t="str">
        <f t="shared" si="998"/>
        <v>Pterostylis z.sp.'long sepals'</v>
      </c>
      <c r="EJ748" t="str">
        <f t="shared" si="1063"/>
        <v>Pterostylis z.sp.'Millers Point'</v>
      </c>
      <c r="EK748" s="100">
        <f t="shared" si="1057"/>
        <v>0</v>
      </c>
      <c r="EL748" s="3">
        <f t="shared" si="1057"/>
        <v>0</v>
      </c>
      <c r="EM748" s="3">
        <f t="shared" si="1057"/>
        <v>0</v>
      </c>
      <c r="EN748" s="3">
        <f t="shared" si="1057"/>
        <v>0</v>
      </c>
      <c r="EO748" s="3">
        <f t="shared" si="1057"/>
        <v>0</v>
      </c>
      <c r="EP748" s="3">
        <f t="shared" si="1057"/>
        <v>0</v>
      </c>
      <c r="EQ748" s="3">
        <f t="shared" si="1057"/>
        <v>0</v>
      </c>
      <c r="ER748" s="3">
        <f t="shared" si="1057"/>
        <v>1</v>
      </c>
      <c r="ES748" s="3">
        <f t="shared" si="1057"/>
        <v>1</v>
      </c>
      <c r="ET748" s="3">
        <f t="shared" si="1057"/>
        <v>0</v>
      </c>
      <c r="EU748" s="3">
        <f t="shared" si="1057"/>
        <v>0</v>
      </c>
      <c r="EV748" s="24">
        <f t="shared" si="1057"/>
        <v>0</v>
      </c>
      <c r="EW748" s="245">
        <f t="shared" si="997"/>
        <v>2</v>
      </c>
      <c r="EX748" s="262" t="str">
        <f t="shared" si="996"/>
        <v/>
      </c>
    </row>
    <row r="749" spans="1:154" ht="16.149999999999999" customHeight="1" x14ac:dyDescent="0.25">
      <c r="A749" s="363"/>
      <c r="D749" s="363"/>
      <c r="E749" s="363"/>
      <c r="F749" s="363"/>
      <c r="G749" s="363"/>
      <c r="H749" s="363"/>
      <c r="I749" s="363"/>
      <c r="J749" s="68">
        <f t="shared" si="1066"/>
        <v>946</v>
      </c>
      <c r="K749" s="417" t="str">
        <f t="shared" si="999"/>
        <v>Pterostylis z.sp.'miniature'</v>
      </c>
      <c r="L749" s="417">
        <v>946</v>
      </c>
      <c r="M749" s="417" t="s">
        <v>1765</v>
      </c>
      <c r="N749" s="418" t="s">
        <v>3302</v>
      </c>
      <c r="O749" s="363" t="str">
        <f t="shared" si="969"/>
        <v>S</v>
      </c>
      <c r="P749" s="144" t="s">
        <v>2323</v>
      </c>
      <c r="Q749" s="364" t="s">
        <v>2433</v>
      </c>
      <c r="R749" s="365">
        <v>42917</v>
      </c>
      <c r="S749" s="365">
        <v>42979</v>
      </c>
      <c r="T749" s="603" t="s">
        <v>7894</v>
      </c>
      <c r="U749" s="603" t="s">
        <v>7894</v>
      </c>
      <c r="V749" s="603" t="s">
        <v>7894</v>
      </c>
      <c r="W749" s="603" t="s">
        <v>7894</v>
      </c>
      <c r="X749" s="603" t="s">
        <v>7894</v>
      </c>
      <c r="Y749" s="603" t="s">
        <v>7894</v>
      </c>
      <c r="Z749" s="603" t="s">
        <v>7894</v>
      </c>
      <c r="AA749" s="603" t="s">
        <v>7894</v>
      </c>
      <c r="AB749" s="603" t="s">
        <v>7894</v>
      </c>
      <c r="AC749" s="603" t="s">
        <v>7894</v>
      </c>
      <c r="AD749" s="603" t="s">
        <v>7894</v>
      </c>
      <c r="AE749" s="603" t="s">
        <v>7894</v>
      </c>
      <c r="AF749" s="605" t="s">
        <v>48</v>
      </c>
      <c r="AG749" s="605" t="s">
        <v>48</v>
      </c>
      <c r="AH749" s="366" t="s">
        <v>685</v>
      </c>
      <c r="AI749" s="363">
        <f t="shared" ref="AI749:AI780" si="1067">VLOOKUP(AH749,$BX$3:$BY$8,2,FALSE)</f>
        <v>6</v>
      </c>
      <c r="AJ749" s="363">
        <v>34</v>
      </c>
      <c r="AK749" s="413" t="str">
        <f t="shared" si="989"/>
        <v>Snail Orchids</v>
      </c>
      <c r="AL749" s="413" t="str">
        <f t="shared" si="990"/>
        <v>Pterostylis nana</v>
      </c>
      <c r="AM749" s="486" t="s">
        <v>7608</v>
      </c>
      <c r="AN749" s="144" t="str">
        <f t="shared" si="1056"/>
        <v>voigtii</v>
      </c>
      <c r="AS749" s="69">
        <f t="shared" si="1058"/>
        <v>27</v>
      </c>
      <c r="AT749" s="69">
        <f t="shared" si="1059"/>
        <v>35</v>
      </c>
      <c r="AU749" s="69">
        <f t="shared" si="1060"/>
        <v>7</v>
      </c>
      <c r="AV749" s="69">
        <f t="shared" si="1061"/>
        <v>9</v>
      </c>
      <c r="AW749" s="81"/>
      <c r="AX749" s="70"/>
      <c r="AY749" s="364">
        <v>45345</v>
      </c>
      <c r="AZ749" s="264" t="s">
        <v>48</v>
      </c>
      <c r="BA749" s="238"/>
      <c r="BB749" s="237" t="str">
        <f t="shared" si="1062"/>
        <v/>
      </c>
      <c r="BC749" s="270">
        <f t="shared" si="1001"/>
        <v>946</v>
      </c>
      <c r="BD749" t="str">
        <f t="shared" si="1002"/>
        <v>Pterostylis z.sp.'miniature'</v>
      </c>
      <c r="BE749" s="367" t="e">
        <f>COUNTIFS(#REF!,L749)</f>
        <v>#REF!</v>
      </c>
      <c r="BF749" s="374" t="str">
        <f t="shared" si="994"/>
        <v>n</v>
      </c>
      <c r="BG749" s="82"/>
      <c r="BH749" s="375"/>
      <c r="BI749" s="374"/>
      <c r="BJ749" s="403"/>
      <c r="CE749" t="str">
        <f t="shared" si="1064"/>
        <v>_Old species name (Pterostylis z.sp.'Millers Point')</v>
      </c>
      <c r="CF749" s="388" t="str">
        <f t="shared" si="1065"/>
        <v>Pterostylis z.sp.'Millers Point'</v>
      </c>
      <c r="CG749" t="str">
        <f t="shared" si="1003"/>
        <v/>
      </c>
      <c r="CH749" t="str">
        <f t="shared" si="1004"/>
        <v/>
      </c>
      <c r="CI749" t="str">
        <f t="shared" si="1005"/>
        <v/>
      </c>
      <c r="CJ749" t="str">
        <f t="shared" si="1006"/>
        <v/>
      </c>
      <c r="CK749" s="359" t="str">
        <f t="shared" si="1007"/>
        <v/>
      </c>
      <c r="CL749" t="str">
        <f t="shared" si="1008"/>
        <v/>
      </c>
      <c r="CM749" t="str">
        <f t="shared" si="1009"/>
        <v/>
      </c>
      <c r="CN749" t="str">
        <f t="shared" si="1010"/>
        <v/>
      </c>
      <c r="CO749" s="359" t="str">
        <f t="shared" si="1011"/>
        <v/>
      </c>
      <c r="CP749" t="str">
        <f t="shared" si="1012"/>
        <v/>
      </c>
      <c r="CQ749" t="str">
        <f t="shared" si="1013"/>
        <v/>
      </c>
      <c r="CR749" t="str">
        <f t="shared" si="1014"/>
        <v/>
      </c>
      <c r="CS749" s="359" t="str">
        <f t="shared" si="1015"/>
        <v/>
      </c>
      <c r="CT749" t="str">
        <f t="shared" si="1016"/>
        <v/>
      </c>
      <c r="CU749" t="str">
        <f t="shared" si="1017"/>
        <v/>
      </c>
      <c r="CV749" t="str">
        <f t="shared" si="1018"/>
        <v/>
      </c>
      <c r="CW749" t="str">
        <f t="shared" si="1019"/>
        <v/>
      </c>
      <c r="CX749" s="359" t="str">
        <f t="shared" si="1020"/>
        <v/>
      </c>
      <c r="CY749" t="str">
        <f t="shared" si="1021"/>
        <v/>
      </c>
      <c r="CZ749" t="str">
        <f t="shared" si="1022"/>
        <v/>
      </c>
      <c r="DA749" t="str">
        <f t="shared" si="1023"/>
        <v/>
      </c>
      <c r="DB749" s="359" t="str">
        <f t="shared" si="1024"/>
        <v/>
      </c>
      <c r="DC749" t="str">
        <f t="shared" si="1025"/>
        <v/>
      </c>
      <c r="DD749" t="str">
        <f t="shared" si="1026"/>
        <v/>
      </c>
      <c r="DE749" t="str">
        <f t="shared" si="1027"/>
        <v/>
      </c>
      <c r="DF749" s="359" t="str">
        <f t="shared" si="1028"/>
        <v/>
      </c>
      <c r="DG749" t="str">
        <f t="shared" si="1029"/>
        <v/>
      </c>
      <c r="DH749" t="str">
        <f t="shared" si="1030"/>
        <v/>
      </c>
      <c r="DI749" t="str">
        <f t="shared" si="1031"/>
        <v/>
      </c>
      <c r="DJ749" t="str">
        <f t="shared" si="1032"/>
        <v/>
      </c>
      <c r="DK749" s="359" t="str">
        <f t="shared" si="1033"/>
        <v/>
      </c>
      <c r="DL749" t="str">
        <f t="shared" si="1034"/>
        <v>X</v>
      </c>
      <c r="DM749" t="str">
        <f t="shared" si="1035"/>
        <v>X</v>
      </c>
      <c r="DN749" t="str">
        <f t="shared" si="1036"/>
        <v>X</v>
      </c>
      <c r="DO749" s="359" t="str">
        <f t="shared" si="1037"/>
        <v>X</v>
      </c>
      <c r="DP749" t="str">
        <f t="shared" si="1038"/>
        <v>X</v>
      </c>
      <c r="DQ749" t="str">
        <f t="shared" si="1039"/>
        <v>X</v>
      </c>
      <c r="DR749" t="str">
        <f t="shared" si="1040"/>
        <v>X</v>
      </c>
      <c r="DS749" s="359" t="str">
        <f t="shared" si="1041"/>
        <v>X</v>
      </c>
      <c r="DT749" t="str">
        <f t="shared" si="1042"/>
        <v/>
      </c>
      <c r="DU749" t="str">
        <f t="shared" si="1043"/>
        <v/>
      </c>
      <c r="DV749" t="str">
        <f t="shared" si="1044"/>
        <v/>
      </c>
      <c r="DW749" t="str">
        <f t="shared" si="1045"/>
        <v/>
      </c>
      <c r="DX749" s="359" t="str">
        <f t="shared" si="1046"/>
        <v/>
      </c>
      <c r="DY749" t="str">
        <f t="shared" si="1047"/>
        <v/>
      </c>
      <c r="DZ749" t="str">
        <f t="shared" si="1048"/>
        <v/>
      </c>
      <c r="EA749" t="str">
        <f t="shared" si="1049"/>
        <v/>
      </c>
      <c r="EB749" s="359" t="str">
        <f t="shared" si="1050"/>
        <v/>
      </c>
      <c r="EC749" t="str">
        <f t="shared" si="1051"/>
        <v/>
      </c>
      <c r="ED749" t="str">
        <f t="shared" si="1052"/>
        <v/>
      </c>
      <c r="EE749" t="str">
        <f t="shared" si="1053"/>
        <v/>
      </c>
      <c r="EF749" t="str">
        <f t="shared" si="1054"/>
        <v/>
      </c>
      <c r="EG749" s="359" t="str">
        <f t="shared" si="1055"/>
        <v/>
      </c>
      <c r="EH749" t="str">
        <f t="shared" si="998"/>
        <v>Pterostylis z.sp.'Millers Point'</v>
      </c>
      <c r="EJ749" t="str">
        <f t="shared" si="1063"/>
        <v>Pterostylis z.sp.'miniature'</v>
      </c>
      <c r="EK749" s="100">
        <f t="shared" si="1057"/>
        <v>0</v>
      </c>
      <c r="EL749" s="3">
        <f t="shared" si="1057"/>
        <v>0</v>
      </c>
      <c r="EM749" s="3">
        <f t="shared" si="1057"/>
        <v>0</v>
      </c>
      <c r="EN749" s="3">
        <f t="shared" si="1057"/>
        <v>0</v>
      </c>
      <c r="EO749" s="3">
        <f t="shared" si="1057"/>
        <v>0</v>
      </c>
      <c r="EP749" s="3">
        <f t="shared" si="1057"/>
        <v>0</v>
      </c>
      <c r="EQ749" s="3">
        <f t="shared" si="1057"/>
        <v>1</v>
      </c>
      <c r="ER749" s="3">
        <f t="shared" si="1057"/>
        <v>1</v>
      </c>
      <c r="ES749" s="3">
        <f t="shared" si="1057"/>
        <v>1</v>
      </c>
      <c r="ET749" s="3">
        <f t="shared" si="1057"/>
        <v>0</v>
      </c>
      <c r="EU749" s="3">
        <f t="shared" si="1057"/>
        <v>0</v>
      </c>
      <c r="EV749" s="24">
        <f t="shared" si="1057"/>
        <v>0</v>
      </c>
      <c r="EW749" s="245">
        <f t="shared" si="997"/>
        <v>3</v>
      </c>
      <c r="EX749" s="262" t="str">
        <f t="shared" si="996"/>
        <v/>
      </c>
    </row>
    <row r="750" spans="1:154" ht="16.149999999999999" customHeight="1" x14ac:dyDescent="0.25">
      <c r="A750" s="363"/>
      <c r="D750" s="363"/>
      <c r="E750" s="363"/>
      <c r="F750" s="363"/>
      <c r="G750" s="363"/>
      <c r="H750" s="363"/>
      <c r="I750" s="363"/>
      <c r="J750" s="68">
        <f t="shared" si="1066"/>
        <v>1137</v>
      </c>
      <c r="K750" s="417" t="str">
        <f t="shared" si="999"/>
        <v>Pterostylis z.sp.'Northampton'</v>
      </c>
      <c r="L750" s="417">
        <v>1137</v>
      </c>
      <c r="M750" s="417" t="s">
        <v>1765</v>
      </c>
      <c r="N750" s="418" t="s">
        <v>2628</v>
      </c>
      <c r="O750" s="363" t="str">
        <f t="shared" ref="O750:O813" si="1068">VLOOKUP(M750,$B$3:$E$55,4,FALSE)</f>
        <v>S</v>
      </c>
      <c r="P750" s="144" t="s">
        <v>2323</v>
      </c>
      <c r="Q750" s="364" t="s">
        <v>3161</v>
      </c>
      <c r="R750" s="365">
        <v>42917</v>
      </c>
      <c r="S750" s="365">
        <v>42978</v>
      </c>
      <c r="T750" s="603" t="s">
        <v>7894</v>
      </c>
      <c r="U750" s="603" t="s">
        <v>7894</v>
      </c>
      <c r="V750" s="603" t="s">
        <v>7894</v>
      </c>
      <c r="W750" s="603" t="s">
        <v>7894</v>
      </c>
      <c r="X750" s="603" t="s">
        <v>7894</v>
      </c>
      <c r="Y750" s="603" t="s">
        <v>7894</v>
      </c>
      <c r="Z750" s="603" t="s">
        <v>7894</v>
      </c>
      <c r="AA750" s="603" t="s">
        <v>7894</v>
      </c>
      <c r="AB750" s="603" t="s">
        <v>7894</v>
      </c>
      <c r="AC750" s="603" t="s">
        <v>7894</v>
      </c>
      <c r="AD750" s="603" t="s">
        <v>7894</v>
      </c>
      <c r="AE750" s="603" t="s">
        <v>7894</v>
      </c>
      <c r="AF750" s="605" t="s">
        <v>48</v>
      </c>
      <c r="AG750" s="605" t="s">
        <v>48</v>
      </c>
      <c r="AH750" s="366" t="s">
        <v>685</v>
      </c>
      <c r="AI750" s="363">
        <f t="shared" si="1067"/>
        <v>6</v>
      </c>
      <c r="AJ750" s="363">
        <v>33</v>
      </c>
      <c r="AK750" s="413" t="str">
        <f t="shared" si="989"/>
        <v>Midget Greenhoods</v>
      </c>
      <c r="AL750" s="413" t="str">
        <f t="shared" si="990"/>
        <v>Pterostylis mutica</v>
      </c>
      <c r="AM750" s="486" t="s">
        <v>7608</v>
      </c>
      <c r="AN750" s="144" t="str">
        <f t="shared" si="1056"/>
        <v>sinuata</v>
      </c>
      <c r="AS750" s="69">
        <f t="shared" si="1058"/>
        <v>27</v>
      </c>
      <c r="AT750" s="69">
        <f t="shared" si="1059"/>
        <v>35</v>
      </c>
      <c r="AU750" s="69">
        <f t="shared" si="1060"/>
        <v>7</v>
      </c>
      <c r="AV750" s="69">
        <f t="shared" si="1061"/>
        <v>8</v>
      </c>
      <c r="AW750" s="81" t="e">
        <f>VLOOKUP(AM750,#REF!,6,FALSE)</f>
        <v>#REF!</v>
      </c>
      <c r="AX750" s="70"/>
      <c r="AY750" s="364">
        <v>37460</v>
      </c>
      <c r="AZ750" s="264" t="s">
        <v>48</v>
      </c>
      <c r="BA750" s="238"/>
      <c r="BB750" s="237" t="str">
        <f t="shared" si="1062"/>
        <v/>
      </c>
      <c r="BC750" s="270">
        <f t="shared" ref="BC750:BC781" si="1069">J750</f>
        <v>1137</v>
      </c>
      <c r="BD750" t="str">
        <f t="shared" ref="BD750:BD781" si="1070">K750</f>
        <v>Pterostylis z.sp.'Northampton'</v>
      </c>
      <c r="BE750" s="367" t="e">
        <f>COUNTIFS(#REF!,L750)</f>
        <v>#REF!</v>
      </c>
      <c r="BF750" s="374" t="str">
        <f t="shared" si="994"/>
        <v>n</v>
      </c>
      <c r="BG750" s="82"/>
      <c r="BH750" s="375"/>
      <c r="BI750" s="374"/>
      <c r="BJ750" s="403"/>
      <c r="CE750" t="str">
        <f t="shared" si="1064"/>
        <v>_Old species name (Pterostylis z.sp.'miniature')</v>
      </c>
      <c r="CF750" s="388" t="str">
        <f t="shared" si="1065"/>
        <v>Pterostylis z.sp.'miniature'</v>
      </c>
      <c r="CG750" t="str">
        <f t="shared" si="1003"/>
        <v/>
      </c>
      <c r="CH750" t="str">
        <f t="shared" si="1004"/>
        <v/>
      </c>
      <c r="CI750" t="str">
        <f t="shared" si="1005"/>
        <v/>
      </c>
      <c r="CJ750" t="str">
        <f t="shared" si="1006"/>
        <v/>
      </c>
      <c r="CK750" s="359" t="str">
        <f t="shared" si="1007"/>
        <v/>
      </c>
      <c r="CL750" t="str">
        <f t="shared" si="1008"/>
        <v/>
      </c>
      <c r="CM750" t="str">
        <f t="shared" si="1009"/>
        <v/>
      </c>
      <c r="CN750" t="str">
        <f t="shared" si="1010"/>
        <v/>
      </c>
      <c r="CO750" s="359" t="str">
        <f t="shared" si="1011"/>
        <v/>
      </c>
      <c r="CP750" t="str">
        <f t="shared" si="1012"/>
        <v/>
      </c>
      <c r="CQ750" t="str">
        <f t="shared" si="1013"/>
        <v/>
      </c>
      <c r="CR750" t="str">
        <f t="shared" si="1014"/>
        <v/>
      </c>
      <c r="CS750" s="359" t="str">
        <f t="shared" si="1015"/>
        <v/>
      </c>
      <c r="CT750" t="str">
        <f t="shared" si="1016"/>
        <v/>
      </c>
      <c r="CU750" t="str">
        <f t="shared" si="1017"/>
        <v/>
      </c>
      <c r="CV750" t="str">
        <f t="shared" si="1018"/>
        <v/>
      </c>
      <c r="CW750" t="str">
        <f t="shared" si="1019"/>
        <v/>
      </c>
      <c r="CX750" s="359" t="str">
        <f t="shared" si="1020"/>
        <v/>
      </c>
      <c r="CY750" t="str">
        <f t="shared" si="1021"/>
        <v/>
      </c>
      <c r="CZ750" t="str">
        <f t="shared" si="1022"/>
        <v/>
      </c>
      <c r="DA750" t="str">
        <f t="shared" si="1023"/>
        <v/>
      </c>
      <c r="DB750" s="359" t="str">
        <f t="shared" si="1024"/>
        <v/>
      </c>
      <c r="DC750" t="str">
        <f t="shared" si="1025"/>
        <v/>
      </c>
      <c r="DD750" t="str">
        <f t="shared" si="1026"/>
        <v/>
      </c>
      <c r="DE750" t="str">
        <f t="shared" si="1027"/>
        <v/>
      </c>
      <c r="DF750" s="359" t="str">
        <f t="shared" si="1028"/>
        <v/>
      </c>
      <c r="DG750" t="str">
        <f t="shared" si="1029"/>
        <v>X</v>
      </c>
      <c r="DH750" t="str">
        <f t="shared" si="1030"/>
        <v>X</v>
      </c>
      <c r="DI750" t="str">
        <f t="shared" si="1031"/>
        <v>X</v>
      </c>
      <c r="DJ750" t="str">
        <f t="shared" si="1032"/>
        <v>X</v>
      </c>
      <c r="DK750" s="359" t="str">
        <f t="shared" si="1033"/>
        <v>X</v>
      </c>
      <c r="DL750" t="str">
        <f t="shared" si="1034"/>
        <v>X</v>
      </c>
      <c r="DM750" t="str">
        <f t="shared" si="1035"/>
        <v>X</v>
      </c>
      <c r="DN750" t="str">
        <f t="shared" si="1036"/>
        <v>X</v>
      </c>
      <c r="DO750" s="359" t="str">
        <f t="shared" si="1037"/>
        <v>X</v>
      </c>
      <c r="DP750" t="str">
        <f t="shared" si="1038"/>
        <v/>
      </c>
      <c r="DQ750" t="str">
        <f t="shared" si="1039"/>
        <v/>
      </c>
      <c r="DR750" t="str">
        <f t="shared" si="1040"/>
        <v/>
      </c>
      <c r="DS750" s="359" t="str">
        <f t="shared" si="1041"/>
        <v/>
      </c>
      <c r="DT750" t="str">
        <f t="shared" si="1042"/>
        <v/>
      </c>
      <c r="DU750" t="str">
        <f t="shared" si="1043"/>
        <v/>
      </c>
      <c r="DV750" t="str">
        <f t="shared" si="1044"/>
        <v/>
      </c>
      <c r="DW750" t="str">
        <f t="shared" si="1045"/>
        <v/>
      </c>
      <c r="DX750" s="359" t="str">
        <f t="shared" si="1046"/>
        <v/>
      </c>
      <c r="DY750" t="str">
        <f t="shared" si="1047"/>
        <v/>
      </c>
      <c r="DZ750" t="str">
        <f t="shared" si="1048"/>
        <v/>
      </c>
      <c r="EA750" t="str">
        <f t="shared" si="1049"/>
        <v/>
      </c>
      <c r="EB750" s="359" t="str">
        <f t="shared" si="1050"/>
        <v/>
      </c>
      <c r="EC750" t="str">
        <f t="shared" si="1051"/>
        <v/>
      </c>
      <c r="ED750" t="str">
        <f t="shared" si="1052"/>
        <v/>
      </c>
      <c r="EE750" t="str">
        <f t="shared" si="1053"/>
        <v/>
      </c>
      <c r="EF750" t="str">
        <f t="shared" si="1054"/>
        <v/>
      </c>
      <c r="EG750" s="359" t="str">
        <f t="shared" si="1055"/>
        <v/>
      </c>
      <c r="EH750" t="str">
        <f t="shared" si="998"/>
        <v>Pterostylis z.sp.'miniature'</v>
      </c>
      <c r="EJ750" t="str">
        <f t="shared" si="1063"/>
        <v>Pterostylis z.sp.'Northampton'</v>
      </c>
      <c r="EK750" s="100">
        <f t="shared" si="1057"/>
        <v>0</v>
      </c>
      <c r="EL750" s="3">
        <f t="shared" si="1057"/>
        <v>0</v>
      </c>
      <c r="EM750" s="3">
        <f t="shared" si="1057"/>
        <v>0</v>
      </c>
      <c r="EN750" s="3">
        <f t="shared" si="1057"/>
        <v>0</v>
      </c>
      <c r="EO750" s="3">
        <f t="shared" si="1057"/>
        <v>0</v>
      </c>
      <c r="EP750" s="3">
        <f t="shared" si="1057"/>
        <v>0</v>
      </c>
      <c r="EQ750" s="3">
        <f t="shared" si="1057"/>
        <v>1</v>
      </c>
      <c r="ER750" s="3">
        <f t="shared" si="1057"/>
        <v>1</v>
      </c>
      <c r="ES750" s="3">
        <f t="shared" si="1057"/>
        <v>0</v>
      </c>
      <c r="ET750" s="3">
        <f t="shared" si="1057"/>
        <v>0</v>
      </c>
      <c r="EU750" s="3">
        <f t="shared" si="1057"/>
        <v>0</v>
      </c>
      <c r="EV750" s="24">
        <f t="shared" si="1057"/>
        <v>0</v>
      </c>
      <c r="EW750" s="245">
        <f t="shared" si="997"/>
        <v>2</v>
      </c>
      <c r="EX750" s="262" t="str">
        <f t="shared" si="996"/>
        <v/>
      </c>
    </row>
    <row r="751" spans="1:154" ht="16.149999999999999" customHeight="1" x14ac:dyDescent="0.25">
      <c r="A751" s="363"/>
      <c r="D751" s="363"/>
      <c r="E751" s="363"/>
      <c r="F751" s="363"/>
      <c r="G751" s="363"/>
      <c r="H751" s="363"/>
      <c r="I751" s="363"/>
      <c r="J751" s="68">
        <f t="shared" si="1066"/>
        <v>802</v>
      </c>
      <c r="K751" s="417" t="str">
        <f t="shared" si="999"/>
        <v>Pterostylis z.sp.'northern'</v>
      </c>
      <c r="L751" s="417">
        <v>802</v>
      </c>
      <c r="M751" s="417" t="s">
        <v>1765</v>
      </c>
      <c r="N751" s="418" t="s">
        <v>2629</v>
      </c>
      <c r="O751" s="363" t="str">
        <f t="shared" si="1068"/>
        <v>S</v>
      </c>
      <c r="P751" s="144" t="s">
        <v>2323</v>
      </c>
      <c r="Q751" s="364" t="s">
        <v>3260</v>
      </c>
      <c r="R751" s="365">
        <v>42887</v>
      </c>
      <c r="S751" s="365">
        <v>42978</v>
      </c>
      <c r="T751" s="603" t="s">
        <v>7894</v>
      </c>
      <c r="U751" s="603" t="s">
        <v>7894</v>
      </c>
      <c r="V751" s="603" t="s">
        <v>7894</v>
      </c>
      <c r="W751" s="603" t="s">
        <v>7894</v>
      </c>
      <c r="X751" s="603" t="s">
        <v>7894</v>
      </c>
      <c r="Y751" s="603" t="s">
        <v>7894</v>
      </c>
      <c r="Z751" s="603" t="s">
        <v>7894</v>
      </c>
      <c r="AA751" s="603" t="s">
        <v>7894</v>
      </c>
      <c r="AB751" s="603" t="s">
        <v>7894</v>
      </c>
      <c r="AC751" s="603" t="s">
        <v>7894</v>
      </c>
      <c r="AD751" s="603" t="s">
        <v>7894</v>
      </c>
      <c r="AE751" s="603" t="s">
        <v>7894</v>
      </c>
      <c r="AF751" s="605" t="s">
        <v>48</v>
      </c>
      <c r="AG751" s="605" t="s">
        <v>48</v>
      </c>
      <c r="AH751" s="366" t="s">
        <v>685</v>
      </c>
      <c r="AI751" s="363">
        <f t="shared" si="1067"/>
        <v>6</v>
      </c>
      <c r="AJ751" s="363">
        <v>38</v>
      </c>
      <c r="AK751" s="413" t="str">
        <f t="shared" si="989"/>
        <v>Banded Greenhoods</v>
      </c>
      <c r="AL751" s="413" t="str">
        <f t="shared" si="990"/>
        <v>Pterostylis vittata</v>
      </c>
      <c r="AM751" s="486" t="s">
        <v>7608</v>
      </c>
      <c r="AN751" s="144" t="str">
        <f t="shared" si="1056"/>
        <v>orbiculata</v>
      </c>
      <c r="AS751" s="69">
        <f t="shared" si="1058"/>
        <v>23</v>
      </c>
      <c r="AT751" s="69">
        <f t="shared" si="1059"/>
        <v>35</v>
      </c>
      <c r="AU751" s="69">
        <f t="shared" si="1060"/>
        <v>6</v>
      </c>
      <c r="AV751" s="69">
        <f t="shared" si="1061"/>
        <v>8</v>
      </c>
      <c r="AW751" s="81" t="e">
        <f>VLOOKUP(AM751,#REF!,6,FALSE)</f>
        <v>#REF!</v>
      </c>
      <c r="AX751" s="70"/>
      <c r="AY751" s="364" t="e">
        <v>#N/A</v>
      </c>
      <c r="AZ751" s="264" t="s">
        <v>48</v>
      </c>
      <c r="BA751" s="238"/>
      <c r="BB751" s="237" t="str">
        <f t="shared" si="1062"/>
        <v/>
      </c>
      <c r="BC751" s="270">
        <f t="shared" si="1069"/>
        <v>802</v>
      </c>
      <c r="BD751" t="str">
        <f t="shared" si="1070"/>
        <v>Pterostylis z.sp.'northern'</v>
      </c>
      <c r="BE751" s="367" t="e">
        <f>COUNTIFS(#REF!,L751)</f>
        <v>#REF!</v>
      </c>
      <c r="BF751" s="374" t="str">
        <f t="shared" si="994"/>
        <v>n</v>
      </c>
      <c r="BG751" s="82"/>
      <c r="BH751" s="375"/>
      <c r="BI751" s="374"/>
      <c r="BJ751" s="403"/>
      <c r="CE751" t="str">
        <f t="shared" si="1064"/>
        <v>_Old species name (Pterostylis z.sp.'Northampton')</v>
      </c>
      <c r="CF751" s="388" t="str">
        <f t="shared" si="1065"/>
        <v>Pterostylis z.sp.'Northampton'</v>
      </c>
      <c r="CG751" t="str">
        <f t="shared" si="1003"/>
        <v/>
      </c>
      <c r="CH751" t="str">
        <f t="shared" si="1004"/>
        <v/>
      </c>
      <c r="CI751" t="str">
        <f t="shared" si="1005"/>
        <v/>
      </c>
      <c r="CJ751" t="str">
        <f t="shared" si="1006"/>
        <v/>
      </c>
      <c r="CK751" s="359" t="str">
        <f t="shared" si="1007"/>
        <v/>
      </c>
      <c r="CL751" t="str">
        <f t="shared" si="1008"/>
        <v/>
      </c>
      <c r="CM751" t="str">
        <f t="shared" si="1009"/>
        <v/>
      </c>
      <c r="CN751" t="str">
        <f t="shared" si="1010"/>
        <v/>
      </c>
      <c r="CO751" s="359" t="str">
        <f t="shared" si="1011"/>
        <v/>
      </c>
      <c r="CP751" t="str">
        <f t="shared" si="1012"/>
        <v/>
      </c>
      <c r="CQ751" t="str">
        <f t="shared" si="1013"/>
        <v/>
      </c>
      <c r="CR751" t="str">
        <f t="shared" si="1014"/>
        <v/>
      </c>
      <c r="CS751" s="359" t="str">
        <f t="shared" si="1015"/>
        <v/>
      </c>
      <c r="CT751" t="str">
        <f t="shared" si="1016"/>
        <v/>
      </c>
      <c r="CU751" t="str">
        <f t="shared" si="1017"/>
        <v/>
      </c>
      <c r="CV751" t="str">
        <f t="shared" si="1018"/>
        <v/>
      </c>
      <c r="CW751" t="str">
        <f t="shared" si="1019"/>
        <v/>
      </c>
      <c r="CX751" s="359" t="str">
        <f t="shared" si="1020"/>
        <v/>
      </c>
      <c r="CY751" t="str">
        <f t="shared" si="1021"/>
        <v/>
      </c>
      <c r="CZ751" t="str">
        <f t="shared" si="1022"/>
        <v/>
      </c>
      <c r="DA751" t="str">
        <f t="shared" si="1023"/>
        <v/>
      </c>
      <c r="DB751" s="359" t="str">
        <f t="shared" si="1024"/>
        <v/>
      </c>
      <c r="DC751" t="str">
        <f t="shared" si="1025"/>
        <v/>
      </c>
      <c r="DD751" t="str">
        <f t="shared" si="1026"/>
        <v/>
      </c>
      <c r="DE751" t="str">
        <f t="shared" si="1027"/>
        <v/>
      </c>
      <c r="DF751" s="359" t="str">
        <f t="shared" si="1028"/>
        <v/>
      </c>
      <c r="DG751" t="str">
        <f t="shared" si="1029"/>
        <v>X</v>
      </c>
      <c r="DH751" t="str">
        <f t="shared" si="1030"/>
        <v>X</v>
      </c>
      <c r="DI751" t="str">
        <f t="shared" si="1031"/>
        <v>X</v>
      </c>
      <c r="DJ751" t="str">
        <f t="shared" si="1032"/>
        <v>X</v>
      </c>
      <c r="DK751" s="359" t="str">
        <f t="shared" si="1033"/>
        <v>X</v>
      </c>
      <c r="DL751" t="str">
        <f t="shared" si="1034"/>
        <v>X</v>
      </c>
      <c r="DM751" t="str">
        <f t="shared" si="1035"/>
        <v>X</v>
      </c>
      <c r="DN751" t="str">
        <f t="shared" si="1036"/>
        <v>X</v>
      </c>
      <c r="DO751" s="359" t="str">
        <f t="shared" si="1037"/>
        <v>X</v>
      </c>
      <c r="DP751" t="str">
        <f t="shared" si="1038"/>
        <v/>
      </c>
      <c r="DQ751" t="str">
        <f t="shared" si="1039"/>
        <v/>
      </c>
      <c r="DR751" t="str">
        <f t="shared" si="1040"/>
        <v/>
      </c>
      <c r="DS751" s="359" t="str">
        <f t="shared" si="1041"/>
        <v/>
      </c>
      <c r="DT751" t="str">
        <f t="shared" si="1042"/>
        <v/>
      </c>
      <c r="DU751" t="str">
        <f t="shared" si="1043"/>
        <v/>
      </c>
      <c r="DV751" t="str">
        <f t="shared" si="1044"/>
        <v/>
      </c>
      <c r="DW751" t="str">
        <f t="shared" si="1045"/>
        <v/>
      </c>
      <c r="DX751" s="359" t="str">
        <f t="shared" si="1046"/>
        <v/>
      </c>
      <c r="DY751" t="str">
        <f t="shared" si="1047"/>
        <v/>
      </c>
      <c r="DZ751" t="str">
        <f t="shared" si="1048"/>
        <v/>
      </c>
      <c r="EA751" t="str">
        <f t="shared" si="1049"/>
        <v/>
      </c>
      <c r="EB751" s="359" t="str">
        <f t="shared" si="1050"/>
        <v/>
      </c>
      <c r="EC751" t="str">
        <f t="shared" si="1051"/>
        <v/>
      </c>
      <c r="ED751" t="str">
        <f t="shared" si="1052"/>
        <v/>
      </c>
      <c r="EE751" t="str">
        <f t="shared" si="1053"/>
        <v/>
      </c>
      <c r="EF751" t="str">
        <f t="shared" si="1054"/>
        <v/>
      </c>
      <c r="EG751" s="359" t="str">
        <f t="shared" si="1055"/>
        <v/>
      </c>
      <c r="EH751" t="str">
        <f t="shared" si="998"/>
        <v>Pterostylis z.sp.'Northampton'</v>
      </c>
      <c r="EJ751" t="str">
        <f t="shared" si="1063"/>
        <v>Pterostylis z.sp.'northern'</v>
      </c>
      <c r="EK751" s="100">
        <f t="shared" si="1057"/>
        <v>0</v>
      </c>
      <c r="EL751" s="3">
        <f t="shared" si="1057"/>
        <v>0</v>
      </c>
      <c r="EM751" s="3">
        <f t="shared" si="1057"/>
        <v>0</v>
      </c>
      <c r="EN751" s="3">
        <f t="shared" si="1057"/>
        <v>0</v>
      </c>
      <c r="EO751" s="3">
        <f t="shared" si="1057"/>
        <v>0</v>
      </c>
      <c r="EP751" s="3">
        <f t="shared" si="1057"/>
        <v>1</v>
      </c>
      <c r="EQ751" s="3">
        <f t="shared" si="1057"/>
        <v>1</v>
      </c>
      <c r="ER751" s="3">
        <f t="shared" si="1057"/>
        <v>1</v>
      </c>
      <c r="ES751" s="3">
        <f t="shared" si="1057"/>
        <v>0</v>
      </c>
      <c r="ET751" s="3">
        <f t="shared" si="1057"/>
        <v>0</v>
      </c>
      <c r="EU751" s="3">
        <f t="shared" si="1057"/>
        <v>0</v>
      </c>
      <c r="EV751" s="24">
        <f t="shared" si="1057"/>
        <v>0</v>
      </c>
      <c r="EW751" s="245">
        <f t="shared" si="997"/>
        <v>3</v>
      </c>
      <c r="EX751" s="262" t="str">
        <f t="shared" si="996"/>
        <v/>
      </c>
    </row>
    <row r="752" spans="1:154" ht="16.149999999999999" customHeight="1" x14ac:dyDescent="0.25">
      <c r="A752" s="363"/>
      <c r="D752" s="363"/>
      <c r="E752" s="363"/>
      <c r="F752" s="363"/>
      <c r="G752" s="363"/>
      <c r="H752" s="363"/>
      <c r="I752" s="363"/>
      <c r="J752" s="68">
        <f t="shared" si="1066"/>
        <v>937</v>
      </c>
      <c r="K752" s="417" t="str">
        <f t="shared" si="999"/>
        <v>Pterostylis z.sp.northern thick sepals</v>
      </c>
      <c r="L752" s="417">
        <v>937</v>
      </c>
      <c r="M752" s="417" t="s">
        <v>1765</v>
      </c>
      <c r="N752" s="418" t="s">
        <v>3303</v>
      </c>
      <c r="O752" s="363" t="str">
        <f t="shared" si="1068"/>
        <v>S</v>
      </c>
      <c r="P752" s="144" t="s">
        <v>2323</v>
      </c>
      <c r="Q752" s="364" t="s">
        <v>3304</v>
      </c>
      <c r="R752" s="365">
        <v>42948</v>
      </c>
      <c r="S752" s="365">
        <v>43008</v>
      </c>
      <c r="T752" s="603" t="s">
        <v>7894</v>
      </c>
      <c r="U752" s="603" t="s">
        <v>7894</v>
      </c>
      <c r="V752" s="603" t="s">
        <v>7894</v>
      </c>
      <c r="W752" s="603" t="s">
        <v>7894</v>
      </c>
      <c r="X752" s="603" t="s">
        <v>7894</v>
      </c>
      <c r="Y752" s="603" t="s">
        <v>7894</v>
      </c>
      <c r="Z752" s="603" t="s">
        <v>7894</v>
      </c>
      <c r="AA752" s="603" t="s">
        <v>7894</v>
      </c>
      <c r="AB752" s="603" t="s">
        <v>7894</v>
      </c>
      <c r="AC752" s="603" t="s">
        <v>7894</v>
      </c>
      <c r="AD752" s="603" t="s">
        <v>7894</v>
      </c>
      <c r="AE752" s="603" t="s">
        <v>7894</v>
      </c>
      <c r="AF752" s="605" t="s">
        <v>48</v>
      </c>
      <c r="AG752" s="605" t="s">
        <v>48</v>
      </c>
      <c r="AH752" s="366" t="s">
        <v>685</v>
      </c>
      <c r="AI752" s="363">
        <f t="shared" si="1067"/>
        <v>6</v>
      </c>
      <c r="AJ752" s="363">
        <v>34</v>
      </c>
      <c r="AK752" s="413" t="str">
        <f t="shared" si="989"/>
        <v>Snail Orchids</v>
      </c>
      <c r="AL752" s="413" t="str">
        <f t="shared" si="990"/>
        <v>Pterostylis nana</v>
      </c>
      <c r="AM752" s="486" t="s">
        <v>7608</v>
      </c>
      <c r="AN752" s="144" t="str">
        <f t="shared" si="1056"/>
        <v>ectypha</v>
      </c>
      <c r="AS752" s="69">
        <f t="shared" si="1058"/>
        <v>32</v>
      </c>
      <c r="AT752" s="69">
        <f t="shared" si="1059"/>
        <v>39</v>
      </c>
      <c r="AU752" s="69">
        <f t="shared" si="1060"/>
        <v>8</v>
      </c>
      <c r="AV752" s="69">
        <f t="shared" si="1061"/>
        <v>9</v>
      </c>
      <c r="AW752" s="81" t="e">
        <f>VLOOKUP(AM752,#REF!,6,FALSE)</f>
        <v>#REF!</v>
      </c>
      <c r="AX752" s="70" t="s">
        <v>3305</v>
      </c>
      <c r="AY752" s="364" t="e">
        <v>#N/A</v>
      </c>
      <c r="AZ752" s="264" t="s">
        <v>48</v>
      </c>
      <c r="BA752" s="238"/>
      <c r="BB752" s="237" t="str">
        <f t="shared" si="1062"/>
        <v/>
      </c>
      <c r="BC752" s="270">
        <f t="shared" si="1069"/>
        <v>937</v>
      </c>
      <c r="BD752" t="str">
        <f t="shared" si="1070"/>
        <v>Pterostylis z.sp.northern thick sepals</v>
      </c>
      <c r="BE752" s="367" t="e">
        <f>COUNTIFS(#REF!,L752)</f>
        <v>#REF!</v>
      </c>
      <c r="BF752" s="374" t="str">
        <f t="shared" si="994"/>
        <v>n</v>
      </c>
      <c r="BG752" s="82"/>
      <c r="BH752" s="375"/>
      <c r="BI752" s="374"/>
      <c r="BJ752" s="403"/>
      <c r="CE752" t="str">
        <f t="shared" si="1064"/>
        <v>_Old species name (Pterostylis z.sp.'northern')</v>
      </c>
      <c r="CF752" s="388" t="str">
        <f t="shared" si="1065"/>
        <v>Pterostylis z.sp.'northern'</v>
      </c>
      <c r="CG752" t="str">
        <f t="shared" si="1003"/>
        <v/>
      </c>
      <c r="CH752" t="str">
        <f t="shared" si="1004"/>
        <v/>
      </c>
      <c r="CI752" t="str">
        <f t="shared" si="1005"/>
        <v/>
      </c>
      <c r="CJ752" t="str">
        <f t="shared" si="1006"/>
        <v/>
      </c>
      <c r="CK752" s="359" t="str">
        <f t="shared" si="1007"/>
        <v/>
      </c>
      <c r="CL752" t="str">
        <f t="shared" si="1008"/>
        <v/>
      </c>
      <c r="CM752" t="str">
        <f t="shared" si="1009"/>
        <v/>
      </c>
      <c r="CN752" t="str">
        <f t="shared" si="1010"/>
        <v/>
      </c>
      <c r="CO752" s="359" t="str">
        <f t="shared" si="1011"/>
        <v/>
      </c>
      <c r="CP752" t="str">
        <f t="shared" si="1012"/>
        <v/>
      </c>
      <c r="CQ752" t="str">
        <f t="shared" si="1013"/>
        <v/>
      </c>
      <c r="CR752" t="str">
        <f t="shared" si="1014"/>
        <v/>
      </c>
      <c r="CS752" s="359" t="str">
        <f t="shared" si="1015"/>
        <v/>
      </c>
      <c r="CT752" t="str">
        <f t="shared" si="1016"/>
        <v/>
      </c>
      <c r="CU752" t="str">
        <f t="shared" si="1017"/>
        <v/>
      </c>
      <c r="CV752" t="str">
        <f t="shared" si="1018"/>
        <v/>
      </c>
      <c r="CW752" t="str">
        <f t="shared" si="1019"/>
        <v/>
      </c>
      <c r="CX752" s="359" t="str">
        <f t="shared" si="1020"/>
        <v/>
      </c>
      <c r="CY752" t="str">
        <f t="shared" si="1021"/>
        <v/>
      </c>
      <c r="CZ752" t="str">
        <f t="shared" si="1022"/>
        <v/>
      </c>
      <c r="DA752" t="str">
        <f t="shared" si="1023"/>
        <v/>
      </c>
      <c r="DB752" s="359" t="str">
        <f t="shared" si="1024"/>
        <v/>
      </c>
      <c r="DC752" t="str">
        <f t="shared" si="1025"/>
        <v>X</v>
      </c>
      <c r="DD752" t="str">
        <f t="shared" si="1026"/>
        <v>X</v>
      </c>
      <c r="DE752" t="str">
        <f t="shared" si="1027"/>
        <v>X</v>
      </c>
      <c r="DF752" s="359" t="str">
        <f t="shared" si="1028"/>
        <v>X</v>
      </c>
      <c r="DG752" t="str">
        <f t="shared" si="1029"/>
        <v>X</v>
      </c>
      <c r="DH752" t="str">
        <f t="shared" si="1030"/>
        <v>X</v>
      </c>
      <c r="DI752" t="str">
        <f t="shared" si="1031"/>
        <v>X</v>
      </c>
      <c r="DJ752" t="str">
        <f t="shared" si="1032"/>
        <v>X</v>
      </c>
      <c r="DK752" s="359" t="str">
        <f t="shared" si="1033"/>
        <v>X</v>
      </c>
      <c r="DL752" t="str">
        <f t="shared" si="1034"/>
        <v>X</v>
      </c>
      <c r="DM752" t="str">
        <f t="shared" si="1035"/>
        <v>X</v>
      </c>
      <c r="DN752" t="str">
        <f t="shared" si="1036"/>
        <v>X</v>
      </c>
      <c r="DO752" s="359" t="str">
        <f t="shared" si="1037"/>
        <v>X</v>
      </c>
      <c r="DP752" t="str">
        <f t="shared" si="1038"/>
        <v/>
      </c>
      <c r="DQ752" t="str">
        <f t="shared" si="1039"/>
        <v/>
      </c>
      <c r="DR752" t="str">
        <f t="shared" si="1040"/>
        <v/>
      </c>
      <c r="DS752" s="359" t="str">
        <f t="shared" si="1041"/>
        <v/>
      </c>
      <c r="DT752" t="str">
        <f t="shared" si="1042"/>
        <v/>
      </c>
      <c r="DU752" t="str">
        <f t="shared" si="1043"/>
        <v/>
      </c>
      <c r="DV752" t="str">
        <f t="shared" si="1044"/>
        <v/>
      </c>
      <c r="DW752" t="str">
        <f t="shared" si="1045"/>
        <v/>
      </c>
      <c r="DX752" s="359" t="str">
        <f t="shared" si="1046"/>
        <v/>
      </c>
      <c r="DY752" t="str">
        <f t="shared" si="1047"/>
        <v/>
      </c>
      <c r="DZ752" t="str">
        <f t="shared" si="1048"/>
        <v/>
      </c>
      <c r="EA752" t="str">
        <f t="shared" si="1049"/>
        <v/>
      </c>
      <c r="EB752" s="359" t="str">
        <f t="shared" si="1050"/>
        <v/>
      </c>
      <c r="EC752" t="str">
        <f t="shared" si="1051"/>
        <v/>
      </c>
      <c r="ED752" t="str">
        <f t="shared" si="1052"/>
        <v/>
      </c>
      <c r="EE752" t="str">
        <f t="shared" si="1053"/>
        <v/>
      </c>
      <c r="EF752" t="str">
        <f t="shared" si="1054"/>
        <v/>
      </c>
      <c r="EG752" s="359" t="str">
        <f t="shared" si="1055"/>
        <v/>
      </c>
      <c r="EH752" t="str">
        <f t="shared" si="998"/>
        <v>Pterostylis z.sp.'northern'</v>
      </c>
      <c r="EJ752" t="str">
        <f t="shared" si="1063"/>
        <v>Pterostylis z.sp.northern thick sepals</v>
      </c>
      <c r="EK752" s="100">
        <f t="shared" si="1057"/>
        <v>0</v>
      </c>
      <c r="EL752" s="3">
        <f t="shared" si="1057"/>
        <v>0</v>
      </c>
      <c r="EM752" s="3">
        <f t="shared" si="1057"/>
        <v>0</v>
      </c>
      <c r="EN752" s="3">
        <f t="shared" si="1057"/>
        <v>0</v>
      </c>
      <c r="EO752" s="3">
        <f t="shared" si="1057"/>
        <v>0</v>
      </c>
      <c r="EP752" s="3">
        <f t="shared" si="1057"/>
        <v>0</v>
      </c>
      <c r="EQ752" s="3">
        <f t="shared" si="1057"/>
        <v>0</v>
      </c>
      <c r="ER752" s="3">
        <f t="shared" si="1057"/>
        <v>1</v>
      </c>
      <c r="ES752" s="3">
        <f t="shared" si="1057"/>
        <v>1</v>
      </c>
      <c r="ET752" s="3">
        <f t="shared" ref="ET752:EV757" si="1071">IF($AV752&gt;=$AU752,IF(AND(ET$2&gt;=$AU752,ET$2&lt;=$AV752),1,0),IF(OR(ET$2&gt;=$AU752,ET$2&lt;=$AV752),1,0))</f>
        <v>0</v>
      </c>
      <c r="EU752" s="3">
        <f t="shared" si="1071"/>
        <v>0</v>
      </c>
      <c r="EV752" s="24">
        <f t="shared" si="1071"/>
        <v>0</v>
      </c>
      <c r="EW752" s="245">
        <f t="shared" si="997"/>
        <v>2</v>
      </c>
      <c r="EX752" s="262" t="str">
        <f t="shared" si="996"/>
        <v/>
      </c>
    </row>
    <row r="753" spans="1:154" ht="16.149999999999999" customHeight="1" x14ac:dyDescent="0.25">
      <c r="A753" s="363"/>
      <c r="D753" s="363"/>
      <c r="E753" s="363"/>
      <c r="F753" s="363"/>
      <c r="G753" s="363"/>
      <c r="H753" s="363"/>
      <c r="I753" s="363"/>
      <c r="J753" s="68">
        <f t="shared" si="1066"/>
        <v>888</v>
      </c>
      <c r="K753" s="417" t="str">
        <f t="shared" si="999"/>
        <v>Pterostylis z.sp.'northwest'</v>
      </c>
      <c r="L753" s="417">
        <v>888</v>
      </c>
      <c r="M753" s="417" t="s">
        <v>1765</v>
      </c>
      <c r="N753" s="418" t="s">
        <v>3306</v>
      </c>
      <c r="O753" s="363" t="str">
        <f t="shared" si="1068"/>
        <v>S</v>
      </c>
      <c r="P753" s="144" t="s">
        <v>2323</v>
      </c>
      <c r="Q753" s="364" t="s">
        <v>1055</v>
      </c>
      <c r="R753" s="365"/>
      <c r="S753" s="365"/>
      <c r="T753" s="603" t="s">
        <v>7894</v>
      </c>
      <c r="U753" s="603" t="s">
        <v>7894</v>
      </c>
      <c r="V753" s="603" t="s">
        <v>7894</v>
      </c>
      <c r="W753" s="603" t="s">
        <v>7894</v>
      </c>
      <c r="X753" s="603" t="s">
        <v>7894</v>
      </c>
      <c r="Y753" s="603" t="s">
        <v>7894</v>
      </c>
      <c r="Z753" s="603" t="s">
        <v>7894</v>
      </c>
      <c r="AA753" s="603" t="s">
        <v>7894</v>
      </c>
      <c r="AB753" s="603" t="s">
        <v>7894</v>
      </c>
      <c r="AC753" s="603" t="s">
        <v>7894</v>
      </c>
      <c r="AD753" s="603" t="s">
        <v>7894</v>
      </c>
      <c r="AE753" s="603" t="s">
        <v>7894</v>
      </c>
      <c r="AF753" s="605" t="s">
        <v>48</v>
      </c>
      <c r="AG753" s="605" t="s">
        <v>48</v>
      </c>
      <c r="AH753" s="366" t="s">
        <v>685</v>
      </c>
      <c r="AI753" s="363">
        <f t="shared" si="1067"/>
        <v>6</v>
      </c>
      <c r="AJ753" s="363">
        <v>36</v>
      </c>
      <c r="AK753" s="413" t="str">
        <f t="shared" si="989"/>
        <v>Rufus Greenhoods</v>
      </c>
      <c r="AL753" s="413" t="str">
        <f t="shared" si="990"/>
        <v>Pterostylis rufa</v>
      </c>
      <c r="AM753" s="486" t="s">
        <v>7608</v>
      </c>
      <c r="AN753" s="144" t="str">
        <f t="shared" si="1056"/>
        <v>tryphera</v>
      </c>
      <c r="AS753" s="69">
        <f t="shared" si="1058"/>
        <v>1</v>
      </c>
      <c r="AT753" s="69">
        <f t="shared" si="1059"/>
        <v>0</v>
      </c>
      <c r="AU753" s="69">
        <f t="shared" si="1060"/>
        <v>1</v>
      </c>
      <c r="AV753" s="69">
        <f t="shared" si="1061"/>
        <v>1</v>
      </c>
      <c r="AW753" s="81"/>
      <c r="AX753" s="70"/>
      <c r="AY753" s="364">
        <v>48481</v>
      </c>
      <c r="AZ753" s="264" t="s">
        <v>48</v>
      </c>
      <c r="BA753" s="238"/>
      <c r="BB753" s="237" t="str">
        <f t="shared" si="1062"/>
        <v/>
      </c>
      <c r="BC753" s="270">
        <f t="shared" si="1069"/>
        <v>888</v>
      </c>
      <c r="BD753" t="str">
        <f t="shared" si="1070"/>
        <v>Pterostylis z.sp.'northwest'</v>
      </c>
      <c r="BE753" s="367" t="e">
        <f>COUNTIFS(#REF!,L753)</f>
        <v>#REF!</v>
      </c>
      <c r="BF753" s="374" t="str">
        <f t="shared" si="994"/>
        <v>n</v>
      </c>
      <c r="BG753" s="82"/>
      <c r="BH753" s="375"/>
      <c r="BI753" s="374"/>
      <c r="BJ753" s="403"/>
      <c r="CE753" t="str">
        <f t="shared" si="1064"/>
        <v>_Old species name (Pterostylis z.sp.northern thick sepals)</v>
      </c>
      <c r="CF753" s="388" t="str">
        <f t="shared" si="1065"/>
        <v>Pterostylis z.sp.northern thick sepals</v>
      </c>
      <c r="CG753" t="str">
        <f t="shared" si="1003"/>
        <v/>
      </c>
      <c r="CH753" t="str">
        <f t="shared" si="1004"/>
        <v/>
      </c>
      <c r="CI753" t="str">
        <f t="shared" si="1005"/>
        <v/>
      </c>
      <c r="CJ753" t="str">
        <f t="shared" si="1006"/>
        <v/>
      </c>
      <c r="CK753" s="359" t="str">
        <f t="shared" si="1007"/>
        <v/>
      </c>
      <c r="CL753" t="str">
        <f t="shared" si="1008"/>
        <v/>
      </c>
      <c r="CM753" t="str">
        <f t="shared" si="1009"/>
        <v/>
      </c>
      <c r="CN753" t="str">
        <f t="shared" si="1010"/>
        <v/>
      </c>
      <c r="CO753" s="359" t="str">
        <f t="shared" si="1011"/>
        <v/>
      </c>
      <c r="CP753" t="str">
        <f t="shared" si="1012"/>
        <v/>
      </c>
      <c r="CQ753" t="str">
        <f t="shared" si="1013"/>
        <v/>
      </c>
      <c r="CR753" t="str">
        <f t="shared" si="1014"/>
        <v/>
      </c>
      <c r="CS753" s="359" t="str">
        <f t="shared" si="1015"/>
        <v/>
      </c>
      <c r="CT753" t="str">
        <f t="shared" si="1016"/>
        <v/>
      </c>
      <c r="CU753" t="str">
        <f t="shared" si="1017"/>
        <v/>
      </c>
      <c r="CV753" t="str">
        <f t="shared" si="1018"/>
        <v/>
      </c>
      <c r="CW753" t="str">
        <f t="shared" si="1019"/>
        <v/>
      </c>
      <c r="CX753" s="359" t="str">
        <f t="shared" si="1020"/>
        <v/>
      </c>
      <c r="CY753" t="str">
        <f t="shared" si="1021"/>
        <v/>
      </c>
      <c r="CZ753" t="str">
        <f t="shared" si="1022"/>
        <v/>
      </c>
      <c r="DA753" t="str">
        <f t="shared" si="1023"/>
        <v/>
      </c>
      <c r="DB753" s="359" t="str">
        <f t="shared" si="1024"/>
        <v/>
      </c>
      <c r="DC753" t="str">
        <f t="shared" si="1025"/>
        <v/>
      </c>
      <c r="DD753" t="str">
        <f t="shared" si="1026"/>
        <v/>
      </c>
      <c r="DE753" t="str">
        <f t="shared" si="1027"/>
        <v/>
      </c>
      <c r="DF753" s="359" t="str">
        <f t="shared" si="1028"/>
        <v/>
      </c>
      <c r="DG753" t="str">
        <f t="shared" si="1029"/>
        <v/>
      </c>
      <c r="DH753" t="str">
        <f t="shared" si="1030"/>
        <v/>
      </c>
      <c r="DI753" t="str">
        <f t="shared" si="1031"/>
        <v/>
      </c>
      <c r="DJ753" t="str">
        <f t="shared" si="1032"/>
        <v/>
      </c>
      <c r="DK753" s="359" t="str">
        <f t="shared" si="1033"/>
        <v/>
      </c>
      <c r="DL753" t="str">
        <f t="shared" si="1034"/>
        <v>X</v>
      </c>
      <c r="DM753" t="str">
        <f t="shared" si="1035"/>
        <v>X</v>
      </c>
      <c r="DN753" t="str">
        <f t="shared" si="1036"/>
        <v>X</v>
      </c>
      <c r="DO753" s="359" t="str">
        <f t="shared" si="1037"/>
        <v>X</v>
      </c>
      <c r="DP753" t="str">
        <f t="shared" si="1038"/>
        <v>X</v>
      </c>
      <c r="DQ753" t="str">
        <f t="shared" si="1039"/>
        <v>X</v>
      </c>
      <c r="DR753" t="str">
        <f t="shared" si="1040"/>
        <v>X</v>
      </c>
      <c r="DS753" s="359" t="str">
        <f t="shared" si="1041"/>
        <v>X</v>
      </c>
      <c r="DT753" t="str">
        <f t="shared" si="1042"/>
        <v/>
      </c>
      <c r="DU753" t="str">
        <f t="shared" si="1043"/>
        <v/>
      </c>
      <c r="DV753" t="str">
        <f t="shared" si="1044"/>
        <v/>
      </c>
      <c r="DW753" t="str">
        <f t="shared" si="1045"/>
        <v/>
      </c>
      <c r="DX753" s="359" t="str">
        <f t="shared" si="1046"/>
        <v/>
      </c>
      <c r="DY753" t="str">
        <f t="shared" si="1047"/>
        <v/>
      </c>
      <c r="DZ753" t="str">
        <f t="shared" si="1048"/>
        <v/>
      </c>
      <c r="EA753" t="str">
        <f t="shared" si="1049"/>
        <v/>
      </c>
      <c r="EB753" s="359" t="str">
        <f t="shared" si="1050"/>
        <v/>
      </c>
      <c r="EC753" t="str">
        <f t="shared" si="1051"/>
        <v/>
      </c>
      <c r="ED753" t="str">
        <f t="shared" si="1052"/>
        <v/>
      </c>
      <c r="EE753" t="str">
        <f t="shared" si="1053"/>
        <v/>
      </c>
      <c r="EF753" t="str">
        <f t="shared" si="1054"/>
        <v/>
      </c>
      <c r="EG753" s="359" t="str">
        <f t="shared" si="1055"/>
        <v/>
      </c>
      <c r="EH753" t="str">
        <f t="shared" si="998"/>
        <v>Pterostylis z.sp.northern thick sepals</v>
      </c>
      <c r="EJ753" t="str">
        <f t="shared" si="1063"/>
        <v>Pterostylis z.sp.'northwest'</v>
      </c>
      <c r="EK753" s="100">
        <f t="shared" ref="EK753:EV778" si="1072">IF($AV753&gt;=$AU753,IF(AND(EK$2&gt;=$AU753,EK$2&lt;=$AV753),1,0),IF(OR(EK$2&gt;=$AU753,EK$2&lt;=$AV753),1,0))</f>
        <v>1</v>
      </c>
      <c r="EL753" s="3">
        <f t="shared" ref="EL753:ES757" si="1073">IF($AV753&gt;=$AU753,IF(AND(EL$2&gt;=$AU753,EL$2&lt;=$AV753),1,0),IF(OR(EL$2&gt;=$AU753,EL$2&lt;=$AV753),1,0))</f>
        <v>0</v>
      </c>
      <c r="EM753" s="3">
        <f t="shared" si="1073"/>
        <v>0</v>
      </c>
      <c r="EN753" s="3">
        <f t="shared" si="1073"/>
        <v>0</v>
      </c>
      <c r="EO753" s="3">
        <f t="shared" si="1073"/>
        <v>0</v>
      </c>
      <c r="EP753" s="3">
        <f t="shared" si="1073"/>
        <v>0</v>
      </c>
      <c r="EQ753" s="3">
        <f t="shared" si="1073"/>
        <v>0</v>
      </c>
      <c r="ER753" s="3">
        <f t="shared" si="1073"/>
        <v>0</v>
      </c>
      <c r="ES753" s="3">
        <f t="shared" si="1073"/>
        <v>0</v>
      </c>
      <c r="ET753" s="3">
        <f t="shared" si="1071"/>
        <v>0</v>
      </c>
      <c r="EU753" s="3">
        <f t="shared" si="1071"/>
        <v>0</v>
      </c>
      <c r="EV753" s="24">
        <f t="shared" si="1071"/>
        <v>0</v>
      </c>
      <c r="EW753" s="245">
        <f t="shared" si="997"/>
        <v>1</v>
      </c>
      <c r="EX753" s="262" t="str">
        <f t="shared" si="996"/>
        <v/>
      </c>
    </row>
    <row r="754" spans="1:154" ht="16.149999999999999" customHeight="1" x14ac:dyDescent="0.25">
      <c r="A754" s="363"/>
      <c r="D754" s="363"/>
      <c r="E754" s="363"/>
      <c r="F754" s="363"/>
      <c r="G754" s="363"/>
      <c r="H754" s="363"/>
      <c r="I754" s="363"/>
      <c r="J754" s="68">
        <f t="shared" si="1066"/>
        <v>403</v>
      </c>
      <c r="K754" s="417" t="str">
        <f t="shared" si="999"/>
        <v>Pterostylis z.sp.'Ongerup'</v>
      </c>
      <c r="L754" s="417">
        <v>403</v>
      </c>
      <c r="M754" s="417" t="s">
        <v>1765</v>
      </c>
      <c r="N754" s="418" t="s">
        <v>1358</v>
      </c>
      <c r="O754" s="363" t="str">
        <f t="shared" si="1068"/>
        <v>S</v>
      </c>
      <c r="P754" s="144" t="s">
        <v>2323</v>
      </c>
      <c r="Q754" s="364" t="s">
        <v>3102</v>
      </c>
      <c r="R754" s="365">
        <v>42979</v>
      </c>
      <c r="S754" s="365">
        <v>43069</v>
      </c>
      <c r="T754" s="603" t="s">
        <v>7894</v>
      </c>
      <c r="U754" s="603" t="s">
        <v>7894</v>
      </c>
      <c r="V754" s="603" t="s">
        <v>7894</v>
      </c>
      <c r="W754" s="603" t="s">
        <v>7894</v>
      </c>
      <c r="X754" s="603" t="s">
        <v>7894</v>
      </c>
      <c r="Y754" s="603" t="s">
        <v>7894</v>
      </c>
      <c r="Z754" s="603" t="s">
        <v>7894</v>
      </c>
      <c r="AA754" s="603" t="s">
        <v>7894</v>
      </c>
      <c r="AB754" s="603" t="s">
        <v>7894</v>
      </c>
      <c r="AC754" s="603" t="s">
        <v>7894</v>
      </c>
      <c r="AD754" s="603" t="s">
        <v>7894</v>
      </c>
      <c r="AE754" s="603" t="s">
        <v>7894</v>
      </c>
      <c r="AF754" s="605" t="s">
        <v>48</v>
      </c>
      <c r="AG754" s="605" t="s">
        <v>48</v>
      </c>
      <c r="AH754" s="366" t="s">
        <v>685</v>
      </c>
      <c r="AI754" s="363">
        <f t="shared" si="1067"/>
        <v>6</v>
      </c>
      <c r="AJ754" s="363">
        <v>36</v>
      </c>
      <c r="AK754" s="413" t="str">
        <f t="shared" si="989"/>
        <v>Rufus Greenhoods</v>
      </c>
      <c r="AL754" s="413" t="str">
        <f t="shared" si="990"/>
        <v>Pterostylis rufa</v>
      </c>
      <c r="AM754" s="486" t="s">
        <v>7608</v>
      </c>
      <c r="AN754" s="144" t="str">
        <f t="shared" si="1056"/>
        <v>perculta</v>
      </c>
      <c r="AS754" s="69">
        <f t="shared" si="1058"/>
        <v>36</v>
      </c>
      <c r="AT754" s="69">
        <f t="shared" si="1059"/>
        <v>48</v>
      </c>
      <c r="AU754" s="69">
        <f t="shared" si="1060"/>
        <v>9</v>
      </c>
      <c r="AV754" s="69">
        <f t="shared" si="1061"/>
        <v>11</v>
      </c>
      <c r="AW754" s="81"/>
      <c r="AX754" s="70"/>
      <c r="AY754" s="364">
        <v>45358</v>
      </c>
      <c r="AZ754" s="264" t="s">
        <v>48</v>
      </c>
      <c r="BA754" s="238"/>
      <c r="BB754" s="237" t="str">
        <f t="shared" si="1062"/>
        <v/>
      </c>
      <c r="BC754" s="270">
        <f t="shared" si="1069"/>
        <v>403</v>
      </c>
      <c r="BD754" t="str">
        <f t="shared" si="1070"/>
        <v>Pterostylis z.sp.'Ongerup'</v>
      </c>
      <c r="BE754" s="367" t="e">
        <f>COUNTIFS(#REF!,L754)</f>
        <v>#REF!</v>
      </c>
      <c r="BF754" s="374" t="str">
        <f t="shared" si="994"/>
        <v>n</v>
      </c>
      <c r="BG754" s="82"/>
      <c r="BH754" s="375"/>
      <c r="BI754" s="374"/>
      <c r="BJ754" s="403"/>
      <c r="CE754" t="str">
        <f t="shared" si="1064"/>
        <v>_Old species name (Pterostylis z.sp.'northwest')</v>
      </c>
      <c r="CF754" s="388" t="str">
        <f t="shared" si="1065"/>
        <v>Pterostylis z.sp.'northwest'</v>
      </c>
      <c r="CG754" t="str">
        <f t="shared" si="1003"/>
        <v/>
      </c>
      <c r="CH754" t="str">
        <f t="shared" si="1004"/>
        <v/>
      </c>
      <c r="CI754" t="str">
        <f t="shared" si="1005"/>
        <v/>
      </c>
      <c r="CJ754" t="str">
        <f t="shared" si="1006"/>
        <v/>
      </c>
      <c r="CK754" s="359" t="str">
        <f t="shared" si="1007"/>
        <v/>
      </c>
      <c r="CL754" t="str">
        <f t="shared" si="1008"/>
        <v/>
      </c>
      <c r="CM754" t="str">
        <f t="shared" si="1009"/>
        <v/>
      </c>
      <c r="CN754" t="str">
        <f t="shared" si="1010"/>
        <v/>
      </c>
      <c r="CO754" s="359" t="str">
        <f t="shared" si="1011"/>
        <v/>
      </c>
      <c r="CP754" t="str">
        <f t="shared" si="1012"/>
        <v/>
      </c>
      <c r="CQ754" t="str">
        <f t="shared" si="1013"/>
        <v/>
      </c>
      <c r="CR754" t="str">
        <f t="shared" si="1014"/>
        <v/>
      </c>
      <c r="CS754" s="359" t="str">
        <f t="shared" si="1015"/>
        <v/>
      </c>
      <c r="CT754" t="str">
        <f t="shared" si="1016"/>
        <v/>
      </c>
      <c r="CU754" t="str">
        <f t="shared" si="1017"/>
        <v/>
      </c>
      <c r="CV754" t="str">
        <f t="shared" si="1018"/>
        <v/>
      </c>
      <c r="CW754" t="str">
        <f t="shared" si="1019"/>
        <v/>
      </c>
      <c r="CX754" s="359" t="str">
        <f t="shared" si="1020"/>
        <v/>
      </c>
      <c r="CY754" t="str">
        <f t="shared" si="1021"/>
        <v/>
      </c>
      <c r="CZ754" t="str">
        <f t="shared" si="1022"/>
        <v/>
      </c>
      <c r="DA754" t="str">
        <f t="shared" si="1023"/>
        <v/>
      </c>
      <c r="DB754" s="359" t="str">
        <f t="shared" si="1024"/>
        <v/>
      </c>
      <c r="DC754" t="str">
        <f t="shared" si="1025"/>
        <v/>
      </c>
      <c r="DD754" t="str">
        <f t="shared" si="1026"/>
        <v/>
      </c>
      <c r="DE754" t="str">
        <f t="shared" si="1027"/>
        <v/>
      </c>
      <c r="DF754" s="359" t="str">
        <f t="shared" si="1028"/>
        <v/>
      </c>
      <c r="DG754" t="str">
        <f t="shared" si="1029"/>
        <v/>
      </c>
      <c r="DH754" t="str">
        <f t="shared" si="1030"/>
        <v/>
      </c>
      <c r="DI754" t="str">
        <f t="shared" si="1031"/>
        <v/>
      </c>
      <c r="DJ754" t="str">
        <f t="shared" si="1032"/>
        <v/>
      </c>
      <c r="DK754" s="359" t="str">
        <f t="shared" si="1033"/>
        <v/>
      </c>
      <c r="DL754" t="str">
        <f t="shared" si="1034"/>
        <v/>
      </c>
      <c r="DM754" t="str">
        <f t="shared" si="1035"/>
        <v/>
      </c>
      <c r="DN754" t="str">
        <f t="shared" si="1036"/>
        <v/>
      </c>
      <c r="DO754" s="359" t="str">
        <f t="shared" si="1037"/>
        <v/>
      </c>
      <c r="DP754" t="str">
        <f t="shared" si="1038"/>
        <v/>
      </c>
      <c r="DQ754" t="str">
        <f t="shared" si="1039"/>
        <v/>
      </c>
      <c r="DR754" t="str">
        <f t="shared" si="1040"/>
        <v/>
      </c>
      <c r="DS754" s="359" t="str">
        <f t="shared" si="1041"/>
        <v/>
      </c>
      <c r="DT754" t="str">
        <f t="shared" si="1042"/>
        <v/>
      </c>
      <c r="DU754" t="str">
        <f t="shared" si="1043"/>
        <v/>
      </c>
      <c r="DV754" t="str">
        <f t="shared" si="1044"/>
        <v/>
      </c>
      <c r="DW754" t="str">
        <f t="shared" si="1045"/>
        <v/>
      </c>
      <c r="DX754" s="359" t="str">
        <f t="shared" si="1046"/>
        <v/>
      </c>
      <c r="DY754" t="str">
        <f t="shared" si="1047"/>
        <v/>
      </c>
      <c r="DZ754" t="str">
        <f t="shared" si="1048"/>
        <v/>
      </c>
      <c r="EA754" t="str">
        <f t="shared" si="1049"/>
        <v/>
      </c>
      <c r="EB754" s="359" t="str">
        <f t="shared" si="1050"/>
        <v/>
      </c>
      <c r="EC754" t="str">
        <f t="shared" si="1051"/>
        <v/>
      </c>
      <c r="ED754" t="str">
        <f t="shared" si="1052"/>
        <v/>
      </c>
      <c r="EE754" t="str">
        <f t="shared" si="1053"/>
        <v/>
      </c>
      <c r="EF754" t="str">
        <f t="shared" si="1054"/>
        <v/>
      </c>
      <c r="EG754" s="359" t="str">
        <f t="shared" si="1055"/>
        <v/>
      </c>
      <c r="EH754" t="str">
        <f t="shared" si="998"/>
        <v>Pterostylis z.sp.'northwest'</v>
      </c>
      <c r="EJ754" t="str">
        <f t="shared" si="1063"/>
        <v>Pterostylis z.sp.'Ongerup'</v>
      </c>
      <c r="EK754" s="100">
        <f t="shared" si="1072"/>
        <v>0</v>
      </c>
      <c r="EL754" s="3">
        <f t="shared" si="1073"/>
        <v>0</v>
      </c>
      <c r="EM754" s="3">
        <f t="shared" si="1073"/>
        <v>0</v>
      </c>
      <c r="EN754" s="3">
        <f t="shared" si="1073"/>
        <v>0</v>
      </c>
      <c r="EO754" s="3">
        <f t="shared" si="1073"/>
        <v>0</v>
      </c>
      <c r="EP754" s="3">
        <f t="shared" si="1073"/>
        <v>0</v>
      </c>
      <c r="EQ754" s="3">
        <f t="shared" si="1073"/>
        <v>0</v>
      </c>
      <c r="ER754" s="3">
        <f t="shared" si="1073"/>
        <v>0</v>
      </c>
      <c r="ES754" s="3">
        <f t="shared" si="1073"/>
        <v>1</v>
      </c>
      <c r="ET754" s="3">
        <f t="shared" si="1071"/>
        <v>1</v>
      </c>
      <c r="EU754" s="3">
        <f t="shared" si="1071"/>
        <v>1</v>
      </c>
      <c r="EV754" s="24">
        <f t="shared" si="1071"/>
        <v>0</v>
      </c>
      <c r="EW754" s="245">
        <f t="shared" si="997"/>
        <v>3</v>
      </c>
      <c r="EX754" s="262" t="str">
        <f t="shared" si="996"/>
        <v/>
      </c>
    </row>
    <row r="755" spans="1:154" ht="16.149999999999999" customHeight="1" x14ac:dyDescent="0.25">
      <c r="A755" s="363"/>
      <c r="D755" s="363"/>
      <c r="E755" s="363"/>
      <c r="F755" s="363"/>
      <c r="G755" s="363"/>
      <c r="H755" s="363"/>
      <c r="I755" s="363"/>
      <c r="J755" s="68">
        <f t="shared" si="1066"/>
        <v>947</v>
      </c>
      <c r="K755" s="417" t="str">
        <f t="shared" si="999"/>
        <v>Pterostylis z.sp.'red flowered'</v>
      </c>
      <c r="L755" s="417">
        <v>947</v>
      </c>
      <c r="M755" s="417" t="s">
        <v>1765</v>
      </c>
      <c r="N755" s="418" t="s">
        <v>3307</v>
      </c>
      <c r="O755" s="363" t="str">
        <f t="shared" si="1068"/>
        <v>S</v>
      </c>
      <c r="P755" s="144" t="s">
        <v>2323</v>
      </c>
      <c r="Q755" s="364" t="s">
        <v>1649</v>
      </c>
      <c r="R755" s="365">
        <v>42947</v>
      </c>
      <c r="S755" s="365">
        <v>43008</v>
      </c>
      <c r="T755" s="603" t="s">
        <v>7894</v>
      </c>
      <c r="U755" s="603" t="s">
        <v>7894</v>
      </c>
      <c r="V755" s="603" t="s">
        <v>7894</v>
      </c>
      <c r="W755" s="603" t="s">
        <v>7894</v>
      </c>
      <c r="X755" s="603" t="s">
        <v>7894</v>
      </c>
      <c r="Y755" s="603" t="s">
        <v>7894</v>
      </c>
      <c r="Z755" s="603" t="s">
        <v>7894</v>
      </c>
      <c r="AA755" s="603" t="s">
        <v>7894</v>
      </c>
      <c r="AB755" s="603" t="s">
        <v>7894</v>
      </c>
      <c r="AC755" s="603" t="s">
        <v>7894</v>
      </c>
      <c r="AD755" s="603" t="s">
        <v>7894</v>
      </c>
      <c r="AE755" s="603" t="s">
        <v>7894</v>
      </c>
      <c r="AF755" s="605" t="s">
        <v>48</v>
      </c>
      <c r="AG755" s="605" t="s">
        <v>48</v>
      </c>
      <c r="AH755" s="366" t="s">
        <v>685</v>
      </c>
      <c r="AI755" s="363">
        <f t="shared" si="1067"/>
        <v>6</v>
      </c>
      <c r="AJ755" s="363">
        <v>34</v>
      </c>
      <c r="AK755" s="413" t="str">
        <f t="shared" si="989"/>
        <v>Snail Orchids</v>
      </c>
      <c r="AL755" s="413" t="str">
        <f t="shared" si="990"/>
        <v>Pterostylis nana</v>
      </c>
      <c r="AM755" s="486" t="s">
        <v>7608</v>
      </c>
      <c r="AN755" s="144" t="str">
        <f t="shared" si="1056"/>
        <v>erubescens</v>
      </c>
      <c r="AS755" s="69">
        <f t="shared" si="1058"/>
        <v>32</v>
      </c>
      <c r="AT755" s="69">
        <f t="shared" si="1059"/>
        <v>39</v>
      </c>
      <c r="AU755" s="69">
        <f t="shared" si="1060"/>
        <v>7</v>
      </c>
      <c r="AV755" s="69">
        <f t="shared" si="1061"/>
        <v>9</v>
      </c>
      <c r="AW755" s="81"/>
      <c r="AX755" s="70"/>
      <c r="AY755" s="364">
        <v>44527</v>
      </c>
      <c r="AZ755" s="264" t="s">
        <v>48</v>
      </c>
      <c r="BA755" s="238"/>
      <c r="BB755" s="237" t="str">
        <f t="shared" si="1062"/>
        <v/>
      </c>
      <c r="BC755" s="270">
        <f t="shared" si="1069"/>
        <v>947</v>
      </c>
      <c r="BD755" t="str">
        <f t="shared" si="1070"/>
        <v>Pterostylis z.sp.'red flowered'</v>
      </c>
      <c r="BE755" s="367" t="e">
        <f>COUNTIFS(#REF!,L755)</f>
        <v>#REF!</v>
      </c>
      <c r="BF755" s="374" t="str">
        <f t="shared" si="994"/>
        <v>n</v>
      </c>
      <c r="BG755" s="82"/>
      <c r="BH755" s="375"/>
      <c r="BI755" s="374"/>
      <c r="BJ755" s="403"/>
      <c r="CE755" t="str">
        <f t="shared" si="1064"/>
        <v>_Old species name (Pterostylis z.sp.'Ongerup')</v>
      </c>
      <c r="CF755" s="388" t="str">
        <f t="shared" si="1065"/>
        <v>Pterostylis z.sp.'Ongerup'</v>
      </c>
      <c r="CG755" t="str">
        <f t="shared" si="1003"/>
        <v/>
      </c>
      <c r="CH755" t="str">
        <f t="shared" si="1004"/>
        <v/>
      </c>
      <c r="CI755" t="str">
        <f t="shared" si="1005"/>
        <v/>
      </c>
      <c r="CJ755" t="str">
        <f t="shared" si="1006"/>
        <v/>
      </c>
      <c r="CK755" s="359" t="str">
        <f t="shared" si="1007"/>
        <v/>
      </c>
      <c r="CL755" t="str">
        <f t="shared" si="1008"/>
        <v/>
      </c>
      <c r="CM755" t="str">
        <f t="shared" si="1009"/>
        <v/>
      </c>
      <c r="CN755" t="str">
        <f t="shared" si="1010"/>
        <v/>
      </c>
      <c r="CO755" s="359" t="str">
        <f t="shared" si="1011"/>
        <v/>
      </c>
      <c r="CP755" t="str">
        <f t="shared" si="1012"/>
        <v/>
      </c>
      <c r="CQ755" t="str">
        <f t="shared" si="1013"/>
        <v/>
      </c>
      <c r="CR755" t="str">
        <f t="shared" si="1014"/>
        <v/>
      </c>
      <c r="CS755" s="359" t="str">
        <f t="shared" si="1015"/>
        <v/>
      </c>
      <c r="CT755" t="str">
        <f t="shared" si="1016"/>
        <v/>
      </c>
      <c r="CU755" t="str">
        <f t="shared" si="1017"/>
        <v/>
      </c>
      <c r="CV755" t="str">
        <f t="shared" si="1018"/>
        <v/>
      </c>
      <c r="CW755" t="str">
        <f t="shared" si="1019"/>
        <v/>
      </c>
      <c r="CX755" s="359" t="str">
        <f t="shared" si="1020"/>
        <v/>
      </c>
      <c r="CY755" t="str">
        <f t="shared" si="1021"/>
        <v/>
      </c>
      <c r="CZ755" t="str">
        <f t="shared" si="1022"/>
        <v/>
      </c>
      <c r="DA755" t="str">
        <f t="shared" si="1023"/>
        <v/>
      </c>
      <c r="DB755" s="359" t="str">
        <f t="shared" si="1024"/>
        <v/>
      </c>
      <c r="DC755" t="str">
        <f t="shared" si="1025"/>
        <v/>
      </c>
      <c r="DD755" t="str">
        <f t="shared" si="1026"/>
        <v/>
      </c>
      <c r="DE755" t="str">
        <f t="shared" si="1027"/>
        <v/>
      </c>
      <c r="DF755" s="359" t="str">
        <f t="shared" si="1028"/>
        <v/>
      </c>
      <c r="DG755" t="str">
        <f t="shared" si="1029"/>
        <v/>
      </c>
      <c r="DH755" t="str">
        <f t="shared" si="1030"/>
        <v/>
      </c>
      <c r="DI755" t="str">
        <f t="shared" si="1031"/>
        <v/>
      </c>
      <c r="DJ755" t="str">
        <f t="shared" si="1032"/>
        <v/>
      </c>
      <c r="DK755" s="359" t="str">
        <f t="shared" si="1033"/>
        <v/>
      </c>
      <c r="DL755" t="str">
        <f t="shared" si="1034"/>
        <v/>
      </c>
      <c r="DM755" t="str">
        <f t="shared" si="1035"/>
        <v/>
      </c>
      <c r="DN755" t="str">
        <f t="shared" si="1036"/>
        <v/>
      </c>
      <c r="DO755" s="359" t="str">
        <f t="shared" si="1037"/>
        <v/>
      </c>
      <c r="DP755" t="str">
        <f t="shared" si="1038"/>
        <v>X</v>
      </c>
      <c r="DQ755" t="str">
        <f t="shared" si="1039"/>
        <v>X</v>
      </c>
      <c r="DR755" t="str">
        <f t="shared" si="1040"/>
        <v>X</v>
      </c>
      <c r="DS755" s="359" t="str">
        <f t="shared" si="1041"/>
        <v>X</v>
      </c>
      <c r="DT755" t="str">
        <f t="shared" si="1042"/>
        <v>X</v>
      </c>
      <c r="DU755" t="str">
        <f t="shared" si="1043"/>
        <v>X</v>
      </c>
      <c r="DV755" t="str">
        <f t="shared" si="1044"/>
        <v>X</v>
      </c>
      <c r="DW755" t="str">
        <f t="shared" si="1045"/>
        <v>X</v>
      </c>
      <c r="DX755" s="359" t="str">
        <f t="shared" si="1046"/>
        <v>X</v>
      </c>
      <c r="DY755" t="str">
        <f t="shared" si="1047"/>
        <v>X</v>
      </c>
      <c r="DZ755" t="str">
        <f t="shared" si="1048"/>
        <v>X</v>
      </c>
      <c r="EA755" t="str">
        <f t="shared" si="1049"/>
        <v>X</v>
      </c>
      <c r="EB755" s="359" t="str">
        <f t="shared" si="1050"/>
        <v>X</v>
      </c>
      <c r="EC755" t="str">
        <f t="shared" si="1051"/>
        <v/>
      </c>
      <c r="ED755" t="str">
        <f t="shared" si="1052"/>
        <v/>
      </c>
      <c r="EE755" t="str">
        <f t="shared" si="1053"/>
        <v/>
      </c>
      <c r="EF755" t="str">
        <f t="shared" si="1054"/>
        <v/>
      </c>
      <c r="EG755" s="359" t="str">
        <f t="shared" si="1055"/>
        <v/>
      </c>
      <c r="EH755" t="str">
        <f t="shared" si="998"/>
        <v>Pterostylis z.sp.'Ongerup'</v>
      </c>
      <c r="EJ755" t="str">
        <f t="shared" si="1063"/>
        <v>Pterostylis z.sp.'red flowered'</v>
      </c>
      <c r="EK755" s="100">
        <f t="shared" si="1072"/>
        <v>0</v>
      </c>
      <c r="EL755" s="3">
        <f t="shared" si="1073"/>
        <v>0</v>
      </c>
      <c r="EM755" s="3">
        <f t="shared" si="1073"/>
        <v>0</v>
      </c>
      <c r="EN755" s="3">
        <f t="shared" si="1073"/>
        <v>0</v>
      </c>
      <c r="EO755" s="3">
        <f t="shared" si="1073"/>
        <v>0</v>
      </c>
      <c r="EP755" s="3">
        <f t="shared" si="1073"/>
        <v>0</v>
      </c>
      <c r="EQ755" s="3">
        <f t="shared" si="1073"/>
        <v>1</v>
      </c>
      <c r="ER755" s="3">
        <f t="shared" si="1073"/>
        <v>1</v>
      </c>
      <c r="ES755" s="3">
        <f t="shared" si="1073"/>
        <v>1</v>
      </c>
      <c r="ET755" s="3">
        <f t="shared" si="1071"/>
        <v>0</v>
      </c>
      <c r="EU755" s="3">
        <f t="shared" si="1071"/>
        <v>0</v>
      </c>
      <c r="EV755" s="24">
        <f t="shared" si="1071"/>
        <v>0</v>
      </c>
      <c r="EW755" s="245">
        <f t="shared" si="997"/>
        <v>3</v>
      </c>
      <c r="EX755" s="262" t="str">
        <f t="shared" si="996"/>
        <v/>
      </c>
    </row>
    <row r="756" spans="1:154" ht="15.95" customHeight="1" x14ac:dyDescent="0.25">
      <c r="A756" s="363"/>
      <c r="D756" s="363"/>
      <c r="E756" s="363"/>
      <c r="F756" s="363"/>
      <c r="G756" s="363"/>
      <c r="H756" s="363"/>
      <c r="I756" s="363"/>
      <c r="J756" s="68">
        <f t="shared" si="1066"/>
        <v>765</v>
      </c>
      <c r="K756" s="417" t="str">
        <f t="shared" si="999"/>
        <v>Pterostylis z.sp.'robust' (hamiltonii)</v>
      </c>
      <c r="L756" s="417">
        <v>765</v>
      </c>
      <c r="M756" s="417" t="s">
        <v>1765</v>
      </c>
      <c r="N756" s="418" t="s">
        <v>3308</v>
      </c>
      <c r="O756" s="363" t="str">
        <f t="shared" si="1068"/>
        <v>S</v>
      </c>
      <c r="P756" s="144" t="s">
        <v>2323</v>
      </c>
      <c r="Q756" s="364" t="s">
        <v>3046</v>
      </c>
      <c r="R756" s="365">
        <v>42886</v>
      </c>
      <c r="S756" s="365">
        <v>42948</v>
      </c>
      <c r="T756" s="603" t="s">
        <v>7894</v>
      </c>
      <c r="U756" s="603" t="s">
        <v>7894</v>
      </c>
      <c r="V756" s="603" t="s">
        <v>7894</v>
      </c>
      <c r="W756" s="603" t="s">
        <v>7894</v>
      </c>
      <c r="X756" s="603" t="s">
        <v>7894</v>
      </c>
      <c r="Y756" s="603" t="s">
        <v>7894</v>
      </c>
      <c r="Z756" s="603" t="s">
        <v>7894</v>
      </c>
      <c r="AA756" s="603" t="s">
        <v>7894</v>
      </c>
      <c r="AB756" s="603" t="s">
        <v>7894</v>
      </c>
      <c r="AC756" s="603" t="s">
        <v>7894</v>
      </c>
      <c r="AD756" s="603" t="s">
        <v>7894</v>
      </c>
      <c r="AE756" s="603" t="s">
        <v>7894</v>
      </c>
      <c r="AF756" s="605" t="s">
        <v>48</v>
      </c>
      <c r="AG756" s="605" t="s">
        <v>48</v>
      </c>
      <c r="AH756" s="366" t="s">
        <v>685</v>
      </c>
      <c r="AI756" s="363">
        <f t="shared" si="1067"/>
        <v>6</v>
      </c>
      <c r="AJ756" s="363">
        <v>30</v>
      </c>
      <c r="AK756" s="413" t="str">
        <f t="shared" si="989"/>
        <v>Shell Orchids</v>
      </c>
      <c r="AL756" s="413" t="str">
        <f t="shared" si="990"/>
        <v>Pterostylis aspera</v>
      </c>
      <c r="AM756" s="486" t="s">
        <v>7608</v>
      </c>
      <c r="AN756" s="144" t="str">
        <f t="shared" si="1056"/>
        <v>hamiltonii</v>
      </c>
      <c r="AS756" s="69">
        <f t="shared" si="1058"/>
        <v>23</v>
      </c>
      <c r="AT756" s="69">
        <f t="shared" si="1059"/>
        <v>31</v>
      </c>
      <c r="AU756" s="69">
        <f t="shared" si="1060"/>
        <v>5</v>
      </c>
      <c r="AV756" s="69">
        <f t="shared" si="1061"/>
        <v>8</v>
      </c>
      <c r="AW756" s="81"/>
      <c r="AX756" s="70"/>
      <c r="AY756" s="364">
        <v>11054</v>
      </c>
      <c r="AZ756" s="264" t="s">
        <v>48</v>
      </c>
      <c r="BA756" s="238"/>
      <c r="BB756" s="237" t="str">
        <f t="shared" si="1062"/>
        <v/>
      </c>
      <c r="BC756" s="270">
        <f t="shared" si="1069"/>
        <v>765</v>
      </c>
      <c r="BD756" t="str">
        <f t="shared" si="1070"/>
        <v>Pterostylis z.sp.'robust' (hamiltonii)</v>
      </c>
      <c r="BE756" s="367" t="e">
        <f>COUNTIFS(#REF!,L756)</f>
        <v>#REF!</v>
      </c>
      <c r="BF756" s="374" t="str">
        <f t="shared" si="994"/>
        <v>n</v>
      </c>
      <c r="BG756" s="82"/>
      <c r="BH756" s="375"/>
      <c r="BI756" s="374"/>
      <c r="BJ756" s="403"/>
      <c r="CE756" t="str">
        <f t="shared" si="1064"/>
        <v>_Old species name (Pterostylis z.sp.'red flowered')</v>
      </c>
      <c r="CF756" s="388" t="str">
        <f t="shared" si="1065"/>
        <v>Pterostylis z.sp.'red flowered'</v>
      </c>
      <c r="CG756" t="str">
        <f t="shared" si="1003"/>
        <v/>
      </c>
      <c r="CH756" t="str">
        <f t="shared" si="1004"/>
        <v/>
      </c>
      <c r="CI756" t="str">
        <f t="shared" si="1005"/>
        <v/>
      </c>
      <c r="CJ756" t="str">
        <f t="shared" si="1006"/>
        <v/>
      </c>
      <c r="CK756" s="359" t="str">
        <f t="shared" si="1007"/>
        <v/>
      </c>
      <c r="CL756" t="str">
        <f t="shared" si="1008"/>
        <v/>
      </c>
      <c r="CM756" t="str">
        <f t="shared" si="1009"/>
        <v/>
      </c>
      <c r="CN756" t="str">
        <f t="shared" si="1010"/>
        <v/>
      </c>
      <c r="CO756" s="359" t="str">
        <f t="shared" si="1011"/>
        <v/>
      </c>
      <c r="CP756" t="str">
        <f t="shared" si="1012"/>
        <v/>
      </c>
      <c r="CQ756" t="str">
        <f t="shared" si="1013"/>
        <v/>
      </c>
      <c r="CR756" t="str">
        <f t="shared" si="1014"/>
        <v/>
      </c>
      <c r="CS756" s="359" t="str">
        <f t="shared" si="1015"/>
        <v/>
      </c>
      <c r="CT756" t="str">
        <f t="shared" si="1016"/>
        <v/>
      </c>
      <c r="CU756" t="str">
        <f t="shared" si="1017"/>
        <v/>
      </c>
      <c r="CV756" t="str">
        <f t="shared" si="1018"/>
        <v/>
      </c>
      <c r="CW756" t="str">
        <f t="shared" si="1019"/>
        <v/>
      </c>
      <c r="CX756" s="359" t="str">
        <f t="shared" si="1020"/>
        <v/>
      </c>
      <c r="CY756" t="str">
        <f t="shared" si="1021"/>
        <v/>
      </c>
      <c r="CZ756" t="str">
        <f t="shared" si="1022"/>
        <v/>
      </c>
      <c r="DA756" t="str">
        <f t="shared" si="1023"/>
        <v/>
      </c>
      <c r="DB756" s="359" t="str">
        <f t="shared" si="1024"/>
        <v/>
      </c>
      <c r="DC756" t="str">
        <f t="shared" si="1025"/>
        <v/>
      </c>
      <c r="DD756" t="str">
        <f t="shared" si="1026"/>
        <v/>
      </c>
      <c r="DE756" t="str">
        <f t="shared" si="1027"/>
        <v/>
      </c>
      <c r="DF756" s="359" t="str">
        <f t="shared" si="1028"/>
        <v/>
      </c>
      <c r="DG756" t="str">
        <f t="shared" si="1029"/>
        <v/>
      </c>
      <c r="DH756" t="str">
        <f t="shared" si="1030"/>
        <v/>
      </c>
      <c r="DI756" t="str">
        <f t="shared" si="1031"/>
        <v/>
      </c>
      <c r="DJ756" t="str">
        <f t="shared" si="1032"/>
        <v/>
      </c>
      <c r="DK756" s="359" t="str">
        <f t="shared" si="1033"/>
        <v/>
      </c>
      <c r="DL756" t="str">
        <f t="shared" si="1034"/>
        <v>X</v>
      </c>
      <c r="DM756" t="str">
        <f t="shared" si="1035"/>
        <v>X</v>
      </c>
      <c r="DN756" t="str">
        <f t="shared" si="1036"/>
        <v>X</v>
      </c>
      <c r="DO756" s="359" t="str">
        <f t="shared" si="1037"/>
        <v>X</v>
      </c>
      <c r="DP756" t="str">
        <f t="shared" si="1038"/>
        <v>X</v>
      </c>
      <c r="DQ756" t="str">
        <f t="shared" si="1039"/>
        <v>X</v>
      </c>
      <c r="DR756" t="str">
        <f t="shared" si="1040"/>
        <v>X</v>
      </c>
      <c r="DS756" s="359" t="str">
        <f t="shared" si="1041"/>
        <v>X</v>
      </c>
      <c r="DT756" t="str">
        <f t="shared" si="1042"/>
        <v/>
      </c>
      <c r="DU756" t="str">
        <f t="shared" si="1043"/>
        <v/>
      </c>
      <c r="DV756" t="str">
        <f t="shared" si="1044"/>
        <v/>
      </c>
      <c r="DW756" t="str">
        <f t="shared" si="1045"/>
        <v/>
      </c>
      <c r="DX756" s="359" t="str">
        <f t="shared" si="1046"/>
        <v/>
      </c>
      <c r="DY756" t="str">
        <f t="shared" si="1047"/>
        <v/>
      </c>
      <c r="DZ756" t="str">
        <f t="shared" si="1048"/>
        <v/>
      </c>
      <c r="EA756" t="str">
        <f t="shared" si="1049"/>
        <v/>
      </c>
      <c r="EB756" s="359" t="str">
        <f t="shared" si="1050"/>
        <v/>
      </c>
      <c r="EC756" t="str">
        <f t="shared" si="1051"/>
        <v/>
      </c>
      <c r="ED756" t="str">
        <f t="shared" si="1052"/>
        <v/>
      </c>
      <c r="EE756" t="str">
        <f t="shared" si="1053"/>
        <v/>
      </c>
      <c r="EF756" t="str">
        <f t="shared" si="1054"/>
        <v/>
      </c>
      <c r="EG756" s="359" t="str">
        <f t="shared" si="1055"/>
        <v/>
      </c>
      <c r="EH756" t="str">
        <f t="shared" si="998"/>
        <v>Pterostylis z.sp.'red flowered'</v>
      </c>
      <c r="EJ756" t="str">
        <f t="shared" si="1063"/>
        <v>Pterostylis z.sp.'robust' (hamiltonii)</v>
      </c>
      <c r="EK756" s="100">
        <f t="shared" si="1072"/>
        <v>0</v>
      </c>
      <c r="EL756" s="3">
        <f t="shared" si="1073"/>
        <v>0</v>
      </c>
      <c r="EM756" s="3">
        <f t="shared" si="1073"/>
        <v>0</v>
      </c>
      <c r="EN756" s="3">
        <f t="shared" si="1073"/>
        <v>0</v>
      </c>
      <c r="EO756" s="3">
        <f t="shared" si="1073"/>
        <v>1</v>
      </c>
      <c r="EP756" s="3">
        <f t="shared" si="1073"/>
        <v>1</v>
      </c>
      <c r="EQ756" s="3">
        <f t="shared" si="1073"/>
        <v>1</v>
      </c>
      <c r="ER756" s="3">
        <f t="shared" si="1073"/>
        <v>1</v>
      </c>
      <c r="ES756" s="3">
        <f t="shared" si="1073"/>
        <v>0</v>
      </c>
      <c r="ET756" s="3">
        <f t="shared" si="1071"/>
        <v>0</v>
      </c>
      <c r="EU756" s="3">
        <f t="shared" si="1071"/>
        <v>0</v>
      </c>
      <c r="EV756" s="24">
        <f t="shared" si="1071"/>
        <v>0</v>
      </c>
      <c r="EW756" s="245">
        <f t="shared" si="997"/>
        <v>4</v>
      </c>
      <c r="EX756" s="262" t="str">
        <f t="shared" si="996"/>
        <v/>
      </c>
    </row>
    <row r="757" spans="1:154" ht="16.149999999999999" customHeight="1" x14ac:dyDescent="0.25">
      <c r="A757" s="363"/>
      <c r="D757" s="363"/>
      <c r="E757" s="363"/>
      <c r="F757" s="363"/>
      <c r="G757" s="363"/>
      <c r="H757" s="363"/>
      <c r="I757" s="363"/>
      <c r="J757" s="68">
        <f t="shared" si="1066"/>
        <v>778</v>
      </c>
      <c r="K757" s="417" t="str">
        <f t="shared" si="999"/>
        <v>Pterostylis z.sp.'slender' (crinkled leaf)</v>
      </c>
      <c r="L757" s="417">
        <v>778</v>
      </c>
      <c r="M757" s="417" t="s">
        <v>1765</v>
      </c>
      <c r="N757" s="418" t="s">
        <v>3311</v>
      </c>
      <c r="O757" s="363" t="str">
        <f t="shared" si="1068"/>
        <v>S</v>
      </c>
      <c r="P757" s="144" t="s">
        <v>2323</v>
      </c>
      <c r="Q757" s="364" t="s">
        <v>1876</v>
      </c>
      <c r="R757" s="365">
        <v>42916</v>
      </c>
      <c r="S757" s="365">
        <v>43008</v>
      </c>
      <c r="T757" s="603" t="s">
        <v>7894</v>
      </c>
      <c r="U757" s="603" t="s">
        <v>7894</v>
      </c>
      <c r="V757" s="603" t="s">
        <v>7894</v>
      </c>
      <c r="W757" s="603" t="s">
        <v>7894</v>
      </c>
      <c r="X757" s="603" t="s">
        <v>7894</v>
      </c>
      <c r="Y757" s="603" t="s">
        <v>7894</v>
      </c>
      <c r="Z757" s="603" t="s">
        <v>7894</v>
      </c>
      <c r="AA757" s="603" t="s">
        <v>7894</v>
      </c>
      <c r="AB757" s="603" t="s">
        <v>7894</v>
      </c>
      <c r="AC757" s="603" t="s">
        <v>7894</v>
      </c>
      <c r="AD757" s="603" t="s">
        <v>7894</v>
      </c>
      <c r="AE757" s="603" t="s">
        <v>7894</v>
      </c>
      <c r="AF757" s="605" t="s">
        <v>48</v>
      </c>
      <c r="AG757" s="605" t="s">
        <v>48</v>
      </c>
      <c r="AH757" s="366" t="s">
        <v>685</v>
      </c>
      <c r="AI757" s="363">
        <f t="shared" si="1067"/>
        <v>6</v>
      </c>
      <c r="AJ757" s="363">
        <v>34</v>
      </c>
      <c r="AK757" s="413" t="str">
        <f t="shared" si="989"/>
        <v>Snail Orchids</v>
      </c>
      <c r="AL757" s="413" t="str">
        <f t="shared" si="990"/>
        <v>Pterostylis nana</v>
      </c>
      <c r="AM757" s="486" t="s">
        <v>7608</v>
      </c>
      <c r="AN757" s="144" t="str">
        <f t="shared" ref="AN757:AN765" si="1074">VLOOKUP(L757,$L$3:$N$827,3,FALSE)</f>
        <v>crispula</v>
      </c>
      <c r="AS757" s="69">
        <f t="shared" si="1058"/>
        <v>27</v>
      </c>
      <c r="AT757" s="69">
        <f t="shared" si="1059"/>
        <v>39</v>
      </c>
      <c r="AU757" s="69">
        <f t="shared" si="1060"/>
        <v>6</v>
      </c>
      <c r="AV757" s="69">
        <f t="shared" si="1061"/>
        <v>9</v>
      </c>
      <c r="AW757" s="81"/>
      <c r="AX757" s="364" t="s">
        <v>1055</v>
      </c>
      <c r="AY757" s="364">
        <v>18655</v>
      </c>
      <c r="AZ757" s="264" t="s">
        <v>48</v>
      </c>
      <c r="BA757" s="238"/>
      <c r="BB757" s="237" t="str">
        <f t="shared" si="1062"/>
        <v/>
      </c>
      <c r="BC757" s="270">
        <f t="shared" si="1069"/>
        <v>778</v>
      </c>
      <c r="BD757" t="str">
        <f t="shared" si="1070"/>
        <v>Pterostylis z.sp.'slender' (crinkled leaf)</v>
      </c>
      <c r="BE757" s="367" t="e">
        <f>COUNTIFS(#REF!,L757)</f>
        <v>#REF!</v>
      </c>
      <c r="BF757" s="374" t="str">
        <f t="shared" si="994"/>
        <v>n</v>
      </c>
      <c r="BG757" s="82"/>
      <c r="BH757" s="375"/>
      <c r="BI757" s="374"/>
      <c r="BJ757" s="403"/>
      <c r="CE757" t="str">
        <f t="shared" si="1064"/>
        <v>_Old species name (Pterostylis z.sp.'robust' (hamiltonii))</v>
      </c>
      <c r="CF757" s="388" t="str">
        <f t="shared" si="1065"/>
        <v>Pterostylis z.sp.'robust' (hamiltonii)</v>
      </c>
      <c r="CG757" t="str">
        <f t="shared" si="1003"/>
        <v/>
      </c>
      <c r="CH757" t="str">
        <f t="shared" si="1004"/>
        <v/>
      </c>
      <c r="CI757" t="str">
        <f t="shared" si="1005"/>
        <v/>
      </c>
      <c r="CJ757" t="str">
        <f t="shared" si="1006"/>
        <v/>
      </c>
      <c r="CK757" s="359" t="str">
        <f t="shared" si="1007"/>
        <v/>
      </c>
      <c r="CL757" t="str">
        <f t="shared" si="1008"/>
        <v/>
      </c>
      <c r="CM757" t="str">
        <f t="shared" si="1009"/>
        <v/>
      </c>
      <c r="CN757" t="str">
        <f t="shared" si="1010"/>
        <v/>
      </c>
      <c r="CO757" s="359" t="str">
        <f t="shared" si="1011"/>
        <v/>
      </c>
      <c r="CP757" t="str">
        <f t="shared" si="1012"/>
        <v/>
      </c>
      <c r="CQ757" t="str">
        <f t="shared" si="1013"/>
        <v/>
      </c>
      <c r="CR757" t="str">
        <f t="shared" si="1014"/>
        <v/>
      </c>
      <c r="CS757" s="359" t="str">
        <f t="shared" si="1015"/>
        <v/>
      </c>
      <c r="CT757" t="str">
        <f t="shared" si="1016"/>
        <v/>
      </c>
      <c r="CU757" t="str">
        <f t="shared" si="1017"/>
        <v/>
      </c>
      <c r="CV757" t="str">
        <f t="shared" si="1018"/>
        <v/>
      </c>
      <c r="CW757" t="str">
        <f t="shared" si="1019"/>
        <v/>
      </c>
      <c r="CX757" s="359" t="str">
        <f t="shared" si="1020"/>
        <v/>
      </c>
      <c r="CY757" t="str">
        <f t="shared" si="1021"/>
        <v/>
      </c>
      <c r="CZ757" t="str">
        <f t="shared" si="1022"/>
        <v/>
      </c>
      <c r="DA757" t="str">
        <f t="shared" si="1023"/>
        <v/>
      </c>
      <c r="DB757" s="359" t="str">
        <f t="shared" si="1024"/>
        <v/>
      </c>
      <c r="DC757" t="str">
        <f t="shared" si="1025"/>
        <v>X</v>
      </c>
      <c r="DD757" t="str">
        <f t="shared" si="1026"/>
        <v>X</v>
      </c>
      <c r="DE757" t="str">
        <f t="shared" si="1027"/>
        <v>X</v>
      </c>
      <c r="DF757" s="359" t="str">
        <f t="shared" si="1028"/>
        <v>X</v>
      </c>
      <c r="DG757" t="str">
        <f t="shared" si="1029"/>
        <v>X</v>
      </c>
      <c r="DH757" t="str">
        <f t="shared" si="1030"/>
        <v>X</v>
      </c>
      <c r="DI757" t="str">
        <f t="shared" si="1031"/>
        <v>X</v>
      </c>
      <c r="DJ757" t="str">
        <f t="shared" si="1032"/>
        <v>X</v>
      </c>
      <c r="DK757" s="359" t="str">
        <f t="shared" si="1033"/>
        <v>X</v>
      </c>
      <c r="DL757" t="str">
        <f t="shared" si="1034"/>
        <v/>
      </c>
      <c r="DM757" t="str">
        <f t="shared" si="1035"/>
        <v/>
      </c>
      <c r="DN757" t="str">
        <f t="shared" si="1036"/>
        <v/>
      </c>
      <c r="DO757" s="359" t="str">
        <f t="shared" si="1037"/>
        <v/>
      </c>
      <c r="DP757" t="str">
        <f t="shared" si="1038"/>
        <v/>
      </c>
      <c r="DQ757" t="str">
        <f t="shared" si="1039"/>
        <v/>
      </c>
      <c r="DR757" t="str">
        <f t="shared" si="1040"/>
        <v/>
      </c>
      <c r="DS757" s="359" t="str">
        <f t="shared" si="1041"/>
        <v/>
      </c>
      <c r="DT757" t="str">
        <f t="shared" si="1042"/>
        <v/>
      </c>
      <c r="DU757" t="str">
        <f t="shared" si="1043"/>
        <v/>
      </c>
      <c r="DV757" t="str">
        <f t="shared" si="1044"/>
        <v/>
      </c>
      <c r="DW757" t="str">
        <f t="shared" si="1045"/>
        <v/>
      </c>
      <c r="DX757" s="359" t="str">
        <f t="shared" si="1046"/>
        <v/>
      </c>
      <c r="DY757" t="str">
        <f t="shared" si="1047"/>
        <v/>
      </c>
      <c r="DZ757" t="str">
        <f t="shared" si="1048"/>
        <v/>
      </c>
      <c r="EA757" t="str">
        <f t="shared" si="1049"/>
        <v/>
      </c>
      <c r="EB757" s="359" t="str">
        <f t="shared" si="1050"/>
        <v/>
      </c>
      <c r="EC757" t="str">
        <f t="shared" si="1051"/>
        <v/>
      </c>
      <c r="ED757" t="str">
        <f t="shared" si="1052"/>
        <v/>
      </c>
      <c r="EE757" t="str">
        <f t="shared" si="1053"/>
        <v/>
      </c>
      <c r="EF757" t="str">
        <f t="shared" si="1054"/>
        <v/>
      </c>
      <c r="EG757" s="359" t="str">
        <f t="shared" si="1055"/>
        <v/>
      </c>
      <c r="EH757" t="str">
        <f t="shared" si="998"/>
        <v>Pterostylis z.sp.'robust' (hamiltonii)</v>
      </c>
      <c r="EJ757" t="str">
        <f t="shared" si="1063"/>
        <v>Pterostylis z.sp.'slender' (crinkled leaf)</v>
      </c>
      <c r="EK757" s="100">
        <f t="shared" si="1072"/>
        <v>0</v>
      </c>
      <c r="EL757" s="3">
        <f t="shared" si="1073"/>
        <v>0</v>
      </c>
      <c r="EM757" s="3">
        <f t="shared" si="1073"/>
        <v>0</v>
      </c>
      <c r="EN757" s="3">
        <f t="shared" si="1073"/>
        <v>0</v>
      </c>
      <c r="EO757" s="3">
        <f t="shared" si="1073"/>
        <v>0</v>
      </c>
      <c r="EP757" s="3">
        <f t="shared" si="1073"/>
        <v>1</v>
      </c>
      <c r="EQ757" s="3">
        <f t="shared" si="1073"/>
        <v>1</v>
      </c>
      <c r="ER757" s="3">
        <f t="shared" si="1073"/>
        <v>1</v>
      </c>
      <c r="ES757" s="3">
        <f t="shared" si="1073"/>
        <v>1</v>
      </c>
      <c r="ET757" s="3">
        <f t="shared" si="1071"/>
        <v>0</v>
      </c>
      <c r="EU757" s="3">
        <f t="shared" si="1071"/>
        <v>0</v>
      </c>
      <c r="EV757" s="24">
        <f t="shared" si="1071"/>
        <v>0</v>
      </c>
      <c r="EW757" s="245">
        <f t="shared" si="997"/>
        <v>4</v>
      </c>
      <c r="EX757" s="262" t="str">
        <f t="shared" si="996"/>
        <v/>
      </c>
    </row>
    <row r="758" spans="1:154" ht="16.149999999999999" customHeight="1" x14ac:dyDescent="0.25">
      <c r="A758" s="363"/>
      <c r="D758" s="363"/>
      <c r="E758" s="363"/>
      <c r="F758" s="363"/>
      <c r="G758" s="363"/>
      <c r="H758" s="363"/>
      <c r="I758" s="363"/>
      <c r="J758" s="68">
        <f t="shared" si="1066"/>
        <v>1206</v>
      </c>
      <c r="K758" s="417" t="str">
        <f t="shared" si="999"/>
        <v>Pterostylis z.sp.'slender' (skinny)</v>
      </c>
      <c r="L758" s="417">
        <v>1206</v>
      </c>
      <c r="M758" s="417" t="s">
        <v>1765</v>
      </c>
      <c r="N758" s="418" t="s">
        <v>3312</v>
      </c>
      <c r="O758" s="363" t="str">
        <f t="shared" si="1068"/>
        <v>S</v>
      </c>
      <c r="P758" s="144" t="s">
        <v>2323</v>
      </c>
      <c r="Q758" s="364" t="s">
        <v>3196</v>
      </c>
      <c r="R758" s="365">
        <v>42948</v>
      </c>
      <c r="S758" s="365">
        <v>43008</v>
      </c>
      <c r="T758" s="603" t="s">
        <v>7894</v>
      </c>
      <c r="U758" s="603" t="s">
        <v>7894</v>
      </c>
      <c r="V758" s="603" t="s">
        <v>7894</v>
      </c>
      <c r="W758" s="603" t="s">
        <v>7894</v>
      </c>
      <c r="X758" s="603" t="s">
        <v>7894</v>
      </c>
      <c r="Y758" s="603" t="s">
        <v>7894</v>
      </c>
      <c r="Z758" s="603" t="s">
        <v>7894</v>
      </c>
      <c r="AA758" s="603" t="s">
        <v>7894</v>
      </c>
      <c r="AB758" s="603" t="s">
        <v>7894</v>
      </c>
      <c r="AC758" s="603" t="s">
        <v>7894</v>
      </c>
      <c r="AD758" s="603" t="s">
        <v>7894</v>
      </c>
      <c r="AE758" s="603" t="s">
        <v>7894</v>
      </c>
      <c r="AF758" s="605" t="s">
        <v>48</v>
      </c>
      <c r="AG758" s="605" t="s">
        <v>48</v>
      </c>
      <c r="AH758" s="366" t="s">
        <v>685</v>
      </c>
      <c r="AI758" s="363">
        <f t="shared" si="1067"/>
        <v>6</v>
      </c>
      <c r="AJ758" s="363">
        <v>0</v>
      </c>
      <c r="AK758" s="413" t="str">
        <f t="shared" si="989"/>
        <v>None</v>
      </c>
      <c r="AL758" s="413" t="str">
        <f t="shared" si="990"/>
        <v>None</v>
      </c>
      <c r="AM758" s="486" t="s">
        <v>7608</v>
      </c>
      <c r="AN758" s="144" t="str">
        <f t="shared" si="1074"/>
        <v>z.sp.'slender' (skinny)</v>
      </c>
      <c r="AS758" s="69">
        <f t="shared" si="1058"/>
        <v>32</v>
      </c>
      <c r="AT758" s="69">
        <f t="shared" si="1059"/>
        <v>39</v>
      </c>
      <c r="AU758" s="69">
        <f t="shared" si="1060"/>
        <v>8</v>
      </c>
      <c r="AV758" s="69">
        <f t="shared" si="1061"/>
        <v>9</v>
      </c>
      <c r="AW758" s="81"/>
      <c r="AX758" s="70"/>
      <c r="AY758" s="364" t="e">
        <v>#N/A</v>
      </c>
      <c r="AZ758" s="264" t="s">
        <v>48</v>
      </c>
      <c r="BA758" s="238"/>
      <c r="BB758" s="237" t="str">
        <f t="shared" si="1062"/>
        <v/>
      </c>
      <c r="BC758" s="270">
        <f t="shared" si="1069"/>
        <v>1206</v>
      </c>
      <c r="BD758" t="str">
        <f t="shared" si="1070"/>
        <v>Pterostylis z.sp.'slender' (skinny)</v>
      </c>
      <c r="BE758" s="367" t="e">
        <f>COUNTIFS(#REF!,L758)</f>
        <v>#REF!</v>
      </c>
      <c r="BF758" s="374" t="str">
        <f t="shared" si="994"/>
        <v>n</v>
      </c>
      <c r="BG758" s="82"/>
      <c r="BH758" s="375"/>
      <c r="BI758" s="374"/>
      <c r="BJ758" s="403"/>
      <c r="CE758" t="str">
        <f t="shared" si="1064"/>
        <v>_Old species name (Pterostylis z.sp.'slender' (crinkled leaf))</v>
      </c>
      <c r="CF758" s="388" t="str">
        <f t="shared" si="1065"/>
        <v>Pterostylis z.sp.'slender' (crinkled leaf)</v>
      </c>
      <c r="CG758" t="str">
        <f t="shared" si="1003"/>
        <v/>
      </c>
      <c r="CH758" t="str">
        <f t="shared" si="1004"/>
        <v/>
      </c>
      <c r="CI758" t="str">
        <f t="shared" si="1005"/>
        <v/>
      </c>
      <c r="CJ758" t="str">
        <f t="shared" si="1006"/>
        <v/>
      </c>
      <c r="CK758" s="359" t="str">
        <f t="shared" si="1007"/>
        <v/>
      </c>
      <c r="CL758" t="str">
        <f t="shared" si="1008"/>
        <v/>
      </c>
      <c r="CM758" t="str">
        <f t="shared" si="1009"/>
        <v/>
      </c>
      <c r="CN758" t="str">
        <f t="shared" si="1010"/>
        <v/>
      </c>
      <c r="CO758" s="359" t="str">
        <f t="shared" si="1011"/>
        <v/>
      </c>
      <c r="CP758" t="str">
        <f t="shared" si="1012"/>
        <v/>
      </c>
      <c r="CQ758" t="str">
        <f t="shared" si="1013"/>
        <v/>
      </c>
      <c r="CR758" t="str">
        <f t="shared" si="1014"/>
        <v/>
      </c>
      <c r="CS758" s="359" t="str">
        <f t="shared" si="1015"/>
        <v/>
      </c>
      <c r="CT758" t="str">
        <f t="shared" si="1016"/>
        <v/>
      </c>
      <c r="CU758" t="str">
        <f t="shared" si="1017"/>
        <v/>
      </c>
      <c r="CV758" t="str">
        <f t="shared" si="1018"/>
        <v/>
      </c>
      <c r="CW758" t="str">
        <f t="shared" si="1019"/>
        <v/>
      </c>
      <c r="CX758" s="359" t="str">
        <f t="shared" si="1020"/>
        <v/>
      </c>
      <c r="CY758" t="str">
        <f t="shared" si="1021"/>
        <v/>
      </c>
      <c r="CZ758" t="str">
        <f t="shared" si="1022"/>
        <v/>
      </c>
      <c r="DA758" t="str">
        <f t="shared" si="1023"/>
        <v/>
      </c>
      <c r="DB758" s="359" t="str">
        <f t="shared" si="1024"/>
        <v/>
      </c>
      <c r="DC758" t="str">
        <f t="shared" si="1025"/>
        <v/>
      </c>
      <c r="DD758" t="str">
        <f t="shared" si="1026"/>
        <v/>
      </c>
      <c r="DE758" t="str">
        <f t="shared" si="1027"/>
        <v/>
      </c>
      <c r="DF758" s="359" t="str">
        <f t="shared" si="1028"/>
        <v/>
      </c>
      <c r="DG758" t="str">
        <f t="shared" si="1029"/>
        <v>X</v>
      </c>
      <c r="DH758" t="str">
        <f t="shared" si="1030"/>
        <v>X</v>
      </c>
      <c r="DI758" t="str">
        <f t="shared" si="1031"/>
        <v>X</v>
      </c>
      <c r="DJ758" t="str">
        <f t="shared" si="1032"/>
        <v>X</v>
      </c>
      <c r="DK758" s="359" t="str">
        <f t="shared" si="1033"/>
        <v>X</v>
      </c>
      <c r="DL758" t="str">
        <f t="shared" si="1034"/>
        <v>X</v>
      </c>
      <c r="DM758" t="str">
        <f t="shared" si="1035"/>
        <v>X</v>
      </c>
      <c r="DN758" t="str">
        <f t="shared" si="1036"/>
        <v>X</v>
      </c>
      <c r="DO758" s="359" t="str">
        <f t="shared" si="1037"/>
        <v>X</v>
      </c>
      <c r="DP758" t="str">
        <f t="shared" si="1038"/>
        <v>X</v>
      </c>
      <c r="DQ758" t="str">
        <f t="shared" si="1039"/>
        <v>X</v>
      </c>
      <c r="DR758" t="str">
        <f t="shared" si="1040"/>
        <v>X</v>
      </c>
      <c r="DS758" s="359" t="str">
        <f t="shared" si="1041"/>
        <v>X</v>
      </c>
      <c r="DT758" t="str">
        <f t="shared" si="1042"/>
        <v/>
      </c>
      <c r="DU758" t="str">
        <f t="shared" si="1043"/>
        <v/>
      </c>
      <c r="DV758" t="str">
        <f t="shared" si="1044"/>
        <v/>
      </c>
      <c r="DW758" t="str">
        <f t="shared" si="1045"/>
        <v/>
      </c>
      <c r="DX758" s="359" t="str">
        <f t="shared" si="1046"/>
        <v/>
      </c>
      <c r="DY758" t="str">
        <f t="shared" si="1047"/>
        <v/>
      </c>
      <c r="DZ758" t="str">
        <f t="shared" si="1048"/>
        <v/>
      </c>
      <c r="EA758" t="str">
        <f t="shared" si="1049"/>
        <v/>
      </c>
      <c r="EB758" s="359" t="str">
        <f t="shared" si="1050"/>
        <v/>
      </c>
      <c r="EC758" t="str">
        <f t="shared" si="1051"/>
        <v/>
      </c>
      <c r="ED758" t="str">
        <f t="shared" si="1052"/>
        <v/>
      </c>
      <c r="EE758" t="str">
        <f t="shared" si="1053"/>
        <v/>
      </c>
      <c r="EF758" t="str">
        <f t="shared" si="1054"/>
        <v/>
      </c>
      <c r="EG758" s="359" t="str">
        <f t="shared" si="1055"/>
        <v/>
      </c>
      <c r="EH758" t="str">
        <f t="shared" si="998"/>
        <v>Pterostylis z.sp.'slender' (crinkled leaf)</v>
      </c>
      <c r="EJ758" t="str">
        <f t="shared" si="1063"/>
        <v>Pterostylis z.sp.'slender' (skinny)</v>
      </c>
      <c r="EK758" s="100">
        <f t="shared" si="1072"/>
        <v>0</v>
      </c>
      <c r="EL758" s="3">
        <f t="shared" si="1072"/>
        <v>0</v>
      </c>
      <c r="EM758" s="3">
        <f t="shared" si="1072"/>
        <v>0</v>
      </c>
      <c r="EN758" s="3">
        <f t="shared" si="1072"/>
        <v>0</v>
      </c>
      <c r="EO758" s="3">
        <f t="shared" si="1072"/>
        <v>0</v>
      </c>
      <c r="EP758" s="3">
        <f t="shared" si="1072"/>
        <v>0</v>
      </c>
      <c r="EQ758" s="3">
        <f t="shared" si="1072"/>
        <v>0</v>
      </c>
      <c r="ER758" s="3">
        <f t="shared" si="1072"/>
        <v>1</v>
      </c>
      <c r="ES758" s="3">
        <f t="shared" si="1072"/>
        <v>1</v>
      </c>
      <c r="ET758" s="3">
        <f t="shared" si="1072"/>
        <v>0</v>
      </c>
      <c r="EU758" s="3">
        <f t="shared" si="1072"/>
        <v>0</v>
      </c>
      <c r="EV758" s="24">
        <f t="shared" si="1072"/>
        <v>0</v>
      </c>
      <c r="EW758" s="245">
        <f t="shared" si="997"/>
        <v>2</v>
      </c>
      <c r="EX758" s="262" t="str">
        <f t="shared" si="996"/>
        <v/>
      </c>
    </row>
    <row r="759" spans="1:154" ht="16.149999999999999" customHeight="1" x14ac:dyDescent="0.25">
      <c r="A759" s="363"/>
      <c r="D759" s="363"/>
      <c r="E759" s="363"/>
      <c r="F759" s="363"/>
      <c r="G759" s="363"/>
      <c r="H759" s="363"/>
      <c r="I759" s="363"/>
      <c r="J759" s="68">
        <f t="shared" si="1066"/>
        <v>762</v>
      </c>
      <c r="K759" s="417" t="str">
        <f t="shared" si="999"/>
        <v>Pterostylis z.sp.'slender rufa'</v>
      </c>
      <c r="L759" s="417">
        <v>762</v>
      </c>
      <c r="M759" s="417" t="s">
        <v>1765</v>
      </c>
      <c r="N759" s="418" t="s">
        <v>3313</v>
      </c>
      <c r="O759" s="363" t="str">
        <f t="shared" si="1068"/>
        <v>S</v>
      </c>
      <c r="P759" s="144" t="s">
        <v>2323</v>
      </c>
      <c r="Q759" s="364" t="s">
        <v>3078</v>
      </c>
      <c r="R759" s="365">
        <v>42979</v>
      </c>
      <c r="S759" s="365">
        <v>43039</v>
      </c>
      <c r="T759" s="603" t="s">
        <v>7894</v>
      </c>
      <c r="U759" s="603" t="s">
        <v>7894</v>
      </c>
      <c r="V759" s="603" t="s">
        <v>7894</v>
      </c>
      <c r="W759" s="603" t="s">
        <v>7894</v>
      </c>
      <c r="X759" s="603" t="s">
        <v>7894</v>
      </c>
      <c r="Y759" s="603" t="s">
        <v>7894</v>
      </c>
      <c r="Z759" s="603" t="s">
        <v>7894</v>
      </c>
      <c r="AA759" s="603" t="s">
        <v>7894</v>
      </c>
      <c r="AB759" s="603" t="s">
        <v>7894</v>
      </c>
      <c r="AC759" s="603" t="s">
        <v>7894</v>
      </c>
      <c r="AD759" s="603" t="s">
        <v>7894</v>
      </c>
      <c r="AE759" s="603" t="s">
        <v>7894</v>
      </c>
      <c r="AF759" s="605" t="s">
        <v>48</v>
      </c>
      <c r="AG759" s="605" t="s">
        <v>48</v>
      </c>
      <c r="AH759" s="366" t="s">
        <v>685</v>
      </c>
      <c r="AI759" s="363">
        <f t="shared" si="1067"/>
        <v>6</v>
      </c>
      <c r="AJ759" s="363">
        <v>36</v>
      </c>
      <c r="AK759" s="413" t="str">
        <f t="shared" si="989"/>
        <v>Rufus Greenhoods</v>
      </c>
      <c r="AL759" s="413" t="str">
        <f t="shared" si="990"/>
        <v>Pterostylis rufa</v>
      </c>
      <c r="AM759" s="486" t="s">
        <v>7608</v>
      </c>
      <c r="AN759" s="144" t="str">
        <f t="shared" si="1074"/>
        <v>macrosceles</v>
      </c>
      <c r="AS759" s="69">
        <f t="shared" si="1058"/>
        <v>36</v>
      </c>
      <c r="AT759" s="69">
        <f t="shared" si="1059"/>
        <v>44</v>
      </c>
      <c r="AU759" s="69">
        <f t="shared" si="1060"/>
        <v>9</v>
      </c>
      <c r="AV759" s="69">
        <f t="shared" si="1061"/>
        <v>10</v>
      </c>
      <c r="AW759" s="81"/>
      <c r="AX759" s="364" t="s">
        <v>1055</v>
      </c>
      <c r="AY759" s="364">
        <v>45353</v>
      </c>
      <c r="AZ759" s="264" t="s">
        <v>48</v>
      </c>
      <c r="BA759" s="238"/>
      <c r="BB759" s="237" t="str">
        <f t="shared" si="1062"/>
        <v/>
      </c>
      <c r="BC759" s="270">
        <f t="shared" si="1069"/>
        <v>762</v>
      </c>
      <c r="BD759" t="str">
        <f t="shared" si="1070"/>
        <v>Pterostylis z.sp.'slender rufa'</v>
      </c>
      <c r="BE759" s="367" t="e">
        <f>COUNTIFS(#REF!,L759)</f>
        <v>#REF!</v>
      </c>
      <c r="BF759" s="374" t="str">
        <f t="shared" si="994"/>
        <v>n</v>
      </c>
      <c r="BG759" s="82"/>
      <c r="BH759" s="375"/>
      <c r="BI759" s="374"/>
      <c r="BJ759" s="403"/>
      <c r="CE759" t="str">
        <f t="shared" si="1064"/>
        <v>_Old species name (Pterostylis z.sp.'slender' (skinny))</v>
      </c>
      <c r="CF759" s="388" t="str">
        <f t="shared" si="1065"/>
        <v>Pterostylis z.sp.'slender' (skinny)</v>
      </c>
      <c r="CG759" t="str">
        <f t="shared" si="1003"/>
        <v/>
      </c>
      <c r="CH759" t="str">
        <f t="shared" si="1004"/>
        <v/>
      </c>
      <c r="CI759" t="str">
        <f t="shared" si="1005"/>
        <v/>
      </c>
      <c r="CJ759" t="str">
        <f t="shared" si="1006"/>
        <v/>
      </c>
      <c r="CK759" s="359" t="str">
        <f t="shared" si="1007"/>
        <v/>
      </c>
      <c r="CL759" t="str">
        <f t="shared" si="1008"/>
        <v/>
      </c>
      <c r="CM759" t="str">
        <f t="shared" si="1009"/>
        <v/>
      </c>
      <c r="CN759" t="str">
        <f t="shared" si="1010"/>
        <v/>
      </c>
      <c r="CO759" s="359" t="str">
        <f t="shared" si="1011"/>
        <v/>
      </c>
      <c r="CP759" t="str">
        <f t="shared" si="1012"/>
        <v/>
      </c>
      <c r="CQ759" t="str">
        <f t="shared" si="1013"/>
        <v/>
      </c>
      <c r="CR759" t="str">
        <f t="shared" si="1014"/>
        <v/>
      </c>
      <c r="CS759" s="359" t="str">
        <f t="shared" si="1015"/>
        <v/>
      </c>
      <c r="CT759" t="str">
        <f t="shared" si="1016"/>
        <v/>
      </c>
      <c r="CU759" t="str">
        <f t="shared" si="1017"/>
        <v/>
      </c>
      <c r="CV759" t="str">
        <f t="shared" si="1018"/>
        <v/>
      </c>
      <c r="CW759" t="str">
        <f t="shared" si="1019"/>
        <v/>
      </c>
      <c r="CX759" s="359" t="str">
        <f t="shared" si="1020"/>
        <v/>
      </c>
      <c r="CY759" t="str">
        <f t="shared" si="1021"/>
        <v/>
      </c>
      <c r="CZ759" t="str">
        <f t="shared" si="1022"/>
        <v/>
      </c>
      <c r="DA759" t="str">
        <f t="shared" si="1023"/>
        <v/>
      </c>
      <c r="DB759" s="359" t="str">
        <f t="shared" si="1024"/>
        <v/>
      </c>
      <c r="DC759" t="str">
        <f t="shared" si="1025"/>
        <v/>
      </c>
      <c r="DD759" t="str">
        <f t="shared" si="1026"/>
        <v/>
      </c>
      <c r="DE759" t="str">
        <f t="shared" si="1027"/>
        <v/>
      </c>
      <c r="DF759" s="359" t="str">
        <f t="shared" si="1028"/>
        <v/>
      </c>
      <c r="DG759" t="str">
        <f t="shared" si="1029"/>
        <v/>
      </c>
      <c r="DH759" t="str">
        <f t="shared" si="1030"/>
        <v/>
      </c>
      <c r="DI759" t="str">
        <f t="shared" si="1031"/>
        <v/>
      </c>
      <c r="DJ759" t="str">
        <f t="shared" si="1032"/>
        <v/>
      </c>
      <c r="DK759" s="359" t="str">
        <f t="shared" si="1033"/>
        <v/>
      </c>
      <c r="DL759" t="str">
        <f t="shared" si="1034"/>
        <v>X</v>
      </c>
      <c r="DM759" t="str">
        <f t="shared" si="1035"/>
        <v>X</v>
      </c>
      <c r="DN759" t="str">
        <f t="shared" si="1036"/>
        <v>X</v>
      </c>
      <c r="DO759" s="359" t="str">
        <f t="shared" si="1037"/>
        <v>X</v>
      </c>
      <c r="DP759" t="str">
        <f t="shared" si="1038"/>
        <v>X</v>
      </c>
      <c r="DQ759" t="str">
        <f t="shared" si="1039"/>
        <v>X</v>
      </c>
      <c r="DR759" t="str">
        <f t="shared" si="1040"/>
        <v>X</v>
      </c>
      <c r="DS759" s="359" t="str">
        <f t="shared" si="1041"/>
        <v>X</v>
      </c>
      <c r="DT759" t="str">
        <f t="shared" si="1042"/>
        <v/>
      </c>
      <c r="DU759" t="str">
        <f t="shared" si="1043"/>
        <v/>
      </c>
      <c r="DV759" t="str">
        <f t="shared" si="1044"/>
        <v/>
      </c>
      <c r="DW759" t="str">
        <f t="shared" si="1045"/>
        <v/>
      </c>
      <c r="DX759" s="359" t="str">
        <f t="shared" si="1046"/>
        <v/>
      </c>
      <c r="DY759" t="str">
        <f t="shared" si="1047"/>
        <v/>
      </c>
      <c r="DZ759" t="str">
        <f t="shared" si="1048"/>
        <v/>
      </c>
      <c r="EA759" t="str">
        <f t="shared" si="1049"/>
        <v/>
      </c>
      <c r="EB759" s="359" t="str">
        <f t="shared" si="1050"/>
        <v/>
      </c>
      <c r="EC759" t="str">
        <f t="shared" si="1051"/>
        <v/>
      </c>
      <c r="ED759" t="str">
        <f t="shared" si="1052"/>
        <v/>
      </c>
      <c r="EE759" t="str">
        <f t="shared" si="1053"/>
        <v/>
      </c>
      <c r="EF759" t="str">
        <f t="shared" si="1054"/>
        <v/>
      </c>
      <c r="EG759" s="359" t="str">
        <f t="shared" si="1055"/>
        <v/>
      </c>
      <c r="EH759" t="str">
        <f t="shared" si="998"/>
        <v>Pterostylis z.sp.'slender' (skinny)</v>
      </c>
      <c r="EJ759" t="str">
        <f t="shared" si="1063"/>
        <v>Pterostylis z.sp.'slender rufa'</v>
      </c>
      <c r="EK759" s="100">
        <f t="shared" si="1072"/>
        <v>0</v>
      </c>
      <c r="EL759" s="3">
        <f t="shared" si="1072"/>
        <v>0</v>
      </c>
      <c r="EM759" s="3">
        <f t="shared" si="1072"/>
        <v>0</v>
      </c>
      <c r="EN759" s="3">
        <f t="shared" si="1072"/>
        <v>0</v>
      </c>
      <c r="EO759" s="3">
        <f t="shared" si="1072"/>
        <v>0</v>
      </c>
      <c r="EP759" s="3">
        <f t="shared" si="1072"/>
        <v>0</v>
      </c>
      <c r="EQ759" s="3">
        <f t="shared" si="1072"/>
        <v>0</v>
      </c>
      <c r="ER759" s="3">
        <f t="shared" si="1072"/>
        <v>0</v>
      </c>
      <c r="ES759" s="3">
        <f t="shared" si="1072"/>
        <v>1</v>
      </c>
      <c r="ET759" s="3">
        <f t="shared" si="1072"/>
        <v>1</v>
      </c>
      <c r="EU759" s="3">
        <f t="shared" si="1072"/>
        <v>0</v>
      </c>
      <c r="EV759" s="24">
        <f t="shared" si="1072"/>
        <v>0</v>
      </c>
      <c r="EW759" s="245">
        <f t="shared" si="997"/>
        <v>2</v>
      </c>
      <c r="EX759" s="262" t="str">
        <f t="shared" si="996"/>
        <v/>
      </c>
    </row>
    <row r="760" spans="1:154" ht="15.95" customHeight="1" x14ac:dyDescent="0.25">
      <c r="A760" s="363"/>
      <c r="D760" s="363"/>
      <c r="E760" s="363"/>
      <c r="F760" s="363"/>
      <c r="G760" s="363"/>
      <c r="H760" s="363"/>
      <c r="I760" s="363"/>
      <c r="J760" s="68">
        <f t="shared" si="1066"/>
        <v>961</v>
      </c>
      <c r="K760" s="417" t="str">
        <f t="shared" si="999"/>
        <v>Pterostylis z.sp.'small rosette'</v>
      </c>
      <c r="L760" s="417">
        <v>961</v>
      </c>
      <c r="M760" s="417" t="s">
        <v>1765</v>
      </c>
      <c r="N760" s="418" t="s">
        <v>1363</v>
      </c>
      <c r="O760" s="363" t="str">
        <f t="shared" si="1068"/>
        <v>S</v>
      </c>
      <c r="P760" s="144" t="s">
        <v>2323</v>
      </c>
      <c r="Q760" s="364" t="s">
        <v>3060</v>
      </c>
      <c r="R760" s="365">
        <v>42948</v>
      </c>
      <c r="S760" s="365">
        <v>43070</v>
      </c>
      <c r="T760" s="603" t="s">
        <v>7894</v>
      </c>
      <c r="U760" s="603" t="s">
        <v>7894</v>
      </c>
      <c r="V760" s="603" t="s">
        <v>7894</v>
      </c>
      <c r="W760" s="603" t="s">
        <v>7894</v>
      </c>
      <c r="X760" s="603" t="s">
        <v>7894</v>
      </c>
      <c r="Y760" s="603" t="s">
        <v>7894</v>
      </c>
      <c r="Z760" s="603" t="s">
        <v>7894</v>
      </c>
      <c r="AA760" s="603" t="s">
        <v>7894</v>
      </c>
      <c r="AB760" s="603" t="s">
        <v>7894</v>
      </c>
      <c r="AC760" s="603" t="s">
        <v>7894</v>
      </c>
      <c r="AD760" s="603" t="s">
        <v>7894</v>
      </c>
      <c r="AE760" s="603" t="s">
        <v>7894</v>
      </c>
      <c r="AF760" s="605" t="s">
        <v>48</v>
      </c>
      <c r="AG760" s="605" t="s">
        <v>48</v>
      </c>
      <c r="AH760" s="366" t="s">
        <v>685</v>
      </c>
      <c r="AI760" s="363">
        <f t="shared" si="1067"/>
        <v>6</v>
      </c>
      <c r="AJ760" s="363">
        <v>34</v>
      </c>
      <c r="AK760" s="413" t="str">
        <f t="shared" si="989"/>
        <v>Snail Orchids</v>
      </c>
      <c r="AL760" s="413" t="str">
        <f t="shared" si="990"/>
        <v>Pterostylis nana</v>
      </c>
      <c r="AM760" s="486" t="s">
        <v>7608</v>
      </c>
      <c r="AN760" s="144" t="str">
        <f t="shared" si="1074"/>
        <v>karri</v>
      </c>
      <c r="AS760" s="69">
        <f t="shared" si="1058"/>
        <v>32</v>
      </c>
      <c r="AT760" s="69">
        <f t="shared" si="1059"/>
        <v>48</v>
      </c>
      <c r="AU760" s="69">
        <f t="shared" si="1060"/>
        <v>8</v>
      </c>
      <c r="AV760" s="69">
        <f t="shared" si="1061"/>
        <v>12</v>
      </c>
      <c r="AW760" s="81"/>
      <c r="AX760" s="364" t="s">
        <v>1055</v>
      </c>
      <c r="AY760" s="364">
        <v>44526</v>
      </c>
      <c r="AZ760" s="264" t="s">
        <v>48</v>
      </c>
      <c r="BA760" s="238"/>
      <c r="BB760" s="237" t="str">
        <f t="shared" si="1062"/>
        <v/>
      </c>
      <c r="BC760" s="270">
        <f t="shared" si="1069"/>
        <v>961</v>
      </c>
      <c r="BD760" t="str">
        <f t="shared" si="1070"/>
        <v>Pterostylis z.sp.'small rosette'</v>
      </c>
      <c r="BE760" s="367" t="e">
        <f>COUNTIFS(#REF!,L760)</f>
        <v>#REF!</v>
      </c>
      <c r="BF760" s="374" t="str">
        <f t="shared" si="994"/>
        <v>n</v>
      </c>
      <c r="BG760" s="82"/>
      <c r="BH760" s="375"/>
      <c r="BI760" s="374"/>
      <c r="BJ760" s="403"/>
      <c r="CE760" t="str">
        <f t="shared" si="1064"/>
        <v>_Old species name (Pterostylis z.sp.'slender rufa')</v>
      </c>
      <c r="CF760" s="388" t="str">
        <f t="shared" si="1065"/>
        <v>Pterostylis z.sp.'slender rufa'</v>
      </c>
      <c r="CG760" t="str">
        <f t="shared" si="1003"/>
        <v/>
      </c>
      <c r="CH760" t="str">
        <f t="shared" si="1004"/>
        <v/>
      </c>
      <c r="CI760" t="str">
        <f t="shared" si="1005"/>
        <v/>
      </c>
      <c r="CJ760" t="str">
        <f t="shared" si="1006"/>
        <v/>
      </c>
      <c r="CK760" s="359" t="str">
        <f t="shared" si="1007"/>
        <v/>
      </c>
      <c r="CL760" t="str">
        <f t="shared" si="1008"/>
        <v/>
      </c>
      <c r="CM760" t="str">
        <f t="shared" si="1009"/>
        <v/>
      </c>
      <c r="CN760" t="str">
        <f t="shared" si="1010"/>
        <v/>
      </c>
      <c r="CO760" s="359" t="str">
        <f t="shared" si="1011"/>
        <v/>
      </c>
      <c r="CP760" t="str">
        <f t="shared" si="1012"/>
        <v/>
      </c>
      <c r="CQ760" t="str">
        <f t="shared" si="1013"/>
        <v/>
      </c>
      <c r="CR760" t="str">
        <f t="shared" si="1014"/>
        <v/>
      </c>
      <c r="CS760" s="359" t="str">
        <f t="shared" si="1015"/>
        <v/>
      </c>
      <c r="CT760" t="str">
        <f t="shared" si="1016"/>
        <v/>
      </c>
      <c r="CU760" t="str">
        <f t="shared" si="1017"/>
        <v/>
      </c>
      <c r="CV760" t="str">
        <f t="shared" si="1018"/>
        <v/>
      </c>
      <c r="CW760" t="str">
        <f t="shared" si="1019"/>
        <v/>
      </c>
      <c r="CX760" s="359" t="str">
        <f t="shared" si="1020"/>
        <v/>
      </c>
      <c r="CY760" t="str">
        <f t="shared" si="1021"/>
        <v/>
      </c>
      <c r="CZ760" t="str">
        <f t="shared" si="1022"/>
        <v/>
      </c>
      <c r="DA760" t="str">
        <f t="shared" si="1023"/>
        <v/>
      </c>
      <c r="DB760" s="359" t="str">
        <f t="shared" si="1024"/>
        <v/>
      </c>
      <c r="DC760" t="str">
        <f t="shared" si="1025"/>
        <v/>
      </c>
      <c r="DD760" t="str">
        <f t="shared" si="1026"/>
        <v/>
      </c>
      <c r="DE760" t="str">
        <f t="shared" si="1027"/>
        <v/>
      </c>
      <c r="DF760" s="359" t="str">
        <f t="shared" si="1028"/>
        <v/>
      </c>
      <c r="DG760" t="str">
        <f t="shared" si="1029"/>
        <v/>
      </c>
      <c r="DH760" t="str">
        <f t="shared" si="1030"/>
        <v/>
      </c>
      <c r="DI760" t="str">
        <f t="shared" si="1031"/>
        <v/>
      </c>
      <c r="DJ760" t="str">
        <f t="shared" si="1032"/>
        <v/>
      </c>
      <c r="DK760" s="359" t="str">
        <f t="shared" si="1033"/>
        <v/>
      </c>
      <c r="DL760" t="str">
        <f t="shared" si="1034"/>
        <v/>
      </c>
      <c r="DM760" t="str">
        <f t="shared" si="1035"/>
        <v/>
      </c>
      <c r="DN760" t="str">
        <f t="shared" si="1036"/>
        <v/>
      </c>
      <c r="DO760" s="359" t="str">
        <f t="shared" si="1037"/>
        <v/>
      </c>
      <c r="DP760" t="str">
        <f t="shared" si="1038"/>
        <v>X</v>
      </c>
      <c r="DQ760" t="str">
        <f t="shared" si="1039"/>
        <v>X</v>
      </c>
      <c r="DR760" t="str">
        <f t="shared" si="1040"/>
        <v>X</v>
      </c>
      <c r="DS760" s="359" t="str">
        <f t="shared" si="1041"/>
        <v>X</v>
      </c>
      <c r="DT760" t="str">
        <f t="shared" si="1042"/>
        <v>X</v>
      </c>
      <c r="DU760" t="str">
        <f t="shared" si="1043"/>
        <v>X</v>
      </c>
      <c r="DV760" t="str">
        <f t="shared" si="1044"/>
        <v>X</v>
      </c>
      <c r="DW760" t="str">
        <f t="shared" si="1045"/>
        <v>X</v>
      </c>
      <c r="DX760" s="359" t="str">
        <f t="shared" si="1046"/>
        <v>X</v>
      </c>
      <c r="DY760" t="str">
        <f t="shared" si="1047"/>
        <v/>
      </c>
      <c r="DZ760" t="str">
        <f t="shared" si="1048"/>
        <v/>
      </c>
      <c r="EA760" t="str">
        <f t="shared" si="1049"/>
        <v/>
      </c>
      <c r="EB760" s="359" t="str">
        <f t="shared" si="1050"/>
        <v/>
      </c>
      <c r="EC760" t="str">
        <f t="shared" si="1051"/>
        <v/>
      </c>
      <c r="ED760" t="str">
        <f t="shared" si="1052"/>
        <v/>
      </c>
      <c r="EE760" t="str">
        <f t="shared" si="1053"/>
        <v/>
      </c>
      <c r="EF760" t="str">
        <f t="shared" si="1054"/>
        <v/>
      </c>
      <c r="EG760" s="359" t="str">
        <f t="shared" si="1055"/>
        <v/>
      </c>
      <c r="EH760" t="str">
        <f t="shared" si="998"/>
        <v>Pterostylis z.sp.'slender rufa'</v>
      </c>
      <c r="EJ760" t="str">
        <f t="shared" si="1063"/>
        <v>Pterostylis z.sp.'small rosette'</v>
      </c>
      <c r="EK760" s="100">
        <f t="shared" si="1072"/>
        <v>0</v>
      </c>
      <c r="EL760" s="3">
        <f t="shared" si="1072"/>
        <v>0</v>
      </c>
      <c r="EM760" s="3">
        <f t="shared" si="1072"/>
        <v>0</v>
      </c>
      <c r="EN760" s="3">
        <f t="shared" si="1072"/>
        <v>0</v>
      </c>
      <c r="EO760" s="3">
        <f t="shared" si="1072"/>
        <v>0</v>
      </c>
      <c r="EP760" s="3">
        <f t="shared" si="1072"/>
        <v>0</v>
      </c>
      <c r="EQ760" s="3">
        <f t="shared" si="1072"/>
        <v>0</v>
      </c>
      <c r="ER760" s="3">
        <f t="shared" si="1072"/>
        <v>1</v>
      </c>
      <c r="ES760" s="3">
        <f t="shared" si="1072"/>
        <v>1</v>
      </c>
      <c r="ET760" s="3">
        <f t="shared" si="1072"/>
        <v>1</v>
      </c>
      <c r="EU760" s="3">
        <f t="shared" si="1072"/>
        <v>1</v>
      </c>
      <c r="EV760" s="24">
        <f t="shared" si="1072"/>
        <v>1</v>
      </c>
      <c r="EW760" s="245">
        <f t="shared" si="997"/>
        <v>5</v>
      </c>
      <c r="EX760" s="262" t="str">
        <f t="shared" si="996"/>
        <v/>
      </c>
    </row>
    <row r="761" spans="1:154" ht="15.95" customHeight="1" x14ac:dyDescent="0.25">
      <c r="A761" s="363"/>
      <c r="D761" s="363"/>
      <c r="E761" s="363"/>
      <c r="F761" s="363"/>
      <c r="G761" s="363"/>
      <c r="H761" s="363"/>
      <c r="I761" s="363"/>
      <c r="J761" s="68">
        <f t="shared" si="1066"/>
        <v>769</v>
      </c>
      <c r="K761" s="417" t="str">
        <f t="shared" si="999"/>
        <v>Pterostylis z.sp.'south coast clubbed sepals’</v>
      </c>
      <c r="L761" s="417">
        <v>769</v>
      </c>
      <c r="M761" s="417" t="s">
        <v>1765</v>
      </c>
      <c r="N761" s="418" t="s">
        <v>3314</v>
      </c>
      <c r="O761" s="363" t="str">
        <f t="shared" si="1068"/>
        <v>S</v>
      </c>
      <c r="P761" s="144" t="s">
        <v>2323</v>
      </c>
      <c r="Q761" s="364" t="s">
        <v>3070</v>
      </c>
      <c r="R761" s="365">
        <v>42948</v>
      </c>
      <c r="S761" s="365">
        <v>43008</v>
      </c>
      <c r="T761" s="603" t="s">
        <v>7894</v>
      </c>
      <c r="U761" s="603" t="s">
        <v>7894</v>
      </c>
      <c r="V761" s="603" t="s">
        <v>7894</v>
      </c>
      <c r="W761" s="603" t="s">
        <v>7894</v>
      </c>
      <c r="X761" s="603" t="s">
        <v>7894</v>
      </c>
      <c r="Y761" s="603" t="s">
        <v>7894</v>
      </c>
      <c r="Z761" s="603" t="s">
        <v>7894</v>
      </c>
      <c r="AA761" s="603" t="s">
        <v>7894</v>
      </c>
      <c r="AB761" s="603" t="s">
        <v>7894</v>
      </c>
      <c r="AC761" s="603" t="s">
        <v>7894</v>
      </c>
      <c r="AD761" s="603" t="s">
        <v>7894</v>
      </c>
      <c r="AE761" s="603" t="s">
        <v>7894</v>
      </c>
      <c r="AF761" s="605" t="s">
        <v>48</v>
      </c>
      <c r="AG761" s="605" t="s">
        <v>48</v>
      </c>
      <c r="AH761" s="366" t="s">
        <v>685</v>
      </c>
      <c r="AI761" s="363">
        <f t="shared" si="1067"/>
        <v>6</v>
      </c>
      <c r="AJ761" s="363">
        <v>34</v>
      </c>
      <c r="AK761" s="413" t="str">
        <f t="shared" si="989"/>
        <v>Snail Orchids</v>
      </c>
      <c r="AL761" s="413" t="str">
        <f t="shared" si="990"/>
        <v>Pterostylis nana</v>
      </c>
      <c r="AM761" s="486" t="s">
        <v>7608</v>
      </c>
      <c r="AN761" s="144" t="str">
        <f t="shared" si="1074"/>
        <v>lortensis</v>
      </c>
      <c r="AS761" s="69">
        <f t="shared" si="1058"/>
        <v>32</v>
      </c>
      <c r="AT761" s="69">
        <f t="shared" si="1059"/>
        <v>39</v>
      </c>
      <c r="AU761" s="69">
        <f t="shared" si="1060"/>
        <v>8</v>
      </c>
      <c r="AV761" s="69">
        <f t="shared" si="1061"/>
        <v>9</v>
      </c>
      <c r="AW761" s="81"/>
      <c r="AX761" s="70"/>
      <c r="AY761" s="364">
        <v>44300</v>
      </c>
      <c r="AZ761" s="264" t="s">
        <v>48</v>
      </c>
      <c r="BA761" s="238"/>
      <c r="BB761" s="237" t="str">
        <f t="shared" si="1062"/>
        <v/>
      </c>
      <c r="BC761" s="270">
        <f t="shared" si="1069"/>
        <v>769</v>
      </c>
      <c r="BD761" t="str">
        <f t="shared" si="1070"/>
        <v>Pterostylis z.sp.'south coast clubbed sepals’</v>
      </c>
      <c r="BE761" s="367" t="e">
        <f>COUNTIFS(#REF!,L761)</f>
        <v>#REF!</v>
      </c>
      <c r="BF761" s="374" t="str">
        <f t="shared" si="994"/>
        <v>n</v>
      </c>
      <c r="BG761" s="82"/>
      <c r="BH761" s="375"/>
      <c r="BI761" s="374"/>
      <c r="BJ761" s="403"/>
      <c r="CE761" t="str">
        <f t="shared" si="1064"/>
        <v>_Old species name (Pterostylis z.sp.'small rosette')</v>
      </c>
      <c r="CF761" s="388" t="str">
        <f t="shared" si="1065"/>
        <v>Pterostylis z.sp.'small rosette'</v>
      </c>
      <c r="CG761" t="str">
        <f t="shared" si="1003"/>
        <v/>
      </c>
      <c r="CH761" t="str">
        <f t="shared" si="1004"/>
        <v/>
      </c>
      <c r="CI761" t="str">
        <f t="shared" si="1005"/>
        <v/>
      </c>
      <c r="CJ761" t="str">
        <f t="shared" si="1006"/>
        <v/>
      </c>
      <c r="CK761" s="359" t="str">
        <f t="shared" si="1007"/>
        <v/>
      </c>
      <c r="CL761" t="str">
        <f t="shared" si="1008"/>
        <v/>
      </c>
      <c r="CM761" t="str">
        <f t="shared" si="1009"/>
        <v/>
      </c>
      <c r="CN761" t="str">
        <f t="shared" si="1010"/>
        <v/>
      </c>
      <c r="CO761" s="359" t="str">
        <f t="shared" si="1011"/>
        <v/>
      </c>
      <c r="CP761" t="str">
        <f t="shared" si="1012"/>
        <v/>
      </c>
      <c r="CQ761" t="str">
        <f t="shared" si="1013"/>
        <v/>
      </c>
      <c r="CR761" t="str">
        <f t="shared" si="1014"/>
        <v/>
      </c>
      <c r="CS761" s="359" t="str">
        <f t="shared" si="1015"/>
        <v/>
      </c>
      <c r="CT761" t="str">
        <f t="shared" si="1016"/>
        <v/>
      </c>
      <c r="CU761" t="str">
        <f t="shared" si="1017"/>
        <v/>
      </c>
      <c r="CV761" t="str">
        <f t="shared" si="1018"/>
        <v/>
      </c>
      <c r="CW761" t="str">
        <f t="shared" si="1019"/>
        <v/>
      </c>
      <c r="CX761" s="359" t="str">
        <f t="shared" si="1020"/>
        <v/>
      </c>
      <c r="CY761" t="str">
        <f t="shared" si="1021"/>
        <v/>
      </c>
      <c r="CZ761" t="str">
        <f t="shared" si="1022"/>
        <v/>
      </c>
      <c r="DA761" t="str">
        <f t="shared" si="1023"/>
        <v/>
      </c>
      <c r="DB761" s="359" t="str">
        <f t="shared" si="1024"/>
        <v/>
      </c>
      <c r="DC761" t="str">
        <f t="shared" si="1025"/>
        <v/>
      </c>
      <c r="DD761" t="str">
        <f t="shared" si="1026"/>
        <v/>
      </c>
      <c r="DE761" t="str">
        <f t="shared" si="1027"/>
        <v/>
      </c>
      <c r="DF761" s="359" t="str">
        <f t="shared" si="1028"/>
        <v/>
      </c>
      <c r="DG761" t="str">
        <f t="shared" si="1029"/>
        <v/>
      </c>
      <c r="DH761" t="str">
        <f t="shared" si="1030"/>
        <v/>
      </c>
      <c r="DI761" t="str">
        <f t="shared" si="1031"/>
        <v/>
      </c>
      <c r="DJ761" t="str">
        <f t="shared" si="1032"/>
        <v/>
      </c>
      <c r="DK761" s="359" t="str">
        <f t="shared" si="1033"/>
        <v/>
      </c>
      <c r="DL761" t="str">
        <f t="shared" si="1034"/>
        <v>X</v>
      </c>
      <c r="DM761" t="str">
        <f t="shared" si="1035"/>
        <v>X</v>
      </c>
      <c r="DN761" t="str">
        <f t="shared" si="1036"/>
        <v>X</v>
      </c>
      <c r="DO761" s="359" t="str">
        <f t="shared" si="1037"/>
        <v>X</v>
      </c>
      <c r="DP761" t="str">
        <f t="shared" si="1038"/>
        <v>X</v>
      </c>
      <c r="DQ761" t="str">
        <f t="shared" si="1039"/>
        <v>X</v>
      </c>
      <c r="DR761" t="str">
        <f t="shared" si="1040"/>
        <v>X</v>
      </c>
      <c r="DS761" s="359" t="str">
        <f t="shared" si="1041"/>
        <v>X</v>
      </c>
      <c r="DT761" t="str">
        <f t="shared" si="1042"/>
        <v>X</v>
      </c>
      <c r="DU761" t="str">
        <f t="shared" si="1043"/>
        <v>X</v>
      </c>
      <c r="DV761" t="str">
        <f t="shared" si="1044"/>
        <v>X</v>
      </c>
      <c r="DW761" t="str">
        <f t="shared" si="1045"/>
        <v>X</v>
      </c>
      <c r="DX761" s="359" t="str">
        <f t="shared" si="1046"/>
        <v>X</v>
      </c>
      <c r="DY761" t="str">
        <f t="shared" si="1047"/>
        <v>X</v>
      </c>
      <c r="DZ761" t="str">
        <f t="shared" si="1048"/>
        <v>X</v>
      </c>
      <c r="EA761" t="str">
        <f t="shared" si="1049"/>
        <v>X</v>
      </c>
      <c r="EB761" s="359" t="str">
        <f t="shared" si="1050"/>
        <v>X</v>
      </c>
      <c r="EC761" t="str">
        <f t="shared" si="1051"/>
        <v/>
      </c>
      <c r="ED761" t="str">
        <f t="shared" si="1052"/>
        <v/>
      </c>
      <c r="EE761" t="str">
        <f t="shared" si="1053"/>
        <v/>
      </c>
      <c r="EF761" t="str">
        <f t="shared" si="1054"/>
        <v/>
      </c>
      <c r="EG761" s="359" t="str">
        <f t="shared" si="1055"/>
        <v/>
      </c>
      <c r="EH761" t="str">
        <f t="shared" si="998"/>
        <v>Pterostylis z.sp.'small rosette'</v>
      </c>
      <c r="EJ761" t="str">
        <f t="shared" si="1063"/>
        <v>Pterostylis z.sp.'south coast clubbed sepals’</v>
      </c>
      <c r="EK761" s="100">
        <f t="shared" si="1072"/>
        <v>0</v>
      </c>
      <c r="EL761" s="3">
        <f t="shared" si="1072"/>
        <v>0</v>
      </c>
      <c r="EM761" s="3">
        <f t="shared" si="1072"/>
        <v>0</v>
      </c>
      <c r="EN761" s="3">
        <f t="shared" si="1072"/>
        <v>0</v>
      </c>
      <c r="EO761" s="3">
        <f t="shared" si="1072"/>
        <v>0</v>
      </c>
      <c r="EP761" s="3">
        <f t="shared" si="1072"/>
        <v>0</v>
      </c>
      <c r="EQ761" s="3">
        <f t="shared" si="1072"/>
        <v>0</v>
      </c>
      <c r="ER761" s="3">
        <f t="shared" si="1072"/>
        <v>1</v>
      </c>
      <c r="ES761" s="3">
        <f t="shared" si="1072"/>
        <v>1</v>
      </c>
      <c r="ET761" s="3">
        <f t="shared" si="1072"/>
        <v>0</v>
      </c>
      <c r="EU761" s="3">
        <f t="shared" si="1072"/>
        <v>0</v>
      </c>
      <c r="EV761" s="24">
        <f t="shared" si="1072"/>
        <v>0</v>
      </c>
      <c r="EW761" s="245">
        <f t="shared" si="997"/>
        <v>2</v>
      </c>
      <c r="EX761" s="262" t="str">
        <f t="shared" si="996"/>
        <v/>
      </c>
    </row>
    <row r="762" spans="1:154" ht="16.149999999999999" customHeight="1" x14ac:dyDescent="0.25">
      <c r="A762" s="363"/>
      <c r="D762" s="363"/>
      <c r="E762" s="363"/>
      <c r="F762" s="363"/>
      <c r="G762" s="363"/>
      <c r="H762" s="363"/>
      <c r="I762" s="363"/>
      <c r="J762" s="68">
        <f t="shared" si="1066"/>
        <v>797</v>
      </c>
      <c r="K762" s="417" t="str">
        <f t="shared" si="999"/>
        <v>Pterostylis z.sp.straight tops</v>
      </c>
      <c r="L762" s="417">
        <v>797</v>
      </c>
      <c r="M762" s="417" t="s">
        <v>1765</v>
      </c>
      <c r="N762" s="418" t="s">
        <v>3315</v>
      </c>
      <c r="O762" s="363" t="str">
        <f t="shared" si="1068"/>
        <v>S</v>
      </c>
      <c r="P762" s="353" t="s">
        <v>2323</v>
      </c>
      <c r="Q762" s="364" t="s">
        <v>3316</v>
      </c>
      <c r="R762" s="365">
        <v>42993</v>
      </c>
      <c r="S762" s="365">
        <v>43039</v>
      </c>
      <c r="T762" s="603" t="s">
        <v>7894</v>
      </c>
      <c r="U762" s="603" t="s">
        <v>7894</v>
      </c>
      <c r="V762" s="603" t="s">
        <v>7894</v>
      </c>
      <c r="W762" s="603" t="s">
        <v>7894</v>
      </c>
      <c r="X762" s="603" t="s">
        <v>7894</v>
      </c>
      <c r="Y762" s="603" t="s">
        <v>7894</v>
      </c>
      <c r="Z762" s="603" t="s">
        <v>7894</v>
      </c>
      <c r="AA762" s="603" t="s">
        <v>7894</v>
      </c>
      <c r="AB762" s="603" t="s">
        <v>7894</v>
      </c>
      <c r="AC762" s="603" t="s">
        <v>7894</v>
      </c>
      <c r="AD762" s="603" t="s">
        <v>7894</v>
      </c>
      <c r="AE762" s="603" t="s">
        <v>7894</v>
      </c>
      <c r="AF762" s="605" t="s">
        <v>48</v>
      </c>
      <c r="AG762" s="605" t="s">
        <v>48</v>
      </c>
      <c r="AH762" s="366" t="s">
        <v>685</v>
      </c>
      <c r="AI762" s="363">
        <f t="shared" si="1067"/>
        <v>6</v>
      </c>
      <c r="AJ762" s="363">
        <v>36</v>
      </c>
      <c r="AK762" s="413" t="str">
        <f t="shared" si="989"/>
        <v>Rufus Greenhoods</v>
      </c>
      <c r="AL762" s="413" t="str">
        <f t="shared" si="990"/>
        <v>Pterostylis rufa</v>
      </c>
      <c r="AM762" s="486" t="s">
        <v>7608</v>
      </c>
      <c r="AN762" s="144" t="str">
        <f t="shared" si="1074"/>
        <v>spathulata</v>
      </c>
      <c r="AS762" s="69">
        <f t="shared" si="1058"/>
        <v>38</v>
      </c>
      <c r="AT762" s="69">
        <f t="shared" si="1059"/>
        <v>44</v>
      </c>
      <c r="AU762" s="69">
        <f t="shared" si="1060"/>
        <v>9</v>
      </c>
      <c r="AV762" s="69">
        <f t="shared" si="1061"/>
        <v>10</v>
      </c>
      <c r="AW762" s="81"/>
      <c r="AX762" s="364" t="s">
        <v>3317</v>
      </c>
      <c r="AY762" s="364">
        <v>10897</v>
      </c>
      <c r="AZ762" s="264" t="s">
        <v>48</v>
      </c>
      <c r="BA762" s="238"/>
      <c r="BB762" s="237" t="str">
        <f t="shared" si="1062"/>
        <v/>
      </c>
      <c r="BC762" s="270">
        <f t="shared" si="1069"/>
        <v>797</v>
      </c>
      <c r="BD762" t="str">
        <f t="shared" si="1070"/>
        <v>Pterostylis z.sp.straight tops</v>
      </c>
      <c r="BE762" s="367" t="e">
        <f>COUNTIFS(#REF!,L762)</f>
        <v>#REF!</v>
      </c>
      <c r="BF762" s="374" t="str">
        <f t="shared" si="994"/>
        <v>n</v>
      </c>
      <c r="BG762" s="82"/>
      <c r="BH762" s="375"/>
      <c r="BI762" s="374"/>
      <c r="BJ762" s="403"/>
      <c r="CE762" t="str">
        <f t="shared" si="1064"/>
        <v>_Old species name (Pterostylis z.sp.'south coast clubbed sepals’)</v>
      </c>
      <c r="CF762" s="388" t="str">
        <f t="shared" si="1065"/>
        <v>Pterostylis z.sp.'south coast clubbed sepals’</v>
      </c>
      <c r="CG762" t="str">
        <f t="shared" si="1003"/>
        <v/>
      </c>
      <c r="CH762" t="str">
        <f t="shared" si="1004"/>
        <v/>
      </c>
      <c r="CI762" t="str">
        <f t="shared" si="1005"/>
        <v/>
      </c>
      <c r="CJ762" t="str">
        <f t="shared" si="1006"/>
        <v/>
      </c>
      <c r="CK762" s="359" t="str">
        <f t="shared" si="1007"/>
        <v/>
      </c>
      <c r="CL762" t="str">
        <f t="shared" si="1008"/>
        <v/>
      </c>
      <c r="CM762" t="str">
        <f t="shared" si="1009"/>
        <v/>
      </c>
      <c r="CN762" t="str">
        <f t="shared" si="1010"/>
        <v/>
      </c>
      <c r="CO762" s="359" t="str">
        <f t="shared" si="1011"/>
        <v/>
      </c>
      <c r="CP762" t="str">
        <f t="shared" si="1012"/>
        <v/>
      </c>
      <c r="CQ762" t="str">
        <f t="shared" si="1013"/>
        <v/>
      </c>
      <c r="CR762" t="str">
        <f t="shared" si="1014"/>
        <v/>
      </c>
      <c r="CS762" s="359" t="str">
        <f t="shared" si="1015"/>
        <v/>
      </c>
      <c r="CT762" t="str">
        <f t="shared" si="1016"/>
        <v/>
      </c>
      <c r="CU762" t="str">
        <f t="shared" si="1017"/>
        <v/>
      </c>
      <c r="CV762" t="str">
        <f t="shared" si="1018"/>
        <v/>
      </c>
      <c r="CW762" t="str">
        <f t="shared" si="1019"/>
        <v/>
      </c>
      <c r="CX762" s="359" t="str">
        <f t="shared" si="1020"/>
        <v/>
      </c>
      <c r="CY762" t="str">
        <f t="shared" si="1021"/>
        <v/>
      </c>
      <c r="CZ762" t="str">
        <f t="shared" si="1022"/>
        <v/>
      </c>
      <c r="DA762" t="str">
        <f t="shared" si="1023"/>
        <v/>
      </c>
      <c r="DB762" s="359" t="str">
        <f t="shared" si="1024"/>
        <v/>
      </c>
      <c r="DC762" t="str">
        <f t="shared" si="1025"/>
        <v/>
      </c>
      <c r="DD762" t="str">
        <f t="shared" si="1026"/>
        <v/>
      </c>
      <c r="DE762" t="str">
        <f t="shared" si="1027"/>
        <v/>
      </c>
      <c r="DF762" s="359" t="str">
        <f t="shared" si="1028"/>
        <v/>
      </c>
      <c r="DG762" t="str">
        <f t="shared" si="1029"/>
        <v/>
      </c>
      <c r="DH762" t="str">
        <f t="shared" si="1030"/>
        <v/>
      </c>
      <c r="DI762" t="str">
        <f t="shared" si="1031"/>
        <v/>
      </c>
      <c r="DJ762" t="str">
        <f t="shared" si="1032"/>
        <v/>
      </c>
      <c r="DK762" s="359" t="str">
        <f t="shared" si="1033"/>
        <v/>
      </c>
      <c r="DL762" t="str">
        <f t="shared" si="1034"/>
        <v>X</v>
      </c>
      <c r="DM762" t="str">
        <f t="shared" si="1035"/>
        <v>X</v>
      </c>
      <c r="DN762" t="str">
        <f t="shared" si="1036"/>
        <v>X</v>
      </c>
      <c r="DO762" s="359" t="str">
        <f t="shared" si="1037"/>
        <v>X</v>
      </c>
      <c r="DP762" t="str">
        <f t="shared" si="1038"/>
        <v>X</v>
      </c>
      <c r="DQ762" t="str">
        <f t="shared" si="1039"/>
        <v>X</v>
      </c>
      <c r="DR762" t="str">
        <f t="shared" si="1040"/>
        <v>X</v>
      </c>
      <c r="DS762" s="359" t="str">
        <f t="shared" si="1041"/>
        <v>X</v>
      </c>
      <c r="DT762" t="str">
        <f t="shared" si="1042"/>
        <v/>
      </c>
      <c r="DU762" t="str">
        <f t="shared" si="1043"/>
        <v/>
      </c>
      <c r="DV762" t="str">
        <f t="shared" si="1044"/>
        <v/>
      </c>
      <c r="DW762" t="str">
        <f t="shared" si="1045"/>
        <v/>
      </c>
      <c r="DX762" s="359" t="str">
        <f t="shared" si="1046"/>
        <v/>
      </c>
      <c r="DY762" t="str">
        <f t="shared" si="1047"/>
        <v/>
      </c>
      <c r="DZ762" t="str">
        <f t="shared" si="1048"/>
        <v/>
      </c>
      <c r="EA762" t="str">
        <f t="shared" si="1049"/>
        <v/>
      </c>
      <c r="EB762" s="359" t="str">
        <f t="shared" si="1050"/>
        <v/>
      </c>
      <c r="EC762" t="str">
        <f t="shared" si="1051"/>
        <v/>
      </c>
      <c r="ED762" t="str">
        <f t="shared" si="1052"/>
        <v/>
      </c>
      <c r="EE762" t="str">
        <f t="shared" si="1053"/>
        <v/>
      </c>
      <c r="EF762" t="str">
        <f t="shared" si="1054"/>
        <v/>
      </c>
      <c r="EG762" s="359" t="str">
        <f t="shared" si="1055"/>
        <v/>
      </c>
      <c r="EH762" t="str">
        <f t="shared" si="998"/>
        <v>Pterostylis z.sp.'south coast clubbed sepals’</v>
      </c>
      <c r="EJ762" t="str">
        <f t="shared" si="1063"/>
        <v>Pterostylis z.sp.straight tops</v>
      </c>
      <c r="EK762" s="100">
        <f t="shared" si="1072"/>
        <v>0</v>
      </c>
      <c r="EL762" s="3">
        <f t="shared" si="1072"/>
        <v>0</v>
      </c>
      <c r="EM762" s="3">
        <f t="shared" si="1072"/>
        <v>0</v>
      </c>
      <c r="EN762" s="3">
        <f t="shared" si="1072"/>
        <v>0</v>
      </c>
      <c r="EO762" s="3">
        <f t="shared" si="1072"/>
        <v>0</v>
      </c>
      <c r="EP762" s="3">
        <f t="shared" si="1072"/>
        <v>0</v>
      </c>
      <c r="EQ762" s="3">
        <f t="shared" si="1072"/>
        <v>0</v>
      </c>
      <c r="ER762" s="3">
        <f t="shared" si="1072"/>
        <v>0</v>
      </c>
      <c r="ES762" s="3">
        <f t="shared" si="1072"/>
        <v>1</v>
      </c>
      <c r="ET762" s="3">
        <f t="shared" si="1072"/>
        <v>1</v>
      </c>
      <c r="EU762" s="3">
        <f t="shared" si="1072"/>
        <v>0</v>
      </c>
      <c r="EV762" s="24">
        <f t="shared" si="1072"/>
        <v>0</v>
      </c>
      <c r="EW762" s="245">
        <f t="shared" si="997"/>
        <v>2</v>
      </c>
      <c r="EX762" s="262" t="str">
        <f t="shared" si="996"/>
        <v/>
      </c>
    </row>
    <row r="763" spans="1:154" ht="16.149999999999999" customHeight="1" x14ac:dyDescent="0.25">
      <c r="A763" s="363"/>
      <c r="D763" s="363"/>
      <c r="E763" s="363"/>
      <c r="F763" s="363"/>
      <c r="G763" s="363"/>
      <c r="H763" s="363"/>
      <c r="I763" s="363"/>
      <c r="J763" s="68">
        <f t="shared" si="1066"/>
        <v>890</v>
      </c>
      <c r="K763" s="424" t="str">
        <f t="shared" si="999"/>
        <v>Pterostylis z.sp.'striped'</v>
      </c>
      <c r="L763" s="425">
        <v>890</v>
      </c>
      <c r="M763" s="424" t="s">
        <v>1765</v>
      </c>
      <c r="N763" s="418" t="s">
        <v>1356</v>
      </c>
      <c r="O763" s="363" t="str">
        <f t="shared" si="1068"/>
        <v>S</v>
      </c>
      <c r="P763" s="353" t="s">
        <v>2323</v>
      </c>
      <c r="Q763" s="364" t="s">
        <v>3242</v>
      </c>
      <c r="R763" s="365">
        <v>42979</v>
      </c>
      <c r="S763" s="365">
        <v>43039</v>
      </c>
      <c r="T763" s="603" t="s">
        <v>7894</v>
      </c>
      <c r="U763" s="603" t="s">
        <v>7894</v>
      </c>
      <c r="V763" s="603" t="s">
        <v>7894</v>
      </c>
      <c r="W763" s="603" t="s">
        <v>7894</v>
      </c>
      <c r="X763" s="603" t="s">
        <v>7894</v>
      </c>
      <c r="Y763" s="603" t="s">
        <v>7894</v>
      </c>
      <c r="Z763" s="603" t="s">
        <v>7894</v>
      </c>
      <c r="AA763" s="603" t="s">
        <v>7894</v>
      </c>
      <c r="AB763" s="603" t="s">
        <v>7894</v>
      </c>
      <c r="AC763" s="603" t="s">
        <v>7894</v>
      </c>
      <c r="AD763" s="603" t="s">
        <v>7894</v>
      </c>
      <c r="AE763" s="603" t="s">
        <v>7894</v>
      </c>
      <c r="AF763" s="605" t="s">
        <v>48</v>
      </c>
      <c r="AG763" s="605" t="s">
        <v>48</v>
      </c>
      <c r="AH763" s="366" t="s">
        <v>685</v>
      </c>
      <c r="AI763" s="363">
        <f t="shared" si="1067"/>
        <v>6</v>
      </c>
      <c r="AJ763" s="363">
        <v>36</v>
      </c>
      <c r="AK763" s="413" t="str">
        <f t="shared" si="989"/>
        <v>Rufus Greenhoods</v>
      </c>
      <c r="AL763" s="413" t="str">
        <f t="shared" si="990"/>
        <v>Pterostylis rufa</v>
      </c>
      <c r="AM763" s="486" t="s">
        <v>7608</v>
      </c>
      <c r="AN763" s="144" t="str">
        <f t="shared" si="1074"/>
        <v>zebrina</v>
      </c>
      <c r="AS763" s="69">
        <f t="shared" si="1058"/>
        <v>36</v>
      </c>
      <c r="AT763" s="69">
        <f t="shared" si="1059"/>
        <v>44</v>
      </c>
      <c r="AU763" s="69">
        <f t="shared" si="1060"/>
        <v>9</v>
      </c>
      <c r="AV763" s="69">
        <f t="shared" si="1061"/>
        <v>10</v>
      </c>
      <c r="AW763" s="81"/>
      <c r="AX763" s="364" t="s">
        <v>1055</v>
      </c>
      <c r="AY763" s="364">
        <v>45357</v>
      </c>
      <c r="AZ763" s="264" t="s">
        <v>48</v>
      </c>
      <c r="BA763" s="238"/>
      <c r="BB763" s="237" t="str">
        <f t="shared" si="1062"/>
        <v/>
      </c>
      <c r="BC763" s="270">
        <f t="shared" si="1069"/>
        <v>890</v>
      </c>
      <c r="BD763" t="str">
        <f t="shared" si="1070"/>
        <v>Pterostylis z.sp.'striped'</v>
      </c>
      <c r="BE763" s="367" t="e">
        <f>COUNTIFS(#REF!,L763)</f>
        <v>#REF!</v>
      </c>
      <c r="BF763" s="374" t="str">
        <f t="shared" si="994"/>
        <v>n</v>
      </c>
      <c r="BG763" s="82"/>
      <c r="BH763" s="375"/>
      <c r="BI763" s="374"/>
      <c r="BJ763" s="403"/>
      <c r="CE763" t="str">
        <f t="shared" si="1064"/>
        <v>_Old species name (Pterostylis z.sp.straight tops)</v>
      </c>
      <c r="CF763" s="388" t="str">
        <f t="shared" si="1065"/>
        <v>Pterostylis z.sp.straight tops</v>
      </c>
      <c r="CG763" t="str">
        <f t="shared" si="1003"/>
        <v/>
      </c>
      <c r="CH763" t="str">
        <f t="shared" si="1004"/>
        <v/>
      </c>
      <c r="CI763" t="str">
        <f t="shared" si="1005"/>
        <v/>
      </c>
      <c r="CJ763" t="str">
        <f t="shared" si="1006"/>
        <v/>
      </c>
      <c r="CK763" s="359" t="str">
        <f t="shared" si="1007"/>
        <v/>
      </c>
      <c r="CL763" t="str">
        <f t="shared" si="1008"/>
        <v/>
      </c>
      <c r="CM763" t="str">
        <f t="shared" si="1009"/>
        <v/>
      </c>
      <c r="CN763" t="str">
        <f t="shared" si="1010"/>
        <v/>
      </c>
      <c r="CO763" s="359" t="str">
        <f t="shared" si="1011"/>
        <v/>
      </c>
      <c r="CP763" t="str">
        <f t="shared" si="1012"/>
        <v/>
      </c>
      <c r="CQ763" t="str">
        <f t="shared" si="1013"/>
        <v/>
      </c>
      <c r="CR763" t="str">
        <f t="shared" si="1014"/>
        <v/>
      </c>
      <c r="CS763" s="359" t="str">
        <f t="shared" si="1015"/>
        <v/>
      </c>
      <c r="CT763" t="str">
        <f t="shared" si="1016"/>
        <v/>
      </c>
      <c r="CU763" t="str">
        <f t="shared" si="1017"/>
        <v/>
      </c>
      <c r="CV763" t="str">
        <f t="shared" si="1018"/>
        <v/>
      </c>
      <c r="CW763" t="str">
        <f t="shared" si="1019"/>
        <v/>
      </c>
      <c r="CX763" s="359" t="str">
        <f t="shared" si="1020"/>
        <v/>
      </c>
      <c r="CY763" t="str">
        <f t="shared" si="1021"/>
        <v/>
      </c>
      <c r="CZ763" t="str">
        <f t="shared" si="1022"/>
        <v/>
      </c>
      <c r="DA763" t="str">
        <f t="shared" si="1023"/>
        <v/>
      </c>
      <c r="DB763" s="359" t="str">
        <f t="shared" si="1024"/>
        <v/>
      </c>
      <c r="DC763" t="str">
        <f t="shared" si="1025"/>
        <v/>
      </c>
      <c r="DD763" t="str">
        <f t="shared" si="1026"/>
        <v/>
      </c>
      <c r="DE763" t="str">
        <f t="shared" si="1027"/>
        <v/>
      </c>
      <c r="DF763" s="359" t="str">
        <f t="shared" si="1028"/>
        <v/>
      </c>
      <c r="DG763" t="str">
        <f t="shared" si="1029"/>
        <v/>
      </c>
      <c r="DH763" t="str">
        <f t="shared" si="1030"/>
        <v/>
      </c>
      <c r="DI763" t="str">
        <f t="shared" si="1031"/>
        <v/>
      </c>
      <c r="DJ763" t="str">
        <f t="shared" si="1032"/>
        <v/>
      </c>
      <c r="DK763" s="359" t="str">
        <f t="shared" si="1033"/>
        <v/>
      </c>
      <c r="DL763" t="str">
        <f t="shared" si="1034"/>
        <v/>
      </c>
      <c r="DM763" t="str">
        <f t="shared" si="1035"/>
        <v/>
      </c>
      <c r="DN763" t="str">
        <f t="shared" si="1036"/>
        <v/>
      </c>
      <c r="DO763" s="359" t="str">
        <f t="shared" si="1037"/>
        <v/>
      </c>
      <c r="DP763" t="str">
        <f t="shared" si="1038"/>
        <v/>
      </c>
      <c r="DQ763" t="str">
        <f t="shared" si="1039"/>
        <v/>
      </c>
      <c r="DR763" t="str">
        <f t="shared" si="1040"/>
        <v>X</v>
      </c>
      <c r="DS763" s="359" t="str">
        <f t="shared" si="1041"/>
        <v>X</v>
      </c>
      <c r="DT763" t="str">
        <f t="shared" si="1042"/>
        <v>X</v>
      </c>
      <c r="DU763" t="str">
        <f t="shared" si="1043"/>
        <v>X</v>
      </c>
      <c r="DV763" t="str">
        <f t="shared" si="1044"/>
        <v>X</v>
      </c>
      <c r="DW763" t="str">
        <f t="shared" si="1045"/>
        <v>X</v>
      </c>
      <c r="DX763" s="359" t="str">
        <f t="shared" si="1046"/>
        <v>X</v>
      </c>
      <c r="DY763" t="str">
        <f t="shared" si="1047"/>
        <v/>
      </c>
      <c r="DZ763" t="str">
        <f t="shared" si="1048"/>
        <v/>
      </c>
      <c r="EA763" t="str">
        <f t="shared" si="1049"/>
        <v/>
      </c>
      <c r="EB763" s="359" t="str">
        <f t="shared" si="1050"/>
        <v/>
      </c>
      <c r="EC763" t="str">
        <f t="shared" si="1051"/>
        <v/>
      </c>
      <c r="ED763" t="str">
        <f t="shared" si="1052"/>
        <v/>
      </c>
      <c r="EE763" t="str">
        <f t="shared" si="1053"/>
        <v/>
      </c>
      <c r="EF763" t="str">
        <f t="shared" si="1054"/>
        <v/>
      </c>
      <c r="EG763" s="359" t="str">
        <f t="shared" si="1055"/>
        <v/>
      </c>
      <c r="EH763" t="str">
        <f t="shared" si="998"/>
        <v>Pterostylis z.sp.straight tops</v>
      </c>
      <c r="EJ763" t="str">
        <f t="shared" si="1063"/>
        <v>Pterostylis z.sp.'striped'</v>
      </c>
      <c r="EK763" s="100">
        <f t="shared" si="1072"/>
        <v>0</v>
      </c>
      <c r="EL763" s="3">
        <f t="shared" si="1072"/>
        <v>0</v>
      </c>
      <c r="EM763" s="3">
        <f t="shared" si="1072"/>
        <v>0</v>
      </c>
      <c r="EN763" s="3">
        <f t="shared" si="1072"/>
        <v>0</v>
      </c>
      <c r="EO763" s="3">
        <f t="shared" si="1072"/>
        <v>0</v>
      </c>
      <c r="EP763" s="3">
        <f t="shared" si="1072"/>
        <v>0</v>
      </c>
      <c r="EQ763" s="3">
        <f t="shared" si="1072"/>
        <v>0</v>
      </c>
      <c r="ER763" s="3">
        <f t="shared" si="1072"/>
        <v>0</v>
      </c>
      <c r="ES763" s="3">
        <f t="shared" si="1072"/>
        <v>1</v>
      </c>
      <c r="ET763" s="3">
        <f t="shared" si="1072"/>
        <v>1</v>
      </c>
      <c r="EU763" s="3">
        <f t="shared" si="1072"/>
        <v>0</v>
      </c>
      <c r="EV763" s="24">
        <f t="shared" si="1072"/>
        <v>0</v>
      </c>
      <c r="EW763" s="245">
        <f t="shared" si="997"/>
        <v>2</v>
      </c>
      <c r="EX763" s="262" t="str">
        <f t="shared" si="996"/>
        <v/>
      </c>
    </row>
    <row r="764" spans="1:154" ht="16.149999999999999" customHeight="1" x14ac:dyDescent="0.25">
      <c r="A764" s="363"/>
      <c r="D764" s="363"/>
      <c r="E764" s="363"/>
      <c r="F764" s="363"/>
      <c r="G764" s="363"/>
      <c r="H764" s="363"/>
      <c r="I764" s="363"/>
      <c r="J764" s="68">
        <f t="shared" si="1066"/>
        <v>1207</v>
      </c>
      <c r="K764" s="424" t="str">
        <f t="shared" si="999"/>
        <v>Pterostylis z.sp.'swamps'</v>
      </c>
      <c r="L764" s="425">
        <v>1207</v>
      </c>
      <c r="M764" s="424" t="s">
        <v>1765</v>
      </c>
      <c r="N764" s="418" t="s">
        <v>3318</v>
      </c>
      <c r="O764" s="363" t="str">
        <f t="shared" si="1068"/>
        <v>S</v>
      </c>
      <c r="P764" s="353" t="s">
        <v>2323</v>
      </c>
      <c r="Q764" s="364" t="s">
        <v>2513</v>
      </c>
      <c r="R764" s="365">
        <v>42948</v>
      </c>
      <c r="S764" s="365">
        <v>43039</v>
      </c>
      <c r="T764" s="603" t="s">
        <v>7894</v>
      </c>
      <c r="U764" s="603" t="s">
        <v>7894</v>
      </c>
      <c r="V764" s="603" t="s">
        <v>7894</v>
      </c>
      <c r="W764" s="603" t="s">
        <v>7894</v>
      </c>
      <c r="X764" s="603" t="s">
        <v>7894</v>
      </c>
      <c r="Y764" s="603" t="s">
        <v>7894</v>
      </c>
      <c r="Z764" s="603" t="s">
        <v>7894</v>
      </c>
      <c r="AA764" s="603" t="s">
        <v>7894</v>
      </c>
      <c r="AB764" s="603" t="s">
        <v>7894</v>
      </c>
      <c r="AC764" s="603" t="s">
        <v>7894</v>
      </c>
      <c r="AD764" s="603" t="s">
        <v>7894</v>
      </c>
      <c r="AE764" s="603" t="s">
        <v>7894</v>
      </c>
      <c r="AF764" s="605" t="s">
        <v>48</v>
      </c>
      <c r="AG764" s="605" t="s">
        <v>48</v>
      </c>
      <c r="AH764" s="366" t="s">
        <v>685</v>
      </c>
      <c r="AI764" s="363">
        <f t="shared" si="1067"/>
        <v>6</v>
      </c>
      <c r="AJ764" s="363">
        <v>34</v>
      </c>
      <c r="AK764" s="413" t="str">
        <f t="shared" si="989"/>
        <v>Snail Orchids</v>
      </c>
      <c r="AL764" s="413" t="str">
        <f t="shared" si="990"/>
        <v>Pterostylis nana</v>
      </c>
      <c r="AM764" s="486" t="s">
        <v>7608</v>
      </c>
      <c r="AN764" s="144" t="str">
        <f t="shared" si="1074"/>
        <v>microphylla</v>
      </c>
      <c r="AS764" s="69">
        <f t="shared" si="1058"/>
        <v>32</v>
      </c>
      <c r="AT764" s="69">
        <f t="shared" si="1059"/>
        <v>44</v>
      </c>
      <c r="AU764" s="69">
        <f t="shared" si="1060"/>
        <v>8</v>
      </c>
      <c r="AV764" s="69">
        <f t="shared" si="1061"/>
        <v>10</v>
      </c>
      <c r="AW764" s="81"/>
      <c r="AX764" s="364" t="s">
        <v>1055</v>
      </c>
      <c r="AY764" s="364">
        <v>44725</v>
      </c>
      <c r="AZ764" s="264" t="s">
        <v>48</v>
      </c>
      <c r="BA764" s="238"/>
      <c r="BB764" s="237" t="str">
        <f t="shared" si="1062"/>
        <v/>
      </c>
      <c r="BC764" s="270">
        <f t="shared" si="1069"/>
        <v>1207</v>
      </c>
      <c r="BD764" t="str">
        <f t="shared" si="1070"/>
        <v>Pterostylis z.sp.'swamps'</v>
      </c>
      <c r="BE764" s="367" t="e">
        <f>COUNTIFS(#REF!,L764)</f>
        <v>#REF!</v>
      </c>
      <c r="BF764" s="374" t="str">
        <f t="shared" si="994"/>
        <v>n</v>
      </c>
      <c r="BG764" s="82"/>
      <c r="BH764" s="375"/>
      <c r="BI764" s="374"/>
      <c r="BJ764" s="403"/>
      <c r="CE764" t="str">
        <f t="shared" si="1064"/>
        <v>_Old species name (Pterostylis z.sp.'striped')</v>
      </c>
      <c r="CF764" s="388" t="str">
        <f t="shared" si="1065"/>
        <v>Pterostylis z.sp.'striped'</v>
      </c>
      <c r="CG764" t="str">
        <f t="shared" si="1003"/>
        <v/>
      </c>
      <c r="CH764" t="str">
        <f t="shared" si="1004"/>
        <v/>
      </c>
      <c r="CI764" t="str">
        <f t="shared" si="1005"/>
        <v/>
      </c>
      <c r="CJ764" t="str">
        <f t="shared" si="1006"/>
        <v/>
      </c>
      <c r="CK764" s="359" t="str">
        <f t="shared" si="1007"/>
        <v/>
      </c>
      <c r="CL764" t="str">
        <f t="shared" si="1008"/>
        <v/>
      </c>
      <c r="CM764" t="str">
        <f t="shared" si="1009"/>
        <v/>
      </c>
      <c r="CN764" t="str">
        <f t="shared" si="1010"/>
        <v/>
      </c>
      <c r="CO764" s="359" t="str">
        <f t="shared" si="1011"/>
        <v/>
      </c>
      <c r="CP764" t="str">
        <f t="shared" si="1012"/>
        <v/>
      </c>
      <c r="CQ764" t="str">
        <f t="shared" si="1013"/>
        <v/>
      </c>
      <c r="CR764" t="str">
        <f t="shared" si="1014"/>
        <v/>
      </c>
      <c r="CS764" s="359" t="str">
        <f t="shared" si="1015"/>
        <v/>
      </c>
      <c r="CT764" t="str">
        <f t="shared" si="1016"/>
        <v/>
      </c>
      <c r="CU764" t="str">
        <f t="shared" si="1017"/>
        <v/>
      </c>
      <c r="CV764" t="str">
        <f t="shared" si="1018"/>
        <v/>
      </c>
      <c r="CW764" t="str">
        <f t="shared" si="1019"/>
        <v/>
      </c>
      <c r="CX764" s="359" t="str">
        <f t="shared" si="1020"/>
        <v/>
      </c>
      <c r="CY764" t="str">
        <f t="shared" si="1021"/>
        <v/>
      </c>
      <c r="CZ764" t="str">
        <f t="shared" si="1022"/>
        <v/>
      </c>
      <c r="DA764" t="str">
        <f t="shared" si="1023"/>
        <v/>
      </c>
      <c r="DB764" s="359" t="str">
        <f t="shared" si="1024"/>
        <v/>
      </c>
      <c r="DC764" t="str">
        <f t="shared" si="1025"/>
        <v/>
      </c>
      <c r="DD764" t="str">
        <f t="shared" si="1026"/>
        <v/>
      </c>
      <c r="DE764" t="str">
        <f t="shared" si="1027"/>
        <v/>
      </c>
      <c r="DF764" s="359" t="str">
        <f t="shared" si="1028"/>
        <v/>
      </c>
      <c r="DG764" t="str">
        <f t="shared" si="1029"/>
        <v/>
      </c>
      <c r="DH764" t="str">
        <f t="shared" si="1030"/>
        <v/>
      </c>
      <c r="DI764" t="str">
        <f t="shared" si="1031"/>
        <v/>
      </c>
      <c r="DJ764" t="str">
        <f t="shared" si="1032"/>
        <v/>
      </c>
      <c r="DK764" s="359" t="str">
        <f t="shared" si="1033"/>
        <v/>
      </c>
      <c r="DL764" t="str">
        <f t="shared" si="1034"/>
        <v/>
      </c>
      <c r="DM764" t="str">
        <f t="shared" si="1035"/>
        <v/>
      </c>
      <c r="DN764" t="str">
        <f t="shared" si="1036"/>
        <v/>
      </c>
      <c r="DO764" s="359" t="str">
        <f t="shared" si="1037"/>
        <v/>
      </c>
      <c r="DP764" t="str">
        <f t="shared" si="1038"/>
        <v>X</v>
      </c>
      <c r="DQ764" t="str">
        <f t="shared" si="1039"/>
        <v>X</v>
      </c>
      <c r="DR764" t="str">
        <f t="shared" si="1040"/>
        <v>X</v>
      </c>
      <c r="DS764" s="359" t="str">
        <f t="shared" si="1041"/>
        <v>X</v>
      </c>
      <c r="DT764" t="str">
        <f t="shared" si="1042"/>
        <v>X</v>
      </c>
      <c r="DU764" t="str">
        <f t="shared" si="1043"/>
        <v>X</v>
      </c>
      <c r="DV764" t="str">
        <f t="shared" si="1044"/>
        <v>X</v>
      </c>
      <c r="DW764" t="str">
        <f t="shared" si="1045"/>
        <v>X</v>
      </c>
      <c r="DX764" s="359" t="str">
        <f t="shared" si="1046"/>
        <v>X</v>
      </c>
      <c r="DY764" t="str">
        <f t="shared" si="1047"/>
        <v/>
      </c>
      <c r="DZ764" t="str">
        <f t="shared" si="1048"/>
        <v/>
      </c>
      <c r="EA764" t="str">
        <f t="shared" si="1049"/>
        <v/>
      </c>
      <c r="EB764" s="359" t="str">
        <f t="shared" si="1050"/>
        <v/>
      </c>
      <c r="EC764" t="str">
        <f t="shared" si="1051"/>
        <v/>
      </c>
      <c r="ED764" t="str">
        <f t="shared" si="1052"/>
        <v/>
      </c>
      <c r="EE764" t="str">
        <f t="shared" si="1053"/>
        <v/>
      </c>
      <c r="EF764" t="str">
        <f t="shared" si="1054"/>
        <v/>
      </c>
      <c r="EG764" s="359" t="str">
        <f t="shared" si="1055"/>
        <v/>
      </c>
      <c r="EH764" t="str">
        <f t="shared" si="998"/>
        <v>Pterostylis z.sp.'striped'</v>
      </c>
      <c r="EJ764" t="str">
        <f t="shared" si="1063"/>
        <v>Pterostylis z.sp.'swamps'</v>
      </c>
      <c r="EK764" s="100">
        <f t="shared" si="1072"/>
        <v>0</v>
      </c>
      <c r="EL764" s="3">
        <f t="shared" si="1072"/>
        <v>0</v>
      </c>
      <c r="EM764" s="3">
        <f t="shared" si="1072"/>
        <v>0</v>
      </c>
      <c r="EN764" s="3">
        <f t="shared" si="1072"/>
        <v>0</v>
      </c>
      <c r="EO764" s="3">
        <f t="shared" si="1072"/>
        <v>0</v>
      </c>
      <c r="EP764" s="3">
        <f t="shared" si="1072"/>
        <v>0</v>
      </c>
      <c r="EQ764" s="3">
        <f t="shared" si="1072"/>
        <v>0</v>
      </c>
      <c r="ER764" s="3">
        <f t="shared" si="1072"/>
        <v>1</v>
      </c>
      <c r="ES764" s="3">
        <f t="shared" si="1072"/>
        <v>1</v>
      </c>
      <c r="ET764" s="3">
        <f t="shared" si="1072"/>
        <v>1</v>
      </c>
      <c r="EU764" s="3">
        <f t="shared" si="1072"/>
        <v>0</v>
      </c>
      <c r="EV764" s="24">
        <f t="shared" si="1072"/>
        <v>0</v>
      </c>
      <c r="EW764" s="245">
        <f t="shared" si="997"/>
        <v>3</v>
      </c>
      <c r="EX764" s="262" t="str">
        <f t="shared" si="996"/>
        <v/>
      </c>
    </row>
    <row r="765" spans="1:154" ht="16.149999999999999" customHeight="1" x14ac:dyDescent="0.25">
      <c r="A765" s="363"/>
      <c r="D765" s="363"/>
      <c r="E765" s="363"/>
      <c r="F765" s="363"/>
      <c r="G765" s="363"/>
      <c r="H765" s="363"/>
      <c r="I765" s="363"/>
      <c r="J765" s="68">
        <f t="shared" si="1066"/>
        <v>769</v>
      </c>
      <c r="K765" s="424" t="str">
        <f t="shared" si="999"/>
        <v>Pterostylis z.sp.'yellow' (Lort River)</v>
      </c>
      <c r="L765" s="425">
        <v>769</v>
      </c>
      <c r="M765" s="424" t="s">
        <v>1765</v>
      </c>
      <c r="N765" s="418" t="s">
        <v>3319</v>
      </c>
      <c r="O765" s="363" t="str">
        <f t="shared" si="1068"/>
        <v>S</v>
      </c>
      <c r="P765" s="353" t="s">
        <v>2323</v>
      </c>
      <c r="Q765" s="364" t="s">
        <v>3070</v>
      </c>
      <c r="R765" s="365">
        <v>42948</v>
      </c>
      <c r="S765" s="365">
        <v>43008</v>
      </c>
      <c r="T765" s="603" t="s">
        <v>7894</v>
      </c>
      <c r="U765" s="603" t="s">
        <v>7894</v>
      </c>
      <c r="V765" s="603" t="s">
        <v>7894</v>
      </c>
      <c r="W765" s="603" t="s">
        <v>7894</v>
      </c>
      <c r="X765" s="603" t="s">
        <v>7894</v>
      </c>
      <c r="Y765" s="603" t="s">
        <v>7894</v>
      </c>
      <c r="Z765" s="603" t="s">
        <v>7894</v>
      </c>
      <c r="AA765" s="603" t="s">
        <v>7894</v>
      </c>
      <c r="AB765" s="603" t="s">
        <v>7894</v>
      </c>
      <c r="AC765" s="603" t="s">
        <v>7894</v>
      </c>
      <c r="AD765" s="603" t="s">
        <v>7894</v>
      </c>
      <c r="AE765" s="603" t="s">
        <v>7894</v>
      </c>
      <c r="AF765" s="605" t="s">
        <v>48</v>
      </c>
      <c r="AG765" s="605" t="s">
        <v>48</v>
      </c>
      <c r="AH765" s="366" t="s">
        <v>685</v>
      </c>
      <c r="AI765" s="363">
        <f t="shared" si="1067"/>
        <v>6</v>
      </c>
      <c r="AJ765" s="363">
        <v>34</v>
      </c>
      <c r="AK765" s="413" t="str">
        <f t="shared" si="989"/>
        <v>Snail Orchids</v>
      </c>
      <c r="AL765" s="413" t="str">
        <f t="shared" si="990"/>
        <v>Pterostylis nana</v>
      </c>
      <c r="AM765" s="486" t="s">
        <v>7608</v>
      </c>
      <c r="AN765" s="144" t="str">
        <f t="shared" si="1074"/>
        <v>lortensis</v>
      </c>
      <c r="AS765" s="69">
        <f t="shared" si="1058"/>
        <v>32</v>
      </c>
      <c r="AT765" s="69">
        <f t="shared" si="1059"/>
        <v>39</v>
      </c>
      <c r="AU765" s="69">
        <f t="shared" si="1060"/>
        <v>8</v>
      </c>
      <c r="AV765" s="69">
        <f t="shared" si="1061"/>
        <v>9</v>
      </c>
      <c r="AW765" s="81"/>
      <c r="AX765" s="364" t="s">
        <v>1055</v>
      </c>
      <c r="AY765" s="364">
        <v>44300</v>
      </c>
      <c r="AZ765" s="264" t="s">
        <v>48</v>
      </c>
      <c r="BA765" s="238"/>
      <c r="BB765" s="237" t="str">
        <f t="shared" si="1062"/>
        <v/>
      </c>
      <c r="BC765" s="270">
        <f t="shared" si="1069"/>
        <v>769</v>
      </c>
      <c r="BD765" t="str">
        <f t="shared" si="1070"/>
        <v>Pterostylis z.sp.'yellow' (Lort River)</v>
      </c>
      <c r="BE765" s="367" t="e">
        <f>COUNTIFS(#REF!,L765)</f>
        <v>#REF!</v>
      </c>
      <c r="BF765" s="374" t="str">
        <f t="shared" si="994"/>
        <v>n</v>
      </c>
      <c r="BG765" s="82"/>
      <c r="BH765" s="375"/>
      <c r="BI765" s="374"/>
      <c r="BJ765" s="403"/>
      <c r="CE765" t="str">
        <f t="shared" si="1064"/>
        <v>_Old species name (Pterostylis z.sp.'swamps')</v>
      </c>
      <c r="CF765" s="388" t="str">
        <f t="shared" si="1065"/>
        <v>Pterostylis z.sp.'swamps'</v>
      </c>
      <c r="CG765" t="str">
        <f t="shared" si="1003"/>
        <v/>
      </c>
      <c r="CH765" t="str">
        <f t="shared" si="1004"/>
        <v/>
      </c>
      <c r="CI765" t="str">
        <f t="shared" si="1005"/>
        <v/>
      </c>
      <c r="CJ765" t="str">
        <f t="shared" si="1006"/>
        <v/>
      </c>
      <c r="CK765" s="359" t="str">
        <f t="shared" si="1007"/>
        <v/>
      </c>
      <c r="CL765" t="str">
        <f t="shared" si="1008"/>
        <v/>
      </c>
      <c r="CM765" t="str">
        <f t="shared" si="1009"/>
        <v/>
      </c>
      <c r="CN765" t="str">
        <f t="shared" si="1010"/>
        <v/>
      </c>
      <c r="CO765" s="359" t="str">
        <f t="shared" si="1011"/>
        <v/>
      </c>
      <c r="CP765" t="str">
        <f t="shared" si="1012"/>
        <v/>
      </c>
      <c r="CQ765" t="str">
        <f t="shared" si="1013"/>
        <v/>
      </c>
      <c r="CR765" t="str">
        <f t="shared" si="1014"/>
        <v/>
      </c>
      <c r="CS765" s="359" t="str">
        <f t="shared" si="1015"/>
        <v/>
      </c>
      <c r="CT765" t="str">
        <f t="shared" si="1016"/>
        <v/>
      </c>
      <c r="CU765" t="str">
        <f t="shared" si="1017"/>
        <v/>
      </c>
      <c r="CV765" t="str">
        <f t="shared" si="1018"/>
        <v/>
      </c>
      <c r="CW765" t="str">
        <f t="shared" si="1019"/>
        <v/>
      </c>
      <c r="CX765" s="359" t="str">
        <f t="shared" si="1020"/>
        <v/>
      </c>
      <c r="CY765" t="str">
        <f t="shared" si="1021"/>
        <v/>
      </c>
      <c r="CZ765" t="str">
        <f t="shared" si="1022"/>
        <v/>
      </c>
      <c r="DA765" t="str">
        <f t="shared" si="1023"/>
        <v/>
      </c>
      <c r="DB765" s="359" t="str">
        <f t="shared" si="1024"/>
        <v/>
      </c>
      <c r="DC765" t="str">
        <f t="shared" si="1025"/>
        <v/>
      </c>
      <c r="DD765" t="str">
        <f t="shared" si="1026"/>
        <v/>
      </c>
      <c r="DE765" t="str">
        <f t="shared" si="1027"/>
        <v/>
      </c>
      <c r="DF765" s="359" t="str">
        <f t="shared" si="1028"/>
        <v/>
      </c>
      <c r="DG765" t="str">
        <f t="shared" si="1029"/>
        <v/>
      </c>
      <c r="DH765" t="str">
        <f t="shared" si="1030"/>
        <v/>
      </c>
      <c r="DI765" t="str">
        <f t="shared" si="1031"/>
        <v/>
      </c>
      <c r="DJ765" t="str">
        <f t="shared" si="1032"/>
        <v/>
      </c>
      <c r="DK765" s="359" t="str">
        <f t="shared" si="1033"/>
        <v/>
      </c>
      <c r="DL765" t="str">
        <f t="shared" si="1034"/>
        <v>X</v>
      </c>
      <c r="DM765" t="str">
        <f t="shared" si="1035"/>
        <v>X</v>
      </c>
      <c r="DN765" t="str">
        <f t="shared" si="1036"/>
        <v>X</v>
      </c>
      <c r="DO765" s="359" t="str">
        <f t="shared" si="1037"/>
        <v>X</v>
      </c>
      <c r="DP765" t="str">
        <f t="shared" si="1038"/>
        <v>X</v>
      </c>
      <c r="DQ765" t="str">
        <f t="shared" si="1039"/>
        <v>X</v>
      </c>
      <c r="DR765" t="str">
        <f t="shared" si="1040"/>
        <v>X</v>
      </c>
      <c r="DS765" s="359" t="str">
        <f t="shared" si="1041"/>
        <v>X</v>
      </c>
      <c r="DT765" t="str">
        <f t="shared" si="1042"/>
        <v>X</v>
      </c>
      <c r="DU765" t="str">
        <f t="shared" si="1043"/>
        <v>X</v>
      </c>
      <c r="DV765" t="str">
        <f t="shared" si="1044"/>
        <v>X</v>
      </c>
      <c r="DW765" t="str">
        <f t="shared" si="1045"/>
        <v>X</v>
      </c>
      <c r="DX765" s="359" t="str">
        <f t="shared" si="1046"/>
        <v>X</v>
      </c>
      <c r="DY765" t="str">
        <f t="shared" si="1047"/>
        <v/>
      </c>
      <c r="DZ765" t="str">
        <f t="shared" si="1048"/>
        <v/>
      </c>
      <c r="EA765" t="str">
        <f t="shared" si="1049"/>
        <v/>
      </c>
      <c r="EB765" s="359" t="str">
        <f t="shared" si="1050"/>
        <v/>
      </c>
      <c r="EC765" t="str">
        <f t="shared" si="1051"/>
        <v/>
      </c>
      <c r="ED765" t="str">
        <f t="shared" si="1052"/>
        <v/>
      </c>
      <c r="EE765" t="str">
        <f t="shared" si="1053"/>
        <v/>
      </c>
      <c r="EF765" t="str">
        <f t="shared" si="1054"/>
        <v/>
      </c>
      <c r="EG765" s="359" t="str">
        <f t="shared" si="1055"/>
        <v/>
      </c>
      <c r="EH765" t="str">
        <f t="shared" si="998"/>
        <v>Pterostylis z.sp.'swamps'</v>
      </c>
      <c r="EJ765" t="str">
        <f t="shared" si="1063"/>
        <v>Pterostylis z.sp.'yellow' (Lort River)</v>
      </c>
      <c r="EK765" s="100">
        <f t="shared" si="1072"/>
        <v>0</v>
      </c>
      <c r="EL765" s="3">
        <f t="shared" si="1072"/>
        <v>0</v>
      </c>
      <c r="EM765" s="3">
        <f t="shared" si="1072"/>
        <v>0</v>
      </c>
      <c r="EN765" s="3">
        <f t="shared" si="1072"/>
        <v>0</v>
      </c>
      <c r="EO765" s="3">
        <f t="shared" si="1072"/>
        <v>0</v>
      </c>
      <c r="EP765" s="3">
        <f t="shared" si="1072"/>
        <v>0</v>
      </c>
      <c r="EQ765" s="3">
        <f t="shared" si="1072"/>
        <v>0</v>
      </c>
      <c r="ER765" s="3">
        <f t="shared" si="1072"/>
        <v>1</v>
      </c>
      <c r="ES765" s="3">
        <f t="shared" si="1072"/>
        <v>1</v>
      </c>
      <c r="ET765" s="3">
        <f t="shared" si="1072"/>
        <v>0</v>
      </c>
      <c r="EU765" s="3">
        <f t="shared" si="1072"/>
        <v>0</v>
      </c>
      <c r="EV765" s="24">
        <f t="shared" si="1072"/>
        <v>0</v>
      </c>
      <c r="EW765" s="245">
        <f t="shared" si="997"/>
        <v>2</v>
      </c>
      <c r="EX765" s="262" t="str">
        <f t="shared" si="996"/>
        <v/>
      </c>
    </row>
    <row r="766" spans="1:154" ht="16.149999999999999" customHeight="1" x14ac:dyDescent="0.25">
      <c r="A766" s="363"/>
      <c r="D766" s="363"/>
      <c r="E766" s="363"/>
      <c r="F766" s="363"/>
      <c r="G766" s="363"/>
      <c r="H766" s="363"/>
      <c r="I766" s="363"/>
      <c r="J766" s="68">
        <f t="shared" si="1066"/>
        <v>803</v>
      </c>
      <c r="K766" s="427" t="str">
        <f t="shared" si="999"/>
        <v>Pyrorchis forrestii</v>
      </c>
      <c r="L766" s="428">
        <v>803</v>
      </c>
      <c r="M766" s="427" t="s">
        <v>1770</v>
      </c>
      <c r="N766" s="445" t="s">
        <v>794</v>
      </c>
      <c r="O766" s="363" t="str">
        <f t="shared" si="1068"/>
        <v>S</v>
      </c>
      <c r="P766" s="430" t="s">
        <v>3320</v>
      </c>
      <c r="Q766" s="364" t="s">
        <v>2513</v>
      </c>
      <c r="R766" s="365">
        <v>43038</v>
      </c>
      <c r="S766" s="365">
        <v>43084</v>
      </c>
      <c r="T766" s="603" t="s">
        <v>7894</v>
      </c>
      <c r="U766" s="603" t="s">
        <v>7894</v>
      </c>
      <c r="V766" s="603" t="s">
        <v>7894</v>
      </c>
      <c r="W766" s="603" t="s">
        <v>7894</v>
      </c>
      <c r="X766" s="603" t="s">
        <v>7894</v>
      </c>
      <c r="Y766" s="603" t="s">
        <v>7894</v>
      </c>
      <c r="Z766" s="603" t="s">
        <v>7894</v>
      </c>
      <c r="AA766" s="603" t="s">
        <v>7894</v>
      </c>
      <c r="AB766" s="603" t="s">
        <v>7894</v>
      </c>
      <c r="AC766" s="603" t="s">
        <v>4829</v>
      </c>
      <c r="AD766" s="603" t="s">
        <v>4830</v>
      </c>
      <c r="AE766" s="603" t="s">
        <v>4831</v>
      </c>
      <c r="AF766" s="605" t="s">
        <v>7899</v>
      </c>
      <c r="AG766" s="605" t="s">
        <v>7942</v>
      </c>
      <c r="AH766" s="366" t="s">
        <v>685</v>
      </c>
      <c r="AI766" s="363">
        <f t="shared" si="1067"/>
        <v>6</v>
      </c>
      <c r="AJ766" s="363">
        <v>0</v>
      </c>
      <c r="AK766" s="413" t="str">
        <f t="shared" si="989"/>
        <v>None</v>
      </c>
      <c r="AL766" s="413" t="str">
        <f t="shared" si="990"/>
        <v>None</v>
      </c>
      <c r="AM766" s="486" t="s">
        <v>7607</v>
      </c>
      <c r="AS766" s="69">
        <f t="shared" si="1058"/>
        <v>45</v>
      </c>
      <c r="AT766" s="69">
        <f t="shared" si="1059"/>
        <v>50</v>
      </c>
      <c r="AU766" s="69">
        <f t="shared" si="1060"/>
        <v>10</v>
      </c>
      <c r="AV766" s="69">
        <f t="shared" si="1061"/>
        <v>12</v>
      </c>
      <c r="AW766" s="81" t="e">
        <f>VLOOKUP(AM766,#REF!,6,FALSE)</f>
        <v>#REF!</v>
      </c>
      <c r="AX766" s="364" t="s">
        <v>3321</v>
      </c>
      <c r="AY766" s="364">
        <v>16368</v>
      </c>
      <c r="AZ766" s="264" t="s">
        <v>48</v>
      </c>
      <c r="BA766" s="238"/>
      <c r="BB766" s="237" t="str">
        <f t="shared" si="1062"/>
        <v/>
      </c>
      <c r="BC766" s="270">
        <f t="shared" si="1069"/>
        <v>803</v>
      </c>
      <c r="BD766" t="str">
        <f t="shared" si="1070"/>
        <v>Pyrorchis forrestii</v>
      </c>
      <c r="BE766" s="367" t="e">
        <f>COUNTIFS(#REF!,L766)</f>
        <v>#REF!</v>
      </c>
      <c r="BF766" s="374" t="str">
        <f t="shared" si="994"/>
        <v>y</v>
      </c>
      <c r="BG766" s="82"/>
      <c r="BH766" s="375"/>
      <c r="BI766" s="374"/>
      <c r="BJ766" s="403"/>
      <c r="CE766" t="str">
        <f>CONCATENATE(P683," (",K683,")")</f>
        <v>Striped Rufous Greenhood (Pterostylis zebrina)</v>
      </c>
      <c r="CF766" s="388" t="str">
        <f t="shared" si="1065"/>
        <v>Pterostylis z.sp.'yellow' (Lort River)</v>
      </c>
      <c r="CG766" t="str">
        <f t="shared" ref="CG766:DL766" si="1075">IF(CG$2&gt;=$R683,IF(CG$2&lt;=$S683,"X",""),"")</f>
        <v/>
      </c>
      <c r="CH766" t="str">
        <f t="shared" si="1075"/>
        <v/>
      </c>
      <c r="CI766" t="str">
        <f t="shared" si="1075"/>
        <v/>
      </c>
      <c r="CJ766" t="str">
        <f t="shared" si="1075"/>
        <v/>
      </c>
      <c r="CK766" s="359" t="str">
        <f t="shared" si="1075"/>
        <v/>
      </c>
      <c r="CL766" t="str">
        <f t="shared" si="1075"/>
        <v/>
      </c>
      <c r="CM766" t="str">
        <f t="shared" si="1075"/>
        <v/>
      </c>
      <c r="CN766" t="str">
        <f t="shared" si="1075"/>
        <v/>
      </c>
      <c r="CO766" s="359" t="str">
        <f t="shared" si="1075"/>
        <v/>
      </c>
      <c r="CP766" t="str">
        <f t="shared" si="1075"/>
        <v/>
      </c>
      <c r="CQ766" t="str">
        <f t="shared" si="1075"/>
        <v/>
      </c>
      <c r="CR766" t="str">
        <f t="shared" si="1075"/>
        <v/>
      </c>
      <c r="CS766" s="359" t="str">
        <f t="shared" si="1075"/>
        <v/>
      </c>
      <c r="CT766" t="str">
        <f t="shared" si="1075"/>
        <v/>
      </c>
      <c r="CU766" t="str">
        <f t="shared" si="1075"/>
        <v/>
      </c>
      <c r="CV766" t="str">
        <f t="shared" si="1075"/>
        <v/>
      </c>
      <c r="CW766" t="str">
        <f t="shared" si="1075"/>
        <v/>
      </c>
      <c r="CX766" s="359" t="str">
        <f t="shared" si="1075"/>
        <v/>
      </c>
      <c r="CY766" t="str">
        <f t="shared" si="1075"/>
        <v/>
      </c>
      <c r="CZ766" t="str">
        <f t="shared" si="1075"/>
        <v/>
      </c>
      <c r="DA766" t="str">
        <f t="shared" si="1075"/>
        <v/>
      </c>
      <c r="DB766" s="359" t="str">
        <f t="shared" si="1075"/>
        <v/>
      </c>
      <c r="DC766" t="str">
        <f t="shared" si="1075"/>
        <v/>
      </c>
      <c r="DD766" t="str">
        <f t="shared" si="1075"/>
        <v/>
      </c>
      <c r="DE766" t="str">
        <f t="shared" si="1075"/>
        <v/>
      </c>
      <c r="DF766" s="359" t="str">
        <f t="shared" si="1075"/>
        <v/>
      </c>
      <c r="DG766" t="str">
        <f t="shared" si="1075"/>
        <v/>
      </c>
      <c r="DH766" t="str">
        <f t="shared" si="1075"/>
        <v/>
      </c>
      <c r="DI766" t="str">
        <f t="shared" si="1075"/>
        <v/>
      </c>
      <c r="DJ766" t="str">
        <f t="shared" si="1075"/>
        <v/>
      </c>
      <c r="DK766" s="359" t="str">
        <f t="shared" si="1075"/>
        <v/>
      </c>
      <c r="DL766" t="str">
        <f t="shared" si="1075"/>
        <v/>
      </c>
      <c r="DM766" t="str">
        <f t="shared" ref="DM766:EG766" si="1076">IF(DM$2&gt;=$R683,IF(DM$2&lt;=$S683,"X",""),"")</f>
        <v/>
      </c>
      <c r="DN766" t="str">
        <f t="shared" si="1076"/>
        <v/>
      </c>
      <c r="DO766" s="359" t="str">
        <f t="shared" si="1076"/>
        <v/>
      </c>
      <c r="DP766" t="str">
        <f t="shared" si="1076"/>
        <v/>
      </c>
      <c r="DQ766" t="str">
        <f t="shared" si="1076"/>
        <v/>
      </c>
      <c r="DR766" t="str">
        <f t="shared" si="1076"/>
        <v>X</v>
      </c>
      <c r="DS766" s="359" t="str">
        <f t="shared" si="1076"/>
        <v>X</v>
      </c>
      <c r="DT766" t="str">
        <f t="shared" si="1076"/>
        <v>X</v>
      </c>
      <c r="DU766" t="str">
        <f t="shared" si="1076"/>
        <v>X</v>
      </c>
      <c r="DV766" t="str">
        <f t="shared" si="1076"/>
        <v>X</v>
      </c>
      <c r="DW766" t="str">
        <f t="shared" si="1076"/>
        <v>X</v>
      </c>
      <c r="DX766" s="359" t="str">
        <f t="shared" si="1076"/>
        <v>X</v>
      </c>
      <c r="DY766" t="str">
        <f t="shared" si="1076"/>
        <v/>
      </c>
      <c r="DZ766" t="str">
        <f t="shared" si="1076"/>
        <v/>
      </c>
      <c r="EA766" t="str">
        <f t="shared" si="1076"/>
        <v/>
      </c>
      <c r="EB766" s="359" t="str">
        <f t="shared" si="1076"/>
        <v/>
      </c>
      <c r="EC766" t="str">
        <f t="shared" si="1076"/>
        <v/>
      </c>
      <c r="ED766" t="str">
        <f t="shared" si="1076"/>
        <v/>
      </c>
      <c r="EE766" t="str">
        <f t="shared" si="1076"/>
        <v/>
      </c>
      <c r="EF766" t="str">
        <f t="shared" si="1076"/>
        <v/>
      </c>
      <c r="EG766" s="359" t="str">
        <f t="shared" si="1076"/>
        <v/>
      </c>
      <c r="EH766" t="str">
        <f t="shared" si="998"/>
        <v>Pterostylis z.sp.'yellow' (Lort River)</v>
      </c>
      <c r="EJ766" t="str">
        <f t="shared" si="1063"/>
        <v>Pyrorchis forrestii</v>
      </c>
      <c r="EK766" s="100">
        <f t="shared" si="1072"/>
        <v>0</v>
      </c>
      <c r="EL766" s="3">
        <f t="shared" si="1072"/>
        <v>0</v>
      </c>
      <c r="EM766" s="3">
        <f t="shared" si="1072"/>
        <v>0</v>
      </c>
      <c r="EN766" s="3">
        <f t="shared" si="1072"/>
        <v>0</v>
      </c>
      <c r="EO766" s="3">
        <f t="shared" si="1072"/>
        <v>0</v>
      </c>
      <c r="EP766" s="3">
        <f t="shared" si="1072"/>
        <v>0</v>
      </c>
      <c r="EQ766" s="3">
        <f t="shared" si="1072"/>
        <v>0</v>
      </c>
      <c r="ER766" s="3">
        <f t="shared" si="1072"/>
        <v>0</v>
      </c>
      <c r="ES766" s="3">
        <f t="shared" si="1072"/>
        <v>0</v>
      </c>
      <c r="ET766" s="3">
        <f t="shared" si="1072"/>
        <v>1</v>
      </c>
      <c r="EU766" s="3">
        <f t="shared" si="1072"/>
        <v>1</v>
      </c>
      <c r="EV766" s="24">
        <f t="shared" si="1072"/>
        <v>1</v>
      </c>
      <c r="EW766" s="245">
        <f t="shared" si="997"/>
        <v>3</v>
      </c>
      <c r="EX766" s="262" t="str">
        <f t="shared" si="996"/>
        <v/>
      </c>
    </row>
    <row r="767" spans="1:154" ht="16.149999999999999" customHeight="1" x14ac:dyDescent="0.25">
      <c r="A767" s="363"/>
      <c r="D767" s="363"/>
      <c r="E767" s="363"/>
      <c r="F767" s="363"/>
      <c r="G767" s="363"/>
      <c r="H767" s="363"/>
      <c r="I767" s="363"/>
      <c r="J767" s="68">
        <f t="shared" si="1066"/>
        <v>804</v>
      </c>
      <c r="K767" s="427" t="str">
        <f t="shared" si="999"/>
        <v>Pyrorchis nigricans</v>
      </c>
      <c r="L767" s="428">
        <v>804</v>
      </c>
      <c r="M767" s="427" t="s">
        <v>1770</v>
      </c>
      <c r="N767" s="445" t="s">
        <v>123</v>
      </c>
      <c r="O767" s="363" t="str">
        <f t="shared" si="1068"/>
        <v>S</v>
      </c>
      <c r="P767" s="430" t="s">
        <v>3322</v>
      </c>
      <c r="Q767" s="364" t="s">
        <v>3323</v>
      </c>
      <c r="R767" s="365">
        <v>42948</v>
      </c>
      <c r="S767" s="365">
        <v>43039</v>
      </c>
      <c r="T767" s="603" t="s">
        <v>7894</v>
      </c>
      <c r="U767" s="603" t="s">
        <v>7894</v>
      </c>
      <c r="V767" s="603" t="s">
        <v>7894</v>
      </c>
      <c r="W767" s="603" t="s">
        <v>7894</v>
      </c>
      <c r="X767" s="603" t="s">
        <v>7894</v>
      </c>
      <c r="Y767" s="603" t="s">
        <v>7894</v>
      </c>
      <c r="Z767" s="603" t="s">
        <v>7894</v>
      </c>
      <c r="AA767" s="603" t="s">
        <v>4827</v>
      </c>
      <c r="AB767" s="603" t="s">
        <v>4828</v>
      </c>
      <c r="AC767" s="603" t="s">
        <v>4829</v>
      </c>
      <c r="AD767" s="603" t="s">
        <v>7894</v>
      </c>
      <c r="AE767" s="603" t="s">
        <v>7894</v>
      </c>
      <c r="AF767" s="605" t="s">
        <v>7900</v>
      </c>
      <c r="AG767" s="605" t="s">
        <v>7944</v>
      </c>
      <c r="AH767" s="366" t="s">
        <v>685</v>
      </c>
      <c r="AI767" s="363">
        <f t="shared" si="1067"/>
        <v>6</v>
      </c>
      <c r="AJ767" s="363">
        <v>0</v>
      </c>
      <c r="AK767" s="413" t="str">
        <f t="shared" si="989"/>
        <v>None</v>
      </c>
      <c r="AL767" s="413" t="str">
        <f t="shared" si="990"/>
        <v>None</v>
      </c>
      <c r="AM767" s="486" t="s">
        <v>7607</v>
      </c>
      <c r="AS767" s="69">
        <f t="shared" si="1058"/>
        <v>32</v>
      </c>
      <c r="AT767" s="69">
        <f t="shared" si="1059"/>
        <v>44</v>
      </c>
      <c r="AU767" s="69">
        <f t="shared" si="1060"/>
        <v>8</v>
      </c>
      <c r="AV767" s="69">
        <f t="shared" si="1061"/>
        <v>10</v>
      </c>
      <c r="AW767" s="81" t="e">
        <f>VLOOKUP(AM767,#REF!,6,FALSE)</f>
        <v>#REF!</v>
      </c>
      <c r="AX767" s="364" t="s">
        <v>3324</v>
      </c>
      <c r="AY767" s="364">
        <v>16367</v>
      </c>
      <c r="AZ767" s="264" t="s">
        <v>48</v>
      </c>
      <c r="BA767" s="238"/>
      <c r="BB767" s="237" t="str">
        <f t="shared" si="1062"/>
        <v/>
      </c>
      <c r="BC767" s="270">
        <f t="shared" si="1069"/>
        <v>804</v>
      </c>
      <c r="BD767" t="str">
        <f t="shared" si="1070"/>
        <v>Pyrorchis nigricans</v>
      </c>
      <c r="BE767" s="367" t="e">
        <f>COUNTIFS(#REF!,L767)</f>
        <v>#REF!</v>
      </c>
      <c r="BF767" s="374" t="str">
        <f t="shared" si="994"/>
        <v>y</v>
      </c>
      <c r="BG767" s="82"/>
      <c r="BH767" s="375"/>
      <c r="BI767" s="374"/>
      <c r="BJ767" s="403"/>
      <c r="CE767" t="str">
        <f t="shared" ref="CE767:CE798" si="1077">CONCATENATE(P766," (",K766,")")</f>
        <v>Pink Beaks (Pyrorchis forrestii)</v>
      </c>
      <c r="CF767" s="388" t="str">
        <f t="shared" si="1065"/>
        <v>Pyrorchis forrestii</v>
      </c>
      <c r="CG767" t="str">
        <f t="shared" si="1003"/>
        <v/>
      </c>
      <c r="CH767" t="str">
        <f t="shared" si="1004"/>
        <v/>
      </c>
      <c r="CI767" t="str">
        <f t="shared" si="1005"/>
        <v/>
      </c>
      <c r="CJ767" t="str">
        <f t="shared" si="1006"/>
        <v/>
      </c>
      <c r="CK767" s="359" t="str">
        <f t="shared" si="1007"/>
        <v/>
      </c>
      <c r="CL767" t="str">
        <f t="shared" si="1008"/>
        <v/>
      </c>
      <c r="CM767" t="str">
        <f t="shared" si="1009"/>
        <v/>
      </c>
      <c r="CN767" t="str">
        <f t="shared" si="1010"/>
        <v/>
      </c>
      <c r="CO767" s="359" t="str">
        <f t="shared" si="1011"/>
        <v/>
      </c>
      <c r="CP767" t="str">
        <f t="shared" si="1012"/>
        <v/>
      </c>
      <c r="CQ767" t="str">
        <f t="shared" si="1013"/>
        <v/>
      </c>
      <c r="CR767" t="str">
        <f t="shared" si="1014"/>
        <v/>
      </c>
      <c r="CS767" s="359" t="str">
        <f t="shared" si="1015"/>
        <v/>
      </c>
      <c r="CT767" t="str">
        <f t="shared" si="1016"/>
        <v/>
      </c>
      <c r="CU767" t="str">
        <f t="shared" si="1017"/>
        <v/>
      </c>
      <c r="CV767" t="str">
        <f t="shared" si="1018"/>
        <v/>
      </c>
      <c r="CW767" t="str">
        <f t="shared" si="1019"/>
        <v/>
      </c>
      <c r="CX767" s="359" t="str">
        <f t="shared" si="1020"/>
        <v/>
      </c>
      <c r="CY767" t="str">
        <f t="shared" si="1021"/>
        <v/>
      </c>
      <c r="CZ767" t="str">
        <f t="shared" si="1022"/>
        <v/>
      </c>
      <c r="DA767" t="str">
        <f t="shared" si="1023"/>
        <v/>
      </c>
      <c r="DB767" s="359" t="str">
        <f t="shared" si="1024"/>
        <v/>
      </c>
      <c r="DC767" t="str">
        <f t="shared" si="1025"/>
        <v/>
      </c>
      <c r="DD767" t="str">
        <f t="shared" si="1026"/>
        <v/>
      </c>
      <c r="DE767" t="str">
        <f t="shared" si="1027"/>
        <v/>
      </c>
      <c r="DF767" s="359" t="str">
        <f t="shared" si="1028"/>
        <v/>
      </c>
      <c r="DG767" t="str">
        <f t="shared" si="1029"/>
        <v/>
      </c>
      <c r="DH767" t="str">
        <f t="shared" si="1030"/>
        <v/>
      </c>
      <c r="DI767" t="str">
        <f t="shared" si="1031"/>
        <v/>
      </c>
      <c r="DJ767" t="str">
        <f t="shared" si="1032"/>
        <v/>
      </c>
      <c r="DK767" s="359" t="str">
        <f t="shared" si="1033"/>
        <v/>
      </c>
      <c r="DL767" t="str">
        <f t="shared" si="1034"/>
        <v/>
      </c>
      <c r="DM767" t="str">
        <f t="shared" si="1035"/>
        <v/>
      </c>
      <c r="DN767" t="str">
        <f t="shared" si="1036"/>
        <v/>
      </c>
      <c r="DO767" s="359" t="str">
        <f t="shared" si="1037"/>
        <v/>
      </c>
      <c r="DP767" t="str">
        <f t="shared" si="1038"/>
        <v/>
      </c>
      <c r="DQ767" t="str">
        <f t="shared" si="1039"/>
        <v/>
      </c>
      <c r="DR767" t="str">
        <f t="shared" si="1040"/>
        <v/>
      </c>
      <c r="DS767" s="359" t="str">
        <f t="shared" si="1041"/>
        <v/>
      </c>
      <c r="DT767" t="str">
        <f t="shared" si="1042"/>
        <v/>
      </c>
      <c r="DU767" t="str">
        <f t="shared" si="1043"/>
        <v/>
      </c>
      <c r="DV767" t="str">
        <f t="shared" si="1044"/>
        <v/>
      </c>
      <c r="DW767" t="str">
        <f t="shared" si="1045"/>
        <v/>
      </c>
      <c r="DX767" s="359" t="str">
        <f t="shared" si="1046"/>
        <v/>
      </c>
      <c r="DY767" t="str">
        <f t="shared" si="1047"/>
        <v>X</v>
      </c>
      <c r="DZ767" t="str">
        <f t="shared" si="1048"/>
        <v>X</v>
      </c>
      <c r="EA767" t="str">
        <f t="shared" si="1049"/>
        <v>X</v>
      </c>
      <c r="EB767" s="359" t="str">
        <f t="shared" si="1050"/>
        <v>X</v>
      </c>
      <c r="EC767" t="str">
        <f t="shared" si="1051"/>
        <v>X</v>
      </c>
      <c r="ED767" t="str">
        <f t="shared" si="1052"/>
        <v>X</v>
      </c>
      <c r="EE767" t="str">
        <f t="shared" si="1053"/>
        <v/>
      </c>
      <c r="EF767" t="str">
        <f t="shared" si="1054"/>
        <v/>
      </c>
      <c r="EG767" s="359" t="str">
        <f t="shared" si="1055"/>
        <v/>
      </c>
      <c r="EH767" t="str">
        <f t="shared" si="998"/>
        <v>Pyrorchis forrestii</v>
      </c>
      <c r="EJ767" t="str">
        <f t="shared" si="1063"/>
        <v>Pyrorchis nigricans</v>
      </c>
      <c r="EK767" s="100">
        <f t="shared" si="1072"/>
        <v>0</v>
      </c>
      <c r="EL767" s="3">
        <f t="shared" si="1072"/>
        <v>0</v>
      </c>
      <c r="EM767" s="3">
        <f t="shared" si="1072"/>
        <v>0</v>
      </c>
      <c r="EN767" s="3">
        <f t="shared" si="1072"/>
        <v>0</v>
      </c>
      <c r="EO767" s="3">
        <f t="shared" si="1072"/>
        <v>0</v>
      </c>
      <c r="EP767" s="3">
        <f t="shared" si="1072"/>
        <v>0</v>
      </c>
      <c r="EQ767" s="3">
        <f t="shared" si="1072"/>
        <v>0</v>
      </c>
      <c r="ER767" s="3">
        <f t="shared" si="1072"/>
        <v>1</v>
      </c>
      <c r="ES767" s="3">
        <f t="shared" si="1072"/>
        <v>1</v>
      </c>
      <c r="ET767" s="3">
        <f t="shared" si="1072"/>
        <v>1</v>
      </c>
      <c r="EU767" s="3">
        <f t="shared" si="1072"/>
        <v>0</v>
      </c>
      <c r="EV767" s="24">
        <f t="shared" si="1072"/>
        <v>0</v>
      </c>
      <c r="EW767" s="245">
        <f t="shared" si="997"/>
        <v>3</v>
      </c>
      <c r="EX767" s="262" t="str">
        <f t="shared" si="996"/>
        <v/>
      </c>
    </row>
    <row r="768" spans="1:154" ht="16.149999999999999" customHeight="1" x14ac:dyDescent="0.25">
      <c r="A768" s="363"/>
      <c r="D768" s="363"/>
      <c r="E768" s="363"/>
      <c r="F768" s="363"/>
      <c r="G768" s="363"/>
      <c r="H768" s="363"/>
      <c r="I768" s="363"/>
      <c r="J768" s="68">
        <f t="shared" si="1066"/>
        <v>805</v>
      </c>
      <c r="K768" s="427" t="str">
        <f t="shared" si="999"/>
        <v>Rhizanthella gardneri</v>
      </c>
      <c r="L768" s="362">
        <v>805</v>
      </c>
      <c r="M768" s="427" t="s">
        <v>1773</v>
      </c>
      <c r="N768" s="433" t="s">
        <v>212</v>
      </c>
      <c r="O768" s="363" t="str">
        <f t="shared" si="1068"/>
        <v>S</v>
      </c>
      <c r="P768" s="364" t="s">
        <v>1774</v>
      </c>
      <c r="Q768" s="364" t="s">
        <v>3325</v>
      </c>
      <c r="R768" s="373">
        <v>42870</v>
      </c>
      <c r="S768" s="373">
        <v>42901</v>
      </c>
      <c r="T768" s="603" t="s">
        <v>7894</v>
      </c>
      <c r="U768" s="603" t="s">
        <v>7894</v>
      </c>
      <c r="V768" s="603" t="s">
        <v>7894</v>
      </c>
      <c r="W768" s="603" t="s">
        <v>7894</v>
      </c>
      <c r="X768" s="603" t="s">
        <v>4824</v>
      </c>
      <c r="Y768" s="603" t="s">
        <v>4825</v>
      </c>
      <c r="Z768" s="603" t="s">
        <v>7894</v>
      </c>
      <c r="AA768" s="603" t="s">
        <v>7894</v>
      </c>
      <c r="AB768" s="603" t="s">
        <v>7894</v>
      </c>
      <c r="AC768" s="603" t="s">
        <v>7894</v>
      </c>
      <c r="AD768" s="603" t="s">
        <v>7894</v>
      </c>
      <c r="AE768" s="603" t="s">
        <v>7894</v>
      </c>
      <c r="AF768" s="605" t="s">
        <v>7928</v>
      </c>
      <c r="AG768" s="605" t="s">
        <v>7972</v>
      </c>
      <c r="AH768" s="69" t="s">
        <v>1583</v>
      </c>
      <c r="AI768" s="363">
        <f t="shared" si="1067"/>
        <v>1</v>
      </c>
      <c r="AJ768" s="363">
        <v>0</v>
      </c>
      <c r="AK768" s="413" t="str">
        <f t="shared" si="989"/>
        <v>None</v>
      </c>
      <c r="AL768" s="413" t="str">
        <f t="shared" si="990"/>
        <v>None</v>
      </c>
      <c r="AM768" s="486" t="s">
        <v>7607</v>
      </c>
      <c r="AS768" s="69">
        <f t="shared" si="1058"/>
        <v>21</v>
      </c>
      <c r="AT768" s="69">
        <f t="shared" si="1059"/>
        <v>24</v>
      </c>
      <c r="AU768" s="69">
        <f t="shared" si="1060"/>
        <v>5</v>
      </c>
      <c r="AV768" s="69">
        <f t="shared" si="1061"/>
        <v>6</v>
      </c>
      <c r="AW768" s="81" t="e">
        <f>VLOOKUP(AM768,#REF!,6,FALSE)</f>
        <v>#REF!</v>
      </c>
      <c r="AX768" s="364" t="s">
        <v>3326</v>
      </c>
      <c r="AY768" s="364">
        <v>1699</v>
      </c>
      <c r="AZ768" s="264" t="s">
        <v>48</v>
      </c>
      <c r="BA768" s="238"/>
      <c r="BB768" s="237" t="str">
        <f t="shared" si="1062"/>
        <v/>
      </c>
      <c r="BC768" s="270">
        <f t="shared" si="1069"/>
        <v>805</v>
      </c>
      <c r="BD768" t="str">
        <f t="shared" si="1070"/>
        <v>Rhizanthella gardneri</v>
      </c>
      <c r="BE768" s="367" t="e">
        <f>COUNTIFS(#REF!,L768)</f>
        <v>#REF!</v>
      </c>
      <c r="BF768" s="374" t="str">
        <f t="shared" si="994"/>
        <v>y</v>
      </c>
      <c r="BG768" s="82"/>
      <c r="BH768" s="375"/>
      <c r="BI768" s="374"/>
      <c r="BJ768" s="403"/>
      <c r="CE768" t="str">
        <f t="shared" si="1077"/>
        <v>Red Beaks (Pyrorchis nigricans)</v>
      </c>
      <c r="CF768" s="388" t="str">
        <f t="shared" si="1065"/>
        <v>Pyrorchis nigricans</v>
      </c>
      <c r="CG768" t="str">
        <f t="shared" si="1003"/>
        <v/>
      </c>
      <c r="CH768" t="str">
        <f t="shared" si="1004"/>
        <v/>
      </c>
      <c r="CI768" t="str">
        <f t="shared" si="1005"/>
        <v/>
      </c>
      <c r="CJ768" t="str">
        <f t="shared" si="1006"/>
        <v/>
      </c>
      <c r="CK768" s="359" t="str">
        <f t="shared" si="1007"/>
        <v/>
      </c>
      <c r="CL768" t="str">
        <f t="shared" si="1008"/>
        <v/>
      </c>
      <c r="CM768" t="str">
        <f t="shared" si="1009"/>
        <v/>
      </c>
      <c r="CN768" t="str">
        <f t="shared" si="1010"/>
        <v/>
      </c>
      <c r="CO768" s="359" t="str">
        <f t="shared" si="1011"/>
        <v/>
      </c>
      <c r="CP768" t="str">
        <f t="shared" si="1012"/>
        <v/>
      </c>
      <c r="CQ768" t="str">
        <f t="shared" si="1013"/>
        <v/>
      </c>
      <c r="CR768" t="str">
        <f t="shared" si="1014"/>
        <v/>
      </c>
      <c r="CS768" s="359" t="str">
        <f t="shared" si="1015"/>
        <v/>
      </c>
      <c r="CT768" t="str">
        <f t="shared" si="1016"/>
        <v/>
      </c>
      <c r="CU768" t="str">
        <f t="shared" si="1017"/>
        <v/>
      </c>
      <c r="CV768" t="str">
        <f t="shared" si="1018"/>
        <v/>
      </c>
      <c r="CW768" t="str">
        <f t="shared" si="1019"/>
        <v/>
      </c>
      <c r="CX768" s="359" t="str">
        <f t="shared" si="1020"/>
        <v/>
      </c>
      <c r="CY768" t="str">
        <f t="shared" si="1021"/>
        <v/>
      </c>
      <c r="CZ768" t="str">
        <f t="shared" si="1022"/>
        <v/>
      </c>
      <c r="DA768" t="str">
        <f t="shared" si="1023"/>
        <v/>
      </c>
      <c r="DB768" s="359" t="str">
        <f t="shared" si="1024"/>
        <v/>
      </c>
      <c r="DC768" t="str">
        <f t="shared" si="1025"/>
        <v/>
      </c>
      <c r="DD768" t="str">
        <f t="shared" si="1026"/>
        <v/>
      </c>
      <c r="DE768" t="str">
        <f t="shared" si="1027"/>
        <v/>
      </c>
      <c r="DF768" s="359" t="str">
        <f t="shared" si="1028"/>
        <v/>
      </c>
      <c r="DG768" t="str">
        <f t="shared" si="1029"/>
        <v/>
      </c>
      <c r="DH768" t="str">
        <f t="shared" si="1030"/>
        <v/>
      </c>
      <c r="DI768" t="str">
        <f t="shared" si="1031"/>
        <v/>
      </c>
      <c r="DJ768" t="str">
        <f t="shared" si="1032"/>
        <v/>
      </c>
      <c r="DK768" s="359" t="str">
        <f t="shared" si="1033"/>
        <v/>
      </c>
      <c r="DL768" t="str">
        <f t="shared" si="1034"/>
        <v>X</v>
      </c>
      <c r="DM768" t="str">
        <f t="shared" si="1035"/>
        <v>X</v>
      </c>
      <c r="DN768" t="str">
        <f t="shared" si="1036"/>
        <v>X</v>
      </c>
      <c r="DO768" s="359" t="str">
        <f t="shared" si="1037"/>
        <v>X</v>
      </c>
      <c r="DP768" t="str">
        <f t="shared" si="1038"/>
        <v>X</v>
      </c>
      <c r="DQ768" t="str">
        <f t="shared" si="1039"/>
        <v>X</v>
      </c>
      <c r="DR768" t="str">
        <f t="shared" si="1040"/>
        <v>X</v>
      </c>
      <c r="DS768" s="359" t="str">
        <f t="shared" si="1041"/>
        <v>X</v>
      </c>
      <c r="DT768" t="str">
        <f t="shared" si="1042"/>
        <v>X</v>
      </c>
      <c r="DU768" t="str">
        <f t="shared" si="1043"/>
        <v>X</v>
      </c>
      <c r="DV768" t="str">
        <f t="shared" si="1044"/>
        <v>X</v>
      </c>
      <c r="DW768" t="str">
        <f t="shared" si="1045"/>
        <v>X</v>
      </c>
      <c r="DX768" s="359" t="str">
        <f t="shared" si="1046"/>
        <v>X</v>
      </c>
      <c r="DY768" t="str">
        <f t="shared" si="1047"/>
        <v/>
      </c>
      <c r="DZ768" t="str">
        <f t="shared" si="1048"/>
        <v/>
      </c>
      <c r="EA768" t="str">
        <f t="shared" si="1049"/>
        <v/>
      </c>
      <c r="EB768" s="359" t="str">
        <f t="shared" si="1050"/>
        <v/>
      </c>
      <c r="EC768" t="str">
        <f t="shared" si="1051"/>
        <v/>
      </c>
      <c r="ED768" t="str">
        <f t="shared" si="1052"/>
        <v/>
      </c>
      <c r="EE768" t="str">
        <f t="shared" si="1053"/>
        <v/>
      </c>
      <c r="EF768" t="str">
        <f t="shared" si="1054"/>
        <v/>
      </c>
      <c r="EG768" s="359" t="str">
        <f t="shared" si="1055"/>
        <v/>
      </c>
      <c r="EH768" t="str">
        <f t="shared" si="998"/>
        <v>Pyrorchis nigricans</v>
      </c>
      <c r="EJ768" t="str">
        <f t="shared" si="1063"/>
        <v>Rhizanthella gardneri</v>
      </c>
      <c r="EK768" s="100">
        <f t="shared" si="1072"/>
        <v>0</v>
      </c>
      <c r="EL768" s="3">
        <f t="shared" si="1072"/>
        <v>0</v>
      </c>
      <c r="EM768" s="3">
        <f t="shared" si="1072"/>
        <v>0</v>
      </c>
      <c r="EN768" s="3">
        <f t="shared" si="1072"/>
        <v>0</v>
      </c>
      <c r="EO768" s="3">
        <f t="shared" si="1072"/>
        <v>1</v>
      </c>
      <c r="EP768" s="3">
        <f t="shared" si="1072"/>
        <v>1</v>
      </c>
      <c r="EQ768" s="3">
        <f t="shared" si="1072"/>
        <v>0</v>
      </c>
      <c r="ER768" s="3">
        <f t="shared" si="1072"/>
        <v>0</v>
      </c>
      <c r="ES768" s="3">
        <f t="shared" si="1072"/>
        <v>0</v>
      </c>
      <c r="ET768" s="3">
        <f t="shared" si="1072"/>
        <v>0</v>
      </c>
      <c r="EU768" s="3">
        <f t="shared" si="1072"/>
        <v>0</v>
      </c>
      <c r="EV768" s="24">
        <f t="shared" si="1072"/>
        <v>0</v>
      </c>
      <c r="EW768" s="245">
        <f t="shared" si="997"/>
        <v>2</v>
      </c>
      <c r="EX768" s="262" t="str">
        <f t="shared" si="996"/>
        <v/>
      </c>
    </row>
    <row r="769" spans="1:154" ht="16.149999999999999" customHeight="1" x14ac:dyDescent="0.25">
      <c r="A769" s="363"/>
      <c r="D769" s="363"/>
      <c r="E769" s="363"/>
      <c r="F769" s="363"/>
      <c r="G769" s="363"/>
      <c r="H769" s="363"/>
      <c r="I769" s="363"/>
      <c r="J769" s="68">
        <f t="shared" si="1066"/>
        <v>1208</v>
      </c>
      <c r="K769" s="427" t="str">
        <f t="shared" si="999"/>
        <v>Rhizanthella johnstonii</v>
      </c>
      <c r="L769" s="362">
        <v>1208</v>
      </c>
      <c r="M769" s="427" t="s">
        <v>1773</v>
      </c>
      <c r="N769" s="433" t="s">
        <v>1294</v>
      </c>
      <c r="O769" s="363" t="str">
        <f t="shared" si="1068"/>
        <v>S</v>
      </c>
      <c r="P769" s="364" t="s">
        <v>3327</v>
      </c>
      <c r="Q769" s="364" t="s">
        <v>3328</v>
      </c>
      <c r="R769" s="373">
        <v>42901</v>
      </c>
      <c r="S769" s="365">
        <v>42947</v>
      </c>
      <c r="T769" s="603" t="s">
        <v>7894</v>
      </c>
      <c r="U769" s="603" t="s">
        <v>7894</v>
      </c>
      <c r="V769" s="603" t="s">
        <v>7894</v>
      </c>
      <c r="W769" s="603" t="s">
        <v>7894</v>
      </c>
      <c r="X769" s="603" t="s">
        <v>7894</v>
      </c>
      <c r="Y769" s="603" t="s">
        <v>4825</v>
      </c>
      <c r="Z769" s="603" t="s">
        <v>4826</v>
      </c>
      <c r="AA769" s="603" t="s">
        <v>7894</v>
      </c>
      <c r="AB769" s="603" t="s">
        <v>7894</v>
      </c>
      <c r="AC769" s="603" t="s">
        <v>7894</v>
      </c>
      <c r="AD769" s="603" t="s">
        <v>7894</v>
      </c>
      <c r="AE769" s="603" t="s">
        <v>7894</v>
      </c>
      <c r="AF769" s="605" t="s">
        <v>7926</v>
      </c>
      <c r="AG769" s="605" t="s">
        <v>7969</v>
      </c>
      <c r="AH769" s="69" t="s">
        <v>1583</v>
      </c>
      <c r="AI769" s="363">
        <f t="shared" si="1067"/>
        <v>1</v>
      </c>
      <c r="AJ769" s="363">
        <v>0</v>
      </c>
      <c r="AK769" s="413" t="str">
        <f t="shared" si="989"/>
        <v>None</v>
      </c>
      <c r="AL769" s="413" t="str">
        <f t="shared" si="990"/>
        <v>None</v>
      </c>
      <c r="AM769" s="486" t="s">
        <v>7607</v>
      </c>
      <c r="AS769" s="69">
        <f t="shared" si="1058"/>
        <v>25</v>
      </c>
      <c r="AT769" s="69">
        <f t="shared" si="1059"/>
        <v>31</v>
      </c>
      <c r="AU769" s="69">
        <f t="shared" si="1060"/>
        <v>6</v>
      </c>
      <c r="AV769" s="69">
        <f t="shared" si="1061"/>
        <v>7</v>
      </c>
      <c r="AW769" s="81"/>
      <c r="AX769" s="364" t="s">
        <v>3329</v>
      </c>
      <c r="AY769" s="364">
        <v>48612</v>
      </c>
      <c r="AZ769" t="s">
        <v>3330</v>
      </c>
      <c r="BA769" s="238"/>
      <c r="BB769" s="237" t="str">
        <f t="shared" si="1062"/>
        <v/>
      </c>
      <c r="BC769" s="270">
        <f t="shared" si="1069"/>
        <v>1208</v>
      </c>
      <c r="BD769" t="str">
        <f t="shared" si="1070"/>
        <v>Rhizanthella johnstonii</v>
      </c>
      <c r="BE769" s="367" t="e">
        <f>COUNTIFS(#REF!,L769)</f>
        <v>#REF!</v>
      </c>
      <c r="BF769" s="374" t="str">
        <f t="shared" si="994"/>
        <v>y</v>
      </c>
      <c r="BG769" s="82"/>
      <c r="BH769" s="375"/>
      <c r="BI769" s="374"/>
      <c r="BJ769" s="403"/>
      <c r="CE769" t="str">
        <f t="shared" si="1077"/>
        <v>Underground Orchid (Rhizanthella gardneri)</v>
      </c>
      <c r="CF769" s="388" t="str">
        <f t="shared" si="1065"/>
        <v>Rhizanthella gardneri</v>
      </c>
      <c r="CG769" t="str">
        <f t="shared" si="1003"/>
        <v/>
      </c>
      <c r="CH769" t="str">
        <f t="shared" si="1004"/>
        <v/>
      </c>
      <c r="CI769" t="str">
        <f t="shared" si="1005"/>
        <v/>
      </c>
      <c r="CJ769" t="str">
        <f t="shared" si="1006"/>
        <v/>
      </c>
      <c r="CK769" s="359" t="str">
        <f t="shared" si="1007"/>
        <v/>
      </c>
      <c r="CL769" t="str">
        <f t="shared" si="1008"/>
        <v/>
      </c>
      <c r="CM769" t="str">
        <f t="shared" si="1009"/>
        <v/>
      </c>
      <c r="CN769" t="str">
        <f t="shared" si="1010"/>
        <v/>
      </c>
      <c r="CO769" s="359" t="str">
        <f t="shared" si="1011"/>
        <v/>
      </c>
      <c r="CP769" t="str">
        <f t="shared" si="1012"/>
        <v/>
      </c>
      <c r="CQ769" t="str">
        <f t="shared" si="1013"/>
        <v/>
      </c>
      <c r="CR769" t="str">
        <f t="shared" si="1014"/>
        <v/>
      </c>
      <c r="CS769" s="359" t="str">
        <f t="shared" si="1015"/>
        <v/>
      </c>
      <c r="CT769" t="str">
        <f t="shared" si="1016"/>
        <v/>
      </c>
      <c r="CU769" t="str">
        <f t="shared" si="1017"/>
        <v/>
      </c>
      <c r="CV769" t="str">
        <f t="shared" si="1018"/>
        <v/>
      </c>
      <c r="CW769" t="str">
        <f t="shared" si="1019"/>
        <v/>
      </c>
      <c r="CX769" s="359" t="str">
        <f t="shared" si="1020"/>
        <v/>
      </c>
      <c r="CY769" t="str">
        <f t="shared" si="1021"/>
        <v/>
      </c>
      <c r="CZ769" t="str">
        <f t="shared" si="1022"/>
        <v/>
      </c>
      <c r="DA769" t="str">
        <f t="shared" si="1023"/>
        <v>X</v>
      </c>
      <c r="DB769" s="359" t="str">
        <f t="shared" si="1024"/>
        <v>X</v>
      </c>
      <c r="DC769" t="str">
        <f t="shared" si="1025"/>
        <v>X</v>
      </c>
      <c r="DD769" t="str">
        <f t="shared" si="1026"/>
        <v>X</v>
      </c>
      <c r="DE769" t="str">
        <f t="shared" si="1027"/>
        <v/>
      </c>
      <c r="DF769" s="359" t="str">
        <f t="shared" si="1028"/>
        <v/>
      </c>
      <c r="DG769" t="str">
        <f t="shared" si="1029"/>
        <v/>
      </c>
      <c r="DH769" t="str">
        <f t="shared" si="1030"/>
        <v/>
      </c>
      <c r="DI769" t="str">
        <f t="shared" si="1031"/>
        <v/>
      </c>
      <c r="DJ769" t="str">
        <f t="shared" si="1032"/>
        <v/>
      </c>
      <c r="DK769" s="359" t="str">
        <f t="shared" si="1033"/>
        <v/>
      </c>
      <c r="DL769" t="str">
        <f t="shared" si="1034"/>
        <v/>
      </c>
      <c r="DM769" t="str">
        <f t="shared" si="1035"/>
        <v/>
      </c>
      <c r="DN769" t="str">
        <f t="shared" si="1036"/>
        <v/>
      </c>
      <c r="DO769" s="359" t="str">
        <f t="shared" si="1037"/>
        <v/>
      </c>
      <c r="DP769" t="str">
        <f t="shared" si="1038"/>
        <v/>
      </c>
      <c r="DQ769" t="str">
        <f t="shared" si="1039"/>
        <v/>
      </c>
      <c r="DR769" t="str">
        <f t="shared" si="1040"/>
        <v/>
      </c>
      <c r="DS769" s="359" t="str">
        <f t="shared" si="1041"/>
        <v/>
      </c>
      <c r="DT769" t="str">
        <f t="shared" si="1042"/>
        <v/>
      </c>
      <c r="DU769" t="str">
        <f t="shared" si="1043"/>
        <v/>
      </c>
      <c r="DV769" t="str">
        <f t="shared" si="1044"/>
        <v/>
      </c>
      <c r="DW769" t="str">
        <f t="shared" si="1045"/>
        <v/>
      </c>
      <c r="DX769" s="359" t="str">
        <f t="shared" si="1046"/>
        <v/>
      </c>
      <c r="DY769" t="str">
        <f t="shared" si="1047"/>
        <v/>
      </c>
      <c r="DZ769" t="str">
        <f t="shared" si="1048"/>
        <v/>
      </c>
      <c r="EA769" t="str">
        <f t="shared" si="1049"/>
        <v/>
      </c>
      <c r="EB769" s="359" t="str">
        <f t="shared" si="1050"/>
        <v/>
      </c>
      <c r="EC769" t="str">
        <f t="shared" si="1051"/>
        <v/>
      </c>
      <c r="ED769" t="str">
        <f t="shared" si="1052"/>
        <v/>
      </c>
      <c r="EE769" t="str">
        <f t="shared" si="1053"/>
        <v/>
      </c>
      <c r="EF769" t="str">
        <f t="shared" si="1054"/>
        <v/>
      </c>
      <c r="EG769" s="359" t="str">
        <f t="shared" si="1055"/>
        <v/>
      </c>
      <c r="EH769" t="str">
        <f t="shared" si="998"/>
        <v>Rhizanthella gardneri</v>
      </c>
      <c r="EJ769" t="str">
        <f t="shared" si="1063"/>
        <v>Rhizanthella johnstonii</v>
      </c>
      <c r="EK769" s="100">
        <f t="shared" si="1072"/>
        <v>0</v>
      </c>
      <c r="EL769" s="3">
        <f t="shared" si="1072"/>
        <v>0</v>
      </c>
      <c r="EM769" s="3">
        <f t="shared" si="1072"/>
        <v>0</v>
      </c>
      <c r="EN769" s="3">
        <f t="shared" si="1072"/>
        <v>0</v>
      </c>
      <c r="EO769" s="3">
        <f t="shared" si="1072"/>
        <v>0</v>
      </c>
      <c r="EP769" s="3">
        <f t="shared" si="1072"/>
        <v>1</v>
      </c>
      <c r="EQ769" s="3">
        <f t="shared" si="1072"/>
        <v>1</v>
      </c>
      <c r="ER769" s="3">
        <f t="shared" si="1072"/>
        <v>0</v>
      </c>
      <c r="ES769" s="3">
        <f t="shared" si="1072"/>
        <v>0</v>
      </c>
      <c r="ET769" s="3">
        <f t="shared" si="1072"/>
        <v>0</v>
      </c>
      <c r="EU769" s="3">
        <f t="shared" si="1072"/>
        <v>0</v>
      </c>
      <c r="EV769" s="24">
        <f t="shared" si="1072"/>
        <v>0</v>
      </c>
      <c r="EW769" s="245">
        <f t="shared" si="997"/>
        <v>2</v>
      </c>
      <c r="EX769" s="262" t="str">
        <f t="shared" si="996"/>
        <v/>
      </c>
    </row>
    <row r="770" spans="1:154" ht="16.149999999999999" customHeight="1" x14ac:dyDescent="0.25">
      <c r="A770" s="363"/>
      <c r="D770" s="363"/>
      <c r="E770" s="363"/>
      <c r="F770" s="363"/>
      <c r="G770" s="363"/>
      <c r="H770" s="363"/>
      <c r="I770" s="363"/>
      <c r="J770" s="68">
        <f t="shared" si="1066"/>
        <v>806</v>
      </c>
      <c r="K770" s="427" t="str">
        <f t="shared" si="999"/>
        <v>Spiculaea ciliata</v>
      </c>
      <c r="L770" s="362">
        <v>806</v>
      </c>
      <c r="M770" s="427" t="s">
        <v>1776</v>
      </c>
      <c r="N770" s="438" t="s">
        <v>179</v>
      </c>
      <c r="O770" s="363" t="str">
        <f t="shared" si="1068"/>
        <v>S</v>
      </c>
      <c r="P770" s="364" t="s">
        <v>3331</v>
      </c>
      <c r="Q770" s="364" t="s">
        <v>3332</v>
      </c>
      <c r="R770" s="365">
        <v>43009</v>
      </c>
      <c r="S770" s="365">
        <v>42766</v>
      </c>
      <c r="T770" s="603" t="s">
        <v>4820</v>
      </c>
      <c r="U770" s="603" t="s">
        <v>7894</v>
      </c>
      <c r="V770" s="603" t="s">
        <v>7894</v>
      </c>
      <c r="W770" s="603" t="s">
        <v>7894</v>
      </c>
      <c r="X770" s="603" t="s">
        <v>7894</v>
      </c>
      <c r="Y770" s="603" t="s">
        <v>7894</v>
      </c>
      <c r="Z770" s="603" t="s">
        <v>7894</v>
      </c>
      <c r="AA770" s="603" t="s">
        <v>7894</v>
      </c>
      <c r="AB770" s="603" t="s">
        <v>7894</v>
      </c>
      <c r="AC770" s="603" t="s">
        <v>4829</v>
      </c>
      <c r="AD770" s="603" t="s">
        <v>4830</v>
      </c>
      <c r="AE770" s="603" t="s">
        <v>4831</v>
      </c>
      <c r="AF770" s="605" t="s">
        <v>7918</v>
      </c>
      <c r="AG770" s="605" t="s">
        <v>7960</v>
      </c>
      <c r="AH770" s="366" t="s">
        <v>685</v>
      </c>
      <c r="AI770" s="363">
        <f t="shared" si="1067"/>
        <v>6</v>
      </c>
      <c r="AJ770" s="363">
        <v>0</v>
      </c>
      <c r="AK770" s="413" t="str">
        <f t="shared" si="989"/>
        <v>None</v>
      </c>
      <c r="AL770" s="413" t="str">
        <f t="shared" si="990"/>
        <v>None</v>
      </c>
      <c r="AM770" s="486" t="s">
        <v>7607</v>
      </c>
      <c r="AS770" s="69">
        <f t="shared" si="1058"/>
        <v>40</v>
      </c>
      <c r="AT770" s="69">
        <f t="shared" si="1059"/>
        <v>57</v>
      </c>
      <c r="AU770" s="69">
        <f t="shared" si="1060"/>
        <v>10</v>
      </c>
      <c r="AV770" s="69">
        <f t="shared" si="1061"/>
        <v>1</v>
      </c>
      <c r="AW770" s="81"/>
      <c r="AX770" s="364" t="s">
        <v>3333</v>
      </c>
      <c r="AY770" s="364">
        <v>1700</v>
      </c>
      <c r="AZ770" s="264" t="s">
        <v>48</v>
      </c>
      <c r="BA770" s="238"/>
      <c r="BB770" s="237" t="str">
        <f t="shared" si="1062"/>
        <v/>
      </c>
      <c r="BC770" s="270">
        <f t="shared" si="1069"/>
        <v>806</v>
      </c>
      <c r="BD770" t="str">
        <f t="shared" si="1070"/>
        <v>Spiculaea ciliata</v>
      </c>
      <c r="BE770" s="367" t="e">
        <f>COUNTIFS(#REF!,L770)</f>
        <v>#REF!</v>
      </c>
      <c r="BF770" s="374" t="str">
        <f t="shared" si="994"/>
        <v>y</v>
      </c>
      <c r="BG770" s="82"/>
      <c r="BH770" s="375"/>
      <c r="BI770" s="374"/>
      <c r="BJ770" s="403"/>
      <c r="CE770" t="str">
        <f t="shared" si="1077"/>
        <v>South Coast Underground Orchid  (Rhizanthella johnstonii)</v>
      </c>
      <c r="CF770" s="388" t="str">
        <f t="shared" si="1065"/>
        <v>Rhizanthella johnstonii</v>
      </c>
      <c r="CG770" t="str">
        <f t="shared" si="1003"/>
        <v/>
      </c>
      <c r="CH770" t="str">
        <f t="shared" si="1004"/>
        <v/>
      </c>
      <c r="CI770" t="str">
        <f t="shared" si="1005"/>
        <v/>
      </c>
      <c r="CJ770" t="str">
        <f t="shared" si="1006"/>
        <v/>
      </c>
      <c r="CK770" s="359" t="str">
        <f t="shared" si="1007"/>
        <v/>
      </c>
      <c r="CL770" t="str">
        <f t="shared" si="1008"/>
        <v/>
      </c>
      <c r="CM770" t="str">
        <f t="shared" si="1009"/>
        <v/>
      </c>
      <c r="CN770" t="str">
        <f t="shared" si="1010"/>
        <v/>
      </c>
      <c r="CO770" s="359" t="str">
        <f t="shared" si="1011"/>
        <v/>
      </c>
      <c r="CP770" t="str">
        <f t="shared" si="1012"/>
        <v/>
      </c>
      <c r="CQ770" t="str">
        <f t="shared" si="1013"/>
        <v/>
      </c>
      <c r="CR770" t="str">
        <f t="shared" si="1014"/>
        <v/>
      </c>
      <c r="CS770" s="359" t="str">
        <f t="shared" si="1015"/>
        <v/>
      </c>
      <c r="CT770" t="str">
        <f t="shared" si="1016"/>
        <v/>
      </c>
      <c r="CU770" t="str">
        <f t="shared" si="1017"/>
        <v/>
      </c>
      <c r="CV770" t="str">
        <f t="shared" si="1018"/>
        <v/>
      </c>
      <c r="CW770" t="str">
        <f t="shared" si="1019"/>
        <v/>
      </c>
      <c r="CX770" s="359" t="str">
        <f t="shared" si="1020"/>
        <v/>
      </c>
      <c r="CY770" t="str">
        <f t="shared" si="1021"/>
        <v/>
      </c>
      <c r="CZ770" t="str">
        <f t="shared" si="1022"/>
        <v/>
      </c>
      <c r="DA770" t="str">
        <f t="shared" si="1023"/>
        <v/>
      </c>
      <c r="DB770" s="359" t="str">
        <f t="shared" si="1024"/>
        <v/>
      </c>
      <c r="DC770" t="str">
        <f t="shared" si="1025"/>
        <v/>
      </c>
      <c r="DD770" t="str">
        <f t="shared" si="1026"/>
        <v/>
      </c>
      <c r="DE770" t="str">
        <f t="shared" si="1027"/>
        <v>X</v>
      </c>
      <c r="DF770" s="359" t="str">
        <f t="shared" si="1028"/>
        <v>X</v>
      </c>
      <c r="DG770" t="str">
        <f t="shared" si="1029"/>
        <v>X</v>
      </c>
      <c r="DH770" t="str">
        <f t="shared" si="1030"/>
        <v>X</v>
      </c>
      <c r="DI770" t="str">
        <f t="shared" si="1031"/>
        <v>X</v>
      </c>
      <c r="DJ770" t="str">
        <f t="shared" si="1032"/>
        <v>X</v>
      </c>
      <c r="DK770" s="359" t="str">
        <f t="shared" si="1033"/>
        <v>X</v>
      </c>
      <c r="DL770" t="str">
        <f t="shared" si="1034"/>
        <v/>
      </c>
      <c r="DM770" t="str">
        <f t="shared" si="1035"/>
        <v/>
      </c>
      <c r="DN770" t="str">
        <f t="shared" si="1036"/>
        <v/>
      </c>
      <c r="DO770" s="359" t="str">
        <f t="shared" si="1037"/>
        <v/>
      </c>
      <c r="DP770" t="str">
        <f t="shared" si="1038"/>
        <v/>
      </c>
      <c r="DQ770" t="str">
        <f t="shared" si="1039"/>
        <v/>
      </c>
      <c r="DR770" t="str">
        <f t="shared" si="1040"/>
        <v/>
      </c>
      <c r="DS770" s="359" t="str">
        <f t="shared" si="1041"/>
        <v/>
      </c>
      <c r="DT770" t="str">
        <f t="shared" si="1042"/>
        <v/>
      </c>
      <c r="DU770" t="str">
        <f t="shared" si="1043"/>
        <v/>
      </c>
      <c r="DV770" t="str">
        <f t="shared" si="1044"/>
        <v/>
      </c>
      <c r="DW770" t="str">
        <f t="shared" si="1045"/>
        <v/>
      </c>
      <c r="DX770" s="359" t="str">
        <f t="shared" si="1046"/>
        <v/>
      </c>
      <c r="DY770" t="str">
        <f t="shared" si="1047"/>
        <v/>
      </c>
      <c r="DZ770" t="str">
        <f t="shared" si="1048"/>
        <v/>
      </c>
      <c r="EA770" t="str">
        <f t="shared" si="1049"/>
        <v/>
      </c>
      <c r="EB770" s="359" t="str">
        <f t="shared" si="1050"/>
        <v/>
      </c>
      <c r="EC770" t="str">
        <f t="shared" si="1051"/>
        <v/>
      </c>
      <c r="ED770" t="str">
        <f t="shared" si="1052"/>
        <v/>
      </c>
      <c r="EE770" t="str">
        <f t="shared" si="1053"/>
        <v/>
      </c>
      <c r="EF770" t="str">
        <f t="shared" si="1054"/>
        <v/>
      </c>
      <c r="EG770" s="359" t="str">
        <f t="shared" si="1055"/>
        <v/>
      </c>
      <c r="EH770" t="str">
        <f t="shared" si="998"/>
        <v>Rhizanthella johnstonii</v>
      </c>
      <c r="EJ770" t="str">
        <f t="shared" si="1063"/>
        <v>Spiculaea ciliata</v>
      </c>
      <c r="EK770" s="100">
        <f t="shared" si="1072"/>
        <v>1</v>
      </c>
      <c r="EL770" s="3">
        <f t="shared" si="1072"/>
        <v>0</v>
      </c>
      <c r="EM770" s="3">
        <f t="shared" si="1072"/>
        <v>0</v>
      </c>
      <c r="EN770" s="3">
        <f t="shared" si="1072"/>
        <v>0</v>
      </c>
      <c r="EO770" s="3">
        <f t="shared" si="1072"/>
        <v>0</v>
      </c>
      <c r="EP770" s="3">
        <f t="shared" si="1072"/>
        <v>0</v>
      </c>
      <c r="EQ770" s="3">
        <f t="shared" si="1072"/>
        <v>0</v>
      </c>
      <c r="ER770" s="3">
        <f t="shared" si="1072"/>
        <v>0</v>
      </c>
      <c r="ES770" s="3">
        <f t="shared" si="1072"/>
        <v>0</v>
      </c>
      <c r="ET770" s="3">
        <f t="shared" si="1072"/>
        <v>1</v>
      </c>
      <c r="EU770" s="3">
        <f t="shared" si="1072"/>
        <v>1</v>
      </c>
      <c r="EV770" s="24">
        <f t="shared" si="1072"/>
        <v>1</v>
      </c>
      <c r="EW770" s="245">
        <f t="shared" si="997"/>
        <v>4</v>
      </c>
      <c r="EX770" s="262" t="str">
        <f t="shared" si="996"/>
        <v xml:space="preserve"> X</v>
      </c>
    </row>
    <row r="771" spans="1:154" ht="16.149999999999999" customHeight="1" x14ac:dyDescent="0.25">
      <c r="A771" s="363"/>
      <c r="D771" s="363"/>
      <c r="E771" s="363"/>
      <c r="F771" s="363"/>
      <c r="G771" s="363"/>
      <c r="H771" s="363"/>
      <c r="I771" s="363"/>
      <c r="J771" s="68">
        <f t="shared" ref="J771:J802" si="1078">L771</f>
        <v>412</v>
      </c>
      <c r="K771" s="427" t="str">
        <f t="shared" si="999"/>
        <v>Spiranthes sinensis</v>
      </c>
      <c r="L771" s="362">
        <v>412</v>
      </c>
      <c r="M771" s="427" t="s">
        <v>1777</v>
      </c>
      <c r="N771" s="569" t="s">
        <v>3334</v>
      </c>
      <c r="O771" s="363" t="str">
        <f t="shared" si="1068"/>
        <v>N</v>
      </c>
      <c r="P771" s="364" t="s">
        <v>7732</v>
      </c>
      <c r="Q771" s="364" t="s">
        <v>7733</v>
      </c>
      <c r="R771" s="373">
        <v>42901</v>
      </c>
      <c r="S771" s="373">
        <v>42931</v>
      </c>
      <c r="T771" s="603" t="s">
        <v>7894</v>
      </c>
      <c r="U771" s="603" t="s">
        <v>7894</v>
      </c>
      <c r="V771" s="603" t="s">
        <v>7894</v>
      </c>
      <c r="W771" s="603" t="s">
        <v>7894</v>
      </c>
      <c r="X771" s="603" t="s">
        <v>7894</v>
      </c>
      <c r="Y771" s="603" t="s">
        <v>7894</v>
      </c>
      <c r="Z771" s="603" t="s">
        <v>4826</v>
      </c>
      <c r="AA771" s="603" t="s">
        <v>7894</v>
      </c>
      <c r="AB771" s="603" t="s">
        <v>7894</v>
      </c>
      <c r="AC771" s="603" t="s">
        <v>7894</v>
      </c>
      <c r="AD771" s="603" t="s">
        <v>7894</v>
      </c>
      <c r="AE771" s="603" t="s">
        <v>7894</v>
      </c>
      <c r="AF771" s="605" t="s">
        <v>7939</v>
      </c>
      <c r="AG771" s="605" t="s">
        <v>4826</v>
      </c>
      <c r="AH771" s="366" t="s">
        <v>1593</v>
      </c>
      <c r="AI771" s="363">
        <f t="shared" si="1067"/>
        <v>2</v>
      </c>
      <c r="AJ771" s="363">
        <v>0</v>
      </c>
      <c r="AK771" s="413" t="str">
        <f t="shared" ref="AK771:AK834" si="1079">VLOOKUP(AJ771,$F$3:$H$51,3,FALSE)</f>
        <v>None</v>
      </c>
      <c r="AL771" s="413" t="str">
        <f t="shared" ref="AL771:AL832" si="1080">VLOOKUP(AJ771,$F$3:$H$51,2,FALSE)</f>
        <v>None</v>
      </c>
      <c r="AM771" s="486" t="s">
        <v>7607</v>
      </c>
      <c r="AS771" s="69">
        <f t="shared" si="1058"/>
        <v>25</v>
      </c>
      <c r="AT771" s="69">
        <f t="shared" si="1059"/>
        <v>28</v>
      </c>
      <c r="AU771" s="69">
        <f t="shared" si="1060"/>
        <v>6</v>
      </c>
      <c r="AV771" s="69">
        <f t="shared" si="1061"/>
        <v>7</v>
      </c>
      <c r="AW771" s="81"/>
      <c r="AX771" s="364"/>
      <c r="AY771" s="364"/>
      <c r="BA771" s="238"/>
      <c r="BB771" s="237" t="str">
        <f t="shared" si="1062"/>
        <v/>
      </c>
      <c r="BC771" s="270">
        <f t="shared" si="1069"/>
        <v>412</v>
      </c>
      <c r="BD771" t="str">
        <f t="shared" si="1070"/>
        <v>Spiranthes sinensis</v>
      </c>
      <c r="BE771" s="367" t="e">
        <f>COUNTIFS(#REF!,L771)</f>
        <v>#REF!</v>
      </c>
      <c r="BF771" s="374" t="str">
        <f t="shared" si="994"/>
        <v>n</v>
      </c>
      <c r="BG771" s="82"/>
      <c r="BH771" s="375"/>
      <c r="BI771" s="374"/>
      <c r="BJ771" s="403"/>
      <c r="CE771" t="str">
        <f t="shared" si="1077"/>
        <v>Elbow Orchid (Spiculaea ciliata)</v>
      </c>
      <c r="CF771" s="388" t="str">
        <f t="shared" ref="CF771:CF802" si="1081">K770</f>
        <v>Spiculaea ciliata</v>
      </c>
      <c r="CG771" t="str">
        <f t="shared" si="1003"/>
        <v/>
      </c>
      <c r="CH771" t="str">
        <f t="shared" si="1004"/>
        <v/>
      </c>
      <c r="CI771" t="str">
        <f t="shared" si="1005"/>
        <v/>
      </c>
      <c r="CJ771" t="str">
        <f t="shared" si="1006"/>
        <v/>
      </c>
      <c r="CK771" s="359" t="str">
        <f t="shared" si="1007"/>
        <v/>
      </c>
      <c r="CL771" t="str">
        <f t="shared" si="1008"/>
        <v/>
      </c>
      <c r="CM771" t="str">
        <f t="shared" si="1009"/>
        <v/>
      </c>
      <c r="CN771" t="str">
        <f t="shared" si="1010"/>
        <v/>
      </c>
      <c r="CO771" s="359" t="str">
        <f t="shared" si="1011"/>
        <v/>
      </c>
      <c r="CP771" t="str">
        <f t="shared" si="1012"/>
        <v/>
      </c>
      <c r="CQ771" t="str">
        <f t="shared" si="1013"/>
        <v/>
      </c>
      <c r="CR771" t="str">
        <f t="shared" si="1014"/>
        <v/>
      </c>
      <c r="CS771" s="359" t="str">
        <f t="shared" si="1015"/>
        <v/>
      </c>
      <c r="CT771" t="str">
        <f t="shared" si="1016"/>
        <v/>
      </c>
      <c r="CU771" t="str">
        <f t="shared" si="1017"/>
        <v/>
      </c>
      <c r="CV771" t="str">
        <f t="shared" si="1018"/>
        <v/>
      </c>
      <c r="CW771" t="str">
        <f t="shared" si="1019"/>
        <v/>
      </c>
      <c r="CX771" s="359" t="str">
        <f t="shared" si="1020"/>
        <v/>
      </c>
      <c r="CY771" t="str">
        <f t="shared" si="1021"/>
        <v/>
      </c>
      <c r="CZ771" t="str">
        <f t="shared" si="1022"/>
        <v/>
      </c>
      <c r="DA771" t="str">
        <f t="shared" si="1023"/>
        <v/>
      </c>
      <c r="DB771" s="359" t="str">
        <f t="shared" si="1024"/>
        <v/>
      </c>
      <c r="DC771" t="str">
        <f t="shared" si="1025"/>
        <v/>
      </c>
      <c r="DD771" t="str">
        <f t="shared" si="1026"/>
        <v/>
      </c>
      <c r="DE771" t="str">
        <f t="shared" si="1027"/>
        <v/>
      </c>
      <c r="DF771" s="359" t="str">
        <f t="shared" si="1028"/>
        <v/>
      </c>
      <c r="DG771" t="str">
        <f t="shared" si="1029"/>
        <v/>
      </c>
      <c r="DH771" t="str">
        <f t="shared" si="1030"/>
        <v/>
      </c>
      <c r="DI771" t="str">
        <f t="shared" si="1031"/>
        <v/>
      </c>
      <c r="DJ771" t="str">
        <f t="shared" si="1032"/>
        <v/>
      </c>
      <c r="DK771" s="359" t="str">
        <f t="shared" si="1033"/>
        <v/>
      </c>
      <c r="DL771" t="str">
        <f t="shared" si="1034"/>
        <v/>
      </c>
      <c r="DM771" t="str">
        <f t="shared" si="1035"/>
        <v/>
      </c>
      <c r="DN771" t="str">
        <f t="shared" si="1036"/>
        <v/>
      </c>
      <c r="DO771" s="359" t="str">
        <f t="shared" si="1037"/>
        <v/>
      </c>
      <c r="DP771" t="str">
        <f t="shared" si="1038"/>
        <v/>
      </c>
      <c r="DQ771" t="str">
        <f t="shared" si="1039"/>
        <v/>
      </c>
      <c r="DR771" t="str">
        <f t="shared" si="1040"/>
        <v/>
      </c>
      <c r="DS771" s="359" t="str">
        <f t="shared" si="1041"/>
        <v/>
      </c>
      <c r="DT771" t="str">
        <f t="shared" si="1042"/>
        <v/>
      </c>
      <c r="DU771" t="str">
        <f t="shared" si="1043"/>
        <v/>
      </c>
      <c r="DV771" t="str">
        <f t="shared" si="1044"/>
        <v/>
      </c>
      <c r="DW771" t="str">
        <f t="shared" si="1045"/>
        <v/>
      </c>
      <c r="DX771" s="359" t="str">
        <f t="shared" si="1046"/>
        <v/>
      </c>
      <c r="DY771" t="str">
        <f t="shared" si="1047"/>
        <v/>
      </c>
      <c r="DZ771" t="str">
        <f t="shared" si="1048"/>
        <v/>
      </c>
      <c r="EA771" t="str">
        <f t="shared" si="1049"/>
        <v/>
      </c>
      <c r="EB771" s="359" t="str">
        <f t="shared" si="1050"/>
        <v/>
      </c>
      <c r="EC771" t="str">
        <f t="shared" si="1051"/>
        <v/>
      </c>
      <c r="ED771" t="str">
        <f t="shared" si="1052"/>
        <v/>
      </c>
      <c r="EE771" t="str">
        <f t="shared" si="1053"/>
        <v/>
      </c>
      <c r="EF771" t="str">
        <f t="shared" si="1054"/>
        <v/>
      </c>
      <c r="EG771" s="359" t="str">
        <f t="shared" si="1055"/>
        <v/>
      </c>
      <c r="EH771" t="str">
        <f t="shared" si="998"/>
        <v>Spiculaea ciliata</v>
      </c>
      <c r="EJ771" t="str">
        <f t="shared" si="1063"/>
        <v>Spiranthes sinensis</v>
      </c>
      <c r="EK771" s="100">
        <f t="shared" si="1072"/>
        <v>0</v>
      </c>
      <c r="EL771" s="3">
        <f t="shared" si="1072"/>
        <v>0</v>
      </c>
      <c r="EM771" s="3">
        <f t="shared" si="1072"/>
        <v>0</v>
      </c>
      <c r="EN771" s="3">
        <f t="shared" si="1072"/>
        <v>0</v>
      </c>
      <c r="EO771" s="3">
        <f t="shared" si="1072"/>
        <v>0</v>
      </c>
      <c r="EP771" s="3">
        <f t="shared" si="1072"/>
        <v>1</v>
      </c>
      <c r="EQ771" s="3">
        <f t="shared" si="1072"/>
        <v>1</v>
      </c>
      <c r="ER771" s="3">
        <f t="shared" si="1072"/>
        <v>0</v>
      </c>
      <c r="ES771" s="3">
        <f t="shared" si="1072"/>
        <v>0</v>
      </c>
      <c r="ET771" s="3">
        <f t="shared" si="1072"/>
        <v>0</v>
      </c>
      <c r="EU771" s="3">
        <f t="shared" si="1072"/>
        <v>0</v>
      </c>
      <c r="EV771" s="24">
        <f t="shared" si="1072"/>
        <v>0</v>
      </c>
      <c r="EW771" s="245">
        <f t="shared" si="997"/>
        <v>2</v>
      </c>
      <c r="EX771" s="262" t="str">
        <f t="shared" si="996"/>
        <v/>
      </c>
    </row>
    <row r="772" spans="1:154" ht="16.149999999999999" customHeight="1" x14ac:dyDescent="0.25">
      <c r="A772" s="363"/>
      <c r="D772" s="363"/>
      <c r="E772" s="363"/>
      <c r="F772" s="363"/>
      <c r="G772" s="363"/>
      <c r="H772" s="363"/>
      <c r="I772" s="363"/>
      <c r="J772" s="68">
        <f t="shared" si="1078"/>
        <v>811</v>
      </c>
      <c r="K772" s="427" t="str">
        <f t="shared" si="999"/>
        <v>Thelymitra antennifera</v>
      </c>
      <c r="L772" s="372">
        <v>811</v>
      </c>
      <c r="M772" s="427" t="s">
        <v>1780</v>
      </c>
      <c r="N772" s="79" t="s">
        <v>109</v>
      </c>
      <c r="O772" s="363" t="str">
        <f t="shared" si="1068"/>
        <v>S</v>
      </c>
      <c r="P772" s="70" t="s">
        <v>3335</v>
      </c>
      <c r="Q772" s="364" t="s">
        <v>3323</v>
      </c>
      <c r="R772" s="365">
        <v>42917</v>
      </c>
      <c r="S772" s="365">
        <v>43039</v>
      </c>
      <c r="T772" s="603" t="s">
        <v>7894</v>
      </c>
      <c r="U772" s="603" t="s">
        <v>7894</v>
      </c>
      <c r="V772" s="603" t="s">
        <v>7894</v>
      </c>
      <c r="W772" s="603" t="s">
        <v>7894</v>
      </c>
      <c r="X772" s="603" t="s">
        <v>7894</v>
      </c>
      <c r="Y772" s="603" t="s">
        <v>7894</v>
      </c>
      <c r="Z772" s="603" t="s">
        <v>4826</v>
      </c>
      <c r="AA772" s="603" t="s">
        <v>4827</v>
      </c>
      <c r="AB772" s="603" t="s">
        <v>4828</v>
      </c>
      <c r="AC772" s="603" t="s">
        <v>4829</v>
      </c>
      <c r="AD772" s="603" t="s">
        <v>7894</v>
      </c>
      <c r="AE772" s="603" t="s">
        <v>7894</v>
      </c>
      <c r="AF772" s="605" t="s">
        <v>7901</v>
      </c>
      <c r="AG772" s="605" t="s">
        <v>7945</v>
      </c>
      <c r="AH772" s="366" t="s">
        <v>685</v>
      </c>
      <c r="AI772" s="363">
        <f t="shared" si="1067"/>
        <v>6</v>
      </c>
      <c r="AJ772" s="363">
        <v>45</v>
      </c>
      <c r="AK772" s="413" t="str">
        <f t="shared" si="1079"/>
        <v>Lobed Sun Orchids</v>
      </c>
      <c r="AL772" s="413" t="str">
        <f t="shared" si="1080"/>
        <v>Thelymitra spiralis/antennifera</v>
      </c>
      <c r="AM772" s="486" t="s">
        <v>7607</v>
      </c>
      <c r="AS772" s="69">
        <f t="shared" si="1058"/>
        <v>27</v>
      </c>
      <c r="AT772" s="69">
        <f t="shared" si="1059"/>
        <v>44</v>
      </c>
      <c r="AU772" s="69">
        <f t="shared" si="1060"/>
        <v>7</v>
      </c>
      <c r="AV772" s="69">
        <f t="shared" si="1061"/>
        <v>10</v>
      </c>
      <c r="AW772" s="81" t="e">
        <f>VLOOKUP(AM772,#REF!,6,FALSE)</f>
        <v>#REF!</v>
      </c>
      <c r="AX772" s="70" t="s">
        <v>3336</v>
      </c>
      <c r="AY772" s="364">
        <v>1701</v>
      </c>
      <c r="AZ772" s="264" t="s">
        <v>48</v>
      </c>
      <c r="BA772" s="238"/>
      <c r="BB772" s="237" t="str">
        <f t="shared" si="1062"/>
        <v/>
      </c>
      <c r="BC772" s="270">
        <f t="shared" si="1069"/>
        <v>811</v>
      </c>
      <c r="BD772" t="str">
        <f t="shared" si="1070"/>
        <v>Thelymitra antennifera</v>
      </c>
      <c r="BE772" s="367" t="e">
        <f>COUNTIFS(#REF!,L772)</f>
        <v>#REF!</v>
      </c>
      <c r="BF772" s="374" t="str">
        <f t="shared" ref="BF772:BF832" si="1082">IF(LEFT(P772,1)="_","n",IF(O772="N","n","y"))</f>
        <v>y</v>
      </c>
      <c r="BG772" s="82"/>
      <c r="BH772" s="375"/>
      <c r="BI772" s="374"/>
      <c r="BJ772" s="403"/>
      <c r="CE772" t="str">
        <f t="shared" si="1077"/>
        <v>Austral Ladies Tresses (Spiranthes sinensis)</v>
      </c>
      <c r="CF772" s="388" t="str">
        <f t="shared" si="1081"/>
        <v>Spiranthes sinensis</v>
      </c>
      <c r="CG772" t="str">
        <f t="shared" si="1003"/>
        <v/>
      </c>
      <c r="CH772" t="str">
        <f t="shared" si="1004"/>
        <v/>
      </c>
      <c r="CI772" t="str">
        <f t="shared" si="1005"/>
        <v/>
      </c>
      <c r="CJ772" t="str">
        <f t="shared" si="1006"/>
        <v/>
      </c>
      <c r="CK772" s="359" t="str">
        <f t="shared" si="1007"/>
        <v/>
      </c>
      <c r="CL772" t="str">
        <f t="shared" si="1008"/>
        <v/>
      </c>
      <c r="CM772" t="str">
        <f t="shared" si="1009"/>
        <v/>
      </c>
      <c r="CN772" t="str">
        <f t="shared" si="1010"/>
        <v/>
      </c>
      <c r="CO772" s="359" t="str">
        <f t="shared" si="1011"/>
        <v/>
      </c>
      <c r="CP772" t="str">
        <f t="shared" si="1012"/>
        <v/>
      </c>
      <c r="CQ772" t="str">
        <f t="shared" si="1013"/>
        <v/>
      </c>
      <c r="CR772" t="str">
        <f t="shared" si="1014"/>
        <v/>
      </c>
      <c r="CS772" s="359" t="str">
        <f t="shared" si="1015"/>
        <v/>
      </c>
      <c r="CT772" t="str">
        <f t="shared" si="1016"/>
        <v/>
      </c>
      <c r="CU772" t="str">
        <f t="shared" si="1017"/>
        <v/>
      </c>
      <c r="CV772" t="str">
        <f t="shared" si="1018"/>
        <v/>
      </c>
      <c r="CW772" t="str">
        <f t="shared" si="1019"/>
        <v/>
      </c>
      <c r="CX772" s="359" t="str">
        <f t="shared" si="1020"/>
        <v/>
      </c>
      <c r="CY772" t="str">
        <f t="shared" si="1021"/>
        <v/>
      </c>
      <c r="CZ772" t="str">
        <f t="shared" si="1022"/>
        <v/>
      </c>
      <c r="DA772" t="str">
        <f t="shared" si="1023"/>
        <v/>
      </c>
      <c r="DB772" s="359" t="str">
        <f t="shared" si="1024"/>
        <v/>
      </c>
      <c r="DC772" t="str">
        <f t="shared" si="1025"/>
        <v/>
      </c>
      <c r="DD772" t="str">
        <f t="shared" si="1026"/>
        <v/>
      </c>
      <c r="DE772" t="str">
        <f t="shared" si="1027"/>
        <v>X</v>
      </c>
      <c r="DF772" s="359" t="str">
        <f t="shared" si="1028"/>
        <v>X</v>
      </c>
      <c r="DG772" t="str">
        <f t="shared" si="1029"/>
        <v>X</v>
      </c>
      <c r="DH772" t="str">
        <f t="shared" si="1030"/>
        <v>X</v>
      </c>
      <c r="DI772" t="str">
        <f t="shared" si="1031"/>
        <v/>
      </c>
      <c r="DJ772" t="str">
        <f t="shared" si="1032"/>
        <v/>
      </c>
      <c r="DK772" s="359" t="str">
        <f t="shared" si="1033"/>
        <v/>
      </c>
      <c r="DL772" t="str">
        <f t="shared" si="1034"/>
        <v/>
      </c>
      <c r="DM772" t="str">
        <f t="shared" si="1035"/>
        <v/>
      </c>
      <c r="DN772" t="str">
        <f t="shared" si="1036"/>
        <v/>
      </c>
      <c r="DO772" s="359" t="str">
        <f t="shared" si="1037"/>
        <v/>
      </c>
      <c r="DP772" t="str">
        <f t="shared" si="1038"/>
        <v/>
      </c>
      <c r="DQ772" t="str">
        <f t="shared" si="1039"/>
        <v/>
      </c>
      <c r="DR772" t="str">
        <f t="shared" si="1040"/>
        <v/>
      </c>
      <c r="DS772" s="359" t="str">
        <f t="shared" si="1041"/>
        <v/>
      </c>
      <c r="DT772" t="str">
        <f t="shared" si="1042"/>
        <v/>
      </c>
      <c r="DU772" t="str">
        <f t="shared" si="1043"/>
        <v/>
      </c>
      <c r="DV772" t="str">
        <f t="shared" si="1044"/>
        <v/>
      </c>
      <c r="DW772" t="str">
        <f t="shared" si="1045"/>
        <v/>
      </c>
      <c r="DX772" s="359" t="str">
        <f t="shared" si="1046"/>
        <v/>
      </c>
      <c r="DY772" t="str">
        <f t="shared" si="1047"/>
        <v/>
      </c>
      <c r="DZ772" t="str">
        <f t="shared" si="1048"/>
        <v/>
      </c>
      <c r="EA772" t="str">
        <f t="shared" si="1049"/>
        <v/>
      </c>
      <c r="EB772" s="359" t="str">
        <f t="shared" si="1050"/>
        <v/>
      </c>
      <c r="EC772" t="str">
        <f t="shared" si="1051"/>
        <v/>
      </c>
      <c r="ED772" t="str">
        <f t="shared" si="1052"/>
        <v/>
      </c>
      <c r="EE772" t="str">
        <f t="shared" si="1053"/>
        <v/>
      </c>
      <c r="EF772" t="str">
        <f t="shared" si="1054"/>
        <v/>
      </c>
      <c r="EG772" s="359" t="str">
        <f t="shared" si="1055"/>
        <v/>
      </c>
      <c r="EH772" t="str">
        <f t="shared" si="998"/>
        <v>Spiranthes sinensis</v>
      </c>
      <c r="EJ772" t="str">
        <f t="shared" si="1063"/>
        <v>Thelymitra antennifera</v>
      </c>
      <c r="EK772" s="100">
        <f t="shared" si="1072"/>
        <v>0</v>
      </c>
      <c r="EL772" s="3">
        <f t="shared" si="1072"/>
        <v>0</v>
      </c>
      <c r="EM772" s="3">
        <f t="shared" si="1072"/>
        <v>0</v>
      </c>
      <c r="EN772" s="3">
        <f t="shared" si="1072"/>
        <v>0</v>
      </c>
      <c r="EO772" s="3">
        <f t="shared" si="1072"/>
        <v>0</v>
      </c>
      <c r="EP772" s="3">
        <f t="shared" si="1072"/>
        <v>0</v>
      </c>
      <c r="EQ772" s="3">
        <f t="shared" si="1072"/>
        <v>1</v>
      </c>
      <c r="ER772" s="3">
        <f t="shared" si="1072"/>
        <v>1</v>
      </c>
      <c r="ES772" s="3">
        <f t="shared" si="1072"/>
        <v>1</v>
      </c>
      <c r="ET772" s="3">
        <f t="shared" si="1072"/>
        <v>1</v>
      </c>
      <c r="EU772" s="3">
        <f t="shared" si="1072"/>
        <v>0</v>
      </c>
      <c r="EV772" s="24">
        <f t="shared" si="1072"/>
        <v>0</v>
      </c>
      <c r="EW772" s="245">
        <f t="shared" si="997"/>
        <v>4</v>
      </c>
      <c r="EX772" s="262" t="str">
        <f t="shared" si="996"/>
        <v/>
      </c>
    </row>
    <row r="773" spans="1:154" ht="16.149999999999999" customHeight="1" x14ac:dyDescent="0.25">
      <c r="A773" s="363"/>
      <c r="D773" s="363"/>
      <c r="E773" s="363"/>
      <c r="F773" s="363"/>
      <c r="G773" s="363"/>
      <c r="H773" s="363"/>
      <c r="I773" s="363"/>
      <c r="J773" s="68">
        <f t="shared" si="1078"/>
        <v>1087</v>
      </c>
      <c r="K773" s="427" t="str">
        <f t="shared" si="999"/>
        <v>Thelymitra antennifera x maculata</v>
      </c>
      <c r="L773" s="372">
        <v>1087</v>
      </c>
      <c r="M773" s="427" t="s">
        <v>1780</v>
      </c>
      <c r="N773" s="79" t="s">
        <v>3337</v>
      </c>
      <c r="O773" s="363" t="str">
        <f t="shared" si="1068"/>
        <v>S</v>
      </c>
      <c r="P773" s="144" t="s">
        <v>1635</v>
      </c>
      <c r="Q773" s="364" t="s">
        <v>1055</v>
      </c>
      <c r="R773" s="365" t="s">
        <v>685</v>
      </c>
      <c r="S773" s="365" t="s">
        <v>685</v>
      </c>
      <c r="T773" s="603" t="s">
        <v>7894</v>
      </c>
      <c r="U773" s="603" t="s">
        <v>7894</v>
      </c>
      <c r="V773" s="603" t="s">
        <v>7894</v>
      </c>
      <c r="W773" s="603" t="s">
        <v>7894</v>
      </c>
      <c r="X773" s="603" t="s">
        <v>7894</v>
      </c>
      <c r="Y773" s="603" t="s">
        <v>7894</v>
      </c>
      <c r="Z773" s="603" t="s">
        <v>7894</v>
      </c>
      <c r="AA773" s="603" t="s">
        <v>7894</v>
      </c>
      <c r="AB773" s="603" t="s">
        <v>7894</v>
      </c>
      <c r="AC773" s="603" t="s">
        <v>7894</v>
      </c>
      <c r="AD773" s="603" t="s">
        <v>7894</v>
      </c>
      <c r="AE773" s="603" t="s">
        <v>7894</v>
      </c>
      <c r="AF773" s="605" t="s">
        <v>48</v>
      </c>
      <c r="AG773" s="605" t="s">
        <v>48</v>
      </c>
      <c r="AH773" s="366" t="s">
        <v>685</v>
      </c>
      <c r="AI773" s="363">
        <f t="shared" si="1067"/>
        <v>6</v>
      </c>
      <c r="AJ773" s="363">
        <v>0</v>
      </c>
      <c r="AK773" s="413" t="str">
        <f t="shared" si="1079"/>
        <v>None</v>
      </c>
      <c r="AL773" s="413" t="str">
        <f t="shared" si="1080"/>
        <v>None</v>
      </c>
      <c r="AM773" s="486" t="s">
        <v>7612</v>
      </c>
      <c r="AS773" s="69">
        <f t="shared" si="1058"/>
        <v>0</v>
      </c>
      <c r="AT773" s="69">
        <f t="shared" si="1059"/>
        <v>0</v>
      </c>
      <c r="AU773" s="69">
        <f t="shared" si="1060"/>
        <v>0</v>
      </c>
      <c r="AV773" s="69">
        <f t="shared" si="1061"/>
        <v>0</v>
      </c>
      <c r="AW773" s="81"/>
      <c r="AX773" s="70" t="s">
        <v>3338</v>
      </c>
      <c r="AY773" s="364" t="e">
        <v>#N/A</v>
      </c>
      <c r="AZ773" s="264" t="s">
        <v>48</v>
      </c>
      <c r="BA773" s="238"/>
      <c r="BB773" s="237" t="str">
        <f t="shared" si="1062"/>
        <v/>
      </c>
      <c r="BC773" s="270">
        <f t="shared" si="1069"/>
        <v>1087</v>
      </c>
      <c r="BD773" t="str">
        <f t="shared" si="1070"/>
        <v>Thelymitra antennifera x maculata</v>
      </c>
      <c r="BE773" s="367" t="e">
        <f>COUNTIFS(#REF!,L773)</f>
        <v>#REF!</v>
      </c>
      <c r="BF773" s="374" t="str">
        <f t="shared" si="1082"/>
        <v>n</v>
      </c>
      <c r="BG773" s="82"/>
      <c r="BH773" s="375"/>
      <c r="BI773" s="374"/>
      <c r="BJ773" s="403"/>
      <c r="CE773" t="str">
        <f t="shared" si="1077"/>
        <v>Lemon-scented Sun Orchid (Thelymitra antennifera)</v>
      </c>
      <c r="CF773" s="388" t="str">
        <f t="shared" si="1081"/>
        <v>Thelymitra antennifera</v>
      </c>
      <c r="CG773" t="str">
        <f t="shared" si="1003"/>
        <v/>
      </c>
      <c r="CH773" t="str">
        <f t="shared" si="1004"/>
        <v/>
      </c>
      <c r="CI773" t="str">
        <f t="shared" si="1005"/>
        <v/>
      </c>
      <c r="CJ773" t="str">
        <f t="shared" si="1006"/>
        <v/>
      </c>
      <c r="CK773" s="359" t="str">
        <f t="shared" si="1007"/>
        <v/>
      </c>
      <c r="CL773" t="str">
        <f t="shared" si="1008"/>
        <v/>
      </c>
      <c r="CM773" t="str">
        <f t="shared" si="1009"/>
        <v/>
      </c>
      <c r="CN773" t="str">
        <f t="shared" si="1010"/>
        <v/>
      </c>
      <c r="CO773" s="359" t="str">
        <f t="shared" si="1011"/>
        <v/>
      </c>
      <c r="CP773" t="str">
        <f t="shared" si="1012"/>
        <v/>
      </c>
      <c r="CQ773" t="str">
        <f t="shared" si="1013"/>
        <v/>
      </c>
      <c r="CR773" t="str">
        <f t="shared" si="1014"/>
        <v/>
      </c>
      <c r="CS773" s="359" t="str">
        <f t="shared" si="1015"/>
        <v/>
      </c>
      <c r="CT773" t="str">
        <f t="shared" si="1016"/>
        <v/>
      </c>
      <c r="CU773" t="str">
        <f t="shared" si="1017"/>
        <v/>
      </c>
      <c r="CV773" t="str">
        <f t="shared" si="1018"/>
        <v/>
      </c>
      <c r="CW773" t="str">
        <f t="shared" si="1019"/>
        <v/>
      </c>
      <c r="CX773" s="359" t="str">
        <f t="shared" si="1020"/>
        <v/>
      </c>
      <c r="CY773" t="str">
        <f t="shared" si="1021"/>
        <v/>
      </c>
      <c r="CZ773" t="str">
        <f t="shared" si="1022"/>
        <v/>
      </c>
      <c r="DA773" t="str">
        <f t="shared" si="1023"/>
        <v/>
      </c>
      <c r="DB773" s="359" t="str">
        <f t="shared" si="1024"/>
        <v/>
      </c>
      <c r="DC773" t="str">
        <f t="shared" si="1025"/>
        <v/>
      </c>
      <c r="DD773" t="str">
        <f t="shared" si="1026"/>
        <v/>
      </c>
      <c r="DE773" t="str">
        <f t="shared" si="1027"/>
        <v/>
      </c>
      <c r="DF773" s="359" t="str">
        <f t="shared" si="1028"/>
        <v/>
      </c>
      <c r="DG773" t="str">
        <f t="shared" si="1029"/>
        <v>X</v>
      </c>
      <c r="DH773" t="str">
        <f t="shared" si="1030"/>
        <v>X</v>
      </c>
      <c r="DI773" t="str">
        <f t="shared" si="1031"/>
        <v>X</v>
      </c>
      <c r="DJ773" t="str">
        <f t="shared" si="1032"/>
        <v>X</v>
      </c>
      <c r="DK773" s="359" t="str">
        <f t="shared" si="1033"/>
        <v>X</v>
      </c>
      <c r="DL773" t="str">
        <f t="shared" si="1034"/>
        <v>X</v>
      </c>
      <c r="DM773" t="str">
        <f t="shared" si="1035"/>
        <v>X</v>
      </c>
      <c r="DN773" t="str">
        <f t="shared" si="1036"/>
        <v>X</v>
      </c>
      <c r="DO773" s="359" t="str">
        <f t="shared" si="1037"/>
        <v>X</v>
      </c>
      <c r="DP773" t="str">
        <f t="shared" si="1038"/>
        <v>X</v>
      </c>
      <c r="DQ773" t="str">
        <f t="shared" si="1039"/>
        <v>X</v>
      </c>
      <c r="DR773" t="str">
        <f t="shared" si="1040"/>
        <v>X</v>
      </c>
      <c r="DS773" s="359" t="str">
        <f t="shared" si="1041"/>
        <v>X</v>
      </c>
      <c r="DT773" t="str">
        <f t="shared" si="1042"/>
        <v>X</v>
      </c>
      <c r="DU773" t="str">
        <f t="shared" si="1043"/>
        <v>X</v>
      </c>
      <c r="DV773" t="str">
        <f t="shared" si="1044"/>
        <v>X</v>
      </c>
      <c r="DW773" t="str">
        <f t="shared" si="1045"/>
        <v>X</v>
      </c>
      <c r="DX773" s="359" t="str">
        <f t="shared" si="1046"/>
        <v>X</v>
      </c>
      <c r="DY773" t="str">
        <f t="shared" si="1047"/>
        <v/>
      </c>
      <c r="DZ773" t="str">
        <f t="shared" si="1048"/>
        <v/>
      </c>
      <c r="EA773" t="str">
        <f t="shared" si="1049"/>
        <v/>
      </c>
      <c r="EB773" s="359" t="str">
        <f t="shared" si="1050"/>
        <v/>
      </c>
      <c r="EC773" t="str">
        <f t="shared" si="1051"/>
        <v/>
      </c>
      <c r="ED773" t="str">
        <f t="shared" si="1052"/>
        <v/>
      </c>
      <c r="EE773" t="str">
        <f t="shared" si="1053"/>
        <v/>
      </c>
      <c r="EF773" t="str">
        <f t="shared" si="1054"/>
        <v/>
      </c>
      <c r="EG773" s="359" t="str">
        <f t="shared" si="1055"/>
        <v/>
      </c>
      <c r="EH773" t="str">
        <f t="shared" si="998"/>
        <v>Thelymitra antennifera</v>
      </c>
      <c r="EJ773" t="str">
        <f t="shared" si="1063"/>
        <v>Thelymitra antennifera x maculata</v>
      </c>
      <c r="EK773" s="100">
        <f t="shared" si="1072"/>
        <v>0</v>
      </c>
      <c r="EL773" s="3">
        <f t="shared" si="1072"/>
        <v>0</v>
      </c>
      <c r="EM773" s="3">
        <f t="shared" si="1072"/>
        <v>0</v>
      </c>
      <c r="EN773" s="3">
        <f t="shared" si="1072"/>
        <v>0</v>
      </c>
      <c r="EO773" s="3">
        <f t="shared" si="1072"/>
        <v>0</v>
      </c>
      <c r="EP773" s="3">
        <f t="shared" si="1072"/>
        <v>0</v>
      </c>
      <c r="EQ773" s="3">
        <f t="shared" si="1072"/>
        <v>0</v>
      </c>
      <c r="ER773" s="3">
        <f t="shared" si="1072"/>
        <v>0</v>
      </c>
      <c r="ES773" s="3">
        <f t="shared" si="1072"/>
        <v>0</v>
      </c>
      <c r="ET773" s="3">
        <f t="shared" si="1072"/>
        <v>0</v>
      </c>
      <c r="EU773" s="3">
        <f t="shared" si="1072"/>
        <v>0</v>
      </c>
      <c r="EV773" s="24">
        <f t="shared" si="1072"/>
        <v>0</v>
      </c>
      <c r="EW773" s="245">
        <f t="shared" si="997"/>
        <v>0</v>
      </c>
      <c r="EX773" s="262" t="str">
        <f t="shared" si="996"/>
        <v/>
      </c>
    </row>
    <row r="774" spans="1:154" ht="16.149999999999999" customHeight="1" x14ac:dyDescent="0.25">
      <c r="A774" s="363"/>
      <c r="D774" s="363"/>
      <c r="E774" s="363"/>
      <c r="F774" s="363"/>
      <c r="G774" s="363"/>
      <c r="H774" s="363"/>
      <c r="I774" s="363"/>
      <c r="J774" s="68">
        <f t="shared" si="1078"/>
        <v>1086</v>
      </c>
      <c r="K774" s="427" t="str">
        <f t="shared" si="999"/>
        <v>Thelymitra antennifera x petrophila</v>
      </c>
      <c r="L774" s="372">
        <v>1086</v>
      </c>
      <c r="M774" s="427" t="s">
        <v>1780</v>
      </c>
      <c r="N774" s="79" t="s">
        <v>1378</v>
      </c>
      <c r="O774" s="363" t="str">
        <f t="shared" si="1068"/>
        <v>S</v>
      </c>
      <c r="P774" s="144" t="s">
        <v>1635</v>
      </c>
      <c r="Q774" s="364" t="s">
        <v>1055</v>
      </c>
      <c r="R774" s="365" t="s">
        <v>685</v>
      </c>
      <c r="S774" s="365" t="s">
        <v>685</v>
      </c>
      <c r="T774" s="603" t="s">
        <v>7894</v>
      </c>
      <c r="U774" s="603" t="s">
        <v>7894</v>
      </c>
      <c r="V774" s="603" t="s">
        <v>7894</v>
      </c>
      <c r="W774" s="603" t="s">
        <v>7894</v>
      </c>
      <c r="X774" s="603" t="s">
        <v>7894</v>
      </c>
      <c r="Y774" s="603" t="s">
        <v>7894</v>
      </c>
      <c r="Z774" s="603" t="s">
        <v>7894</v>
      </c>
      <c r="AA774" s="603" t="s">
        <v>7894</v>
      </c>
      <c r="AB774" s="603" t="s">
        <v>7894</v>
      </c>
      <c r="AC774" s="603" t="s">
        <v>7894</v>
      </c>
      <c r="AD774" s="603" t="s">
        <v>7894</v>
      </c>
      <c r="AE774" s="603" t="s">
        <v>7894</v>
      </c>
      <c r="AF774" s="605" t="s">
        <v>48</v>
      </c>
      <c r="AG774" s="605" t="s">
        <v>48</v>
      </c>
      <c r="AH774" s="366" t="s">
        <v>685</v>
      </c>
      <c r="AI774" s="363">
        <f t="shared" si="1067"/>
        <v>6</v>
      </c>
      <c r="AJ774" s="363">
        <v>0</v>
      </c>
      <c r="AK774" s="413" t="str">
        <f t="shared" si="1079"/>
        <v>None</v>
      </c>
      <c r="AL774" s="413" t="str">
        <f t="shared" si="1080"/>
        <v>None</v>
      </c>
      <c r="AM774" s="486" t="s">
        <v>7612</v>
      </c>
      <c r="AS774" s="69">
        <f t="shared" si="1058"/>
        <v>0</v>
      </c>
      <c r="AT774" s="69">
        <f t="shared" si="1059"/>
        <v>0</v>
      </c>
      <c r="AU774" s="69">
        <f t="shared" si="1060"/>
        <v>0</v>
      </c>
      <c r="AV774" s="69">
        <f t="shared" si="1061"/>
        <v>0</v>
      </c>
      <c r="AW774" s="81"/>
      <c r="AX774" s="70" t="s">
        <v>3339</v>
      </c>
      <c r="AY774" s="364" t="e">
        <v>#N/A</v>
      </c>
      <c r="AZ774" s="264" t="s">
        <v>48</v>
      </c>
      <c r="BA774" s="238"/>
      <c r="BB774" s="237" t="str">
        <f t="shared" si="1062"/>
        <v/>
      </c>
      <c r="BC774" s="270">
        <f t="shared" si="1069"/>
        <v>1086</v>
      </c>
      <c r="BD774" t="str">
        <f t="shared" si="1070"/>
        <v>Thelymitra antennifera x petrophila</v>
      </c>
      <c r="BE774" s="367" t="e">
        <f>COUNTIFS(#REF!,L774)</f>
        <v>#REF!</v>
      </c>
      <c r="BF774" s="374" t="str">
        <f t="shared" si="1082"/>
        <v>n</v>
      </c>
      <c r="BG774" s="82"/>
      <c r="BH774" s="375"/>
      <c r="BI774" s="374"/>
      <c r="BJ774" s="403"/>
      <c r="CE774" t="str">
        <f t="shared" si="1077"/>
        <v>_Unnamed Hybrid (Thelymitra antennifera x maculata)</v>
      </c>
      <c r="CF774" s="388" t="str">
        <f t="shared" si="1081"/>
        <v>Thelymitra antennifera x maculata</v>
      </c>
      <c r="CG774" t="str">
        <f t="shared" si="1003"/>
        <v/>
      </c>
      <c r="CH774" t="str">
        <f t="shared" si="1004"/>
        <v/>
      </c>
      <c r="CI774" t="str">
        <f t="shared" si="1005"/>
        <v/>
      </c>
      <c r="CJ774" t="str">
        <f t="shared" si="1006"/>
        <v/>
      </c>
      <c r="CK774" s="359" t="str">
        <f t="shared" si="1007"/>
        <v/>
      </c>
      <c r="CL774" t="str">
        <f t="shared" si="1008"/>
        <v/>
      </c>
      <c r="CM774" t="str">
        <f t="shared" si="1009"/>
        <v/>
      </c>
      <c r="CN774" t="str">
        <f t="shared" si="1010"/>
        <v/>
      </c>
      <c r="CO774" s="359" t="str">
        <f t="shared" si="1011"/>
        <v/>
      </c>
      <c r="CP774" t="str">
        <f t="shared" si="1012"/>
        <v/>
      </c>
      <c r="CQ774" t="str">
        <f t="shared" si="1013"/>
        <v/>
      </c>
      <c r="CR774" t="str">
        <f t="shared" si="1014"/>
        <v/>
      </c>
      <c r="CS774" s="359" t="str">
        <f t="shared" si="1015"/>
        <v/>
      </c>
      <c r="CT774" t="str">
        <f t="shared" si="1016"/>
        <v/>
      </c>
      <c r="CU774" t="str">
        <f t="shared" si="1017"/>
        <v/>
      </c>
      <c r="CV774" t="str">
        <f t="shared" si="1018"/>
        <v/>
      </c>
      <c r="CW774" t="str">
        <f t="shared" si="1019"/>
        <v/>
      </c>
      <c r="CX774" s="359" t="str">
        <f t="shared" si="1020"/>
        <v/>
      </c>
      <c r="CY774" t="str">
        <f t="shared" si="1021"/>
        <v/>
      </c>
      <c r="CZ774" t="str">
        <f t="shared" si="1022"/>
        <v/>
      </c>
      <c r="DA774" t="str">
        <f t="shared" si="1023"/>
        <v/>
      </c>
      <c r="DB774" s="359" t="str">
        <f t="shared" si="1024"/>
        <v/>
      </c>
      <c r="DC774" t="str">
        <f t="shared" si="1025"/>
        <v/>
      </c>
      <c r="DD774" t="str">
        <f t="shared" si="1026"/>
        <v/>
      </c>
      <c r="DE774" t="str">
        <f t="shared" si="1027"/>
        <v/>
      </c>
      <c r="DF774" s="359" t="str">
        <f t="shared" si="1028"/>
        <v/>
      </c>
      <c r="DG774" t="str">
        <f t="shared" si="1029"/>
        <v/>
      </c>
      <c r="DH774" t="str">
        <f t="shared" si="1030"/>
        <v/>
      </c>
      <c r="DI774" t="str">
        <f t="shared" si="1031"/>
        <v/>
      </c>
      <c r="DJ774" t="str">
        <f t="shared" si="1032"/>
        <v/>
      </c>
      <c r="DK774" s="359" t="str">
        <f t="shared" si="1033"/>
        <v/>
      </c>
      <c r="DL774" t="str">
        <f t="shared" si="1034"/>
        <v/>
      </c>
      <c r="DM774" t="str">
        <f t="shared" si="1035"/>
        <v/>
      </c>
      <c r="DN774" t="str">
        <f t="shared" si="1036"/>
        <v/>
      </c>
      <c r="DO774" s="359" t="str">
        <f t="shared" si="1037"/>
        <v/>
      </c>
      <c r="DP774" t="str">
        <f t="shared" si="1038"/>
        <v/>
      </c>
      <c r="DQ774" t="str">
        <f t="shared" si="1039"/>
        <v/>
      </c>
      <c r="DR774" t="str">
        <f t="shared" si="1040"/>
        <v/>
      </c>
      <c r="DS774" s="359" t="str">
        <f t="shared" si="1041"/>
        <v/>
      </c>
      <c r="DT774" t="str">
        <f t="shared" si="1042"/>
        <v/>
      </c>
      <c r="DU774" t="str">
        <f t="shared" si="1043"/>
        <v/>
      </c>
      <c r="DV774" t="str">
        <f t="shared" si="1044"/>
        <v/>
      </c>
      <c r="DW774" t="str">
        <f t="shared" si="1045"/>
        <v/>
      </c>
      <c r="DX774" s="359" t="str">
        <f t="shared" si="1046"/>
        <v/>
      </c>
      <c r="DY774" t="str">
        <f t="shared" si="1047"/>
        <v/>
      </c>
      <c r="DZ774" t="str">
        <f t="shared" si="1048"/>
        <v/>
      </c>
      <c r="EA774" t="str">
        <f t="shared" si="1049"/>
        <v/>
      </c>
      <c r="EB774" s="359" t="str">
        <f t="shared" si="1050"/>
        <v/>
      </c>
      <c r="EC774" t="str">
        <f t="shared" si="1051"/>
        <v/>
      </c>
      <c r="ED774" t="str">
        <f t="shared" si="1052"/>
        <v/>
      </c>
      <c r="EE774" t="str">
        <f t="shared" si="1053"/>
        <v/>
      </c>
      <c r="EF774" t="str">
        <f t="shared" si="1054"/>
        <v/>
      </c>
      <c r="EG774" s="359" t="str">
        <f t="shared" si="1055"/>
        <v/>
      </c>
      <c r="EH774" t="str">
        <f t="shared" si="998"/>
        <v>Thelymitra antennifera x maculata</v>
      </c>
      <c r="EJ774" t="str">
        <f t="shared" si="1063"/>
        <v>Thelymitra antennifera x petrophila</v>
      </c>
      <c r="EK774" s="100">
        <f t="shared" si="1072"/>
        <v>0</v>
      </c>
      <c r="EL774" s="3">
        <f t="shared" si="1072"/>
        <v>0</v>
      </c>
      <c r="EM774" s="3">
        <f t="shared" si="1072"/>
        <v>0</v>
      </c>
      <c r="EN774" s="3">
        <f t="shared" si="1072"/>
        <v>0</v>
      </c>
      <c r="EO774" s="3">
        <f t="shared" si="1072"/>
        <v>0</v>
      </c>
      <c r="EP774" s="3">
        <f t="shared" si="1072"/>
        <v>0</v>
      </c>
      <c r="EQ774" s="3">
        <f t="shared" si="1072"/>
        <v>0</v>
      </c>
      <c r="ER774" s="3">
        <f t="shared" si="1072"/>
        <v>0</v>
      </c>
      <c r="ES774" s="3">
        <f t="shared" si="1072"/>
        <v>0</v>
      </c>
      <c r="ET774" s="3">
        <f t="shared" si="1072"/>
        <v>0</v>
      </c>
      <c r="EU774" s="3">
        <f t="shared" si="1072"/>
        <v>0</v>
      </c>
      <c r="EV774" s="24">
        <f t="shared" si="1072"/>
        <v>0</v>
      </c>
      <c r="EW774" s="245">
        <f t="shared" si="997"/>
        <v>0</v>
      </c>
      <c r="EX774" s="262" t="str">
        <f t="shared" si="996"/>
        <v/>
      </c>
    </row>
    <row r="775" spans="1:154" ht="16.149999999999999" customHeight="1" x14ac:dyDescent="0.25">
      <c r="A775" s="363"/>
      <c r="D775" s="363"/>
      <c r="E775" s="363"/>
      <c r="F775" s="363"/>
      <c r="G775" s="363"/>
      <c r="H775" s="363"/>
      <c r="I775" s="363"/>
      <c r="J775" s="68">
        <f t="shared" si="1078"/>
        <v>1088</v>
      </c>
      <c r="K775" s="427" t="str">
        <f t="shared" si="999"/>
        <v>Thelymitra antennifera x vulgaris</v>
      </c>
      <c r="L775" s="372">
        <v>1088</v>
      </c>
      <c r="M775" s="427" t="s">
        <v>1780</v>
      </c>
      <c r="N775" s="79" t="s">
        <v>1404</v>
      </c>
      <c r="O775" s="363" t="str">
        <f t="shared" si="1068"/>
        <v>S</v>
      </c>
      <c r="P775" s="144" t="s">
        <v>1635</v>
      </c>
      <c r="Q775" s="364" t="s">
        <v>1055</v>
      </c>
      <c r="R775" s="365" t="s">
        <v>685</v>
      </c>
      <c r="S775" s="365" t="s">
        <v>685</v>
      </c>
      <c r="T775" s="603" t="s">
        <v>7894</v>
      </c>
      <c r="U775" s="603" t="s">
        <v>7894</v>
      </c>
      <c r="V775" s="603" t="s">
        <v>7894</v>
      </c>
      <c r="W775" s="603" t="s">
        <v>7894</v>
      </c>
      <c r="X775" s="603" t="s">
        <v>7894</v>
      </c>
      <c r="Y775" s="603" t="s">
        <v>7894</v>
      </c>
      <c r="Z775" s="603" t="s">
        <v>7894</v>
      </c>
      <c r="AA775" s="603" t="s">
        <v>7894</v>
      </c>
      <c r="AB775" s="603" t="s">
        <v>7894</v>
      </c>
      <c r="AC775" s="603" t="s">
        <v>7894</v>
      </c>
      <c r="AD775" s="603" t="s">
        <v>7894</v>
      </c>
      <c r="AE775" s="603" t="s">
        <v>7894</v>
      </c>
      <c r="AF775" s="605" t="s">
        <v>48</v>
      </c>
      <c r="AG775" s="605" t="s">
        <v>48</v>
      </c>
      <c r="AH775" s="366" t="s">
        <v>685</v>
      </c>
      <c r="AI775" s="363">
        <f t="shared" si="1067"/>
        <v>6</v>
      </c>
      <c r="AJ775" s="363">
        <v>0</v>
      </c>
      <c r="AK775" s="413" t="str">
        <f t="shared" si="1079"/>
        <v>None</v>
      </c>
      <c r="AL775" s="413" t="str">
        <f t="shared" si="1080"/>
        <v>None</v>
      </c>
      <c r="AM775" s="486" t="s">
        <v>7612</v>
      </c>
      <c r="AS775" s="69">
        <f t="shared" si="1058"/>
        <v>0</v>
      </c>
      <c r="AT775" s="69">
        <f t="shared" si="1059"/>
        <v>0</v>
      </c>
      <c r="AU775" s="69">
        <f t="shared" si="1060"/>
        <v>0</v>
      </c>
      <c r="AV775" s="69">
        <f t="shared" si="1061"/>
        <v>0</v>
      </c>
      <c r="AW775" s="81"/>
      <c r="AX775" s="70" t="s">
        <v>3340</v>
      </c>
      <c r="AY775" s="364" t="e">
        <v>#N/A</v>
      </c>
      <c r="AZ775" s="264" t="s">
        <v>48</v>
      </c>
      <c r="BA775" s="238"/>
      <c r="BB775" s="237" t="str">
        <f t="shared" si="1062"/>
        <v/>
      </c>
      <c r="BC775" s="270">
        <f t="shared" si="1069"/>
        <v>1088</v>
      </c>
      <c r="BD775" t="str">
        <f t="shared" si="1070"/>
        <v>Thelymitra antennifera x vulgaris</v>
      </c>
      <c r="BE775" s="367" t="e">
        <f>COUNTIFS(#REF!,L775)</f>
        <v>#REF!</v>
      </c>
      <c r="BF775" s="374" t="str">
        <f t="shared" si="1082"/>
        <v>n</v>
      </c>
      <c r="BG775" s="82"/>
      <c r="BH775" s="375"/>
      <c r="BI775" s="374"/>
      <c r="BJ775" s="403"/>
      <c r="CE775" t="str">
        <f t="shared" si="1077"/>
        <v>_Unnamed Hybrid (Thelymitra antennifera x petrophila)</v>
      </c>
      <c r="CF775" s="388" t="str">
        <f t="shared" si="1081"/>
        <v>Thelymitra antennifera x petrophila</v>
      </c>
      <c r="CG775" t="str">
        <f t="shared" si="1003"/>
        <v/>
      </c>
      <c r="CH775" t="str">
        <f t="shared" si="1004"/>
        <v/>
      </c>
      <c r="CI775" t="str">
        <f t="shared" si="1005"/>
        <v/>
      </c>
      <c r="CJ775" t="str">
        <f t="shared" si="1006"/>
        <v/>
      </c>
      <c r="CK775" s="359" t="str">
        <f t="shared" si="1007"/>
        <v/>
      </c>
      <c r="CL775" t="str">
        <f t="shared" si="1008"/>
        <v/>
      </c>
      <c r="CM775" t="str">
        <f t="shared" si="1009"/>
        <v/>
      </c>
      <c r="CN775" t="str">
        <f t="shared" si="1010"/>
        <v/>
      </c>
      <c r="CO775" s="359" t="str">
        <f t="shared" si="1011"/>
        <v/>
      </c>
      <c r="CP775" t="str">
        <f t="shared" si="1012"/>
        <v/>
      </c>
      <c r="CQ775" t="str">
        <f t="shared" si="1013"/>
        <v/>
      </c>
      <c r="CR775" t="str">
        <f t="shared" si="1014"/>
        <v/>
      </c>
      <c r="CS775" s="359" t="str">
        <f t="shared" si="1015"/>
        <v/>
      </c>
      <c r="CT775" t="str">
        <f t="shared" si="1016"/>
        <v/>
      </c>
      <c r="CU775" t="str">
        <f t="shared" si="1017"/>
        <v/>
      </c>
      <c r="CV775" t="str">
        <f t="shared" si="1018"/>
        <v/>
      </c>
      <c r="CW775" t="str">
        <f t="shared" si="1019"/>
        <v/>
      </c>
      <c r="CX775" s="359" t="str">
        <f t="shared" si="1020"/>
        <v/>
      </c>
      <c r="CY775" t="str">
        <f t="shared" si="1021"/>
        <v/>
      </c>
      <c r="CZ775" t="str">
        <f t="shared" si="1022"/>
        <v/>
      </c>
      <c r="DA775" t="str">
        <f t="shared" si="1023"/>
        <v/>
      </c>
      <c r="DB775" s="359" t="str">
        <f t="shared" si="1024"/>
        <v/>
      </c>
      <c r="DC775" t="str">
        <f t="shared" si="1025"/>
        <v/>
      </c>
      <c r="DD775" t="str">
        <f t="shared" si="1026"/>
        <v/>
      </c>
      <c r="DE775" t="str">
        <f t="shared" si="1027"/>
        <v/>
      </c>
      <c r="DF775" s="359" t="str">
        <f t="shared" si="1028"/>
        <v/>
      </c>
      <c r="DG775" t="str">
        <f t="shared" si="1029"/>
        <v/>
      </c>
      <c r="DH775" t="str">
        <f t="shared" si="1030"/>
        <v/>
      </c>
      <c r="DI775" t="str">
        <f t="shared" si="1031"/>
        <v/>
      </c>
      <c r="DJ775" t="str">
        <f t="shared" si="1032"/>
        <v/>
      </c>
      <c r="DK775" s="359" t="str">
        <f t="shared" si="1033"/>
        <v/>
      </c>
      <c r="DL775" t="str">
        <f t="shared" si="1034"/>
        <v/>
      </c>
      <c r="DM775" t="str">
        <f t="shared" si="1035"/>
        <v/>
      </c>
      <c r="DN775" t="str">
        <f t="shared" si="1036"/>
        <v/>
      </c>
      <c r="DO775" s="359" t="str">
        <f t="shared" si="1037"/>
        <v/>
      </c>
      <c r="DP775" t="str">
        <f t="shared" si="1038"/>
        <v/>
      </c>
      <c r="DQ775" t="str">
        <f t="shared" si="1039"/>
        <v/>
      </c>
      <c r="DR775" t="str">
        <f t="shared" si="1040"/>
        <v/>
      </c>
      <c r="DS775" s="359" t="str">
        <f t="shared" si="1041"/>
        <v/>
      </c>
      <c r="DT775" t="str">
        <f t="shared" si="1042"/>
        <v/>
      </c>
      <c r="DU775" t="str">
        <f t="shared" si="1043"/>
        <v/>
      </c>
      <c r="DV775" t="str">
        <f t="shared" si="1044"/>
        <v/>
      </c>
      <c r="DW775" t="str">
        <f t="shared" si="1045"/>
        <v/>
      </c>
      <c r="DX775" s="359" t="str">
        <f t="shared" si="1046"/>
        <v/>
      </c>
      <c r="DY775" t="str">
        <f t="shared" si="1047"/>
        <v/>
      </c>
      <c r="DZ775" t="str">
        <f t="shared" si="1048"/>
        <v/>
      </c>
      <c r="EA775" t="str">
        <f t="shared" si="1049"/>
        <v/>
      </c>
      <c r="EB775" s="359" t="str">
        <f t="shared" si="1050"/>
        <v/>
      </c>
      <c r="EC775" t="str">
        <f t="shared" si="1051"/>
        <v/>
      </c>
      <c r="ED775" t="str">
        <f t="shared" si="1052"/>
        <v/>
      </c>
      <c r="EE775" t="str">
        <f t="shared" si="1053"/>
        <v/>
      </c>
      <c r="EF775" t="str">
        <f t="shared" si="1054"/>
        <v/>
      </c>
      <c r="EG775" s="359" t="str">
        <f t="shared" si="1055"/>
        <v/>
      </c>
      <c r="EH775" t="str">
        <f t="shared" si="998"/>
        <v>Thelymitra antennifera x petrophila</v>
      </c>
      <c r="EJ775" t="str">
        <f t="shared" si="1063"/>
        <v>Thelymitra antennifera x vulgaris</v>
      </c>
      <c r="EK775" s="100">
        <f t="shared" si="1072"/>
        <v>0</v>
      </c>
      <c r="EL775" s="3">
        <f t="shared" si="1072"/>
        <v>0</v>
      </c>
      <c r="EM775" s="3">
        <f t="shared" si="1072"/>
        <v>0</v>
      </c>
      <c r="EN775" s="3">
        <f t="shared" si="1072"/>
        <v>0</v>
      </c>
      <c r="EO775" s="3">
        <f t="shared" si="1072"/>
        <v>0</v>
      </c>
      <c r="EP775" s="3">
        <f t="shared" si="1072"/>
        <v>0</v>
      </c>
      <c r="EQ775" s="3">
        <f t="shared" si="1072"/>
        <v>0</v>
      </c>
      <c r="ER775" s="3">
        <f t="shared" si="1072"/>
        <v>0</v>
      </c>
      <c r="ES775" s="3">
        <f t="shared" si="1072"/>
        <v>0</v>
      </c>
      <c r="ET775" s="3">
        <f t="shared" si="1072"/>
        <v>0</v>
      </c>
      <c r="EU775" s="3">
        <f t="shared" si="1072"/>
        <v>0</v>
      </c>
      <c r="EV775" s="24">
        <f t="shared" si="1072"/>
        <v>0</v>
      </c>
      <c r="EW775" s="245">
        <f t="shared" si="997"/>
        <v>0</v>
      </c>
      <c r="EX775" s="262" t="str">
        <f t="shared" ref="EX775:EX832" si="1083">IF(AV775&lt;AU775," X","")</f>
        <v/>
      </c>
    </row>
    <row r="776" spans="1:154" ht="16.149999999999999" customHeight="1" x14ac:dyDescent="0.25">
      <c r="A776" s="363"/>
      <c r="D776" s="363"/>
      <c r="E776" s="363"/>
      <c r="F776" s="363"/>
      <c r="G776" s="363"/>
      <c r="H776" s="363"/>
      <c r="I776" s="363"/>
      <c r="J776" s="68">
        <f t="shared" si="1078"/>
        <v>812</v>
      </c>
      <c r="K776" s="427" t="str">
        <f t="shared" si="999"/>
        <v>Thelymitra apiculata</v>
      </c>
      <c r="L776" s="372">
        <v>812</v>
      </c>
      <c r="M776" s="427" t="s">
        <v>1780</v>
      </c>
      <c r="N776" s="79" t="s">
        <v>216</v>
      </c>
      <c r="O776" s="363" t="str">
        <f t="shared" si="1068"/>
        <v>S</v>
      </c>
      <c r="P776" s="70" t="s">
        <v>3341</v>
      </c>
      <c r="Q776" s="410" t="s">
        <v>3342</v>
      </c>
      <c r="R776" s="365">
        <v>42886</v>
      </c>
      <c r="S776" s="365">
        <v>42947</v>
      </c>
      <c r="T776" s="603" t="s">
        <v>7894</v>
      </c>
      <c r="U776" s="603" t="s">
        <v>7894</v>
      </c>
      <c r="V776" s="603" t="s">
        <v>7894</v>
      </c>
      <c r="W776" s="603" t="s">
        <v>7894</v>
      </c>
      <c r="X776" s="603" t="s">
        <v>4824</v>
      </c>
      <c r="Y776" s="603" t="s">
        <v>4825</v>
      </c>
      <c r="Z776" s="603" t="s">
        <v>4826</v>
      </c>
      <c r="AA776" s="603" t="s">
        <v>7894</v>
      </c>
      <c r="AB776" s="603" t="s">
        <v>7894</v>
      </c>
      <c r="AC776" s="603" t="s">
        <v>7894</v>
      </c>
      <c r="AD776" s="603" t="s">
        <v>7894</v>
      </c>
      <c r="AE776" s="603" t="s">
        <v>7894</v>
      </c>
      <c r="AF776" s="605" t="s">
        <v>7936</v>
      </c>
      <c r="AG776" s="605" t="s">
        <v>7980</v>
      </c>
      <c r="AH776" s="69" t="s">
        <v>1617</v>
      </c>
      <c r="AI776" s="363">
        <f t="shared" si="1067"/>
        <v>5</v>
      </c>
      <c r="AJ776" s="363">
        <v>47</v>
      </c>
      <c r="AK776" s="413" t="str">
        <f t="shared" si="1079"/>
        <v>Lobed Sun Orchids, the Queens</v>
      </c>
      <c r="AL776" s="413" t="str">
        <f t="shared" si="1080"/>
        <v>Thelymitra spiralis/variegata</v>
      </c>
      <c r="AM776" s="486" t="s">
        <v>7607</v>
      </c>
      <c r="AS776" s="69">
        <f t="shared" si="1058"/>
        <v>23</v>
      </c>
      <c r="AT776" s="69">
        <f t="shared" si="1059"/>
        <v>31</v>
      </c>
      <c r="AU776" s="69">
        <f t="shared" si="1060"/>
        <v>5</v>
      </c>
      <c r="AV776" s="69">
        <f t="shared" si="1061"/>
        <v>7</v>
      </c>
      <c r="AW776" s="81"/>
      <c r="AX776" s="70" t="s">
        <v>3343</v>
      </c>
      <c r="AY776" s="364">
        <v>11032</v>
      </c>
      <c r="AZ776" s="264" t="s">
        <v>48</v>
      </c>
      <c r="BA776" s="238"/>
      <c r="BB776" s="237" t="str">
        <f t="shared" si="1062"/>
        <v/>
      </c>
      <c r="BC776" s="270">
        <f t="shared" si="1069"/>
        <v>812</v>
      </c>
      <c r="BD776" t="str">
        <f t="shared" si="1070"/>
        <v>Thelymitra apiculata</v>
      </c>
      <c r="BE776" s="367" t="e">
        <f>COUNTIFS(#REF!,L776)</f>
        <v>#REF!</v>
      </c>
      <c r="BF776" s="374" t="str">
        <f t="shared" si="1082"/>
        <v>y</v>
      </c>
      <c r="BG776" s="82"/>
      <c r="BH776" s="375"/>
      <c r="BI776" s="374"/>
      <c r="BJ776" s="403"/>
      <c r="CE776" t="str">
        <f t="shared" si="1077"/>
        <v>_Unnamed Hybrid (Thelymitra antennifera x vulgaris)</v>
      </c>
      <c r="CF776" s="388" t="str">
        <f t="shared" si="1081"/>
        <v>Thelymitra antennifera x vulgaris</v>
      </c>
      <c r="CG776" t="str">
        <f t="shared" si="1003"/>
        <v/>
      </c>
      <c r="CH776" t="str">
        <f t="shared" si="1004"/>
        <v/>
      </c>
      <c r="CI776" t="str">
        <f t="shared" si="1005"/>
        <v/>
      </c>
      <c r="CJ776" t="str">
        <f t="shared" si="1006"/>
        <v/>
      </c>
      <c r="CK776" s="359" t="str">
        <f t="shared" si="1007"/>
        <v/>
      </c>
      <c r="CL776" t="str">
        <f t="shared" si="1008"/>
        <v/>
      </c>
      <c r="CM776" t="str">
        <f t="shared" si="1009"/>
        <v/>
      </c>
      <c r="CN776" t="str">
        <f t="shared" si="1010"/>
        <v/>
      </c>
      <c r="CO776" s="359" t="str">
        <f t="shared" si="1011"/>
        <v/>
      </c>
      <c r="CP776" t="str">
        <f t="shared" si="1012"/>
        <v/>
      </c>
      <c r="CQ776" t="str">
        <f t="shared" si="1013"/>
        <v/>
      </c>
      <c r="CR776" t="str">
        <f t="shared" si="1014"/>
        <v/>
      </c>
      <c r="CS776" s="359" t="str">
        <f t="shared" si="1015"/>
        <v/>
      </c>
      <c r="CT776" t="str">
        <f t="shared" si="1016"/>
        <v/>
      </c>
      <c r="CU776" t="str">
        <f t="shared" si="1017"/>
        <v/>
      </c>
      <c r="CV776" t="str">
        <f t="shared" si="1018"/>
        <v/>
      </c>
      <c r="CW776" t="str">
        <f t="shared" si="1019"/>
        <v/>
      </c>
      <c r="CX776" s="359" t="str">
        <f t="shared" si="1020"/>
        <v/>
      </c>
      <c r="CY776" t="str">
        <f t="shared" si="1021"/>
        <v/>
      </c>
      <c r="CZ776" t="str">
        <f t="shared" si="1022"/>
        <v/>
      </c>
      <c r="DA776" t="str">
        <f t="shared" si="1023"/>
        <v/>
      </c>
      <c r="DB776" s="359" t="str">
        <f t="shared" si="1024"/>
        <v/>
      </c>
      <c r="DC776" t="str">
        <f t="shared" si="1025"/>
        <v/>
      </c>
      <c r="DD776" t="str">
        <f t="shared" si="1026"/>
        <v/>
      </c>
      <c r="DE776" t="str">
        <f t="shared" si="1027"/>
        <v/>
      </c>
      <c r="DF776" s="359" t="str">
        <f t="shared" si="1028"/>
        <v/>
      </c>
      <c r="DG776" t="str">
        <f t="shared" si="1029"/>
        <v/>
      </c>
      <c r="DH776" t="str">
        <f t="shared" si="1030"/>
        <v/>
      </c>
      <c r="DI776" t="str">
        <f t="shared" si="1031"/>
        <v/>
      </c>
      <c r="DJ776" t="str">
        <f t="shared" si="1032"/>
        <v/>
      </c>
      <c r="DK776" s="359" t="str">
        <f t="shared" si="1033"/>
        <v/>
      </c>
      <c r="DL776" t="str">
        <f t="shared" si="1034"/>
        <v/>
      </c>
      <c r="DM776" t="str">
        <f t="shared" si="1035"/>
        <v/>
      </c>
      <c r="DN776" t="str">
        <f t="shared" si="1036"/>
        <v/>
      </c>
      <c r="DO776" s="359" t="str">
        <f t="shared" si="1037"/>
        <v/>
      </c>
      <c r="DP776" t="str">
        <f t="shared" si="1038"/>
        <v/>
      </c>
      <c r="DQ776" t="str">
        <f t="shared" si="1039"/>
        <v/>
      </c>
      <c r="DR776" t="str">
        <f t="shared" si="1040"/>
        <v/>
      </c>
      <c r="DS776" s="359" t="str">
        <f t="shared" si="1041"/>
        <v/>
      </c>
      <c r="DT776" t="str">
        <f t="shared" si="1042"/>
        <v/>
      </c>
      <c r="DU776" t="str">
        <f t="shared" si="1043"/>
        <v/>
      </c>
      <c r="DV776" t="str">
        <f t="shared" si="1044"/>
        <v/>
      </c>
      <c r="DW776" t="str">
        <f t="shared" si="1045"/>
        <v/>
      </c>
      <c r="DX776" s="359" t="str">
        <f t="shared" si="1046"/>
        <v/>
      </c>
      <c r="DY776" t="str">
        <f t="shared" si="1047"/>
        <v/>
      </c>
      <c r="DZ776" t="str">
        <f t="shared" si="1048"/>
        <v/>
      </c>
      <c r="EA776" t="str">
        <f t="shared" si="1049"/>
        <v/>
      </c>
      <c r="EB776" s="359" t="str">
        <f t="shared" si="1050"/>
        <v/>
      </c>
      <c r="EC776" t="str">
        <f t="shared" si="1051"/>
        <v/>
      </c>
      <c r="ED776" t="str">
        <f t="shared" si="1052"/>
        <v/>
      </c>
      <c r="EE776" t="str">
        <f t="shared" si="1053"/>
        <v/>
      </c>
      <c r="EF776" t="str">
        <f t="shared" si="1054"/>
        <v/>
      </c>
      <c r="EG776" s="359" t="str">
        <f t="shared" si="1055"/>
        <v/>
      </c>
      <c r="EH776" t="str">
        <f t="shared" si="998"/>
        <v>Thelymitra antennifera x vulgaris</v>
      </c>
      <c r="EJ776" t="str">
        <f t="shared" si="1063"/>
        <v>Thelymitra apiculata</v>
      </c>
      <c r="EK776" s="100">
        <f t="shared" si="1072"/>
        <v>0</v>
      </c>
      <c r="EL776" s="3">
        <f t="shared" si="1072"/>
        <v>0</v>
      </c>
      <c r="EM776" s="3">
        <f t="shared" si="1072"/>
        <v>0</v>
      </c>
      <c r="EN776" s="3">
        <f t="shared" si="1072"/>
        <v>0</v>
      </c>
      <c r="EO776" s="3">
        <f t="shared" si="1072"/>
        <v>1</v>
      </c>
      <c r="EP776" s="3">
        <f t="shared" si="1072"/>
        <v>1</v>
      </c>
      <c r="EQ776" s="3">
        <f t="shared" si="1072"/>
        <v>1</v>
      </c>
      <c r="ER776" s="3">
        <f t="shared" si="1072"/>
        <v>0</v>
      </c>
      <c r="ES776" s="3">
        <f t="shared" si="1072"/>
        <v>0</v>
      </c>
      <c r="ET776" s="3">
        <f t="shared" si="1072"/>
        <v>0</v>
      </c>
      <c r="EU776" s="3">
        <f t="shared" si="1072"/>
        <v>0</v>
      </c>
      <c r="EV776" s="24">
        <f t="shared" si="1072"/>
        <v>0</v>
      </c>
      <c r="EW776" s="245">
        <f t="shared" ref="EW776:EW833" si="1084">SUM(EK776:EV776)</f>
        <v>3</v>
      </c>
      <c r="EX776" s="262" t="str">
        <f t="shared" si="1083"/>
        <v/>
      </c>
    </row>
    <row r="777" spans="1:154" ht="16.149999999999999" customHeight="1" x14ac:dyDescent="0.25">
      <c r="A777" s="363"/>
      <c r="D777" s="363"/>
      <c r="E777" s="363"/>
      <c r="F777" s="363"/>
      <c r="G777" s="363"/>
      <c r="H777" s="363"/>
      <c r="I777" s="363"/>
      <c r="J777" s="68">
        <f t="shared" si="1078"/>
        <v>814</v>
      </c>
      <c r="K777" s="427" t="str">
        <f t="shared" ref="K777:K832" si="1085">CONCATENATE(M777," ",N777)</f>
        <v>Thelymitra benthamiana</v>
      </c>
      <c r="L777" s="372">
        <v>814</v>
      </c>
      <c r="M777" s="427" t="s">
        <v>1780</v>
      </c>
      <c r="N777" s="79" t="s">
        <v>191</v>
      </c>
      <c r="O777" s="363" t="str">
        <f t="shared" si="1068"/>
        <v>S</v>
      </c>
      <c r="P777" s="70" t="s">
        <v>3344</v>
      </c>
      <c r="Q777" s="364" t="s">
        <v>3345</v>
      </c>
      <c r="R777" s="365">
        <v>42979</v>
      </c>
      <c r="S777" s="365">
        <v>43069</v>
      </c>
      <c r="T777" s="603" t="s">
        <v>7894</v>
      </c>
      <c r="U777" s="603" t="s">
        <v>7894</v>
      </c>
      <c r="V777" s="603" t="s">
        <v>7894</v>
      </c>
      <c r="W777" s="603" t="s">
        <v>7894</v>
      </c>
      <c r="X777" s="603" t="s">
        <v>7894</v>
      </c>
      <c r="Y777" s="603" t="s">
        <v>7894</v>
      </c>
      <c r="Z777" s="603" t="s">
        <v>7894</v>
      </c>
      <c r="AA777" s="603" t="s">
        <v>7894</v>
      </c>
      <c r="AB777" s="603" t="s">
        <v>4828</v>
      </c>
      <c r="AC777" s="603" t="s">
        <v>4829</v>
      </c>
      <c r="AD777" s="603" t="s">
        <v>4830</v>
      </c>
      <c r="AE777" s="603" t="s">
        <v>7894</v>
      </c>
      <c r="AF777" s="605" t="s">
        <v>7902</v>
      </c>
      <c r="AG777" s="605" t="s">
        <v>7946</v>
      </c>
      <c r="AH777" s="366" t="s">
        <v>685</v>
      </c>
      <c r="AI777" s="363">
        <f t="shared" si="1067"/>
        <v>6</v>
      </c>
      <c r="AJ777" s="363">
        <v>42</v>
      </c>
      <c r="AK777" s="413" t="str">
        <f t="shared" si="1079"/>
        <v>Sienna Sun Orchids</v>
      </c>
      <c r="AL777" s="413" t="str">
        <f t="shared" si="1080"/>
        <v>Thelymitra fuscolutea</v>
      </c>
      <c r="AM777" s="486" t="s">
        <v>7607</v>
      </c>
      <c r="AS777" s="69">
        <f t="shared" si="1058"/>
        <v>36</v>
      </c>
      <c r="AT777" s="69">
        <f t="shared" si="1059"/>
        <v>48</v>
      </c>
      <c r="AU777" s="69">
        <f t="shared" si="1060"/>
        <v>9</v>
      </c>
      <c r="AV777" s="69">
        <f t="shared" si="1061"/>
        <v>11</v>
      </c>
      <c r="AW777" s="81"/>
      <c r="AX777" s="70" t="s">
        <v>3346</v>
      </c>
      <c r="AY777" s="364">
        <v>10856</v>
      </c>
      <c r="AZ777" s="264" t="s">
        <v>48</v>
      </c>
      <c r="BA777" s="238"/>
      <c r="BB777" s="237" t="str">
        <f t="shared" si="1062"/>
        <v/>
      </c>
      <c r="BC777" s="270">
        <f t="shared" si="1069"/>
        <v>814</v>
      </c>
      <c r="BD777" t="str">
        <f t="shared" si="1070"/>
        <v>Thelymitra benthamiana</v>
      </c>
      <c r="BE777" s="367" t="e">
        <f>COUNTIFS(#REF!,L777)</f>
        <v>#REF!</v>
      </c>
      <c r="BF777" s="374" t="str">
        <f t="shared" si="1082"/>
        <v>y</v>
      </c>
      <c r="BG777" s="82"/>
      <c r="BH777" s="375"/>
      <c r="BI777" s="374"/>
      <c r="BJ777" s="403"/>
      <c r="CE777" t="str">
        <f t="shared" si="1077"/>
        <v>Cleopatra's Needles (Thelymitra apiculata)</v>
      </c>
      <c r="CF777" s="388" t="str">
        <f t="shared" si="1081"/>
        <v>Thelymitra apiculata</v>
      </c>
      <c r="CG777" t="str">
        <f t="shared" si="1003"/>
        <v/>
      </c>
      <c r="CH777" t="str">
        <f t="shared" si="1004"/>
        <v/>
      </c>
      <c r="CI777" t="str">
        <f t="shared" si="1005"/>
        <v/>
      </c>
      <c r="CJ777" t="str">
        <f t="shared" si="1006"/>
        <v/>
      </c>
      <c r="CK777" s="359" t="str">
        <f t="shared" si="1007"/>
        <v/>
      </c>
      <c r="CL777" t="str">
        <f t="shared" si="1008"/>
        <v/>
      </c>
      <c r="CM777" t="str">
        <f t="shared" si="1009"/>
        <v/>
      </c>
      <c r="CN777" t="str">
        <f t="shared" si="1010"/>
        <v/>
      </c>
      <c r="CO777" s="359" t="str">
        <f t="shared" si="1011"/>
        <v/>
      </c>
      <c r="CP777" t="str">
        <f t="shared" si="1012"/>
        <v/>
      </c>
      <c r="CQ777" t="str">
        <f t="shared" si="1013"/>
        <v/>
      </c>
      <c r="CR777" t="str">
        <f t="shared" si="1014"/>
        <v/>
      </c>
      <c r="CS777" s="359" t="str">
        <f t="shared" si="1015"/>
        <v/>
      </c>
      <c r="CT777" t="str">
        <f t="shared" si="1016"/>
        <v/>
      </c>
      <c r="CU777" t="str">
        <f t="shared" si="1017"/>
        <v/>
      </c>
      <c r="CV777" t="str">
        <f t="shared" si="1018"/>
        <v/>
      </c>
      <c r="CW777" t="str">
        <f t="shared" si="1019"/>
        <v/>
      </c>
      <c r="CX777" s="359" t="str">
        <f t="shared" si="1020"/>
        <v/>
      </c>
      <c r="CY777" t="str">
        <f t="shared" si="1021"/>
        <v/>
      </c>
      <c r="CZ777" t="str">
        <f t="shared" si="1022"/>
        <v/>
      </c>
      <c r="DA777" t="str">
        <f t="shared" si="1023"/>
        <v/>
      </c>
      <c r="DB777" s="359" t="str">
        <f t="shared" si="1024"/>
        <v/>
      </c>
      <c r="DC777" t="str">
        <f t="shared" si="1025"/>
        <v>X</v>
      </c>
      <c r="DD777" t="str">
        <f t="shared" si="1026"/>
        <v>X</v>
      </c>
      <c r="DE777" t="str">
        <f t="shared" si="1027"/>
        <v>X</v>
      </c>
      <c r="DF777" s="359" t="str">
        <f t="shared" si="1028"/>
        <v>X</v>
      </c>
      <c r="DG777" t="str">
        <f t="shared" si="1029"/>
        <v>X</v>
      </c>
      <c r="DH777" t="str">
        <f t="shared" si="1030"/>
        <v>X</v>
      </c>
      <c r="DI777" t="str">
        <f t="shared" si="1031"/>
        <v>X</v>
      </c>
      <c r="DJ777" t="str">
        <f t="shared" si="1032"/>
        <v>X</v>
      </c>
      <c r="DK777" s="359" t="str">
        <f t="shared" si="1033"/>
        <v>X</v>
      </c>
      <c r="DL777" t="str">
        <f t="shared" si="1034"/>
        <v/>
      </c>
      <c r="DM777" t="str">
        <f t="shared" si="1035"/>
        <v/>
      </c>
      <c r="DN777" t="str">
        <f t="shared" si="1036"/>
        <v/>
      </c>
      <c r="DO777" s="359" t="str">
        <f t="shared" si="1037"/>
        <v/>
      </c>
      <c r="DP777" t="str">
        <f t="shared" si="1038"/>
        <v/>
      </c>
      <c r="DQ777" t="str">
        <f t="shared" si="1039"/>
        <v/>
      </c>
      <c r="DR777" t="str">
        <f t="shared" si="1040"/>
        <v/>
      </c>
      <c r="DS777" s="359" t="str">
        <f t="shared" si="1041"/>
        <v/>
      </c>
      <c r="DT777" t="str">
        <f t="shared" si="1042"/>
        <v/>
      </c>
      <c r="DU777" t="str">
        <f t="shared" si="1043"/>
        <v/>
      </c>
      <c r="DV777" t="str">
        <f t="shared" si="1044"/>
        <v/>
      </c>
      <c r="DW777" t="str">
        <f t="shared" si="1045"/>
        <v/>
      </c>
      <c r="DX777" s="359" t="str">
        <f t="shared" si="1046"/>
        <v/>
      </c>
      <c r="DY777" t="str">
        <f t="shared" si="1047"/>
        <v/>
      </c>
      <c r="DZ777" t="str">
        <f t="shared" si="1048"/>
        <v/>
      </c>
      <c r="EA777" t="str">
        <f t="shared" si="1049"/>
        <v/>
      </c>
      <c r="EB777" s="359" t="str">
        <f t="shared" si="1050"/>
        <v/>
      </c>
      <c r="EC777" t="str">
        <f t="shared" si="1051"/>
        <v/>
      </c>
      <c r="ED777" t="str">
        <f t="shared" si="1052"/>
        <v/>
      </c>
      <c r="EE777" t="str">
        <f t="shared" si="1053"/>
        <v/>
      </c>
      <c r="EF777" t="str">
        <f t="shared" si="1054"/>
        <v/>
      </c>
      <c r="EG777" s="359" t="str">
        <f t="shared" si="1055"/>
        <v/>
      </c>
      <c r="EH777" t="str">
        <f t="shared" ref="EH777:EH833" si="1086">BD776</f>
        <v>Thelymitra apiculata</v>
      </c>
      <c r="EJ777" t="str">
        <f t="shared" si="1063"/>
        <v>Thelymitra benthamiana</v>
      </c>
      <c r="EK777" s="100">
        <f t="shared" si="1072"/>
        <v>0</v>
      </c>
      <c r="EL777" s="3">
        <f t="shared" si="1072"/>
        <v>0</v>
      </c>
      <c r="EM777" s="3">
        <f t="shared" si="1072"/>
        <v>0</v>
      </c>
      <c r="EN777" s="3">
        <f t="shared" si="1072"/>
        <v>0</v>
      </c>
      <c r="EO777" s="3">
        <f t="shared" si="1072"/>
        <v>0</v>
      </c>
      <c r="EP777" s="3">
        <f t="shared" si="1072"/>
        <v>0</v>
      </c>
      <c r="EQ777" s="3">
        <f t="shared" si="1072"/>
        <v>0</v>
      </c>
      <c r="ER777" s="3">
        <f t="shared" si="1072"/>
        <v>0</v>
      </c>
      <c r="ES777" s="3">
        <f t="shared" si="1072"/>
        <v>1</v>
      </c>
      <c r="ET777" s="3">
        <f t="shared" si="1072"/>
        <v>1</v>
      </c>
      <c r="EU777" s="3">
        <f t="shared" si="1072"/>
        <v>1</v>
      </c>
      <c r="EV777" s="24">
        <f t="shared" si="1072"/>
        <v>0</v>
      </c>
      <c r="EW777" s="245">
        <f t="shared" si="1084"/>
        <v>3</v>
      </c>
      <c r="EX777" s="262" t="str">
        <f t="shared" si="1083"/>
        <v/>
      </c>
    </row>
    <row r="778" spans="1:154" ht="16.149999999999999" customHeight="1" x14ac:dyDescent="0.25">
      <c r="A778" s="363"/>
      <c r="D778" s="363"/>
      <c r="E778" s="363"/>
      <c r="F778" s="363"/>
      <c r="G778" s="363"/>
      <c r="H778" s="363"/>
      <c r="I778" s="363"/>
      <c r="J778" s="68">
        <f t="shared" si="1078"/>
        <v>1089</v>
      </c>
      <c r="K778" s="427" t="str">
        <f t="shared" si="1085"/>
        <v>Thelymitra benthaminana x macrophylla</v>
      </c>
      <c r="L778" s="372">
        <v>1089</v>
      </c>
      <c r="M778" s="427" t="s">
        <v>1780</v>
      </c>
      <c r="N778" s="79" t="s">
        <v>3347</v>
      </c>
      <c r="O778" s="363" t="str">
        <f t="shared" si="1068"/>
        <v>S</v>
      </c>
      <c r="P778" s="144" t="s">
        <v>1635</v>
      </c>
      <c r="Q778" s="364" t="s">
        <v>1055</v>
      </c>
      <c r="R778" s="365" t="s">
        <v>685</v>
      </c>
      <c r="S778" s="365" t="s">
        <v>685</v>
      </c>
      <c r="T778" s="603" t="s">
        <v>7894</v>
      </c>
      <c r="U778" s="603" t="s">
        <v>7894</v>
      </c>
      <c r="V778" s="603" t="s">
        <v>7894</v>
      </c>
      <c r="W778" s="603" t="s">
        <v>7894</v>
      </c>
      <c r="X778" s="603" t="s">
        <v>7894</v>
      </c>
      <c r="Y778" s="603" t="s">
        <v>7894</v>
      </c>
      <c r="Z778" s="603" t="s">
        <v>7894</v>
      </c>
      <c r="AA778" s="603" t="s">
        <v>7894</v>
      </c>
      <c r="AB778" s="603" t="s">
        <v>7894</v>
      </c>
      <c r="AC778" s="603" t="s">
        <v>7894</v>
      </c>
      <c r="AD778" s="603" t="s">
        <v>7894</v>
      </c>
      <c r="AE778" s="603" t="s">
        <v>7894</v>
      </c>
      <c r="AF778" s="605" t="s">
        <v>48</v>
      </c>
      <c r="AG778" s="605" t="s">
        <v>48</v>
      </c>
      <c r="AH778" s="366" t="s">
        <v>685</v>
      </c>
      <c r="AI778" s="363">
        <f t="shared" si="1067"/>
        <v>6</v>
      </c>
      <c r="AJ778" s="363">
        <v>0</v>
      </c>
      <c r="AK778" s="413" t="str">
        <f t="shared" si="1079"/>
        <v>None</v>
      </c>
      <c r="AL778" s="413" t="str">
        <f t="shared" si="1080"/>
        <v>None</v>
      </c>
      <c r="AM778" s="486" t="s">
        <v>7612</v>
      </c>
      <c r="AS778" s="69">
        <f t="shared" si="1058"/>
        <v>0</v>
      </c>
      <c r="AT778" s="69">
        <f t="shared" si="1059"/>
        <v>0</v>
      </c>
      <c r="AU778" s="69">
        <f t="shared" si="1060"/>
        <v>0</v>
      </c>
      <c r="AV778" s="69">
        <f t="shared" si="1061"/>
        <v>0</v>
      </c>
      <c r="AW778" s="81"/>
      <c r="AX778" s="70" t="s">
        <v>3348</v>
      </c>
      <c r="AY778" s="364" t="e">
        <v>#N/A</v>
      </c>
      <c r="AZ778" s="264" t="s">
        <v>48</v>
      </c>
      <c r="BA778" s="238"/>
      <c r="BB778" s="237" t="str">
        <f t="shared" si="1062"/>
        <v/>
      </c>
      <c r="BC778" s="270">
        <f t="shared" si="1069"/>
        <v>1089</v>
      </c>
      <c r="BD778" t="str">
        <f t="shared" si="1070"/>
        <v>Thelymitra benthaminana x macrophylla</v>
      </c>
      <c r="BE778" s="367" t="e">
        <f>COUNTIFS(#REF!,L778)</f>
        <v>#REF!</v>
      </c>
      <c r="BF778" s="374" t="str">
        <f t="shared" si="1082"/>
        <v>n</v>
      </c>
      <c r="BG778" s="82"/>
      <c r="BH778" s="375"/>
      <c r="BI778" s="374"/>
      <c r="BJ778" s="403"/>
      <c r="CE778" t="str">
        <f t="shared" si="1077"/>
        <v>Leopard Orchid (Thelymitra benthamiana)</v>
      </c>
      <c r="CF778" s="388" t="str">
        <f t="shared" si="1081"/>
        <v>Thelymitra benthamiana</v>
      </c>
      <c r="CG778" t="str">
        <f t="shared" si="1003"/>
        <v/>
      </c>
      <c r="CH778" t="str">
        <f t="shared" si="1004"/>
        <v/>
      </c>
      <c r="CI778" t="str">
        <f t="shared" si="1005"/>
        <v/>
      </c>
      <c r="CJ778" t="str">
        <f t="shared" si="1006"/>
        <v/>
      </c>
      <c r="CK778" s="359" t="str">
        <f t="shared" si="1007"/>
        <v/>
      </c>
      <c r="CL778" t="str">
        <f t="shared" si="1008"/>
        <v/>
      </c>
      <c r="CM778" t="str">
        <f t="shared" si="1009"/>
        <v/>
      </c>
      <c r="CN778" t="str">
        <f t="shared" si="1010"/>
        <v/>
      </c>
      <c r="CO778" s="359" t="str">
        <f t="shared" si="1011"/>
        <v/>
      </c>
      <c r="CP778" t="str">
        <f t="shared" si="1012"/>
        <v/>
      </c>
      <c r="CQ778" t="str">
        <f t="shared" si="1013"/>
        <v/>
      </c>
      <c r="CR778" t="str">
        <f t="shared" si="1014"/>
        <v/>
      </c>
      <c r="CS778" s="359" t="str">
        <f t="shared" si="1015"/>
        <v/>
      </c>
      <c r="CT778" t="str">
        <f t="shared" si="1016"/>
        <v/>
      </c>
      <c r="CU778" t="str">
        <f t="shared" si="1017"/>
        <v/>
      </c>
      <c r="CV778" t="str">
        <f t="shared" si="1018"/>
        <v/>
      </c>
      <c r="CW778" t="str">
        <f t="shared" si="1019"/>
        <v/>
      </c>
      <c r="CX778" s="359" t="str">
        <f t="shared" si="1020"/>
        <v/>
      </c>
      <c r="CY778" t="str">
        <f t="shared" si="1021"/>
        <v/>
      </c>
      <c r="CZ778" t="str">
        <f t="shared" si="1022"/>
        <v/>
      </c>
      <c r="DA778" t="str">
        <f t="shared" si="1023"/>
        <v/>
      </c>
      <c r="DB778" s="359" t="str">
        <f t="shared" si="1024"/>
        <v/>
      </c>
      <c r="DC778" t="str">
        <f t="shared" si="1025"/>
        <v/>
      </c>
      <c r="DD778" t="str">
        <f t="shared" si="1026"/>
        <v/>
      </c>
      <c r="DE778" t="str">
        <f t="shared" si="1027"/>
        <v/>
      </c>
      <c r="DF778" s="359" t="str">
        <f t="shared" si="1028"/>
        <v/>
      </c>
      <c r="DG778" t="str">
        <f t="shared" si="1029"/>
        <v/>
      </c>
      <c r="DH778" t="str">
        <f t="shared" si="1030"/>
        <v/>
      </c>
      <c r="DI778" t="str">
        <f t="shared" si="1031"/>
        <v/>
      </c>
      <c r="DJ778" t="str">
        <f t="shared" si="1032"/>
        <v/>
      </c>
      <c r="DK778" s="359" t="str">
        <f t="shared" si="1033"/>
        <v/>
      </c>
      <c r="DL778" t="str">
        <f t="shared" si="1034"/>
        <v/>
      </c>
      <c r="DM778" t="str">
        <f t="shared" si="1035"/>
        <v/>
      </c>
      <c r="DN778" t="str">
        <f t="shared" si="1036"/>
        <v/>
      </c>
      <c r="DO778" s="359" t="str">
        <f t="shared" si="1037"/>
        <v/>
      </c>
      <c r="DP778" t="str">
        <f t="shared" si="1038"/>
        <v>X</v>
      </c>
      <c r="DQ778" t="str">
        <f t="shared" si="1039"/>
        <v>X</v>
      </c>
      <c r="DR778" t="str">
        <f t="shared" si="1040"/>
        <v>X</v>
      </c>
      <c r="DS778" s="359" t="str">
        <f t="shared" si="1041"/>
        <v>X</v>
      </c>
      <c r="DT778" t="str">
        <f t="shared" si="1042"/>
        <v>X</v>
      </c>
      <c r="DU778" t="str">
        <f t="shared" si="1043"/>
        <v>X</v>
      </c>
      <c r="DV778" t="str">
        <f t="shared" si="1044"/>
        <v>X</v>
      </c>
      <c r="DW778" t="str">
        <f t="shared" si="1045"/>
        <v>X</v>
      </c>
      <c r="DX778" s="359" t="str">
        <f t="shared" si="1046"/>
        <v>X</v>
      </c>
      <c r="DY778" t="str">
        <f t="shared" si="1047"/>
        <v>X</v>
      </c>
      <c r="DZ778" t="str">
        <f t="shared" si="1048"/>
        <v>X</v>
      </c>
      <c r="EA778" t="str">
        <f t="shared" si="1049"/>
        <v>X</v>
      </c>
      <c r="EB778" s="359" t="str">
        <f t="shared" si="1050"/>
        <v>X</v>
      </c>
      <c r="EC778" t="str">
        <f t="shared" si="1051"/>
        <v/>
      </c>
      <c r="ED778" t="str">
        <f t="shared" si="1052"/>
        <v/>
      </c>
      <c r="EE778" t="str">
        <f t="shared" si="1053"/>
        <v/>
      </c>
      <c r="EF778" t="str">
        <f t="shared" si="1054"/>
        <v/>
      </c>
      <c r="EG778" s="359" t="str">
        <f t="shared" si="1055"/>
        <v/>
      </c>
      <c r="EH778" t="str">
        <f t="shared" si="1086"/>
        <v>Thelymitra benthamiana</v>
      </c>
      <c r="EJ778" t="str">
        <f t="shared" si="1063"/>
        <v>Thelymitra benthaminana x macrophylla</v>
      </c>
      <c r="EK778" s="100">
        <f t="shared" si="1072"/>
        <v>0</v>
      </c>
      <c r="EL778" s="3">
        <f t="shared" si="1072"/>
        <v>0</v>
      </c>
      <c r="EM778" s="3">
        <f t="shared" si="1072"/>
        <v>0</v>
      </c>
      <c r="EN778" s="3">
        <f t="shared" si="1072"/>
        <v>0</v>
      </c>
      <c r="EO778" s="3">
        <f t="shared" si="1072"/>
        <v>0</v>
      </c>
      <c r="EP778" s="3">
        <f t="shared" si="1072"/>
        <v>0</v>
      </c>
      <c r="EQ778" s="3">
        <f t="shared" si="1072"/>
        <v>0</v>
      </c>
      <c r="ER778" s="3">
        <f t="shared" si="1072"/>
        <v>0</v>
      </c>
      <c r="ES778" s="3">
        <f t="shared" si="1072"/>
        <v>0</v>
      </c>
      <c r="ET778" s="3">
        <f t="shared" si="1072"/>
        <v>0</v>
      </c>
      <c r="EU778" s="3">
        <f t="shared" ref="EK778:EV814" si="1087">IF($AV778&gt;=$AU778,IF(AND(EU$2&gt;=$AU778,EU$2&lt;=$AV778),1,0),IF(OR(EU$2&gt;=$AU778,EU$2&lt;=$AV778),1,0))</f>
        <v>0</v>
      </c>
      <c r="EV778" s="24">
        <f t="shared" si="1087"/>
        <v>0</v>
      </c>
      <c r="EW778" s="245">
        <f t="shared" si="1084"/>
        <v>0</v>
      </c>
      <c r="EX778" s="262" t="str">
        <f t="shared" si="1083"/>
        <v/>
      </c>
    </row>
    <row r="779" spans="1:154" ht="16.149999999999999" customHeight="1" x14ac:dyDescent="0.25">
      <c r="A779" s="363"/>
      <c r="D779" s="363"/>
      <c r="E779" s="363"/>
      <c r="F779" s="363"/>
      <c r="G779" s="363"/>
      <c r="H779" s="363"/>
      <c r="I779" s="363"/>
      <c r="J779" s="68">
        <f t="shared" si="1078"/>
        <v>815</v>
      </c>
      <c r="K779" s="427" t="str">
        <f t="shared" si="1085"/>
        <v>Thelymitra campanulata</v>
      </c>
      <c r="L779" s="372">
        <v>815</v>
      </c>
      <c r="M779" s="427" t="s">
        <v>1780</v>
      </c>
      <c r="N779" s="79" t="s">
        <v>148</v>
      </c>
      <c r="O779" s="363" t="str">
        <f t="shared" si="1068"/>
        <v>S</v>
      </c>
      <c r="P779" s="70" t="s">
        <v>3349</v>
      </c>
      <c r="Q779" s="364" t="s">
        <v>3350</v>
      </c>
      <c r="R779" s="365">
        <v>42979</v>
      </c>
      <c r="S779" s="365">
        <v>43039</v>
      </c>
      <c r="T779" s="603" t="s">
        <v>7894</v>
      </c>
      <c r="U779" s="603" t="s">
        <v>7894</v>
      </c>
      <c r="V779" s="603" t="s">
        <v>7894</v>
      </c>
      <c r="W779" s="603" t="s">
        <v>7894</v>
      </c>
      <c r="X779" s="603" t="s">
        <v>7894</v>
      </c>
      <c r="Y779" s="603" t="s">
        <v>7894</v>
      </c>
      <c r="Z779" s="603" t="s">
        <v>7894</v>
      </c>
      <c r="AA779" s="603" t="s">
        <v>7894</v>
      </c>
      <c r="AB779" s="603" t="s">
        <v>4828</v>
      </c>
      <c r="AC779" s="603" t="s">
        <v>4829</v>
      </c>
      <c r="AD779" s="603" t="s">
        <v>7894</v>
      </c>
      <c r="AE779" s="603" t="s">
        <v>7894</v>
      </c>
      <c r="AF779" s="605" t="s">
        <v>7896</v>
      </c>
      <c r="AG779" s="605" t="s">
        <v>7943</v>
      </c>
      <c r="AH779" s="366" t="s">
        <v>685</v>
      </c>
      <c r="AI779" s="363">
        <f t="shared" si="1067"/>
        <v>6</v>
      </c>
      <c r="AJ779" s="363">
        <v>39</v>
      </c>
      <c r="AK779" s="413" t="str">
        <f t="shared" si="1079"/>
        <v>Stripped Sun Orchids</v>
      </c>
      <c r="AL779" s="413" t="str">
        <f t="shared" si="1080"/>
        <v>Thelymitra campanulata</v>
      </c>
      <c r="AM779" s="486" t="s">
        <v>7607</v>
      </c>
      <c r="AS779" s="69">
        <f t="shared" si="1058"/>
        <v>36</v>
      </c>
      <c r="AT779" s="69">
        <f t="shared" si="1059"/>
        <v>44</v>
      </c>
      <c r="AU779" s="69">
        <f t="shared" si="1060"/>
        <v>9</v>
      </c>
      <c r="AV779" s="69">
        <f t="shared" si="1061"/>
        <v>10</v>
      </c>
      <c r="AW779" s="81" t="e">
        <f>VLOOKUP(AM779,#REF!,6,FALSE)</f>
        <v>#REF!</v>
      </c>
      <c r="AX779" s="70" t="s">
        <v>3351</v>
      </c>
      <c r="AY779" s="364">
        <v>1702</v>
      </c>
      <c r="AZ779" s="264" t="s">
        <v>48</v>
      </c>
      <c r="BA779" s="238"/>
      <c r="BB779" s="237" t="str">
        <f t="shared" si="1062"/>
        <v/>
      </c>
      <c r="BC779" s="270">
        <f t="shared" si="1069"/>
        <v>815</v>
      </c>
      <c r="BD779" t="str">
        <f t="shared" si="1070"/>
        <v>Thelymitra campanulata</v>
      </c>
      <c r="BE779" s="367" t="e">
        <f>COUNTIFS(#REF!,L779)</f>
        <v>#REF!</v>
      </c>
      <c r="BF779" s="374" t="str">
        <f t="shared" si="1082"/>
        <v>y</v>
      </c>
      <c r="BG779" s="82"/>
      <c r="BH779" s="375"/>
      <c r="BI779" s="374"/>
      <c r="BJ779" s="403"/>
      <c r="CE779" t="str">
        <f t="shared" si="1077"/>
        <v>_Unnamed Hybrid (Thelymitra benthaminana x macrophylla)</v>
      </c>
      <c r="CF779" s="388" t="str">
        <f t="shared" si="1081"/>
        <v>Thelymitra benthaminana x macrophylla</v>
      </c>
      <c r="CG779" t="str">
        <f t="shared" si="1003"/>
        <v/>
      </c>
      <c r="CH779" t="str">
        <f t="shared" si="1004"/>
        <v/>
      </c>
      <c r="CI779" t="str">
        <f t="shared" si="1005"/>
        <v/>
      </c>
      <c r="CJ779" t="str">
        <f t="shared" si="1006"/>
        <v/>
      </c>
      <c r="CK779" s="359" t="str">
        <f t="shared" si="1007"/>
        <v/>
      </c>
      <c r="CL779" t="str">
        <f t="shared" si="1008"/>
        <v/>
      </c>
      <c r="CM779" t="str">
        <f t="shared" si="1009"/>
        <v/>
      </c>
      <c r="CN779" t="str">
        <f t="shared" si="1010"/>
        <v/>
      </c>
      <c r="CO779" s="359" t="str">
        <f t="shared" si="1011"/>
        <v/>
      </c>
      <c r="CP779" t="str">
        <f t="shared" si="1012"/>
        <v/>
      </c>
      <c r="CQ779" t="str">
        <f t="shared" si="1013"/>
        <v/>
      </c>
      <c r="CR779" t="str">
        <f t="shared" si="1014"/>
        <v/>
      </c>
      <c r="CS779" s="359" t="str">
        <f t="shared" si="1015"/>
        <v/>
      </c>
      <c r="CT779" t="str">
        <f t="shared" si="1016"/>
        <v/>
      </c>
      <c r="CU779" t="str">
        <f t="shared" si="1017"/>
        <v/>
      </c>
      <c r="CV779" t="str">
        <f t="shared" si="1018"/>
        <v/>
      </c>
      <c r="CW779" t="str">
        <f t="shared" si="1019"/>
        <v/>
      </c>
      <c r="CX779" s="359" t="str">
        <f t="shared" si="1020"/>
        <v/>
      </c>
      <c r="CY779" t="str">
        <f t="shared" si="1021"/>
        <v/>
      </c>
      <c r="CZ779" t="str">
        <f t="shared" si="1022"/>
        <v/>
      </c>
      <c r="DA779" t="str">
        <f t="shared" si="1023"/>
        <v/>
      </c>
      <c r="DB779" s="359" t="str">
        <f t="shared" si="1024"/>
        <v/>
      </c>
      <c r="DC779" t="str">
        <f t="shared" si="1025"/>
        <v/>
      </c>
      <c r="DD779" t="str">
        <f t="shared" si="1026"/>
        <v/>
      </c>
      <c r="DE779" t="str">
        <f t="shared" si="1027"/>
        <v/>
      </c>
      <c r="DF779" s="359" t="str">
        <f t="shared" si="1028"/>
        <v/>
      </c>
      <c r="DG779" t="str">
        <f t="shared" si="1029"/>
        <v/>
      </c>
      <c r="DH779" t="str">
        <f t="shared" si="1030"/>
        <v/>
      </c>
      <c r="DI779" t="str">
        <f t="shared" si="1031"/>
        <v/>
      </c>
      <c r="DJ779" t="str">
        <f t="shared" si="1032"/>
        <v/>
      </c>
      <c r="DK779" s="359" t="str">
        <f t="shared" si="1033"/>
        <v/>
      </c>
      <c r="DL779" t="str">
        <f t="shared" si="1034"/>
        <v/>
      </c>
      <c r="DM779" t="str">
        <f t="shared" si="1035"/>
        <v/>
      </c>
      <c r="DN779" t="str">
        <f t="shared" si="1036"/>
        <v/>
      </c>
      <c r="DO779" s="359" t="str">
        <f t="shared" si="1037"/>
        <v/>
      </c>
      <c r="DP779" t="str">
        <f t="shared" si="1038"/>
        <v/>
      </c>
      <c r="DQ779" t="str">
        <f t="shared" si="1039"/>
        <v/>
      </c>
      <c r="DR779" t="str">
        <f t="shared" si="1040"/>
        <v/>
      </c>
      <c r="DS779" s="359" t="str">
        <f t="shared" si="1041"/>
        <v/>
      </c>
      <c r="DT779" t="str">
        <f t="shared" si="1042"/>
        <v/>
      </c>
      <c r="DU779" t="str">
        <f t="shared" si="1043"/>
        <v/>
      </c>
      <c r="DV779" t="str">
        <f t="shared" si="1044"/>
        <v/>
      </c>
      <c r="DW779" t="str">
        <f t="shared" si="1045"/>
        <v/>
      </c>
      <c r="DX779" s="359" t="str">
        <f t="shared" si="1046"/>
        <v/>
      </c>
      <c r="DY779" t="str">
        <f t="shared" si="1047"/>
        <v/>
      </c>
      <c r="DZ779" t="str">
        <f t="shared" si="1048"/>
        <v/>
      </c>
      <c r="EA779" t="str">
        <f t="shared" si="1049"/>
        <v/>
      </c>
      <c r="EB779" s="359" t="str">
        <f t="shared" si="1050"/>
        <v/>
      </c>
      <c r="EC779" t="str">
        <f t="shared" si="1051"/>
        <v/>
      </c>
      <c r="ED779" t="str">
        <f t="shared" si="1052"/>
        <v/>
      </c>
      <c r="EE779" t="str">
        <f t="shared" si="1053"/>
        <v/>
      </c>
      <c r="EF779" t="str">
        <f t="shared" si="1054"/>
        <v/>
      </c>
      <c r="EG779" s="359" t="str">
        <f t="shared" si="1055"/>
        <v/>
      </c>
      <c r="EH779" t="str">
        <f t="shared" si="1086"/>
        <v>Thelymitra benthaminana x macrophylla</v>
      </c>
      <c r="EJ779" t="str">
        <f t="shared" si="1063"/>
        <v>Thelymitra campanulata</v>
      </c>
      <c r="EK779" s="100">
        <f t="shared" si="1087"/>
        <v>0</v>
      </c>
      <c r="EL779" s="3">
        <f t="shared" si="1087"/>
        <v>0</v>
      </c>
      <c r="EM779" s="3">
        <f t="shared" si="1087"/>
        <v>0</v>
      </c>
      <c r="EN779" s="3">
        <f t="shared" si="1087"/>
        <v>0</v>
      </c>
      <c r="EO779" s="3">
        <f t="shared" si="1087"/>
        <v>0</v>
      </c>
      <c r="EP779" s="3">
        <f t="shared" si="1087"/>
        <v>0</v>
      </c>
      <c r="EQ779" s="3">
        <f t="shared" si="1087"/>
        <v>0</v>
      </c>
      <c r="ER779" s="3">
        <f t="shared" si="1087"/>
        <v>0</v>
      </c>
      <c r="ES779" s="3">
        <f t="shared" si="1087"/>
        <v>1</v>
      </c>
      <c r="ET779" s="3">
        <f t="shared" si="1087"/>
        <v>1</v>
      </c>
      <c r="EU779" s="3">
        <f t="shared" si="1087"/>
        <v>0</v>
      </c>
      <c r="EV779" s="24">
        <f t="shared" si="1087"/>
        <v>0</v>
      </c>
      <c r="EW779" s="245">
        <f t="shared" si="1084"/>
        <v>2</v>
      </c>
      <c r="EX779" s="262" t="str">
        <f t="shared" si="1083"/>
        <v/>
      </c>
    </row>
    <row r="780" spans="1:154" ht="16.149999999999999" customHeight="1" x14ac:dyDescent="0.25">
      <c r="A780" s="363"/>
      <c r="D780" s="363"/>
      <c r="E780" s="363"/>
      <c r="F780" s="363"/>
      <c r="G780" s="363"/>
      <c r="H780" s="363"/>
      <c r="I780" s="363"/>
      <c r="J780" s="68">
        <f t="shared" si="1078"/>
        <v>1136</v>
      </c>
      <c r="K780" s="427" t="str">
        <f t="shared" si="1085"/>
        <v>Thelymitra campanulata x spiralis</v>
      </c>
      <c r="L780" s="372">
        <v>1136</v>
      </c>
      <c r="M780" s="427" t="s">
        <v>1780</v>
      </c>
      <c r="N780" s="79" t="s">
        <v>667</v>
      </c>
      <c r="O780" s="363" t="str">
        <f t="shared" si="1068"/>
        <v>S</v>
      </c>
      <c r="P780" s="144" t="s">
        <v>1635</v>
      </c>
      <c r="Q780" s="364" t="s">
        <v>1055</v>
      </c>
      <c r="R780" s="365" t="s">
        <v>685</v>
      </c>
      <c r="S780" s="365" t="s">
        <v>685</v>
      </c>
      <c r="T780" s="603" t="s">
        <v>7894</v>
      </c>
      <c r="U780" s="603" t="s">
        <v>7894</v>
      </c>
      <c r="V780" s="603" t="s">
        <v>7894</v>
      </c>
      <c r="W780" s="603" t="s">
        <v>7894</v>
      </c>
      <c r="X780" s="603" t="s">
        <v>7894</v>
      </c>
      <c r="Y780" s="603" t="s">
        <v>7894</v>
      </c>
      <c r="Z780" s="603" t="s">
        <v>7894</v>
      </c>
      <c r="AA780" s="603" t="s">
        <v>7894</v>
      </c>
      <c r="AB780" s="603" t="s">
        <v>7894</v>
      </c>
      <c r="AC780" s="603" t="s">
        <v>7894</v>
      </c>
      <c r="AD780" s="603" t="s">
        <v>7894</v>
      </c>
      <c r="AE780" s="603" t="s">
        <v>7894</v>
      </c>
      <c r="AF780" s="605" t="s">
        <v>48</v>
      </c>
      <c r="AG780" s="605" t="s">
        <v>48</v>
      </c>
      <c r="AH780" s="366" t="s">
        <v>685</v>
      </c>
      <c r="AI780" s="363">
        <f t="shared" si="1067"/>
        <v>6</v>
      </c>
      <c r="AJ780" s="363">
        <v>0</v>
      </c>
      <c r="AK780" s="413" t="str">
        <f t="shared" si="1079"/>
        <v>None</v>
      </c>
      <c r="AL780" s="413" t="str">
        <f t="shared" si="1080"/>
        <v>None</v>
      </c>
      <c r="AM780" s="486" t="s">
        <v>7612</v>
      </c>
      <c r="AS780" s="69">
        <f t="shared" si="1058"/>
        <v>0</v>
      </c>
      <c r="AT780" s="69">
        <f t="shared" si="1059"/>
        <v>0</v>
      </c>
      <c r="AU780" s="69">
        <f t="shared" si="1060"/>
        <v>0</v>
      </c>
      <c r="AV780" s="69">
        <f t="shared" si="1061"/>
        <v>0</v>
      </c>
      <c r="AW780" s="81"/>
      <c r="AX780" s="70" t="s">
        <v>48</v>
      </c>
      <c r="AY780" s="364" t="e">
        <v>#N/A</v>
      </c>
      <c r="AZ780" s="264" t="s">
        <v>48</v>
      </c>
      <c r="BA780" s="238"/>
      <c r="BB780" s="237" t="str">
        <f t="shared" si="1062"/>
        <v/>
      </c>
      <c r="BC780" s="270">
        <f t="shared" si="1069"/>
        <v>1136</v>
      </c>
      <c r="BD780" t="str">
        <f t="shared" si="1070"/>
        <v>Thelymitra campanulata x spiralis</v>
      </c>
      <c r="BE780" s="367" t="e">
        <f>COUNTIFS(#REF!,L780)</f>
        <v>#REF!</v>
      </c>
      <c r="BF780" s="374" t="str">
        <f t="shared" si="1082"/>
        <v>n</v>
      </c>
      <c r="BG780" s="82"/>
      <c r="BH780" s="375"/>
      <c r="BI780" s="374"/>
      <c r="BJ780" s="403"/>
      <c r="CE780" t="str">
        <f t="shared" si="1077"/>
        <v>Shirt Orchid (Thelymitra campanulata)</v>
      </c>
      <c r="CF780" s="388" t="str">
        <f t="shared" si="1081"/>
        <v>Thelymitra campanulata</v>
      </c>
      <c r="CG780" t="str">
        <f t="shared" si="1003"/>
        <v/>
      </c>
      <c r="CH780" t="str">
        <f t="shared" si="1004"/>
        <v/>
      </c>
      <c r="CI780" t="str">
        <f t="shared" si="1005"/>
        <v/>
      </c>
      <c r="CJ780" t="str">
        <f t="shared" si="1006"/>
        <v/>
      </c>
      <c r="CK780" s="359" t="str">
        <f t="shared" si="1007"/>
        <v/>
      </c>
      <c r="CL780" t="str">
        <f t="shared" si="1008"/>
        <v/>
      </c>
      <c r="CM780" t="str">
        <f t="shared" si="1009"/>
        <v/>
      </c>
      <c r="CN780" t="str">
        <f t="shared" si="1010"/>
        <v/>
      </c>
      <c r="CO780" s="359" t="str">
        <f t="shared" si="1011"/>
        <v/>
      </c>
      <c r="CP780" t="str">
        <f t="shared" si="1012"/>
        <v/>
      </c>
      <c r="CQ780" t="str">
        <f t="shared" si="1013"/>
        <v/>
      </c>
      <c r="CR780" t="str">
        <f t="shared" si="1014"/>
        <v/>
      </c>
      <c r="CS780" s="359" t="str">
        <f t="shared" si="1015"/>
        <v/>
      </c>
      <c r="CT780" t="str">
        <f t="shared" si="1016"/>
        <v/>
      </c>
      <c r="CU780" t="str">
        <f t="shared" si="1017"/>
        <v/>
      </c>
      <c r="CV780" t="str">
        <f t="shared" si="1018"/>
        <v/>
      </c>
      <c r="CW780" t="str">
        <f t="shared" si="1019"/>
        <v/>
      </c>
      <c r="CX780" s="359" t="str">
        <f t="shared" si="1020"/>
        <v/>
      </c>
      <c r="CY780" t="str">
        <f t="shared" si="1021"/>
        <v/>
      </c>
      <c r="CZ780" t="str">
        <f t="shared" si="1022"/>
        <v/>
      </c>
      <c r="DA780" t="str">
        <f t="shared" si="1023"/>
        <v/>
      </c>
      <c r="DB780" s="359" t="str">
        <f t="shared" si="1024"/>
        <v/>
      </c>
      <c r="DC780" t="str">
        <f t="shared" si="1025"/>
        <v/>
      </c>
      <c r="DD780" t="str">
        <f t="shared" si="1026"/>
        <v/>
      </c>
      <c r="DE780" t="str">
        <f t="shared" si="1027"/>
        <v/>
      </c>
      <c r="DF780" s="359" t="str">
        <f t="shared" si="1028"/>
        <v/>
      </c>
      <c r="DG780" t="str">
        <f t="shared" si="1029"/>
        <v/>
      </c>
      <c r="DH780" t="str">
        <f t="shared" si="1030"/>
        <v/>
      </c>
      <c r="DI780" t="str">
        <f t="shared" si="1031"/>
        <v/>
      </c>
      <c r="DJ780" t="str">
        <f t="shared" si="1032"/>
        <v/>
      </c>
      <c r="DK780" s="359" t="str">
        <f t="shared" si="1033"/>
        <v/>
      </c>
      <c r="DL780" t="str">
        <f t="shared" si="1034"/>
        <v/>
      </c>
      <c r="DM780" t="str">
        <f t="shared" si="1035"/>
        <v/>
      </c>
      <c r="DN780" t="str">
        <f t="shared" si="1036"/>
        <v/>
      </c>
      <c r="DO780" s="359" t="str">
        <f t="shared" si="1037"/>
        <v/>
      </c>
      <c r="DP780" t="str">
        <f t="shared" si="1038"/>
        <v>X</v>
      </c>
      <c r="DQ780" t="str">
        <f t="shared" si="1039"/>
        <v>X</v>
      </c>
      <c r="DR780" t="str">
        <f t="shared" si="1040"/>
        <v>X</v>
      </c>
      <c r="DS780" s="359" t="str">
        <f t="shared" si="1041"/>
        <v>X</v>
      </c>
      <c r="DT780" t="str">
        <f t="shared" si="1042"/>
        <v>X</v>
      </c>
      <c r="DU780" t="str">
        <f t="shared" si="1043"/>
        <v>X</v>
      </c>
      <c r="DV780" t="str">
        <f t="shared" si="1044"/>
        <v>X</v>
      </c>
      <c r="DW780" t="str">
        <f t="shared" si="1045"/>
        <v>X</v>
      </c>
      <c r="DX780" s="359" t="str">
        <f t="shared" si="1046"/>
        <v>X</v>
      </c>
      <c r="DY780" t="str">
        <f t="shared" si="1047"/>
        <v/>
      </c>
      <c r="DZ780" t="str">
        <f t="shared" si="1048"/>
        <v/>
      </c>
      <c r="EA780" t="str">
        <f t="shared" si="1049"/>
        <v/>
      </c>
      <c r="EB780" s="359" t="str">
        <f t="shared" si="1050"/>
        <v/>
      </c>
      <c r="EC780" t="str">
        <f t="shared" si="1051"/>
        <v/>
      </c>
      <c r="ED780" t="str">
        <f t="shared" si="1052"/>
        <v/>
      </c>
      <c r="EE780" t="str">
        <f t="shared" si="1053"/>
        <v/>
      </c>
      <c r="EF780" t="str">
        <f t="shared" si="1054"/>
        <v/>
      </c>
      <c r="EG780" s="359" t="str">
        <f t="shared" si="1055"/>
        <v/>
      </c>
      <c r="EH780" t="str">
        <f t="shared" si="1086"/>
        <v>Thelymitra campanulata</v>
      </c>
      <c r="EJ780" t="str">
        <f t="shared" si="1063"/>
        <v>Thelymitra campanulata x spiralis</v>
      </c>
      <c r="EK780" s="100">
        <f t="shared" si="1087"/>
        <v>0</v>
      </c>
      <c r="EL780" s="3">
        <f t="shared" si="1087"/>
        <v>0</v>
      </c>
      <c r="EM780" s="3">
        <f t="shared" si="1087"/>
        <v>0</v>
      </c>
      <c r="EN780" s="3">
        <f t="shared" si="1087"/>
        <v>0</v>
      </c>
      <c r="EO780" s="3">
        <f t="shared" si="1087"/>
        <v>0</v>
      </c>
      <c r="EP780" s="3">
        <f t="shared" si="1087"/>
        <v>0</v>
      </c>
      <c r="EQ780" s="3">
        <f t="shared" si="1087"/>
        <v>0</v>
      </c>
      <c r="ER780" s="3">
        <f t="shared" si="1087"/>
        <v>0</v>
      </c>
      <c r="ES780" s="3">
        <f t="shared" si="1087"/>
        <v>0</v>
      </c>
      <c r="ET780" s="3">
        <f t="shared" si="1087"/>
        <v>0</v>
      </c>
      <c r="EU780" s="3">
        <f t="shared" si="1087"/>
        <v>0</v>
      </c>
      <c r="EV780" s="24">
        <f t="shared" si="1087"/>
        <v>0</v>
      </c>
      <c r="EW780" s="245">
        <f t="shared" si="1084"/>
        <v>0</v>
      </c>
      <c r="EX780" s="262" t="str">
        <f t="shared" si="1083"/>
        <v/>
      </c>
    </row>
    <row r="781" spans="1:154" ht="16.149999999999999" customHeight="1" x14ac:dyDescent="0.25">
      <c r="A781" s="363"/>
      <c r="D781" s="363"/>
      <c r="E781" s="363"/>
      <c r="F781" s="363"/>
      <c r="G781" s="363"/>
      <c r="H781" s="363"/>
      <c r="I781" s="363"/>
      <c r="J781" s="68">
        <f t="shared" si="1078"/>
        <v>816</v>
      </c>
      <c r="K781" s="427" t="str">
        <f t="shared" si="1085"/>
        <v>Thelymitra canaliculata</v>
      </c>
      <c r="L781" s="372">
        <v>816</v>
      </c>
      <c r="M781" s="427" t="s">
        <v>1780</v>
      </c>
      <c r="N781" s="79" t="s">
        <v>613</v>
      </c>
      <c r="O781" s="363" t="str">
        <f t="shared" si="1068"/>
        <v>S</v>
      </c>
      <c r="P781" s="70" t="s">
        <v>3352</v>
      </c>
      <c r="Q781" s="364" t="s">
        <v>2513</v>
      </c>
      <c r="R781" s="365">
        <v>43039</v>
      </c>
      <c r="S781" s="365">
        <v>43100</v>
      </c>
      <c r="T781" s="603" t="s">
        <v>7894</v>
      </c>
      <c r="U781" s="603" t="s">
        <v>7894</v>
      </c>
      <c r="V781" s="603" t="s">
        <v>7894</v>
      </c>
      <c r="W781" s="603" t="s">
        <v>7894</v>
      </c>
      <c r="X781" s="603" t="s">
        <v>7894</v>
      </c>
      <c r="Y781" s="603" t="s">
        <v>7894</v>
      </c>
      <c r="Z781" s="603" t="s">
        <v>7894</v>
      </c>
      <c r="AA781" s="603" t="s">
        <v>7894</v>
      </c>
      <c r="AB781" s="603" t="s">
        <v>7894</v>
      </c>
      <c r="AC781" s="603" t="s">
        <v>4829</v>
      </c>
      <c r="AD781" s="603" t="s">
        <v>4830</v>
      </c>
      <c r="AE781" s="603" t="s">
        <v>4831</v>
      </c>
      <c r="AF781" s="605" t="s">
        <v>7899</v>
      </c>
      <c r="AG781" s="605" t="s">
        <v>7942</v>
      </c>
      <c r="AH781" s="366" t="s">
        <v>685</v>
      </c>
      <c r="AI781" s="363">
        <f t="shared" ref="AI781:AI812" si="1088">VLOOKUP(AH781,$BX$3:$BY$8,2,FALSE)</f>
        <v>6</v>
      </c>
      <c r="AJ781" s="363">
        <v>39</v>
      </c>
      <c r="AK781" s="413" t="str">
        <f t="shared" si="1079"/>
        <v>Stripped Sun Orchids</v>
      </c>
      <c r="AL781" s="413" t="str">
        <f t="shared" si="1080"/>
        <v>Thelymitra campanulata</v>
      </c>
      <c r="AM781" s="486" t="s">
        <v>7607</v>
      </c>
      <c r="AS781" s="69">
        <f t="shared" si="1058"/>
        <v>45</v>
      </c>
      <c r="AT781" s="69">
        <f t="shared" si="1059"/>
        <v>53</v>
      </c>
      <c r="AU781" s="69">
        <f t="shared" si="1060"/>
        <v>10</v>
      </c>
      <c r="AV781" s="69">
        <f t="shared" si="1061"/>
        <v>12</v>
      </c>
      <c r="AW781" s="81"/>
      <c r="AX781" s="70" t="s">
        <v>3353</v>
      </c>
      <c r="AY781" s="364">
        <v>1703</v>
      </c>
      <c r="AZ781" s="264" t="s">
        <v>48</v>
      </c>
      <c r="BA781" s="238"/>
      <c r="BB781" s="237" t="str">
        <f t="shared" si="1062"/>
        <v/>
      </c>
      <c r="BC781" s="270">
        <f t="shared" si="1069"/>
        <v>816</v>
      </c>
      <c r="BD781" t="str">
        <f t="shared" si="1070"/>
        <v>Thelymitra canaliculata</v>
      </c>
      <c r="BE781" s="367" t="e">
        <f>COUNTIFS(#REF!,L781)</f>
        <v>#REF!</v>
      </c>
      <c r="BF781" s="374" t="str">
        <f t="shared" si="1082"/>
        <v>y</v>
      </c>
      <c r="BG781" s="82"/>
      <c r="BH781" s="375"/>
      <c r="BI781" s="374"/>
      <c r="BJ781" s="403"/>
      <c r="CE781" t="str">
        <f t="shared" si="1077"/>
        <v>_Unnamed Hybrid (Thelymitra campanulata x spiralis)</v>
      </c>
      <c r="CF781" s="388" t="str">
        <f t="shared" si="1081"/>
        <v>Thelymitra campanulata x spiralis</v>
      </c>
      <c r="CG781" t="str">
        <f t="shared" si="1003"/>
        <v/>
      </c>
      <c r="CH781" t="str">
        <f t="shared" si="1004"/>
        <v/>
      </c>
      <c r="CI781" t="str">
        <f t="shared" si="1005"/>
        <v/>
      </c>
      <c r="CJ781" t="str">
        <f t="shared" si="1006"/>
        <v/>
      </c>
      <c r="CK781" s="359" t="str">
        <f t="shared" si="1007"/>
        <v/>
      </c>
      <c r="CL781" t="str">
        <f t="shared" si="1008"/>
        <v/>
      </c>
      <c r="CM781" t="str">
        <f t="shared" si="1009"/>
        <v/>
      </c>
      <c r="CN781" t="str">
        <f t="shared" si="1010"/>
        <v/>
      </c>
      <c r="CO781" s="359" t="str">
        <f t="shared" si="1011"/>
        <v/>
      </c>
      <c r="CP781" t="str">
        <f t="shared" si="1012"/>
        <v/>
      </c>
      <c r="CQ781" t="str">
        <f t="shared" si="1013"/>
        <v/>
      </c>
      <c r="CR781" t="str">
        <f t="shared" si="1014"/>
        <v/>
      </c>
      <c r="CS781" s="359" t="str">
        <f t="shared" si="1015"/>
        <v/>
      </c>
      <c r="CT781" t="str">
        <f t="shared" si="1016"/>
        <v/>
      </c>
      <c r="CU781" t="str">
        <f t="shared" si="1017"/>
        <v/>
      </c>
      <c r="CV781" t="str">
        <f t="shared" si="1018"/>
        <v/>
      </c>
      <c r="CW781" t="str">
        <f t="shared" si="1019"/>
        <v/>
      </c>
      <c r="CX781" s="359" t="str">
        <f t="shared" si="1020"/>
        <v/>
      </c>
      <c r="CY781" t="str">
        <f t="shared" si="1021"/>
        <v/>
      </c>
      <c r="CZ781" t="str">
        <f t="shared" si="1022"/>
        <v/>
      </c>
      <c r="DA781" t="str">
        <f t="shared" si="1023"/>
        <v/>
      </c>
      <c r="DB781" s="359" t="str">
        <f t="shared" si="1024"/>
        <v/>
      </c>
      <c r="DC781" t="str">
        <f t="shared" si="1025"/>
        <v/>
      </c>
      <c r="DD781" t="str">
        <f t="shared" si="1026"/>
        <v/>
      </c>
      <c r="DE781" t="str">
        <f t="shared" si="1027"/>
        <v/>
      </c>
      <c r="DF781" s="359" t="str">
        <f t="shared" si="1028"/>
        <v/>
      </c>
      <c r="DG781" t="str">
        <f t="shared" si="1029"/>
        <v/>
      </c>
      <c r="DH781" t="str">
        <f t="shared" si="1030"/>
        <v/>
      </c>
      <c r="DI781" t="str">
        <f t="shared" si="1031"/>
        <v/>
      </c>
      <c r="DJ781" t="str">
        <f t="shared" si="1032"/>
        <v/>
      </c>
      <c r="DK781" s="359" t="str">
        <f t="shared" si="1033"/>
        <v/>
      </c>
      <c r="DL781" t="str">
        <f t="shared" si="1034"/>
        <v/>
      </c>
      <c r="DM781" t="str">
        <f t="shared" si="1035"/>
        <v/>
      </c>
      <c r="DN781" t="str">
        <f t="shared" si="1036"/>
        <v/>
      </c>
      <c r="DO781" s="359" t="str">
        <f t="shared" si="1037"/>
        <v/>
      </c>
      <c r="DP781" t="str">
        <f t="shared" si="1038"/>
        <v/>
      </c>
      <c r="DQ781" t="str">
        <f t="shared" si="1039"/>
        <v/>
      </c>
      <c r="DR781" t="str">
        <f t="shared" si="1040"/>
        <v/>
      </c>
      <c r="DS781" s="359" t="str">
        <f t="shared" si="1041"/>
        <v/>
      </c>
      <c r="DT781" t="str">
        <f t="shared" si="1042"/>
        <v/>
      </c>
      <c r="DU781" t="str">
        <f t="shared" si="1043"/>
        <v/>
      </c>
      <c r="DV781" t="str">
        <f t="shared" si="1044"/>
        <v/>
      </c>
      <c r="DW781" t="str">
        <f t="shared" si="1045"/>
        <v/>
      </c>
      <c r="DX781" s="359" t="str">
        <f t="shared" si="1046"/>
        <v/>
      </c>
      <c r="DY781" t="str">
        <f t="shared" si="1047"/>
        <v/>
      </c>
      <c r="DZ781" t="str">
        <f t="shared" si="1048"/>
        <v/>
      </c>
      <c r="EA781" t="str">
        <f t="shared" si="1049"/>
        <v/>
      </c>
      <c r="EB781" s="359" t="str">
        <f t="shared" si="1050"/>
        <v/>
      </c>
      <c r="EC781" t="str">
        <f t="shared" si="1051"/>
        <v/>
      </c>
      <c r="ED781" t="str">
        <f t="shared" si="1052"/>
        <v/>
      </c>
      <c r="EE781" t="str">
        <f t="shared" si="1053"/>
        <v/>
      </c>
      <c r="EF781" t="str">
        <f t="shared" si="1054"/>
        <v/>
      </c>
      <c r="EG781" s="359" t="str">
        <f t="shared" si="1055"/>
        <v/>
      </c>
      <c r="EH781" t="str">
        <f t="shared" si="1086"/>
        <v>Thelymitra campanulata x spiralis</v>
      </c>
      <c r="EJ781" t="str">
        <f t="shared" si="1063"/>
        <v>Thelymitra canaliculata</v>
      </c>
      <c r="EK781" s="100">
        <f t="shared" si="1087"/>
        <v>0</v>
      </c>
      <c r="EL781" s="3">
        <f t="shared" si="1087"/>
        <v>0</v>
      </c>
      <c r="EM781" s="3">
        <f t="shared" si="1087"/>
        <v>0</v>
      </c>
      <c r="EN781" s="3">
        <f t="shared" si="1087"/>
        <v>0</v>
      </c>
      <c r="EO781" s="3">
        <f t="shared" si="1087"/>
        <v>0</v>
      </c>
      <c r="EP781" s="3">
        <f t="shared" si="1087"/>
        <v>0</v>
      </c>
      <c r="EQ781" s="3">
        <f t="shared" si="1087"/>
        <v>0</v>
      </c>
      <c r="ER781" s="3">
        <f t="shared" si="1087"/>
        <v>0</v>
      </c>
      <c r="ES781" s="3">
        <f t="shared" si="1087"/>
        <v>0</v>
      </c>
      <c r="ET781" s="3">
        <f t="shared" si="1087"/>
        <v>1</v>
      </c>
      <c r="EU781" s="3">
        <f t="shared" si="1087"/>
        <v>1</v>
      </c>
      <c r="EV781" s="24">
        <f t="shared" si="1087"/>
        <v>1</v>
      </c>
      <c r="EW781" s="245">
        <f t="shared" si="1084"/>
        <v>3</v>
      </c>
      <c r="EX781" s="262" t="str">
        <f t="shared" si="1083"/>
        <v/>
      </c>
    </row>
    <row r="782" spans="1:154" ht="16.149999999999999" customHeight="1" x14ac:dyDescent="0.25">
      <c r="A782" s="363"/>
      <c r="D782" s="363"/>
      <c r="E782" s="363"/>
      <c r="F782" s="363"/>
      <c r="G782" s="363"/>
      <c r="H782" s="363"/>
      <c r="I782" s="363"/>
      <c r="J782" s="68">
        <f t="shared" si="1078"/>
        <v>817</v>
      </c>
      <c r="K782" s="427" t="str">
        <f t="shared" si="1085"/>
        <v>Thelymitra cornicina</v>
      </c>
      <c r="L782" s="372">
        <v>817</v>
      </c>
      <c r="M782" s="427" t="s">
        <v>1780</v>
      </c>
      <c r="N782" s="79" t="s">
        <v>418</v>
      </c>
      <c r="O782" s="363" t="str">
        <f t="shared" si="1068"/>
        <v>S</v>
      </c>
      <c r="P782" s="70" t="s">
        <v>3354</v>
      </c>
      <c r="Q782" s="364" t="s">
        <v>3355</v>
      </c>
      <c r="R782" s="365">
        <v>42978</v>
      </c>
      <c r="S782" s="365">
        <v>43039</v>
      </c>
      <c r="T782" s="603" t="s">
        <v>7894</v>
      </c>
      <c r="U782" s="603" t="s">
        <v>7894</v>
      </c>
      <c r="V782" s="603" t="s">
        <v>7894</v>
      </c>
      <c r="W782" s="603" t="s">
        <v>7894</v>
      </c>
      <c r="X782" s="603" t="s">
        <v>7894</v>
      </c>
      <c r="Y782" s="603" t="s">
        <v>7894</v>
      </c>
      <c r="Z782" s="603" t="s">
        <v>7894</v>
      </c>
      <c r="AA782" s="603" t="s">
        <v>4827</v>
      </c>
      <c r="AB782" s="603" t="s">
        <v>4828</v>
      </c>
      <c r="AC782" s="603" t="s">
        <v>4829</v>
      </c>
      <c r="AD782" s="603" t="s">
        <v>7894</v>
      </c>
      <c r="AE782" s="603" t="s">
        <v>7894</v>
      </c>
      <c r="AF782" s="605" t="s">
        <v>7900</v>
      </c>
      <c r="AG782" s="605" t="s">
        <v>7944</v>
      </c>
      <c r="AH782" s="366" t="s">
        <v>685</v>
      </c>
      <c r="AI782" s="363">
        <f t="shared" si="1088"/>
        <v>6</v>
      </c>
      <c r="AJ782" s="363">
        <v>40</v>
      </c>
      <c r="AK782" s="413" t="str">
        <f t="shared" si="1079"/>
        <v>Crested Sun Orchids</v>
      </c>
      <c r="AL782" s="413" t="str">
        <f t="shared" si="1080"/>
        <v>Thelymitra crinita</v>
      </c>
      <c r="AM782" s="486" t="s">
        <v>7607</v>
      </c>
      <c r="AS782" s="69">
        <f t="shared" si="1058"/>
        <v>36</v>
      </c>
      <c r="AT782" s="69">
        <f t="shared" si="1059"/>
        <v>44</v>
      </c>
      <c r="AU782" s="69">
        <f t="shared" si="1060"/>
        <v>8</v>
      </c>
      <c r="AV782" s="69">
        <f t="shared" si="1061"/>
        <v>10</v>
      </c>
      <c r="AW782" s="81"/>
      <c r="AX782" s="70" t="s">
        <v>3356</v>
      </c>
      <c r="AY782" s="364">
        <v>1704</v>
      </c>
      <c r="AZ782" s="264" t="s">
        <v>48</v>
      </c>
      <c r="BA782" s="238"/>
      <c r="BB782" s="237" t="str">
        <f t="shared" si="1062"/>
        <v/>
      </c>
      <c r="BC782" s="270">
        <f t="shared" ref="BC782:BC813" si="1089">J782</f>
        <v>817</v>
      </c>
      <c r="BD782" t="str">
        <f t="shared" ref="BD782:BD813" si="1090">K782</f>
        <v>Thelymitra cornicina</v>
      </c>
      <c r="BE782" s="367" t="e">
        <f>COUNTIFS(#REF!,L782)</f>
        <v>#REF!</v>
      </c>
      <c r="BF782" s="374" t="str">
        <f t="shared" si="1082"/>
        <v>y</v>
      </c>
      <c r="BG782" s="82"/>
      <c r="BH782" s="375"/>
      <c r="BI782" s="374"/>
      <c r="BJ782" s="403"/>
      <c r="CE782" t="str">
        <f t="shared" si="1077"/>
        <v>Blue Sun Orchid (Thelymitra canaliculata)</v>
      </c>
      <c r="CF782" s="388" t="str">
        <f t="shared" si="1081"/>
        <v>Thelymitra canaliculata</v>
      </c>
      <c r="CG782" t="str">
        <f t="shared" ref="CG782:CG826" si="1091">IF(CG$2&gt;=$R781,IF(CG$2&lt;=$S781,"X",""),"")</f>
        <v/>
      </c>
      <c r="CH782" t="str">
        <f t="shared" ref="CH782:CH826" si="1092">IF(CH$2&gt;=$R781,IF(CH$2&lt;=$S781,"X",""),"")</f>
        <v/>
      </c>
      <c r="CI782" t="str">
        <f t="shared" ref="CI782:CI826" si="1093">IF(CI$2&gt;=$R781,IF(CI$2&lt;=$S781,"X",""),"")</f>
        <v/>
      </c>
      <c r="CJ782" t="str">
        <f t="shared" ref="CJ782:CJ826" si="1094">IF(CJ$2&gt;=$R781,IF(CJ$2&lt;=$S781,"X",""),"")</f>
        <v/>
      </c>
      <c r="CK782" s="359" t="str">
        <f t="shared" ref="CK782:CK826" si="1095">IF(CK$2&gt;=$R781,IF(CK$2&lt;=$S781,"X",""),"")</f>
        <v/>
      </c>
      <c r="CL782" t="str">
        <f t="shared" ref="CL782:CL826" si="1096">IF(CL$2&gt;=$R781,IF(CL$2&lt;=$S781,"X",""),"")</f>
        <v/>
      </c>
      <c r="CM782" t="str">
        <f t="shared" ref="CM782:CM826" si="1097">IF(CM$2&gt;=$R781,IF(CM$2&lt;=$S781,"X",""),"")</f>
        <v/>
      </c>
      <c r="CN782" t="str">
        <f t="shared" ref="CN782:CN826" si="1098">IF(CN$2&gt;=$R781,IF(CN$2&lt;=$S781,"X",""),"")</f>
        <v/>
      </c>
      <c r="CO782" s="359" t="str">
        <f t="shared" ref="CO782:CO826" si="1099">IF(CO$2&gt;=$R781,IF(CO$2&lt;=$S781,"X",""),"")</f>
        <v/>
      </c>
      <c r="CP782" t="str">
        <f t="shared" ref="CP782:CP826" si="1100">IF(CP$2&gt;=$R781,IF(CP$2&lt;=$S781,"X",""),"")</f>
        <v/>
      </c>
      <c r="CQ782" t="str">
        <f t="shared" ref="CQ782:CQ826" si="1101">IF(CQ$2&gt;=$R781,IF(CQ$2&lt;=$S781,"X",""),"")</f>
        <v/>
      </c>
      <c r="CR782" t="str">
        <f t="shared" ref="CR782:CR826" si="1102">IF(CR$2&gt;=$R781,IF(CR$2&lt;=$S781,"X",""),"")</f>
        <v/>
      </c>
      <c r="CS782" s="359" t="str">
        <f t="shared" ref="CS782:CS826" si="1103">IF(CS$2&gt;=$R781,IF(CS$2&lt;=$S781,"X",""),"")</f>
        <v/>
      </c>
      <c r="CT782" t="str">
        <f t="shared" ref="CT782:CT826" si="1104">IF(CT$2&gt;=$R781,IF(CT$2&lt;=$S781,"X",""),"")</f>
        <v/>
      </c>
      <c r="CU782" t="str">
        <f t="shared" ref="CU782:CU826" si="1105">IF(CU$2&gt;=$R781,IF(CU$2&lt;=$S781,"X",""),"")</f>
        <v/>
      </c>
      <c r="CV782" t="str">
        <f t="shared" ref="CV782:CV826" si="1106">IF(CV$2&gt;=$R781,IF(CV$2&lt;=$S781,"X",""),"")</f>
        <v/>
      </c>
      <c r="CW782" t="str">
        <f t="shared" ref="CW782:CW826" si="1107">IF(CW$2&gt;=$R781,IF(CW$2&lt;=$S781,"X",""),"")</f>
        <v/>
      </c>
      <c r="CX782" s="359" t="str">
        <f t="shared" ref="CX782:CX826" si="1108">IF(CX$2&gt;=$R781,IF(CX$2&lt;=$S781,"X",""),"")</f>
        <v/>
      </c>
      <c r="CY782" t="str">
        <f t="shared" ref="CY782:CY826" si="1109">IF(CY$2&gt;=$R781,IF(CY$2&lt;=$S781,"X",""),"")</f>
        <v/>
      </c>
      <c r="CZ782" t="str">
        <f t="shared" ref="CZ782:CZ826" si="1110">IF(CZ$2&gt;=$R781,IF(CZ$2&lt;=$S781,"X",""),"")</f>
        <v/>
      </c>
      <c r="DA782" t="str">
        <f t="shared" ref="DA782:DA826" si="1111">IF(DA$2&gt;=$R781,IF(DA$2&lt;=$S781,"X",""),"")</f>
        <v/>
      </c>
      <c r="DB782" s="359" t="str">
        <f t="shared" ref="DB782:DB826" si="1112">IF(DB$2&gt;=$R781,IF(DB$2&lt;=$S781,"X",""),"")</f>
        <v/>
      </c>
      <c r="DC782" t="str">
        <f t="shared" ref="DC782:DC826" si="1113">IF(DC$2&gt;=$R781,IF(DC$2&lt;=$S781,"X",""),"")</f>
        <v/>
      </c>
      <c r="DD782" t="str">
        <f t="shared" ref="DD782:DD826" si="1114">IF(DD$2&gt;=$R781,IF(DD$2&lt;=$S781,"X",""),"")</f>
        <v/>
      </c>
      <c r="DE782" t="str">
        <f t="shared" ref="DE782:DE826" si="1115">IF(DE$2&gt;=$R781,IF(DE$2&lt;=$S781,"X",""),"")</f>
        <v/>
      </c>
      <c r="DF782" s="359" t="str">
        <f t="shared" ref="DF782:DF826" si="1116">IF(DF$2&gt;=$R781,IF(DF$2&lt;=$S781,"X",""),"")</f>
        <v/>
      </c>
      <c r="DG782" t="str">
        <f t="shared" ref="DG782:DG826" si="1117">IF(DG$2&gt;=$R781,IF(DG$2&lt;=$S781,"X",""),"")</f>
        <v/>
      </c>
      <c r="DH782" t="str">
        <f t="shared" ref="DH782:DH826" si="1118">IF(DH$2&gt;=$R781,IF(DH$2&lt;=$S781,"X",""),"")</f>
        <v/>
      </c>
      <c r="DI782" t="str">
        <f t="shared" ref="DI782:DI826" si="1119">IF(DI$2&gt;=$R781,IF(DI$2&lt;=$S781,"X",""),"")</f>
        <v/>
      </c>
      <c r="DJ782" t="str">
        <f t="shared" ref="DJ782:DJ826" si="1120">IF(DJ$2&gt;=$R781,IF(DJ$2&lt;=$S781,"X",""),"")</f>
        <v/>
      </c>
      <c r="DK782" s="359" t="str">
        <f t="shared" ref="DK782:DK826" si="1121">IF(DK$2&gt;=$R781,IF(DK$2&lt;=$S781,"X",""),"")</f>
        <v/>
      </c>
      <c r="DL782" t="str">
        <f t="shared" ref="DL782:DL826" si="1122">IF(DL$2&gt;=$R781,IF(DL$2&lt;=$S781,"X",""),"")</f>
        <v/>
      </c>
      <c r="DM782" t="str">
        <f t="shared" ref="DM782:DM826" si="1123">IF(DM$2&gt;=$R781,IF(DM$2&lt;=$S781,"X",""),"")</f>
        <v/>
      </c>
      <c r="DN782" t="str">
        <f t="shared" ref="DN782:DN826" si="1124">IF(DN$2&gt;=$R781,IF(DN$2&lt;=$S781,"X",""),"")</f>
        <v/>
      </c>
      <c r="DO782" s="359" t="str">
        <f t="shared" ref="DO782:DO826" si="1125">IF(DO$2&gt;=$R781,IF(DO$2&lt;=$S781,"X",""),"")</f>
        <v/>
      </c>
      <c r="DP782" t="str">
        <f t="shared" ref="DP782:DP826" si="1126">IF(DP$2&gt;=$R781,IF(DP$2&lt;=$S781,"X",""),"")</f>
        <v/>
      </c>
      <c r="DQ782" t="str">
        <f t="shared" ref="DQ782:DQ826" si="1127">IF(DQ$2&gt;=$R781,IF(DQ$2&lt;=$S781,"X",""),"")</f>
        <v/>
      </c>
      <c r="DR782" t="str">
        <f t="shared" ref="DR782:DR826" si="1128">IF(DR$2&gt;=$R781,IF(DR$2&lt;=$S781,"X",""),"")</f>
        <v/>
      </c>
      <c r="DS782" s="359" t="str">
        <f t="shared" ref="DS782:DS826" si="1129">IF(DS$2&gt;=$R781,IF(DS$2&lt;=$S781,"X",""),"")</f>
        <v/>
      </c>
      <c r="DT782" t="str">
        <f t="shared" ref="DT782:DT826" si="1130">IF(DT$2&gt;=$R781,IF(DT$2&lt;=$S781,"X",""),"")</f>
        <v/>
      </c>
      <c r="DU782" t="str">
        <f t="shared" ref="DU782:DU826" si="1131">IF(DU$2&gt;=$R781,IF(DU$2&lt;=$S781,"X",""),"")</f>
        <v/>
      </c>
      <c r="DV782" t="str">
        <f t="shared" ref="DV782:DV826" si="1132">IF(DV$2&gt;=$R781,IF(DV$2&lt;=$S781,"X",""),"")</f>
        <v/>
      </c>
      <c r="DW782" t="str">
        <f t="shared" ref="DW782:DW826" si="1133">IF(DW$2&gt;=$R781,IF(DW$2&lt;=$S781,"X",""),"")</f>
        <v/>
      </c>
      <c r="DX782" s="359" t="str">
        <f t="shared" ref="DX782:DX826" si="1134">IF(DX$2&gt;=$R781,IF(DX$2&lt;=$S781,"X",""),"")</f>
        <v/>
      </c>
      <c r="DY782" t="str">
        <f t="shared" ref="DY782:DY826" si="1135">IF(DY$2&gt;=$R781,IF(DY$2&lt;=$S781,"X",""),"")</f>
        <v>X</v>
      </c>
      <c r="DZ782" t="str">
        <f t="shared" ref="DZ782:DZ826" si="1136">IF(DZ$2&gt;=$R781,IF(DZ$2&lt;=$S781,"X",""),"")</f>
        <v>X</v>
      </c>
      <c r="EA782" t="str">
        <f t="shared" ref="EA782:EA826" si="1137">IF(EA$2&gt;=$R781,IF(EA$2&lt;=$S781,"X",""),"")</f>
        <v>X</v>
      </c>
      <c r="EB782" s="359" t="str">
        <f t="shared" ref="EB782:EB826" si="1138">IF(EB$2&gt;=$R781,IF(EB$2&lt;=$S781,"X",""),"")</f>
        <v>X</v>
      </c>
      <c r="EC782" t="str">
        <f t="shared" ref="EC782:EC826" si="1139">IF(EC$2&gt;=$R781,IF(EC$2&lt;=$S781,"X",""),"")</f>
        <v>X</v>
      </c>
      <c r="ED782" t="str">
        <f t="shared" ref="ED782:ED826" si="1140">IF(ED$2&gt;=$R781,IF(ED$2&lt;=$S781,"X",""),"")</f>
        <v>X</v>
      </c>
      <c r="EE782" t="str">
        <f t="shared" ref="EE782:EE826" si="1141">IF(EE$2&gt;=$R781,IF(EE$2&lt;=$S781,"X",""),"")</f>
        <v>X</v>
      </c>
      <c r="EF782" t="str">
        <f t="shared" ref="EF782:EF826" si="1142">IF(EF$2&gt;=$R781,IF(EF$2&lt;=$S781,"X",""),"")</f>
        <v>X</v>
      </c>
      <c r="EG782" s="359" t="str">
        <f t="shared" ref="EG782:EG826" si="1143">IF(EG$2&gt;=$R781,IF(EG$2&lt;=$S781,"X",""),"")</f>
        <v>X</v>
      </c>
      <c r="EH782" t="str">
        <f t="shared" si="1086"/>
        <v>Thelymitra canaliculata</v>
      </c>
      <c r="EJ782" t="str">
        <f t="shared" si="1063"/>
        <v>Thelymitra cornicina</v>
      </c>
      <c r="EK782" s="100">
        <f t="shared" si="1087"/>
        <v>0</v>
      </c>
      <c r="EL782" s="3">
        <f t="shared" si="1087"/>
        <v>0</v>
      </c>
      <c r="EM782" s="3">
        <f t="shared" si="1087"/>
        <v>0</v>
      </c>
      <c r="EN782" s="3">
        <f t="shared" si="1087"/>
        <v>0</v>
      </c>
      <c r="EO782" s="3">
        <f t="shared" si="1087"/>
        <v>0</v>
      </c>
      <c r="EP782" s="3">
        <f t="shared" si="1087"/>
        <v>0</v>
      </c>
      <c r="EQ782" s="3">
        <f t="shared" si="1087"/>
        <v>0</v>
      </c>
      <c r="ER782" s="3">
        <f t="shared" si="1087"/>
        <v>1</v>
      </c>
      <c r="ES782" s="3">
        <f t="shared" si="1087"/>
        <v>1</v>
      </c>
      <c r="ET782" s="3">
        <f t="shared" si="1087"/>
        <v>1</v>
      </c>
      <c r="EU782" s="3">
        <f t="shared" si="1087"/>
        <v>0</v>
      </c>
      <c r="EV782" s="24">
        <f t="shared" si="1087"/>
        <v>0</v>
      </c>
      <c r="EW782" s="245">
        <f t="shared" si="1084"/>
        <v>3</v>
      </c>
      <c r="EX782" s="262" t="str">
        <f t="shared" si="1083"/>
        <v/>
      </c>
    </row>
    <row r="783" spans="1:154" ht="16.149999999999999" customHeight="1" x14ac:dyDescent="0.25">
      <c r="A783" s="363"/>
      <c r="D783" s="363"/>
      <c r="E783" s="363"/>
      <c r="F783" s="363"/>
      <c r="G783" s="363"/>
      <c r="H783" s="363"/>
      <c r="I783" s="363"/>
      <c r="J783" s="68">
        <f t="shared" si="1078"/>
        <v>818</v>
      </c>
      <c r="K783" s="427" t="str">
        <f t="shared" si="1085"/>
        <v>Thelymitra crinita</v>
      </c>
      <c r="L783" s="372">
        <v>818</v>
      </c>
      <c r="M783" s="427" t="s">
        <v>1780</v>
      </c>
      <c r="N783" s="79" t="s">
        <v>177</v>
      </c>
      <c r="O783" s="363" t="str">
        <f t="shared" si="1068"/>
        <v>S</v>
      </c>
      <c r="P783" s="70" t="s">
        <v>3357</v>
      </c>
      <c r="Q783" s="364" t="s">
        <v>1639</v>
      </c>
      <c r="R783" s="365">
        <v>42979</v>
      </c>
      <c r="S783" s="365">
        <v>43100</v>
      </c>
      <c r="T783" s="603" t="s">
        <v>7894</v>
      </c>
      <c r="U783" s="603" t="s">
        <v>7894</v>
      </c>
      <c r="V783" s="603" t="s">
        <v>7894</v>
      </c>
      <c r="W783" s="603" t="s">
        <v>7894</v>
      </c>
      <c r="X783" s="603" t="s">
        <v>7894</v>
      </c>
      <c r="Y783" s="603" t="s">
        <v>7894</v>
      </c>
      <c r="Z783" s="603" t="s">
        <v>7894</v>
      </c>
      <c r="AA783" s="603" t="s">
        <v>7894</v>
      </c>
      <c r="AB783" s="603" t="s">
        <v>4828</v>
      </c>
      <c r="AC783" s="603" t="s">
        <v>4829</v>
      </c>
      <c r="AD783" s="603" t="s">
        <v>4830</v>
      </c>
      <c r="AE783" s="603" t="s">
        <v>4831</v>
      </c>
      <c r="AF783" s="605" t="s">
        <v>7915</v>
      </c>
      <c r="AG783" s="605" t="s">
        <v>7957</v>
      </c>
      <c r="AH783" s="366" t="s">
        <v>685</v>
      </c>
      <c r="AI783" s="363">
        <f t="shared" si="1088"/>
        <v>6</v>
      </c>
      <c r="AJ783" s="363">
        <v>40</v>
      </c>
      <c r="AK783" s="413" t="str">
        <f t="shared" si="1079"/>
        <v>Crested Sun Orchids</v>
      </c>
      <c r="AL783" s="413" t="str">
        <f t="shared" si="1080"/>
        <v>Thelymitra crinita</v>
      </c>
      <c r="AM783" s="486" t="s">
        <v>7607</v>
      </c>
      <c r="AS783" s="69">
        <f t="shared" si="1058"/>
        <v>36</v>
      </c>
      <c r="AT783" s="69">
        <f t="shared" si="1059"/>
        <v>53</v>
      </c>
      <c r="AU783" s="69">
        <f t="shared" si="1060"/>
        <v>9</v>
      </c>
      <c r="AV783" s="69">
        <f t="shared" si="1061"/>
        <v>12</v>
      </c>
      <c r="AW783" s="81" t="e">
        <f>VLOOKUP(AM783,#REF!,6,FALSE)</f>
        <v>#REF!</v>
      </c>
      <c r="AX783" s="70" t="s">
        <v>3358</v>
      </c>
      <c r="AY783" s="364">
        <v>1705</v>
      </c>
      <c r="AZ783" s="264" t="s">
        <v>48</v>
      </c>
      <c r="BA783" s="238"/>
      <c r="BB783" s="237" t="str">
        <f t="shared" si="1062"/>
        <v/>
      </c>
      <c r="BC783" s="270">
        <f t="shared" si="1089"/>
        <v>818</v>
      </c>
      <c r="BD783" t="str">
        <f t="shared" si="1090"/>
        <v>Thelymitra crinita</v>
      </c>
      <c r="BE783" s="367" t="e">
        <f>COUNTIFS(#REF!,L783)</f>
        <v>#REF!</v>
      </c>
      <c r="BF783" s="374" t="str">
        <f t="shared" si="1082"/>
        <v>y</v>
      </c>
      <c r="BG783" s="82"/>
      <c r="BH783" s="375"/>
      <c r="BI783" s="374"/>
      <c r="BJ783" s="403"/>
      <c r="CE783" t="str">
        <f t="shared" si="1077"/>
        <v>Lilac Sun Orchid (Thelymitra cornicina)</v>
      </c>
      <c r="CF783" s="388" t="str">
        <f t="shared" si="1081"/>
        <v>Thelymitra cornicina</v>
      </c>
      <c r="CG783" t="str">
        <f t="shared" si="1091"/>
        <v/>
      </c>
      <c r="CH783" t="str">
        <f t="shared" si="1092"/>
        <v/>
      </c>
      <c r="CI783" t="str">
        <f t="shared" si="1093"/>
        <v/>
      </c>
      <c r="CJ783" t="str">
        <f t="shared" si="1094"/>
        <v/>
      </c>
      <c r="CK783" s="359" t="str">
        <f t="shared" si="1095"/>
        <v/>
      </c>
      <c r="CL783" t="str">
        <f t="shared" si="1096"/>
        <v/>
      </c>
      <c r="CM783" t="str">
        <f t="shared" si="1097"/>
        <v/>
      </c>
      <c r="CN783" t="str">
        <f t="shared" si="1098"/>
        <v/>
      </c>
      <c r="CO783" s="359" t="str">
        <f t="shared" si="1099"/>
        <v/>
      </c>
      <c r="CP783" t="str">
        <f t="shared" si="1100"/>
        <v/>
      </c>
      <c r="CQ783" t="str">
        <f t="shared" si="1101"/>
        <v/>
      </c>
      <c r="CR783" t="str">
        <f t="shared" si="1102"/>
        <v/>
      </c>
      <c r="CS783" s="359" t="str">
        <f t="shared" si="1103"/>
        <v/>
      </c>
      <c r="CT783" t="str">
        <f t="shared" si="1104"/>
        <v/>
      </c>
      <c r="CU783" t="str">
        <f t="shared" si="1105"/>
        <v/>
      </c>
      <c r="CV783" t="str">
        <f t="shared" si="1106"/>
        <v/>
      </c>
      <c r="CW783" t="str">
        <f t="shared" si="1107"/>
        <v/>
      </c>
      <c r="CX783" s="359" t="str">
        <f t="shared" si="1108"/>
        <v/>
      </c>
      <c r="CY783" t="str">
        <f t="shared" si="1109"/>
        <v/>
      </c>
      <c r="CZ783" t="str">
        <f t="shared" si="1110"/>
        <v/>
      </c>
      <c r="DA783" t="str">
        <f t="shared" si="1111"/>
        <v/>
      </c>
      <c r="DB783" s="359" t="str">
        <f t="shared" si="1112"/>
        <v/>
      </c>
      <c r="DC783" t="str">
        <f t="shared" si="1113"/>
        <v/>
      </c>
      <c r="DD783" t="str">
        <f t="shared" si="1114"/>
        <v/>
      </c>
      <c r="DE783" t="str">
        <f t="shared" si="1115"/>
        <v/>
      </c>
      <c r="DF783" s="359" t="str">
        <f t="shared" si="1116"/>
        <v/>
      </c>
      <c r="DG783" t="str">
        <f t="shared" si="1117"/>
        <v/>
      </c>
      <c r="DH783" t="str">
        <f t="shared" si="1118"/>
        <v/>
      </c>
      <c r="DI783" t="str">
        <f t="shared" si="1119"/>
        <v/>
      </c>
      <c r="DJ783" t="str">
        <f t="shared" si="1120"/>
        <v/>
      </c>
      <c r="DK783" s="359" t="str">
        <f t="shared" si="1121"/>
        <v/>
      </c>
      <c r="DL783" t="str">
        <f t="shared" si="1122"/>
        <v/>
      </c>
      <c r="DM783" t="str">
        <f t="shared" si="1123"/>
        <v/>
      </c>
      <c r="DN783" t="str">
        <f t="shared" si="1124"/>
        <v/>
      </c>
      <c r="DO783" s="359" t="str">
        <f t="shared" si="1125"/>
        <v/>
      </c>
      <c r="DP783" t="str">
        <f t="shared" si="1126"/>
        <v>X</v>
      </c>
      <c r="DQ783" t="str">
        <f t="shared" si="1127"/>
        <v>X</v>
      </c>
      <c r="DR783" t="str">
        <f t="shared" si="1128"/>
        <v>X</v>
      </c>
      <c r="DS783" s="359" t="str">
        <f t="shared" si="1129"/>
        <v>X</v>
      </c>
      <c r="DT783" t="str">
        <f t="shared" si="1130"/>
        <v>X</v>
      </c>
      <c r="DU783" t="str">
        <f t="shared" si="1131"/>
        <v>X</v>
      </c>
      <c r="DV783" t="str">
        <f t="shared" si="1132"/>
        <v>X</v>
      </c>
      <c r="DW783" t="str">
        <f t="shared" si="1133"/>
        <v>X</v>
      </c>
      <c r="DX783" s="359" t="str">
        <f t="shared" si="1134"/>
        <v>X</v>
      </c>
      <c r="DY783" t="str">
        <f t="shared" si="1135"/>
        <v/>
      </c>
      <c r="DZ783" t="str">
        <f t="shared" si="1136"/>
        <v/>
      </c>
      <c r="EA783" t="str">
        <f t="shared" si="1137"/>
        <v/>
      </c>
      <c r="EB783" s="359" t="str">
        <f t="shared" si="1138"/>
        <v/>
      </c>
      <c r="EC783" t="str">
        <f t="shared" si="1139"/>
        <v/>
      </c>
      <c r="ED783" t="str">
        <f t="shared" si="1140"/>
        <v/>
      </c>
      <c r="EE783" t="str">
        <f t="shared" si="1141"/>
        <v/>
      </c>
      <c r="EF783" t="str">
        <f t="shared" si="1142"/>
        <v/>
      </c>
      <c r="EG783" s="359" t="str">
        <f t="shared" si="1143"/>
        <v/>
      </c>
      <c r="EH783" t="str">
        <f t="shared" si="1086"/>
        <v>Thelymitra cornicina</v>
      </c>
      <c r="EJ783" t="str">
        <f t="shared" si="1063"/>
        <v>Thelymitra crinita</v>
      </c>
      <c r="EK783" s="100">
        <f t="shared" si="1087"/>
        <v>0</v>
      </c>
      <c r="EL783" s="3">
        <f t="shared" si="1087"/>
        <v>0</v>
      </c>
      <c r="EM783" s="3">
        <f t="shared" si="1087"/>
        <v>0</v>
      </c>
      <c r="EN783" s="3">
        <f t="shared" si="1087"/>
        <v>0</v>
      </c>
      <c r="EO783" s="3">
        <f t="shared" si="1087"/>
        <v>0</v>
      </c>
      <c r="EP783" s="3">
        <f t="shared" si="1087"/>
        <v>0</v>
      </c>
      <c r="EQ783" s="3">
        <f t="shared" si="1087"/>
        <v>0</v>
      </c>
      <c r="ER783" s="3">
        <f t="shared" si="1087"/>
        <v>0</v>
      </c>
      <c r="ES783" s="3">
        <f t="shared" si="1087"/>
        <v>1</v>
      </c>
      <c r="ET783" s="3">
        <f t="shared" si="1087"/>
        <v>1</v>
      </c>
      <c r="EU783" s="3">
        <f t="shared" si="1087"/>
        <v>1</v>
      </c>
      <c r="EV783" s="24">
        <f t="shared" si="1087"/>
        <v>1</v>
      </c>
      <c r="EW783" s="245">
        <f t="shared" si="1084"/>
        <v>4</v>
      </c>
      <c r="EX783" s="262" t="str">
        <f t="shared" si="1083"/>
        <v/>
      </c>
    </row>
    <row r="784" spans="1:154" ht="16.149999999999999" customHeight="1" x14ac:dyDescent="0.25">
      <c r="A784" s="363"/>
      <c r="D784" s="363"/>
      <c r="E784" s="363"/>
      <c r="F784" s="363"/>
      <c r="G784" s="363"/>
      <c r="H784" s="363"/>
      <c r="I784" s="363"/>
      <c r="J784" s="68">
        <f t="shared" si="1078"/>
        <v>819</v>
      </c>
      <c r="K784" s="427" t="str">
        <f t="shared" si="1085"/>
        <v>Thelymitra cucullata</v>
      </c>
      <c r="L784" s="372">
        <v>819</v>
      </c>
      <c r="M784" s="427" t="s">
        <v>1780</v>
      </c>
      <c r="N784" s="79" t="s">
        <v>553</v>
      </c>
      <c r="O784" s="363" t="str">
        <f t="shared" si="1068"/>
        <v>S</v>
      </c>
      <c r="P784" s="70" t="s">
        <v>3359</v>
      </c>
      <c r="Q784" s="364" t="s">
        <v>3360</v>
      </c>
      <c r="R784" s="365">
        <v>43009</v>
      </c>
      <c r="S784" s="365">
        <v>43069</v>
      </c>
      <c r="T784" s="603" t="s">
        <v>7894</v>
      </c>
      <c r="U784" s="603" t="s">
        <v>7894</v>
      </c>
      <c r="V784" s="603" t="s">
        <v>7894</v>
      </c>
      <c r="W784" s="603" t="s">
        <v>7894</v>
      </c>
      <c r="X784" s="603" t="s">
        <v>7894</v>
      </c>
      <c r="Y784" s="603" t="s">
        <v>7894</v>
      </c>
      <c r="Z784" s="603" t="s">
        <v>7894</v>
      </c>
      <c r="AA784" s="603" t="s">
        <v>7894</v>
      </c>
      <c r="AB784" s="603" t="s">
        <v>7894</v>
      </c>
      <c r="AC784" s="603" t="s">
        <v>4829</v>
      </c>
      <c r="AD784" s="603" t="s">
        <v>4830</v>
      </c>
      <c r="AE784" s="603" t="s">
        <v>7894</v>
      </c>
      <c r="AF784" s="605" t="s">
        <v>7897</v>
      </c>
      <c r="AG784" s="605" t="s">
        <v>7940</v>
      </c>
      <c r="AH784" s="366" t="s">
        <v>685</v>
      </c>
      <c r="AI784" s="363">
        <f t="shared" si="1088"/>
        <v>6</v>
      </c>
      <c r="AJ784" s="363">
        <v>41</v>
      </c>
      <c r="AK784" s="413" t="str">
        <f t="shared" si="1079"/>
        <v>Dainty Sun Orchids</v>
      </c>
      <c r="AL784" s="413" t="str">
        <f t="shared" si="1080"/>
        <v>Thelymitra flexuosa</v>
      </c>
      <c r="AM784" s="486" t="s">
        <v>7607</v>
      </c>
      <c r="AS784" s="69">
        <f t="shared" si="1058"/>
        <v>40</v>
      </c>
      <c r="AT784" s="69">
        <f t="shared" si="1059"/>
        <v>48</v>
      </c>
      <c r="AU784" s="69">
        <f t="shared" si="1060"/>
        <v>10</v>
      </c>
      <c r="AV784" s="69">
        <f t="shared" si="1061"/>
        <v>11</v>
      </c>
      <c r="AW784" s="81"/>
      <c r="AX784" s="70" t="s">
        <v>3361</v>
      </c>
      <c r="AY784" s="364">
        <v>1706</v>
      </c>
      <c r="AZ784" s="264" t="s">
        <v>48</v>
      </c>
      <c r="BA784" s="238"/>
      <c r="BB784" s="237" t="str">
        <f t="shared" si="1062"/>
        <v/>
      </c>
      <c r="BC784" s="270">
        <f t="shared" si="1089"/>
        <v>819</v>
      </c>
      <c r="BD784" t="str">
        <f t="shared" si="1090"/>
        <v>Thelymitra cucullata</v>
      </c>
      <c r="BE784" s="367" t="e">
        <f>COUNTIFS(#REF!,L784)</f>
        <v>#REF!</v>
      </c>
      <c r="BF784" s="374" t="str">
        <f t="shared" si="1082"/>
        <v>y</v>
      </c>
      <c r="BG784" s="82"/>
      <c r="BH784" s="375"/>
      <c r="BI784" s="374"/>
      <c r="BJ784" s="403"/>
      <c r="CE784" t="str">
        <f t="shared" si="1077"/>
        <v>Blue Lady Orchid (Thelymitra crinita)</v>
      </c>
      <c r="CF784" s="388" t="str">
        <f t="shared" si="1081"/>
        <v>Thelymitra crinita</v>
      </c>
      <c r="CG784" t="str">
        <f t="shared" si="1091"/>
        <v/>
      </c>
      <c r="CH784" t="str">
        <f t="shared" si="1092"/>
        <v/>
      </c>
      <c r="CI784" t="str">
        <f t="shared" si="1093"/>
        <v/>
      </c>
      <c r="CJ784" t="str">
        <f t="shared" si="1094"/>
        <v/>
      </c>
      <c r="CK784" s="359" t="str">
        <f t="shared" si="1095"/>
        <v/>
      </c>
      <c r="CL784" t="str">
        <f t="shared" si="1096"/>
        <v/>
      </c>
      <c r="CM784" t="str">
        <f t="shared" si="1097"/>
        <v/>
      </c>
      <c r="CN784" t="str">
        <f t="shared" si="1098"/>
        <v/>
      </c>
      <c r="CO784" s="359" t="str">
        <f t="shared" si="1099"/>
        <v/>
      </c>
      <c r="CP784" t="str">
        <f t="shared" si="1100"/>
        <v/>
      </c>
      <c r="CQ784" t="str">
        <f t="shared" si="1101"/>
        <v/>
      </c>
      <c r="CR784" t="str">
        <f t="shared" si="1102"/>
        <v/>
      </c>
      <c r="CS784" s="359" t="str">
        <f t="shared" si="1103"/>
        <v/>
      </c>
      <c r="CT784" t="str">
        <f t="shared" si="1104"/>
        <v/>
      </c>
      <c r="CU784" t="str">
        <f t="shared" si="1105"/>
        <v/>
      </c>
      <c r="CV784" t="str">
        <f t="shared" si="1106"/>
        <v/>
      </c>
      <c r="CW784" t="str">
        <f t="shared" si="1107"/>
        <v/>
      </c>
      <c r="CX784" s="359" t="str">
        <f t="shared" si="1108"/>
        <v/>
      </c>
      <c r="CY784" t="str">
        <f t="shared" si="1109"/>
        <v/>
      </c>
      <c r="CZ784" t="str">
        <f t="shared" si="1110"/>
        <v/>
      </c>
      <c r="DA784" t="str">
        <f t="shared" si="1111"/>
        <v/>
      </c>
      <c r="DB784" s="359" t="str">
        <f t="shared" si="1112"/>
        <v/>
      </c>
      <c r="DC784" t="str">
        <f t="shared" si="1113"/>
        <v/>
      </c>
      <c r="DD784" t="str">
        <f t="shared" si="1114"/>
        <v/>
      </c>
      <c r="DE784" t="str">
        <f t="shared" si="1115"/>
        <v/>
      </c>
      <c r="DF784" s="359" t="str">
        <f t="shared" si="1116"/>
        <v/>
      </c>
      <c r="DG784" t="str">
        <f t="shared" si="1117"/>
        <v/>
      </c>
      <c r="DH784" t="str">
        <f t="shared" si="1118"/>
        <v/>
      </c>
      <c r="DI784" t="str">
        <f t="shared" si="1119"/>
        <v/>
      </c>
      <c r="DJ784" t="str">
        <f t="shared" si="1120"/>
        <v/>
      </c>
      <c r="DK784" s="359" t="str">
        <f t="shared" si="1121"/>
        <v/>
      </c>
      <c r="DL784" t="str">
        <f t="shared" si="1122"/>
        <v/>
      </c>
      <c r="DM784" t="str">
        <f t="shared" si="1123"/>
        <v/>
      </c>
      <c r="DN784" t="str">
        <f t="shared" si="1124"/>
        <v/>
      </c>
      <c r="DO784" s="359" t="str">
        <f t="shared" si="1125"/>
        <v/>
      </c>
      <c r="DP784" t="str">
        <f t="shared" si="1126"/>
        <v>X</v>
      </c>
      <c r="DQ784" t="str">
        <f t="shared" si="1127"/>
        <v>X</v>
      </c>
      <c r="DR784" t="str">
        <f t="shared" si="1128"/>
        <v>X</v>
      </c>
      <c r="DS784" s="359" t="str">
        <f t="shared" si="1129"/>
        <v>X</v>
      </c>
      <c r="DT784" t="str">
        <f t="shared" si="1130"/>
        <v>X</v>
      </c>
      <c r="DU784" t="str">
        <f t="shared" si="1131"/>
        <v>X</v>
      </c>
      <c r="DV784" t="str">
        <f t="shared" si="1132"/>
        <v>X</v>
      </c>
      <c r="DW784" t="str">
        <f t="shared" si="1133"/>
        <v>X</v>
      </c>
      <c r="DX784" s="359" t="str">
        <f t="shared" si="1134"/>
        <v>X</v>
      </c>
      <c r="DY784" t="str">
        <f t="shared" si="1135"/>
        <v>X</v>
      </c>
      <c r="DZ784" t="str">
        <f t="shared" si="1136"/>
        <v>X</v>
      </c>
      <c r="EA784" t="str">
        <f t="shared" si="1137"/>
        <v>X</v>
      </c>
      <c r="EB784" s="359" t="str">
        <f t="shared" si="1138"/>
        <v>X</v>
      </c>
      <c r="EC784" t="str">
        <f t="shared" si="1139"/>
        <v>X</v>
      </c>
      <c r="ED784" t="str">
        <f t="shared" si="1140"/>
        <v>X</v>
      </c>
      <c r="EE784" t="str">
        <f t="shared" si="1141"/>
        <v>X</v>
      </c>
      <c r="EF784" t="str">
        <f t="shared" si="1142"/>
        <v>X</v>
      </c>
      <c r="EG784" s="359" t="str">
        <f t="shared" si="1143"/>
        <v>X</v>
      </c>
      <c r="EH784" t="str">
        <f t="shared" si="1086"/>
        <v>Thelymitra crinita</v>
      </c>
      <c r="EJ784" t="str">
        <f t="shared" si="1063"/>
        <v>Thelymitra cucullata</v>
      </c>
      <c r="EK784" s="100">
        <f t="shared" si="1087"/>
        <v>0</v>
      </c>
      <c r="EL784" s="3">
        <f t="shared" si="1087"/>
        <v>0</v>
      </c>
      <c r="EM784" s="3">
        <f t="shared" si="1087"/>
        <v>0</v>
      </c>
      <c r="EN784" s="3">
        <f t="shared" si="1087"/>
        <v>0</v>
      </c>
      <c r="EO784" s="3">
        <f t="shared" si="1087"/>
        <v>0</v>
      </c>
      <c r="EP784" s="3">
        <f t="shared" si="1087"/>
        <v>0</v>
      </c>
      <c r="EQ784" s="3">
        <f t="shared" si="1087"/>
        <v>0</v>
      </c>
      <c r="ER784" s="3">
        <f t="shared" si="1087"/>
        <v>0</v>
      </c>
      <c r="ES784" s="3">
        <f t="shared" si="1087"/>
        <v>0</v>
      </c>
      <c r="ET784" s="3">
        <f t="shared" si="1087"/>
        <v>1</v>
      </c>
      <c r="EU784" s="3">
        <f t="shared" si="1087"/>
        <v>1</v>
      </c>
      <c r="EV784" s="24">
        <f t="shared" si="1087"/>
        <v>0</v>
      </c>
      <c r="EW784" s="245">
        <f t="shared" si="1084"/>
        <v>2</v>
      </c>
      <c r="EX784" s="262" t="str">
        <f t="shared" si="1083"/>
        <v/>
      </c>
    </row>
    <row r="785" spans="1:154" ht="16.149999999999999" customHeight="1" x14ac:dyDescent="0.25">
      <c r="A785" s="363"/>
      <c r="D785" s="363"/>
      <c r="E785" s="363"/>
      <c r="F785" s="363"/>
      <c r="G785" s="363"/>
      <c r="H785" s="363"/>
      <c r="I785" s="363"/>
      <c r="J785" s="68">
        <f t="shared" si="1078"/>
        <v>847</v>
      </c>
      <c r="K785" s="427" t="str">
        <f t="shared" si="1085"/>
        <v>Thelymitra dedmaniarum</v>
      </c>
      <c r="L785" s="372">
        <v>847</v>
      </c>
      <c r="M785" s="427" t="s">
        <v>1780</v>
      </c>
      <c r="N785" s="79" t="s">
        <v>464</v>
      </c>
      <c r="O785" s="363" t="str">
        <f t="shared" si="1068"/>
        <v>S</v>
      </c>
      <c r="P785" s="70" t="s">
        <v>3362</v>
      </c>
      <c r="Q785" s="364" t="s">
        <v>3363</v>
      </c>
      <c r="R785" s="365">
        <v>43039</v>
      </c>
      <c r="S785" s="365">
        <v>43069</v>
      </c>
      <c r="T785" s="603" t="s">
        <v>7894</v>
      </c>
      <c r="U785" s="603" t="s">
        <v>7894</v>
      </c>
      <c r="V785" s="603" t="s">
        <v>7894</v>
      </c>
      <c r="W785" s="603" t="s">
        <v>7894</v>
      </c>
      <c r="X785" s="603" t="s">
        <v>7894</v>
      </c>
      <c r="Y785" s="603" t="s">
        <v>7894</v>
      </c>
      <c r="Z785" s="603" t="s">
        <v>7894</v>
      </c>
      <c r="AA785" s="603" t="s">
        <v>7894</v>
      </c>
      <c r="AB785" s="603" t="s">
        <v>7894</v>
      </c>
      <c r="AC785" s="603" t="s">
        <v>4829</v>
      </c>
      <c r="AD785" s="603" t="s">
        <v>4830</v>
      </c>
      <c r="AE785" s="603" t="s">
        <v>7894</v>
      </c>
      <c r="AF785" s="605" t="s">
        <v>7897</v>
      </c>
      <c r="AG785" s="605" t="s">
        <v>7940</v>
      </c>
      <c r="AH785" s="69" t="s">
        <v>1583</v>
      </c>
      <c r="AI785" s="363">
        <f t="shared" si="1088"/>
        <v>1</v>
      </c>
      <c r="AJ785" s="363">
        <v>42</v>
      </c>
      <c r="AK785" s="413" t="str">
        <f t="shared" si="1079"/>
        <v>Sienna Sun Orchids</v>
      </c>
      <c r="AL785" s="413" t="str">
        <f t="shared" si="1080"/>
        <v>Thelymitra fuscolutea</v>
      </c>
      <c r="AM785" s="486" t="s">
        <v>7607</v>
      </c>
      <c r="AS785" s="69">
        <f t="shared" si="1058"/>
        <v>45</v>
      </c>
      <c r="AT785" s="69">
        <f t="shared" si="1059"/>
        <v>48</v>
      </c>
      <c r="AU785" s="69">
        <f t="shared" si="1060"/>
        <v>10</v>
      </c>
      <c r="AV785" s="69">
        <f t="shared" si="1061"/>
        <v>11</v>
      </c>
      <c r="AW785" s="81"/>
      <c r="AX785" s="70" t="s">
        <v>3364</v>
      </c>
      <c r="AY785" s="364">
        <v>13687</v>
      </c>
      <c r="AZ785" s="264" t="s">
        <v>48</v>
      </c>
      <c r="BA785" s="238"/>
      <c r="BB785" s="237" t="str">
        <f t="shared" si="1062"/>
        <v/>
      </c>
      <c r="BC785" s="270">
        <f t="shared" si="1089"/>
        <v>847</v>
      </c>
      <c r="BD785" t="str">
        <f t="shared" si="1090"/>
        <v>Thelymitra dedmaniarum</v>
      </c>
      <c r="BE785" s="367" t="e">
        <f>COUNTIFS(#REF!,L785)</f>
        <v>#REF!</v>
      </c>
      <c r="BF785" s="374" t="str">
        <f t="shared" si="1082"/>
        <v>y</v>
      </c>
      <c r="BG785" s="82"/>
      <c r="BH785" s="375"/>
      <c r="BI785" s="374"/>
      <c r="BJ785" s="403"/>
      <c r="CE785" t="str">
        <f t="shared" si="1077"/>
        <v>Swamp Sun Orchid (Thelymitra cucullata)</v>
      </c>
      <c r="CF785" s="388" t="str">
        <f t="shared" si="1081"/>
        <v>Thelymitra cucullata</v>
      </c>
      <c r="CG785" t="str">
        <f t="shared" si="1091"/>
        <v/>
      </c>
      <c r="CH785" t="str">
        <f t="shared" si="1092"/>
        <v/>
      </c>
      <c r="CI785" t="str">
        <f t="shared" si="1093"/>
        <v/>
      </c>
      <c r="CJ785" t="str">
        <f t="shared" si="1094"/>
        <v/>
      </c>
      <c r="CK785" s="359" t="str">
        <f t="shared" si="1095"/>
        <v/>
      </c>
      <c r="CL785" t="str">
        <f t="shared" si="1096"/>
        <v/>
      </c>
      <c r="CM785" t="str">
        <f t="shared" si="1097"/>
        <v/>
      </c>
      <c r="CN785" t="str">
        <f t="shared" si="1098"/>
        <v/>
      </c>
      <c r="CO785" s="359" t="str">
        <f t="shared" si="1099"/>
        <v/>
      </c>
      <c r="CP785" t="str">
        <f t="shared" si="1100"/>
        <v/>
      </c>
      <c r="CQ785" t="str">
        <f t="shared" si="1101"/>
        <v/>
      </c>
      <c r="CR785" t="str">
        <f t="shared" si="1102"/>
        <v/>
      </c>
      <c r="CS785" s="359" t="str">
        <f t="shared" si="1103"/>
        <v/>
      </c>
      <c r="CT785" t="str">
        <f t="shared" si="1104"/>
        <v/>
      </c>
      <c r="CU785" t="str">
        <f t="shared" si="1105"/>
        <v/>
      </c>
      <c r="CV785" t="str">
        <f t="shared" si="1106"/>
        <v/>
      </c>
      <c r="CW785" t="str">
        <f t="shared" si="1107"/>
        <v/>
      </c>
      <c r="CX785" s="359" t="str">
        <f t="shared" si="1108"/>
        <v/>
      </c>
      <c r="CY785" t="str">
        <f t="shared" si="1109"/>
        <v/>
      </c>
      <c r="CZ785" t="str">
        <f t="shared" si="1110"/>
        <v/>
      </c>
      <c r="DA785" t="str">
        <f t="shared" si="1111"/>
        <v/>
      </c>
      <c r="DB785" s="359" t="str">
        <f t="shared" si="1112"/>
        <v/>
      </c>
      <c r="DC785" t="str">
        <f t="shared" si="1113"/>
        <v/>
      </c>
      <c r="DD785" t="str">
        <f t="shared" si="1114"/>
        <v/>
      </c>
      <c r="DE785" t="str">
        <f t="shared" si="1115"/>
        <v/>
      </c>
      <c r="DF785" s="359" t="str">
        <f t="shared" si="1116"/>
        <v/>
      </c>
      <c r="DG785" t="str">
        <f t="shared" si="1117"/>
        <v/>
      </c>
      <c r="DH785" t="str">
        <f t="shared" si="1118"/>
        <v/>
      </c>
      <c r="DI785" t="str">
        <f t="shared" si="1119"/>
        <v/>
      </c>
      <c r="DJ785" t="str">
        <f t="shared" si="1120"/>
        <v/>
      </c>
      <c r="DK785" s="359" t="str">
        <f t="shared" si="1121"/>
        <v/>
      </c>
      <c r="DL785" t="str">
        <f t="shared" si="1122"/>
        <v/>
      </c>
      <c r="DM785" t="str">
        <f t="shared" si="1123"/>
        <v/>
      </c>
      <c r="DN785" t="str">
        <f t="shared" si="1124"/>
        <v/>
      </c>
      <c r="DO785" s="359" t="str">
        <f t="shared" si="1125"/>
        <v/>
      </c>
      <c r="DP785" t="str">
        <f t="shared" si="1126"/>
        <v/>
      </c>
      <c r="DQ785" t="str">
        <f t="shared" si="1127"/>
        <v/>
      </c>
      <c r="DR785" t="str">
        <f t="shared" si="1128"/>
        <v/>
      </c>
      <c r="DS785" s="359" t="str">
        <f t="shared" si="1129"/>
        <v/>
      </c>
      <c r="DT785" t="str">
        <f t="shared" si="1130"/>
        <v>X</v>
      </c>
      <c r="DU785" t="str">
        <f t="shared" si="1131"/>
        <v>X</v>
      </c>
      <c r="DV785" t="str">
        <f t="shared" si="1132"/>
        <v>X</v>
      </c>
      <c r="DW785" t="str">
        <f t="shared" si="1133"/>
        <v>X</v>
      </c>
      <c r="DX785" s="359" t="str">
        <f t="shared" si="1134"/>
        <v>X</v>
      </c>
      <c r="DY785" t="str">
        <f t="shared" si="1135"/>
        <v>X</v>
      </c>
      <c r="DZ785" t="str">
        <f t="shared" si="1136"/>
        <v>X</v>
      </c>
      <c r="EA785" t="str">
        <f t="shared" si="1137"/>
        <v>X</v>
      </c>
      <c r="EB785" s="359" t="str">
        <f t="shared" si="1138"/>
        <v>X</v>
      </c>
      <c r="EC785" t="str">
        <f t="shared" si="1139"/>
        <v/>
      </c>
      <c r="ED785" t="str">
        <f t="shared" si="1140"/>
        <v/>
      </c>
      <c r="EE785" t="str">
        <f t="shared" si="1141"/>
        <v/>
      </c>
      <c r="EF785" t="str">
        <f t="shared" si="1142"/>
        <v/>
      </c>
      <c r="EG785" s="359" t="str">
        <f t="shared" si="1143"/>
        <v/>
      </c>
      <c r="EH785" t="str">
        <f t="shared" si="1086"/>
        <v>Thelymitra cucullata</v>
      </c>
      <c r="EJ785" t="str">
        <f t="shared" si="1063"/>
        <v>Thelymitra dedmaniarum</v>
      </c>
      <c r="EK785" s="100">
        <f t="shared" si="1087"/>
        <v>0</v>
      </c>
      <c r="EL785" s="3">
        <f t="shared" si="1087"/>
        <v>0</v>
      </c>
      <c r="EM785" s="3">
        <f t="shared" si="1087"/>
        <v>0</v>
      </c>
      <c r="EN785" s="3">
        <f t="shared" si="1087"/>
        <v>0</v>
      </c>
      <c r="EO785" s="3">
        <f t="shared" si="1087"/>
        <v>0</v>
      </c>
      <c r="EP785" s="3">
        <f t="shared" si="1087"/>
        <v>0</v>
      </c>
      <c r="EQ785" s="3">
        <f t="shared" si="1087"/>
        <v>0</v>
      </c>
      <c r="ER785" s="3">
        <f t="shared" si="1087"/>
        <v>0</v>
      </c>
      <c r="ES785" s="3">
        <f t="shared" si="1087"/>
        <v>0</v>
      </c>
      <c r="ET785" s="3">
        <f t="shared" si="1087"/>
        <v>1</v>
      </c>
      <c r="EU785" s="3">
        <f t="shared" si="1087"/>
        <v>1</v>
      </c>
      <c r="EV785" s="24">
        <f t="shared" si="1087"/>
        <v>0</v>
      </c>
      <c r="EW785" s="245">
        <f t="shared" si="1084"/>
        <v>2</v>
      </c>
      <c r="EX785" s="262" t="str">
        <f t="shared" si="1083"/>
        <v/>
      </c>
    </row>
    <row r="786" spans="1:154" ht="16.149999999999999" customHeight="1" x14ac:dyDescent="0.25">
      <c r="A786" s="363"/>
      <c r="D786" s="363"/>
      <c r="E786" s="363"/>
      <c r="F786" s="363"/>
      <c r="G786" s="363"/>
      <c r="H786" s="363"/>
      <c r="I786" s="363"/>
      <c r="J786" s="68">
        <f t="shared" si="1078"/>
        <v>471</v>
      </c>
      <c r="K786" s="427" t="str">
        <f t="shared" si="1085"/>
        <v>Thelymitra fasciculata</v>
      </c>
      <c r="L786" s="95">
        <v>471</v>
      </c>
      <c r="M786" s="427" t="s">
        <v>1780</v>
      </c>
      <c r="N786" s="79" t="s">
        <v>7661</v>
      </c>
      <c r="O786" s="363" t="str">
        <f t="shared" si="1068"/>
        <v>S</v>
      </c>
      <c r="P786" s="70" t="s">
        <v>7840</v>
      </c>
      <c r="Q786" s="364" t="s">
        <v>3355</v>
      </c>
      <c r="R786" s="365">
        <v>42968</v>
      </c>
      <c r="S786" s="365">
        <v>43039</v>
      </c>
      <c r="T786" s="603" t="s">
        <v>7894</v>
      </c>
      <c r="U786" s="603" t="s">
        <v>7894</v>
      </c>
      <c r="V786" s="603" t="s">
        <v>7894</v>
      </c>
      <c r="W786" s="603" t="s">
        <v>7894</v>
      </c>
      <c r="X786" s="603" t="s">
        <v>7894</v>
      </c>
      <c r="Y786" s="603" t="s">
        <v>7894</v>
      </c>
      <c r="Z786" s="603" t="s">
        <v>7894</v>
      </c>
      <c r="AA786" s="603" t="s">
        <v>4827</v>
      </c>
      <c r="AB786" s="603" t="s">
        <v>4828</v>
      </c>
      <c r="AC786" s="603" t="s">
        <v>4829</v>
      </c>
      <c r="AD786" s="603" t="s">
        <v>7894</v>
      </c>
      <c r="AE786" s="603" t="s">
        <v>7894</v>
      </c>
      <c r="AF786" s="605" t="s">
        <v>7900</v>
      </c>
      <c r="AG786" s="605" t="s">
        <v>7944</v>
      </c>
      <c r="AH786" s="366" t="s">
        <v>685</v>
      </c>
      <c r="AI786" s="363"/>
      <c r="AJ786" s="363">
        <v>40</v>
      </c>
      <c r="AK786" s="413" t="str">
        <f t="shared" si="1079"/>
        <v>Crested Sun Orchids</v>
      </c>
      <c r="AL786" s="413" t="str">
        <f t="shared" si="1080"/>
        <v>Thelymitra crinita</v>
      </c>
      <c r="AM786" s="486" t="s">
        <v>7607</v>
      </c>
      <c r="AN786" s="595" t="s">
        <v>7876</v>
      </c>
      <c r="AS786" s="69">
        <f t="shared" si="1058"/>
        <v>35</v>
      </c>
      <c r="AT786" s="69">
        <f t="shared" si="1059"/>
        <v>44</v>
      </c>
      <c r="AU786" s="69">
        <f t="shared" si="1060"/>
        <v>8</v>
      </c>
      <c r="AV786" s="69">
        <f t="shared" si="1061"/>
        <v>10</v>
      </c>
      <c r="AW786" s="81"/>
      <c r="AX786" s="70" t="s">
        <v>3412</v>
      </c>
      <c r="AY786" s="364">
        <v>0</v>
      </c>
      <c r="AZ786" s="264" t="s">
        <v>48</v>
      </c>
      <c r="BA786" s="238"/>
      <c r="BB786" s="237" t="str">
        <f t="shared" si="1062"/>
        <v/>
      </c>
      <c r="BC786" s="270">
        <f t="shared" si="1089"/>
        <v>471</v>
      </c>
      <c r="BD786" t="str">
        <f t="shared" si="1090"/>
        <v>Thelymitra fasciculata</v>
      </c>
      <c r="BE786" s="367" t="e">
        <f>COUNTIFS(#REF!,L786)</f>
        <v>#REF!</v>
      </c>
      <c r="BF786" s="374" t="str">
        <f t="shared" si="1082"/>
        <v>y</v>
      </c>
      <c r="BG786" s="82"/>
      <c r="BH786" s="375"/>
      <c r="BI786" s="374"/>
      <c r="BJ786" s="403"/>
      <c r="CE786" t="str">
        <f t="shared" si="1077"/>
        <v>Cinnamon Sun Orchid (Thelymitra dedmaniarum)</v>
      </c>
      <c r="CF786" s="388" t="str">
        <f t="shared" si="1081"/>
        <v>Thelymitra dedmaniarum</v>
      </c>
      <c r="CG786" t="str">
        <f t="shared" si="1091"/>
        <v/>
      </c>
      <c r="CH786" t="str">
        <f t="shared" si="1092"/>
        <v/>
      </c>
      <c r="CI786" t="str">
        <f t="shared" si="1093"/>
        <v/>
      </c>
      <c r="CJ786" t="str">
        <f t="shared" si="1094"/>
        <v/>
      </c>
      <c r="CK786" s="359" t="str">
        <f t="shared" si="1095"/>
        <v/>
      </c>
      <c r="CL786" t="str">
        <f t="shared" si="1096"/>
        <v/>
      </c>
      <c r="CM786" t="str">
        <f t="shared" si="1097"/>
        <v/>
      </c>
      <c r="CN786" t="str">
        <f t="shared" si="1098"/>
        <v/>
      </c>
      <c r="CO786" s="359" t="str">
        <f t="shared" si="1099"/>
        <v/>
      </c>
      <c r="CP786" t="str">
        <f t="shared" si="1100"/>
        <v/>
      </c>
      <c r="CQ786" t="str">
        <f t="shared" si="1101"/>
        <v/>
      </c>
      <c r="CR786" t="str">
        <f t="shared" si="1102"/>
        <v/>
      </c>
      <c r="CS786" s="359" t="str">
        <f t="shared" si="1103"/>
        <v/>
      </c>
      <c r="CT786" t="str">
        <f t="shared" si="1104"/>
        <v/>
      </c>
      <c r="CU786" t="str">
        <f t="shared" si="1105"/>
        <v/>
      </c>
      <c r="CV786" t="str">
        <f t="shared" si="1106"/>
        <v/>
      </c>
      <c r="CW786" t="str">
        <f t="shared" si="1107"/>
        <v/>
      </c>
      <c r="CX786" s="359" t="str">
        <f t="shared" si="1108"/>
        <v/>
      </c>
      <c r="CY786" t="str">
        <f t="shared" si="1109"/>
        <v/>
      </c>
      <c r="CZ786" t="str">
        <f t="shared" si="1110"/>
        <v/>
      </c>
      <c r="DA786" t="str">
        <f t="shared" si="1111"/>
        <v/>
      </c>
      <c r="DB786" s="359" t="str">
        <f t="shared" si="1112"/>
        <v/>
      </c>
      <c r="DC786" t="str">
        <f t="shared" si="1113"/>
        <v/>
      </c>
      <c r="DD786" t="str">
        <f t="shared" si="1114"/>
        <v/>
      </c>
      <c r="DE786" t="str">
        <f t="shared" si="1115"/>
        <v/>
      </c>
      <c r="DF786" s="359" t="str">
        <f t="shared" si="1116"/>
        <v/>
      </c>
      <c r="DG786" t="str">
        <f t="shared" si="1117"/>
        <v/>
      </c>
      <c r="DH786" t="str">
        <f t="shared" si="1118"/>
        <v/>
      </c>
      <c r="DI786" t="str">
        <f t="shared" si="1119"/>
        <v/>
      </c>
      <c r="DJ786" t="str">
        <f t="shared" si="1120"/>
        <v/>
      </c>
      <c r="DK786" s="359" t="str">
        <f t="shared" si="1121"/>
        <v/>
      </c>
      <c r="DL786" t="str">
        <f t="shared" si="1122"/>
        <v/>
      </c>
      <c r="DM786" t="str">
        <f t="shared" si="1123"/>
        <v/>
      </c>
      <c r="DN786" t="str">
        <f t="shared" si="1124"/>
        <v/>
      </c>
      <c r="DO786" s="359" t="str">
        <f t="shared" si="1125"/>
        <v/>
      </c>
      <c r="DP786" t="str">
        <f t="shared" si="1126"/>
        <v/>
      </c>
      <c r="DQ786" t="str">
        <f t="shared" si="1127"/>
        <v/>
      </c>
      <c r="DR786" t="str">
        <f t="shared" si="1128"/>
        <v/>
      </c>
      <c r="DS786" s="359" t="str">
        <f t="shared" si="1129"/>
        <v/>
      </c>
      <c r="DT786" t="str">
        <f t="shared" si="1130"/>
        <v/>
      </c>
      <c r="DU786" t="str">
        <f t="shared" si="1131"/>
        <v/>
      </c>
      <c r="DV786" t="str">
        <f t="shared" si="1132"/>
        <v/>
      </c>
      <c r="DW786" t="str">
        <f t="shared" si="1133"/>
        <v/>
      </c>
      <c r="DX786" s="359" t="str">
        <f t="shared" si="1134"/>
        <v/>
      </c>
      <c r="DY786" t="str">
        <f t="shared" si="1135"/>
        <v>X</v>
      </c>
      <c r="DZ786" t="str">
        <f t="shared" si="1136"/>
        <v>X</v>
      </c>
      <c r="EA786" t="str">
        <f t="shared" si="1137"/>
        <v>X</v>
      </c>
      <c r="EB786" s="359" t="str">
        <f t="shared" si="1138"/>
        <v>X</v>
      </c>
      <c r="EC786" t="str">
        <f t="shared" si="1139"/>
        <v/>
      </c>
      <c r="ED786" t="str">
        <f t="shared" si="1140"/>
        <v/>
      </c>
      <c r="EE786" t="str">
        <f t="shared" si="1141"/>
        <v/>
      </c>
      <c r="EF786" t="str">
        <f t="shared" si="1142"/>
        <v/>
      </c>
      <c r="EG786" s="359" t="str">
        <f t="shared" si="1143"/>
        <v/>
      </c>
      <c r="EH786" t="str">
        <f t="shared" si="1086"/>
        <v>Thelymitra dedmaniarum</v>
      </c>
      <c r="EJ786" t="str">
        <f t="shared" si="1063"/>
        <v>Thelymitra fasciculata</v>
      </c>
      <c r="EK786" s="100">
        <f t="shared" si="1087"/>
        <v>0</v>
      </c>
      <c r="EL786" s="3">
        <f t="shared" si="1087"/>
        <v>0</v>
      </c>
      <c r="EM786" s="3">
        <f t="shared" si="1087"/>
        <v>0</v>
      </c>
      <c r="EN786" s="3">
        <f t="shared" si="1087"/>
        <v>0</v>
      </c>
      <c r="EO786" s="3">
        <f t="shared" si="1087"/>
        <v>0</v>
      </c>
      <c r="EP786" s="3">
        <f t="shared" si="1087"/>
        <v>0</v>
      </c>
      <c r="EQ786" s="3">
        <f t="shared" si="1087"/>
        <v>0</v>
      </c>
      <c r="ER786" s="3">
        <f t="shared" si="1087"/>
        <v>1</v>
      </c>
      <c r="ES786" s="3">
        <f t="shared" si="1087"/>
        <v>1</v>
      </c>
      <c r="ET786" s="3">
        <f t="shared" si="1087"/>
        <v>1</v>
      </c>
      <c r="EU786" s="3">
        <f t="shared" si="1087"/>
        <v>0</v>
      </c>
      <c r="EV786" s="24">
        <f t="shared" si="1087"/>
        <v>0</v>
      </c>
      <c r="EW786" s="245">
        <f t="shared" si="1084"/>
        <v>3</v>
      </c>
      <c r="EX786" s="262" t="str">
        <f t="shared" si="1083"/>
        <v/>
      </c>
    </row>
    <row r="787" spans="1:154" ht="16.149999999999999" customHeight="1" x14ac:dyDescent="0.25">
      <c r="A787" s="363"/>
      <c r="D787" s="363"/>
      <c r="E787" s="363"/>
      <c r="F787" s="363"/>
      <c r="G787" s="363"/>
      <c r="H787" s="363"/>
      <c r="I787" s="363"/>
      <c r="J787" s="68">
        <f t="shared" si="1078"/>
        <v>821</v>
      </c>
      <c r="K787" s="427" t="str">
        <f t="shared" si="1085"/>
        <v>Thelymitra flexuosa</v>
      </c>
      <c r="L787" s="372">
        <v>821</v>
      </c>
      <c r="M787" s="427" t="s">
        <v>1780</v>
      </c>
      <c r="N787" s="79" t="s">
        <v>144</v>
      </c>
      <c r="O787" s="363" t="str">
        <f t="shared" si="1068"/>
        <v>S</v>
      </c>
      <c r="P787" s="70" t="s">
        <v>3365</v>
      </c>
      <c r="Q787" s="364" t="s">
        <v>1938</v>
      </c>
      <c r="R787" s="365">
        <v>42979</v>
      </c>
      <c r="S787" s="365">
        <v>43039</v>
      </c>
      <c r="T787" s="603" t="s">
        <v>7894</v>
      </c>
      <c r="U787" s="603" t="s">
        <v>7894</v>
      </c>
      <c r="V787" s="603" t="s">
        <v>7894</v>
      </c>
      <c r="W787" s="603" t="s">
        <v>7894</v>
      </c>
      <c r="X787" s="603" t="s">
        <v>7894</v>
      </c>
      <c r="Y787" s="603" t="s">
        <v>7894</v>
      </c>
      <c r="Z787" s="603" t="s">
        <v>7894</v>
      </c>
      <c r="AA787" s="603" t="s">
        <v>7894</v>
      </c>
      <c r="AB787" s="603" t="s">
        <v>4828</v>
      </c>
      <c r="AC787" s="603" t="s">
        <v>4829</v>
      </c>
      <c r="AD787" s="603" t="s">
        <v>7894</v>
      </c>
      <c r="AE787" s="603" t="s">
        <v>7894</v>
      </c>
      <c r="AF787" s="605" t="s">
        <v>7896</v>
      </c>
      <c r="AG787" s="605" t="s">
        <v>7943</v>
      </c>
      <c r="AH787" s="366" t="s">
        <v>685</v>
      </c>
      <c r="AI787" s="363">
        <f t="shared" ref="AI787:AI812" si="1144">VLOOKUP(AH787,$BX$3:$BY$8,2,FALSE)</f>
        <v>6</v>
      </c>
      <c r="AJ787" s="363">
        <v>41</v>
      </c>
      <c r="AK787" s="413" t="str">
        <f t="shared" si="1079"/>
        <v>Dainty Sun Orchids</v>
      </c>
      <c r="AL787" s="413" t="str">
        <f t="shared" si="1080"/>
        <v>Thelymitra flexuosa</v>
      </c>
      <c r="AM787" s="486" t="s">
        <v>7607</v>
      </c>
      <c r="AS787" s="69">
        <f t="shared" si="1058"/>
        <v>36</v>
      </c>
      <c r="AT787" s="69">
        <f t="shared" si="1059"/>
        <v>44</v>
      </c>
      <c r="AU787" s="69">
        <f t="shared" si="1060"/>
        <v>9</v>
      </c>
      <c r="AV787" s="69">
        <f t="shared" si="1061"/>
        <v>10</v>
      </c>
      <c r="AW787" s="81"/>
      <c r="AX787" s="70" t="s">
        <v>3366</v>
      </c>
      <c r="AY787" s="364">
        <v>1707</v>
      </c>
      <c r="AZ787" s="264" t="s">
        <v>48</v>
      </c>
      <c r="BA787" s="238"/>
      <c r="BB787" s="237" t="str">
        <f t="shared" si="1062"/>
        <v/>
      </c>
      <c r="BC787" s="270">
        <f t="shared" si="1089"/>
        <v>821</v>
      </c>
      <c r="BD787" t="str">
        <f t="shared" si="1090"/>
        <v>Thelymitra flexuosa</v>
      </c>
      <c r="BE787" s="367" t="e">
        <f>COUNTIFS(#REF!,L787)</f>
        <v>#REF!</v>
      </c>
      <c r="BF787" s="374" t="str">
        <f t="shared" si="1082"/>
        <v>y</v>
      </c>
      <c r="BG787" s="82"/>
      <c r="BH787" s="375"/>
      <c r="BI787" s="374"/>
      <c r="BJ787" s="403"/>
      <c r="CE787" t="str">
        <f t="shared" si="1077"/>
        <v>Swamp Lilac Sun Orchid (Thelymitra fasciculata)</v>
      </c>
      <c r="CF787" s="388" t="str">
        <f t="shared" si="1081"/>
        <v>Thelymitra fasciculata</v>
      </c>
      <c r="CG787" t="str">
        <f t="shared" si="1091"/>
        <v/>
      </c>
      <c r="CH787" t="str">
        <f t="shared" si="1092"/>
        <v/>
      </c>
      <c r="CI787" t="str">
        <f t="shared" si="1093"/>
        <v/>
      </c>
      <c r="CJ787" t="str">
        <f t="shared" si="1094"/>
        <v/>
      </c>
      <c r="CK787" s="359" t="str">
        <f t="shared" si="1095"/>
        <v/>
      </c>
      <c r="CL787" t="str">
        <f t="shared" si="1096"/>
        <v/>
      </c>
      <c r="CM787" t="str">
        <f t="shared" si="1097"/>
        <v/>
      </c>
      <c r="CN787" t="str">
        <f t="shared" si="1098"/>
        <v/>
      </c>
      <c r="CO787" s="359" t="str">
        <f t="shared" si="1099"/>
        <v/>
      </c>
      <c r="CP787" t="str">
        <f t="shared" si="1100"/>
        <v/>
      </c>
      <c r="CQ787" t="str">
        <f t="shared" si="1101"/>
        <v/>
      </c>
      <c r="CR787" t="str">
        <f t="shared" si="1102"/>
        <v/>
      </c>
      <c r="CS787" s="359" t="str">
        <f t="shared" si="1103"/>
        <v/>
      </c>
      <c r="CT787" t="str">
        <f t="shared" si="1104"/>
        <v/>
      </c>
      <c r="CU787" t="str">
        <f t="shared" si="1105"/>
        <v/>
      </c>
      <c r="CV787" t="str">
        <f t="shared" si="1106"/>
        <v/>
      </c>
      <c r="CW787" t="str">
        <f t="shared" si="1107"/>
        <v/>
      </c>
      <c r="CX787" s="359" t="str">
        <f t="shared" si="1108"/>
        <v/>
      </c>
      <c r="CY787" t="str">
        <f t="shared" si="1109"/>
        <v/>
      </c>
      <c r="CZ787" t="str">
        <f t="shared" si="1110"/>
        <v/>
      </c>
      <c r="DA787" t="str">
        <f t="shared" si="1111"/>
        <v/>
      </c>
      <c r="DB787" s="359" t="str">
        <f t="shared" si="1112"/>
        <v/>
      </c>
      <c r="DC787" t="str">
        <f t="shared" si="1113"/>
        <v/>
      </c>
      <c r="DD787" t="str">
        <f t="shared" si="1114"/>
        <v/>
      </c>
      <c r="DE787" t="str">
        <f t="shared" si="1115"/>
        <v/>
      </c>
      <c r="DF787" s="359" t="str">
        <f t="shared" si="1116"/>
        <v/>
      </c>
      <c r="DG787" t="str">
        <f t="shared" si="1117"/>
        <v/>
      </c>
      <c r="DH787" t="str">
        <f t="shared" si="1118"/>
        <v/>
      </c>
      <c r="DI787" t="str">
        <f t="shared" si="1119"/>
        <v/>
      </c>
      <c r="DJ787" t="str">
        <f t="shared" si="1120"/>
        <v/>
      </c>
      <c r="DK787" s="359" t="str">
        <f t="shared" si="1121"/>
        <v/>
      </c>
      <c r="DL787" t="str">
        <f t="shared" si="1122"/>
        <v/>
      </c>
      <c r="DM787" t="str">
        <f t="shared" si="1123"/>
        <v/>
      </c>
      <c r="DN787" t="str">
        <f t="shared" si="1124"/>
        <v/>
      </c>
      <c r="DO787" s="359" t="str">
        <f t="shared" si="1125"/>
        <v>X</v>
      </c>
      <c r="DP787" t="str">
        <f t="shared" si="1126"/>
        <v>X</v>
      </c>
      <c r="DQ787" t="str">
        <f t="shared" si="1127"/>
        <v>X</v>
      </c>
      <c r="DR787" t="str">
        <f t="shared" si="1128"/>
        <v>X</v>
      </c>
      <c r="DS787" s="359" t="str">
        <f t="shared" si="1129"/>
        <v>X</v>
      </c>
      <c r="DT787" t="str">
        <f t="shared" si="1130"/>
        <v>X</v>
      </c>
      <c r="DU787" t="str">
        <f t="shared" si="1131"/>
        <v>X</v>
      </c>
      <c r="DV787" t="str">
        <f t="shared" si="1132"/>
        <v>X</v>
      </c>
      <c r="DW787" t="str">
        <f t="shared" si="1133"/>
        <v>X</v>
      </c>
      <c r="DX787" s="359" t="str">
        <f t="shared" si="1134"/>
        <v>X</v>
      </c>
      <c r="DY787" t="str">
        <f t="shared" si="1135"/>
        <v/>
      </c>
      <c r="DZ787" t="str">
        <f t="shared" si="1136"/>
        <v/>
      </c>
      <c r="EA787" t="str">
        <f t="shared" si="1137"/>
        <v/>
      </c>
      <c r="EB787" s="359" t="str">
        <f t="shared" si="1138"/>
        <v/>
      </c>
      <c r="EC787" t="str">
        <f t="shared" si="1139"/>
        <v/>
      </c>
      <c r="ED787" t="str">
        <f t="shared" si="1140"/>
        <v/>
      </c>
      <c r="EE787" t="str">
        <f t="shared" si="1141"/>
        <v/>
      </c>
      <c r="EF787" t="str">
        <f t="shared" si="1142"/>
        <v/>
      </c>
      <c r="EG787" s="359" t="str">
        <f t="shared" si="1143"/>
        <v/>
      </c>
      <c r="EH787" t="str">
        <f t="shared" si="1086"/>
        <v>Thelymitra fasciculata</v>
      </c>
      <c r="EJ787" t="str">
        <f t="shared" si="1063"/>
        <v>Thelymitra flexuosa</v>
      </c>
      <c r="EK787" s="100">
        <f t="shared" si="1087"/>
        <v>0</v>
      </c>
      <c r="EL787" s="3">
        <f t="shared" si="1087"/>
        <v>0</v>
      </c>
      <c r="EM787" s="3">
        <f t="shared" si="1087"/>
        <v>0</v>
      </c>
      <c r="EN787" s="3">
        <f t="shared" si="1087"/>
        <v>0</v>
      </c>
      <c r="EO787" s="3">
        <f t="shared" si="1087"/>
        <v>0</v>
      </c>
      <c r="EP787" s="3">
        <f t="shared" si="1087"/>
        <v>0</v>
      </c>
      <c r="EQ787" s="3">
        <f t="shared" si="1087"/>
        <v>0</v>
      </c>
      <c r="ER787" s="3">
        <f t="shared" si="1087"/>
        <v>0</v>
      </c>
      <c r="ES787" s="3">
        <f t="shared" si="1087"/>
        <v>1</v>
      </c>
      <c r="ET787" s="3">
        <f t="shared" si="1087"/>
        <v>1</v>
      </c>
      <c r="EU787" s="3">
        <f t="shared" si="1087"/>
        <v>0</v>
      </c>
      <c r="EV787" s="24">
        <f t="shared" si="1087"/>
        <v>0</v>
      </c>
      <c r="EW787" s="245">
        <f t="shared" si="1084"/>
        <v>2</v>
      </c>
      <c r="EX787" s="262" t="str">
        <f t="shared" si="1083"/>
        <v/>
      </c>
    </row>
    <row r="788" spans="1:154" ht="16.149999999999999" customHeight="1" x14ac:dyDescent="0.25">
      <c r="A788" s="363"/>
      <c r="D788" s="363"/>
      <c r="E788" s="363"/>
      <c r="F788" s="363"/>
      <c r="G788" s="363"/>
      <c r="H788" s="363"/>
      <c r="I788" s="363"/>
      <c r="J788" s="68">
        <f t="shared" si="1078"/>
        <v>1079</v>
      </c>
      <c r="K788" s="427" t="str">
        <f t="shared" si="1085"/>
        <v>Thelymitra frenchii</v>
      </c>
      <c r="L788" s="372">
        <v>1079</v>
      </c>
      <c r="M788" s="427" t="s">
        <v>1780</v>
      </c>
      <c r="N788" s="79" t="s">
        <v>745</v>
      </c>
      <c r="O788" s="363" t="str">
        <f t="shared" si="1068"/>
        <v>S</v>
      </c>
      <c r="P788" s="70" t="s">
        <v>3367</v>
      </c>
      <c r="Q788" s="364" t="s">
        <v>3368</v>
      </c>
      <c r="R788" s="373">
        <v>42993</v>
      </c>
      <c r="S788" s="365">
        <v>43039</v>
      </c>
      <c r="T788" s="603" t="s">
        <v>7894</v>
      </c>
      <c r="U788" s="603" t="s">
        <v>7894</v>
      </c>
      <c r="V788" s="603" t="s">
        <v>7894</v>
      </c>
      <c r="W788" s="603" t="s">
        <v>7894</v>
      </c>
      <c r="X788" s="603" t="s">
        <v>7894</v>
      </c>
      <c r="Y788" s="603" t="s">
        <v>7894</v>
      </c>
      <c r="Z788" s="603" t="s">
        <v>7894</v>
      </c>
      <c r="AA788" s="603" t="s">
        <v>7894</v>
      </c>
      <c r="AB788" s="603" t="s">
        <v>4828</v>
      </c>
      <c r="AC788" s="603" t="s">
        <v>4829</v>
      </c>
      <c r="AD788" s="603" t="s">
        <v>7894</v>
      </c>
      <c r="AE788" s="603" t="s">
        <v>7894</v>
      </c>
      <c r="AF788" s="605" t="s">
        <v>7896</v>
      </c>
      <c r="AG788" s="605" t="s">
        <v>7943</v>
      </c>
      <c r="AH788" s="366" t="s">
        <v>685</v>
      </c>
      <c r="AI788" s="363">
        <f t="shared" si="1144"/>
        <v>6</v>
      </c>
      <c r="AJ788" s="363">
        <v>43</v>
      </c>
      <c r="AK788" s="413" t="str">
        <f t="shared" si="1079"/>
        <v>Blue Sun Orchids</v>
      </c>
      <c r="AL788" s="413" t="str">
        <f t="shared" si="1080"/>
        <v>Thelymitra macrophylla</v>
      </c>
      <c r="AM788" s="486" t="s">
        <v>7607</v>
      </c>
      <c r="AS788" s="69">
        <f t="shared" si="1058"/>
        <v>38</v>
      </c>
      <c r="AT788" s="69">
        <f t="shared" si="1059"/>
        <v>44</v>
      </c>
      <c r="AU788" s="69">
        <f t="shared" si="1060"/>
        <v>9</v>
      </c>
      <c r="AV788" s="69">
        <f t="shared" si="1061"/>
        <v>10</v>
      </c>
      <c r="AW788" s="81"/>
      <c r="AX788" s="70" t="s">
        <v>3369</v>
      </c>
      <c r="AY788" s="364">
        <v>23991</v>
      </c>
      <c r="AZ788" s="264" t="s">
        <v>3023</v>
      </c>
      <c r="BA788" s="238"/>
      <c r="BB788" s="237" t="str">
        <f t="shared" si="1062"/>
        <v/>
      </c>
      <c r="BC788" s="270">
        <f t="shared" si="1089"/>
        <v>1079</v>
      </c>
      <c r="BD788" t="str">
        <f t="shared" si="1090"/>
        <v>Thelymitra frenchii</v>
      </c>
      <c r="BE788" s="367" t="e">
        <f>COUNTIFS(#REF!,L788)</f>
        <v>#REF!</v>
      </c>
      <c r="BF788" s="374" t="str">
        <f t="shared" si="1082"/>
        <v>y</v>
      </c>
      <c r="BG788" s="82"/>
      <c r="BH788" s="375"/>
      <c r="BI788" s="374"/>
      <c r="BJ788" s="403"/>
      <c r="CE788" t="str">
        <f t="shared" si="1077"/>
        <v>Twisted Sun Orchid (Thelymitra flexuosa)</v>
      </c>
      <c r="CF788" s="388" t="str">
        <f t="shared" si="1081"/>
        <v>Thelymitra flexuosa</v>
      </c>
      <c r="CG788" t="str">
        <f t="shared" si="1091"/>
        <v/>
      </c>
      <c r="CH788" t="str">
        <f t="shared" si="1092"/>
        <v/>
      </c>
      <c r="CI788" t="str">
        <f t="shared" si="1093"/>
        <v/>
      </c>
      <c r="CJ788" t="str">
        <f t="shared" si="1094"/>
        <v/>
      </c>
      <c r="CK788" s="359" t="str">
        <f t="shared" si="1095"/>
        <v/>
      </c>
      <c r="CL788" t="str">
        <f t="shared" si="1096"/>
        <v/>
      </c>
      <c r="CM788" t="str">
        <f t="shared" si="1097"/>
        <v/>
      </c>
      <c r="CN788" t="str">
        <f t="shared" si="1098"/>
        <v/>
      </c>
      <c r="CO788" s="359" t="str">
        <f t="shared" si="1099"/>
        <v/>
      </c>
      <c r="CP788" t="str">
        <f t="shared" si="1100"/>
        <v/>
      </c>
      <c r="CQ788" t="str">
        <f t="shared" si="1101"/>
        <v/>
      </c>
      <c r="CR788" t="str">
        <f t="shared" si="1102"/>
        <v/>
      </c>
      <c r="CS788" s="359" t="str">
        <f t="shared" si="1103"/>
        <v/>
      </c>
      <c r="CT788" t="str">
        <f t="shared" si="1104"/>
        <v/>
      </c>
      <c r="CU788" t="str">
        <f t="shared" si="1105"/>
        <v/>
      </c>
      <c r="CV788" t="str">
        <f t="shared" si="1106"/>
        <v/>
      </c>
      <c r="CW788" t="str">
        <f t="shared" si="1107"/>
        <v/>
      </c>
      <c r="CX788" s="359" t="str">
        <f t="shared" si="1108"/>
        <v/>
      </c>
      <c r="CY788" t="str">
        <f t="shared" si="1109"/>
        <v/>
      </c>
      <c r="CZ788" t="str">
        <f t="shared" si="1110"/>
        <v/>
      </c>
      <c r="DA788" t="str">
        <f t="shared" si="1111"/>
        <v/>
      </c>
      <c r="DB788" s="359" t="str">
        <f t="shared" si="1112"/>
        <v/>
      </c>
      <c r="DC788" t="str">
        <f t="shared" si="1113"/>
        <v/>
      </c>
      <c r="DD788" t="str">
        <f t="shared" si="1114"/>
        <v/>
      </c>
      <c r="DE788" t="str">
        <f t="shared" si="1115"/>
        <v/>
      </c>
      <c r="DF788" s="359" t="str">
        <f t="shared" si="1116"/>
        <v/>
      </c>
      <c r="DG788" t="str">
        <f t="shared" si="1117"/>
        <v/>
      </c>
      <c r="DH788" t="str">
        <f t="shared" si="1118"/>
        <v/>
      </c>
      <c r="DI788" t="str">
        <f t="shared" si="1119"/>
        <v/>
      </c>
      <c r="DJ788" t="str">
        <f t="shared" si="1120"/>
        <v/>
      </c>
      <c r="DK788" s="359" t="str">
        <f t="shared" si="1121"/>
        <v/>
      </c>
      <c r="DL788" t="str">
        <f t="shared" si="1122"/>
        <v/>
      </c>
      <c r="DM788" t="str">
        <f t="shared" si="1123"/>
        <v/>
      </c>
      <c r="DN788" t="str">
        <f t="shared" si="1124"/>
        <v/>
      </c>
      <c r="DO788" s="359" t="str">
        <f t="shared" si="1125"/>
        <v/>
      </c>
      <c r="DP788" t="str">
        <f t="shared" si="1126"/>
        <v>X</v>
      </c>
      <c r="DQ788" t="str">
        <f t="shared" si="1127"/>
        <v>X</v>
      </c>
      <c r="DR788" t="str">
        <f t="shared" si="1128"/>
        <v>X</v>
      </c>
      <c r="DS788" s="359" t="str">
        <f t="shared" si="1129"/>
        <v>X</v>
      </c>
      <c r="DT788" t="str">
        <f t="shared" si="1130"/>
        <v>X</v>
      </c>
      <c r="DU788" t="str">
        <f t="shared" si="1131"/>
        <v>X</v>
      </c>
      <c r="DV788" t="str">
        <f t="shared" si="1132"/>
        <v>X</v>
      </c>
      <c r="DW788" t="str">
        <f t="shared" si="1133"/>
        <v>X</v>
      </c>
      <c r="DX788" s="359" t="str">
        <f t="shared" si="1134"/>
        <v>X</v>
      </c>
      <c r="DY788" t="str">
        <f t="shared" si="1135"/>
        <v/>
      </c>
      <c r="DZ788" t="str">
        <f t="shared" si="1136"/>
        <v/>
      </c>
      <c r="EA788" t="str">
        <f t="shared" si="1137"/>
        <v/>
      </c>
      <c r="EB788" s="359" t="str">
        <f t="shared" si="1138"/>
        <v/>
      </c>
      <c r="EC788" t="str">
        <f t="shared" si="1139"/>
        <v/>
      </c>
      <c r="ED788" t="str">
        <f t="shared" si="1140"/>
        <v/>
      </c>
      <c r="EE788" t="str">
        <f t="shared" si="1141"/>
        <v/>
      </c>
      <c r="EF788" t="str">
        <f t="shared" si="1142"/>
        <v/>
      </c>
      <c r="EG788" s="359" t="str">
        <f t="shared" si="1143"/>
        <v/>
      </c>
      <c r="EH788" t="str">
        <f t="shared" si="1086"/>
        <v>Thelymitra flexuosa</v>
      </c>
      <c r="EJ788" t="str">
        <f t="shared" si="1063"/>
        <v>Thelymitra frenchii</v>
      </c>
      <c r="EK788" s="100">
        <f t="shared" si="1087"/>
        <v>0</v>
      </c>
      <c r="EL788" s="3">
        <f t="shared" si="1087"/>
        <v>0</v>
      </c>
      <c r="EM788" s="3">
        <f t="shared" si="1087"/>
        <v>0</v>
      </c>
      <c r="EN788" s="3">
        <f t="shared" si="1087"/>
        <v>0</v>
      </c>
      <c r="EO788" s="3">
        <f t="shared" si="1087"/>
        <v>0</v>
      </c>
      <c r="EP788" s="3">
        <f t="shared" si="1087"/>
        <v>0</v>
      </c>
      <c r="EQ788" s="3">
        <f t="shared" si="1087"/>
        <v>0</v>
      </c>
      <c r="ER788" s="3">
        <f t="shared" si="1087"/>
        <v>0</v>
      </c>
      <c r="ES788" s="3">
        <f t="shared" si="1087"/>
        <v>1</v>
      </c>
      <c r="ET788" s="3">
        <f t="shared" si="1087"/>
        <v>1</v>
      </c>
      <c r="EU788" s="3">
        <f t="shared" si="1087"/>
        <v>0</v>
      </c>
      <c r="EV788" s="24">
        <f t="shared" si="1087"/>
        <v>0</v>
      </c>
      <c r="EW788" s="245">
        <f t="shared" si="1084"/>
        <v>2</v>
      </c>
      <c r="EX788" s="262" t="str">
        <f t="shared" si="1083"/>
        <v/>
      </c>
    </row>
    <row r="789" spans="1:154" ht="16.149999999999999" customHeight="1" x14ac:dyDescent="0.25">
      <c r="A789" s="363"/>
      <c r="D789" s="363"/>
      <c r="E789" s="363"/>
      <c r="F789" s="363"/>
      <c r="G789" s="363"/>
      <c r="H789" s="363"/>
      <c r="I789" s="363"/>
      <c r="J789" s="68">
        <f t="shared" si="1078"/>
        <v>822</v>
      </c>
      <c r="K789" s="427" t="str">
        <f t="shared" si="1085"/>
        <v>Thelymitra fuscolutea</v>
      </c>
      <c r="L789" s="372">
        <v>822</v>
      </c>
      <c r="M789" s="427" t="s">
        <v>1780</v>
      </c>
      <c r="N789" s="79" t="s">
        <v>533</v>
      </c>
      <c r="O789" s="363" t="str">
        <f t="shared" si="1068"/>
        <v>S</v>
      </c>
      <c r="P789" s="70" t="s">
        <v>3370</v>
      </c>
      <c r="Q789" s="364" t="s">
        <v>3371</v>
      </c>
      <c r="R789" s="365">
        <v>43040</v>
      </c>
      <c r="S789" s="365">
        <v>42794</v>
      </c>
      <c r="T789" s="603" t="s">
        <v>4820</v>
      </c>
      <c r="U789" s="603" t="s">
        <v>4821</v>
      </c>
      <c r="V789" s="603" t="s">
        <v>7894</v>
      </c>
      <c r="W789" s="603" t="s">
        <v>7894</v>
      </c>
      <c r="X789" s="603" t="s">
        <v>7894</v>
      </c>
      <c r="Y789" s="603" t="s">
        <v>7894</v>
      </c>
      <c r="Z789" s="603" t="s">
        <v>7894</v>
      </c>
      <c r="AA789" s="603" t="s">
        <v>7894</v>
      </c>
      <c r="AB789" s="603" t="s">
        <v>7894</v>
      </c>
      <c r="AC789" s="603" t="s">
        <v>7894</v>
      </c>
      <c r="AD789" s="603" t="s">
        <v>4830</v>
      </c>
      <c r="AE789" s="603" t="s">
        <v>4831</v>
      </c>
      <c r="AF789" s="605" t="s">
        <v>7908</v>
      </c>
      <c r="AG789" s="605" t="s">
        <v>7951</v>
      </c>
      <c r="AH789" s="366" t="s">
        <v>685</v>
      </c>
      <c r="AI789" s="363">
        <f t="shared" si="1144"/>
        <v>6</v>
      </c>
      <c r="AJ789" s="363">
        <v>42</v>
      </c>
      <c r="AK789" s="413" t="str">
        <f t="shared" si="1079"/>
        <v>Sienna Sun Orchids</v>
      </c>
      <c r="AL789" s="413" t="str">
        <f t="shared" si="1080"/>
        <v>Thelymitra fuscolutea</v>
      </c>
      <c r="AM789" s="486" t="s">
        <v>7607</v>
      </c>
      <c r="AS789" s="69">
        <f t="shared" si="1058"/>
        <v>45</v>
      </c>
      <c r="AT789" s="69">
        <f t="shared" si="1059"/>
        <v>61</v>
      </c>
      <c r="AU789" s="69">
        <f t="shared" si="1060"/>
        <v>11</v>
      </c>
      <c r="AV789" s="69">
        <f t="shared" si="1061"/>
        <v>2</v>
      </c>
      <c r="AW789" s="81" t="e">
        <f>VLOOKUP(AM789,#REF!,6,FALSE)</f>
        <v>#REF!</v>
      </c>
      <c r="AX789" s="70" t="s">
        <v>3372</v>
      </c>
      <c r="AY789" s="364">
        <v>1708</v>
      </c>
      <c r="AZ789" s="264" t="s">
        <v>48</v>
      </c>
      <c r="BA789" s="238"/>
      <c r="BB789" s="237" t="str">
        <f t="shared" si="1062"/>
        <v/>
      </c>
      <c r="BC789" s="270">
        <f t="shared" si="1089"/>
        <v>822</v>
      </c>
      <c r="BD789" t="str">
        <f t="shared" si="1090"/>
        <v>Thelymitra fuscolutea</v>
      </c>
      <c r="BE789" s="367" t="e">
        <f>COUNTIFS(#REF!,L789)</f>
        <v>#REF!</v>
      </c>
      <c r="BF789" s="374" t="str">
        <f t="shared" si="1082"/>
        <v>y</v>
      </c>
      <c r="BG789" s="82"/>
      <c r="BH789" s="375"/>
      <c r="BI789" s="374"/>
      <c r="BJ789" s="403"/>
      <c r="CE789" t="str">
        <f t="shared" si="1077"/>
        <v>Scarp Sun Orchid (Thelymitra frenchii)</v>
      </c>
      <c r="CF789" s="388" t="str">
        <f t="shared" si="1081"/>
        <v>Thelymitra frenchii</v>
      </c>
      <c r="CG789" t="str">
        <f t="shared" si="1091"/>
        <v/>
      </c>
      <c r="CH789" t="str">
        <f t="shared" si="1092"/>
        <v/>
      </c>
      <c r="CI789" t="str">
        <f t="shared" si="1093"/>
        <v/>
      </c>
      <c r="CJ789" t="str">
        <f t="shared" si="1094"/>
        <v/>
      </c>
      <c r="CK789" s="359" t="str">
        <f t="shared" si="1095"/>
        <v/>
      </c>
      <c r="CL789" t="str">
        <f t="shared" si="1096"/>
        <v/>
      </c>
      <c r="CM789" t="str">
        <f t="shared" si="1097"/>
        <v/>
      </c>
      <c r="CN789" t="str">
        <f t="shared" si="1098"/>
        <v/>
      </c>
      <c r="CO789" s="359" t="str">
        <f t="shared" si="1099"/>
        <v/>
      </c>
      <c r="CP789" t="str">
        <f t="shared" si="1100"/>
        <v/>
      </c>
      <c r="CQ789" t="str">
        <f t="shared" si="1101"/>
        <v/>
      </c>
      <c r="CR789" t="str">
        <f t="shared" si="1102"/>
        <v/>
      </c>
      <c r="CS789" s="359" t="str">
        <f t="shared" si="1103"/>
        <v/>
      </c>
      <c r="CT789" t="str">
        <f t="shared" si="1104"/>
        <v/>
      </c>
      <c r="CU789" t="str">
        <f t="shared" si="1105"/>
        <v/>
      </c>
      <c r="CV789" t="str">
        <f t="shared" si="1106"/>
        <v/>
      </c>
      <c r="CW789" t="str">
        <f t="shared" si="1107"/>
        <v/>
      </c>
      <c r="CX789" s="359" t="str">
        <f t="shared" si="1108"/>
        <v/>
      </c>
      <c r="CY789" t="str">
        <f t="shared" si="1109"/>
        <v/>
      </c>
      <c r="CZ789" t="str">
        <f t="shared" si="1110"/>
        <v/>
      </c>
      <c r="DA789" t="str">
        <f t="shared" si="1111"/>
        <v/>
      </c>
      <c r="DB789" s="359" t="str">
        <f t="shared" si="1112"/>
        <v/>
      </c>
      <c r="DC789" t="str">
        <f t="shared" si="1113"/>
        <v/>
      </c>
      <c r="DD789" t="str">
        <f t="shared" si="1114"/>
        <v/>
      </c>
      <c r="DE789" t="str">
        <f t="shared" si="1115"/>
        <v/>
      </c>
      <c r="DF789" s="359" t="str">
        <f t="shared" si="1116"/>
        <v/>
      </c>
      <c r="DG789" t="str">
        <f t="shared" si="1117"/>
        <v/>
      </c>
      <c r="DH789" t="str">
        <f t="shared" si="1118"/>
        <v/>
      </c>
      <c r="DI789" t="str">
        <f t="shared" si="1119"/>
        <v/>
      </c>
      <c r="DJ789" t="str">
        <f t="shared" si="1120"/>
        <v/>
      </c>
      <c r="DK789" s="359" t="str">
        <f t="shared" si="1121"/>
        <v/>
      </c>
      <c r="DL789" t="str">
        <f t="shared" si="1122"/>
        <v/>
      </c>
      <c r="DM789" t="str">
        <f t="shared" si="1123"/>
        <v/>
      </c>
      <c r="DN789" t="str">
        <f t="shared" si="1124"/>
        <v/>
      </c>
      <c r="DO789" s="359" t="str">
        <f t="shared" si="1125"/>
        <v/>
      </c>
      <c r="DP789" t="str">
        <f t="shared" si="1126"/>
        <v/>
      </c>
      <c r="DQ789" t="str">
        <f t="shared" si="1127"/>
        <v/>
      </c>
      <c r="DR789" t="str">
        <f t="shared" si="1128"/>
        <v>X</v>
      </c>
      <c r="DS789" s="359" t="str">
        <f t="shared" si="1129"/>
        <v>X</v>
      </c>
      <c r="DT789" t="str">
        <f t="shared" si="1130"/>
        <v>X</v>
      </c>
      <c r="DU789" t="str">
        <f t="shared" si="1131"/>
        <v>X</v>
      </c>
      <c r="DV789" t="str">
        <f t="shared" si="1132"/>
        <v>X</v>
      </c>
      <c r="DW789" t="str">
        <f t="shared" si="1133"/>
        <v>X</v>
      </c>
      <c r="DX789" s="359" t="str">
        <f t="shared" si="1134"/>
        <v>X</v>
      </c>
      <c r="DY789" t="str">
        <f t="shared" si="1135"/>
        <v/>
      </c>
      <c r="DZ789" t="str">
        <f t="shared" si="1136"/>
        <v/>
      </c>
      <c r="EA789" t="str">
        <f t="shared" si="1137"/>
        <v/>
      </c>
      <c r="EB789" s="359" t="str">
        <f t="shared" si="1138"/>
        <v/>
      </c>
      <c r="EC789" t="str">
        <f t="shared" si="1139"/>
        <v/>
      </c>
      <c r="ED789" t="str">
        <f t="shared" si="1140"/>
        <v/>
      </c>
      <c r="EE789" t="str">
        <f t="shared" si="1141"/>
        <v/>
      </c>
      <c r="EF789" t="str">
        <f t="shared" si="1142"/>
        <v/>
      </c>
      <c r="EG789" s="359" t="str">
        <f t="shared" si="1143"/>
        <v/>
      </c>
      <c r="EH789" t="str">
        <f t="shared" si="1086"/>
        <v>Thelymitra frenchii</v>
      </c>
      <c r="EJ789" t="str">
        <f t="shared" si="1063"/>
        <v>Thelymitra fuscolutea</v>
      </c>
      <c r="EK789" s="100">
        <f t="shared" si="1087"/>
        <v>1</v>
      </c>
      <c r="EL789" s="3">
        <f t="shared" si="1087"/>
        <v>1</v>
      </c>
      <c r="EM789" s="3">
        <f t="shared" si="1087"/>
        <v>0</v>
      </c>
      <c r="EN789" s="3">
        <f t="shared" si="1087"/>
        <v>0</v>
      </c>
      <c r="EO789" s="3">
        <f t="shared" si="1087"/>
        <v>0</v>
      </c>
      <c r="EP789" s="3">
        <f t="shared" si="1087"/>
        <v>0</v>
      </c>
      <c r="EQ789" s="3">
        <f t="shared" si="1087"/>
        <v>0</v>
      </c>
      <c r="ER789" s="3">
        <f t="shared" si="1087"/>
        <v>0</v>
      </c>
      <c r="ES789" s="3">
        <f t="shared" si="1087"/>
        <v>0</v>
      </c>
      <c r="ET789" s="3">
        <f t="shared" si="1087"/>
        <v>0</v>
      </c>
      <c r="EU789" s="3">
        <f t="shared" si="1087"/>
        <v>1</v>
      </c>
      <c r="EV789" s="24">
        <f t="shared" si="1087"/>
        <v>1</v>
      </c>
      <c r="EW789" s="245">
        <f t="shared" si="1084"/>
        <v>4</v>
      </c>
      <c r="EX789" s="262" t="str">
        <f t="shared" si="1083"/>
        <v xml:space="preserve"> X</v>
      </c>
    </row>
    <row r="790" spans="1:154" ht="16.149999999999999" customHeight="1" x14ac:dyDescent="0.25">
      <c r="A790" s="363"/>
      <c r="D790" s="363"/>
      <c r="E790" s="363"/>
      <c r="F790" s="363"/>
      <c r="G790" s="363"/>
      <c r="H790" s="363"/>
      <c r="I790" s="363"/>
      <c r="J790" s="68">
        <f t="shared" si="1078"/>
        <v>823</v>
      </c>
      <c r="K790" s="427" t="str">
        <f t="shared" si="1085"/>
        <v>Thelymitra graminea</v>
      </c>
      <c r="L790" s="372">
        <v>823</v>
      </c>
      <c r="M790" s="427" t="s">
        <v>1780</v>
      </c>
      <c r="N790" s="79" t="s">
        <v>726</v>
      </c>
      <c r="O790" s="363" t="str">
        <f t="shared" si="1068"/>
        <v>S</v>
      </c>
      <c r="P790" s="70" t="s">
        <v>3373</v>
      </c>
      <c r="Q790" s="364" t="s">
        <v>2761</v>
      </c>
      <c r="R790" s="365">
        <v>43009</v>
      </c>
      <c r="S790" s="365">
        <v>43069</v>
      </c>
      <c r="T790" s="603" t="s">
        <v>7894</v>
      </c>
      <c r="U790" s="603" t="s">
        <v>7894</v>
      </c>
      <c r="V790" s="603" t="s">
        <v>7894</v>
      </c>
      <c r="W790" s="603" t="s">
        <v>7894</v>
      </c>
      <c r="X790" s="603" t="s">
        <v>7894</v>
      </c>
      <c r="Y790" s="603" t="s">
        <v>7894</v>
      </c>
      <c r="Z790" s="603" t="s">
        <v>7894</v>
      </c>
      <c r="AA790" s="603" t="s">
        <v>7894</v>
      </c>
      <c r="AB790" s="603" t="s">
        <v>7894</v>
      </c>
      <c r="AC790" s="603" t="s">
        <v>4829</v>
      </c>
      <c r="AD790" s="603" t="s">
        <v>4830</v>
      </c>
      <c r="AE790" s="603" t="s">
        <v>7894</v>
      </c>
      <c r="AF790" s="605" t="s">
        <v>7897</v>
      </c>
      <c r="AG790" s="605" t="s">
        <v>7940</v>
      </c>
      <c r="AH790" s="366" t="s">
        <v>685</v>
      </c>
      <c r="AI790" s="363">
        <f t="shared" si="1144"/>
        <v>6</v>
      </c>
      <c r="AJ790" s="363">
        <v>43</v>
      </c>
      <c r="AK790" s="413" t="str">
        <f t="shared" si="1079"/>
        <v>Blue Sun Orchids</v>
      </c>
      <c r="AL790" s="413" t="str">
        <f t="shared" si="1080"/>
        <v>Thelymitra macrophylla</v>
      </c>
      <c r="AM790" s="486" t="s">
        <v>7607</v>
      </c>
      <c r="AS790" s="69">
        <f t="shared" si="1058"/>
        <v>40</v>
      </c>
      <c r="AT790" s="69">
        <f t="shared" si="1059"/>
        <v>48</v>
      </c>
      <c r="AU790" s="69">
        <f t="shared" si="1060"/>
        <v>10</v>
      </c>
      <c r="AV790" s="69">
        <f t="shared" si="1061"/>
        <v>11</v>
      </c>
      <c r="AW790" s="81"/>
      <c r="AX790" s="70" t="s">
        <v>3374</v>
      </c>
      <c r="AY790" s="364">
        <v>11143</v>
      </c>
      <c r="AZ790" s="264" t="s">
        <v>48</v>
      </c>
      <c r="BA790" s="238"/>
      <c r="BB790" s="237" t="str">
        <f t="shared" si="1062"/>
        <v/>
      </c>
      <c r="BC790" s="270">
        <f t="shared" si="1089"/>
        <v>823</v>
      </c>
      <c r="BD790" t="str">
        <f t="shared" si="1090"/>
        <v>Thelymitra graminea</v>
      </c>
      <c r="BE790" s="367" t="e">
        <f>COUNTIFS(#REF!,L790)</f>
        <v>#REF!</v>
      </c>
      <c r="BF790" s="374" t="str">
        <f t="shared" si="1082"/>
        <v>y</v>
      </c>
      <c r="BG790" s="82"/>
      <c r="BH790" s="375"/>
      <c r="BI790" s="374"/>
      <c r="BJ790" s="403"/>
      <c r="CE790" t="str">
        <f t="shared" si="1077"/>
        <v>Chestnut Sun Orchid (Thelymitra fuscolutea)</v>
      </c>
      <c r="CF790" s="388" t="str">
        <f t="shared" si="1081"/>
        <v>Thelymitra fuscolutea</v>
      </c>
      <c r="CG790" t="str">
        <f t="shared" si="1091"/>
        <v/>
      </c>
      <c r="CH790" t="str">
        <f t="shared" si="1092"/>
        <v/>
      </c>
      <c r="CI790" t="str">
        <f t="shared" si="1093"/>
        <v/>
      </c>
      <c r="CJ790" t="str">
        <f t="shared" si="1094"/>
        <v/>
      </c>
      <c r="CK790" s="359" t="str">
        <f t="shared" si="1095"/>
        <v/>
      </c>
      <c r="CL790" t="str">
        <f t="shared" si="1096"/>
        <v/>
      </c>
      <c r="CM790" t="str">
        <f t="shared" si="1097"/>
        <v/>
      </c>
      <c r="CN790" t="str">
        <f t="shared" si="1098"/>
        <v/>
      </c>
      <c r="CO790" s="359" t="str">
        <f t="shared" si="1099"/>
        <v/>
      </c>
      <c r="CP790" t="str">
        <f t="shared" si="1100"/>
        <v/>
      </c>
      <c r="CQ790" t="str">
        <f t="shared" si="1101"/>
        <v/>
      </c>
      <c r="CR790" t="str">
        <f t="shared" si="1102"/>
        <v/>
      </c>
      <c r="CS790" s="359" t="str">
        <f t="shared" si="1103"/>
        <v/>
      </c>
      <c r="CT790" t="str">
        <f t="shared" si="1104"/>
        <v/>
      </c>
      <c r="CU790" t="str">
        <f t="shared" si="1105"/>
        <v/>
      </c>
      <c r="CV790" t="str">
        <f t="shared" si="1106"/>
        <v/>
      </c>
      <c r="CW790" t="str">
        <f t="shared" si="1107"/>
        <v/>
      </c>
      <c r="CX790" s="359" t="str">
        <f t="shared" si="1108"/>
        <v/>
      </c>
      <c r="CY790" t="str">
        <f t="shared" si="1109"/>
        <v/>
      </c>
      <c r="CZ790" t="str">
        <f t="shared" si="1110"/>
        <v/>
      </c>
      <c r="DA790" t="str">
        <f t="shared" si="1111"/>
        <v/>
      </c>
      <c r="DB790" s="359" t="str">
        <f t="shared" si="1112"/>
        <v/>
      </c>
      <c r="DC790" t="str">
        <f t="shared" si="1113"/>
        <v/>
      </c>
      <c r="DD790" t="str">
        <f t="shared" si="1114"/>
        <v/>
      </c>
      <c r="DE790" t="str">
        <f t="shared" si="1115"/>
        <v/>
      </c>
      <c r="DF790" s="359" t="str">
        <f t="shared" si="1116"/>
        <v/>
      </c>
      <c r="DG790" t="str">
        <f t="shared" si="1117"/>
        <v/>
      </c>
      <c r="DH790" t="str">
        <f t="shared" si="1118"/>
        <v/>
      </c>
      <c r="DI790" t="str">
        <f t="shared" si="1119"/>
        <v/>
      </c>
      <c r="DJ790" t="str">
        <f t="shared" si="1120"/>
        <v/>
      </c>
      <c r="DK790" s="359" t="str">
        <f t="shared" si="1121"/>
        <v/>
      </c>
      <c r="DL790" t="str">
        <f t="shared" si="1122"/>
        <v/>
      </c>
      <c r="DM790" t="str">
        <f t="shared" si="1123"/>
        <v/>
      </c>
      <c r="DN790" t="str">
        <f t="shared" si="1124"/>
        <v/>
      </c>
      <c r="DO790" s="359" t="str">
        <f t="shared" si="1125"/>
        <v/>
      </c>
      <c r="DP790" t="str">
        <f t="shared" si="1126"/>
        <v/>
      </c>
      <c r="DQ790" t="str">
        <f t="shared" si="1127"/>
        <v/>
      </c>
      <c r="DR790" t="str">
        <f t="shared" si="1128"/>
        <v/>
      </c>
      <c r="DS790" s="359" t="str">
        <f t="shared" si="1129"/>
        <v/>
      </c>
      <c r="DT790" t="str">
        <f t="shared" si="1130"/>
        <v/>
      </c>
      <c r="DU790" t="str">
        <f t="shared" si="1131"/>
        <v/>
      </c>
      <c r="DV790" t="str">
        <f t="shared" si="1132"/>
        <v/>
      </c>
      <c r="DW790" t="str">
        <f t="shared" si="1133"/>
        <v/>
      </c>
      <c r="DX790" s="359" t="str">
        <f t="shared" si="1134"/>
        <v/>
      </c>
      <c r="DY790" t="str">
        <f t="shared" si="1135"/>
        <v/>
      </c>
      <c r="DZ790" t="str">
        <f t="shared" si="1136"/>
        <v/>
      </c>
      <c r="EA790" t="str">
        <f t="shared" si="1137"/>
        <v/>
      </c>
      <c r="EB790" s="359" t="str">
        <f t="shared" si="1138"/>
        <v/>
      </c>
      <c r="EC790" t="str">
        <f t="shared" si="1139"/>
        <v/>
      </c>
      <c r="ED790" t="str">
        <f t="shared" si="1140"/>
        <v/>
      </c>
      <c r="EE790" t="str">
        <f t="shared" si="1141"/>
        <v/>
      </c>
      <c r="EF790" t="str">
        <f t="shared" si="1142"/>
        <v/>
      </c>
      <c r="EG790" s="359" t="str">
        <f t="shared" si="1143"/>
        <v/>
      </c>
      <c r="EH790" t="str">
        <f t="shared" si="1086"/>
        <v>Thelymitra fuscolutea</v>
      </c>
      <c r="EJ790" t="str">
        <f t="shared" si="1063"/>
        <v>Thelymitra graminea</v>
      </c>
      <c r="EK790" s="100">
        <f t="shared" si="1087"/>
        <v>0</v>
      </c>
      <c r="EL790" s="3">
        <f t="shared" si="1087"/>
        <v>0</v>
      </c>
      <c r="EM790" s="3">
        <f t="shared" si="1087"/>
        <v>0</v>
      </c>
      <c r="EN790" s="3">
        <f t="shared" si="1087"/>
        <v>0</v>
      </c>
      <c r="EO790" s="3">
        <f t="shared" si="1087"/>
        <v>0</v>
      </c>
      <c r="EP790" s="3">
        <f t="shared" si="1087"/>
        <v>0</v>
      </c>
      <c r="EQ790" s="3">
        <f t="shared" si="1087"/>
        <v>0</v>
      </c>
      <c r="ER790" s="3">
        <f t="shared" si="1087"/>
        <v>0</v>
      </c>
      <c r="ES790" s="3">
        <f t="shared" si="1087"/>
        <v>0</v>
      </c>
      <c r="ET790" s="3">
        <f t="shared" si="1087"/>
        <v>1</v>
      </c>
      <c r="EU790" s="3">
        <f t="shared" si="1087"/>
        <v>1</v>
      </c>
      <c r="EV790" s="24">
        <f t="shared" si="1087"/>
        <v>0</v>
      </c>
      <c r="EW790" s="245">
        <f t="shared" si="1084"/>
        <v>2</v>
      </c>
      <c r="EX790" s="262" t="str">
        <f t="shared" si="1083"/>
        <v/>
      </c>
    </row>
    <row r="791" spans="1:154" ht="16.149999999999999" customHeight="1" x14ac:dyDescent="0.25">
      <c r="A791" s="363"/>
      <c r="D791" s="363"/>
      <c r="E791" s="363"/>
      <c r="F791" s="363"/>
      <c r="G791" s="363"/>
      <c r="H791" s="363"/>
      <c r="I791" s="363"/>
      <c r="J791" s="68">
        <f t="shared" si="1078"/>
        <v>827</v>
      </c>
      <c r="K791" s="427" t="str">
        <f t="shared" si="1085"/>
        <v>Thelymitra granitora</v>
      </c>
      <c r="L791" s="372">
        <v>827</v>
      </c>
      <c r="M791" s="427" t="s">
        <v>1780</v>
      </c>
      <c r="N791" s="79" t="s">
        <v>550</v>
      </c>
      <c r="O791" s="363" t="str">
        <f t="shared" si="1068"/>
        <v>S</v>
      </c>
      <c r="P791" s="70" t="s">
        <v>3375</v>
      </c>
      <c r="Q791" s="364" t="s">
        <v>3376</v>
      </c>
      <c r="R791" s="365">
        <v>42979</v>
      </c>
      <c r="S791" s="365">
        <v>43039</v>
      </c>
      <c r="T791" s="603" t="s">
        <v>7894</v>
      </c>
      <c r="U791" s="603" t="s">
        <v>7894</v>
      </c>
      <c r="V791" s="603" t="s">
        <v>7894</v>
      </c>
      <c r="W791" s="603" t="s">
        <v>7894</v>
      </c>
      <c r="X791" s="603" t="s">
        <v>7894</v>
      </c>
      <c r="Y791" s="603" t="s">
        <v>7894</v>
      </c>
      <c r="Z791" s="603" t="s">
        <v>7894</v>
      </c>
      <c r="AA791" s="603" t="s">
        <v>7894</v>
      </c>
      <c r="AB791" s="603" t="s">
        <v>4828</v>
      </c>
      <c r="AC791" s="603" t="s">
        <v>4829</v>
      </c>
      <c r="AD791" s="603" t="s">
        <v>7894</v>
      </c>
      <c r="AE791" s="603" t="s">
        <v>7894</v>
      </c>
      <c r="AF791" s="605" t="s">
        <v>7896</v>
      </c>
      <c r="AG791" s="605" t="s">
        <v>7943</v>
      </c>
      <c r="AH791" s="366" t="s">
        <v>685</v>
      </c>
      <c r="AI791" s="363">
        <f t="shared" si="1144"/>
        <v>6</v>
      </c>
      <c r="AJ791" s="363">
        <v>43</v>
      </c>
      <c r="AK791" s="413" t="str">
        <f t="shared" si="1079"/>
        <v>Blue Sun Orchids</v>
      </c>
      <c r="AL791" s="413" t="str">
        <f t="shared" si="1080"/>
        <v>Thelymitra macrophylla</v>
      </c>
      <c r="AM791" s="486" t="s">
        <v>7607</v>
      </c>
      <c r="AS791" s="69">
        <f t="shared" si="1058"/>
        <v>36</v>
      </c>
      <c r="AT791" s="69">
        <f t="shared" si="1059"/>
        <v>44</v>
      </c>
      <c r="AU791" s="69">
        <f t="shared" si="1060"/>
        <v>9</v>
      </c>
      <c r="AV791" s="69">
        <f t="shared" si="1061"/>
        <v>10</v>
      </c>
      <c r="AW791" s="81"/>
      <c r="AX791" s="70" t="s">
        <v>3377</v>
      </c>
      <c r="AY791" s="364">
        <v>18248</v>
      </c>
      <c r="AZ791" s="264" t="s">
        <v>48</v>
      </c>
      <c r="BA791" s="238"/>
      <c r="BB791" s="237" t="str">
        <f t="shared" si="1062"/>
        <v/>
      </c>
      <c r="BC791" s="270">
        <f t="shared" si="1089"/>
        <v>827</v>
      </c>
      <c r="BD791" t="str">
        <f t="shared" si="1090"/>
        <v>Thelymitra granitora</v>
      </c>
      <c r="BE791" s="367" t="e">
        <f>COUNTIFS(#REF!,L791)</f>
        <v>#REF!</v>
      </c>
      <c r="BF791" s="374" t="str">
        <f t="shared" si="1082"/>
        <v>y</v>
      </c>
      <c r="BG791" s="82"/>
      <c r="BH791" s="375"/>
      <c r="BI791" s="374"/>
      <c r="BJ791" s="403"/>
      <c r="CE791" t="str">
        <f t="shared" si="1077"/>
        <v>Shy Sun Orchid (Thelymitra graminea)</v>
      </c>
      <c r="CF791" s="388" t="str">
        <f t="shared" si="1081"/>
        <v>Thelymitra graminea</v>
      </c>
      <c r="CG791" t="str">
        <f t="shared" si="1091"/>
        <v/>
      </c>
      <c r="CH791" t="str">
        <f t="shared" si="1092"/>
        <v/>
      </c>
      <c r="CI791" t="str">
        <f t="shared" si="1093"/>
        <v/>
      </c>
      <c r="CJ791" t="str">
        <f t="shared" si="1094"/>
        <v/>
      </c>
      <c r="CK791" s="359" t="str">
        <f t="shared" si="1095"/>
        <v/>
      </c>
      <c r="CL791" t="str">
        <f t="shared" si="1096"/>
        <v/>
      </c>
      <c r="CM791" t="str">
        <f t="shared" si="1097"/>
        <v/>
      </c>
      <c r="CN791" t="str">
        <f t="shared" si="1098"/>
        <v/>
      </c>
      <c r="CO791" s="359" t="str">
        <f t="shared" si="1099"/>
        <v/>
      </c>
      <c r="CP791" t="str">
        <f t="shared" si="1100"/>
        <v/>
      </c>
      <c r="CQ791" t="str">
        <f t="shared" si="1101"/>
        <v/>
      </c>
      <c r="CR791" t="str">
        <f t="shared" si="1102"/>
        <v/>
      </c>
      <c r="CS791" s="359" t="str">
        <f t="shared" si="1103"/>
        <v/>
      </c>
      <c r="CT791" t="str">
        <f t="shared" si="1104"/>
        <v/>
      </c>
      <c r="CU791" t="str">
        <f t="shared" si="1105"/>
        <v/>
      </c>
      <c r="CV791" t="str">
        <f t="shared" si="1106"/>
        <v/>
      </c>
      <c r="CW791" t="str">
        <f t="shared" si="1107"/>
        <v/>
      </c>
      <c r="CX791" s="359" t="str">
        <f t="shared" si="1108"/>
        <v/>
      </c>
      <c r="CY791" t="str">
        <f t="shared" si="1109"/>
        <v/>
      </c>
      <c r="CZ791" t="str">
        <f t="shared" si="1110"/>
        <v/>
      </c>
      <c r="DA791" t="str">
        <f t="shared" si="1111"/>
        <v/>
      </c>
      <c r="DB791" s="359" t="str">
        <f t="shared" si="1112"/>
        <v/>
      </c>
      <c r="DC791" t="str">
        <f t="shared" si="1113"/>
        <v/>
      </c>
      <c r="DD791" t="str">
        <f t="shared" si="1114"/>
        <v/>
      </c>
      <c r="DE791" t="str">
        <f t="shared" si="1115"/>
        <v/>
      </c>
      <c r="DF791" s="359" t="str">
        <f t="shared" si="1116"/>
        <v/>
      </c>
      <c r="DG791" t="str">
        <f t="shared" si="1117"/>
        <v/>
      </c>
      <c r="DH791" t="str">
        <f t="shared" si="1118"/>
        <v/>
      </c>
      <c r="DI791" t="str">
        <f t="shared" si="1119"/>
        <v/>
      </c>
      <c r="DJ791" t="str">
        <f t="shared" si="1120"/>
        <v/>
      </c>
      <c r="DK791" s="359" t="str">
        <f t="shared" si="1121"/>
        <v/>
      </c>
      <c r="DL791" t="str">
        <f t="shared" si="1122"/>
        <v/>
      </c>
      <c r="DM791" t="str">
        <f t="shared" si="1123"/>
        <v/>
      </c>
      <c r="DN791" t="str">
        <f t="shared" si="1124"/>
        <v/>
      </c>
      <c r="DO791" s="359" t="str">
        <f t="shared" si="1125"/>
        <v/>
      </c>
      <c r="DP791" t="str">
        <f t="shared" si="1126"/>
        <v/>
      </c>
      <c r="DQ791" t="str">
        <f t="shared" si="1127"/>
        <v/>
      </c>
      <c r="DR791" t="str">
        <f t="shared" si="1128"/>
        <v/>
      </c>
      <c r="DS791" s="359" t="str">
        <f t="shared" si="1129"/>
        <v/>
      </c>
      <c r="DT791" t="str">
        <f t="shared" si="1130"/>
        <v>X</v>
      </c>
      <c r="DU791" t="str">
        <f t="shared" si="1131"/>
        <v>X</v>
      </c>
      <c r="DV791" t="str">
        <f t="shared" si="1132"/>
        <v>X</v>
      </c>
      <c r="DW791" t="str">
        <f t="shared" si="1133"/>
        <v>X</v>
      </c>
      <c r="DX791" s="359" t="str">
        <f t="shared" si="1134"/>
        <v>X</v>
      </c>
      <c r="DY791" t="str">
        <f t="shared" si="1135"/>
        <v>X</v>
      </c>
      <c r="DZ791" t="str">
        <f t="shared" si="1136"/>
        <v>X</v>
      </c>
      <c r="EA791" t="str">
        <f t="shared" si="1137"/>
        <v>X</v>
      </c>
      <c r="EB791" s="359" t="str">
        <f t="shared" si="1138"/>
        <v>X</v>
      </c>
      <c r="EC791" t="str">
        <f t="shared" si="1139"/>
        <v/>
      </c>
      <c r="ED791" t="str">
        <f t="shared" si="1140"/>
        <v/>
      </c>
      <c r="EE791" t="str">
        <f t="shared" si="1141"/>
        <v/>
      </c>
      <c r="EF791" t="str">
        <f t="shared" si="1142"/>
        <v/>
      </c>
      <c r="EG791" s="359" t="str">
        <f t="shared" si="1143"/>
        <v/>
      </c>
      <c r="EH791" t="str">
        <f t="shared" si="1086"/>
        <v>Thelymitra graminea</v>
      </c>
      <c r="EJ791" t="str">
        <f t="shared" si="1063"/>
        <v>Thelymitra granitora</v>
      </c>
      <c r="EK791" s="100">
        <f t="shared" si="1087"/>
        <v>0</v>
      </c>
      <c r="EL791" s="3">
        <f t="shared" ref="EL791:EV800" si="1145">IF($AV791&gt;=$AU791,IF(AND(EL$2&gt;=$AU791,EL$2&lt;=$AV791),1,0),IF(OR(EL$2&gt;=$AU791,EL$2&lt;=$AV791),1,0))</f>
        <v>0</v>
      </c>
      <c r="EM791" s="3">
        <f t="shared" si="1145"/>
        <v>0</v>
      </c>
      <c r="EN791" s="3">
        <f t="shared" si="1145"/>
        <v>0</v>
      </c>
      <c r="EO791" s="3">
        <f t="shared" si="1145"/>
        <v>0</v>
      </c>
      <c r="EP791" s="3">
        <f t="shared" si="1145"/>
        <v>0</v>
      </c>
      <c r="EQ791" s="3">
        <f t="shared" si="1145"/>
        <v>0</v>
      </c>
      <c r="ER791" s="3">
        <f t="shared" si="1145"/>
        <v>0</v>
      </c>
      <c r="ES791" s="3">
        <f t="shared" si="1145"/>
        <v>1</v>
      </c>
      <c r="ET791" s="3">
        <f t="shared" si="1145"/>
        <v>1</v>
      </c>
      <c r="EU791" s="3">
        <f t="shared" si="1145"/>
        <v>0</v>
      </c>
      <c r="EV791" s="24">
        <f t="shared" si="1145"/>
        <v>0</v>
      </c>
      <c r="EW791" s="245">
        <f t="shared" si="1084"/>
        <v>2</v>
      </c>
      <c r="EX791" s="262" t="str">
        <f t="shared" si="1083"/>
        <v/>
      </c>
    </row>
    <row r="792" spans="1:154" ht="16.149999999999999" customHeight="1" x14ac:dyDescent="0.25">
      <c r="A792" s="363"/>
      <c r="D792" s="363"/>
      <c r="E792" s="363"/>
      <c r="F792" s="363"/>
      <c r="G792" s="363"/>
      <c r="H792" s="363"/>
      <c r="I792" s="363"/>
      <c r="J792" s="68">
        <f t="shared" si="1078"/>
        <v>826</v>
      </c>
      <c r="K792" s="427" t="str">
        <f t="shared" si="1085"/>
        <v>Thelymitra jacksonii</v>
      </c>
      <c r="L792" s="372">
        <v>826</v>
      </c>
      <c r="M792" s="427" t="s">
        <v>1780</v>
      </c>
      <c r="N792" s="79" t="s">
        <v>601</v>
      </c>
      <c r="O792" s="363" t="str">
        <f t="shared" si="1068"/>
        <v>S</v>
      </c>
      <c r="P792" s="70" t="s">
        <v>3378</v>
      </c>
      <c r="Q792" s="405" t="s">
        <v>3379</v>
      </c>
      <c r="R792" s="365">
        <v>43070</v>
      </c>
      <c r="S792" s="365">
        <v>42750</v>
      </c>
      <c r="T792" s="603" t="s">
        <v>4820</v>
      </c>
      <c r="U792" s="603" t="s">
        <v>7894</v>
      </c>
      <c r="V792" s="603" t="s">
        <v>7894</v>
      </c>
      <c r="W792" s="603" t="s">
        <v>7894</v>
      </c>
      <c r="X792" s="603" t="s">
        <v>7894</v>
      </c>
      <c r="Y792" s="603" t="s">
        <v>7894</v>
      </c>
      <c r="Z792" s="603" t="s">
        <v>7894</v>
      </c>
      <c r="AA792" s="603" t="s">
        <v>7894</v>
      </c>
      <c r="AB792" s="603" t="s">
        <v>7894</v>
      </c>
      <c r="AC792" s="603" t="s">
        <v>7894</v>
      </c>
      <c r="AD792" s="603" t="s">
        <v>7894</v>
      </c>
      <c r="AE792" s="603" t="s">
        <v>4831</v>
      </c>
      <c r="AF792" s="605" t="s">
        <v>7920</v>
      </c>
      <c r="AG792" s="605" t="s">
        <v>7962</v>
      </c>
      <c r="AH792" s="69" t="s">
        <v>1589</v>
      </c>
      <c r="AI792" s="363">
        <f t="shared" si="1144"/>
        <v>4</v>
      </c>
      <c r="AJ792" s="363">
        <v>42</v>
      </c>
      <c r="AK792" s="413" t="str">
        <f t="shared" si="1079"/>
        <v>Sienna Sun Orchids</v>
      </c>
      <c r="AL792" s="413" t="str">
        <f t="shared" si="1080"/>
        <v>Thelymitra fuscolutea</v>
      </c>
      <c r="AM792" s="486" t="s">
        <v>7607</v>
      </c>
      <c r="AS792" s="69">
        <f t="shared" si="1058"/>
        <v>49</v>
      </c>
      <c r="AT792" s="69">
        <f t="shared" si="1059"/>
        <v>55</v>
      </c>
      <c r="AU792" s="69">
        <f t="shared" si="1060"/>
        <v>12</v>
      </c>
      <c r="AV792" s="69">
        <f t="shared" si="1061"/>
        <v>1</v>
      </c>
      <c r="AW792" s="81"/>
      <c r="AX792" s="70" t="s">
        <v>3380</v>
      </c>
      <c r="AY792" s="364">
        <v>14330</v>
      </c>
      <c r="AZ792" s="264" t="s">
        <v>3058</v>
      </c>
      <c r="BA792" s="238"/>
      <c r="BB792" s="237" t="str">
        <f t="shared" si="1062"/>
        <v/>
      </c>
      <c r="BC792" s="270">
        <f t="shared" si="1089"/>
        <v>826</v>
      </c>
      <c r="BD792" t="str">
        <f t="shared" si="1090"/>
        <v>Thelymitra jacksonii</v>
      </c>
      <c r="BE792" s="367" t="e">
        <f>COUNTIFS(#REF!,L792)</f>
        <v>#REF!</v>
      </c>
      <c r="BF792" s="374" t="str">
        <f t="shared" si="1082"/>
        <v>y</v>
      </c>
      <c r="BG792" s="82"/>
      <c r="BH792" s="375"/>
      <c r="BI792" s="374"/>
      <c r="BJ792" s="403"/>
      <c r="CE792" t="str">
        <f t="shared" si="1077"/>
        <v>Coastal Sun Orchid (Thelymitra granitora)</v>
      </c>
      <c r="CF792" s="388" t="str">
        <f t="shared" si="1081"/>
        <v>Thelymitra granitora</v>
      </c>
      <c r="CG792" t="str">
        <f t="shared" si="1091"/>
        <v/>
      </c>
      <c r="CH792" t="str">
        <f t="shared" si="1092"/>
        <v/>
      </c>
      <c r="CI792" t="str">
        <f t="shared" si="1093"/>
        <v/>
      </c>
      <c r="CJ792" t="str">
        <f t="shared" si="1094"/>
        <v/>
      </c>
      <c r="CK792" s="359" t="str">
        <f t="shared" si="1095"/>
        <v/>
      </c>
      <c r="CL792" t="str">
        <f t="shared" si="1096"/>
        <v/>
      </c>
      <c r="CM792" t="str">
        <f t="shared" si="1097"/>
        <v/>
      </c>
      <c r="CN792" t="str">
        <f t="shared" si="1098"/>
        <v/>
      </c>
      <c r="CO792" s="359" t="str">
        <f t="shared" si="1099"/>
        <v/>
      </c>
      <c r="CP792" t="str">
        <f t="shared" si="1100"/>
        <v/>
      </c>
      <c r="CQ792" t="str">
        <f t="shared" si="1101"/>
        <v/>
      </c>
      <c r="CR792" t="str">
        <f t="shared" si="1102"/>
        <v/>
      </c>
      <c r="CS792" s="359" t="str">
        <f t="shared" si="1103"/>
        <v/>
      </c>
      <c r="CT792" t="str">
        <f t="shared" si="1104"/>
        <v/>
      </c>
      <c r="CU792" t="str">
        <f t="shared" si="1105"/>
        <v/>
      </c>
      <c r="CV792" t="str">
        <f t="shared" si="1106"/>
        <v/>
      </c>
      <c r="CW792" t="str">
        <f t="shared" si="1107"/>
        <v/>
      </c>
      <c r="CX792" s="359" t="str">
        <f t="shared" si="1108"/>
        <v/>
      </c>
      <c r="CY792" t="str">
        <f t="shared" si="1109"/>
        <v/>
      </c>
      <c r="CZ792" t="str">
        <f t="shared" si="1110"/>
        <v/>
      </c>
      <c r="DA792" t="str">
        <f t="shared" si="1111"/>
        <v/>
      </c>
      <c r="DB792" s="359" t="str">
        <f t="shared" si="1112"/>
        <v/>
      </c>
      <c r="DC792" t="str">
        <f t="shared" si="1113"/>
        <v/>
      </c>
      <c r="DD792" t="str">
        <f t="shared" si="1114"/>
        <v/>
      </c>
      <c r="DE792" t="str">
        <f t="shared" si="1115"/>
        <v/>
      </c>
      <c r="DF792" s="359" t="str">
        <f t="shared" si="1116"/>
        <v/>
      </c>
      <c r="DG792" t="str">
        <f t="shared" si="1117"/>
        <v/>
      </c>
      <c r="DH792" t="str">
        <f t="shared" si="1118"/>
        <v/>
      </c>
      <c r="DI792" t="str">
        <f t="shared" si="1119"/>
        <v/>
      </c>
      <c r="DJ792" t="str">
        <f t="shared" si="1120"/>
        <v/>
      </c>
      <c r="DK792" s="359" t="str">
        <f t="shared" si="1121"/>
        <v/>
      </c>
      <c r="DL792" t="str">
        <f t="shared" si="1122"/>
        <v/>
      </c>
      <c r="DM792" t="str">
        <f t="shared" si="1123"/>
        <v/>
      </c>
      <c r="DN792" t="str">
        <f t="shared" si="1124"/>
        <v/>
      </c>
      <c r="DO792" s="359" t="str">
        <f t="shared" si="1125"/>
        <v/>
      </c>
      <c r="DP792" t="str">
        <f t="shared" si="1126"/>
        <v>X</v>
      </c>
      <c r="DQ792" t="str">
        <f t="shared" si="1127"/>
        <v>X</v>
      </c>
      <c r="DR792" t="str">
        <f t="shared" si="1128"/>
        <v>X</v>
      </c>
      <c r="DS792" s="359" t="str">
        <f t="shared" si="1129"/>
        <v>X</v>
      </c>
      <c r="DT792" t="str">
        <f t="shared" si="1130"/>
        <v>X</v>
      </c>
      <c r="DU792" t="str">
        <f t="shared" si="1131"/>
        <v>X</v>
      </c>
      <c r="DV792" t="str">
        <f t="shared" si="1132"/>
        <v>X</v>
      </c>
      <c r="DW792" t="str">
        <f t="shared" si="1133"/>
        <v>X</v>
      </c>
      <c r="DX792" s="359" t="str">
        <f t="shared" si="1134"/>
        <v>X</v>
      </c>
      <c r="DY792" t="str">
        <f t="shared" si="1135"/>
        <v/>
      </c>
      <c r="DZ792" t="str">
        <f t="shared" si="1136"/>
        <v/>
      </c>
      <c r="EA792" t="str">
        <f t="shared" si="1137"/>
        <v/>
      </c>
      <c r="EB792" s="359" t="str">
        <f t="shared" si="1138"/>
        <v/>
      </c>
      <c r="EC792" t="str">
        <f t="shared" si="1139"/>
        <v/>
      </c>
      <c r="ED792" t="str">
        <f t="shared" si="1140"/>
        <v/>
      </c>
      <c r="EE792" t="str">
        <f t="shared" si="1141"/>
        <v/>
      </c>
      <c r="EF792" t="str">
        <f t="shared" si="1142"/>
        <v/>
      </c>
      <c r="EG792" s="359" t="str">
        <f t="shared" si="1143"/>
        <v/>
      </c>
      <c r="EH792" t="str">
        <f t="shared" si="1086"/>
        <v>Thelymitra granitora</v>
      </c>
      <c r="EJ792" t="str">
        <f t="shared" si="1063"/>
        <v>Thelymitra jacksonii</v>
      </c>
      <c r="EK792" s="100">
        <f t="shared" si="1087"/>
        <v>1</v>
      </c>
      <c r="EL792" s="3">
        <f t="shared" si="1145"/>
        <v>0</v>
      </c>
      <c r="EM792" s="3">
        <f t="shared" si="1145"/>
        <v>0</v>
      </c>
      <c r="EN792" s="3">
        <f t="shared" si="1145"/>
        <v>0</v>
      </c>
      <c r="EO792" s="3">
        <f t="shared" si="1145"/>
        <v>0</v>
      </c>
      <c r="EP792" s="3">
        <f t="shared" si="1145"/>
        <v>0</v>
      </c>
      <c r="EQ792" s="3">
        <f t="shared" si="1145"/>
        <v>0</v>
      </c>
      <c r="ER792" s="3">
        <f t="shared" si="1145"/>
        <v>0</v>
      </c>
      <c r="ES792" s="3">
        <f t="shared" si="1145"/>
        <v>0</v>
      </c>
      <c r="ET792" s="3">
        <f t="shared" si="1145"/>
        <v>0</v>
      </c>
      <c r="EU792" s="3">
        <f t="shared" si="1145"/>
        <v>0</v>
      </c>
      <c r="EV792" s="24">
        <f t="shared" si="1145"/>
        <v>1</v>
      </c>
      <c r="EW792" s="245">
        <f t="shared" si="1084"/>
        <v>2</v>
      </c>
      <c r="EX792" s="262" t="str">
        <f t="shared" si="1083"/>
        <v xml:space="preserve"> X</v>
      </c>
    </row>
    <row r="793" spans="1:154" ht="16.149999999999999" customHeight="1" x14ac:dyDescent="0.25">
      <c r="A793" s="363"/>
      <c r="D793" s="363"/>
      <c r="E793" s="363"/>
      <c r="F793" s="363"/>
      <c r="G793" s="363"/>
      <c r="H793" s="363"/>
      <c r="I793" s="363"/>
      <c r="J793" s="68">
        <f t="shared" si="1078"/>
        <v>911</v>
      </c>
      <c r="K793" s="427" t="str">
        <f t="shared" si="1085"/>
        <v>Thelymitra latiloba</v>
      </c>
      <c r="L793" s="372">
        <v>911</v>
      </c>
      <c r="M793" s="427" t="s">
        <v>1780</v>
      </c>
      <c r="N793" s="79" t="s">
        <v>945</v>
      </c>
      <c r="O793" s="363" t="str">
        <f t="shared" si="1068"/>
        <v>S</v>
      </c>
      <c r="P793" s="70" t="s">
        <v>3381</v>
      </c>
      <c r="Q793" s="364" t="s">
        <v>3382</v>
      </c>
      <c r="R793" s="373">
        <v>42993</v>
      </c>
      <c r="S793" s="365">
        <v>43039</v>
      </c>
      <c r="T793" s="603" t="s">
        <v>7894</v>
      </c>
      <c r="U793" s="603" t="s">
        <v>7894</v>
      </c>
      <c r="V793" s="603" t="s">
        <v>7894</v>
      </c>
      <c r="W793" s="603" t="s">
        <v>7894</v>
      </c>
      <c r="X793" s="603" t="s">
        <v>7894</v>
      </c>
      <c r="Y793" s="603" t="s">
        <v>7894</v>
      </c>
      <c r="Z793" s="603" t="s">
        <v>7894</v>
      </c>
      <c r="AA793" s="603" t="s">
        <v>7894</v>
      </c>
      <c r="AB793" s="603" t="s">
        <v>4828</v>
      </c>
      <c r="AC793" s="603" t="s">
        <v>4829</v>
      </c>
      <c r="AD793" s="603" t="s">
        <v>7894</v>
      </c>
      <c r="AE793" s="603" t="s">
        <v>7894</v>
      </c>
      <c r="AF793" s="605" t="s">
        <v>7896</v>
      </c>
      <c r="AG793" s="605" t="s">
        <v>7943</v>
      </c>
      <c r="AH793" s="366" t="s">
        <v>685</v>
      </c>
      <c r="AI793" s="363">
        <f t="shared" si="1144"/>
        <v>6</v>
      </c>
      <c r="AJ793" s="363">
        <v>39</v>
      </c>
      <c r="AK793" s="413" t="str">
        <f t="shared" si="1079"/>
        <v>Stripped Sun Orchids</v>
      </c>
      <c r="AL793" s="413" t="str">
        <f t="shared" si="1080"/>
        <v>Thelymitra campanulata</v>
      </c>
      <c r="AM793" s="486" t="s">
        <v>7607</v>
      </c>
      <c r="AS793" s="69">
        <f t="shared" si="1058"/>
        <v>38</v>
      </c>
      <c r="AT793" s="69">
        <f t="shared" si="1059"/>
        <v>44</v>
      </c>
      <c r="AU793" s="69">
        <f t="shared" si="1060"/>
        <v>9</v>
      </c>
      <c r="AV793" s="69">
        <f t="shared" si="1061"/>
        <v>10</v>
      </c>
      <c r="AW793" s="81"/>
      <c r="AX793" s="70" t="s">
        <v>3383</v>
      </c>
      <c r="AY793" s="364">
        <v>19822</v>
      </c>
      <c r="AZ793" s="264" t="s">
        <v>48</v>
      </c>
      <c r="BA793" s="238"/>
      <c r="BB793" s="237" t="str">
        <f t="shared" si="1062"/>
        <v/>
      </c>
      <c r="BC793" s="270">
        <f t="shared" si="1089"/>
        <v>911</v>
      </c>
      <c r="BD793" t="str">
        <f t="shared" si="1090"/>
        <v>Thelymitra latiloba</v>
      </c>
      <c r="BE793" s="367" t="e">
        <f>COUNTIFS(#REF!,L793)</f>
        <v>#REF!</v>
      </c>
      <c r="BF793" s="374" t="str">
        <f t="shared" si="1082"/>
        <v>y</v>
      </c>
      <c r="BG793" s="82"/>
      <c r="BH793" s="375"/>
      <c r="BI793" s="374"/>
      <c r="BJ793" s="403"/>
      <c r="CE793" t="str">
        <f t="shared" si="1077"/>
        <v>Jackson's Sun Orchid (Thelymitra jacksonii)</v>
      </c>
      <c r="CF793" s="388" t="str">
        <f t="shared" si="1081"/>
        <v>Thelymitra jacksonii</v>
      </c>
      <c r="CG793" t="str">
        <f t="shared" si="1091"/>
        <v/>
      </c>
      <c r="CH793" t="str">
        <f t="shared" si="1092"/>
        <v/>
      </c>
      <c r="CI793" t="str">
        <f t="shared" si="1093"/>
        <v/>
      </c>
      <c r="CJ793" t="str">
        <f t="shared" si="1094"/>
        <v/>
      </c>
      <c r="CK793" s="359" t="str">
        <f t="shared" si="1095"/>
        <v/>
      </c>
      <c r="CL793" t="str">
        <f t="shared" si="1096"/>
        <v/>
      </c>
      <c r="CM793" t="str">
        <f t="shared" si="1097"/>
        <v/>
      </c>
      <c r="CN793" t="str">
        <f t="shared" si="1098"/>
        <v/>
      </c>
      <c r="CO793" s="359" t="str">
        <f t="shared" si="1099"/>
        <v/>
      </c>
      <c r="CP793" t="str">
        <f t="shared" si="1100"/>
        <v/>
      </c>
      <c r="CQ793" t="str">
        <f t="shared" si="1101"/>
        <v/>
      </c>
      <c r="CR793" t="str">
        <f t="shared" si="1102"/>
        <v/>
      </c>
      <c r="CS793" s="359" t="str">
        <f t="shared" si="1103"/>
        <v/>
      </c>
      <c r="CT793" t="str">
        <f t="shared" si="1104"/>
        <v/>
      </c>
      <c r="CU793" t="str">
        <f t="shared" si="1105"/>
        <v/>
      </c>
      <c r="CV793" t="str">
        <f t="shared" si="1106"/>
        <v/>
      </c>
      <c r="CW793" t="str">
        <f t="shared" si="1107"/>
        <v/>
      </c>
      <c r="CX793" s="359" t="str">
        <f t="shared" si="1108"/>
        <v/>
      </c>
      <c r="CY793" t="str">
        <f t="shared" si="1109"/>
        <v/>
      </c>
      <c r="CZ793" t="str">
        <f t="shared" si="1110"/>
        <v/>
      </c>
      <c r="DA793" t="str">
        <f t="shared" si="1111"/>
        <v/>
      </c>
      <c r="DB793" s="359" t="str">
        <f t="shared" si="1112"/>
        <v/>
      </c>
      <c r="DC793" t="str">
        <f t="shared" si="1113"/>
        <v/>
      </c>
      <c r="DD793" t="str">
        <f t="shared" si="1114"/>
        <v/>
      </c>
      <c r="DE793" t="str">
        <f t="shared" si="1115"/>
        <v/>
      </c>
      <c r="DF793" s="359" t="str">
        <f t="shared" si="1116"/>
        <v/>
      </c>
      <c r="DG793" t="str">
        <f t="shared" si="1117"/>
        <v/>
      </c>
      <c r="DH793" t="str">
        <f t="shared" si="1118"/>
        <v/>
      </c>
      <c r="DI793" t="str">
        <f t="shared" si="1119"/>
        <v/>
      </c>
      <c r="DJ793" t="str">
        <f t="shared" si="1120"/>
        <v/>
      </c>
      <c r="DK793" s="359" t="str">
        <f t="shared" si="1121"/>
        <v/>
      </c>
      <c r="DL793" t="str">
        <f t="shared" si="1122"/>
        <v/>
      </c>
      <c r="DM793" t="str">
        <f t="shared" si="1123"/>
        <v/>
      </c>
      <c r="DN793" t="str">
        <f t="shared" si="1124"/>
        <v/>
      </c>
      <c r="DO793" s="359" t="str">
        <f t="shared" si="1125"/>
        <v/>
      </c>
      <c r="DP793" t="str">
        <f t="shared" si="1126"/>
        <v/>
      </c>
      <c r="DQ793" t="str">
        <f t="shared" si="1127"/>
        <v/>
      </c>
      <c r="DR793" t="str">
        <f t="shared" si="1128"/>
        <v/>
      </c>
      <c r="DS793" s="359" t="str">
        <f t="shared" si="1129"/>
        <v/>
      </c>
      <c r="DT793" t="str">
        <f t="shared" si="1130"/>
        <v/>
      </c>
      <c r="DU793" t="str">
        <f t="shared" si="1131"/>
        <v/>
      </c>
      <c r="DV793" t="str">
        <f t="shared" si="1132"/>
        <v/>
      </c>
      <c r="DW793" t="str">
        <f t="shared" si="1133"/>
        <v/>
      </c>
      <c r="DX793" s="359" t="str">
        <f t="shared" si="1134"/>
        <v/>
      </c>
      <c r="DY793" t="str">
        <f t="shared" si="1135"/>
        <v/>
      </c>
      <c r="DZ793" t="str">
        <f t="shared" si="1136"/>
        <v/>
      </c>
      <c r="EA793" t="str">
        <f t="shared" si="1137"/>
        <v/>
      </c>
      <c r="EB793" s="359" t="str">
        <f t="shared" si="1138"/>
        <v/>
      </c>
      <c r="EC793" t="str">
        <f t="shared" si="1139"/>
        <v/>
      </c>
      <c r="ED793" t="str">
        <f t="shared" si="1140"/>
        <v/>
      </c>
      <c r="EE793" t="str">
        <f t="shared" si="1141"/>
        <v/>
      </c>
      <c r="EF793" t="str">
        <f t="shared" si="1142"/>
        <v/>
      </c>
      <c r="EG793" s="359" t="str">
        <f t="shared" si="1143"/>
        <v/>
      </c>
      <c r="EH793" t="str">
        <f t="shared" si="1086"/>
        <v>Thelymitra jacksonii</v>
      </c>
      <c r="EJ793" t="str">
        <f t="shared" si="1063"/>
        <v>Thelymitra latiloba</v>
      </c>
      <c r="EK793" s="100">
        <f t="shared" si="1087"/>
        <v>0</v>
      </c>
      <c r="EL793" s="3">
        <f t="shared" si="1145"/>
        <v>0</v>
      </c>
      <c r="EM793" s="3">
        <f t="shared" si="1145"/>
        <v>0</v>
      </c>
      <c r="EN793" s="3">
        <f t="shared" si="1145"/>
        <v>0</v>
      </c>
      <c r="EO793" s="3">
        <f t="shared" si="1145"/>
        <v>0</v>
      </c>
      <c r="EP793" s="3">
        <f t="shared" si="1145"/>
        <v>0</v>
      </c>
      <c r="EQ793" s="3">
        <f t="shared" si="1145"/>
        <v>0</v>
      </c>
      <c r="ER793" s="3">
        <f t="shared" si="1145"/>
        <v>0</v>
      </c>
      <c r="ES793" s="3">
        <f t="shared" si="1145"/>
        <v>1</v>
      </c>
      <c r="ET793" s="3">
        <f t="shared" si="1145"/>
        <v>1</v>
      </c>
      <c r="EU793" s="3">
        <f t="shared" si="1145"/>
        <v>0</v>
      </c>
      <c r="EV793" s="24">
        <f t="shared" si="1145"/>
        <v>0</v>
      </c>
      <c r="EW793" s="245">
        <f t="shared" si="1084"/>
        <v>2</v>
      </c>
      <c r="EX793" s="262" t="str">
        <f t="shared" si="1083"/>
        <v/>
      </c>
    </row>
    <row r="794" spans="1:154" ht="16.149999999999999" customHeight="1" x14ac:dyDescent="0.25">
      <c r="A794" s="363"/>
      <c r="D794" s="363"/>
      <c r="E794" s="363"/>
      <c r="F794" s="363"/>
      <c r="G794" s="363"/>
      <c r="H794" s="363"/>
      <c r="I794" s="363"/>
      <c r="J794" s="68">
        <f t="shared" si="1078"/>
        <v>966</v>
      </c>
      <c r="K794" s="427" t="str">
        <f t="shared" si="1085"/>
        <v>Thelymitra macrophylla</v>
      </c>
      <c r="L794" s="372">
        <v>966</v>
      </c>
      <c r="M794" s="427" t="s">
        <v>1780</v>
      </c>
      <c r="N794" s="79" t="s">
        <v>172</v>
      </c>
      <c r="O794" s="363" t="str">
        <f t="shared" si="1068"/>
        <v>S</v>
      </c>
      <c r="P794" s="70" t="s">
        <v>3384</v>
      </c>
      <c r="Q794" s="364" t="s">
        <v>1876</v>
      </c>
      <c r="R794" s="365">
        <v>42978</v>
      </c>
      <c r="S794" s="365">
        <v>43039</v>
      </c>
      <c r="T794" s="603" t="s">
        <v>7894</v>
      </c>
      <c r="U794" s="603" t="s">
        <v>7894</v>
      </c>
      <c r="V794" s="603" t="s">
        <v>7894</v>
      </c>
      <c r="W794" s="603" t="s">
        <v>7894</v>
      </c>
      <c r="X794" s="603" t="s">
        <v>7894</v>
      </c>
      <c r="Y794" s="603" t="s">
        <v>7894</v>
      </c>
      <c r="Z794" s="603" t="s">
        <v>7894</v>
      </c>
      <c r="AA794" s="603" t="s">
        <v>4827</v>
      </c>
      <c r="AB794" s="603" t="s">
        <v>4828</v>
      </c>
      <c r="AC794" s="603" t="s">
        <v>4829</v>
      </c>
      <c r="AD794" s="603" t="s">
        <v>7894</v>
      </c>
      <c r="AE794" s="603" t="s">
        <v>7894</v>
      </c>
      <c r="AF794" s="605" t="s">
        <v>7900</v>
      </c>
      <c r="AG794" s="605" t="s">
        <v>7944</v>
      </c>
      <c r="AH794" s="366" t="s">
        <v>685</v>
      </c>
      <c r="AI794" s="363">
        <f t="shared" si="1144"/>
        <v>6</v>
      </c>
      <c r="AJ794" s="363">
        <v>43</v>
      </c>
      <c r="AK794" s="413" t="str">
        <f t="shared" si="1079"/>
        <v>Blue Sun Orchids</v>
      </c>
      <c r="AL794" s="413" t="str">
        <f t="shared" si="1080"/>
        <v>Thelymitra macrophylla</v>
      </c>
      <c r="AM794" s="486" t="s">
        <v>7607</v>
      </c>
      <c r="AS794" s="69">
        <f t="shared" si="1058"/>
        <v>36</v>
      </c>
      <c r="AT794" s="69">
        <f t="shared" si="1059"/>
        <v>44</v>
      </c>
      <c r="AU794" s="69">
        <f t="shared" si="1060"/>
        <v>8</v>
      </c>
      <c r="AV794" s="69">
        <f t="shared" si="1061"/>
        <v>10</v>
      </c>
      <c r="AW794" s="81"/>
      <c r="AX794" s="70" t="s">
        <v>3385</v>
      </c>
      <c r="AY794" s="364">
        <v>11053</v>
      </c>
      <c r="AZ794" s="264" t="s">
        <v>48</v>
      </c>
      <c r="BA794" s="238"/>
      <c r="BB794" s="237" t="str">
        <f t="shared" si="1062"/>
        <v/>
      </c>
      <c r="BC794" s="270">
        <f t="shared" si="1089"/>
        <v>966</v>
      </c>
      <c r="BD794" t="str">
        <f t="shared" si="1090"/>
        <v>Thelymitra macrophylla</v>
      </c>
      <c r="BE794" s="367" t="e">
        <f>COUNTIFS(#REF!,L794)</f>
        <v>#REF!</v>
      </c>
      <c r="BF794" s="374" t="str">
        <f t="shared" si="1082"/>
        <v>y</v>
      </c>
      <c r="BG794" s="82"/>
      <c r="BH794" s="375"/>
      <c r="BI794" s="374"/>
      <c r="BJ794" s="403"/>
      <c r="CE794" t="str">
        <f t="shared" si="1077"/>
        <v>Wandoo Sun Orchid (Thelymitra latiloba)</v>
      </c>
      <c r="CF794" s="388" t="str">
        <f t="shared" si="1081"/>
        <v>Thelymitra latiloba</v>
      </c>
      <c r="CG794" t="str">
        <f t="shared" si="1091"/>
        <v/>
      </c>
      <c r="CH794" t="str">
        <f t="shared" si="1092"/>
        <v/>
      </c>
      <c r="CI794" t="str">
        <f t="shared" si="1093"/>
        <v/>
      </c>
      <c r="CJ794" t="str">
        <f t="shared" si="1094"/>
        <v/>
      </c>
      <c r="CK794" s="359" t="str">
        <f t="shared" si="1095"/>
        <v/>
      </c>
      <c r="CL794" t="str">
        <f t="shared" si="1096"/>
        <v/>
      </c>
      <c r="CM794" t="str">
        <f t="shared" si="1097"/>
        <v/>
      </c>
      <c r="CN794" t="str">
        <f t="shared" si="1098"/>
        <v/>
      </c>
      <c r="CO794" s="359" t="str">
        <f t="shared" si="1099"/>
        <v/>
      </c>
      <c r="CP794" t="str">
        <f t="shared" si="1100"/>
        <v/>
      </c>
      <c r="CQ794" t="str">
        <f t="shared" si="1101"/>
        <v/>
      </c>
      <c r="CR794" t="str">
        <f t="shared" si="1102"/>
        <v/>
      </c>
      <c r="CS794" s="359" t="str">
        <f t="shared" si="1103"/>
        <v/>
      </c>
      <c r="CT794" t="str">
        <f t="shared" si="1104"/>
        <v/>
      </c>
      <c r="CU794" t="str">
        <f t="shared" si="1105"/>
        <v/>
      </c>
      <c r="CV794" t="str">
        <f t="shared" si="1106"/>
        <v/>
      </c>
      <c r="CW794" t="str">
        <f t="shared" si="1107"/>
        <v/>
      </c>
      <c r="CX794" s="359" t="str">
        <f t="shared" si="1108"/>
        <v/>
      </c>
      <c r="CY794" t="str">
        <f t="shared" si="1109"/>
        <v/>
      </c>
      <c r="CZ794" t="str">
        <f t="shared" si="1110"/>
        <v/>
      </c>
      <c r="DA794" t="str">
        <f t="shared" si="1111"/>
        <v/>
      </c>
      <c r="DB794" s="359" t="str">
        <f t="shared" si="1112"/>
        <v/>
      </c>
      <c r="DC794" t="str">
        <f t="shared" si="1113"/>
        <v/>
      </c>
      <c r="DD794" t="str">
        <f t="shared" si="1114"/>
        <v/>
      </c>
      <c r="DE794" t="str">
        <f t="shared" si="1115"/>
        <v/>
      </c>
      <c r="DF794" s="359" t="str">
        <f t="shared" si="1116"/>
        <v/>
      </c>
      <c r="DG794" t="str">
        <f t="shared" si="1117"/>
        <v/>
      </c>
      <c r="DH794" t="str">
        <f t="shared" si="1118"/>
        <v/>
      </c>
      <c r="DI794" t="str">
        <f t="shared" si="1119"/>
        <v/>
      </c>
      <c r="DJ794" t="str">
        <f t="shared" si="1120"/>
        <v/>
      </c>
      <c r="DK794" s="359" t="str">
        <f t="shared" si="1121"/>
        <v/>
      </c>
      <c r="DL794" t="str">
        <f t="shared" si="1122"/>
        <v/>
      </c>
      <c r="DM794" t="str">
        <f t="shared" si="1123"/>
        <v/>
      </c>
      <c r="DN794" t="str">
        <f t="shared" si="1124"/>
        <v/>
      </c>
      <c r="DO794" s="359" t="str">
        <f t="shared" si="1125"/>
        <v/>
      </c>
      <c r="DP794" t="str">
        <f t="shared" si="1126"/>
        <v/>
      </c>
      <c r="DQ794" t="str">
        <f t="shared" si="1127"/>
        <v/>
      </c>
      <c r="DR794" t="str">
        <f t="shared" si="1128"/>
        <v>X</v>
      </c>
      <c r="DS794" s="359" t="str">
        <f t="shared" si="1129"/>
        <v>X</v>
      </c>
      <c r="DT794" t="str">
        <f t="shared" si="1130"/>
        <v>X</v>
      </c>
      <c r="DU794" t="str">
        <f t="shared" si="1131"/>
        <v>X</v>
      </c>
      <c r="DV794" t="str">
        <f t="shared" si="1132"/>
        <v>X</v>
      </c>
      <c r="DW794" t="str">
        <f t="shared" si="1133"/>
        <v>X</v>
      </c>
      <c r="DX794" s="359" t="str">
        <f t="shared" si="1134"/>
        <v>X</v>
      </c>
      <c r="DY794" t="str">
        <f t="shared" si="1135"/>
        <v/>
      </c>
      <c r="DZ794" t="str">
        <f t="shared" si="1136"/>
        <v/>
      </c>
      <c r="EA794" t="str">
        <f t="shared" si="1137"/>
        <v/>
      </c>
      <c r="EB794" s="359" t="str">
        <f t="shared" si="1138"/>
        <v/>
      </c>
      <c r="EC794" t="str">
        <f t="shared" si="1139"/>
        <v/>
      </c>
      <c r="ED794" t="str">
        <f t="shared" si="1140"/>
        <v/>
      </c>
      <c r="EE794" t="str">
        <f t="shared" si="1141"/>
        <v/>
      </c>
      <c r="EF794" t="str">
        <f t="shared" si="1142"/>
        <v/>
      </c>
      <c r="EG794" s="359" t="str">
        <f t="shared" si="1143"/>
        <v/>
      </c>
      <c r="EH794" t="str">
        <f t="shared" si="1086"/>
        <v>Thelymitra latiloba</v>
      </c>
      <c r="EJ794" t="str">
        <f t="shared" si="1063"/>
        <v>Thelymitra macrophylla</v>
      </c>
      <c r="EK794" s="100">
        <f t="shared" si="1087"/>
        <v>0</v>
      </c>
      <c r="EL794" s="3">
        <f t="shared" si="1145"/>
        <v>0</v>
      </c>
      <c r="EM794" s="3">
        <f t="shared" si="1145"/>
        <v>0</v>
      </c>
      <c r="EN794" s="3">
        <f t="shared" si="1145"/>
        <v>0</v>
      </c>
      <c r="EO794" s="3">
        <f t="shared" si="1145"/>
        <v>0</v>
      </c>
      <c r="EP794" s="3">
        <f t="shared" si="1145"/>
        <v>0</v>
      </c>
      <c r="EQ794" s="3">
        <f t="shared" si="1145"/>
        <v>0</v>
      </c>
      <c r="ER794" s="3">
        <f t="shared" si="1145"/>
        <v>1</v>
      </c>
      <c r="ES794" s="3">
        <f t="shared" si="1145"/>
        <v>1</v>
      </c>
      <c r="ET794" s="3">
        <f t="shared" si="1145"/>
        <v>1</v>
      </c>
      <c r="EU794" s="3">
        <f t="shared" si="1145"/>
        <v>0</v>
      </c>
      <c r="EV794" s="24">
        <f t="shared" si="1145"/>
        <v>0</v>
      </c>
      <c r="EW794" s="245">
        <f t="shared" si="1084"/>
        <v>3</v>
      </c>
      <c r="EX794" s="262" t="str">
        <f t="shared" si="1083"/>
        <v/>
      </c>
    </row>
    <row r="795" spans="1:154" ht="16.149999999999999" customHeight="1" x14ac:dyDescent="0.25">
      <c r="A795" s="363"/>
      <c r="D795" s="363"/>
      <c r="E795" s="363"/>
      <c r="F795" s="363"/>
      <c r="G795" s="363"/>
      <c r="H795" s="363"/>
      <c r="I795" s="363"/>
      <c r="J795" s="68">
        <f t="shared" si="1078"/>
        <v>1021</v>
      </c>
      <c r="K795" s="427" t="str">
        <f t="shared" si="1085"/>
        <v>Thelymitra maculata</v>
      </c>
      <c r="L795" s="372">
        <v>1021</v>
      </c>
      <c r="M795" s="427" t="s">
        <v>1780</v>
      </c>
      <c r="N795" s="79" t="s">
        <v>657</v>
      </c>
      <c r="O795" s="363" t="str">
        <f t="shared" si="1068"/>
        <v>S</v>
      </c>
      <c r="P795" s="70" t="s">
        <v>3386</v>
      </c>
      <c r="Q795" s="364" t="s">
        <v>3387</v>
      </c>
      <c r="R795" s="365">
        <v>42947</v>
      </c>
      <c r="S795" s="365">
        <v>42979</v>
      </c>
      <c r="T795" s="603" t="s">
        <v>7894</v>
      </c>
      <c r="U795" s="603" t="s">
        <v>7894</v>
      </c>
      <c r="V795" s="603" t="s">
        <v>7894</v>
      </c>
      <c r="W795" s="603" t="s">
        <v>7894</v>
      </c>
      <c r="X795" s="603" t="s">
        <v>7894</v>
      </c>
      <c r="Y795" s="603" t="s">
        <v>7894</v>
      </c>
      <c r="Z795" s="603" t="s">
        <v>4826</v>
      </c>
      <c r="AA795" s="603" t="s">
        <v>4827</v>
      </c>
      <c r="AB795" s="603" t="s">
        <v>4828</v>
      </c>
      <c r="AC795" s="603" t="s">
        <v>7894</v>
      </c>
      <c r="AD795" s="603" t="s">
        <v>7894</v>
      </c>
      <c r="AE795" s="603" t="s">
        <v>7894</v>
      </c>
      <c r="AF795" s="605" t="s">
        <v>7909</v>
      </c>
      <c r="AG795" s="605" t="s">
        <v>7952</v>
      </c>
      <c r="AH795" s="366" t="s">
        <v>685</v>
      </c>
      <c r="AI795" s="363">
        <f t="shared" si="1144"/>
        <v>6</v>
      </c>
      <c r="AJ795" s="363">
        <v>46</v>
      </c>
      <c r="AK795" s="602" t="str">
        <f t="shared" si="1079"/>
        <v>Lobed Sun Orchids</v>
      </c>
      <c r="AL795" s="602" t="str">
        <f t="shared" si="1080"/>
        <v>Thelymitra spiralis/spiralis</v>
      </c>
      <c r="AM795" s="486" t="s">
        <v>7607</v>
      </c>
      <c r="AS795" s="69">
        <f t="shared" si="1058"/>
        <v>32</v>
      </c>
      <c r="AT795" s="69">
        <f t="shared" si="1059"/>
        <v>35</v>
      </c>
      <c r="AU795" s="69">
        <f t="shared" si="1060"/>
        <v>7</v>
      </c>
      <c r="AV795" s="69">
        <f t="shared" si="1061"/>
        <v>9</v>
      </c>
      <c r="AW795" s="81"/>
      <c r="AX795" s="70" t="s">
        <v>3388</v>
      </c>
      <c r="AY795" s="364">
        <v>20736</v>
      </c>
      <c r="AZ795" s="264" t="s">
        <v>48</v>
      </c>
      <c r="BA795" s="238"/>
      <c r="BB795" s="237" t="str">
        <f t="shared" si="1062"/>
        <v/>
      </c>
      <c r="BC795" s="270">
        <f t="shared" si="1089"/>
        <v>1021</v>
      </c>
      <c r="BD795" t="str">
        <f t="shared" si="1090"/>
        <v>Thelymitra maculata</v>
      </c>
      <c r="BE795" s="367" t="e">
        <f>COUNTIFS(#REF!,L795)</f>
        <v>#REF!</v>
      </c>
      <c r="BF795" s="374" t="str">
        <f t="shared" si="1082"/>
        <v>y</v>
      </c>
      <c r="BG795" s="82"/>
      <c r="BH795" s="375"/>
      <c r="BI795" s="374"/>
      <c r="BJ795" s="403"/>
      <c r="CE795" t="str">
        <f t="shared" si="1077"/>
        <v>Scented Sun Orchid (Thelymitra macrophylla)</v>
      </c>
      <c r="CF795" s="388" t="str">
        <f t="shared" si="1081"/>
        <v>Thelymitra macrophylla</v>
      </c>
      <c r="CG795" t="str">
        <f t="shared" si="1091"/>
        <v/>
      </c>
      <c r="CH795" t="str">
        <f t="shared" si="1092"/>
        <v/>
      </c>
      <c r="CI795" t="str">
        <f t="shared" si="1093"/>
        <v/>
      </c>
      <c r="CJ795" t="str">
        <f t="shared" si="1094"/>
        <v/>
      </c>
      <c r="CK795" s="359" t="str">
        <f t="shared" si="1095"/>
        <v/>
      </c>
      <c r="CL795" t="str">
        <f t="shared" si="1096"/>
        <v/>
      </c>
      <c r="CM795" t="str">
        <f t="shared" si="1097"/>
        <v/>
      </c>
      <c r="CN795" t="str">
        <f t="shared" si="1098"/>
        <v/>
      </c>
      <c r="CO795" s="359" t="str">
        <f t="shared" si="1099"/>
        <v/>
      </c>
      <c r="CP795" t="str">
        <f t="shared" si="1100"/>
        <v/>
      </c>
      <c r="CQ795" t="str">
        <f t="shared" si="1101"/>
        <v/>
      </c>
      <c r="CR795" t="str">
        <f t="shared" si="1102"/>
        <v/>
      </c>
      <c r="CS795" s="359" t="str">
        <f t="shared" si="1103"/>
        <v/>
      </c>
      <c r="CT795" t="str">
        <f t="shared" si="1104"/>
        <v/>
      </c>
      <c r="CU795" t="str">
        <f t="shared" si="1105"/>
        <v/>
      </c>
      <c r="CV795" t="str">
        <f t="shared" si="1106"/>
        <v/>
      </c>
      <c r="CW795" t="str">
        <f t="shared" si="1107"/>
        <v/>
      </c>
      <c r="CX795" s="359" t="str">
        <f t="shared" si="1108"/>
        <v/>
      </c>
      <c r="CY795" t="str">
        <f t="shared" si="1109"/>
        <v/>
      </c>
      <c r="CZ795" t="str">
        <f t="shared" si="1110"/>
        <v/>
      </c>
      <c r="DA795" t="str">
        <f t="shared" si="1111"/>
        <v/>
      </c>
      <c r="DB795" s="359" t="str">
        <f t="shared" si="1112"/>
        <v/>
      </c>
      <c r="DC795" t="str">
        <f t="shared" si="1113"/>
        <v/>
      </c>
      <c r="DD795" t="str">
        <f t="shared" si="1114"/>
        <v/>
      </c>
      <c r="DE795" t="str">
        <f t="shared" si="1115"/>
        <v/>
      </c>
      <c r="DF795" s="359" t="str">
        <f t="shared" si="1116"/>
        <v/>
      </c>
      <c r="DG795" t="str">
        <f t="shared" si="1117"/>
        <v/>
      </c>
      <c r="DH795" t="str">
        <f t="shared" si="1118"/>
        <v/>
      </c>
      <c r="DI795" t="str">
        <f t="shared" si="1119"/>
        <v/>
      </c>
      <c r="DJ795" t="str">
        <f t="shared" si="1120"/>
        <v/>
      </c>
      <c r="DK795" s="359" t="str">
        <f t="shared" si="1121"/>
        <v/>
      </c>
      <c r="DL795" t="str">
        <f t="shared" si="1122"/>
        <v/>
      </c>
      <c r="DM795" t="str">
        <f t="shared" si="1123"/>
        <v/>
      </c>
      <c r="DN795" t="str">
        <f t="shared" si="1124"/>
        <v/>
      </c>
      <c r="DO795" s="359" t="str">
        <f t="shared" si="1125"/>
        <v/>
      </c>
      <c r="DP795" t="str">
        <f t="shared" si="1126"/>
        <v>X</v>
      </c>
      <c r="DQ795" t="str">
        <f t="shared" si="1127"/>
        <v>X</v>
      </c>
      <c r="DR795" t="str">
        <f t="shared" si="1128"/>
        <v>X</v>
      </c>
      <c r="DS795" s="359" t="str">
        <f t="shared" si="1129"/>
        <v>X</v>
      </c>
      <c r="DT795" t="str">
        <f t="shared" si="1130"/>
        <v>X</v>
      </c>
      <c r="DU795" t="str">
        <f t="shared" si="1131"/>
        <v>X</v>
      </c>
      <c r="DV795" t="str">
        <f t="shared" si="1132"/>
        <v>X</v>
      </c>
      <c r="DW795" t="str">
        <f t="shared" si="1133"/>
        <v>X</v>
      </c>
      <c r="DX795" s="359" t="str">
        <f t="shared" si="1134"/>
        <v>X</v>
      </c>
      <c r="DY795" t="str">
        <f t="shared" si="1135"/>
        <v/>
      </c>
      <c r="DZ795" t="str">
        <f t="shared" si="1136"/>
        <v/>
      </c>
      <c r="EA795" t="str">
        <f t="shared" si="1137"/>
        <v/>
      </c>
      <c r="EB795" s="359" t="str">
        <f t="shared" si="1138"/>
        <v/>
      </c>
      <c r="EC795" t="str">
        <f t="shared" si="1139"/>
        <v/>
      </c>
      <c r="ED795" t="str">
        <f t="shared" si="1140"/>
        <v/>
      </c>
      <c r="EE795" t="str">
        <f t="shared" si="1141"/>
        <v/>
      </c>
      <c r="EF795" t="str">
        <f t="shared" si="1142"/>
        <v/>
      </c>
      <c r="EG795" s="359" t="str">
        <f t="shared" si="1143"/>
        <v/>
      </c>
      <c r="EH795" t="str">
        <f t="shared" si="1086"/>
        <v>Thelymitra macrophylla</v>
      </c>
      <c r="EJ795" t="str">
        <f t="shared" si="1063"/>
        <v>Thelymitra maculata</v>
      </c>
      <c r="EK795" s="100">
        <f t="shared" si="1087"/>
        <v>0</v>
      </c>
      <c r="EL795" s="3">
        <f t="shared" si="1145"/>
        <v>0</v>
      </c>
      <c r="EM795" s="3">
        <f t="shared" si="1145"/>
        <v>0</v>
      </c>
      <c r="EN795" s="3">
        <f t="shared" si="1145"/>
        <v>0</v>
      </c>
      <c r="EO795" s="3">
        <f t="shared" si="1145"/>
        <v>0</v>
      </c>
      <c r="EP795" s="3">
        <f t="shared" si="1145"/>
        <v>0</v>
      </c>
      <c r="EQ795" s="3">
        <f t="shared" si="1145"/>
        <v>1</v>
      </c>
      <c r="ER795" s="3">
        <f t="shared" si="1145"/>
        <v>1</v>
      </c>
      <c r="ES795" s="3">
        <f t="shared" si="1145"/>
        <v>1</v>
      </c>
      <c r="ET795" s="3">
        <f t="shared" si="1145"/>
        <v>0</v>
      </c>
      <c r="EU795" s="3">
        <f t="shared" si="1145"/>
        <v>0</v>
      </c>
      <c r="EV795" s="24">
        <f t="shared" si="1145"/>
        <v>0</v>
      </c>
      <c r="EW795" s="245">
        <f t="shared" si="1084"/>
        <v>3</v>
      </c>
      <c r="EX795" s="262" t="str">
        <f t="shared" si="1083"/>
        <v/>
      </c>
    </row>
    <row r="796" spans="1:154" ht="16.149999999999999" customHeight="1" x14ac:dyDescent="0.25">
      <c r="A796" s="363"/>
      <c r="D796" s="363"/>
      <c r="E796" s="363"/>
      <c r="F796" s="363"/>
      <c r="G796" s="363"/>
      <c r="H796" s="363"/>
      <c r="I796" s="363"/>
      <c r="J796" s="68">
        <f t="shared" si="1078"/>
        <v>893</v>
      </c>
      <c r="K796" s="427" t="str">
        <f t="shared" si="1085"/>
        <v>Thelymitra magnifica</v>
      </c>
      <c r="L796" s="372">
        <v>893</v>
      </c>
      <c r="M796" s="427" t="s">
        <v>1780</v>
      </c>
      <c r="N796" s="79" t="s">
        <v>306</v>
      </c>
      <c r="O796" s="363" t="str">
        <f t="shared" si="1068"/>
        <v>S</v>
      </c>
      <c r="P796" s="70" t="s">
        <v>3389</v>
      </c>
      <c r="Q796" s="364" t="s">
        <v>3390</v>
      </c>
      <c r="R796" s="365">
        <v>43008</v>
      </c>
      <c r="S796" s="365">
        <v>43039</v>
      </c>
      <c r="T796" s="603" t="s">
        <v>7894</v>
      </c>
      <c r="U796" s="603" t="s">
        <v>7894</v>
      </c>
      <c r="V796" s="603" t="s">
        <v>7894</v>
      </c>
      <c r="W796" s="603" t="s">
        <v>7894</v>
      </c>
      <c r="X796" s="603" t="s">
        <v>7894</v>
      </c>
      <c r="Y796" s="603" t="s">
        <v>7894</v>
      </c>
      <c r="Z796" s="603" t="s">
        <v>7894</v>
      </c>
      <c r="AA796" s="603" t="s">
        <v>7894</v>
      </c>
      <c r="AB796" s="603" t="s">
        <v>4828</v>
      </c>
      <c r="AC796" s="603" t="s">
        <v>4829</v>
      </c>
      <c r="AD796" s="603" t="s">
        <v>7894</v>
      </c>
      <c r="AE796" s="603" t="s">
        <v>7894</v>
      </c>
      <c r="AF796" s="605" t="s">
        <v>7896</v>
      </c>
      <c r="AG796" s="605" t="s">
        <v>7943</v>
      </c>
      <c r="AH796" s="69" t="s">
        <v>1583</v>
      </c>
      <c r="AI796" s="363">
        <f t="shared" si="1144"/>
        <v>1</v>
      </c>
      <c r="AJ796" s="363">
        <v>42</v>
      </c>
      <c r="AK796" s="413" t="str">
        <f t="shared" si="1079"/>
        <v>Sienna Sun Orchids</v>
      </c>
      <c r="AL796" s="413" t="str">
        <f t="shared" si="1080"/>
        <v>Thelymitra fuscolutea</v>
      </c>
      <c r="AM796" s="486" t="s">
        <v>7607</v>
      </c>
      <c r="AS796" s="69">
        <f t="shared" si="1058"/>
        <v>40</v>
      </c>
      <c r="AT796" s="69">
        <f t="shared" si="1059"/>
        <v>44</v>
      </c>
      <c r="AU796" s="69">
        <f t="shared" si="1060"/>
        <v>9</v>
      </c>
      <c r="AV796" s="69">
        <f t="shared" si="1061"/>
        <v>10</v>
      </c>
      <c r="AW796" s="81"/>
      <c r="AX796" s="70" t="s">
        <v>3391</v>
      </c>
      <c r="AY796" s="364">
        <v>20729</v>
      </c>
      <c r="AZ796" s="264" t="s">
        <v>48</v>
      </c>
      <c r="BA796" s="238"/>
      <c r="BB796" s="237" t="str">
        <f t="shared" si="1062"/>
        <v/>
      </c>
      <c r="BC796" s="270">
        <f t="shared" si="1089"/>
        <v>893</v>
      </c>
      <c r="BD796" t="str">
        <f t="shared" si="1090"/>
        <v>Thelymitra magnifica</v>
      </c>
      <c r="BE796" s="367" t="e">
        <f>COUNTIFS(#REF!,L796)</f>
        <v>#REF!</v>
      </c>
      <c r="BF796" s="374" t="str">
        <f t="shared" si="1082"/>
        <v>y</v>
      </c>
      <c r="BG796" s="82"/>
      <c r="BH796" s="375"/>
      <c r="BI796" s="374"/>
      <c r="BJ796" s="403"/>
      <c r="CE796" t="str">
        <f t="shared" si="1077"/>
        <v>Eastern Curly Locks (Thelymitra maculata)</v>
      </c>
      <c r="CF796" s="388" t="str">
        <f t="shared" si="1081"/>
        <v>Thelymitra maculata</v>
      </c>
      <c r="CG796" t="str">
        <f t="shared" si="1091"/>
        <v/>
      </c>
      <c r="CH796" t="str">
        <f t="shared" si="1092"/>
        <v/>
      </c>
      <c r="CI796" t="str">
        <f t="shared" si="1093"/>
        <v/>
      </c>
      <c r="CJ796" t="str">
        <f t="shared" si="1094"/>
        <v/>
      </c>
      <c r="CK796" s="359" t="str">
        <f t="shared" si="1095"/>
        <v/>
      </c>
      <c r="CL796" t="str">
        <f t="shared" si="1096"/>
        <v/>
      </c>
      <c r="CM796" t="str">
        <f t="shared" si="1097"/>
        <v/>
      </c>
      <c r="CN796" t="str">
        <f t="shared" si="1098"/>
        <v/>
      </c>
      <c r="CO796" s="359" t="str">
        <f t="shared" si="1099"/>
        <v/>
      </c>
      <c r="CP796" t="str">
        <f t="shared" si="1100"/>
        <v/>
      </c>
      <c r="CQ796" t="str">
        <f t="shared" si="1101"/>
        <v/>
      </c>
      <c r="CR796" t="str">
        <f t="shared" si="1102"/>
        <v/>
      </c>
      <c r="CS796" s="359" t="str">
        <f t="shared" si="1103"/>
        <v/>
      </c>
      <c r="CT796" t="str">
        <f t="shared" si="1104"/>
        <v/>
      </c>
      <c r="CU796" t="str">
        <f t="shared" si="1105"/>
        <v/>
      </c>
      <c r="CV796" t="str">
        <f t="shared" si="1106"/>
        <v/>
      </c>
      <c r="CW796" t="str">
        <f t="shared" si="1107"/>
        <v/>
      </c>
      <c r="CX796" s="359" t="str">
        <f t="shared" si="1108"/>
        <v/>
      </c>
      <c r="CY796" t="str">
        <f t="shared" si="1109"/>
        <v/>
      </c>
      <c r="CZ796" t="str">
        <f t="shared" si="1110"/>
        <v/>
      </c>
      <c r="DA796" t="str">
        <f t="shared" si="1111"/>
        <v/>
      </c>
      <c r="DB796" s="359" t="str">
        <f t="shared" si="1112"/>
        <v/>
      </c>
      <c r="DC796" t="str">
        <f t="shared" si="1113"/>
        <v/>
      </c>
      <c r="DD796" t="str">
        <f t="shared" si="1114"/>
        <v/>
      </c>
      <c r="DE796" t="str">
        <f t="shared" si="1115"/>
        <v/>
      </c>
      <c r="DF796" s="359" t="str">
        <f t="shared" si="1116"/>
        <v/>
      </c>
      <c r="DG796" t="str">
        <f t="shared" si="1117"/>
        <v/>
      </c>
      <c r="DH796" t="str">
        <f t="shared" si="1118"/>
        <v/>
      </c>
      <c r="DI796" t="str">
        <f t="shared" si="1119"/>
        <v/>
      </c>
      <c r="DJ796" t="str">
        <f t="shared" si="1120"/>
        <v/>
      </c>
      <c r="DK796" s="359" t="str">
        <f t="shared" si="1121"/>
        <v/>
      </c>
      <c r="DL796" t="str">
        <f t="shared" si="1122"/>
        <v>X</v>
      </c>
      <c r="DM796" t="str">
        <f t="shared" si="1123"/>
        <v>X</v>
      </c>
      <c r="DN796" t="str">
        <f t="shared" si="1124"/>
        <v>X</v>
      </c>
      <c r="DO796" s="359" t="str">
        <f t="shared" si="1125"/>
        <v>X</v>
      </c>
      <c r="DP796" t="str">
        <f t="shared" si="1126"/>
        <v/>
      </c>
      <c r="DQ796" t="str">
        <f t="shared" si="1127"/>
        <v/>
      </c>
      <c r="DR796" t="str">
        <f t="shared" si="1128"/>
        <v/>
      </c>
      <c r="DS796" s="359" t="str">
        <f t="shared" si="1129"/>
        <v/>
      </c>
      <c r="DT796" t="str">
        <f t="shared" si="1130"/>
        <v/>
      </c>
      <c r="DU796" t="str">
        <f t="shared" si="1131"/>
        <v/>
      </c>
      <c r="DV796" t="str">
        <f t="shared" si="1132"/>
        <v/>
      </c>
      <c r="DW796" t="str">
        <f t="shared" si="1133"/>
        <v/>
      </c>
      <c r="DX796" s="359" t="str">
        <f t="shared" si="1134"/>
        <v/>
      </c>
      <c r="DY796" t="str">
        <f t="shared" si="1135"/>
        <v/>
      </c>
      <c r="DZ796" t="str">
        <f t="shared" si="1136"/>
        <v/>
      </c>
      <c r="EA796" t="str">
        <f t="shared" si="1137"/>
        <v/>
      </c>
      <c r="EB796" s="359" t="str">
        <f t="shared" si="1138"/>
        <v/>
      </c>
      <c r="EC796" t="str">
        <f t="shared" si="1139"/>
        <v/>
      </c>
      <c r="ED796" t="str">
        <f t="shared" si="1140"/>
        <v/>
      </c>
      <c r="EE796" t="str">
        <f t="shared" si="1141"/>
        <v/>
      </c>
      <c r="EF796" t="str">
        <f t="shared" si="1142"/>
        <v/>
      </c>
      <c r="EG796" s="359" t="str">
        <f t="shared" si="1143"/>
        <v/>
      </c>
      <c r="EH796" t="str">
        <f t="shared" si="1086"/>
        <v>Thelymitra maculata</v>
      </c>
      <c r="EJ796" t="str">
        <f t="shared" si="1063"/>
        <v>Thelymitra magnifica</v>
      </c>
      <c r="EK796" s="100">
        <f t="shared" si="1087"/>
        <v>0</v>
      </c>
      <c r="EL796" s="3">
        <f t="shared" si="1145"/>
        <v>0</v>
      </c>
      <c r="EM796" s="3">
        <f t="shared" si="1145"/>
        <v>0</v>
      </c>
      <c r="EN796" s="3">
        <f t="shared" si="1145"/>
        <v>0</v>
      </c>
      <c r="EO796" s="3">
        <f t="shared" si="1145"/>
        <v>0</v>
      </c>
      <c r="EP796" s="3">
        <f t="shared" si="1145"/>
        <v>0</v>
      </c>
      <c r="EQ796" s="3">
        <f t="shared" si="1145"/>
        <v>0</v>
      </c>
      <c r="ER796" s="3">
        <f t="shared" si="1145"/>
        <v>0</v>
      </c>
      <c r="ES796" s="3">
        <f t="shared" si="1145"/>
        <v>1</v>
      </c>
      <c r="ET796" s="3">
        <f t="shared" si="1145"/>
        <v>1</v>
      </c>
      <c r="EU796" s="3">
        <f t="shared" si="1145"/>
        <v>0</v>
      </c>
      <c r="EV796" s="24">
        <f t="shared" si="1145"/>
        <v>0</v>
      </c>
      <c r="EW796" s="245">
        <f t="shared" si="1084"/>
        <v>2</v>
      </c>
      <c r="EX796" s="262" t="str">
        <f t="shared" si="1083"/>
        <v/>
      </c>
    </row>
    <row r="797" spans="1:154" ht="16.149999999999999" customHeight="1" x14ac:dyDescent="0.25">
      <c r="A797" s="363"/>
      <c r="D797" s="363"/>
      <c r="E797" s="363"/>
      <c r="F797" s="363"/>
      <c r="G797" s="363"/>
      <c r="H797" s="363"/>
      <c r="I797" s="363"/>
      <c r="J797" s="68">
        <f t="shared" si="1078"/>
        <v>830</v>
      </c>
      <c r="K797" s="427" t="str">
        <f t="shared" si="1085"/>
        <v>Thelymitra mucida</v>
      </c>
      <c r="L797" s="372">
        <v>830</v>
      </c>
      <c r="M797" s="427" t="s">
        <v>1780</v>
      </c>
      <c r="N797" s="79" t="s">
        <v>547</v>
      </c>
      <c r="O797" s="363" t="str">
        <f t="shared" si="1068"/>
        <v>S</v>
      </c>
      <c r="P797" s="70" t="s">
        <v>3392</v>
      </c>
      <c r="Q797" s="364" t="s">
        <v>3393</v>
      </c>
      <c r="R797" s="365">
        <v>42993</v>
      </c>
      <c r="S797" s="365">
        <v>43069</v>
      </c>
      <c r="T797" s="603" t="s">
        <v>7894</v>
      </c>
      <c r="U797" s="603" t="s">
        <v>7894</v>
      </c>
      <c r="V797" s="603" t="s">
        <v>7894</v>
      </c>
      <c r="W797" s="603" t="s">
        <v>7894</v>
      </c>
      <c r="X797" s="603" t="s">
        <v>7894</v>
      </c>
      <c r="Y797" s="603" t="s">
        <v>7894</v>
      </c>
      <c r="Z797" s="603" t="s">
        <v>7894</v>
      </c>
      <c r="AA797" s="603" t="s">
        <v>7894</v>
      </c>
      <c r="AB797" s="603" t="s">
        <v>4828</v>
      </c>
      <c r="AC797" s="603" t="s">
        <v>4829</v>
      </c>
      <c r="AD797" s="603" t="s">
        <v>4830</v>
      </c>
      <c r="AE797" s="603" t="s">
        <v>7894</v>
      </c>
      <c r="AF797" s="605" t="s">
        <v>7902</v>
      </c>
      <c r="AG797" s="605" t="s">
        <v>7946</v>
      </c>
      <c r="AH797" s="366" t="s">
        <v>685</v>
      </c>
      <c r="AI797" s="363">
        <f t="shared" si="1144"/>
        <v>6</v>
      </c>
      <c r="AJ797" s="363">
        <v>43</v>
      </c>
      <c r="AK797" s="413" t="str">
        <f t="shared" si="1079"/>
        <v>Blue Sun Orchids</v>
      </c>
      <c r="AL797" s="413" t="str">
        <f t="shared" si="1080"/>
        <v>Thelymitra macrophylla</v>
      </c>
      <c r="AM797" s="486" t="s">
        <v>7607</v>
      </c>
      <c r="AS797" s="69">
        <f t="shared" si="1058"/>
        <v>38</v>
      </c>
      <c r="AT797" s="69">
        <f t="shared" si="1059"/>
        <v>48</v>
      </c>
      <c r="AU797" s="69">
        <f t="shared" si="1060"/>
        <v>9</v>
      </c>
      <c r="AV797" s="69">
        <f t="shared" si="1061"/>
        <v>11</v>
      </c>
      <c r="AW797" s="81"/>
      <c r="AX797" s="70" t="s">
        <v>3394</v>
      </c>
      <c r="AY797" s="364">
        <v>1710</v>
      </c>
      <c r="AZ797" s="264" t="s">
        <v>48</v>
      </c>
      <c r="BA797" s="238"/>
      <c r="BB797" s="237" t="str">
        <f t="shared" si="1062"/>
        <v/>
      </c>
      <c r="BC797" s="270">
        <f t="shared" si="1089"/>
        <v>830</v>
      </c>
      <c r="BD797" t="str">
        <f t="shared" si="1090"/>
        <v>Thelymitra mucida</v>
      </c>
      <c r="BE797" s="367" t="e">
        <f>COUNTIFS(#REF!,L797)</f>
        <v>#REF!</v>
      </c>
      <c r="BF797" s="374" t="str">
        <f t="shared" si="1082"/>
        <v>y</v>
      </c>
      <c r="BG797" s="82"/>
      <c r="BH797" s="375"/>
      <c r="BI797" s="374"/>
      <c r="BJ797" s="403"/>
      <c r="CE797" t="str">
        <f t="shared" si="1077"/>
        <v>Crystal Brook Star Orchid (Thelymitra magnifica)</v>
      </c>
      <c r="CF797" s="388" t="str">
        <f t="shared" si="1081"/>
        <v>Thelymitra magnifica</v>
      </c>
      <c r="CG797" t="str">
        <f t="shared" si="1091"/>
        <v/>
      </c>
      <c r="CH797" t="str">
        <f t="shared" si="1092"/>
        <v/>
      </c>
      <c r="CI797" t="str">
        <f t="shared" si="1093"/>
        <v/>
      </c>
      <c r="CJ797" t="str">
        <f t="shared" si="1094"/>
        <v/>
      </c>
      <c r="CK797" s="359" t="str">
        <f t="shared" si="1095"/>
        <v/>
      </c>
      <c r="CL797" t="str">
        <f t="shared" si="1096"/>
        <v/>
      </c>
      <c r="CM797" t="str">
        <f t="shared" si="1097"/>
        <v/>
      </c>
      <c r="CN797" t="str">
        <f t="shared" si="1098"/>
        <v/>
      </c>
      <c r="CO797" s="359" t="str">
        <f t="shared" si="1099"/>
        <v/>
      </c>
      <c r="CP797" t="str">
        <f t="shared" si="1100"/>
        <v/>
      </c>
      <c r="CQ797" t="str">
        <f t="shared" si="1101"/>
        <v/>
      </c>
      <c r="CR797" t="str">
        <f t="shared" si="1102"/>
        <v/>
      </c>
      <c r="CS797" s="359" t="str">
        <f t="shared" si="1103"/>
        <v/>
      </c>
      <c r="CT797" t="str">
        <f t="shared" si="1104"/>
        <v/>
      </c>
      <c r="CU797" t="str">
        <f t="shared" si="1105"/>
        <v/>
      </c>
      <c r="CV797" t="str">
        <f t="shared" si="1106"/>
        <v/>
      </c>
      <c r="CW797" t="str">
        <f t="shared" si="1107"/>
        <v/>
      </c>
      <c r="CX797" s="359" t="str">
        <f t="shared" si="1108"/>
        <v/>
      </c>
      <c r="CY797" t="str">
        <f t="shared" si="1109"/>
        <v/>
      </c>
      <c r="CZ797" t="str">
        <f t="shared" si="1110"/>
        <v/>
      </c>
      <c r="DA797" t="str">
        <f t="shared" si="1111"/>
        <v/>
      </c>
      <c r="DB797" s="359" t="str">
        <f t="shared" si="1112"/>
        <v/>
      </c>
      <c r="DC797" t="str">
        <f t="shared" si="1113"/>
        <v/>
      </c>
      <c r="DD797" t="str">
        <f t="shared" si="1114"/>
        <v/>
      </c>
      <c r="DE797" t="str">
        <f t="shared" si="1115"/>
        <v/>
      </c>
      <c r="DF797" s="359" t="str">
        <f t="shared" si="1116"/>
        <v/>
      </c>
      <c r="DG797" t="str">
        <f t="shared" si="1117"/>
        <v/>
      </c>
      <c r="DH797" t="str">
        <f t="shared" si="1118"/>
        <v/>
      </c>
      <c r="DI797" t="str">
        <f t="shared" si="1119"/>
        <v/>
      </c>
      <c r="DJ797" t="str">
        <f t="shared" si="1120"/>
        <v/>
      </c>
      <c r="DK797" s="359" t="str">
        <f t="shared" si="1121"/>
        <v/>
      </c>
      <c r="DL797" t="str">
        <f t="shared" si="1122"/>
        <v/>
      </c>
      <c r="DM797" t="str">
        <f t="shared" si="1123"/>
        <v/>
      </c>
      <c r="DN797" t="str">
        <f t="shared" si="1124"/>
        <v/>
      </c>
      <c r="DO797" s="359" t="str">
        <f t="shared" si="1125"/>
        <v/>
      </c>
      <c r="DP797" t="str">
        <f t="shared" si="1126"/>
        <v/>
      </c>
      <c r="DQ797" t="str">
        <f t="shared" si="1127"/>
        <v/>
      </c>
      <c r="DR797" t="str">
        <f t="shared" si="1128"/>
        <v/>
      </c>
      <c r="DS797" s="359" t="str">
        <f t="shared" si="1129"/>
        <v/>
      </c>
      <c r="DT797" t="str">
        <f t="shared" si="1130"/>
        <v>X</v>
      </c>
      <c r="DU797" t="str">
        <f t="shared" si="1131"/>
        <v>X</v>
      </c>
      <c r="DV797" t="str">
        <f t="shared" si="1132"/>
        <v>X</v>
      </c>
      <c r="DW797" t="str">
        <f t="shared" si="1133"/>
        <v>X</v>
      </c>
      <c r="DX797" s="359" t="str">
        <f t="shared" si="1134"/>
        <v>X</v>
      </c>
      <c r="DY797" t="str">
        <f t="shared" si="1135"/>
        <v/>
      </c>
      <c r="DZ797" t="str">
        <f t="shared" si="1136"/>
        <v/>
      </c>
      <c r="EA797" t="str">
        <f t="shared" si="1137"/>
        <v/>
      </c>
      <c r="EB797" s="359" t="str">
        <f t="shared" si="1138"/>
        <v/>
      </c>
      <c r="EC797" t="str">
        <f t="shared" si="1139"/>
        <v/>
      </c>
      <c r="ED797" t="str">
        <f t="shared" si="1140"/>
        <v/>
      </c>
      <c r="EE797" t="str">
        <f t="shared" si="1141"/>
        <v/>
      </c>
      <c r="EF797" t="str">
        <f t="shared" si="1142"/>
        <v/>
      </c>
      <c r="EG797" s="359" t="str">
        <f t="shared" si="1143"/>
        <v/>
      </c>
      <c r="EH797" t="str">
        <f t="shared" si="1086"/>
        <v>Thelymitra magnifica</v>
      </c>
      <c r="EJ797" t="str">
        <f t="shared" si="1063"/>
        <v>Thelymitra mucida</v>
      </c>
      <c r="EK797" s="100">
        <f t="shared" si="1087"/>
        <v>0</v>
      </c>
      <c r="EL797" s="3">
        <f t="shared" si="1145"/>
        <v>0</v>
      </c>
      <c r="EM797" s="3">
        <f t="shared" si="1145"/>
        <v>0</v>
      </c>
      <c r="EN797" s="3">
        <f t="shared" si="1145"/>
        <v>0</v>
      </c>
      <c r="EO797" s="3">
        <f t="shared" si="1145"/>
        <v>0</v>
      </c>
      <c r="EP797" s="3">
        <f t="shared" si="1145"/>
        <v>0</v>
      </c>
      <c r="EQ797" s="3">
        <f t="shared" si="1145"/>
        <v>0</v>
      </c>
      <c r="ER797" s="3">
        <f t="shared" si="1145"/>
        <v>0</v>
      </c>
      <c r="ES797" s="3">
        <f t="shared" si="1145"/>
        <v>1</v>
      </c>
      <c r="ET797" s="3">
        <f t="shared" si="1145"/>
        <v>1</v>
      </c>
      <c r="EU797" s="3">
        <f t="shared" si="1145"/>
        <v>1</v>
      </c>
      <c r="EV797" s="24">
        <f t="shared" si="1145"/>
        <v>0</v>
      </c>
      <c r="EW797" s="245">
        <f t="shared" si="1084"/>
        <v>3</v>
      </c>
      <c r="EX797" s="262" t="str">
        <f t="shared" si="1083"/>
        <v/>
      </c>
    </row>
    <row r="798" spans="1:154" ht="16.149999999999999" customHeight="1" x14ac:dyDescent="0.25">
      <c r="A798" s="363"/>
      <c r="D798" s="363"/>
      <c r="E798" s="363"/>
      <c r="F798" s="363"/>
      <c r="G798" s="363"/>
      <c r="H798" s="363"/>
      <c r="I798" s="363"/>
      <c r="J798" s="68">
        <f t="shared" si="1078"/>
        <v>813</v>
      </c>
      <c r="K798" s="427" t="str">
        <f t="shared" si="1085"/>
        <v>Thelymitra occidentalis</v>
      </c>
      <c r="L798" s="372">
        <v>813</v>
      </c>
      <c r="M798" s="427" t="s">
        <v>1780</v>
      </c>
      <c r="N798" s="79" t="s">
        <v>167</v>
      </c>
      <c r="O798" s="363" t="str">
        <f t="shared" si="1068"/>
        <v>S</v>
      </c>
      <c r="P798" s="70" t="s">
        <v>3395</v>
      </c>
      <c r="Q798" s="364" t="s">
        <v>3396</v>
      </c>
      <c r="R798" s="365">
        <v>42979</v>
      </c>
      <c r="S798" s="365">
        <v>43069</v>
      </c>
      <c r="T798" s="603" t="s">
        <v>7894</v>
      </c>
      <c r="U798" s="603" t="s">
        <v>7894</v>
      </c>
      <c r="V798" s="603" t="s">
        <v>7894</v>
      </c>
      <c r="W798" s="603" t="s">
        <v>7894</v>
      </c>
      <c r="X798" s="603" t="s">
        <v>7894</v>
      </c>
      <c r="Y798" s="603" t="s">
        <v>7894</v>
      </c>
      <c r="Z798" s="603" t="s">
        <v>7894</v>
      </c>
      <c r="AA798" s="603" t="s">
        <v>7894</v>
      </c>
      <c r="AB798" s="603" t="s">
        <v>4828</v>
      </c>
      <c r="AC798" s="603" t="s">
        <v>4829</v>
      </c>
      <c r="AD798" s="603" t="s">
        <v>4830</v>
      </c>
      <c r="AE798" s="603" t="s">
        <v>7894</v>
      </c>
      <c r="AF798" s="605" t="s">
        <v>7902</v>
      </c>
      <c r="AG798" s="605" t="s">
        <v>7946</v>
      </c>
      <c r="AH798" s="366" t="s">
        <v>685</v>
      </c>
      <c r="AI798" s="363">
        <f t="shared" si="1144"/>
        <v>6</v>
      </c>
      <c r="AJ798" s="363">
        <v>39</v>
      </c>
      <c r="AK798" s="413" t="str">
        <f t="shared" si="1079"/>
        <v>Stripped Sun Orchids</v>
      </c>
      <c r="AL798" s="413" t="str">
        <f t="shared" si="1080"/>
        <v>Thelymitra campanulata</v>
      </c>
      <c r="AM798" s="486" t="s">
        <v>7607</v>
      </c>
      <c r="AS798" s="69">
        <f t="shared" si="1058"/>
        <v>36</v>
      </c>
      <c r="AT798" s="69">
        <f t="shared" si="1059"/>
        <v>48</v>
      </c>
      <c r="AU798" s="69">
        <f t="shared" si="1060"/>
        <v>9</v>
      </c>
      <c r="AV798" s="69">
        <f t="shared" si="1061"/>
        <v>11</v>
      </c>
      <c r="AW798" s="81" t="e">
        <f>VLOOKUP(AM798,#REF!,6,FALSE)</f>
        <v>#REF!</v>
      </c>
      <c r="AX798" s="70" t="s">
        <v>3397</v>
      </c>
      <c r="AY798" s="364">
        <v>19823</v>
      </c>
      <c r="AZ798" s="264" t="s">
        <v>48</v>
      </c>
      <c r="BA798" s="238"/>
      <c r="BB798" s="237" t="str">
        <f t="shared" si="1062"/>
        <v/>
      </c>
      <c r="BC798" s="270">
        <f t="shared" si="1089"/>
        <v>813</v>
      </c>
      <c r="BD798" t="str">
        <f t="shared" si="1090"/>
        <v>Thelymitra occidentalis</v>
      </c>
      <c r="BE798" s="367" t="e">
        <f>COUNTIFS(#REF!,L798)</f>
        <v>#REF!</v>
      </c>
      <c r="BF798" s="374" t="str">
        <f t="shared" si="1082"/>
        <v>y</v>
      </c>
      <c r="BG798" s="82"/>
      <c r="BH798" s="375"/>
      <c r="BI798" s="374"/>
      <c r="BJ798" s="403"/>
      <c r="CE798" t="str">
        <f t="shared" si="1077"/>
        <v>Plum Orchid (Thelymitra mucida)</v>
      </c>
      <c r="CF798" s="388" t="str">
        <f t="shared" si="1081"/>
        <v>Thelymitra mucida</v>
      </c>
      <c r="CG798" t="str">
        <f t="shared" si="1091"/>
        <v/>
      </c>
      <c r="CH798" t="str">
        <f t="shared" si="1092"/>
        <v/>
      </c>
      <c r="CI798" t="str">
        <f t="shared" si="1093"/>
        <v/>
      </c>
      <c r="CJ798" t="str">
        <f t="shared" si="1094"/>
        <v/>
      </c>
      <c r="CK798" s="359" t="str">
        <f t="shared" si="1095"/>
        <v/>
      </c>
      <c r="CL798" t="str">
        <f t="shared" si="1096"/>
        <v/>
      </c>
      <c r="CM798" t="str">
        <f t="shared" si="1097"/>
        <v/>
      </c>
      <c r="CN798" t="str">
        <f t="shared" si="1098"/>
        <v/>
      </c>
      <c r="CO798" s="359" t="str">
        <f t="shared" si="1099"/>
        <v/>
      </c>
      <c r="CP798" t="str">
        <f t="shared" si="1100"/>
        <v/>
      </c>
      <c r="CQ798" t="str">
        <f t="shared" si="1101"/>
        <v/>
      </c>
      <c r="CR798" t="str">
        <f t="shared" si="1102"/>
        <v/>
      </c>
      <c r="CS798" s="359" t="str">
        <f t="shared" si="1103"/>
        <v/>
      </c>
      <c r="CT798" t="str">
        <f t="shared" si="1104"/>
        <v/>
      </c>
      <c r="CU798" t="str">
        <f t="shared" si="1105"/>
        <v/>
      </c>
      <c r="CV798" t="str">
        <f t="shared" si="1106"/>
        <v/>
      </c>
      <c r="CW798" t="str">
        <f t="shared" si="1107"/>
        <v/>
      </c>
      <c r="CX798" s="359" t="str">
        <f t="shared" si="1108"/>
        <v/>
      </c>
      <c r="CY798" t="str">
        <f t="shared" si="1109"/>
        <v/>
      </c>
      <c r="CZ798" t="str">
        <f t="shared" si="1110"/>
        <v/>
      </c>
      <c r="DA798" t="str">
        <f t="shared" si="1111"/>
        <v/>
      </c>
      <c r="DB798" s="359" t="str">
        <f t="shared" si="1112"/>
        <v/>
      </c>
      <c r="DC798" t="str">
        <f t="shared" si="1113"/>
        <v/>
      </c>
      <c r="DD798" t="str">
        <f t="shared" si="1114"/>
        <v/>
      </c>
      <c r="DE798" t="str">
        <f t="shared" si="1115"/>
        <v/>
      </c>
      <c r="DF798" s="359" t="str">
        <f t="shared" si="1116"/>
        <v/>
      </c>
      <c r="DG798" t="str">
        <f t="shared" si="1117"/>
        <v/>
      </c>
      <c r="DH798" t="str">
        <f t="shared" si="1118"/>
        <v/>
      </c>
      <c r="DI798" t="str">
        <f t="shared" si="1119"/>
        <v/>
      </c>
      <c r="DJ798" t="str">
        <f t="shared" si="1120"/>
        <v/>
      </c>
      <c r="DK798" s="359" t="str">
        <f t="shared" si="1121"/>
        <v/>
      </c>
      <c r="DL798" t="str">
        <f t="shared" si="1122"/>
        <v/>
      </c>
      <c r="DM798" t="str">
        <f t="shared" si="1123"/>
        <v/>
      </c>
      <c r="DN798" t="str">
        <f t="shared" si="1124"/>
        <v/>
      </c>
      <c r="DO798" s="359" t="str">
        <f t="shared" si="1125"/>
        <v/>
      </c>
      <c r="DP798" t="str">
        <f t="shared" si="1126"/>
        <v/>
      </c>
      <c r="DQ798" t="str">
        <f t="shared" si="1127"/>
        <v/>
      </c>
      <c r="DR798" t="str">
        <f t="shared" si="1128"/>
        <v>X</v>
      </c>
      <c r="DS798" s="359" t="str">
        <f t="shared" si="1129"/>
        <v>X</v>
      </c>
      <c r="DT798" t="str">
        <f t="shared" si="1130"/>
        <v>X</v>
      </c>
      <c r="DU798" t="str">
        <f t="shared" si="1131"/>
        <v>X</v>
      </c>
      <c r="DV798" t="str">
        <f t="shared" si="1132"/>
        <v>X</v>
      </c>
      <c r="DW798" t="str">
        <f t="shared" si="1133"/>
        <v>X</v>
      </c>
      <c r="DX798" s="359" t="str">
        <f t="shared" si="1134"/>
        <v>X</v>
      </c>
      <c r="DY798" t="str">
        <f t="shared" si="1135"/>
        <v>X</v>
      </c>
      <c r="DZ798" t="str">
        <f t="shared" si="1136"/>
        <v>X</v>
      </c>
      <c r="EA798" t="str">
        <f t="shared" si="1137"/>
        <v>X</v>
      </c>
      <c r="EB798" s="359" t="str">
        <f t="shared" si="1138"/>
        <v>X</v>
      </c>
      <c r="EC798" t="str">
        <f t="shared" si="1139"/>
        <v/>
      </c>
      <c r="ED798" t="str">
        <f t="shared" si="1140"/>
        <v/>
      </c>
      <c r="EE798" t="str">
        <f t="shared" si="1141"/>
        <v/>
      </c>
      <c r="EF798" t="str">
        <f t="shared" si="1142"/>
        <v/>
      </c>
      <c r="EG798" s="359" t="str">
        <f t="shared" si="1143"/>
        <v/>
      </c>
      <c r="EH798" t="str">
        <f t="shared" si="1086"/>
        <v>Thelymitra mucida</v>
      </c>
      <c r="EJ798" t="str">
        <f t="shared" si="1063"/>
        <v>Thelymitra occidentalis</v>
      </c>
      <c r="EK798" s="100">
        <f t="shared" si="1087"/>
        <v>0</v>
      </c>
      <c r="EL798" s="3">
        <f t="shared" si="1145"/>
        <v>0</v>
      </c>
      <c r="EM798" s="3">
        <f t="shared" si="1145"/>
        <v>0</v>
      </c>
      <c r="EN798" s="3">
        <f t="shared" si="1145"/>
        <v>0</v>
      </c>
      <c r="EO798" s="3">
        <f t="shared" si="1145"/>
        <v>0</v>
      </c>
      <c r="EP798" s="3">
        <f t="shared" si="1145"/>
        <v>0</v>
      </c>
      <c r="EQ798" s="3">
        <f t="shared" si="1145"/>
        <v>0</v>
      </c>
      <c r="ER798" s="3">
        <f t="shared" si="1145"/>
        <v>0</v>
      </c>
      <c r="ES798" s="3">
        <f t="shared" si="1145"/>
        <v>1</v>
      </c>
      <c r="ET798" s="3">
        <f t="shared" si="1145"/>
        <v>1</v>
      </c>
      <c r="EU798" s="3">
        <f t="shared" si="1145"/>
        <v>1</v>
      </c>
      <c r="EV798" s="24">
        <f t="shared" si="1145"/>
        <v>0</v>
      </c>
      <c r="EW798" s="245">
        <f t="shared" si="1084"/>
        <v>3</v>
      </c>
      <c r="EX798" s="262" t="str">
        <f t="shared" si="1083"/>
        <v/>
      </c>
    </row>
    <row r="799" spans="1:154" ht="16.149999999999999" customHeight="1" x14ac:dyDescent="0.25">
      <c r="A799" s="363"/>
      <c r="D799" s="363"/>
      <c r="E799" s="363"/>
      <c r="F799" s="363"/>
      <c r="G799" s="363"/>
      <c r="H799" s="363"/>
      <c r="I799" s="363"/>
      <c r="J799" s="68">
        <f t="shared" si="1078"/>
        <v>825</v>
      </c>
      <c r="K799" s="427" t="str">
        <f t="shared" si="1085"/>
        <v>Thelymitra paludosa</v>
      </c>
      <c r="L799" s="372">
        <v>825</v>
      </c>
      <c r="M799" s="427" t="s">
        <v>1780</v>
      </c>
      <c r="N799" s="79" t="s">
        <v>199</v>
      </c>
      <c r="O799" s="363" t="str">
        <f t="shared" si="1068"/>
        <v>S</v>
      </c>
      <c r="P799" s="70" t="s">
        <v>3398</v>
      </c>
      <c r="Q799" s="364" t="s">
        <v>2755</v>
      </c>
      <c r="R799" s="365">
        <v>43040</v>
      </c>
      <c r="S799" s="365">
        <v>42766</v>
      </c>
      <c r="T799" s="603" t="s">
        <v>4820</v>
      </c>
      <c r="U799" s="603" t="s">
        <v>7894</v>
      </c>
      <c r="V799" s="603" t="s">
        <v>7894</v>
      </c>
      <c r="W799" s="603" t="s">
        <v>7894</v>
      </c>
      <c r="X799" s="603" t="s">
        <v>7894</v>
      </c>
      <c r="Y799" s="603" t="s">
        <v>7894</v>
      </c>
      <c r="Z799" s="603" t="s">
        <v>7894</v>
      </c>
      <c r="AA799" s="603" t="s">
        <v>7894</v>
      </c>
      <c r="AB799" s="603" t="s">
        <v>7894</v>
      </c>
      <c r="AC799" s="603" t="s">
        <v>4829</v>
      </c>
      <c r="AD799" s="603" t="s">
        <v>4830</v>
      </c>
      <c r="AE799" s="603" t="s">
        <v>4831</v>
      </c>
      <c r="AF799" s="605" t="s">
        <v>7918</v>
      </c>
      <c r="AG799" s="605" t="s">
        <v>7960</v>
      </c>
      <c r="AH799" s="366" t="s">
        <v>685</v>
      </c>
      <c r="AI799" s="363">
        <f t="shared" si="1144"/>
        <v>6</v>
      </c>
      <c r="AJ799" s="363">
        <v>43</v>
      </c>
      <c r="AK799" s="413" t="str">
        <f t="shared" si="1079"/>
        <v>Blue Sun Orchids</v>
      </c>
      <c r="AL799" s="413" t="str">
        <f t="shared" si="1080"/>
        <v>Thelymitra macrophylla</v>
      </c>
      <c r="AM799" s="486" t="s">
        <v>7607</v>
      </c>
      <c r="AN799" s="70" t="s">
        <v>3399</v>
      </c>
      <c r="AS799" s="69">
        <f t="shared" ref="AS799:AS831" si="1146">IFERROR(WEEKNUM(R799,2),0)</f>
        <v>45</v>
      </c>
      <c r="AT799" s="69">
        <f t="shared" ref="AT799:AT831" si="1147">IFERROR(IF(WEEKNUM(S799)&lt;WEEKNUM(R799),WEEKNUM(S799)+52,WEEKNUM(S799)),0)</f>
        <v>57</v>
      </c>
      <c r="AU799" s="69">
        <f t="shared" ref="AU799:AU830" si="1148">IFERROR(MONTH(R799),0)</f>
        <v>11</v>
      </c>
      <c r="AV799" s="69">
        <f t="shared" ref="AV799:AV830" si="1149">IFERROR(MONTH(S799),0)</f>
        <v>1</v>
      </c>
      <c r="AW799" s="81"/>
      <c r="AX799" s="70" t="s">
        <v>3400</v>
      </c>
      <c r="AY799" s="364">
        <v>20730</v>
      </c>
      <c r="AZ799" s="264" t="s">
        <v>48</v>
      </c>
      <c r="BA799" s="238"/>
      <c r="BB799" s="237" t="str">
        <f t="shared" ref="BB799:BB832" si="1150">IFERROR(FIND($BB$2,K799,1),"")</f>
        <v/>
      </c>
      <c r="BC799" s="270">
        <f t="shared" si="1089"/>
        <v>825</v>
      </c>
      <c r="BD799" t="str">
        <f t="shared" si="1090"/>
        <v>Thelymitra paludosa</v>
      </c>
      <c r="BE799" s="367" t="e">
        <f>COUNTIFS(#REF!,L799)</f>
        <v>#REF!</v>
      </c>
      <c r="BF799" s="374" t="str">
        <f t="shared" si="1082"/>
        <v>y</v>
      </c>
      <c r="BG799" s="82"/>
      <c r="BH799" s="375"/>
      <c r="BI799" s="374"/>
      <c r="BJ799" s="403"/>
      <c r="CE799" t="str">
        <f t="shared" ref="CE799:CE833" si="1151">CONCATENATE(P798," (",K798,")")</f>
        <v>Western Azure Sun Orchid (Thelymitra occidentalis)</v>
      </c>
      <c r="CF799" s="388" t="str">
        <f t="shared" si="1081"/>
        <v>Thelymitra occidentalis</v>
      </c>
      <c r="CG799" t="str">
        <f t="shared" si="1091"/>
        <v/>
      </c>
      <c r="CH799" t="str">
        <f t="shared" si="1092"/>
        <v/>
      </c>
      <c r="CI799" t="str">
        <f t="shared" si="1093"/>
        <v/>
      </c>
      <c r="CJ799" t="str">
        <f t="shared" si="1094"/>
        <v/>
      </c>
      <c r="CK799" s="359" t="str">
        <f t="shared" si="1095"/>
        <v/>
      </c>
      <c r="CL799" t="str">
        <f t="shared" si="1096"/>
        <v/>
      </c>
      <c r="CM799" t="str">
        <f t="shared" si="1097"/>
        <v/>
      </c>
      <c r="CN799" t="str">
        <f t="shared" si="1098"/>
        <v/>
      </c>
      <c r="CO799" s="359" t="str">
        <f t="shared" si="1099"/>
        <v/>
      </c>
      <c r="CP799" t="str">
        <f t="shared" si="1100"/>
        <v/>
      </c>
      <c r="CQ799" t="str">
        <f t="shared" si="1101"/>
        <v/>
      </c>
      <c r="CR799" t="str">
        <f t="shared" si="1102"/>
        <v/>
      </c>
      <c r="CS799" s="359" t="str">
        <f t="shared" si="1103"/>
        <v/>
      </c>
      <c r="CT799" t="str">
        <f t="shared" si="1104"/>
        <v/>
      </c>
      <c r="CU799" t="str">
        <f t="shared" si="1105"/>
        <v/>
      </c>
      <c r="CV799" t="str">
        <f t="shared" si="1106"/>
        <v/>
      </c>
      <c r="CW799" t="str">
        <f t="shared" si="1107"/>
        <v/>
      </c>
      <c r="CX799" s="359" t="str">
        <f t="shared" si="1108"/>
        <v/>
      </c>
      <c r="CY799" t="str">
        <f t="shared" si="1109"/>
        <v/>
      </c>
      <c r="CZ799" t="str">
        <f t="shared" si="1110"/>
        <v/>
      </c>
      <c r="DA799" t="str">
        <f t="shared" si="1111"/>
        <v/>
      </c>
      <c r="DB799" s="359" t="str">
        <f t="shared" si="1112"/>
        <v/>
      </c>
      <c r="DC799" t="str">
        <f t="shared" si="1113"/>
        <v/>
      </c>
      <c r="DD799" t="str">
        <f t="shared" si="1114"/>
        <v/>
      </c>
      <c r="DE799" t="str">
        <f t="shared" si="1115"/>
        <v/>
      </c>
      <c r="DF799" s="359" t="str">
        <f t="shared" si="1116"/>
        <v/>
      </c>
      <c r="DG799" t="str">
        <f t="shared" si="1117"/>
        <v/>
      </c>
      <c r="DH799" t="str">
        <f t="shared" si="1118"/>
        <v/>
      </c>
      <c r="DI799" t="str">
        <f t="shared" si="1119"/>
        <v/>
      </c>
      <c r="DJ799" t="str">
        <f t="shared" si="1120"/>
        <v/>
      </c>
      <c r="DK799" s="359" t="str">
        <f t="shared" si="1121"/>
        <v/>
      </c>
      <c r="DL799" t="str">
        <f t="shared" si="1122"/>
        <v/>
      </c>
      <c r="DM799" t="str">
        <f t="shared" si="1123"/>
        <v/>
      </c>
      <c r="DN799" t="str">
        <f t="shared" si="1124"/>
        <v/>
      </c>
      <c r="DO799" s="359" t="str">
        <f t="shared" si="1125"/>
        <v/>
      </c>
      <c r="DP799" t="str">
        <f t="shared" si="1126"/>
        <v>X</v>
      </c>
      <c r="DQ799" t="str">
        <f t="shared" si="1127"/>
        <v>X</v>
      </c>
      <c r="DR799" t="str">
        <f t="shared" si="1128"/>
        <v>X</v>
      </c>
      <c r="DS799" s="359" t="str">
        <f t="shared" si="1129"/>
        <v>X</v>
      </c>
      <c r="DT799" t="str">
        <f t="shared" si="1130"/>
        <v>X</v>
      </c>
      <c r="DU799" t="str">
        <f t="shared" si="1131"/>
        <v>X</v>
      </c>
      <c r="DV799" t="str">
        <f t="shared" si="1132"/>
        <v>X</v>
      </c>
      <c r="DW799" t="str">
        <f t="shared" si="1133"/>
        <v>X</v>
      </c>
      <c r="DX799" s="359" t="str">
        <f t="shared" si="1134"/>
        <v>X</v>
      </c>
      <c r="DY799" t="str">
        <f t="shared" si="1135"/>
        <v>X</v>
      </c>
      <c r="DZ799" t="str">
        <f t="shared" si="1136"/>
        <v>X</v>
      </c>
      <c r="EA799" t="str">
        <f t="shared" si="1137"/>
        <v>X</v>
      </c>
      <c r="EB799" s="359" t="str">
        <f t="shared" si="1138"/>
        <v>X</v>
      </c>
      <c r="EC799" t="str">
        <f t="shared" si="1139"/>
        <v/>
      </c>
      <c r="ED799" t="str">
        <f t="shared" si="1140"/>
        <v/>
      </c>
      <c r="EE799" t="str">
        <f t="shared" si="1141"/>
        <v/>
      </c>
      <c r="EF799" t="str">
        <f t="shared" si="1142"/>
        <v/>
      </c>
      <c r="EG799" s="359" t="str">
        <f t="shared" si="1143"/>
        <v/>
      </c>
      <c r="EH799" t="str">
        <f t="shared" si="1086"/>
        <v>Thelymitra occidentalis</v>
      </c>
      <c r="EJ799" t="str">
        <f t="shared" ref="EJ799:EJ833" si="1152">K799</f>
        <v>Thelymitra paludosa</v>
      </c>
      <c r="EK799" s="100">
        <f t="shared" si="1087"/>
        <v>1</v>
      </c>
      <c r="EL799" s="3">
        <f t="shared" si="1145"/>
        <v>0</v>
      </c>
      <c r="EM799" s="3">
        <f t="shared" si="1145"/>
        <v>0</v>
      </c>
      <c r="EN799" s="3">
        <f t="shared" si="1145"/>
        <v>0</v>
      </c>
      <c r="EO799" s="3">
        <f t="shared" si="1145"/>
        <v>0</v>
      </c>
      <c r="EP799" s="3">
        <f t="shared" si="1145"/>
        <v>0</v>
      </c>
      <c r="EQ799" s="3">
        <f t="shared" si="1145"/>
        <v>0</v>
      </c>
      <c r="ER799" s="3">
        <f t="shared" si="1145"/>
        <v>0</v>
      </c>
      <c r="ES799" s="3">
        <f t="shared" si="1145"/>
        <v>0</v>
      </c>
      <c r="ET799" s="3">
        <f t="shared" si="1145"/>
        <v>0</v>
      </c>
      <c r="EU799" s="3">
        <f t="shared" si="1145"/>
        <v>1</v>
      </c>
      <c r="EV799" s="24">
        <f t="shared" si="1145"/>
        <v>1</v>
      </c>
      <c r="EW799" s="245">
        <f t="shared" si="1084"/>
        <v>3</v>
      </c>
      <c r="EX799" s="262" t="str">
        <f t="shared" si="1083"/>
        <v xml:space="preserve"> X</v>
      </c>
    </row>
    <row r="800" spans="1:154" ht="16.149999999999999" customHeight="1" x14ac:dyDescent="0.25">
      <c r="A800" s="363"/>
      <c r="D800" s="363"/>
      <c r="E800" s="363"/>
      <c r="F800" s="363"/>
      <c r="G800" s="363"/>
      <c r="H800" s="363"/>
      <c r="I800" s="363"/>
      <c r="J800" s="68">
        <f t="shared" si="1078"/>
        <v>829</v>
      </c>
      <c r="K800" s="427" t="str">
        <f t="shared" si="1085"/>
        <v>Thelymitra petrophila</v>
      </c>
      <c r="L800" s="372">
        <v>829</v>
      </c>
      <c r="M800" s="427" t="s">
        <v>1780</v>
      </c>
      <c r="N800" s="79" t="s">
        <v>281</v>
      </c>
      <c r="O800" s="363" t="str">
        <f t="shared" si="1068"/>
        <v>S</v>
      </c>
      <c r="P800" s="70" t="s">
        <v>3401</v>
      </c>
      <c r="Q800" s="364" t="s">
        <v>3402</v>
      </c>
      <c r="R800" s="365">
        <v>42962</v>
      </c>
      <c r="S800" s="365">
        <v>43040</v>
      </c>
      <c r="T800" s="603" t="s">
        <v>7894</v>
      </c>
      <c r="U800" s="603" t="s">
        <v>7894</v>
      </c>
      <c r="V800" s="603" t="s">
        <v>7894</v>
      </c>
      <c r="W800" s="603" t="s">
        <v>7894</v>
      </c>
      <c r="X800" s="603" t="s">
        <v>7894</v>
      </c>
      <c r="Y800" s="603" t="s">
        <v>7894</v>
      </c>
      <c r="Z800" s="603" t="s">
        <v>7894</v>
      </c>
      <c r="AA800" s="603" t="s">
        <v>4827</v>
      </c>
      <c r="AB800" s="603" t="s">
        <v>4828</v>
      </c>
      <c r="AC800" s="603" t="s">
        <v>4829</v>
      </c>
      <c r="AD800" s="603" t="s">
        <v>4830</v>
      </c>
      <c r="AE800" s="603" t="s">
        <v>7894</v>
      </c>
      <c r="AF800" s="605" t="s">
        <v>7907</v>
      </c>
      <c r="AG800" s="605" t="s">
        <v>7950</v>
      </c>
      <c r="AH800" s="366" t="s">
        <v>685</v>
      </c>
      <c r="AI800" s="363">
        <f t="shared" si="1144"/>
        <v>6</v>
      </c>
      <c r="AJ800" s="363">
        <v>43</v>
      </c>
      <c r="AK800" s="413" t="str">
        <f t="shared" si="1079"/>
        <v>Blue Sun Orchids</v>
      </c>
      <c r="AL800" s="413" t="str">
        <f t="shared" si="1080"/>
        <v>Thelymitra macrophylla</v>
      </c>
      <c r="AM800" s="486" t="s">
        <v>7607</v>
      </c>
      <c r="AN800" s="70" t="s">
        <v>1303</v>
      </c>
      <c r="AS800" s="69">
        <f t="shared" si="1146"/>
        <v>34</v>
      </c>
      <c r="AT800" s="69">
        <f t="shared" si="1147"/>
        <v>44</v>
      </c>
      <c r="AU800" s="69">
        <f t="shared" si="1148"/>
        <v>8</v>
      </c>
      <c r="AV800" s="69">
        <f t="shared" si="1149"/>
        <v>11</v>
      </c>
      <c r="AW800" s="81"/>
      <c r="AX800" s="70" t="s">
        <v>3403</v>
      </c>
      <c r="AY800" s="364">
        <v>20732</v>
      </c>
      <c r="AZ800" s="264" t="s">
        <v>48</v>
      </c>
      <c r="BA800" s="238"/>
      <c r="BB800" s="237" t="str">
        <f t="shared" si="1150"/>
        <v/>
      </c>
      <c r="BC800" s="270">
        <f t="shared" si="1089"/>
        <v>829</v>
      </c>
      <c r="BD800" t="str">
        <f t="shared" si="1090"/>
        <v>Thelymitra petrophila</v>
      </c>
      <c r="BE800" s="367" t="e">
        <f>COUNTIFS(#REF!,L800)</f>
        <v>#REF!</v>
      </c>
      <c r="BF800" s="374" t="str">
        <f t="shared" si="1082"/>
        <v>y</v>
      </c>
      <c r="BG800" s="82"/>
      <c r="BH800" s="375"/>
      <c r="BI800" s="374"/>
      <c r="BJ800" s="403"/>
      <c r="CE800" t="str">
        <f t="shared" si="1151"/>
        <v>Plain Sun Orchid (Thelymitra paludosa)</v>
      </c>
      <c r="CF800" s="388" t="str">
        <f t="shared" si="1081"/>
        <v>Thelymitra paludosa</v>
      </c>
      <c r="CG800" t="str">
        <f t="shared" si="1091"/>
        <v/>
      </c>
      <c r="CH800" t="str">
        <f t="shared" si="1092"/>
        <v/>
      </c>
      <c r="CI800" t="str">
        <f t="shared" si="1093"/>
        <v/>
      </c>
      <c r="CJ800" t="str">
        <f t="shared" si="1094"/>
        <v/>
      </c>
      <c r="CK800" s="359" t="str">
        <f t="shared" si="1095"/>
        <v/>
      </c>
      <c r="CL800" t="str">
        <f t="shared" si="1096"/>
        <v/>
      </c>
      <c r="CM800" t="str">
        <f t="shared" si="1097"/>
        <v/>
      </c>
      <c r="CN800" t="str">
        <f t="shared" si="1098"/>
        <v/>
      </c>
      <c r="CO800" s="359" t="str">
        <f t="shared" si="1099"/>
        <v/>
      </c>
      <c r="CP800" t="str">
        <f t="shared" si="1100"/>
        <v/>
      </c>
      <c r="CQ800" t="str">
        <f t="shared" si="1101"/>
        <v/>
      </c>
      <c r="CR800" t="str">
        <f t="shared" si="1102"/>
        <v/>
      </c>
      <c r="CS800" s="359" t="str">
        <f t="shared" si="1103"/>
        <v/>
      </c>
      <c r="CT800" t="str">
        <f t="shared" si="1104"/>
        <v/>
      </c>
      <c r="CU800" t="str">
        <f t="shared" si="1105"/>
        <v/>
      </c>
      <c r="CV800" t="str">
        <f t="shared" si="1106"/>
        <v/>
      </c>
      <c r="CW800" t="str">
        <f t="shared" si="1107"/>
        <v/>
      </c>
      <c r="CX800" s="359" t="str">
        <f t="shared" si="1108"/>
        <v/>
      </c>
      <c r="CY800" t="str">
        <f t="shared" si="1109"/>
        <v/>
      </c>
      <c r="CZ800" t="str">
        <f t="shared" si="1110"/>
        <v/>
      </c>
      <c r="DA800" t="str">
        <f t="shared" si="1111"/>
        <v/>
      </c>
      <c r="DB800" s="359" t="str">
        <f t="shared" si="1112"/>
        <v/>
      </c>
      <c r="DC800" t="str">
        <f t="shared" si="1113"/>
        <v/>
      </c>
      <c r="DD800" t="str">
        <f t="shared" si="1114"/>
        <v/>
      </c>
      <c r="DE800" t="str">
        <f t="shared" si="1115"/>
        <v/>
      </c>
      <c r="DF800" s="359" t="str">
        <f t="shared" si="1116"/>
        <v/>
      </c>
      <c r="DG800" t="str">
        <f t="shared" si="1117"/>
        <v/>
      </c>
      <c r="DH800" t="str">
        <f t="shared" si="1118"/>
        <v/>
      </c>
      <c r="DI800" t="str">
        <f t="shared" si="1119"/>
        <v/>
      </c>
      <c r="DJ800" t="str">
        <f t="shared" si="1120"/>
        <v/>
      </c>
      <c r="DK800" s="359" t="str">
        <f t="shared" si="1121"/>
        <v/>
      </c>
      <c r="DL800" t="str">
        <f t="shared" si="1122"/>
        <v/>
      </c>
      <c r="DM800" t="str">
        <f t="shared" si="1123"/>
        <v/>
      </c>
      <c r="DN800" t="str">
        <f t="shared" si="1124"/>
        <v/>
      </c>
      <c r="DO800" s="359" t="str">
        <f t="shared" si="1125"/>
        <v/>
      </c>
      <c r="DP800" t="str">
        <f t="shared" si="1126"/>
        <v/>
      </c>
      <c r="DQ800" t="str">
        <f t="shared" si="1127"/>
        <v/>
      </c>
      <c r="DR800" t="str">
        <f t="shared" si="1128"/>
        <v/>
      </c>
      <c r="DS800" s="359" t="str">
        <f t="shared" si="1129"/>
        <v/>
      </c>
      <c r="DT800" t="str">
        <f t="shared" si="1130"/>
        <v/>
      </c>
      <c r="DU800" t="str">
        <f t="shared" si="1131"/>
        <v/>
      </c>
      <c r="DV800" t="str">
        <f t="shared" si="1132"/>
        <v/>
      </c>
      <c r="DW800" t="str">
        <f t="shared" si="1133"/>
        <v/>
      </c>
      <c r="DX800" s="359" t="str">
        <f t="shared" si="1134"/>
        <v/>
      </c>
      <c r="DY800" t="str">
        <f t="shared" si="1135"/>
        <v/>
      </c>
      <c r="DZ800" t="str">
        <f t="shared" si="1136"/>
        <v/>
      </c>
      <c r="EA800" t="str">
        <f t="shared" si="1137"/>
        <v/>
      </c>
      <c r="EB800" s="359" t="str">
        <f t="shared" si="1138"/>
        <v/>
      </c>
      <c r="EC800" t="str">
        <f t="shared" si="1139"/>
        <v/>
      </c>
      <c r="ED800" t="str">
        <f t="shared" si="1140"/>
        <v/>
      </c>
      <c r="EE800" t="str">
        <f t="shared" si="1141"/>
        <v/>
      </c>
      <c r="EF800" t="str">
        <f t="shared" si="1142"/>
        <v/>
      </c>
      <c r="EG800" s="359" t="str">
        <f t="shared" si="1143"/>
        <v/>
      </c>
      <c r="EH800" t="str">
        <f t="shared" si="1086"/>
        <v>Thelymitra paludosa</v>
      </c>
      <c r="EJ800" t="str">
        <f t="shared" si="1152"/>
        <v>Thelymitra petrophila</v>
      </c>
      <c r="EK800" s="100">
        <f t="shared" si="1087"/>
        <v>0</v>
      </c>
      <c r="EL800" s="3">
        <f t="shared" si="1145"/>
        <v>0</v>
      </c>
      <c r="EM800" s="3">
        <f t="shared" si="1145"/>
        <v>0</v>
      </c>
      <c r="EN800" s="3">
        <f t="shared" si="1145"/>
        <v>0</v>
      </c>
      <c r="EO800" s="3">
        <f t="shared" si="1145"/>
        <v>0</v>
      </c>
      <c r="EP800" s="3">
        <f t="shared" si="1145"/>
        <v>0</v>
      </c>
      <c r="EQ800" s="3">
        <f t="shared" si="1145"/>
        <v>0</v>
      </c>
      <c r="ER800" s="3">
        <f t="shared" si="1145"/>
        <v>1</v>
      </c>
      <c r="ES800" s="3">
        <f t="shared" si="1145"/>
        <v>1</v>
      </c>
      <c r="ET800" s="3">
        <f t="shared" si="1145"/>
        <v>1</v>
      </c>
      <c r="EU800" s="3">
        <f t="shared" si="1145"/>
        <v>1</v>
      </c>
      <c r="EV800" s="24">
        <f t="shared" si="1145"/>
        <v>0</v>
      </c>
      <c r="EW800" s="245">
        <f t="shared" si="1084"/>
        <v>4</v>
      </c>
      <c r="EX800" s="262" t="str">
        <f t="shared" si="1083"/>
        <v/>
      </c>
    </row>
    <row r="801" spans="1:154" ht="16.149999999999999" customHeight="1" x14ac:dyDescent="0.25">
      <c r="A801" s="363"/>
      <c r="D801" s="363"/>
      <c r="E801" s="363"/>
      <c r="F801" s="363"/>
      <c r="G801" s="363"/>
      <c r="H801" s="363"/>
      <c r="I801" s="363"/>
      <c r="J801" s="68">
        <f t="shared" si="1078"/>
        <v>450</v>
      </c>
      <c r="K801" s="432" t="str">
        <f t="shared" si="1085"/>
        <v>Thelymitra porphyrosticta</v>
      </c>
      <c r="L801" s="454">
        <v>450</v>
      </c>
      <c r="M801" s="427" t="s">
        <v>1780</v>
      </c>
      <c r="N801" s="79" t="s">
        <v>7666</v>
      </c>
      <c r="O801" s="363" t="str">
        <f t="shared" si="1068"/>
        <v>S</v>
      </c>
      <c r="P801" s="70" t="s">
        <v>3427</v>
      </c>
      <c r="Q801" s="21" t="s">
        <v>3428</v>
      </c>
      <c r="R801" s="365">
        <v>42948</v>
      </c>
      <c r="S801" s="365">
        <v>43008</v>
      </c>
      <c r="T801" s="603" t="s">
        <v>7894</v>
      </c>
      <c r="U801" s="603" t="s">
        <v>7894</v>
      </c>
      <c r="V801" s="603" t="s">
        <v>7894</v>
      </c>
      <c r="W801" s="603" t="s">
        <v>7894</v>
      </c>
      <c r="X801" s="603" t="s">
        <v>7894</v>
      </c>
      <c r="Y801" s="603" t="s">
        <v>7894</v>
      </c>
      <c r="Z801" s="603" t="s">
        <v>7894</v>
      </c>
      <c r="AA801" s="603" t="s">
        <v>4827</v>
      </c>
      <c r="AB801" s="603" t="s">
        <v>4828</v>
      </c>
      <c r="AC801" s="603" t="s">
        <v>7894</v>
      </c>
      <c r="AD801" s="603" t="s">
        <v>7894</v>
      </c>
      <c r="AE801" s="603" t="s">
        <v>7894</v>
      </c>
      <c r="AF801" s="605" t="s">
        <v>7903</v>
      </c>
      <c r="AG801" s="605" t="s">
        <v>7947</v>
      </c>
      <c r="AH801" s="366" t="s">
        <v>1307</v>
      </c>
      <c r="AI801" s="363">
        <f t="shared" si="1144"/>
        <v>3</v>
      </c>
      <c r="AJ801" s="363">
        <v>47</v>
      </c>
      <c r="AK801" s="413" t="str">
        <f t="shared" si="1079"/>
        <v>Lobed Sun Orchids, the Queens</v>
      </c>
      <c r="AL801" s="413" t="str">
        <f t="shared" si="1080"/>
        <v>Thelymitra spiralis/variegata</v>
      </c>
      <c r="AM801" s="486" t="s">
        <v>7607</v>
      </c>
      <c r="AN801" s="413" t="s">
        <v>3429</v>
      </c>
      <c r="AO801" s="413" t="s">
        <v>1306</v>
      </c>
      <c r="AS801" s="69">
        <f t="shared" si="1146"/>
        <v>32</v>
      </c>
      <c r="AT801" s="69">
        <f t="shared" si="1147"/>
        <v>39</v>
      </c>
      <c r="AU801" s="69">
        <f t="shared" si="1148"/>
        <v>8</v>
      </c>
      <c r="AV801" s="69">
        <f t="shared" si="1149"/>
        <v>9</v>
      </c>
      <c r="AW801" s="81"/>
      <c r="AX801" s="70" t="s">
        <v>3430</v>
      </c>
      <c r="AY801" s="364" t="e">
        <v>#N/A</v>
      </c>
      <c r="AZ801" s="264" t="s">
        <v>48</v>
      </c>
      <c r="BA801" s="238"/>
      <c r="BB801" s="237" t="str">
        <f t="shared" si="1150"/>
        <v/>
      </c>
      <c r="BC801" s="270">
        <f t="shared" si="1089"/>
        <v>450</v>
      </c>
      <c r="BD801" t="str">
        <f t="shared" si="1090"/>
        <v>Thelymitra porphyrosticta</v>
      </c>
      <c r="BE801" s="367" t="e">
        <f>COUNTIFS(#REF!,L801)</f>
        <v>#REF!</v>
      </c>
      <c r="BF801" s="374" t="str">
        <f t="shared" si="1082"/>
        <v>y</v>
      </c>
      <c r="BG801" s="82"/>
      <c r="BH801" s="375"/>
      <c r="BI801" s="374"/>
      <c r="BJ801" s="403"/>
      <c r="CE801" t="str">
        <f t="shared" si="1151"/>
        <v>Granite Sun Orchid (Thelymitra petrophila)</v>
      </c>
      <c r="CF801" s="388" t="str">
        <f t="shared" si="1081"/>
        <v>Thelymitra petrophila</v>
      </c>
      <c r="CG801" t="str">
        <f t="shared" si="1091"/>
        <v/>
      </c>
      <c r="CH801" t="str">
        <f t="shared" si="1092"/>
        <v/>
      </c>
      <c r="CI801" t="str">
        <f t="shared" si="1093"/>
        <v/>
      </c>
      <c r="CJ801" t="str">
        <f t="shared" si="1094"/>
        <v/>
      </c>
      <c r="CK801" s="359" t="str">
        <f t="shared" si="1095"/>
        <v/>
      </c>
      <c r="CL801" t="str">
        <f t="shared" si="1096"/>
        <v/>
      </c>
      <c r="CM801" t="str">
        <f t="shared" si="1097"/>
        <v/>
      </c>
      <c r="CN801" t="str">
        <f t="shared" si="1098"/>
        <v/>
      </c>
      <c r="CO801" s="359" t="str">
        <f t="shared" si="1099"/>
        <v/>
      </c>
      <c r="CP801" t="str">
        <f t="shared" si="1100"/>
        <v/>
      </c>
      <c r="CQ801" t="str">
        <f t="shared" si="1101"/>
        <v/>
      </c>
      <c r="CR801" t="str">
        <f t="shared" si="1102"/>
        <v/>
      </c>
      <c r="CS801" s="359" t="str">
        <f t="shared" si="1103"/>
        <v/>
      </c>
      <c r="CT801" t="str">
        <f t="shared" si="1104"/>
        <v/>
      </c>
      <c r="CU801" t="str">
        <f t="shared" si="1105"/>
        <v/>
      </c>
      <c r="CV801" t="str">
        <f t="shared" si="1106"/>
        <v/>
      </c>
      <c r="CW801" t="str">
        <f t="shared" si="1107"/>
        <v/>
      </c>
      <c r="CX801" s="359" t="str">
        <f t="shared" si="1108"/>
        <v/>
      </c>
      <c r="CY801" t="str">
        <f t="shared" si="1109"/>
        <v/>
      </c>
      <c r="CZ801" t="str">
        <f t="shared" si="1110"/>
        <v/>
      </c>
      <c r="DA801" t="str">
        <f t="shared" si="1111"/>
        <v/>
      </c>
      <c r="DB801" s="359" t="str">
        <f t="shared" si="1112"/>
        <v/>
      </c>
      <c r="DC801" t="str">
        <f t="shared" si="1113"/>
        <v/>
      </c>
      <c r="DD801" t="str">
        <f t="shared" si="1114"/>
        <v/>
      </c>
      <c r="DE801" t="str">
        <f t="shared" si="1115"/>
        <v/>
      </c>
      <c r="DF801" s="359" t="str">
        <f t="shared" si="1116"/>
        <v/>
      </c>
      <c r="DG801" t="str">
        <f t="shared" si="1117"/>
        <v/>
      </c>
      <c r="DH801" t="str">
        <f t="shared" si="1118"/>
        <v/>
      </c>
      <c r="DI801" t="str">
        <f t="shared" si="1119"/>
        <v/>
      </c>
      <c r="DJ801" t="str">
        <f t="shared" si="1120"/>
        <v/>
      </c>
      <c r="DK801" s="359" t="str">
        <f t="shared" si="1121"/>
        <v/>
      </c>
      <c r="DL801" t="str">
        <f t="shared" si="1122"/>
        <v/>
      </c>
      <c r="DM801" t="str">
        <f t="shared" si="1123"/>
        <v/>
      </c>
      <c r="DN801" t="str">
        <f t="shared" si="1124"/>
        <v>X</v>
      </c>
      <c r="DO801" s="359" t="str">
        <f t="shared" si="1125"/>
        <v>X</v>
      </c>
      <c r="DP801" t="str">
        <f t="shared" si="1126"/>
        <v>X</v>
      </c>
      <c r="DQ801" t="str">
        <f t="shared" si="1127"/>
        <v>X</v>
      </c>
      <c r="DR801" t="str">
        <f t="shared" si="1128"/>
        <v>X</v>
      </c>
      <c r="DS801" s="359" t="str">
        <f t="shared" si="1129"/>
        <v>X</v>
      </c>
      <c r="DT801" t="str">
        <f t="shared" si="1130"/>
        <v>X</v>
      </c>
      <c r="DU801" t="str">
        <f t="shared" si="1131"/>
        <v>X</v>
      </c>
      <c r="DV801" t="str">
        <f t="shared" si="1132"/>
        <v>X</v>
      </c>
      <c r="DW801" t="str">
        <f t="shared" si="1133"/>
        <v>X</v>
      </c>
      <c r="DX801" s="359" t="str">
        <f t="shared" si="1134"/>
        <v>X</v>
      </c>
      <c r="DY801" t="str">
        <f t="shared" si="1135"/>
        <v/>
      </c>
      <c r="DZ801" t="str">
        <f t="shared" si="1136"/>
        <v/>
      </c>
      <c r="EA801" t="str">
        <f t="shared" si="1137"/>
        <v/>
      </c>
      <c r="EB801" s="359" t="str">
        <f t="shared" si="1138"/>
        <v/>
      </c>
      <c r="EC801" t="str">
        <f t="shared" si="1139"/>
        <v/>
      </c>
      <c r="ED801" t="str">
        <f t="shared" si="1140"/>
        <v/>
      </c>
      <c r="EE801" t="str">
        <f t="shared" si="1141"/>
        <v/>
      </c>
      <c r="EF801" t="str">
        <f t="shared" si="1142"/>
        <v/>
      </c>
      <c r="EG801" s="359" t="str">
        <f t="shared" si="1143"/>
        <v/>
      </c>
      <c r="EH801" t="str">
        <f t="shared" si="1086"/>
        <v>Thelymitra petrophila</v>
      </c>
      <c r="EJ801" t="str">
        <f t="shared" si="1152"/>
        <v>Thelymitra porphyrosticta</v>
      </c>
      <c r="EK801" s="100">
        <f t="shared" si="1087"/>
        <v>0</v>
      </c>
      <c r="EL801" s="3">
        <f t="shared" ref="EL801:EV806" si="1153">IF($AV801&gt;=$AU801,IF(AND(EL$2&gt;=$AU801,EL$2&lt;=$AV801),1,0),IF(OR(EL$2&gt;=$AU801,EL$2&lt;=$AV801),1,0))</f>
        <v>0</v>
      </c>
      <c r="EM801" s="3">
        <f t="shared" si="1153"/>
        <v>0</v>
      </c>
      <c r="EN801" s="3">
        <f t="shared" si="1153"/>
        <v>0</v>
      </c>
      <c r="EO801" s="3">
        <f t="shared" si="1153"/>
        <v>0</v>
      </c>
      <c r="EP801" s="3">
        <f t="shared" si="1153"/>
        <v>0</v>
      </c>
      <c r="EQ801" s="3">
        <f t="shared" si="1153"/>
        <v>0</v>
      </c>
      <c r="ER801" s="3">
        <f t="shared" si="1153"/>
        <v>1</v>
      </c>
      <c r="ES801" s="3">
        <f t="shared" si="1153"/>
        <v>1</v>
      </c>
      <c r="ET801" s="3">
        <f t="shared" si="1153"/>
        <v>0</v>
      </c>
      <c r="EU801" s="3">
        <f t="shared" si="1153"/>
        <v>0</v>
      </c>
      <c r="EV801" s="24">
        <f t="shared" si="1153"/>
        <v>0</v>
      </c>
      <c r="EW801" s="245">
        <f t="shared" si="1084"/>
        <v>2</v>
      </c>
      <c r="EX801" s="262" t="str">
        <f t="shared" si="1083"/>
        <v/>
      </c>
    </row>
    <row r="802" spans="1:154" ht="16.149999999999999" customHeight="1" x14ac:dyDescent="0.25">
      <c r="A802" s="363"/>
      <c r="D802" s="363"/>
      <c r="E802" s="363"/>
      <c r="F802" s="363"/>
      <c r="G802" s="363"/>
      <c r="H802" s="363"/>
      <c r="I802" s="363"/>
      <c r="J802" s="68">
        <f t="shared" si="1078"/>
        <v>832</v>
      </c>
      <c r="K802" s="427" t="str">
        <f t="shared" si="1085"/>
        <v>Thelymitra psammophila</v>
      </c>
      <c r="L802" s="372">
        <v>832</v>
      </c>
      <c r="M802" s="427" t="s">
        <v>1780</v>
      </c>
      <c r="N802" s="79" t="s">
        <v>126</v>
      </c>
      <c r="O802" s="363" t="str">
        <f t="shared" si="1068"/>
        <v>S</v>
      </c>
      <c r="P802" s="70" t="s">
        <v>3404</v>
      </c>
      <c r="Q802" s="410" t="s">
        <v>3405</v>
      </c>
      <c r="R802" s="365">
        <v>42979</v>
      </c>
      <c r="S802" s="365">
        <v>43039</v>
      </c>
      <c r="T802" s="603" t="s">
        <v>7894</v>
      </c>
      <c r="U802" s="603" t="s">
        <v>7894</v>
      </c>
      <c r="V802" s="603" t="s">
        <v>7894</v>
      </c>
      <c r="W802" s="603" t="s">
        <v>7894</v>
      </c>
      <c r="X802" s="603" t="s">
        <v>7894</v>
      </c>
      <c r="Y802" s="603" t="s">
        <v>7894</v>
      </c>
      <c r="Z802" s="603" t="s">
        <v>7894</v>
      </c>
      <c r="AA802" s="603" t="s">
        <v>7894</v>
      </c>
      <c r="AB802" s="603" t="s">
        <v>4828</v>
      </c>
      <c r="AC802" s="603" t="s">
        <v>4829</v>
      </c>
      <c r="AD802" s="603" t="s">
        <v>7894</v>
      </c>
      <c r="AE802" s="603" t="s">
        <v>7894</v>
      </c>
      <c r="AF802" s="605" t="s">
        <v>7896</v>
      </c>
      <c r="AG802" s="605" t="s">
        <v>7943</v>
      </c>
      <c r="AH802" s="69" t="s">
        <v>1583</v>
      </c>
      <c r="AI802" s="363">
        <f t="shared" si="1144"/>
        <v>1</v>
      </c>
      <c r="AJ802" s="363">
        <v>41</v>
      </c>
      <c r="AK802" s="413" t="str">
        <f t="shared" si="1079"/>
        <v>Dainty Sun Orchids</v>
      </c>
      <c r="AL802" s="413" t="str">
        <f t="shared" si="1080"/>
        <v>Thelymitra flexuosa</v>
      </c>
      <c r="AM802" s="486" t="s">
        <v>7607</v>
      </c>
      <c r="AS802" s="69">
        <f t="shared" si="1146"/>
        <v>36</v>
      </c>
      <c r="AT802" s="69">
        <f t="shared" si="1147"/>
        <v>44</v>
      </c>
      <c r="AU802" s="69">
        <f t="shared" si="1148"/>
        <v>9</v>
      </c>
      <c r="AV802" s="69">
        <f t="shared" si="1149"/>
        <v>10</v>
      </c>
      <c r="AW802" s="81"/>
      <c r="AX802" s="70" t="s">
        <v>3406</v>
      </c>
      <c r="AY802" s="364">
        <v>1713</v>
      </c>
      <c r="AZ802" s="264" t="s">
        <v>48</v>
      </c>
      <c r="BA802" s="238"/>
      <c r="BB802" s="237" t="str">
        <f t="shared" si="1150"/>
        <v/>
      </c>
      <c r="BC802" s="270">
        <f t="shared" si="1089"/>
        <v>832</v>
      </c>
      <c r="BD802" t="str">
        <f t="shared" si="1090"/>
        <v>Thelymitra psammophila</v>
      </c>
      <c r="BE802" s="367" t="e">
        <f>COUNTIFS(#REF!,L802)</f>
        <v>#REF!</v>
      </c>
      <c r="BF802" s="374" t="str">
        <f t="shared" si="1082"/>
        <v>y</v>
      </c>
      <c r="BG802" s="82"/>
      <c r="BH802" s="375"/>
      <c r="BI802" s="374"/>
      <c r="BJ802" s="403"/>
      <c r="CE802" t="str">
        <f t="shared" si="1151"/>
        <v>Southern Queen of Sheba (Thelymitra porphyrosticta)</v>
      </c>
      <c r="CF802" s="388" t="str">
        <f t="shared" si="1081"/>
        <v>Thelymitra porphyrosticta</v>
      </c>
      <c r="CG802" t="str">
        <f t="shared" si="1091"/>
        <v/>
      </c>
      <c r="CH802" t="str">
        <f t="shared" si="1092"/>
        <v/>
      </c>
      <c r="CI802" t="str">
        <f t="shared" si="1093"/>
        <v/>
      </c>
      <c r="CJ802" t="str">
        <f t="shared" si="1094"/>
        <v/>
      </c>
      <c r="CK802" s="359" t="str">
        <f t="shared" si="1095"/>
        <v/>
      </c>
      <c r="CL802" t="str">
        <f t="shared" si="1096"/>
        <v/>
      </c>
      <c r="CM802" t="str">
        <f t="shared" si="1097"/>
        <v/>
      </c>
      <c r="CN802" t="str">
        <f t="shared" si="1098"/>
        <v/>
      </c>
      <c r="CO802" s="359" t="str">
        <f t="shared" si="1099"/>
        <v/>
      </c>
      <c r="CP802" t="str">
        <f t="shared" si="1100"/>
        <v/>
      </c>
      <c r="CQ802" t="str">
        <f t="shared" si="1101"/>
        <v/>
      </c>
      <c r="CR802" t="str">
        <f t="shared" si="1102"/>
        <v/>
      </c>
      <c r="CS802" s="359" t="str">
        <f t="shared" si="1103"/>
        <v/>
      </c>
      <c r="CT802" t="str">
        <f t="shared" si="1104"/>
        <v/>
      </c>
      <c r="CU802" t="str">
        <f t="shared" si="1105"/>
        <v/>
      </c>
      <c r="CV802" t="str">
        <f t="shared" si="1106"/>
        <v/>
      </c>
      <c r="CW802" t="str">
        <f t="shared" si="1107"/>
        <v/>
      </c>
      <c r="CX802" s="359" t="str">
        <f t="shared" si="1108"/>
        <v/>
      </c>
      <c r="CY802" t="str">
        <f t="shared" si="1109"/>
        <v/>
      </c>
      <c r="CZ802" t="str">
        <f t="shared" si="1110"/>
        <v/>
      </c>
      <c r="DA802" t="str">
        <f t="shared" si="1111"/>
        <v/>
      </c>
      <c r="DB802" s="359" t="str">
        <f t="shared" si="1112"/>
        <v/>
      </c>
      <c r="DC802" t="str">
        <f t="shared" si="1113"/>
        <v/>
      </c>
      <c r="DD802" t="str">
        <f t="shared" si="1114"/>
        <v/>
      </c>
      <c r="DE802" t="str">
        <f t="shared" si="1115"/>
        <v/>
      </c>
      <c r="DF802" s="359" t="str">
        <f t="shared" si="1116"/>
        <v/>
      </c>
      <c r="DG802" t="str">
        <f t="shared" si="1117"/>
        <v/>
      </c>
      <c r="DH802" t="str">
        <f t="shared" si="1118"/>
        <v/>
      </c>
      <c r="DI802" t="str">
        <f t="shared" si="1119"/>
        <v/>
      </c>
      <c r="DJ802" t="str">
        <f t="shared" si="1120"/>
        <v/>
      </c>
      <c r="DK802" s="359" t="str">
        <f t="shared" si="1121"/>
        <v/>
      </c>
      <c r="DL802" t="str">
        <f t="shared" si="1122"/>
        <v>X</v>
      </c>
      <c r="DM802" t="str">
        <f t="shared" si="1123"/>
        <v>X</v>
      </c>
      <c r="DN802" t="str">
        <f t="shared" si="1124"/>
        <v>X</v>
      </c>
      <c r="DO802" s="359" t="str">
        <f t="shared" si="1125"/>
        <v>X</v>
      </c>
      <c r="DP802" t="str">
        <f t="shared" si="1126"/>
        <v>X</v>
      </c>
      <c r="DQ802" t="str">
        <f t="shared" si="1127"/>
        <v>X</v>
      </c>
      <c r="DR802" t="str">
        <f t="shared" si="1128"/>
        <v>X</v>
      </c>
      <c r="DS802" s="359" t="str">
        <f t="shared" si="1129"/>
        <v>X</v>
      </c>
      <c r="DT802" t="str">
        <f t="shared" si="1130"/>
        <v/>
      </c>
      <c r="DU802" t="str">
        <f t="shared" si="1131"/>
        <v/>
      </c>
      <c r="DV802" t="str">
        <f t="shared" si="1132"/>
        <v/>
      </c>
      <c r="DW802" t="str">
        <f t="shared" si="1133"/>
        <v/>
      </c>
      <c r="DX802" s="359" t="str">
        <f t="shared" si="1134"/>
        <v/>
      </c>
      <c r="DY802" t="str">
        <f t="shared" si="1135"/>
        <v/>
      </c>
      <c r="DZ802" t="str">
        <f t="shared" si="1136"/>
        <v/>
      </c>
      <c r="EA802" t="str">
        <f t="shared" si="1137"/>
        <v/>
      </c>
      <c r="EB802" s="359" t="str">
        <f t="shared" si="1138"/>
        <v/>
      </c>
      <c r="EC802" t="str">
        <f t="shared" si="1139"/>
        <v/>
      </c>
      <c r="ED802" t="str">
        <f t="shared" si="1140"/>
        <v/>
      </c>
      <c r="EE802" t="str">
        <f t="shared" si="1141"/>
        <v/>
      </c>
      <c r="EF802" t="str">
        <f t="shared" si="1142"/>
        <v/>
      </c>
      <c r="EG802" s="359" t="str">
        <f t="shared" si="1143"/>
        <v/>
      </c>
      <c r="EH802" t="str">
        <f t="shared" si="1086"/>
        <v>Thelymitra porphyrosticta</v>
      </c>
      <c r="EJ802" t="str">
        <f t="shared" si="1152"/>
        <v>Thelymitra psammophila</v>
      </c>
      <c r="EK802" s="100">
        <f t="shared" si="1087"/>
        <v>0</v>
      </c>
      <c r="EL802" s="3">
        <f t="shared" si="1153"/>
        <v>0</v>
      </c>
      <c r="EM802" s="3">
        <f t="shared" si="1153"/>
        <v>0</v>
      </c>
      <c r="EN802" s="3">
        <f t="shared" si="1153"/>
        <v>0</v>
      </c>
      <c r="EO802" s="3">
        <f t="shared" si="1153"/>
        <v>0</v>
      </c>
      <c r="EP802" s="3">
        <f t="shared" si="1153"/>
        <v>0</v>
      </c>
      <c r="EQ802" s="3">
        <f t="shared" si="1153"/>
        <v>0</v>
      </c>
      <c r="ER802" s="3">
        <f t="shared" si="1153"/>
        <v>0</v>
      </c>
      <c r="ES802" s="3">
        <f t="shared" si="1153"/>
        <v>1</v>
      </c>
      <c r="ET802" s="3">
        <f t="shared" si="1153"/>
        <v>1</v>
      </c>
      <c r="EU802" s="3">
        <f t="shared" si="1153"/>
        <v>0</v>
      </c>
      <c r="EV802" s="24">
        <f t="shared" si="1153"/>
        <v>0</v>
      </c>
      <c r="EW802" s="245">
        <f t="shared" si="1084"/>
        <v>2</v>
      </c>
      <c r="EX802" s="262" t="str">
        <f t="shared" si="1083"/>
        <v/>
      </c>
    </row>
    <row r="803" spans="1:154" ht="16.149999999999999" customHeight="1" x14ac:dyDescent="0.25">
      <c r="A803" s="363"/>
      <c r="D803" s="363"/>
      <c r="E803" s="363"/>
      <c r="F803" s="363"/>
      <c r="G803" s="363"/>
      <c r="H803" s="363"/>
      <c r="I803" s="363"/>
      <c r="J803" s="68">
        <f t="shared" ref="J803:J832" si="1154">L803</f>
        <v>849</v>
      </c>
      <c r="K803" s="427" t="str">
        <f t="shared" si="1085"/>
        <v>Thelymitra pulcherrima</v>
      </c>
      <c r="L803" s="372">
        <v>849</v>
      </c>
      <c r="M803" s="427" t="s">
        <v>1780</v>
      </c>
      <c r="N803" s="79" t="s">
        <v>392</v>
      </c>
      <c r="O803" s="363" t="str">
        <f t="shared" si="1068"/>
        <v>S</v>
      </c>
      <c r="P803" s="70" t="s">
        <v>3407</v>
      </c>
      <c r="Q803" s="364" t="s">
        <v>3408</v>
      </c>
      <c r="R803" s="365">
        <v>42916</v>
      </c>
      <c r="S803" s="365">
        <v>42979</v>
      </c>
      <c r="T803" s="603" t="s">
        <v>7894</v>
      </c>
      <c r="U803" s="603" t="s">
        <v>7894</v>
      </c>
      <c r="V803" s="603" t="s">
        <v>7894</v>
      </c>
      <c r="W803" s="603" t="s">
        <v>7894</v>
      </c>
      <c r="X803" s="603" t="s">
        <v>7894</v>
      </c>
      <c r="Y803" s="603" t="s">
        <v>4825</v>
      </c>
      <c r="Z803" s="603" t="s">
        <v>4826</v>
      </c>
      <c r="AA803" s="603" t="s">
        <v>4827</v>
      </c>
      <c r="AB803" s="603" t="s">
        <v>4828</v>
      </c>
      <c r="AC803" s="603" t="s">
        <v>7894</v>
      </c>
      <c r="AD803" s="603" t="s">
        <v>7894</v>
      </c>
      <c r="AE803" s="603" t="s">
        <v>7894</v>
      </c>
      <c r="AF803" s="605" t="s">
        <v>7914</v>
      </c>
      <c r="AG803" s="605" t="s">
        <v>7956</v>
      </c>
      <c r="AH803" s="69" t="s">
        <v>1307</v>
      </c>
      <c r="AI803" s="363">
        <f t="shared" si="1144"/>
        <v>3</v>
      </c>
      <c r="AJ803" s="363">
        <v>47</v>
      </c>
      <c r="AK803" s="413" t="str">
        <f t="shared" si="1079"/>
        <v>Lobed Sun Orchids, the Queens</v>
      </c>
      <c r="AL803" s="413" t="str">
        <f t="shared" si="1080"/>
        <v>Thelymitra spiralis/variegata</v>
      </c>
      <c r="AM803" s="486" t="s">
        <v>7607</v>
      </c>
      <c r="AS803" s="69">
        <f t="shared" si="1146"/>
        <v>27</v>
      </c>
      <c r="AT803" s="69">
        <f t="shared" si="1147"/>
        <v>35</v>
      </c>
      <c r="AU803" s="69">
        <f t="shared" si="1148"/>
        <v>6</v>
      </c>
      <c r="AV803" s="69">
        <f t="shared" si="1149"/>
        <v>9</v>
      </c>
      <c r="AW803" s="81"/>
      <c r="AX803" s="70" t="s">
        <v>3407</v>
      </c>
      <c r="AY803" s="364">
        <v>20734</v>
      </c>
      <c r="AZ803" s="264" t="s">
        <v>48</v>
      </c>
      <c r="BA803" s="238"/>
      <c r="BB803" s="237" t="str">
        <f t="shared" si="1150"/>
        <v/>
      </c>
      <c r="BC803" s="270">
        <f t="shared" si="1089"/>
        <v>849</v>
      </c>
      <c r="BD803" t="str">
        <f t="shared" si="1090"/>
        <v>Thelymitra pulcherrima</v>
      </c>
      <c r="BE803" s="367" t="e">
        <f>COUNTIFS(#REF!,L803)</f>
        <v>#REF!</v>
      </c>
      <c r="BF803" s="374" t="str">
        <f t="shared" si="1082"/>
        <v>y</v>
      </c>
      <c r="BG803" s="82"/>
      <c r="BH803" s="375"/>
      <c r="BI803" s="374"/>
      <c r="BJ803" s="403"/>
      <c r="CE803" t="str">
        <f t="shared" si="1151"/>
        <v>Sandplain Sun Orchid (Thelymitra psammophila)</v>
      </c>
      <c r="CF803" s="388" t="str">
        <f t="shared" ref="CF803:CF833" si="1155">K802</f>
        <v>Thelymitra psammophila</v>
      </c>
      <c r="CG803" t="str">
        <f t="shared" si="1091"/>
        <v/>
      </c>
      <c r="CH803" t="str">
        <f t="shared" si="1092"/>
        <v/>
      </c>
      <c r="CI803" t="str">
        <f t="shared" si="1093"/>
        <v/>
      </c>
      <c r="CJ803" t="str">
        <f t="shared" si="1094"/>
        <v/>
      </c>
      <c r="CK803" s="359" t="str">
        <f t="shared" si="1095"/>
        <v/>
      </c>
      <c r="CL803" t="str">
        <f t="shared" si="1096"/>
        <v/>
      </c>
      <c r="CM803" t="str">
        <f t="shared" si="1097"/>
        <v/>
      </c>
      <c r="CN803" t="str">
        <f t="shared" si="1098"/>
        <v/>
      </c>
      <c r="CO803" s="359" t="str">
        <f t="shared" si="1099"/>
        <v/>
      </c>
      <c r="CP803" t="str">
        <f t="shared" si="1100"/>
        <v/>
      </c>
      <c r="CQ803" t="str">
        <f t="shared" si="1101"/>
        <v/>
      </c>
      <c r="CR803" t="str">
        <f t="shared" si="1102"/>
        <v/>
      </c>
      <c r="CS803" s="359" t="str">
        <f t="shared" si="1103"/>
        <v/>
      </c>
      <c r="CT803" t="str">
        <f t="shared" si="1104"/>
        <v/>
      </c>
      <c r="CU803" t="str">
        <f t="shared" si="1105"/>
        <v/>
      </c>
      <c r="CV803" t="str">
        <f t="shared" si="1106"/>
        <v/>
      </c>
      <c r="CW803" t="str">
        <f t="shared" si="1107"/>
        <v/>
      </c>
      <c r="CX803" s="359" t="str">
        <f t="shared" si="1108"/>
        <v/>
      </c>
      <c r="CY803" t="str">
        <f t="shared" si="1109"/>
        <v/>
      </c>
      <c r="CZ803" t="str">
        <f t="shared" si="1110"/>
        <v/>
      </c>
      <c r="DA803" t="str">
        <f t="shared" si="1111"/>
        <v/>
      </c>
      <c r="DB803" s="359" t="str">
        <f t="shared" si="1112"/>
        <v/>
      </c>
      <c r="DC803" t="str">
        <f t="shared" si="1113"/>
        <v/>
      </c>
      <c r="DD803" t="str">
        <f t="shared" si="1114"/>
        <v/>
      </c>
      <c r="DE803" t="str">
        <f t="shared" si="1115"/>
        <v/>
      </c>
      <c r="DF803" s="359" t="str">
        <f t="shared" si="1116"/>
        <v/>
      </c>
      <c r="DG803" t="str">
        <f t="shared" si="1117"/>
        <v/>
      </c>
      <c r="DH803" t="str">
        <f t="shared" si="1118"/>
        <v/>
      </c>
      <c r="DI803" t="str">
        <f t="shared" si="1119"/>
        <v/>
      </c>
      <c r="DJ803" t="str">
        <f t="shared" si="1120"/>
        <v/>
      </c>
      <c r="DK803" s="359" t="str">
        <f t="shared" si="1121"/>
        <v/>
      </c>
      <c r="DL803" t="str">
        <f t="shared" si="1122"/>
        <v/>
      </c>
      <c r="DM803" t="str">
        <f t="shared" si="1123"/>
        <v/>
      </c>
      <c r="DN803" t="str">
        <f t="shared" si="1124"/>
        <v/>
      </c>
      <c r="DO803" s="359" t="str">
        <f t="shared" si="1125"/>
        <v/>
      </c>
      <c r="DP803" t="str">
        <f t="shared" si="1126"/>
        <v>X</v>
      </c>
      <c r="DQ803" t="str">
        <f t="shared" si="1127"/>
        <v>X</v>
      </c>
      <c r="DR803" t="str">
        <f t="shared" si="1128"/>
        <v>X</v>
      </c>
      <c r="DS803" s="359" t="str">
        <f t="shared" si="1129"/>
        <v>X</v>
      </c>
      <c r="DT803" t="str">
        <f t="shared" si="1130"/>
        <v>X</v>
      </c>
      <c r="DU803" t="str">
        <f t="shared" si="1131"/>
        <v>X</v>
      </c>
      <c r="DV803" t="str">
        <f t="shared" si="1132"/>
        <v>X</v>
      </c>
      <c r="DW803" t="str">
        <f t="shared" si="1133"/>
        <v>X</v>
      </c>
      <c r="DX803" s="359" t="str">
        <f t="shared" si="1134"/>
        <v>X</v>
      </c>
      <c r="DY803" t="str">
        <f t="shared" si="1135"/>
        <v/>
      </c>
      <c r="DZ803" t="str">
        <f t="shared" si="1136"/>
        <v/>
      </c>
      <c r="EA803" t="str">
        <f t="shared" si="1137"/>
        <v/>
      </c>
      <c r="EB803" s="359" t="str">
        <f t="shared" si="1138"/>
        <v/>
      </c>
      <c r="EC803" t="str">
        <f t="shared" si="1139"/>
        <v/>
      </c>
      <c r="ED803" t="str">
        <f t="shared" si="1140"/>
        <v/>
      </c>
      <c r="EE803" t="str">
        <f t="shared" si="1141"/>
        <v/>
      </c>
      <c r="EF803" t="str">
        <f t="shared" si="1142"/>
        <v/>
      </c>
      <c r="EG803" s="359" t="str">
        <f t="shared" si="1143"/>
        <v/>
      </c>
      <c r="EH803" t="str">
        <f t="shared" si="1086"/>
        <v>Thelymitra psammophila</v>
      </c>
      <c r="EJ803" t="str">
        <f t="shared" si="1152"/>
        <v>Thelymitra pulcherrima</v>
      </c>
      <c r="EK803" s="100">
        <f t="shared" si="1087"/>
        <v>0</v>
      </c>
      <c r="EL803" s="3">
        <f t="shared" si="1153"/>
        <v>0</v>
      </c>
      <c r="EM803" s="3">
        <f t="shared" si="1153"/>
        <v>0</v>
      </c>
      <c r="EN803" s="3">
        <f t="shared" si="1153"/>
        <v>0</v>
      </c>
      <c r="EO803" s="3">
        <f t="shared" si="1153"/>
        <v>0</v>
      </c>
      <c r="EP803" s="3">
        <f t="shared" si="1153"/>
        <v>1</v>
      </c>
      <c r="EQ803" s="3">
        <f t="shared" si="1153"/>
        <v>1</v>
      </c>
      <c r="ER803" s="3">
        <f t="shared" si="1153"/>
        <v>1</v>
      </c>
      <c r="ES803" s="3">
        <f t="shared" si="1153"/>
        <v>1</v>
      </c>
      <c r="ET803" s="3">
        <f t="shared" si="1153"/>
        <v>0</v>
      </c>
      <c r="EU803" s="3">
        <f t="shared" si="1153"/>
        <v>0</v>
      </c>
      <c r="EV803" s="24">
        <f t="shared" si="1153"/>
        <v>0</v>
      </c>
      <c r="EW803" s="245">
        <f t="shared" si="1084"/>
        <v>4</v>
      </c>
      <c r="EX803" s="262" t="str">
        <f t="shared" si="1083"/>
        <v/>
      </c>
    </row>
    <row r="804" spans="1:154" ht="16.149999999999999" customHeight="1" x14ac:dyDescent="0.25">
      <c r="A804" s="363"/>
      <c r="D804" s="363"/>
      <c r="E804" s="363"/>
      <c r="F804" s="363"/>
      <c r="G804" s="363"/>
      <c r="H804" s="363"/>
      <c r="I804" s="363"/>
      <c r="J804" s="68">
        <f t="shared" si="1154"/>
        <v>833</v>
      </c>
      <c r="K804" s="427" t="str">
        <f t="shared" si="1085"/>
        <v>Thelymitra sargentii</v>
      </c>
      <c r="L804" s="372">
        <v>833</v>
      </c>
      <c r="M804" s="427" t="s">
        <v>1780</v>
      </c>
      <c r="N804" s="79" t="s">
        <v>157</v>
      </c>
      <c r="O804" s="363" t="str">
        <f t="shared" si="1068"/>
        <v>S</v>
      </c>
      <c r="P804" s="70" t="s">
        <v>3409</v>
      </c>
      <c r="Q804" s="364" t="s">
        <v>3410</v>
      </c>
      <c r="R804" s="365">
        <v>42979</v>
      </c>
      <c r="S804" s="365">
        <v>43069</v>
      </c>
      <c r="T804" s="603" t="s">
        <v>7894</v>
      </c>
      <c r="U804" s="603" t="s">
        <v>7894</v>
      </c>
      <c r="V804" s="603" t="s">
        <v>7894</v>
      </c>
      <c r="W804" s="603" t="s">
        <v>7894</v>
      </c>
      <c r="X804" s="603" t="s">
        <v>7894</v>
      </c>
      <c r="Y804" s="603" t="s">
        <v>7894</v>
      </c>
      <c r="Z804" s="603" t="s">
        <v>7894</v>
      </c>
      <c r="AA804" s="603" t="s">
        <v>7894</v>
      </c>
      <c r="AB804" s="603" t="s">
        <v>4828</v>
      </c>
      <c r="AC804" s="603" t="s">
        <v>4829</v>
      </c>
      <c r="AD804" s="603" t="s">
        <v>4830</v>
      </c>
      <c r="AE804" s="603" t="s">
        <v>7894</v>
      </c>
      <c r="AF804" s="605" t="s">
        <v>7902</v>
      </c>
      <c r="AG804" s="605" t="s">
        <v>7946</v>
      </c>
      <c r="AH804" s="366" t="s">
        <v>685</v>
      </c>
      <c r="AI804" s="363">
        <f t="shared" si="1144"/>
        <v>6</v>
      </c>
      <c r="AJ804" s="363">
        <v>44</v>
      </c>
      <c r="AK804" s="413" t="str">
        <f t="shared" si="1079"/>
        <v>Other</v>
      </c>
      <c r="AL804" s="413" t="str">
        <f t="shared" si="1080"/>
        <v>Thelymitra 'other'</v>
      </c>
      <c r="AM804" s="486" t="s">
        <v>7607</v>
      </c>
      <c r="AS804" s="69">
        <f t="shared" si="1146"/>
        <v>36</v>
      </c>
      <c r="AT804" s="69">
        <f t="shared" si="1147"/>
        <v>48</v>
      </c>
      <c r="AU804" s="69">
        <f t="shared" si="1148"/>
        <v>9</v>
      </c>
      <c r="AV804" s="69">
        <f t="shared" si="1149"/>
        <v>11</v>
      </c>
      <c r="AW804" s="81"/>
      <c r="AX804" s="70" t="s">
        <v>3411</v>
      </c>
      <c r="AY804" s="364">
        <v>1714</v>
      </c>
      <c r="AZ804" s="264" t="s">
        <v>48</v>
      </c>
      <c r="BA804" s="238"/>
      <c r="BB804" s="237" t="str">
        <f t="shared" si="1150"/>
        <v/>
      </c>
      <c r="BC804" s="270">
        <f t="shared" si="1089"/>
        <v>833</v>
      </c>
      <c r="BD804" t="str">
        <f t="shared" si="1090"/>
        <v>Thelymitra sargentii</v>
      </c>
      <c r="BE804" s="367" t="e">
        <f>COUNTIFS(#REF!,L804)</f>
        <v>#REF!</v>
      </c>
      <c r="BF804" s="374" t="str">
        <f t="shared" si="1082"/>
        <v>y</v>
      </c>
      <c r="BG804" s="82"/>
      <c r="BH804" s="375"/>
      <c r="BI804" s="374"/>
      <c r="BJ804" s="403"/>
      <c r="CE804" t="str">
        <f t="shared" si="1151"/>
        <v>Northern Queen of Sheba (Thelymitra pulcherrima)</v>
      </c>
      <c r="CF804" s="388" t="str">
        <f t="shared" si="1155"/>
        <v>Thelymitra pulcherrima</v>
      </c>
      <c r="CG804" t="str">
        <f t="shared" si="1091"/>
        <v/>
      </c>
      <c r="CH804" t="str">
        <f t="shared" si="1092"/>
        <v/>
      </c>
      <c r="CI804" t="str">
        <f t="shared" si="1093"/>
        <v/>
      </c>
      <c r="CJ804" t="str">
        <f t="shared" si="1094"/>
        <v/>
      </c>
      <c r="CK804" s="359" t="str">
        <f t="shared" si="1095"/>
        <v/>
      </c>
      <c r="CL804" t="str">
        <f t="shared" si="1096"/>
        <v/>
      </c>
      <c r="CM804" t="str">
        <f t="shared" si="1097"/>
        <v/>
      </c>
      <c r="CN804" t="str">
        <f t="shared" si="1098"/>
        <v/>
      </c>
      <c r="CO804" s="359" t="str">
        <f t="shared" si="1099"/>
        <v/>
      </c>
      <c r="CP804" t="str">
        <f t="shared" si="1100"/>
        <v/>
      </c>
      <c r="CQ804" t="str">
        <f t="shared" si="1101"/>
        <v/>
      </c>
      <c r="CR804" t="str">
        <f t="shared" si="1102"/>
        <v/>
      </c>
      <c r="CS804" s="359" t="str">
        <f t="shared" si="1103"/>
        <v/>
      </c>
      <c r="CT804" t="str">
        <f t="shared" si="1104"/>
        <v/>
      </c>
      <c r="CU804" t="str">
        <f t="shared" si="1105"/>
        <v/>
      </c>
      <c r="CV804" t="str">
        <f t="shared" si="1106"/>
        <v/>
      </c>
      <c r="CW804" t="str">
        <f t="shared" si="1107"/>
        <v/>
      </c>
      <c r="CX804" s="359" t="str">
        <f t="shared" si="1108"/>
        <v/>
      </c>
      <c r="CY804" t="str">
        <f t="shared" si="1109"/>
        <v/>
      </c>
      <c r="CZ804" t="str">
        <f t="shared" si="1110"/>
        <v/>
      </c>
      <c r="DA804" t="str">
        <f t="shared" si="1111"/>
        <v/>
      </c>
      <c r="DB804" s="359" t="str">
        <f t="shared" si="1112"/>
        <v/>
      </c>
      <c r="DC804" t="str">
        <f t="shared" si="1113"/>
        <v/>
      </c>
      <c r="DD804" t="str">
        <f t="shared" si="1114"/>
        <v/>
      </c>
      <c r="DE804" t="str">
        <f t="shared" si="1115"/>
        <v/>
      </c>
      <c r="DF804" s="359" t="str">
        <f t="shared" si="1116"/>
        <v/>
      </c>
      <c r="DG804" t="str">
        <f t="shared" si="1117"/>
        <v>X</v>
      </c>
      <c r="DH804" t="str">
        <f t="shared" si="1118"/>
        <v>X</v>
      </c>
      <c r="DI804" t="str">
        <f t="shared" si="1119"/>
        <v>X</v>
      </c>
      <c r="DJ804" t="str">
        <f t="shared" si="1120"/>
        <v>X</v>
      </c>
      <c r="DK804" s="359" t="str">
        <f t="shared" si="1121"/>
        <v>X</v>
      </c>
      <c r="DL804" t="str">
        <f t="shared" si="1122"/>
        <v>X</v>
      </c>
      <c r="DM804" t="str">
        <f t="shared" si="1123"/>
        <v>X</v>
      </c>
      <c r="DN804" t="str">
        <f t="shared" si="1124"/>
        <v>X</v>
      </c>
      <c r="DO804" s="359" t="str">
        <f t="shared" si="1125"/>
        <v>X</v>
      </c>
      <c r="DP804" t="str">
        <f t="shared" si="1126"/>
        <v/>
      </c>
      <c r="DQ804" t="str">
        <f t="shared" si="1127"/>
        <v/>
      </c>
      <c r="DR804" t="str">
        <f t="shared" si="1128"/>
        <v/>
      </c>
      <c r="DS804" s="359" t="str">
        <f t="shared" si="1129"/>
        <v/>
      </c>
      <c r="DT804" t="str">
        <f t="shared" si="1130"/>
        <v/>
      </c>
      <c r="DU804" t="str">
        <f t="shared" si="1131"/>
        <v/>
      </c>
      <c r="DV804" t="str">
        <f t="shared" si="1132"/>
        <v/>
      </c>
      <c r="DW804" t="str">
        <f t="shared" si="1133"/>
        <v/>
      </c>
      <c r="DX804" s="359" t="str">
        <f t="shared" si="1134"/>
        <v/>
      </c>
      <c r="DY804" t="str">
        <f t="shared" si="1135"/>
        <v/>
      </c>
      <c r="DZ804" t="str">
        <f t="shared" si="1136"/>
        <v/>
      </c>
      <c r="EA804" t="str">
        <f t="shared" si="1137"/>
        <v/>
      </c>
      <c r="EB804" s="359" t="str">
        <f t="shared" si="1138"/>
        <v/>
      </c>
      <c r="EC804" t="str">
        <f t="shared" si="1139"/>
        <v/>
      </c>
      <c r="ED804" t="str">
        <f t="shared" si="1140"/>
        <v/>
      </c>
      <c r="EE804" t="str">
        <f t="shared" si="1141"/>
        <v/>
      </c>
      <c r="EF804" t="str">
        <f t="shared" si="1142"/>
        <v/>
      </c>
      <c r="EG804" s="359" t="str">
        <f t="shared" si="1143"/>
        <v/>
      </c>
      <c r="EH804" t="str">
        <f t="shared" si="1086"/>
        <v>Thelymitra pulcherrima</v>
      </c>
      <c r="EJ804" t="str">
        <f t="shared" si="1152"/>
        <v>Thelymitra sargentii</v>
      </c>
      <c r="EK804" s="100">
        <f t="shared" si="1087"/>
        <v>0</v>
      </c>
      <c r="EL804" s="3">
        <f t="shared" si="1153"/>
        <v>0</v>
      </c>
      <c r="EM804" s="3">
        <f t="shared" si="1153"/>
        <v>0</v>
      </c>
      <c r="EN804" s="3">
        <f t="shared" si="1153"/>
        <v>0</v>
      </c>
      <c r="EO804" s="3">
        <f t="shared" si="1153"/>
        <v>0</v>
      </c>
      <c r="EP804" s="3">
        <f t="shared" si="1153"/>
        <v>0</v>
      </c>
      <c r="EQ804" s="3">
        <f t="shared" si="1153"/>
        <v>0</v>
      </c>
      <c r="ER804" s="3">
        <f t="shared" si="1153"/>
        <v>0</v>
      </c>
      <c r="ES804" s="3">
        <f t="shared" si="1153"/>
        <v>1</v>
      </c>
      <c r="ET804" s="3">
        <f t="shared" si="1153"/>
        <v>1</v>
      </c>
      <c r="EU804" s="3">
        <f t="shared" si="1153"/>
        <v>1</v>
      </c>
      <c r="EV804" s="24">
        <f t="shared" si="1153"/>
        <v>0</v>
      </c>
      <c r="EW804" s="245">
        <f t="shared" si="1084"/>
        <v>3</v>
      </c>
      <c r="EX804" s="262" t="str">
        <f t="shared" si="1083"/>
        <v/>
      </c>
    </row>
    <row r="805" spans="1:154" ht="16.149999999999999" customHeight="1" x14ac:dyDescent="0.25">
      <c r="A805" s="363"/>
      <c r="D805" s="363"/>
      <c r="E805" s="363"/>
      <c r="F805" s="363"/>
      <c r="G805" s="363"/>
      <c r="H805" s="363"/>
      <c r="I805" s="363"/>
      <c r="J805" s="68">
        <f t="shared" si="1154"/>
        <v>1255</v>
      </c>
      <c r="K805" s="427" t="str">
        <f t="shared" si="1085"/>
        <v>Thelymitra sp.</v>
      </c>
      <c r="L805" s="372">
        <v>1255</v>
      </c>
      <c r="M805" s="427" t="s">
        <v>1780</v>
      </c>
      <c r="N805" s="79" t="s">
        <v>67</v>
      </c>
      <c r="O805" s="363" t="str">
        <f t="shared" si="1068"/>
        <v>S</v>
      </c>
      <c r="P805" s="70" t="s">
        <v>3412</v>
      </c>
      <c r="Q805" s="364" t="s">
        <v>1055</v>
      </c>
      <c r="R805" s="365" t="s">
        <v>685</v>
      </c>
      <c r="S805" s="365" t="s">
        <v>685</v>
      </c>
      <c r="T805" s="603" t="s">
        <v>7894</v>
      </c>
      <c r="U805" s="603" t="s">
        <v>7894</v>
      </c>
      <c r="V805" s="603" t="s">
        <v>7894</v>
      </c>
      <c r="W805" s="603" t="s">
        <v>7894</v>
      </c>
      <c r="X805" s="603" t="s">
        <v>7894</v>
      </c>
      <c r="Y805" s="603" t="s">
        <v>7894</v>
      </c>
      <c r="Z805" s="603" t="s">
        <v>7894</v>
      </c>
      <c r="AA805" s="603" t="s">
        <v>7894</v>
      </c>
      <c r="AB805" s="603" t="s">
        <v>7894</v>
      </c>
      <c r="AC805" s="603" t="s">
        <v>7894</v>
      </c>
      <c r="AD805" s="603" t="s">
        <v>7894</v>
      </c>
      <c r="AE805" s="603" t="s">
        <v>7894</v>
      </c>
      <c r="AF805" s="605" t="s">
        <v>48</v>
      </c>
      <c r="AG805" s="605" t="s">
        <v>48</v>
      </c>
      <c r="AH805" s="366" t="s">
        <v>685</v>
      </c>
      <c r="AI805" s="363">
        <f t="shared" si="1144"/>
        <v>6</v>
      </c>
      <c r="AJ805" s="363">
        <v>0</v>
      </c>
      <c r="AK805" s="413" t="str">
        <f t="shared" si="1079"/>
        <v>None</v>
      </c>
      <c r="AL805" s="413" t="str">
        <f t="shared" si="1080"/>
        <v>None</v>
      </c>
      <c r="AM805" s="486" t="s">
        <v>7613</v>
      </c>
      <c r="AS805" s="69">
        <f t="shared" si="1146"/>
        <v>0</v>
      </c>
      <c r="AT805" s="69">
        <f t="shared" si="1147"/>
        <v>0</v>
      </c>
      <c r="AU805" s="69">
        <f t="shared" si="1148"/>
        <v>0</v>
      </c>
      <c r="AV805" s="69">
        <f t="shared" si="1149"/>
        <v>0</v>
      </c>
      <c r="AW805" s="81"/>
      <c r="AX805" s="70" t="s">
        <v>3412</v>
      </c>
      <c r="AY805" s="364">
        <v>0</v>
      </c>
      <c r="AZ805" s="264" t="s">
        <v>48</v>
      </c>
      <c r="BA805" s="238"/>
      <c r="BB805" s="237" t="str">
        <f t="shared" si="1150"/>
        <v/>
      </c>
      <c r="BC805" s="270">
        <f t="shared" si="1089"/>
        <v>1255</v>
      </c>
      <c r="BD805" t="str">
        <f t="shared" si="1090"/>
        <v>Thelymitra sp.</v>
      </c>
      <c r="BE805" s="367" t="e">
        <f>COUNTIFS(#REF!,L805)</f>
        <v>#REF!</v>
      </c>
      <c r="BF805" s="374" t="str">
        <f t="shared" si="1082"/>
        <v>y</v>
      </c>
      <c r="BG805" s="82"/>
      <c r="BH805" s="375"/>
      <c r="BI805" s="374"/>
      <c r="BJ805" s="403"/>
      <c r="CE805" t="str">
        <f t="shared" si="1151"/>
        <v>Freckled Sun Orchid (Thelymitra sargentii)</v>
      </c>
      <c r="CF805" s="388" t="str">
        <f t="shared" si="1155"/>
        <v>Thelymitra sargentii</v>
      </c>
      <c r="CG805" t="str">
        <f t="shared" si="1091"/>
        <v/>
      </c>
      <c r="CH805" t="str">
        <f t="shared" si="1092"/>
        <v/>
      </c>
      <c r="CI805" t="str">
        <f t="shared" si="1093"/>
        <v/>
      </c>
      <c r="CJ805" t="str">
        <f t="shared" si="1094"/>
        <v/>
      </c>
      <c r="CK805" s="359" t="str">
        <f t="shared" si="1095"/>
        <v/>
      </c>
      <c r="CL805" t="str">
        <f t="shared" si="1096"/>
        <v/>
      </c>
      <c r="CM805" t="str">
        <f t="shared" si="1097"/>
        <v/>
      </c>
      <c r="CN805" t="str">
        <f t="shared" si="1098"/>
        <v/>
      </c>
      <c r="CO805" s="359" t="str">
        <f t="shared" si="1099"/>
        <v/>
      </c>
      <c r="CP805" t="str">
        <f t="shared" si="1100"/>
        <v/>
      </c>
      <c r="CQ805" t="str">
        <f t="shared" si="1101"/>
        <v/>
      </c>
      <c r="CR805" t="str">
        <f t="shared" si="1102"/>
        <v/>
      </c>
      <c r="CS805" s="359" t="str">
        <f t="shared" si="1103"/>
        <v/>
      </c>
      <c r="CT805" t="str">
        <f t="shared" si="1104"/>
        <v/>
      </c>
      <c r="CU805" t="str">
        <f t="shared" si="1105"/>
        <v/>
      </c>
      <c r="CV805" t="str">
        <f t="shared" si="1106"/>
        <v/>
      </c>
      <c r="CW805" t="str">
        <f t="shared" si="1107"/>
        <v/>
      </c>
      <c r="CX805" s="359" t="str">
        <f t="shared" si="1108"/>
        <v/>
      </c>
      <c r="CY805" t="str">
        <f t="shared" si="1109"/>
        <v/>
      </c>
      <c r="CZ805" t="str">
        <f t="shared" si="1110"/>
        <v/>
      </c>
      <c r="DA805" t="str">
        <f t="shared" si="1111"/>
        <v/>
      </c>
      <c r="DB805" s="359" t="str">
        <f t="shared" si="1112"/>
        <v/>
      </c>
      <c r="DC805" t="str">
        <f t="shared" si="1113"/>
        <v/>
      </c>
      <c r="DD805" t="str">
        <f t="shared" si="1114"/>
        <v/>
      </c>
      <c r="DE805" t="str">
        <f t="shared" si="1115"/>
        <v/>
      </c>
      <c r="DF805" s="359" t="str">
        <f t="shared" si="1116"/>
        <v/>
      </c>
      <c r="DG805" t="str">
        <f t="shared" si="1117"/>
        <v/>
      </c>
      <c r="DH805" t="str">
        <f t="shared" si="1118"/>
        <v/>
      </c>
      <c r="DI805" t="str">
        <f t="shared" si="1119"/>
        <v/>
      </c>
      <c r="DJ805" t="str">
        <f t="shared" si="1120"/>
        <v/>
      </c>
      <c r="DK805" s="359" t="str">
        <f t="shared" si="1121"/>
        <v/>
      </c>
      <c r="DL805" t="str">
        <f t="shared" si="1122"/>
        <v/>
      </c>
      <c r="DM805" t="str">
        <f t="shared" si="1123"/>
        <v/>
      </c>
      <c r="DN805" t="str">
        <f t="shared" si="1124"/>
        <v/>
      </c>
      <c r="DO805" s="359" t="str">
        <f t="shared" si="1125"/>
        <v/>
      </c>
      <c r="DP805" t="str">
        <f t="shared" si="1126"/>
        <v>X</v>
      </c>
      <c r="DQ805" t="str">
        <f t="shared" si="1127"/>
        <v>X</v>
      </c>
      <c r="DR805" t="str">
        <f t="shared" si="1128"/>
        <v>X</v>
      </c>
      <c r="DS805" s="359" t="str">
        <f t="shared" si="1129"/>
        <v>X</v>
      </c>
      <c r="DT805" t="str">
        <f t="shared" si="1130"/>
        <v>X</v>
      </c>
      <c r="DU805" t="str">
        <f t="shared" si="1131"/>
        <v>X</v>
      </c>
      <c r="DV805" t="str">
        <f t="shared" si="1132"/>
        <v>X</v>
      </c>
      <c r="DW805" t="str">
        <f t="shared" si="1133"/>
        <v>X</v>
      </c>
      <c r="DX805" s="359" t="str">
        <f t="shared" si="1134"/>
        <v>X</v>
      </c>
      <c r="DY805" t="str">
        <f t="shared" si="1135"/>
        <v>X</v>
      </c>
      <c r="DZ805" t="str">
        <f t="shared" si="1136"/>
        <v>X</v>
      </c>
      <c r="EA805" t="str">
        <f t="shared" si="1137"/>
        <v>X</v>
      </c>
      <c r="EB805" s="359" t="str">
        <f t="shared" si="1138"/>
        <v>X</v>
      </c>
      <c r="EC805" t="str">
        <f t="shared" si="1139"/>
        <v/>
      </c>
      <c r="ED805" t="str">
        <f t="shared" si="1140"/>
        <v/>
      </c>
      <c r="EE805" t="str">
        <f t="shared" si="1141"/>
        <v/>
      </c>
      <c r="EF805" t="str">
        <f t="shared" si="1142"/>
        <v/>
      </c>
      <c r="EG805" s="359" t="str">
        <f t="shared" si="1143"/>
        <v/>
      </c>
      <c r="EH805" t="str">
        <f t="shared" si="1086"/>
        <v>Thelymitra sargentii</v>
      </c>
      <c r="EJ805" t="str">
        <f t="shared" si="1152"/>
        <v>Thelymitra sp.</v>
      </c>
      <c r="EK805" s="100">
        <f t="shared" si="1087"/>
        <v>0</v>
      </c>
      <c r="EL805" s="3">
        <f t="shared" si="1153"/>
        <v>0</v>
      </c>
      <c r="EM805" s="3">
        <f t="shared" si="1153"/>
        <v>0</v>
      </c>
      <c r="EN805" s="3">
        <f t="shared" si="1153"/>
        <v>0</v>
      </c>
      <c r="EO805" s="3">
        <f t="shared" si="1153"/>
        <v>0</v>
      </c>
      <c r="EP805" s="3">
        <f t="shared" si="1153"/>
        <v>0</v>
      </c>
      <c r="EQ805" s="3">
        <f t="shared" si="1153"/>
        <v>0</v>
      </c>
      <c r="ER805" s="3">
        <f t="shared" si="1153"/>
        <v>0</v>
      </c>
      <c r="ES805" s="3">
        <f t="shared" si="1153"/>
        <v>0</v>
      </c>
      <c r="ET805" s="3">
        <f t="shared" si="1153"/>
        <v>0</v>
      </c>
      <c r="EU805" s="3">
        <f t="shared" si="1153"/>
        <v>0</v>
      </c>
      <c r="EV805" s="24">
        <f t="shared" si="1153"/>
        <v>0</v>
      </c>
      <c r="EW805" s="245">
        <f t="shared" si="1084"/>
        <v>0</v>
      </c>
      <c r="EX805" s="262" t="str">
        <f t="shared" si="1083"/>
        <v/>
      </c>
    </row>
    <row r="806" spans="1:154" ht="16.149999999999999" customHeight="1" x14ac:dyDescent="0.25">
      <c r="A806" s="363"/>
      <c r="D806" s="363"/>
      <c r="E806" s="363"/>
      <c r="F806" s="363"/>
      <c r="G806" s="363"/>
      <c r="H806" s="363"/>
      <c r="I806" s="363"/>
      <c r="J806" s="68">
        <f t="shared" si="1154"/>
        <v>1080</v>
      </c>
      <c r="K806" s="427" t="str">
        <f t="shared" si="1085"/>
        <v>Thelymitra sp. 'Denmark'</v>
      </c>
      <c r="L806" s="372">
        <v>1080</v>
      </c>
      <c r="M806" s="427" t="s">
        <v>1780</v>
      </c>
      <c r="N806" s="79" t="s">
        <v>3413</v>
      </c>
      <c r="O806" s="363" t="str">
        <f t="shared" si="1068"/>
        <v>S</v>
      </c>
      <c r="P806" s="70" t="s">
        <v>3414</v>
      </c>
      <c r="Q806" s="364" t="s">
        <v>3415</v>
      </c>
      <c r="R806" s="365">
        <v>43023</v>
      </c>
      <c r="S806" s="365">
        <v>43054</v>
      </c>
      <c r="T806" s="603" t="s">
        <v>7894</v>
      </c>
      <c r="U806" s="603" t="s">
        <v>7894</v>
      </c>
      <c r="V806" s="603" t="s">
        <v>7894</v>
      </c>
      <c r="W806" s="603" t="s">
        <v>7894</v>
      </c>
      <c r="X806" s="603" t="s">
        <v>7894</v>
      </c>
      <c r="Y806" s="603" t="s">
        <v>7894</v>
      </c>
      <c r="Z806" s="603" t="s">
        <v>7894</v>
      </c>
      <c r="AA806" s="603" t="s">
        <v>7894</v>
      </c>
      <c r="AB806" s="603" t="s">
        <v>7894</v>
      </c>
      <c r="AC806" s="603" t="s">
        <v>4829</v>
      </c>
      <c r="AD806" s="603" t="s">
        <v>4830</v>
      </c>
      <c r="AE806" s="603" t="s">
        <v>7894</v>
      </c>
      <c r="AF806" s="605" t="s">
        <v>7897</v>
      </c>
      <c r="AG806" s="605" t="s">
        <v>7940</v>
      </c>
      <c r="AH806" s="366" t="s">
        <v>685</v>
      </c>
      <c r="AI806" s="363">
        <f t="shared" si="1144"/>
        <v>6</v>
      </c>
      <c r="AJ806" s="363">
        <v>42</v>
      </c>
      <c r="AK806" s="413" t="str">
        <f t="shared" si="1079"/>
        <v>Sienna Sun Orchids</v>
      </c>
      <c r="AL806" s="413" t="str">
        <f t="shared" si="1080"/>
        <v>Thelymitra fuscolutea</v>
      </c>
      <c r="AM806" s="486" t="s">
        <v>7609</v>
      </c>
      <c r="AS806" s="69">
        <f t="shared" si="1146"/>
        <v>42</v>
      </c>
      <c r="AT806" s="69">
        <f t="shared" si="1147"/>
        <v>46</v>
      </c>
      <c r="AU806" s="69">
        <f t="shared" si="1148"/>
        <v>10</v>
      </c>
      <c r="AV806" s="69">
        <f t="shared" si="1149"/>
        <v>11</v>
      </c>
      <c r="AW806" s="81"/>
      <c r="AX806" s="70" t="s">
        <v>3416</v>
      </c>
      <c r="AY806" s="364" t="e">
        <v>#N/A</v>
      </c>
      <c r="AZ806" s="264" t="s">
        <v>48</v>
      </c>
      <c r="BA806" s="238"/>
      <c r="BB806" s="237" t="str">
        <f t="shared" si="1150"/>
        <v/>
      </c>
      <c r="BC806" s="270">
        <f t="shared" si="1089"/>
        <v>1080</v>
      </c>
      <c r="BD806" t="str">
        <f t="shared" si="1090"/>
        <v>Thelymitra sp. 'Denmark'</v>
      </c>
      <c r="BE806" s="367" t="e">
        <f>COUNTIFS(#REF!,L806)</f>
        <v>#REF!</v>
      </c>
      <c r="BF806" s="374" t="str">
        <f t="shared" si="1082"/>
        <v>y</v>
      </c>
      <c r="BG806" s="82"/>
      <c r="BH806" s="375"/>
      <c r="BI806" s="374"/>
      <c r="BJ806" s="403"/>
      <c r="CE806" t="str">
        <f t="shared" si="1151"/>
        <v>Sun Orchid (Thelymitra sp.)</v>
      </c>
      <c r="CF806" s="388" t="str">
        <f t="shared" si="1155"/>
        <v>Thelymitra sp.</v>
      </c>
      <c r="CG806" t="str">
        <f t="shared" si="1091"/>
        <v/>
      </c>
      <c r="CH806" t="str">
        <f t="shared" si="1092"/>
        <v/>
      </c>
      <c r="CI806" t="str">
        <f t="shared" si="1093"/>
        <v/>
      </c>
      <c r="CJ806" t="str">
        <f t="shared" si="1094"/>
        <v/>
      </c>
      <c r="CK806" s="359" t="str">
        <f t="shared" si="1095"/>
        <v/>
      </c>
      <c r="CL806" t="str">
        <f t="shared" si="1096"/>
        <v/>
      </c>
      <c r="CM806" t="str">
        <f t="shared" si="1097"/>
        <v/>
      </c>
      <c r="CN806" t="str">
        <f t="shared" si="1098"/>
        <v/>
      </c>
      <c r="CO806" s="359" t="str">
        <f t="shared" si="1099"/>
        <v/>
      </c>
      <c r="CP806" t="str">
        <f t="shared" si="1100"/>
        <v/>
      </c>
      <c r="CQ806" t="str">
        <f t="shared" si="1101"/>
        <v/>
      </c>
      <c r="CR806" t="str">
        <f t="shared" si="1102"/>
        <v/>
      </c>
      <c r="CS806" s="359" t="str">
        <f t="shared" si="1103"/>
        <v/>
      </c>
      <c r="CT806" t="str">
        <f t="shared" si="1104"/>
        <v/>
      </c>
      <c r="CU806" t="str">
        <f t="shared" si="1105"/>
        <v/>
      </c>
      <c r="CV806" t="str">
        <f t="shared" si="1106"/>
        <v/>
      </c>
      <c r="CW806" t="str">
        <f t="shared" si="1107"/>
        <v/>
      </c>
      <c r="CX806" s="359" t="str">
        <f t="shared" si="1108"/>
        <v/>
      </c>
      <c r="CY806" t="str">
        <f t="shared" si="1109"/>
        <v/>
      </c>
      <c r="CZ806" t="str">
        <f t="shared" si="1110"/>
        <v/>
      </c>
      <c r="DA806" t="str">
        <f t="shared" si="1111"/>
        <v/>
      </c>
      <c r="DB806" s="359" t="str">
        <f t="shared" si="1112"/>
        <v/>
      </c>
      <c r="DC806" t="str">
        <f t="shared" si="1113"/>
        <v/>
      </c>
      <c r="DD806" t="str">
        <f t="shared" si="1114"/>
        <v/>
      </c>
      <c r="DE806" t="str">
        <f t="shared" si="1115"/>
        <v/>
      </c>
      <c r="DF806" s="359" t="str">
        <f t="shared" si="1116"/>
        <v/>
      </c>
      <c r="DG806" t="str">
        <f t="shared" si="1117"/>
        <v/>
      </c>
      <c r="DH806" t="str">
        <f t="shared" si="1118"/>
        <v/>
      </c>
      <c r="DI806" t="str">
        <f t="shared" si="1119"/>
        <v/>
      </c>
      <c r="DJ806" t="str">
        <f t="shared" si="1120"/>
        <v/>
      </c>
      <c r="DK806" s="359" t="str">
        <f t="shared" si="1121"/>
        <v/>
      </c>
      <c r="DL806" t="str">
        <f t="shared" si="1122"/>
        <v/>
      </c>
      <c r="DM806" t="str">
        <f t="shared" si="1123"/>
        <v/>
      </c>
      <c r="DN806" t="str">
        <f t="shared" si="1124"/>
        <v/>
      </c>
      <c r="DO806" s="359" t="str">
        <f t="shared" si="1125"/>
        <v/>
      </c>
      <c r="DP806" t="str">
        <f t="shared" si="1126"/>
        <v/>
      </c>
      <c r="DQ806" t="str">
        <f t="shared" si="1127"/>
        <v/>
      </c>
      <c r="DR806" t="str">
        <f t="shared" si="1128"/>
        <v/>
      </c>
      <c r="DS806" s="359" t="str">
        <f t="shared" si="1129"/>
        <v/>
      </c>
      <c r="DT806" t="str">
        <f t="shared" si="1130"/>
        <v/>
      </c>
      <c r="DU806" t="str">
        <f t="shared" si="1131"/>
        <v/>
      </c>
      <c r="DV806" t="str">
        <f t="shared" si="1132"/>
        <v/>
      </c>
      <c r="DW806" t="str">
        <f t="shared" si="1133"/>
        <v/>
      </c>
      <c r="DX806" s="359" t="str">
        <f t="shared" si="1134"/>
        <v/>
      </c>
      <c r="DY806" t="str">
        <f t="shared" si="1135"/>
        <v/>
      </c>
      <c r="DZ806" t="str">
        <f t="shared" si="1136"/>
        <v/>
      </c>
      <c r="EA806" t="str">
        <f t="shared" si="1137"/>
        <v/>
      </c>
      <c r="EB806" s="359" t="str">
        <f t="shared" si="1138"/>
        <v/>
      </c>
      <c r="EC806" t="str">
        <f t="shared" si="1139"/>
        <v/>
      </c>
      <c r="ED806" t="str">
        <f t="shared" si="1140"/>
        <v/>
      </c>
      <c r="EE806" t="str">
        <f t="shared" si="1141"/>
        <v/>
      </c>
      <c r="EF806" t="str">
        <f t="shared" si="1142"/>
        <v/>
      </c>
      <c r="EG806" s="359" t="str">
        <f t="shared" si="1143"/>
        <v/>
      </c>
      <c r="EH806" t="str">
        <f t="shared" si="1086"/>
        <v>Thelymitra sp.</v>
      </c>
      <c r="EJ806" t="str">
        <f t="shared" si="1152"/>
        <v>Thelymitra sp. 'Denmark'</v>
      </c>
      <c r="EK806" s="100">
        <f t="shared" si="1087"/>
        <v>0</v>
      </c>
      <c r="EL806" s="3">
        <f t="shared" si="1153"/>
        <v>0</v>
      </c>
      <c r="EM806" s="3">
        <f t="shared" si="1153"/>
        <v>0</v>
      </c>
      <c r="EN806" s="3">
        <f t="shared" si="1153"/>
        <v>0</v>
      </c>
      <c r="EO806" s="3">
        <f t="shared" si="1153"/>
        <v>0</v>
      </c>
      <c r="EP806" s="3">
        <f t="shared" si="1153"/>
        <v>0</v>
      </c>
      <c r="EQ806" s="3">
        <f t="shared" si="1153"/>
        <v>0</v>
      </c>
      <c r="ER806" s="3">
        <f t="shared" si="1153"/>
        <v>0</v>
      </c>
      <c r="ES806" s="3">
        <f t="shared" si="1153"/>
        <v>0</v>
      </c>
      <c r="ET806" s="3">
        <f t="shared" si="1153"/>
        <v>1</v>
      </c>
      <c r="EU806" s="3">
        <f t="shared" si="1153"/>
        <v>1</v>
      </c>
      <c r="EV806" s="24">
        <f t="shared" si="1153"/>
        <v>0</v>
      </c>
      <c r="EW806" s="245">
        <f t="shared" si="1084"/>
        <v>2</v>
      </c>
      <c r="EX806" s="262" t="str">
        <f t="shared" si="1083"/>
        <v/>
      </c>
    </row>
    <row r="807" spans="1:154" ht="16.149999999999999" customHeight="1" x14ac:dyDescent="0.25">
      <c r="A807" s="363"/>
      <c r="D807" s="363"/>
      <c r="E807" s="363"/>
      <c r="F807" s="363"/>
      <c r="G807" s="363"/>
      <c r="H807" s="363"/>
      <c r="I807" s="363"/>
      <c r="J807" s="68">
        <f t="shared" si="1154"/>
        <v>472</v>
      </c>
      <c r="K807" s="427" t="str">
        <f t="shared" si="1085"/>
        <v>Thelymitra sp. 'Forrestania'</v>
      </c>
      <c r="L807" s="234">
        <v>472</v>
      </c>
      <c r="M807" s="427" t="s">
        <v>1780</v>
      </c>
      <c r="N807" s="79" t="s">
        <v>7662</v>
      </c>
      <c r="O807" s="363" t="str">
        <f t="shared" si="1068"/>
        <v>S</v>
      </c>
      <c r="P807" s="70" t="s">
        <v>7841</v>
      </c>
      <c r="Q807" s="364" t="s">
        <v>7842</v>
      </c>
      <c r="R807" s="365">
        <v>42999</v>
      </c>
      <c r="S807" s="365">
        <v>43039</v>
      </c>
      <c r="T807" s="603" t="s">
        <v>7894</v>
      </c>
      <c r="U807" s="603" t="s">
        <v>7894</v>
      </c>
      <c r="V807" s="603" t="s">
        <v>7894</v>
      </c>
      <c r="W807" s="603" t="s">
        <v>7894</v>
      </c>
      <c r="X807" s="603" t="s">
        <v>7894</v>
      </c>
      <c r="Y807" s="603" t="s">
        <v>7894</v>
      </c>
      <c r="Z807" s="603" t="s">
        <v>7894</v>
      </c>
      <c r="AA807" s="603" t="s">
        <v>7894</v>
      </c>
      <c r="AB807" s="603" t="s">
        <v>4828</v>
      </c>
      <c r="AC807" s="603" t="s">
        <v>4829</v>
      </c>
      <c r="AD807" s="603" t="s">
        <v>7894</v>
      </c>
      <c r="AE807" s="603" t="s">
        <v>7894</v>
      </c>
      <c r="AF807" s="605" t="s">
        <v>7896</v>
      </c>
      <c r="AG807" s="605" t="s">
        <v>7943</v>
      </c>
      <c r="AH807" s="366" t="s">
        <v>685</v>
      </c>
      <c r="AI807" s="363">
        <f t="shared" si="1144"/>
        <v>6</v>
      </c>
      <c r="AJ807" s="363">
        <v>43</v>
      </c>
      <c r="AK807" s="413" t="str">
        <f t="shared" si="1079"/>
        <v>Blue Sun Orchids</v>
      </c>
      <c r="AL807" s="413" t="str">
        <f t="shared" si="1080"/>
        <v>Thelymitra macrophylla</v>
      </c>
      <c r="AM807" s="486" t="s">
        <v>7609</v>
      </c>
      <c r="AS807" s="69">
        <f t="shared" si="1146"/>
        <v>39</v>
      </c>
      <c r="AT807" s="69">
        <f t="shared" si="1147"/>
        <v>44</v>
      </c>
      <c r="AU807" s="69">
        <f t="shared" si="1148"/>
        <v>9</v>
      </c>
      <c r="AV807" s="69">
        <f t="shared" si="1149"/>
        <v>10</v>
      </c>
      <c r="AW807" s="81"/>
      <c r="AX807" s="70" t="s">
        <v>3412</v>
      </c>
      <c r="AY807" s="364">
        <v>0</v>
      </c>
      <c r="AZ807" s="264" t="s">
        <v>48</v>
      </c>
      <c r="BA807" s="238"/>
      <c r="BB807" s="237" t="str">
        <f t="shared" si="1150"/>
        <v/>
      </c>
      <c r="BC807" s="270">
        <f t="shared" si="1089"/>
        <v>472</v>
      </c>
      <c r="BD807" t="str">
        <f t="shared" si="1090"/>
        <v>Thelymitra sp. 'Forrestania'</v>
      </c>
      <c r="BE807" s="367" t="e">
        <f>COUNTIFS(#REF!,L807)</f>
        <v>#REF!</v>
      </c>
      <c r="BF807" s="374" t="str">
        <f t="shared" si="1082"/>
        <v>y</v>
      </c>
      <c r="BG807" s="82"/>
      <c r="BH807" s="375"/>
      <c r="BI807" s="374"/>
      <c r="BJ807" s="403"/>
      <c r="CE807" t="str">
        <f t="shared" si="1151"/>
        <v>Yellow Sun Orchid (Thelymitra sp. 'Denmark')</v>
      </c>
      <c r="CF807" s="388" t="str">
        <f t="shared" si="1155"/>
        <v>Thelymitra sp. 'Denmark'</v>
      </c>
      <c r="CG807" t="str">
        <f t="shared" si="1091"/>
        <v/>
      </c>
      <c r="CH807" t="str">
        <f t="shared" si="1092"/>
        <v/>
      </c>
      <c r="CI807" t="str">
        <f t="shared" si="1093"/>
        <v/>
      </c>
      <c r="CJ807" t="str">
        <f t="shared" si="1094"/>
        <v/>
      </c>
      <c r="CK807" s="359" t="str">
        <f t="shared" si="1095"/>
        <v/>
      </c>
      <c r="CL807" t="str">
        <f t="shared" si="1096"/>
        <v/>
      </c>
      <c r="CM807" t="str">
        <f t="shared" si="1097"/>
        <v/>
      </c>
      <c r="CN807" t="str">
        <f t="shared" si="1098"/>
        <v/>
      </c>
      <c r="CO807" s="359" t="str">
        <f t="shared" si="1099"/>
        <v/>
      </c>
      <c r="CP807" t="str">
        <f t="shared" si="1100"/>
        <v/>
      </c>
      <c r="CQ807" t="str">
        <f t="shared" si="1101"/>
        <v/>
      </c>
      <c r="CR807" t="str">
        <f t="shared" si="1102"/>
        <v/>
      </c>
      <c r="CS807" s="359" t="str">
        <f t="shared" si="1103"/>
        <v/>
      </c>
      <c r="CT807" t="str">
        <f t="shared" si="1104"/>
        <v/>
      </c>
      <c r="CU807" t="str">
        <f t="shared" si="1105"/>
        <v/>
      </c>
      <c r="CV807" t="str">
        <f t="shared" si="1106"/>
        <v/>
      </c>
      <c r="CW807" t="str">
        <f t="shared" si="1107"/>
        <v/>
      </c>
      <c r="CX807" s="359" t="str">
        <f t="shared" si="1108"/>
        <v/>
      </c>
      <c r="CY807" t="str">
        <f t="shared" si="1109"/>
        <v/>
      </c>
      <c r="CZ807" t="str">
        <f t="shared" si="1110"/>
        <v/>
      </c>
      <c r="DA807" t="str">
        <f t="shared" si="1111"/>
        <v/>
      </c>
      <c r="DB807" s="359" t="str">
        <f t="shared" si="1112"/>
        <v/>
      </c>
      <c r="DC807" t="str">
        <f t="shared" si="1113"/>
        <v/>
      </c>
      <c r="DD807" t="str">
        <f t="shared" si="1114"/>
        <v/>
      </c>
      <c r="DE807" t="str">
        <f t="shared" si="1115"/>
        <v/>
      </c>
      <c r="DF807" s="359" t="str">
        <f t="shared" si="1116"/>
        <v/>
      </c>
      <c r="DG807" t="str">
        <f t="shared" si="1117"/>
        <v/>
      </c>
      <c r="DH807" t="str">
        <f t="shared" si="1118"/>
        <v/>
      </c>
      <c r="DI807" t="str">
        <f t="shared" si="1119"/>
        <v/>
      </c>
      <c r="DJ807" t="str">
        <f t="shared" si="1120"/>
        <v/>
      </c>
      <c r="DK807" s="359" t="str">
        <f t="shared" si="1121"/>
        <v/>
      </c>
      <c r="DL807" t="str">
        <f t="shared" si="1122"/>
        <v/>
      </c>
      <c r="DM807" t="str">
        <f t="shared" si="1123"/>
        <v/>
      </c>
      <c r="DN807" t="str">
        <f t="shared" si="1124"/>
        <v/>
      </c>
      <c r="DO807" s="359" t="str">
        <f t="shared" si="1125"/>
        <v/>
      </c>
      <c r="DP807" t="str">
        <f t="shared" si="1126"/>
        <v/>
      </c>
      <c r="DQ807" t="str">
        <f t="shared" si="1127"/>
        <v/>
      </c>
      <c r="DR807" t="str">
        <f t="shared" si="1128"/>
        <v/>
      </c>
      <c r="DS807" s="359" t="str">
        <f t="shared" si="1129"/>
        <v/>
      </c>
      <c r="DT807" t="str">
        <f t="shared" si="1130"/>
        <v/>
      </c>
      <c r="DU807" t="str">
        <f t="shared" si="1131"/>
        <v/>
      </c>
      <c r="DV807" t="str">
        <f t="shared" si="1132"/>
        <v>X</v>
      </c>
      <c r="DW807" t="str">
        <f t="shared" si="1133"/>
        <v>X</v>
      </c>
      <c r="DX807" s="359" t="str">
        <f t="shared" si="1134"/>
        <v>X</v>
      </c>
      <c r="DY807" t="str">
        <f t="shared" si="1135"/>
        <v>X</v>
      </c>
      <c r="DZ807" t="str">
        <f t="shared" si="1136"/>
        <v>X</v>
      </c>
      <c r="EA807" t="str">
        <f t="shared" si="1137"/>
        <v/>
      </c>
      <c r="EB807" s="359" t="str">
        <f t="shared" si="1138"/>
        <v/>
      </c>
      <c r="EC807" t="str">
        <f t="shared" si="1139"/>
        <v/>
      </c>
      <c r="ED807" t="str">
        <f t="shared" si="1140"/>
        <v/>
      </c>
      <c r="EE807" t="str">
        <f t="shared" si="1141"/>
        <v/>
      </c>
      <c r="EF807" t="str">
        <f t="shared" si="1142"/>
        <v/>
      </c>
      <c r="EG807" s="359" t="str">
        <f t="shared" si="1143"/>
        <v/>
      </c>
      <c r="EH807" t="str">
        <f t="shared" si="1086"/>
        <v>Thelymitra sp. 'Denmark'</v>
      </c>
      <c r="EJ807" t="str">
        <f t="shared" si="1152"/>
        <v>Thelymitra sp. 'Forrestania'</v>
      </c>
      <c r="EK807" s="100">
        <f t="shared" si="1087"/>
        <v>0</v>
      </c>
      <c r="EL807" s="3">
        <f t="shared" si="1087"/>
        <v>0</v>
      </c>
      <c r="EM807" s="3">
        <f t="shared" si="1087"/>
        <v>0</v>
      </c>
      <c r="EN807" s="3">
        <f t="shared" si="1087"/>
        <v>0</v>
      </c>
      <c r="EO807" s="3">
        <f t="shared" si="1087"/>
        <v>0</v>
      </c>
      <c r="EP807" s="3">
        <f t="shared" si="1087"/>
        <v>0</v>
      </c>
      <c r="EQ807" s="3">
        <f t="shared" si="1087"/>
        <v>0</v>
      </c>
      <c r="ER807" s="3">
        <f t="shared" si="1087"/>
        <v>0</v>
      </c>
      <c r="ES807" s="3">
        <f t="shared" si="1087"/>
        <v>1</v>
      </c>
      <c r="ET807" s="3">
        <f t="shared" si="1087"/>
        <v>1</v>
      </c>
      <c r="EU807" s="3">
        <f t="shared" si="1087"/>
        <v>0</v>
      </c>
      <c r="EV807" s="24">
        <f t="shared" si="1087"/>
        <v>0</v>
      </c>
      <c r="EW807" s="245">
        <f t="shared" si="1084"/>
        <v>2</v>
      </c>
      <c r="EX807" s="262" t="str">
        <f t="shared" si="1083"/>
        <v/>
      </c>
    </row>
    <row r="808" spans="1:154" ht="16.149999999999999" customHeight="1" x14ac:dyDescent="0.25">
      <c r="A808" s="363"/>
      <c r="D808" s="363"/>
      <c r="E808" s="363"/>
      <c r="F808" s="363"/>
      <c r="G808" s="363"/>
      <c r="H808" s="363"/>
      <c r="I808" s="363"/>
      <c r="J808" s="68">
        <f t="shared" si="1154"/>
        <v>473</v>
      </c>
      <c r="K808" s="427" t="str">
        <f t="shared" si="1085"/>
        <v>Thelymitra sp. 'Kalbarri'</v>
      </c>
      <c r="L808" s="234">
        <v>473</v>
      </c>
      <c r="M808" s="427" t="s">
        <v>1780</v>
      </c>
      <c r="N808" s="79" t="s">
        <v>7663</v>
      </c>
      <c r="O808" s="363" t="str">
        <f t="shared" si="1068"/>
        <v>S</v>
      </c>
      <c r="P808" s="70" t="s">
        <v>7843</v>
      </c>
      <c r="Q808" s="364" t="s">
        <v>7844</v>
      </c>
      <c r="R808" s="365">
        <v>42948</v>
      </c>
      <c r="S808" s="365">
        <v>42985</v>
      </c>
      <c r="T808" s="603" t="s">
        <v>7894</v>
      </c>
      <c r="U808" s="603" t="s">
        <v>7894</v>
      </c>
      <c r="V808" s="603" t="s">
        <v>7894</v>
      </c>
      <c r="W808" s="603" t="s">
        <v>7894</v>
      </c>
      <c r="X808" s="603" t="s">
        <v>7894</v>
      </c>
      <c r="Y808" s="603" t="s">
        <v>7894</v>
      </c>
      <c r="Z808" s="603" t="s">
        <v>7894</v>
      </c>
      <c r="AA808" s="603" t="s">
        <v>4827</v>
      </c>
      <c r="AB808" s="603" t="s">
        <v>4828</v>
      </c>
      <c r="AC808" s="603" t="s">
        <v>7894</v>
      </c>
      <c r="AD808" s="603" t="s">
        <v>7894</v>
      </c>
      <c r="AE808" s="603" t="s">
        <v>7894</v>
      </c>
      <c r="AF808" s="605" t="s">
        <v>7903</v>
      </c>
      <c r="AG808" s="605" t="s">
        <v>7947</v>
      </c>
      <c r="AH808" s="366" t="s">
        <v>685</v>
      </c>
      <c r="AI808" s="363">
        <f t="shared" si="1144"/>
        <v>6</v>
      </c>
      <c r="AJ808" s="363">
        <v>46</v>
      </c>
      <c r="AK808" s="602" t="str">
        <f t="shared" si="1079"/>
        <v>Lobed Sun Orchids</v>
      </c>
      <c r="AL808" s="602" t="str">
        <f t="shared" si="1080"/>
        <v>Thelymitra spiralis/spiralis</v>
      </c>
      <c r="AM808" s="486" t="s">
        <v>7609</v>
      </c>
      <c r="AS808" s="69">
        <f t="shared" si="1146"/>
        <v>32</v>
      </c>
      <c r="AT808" s="69">
        <f t="shared" si="1147"/>
        <v>36</v>
      </c>
      <c r="AU808" s="69">
        <f t="shared" si="1148"/>
        <v>8</v>
      </c>
      <c r="AV808" s="69">
        <f t="shared" si="1149"/>
        <v>9</v>
      </c>
      <c r="AW808" s="81"/>
      <c r="AX808" s="70" t="s">
        <v>3412</v>
      </c>
      <c r="AY808" s="364">
        <v>0</v>
      </c>
      <c r="AZ808" s="264" t="s">
        <v>48</v>
      </c>
      <c r="BA808" s="238"/>
      <c r="BB808" s="237" t="str">
        <f t="shared" si="1150"/>
        <v/>
      </c>
      <c r="BC808" s="270">
        <f t="shared" si="1089"/>
        <v>473</v>
      </c>
      <c r="BD808" t="str">
        <f t="shared" si="1090"/>
        <v>Thelymitra sp. 'Kalbarri'</v>
      </c>
      <c r="BE808" s="367" t="e">
        <f>COUNTIFS(#REF!,L808)</f>
        <v>#REF!</v>
      </c>
      <c r="BF808" s="374" t="str">
        <f t="shared" si="1082"/>
        <v>y</v>
      </c>
      <c r="BG808" s="82"/>
      <c r="BH808" s="375"/>
      <c r="BI808" s="374"/>
      <c r="BJ808" s="403"/>
      <c r="CE808" t="str">
        <f t="shared" si="1151"/>
        <v>Salt Lake Sun Orchid (Thelymitra sp. 'Forrestania')</v>
      </c>
      <c r="CF808" s="388" t="str">
        <f t="shared" si="1155"/>
        <v>Thelymitra sp. 'Forrestania'</v>
      </c>
      <c r="CG808" t="str">
        <f t="shared" si="1091"/>
        <v/>
      </c>
      <c r="CH808" t="str">
        <f t="shared" si="1092"/>
        <v/>
      </c>
      <c r="CI808" t="str">
        <f t="shared" si="1093"/>
        <v/>
      </c>
      <c r="CJ808" t="str">
        <f t="shared" si="1094"/>
        <v/>
      </c>
      <c r="CK808" s="359" t="str">
        <f t="shared" si="1095"/>
        <v/>
      </c>
      <c r="CL808" t="str">
        <f t="shared" si="1096"/>
        <v/>
      </c>
      <c r="CM808" t="str">
        <f t="shared" si="1097"/>
        <v/>
      </c>
      <c r="CN808" t="str">
        <f t="shared" si="1098"/>
        <v/>
      </c>
      <c r="CO808" s="359" t="str">
        <f t="shared" si="1099"/>
        <v/>
      </c>
      <c r="CP808" t="str">
        <f t="shared" si="1100"/>
        <v/>
      </c>
      <c r="CQ808" t="str">
        <f t="shared" si="1101"/>
        <v/>
      </c>
      <c r="CR808" t="str">
        <f t="shared" si="1102"/>
        <v/>
      </c>
      <c r="CS808" s="359" t="str">
        <f t="shared" si="1103"/>
        <v/>
      </c>
      <c r="CT808" t="str">
        <f t="shared" si="1104"/>
        <v/>
      </c>
      <c r="CU808" t="str">
        <f t="shared" si="1105"/>
        <v/>
      </c>
      <c r="CV808" t="str">
        <f t="shared" si="1106"/>
        <v/>
      </c>
      <c r="CW808" t="str">
        <f t="shared" si="1107"/>
        <v/>
      </c>
      <c r="CX808" s="359" t="str">
        <f t="shared" si="1108"/>
        <v/>
      </c>
      <c r="CY808" t="str">
        <f t="shared" si="1109"/>
        <v/>
      </c>
      <c r="CZ808" t="str">
        <f t="shared" si="1110"/>
        <v/>
      </c>
      <c r="DA808" t="str">
        <f t="shared" si="1111"/>
        <v/>
      </c>
      <c r="DB808" s="359" t="str">
        <f t="shared" si="1112"/>
        <v/>
      </c>
      <c r="DC808" t="str">
        <f t="shared" si="1113"/>
        <v/>
      </c>
      <c r="DD808" t="str">
        <f t="shared" si="1114"/>
        <v/>
      </c>
      <c r="DE808" t="str">
        <f t="shared" si="1115"/>
        <v/>
      </c>
      <c r="DF808" s="359" t="str">
        <f t="shared" si="1116"/>
        <v/>
      </c>
      <c r="DG808" t="str">
        <f t="shared" si="1117"/>
        <v/>
      </c>
      <c r="DH808" t="str">
        <f t="shared" si="1118"/>
        <v/>
      </c>
      <c r="DI808" t="str">
        <f t="shared" si="1119"/>
        <v/>
      </c>
      <c r="DJ808" t="str">
        <f t="shared" si="1120"/>
        <v/>
      </c>
      <c r="DK808" s="359" t="str">
        <f t="shared" si="1121"/>
        <v/>
      </c>
      <c r="DL808" t="str">
        <f t="shared" si="1122"/>
        <v/>
      </c>
      <c r="DM808" t="str">
        <f t="shared" si="1123"/>
        <v/>
      </c>
      <c r="DN808" t="str">
        <f t="shared" si="1124"/>
        <v/>
      </c>
      <c r="DO808" s="359" t="str">
        <f t="shared" si="1125"/>
        <v/>
      </c>
      <c r="DP808" t="str">
        <f t="shared" si="1126"/>
        <v/>
      </c>
      <c r="DQ808" t="str">
        <f t="shared" si="1127"/>
        <v/>
      </c>
      <c r="DR808" t="str">
        <f t="shared" si="1128"/>
        <v/>
      </c>
      <c r="DS808" s="359" t="str">
        <f t="shared" si="1129"/>
        <v>X</v>
      </c>
      <c r="DT808" t="str">
        <f t="shared" si="1130"/>
        <v>X</v>
      </c>
      <c r="DU808" t="str">
        <f t="shared" si="1131"/>
        <v>X</v>
      </c>
      <c r="DV808" t="str">
        <f t="shared" si="1132"/>
        <v>X</v>
      </c>
      <c r="DW808" t="str">
        <f t="shared" si="1133"/>
        <v>X</v>
      </c>
      <c r="DX808" s="359" t="str">
        <f t="shared" si="1134"/>
        <v>X</v>
      </c>
      <c r="DY808" t="str">
        <f t="shared" si="1135"/>
        <v/>
      </c>
      <c r="DZ808" t="str">
        <f t="shared" si="1136"/>
        <v/>
      </c>
      <c r="EA808" t="str">
        <f t="shared" si="1137"/>
        <v/>
      </c>
      <c r="EB808" s="359" t="str">
        <f t="shared" si="1138"/>
        <v/>
      </c>
      <c r="EC808" t="str">
        <f t="shared" si="1139"/>
        <v/>
      </c>
      <c r="ED808" t="str">
        <f t="shared" si="1140"/>
        <v/>
      </c>
      <c r="EE808" t="str">
        <f t="shared" si="1141"/>
        <v/>
      </c>
      <c r="EF808" t="str">
        <f t="shared" si="1142"/>
        <v/>
      </c>
      <c r="EG808" s="359" t="str">
        <f t="shared" si="1143"/>
        <v/>
      </c>
      <c r="EH808" t="str">
        <f t="shared" si="1086"/>
        <v>Thelymitra sp. 'Forrestania'</v>
      </c>
      <c r="EJ808" t="str">
        <f t="shared" si="1152"/>
        <v>Thelymitra sp. 'Kalbarri'</v>
      </c>
      <c r="EK808" s="100">
        <f t="shared" si="1087"/>
        <v>0</v>
      </c>
      <c r="EL808" s="3">
        <f t="shared" si="1087"/>
        <v>0</v>
      </c>
      <c r="EM808" s="3">
        <f t="shared" si="1087"/>
        <v>0</v>
      </c>
      <c r="EN808" s="3">
        <f t="shared" si="1087"/>
        <v>0</v>
      </c>
      <c r="EO808" s="3">
        <f t="shared" si="1087"/>
        <v>0</v>
      </c>
      <c r="EP808" s="3">
        <f t="shared" si="1087"/>
        <v>0</v>
      </c>
      <c r="EQ808" s="3">
        <f t="shared" si="1087"/>
        <v>0</v>
      </c>
      <c r="ER808" s="3">
        <f t="shared" si="1087"/>
        <v>1</v>
      </c>
      <c r="ES808" s="3">
        <f t="shared" si="1087"/>
        <v>1</v>
      </c>
      <c r="ET808" s="3">
        <f t="shared" si="1087"/>
        <v>0</v>
      </c>
      <c r="EU808" s="3">
        <f t="shared" si="1087"/>
        <v>0</v>
      </c>
      <c r="EV808" s="24">
        <f t="shared" si="1087"/>
        <v>0</v>
      </c>
      <c r="EW808" s="245">
        <f t="shared" si="1084"/>
        <v>2</v>
      </c>
      <c r="EX808" s="262" t="str">
        <f t="shared" si="1083"/>
        <v/>
      </c>
    </row>
    <row r="809" spans="1:154" ht="16.149999999999999" customHeight="1" x14ac:dyDescent="0.25">
      <c r="A809" s="363"/>
      <c r="D809" s="363"/>
      <c r="E809" s="363"/>
      <c r="F809" s="363"/>
      <c r="G809" s="363"/>
      <c r="H809" s="363"/>
      <c r="I809" s="363"/>
      <c r="J809" s="68">
        <f t="shared" si="1154"/>
        <v>474</v>
      </c>
      <c r="K809" s="427" t="str">
        <f t="shared" si="1085"/>
        <v>Thelymitra sp. 'late forests'</v>
      </c>
      <c r="L809" s="234">
        <v>474</v>
      </c>
      <c r="M809" s="427" t="s">
        <v>1780</v>
      </c>
      <c r="N809" s="79" t="s">
        <v>7664</v>
      </c>
      <c r="O809" s="363" t="str">
        <f t="shared" si="1068"/>
        <v>S</v>
      </c>
      <c r="P809" s="70" t="s">
        <v>7845</v>
      </c>
      <c r="Q809" s="364" t="s">
        <v>1846</v>
      </c>
      <c r="R809" s="365">
        <v>43040</v>
      </c>
      <c r="S809" s="365">
        <v>43076</v>
      </c>
      <c r="T809" s="603" t="s">
        <v>7894</v>
      </c>
      <c r="U809" s="603" t="s">
        <v>7894</v>
      </c>
      <c r="V809" s="603" t="s">
        <v>7894</v>
      </c>
      <c r="W809" s="603" t="s">
        <v>7894</v>
      </c>
      <c r="X809" s="603" t="s">
        <v>7894</v>
      </c>
      <c r="Y809" s="603" t="s">
        <v>7894</v>
      </c>
      <c r="Z809" s="603" t="s">
        <v>7894</v>
      </c>
      <c r="AA809" s="603" t="s">
        <v>7894</v>
      </c>
      <c r="AB809" s="603" t="s">
        <v>7894</v>
      </c>
      <c r="AC809" s="603" t="s">
        <v>7894</v>
      </c>
      <c r="AD809" s="603" t="s">
        <v>4830</v>
      </c>
      <c r="AE809" s="603" t="s">
        <v>4831</v>
      </c>
      <c r="AF809" s="605" t="s">
        <v>7916</v>
      </c>
      <c r="AG809" s="605" t="s">
        <v>7958</v>
      </c>
      <c r="AH809" s="366" t="s">
        <v>685</v>
      </c>
      <c r="AI809" s="363">
        <f t="shared" si="1144"/>
        <v>6</v>
      </c>
      <c r="AJ809" s="363">
        <v>43</v>
      </c>
      <c r="AK809" s="413" t="str">
        <f t="shared" si="1079"/>
        <v>Blue Sun Orchids</v>
      </c>
      <c r="AL809" s="413" t="str">
        <f t="shared" si="1080"/>
        <v>Thelymitra macrophylla</v>
      </c>
      <c r="AM809" s="486" t="s">
        <v>7609</v>
      </c>
      <c r="AS809" s="69">
        <f t="shared" si="1146"/>
        <v>45</v>
      </c>
      <c r="AT809" s="69">
        <f t="shared" si="1147"/>
        <v>49</v>
      </c>
      <c r="AU809" s="69">
        <f t="shared" si="1148"/>
        <v>11</v>
      </c>
      <c r="AV809" s="69">
        <f t="shared" si="1149"/>
        <v>12</v>
      </c>
      <c r="AW809" s="81"/>
      <c r="AX809" s="70" t="s">
        <v>3412</v>
      </c>
      <c r="AY809" s="364">
        <v>0</v>
      </c>
      <c r="AZ809" s="264" t="s">
        <v>48</v>
      </c>
      <c r="BA809" s="238"/>
      <c r="BB809" s="237" t="str">
        <f t="shared" si="1150"/>
        <v/>
      </c>
      <c r="BC809" s="270">
        <f t="shared" si="1089"/>
        <v>474</v>
      </c>
      <c r="BD809" t="str">
        <f t="shared" si="1090"/>
        <v>Thelymitra sp. 'late forests'</v>
      </c>
      <c r="BE809" s="367" t="e">
        <f>COUNTIFS(#REF!,L809)</f>
        <v>#REF!</v>
      </c>
      <c r="BF809" s="374" t="str">
        <f t="shared" si="1082"/>
        <v>y</v>
      </c>
      <c r="BG809" s="82"/>
      <c r="BH809" s="375"/>
      <c r="BI809" s="374"/>
      <c r="BJ809" s="403"/>
      <c r="CE809" t="str">
        <f t="shared" si="1151"/>
        <v>Northern Culy-locks  (Thelymitra sp. 'Kalbarri')</v>
      </c>
      <c r="CF809" s="388" t="str">
        <f t="shared" si="1155"/>
        <v>Thelymitra sp. 'Kalbarri'</v>
      </c>
      <c r="CG809" t="str">
        <f t="shared" si="1091"/>
        <v/>
      </c>
      <c r="CH809" t="str">
        <f t="shared" si="1092"/>
        <v/>
      </c>
      <c r="CI809" t="str">
        <f t="shared" si="1093"/>
        <v/>
      </c>
      <c r="CJ809" t="str">
        <f t="shared" si="1094"/>
        <v/>
      </c>
      <c r="CK809" s="359" t="str">
        <f t="shared" si="1095"/>
        <v/>
      </c>
      <c r="CL809" t="str">
        <f t="shared" si="1096"/>
        <v/>
      </c>
      <c r="CM809" t="str">
        <f t="shared" si="1097"/>
        <v/>
      </c>
      <c r="CN809" t="str">
        <f t="shared" si="1098"/>
        <v/>
      </c>
      <c r="CO809" s="359" t="str">
        <f t="shared" si="1099"/>
        <v/>
      </c>
      <c r="CP809" t="str">
        <f t="shared" si="1100"/>
        <v/>
      </c>
      <c r="CQ809" t="str">
        <f t="shared" si="1101"/>
        <v/>
      </c>
      <c r="CR809" t="str">
        <f t="shared" si="1102"/>
        <v/>
      </c>
      <c r="CS809" s="359" t="str">
        <f t="shared" si="1103"/>
        <v/>
      </c>
      <c r="CT809" t="str">
        <f t="shared" si="1104"/>
        <v/>
      </c>
      <c r="CU809" t="str">
        <f t="shared" si="1105"/>
        <v/>
      </c>
      <c r="CV809" t="str">
        <f t="shared" si="1106"/>
        <v/>
      </c>
      <c r="CW809" t="str">
        <f t="shared" si="1107"/>
        <v/>
      </c>
      <c r="CX809" s="359" t="str">
        <f t="shared" si="1108"/>
        <v/>
      </c>
      <c r="CY809" t="str">
        <f t="shared" si="1109"/>
        <v/>
      </c>
      <c r="CZ809" t="str">
        <f t="shared" si="1110"/>
        <v/>
      </c>
      <c r="DA809" t="str">
        <f t="shared" si="1111"/>
        <v/>
      </c>
      <c r="DB809" s="359" t="str">
        <f t="shared" si="1112"/>
        <v/>
      </c>
      <c r="DC809" t="str">
        <f t="shared" si="1113"/>
        <v/>
      </c>
      <c r="DD809" t="str">
        <f t="shared" si="1114"/>
        <v/>
      </c>
      <c r="DE809" t="str">
        <f t="shared" si="1115"/>
        <v/>
      </c>
      <c r="DF809" s="359" t="str">
        <f t="shared" si="1116"/>
        <v/>
      </c>
      <c r="DG809" t="str">
        <f t="shared" si="1117"/>
        <v/>
      </c>
      <c r="DH809" t="str">
        <f t="shared" si="1118"/>
        <v/>
      </c>
      <c r="DI809" t="str">
        <f t="shared" si="1119"/>
        <v/>
      </c>
      <c r="DJ809" t="str">
        <f t="shared" si="1120"/>
        <v/>
      </c>
      <c r="DK809" s="359" t="str">
        <f t="shared" si="1121"/>
        <v/>
      </c>
      <c r="DL809" t="str">
        <f t="shared" si="1122"/>
        <v>X</v>
      </c>
      <c r="DM809" t="str">
        <f t="shared" si="1123"/>
        <v>X</v>
      </c>
      <c r="DN809" t="str">
        <f t="shared" si="1124"/>
        <v>X</v>
      </c>
      <c r="DO809" s="359" t="str">
        <f t="shared" si="1125"/>
        <v>X</v>
      </c>
      <c r="DP809" t="str">
        <f t="shared" si="1126"/>
        <v>X</v>
      </c>
      <c r="DQ809" t="str">
        <f t="shared" si="1127"/>
        <v/>
      </c>
      <c r="DR809" t="str">
        <f t="shared" si="1128"/>
        <v/>
      </c>
      <c r="DS809" s="359" t="str">
        <f t="shared" si="1129"/>
        <v/>
      </c>
      <c r="DT809" t="str">
        <f t="shared" si="1130"/>
        <v/>
      </c>
      <c r="DU809" t="str">
        <f t="shared" si="1131"/>
        <v/>
      </c>
      <c r="DV809" t="str">
        <f t="shared" si="1132"/>
        <v/>
      </c>
      <c r="DW809" t="str">
        <f t="shared" si="1133"/>
        <v/>
      </c>
      <c r="DX809" s="359" t="str">
        <f t="shared" si="1134"/>
        <v/>
      </c>
      <c r="DY809" t="str">
        <f t="shared" si="1135"/>
        <v/>
      </c>
      <c r="DZ809" t="str">
        <f t="shared" si="1136"/>
        <v/>
      </c>
      <c r="EA809" t="str">
        <f t="shared" si="1137"/>
        <v/>
      </c>
      <c r="EB809" s="359" t="str">
        <f t="shared" si="1138"/>
        <v/>
      </c>
      <c r="EC809" t="str">
        <f t="shared" si="1139"/>
        <v/>
      </c>
      <c r="ED809" t="str">
        <f t="shared" si="1140"/>
        <v/>
      </c>
      <c r="EE809" t="str">
        <f t="shared" si="1141"/>
        <v/>
      </c>
      <c r="EF809" t="str">
        <f t="shared" si="1142"/>
        <v/>
      </c>
      <c r="EG809" s="359" t="str">
        <f t="shared" si="1143"/>
        <v/>
      </c>
      <c r="EH809" t="str">
        <f t="shared" si="1086"/>
        <v>Thelymitra sp. 'Kalbarri'</v>
      </c>
      <c r="EJ809" t="str">
        <f t="shared" si="1152"/>
        <v>Thelymitra sp. 'late forests'</v>
      </c>
      <c r="EK809" s="100">
        <f t="shared" si="1087"/>
        <v>0</v>
      </c>
      <c r="EL809" s="3">
        <f t="shared" si="1087"/>
        <v>0</v>
      </c>
      <c r="EM809" s="3">
        <f t="shared" si="1087"/>
        <v>0</v>
      </c>
      <c r="EN809" s="3">
        <f t="shared" si="1087"/>
        <v>0</v>
      </c>
      <c r="EO809" s="3">
        <f t="shared" si="1087"/>
        <v>0</v>
      </c>
      <c r="EP809" s="3">
        <f t="shared" si="1087"/>
        <v>0</v>
      </c>
      <c r="EQ809" s="3">
        <f t="shared" si="1087"/>
        <v>0</v>
      </c>
      <c r="ER809" s="3">
        <f t="shared" si="1087"/>
        <v>0</v>
      </c>
      <c r="ES809" s="3">
        <f t="shared" si="1087"/>
        <v>0</v>
      </c>
      <c r="ET809" s="3">
        <f t="shared" si="1087"/>
        <v>0</v>
      </c>
      <c r="EU809" s="3">
        <f t="shared" si="1087"/>
        <v>1</v>
      </c>
      <c r="EV809" s="24">
        <f t="shared" si="1087"/>
        <v>1</v>
      </c>
      <c r="EW809" s="245">
        <f t="shared" si="1084"/>
        <v>2</v>
      </c>
      <c r="EX809" s="262" t="str">
        <f t="shared" si="1083"/>
        <v/>
      </c>
    </row>
    <row r="810" spans="1:154" ht="16.149999999999999" customHeight="1" x14ac:dyDescent="0.25">
      <c r="A810" s="363"/>
      <c r="D810" s="363"/>
      <c r="E810" s="363"/>
      <c r="F810" s="363"/>
      <c r="G810" s="363"/>
      <c r="H810" s="363"/>
      <c r="I810" s="363"/>
      <c r="J810" s="68">
        <f t="shared" si="1154"/>
        <v>448</v>
      </c>
      <c r="K810" s="432" t="str">
        <f t="shared" si="1085"/>
        <v>Thelymitra sp. 'late northern'</v>
      </c>
      <c r="L810" s="454">
        <v>448</v>
      </c>
      <c r="M810" s="427" t="s">
        <v>1780</v>
      </c>
      <c r="N810" s="79" t="s">
        <v>3417</v>
      </c>
      <c r="O810" s="363" t="str">
        <f t="shared" si="1068"/>
        <v>S</v>
      </c>
      <c r="P810" s="70" t="s">
        <v>3418</v>
      </c>
      <c r="Q810" s="364" t="s">
        <v>3419</v>
      </c>
      <c r="R810" s="373">
        <v>43008</v>
      </c>
      <c r="S810" s="373">
        <v>43023</v>
      </c>
      <c r="T810" s="603" t="s">
        <v>7894</v>
      </c>
      <c r="U810" s="603" t="s">
        <v>7894</v>
      </c>
      <c r="V810" s="603" t="s">
        <v>7894</v>
      </c>
      <c r="W810" s="603" t="s">
        <v>7894</v>
      </c>
      <c r="X810" s="603" t="s">
        <v>7894</v>
      </c>
      <c r="Y810" s="603" t="s">
        <v>7894</v>
      </c>
      <c r="Z810" s="603" t="s">
        <v>7894</v>
      </c>
      <c r="AA810" s="603" t="s">
        <v>7894</v>
      </c>
      <c r="AB810" s="603" t="s">
        <v>4828</v>
      </c>
      <c r="AC810" s="603" t="s">
        <v>4829</v>
      </c>
      <c r="AD810" s="603" t="s">
        <v>7894</v>
      </c>
      <c r="AE810" s="603" t="s">
        <v>7894</v>
      </c>
      <c r="AF810" s="605" t="s">
        <v>7896</v>
      </c>
      <c r="AG810" s="605" t="s">
        <v>7943</v>
      </c>
      <c r="AH810" s="366" t="s">
        <v>685</v>
      </c>
      <c r="AI810" s="363">
        <f t="shared" si="1144"/>
        <v>6</v>
      </c>
      <c r="AJ810" s="363">
        <v>43</v>
      </c>
      <c r="AK810" s="413" t="str">
        <f t="shared" si="1079"/>
        <v>Blue Sun Orchids</v>
      </c>
      <c r="AL810" s="413" t="str">
        <f t="shared" si="1080"/>
        <v>Thelymitra macrophylla</v>
      </c>
      <c r="AM810" s="486" t="s">
        <v>7609</v>
      </c>
      <c r="AS810" s="69">
        <f t="shared" si="1146"/>
        <v>40</v>
      </c>
      <c r="AT810" s="69">
        <f t="shared" si="1147"/>
        <v>42</v>
      </c>
      <c r="AU810" s="69">
        <f t="shared" si="1148"/>
        <v>9</v>
      </c>
      <c r="AV810" s="69">
        <f t="shared" si="1149"/>
        <v>10</v>
      </c>
      <c r="AW810" s="81"/>
      <c r="AX810" s="70" t="s">
        <v>3418</v>
      </c>
      <c r="AY810" s="364" t="e">
        <v>#N/A</v>
      </c>
      <c r="AZ810" s="264" t="s">
        <v>48</v>
      </c>
      <c r="BA810" s="238"/>
      <c r="BB810" s="237" t="str">
        <f t="shared" si="1150"/>
        <v/>
      </c>
      <c r="BC810" s="270">
        <f t="shared" si="1089"/>
        <v>448</v>
      </c>
      <c r="BD810" t="str">
        <f t="shared" si="1090"/>
        <v>Thelymitra sp. 'late northern'</v>
      </c>
      <c r="BE810" s="367" t="e">
        <f>COUNTIFS(#REF!,L810)</f>
        <v>#REF!</v>
      </c>
      <c r="BF810" s="374" t="str">
        <f t="shared" si="1082"/>
        <v>y</v>
      </c>
      <c r="BG810" s="82"/>
      <c r="BH810" s="375"/>
      <c r="BI810" s="374"/>
      <c r="BJ810" s="403"/>
      <c r="CE810" t="str">
        <f t="shared" si="1151"/>
        <v>Southern Forest Sun Orchid  (Thelymitra sp. 'late forests')</v>
      </c>
      <c r="CF810" s="388" t="str">
        <f t="shared" si="1155"/>
        <v>Thelymitra sp. 'late forests'</v>
      </c>
      <c r="CG810" t="str">
        <f t="shared" si="1091"/>
        <v/>
      </c>
      <c r="CH810" t="str">
        <f t="shared" si="1092"/>
        <v/>
      </c>
      <c r="CI810" t="str">
        <f t="shared" si="1093"/>
        <v/>
      </c>
      <c r="CJ810" t="str">
        <f t="shared" si="1094"/>
        <v/>
      </c>
      <c r="CK810" s="359" t="str">
        <f t="shared" si="1095"/>
        <v/>
      </c>
      <c r="CL810" t="str">
        <f t="shared" si="1096"/>
        <v/>
      </c>
      <c r="CM810" t="str">
        <f t="shared" si="1097"/>
        <v/>
      </c>
      <c r="CN810" t="str">
        <f t="shared" si="1098"/>
        <v/>
      </c>
      <c r="CO810" s="359" t="str">
        <f t="shared" si="1099"/>
        <v/>
      </c>
      <c r="CP810" t="str">
        <f t="shared" si="1100"/>
        <v/>
      </c>
      <c r="CQ810" t="str">
        <f t="shared" si="1101"/>
        <v/>
      </c>
      <c r="CR810" t="str">
        <f t="shared" si="1102"/>
        <v/>
      </c>
      <c r="CS810" s="359" t="str">
        <f t="shared" si="1103"/>
        <v/>
      </c>
      <c r="CT810" t="str">
        <f t="shared" si="1104"/>
        <v/>
      </c>
      <c r="CU810" t="str">
        <f t="shared" si="1105"/>
        <v/>
      </c>
      <c r="CV810" t="str">
        <f t="shared" si="1106"/>
        <v/>
      </c>
      <c r="CW810" t="str">
        <f t="shared" si="1107"/>
        <v/>
      </c>
      <c r="CX810" s="359" t="str">
        <f t="shared" si="1108"/>
        <v/>
      </c>
      <c r="CY810" t="str">
        <f t="shared" si="1109"/>
        <v/>
      </c>
      <c r="CZ810" t="str">
        <f t="shared" si="1110"/>
        <v/>
      </c>
      <c r="DA810" t="str">
        <f t="shared" si="1111"/>
        <v/>
      </c>
      <c r="DB810" s="359" t="str">
        <f t="shared" si="1112"/>
        <v/>
      </c>
      <c r="DC810" t="str">
        <f t="shared" si="1113"/>
        <v/>
      </c>
      <c r="DD810" t="str">
        <f t="shared" si="1114"/>
        <v/>
      </c>
      <c r="DE810" t="str">
        <f t="shared" si="1115"/>
        <v/>
      </c>
      <c r="DF810" s="359" t="str">
        <f t="shared" si="1116"/>
        <v/>
      </c>
      <c r="DG810" t="str">
        <f t="shared" si="1117"/>
        <v/>
      </c>
      <c r="DH810" t="str">
        <f t="shared" si="1118"/>
        <v/>
      </c>
      <c r="DI810" t="str">
        <f t="shared" si="1119"/>
        <v/>
      </c>
      <c r="DJ810" t="str">
        <f t="shared" si="1120"/>
        <v/>
      </c>
      <c r="DK810" s="359" t="str">
        <f t="shared" si="1121"/>
        <v/>
      </c>
      <c r="DL810" t="str">
        <f t="shared" si="1122"/>
        <v/>
      </c>
      <c r="DM810" t="str">
        <f t="shared" si="1123"/>
        <v/>
      </c>
      <c r="DN810" t="str">
        <f t="shared" si="1124"/>
        <v/>
      </c>
      <c r="DO810" s="359" t="str">
        <f t="shared" si="1125"/>
        <v/>
      </c>
      <c r="DP810" t="str">
        <f t="shared" si="1126"/>
        <v/>
      </c>
      <c r="DQ810" t="str">
        <f t="shared" si="1127"/>
        <v/>
      </c>
      <c r="DR810" t="str">
        <f t="shared" si="1128"/>
        <v/>
      </c>
      <c r="DS810" s="359" t="str">
        <f t="shared" si="1129"/>
        <v/>
      </c>
      <c r="DT810" t="str">
        <f t="shared" si="1130"/>
        <v/>
      </c>
      <c r="DU810" t="str">
        <f t="shared" si="1131"/>
        <v/>
      </c>
      <c r="DV810" t="str">
        <f t="shared" si="1132"/>
        <v/>
      </c>
      <c r="DW810" t="str">
        <f t="shared" si="1133"/>
        <v/>
      </c>
      <c r="DX810" s="359" t="str">
        <f t="shared" si="1134"/>
        <v/>
      </c>
      <c r="DY810" t="str">
        <f t="shared" si="1135"/>
        <v>X</v>
      </c>
      <c r="DZ810" t="str">
        <f t="shared" si="1136"/>
        <v>X</v>
      </c>
      <c r="EA810" t="str">
        <f t="shared" si="1137"/>
        <v>X</v>
      </c>
      <c r="EB810" s="359" t="str">
        <f t="shared" si="1138"/>
        <v>X</v>
      </c>
      <c r="EC810" t="str">
        <f t="shared" si="1139"/>
        <v>X</v>
      </c>
      <c r="ED810" t="str">
        <f t="shared" si="1140"/>
        <v/>
      </c>
      <c r="EE810" t="str">
        <f t="shared" si="1141"/>
        <v/>
      </c>
      <c r="EF810" t="str">
        <f t="shared" si="1142"/>
        <v/>
      </c>
      <c r="EG810" s="359" t="str">
        <f t="shared" si="1143"/>
        <v/>
      </c>
      <c r="EH810" t="str">
        <f t="shared" si="1086"/>
        <v>Thelymitra sp. 'late forests'</v>
      </c>
      <c r="EJ810" t="str">
        <f t="shared" si="1152"/>
        <v>Thelymitra sp. 'late northern'</v>
      </c>
      <c r="EK810" s="100">
        <f t="shared" si="1087"/>
        <v>0</v>
      </c>
      <c r="EL810" s="3">
        <f t="shared" si="1087"/>
        <v>0</v>
      </c>
      <c r="EM810" s="3">
        <f t="shared" si="1087"/>
        <v>0</v>
      </c>
      <c r="EN810" s="3">
        <f t="shared" si="1087"/>
        <v>0</v>
      </c>
      <c r="EO810" s="3">
        <f t="shared" si="1087"/>
        <v>0</v>
      </c>
      <c r="EP810" s="3">
        <f t="shared" si="1087"/>
        <v>0</v>
      </c>
      <c r="EQ810" s="3">
        <f t="shared" si="1087"/>
        <v>0</v>
      </c>
      <c r="ER810" s="3">
        <f t="shared" si="1087"/>
        <v>0</v>
      </c>
      <c r="ES810" s="3">
        <f t="shared" si="1087"/>
        <v>1</v>
      </c>
      <c r="ET810" s="3">
        <f t="shared" si="1087"/>
        <v>1</v>
      </c>
      <c r="EU810" s="3">
        <f t="shared" si="1087"/>
        <v>0</v>
      </c>
      <c r="EV810" s="24">
        <f t="shared" si="1087"/>
        <v>0</v>
      </c>
      <c r="EW810" s="245">
        <f t="shared" si="1084"/>
        <v>2</v>
      </c>
      <c r="EX810" s="262" t="str">
        <f t="shared" si="1083"/>
        <v/>
      </c>
    </row>
    <row r="811" spans="1:154" ht="16.149999999999999" customHeight="1" x14ac:dyDescent="0.25">
      <c r="A811" s="363"/>
      <c r="D811" s="363"/>
      <c r="E811" s="363"/>
      <c r="F811" s="363"/>
      <c r="G811" s="363"/>
      <c r="H811" s="363"/>
      <c r="I811" s="363"/>
      <c r="J811" s="68">
        <f t="shared" si="1154"/>
        <v>444</v>
      </c>
      <c r="K811" s="432" t="str">
        <f t="shared" si="1085"/>
        <v>Thelymitra sp. 'late south coast'</v>
      </c>
      <c r="L811" s="454">
        <v>444</v>
      </c>
      <c r="M811" s="427" t="s">
        <v>1780</v>
      </c>
      <c r="N811" s="79" t="s">
        <v>7517</v>
      </c>
      <c r="O811" s="363" t="str">
        <f t="shared" si="1068"/>
        <v>S</v>
      </c>
      <c r="P811" s="70" t="s">
        <v>7518</v>
      </c>
      <c r="Q811" t="s">
        <v>7519</v>
      </c>
      <c r="R811" s="373">
        <v>43028</v>
      </c>
      <c r="S811" s="373">
        <v>43069</v>
      </c>
      <c r="T811" s="603" t="s">
        <v>7894</v>
      </c>
      <c r="U811" s="603" t="s">
        <v>7894</v>
      </c>
      <c r="V811" s="603" t="s">
        <v>7894</v>
      </c>
      <c r="W811" s="603" t="s">
        <v>7894</v>
      </c>
      <c r="X811" s="603" t="s">
        <v>7894</v>
      </c>
      <c r="Y811" s="603" t="s">
        <v>7894</v>
      </c>
      <c r="Z811" s="603" t="s">
        <v>7894</v>
      </c>
      <c r="AA811" s="603" t="s">
        <v>7894</v>
      </c>
      <c r="AB811" s="603" t="s">
        <v>7894</v>
      </c>
      <c r="AC811" s="603" t="s">
        <v>4829</v>
      </c>
      <c r="AD811" s="603" t="s">
        <v>4830</v>
      </c>
      <c r="AE811" s="603" t="s">
        <v>7894</v>
      </c>
      <c r="AF811" s="605" t="s">
        <v>7897</v>
      </c>
      <c r="AG811" s="605" t="s">
        <v>7940</v>
      </c>
      <c r="AH811" s="366" t="s">
        <v>685</v>
      </c>
      <c r="AI811" s="363">
        <f t="shared" si="1144"/>
        <v>6</v>
      </c>
      <c r="AJ811" s="363">
        <v>43</v>
      </c>
      <c r="AK811" s="413" t="str">
        <f t="shared" si="1079"/>
        <v>Blue Sun Orchids</v>
      </c>
      <c r="AL811" s="413" t="str">
        <f t="shared" si="1080"/>
        <v>Thelymitra macrophylla</v>
      </c>
      <c r="AM811" s="486" t="s">
        <v>7609</v>
      </c>
      <c r="AS811" s="69">
        <f t="shared" si="1146"/>
        <v>43</v>
      </c>
      <c r="AT811" s="69">
        <f t="shared" si="1147"/>
        <v>48</v>
      </c>
      <c r="AU811" s="69">
        <f t="shared" si="1148"/>
        <v>10</v>
      </c>
      <c r="AV811" s="69">
        <f t="shared" si="1149"/>
        <v>11</v>
      </c>
      <c r="AW811" s="81"/>
      <c r="AX811" s="70" t="s">
        <v>3418</v>
      </c>
      <c r="AY811" s="364" t="e">
        <v>#N/A</v>
      </c>
      <c r="AZ811" s="264" t="s">
        <v>48</v>
      </c>
      <c r="BA811" s="238"/>
      <c r="BB811" s="237" t="str">
        <f t="shared" si="1150"/>
        <v/>
      </c>
      <c r="BC811" s="270">
        <f t="shared" si="1089"/>
        <v>444</v>
      </c>
      <c r="BD811" t="str">
        <f t="shared" si="1090"/>
        <v>Thelymitra sp. 'late south coast'</v>
      </c>
      <c r="BE811" s="367" t="e">
        <f>COUNTIFS(#REF!,L811)</f>
        <v>#REF!</v>
      </c>
      <c r="BF811" s="374" t="str">
        <f t="shared" si="1082"/>
        <v>y</v>
      </c>
      <c r="BG811" s="82"/>
      <c r="BH811" s="375"/>
      <c r="BI811" s="374"/>
      <c r="BJ811" s="403"/>
      <c r="CE811" t="str">
        <f t="shared" si="1151"/>
        <v>Late Northern Scented Sun Orchid (Thelymitra sp. 'late northern')</v>
      </c>
      <c r="CF811" s="388" t="str">
        <f t="shared" si="1155"/>
        <v>Thelymitra sp. 'late northern'</v>
      </c>
      <c r="CG811" t="str">
        <f t="shared" si="1091"/>
        <v/>
      </c>
      <c r="CH811" t="str">
        <f t="shared" si="1092"/>
        <v/>
      </c>
      <c r="CI811" t="str">
        <f t="shared" si="1093"/>
        <v/>
      </c>
      <c r="CJ811" t="str">
        <f t="shared" si="1094"/>
        <v/>
      </c>
      <c r="CK811" s="359" t="str">
        <f t="shared" si="1095"/>
        <v/>
      </c>
      <c r="CL811" t="str">
        <f t="shared" si="1096"/>
        <v/>
      </c>
      <c r="CM811" t="str">
        <f t="shared" si="1097"/>
        <v/>
      </c>
      <c r="CN811" t="str">
        <f t="shared" si="1098"/>
        <v/>
      </c>
      <c r="CO811" s="359" t="str">
        <f t="shared" si="1099"/>
        <v/>
      </c>
      <c r="CP811" t="str">
        <f t="shared" si="1100"/>
        <v/>
      </c>
      <c r="CQ811" t="str">
        <f t="shared" si="1101"/>
        <v/>
      </c>
      <c r="CR811" t="str">
        <f t="shared" si="1102"/>
        <v/>
      </c>
      <c r="CS811" s="359" t="str">
        <f t="shared" si="1103"/>
        <v/>
      </c>
      <c r="CT811" t="str">
        <f t="shared" si="1104"/>
        <v/>
      </c>
      <c r="CU811" t="str">
        <f t="shared" si="1105"/>
        <v/>
      </c>
      <c r="CV811" t="str">
        <f t="shared" si="1106"/>
        <v/>
      </c>
      <c r="CW811" t="str">
        <f t="shared" si="1107"/>
        <v/>
      </c>
      <c r="CX811" s="359" t="str">
        <f t="shared" si="1108"/>
        <v/>
      </c>
      <c r="CY811" t="str">
        <f t="shared" si="1109"/>
        <v/>
      </c>
      <c r="CZ811" t="str">
        <f t="shared" si="1110"/>
        <v/>
      </c>
      <c r="DA811" t="str">
        <f t="shared" si="1111"/>
        <v/>
      </c>
      <c r="DB811" s="359" t="str">
        <f t="shared" si="1112"/>
        <v/>
      </c>
      <c r="DC811" t="str">
        <f t="shared" si="1113"/>
        <v/>
      </c>
      <c r="DD811" t="str">
        <f t="shared" si="1114"/>
        <v/>
      </c>
      <c r="DE811" t="str">
        <f t="shared" si="1115"/>
        <v/>
      </c>
      <c r="DF811" s="359" t="str">
        <f t="shared" si="1116"/>
        <v/>
      </c>
      <c r="DG811" t="str">
        <f t="shared" si="1117"/>
        <v/>
      </c>
      <c r="DH811" t="str">
        <f t="shared" si="1118"/>
        <v/>
      </c>
      <c r="DI811" t="str">
        <f t="shared" si="1119"/>
        <v/>
      </c>
      <c r="DJ811" t="str">
        <f t="shared" si="1120"/>
        <v/>
      </c>
      <c r="DK811" s="359" t="str">
        <f t="shared" si="1121"/>
        <v/>
      </c>
      <c r="DL811" t="str">
        <f t="shared" si="1122"/>
        <v/>
      </c>
      <c r="DM811" t="str">
        <f t="shared" si="1123"/>
        <v/>
      </c>
      <c r="DN811" t="str">
        <f t="shared" si="1124"/>
        <v/>
      </c>
      <c r="DO811" s="359" t="str">
        <f t="shared" si="1125"/>
        <v/>
      </c>
      <c r="DP811" t="str">
        <f t="shared" si="1126"/>
        <v/>
      </c>
      <c r="DQ811" t="str">
        <f t="shared" si="1127"/>
        <v/>
      </c>
      <c r="DR811" t="str">
        <f t="shared" si="1128"/>
        <v/>
      </c>
      <c r="DS811" s="359" t="str">
        <f t="shared" si="1129"/>
        <v/>
      </c>
      <c r="DT811" t="str">
        <f t="shared" si="1130"/>
        <v>X</v>
      </c>
      <c r="DU811" t="str">
        <f t="shared" si="1131"/>
        <v>X</v>
      </c>
      <c r="DV811" t="str">
        <f t="shared" si="1132"/>
        <v>X</v>
      </c>
      <c r="DW811" t="str">
        <f t="shared" si="1133"/>
        <v/>
      </c>
      <c r="DX811" s="359" t="str">
        <f t="shared" si="1134"/>
        <v/>
      </c>
      <c r="DY811" t="str">
        <f t="shared" si="1135"/>
        <v/>
      </c>
      <c r="DZ811" t="str">
        <f t="shared" si="1136"/>
        <v/>
      </c>
      <c r="EA811" t="str">
        <f t="shared" si="1137"/>
        <v/>
      </c>
      <c r="EB811" s="359" t="str">
        <f t="shared" si="1138"/>
        <v/>
      </c>
      <c r="EC811" t="str">
        <f t="shared" si="1139"/>
        <v/>
      </c>
      <c r="ED811" t="str">
        <f t="shared" si="1140"/>
        <v/>
      </c>
      <c r="EE811" t="str">
        <f t="shared" si="1141"/>
        <v/>
      </c>
      <c r="EF811" t="str">
        <f t="shared" si="1142"/>
        <v/>
      </c>
      <c r="EG811" s="359" t="str">
        <f t="shared" si="1143"/>
        <v/>
      </c>
      <c r="EH811" t="str">
        <f t="shared" si="1086"/>
        <v>Thelymitra sp. 'late northern'</v>
      </c>
      <c r="EJ811" t="str">
        <f t="shared" si="1152"/>
        <v>Thelymitra sp. 'late south coast'</v>
      </c>
      <c r="EK811" s="100">
        <f t="shared" si="1087"/>
        <v>0</v>
      </c>
      <c r="EL811" s="3">
        <f t="shared" si="1087"/>
        <v>0</v>
      </c>
      <c r="EM811" s="3">
        <f t="shared" si="1087"/>
        <v>0</v>
      </c>
      <c r="EN811" s="3">
        <f t="shared" si="1087"/>
        <v>0</v>
      </c>
      <c r="EO811" s="3">
        <f t="shared" si="1087"/>
        <v>0</v>
      </c>
      <c r="EP811" s="3">
        <f t="shared" si="1087"/>
        <v>0</v>
      </c>
      <c r="EQ811" s="3">
        <f t="shared" si="1087"/>
        <v>0</v>
      </c>
      <c r="ER811" s="3">
        <f t="shared" si="1087"/>
        <v>0</v>
      </c>
      <c r="ES811" s="3">
        <f t="shared" si="1087"/>
        <v>0</v>
      </c>
      <c r="ET811" s="3">
        <f t="shared" si="1087"/>
        <v>1</v>
      </c>
      <c r="EU811" s="3">
        <f t="shared" si="1087"/>
        <v>1</v>
      </c>
      <c r="EV811" s="24">
        <f t="shared" si="1087"/>
        <v>0</v>
      </c>
      <c r="EW811" s="245">
        <f t="shared" si="1084"/>
        <v>2</v>
      </c>
      <c r="EX811" s="262" t="str">
        <f t="shared" si="1083"/>
        <v/>
      </c>
    </row>
    <row r="812" spans="1:154" ht="16.149999999999999" customHeight="1" x14ac:dyDescent="0.25">
      <c r="A812" s="363"/>
      <c r="D812" s="363"/>
      <c r="E812" s="363"/>
      <c r="F812" s="363"/>
      <c r="G812" s="363"/>
      <c r="H812" s="363"/>
      <c r="I812" s="363"/>
      <c r="J812" s="68">
        <f t="shared" si="1154"/>
        <v>1084</v>
      </c>
      <c r="K812" s="427" t="str">
        <f t="shared" si="1085"/>
        <v>Thelymitra sp. 'Murchison'</v>
      </c>
      <c r="L812" s="372">
        <v>1084</v>
      </c>
      <c r="M812" s="427" t="s">
        <v>1780</v>
      </c>
      <c r="N812" s="79" t="s">
        <v>660</v>
      </c>
      <c r="O812" s="363" t="str">
        <f t="shared" si="1068"/>
        <v>S</v>
      </c>
      <c r="P812" s="70" t="s">
        <v>3420</v>
      </c>
      <c r="Q812" s="364" t="s">
        <v>3421</v>
      </c>
      <c r="R812" s="365">
        <v>42948</v>
      </c>
      <c r="S812" s="373">
        <v>43008</v>
      </c>
      <c r="T812" s="603" t="s">
        <v>7894</v>
      </c>
      <c r="U812" s="603" t="s">
        <v>7894</v>
      </c>
      <c r="V812" s="603" t="s">
        <v>7894</v>
      </c>
      <c r="W812" s="603" t="s">
        <v>7894</v>
      </c>
      <c r="X812" s="603" t="s">
        <v>7894</v>
      </c>
      <c r="Y812" s="603" t="s">
        <v>7894</v>
      </c>
      <c r="Z812" s="603" t="s">
        <v>7894</v>
      </c>
      <c r="AA812" s="603" t="s">
        <v>4827</v>
      </c>
      <c r="AB812" s="603" t="s">
        <v>4828</v>
      </c>
      <c r="AC812" s="603" t="s">
        <v>7894</v>
      </c>
      <c r="AD812" s="603" t="s">
        <v>7894</v>
      </c>
      <c r="AE812" s="603" t="s">
        <v>7894</v>
      </c>
      <c r="AF812" s="605" t="s">
        <v>7903</v>
      </c>
      <c r="AG812" s="605" t="s">
        <v>7947</v>
      </c>
      <c r="AH812" s="366" t="s">
        <v>685</v>
      </c>
      <c r="AI812" s="363">
        <f t="shared" si="1144"/>
        <v>6</v>
      </c>
      <c r="AJ812" s="363">
        <v>43</v>
      </c>
      <c r="AK812" s="413" t="str">
        <f t="shared" si="1079"/>
        <v>Blue Sun Orchids</v>
      </c>
      <c r="AL812" s="413" t="str">
        <f t="shared" si="1080"/>
        <v>Thelymitra macrophylla</v>
      </c>
      <c r="AM812" s="486" t="s">
        <v>7609</v>
      </c>
      <c r="AS812" s="69">
        <f t="shared" si="1146"/>
        <v>32</v>
      </c>
      <c r="AT812" s="69">
        <f t="shared" si="1147"/>
        <v>39</v>
      </c>
      <c r="AU812" s="69">
        <f t="shared" si="1148"/>
        <v>8</v>
      </c>
      <c r="AV812" s="69">
        <f t="shared" si="1149"/>
        <v>9</v>
      </c>
      <c r="AW812" s="81"/>
      <c r="AX812" s="70" t="s">
        <v>3422</v>
      </c>
      <c r="AY812" s="364">
        <v>23992</v>
      </c>
      <c r="AZ812" s="264" t="s">
        <v>48</v>
      </c>
      <c r="BA812" s="238"/>
      <c r="BB812" s="237" t="str">
        <f t="shared" si="1150"/>
        <v/>
      </c>
      <c r="BC812" s="270">
        <f t="shared" si="1089"/>
        <v>1084</v>
      </c>
      <c r="BD812" t="str">
        <f t="shared" si="1090"/>
        <v>Thelymitra sp. 'Murchison'</v>
      </c>
      <c r="BE812" s="367" t="e">
        <f>COUNTIFS(#REF!,L812)</f>
        <v>#REF!</v>
      </c>
      <c r="BF812" s="374" t="str">
        <f t="shared" si="1082"/>
        <v>y</v>
      </c>
      <c r="BG812" s="82"/>
      <c r="BH812" s="375"/>
      <c r="BI812" s="374"/>
      <c r="BJ812" s="403"/>
      <c r="CE812" t="str">
        <f t="shared" si="1151"/>
        <v>Late south coast Sun Orchid (Thelymitra sp. 'late south coast')</v>
      </c>
      <c r="CF812" s="388" t="str">
        <f t="shared" si="1155"/>
        <v>Thelymitra sp. 'late south coast'</v>
      </c>
      <c r="CG812" t="str">
        <f t="shared" si="1091"/>
        <v/>
      </c>
      <c r="CH812" t="str">
        <f t="shared" si="1092"/>
        <v/>
      </c>
      <c r="CI812" t="str">
        <f t="shared" si="1093"/>
        <v/>
      </c>
      <c r="CJ812" t="str">
        <f t="shared" si="1094"/>
        <v/>
      </c>
      <c r="CK812" s="359" t="str">
        <f t="shared" si="1095"/>
        <v/>
      </c>
      <c r="CL812" t="str">
        <f t="shared" si="1096"/>
        <v/>
      </c>
      <c r="CM812" t="str">
        <f t="shared" si="1097"/>
        <v/>
      </c>
      <c r="CN812" t="str">
        <f t="shared" si="1098"/>
        <v/>
      </c>
      <c r="CO812" s="359" t="str">
        <f t="shared" si="1099"/>
        <v/>
      </c>
      <c r="CP812" t="str">
        <f t="shared" si="1100"/>
        <v/>
      </c>
      <c r="CQ812" t="str">
        <f t="shared" si="1101"/>
        <v/>
      </c>
      <c r="CR812" t="str">
        <f t="shared" si="1102"/>
        <v/>
      </c>
      <c r="CS812" s="359" t="str">
        <f t="shared" si="1103"/>
        <v/>
      </c>
      <c r="CT812" t="str">
        <f t="shared" si="1104"/>
        <v/>
      </c>
      <c r="CU812" t="str">
        <f t="shared" si="1105"/>
        <v/>
      </c>
      <c r="CV812" t="str">
        <f t="shared" si="1106"/>
        <v/>
      </c>
      <c r="CW812" t="str">
        <f t="shared" si="1107"/>
        <v/>
      </c>
      <c r="CX812" s="359" t="str">
        <f t="shared" si="1108"/>
        <v/>
      </c>
      <c r="CY812" t="str">
        <f t="shared" si="1109"/>
        <v/>
      </c>
      <c r="CZ812" t="str">
        <f t="shared" si="1110"/>
        <v/>
      </c>
      <c r="DA812" t="str">
        <f t="shared" si="1111"/>
        <v/>
      </c>
      <c r="DB812" s="359" t="str">
        <f t="shared" si="1112"/>
        <v/>
      </c>
      <c r="DC812" t="str">
        <f t="shared" si="1113"/>
        <v/>
      </c>
      <c r="DD812" t="str">
        <f t="shared" si="1114"/>
        <v/>
      </c>
      <c r="DE812" t="str">
        <f t="shared" si="1115"/>
        <v/>
      </c>
      <c r="DF812" s="359" t="str">
        <f t="shared" si="1116"/>
        <v/>
      </c>
      <c r="DG812" t="str">
        <f t="shared" si="1117"/>
        <v/>
      </c>
      <c r="DH812" t="str">
        <f t="shared" si="1118"/>
        <v/>
      </c>
      <c r="DI812" t="str">
        <f t="shared" si="1119"/>
        <v/>
      </c>
      <c r="DJ812" t="str">
        <f t="shared" si="1120"/>
        <v/>
      </c>
      <c r="DK812" s="359" t="str">
        <f t="shared" si="1121"/>
        <v/>
      </c>
      <c r="DL812" t="str">
        <f t="shared" si="1122"/>
        <v/>
      </c>
      <c r="DM812" t="str">
        <f t="shared" si="1123"/>
        <v/>
      </c>
      <c r="DN812" t="str">
        <f t="shared" si="1124"/>
        <v/>
      </c>
      <c r="DO812" s="359" t="str">
        <f t="shared" si="1125"/>
        <v/>
      </c>
      <c r="DP812" t="str">
        <f t="shared" si="1126"/>
        <v/>
      </c>
      <c r="DQ812" t="str">
        <f t="shared" si="1127"/>
        <v/>
      </c>
      <c r="DR812" t="str">
        <f t="shared" si="1128"/>
        <v/>
      </c>
      <c r="DS812" s="359" t="str">
        <f t="shared" si="1129"/>
        <v/>
      </c>
      <c r="DT812" t="str">
        <f t="shared" si="1130"/>
        <v/>
      </c>
      <c r="DU812" t="str">
        <f t="shared" si="1131"/>
        <v/>
      </c>
      <c r="DV812" t="str">
        <f t="shared" si="1132"/>
        <v/>
      </c>
      <c r="DW812" t="str">
        <f t="shared" si="1133"/>
        <v>X</v>
      </c>
      <c r="DX812" s="359" t="str">
        <f t="shared" si="1134"/>
        <v>X</v>
      </c>
      <c r="DY812" t="str">
        <f t="shared" si="1135"/>
        <v>X</v>
      </c>
      <c r="DZ812" t="str">
        <f t="shared" si="1136"/>
        <v>X</v>
      </c>
      <c r="EA812" t="str">
        <f t="shared" si="1137"/>
        <v>X</v>
      </c>
      <c r="EB812" s="359" t="str">
        <f t="shared" si="1138"/>
        <v>X</v>
      </c>
      <c r="EC812" t="str">
        <f t="shared" si="1139"/>
        <v/>
      </c>
      <c r="ED812" t="str">
        <f t="shared" si="1140"/>
        <v/>
      </c>
      <c r="EE812" t="str">
        <f t="shared" si="1141"/>
        <v/>
      </c>
      <c r="EF812" t="str">
        <f t="shared" si="1142"/>
        <v/>
      </c>
      <c r="EG812" s="359" t="str">
        <f t="shared" si="1143"/>
        <v/>
      </c>
      <c r="EH812" t="str">
        <f t="shared" si="1086"/>
        <v>Thelymitra sp. 'late south coast'</v>
      </c>
      <c r="EJ812" t="str">
        <f t="shared" si="1152"/>
        <v>Thelymitra sp. 'Murchison'</v>
      </c>
      <c r="EK812" s="100">
        <f t="shared" si="1087"/>
        <v>0</v>
      </c>
      <c r="EL812" s="3">
        <f t="shared" si="1087"/>
        <v>0</v>
      </c>
      <c r="EM812" s="3">
        <f t="shared" si="1087"/>
        <v>0</v>
      </c>
      <c r="EN812" s="3">
        <f t="shared" si="1087"/>
        <v>0</v>
      </c>
      <c r="EO812" s="3">
        <f t="shared" si="1087"/>
        <v>0</v>
      </c>
      <c r="EP812" s="3">
        <f t="shared" si="1087"/>
        <v>0</v>
      </c>
      <c r="EQ812" s="3">
        <f t="shared" si="1087"/>
        <v>0</v>
      </c>
      <c r="ER812" s="3">
        <f t="shared" si="1087"/>
        <v>1</v>
      </c>
      <c r="ES812" s="3">
        <f t="shared" si="1087"/>
        <v>1</v>
      </c>
      <c r="ET812" s="3">
        <f t="shared" si="1087"/>
        <v>0</v>
      </c>
      <c r="EU812" s="3">
        <f t="shared" si="1087"/>
        <v>0</v>
      </c>
      <c r="EV812" s="24">
        <f t="shared" si="1087"/>
        <v>0</v>
      </c>
      <c r="EW812" s="245">
        <f t="shared" si="1084"/>
        <v>2</v>
      </c>
      <c r="EX812" s="262" t="str">
        <f t="shared" si="1083"/>
        <v/>
      </c>
    </row>
    <row r="813" spans="1:154" ht="16.149999999999999" customHeight="1" x14ac:dyDescent="0.25">
      <c r="A813" s="363"/>
      <c r="D813" s="363"/>
      <c r="E813" s="363"/>
      <c r="F813" s="363"/>
      <c r="G813" s="363"/>
      <c r="H813" s="363"/>
      <c r="I813" s="363"/>
      <c r="J813" s="68">
        <f t="shared" si="1154"/>
        <v>475</v>
      </c>
      <c r="K813" s="427" t="str">
        <f t="shared" si="1085"/>
        <v>Thelymitra sp. 'northern laterite'</v>
      </c>
      <c r="L813" s="234">
        <v>475</v>
      </c>
      <c r="M813" s="427" t="s">
        <v>1780</v>
      </c>
      <c r="N813" s="79" t="s">
        <v>7665</v>
      </c>
      <c r="O813" s="363" t="str">
        <f t="shared" si="1068"/>
        <v>S</v>
      </c>
      <c r="P813" s="70" t="s">
        <v>7846</v>
      </c>
      <c r="Q813" s="364" t="s">
        <v>7847</v>
      </c>
      <c r="R813" s="365">
        <v>42999</v>
      </c>
      <c r="S813" s="365">
        <v>43039</v>
      </c>
      <c r="T813" s="603" t="s">
        <v>7894</v>
      </c>
      <c r="U813" s="603" t="s">
        <v>7894</v>
      </c>
      <c r="V813" s="603" t="s">
        <v>7894</v>
      </c>
      <c r="W813" s="603" t="s">
        <v>7894</v>
      </c>
      <c r="X813" s="603" t="s">
        <v>7894</v>
      </c>
      <c r="Y813" s="603" t="s">
        <v>7894</v>
      </c>
      <c r="Z813" s="603" t="s">
        <v>7894</v>
      </c>
      <c r="AA813" s="603" t="s">
        <v>7894</v>
      </c>
      <c r="AB813" s="603" t="s">
        <v>4828</v>
      </c>
      <c r="AC813" s="603" t="s">
        <v>4829</v>
      </c>
      <c r="AD813" s="603" t="s">
        <v>7894</v>
      </c>
      <c r="AE813" s="603" t="s">
        <v>7894</v>
      </c>
      <c r="AF813" s="605" t="s">
        <v>7896</v>
      </c>
      <c r="AG813" s="605" t="s">
        <v>7943</v>
      </c>
      <c r="AH813" s="366" t="s">
        <v>685</v>
      </c>
      <c r="AI813" s="363"/>
      <c r="AJ813" s="363">
        <v>42</v>
      </c>
      <c r="AK813" s="413" t="str">
        <f t="shared" si="1079"/>
        <v>Sienna Sun Orchids</v>
      </c>
      <c r="AL813" s="413" t="str">
        <f t="shared" si="1080"/>
        <v>Thelymitra fuscolutea</v>
      </c>
      <c r="AM813" s="486" t="s">
        <v>7609</v>
      </c>
      <c r="AS813" s="69">
        <f t="shared" si="1146"/>
        <v>39</v>
      </c>
      <c r="AT813" s="69">
        <f t="shared" si="1147"/>
        <v>44</v>
      </c>
      <c r="AU813" s="69">
        <f t="shared" si="1148"/>
        <v>9</v>
      </c>
      <c r="AV813" s="69">
        <f t="shared" si="1149"/>
        <v>10</v>
      </c>
      <c r="AW813" s="81"/>
      <c r="AX813" s="70" t="s">
        <v>3412</v>
      </c>
      <c r="AY813" s="364">
        <v>0</v>
      </c>
      <c r="AZ813" s="264" t="s">
        <v>48</v>
      </c>
      <c r="BA813" s="238"/>
      <c r="BB813" s="237" t="str">
        <f t="shared" si="1150"/>
        <v/>
      </c>
      <c r="BC813" s="270">
        <f t="shared" si="1089"/>
        <v>475</v>
      </c>
      <c r="BD813" t="str">
        <f t="shared" si="1090"/>
        <v>Thelymitra sp. 'northern laterite'</v>
      </c>
      <c r="BE813" s="367" t="e">
        <f>COUNTIFS(#REF!,L813)</f>
        <v>#REF!</v>
      </c>
      <c r="BF813" s="374" t="str">
        <f t="shared" si="1082"/>
        <v>y</v>
      </c>
      <c r="BG813" s="82"/>
      <c r="BH813" s="375"/>
      <c r="BI813" s="374"/>
      <c r="BJ813" s="403"/>
      <c r="CE813" t="str">
        <f t="shared" si="1151"/>
        <v>Northern Scented Sun Orchid (Thelymitra sp. 'Murchison')</v>
      </c>
      <c r="CF813" s="388" t="str">
        <f t="shared" si="1155"/>
        <v>Thelymitra sp. 'Murchison'</v>
      </c>
      <c r="CG813" t="str">
        <f t="shared" si="1091"/>
        <v/>
      </c>
      <c r="CH813" t="str">
        <f t="shared" si="1092"/>
        <v/>
      </c>
      <c r="CI813" t="str">
        <f t="shared" si="1093"/>
        <v/>
      </c>
      <c r="CJ813" t="str">
        <f t="shared" si="1094"/>
        <v/>
      </c>
      <c r="CK813" s="359" t="str">
        <f t="shared" si="1095"/>
        <v/>
      </c>
      <c r="CL813" t="str">
        <f t="shared" si="1096"/>
        <v/>
      </c>
      <c r="CM813" t="str">
        <f t="shared" si="1097"/>
        <v/>
      </c>
      <c r="CN813" t="str">
        <f t="shared" si="1098"/>
        <v/>
      </c>
      <c r="CO813" s="359" t="str">
        <f t="shared" si="1099"/>
        <v/>
      </c>
      <c r="CP813" t="str">
        <f t="shared" si="1100"/>
        <v/>
      </c>
      <c r="CQ813" t="str">
        <f t="shared" si="1101"/>
        <v/>
      </c>
      <c r="CR813" t="str">
        <f t="shared" si="1102"/>
        <v/>
      </c>
      <c r="CS813" s="359" t="str">
        <f t="shared" si="1103"/>
        <v/>
      </c>
      <c r="CT813" t="str">
        <f t="shared" si="1104"/>
        <v/>
      </c>
      <c r="CU813" t="str">
        <f t="shared" si="1105"/>
        <v/>
      </c>
      <c r="CV813" t="str">
        <f t="shared" si="1106"/>
        <v/>
      </c>
      <c r="CW813" t="str">
        <f t="shared" si="1107"/>
        <v/>
      </c>
      <c r="CX813" s="359" t="str">
        <f t="shared" si="1108"/>
        <v/>
      </c>
      <c r="CY813" t="str">
        <f t="shared" si="1109"/>
        <v/>
      </c>
      <c r="CZ813" t="str">
        <f t="shared" si="1110"/>
        <v/>
      </c>
      <c r="DA813" t="str">
        <f t="shared" si="1111"/>
        <v/>
      </c>
      <c r="DB813" s="359" t="str">
        <f t="shared" si="1112"/>
        <v/>
      </c>
      <c r="DC813" t="str">
        <f t="shared" si="1113"/>
        <v/>
      </c>
      <c r="DD813" t="str">
        <f t="shared" si="1114"/>
        <v/>
      </c>
      <c r="DE813" t="str">
        <f t="shared" si="1115"/>
        <v/>
      </c>
      <c r="DF813" s="359" t="str">
        <f t="shared" si="1116"/>
        <v/>
      </c>
      <c r="DG813" t="str">
        <f t="shared" si="1117"/>
        <v/>
      </c>
      <c r="DH813" t="str">
        <f t="shared" si="1118"/>
        <v/>
      </c>
      <c r="DI813" t="str">
        <f t="shared" si="1119"/>
        <v/>
      </c>
      <c r="DJ813" t="str">
        <f t="shared" si="1120"/>
        <v/>
      </c>
      <c r="DK813" s="359" t="str">
        <f t="shared" si="1121"/>
        <v/>
      </c>
      <c r="DL813" t="str">
        <f t="shared" si="1122"/>
        <v>X</v>
      </c>
      <c r="DM813" t="str">
        <f t="shared" si="1123"/>
        <v>X</v>
      </c>
      <c r="DN813" t="str">
        <f t="shared" si="1124"/>
        <v>X</v>
      </c>
      <c r="DO813" s="359" t="str">
        <f t="shared" si="1125"/>
        <v>X</v>
      </c>
      <c r="DP813" t="str">
        <f t="shared" si="1126"/>
        <v>X</v>
      </c>
      <c r="DQ813" t="str">
        <f t="shared" si="1127"/>
        <v>X</v>
      </c>
      <c r="DR813" t="str">
        <f t="shared" si="1128"/>
        <v>X</v>
      </c>
      <c r="DS813" s="359" t="str">
        <f t="shared" si="1129"/>
        <v>X</v>
      </c>
      <c r="DT813" t="str">
        <f t="shared" si="1130"/>
        <v/>
      </c>
      <c r="DU813" t="str">
        <f t="shared" si="1131"/>
        <v/>
      </c>
      <c r="DV813" t="str">
        <f t="shared" si="1132"/>
        <v/>
      </c>
      <c r="DW813" t="str">
        <f t="shared" si="1133"/>
        <v/>
      </c>
      <c r="DX813" s="359" t="str">
        <f t="shared" si="1134"/>
        <v/>
      </c>
      <c r="DY813" t="str">
        <f t="shared" si="1135"/>
        <v/>
      </c>
      <c r="DZ813" t="str">
        <f t="shared" si="1136"/>
        <v/>
      </c>
      <c r="EA813" t="str">
        <f t="shared" si="1137"/>
        <v/>
      </c>
      <c r="EB813" s="359" t="str">
        <f t="shared" si="1138"/>
        <v/>
      </c>
      <c r="EC813" t="str">
        <f t="shared" si="1139"/>
        <v/>
      </c>
      <c r="ED813" t="str">
        <f t="shared" si="1140"/>
        <v/>
      </c>
      <c r="EE813" t="str">
        <f t="shared" si="1141"/>
        <v/>
      </c>
      <c r="EF813" t="str">
        <f t="shared" si="1142"/>
        <v/>
      </c>
      <c r="EG813" s="359" t="str">
        <f t="shared" si="1143"/>
        <v/>
      </c>
      <c r="EH813" t="str">
        <f t="shared" si="1086"/>
        <v>Thelymitra sp. 'Murchison'</v>
      </c>
      <c r="EJ813" t="str">
        <f t="shared" si="1152"/>
        <v>Thelymitra sp. 'northern laterite'</v>
      </c>
      <c r="EK813" s="100">
        <f t="shared" si="1087"/>
        <v>0</v>
      </c>
      <c r="EL813" s="3">
        <f t="shared" si="1087"/>
        <v>0</v>
      </c>
      <c r="EM813" s="3">
        <f t="shared" si="1087"/>
        <v>0</v>
      </c>
      <c r="EN813" s="3">
        <f t="shared" si="1087"/>
        <v>0</v>
      </c>
      <c r="EO813" s="3">
        <f t="shared" si="1087"/>
        <v>0</v>
      </c>
      <c r="EP813" s="3">
        <f t="shared" si="1087"/>
        <v>0</v>
      </c>
      <c r="EQ813" s="3">
        <f t="shared" si="1087"/>
        <v>0</v>
      </c>
      <c r="ER813" s="3">
        <f t="shared" si="1087"/>
        <v>0</v>
      </c>
      <c r="ES813" s="3">
        <f t="shared" si="1087"/>
        <v>1</v>
      </c>
      <c r="ET813" s="3">
        <f t="shared" si="1087"/>
        <v>1</v>
      </c>
      <c r="EU813" s="3">
        <f t="shared" si="1087"/>
        <v>0</v>
      </c>
      <c r="EV813" s="24">
        <f t="shared" si="1087"/>
        <v>0</v>
      </c>
      <c r="EW813" s="245">
        <f t="shared" si="1084"/>
        <v>2</v>
      </c>
      <c r="EX813" s="262" t="str">
        <f t="shared" si="1083"/>
        <v/>
      </c>
    </row>
    <row r="814" spans="1:154" ht="16.149999999999999" customHeight="1" x14ac:dyDescent="0.25">
      <c r="A814" s="363"/>
      <c r="D814" s="363"/>
      <c r="E814" s="363"/>
      <c r="F814" s="363"/>
      <c r="G814" s="363"/>
      <c r="H814" s="363"/>
      <c r="I814" s="363"/>
      <c r="J814" s="68">
        <f t="shared" si="1154"/>
        <v>1081</v>
      </c>
      <c r="K814" s="427" t="str">
        <f t="shared" si="1085"/>
        <v>Thelymitra sp. 'Ongerup'</v>
      </c>
      <c r="L814" s="372">
        <v>1081</v>
      </c>
      <c r="M814" s="427" t="s">
        <v>1780</v>
      </c>
      <c r="N814" s="79" t="s">
        <v>780</v>
      </c>
      <c r="O814" s="363" t="str">
        <f t="shared" ref="O814:O831" si="1156">VLOOKUP(M814,$B$3:$E$55,4,FALSE)</f>
        <v>S</v>
      </c>
      <c r="P814" s="70" t="s">
        <v>3423</v>
      </c>
      <c r="Q814" s="455" t="s">
        <v>3424</v>
      </c>
      <c r="R814" s="365">
        <v>43040</v>
      </c>
      <c r="S814" s="365">
        <v>43069</v>
      </c>
      <c r="T814" s="603" t="s">
        <v>7894</v>
      </c>
      <c r="U814" s="603" t="s">
        <v>7894</v>
      </c>
      <c r="V814" s="603" t="s">
        <v>7894</v>
      </c>
      <c r="W814" s="603" t="s">
        <v>7894</v>
      </c>
      <c r="X814" s="603" t="s">
        <v>7894</v>
      </c>
      <c r="Y814" s="603" t="s">
        <v>7894</v>
      </c>
      <c r="Z814" s="603" t="s">
        <v>7894</v>
      </c>
      <c r="AA814" s="603" t="s">
        <v>7894</v>
      </c>
      <c r="AB814" s="603" t="s">
        <v>7894</v>
      </c>
      <c r="AC814" s="603" t="s">
        <v>4829</v>
      </c>
      <c r="AD814" s="603" t="s">
        <v>4830</v>
      </c>
      <c r="AE814" s="603" t="s">
        <v>7894</v>
      </c>
      <c r="AF814" s="605" t="s">
        <v>7897</v>
      </c>
      <c r="AG814" s="605" t="s">
        <v>7940</v>
      </c>
      <c r="AH814" s="69" t="s">
        <v>1589</v>
      </c>
      <c r="AI814" s="363">
        <f t="shared" ref="AI814:AI827" si="1157">VLOOKUP(AH814,$BX$3:$BY$8,2,FALSE)</f>
        <v>4</v>
      </c>
      <c r="AJ814" s="363">
        <v>42</v>
      </c>
      <c r="AK814" s="413" t="str">
        <f t="shared" si="1079"/>
        <v>Sienna Sun Orchids</v>
      </c>
      <c r="AL814" s="413" t="str">
        <f t="shared" si="1080"/>
        <v>Thelymitra fuscolutea</v>
      </c>
      <c r="AM814" s="486" t="s">
        <v>7609</v>
      </c>
      <c r="AS814" s="69">
        <f t="shared" si="1146"/>
        <v>45</v>
      </c>
      <c r="AT814" s="69">
        <f t="shared" si="1147"/>
        <v>48</v>
      </c>
      <c r="AU814" s="69">
        <f t="shared" si="1148"/>
        <v>11</v>
      </c>
      <c r="AV814" s="69">
        <f t="shared" si="1149"/>
        <v>11</v>
      </c>
      <c r="AW814" s="81"/>
      <c r="AX814" s="70" t="s">
        <v>3425</v>
      </c>
      <c r="AY814" s="364">
        <v>45933</v>
      </c>
      <c r="AZ814" s="264" t="s">
        <v>48</v>
      </c>
      <c r="BA814" s="238"/>
      <c r="BB814" s="237" t="str">
        <f t="shared" si="1150"/>
        <v/>
      </c>
      <c r="BC814" s="270">
        <f t="shared" ref="BC814:BC832" si="1158">J814</f>
        <v>1081</v>
      </c>
      <c r="BD814" t="str">
        <f t="shared" ref="BD814:BD832" si="1159">K814</f>
        <v>Thelymitra sp. 'Ongerup'</v>
      </c>
      <c r="BE814" s="367" t="e">
        <f>COUNTIFS(#REF!,L814)</f>
        <v>#REF!</v>
      </c>
      <c r="BF814" s="374" t="str">
        <f t="shared" si="1082"/>
        <v>y</v>
      </c>
      <c r="BG814" s="82"/>
      <c r="BH814" s="375"/>
      <c r="BI814" s="374"/>
      <c r="BJ814" s="403"/>
      <c r="CE814" t="str">
        <f t="shared" si="1151"/>
        <v>Northern Star Orchid (Thelymitra sp. 'northern laterite')</v>
      </c>
      <c r="CF814" s="388" t="str">
        <f t="shared" si="1155"/>
        <v>Thelymitra sp. 'northern laterite'</v>
      </c>
      <c r="CG814" t="str">
        <f t="shared" si="1091"/>
        <v/>
      </c>
      <c r="CH814" t="str">
        <f t="shared" si="1092"/>
        <v/>
      </c>
      <c r="CI814" t="str">
        <f t="shared" si="1093"/>
        <v/>
      </c>
      <c r="CJ814" t="str">
        <f t="shared" si="1094"/>
        <v/>
      </c>
      <c r="CK814" s="359" t="str">
        <f t="shared" si="1095"/>
        <v/>
      </c>
      <c r="CL814" t="str">
        <f t="shared" si="1096"/>
        <v/>
      </c>
      <c r="CM814" t="str">
        <f t="shared" si="1097"/>
        <v/>
      </c>
      <c r="CN814" t="str">
        <f t="shared" si="1098"/>
        <v/>
      </c>
      <c r="CO814" s="359" t="str">
        <f t="shared" si="1099"/>
        <v/>
      </c>
      <c r="CP814" t="str">
        <f t="shared" si="1100"/>
        <v/>
      </c>
      <c r="CQ814" t="str">
        <f t="shared" si="1101"/>
        <v/>
      </c>
      <c r="CR814" t="str">
        <f t="shared" si="1102"/>
        <v/>
      </c>
      <c r="CS814" s="359" t="str">
        <f t="shared" si="1103"/>
        <v/>
      </c>
      <c r="CT814" t="str">
        <f t="shared" si="1104"/>
        <v/>
      </c>
      <c r="CU814" t="str">
        <f t="shared" si="1105"/>
        <v/>
      </c>
      <c r="CV814" t="str">
        <f t="shared" si="1106"/>
        <v/>
      </c>
      <c r="CW814" t="str">
        <f t="shared" si="1107"/>
        <v/>
      </c>
      <c r="CX814" s="359" t="str">
        <f t="shared" si="1108"/>
        <v/>
      </c>
      <c r="CY814" t="str">
        <f t="shared" si="1109"/>
        <v/>
      </c>
      <c r="CZ814" t="str">
        <f t="shared" si="1110"/>
        <v/>
      </c>
      <c r="DA814" t="str">
        <f t="shared" si="1111"/>
        <v/>
      </c>
      <c r="DB814" s="359" t="str">
        <f t="shared" si="1112"/>
        <v/>
      </c>
      <c r="DC814" t="str">
        <f t="shared" si="1113"/>
        <v/>
      </c>
      <c r="DD814" t="str">
        <f t="shared" si="1114"/>
        <v/>
      </c>
      <c r="DE814" t="str">
        <f t="shared" si="1115"/>
        <v/>
      </c>
      <c r="DF814" s="359" t="str">
        <f t="shared" si="1116"/>
        <v/>
      </c>
      <c r="DG814" t="str">
        <f t="shared" si="1117"/>
        <v/>
      </c>
      <c r="DH814" t="str">
        <f t="shared" si="1118"/>
        <v/>
      </c>
      <c r="DI814" t="str">
        <f t="shared" si="1119"/>
        <v/>
      </c>
      <c r="DJ814" t="str">
        <f t="shared" si="1120"/>
        <v/>
      </c>
      <c r="DK814" s="359" t="str">
        <f t="shared" si="1121"/>
        <v/>
      </c>
      <c r="DL814" t="str">
        <f t="shared" si="1122"/>
        <v/>
      </c>
      <c r="DM814" t="str">
        <f t="shared" si="1123"/>
        <v/>
      </c>
      <c r="DN814" t="str">
        <f t="shared" si="1124"/>
        <v/>
      </c>
      <c r="DO814" s="359" t="str">
        <f t="shared" si="1125"/>
        <v/>
      </c>
      <c r="DP814" t="str">
        <f t="shared" si="1126"/>
        <v/>
      </c>
      <c r="DQ814" t="str">
        <f t="shared" si="1127"/>
        <v/>
      </c>
      <c r="DR814" t="str">
        <f t="shared" si="1128"/>
        <v/>
      </c>
      <c r="DS814" s="359" t="str">
        <f t="shared" si="1129"/>
        <v>X</v>
      </c>
      <c r="DT814" t="str">
        <f t="shared" si="1130"/>
        <v>X</v>
      </c>
      <c r="DU814" t="str">
        <f t="shared" si="1131"/>
        <v>X</v>
      </c>
      <c r="DV814" t="str">
        <f t="shared" si="1132"/>
        <v>X</v>
      </c>
      <c r="DW814" t="str">
        <f t="shared" si="1133"/>
        <v>X</v>
      </c>
      <c r="DX814" s="359" t="str">
        <f t="shared" si="1134"/>
        <v>X</v>
      </c>
      <c r="DY814" t="str">
        <f t="shared" si="1135"/>
        <v/>
      </c>
      <c r="DZ814" t="str">
        <f t="shared" si="1136"/>
        <v/>
      </c>
      <c r="EA814" t="str">
        <f t="shared" si="1137"/>
        <v/>
      </c>
      <c r="EB814" s="359" t="str">
        <f t="shared" si="1138"/>
        <v/>
      </c>
      <c r="EC814" t="str">
        <f t="shared" si="1139"/>
        <v/>
      </c>
      <c r="ED814" t="str">
        <f t="shared" si="1140"/>
        <v/>
      </c>
      <c r="EE814" t="str">
        <f t="shared" si="1141"/>
        <v/>
      </c>
      <c r="EF814" t="str">
        <f t="shared" si="1142"/>
        <v/>
      </c>
      <c r="EG814" s="359" t="str">
        <f t="shared" si="1143"/>
        <v/>
      </c>
      <c r="EH814" t="str">
        <f t="shared" si="1086"/>
        <v>Thelymitra sp. 'northern laterite'</v>
      </c>
      <c r="EJ814" t="str">
        <f t="shared" si="1152"/>
        <v>Thelymitra sp. 'Ongerup'</v>
      </c>
      <c r="EK814" s="100">
        <f t="shared" si="1087"/>
        <v>0</v>
      </c>
      <c r="EL814" s="3">
        <f t="shared" si="1087"/>
        <v>0</v>
      </c>
      <c r="EM814" s="3">
        <f t="shared" si="1087"/>
        <v>0</v>
      </c>
      <c r="EN814" s="3">
        <f t="shared" si="1087"/>
        <v>0</v>
      </c>
      <c r="EO814" s="3">
        <f t="shared" si="1087"/>
        <v>0</v>
      </c>
      <c r="EP814" s="3">
        <f t="shared" si="1087"/>
        <v>0</v>
      </c>
      <c r="EQ814" s="3">
        <f t="shared" si="1087"/>
        <v>0</v>
      </c>
      <c r="ER814" s="3">
        <f t="shared" si="1087"/>
        <v>0</v>
      </c>
      <c r="ES814" s="3">
        <f t="shared" si="1087"/>
        <v>0</v>
      </c>
      <c r="ET814" s="3">
        <f t="shared" ref="EK814:EV833" si="1160">IF($AV814&gt;=$AU814,IF(AND(ET$2&gt;=$AU814,ET$2&lt;=$AV814),1,0),IF(OR(ET$2&gt;=$AU814,ET$2&lt;=$AV814),1,0))</f>
        <v>0</v>
      </c>
      <c r="EU814" s="3">
        <f t="shared" si="1160"/>
        <v>1</v>
      </c>
      <c r="EV814" s="24">
        <f t="shared" si="1160"/>
        <v>0</v>
      </c>
      <c r="EW814" s="245">
        <f t="shared" si="1084"/>
        <v>1</v>
      </c>
      <c r="EX814" s="262" t="str">
        <f t="shared" si="1083"/>
        <v/>
      </c>
    </row>
    <row r="815" spans="1:154" ht="16.149999999999999" customHeight="1" x14ac:dyDescent="0.25">
      <c r="A815" s="363"/>
      <c r="D815" s="363"/>
      <c r="E815" s="363"/>
      <c r="F815" s="363"/>
      <c r="G815" s="363"/>
      <c r="H815" s="363"/>
      <c r="I815" s="363"/>
      <c r="J815" s="68">
        <f t="shared" si="1154"/>
        <v>407</v>
      </c>
      <c r="K815" s="427" t="str">
        <f t="shared" si="1085"/>
        <v>Thelymitra sp. 'southern granites'</v>
      </c>
      <c r="L815" s="372">
        <v>407</v>
      </c>
      <c r="M815" s="427" t="s">
        <v>1780</v>
      </c>
      <c r="N815" s="79" t="s">
        <v>1038</v>
      </c>
      <c r="O815" s="363" t="str">
        <f t="shared" si="1156"/>
        <v>S</v>
      </c>
      <c r="P815" s="70" t="s">
        <v>3431</v>
      </c>
      <c r="Q815" s="21" t="s">
        <v>3432</v>
      </c>
      <c r="R815" s="365">
        <v>43009</v>
      </c>
      <c r="S815" s="373">
        <v>43038</v>
      </c>
      <c r="T815" s="603" t="s">
        <v>7894</v>
      </c>
      <c r="U815" s="603" t="s">
        <v>7894</v>
      </c>
      <c r="V815" s="603" t="s">
        <v>7894</v>
      </c>
      <c r="W815" s="603" t="s">
        <v>7894</v>
      </c>
      <c r="X815" s="603" t="s">
        <v>7894</v>
      </c>
      <c r="Y815" s="603" t="s">
        <v>7894</v>
      </c>
      <c r="Z815" s="603" t="s">
        <v>7894</v>
      </c>
      <c r="AA815" s="603" t="s">
        <v>7894</v>
      </c>
      <c r="AB815" s="603" t="s">
        <v>4828</v>
      </c>
      <c r="AC815" s="603" t="s">
        <v>4829</v>
      </c>
      <c r="AD815" s="603" t="s">
        <v>7894</v>
      </c>
      <c r="AE815" s="603" t="s">
        <v>7894</v>
      </c>
      <c r="AF815" s="605" t="s">
        <v>7896</v>
      </c>
      <c r="AG815" s="605" t="s">
        <v>7943</v>
      </c>
      <c r="AH815" s="366" t="s">
        <v>685</v>
      </c>
      <c r="AI815" s="363">
        <f t="shared" si="1157"/>
        <v>6</v>
      </c>
      <c r="AJ815" s="363">
        <v>43</v>
      </c>
      <c r="AK815" s="413" t="str">
        <f t="shared" si="1079"/>
        <v>Blue Sun Orchids</v>
      </c>
      <c r="AL815" s="413" t="str">
        <f t="shared" si="1080"/>
        <v>Thelymitra macrophylla</v>
      </c>
      <c r="AM815" s="486" t="s">
        <v>7609</v>
      </c>
      <c r="AS815" s="69">
        <f t="shared" si="1146"/>
        <v>40</v>
      </c>
      <c r="AT815" s="69">
        <f t="shared" si="1147"/>
        <v>44</v>
      </c>
      <c r="AU815" s="69">
        <f t="shared" si="1148"/>
        <v>10</v>
      </c>
      <c r="AV815" s="69">
        <f t="shared" si="1149"/>
        <v>10</v>
      </c>
      <c r="AW815" s="81"/>
      <c r="AX815" s="70" t="s">
        <v>3433</v>
      </c>
      <c r="AY815" s="364" t="e">
        <v>#N/A</v>
      </c>
      <c r="AZ815" s="264" t="s">
        <v>48</v>
      </c>
      <c r="BA815" s="238"/>
      <c r="BB815" s="237" t="str">
        <f t="shared" si="1150"/>
        <v/>
      </c>
      <c r="BC815" s="270">
        <f t="shared" si="1158"/>
        <v>407</v>
      </c>
      <c r="BD815" t="str">
        <f t="shared" si="1159"/>
        <v>Thelymitra sp. 'southern granites'</v>
      </c>
      <c r="BE815" s="367" t="e">
        <f>COUNTIFS(#REF!,L815)</f>
        <v>#REF!</v>
      </c>
      <c r="BF815" s="374" t="str">
        <f t="shared" si="1082"/>
        <v>y</v>
      </c>
      <c r="BG815" s="82"/>
      <c r="BH815" s="375"/>
      <c r="BI815" s="374"/>
      <c r="BJ815" s="403"/>
      <c r="CE815" t="str">
        <f t="shared" si="1151"/>
        <v>Orange Sun Orchid (Thelymitra sp. 'Ongerup')</v>
      </c>
      <c r="CF815" s="388" t="str">
        <f t="shared" si="1155"/>
        <v>Thelymitra sp. 'Ongerup'</v>
      </c>
      <c r="CG815" t="str">
        <f t="shared" si="1091"/>
        <v/>
      </c>
      <c r="CH815" t="str">
        <f t="shared" si="1092"/>
        <v/>
      </c>
      <c r="CI815" t="str">
        <f t="shared" si="1093"/>
        <v/>
      </c>
      <c r="CJ815" t="str">
        <f t="shared" si="1094"/>
        <v/>
      </c>
      <c r="CK815" s="359" t="str">
        <f t="shared" si="1095"/>
        <v/>
      </c>
      <c r="CL815" t="str">
        <f t="shared" si="1096"/>
        <v/>
      </c>
      <c r="CM815" t="str">
        <f t="shared" si="1097"/>
        <v/>
      </c>
      <c r="CN815" t="str">
        <f t="shared" si="1098"/>
        <v/>
      </c>
      <c r="CO815" s="359" t="str">
        <f t="shared" si="1099"/>
        <v/>
      </c>
      <c r="CP815" t="str">
        <f t="shared" si="1100"/>
        <v/>
      </c>
      <c r="CQ815" t="str">
        <f t="shared" si="1101"/>
        <v/>
      </c>
      <c r="CR815" t="str">
        <f t="shared" si="1102"/>
        <v/>
      </c>
      <c r="CS815" s="359" t="str">
        <f t="shared" si="1103"/>
        <v/>
      </c>
      <c r="CT815" t="str">
        <f t="shared" si="1104"/>
        <v/>
      </c>
      <c r="CU815" t="str">
        <f t="shared" si="1105"/>
        <v/>
      </c>
      <c r="CV815" t="str">
        <f t="shared" si="1106"/>
        <v/>
      </c>
      <c r="CW815" t="str">
        <f t="shared" si="1107"/>
        <v/>
      </c>
      <c r="CX815" s="359" t="str">
        <f t="shared" si="1108"/>
        <v/>
      </c>
      <c r="CY815" t="str">
        <f t="shared" si="1109"/>
        <v/>
      </c>
      <c r="CZ815" t="str">
        <f t="shared" si="1110"/>
        <v/>
      </c>
      <c r="DA815" t="str">
        <f t="shared" si="1111"/>
        <v/>
      </c>
      <c r="DB815" s="359" t="str">
        <f t="shared" si="1112"/>
        <v/>
      </c>
      <c r="DC815" t="str">
        <f t="shared" si="1113"/>
        <v/>
      </c>
      <c r="DD815" t="str">
        <f t="shared" si="1114"/>
        <v/>
      </c>
      <c r="DE815" t="str">
        <f t="shared" si="1115"/>
        <v/>
      </c>
      <c r="DF815" s="359" t="str">
        <f t="shared" si="1116"/>
        <v/>
      </c>
      <c r="DG815" t="str">
        <f t="shared" si="1117"/>
        <v/>
      </c>
      <c r="DH815" t="str">
        <f t="shared" si="1118"/>
        <v/>
      </c>
      <c r="DI815" t="str">
        <f t="shared" si="1119"/>
        <v/>
      </c>
      <c r="DJ815" t="str">
        <f t="shared" si="1120"/>
        <v/>
      </c>
      <c r="DK815" s="359" t="str">
        <f t="shared" si="1121"/>
        <v/>
      </c>
      <c r="DL815" t="str">
        <f t="shared" si="1122"/>
        <v/>
      </c>
      <c r="DM815" t="str">
        <f t="shared" si="1123"/>
        <v/>
      </c>
      <c r="DN815" t="str">
        <f t="shared" si="1124"/>
        <v/>
      </c>
      <c r="DO815" s="359" t="str">
        <f t="shared" si="1125"/>
        <v/>
      </c>
      <c r="DP815" t="str">
        <f t="shared" si="1126"/>
        <v/>
      </c>
      <c r="DQ815" t="str">
        <f t="shared" si="1127"/>
        <v/>
      </c>
      <c r="DR815" t="str">
        <f t="shared" si="1128"/>
        <v/>
      </c>
      <c r="DS815" s="359" t="str">
        <f t="shared" si="1129"/>
        <v/>
      </c>
      <c r="DT815" t="str">
        <f t="shared" si="1130"/>
        <v/>
      </c>
      <c r="DU815" t="str">
        <f t="shared" si="1131"/>
        <v/>
      </c>
      <c r="DV815" t="str">
        <f t="shared" si="1132"/>
        <v/>
      </c>
      <c r="DW815" t="str">
        <f t="shared" si="1133"/>
        <v/>
      </c>
      <c r="DX815" s="359" t="str">
        <f t="shared" si="1134"/>
        <v/>
      </c>
      <c r="DY815" t="str">
        <f t="shared" si="1135"/>
        <v>X</v>
      </c>
      <c r="DZ815" t="str">
        <f t="shared" si="1136"/>
        <v>X</v>
      </c>
      <c r="EA815" t="str">
        <f t="shared" si="1137"/>
        <v>X</v>
      </c>
      <c r="EB815" s="359" t="str">
        <f t="shared" si="1138"/>
        <v>X</v>
      </c>
      <c r="EC815" t="str">
        <f t="shared" si="1139"/>
        <v/>
      </c>
      <c r="ED815" t="str">
        <f t="shared" si="1140"/>
        <v/>
      </c>
      <c r="EE815" t="str">
        <f t="shared" si="1141"/>
        <v/>
      </c>
      <c r="EF815" t="str">
        <f t="shared" si="1142"/>
        <v/>
      </c>
      <c r="EG815" s="359" t="str">
        <f t="shared" si="1143"/>
        <v/>
      </c>
      <c r="EH815" t="str">
        <f t="shared" si="1086"/>
        <v>Thelymitra sp. 'Ongerup'</v>
      </c>
      <c r="EJ815" t="str">
        <f t="shared" si="1152"/>
        <v>Thelymitra sp. 'southern granites'</v>
      </c>
      <c r="EK815" s="100">
        <f t="shared" si="1160"/>
        <v>0</v>
      </c>
      <c r="EL815" s="3">
        <f t="shared" si="1160"/>
        <v>0</v>
      </c>
      <c r="EM815" s="3">
        <f t="shared" si="1160"/>
        <v>0</v>
      </c>
      <c r="EN815" s="3">
        <f t="shared" si="1160"/>
        <v>0</v>
      </c>
      <c r="EO815" s="3">
        <f t="shared" si="1160"/>
        <v>0</v>
      </c>
      <c r="EP815" s="3">
        <f t="shared" si="1160"/>
        <v>0</v>
      </c>
      <c r="EQ815" s="3">
        <f t="shared" si="1160"/>
        <v>0</v>
      </c>
      <c r="ER815" s="3">
        <f t="shared" si="1160"/>
        <v>0</v>
      </c>
      <c r="ES815" s="3">
        <f t="shared" si="1160"/>
        <v>0</v>
      </c>
      <c r="ET815" s="3">
        <f t="shared" si="1160"/>
        <v>1</v>
      </c>
      <c r="EU815" s="3">
        <f t="shared" si="1160"/>
        <v>0</v>
      </c>
      <c r="EV815" s="24">
        <f t="shared" si="1160"/>
        <v>0</v>
      </c>
      <c r="EW815" s="245">
        <f t="shared" si="1084"/>
        <v>1</v>
      </c>
      <c r="EX815" s="262" t="str">
        <f t="shared" si="1083"/>
        <v/>
      </c>
    </row>
    <row r="816" spans="1:154" ht="16.149999999999999" customHeight="1" x14ac:dyDescent="0.25">
      <c r="A816" s="363"/>
      <c r="D816" s="363"/>
      <c r="E816" s="363"/>
      <c r="F816" s="363"/>
      <c r="G816" s="363"/>
      <c r="H816" s="363"/>
      <c r="I816" s="363"/>
      <c r="J816" s="68">
        <f t="shared" si="1154"/>
        <v>850</v>
      </c>
      <c r="K816" s="427" t="str">
        <f t="shared" si="1085"/>
        <v>Thelymitra speciosa</v>
      </c>
      <c r="L816" s="372">
        <v>850</v>
      </c>
      <c r="M816" s="427" t="s">
        <v>1780</v>
      </c>
      <c r="N816" s="79" t="s">
        <v>278</v>
      </c>
      <c r="O816" s="363" t="str">
        <f t="shared" si="1156"/>
        <v>S</v>
      </c>
      <c r="P816" s="70" t="s">
        <v>3434</v>
      </c>
      <c r="Q816" s="456" t="s">
        <v>7848</v>
      </c>
      <c r="R816" s="365">
        <v>42916</v>
      </c>
      <c r="S816" s="365">
        <v>43008</v>
      </c>
      <c r="T816" s="603" t="s">
        <v>7894</v>
      </c>
      <c r="U816" s="603" t="s">
        <v>7894</v>
      </c>
      <c r="V816" s="603" t="s">
        <v>7894</v>
      </c>
      <c r="W816" s="603" t="s">
        <v>7894</v>
      </c>
      <c r="X816" s="603" t="s">
        <v>7894</v>
      </c>
      <c r="Y816" s="603" t="s">
        <v>4825</v>
      </c>
      <c r="Z816" s="603" t="s">
        <v>4826</v>
      </c>
      <c r="AA816" s="603" t="s">
        <v>4827</v>
      </c>
      <c r="AB816" s="603" t="s">
        <v>4828</v>
      </c>
      <c r="AC816" s="603" t="s">
        <v>7894</v>
      </c>
      <c r="AD816" s="603" t="s">
        <v>7894</v>
      </c>
      <c r="AE816" s="603" t="s">
        <v>7894</v>
      </c>
      <c r="AF816" s="605" t="s">
        <v>7914</v>
      </c>
      <c r="AG816" s="605" t="s">
        <v>7956</v>
      </c>
      <c r="AH816" s="366" t="s">
        <v>685</v>
      </c>
      <c r="AI816" s="363">
        <f t="shared" si="1157"/>
        <v>6</v>
      </c>
      <c r="AJ816" s="363">
        <v>47</v>
      </c>
      <c r="AK816" s="413" t="str">
        <f t="shared" si="1079"/>
        <v>Lobed Sun Orchids, the Queens</v>
      </c>
      <c r="AL816" s="413" t="str">
        <f t="shared" si="1080"/>
        <v>Thelymitra spiralis/variegata</v>
      </c>
      <c r="AM816" s="486" t="s">
        <v>7607</v>
      </c>
      <c r="AS816" s="69">
        <f t="shared" si="1146"/>
        <v>27</v>
      </c>
      <c r="AT816" s="69">
        <f t="shared" si="1147"/>
        <v>39</v>
      </c>
      <c r="AU816" s="69">
        <f t="shared" si="1148"/>
        <v>6</v>
      </c>
      <c r="AV816" s="69">
        <f t="shared" si="1149"/>
        <v>9</v>
      </c>
      <c r="AW816" s="81"/>
      <c r="AX816" s="70" t="s">
        <v>3434</v>
      </c>
      <c r="AY816" s="364">
        <v>20735</v>
      </c>
      <c r="AZ816" s="264" t="s">
        <v>48</v>
      </c>
      <c r="BA816" s="238"/>
      <c r="BB816" s="237" t="str">
        <f t="shared" si="1150"/>
        <v/>
      </c>
      <c r="BC816" s="270">
        <f t="shared" si="1158"/>
        <v>850</v>
      </c>
      <c r="BD816" t="str">
        <f t="shared" si="1159"/>
        <v>Thelymitra speciosa</v>
      </c>
      <c r="BE816" s="367" t="e">
        <f>COUNTIFS(#REF!,L816)</f>
        <v>#REF!</v>
      </c>
      <c r="BF816" s="374" t="str">
        <f t="shared" si="1082"/>
        <v>y</v>
      </c>
      <c r="BG816" s="82"/>
      <c r="BH816" s="375"/>
      <c r="BI816" s="374"/>
      <c r="BJ816" s="403"/>
      <c r="CE816" t="str">
        <f t="shared" si="1151"/>
        <v>Southern Granites Sun Orchid (Thelymitra sp. 'southern granites')</v>
      </c>
      <c r="CF816" s="388" t="str">
        <f t="shared" si="1155"/>
        <v>Thelymitra sp. 'southern granites'</v>
      </c>
      <c r="CG816" t="str">
        <f t="shared" si="1091"/>
        <v/>
      </c>
      <c r="CH816" t="str">
        <f t="shared" si="1092"/>
        <v/>
      </c>
      <c r="CI816" t="str">
        <f t="shared" si="1093"/>
        <v/>
      </c>
      <c r="CJ816" t="str">
        <f t="shared" si="1094"/>
        <v/>
      </c>
      <c r="CK816" s="359" t="str">
        <f t="shared" si="1095"/>
        <v/>
      </c>
      <c r="CL816" t="str">
        <f t="shared" si="1096"/>
        <v/>
      </c>
      <c r="CM816" t="str">
        <f t="shared" si="1097"/>
        <v/>
      </c>
      <c r="CN816" t="str">
        <f t="shared" si="1098"/>
        <v/>
      </c>
      <c r="CO816" s="359" t="str">
        <f t="shared" si="1099"/>
        <v/>
      </c>
      <c r="CP816" t="str">
        <f t="shared" si="1100"/>
        <v/>
      </c>
      <c r="CQ816" t="str">
        <f t="shared" si="1101"/>
        <v/>
      </c>
      <c r="CR816" t="str">
        <f t="shared" si="1102"/>
        <v/>
      </c>
      <c r="CS816" s="359" t="str">
        <f t="shared" si="1103"/>
        <v/>
      </c>
      <c r="CT816" t="str">
        <f t="shared" si="1104"/>
        <v/>
      </c>
      <c r="CU816" t="str">
        <f t="shared" si="1105"/>
        <v/>
      </c>
      <c r="CV816" t="str">
        <f t="shared" si="1106"/>
        <v/>
      </c>
      <c r="CW816" t="str">
        <f t="shared" si="1107"/>
        <v/>
      </c>
      <c r="CX816" s="359" t="str">
        <f t="shared" si="1108"/>
        <v/>
      </c>
      <c r="CY816" t="str">
        <f t="shared" si="1109"/>
        <v/>
      </c>
      <c r="CZ816" t="str">
        <f t="shared" si="1110"/>
        <v/>
      </c>
      <c r="DA816" t="str">
        <f t="shared" si="1111"/>
        <v/>
      </c>
      <c r="DB816" s="359" t="str">
        <f t="shared" si="1112"/>
        <v/>
      </c>
      <c r="DC816" t="str">
        <f t="shared" si="1113"/>
        <v/>
      </c>
      <c r="DD816" t="str">
        <f t="shared" si="1114"/>
        <v/>
      </c>
      <c r="DE816" t="str">
        <f t="shared" si="1115"/>
        <v/>
      </c>
      <c r="DF816" s="359" t="str">
        <f t="shared" si="1116"/>
        <v/>
      </c>
      <c r="DG816" t="str">
        <f t="shared" si="1117"/>
        <v/>
      </c>
      <c r="DH816" t="str">
        <f t="shared" si="1118"/>
        <v/>
      </c>
      <c r="DI816" t="str">
        <f t="shared" si="1119"/>
        <v/>
      </c>
      <c r="DJ816" t="str">
        <f t="shared" si="1120"/>
        <v/>
      </c>
      <c r="DK816" s="359" t="str">
        <f t="shared" si="1121"/>
        <v/>
      </c>
      <c r="DL816" t="str">
        <f t="shared" si="1122"/>
        <v/>
      </c>
      <c r="DM816" t="str">
        <f t="shared" si="1123"/>
        <v/>
      </c>
      <c r="DN816" t="str">
        <f t="shared" si="1124"/>
        <v/>
      </c>
      <c r="DO816" s="359" t="str">
        <f t="shared" si="1125"/>
        <v/>
      </c>
      <c r="DP816" t="str">
        <f t="shared" si="1126"/>
        <v/>
      </c>
      <c r="DQ816" t="str">
        <f t="shared" si="1127"/>
        <v/>
      </c>
      <c r="DR816" t="str">
        <f t="shared" si="1128"/>
        <v/>
      </c>
      <c r="DS816" s="359" t="str">
        <f t="shared" si="1129"/>
        <v/>
      </c>
      <c r="DT816" t="str">
        <f t="shared" si="1130"/>
        <v>X</v>
      </c>
      <c r="DU816" t="str">
        <f t="shared" si="1131"/>
        <v>X</v>
      </c>
      <c r="DV816" t="str">
        <f t="shared" si="1132"/>
        <v>X</v>
      </c>
      <c r="DW816" t="str">
        <f t="shared" si="1133"/>
        <v>X</v>
      </c>
      <c r="DX816" s="359" t="str">
        <f t="shared" si="1134"/>
        <v>X</v>
      </c>
      <c r="DY816" t="str">
        <f t="shared" si="1135"/>
        <v/>
      </c>
      <c r="DZ816" t="str">
        <f t="shared" si="1136"/>
        <v/>
      </c>
      <c r="EA816" t="str">
        <f t="shared" si="1137"/>
        <v/>
      </c>
      <c r="EB816" s="359" t="str">
        <f t="shared" si="1138"/>
        <v/>
      </c>
      <c r="EC816" t="str">
        <f t="shared" si="1139"/>
        <v/>
      </c>
      <c r="ED816" t="str">
        <f t="shared" si="1140"/>
        <v/>
      </c>
      <c r="EE816" t="str">
        <f t="shared" si="1141"/>
        <v/>
      </c>
      <c r="EF816" t="str">
        <f t="shared" si="1142"/>
        <v/>
      </c>
      <c r="EG816" s="359" t="str">
        <f t="shared" si="1143"/>
        <v/>
      </c>
      <c r="EH816" t="str">
        <f t="shared" si="1086"/>
        <v>Thelymitra sp. 'southern granites'</v>
      </c>
      <c r="EJ816" t="str">
        <f t="shared" si="1152"/>
        <v>Thelymitra speciosa</v>
      </c>
      <c r="EK816" s="100">
        <f t="shared" si="1160"/>
        <v>0</v>
      </c>
      <c r="EL816" s="3">
        <f t="shared" si="1160"/>
        <v>0</v>
      </c>
      <c r="EM816" s="3">
        <f t="shared" si="1160"/>
        <v>0</v>
      </c>
      <c r="EN816" s="3">
        <f t="shared" si="1160"/>
        <v>0</v>
      </c>
      <c r="EO816" s="3">
        <f t="shared" si="1160"/>
        <v>0</v>
      </c>
      <c r="EP816" s="3">
        <f t="shared" si="1160"/>
        <v>1</v>
      </c>
      <c r="EQ816" s="3">
        <f t="shared" si="1160"/>
        <v>1</v>
      </c>
      <c r="ER816" s="3">
        <f t="shared" si="1160"/>
        <v>1</v>
      </c>
      <c r="ES816" s="3">
        <f t="shared" si="1160"/>
        <v>1</v>
      </c>
      <c r="ET816" s="3">
        <f t="shared" si="1160"/>
        <v>0</v>
      </c>
      <c r="EU816" s="3">
        <f t="shared" si="1160"/>
        <v>0</v>
      </c>
      <c r="EV816" s="24">
        <f t="shared" si="1160"/>
        <v>0</v>
      </c>
      <c r="EW816" s="245">
        <f t="shared" si="1084"/>
        <v>4</v>
      </c>
      <c r="EX816" s="262" t="str">
        <f t="shared" si="1083"/>
        <v/>
      </c>
    </row>
    <row r="817" spans="1:154" ht="16.149999999999999" customHeight="1" x14ac:dyDescent="0.25">
      <c r="A817" s="363"/>
      <c r="D817" s="363"/>
      <c r="E817" s="363"/>
      <c r="F817" s="363"/>
      <c r="G817" s="363"/>
      <c r="H817" s="363"/>
      <c r="I817" s="363"/>
      <c r="J817" s="68">
        <f t="shared" si="1154"/>
        <v>810</v>
      </c>
      <c r="K817" s="427" t="str">
        <f t="shared" si="1085"/>
        <v>Thelymitra spiralis</v>
      </c>
      <c r="L817" s="372">
        <v>810</v>
      </c>
      <c r="M817" s="427" t="s">
        <v>1780</v>
      </c>
      <c r="N817" s="79" t="s">
        <v>57</v>
      </c>
      <c r="O817" s="363" t="str">
        <f t="shared" si="1156"/>
        <v>S</v>
      </c>
      <c r="P817" s="70" t="s">
        <v>3435</v>
      </c>
      <c r="Q817" s="364" t="s">
        <v>1938</v>
      </c>
      <c r="R817" s="365">
        <v>42948</v>
      </c>
      <c r="S817" s="365">
        <v>43008</v>
      </c>
      <c r="T817" s="603" t="s">
        <v>7894</v>
      </c>
      <c r="U817" s="603" t="s">
        <v>7894</v>
      </c>
      <c r="V817" s="603" t="s">
        <v>7894</v>
      </c>
      <c r="W817" s="603" t="s">
        <v>7894</v>
      </c>
      <c r="X817" s="603" t="s">
        <v>7894</v>
      </c>
      <c r="Y817" s="603" t="s">
        <v>7894</v>
      </c>
      <c r="Z817" s="603" t="s">
        <v>7894</v>
      </c>
      <c r="AA817" s="603" t="s">
        <v>4827</v>
      </c>
      <c r="AB817" s="603" t="s">
        <v>4828</v>
      </c>
      <c r="AC817" s="603" t="s">
        <v>7894</v>
      </c>
      <c r="AD817" s="603" t="s">
        <v>7894</v>
      </c>
      <c r="AE817" s="603" t="s">
        <v>7894</v>
      </c>
      <c r="AF817" s="605" t="s">
        <v>7903</v>
      </c>
      <c r="AG817" s="605" t="s">
        <v>7947</v>
      </c>
      <c r="AH817" s="366" t="s">
        <v>685</v>
      </c>
      <c r="AI817" s="363">
        <f t="shared" si="1157"/>
        <v>6</v>
      </c>
      <c r="AJ817" s="363">
        <v>46</v>
      </c>
      <c r="AK817" s="602" t="str">
        <f t="shared" si="1079"/>
        <v>Lobed Sun Orchids</v>
      </c>
      <c r="AL817" s="602" t="str">
        <f t="shared" si="1080"/>
        <v>Thelymitra spiralis/spiralis</v>
      </c>
      <c r="AM817" s="486" t="s">
        <v>7607</v>
      </c>
      <c r="AS817" s="69">
        <f t="shared" si="1146"/>
        <v>32</v>
      </c>
      <c r="AT817" s="69">
        <f t="shared" si="1147"/>
        <v>39</v>
      </c>
      <c r="AU817" s="69">
        <f t="shared" si="1148"/>
        <v>8</v>
      </c>
      <c r="AV817" s="69">
        <f t="shared" si="1149"/>
        <v>9</v>
      </c>
      <c r="AW817" s="81"/>
      <c r="AX817" s="70" t="s">
        <v>3436</v>
      </c>
      <c r="AY817" s="364">
        <v>1715</v>
      </c>
      <c r="AZ817" s="264" t="s">
        <v>48</v>
      </c>
      <c r="BA817" s="238"/>
      <c r="BB817" s="237" t="str">
        <f t="shared" si="1150"/>
        <v/>
      </c>
      <c r="BC817" s="270">
        <f t="shared" si="1158"/>
        <v>810</v>
      </c>
      <c r="BD817" t="str">
        <f t="shared" si="1159"/>
        <v>Thelymitra spiralis</v>
      </c>
      <c r="BE817" s="367" t="e">
        <f>COUNTIFS(#REF!,L817)</f>
        <v>#REF!</v>
      </c>
      <c r="BF817" s="374" t="str">
        <f t="shared" si="1082"/>
        <v>y</v>
      </c>
      <c r="BG817" s="82"/>
      <c r="BH817" s="375"/>
      <c r="BI817" s="374"/>
      <c r="BJ817" s="403"/>
      <c r="CE817" t="str">
        <f t="shared" si="1151"/>
        <v>Eastern Queen of Sheba (Thelymitra speciosa)</v>
      </c>
      <c r="CF817" s="388" t="str">
        <f t="shared" si="1155"/>
        <v>Thelymitra speciosa</v>
      </c>
      <c r="CG817" t="str">
        <f t="shared" si="1091"/>
        <v/>
      </c>
      <c r="CH817" t="str">
        <f t="shared" si="1092"/>
        <v/>
      </c>
      <c r="CI817" t="str">
        <f t="shared" si="1093"/>
        <v/>
      </c>
      <c r="CJ817" t="str">
        <f t="shared" si="1094"/>
        <v/>
      </c>
      <c r="CK817" s="359" t="str">
        <f t="shared" si="1095"/>
        <v/>
      </c>
      <c r="CL817" t="str">
        <f t="shared" si="1096"/>
        <v/>
      </c>
      <c r="CM817" t="str">
        <f t="shared" si="1097"/>
        <v/>
      </c>
      <c r="CN817" t="str">
        <f t="shared" si="1098"/>
        <v/>
      </c>
      <c r="CO817" s="359" t="str">
        <f t="shared" si="1099"/>
        <v/>
      </c>
      <c r="CP817" t="str">
        <f t="shared" si="1100"/>
        <v/>
      </c>
      <c r="CQ817" t="str">
        <f t="shared" si="1101"/>
        <v/>
      </c>
      <c r="CR817" t="str">
        <f t="shared" si="1102"/>
        <v/>
      </c>
      <c r="CS817" s="359" t="str">
        <f t="shared" si="1103"/>
        <v/>
      </c>
      <c r="CT817" t="str">
        <f t="shared" si="1104"/>
        <v/>
      </c>
      <c r="CU817" t="str">
        <f t="shared" si="1105"/>
        <v/>
      </c>
      <c r="CV817" t="str">
        <f t="shared" si="1106"/>
        <v/>
      </c>
      <c r="CW817" t="str">
        <f t="shared" si="1107"/>
        <v/>
      </c>
      <c r="CX817" s="359" t="str">
        <f t="shared" si="1108"/>
        <v/>
      </c>
      <c r="CY817" t="str">
        <f t="shared" si="1109"/>
        <v/>
      </c>
      <c r="CZ817" t="str">
        <f t="shared" si="1110"/>
        <v/>
      </c>
      <c r="DA817" t="str">
        <f t="shared" si="1111"/>
        <v/>
      </c>
      <c r="DB817" s="359" t="str">
        <f t="shared" si="1112"/>
        <v/>
      </c>
      <c r="DC817" t="str">
        <f t="shared" si="1113"/>
        <v/>
      </c>
      <c r="DD817" t="str">
        <f t="shared" si="1114"/>
        <v/>
      </c>
      <c r="DE817" t="str">
        <f t="shared" si="1115"/>
        <v/>
      </c>
      <c r="DF817" s="359" t="str">
        <f t="shared" si="1116"/>
        <v/>
      </c>
      <c r="DG817" t="str">
        <f t="shared" si="1117"/>
        <v>X</v>
      </c>
      <c r="DH817" t="str">
        <f t="shared" si="1118"/>
        <v>X</v>
      </c>
      <c r="DI817" t="str">
        <f t="shared" si="1119"/>
        <v>X</v>
      </c>
      <c r="DJ817" t="str">
        <f t="shared" si="1120"/>
        <v>X</v>
      </c>
      <c r="DK817" s="359" t="str">
        <f t="shared" si="1121"/>
        <v>X</v>
      </c>
      <c r="DL817" t="str">
        <f t="shared" si="1122"/>
        <v>X</v>
      </c>
      <c r="DM817" t="str">
        <f t="shared" si="1123"/>
        <v>X</v>
      </c>
      <c r="DN817" t="str">
        <f t="shared" si="1124"/>
        <v>X</v>
      </c>
      <c r="DO817" s="359" t="str">
        <f t="shared" si="1125"/>
        <v>X</v>
      </c>
      <c r="DP817" t="str">
        <f t="shared" si="1126"/>
        <v>X</v>
      </c>
      <c r="DQ817" t="str">
        <f t="shared" si="1127"/>
        <v>X</v>
      </c>
      <c r="DR817" t="str">
        <f t="shared" si="1128"/>
        <v>X</v>
      </c>
      <c r="DS817" s="359" t="str">
        <f t="shared" si="1129"/>
        <v>X</v>
      </c>
      <c r="DT817" t="str">
        <f t="shared" si="1130"/>
        <v/>
      </c>
      <c r="DU817" t="str">
        <f t="shared" si="1131"/>
        <v/>
      </c>
      <c r="DV817" t="str">
        <f t="shared" si="1132"/>
        <v/>
      </c>
      <c r="DW817" t="str">
        <f t="shared" si="1133"/>
        <v/>
      </c>
      <c r="DX817" s="359" t="str">
        <f t="shared" si="1134"/>
        <v/>
      </c>
      <c r="DY817" t="str">
        <f t="shared" si="1135"/>
        <v/>
      </c>
      <c r="DZ817" t="str">
        <f t="shared" si="1136"/>
        <v/>
      </c>
      <c r="EA817" t="str">
        <f t="shared" si="1137"/>
        <v/>
      </c>
      <c r="EB817" s="359" t="str">
        <f t="shared" si="1138"/>
        <v/>
      </c>
      <c r="EC817" t="str">
        <f t="shared" si="1139"/>
        <v/>
      </c>
      <c r="ED817" t="str">
        <f t="shared" si="1140"/>
        <v/>
      </c>
      <c r="EE817" t="str">
        <f t="shared" si="1141"/>
        <v/>
      </c>
      <c r="EF817" t="str">
        <f t="shared" si="1142"/>
        <v/>
      </c>
      <c r="EG817" s="359" t="str">
        <f t="shared" si="1143"/>
        <v/>
      </c>
      <c r="EH817" t="str">
        <f t="shared" si="1086"/>
        <v>Thelymitra speciosa</v>
      </c>
      <c r="EJ817" t="str">
        <f t="shared" si="1152"/>
        <v>Thelymitra spiralis</v>
      </c>
      <c r="EK817" s="100">
        <f t="shared" si="1160"/>
        <v>0</v>
      </c>
      <c r="EL817" s="3">
        <f t="shared" si="1160"/>
        <v>0</v>
      </c>
      <c r="EM817" s="3">
        <f t="shared" si="1160"/>
        <v>0</v>
      </c>
      <c r="EN817" s="3">
        <f t="shared" si="1160"/>
        <v>0</v>
      </c>
      <c r="EO817" s="3">
        <f t="shared" si="1160"/>
        <v>0</v>
      </c>
      <c r="EP817" s="3">
        <f t="shared" si="1160"/>
        <v>0</v>
      </c>
      <c r="EQ817" s="3">
        <f t="shared" si="1160"/>
        <v>0</v>
      </c>
      <c r="ER817" s="3">
        <f t="shared" si="1160"/>
        <v>1</v>
      </c>
      <c r="ES817" s="3">
        <f t="shared" si="1160"/>
        <v>1</v>
      </c>
      <c r="ET817" s="3">
        <f t="shared" si="1160"/>
        <v>0</v>
      </c>
      <c r="EU817" s="3">
        <f t="shared" si="1160"/>
        <v>0</v>
      </c>
      <c r="EV817" s="24">
        <f t="shared" si="1160"/>
        <v>0</v>
      </c>
      <c r="EW817" s="245">
        <f t="shared" si="1084"/>
        <v>2</v>
      </c>
      <c r="EX817" s="262" t="str">
        <f t="shared" si="1083"/>
        <v/>
      </c>
    </row>
    <row r="818" spans="1:154" ht="16.149999999999999" customHeight="1" x14ac:dyDescent="0.25">
      <c r="A818" s="363"/>
      <c r="D818" s="363"/>
      <c r="E818" s="363"/>
      <c r="F818" s="363"/>
      <c r="G818" s="363"/>
      <c r="H818" s="363"/>
      <c r="I818" s="363"/>
      <c r="J818" s="68">
        <f t="shared" si="1154"/>
        <v>835</v>
      </c>
      <c r="K818" s="427" t="str">
        <f t="shared" si="1085"/>
        <v>Thelymitra stellata</v>
      </c>
      <c r="L818" s="372">
        <v>835</v>
      </c>
      <c r="M818" s="427" t="s">
        <v>1780</v>
      </c>
      <c r="N818" s="79" t="s">
        <v>479</v>
      </c>
      <c r="O818" s="363" t="str">
        <f t="shared" si="1156"/>
        <v>S</v>
      </c>
      <c r="P818" s="70" t="s">
        <v>3437</v>
      </c>
      <c r="Q818" s="457" t="s">
        <v>3438</v>
      </c>
      <c r="R818" s="365">
        <v>43008</v>
      </c>
      <c r="S818" s="365">
        <v>43040</v>
      </c>
      <c r="T818" s="603" t="s">
        <v>7894</v>
      </c>
      <c r="U818" s="603" t="s">
        <v>7894</v>
      </c>
      <c r="V818" s="603" t="s">
        <v>7894</v>
      </c>
      <c r="W818" s="603" t="s">
        <v>7894</v>
      </c>
      <c r="X818" s="603" t="s">
        <v>7894</v>
      </c>
      <c r="Y818" s="603" t="s">
        <v>7894</v>
      </c>
      <c r="Z818" s="603" t="s">
        <v>7894</v>
      </c>
      <c r="AA818" s="603" t="s">
        <v>7894</v>
      </c>
      <c r="AB818" s="603" t="s">
        <v>7894</v>
      </c>
      <c r="AC818" s="603" t="s">
        <v>4829</v>
      </c>
      <c r="AD818" s="603" t="s">
        <v>4830</v>
      </c>
      <c r="AE818" s="603" t="s">
        <v>7894</v>
      </c>
      <c r="AF818" s="605" t="s">
        <v>7897</v>
      </c>
      <c r="AG818" s="605" t="s">
        <v>7940</v>
      </c>
      <c r="AH818" s="69" t="s">
        <v>1583</v>
      </c>
      <c r="AI818" s="363">
        <f t="shared" si="1157"/>
        <v>1</v>
      </c>
      <c r="AJ818" s="363">
        <v>42</v>
      </c>
      <c r="AK818" s="413" t="str">
        <f t="shared" si="1079"/>
        <v>Sienna Sun Orchids</v>
      </c>
      <c r="AL818" s="413" t="str">
        <f t="shared" si="1080"/>
        <v>Thelymitra fuscolutea</v>
      </c>
      <c r="AM818" s="486" t="s">
        <v>7607</v>
      </c>
      <c r="AS818" s="69">
        <f t="shared" si="1146"/>
        <v>40</v>
      </c>
      <c r="AT818" s="69">
        <f t="shared" si="1147"/>
        <v>44</v>
      </c>
      <c r="AU818" s="69">
        <f t="shared" si="1148"/>
        <v>9</v>
      </c>
      <c r="AV818" s="69">
        <f t="shared" si="1149"/>
        <v>11</v>
      </c>
      <c r="AW818" s="81"/>
      <c r="AX818" s="70" t="s">
        <v>3439</v>
      </c>
      <c r="AY818" s="364">
        <v>10862</v>
      </c>
      <c r="AZ818" s="264" t="s">
        <v>48</v>
      </c>
      <c r="BA818" s="238"/>
      <c r="BB818" s="237" t="str">
        <f t="shared" si="1150"/>
        <v/>
      </c>
      <c r="BC818" s="270">
        <f t="shared" si="1158"/>
        <v>835</v>
      </c>
      <c r="BD818" t="str">
        <f t="shared" si="1159"/>
        <v>Thelymitra stellata</v>
      </c>
      <c r="BE818" s="367" t="e">
        <f>COUNTIFS(#REF!,L818)</f>
        <v>#REF!</v>
      </c>
      <c r="BF818" s="374" t="str">
        <f t="shared" si="1082"/>
        <v>y</v>
      </c>
      <c r="BG818" s="82"/>
      <c r="BH818" s="375"/>
      <c r="BI818" s="374"/>
      <c r="BJ818" s="403"/>
      <c r="CE818" t="str">
        <f t="shared" si="1151"/>
        <v>Curly Locks (Thelymitra spiralis)</v>
      </c>
      <c r="CF818" s="388" t="str">
        <f t="shared" si="1155"/>
        <v>Thelymitra spiralis</v>
      </c>
      <c r="CG818" t="str">
        <f t="shared" si="1091"/>
        <v/>
      </c>
      <c r="CH818" t="str">
        <f t="shared" si="1092"/>
        <v/>
      </c>
      <c r="CI818" t="str">
        <f t="shared" si="1093"/>
        <v/>
      </c>
      <c r="CJ818" t="str">
        <f t="shared" si="1094"/>
        <v/>
      </c>
      <c r="CK818" s="359" t="str">
        <f t="shared" si="1095"/>
        <v/>
      </c>
      <c r="CL818" t="str">
        <f t="shared" si="1096"/>
        <v/>
      </c>
      <c r="CM818" t="str">
        <f t="shared" si="1097"/>
        <v/>
      </c>
      <c r="CN818" t="str">
        <f t="shared" si="1098"/>
        <v/>
      </c>
      <c r="CO818" s="359" t="str">
        <f t="shared" si="1099"/>
        <v/>
      </c>
      <c r="CP818" t="str">
        <f t="shared" si="1100"/>
        <v/>
      </c>
      <c r="CQ818" t="str">
        <f t="shared" si="1101"/>
        <v/>
      </c>
      <c r="CR818" t="str">
        <f t="shared" si="1102"/>
        <v/>
      </c>
      <c r="CS818" s="359" t="str">
        <f t="shared" si="1103"/>
        <v/>
      </c>
      <c r="CT818" t="str">
        <f t="shared" si="1104"/>
        <v/>
      </c>
      <c r="CU818" t="str">
        <f t="shared" si="1105"/>
        <v/>
      </c>
      <c r="CV818" t="str">
        <f t="shared" si="1106"/>
        <v/>
      </c>
      <c r="CW818" t="str">
        <f t="shared" si="1107"/>
        <v/>
      </c>
      <c r="CX818" s="359" t="str">
        <f t="shared" si="1108"/>
        <v/>
      </c>
      <c r="CY818" t="str">
        <f t="shared" si="1109"/>
        <v/>
      </c>
      <c r="CZ818" t="str">
        <f t="shared" si="1110"/>
        <v/>
      </c>
      <c r="DA818" t="str">
        <f t="shared" si="1111"/>
        <v/>
      </c>
      <c r="DB818" s="359" t="str">
        <f t="shared" si="1112"/>
        <v/>
      </c>
      <c r="DC818" t="str">
        <f t="shared" si="1113"/>
        <v/>
      </c>
      <c r="DD818" t="str">
        <f t="shared" si="1114"/>
        <v/>
      </c>
      <c r="DE818" t="str">
        <f t="shared" si="1115"/>
        <v/>
      </c>
      <c r="DF818" s="359" t="str">
        <f t="shared" si="1116"/>
        <v/>
      </c>
      <c r="DG818" t="str">
        <f t="shared" si="1117"/>
        <v/>
      </c>
      <c r="DH818" t="str">
        <f t="shared" si="1118"/>
        <v/>
      </c>
      <c r="DI818" t="str">
        <f t="shared" si="1119"/>
        <v/>
      </c>
      <c r="DJ818" t="str">
        <f t="shared" si="1120"/>
        <v/>
      </c>
      <c r="DK818" s="359" t="str">
        <f t="shared" si="1121"/>
        <v/>
      </c>
      <c r="DL818" t="str">
        <f t="shared" si="1122"/>
        <v>X</v>
      </c>
      <c r="DM818" t="str">
        <f t="shared" si="1123"/>
        <v>X</v>
      </c>
      <c r="DN818" t="str">
        <f t="shared" si="1124"/>
        <v>X</v>
      </c>
      <c r="DO818" s="359" t="str">
        <f t="shared" si="1125"/>
        <v>X</v>
      </c>
      <c r="DP818" t="str">
        <f t="shared" si="1126"/>
        <v>X</v>
      </c>
      <c r="DQ818" t="str">
        <f t="shared" si="1127"/>
        <v>X</v>
      </c>
      <c r="DR818" t="str">
        <f t="shared" si="1128"/>
        <v>X</v>
      </c>
      <c r="DS818" s="359" t="str">
        <f t="shared" si="1129"/>
        <v>X</v>
      </c>
      <c r="DT818" t="str">
        <f t="shared" si="1130"/>
        <v/>
      </c>
      <c r="DU818" t="str">
        <f t="shared" si="1131"/>
        <v/>
      </c>
      <c r="DV818" t="str">
        <f t="shared" si="1132"/>
        <v/>
      </c>
      <c r="DW818" t="str">
        <f t="shared" si="1133"/>
        <v/>
      </c>
      <c r="DX818" s="359" t="str">
        <f t="shared" si="1134"/>
        <v/>
      </c>
      <c r="DY818" t="str">
        <f t="shared" si="1135"/>
        <v/>
      </c>
      <c r="DZ818" t="str">
        <f t="shared" si="1136"/>
        <v/>
      </c>
      <c r="EA818" t="str">
        <f t="shared" si="1137"/>
        <v/>
      </c>
      <c r="EB818" s="359" t="str">
        <f t="shared" si="1138"/>
        <v/>
      </c>
      <c r="EC818" t="str">
        <f t="shared" si="1139"/>
        <v/>
      </c>
      <c r="ED818" t="str">
        <f t="shared" si="1140"/>
        <v/>
      </c>
      <c r="EE818" t="str">
        <f t="shared" si="1141"/>
        <v/>
      </c>
      <c r="EF818" t="str">
        <f t="shared" si="1142"/>
        <v/>
      </c>
      <c r="EG818" s="359" t="str">
        <f t="shared" si="1143"/>
        <v/>
      </c>
      <c r="EH818" t="str">
        <f t="shared" si="1086"/>
        <v>Thelymitra spiralis</v>
      </c>
      <c r="EJ818" t="str">
        <f t="shared" si="1152"/>
        <v>Thelymitra stellata</v>
      </c>
      <c r="EK818" s="100">
        <f t="shared" si="1160"/>
        <v>0</v>
      </c>
      <c r="EL818" s="3">
        <f t="shared" si="1160"/>
        <v>0</v>
      </c>
      <c r="EM818" s="3">
        <f t="shared" si="1160"/>
        <v>0</v>
      </c>
      <c r="EN818" s="3">
        <f t="shared" si="1160"/>
        <v>0</v>
      </c>
      <c r="EO818" s="3">
        <f t="shared" si="1160"/>
        <v>0</v>
      </c>
      <c r="EP818" s="3">
        <f t="shared" si="1160"/>
        <v>0</v>
      </c>
      <c r="EQ818" s="3">
        <f t="shared" si="1160"/>
        <v>0</v>
      </c>
      <c r="ER818" s="3">
        <f t="shared" si="1160"/>
        <v>0</v>
      </c>
      <c r="ES818" s="3">
        <f t="shared" si="1160"/>
        <v>1</v>
      </c>
      <c r="ET818" s="3">
        <f t="shared" si="1160"/>
        <v>1</v>
      </c>
      <c r="EU818" s="3">
        <f t="shared" si="1160"/>
        <v>1</v>
      </c>
      <c r="EV818" s="24">
        <f t="shared" si="1160"/>
        <v>0</v>
      </c>
      <c r="EW818" s="245">
        <f t="shared" si="1084"/>
        <v>3</v>
      </c>
      <c r="EX818" s="262" t="str">
        <f t="shared" si="1083"/>
        <v/>
      </c>
    </row>
    <row r="819" spans="1:154" ht="16.149999999999999" customHeight="1" x14ac:dyDescent="0.25">
      <c r="A819" s="363"/>
      <c r="D819" s="363"/>
      <c r="E819" s="363"/>
      <c r="F819" s="363"/>
      <c r="G819" s="363"/>
      <c r="H819" s="363"/>
      <c r="I819" s="363"/>
      <c r="J819" s="68">
        <f t="shared" si="1154"/>
        <v>836</v>
      </c>
      <c r="K819" s="427" t="str">
        <f t="shared" si="1085"/>
        <v>Thelymitra tigrina</v>
      </c>
      <c r="L819" s="372">
        <v>836</v>
      </c>
      <c r="M819" s="427" t="s">
        <v>1780</v>
      </c>
      <c r="N819" s="79" t="s">
        <v>487</v>
      </c>
      <c r="O819" s="363" t="str">
        <f t="shared" si="1156"/>
        <v>S</v>
      </c>
      <c r="P819" s="70" t="s">
        <v>3440</v>
      </c>
      <c r="Q819" s="364" t="s">
        <v>3441</v>
      </c>
      <c r="R819" s="365">
        <v>43040</v>
      </c>
      <c r="S819" s="365">
        <v>42766</v>
      </c>
      <c r="T819" s="603" t="s">
        <v>4820</v>
      </c>
      <c r="U819" s="603" t="s">
        <v>7894</v>
      </c>
      <c r="V819" s="603" t="s">
        <v>7894</v>
      </c>
      <c r="W819" s="603" t="s">
        <v>7894</v>
      </c>
      <c r="X819" s="603" t="s">
        <v>7894</v>
      </c>
      <c r="Y819" s="603" t="s">
        <v>7894</v>
      </c>
      <c r="Z819" s="603" t="s">
        <v>7894</v>
      </c>
      <c r="AA819" s="603" t="s">
        <v>7894</v>
      </c>
      <c r="AB819" s="603" t="s">
        <v>7894</v>
      </c>
      <c r="AC819" s="603" t="s">
        <v>7894</v>
      </c>
      <c r="AD819" s="603" t="s">
        <v>4830</v>
      </c>
      <c r="AE819" s="603" t="s">
        <v>4831</v>
      </c>
      <c r="AF819" s="605" t="s">
        <v>7917</v>
      </c>
      <c r="AG819" s="605" t="s">
        <v>7959</v>
      </c>
      <c r="AH819" s="366" t="s">
        <v>685</v>
      </c>
      <c r="AI819" s="363">
        <f t="shared" si="1157"/>
        <v>6</v>
      </c>
      <c r="AJ819" s="363">
        <v>44</v>
      </c>
      <c r="AK819" s="413" t="str">
        <f t="shared" si="1079"/>
        <v>Other</v>
      </c>
      <c r="AL819" s="413" t="str">
        <f t="shared" si="1080"/>
        <v>Thelymitra 'other'</v>
      </c>
      <c r="AM819" s="486" t="s">
        <v>7607</v>
      </c>
      <c r="AS819" s="69">
        <f t="shared" si="1146"/>
        <v>45</v>
      </c>
      <c r="AT819" s="69">
        <f t="shared" si="1147"/>
        <v>57</v>
      </c>
      <c r="AU819" s="69">
        <f t="shared" si="1148"/>
        <v>11</v>
      </c>
      <c r="AV819" s="69">
        <f t="shared" si="1149"/>
        <v>1</v>
      </c>
      <c r="AW819" s="81"/>
      <c r="AX819" s="70" t="s">
        <v>3442</v>
      </c>
      <c r="AY819" s="364">
        <v>1716</v>
      </c>
      <c r="AZ819" s="264" t="s">
        <v>48</v>
      </c>
      <c r="BA819" s="238"/>
      <c r="BB819" s="237" t="str">
        <f t="shared" si="1150"/>
        <v/>
      </c>
      <c r="BC819" s="270">
        <f t="shared" si="1158"/>
        <v>836</v>
      </c>
      <c r="BD819" t="str">
        <f t="shared" si="1159"/>
        <v>Thelymitra tigrina</v>
      </c>
      <c r="BE819" s="367" t="e">
        <f>COUNTIFS(#REF!,L819)</f>
        <v>#REF!</v>
      </c>
      <c r="BF819" s="374" t="str">
        <f t="shared" si="1082"/>
        <v>y</v>
      </c>
      <c r="BG819" s="82"/>
      <c r="BH819" s="375"/>
      <c r="BI819" s="374"/>
      <c r="BJ819" s="403"/>
      <c r="CE819" t="str">
        <f t="shared" si="1151"/>
        <v>Star Orchid (Thelymitra stellata)</v>
      </c>
      <c r="CF819" s="388" t="str">
        <f t="shared" si="1155"/>
        <v>Thelymitra stellata</v>
      </c>
      <c r="CG819" t="str">
        <f t="shared" si="1091"/>
        <v/>
      </c>
      <c r="CH819" t="str">
        <f t="shared" si="1092"/>
        <v/>
      </c>
      <c r="CI819" t="str">
        <f t="shared" si="1093"/>
        <v/>
      </c>
      <c r="CJ819" t="str">
        <f t="shared" si="1094"/>
        <v/>
      </c>
      <c r="CK819" s="359" t="str">
        <f t="shared" si="1095"/>
        <v/>
      </c>
      <c r="CL819" t="str">
        <f t="shared" si="1096"/>
        <v/>
      </c>
      <c r="CM819" t="str">
        <f t="shared" si="1097"/>
        <v/>
      </c>
      <c r="CN819" t="str">
        <f t="shared" si="1098"/>
        <v/>
      </c>
      <c r="CO819" s="359" t="str">
        <f t="shared" si="1099"/>
        <v/>
      </c>
      <c r="CP819" t="str">
        <f t="shared" si="1100"/>
        <v/>
      </c>
      <c r="CQ819" t="str">
        <f t="shared" si="1101"/>
        <v/>
      </c>
      <c r="CR819" t="str">
        <f t="shared" si="1102"/>
        <v/>
      </c>
      <c r="CS819" s="359" t="str">
        <f t="shared" si="1103"/>
        <v/>
      </c>
      <c r="CT819" t="str">
        <f t="shared" si="1104"/>
        <v/>
      </c>
      <c r="CU819" t="str">
        <f t="shared" si="1105"/>
        <v/>
      </c>
      <c r="CV819" t="str">
        <f t="shared" si="1106"/>
        <v/>
      </c>
      <c r="CW819" t="str">
        <f t="shared" si="1107"/>
        <v/>
      </c>
      <c r="CX819" s="359" t="str">
        <f t="shared" si="1108"/>
        <v/>
      </c>
      <c r="CY819" t="str">
        <f t="shared" si="1109"/>
        <v/>
      </c>
      <c r="CZ819" t="str">
        <f t="shared" si="1110"/>
        <v/>
      </c>
      <c r="DA819" t="str">
        <f t="shared" si="1111"/>
        <v/>
      </c>
      <c r="DB819" s="359" t="str">
        <f t="shared" si="1112"/>
        <v/>
      </c>
      <c r="DC819" t="str">
        <f t="shared" si="1113"/>
        <v/>
      </c>
      <c r="DD819" t="str">
        <f t="shared" si="1114"/>
        <v/>
      </c>
      <c r="DE819" t="str">
        <f t="shared" si="1115"/>
        <v/>
      </c>
      <c r="DF819" s="359" t="str">
        <f t="shared" si="1116"/>
        <v/>
      </c>
      <c r="DG819" t="str">
        <f t="shared" si="1117"/>
        <v/>
      </c>
      <c r="DH819" t="str">
        <f t="shared" si="1118"/>
        <v/>
      </c>
      <c r="DI819" t="str">
        <f t="shared" si="1119"/>
        <v/>
      </c>
      <c r="DJ819" t="str">
        <f t="shared" si="1120"/>
        <v/>
      </c>
      <c r="DK819" s="359" t="str">
        <f t="shared" si="1121"/>
        <v/>
      </c>
      <c r="DL819" t="str">
        <f t="shared" si="1122"/>
        <v/>
      </c>
      <c r="DM819" t="str">
        <f t="shared" si="1123"/>
        <v/>
      </c>
      <c r="DN819" t="str">
        <f t="shared" si="1124"/>
        <v/>
      </c>
      <c r="DO819" s="359" t="str">
        <f t="shared" si="1125"/>
        <v/>
      </c>
      <c r="DP819" t="str">
        <f t="shared" si="1126"/>
        <v/>
      </c>
      <c r="DQ819" t="str">
        <f t="shared" si="1127"/>
        <v/>
      </c>
      <c r="DR819" t="str">
        <f t="shared" si="1128"/>
        <v/>
      </c>
      <c r="DS819" s="359" t="str">
        <f t="shared" si="1129"/>
        <v/>
      </c>
      <c r="DT819" t="str">
        <f t="shared" si="1130"/>
        <v>X</v>
      </c>
      <c r="DU819" t="str">
        <f t="shared" si="1131"/>
        <v>X</v>
      </c>
      <c r="DV819" t="str">
        <f t="shared" si="1132"/>
        <v>X</v>
      </c>
      <c r="DW819" t="str">
        <f t="shared" si="1133"/>
        <v>X</v>
      </c>
      <c r="DX819" s="359" t="str">
        <f t="shared" si="1134"/>
        <v>X</v>
      </c>
      <c r="DY819" t="str">
        <f t="shared" si="1135"/>
        <v/>
      </c>
      <c r="DZ819" t="str">
        <f t="shared" si="1136"/>
        <v/>
      </c>
      <c r="EA819" t="str">
        <f t="shared" si="1137"/>
        <v/>
      </c>
      <c r="EB819" s="359" t="str">
        <f t="shared" si="1138"/>
        <v/>
      </c>
      <c r="EC819" t="str">
        <f t="shared" si="1139"/>
        <v/>
      </c>
      <c r="ED819" t="str">
        <f t="shared" si="1140"/>
        <v/>
      </c>
      <c r="EE819" t="str">
        <f t="shared" si="1141"/>
        <v/>
      </c>
      <c r="EF819" t="str">
        <f t="shared" si="1142"/>
        <v/>
      </c>
      <c r="EG819" s="359" t="str">
        <f t="shared" si="1143"/>
        <v/>
      </c>
      <c r="EH819" t="str">
        <f t="shared" si="1086"/>
        <v>Thelymitra stellata</v>
      </c>
      <c r="EJ819" t="str">
        <f t="shared" si="1152"/>
        <v>Thelymitra tigrina</v>
      </c>
      <c r="EK819" s="100">
        <f t="shared" si="1160"/>
        <v>1</v>
      </c>
      <c r="EL819" s="3">
        <f t="shared" si="1160"/>
        <v>0</v>
      </c>
      <c r="EM819" s="3">
        <f t="shared" si="1160"/>
        <v>0</v>
      </c>
      <c r="EN819" s="3">
        <f t="shared" si="1160"/>
        <v>0</v>
      </c>
      <c r="EO819" s="3">
        <f t="shared" si="1160"/>
        <v>0</v>
      </c>
      <c r="EP819" s="3">
        <f t="shared" si="1160"/>
        <v>0</v>
      </c>
      <c r="EQ819" s="3">
        <f t="shared" si="1160"/>
        <v>0</v>
      </c>
      <c r="ER819" s="3">
        <f t="shared" si="1160"/>
        <v>0</v>
      </c>
      <c r="ES819" s="3">
        <f t="shared" si="1160"/>
        <v>0</v>
      </c>
      <c r="ET819" s="3">
        <f t="shared" si="1160"/>
        <v>0</v>
      </c>
      <c r="EU819" s="3">
        <f t="shared" si="1160"/>
        <v>1</v>
      </c>
      <c r="EV819" s="24">
        <f t="shared" si="1160"/>
        <v>1</v>
      </c>
      <c r="EW819" s="245">
        <f t="shared" si="1084"/>
        <v>3</v>
      </c>
      <c r="EX819" s="262" t="str">
        <f t="shared" si="1083"/>
        <v xml:space="preserve"> X</v>
      </c>
    </row>
    <row r="820" spans="1:154" ht="16.149999999999999" customHeight="1" x14ac:dyDescent="0.25">
      <c r="A820" s="363"/>
      <c r="D820" s="363"/>
      <c r="E820" s="363"/>
      <c r="F820" s="363"/>
      <c r="G820" s="363"/>
      <c r="H820" s="363"/>
      <c r="I820" s="363"/>
      <c r="J820" s="68">
        <f t="shared" si="1154"/>
        <v>1082</v>
      </c>
      <c r="K820" s="427" t="str">
        <f t="shared" si="1085"/>
        <v>Thelymitra uliginosa</v>
      </c>
      <c r="L820" s="372">
        <v>1082</v>
      </c>
      <c r="M820" s="427" t="s">
        <v>1780</v>
      </c>
      <c r="N820" s="79" t="s">
        <v>436</v>
      </c>
      <c r="O820" s="363" t="str">
        <f t="shared" si="1156"/>
        <v>S</v>
      </c>
      <c r="P820" s="70" t="s">
        <v>3443</v>
      </c>
      <c r="Q820" s="364" t="s">
        <v>3444</v>
      </c>
      <c r="R820" s="365">
        <v>42948</v>
      </c>
      <c r="S820" s="365">
        <v>43008</v>
      </c>
      <c r="T820" s="603" t="s">
        <v>7894</v>
      </c>
      <c r="U820" s="603" t="s">
        <v>7894</v>
      </c>
      <c r="V820" s="603" t="s">
        <v>7894</v>
      </c>
      <c r="W820" s="603" t="s">
        <v>7894</v>
      </c>
      <c r="X820" s="603" t="s">
        <v>7894</v>
      </c>
      <c r="Y820" s="603" t="s">
        <v>7894</v>
      </c>
      <c r="Z820" s="603" t="s">
        <v>7894</v>
      </c>
      <c r="AA820" s="603" t="s">
        <v>4827</v>
      </c>
      <c r="AB820" s="603" t="s">
        <v>4828</v>
      </c>
      <c r="AC820" s="603" t="s">
        <v>7894</v>
      </c>
      <c r="AD820" s="603" t="s">
        <v>7894</v>
      </c>
      <c r="AE820" s="603" t="s">
        <v>7894</v>
      </c>
      <c r="AF820" s="605" t="s">
        <v>7903</v>
      </c>
      <c r="AG820" s="605" t="s">
        <v>7947</v>
      </c>
      <c r="AH820" s="366" t="s">
        <v>685</v>
      </c>
      <c r="AI820" s="363">
        <f t="shared" si="1157"/>
        <v>6</v>
      </c>
      <c r="AJ820" s="363">
        <v>46</v>
      </c>
      <c r="AK820" s="602" t="str">
        <f t="shared" si="1079"/>
        <v>Lobed Sun Orchids</v>
      </c>
      <c r="AL820" s="602" t="str">
        <f t="shared" si="1080"/>
        <v>Thelymitra spiralis/spiralis</v>
      </c>
      <c r="AM820" s="486" t="s">
        <v>7607</v>
      </c>
      <c r="AS820" s="69">
        <f t="shared" si="1146"/>
        <v>32</v>
      </c>
      <c r="AT820" s="69">
        <f t="shared" si="1147"/>
        <v>39</v>
      </c>
      <c r="AU820" s="69">
        <f t="shared" si="1148"/>
        <v>8</v>
      </c>
      <c r="AV820" s="69">
        <f t="shared" si="1149"/>
        <v>9</v>
      </c>
      <c r="AW820" s="81"/>
      <c r="AX820" s="70" t="s">
        <v>3445</v>
      </c>
      <c r="AY820" s="364">
        <v>20727</v>
      </c>
      <c r="AZ820" s="264" t="s">
        <v>48</v>
      </c>
      <c r="BA820" s="238"/>
      <c r="BB820" s="237" t="str">
        <f t="shared" si="1150"/>
        <v/>
      </c>
      <c r="BC820" s="270">
        <f t="shared" si="1158"/>
        <v>1082</v>
      </c>
      <c r="BD820" t="str">
        <f t="shared" si="1159"/>
        <v>Thelymitra uliginosa</v>
      </c>
      <c r="BE820" s="367" t="e">
        <f>COUNTIFS(#REF!,L820)</f>
        <v>#REF!</v>
      </c>
      <c r="BF820" s="374" t="str">
        <f t="shared" si="1082"/>
        <v>y</v>
      </c>
      <c r="BG820" s="82"/>
      <c r="BH820" s="375"/>
      <c r="BI820" s="374"/>
      <c r="BJ820" s="403"/>
      <c r="CE820" t="str">
        <f t="shared" si="1151"/>
        <v>Tiger Orchid (Thelymitra tigrina)</v>
      </c>
      <c r="CF820" s="388" t="str">
        <f t="shared" si="1155"/>
        <v>Thelymitra tigrina</v>
      </c>
      <c r="CG820" t="str">
        <f t="shared" si="1091"/>
        <v/>
      </c>
      <c r="CH820" t="str">
        <f t="shared" si="1092"/>
        <v/>
      </c>
      <c r="CI820" t="str">
        <f t="shared" si="1093"/>
        <v/>
      </c>
      <c r="CJ820" t="str">
        <f t="shared" si="1094"/>
        <v/>
      </c>
      <c r="CK820" s="359" t="str">
        <f t="shared" si="1095"/>
        <v/>
      </c>
      <c r="CL820" t="str">
        <f t="shared" si="1096"/>
        <v/>
      </c>
      <c r="CM820" t="str">
        <f t="shared" si="1097"/>
        <v/>
      </c>
      <c r="CN820" t="str">
        <f t="shared" si="1098"/>
        <v/>
      </c>
      <c r="CO820" s="359" t="str">
        <f t="shared" si="1099"/>
        <v/>
      </c>
      <c r="CP820" t="str">
        <f t="shared" si="1100"/>
        <v/>
      </c>
      <c r="CQ820" t="str">
        <f t="shared" si="1101"/>
        <v/>
      </c>
      <c r="CR820" t="str">
        <f t="shared" si="1102"/>
        <v/>
      </c>
      <c r="CS820" s="359" t="str">
        <f t="shared" si="1103"/>
        <v/>
      </c>
      <c r="CT820" t="str">
        <f t="shared" si="1104"/>
        <v/>
      </c>
      <c r="CU820" t="str">
        <f t="shared" si="1105"/>
        <v/>
      </c>
      <c r="CV820" t="str">
        <f t="shared" si="1106"/>
        <v/>
      </c>
      <c r="CW820" t="str">
        <f t="shared" si="1107"/>
        <v/>
      </c>
      <c r="CX820" s="359" t="str">
        <f t="shared" si="1108"/>
        <v/>
      </c>
      <c r="CY820" t="str">
        <f t="shared" si="1109"/>
        <v/>
      </c>
      <c r="CZ820" t="str">
        <f t="shared" si="1110"/>
        <v/>
      </c>
      <c r="DA820" t="str">
        <f t="shared" si="1111"/>
        <v/>
      </c>
      <c r="DB820" s="359" t="str">
        <f t="shared" si="1112"/>
        <v/>
      </c>
      <c r="DC820" t="str">
        <f t="shared" si="1113"/>
        <v/>
      </c>
      <c r="DD820" t="str">
        <f t="shared" si="1114"/>
        <v/>
      </c>
      <c r="DE820" t="str">
        <f t="shared" si="1115"/>
        <v/>
      </c>
      <c r="DF820" s="359" t="str">
        <f t="shared" si="1116"/>
        <v/>
      </c>
      <c r="DG820" t="str">
        <f t="shared" si="1117"/>
        <v/>
      </c>
      <c r="DH820" t="str">
        <f t="shared" si="1118"/>
        <v/>
      </c>
      <c r="DI820" t="str">
        <f t="shared" si="1119"/>
        <v/>
      </c>
      <c r="DJ820" t="str">
        <f t="shared" si="1120"/>
        <v/>
      </c>
      <c r="DK820" s="359" t="str">
        <f t="shared" si="1121"/>
        <v/>
      </c>
      <c r="DL820" t="str">
        <f t="shared" si="1122"/>
        <v/>
      </c>
      <c r="DM820" t="str">
        <f t="shared" si="1123"/>
        <v/>
      </c>
      <c r="DN820" t="str">
        <f t="shared" si="1124"/>
        <v/>
      </c>
      <c r="DO820" s="359" t="str">
        <f t="shared" si="1125"/>
        <v/>
      </c>
      <c r="DP820" t="str">
        <f t="shared" si="1126"/>
        <v/>
      </c>
      <c r="DQ820" t="str">
        <f t="shared" si="1127"/>
        <v/>
      </c>
      <c r="DR820" t="str">
        <f t="shared" si="1128"/>
        <v/>
      </c>
      <c r="DS820" s="359" t="str">
        <f t="shared" si="1129"/>
        <v/>
      </c>
      <c r="DT820" t="str">
        <f t="shared" si="1130"/>
        <v/>
      </c>
      <c r="DU820" t="str">
        <f t="shared" si="1131"/>
        <v/>
      </c>
      <c r="DV820" t="str">
        <f t="shared" si="1132"/>
        <v/>
      </c>
      <c r="DW820" t="str">
        <f t="shared" si="1133"/>
        <v/>
      </c>
      <c r="DX820" s="359" t="str">
        <f t="shared" si="1134"/>
        <v/>
      </c>
      <c r="DY820" t="str">
        <f t="shared" si="1135"/>
        <v/>
      </c>
      <c r="DZ820" t="str">
        <f t="shared" si="1136"/>
        <v/>
      </c>
      <c r="EA820" t="str">
        <f t="shared" si="1137"/>
        <v/>
      </c>
      <c r="EB820" s="359" t="str">
        <f t="shared" si="1138"/>
        <v/>
      </c>
      <c r="EC820" t="str">
        <f t="shared" si="1139"/>
        <v/>
      </c>
      <c r="ED820" t="str">
        <f t="shared" si="1140"/>
        <v/>
      </c>
      <c r="EE820" t="str">
        <f t="shared" si="1141"/>
        <v/>
      </c>
      <c r="EF820" t="str">
        <f t="shared" si="1142"/>
        <v/>
      </c>
      <c r="EG820" s="359" t="str">
        <f t="shared" si="1143"/>
        <v/>
      </c>
      <c r="EH820" t="str">
        <f t="shared" si="1086"/>
        <v>Thelymitra tigrina</v>
      </c>
      <c r="EJ820" t="str">
        <f t="shared" si="1152"/>
        <v>Thelymitra uliginosa</v>
      </c>
      <c r="EK820" s="100">
        <f t="shared" si="1160"/>
        <v>0</v>
      </c>
      <c r="EL820" s="3">
        <f t="shared" si="1160"/>
        <v>0</v>
      </c>
      <c r="EM820" s="3">
        <f t="shared" si="1160"/>
        <v>0</v>
      </c>
      <c r="EN820" s="3">
        <f t="shared" si="1160"/>
        <v>0</v>
      </c>
      <c r="EO820" s="3">
        <f t="shared" si="1160"/>
        <v>0</v>
      </c>
      <c r="EP820" s="3">
        <f t="shared" si="1160"/>
        <v>0</v>
      </c>
      <c r="EQ820" s="3">
        <f t="shared" si="1160"/>
        <v>0</v>
      </c>
      <c r="ER820" s="3">
        <f t="shared" si="1160"/>
        <v>1</v>
      </c>
      <c r="ES820" s="3">
        <f t="shared" si="1160"/>
        <v>1</v>
      </c>
      <c r="ET820" s="3">
        <f t="shared" si="1160"/>
        <v>0</v>
      </c>
      <c r="EU820" s="3">
        <f t="shared" si="1160"/>
        <v>0</v>
      </c>
      <c r="EV820" s="24">
        <f t="shared" si="1160"/>
        <v>0</v>
      </c>
      <c r="EW820" s="245">
        <f t="shared" si="1084"/>
        <v>2</v>
      </c>
      <c r="EX820" s="262" t="str">
        <f t="shared" si="1083"/>
        <v/>
      </c>
    </row>
    <row r="821" spans="1:154" ht="16.149999999999999" customHeight="1" x14ac:dyDescent="0.25">
      <c r="A821" s="363"/>
      <c r="D821" s="363"/>
      <c r="E821" s="363"/>
      <c r="F821" s="363"/>
      <c r="G821" s="363"/>
      <c r="H821" s="363"/>
      <c r="I821" s="363"/>
      <c r="J821" s="68">
        <f t="shared" si="1154"/>
        <v>837</v>
      </c>
      <c r="K821" s="427" t="str">
        <f t="shared" si="1085"/>
        <v>Thelymitra variegata</v>
      </c>
      <c r="L821" s="372">
        <v>837</v>
      </c>
      <c r="M821" s="427" t="s">
        <v>1780</v>
      </c>
      <c r="N821" s="79" t="s">
        <v>399</v>
      </c>
      <c r="O821" s="363" t="str">
        <f t="shared" si="1156"/>
        <v>S</v>
      </c>
      <c r="P821" s="70" t="s">
        <v>3446</v>
      </c>
      <c r="Q821" s="405" t="s">
        <v>7542</v>
      </c>
      <c r="R821" s="365">
        <v>42948</v>
      </c>
      <c r="S821" s="365">
        <v>43008</v>
      </c>
      <c r="T821" s="603" t="s">
        <v>7894</v>
      </c>
      <c r="U821" s="603" t="s">
        <v>7894</v>
      </c>
      <c r="V821" s="603" t="s">
        <v>7894</v>
      </c>
      <c r="W821" s="603" t="s">
        <v>7894</v>
      </c>
      <c r="X821" s="603" t="s">
        <v>7894</v>
      </c>
      <c r="Y821" s="603" t="s">
        <v>7894</v>
      </c>
      <c r="Z821" s="603" t="s">
        <v>7894</v>
      </c>
      <c r="AA821" s="603" t="s">
        <v>4827</v>
      </c>
      <c r="AB821" s="603" t="s">
        <v>4828</v>
      </c>
      <c r="AC821" s="603" t="s">
        <v>7894</v>
      </c>
      <c r="AD821" s="603" t="s">
        <v>7894</v>
      </c>
      <c r="AE821" s="603" t="s">
        <v>7894</v>
      </c>
      <c r="AF821" s="605" t="s">
        <v>7903</v>
      </c>
      <c r="AG821" s="605" t="s">
        <v>7947</v>
      </c>
      <c r="AH821" s="69" t="s">
        <v>1307</v>
      </c>
      <c r="AI821" s="363">
        <f t="shared" si="1157"/>
        <v>3</v>
      </c>
      <c r="AJ821" s="363">
        <v>47</v>
      </c>
      <c r="AK821" s="413" t="str">
        <f t="shared" si="1079"/>
        <v>Lobed Sun Orchids, the Queens</v>
      </c>
      <c r="AL821" s="413" t="str">
        <f t="shared" si="1080"/>
        <v>Thelymitra spiralis/variegata</v>
      </c>
      <c r="AM821" s="486" t="s">
        <v>7607</v>
      </c>
      <c r="AS821" s="69">
        <f t="shared" si="1146"/>
        <v>32</v>
      </c>
      <c r="AT821" s="69">
        <f t="shared" si="1147"/>
        <v>39</v>
      </c>
      <c r="AU821" s="69">
        <f t="shared" si="1148"/>
        <v>8</v>
      </c>
      <c r="AV821" s="69">
        <f t="shared" si="1149"/>
        <v>9</v>
      </c>
      <c r="AW821" s="81"/>
      <c r="AX821" s="70" t="s">
        <v>3446</v>
      </c>
      <c r="AY821" s="364">
        <v>1717</v>
      </c>
      <c r="AZ821" s="264" t="s">
        <v>48</v>
      </c>
      <c r="BA821" s="238"/>
      <c r="BB821" s="237" t="str">
        <f t="shared" si="1150"/>
        <v/>
      </c>
      <c r="BC821" s="270">
        <f t="shared" si="1158"/>
        <v>837</v>
      </c>
      <c r="BD821" t="str">
        <f t="shared" si="1159"/>
        <v>Thelymitra variegata</v>
      </c>
      <c r="BE821" s="367" t="e">
        <f>COUNTIFS(#REF!,L821)</f>
        <v>#REF!</v>
      </c>
      <c r="BF821" s="374" t="str">
        <f t="shared" si="1082"/>
        <v>y</v>
      </c>
      <c r="BG821" s="82"/>
      <c r="BH821" s="375"/>
      <c r="BI821" s="374"/>
      <c r="BJ821" s="403"/>
      <c r="CE821" t="str">
        <f t="shared" si="1151"/>
        <v>Southern Curly Locks (Thelymitra uliginosa)</v>
      </c>
      <c r="CF821" s="388" t="str">
        <f t="shared" si="1155"/>
        <v>Thelymitra uliginosa</v>
      </c>
      <c r="CG821" t="str">
        <f t="shared" si="1091"/>
        <v/>
      </c>
      <c r="CH821" t="str">
        <f t="shared" si="1092"/>
        <v/>
      </c>
      <c r="CI821" t="str">
        <f t="shared" si="1093"/>
        <v/>
      </c>
      <c r="CJ821" t="str">
        <f t="shared" si="1094"/>
        <v/>
      </c>
      <c r="CK821" s="359" t="str">
        <f t="shared" si="1095"/>
        <v/>
      </c>
      <c r="CL821" t="str">
        <f t="shared" si="1096"/>
        <v/>
      </c>
      <c r="CM821" t="str">
        <f t="shared" si="1097"/>
        <v/>
      </c>
      <c r="CN821" t="str">
        <f t="shared" si="1098"/>
        <v/>
      </c>
      <c r="CO821" s="359" t="str">
        <f t="shared" si="1099"/>
        <v/>
      </c>
      <c r="CP821" t="str">
        <f t="shared" si="1100"/>
        <v/>
      </c>
      <c r="CQ821" t="str">
        <f t="shared" si="1101"/>
        <v/>
      </c>
      <c r="CR821" t="str">
        <f t="shared" si="1102"/>
        <v/>
      </c>
      <c r="CS821" s="359" t="str">
        <f t="shared" si="1103"/>
        <v/>
      </c>
      <c r="CT821" t="str">
        <f t="shared" si="1104"/>
        <v/>
      </c>
      <c r="CU821" t="str">
        <f t="shared" si="1105"/>
        <v/>
      </c>
      <c r="CV821" t="str">
        <f t="shared" si="1106"/>
        <v/>
      </c>
      <c r="CW821" t="str">
        <f t="shared" si="1107"/>
        <v/>
      </c>
      <c r="CX821" s="359" t="str">
        <f t="shared" si="1108"/>
        <v/>
      </c>
      <c r="CY821" t="str">
        <f t="shared" si="1109"/>
        <v/>
      </c>
      <c r="CZ821" t="str">
        <f t="shared" si="1110"/>
        <v/>
      </c>
      <c r="DA821" t="str">
        <f t="shared" si="1111"/>
        <v/>
      </c>
      <c r="DB821" s="359" t="str">
        <f t="shared" si="1112"/>
        <v/>
      </c>
      <c r="DC821" t="str">
        <f t="shared" si="1113"/>
        <v/>
      </c>
      <c r="DD821" t="str">
        <f t="shared" si="1114"/>
        <v/>
      </c>
      <c r="DE821" t="str">
        <f t="shared" si="1115"/>
        <v/>
      </c>
      <c r="DF821" s="359" t="str">
        <f t="shared" si="1116"/>
        <v/>
      </c>
      <c r="DG821" t="str">
        <f t="shared" si="1117"/>
        <v/>
      </c>
      <c r="DH821" t="str">
        <f t="shared" si="1118"/>
        <v/>
      </c>
      <c r="DI821" t="str">
        <f t="shared" si="1119"/>
        <v/>
      </c>
      <c r="DJ821" t="str">
        <f t="shared" si="1120"/>
        <v/>
      </c>
      <c r="DK821" s="359" t="str">
        <f t="shared" si="1121"/>
        <v/>
      </c>
      <c r="DL821" t="str">
        <f t="shared" si="1122"/>
        <v>X</v>
      </c>
      <c r="DM821" t="str">
        <f t="shared" si="1123"/>
        <v>X</v>
      </c>
      <c r="DN821" t="str">
        <f t="shared" si="1124"/>
        <v>X</v>
      </c>
      <c r="DO821" s="359" t="str">
        <f t="shared" si="1125"/>
        <v>X</v>
      </c>
      <c r="DP821" t="str">
        <f t="shared" si="1126"/>
        <v>X</v>
      </c>
      <c r="DQ821" t="str">
        <f t="shared" si="1127"/>
        <v>X</v>
      </c>
      <c r="DR821" t="str">
        <f t="shared" si="1128"/>
        <v>X</v>
      </c>
      <c r="DS821" s="359" t="str">
        <f t="shared" si="1129"/>
        <v>X</v>
      </c>
      <c r="DT821" t="str">
        <f t="shared" si="1130"/>
        <v/>
      </c>
      <c r="DU821" t="str">
        <f t="shared" si="1131"/>
        <v/>
      </c>
      <c r="DV821" t="str">
        <f t="shared" si="1132"/>
        <v/>
      </c>
      <c r="DW821" t="str">
        <f t="shared" si="1133"/>
        <v/>
      </c>
      <c r="DX821" s="359" t="str">
        <f t="shared" si="1134"/>
        <v/>
      </c>
      <c r="DY821" t="str">
        <f t="shared" si="1135"/>
        <v/>
      </c>
      <c r="DZ821" t="str">
        <f t="shared" si="1136"/>
        <v/>
      </c>
      <c r="EA821" t="str">
        <f t="shared" si="1137"/>
        <v/>
      </c>
      <c r="EB821" s="359" t="str">
        <f t="shared" si="1138"/>
        <v/>
      </c>
      <c r="EC821" t="str">
        <f t="shared" si="1139"/>
        <v/>
      </c>
      <c r="ED821" t="str">
        <f t="shared" si="1140"/>
        <v/>
      </c>
      <c r="EE821" t="str">
        <f t="shared" si="1141"/>
        <v/>
      </c>
      <c r="EF821" t="str">
        <f t="shared" si="1142"/>
        <v/>
      </c>
      <c r="EG821" s="359" t="str">
        <f t="shared" si="1143"/>
        <v/>
      </c>
      <c r="EH821" t="str">
        <f t="shared" si="1086"/>
        <v>Thelymitra uliginosa</v>
      </c>
      <c r="EJ821" t="str">
        <f t="shared" si="1152"/>
        <v>Thelymitra variegata</v>
      </c>
      <c r="EK821" s="100">
        <f t="shared" si="1160"/>
        <v>0</v>
      </c>
      <c r="EL821" s="3">
        <f t="shared" si="1160"/>
        <v>0</v>
      </c>
      <c r="EM821" s="3">
        <f t="shared" si="1160"/>
        <v>0</v>
      </c>
      <c r="EN821" s="3">
        <f t="shared" si="1160"/>
        <v>0</v>
      </c>
      <c r="EO821" s="3">
        <f t="shared" si="1160"/>
        <v>0</v>
      </c>
      <c r="EP821" s="3">
        <f t="shared" si="1160"/>
        <v>0</v>
      </c>
      <c r="EQ821" s="3">
        <f t="shared" si="1160"/>
        <v>0</v>
      </c>
      <c r="ER821" s="3">
        <f t="shared" si="1160"/>
        <v>1</v>
      </c>
      <c r="ES821" s="3">
        <f t="shared" si="1160"/>
        <v>1</v>
      </c>
      <c r="ET821" s="3">
        <f t="shared" si="1160"/>
        <v>0</v>
      </c>
      <c r="EU821" s="3">
        <f t="shared" si="1160"/>
        <v>0</v>
      </c>
      <c r="EV821" s="24">
        <f t="shared" si="1160"/>
        <v>0</v>
      </c>
      <c r="EW821" s="245">
        <f t="shared" si="1084"/>
        <v>2</v>
      </c>
      <c r="EX821" s="262" t="str">
        <f t="shared" si="1083"/>
        <v/>
      </c>
    </row>
    <row r="822" spans="1:154" ht="16.149999999999999" customHeight="1" x14ac:dyDescent="0.25">
      <c r="A822" s="363"/>
      <c r="D822" s="363"/>
      <c r="E822" s="363"/>
      <c r="F822" s="363"/>
      <c r="G822" s="363"/>
      <c r="H822" s="363"/>
      <c r="I822" s="363"/>
      <c r="J822" s="68">
        <f t="shared" si="1154"/>
        <v>838</v>
      </c>
      <c r="K822" s="427" t="str">
        <f t="shared" si="1085"/>
        <v>Thelymitra villosa</v>
      </c>
      <c r="L822" s="372">
        <v>838</v>
      </c>
      <c r="M822" s="427" t="s">
        <v>1780</v>
      </c>
      <c r="N822" s="79" t="s">
        <v>165</v>
      </c>
      <c r="O822" s="363" t="str">
        <f t="shared" si="1156"/>
        <v>S</v>
      </c>
      <c r="P822" s="70" t="s">
        <v>3447</v>
      </c>
      <c r="Q822" s="364" t="s">
        <v>3345</v>
      </c>
      <c r="R822" s="365">
        <v>42979</v>
      </c>
      <c r="S822" s="365">
        <v>43069</v>
      </c>
      <c r="T822" s="603" t="s">
        <v>7894</v>
      </c>
      <c r="U822" s="603" t="s">
        <v>7894</v>
      </c>
      <c r="V822" s="603" t="s">
        <v>7894</v>
      </c>
      <c r="W822" s="603" t="s">
        <v>7894</v>
      </c>
      <c r="X822" s="603" t="s">
        <v>7894</v>
      </c>
      <c r="Y822" s="603" t="s">
        <v>7894</v>
      </c>
      <c r="Z822" s="603" t="s">
        <v>7894</v>
      </c>
      <c r="AA822" s="603" t="s">
        <v>7894</v>
      </c>
      <c r="AB822" s="603" t="s">
        <v>4828</v>
      </c>
      <c r="AC822" s="603" t="s">
        <v>4829</v>
      </c>
      <c r="AD822" s="603" t="s">
        <v>4830</v>
      </c>
      <c r="AE822" s="603" t="s">
        <v>7894</v>
      </c>
      <c r="AF822" s="605" t="s">
        <v>7902</v>
      </c>
      <c r="AG822" s="605" t="s">
        <v>7946</v>
      </c>
      <c r="AH822" s="366" t="s">
        <v>685</v>
      </c>
      <c r="AI822" s="363">
        <f t="shared" si="1157"/>
        <v>6</v>
      </c>
      <c r="AJ822" s="363">
        <v>44</v>
      </c>
      <c r="AK822" s="413" t="str">
        <f t="shared" si="1079"/>
        <v>Other</v>
      </c>
      <c r="AL822" s="413" t="str">
        <f t="shared" si="1080"/>
        <v>Thelymitra 'other'</v>
      </c>
      <c r="AM822" s="486" t="s">
        <v>7607</v>
      </c>
      <c r="AS822" s="69">
        <f t="shared" si="1146"/>
        <v>36</v>
      </c>
      <c r="AT822" s="69">
        <f t="shared" si="1147"/>
        <v>48</v>
      </c>
      <c r="AU822" s="69">
        <f t="shared" si="1148"/>
        <v>9</v>
      </c>
      <c r="AV822" s="69">
        <f t="shared" si="1149"/>
        <v>11</v>
      </c>
      <c r="AW822" s="81"/>
      <c r="AX822" s="70" t="s">
        <v>3448</v>
      </c>
      <c r="AY822" s="364">
        <v>1718</v>
      </c>
      <c r="AZ822" s="264" t="s">
        <v>48</v>
      </c>
      <c r="BA822" s="238"/>
      <c r="BB822" s="237" t="str">
        <f t="shared" si="1150"/>
        <v/>
      </c>
      <c r="BC822" s="270">
        <f t="shared" si="1158"/>
        <v>838</v>
      </c>
      <c r="BD822" t="str">
        <f t="shared" si="1159"/>
        <v>Thelymitra villosa</v>
      </c>
      <c r="BE822" s="367" t="e">
        <f>COUNTIFS(#REF!,L822)</f>
        <v>#REF!</v>
      </c>
      <c r="BF822" s="374" t="str">
        <f t="shared" si="1082"/>
        <v>y</v>
      </c>
      <c r="BG822" s="82"/>
      <c r="BH822" s="375"/>
      <c r="BI822" s="374"/>
      <c r="BJ822" s="403"/>
      <c r="CE822" t="str">
        <f t="shared" si="1151"/>
        <v>Queen of Sheba (Thelymitra variegata)</v>
      </c>
      <c r="CF822" s="388" t="str">
        <f t="shared" si="1155"/>
        <v>Thelymitra variegata</v>
      </c>
      <c r="CG822" t="str">
        <f t="shared" si="1091"/>
        <v/>
      </c>
      <c r="CH822" t="str">
        <f t="shared" si="1092"/>
        <v/>
      </c>
      <c r="CI822" t="str">
        <f t="shared" si="1093"/>
        <v/>
      </c>
      <c r="CJ822" t="str">
        <f t="shared" si="1094"/>
        <v/>
      </c>
      <c r="CK822" s="359" t="str">
        <f t="shared" si="1095"/>
        <v/>
      </c>
      <c r="CL822" t="str">
        <f t="shared" si="1096"/>
        <v/>
      </c>
      <c r="CM822" t="str">
        <f t="shared" si="1097"/>
        <v/>
      </c>
      <c r="CN822" t="str">
        <f t="shared" si="1098"/>
        <v/>
      </c>
      <c r="CO822" s="359" t="str">
        <f t="shared" si="1099"/>
        <v/>
      </c>
      <c r="CP822" t="str">
        <f t="shared" si="1100"/>
        <v/>
      </c>
      <c r="CQ822" t="str">
        <f t="shared" si="1101"/>
        <v/>
      </c>
      <c r="CR822" t="str">
        <f t="shared" si="1102"/>
        <v/>
      </c>
      <c r="CS822" s="359" t="str">
        <f t="shared" si="1103"/>
        <v/>
      </c>
      <c r="CT822" t="str">
        <f t="shared" si="1104"/>
        <v/>
      </c>
      <c r="CU822" t="str">
        <f t="shared" si="1105"/>
        <v/>
      </c>
      <c r="CV822" t="str">
        <f t="shared" si="1106"/>
        <v/>
      </c>
      <c r="CW822" t="str">
        <f t="shared" si="1107"/>
        <v/>
      </c>
      <c r="CX822" s="359" t="str">
        <f t="shared" si="1108"/>
        <v/>
      </c>
      <c r="CY822" t="str">
        <f t="shared" si="1109"/>
        <v/>
      </c>
      <c r="CZ822" t="str">
        <f t="shared" si="1110"/>
        <v/>
      </c>
      <c r="DA822" t="str">
        <f t="shared" si="1111"/>
        <v/>
      </c>
      <c r="DB822" s="359" t="str">
        <f t="shared" si="1112"/>
        <v/>
      </c>
      <c r="DC822" t="str">
        <f t="shared" si="1113"/>
        <v/>
      </c>
      <c r="DD822" t="str">
        <f t="shared" si="1114"/>
        <v/>
      </c>
      <c r="DE822" t="str">
        <f t="shared" si="1115"/>
        <v/>
      </c>
      <c r="DF822" s="359" t="str">
        <f t="shared" si="1116"/>
        <v/>
      </c>
      <c r="DG822" t="str">
        <f t="shared" si="1117"/>
        <v/>
      </c>
      <c r="DH822" t="str">
        <f t="shared" si="1118"/>
        <v/>
      </c>
      <c r="DI822" t="str">
        <f t="shared" si="1119"/>
        <v/>
      </c>
      <c r="DJ822" t="str">
        <f t="shared" si="1120"/>
        <v/>
      </c>
      <c r="DK822" s="359" t="str">
        <f t="shared" si="1121"/>
        <v/>
      </c>
      <c r="DL822" t="str">
        <f t="shared" si="1122"/>
        <v>X</v>
      </c>
      <c r="DM822" t="str">
        <f t="shared" si="1123"/>
        <v>X</v>
      </c>
      <c r="DN822" t="str">
        <f t="shared" si="1124"/>
        <v>X</v>
      </c>
      <c r="DO822" s="359" t="str">
        <f t="shared" si="1125"/>
        <v>X</v>
      </c>
      <c r="DP822" t="str">
        <f t="shared" si="1126"/>
        <v>X</v>
      </c>
      <c r="DQ822" t="str">
        <f t="shared" si="1127"/>
        <v>X</v>
      </c>
      <c r="DR822" t="str">
        <f t="shared" si="1128"/>
        <v>X</v>
      </c>
      <c r="DS822" s="359" t="str">
        <f t="shared" si="1129"/>
        <v>X</v>
      </c>
      <c r="DT822" t="str">
        <f t="shared" si="1130"/>
        <v/>
      </c>
      <c r="DU822" t="str">
        <f t="shared" si="1131"/>
        <v/>
      </c>
      <c r="DV822" t="str">
        <f t="shared" si="1132"/>
        <v/>
      </c>
      <c r="DW822" t="str">
        <f t="shared" si="1133"/>
        <v/>
      </c>
      <c r="DX822" s="359" t="str">
        <f t="shared" si="1134"/>
        <v/>
      </c>
      <c r="DY822" t="str">
        <f t="shared" si="1135"/>
        <v/>
      </c>
      <c r="DZ822" t="str">
        <f t="shared" si="1136"/>
        <v/>
      </c>
      <c r="EA822" t="str">
        <f t="shared" si="1137"/>
        <v/>
      </c>
      <c r="EB822" s="359" t="str">
        <f t="shared" si="1138"/>
        <v/>
      </c>
      <c r="EC822" t="str">
        <f t="shared" si="1139"/>
        <v/>
      </c>
      <c r="ED822" t="str">
        <f t="shared" si="1140"/>
        <v/>
      </c>
      <c r="EE822" t="str">
        <f t="shared" si="1141"/>
        <v/>
      </c>
      <c r="EF822" t="str">
        <f t="shared" si="1142"/>
        <v/>
      </c>
      <c r="EG822" s="359" t="str">
        <f t="shared" si="1143"/>
        <v/>
      </c>
      <c r="EH822" t="str">
        <f t="shared" si="1086"/>
        <v>Thelymitra variegata</v>
      </c>
      <c r="EJ822" t="str">
        <f t="shared" si="1152"/>
        <v>Thelymitra villosa</v>
      </c>
      <c r="EK822" s="100">
        <f t="shared" si="1160"/>
        <v>0</v>
      </c>
      <c r="EL822" s="3">
        <f t="shared" si="1160"/>
        <v>0</v>
      </c>
      <c r="EM822" s="3">
        <f t="shared" si="1160"/>
        <v>0</v>
      </c>
      <c r="EN822" s="3">
        <f t="shared" si="1160"/>
        <v>0</v>
      </c>
      <c r="EO822" s="3">
        <f t="shared" si="1160"/>
        <v>0</v>
      </c>
      <c r="EP822" s="3">
        <f t="shared" si="1160"/>
        <v>0</v>
      </c>
      <c r="EQ822" s="3">
        <f t="shared" si="1160"/>
        <v>0</v>
      </c>
      <c r="ER822" s="3">
        <f t="shared" si="1160"/>
        <v>0</v>
      </c>
      <c r="ES822" s="3">
        <f t="shared" si="1160"/>
        <v>1</v>
      </c>
      <c r="ET822" s="3">
        <f t="shared" si="1160"/>
        <v>1</v>
      </c>
      <c r="EU822" s="3">
        <f t="shared" si="1160"/>
        <v>1</v>
      </c>
      <c r="EV822" s="24">
        <f t="shared" si="1160"/>
        <v>0</v>
      </c>
      <c r="EW822" s="245">
        <f t="shared" si="1084"/>
        <v>3</v>
      </c>
      <c r="EX822" s="262" t="str">
        <f t="shared" si="1083"/>
        <v/>
      </c>
    </row>
    <row r="823" spans="1:154" ht="16.149999999999999" customHeight="1" x14ac:dyDescent="0.25">
      <c r="A823" s="363"/>
      <c r="D823" s="363"/>
      <c r="E823" s="363"/>
      <c r="F823" s="363"/>
      <c r="G823" s="363"/>
      <c r="H823" s="363"/>
      <c r="I823" s="363"/>
      <c r="J823" s="68">
        <f t="shared" si="1154"/>
        <v>831</v>
      </c>
      <c r="K823" s="427" t="str">
        <f t="shared" si="1085"/>
        <v>Thelymitra vulgaris</v>
      </c>
      <c r="L823" s="372">
        <v>831</v>
      </c>
      <c r="M823" s="427" t="s">
        <v>1780</v>
      </c>
      <c r="N823" s="79" t="s">
        <v>193</v>
      </c>
      <c r="O823" s="363" t="str">
        <f t="shared" si="1156"/>
        <v>S</v>
      </c>
      <c r="P823" s="70" t="s">
        <v>3449</v>
      </c>
      <c r="Q823" s="364" t="s">
        <v>3450</v>
      </c>
      <c r="R823" s="365">
        <v>42979</v>
      </c>
      <c r="S823" s="373">
        <v>43009</v>
      </c>
      <c r="T823" s="603" t="s">
        <v>7894</v>
      </c>
      <c r="U823" s="603" t="s">
        <v>7894</v>
      </c>
      <c r="V823" s="603" t="s">
        <v>7894</v>
      </c>
      <c r="W823" s="603" t="s">
        <v>7894</v>
      </c>
      <c r="X823" s="603" t="s">
        <v>7894</v>
      </c>
      <c r="Y823" s="603" t="s">
        <v>7894</v>
      </c>
      <c r="Z823" s="603" t="s">
        <v>7894</v>
      </c>
      <c r="AA823" s="603" t="s">
        <v>7894</v>
      </c>
      <c r="AB823" s="603" t="s">
        <v>4828</v>
      </c>
      <c r="AC823" s="603" t="s">
        <v>4829</v>
      </c>
      <c r="AD823" s="603" t="s">
        <v>7894</v>
      </c>
      <c r="AE823" s="603" t="s">
        <v>7894</v>
      </c>
      <c r="AF823" s="605" t="s">
        <v>7896</v>
      </c>
      <c r="AG823" s="605" t="s">
        <v>7943</v>
      </c>
      <c r="AH823" s="366" t="s">
        <v>685</v>
      </c>
      <c r="AI823" s="363">
        <f t="shared" si="1157"/>
        <v>6</v>
      </c>
      <c r="AJ823" s="363">
        <v>43</v>
      </c>
      <c r="AK823" s="413" t="str">
        <f t="shared" si="1079"/>
        <v>Blue Sun Orchids</v>
      </c>
      <c r="AL823" s="413" t="str">
        <f t="shared" si="1080"/>
        <v>Thelymitra macrophylla</v>
      </c>
      <c r="AM823" s="486" t="s">
        <v>7607</v>
      </c>
      <c r="AS823" s="69">
        <f t="shared" si="1146"/>
        <v>36</v>
      </c>
      <c r="AT823" s="69">
        <f t="shared" si="1147"/>
        <v>40</v>
      </c>
      <c r="AU823" s="69">
        <f t="shared" si="1148"/>
        <v>9</v>
      </c>
      <c r="AV823" s="69">
        <f t="shared" si="1149"/>
        <v>10</v>
      </c>
      <c r="AW823" s="81"/>
      <c r="AX823" s="70" t="s">
        <v>3451</v>
      </c>
      <c r="AY823" s="364">
        <v>20731</v>
      </c>
      <c r="AZ823" s="264" t="s">
        <v>48</v>
      </c>
      <c r="BA823" s="238"/>
      <c r="BB823" s="237" t="str">
        <f t="shared" si="1150"/>
        <v/>
      </c>
      <c r="BC823" s="270">
        <f t="shared" si="1158"/>
        <v>831</v>
      </c>
      <c r="BD823" t="str">
        <f t="shared" si="1159"/>
        <v>Thelymitra vulgaris</v>
      </c>
      <c r="BE823" s="367" t="e">
        <f>COUNTIFS(#REF!,L823)</f>
        <v>#REF!</v>
      </c>
      <c r="BF823" s="374" t="str">
        <f t="shared" si="1082"/>
        <v>y</v>
      </c>
      <c r="BG823" s="82"/>
      <c r="BH823" s="375"/>
      <c r="BI823" s="374"/>
      <c r="BJ823" s="403"/>
      <c r="CE823" t="str">
        <f t="shared" si="1151"/>
        <v>Custard Orchid (Thelymitra villosa)</v>
      </c>
      <c r="CF823" s="388" t="str">
        <f t="shared" si="1155"/>
        <v>Thelymitra villosa</v>
      </c>
      <c r="CG823" t="str">
        <f t="shared" si="1091"/>
        <v/>
      </c>
      <c r="CH823" t="str">
        <f t="shared" si="1092"/>
        <v/>
      </c>
      <c r="CI823" t="str">
        <f t="shared" si="1093"/>
        <v/>
      </c>
      <c r="CJ823" t="str">
        <f t="shared" si="1094"/>
        <v/>
      </c>
      <c r="CK823" s="359" t="str">
        <f t="shared" si="1095"/>
        <v/>
      </c>
      <c r="CL823" t="str">
        <f t="shared" si="1096"/>
        <v/>
      </c>
      <c r="CM823" t="str">
        <f t="shared" si="1097"/>
        <v/>
      </c>
      <c r="CN823" t="str">
        <f t="shared" si="1098"/>
        <v/>
      </c>
      <c r="CO823" s="359" t="str">
        <f t="shared" si="1099"/>
        <v/>
      </c>
      <c r="CP823" t="str">
        <f t="shared" si="1100"/>
        <v/>
      </c>
      <c r="CQ823" t="str">
        <f t="shared" si="1101"/>
        <v/>
      </c>
      <c r="CR823" t="str">
        <f t="shared" si="1102"/>
        <v/>
      </c>
      <c r="CS823" s="359" t="str">
        <f t="shared" si="1103"/>
        <v/>
      </c>
      <c r="CT823" t="str">
        <f t="shared" si="1104"/>
        <v/>
      </c>
      <c r="CU823" t="str">
        <f t="shared" si="1105"/>
        <v/>
      </c>
      <c r="CV823" t="str">
        <f t="shared" si="1106"/>
        <v/>
      </c>
      <c r="CW823" t="str">
        <f t="shared" si="1107"/>
        <v/>
      </c>
      <c r="CX823" s="359" t="str">
        <f t="shared" si="1108"/>
        <v/>
      </c>
      <c r="CY823" t="str">
        <f t="shared" si="1109"/>
        <v/>
      </c>
      <c r="CZ823" t="str">
        <f t="shared" si="1110"/>
        <v/>
      </c>
      <c r="DA823" t="str">
        <f t="shared" si="1111"/>
        <v/>
      </c>
      <c r="DB823" s="359" t="str">
        <f t="shared" si="1112"/>
        <v/>
      </c>
      <c r="DC823" t="str">
        <f t="shared" si="1113"/>
        <v/>
      </c>
      <c r="DD823" t="str">
        <f t="shared" si="1114"/>
        <v/>
      </c>
      <c r="DE823" t="str">
        <f t="shared" si="1115"/>
        <v/>
      </c>
      <c r="DF823" s="359" t="str">
        <f t="shared" si="1116"/>
        <v/>
      </c>
      <c r="DG823" t="str">
        <f t="shared" si="1117"/>
        <v/>
      </c>
      <c r="DH823" t="str">
        <f t="shared" si="1118"/>
        <v/>
      </c>
      <c r="DI823" t="str">
        <f t="shared" si="1119"/>
        <v/>
      </c>
      <c r="DJ823" t="str">
        <f t="shared" si="1120"/>
        <v/>
      </c>
      <c r="DK823" s="359" t="str">
        <f t="shared" si="1121"/>
        <v/>
      </c>
      <c r="DL823" t="str">
        <f t="shared" si="1122"/>
        <v/>
      </c>
      <c r="DM823" t="str">
        <f t="shared" si="1123"/>
        <v/>
      </c>
      <c r="DN823" t="str">
        <f t="shared" si="1124"/>
        <v/>
      </c>
      <c r="DO823" s="359" t="str">
        <f t="shared" si="1125"/>
        <v/>
      </c>
      <c r="DP823" t="str">
        <f t="shared" si="1126"/>
        <v>X</v>
      </c>
      <c r="DQ823" t="str">
        <f t="shared" si="1127"/>
        <v>X</v>
      </c>
      <c r="DR823" t="str">
        <f t="shared" si="1128"/>
        <v>X</v>
      </c>
      <c r="DS823" s="359" t="str">
        <f t="shared" si="1129"/>
        <v>X</v>
      </c>
      <c r="DT823" t="str">
        <f t="shared" si="1130"/>
        <v>X</v>
      </c>
      <c r="DU823" t="str">
        <f t="shared" si="1131"/>
        <v>X</v>
      </c>
      <c r="DV823" t="str">
        <f t="shared" si="1132"/>
        <v>X</v>
      </c>
      <c r="DW823" t="str">
        <f t="shared" si="1133"/>
        <v>X</v>
      </c>
      <c r="DX823" s="359" t="str">
        <f t="shared" si="1134"/>
        <v>X</v>
      </c>
      <c r="DY823" t="str">
        <f t="shared" si="1135"/>
        <v>X</v>
      </c>
      <c r="DZ823" t="str">
        <f t="shared" si="1136"/>
        <v>X</v>
      </c>
      <c r="EA823" t="str">
        <f t="shared" si="1137"/>
        <v>X</v>
      </c>
      <c r="EB823" s="359" t="str">
        <f t="shared" si="1138"/>
        <v>X</v>
      </c>
      <c r="EC823" t="str">
        <f t="shared" si="1139"/>
        <v/>
      </c>
      <c r="ED823" t="str">
        <f t="shared" si="1140"/>
        <v/>
      </c>
      <c r="EE823" t="str">
        <f t="shared" si="1141"/>
        <v/>
      </c>
      <c r="EF823" t="str">
        <f t="shared" si="1142"/>
        <v/>
      </c>
      <c r="EG823" s="359" t="str">
        <f t="shared" si="1143"/>
        <v/>
      </c>
      <c r="EH823" t="str">
        <f t="shared" si="1086"/>
        <v>Thelymitra villosa</v>
      </c>
      <c r="EJ823" t="str">
        <f t="shared" si="1152"/>
        <v>Thelymitra vulgaris</v>
      </c>
      <c r="EK823" s="100">
        <f t="shared" si="1160"/>
        <v>0</v>
      </c>
      <c r="EL823" s="3">
        <f t="shared" si="1160"/>
        <v>0</v>
      </c>
      <c r="EM823" s="3">
        <f t="shared" si="1160"/>
        <v>0</v>
      </c>
      <c r="EN823" s="3">
        <f t="shared" si="1160"/>
        <v>0</v>
      </c>
      <c r="EO823" s="3">
        <f t="shared" si="1160"/>
        <v>0</v>
      </c>
      <c r="EP823" s="3">
        <f t="shared" si="1160"/>
        <v>0</v>
      </c>
      <c r="EQ823" s="3">
        <f t="shared" si="1160"/>
        <v>0</v>
      </c>
      <c r="ER823" s="3">
        <f t="shared" si="1160"/>
        <v>0</v>
      </c>
      <c r="ES823" s="3">
        <f t="shared" si="1160"/>
        <v>1</v>
      </c>
      <c r="ET823" s="3">
        <f t="shared" si="1160"/>
        <v>1</v>
      </c>
      <c r="EU823" s="3">
        <f t="shared" si="1160"/>
        <v>0</v>
      </c>
      <c r="EV823" s="24">
        <f t="shared" si="1160"/>
        <v>0</v>
      </c>
      <c r="EW823" s="245">
        <f t="shared" si="1084"/>
        <v>2</v>
      </c>
      <c r="EX823" s="262" t="str">
        <f t="shared" si="1083"/>
        <v/>
      </c>
    </row>
    <row r="824" spans="1:154" ht="16.149999999999999" customHeight="1" x14ac:dyDescent="0.25">
      <c r="F824" s="363"/>
      <c r="G824" s="363"/>
      <c r="H824" s="363"/>
      <c r="I824" s="363"/>
      <c r="J824" s="68">
        <f t="shared" si="1154"/>
        <v>892</v>
      </c>
      <c r="K824" s="413" t="str">
        <f t="shared" si="1085"/>
        <v>Thelymitra xanthotricha</v>
      </c>
      <c r="L824" s="372">
        <v>892</v>
      </c>
      <c r="M824" s="413" t="s">
        <v>1780</v>
      </c>
      <c r="N824" s="79" t="s">
        <v>493</v>
      </c>
      <c r="O824" s="363" t="str">
        <f t="shared" si="1156"/>
        <v>S</v>
      </c>
      <c r="P824" s="70" t="s">
        <v>3452</v>
      </c>
      <c r="Q824" s="364" t="s">
        <v>3453</v>
      </c>
      <c r="R824" s="365">
        <v>42979</v>
      </c>
      <c r="S824" s="373">
        <v>43009</v>
      </c>
      <c r="T824" s="603" t="s">
        <v>7894</v>
      </c>
      <c r="U824" s="603" t="s">
        <v>7894</v>
      </c>
      <c r="V824" s="603" t="s">
        <v>7894</v>
      </c>
      <c r="W824" s="603" t="s">
        <v>7894</v>
      </c>
      <c r="X824" s="603" t="s">
        <v>7894</v>
      </c>
      <c r="Y824" s="603" t="s">
        <v>7894</v>
      </c>
      <c r="Z824" s="603" t="s">
        <v>7894</v>
      </c>
      <c r="AA824" s="603" t="s">
        <v>7894</v>
      </c>
      <c r="AB824" s="603" t="s">
        <v>4828</v>
      </c>
      <c r="AC824" s="603" t="s">
        <v>4829</v>
      </c>
      <c r="AD824" s="603" t="s">
        <v>7894</v>
      </c>
      <c r="AE824" s="603" t="s">
        <v>7894</v>
      </c>
      <c r="AF824" s="605" t="s">
        <v>7896</v>
      </c>
      <c r="AG824" s="605" t="s">
        <v>7943</v>
      </c>
      <c r="AH824" s="366" t="s">
        <v>685</v>
      </c>
      <c r="AI824" s="363">
        <f t="shared" si="1157"/>
        <v>6</v>
      </c>
      <c r="AJ824" s="363">
        <v>43</v>
      </c>
      <c r="AK824" s="413" t="str">
        <f t="shared" si="1079"/>
        <v>Blue Sun Orchids</v>
      </c>
      <c r="AL824" s="413" t="str">
        <f t="shared" si="1080"/>
        <v>Thelymitra macrophylla</v>
      </c>
      <c r="AM824" s="486" t="s">
        <v>7607</v>
      </c>
      <c r="AS824" s="69">
        <f t="shared" si="1146"/>
        <v>36</v>
      </c>
      <c r="AT824" s="69">
        <f t="shared" si="1147"/>
        <v>40</v>
      </c>
      <c r="AU824" s="69">
        <f t="shared" si="1148"/>
        <v>9</v>
      </c>
      <c r="AV824" s="69">
        <f t="shared" si="1149"/>
        <v>10</v>
      </c>
      <c r="AW824" s="81" t="e">
        <f>VLOOKUP(AM824,#REF!,6,FALSE)</f>
        <v>#REF!</v>
      </c>
      <c r="AX824" s="70" t="s">
        <v>3454</v>
      </c>
      <c r="AY824" s="364">
        <v>20728</v>
      </c>
      <c r="AZ824" s="264" t="s">
        <v>48</v>
      </c>
      <c r="BA824" s="238"/>
      <c r="BB824" s="237" t="str">
        <f t="shared" si="1150"/>
        <v/>
      </c>
      <c r="BC824" s="270">
        <f t="shared" si="1158"/>
        <v>892</v>
      </c>
      <c r="BD824" t="str">
        <f t="shared" si="1159"/>
        <v>Thelymitra xanthotricha</v>
      </c>
      <c r="BE824" s="367" t="e">
        <f>COUNTIFS(#REF!,L824)</f>
        <v>#REF!</v>
      </c>
      <c r="BF824" s="374" t="str">
        <f t="shared" si="1082"/>
        <v>y</v>
      </c>
      <c r="BG824" s="82"/>
      <c r="BH824" s="375"/>
      <c r="BI824" s="374"/>
      <c r="BJ824" s="403"/>
      <c r="CE824" t="str">
        <f t="shared" si="1151"/>
        <v>Slender Sun Orchid (Thelymitra vulgaris)</v>
      </c>
      <c r="CF824" s="388" t="str">
        <f t="shared" si="1155"/>
        <v>Thelymitra vulgaris</v>
      </c>
      <c r="CG824" t="str">
        <f t="shared" si="1091"/>
        <v/>
      </c>
      <c r="CH824" t="str">
        <f t="shared" si="1092"/>
        <v/>
      </c>
      <c r="CI824" t="str">
        <f t="shared" si="1093"/>
        <v/>
      </c>
      <c r="CJ824" t="str">
        <f t="shared" si="1094"/>
        <v/>
      </c>
      <c r="CK824" s="359" t="str">
        <f t="shared" si="1095"/>
        <v/>
      </c>
      <c r="CL824" t="str">
        <f t="shared" si="1096"/>
        <v/>
      </c>
      <c r="CM824" t="str">
        <f t="shared" si="1097"/>
        <v/>
      </c>
      <c r="CN824" t="str">
        <f t="shared" si="1098"/>
        <v/>
      </c>
      <c r="CO824" s="359" t="str">
        <f t="shared" si="1099"/>
        <v/>
      </c>
      <c r="CP824" t="str">
        <f t="shared" si="1100"/>
        <v/>
      </c>
      <c r="CQ824" t="str">
        <f t="shared" si="1101"/>
        <v/>
      </c>
      <c r="CR824" t="str">
        <f t="shared" si="1102"/>
        <v/>
      </c>
      <c r="CS824" s="359" t="str">
        <f t="shared" si="1103"/>
        <v/>
      </c>
      <c r="CT824" t="str">
        <f t="shared" si="1104"/>
        <v/>
      </c>
      <c r="CU824" t="str">
        <f t="shared" si="1105"/>
        <v/>
      </c>
      <c r="CV824" t="str">
        <f t="shared" si="1106"/>
        <v/>
      </c>
      <c r="CW824" t="str">
        <f t="shared" si="1107"/>
        <v/>
      </c>
      <c r="CX824" s="359" t="str">
        <f t="shared" si="1108"/>
        <v/>
      </c>
      <c r="CY824" t="str">
        <f t="shared" si="1109"/>
        <v/>
      </c>
      <c r="CZ824" t="str">
        <f t="shared" si="1110"/>
        <v/>
      </c>
      <c r="DA824" t="str">
        <f t="shared" si="1111"/>
        <v/>
      </c>
      <c r="DB824" s="359" t="str">
        <f t="shared" si="1112"/>
        <v/>
      </c>
      <c r="DC824" t="str">
        <f t="shared" si="1113"/>
        <v/>
      </c>
      <c r="DD824" t="str">
        <f t="shared" si="1114"/>
        <v/>
      </c>
      <c r="DE824" t="str">
        <f t="shared" si="1115"/>
        <v/>
      </c>
      <c r="DF824" s="359" t="str">
        <f t="shared" si="1116"/>
        <v/>
      </c>
      <c r="DG824" t="str">
        <f t="shared" si="1117"/>
        <v/>
      </c>
      <c r="DH824" t="str">
        <f t="shared" si="1118"/>
        <v/>
      </c>
      <c r="DI824" t="str">
        <f t="shared" si="1119"/>
        <v/>
      </c>
      <c r="DJ824" t="str">
        <f t="shared" si="1120"/>
        <v/>
      </c>
      <c r="DK824" s="359" t="str">
        <f t="shared" si="1121"/>
        <v/>
      </c>
      <c r="DL824" t="str">
        <f t="shared" si="1122"/>
        <v/>
      </c>
      <c r="DM824" t="str">
        <f t="shared" si="1123"/>
        <v/>
      </c>
      <c r="DN824" t="str">
        <f t="shared" si="1124"/>
        <v/>
      </c>
      <c r="DO824" s="359" t="str">
        <f t="shared" si="1125"/>
        <v/>
      </c>
      <c r="DP824" t="str">
        <f t="shared" si="1126"/>
        <v>X</v>
      </c>
      <c r="DQ824" t="str">
        <f t="shared" si="1127"/>
        <v>X</v>
      </c>
      <c r="DR824" t="str">
        <f t="shared" si="1128"/>
        <v>X</v>
      </c>
      <c r="DS824" s="359" t="str">
        <f t="shared" si="1129"/>
        <v>X</v>
      </c>
      <c r="DT824" t="str">
        <f t="shared" si="1130"/>
        <v>X</v>
      </c>
      <c r="DU824" t="str">
        <f t="shared" si="1131"/>
        <v/>
      </c>
      <c r="DV824" t="str">
        <f t="shared" si="1132"/>
        <v/>
      </c>
      <c r="DW824" t="str">
        <f t="shared" si="1133"/>
        <v/>
      </c>
      <c r="DX824" s="359" t="str">
        <f t="shared" si="1134"/>
        <v/>
      </c>
      <c r="DY824" t="str">
        <f t="shared" si="1135"/>
        <v/>
      </c>
      <c r="DZ824" t="str">
        <f t="shared" si="1136"/>
        <v/>
      </c>
      <c r="EA824" t="str">
        <f t="shared" si="1137"/>
        <v/>
      </c>
      <c r="EB824" s="359" t="str">
        <f t="shared" si="1138"/>
        <v/>
      </c>
      <c r="EC824" t="str">
        <f t="shared" si="1139"/>
        <v/>
      </c>
      <c r="ED824" t="str">
        <f t="shared" si="1140"/>
        <v/>
      </c>
      <c r="EE824" t="str">
        <f t="shared" si="1141"/>
        <v/>
      </c>
      <c r="EF824" t="str">
        <f t="shared" si="1142"/>
        <v/>
      </c>
      <c r="EG824" s="359" t="str">
        <f t="shared" si="1143"/>
        <v/>
      </c>
      <c r="EH824" t="str">
        <f t="shared" si="1086"/>
        <v>Thelymitra vulgaris</v>
      </c>
      <c r="EJ824" t="str">
        <f t="shared" si="1152"/>
        <v>Thelymitra xanthotricha</v>
      </c>
      <c r="EK824" s="100">
        <f t="shared" si="1160"/>
        <v>0</v>
      </c>
      <c r="EL824" s="3">
        <f t="shared" si="1160"/>
        <v>0</v>
      </c>
      <c r="EM824" s="3">
        <f t="shared" si="1160"/>
        <v>0</v>
      </c>
      <c r="EN824" s="3">
        <f t="shared" si="1160"/>
        <v>0</v>
      </c>
      <c r="EO824" s="3">
        <f t="shared" si="1160"/>
        <v>0</v>
      </c>
      <c r="EP824" s="3">
        <f t="shared" si="1160"/>
        <v>0</v>
      </c>
      <c r="EQ824" s="3">
        <f t="shared" si="1160"/>
        <v>0</v>
      </c>
      <c r="ER824" s="3">
        <f t="shared" si="1160"/>
        <v>0</v>
      </c>
      <c r="ES824" s="3">
        <f t="shared" si="1160"/>
        <v>1</v>
      </c>
      <c r="ET824" s="3">
        <f t="shared" si="1160"/>
        <v>1</v>
      </c>
      <c r="EU824" s="3">
        <f t="shared" si="1160"/>
        <v>0</v>
      </c>
      <c r="EV824" s="24">
        <f t="shared" si="1160"/>
        <v>0</v>
      </c>
      <c r="EW824" s="245">
        <f t="shared" si="1084"/>
        <v>2</v>
      </c>
      <c r="EX824" s="262" t="str">
        <f t="shared" si="1083"/>
        <v/>
      </c>
    </row>
    <row r="825" spans="1:154" ht="16.149999999999999" customHeight="1" x14ac:dyDescent="0.25">
      <c r="I825" s="363"/>
      <c r="J825" s="68">
        <f t="shared" si="1154"/>
        <v>820</v>
      </c>
      <c r="K825" s="563" t="str">
        <f t="shared" si="1085"/>
        <v>Thelymitra yorkensis</v>
      </c>
      <c r="L825" s="564">
        <v>820</v>
      </c>
      <c r="M825" s="565" t="s">
        <v>1780</v>
      </c>
      <c r="N825" s="79" t="s">
        <v>488</v>
      </c>
      <c r="O825" s="363" t="str">
        <f t="shared" si="1156"/>
        <v>S</v>
      </c>
      <c r="P825" s="422" t="s">
        <v>3455</v>
      </c>
      <c r="Q825" s="364" t="s">
        <v>3456</v>
      </c>
      <c r="R825" s="365">
        <v>43040</v>
      </c>
      <c r="S825" s="373">
        <v>43084</v>
      </c>
      <c r="T825" s="603" t="s">
        <v>7894</v>
      </c>
      <c r="U825" s="603" t="s">
        <v>7894</v>
      </c>
      <c r="V825" s="603" t="s">
        <v>7894</v>
      </c>
      <c r="W825" s="603" t="s">
        <v>7894</v>
      </c>
      <c r="X825" s="603" t="s">
        <v>7894</v>
      </c>
      <c r="Y825" s="603" t="s">
        <v>7894</v>
      </c>
      <c r="Z825" s="603" t="s">
        <v>7894</v>
      </c>
      <c r="AA825" s="603" t="s">
        <v>7894</v>
      </c>
      <c r="AB825" s="603" t="s">
        <v>7894</v>
      </c>
      <c r="AC825" s="603" t="s">
        <v>4829</v>
      </c>
      <c r="AD825" s="603" t="s">
        <v>4830</v>
      </c>
      <c r="AE825" s="603" t="s">
        <v>7894</v>
      </c>
      <c r="AF825" s="605" t="s">
        <v>7897</v>
      </c>
      <c r="AG825" s="605" t="s">
        <v>7940</v>
      </c>
      <c r="AH825" s="69" t="s">
        <v>1589</v>
      </c>
      <c r="AI825" s="363">
        <f t="shared" si="1157"/>
        <v>4</v>
      </c>
      <c r="AJ825" s="363">
        <v>42</v>
      </c>
      <c r="AK825" s="413" t="str">
        <f t="shared" si="1079"/>
        <v>Sienna Sun Orchids</v>
      </c>
      <c r="AL825" s="413" t="str">
        <f t="shared" si="1080"/>
        <v>Thelymitra fuscolutea</v>
      </c>
      <c r="AM825" s="486" t="s">
        <v>7607</v>
      </c>
      <c r="AS825" s="69">
        <f t="shared" si="1146"/>
        <v>45</v>
      </c>
      <c r="AT825" s="69">
        <f t="shared" si="1147"/>
        <v>50</v>
      </c>
      <c r="AU825" s="69">
        <f t="shared" si="1148"/>
        <v>11</v>
      </c>
      <c r="AV825" s="69">
        <f t="shared" si="1149"/>
        <v>12</v>
      </c>
      <c r="AW825" s="81"/>
      <c r="AX825" s="70" t="s">
        <v>3457</v>
      </c>
      <c r="AY825" s="364">
        <v>29731</v>
      </c>
      <c r="AZ825" s="264" t="s">
        <v>48</v>
      </c>
      <c r="BA825" s="238"/>
      <c r="BB825" s="237" t="str">
        <f t="shared" si="1150"/>
        <v/>
      </c>
      <c r="BC825" s="270">
        <f t="shared" si="1158"/>
        <v>820</v>
      </c>
      <c r="BD825" t="str">
        <f t="shared" si="1159"/>
        <v>Thelymitra yorkensis</v>
      </c>
      <c r="BE825" s="367" t="e">
        <f>COUNTIFS(#REF!,L825)</f>
        <v>#REF!</v>
      </c>
      <c r="BF825" s="374" t="str">
        <f t="shared" si="1082"/>
        <v>y</v>
      </c>
      <c r="BG825" s="82"/>
      <c r="BH825" s="375"/>
      <c r="BI825" s="374"/>
      <c r="BJ825" s="403"/>
      <c r="CE825" t="str">
        <f t="shared" si="1151"/>
        <v>Yellow Tufted Sun Orchid (Thelymitra xanthotricha)</v>
      </c>
      <c r="CF825" s="388" t="str">
        <f t="shared" si="1155"/>
        <v>Thelymitra xanthotricha</v>
      </c>
      <c r="CG825" t="str">
        <f t="shared" si="1091"/>
        <v/>
      </c>
      <c r="CH825" t="str">
        <f t="shared" si="1092"/>
        <v/>
      </c>
      <c r="CI825" t="str">
        <f t="shared" si="1093"/>
        <v/>
      </c>
      <c r="CJ825" t="str">
        <f t="shared" si="1094"/>
        <v/>
      </c>
      <c r="CK825" s="359" t="str">
        <f t="shared" si="1095"/>
        <v/>
      </c>
      <c r="CL825" t="str">
        <f t="shared" si="1096"/>
        <v/>
      </c>
      <c r="CM825" t="str">
        <f t="shared" si="1097"/>
        <v/>
      </c>
      <c r="CN825" t="str">
        <f t="shared" si="1098"/>
        <v/>
      </c>
      <c r="CO825" s="359" t="str">
        <f t="shared" si="1099"/>
        <v/>
      </c>
      <c r="CP825" t="str">
        <f t="shared" si="1100"/>
        <v/>
      </c>
      <c r="CQ825" t="str">
        <f t="shared" si="1101"/>
        <v/>
      </c>
      <c r="CR825" t="str">
        <f t="shared" si="1102"/>
        <v/>
      </c>
      <c r="CS825" s="359" t="str">
        <f t="shared" si="1103"/>
        <v/>
      </c>
      <c r="CT825" t="str">
        <f t="shared" si="1104"/>
        <v/>
      </c>
      <c r="CU825" t="str">
        <f t="shared" si="1105"/>
        <v/>
      </c>
      <c r="CV825" t="str">
        <f t="shared" si="1106"/>
        <v/>
      </c>
      <c r="CW825" t="str">
        <f t="shared" si="1107"/>
        <v/>
      </c>
      <c r="CX825" s="359" t="str">
        <f t="shared" si="1108"/>
        <v/>
      </c>
      <c r="CY825" t="str">
        <f t="shared" si="1109"/>
        <v/>
      </c>
      <c r="CZ825" t="str">
        <f t="shared" si="1110"/>
        <v/>
      </c>
      <c r="DA825" t="str">
        <f t="shared" si="1111"/>
        <v/>
      </c>
      <c r="DB825" s="359" t="str">
        <f t="shared" si="1112"/>
        <v/>
      </c>
      <c r="DC825" t="str">
        <f t="shared" si="1113"/>
        <v/>
      </c>
      <c r="DD825" t="str">
        <f t="shared" si="1114"/>
        <v/>
      </c>
      <c r="DE825" t="str">
        <f t="shared" si="1115"/>
        <v/>
      </c>
      <c r="DF825" s="359" t="str">
        <f t="shared" si="1116"/>
        <v/>
      </c>
      <c r="DG825" t="str">
        <f t="shared" si="1117"/>
        <v/>
      </c>
      <c r="DH825" t="str">
        <f t="shared" si="1118"/>
        <v/>
      </c>
      <c r="DI825" t="str">
        <f t="shared" si="1119"/>
        <v/>
      </c>
      <c r="DJ825" t="str">
        <f t="shared" si="1120"/>
        <v/>
      </c>
      <c r="DK825" s="359" t="str">
        <f t="shared" si="1121"/>
        <v/>
      </c>
      <c r="DL825" t="str">
        <f t="shared" si="1122"/>
        <v/>
      </c>
      <c r="DM825" t="str">
        <f t="shared" si="1123"/>
        <v/>
      </c>
      <c r="DN825" t="str">
        <f t="shared" si="1124"/>
        <v/>
      </c>
      <c r="DO825" s="359" t="str">
        <f t="shared" si="1125"/>
        <v/>
      </c>
      <c r="DP825" t="str">
        <f t="shared" si="1126"/>
        <v>X</v>
      </c>
      <c r="DQ825" t="str">
        <f t="shared" si="1127"/>
        <v>X</v>
      </c>
      <c r="DR825" t="str">
        <f t="shared" si="1128"/>
        <v>X</v>
      </c>
      <c r="DS825" s="359" t="str">
        <f t="shared" si="1129"/>
        <v>X</v>
      </c>
      <c r="DT825" t="str">
        <f t="shared" si="1130"/>
        <v>X</v>
      </c>
      <c r="DU825" t="str">
        <f t="shared" si="1131"/>
        <v/>
      </c>
      <c r="DV825" t="str">
        <f t="shared" si="1132"/>
        <v/>
      </c>
      <c r="DW825" t="str">
        <f t="shared" si="1133"/>
        <v/>
      </c>
      <c r="DX825" s="359" t="str">
        <f t="shared" si="1134"/>
        <v/>
      </c>
      <c r="DY825" t="str">
        <f t="shared" si="1135"/>
        <v/>
      </c>
      <c r="DZ825" t="str">
        <f t="shared" si="1136"/>
        <v/>
      </c>
      <c r="EA825" t="str">
        <f t="shared" si="1137"/>
        <v/>
      </c>
      <c r="EB825" s="359" t="str">
        <f t="shared" si="1138"/>
        <v/>
      </c>
      <c r="EC825" t="str">
        <f t="shared" si="1139"/>
        <v/>
      </c>
      <c r="ED825" t="str">
        <f t="shared" si="1140"/>
        <v/>
      </c>
      <c r="EE825" t="str">
        <f t="shared" si="1141"/>
        <v/>
      </c>
      <c r="EF825" t="str">
        <f t="shared" si="1142"/>
        <v/>
      </c>
      <c r="EG825" s="359" t="str">
        <f t="shared" si="1143"/>
        <v/>
      </c>
      <c r="EH825" t="str">
        <f t="shared" si="1086"/>
        <v>Thelymitra xanthotricha</v>
      </c>
      <c r="EJ825" t="str">
        <f t="shared" si="1152"/>
        <v>Thelymitra yorkensis</v>
      </c>
      <c r="EK825" s="100">
        <f t="shared" si="1160"/>
        <v>0</v>
      </c>
      <c r="EL825" s="3">
        <f t="shared" si="1160"/>
        <v>0</v>
      </c>
      <c r="EM825" s="3">
        <f t="shared" si="1160"/>
        <v>0</v>
      </c>
      <c r="EN825" s="3">
        <f t="shared" si="1160"/>
        <v>0</v>
      </c>
      <c r="EO825" s="3">
        <f t="shared" si="1160"/>
        <v>0</v>
      </c>
      <c r="EP825" s="3">
        <f t="shared" si="1160"/>
        <v>0</v>
      </c>
      <c r="EQ825" s="3">
        <f t="shared" si="1160"/>
        <v>0</v>
      </c>
      <c r="ER825" s="3">
        <f t="shared" si="1160"/>
        <v>0</v>
      </c>
      <c r="ES825" s="3">
        <f t="shared" si="1160"/>
        <v>0</v>
      </c>
      <c r="ET825" s="3">
        <f t="shared" si="1160"/>
        <v>0</v>
      </c>
      <c r="EU825" s="3">
        <f t="shared" si="1160"/>
        <v>1</v>
      </c>
      <c r="EV825" s="24">
        <f t="shared" si="1160"/>
        <v>1</v>
      </c>
      <c r="EW825" s="245">
        <f t="shared" si="1084"/>
        <v>2</v>
      </c>
      <c r="EX825" s="262" t="str">
        <f t="shared" si="1083"/>
        <v/>
      </c>
    </row>
    <row r="826" spans="1:154" ht="16.149999999999999" customHeight="1" x14ac:dyDescent="0.25">
      <c r="I826" s="363"/>
      <c r="J826" s="68">
        <f t="shared" si="1154"/>
        <v>829</v>
      </c>
      <c r="K826" s="417" t="str">
        <f t="shared" si="1085"/>
        <v>Thelymitra z.sp. 'reed sun orchid'</v>
      </c>
      <c r="L826" s="417">
        <v>829</v>
      </c>
      <c r="M826" s="417" t="s">
        <v>1780</v>
      </c>
      <c r="N826" s="574" t="s">
        <v>7643</v>
      </c>
      <c r="O826" s="363" t="str">
        <f t="shared" si="1156"/>
        <v>S</v>
      </c>
      <c r="P826" s="353" t="s">
        <v>2323</v>
      </c>
      <c r="Q826" s="364" t="s">
        <v>3426</v>
      </c>
      <c r="R826" s="365">
        <v>42979</v>
      </c>
      <c r="S826" s="365">
        <v>43008</v>
      </c>
      <c r="T826" s="603" t="s">
        <v>7894</v>
      </c>
      <c r="U826" s="603" t="s">
        <v>7894</v>
      </c>
      <c r="V826" s="603" t="s">
        <v>7894</v>
      </c>
      <c r="W826" s="603" t="s">
        <v>7894</v>
      </c>
      <c r="X826" s="603" t="s">
        <v>7894</v>
      </c>
      <c r="Y826" s="603" t="s">
        <v>7894</v>
      </c>
      <c r="Z826" s="603" t="s">
        <v>7894</v>
      </c>
      <c r="AA826" s="603" t="s">
        <v>7894</v>
      </c>
      <c r="AB826" s="603" t="s">
        <v>7894</v>
      </c>
      <c r="AC826" s="603" t="s">
        <v>7894</v>
      </c>
      <c r="AD826" s="603" t="s">
        <v>7894</v>
      </c>
      <c r="AE826" s="603" t="s">
        <v>7894</v>
      </c>
      <c r="AF826" s="605" t="s">
        <v>48</v>
      </c>
      <c r="AG826" s="605" t="s">
        <v>48</v>
      </c>
      <c r="AH826" s="366" t="s">
        <v>685</v>
      </c>
      <c r="AI826" s="363">
        <f t="shared" si="1157"/>
        <v>6</v>
      </c>
      <c r="AJ826" s="363">
        <v>43</v>
      </c>
      <c r="AK826" s="413" t="str">
        <f t="shared" si="1079"/>
        <v>Blue Sun Orchids</v>
      </c>
      <c r="AL826" s="413" t="str">
        <f t="shared" si="1080"/>
        <v>Thelymitra macrophylla</v>
      </c>
      <c r="AM826" s="486" t="s">
        <v>7608</v>
      </c>
      <c r="AN826" s="144" t="str">
        <f>VLOOKUP(L826,$L$3:$N$827,3,FALSE)</f>
        <v>petrophila</v>
      </c>
      <c r="AS826" s="69">
        <f t="shared" si="1146"/>
        <v>36</v>
      </c>
      <c r="AT826" s="69">
        <f t="shared" si="1147"/>
        <v>39</v>
      </c>
      <c r="AU826" s="69">
        <f t="shared" si="1148"/>
        <v>9</v>
      </c>
      <c r="AV826" s="69">
        <f t="shared" si="1149"/>
        <v>9</v>
      </c>
      <c r="AW826" s="81"/>
      <c r="AX826" s="70" t="s">
        <v>1304</v>
      </c>
      <c r="AY826" s="364" t="e">
        <v>#N/A</v>
      </c>
      <c r="AZ826" s="264" t="s">
        <v>48</v>
      </c>
      <c r="BA826" s="238"/>
      <c r="BB826" s="237" t="str">
        <f t="shared" si="1150"/>
        <v/>
      </c>
      <c r="BC826" s="270">
        <f t="shared" si="1158"/>
        <v>829</v>
      </c>
      <c r="BD826" t="str">
        <f t="shared" si="1159"/>
        <v>Thelymitra z.sp. 'reed sun orchid'</v>
      </c>
      <c r="BE826" s="367" t="e">
        <f>COUNTIFS(#REF!,L826)</f>
        <v>#REF!</v>
      </c>
      <c r="BF826" s="374" t="str">
        <f t="shared" si="1082"/>
        <v>n</v>
      </c>
      <c r="BG826" s="82"/>
      <c r="BH826" s="375"/>
      <c r="BI826" s="374"/>
      <c r="BJ826" s="403"/>
      <c r="CE826" t="str">
        <f t="shared" si="1151"/>
        <v>York Sun Orchid (Thelymitra yorkensis)</v>
      </c>
      <c r="CF826" s="388" t="str">
        <f t="shared" si="1155"/>
        <v>Thelymitra yorkensis</v>
      </c>
      <c r="CG826" t="str">
        <f t="shared" si="1091"/>
        <v/>
      </c>
      <c r="CH826" t="str">
        <f t="shared" si="1092"/>
        <v/>
      </c>
      <c r="CI826" t="str">
        <f t="shared" si="1093"/>
        <v/>
      </c>
      <c r="CJ826" t="str">
        <f t="shared" si="1094"/>
        <v/>
      </c>
      <c r="CK826" s="359" t="str">
        <f t="shared" si="1095"/>
        <v/>
      </c>
      <c r="CL826" t="str">
        <f t="shared" si="1096"/>
        <v/>
      </c>
      <c r="CM826" t="str">
        <f t="shared" si="1097"/>
        <v/>
      </c>
      <c r="CN826" t="str">
        <f t="shared" si="1098"/>
        <v/>
      </c>
      <c r="CO826" s="359" t="str">
        <f t="shared" si="1099"/>
        <v/>
      </c>
      <c r="CP826" t="str">
        <f t="shared" si="1100"/>
        <v/>
      </c>
      <c r="CQ826" t="str">
        <f t="shared" si="1101"/>
        <v/>
      </c>
      <c r="CR826" t="str">
        <f t="shared" si="1102"/>
        <v/>
      </c>
      <c r="CS826" s="359" t="str">
        <f t="shared" si="1103"/>
        <v/>
      </c>
      <c r="CT826" t="str">
        <f t="shared" si="1104"/>
        <v/>
      </c>
      <c r="CU826" t="str">
        <f t="shared" si="1105"/>
        <v/>
      </c>
      <c r="CV826" t="str">
        <f t="shared" si="1106"/>
        <v/>
      </c>
      <c r="CW826" t="str">
        <f t="shared" si="1107"/>
        <v/>
      </c>
      <c r="CX826" s="359" t="str">
        <f t="shared" si="1108"/>
        <v/>
      </c>
      <c r="CY826" t="str">
        <f t="shared" si="1109"/>
        <v/>
      </c>
      <c r="CZ826" t="str">
        <f t="shared" si="1110"/>
        <v/>
      </c>
      <c r="DA826" t="str">
        <f t="shared" si="1111"/>
        <v/>
      </c>
      <c r="DB826" s="359" t="str">
        <f t="shared" si="1112"/>
        <v/>
      </c>
      <c r="DC826" t="str">
        <f t="shared" si="1113"/>
        <v/>
      </c>
      <c r="DD826" t="str">
        <f t="shared" si="1114"/>
        <v/>
      </c>
      <c r="DE826" t="str">
        <f t="shared" si="1115"/>
        <v/>
      </c>
      <c r="DF826" s="359" t="str">
        <f t="shared" si="1116"/>
        <v/>
      </c>
      <c r="DG826" t="str">
        <f t="shared" si="1117"/>
        <v/>
      </c>
      <c r="DH826" t="str">
        <f t="shared" si="1118"/>
        <v/>
      </c>
      <c r="DI826" t="str">
        <f t="shared" si="1119"/>
        <v/>
      </c>
      <c r="DJ826" t="str">
        <f t="shared" si="1120"/>
        <v/>
      </c>
      <c r="DK826" s="359" t="str">
        <f t="shared" si="1121"/>
        <v/>
      </c>
      <c r="DL826" t="str">
        <f t="shared" si="1122"/>
        <v/>
      </c>
      <c r="DM826" t="str">
        <f t="shared" si="1123"/>
        <v/>
      </c>
      <c r="DN826" t="str">
        <f t="shared" si="1124"/>
        <v/>
      </c>
      <c r="DO826" s="359" t="str">
        <f t="shared" si="1125"/>
        <v/>
      </c>
      <c r="DP826" t="str">
        <f t="shared" si="1126"/>
        <v/>
      </c>
      <c r="DQ826" t="str">
        <f t="shared" si="1127"/>
        <v/>
      </c>
      <c r="DR826" t="str">
        <f t="shared" si="1128"/>
        <v/>
      </c>
      <c r="DS826" s="359" t="str">
        <f t="shared" si="1129"/>
        <v/>
      </c>
      <c r="DT826" t="str">
        <f t="shared" si="1130"/>
        <v/>
      </c>
      <c r="DU826" t="str">
        <f t="shared" si="1131"/>
        <v/>
      </c>
      <c r="DV826" t="str">
        <f t="shared" si="1132"/>
        <v/>
      </c>
      <c r="DW826" t="str">
        <f t="shared" si="1133"/>
        <v/>
      </c>
      <c r="DX826" s="359" t="str">
        <f t="shared" si="1134"/>
        <v/>
      </c>
      <c r="DY826" t="str">
        <f t="shared" si="1135"/>
        <v>X</v>
      </c>
      <c r="DZ826" t="str">
        <f t="shared" si="1136"/>
        <v>X</v>
      </c>
      <c r="EA826" t="str">
        <f t="shared" si="1137"/>
        <v>X</v>
      </c>
      <c r="EB826" s="359" t="str">
        <f t="shared" si="1138"/>
        <v>X</v>
      </c>
      <c r="EC826" t="str">
        <f t="shared" si="1139"/>
        <v>X</v>
      </c>
      <c r="ED826" t="str">
        <f t="shared" si="1140"/>
        <v>X</v>
      </c>
      <c r="EE826" t="str">
        <f t="shared" si="1141"/>
        <v/>
      </c>
      <c r="EF826" t="str">
        <f t="shared" si="1142"/>
        <v/>
      </c>
      <c r="EG826" s="359" t="str">
        <f t="shared" si="1143"/>
        <v/>
      </c>
      <c r="EH826" t="str">
        <f t="shared" si="1086"/>
        <v>Thelymitra yorkensis</v>
      </c>
      <c r="EJ826" t="str">
        <f t="shared" si="1152"/>
        <v>Thelymitra z.sp. 'reed sun orchid'</v>
      </c>
      <c r="EK826" s="100">
        <f t="shared" si="1160"/>
        <v>0</v>
      </c>
      <c r="EL826" s="3">
        <f t="shared" si="1160"/>
        <v>0</v>
      </c>
      <c r="EM826" s="3">
        <f t="shared" si="1160"/>
        <v>0</v>
      </c>
      <c r="EN826" s="3">
        <f t="shared" si="1160"/>
        <v>0</v>
      </c>
      <c r="EO826" s="3">
        <f t="shared" si="1160"/>
        <v>0</v>
      </c>
      <c r="EP826" s="3">
        <f t="shared" si="1160"/>
        <v>0</v>
      </c>
      <c r="EQ826" s="3">
        <f t="shared" si="1160"/>
        <v>0</v>
      </c>
      <c r="ER826" s="3">
        <f t="shared" si="1160"/>
        <v>0</v>
      </c>
      <c r="ES826" s="3">
        <f t="shared" si="1160"/>
        <v>1</v>
      </c>
      <c r="ET826" s="3">
        <f t="shared" si="1160"/>
        <v>0</v>
      </c>
      <c r="EU826" s="3">
        <f t="shared" si="1160"/>
        <v>0</v>
      </c>
      <c r="EV826" s="24">
        <f t="shared" si="1160"/>
        <v>0</v>
      </c>
      <c r="EW826" s="245">
        <f t="shared" si="1084"/>
        <v>1</v>
      </c>
      <c r="EX826" s="262" t="str">
        <f t="shared" si="1083"/>
        <v/>
      </c>
    </row>
    <row r="827" spans="1:154" ht="16.149999999999999" customHeight="1" x14ac:dyDescent="0.25">
      <c r="I827" s="363"/>
      <c r="J827" s="68">
        <f t="shared" si="1154"/>
        <v>450</v>
      </c>
      <c r="K827" s="417" t="str">
        <f t="shared" si="1085"/>
        <v>Thelymitra z.sp. 'south coast'</v>
      </c>
      <c r="L827" s="417">
        <v>450</v>
      </c>
      <c r="M827" s="417" t="s">
        <v>1780</v>
      </c>
      <c r="N827" s="574" t="s">
        <v>2634</v>
      </c>
      <c r="O827" s="363" t="str">
        <f t="shared" si="1156"/>
        <v>S</v>
      </c>
      <c r="P827" s="353" t="s">
        <v>2323</v>
      </c>
      <c r="Q827" s="364" t="s">
        <v>3428</v>
      </c>
      <c r="R827" s="365">
        <v>42937</v>
      </c>
      <c r="S827" s="365">
        <v>42978</v>
      </c>
      <c r="T827" s="603" t="s">
        <v>7894</v>
      </c>
      <c r="U827" s="603" t="s">
        <v>7894</v>
      </c>
      <c r="V827" s="603" t="s">
        <v>7894</v>
      </c>
      <c r="W827" s="603" t="s">
        <v>7894</v>
      </c>
      <c r="X827" s="603" t="s">
        <v>7894</v>
      </c>
      <c r="Y827" s="603" t="s">
        <v>7894</v>
      </c>
      <c r="Z827" s="603" t="s">
        <v>7894</v>
      </c>
      <c r="AA827" s="603" t="s">
        <v>7894</v>
      </c>
      <c r="AB827" s="603" t="s">
        <v>7894</v>
      </c>
      <c r="AC827" s="603" t="s">
        <v>7894</v>
      </c>
      <c r="AD827" s="603" t="s">
        <v>7894</v>
      </c>
      <c r="AE827" s="603" t="s">
        <v>7894</v>
      </c>
      <c r="AF827" s="605" t="s">
        <v>48</v>
      </c>
      <c r="AG827" s="605" t="s">
        <v>48</v>
      </c>
      <c r="AH827" s="366" t="s">
        <v>1307</v>
      </c>
      <c r="AI827" s="363">
        <f t="shared" si="1157"/>
        <v>3</v>
      </c>
      <c r="AJ827" s="363">
        <v>47</v>
      </c>
      <c r="AK827" s="413" t="str">
        <f t="shared" si="1079"/>
        <v>Lobed Sun Orchids, the Queens</v>
      </c>
      <c r="AL827" s="413" t="str">
        <f t="shared" si="1080"/>
        <v>Thelymitra spiralis/variegata</v>
      </c>
      <c r="AM827" s="486" t="s">
        <v>7608</v>
      </c>
      <c r="AN827" s="144" t="s">
        <v>3429</v>
      </c>
      <c r="AS827" s="69">
        <f t="shared" si="1146"/>
        <v>30</v>
      </c>
      <c r="AT827" s="69">
        <f t="shared" si="1147"/>
        <v>35</v>
      </c>
      <c r="AU827" s="69">
        <f t="shared" si="1148"/>
        <v>7</v>
      </c>
      <c r="AV827" s="69">
        <f t="shared" si="1149"/>
        <v>8</v>
      </c>
      <c r="AW827" s="81"/>
      <c r="AX827" s="70" t="s">
        <v>3430</v>
      </c>
      <c r="AY827" s="364" t="e">
        <v>#N/A</v>
      </c>
      <c r="AZ827" s="264" t="s">
        <v>48</v>
      </c>
      <c r="BA827" s="238"/>
      <c r="BB827" s="237" t="str">
        <f t="shared" si="1150"/>
        <v/>
      </c>
      <c r="BC827" s="270">
        <f t="shared" si="1158"/>
        <v>450</v>
      </c>
      <c r="BD827" t="str">
        <f t="shared" si="1159"/>
        <v>Thelymitra z.sp. 'south coast'</v>
      </c>
      <c r="BE827" s="367" t="e">
        <f>COUNTIFS(#REF!,L827)</f>
        <v>#REF!</v>
      </c>
      <c r="BF827" s="374" t="str">
        <f t="shared" si="1082"/>
        <v>n</v>
      </c>
      <c r="BG827" s="82"/>
      <c r="BH827" s="375"/>
      <c r="BI827" s="374"/>
      <c r="BJ827" s="403"/>
      <c r="CE827" t="str">
        <f t="shared" si="1151"/>
        <v>_Old species name (Thelymitra z.sp. 'reed sun orchid')</v>
      </c>
      <c r="CF827" s="388" t="str">
        <f t="shared" si="1155"/>
        <v>Thelymitra z.sp. 'reed sun orchid'</v>
      </c>
      <c r="CG827" t="str">
        <f t="shared" ref="CG827:DL827" si="1161">IF(CG$2&gt;=$R826,IF(CG$2&lt;=$S826,"X",""),"")</f>
        <v/>
      </c>
      <c r="CH827" t="str">
        <f t="shared" si="1161"/>
        <v/>
      </c>
      <c r="CI827" t="str">
        <f t="shared" si="1161"/>
        <v/>
      </c>
      <c r="CJ827" t="str">
        <f t="shared" si="1161"/>
        <v/>
      </c>
      <c r="CK827" s="359" t="str">
        <f t="shared" si="1161"/>
        <v/>
      </c>
      <c r="CL827" t="str">
        <f t="shared" si="1161"/>
        <v/>
      </c>
      <c r="CM827" t="str">
        <f t="shared" si="1161"/>
        <v/>
      </c>
      <c r="CN827" t="str">
        <f t="shared" si="1161"/>
        <v/>
      </c>
      <c r="CO827" s="359" t="str">
        <f t="shared" si="1161"/>
        <v/>
      </c>
      <c r="CP827" t="str">
        <f t="shared" si="1161"/>
        <v/>
      </c>
      <c r="CQ827" t="str">
        <f t="shared" si="1161"/>
        <v/>
      </c>
      <c r="CR827" t="str">
        <f t="shared" si="1161"/>
        <v/>
      </c>
      <c r="CS827" s="359" t="str">
        <f t="shared" si="1161"/>
        <v/>
      </c>
      <c r="CT827" t="str">
        <f t="shared" si="1161"/>
        <v/>
      </c>
      <c r="CU827" t="str">
        <f t="shared" si="1161"/>
        <v/>
      </c>
      <c r="CV827" t="str">
        <f t="shared" si="1161"/>
        <v/>
      </c>
      <c r="CW827" t="str">
        <f t="shared" si="1161"/>
        <v/>
      </c>
      <c r="CX827" s="359" t="str">
        <f t="shared" si="1161"/>
        <v/>
      </c>
      <c r="CY827" t="str">
        <f t="shared" si="1161"/>
        <v/>
      </c>
      <c r="CZ827" t="str">
        <f t="shared" si="1161"/>
        <v/>
      </c>
      <c r="DA827" t="str">
        <f t="shared" si="1161"/>
        <v/>
      </c>
      <c r="DB827" s="359" t="str">
        <f t="shared" si="1161"/>
        <v/>
      </c>
      <c r="DC827" t="str">
        <f t="shared" si="1161"/>
        <v/>
      </c>
      <c r="DD827" t="str">
        <f t="shared" si="1161"/>
        <v/>
      </c>
      <c r="DE827" t="str">
        <f t="shared" si="1161"/>
        <v/>
      </c>
      <c r="DF827" s="359" t="str">
        <f t="shared" si="1161"/>
        <v/>
      </c>
      <c r="DG827" t="str">
        <f t="shared" si="1161"/>
        <v/>
      </c>
      <c r="DH827" t="str">
        <f t="shared" si="1161"/>
        <v/>
      </c>
      <c r="DI827" t="str">
        <f t="shared" si="1161"/>
        <v/>
      </c>
      <c r="DJ827" t="str">
        <f t="shared" si="1161"/>
        <v/>
      </c>
      <c r="DK827" s="359" t="str">
        <f t="shared" si="1161"/>
        <v/>
      </c>
      <c r="DL827" t="str">
        <f t="shared" si="1161"/>
        <v/>
      </c>
      <c r="DM827" t="str">
        <f t="shared" ref="DM827:EG827" si="1162">IF(DM$2&gt;=$R826,IF(DM$2&lt;=$S826,"X",""),"")</f>
        <v/>
      </c>
      <c r="DN827" t="str">
        <f t="shared" si="1162"/>
        <v/>
      </c>
      <c r="DO827" s="359" t="str">
        <f t="shared" si="1162"/>
        <v/>
      </c>
      <c r="DP827" t="str">
        <f t="shared" si="1162"/>
        <v>X</v>
      </c>
      <c r="DQ827" t="str">
        <f t="shared" si="1162"/>
        <v>X</v>
      </c>
      <c r="DR827" t="str">
        <f t="shared" si="1162"/>
        <v>X</v>
      </c>
      <c r="DS827" s="359" t="str">
        <f t="shared" si="1162"/>
        <v>X</v>
      </c>
      <c r="DT827" t="str">
        <f t="shared" si="1162"/>
        <v/>
      </c>
      <c r="DU827" t="str">
        <f t="shared" si="1162"/>
        <v/>
      </c>
      <c r="DV827" t="str">
        <f t="shared" si="1162"/>
        <v/>
      </c>
      <c r="DW827" t="str">
        <f t="shared" si="1162"/>
        <v/>
      </c>
      <c r="DX827" s="359" t="str">
        <f t="shared" si="1162"/>
        <v/>
      </c>
      <c r="DY827" t="str">
        <f t="shared" si="1162"/>
        <v/>
      </c>
      <c r="DZ827" t="str">
        <f t="shared" si="1162"/>
        <v/>
      </c>
      <c r="EA827" t="str">
        <f t="shared" si="1162"/>
        <v/>
      </c>
      <c r="EB827" s="359" t="str">
        <f t="shared" si="1162"/>
        <v/>
      </c>
      <c r="EC827" t="str">
        <f t="shared" si="1162"/>
        <v/>
      </c>
      <c r="ED827" t="str">
        <f t="shared" si="1162"/>
        <v/>
      </c>
      <c r="EE827" t="str">
        <f t="shared" si="1162"/>
        <v/>
      </c>
      <c r="EF827" t="str">
        <f t="shared" si="1162"/>
        <v/>
      </c>
      <c r="EG827" s="359" t="str">
        <f t="shared" si="1162"/>
        <v/>
      </c>
      <c r="EH827" t="str">
        <f t="shared" si="1086"/>
        <v>Thelymitra z.sp. 'reed sun orchid'</v>
      </c>
      <c r="EJ827" t="str">
        <f t="shared" si="1152"/>
        <v>Thelymitra z.sp. 'south coast'</v>
      </c>
      <c r="EK827" s="100">
        <f t="shared" si="1160"/>
        <v>0</v>
      </c>
      <c r="EL827" s="3">
        <f t="shared" si="1160"/>
        <v>0</v>
      </c>
      <c r="EM827" s="3">
        <f t="shared" si="1160"/>
        <v>0</v>
      </c>
      <c r="EN827" s="3">
        <f t="shared" si="1160"/>
        <v>0</v>
      </c>
      <c r="EO827" s="3">
        <f t="shared" si="1160"/>
        <v>0</v>
      </c>
      <c r="EP827" s="3">
        <f t="shared" si="1160"/>
        <v>0</v>
      </c>
      <c r="EQ827" s="3">
        <f t="shared" si="1160"/>
        <v>1</v>
      </c>
      <c r="ER827" s="3">
        <f t="shared" si="1160"/>
        <v>1</v>
      </c>
      <c r="ES827" s="3">
        <f t="shared" si="1160"/>
        <v>0</v>
      </c>
      <c r="ET827" s="3">
        <f t="shared" si="1160"/>
        <v>0</v>
      </c>
      <c r="EU827" s="3">
        <f t="shared" si="1160"/>
        <v>0</v>
      </c>
      <c r="EV827" s="24">
        <f t="shared" si="1160"/>
        <v>0</v>
      </c>
      <c r="EW827" s="245">
        <f t="shared" si="1084"/>
        <v>2</v>
      </c>
      <c r="EX827" s="262" t="str">
        <f t="shared" si="1083"/>
        <v/>
      </c>
    </row>
    <row r="828" spans="1:154" ht="16.149999999999999" customHeight="1" x14ac:dyDescent="0.25">
      <c r="I828" s="363"/>
      <c r="J828" s="68">
        <f t="shared" si="1154"/>
        <v>825</v>
      </c>
      <c r="K828" s="417" t="str">
        <f t="shared" si="1085"/>
        <v>Thelymitra z.sp.'northern swamps'</v>
      </c>
      <c r="L828" s="417">
        <v>825</v>
      </c>
      <c r="M828" s="417" t="s">
        <v>1780</v>
      </c>
      <c r="N828" s="574" t="s">
        <v>7667</v>
      </c>
      <c r="O828" s="363" t="str">
        <f t="shared" si="1156"/>
        <v>S</v>
      </c>
      <c r="P828" s="144" t="s">
        <v>2323</v>
      </c>
      <c r="Q828" s="364" t="s">
        <v>3458</v>
      </c>
      <c r="R828" s="365">
        <v>42993</v>
      </c>
      <c r="S828" s="504">
        <v>43023</v>
      </c>
      <c r="T828" s="603" t="s">
        <v>7894</v>
      </c>
      <c r="U828" s="603" t="s">
        <v>7894</v>
      </c>
      <c r="V828" s="603" t="s">
        <v>7894</v>
      </c>
      <c r="W828" s="603" t="s">
        <v>7894</v>
      </c>
      <c r="X828" s="603" t="s">
        <v>7894</v>
      </c>
      <c r="Y828" s="603" t="s">
        <v>7894</v>
      </c>
      <c r="Z828" s="603" t="s">
        <v>7894</v>
      </c>
      <c r="AA828" s="603" t="s">
        <v>7894</v>
      </c>
      <c r="AB828" s="603" t="s">
        <v>7894</v>
      </c>
      <c r="AC828" s="603" t="s">
        <v>7894</v>
      </c>
      <c r="AD828" s="603" t="s">
        <v>7894</v>
      </c>
      <c r="AE828" s="603" t="s">
        <v>7894</v>
      </c>
      <c r="AF828" s="605" t="s">
        <v>48</v>
      </c>
      <c r="AG828" s="605" t="s">
        <v>48</v>
      </c>
      <c r="AH828" s="366" t="s">
        <v>685</v>
      </c>
      <c r="AI828" s="363"/>
      <c r="AJ828" s="363">
        <v>43</v>
      </c>
      <c r="AK828" s="413" t="str">
        <f t="shared" si="1079"/>
        <v>Blue Sun Orchids</v>
      </c>
      <c r="AL828" s="413" t="str">
        <f t="shared" si="1080"/>
        <v>Thelymitra macrophylla</v>
      </c>
      <c r="AM828" s="486" t="s">
        <v>7608</v>
      </c>
      <c r="AN828" s="144" t="str">
        <f>VLOOKUP(L828,$L$3:$N$827,3,FALSE)</f>
        <v>paludosa</v>
      </c>
      <c r="AS828" s="69">
        <f t="shared" si="1146"/>
        <v>38</v>
      </c>
      <c r="AT828" s="69">
        <f t="shared" si="1147"/>
        <v>42</v>
      </c>
      <c r="AU828" s="69">
        <f t="shared" si="1148"/>
        <v>9</v>
      </c>
      <c r="AV828" s="69">
        <f t="shared" si="1149"/>
        <v>10</v>
      </c>
      <c r="AW828" s="81"/>
      <c r="AX828" s="70"/>
      <c r="AY828" s="364">
        <v>20730</v>
      </c>
      <c r="AZ828" s="264" t="s">
        <v>48</v>
      </c>
      <c r="BA828" s="238"/>
      <c r="BB828" s="237" t="str">
        <f t="shared" si="1150"/>
        <v/>
      </c>
      <c r="BC828" s="270">
        <f t="shared" si="1158"/>
        <v>825</v>
      </c>
      <c r="BD828" t="str">
        <f t="shared" si="1159"/>
        <v>Thelymitra z.sp.'northern swamps'</v>
      </c>
      <c r="BE828" s="367" t="e">
        <f>COUNTIFS(#REF!,L828)</f>
        <v>#REF!</v>
      </c>
      <c r="BF828" s="374" t="str">
        <f t="shared" si="1082"/>
        <v>n</v>
      </c>
      <c r="BG828" s="82"/>
      <c r="BH828" s="375"/>
      <c r="BI828" s="374"/>
      <c r="BJ828" s="403"/>
      <c r="CE828" t="str">
        <f t="shared" si="1151"/>
        <v>_Old species name (Thelymitra z.sp. 'south coast')</v>
      </c>
      <c r="CF828" s="388" t="str">
        <f t="shared" si="1155"/>
        <v>Thelymitra z.sp. 'south coast'</v>
      </c>
      <c r="CG828" t="str">
        <f t="shared" ref="CG828:CG833" si="1163">IF(CG$2&gt;=$R827,IF(CG$2&lt;=$S827,"X",""),"")</f>
        <v/>
      </c>
      <c r="CH828" t="str">
        <f t="shared" ref="CH828:CH833" si="1164">IF(CH$2&gt;=$R827,IF(CH$2&lt;=$S827,"X",""),"")</f>
        <v/>
      </c>
      <c r="CI828" t="str">
        <f t="shared" ref="CI828:CI833" si="1165">IF(CI$2&gt;=$R827,IF(CI$2&lt;=$S827,"X",""),"")</f>
        <v/>
      </c>
      <c r="CJ828" t="str">
        <f t="shared" ref="CJ828:CJ833" si="1166">IF(CJ$2&gt;=$R827,IF(CJ$2&lt;=$S827,"X",""),"")</f>
        <v/>
      </c>
      <c r="CK828" s="359" t="str">
        <f t="shared" ref="CK828:CK833" si="1167">IF(CK$2&gt;=$R827,IF(CK$2&lt;=$S827,"X",""),"")</f>
        <v/>
      </c>
      <c r="CL828" t="str">
        <f t="shared" ref="CL828:CL833" si="1168">IF(CL$2&gt;=$R827,IF(CL$2&lt;=$S827,"X",""),"")</f>
        <v/>
      </c>
      <c r="CM828" t="str">
        <f t="shared" ref="CM828:CM833" si="1169">IF(CM$2&gt;=$R827,IF(CM$2&lt;=$S827,"X",""),"")</f>
        <v/>
      </c>
      <c r="CN828" t="str">
        <f t="shared" ref="CN828:CN833" si="1170">IF(CN$2&gt;=$R827,IF(CN$2&lt;=$S827,"X",""),"")</f>
        <v/>
      </c>
      <c r="CO828" s="359" t="str">
        <f t="shared" ref="CO828:CO833" si="1171">IF(CO$2&gt;=$R827,IF(CO$2&lt;=$S827,"X",""),"")</f>
        <v/>
      </c>
      <c r="CP828" t="str">
        <f t="shared" ref="CP828:CP833" si="1172">IF(CP$2&gt;=$R827,IF(CP$2&lt;=$S827,"X",""),"")</f>
        <v/>
      </c>
      <c r="CQ828" t="str">
        <f t="shared" ref="CQ828:CQ833" si="1173">IF(CQ$2&gt;=$R827,IF(CQ$2&lt;=$S827,"X",""),"")</f>
        <v/>
      </c>
      <c r="CR828" t="str">
        <f t="shared" ref="CR828:CR833" si="1174">IF(CR$2&gt;=$R827,IF(CR$2&lt;=$S827,"X",""),"")</f>
        <v/>
      </c>
      <c r="CS828" s="359" t="str">
        <f t="shared" ref="CS828:CS833" si="1175">IF(CS$2&gt;=$R827,IF(CS$2&lt;=$S827,"X",""),"")</f>
        <v/>
      </c>
      <c r="CT828" t="str">
        <f t="shared" ref="CT828:CT833" si="1176">IF(CT$2&gt;=$R827,IF(CT$2&lt;=$S827,"X",""),"")</f>
        <v/>
      </c>
      <c r="CU828" t="str">
        <f t="shared" ref="CU828:CU833" si="1177">IF(CU$2&gt;=$R827,IF(CU$2&lt;=$S827,"X",""),"")</f>
        <v/>
      </c>
      <c r="CV828" t="str">
        <f t="shared" ref="CV828:CV833" si="1178">IF(CV$2&gt;=$R827,IF(CV$2&lt;=$S827,"X",""),"")</f>
        <v/>
      </c>
      <c r="CW828" t="str">
        <f t="shared" ref="CW828:CW833" si="1179">IF(CW$2&gt;=$R827,IF(CW$2&lt;=$S827,"X",""),"")</f>
        <v/>
      </c>
      <c r="CX828" s="359" t="str">
        <f t="shared" ref="CX828:CX833" si="1180">IF(CX$2&gt;=$R827,IF(CX$2&lt;=$S827,"X",""),"")</f>
        <v/>
      </c>
      <c r="CY828" t="str">
        <f t="shared" ref="CY828:CY833" si="1181">IF(CY$2&gt;=$R827,IF(CY$2&lt;=$S827,"X",""),"")</f>
        <v/>
      </c>
      <c r="CZ828" t="str">
        <f t="shared" ref="CZ828:CZ833" si="1182">IF(CZ$2&gt;=$R827,IF(CZ$2&lt;=$S827,"X",""),"")</f>
        <v/>
      </c>
      <c r="DA828" t="str">
        <f t="shared" ref="DA828:DA833" si="1183">IF(DA$2&gt;=$R827,IF(DA$2&lt;=$S827,"X",""),"")</f>
        <v/>
      </c>
      <c r="DB828" s="359" t="str">
        <f t="shared" ref="DB828:DB833" si="1184">IF(DB$2&gt;=$R827,IF(DB$2&lt;=$S827,"X",""),"")</f>
        <v/>
      </c>
      <c r="DC828" t="str">
        <f t="shared" ref="DC828:DC833" si="1185">IF(DC$2&gt;=$R827,IF(DC$2&lt;=$S827,"X",""),"")</f>
        <v/>
      </c>
      <c r="DD828" t="str">
        <f t="shared" ref="DD828:DD833" si="1186">IF(DD$2&gt;=$R827,IF(DD$2&lt;=$S827,"X",""),"")</f>
        <v/>
      </c>
      <c r="DE828" t="str">
        <f t="shared" ref="DE828:DE833" si="1187">IF(DE$2&gt;=$R827,IF(DE$2&lt;=$S827,"X",""),"")</f>
        <v/>
      </c>
      <c r="DF828" s="359" t="str">
        <f t="shared" ref="DF828:DF833" si="1188">IF(DF$2&gt;=$R827,IF(DF$2&lt;=$S827,"X",""),"")</f>
        <v/>
      </c>
      <c r="DG828" t="str">
        <f t="shared" ref="DG828:DG833" si="1189">IF(DG$2&gt;=$R827,IF(DG$2&lt;=$S827,"X",""),"")</f>
        <v/>
      </c>
      <c r="DH828" t="str">
        <f t="shared" ref="DH828:DH833" si="1190">IF(DH$2&gt;=$R827,IF(DH$2&lt;=$S827,"X",""),"")</f>
        <v/>
      </c>
      <c r="DI828" t="str">
        <f t="shared" ref="DI828:DI833" si="1191">IF(DI$2&gt;=$R827,IF(DI$2&lt;=$S827,"X",""),"")</f>
        <v/>
      </c>
      <c r="DJ828" t="str">
        <f t="shared" ref="DJ828:DJ833" si="1192">IF(DJ$2&gt;=$R827,IF(DJ$2&lt;=$S827,"X",""),"")</f>
        <v>X</v>
      </c>
      <c r="DK828" s="359" t="str">
        <f t="shared" ref="DK828:DK833" si="1193">IF(DK$2&gt;=$R827,IF(DK$2&lt;=$S827,"X",""),"")</f>
        <v>X</v>
      </c>
      <c r="DL828" t="str">
        <f t="shared" ref="DL828:DL833" si="1194">IF(DL$2&gt;=$R827,IF(DL$2&lt;=$S827,"X",""),"")</f>
        <v>X</v>
      </c>
      <c r="DM828" t="str">
        <f t="shared" ref="DM828:DM833" si="1195">IF(DM$2&gt;=$R827,IF(DM$2&lt;=$S827,"X",""),"")</f>
        <v>X</v>
      </c>
      <c r="DN828" t="str">
        <f t="shared" ref="DN828:DN833" si="1196">IF(DN$2&gt;=$R827,IF(DN$2&lt;=$S827,"X",""),"")</f>
        <v>X</v>
      </c>
      <c r="DO828" s="359" t="str">
        <f t="shared" ref="DO828:DO833" si="1197">IF(DO$2&gt;=$R827,IF(DO$2&lt;=$S827,"X",""),"")</f>
        <v>X</v>
      </c>
      <c r="DP828" t="str">
        <f t="shared" ref="DP828:DP833" si="1198">IF(DP$2&gt;=$R827,IF(DP$2&lt;=$S827,"X",""),"")</f>
        <v/>
      </c>
      <c r="DQ828" t="str">
        <f t="shared" ref="DQ828:DQ833" si="1199">IF(DQ$2&gt;=$R827,IF(DQ$2&lt;=$S827,"X",""),"")</f>
        <v/>
      </c>
      <c r="DR828" t="str">
        <f t="shared" ref="DR828:DR833" si="1200">IF(DR$2&gt;=$R827,IF(DR$2&lt;=$S827,"X",""),"")</f>
        <v/>
      </c>
      <c r="DS828" s="359" t="str">
        <f t="shared" ref="DS828:DS833" si="1201">IF(DS$2&gt;=$R827,IF(DS$2&lt;=$S827,"X",""),"")</f>
        <v/>
      </c>
      <c r="DT828" t="str">
        <f t="shared" ref="DT828:DT833" si="1202">IF(DT$2&gt;=$R827,IF(DT$2&lt;=$S827,"X",""),"")</f>
        <v/>
      </c>
      <c r="DU828" t="str">
        <f t="shared" ref="DU828:DU833" si="1203">IF(DU$2&gt;=$R827,IF(DU$2&lt;=$S827,"X",""),"")</f>
        <v/>
      </c>
      <c r="DV828" t="str">
        <f t="shared" ref="DV828:DV833" si="1204">IF(DV$2&gt;=$R827,IF(DV$2&lt;=$S827,"X",""),"")</f>
        <v/>
      </c>
      <c r="DW828" t="str">
        <f t="shared" ref="DW828:DW833" si="1205">IF(DW$2&gt;=$R827,IF(DW$2&lt;=$S827,"X",""),"")</f>
        <v/>
      </c>
      <c r="DX828" s="359" t="str">
        <f t="shared" ref="DX828:DX833" si="1206">IF(DX$2&gt;=$R827,IF(DX$2&lt;=$S827,"X",""),"")</f>
        <v/>
      </c>
      <c r="DY828" t="str">
        <f t="shared" ref="DY828:DY833" si="1207">IF(DY$2&gt;=$R827,IF(DY$2&lt;=$S827,"X",""),"")</f>
        <v/>
      </c>
      <c r="DZ828" t="str">
        <f t="shared" ref="DZ828:DZ833" si="1208">IF(DZ$2&gt;=$R827,IF(DZ$2&lt;=$S827,"X",""),"")</f>
        <v/>
      </c>
      <c r="EA828" t="str">
        <f t="shared" ref="EA828:EA833" si="1209">IF(EA$2&gt;=$R827,IF(EA$2&lt;=$S827,"X",""),"")</f>
        <v/>
      </c>
      <c r="EB828" s="359" t="str">
        <f t="shared" ref="EB828:EB833" si="1210">IF(EB$2&gt;=$R827,IF(EB$2&lt;=$S827,"X",""),"")</f>
        <v/>
      </c>
      <c r="EC828" t="str">
        <f t="shared" ref="EC828:EC833" si="1211">IF(EC$2&gt;=$R827,IF(EC$2&lt;=$S827,"X",""),"")</f>
        <v/>
      </c>
      <c r="ED828" t="str">
        <f t="shared" ref="ED828:ED833" si="1212">IF(ED$2&gt;=$R827,IF(ED$2&lt;=$S827,"X",""),"")</f>
        <v/>
      </c>
      <c r="EE828" t="str">
        <f t="shared" ref="EE828:EE833" si="1213">IF(EE$2&gt;=$R827,IF(EE$2&lt;=$S827,"X",""),"")</f>
        <v/>
      </c>
      <c r="EF828" t="str">
        <f t="shared" ref="EF828:EF833" si="1214">IF(EF$2&gt;=$R827,IF(EF$2&lt;=$S827,"X",""),"")</f>
        <v/>
      </c>
      <c r="EG828" s="359" t="str">
        <f t="shared" ref="EG828:EG833" si="1215">IF(EG$2&gt;=$R827,IF(EG$2&lt;=$S827,"X",""),"")</f>
        <v/>
      </c>
      <c r="EH828" t="str">
        <f t="shared" si="1086"/>
        <v>Thelymitra z.sp. 'south coast'</v>
      </c>
      <c r="EJ828" t="str">
        <f t="shared" si="1152"/>
        <v>Thelymitra z.sp.'northern swamps'</v>
      </c>
      <c r="EK828" s="100">
        <f t="shared" si="1160"/>
        <v>0</v>
      </c>
      <c r="EL828" s="3">
        <f t="shared" si="1160"/>
        <v>0</v>
      </c>
      <c r="EM828" s="3">
        <f t="shared" si="1160"/>
        <v>0</v>
      </c>
      <c r="EN828" s="3">
        <f t="shared" si="1160"/>
        <v>0</v>
      </c>
      <c r="EO828" s="3">
        <f t="shared" si="1160"/>
        <v>0</v>
      </c>
      <c r="EP828" s="3">
        <f t="shared" si="1160"/>
        <v>0</v>
      </c>
      <c r="EQ828" s="3">
        <f t="shared" si="1160"/>
        <v>0</v>
      </c>
      <c r="ER828" s="3">
        <f t="shared" si="1160"/>
        <v>0</v>
      </c>
      <c r="ES828" s="3">
        <f t="shared" si="1160"/>
        <v>1</v>
      </c>
      <c r="ET828" s="3">
        <f t="shared" si="1160"/>
        <v>1</v>
      </c>
      <c r="EU828" s="3">
        <f t="shared" si="1160"/>
        <v>0</v>
      </c>
      <c r="EV828" s="24">
        <f t="shared" si="1160"/>
        <v>0</v>
      </c>
      <c r="EW828" s="245">
        <f t="shared" si="1084"/>
        <v>2</v>
      </c>
      <c r="EX828" s="262" t="str">
        <f t="shared" si="1083"/>
        <v/>
      </c>
    </row>
    <row r="829" spans="1:154" ht="16.149999999999999" customHeight="1" x14ac:dyDescent="0.25">
      <c r="I829" s="363"/>
      <c r="J829" s="68">
        <f t="shared" si="1154"/>
        <v>1172</v>
      </c>
      <c r="K829" s="413" t="str">
        <f t="shared" si="1085"/>
        <v>xCyanthera glossodioides</v>
      </c>
      <c r="L829" s="362">
        <v>1172</v>
      </c>
      <c r="M829" s="413" t="s">
        <v>3459</v>
      </c>
      <c r="N829" s="431" t="s">
        <v>7878</v>
      </c>
      <c r="O829" s="363" t="str">
        <f t="shared" si="1156"/>
        <v>S</v>
      </c>
      <c r="P829" s="364" t="s">
        <v>3460</v>
      </c>
      <c r="Q829" s="364" t="s">
        <v>3461</v>
      </c>
      <c r="R829" s="365">
        <v>42979</v>
      </c>
      <c r="S829" s="365">
        <v>43040</v>
      </c>
      <c r="T829" s="603" t="s">
        <v>7894</v>
      </c>
      <c r="U829" s="603" t="s">
        <v>7894</v>
      </c>
      <c r="V829" s="603" t="s">
        <v>7894</v>
      </c>
      <c r="W829" s="603" t="s">
        <v>7894</v>
      </c>
      <c r="X829" s="603" t="s">
        <v>7894</v>
      </c>
      <c r="Y829" s="603" t="s">
        <v>7894</v>
      </c>
      <c r="Z829" s="603" t="s">
        <v>7894</v>
      </c>
      <c r="AA829" s="603" t="s">
        <v>7894</v>
      </c>
      <c r="AB829" s="603" t="s">
        <v>4828</v>
      </c>
      <c r="AC829" s="603" t="s">
        <v>4829</v>
      </c>
      <c r="AD829" s="603" t="s">
        <v>4830</v>
      </c>
      <c r="AE829" s="603" t="s">
        <v>7894</v>
      </c>
      <c r="AF829" s="605" t="s">
        <v>7902</v>
      </c>
      <c r="AG829" s="605" t="s">
        <v>7946</v>
      </c>
      <c r="AH829" s="366" t="s">
        <v>685</v>
      </c>
      <c r="AI829" s="363">
        <f>VLOOKUP(AH829,$BX$3:$BY$8,2,FALSE)</f>
        <v>6</v>
      </c>
      <c r="AJ829" s="363">
        <v>0</v>
      </c>
      <c r="AK829" s="413" t="str">
        <f t="shared" si="1079"/>
        <v>None</v>
      </c>
      <c r="AL829" s="413" t="str">
        <f t="shared" si="1080"/>
        <v>None</v>
      </c>
      <c r="AM829" s="486" t="s">
        <v>7607</v>
      </c>
      <c r="AN829" t="s">
        <v>3462</v>
      </c>
      <c r="AS829" s="69">
        <f t="shared" si="1146"/>
        <v>36</v>
      </c>
      <c r="AT829" s="69">
        <f t="shared" si="1147"/>
        <v>44</v>
      </c>
      <c r="AU829" s="69">
        <f t="shared" si="1148"/>
        <v>9</v>
      </c>
      <c r="AV829" s="69">
        <f t="shared" si="1149"/>
        <v>11</v>
      </c>
      <c r="AW829" s="81"/>
      <c r="AX829" s="364" t="s">
        <v>3463</v>
      </c>
      <c r="AY829" s="364">
        <v>20737</v>
      </c>
      <c r="AZ829" s="264" t="s">
        <v>48</v>
      </c>
      <c r="BA829" s="238"/>
      <c r="BB829" s="237" t="str">
        <f t="shared" si="1150"/>
        <v/>
      </c>
      <c r="BC829" s="270">
        <f t="shared" si="1158"/>
        <v>1172</v>
      </c>
      <c r="BD829" t="str">
        <f t="shared" si="1159"/>
        <v>xCyanthera glossodioides</v>
      </c>
      <c r="BE829" s="367" t="e">
        <f>COUNTIFS(#REF!,L829)</f>
        <v>#REF!</v>
      </c>
      <c r="BF829" s="374" t="str">
        <f t="shared" si="1082"/>
        <v>y</v>
      </c>
      <c r="BG829" s="82"/>
      <c r="BH829" s="375"/>
      <c r="BI829" s="374"/>
      <c r="BJ829" s="403"/>
      <c r="CE829" t="str">
        <f t="shared" si="1151"/>
        <v>_Old species name (Thelymitra z.sp.'northern swamps')</v>
      </c>
      <c r="CF829" s="388" t="str">
        <f t="shared" si="1155"/>
        <v>Thelymitra z.sp.'northern swamps'</v>
      </c>
      <c r="CG829" t="str">
        <f t="shared" si="1163"/>
        <v/>
      </c>
      <c r="CH829" t="str">
        <f t="shared" si="1164"/>
        <v/>
      </c>
      <c r="CI829" t="str">
        <f t="shared" si="1165"/>
        <v/>
      </c>
      <c r="CJ829" t="str">
        <f t="shared" si="1166"/>
        <v/>
      </c>
      <c r="CK829" s="359" t="str">
        <f t="shared" si="1167"/>
        <v/>
      </c>
      <c r="CL829" t="str">
        <f t="shared" si="1168"/>
        <v/>
      </c>
      <c r="CM829" t="str">
        <f t="shared" si="1169"/>
        <v/>
      </c>
      <c r="CN829" t="str">
        <f t="shared" si="1170"/>
        <v/>
      </c>
      <c r="CO829" s="359" t="str">
        <f t="shared" si="1171"/>
        <v/>
      </c>
      <c r="CP829" t="str">
        <f t="shared" si="1172"/>
        <v/>
      </c>
      <c r="CQ829" t="str">
        <f t="shared" si="1173"/>
        <v/>
      </c>
      <c r="CR829" t="str">
        <f t="shared" si="1174"/>
        <v/>
      </c>
      <c r="CS829" s="359" t="str">
        <f t="shared" si="1175"/>
        <v/>
      </c>
      <c r="CT829" t="str">
        <f t="shared" si="1176"/>
        <v/>
      </c>
      <c r="CU829" t="str">
        <f t="shared" si="1177"/>
        <v/>
      </c>
      <c r="CV829" t="str">
        <f t="shared" si="1178"/>
        <v/>
      </c>
      <c r="CW829" t="str">
        <f t="shared" si="1179"/>
        <v/>
      </c>
      <c r="CX829" s="359" t="str">
        <f t="shared" si="1180"/>
        <v/>
      </c>
      <c r="CY829" t="str">
        <f t="shared" si="1181"/>
        <v/>
      </c>
      <c r="CZ829" t="str">
        <f t="shared" si="1182"/>
        <v/>
      </c>
      <c r="DA829" t="str">
        <f t="shared" si="1183"/>
        <v/>
      </c>
      <c r="DB829" s="359" t="str">
        <f t="shared" si="1184"/>
        <v/>
      </c>
      <c r="DC829" t="str">
        <f t="shared" si="1185"/>
        <v/>
      </c>
      <c r="DD829" t="str">
        <f t="shared" si="1186"/>
        <v/>
      </c>
      <c r="DE829" t="str">
        <f t="shared" si="1187"/>
        <v/>
      </c>
      <c r="DF829" s="359" t="str">
        <f t="shared" si="1188"/>
        <v/>
      </c>
      <c r="DG829" t="str">
        <f t="shared" si="1189"/>
        <v/>
      </c>
      <c r="DH829" t="str">
        <f t="shared" si="1190"/>
        <v/>
      </c>
      <c r="DI829" t="str">
        <f t="shared" si="1191"/>
        <v/>
      </c>
      <c r="DJ829" t="str">
        <f t="shared" si="1192"/>
        <v/>
      </c>
      <c r="DK829" s="359" t="str">
        <f t="shared" si="1193"/>
        <v/>
      </c>
      <c r="DL829" t="str">
        <f t="shared" si="1194"/>
        <v/>
      </c>
      <c r="DM829" t="str">
        <f t="shared" si="1195"/>
        <v/>
      </c>
      <c r="DN829" t="str">
        <f t="shared" si="1196"/>
        <v/>
      </c>
      <c r="DO829" s="359" t="str">
        <f t="shared" si="1197"/>
        <v/>
      </c>
      <c r="DP829" t="str">
        <f t="shared" si="1198"/>
        <v/>
      </c>
      <c r="DQ829" t="str">
        <f t="shared" si="1199"/>
        <v/>
      </c>
      <c r="DR829" t="str">
        <f t="shared" si="1200"/>
        <v>X</v>
      </c>
      <c r="DS829" s="359" t="str">
        <f t="shared" si="1201"/>
        <v>X</v>
      </c>
      <c r="DT829" t="str">
        <f t="shared" si="1202"/>
        <v>X</v>
      </c>
      <c r="DU829" t="str">
        <f t="shared" si="1203"/>
        <v>X</v>
      </c>
      <c r="DV829" t="str">
        <f t="shared" si="1204"/>
        <v>X</v>
      </c>
      <c r="DW829" t="str">
        <f t="shared" si="1205"/>
        <v/>
      </c>
      <c r="DX829" s="359" t="str">
        <f t="shared" si="1206"/>
        <v/>
      </c>
      <c r="DY829" t="str">
        <f t="shared" si="1207"/>
        <v/>
      </c>
      <c r="DZ829" t="str">
        <f t="shared" si="1208"/>
        <v/>
      </c>
      <c r="EA829" t="str">
        <f t="shared" si="1209"/>
        <v/>
      </c>
      <c r="EB829" s="359" t="str">
        <f t="shared" si="1210"/>
        <v/>
      </c>
      <c r="EC829" t="str">
        <f t="shared" si="1211"/>
        <v/>
      </c>
      <c r="ED829" t="str">
        <f t="shared" si="1212"/>
        <v/>
      </c>
      <c r="EE829" t="str">
        <f t="shared" si="1213"/>
        <v/>
      </c>
      <c r="EF829" t="str">
        <f t="shared" si="1214"/>
        <v/>
      </c>
      <c r="EG829" s="359" t="str">
        <f t="shared" si="1215"/>
        <v/>
      </c>
      <c r="EH829" t="str">
        <f t="shared" si="1086"/>
        <v>Thelymitra z.sp.'northern swamps'</v>
      </c>
      <c r="EJ829" t="str">
        <f t="shared" si="1152"/>
        <v>xCyanthera glossodioides</v>
      </c>
      <c r="EK829" s="100">
        <f t="shared" si="1160"/>
        <v>0</v>
      </c>
      <c r="EL829" s="3">
        <f t="shared" si="1160"/>
        <v>0</v>
      </c>
      <c r="EM829" s="3">
        <f t="shared" si="1160"/>
        <v>0</v>
      </c>
      <c r="EN829" s="3">
        <f t="shared" si="1160"/>
        <v>0</v>
      </c>
      <c r="EO829" s="3">
        <f t="shared" si="1160"/>
        <v>0</v>
      </c>
      <c r="EP829" s="3">
        <f t="shared" si="1160"/>
        <v>0</v>
      </c>
      <c r="EQ829" s="3">
        <f t="shared" si="1160"/>
        <v>0</v>
      </c>
      <c r="ER829" s="3">
        <f t="shared" si="1160"/>
        <v>0</v>
      </c>
      <c r="ES829" s="3">
        <f t="shared" si="1160"/>
        <v>1</v>
      </c>
      <c r="ET829" s="3">
        <f t="shared" si="1160"/>
        <v>1</v>
      </c>
      <c r="EU829" s="3">
        <f t="shared" si="1160"/>
        <v>1</v>
      </c>
      <c r="EV829" s="24">
        <f t="shared" si="1160"/>
        <v>0</v>
      </c>
      <c r="EW829" s="245">
        <f t="shared" si="1084"/>
        <v>3</v>
      </c>
      <c r="EX829" s="262" t="str">
        <f t="shared" si="1083"/>
        <v/>
      </c>
    </row>
    <row r="830" spans="1:154" ht="16.149999999999999" customHeight="1" x14ac:dyDescent="0.25">
      <c r="I830" s="363"/>
      <c r="J830" s="68">
        <f t="shared" si="1154"/>
        <v>1186</v>
      </c>
      <c r="K830" s="413" t="str">
        <f t="shared" si="1085"/>
        <v>Zeuxine oblonga</v>
      </c>
      <c r="L830" s="362">
        <v>1186</v>
      </c>
      <c r="M830" s="413" t="s">
        <v>1789</v>
      </c>
      <c r="N830" s="433" t="s">
        <v>3464</v>
      </c>
      <c r="O830" s="363" t="str">
        <f t="shared" si="1156"/>
        <v>N</v>
      </c>
      <c r="P830" s="364" t="s">
        <v>3465</v>
      </c>
      <c r="Q830" s="364" t="s">
        <v>3466</v>
      </c>
      <c r="R830" s="365">
        <v>42917</v>
      </c>
      <c r="S830" s="365">
        <v>43008</v>
      </c>
      <c r="T830" s="603" t="s">
        <v>7894</v>
      </c>
      <c r="U830" s="603" t="s">
        <v>7894</v>
      </c>
      <c r="V830" s="603" t="s">
        <v>7894</v>
      </c>
      <c r="W830" s="603" t="s">
        <v>7894</v>
      </c>
      <c r="X830" s="603" t="s">
        <v>7894</v>
      </c>
      <c r="Y830" s="603" t="s">
        <v>7894</v>
      </c>
      <c r="Z830" s="603" t="s">
        <v>4826</v>
      </c>
      <c r="AA830" s="603" t="s">
        <v>4827</v>
      </c>
      <c r="AB830" s="603" t="s">
        <v>4828</v>
      </c>
      <c r="AC830" s="603" t="s">
        <v>7894</v>
      </c>
      <c r="AD830" s="603" t="s">
        <v>7894</v>
      </c>
      <c r="AE830" s="603" t="s">
        <v>7894</v>
      </c>
      <c r="AF830" s="605" t="s">
        <v>7909</v>
      </c>
      <c r="AG830" s="605" t="s">
        <v>7952</v>
      </c>
      <c r="AH830" s="366" t="s">
        <v>1307</v>
      </c>
      <c r="AI830" s="363">
        <f>VLOOKUP(AH830,$BX$3:$BY$8,2,FALSE)</f>
        <v>3</v>
      </c>
      <c r="AJ830" s="363">
        <v>0</v>
      </c>
      <c r="AK830" s="413" t="str">
        <f t="shared" si="1079"/>
        <v>None</v>
      </c>
      <c r="AL830" s="413" t="str">
        <f t="shared" si="1080"/>
        <v>None</v>
      </c>
      <c r="AM830" s="486" t="s">
        <v>7607</v>
      </c>
      <c r="AS830" s="69">
        <f t="shared" si="1146"/>
        <v>27</v>
      </c>
      <c r="AT830" s="69">
        <f t="shared" si="1147"/>
        <v>39</v>
      </c>
      <c r="AU830" s="69">
        <f t="shared" si="1148"/>
        <v>7</v>
      </c>
      <c r="AV830" s="69">
        <f t="shared" si="1149"/>
        <v>9</v>
      </c>
      <c r="AW830" s="81"/>
      <c r="AX830" s="364" t="s">
        <v>3465</v>
      </c>
      <c r="AY830" s="364">
        <v>29060</v>
      </c>
      <c r="AZ830" s="264" t="s">
        <v>48</v>
      </c>
      <c r="BA830" s="238"/>
      <c r="BB830" s="237" t="str">
        <f t="shared" si="1150"/>
        <v/>
      </c>
      <c r="BC830" s="270">
        <f t="shared" si="1158"/>
        <v>1186</v>
      </c>
      <c r="BD830" t="str">
        <f t="shared" si="1159"/>
        <v>Zeuxine oblonga</v>
      </c>
      <c r="BE830" s="367" t="e">
        <f>COUNTIFS(#REF!,L830)</f>
        <v>#REF!</v>
      </c>
      <c r="BF830" s="374" t="str">
        <f t="shared" si="1082"/>
        <v>n</v>
      </c>
      <c r="BG830" s="82"/>
      <c r="BH830" s="375"/>
      <c r="BI830" s="374"/>
      <c r="BJ830" s="403"/>
      <c r="CE830" t="str">
        <f t="shared" si="1151"/>
        <v>Mauve Rare Orchid (xCyanthera glossodioides)</v>
      </c>
      <c r="CF830" s="388" t="str">
        <f t="shared" si="1155"/>
        <v>xCyanthera glossodioides</v>
      </c>
      <c r="CG830" t="str">
        <f t="shared" si="1163"/>
        <v/>
      </c>
      <c r="CH830" t="str">
        <f t="shared" si="1164"/>
        <v/>
      </c>
      <c r="CI830" t="str">
        <f t="shared" si="1165"/>
        <v/>
      </c>
      <c r="CJ830" t="str">
        <f t="shared" si="1166"/>
        <v/>
      </c>
      <c r="CK830" s="359" t="str">
        <f t="shared" si="1167"/>
        <v/>
      </c>
      <c r="CL830" t="str">
        <f t="shared" si="1168"/>
        <v/>
      </c>
      <c r="CM830" t="str">
        <f t="shared" si="1169"/>
        <v/>
      </c>
      <c r="CN830" t="str">
        <f t="shared" si="1170"/>
        <v/>
      </c>
      <c r="CO830" s="359" t="str">
        <f t="shared" si="1171"/>
        <v/>
      </c>
      <c r="CP830" t="str">
        <f t="shared" si="1172"/>
        <v/>
      </c>
      <c r="CQ830" t="str">
        <f t="shared" si="1173"/>
        <v/>
      </c>
      <c r="CR830" t="str">
        <f t="shared" si="1174"/>
        <v/>
      </c>
      <c r="CS830" s="359" t="str">
        <f t="shared" si="1175"/>
        <v/>
      </c>
      <c r="CT830" t="str">
        <f t="shared" si="1176"/>
        <v/>
      </c>
      <c r="CU830" t="str">
        <f t="shared" si="1177"/>
        <v/>
      </c>
      <c r="CV830" t="str">
        <f t="shared" si="1178"/>
        <v/>
      </c>
      <c r="CW830" t="str">
        <f t="shared" si="1179"/>
        <v/>
      </c>
      <c r="CX830" s="359" t="str">
        <f t="shared" si="1180"/>
        <v/>
      </c>
      <c r="CY830" t="str">
        <f t="shared" si="1181"/>
        <v/>
      </c>
      <c r="CZ830" t="str">
        <f t="shared" si="1182"/>
        <v/>
      </c>
      <c r="DA830" t="str">
        <f t="shared" si="1183"/>
        <v/>
      </c>
      <c r="DB830" s="359" t="str">
        <f t="shared" si="1184"/>
        <v/>
      </c>
      <c r="DC830" t="str">
        <f t="shared" si="1185"/>
        <v/>
      </c>
      <c r="DD830" t="str">
        <f t="shared" si="1186"/>
        <v/>
      </c>
      <c r="DE830" t="str">
        <f t="shared" si="1187"/>
        <v/>
      </c>
      <c r="DF830" s="359" t="str">
        <f t="shared" si="1188"/>
        <v/>
      </c>
      <c r="DG830" t="str">
        <f t="shared" si="1189"/>
        <v/>
      </c>
      <c r="DH830" t="str">
        <f t="shared" si="1190"/>
        <v/>
      </c>
      <c r="DI830" t="str">
        <f t="shared" si="1191"/>
        <v/>
      </c>
      <c r="DJ830" t="str">
        <f t="shared" si="1192"/>
        <v/>
      </c>
      <c r="DK830" s="359" t="str">
        <f t="shared" si="1193"/>
        <v/>
      </c>
      <c r="DL830" t="str">
        <f t="shared" si="1194"/>
        <v/>
      </c>
      <c r="DM830" t="str">
        <f t="shared" si="1195"/>
        <v/>
      </c>
      <c r="DN830" t="str">
        <f t="shared" si="1196"/>
        <v/>
      </c>
      <c r="DO830" s="359" t="str">
        <f t="shared" si="1197"/>
        <v/>
      </c>
      <c r="DP830" t="str">
        <f t="shared" si="1198"/>
        <v>X</v>
      </c>
      <c r="DQ830" t="str">
        <f t="shared" si="1199"/>
        <v>X</v>
      </c>
      <c r="DR830" t="str">
        <f t="shared" si="1200"/>
        <v>X</v>
      </c>
      <c r="DS830" s="359" t="str">
        <f t="shared" si="1201"/>
        <v>X</v>
      </c>
      <c r="DT830" t="str">
        <f t="shared" si="1202"/>
        <v>X</v>
      </c>
      <c r="DU830" t="str">
        <f t="shared" si="1203"/>
        <v>X</v>
      </c>
      <c r="DV830" t="str">
        <f t="shared" si="1204"/>
        <v>X</v>
      </c>
      <c r="DW830" t="str">
        <f t="shared" si="1205"/>
        <v>X</v>
      </c>
      <c r="DX830" s="359" t="str">
        <f t="shared" si="1206"/>
        <v>X</v>
      </c>
      <c r="DY830" t="str">
        <f t="shared" si="1207"/>
        <v/>
      </c>
      <c r="DZ830" t="str">
        <f t="shared" si="1208"/>
        <v/>
      </c>
      <c r="EA830" t="str">
        <f t="shared" si="1209"/>
        <v/>
      </c>
      <c r="EB830" s="359" t="str">
        <f t="shared" si="1210"/>
        <v/>
      </c>
      <c r="EC830" t="str">
        <f t="shared" si="1211"/>
        <v/>
      </c>
      <c r="ED830" t="str">
        <f t="shared" si="1212"/>
        <v/>
      </c>
      <c r="EE830" t="str">
        <f t="shared" si="1213"/>
        <v/>
      </c>
      <c r="EF830" t="str">
        <f t="shared" si="1214"/>
        <v/>
      </c>
      <c r="EG830" s="359" t="str">
        <f t="shared" si="1215"/>
        <v/>
      </c>
      <c r="EH830" t="str">
        <f t="shared" si="1086"/>
        <v>xCyanthera glossodioides</v>
      </c>
      <c r="EJ830" t="str">
        <f t="shared" si="1152"/>
        <v>Zeuxine oblonga</v>
      </c>
      <c r="EK830" s="100">
        <f t="shared" si="1160"/>
        <v>0</v>
      </c>
      <c r="EL830" s="3">
        <f t="shared" si="1160"/>
        <v>0</v>
      </c>
      <c r="EM830" s="3">
        <f t="shared" si="1160"/>
        <v>0</v>
      </c>
      <c r="EN830" s="3">
        <f t="shared" si="1160"/>
        <v>0</v>
      </c>
      <c r="EO830" s="3">
        <f t="shared" si="1160"/>
        <v>0</v>
      </c>
      <c r="EP830" s="3">
        <f t="shared" si="1160"/>
        <v>0</v>
      </c>
      <c r="EQ830" s="3">
        <f t="shared" si="1160"/>
        <v>1</v>
      </c>
      <c r="ER830" s="3">
        <f t="shared" si="1160"/>
        <v>1</v>
      </c>
      <c r="ES830" s="3">
        <f t="shared" si="1160"/>
        <v>1</v>
      </c>
      <c r="ET830" s="3">
        <f t="shared" si="1160"/>
        <v>0</v>
      </c>
      <c r="EU830" s="3">
        <f t="shared" si="1160"/>
        <v>0</v>
      </c>
      <c r="EV830" s="24">
        <f t="shared" si="1160"/>
        <v>0</v>
      </c>
      <c r="EW830" s="245">
        <f t="shared" si="1084"/>
        <v>3</v>
      </c>
      <c r="EX830" s="262" t="str">
        <f t="shared" si="1083"/>
        <v/>
      </c>
    </row>
    <row r="831" spans="1:154" ht="16.149999999999999" customHeight="1" x14ac:dyDescent="0.25">
      <c r="I831" s="363"/>
      <c r="J831" s="68">
        <f t="shared" si="1154"/>
        <v>2151</v>
      </c>
      <c r="K831" s="413" t="str">
        <f t="shared" si="1085"/>
        <v>Zeuxine sp.</v>
      </c>
      <c r="L831" s="362">
        <v>2151</v>
      </c>
      <c r="M831" s="413" t="s">
        <v>1789</v>
      </c>
      <c r="N831" s="433" t="s">
        <v>67</v>
      </c>
      <c r="O831" s="363" t="str">
        <f t="shared" si="1156"/>
        <v>N</v>
      </c>
      <c r="P831" s="364" t="str">
        <f>_xlfn.CONCAT(M831," ","species")</f>
        <v>Zeuxine species</v>
      </c>
      <c r="Q831" s="364" t="s">
        <v>1055</v>
      </c>
      <c r="R831" s="365" t="s">
        <v>685</v>
      </c>
      <c r="S831" s="365" t="s">
        <v>685</v>
      </c>
      <c r="T831" s="603" t="s">
        <v>48</v>
      </c>
      <c r="U831" s="603" t="s">
        <v>48</v>
      </c>
      <c r="V831" s="603" t="s">
        <v>48</v>
      </c>
      <c r="W831" s="603" t="s">
        <v>48</v>
      </c>
      <c r="X831" s="603" t="s">
        <v>48</v>
      </c>
      <c r="Y831" s="603" t="s">
        <v>48</v>
      </c>
      <c r="Z831" s="603" t="s">
        <v>48</v>
      </c>
      <c r="AA831" s="603" t="s">
        <v>48</v>
      </c>
      <c r="AB831" s="603" t="s">
        <v>48</v>
      </c>
      <c r="AC831" s="603" t="s">
        <v>48</v>
      </c>
      <c r="AD831" s="603" t="s">
        <v>48</v>
      </c>
      <c r="AE831" s="603" t="s">
        <v>48</v>
      </c>
      <c r="AF831" s="605" t="s">
        <v>48</v>
      </c>
      <c r="AG831" s="605" t="s">
        <v>48</v>
      </c>
      <c r="AH831" s="366" t="s">
        <v>685</v>
      </c>
      <c r="AI831" s="363">
        <f>VLOOKUP(AH831,$BX$3:$BY$8,2,FALSE)</f>
        <v>6</v>
      </c>
      <c r="AJ831" s="363">
        <v>0</v>
      </c>
      <c r="AK831" s="413" t="str">
        <f t="shared" si="1079"/>
        <v>None</v>
      </c>
      <c r="AL831" s="413" t="str">
        <f t="shared" si="1080"/>
        <v>None</v>
      </c>
      <c r="AM831" s="486" t="s">
        <v>7613</v>
      </c>
      <c r="AS831" s="69">
        <f t="shared" si="1146"/>
        <v>0</v>
      </c>
      <c r="AT831" s="69">
        <f t="shared" si="1147"/>
        <v>0</v>
      </c>
      <c r="AU831" s="69"/>
      <c r="AV831" s="69"/>
      <c r="AW831" s="81"/>
      <c r="AX831" s="364"/>
      <c r="AY831" s="364" t="e">
        <v>#N/A</v>
      </c>
      <c r="AZ831" s="264" t="s">
        <v>48</v>
      </c>
      <c r="BA831" s="238"/>
      <c r="BB831" s="237" t="str">
        <f t="shared" si="1150"/>
        <v/>
      </c>
      <c r="BC831" s="270">
        <f t="shared" si="1158"/>
        <v>2151</v>
      </c>
      <c r="BD831" t="str">
        <f t="shared" si="1159"/>
        <v>Zeuxine sp.</v>
      </c>
      <c r="BE831" s="367" t="e">
        <f>COUNTIFS(#REF!,L831)</f>
        <v>#REF!</v>
      </c>
      <c r="BF831" s="374" t="str">
        <f t="shared" si="1082"/>
        <v>n</v>
      </c>
      <c r="BG831" s="82"/>
      <c r="BH831" s="375"/>
      <c r="BI831" s="374"/>
      <c r="BJ831" s="403"/>
      <c r="CE831" t="str">
        <f t="shared" si="1151"/>
        <v>Common jewel orchid (Zeuxine oblonga)</v>
      </c>
      <c r="CF831" s="388" t="str">
        <f t="shared" si="1155"/>
        <v>Zeuxine oblonga</v>
      </c>
      <c r="CG831" t="str">
        <f t="shared" si="1163"/>
        <v/>
      </c>
      <c r="CH831" t="str">
        <f t="shared" si="1164"/>
        <v/>
      </c>
      <c r="CI831" t="str">
        <f t="shared" si="1165"/>
        <v/>
      </c>
      <c r="CJ831" t="str">
        <f t="shared" si="1166"/>
        <v/>
      </c>
      <c r="CK831" s="359" t="str">
        <f t="shared" si="1167"/>
        <v/>
      </c>
      <c r="CL831" t="str">
        <f t="shared" si="1168"/>
        <v/>
      </c>
      <c r="CM831" t="str">
        <f t="shared" si="1169"/>
        <v/>
      </c>
      <c r="CN831" t="str">
        <f t="shared" si="1170"/>
        <v/>
      </c>
      <c r="CO831" s="359" t="str">
        <f t="shared" si="1171"/>
        <v/>
      </c>
      <c r="CP831" t="str">
        <f t="shared" si="1172"/>
        <v/>
      </c>
      <c r="CQ831" t="str">
        <f t="shared" si="1173"/>
        <v/>
      </c>
      <c r="CR831" t="str">
        <f t="shared" si="1174"/>
        <v/>
      </c>
      <c r="CS831" s="359" t="str">
        <f t="shared" si="1175"/>
        <v/>
      </c>
      <c r="CT831" t="str">
        <f t="shared" si="1176"/>
        <v/>
      </c>
      <c r="CU831" t="str">
        <f t="shared" si="1177"/>
        <v/>
      </c>
      <c r="CV831" t="str">
        <f t="shared" si="1178"/>
        <v/>
      </c>
      <c r="CW831" t="str">
        <f t="shared" si="1179"/>
        <v/>
      </c>
      <c r="CX831" s="359" t="str">
        <f t="shared" si="1180"/>
        <v/>
      </c>
      <c r="CY831" t="str">
        <f t="shared" si="1181"/>
        <v/>
      </c>
      <c r="CZ831" t="str">
        <f t="shared" si="1182"/>
        <v/>
      </c>
      <c r="DA831" t="str">
        <f t="shared" si="1183"/>
        <v/>
      </c>
      <c r="DB831" s="359" t="str">
        <f t="shared" si="1184"/>
        <v/>
      </c>
      <c r="DC831" t="str">
        <f t="shared" si="1185"/>
        <v/>
      </c>
      <c r="DD831" t="str">
        <f t="shared" si="1186"/>
        <v/>
      </c>
      <c r="DE831" t="str">
        <f t="shared" si="1187"/>
        <v/>
      </c>
      <c r="DF831" s="359" t="str">
        <f t="shared" si="1188"/>
        <v/>
      </c>
      <c r="DG831" t="str">
        <f t="shared" si="1189"/>
        <v>X</v>
      </c>
      <c r="DH831" t="str">
        <f t="shared" si="1190"/>
        <v>X</v>
      </c>
      <c r="DI831" t="str">
        <f t="shared" si="1191"/>
        <v>X</v>
      </c>
      <c r="DJ831" t="str">
        <f t="shared" si="1192"/>
        <v>X</v>
      </c>
      <c r="DK831" s="359" t="str">
        <f t="shared" si="1193"/>
        <v>X</v>
      </c>
      <c r="DL831" t="str">
        <f t="shared" si="1194"/>
        <v>X</v>
      </c>
      <c r="DM831" t="str">
        <f t="shared" si="1195"/>
        <v>X</v>
      </c>
      <c r="DN831" t="str">
        <f t="shared" si="1196"/>
        <v>X</v>
      </c>
      <c r="DO831" s="359" t="str">
        <f t="shared" si="1197"/>
        <v>X</v>
      </c>
      <c r="DP831" t="str">
        <f t="shared" si="1198"/>
        <v>X</v>
      </c>
      <c r="DQ831" t="str">
        <f t="shared" si="1199"/>
        <v>X</v>
      </c>
      <c r="DR831" t="str">
        <f t="shared" si="1200"/>
        <v>X</v>
      </c>
      <c r="DS831" s="359" t="str">
        <f t="shared" si="1201"/>
        <v>X</v>
      </c>
      <c r="DT831" t="str">
        <f t="shared" si="1202"/>
        <v/>
      </c>
      <c r="DU831" t="str">
        <f t="shared" si="1203"/>
        <v/>
      </c>
      <c r="DV831" t="str">
        <f t="shared" si="1204"/>
        <v/>
      </c>
      <c r="DW831" t="str">
        <f t="shared" si="1205"/>
        <v/>
      </c>
      <c r="DX831" s="359" t="str">
        <f t="shared" si="1206"/>
        <v/>
      </c>
      <c r="DY831" t="str">
        <f t="shared" si="1207"/>
        <v/>
      </c>
      <c r="DZ831" t="str">
        <f t="shared" si="1208"/>
        <v/>
      </c>
      <c r="EA831" t="str">
        <f t="shared" si="1209"/>
        <v/>
      </c>
      <c r="EB831" s="359" t="str">
        <f t="shared" si="1210"/>
        <v/>
      </c>
      <c r="EC831" t="str">
        <f t="shared" si="1211"/>
        <v/>
      </c>
      <c r="ED831" t="str">
        <f t="shared" si="1212"/>
        <v/>
      </c>
      <c r="EE831" t="str">
        <f t="shared" si="1213"/>
        <v/>
      </c>
      <c r="EF831" t="str">
        <f t="shared" si="1214"/>
        <v/>
      </c>
      <c r="EG831" s="359" t="str">
        <f t="shared" si="1215"/>
        <v/>
      </c>
      <c r="EH831" t="str">
        <f t="shared" si="1086"/>
        <v>Zeuxine oblonga</v>
      </c>
      <c r="EJ831" t="str">
        <f t="shared" si="1152"/>
        <v>Zeuxine sp.</v>
      </c>
      <c r="EK831" s="100">
        <f t="shared" si="1160"/>
        <v>0</v>
      </c>
      <c r="EL831" s="3">
        <f t="shared" si="1160"/>
        <v>0</v>
      </c>
      <c r="EM831" s="3">
        <f t="shared" si="1160"/>
        <v>0</v>
      </c>
      <c r="EN831" s="3">
        <f t="shared" si="1160"/>
        <v>0</v>
      </c>
      <c r="EO831" s="3">
        <f t="shared" si="1160"/>
        <v>0</v>
      </c>
      <c r="EP831" s="3">
        <f t="shared" si="1160"/>
        <v>0</v>
      </c>
      <c r="EQ831" s="3">
        <f t="shared" si="1160"/>
        <v>0</v>
      </c>
      <c r="ER831" s="3">
        <f t="shared" si="1160"/>
        <v>0</v>
      </c>
      <c r="ES831" s="3">
        <f t="shared" si="1160"/>
        <v>0</v>
      </c>
      <c r="ET831" s="3">
        <f t="shared" si="1160"/>
        <v>0</v>
      </c>
      <c r="EU831" s="3">
        <f t="shared" si="1160"/>
        <v>0</v>
      </c>
      <c r="EV831" s="24">
        <f t="shared" si="1160"/>
        <v>0</v>
      </c>
      <c r="EW831" s="245">
        <f t="shared" si="1084"/>
        <v>0</v>
      </c>
      <c r="EX831" s="262" t="str">
        <f t="shared" si="1083"/>
        <v/>
      </c>
    </row>
    <row r="832" spans="1:154" ht="16.149999999999999" customHeight="1" thickBot="1" x14ac:dyDescent="0.3">
      <c r="I832" s="363"/>
      <c r="J832" s="68">
        <f t="shared" si="1154"/>
        <v>971</v>
      </c>
      <c r="K832" s="413" t="str">
        <f t="shared" si="1085"/>
        <v>None None</v>
      </c>
      <c r="L832" s="362">
        <v>971</v>
      </c>
      <c r="M832" s="413" t="s">
        <v>238</v>
      </c>
      <c r="N832" s="578" t="s">
        <v>238</v>
      </c>
      <c r="O832" s="363"/>
      <c r="P832" s="364"/>
      <c r="Q832" s="364"/>
      <c r="R832" s="365"/>
      <c r="S832" s="365"/>
      <c r="T832" s="603" t="s">
        <v>48</v>
      </c>
      <c r="U832" s="603" t="s">
        <v>48</v>
      </c>
      <c r="V832" s="603" t="s">
        <v>48</v>
      </c>
      <c r="W832" s="603" t="s">
        <v>48</v>
      </c>
      <c r="X832" s="603" t="s">
        <v>48</v>
      </c>
      <c r="Y832" s="603" t="s">
        <v>48</v>
      </c>
      <c r="Z832" s="603" t="s">
        <v>48</v>
      </c>
      <c r="AA832" s="603" t="s">
        <v>48</v>
      </c>
      <c r="AB832" s="603" t="s">
        <v>48</v>
      </c>
      <c r="AC832" s="603" t="s">
        <v>48</v>
      </c>
      <c r="AD832" s="603" t="s">
        <v>48</v>
      </c>
      <c r="AE832" s="603" t="s">
        <v>48</v>
      </c>
      <c r="AF832" s="605" t="s">
        <v>48</v>
      </c>
      <c r="AG832" s="605" t="s">
        <v>48</v>
      </c>
      <c r="AH832" s="366"/>
      <c r="AI832" s="363"/>
      <c r="AJ832" s="363">
        <v>0</v>
      </c>
      <c r="AK832" s="413" t="str">
        <f t="shared" si="1079"/>
        <v>None</v>
      </c>
      <c r="AL832" s="413" t="str">
        <f t="shared" si="1080"/>
        <v>None</v>
      </c>
      <c r="AM832" s="486" t="s">
        <v>238</v>
      </c>
      <c r="AS832" s="69"/>
      <c r="AT832" s="69"/>
      <c r="AU832" s="69"/>
      <c r="AV832" s="69"/>
      <c r="AW832" s="81"/>
      <c r="AX832" s="364"/>
      <c r="AY832" s="364"/>
      <c r="BA832" s="238"/>
      <c r="BB832" s="237" t="str">
        <f t="shared" si="1150"/>
        <v/>
      </c>
      <c r="BC832" s="270">
        <f t="shared" si="1158"/>
        <v>971</v>
      </c>
      <c r="BD832" t="str">
        <f t="shared" si="1159"/>
        <v>None None</v>
      </c>
      <c r="BE832" s="367" t="e">
        <f>COUNTIFS(#REF!,L832)</f>
        <v>#REF!</v>
      </c>
      <c r="BF832" s="374" t="str">
        <f t="shared" si="1082"/>
        <v>y</v>
      </c>
      <c r="BG832" s="82"/>
      <c r="BH832" s="375"/>
      <c r="BI832" s="374"/>
      <c r="BJ832" s="403"/>
      <c r="CE832" t="str">
        <f t="shared" si="1151"/>
        <v>Zeuxine species (Zeuxine sp.)</v>
      </c>
      <c r="CF832" s="388" t="str">
        <f t="shared" si="1155"/>
        <v>Zeuxine sp.</v>
      </c>
      <c r="CG832" t="str">
        <f t="shared" si="1163"/>
        <v/>
      </c>
      <c r="CH832" t="str">
        <f t="shared" si="1164"/>
        <v/>
      </c>
      <c r="CI832" t="str">
        <f t="shared" si="1165"/>
        <v/>
      </c>
      <c r="CJ832" t="str">
        <f t="shared" si="1166"/>
        <v/>
      </c>
      <c r="CK832" s="359" t="str">
        <f t="shared" si="1167"/>
        <v/>
      </c>
      <c r="CL832" t="str">
        <f t="shared" si="1168"/>
        <v/>
      </c>
      <c r="CM832" t="str">
        <f t="shared" si="1169"/>
        <v/>
      </c>
      <c r="CN832" t="str">
        <f t="shared" si="1170"/>
        <v/>
      </c>
      <c r="CO832" s="359" t="str">
        <f t="shared" si="1171"/>
        <v/>
      </c>
      <c r="CP832" t="str">
        <f t="shared" si="1172"/>
        <v/>
      </c>
      <c r="CQ832" t="str">
        <f t="shared" si="1173"/>
        <v/>
      </c>
      <c r="CR832" t="str">
        <f t="shared" si="1174"/>
        <v/>
      </c>
      <c r="CS832" s="359" t="str">
        <f t="shared" si="1175"/>
        <v/>
      </c>
      <c r="CT832" t="str">
        <f t="shared" si="1176"/>
        <v/>
      </c>
      <c r="CU832" t="str">
        <f t="shared" si="1177"/>
        <v/>
      </c>
      <c r="CV832" t="str">
        <f t="shared" si="1178"/>
        <v/>
      </c>
      <c r="CW832" t="str">
        <f t="shared" si="1179"/>
        <v/>
      </c>
      <c r="CX832" s="359" t="str">
        <f t="shared" si="1180"/>
        <v/>
      </c>
      <c r="CY832" t="str">
        <f t="shared" si="1181"/>
        <v/>
      </c>
      <c r="CZ832" t="str">
        <f t="shared" si="1182"/>
        <v/>
      </c>
      <c r="DA832" t="str">
        <f t="shared" si="1183"/>
        <v/>
      </c>
      <c r="DB832" s="359" t="str">
        <f t="shared" si="1184"/>
        <v/>
      </c>
      <c r="DC832" t="str">
        <f t="shared" si="1185"/>
        <v/>
      </c>
      <c r="DD832" t="str">
        <f t="shared" si="1186"/>
        <v/>
      </c>
      <c r="DE832" t="str">
        <f t="shared" si="1187"/>
        <v/>
      </c>
      <c r="DF832" s="359" t="str">
        <f t="shared" si="1188"/>
        <v/>
      </c>
      <c r="DG832" t="str">
        <f t="shared" si="1189"/>
        <v/>
      </c>
      <c r="DH832" t="str">
        <f t="shared" si="1190"/>
        <v/>
      </c>
      <c r="DI832" t="str">
        <f t="shared" si="1191"/>
        <v/>
      </c>
      <c r="DJ832" t="str">
        <f t="shared" si="1192"/>
        <v/>
      </c>
      <c r="DK832" s="359" t="str">
        <f t="shared" si="1193"/>
        <v/>
      </c>
      <c r="DL832" t="str">
        <f t="shared" si="1194"/>
        <v/>
      </c>
      <c r="DM832" t="str">
        <f t="shared" si="1195"/>
        <v/>
      </c>
      <c r="DN832" t="str">
        <f t="shared" si="1196"/>
        <v/>
      </c>
      <c r="DO832" s="359" t="str">
        <f t="shared" si="1197"/>
        <v/>
      </c>
      <c r="DP832" t="str">
        <f t="shared" si="1198"/>
        <v/>
      </c>
      <c r="DQ832" t="str">
        <f t="shared" si="1199"/>
        <v/>
      </c>
      <c r="DR832" t="str">
        <f t="shared" si="1200"/>
        <v/>
      </c>
      <c r="DS832" s="359" t="str">
        <f t="shared" si="1201"/>
        <v/>
      </c>
      <c r="DT832" t="str">
        <f t="shared" si="1202"/>
        <v/>
      </c>
      <c r="DU832" t="str">
        <f t="shared" si="1203"/>
        <v/>
      </c>
      <c r="DV832" t="str">
        <f t="shared" si="1204"/>
        <v/>
      </c>
      <c r="DW832" t="str">
        <f t="shared" si="1205"/>
        <v/>
      </c>
      <c r="DX832" s="359" t="str">
        <f t="shared" si="1206"/>
        <v/>
      </c>
      <c r="DY832" t="str">
        <f t="shared" si="1207"/>
        <v/>
      </c>
      <c r="DZ832" t="str">
        <f t="shared" si="1208"/>
        <v/>
      </c>
      <c r="EA832" t="str">
        <f t="shared" si="1209"/>
        <v/>
      </c>
      <c r="EB832" s="359" t="str">
        <f t="shared" si="1210"/>
        <v/>
      </c>
      <c r="EC832" t="str">
        <f t="shared" si="1211"/>
        <v/>
      </c>
      <c r="ED832" t="str">
        <f t="shared" si="1212"/>
        <v/>
      </c>
      <c r="EE832" t="str">
        <f t="shared" si="1213"/>
        <v/>
      </c>
      <c r="EF832" t="str">
        <f t="shared" si="1214"/>
        <v/>
      </c>
      <c r="EG832" s="359" t="str">
        <f t="shared" si="1215"/>
        <v/>
      </c>
      <c r="EH832" t="str">
        <f t="shared" si="1086"/>
        <v>Zeuxine sp.</v>
      </c>
      <c r="EJ832" t="str">
        <f t="shared" si="1152"/>
        <v>None None</v>
      </c>
      <c r="EK832" s="100">
        <f t="shared" si="1160"/>
        <v>0</v>
      </c>
      <c r="EL832" s="3">
        <f t="shared" si="1160"/>
        <v>0</v>
      </c>
      <c r="EM832" s="3">
        <f t="shared" si="1160"/>
        <v>0</v>
      </c>
      <c r="EN832" s="3">
        <f t="shared" si="1160"/>
        <v>0</v>
      </c>
      <c r="EO832" s="3">
        <f t="shared" si="1160"/>
        <v>0</v>
      </c>
      <c r="EP832" s="3">
        <f t="shared" si="1160"/>
        <v>0</v>
      </c>
      <c r="EQ832" s="3">
        <f t="shared" si="1160"/>
        <v>0</v>
      </c>
      <c r="ER832" s="3">
        <f t="shared" si="1160"/>
        <v>0</v>
      </c>
      <c r="ES832" s="3">
        <f t="shared" si="1160"/>
        <v>0</v>
      </c>
      <c r="ET832" s="3">
        <f t="shared" si="1160"/>
        <v>0</v>
      </c>
      <c r="EU832" s="3">
        <f t="shared" si="1160"/>
        <v>0</v>
      </c>
      <c r="EV832" s="24">
        <f t="shared" si="1160"/>
        <v>0</v>
      </c>
      <c r="EW832" s="245">
        <f t="shared" si="1084"/>
        <v>0</v>
      </c>
      <c r="EX832" s="262" t="str">
        <f t="shared" si="1083"/>
        <v/>
      </c>
    </row>
    <row r="833" spans="1:153" ht="16.149999999999999" customHeight="1" thickBot="1" x14ac:dyDescent="0.3">
      <c r="A833" s="458"/>
      <c r="B833" s="458"/>
      <c r="C833" s="458"/>
      <c r="D833" s="458"/>
      <c r="E833" s="458"/>
      <c r="I833" s="363"/>
      <c r="J833" s="458"/>
      <c r="K833" s="458"/>
      <c r="L833" s="458"/>
      <c r="M833" s="458"/>
      <c r="N833" s="458"/>
      <c r="O833" s="458"/>
      <c r="P833" s="458"/>
      <c r="Q833" s="458"/>
      <c r="R833" s="458"/>
      <c r="S833" s="458"/>
      <c r="T833" s="3"/>
      <c r="U833" s="3"/>
      <c r="V833" s="3"/>
      <c r="W833" s="3"/>
      <c r="X833" s="3"/>
      <c r="Y833" s="3"/>
      <c r="Z833" s="3"/>
      <c r="AA833" s="3"/>
      <c r="AB833" s="3"/>
      <c r="AC833" s="3"/>
      <c r="AD833" s="3"/>
      <c r="AE833" s="3"/>
      <c r="AF833" s="3"/>
      <c r="AG833" s="3"/>
      <c r="AH833" s="458"/>
      <c r="AI833" s="458"/>
      <c r="AJ833" s="458"/>
      <c r="AK833" s="561"/>
      <c r="AL833" s="561"/>
      <c r="AM833" s="458"/>
      <c r="AN833" s="458"/>
      <c r="AO833" s="458"/>
      <c r="AP833" s="458"/>
      <c r="AQ833" s="458"/>
      <c r="AR833" s="458"/>
      <c r="AS833" s="458"/>
      <c r="AT833" s="458"/>
      <c r="AU833" s="458"/>
      <c r="AV833" s="458"/>
      <c r="AW833" s="458"/>
      <c r="AX833" s="458"/>
      <c r="AY833" s="458"/>
      <c r="AZ833" s="458"/>
      <c r="BA833" s="458"/>
      <c r="BB833" s="458"/>
      <c r="BC833" s="458"/>
      <c r="BD833" s="458"/>
      <c r="BE833" s="458"/>
      <c r="BF833" s="458"/>
      <c r="BG833" s="82"/>
      <c r="BH833" s="375"/>
      <c r="BI833" s="374"/>
      <c r="BJ833" s="403"/>
      <c r="CE833" t="str">
        <f t="shared" si="1151"/>
        <v xml:space="preserve"> (None None)</v>
      </c>
      <c r="CF833" s="388" t="str">
        <f t="shared" si="1155"/>
        <v>None None</v>
      </c>
      <c r="CG833" t="str">
        <f t="shared" si="1163"/>
        <v/>
      </c>
      <c r="CH833" t="str">
        <f t="shared" si="1164"/>
        <v/>
      </c>
      <c r="CI833" t="str">
        <f t="shared" si="1165"/>
        <v/>
      </c>
      <c r="CJ833" t="str">
        <f t="shared" si="1166"/>
        <v/>
      </c>
      <c r="CK833" s="359" t="str">
        <f t="shared" si="1167"/>
        <v/>
      </c>
      <c r="CL833" t="str">
        <f t="shared" si="1168"/>
        <v/>
      </c>
      <c r="CM833" t="str">
        <f t="shared" si="1169"/>
        <v/>
      </c>
      <c r="CN833" t="str">
        <f t="shared" si="1170"/>
        <v/>
      </c>
      <c r="CO833" s="359" t="str">
        <f t="shared" si="1171"/>
        <v/>
      </c>
      <c r="CP833" t="str">
        <f t="shared" si="1172"/>
        <v/>
      </c>
      <c r="CQ833" t="str">
        <f t="shared" si="1173"/>
        <v/>
      </c>
      <c r="CR833" t="str">
        <f t="shared" si="1174"/>
        <v/>
      </c>
      <c r="CS833" s="359" t="str">
        <f t="shared" si="1175"/>
        <v/>
      </c>
      <c r="CT833" t="str">
        <f t="shared" si="1176"/>
        <v/>
      </c>
      <c r="CU833" t="str">
        <f t="shared" si="1177"/>
        <v/>
      </c>
      <c r="CV833" t="str">
        <f t="shared" si="1178"/>
        <v/>
      </c>
      <c r="CW833" t="str">
        <f t="shared" si="1179"/>
        <v/>
      </c>
      <c r="CX833" s="359" t="str">
        <f t="shared" si="1180"/>
        <v/>
      </c>
      <c r="CY833" t="str">
        <f t="shared" si="1181"/>
        <v/>
      </c>
      <c r="CZ833" t="str">
        <f t="shared" si="1182"/>
        <v/>
      </c>
      <c r="DA833" t="str">
        <f t="shared" si="1183"/>
        <v/>
      </c>
      <c r="DB833" s="359" t="str">
        <f t="shared" si="1184"/>
        <v/>
      </c>
      <c r="DC833" t="str">
        <f t="shared" si="1185"/>
        <v/>
      </c>
      <c r="DD833" t="str">
        <f t="shared" si="1186"/>
        <v/>
      </c>
      <c r="DE833" t="str">
        <f t="shared" si="1187"/>
        <v/>
      </c>
      <c r="DF833" s="359" t="str">
        <f t="shared" si="1188"/>
        <v/>
      </c>
      <c r="DG833" t="str">
        <f t="shared" si="1189"/>
        <v/>
      </c>
      <c r="DH833" t="str">
        <f t="shared" si="1190"/>
        <v/>
      </c>
      <c r="DI833" t="str">
        <f t="shared" si="1191"/>
        <v/>
      </c>
      <c r="DJ833" t="str">
        <f t="shared" si="1192"/>
        <v/>
      </c>
      <c r="DK833" s="359" t="str">
        <f t="shared" si="1193"/>
        <v/>
      </c>
      <c r="DL833" t="str">
        <f t="shared" si="1194"/>
        <v/>
      </c>
      <c r="DM833" t="str">
        <f t="shared" si="1195"/>
        <v/>
      </c>
      <c r="DN833" t="str">
        <f t="shared" si="1196"/>
        <v/>
      </c>
      <c r="DO833" s="359" t="str">
        <f t="shared" si="1197"/>
        <v/>
      </c>
      <c r="DP833" t="str">
        <f t="shared" si="1198"/>
        <v/>
      </c>
      <c r="DQ833" t="str">
        <f t="shared" si="1199"/>
        <v/>
      </c>
      <c r="DR833" t="str">
        <f t="shared" si="1200"/>
        <v/>
      </c>
      <c r="DS833" s="359" t="str">
        <f t="shared" si="1201"/>
        <v/>
      </c>
      <c r="DT833" t="str">
        <f t="shared" si="1202"/>
        <v/>
      </c>
      <c r="DU833" t="str">
        <f t="shared" si="1203"/>
        <v/>
      </c>
      <c r="DV833" t="str">
        <f t="shared" si="1204"/>
        <v/>
      </c>
      <c r="DW833" t="str">
        <f t="shared" si="1205"/>
        <v/>
      </c>
      <c r="DX833" s="359" t="str">
        <f t="shared" si="1206"/>
        <v/>
      </c>
      <c r="DY833" t="str">
        <f t="shared" si="1207"/>
        <v/>
      </c>
      <c r="DZ833" t="str">
        <f t="shared" si="1208"/>
        <v/>
      </c>
      <c r="EA833" t="str">
        <f t="shared" si="1209"/>
        <v/>
      </c>
      <c r="EB833" s="359" t="str">
        <f t="shared" si="1210"/>
        <v/>
      </c>
      <c r="EC833" t="str">
        <f t="shared" si="1211"/>
        <v/>
      </c>
      <c r="ED833" t="str">
        <f t="shared" si="1212"/>
        <v/>
      </c>
      <c r="EE833" t="str">
        <f t="shared" si="1213"/>
        <v/>
      </c>
      <c r="EF833" t="str">
        <f t="shared" si="1214"/>
        <v/>
      </c>
      <c r="EG833" s="359" t="str">
        <f t="shared" si="1215"/>
        <v/>
      </c>
      <c r="EH833" t="str">
        <f t="shared" si="1086"/>
        <v>None None</v>
      </c>
      <c r="EJ833">
        <f t="shared" si="1152"/>
        <v>0</v>
      </c>
      <c r="EK833" s="101">
        <f t="shared" si="1160"/>
        <v>0</v>
      </c>
      <c r="EL833" s="396">
        <f t="shared" si="1160"/>
        <v>0</v>
      </c>
      <c r="EM833" s="396">
        <f t="shared" si="1160"/>
        <v>0</v>
      </c>
      <c r="EN833" s="396">
        <f t="shared" si="1160"/>
        <v>0</v>
      </c>
      <c r="EO833" s="396">
        <f t="shared" si="1160"/>
        <v>0</v>
      </c>
      <c r="EP833" s="396">
        <f t="shared" si="1160"/>
        <v>0</v>
      </c>
      <c r="EQ833" s="396">
        <f t="shared" si="1160"/>
        <v>0</v>
      </c>
      <c r="ER833" s="396">
        <f t="shared" si="1160"/>
        <v>0</v>
      </c>
      <c r="ES833" s="396">
        <f t="shared" si="1160"/>
        <v>0</v>
      </c>
      <c r="ET833" s="396">
        <f t="shared" si="1160"/>
        <v>0</v>
      </c>
      <c r="EU833" s="396">
        <f t="shared" si="1160"/>
        <v>0</v>
      </c>
      <c r="EV833" s="25">
        <f t="shared" si="1160"/>
        <v>0</v>
      </c>
      <c r="EW833" s="245">
        <f t="shared" si="1084"/>
        <v>0</v>
      </c>
    </row>
    <row r="834" spans="1:153" ht="16.149999999999999" customHeight="1" x14ac:dyDescent="0.25">
      <c r="A834"/>
      <c r="D834"/>
      <c r="E834"/>
      <c r="K834" s="413" t="str">
        <f>CONCATENATE(M834," ",N834)</f>
        <v xml:space="preserve"> </v>
      </c>
      <c r="L834" s="372"/>
      <c r="M834" s="413"/>
      <c r="N834" s="512"/>
      <c r="O834" s="363"/>
      <c r="P834" s="70"/>
      <c r="Q834" s="459" t="s">
        <v>3467</v>
      </c>
      <c r="R834" s="460">
        <v>42948</v>
      </c>
      <c r="S834" s="460">
        <v>42962</v>
      </c>
      <c r="T834" s="604"/>
      <c r="U834" s="604"/>
      <c r="V834" s="604"/>
      <c r="W834" s="604"/>
      <c r="X834" s="604"/>
      <c r="Y834" s="604"/>
      <c r="Z834" s="604"/>
      <c r="AA834" s="604"/>
      <c r="AB834" s="604"/>
      <c r="AC834" s="604"/>
      <c r="AD834" s="604"/>
      <c r="AE834" s="604"/>
      <c r="AF834" s="604"/>
      <c r="AG834" s="604"/>
      <c r="AH834" s="461" t="s">
        <v>685</v>
      </c>
      <c r="AI834" s="462">
        <f>VLOOKUP(AH834,$BX$3:$BY$8,2,FALSE)</f>
        <v>6</v>
      </c>
      <c r="AJ834" s="462"/>
      <c r="AK834" s="562"/>
      <c r="AL834" s="562"/>
      <c r="AM834" s="363">
        <v>0</v>
      </c>
      <c r="AN834" s="364" t="s">
        <v>3468</v>
      </c>
      <c r="AS834" s="69">
        <f>IFERROR(WEEKNUM(R834,2),0)</f>
        <v>32</v>
      </c>
      <c r="AT834" s="69">
        <f>IFERROR(IF(WEEKNUM(S834)&lt;WEEKNUM(R834),WEEKNUM(S834)+52,WEEKNUM(S834)),0)</f>
        <v>33</v>
      </c>
      <c r="AU834" s="69"/>
      <c r="AV834" s="69"/>
      <c r="AW834" s="81"/>
      <c r="AX834" s="70" t="s">
        <v>48</v>
      </c>
      <c r="AY834" s="364"/>
      <c r="AZ834" s="264" t="str">
        <f>IFERROR(VLOOKUP(K834,[2]Sheet1!$A$2:$F$31,6,FALSE),"")</f>
        <v/>
      </c>
      <c r="BA834" s="81"/>
      <c r="BC834" s="267"/>
      <c r="BD834" s="21"/>
      <c r="BE834" s="266"/>
      <c r="BF834" s="21"/>
      <c r="BG834" s="458"/>
      <c r="BH834" s="458"/>
      <c r="BI834" s="458"/>
      <c r="BJ834" s="458"/>
      <c r="BK834" s="458"/>
      <c r="BL834" s="458"/>
      <c r="BM834" s="458"/>
      <c r="BN834" s="458"/>
      <c r="BO834" s="458"/>
      <c r="BP834" s="458"/>
      <c r="BQ834" s="458"/>
      <c r="BR834" s="458"/>
      <c r="BS834" s="458"/>
      <c r="BT834" s="458"/>
      <c r="BU834" s="458"/>
      <c r="BV834" s="458"/>
      <c r="BW834" s="458"/>
      <c r="BX834" s="458"/>
      <c r="BY834" s="458"/>
      <c r="BZ834" s="458"/>
      <c r="CA834" s="458"/>
      <c r="CB834" s="458"/>
      <c r="CC834" s="458"/>
      <c r="CD834" s="458"/>
    </row>
    <row r="835" spans="1:153" ht="16.149999999999999" customHeight="1" x14ac:dyDescent="0.25">
      <c r="F835"/>
      <c r="G835"/>
      <c r="H835"/>
      <c r="I835"/>
      <c r="K835" s="413" t="str">
        <f>CONCATENATE(M835," ",N835)</f>
        <v xml:space="preserve"> </v>
      </c>
      <c r="L835" s="372"/>
      <c r="M835" s="413"/>
      <c r="N835" s="252"/>
      <c r="O835" s="363"/>
      <c r="P835" s="265"/>
      <c r="Q835" s="459" t="s">
        <v>3469</v>
      </c>
      <c r="R835" s="460">
        <v>42887</v>
      </c>
      <c r="S835" s="460">
        <v>42947</v>
      </c>
      <c r="T835" s="604"/>
      <c r="U835" s="604"/>
      <c r="V835" s="604"/>
      <c r="W835" s="604"/>
      <c r="X835" s="604"/>
      <c r="Y835" s="604"/>
      <c r="Z835" s="604"/>
      <c r="AA835" s="604"/>
      <c r="AB835" s="604"/>
      <c r="AC835" s="604"/>
      <c r="AD835" s="604"/>
      <c r="AE835" s="604"/>
      <c r="AF835" s="604"/>
      <c r="AG835" s="604"/>
      <c r="AH835" s="461" t="s">
        <v>685</v>
      </c>
      <c r="AI835" s="462">
        <f>VLOOKUP(AH835,$BX$3:$BY$8,2,FALSE)</f>
        <v>6</v>
      </c>
      <c r="AJ835" s="462"/>
      <c r="AK835" s="562"/>
      <c r="AL835" s="562"/>
      <c r="AM835" s="462">
        <v>0</v>
      </c>
      <c r="AN835" s="70" t="s">
        <v>3470</v>
      </c>
      <c r="AS835" s="69">
        <f>IFERROR(WEEKNUM(R835,2),0)</f>
        <v>23</v>
      </c>
      <c r="AT835" s="69">
        <f>IFERROR(IF(WEEKNUM(S835)&lt;WEEKNUM(R835),WEEKNUM(S835)+52,WEEKNUM(S835)),0)</f>
        <v>31</v>
      </c>
      <c r="AU835" s="69"/>
      <c r="AV835" s="69"/>
      <c r="AW835" s="81"/>
      <c r="AX835" s="265" t="s">
        <v>3471</v>
      </c>
      <c r="AY835" s="364"/>
      <c r="AZ835" s="264" t="str">
        <f>IFERROR(VLOOKUP(K835,[2]Sheet1!$A$2:$F$31,6,FALSE),"")</f>
        <v/>
      </c>
      <c r="BA835" s="81"/>
      <c r="BC835" s="5"/>
      <c r="BD835" s="16" t="str">
        <f>BB2</f>
        <v>subsp.</v>
      </c>
      <c r="BE835" s="356" t="e">
        <f>SUM(BE3:BE833)</f>
        <v>#REF!</v>
      </c>
      <c r="BF835" s="356" t="s">
        <v>3476</v>
      </c>
    </row>
    <row r="836" spans="1:153" ht="16.149999999999999" customHeight="1" x14ac:dyDescent="0.25">
      <c r="K836" s="413" t="str">
        <f>CONCATENATE(M836," ",N836)</f>
        <v xml:space="preserve"> </v>
      </c>
      <c r="L836" s="372"/>
      <c r="M836" s="413"/>
      <c r="N836" s="252"/>
      <c r="O836" s="462"/>
      <c r="P836" s="265"/>
      <c r="Q836" s="459" t="s">
        <v>2100</v>
      </c>
      <c r="R836" s="460">
        <v>42979</v>
      </c>
      <c r="S836" s="460">
        <v>43039</v>
      </c>
      <c r="T836" s="604"/>
      <c r="U836" s="604"/>
      <c r="V836" s="604"/>
      <c r="W836" s="604"/>
      <c r="X836" s="604"/>
      <c r="Y836" s="604"/>
      <c r="Z836" s="604"/>
      <c r="AA836" s="604"/>
      <c r="AB836" s="604"/>
      <c r="AC836" s="604"/>
      <c r="AD836" s="604"/>
      <c r="AE836" s="604"/>
      <c r="AF836" s="604"/>
      <c r="AG836" s="604"/>
      <c r="AH836" s="461" t="s">
        <v>685</v>
      </c>
      <c r="AI836" s="462">
        <f>VLOOKUP(AH836,$BX$3:$BY$8,2,FALSE)</f>
        <v>6</v>
      </c>
      <c r="AJ836" s="462"/>
      <c r="AK836" s="562"/>
      <c r="AL836" s="562"/>
      <c r="AM836" s="462">
        <v>0</v>
      </c>
      <c r="AN836" s="70" t="s">
        <v>3472</v>
      </c>
      <c r="AS836" s="69">
        <f>IFERROR(WEEKNUM(R836,2),0)</f>
        <v>36</v>
      </c>
      <c r="AT836" s="69">
        <f>IFERROR(IF(WEEKNUM(S836)&lt;WEEKNUM(R836),WEEKNUM(S836)+52,WEEKNUM(S836)),0)</f>
        <v>44</v>
      </c>
      <c r="AU836" s="69"/>
      <c r="AV836" s="69"/>
      <c r="AW836" s="81"/>
      <c r="AX836" s="265" t="s">
        <v>3473</v>
      </c>
      <c r="AY836" s="364"/>
      <c r="AZ836" s="264" t="str">
        <f>IFERROR(VLOOKUP(K836,[2]Sheet1!$A$2:$F$31,6,FALSE),"")</f>
        <v/>
      </c>
      <c r="BA836" s="81"/>
      <c r="BE836" s="356" t="e">
        <f>SUMIF(BF3:BF833,BF836,BE3:BE833)</f>
        <v>#REF!</v>
      </c>
      <c r="BF836" s="356" t="s">
        <v>3477</v>
      </c>
    </row>
    <row r="837" spans="1:153" ht="16.149999999999999" customHeight="1" x14ac:dyDescent="0.25">
      <c r="K837" s="413" t="str">
        <f>CONCATENATE(M837," ",N837)</f>
        <v xml:space="preserve"> </v>
      </c>
      <c r="L837" s="372"/>
      <c r="M837" s="413"/>
      <c r="N837" s="252"/>
      <c r="O837" s="462"/>
      <c r="P837" s="265"/>
      <c r="Q837" s="459" t="s">
        <v>3056</v>
      </c>
      <c r="R837" s="460">
        <v>42931</v>
      </c>
      <c r="S837" s="460">
        <v>42979</v>
      </c>
      <c r="T837" s="604"/>
      <c r="U837" s="604"/>
      <c r="V837" s="604"/>
      <c r="W837" s="604"/>
      <c r="X837" s="604"/>
      <c r="Y837" s="604"/>
      <c r="Z837" s="604"/>
      <c r="AA837" s="604"/>
      <c r="AB837" s="604"/>
      <c r="AC837" s="604"/>
      <c r="AD837" s="604"/>
      <c r="AE837" s="604"/>
      <c r="AF837" s="604"/>
      <c r="AG837" s="604"/>
      <c r="AH837" s="461" t="s">
        <v>685</v>
      </c>
      <c r="AI837" s="462">
        <f>VLOOKUP(AH837,$BX$3:$BY$8,2,FALSE)</f>
        <v>6</v>
      </c>
      <c r="AJ837" s="462"/>
      <c r="AK837" s="562"/>
      <c r="AL837" s="562"/>
      <c r="AM837" s="462">
        <v>0</v>
      </c>
      <c r="AN837" s="70" t="s">
        <v>3474</v>
      </c>
      <c r="AS837" s="69">
        <f>IFERROR(WEEKNUM(R837,2),0)</f>
        <v>29</v>
      </c>
      <c r="AT837" s="69">
        <f>IFERROR(IF(WEEKNUM(S837)&lt;WEEKNUM(R837),WEEKNUM(S837)+52,WEEKNUM(S837)),0)</f>
        <v>35</v>
      </c>
      <c r="AU837" s="69"/>
      <c r="AV837" s="69"/>
      <c r="AW837" s="81"/>
      <c r="AX837" s="265" t="s">
        <v>3475</v>
      </c>
      <c r="AY837" s="364"/>
      <c r="AZ837" s="264" t="str">
        <f>IFERROR(VLOOKUP(K837,[2]Sheet1!$A$2:$F$31,6,FALSE),"")</f>
        <v/>
      </c>
      <c r="BA837" s="81"/>
    </row>
    <row r="838" spans="1:153" ht="16.149999999999999" customHeight="1" x14ac:dyDescent="0.25">
      <c r="K838" s="413"/>
      <c r="L838" s="372"/>
      <c r="M838" s="413"/>
      <c r="N838" s="81"/>
      <c r="O838" s="363"/>
      <c r="R838" s="365"/>
      <c r="S838" s="365"/>
      <c r="T838" s="603"/>
      <c r="U838" s="603"/>
      <c r="V838" s="603"/>
      <c r="W838" s="603"/>
      <c r="X838" s="603"/>
      <c r="Y838" s="603"/>
      <c r="Z838" s="603"/>
      <c r="AA838" s="603"/>
      <c r="AB838" s="603"/>
      <c r="AC838" s="603"/>
      <c r="AD838" s="603"/>
      <c r="AE838" s="603"/>
      <c r="AF838" s="603"/>
      <c r="AG838" s="603"/>
    </row>
    <row r="839" spans="1:153" ht="16.149999999999999" customHeight="1" x14ac:dyDescent="0.25">
      <c r="K839" s="413"/>
      <c r="L839" s="372"/>
      <c r="M839" s="413"/>
      <c r="N839" s="81"/>
      <c r="O839" s="363"/>
      <c r="R839" s="365"/>
      <c r="S839" s="365"/>
      <c r="T839" s="603"/>
      <c r="U839" s="603"/>
      <c r="V839" s="603"/>
      <c r="W839" s="603"/>
      <c r="X839" s="603"/>
      <c r="Y839" s="603"/>
      <c r="Z839" s="603"/>
      <c r="AA839" s="603"/>
      <c r="AB839" s="603"/>
      <c r="AC839" s="603"/>
      <c r="AD839" s="603"/>
      <c r="AE839" s="603"/>
      <c r="AF839" s="603"/>
      <c r="AG839" s="603"/>
      <c r="BG839" s="267"/>
    </row>
    <row r="840" spans="1:153" ht="60.75" customHeight="1" x14ac:dyDescent="0.25">
      <c r="K840" s="413"/>
      <c r="L840" s="372"/>
      <c r="M840" s="413"/>
      <c r="N840" s="81"/>
      <c r="O840" s="363"/>
      <c r="R840" s="365"/>
      <c r="S840" s="365"/>
      <c r="T840" s="603"/>
      <c r="U840" s="603"/>
      <c r="V840" s="603"/>
      <c r="W840" s="603"/>
      <c r="X840" s="603"/>
      <c r="Y840" s="603"/>
      <c r="Z840" s="603"/>
      <c r="AA840" s="603"/>
      <c r="AB840" s="603"/>
      <c r="AC840" s="603"/>
      <c r="AD840" s="603"/>
      <c r="AE840" s="603"/>
      <c r="AF840" s="603"/>
      <c r="AG840" s="603"/>
    </row>
    <row r="841" spans="1:153" ht="16.149999999999999" customHeight="1" thickBot="1" x14ac:dyDescent="0.3">
      <c r="K841" s="413"/>
      <c r="L841" s="372"/>
      <c r="M841" s="413"/>
      <c r="N841" s="81"/>
      <c r="O841" s="363"/>
      <c r="R841" s="365"/>
      <c r="S841" s="365"/>
      <c r="T841" s="603"/>
      <c r="U841" s="603"/>
      <c r="V841" s="603"/>
      <c r="W841" s="603"/>
      <c r="X841" s="603"/>
      <c r="Y841" s="603"/>
      <c r="Z841" s="603"/>
      <c r="AA841" s="603"/>
      <c r="AB841" s="603"/>
      <c r="AC841" s="603"/>
      <c r="AD841" s="603"/>
      <c r="AE841" s="603"/>
      <c r="AF841" s="603"/>
      <c r="AG841" s="603"/>
    </row>
    <row r="842" spans="1:153" ht="16.149999999999999" customHeight="1" thickBot="1" x14ac:dyDescent="0.3">
      <c r="L842" s="555"/>
      <c r="M842" s="556" t="s">
        <v>3478</v>
      </c>
      <c r="O842" s="363"/>
      <c r="R842" s="365"/>
      <c r="S842" s="365"/>
      <c r="T842" s="603"/>
      <c r="U842" s="603"/>
      <c r="V842" s="603"/>
      <c r="W842" s="603"/>
      <c r="X842" s="603"/>
      <c r="Y842" s="603"/>
      <c r="Z842" s="603"/>
      <c r="AA842" s="603"/>
      <c r="AB842" s="603"/>
      <c r="AC842" s="603"/>
      <c r="AD842" s="603"/>
      <c r="AE842" s="603"/>
      <c r="AF842" s="603"/>
      <c r="AG842" s="603"/>
    </row>
    <row r="843" spans="1:153" ht="16.149999999999999" customHeight="1" x14ac:dyDescent="0.25">
      <c r="K843" s="95">
        <v>400</v>
      </c>
      <c r="L843" s="266">
        <f t="shared" ref="L843:L906" si="1216">IFERROR(VLOOKUP(K843,$L$3:$L$841,1,FALSE),"FREE")</f>
        <v>400</v>
      </c>
      <c r="M843" s="267" t="str">
        <f t="shared" ref="M843:M906" si="1217">IFERROR(VLOOKUP(K843,$J$3:$K$841,2,FALSE),"FREE")</f>
        <v>Pterostylis crebriflora</v>
      </c>
      <c r="O843" s="363"/>
      <c r="P843" s="372"/>
      <c r="R843" s="365"/>
      <c r="S843" s="365"/>
      <c r="T843" s="603"/>
      <c r="U843" s="603"/>
      <c r="V843" s="603"/>
      <c r="W843" s="603"/>
      <c r="X843" s="603"/>
      <c r="Y843" s="603"/>
      <c r="Z843" s="603"/>
      <c r="AA843" s="603"/>
      <c r="AB843" s="603"/>
      <c r="AC843" s="603"/>
      <c r="AD843" s="603"/>
      <c r="AE843" s="603"/>
      <c r="AF843" s="603"/>
      <c r="AG843" s="603"/>
      <c r="AX843" s="372"/>
      <c r="AY843" s="372"/>
    </row>
    <row r="844" spans="1:153" ht="16.149999999999999" customHeight="1" x14ac:dyDescent="0.25">
      <c r="K844" s="95">
        <v>401</v>
      </c>
      <c r="L844" s="266">
        <f t="shared" si="1216"/>
        <v>401</v>
      </c>
      <c r="M844" s="267" t="str">
        <f t="shared" si="1217"/>
        <v>Pterostylis hadra</v>
      </c>
      <c r="O844" s="363"/>
      <c r="P844" s="372"/>
      <c r="R844" s="365"/>
      <c r="S844" s="365"/>
      <c r="T844" s="603"/>
      <c r="U844" s="603"/>
      <c r="V844" s="603"/>
      <c r="W844" s="603"/>
      <c r="X844" s="603"/>
      <c r="Y844" s="603"/>
      <c r="Z844" s="603"/>
      <c r="AA844" s="603"/>
      <c r="AB844" s="603"/>
      <c r="AC844" s="603"/>
      <c r="AD844" s="603"/>
      <c r="AE844" s="603"/>
      <c r="AF844" s="603"/>
      <c r="AG844" s="603"/>
      <c r="AX844" s="372"/>
      <c r="AY844" s="372"/>
    </row>
    <row r="845" spans="1:153" ht="16.149999999999999" customHeight="1" x14ac:dyDescent="0.25">
      <c r="K845" s="95">
        <v>402</v>
      </c>
      <c r="L845" s="266">
        <f t="shared" si="1216"/>
        <v>402</v>
      </c>
      <c r="M845" s="267" t="str">
        <f t="shared" si="1217"/>
        <v>Pterostylis neopolyphylla</v>
      </c>
      <c r="O845" s="363"/>
      <c r="P845" s="372"/>
      <c r="R845" s="365"/>
      <c r="S845" s="365"/>
      <c r="T845" s="603"/>
      <c r="U845" s="603"/>
      <c r="V845" s="603"/>
      <c r="W845" s="603"/>
      <c r="X845" s="603"/>
      <c r="Y845" s="603"/>
      <c r="Z845" s="603"/>
      <c r="AA845" s="603"/>
      <c r="AB845" s="603"/>
      <c r="AC845" s="603"/>
      <c r="AD845" s="603"/>
      <c r="AE845" s="603"/>
      <c r="AF845" s="603"/>
      <c r="AG845" s="603"/>
      <c r="AX845" s="372"/>
      <c r="AY845" s="372"/>
    </row>
    <row r="846" spans="1:153" ht="16.149999999999999" customHeight="1" x14ac:dyDescent="0.25">
      <c r="K846" s="95">
        <v>403</v>
      </c>
      <c r="L846" s="266">
        <f t="shared" si="1216"/>
        <v>403</v>
      </c>
      <c r="M846" s="267" t="str">
        <f t="shared" si="1217"/>
        <v>Pterostylis perculta</v>
      </c>
      <c r="O846" s="363"/>
      <c r="P846" s="372"/>
      <c r="R846" s="365"/>
      <c r="S846" s="365"/>
      <c r="T846" s="603"/>
      <c r="U846" s="603"/>
      <c r="V846" s="603"/>
      <c r="W846" s="603"/>
      <c r="X846" s="603"/>
      <c r="Y846" s="603"/>
      <c r="Z846" s="603"/>
      <c r="AA846" s="603"/>
      <c r="AB846" s="603"/>
      <c r="AC846" s="603"/>
      <c r="AD846" s="603"/>
      <c r="AE846" s="603"/>
      <c r="AF846" s="603"/>
      <c r="AG846" s="603"/>
      <c r="AX846" s="372"/>
      <c r="AY846" s="372"/>
    </row>
    <row r="847" spans="1:153" ht="16.149999999999999" customHeight="1" x14ac:dyDescent="0.25">
      <c r="K847" s="95">
        <v>404</v>
      </c>
      <c r="L847" s="266">
        <f t="shared" si="1216"/>
        <v>404</v>
      </c>
      <c r="M847" s="267" t="str">
        <f t="shared" si="1217"/>
        <v>Pterostylis xerampelina</v>
      </c>
      <c r="O847" s="363"/>
      <c r="P847" s="372"/>
      <c r="R847" s="365"/>
      <c r="S847" s="365"/>
      <c r="T847" s="603"/>
      <c r="U847" s="603"/>
      <c r="V847" s="603"/>
      <c r="W847" s="603"/>
      <c r="X847" s="603"/>
      <c r="Y847" s="603"/>
      <c r="Z847" s="603"/>
      <c r="AA847" s="603"/>
      <c r="AB847" s="603"/>
      <c r="AC847" s="603"/>
      <c r="AD847" s="603"/>
      <c r="AE847" s="603"/>
      <c r="AF847" s="603"/>
      <c r="AG847" s="603"/>
      <c r="AX847" s="372"/>
      <c r="AY847" s="372"/>
    </row>
    <row r="848" spans="1:153" ht="16.149999999999999" customHeight="1" x14ac:dyDescent="0.25">
      <c r="K848" s="95">
        <v>405</v>
      </c>
      <c r="L848" s="266">
        <f t="shared" si="1216"/>
        <v>405</v>
      </c>
      <c r="M848" s="267" t="str">
        <f t="shared" si="1217"/>
        <v>Pterostylis sp. 'Karridale'</v>
      </c>
      <c r="O848" s="363"/>
      <c r="P848" s="372"/>
      <c r="R848" s="365"/>
      <c r="S848" s="365"/>
      <c r="T848" s="603"/>
      <c r="U848" s="603"/>
      <c r="V848" s="603"/>
      <c r="W848" s="603"/>
      <c r="X848" s="603"/>
      <c r="Y848" s="603"/>
      <c r="Z848" s="603"/>
      <c r="AA848" s="603"/>
      <c r="AB848" s="603"/>
      <c r="AC848" s="603"/>
      <c r="AD848" s="603"/>
      <c r="AE848" s="603"/>
      <c r="AF848" s="603"/>
      <c r="AG848" s="603"/>
      <c r="AX848" s="372"/>
      <c r="AY848" s="372"/>
    </row>
    <row r="849" spans="11:51" ht="16.149999999999999" customHeight="1" x14ac:dyDescent="0.25">
      <c r="K849" s="95">
        <v>406</v>
      </c>
      <c r="L849" s="266">
        <f t="shared" si="1216"/>
        <v>406</v>
      </c>
      <c r="M849" s="267" t="str">
        <f t="shared" si="1217"/>
        <v>Prasophyllum sp. 'south coast'</v>
      </c>
      <c r="O849" s="363"/>
      <c r="P849" s="372"/>
      <c r="R849" s="365"/>
      <c r="S849" s="365"/>
      <c r="T849" s="603"/>
      <c r="U849" s="603"/>
      <c r="V849" s="603"/>
      <c r="W849" s="603"/>
      <c r="X849" s="603"/>
      <c r="Y849" s="603"/>
      <c r="Z849" s="603"/>
      <c r="AA849" s="603"/>
      <c r="AB849" s="603"/>
      <c r="AC849" s="603"/>
      <c r="AD849" s="603"/>
      <c r="AE849" s="603"/>
      <c r="AF849" s="603"/>
      <c r="AG849" s="603"/>
      <c r="AX849" s="372"/>
      <c r="AY849" s="372"/>
    </row>
    <row r="850" spans="11:51" ht="16.149999999999999" customHeight="1" x14ac:dyDescent="0.25">
      <c r="K850" s="95">
        <v>407</v>
      </c>
      <c r="L850" s="266">
        <f t="shared" si="1216"/>
        <v>407</v>
      </c>
      <c r="M850" s="267" t="str">
        <f t="shared" si="1217"/>
        <v>Thelymitra sp. 'southern granites'</v>
      </c>
      <c r="O850" s="363"/>
      <c r="P850" s="372"/>
      <c r="R850" s="365"/>
      <c r="S850" s="365"/>
      <c r="T850" s="603"/>
      <c r="U850" s="603"/>
      <c r="V850" s="603"/>
      <c r="W850" s="603"/>
      <c r="X850" s="603"/>
      <c r="Y850" s="603"/>
      <c r="Z850" s="603"/>
      <c r="AA850" s="603"/>
      <c r="AB850" s="603"/>
      <c r="AC850" s="603"/>
      <c r="AD850" s="603"/>
      <c r="AE850" s="603"/>
      <c r="AF850" s="603"/>
      <c r="AG850" s="603"/>
      <c r="AX850" s="372"/>
      <c r="AY850" s="372"/>
    </row>
    <row r="851" spans="11:51" ht="16.149999999999999" customHeight="1" x14ac:dyDescent="0.25">
      <c r="K851" s="95">
        <v>408</v>
      </c>
      <c r="L851" s="266">
        <f t="shared" si="1216"/>
        <v>408</v>
      </c>
      <c r="M851" s="267" t="str">
        <f t="shared" si="1217"/>
        <v>Pterostylis fuliginosa</v>
      </c>
      <c r="O851" s="363"/>
      <c r="P851" s="372"/>
      <c r="R851" s="365"/>
      <c r="S851" s="365"/>
      <c r="T851" s="603"/>
      <c r="U851" s="603"/>
      <c r="V851" s="603"/>
      <c r="W851" s="603"/>
      <c r="X851" s="603"/>
      <c r="Y851" s="603"/>
      <c r="Z851" s="603"/>
      <c r="AA851" s="603"/>
      <c r="AB851" s="603"/>
      <c r="AC851" s="603"/>
      <c r="AD851" s="603"/>
      <c r="AE851" s="603"/>
      <c r="AF851" s="603"/>
      <c r="AG851" s="603"/>
      <c r="AX851" s="372"/>
      <c r="AY851" s="372"/>
    </row>
    <row r="852" spans="11:51" ht="16.149999999999999" customHeight="1" x14ac:dyDescent="0.25">
      <c r="K852" s="95">
        <v>409</v>
      </c>
      <c r="L852" s="266">
        <f t="shared" si="1216"/>
        <v>409</v>
      </c>
      <c r="M852" s="267" t="str">
        <f t="shared" si="1217"/>
        <v>Pterostylis eremaea</v>
      </c>
      <c r="O852" s="363"/>
      <c r="P852" s="372"/>
      <c r="R852" s="365"/>
      <c r="S852" s="365"/>
      <c r="T852" s="603"/>
      <c r="U852" s="603"/>
      <c r="V852" s="603"/>
      <c r="W852" s="603"/>
      <c r="X852" s="603"/>
      <c r="Y852" s="603"/>
      <c r="Z852" s="603"/>
      <c r="AA852" s="603"/>
      <c r="AB852" s="603"/>
      <c r="AC852" s="603"/>
      <c r="AD852" s="603"/>
      <c r="AE852" s="603"/>
      <c r="AF852" s="603"/>
      <c r="AG852" s="603"/>
      <c r="AX852" s="372"/>
      <c r="AY852" s="372"/>
    </row>
    <row r="853" spans="11:51" ht="16.149999999999999" customHeight="1" x14ac:dyDescent="0.25">
      <c r="K853" s="95">
        <v>410</v>
      </c>
      <c r="L853" s="266">
        <f t="shared" si="1216"/>
        <v>410</v>
      </c>
      <c r="M853" s="267" t="str">
        <f t="shared" si="1217"/>
        <v>Pterostylis arbuscula</v>
      </c>
      <c r="O853" s="363"/>
      <c r="P853" s="372"/>
      <c r="R853" s="365"/>
      <c r="S853" s="365"/>
      <c r="T853" s="603"/>
      <c r="U853" s="603"/>
      <c r="V853" s="603"/>
      <c r="W853" s="603"/>
      <c r="X853" s="603"/>
      <c r="Y853" s="603"/>
      <c r="Z853" s="603"/>
      <c r="AA853" s="603"/>
      <c r="AB853" s="603"/>
      <c r="AC853" s="603"/>
      <c r="AD853" s="603"/>
      <c r="AE853" s="603"/>
      <c r="AF853" s="603"/>
      <c r="AG853" s="603"/>
      <c r="AX853" s="372"/>
      <c r="AY853" s="372"/>
    </row>
    <row r="854" spans="11:51" ht="16.149999999999999" customHeight="1" x14ac:dyDescent="0.25">
      <c r="K854" s="95">
        <v>411</v>
      </c>
      <c r="L854" s="266">
        <f t="shared" si="1216"/>
        <v>411</v>
      </c>
      <c r="M854" s="267" t="str">
        <f t="shared" si="1217"/>
        <v>Pterostylis angulata</v>
      </c>
      <c r="O854" s="363"/>
      <c r="P854" s="372"/>
      <c r="R854" s="365"/>
      <c r="S854" s="365"/>
      <c r="T854" s="603"/>
      <c r="U854" s="603"/>
      <c r="V854" s="603"/>
      <c r="W854" s="603"/>
      <c r="X854" s="603"/>
      <c r="Y854" s="603"/>
      <c r="Z854" s="603"/>
      <c r="AA854" s="603"/>
      <c r="AB854" s="603"/>
      <c r="AC854" s="603"/>
      <c r="AD854" s="603"/>
      <c r="AE854" s="603"/>
      <c r="AF854" s="603"/>
      <c r="AG854" s="603"/>
      <c r="AX854" s="372"/>
      <c r="AY854" s="372"/>
    </row>
    <row r="855" spans="11:51" ht="16.149999999999999" customHeight="1" x14ac:dyDescent="0.25">
      <c r="K855" s="95">
        <v>412</v>
      </c>
      <c r="L855" s="266">
        <f t="shared" si="1216"/>
        <v>412</v>
      </c>
      <c r="M855" s="267" t="str">
        <f t="shared" si="1217"/>
        <v>Spiranthes sinensis</v>
      </c>
      <c r="O855" s="363"/>
      <c r="P855" s="372"/>
      <c r="R855" s="365"/>
      <c r="S855" s="365"/>
      <c r="T855" s="603"/>
      <c r="U855" s="603"/>
      <c r="V855" s="603"/>
      <c r="W855" s="603"/>
      <c r="X855" s="603"/>
      <c r="Y855" s="603"/>
      <c r="Z855" s="603"/>
      <c r="AA855" s="603"/>
      <c r="AB855" s="603"/>
      <c r="AC855" s="603"/>
      <c r="AD855" s="603"/>
      <c r="AE855" s="603"/>
      <c r="AF855" s="603"/>
      <c r="AG855" s="603"/>
      <c r="AX855" s="372"/>
      <c r="AY855" s="372"/>
    </row>
    <row r="856" spans="11:51" ht="16.149999999999999" customHeight="1" x14ac:dyDescent="0.25">
      <c r="K856" s="95">
        <v>413</v>
      </c>
      <c r="L856" s="266">
        <f t="shared" si="1216"/>
        <v>413</v>
      </c>
      <c r="M856" s="267" t="str">
        <f t="shared" si="1217"/>
        <v>Caladenia sp. 'Wannamal'</v>
      </c>
      <c r="O856" s="363"/>
      <c r="P856" s="372"/>
      <c r="R856" s="365"/>
      <c r="S856" s="365"/>
      <c r="T856" s="603"/>
      <c r="U856" s="603"/>
      <c r="V856" s="603"/>
      <c r="W856" s="603"/>
      <c r="X856" s="603"/>
      <c r="Y856" s="603"/>
      <c r="Z856" s="603"/>
      <c r="AA856" s="603"/>
      <c r="AB856" s="603"/>
      <c r="AC856" s="603"/>
      <c r="AD856" s="603"/>
      <c r="AE856" s="603"/>
      <c r="AF856" s="603"/>
      <c r="AG856" s="603"/>
      <c r="AX856" s="372"/>
      <c r="AY856" s="372"/>
    </row>
    <row r="857" spans="11:51" ht="16.149999999999999" customHeight="1" x14ac:dyDescent="0.25">
      <c r="K857" s="95">
        <v>414</v>
      </c>
      <c r="L857" s="266">
        <f t="shared" si="1216"/>
        <v>414</v>
      </c>
      <c r="M857" s="267" t="str">
        <f t="shared" si="1217"/>
        <v>Caladenia sp. 'Murchison River'</v>
      </c>
      <c r="O857" s="363"/>
      <c r="P857" s="372"/>
      <c r="R857" s="365"/>
      <c r="S857" s="365"/>
      <c r="T857" s="603"/>
      <c r="U857" s="603"/>
      <c r="V857" s="603"/>
      <c r="W857" s="603"/>
      <c r="X857" s="603"/>
      <c r="Y857" s="603"/>
      <c r="Z857" s="603"/>
      <c r="AA857" s="603"/>
      <c r="AB857" s="603"/>
      <c r="AC857" s="603"/>
      <c r="AD857" s="603"/>
      <c r="AE857" s="603"/>
      <c r="AF857" s="603"/>
      <c r="AG857" s="603"/>
      <c r="AX857" s="372"/>
      <c r="AY857" s="372"/>
    </row>
    <row r="858" spans="11:51" ht="16.149999999999999" customHeight="1" x14ac:dyDescent="0.25">
      <c r="K858" s="95">
        <v>415</v>
      </c>
      <c r="L858" s="266">
        <f t="shared" si="1216"/>
        <v>415</v>
      </c>
      <c r="M858" s="267" t="str">
        <f t="shared" si="1217"/>
        <v>Caladenia sp. 'early Wheatbelt'</v>
      </c>
      <c r="O858" s="363"/>
      <c r="P858" s="372"/>
      <c r="R858" s="365"/>
      <c r="S858" s="365"/>
      <c r="T858" s="603"/>
      <c r="U858" s="603"/>
      <c r="V858" s="603"/>
      <c r="W858" s="603"/>
      <c r="X858" s="603"/>
      <c r="Y858" s="603"/>
      <c r="Z858" s="603"/>
      <c r="AA858" s="603"/>
      <c r="AB858" s="603"/>
      <c r="AC858" s="603"/>
      <c r="AD858" s="603"/>
      <c r="AE858" s="603"/>
      <c r="AF858" s="603"/>
      <c r="AG858" s="603"/>
      <c r="AX858" s="372"/>
      <c r="AY858" s="372"/>
    </row>
    <row r="859" spans="11:51" ht="16.149999999999999" customHeight="1" x14ac:dyDescent="0.25">
      <c r="K859" s="95">
        <v>416</v>
      </c>
      <c r="L859" s="266">
        <f t="shared" si="1216"/>
        <v>416</v>
      </c>
      <c r="M859" s="267" t="str">
        <f t="shared" si="1217"/>
        <v>Caladenia sp. 'sedges'</v>
      </c>
      <c r="O859" s="363"/>
      <c r="P859" s="372"/>
      <c r="R859" s="365"/>
      <c r="S859" s="365"/>
      <c r="T859" s="603"/>
      <c r="U859" s="603"/>
      <c r="V859" s="603"/>
      <c r="W859" s="603"/>
      <c r="X859" s="603"/>
      <c r="Y859" s="603"/>
      <c r="Z859" s="603"/>
      <c r="AA859" s="603"/>
      <c r="AB859" s="603"/>
      <c r="AC859" s="603"/>
      <c r="AD859" s="603"/>
      <c r="AE859" s="603"/>
      <c r="AF859" s="603"/>
      <c r="AG859" s="603"/>
      <c r="AX859" s="372"/>
      <c r="AY859" s="372"/>
    </row>
    <row r="860" spans="11:51" ht="16.149999999999999" customHeight="1" x14ac:dyDescent="0.25">
      <c r="K860" s="95">
        <v>417</v>
      </c>
      <c r="L860" s="266">
        <f t="shared" si="1216"/>
        <v>417</v>
      </c>
      <c r="M860" s="267" t="str">
        <f t="shared" si="1217"/>
        <v>Caladenia lateritica</v>
      </c>
      <c r="O860" s="363"/>
      <c r="P860" s="372"/>
      <c r="R860" s="365"/>
      <c r="S860" s="365"/>
      <c r="T860" s="603"/>
      <c r="U860" s="603"/>
      <c r="V860" s="603"/>
      <c r="W860" s="603"/>
      <c r="X860" s="603"/>
      <c r="Y860" s="603"/>
      <c r="Z860" s="603"/>
      <c r="AA860" s="603"/>
      <c r="AB860" s="603"/>
      <c r="AC860" s="603"/>
      <c r="AD860" s="603"/>
      <c r="AE860" s="603"/>
      <c r="AF860" s="603"/>
      <c r="AG860" s="603"/>
      <c r="AX860" s="372"/>
      <c r="AY860" s="372"/>
    </row>
    <row r="861" spans="11:51" ht="16.149999999999999" customHeight="1" x14ac:dyDescent="0.25">
      <c r="K861" s="95">
        <v>418</v>
      </c>
      <c r="L861" s="266">
        <f t="shared" si="1216"/>
        <v>418</v>
      </c>
      <c r="M861" s="267" t="str">
        <f t="shared" si="1217"/>
        <v>Caladenia applanata</v>
      </c>
      <c r="P861" s="372"/>
      <c r="AX861" s="372"/>
      <c r="AY861" s="372"/>
    </row>
    <row r="862" spans="11:51" ht="16.149999999999999" customHeight="1" x14ac:dyDescent="0.25">
      <c r="K862" s="95">
        <v>419</v>
      </c>
      <c r="L862" s="266">
        <f t="shared" si="1216"/>
        <v>419</v>
      </c>
      <c r="M862" s="267" t="str">
        <f t="shared" si="1217"/>
        <v>Caladenia attingens</v>
      </c>
      <c r="P862" s="372"/>
      <c r="AX862" s="372"/>
      <c r="AY862" s="372"/>
    </row>
    <row r="863" spans="11:51" ht="16.149999999999999" customHeight="1" x14ac:dyDescent="0.25">
      <c r="K863" s="95">
        <v>420</v>
      </c>
      <c r="L863" s="266">
        <f t="shared" si="1216"/>
        <v>420</v>
      </c>
      <c r="M863" s="267" t="str">
        <f t="shared" si="1217"/>
        <v>Caladenia bicalliata</v>
      </c>
      <c r="P863" s="372"/>
      <c r="AX863" s="372"/>
      <c r="AY863" s="372"/>
    </row>
    <row r="864" spans="11:51" ht="16.149999999999999" customHeight="1" x14ac:dyDescent="0.25">
      <c r="K864" s="95">
        <v>421</v>
      </c>
      <c r="L864" s="266">
        <f t="shared" si="1216"/>
        <v>421</v>
      </c>
      <c r="M864" s="267" t="str">
        <f t="shared" si="1217"/>
        <v>Caladenia bryceana</v>
      </c>
      <c r="P864" s="372"/>
      <c r="AX864" s="372"/>
      <c r="AY864" s="372"/>
    </row>
    <row r="865" spans="11:51" ht="16.149999999999999" customHeight="1" x14ac:dyDescent="0.25">
      <c r="K865" s="95">
        <v>422</v>
      </c>
      <c r="L865" s="266">
        <f t="shared" si="1216"/>
        <v>422</v>
      </c>
      <c r="M865" s="267" t="str">
        <f t="shared" si="1217"/>
        <v>Caladenia caesarea</v>
      </c>
      <c r="P865" s="372"/>
      <c r="AX865" s="372"/>
      <c r="AY865" s="372"/>
    </row>
    <row r="866" spans="11:51" ht="16.149999999999999" customHeight="1" x14ac:dyDescent="0.25">
      <c r="K866" s="95">
        <v>423</v>
      </c>
      <c r="L866" s="266">
        <f t="shared" si="1216"/>
        <v>423</v>
      </c>
      <c r="M866" s="267" t="str">
        <f t="shared" si="1217"/>
        <v>Caladenia denticulata</v>
      </c>
      <c r="P866" s="372"/>
      <c r="AX866" s="372"/>
      <c r="AY866" s="372"/>
    </row>
    <row r="867" spans="11:51" ht="16.149999999999999" customHeight="1" x14ac:dyDescent="0.25">
      <c r="K867" s="95">
        <v>424</v>
      </c>
      <c r="L867" s="266">
        <f t="shared" si="1216"/>
        <v>424</v>
      </c>
      <c r="M867" s="267" t="str">
        <f t="shared" si="1217"/>
        <v>Caladenia exilis</v>
      </c>
      <c r="P867" s="372"/>
      <c r="AX867" s="372"/>
      <c r="AY867" s="372"/>
    </row>
    <row r="868" spans="11:51" ht="16.149999999999999" customHeight="1" x14ac:dyDescent="0.25">
      <c r="K868" s="95">
        <v>425</v>
      </c>
      <c r="L868" s="266">
        <f t="shared" si="1216"/>
        <v>425</v>
      </c>
      <c r="M868" s="267" t="str">
        <f t="shared" si="1217"/>
        <v>Caladenia flava</v>
      </c>
      <c r="P868" s="372"/>
      <c r="AX868" s="372"/>
      <c r="AY868" s="372"/>
    </row>
    <row r="869" spans="11:51" ht="16.149999999999999" customHeight="1" x14ac:dyDescent="0.25">
      <c r="K869" s="95">
        <v>426</v>
      </c>
      <c r="L869" s="266">
        <f t="shared" si="1216"/>
        <v>426</v>
      </c>
      <c r="M869" s="267" t="str">
        <f t="shared" si="1217"/>
        <v>Caladenia hirta</v>
      </c>
      <c r="P869" s="372"/>
      <c r="AX869" s="372"/>
      <c r="AY869" s="372"/>
    </row>
    <row r="870" spans="11:51" ht="16.149999999999999" customHeight="1" x14ac:dyDescent="0.25">
      <c r="K870" s="95">
        <v>427</v>
      </c>
      <c r="L870" s="266">
        <f t="shared" si="1216"/>
        <v>427</v>
      </c>
      <c r="M870" s="267" t="str">
        <f t="shared" si="1217"/>
        <v>Caladenia longicauda</v>
      </c>
      <c r="P870" s="372"/>
      <c r="AX870" s="372"/>
      <c r="AY870" s="372"/>
    </row>
    <row r="871" spans="11:51" ht="16.149999999999999" customHeight="1" x14ac:dyDescent="0.25">
      <c r="K871" s="95">
        <v>428</v>
      </c>
      <c r="L871" s="266">
        <f t="shared" si="1216"/>
        <v>428</v>
      </c>
      <c r="M871" s="267" t="str">
        <f t="shared" si="1217"/>
        <v>Caladenia nana</v>
      </c>
      <c r="P871" s="372"/>
      <c r="AX871" s="372"/>
      <c r="AY871" s="372"/>
    </row>
    <row r="872" spans="11:51" ht="16.149999999999999" customHeight="1" x14ac:dyDescent="0.25">
      <c r="K872" s="95">
        <v>429</v>
      </c>
      <c r="L872" s="266">
        <f t="shared" si="1216"/>
        <v>429</v>
      </c>
      <c r="M872" s="267" t="str">
        <f t="shared" si="1217"/>
        <v>Caladenia pendens</v>
      </c>
      <c r="P872" s="372"/>
      <c r="AX872" s="372"/>
      <c r="AY872" s="372"/>
    </row>
    <row r="873" spans="11:51" ht="16.149999999999999" customHeight="1" x14ac:dyDescent="0.25">
      <c r="K873" s="95">
        <v>430</v>
      </c>
      <c r="L873" s="266">
        <f t="shared" si="1216"/>
        <v>430</v>
      </c>
      <c r="M873" s="267" t="str">
        <f t="shared" si="1217"/>
        <v>Caladenia pholcoidea</v>
      </c>
      <c r="P873" s="372"/>
      <c r="AX873" s="372"/>
      <c r="AY873" s="372"/>
    </row>
    <row r="874" spans="11:51" ht="16.149999999999999" customHeight="1" x14ac:dyDescent="0.25">
      <c r="K874" s="95">
        <v>431</v>
      </c>
      <c r="L874" s="266">
        <f t="shared" si="1216"/>
        <v>431</v>
      </c>
      <c r="M874" s="267" t="str">
        <f t="shared" si="1217"/>
        <v>Caladenia reptans</v>
      </c>
      <c r="P874" s="372"/>
      <c r="AX874" s="372"/>
      <c r="AY874" s="372"/>
    </row>
    <row r="875" spans="11:51" ht="16.149999999999999" customHeight="1" x14ac:dyDescent="0.25">
      <c r="K875" s="95">
        <v>432</v>
      </c>
      <c r="L875" s="266">
        <f t="shared" si="1216"/>
        <v>432</v>
      </c>
      <c r="M875" s="267" t="str">
        <f t="shared" si="1217"/>
        <v>Caladenia remota</v>
      </c>
      <c r="P875" s="372"/>
      <c r="AX875" s="372"/>
      <c r="AY875" s="372"/>
    </row>
    <row r="876" spans="11:51" ht="16.149999999999999" customHeight="1" x14ac:dyDescent="0.25">
      <c r="K876" s="95">
        <v>433</v>
      </c>
      <c r="L876" s="266">
        <f t="shared" si="1216"/>
        <v>433</v>
      </c>
      <c r="M876" s="267" t="str">
        <f t="shared" si="1217"/>
        <v>Caladenia uliginosa</v>
      </c>
      <c r="P876" s="372"/>
      <c r="AX876" s="372"/>
      <c r="AY876" s="372"/>
    </row>
    <row r="877" spans="11:51" ht="16.149999999999999" customHeight="1" x14ac:dyDescent="0.25">
      <c r="K877" s="95">
        <v>434</v>
      </c>
      <c r="L877" s="266">
        <f t="shared" si="1216"/>
        <v>434</v>
      </c>
      <c r="M877" s="267" t="str">
        <f t="shared" si="1217"/>
        <v>Cyanicula ixioides</v>
      </c>
      <c r="P877" s="372"/>
      <c r="AX877" s="372"/>
      <c r="AY877" s="372"/>
    </row>
    <row r="878" spans="11:51" ht="16.149999999999999" customHeight="1" x14ac:dyDescent="0.25">
      <c r="K878" s="95">
        <v>435</v>
      </c>
      <c r="L878" s="266">
        <f t="shared" si="1216"/>
        <v>435</v>
      </c>
      <c r="M878" s="267" t="str">
        <f t="shared" si="1217"/>
        <v>Microtis media</v>
      </c>
      <c r="P878" s="372"/>
      <c r="AX878" s="372"/>
      <c r="AY878" s="372"/>
    </row>
    <row r="879" spans="11:51" ht="16.149999999999999" customHeight="1" x14ac:dyDescent="0.25">
      <c r="K879" s="95">
        <v>436</v>
      </c>
      <c r="L879" s="266">
        <f t="shared" si="1216"/>
        <v>436</v>
      </c>
      <c r="M879" s="267" t="str">
        <f t="shared" si="1217"/>
        <v>Caladenia longicauda subsp. 'Pallarup'</v>
      </c>
      <c r="P879" s="372"/>
      <c r="AX879" s="372"/>
      <c r="AY879" s="372"/>
    </row>
    <row r="880" spans="11:51" ht="16.149999999999999" customHeight="1" x14ac:dyDescent="0.25">
      <c r="K880" s="95">
        <v>437</v>
      </c>
      <c r="L880" s="266">
        <f t="shared" si="1216"/>
        <v>437</v>
      </c>
      <c r="M880" s="267" t="str">
        <f t="shared" si="1217"/>
        <v>Caladenia sp. 'Kellerberrin'</v>
      </c>
      <c r="P880" s="372"/>
      <c r="AX880" s="372"/>
      <c r="AY880" s="372"/>
    </row>
    <row r="881" spans="11:51" ht="16.149999999999999" customHeight="1" x14ac:dyDescent="0.25">
      <c r="K881" s="95">
        <v>438</v>
      </c>
      <c r="L881" s="266">
        <f t="shared" si="1216"/>
        <v>438</v>
      </c>
      <c r="M881" s="267" t="str">
        <f t="shared" si="1217"/>
        <v>Pterostylis occulta</v>
      </c>
      <c r="P881" s="372"/>
      <c r="AX881" s="372"/>
      <c r="AY881" s="372"/>
    </row>
    <row r="882" spans="11:51" ht="16.149999999999999" customHeight="1" x14ac:dyDescent="0.25">
      <c r="K882" s="95">
        <v>439</v>
      </c>
      <c r="L882" s="266">
        <f t="shared" si="1216"/>
        <v>439</v>
      </c>
      <c r="M882" s="267" t="str">
        <f t="shared" si="1217"/>
        <v>Corybas z.autumnalis</v>
      </c>
      <c r="P882" s="372"/>
      <c r="AX882" s="372"/>
      <c r="AY882" s="372"/>
    </row>
    <row r="883" spans="11:51" ht="16.149999999999999" customHeight="1" x14ac:dyDescent="0.25">
      <c r="K883" s="95">
        <v>440</v>
      </c>
      <c r="L883" s="266">
        <f t="shared" si="1216"/>
        <v>440</v>
      </c>
      <c r="M883" s="267" t="str">
        <f t="shared" si="1217"/>
        <v>Caladenia rosea</v>
      </c>
      <c r="P883" s="372"/>
      <c r="AX883" s="372"/>
      <c r="AY883" s="372"/>
    </row>
    <row r="884" spans="11:51" ht="16.149999999999999" customHeight="1" x14ac:dyDescent="0.25">
      <c r="K884" s="95">
        <v>441</v>
      </c>
      <c r="L884" s="266">
        <f t="shared" si="1216"/>
        <v>441</v>
      </c>
      <c r="M884" s="267" t="str">
        <f t="shared" si="1217"/>
        <v>Dipodium z.stenochilum</v>
      </c>
      <c r="P884" s="372"/>
      <c r="AX884" s="372"/>
      <c r="AY884" s="372"/>
    </row>
    <row r="885" spans="11:51" ht="16.149999999999999" customHeight="1" x14ac:dyDescent="0.25">
      <c r="K885" s="95">
        <v>442</v>
      </c>
      <c r="L885" s="266">
        <f t="shared" si="1216"/>
        <v>442</v>
      </c>
      <c r="M885" s="267" t="str">
        <f t="shared" si="1217"/>
        <v>Paracaleana sp. 'Northampton'</v>
      </c>
      <c r="P885" s="372"/>
      <c r="AX885" s="372"/>
      <c r="AY885" s="372"/>
    </row>
    <row r="886" spans="11:51" ht="16.149999999999999" customHeight="1" x14ac:dyDescent="0.25">
      <c r="K886" s="95">
        <v>443</v>
      </c>
      <c r="L886" s="266">
        <f t="shared" si="1216"/>
        <v>443</v>
      </c>
      <c r="M886" s="267" t="str">
        <f t="shared" si="1217"/>
        <v>Paracaleana sp. 'Mt Cooke'</v>
      </c>
      <c r="P886" s="372"/>
      <c r="AX886" s="372"/>
      <c r="AY886" s="372"/>
    </row>
    <row r="887" spans="11:51" ht="16.149999999999999" customHeight="1" x14ac:dyDescent="0.25">
      <c r="K887" s="95">
        <v>444</v>
      </c>
      <c r="L887" s="266">
        <f t="shared" si="1216"/>
        <v>444</v>
      </c>
      <c r="M887" s="267" t="str">
        <f t="shared" si="1217"/>
        <v>Thelymitra sp. 'late south coast'</v>
      </c>
      <c r="P887" s="372"/>
      <c r="AX887" s="372"/>
      <c r="AY887" s="372"/>
    </row>
    <row r="888" spans="11:51" ht="16.149999999999999" customHeight="1" x14ac:dyDescent="0.25">
      <c r="K888" s="95">
        <v>445</v>
      </c>
      <c r="L888" s="266">
        <f t="shared" si="1216"/>
        <v>445</v>
      </c>
      <c r="M888" s="267" t="str">
        <f t="shared" si="1217"/>
        <v>Pterostylis sp. 'Eyre' rufous</v>
      </c>
      <c r="P888" s="372"/>
      <c r="AX888" s="372"/>
      <c r="AY888" s="372"/>
    </row>
    <row r="889" spans="11:51" ht="16.149999999999999" customHeight="1" x14ac:dyDescent="0.25">
      <c r="K889" s="95">
        <v>446</v>
      </c>
      <c r="L889" s="266">
        <f t="shared" si="1216"/>
        <v>446</v>
      </c>
      <c r="M889" s="267" t="str">
        <f t="shared" si="1217"/>
        <v>Pterostylis sp. 'limestone'</v>
      </c>
      <c r="P889" s="372"/>
      <c r="AX889" s="372"/>
      <c r="AY889" s="372"/>
    </row>
    <row r="890" spans="11:51" ht="16.149999999999999" customHeight="1" x14ac:dyDescent="0.25">
      <c r="K890" s="95">
        <v>447</v>
      </c>
      <c r="L890" s="266">
        <f t="shared" si="1216"/>
        <v>447</v>
      </c>
      <c r="M890" s="267" t="str">
        <f t="shared" si="1217"/>
        <v>Pterostylis sp. 'Cocklebiddy'</v>
      </c>
      <c r="P890" s="372"/>
      <c r="AX890" s="372"/>
      <c r="AY890" s="372"/>
    </row>
    <row r="891" spans="11:51" ht="16.149999999999999" customHeight="1" x14ac:dyDescent="0.25">
      <c r="K891" s="95">
        <v>448</v>
      </c>
      <c r="L891" s="266">
        <f t="shared" si="1216"/>
        <v>448</v>
      </c>
      <c r="M891" s="267" t="str">
        <f t="shared" si="1217"/>
        <v>Thelymitra sp. 'late northern'</v>
      </c>
      <c r="P891" s="372"/>
      <c r="AX891" s="372"/>
      <c r="AY891" s="372"/>
    </row>
    <row r="892" spans="11:51" ht="16.149999999999999" customHeight="1" x14ac:dyDescent="0.25">
      <c r="K892" s="95">
        <v>449</v>
      </c>
      <c r="L892" s="266" t="str">
        <f t="shared" si="1216"/>
        <v>FREE</v>
      </c>
      <c r="M892" s="267" t="str">
        <f t="shared" si="1217"/>
        <v>FREE</v>
      </c>
      <c r="P892" s="372"/>
      <c r="AX892" s="372"/>
      <c r="AY892" s="372"/>
    </row>
    <row r="893" spans="11:51" ht="16.149999999999999" customHeight="1" x14ac:dyDescent="0.25">
      <c r="K893" s="95">
        <v>450</v>
      </c>
      <c r="L893" s="266">
        <f t="shared" si="1216"/>
        <v>450</v>
      </c>
      <c r="M893" s="267" t="str">
        <f t="shared" si="1217"/>
        <v>Thelymitra porphyrosticta</v>
      </c>
      <c r="P893" s="372"/>
      <c r="AX893" s="372"/>
      <c r="AY893" s="372"/>
    </row>
    <row r="894" spans="11:51" ht="16.149999999999999" customHeight="1" x14ac:dyDescent="0.25">
      <c r="K894" s="95">
        <v>451</v>
      </c>
      <c r="L894" s="266">
        <f t="shared" si="1216"/>
        <v>451</v>
      </c>
      <c r="M894" s="267" t="str">
        <f t="shared" si="1217"/>
        <v>Pterostylis saxum</v>
      </c>
      <c r="P894" s="372"/>
      <c r="AX894" s="372"/>
      <c r="AY894" s="372"/>
    </row>
    <row r="895" spans="11:51" ht="16.149999999999999" customHeight="1" x14ac:dyDescent="0.25">
      <c r="K895" s="95">
        <v>452</v>
      </c>
      <c r="L895" s="266">
        <f t="shared" si="1216"/>
        <v>452</v>
      </c>
      <c r="M895" s="267" t="str">
        <f t="shared" si="1217"/>
        <v>Pterostylis scabrella</v>
      </c>
      <c r="P895" s="372"/>
      <c r="AX895" s="372"/>
      <c r="AY895" s="372"/>
    </row>
    <row r="896" spans="11:51" ht="16.149999999999999" customHeight="1" x14ac:dyDescent="0.25">
      <c r="K896" s="95">
        <v>453</v>
      </c>
      <c r="L896" s="266">
        <f t="shared" si="1216"/>
        <v>453</v>
      </c>
      <c r="M896" s="267" t="str">
        <f t="shared" si="1217"/>
        <v>Caladenia sp. 'Blue Lake'</v>
      </c>
      <c r="P896" s="372"/>
      <c r="AX896" s="372"/>
      <c r="AY896" s="372"/>
    </row>
    <row r="897" spans="11:51" ht="16.149999999999999" customHeight="1" x14ac:dyDescent="0.25">
      <c r="K897" s="95">
        <v>454</v>
      </c>
      <c r="L897" s="266">
        <f t="shared" si="1216"/>
        <v>454</v>
      </c>
      <c r="M897" s="267" t="str">
        <f t="shared" si="1217"/>
        <v>Pterostylis segregata</v>
      </c>
      <c r="P897" s="372"/>
      <c r="AX897" s="372"/>
      <c r="AY897" s="372"/>
    </row>
    <row r="898" spans="11:51" ht="16.149999999999999" customHeight="1" x14ac:dyDescent="0.25">
      <c r="K898" s="95">
        <v>455</v>
      </c>
      <c r="L898" s="266" t="str">
        <f t="shared" si="1216"/>
        <v>FREE</v>
      </c>
      <c r="M898" s="267" t="str">
        <f t="shared" si="1217"/>
        <v>FREE</v>
      </c>
      <c r="P898" s="372"/>
      <c r="AX898" s="372"/>
      <c r="AY898" s="372"/>
    </row>
    <row r="899" spans="11:51" ht="16.149999999999999" customHeight="1" x14ac:dyDescent="0.25">
      <c r="K899" s="95">
        <v>456</v>
      </c>
      <c r="L899" s="266">
        <f t="shared" si="1216"/>
        <v>456</v>
      </c>
      <c r="M899" s="267" t="str">
        <f t="shared" si="1217"/>
        <v>Caladenia sp. 'central Wheatbelt'</v>
      </c>
      <c r="P899" s="372"/>
      <c r="AX899" s="372"/>
      <c r="AY899" s="372"/>
    </row>
    <row r="900" spans="11:51" ht="16.149999999999999" customHeight="1" x14ac:dyDescent="0.25">
      <c r="K900" s="95">
        <v>457</v>
      </c>
      <c r="L900" s="266">
        <f t="shared" si="1216"/>
        <v>457</v>
      </c>
      <c r="M900" s="267" t="str">
        <f t="shared" si="1217"/>
        <v>Calochilus barbarossa</v>
      </c>
      <c r="P900" s="372"/>
      <c r="AX900" s="372"/>
      <c r="AY900" s="372"/>
    </row>
    <row r="901" spans="11:51" ht="16.149999999999999" customHeight="1" x14ac:dyDescent="0.25">
      <c r="K901" s="95">
        <v>458</v>
      </c>
      <c r="L901" s="266">
        <f t="shared" si="1216"/>
        <v>458</v>
      </c>
      <c r="M901" s="267" t="str">
        <f t="shared" si="1217"/>
        <v>Cyanicula sp. 'Boyatup'</v>
      </c>
      <c r="P901" s="372"/>
      <c r="AX901" s="372"/>
      <c r="AY901" s="372"/>
    </row>
    <row r="902" spans="11:51" ht="16.149999999999999" customHeight="1" x14ac:dyDescent="0.25">
      <c r="K902" s="95">
        <v>459</v>
      </c>
      <c r="L902" s="266">
        <f t="shared" si="1216"/>
        <v>459</v>
      </c>
      <c r="M902" s="267" t="str">
        <f t="shared" si="1217"/>
        <v>Cyanicula sp. 'Eneabba'</v>
      </c>
      <c r="P902" s="372"/>
      <c r="AX902" s="372"/>
      <c r="AY902" s="372"/>
    </row>
    <row r="903" spans="11:51" ht="16.149999999999999" customHeight="1" x14ac:dyDescent="0.25">
      <c r="K903" s="95">
        <v>460</v>
      </c>
      <c r="L903" s="266">
        <f t="shared" si="1216"/>
        <v>460</v>
      </c>
      <c r="M903" s="267" t="str">
        <f t="shared" si="1217"/>
        <v>Dendrobium foelschei</v>
      </c>
      <c r="P903" s="372"/>
      <c r="AX903" s="372"/>
      <c r="AY903" s="372"/>
    </row>
    <row r="904" spans="11:51" ht="16.149999999999999" customHeight="1" x14ac:dyDescent="0.25">
      <c r="K904" s="95">
        <v>461</v>
      </c>
      <c r="L904" s="266">
        <f t="shared" si="1216"/>
        <v>461</v>
      </c>
      <c r="M904" s="267" t="str">
        <f t="shared" si="1217"/>
        <v>Diuris sp. 'Albany Highway Late'</v>
      </c>
      <c r="P904" s="372"/>
      <c r="AX904" s="372"/>
      <c r="AY904" s="372"/>
    </row>
    <row r="905" spans="11:51" ht="16.149999999999999" customHeight="1" x14ac:dyDescent="0.25">
      <c r="K905" s="95">
        <v>462</v>
      </c>
      <c r="L905" s="266">
        <f t="shared" si="1216"/>
        <v>462</v>
      </c>
      <c r="M905" s="267" t="str">
        <f t="shared" si="1217"/>
        <v>Diuris sp. 'Arrowsmith Late'</v>
      </c>
      <c r="P905" s="372"/>
      <c r="AX905" s="372"/>
      <c r="AY905" s="372"/>
    </row>
    <row r="906" spans="11:51" ht="16.149999999999999" customHeight="1" x14ac:dyDescent="0.25">
      <c r="K906" s="95">
        <v>463</v>
      </c>
      <c r="L906" s="266">
        <f t="shared" si="1216"/>
        <v>463</v>
      </c>
      <c r="M906" s="267" t="str">
        <f t="shared" si="1217"/>
        <v>Diuris sp. 'Chapman Valley'</v>
      </c>
      <c r="P906" s="372"/>
      <c r="AX906" s="372"/>
      <c r="AY906" s="372"/>
    </row>
    <row r="907" spans="11:51" ht="16.149999999999999" customHeight="1" x14ac:dyDescent="0.25">
      <c r="K907" s="95">
        <v>464</v>
      </c>
      <c r="L907" s="266">
        <f t="shared" ref="L907:L970" si="1218">IFERROR(VLOOKUP(K907,$L$3:$L$841,1,FALSE),"FREE")</f>
        <v>464</v>
      </c>
      <c r="M907" s="267" t="str">
        <f t="shared" ref="M907:M970" si="1219">IFERROR(VLOOKUP(K907,$J$3:$K$841,2,FALSE),"FREE")</f>
        <v>Diuris sp. 'late northern'</v>
      </c>
      <c r="P907" s="372"/>
      <c r="AX907" s="372"/>
      <c r="AY907" s="372"/>
    </row>
    <row r="908" spans="11:51" ht="16.149999999999999" customHeight="1" x14ac:dyDescent="0.25">
      <c r="K908" s="95">
        <v>465</v>
      </c>
      <c r="L908" s="266">
        <f t="shared" si="1218"/>
        <v>465</v>
      </c>
      <c r="M908" s="267" t="str">
        <f t="shared" si="1219"/>
        <v>Diuris sp. 'Newdegate'</v>
      </c>
      <c r="P908" s="372"/>
      <c r="AX908" s="372"/>
      <c r="AY908" s="372"/>
    </row>
    <row r="909" spans="11:51" ht="16.149999999999999" customHeight="1" x14ac:dyDescent="0.25">
      <c r="K909" s="95">
        <v>466</v>
      </c>
      <c r="L909" s="266">
        <f t="shared" si="1218"/>
        <v>466</v>
      </c>
      <c r="M909" s="267" t="str">
        <f t="shared" si="1219"/>
        <v>Diuris sp. 'Toolinna'</v>
      </c>
      <c r="P909" s="372"/>
      <c r="AX909" s="372"/>
      <c r="AY909" s="372"/>
    </row>
    <row r="910" spans="11:51" ht="16.149999999999999" customHeight="1" x14ac:dyDescent="0.25">
      <c r="K910" s="95">
        <v>467</v>
      </c>
      <c r="L910" s="266">
        <f t="shared" si="1218"/>
        <v>467</v>
      </c>
      <c r="M910" s="267" t="str">
        <f t="shared" si="1219"/>
        <v>Diuris sp. 'Wongan Hills'</v>
      </c>
      <c r="P910" s="372"/>
      <c r="AX910" s="372"/>
      <c r="AY910" s="372"/>
    </row>
    <row r="911" spans="11:51" ht="16.149999999999999" customHeight="1" x14ac:dyDescent="0.25">
      <c r="K911" s="95">
        <v>468</v>
      </c>
      <c r="L911" s="266">
        <f t="shared" si="1218"/>
        <v>468</v>
      </c>
      <c r="M911" s="267" t="str">
        <f t="shared" si="1219"/>
        <v>Pterostylis sp. 'dainty green'</v>
      </c>
      <c r="P911" s="372"/>
      <c r="AX911" s="372"/>
      <c r="AY911" s="372"/>
    </row>
    <row r="912" spans="11:51" ht="16.149999999999999" customHeight="1" x14ac:dyDescent="0.25">
      <c r="K912" s="95">
        <v>469</v>
      </c>
      <c r="L912" s="266">
        <f t="shared" si="1218"/>
        <v>469</v>
      </c>
      <c r="M912" s="267" t="str">
        <f t="shared" si="1219"/>
        <v>Pterostylis sp. 'Scott River'</v>
      </c>
      <c r="P912" s="372"/>
      <c r="AX912" s="372"/>
      <c r="AY912" s="372"/>
    </row>
    <row r="913" spans="11:51" ht="16.149999999999999" customHeight="1" x14ac:dyDescent="0.25">
      <c r="K913" s="95">
        <v>470</v>
      </c>
      <c r="L913" s="266">
        <f t="shared" si="1218"/>
        <v>470</v>
      </c>
      <c r="M913" s="267" t="str">
        <f t="shared" si="1219"/>
        <v>Pterostylis sp. 'white gums'</v>
      </c>
      <c r="P913" s="372"/>
      <c r="AX913" s="372"/>
      <c r="AY913" s="372"/>
    </row>
    <row r="914" spans="11:51" ht="16.149999999999999" customHeight="1" x14ac:dyDescent="0.25">
      <c r="K914" s="95">
        <v>471</v>
      </c>
      <c r="L914" s="266">
        <f t="shared" si="1218"/>
        <v>471</v>
      </c>
      <c r="M914" s="267" t="str">
        <f t="shared" si="1219"/>
        <v>Thelymitra fasciculata</v>
      </c>
      <c r="P914" s="372"/>
      <c r="AX914" s="372"/>
      <c r="AY914" s="372"/>
    </row>
    <row r="915" spans="11:51" ht="16.149999999999999" customHeight="1" x14ac:dyDescent="0.25">
      <c r="K915" s="95">
        <v>472</v>
      </c>
      <c r="L915" s="266">
        <f t="shared" si="1218"/>
        <v>472</v>
      </c>
      <c r="M915" s="267" t="str">
        <f t="shared" si="1219"/>
        <v>Thelymitra sp. 'Forrestania'</v>
      </c>
      <c r="P915" s="372"/>
      <c r="AX915" s="372"/>
      <c r="AY915" s="372"/>
    </row>
    <row r="916" spans="11:51" ht="16.149999999999999" customHeight="1" x14ac:dyDescent="0.25">
      <c r="K916" s="95">
        <v>473</v>
      </c>
      <c r="L916" s="266">
        <f t="shared" si="1218"/>
        <v>473</v>
      </c>
      <c r="M916" s="267" t="str">
        <f t="shared" si="1219"/>
        <v>Thelymitra sp. 'Kalbarri'</v>
      </c>
      <c r="P916" s="372"/>
      <c r="AX916" s="372"/>
      <c r="AY916" s="372"/>
    </row>
    <row r="917" spans="11:51" ht="16.149999999999999" customHeight="1" x14ac:dyDescent="0.25">
      <c r="K917" s="95">
        <v>474</v>
      </c>
      <c r="L917" s="266">
        <f t="shared" si="1218"/>
        <v>474</v>
      </c>
      <c r="M917" s="267" t="str">
        <f t="shared" si="1219"/>
        <v>Thelymitra sp. 'late forests'</v>
      </c>
      <c r="P917" s="372"/>
      <c r="AX917" s="372"/>
      <c r="AY917" s="372"/>
    </row>
    <row r="918" spans="11:51" ht="16.149999999999999" customHeight="1" x14ac:dyDescent="0.25">
      <c r="K918" s="95">
        <v>475</v>
      </c>
      <c r="L918" s="266">
        <f t="shared" si="1218"/>
        <v>475</v>
      </c>
      <c r="M918" s="267" t="str">
        <f t="shared" si="1219"/>
        <v>Thelymitra sp. 'northern laterite'</v>
      </c>
      <c r="P918" s="372"/>
      <c r="AX918" s="372"/>
      <c r="AY918" s="372"/>
    </row>
    <row r="919" spans="11:51" ht="16.149999999999999" customHeight="1" x14ac:dyDescent="0.25">
      <c r="K919" s="95">
        <v>476</v>
      </c>
      <c r="L919" s="266">
        <f t="shared" si="1218"/>
        <v>476</v>
      </c>
      <c r="M919" s="267" t="str">
        <f t="shared" si="1219"/>
        <v>Eriochilus dilatatus subsp. 'northern coastal'</v>
      </c>
      <c r="P919" s="372"/>
      <c r="AX919" s="372"/>
      <c r="AY919" s="372"/>
    </row>
    <row r="920" spans="11:51" ht="16.149999999999999" customHeight="1" x14ac:dyDescent="0.25">
      <c r="K920" s="95">
        <v>477</v>
      </c>
      <c r="L920" s="266">
        <f t="shared" si="1218"/>
        <v>477</v>
      </c>
      <c r="M920" s="267" t="str">
        <f t="shared" si="1219"/>
        <v>Eriochilus dilatatus subsp. 'eastern granites'</v>
      </c>
      <c r="P920" s="372"/>
      <c r="AX920" s="372"/>
      <c r="AY920" s="372"/>
    </row>
    <row r="921" spans="11:51" ht="16.149999999999999" customHeight="1" x14ac:dyDescent="0.25">
      <c r="K921" s="95">
        <v>478</v>
      </c>
      <c r="L921" s="266">
        <f t="shared" si="1218"/>
        <v>478</v>
      </c>
      <c r="M921" s="267" t="str">
        <f t="shared" si="1219"/>
        <v>Eriochilus glareosus</v>
      </c>
      <c r="P921" s="372"/>
      <c r="AX921" s="372"/>
      <c r="AY921" s="372"/>
    </row>
    <row r="922" spans="11:51" ht="16.149999999999999" customHeight="1" x14ac:dyDescent="0.25">
      <c r="K922" s="95">
        <v>479</v>
      </c>
      <c r="L922" s="266">
        <f t="shared" si="1218"/>
        <v>479</v>
      </c>
      <c r="M922" s="267" t="str">
        <f t="shared" si="1219"/>
        <v>Eriochilus sp. 'Merivale'</v>
      </c>
      <c r="P922" s="372"/>
      <c r="AX922" s="372"/>
      <c r="AY922" s="372"/>
    </row>
    <row r="923" spans="11:51" ht="16.149999999999999" customHeight="1" x14ac:dyDescent="0.25">
      <c r="K923" s="95">
        <v>480</v>
      </c>
      <c r="L923" s="266" t="str">
        <f t="shared" si="1218"/>
        <v>FREE</v>
      </c>
      <c r="M923" s="267" t="str">
        <f t="shared" si="1219"/>
        <v>FREE</v>
      </c>
      <c r="P923" s="372"/>
      <c r="AX923" s="372"/>
      <c r="AY923" s="372"/>
    </row>
    <row r="924" spans="11:51" ht="16.149999999999999" customHeight="1" x14ac:dyDescent="0.25">
      <c r="K924" s="95">
        <v>481</v>
      </c>
      <c r="L924" s="266">
        <f t="shared" si="1218"/>
        <v>481</v>
      </c>
      <c r="M924" s="267" t="str">
        <f t="shared" si="1219"/>
        <v>Caladenia caesarea subsp. 'Mooradung'</v>
      </c>
      <c r="P924" s="372"/>
      <c r="AX924" s="372"/>
      <c r="AY924" s="372"/>
    </row>
    <row r="925" spans="11:51" ht="16.149999999999999" customHeight="1" x14ac:dyDescent="0.25">
      <c r="K925" s="95">
        <v>482</v>
      </c>
      <c r="L925" s="266">
        <f t="shared" si="1218"/>
        <v>482</v>
      </c>
      <c r="M925" s="267" t="str">
        <f t="shared" si="1219"/>
        <v>Caladenia applanata subsp. applanata</v>
      </c>
      <c r="P925" s="372"/>
      <c r="AX925" s="372"/>
      <c r="AY925" s="372"/>
    </row>
    <row r="926" spans="11:51" ht="16.149999999999999" customHeight="1" x14ac:dyDescent="0.25">
      <c r="K926" s="95">
        <v>483</v>
      </c>
      <c r="L926" s="266">
        <f t="shared" si="1218"/>
        <v>483</v>
      </c>
      <c r="M926" s="267" t="str">
        <f t="shared" si="1219"/>
        <v>Caladenia applanata subsp. erubescens</v>
      </c>
      <c r="P926" s="372"/>
      <c r="AX926" s="372"/>
      <c r="AY926" s="372"/>
    </row>
    <row r="927" spans="11:51" ht="16.149999999999999" customHeight="1" x14ac:dyDescent="0.25">
      <c r="K927" s="95">
        <v>484</v>
      </c>
      <c r="L927" s="266">
        <f t="shared" si="1218"/>
        <v>484</v>
      </c>
      <c r="M927" s="267" t="str">
        <f t="shared" si="1219"/>
        <v>Caladenia arenicola</v>
      </c>
      <c r="P927" s="372"/>
      <c r="AX927" s="372"/>
      <c r="AY927" s="372"/>
    </row>
    <row r="928" spans="11:51" ht="16.149999999999999" customHeight="1" x14ac:dyDescent="0.25">
      <c r="K928" s="95">
        <v>485</v>
      </c>
      <c r="L928" s="266">
        <f t="shared" si="1218"/>
        <v>485</v>
      </c>
      <c r="M928" s="267" t="str">
        <f t="shared" si="1219"/>
        <v>Caladenia arrecta</v>
      </c>
      <c r="P928" s="372"/>
      <c r="AX928" s="372"/>
      <c r="AY928" s="372"/>
    </row>
    <row r="929" spans="11:51" ht="16.149999999999999" customHeight="1" x14ac:dyDescent="0.25">
      <c r="K929" s="95">
        <v>486</v>
      </c>
      <c r="L929" s="266">
        <f t="shared" si="1218"/>
        <v>486</v>
      </c>
      <c r="M929" s="267" t="str">
        <f t="shared" si="1219"/>
        <v>Caladenia attingens subsp. attingens</v>
      </c>
      <c r="P929" s="372"/>
      <c r="AX929" s="372"/>
      <c r="AY929" s="372"/>
    </row>
    <row r="930" spans="11:51" ht="16.149999999999999" customHeight="1" x14ac:dyDescent="0.25">
      <c r="K930" s="95">
        <v>487</v>
      </c>
      <c r="L930" s="266">
        <f t="shared" si="1218"/>
        <v>487</v>
      </c>
      <c r="M930" s="267" t="str">
        <f t="shared" si="1219"/>
        <v>Caladenia attingens subsp. gracillima</v>
      </c>
      <c r="P930" s="372"/>
      <c r="AX930" s="372"/>
      <c r="AY930" s="372"/>
    </row>
    <row r="931" spans="11:51" ht="16.149999999999999" customHeight="1" x14ac:dyDescent="0.25">
      <c r="K931" s="95">
        <v>488</v>
      </c>
      <c r="L931" s="266">
        <f t="shared" si="1218"/>
        <v>488</v>
      </c>
      <c r="M931" s="267" t="str">
        <f t="shared" si="1219"/>
        <v>Caladenia pholcoidea subsp. augustensis</v>
      </c>
      <c r="P931" s="372"/>
      <c r="AX931" s="372"/>
      <c r="AY931" s="372"/>
    </row>
    <row r="932" spans="11:51" ht="16.149999999999999" customHeight="1" x14ac:dyDescent="0.25">
      <c r="K932" s="95">
        <v>489</v>
      </c>
      <c r="L932" s="266">
        <f t="shared" si="1218"/>
        <v>489</v>
      </c>
      <c r="M932" s="267" t="str">
        <f t="shared" si="1219"/>
        <v>Caladenia bicalliata subsp. cleistogama</v>
      </c>
      <c r="P932" s="372"/>
      <c r="AX932" s="372"/>
      <c r="AY932" s="372"/>
    </row>
    <row r="933" spans="11:51" ht="16.149999999999999" customHeight="1" x14ac:dyDescent="0.25">
      <c r="K933" s="95">
        <v>490</v>
      </c>
      <c r="L933" s="266">
        <f t="shared" si="1218"/>
        <v>490</v>
      </c>
      <c r="M933" s="267" t="str">
        <f t="shared" si="1219"/>
        <v>Caladenia bicalliata subsp. bicalliata</v>
      </c>
      <c r="P933" s="372"/>
      <c r="AX933" s="372"/>
      <c r="AY933" s="372"/>
    </row>
    <row r="934" spans="11:51" ht="16.149999999999999" customHeight="1" x14ac:dyDescent="0.25">
      <c r="K934" s="95">
        <v>491</v>
      </c>
      <c r="L934" s="266">
        <f t="shared" si="1218"/>
        <v>491</v>
      </c>
      <c r="M934" s="267" t="str">
        <f t="shared" si="1219"/>
        <v>Caladenia brevisura</v>
      </c>
      <c r="P934" s="372"/>
      <c r="AX934" s="372"/>
      <c r="AY934" s="372"/>
    </row>
    <row r="935" spans="11:51" ht="16.149999999999999" customHeight="1" x14ac:dyDescent="0.25">
      <c r="K935" s="95">
        <v>492</v>
      </c>
      <c r="L935" s="266">
        <f t="shared" si="1218"/>
        <v>492</v>
      </c>
      <c r="M935" s="267" t="str">
        <f t="shared" si="1219"/>
        <v>Caladenia brownii</v>
      </c>
      <c r="P935" s="372"/>
      <c r="AX935" s="372"/>
      <c r="AY935" s="372"/>
    </row>
    <row r="936" spans="11:51" ht="16.149999999999999" customHeight="1" x14ac:dyDescent="0.25">
      <c r="K936" s="95">
        <v>493</v>
      </c>
      <c r="L936" s="266">
        <f t="shared" si="1218"/>
        <v>493</v>
      </c>
      <c r="M936" s="267" t="str">
        <f t="shared" si="1219"/>
        <v>Caladenia bryceana subsp. bryceana</v>
      </c>
      <c r="P936" s="372"/>
      <c r="AX936" s="372"/>
      <c r="AY936" s="372"/>
    </row>
    <row r="937" spans="11:51" ht="16.149999999999999" customHeight="1" x14ac:dyDescent="0.25">
      <c r="K937" s="95">
        <v>494</v>
      </c>
      <c r="L937" s="266">
        <f t="shared" si="1218"/>
        <v>494</v>
      </c>
      <c r="M937" s="267" t="str">
        <f t="shared" si="1219"/>
        <v>Caladenia bryceana subsp. cracens</v>
      </c>
      <c r="P937" s="372"/>
      <c r="AX937" s="372"/>
      <c r="AY937" s="372"/>
    </row>
    <row r="938" spans="11:51" ht="16.149999999999999" customHeight="1" x14ac:dyDescent="0.25">
      <c r="K938" s="95">
        <v>495</v>
      </c>
      <c r="L938" s="266">
        <f t="shared" si="1218"/>
        <v>495</v>
      </c>
      <c r="M938" s="267" t="str">
        <f t="shared" si="1219"/>
        <v>Caladenia busselliana</v>
      </c>
      <c r="P938" s="372"/>
      <c r="AX938" s="372"/>
      <c r="AY938" s="372"/>
    </row>
    <row r="939" spans="11:51" ht="16.149999999999999" customHeight="1" x14ac:dyDescent="0.25">
      <c r="K939" s="95">
        <v>496</v>
      </c>
      <c r="L939" s="266">
        <f t="shared" si="1218"/>
        <v>496</v>
      </c>
      <c r="M939" s="267" t="str">
        <f t="shared" si="1219"/>
        <v>Caladenia caesarea subsp. caesarea</v>
      </c>
      <c r="P939" s="372"/>
      <c r="AX939" s="372"/>
      <c r="AY939" s="372"/>
    </row>
    <row r="940" spans="11:51" ht="16.149999999999999" customHeight="1" x14ac:dyDescent="0.25">
      <c r="K940" s="95">
        <v>497</v>
      </c>
      <c r="L940" s="266">
        <f t="shared" si="1218"/>
        <v>497</v>
      </c>
      <c r="M940" s="267" t="str">
        <f t="shared" si="1219"/>
        <v>Caladenia caesarea subsp. maritima</v>
      </c>
      <c r="P940" s="372"/>
      <c r="AX940" s="372"/>
      <c r="AY940" s="372"/>
    </row>
    <row r="941" spans="11:51" ht="16.149999999999999" customHeight="1" x14ac:dyDescent="0.25">
      <c r="K941" s="95">
        <v>498</v>
      </c>
      <c r="L941" s="266">
        <f t="shared" si="1218"/>
        <v>498</v>
      </c>
      <c r="M941" s="267" t="str">
        <f t="shared" si="1219"/>
        <v>Caladenia caesarea subsp. transiens</v>
      </c>
      <c r="P941" s="372"/>
      <c r="AX941" s="372"/>
      <c r="AY941" s="372"/>
    </row>
    <row r="942" spans="11:51" ht="16.149999999999999" customHeight="1" x14ac:dyDescent="0.25">
      <c r="K942" s="95">
        <v>499</v>
      </c>
      <c r="L942" s="266">
        <f t="shared" si="1218"/>
        <v>499</v>
      </c>
      <c r="M942" s="267" t="str">
        <f t="shared" si="1219"/>
        <v>Caladenia cairnsiana</v>
      </c>
      <c r="P942" s="372"/>
      <c r="AX942" s="372"/>
      <c r="AY942" s="372"/>
    </row>
    <row r="943" spans="11:51" ht="16.149999999999999" customHeight="1" x14ac:dyDescent="0.25">
      <c r="K943" s="95">
        <v>500</v>
      </c>
      <c r="L943" s="266">
        <f t="shared" si="1218"/>
        <v>500</v>
      </c>
      <c r="M943" s="267" t="str">
        <f t="shared" si="1219"/>
        <v>Caladenia chapmanii</v>
      </c>
      <c r="P943" s="372"/>
      <c r="AX943" s="372"/>
      <c r="AY943" s="372"/>
    </row>
    <row r="944" spans="11:51" ht="16.149999999999999" customHeight="1" x14ac:dyDescent="0.25">
      <c r="K944" s="95">
        <v>501</v>
      </c>
      <c r="L944" s="266">
        <f t="shared" si="1218"/>
        <v>501</v>
      </c>
      <c r="M944" s="267" t="str">
        <f t="shared" si="1219"/>
        <v>Caladenia williamsiae</v>
      </c>
      <c r="P944" s="372"/>
      <c r="AX944" s="372"/>
      <c r="AY944" s="372"/>
    </row>
    <row r="945" spans="11:51" ht="16.149999999999999" customHeight="1" x14ac:dyDescent="0.25">
      <c r="K945" s="95">
        <v>502</v>
      </c>
      <c r="L945" s="266">
        <f t="shared" si="1218"/>
        <v>502</v>
      </c>
      <c r="M945" s="267" t="str">
        <f t="shared" si="1219"/>
        <v>Caladenia christineae</v>
      </c>
      <c r="P945" s="372"/>
      <c r="AX945" s="372"/>
      <c r="AY945" s="372"/>
    </row>
    <row r="946" spans="11:51" ht="16.149999999999999" customHeight="1" x14ac:dyDescent="0.25">
      <c r="K946" s="95">
        <v>503</v>
      </c>
      <c r="L946" s="266">
        <f t="shared" si="1218"/>
        <v>503</v>
      </c>
      <c r="M946" s="267" t="str">
        <f t="shared" si="1219"/>
        <v>Caladenia citrina</v>
      </c>
      <c r="P946" s="372"/>
      <c r="AX946" s="372"/>
      <c r="AY946" s="372"/>
    </row>
    <row r="947" spans="11:51" ht="16.149999999999999" customHeight="1" x14ac:dyDescent="0.25">
      <c r="K947" s="95">
        <v>504</v>
      </c>
      <c r="L947" s="266">
        <f t="shared" si="1218"/>
        <v>504</v>
      </c>
      <c r="M947" s="267" t="str">
        <f t="shared" si="1219"/>
        <v>Caladenia corynephora</v>
      </c>
      <c r="P947" s="372"/>
      <c r="AX947" s="372"/>
      <c r="AY947" s="372"/>
    </row>
    <row r="948" spans="11:51" ht="16.149999999999999" customHeight="1" x14ac:dyDescent="0.25">
      <c r="K948" s="95">
        <v>505</v>
      </c>
      <c r="L948" s="266">
        <f t="shared" si="1218"/>
        <v>505</v>
      </c>
      <c r="M948" s="267" t="str">
        <f t="shared" si="1219"/>
        <v>Caladenia crebra</v>
      </c>
      <c r="P948" s="372"/>
      <c r="AX948" s="372"/>
      <c r="AY948" s="372"/>
    </row>
    <row r="949" spans="11:51" ht="16.149999999999999" customHeight="1" x14ac:dyDescent="0.25">
      <c r="K949" s="95">
        <v>506</v>
      </c>
      <c r="L949" s="266">
        <f t="shared" si="1218"/>
        <v>506</v>
      </c>
      <c r="M949" s="267" t="str">
        <f t="shared" si="1219"/>
        <v>Caladenia cristata</v>
      </c>
      <c r="P949" s="372"/>
      <c r="AX949" s="372"/>
      <c r="AY949" s="372"/>
    </row>
    <row r="950" spans="11:51" ht="16.149999999999999" customHeight="1" x14ac:dyDescent="0.25">
      <c r="K950" s="95">
        <v>507</v>
      </c>
      <c r="L950" s="266">
        <f t="shared" si="1218"/>
        <v>507</v>
      </c>
      <c r="M950" s="267" t="str">
        <f t="shared" si="1219"/>
        <v>Caladenia cruscula</v>
      </c>
      <c r="P950" s="372"/>
      <c r="AX950" s="372"/>
      <c r="AY950" s="372"/>
    </row>
    <row r="951" spans="11:51" ht="16.149999999999999" customHeight="1" x14ac:dyDescent="0.25">
      <c r="K951" s="95">
        <v>508</v>
      </c>
      <c r="L951" s="266">
        <f t="shared" si="1218"/>
        <v>508</v>
      </c>
      <c r="M951" s="267" t="str">
        <f t="shared" si="1219"/>
        <v>Caladenia decora</v>
      </c>
      <c r="P951" s="372"/>
      <c r="AX951" s="372"/>
      <c r="AY951" s="372"/>
    </row>
    <row r="952" spans="11:51" ht="16.149999999999999" customHeight="1" x14ac:dyDescent="0.25">
      <c r="K952" s="95">
        <v>509</v>
      </c>
      <c r="L952" s="266">
        <f t="shared" si="1218"/>
        <v>509</v>
      </c>
      <c r="M952" s="267" t="str">
        <f t="shared" si="1219"/>
        <v>Caladenia denticulata subsp. denticulata</v>
      </c>
      <c r="P952" s="372"/>
      <c r="AX952" s="372"/>
      <c r="AY952" s="372"/>
    </row>
    <row r="953" spans="11:51" ht="16.149999999999999" customHeight="1" x14ac:dyDescent="0.25">
      <c r="K953" s="95">
        <v>510</v>
      </c>
      <c r="L953" s="266">
        <f t="shared" si="1218"/>
        <v>510</v>
      </c>
      <c r="M953" s="267" t="str">
        <f t="shared" si="1219"/>
        <v>Caladenia dimidia</v>
      </c>
      <c r="P953" s="372"/>
      <c r="AX953" s="372"/>
      <c r="AY953" s="372"/>
    </row>
    <row r="954" spans="11:51" ht="16.149999999999999" customHeight="1" x14ac:dyDescent="0.25">
      <c r="K954" s="95">
        <v>511</v>
      </c>
      <c r="L954" s="266">
        <f t="shared" si="1218"/>
        <v>511</v>
      </c>
      <c r="M954" s="267" t="str">
        <f t="shared" si="1219"/>
        <v>Caladenia discoidea</v>
      </c>
      <c r="P954" s="372"/>
      <c r="AX954" s="372"/>
      <c r="AY954" s="372"/>
    </row>
    <row r="955" spans="11:51" ht="16.149999999999999" customHeight="1" x14ac:dyDescent="0.25">
      <c r="K955" s="95">
        <v>512</v>
      </c>
      <c r="L955" s="266">
        <f t="shared" si="1218"/>
        <v>512</v>
      </c>
      <c r="M955" s="267" t="str">
        <f t="shared" si="1219"/>
        <v>Caladenia dorrienii</v>
      </c>
      <c r="P955" s="372"/>
      <c r="AX955" s="372"/>
      <c r="AY955" s="372"/>
    </row>
    <row r="956" spans="11:51" ht="16.149999999999999" customHeight="1" x14ac:dyDescent="0.25">
      <c r="K956" s="95">
        <v>513</v>
      </c>
      <c r="L956" s="266">
        <f t="shared" si="1218"/>
        <v>513</v>
      </c>
      <c r="M956" s="267" t="str">
        <f t="shared" si="1219"/>
        <v>Caladenia doutchiae</v>
      </c>
      <c r="P956" s="372"/>
      <c r="AX956" s="372"/>
      <c r="AY956" s="372"/>
    </row>
    <row r="957" spans="11:51" ht="16.149999999999999" customHeight="1" x14ac:dyDescent="0.25">
      <c r="K957" s="95">
        <v>514</v>
      </c>
      <c r="L957" s="266">
        <f t="shared" si="1218"/>
        <v>514</v>
      </c>
      <c r="M957" s="267" t="str">
        <f t="shared" si="1219"/>
        <v>Caladenia drummondii</v>
      </c>
      <c r="P957" s="372"/>
      <c r="AX957" s="372"/>
      <c r="AY957" s="372"/>
    </row>
    <row r="958" spans="11:51" ht="16.149999999999999" customHeight="1" x14ac:dyDescent="0.25">
      <c r="K958" s="95">
        <v>515</v>
      </c>
      <c r="L958" s="266">
        <f t="shared" si="1218"/>
        <v>515</v>
      </c>
      <c r="M958" s="267" t="str">
        <f t="shared" si="1219"/>
        <v>Caladenia elegans</v>
      </c>
      <c r="P958" s="372"/>
      <c r="AX958" s="372"/>
      <c r="AY958" s="372"/>
    </row>
    <row r="959" spans="11:51" ht="16.149999999999999" customHeight="1" x14ac:dyDescent="0.25">
      <c r="K959" s="95">
        <v>516</v>
      </c>
      <c r="L959" s="266">
        <f t="shared" si="1218"/>
        <v>516</v>
      </c>
      <c r="M959" s="267" t="str">
        <f t="shared" si="1219"/>
        <v>Caladenia ensata</v>
      </c>
      <c r="P959" s="372"/>
      <c r="AX959" s="372"/>
      <c r="AY959" s="372"/>
    </row>
    <row r="960" spans="11:51" ht="16.149999999999999" customHeight="1" x14ac:dyDescent="0.25">
      <c r="K960" s="95">
        <v>517</v>
      </c>
      <c r="L960" s="266">
        <f t="shared" si="1218"/>
        <v>517</v>
      </c>
      <c r="M960" s="267" t="str">
        <f t="shared" si="1219"/>
        <v>Caladenia evanescens</v>
      </c>
      <c r="P960" s="372"/>
      <c r="AX960" s="372"/>
      <c r="AY960" s="372"/>
    </row>
    <row r="961" spans="11:51" ht="16.149999999999999" customHeight="1" x14ac:dyDescent="0.25">
      <c r="K961" s="95">
        <v>518</v>
      </c>
      <c r="L961" s="266">
        <f t="shared" si="1218"/>
        <v>518</v>
      </c>
      <c r="M961" s="267" t="str">
        <f t="shared" si="1219"/>
        <v>Caladenia excelsa</v>
      </c>
      <c r="P961" s="362"/>
      <c r="AX961" s="362"/>
      <c r="AY961" s="362"/>
    </row>
    <row r="962" spans="11:51" ht="16.149999999999999" customHeight="1" x14ac:dyDescent="0.25">
      <c r="K962" s="95">
        <v>519</v>
      </c>
      <c r="L962" s="266">
        <f t="shared" si="1218"/>
        <v>519</v>
      </c>
      <c r="M962" s="267" t="str">
        <f t="shared" si="1219"/>
        <v>Caladenia exilis subsp. vanleeuwenii</v>
      </c>
      <c r="P962" s="372"/>
      <c r="AX962" s="372"/>
      <c r="AY962" s="372"/>
    </row>
    <row r="963" spans="11:51" ht="16.149999999999999" customHeight="1" x14ac:dyDescent="0.25">
      <c r="K963" s="95">
        <v>520</v>
      </c>
      <c r="L963" s="266">
        <f t="shared" si="1218"/>
        <v>520</v>
      </c>
      <c r="M963" s="267" t="str">
        <f t="shared" si="1219"/>
        <v>Caladenia exilis subsp. exilis</v>
      </c>
      <c r="P963" s="372"/>
      <c r="AX963" s="372"/>
      <c r="AY963" s="372"/>
    </row>
    <row r="964" spans="11:51" ht="16.149999999999999" customHeight="1" x14ac:dyDescent="0.25">
      <c r="K964" s="95">
        <v>521</v>
      </c>
      <c r="L964" s="266">
        <f t="shared" si="1218"/>
        <v>521</v>
      </c>
      <c r="M964" s="267" t="str">
        <f t="shared" si="1219"/>
        <v>Caladenia exstans</v>
      </c>
      <c r="P964" s="372"/>
      <c r="AX964" s="372"/>
      <c r="AY964" s="372"/>
    </row>
    <row r="965" spans="11:51" ht="16.149999999999999" customHeight="1" x14ac:dyDescent="0.25">
      <c r="K965" s="95">
        <v>522</v>
      </c>
      <c r="L965" s="266">
        <f t="shared" si="1218"/>
        <v>522</v>
      </c>
      <c r="M965" s="267" t="str">
        <f t="shared" si="1219"/>
        <v>Caladenia falcata</v>
      </c>
      <c r="P965" s="372"/>
      <c r="AX965" s="372"/>
      <c r="AY965" s="372"/>
    </row>
    <row r="966" spans="11:51" ht="16.149999999999999" customHeight="1" x14ac:dyDescent="0.25">
      <c r="K966" s="95">
        <v>523</v>
      </c>
      <c r="L966" s="266">
        <f t="shared" si="1218"/>
        <v>523</v>
      </c>
      <c r="M966" s="267" t="str">
        <f t="shared" si="1219"/>
        <v>Caladenia ferruginea</v>
      </c>
      <c r="P966" s="372"/>
      <c r="AX966" s="372"/>
      <c r="AY966" s="372"/>
    </row>
    <row r="967" spans="11:51" ht="16.149999999999999" customHeight="1" x14ac:dyDescent="0.25">
      <c r="K967" s="95">
        <v>524</v>
      </c>
      <c r="L967" s="266">
        <f t="shared" si="1218"/>
        <v>524</v>
      </c>
      <c r="M967" s="267" t="str">
        <f t="shared" si="1219"/>
        <v>Caladenia filifera</v>
      </c>
      <c r="P967" s="372"/>
      <c r="AX967" s="372"/>
      <c r="AY967" s="372"/>
    </row>
    <row r="968" spans="11:51" ht="16.149999999999999" customHeight="1" x14ac:dyDescent="0.25">
      <c r="K968" s="95">
        <v>525</v>
      </c>
      <c r="L968" s="266">
        <f t="shared" si="1218"/>
        <v>525</v>
      </c>
      <c r="M968" s="267" t="str">
        <f t="shared" si="1219"/>
        <v>Caladenia paradoxa</v>
      </c>
      <c r="P968" s="372"/>
      <c r="AX968" s="372"/>
      <c r="AY968" s="372"/>
    </row>
    <row r="969" spans="11:51" ht="16.149999999999999" customHeight="1" x14ac:dyDescent="0.25">
      <c r="K969" s="95">
        <v>526</v>
      </c>
      <c r="L969" s="266">
        <f t="shared" si="1218"/>
        <v>526</v>
      </c>
      <c r="M969" s="267" t="str">
        <f t="shared" si="1219"/>
        <v>Caladenia flava subsp. flava</v>
      </c>
      <c r="P969" s="372"/>
      <c r="AX969" s="372"/>
      <c r="AY969" s="372"/>
    </row>
    <row r="970" spans="11:51" ht="16.149999999999999" customHeight="1" x14ac:dyDescent="0.25">
      <c r="K970" s="95">
        <v>527</v>
      </c>
      <c r="L970" s="266">
        <f t="shared" si="1218"/>
        <v>527</v>
      </c>
      <c r="M970" s="267" t="str">
        <f t="shared" si="1219"/>
        <v>Caladenia flava subsp. maculata</v>
      </c>
      <c r="P970" s="372"/>
      <c r="AX970" s="372"/>
      <c r="AY970" s="372"/>
    </row>
    <row r="971" spans="11:51" ht="16.149999999999999" customHeight="1" x14ac:dyDescent="0.25">
      <c r="K971" s="95">
        <v>528</v>
      </c>
      <c r="L971" s="266">
        <f t="shared" ref="L971:L1034" si="1220">IFERROR(VLOOKUP(K971,$L$3:$L$841,1,FALSE),"FREE")</f>
        <v>528</v>
      </c>
      <c r="M971" s="267" t="str">
        <f t="shared" ref="M971:M1034" si="1221">IFERROR(VLOOKUP(K971,$J$3:$K$841,2,FALSE),"FREE")</f>
        <v>Caladenia flava subsp. sylvestris</v>
      </c>
      <c r="P971" s="372"/>
      <c r="AX971" s="372"/>
      <c r="AY971" s="372"/>
    </row>
    <row r="972" spans="11:51" ht="16.149999999999999" customHeight="1" x14ac:dyDescent="0.25">
      <c r="K972" s="95">
        <v>529</v>
      </c>
      <c r="L972" s="266">
        <f t="shared" si="1220"/>
        <v>529</v>
      </c>
      <c r="M972" s="267" t="str">
        <f t="shared" si="1221"/>
        <v>Caladenia footeana</v>
      </c>
      <c r="P972" s="372"/>
      <c r="AX972" s="372"/>
      <c r="AY972" s="372"/>
    </row>
    <row r="973" spans="11:51" ht="16.149999999999999" customHeight="1" x14ac:dyDescent="0.25">
      <c r="K973" s="95">
        <v>530</v>
      </c>
      <c r="L973" s="266">
        <f t="shared" si="1220"/>
        <v>530</v>
      </c>
      <c r="M973" s="267" t="str">
        <f t="shared" si="1221"/>
        <v>Caladenia fuscolutescens</v>
      </c>
      <c r="P973" s="372"/>
      <c r="AX973" s="372"/>
      <c r="AY973" s="372"/>
    </row>
    <row r="974" spans="11:51" ht="16.149999999999999" customHeight="1" x14ac:dyDescent="0.25">
      <c r="K974" s="95">
        <v>531</v>
      </c>
      <c r="L974" s="266">
        <f t="shared" si="1220"/>
        <v>531</v>
      </c>
      <c r="M974" s="267" t="str">
        <f t="shared" si="1221"/>
        <v>Caladenia gardneri</v>
      </c>
      <c r="P974" s="372"/>
      <c r="AX974" s="372"/>
      <c r="AY974" s="372"/>
    </row>
    <row r="975" spans="11:51" ht="16.149999999999999" customHeight="1" x14ac:dyDescent="0.25">
      <c r="K975" s="95">
        <v>532</v>
      </c>
      <c r="L975" s="266">
        <f t="shared" si="1220"/>
        <v>532</v>
      </c>
      <c r="M975" s="267" t="str">
        <f t="shared" si="1221"/>
        <v>Caladenia georgei</v>
      </c>
      <c r="P975" s="372"/>
      <c r="AX975" s="372"/>
      <c r="AY975" s="372"/>
    </row>
    <row r="976" spans="11:51" ht="16.149999999999999" customHeight="1" x14ac:dyDescent="0.25">
      <c r="K976" s="95">
        <v>533</v>
      </c>
      <c r="L976" s="266">
        <f t="shared" si="1220"/>
        <v>533</v>
      </c>
      <c r="M976" s="267" t="str">
        <f t="shared" si="1221"/>
        <v>Caladenia graminifolia</v>
      </c>
      <c r="P976" s="372"/>
      <c r="AX976" s="372"/>
      <c r="AY976" s="372"/>
    </row>
    <row r="977" spans="11:51" ht="16.149999999999999" customHeight="1" x14ac:dyDescent="0.25">
      <c r="K977" s="95">
        <v>534</v>
      </c>
      <c r="L977" s="266">
        <f t="shared" si="1220"/>
        <v>534</v>
      </c>
      <c r="M977" s="267" t="str">
        <f t="shared" si="1221"/>
        <v>Caladenia granitora</v>
      </c>
      <c r="P977" s="372"/>
      <c r="AX977" s="372"/>
      <c r="AY977" s="372"/>
    </row>
    <row r="978" spans="11:51" ht="16.149999999999999" customHeight="1" x14ac:dyDescent="0.25">
      <c r="K978" s="95">
        <v>535</v>
      </c>
      <c r="L978" s="266">
        <f t="shared" si="1220"/>
        <v>535</v>
      </c>
      <c r="M978" s="267" t="str">
        <f t="shared" si="1221"/>
        <v>Caladenia harringtoniae</v>
      </c>
      <c r="P978" s="372"/>
      <c r="AX978" s="372"/>
      <c r="AY978" s="372"/>
    </row>
    <row r="979" spans="11:51" ht="16.149999999999999" customHeight="1" x14ac:dyDescent="0.25">
      <c r="K979" s="95">
        <v>536</v>
      </c>
      <c r="L979" s="266">
        <f t="shared" si="1220"/>
        <v>536</v>
      </c>
      <c r="M979" s="267" t="str">
        <f t="shared" si="1221"/>
        <v>Caladenia heberleana</v>
      </c>
      <c r="P979" s="362"/>
      <c r="AX979" s="362"/>
      <c r="AY979" s="362"/>
    </row>
    <row r="980" spans="11:51" ht="16.149999999999999" customHeight="1" x14ac:dyDescent="0.25">
      <c r="K980" s="95">
        <v>537</v>
      </c>
      <c r="L980" s="266">
        <f t="shared" si="1220"/>
        <v>537</v>
      </c>
      <c r="M980" s="267" t="str">
        <f t="shared" si="1221"/>
        <v>Caladenia hiemalis</v>
      </c>
      <c r="P980" s="362"/>
      <c r="AX980" s="362"/>
      <c r="AY980" s="362"/>
    </row>
    <row r="981" spans="11:51" ht="16.149999999999999" customHeight="1" x14ac:dyDescent="0.25">
      <c r="K981" s="95">
        <v>538</v>
      </c>
      <c r="L981" s="266">
        <f t="shared" si="1220"/>
        <v>538</v>
      </c>
      <c r="M981" s="267" t="str">
        <f t="shared" si="1221"/>
        <v>Caladenia hirta subsp. hirta</v>
      </c>
      <c r="P981" s="362"/>
      <c r="AX981" s="362"/>
      <c r="AY981" s="362"/>
    </row>
    <row r="982" spans="11:51" ht="16.149999999999999" customHeight="1" x14ac:dyDescent="0.25">
      <c r="K982" s="95">
        <v>539</v>
      </c>
      <c r="L982" s="266">
        <f t="shared" si="1220"/>
        <v>539</v>
      </c>
      <c r="M982" s="267" t="str">
        <f t="shared" si="1221"/>
        <v>Caladenia hirta subsp. rosea</v>
      </c>
      <c r="P982" s="362"/>
      <c r="AX982" s="362"/>
      <c r="AY982" s="362"/>
    </row>
    <row r="983" spans="11:51" ht="16.149999999999999" customHeight="1" x14ac:dyDescent="0.25">
      <c r="K983" s="95">
        <v>540</v>
      </c>
      <c r="L983" s="266">
        <f t="shared" si="1220"/>
        <v>540</v>
      </c>
      <c r="M983" s="267" t="str">
        <f t="shared" si="1221"/>
        <v>Caladenia hoffmanii</v>
      </c>
      <c r="P983" s="362"/>
      <c r="AX983" s="362"/>
      <c r="AY983" s="362"/>
    </row>
    <row r="984" spans="11:51" ht="16.149999999999999" customHeight="1" x14ac:dyDescent="0.25">
      <c r="K984" s="95">
        <v>541</v>
      </c>
      <c r="L984" s="266">
        <f t="shared" si="1220"/>
        <v>541</v>
      </c>
      <c r="M984" s="267" t="str">
        <f t="shared" si="1221"/>
        <v>Caladenia horistes</v>
      </c>
      <c r="P984" s="362"/>
      <c r="AX984" s="362"/>
      <c r="AY984" s="362"/>
    </row>
    <row r="985" spans="11:51" ht="16.149999999999999" customHeight="1" x14ac:dyDescent="0.25">
      <c r="K985" s="95">
        <v>542</v>
      </c>
      <c r="L985" s="266">
        <f t="shared" si="1220"/>
        <v>542</v>
      </c>
      <c r="M985" s="267" t="str">
        <f t="shared" si="1221"/>
        <v>Caladenia huegelii</v>
      </c>
      <c r="P985" s="362"/>
      <c r="AX985" s="362"/>
      <c r="AY985" s="362"/>
    </row>
    <row r="986" spans="11:51" ht="16.149999999999999" customHeight="1" x14ac:dyDescent="0.25">
      <c r="K986" s="95">
        <v>543</v>
      </c>
      <c r="L986" s="266">
        <f t="shared" si="1220"/>
        <v>543</v>
      </c>
      <c r="M986" s="267" t="str">
        <f t="shared" si="1221"/>
        <v>Caladenia incensum</v>
      </c>
      <c r="P986" s="362"/>
      <c r="AX986" s="362"/>
      <c r="AY986" s="362"/>
    </row>
    <row r="987" spans="11:51" ht="16.149999999999999" customHeight="1" x14ac:dyDescent="0.25">
      <c r="K987" s="95">
        <v>544</v>
      </c>
      <c r="L987" s="266">
        <f t="shared" si="1220"/>
        <v>544</v>
      </c>
      <c r="M987" s="267" t="str">
        <f t="shared" si="1221"/>
        <v>Caladenia incrassata</v>
      </c>
      <c r="P987" s="362"/>
      <c r="AX987" s="362"/>
      <c r="AY987" s="362"/>
    </row>
    <row r="988" spans="11:51" ht="16.149999999999999" customHeight="1" x14ac:dyDescent="0.25">
      <c r="K988" s="95">
        <v>545</v>
      </c>
      <c r="L988" s="266">
        <f t="shared" si="1220"/>
        <v>545</v>
      </c>
      <c r="M988" s="267" t="str">
        <f t="shared" si="1221"/>
        <v>Caladenia infundibularis</v>
      </c>
      <c r="P988" s="362"/>
      <c r="AX988" s="362"/>
      <c r="AY988" s="362"/>
    </row>
    <row r="989" spans="11:51" ht="16.149999999999999" customHeight="1" x14ac:dyDescent="0.25">
      <c r="K989" s="95">
        <v>546</v>
      </c>
      <c r="L989" s="266">
        <f t="shared" si="1220"/>
        <v>546</v>
      </c>
      <c r="M989" s="267" t="str">
        <f t="shared" si="1221"/>
        <v>Caladenia integra</v>
      </c>
      <c r="P989" s="362"/>
      <c r="AX989" s="362"/>
      <c r="AY989" s="362"/>
    </row>
    <row r="990" spans="11:51" ht="16.149999999999999" customHeight="1" x14ac:dyDescent="0.25">
      <c r="K990" s="95">
        <v>547</v>
      </c>
      <c r="L990" s="266">
        <f t="shared" si="1220"/>
        <v>547</v>
      </c>
      <c r="M990" s="267" t="str">
        <f t="shared" si="1221"/>
        <v>Caladenia interjacens</v>
      </c>
      <c r="P990" s="362"/>
      <c r="AX990" s="362"/>
      <c r="AY990" s="362"/>
    </row>
    <row r="991" spans="11:51" ht="16.149999999999999" customHeight="1" x14ac:dyDescent="0.25">
      <c r="K991" s="95">
        <v>548</v>
      </c>
      <c r="L991" s="266">
        <f t="shared" si="1220"/>
        <v>548</v>
      </c>
      <c r="M991" s="267" t="str">
        <f t="shared" si="1221"/>
        <v>Caladenia latifolia</v>
      </c>
      <c r="P991" s="362"/>
      <c r="AX991" s="362"/>
      <c r="AY991" s="362"/>
    </row>
    <row r="992" spans="11:51" ht="16.149999999999999" customHeight="1" x14ac:dyDescent="0.25">
      <c r="K992" s="95">
        <v>549</v>
      </c>
      <c r="L992" s="266">
        <f t="shared" si="1220"/>
        <v>549</v>
      </c>
      <c r="M992" s="267" t="str">
        <f t="shared" si="1221"/>
        <v>Caladenia lobata</v>
      </c>
      <c r="P992" s="362"/>
      <c r="AX992" s="362"/>
      <c r="AY992" s="362"/>
    </row>
    <row r="993" spans="11:51" ht="16.149999999999999" customHeight="1" x14ac:dyDescent="0.25">
      <c r="K993" s="95">
        <v>550</v>
      </c>
      <c r="L993" s="266">
        <f t="shared" si="1220"/>
        <v>550</v>
      </c>
      <c r="M993" s="267" t="str">
        <f t="shared" si="1221"/>
        <v>Caladenia lodgeana</v>
      </c>
      <c r="P993" s="362"/>
      <c r="AX993" s="362"/>
      <c r="AY993" s="362"/>
    </row>
    <row r="994" spans="11:51" ht="16.149999999999999" customHeight="1" x14ac:dyDescent="0.25">
      <c r="K994" s="95">
        <v>551</v>
      </c>
      <c r="L994" s="266">
        <f t="shared" si="1220"/>
        <v>551</v>
      </c>
      <c r="M994" s="267" t="str">
        <f t="shared" si="1221"/>
        <v>Caladenia longicauda subsp. albella</v>
      </c>
      <c r="P994" s="362"/>
      <c r="AX994" s="362"/>
      <c r="AY994" s="362"/>
    </row>
    <row r="995" spans="11:51" ht="16.149999999999999" customHeight="1" x14ac:dyDescent="0.25">
      <c r="K995" s="95">
        <v>552</v>
      </c>
      <c r="L995" s="266">
        <f t="shared" si="1220"/>
        <v>552</v>
      </c>
      <c r="M995" s="267" t="str">
        <f t="shared" si="1221"/>
        <v>Caladenia longicauda subsp. australora</v>
      </c>
      <c r="P995" s="362"/>
      <c r="AX995" s="362"/>
      <c r="AY995" s="362"/>
    </row>
    <row r="996" spans="11:51" ht="16.149999999999999" customHeight="1" x14ac:dyDescent="0.25">
      <c r="K996" s="95">
        <v>553</v>
      </c>
      <c r="L996" s="266">
        <f t="shared" si="1220"/>
        <v>553</v>
      </c>
      <c r="M996" s="267" t="str">
        <f t="shared" si="1221"/>
        <v>Caladenia longicauda subsp. borealis</v>
      </c>
      <c r="P996" s="362"/>
      <c r="AX996" s="362"/>
      <c r="AY996" s="362"/>
    </row>
    <row r="997" spans="11:51" ht="16.149999999999999" customHeight="1" x14ac:dyDescent="0.25">
      <c r="K997" s="95">
        <v>554</v>
      </c>
      <c r="L997" s="266">
        <f t="shared" si="1220"/>
        <v>554</v>
      </c>
      <c r="M997" s="267" t="str">
        <f t="shared" si="1221"/>
        <v>Caladenia longicauda subsp. calcigena</v>
      </c>
      <c r="P997" s="362"/>
      <c r="AX997" s="362"/>
      <c r="AY997" s="362"/>
    </row>
    <row r="998" spans="11:51" ht="16.149999999999999" customHeight="1" x14ac:dyDescent="0.25">
      <c r="K998" s="95">
        <v>555</v>
      </c>
      <c r="L998" s="266">
        <f t="shared" si="1220"/>
        <v>555</v>
      </c>
      <c r="M998" s="267" t="str">
        <f t="shared" si="1221"/>
        <v>Caladenia longicauda subsp. clivicola</v>
      </c>
      <c r="P998" s="362"/>
      <c r="AX998" s="362"/>
      <c r="AY998" s="362"/>
    </row>
    <row r="999" spans="11:51" ht="16.149999999999999" customHeight="1" x14ac:dyDescent="0.25">
      <c r="K999" s="95">
        <v>556</v>
      </c>
      <c r="L999" s="266">
        <f t="shared" si="1220"/>
        <v>556</v>
      </c>
      <c r="M999" s="267" t="str">
        <f t="shared" si="1221"/>
        <v>Caladenia longicauda subsp. crassa</v>
      </c>
      <c r="P999" s="362"/>
      <c r="AX999" s="362"/>
      <c r="AY999" s="362"/>
    </row>
    <row r="1000" spans="11:51" ht="16.149999999999999" customHeight="1" x14ac:dyDescent="0.25">
      <c r="K1000" s="95">
        <v>557</v>
      </c>
      <c r="L1000" s="266">
        <f t="shared" si="1220"/>
        <v>557</v>
      </c>
      <c r="M1000" s="267" t="str">
        <f t="shared" si="1221"/>
        <v>Caladenia longicauda subsp. eminens</v>
      </c>
      <c r="P1000" s="372"/>
      <c r="AX1000" s="372"/>
      <c r="AY1000" s="372"/>
    </row>
    <row r="1001" spans="11:51" ht="16.149999999999999" customHeight="1" x14ac:dyDescent="0.25">
      <c r="K1001" s="95">
        <v>558</v>
      </c>
      <c r="L1001" s="266" t="str">
        <f t="shared" si="1220"/>
        <v>FREE</v>
      </c>
      <c r="M1001" s="267" t="str">
        <f t="shared" si="1221"/>
        <v>FREE</v>
      </c>
      <c r="P1001" s="372"/>
      <c r="AX1001" s="372"/>
      <c r="AY1001" s="372"/>
    </row>
    <row r="1002" spans="11:51" ht="16.149999999999999" customHeight="1" x14ac:dyDescent="0.25">
      <c r="K1002" s="95">
        <v>559</v>
      </c>
      <c r="L1002" s="266">
        <f t="shared" si="1220"/>
        <v>559</v>
      </c>
      <c r="M1002" s="267" t="str">
        <f t="shared" si="1221"/>
        <v>Caladenia longicauda subsp. merrittii</v>
      </c>
      <c r="P1002" s="372"/>
      <c r="AX1002" s="372"/>
      <c r="AY1002" s="372"/>
    </row>
    <row r="1003" spans="11:51" ht="16.149999999999999" customHeight="1" x14ac:dyDescent="0.25">
      <c r="K1003" s="95">
        <v>560</v>
      </c>
      <c r="L1003" s="266">
        <f t="shared" si="1220"/>
        <v>560</v>
      </c>
      <c r="M1003" s="267" t="str">
        <f t="shared" si="1221"/>
        <v>Caladenia longicauda subsp. redacta</v>
      </c>
      <c r="P1003" s="372"/>
      <c r="AX1003" s="372"/>
      <c r="AY1003" s="372"/>
    </row>
    <row r="1004" spans="11:51" ht="16.149999999999999" customHeight="1" x14ac:dyDescent="0.25">
      <c r="K1004" s="95">
        <v>561</v>
      </c>
      <c r="L1004" s="266">
        <f t="shared" si="1220"/>
        <v>561</v>
      </c>
      <c r="M1004" s="267" t="str">
        <f t="shared" si="1221"/>
        <v>Caladenia longicauda subsp. rigidulus</v>
      </c>
      <c r="P1004" s="372"/>
      <c r="AX1004" s="372"/>
      <c r="AY1004" s="372"/>
    </row>
    <row r="1005" spans="11:51" ht="16.149999999999999" customHeight="1" x14ac:dyDescent="0.25">
      <c r="K1005" s="95">
        <v>562</v>
      </c>
      <c r="L1005" s="266">
        <f t="shared" si="1220"/>
        <v>562</v>
      </c>
      <c r="M1005" s="267" t="str">
        <f t="shared" si="1221"/>
        <v>Caladenia longiclavata</v>
      </c>
      <c r="P1005" s="372"/>
      <c r="AX1005" s="372"/>
      <c r="AY1005" s="372"/>
    </row>
    <row r="1006" spans="11:51" ht="16.149999999999999" customHeight="1" x14ac:dyDescent="0.25">
      <c r="K1006" s="95">
        <v>563</v>
      </c>
      <c r="L1006" s="266">
        <f t="shared" si="1220"/>
        <v>563</v>
      </c>
      <c r="M1006" s="267" t="str">
        <f t="shared" si="1221"/>
        <v>Caladenia longifimbriata</v>
      </c>
      <c r="P1006" s="372"/>
      <c r="AX1006" s="372"/>
      <c r="AY1006" s="372"/>
    </row>
    <row r="1007" spans="11:51" ht="16.149999999999999" customHeight="1" x14ac:dyDescent="0.25">
      <c r="K1007" s="95">
        <v>564</v>
      </c>
      <c r="L1007" s="266">
        <f t="shared" si="1220"/>
        <v>564</v>
      </c>
      <c r="M1007" s="267" t="str">
        <f t="shared" si="1221"/>
        <v>Caladenia lorea</v>
      </c>
      <c r="P1007" s="372"/>
      <c r="AX1007" s="372"/>
      <c r="AY1007" s="372"/>
    </row>
    <row r="1008" spans="11:51" ht="16.149999999999999" customHeight="1" x14ac:dyDescent="0.25">
      <c r="K1008" s="95">
        <v>565</v>
      </c>
      <c r="L1008" s="266">
        <f t="shared" si="1220"/>
        <v>565</v>
      </c>
      <c r="M1008" s="267" t="str">
        <f t="shared" si="1221"/>
        <v>Caladenia luteola</v>
      </c>
      <c r="P1008" s="372"/>
      <c r="AX1008" s="372"/>
      <c r="AY1008" s="372"/>
    </row>
    <row r="1009" spans="11:51" ht="16.149999999999999" customHeight="1" x14ac:dyDescent="0.25">
      <c r="K1009" s="95">
        <v>566</v>
      </c>
      <c r="L1009" s="266">
        <f t="shared" si="1220"/>
        <v>566</v>
      </c>
      <c r="M1009" s="267" t="str">
        <f t="shared" si="1221"/>
        <v>Caladenia macrostylis</v>
      </c>
      <c r="P1009" s="372"/>
      <c r="AX1009" s="372"/>
      <c r="AY1009" s="372"/>
    </row>
    <row r="1010" spans="11:51" ht="16.149999999999999" customHeight="1" x14ac:dyDescent="0.25">
      <c r="K1010" s="95">
        <v>567</v>
      </c>
      <c r="L1010" s="266">
        <f t="shared" si="1220"/>
        <v>567</v>
      </c>
      <c r="M1010" s="267" t="str">
        <f t="shared" si="1221"/>
        <v>Caladenia magniclavata</v>
      </c>
      <c r="P1010" s="372"/>
      <c r="AX1010" s="372"/>
      <c r="AY1010" s="372"/>
    </row>
    <row r="1011" spans="11:51" ht="16.149999999999999" customHeight="1" x14ac:dyDescent="0.25">
      <c r="K1011" s="95">
        <v>568</v>
      </c>
      <c r="L1011" s="266">
        <f t="shared" si="1220"/>
        <v>568</v>
      </c>
      <c r="M1011" s="267" t="str">
        <f t="shared" si="1221"/>
        <v>Caladenia marginata</v>
      </c>
      <c r="P1011" s="372"/>
      <c r="AX1011" s="372"/>
      <c r="AY1011" s="372"/>
    </row>
    <row r="1012" spans="11:51" ht="16.149999999999999" customHeight="1" x14ac:dyDescent="0.25">
      <c r="K1012" s="95">
        <v>569</v>
      </c>
      <c r="L1012" s="266">
        <f t="shared" si="1220"/>
        <v>569</v>
      </c>
      <c r="M1012" s="267" t="str">
        <f t="shared" si="1221"/>
        <v>Caladenia melanema</v>
      </c>
      <c r="P1012" s="372"/>
      <c r="AX1012" s="372"/>
      <c r="AY1012" s="372"/>
    </row>
    <row r="1013" spans="11:51" ht="16.149999999999999" customHeight="1" x14ac:dyDescent="0.25">
      <c r="K1013" s="95">
        <v>570</v>
      </c>
      <c r="L1013" s="266">
        <f t="shared" si="1220"/>
        <v>570</v>
      </c>
      <c r="M1013" s="267" t="str">
        <f t="shared" si="1221"/>
        <v>Caladenia meridionalis</v>
      </c>
      <c r="P1013" s="372"/>
      <c r="AX1013" s="372"/>
      <c r="AY1013" s="372"/>
    </row>
    <row r="1014" spans="11:51" ht="16.149999999999999" customHeight="1" x14ac:dyDescent="0.25">
      <c r="K1014" s="95">
        <v>571</v>
      </c>
      <c r="L1014" s="266">
        <f t="shared" si="1220"/>
        <v>571</v>
      </c>
      <c r="M1014" s="267" t="str">
        <f t="shared" si="1221"/>
        <v>Caladenia microchila</v>
      </c>
      <c r="P1014" s="372"/>
      <c r="AX1014" s="372"/>
      <c r="AY1014" s="372"/>
    </row>
    <row r="1015" spans="11:51" ht="16.149999999999999" customHeight="1" x14ac:dyDescent="0.25">
      <c r="K1015" s="95">
        <v>572</v>
      </c>
      <c r="L1015" s="266">
        <f t="shared" si="1220"/>
        <v>572</v>
      </c>
      <c r="M1015" s="267" t="str">
        <f t="shared" si="1221"/>
        <v>Caladenia multiclavia</v>
      </c>
      <c r="P1015" s="372"/>
      <c r="AX1015" s="372"/>
      <c r="AY1015" s="372"/>
    </row>
    <row r="1016" spans="11:51" ht="16.149999999999999" customHeight="1" x14ac:dyDescent="0.25">
      <c r="K1016" s="95">
        <v>573</v>
      </c>
      <c r="L1016" s="266">
        <f t="shared" si="1220"/>
        <v>573</v>
      </c>
      <c r="M1016" s="267" t="str">
        <f t="shared" si="1221"/>
        <v>Caladenia nana subsp. nana</v>
      </c>
      <c r="P1016" s="372"/>
      <c r="AX1016" s="372"/>
      <c r="AY1016" s="372"/>
    </row>
    <row r="1017" spans="11:51" ht="16.149999999999999" customHeight="1" x14ac:dyDescent="0.25">
      <c r="K1017" s="95">
        <v>574</v>
      </c>
      <c r="L1017" s="266">
        <f t="shared" si="1220"/>
        <v>574</v>
      </c>
      <c r="M1017" s="267" t="str">
        <f t="shared" si="1221"/>
        <v>Caladenia nana subsp. unita</v>
      </c>
      <c r="P1017" s="372"/>
      <c r="AX1017" s="372"/>
      <c r="AY1017" s="372"/>
    </row>
    <row r="1018" spans="11:51" ht="16.149999999999999" customHeight="1" x14ac:dyDescent="0.25">
      <c r="K1018" s="95">
        <v>575</v>
      </c>
      <c r="L1018" s="266">
        <f t="shared" si="1220"/>
        <v>575</v>
      </c>
      <c r="M1018" s="267" t="str">
        <f t="shared" si="1221"/>
        <v>Caladenia nivalis</v>
      </c>
      <c r="P1018" s="372"/>
      <c r="AX1018" s="372"/>
      <c r="AY1018" s="372"/>
    </row>
    <row r="1019" spans="11:51" ht="16.149999999999999" customHeight="1" x14ac:dyDescent="0.25">
      <c r="K1019" s="95">
        <v>576</v>
      </c>
      <c r="L1019" s="266">
        <f t="shared" si="1220"/>
        <v>576</v>
      </c>
      <c r="M1019" s="267" t="str">
        <f t="shared" si="1221"/>
        <v>Caladenia nobilis</v>
      </c>
      <c r="P1019" s="372"/>
      <c r="AX1019" s="372"/>
      <c r="AY1019" s="372"/>
    </row>
    <row r="1020" spans="11:51" ht="16.149999999999999" customHeight="1" x14ac:dyDescent="0.25">
      <c r="K1020" s="95">
        <v>577</v>
      </c>
      <c r="L1020" s="266">
        <f t="shared" si="1220"/>
        <v>577</v>
      </c>
      <c r="M1020" s="267" t="str">
        <f t="shared" si="1221"/>
        <v>Caladenia occidentalis</v>
      </c>
      <c r="P1020" s="372"/>
      <c r="AX1020" s="372"/>
      <c r="AY1020" s="372"/>
    </row>
    <row r="1021" spans="11:51" ht="16.149999999999999" customHeight="1" x14ac:dyDescent="0.25">
      <c r="K1021" s="95">
        <v>578</v>
      </c>
      <c r="L1021" s="266">
        <f t="shared" si="1220"/>
        <v>578</v>
      </c>
      <c r="M1021" s="267" t="str">
        <f t="shared" si="1221"/>
        <v>Caladenia pachychila</v>
      </c>
      <c r="P1021" s="372"/>
      <c r="AX1021" s="372"/>
      <c r="AY1021" s="372"/>
    </row>
    <row r="1022" spans="11:51" ht="16.149999999999999" customHeight="1" x14ac:dyDescent="0.25">
      <c r="K1022" s="95">
        <v>579</v>
      </c>
      <c r="L1022" s="266">
        <f t="shared" si="1220"/>
        <v>579</v>
      </c>
      <c r="M1022" s="267" t="str">
        <f t="shared" si="1221"/>
        <v>Caladenia paludosa</v>
      </c>
      <c r="P1022" s="372"/>
      <c r="AX1022" s="372"/>
      <c r="AY1022" s="372"/>
    </row>
    <row r="1023" spans="11:51" ht="16.149999999999999" customHeight="1" x14ac:dyDescent="0.25">
      <c r="K1023" s="95">
        <v>580</v>
      </c>
      <c r="L1023" s="266">
        <f t="shared" si="1220"/>
        <v>580</v>
      </c>
      <c r="M1023" s="267" t="str">
        <f t="shared" si="1221"/>
        <v>Caladenia pectinata</v>
      </c>
      <c r="P1023" s="372"/>
      <c r="AX1023" s="372"/>
      <c r="AY1023" s="372"/>
    </row>
    <row r="1024" spans="11:51" ht="16.149999999999999" customHeight="1" x14ac:dyDescent="0.25">
      <c r="K1024" s="95">
        <v>581</v>
      </c>
      <c r="L1024" s="266">
        <f t="shared" si="1220"/>
        <v>581</v>
      </c>
      <c r="M1024" s="267" t="str">
        <f t="shared" si="1221"/>
        <v>Caladenia procera</v>
      </c>
      <c r="P1024" s="372"/>
      <c r="AX1024" s="372"/>
      <c r="AY1024" s="372"/>
    </row>
    <row r="1025" spans="11:51" ht="16.149999999999999" customHeight="1" x14ac:dyDescent="0.25">
      <c r="K1025" s="95">
        <v>582</v>
      </c>
      <c r="L1025" s="266">
        <f t="shared" si="1220"/>
        <v>582</v>
      </c>
      <c r="M1025" s="267" t="str">
        <f t="shared" si="1221"/>
        <v>Caladenia pendens subsp. pendens</v>
      </c>
      <c r="P1025" s="372"/>
      <c r="AX1025" s="372"/>
      <c r="AY1025" s="372"/>
    </row>
    <row r="1026" spans="11:51" ht="16.149999999999999" customHeight="1" x14ac:dyDescent="0.25">
      <c r="K1026" s="95">
        <v>583</v>
      </c>
      <c r="L1026" s="266">
        <f t="shared" si="1220"/>
        <v>583</v>
      </c>
      <c r="M1026" s="267" t="str">
        <f t="shared" si="1221"/>
        <v>Caladenia pholcoidea subsp. pholcoidea</v>
      </c>
      <c r="P1026" s="372"/>
      <c r="AX1026" s="372"/>
      <c r="AY1026" s="372"/>
    </row>
    <row r="1027" spans="11:51" ht="16.149999999999999" customHeight="1" x14ac:dyDescent="0.25">
      <c r="K1027" s="95">
        <v>584</v>
      </c>
      <c r="L1027" s="266">
        <f t="shared" si="1220"/>
        <v>584</v>
      </c>
      <c r="M1027" s="267" t="str">
        <f t="shared" si="1221"/>
        <v>Caladenia plicata</v>
      </c>
      <c r="P1027" s="362"/>
      <c r="AX1027" s="362"/>
      <c r="AY1027" s="362"/>
    </row>
    <row r="1028" spans="11:51" ht="16.149999999999999" customHeight="1" x14ac:dyDescent="0.25">
      <c r="K1028" s="95">
        <v>585</v>
      </c>
      <c r="L1028" s="266">
        <f t="shared" si="1220"/>
        <v>585</v>
      </c>
      <c r="M1028" s="267" t="str">
        <f t="shared" si="1221"/>
        <v>Caladenia polychroma</v>
      </c>
      <c r="P1028" s="362"/>
      <c r="AX1028" s="362"/>
      <c r="AY1028" s="362"/>
    </row>
    <row r="1029" spans="11:51" ht="16.149999999999999" customHeight="1" x14ac:dyDescent="0.25">
      <c r="K1029" s="95">
        <v>586</v>
      </c>
      <c r="L1029" s="266">
        <f t="shared" si="1220"/>
        <v>586</v>
      </c>
      <c r="M1029" s="267" t="str">
        <f t="shared" si="1221"/>
        <v>Caladenia postea</v>
      </c>
      <c r="P1029" s="362"/>
      <c r="AX1029" s="362"/>
      <c r="AY1029" s="362"/>
    </row>
    <row r="1030" spans="11:51" ht="16.149999999999999" customHeight="1" x14ac:dyDescent="0.25">
      <c r="K1030" s="95">
        <v>587</v>
      </c>
      <c r="L1030" s="266">
        <f t="shared" si="1220"/>
        <v>587</v>
      </c>
      <c r="M1030" s="267" t="str">
        <f t="shared" si="1221"/>
        <v>Caladenia pulchra</v>
      </c>
      <c r="P1030" s="362"/>
      <c r="AX1030" s="362"/>
      <c r="AY1030" s="362"/>
    </row>
    <row r="1031" spans="11:51" ht="16.149999999999999" customHeight="1" x14ac:dyDescent="0.25">
      <c r="K1031" s="95">
        <v>588</v>
      </c>
      <c r="L1031" s="266">
        <f t="shared" si="1220"/>
        <v>588</v>
      </c>
      <c r="M1031" s="267" t="str">
        <f t="shared" si="1221"/>
        <v>Caladenia dundasiae</v>
      </c>
      <c r="P1031" s="362"/>
      <c r="AX1031" s="362"/>
      <c r="AY1031" s="362"/>
    </row>
    <row r="1032" spans="11:51" ht="16.149999999999999" customHeight="1" x14ac:dyDescent="0.25">
      <c r="K1032" s="95">
        <v>589</v>
      </c>
      <c r="L1032" s="266">
        <f t="shared" si="1220"/>
        <v>589</v>
      </c>
      <c r="M1032" s="267" t="str">
        <f t="shared" si="1221"/>
        <v>Caladenia radialis</v>
      </c>
      <c r="P1032" s="362"/>
      <c r="AX1032" s="362"/>
      <c r="AY1032" s="362"/>
    </row>
    <row r="1033" spans="11:51" ht="16.149999999999999" customHeight="1" x14ac:dyDescent="0.25">
      <c r="K1033" s="95">
        <v>590</v>
      </c>
      <c r="L1033" s="266">
        <f t="shared" si="1220"/>
        <v>590</v>
      </c>
      <c r="M1033" s="267" t="str">
        <f t="shared" si="1221"/>
        <v>Caladenia radiata</v>
      </c>
      <c r="P1033" s="362"/>
      <c r="AX1033" s="362"/>
      <c r="AY1033" s="362"/>
    </row>
    <row r="1034" spans="11:51" ht="16.149999999999999" customHeight="1" x14ac:dyDescent="0.25">
      <c r="K1034" s="95">
        <v>591</v>
      </c>
      <c r="L1034" s="266">
        <f t="shared" si="1220"/>
        <v>591</v>
      </c>
      <c r="M1034" s="267" t="str">
        <f t="shared" si="1221"/>
        <v>Caladenia remota subsp. remota</v>
      </c>
      <c r="P1034" s="362"/>
      <c r="AX1034" s="362"/>
      <c r="AY1034" s="362"/>
    </row>
    <row r="1035" spans="11:51" ht="16.149999999999999" customHeight="1" x14ac:dyDescent="0.25">
      <c r="K1035" s="95">
        <v>592</v>
      </c>
      <c r="L1035" s="266">
        <f t="shared" ref="L1035:L1098" si="1222">IFERROR(VLOOKUP(K1035,$L$3:$L$841,1,FALSE),"FREE")</f>
        <v>592</v>
      </c>
      <c r="M1035" s="267" t="str">
        <f t="shared" ref="M1035:M1098" si="1223">IFERROR(VLOOKUP(K1035,$J$3:$K$841,2,FALSE),"FREE")</f>
        <v>Caladenia reptans subsp. impensa</v>
      </c>
      <c r="P1035" s="362"/>
      <c r="AX1035" s="362"/>
      <c r="AY1035" s="362"/>
    </row>
    <row r="1036" spans="11:51" ht="16.149999999999999" customHeight="1" x14ac:dyDescent="0.25">
      <c r="K1036" s="95">
        <v>593</v>
      </c>
      <c r="L1036" s="266">
        <f t="shared" si="1222"/>
        <v>593</v>
      </c>
      <c r="M1036" s="267" t="str">
        <f t="shared" si="1223"/>
        <v>Caladenia reptans subsp. reptans</v>
      </c>
      <c r="P1036" s="372"/>
      <c r="AX1036" s="372"/>
      <c r="AY1036" s="372"/>
    </row>
    <row r="1037" spans="11:51" ht="16.149999999999999" customHeight="1" x14ac:dyDescent="0.25">
      <c r="K1037" s="95">
        <v>594</v>
      </c>
      <c r="L1037" s="266">
        <f t="shared" si="1222"/>
        <v>594</v>
      </c>
      <c r="M1037" s="267" t="str">
        <f t="shared" si="1223"/>
        <v>Caladenia rhomboidiformis</v>
      </c>
      <c r="P1037" s="372"/>
      <c r="AX1037" s="372"/>
      <c r="AY1037" s="372"/>
    </row>
    <row r="1038" spans="11:51" ht="16.149999999999999" customHeight="1" x14ac:dyDescent="0.25">
      <c r="K1038" s="95">
        <v>595</v>
      </c>
      <c r="L1038" s="266">
        <f t="shared" si="1222"/>
        <v>595</v>
      </c>
      <c r="M1038" s="267" t="str">
        <f t="shared" si="1223"/>
        <v>Caladenia roei</v>
      </c>
      <c r="P1038" s="372"/>
      <c r="AX1038" s="372"/>
      <c r="AY1038" s="372"/>
    </row>
    <row r="1039" spans="11:51" ht="16.149999999999999" customHeight="1" x14ac:dyDescent="0.25">
      <c r="K1039" s="95">
        <v>596</v>
      </c>
      <c r="L1039" s="266">
        <f t="shared" si="1222"/>
        <v>596</v>
      </c>
      <c r="M1039" s="267" t="str">
        <f t="shared" si="1223"/>
        <v>Caladenia erythrochila</v>
      </c>
      <c r="P1039" s="372"/>
      <c r="AX1039" s="372"/>
      <c r="AY1039" s="372"/>
    </row>
    <row r="1040" spans="11:51" ht="16.149999999999999" customHeight="1" x14ac:dyDescent="0.25">
      <c r="K1040" s="95">
        <v>597</v>
      </c>
      <c r="L1040" s="266">
        <f t="shared" si="1222"/>
        <v>597</v>
      </c>
      <c r="M1040" s="267" t="str">
        <f t="shared" si="1223"/>
        <v>Ericksonella saccharata</v>
      </c>
      <c r="P1040" s="362"/>
      <c r="AX1040" s="362"/>
      <c r="AY1040" s="362"/>
    </row>
    <row r="1041" spans="11:51" ht="16.149999999999999" customHeight="1" x14ac:dyDescent="0.25">
      <c r="K1041" s="95">
        <v>598</v>
      </c>
      <c r="L1041" s="266">
        <f t="shared" si="1222"/>
        <v>598</v>
      </c>
      <c r="M1041" s="267" t="str">
        <f t="shared" si="1223"/>
        <v>Caladenia serotina</v>
      </c>
      <c r="P1041" s="362"/>
      <c r="AX1041" s="362"/>
      <c r="AY1041" s="362"/>
    </row>
    <row r="1042" spans="11:51" ht="16.149999999999999" customHeight="1" x14ac:dyDescent="0.25">
      <c r="K1042" s="95">
        <v>599</v>
      </c>
      <c r="L1042" s="266">
        <f t="shared" si="1222"/>
        <v>599</v>
      </c>
      <c r="M1042" s="267" t="str">
        <f t="shared" si="1223"/>
        <v>Caladenia sigmoidea</v>
      </c>
      <c r="P1042" s="362"/>
      <c r="AX1042" s="362"/>
      <c r="AY1042" s="362"/>
    </row>
    <row r="1043" spans="11:51" ht="16.149999999999999" customHeight="1" x14ac:dyDescent="0.25">
      <c r="K1043" s="95">
        <v>600</v>
      </c>
      <c r="L1043" s="266">
        <f t="shared" si="1222"/>
        <v>600</v>
      </c>
      <c r="M1043" s="267" t="str">
        <f t="shared" si="1223"/>
        <v>Caladenia speciosa</v>
      </c>
      <c r="P1043" s="362"/>
      <c r="AX1043" s="362"/>
      <c r="AY1043" s="362"/>
    </row>
    <row r="1044" spans="11:51" ht="16.149999999999999" customHeight="1" x14ac:dyDescent="0.25">
      <c r="K1044" s="95">
        <v>601</v>
      </c>
      <c r="L1044" s="266" t="str">
        <f t="shared" si="1222"/>
        <v>FREE</v>
      </c>
      <c r="M1044" s="267" t="str">
        <f t="shared" si="1223"/>
        <v>FREE</v>
      </c>
      <c r="P1044" s="362"/>
      <c r="AX1044" s="362"/>
      <c r="AY1044" s="362"/>
    </row>
    <row r="1045" spans="11:51" ht="16.149999999999999" customHeight="1" x14ac:dyDescent="0.25">
      <c r="K1045" s="95">
        <v>602</v>
      </c>
      <c r="L1045" s="266">
        <f t="shared" si="1222"/>
        <v>602</v>
      </c>
      <c r="M1045" s="267" t="str">
        <f t="shared" si="1223"/>
        <v>Caladenia splendens</v>
      </c>
      <c r="P1045" s="362"/>
      <c r="AX1045" s="362"/>
      <c r="AY1045" s="362"/>
    </row>
    <row r="1046" spans="11:51" ht="16.149999999999999" customHeight="1" x14ac:dyDescent="0.25">
      <c r="K1046" s="95">
        <v>603</v>
      </c>
      <c r="L1046" s="266">
        <f t="shared" si="1222"/>
        <v>603</v>
      </c>
      <c r="M1046" s="267" t="str">
        <f t="shared" si="1223"/>
        <v>Caladenia startiorum</v>
      </c>
      <c r="P1046" s="362"/>
      <c r="AX1046" s="362"/>
      <c r="AY1046" s="362"/>
    </row>
    <row r="1047" spans="11:51" ht="16.149999999999999" customHeight="1" x14ac:dyDescent="0.25">
      <c r="K1047" s="95">
        <v>604</v>
      </c>
      <c r="L1047" s="266">
        <f t="shared" si="1222"/>
        <v>604</v>
      </c>
      <c r="M1047" s="267" t="str">
        <f t="shared" si="1223"/>
        <v>Caladenia pendens subsp. talbotii</v>
      </c>
      <c r="P1047" s="362"/>
      <c r="AX1047" s="362"/>
      <c r="AY1047" s="362"/>
    </row>
    <row r="1048" spans="11:51" ht="16.149999999999999" customHeight="1" x14ac:dyDescent="0.25">
      <c r="K1048" s="95">
        <v>605</v>
      </c>
      <c r="L1048" s="266">
        <f t="shared" si="1222"/>
        <v>605</v>
      </c>
      <c r="M1048" s="267" t="str">
        <f t="shared" si="1223"/>
        <v>Caladenia thinicola</v>
      </c>
      <c r="P1048" s="362"/>
      <c r="AX1048" s="362"/>
      <c r="AY1048" s="362"/>
    </row>
    <row r="1049" spans="11:51" ht="16.149999999999999" customHeight="1" x14ac:dyDescent="0.25">
      <c r="K1049" s="95">
        <v>606</v>
      </c>
      <c r="L1049" s="266">
        <f t="shared" si="1222"/>
        <v>606</v>
      </c>
      <c r="M1049" s="267" t="str">
        <f t="shared" si="1223"/>
        <v>Caladenia uliginosa subsp. candicans</v>
      </c>
      <c r="P1049" s="362"/>
      <c r="AX1049" s="362"/>
      <c r="AY1049" s="362"/>
    </row>
    <row r="1050" spans="11:51" ht="16.149999999999999" customHeight="1" x14ac:dyDescent="0.25">
      <c r="K1050" s="95">
        <v>607</v>
      </c>
      <c r="L1050" s="266">
        <f t="shared" si="1222"/>
        <v>607</v>
      </c>
      <c r="M1050" s="267" t="str">
        <f t="shared" si="1223"/>
        <v>Caladenia uliginosa subsp. patulens</v>
      </c>
      <c r="P1050" s="362"/>
      <c r="AX1050" s="362"/>
      <c r="AY1050" s="362"/>
    </row>
    <row r="1051" spans="11:51" ht="16.149999999999999" customHeight="1" x14ac:dyDescent="0.25">
      <c r="K1051" s="95">
        <v>608</v>
      </c>
      <c r="L1051" s="266">
        <f t="shared" si="1222"/>
        <v>608</v>
      </c>
      <c r="M1051" s="267" t="str">
        <f t="shared" si="1223"/>
        <v>Caladenia uliginosa subsp. uliginosa</v>
      </c>
      <c r="P1051" s="362"/>
      <c r="AX1051" s="362"/>
      <c r="AY1051" s="362"/>
    </row>
    <row r="1052" spans="11:51" ht="16.149999999999999" customHeight="1" x14ac:dyDescent="0.25">
      <c r="K1052" s="95">
        <v>609</v>
      </c>
      <c r="L1052" s="266">
        <f t="shared" si="1222"/>
        <v>609</v>
      </c>
      <c r="M1052" s="267" t="str">
        <f t="shared" si="1223"/>
        <v>Caladenia ultima</v>
      </c>
      <c r="P1052" s="362"/>
      <c r="AX1052" s="362"/>
      <c r="AY1052" s="362"/>
    </row>
    <row r="1053" spans="11:51" ht="16.149999999999999" customHeight="1" x14ac:dyDescent="0.25">
      <c r="K1053" s="95">
        <v>610</v>
      </c>
      <c r="L1053" s="266">
        <f t="shared" si="1222"/>
        <v>610</v>
      </c>
      <c r="M1053" s="267" t="str">
        <f t="shared" si="1223"/>
        <v>Caladenia viridescens</v>
      </c>
      <c r="P1053" s="362"/>
      <c r="AX1053" s="362"/>
      <c r="AY1053" s="362"/>
    </row>
    <row r="1054" spans="11:51" ht="16.149999999999999" customHeight="1" x14ac:dyDescent="0.25">
      <c r="K1054" s="95">
        <v>611</v>
      </c>
      <c r="L1054" s="266">
        <f t="shared" si="1222"/>
        <v>611</v>
      </c>
      <c r="M1054" s="267" t="str">
        <f t="shared" si="1223"/>
        <v>Caladenia voigtii</v>
      </c>
      <c r="P1054" s="362"/>
      <c r="AX1054" s="362"/>
      <c r="AY1054" s="362"/>
    </row>
    <row r="1055" spans="11:51" ht="16.149999999999999" customHeight="1" x14ac:dyDescent="0.25">
      <c r="K1055" s="95">
        <v>612</v>
      </c>
      <c r="L1055" s="266">
        <f t="shared" si="1222"/>
        <v>612</v>
      </c>
      <c r="M1055" s="267" t="str">
        <f t="shared" si="1223"/>
        <v>Caladenia varians</v>
      </c>
      <c r="P1055" s="362"/>
      <c r="AX1055" s="362"/>
      <c r="AY1055" s="362"/>
    </row>
    <row r="1056" spans="11:51" ht="16.149999999999999" customHeight="1" x14ac:dyDescent="0.25">
      <c r="K1056" s="95">
        <v>613</v>
      </c>
      <c r="L1056" s="266">
        <f t="shared" si="1222"/>
        <v>613</v>
      </c>
      <c r="M1056" s="267" t="str">
        <f t="shared" si="1223"/>
        <v>Caladenia wanosa</v>
      </c>
      <c r="P1056" s="362"/>
      <c r="AX1056" s="362"/>
      <c r="AY1056" s="362"/>
    </row>
    <row r="1057" spans="11:51" ht="16.149999999999999" customHeight="1" x14ac:dyDescent="0.25">
      <c r="K1057" s="95">
        <v>614</v>
      </c>
      <c r="L1057" s="266">
        <f t="shared" si="1222"/>
        <v>614</v>
      </c>
      <c r="M1057" s="267" t="str">
        <f t="shared" si="1223"/>
        <v>Caladenia winfieldii</v>
      </c>
      <c r="P1057" s="362"/>
      <c r="AX1057" s="362"/>
      <c r="AY1057" s="362"/>
    </row>
    <row r="1058" spans="11:51" ht="16.149999999999999" customHeight="1" x14ac:dyDescent="0.25">
      <c r="K1058" s="95">
        <v>615</v>
      </c>
      <c r="L1058" s="266">
        <f t="shared" si="1222"/>
        <v>615</v>
      </c>
      <c r="M1058" s="267" t="str">
        <f t="shared" si="1223"/>
        <v>Caladenia xantha</v>
      </c>
      <c r="P1058" s="372"/>
      <c r="AX1058" s="372"/>
      <c r="AY1058" s="372"/>
    </row>
    <row r="1059" spans="11:51" ht="16.149999999999999" customHeight="1" x14ac:dyDescent="0.25">
      <c r="K1059" s="95">
        <v>616</v>
      </c>
      <c r="L1059" s="266">
        <f t="shared" si="1222"/>
        <v>616</v>
      </c>
      <c r="M1059" s="267" t="str">
        <f t="shared" si="1223"/>
        <v>Calochilus pruinosus</v>
      </c>
      <c r="P1059" s="372"/>
      <c r="AX1059" s="372"/>
      <c r="AY1059" s="372"/>
    </row>
    <row r="1060" spans="11:51" ht="16.149999999999999" customHeight="1" x14ac:dyDescent="0.25">
      <c r="K1060" s="95">
        <v>617</v>
      </c>
      <c r="L1060" s="266">
        <f t="shared" si="1222"/>
        <v>617</v>
      </c>
      <c r="M1060" s="267" t="str">
        <f t="shared" si="1223"/>
        <v>Calochilus uliginosus</v>
      </c>
      <c r="P1060" s="372"/>
      <c r="AX1060" s="372"/>
      <c r="AY1060" s="372"/>
    </row>
    <row r="1061" spans="11:51" ht="16.149999999999999" customHeight="1" x14ac:dyDescent="0.25">
      <c r="K1061" s="95">
        <v>618</v>
      </c>
      <c r="L1061" s="266">
        <f t="shared" si="1222"/>
        <v>618</v>
      </c>
      <c r="M1061" s="267" t="str">
        <f t="shared" si="1223"/>
        <v>Calochilus stramenicola</v>
      </c>
      <c r="P1061" s="372"/>
      <c r="AX1061" s="372"/>
      <c r="AY1061" s="372"/>
    </row>
    <row r="1062" spans="11:51" ht="16.149999999999999" customHeight="1" x14ac:dyDescent="0.25">
      <c r="K1062" s="95">
        <v>619</v>
      </c>
      <c r="L1062" s="266">
        <f t="shared" si="1222"/>
        <v>619</v>
      </c>
      <c r="M1062" s="267" t="str">
        <f t="shared" si="1223"/>
        <v>Anzybas abditus</v>
      </c>
      <c r="P1062" s="372"/>
      <c r="AX1062" s="372"/>
      <c r="AY1062" s="372"/>
    </row>
    <row r="1063" spans="11:51" ht="16.149999999999999" customHeight="1" x14ac:dyDescent="0.25">
      <c r="K1063" s="95">
        <v>620</v>
      </c>
      <c r="L1063" s="266">
        <f t="shared" si="1222"/>
        <v>620</v>
      </c>
      <c r="M1063" s="267" t="str">
        <f t="shared" si="1223"/>
        <v>Corybas z.despectans</v>
      </c>
      <c r="P1063" s="372"/>
      <c r="AX1063" s="372"/>
      <c r="AY1063" s="372"/>
    </row>
    <row r="1064" spans="11:51" ht="16.149999999999999" customHeight="1" x14ac:dyDescent="0.25">
      <c r="K1064" s="95">
        <v>621</v>
      </c>
      <c r="L1064" s="266">
        <f t="shared" si="1222"/>
        <v>621</v>
      </c>
      <c r="M1064" s="267" t="str">
        <f t="shared" si="1223"/>
        <v>Corybas z.limpidus</v>
      </c>
      <c r="P1064" s="372"/>
      <c r="AX1064" s="372"/>
      <c r="AY1064" s="372"/>
    </row>
    <row r="1065" spans="11:51" ht="16.149999999999999" customHeight="1" x14ac:dyDescent="0.25">
      <c r="K1065" s="95">
        <v>622</v>
      </c>
      <c r="L1065" s="266">
        <f t="shared" si="1222"/>
        <v>622</v>
      </c>
      <c r="M1065" s="267" t="str">
        <f t="shared" si="1223"/>
        <v>Corybas z.recurvus</v>
      </c>
      <c r="P1065" s="372"/>
      <c r="AX1065" s="372"/>
      <c r="AY1065" s="372"/>
    </row>
    <row r="1066" spans="11:51" ht="16.149999999999999" customHeight="1" x14ac:dyDescent="0.25">
      <c r="K1066" s="95">
        <v>623</v>
      </c>
      <c r="L1066" s="266">
        <f t="shared" si="1222"/>
        <v>623</v>
      </c>
      <c r="M1066" s="267" t="str">
        <f t="shared" si="1223"/>
        <v>Cryptostylis ovata</v>
      </c>
      <c r="P1066" s="372"/>
      <c r="AX1066" s="372"/>
      <c r="AY1066" s="372"/>
    </row>
    <row r="1067" spans="11:51" ht="16.149999999999999" customHeight="1" x14ac:dyDescent="0.25">
      <c r="K1067" s="95">
        <v>624</v>
      </c>
      <c r="L1067" s="266">
        <f t="shared" si="1222"/>
        <v>624</v>
      </c>
      <c r="M1067" s="267" t="str">
        <f t="shared" si="1223"/>
        <v>Cyanicula amplexans</v>
      </c>
      <c r="P1067" s="372"/>
      <c r="AX1067" s="372"/>
      <c r="AY1067" s="372"/>
    </row>
    <row r="1068" spans="11:51" ht="16.149999999999999" customHeight="1" x14ac:dyDescent="0.25">
      <c r="K1068" s="95">
        <v>625</v>
      </c>
      <c r="L1068" s="266">
        <f t="shared" si="1222"/>
        <v>625</v>
      </c>
      <c r="M1068" s="267" t="str">
        <f t="shared" si="1223"/>
        <v>Cyanicula ashbyae</v>
      </c>
      <c r="P1068" s="372"/>
      <c r="AX1068" s="372"/>
      <c r="AY1068" s="372"/>
    </row>
    <row r="1069" spans="11:51" ht="16.149999999999999" customHeight="1" x14ac:dyDescent="0.25">
      <c r="K1069" s="95">
        <v>626</v>
      </c>
      <c r="L1069" s="266">
        <f t="shared" si="1222"/>
        <v>626</v>
      </c>
      <c r="M1069" s="267" t="str">
        <f t="shared" si="1223"/>
        <v>Cyanicula aperta</v>
      </c>
      <c r="P1069" s="372"/>
      <c r="AX1069" s="372"/>
      <c r="AY1069" s="372"/>
    </row>
    <row r="1070" spans="11:51" ht="16.149999999999999" customHeight="1" x14ac:dyDescent="0.25">
      <c r="K1070" s="95">
        <v>627</v>
      </c>
      <c r="L1070" s="266">
        <f t="shared" si="1222"/>
        <v>627</v>
      </c>
      <c r="M1070" s="267" t="str">
        <f t="shared" si="1223"/>
        <v>Pheladenia deformis</v>
      </c>
      <c r="P1070" s="372"/>
      <c r="AX1070" s="372"/>
      <c r="AY1070" s="372"/>
    </row>
    <row r="1071" spans="11:51" ht="16.149999999999999" customHeight="1" x14ac:dyDescent="0.25">
      <c r="K1071" s="95">
        <v>628</v>
      </c>
      <c r="L1071" s="266">
        <f t="shared" si="1222"/>
        <v>628</v>
      </c>
      <c r="M1071" s="267" t="str">
        <f t="shared" si="1223"/>
        <v>Cyanicula fragrans</v>
      </c>
      <c r="P1071" s="362"/>
      <c r="AX1071" s="362"/>
      <c r="AY1071" s="362"/>
    </row>
    <row r="1072" spans="11:51" ht="16.149999999999999" customHeight="1" x14ac:dyDescent="0.25">
      <c r="K1072" s="95">
        <v>629</v>
      </c>
      <c r="L1072" s="266">
        <f t="shared" si="1222"/>
        <v>629</v>
      </c>
      <c r="M1072" s="267" t="str">
        <f t="shared" si="1223"/>
        <v>Cyanicula gemmata</v>
      </c>
      <c r="P1072" s="362"/>
      <c r="AX1072" s="362"/>
      <c r="AY1072" s="362"/>
    </row>
    <row r="1073" spans="11:51" ht="16.149999999999999" customHeight="1" x14ac:dyDescent="0.25">
      <c r="K1073" s="95">
        <v>630</v>
      </c>
      <c r="L1073" s="266">
        <f t="shared" si="1222"/>
        <v>630</v>
      </c>
      <c r="M1073" s="267" t="str">
        <f t="shared" si="1223"/>
        <v>Cyanicula gertrudae</v>
      </c>
      <c r="P1073" s="362"/>
      <c r="AX1073" s="362"/>
      <c r="AY1073" s="362"/>
    </row>
    <row r="1074" spans="11:51" ht="16.149999999999999" customHeight="1" x14ac:dyDescent="0.25">
      <c r="K1074" s="95">
        <v>631</v>
      </c>
      <c r="L1074" s="266">
        <f t="shared" si="1222"/>
        <v>631</v>
      </c>
      <c r="M1074" s="267" t="str">
        <f t="shared" si="1223"/>
        <v>Cyanicula ixioides subsp. candida</v>
      </c>
      <c r="P1074" s="362"/>
      <c r="AX1074" s="362"/>
      <c r="AY1074" s="362"/>
    </row>
    <row r="1075" spans="11:51" ht="16.149999999999999" customHeight="1" x14ac:dyDescent="0.25">
      <c r="K1075" s="95">
        <v>632</v>
      </c>
      <c r="L1075" s="266">
        <f t="shared" si="1222"/>
        <v>632</v>
      </c>
      <c r="M1075" s="267" t="str">
        <f t="shared" si="1223"/>
        <v>Cyanicula ixioides subsp. ixioides</v>
      </c>
      <c r="P1075" s="362"/>
      <c r="AX1075" s="362"/>
      <c r="AY1075" s="362"/>
    </row>
    <row r="1076" spans="11:51" ht="16.149999999999999" customHeight="1" x14ac:dyDescent="0.25">
      <c r="K1076" s="95">
        <v>633</v>
      </c>
      <c r="L1076" s="266">
        <f t="shared" si="1222"/>
        <v>633</v>
      </c>
      <c r="M1076" s="267" t="str">
        <f t="shared" si="1223"/>
        <v>Cyanicula sericea</v>
      </c>
      <c r="P1076" s="362"/>
      <c r="AX1076" s="362"/>
      <c r="AY1076" s="362"/>
    </row>
    <row r="1077" spans="11:51" ht="16.149999999999999" customHeight="1" x14ac:dyDescent="0.25">
      <c r="K1077" s="95">
        <v>634</v>
      </c>
      <c r="L1077" s="266">
        <f t="shared" si="1222"/>
        <v>634</v>
      </c>
      <c r="M1077" s="267" t="str">
        <f t="shared" si="1223"/>
        <v>Cyrtostylis huegelii</v>
      </c>
      <c r="P1077" s="362"/>
      <c r="AX1077" s="362"/>
      <c r="AY1077" s="362"/>
    </row>
    <row r="1078" spans="11:51" ht="16.149999999999999" customHeight="1" x14ac:dyDescent="0.25">
      <c r="K1078" s="95">
        <v>635</v>
      </c>
      <c r="L1078" s="266">
        <f t="shared" si="1222"/>
        <v>635</v>
      </c>
      <c r="M1078" s="267" t="str">
        <f t="shared" si="1223"/>
        <v>Cyrtostylis robusta</v>
      </c>
      <c r="P1078" s="362"/>
      <c r="AX1078" s="362"/>
      <c r="AY1078" s="362"/>
    </row>
    <row r="1079" spans="11:51" ht="16.149999999999999" customHeight="1" x14ac:dyDescent="0.25">
      <c r="K1079" s="95">
        <v>636</v>
      </c>
      <c r="L1079" s="266">
        <f t="shared" si="1222"/>
        <v>636</v>
      </c>
      <c r="M1079" s="267" t="str">
        <f t="shared" si="1223"/>
        <v>Cyrtostylis tenuissima</v>
      </c>
      <c r="P1079" s="362"/>
      <c r="AX1079" s="362"/>
      <c r="AY1079" s="362"/>
    </row>
    <row r="1080" spans="11:51" ht="16.149999999999999" customHeight="1" x14ac:dyDescent="0.25">
      <c r="K1080" s="95">
        <v>637</v>
      </c>
      <c r="L1080" s="266">
        <f t="shared" si="1222"/>
        <v>637</v>
      </c>
      <c r="M1080" s="267" t="str">
        <f t="shared" si="1223"/>
        <v>Diuris amplissima</v>
      </c>
      <c r="P1080" s="362"/>
      <c r="AX1080" s="362"/>
      <c r="AY1080" s="362"/>
    </row>
    <row r="1081" spans="11:51" ht="16.149999999999999" customHeight="1" x14ac:dyDescent="0.25">
      <c r="K1081" s="95">
        <v>638</v>
      </c>
      <c r="L1081" s="266">
        <f t="shared" si="1222"/>
        <v>638</v>
      </c>
      <c r="M1081" s="267" t="str">
        <f t="shared" si="1223"/>
        <v>Diuris jonesii</v>
      </c>
      <c r="P1081" s="362"/>
      <c r="AX1081" s="362"/>
      <c r="AY1081" s="362"/>
    </row>
    <row r="1082" spans="11:51" ht="16.149999999999999" customHeight="1" x14ac:dyDescent="0.25">
      <c r="K1082" s="95">
        <v>639</v>
      </c>
      <c r="L1082" s="266">
        <f t="shared" si="1222"/>
        <v>639</v>
      </c>
      <c r="M1082" s="267" t="str">
        <f t="shared" si="1223"/>
        <v>Diuris brumalis</v>
      </c>
      <c r="P1082" s="362"/>
      <c r="AX1082" s="362"/>
      <c r="AY1082" s="362"/>
    </row>
    <row r="1083" spans="11:51" ht="16.149999999999999" customHeight="1" x14ac:dyDescent="0.25">
      <c r="K1083" s="95">
        <v>640</v>
      </c>
      <c r="L1083" s="266">
        <f t="shared" si="1222"/>
        <v>640</v>
      </c>
      <c r="M1083" s="267" t="str">
        <f t="shared" si="1223"/>
        <v>Diuris carinata</v>
      </c>
      <c r="P1083" s="362"/>
      <c r="AX1083" s="362"/>
      <c r="AY1083" s="362"/>
    </row>
    <row r="1084" spans="11:51" ht="16.149999999999999" customHeight="1" x14ac:dyDescent="0.25">
      <c r="K1084" s="95">
        <v>641</v>
      </c>
      <c r="L1084" s="266">
        <f t="shared" si="1222"/>
        <v>641</v>
      </c>
      <c r="M1084" s="267" t="str">
        <f t="shared" si="1223"/>
        <v>Diuris concinna</v>
      </c>
      <c r="P1084" s="362"/>
      <c r="AX1084" s="362"/>
      <c r="AY1084" s="362"/>
    </row>
    <row r="1085" spans="11:51" ht="16.149999999999999" customHeight="1" x14ac:dyDescent="0.25">
      <c r="K1085" s="95">
        <v>642</v>
      </c>
      <c r="L1085" s="266">
        <f t="shared" si="1222"/>
        <v>642</v>
      </c>
      <c r="M1085" s="267" t="str">
        <f t="shared" si="1223"/>
        <v>Diuris conspicillata</v>
      </c>
      <c r="P1085" s="362"/>
      <c r="AX1085" s="362"/>
      <c r="AY1085" s="362"/>
    </row>
    <row r="1086" spans="11:51" ht="16.149999999999999" customHeight="1" x14ac:dyDescent="0.25">
      <c r="K1086" s="95">
        <v>643</v>
      </c>
      <c r="L1086" s="266">
        <f t="shared" si="1222"/>
        <v>643</v>
      </c>
      <c r="M1086" s="267" t="str">
        <f t="shared" si="1223"/>
        <v>Diuris corymbosa</v>
      </c>
      <c r="P1086" s="362"/>
      <c r="AX1086" s="362"/>
      <c r="AY1086" s="362"/>
    </row>
    <row r="1087" spans="11:51" ht="16.149999999999999" customHeight="1" x14ac:dyDescent="0.25">
      <c r="K1087" s="95">
        <v>644</v>
      </c>
      <c r="L1087" s="266" t="str">
        <f t="shared" si="1222"/>
        <v>FREE</v>
      </c>
      <c r="M1087" s="267" t="str">
        <f t="shared" si="1223"/>
        <v>FREE</v>
      </c>
      <c r="P1087" s="362"/>
      <c r="AX1087" s="362"/>
      <c r="AY1087" s="362"/>
    </row>
    <row r="1088" spans="11:51" ht="16.149999999999999" customHeight="1" x14ac:dyDescent="0.25">
      <c r="K1088" s="95">
        <v>645</v>
      </c>
      <c r="L1088" s="266">
        <f t="shared" si="1222"/>
        <v>645</v>
      </c>
      <c r="M1088" s="267" t="str">
        <f t="shared" si="1223"/>
        <v>Diuris tinctoria</v>
      </c>
      <c r="P1088" s="362"/>
      <c r="AX1088" s="362"/>
      <c r="AY1088" s="362"/>
    </row>
    <row r="1089" spans="11:51" ht="16.149999999999999" customHeight="1" x14ac:dyDescent="0.25">
      <c r="K1089" s="95">
        <v>646</v>
      </c>
      <c r="L1089" s="266">
        <f t="shared" si="1222"/>
        <v>646</v>
      </c>
      <c r="M1089" s="267" t="str">
        <f t="shared" si="1223"/>
        <v>Diuris drummondii</v>
      </c>
      <c r="P1089" s="362"/>
      <c r="AX1089" s="362"/>
      <c r="AY1089" s="362"/>
    </row>
    <row r="1090" spans="11:51" ht="16.149999999999999" customHeight="1" x14ac:dyDescent="0.25">
      <c r="K1090" s="95">
        <v>647</v>
      </c>
      <c r="L1090" s="266">
        <f t="shared" si="1222"/>
        <v>647</v>
      </c>
      <c r="M1090" s="267" t="str">
        <f t="shared" si="1223"/>
        <v>Diuris emarginata</v>
      </c>
      <c r="P1090" s="362"/>
      <c r="AX1090" s="362"/>
      <c r="AY1090" s="362"/>
    </row>
    <row r="1091" spans="11:51" ht="16.149999999999999" customHeight="1" x14ac:dyDescent="0.25">
      <c r="K1091" s="95">
        <v>648</v>
      </c>
      <c r="L1091" s="266">
        <f t="shared" si="1222"/>
        <v>648</v>
      </c>
      <c r="M1091" s="267" t="str">
        <f t="shared" si="1223"/>
        <v>Diuris filifolia</v>
      </c>
      <c r="P1091" s="362"/>
      <c r="AX1091" s="362"/>
      <c r="AY1091" s="362"/>
    </row>
    <row r="1092" spans="11:51" ht="16.149999999999999" customHeight="1" x14ac:dyDescent="0.25">
      <c r="K1092" s="95">
        <v>649</v>
      </c>
      <c r="L1092" s="266">
        <f t="shared" si="1222"/>
        <v>649</v>
      </c>
      <c r="M1092" s="267" t="str">
        <f t="shared" si="1223"/>
        <v>Diuris heberlei</v>
      </c>
      <c r="P1092" s="362"/>
      <c r="AX1092" s="362"/>
      <c r="AY1092" s="362"/>
    </row>
    <row r="1093" spans="11:51" ht="16.149999999999999" customHeight="1" x14ac:dyDescent="0.25">
      <c r="K1093" s="95">
        <v>650</v>
      </c>
      <c r="L1093" s="266">
        <f t="shared" si="1222"/>
        <v>650</v>
      </c>
      <c r="M1093" s="267" t="str">
        <f t="shared" si="1223"/>
        <v>Diuris laevis</v>
      </c>
      <c r="P1093" s="362"/>
      <c r="AX1093" s="362"/>
      <c r="AY1093" s="362"/>
    </row>
    <row r="1094" spans="11:51" ht="16.149999999999999" customHeight="1" x14ac:dyDescent="0.25">
      <c r="K1094" s="95">
        <v>651</v>
      </c>
      <c r="L1094" s="266">
        <f t="shared" si="1222"/>
        <v>651</v>
      </c>
      <c r="M1094" s="267" t="str">
        <f t="shared" si="1223"/>
        <v>Diuris laxiflora</v>
      </c>
      <c r="P1094" s="362"/>
      <c r="AX1094" s="362"/>
      <c r="AY1094" s="362"/>
    </row>
    <row r="1095" spans="11:51" ht="16.149999999999999" customHeight="1" x14ac:dyDescent="0.25">
      <c r="K1095" s="95">
        <v>652</v>
      </c>
      <c r="L1095" s="266">
        <f t="shared" si="1222"/>
        <v>652</v>
      </c>
      <c r="M1095" s="267" t="str">
        <f t="shared" si="1223"/>
        <v>Diuris insignis</v>
      </c>
      <c r="P1095" s="362"/>
      <c r="AX1095" s="362"/>
      <c r="AY1095" s="362"/>
    </row>
    <row r="1096" spans="11:51" ht="16.149999999999999" customHeight="1" x14ac:dyDescent="0.25">
      <c r="K1096" s="95">
        <v>653</v>
      </c>
      <c r="L1096" s="266">
        <f t="shared" si="1222"/>
        <v>653</v>
      </c>
      <c r="M1096" s="267" t="str">
        <f t="shared" si="1223"/>
        <v>Diuris septentrionalis</v>
      </c>
      <c r="P1096" s="362"/>
      <c r="AX1096" s="362"/>
      <c r="AY1096" s="362"/>
    </row>
    <row r="1097" spans="11:51" ht="16.149999999999999" customHeight="1" x14ac:dyDescent="0.25">
      <c r="K1097" s="95">
        <v>654</v>
      </c>
      <c r="L1097" s="266">
        <f t="shared" si="1222"/>
        <v>654</v>
      </c>
      <c r="M1097" s="267" t="str">
        <f t="shared" si="1223"/>
        <v>Diuris longifolia</v>
      </c>
      <c r="P1097" s="362"/>
      <c r="AX1097" s="362"/>
      <c r="AY1097" s="362"/>
    </row>
    <row r="1098" spans="11:51" ht="16.149999999999999" customHeight="1" x14ac:dyDescent="0.25">
      <c r="K1098" s="95">
        <v>655</v>
      </c>
      <c r="L1098" s="266" t="str">
        <f t="shared" si="1222"/>
        <v>FREE</v>
      </c>
      <c r="M1098" s="267" t="str">
        <f t="shared" si="1223"/>
        <v>FREE</v>
      </c>
      <c r="P1098" s="362"/>
      <c r="AX1098" s="362"/>
      <c r="AY1098" s="362"/>
    </row>
    <row r="1099" spans="11:51" ht="16.149999999999999" customHeight="1" x14ac:dyDescent="0.25">
      <c r="K1099" s="95">
        <v>656</v>
      </c>
      <c r="L1099" s="266">
        <f t="shared" ref="L1099:L1162" si="1224">IFERROR(VLOOKUP(K1099,$L$3:$L$841,1,FALSE),"FREE")</f>
        <v>656</v>
      </c>
      <c r="M1099" s="267" t="str">
        <f t="shared" ref="M1099:M1162" si="1225">IFERROR(VLOOKUP(K1099,$J$3:$K$841,2,FALSE),"FREE")</f>
        <v>Diuris magnifica</v>
      </c>
      <c r="P1099" s="362"/>
      <c r="AX1099" s="362"/>
      <c r="AY1099" s="362"/>
    </row>
    <row r="1100" spans="11:51" ht="16.149999999999999" customHeight="1" x14ac:dyDescent="0.25">
      <c r="K1100" s="95">
        <v>657</v>
      </c>
      <c r="L1100" s="266" t="str">
        <f t="shared" si="1224"/>
        <v>FREE</v>
      </c>
      <c r="M1100" s="267" t="str">
        <f t="shared" si="1225"/>
        <v>FREE</v>
      </c>
      <c r="P1100" s="362"/>
      <c r="AX1100" s="362"/>
      <c r="AY1100" s="362"/>
    </row>
    <row r="1101" spans="11:51" ht="16.149999999999999" customHeight="1" x14ac:dyDescent="0.25">
      <c r="K1101" s="95">
        <v>658</v>
      </c>
      <c r="L1101" s="266">
        <f t="shared" si="1224"/>
        <v>658</v>
      </c>
      <c r="M1101" s="267" t="str">
        <f t="shared" si="1225"/>
        <v>Diuris micrantha</v>
      </c>
      <c r="P1101" s="362"/>
      <c r="AX1101" s="362"/>
      <c r="AY1101" s="362"/>
    </row>
    <row r="1102" spans="11:51" ht="16.149999999999999" customHeight="1" x14ac:dyDescent="0.25">
      <c r="K1102" s="95">
        <v>659</v>
      </c>
      <c r="L1102" s="266">
        <f t="shared" si="1224"/>
        <v>659</v>
      </c>
      <c r="M1102" s="267" t="str">
        <f t="shared" si="1225"/>
        <v>Diuris pauciflora</v>
      </c>
      <c r="P1102" s="362"/>
      <c r="AX1102" s="362"/>
      <c r="AY1102" s="362"/>
    </row>
    <row r="1103" spans="11:51" ht="16.149999999999999" customHeight="1" x14ac:dyDescent="0.25">
      <c r="K1103" s="95">
        <v>660</v>
      </c>
      <c r="L1103" s="266">
        <f t="shared" si="1224"/>
        <v>660</v>
      </c>
      <c r="M1103" s="267" t="str">
        <f t="shared" si="1225"/>
        <v>Diuris picta</v>
      </c>
      <c r="P1103" s="372"/>
      <c r="AX1103" s="372"/>
      <c r="AY1103" s="372"/>
    </row>
    <row r="1104" spans="11:51" ht="16.149999999999999" customHeight="1" x14ac:dyDescent="0.25">
      <c r="K1104" s="95">
        <v>661</v>
      </c>
      <c r="L1104" s="266" t="str">
        <f t="shared" si="1224"/>
        <v>FREE</v>
      </c>
      <c r="M1104" s="267" t="str">
        <f t="shared" si="1225"/>
        <v>FREE</v>
      </c>
      <c r="P1104" s="372"/>
      <c r="AX1104" s="372"/>
      <c r="AY1104" s="372"/>
    </row>
    <row r="1105" spans="11:51" ht="16.149999999999999" customHeight="1" x14ac:dyDescent="0.25">
      <c r="K1105" s="95">
        <v>662</v>
      </c>
      <c r="L1105" s="266" t="str">
        <f t="shared" si="1224"/>
        <v>FREE</v>
      </c>
      <c r="M1105" s="267" t="str">
        <f t="shared" si="1225"/>
        <v>FREE</v>
      </c>
      <c r="P1105" s="372"/>
      <c r="AX1105" s="372"/>
      <c r="AY1105" s="372"/>
    </row>
    <row r="1106" spans="11:51" ht="16.149999999999999" customHeight="1" x14ac:dyDescent="0.25">
      <c r="K1106" s="95">
        <v>663</v>
      </c>
      <c r="L1106" s="266">
        <f t="shared" si="1224"/>
        <v>663</v>
      </c>
      <c r="M1106" s="267" t="str">
        <f t="shared" si="1225"/>
        <v>Diuris pulchella</v>
      </c>
      <c r="P1106" s="372"/>
      <c r="AX1106" s="372"/>
      <c r="AY1106" s="372"/>
    </row>
    <row r="1107" spans="11:51" ht="16.149999999999999" customHeight="1" x14ac:dyDescent="0.25">
      <c r="K1107" s="95">
        <v>664</v>
      </c>
      <c r="L1107" s="266">
        <f t="shared" si="1224"/>
        <v>664</v>
      </c>
      <c r="M1107" s="267" t="str">
        <f t="shared" si="1225"/>
        <v>Diuris purdiei</v>
      </c>
      <c r="P1107" s="372"/>
      <c r="AX1107" s="372"/>
      <c r="AY1107" s="372"/>
    </row>
    <row r="1108" spans="11:51" ht="16.149999999999999" customHeight="1" x14ac:dyDescent="0.25">
      <c r="K1108" s="95">
        <v>665</v>
      </c>
      <c r="L1108" s="266">
        <f t="shared" si="1224"/>
        <v>665</v>
      </c>
      <c r="M1108" s="267" t="str">
        <f t="shared" si="1225"/>
        <v>Diuris recurva</v>
      </c>
      <c r="P1108" s="372"/>
      <c r="AX1108" s="372"/>
      <c r="AY1108" s="372"/>
    </row>
    <row r="1109" spans="11:51" ht="16.149999999999999" customHeight="1" x14ac:dyDescent="0.25">
      <c r="K1109" s="95">
        <v>666</v>
      </c>
      <c r="L1109" s="266">
        <f t="shared" si="1224"/>
        <v>666</v>
      </c>
      <c r="M1109" s="267" t="str">
        <f t="shared" si="1225"/>
        <v>Diuris refracta</v>
      </c>
      <c r="P1109" s="372"/>
      <c r="AX1109" s="372"/>
      <c r="AY1109" s="372"/>
    </row>
    <row r="1110" spans="11:51" ht="16.149999999999999" customHeight="1" x14ac:dyDescent="0.25">
      <c r="K1110" s="95">
        <v>667</v>
      </c>
      <c r="L1110" s="266">
        <f t="shared" si="1224"/>
        <v>667</v>
      </c>
      <c r="M1110" s="267" t="str">
        <f t="shared" si="1225"/>
        <v>Diuris setacea</v>
      </c>
      <c r="P1110" s="372"/>
      <c r="AX1110" s="372"/>
      <c r="AY1110" s="372"/>
    </row>
    <row r="1111" spans="11:51" ht="16.149999999999999" customHeight="1" x14ac:dyDescent="0.25">
      <c r="K1111" s="95">
        <v>668</v>
      </c>
      <c r="L1111" s="266" t="str">
        <f t="shared" si="1224"/>
        <v>FREE</v>
      </c>
      <c r="M1111" s="267" t="str">
        <f t="shared" si="1225"/>
        <v>FREE</v>
      </c>
      <c r="P1111" s="372"/>
      <c r="AX1111" s="372"/>
      <c r="AY1111" s="372"/>
    </row>
    <row r="1112" spans="11:51" ht="16.149999999999999" customHeight="1" x14ac:dyDescent="0.25">
      <c r="K1112" s="95">
        <v>669</v>
      </c>
      <c r="L1112" s="266">
        <f t="shared" si="1224"/>
        <v>669</v>
      </c>
      <c r="M1112" s="267" t="str">
        <f t="shared" si="1225"/>
        <v>Drakaea sp. 'Mobrup'</v>
      </c>
      <c r="P1112" s="372"/>
      <c r="AX1112" s="372"/>
      <c r="AY1112" s="372"/>
    </row>
    <row r="1113" spans="11:51" ht="16.149999999999999" customHeight="1" x14ac:dyDescent="0.25">
      <c r="K1113" s="95">
        <v>670</v>
      </c>
      <c r="L1113" s="266">
        <f t="shared" si="1224"/>
        <v>670</v>
      </c>
      <c r="M1113" s="267" t="str">
        <f t="shared" si="1225"/>
        <v>Diuris tinkeri</v>
      </c>
      <c r="P1113" s="372"/>
      <c r="AX1113" s="372"/>
      <c r="AY1113" s="372"/>
    </row>
    <row r="1114" spans="11:51" ht="16.149999999999999" customHeight="1" x14ac:dyDescent="0.25">
      <c r="K1114" s="95">
        <v>671</v>
      </c>
      <c r="L1114" s="266">
        <f t="shared" si="1224"/>
        <v>671</v>
      </c>
      <c r="M1114" s="267" t="str">
        <f t="shared" si="1225"/>
        <v>Drakaea concolor</v>
      </c>
      <c r="P1114" s="372"/>
      <c r="AX1114" s="372"/>
      <c r="AY1114" s="372"/>
    </row>
    <row r="1115" spans="11:51" ht="16.149999999999999" customHeight="1" x14ac:dyDescent="0.25">
      <c r="K1115" s="95">
        <v>672</v>
      </c>
      <c r="L1115" s="266">
        <f t="shared" si="1224"/>
        <v>672</v>
      </c>
      <c r="M1115" s="267" t="str">
        <f t="shared" si="1225"/>
        <v>Drakaea confluens</v>
      </c>
      <c r="P1115" s="372"/>
      <c r="AX1115" s="372"/>
      <c r="AY1115" s="372"/>
    </row>
    <row r="1116" spans="11:51" ht="16.149999999999999" customHeight="1" x14ac:dyDescent="0.25">
      <c r="K1116" s="95">
        <v>673</v>
      </c>
      <c r="L1116" s="266">
        <f t="shared" si="1224"/>
        <v>673</v>
      </c>
      <c r="M1116" s="267" t="str">
        <f t="shared" si="1225"/>
        <v>Drakaea elastica</v>
      </c>
      <c r="P1116" s="372"/>
      <c r="AX1116" s="372"/>
      <c r="AY1116" s="372"/>
    </row>
    <row r="1117" spans="11:51" ht="16.149999999999999" customHeight="1" x14ac:dyDescent="0.25">
      <c r="K1117" s="95">
        <v>674</v>
      </c>
      <c r="L1117" s="266">
        <f t="shared" si="1224"/>
        <v>674</v>
      </c>
      <c r="M1117" s="267" t="str">
        <f t="shared" si="1225"/>
        <v>Drakaea glyptodon</v>
      </c>
      <c r="P1117" s="372"/>
      <c r="AX1117" s="372"/>
      <c r="AY1117" s="372"/>
    </row>
    <row r="1118" spans="11:51" ht="16.149999999999999" customHeight="1" x14ac:dyDescent="0.25">
      <c r="K1118" s="95">
        <v>675</v>
      </c>
      <c r="L1118" s="266">
        <f t="shared" si="1224"/>
        <v>675</v>
      </c>
      <c r="M1118" s="267" t="str">
        <f t="shared" si="1225"/>
        <v>Drakaea gracilis</v>
      </c>
      <c r="P1118" s="372"/>
      <c r="AX1118" s="372"/>
      <c r="AY1118" s="372"/>
    </row>
    <row r="1119" spans="11:51" ht="16.149999999999999" customHeight="1" x14ac:dyDescent="0.25">
      <c r="K1119" s="95">
        <v>676</v>
      </c>
      <c r="L1119" s="266">
        <f t="shared" si="1224"/>
        <v>676</v>
      </c>
      <c r="M1119" s="267" t="str">
        <f t="shared" si="1225"/>
        <v>Drakaea isolata</v>
      </c>
      <c r="P1119" s="372"/>
      <c r="AX1119" s="372"/>
      <c r="AY1119" s="372"/>
    </row>
    <row r="1120" spans="11:51" ht="16.149999999999999" customHeight="1" x14ac:dyDescent="0.25">
      <c r="K1120" s="95">
        <v>677</v>
      </c>
      <c r="L1120" s="266">
        <f t="shared" si="1224"/>
        <v>677</v>
      </c>
      <c r="M1120" s="267" t="str">
        <f t="shared" si="1225"/>
        <v>Drakaea livida</v>
      </c>
      <c r="P1120" s="372"/>
      <c r="AX1120" s="372"/>
      <c r="AY1120" s="372"/>
    </row>
    <row r="1121" spans="11:51" ht="16.149999999999999" customHeight="1" x14ac:dyDescent="0.25">
      <c r="K1121" s="95">
        <v>678</v>
      </c>
      <c r="L1121" s="266">
        <f t="shared" si="1224"/>
        <v>678</v>
      </c>
      <c r="M1121" s="267" t="str">
        <f t="shared" si="1225"/>
        <v>Drakaea micrantha</v>
      </c>
      <c r="P1121" s="372"/>
      <c r="AX1121" s="372"/>
      <c r="AY1121" s="372"/>
    </row>
    <row r="1122" spans="11:51" ht="16.149999999999999" customHeight="1" x14ac:dyDescent="0.25">
      <c r="K1122" s="95">
        <v>679</v>
      </c>
      <c r="L1122" s="266">
        <f t="shared" si="1224"/>
        <v>679</v>
      </c>
      <c r="M1122" s="267" t="str">
        <f t="shared" si="1225"/>
        <v>Drakaea thynniphila</v>
      </c>
      <c r="P1122" s="372"/>
      <c r="AX1122" s="372"/>
      <c r="AY1122" s="372"/>
    </row>
    <row r="1123" spans="11:51" ht="16.149999999999999" customHeight="1" x14ac:dyDescent="0.25">
      <c r="K1123" s="95">
        <v>680</v>
      </c>
      <c r="L1123" s="266">
        <f t="shared" si="1224"/>
        <v>680</v>
      </c>
      <c r="M1123" s="267" t="str">
        <f t="shared" si="1225"/>
        <v>Caladenia barbarella</v>
      </c>
      <c r="P1123" s="372"/>
      <c r="AX1123" s="372"/>
      <c r="AY1123" s="372"/>
    </row>
    <row r="1124" spans="11:51" ht="16.149999999999999" customHeight="1" x14ac:dyDescent="0.25">
      <c r="K1124" s="95">
        <v>681</v>
      </c>
      <c r="L1124" s="266">
        <f t="shared" si="1224"/>
        <v>681</v>
      </c>
      <c r="M1124" s="267" t="str">
        <f t="shared" si="1225"/>
        <v>Caladenia barbarossa</v>
      </c>
      <c r="P1124" s="372"/>
      <c r="AX1124" s="372"/>
      <c r="AY1124" s="372"/>
    </row>
    <row r="1125" spans="11:51" ht="16.149999999999999" customHeight="1" x14ac:dyDescent="0.25">
      <c r="K1125" s="95">
        <v>682</v>
      </c>
      <c r="L1125" s="266">
        <f t="shared" si="1224"/>
        <v>682</v>
      </c>
      <c r="M1125" s="267" t="str">
        <f t="shared" si="1225"/>
        <v>Caladenia drakeoides</v>
      </c>
      <c r="P1125" s="372"/>
      <c r="AX1125" s="372"/>
      <c r="AY1125" s="372"/>
    </row>
    <row r="1126" spans="11:51" ht="16.149999999999999" customHeight="1" x14ac:dyDescent="0.25">
      <c r="K1126" s="95">
        <v>683</v>
      </c>
      <c r="L1126" s="266">
        <f t="shared" si="1224"/>
        <v>683</v>
      </c>
      <c r="M1126" s="267" t="str">
        <f t="shared" si="1225"/>
        <v>Caladenia mesocera</v>
      </c>
      <c r="P1126" s="372"/>
      <c r="AX1126" s="372"/>
      <c r="AY1126" s="372"/>
    </row>
    <row r="1127" spans="11:51" ht="16.149999999999999" customHeight="1" x14ac:dyDescent="0.25">
      <c r="K1127" s="95">
        <v>684</v>
      </c>
      <c r="L1127" s="266">
        <f t="shared" si="1224"/>
        <v>684</v>
      </c>
      <c r="M1127" s="267" t="str">
        <f t="shared" si="1225"/>
        <v>Elythranthera brunonis</v>
      </c>
      <c r="P1127" s="372"/>
      <c r="AX1127" s="372"/>
      <c r="AY1127" s="372"/>
    </row>
    <row r="1128" spans="11:51" ht="16.149999999999999" customHeight="1" x14ac:dyDescent="0.25">
      <c r="K1128" s="95">
        <v>685</v>
      </c>
      <c r="L1128" s="266">
        <f t="shared" si="1224"/>
        <v>685</v>
      </c>
      <c r="M1128" s="267" t="str">
        <f t="shared" si="1225"/>
        <v>Elythranthera emarginata</v>
      </c>
      <c r="P1128" s="372"/>
      <c r="AX1128" s="372"/>
      <c r="AY1128" s="372"/>
    </row>
    <row r="1129" spans="11:51" ht="16.149999999999999" customHeight="1" x14ac:dyDescent="0.25">
      <c r="K1129" s="95">
        <v>686</v>
      </c>
      <c r="L1129" s="266" t="str">
        <f t="shared" si="1224"/>
        <v>FREE</v>
      </c>
      <c r="M1129" s="267" t="str">
        <f t="shared" si="1225"/>
        <v>FREE</v>
      </c>
      <c r="P1129" s="372"/>
      <c r="AX1129" s="372"/>
      <c r="AY1129" s="372"/>
    </row>
    <row r="1130" spans="11:51" ht="16.149999999999999" customHeight="1" x14ac:dyDescent="0.25">
      <c r="K1130" s="95">
        <v>687</v>
      </c>
      <c r="L1130" s="266">
        <f t="shared" si="1224"/>
        <v>687</v>
      </c>
      <c r="M1130" s="267" t="str">
        <f t="shared" si="1225"/>
        <v>Epiblema grandiflorum</v>
      </c>
      <c r="P1130" s="372"/>
      <c r="AX1130" s="372"/>
      <c r="AY1130" s="372"/>
    </row>
    <row r="1131" spans="11:51" ht="16.149999999999999" customHeight="1" x14ac:dyDescent="0.25">
      <c r="K1131" s="95">
        <v>688</v>
      </c>
      <c r="L1131" s="266">
        <f t="shared" si="1224"/>
        <v>688</v>
      </c>
      <c r="M1131" s="267" t="str">
        <f t="shared" si="1225"/>
        <v>Eriochilus dilatatus subsp. dilatatus</v>
      </c>
      <c r="P1131" s="372"/>
      <c r="AX1131" s="372"/>
      <c r="AY1131" s="372"/>
    </row>
    <row r="1132" spans="11:51" ht="16.149999999999999" customHeight="1" x14ac:dyDescent="0.25">
      <c r="K1132" s="95">
        <v>689</v>
      </c>
      <c r="L1132" s="266">
        <f t="shared" si="1224"/>
        <v>689</v>
      </c>
      <c r="M1132" s="267" t="str">
        <f t="shared" si="1225"/>
        <v>Eriochilus dilatatus subsp. magnus</v>
      </c>
      <c r="P1132" s="372"/>
      <c r="AX1132" s="372"/>
      <c r="AY1132" s="372"/>
    </row>
    <row r="1133" spans="11:51" ht="16.149999999999999" customHeight="1" x14ac:dyDescent="0.25">
      <c r="K1133" s="95">
        <v>690</v>
      </c>
      <c r="L1133" s="266">
        <f t="shared" si="1224"/>
        <v>690</v>
      </c>
      <c r="M1133" s="267" t="str">
        <f t="shared" si="1225"/>
        <v>Eriochilus dilatatus subsp. multiflorus</v>
      </c>
      <c r="P1133" s="372"/>
      <c r="AX1133" s="372"/>
      <c r="AY1133" s="372"/>
    </row>
    <row r="1134" spans="11:51" ht="16.149999999999999" customHeight="1" x14ac:dyDescent="0.25">
      <c r="K1134" s="95">
        <v>691</v>
      </c>
      <c r="L1134" s="266">
        <f t="shared" si="1224"/>
        <v>691</v>
      </c>
      <c r="M1134" s="267" t="str">
        <f t="shared" si="1225"/>
        <v>Eriochilus dilatatus subsp. undulatus</v>
      </c>
      <c r="P1134" s="372"/>
      <c r="AX1134" s="372"/>
      <c r="AY1134" s="372"/>
    </row>
    <row r="1135" spans="11:51" ht="16.149999999999999" customHeight="1" x14ac:dyDescent="0.25">
      <c r="K1135" s="95">
        <v>692</v>
      </c>
      <c r="L1135" s="266">
        <f t="shared" si="1224"/>
        <v>692</v>
      </c>
      <c r="M1135" s="267" t="str">
        <f t="shared" si="1225"/>
        <v>Eriochilus helonomos</v>
      </c>
      <c r="P1135" s="372"/>
      <c r="AX1135" s="372"/>
      <c r="AY1135" s="372"/>
    </row>
    <row r="1136" spans="11:51" ht="16.149999999999999" customHeight="1" x14ac:dyDescent="0.25">
      <c r="K1136" s="95">
        <v>693</v>
      </c>
      <c r="L1136" s="266">
        <f t="shared" si="1224"/>
        <v>693</v>
      </c>
      <c r="M1136" s="267" t="str">
        <f t="shared" si="1225"/>
        <v>Eriochilus pulchellus</v>
      </c>
      <c r="P1136" s="372"/>
      <c r="AX1136" s="372"/>
      <c r="AY1136" s="372"/>
    </row>
    <row r="1137" spans="11:51" ht="16.149999999999999" customHeight="1" x14ac:dyDescent="0.25">
      <c r="K1137" s="95">
        <v>694</v>
      </c>
      <c r="L1137" s="266">
        <f t="shared" si="1224"/>
        <v>694</v>
      </c>
      <c r="M1137" s="267" t="str">
        <f t="shared" si="1225"/>
        <v>Eriochilus scaber subsp. orbifolius</v>
      </c>
      <c r="P1137" s="372"/>
      <c r="AX1137" s="372"/>
      <c r="AY1137" s="372"/>
    </row>
    <row r="1138" spans="11:51" ht="16.149999999999999" customHeight="1" x14ac:dyDescent="0.25">
      <c r="K1138" s="95">
        <v>695</v>
      </c>
      <c r="L1138" s="266">
        <f t="shared" si="1224"/>
        <v>695</v>
      </c>
      <c r="M1138" s="267" t="str">
        <f t="shared" si="1225"/>
        <v>Eriochilus scaber subsp. scaber</v>
      </c>
      <c r="P1138" s="372"/>
      <c r="AX1138" s="372"/>
      <c r="AY1138" s="372"/>
    </row>
    <row r="1139" spans="11:51" ht="16.149999999999999" customHeight="1" x14ac:dyDescent="0.25">
      <c r="K1139" s="95">
        <v>696</v>
      </c>
      <c r="L1139" s="266">
        <f t="shared" si="1224"/>
        <v>696</v>
      </c>
      <c r="M1139" s="267" t="str">
        <f t="shared" si="1225"/>
        <v>Eriochilus tenuis</v>
      </c>
      <c r="P1139" s="372"/>
      <c r="AX1139" s="372"/>
      <c r="AY1139" s="372"/>
    </row>
    <row r="1140" spans="11:51" ht="16.149999999999999" customHeight="1" x14ac:dyDescent="0.25">
      <c r="K1140" s="95">
        <v>697</v>
      </c>
      <c r="L1140" s="266">
        <f t="shared" si="1224"/>
        <v>697</v>
      </c>
      <c r="M1140" s="267" t="str">
        <f t="shared" si="1225"/>
        <v>Eriochilus valens</v>
      </c>
      <c r="P1140" s="372"/>
      <c r="AX1140" s="372"/>
      <c r="AY1140" s="372"/>
    </row>
    <row r="1141" spans="11:51" ht="16.149999999999999" customHeight="1" x14ac:dyDescent="0.25">
      <c r="K1141" s="95">
        <v>698</v>
      </c>
      <c r="L1141" s="266">
        <f t="shared" si="1224"/>
        <v>698</v>
      </c>
      <c r="M1141" s="267" t="str">
        <f t="shared" si="1225"/>
        <v>Gastrodia lacista</v>
      </c>
      <c r="P1141" s="372"/>
      <c r="AX1141" s="372"/>
      <c r="AY1141" s="372"/>
    </row>
    <row r="1142" spans="11:51" ht="16.149999999999999" customHeight="1" x14ac:dyDescent="0.25">
      <c r="K1142" s="95">
        <v>699</v>
      </c>
      <c r="L1142" s="266">
        <f t="shared" si="1224"/>
        <v>699</v>
      </c>
      <c r="M1142" s="267" t="str">
        <f t="shared" si="1225"/>
        <v>Corunastylis fuscoviridis</v>
      </c>
      <c r="P1142" s="362"/>
      <c r="AX1142" s="362"/>
      <c r="AY1142" s="362"/>
    </row>
    <row r="1143" spans="11:51" ht="16.149999999999999" customHeight="1" x14ac:dyDescent="0.25">
      <c r="K1143" s="95">
        <v>700</v>
      </c>
      <c r="L1143" s="266">
        <f t="shared" si="1224"/>
        <v>700</v>
      </c>
      <c r="M1143" s="267" t="str">
        <f t="shared" si="1225"/>
        <v>Leporella fimbriata</v>
      </c>
      <c r="P1143" s="362"/>
      <c r="AX1143" s="362"/>
      <c r="AY1143" s="362"/>
    </row>
    <row r="1144" spans="11:51" ht="16.149999999999999" customHeight="1" x14ac:dyDescent="0.25">
      <c r="K1144" s="95">
        <v>701</v>
      </c>
      <c r="L1144" s="266">
        <f t="shared" si="1224"/>
        <v>701</v>
      </c>
      <c r="M1144" s="267" t="str">
        <f t="shared" si="1225"/>
        <v>Leptoceras menziesii</v>
      </c>
      <c r="P1144" s="362"/>
      <c r="AX1144" s="362"/>
      <c r="AY1144" s="362"/>
    </row>
    <row r="1145" spans="11:51" ht="16.149999999999999" customHeight="1" x14ac:dyDescent="0.25">
      <c r="K1145" s="95">
        <v>702</v>
      </c>
      <c r="L1145" s="266">
        <f t="shared" si="1224"/>
        <v>702</v>
      </c>
      <c r="M1145" s="267" t="str">
        <f t="shared" si="1225"/>
        <v>Lyperanthus serratus</v>
      </c>
      <c r="P1145" s="362"/>
      <c r="AX1145" s="362"/>
      <c r="AY1145" s="362"/>
    </row>
    <row r="1146" spans="11:51" ht="16.149999999999999" customHeight="1" x14ac:dyDescent="0.25">
      <c r="K1146" s="95">
        <v>703</v>
      </c>
      <c r="L1146" s="266">
        <f t="shared" si="1224"/>
        <v>703</v>
      </c>
      <c r="M1146" s="267" t="str">
        <f t="shared" si="1225"/>
        <v>Microtis alba</v>
      </c>
      <c r="P1146" s="372"/>
      <c r="AX1146" s="372"/>
      <c r="AY1146" s="372"/>
    </row>
    <row r="1147" spans="11:51" ht="16.149999999999999" customHeight="1" x14ac:dyDescent="0.25">
      <c r="K1147" s="95">
        <v>704</v>
      </c>
      <c r="L1147" s="266">
        <f t="shared" si="1224"/>
        <v>704</v>
      </c>
      <c r="M1147" s="267" t="str">
        <f t="shared" si="1225"/>
        <v>Microtis sp.</v>
      </c>
      <c r="P1147" s="372"/>
      <c r="AX1147" s="372"/>
      <c r="AY1147" s="372"/>
    </row>
    <row r="1148" spans="11:51" ht="16.149999999999999" customHeight="1" x14ac:dyDescent="0.25">
      <c r="K1148" s="95">
        <v>705</v>
      </c>
      <c r="L1148" s="266">
        <f t="shared" si="1224"/>
        <v>705</v>
      </c>
      <c r="M1148" s="267" t="str">
        <f t="shared" si="1225"/>
        <v>Microtis atrata</v>
      </c>
      <c r="P1148" s="372"/>
      <c r="AX1148" s="372"/>
      <c r="AY1148" s="372"/>
    </row>
    <row r="1149" spans="11:51" ht="16.149999999999999" customHeight="1" x14ac:dyDescent="0.25">
      <c r="K1149" s="95">
        <v>706</v>
      </c>
      <c r="L1149" s="266">
        <f t="shared" si="1224"/>
        <v>706</v>
      </c>
      <c r="M1149" s="267" t="str">
        <f t="shared" si="1225"/>
        <v>Microtis brownii</v>
      </c>
      <c r="P1149" s="372"/>
      <c r="AX1149" s="372"/>
      <c r="AY1149" s="372"/>
    </row>
    <row r="1150" spans="11:51" ht="16.149999999999999" customHeight="1" x14ac:dyDescent="0.25">
      <c r="K1150" s="95">
        <v>707</v>
      </c>
      <c r="L1150" s="266">
        <f t="shared" si="1224"/>
        <v>707</v>
      </c>
      <c r="M1150" s="267" t="str">
        <f t="shared" si="1225"/>
        <v>Microtis eremaea</v>
      </c>
      <c r="P1150" s="372"/>
      <c r="AX1150" s="372"/>
      <c r="AY1150" s="372"/>
    </row>
    <row r="1151" spans="11:51" ht="16.149999999999999" customHeight="1" x14ac:dyDescent="0.25">
      <c r="K1151" s="95">
        <v>708</v>
      </c>
      <c r="L1151" s="266" t="str">
        <f t="shared" si="1224"/>
        <v>FREE</v>
      </c>
      <c r="M1151" s="267" t="str">
        <f t="shared" si="1225"/>
        <v>FREE</v>
      </c>
      <c r="P1151" s="372"/>
      <c r="AX1151" s="372"/>
      <c r="AY1151" s="372"/>
    </row>
    <row r="1152" spans="11:51" ht="16.149999999999999" customHeight="1" x14ac:dyDescent="0.25">
      <c r="K1152" s="95">
        <v>709</v>
      </c>
      <c r="L1152" s="266">
        <f t="shared" si="1224"/>
        <v>709</v>
      </c>
      <c r="M1152" s="267" t="str">
        <f t="shared" si="1225"/>
        <v>Microtis familiaris</v>
      </c>
      <c r="P1152" s="372"/>
      <c r="AX1152" s="372"/>
      <c r="AY1152" s="372"/>
    </row>
    <row r="1153" spans="11:51" ht="16.149999999999999" customHeight="1" x14ac:dyDescent="0.25">
      <c r="K1153" s="95">
        <v>710</v>
      </c>
      <c r="L1153" s="266">
        <f t="shared" si="1224"/>
        <v>710</v>
      </c>
      <c r="M1153" s="267" t="str">
        <f t="shared" si="1225"/>
        <v>Microtis globula</v>
      </c>
      <c r="P1153" s="372"/>
      <c r="AX1153" s="372"/>
      <c r="AY1153" s="372"/>
    </row>
    <row r="1154" spans="11:51" ht="16.149999999999999" customHeight="1" x14ac:dyDescent="0.25">
      <c r="K1154" s="95">
        <v>711</v>
      </c>
      <c r="L1154" s="266">
        <f t="shared" si="1224"/>
        <v>711</v>
      </c>
      <c r="M1154" s="267" t="str">
        <f t="shared" si="1225"/>
        <v>Microtis graniticola</v>
      </c>
      <c r="P1154" s="372"/>
      <c r="AX1154" s="372"/>
      <c r="AY1154" s="372"/>
    </row>
    <row r="1155" spans="11:51" ht="16.149999999999999" customHeight="1" x14ac:dyDescent="0.25">
      <c r="K1155" s="95">
        <v>712</v>
      </c>
      <c r="L1155" s="266">
        <f t="shared" si="1224"/>
        <v>712</v>
      </c>
      <c r="M1155" s="267" t="str">
        <f t="shared" si="1225"/>
        <v>Microtis media subsp. densiflora</v>
      </c>
      <c r="P1155" s="372"/>
      <c r="AX1155" s="372"/>
      <c r="AY1155" s="372"/>
    </row>
    <row r="1156" spans="11:51" ht="16.149999999999999" customHeight="1" x14ac:dyDescent="0.25">
      <c r="K1156" s="95">
        <v>713</v>
      </c>
      <c r="L1156" s="266" t="str">
        <f t="shared" si="1224"/>
        <v>FREE</v>
      </c>
      <c r="M1156" s="267" t="str">
        <f t="shared" si="1225"/>
        <v>FREE</v>
      </c>
      <c r="P1156" s="372"/>
      <c r="AX1156" s="372"/>
      <c r="AY1156" s="372"/>
    </row>
    <row r="1157" spans="11:51" ht="16.149999999999999" customHeight="1" x14ac:dyDescent="0.25">
      <c r="K1157" s="95">
        <v>714</v>
      </c>
      <c r="L1157" s="266">
        <f t="shared" si="1224"/>
        <v>714</v>
      </c>
      <c r="M1157" s="267" t="str">
        <f t="shared" si="1225"/>
        <v>Microtis media subsp. media</v>
      </c>
      <c r="P1157" s="372"/>
      <c r="AX1157" s="372"/>
      <c r="AY1157" s="372"/>
    </row>
    <row r="1158" spans="11:51" ht="16.149999999999999" customHeight="1" x14ac:dyDescent="0.25">
      <c r="K1158" s="95">
        <v>715</v>
      </c>
      <c r="L1158" s="266">
        <f t="shared" si="1224"/>
        <v>715</v>
      </c>
      <c r="M1158" s="267" t="str">
        <f t="shared" si="1225"/>
        <v>Microtis quadrata</v>
      </c>
      <c r="P1158" s="372"/>
      <c r="AX1158" s="372"/>
      <c r="AY1158" s="372"/>
    </row>
    <row r="1159" spans="11:51" ht="16.149999999999999" customHeight="1" x14ac:dyDescent="0.25">
      <c r="K1159" s="95">
        <v>716</v>
      </c>
      <c r="L1159" s="266">
        <f t="shared" si="1224"/>
        <v>716</v>
      </c>
      <c r="M1159" s="267" t="str">
        <f t="shared" si="1225"/>
        <v>Microtis orbicularis</v>
      </c>
      <c r="P1159" s="372"/>
      <c r="AX1159" s="372"/>
      <c r="AY1159" s="372"/>
    </row>
    <row r="1160" spans="11:51" ht="16.149999999999999" customHeight="1" x14ac:dyDescent="0.25">
      <c r="K1160" s="95">
        <v>717</v>
      </c>
      <c r="L1160" s="266">
        <f t="shared" si="1224"/>
        <v>717</v>
      </c>
      <c r="M1160" s="267" t="str">
        <f t="shared" si="1225"/>
        <v>Microtis pulchella</v>
      </c>
      <c r="P1160" s="372"/>
      <c r="AX1160" s="372"/>
      <c r="AY1160" s="372"/>
    </row>
    <row r="1161" spans="11:51" ht="16.149999999999999" customHeight="1" x14ac:dyDescent="0.25">
      <c r="K1161" s="95">
        <v>718</v>
      </c>
      <c r="L1161" s="266" t="str">
        <f t="shared" si="1224"/>
        <v>FREE</v>
      </c>
      <c r="M1161" s="267" t="str">
        <f t="shared" si="1225"/>
        <v>FREE</v>
      </c>
      <c r="P1161" s="372"/>
      <c r="AX1161" s="372"/>
      <c r="AY1161" s="372"/>
    </row>
    <row r="1162" spans="11:51" ht="16.149999999999999" customHeight="1" x14ac:dyDescent="0.25">
      <c r="K1162" s="95">
        <v>719</v>
      </c>
      <c r="L1162" s="266">
        <f t="shared" si="1224"/>
        <v>719</v>
      </c>
      <c r="M1162" s="267" t="str">
        <f t="shared" si="1225"/>
        <v>Paracaleana dixonii</v>
      </c>
      <c r="P1162" s="372"/>
      <c r="AX1162" s="372"/>
      <c r="AY1162" s="372"/>
    </row>
    <row r="1163" spans="11:51" ht="16.149999999999999" customHeight="1" x14ac:dyDescent="0.25">
      <c r="K1163" s="95">
        <v>720</v>
      </c>
      <c r="L1163" s="266">
        <f t="shared" ref="L1163:L1226" si="1226">IFERROR(VLOOKUP(K1163,$L$3:$L$841,1,FALSE),"FREE")</f>
        <v>720</v>
      </c>
      <c r="M1163" s="267" t="str">
        <f t="shared" ref="M1163:M1226" si="1227">IFERROR(VLOOKUP(K1163,$J$3:$K$841,2,FALSE),"FREE")</f>
        <v>Paracaleana disjuncta</v>
      </c>
      <c r="P1163" s="372"/>
      <c r="AX1163" s="372"/>
      <c r="AY1163" s="372"/>
    </row>
    <row r="1164" spans="11:51" ht="16.149999999999999" customHeight="1" x14ac:dyDescent="0.25">
      <c r="K1164" s="95">
        <v>721</v>
      </c>
      <c r="L1164" s="266">
        <f t="shared" si="1226"/>
        <v>721</v>
      </c>
      <c r="M1164" s="267" t="str">
        <f t="shared" si="1227"/>
        <v>Paracaleana lyonsii</v>
      </c>
      <c r="P1164" s="372"/>
      <c r="AX1164" s="372"/>
      <c r="AY1164" s="372"/>
    </row>
    <row r="1165" spans="11:51" ht="16.149999999999999" customHeight="1" x14ac:dyDescent="0.25">
      <c r="K1165" s="95">
        <v>722</v>
      </c>
      <c r="L1165" s="266">
        <f t="shared" si="1226"/>
        <v>722</v>
      </c>
      <c r="M1165" s="267" t="str">
        <f t="shared" si="1227"/>
        <v>Paracaleana nigrita</v>
      </c>
      <c r="P1165" s="372"/>
      <c r="AX1165" s="372"/>
      <c r="AY1165" s="372"/>
    </row>
    <row r="1166" spans="11:51" ht="16.149999999999999" customHeight="1" x14ac:dyDescent="0.25">
      <c r="K1166" s="95">
        <v>723</v>
      </c>
      <c r="L1166" s="266">
        <f t="shared" si="1226"/>
        <v>723</v>
      </c>
      <c r="M1166" s="267" t="str">
        <f t="shared" si="1227"/>
        <v>Paracaleana parvula</v>
      </c>
      <c r="P1166" s="372"/>
      <c r="AX1166" s="372"/>
      <c r="AY1166" s="372"/>
    </row>
    <row r="1167" spans="11:51" ht="16.149999999999999" customHeight="1" x14ac:dyDescent="0.25">
      <c r="K1167" s="95">
        <v>724</v>
      </c>
      <c r="L1167" s="266">
        <f t="shared" si="1226"/>
        <v>724</v>
      </c>
      <c r="M1167" s="267" t="str">
        <f t="shared" si="1227"/>
        <v>Paracaleana terminalis</v>
      </c>
      <c r="P1167" s="372"/>
      <c r="AX1167" s="372"/>
      <c r="AY1167" s="372"/>
    </row>
    <row r="1168" spans="11:51" ht="16.149999999999999" customHeight="1" x14ac:dyDescent="0.25">
      <c r="K1168" s="95">
        <v>725</v>
      </c>
      <c r="L1168" s="266">
        <f t="shared" si="1226"/>
        <v>725</v>
      </c>
      <c r="M1168" s="267" t="str">
        <f t="shared" si="1227"/>
        <v>Paracaleana triens</v>
      </c>
      <c r="P1168" s="372"/>
      <c r="AX1168" s="372"/>
      <c r="AY1168" s="372"/>
    </row>
    <row r="1169" spans="11:51" ht="16.149999999999999" customHeight="1" x14ac:dyDescent="0.25">
      <c r="K1169" s="95">
        <v>726</v>
      </c>
      <c r="L1169" s="266">
        <f t="shared" si="1226"/>
        <v>726</v>
      </c>
      <c r="M1169" s="267" t="str">
        <f t="shared" si="1227"/>
        <v>Praecoxanthus aphyllus</v>
      </c>
      <c r="P1169" s="372"/>
      <c r="AX1169" s="372"/>
      <c r="AY1169" s="372"/>
    </row>
    <row r="1170" spans="11:51" ht="16.149999999999999" customHeight="1" x14ac:dyDescent="0.25">
      <c r="K1170" s="95">
        <v>727</v>
      </c>
      <c r="L1170" s="266">
        <f t="shared" si="1226"/>
        <v>727</v>
      </c>
      <c r="M1170" s="267" t="str">
        <f t="shared" si="1227"/>
        <v>Prasophyllum brownii</v>
      </c>
      <c r="P1170" s="372"/>
      <c r="AX1170" s="372"/>
      <c r="AY1170" s="372"/>
    </row>
    <row r="1171" spans="11:51" ht="16.149999999999999" customHeight="1" x14ac:dyDescent="0.25">
      <c r="K1171" s="95">
        <v>728</v>
      </c>
      <c r="L1171" s="266">
        <f t="shared" si="1226"/>
        <v>728</v>
      </c>
      <c r="M1171" s="267" t="str">
        <f t="shared" si="1227"/>
        <v>Prasophyllum calcicola</v>
      </c>
      <c r="P1171" s="372"/>
      <c r="AX1171" s="372"/>
      <c r="AY1171" s="372"/>
    </row>
    <row r="1172" spans="11:51" ht="16.149999999999999" customHeight="1" x14ac:dyDescent="0.25">
      <c r="K1172" s="95">
        <v>729</v>
      </c>
      <c r="L1172" s="266">
        <f t="shared" si="1226"/>
        <v>729</v>
      </c>
      <c r="M1172" s="267" t="str">
        <f t="shared" si="1227"/>
        <v>Prasophyllum cucullatum</v>
      </c>
      <c r="P1172" s="372"/>
      <c r="AX1172" s="372"/>
      <c r="AY1172" s="372"/>
    </row>
    <row r="1173" spans="11:51" ht="16.149999999999999" customHeight="1" x14ac:dyDescent="0.25">
      <c r="K1173" s="95">
        <v>730</v>
      </c>
      <c r="L1173" s="266">
        <f t="shared" si="1226"/>
        <v>730</v>
      </c>
      <c r="M1173" s="267" t="str">
        <f t="shared" si="1227"/>
        <v>Prasophyllum cyphochilum</v>
      </c>
      <c r="P1173" s="372"/>
      <c r="AX1173" s="372"/>
      <c r="AY1173" s="372"/>
    </row>
    <row r="1174" spans="11:51" ht="16.149999999999999" customHeight="1" x14ac:dyDescent="0.25">
      <c r="K1174" s="95">
        <v>731</v>
      </c>
      <c r="L1174" s="266">
        <f t="shared" si="1226"/>
        <v>731</v>
      </c>
      <c r="M1174" s="267" t="str">
        <f t="shared" si="1227"/>
        <v>Prasophyllum drummondii</v>
      </c>
      <c r="P1174" s="372"/>
      <c r="AX1174" s="372"/>
      <c r="AY1174" s="372"/>
    </row>
    <row r="1175" spans="11:51" ht="16.149999999999999" customHeight="1" x14ac:dyDescent="0.25">
      <c r="K1175" s="95">
        <v>732</v>
      </c>
      <c r="L1175" s="266">
        <f t="shared" si="1226"/>
        <v>732</v>
      </c>
      <c r="M1175" s="267" t="str">
        <f t="shared" si="1227"/>
        <v>Prasophyllum elatum</v>
      </c>
      <c r="P1175" s="372"/>
      <c r="AX1175" s="372"/>
      <c r="AY1175" s="372"/>
    </row>
    <row r="1176" spans="11:51" ht="16.149999999999999" customHeight="1" x14ac:dyDescent="0.25">
      <c r="K1176" s="95">
        <v>733</v>
      </c>
      <c r="L1176" s="266">
        <f t="shared" si="1226"/>
        <v>733</v>
      </c>
      <c r="M1176" s="267" t="str">
        <f t="shared" si="1227"/>
        <v>Prasophyllum sp. 'crowded'</v>
      </c>
      <c r="P1176" s="372"/>
      <c r="AX1176" s="372"/>
      <c r="AY1176" s="372"/>
    </row>
    <row r="1177" spans="11:51" ht="16.149999999999999" customHeight="1" x14ac:dyDescent="0.25">
      <c r="K1177" s="95">
        <v>734</v>
      </c>
      <c r="L1177" s="266">
        <f t="shared" si="1226"/>
        <v>734</v>
      </c>
      <c r="M1177" s="267" t="str">
        <f t="shared" si="1227"/>
        <v>Prasophyllum fimbria</v>
      </c>
      <c r="P1177" s="372"/>
      <c r="AX1177" s="372"/>
      <c r="AY1177" s="372"/>
    </row>
    <row r="1178" spans="11:51" ht="16.149999999999999" customHeight="1" x14ac:dyDescent="0.25">
      <c r="K1178" s="95">
        <v>735</v>
      </c>
      <c r="L1178" s="266">
        <f t="shared" si="1226"/>
        <v>735</v>
      </c>
      <c r="M1178" s="267" t="str">
        <f t="shared" si="1227"/>
        <v>Prasophyllum gibbosum</v>
      </c>
      <c r="P1178" s="362"/>
      <c r="AX1178" s="362"/>
      <c r="AY1178" s="362"/>
    </row>
    <row r="1179" spans="11:51" ht="16.149999999999999" customHeight="1" x14ac:dyDescent="0.25">
      <c r="K1179" s="95">
        <v>736</v>
      </c>
      <c r="L1179" s="266">
        <f t="shared" si="1226"/>
        <v>736</v>
      </c>
      <c r="M1179" s="267" t="str">
        <f t="shared" si="1227"/>
        <v>Prasophyllum sp. 'striped'</v>
      </c>
      <c r="P1179" s="372"/>
      <c r="AX1179" s="372"/>
      <c r="AY1179" s="372"/>
    </row>
    <row r="1180" spans="11:51" ht="16.149999999999999" customHeight="1" x14ac:dyDescent="0.25">
      <c r="K1180" s="95">
        <v>737</v>
      </c>
      <c r="L1180" s="266">
        <f t="shared" si="1226"/>
        <v>737</v>
      </c>
      <c r="M1180" s="267" t="str">
        <f t="shared" si="1227"/>
        <v>Prasophyllum giganteum</v>
      </c>
      <c r="P1180" s="372"/>
      <c r="AX1180" s="372"/>
      <c r="AY1180" s="372"/>
    </row>
    <row r="1181" spans="11:51" ht="16.149999999999999" customHeight="1" x14ac:dyDescent="0.25">
      <c r="K1181" s="95">
        <v>738</v>
      </c>
      <c r="L1181" s="266">
        <f t="shared" si="1226"/>
        <v>738</v>
      </c>
      <c r="M1181" s="267" t="str">
        <f t="shared" si="1227"/>
        <v>Prasophyllum gracile</v>
      </c>
      <c r="P1181" s="372"/>
      <c r="AX1181" s="372"/>
      <c r="AY1181" s="372"/>
    </row>
    <row r="1182" spans="11:51" ht="16.149999999999999" customHeight="1" x14ac:dyDescent="0.25">
      <c r="K1182" s="95">
        <v>739</v>
      </c>
      <c r="L1182" s="266" t="str">
        <f t="shared" si="1226"/>
        <v>FREE</v>
      </c>
      <c r="M1182" s="267" t="str">
        <f t="shared" si="1227"/>
        <v>FREE</v>
      </c>
      <c r="P1182" s="362"/>
      <c r="AX1182" s="362"/>
      <c r="AY1182" s="362"/>
    </row>
    <row r="1183" spans="11:51" ht="16.149999999999999" customHeight="1" x14ac:dyDescent="0.25">
      <c r="K1183" s="95">
        <v>740</v>
      </c>
      <c r="L1183" s="266">
        <f t="shared" si="1226"/>
        <v>740</v>
      </c>
      <c r="M1183" s="267" t="str">
        <f t="shared" si="1227"/>
        <v>Prasophyllum hians</v>
      </c>
      <c r="P1183" s="372"/>
      <c r="AX1183" s="372"/>
      <c r="AY1183" s="372"/>
    </row>
    <row r="1184" spans="11:51" ht="16.149999999999999" customHeight="1" x14ac:dyDescent="0.25">
      <c r="K1184" s="95">
        <v>741</v>
      </c>
      <c r="L1184" s="266">
        <f t="shared" si="1226"/>
        <v>741</v>
      </c>
      <c r="M1184" s="267" t="str">
        <f t="shared" si="1227"/>
        <v>Prasophyllum macrostachyum</v>
      </c>
      <c r="P1184" s="372"/>
      <c r="AX1184" s="372"/>
      <c r="AY1184" s="372"/>
    </row>
    <row r="1185" spans="11:51" ht="16.149999999999999" customHeight="1" x14ac:dyDescent="0.25">
      <c r="K1185" s="95">
        <v>742</v>
      </c>
      <c r="L1185" s="266">
        <f t="shared" si="1226"/>
        <v>742</v>
      </c>
      <c r="M1185" s="267" t="str">
        <f t="shared" si="1227"/>
        <v>Prasophyllum macrotys</v>
      </c>
      <c r="P1185" s="362"/>
      <c r="AX1185" s="362"/>
      <c r="AY1185" s="362"/>
    </row>
    <row r="1186" spans="11:51" ht="16.149999999999999" customHeight="1" x14ac:dyDescent="0.25">
      <c r="K1186" s="95">
        <v>743</v>
      </c>
      <c r="L1186" s="266">
        <f t="shared" si="1226"/>
        <v>743</v>
      </c>
      <c r="M1186" s="267" t="str">
        <f t="shared" si="1227"/>
        <v>Prasophyllum odoratissimum</v>
      </c>
      <c r="P1186" s="362"/>
      <c r="AX1186" s="362"/>
      <c r="AY1186" s="362"/>
    </row>
    <row r="1187" spans="11:51" ht="16.149999999999999" customHeight="1" x14ac:dyDescent="0.25">
      <c r="K1187" s="95">
        <v>744</v>
      </c>
      <c r="L1187" s="266">
        <f t="shared" si="1226"/>
        <v>744</v>
      </c>
      <c r="M1187" s="267" t="str">
        <f t="shared" si="1227"/>
        <v>Prasophyllum ovale</v>
      </c>
      <c r="P1187" s="372"/>
      <c r="AX1187" s="372"/>
      <c r="AY1187" s="372"/>
    </row>
    <row r="1188" spans="11:51" ht="16.149999999999999" customHeight="1" x14ac:dyDescent="0.25">
      <c r="K1188" s="95">
        <v>745</v>
      </c>
      <c r="L1188" s="266">
        <f t="shared" si="1226"/>
        <v>745</v>
      </c>
      <c r="M1188" s="267" t="str">
        <f t="shared" si="1227"/>
        <v>Prasophyllum parvifolium</v>
      </c>
      <c r="P1188" s="372"/>
      <c r="AX1188" s="372"/>
      <c r="AY1188" s="372"/>
    </row>
    <row r="1189" spans="11:51" ht="16.149999999999999" customHeight="1" x14ac:dyDescent="0.25">
      <c r="K1189" s="95">
        <v>746</v>
      </c>
      <c r="L1189" s="266">
        <f t="shared" si="1226"/>
        <v>746</v>
      </c>
      <c r="M1189" s="267" t="str">
        <f t="shared" si="1227"/>
        <v>Prasophyllum sp. 'early'</v>
      </c>
      <c r="P1189" s="372"/>
      <c r="AX1189" s="372"/>
      <c r="AY1189" s="372"/>
    </row>
    <row r="1190" spans="11:51" ht="16.149999999999999" customHeight="1" x14ac:dyDescent="0.25">
      <c r="K1190" s="95">
        <v>747</v>
      </c>
      <c r="L1190" s="266">
        <f t="shared" si="1226"/>
        <v>747</v>
      </c>
      <c r="M1190" s="267" t="str">
        <f t="shared" si="1227"/>
        <v>Prasophyllum plumiforme</v>
      </c>
      <c r="P1190" s="372"/>
      <c r="AX1190" s="372"/>
      <c r="AY1190" s="372"/>
    </row>
    <row r="1191" spans="11:51" ht="16.149999999999999" customHeight="1" x14ac:dyDescent="0.25">
      <c r="K1191" s="95">
        <v>748</v>
      </c>
      <c r="L1191" s="266">
        <f t="shared" si="1226"/>
        <v>748</v>
      </c>
      <c r="M1191" s="267" t="str">
        <f t="shared" si="1227"/>
        <v>Prasophyllum regium</v>
      </c>
      <c r="P1191" s="372"/>
      <c r="AX1191" s="372"/>
      <c r="AY1191" s="372"/>
    </row>
    <row r="1192" spans="11:51" ht="16.149999999999999" customHeight="1" x14ac:dyDescent="0.25">
      <c r="K1192" s="95">
        <v>749</v>
      </c>
      <c r="L1192" s="266">
        <f t="shared" si="1226"/>
        <v>749</v>
      </c>
      <c r="M1192" s="267" t="str">
        <f t="shared" si="1227"/>
        <v>Prasophyllum sargentii</v>
      </c>
      <c r="P1192" s="372"/>
      <c r="AX1192" s="372"/>
      <c r="AY1192" s="372"/>
    </row>
    <row r="1193" spans="11:51" ht="16.149999999999999" customHeight="1" x14ac:dyDescent="0.25">
      <c r="K1193" s="95">
        <v>750</v>
      </c>
      <c r="L1193" s="266">
        <f t="shared" si="1226"/>
        <v>750</v>
      </c>
      <c r="M1193" s="267" t="str">
        <f t="shared" si="1227"/>
        <v>Prasophyllum triangulare</v>
      </c>
      <c r="P1193" s="372"/>
      <c r="AX1193" s="372"/>
      <c r="AY1193" s="372"/>
    </row>
    <row r="1194" spans="11:51" ht="16.149999999999999" customHeight="1" x14ac:dyDescent="0.25">
      <c r="K1194" s="95">
        <v>751</v>
      </c>
      <c r="L1194" s="266">
        <f t="shared" si="1226"/>
        <v>751</v>
      </c>
      <c r="M1194" s="267" t="str">
        <f t="shared" si="1227"/>
        <v>Pterostylis allantoidea</v>
      </c>
      <c r="P1194" s="372"/>
      <c r="AX1194" s="372"/>
      <c r="AY1194" s="372"/>
    </row>
    <row r="1195" spans="11:51" ht="16.149999999999999" customHeight="1" x14ac:dyDescent="0.25">
      <c r="K1195" s="95">
        <v>752</v>
      </c>
      <c r="L1195" s="266">
        <f t="shared" si="1226"/>
        <v>752</v>
      </c>
      <c r="M1195" s="267" t="str">
        <f t="shared" si="1227"/>
        <v>Pterostylis angusta</v>
      </c>
      <c r="P1195" s="372"/>
      <c r="AX1195" s="372"/>
      <c r="AY1195" s="372"/>
    </row>
    <row r="1196" spans="11:51" ht="16.149999999999999" customHeight="1" x14ac:dyDescent="0.25">
      <c r="K1196" s="95">
        <v>753</v>
      </c>
      <c r="L1196" s="266">
        <f t="shared" si="1226"/>
        <v>753</v>
      </c>
      <c r="M1196" s="267" t="str">
        <f t="shared" si="1227"/>
        <v>Pterostylis aspera</v>
      </c>
      <c r="P1196" s="372"/>
      <c r="AX1196" s="372"/>
      <c r="AY1196" s="372"/>
    </row>
    <row r="1197" spans="11:51" ht="16.149999999999999" customHeight="1" x14ac:dyDescent="0.25">
      <c r="K1197" s="95">
        <v>754</v>
      </c>
      <c r="L1197" s="266">
        <f t="shared" si="1226"/>
        <v>754</v>
      </c>
      <c r="M1197" s="267" t="str">
        <f t="shared" si="1227"/>
        <v>Pterostylis barbata</v>
      </c>
      <c r="P1197" s="372"/>
      <c r="AX1197" s="372"/>
      <c r="AY1197" s="372"/>
    </row>
    <row r="1198" spans="11:51" ht="16.149999999999999" customHeight="1" x14ac:dyDescent="0.25">
      <c r="K1198" s="95">
        <v>755</v>
      </c>
      <c r="L1198" s="266">
        <f t="shared" si="1226"/>
        <v>755</v>
      </c>
      <c r="M1198" s="267" t="str">
        <f t="shared" si="1227"/>
        <v>Pterostylis galgulus</v>
      </c>
      <c r="P1198" s="372"/>
      <c r="AX1198" s="372"/>
      <c r="AY1198" s="372"/>
    </row>
    <row r="1199" spans="11:51" ht="16.149999999999999" customHeight="1" x14ac:dyDescent="0.25">
      <c r="K1199" s="95">
        <v>756</v>
      </c>
      <c r="L1199" s="266">
        <f t="shared" si="1226"/>
        <v>756</v>
      </c>
      <c r="M1199" s="267" t="str">
        <f t="shared" si="1227"/>
        <v>Pterostylis sp. 'bloated'</v>
      </c>
      <c r="P1199" s="372"/>
      <c r="AX1199" s="372"/>
      <c r="AY1199" s="372"/>
    </row>
    <row r="1200" spans="11:51" ht="16.149999999999999" customHeight="1" x14ac:dyDescent="0.25">
      <c r="K1200" s="95">
        <v>757</v>
      </c>
      <c r="L1200" s="266">
        <f t="shared" si="1226"/>
        <v>757</v>
      </c>
      <c r="M1200" s="267" t="str">
        <f t="shared" si="1227"/>
        <v>Pterostylis brevichila</v>
      </c>
      <c r="P1200" s="362"/>
      <c r="AX1200" s="362"/>
      <c r="AY1200" s="362"/>
    </row>
    <row r="1201" spans="11:51" ht="16.149999999999999" customHeight="1" x14ac:dyDescent="0.25">
      <c r="K1201" s="95">
        <v>758</v>
      </c>
      <c r="L1201" s="266">
        <f t="shared" si="1226"/>
        <v>758</v>
      </c>
      <c r="M1201" s="267" t="str">
        <f t="shared" si="1227"/>
        <v>Pterostylis brevisepala</v>
      </c>
      <c r="P1201" s="372"/>
      <c r="AX1201" s="372"/>
      <c r="AY1201" s="372"/>
    </row>
    <row r="1202" spans="11:51" ht="16.149999999999999" customHeight="1" x14ac:dyDescent="0.25">
      <c r="K1202" s="95">
        <v>759</v>
      </c>
      <c r="L1202" s="266">
        <f t="shared" si="1226"/>
        <v>759</v>
      </c>
      <c r="M1202" s="267" t="str">
        <f t="shared" si="1227"/>
        <v>Pterostylis ciliata</v>
      </c>
      <c r="P1202" s="372"/>
      <c r="AX1202" s="372"/>
      <c r="AY1202" s="372"/>
    </row>
    <row r="1203" spans="11:51" ht="16.149999999999999" customHeight="1" x14ac:dyDescent="0.25">
      <c r="K1203" s="95">
        <v>760</v>
      </c>
      <c r="L1203" s="266">
        <f t="shared" si="1226"/>
        <v>760</v>
      </c>
      <c r="M1203" s="267" t="str">
        <f t="shared" si="1227"/>
        <v>Pterostylis concava</v>
      </c>
      <c r="P1203" s="372"/>
      <c r="AX1203" s="372"/>
      <c r="AY1203" s="372"/>
    </row>
    <row r="1204" spans="11:51" ht="16.149999999999999" customHeight="1" x14ac:dyDescent="0.25">
      <c r="K1204" s="95">
        <v>761</v>
      </c>
      <c r="L1204" s="266" t="str">
        <f t="shared" si="1226"/>
        <v>FREE</v>
      </c>
      <c r="M1204" s="267" t="str">
        <f t="shared" si="1227"/>
        <v>FREE</v>
      </c>
      <c r="P1204" s="372"/>
      <c r="AX1204" s="372"/>
      <c r="AY1204" s="372"/>
    </row>
    <row r="1205" spans="11:51" ht="16.149999999999999" customHeight="1" x14ac:dyDescent="0.25">
      <c r="K1205" s="95">
        <v>762</v>
      </c>
      <c r="L1205" s="266">
        <f t="shared" si="1226"/>
        <v>762</v>
      </c>
      <c r="M1205" s="267" t="str">
        <f t="shared" si="1227"/>
        <v>Pterostylis macrosceles</v>
      </c>
      <c r="P1205" s="372"/>
      <c r="AX1205" s="372"/>
      <c r="AY1205" s="372"/>
    </row>
    <row r="1206" spans="11:51" ht="16.149999999999999" customHeight="1" x14ac:dyDescent="0.25">
      <c r="K1206" s="95">
        <v>763</v>
      </c>
      <c r="L1206" s="266">
        <f t="shared" si="1226"/>
        <v>763</v>
      </c>
      <c r="M1206" s="267" t="str">
        <f t="shared" si="1227"/>
        <v>Pterostylis dilatata</v>
      </c>
      <c r="P1206" s="372"/>
      <c r="AX1206" s="372"/>
      <c r="AY1206" s="372"/>
    </row>
    <row r="1207" spans="11:51" ht="16.149999999999999" customHeight="1" x14ac:dyDescent="0.25">
      <c r="K1207" s="95">
        <v>764</v>
      </c>
      <c r="L1207" s="266" t="str">
        <f t="shared" si="1226"/>
        <v>FREE</v>
      </c>
      <c r="M1207" s="267" t="str">
        <f t="shared" si="1227"/>
        <v>FREE</v>
      </c>
      <c r="P1207" s="372"/>
      <c r="AX1207" s="372"/>
      <c r="AY1207" s="372"/>
    </row>
    <row r="1208" spans="11:51" ht="16.149999999999999" customHeight="1" x14ac:dyDescent="0.25">
      <c r="K1208" s="95">
        <v>765</v>
      </c>
      <c r="L1208" s="266">
        <f t="shared" si="1226"/>
        <v>765</v>
      </c>
      <c r="M1208" s="267" t="str">
        <f t="shared" si="1227"/>
        <v>Pterostylis hamiltonii</v>
      </c>
      <c r="P1208" s="372"/>
      <c r="AX1208" s="372"/>
      <c r="AY1208" s="372"/>
    </row>
    <row r="1209" spans="11:51" ht="16.149999999999999" customHeight="1" x14ac:dyDescent="0.25">
      <c r="K1209" s="95">
        <v>766</v>
      </c>
      <c r="L1209" s="266" t="str">
        <f t="shared" si="1226"/>
        <v>FREE</v>
      </c>
      <c r="M1209" s="267" t="str">
        <f t="shared" si="1227"/>
        <v>FREE</v>
      </c>
      <c r="P1209" s="372"/>
      <c r="AX1209" s="372"/>
      <c r="AY1209" s="372"/>
    </row>
    <row r="1210" spans="11:51" ht="16.149999999999999" customHeight="1" x14ac:dyDescent="0.25">
      <c r="K1210" s="95">
        <v>767</v>
      </c>
      <c r="L1210" s="266">
        <f t="shared" si="1226"/>
        <v>767</v>
      </c>
      <c r="M1210" s="267" t="str">
        <f t="shared" si="1227"/>
        <v>Pterostylis insectifera</v>
      </c>
      <c r="P1210" s="372"/>
      <c r="AX1210" s="372"/>
      <c r="AY1210" s="372"/>
    </row>
    <row r="1211" spans="11:51" ht="16.149999999999999" customHeight="1" x14ac:dyDescent="0.25">
      <c r="K1211" s="95">
        <v>768</v>
      </c>
      <c r="L1211" s="266">
        <f t="shared" si="1226"/>
        <v>768</v>
      </c>
      <c r="M1211" s="267" t="str">
        <f t="shared" si="1227"/>
        <v>Pterostylis leptochila</v>
      </c>
      <c r="P1211" s="372"/>
      <c r="AX1211" s="372"/>
      <c r="AY1211" s="372"/>
    </row>
    <row r="1212" spans="11:51" ht="16.149999999999999" customHeight="1" x14ac:dyDescent="0.25">
      <c r="K1212" s="95">
        <v>769</v>
      </c>
      <c r="L1212" s="266">
        <f t="shared" si="1226"/>
        <v>769</v>
      </c>
      <c r="M1212" s="267" t="str">
        <f t="shared" si="1227"/>
        <v>Pterostylis lortensis</v>
      </c>
      <c r="P1212" s="372"/>
      <c r="AX1212" s="372"/>
      <c r="AY1212" s="372"/>
    </row>
    <row r="1213" spans="11:51" ht="16.149999999999999" customHeight="1" x14ac:dyDescent="0.25">
      <c r="K1213" s="95">
        <v>770</v>
      </c>
      <c r="L1213" s="266">
        <f t="shared" si="1226"/>
        <v>770</v>
      </c>
      <c r="M1213" s="267" t="str">
        <f t="shared" si="1227"/>
        <v>Pterostylis macrocalymma</v>
      </c>
      <c r="P1213" s="362"/>
      <c r="AX1213" s="362"/>
      <c r="AY1213" s="362"/>
    </row>
    <row r="1214" spans="11:51" ht="16.149999999999999" customHeight="1" x14ac:dyDescent="0.25">
      <c r="K1214" s="95">
        <v>771</v>
      </c>
      <c r="L1214" s="266" t="str">
        <f t="shared" si="1226"/>
        <v>FREE</v>
      </c>
      <c r="M1214" s="267" t="str">
        <f t="shared" si="1227"/>
        <v>FREE</v>
      </c>
      <c r="P1214" s="372"/>
      <c r="AX1214" s="372"/>
      <c r="AY1214" s="372"/>
    </row>
    <row r="1215" spans="11:51" ht="16.149999999999999" customHeight="1" x14ac:dyDescent="0.25">
      <c r="K1215" s="95">
        <v>772</v>
      </c>
      <c r="L1215" s="266">
        <f t="shared" si="1226"/>
        <v>772</v>
      </c>
      <c r="M1215" s="267" t="str">
        <f t="shared" si="1227"/>
        <v>Pterostylis mutica</v>
      </c>
      <c r="P1215" s="362"/>
      <c r="AX1215" s="362"/>
      <c r="AY1215" s="362"/>
    </row>
    <row r="1216" spans="11:51" ht="16.149999999999999" customHeight="1" x14ac:dyDescent="0.25">
      <c r="K1216" s="95">
        <v>773</v>
      </c>
      <c r="L1216" s="266">
        <f t="shared" si="1226"/>
        <v>773</v>
      </c>
      <c r="M1216" s="267" t="str">
        <f t="shared" si="1227"/>
        <v>Pterostylis sp. 'Boyup'</v>
      </c>
      <c r="P1216" s="372"/>
      <c r="AX1216" s="372"/>
      <c r="AY1216" s="372"/>
    </row>
    <row r="1217" spans="11:51" ht="16.149999999999999" customHeight="1" x14ac:dyDescent="0.25">
      <c r="K1217" s="95">
        <v>774</v>
      </c>
      <c r="L1217" s="266" t="str">
        <f t="shared" si="1226"/>
        <v>FREE</v>
      </c>
      <c r="M1217" s="267" t="str">
        <f t="shared" si="1227"/>
        <v>FREE</v>
      </c>
      <c r="P1217" s="362"/>
      <c r="AX1217" s="362"/>
      <c r="AY1217" s="362"/>
    </row>
    <row r="1218" spans="11:51" ht="16.149999999999999" customHeight="1" x14ac:dyDescent="0.25">
      <c r="K1218" s="95">
        <v>775</v>
      </c>
      <c r="L1218" s="266" t="str">
        <f t="shared" si="1226"/>
        <v>FREE</v>
      </c>
      <c r="M1218" s="267" t="str">
        <f t="shared" si="1227"/>
        <v>FREE</v>
      </c>
      <c r="P1218" s="372"/>
      <c r="AX1218" s="372"/>
      <c r="AY1218" s="372"/>
    </row>
    <row r="1219" spans="11:51" ht="16.149999999999999" customHeight="1" x14ac:dyDescent="0.25">
      <c r="K1219" s="95">
        <v>776</v>
      </c>
      <c r="L1219" s="266">
        <f t="shared" si="1226"/>
        <v>776</v>
      </c>
      <c r="M1219" s="267" t="str">
        <f t="shared" si="1227"/>
        <v>Pterostylis brunneola</v>
      </c>
      <c r="P1219" s="372"/>
      <c r="AX1219" s="372"/>
      <c r="AY1219" s="372"/>
    </row>
    <row r="1220" spans="11:51" ht="16.149999999999999" customHeight="1" x14ac:dyDescent="0.25">
      <c r="K1220" s="95">
        <v>777</v>
      </c>
      <c r="L1220" s="266" t="str">
        <f t="shared" si="1226"/>
        <v>FREE</v>
      </c>
      <c r="M1220" s="267" t="str">
        <f t="shared" si="1227"/>
        <v>FREE</v>
      </c>
      <c r="P1220" s="372"/>
      <c r="AX1220" s="372"/>
      <c r="AY1220" s="372"/>
    </row>
    <row r="1221" spans="11:51" ht="16.149999999999999" customHeight="1" x14ac:dyDescent="0.25">
      <c r="K1221" s="95">
        <v>778</v>
      </c>
      <c r="L1221" s="266">
        <f t="shared" si="1226"/>
        <v>778</v>
      </c>
      <c r="M1221" s="267" t="str">
        <f t="shared" si="1227"/>
        <v>Pterostylis crispula</v>
      </c>
      <c r="P1221" s="372"/>
      <c r="AX1221" s="372"/>
      <c r="AY1221" s="372"/>
    </row>
    <row r="1222" spans="11:51" ht="16.149999999999999" customHeight="1" x14ac:dyDescent="0.25">
      <c r="K1222" s="95">
        <v>779</v>
      </c>
      <c r="L1222" s="266" t="str">
        <f t="shared" si="1226"/>
        <v>FREE</v>
      </c>
      <c r="M1222" s="267" t="str">
        <f t="shared" si="1227"/>
        <v>FREE</v>
      </c>
      <c r="P1222" s="372"/>
      <c r="AX1222" s="372"/>
      <c r="AY1222" s="372"/>
    </row>
    <row r="1223" spans="11:51" ht="16.149999999999999" customHeight="1" x14ac:dyDescent="0.25">
      <c r="K1223" s="95">
        <v>780</v>
      </c>
      <c r="L1223" s="266" t="str">
        <f t="shared" si="1226"/>
        <v>FREE</v>
      </c>
      <c r="M1223" s="267" t="str">
        <f t="shared" si="1227"/>
        <v>FREE</v>
      </c>
      <c r="P1223" s="372"/>
      <c r="AX1223" s="372"/>
      <c r="AY1223" s="372"/>
    </row>
    <row r="1224" spans="11:51" ht="16.149999999999999" customHeight="1" x14ac:dyDescent="0.25">
      <c r="K1224" s="95">
        <v>781</v>
      </c>
      <c r="L1224" s="266">
        <f t="shared" si="1226"/>
        <v>781</v>
      </c>
      <c r="M1224" s="267" t="str">
        <f t="shared" si="1227"/>
        <v>Pterostylis picta</v>
      </c>
      <c r="P1224" s="372"/>
      <c r="AX1224" s="372"/>
      <c r="AY1224" s="372"/>
    </row>
    <row r="1225" spans="11:51" ht="16.149999999999999" customHeight="1" x14ac:dyDescent="0.25">
      <c r="K1225" s="95">
        <v>782</v>
      </c>
      <c r="L1225" s="266">
        <f t="shared" si="1226"/>
        <v>782</v>
      </c>
      <c r="M1225" s="267" t="str">
        <f t="shared" si="1227"/>
        <v>Pterostylis frenchii</v>
      </c>
      <c r="P1225" s="372"/>
      <c r="AX1225" s="372"/>
      <c r="AY1225" s="372"/>
    </row>
    <row r="1226" spans="11:51" ht="16.149999999999999" customHeight="1" x14ac:dyDescent="0.25">
      <c r="K1226" s="95">
        <v>783</v>
      </c>
      <c r="L1226" s="266" t="str">
        <f t="shared" si="1226"/>
        <v>FREE</v>
      </c>
      <c r="M1226" s="267" t="str">
        <f t="shared" si="1227"/>
        <v>FREE</v>
      </c>
      <c r="P1226" s="372"/>
      <c r="AX1226" s="372"/>
      <c r="AY1226" s="372"/>
    </row>
    <row r="1227" spans="11:51" ht="16.149999999999999" customHeight="1" x14ac:dyDescent="0.25">
      <c r="K1227" s="95">
        <v>784</v>
      </c>
      <c r="L1227" s="266">
        <f t="shared" ref="L1227:L1290" si="1228">IFERROR(VLOOKUP(K1227,$L$3:$L$841,1,FALSE),"FREE")</f>
        <v>784</v>
      </c>
      <c r="M1227" s="267" t="str">
        <f t="shared" ref="M1227:M1290" si="1229">IFERROR(VLOOKUP(K1227,$J$3:$K$841,2,FALSE),"FREE")</f>
        <v>Pterostylis faceta</v>
      </c>
      <c r="P1227" s="372"/>
      <c r="AX1227" s="372"/>
      <c r="AY1227" s="372"/>
    </row>
    <row r="1228" spans="11:51" ht="16.149999999999999" customHeight="1" x14ac:dyDescent="0.25">
      <c r="K1228" s="95">
        <v>785</v>
      </c>
      <c r="L1228" s="266" t="str">
        <f t="shared" si="1228"/>
        <v>FREE</v>
      </c>
      <c r="M1228" s="267" t="str">
        <f t="shared" si="1229"/>
        <v>FREE</v>
      </c>
      <c r="P1228" s="372"/>
      <c r="AX1228" s="372"/>
      <c r="AY1228" s="372"/>
    </row>
    <row r="1229" spans="11:51" ht="16.149999999999999" customHeight="1" x14ac:dyDescent="0.25">
      <c r="K1229" s="95">
        <v>786</v>
      </c>
      <c r="L1229" s="266" t="str">
        <f t="shared" si="1228"/>
        <v>FREE</v>
      </c>
      <c r="M1229" s="267" t="str">
        <f t="shared" si="1229"/>
        <v>FREE</v>
      </c>
      <c r="P1229" s="372"/>
      <c r="AX1229" s="372"/>
      <c r="AY1229" s="372"/>
    </row>
    <row r="1230" spans="11:51" ht="16.149999999999999" customHeight="1" x14ac:dyDescent="0.25">
      <c r="K1230" s="95">
        <v>787</v>
      </c>
      <c r="L1230" s="266">
        <f t="shared" si="1228"/>
        <v>787</v>
      </c>
      <c r="M1230" s="267" t="str">
        <f t="shared" si="1229"/>
        <v>Pterostylis recurva</v>
      </c>
      <c r="P1230" s="372"/>
      <c r="AX1230" s="372"/>
      <c r="AY1230" s="372"/>
    </row>
    <row r="1231" spans="11:51" ht="16.149999999999999" customHeight="1" x14ac:dyDescent="0.25">
      <c r="K1231" s="95">
        <v>788</v>
      </c>
      <c r="L1231" s="266">
        <f t="shared" si="1228"/>
        <v>788</v>
      </c>
      <c r="M1231" s="267" t="str">
        <f t="shared" si="1229"/>
        <v>Pterostylis roensis</v>
      </c>
      <c r="P1231" s="372"/>
      <c r="AX1231" s="372"/>
      <c r="AY1231" s="372"/>
    </row>
    <row r="1232" spans="11:51" ht="16.149999999999999" customHeight="1" x14ac:dyDescent="0.25">
      <c r="K1232" s="95">
        <v>789</v>
      </c>
      <c r="L1232" s="266">
        <f t="shared" si="1228"/>
        <v>789</v>
      </c>
      <c r="M1232" s="267" t="str">
        <f t="shared" si="1229"/>
        <v>Pterostylis rogersii</v>
      </c>
      <c r="P1232" s="372"/>
      <c r="AX1232" s="372"/>
      <c r="AY1232" s="372"/>
    </row>
    <row r="1233" spans="11:51" ht="16.149999999999999" customHeight="1" x14ac:dyDescent="0.25">
      <c r="K1233" s="95">
        <v>790</v>
      </c>
      <c r="L1233" s="266">
        <f t="shared" si="1228"/>
        <v>790</v>
      </c>
      <c r="M1233" s="267" t="str">
        <f t="shared" si="1229"/>
        <v>Pterostylis sanguinea</v>
      </c>
      <c r="P1233" s="372"/>
      <c r="AX1233" s="372"/>
      <c r="AY1233" s="372"/>
    </row>
    <row r="1234" spans="11:51" ht="16.149999999999999" customHeight="1" x14ac:dyDescent="0.25">
      <c r="K1234" s="95">
        <v>791</v>
      </c>
      <c r="L1234" s="266">
        <f t="shared" si="1228"/>
        <v>791</v>
      </c>
      <c r="M1234" s="267" t="str">
        <f t="shared" si="1229"/>
        <v>Pterostylis atrosanguinea</v>
      </c>
      <c r="P1234" s="372"/>
      <c r="AX1234" s="372"/>
      <c r="AY1234" s="372"/>
    </row>
    <row r="1235" spans="11:51" ht="16.149999999999999" customHeight="1" x14ac:dyDescent="0.25">
      <c r="K1235" s="95">
        <v>792</v>
      </c>
      <c r="L1235" s="266">
        <f t="shared" si="1228"/>
        <v>792</v>
      </c>
      <c r="M1235" s="267" t="str">
        <f t="shared" si="1229"/>
        <v>Pterostylis actites</v>
      </c>
      <c r="P1235" s="372"/>
      <c r="AX1235" s="372"/>
      <c r="AY1235" s="372"/>
    </row>
    <row r="1236" spans="11:51" ht="16.149999999999999" customHeight="1" x14ac:dyDescent="0.25">
      <c r="K1236" s="95">
        <v>793</v>
      </c>
      <c r="L1236" s="266">
        <f t="shared" si="1228"/>
        <v>793</v>
      </c>
      <c r="M1236" s="267" t="str">
        <f t="shared" si="1229"/>
        <v>Pterostylis sargentii</v>
      </c>
      <c r="P1236" s="372"/>
      <c r="AX1236" s="372"/>
      <c r="AY1236" s="372"/>
    </row>
    <row r="1237" spans="11:51" ht="16.149999999999999" customHeight="1" x14ac:dyDescent="0.25">
      <c r="K1237" s="95">
        <v>794</v>
      </c>
      <c r="L1237" s="266">
        <f t="shared" si="1228"/>
        <v>794</v>
      </c>
      <c r="M1237" s="267" t="str">
        <f t="shared" si="1229"/>
        <v>Pterostylis scabra</v>
      </c>
      <c r="P1237" s="372"/>
      <c r="AX1237" s="372"/>
      <c r="AY1237" s="372"/>
    </row>
    <row r="1238" spans="11:51" ht="16.149999999999999" customHeight="1" x14ac:dyDescent="0.25">
      <c r="K1238" s="95">
        <v>795</v>
      </c>
      <c r="L1238" s="266">
        <f t="shared" si="1228"/>
        <v>795</v>
      </c>
      <c r="M1238" s="267" t="str">
        <f t="shared" si="1229"/>
        <v>Pterostylis setulosa</v>
      </c>
      <c r="P1238" s="362"/>
      <c r="AX1238" s="362"/>
      <c r="AY1238" s="362"/>
    </row>
    <row r="1239" spans="11:51" ht="16.149999999999999" customHeight="1" x14ac:dyDescent="0.25">
      <c r="K1239" s="95">
        <v>796</v>
      </c>
      <c r="L1239" s="266">
        <f t="shared" si="1228"/>
        <v>796</v>
      </c>
      <c r="M1239" s="267" t="str">
        <f t="shared" si="1229"/>
        <v>Pterostylis sp. 'sparse'</v>
      </c>
      <c r="P1239" s="372"/>
      <c r="AX1239" s="372"/>
      <c r="AY1239" s="372"/>
    </row>
    <row r="1240" spans="11:51" ht="16.149999999999999" customHeight="1" x14ac:dyDescent="0.25">
      <c r="K1240" s="95">
        <v>797</v>
      </c>
      <c r="L1240" s="266">
        <f t="shared" si="1228"/>
        <v>797</v>
      </c>
      <c r="M1240" s="267" t="str">
        <f t="shared" si="1229"/>
        <v>Pterostylis spathulata</v>
      </c>
      <c r="P1240" s="372"/>
      <c r="AX1240" s="372"/>
      <c r="AY1240" s="372"/>
    </row>
    <row r="1241" spans="11:51" ht="16.149999999999999" customHeight="1" x14ac:dyDescent="0.25">
      <c r="K1241" s="95">
        <v>798</v>
      </c>
      <c r="L1241" s="266">
        <f t="shared" si="1228"/>
        <v>798</v>
      </c>
      <c r="M1241" s="267" t="str">
        <f t="shared" si="1229"/>
        <v>Pterostylis turfosa</v>
      </c>
      <c r="P1241" s="372"/>
      <c r="AX1241" s="372"/>
      <c r="AY1241" s="372"/>
    </row>
    <row r="1242" spans="11:51" ht="16.149999999999999" customHeight="1" x14ac:dyDescent="0.25">
      <c r="K1242" s="95">
        <v>799</v>
      </c>
      <c r="L1242" s="266">
        <f t="shared" si="1228"/>
        <v>799</v>
      </c>
      <c r="M1242" s="267" t="str">
        <f t="shared" si="1229"/>
        <v>Pterostylis serotina</v>
      </c>
      <c r="P1242" s="372"/>
      <c r="AX1242" s="372"/>
      <c r="AY1242" s="372"/>
    </row>
    <row r="1243" spans="11:51" ht="16.149999999999999" customHeight="1" x14ac:dyDescent="0.25">
      <c r="K1243" s="95">
        <v>800</v>
      </c>
      <c r="L1243" s="266">
        <f t="shared" si="1228"/>
        <v>800</v>
      </c>
      <c r="M1243" s="267" t="str">
        <f t="shared" si="1229"/>
        <v>Pterostylis vittata</v>
      </c>
      <c r="P1243" s="362"/>
      <c r="AX1243" s="362"/>
      <c r="AY1243" s="362"/>
    </row>
    <row r="1244" spans="11:51" ht="16.149999999999999" customHeight="1" x14ac:dyDescent="0.25">
      <c r="K1244" s="95">
        <v>801</v>
      </c>
      <c r="L1244" s="266" t="str">
        <f t="shared" si="1228"/>
        <v>FREE</v>
      </c>
      <c r="M1244" s="267" t="str">
        <f t="shared" si="1229"/>
        <v>FREE</v>
      </c>
      <c r="P1244" s="372"/>
      <c r="AX1244" s="372"/>
      <c r="AY1244" s="372"/>
    </row>
    <row r="1245" spans="11:51" ht="16.149999999999999" customHeight="1" x14ac:dyDescent="0.25">
      <c r="K1245" s="95">
        <v>802</v>
      </c>
      <c r="L1245" s="266">
        <f t="shared" si="1228"/>
        <v>802</v>
      </c>
      <c r="M1245" s="267" t="str">
        <f t="shared" si="1229"/>
        <v>Pterostylis orbiculata</v>
      </c>
      <c r="P1245" s="372"/>
      <c r="AX1245" s="372"/>
      <c r="AY1245" s="372"/>
    </row>
    <row r="1246" spans="11:51" ht="16.149999999999999" customHeight="1" x14ac:dyDescent="0.25">
      <c r="K1246" s="95">
        <v>803</v>
      </c>
      <c r="L1246" s="266">
        <f t="shared" si="1228"/>
        <v>803</v>
      </c>
      <c r="M1246" s="267" t="str">
        <f t="shared" si="1229"/>
        <v>Pyrorchis forrestii</v>
      </c>
      <c r="P1246" s="372"/>
      <c r="AX1246" s="372"/>
      <c r="AY1246" s="372"/>
    </row>
    <row r="1247" spans="11:51" ht="16.149999999999999" customHeight="1" x14ac:dyDescent="0.25">
      <c r="K1247" s="95">
        <v>804</v>
      </c>
      <c r="L1247" s="266">
        <f t="shared" si="1228"/>
        <v>804</v>
      </c>
      <c r="M1247" s="267" t="str">
        <f t="shared" si="1229"/>
        <v>Pyrorchis nigricans</v>
      </c>
      <c r="P1247" s="372"/>
      <c r="AX1247" s="372"/>
      <c r="AY1247" s="372"/>
    </row>
    <row r="1248" spans="11:51" ht="16.149999999999999" customHeight="1" x14ac:dyDescent="0.25">
      <c r="K1248" s="95">
        <v>805</v>
      </c>
      <c r="L1248" s="266">
        <f t="shared" si="1228"/>
        <v>805</v>
      </c>
      <c r="M1248" s="267" t="str">
        <f t="shared" si="1229"/>
        <v>Rhizanthella gardneri</v>
      </c>
      <c r="P1248" s="372"/>
      <c r="AX1248" s="372"/>
      <c r="AY1248" s="372"/>
    </row>
    <row r="1249" spans="11:51" ht="16.149999999999999" customHeight="1" x14ac:dyDescent="0.25">
      <c r="K1249" s="95">
        <v>806</v>
      </c>
      <c r="L1249" s="266">
        <f t="shared" si="1228"/>
        <v>806</v>
      </c>
      <c r="M1249" s="267" t="str">
        <f t="shared" si="1229"/>
        <v>Spiculaea ciliata</v>
      </c>
      <c r="P1249" s="372"/>
      <c r="AX1249" s="372"/>
      <c r="AY1249" s="372"/>
    </row>
    <row r="1250" spans="11:51" ht="16.149999999999999" customHeight="1" x14ac:dyDescent="0.25">
      <c r="K1250" s="95">
        <v>807</v>
      </c>
      <c r="L1250" s="266" t="str">
        <f t="shared" si="1228"/>
        <v>FREE</v>
      </c>
      <c r="M1250" s="267" t="str">
        <f t="shared" si="1229"/>
        <v>FREE</v>
      </c>
      <c r="P1250" s="372"/>
      <c r="AX1250" s="372"/>
      <c r="AY1250" s="372"/>
    </row>
    <row r="1251" spans="11:51" ht="16.149999999999999" customHeight="1" x14ac:dyDescent="0.25">
      <c r="K1251" s="95">
        <v>808</v>
      </c>
      <c r="L1251" s="266" t="str">
        <f t="shared" si="1228"/>
        <v>FREE</v>
      </c>
      <c r="M1251" s="267" t="str">
        <f t="shared" si="1229"/>
        <v>FREE</v>
      </c>
      <c r="P1251" s="372"/>
      <c r="AX1251" s="372"/>
      <c r="AY1251" s="372"/>
    </row>
    <row r="1252" spans="11:51" ht="16.149999999999999" customHeight="1" x14ac:dyDescent="0.25">
      <c r="K1252" s="95">
        <v>809</v>
      </c>
      <c r="L1252" s="266">
        <f t="shared" si="1228"/>
        <v>809</v>
      </c>
      <c r="M1252" s="267" t="str">
        <f t="shared" si="1229"/>
        <v>Diuris porrifolia</v>
      </c>
      <c r="P1252" s="372"/>
      <c r="AX1252" s="372"/>
      <c r="AY1252" s="372"/>
    </row>
    <row r="1253" spans="11:51" ht="16.149999999999999" customHeight="1" x14ac:dyDescent="0.25">
      <c r="K1253" s="95">
        <v>810</v>
      </c>
      <c r="L1253" s="266">
        <f t="shared" si="1228"/>
        <v>810</v>
      </c>
      <c r="M1253" s="267" t="str">
        <f t="shared" si="1229"/>
        <v>Thelymitra spiralis</v>
      </c>
      <c r="P1253" s="372"/>
      <c r="AX1253" s="372"/>
      <c r="AY1253" s="372"/>
    </row>
    <row r="1254" spans="11:51" ht="16.149999999999999" customHeight="1" x14ac:dyDescent="0.25">
      <c r="K1254" s="95">
        <v>811</v>
      </c>
      <c r="L1254" s="266">
        <f t="shared" si="1228"/>
        <v>811</v>
      </c>
      <c r="M1254" s="267" t="str">
        <f t="shared" si="1229"/>
        <v>Thelymitra antennifera</v>
      </c>
      <c r="P1254" s="372"/>
      <c r="AX1254" s="372"/>
      <c r="AY1254" s="372"/>
    </row>
    <row r="1255" spans="11:51" ht="16.149999999999999" customHeight="1" x14ac:dyDescent="0.25">
      <c r="K1255" s="95">
        <v>812</v>
      </c>
      <c r="L1255" s="266">
        <f t="shared" si="1228"/>
        <v>812</v>
      </c>
      <c r="M1255" s="267" t="str">
        <f t="shared" si="1229"/>
        <v>Thelymitra apiculata</v>
      </c>
      <c r="P1255" s="372"/>
      <c r="AX1255" s="372"/>
      <c r="AY1255" s="372"/>
    </row>
    <row r="1256" spans="11:51" ht="16.149999999999999" customHeight="1" x14ac:dyDescent="0.25">
      <c r="K1256" s="95">
        <v>813</v>
      </c>
      <c r="L1256" s="266">
        <f t="shared" si="1228"/>
        <v>813</v>
      </c>
      <c r="M1256" s="267" t="str">
        <f t="shared" si="1229"/>
        <v>Thelymitra occidentalis</v>
      </c>
      <c r="P1256" s="372"/>
      <c r="AX1256" s="372"/>
      <c r="AY1256" s="372"/>
    </row>
    <row r="1257" spans="11:51" ht="16.149999999999999" customHeight="1" x14ac:dyDescent="0.25">
      <c r="K1257" s="95">
        <v>814</v>
      </c>
      <c r="L1257" s="266">
        <f t="shared" si="1228"/>
        <v>814</v>
      </c>
      <c r="M1257" s="267" t="str">
        <f t="shared" si="1229"/>
        <v>Thelymitra benthamiana</v>
      </c>
      <c r="P1257" s="372"/>
      <c r="AX1257" s="372"/>
      <c r="AY1257" s="372"/>
    </row>
    <row r="1258" spans="11:51" ht="16.149999999999999" customHeight="1" x14ac:dyDescent="0.25">
      <c r="K1258" s="95">
        <v>815</v>
      </c>
      <c r="L1258" s="266">
        <f t="shared" si="1228"/>
        <v>815</v>
      </c>
      <c r="M1258" s="267" t="str">
        <f t="shared" si="1229"/>
        <v>Thelymitra campanulata</v>
      </c>
      <c r="P1258" s="372"/>
      <c r="AX1258" s="372"/>
      <c r="AY1258" s="372"/>
    </row>
    <row r="1259" spans="11:51" ht="16.149999999999999" customHeight="1" x14ac:dyDescent="0.25">
      <c r="K1259" s="95">
        <v>816</v>
      </c>
      <c r="L1259" s="266">
        <f t="shared" si="1228"/>
        <v>816</v>
      </c>
      <c r="M1259" s="267" t="str">
        <f t="shared" si="1229"/>
        <v>Thelymitra canaliculata</v>
      </c>
      <c r="P1259" s="372"/>
      <c r="AX1259" s="372"/>
      <c r="AY1259" s="372"/>
    </row>
    <row r="1260" spans="11:51" ht="16.149999999999999" customHeight="1" x14ac:dyDescent="0.25">
      <c r="K1260" s="95">
        <v>817</v>
      </c>
      <c r="L1260" s="266">
        <f t="shared" si="1228"/>
        <v>817</v>
      </c>
      <c r="M1260" s="267" t="str">
        <f t="shared" si="1229"/>
        <v>Thelymitra cornicina</v>
      </c>
      <c r="P1260" s="372"/>
      <c r="AX1260" s="372"/>
      <c r="AY1260" s="372"/>
    </row>
    <row r="1261" spans="11:51" ht="16.149999999999999" customHeight="1" x14ac:dyDescent="0.25">
      <c r="K1261" s="95">
        <v>818</v>
      </c>
      <c r="L1261" s="266">
        <f t="shared" si="1228"/>
        <v>818</v>
      </c>
      <c r="M1261" s="267" t="str">
        <f t="shared" si="1229"/>
        <v>Thelymitra crinita</v>
      </c>
      <c r="P1261" s="372"/>
      <c r="AX1261" s="372"/>
      <c r="AY1261" s="372"/>
    </row>
    <row r="1262" spans="11:51" ht="16.149999999999999" customHeight="1" x14ac:dyDescent="0.25">
      <c r="K1262" s="95">
        <v>819</v>
      </c>
      <c r="L1262" s="266">
        <f t="shared" si="1228"/>
        <v>819</v>
      </c>
      <c r="M1262" s="267" t="str">
        <f t="shared" si="1229"/>
        <v>Thelymitra cucullata</v>
      </c>
      <c r="P1262" s="372"/>
      <c r="AX1262" s="372"/>
      <c r="AY1262" s="372"/>
    </row>
    <row r="1263" spans="11:51" ht="16.149999999999999" customHeight="1" x14ac:dyDescent="0.25">
      <c r="K1263" s="95">
        <v>820</v>
      </c>
      <c r="L1263" s="266">
        <f t="shared" si="1228"/>
        <v>820</v>
      </c>
      <c r="M1263" s="267" t="str">
        <f t="shared" si="1229"/>
        <v>Thelymitra yorkensis</v>
      </c>
      <c r="P1263" s="372"/>
      <c r="AX1263" s="372"/>
      <c r="AY1263" s="372"/>
    </row>
    <row r="1264" spans="11:51" ht="16.149999999999999" customHeight="1" x14ac:dyDescent="0.25">
      <c r="K1264" s="95">
        <v>821</v>
      </c>
      <c r="L1264" s="266">
        <f t="shared" si="1228"/>
        <v>821</v>
      </c>
      <c r="M1264" s="267" t="str">
        <f t="shared" si="1229"/>
        <v>Thelymitra flexuosa</v>
      </c>
      <c r="P1264" s="372"/>
      <c r="AX1264" s="372"/>
      <c r="AY1264" s="372"/>
    </row>
    <row r="1265" spans="11:51" ht="16.149999999999999" customHeight="1" x14ac:dyDescent="0.25">
      <c r="K1265" s="95">
        <v>822</v>
      </c>
      <c r="L1265" s="266">
        <f t="shared" si="1228"/>
        <v>822</v>
      </c>
      <c r="M1265" s="267" t="str">
        <f t="shared" si="1229"/>
        <v>Thelymitra fuscolutea</v>
      </c>
      <c r="P1265" s="372"/>
      <c r="AX1265" s="372"/>
      <c r="AY1265" s="372"/>
    </row>
    <row r="1266" spans="11:51" ht="16.149999999999999" customHeight="1" x14ac:dyDescent="0.25">
      <c r="K1266" s="95">
        <v>823</v>
      </c>
      <c r="L1266" s="266">
        <f t="shared" si="1228"/>
        <v>823</v>
      </c>
      <c r="M1266" s="267" t="str">
        <f t="shared" si="1229"/>
        <v>Thelymitra graminea</v>
      </c>
      <c r="P1266" s="372"/>
      <c r="AX1266" s="372"/>
      <c r="AY1266" s="372"/>
    </row>
    <row r="1267" spans="11:51" ht="16.149999999999999" customHeight="1" x14ac:dyDescent="0.25">
      <c r="K1267" s="95">
        <v>824</v>
      </c>
      <c r="L1267" s="266" t="str">
        <f t="shared" si="1228"/>
        <v>FREE</v>
      </c>
      <c r="M1267" s="267" t="str">
        <f t="shared" si="1229"/>
        <v>FREE</v>
      </c>
      <c r="P1267" s="372"/>
      <c r="AX1267" s="372"/>
      <c r="AY1267" s="372"/>
    </row>
    <row r="1268" spans="11:51" ht="16.149999999999999" customHeight="1" x14ac:dyDescent="0.25">
      <c r="K1268" s="95">
        <v>825</v>
      </c>
      <c r="L1268" s="266">
        <f t="shared" si="1228"/>
        <v>825</v>
      </c>
      <c r="M1268" s="267" t="str">
        <f t="shared" si="1229"/>
        <v>Thelymitra paludosa</v>
      </c>
      <c r="P1268" s="372"/>
      <c r="AX1268" s="372"/>
      <c r="AY1268" s="372"/>
    </row>
    <row r="1269" spans="11:51" ht="16.149999999999999" customHeight="1" x14ac:dyDescent="0.25">
      <c r="K1269" s="95">
        <v>826</v>
      </c>
      <c r="L1269" s="266">
        <f t="shared" si="1228"/>
        <v>826</v>
      </c>
      <c r="M1269" s="267" t="str">
        <f t="shared" si="1229"/>
        <v>Thelymitra jacksonii</v>
      </c>
      <c r="P1269" s="372"/>
      <c r="AX1269" s="372"/>
      <c r="AY1269" s="372"/>
    </row>
    <row r="1270" spans="11:51" ht="16.149999999999999" customHeight="1" x14ac:dyDescent="0.25">
      <c r="K1270" s="95">
        <v>827</v>
      </c>
      <c r="L1270" s="266">
        <f t="shared" si="1228"/>
        <v>827</v>
      </c>
      <c r="M1270" s="267" t="str">
        <f t="shared" si="1229"/>
        <v>Thelymitra granitora</v>
      </c>
      <c r="P1270" s="372"/>
      <c r="AX1270" s="372"/>
      <c r="AY1270" s="372"/>
    </row>
    <row r="1271" spans="11:51" ht="16.149999999999999" customHeight="1" x14ac:dyDescent="0.25">
      <c r="K1271" s="95">
        <v>828</v>
      </c>
      <c r="L1271" s="266" t="str">
        <f t="shared" si="1228"/>
        <v>FREE</v>
      </c>
      <c r="M1271" s="267" t="str">
        <f t="shared" si="1229"/>
        <v>FREE</v>
      </c>
      <c r="P1271" s="372"/>
      <c r="AX1271" s="372"/>
      <c r="AY1271" s="372"/>
    </row>
    <row r="1272" spans="11:51" ht="16.149999999999999" customHeight="1" x14ac:dyDescent="0.25">
      <c r="K1272" s="95">
        <v>829</v>
      </c>
      <c r="L1272" s="266">
        <f t="shared" si="1228"/>
        <v>829</v>
      </c>
      <c r="M1272" s="267" t="str">
        <f t="shared" si="1229"/>
        <v>Thelymitra petrophila</v>
      </c>
      <c r="P1272" s="372"/>
      <c r="AX1272" s="372"/>
      <c r="AY1272" s="372"/>
    </row>
    <row r="1273" spans="11:51" ht="16.149999999999999" customHeight="1" x14ac:dyDescent="0.25">
      <c r="K1273" s="95">
        <v>830</v>
      </c>
      <c r="L1273" s="266">
        <f t="shared" si="1228"/>
        <v>830</v>
      </c>
      <c r="M1273" s="267" t="str">
        <f t="shared" si="1229"/>
        <v>Thelymitra mucida</v>
      </c>
      <c r="P1273" s="372"/>
      <c r="AX1273" s="372"/>
      <c r="AY1273" s="372"/>
    </row>
    <row r="1274" spans="11:51" ht="16.149999999999999" customHeight="1" x14ac:dyDescent="0.25">
      <c r="K1274" s="95">
        <v>831</v>
      </c>
      <c r="L1274" s="266">
        <f t="shared" si="1228"/>
        <v>831</v>
      </c>
      <c r="M1274" s="267" t="str">
        <f t="shared" si="1229"/>
        <v>Thelymitra vulgaris</v>
      </c>
      <c r="P1274" s="372"/>
      <c r="AX1274" s="372"/>
      <c r="AY1274" s="372"/>
    </row>
    <row r="1275" spans="11:51" ht="16.149999999999999" customHeight="1" x14ac:dyDescent="0.25">
      <c r="K1275" s="95">
        <v>832</v>
      </c>
      <c r="L1275" s="266">
        <f t="shared" si="1228"/>
        <v>832</v>
      </c>
      <c r="M1275" s="267" t="str">
        <f t="shared" si="1229"/>
        <v>Thelymitra psammophila</v>
      </c>
      <c r="P1275" s="372"/>
      <c r="AX1275" s="372"/>
      <c r="AY1275" s="372"/>
    </row>
    <row r="1276" spans="11:51" ht="16.149999999999999" customHeight="1" x14ac:dyDescent="0.25">
      <c r="K1276" s="95">
        <v>833</v>
      </c>
      <c r="L1276" s="266">
        <f t="shared" si="1228"/>
        <v>833</v>
      </c>
      <c r="M1276" s="267" t="str">
        <f t="shared" si="1229"/>
        <v>Thelymitra sargentii</v>
      </c>
      <c r="P1276" s="372"/>
      <c r="AX1276" s="372"/>
      <c r="AY1276" s="372"/>
    </row>
    <row r="1277" spans="11:51" ht="16.149999999999999" customHeight="1" x14ac:dyDescent="0.25">
      <c r="K1277" s="95">
        <v>834</v>
      </c>
      <c r="L1277" s="266" t="str">
        <f t="shared" si="1228"/>
        <v>FREE</v>
      </c>
      <c r="M1277" s="267" t="str">
        <f t="shared" si="1229"/>
        <v>FREE</v>
      </c>
      <c r="P1277" s="362"/>
      <c r="AX1277" s="362"/>
      <c r="AY1277" s="362"/>
    </row>
    <row r="1278" spans="11:51" ht="16.149999999999999" customHeight="1" x14ac:dyDescent="0.25">
      <c r="K1278" s="95">
        <v>835</v>
      </c>
      <c r="L1278" s="266">
        <f t="shared" si="1228"/>
        <v>835</v>
      </c>
      <c r="M1278" s="267" t="str">
        <f t="shared" si="1229"/>
        <v>Thelymitra stellata</v>
      </c>
      <c r="P1278" s="362"/>
      <c r="AX1278" s="362"/>
      <c r="AY1278" s="362"/>
    </row>
    <row r="1279" spans="11:51" ht="16.149999999999999" customHeight="1" x14ac:dyDescent="0.25">
      <c r="K1279" s="95">
        <v>836</v>
      </c>
      <c r="L1279" s="266">
        <f t="shared" si="1228"/>
        <v>836</v>
      </c>
      <c r="M1279" s="267" t="str">
        <f t="shared" si="1229"/>
        <v>Thelymitra tigrina</v>
      </c>
      <c r="P1279" s="362"/>
      <c r="AX1279" s="362"/>
      <c r="AY1279" s="362"/>
    </row>
    <row r="1280" spans="11:51" ht="16.149999999999999" customHeight="1" x14ac:dyDescent="0.25">
      <c r="K1280" s="95">
        <v>837</v>
      </c>
      <c r="L1280" s="266">
        <f t="shared" si="1228"/>
        <v>837</v>
      </c>
      <c r="M1280" s="267" t="str">
        <f t="shared" si="1229"/>
        <v>Thelymitra variegata</v>
      </c>
      <c r="P1280" s="362"/>
      <c r="AX1280" s="362"/>
      <c r="AY1280" s="362"/>
    </row>
    <row r="1281" spans="11:51" ht="16.149999999999999" customHeight="1" x14ac:dyDescent="0.25">
      <c r="K1281" s="95">
        <v>838</v>
      </c>
      <c r="L1281" s="266">
        <f t="shared" si="1228"/>
        <v>838</v>
      </c>
      <c r="M1281" s="267" t="str">
        <f t="shared" si="1229"/>
        <v>Thelymitra villosa</v>
      </c>
      <c r="P1281" s="362"/>
      <c r="AX1281" s="362"/>
      <c r="AY1281" s="362"/>
    </row>
    <row r="1282" spans="11:51" ht="16.149999999999999" customHeight="1" x14ac:dyDescent="0.25">
      <c r="K1282" s="95">
        <v>839</v>
      </c>
      <c r="L1282" s="266" t="str">
        <f t="shared" si="1228"/>
        <v>FREE</v>
      </c>
      <c r="M1282" s="267" t="str">
        <f t="shared" si="1229"/>
        <v>FREE</v>
      </c>
      <c r="P1282" s="362"/>
      <c r="AX1282" s="362"/>
      <c r="AY1282" s="362"/>
    </row>
    <row r="1283" spans="11:51" ht="16.149999999999999" customHeight="1" x14ac:dyDescent="0.25">
      <c r="K1283" s="95">
        <v>840</v>
      </c>
      <c r="L1283" s="266" t="str">
        <f t="shared" si="1228"/>
        <v>FREE</v>
      </c>
      <c r="M1283" s="267" t="str">
        <f t="shared" si="1229"/>
        <v>FREE</v>
      </c>
      <c r="P1283" s="362"/>
      <c r="AX1283" s="362"/>
      <c r="AY1283" s="362"/>
    </row>
    <row r="1284" spans="11:51" ht="16.149999999999999" customHeight="1" x14ac:dyDescent="0.25">
      <c r="K1284" s="95">
        <v>841</v>
      </c>
      <c r="L1284" s="266">
        <f t="shared" si="1228"/>
        <v>841</v>
      </c>
      <c r="M1284" s="267" t="str">
        <f t="shared" si="1229"/>
        <v>Pterostylis microglossa</v>
      </c>
      <c r="P1284" s="362"/>
      <c r="AX1284" s="362"/>
      <c r="AY1284" s="362"/>
    </row>
    <row r="1285" spans="11:51" ht="16.149999999999999" customHeight="1" x14ac:dyDescent="0.25">
      <c r="K1285" s="95">
        <v>842</v>
      </c>
      <c r="L1285" s="266" t="str">
        <f t="shared" si="1228"/>
        <v>FREE</v>
      </c>
      <c r="M1285" s="267" t="str">
        <f t="shared" si="1229"/>
        <v>FREE</v>
      </c>
      <c r="P1285" s="372"/>
      <c r="AX1285" s="372"/>
      <c r="AY1285" s="372"/>
    </row>
    <row r="1286" spans="11:51" ht="16.149999999999999" customHeight="1" x14ac:dyDescent="0.25">
      <c r="K1286" s="95">
        <v>843</v>
      </c>
      <c r="L1286" s="266" t="str">
        <f t="shared" si="1228"/>
        <v>FREE</v>
      </c>
      <c r="M1286" s="267" t="str">
        <f t="shared" si="1229"/>
        <v>FREE</v>
      </c>
      <c r="P1286" s="372"/>
      <c r="AX1286" s="372"/>
      <c r="AY1286" s="372"/>
    </row>
    <row r="1287" spans="11:51" ht="16.149999999999999" customHeight="1" x14ac:dyDescent="0.25">
      <c r="K1287" s="95">
        <v>844</v>
      </c>
      <c r="L1287" s="266">
        <f t="shared" si="1228"/>
        <v>844</v>
      </c>
      <c r="M1287" s="267" t="str">
        <f t="shared" si="1229"/>
        <v>Pterostylis exserta</v>
      </c>
      <c r="P1287" s="372"/>
      <c r="AX1287" s="372"/>
      <c r="AY1287" s="372"/>
    </row>
    <row r="1288" spans="11:51" ht="16.149999999999999" customHeight="1" x14ac:dyDescent="0.25">
      <c r="K1288" s="95">
        <v>845</v>
      </c>
      <c r="L1288" s="266" t="str">
        <f t="shared" si="1228"/>
        <v>FREE</v>
      </c>
      <c r="M1288" s="267" t="str">
        <f t="shared" si="1229"/>
        <v>FREE</v>
      </c>
      <c r="P1288" s="372"/>
      <c r="AX1288" s="372"/>
      <c r="AY1288" s="372"/>
    </row>
    <row r="1289" spans="11:51" ht="16.149999999999999" customHeight="1" x14ac:dyDescent="0.25">
      <c r="K1289" s="95">
        <v>846</v>
      </c>
      <c r="L1289" s="266" t="str">
        <f t="shared" si="1228"/>
        <v>FREE</v>
      </c>
      <c r="M1289" s="267" t="str">
        <f t="shared" si="1229"/>
        <v>FREE</v>
      </c>
      <c r="P1289" s="362"/>
      <c r="AX1289" s="362"/>
      <c r="AY1289" s="362"/>
    </row>
    <row r="1290" spans="11:51" ht="16.149999999999999" customHeight="1" x14ac:dyDescent="0.25">
      <c r="K1290" s="95">
        <v>847</v>
      </c>
      <c r="L1290" s="266">
        <f t="shared" si="1228"/>
        <v>847</v>
      </c>
      <c r="M1290" s="267" t="str">
        <f t="shared" si="1229"/>
        <v>Thelymitra dedmaniarum</v>
      </c>
      <c r="P1290" s="362"/>
      <c r="AX1290" s="362"/>
      <c r="AY1290" s="362"/>
    </row>
    <row r="1291" spans="11:51" ht="16.149999999999999" customHeight="1" x14ac:dyDescent="0.25">
      <c r="K1291" s="95">
        <v>848</v>
      </c>
      <c r="L1291" s="266" t="str">
        <f t="shared" ref="L1291:L1354" si="1230">IFERROR(VLOOKUP(K1291,$L$3:$L$841,1,FALSE),"FREE")</f>
        <v>FREE</v>
      </c>
      <c r="M1291" s="267" t="str">
        <f t="shared" ref="M1291:M1354" si="1231">IFERROR(VLOOKUP(K1291,$J$3:$K$841,2,FALSE),"FREE")</f>
        <v>FREE</v>
      </c>
      <c r="P1291" s="362"/>
      <c r="AX1291" s="362"/>
      <c r="AY1291" s="362"/>
    </row>
    <row r="1292" spans="11:51" ht="16.149999999999999" customHeight="1" x14ac:dyDescent="0.25">
      <c r="K1292" s="95">
        <v>849</v>
      </c>
      <c r="L1292" s="266">
        <f t="shared" si="1230"/>
        <v>849</v>
      </c>
      <c r="M1292" s="267" t="str">
        <f t="shared" si="1231"/>
        <v>Thelymitra pulcherrima</v>
      </c>
      <c r="P1292" s="362"/>
      <c r="AX1292" s="362"/>
      <c r="AY1292" s="362"/>
    </row>
    <row r="1293" spans="11:51" ht="16.149999999999999" customHeight="1" x14ac:dyDescent="0.25">
      <c r="K1293" s="95">
        <v>850</v>
      </c>
      <c r="L1293" s="266">
        <f t="shared" si="1230"/>
        <v>850</v>
      </c>
      <c r="M1293" s="267" t="str">
        <f t="shared" si="1231"/>
        <v>Thelymitra speciosa</v>
      </c>
      <c r="P1293" s="372"/>
      <c r="AX1293" s="372"/>
      <c r="AY1293" s="372"/>
    </row>
    <row r="1294" spans="11:51" ht="16.149999999999999" customHeight="1" x14ac:dyDescent="0.25">
      <c r="K1294" s="95">
        <v>851</v>
      </c>
      <c r="L1294" s="266" t="str">
        <f t="shared" si="1230"/>
        <v>FREE</v>
      </c>
      <c r="M1294" s="267" t="str">
        <f t="shared" si="1231"/>
        <v>FREE</v>
      </c>
      <c r="P1294" s="372"/>
      <c r="AX1294" s="372"/>
      <c r="AY1294" s="372"/>
    </row>
    <row r="1295" spans="11:51" ht="16.149999999999999" customHeight="1" x14ac:dyDescent="0.25">
      <c r="K1295" s="95">
        <v>852</v>
      </c>
      <c r="L1295" s="266" t="str">
        <f t="shared" si="1230"/>
        <v>FREE</v>
      </c>
      <c r="M1295" s="267" t="str">
        <f t="shared" si="1231"/>
        <v>FREE</v>
      </c>
      <c r="P1295" s="372"/>
      <c r="AX1295" s="372"/>
      <c r="AY1295" s="372"/>
    </row>
    <row r="1296" spans="11:51" ht="16.149999999999999" customHeight="1" x14ac:dyDescent="0.25">
      <c r="K1296" s="95">
        <v>853</v>
      </c>
      <c r="L1296" s="266" t="str">
        <f t="shared" si="1230"/>
        <v>FREE</v>
      </c>
      <c r="M1296" s="267" t="str">
        <f t="shared" si="1231"/>
        <v>FREE</v>
      </c>
      <c r="P1296" s="372"/>
      <c r="AX1296" s="372"/>
      <c r="AY1296" s="372"/>
    </row>
    <row r="1297" spans="11:51" ht="16.149999999999999" customHeight="1" x14ac:dyDescent="0.25">
      <c r="K1297" s="95">
        <v>854</v>
      </c>
      <c r="L1297" s="266">
        <f t="shared" si="1230"/>
        <v>854</v>
      </c>
      <c r="M1297" s="267" t="str">
        <f t="shared" si="1231"/>
        <v>Prasophyllum paulinae</v>
      </c>
      <c r="P1297" s="372"/>
      <c r="AX1297" s="372"/>
      <c r="AY1297" s="372"/>
    </row>
    <row r="1298" spans="11:51" ht="16.149999999999999" customHeight="1" x14ac:dyDescent="0.25">
      <c r="K1298" s="95">
        <v>855</v>
      </c>
      <c r="L1298" s="266" t="str">
        <f t="shared" si="1230"/>
        <v>FREE</v>
      </c>
      <c r="M1298" s="267" t="str">
        <f t="shared" si="1231"/>
        <v>FREE</v>
      </c>
      <c r="P1298" s="372"/>
      <c r="AX1298" s="372"/>
      <c r="AY1298" s="372"/>
    </row>
    <row r="1299" spans="11:51" ht="16.149999999999999" customHeight="1" x14ac:dyDescent="0.25">
      <c r="K1299" s="95">
        <v>856</v>
      </c>
      <c r="L1299" s="266" t="str">
        <f t="shared" si="1230"/>
        <v>FREE</v>
      </c>
      <c r="M1299" s="267" t="str">
        <f t="shared" si="1231"/>
        <v>FREE</v>
      </c>
      <c r="P1299" s="372"/>
      <c r="AX1299" s="372"/>
      <c r="AY1299" s="372"/>
    </row>
    <row r="1300" spans="11:51" ht="16.149999999999999" customHeight="1" x14ac:dyDescent="0.25">
      <c r="K1300" s="95">
        <v>857</v>
      </c>
      <c r="L1300" s="266">
        <f t="shared" si="1230"/>
        <v>857</v>
      </c>
      <c r="M1300" s="267" t="str">
        <f t="shared" si="1231"/>
        <v>Pterostylis pyramidalis</v>
      </c>
      <c r="P1300" s="372"/>
      <c r="AX1300" s="372"/>
      <c r="AY1300" s="372"/>
    </row>
    <row r="1301" spans="11:51" ht="16.149999999999999" customHeight="1" x14ac:dyDescent="0.25">
      <c r="K1301" s="95">
        <v>858</v>
      </c>
      <c r="L1301" s="266" t="str">
        <f t="shared" si="1230"/>
        <v>FREE</v>
      </c>
      <c r="M1301" s="267" t="str">
        <f t="shared" si="1231"/>
        <v>FREE</v>
      </c>
      <c r="P1301" s="372"/>
      <c r="AX1301" s="372"/>
      <c r="AY1301" s="372"/>
    </row>
    <row r="1302" spans="11:51" ht="16.149999999999999" customHeight="1" x14ac:dyDescent="0.25">
      <c r="K1302" s="95">
        <v>859</v>
      </c>
      <c r="L1302" s="266" t="str">
        <f t="shared" si="1230"/>
        <v>FREE</v>
      </c>
      <c r="M1302" s="267" t="str">
        <f t="shared" si="1231"/>
        <v>FREE</v>
      </c>
      <c r="P1302" s="372"/>
      <c r="AX1302" s="372"/>
      <c r="AY1302" s="372"/>
    </row>
    <row r="1303" spans="11:51" ht="16.149999999999999" customHeight="1" x14ac:dyDescent="0.25">
      <c r="K1303" s="95">
        <v>860</v>
      </c>
      <c r="L1303" s="266" t="str">
        <f t="shared" si="1230"/>
        <v>FREE</v>
      </c>
      <c r="M1303" s="267" t="str">
        <f t="shared" si="1231"/>
        <v>FREE</v>
      </c>
      <c r="P1303" s="362"/>
      <c r="AX1303" s="362"/>
      <c r="AY1303" s="362"/>
    </row>
    <row r="1304" spans="11:51" ht="16.149999999999999" customHeight="1" x14ac:dyDescent="0.25">
      <c r="K1304" s="95">
        <v>861</v>
      </c>
      <c r="L1304" s="266" t="str">
        <f t="shared" si="1230"/>
        <v>FREE</v>
      </c>
      <c r="M1304" s="267" t="str">
        <f t="shared" si="1231"/>
        <v>FREE</v>
      </c>
      <c r="P1304" s="372"/>
      <c r="AX1304" s="372"/>
      <c r="AY1304" s="372"/>
    </row>
    <row r="1305" spans="11:51" ht="16.149999999999999" customHeight="1" x14ac:dyDescent="0.25">
      <c r="K1305" s="95">
        <v>862</v>
      </c>
      <c r="L1305" s="266">
        <f t="shared" si="1230"/>
        <v>862</v>
      </c>
      <c r="M1305" s="267" t="str">
        <f t="shared" si="1231"/>
        <v>Pterostylis meridionalis</v>
      </c>
      <c r="P1305" s="372"/>
      <c r="AX1305" s="372"/>
      <c r="AY1305" s="372"/>
    </row>
    <row r="1306" spans="11:51" ht="16.149999999999999" customHeight="1" x14ac:dyDescent="0.25">
      <c r="K1306" s="95">
        <v>863</v>
      </c>
      <c r="L1306" s="266">
        <f t="shared" si="1230"/>
        <v>863</v>
      </c>
      <c r="M1306" s="267" t="str">
        <f t="shared" si="1231"/>
        <v>Caladenia graniticola</v>
      </c>
      <c r="P1306" s="372"/>
      <c r="AX1306" s="372"/>
      <c r="AY1306" s="372"/>
    </row>
    <row r="1307" spans="11:51" ht="16.149999999999999" customHeight="1" x14ac:dyDescent="0.25">
      <c r="K1307" s="95">
        <v>864</v>
      </c>
      <c r="L1307" s="266" t="str">
        <f t="shared" si="1230"/>
        <v>FREE</v>
      </c>
      <c r="M1307" s="267" t="str">
        <f t="shared" si="1231"/>
        <v>FREE</v>
      </c>
      <c r="P1307" s="362"/>
      <c r="AX1307" s="362"/>
      <c r="AY1307" s="362"/>
    </row>
    <row r="1308" spans="11:51" ht="16.149999999999999" customHeight="1" x14ac:dyDescent="0.25">
      <c r="K1308" s="95">
        <v>865</v>
      </c>
      <c r="L1308" s="266" t="str">
        <f t="shared" si="1230"/>
        <v>FREE</v>
      </c>
      <c r="M1308" s="267" t="str">
        <f t="shared" si="1231"/>
        <v>FREE</v>
      </c>
      <c r="P1308" s="362"/>
      <c r="AX1308" s="362"/>
      <c r="AY1308" s="362"/>
    </row>
    <row r="1309" spans="11:51" ht="16.149999999999999" customHeight="1" x14ac:dyDescent="0.25">
      <c r="K1309" s="95">
        <v>866</v>
      </c>
      <c r="L1309" s="266" t="str">
        <f t="shared" si="1230"/>
        <v>FREE</v>
      </c>
      <c r="M1309" s="267" t="str">
        <f t="shared" si="1231"/>
        <v>FREE</v>
      </c>
      <c r="P1309" s="362"/>
      <c r="AX1309" s="362"/>
      <c r="AY1309" s="362"/>
    </row>
    <row r="1310" spans="11:51" ht="16.149999999999999" customHeight="1" x14ac:dyDescent="0.25">
      <c r="K1310" s="95">
        <v>867</v>
      </c>
      <c r="L1310" s="266">
        <f t="shared" si="1230"/>
        <v>867</v>
      </c>
      <c r="M1310" s="267" t="str">
        <f t="shared" si="1231"/>
        <v>Paracaleana hortiorum</v>
      </c>
      <c r="P1310" s="362"/>
      <c r="AX1310" s="362"/>
      <c r="AY1310" s="362"/>
    </row>
    <row r="1311" spans="11:51" ht="16.149999999999999" customHeight="1" x14ac:dyDescent="0.25">
      <c r="K1311" s="95">
        <v>868</v>
      </c>
      <c r="L1311" s="266" t="str">
        <f t="shared" si="1230"/>
        <v>FREE</v>
      </c>
      <c r="M1311" s="267" t="str">
        <f t="shared" si="1231"/>
        <v>FREE</v>
      </c>
      <c r="P1311" s="372"/>
      <c r="AX1311" s="372"/>
      <c r="AY1311" s="372"/>
    </row>
    <row r="1312" spans="11:51" ht="16.149999999999999" customHeight="1" x14ac:dyDescent="0.25">
      <c r="K1312" s="95">
        <v>869</v>
      </c>
      <c r="L1312" s="266" t="str">
        <f t="shared" si="1230"/>
        <v>FREE</v>
      </c>
      <c r="M1312" s="267" t="str">
        <f t="shared" si="1231"/>
        <v>FREE</v>
      </c>
      <c r="P1312" s="362"/>
      <c r="AX1312" s="362"/>
      <c r="AY1312" s="362"/>
    </row>
    <row r="1313" spans="11:51" ht="16.149999999999999" customHeight="1" x14ac:dyDescent="0.25">
      <c r="K1313" s="95">
        <v>870</v>
      </c>
      <c r="L1313" s="266" t="str">
        <f t="shared" si="1230"/>
        <v>FREE</v>
      </c>
      <c r="M1313" s="267" t="str">
        <f t="shared" si="1231"/>
        <v>FREE</v>
      </c>
      <c r="P1313" s="362"/>
      <c r="AX1313" s="362"/>
      <c r="AY1313" s="362"/>
    </row>
    <row r="1314" spans="11:51" ht="16.149999999999999" customHeight="1" x14ac:dyDescent="0.25">
      <c r="K1314" s="95">
        <v>871</v>
      </c>
      <c r="L1314" s="266" t="str">
        <f t="shared" si="1230"/>
        <v>FREE</v>
      </c>
      <c r="M1314" s="267" t="str">
        <f t="shared" si="1231"/>
        <v>FREE</v>
      </c>
      <c r="P1314" s="372"/>
      <c r="AX1314" s="372"/>
      <c r="AY1314" s="372"/>
    </row>
    <row r="1315" spans="11:51" ht="16.149999999999999" customHeight="1" x14ac:dyDescent="0.25">
      <c r="K1315" s="95">
        <v>872</v>
      </c>
      <c r="L1315" s="266">
        <f t="shared" si="1230"/>
        <v>872</v>
      </c>
      <c r="M1315" s="267" t="str">
        <f t="shared" si="1231"/>
        <v>Caladenia straminichila</v>
      </c>
      <c r="P1315" s="372"/>
      <c r="AX1315" s="372"/>
      <c r="AY1315" s="372"/>
    </row>
    <row r="1316" spans="11:51" ht="16.149999999999999" customHeight="1" x14ac:dyDescent="0.25">
      <c r="K1316" s="95">
        <v>873</v>
      </c>
      <c r="L1316" s="266">
        <f t="shared" si="1230"/>
        <v>873</v>
      </c>
      <c r="M1316" s="267" t="str">
        <f t="shared" si="1231"/>
        <v>Caladenia remota subsp. parva</v>
      </c>
      <c r="P1316" s="372"/>
      <c r="AX1316" s="372"/>
      <c r="AY1316" s="372"/>
    </row>
    <row r="1317" spans="11:51" ht="16.149999999999999" customHeight="1" x14ac:dyDescent="0.25">
      <c r="K1317" s="95">
        <v>874</v>
      </c>
      <c r="L1317" s="266">
        <f t="shared" si="1230"/>
        <v>874</v>
      </c>
      <c r="M1317" s="267" t="str">
        <f t="shared" si="1231"/>
        <v>Corybas z.sp. 'Busselton'</v>
      </c>
      <c r="P1317" s="372"/>
      <c r="AX1317" s="372"/>
      <c r="AY1317" s="372"/>
    </row>
    <row r="1318" spans="11:51" ht="16.149999999999999" customHeight="1" x14ac:dyDescent="0.25">
      <c r="K1318" s="95">
        <v>875</v>
      </c>
      <c r="L1318" s="266">
        <f t="shared" si="1230"/>
        <v>875</v>
      </c>
      <c r="M1318" s="267" t="str">
        <f t="shared" si="1231"/>
        <v>Cyanicula nikulinskyae</v>
      </c>
      <c r="P1318" s="372"/>
      <c r="AX1318" s="372"/>
      <c r="AY1318" s="372"/>
    </row>
    <row r="1319" spans="11:51" ht="16.149999999999999" customHeight="1" x14ac:dyDescent="0.25">
      <c r="K1319" s="95">
        <v>876</v>
      </c>
      <c r="L1319" s="266" t="str">
        <f t="shared" si="1230"/>
        <v>FREE</v>
      </c>
      <c r="M1319" s="267" t="str">
        <f t="shared" si="1231"/>
        <v>FREE</v>
      </c>
      <c r="P1319" s="372"/>
      <c r="AX1319" s="372"/>
      <c r="AY1319" s="372"/>
    </row>
    <row r="1320" spans="11:51" ht="16.149999999999999" customHeight="1" x14ac:dyDescent="0.25">
      <c r="K1320" s="95">
        <v>877</v>
      </c>
      <c r="L1320" s="266">
        <f t="shared" si="1230"/>
        <v>877</v>
      </c>
      <c r="M1320" s="267" t="str">
        <f t="shared" si="1231"/>
        <v>Diuris immaculata</v>
      </c>
      <c r="P1320" s="372"/>
      <c r="AX1320" s="372"/>
      <c r="AY1320" s="372"/>
    </row>
    <row r="1321" spans="11:51" ht="16.149999999999999" customHeight="1" x14ac:dyDescent="0.25">
      <c r="K1321" s="95">
        <v>878</v>
      </c>
      <c r="L1321" s="266" t="str">
        <f t="shared" si="1230"/>
        <v>FREE</v>
      </c>
      <c r="M1321" s="267" t="str">
        <f t="shared" si="1231"/>
        <v>FREE</v>
      </c>
      <c r="P1321" s="372"/>
      <c r="AX1321" s="372"/>
      <c r="AY1321" s="372"/>
    </row>
    <row r="1322" spans="11:51" ht="16.149999999999999" customHeight="1" x14ac:dyDescent="0.25">
      <c r="K1322" s="95">
        <v>879</v>
      </c>
      <c r="L1322" s="266" t="str">
        <f t="shared" si="1230"/>
        <v>FREE</v>
      </c>
      <c r="M1322" s="267" t="str">
        <f t="shared" si="1231"/>
        <v>FREE</v>
      </c>
      <c r="P1322" s="372"/>
      <c r="AX1322" s="372"/>
      <c r="AY1322" s="372"/>
    </row>
    <row r="1323" spans="11:51" ht="16.149999999999999" customHeight="1" x14ac:dyDescent="0.25">
      <c r="K1323" s="95">
        <v>880</v>
      </c>
      <c r="L1323" s="266" t="str">
        <f t="shared" si="1230"/>
        <v>FREE</v>
      </c>
      <c r="M1323" s="267" t="str">
        <f t="shared" si="1231"/>
        <v>FREE</v>
      </c>
      <c r="P1323" s="372"/>
      <c r="AX1323" s="372"/>
      <c r="AY1323" s="372"/>
    </row>
    <row r="1324" spans="11:51" ht="16.149999999999999" customHeight="1" x14ac:dyDescent="0.25">
      <c r="K1324" s="95">
        <v>881</v>
      </c>
      <c r="L1324" s="266">
        <f t="shared" si="1230"/>
        <v>881</v>
      </c>
      <c r="M1324" s="267" t="str">
        <f t="shared" si="1231"/>
        <v>Diuris ostrina</v>
      </c>
      <c r="P1324" s="372"/>
      <c r="AX1324" s="372"/>
      <c r="AY1324" s="372"/>
    </row>
    <row r="1325" spans="11:51" ht="16.149999999999999" customHeight="1" x14ac:dyDescent="0.25">
      <c r="K1325" s="95">
        <v>882</v>
      </c>
      <c r="L1325" s="266">
        <f t="shared" si="1230"/>
        <v>882</v>
      </c>
      <c r="M1325" s="267" t="str">
        <f t="shared" si="1231"/>
        <v>Diuris eburnea</v>
      </c>
      <c r="P1325" s="372"/>
      <c r="AX1325" s="372"/>
      <c r="AY1325" s="372"/>
    </row>
    <row r="1326" spans="11:51" ht="16.149999999999999" customHeight="1" x14ac:dyDescent="0.25">
      <c r="K1326" s="95">
        <v>883</v>
      </c>
      <c r="L1326" s="266" t="str">
        <f t="shared" si="1230"/>
        <v>FREE</v>
      </c>
      <c r="M1326" s="267" t="str">
        <f t="shared" si="1231"/>
        <v>FREE</v>
      </c>
      <c r="P1326" s="372"/>
      <c r="AX1326" s="372"/>
      <c r="AY1326" s="372"/>
    </row>
    <row r="1327" spans="11:51" ht="16.149999999999999" customHeight="1" x14ac:dyDescent="0.25">
      <c r="K1327" s="95">
        <v>884</v>
      </c>
      <c r="L1327" s="266" t="str">
        <f t="shared" si="1230"/>
        <v>FREE</v>
      </c>
      <c r="M1327" s="267" t="str">
        <f t="shared" si="1231"/>
        <v>FREE</v>
      </c>
      <c r="P1327" s="372"/>
      <c r="AX1327" s="372"/>
      <c r="AY1327" s="372"/>
    </row>
    <row r="1328" spans="11:51" ht="16.149999999999999" customHeight="1" x14ac:dyDescent="0.25">
      <c r="K1328" s="95">
        <v>885</v>
      </c>
      <c r="L1328" s="266">
        <f t="shared" si="1230"/>
        <v>885</v>
      </c>
      <c r="M1328" s="267" t="str">
        <f t="shared" si="1231"/>
        <v>Pterostylis glebosa</v>
      </c>
      <c r="P1328" s="362"/>
      <c r="AX1328" s="362"/>
      <c r="AY1328" s="362"/>
    </row>
    <row r="1329" spans="11:51" ht="16.149999999999999" customHeight="1" x14ac:dyDescent="0.25">
      <c r="K1329" s="95">
        <v>886</v>
      </c>
      <c r="L1329" s="266">
        <f t="shared" si="1230"/>
        <v>886</v>
      </c>
      <c r="M1329" s="267" t="str">
        <f t="shared" si="1231"/>
        <v>Pterostylis elegantissima</v>
      </c>
      <c r="P1329" s="372"/>
      <c r="AX1329" s="372"/>
      <c r="AY1329" s="372"/>
    </row>
    <row r="1330" spans="11:51" ht="16.149999999999999" customHeight="1" x14ac:dyDescent="0.25">
      <c r="K1330" s="95">
        <v>887</v>
      </c>
      <c r="L1330" s="266" t="str">
        <f t="shared" si="1230"/>
        <v>FREE</v>
      </c>
      <c r="M1330" s="267" t="str">
        <f t="shared" si="1231"/>
        <v>FREE</v>
      </c>
      <c r="P1330" s="372"/>
      <c r="AX1330" s="372"/>
      <c r="AY1330" s="372"/>
    </row>
    <row r="1331" spans="11:51" ht="16.149999999999999" customHeight="1" x14ac:dyDescent="0.25">
      <c r="K1331" s="95">
        <v>888</v>
      </c>
      <c r="L1331" s="266">
        <f t="shared" si="1230"/>
        <v>888</v>
      </c>
      <c r="M1331" s="267" t="str">
        <f t="shared" si="1231"/>
        <v>Pterostylis tryphera</v>
      </c>
      <c r="P1331" s="372"/>
      <c r="AX1331" s="372"/>
      <c r="AY1331" s="372"/>
    </row>
    <row r="1332" spans="11:51" ht="16.149999999999999" customHeight="1" x14ac:dyDescent="0.25">
      <c r="K1332" s="95">
        <v>889</v>
      </c>
      <c r="L1332" s="266" t="str">
        <f t="shared" si="1230"/>
        <v>FREE</v>
      </c>
      <c r="M1332" s="267" t="str">
        <f t="shared" si="1231"/>
        <v>FREE</v>
      </c>
      <c r="P1332" s="372"/>
      <c r="AX1332" s="372"/>
      <c r="AY1332" s="372"/>
    </row>
    <row r="1333" spans="11:51" ht="16.149999999999999" customHeight="1" x14ac:dyDescent="0.25">
      <c r="K1333" s="95">
        <v>890</v>
      </c>
      <c r="L1333" s="266">
        <f t="shared" si="1230"/>
        <v>890</v>
      </c>
      <c r="M1333" s="267" t="str">
        <f t="shared" si="1231"/>
        <v>Pterostylis zebrina</v>
      </c>
      <c r="P1333" s="372"/>
      <c r="AX1333" s="372"/>
      <c r="AY1333" s="372"/>
    </row>
    <row r="1334" spans="11:51" ht="16.149999999999999" customHeight="1" x14ac:dyDescent="0.25">
      <c r="K1334" s="95">
        <v>891</v>
      </c>
      <c r="L1334" s="266" t="str">
        <f t="shared" si="1230"/>
        <v>FREE</v>
      </c>
      <c r="M1334" s="267" t="str">
        <f t="shared" si="1231"/>
        <v>FREE</v>
      </c>
      <c r="P1334" s="372"/>
      <c r="AX1334" s="372"/>
      <c r="AY1334" s="372"/>
    </row>
    <row r="1335" spans="11:51" ht="16.149999999999999" customHeight="1" x14ac:dyDescent="0.25">
      <c r="K1335" s="95">
        <v>892</v>
      </c>
      <c r="L1335" s="266">
        <f t="shared" si="1230"/>
        <v>892</v>
      </c>
      <c r="M1335" s="267" t="str">
        <f t="shared" si="1231"/>
        <v>Thelymitra xanthotricha</v>
      </c>
      <c r="P1335" s="372"/>
      <c r="AX1335" s="372"/>
      <c r="AY1335" s="372"/>
    </row>
    <row r="1336" spans="11:51" ht="16.149999999999999" customHeight="1" x14ac:dyDescent="0.25">
      <c r="K1336" s="95">
        <v>893</v>
      </c>
      <c r="L1336" s="266">
        <f t="shared" si="1230"/>
        <v>893</v>
      </c>
      <c r="M1336" s="267" t="str">
        <f t="shared" si="1231"/>
        <v>Thelymitra magnifica</v>
      </c>
      <c r="P1336" s="372"/>
      <c r="AX1336" s="372"/>
      <c r="AY1336" s="372"/>
    </row>
    <row r="1337" spans="11:51" ht="16.149999999999999" customHeight="1" x14ac:dyDescent="0.25">
      <c r="K1337" s="95">
        <v>894</v>
      </c>
      <c r="L1337" s="266" t="str">
        <f t="shared" si="1230"/>
        <v>FREE</v>
      </c>
      <c r="M1337" s="267" t="str">
        <f t="shared" si="1231"/>
        <v>FREE</v>
      </c>
      <c r="P1337" s="372"/>
      <c r="AX1337" s="372"/>
      <c r="AY1337" s="372"/>
    </row>
    <row r="1338" spans="11:51" ht="16.149999999999999" customHeight="1" x14ac:dyDescent="0.25">
      <c r="K1338" s="95">
        <v>895</v>
      </c>
      <c r="L1338" s="266" t="str">
        <f t="shared" si="1230"/>
        <v>FREE</v>
      </c>
      <c r="M1338" s="267" t="str">
        <f t="shared" si="1231"/>
        <v>FREE</v>
      </c>
      <c r="P1338" s="372"/>
      <c r="AX1338" s="372"/>
      <c r="AY1338" s="372"/>
    </row>
    <row r="1339" spans="11:51" ht="16.149999999999999" customHeight="1" x14ac:dyDescent="0.25">
      <c r="K1339" s="95">
        <v>896</v>
      </c>
      <c r="L1339" s="266" t="str">
        <f t="shared" si="1230"/>
        <v>FREE</v>
      </c>
      <c r="M1339" s="267" t="str">
        <f t="shared" si="1231"/>
        <v>FREE</v>
      </c>
      <c r="P1339" s="372"/>
      <c r="AX1339" s="372"/>
      <c r="AY1339" s="372"/>
    </row>
    <row r="1340" spans="11:51" ht="16.149999999999999" customHeight="1" x14ac:dyDescent="0.25">
      <c r="K1340" s="95">
        <v>897</v>
      </c>
      <c r="L1340" s="266" t="str">
        <f t="shared" si="1230"/>
        <v>FREE</v>
      </c>
      <c r="M1340" s="267" t="str">
        <f t="shared" si="1231"/>
        <v>FREE</v>
      </c>
      <c r="P1340" s="372"/>
      <c r="AX1340" s="372"/>
      <c r="AY1340" s="372"/>
    </row>
    <row r="1341" spans="11:51" ht="16.149999999999999" customHeight="1" x14ac:dyDescent="0.25">
      <c r="K1341" s="95">
        <v>898</v>
      </c>
      <c r="L1341" s="266" t="str">
        <f t="shared" si="1230"/>
        <v>FREE</v>
      </c>
      <c r="M1341" s="267" t="str">
        <f t="shared" si="1231"/>
        <v>FREE</v>
      </c>
      <c r="P1341" s="372"/>
      <c r="AX1341" s="372"/>
      <c r="AY1341" s="372"/>
    </row>
    <row r="1342" spans="11:51" ht="16.149999999999999" customHeight="1" x14ac:dyDescent="0.25">
      <c r="K1342" s="95">
        <v>899</v>
      </c>
      <c r="L1342" s="266" t="str">
        <f t="shared" si="1230"/>
        <v>FREE</v>
      </c>
      <c r="M1342" s="267" t="str">
        <f t="shared" si="1231"/>
        <v>FREE</v>
      </c>
      <c r="P1342" s="372"/>
      <c r="AX1342" s="372"/>
      <c r="AY1342" s="372"/>
    </row>
    <row r="1343" spans="11:51" ht="16.149999999999999" customHeight="1" x14ac:dyDescent="0.25">
      <c r="K1343" s="95">
        <v>900</v>
      </c>
      <c r="L1343" s="266" t="str">
        <f t="shared" si="1230"/>
        <v>FREE</v>
      </c>
      <c r="M1343" s="267" t="str">
        <f t="shared" si="1231"/>
        <v>FREE</v>
      </c>
      <c r="P1343" s="372"/>
      <c r="AX1343" s="372"/>
      <c r="AY1343" s="372"/>
    </row>
    <row r="1344" spans="11:51" ht="16.149999999999999" customHeight="1" x14ac:dyDescent="0.25">
      <c r="K1344" s="95">
        <v>901</v>
      </c>
      <c r="L1344" s="266" t="str">
        <f t="shared" si="1230"/>
        <v>FREE</v>
      </c>
      <c r="M1344" s="267" t="str">
        <f t="shared" si="1231"/>
        <v>FREE</v>
      </c>
      <c r="P1344" s="372"/>
      <c r="AX1344" s="372"/>
      <c r="AY1344" s="372"/>
    </row>
    <row r="1345" spans="11:51" ht="16.149999999999999" customHeight="1" x14ac:dyDescent="0.25">
      <c r="K1345" s="95">
        <v>902</v>
      </c>
      <c r="L1345" s="266" t="str">
        <f t="shared" si="1230"/>
        <v>FREE</v>
      </c>
      <c r="M1345" s="267" t="str">
        <f t="shared" si="1231"/>
        <v>FREE</v>
      </c>
      <c r="P1345" s="372"/>
      <c r="AX1345" s="372"/>
      <c r="AY1345" s="372"/>
    </row>
    <row r="1346" spans="11:51" ht="16.149999999999999" customHeight="1" x14ac:dyDescent="0.25">
      <c r="K1346" s="95">
        <v>903</v>
      </c>
      <c r="L1346" s="266" t="str">
        <f t="shared" si="1230"/>
        <v>FREE</v>
      </c>
      <c r="M1346" s="267" t="str">
        <f t="shared" si="1231"/>
        <v>FREE</v>
      </c>
      <c r="P1346" s="372"/>
      <c r="AX1346" s="372"/>
      <c r="AY1346" s="372"/>
    </row>
    <row r="1347" spans="11:51" ht="16.149999999999999" customHeight="1" x14ac:dyDescent="0.25">
      <c r="K1347" s="95">
        <v>904</v>
      </c>
      <c r="L1347" s="266" t="str">
        <f t="shared" si="1230"/>
        <v>FREE</v>
      </c>
      <c r="M1347" s="267" t="str">
        <f t="shared" si="1231"/>
        <v>FREE</v>
      </c>
      <c r="P1347" s="372"/>
      <c r="AX1347" s="372"/>
      <c r="AY1347" s="372"/>
    </row>
    <row r="1348" spans="11:51" ht="16.149999999999999" customHeight="1" x14ac:dyDescent="0.25">
      <c r="K1348" s="95">
        <v>905</v>
      </c>
      <c r="L1348" s="266" t="str">
        <f t="shared" si="1230"/>
        <v>FREE</v>
      </c>
      <c r="M1348" s="267" t="str">
        <f t="shared" si="1231"/>
        <v>FREE</v>
      </c>
      <c r="P1348" s="372"/>
      <c r="AX1348" s="372"/>
      <c r="AY1348" s="372"/>
    </row>
    <row r="1349" spans="11:51" ht="16.149999999999999" customHeight="1" x14ac:dyDescent="0.25">
      <c r="K1349" s="95">
        <v>906</v>
      </c>
      <c r="L1349" s="266" t="str">
        <f t="shared" si="1230"/>
        <v>FREE</v>
      </c>
      <c r="M1349" s="267" t="str">
        <f t="shared" si="1231"/>
        <v>FREE</v>
      </c>
      <c r="P1349" s="372"/>
      <c r="AX1349" s="372"/>
      <c r="AY1349" s="372"/>
    </row>
    <row r="1350" spans="11:51" ht="16.149999999999999" customHeight="1" x14ac:dyDescent="0.25">
      <c r="K1350" s="95">
        <v>907</v>
      </c>
      <c r="L1350" s="266" t="str">
        <f t="shared" si="1230"/>
        <v>FREE</v>
      </c>
      <c r="M1350" s="267" t="str">
        <f t="shared" si="1231"/>
        <v>FREE</v>
      </c>
      <c r="P1350" s="372"/>
      <c r="AX1350" s="372"/>
      <c r="AY1350" s="372"/>
    </row>
    <row r="1351" spans="11:51" ht="16.149999999999999" customHeight="1" x14ac:dyDescent="0.25">
      <c r="K1351" s="95">
        <v>908</v>
      </c>
      <c r="L1351" s="266" t="str">
        <f t="shared" si="1230"/>
        <v>FREE</v>
      </c>
      <c r="M1351" s="267" t="str">
        <f t="shared" si="1231"/>
        <v>FREE</v>
      </c>
      <c r="P1351" s="372"/>
      <c r="AX1351" s="372"/>
      <c r="AY1351" s="372"/>
    </row>
    <row r="1352" spans="11:51" ht="16.149999999999999" customHeight="1" x14ac:dyDescent="0.25">
      <c r="K1352" s="95">
        <v>909</v>
      </c>
      <c r="L1352" s="266" t="str">
        <f t="shared" si="1230"/>
        <v>FREE</v>
      </c>
      <c r="M1352" s="267" t="str">
        <f t="shared" si="1231"/>
        <v>FREE</v>
      </c>
      <c r="P1352" s="372"/>
      <c r="AX1352" s="372"/>
      <c r="AY1352" s="372"/>
    </row>
    <row r="1353" spans="11:51" ht="16.149999999999999" customHeight="1" x14ac:dyDescent="0.25">
      <c r="K1353" s="95">
        <v>910</v>
      </c>
      <c r="L1353" s="266" t="str">
        <f t="shared" si="1230"/>
        <v>FREE</v>
      </c>
      <c r="M1353" s="267" t="str">
        <f t="shared" si="1231"/>
        <v>FREE</v>
      </c>
      <c r="P1353" s="372"/>
      <c r="AX1353" s="372"/>
      <c r="AY1353" s="372"/>
    </row>
    <row r="1354" spans="11:51" ht="16.149999999999999" customHeight="1" x14ac:dyDescent="0.25">
      <c r="K1354" s="95">
        <v>911</v>
      </c>
      <c r="L1354" s="266">
        <f t="shared" si="1230"/>
        <v>911</v>
      </c>
      <c r="M1354" s="267" t="str">
        <f t="shared" si="1231"/>
        <v>Thelymitra latiloba</v>
      </c>
      <c r="P1354" s="372"/>
      <c r="AX1354" s="372"/>
      <c r="AY1354" s="372"/>
    </row>
    <row r="1355" spans="11:51" ht="16.149999999999999" customHeight="1" x14ac:dyDescent="0.25">
      <c r="K1355" s="95">
        <v>912</v>
      </c>
      <c r="L1355" s="266" t="str">
        <f t="shared" ref="L1355:L1418" si="1232">IFERROR(VLOOKUP(K1355,$L$3:$L$841,1,FALSE),"FREE")</f>
        <v>FREE</v>
      </c>
      <c r="M1355" s="267" t="str">
        <f t="shared" ref="M1355:M1418" si="1233">IFERROR(VLOOKUP(K1355,$J$3:$K$841,2,FALSE),"FREE")</f>
        <v>FREE</v>
      </c>
      <c r="P1355" s="372"/>
      <c r="AX1355" s="372"/>
      <c r="AY1355" s="372"/>
    </row>
    <row r="1356" spans="11:51" ht="16.149999999999999" customHeight="1" x14ac:dyDescent="0.25">
      <c r="K1356" s="95">
        <v>913</v>
      </c>
      <c r="L1356" s="266" t="str">
        <f t="shared" si="1232"/>
        <v>FREE</v>
      </c>
      <c r="M1356" s="267" t="str">
        <f t="shared" si="1233"/>
        <v>FREE</v>
      </c>
      <c r="P1356" s="372"/>
      <c r="AX1356" s="372"/>
      <c r="AY1356" s="372"/>
    </row>
    <row r="1357" spans="11:51" ht="16.149999999999999" customHeight="1" x14ac:dyDescent="0.25">
      <c r="K1357" s="95">
        <v>914</v>
      </c>
      <c r="L1357" s="266" t="str">
        <f t="shared" si="1232"/>
        <v>FREE</v>
      </c>
      <c r="M1357" s="267" t="str">
        <f t="shared" si="1233"/>
        <v>FREE</v>
      </c>
      <c r="P1357" s="372"/>
      <c r="AX1357" s="372"/>
      <c r="AY1357" s="372"/>
    </row>
    <row r="1358" spans="11:51" ht="16.149999999999999" customHeight="1" x14ac:dyDescent="0.25">
      <c r="K1358" s="95">
        <v>915</v>
      </c>
      <c r="L1358" s="266" t="str">
        <f t="shared" si="1232"/>
        <v>FREE</v>
      </c>
      <c r="M1358" s="267" t="str">
        <f t="shared" si="1233"/>
        <v>FREE</v>
      </c>
      <c r="P1358" s="372"/>
      <c r="AX1358" s="372"/>
      <c r="AY1358" s="372"/>
    </row>
    <row r="1359" spans="11:51" ht="16.149999999999999" customHeight="1" x14ac:dyDescent="0.25">
      <c r="K1359" s="95">
        <v>916</v>
      </c>
      <c r="L1359" s="266" t="str">
        <f t="shared" si="1232"/>
        <v>FREE</v>
      </c>
      <c r="M1359" s="267" t="str">
        <f t="shared" si="1233"/>
        <v>FREE</v>
      </c>
      <c r="P1359" s="372"/>
      <c r="AX1359" s="372"/>
      <c r="AY1359" s="372"/>
    </row>
    <row r="1360" spans="11:51" ht="16.149999999999999" customHeight="1" x14ac:dyDescent="0.25">
      <c r="K1360" s="95">
        <v>917</v>
      </c>
      <c r="L1360" s="266" t="str">
        <f t="shared" si="1232"/>
        <v>FREE</v>
      </c>
      <c r="M1360" s="267" t="str">
        <f t="shared" si="1233"/>
        <v>FREE</v>
      </c>
      <c r="P1360" s="372"/>
      <c r="AX1360" s="372"/>
      <c r="AY1360" s="372"/>
    </row>
    <row r="1361" spans="11:51" ht="16.149999999999999" customHeight="1" x14ac:dyDescent="0.25">
      <c r="K1361" s="95">
        <v>918</v>
      </c>
      <c r="L1361" s="266" t="str">
        <f t="shared" si="1232"/>
        <v>FREE</v>
      </c>
      <c r="M1361" s="267" t="str">
        <f t="shared" si="1233"/>
        <v>FREE</v>
      </c>
      <c r="P1361" s="362"/>
      <c r="AX1361" s="362"/>
      <c r="AY1361" s="362"/>
    </row>
    <row r="1362" spans="11:51" ht="16.149999999999999" customHeight="1" x14ac:dyDescent="0.25">
      <c r="K1362" s="95">
        <v>919</v>
      </c>
      <c r="L1362" s="266" t="str">
        <f t="shared" si="1232"/>
        <v>FREE</v>
      </c>
      <c r="M1362" s="267" t="str">
        <f t="shared" si="1233"/>
        <v>FREE</v>
      </c>
      <c r="P1362" s="362"/>
      <c r="AX1362" s="362"/>
      <c r="AY1362" s="362"/>
    </row>
    <row r="1363" spans="11:51" ht="16.149999999999999" customHeight="1" x14ac:dyDescent="0.25">
      <c r="K1363" s="95">
        <v>920</v>
      </c>
      <c r="L1363" s="266" t="str">
        <f t="shared" si="1232"/>
        <v>FREE</v>
      </c>
      <c r="M1363" s="267" t="str">
        <f t="shared" si="1233"/>
        <v>FREE</v>
      </c>
      <c r="P1363" s="362"/>
      <c r="AX1363" s="362"/>
      <c r="AY1363" s="362"/>
    </row>
    <row r="1364" spans="11:51" ht="16.149999999999999" customHeight="1" x14ac:dyDescent="0.25">
      <c r="K1364" s="95">
        <v>921</v>
      </c>
      <c r="L1364" s="266">
        <f t="shared" si="1232"/>
        <v>921</v>
      </c>
      <c r="M1364" s="267" t="str">
        <f t="shared" si="1233"/>
        <v>Calochilus holtzei</v>
      </c>
      <c r="P1364" s="362"/>
      <c r="AX1364" s="362"/>
      <c r="AY1364" s="362"/>
    </row>
    <row r="1365" spans="11:51" ht="16.149999999999999" customHeight="1" x14ac:dyDescent="0.25">
      <c r="K1365" s="95">
        <v>922</v>
      </c>
      <c r="L1365" s="266" t="str">
        <f t="shared" si="1232"/>
        <v>FREE</v>
      </c>
      <c r="M1365" s="267" t="str">
        <f t="shared" si="1233"/>
        <v>FREE</v>
      </c>
      <c r="P1365" s="362"/>
      <c r="AX1365" s="362"/>
      <c r="AY1365" s="362"/>
    </row>
    <row r="1366" spans="11:51" ht="16.149999999999999" customHeight="1" x14ac:dyDescent="0.25">
      <c r="K1366" s="95">
        <v>923</v>
      </c>
      <c r="L1366" s="266" t="str">
        <f t="shared" si="1232"/>
        <v>FREE</v>
      </c>
      <c r="M1366" s="267" t="str">
        <f t="shared" si="1233"/>
        <v>FREE</v>
      </c>
      <c r="P1366" s="362"/>
      <c r="AX1366" s="362"/>
      <c r="AY1366" s="362"/>
    </row>
    <row r="1367" spans="11:51" ht="16.149999999999999" customHeight="1" x14ac:dyDescent="0.25">
      <c r="K1367" s="95">
        <v>924</v>
      </c>
      <c r="L1367" s="266" t="str">
        <f t="shared" si="1232"/>
        <v>FREE</v>
      </c>
      <c r="M1367" s="267" t="str">
        <f t="shared" si="1233"/>
        <v>FREE</v>
      </c>
      <c r="P1367" s="362"/>
      <c r="AX1367" s="362"/>
      <c r="AY1367" s="362"/>
    </row>
    <row r="1368" spans="11:51" ht="16.149999999999999" customHeight="1" x14ac:dyDescent="0.25">
      <c r="K1368" s="95">
        <v>925</v>
      </c>
      <c r="L1368" s="266" t="str">
        <f t="shared" si="1232"/>
        <v>FREE</v>
      </c>
      <c r="M1368" s="267" t="str">
        <f t="shared" si="1233"/>
        <v>FREE</v>
      </c>
      <c r="P1368" s="362"/>
      <c r="AX1368" s="362"/>
      <c r="AY1368" s="362"/>
    </row>
    <row r="1369" spans="11:51" ht="16.149999999999999" customHeight="1" x14ac:dyDescent="0.25">
      <c r="K1369" s="95">
        <v>926</v>
      </c>
      <c r="L1369" s="266" t="str">
        <f t="shared" si="1232"/>
        <v>FREE</v>
      </c>
      <c r="M1369" s="267" t="str">
        <f t="shared" si="1233"/>
        <v>FREE</v>
      </c>
      <c r="P1369" s="362"/>
      <c r="AX1369" s="362"/>
      <c r="AY1369" s="362"/>
    </row>
    <row r="1370" spans="11:51" ht="16.149999999999999" customHeight="1" x14ac:dyDescent="0.25">
      <c r="K1370" s="95">
        <v>927</v>
      </c>
      <c r="L1370" s="266" t="str">
        <f t="shared" si="1232"/>
        <v>FREE</v>
      </c>
      <c r="M1370" s="267" t="str">
        <f t="shared" si="1233"/>
        <v>FREE</v>
      </c>
      <c r="P1370" s="362"/>
      <c r="AX1370" s="362"/>
      <c r="AY1370" s="362"/>
    </row>
    <row r="1371" spans="11:51" ht="16.149999999999999" customHeight="1" x14ac:dyDescent="0.25">
      <c r="K1371" s="95">
        <v>928</v>
      </c>
      <c r="L1371" s="266" t="str">
        <f t="shared" si="1232"/>
        <v>FREE</v>
      </c>
      <c r="M1371" s="267" t="str">
        <f t="shared" si="1233"/>
        <v>FREE</v>
      </c>
      <c r="P1371" s="362"/>
      <c r="AX1371" s="362"/>
      <c r="AY1371" s="362"/>
    </row>
    <row r="1372" spans="11:51" ht="16.149999999999999" customHeight="1" x14ac:dyDescent="0.25">
      <c r="K1372" s="95">
        <v>929</v>
      </c>
      <c r="L1372" s="266" t="str">
        <f t="shared" si="1232"/>
        <v>FREE</v>
      </c>
      <c r="M1372" s="267" t="str">
        <f t="shared" si="1233"/>
        <v>FREE</v>
      </c>
      <c r="P1372" s="362"/>
      <c r="AX1372" s="362"/>
      <c r="AY1372" s="362"/>
    </row>
    <row r="1373" spans="11:51" ht="16.149999999999999" customHeight="1" x14ac:dyDescent="0.25">
      <c r="K1373" s="95">
        <v>930</v>
      </c>
      <c r="L1373" s="266" t="str">
        <f t="shared" si="1232"/>
        <v>FREE</v>
      </c>
      <c r="M1373" s="267" t="str">
        <f t="shared" si="1233"/>
        <v>FREE</v>
      </c>
      <c r="P1373" s="362"/>
      <c r="AX1373" s="362"/>
      <c r="AY1373" s="362"/>
    </row>
    <row r="1374" spans="11:51" ht="16.149999999999999" customHeight="1" x14ac:dyDescent="0.25">
      <c r="K1374" s="95">
        <v>931</v>
      </c>
      <c r="L1374" s="266" t="str">
        <f t="shared" si="1232"/>
        <v>FREE</v>
      </c>
      <c r="M1374" s="267" t="str">
        <f t="shared" si="1233"/>
        <v>FREE</v>
      </c>
      <c r="P1374" s="362"/>
      <c r="AX1374" s="362"/>
      <c r="AY1374" s="362"/>
    </row>
    <row r="1375" spans="11:51" ht="16.149999999999999" customHeight="1" x14ac:dyDescent="0.25">
      <c r="K1375" s="95">
        <v>932</v>
      </c>
      <c r="L1375" s="266" t="str">
        <f t="shared" si="1232"/>
        <v>FREE</v>
      </c>
      <c r="M1375" s="267" t="str">
        <f t="shared" si="1233"/>
        <v>FREE</v>
      </c>
      <c r="P1375" s="362"/>
      <c r="AX1375" s="362"/>
      <c r="AY1375" s="362"/>
    </row>
    <row r="1376" spans="11:51" ht="16.149999999999999" customHeight="1" x14ac:dyDescent="0.25">
      <c r="K1376" s="95">
        <v>933</v>
      </c>
      <c r="L1376" s="266" t="str">
        <f t="shared" si="1232"/>
        <v>FREE</v>
      </c>
      <c r="M1376" s="267" t="str">
        <f t="shared" si="1233"/>
        <v>FREE</v>
      </c>
      <c r="P1376" s="372"/>
      <c r="AX1376" s="372"/>
      <c r="AY1376" s="372"/>
    </row>
    <row r="1377" spans="11:51" ht="16.149999999999999" customHeight="1" x14ac:dyDescent="0.25">
      <c r="K1377" s="95">
        <v>934</v>
      </c>
      <c r="L1377" s="266" t="str">
        <f t="shared" si="1232"/>
        <v>FREE</v>
      </c>
      <c r="M1377" s="267" t="str">
        <f t="shared" si="1233"/>
        <v>FREE</v>
      </c>
      <c r="P1377" s="362"/>
      <c r="AX1377" s="362"/>
      <c r="AY1377" s="362"/>
    </row>
    <row r="1378" spans="11:51" ht="16.149999999999999" customHeight="1" x14ac:dyDescent="0.25">
      <c r="K1378" s="95">
        <v>935</v>
      </c>
      <c r="L1378" s="266">
        <f t="shared" si="1232"/>
        <v>935</v>
      </c>
      <c r="M1378" s="267" t="str">
        <f t="shared" si="1233"/>
        <v>Pterostylis sp. 'southern granites'</v>
      </c>
      <c r="P1378" s="372"/>
      <c r="AX1378" s="372"/>
      <c r="AY1378" s="372"/>
    </row>
    <row r="1379" spans="11:51" ht="16.149999999999999" customHeight="1" x14ac:dyDescent="0.25">
      <c r="K1379" s="95">
        <v>936</v>
      </c>
      <c r="L1379" s="266" t="str">
        <f t="shared" si="1232"/>
        <v>FREE</v>
      </c>
      <c r="M1379" s="267" t="str">
        <f t="shared" si="1233"/>
        <v>FREE</v>
      </c>
      <c r="P1379" s="372"/>
      <c r="AX1379" s="372"/>
      <c r="AY1379" s="372"/>
    </row>
    <row r="1380" spans="11:51" ht="16.149999999999999" customHeight="1" x14ac:dyDescent="0.25">
      <c r="K1380" s="95">
        <v>937</v>
      </c>
      <c r="L1380" s="266">
        <f t="shared" si="1232"/>
        <v>937</v>
      </c>
      <c r="M1380" s="267" t="str">
        <f t="shared" si="1233"/>
        <v>Pterostylis ectypha</v>
      </c>
      <c r="P1380" s="372"/>
      <c r="AX1380" s="372"/>
      <c r="AY1380" s="372"/>
    </row>
    <row r="1381" spans="11:51" ht="16.149999999999999" customHeight="1" x14ac:dyDescent="0.25">
      <c r="K1381" s="95">
        <v>938</v>
      </c>
      <c r="L1381" s="266" t="str">
        <f t="shared" si="1232"/>
        <v>FREE</v>
      </c>
      <c r="M1381" s="267" t="str">
        <f t="shared" si="1233"/>
        <v>FREE</v>
      </c>
      <c r="P1381" s="372"/>
      <c r="AX1381" s="372"/>
      <c r="AY1381" s="372"/>
    </row>
    <row r="1382" spans="11:51" ht="16.149999999999999" customHeight="1" x14ac:dyDescent="0.25">
      <c r="K1382" s="95">
        <v>939</v>
      </c>
      <c r="L1382" s="266" t="str">
        <f t="shared" si="1232"/>
        <v>FREE</v>
      </c>
      <c r="M1382" s="267" t="str">
        <f t="shared" si="1233"/>
        <v>FREE</v>
      </c>
      <c r="P1382" s="372"/>
      <c r="AX1382" s="372"/>
      <c r="AY1382" s="372"/>
    </row>
    <row r="1383" spans="11:51" ht="16.149999999999999" customHeight="1" x14ac:dyDescent="0.25">
      <c r="K1383" s="95">
        <v>940</v>
      </c>
      <c r="L1383" s="266" t="str">
        <f t="shared" si="1232"/>
        <v>FREE</v>
      </c>
      <c r="M1383" s="267" t="str">
        <f t="shared" si="1233"/>
        <v>FREE</v>
      </c>
      <c r="P1383" s="372"/>
      <c r="AX1383" s="372"/>
      <c r="AY1383" s="372"/>
    </row>
    <row r="1384" spans="11:51" ht="16.149999999999999" customHeight="1" x14ac:dyDescent="0.25">
      <c r="K1384" s="95">
        <v>941</v>
      </c>
      <c r="L1384" s="266">
        <f t="shared" si="1232"/>
        <v>941</v>
      </c>
      <c r="M1384" s="267" t="str">
        <f t="shared" si="1233"/>
        <v>Pterostylis parva</v>
      </c>
      <c r="P1384" s="372"/>
      <c r="AX1384" s="372"/>
      <c r="AY1384" s="372"/>
    </row>
    <row r="1385" spans="11:51" ht="16.149999999999999" customHeight="1" x14ac:dyDescent="0.25">
      <c r="K1385" s="95">
        <v>942</v>
      </c>
      <c r="L1385" s="266" t="str">
        <f t="shared" si="1232"/>
        <v>FREE</v>
      </c>
      <c r="M1385" s="267" t="str">
        <f t="shared" si="1233"/>
        <v>FREE</v>
      </c>
      <c r="P1385" s="372"/>
      <c r="AX1385" s="372"/>
      <c r="AY1385" s="372"/>
    </row>
    <row r="1386" spans="11:51" ht="16.149999999999999" customHeight="1" x14ac:dyDescent="0.25">
      <c r="K1386" s="95">
        <v>943</v>
      </c>
      <c r="L1386" s="266" t="str">
        <f t="shared" si="1232"/>
        <v>FREE</v>
      </c>
      <c r="M1386" s="267" t="str">
        <f t="shared" si="1233"/>
        <v>FREE</v>
      </c>
      <c r="P1386" s="372"/>
      <c r="AX1386" s="372"/>
      <c r="AY1386" s="372"/>
    </row>
    <row r="1387" spans="11:51" ht="16.149999999999999" customHeight="1" x14ac:dyDescent="0.25">
      <c r="K1387" s="95">
        <v>944</v>
      </c>
      <c r="L1387" s="266" t="str">
        <f t="shared" si="1232"/>
        <v>FREE</v>
      </c>
      <c r="M1387" s="267" t="str">
        <f t="shared" si="1233"/>
        <v>FREE</v>
      </c>
      <c r="P1387" s="372"/>
      <c r="AX1387" s="372"/>
      <c r="AY1387" s="372"/>
    </row>
    <row r="1388" spans="11:51" ht="16.149999999999999" customHeight="1" x14ac:dyDescent="0.25">
      <c r="K1388" s="95">
        <v>945</v>
      </c>
      <c r="L1388" s="266" t="str">
        <f t="shared" si="1232"/>
        <v>FREE</v>
      </c>
      <c r="M1388" s="267" t="str">
        <f t="shared" si="1233"/>
        <v>FREE</v>
      </c>
      <c r="P1388" s="372"/>
      <c r="AX1388" s="372"/>
      <c r="AY1388" s="372"/>
    </row>
    <row r="1389" spans="11:51" ht="16.149999999999999" customHeight="1" x14ac:dyDescent="0.25">
      <c r="K1389" s="95">
        <v>946</v>
      </c>
      <c r="L1389" s="266">
        <f t="shared" si="1232"/>
        <v>946</v>
      </c>
      <c r="M1389" s="267" t="str">
        <f t="shared" si="1233"/>
        <v>Pterostylis voigtii</v>
      </c>
      <c r="P1389" s="372"/>
      <c r="AX1389" s="372"/>
      <c r="AY1389" s="372"/>
    </row>
    <row r="1390" spans="11:51" ht="16.149999999999999" customHeight="1" x14ac:dyDescent="0.25">
      <c r="K1390" s="95">
        <v>947</v>
      </c>
      <c r="L1390" s="266">
        <f t="shared" si="1232"/>
        <v>947</v>
      </c>
      <c r="M1390" s="267" t="str">
        <f t="shared" si="1233"/>
        <v>Pterostylis erubescens</v>
      </c>
      <c r="P1390" s="372"/>
      <c r="AX1390" s="372"/>
      <c r="AY1390" s="372"/>
    </row>
    <row r="1391" spans="11:51" ht="16.149999999999999" customHeight="1" x14ac:dyDescent="0.25">
      <c r="K1391" s="95">
        <v>948</v>
      </c>
      <c r="L1391" s="266" t="str">
        <f t="shared" si="1232"/>
        <v>FREE</v>
      </c>
      <c r="M1391" s="267" t="str">
        <f t="shared" si="1233"/>
        <v>FREE</v>
      </c>
      <c r="P1391" s="372"/>
      <c r="AX1391" s="372"/>
      <c r="AY1391" s="372"/>
    </row>
    <row r="1392" spans="11:51" ht="16.149999999999999" customHeight="1" x14ac:dyDescent="0.25">
      <c r="K1392" s="95">
        <v>949</v>
      </c>
      <c r="L1392" s="266" t="str">
        <f t="shared" si="1232"/>
        <v>FREE</v>
      </c>
      <c r="M1392" s="267" t="str">
        <f t="shared" si="1233"/>
        <v>FREE</v>
      </c>
      <c r="P1392" s="372"/>
      <c r="AX1392" s="372"/>
      <c r="AY1392" s="372"/>
    </row>
    <row r="1393" spans="11:51" ht="16.149999999999999" customHeight="1" x14ac:dyDescent="0.25">
      <c r="K1393" s="95">
        <v>950</v>
      </c>
      <c r="L1393" s="266" t="str">
        <f t="shared" si="1232"/>
        <v>FREE</v>
      </c>
      <c r="M1393" s="267" t="str">
        <f t="shared" si="1233"/>
        <v>FREE</v>
      </c>
      <c r="P1393" s="372"/>
      <c r="AX1393" s="372"/>
      <c r="AY1393" s="372"/>
    </row>
    <row r="1394" spans="11:51" ht="16.149999999999999" customHeight="1" x14ac:dyDescent="0.25">
      <c r="K1394" s="95">
        <v>951</v>
      </c>
      <c r="L1394" s="266" t="str">
        <f t="shared" si="1232"/>
        <v>FREE</v>
      </c>
      <c r="M1394" s="267" t="str">
        <f t="shared" si="1233"/>
        <v>FREE</v>
      </c>
      <c r="P1394" s="372"/>
      <c r="AX1394" s="372"/>
      <c r="AY1394" s="372"/>
    </row>
    <row r="1395" spans="11:51" ht="16.149999999999999" customHeight="1" x14ac:dyDescent="0.25">
      <c r="K1395" s="95">
        <v>952</v>
      </c>
      <c r="L1395" s="266" t="str">
        <f t="shared" si="1232"/>
        <v>FREE</v>
      </c>
      <c r="M1395" s="267" t="str">
        <f t="shared" si="1233"/>
        <v>FREE</v>
      </c>
      <c r="P1395" s="362"/>
      <c r="AX1395" s="362"/>
      <c r="AY1395" s="362"/>
    </row>
    <row r="1396" spans="11:51" ht="16.149999999999999" customHeight="1" x14ac:dyDescent="0.25">
      <c r="K1396" s="95">
        <v>953</v>
      </c>
      <c r="L1396" s="266" t="str">
        <f t="shared" si="1232"/>
        <v>FREE</v>
      </c>
      <c r="M1396" s="267" t="str">
        <f t="shared" si="1233"/>
        <v>FREE</v>
      </c>
      <c r="P1396" s="362"/>
      <c r="AX1396" s="362"/>
      <c r="AY1396" s="362"/>
    </row>
    <row r="1397" spans="11:51" ht="16.149999999999999" customHeight="1" x14ac:dyDescent="0.25">
      <c r="K1397" s="95">
        <v>954</v>
      </c>
      <c r="L1397" s="266" t="str">
        <f t="shared" si="1232"/>
        <v>FREE</v>
      </c>
      <c r="M1397" s="267" t="str">
        <f t="shared" si="1233"/>
        <v>FREE</v>
      </c>
      <c r="P1397" s="372"/>
      <c r="AX1397" s="372"/>
      <c r="AY1397" s="372"/>
    </row>
    <row r="1398" spans="11:51" ht="16.149999999999999" customHeight="1" x14ac:dyDescent="0.25">
      <c r="K1398" s="95">
        <v>955</v>
      </c>
      <c r="L1398" s="266" t="str">
        <f t="shared" si="1232"/>
        <v>FREE</v>
      </c>
      <c r="M1398" s="267" t="str">
        <f t="shared" si="1233"/>
        <v>FREE</v>
      </c>
      <c r="P1398" s="372"/>
      <c r="AX1398" s="372"/>
      <c r="AY1398" s="372"/>
    </row>
    <row r="1399" spans="11:51" ht="16.149999999999999" customHeight="1" x14ac:dyDescent="0.25">
      <c r="K1399" s="95">
        <v>956</v>
      </c>
      <c r="L1399" s="266">
        <f t="shared" si="1232"/>
        <v>956</v>
      </c>
      <c r="M1399" s="267" t="str">
        <f t="shared" si="1233"/>
        <v>Caladenia ambusta</v>
      </c>
      <c r="P1399" s="372"/>
      <c r="AX1399" s="372"/>
      <c r="AY1399" s="372"/>
    </row>
    <row r="1400" spans="11:51" ht="16.149999999999999" customHeight="1" x14ac:dyDescent="0.25">
      <c r="K1400" s="95">
        <v>957</v>
      </c>
      <c r="L1400" s="266" t="str">
        <f t="shared" si="1232"/>
        <v>FREE</v>
      </c>
      <c r="M1400" s="267" t="str">
        <f t="shared" si="1233"/>
        <v>FREE</v>
      </c>
      <c r="P1400" s="372"/>
      <c r="AX1400" s="372"/>
      <c r="AY1400" s="372"/>
    </row>
    <row r="1401" spans="11:51" ht="16.149999999999999" customHeight="1" x14ac:dyDescent="0.25">
      <c r="K1401" s="95">
        <v>958</v>
      </c>
      <c r="L1401" s="266" t="str">
        <f t="shared" si="1232"/>
        <v>FREE</v>
      </c>
      <c r="M1401" s="267" t="str">
        <f t="shared" si="1233"/>
        <v>FREE</v>
      </c>
      <c r="P1401" s="372"/>
      <c r="AX1401" s="372"/>
      <c r="AY1401" s="372"/>
    </row>
    <row r="1402" spans="11:51" ht="16.149999999999999" customHeight="1" x14ac:dyDescent="0.25">
      <c r="K1402" s="95">
        <v>959</v>
      </c>
      <c r="L1402" s="266" t="str">
        <f t="shared" si="1232"/>
        <v>FREE</v>
      </c>
      <c r="M1402" s="267" t="str">
        <f t="shared" si="1233"/>
        <v>FREE</v>
      </c>
      <c r="P1402" s="372"/>
      <c r="AX1402" s="372"/>
      <c r="AY1402" s="372"/>
    </row>
    <row r="1403" spans="11:51" ht="16.149999999999999" customHeight="1" x14ac:dyDescent="0.25">
      <c r="K1403" s="95">
        <v>960</v>
      </c>
      <c r="L1403" s="266">
        <f t="shared" si="1232"/>
        <v>960</v>
      </c>
      <c r="M1403" s="267" t="str">
        <f t="shared" si="1233"/>
        <v>Pterostylis sanguinea x concava</v>
      </c>
      <c r="P1403" s="372"/>
      <c r="AX1403" s="372"/>
      <c r="AY1403" s="372"/>
    </row>
    <row r="1404" spans="11:51" ht="16.149999999999999" customHeight="1" x14ac:dyDescent="0.25">
      <c r="K1404" s="95">
        <v>961</v>
      </c>
      <c r="L1404" s="266">
        <f t="shared" si="1232"/>
        <v>961</v>
      </c>
      <c r="M1404" s="267" t="str">
        <f t="shared" si="1233"/>
        <v>Pterostylis karri</v>
      </c>
      <c r="P1404" s="372"/>
      <c r="AX1404" s="372"/>
      <c r="AY1404" s="372"/>
    </row>
    <row r="1405" spans="11:51" ht="16.149999999999999" customHeight="1" x14ac:dyDescent="0.25">
      <c r="K1405" s="95">
        <v>962</v>
      </c>
      <c r="L1405" s="266">
        <f t="shared" si="1232"/>
        <v>962</v>
      </c>
      <c r="M1405" s="267" t="str">
        <f t="shared" si="1233"/>
        <v>Caladenia abbreviata</v>
      </c>
      <c r="P1405" s="372"/>
      <c r="AX1405" s="372"/>
      <c r="AY1405" s="372"/>
    </row>
    <row r="1406" spans="11:51" ht="16.149999999999999" customHeight="1" x14ac:dyDescent="0.25">
      <c r="K1406" s="95">
        <v>963</v>
      </c>
      <c r="L1406" s="266" t="str">
        <f t="shared" si="1232"/>
        <v>FREE</v>
      </c>
      <c r="M1406" s="267" t="str">
        <f t="shared" si="1233"/>
        <v>FREE</v>
      </c>
      <c r="P1406" s="372"/>
      <c r="AX1406" s="372"/>
      <c r="AY1406" s="372"/>
    </row>
    <row r="1407" spans="11:51" ht="16.149999999999999" customHeight="1" x14ac:dyDescent="0.25">
      <c r="K1407" s="95">
        <v>964</v>
      </c>
      <c r="L1407" s="266">
        <f t="shared" si="1232"/>
        <v>964</v>
      </c>
      <c r="M1407" s="267" t="str">
        <f t="shared" si="1233"/>
        <v>Caladenia longicauda subsp. insularis</v>
      </c>
      <c r="P1407" s="362"/>
      <c r="AX1407" s="362"/>
      <c r="AY1407" s="362"/>
    </row>
    <row r="1408" spans="11:51" ht="16.149999999999999" customHeight="1" x14ac:dyDescent="0.25">
      <c r="K1408" s="95">
        <v>965</v>
      </c>
      <c r="L1408" s="266" t="str">
        <f t="shared" si="1232"/>
        <v>FREE</v>
      </c>
      <c r="M1408" s="267" t="str">
        <f t="shared" si="1233"/>
        <v>FREE</v>
      </c>
      <c r="P1408" s="362"/>
      <c r="AX1408" s="362"/>
      <c r="AY1408" s="362"/>
    </row>
    <row r="1409" spans="11:51" ht="16.149999999999999" customHeight="1" x14ac:dyDescent="0.25">
      <c r="K1409" s="95">
        <v>966</v>
      </c>
      <c r="L1409" s="266">
        <f t="shared" si="1232"/>
        <v>966</v>
      </c>
      <c r="M1409" s="267" t="str">
        <f t="shared" si="1233"/>
        <v>Thelymitra macrophylla</v>
      </c>
      <c r="P1409" s="362"/>
      <c r="AX1409" s="362"/>
      <c r="AY1409" s="362"/>
    </row>
    <row r="1410" spans="11:51" ht="16.149999999999999" customHeight="1" x14ac:dyDescent="0.25">
      <c r="K1410" s="95">
        <v>967</v>
      </c>
      <c r="L1410" s="266" t="str">
        <f t="shared" si="1232"/>
        <v>FREE</v>
      </c>
      <c r="M1410" s="267" t="str">
        <f t="shared" si="1233"/>
        <v>FREE</v>
      </c>
      <c r="P1410" s="372"/>
      <c r="AX1410" s="372"/>
      <c r="AY1410" s="372"/>
    </row>
    <row r="1411" spans="11:51" ht="16.149999999999999" customHeight="1" x14ac:dyDescent="0.25">
      <c r="K1411" s="95">
        <v>968</v>
      </c>
      <c r="L1411" s="266">
        <f t="shared" si="1232"/>
        <v>968</v>
      </c>
      <c r="M1411" s="267" t="str">
        <f t="shared" si="1233"/>
        <v>Disa bracteata</v>
      </c>
      <c r="P1411" s="362"/>
      <c r="AX1411" s="362"/>
      <c r="AY1411" s="362"/>
    </row>
    <row r="1412" spans="11:51" ht="16.149999999999999" customHeight="1" x14ac:dyDescent="0.25">
      <c r="K1412" s="95">
        <v>969</v>
      </c>
      <c r="L1412" s="266" t="str">
        <f t="shared" si="1232"/>
        <v>FREE</v>
      </c>
      <c r="M1412" s="267" t="str">
        <f t="shared" si="1233"/>
        <v>FREE</v>
      </c>
      <c r="P1412" s="362"/>
      <c r="AX1412" s="362"/>
      <c r="AY1412" s="362"/>
    </row>
    <row r="1413" spans="11:51" ht="16.149999999999999" customHeight="1" x14ac:dyDescent="0.25">
      <c r="K1413" s="95">
        <v>970</v>
      </c>
      <c r="L1413" s="266">
        <f t="shared" si="1232"/>
        <v>970</v>
      </c>
      <c r="M1413" s="267" t="str">
        <f t="shared" si="1233"/>
        <v>Caladenia validinervia</v>
      </c>
      <c r="P1413" s="362"/>
      <c r="AX1413" s="362"/>
      <c r="AY1413" s="362"/>
    </row>
    <row r="1414" spans="11:51" ht="16.149999999999999" customHeight="1" x14ac:dyDescent="0.25">
      <c r="K1414" s="95">
        <v>971</v>
      </c>
      <c r="L1414" s="266">
        <f t="shared" si="1232"/>
        <v>971</v>
      </c>
      <c r="M1414" s="267" t="str">
        <f t="shared" si="1233"/>
        <v>None None</v>
      </c>
      <c r="P1414" s="362"/>
      <c r="AX1414" s="362"/>
      <c r="AY1414" s="362"/>
    </row>
    <row r="1415" spans="11:51" ht="16.149999999999999" customHeight="1" x14ac:dyDescent="0.25">
      <c r="K1415" s="95">
        <v>972</v>
      </c>
      <c r="L1415" s="266" t="str">
        <f t="shared" si="1232"/>
        <v>FREE</v>
      </c>
      <c r="M1415" s="267" t="str">
        <f t="shared" si="1233"/>
        <v>FREE</v>
      </c>
      <c r="P1415" s="362"/>
      <c r="AX1415" s="362"/>
      <c r="AY1415" s="362"/>
    </row>
    <row r="1416" spans="11:51" ht="16.149999999999999" customHeight="1" x14ac:dyDescent="0.25">
      <c r="K1416" s="95">
        <v>973</v>
      </c>
      <c r="L1416" s="266">
        <f t="shared" si="1232"/>
        <v>973</v>
      </c>
      <c r="M1416" s="267" t="str">
        <f t="shared" si="1233"/>
        <v>Caladenia dimidia x doutchiae</v>
      </c>
      <c r="P1416" s="362"/>
      <c r="AX1416" s="362"/>
      <c r="AY1416" s="362"/>
    </row>
    <row r="1417" spans="11:51" ht="16.149999999999999" customHeight="1" x14ac:dyDescent="0.25">
      <c r="K1417" s="95">
        <v>974</v>
      </c>
      <c r="L1417" s="266">
        <f t="shared" si="1232"/>
        <v>974</v>
      </c>
      <c r="M1417" s="267" t="str">
        <f t="shared" si="1233"/>
        <v>Pheladenia deformis x E. saccharata</v>
      </c>
      <c r="P1417" s="362"/>
      <c r="AX1417" s="362"/>
      <c r="AY1417" s="362"/>
    </row>
    <row r="1418" spans="11:51" ht="16.149999999999999" customHeight="1" x14ac:dyDescent="0.25">
      <c r="K1418" s="95">
        <v>975</v>
      </c>
      <c r="L1418" s="266" t="str">
        <f t="shared" si="1232"/>
        <v>FREE</v>
      </c>
      <c r="M1418" s="267" t="str">
        <f t="shared" si="1233"/>
        <v>FREE</v>
      </c>
      <c r="P1418" s="362"/>
      <c r="AX1418" s="362"/>
      <c r="AY1418" s="362"/>
    </row>
    <row r="1419" spans="11:51" ht="16.149999999999999" customHeight="1" x14ac:dyDescent="0.25">
      <c r="K1419" s="95">
        <v>976</v>
      </c>
      <c r="L1419" s="266" t="str">
        <f t="shared" ref="L1419:L1482" si="1234">IFERROR(VLOOKUP(K1419,$L$3:$L$841,1,FALSE),"FREE")</f>
        <v>FREE</v>
      </c>
      <c r="M1419" s="267" t="str">
        <f t="shared" ref="M1419:M1482" si="1235">IFERROR(VLOOKUP(K1419,$J$3:$K$841,2,FALSE),"FREE")</f>
        <v>FREE</v>
      </c>
      <c r="P1419" s="372"/>
      <c r="AX1419" s="372"/>
      <c r="AY1419" s="372"/>
    </row>
    <row r="1420" spans="11:51" ht="16.149999999999999" customHeight="1" x14ac:dyDescent="0.25">
      <c r="K1420" s="95">
        <v>977</v>
      </c>
      <c r="L1420" s="266">
        <f t="shared" si="1234"/>
        <v>977</v>
      </c>
      <c r="M1420" s="267" t="str">
        <f t="shared" si="1235"/>
        <v>Caladenia ferruginea x longicauda subsp. redacta</v>
      </c>
      <c r="P1420" s="372"/>
      <c r="AX1420" s="372"/>
      <c r="AY1420" s="372"/>
    </row>
    <row r="1421" spans="11:51" ht="16.149999999999999" customHeight="1" x14ac:dyDescent="0.25">
      <c r="K1421" s="95">
        <v>978</v>
      </c>
      <c r="L1421" s="266">
        <f t="shared" si="1234"/>
        <v>978</v>
      </c>
      <c r="M1421" s="267" t="str">
        <f t="shared" si="1235"/>
        <v>Caladenia caesarea x polychroma</v>
      </c>
      <c r="P1421" s="362"/>
      <c r="AX1421" s="362"/>
      <c r="AY1421" s="362"/>
    </row>
    <row r="1422" spans="11:51" ht="16.149999999999999" customHeight="1" x14ac:dyDescent="0.25">
      <c r="K1422" s="95">
        <v>979</v>
      </c>
      <c r="L1422" s="266">
        <f t="shared" si="1234"/>
        <v>979</v>
      </c>
      <c r="M1422" s="267" t="str">
        <f t="shared" si="1235"/>
        <v>Caladenia longicauda subsp. redacta x</v>
      </c>
      <c r="P1422" s="362"/>
      <c r="AX1422" s="362"/>
      <c r="AY1422" s="362"/>
    </row>
    <row r="1423" spans="11:51" ht="16.149999999999999" customHeight="1" x14ac:dyDescent="0.25">
      <c r="K1423" s="95">
        <v>980</v>
      </c>
      <c r="L1423" s="266">
        <f t="shared" si="1234"/>
        <v>980</v>
      </c>
      <c r="M1423" s="267" t="str">
        <f t="shared" si="1235"/>
        <v>Caladenia barbarossa x cairnsiana</v>
      </c>
      <c r="P1423" s="362"/>
      <c r="AX1423" s="362"/>
      <c r="AY1423" s="362"/>
    </row>
    <row r="1424" spans="11:51" ht="16.149999999999999" customHeight="1" x14ac:dyDescent="0.25">
      <c r="K1424" s="95">
        <v>981</v>
      </c>
      <c r="L1424" s="266">
        <f t="shared" si="1234"/>
        <v>981</v>
      </c>
      <c r="M1424" s="267" t="str">
        <f t="shared" si="1235"/>
        <v>Caladenia perangusta</v>
      </c>
      <c r="P1424" s="362"/>
      <c r="AX1424" s="362"/>
      <c r="AY1424" s="362"/>
    </row>
    <row r="1425" spans="11:51" ht="16.149999999999999" customHeight="1" x14ac:dyDescent="0.25">
      <c r="K1425" s="95">
        <v>982</v>
      </c>
      <c r="L1425" s="266" t="str">
        <f t="shared" si="1234"/>
        <v>FREE</v>
      </c>
      <c r="M1425" s="267" t="str">
        <f t="shared" si="1235"/>
        <v>FREE</v>
      </c>
      <c r="P1425" s="362"/>
      <c r="AX1425" s="362"/>
      <c r="AY1425" s="362"/>
    </row>
    <row r="1426" spans="11:51" ht="16.149999999999999" customHeight="1" x14ac:dyDescent="0.25">
      <c r="K1426" s="95">
        <v>983</v>
      </c>
      <c r="L1426" s="266" t="str">
        <f t="shared" si="1234"/>
        <v>FREE</v>
      </c>
      <c r="M1426" s="267" t="str">
        <f t="shared" si="1235"/>
        <v>FREE</v>
      </c>
      <c r="P1426" s="362"/>
      <c r="AX1426" s="362"/>
      <c r="AY1426" s="362"/>
    </row>
    <row r="1427" spans="11:51" ht="16.149999999999999" customHeight="1" x14ac:dyDescent="0.25">
      <c r="K1427" s="95">
        <v>984</v>
      </c>
      <c r="L1427" s="266" t="str">
        <f t="shared" si="1234"/>
        <v>FREE</v>
      </c>
      <c r="M1427" s="267" t="str">
        <f t="shared" si="1235"/>
        <v>FREE</v>
      </c>
      <c r="P1427" s="362"/>
      <c r="AX1427" s="362"/>
      <c r="AY1427" s="362"/>
    </row>
    <row r="1428" spans="11:51" ht="16.149999999999999" customHeight="1" x14ac:dyDescent="0.25">
      <c r="K1428" s="95">
        <v>985</v>
      </c>
      <c r="L1428" s="266" t="str">
        <f t="shared" si="1234"/>
        <v>FREE</v>
      </c>
      <c r="M1428" s="267" t="str">
        <f t="shared" si="1235"/>
        <v>FREE</v>
      </c>
      <c r="P1428" s="362"/>
      <c r="AX1428" s="362"/>
      <c r="AY1428" s="362"/>
    </row>
    <row r="1429" spans="11:51" ht="16.149999999999999" customHeight="1" x14ac:dyDescent="0.25">
      <c r="K1429" s="95">
        <v>986</v>
      </c>
      <c r="L1429" s="266" t="str">
        <f t="shared" si="1234"/>
        <v>FREE</v>
      </c>
      <c r="M1429" s="267" t="str">
        <f t="shared" si="1235"/>
        <v>FREE</v>
      </c>
      <c r="P1429" s="362"/>
      <c r="AX1429" s="362"/>
      <c r="AY1429" s="362"/>
    </row>
    <row r="1430" spans="11:51" ht="16.149999999999999" customHeight="1" x14ac:dyDescent="0.25">
      <c r="K1430" s="95">
        <v>987</v>
      </c>
      <c r="L1430" s="266">
        <f t="shared" si="1234"/>
        <v>987</v>
      </c>
      <c r="M1430" s="267" t="str">
        <f t="shared" si="1235"/>
        <v>Caladenia longiclavata x magniclavata</v>
      </c>
      <c r="P1430" s="362"/>
      <c r="AX1430" s="362"/>
      <c r="AY1430" s="362"/>
    </row>
    <row r="1431" spans="11:51" ht="16.149999999999999" customHeight="1" x14ac:dyDescent="0.25">
      <c r="K1431" s="95">
        <v>988</v>
      </c>
      <c r="L1431" s="266" t="str">
        <f t="shared" si="1234"/>
        <v>FREE</v>
      </c>
      <c r="M1431" s="267" t="str">
        <f t="shared" si="1235"/>
        <v>FREE</v>
      </c>
      <c r="P1431" s="362"/>
      <c r="AX1431" s="362"/>
      <c r="AY1431" s="362"/>
    </row>
    <row r="1432" spans="11:51" ht="16.149999999999999" customHeight="1" x14ac:dyDescent="0.25">
      <c r="K1432" s="95">
        <v>989</v>
      </c>
      <c r="L1432" s="266" t="str">
        <f t="shared" si="1234"/>
        <v>FREE</v>
      </c>
      <c r="M1432" s="267" t="str">
        <f t="shared" si="1235"/>
        <v>FREE</v>
      </c>
      <c r="P1432" s="362"/>
      <c r="AX1432" s="362"/>
      <c r="AY1432" s="362"/>
    </row>
    <row r="1433" spans="11:51" ht="16.149999999999999" customHeight="1" x14ac:dyDescent="0.25">
      <c r="K1433" s="95">
        <v>990</v>
      </c>
      <c r="L1433" s="266" t="str">
        <f t="shared" si="1234"/>
        <v>FREE</v>
      </c>
      <c r="M1433" s="267" t="str">
        <f t="shared" si="1235"/>
        <v>FREE</v>
      </c>
      <c r="P1433" s="362"/>
      <c r="AX1433" s="362"/>
      <c r="AY1433" s="362"/>
    </row>
    <row r="1434" spans="11:51" ht="16.149999999999999" customHeight="1" x14ac:dyDescent="0.25">
      <c r="K1434" s="95">
        <v>991</v>
      </c>
      <c r="L1434" s="266" t="str">
        <f t="shared" si="1234"/>
        <v>FREE</v>
      </c>
      <c r="M1434" s="267" t="str">
        <f t="shared" si="1235"/>
        <v>FREE</v>
      </c>
      <c r="P1434" s="362"/>
      <c r="AX1434" s="362"/>
      <c r="AY1434" s="362"/>
    </row>
    <row r="1435" spans="11:51" ht="16.149999999999999" customHeight="1" x14ac:dyDescent="0.25">
      <c r="K1435" s="95">
        <v>992</v>
      </c>
      <c r="L1435" s="266">
        <f t="shared" si="1234"/>
        <v>992</v>
      </c>
      <c r="M1435" s="267" t="str">
        <f t="shared" si="1235"/>
        <v>Caladenia drakeoides x radiata</v>
      </c>
      <c r="P1435" s="362"/>
      <c r="AX1435" s="362"/>
      <c r="AY1435" s="362"/>
    </row>
    <row r="1436" spans="11:51" ht="16.149999999999999" customHeight="1" x14ac:dyDescent="0.25">
      <c r="K1436" s="95">
        <v>993</v>
      </c>
      <c r="L1436" s="266">
        <f t="shared" si="1234"/>
        <v>993</v>
      </c>
      <c r="M1436" s="267" t="str">
        <f t="shared" si="1235"/>
        <v>Caladenia x suffusa</v>
      </c>
      <c r="P1436" s="362"/>
      <c r="AX1436" s="362"/>
      <c r="AY1436" s="362"/>
    </row>
    <row r="1437" spans="11:51" ht="16.149999999999999" customHeight="1" x14ac:dyDescent="0.25">
      <c r="K1437" s="95">
        <v>994</v>
      </c>
      <c r="L1437" s="266">
        <f t="shared" si="1234"/>
        <v>994</v>
      </c>
      <c r="M1437" s="267" t="str">
        <f t="shared" si="1235"/>
        <v>Caladenia cairnsiana x polychroma</v>
      </c>
      <c r="P1437" s="362"/>
      <c r="AX1437" s="362"/>
      <c r="AY1437" s="362"/>
    </row>
    <row r="1438" spans="11:51" ht="16.149999999999999" customHeight="1" x14ac:dyDescent="0.25">
      <c r="K1438" s="95">
        <v>995</v>
      </c>
      <c r="L1438" s="266">
        <f t="shared" si="1234"/>
        <v>995</v>
      </c>
      <c r="M1438" s="267" t="str">
        <f t="shared" si="1235"/>
        <v>Caladenia falcata x polychroma</v>
      </c>
      <c r="P1438" s="362"/>
      <c r="AX1438" s="362"/>
      <c r="AY1438" s="362"/>
    </row>
    <row r="1439" spans="11:51" ht="16.149999999999999" customHeight="1" x14ac:dyDescent="0.25">
      <c r="K1439" s="95">
        <v>996</v>
      </c>
      <c r="L1439" s="266" t="str">
        <f t="shared" si="1234"/>
        <v>FREE</v>
      </c>
      <c r="M1439" s="267" t="str">
        <f t="shared" si="1235"/>
        <v>FREE</v>
      </c>
      <c r="P1439" s="362"/>
      <c r="AX1439" s="362"/>
      <c r="AY1439" s="362"/>
    </row>
    <row r="1440" spans="11:51" ht="16.149999999999999" customHeight="1" x14ac:dyDescent="0.25">
      <c r="K1440" s="95">
        <v>997</v>
      </c>
      <c r="L1440" s="266" t="str">
        <f t="shared" si="1234"/>
        <v>FREE</v>
      </c>
      <c r="M1440" s="267" t="str">
        <f t="shared" si="1235"/>
        <v>FREE</v>
      </c>
      <c r="P1440" s="362"/>
      <c r="AX1440" s="362"/>
      <c r="AY1440" s="362"/>
    </row>
    <row r="1441" spans="11:51" ht="16.149999999999999" customHeight="1" x14ac:dyDescent="0.25">
      <c r="K1441" s="95">
        <v>998</v>
      </c>
      <c r="L1441" s="266">
        <f t="shared" si="1234"/>
        <v>998</v>
      </c>
      <c r="M1441" s="267" t="str">
        <f t="shared" si="1235"/>
        <v>Caladenia cairnsiana x fuscolutescens</v>
      </c>
      <c r="P1441" s="362"/>
      <c r="AX1441" s="362"/>
      <c r="AY1441" s="362"/>
    </row>
    <row r="1442" spans="11:51" ht="16.149999999999999" customHeight="1" x14ac:dyDescent="0.25">
      <c r="K1442" s="95">
        <v>999</v>
      </c>
      <c r="L1442" s="266">
        <f t="shared" si="1234"/>
        <v>999</v>
      </c>
      <c r="M1442" s="267" t="str">
        <f t="shared" si="1235"/>
        <v>Caladenia cairnsiana x longicauda subsp. eminens</v>
      </c>
      <c r="P1442" s="362"/>
      <c r="AX1442" s="362"/>
      <c r="AY1442" s="362"/>
    </row>
    <row r="1443" spans="11:51" ht="16.149999999999999" customHeight="1" x14ac:dyDescent="0.25">
      <c r="K1443" s="95">
        <v>1000</v>
      </c>
      <c r="L1443" s="266">
        <f t="shared" si="1234"/>
        <v>1000</v>
      </c>
      <c r="M1443" s="267" t="str">
        <f t="shared" si="1235"/>
        <v>Caladenia eminens x roei</v>
      </c>
      <c r="P1443"/>
      <c r="AX1443"/>
      <c r="AY1443"/>
    </row>
    <row r="1444" spans="11:51" ht="16.149999999999999" customHeight="1" x14ac:dyDescent="0.25">
      <c r="K1444" s="95">
        <v>1001</v>
      </c>
      <c r="L1444" s="266">
        <f t="shared" si="1234"/>
        <v>1001</v>
      </c>
      <c r="M1444" s="267" t="str">
        <f t="shared" si="1235"/>
        <v>Caladenia polychroma x vulgata</v>
      </c>
      <c r="P1444"/>
      <c r="AX1444"/>
      <c r="AY1444"/>
    </row>
    <row r="1445" spans="11:51" ht="16.149999999999999" customHeight="1" x14ac:dyDescent="0.25">
      <c r="K1445" s="95">
        <v>1002</v>
      </c>
      <c r="L1445" s="266">
        <f t="shared" si="1234"/>
        <v>1002</v>
      </c>
      <c r="M1445" s="267" t="str">
        <f t="shared" si="1235"/>
        <v>Caladenia swartsiorum</v>
      </c>
      <c r="P1445"/>
      <c r="AX1445"/>
      <c r="AY1445"/>
    </row>
    <row r="1446" spans="11:51" ht="16.149999999999999" customHeight="1" x14ac:dyDescent="0.25">
      <c r="K1446" s="95">
        <v>1003</v>
      </c>
      <c r="L1446" s="266" t="str">
        <f t="shared" si="1234"/>
        <v>FREE</v>
      </c>
      <c r="M1446" s="267" t="str">
        <f t="shared" si="1235"/>
        <v>FREE</v>
      </c>
      <c r="P1446"/>
      <c r="AX1446"/>
      <c r="AY1446"/>
    </row>
    <row r="1447" spans="11:51" ht="16.149999999999999" customHeight="1" x14ac:dyDescent="0.25">
      <c r="K1447" s="95">
        <v>1004</v>
      </c>
      <c r="L1447" s="266">
        <f t="shared" si="1234"/>
        <v>1004</v>
      </c>
      <c r="M1447" s="267" t="str">
        <f t="shared" si="1235"/>
        <v>Caladenia citrina x infundibularis</v>
      </c>
      <c r="P1447"/>
      <c r="AX1447"/>
      <c r="AY1447"/>
    </row>
    <row r="1448" spans="11:51" ht="16.149999999999999" customHeight="1" x14ac:dyDescent="0.25">
      <c r="K1448" s="95">
        <v>1005</v>
      </c>
      <c r="L1448" s="266">
        <f t="shared" si="1234"/>
        <v>1005</v>
      </c>
      <c r="M1448" s="267" t="str">
        <f t="shared" si="1235"/>
        <v>Caladenia citrina x rhomboidiformis</v>
      </c>
      <c r="P1448"/>
      <c r="AX1448"/>
      <c r="AY1448"/>
    </row>
    <row r="1449" spans="11:51" ht="16.149999999999999" customHeight="1" x14ac:dyDescent="0.25">
      <c r="K1449" s="95">
        <v>1006</v>
      </c>
      <c r="L1449" s="266">
        <f t="shared" si="1234"/>
        <v>1006</v>
      </c>
      <c r="M1449" s="267" t="str">
        <f t="shared" si="1235"/>
        <v>Caladenia excelsa x rhomboidiformis</v>
      </c>
      <c r="P1449"/>
      <c r="AX1449"/>
      <c r="AY1449"/>
    </row>
    <row r="1450" spans="11:51" ht="16.149999999999999" customHeight="1" x14ac:dyDescent="0.25">
      <c r="K1450" s="95">
        <v>1007</v>
      </c>
      <c r="L1450" s="266">
        <f t="shared" si="1234"/>
        <v>1007</v>
      </c>
      <c r="M1450" s="267" t="str">
        <f t="shared" si="1235"/>
        <v>Caladenia geogei x infundibularis</v>
      </c>
      <c r="P1450"/>
      <c r="AX1450"/>
      <c r="AY1450"/>
    </row>
    <row r="1451" spans="11:51" ht="16.149999999999999" customHeight="1" x14ac:dyDescent="0.25">
      <c r="K1451" s="95">
        <v>1008</v>
      </c>
      <c r="L1451" s="266" t="str">
        <f t="shared" si="1234"/>
        <v>FREE</v>
      </c>
      <c r="M1451" s="267" t="str">
        <f t="shared" si="1235"/>
        <v>FREE</v>
      </c>
      <c r="P1451"/>
      <c r="AX1451"/>
      <c r="AY1451"/>
    </row>
    <row r="1452" spans="11:51" ht="16.149999999999999" customHeight="1" x14ac:dyDescent="0.25">
      <c r="K1452" s="95">
        <v>1009</v>
      </c>
      <c r="L1452" s="266" t="str">
        <f t="shared" si="1234"/>
        <v>FREE</v>
      </c>
      <c r="M1452" s="267" t="str">
        <f t="shared" si="1235"/>
        <v>FREE</v>
      </c>
      <c r="P1452"/>
      <c r="AX1452"/>
      <c r="AY1452"/>
    </row>
    <row r="1453" spans="11:51" ht="16.149999999999999" customHeight="1" x14ac:dyDescent="0.25">
      <c r="K1453" s="95">
        <v>1010</v>
      </c>
      <c r="L1453" s="266">
        <f t="shared" si="1234"/>
        <v>1010</v>
      </c>
      <c r="M1453" s="267" t="str">
        <f t="shared" si="1235"/>
        <v>Paracaleana brockmanii</v>
      </c>
      <c r="P1453"/>
      <c r="AX1453"/>
      <c r="AY1453"/>
    </row>
    <row r="1454" spans="11:51" ht="16.149999999999999" customHeight="1" x14ac:dyDescent="0.25">
      <c r="K1454" s="95">
        <v>1011</v>
      </c>
      <c r="L1454" s="266">
        <f t="shared" si="1234"/>
        <v>1011</v>
      </c>
      <c r="M1454" s="267" t="str">
        <f t="shared" si="1235"/>
        <v>Caladenia flava x nana subsp. unita</v>
      </c>
      <c r="P1454"/>
      <c r="AX1454"/>
      <c r="AY1454"/>
    </row>
    <row r="1455" spans="11:51" ht="16.149999999999999" customHeight="1" x14ac:dyDescent="0.25">
      <c r="K1455" s="95">
        <v>1012</v>
      </c>
      <c r="L1455" s="266" t="str">
        <f t="shared" si="1234"/>
        <v>FREE</v>
      </c>
      <c r="M1455" s="267" t="str">
        <f t="shared" si="1235"/>
        <v>FREE</v>
      </c>
      <c r="P1455"/>
      <c r="AX1455"/>
      <c r="AY1455"/>
    </row>
    <row r="1456" spans="11:51" ht="16.149999999999999" customHeight="1" x14ac:dyDescent="0.25">
      <c r="K1456" s="95">
        <v>1013</v>
      </c>
      <c r="L1456" s="266" t="str">
        <f t="shared" si="1234"/>
        <v>FREE</v>
      </c>
      <c r="M1456" s="267" t="str">
        <f t="shared" si="1235"/>
        <v>FREE</v>
      </c>
      <c r="P1456"/>
      <c r="AX1456"/>
      <c r="AY1456"/>
    </row>
    <row r="1457" spans="11:51" ht="16.149999999999999" customHeight="1" x14ac:dyDescent="0.25">
      <c r="K1457" s="95">
        <v>1014</v>
      </c>
      <c r="L1457" s="266" t="str">
        <f t="shared" si="1234"/>
        <v>FREE</v>
      </c>
      <c r="M1457" s="267" t="str">
        <f t="shared" si="1235"/>
        <v>FREE</v>
      </c>
      <c r="P1457"/>
      <c r="AX1457"/>
      <c r="AY1457"/>
    </row>
    <row r="1458" spans="11:51" ht="16.149999999999999" customHeight="1" x14ac:dyDescent="0.25">
      <c r="K1458" s="95">
        <v>1015</v>
      </c>
      <c r="L1458" s="266">
        <f t="shared" si="1234"/>
        <v>1015</v>
      </c>
      <c r="M1458" s="267" t="str">
        <f t="shared" si="1235"/>
        <v>Caladenia petrensis</v>
      </c>
      <c r="P1458"/>
      <c r="AX1458"/>
      <c r="AY1458"/>
    </row>
    <row r="1459" spans="11:51" ht="16.149999999999999" customHeight="1" x14ac:dyDescent="0.25">
      <c r="K1459" s="95">
        <v>1016</v>
      </c>
      <c r="L1459" s="266">
        <f t="shared" si="1234"/>
        <v>1016</v>
      </c>
      <c r="M1459" s="267" t="str">
        <f t="shared" si="1235"/>
        <v>Caladenia saxicola</v>
      </c>
      <c r="P1459"/>
      <c r="AX1459"/>
      <c r="AY1459"/>
    </row>
    <row r="1460" spans="11:51" ht="16.149999999999999" customHeight="1" x14ac:dyDescent="0.25">
      <c r="K1460" s="95">
        <v>1017</v>
      </c>
      <c r="L1460" s="266" t="str">
        <f t="shared" si="1234"/>
        <v>FREE</v>
      </c>
      <c r="M1460" s="267" t="str">
        <f t="shared" si="1235"/>
        <v>FREE</v>
      </c>
      <c r="P1460"/>
      <c r="AX1460"/>
      <c r="AY1460"/>
    </row>
    <row r="1461" spans="11:51" ht="16.149999999999999" customHeight="1" x14ac:dyDescent="0.25">
      <c r="K1461" s="95">
        <v>1018</v>
      </c>
      <c r="L1461" s="266">
        <f t="shared" si="1234"/>
        <v>1018</v>
      </c>
      <c r="M1461" s="267" t="str">
        <f t="shared" si="1235"/>
        <v>Drakaea andrewsiae</v>
      </c>
      <c r="P1461"/>
      <c r="AX1461"/>
      <c r="AY1461"/>
    </row>
    <row r="1462" spans="11:51" ht="16.149999999999999" customHeight="1" x14ac:dyDescent="0.25">
      <c r="K1462" s="95">
        <v>1019</v>
      </c>
      <c r="L1462" s="266" t="str">
        <f t="shared" si="1234"/>
        <v>FREE</v>
      </c>
      <c r="M1462" s="267" t="str">
        <f t="shared" si="1235"/>
        <v>FREE</v>
      </c>
      <c r="P1462"/>
      <c r="AX1462"/>
      <c r="AY1462"/>
    </row>
    <row r="1463" spans="11:51" ht="16.149999999999999" customHeight="1" x14ac:dyDescent="0.25">
      <c r="K1463" s="95">
        <v>1020</v>
      </c>
      <c r="L1463" s="266">
        <f t="shared" si="1234"/>
        <v>1020</v>
      </c>
      <c r="M1463" s="267" t="str">
        <f t="shared" si="1235"/>
        <v>Pterostylis grossa</v>
      </c>
      <c r="P1463"/>
      <c r="AX1463"/>
      <c r="AY1463"/>
    </row>
    <row r="1464" spans="11:51" ht="16.149999999999999" customHeight="1" x14ac:dyDescent="0.25">
      <c r="K1464" s="95">
        <v>1021</v>
      </c>
      <c r="L1464" s="266">
        <f t="shared" si="1234"/>
        <v>1021</v>
      </c>
      <c r="M1464" s="267" t="str">
        <f t="shared" si="1235"/>
        <v>Thelymitra maculata</v>
      </c>
      <c r="P1464"/>
      <c r="AX1464"/>
      <c r="AY1464"/>
    </row>
    <row r="1465" spans="11:51" ht="16.149999999999999" customHeight="1" x14ac:dyDescent="0.25">
      <c r="K1465" s="95">
        <v>1022</v>
      </c>
      <c r="L1465" s="266">
        <f t="shared" si="1234"/>
        <v>1022</v>
      </c>
      <c r="M1465" s="267" t="str">
        <f t="shared" si="1235"/>
        <v>Caladenia fluvialis</v>
      </c>
      <c r="P1465"/>
      <c r="AX1465"/>
      <c r="AY1465"/>
    </row>
    <row r="1466" spans="11:51" ht="16.149999999999999" customHeight="1" x14ac:dyDescent="0.25">
      <c r="K1466" s="95">
        <v>1023</v>
      </c>
      <c r="L1466" s="266" t="str">
        <f t="shared" si="1234"/>
        <v>FREE</v>
      </c>
      <c r="M1466" s="267" t="str">
        <f t="shared" si="1235"/>
        <v>FREE</v>
      </c>
      <c r="P1466"/>
      <c r="AX1466"/>
      <c r="AY1466"/>
    </row>
    <row r="1467" spans="11:51" ht="16.149999999999999" customHeight="1" x14ac:dyDescent="0.25">
      <c r="K1467" s="95">
        <v>1024</v>
      </c>
      <c r="L1467" s="266" t="str">
        <f t="shared" si="1234"/>
        <v>FREE</v>
      </c>
      <c r="M1467" s="267" t="str">
        <f t="shared" si="1235"/>
        <v>FREE</v>
      </c>
      <c r="P1467"/>
      <c r="AX1467"/>
      <c r="AY1467"/>
    </row>
    <row r="1468" spans="11:51" ht="16.149999999999999" customHeight="1" x14ac:dyDescent="0.25">
      <c r="K1468" s="95">
        <v>1025</v>
      </c>
      <c r="L1468" s="266" t="str">
        <f t="shared" si="1234"/>
        <v>FREE</v>
      </c>
      <c r="M1468" s="267" t="str">
        <f t="shared" si="1235"/>
        <v>FREE</v>
      </c>
      <c r="P1468"/>
      <c r="AX1468"/>
      <c r="AY1468"/>
    </row>
    <row r="1469" spans="11:51" ht="16.149999999999999" customHeight="1" x14ac:dyDescent="0.25">
      <c r="K1469" s="95">
        <v>1026</v>
      </c>
      <c r="L1469" s="266">
        <f t="shared" si="1234"/>
        <v>1026</v>
      </c>
      <c r="M1469" s="267" t="str">
        <f t="shared" si="1235"/>
        <v>Caladenia ferruginea x pectinata</v>
      </c>
      <c r="P1469"/>
      <c r="AX1469"/>
      <c r="AY1469"/>
    </row>
    <row r="1470" spans="11:51" ht="16.149999999999999" customHeight="1" x14ac:dyDescent="0.25">
      <c r="K1470" s="95">
        <v>1027</v>
      </c>
      <c r="L1470" s="266" t="str">
        <f t="shared" si="1234"/>
        <v>FREE</v>
      </c>
      <c r="M1470" s="267" t="str">
        <f t="shared" si="1235"/>
        <v>FREE</v>
      </c>
      <c r="P1470"/>
      <c r="AX1470"/>
      <c r="AY1470"/>
    </row>
    <row r="1471" spans="11:51" ht="16.149999999999999" customHeight="1" x14ac:dyDescent="0.25">
      <c r="K1471" s="95">
        <v>1028</v>
      </c>
      <c r="L1471" s="266">
        <f t="shared" si="1234"/>
        <v>1028</v>
      </c>
      <c r="M1471" s="267" t="str">
        <f t="shared" si="1235"/>
        <v>Caladenia hopperiana</v>
      </c>
      <c r="P1471"/>
      <c r="AX1471"/>
      <c r="AY1471"/>
    </row>
    <row r="1472" spans="11:51" ht="16.149999999999999" customHeight="1" x14ac:dyDescent="0.25">
      <c r="K1472" s="95">
        <v>1029</v>
      </c>
      <c r="L1472" s="266">
        <f t="shared" si="1234"/>
        <v>1029</v>
      </c>
      <c r="M1472" s="267" t="str">
        <f t="shared" si="1235"/>
        <v>Caladenia x enigma</v>
      </c>
      <c r="P1472"/>
      <c r="AX1472"/>
      <c r="AY1472"/>
    </row>
    <row r="1473" spans="11:51" ht="16.149999999999999" customHeight="1" x14ac:dyDescent="0.25">
      <c r="K1473" s="95">
        <v>1030</v>
      </c>
      <c r="L1473" s="266">
        <f t="shared" si="1234"/>
        <v>1030</v>
      </c>
      <c r="M1473" s="267" t="str">
        <f t="shared" si="1235"/>
        <v>Caladenia hopperiana x longicauda subsp. redacta</v>
      </c>
      <c r="P1473"/>
      <c r="AX1473"/>
      <c r="AY1473"/>
    </row>
    <row r="1474" spans="11:51" ht="16.149999999999999" customHeight="1" x14ac:dyDescent="0.25">
      <c r="K1474" s="95">
        <v>1031</v>
      </c>
      <c r="L1474" s="266">
        <f t="shared" si="1234"/>
        <v>1031</v>
      </c>
      <c r="M1474" s="267" t="str">
        <f t="shared" si="1235"/>
        <v>Caladenia sp.</v>
      </c>
      <c r="P1474"/>
      <c r="AX1474"/>
      <c r="AY1474"/>
    </row>
    <row r="1475" spans="11:51" ht="16.149999999999999" customHeight="1" x14ac:dyDescent="0.25">
      <c r="K1475" s="95">
        <v>1032</v>
      </c>
      <c r="L1475" s="266">
        <f t="shared" si="1234"/>
        <v>1032</v>
      </c>
      <c r="M1475" s="267" t="str">
        <f t="shared" si="1235"/>
        <v>Caladenia attingens x infundibularis</v>
      </c>
      <c r="P1475"/>
      <c r="AX1475"/>
      <c r="AY1475"/>
    </row>
    <row r="1476" spans="11:51" ht="16.149999999999999" customHeight="1" x14ac:dyDescent="0.25">
      <c r="K1476" s="95">
        <v>1033</v>
      </c>
      <c r="L1476" s="266">
        <f t="shared" si="1234"/>
        <v>1033</v>
      </c>
      <c r="M1476" s="267" t="str">
        <f t="shared" si="1235"/>
        <v>Caladenia attingens x longicauda</v>
      </c>
      <c r="P1476"/>
      <c r="AX1476"/>
      <c r="AY1476"/>
    </row>
    <row r="1477" spans="11:51" ht="16.149999999999999" customHeight="1" x14ac:dyDescent="0.25">
      <c r="K1477" s="95">
        <v>1034</v>
      </c>
      <c r="L1477" s="266">
        <f t="shared" si="1234"/>
        <v>1034</v>
      </c>
      <c r="M1477" s="267" t="str">
        <f t="shared" si="1235"/>
        <v>Caladenia brevisura x horistes</v>
      </c>
      <c r="P1477"/>
      <c r="AX1477"/>
      <c r="AY1477"/>
    </row>
    <row r="1478" spans="11:51" ht="16.149999999999999" customHeight="1" x14ac:dyDescent="0.25">
      <c r="K1478" s="95">
        <v>1035</v>
      </c>
      <c r="L1478" s="266">
        <f t="shared" si="1234"/>
        <v>1035</v>
      </c>
      <c r="M1478" s="267" t="str">
        <f t="shared" si="1235"/>
        <v>Caladenia brevisura x polychroma</v>
      </c>
      <c r="P1478"/>
      <c r="AX1478"/>
      <c r="AY1478"/>
    </row>
    <row r="1479" spans="11:51" ht="16.149999999999999" customHeight="1" x14ac:dyDescent="0.25">
      <c r="K1479" s="95">
        <v>1036</v>
      </c>
      <c r="L1479" s="266">
        <f t="shared" si="1234"/>
        <v>1036</v>
      </c>
      <c r="M1479" s="267" t="str">
        <f t="shared" si="1235"/>
        <v>Caladenia cairnsiana x pulchra</v>
      </c>
      <c r="P1479"/>
      <c r="AX1479"/>
      <c r="AY1479"/>
    </row>
    <row r="1480" spans="11:51" ht="16.149999999999999" customHeight="1" x14ac:dyDescent="0.25">
      <c r="K1480" s="95">
        <v>1037</v>
      </c>
      <c r="L1480" s="266">
        <f t="shared" si="1234"/>
        <v>1037</v>
      </c>
      <c r="M1480" s="267" t="str">
        <f t="shared" si="1235"/>
        <v>Caladenia christineae x harringtoniae</v>
      </c>
      <c r="P1480"/>
      <c r="AX1480"/>
      <c r="AY1480"/>
    </row>
    <row r="1481" spans="11:51" ht="16.149999999999999" customHeight="1" x14ac:dyDescent="0.25">
      <c r="K1481" s="95">
        <v>1038</v>
      </c>
      <c r="L1481" s="266">
        <f t="shared" si="1234"/>
        <v>1038</v>
      </c>
      <c r="M1481" s="267" t="str">
        <f t="shared" si="1235"/>
        <v>Caladenia flava subsp. 'late red'</v>
      </c>
      <c r="P1481"/>
      <c r="AX1481"/>
      <c r="AY1481"/>
    </row>
    <row r="1482" spans="11:51" ht="16.149999999999999" customHeight="1" x14ac:dyDescent="0.25">
      <c r="K1482" s="95">
        <v>1039</v>
      </c>
      <c r="L1482" s="266">
        <f t="shared" si="1234"/>
        <v>1039</v>
      </c>
      <c r="M1482" s="267" t="str">
        <f t="shared" si="1235"/>
        <v>Caladenia flava x hirta</v>
      </c>
      <c r="P1482"/>
      <c r="AX1482"/>
      <c r="AY1482"/>
    </row>
    <row r="1483" spans="11:51" ht="16.149999999999999" customHeight="1" x14ac:dyDescent="0.25">
      <c r="K1483" s="95">
        <v>1040</v>
      </c>
      <c r="L1483" s="266">
        <f t="shared" ref="L1483:L1546" si="1236">IFERROR(VLOOKUP(K1483,$L$3:$L$841,1,FALSE),"FREE")</f>
        <v>1040</v>
      </c>
      <c r="M1483" s="267" t="str">
        <f t="shared" ref="M1483:M1546" si="1237">IFERROR(VLOOKUP(K1483,$J$3:$K$841,2,FALSE),"FREE")</f>
        <v>Caladenia flava x nana</v>
      </c>
      <c r="P1483"/>
      <c r="AX1483"/>
      <c r="AY1483"/>
    </row>
    <row r="1484" spans="11:51" ht="16.149999999999999" customHeight="1" x14ac:dyDescent="0.25">
      <c r="K1484" s="95">
        <v>1041</v>
      </c>
      <c r="L1484" s="266">
        <f t="shared" si="1236"/>
        <v>1041</v>
      </c>
      <c r="M1484" s="267" t="str">
        <f t="shared" si="1237"/>
        <v>Caladenia flava x reptans</v>
      </c>
      <c r="P1484"/>
      <c r="AX1484"/>
      <c r="AY1484"/>
    </row>
    <row r="1485" spans="11:51" ht="16.149999999999999" customHeight="1" x14ac:dyDescent="0.25">
      <c r="K1485" s="95">
        <v>1042</v>
      </c>
      <c r="L1485" s="266">
        <f t="shared" si="1236"/>
        <v>1042</v>
      </c>
      <c r="M1485" s="267" t="str">
        <f t="shared" si="1237"/>
        <v>Caladenia x spectabilis</v>
      </c>
      <c r="P1485"/>
      <c r="AX1485"/>
      <c r="AY1485"/>
    </row>
    <row r="1486" spans="11:51" ht="16.149999999999999" customHeight="1" x14ac:dyDescent="0.25">
      <c r="K1486" s="95">
        <v>1043</v>
      </c>
      <c r="L1486" s="266">
        <f t="shared" si="1236"/>
        <v>1043</v>
      </c>
      <c r="M1486" s="267" t="str">
        <f t="shared" si="1237"/>
        <v>Caladenia x triangularis</v>
      </c>
      <c r="P1486"/>
      <c r="AX1486"/>
      <c r="AY1486"/>
    </row>
    <row r="1487" spans="11:51" ht="16.149999999999999" customHeight="1" x14ac:dyDescent="0.25">
      <c r="K1487" s="95">
        <v>1044</v>
      </c>
      <c r="L1487" s="266">
        <f t="shared" si="1236"/>
        <v>1044</v>
      </c>
      <c r="M1487" s="267" t="str">
        <f t="shared" si="1237"/>
        <v>Caladenia hoffmanii x longicauda</v>
      </c>
      <c r="P1487"/>
      <c r="AX1487"/>
      <c r="AY1487"/>
    </row>
    <row r="1488" spans="11:51" ht="16.149999999999999" customHeight="1" x14ac:dyDescent="0.25">
      <c r="K1488" s="95">
        <v>1045</v>
      </c>
      <c r="L1488" s="266">
        <f t="shared" si="1236"/>
        <v>1045</v>
      </c>
      <c r="M1488" s="267" t="str">
        <f t="shared" si="1237"/>
        <v>Caladenia incensum x roei</v>
      </c>
      <c r="P1488"/>
      <c r="AX1488"/>
      <c r="AY1488"/>
    </row>
    <row r="1489" spans="11:51" ht="16.149999999999999" customHeight="1" x14ac:dyDescent="0.25">
      <c r="K1489" s="95">
        <v>1046</v>
      </c>
      <c r="L1489" s="266" t="str">
        <f t="shared" si="1236"/>
        <v>FREE</v>
      </c>
      <c r="M1489" s="267" t="str">
        <f t="shared" si="1237"/>
        <v>FREE</v>
      </c>
      <c r="P1489"/>
      <c r="AX1489"/>
      <c r="AY1489"/>
    </row>
    <row r="1490" spans="11:51" ht="16.149999999999999" customHeight="1" x14ac:dyDescent="0.25">
      <c r="K1490" s="95">
        <v>1047</v>
      </c>
      <c r="L1490" s="266" t="str">
        <f t="shared" si="1236"/>
        <v>FREE</v>
      </c>
      <c r="M1490" s="267" t="str">
        <f t="shared" si="1237"/>
        <v>FREE</v>
      </c>
      <c r="P1490"/>
      <c r="AX1490"/>
      <c r="AY1490"/>
    </row>
    <row r="1491" spans="11:51" ht="16.149999999999999" customHeight="1" x14ac:dyDescent="0.25">
      <c r="K1491" s="95">
        <v>1048</v>
      </c>
      <c r="L1491" s="266">
        <f t="shared" si="1236"/>
        <v>1048</v>
      </c>
      <c r="M1491" s="267" t="str">
        <f t="shared" si="1237"/>
        <v>Caladenia multiclavia x pulchra</v>
      </c>
      <c r="P1491"/>
      <c r="AX1491"/>
      <c r="AY1491"/>
    </row>
    <row r="1492" spans="11:51" ht="16.149999999999999" customHeight="1" x14ac:dyDescent="0.25">
      <c r="K1492" s="95">
        <v>1049</v>
      </c>
      <c r="L1492" s="266">
        <f t="shared" si="1236"/>
        <v>1049</v>
      </c>
      <c r="M1492" s="267" t="str">
        <f t="shared" si="1237"/>
        <v>Caladenia pachychila x vulgata</v>
      </c>
      <c r="P1492"/>
      <c r="AX1492"/>
      <c r="AY1492"/>
    </row>
    <row r="1493" spans="11:51" ht="16.149999999999999" customHeight="1" x14ac:dyDescent="0.25">
      <c r="K1493" s="95">
        <v>1050</v>
      </c>
      <c r="L1493" s="266">
        <f t="shared" si="1236"/>
        <v>1050</v>
      </c>
      <c r="M1493" s="267" t="str">
        <f t="shared" si="1237"/>
        <v>Caladenia radiata x serotina</v>
      </c>
      <c r="P1493"/>
      <c r="AX1493"/>
      <c r="AY1493"/>
    </row>
    <row r="1494" spans="11:51" ht="16.149999999999999" customHeight="1" x14ac:dyDescent="0.25">
      <c r="K1494" s="95">
        <v>1051</v>
      </c>
      <c r="L1494" s="266">
        <f t="shared" si="1236"/>
        <v>1051</v>
      </c>
      <c r="M1494" s="267" t="str">
        <f t="shared" si="1237"/>
        <v>Caladenia remota x roei</v>
      </c>
      <c r="P1494"/>
      <c r="AX1494"/>
      <c r="AY1494"/>
    </row>
    <row r="1495" spans="11:51" ht="16.149999999999999" customHeight="1" x14ac:dyDescent="0.25">
      <c r="K1495" s="95">
        <v>1052</v>
      </c>
      <c r="L1495" s="266" t="str">
        <f t="shared" si="1236"/>
        <v>FREE</v>
      </c>
      <c r="M1495" s="267" t="str">
        <f t="shared" si="1237"/>
        <v>FREE</v>
      </c>
      <c r="P1495"/>
      <c r="AX1495"/>
      <c r="AY1495"/>
    </row>
    <row r="1496" spans="11:51" ht="16.149999999999999" customHeight="1" x14ac:dyDescent="0.25">
      <c r="K1496" s="95">
        <v>1053</v>
      </c>
      <c r="L1496" s="266">
        <f t="shared" si="1236"/>
        <v>1053</v>
      </c>
      <c r="M1496" s="267" t="str">
        <f t="shared" si="1237"/>
        <v>Caladenia x cala</v>
      </c>
      <c r="P1496"/>
      <c r="AX1496"/>
      <c r="AY1496"/>
    </row>
    <row r="1497" spans="11:51" ht="16.149999999999999" customHeight="1" x14ac:dyDescent="0.25">
      <c r="K1497" s="95">
        <v>1054</v>
      </c>
      <c r="L1497" s="266">
        <f t="shared" si="1236"/>
        <v>1054</v>
      </c>
      <c r="M1497" s="267" t="str">
        <f t="shared" si="1237"/>
        <v>Caladenia x coactescens</v>
      </c>
      <c r="P1497"/>
      <c r="AX1497"/>
      <c r="AY1497"/>
    </row>
    <row r="1498" spans="11:51" ht="16.149999999999999" customHeight="1" x14ac:dyDescent="0.25">
      <c r="K1498" s="95">
        <v>1055</v>
      </c>
      <c r="L1498" s="266">
        <f t="shared" si="1236"/>
        <v>1055</v>
      </c>
      <c r="M1498" s="267" t="str">
        <f t="shared" si="1237"/>
        <v>Caladenia x ericksoniae</v>
      </c>
      <c r="P1498"/>
      <c r="AX1498"/>
      <c r="AY1498"/>
    </row>
    <row r="1499" spans="11:51" ht="16.149999999999999" customHeight="1" x14ac:dyDescent="0.25">
      <c r="K1499" s="95">
        <v>1056</v>
      </c>
      <c r="L1499" s="266" t="str">
        <f t="shared" si="1236"/>
        <v>FREE</v>
      </c>
      <c r="M1499" s="267" t="str">
        <f t="shared" si="1237"/>
        <v>FREE</v>
      </c>
      <c r="P1499"/>
      <c r="AX1499"/>
      <c r="AY1499"/>
    </row>
    <row r="1500" spans="11:51" ht="16.149999999999999" customHeight="1" x14ac:dyDescent="0.25">
      <c r="K1500" s="95">
        <v>1057</v>
      </c>
      <c r="L1500" s="266">
        <f t="shared" si="1236"/>
        <v>1057</v>
      </c>
      <c r="M1500" s="267" t="str">
        <f t="shared" si="1237"/>
        <v>Caladenia x hypata</v>
      </c>
      <c r="P1500"/>
      <c r="AX1500"/>
      <c r="AY1500"/>
    </row>
    <row r="1501" spans="11:51" ht="16.149999999999999" customHeight="1" x14ac:dyDescent="0.25">
      <c r="K1501" s="95">
        <v>1058</v>
      </c>
      <c r="L1501" s="266">
        <f t="shared" si="1236"/>
        <v>1058</v>
      </c>
      <c r="M1501" s="267" t="str">
        <f t="shared" si="1237"/>
        <v>Caladenia x idiastes</v>
      </c>
      <c r="P1501"/>
      <c r="AX1501"/>
      <c r="AY1501"/>
    </row>
    <row r="1502" spans="11:51" ht="16.149999999999999" customHeight="1" x14ac:dyDescent="0.25">
      <c r="K1502" s="95">
        <v>1059</v>
      </c>
      <c r="L1502" s="266">
        <f t="shared" si="1236"/>
        <v>1059</v>
      </c>
      <c r="M1502" s="267" t="str">
        <f t="shared" si="1237"/>
        <v>Caladenia x resupina</v>
      </c>
      <c r="P1502"/>
      <c r="AX1502"/>
      <c r="AY1502"/>
    </row>
    <row r="1503" spans="11:51" ht="16.149999999999999" customHeight="1" x14ac:dyDescent="0.25">
      <c r="K1503" s="95">
        <v>1060</v>
      </c>
      <c r="L1503" s="266">
        <f t="shared" si="1236"/>
        <v>1060</v>
      </c>
      <c r="M1503" s="267" t="str">
        <f t="shared" si="1237"/>
        <v>Calochilus kimberleyensis</v>
      </c>
      <c r="P1503"/>
      <c r="AX1503"/>
      <c r="AY1503"/>
    </row>
    <row r="1504" spans="11:51" ht="16.149999999999999" customHeight="1" x14ac:dyDescent="0.25">
      <c r="K1504" s="95">
        <v>1061</v>
      </c>
      <c r="L1504" s="266" t="str">
        <f t="shared" si="1236"/>
        <v>FREE</v>
      </c>
      <c r="M1504" s="267" t="str">
        <f t="shared" si="1237"/>
        <v>FREE</v>
      </c>
      <c r="P1504"/>
      <c r="AX1504"/>
      <c r="AY1504"/>
    </row>
    <row r="1505" spans="11:51" ht="16.149999999999999" customHeight="1" x14ac:dyDescent="0.25">
      <c r="K1505" s="95">
        <v>1062</v>
      </c>
      <c r="L1505" s="266">
        <f t="shared" si="1236"/>
        <v>1062</v>
      </c>
      <c r="M1505" s="267" t="str">
        <f t="shared" si="1237"/>
        <v>Calochilus sp. 'Boyup Brook'</v>
      </c>
      <c r="P1505"/>
      <c r="AX1505"/>
      <c r="AY1505"/>
    </row>
    <row r="1506" spans="11:51" ht="16.149999999999999" customHeight="1" x14ac:dyDescent="0.25">
      <c r="K1506" s="95">
        <v>1063</v>
      </c>
      <c r="L1506" s="266" t="str">
        <f t="shared" si="1236"/>
        <v>FREE</v>
      </c>
      <c r="M1506" s="267" t="str">
        <f t="shared" si="1237"/>
        <v>FREE</v>
      </c>
      <c r="P1506"/>
      <c r="AX1506"/>
      <c r="AY1506"/>
    </row>
    <row r="1507" spans="11:51" ht="16.149999999999999" customHeight="1" x14ac:dyDescent="0.25">
      <c r="K1507" s="95">
        <v>1064</v>
      </c>
      <c r="L1507" s="266">
        <f t="shared" si="1236"/>
        <v>1064</v>
      </c>
      <c r="M1507" s="267" t="str">
        <f t="shared" si="1237"/>
        <v>Corybas z.sp. 'Hamersley Inlet'</v>
      </c>
      <c r="P1507"/>
      <c r="AX1507"/>
      <c r="AY1507"/>
    </row>
    <row r="1508" spans="11:51" ht="16.149999999999999" customHeight="1" x14ac:dyDescent="0.25">
      <c r="K1508" s="95">
        <v>1065</v>
      </c>
      <c r="L1508" s="266">
        <f t="shared" si="1236"/>
        <v>1065</v>
      </c>
      <c r="M1508" s="267" t="str">
        <f t="shared" si="1237"/>
        <v>Cyanicula sp. 'Dale'</v>
      </c>
      <c r="P1508"/>
      <c r="AX1508"/>
      <c r="AY1508"/>
    </row>
    <row r="1509" spans="11:51" ht="16.149999999999999" customHeight="1" x14ac:dyDescent="0.25">
      <c r="K1509" s="95">
        <v>1066</v>
      </c>
      <c r="L1509" s="266" t="str">
        <f t="shared" si="1236"/>
        <v>FREE</v>
      </c>
      <c r="M1509" s="267" t="str">
        <f t="shared" si="1237"/>
        <v>FREE</v>
      </c>
      <c r="P1509"/>
      <c r="AX1509"/>
      <c r="AY1509"/>
    </row>
    <row r="1510" spans="11:51" ht="16.149999999999999" customHeight="1" x14ac:dyDescent="0.25">
      <c r="K1510" s="95">
        <v>1067</v>
      </c>
      <c r="L1510" s="266">
        <f t="shared" si="1236"/>
        <v>1067</v>
      </c>
      <c r="M1510" s="267" t="str">
        <f t="shared" si="1237"/>
        <v>Cyrtostylis sp. 'Cape Naturaliste'</v>
      </c>
      <c r="P1510"/>
      <c r="AX1510"/>
      <c r="AY1510"/>
    </row>
    <row r="1511" spans="11:51" ht="16.149999999999999" customHeight="1" x14ac:dyDescent="0.25">
      <c r="K1511" s="95">
        <v>1068</v>
      </c>
      <c r="L1511" s="266" t="str">
        <f t="shared" si="1236"/>
        <v>FREE</v>
      </c>
      <c r="M1511" s="267" t="str">
        <f t="shared" si="1237"/>
        <v>FREE</v>
      </c>
      <c r="P1511"/>
      <c r="AX1511"/>
      <c r="AY1511"/>
    </row>
    <row r="1512" spans="11:51" ht="16.149999999999999" customHeight="1" x14ac:dyDescent="0.25">
      <c r="K1512" s="95">
        <v>1069</v>
      </c>
      <c r="L1512" s="266" t="str">
        <f t="shared" si="1236"/>
        <v>FREE</v>
      </c>
      <c r="M1512" s="267" t="str">
        <f t="shared" si="1237"/>
        <v>FREE</v>
      </c>
      <c r="P1512"/>
      <c r="AX1512"/>
      <c r="AY1512"/>
    </row>
    <row r="1513" spans="11:51" ht="16.149999999999999" customHeight="1" x14ac:dyDescent="0.25">
      <c r="K1513" s="95">
        <v>1070</v>
      </c>
      <c r="L1513" s="266">
        <f t="shared" si="1236"/>
        <v>1070</v>
      </c>
      <c r="M1513" s="267" t="str">
        <f t="shared" si="1237"/>
        <v>Diuris segregata</v>
      </c>
      <c r="P1513"/>
      <c r="AX1513"/>
      <c r="AY1513"/>
    </row>
    <row r="1514" spans="11:51" ht="16.149999999999999" customHeight="1" x14ac:dyDescent="0.25">
      <c r="K1514" s="95">
        <v>1071</v>
      </c>
      <c r="L1514" s="266" t="str">
        <f t="shared" si="1236"/>
        <v>FREE</v>
      </c>
      <c r="M1514" s="267" t="str">
        <f t="shared" si="1237"/>
        <v>FREE</v>
      </c>
      <c r="P1514"/>
      <c r="AX1514"/>
      <c r="AY1514"/>
    </row>
    <row r="1515" spans="11:51" ht="16.149999999999999" customHeight="1" x14ac:dyDescent="0.25">
      <c r="K1515" s="95">
        <v>1072</v>
      </c>
      <c r="L1515" s="266" t="str">
        <f t="shared" si="1236"/>
        <v>FREE</v>
      </c>
      <c r="M1515" s="267" t="str">
        <f t="shared" si="1237"/>
        <v>FREE</v>
      </c>
      <c r="P1515"/>
      <c r="AX1515"/>
      <c r="AY1515"/>
    </row>
    <row r="1516" spans="11:51" ht="16.149999999999999" customHeight="1" x14ac:dyDescent="0.25">
      <c r="K1516" s="95">
        <v>1073</v>
      </c>
      <c r="L1516" s="266" t="str">
        <f t="shared" si="1236"/>
        <v>FREE</v>
      </c>
      <c r="M1516" s="267" t="str">
        <f t="shared" si="1237"/>
        <v>FREE</v>
      </c>
      <c r="P1516"/>
      <c r="AX1516"/>
      <c r="AY1516"/>
    </row>
    <row r="1517" spans="11:51" ht="16.149999999999999" customHeight="1" x14ac:dyDescent="0.25">
      <c r="K1517" s="95">
        <v>1074</v>
      </c>
      <c r="L1517" s="266" t="str">
        <f t="shared" si="1236"/>
        <v>FREE</v>
      </c>
      <c r="M1517" s="267" t="str">
        <f t="shared" si="1237"/>
        <v>FREE</v>
      </c>
      <c r="P1517"/>
      <c r="AX1517"/>
      <c r="AY1517"/>
    </row>
    <row r="1518" spans="11:51" ht="16.149999999999999" customHeight="1" x14ac:dyDescent="0.25">
      <c r="K1518" s="95">
        <v>1075</v>
      </c>
      <c r="L1518" s="266">
        <f t="shared" si="1236"/>
        <v>1075</v>
      </c>
      <c r="M1518" s="267" t="str">
        <f t="shared" si="1237"/>
        <v>Elythranthera x intermedia</v>
      </c>
      <c r="P1518"/>
      <c r="AX1518"/>
      <c r="AY1518"/>
    </row>
    <row r="1519" spans="11:51" ht="16.149999999999999" customHeight="1" x14ac:dyDescent="0.25">
      <c r="K1519" s="95">
        <v>1076</v>
      </c>
      <c r="L1519" s="266">
        <f t="shared" si="1236"/>
        <v>1076</v>
      </c>
      <c r="M1519" s="267" t="str">
        <f t="shared" si="1237"/>
        <v>Eriochilus dilatatus subsp. brevifolius</v>
      </c>
      <c r="P1519"/>
      <c r="AX1519"/>
      <c r="AY1519"/>
    </row>
    <row r="1520" spans="11:51" ht="16.149999999999999" customHeight="1" x14ac:dyDescent="0.25">
      <c r="K1520" s="95">
        <v>1077</v>
      </c>
      <c r="L1520" s="266">
        <f t="shared" si="1236"/>
        <v>1077</v>
      </c>
      <c r="M1520" s="267" t="str">
        <f t="shared" si="1237"/>
        <v>Eriochilus dilatatus subsp. orientalis</v>
      </c>
      <c r="P1520"/>
      <c r="AX1520"/>
      <c r="AY1520"/>
    </row>
    <row r="1521" spans="11:51" ht="16.149999999999999" customHeight="1" x14ac:dyDescent="0.25">
      <c r="K1521" s="95">
        <v>1078</v>
      </c>
      <c r="L1521" s="266">
        <f t="shared" si="1236"/>
        <v>1078</v>
      </c>
      <c r="M1521" s="267" t="str">
        <f t="shared" si="1237"/>
        <v>Paracaleana alcockii</v>
      </c>
      <c r="P1521"/>
      <c r="AX1521"/>
      <c r="AY1521"/>
    </row>
    <row r="1522" spans="11:51" ht="16.149999999999999" customHeight="1" x14ac:dyDescent="0.25">
      <c r="K1522" s="95">
        <v>1079</v>
      </c>
      <c r="L1522" s="266">
        <f t="shared" si="1236"/>
        <v>1079</v>
      </c>
      <c r="M1522" s="267" t="str">
        <f t="shared" si="1237"/>
        <v>Thelymitra frenchii</v>
      </c>
      <c r="P1522"/>
      <c r="AX1522"/>
      <c r="AY1522"/>
    </row>
    <row r="1523" spans="11:51" ht="16.149999999999999" customHeight="1" x14ac:dyDescent="0.25">
      <c r="K1523" s="95">
        <v>1080</v>
      </c>
      <c r="L1523" s="266">
        <f t="shared" si="1236"/>
        <v>1080</v>
      </c>
      <c r="M1523" s="267" t="str">
        <f t="shared" si="1237"/>
        <v>Thelymitra sp. 'Denmark'</v>
      </c>
      <c r="P1523"/>
      <c r="AX1523"/>
      <c r="AY1523"/>
    </row>
    <row r="1524" spans="11:51" ht="16.149999999999999" customHeight="1" x14ac:dyDescent="0.25">
      <c r="K1524" s="95">
        <v>1081</v>
      </c>
      <c r="L1524" s="266">
        <f t="shared" si="1236"/>
        <v>1081</v>
      </c>
      <c r="M1524" s="267" t="str">
        <f t="shared" si="1237"/>
        <v>Thelymitra sp. 'Ongerup'</v>
      </c>
      <c r="P1524"/>
      <c r="AX1524"/>
      <c r="AY1524"/>
    </row>
    <row r="1525" spans="11:51" ht="16.149999999999999" customHeight="1" x14ac:dyDescent="0.25">
      <c r="K1525" s="95">
        <v>1082</v>
      </c>
      <c r="L1525" s="266">
        <f t="shared" si="1236"/>
        <v>1082</v>
      </c>
      <c r="M1525" s="267" t="str">
        <f t="shared" si="1237"/>
        <v>Thelymitra uliginosa</v>
      </c>
      <c r="P1525"/>
      <c r="AX1525"/>
      <c r="AY1525"/>
    </row>
    <row r="1526" spans="11:51" ht="16.149999999999999" customHeight="1" x14ac:dyDescent="0.25">
      <c r="K1526" s="95">
        <v>1083</v>
      </c>
      <c r="L1526" s="266" t="str">
        <f t="shared" si="1236"/>
        <v>FREE</v>
      </c>
      <c r="M1526" s="267" t="str">
        <f t="shared" si="1237"/>
        <v>FREE</v>
      </c>
      <c r="P1526"/>
      <c r="AX1526"/>
      <c r="AY1526"/>
    </row>
    <row r="1527" spans="11:51" ht="16.149999999999999" customHeight="1" x14ac:dyDescent="0.25">
      <c r="K1527" s="95">
        <v>1084</v>
      </c>
      <c r="L1527" s="266">
        <f t="shared" si="1236"/>
        <v>1084</v>
      </c>
      <c r="M1527" s="267" t="str">
        <f t="shared" si="1237"/>
        <v>Thelymitra sp. 'Murchison'</v>
      </c>
      <c r="P1527"/>
      <c r="AX1527"/>
      <c r="AY1527"/>
    </row>
    <row r="1528" spans="11:51" ht="16.149999999999999" customHeight="1" x14ac:dyDescent="0.25">
      <c r="K1528" s="95">
        <v>1085</v>
      </c>
      <c r="L1528" s="266">
        <f t="shared" si="1236"/>
        <v>1085</v>
      </c>
      <c r="M1528" s="267" t="str">
        <f t="shared" si="1237"/>
        <v>Caladenia x hopperi</v>
      </c>
      <c r="P1528"/>
      <c r="AX1528"/>
      <c r="AY1528"/>
    </row>
    <row r="1529" spans="11:51" ht="16.149999999999999" customHeight="1" x14ac:dyDescent="0.25">
      <c r="K1529" s="95">
        <v>1086</v>
      </c>
      <c r="L1529" s="266">
        <f t="shared" si="1236"/>
        <v>1086</v>
      </c>
      <c r="M1529" s="267" t="str">
        <f t="shared" si="1237"/>
        <v>Thelymitra antennifera x petrophila</v>
      </c>
      <c r="P1529"/>
      <c r="AX1529"/>
      <c r="AY1529"/>
    </row>
    <row r="1530" spans="11:51" ht="16.149999999999999" customHeight="1" x14ac:dyDescent="0.25">
      <c r="K1530" s="95">
        <v>1087</v>
      </c>
      <c r="L1530" s="266">
        <f t="shared" si="1236"/>
        <v>1087</v>
      </c>
      <c r="M1530" s="267" t="str">
        <f t="shared" si="1237"/>
        <v>Thelymitra antennifera x maculata</v>
      </c>
      <c r="P1530"/>
      <c r="AX1530"/>
      <c r="AY1530"/>
    </row>
    <row r="1531" spans="11:51" ht="16.149999999999999" customHeight="1" x14ac:dyDescent="0.25">
      <c r="K1531" s="95">
        <v>1088</v>
      </c>
      <c r="L1531" s="266">
        <f t="shared" si="1236"/>
        <v>1088</v>
      </c>
      <c r="M1531" s="267" t="str">
        <f t="shared" si="1237"/>
        <v>Thelymitra antennifera x vulgaris</v>
      </c>
      <c r="P1531"/>
      <c r="AX1531"/>
      <c r="AY1531"/>
    </row>
    <row r="1532" spans="11:51" ht="16.149999999999999" customHeight="1" x14ac:dyDescent="0.25">
      <c r="K1532" s="95">
        <v>1089</v>
      </c>
      <c r="L1532" s="266">
        <f t="shared" si="1236"/>
        <v>1089</v>
      </c>
      <c r="M1532" s="267" t="str">
        <f t="shared" si="1237"/>
        <v>Thelymitra benthaminana x macrophylla</v>
      </c>
      <c r="P1532"/>
      <c r="AX1532"/>
      <c r="AY1532"/>
    </row>
    <row r="1533" spans="11:51" ht="16.149999999999999" customHeight="1" x14ac:dyDescent="0.25">
      <c r="K1533" s="95">
        <v>1090</v>
      </c>
      <c r="L1533" s="266" t="str">
        <f t="shared" si="1236"/>
        <v>FREE</v>
      </c>
      <c r="M1533" s="267" t="str">
        <f t="shared" si="1237"/>
        <v>FREE</v>
      </c>
      <c r="P1533"/>
      <c r="AX1533"/>
      <c r="AY1533"/>
    </row>
    <row r="1534" spans="11:51" ht="16.149999999999999" customHeight="1" x14ac:dyDescent="0.25">
      <c r="K1534" s="95">
        <v>1091</v>
      </c>
      <c r="L1534" s="266" t="str">
        <f t="shared" si="1236"/>
        <v>FREE</v>
      </c>
      <c r="M1534" s="267" t="str">
        <f t="shared" si="1237"/>
        <v>FREE</v>
      </c>
      <c r="P1534"/>
      <c r="AX1534"/>
      <c r="AY1534"/>
    </row>
    <row r="1535" spans="11:51" ht="16.149999999999999" customHeight="1" x14ac:dyDescent="0.25">
      <c r="K1535" s="95">
        <v>1092</v>
      </c>
      <c r="L1535" s="266">
        <f t="shared" si="1236"/>
        <v>1092</v>
      </c>
      <c r="M1535" s="267" t="str">
        <f t="shared" si="1237"/>
        <v>Microtis cupularis</v>
      </c>
      <c r="P1535"/>
      <c r="AX1535"/>
      <c r="AY1535"/>
    </row>
    <row r="1536" spans="11:51" ht="16.149999999999999" customHeight="1" x14ac:dyDescent="0.25">
      <c r="K1536" s="95">
        <v>1093</v>
      </c>
      <c r="L1536" s="266">
        <f t="shared" si="1236"/>
        <v>1093</v>
      </c>
      <c r="M1536" s="267" t="str">
        <f t="shared" si="1237"/>
        <v>Microtis eremicola</v>
      </c>
      <c r="P1536"/>
      <c r="AX1536"/>
      <c r="AY1536"/>
    </row>
    <row r="1537" spans="11:51" ht="16.149999999999999" customHeight="1" x14ac:dyDescent="0.25">
      <c r="K1537" s="95">
        <v>1094</v>
      </c>
      <c r="L1537" s="266" t="str">
        <f t="shared" si="1236"/>
        <v>FREE</v>
      </c>
      <c r="M1537" s="267" t="str">
        <f t="shared" si="1237"/>
        <v>FREE</v>
      </c>
      <c r="P1537" s="268"/>
      <c r="AX1537" s="268" t="s">
        <v>685</v>
      </c>
      <c r="AY1537" s="268"/>
    </row>
    <row r="1538" spans="11:51" ht="16.149999999999999" customHeight="1" x14ac:dyDescent="0.25">
      <c r="K1538" s="95">
        <v>1095</v>
      </c>
      <c r="L1538" s="266">
        <f t="shared" si="1236"/>
        <v>1095</v>
      </c>
      <c r="M1538" s="267" t="str">
        <f t="shared" si="1237"/>
        <v>Prasophyllum sp. 'Brookton Highway'</v>
      </c>
      <c r="P1538" s="362"/>
      <c r="AX1538" s="362"/>
      <c r="AY1538" s="362"/>
    </row>
    <row r="1539" spans="11:51" ht="16.149999999999999" customHeight="1" x14ac:dyDescent="0.25">
      <c r="K1539" s="95">
        <v>1096</v>
      </c>
      <c r="L1539" s="266" t="str">
        <f t="shared" si="1236"/>
        <v>FREE</v>
      </c>
      <c r="M1539" s="267" t="str">
        <f t="shared" si="1237"/>
        <v>FREE</v>
      </c>
      <c r="P1539" s="372"/>
      <c r="AX1539" s="372"/>
      <c r="AY1539" s="372"/>
    </row>
    <row r="1540" spans="11:51" ht="16.149999999999999" customHeight="1" x14ac:dyDescent="0.25">
      <c r="K1540" s="95">
        <v>1097</v>
      </c>
      <c r="L1540" s="266" t="str">
        <f t="shared" si="1236"/>
        <v>FREE</v>
      </c>
      <c r="M1540" s="267" t="str">
        <f t="shared" si="1237"/>
        <v>FREE</v>
      </c>
      <c r="P1540" s="372"/>
      <c r="AX1540" s="372"/>
      <c r="AY1540" s="372"/>
    </row>
    <row r="1541" spans="11:51" ht="16.149999999999999" customHeight="1" x14ac:dyDescent="0.25">
      <c r="K1541" s="95">
        <v>1098</v>
      </c>
      <c r="L1541" s="266" t="str">
        <f t="shared" si="1236"/>
        <v>FREE</v>
      </c>
      <c r="M1541" s="267" t="str">
        <f t="shared" si="1237"/>
        <v>FREE</v>
      </c>
      <c r="P1541" s="362"/>
      <c r="AX1541" s="362"/>
      <c r="AY1541" s="362"/>
    </row>
    <row r="1542" spans="11:51" ht="16.149999999999999" customHeight="1" x14ac:dyDescent="0.25">
      <c r="K1542" s="95">
        <v>1099</v>
      </c>
      <c r="L1542" s="266" t="str">
        <f t="shared" si="1236"/>
        <v>FREE</v>
      </c>
      <c r="M1542" s="267" t="str">
        <f t="shared" si="1237"/>
        <v>FREE</v>
      </c>
      <c r="P1542" s="372"/>
      <c r="AX1542" s="372"/>
      <c r="AY1542" s="372"/>
    </row>
    <row r="1543" spans="11:51" ht="16.149999999999999" customHeight="1" x14ac:dyDescent="0.25">
      <c r="K1543" s="95">
        <v>1100</v>
      </c>
      <c r="L1543" s="266" t="str">
        <f t="shared" si="1236"/>
        <v>FREE</v>
      </c>
      <c r="M1543" s="267" t="str">
        <f t="shared" si="1237"/>
        <v>FREE</v>
      </c>
      <c r="P1543" s="362"/>
      <c r="AX1543" s="362"/>
      <c r="AY1543" s="362"/>
    </row>
    <row r="1544" spans="11:51" ht="16.149999999999999" customHeight="1" x14ac:dyDescent="0.25">
      <c r="K1544" s="95">
        <v>1101</v>
      </c>
      <c r="L1544" s="266">
        <f t="shared" si="1236"/>
        <v>1101</v>
      </c>
      <c r="M1544" s="267" t="str">
        <f t="shared" si="1237"/>
        <v>Paracaleana gracilicordata</v>
      </c>
      <c r="P1544" s="372"/>
      <c r="AX1544" s="372"/>
      <c r="AY1544" s="372"/>
    </row>
    <row r="1545" spans="11:51" ht="16.149999999999999" customHeight="1" x14ac:dyDescent="0.25">
      <c r="K1545" s="95">
        <v>1102</v>
      </c>
      <c r="L1545" s="266">
        <f t="shared" si="1236"/>
        <v>1102</v>
      </c>
      <c r="M1545" s="267" t="str">
        <f t="shared" si="1237"/>
        <v>Paracaleana granitica</v>
      </c>
      <c r="P1545" s="266"/>
      <c r="AX1545" s="266"/>
      <c r="AY1545" s="266"/>
    </row>
    <row r="1546" spans="11:51" ht="16.149999999999999" customHeight="1" x14ac:dyDescent="0.25">
      <c r="K1546" s="95">
        <v>1103</v>
      </c>
      <c r="L1546" s="266" t="str">
        <f t="shared" si="1236"/>
        <v>FREE</v>
      </c>
      <c r="M1546" s="267" t="str">
        <f t="shared" si="1237"/>
        <v>FREE</v>
      </c>
      <c r="P1546" s="266"/>
      <c r="AX1546" s="266"/>
      <c r="AY1546" s="266"/>
    </row>
    <row r="1547" spans="11:51" ht="16.149999999999999" customHeight="1" x14ac:dyDescent="0.25">
      <c r="K1547" s="95">
        <v>1104</v>
      </c>
      <c r="L1547" s="266" t="str">
        <f t="shared" ref="L1547:L1610" si="1238">IFERROR(VLOOKUP(K1547,$L$3:$L$841,1,FALSE),"FREE")</f>
        <v>FREE</v>
      </c>
      <c r="M1547" s="267" t="str">
        <f t="shared" ref="M1547:M1610" si="1239">IFERROR(VLOOKUP(K1547,$J$3:$K$841,2,FALSE),"FREE")</f>
        <v>FREE</v>
      </c>
      <c r="P1547" s="266"/>
      <c r="AX1547" s="266"/>
      <c r="AY1547" s="266"/>
    </row>
    <row r="1548" spans="11:51" ht="16.149999999999999" customHeight="1" x14ac:dyDescent="0.25">
      <c r="K1548" s="95">
        <v>1105</v>
      </c>
      <c r="L1548" s="266">
        <f t="shared" si="1238"/>
        <v>1105</v>
      </c>
      <c r="M1548" s="267" t="str">
        <f t="shared" si="1239"/>
        <v>Pterostylis timothyi</v>
      </c>
      <c r="P1548" s="266"/>
      <c r="AX1548" s="266"/>
      <c r="AY1548" s="266"/>
    </row>
    <row r="1549" spans="11:51" ht="16.149999999999999" customHeight="1" x14ac:dyDescent="0.25">
      <c r="K1549" s="95">
        <v>1106</v>
      </c>
      <c r="L1549" s="266">
        <f t="shared" si="1238"/>
        <v>1106</v>
      </c>
      <c r="M1549" s="267" t="str">
        <f t="shared" si="1239"/>
        <v>Pterostylis z.sp. 'bloated snail'</v>
      </c>
      <c r="P1549" s="266"/>
      <c r="AX1549" s="266"/>
      <c r="AY1549" s="266"/>
    </row>
    <row r="1550" spans="11:51" ht="16.149999999999999" customHeight="1" x14ac:dyDescent="0.25">
      <c r="K1550" s="95">
        <v>1107</v>
      </c>
      <c r="L1550" s="266">
        <f t="shared" si="1238"/>
        <v>1107</v>
      </c>
      <c r="M1550" s="267" t="str">
        <f t="shared" si="1239"/>
        <v>Pterostylis platypetala</v>
      </c>
      <c r="P1550" s="266"/>
      <c r="AX1550" s="266"/>
      <c r="AY1550" s="266"/>
    </row>
    <row r="1551" spans="11:51" ht="16.149999999999999" customHeight="1" x14ac:dyDescent="0.25">
      <c r="K1551" s="95">
        <v>1108</v>
      </c>
      <c r="L1551" s="266">
        <f t="shared" si="1238"/>
        <v>1108</v>
      </c>
      <c r="M1551" s="267" t="str">
        <f t="shared" si="1239"/>
        <v>Pterostylis z.sp. 'chocolate' rufous</v>
      </c>
      <c r="P1551" s="266"/>
      <c r="AX1551" s="266"/>
      <c r="AY1551" s="266"/>
    </row>
    <row r="1552" spans="11:51" ht="16.149999999999999" customHeight="1" x14ac:dyDescent="0.25">
      <c r="K1552" s="95">
        <v>1109</v>
      </c>
      <c r="L1552" s="266" t="str">
        <f t="shared" si="1238"/>
        <v>FREE</v>
      </c>
      <c r="M1552" s="267" t="str">
        <f t="shared" si="1239"/>
        <v>FREE</v>
      </c>
      <c r="P1552" s="266"/>
      <c r="AX1552" s="266"/>
      <c r="AY1552" s="266"/>
    </row>
    <row r="1553" spans="11:51" ht="16.149999999999999" customHeight="1" x14ac:dyDescent="0.25">
      <c r="K1553" s="95">
        <v>1110</v>
      </c>
      <c r="L1553" s="266" t="str">
        <f t="shared" si="1238"/>
        <v>FREE</v>
      </c>
      <c r="M1553" s="267" t="str">
        <f t="shared" si="1239"/>
        <v>FREE</v>
      </c>
      <c r="P1553" s="266"/>
      <c r="AX1553" s="266"/>
      <c r="AY1553" s="266"/>
    </row>
    <row r="1554" spans="11:51" ht="16.149999999999999" customHeight="1" x14ac:dyDescent="0.25">
      <c r="K1554" s="95">
        <v>1111</v>
      </c>
      <c r="L1554" s="266">
        <f t="shared" si="1238"/>
        <v>1111</v>
      </c>
      <c r="M1554" s="267" t="str">
        <f t="shared" si="1239"/>
        <v>Pterostylis sp. 'northern'</v>
      </c>
      <c r="P1554" s="266"/>
      <c r="AX1554" s="266"/>
      <c r="AY1554" s="266"/>
    </row>
    <row r="1555" spans="11:51" ht="16.149999999999999" customHeight="1" x14ac:dyDescent="0.25">
      <c r="K1555" s="95">
        <v>1112</v>
      </c>
      <c r="L1555" s="266" t="str">
        <f t="shared" si="1238"/>
        <v>FREE</v>
      </c>
      <c r="M1555" s="267" t="str">
        <f t="shared" si="1239"/>
        <v>FREE</v>
      </c>
      <c r="P1555" s="266"/>
      <c r="AX1555" s="266"/>
      <c r="AY1555" s="266"/>
    </row>
    <row r="1556" spans="11:51" ht="16.149999999999999" customHeight="1" x14ac:dyDescent="0.25">
      <c r="K1556" s="95">
        <v>1113</v>
      </c>
      <c r="L1556" s="266" t="str">
        <f t="shared" si="1238"/>
        <v>FREE</v>
      </c>
      <c r="M1556" s="267" t="str">
        <f t="shared" si="1239"/>
        <v>FREE</v>
      </c>
      <c r="P1556" s="266"/>
      <c r="AX1556" s="266"/>
      <c r="AY1556" s="266"/>
    </row>
    <row r="1557" spans="11:51" ht="16.149999999999999" customHeight="1" x14ac:dyDescent="0.25">
      <c r="K1557" s="95">
        <v>1114</v>
      </c>
      <c r="L1557" s="266" t="str">
        <f t="shared" si="1238"/>
        <v>FREE</v>
      </c>
      <c r="M1557" s="267" t="str">
        <f t="shared" si="1239"/>
        <v>FREE</v>
      </c>
      <c r="P1557" s="266"/>
      <c r="AX1557" s="266"/>
      <c r="AY1557" s="266"/>
    </row>
    <row r="1558" spans="11:51" ht="16.149999999999999" customHeight="1" x14ac:dyDescent="0.25">
      <c r="K1558" s="95">
        <v>1115</v>
      </c>
      <c r="L1558" s="266" t="str">
        <f t="shared" si="1238"/>
        <v>FREE</v>
      </c>
      <c r="M1558" s="267" t="str">
        <f t="shared" si="1239"/>
        <v>FREE</v>
      </c>
      <c r="P1558" s="266"/>
      <c r="AX1558" s="266"/>
      <c r="AY1558" s="266"/>
    </row>
    <row r="1559" spans="11:51" ht="16.149999999999999" customHeight="1" x14ac:dyDescent="0.25">
      <c r="K1559" s="95">
        <v>1116</v>
      </c>
      <c r="L1559" s="266" t="str">
        <f t="shared" si="1238"/>
        <v>FREE</v>
      </c>
      <c r="M1559" s="267" t="str">
        <f t="shared" si="1239"/>
        <v>FREE</v>
      </c>
      <c r="P1559" s="266"/>
      <c r="AX1559" s="266"/>
      <c r="AY1559" s="266"/>
    </row>
    <row r="1560" spans="11:51" ht="16.149999999999999" customHeight="1" x14ac:dyDescent="0.25">
      <c r="K1560" s="95">
        <v>1117</v>
      </c>
      <c r="L1560" s="266">
        <f t="shared" si="1238"/>
        <v>1117</v>
      </c>
      <c r="M1560" s="267" t="str">
        <f t="shared" si="1239"/>
        <v>Pterostylis virens</v>
      </c>
      <c r="P1560" s="266"/>
      <c r="AX1560" s="266"/>
      <c r="AY1560" s="266"/>
    </row>
    <row r="1561" spans="11:51" ht="16.149999999999999" customHeight="1" x14ac:dyDescent="0.25">
      <c r="K1561" s="95">
        <v>1118</v>
      </c>
      <c r="L1561" s="266">
        <f t="shared" si="1238"/>
        <v>1118</v>
      </c>
      <c r="M1561" s="267" t="str">
        <f t="shared" si="1239"/>
        <v>Pterostylis sp. 'Murchison'</v>
      </c>
      <c r="P1561" s="266"/>
      <c r="AX1561" s="266"/>
      <c r="AY1561" s="266"/>
    </row>
    <row r="1562" spans="11:51" ht="16.149999999999999" customHeight="1" x14ac:dyDescent="0.25">
      <c r="K1562" s="95">
        <v>1119</v>
      </c>
      <c r="L1562" s="266">
        <f t="shared" si="1238"/>
        <v>1119</v>
      </c>
      <c r="M1562" s="267" t="str">
        <f t="shared" si="1239"/>
        <v>Pterostylis sp. 'Paynes Find'</v>
      </c>
      <c r="P1562" s="266"/>
      <c r="AX1562" s="266"/>
      <c r="AY1562" s="266"/>
    </row>
    <row r="1563" spans="11:51" ht="16.149999999999999" customHeight="1" x14ac:dyDescent="0.25">
      <c r="K1563" s="95">
        <v>1120</v>
      </c>
      <c r="L1563" s="266" t="str">
        <f t="shared" si="1238"/>
        <v>FREE</v>
      </c>
      <c r="M1563" s="267" t="str">
        <f t="shared" si="1239"/>
        <v>FREE</v>
      </c>
      <c r="P1563" s="266"/>
      <c r="AX1563" s="266"/>
      <c r="AY1563" s="266"/>
    </row>
    <row r="1564" spans="11:51" ht="16.149999999999999" customHeight="1" x14ac:dyDescent="0.25">
      <c r="K1564" s="95">
        <v>1121</v>
      </c>
      <c r="L1564" s="266" t="str">
        <f t="shared" si="1238"/>
        <v>FREE</v>
      </c>
      <c r="M1564" s="267" t="str">
        <f t="shared" si="1239"/>
        <v>FREE</v>
      </c>
      <c r="P1564" s="266"/>
      <c r="AX1564" s="266"/>
      <c r="AY1564" s="266"/>
    </row>
    <row r="1565" spans="11:51" ht="16.149999999999999" customHeight="1" x14ac:dyDescent="0.25">
      <c r="K1565" s="95">
        <v>1122</v>
      </c>
      <c r="L1565" s="266">
        <f t="shared" si="1238"/>
        <v>1122</v>
      </c>
      <c r="M1565" s="267" t="str">
        <f t="shared" si="1239"/>
        <v>Pterostylis sp. 'large fawn'</v>
      </c>
      <c r="P1565" s="266"/>
      <c r="AX1565" s="266"/>
      <c r="AY1565" s="266"/>
    </row>
    <row r="1566" spans="11:51" ht="16.149999999999999" customHeight="1" x14ac:dyDescent="0.25">
      <c r="K1566" s="95">
        <v>1123</v>
      </c>
      <c r="L1566" s="266" t="str">
        <f t="shared" si="1238"/>
        <v>FREE</v>
      </c>
      <c r="M1566" s="267" t="str">
        <f t="shared" si="1239"/>
        <v>FREE</v>
      </c>
      <c r="P1566" s="266"/>
      <c r="AX1566" s="266"/>
      <c r="AY1566" s="266"/>
    </row>
    <row r="1567" spans="11:51" ht="16.149999999999999" customHeight="1" x14ac:dyDescent="0.25">
      <c r="K1567" s="95">
        <v>1124</v>
      </c>
      <c r="L1567" s="266" t="str">
        <f t="shared" si="1238"/>
        <v>FREE</v>
      </c>
      <c r="M1567" s="267" t="str">
        <f t="shared" si="1239"/>
        <v>FREE</v>
      </c>
      <c r="P1567" s="266"/>
      <c r="AX1567" s="266"/>
      <c r="AY1567" s="266"/>
    </row>
    <row r="1568" spans="11:51" ht="16.149999999999999" customHeight="1" x14ac:dyDescent="0.25">
      <c r="K1568" s="95">
        <v>1125</v>
      </c>
      <c r="L1568" s="266">
        <f t="shared" si="1238"/>
        <v>1125</v>
      </c>
      <c r="M1568" s="267" t="str">
        <f t="shared" si="1239"/>
        <v>Microtis alboviridis</v>
      </c>
      <c r="P1568" s="266"/>
      <c r="AX1568" s="266"/>
      <c r="AY1568" s="266"/>
    </row>
    <row r="1569" spans="11:51" ht="16.149999999999999" customHeight="1" x14ac:dyDescent="0.25">
      <c r="K1569" s="95">
        <v>1126</v>
      </c>
      <c r="L1569" s="266" t="str">
        <f t="shared" si="1238"/>
        <v>FREE</v>
      </c>
      <c r="M1569" s="267" t="str">
        <f t="shared" si="1239"/>
        <v>FREE</v>
      </c>
      <c r="P1569" s="266"/>
      <c r="AX1569" s="266"/>
      <c r="AY1569" s="266"/>
    </row>
    <row r="1570" spans="11:51" ht="16.149999999999999" customHeight="1" x14ac:dyDescent="0.25">
      <c r="K1570" s="95">
        <v>1127</v>
      </c>
      <c r="L1570" s="266">
        <f t="shared" si="1238"/>
        <v>1127</v>
      </c>
      <c r="M1570" s="267" t="str">
        <f t="shared" si="1239"/>
        <v>Paracaleana ferricola</v>
      </c>
      <c r="P1570" s="266"/>
      <c r="AX1570" s="266"/>
      <c r="AY1570" s="266"/>
    </row>
    <row r="1571" spans="11:51" ht="16.149999999999999" customHeight="1" x14ac:dyDescent="0.25">
      <c r="K1571" s="95">
        <v>1128</v>
      </c>
      <c r="L1571" s="266">
        <f t="shared" si="1238"/>
        <v>1128</v>
      </c>
      <c r="M1571" s="267" t="str">
        <f t="shared" si="1239"/>
        <v>Caladenia pluvialis</v>
      </c>
      <c r="P1571" s="266"/>
      <c r="AX1571" s="266"/>
      <c r="AY1571" s="266"/>
    </row>
    <row r="1572" spans="11:51" ht="16.149999999999999" customHeight="1" x14ac:dyDescent="0.25">
      <c r="K1572" s="95">
        <v>1129</v>
      </c>
      <c r="L1572" s="266" t="str">
        <f t="shared" si="1238"/>
        <v>FREE</v>
      </c>
      <c r="M1572" s="267" t="str">
        <f t="shared" si="1239"/>
        <v>FREE</v>
      </c>
      <c r="P1572" s="266"/>
      <c r="AX1572" s="266"/>
      <c r="AY1572" s="266"/>
    </row>
    <row r="1573" spans="11:51" ht="16.149999999999999" customHeight="1" x14ac:dyDescent="0.25">
      <c r="K1573" s="95">
        <v>1130</v>
      </c>
      <c r="L1573" s="266">
        <f t="shared" si="1238"/>
        <v>1130</v>
      </c>
      <c r="M1573" s="267" t="str">
        <f t="shared" si="1239"/>
        <v>Caladenia filifera x hiemalis</v>
      </c>
      <c r="P1573" s="266"/>
      <c r="AX1573" s="266"/>
      <c r="AY1573" s="266"/>
    </row>
    <row r="1574" spans="11:51" ht="16.149999999999999" customHeight="1" x14ac:dyDescent="0.25">
      <c r="K1574" s="95">
        <v>1131</v>
      </c>
      <c r="L1574" s="266">
        <f t="shared" si="1238"/>
        <v>1131</v>
      </c>
      <c r="M1574" s="267" t="str">
        <f t="shared" si="1239"/>
        <v>Caladenia arenicola x longicauda subsp. calcigena</v>
      </c>
      <c r="P1574" s="266"/>
      <c r="AX1574" s="266"/>
      <c r="AY1574" s="266"/>
    </row>
    <row r="1575" spans="11:51" ht="16.149999999999999" customHeight="1" x14ac:dyDescent="0.25">
      <c r="K1575" s="95">
        <v>1132</v>
      </c>
      <c r="L1575" s="266" t="str">
        <f t="shared" si="1238"/>
        <v>FREE</v>
      </c>
      <c r="M1575" s="267" t="str">
        <f t="shared" si="1239"/>
        <v>FREE</v>
      </c>
      <c r="P1575" s="266"/>
      <c r="AX1575" s="266"/>
      <c r="AY1575" s="266"/>
    </row>
    <row r="1576" spans="11:51" ht="16.149999999999999" customHeight="1" x14ac:dyDescent="0.25">
      <c r="K1576" s="95">
        <v>1133</v>
      </c>
      <c r="L1576" s="266">
        <f t="shared" si="1238"/>
        <v>1133</v>
      </c>
      <c r="M1576" s="267" t="str">
        <f t="shared" si="1239"/>
        <v>Caladenia doutchiae x polychroma</v>
      </c>
      <c r="P1576" s="266"/>
      <c r="AX1576" s="266"/>
      <c r="AY1576" s="266"/>
    </row>
    <row r="1577" spans="11:51" ht="16.149999999999999" customHeight="1" x14ac:dyDescent="0.25">
      <c r="K1577" s="95">
        <v>1134</v>
      </c>
      <c r="L1577" s="266" t="str">
        <f t="shared" si="1238"/>
        <v>FREE</v>
      </c>
      <c r="M1577" s="267" t="str">
        <f t="shared" si="1239"/>
        <v>FREE</v>
      </c>
      <c r="P1577" s="266"/>
      <c r="AX1577" s="266"/>
      <c r="AY1577" s="266"/>
    </row>
    <row r="1578" spans="11:51" ht="16.149999999999999" customHeight="1" x14ac:dyDescent="0.25">
      <c r="K1578" s="95">
        <v>1135</v>
      </c>
      <c r="L1578" s="266">
        <f t="shared" si="1238"/>
        <v>1135</v>
      </c>
      <c r="M1578" s="267" t="str">
        <f t="shared" si="1239"/>
        <v>Caladenia latifolia x flava subsp. maculata</v>
      </c>
      <c r="P1578" s="266"/>
      <c r="AX1578" s="266"/>
      <c r="AY1578" s="266"/>
    </row>
    <row r="1579" spans="11:51" ht="16.149999999999999" customHeight="1" x14ac:dyDescent="0.25">
      <c r="K1579" s="95">
        <v>1136</v>
      </c>
      <c r="L1579" s="266">
        <f t="shared" si="1238"/>
        <v>1136</v>
      </c>
      <c r="M1579" s="267" t="str">
        <f t="shared" si="1239"/>
        <v>Thelymitra campanulata x spiralis</v>
      </c>
      <c r="P1579" s="266"/>
      <c r="AX1579" s="266"/>
      <c r="AY1579" s="266"/>
    </row>
    <row r="1580" spans="11:51" ht="16.149999999999999" customHeight="1" x14ac:dyDescent="0.25">
      <c r="K1580" s="95">
        <v>1137</v>
      </c>
      <c r="L1580" s="266">
        <f t="shared" si="1238"/>
        <v>1137</v>
      </c>
      <c r="M1580" s="267" t="str">
        <f t="shared" si="1239"/>
        <v>Pterostylis sinuata</v>
      </c>
      <c r="P1580" s="266"/>
      <c r="AX1580" s="266"/>
      <c r="AY1580" s="266"/>
    </row>
    <row r="1581" spans="11:51" ht="16.149999999999999" customHeight="1" x14ac:dyDescent="0.25">
      <c r="K1581" s="95">
        <v>1138</v>
      </c>
      <c r="L1581" s="266">
        <f t="shared" si="1238"/>
        <v>1138</v>
      </c>
      <c r="M1581" s="267" t="str">
        <f t="shared" si="1239"/>
        <v>Caladenia erythronema</v>
      </c>
      <c r="P1581" s="266"/>
      <c r="AX1581" s="266"/>
      <c r="AY1581" s="266"/>
    </row>
    <row r="1582" spans="11:51" ht="16.149999999999999" customHeight="1" x14ac:dyDescent="0.25">
      <c r="K1582" s="95">
        <v>1139</v>
      </c>
      <c r="L1582" s="266">
        <f t="shared" si="1238"/>
        <v>1139</v>
      </c>
      <c r="M1582" s="267" t="str">
        <f t="shared" si="1239"/>
        <v>Caladenia longicauda subsp. extrema</v>
      </c>
      <c r="P1582" s="266"/>
      <c r="AX1582" s="266"/>
      <c r="AY1582" s="266"/>
    </row>
    <row r="1583" spans="11:51" ht="16.149999999999999" customHeight="1" x14ac:dyDescent="0.25">
      <c r="K1583" s="95">
        <v>1140</v>
      </c>
      <c r="L1583" s="266">
        <f t="shared" si="1238"/>
        <v>1140</v>
      </c>
      <c r="M1583" s="267" t="str">
        <f t="shared" si="1239"/>
        <v>Caladenia denticulata subsp. albicans</v>
      </c>
      <c r="P1583" s="266"/>
      <c r="AX1583" s="266"/>
      <c r="AY1583" s="266"/>
    </row>
    <row r="1584" spans="11:51" ht="16.149999999999999" customHeight="1" x14ac:dyDescent="0.25">
      <c r="K1584" s="95">
        <v>1141</v>
      </c>
      <c r="L1584" s="266" t="str">
        <f t="shared" si="1238"/>
        <v>FREE</v>
      </c>
      <c r="M1584" s="267" t="str">
        <f t="shared" si="1239"/>
        <v>FREE</v>
      </c>
      <c r="P1584" s="266"/>
      <c r="AX1584" s="266"/>
      <c r="AY1584" s="266"/>
    </row>
    <row r="1585" spans="11:51" ht="16.149999999999999" customHeight="1" x14ac:dyDescent="0.25">
      <c r="K1585" s="95">
        <v>1142</v>
      </c>
      <c r="L1585" s="266">
        <f t="shared" si="1238"/>
        <v>1142</v>
      </c>
      <c r="M1585" s="267" t="str">
        <f t="shared" si="1239"/>
        <v>Caladenia longicauda subsp. minima</v>
      </c>
      <c r="P1585" s="266"/>
      <c r="AX1585" s="266"/>
      <c r="AY1585" s="266"/>
    </row>
    <row r="1586" spans="11:51" ht="16.149999999999999" customHeight="1" x14ac:dyDescent="0.25">
      <c r="K1586" s="95">
        <v>1143</v>
      </c>
      <c r="L1586" s="266" t="str">
        <f t="shared" si="1238"/>
        <v>FREE</v>
      </c>
      <c r="M1586" s="267" t="str">
        <f t="shared" si="1239"/>
        <v>FREE</v>
      </c>
      <c r="P1586" s="266"/>
      <c r="AX1586" s="266"/>
      <c r="AY1586" s="266"/>
    </row>
    <row r="1587" spans="11:51" ht="16.149999999999999" customHeight="1" x14ac:dyDescent="0.25">
      <c r="K1587" s="95">
        <v>1144</v>
      </c>
      <c r="L1587" s="266">
        <f t="shared" si="1238"/>
        <v>1144</v>
      </c>
      <c r="M1587" s="267" t="str">
        <f t="shared" si="1239"/>
        <v>Caladenia sp. 'Wandoo'</v>
      </c>
      <c r="P1587" s="266"/>
      <c r="AX1587" s="266"/>
      <c r="AY1587" s="266"/>
    </row>
    <row r="1588" spans="11:51" ht="16.149999999999999" customHeight="1" x14ac:dyDescent="0.25">
      <c r="K1588" s="95">
        <v>1145</v>
      </c>
      <c r="L1588" s="266" t="str">
        <f t="shared" si="1238"/>
        <v>FREE</v>
      </c>
      <c r="M1588" s="267" t="str">
        <f t="shared" si="1239"/>
        <v>FREE</v>
      </c>
      <c r="P1588" s="266"/>
      <c r="AX1588" s="266"/>
      <c r="AY1588" s="266"/>
    </row>
    <row r="1589" spans="11:51" ht="16.149999999999999" customHeight="1" x14ac:dyDescent="0.25">
      <c r="K1589" s="95">
        <v>1146</v>
      </c>
      <c r="L1589" s="266">
        <f t="shared" si="1238"/>
        <v>1146</v>
      </c>
      <c r="M1589" s="267" t="str">
        <f t="shared" si="1239"/>
        <v>Caladenia bigeminata</v>
      </c>
      <c r="P1589" s="266"/>
      <c r="AX1589" s="266"/>
      <c r="AY1589" s="266"/>
    </row>
    <row r="1590" spans="11:51" ht="16.149999999999999" customHeight="1" x14ac:dyDescent="0.25">
      <c r="K1590" s="95">
        <v>1147</v>
      </c>
      <c r="L1590" s="266">
        <f t="shared" si="1238"/>
        <v>1147</v>
      </c>
      <c r="M1590" s="267" t="str">
        <f t="shared" si="1239"/>
        <v>Diuris brockmanii</v>
      </c>
      <c r="P1590" s="266"/>
      <c r="AX1590" s="266"/>
      <c r="AY1590" s="266"/>
    </row>
    <row r="1591" spans="11:51" ht="16.149999999999999" customHeight="1" x14ac:dyDescent="0.25">
      <c r="K1591" s="95">
        <v>1148</v>
      </c>
      <c r="L1591" s="266">
        <f t="shared" si="1238"/>
        <v>1148</v>
      </c>
      <c r="M1591" s="267" t="str">
        <f t="shared" si="1239"/>
        <v>Pterostylis sp. 'robust'</v>
      </c>
      <c r="P1591" s="266"/>
      <c r="AX1591" s="266"/>
      <c r="AY1591" s="266"/>
    </row>
    <row r="1592" spans="11:51" ht="16.149999999999999" customHeight="1" x14ac:dyDescent="0.25">
      <c r="K1592" s="95">
        <v>1149</v>
      </c>
      <c r="L1592" s="266" t="str">
        <f t="shared" si="1238"/>
        <v>FREE</v>
      </c>
      <c r="M1592" s="267" t="str">
        <f t="shared" si="1239"/>
        <v>FREE</v>
      </c>
      <c r="P1592" s="266"/>
      <c r="AX1592" s="266"/>
      <c r="AY1592" s="266"/>
    </row>
    <row r="1593" spans="11:51" ht="16.149999999999999" customHeight="1" x14ac:dyDescent="0.25">
      <c r="K1593" s="95">
        <v>1150</v>
      </c>
      <c r="L1593" s="266" t="str">
        <f t="shared" si="1238"/>
        <v>FREE</v>
      </c>
      <c r="M1593" s="267" t="str">
        <f t="shared" si="1239"/>
        <v>FREE</v>
      </c>
      <c r="P1593" s="266"/>
      <c r="AX1593" s="266"/>
      <c r="AY1593" s="266"/>
    </row>
    <row r="1594" spans="11:51" ht="16.149999999999999" customHeight="1" x14ac:dyDescent="0.25">
      <c r="K1594" s="95">
        <v>1151</v>
      </c>
      <c r="L1594" s="266">
        <f t="shared" si="1238"/>
        <v>1151</v>
      </c>
      <c r="M1594" s="267" t="str">
        <f t="shared" si="1239"/>
        <v>Diuris sp. 'Augusta'</v>
      </c>
      <c r="P1594" s="266"/>
      <c r="AX1594" s="266"/>
      <c r="AY1594" s="266"/>
    </row>
    <row r="1595" spans="11:51" ht="16.149999999999999" customHeight="1" x14ac:dyDescent="0.25">
      <c r="K1595" s="95">
        <v>1152</v>
      </c>
      <c r="L1595" s="266">
        <f t="shared" si="1238"/>
        <v>1152</v>
      </c>
      <c r="M1595" s="267" t="str">
        <f t="shared" si="1239"/>
        <v>Caladenia gardneri x latifolia</v>
      </c>
    </row>
    <row r="1596" spans="11:51" ht="16.149999999999999" customHeight="1" x14ac:dyDescent="0.25">
      <c r="K1596" s="95">
        <v>1153</v>
      </c>
      <c r="L1596" s="266">
        <f t="shared" si="1238"/>
        <v>1153</v>
      </c>
      <c r="M1596" s="267" t="str">
        <f t="shared" si="1239"/>
        <v>Caladenia gardneri x interjacens</v>
      </c>
    </row>
    <row r="1597" spans="11:51" ht="16.149999999999999" customHeight="1" x14ac:dyDescent="0.25">
      <c r="K1597" s="95">
        <v>1154</v>
      </c>
      <c r="L1597" s="266">
        <f t="shared" si="1238"/>
        <v>1154</v>
      </c>
      <c r="M1597" s="267" t="str">
        <f t="shared" si="1239"/>
        <v>Caladenia x erminea</v>
      </c>
    </row>
    <row r="1598" spans="11:51" ht="16.149999999999999" customHeight="1" x14ac:dyDescent="0.25">
      <c r="K1598" s="95">
        <v>1155</v>
      </c>
      <c r="L1598" s="266">
        <f t="shared" si="1238"/>
        <v>1155</v>
      </c>
      <c r="M1598" s="267" t="str">
        <f t="shared" si="1239"/>
        <v>Diuris decrementum</v>
      </c>
    </row>
    <row r="1599" spans="11:51" ht="16.149999999999999" customHeight="1" x14ac:dyDescent="0.25">
      <c r="K1599" s="95">
        <v>1156</v>
      </c>
      <c r="L1599" s="266" t="str">
        <f t="shared" si="1238"/>
        <v>FREE</v>
      </c>
      <c r="M1599" s="267" t="str">
        <f t="shared" si="1239"/>
        <v>FREE</v>
      </c>
    </row>
    <row r="1600" spans="11:51" ht="16.149999999999999" customHeight="1" x14ac:dyDescent="0.25">
      <c r="K1600" s="95">
        <v>1157</v>
      </c>
      <c r="L1600" s="266" t="str">
        <f t="shared" si="1238"/>
        <v>FREE</v>
      </c>
      <c r="M1600" s="267" t="str">
        <f t="shared" si="1239"/>
        <v>FREE</v>
      </c>
    </row>
    <row r="1601" spans="11:14" ht="16.149999999999999" customHeight="1" x14ac:dyDescent="0.25">
      <c r="K1601" s="95">
        <v>1158</v>
      </c>
      <c r="L1601" s="266" t="str">
        <f t="shared" si="1238"/>
        <v>FREE</v>
      </c>
      <c r="M1601" s="267" t="str">
        <f t="shared" si="1239"/>
        <v>FREE</v>
      </c>
    </row>
    <row r="1602" spans="11:14" ht="16.149999999999999" customHeight="1" x14ac:dyDescent="0.25">
      <c r="K1602" s="95">
        <v>1159</v>
      </c>
      <c r="L1602" s="266">
        <f t="shared" si="1238"/>
        <v>1159</v>
      </c>
      <c r="M1602" s="267" t="str">
        <f t="shared" si="1239"/>
        <v>Diuris perialla</v>
      </c>
    </row>
    <row r="1603" spans="11:14" ht="16.149999999999999" customHeight="1" x14ac:dyDescent="0.25">
      <c r="K1603" s="95">
        <v>1160</v>
      </c>
      <c r="L1603" s="266">
        <f t="shared" si="1238"/>
        <v>1160</v>
      </c>
      <c r="M1603" s="267" t="str">
        <f t="shared" si="1239"/>
        <v>Caladenia multiplex</v>
      </c>
    </row>
    <row r="1604" spans="11:14" ht="16.149999999999999" customHeight="1" x14ac:dyDescent="0.25">
      <c r="K1604" s="95">
        <v>1161</v>
      </c>
      <c r="L1604" s="266" t="str">
        <f t="shared" si="1238"/>
        <v>FREE</v>
      </c>
      <c r="M1604" s="267" t="str">
        <f t="shared" si="1239"/>
        <v>FREE</v>
      </c>
    </row>
    <row r="1605" spans="11:14" ht="16.149999999999999" customHeight="1" x14ac:dyDescent="0.25">
      <c r="K1605" s="95">
        <v>1162</v>
      </c>
      <c r="L1605" s="266">
        <f t="shared" si="1238"/>
        <v>1162</v>
      </c>
      <c r="M1605" s="267" t="str">
        <f t="shared" si="1239"/>
        <v>Diuris hazeliae</v>
      </c>
    </row>
    <row r="1606" spans="11:14" ht="16.149999999999999" customHeight="1" x14ac:dyDescent="0.25">
      <c r="K1606" s="95">
        <v>1163</v>
      </c>
      <c r="L1606" s="266">
        <f t="shared" si="1238"/>
        <v>1163</v>
      </c>
      <c r="M1606" s="267" t="str">
        <f t="shared" si="1239"/>
        <v>Diuris littoralis</v>
      </c>
    </row>
    <row r="1607" spans="11:14" ht="16.149999999999999" customHeight="1" x14ac:dyDescent="0.25">
      <c r="K1607" s="95">
        <v>1164</v>
      </c>
      <c r="L1607" s="266">
        <f t="shared" si="1238"/>
        <v>1164</v>
      </c>
      <c r="M1607" s="267" t="str">
        <f t="shared" si="1239"/>
        <v>Diuris cruenta</v>
      </c>
      <c r="N1607" s="21"/>
    </row>
    <row r="1608" spans="11:14" ht="16.149999999999999" customHeight="1" x14ac:dyDescent="0.25">
      <c r="K1608" s="95">
        <v>1165</v>
      </c>
      <c r="L1608" s="266">
        <f t="shared" si="1238"/>
        <v>1165</v>
      </c>
      <c r="M1608" s="267" t="str">
        <f t="shared" si="1239"/>
        <v>Diuris pallescens</v>
      </c>
      <c r="N1608" s="21"/>
    </row>
    <row r="1609" spans="11:14" ht="16.149999999999999" customHeight="1" x14ac:dyDescent="0.25">
      <c r="K1609" s="95">
        <v>1166</v>
      </c>
      <c r="L1609" s="266">
        <f t="shared" si="1238"/>
        <v>1166</v>
      </c>
      <c r="M1609" s="267" t="str">
        <f t="shared" si="1239"/>
        <v>Diuris brachyscapa</v>
      </c>
      <c r="N1609" s="21"/>
    </row>
    <row r="1610" spans="11:14" ht="16.149999999999999" customHeight="1" x14ac:dyDescent="0.25">
      <c r="K1610" s="95">
        <v>1167</v>
      </c>
      <c r="L1610" s="266">
        <f t="shared" si="1238"/>
        <v>1167</v>
      </c>
      <c r="M1610" s="267" t="str">
        <f t="shared" si="1239"/>
        <v>Diuris brevis</v>
      </c>
      <c r="N1610" s="21"/>
    </row>
    <row r="1611" spans="11:14" ht="16.149999999999999" customHeight="1" x14ac:dyDescent="0.25">
      <c r="K1611" s="95">
        <v>1168</v>
      </c>
      <c r="L1611" s="266">
        <f t="shared" ref="L1611:L1674" si="1240">IFERROR(VLOOKUP(K1611,$L$3:$L$841,1,FALSE),"FREE")</f>
        <v>1168</v>
      </c>
      <c r="M1611" s="267" t="str">
        <f t="shared" ref="M1611:M1674" si="1241">IFERROR(VLOOKUP(K1611,$J$3:$K$841,2,FALSE),"FREE")</f>
        <v>Diuris carectum</v>
      </c>
      <c r="N1611" s="21"/>
    </row>
    <row r="1612" spans="11:14" ht="16.149999999999999" customHeight="1" x14ac:dyDescent="0.25">
      <c r="K1612" s="95">
        <v>1169</v>
      </c>
      <c r="L1612" s="266">
        <f t="shared" si="1240"/>
        <v>1169</v>
      </c>
      <c r="M1612" s="267" t="str">
        <f t="shared" si="1241"/>
        <v>Diuris suffusa</v>
      </c>
      <c r="N1612" s="21"/>
    </row>
    <row r="1613" spans="11:14" ht="16.149999999999999" customHeight="1" x14ac:dyDescent="0.25">
      <c r="K1613" s="95">
        <v>1170</v>
      </c>
      <c r="L1613" s="266">
        <f t="shared" si="1240"/>
        <v>1170</v>
      </c>
      <c r="M1613" s="267" t="str">
        <f t="shared" si="1241"/>
        <v>Diuris porphyrochila</v>
      </c>
      <c r="N1613" s="21"/>
    </row>
    <row r="1614" spans="11:14" ht="16.149999999999999" customHeight="1" x14ac:dyDescent="0.25">
      <c r="K1614" s="95">
        <v>1171</v>
      </c>
      <c r="L1614" s="266">
        <f t="shared" si="1240"/>
        <v>1171</v>
      </c>
      <c r="M1614" s="267" t="str">
        <f t="shared" si="1241"/>
        <v>Diuris oraria</v>
      </c>
      <c r="N1614" s="21"/>
    </row>
    <row r="1615" spans="11:14" ht="16.149999999999999" customHeight="1" x14ac:dyDescent="0.25">
      <c r="K1615" s="95">
        <v>1172</v>
      </c>
      <c r="L1615" s="266">
        <f t="shared" si="1240"/>
        <v>1172</v>
      </c>
      <c r="M1615" s="267" t="str">
        <f t="shared" si="1241"/>
        <v>xCyanthera glossodioides</v>
      </c>
      <c r="N1615" s="21"/>
    </row>
    <row r="1616" spans="11:14" ht="16.149999999999999" customHeight="1" x14ac:dyDescent="0.25">
      <c r="K1616" s="95">
        <v>1173</v>
      </c>
      <c r="L1616" s="266">
        <f t="shared" si="1240"/>
        <v>1173</v>
      </c>
      <c r="M1616" s="267" t="str">
        <f t="shared" si="1241"/>
        <v>Cymbidium canaliculatum</v>
      </c>
      <c r="N1616" s="21"/>
    </row>
    <row r="1617" spans="11:14" ht="16.149999999999999" customHeight="1" x14ac:dyDescent="0.25">
      <c r="K1617" s="95">
        <v>1174</v>
      </c>
      <c r="L1617" s="266">
        <f t="shared" si="1240"/>
        <v>1174</v>
      </c>
      <c r="M1617" s="267" t="str">
        <f t="shared" si="1241"/>
        <v>Dendrobium dicuphum</v>
      </c>
      <c r="N1617" s="21"/>
    </row>
    <row r="1618" spans="11:14" ht="16.149999999999999" customHeight="1" x14ac:dyDescent="0.25">
      <c r="K1618" s="95">
        <v>1175</v>
      </c>
      <c r="L1618" s="266">
        <f t="shared" si="1240"/>
        <v>1175</v>
      </c>
      <c r="M1618" s="267" t="str">
        <f t="shared" si="1241"/>
        <v>Didymoplexis pallens</v>
      </c>
      <c r="N1618" s="21"/>
    </row>
    <row r="1619" spans="11:14" ht="16.149999999999999" customHeight="1" x14ac:dyDescent="0.25">
      <c r="K1619" s="95">
        <v>1176</v>
      </c>
      <c r="L1619" s="266">
        <f t="shared" si="1240"/>
        <v>1176</v>
      </c>
      <c r="M1619" s="267" t="str">
        <f t="shared" si="1241"/>
        <v>Dipodium ammolithum</v>
      </c>
      <c r="N1619" s="21"/>
    </row>
    <row r="1620" spans="11:14" ht="16.149999999999999" customHeight="1" x14ac:dyDescent="0.25">
      <c r="K1620" s="95">
        <v>1177</v>
      </c>
      <c r="L1620" s="266">
        <f t="shared" si="1240"/>
        <v>1177</v>
      </c>
      <c r="M1620" s="267" t="str">
        <f t="shared" si="1241"/>
        <v>Dipodium basalticum</v>
      </c>
      <c r="N1620" s="21"/>
    </row>
    <row r="1621" spans="11:14" ht="16.149999999999999" customHeight="1" x14ac:dyDescent="0.25">
      <c r="K1621" s="95">
        <v>1178</v>
      </c>
      <c r="L1621" s="266">
        <f t="shared" si="1240"/>
        <v>1178</v>
      </c>
      <c r="M1621" s="267" t="str">
        <f t="shared" si="1241"/>
        <v>Eulophia bicallosa</v>
      </c>
      <c r="N1621" s="21"/>
    </row>
    <row r="1622" spans="11:14" ht="16.149999999999999" customHeight="1" x14ac:dyDescent="0.25">
      <c r="K1622" s="95">
        <v>1179</v>
      </c>
      <c r="L1622" s="266">
        <f t="shared" si="1240"/>
        <v>1179</v>
      </c>
      <c r="M1622" s="267" t="str">
        <f t="shared" si="1241"/>
        <v>Eulophia picta</v>
      </c>
      <c r="N1622" s="21"/>
    </row>
    <row r="1623" spans="11:14" ht="16.149999999999999" customHeight="1" x14ac:dyDescent="0.25">
      <c r="K1623" s="95">
        <v>1180</v>
      </c>
      <c r="L1623" s="266">
        <f t="shared" si="1240"/>
        <v>1180</v>
      </c>
      <c r="M1623" s="267" t="str">
        <f t="shared" si="1241"/>
        <v>Pecteilis elongata</v>
      </c>
      <c r="N1623" s="21"/>
    </row>
    <row r="1624" spans="11:14" ht="16.149999999999999" customHeight="1" x14ac:dyDescent="0.25">
      <c r="K1624" s="95">
        <v>1181</v>
      </c>
      <c r="L1624" s="266">
        <f t="shared" si="1240"/>
        <v>1181</v>
      </c>
      <c r="M1624" s="267" t="str">
        <f t="shared" si="1241"/>
        <v>Habenaria hymenophylla</v>
      </c>
      <c r="N1624" s="21"/>
    </row>
    <row r="1625" spans="11:14" ht="16.149999999999999" customHeight="1" x14ac:dyDescent="0.25">
      <c r="K1625" s="95">
        <v>1182</v>
      </c>
      <c r="L1625" s="266">
        <f t="shared" si="1240"/>
        <v>1182</v>
      </c>
      <c r="M1625" s="267" t="str">
        <f t="shared" si="1241"/>
        <v>Pecteilis eurystoma</v>
      </c>
      <c r="N1625" s="21"/>
    </row>
    <row r="1626" spans="11:14" ht="16.149999999999999" customHeight="1" x14ac:dyDescent="0.25">
      <c r="K1626" s="95">
        <v>1183</v>
      </c>
      <c r="L1626" s="266">
        <f t="shared" si="1240"/>
        <v>1183</v>
      </c>
      <c r="M1626" s="267" t="str">
        <f t="shared" si="1241"/>
        <v>Pecteilis ochroleuca</v>
      </c>
      <c r="N1626" s="21"/>
    </row>
    <row r="1627" spans="11:14" ht="16.149999999999999" customHeight="1" x14ac:dyDescent="0.25">
      <c r="K1627" s="95">
        <v>1184</v>
      </c>
      <c r="L1627" s="266">
        <f t="shared" si="1240"/>
        <v>1184</v>
      </c>
      <c r="M1627" s="267" t="str">
        <f t="shared" si="1241"/>
        <v>Empusa habenarina</v>
      </c>
      <c r="N1627" s="21"/>
    </row>
    <row r="1628" spans="11:14" ht="16.149999999999999" customHeight="1" x14ac:dyDescent="0.25">
      <c r="K1628" s="95">
        <v>1185</v>
      </c>
      <c r="L1628" s="266">
        <f t="shared" si="1240"/>
        <v>1185</v>
      </c>
      <c r="M1628" s="267" t="str">
        <f t="shared" si="1241"/>
        <v>Nervilia holochila</v>
      </c>
      <c r="N1628" s="21"/>
    </row>
    <row r="1629" spans="11:14" ht="16.149999999999999" customHeight="1" x14ac:dyDescent="0.25">
      <c r="K1629" s="95">
        <v>1186</v>
      </c>
      <c r="L1629" s="266">
        <f t="shared" si="1240"/>
        <v>1186</v>
      </c>
      <c r="M1629" s="267" t="str">
        <f t="shared" si="1241"/>
        <v>Zeuxine oblonga</v>
      </c>
      <c r="N1629" s="21"/>
    </row>
    <row r="1630" spans="11:14" ht="16.149999999999999" customHeight="1" x14ac:dyDescent="0.25">
      <c r="K1630" s="95">
        <v>1187</v>
      </c>
      <c r="L1630" s="266" t="str">
        <f t="shared" si="1240"/>
        <v>FREE</v>
      </c>
      <c r="M1630" s="267" t="str">
        <f t="shared" si="1241"/>
        <v>FREE</v>
      </c>
      <c r="N1630" s="21"/>
    </row>
    <row r="1631" spans="11:14" ht="16.149999999999999" customHeight="1" x14ac:dyDescent="0.25">
      <c r="K1631" s="95">
        <v>1188</v>
      </c>
      <c r="L1631" s="266">
        <f t="shared" si="1240"/>
        <v>1188</v>
      </c>
      <c r="M1631" s="267" t="str">
        <f t="shared" si="1241"/>
        <v>Prasophyllum cuneatum</v>
      </c>
      <c r="N1631" s="21"/>
    </row>
    <row r="1632" spans="11:14" ht="16.149999999999999" customHeight="1" x14ac:dyDescent="0.25">
      <c r="K1632" s="95">
        <v>1189</v>
      </c>
      <c r="L1632" s="266">
        <f t="shared" si="1240"/>
        <v>1189</v>
      </c>
      <c r="M1632" s="267" t="str">
        <f t="shared" si="1241"/>
        <v>Pterostylis telmata</v>
      </c>
      <c r="N1632" s="21"/>
    </row>
    <row r="1633" spans="11:14" ht="16.149999999999999" customHeight="1" x14ac:dyDescent="0.25">
      <c r="K1633" s="95">
        <v>1190</v>
      </c>
      <c r="L1633" s="266">
        <f t="shared" si="1240"/>
        <v>1190</v>
      </c>
      <c r="M1633" s="267" t="str">
        <f t="shared" si="1241"/>
        <v>Pterostylis z.sp.'coastal'</v>
      </c>
      <c r="N1633" s="21"/>
    </row>
    <row r="1634" spans="11:14" ht="16.149999999999999" customHeight="1" x14ac:dyDescent="0.25">
      <c r="K1634" s="95">
        <v>1191</v>
      </c>
      <c r="L1634" s="266">
        <f t="shared" si="1240"/>
        <v>1191</v>
      </c>
      <c r="M1634" s="267" t="str">
        <f t="shared" si="1241"/>
        <v>Pterostylis tylosa</v>
      </c>
      <c r="N1634" s="21"/>
    </row>
    <row r="1635" spans="11:14" ht="16.149999999999999" customHeight="1" x14ac:dyDescent="0.25">
      <c r="K1635" s="95">
        <v>1192</v>
      </c>
      <c r="L1635" s="266" t="str">
        <f t="shared" si="1240"/>
        <v>FREE</v>
      </c>
      <c r="M1635" s="267" t="str">
        <f t="shared" si="1241"/>
        <v>FREE</v>
      </c>
      <c r="N1635" s="21"/>
    </row>
    <row r="1636" spans="11:14" ht="16.149999999999999" customHeight="1" x14ac:dyDescent="0.25">
      <c r="K1636" s="95">
        <v>1193</v>
      </c>
      <c r="L1636" s="266">
        <f t="shared" si="1240"/>
        <v>1193</v>
      </c>
      <c r="M1636" s="267" t="str">
        <f t="shared" si="1241"/>
        <v>Pterostylis scitula</v>
      </c>
      <c r="N1636" s="21"/>
    </row>
    <row r="1637" spans="11:14" ht="16.149999999999999" customHeight="1" x14ac:dyDescent="0.25">
      <c r="K1637" s="95">
        <v>1194</v>
      </c>
      <c r="L1637" s="266" t="str">
        <f t="shared" si="1240"/>
        <v>FREE</v>
      </c>
      <c r="M1637" s="267" t="str">
        <f t="shared" si="1241"/>
        <v>FREE</v>
      </c>
      <c r="N1637" s="21"/>
    </row>
    <row r="1638" spans="11:14" ht="16.149999999999999" customHeight="1" x14ac:dyDescent="0.25">
      <c r="K1638" s="95">
        <v>1195</v>
      </c>
      <c r="L1638" s="266" t="str">
        <f t="shared" si="1240"/>
        <v>FREE</v>
      </c>
      <c r="M1638" s="267" t="str">
        <f t="shared" si="1241"/>
        <v>FREE</v>
      </c>
      <c r="N1638" s="21"/>
    </row>
    <row r="1639" spans="11:14" ht="16.149999999999999" customHeight="1" x14ac:dyDescent="0.25">
      <c r="K1639" s="95">
        <v>1196</v>
      </c>
      <c r="L1639" s="266">
        <f t="shared" si="1240"/>
        <v>1196</v>
      </c>
      <c r="M1639" s="267" t="str">
        <f t="shared" si="1241"/>
        <v>Pterostylis saxosa</v>
      </c>
      <c r="N1639" s="21"/>
    </row>
    <row r="1640" spans="11:14" ht="16.149999999999999" customHeight="1" x14ac:dyDescent="0.25">
      <c r="K1640" s="95">
        <v>1197</v>
      </c>
      <c r="L1640" s="266">
        <f t="shared" si="1240"/>
        <v>1197</v>
      </c>
      <c r="M1640" s="267" t="str">
        <f t="shared" si="1241"/>
        <v>Pterostylis jacksonii</v>
      </c>
      <c r="N1640" s="21"/>
    </row>
    <row r="1641" spans="11:14" ht="16.149999999999999" customHeight="1" x14ac:dyDescent="0.25">
      <c r="K1641" s="95">
        <v>1198</v>
      </c>
      <c r="L1641" s="266">
        <f t="shared" si="1240"/>
        <v>1198</v>
      </c>
      <c r="M1641" s="267" t="str">
        <f t="shared" si="1241"/>
        <v>Pterostylis sigmoidea</v>
      </c>
      <c r="N1641" s="21"/>
    </row>
    <row r="1642" spans="11:14" ht="16.149999999999999" customHeight="1" x14ac:dyDescent="0.25">
      <c r="K1642" s="95">
        <v>1199</v>
      </c>
      <c r="L1642" s="266">
        <f t="shared" si="1240"/>
        <v>1199</v>
      </c>
      <c r="M1642" s="267" t="str">
        <f t="shared" si="1241"/>
        <v>Pterostylis heberlei</v>
      </c>
      <c r="N1642" s="21"/>
    </row>
    <row r="1643" spans="11:14" ht="16.149999999999999" customHeight="1" x14ac:dyDescent="0.25">
      <c r="K1643" s="95">
        <v>1200</v>
      </c>
      <c r="L1643" s="266">
        <f t="shared" si="1240"/>
        <v>1200</v>
      </c>
      <c r="M1643" s="267" t="str">
        <f t="shared" si="1241"/>
        <v>Pterostylis precatoria</v>
      </c>
      <c r="N1643" s="21"/>
    </row>
    <row r="1644" spans="11:14" ht="16.149999999999999" customHeight="1" x14ac:dyDescent="0.25">
      <c r="K1644" s="95">
        <v>1201</v>
      </c>
      <c r="L1644" s="266">
        <f t="shared" si="1240"/>
        <v>1201</v>
      </c>
      <c r="M1644" s="267" t="str">
        <f t="shared" si="1241"/>
        <v>Pterostylis echinulata</v>
      </c>
      <c r="N1644" s="21"/>
    </row>
    <row r="1645" spans="11:14" ht="16.149999999999999" customHeight="1" x14ac:dyDescent="0.25">
      <c r="K1645" s="95">
        <v>1202</v>
      </c>
      <c r="L1645" s="266">
        <f t="shared" si="1240"/>
        <v>1202</v>
      </c>
      <c r="M1645" s="267" t="str">
        <f t="shared" si="1241"/>
        <v>Pterostylis gracillima</v>
      </c>
      <c r="N1645" s="21"/>
    </row>
    <row r="1646" spans="11:14" ht="16.149999999999999" customHeight="1" x14ac:dyDescent="0.25">
      <c r="K1646" s="95">
        <v>1203</v>
      </c>
      <c r="L1646" s="266">
        <f t="shared" si="1240"/>
        <v>1203</v>
      </c>
      <c r="M1646" s="267" t="str">
        <f t="shared" si="1241"/>
        <v>Pterostylis longicornis</v>
      </c>
      <c r="N1646" s="21"/>
    </row>
    <row r="1647" spans="11:14" ht="16.149999999999999" customHeight="1" x14ac:dyDescent="0.25">
      <c r="K1647" s="95">
        <v>1204</v>
      </c>
      <c r="L1647" s="266" t="str">
        <f t="shared" si="1240"/>
        <v>FREE</v>
      </c>
      <c r="M1647" s="267" t="str">
        <f t="shared" si="1241"/>
        <v>FREE</v>
      </c>
      <c r="N1647" s="21"/>
    </row>
    <row r="1648" spans="11:14" ht="16.149999999999999" customHeight="1" x14ac:dyDescent="0.25">
      <c r="K1648" s="95">
        <v>1205</v>
      </c>
      <c r="L1648" s="266" t="str">
        <f t="shared" si="1240"/>
        <v>FREE</v>
      </c>
      <c r="M1648" s="267" t="str">
        <f t="shared" si="1241"/>
        <v>FREE</v>
      </c>
      <c r="N1648" s="21"/>
    </row>
    <row r="1649" spans="11:14" ht="16.149999999999999" customHeight="1" x14ac:dyDescent="0.25">
      <c r="K1649" s="95">
        <v>1206</v>
      </c>
      <c r="L1649" s="266">
        <f t="shared" si="1240"/>
        <v>1206</v>
      </c>
      <c r="M1649" s="267" t="str">
        <f t="shared" si="1241"/>
        <v>Pterostylis z.sp.'slender' (skinny)</v>
      </c>
      <c r="N1649" s="21"/>
    </row>
    <row r="1650" spans="11:14" ht="16.149999999999999" customHeight="1" x14ac:dyDescent="0.25">
      <c r="K1650" s="95">
        <v>1207</v>
      </c>
      <c r="L1650" s="266">
        <f t="shared" si="1240"/>
        <v>1207</v>
      </c>
      <c r="M1650" s="267" t="str">
        <f t="shared" si="1241"/>
        <v>Pterostylis microphylla</v>
      </c>
      <c r="N1650" s="21"/>
    </row>
    <row r="1651" spans="11:14" ht="16.149999999999999" customHeight="1" x14ac:dyDescent="0.25">
      <c r="K1651" s="95">
        <v>1208</v>
      </c>
      <c r="L1651" s="266">
        <f t="shared" si="1240"/>
        <v>1208</v>
      </c>
      <c r="M1651" s="267" t="str">
        <f t="shared" si="1241"/>
        <v>Rhizanthella johnstonii</v>
      </c>
      <c r="N1651" s="21"/>
    </row>
    <row r="1652" spans="11:14" ht="16.149999999999999" customHeight="1" x14ac:dyDescent="0.25">
      <c r="K1652" s="95">
        <v>1209</v>
      </c>
      <c r="L1652" s="266">
        <f t="shared" si="1240"/>
        <v>1209</v>
      </c>
      <c r="M1652" s="267" t="str">
        <f t="shared" si="1241"/>
        <v>Phoringopsis byrnesii</v>
      </c>
      <c r="N1652" s="21"/>
    </row>
    <row r="1653" spans="11:14" ht="16.149999999999999" customHeight="1" x14ac:dyDescent="0.25">
      <c r="K1653" s="95">
        <v>1210</v>
      </c>
      <c r="L1653" s="266">
        <f t="shared" si="1240"/>
        <v>1210</v>
      </c>
      <c r="M1653" s="267" t="str">
        <f t="shared" si="1241"/>
        <v>Caladenia x aestantha</v>
      </c>
      <c r="N1653" s="21"/>
    </row>
    <row r="1654" spans="11:14" ht="16.149999999999999" customHeight="1" x14ac:dyDescent="0.25">
      <c r="K1654" s="95">
        <v>1211</v>
      </c>
      <c r="L1654" s="266">
        <f t="shared" si="1240"/>
        <v>1211</v>
      </c>
      <c r="M1654" s="267" t="str">
        <f t="shared" si="1241"/>
        <v>Caladenia attingens subsp. effusa</v>
      </c>
      <c r="N1654" s="21"/>
    </row>
    <row r="1655" spans="11:14" ht="16.149999999999999" customHeight="1" x14ac:dyDescent="0.25">
      <c r="K1655" s="95">
        <v>1212</v>
      </c>
      <c r="L1655" s="266">
        <f t="shared" si="1240"/>
        <v>1212</v>
      </c>
      <c r="M1655" s="267" t="str">
        <f t="shared" si="1241"/>
        <v>Caladenia denticulata subsp. rubella</v>
      </c>
      <c r="N1655" s="21"/>
    </row>
    <row r="1656" spans="11:14" ht="16.149999999999999" customHeight="1" x14ac:dyDescent="0.25">
      <c r="K1656" s="95">
        <v>1213</v>
      </c>
      <c r="L1656" s="266">
        <f t="shared" si="1240"/>
        <v>1213</v>
      </c>
      <c r="M1656" s="267" t="str">
        <f t="shared" si="1241"/>
        <v>Caladenia leucochila</v>
      </c>
      <c r="N1656" s="21"/>
    </row>
    <row r="1657" spans="11:14" ht="16.149999999999999" customHeight="1" x14ac:dyDescent="0.25">
      <c r="K1657" s="95">
        <v>1214</v>
      </c>
      <c r="L1657" s="266">
        <f t="shared" si="1240"/>
        <v>1214</v>
      </c>
      <c r="M1657" s="267" t="str">
        <f t="shared" si="1241"/>
        <v>Caladenia x eludens</v>
      </c>
      <c r="N1657" s="21"/>
    </row>
    <row r="1658" spans="11:14" ht="16.149999999999999" customHeight="1" x14ac:dyDescent="0.25">
      <c r="K1658" s="95">
        <v>1215</v>
      </c>
      <c r="L1658" s="266">
        <f t="shared" si="1240"/>
        <v>1215</v>
      </c>
      <c r="M1658" s="267" t="str">
        <f t="shared" si="1241"/>
        <v>Caladenia x exoleta</v>
      </c>
      <c r="N1658" s="21"/>
    </row>
    <row r="1659" spans="11:14" ht="16.149999999999999" customHeight="1" x14ac:dyDescent="0.25">
      <c r="K1659" s="95">
        <v>1216</v>
      </c>
      <c r="L1659" s="266">
        <f t="shared" si="1240"/>
        <v>1216</v>
      </c>
      <c r="M1659" s="267" t="str">
        <f t="shared" si="1241"/>
        <v>Caladenia x exserta</v>
      </c>
      <c r="N1659" s="21"/>
    </row>
    <row r="1660" spans="11:14" ht="16.149999999999999" customHeight="1" x14ac:dyDescent="0.25">
      <c r="K1660" s="95">
        <v>1217</v>
      </c>
      <c r="L1660" s="266">
        <f t="shared" si="1240"/>
        <v>1217</v>
      </c>
      <c r="M1660" s="267" t="str">
        <f t="shared" si="1241"/>
        <v>Caladenia x lavandulacea</v>
      </c>
      <c r="N1660" s="21"/>
    </row>
    <row r="1661" spans="11:14" ht="16.149999999999999" customHeight="1" x14ac:dyDescent="0.25">
      <c r="K1661" s="95">
        <v>1218</v>
      </c>
      <c r="L1661" s="266" t="str">
        <f t="shared" si="1240"/>
        <v>FREE</v>
      </c>
      <c r="M1661" s="267" t="str">
        <f t="shared" si="1241"/>
        <v>FREE</v>
      </c>
      <c r="N1661" s="21"/>
    </row>
    <row r="1662" spans="11:14" ht="16.149999999999999" customHeight="1" x14ac:dyDescent="0.25">
      <c r="K1662" s="95">
        <v>1219</v>
      </c>
      <c r="L1662" s="266" t="str">
        <f t="shared" si="1240"/>
        <v>FREE</v>
      </c>
      <c r="M1662" s="267" t="str">
        <f t="shared" si="1241"/>
        <v>FREE</v>
      </c>
      <c r="N1662" s="21"/>
    </row>
    <row r="1663" spans="11:14" ht="16.149999999999999" customHeight="1" x14ac:dyDescent="0.25">
      <c r="K1663" s="95">
        <v>1220</v>
      </c>
      <c r="L1663" s="266" t="str">
        <f t="shared" si="1240"/>
        <v>FREE</v>
      </c>
      <c r="M1663" s="267" t="str">
        <f t="shared" si="1241"/>
        <v>FREE</v>
      </c>
      <c r="N1663" s="21"/>
    </row>
    <row r="1664" spans="11:14" ht="16.149999999999999" customHeight="1" x14ac:dyDescent="0.25">
      <c r="K1664" s="95">
        <v>1221</v>
      </c>
      <c r="L1664" s="266" t="str">
        <f t="shared" si="1240"/>
        <v>FREE</v>
      </c>
      <c r="M1664" s="267" t="str">
        <f t="shared" si="1241"/>
        <v>FREE</v>
      </c>
      <c r="N1664" s="21"/>
    </row>
    <row r="1665" spans="11:14" ht="16.149999999999999" customHeight="1" x14ac:dyDescent="0.25">
      <c r="K1665" s="95">
        <v>1222</v>
      </c>
      <c r="L1665" s="266" t="str">
        <f t="shared" si="1240"/>
        <v>FREE</v>
      </c>
      <c r="M1665" s="267" t="str">
        <f t="shared" si="1241"/>
        <v>FREE</v>
      </c>
      <c r="N1665" s="21"/>
    </row>
    <row r="1666" spans="11:14" ht="16.149999999999999" customHeight="1" x14ac:dyDescent="0.25">
      <c r="K1666" s="95">
        <v>1223</v>
      </c>
      <c r="L1666" s="266" t="str">
        <f t="shared" si="1240"/>
        <v>FREE</v>
      </c>
      <c r="M1666" s="267" t="str">
        <f t="shared" si="1241"/>
        <v>FREE</v>
      </c>
      <c r="N1666" s="21"/>
    </row>
    <row r="1667" spans="11:14" ht="16.149999999999999" customHeight="1" x14ac:dyDescent="0.25">
      <c r="K1667" s="95">
        <v>1224</v>
      </c>
      <c r="L1667" s="266" t="str">
        <f t="shared" si="1240"/>
        <v>FREE</v>
      </c>
      <c r="M1667" s="267" t="str">
        <f t="shared" si="1241"/>
        <v>FREE</v>
      </c>
      <c r="N1667" s="21"/>
    </row>
    <row r="1668" spans="11:14" ht="16.149999999999999" customHeight="1" x14ac:dyDescent="0.25">
      <c r="K1668" s="95">
        <v>1225</v>
      </c>
      <c r="L1668" s="266" t="str">
        <f t="shared" si="1240"/>
        <v>FREE</v>
      </c>
      <c r="M1668" s="267" t="str">
        <f t="shared" si="1241"/>
        <v>FREE</v>
      </c>
      <c r="N1668" s="21"/>
    </row>
    <row r="1669" spans="11:14" ht="16.149999999999999" customHeight="1" x14ac:dyDescent="0.25">
      <c r="K1669" s="95">
        <v>1226</v>
      </c>
      <c r="L1669" s="266" t="str">
        <f t="shared" si="1240"/>
        <v>FREE</v>
      </c>
      <c r="M1669" s="267" t="str">
        <f t="shared" si="1241"/>
        <v>FREE</v>
      </c>
      <c r="N1669" s="21"/>
    </row>
    <row r="1670" spans="11:14" ht="16.149999999999999" customHeight="1" x14ac:dyDescent="0.25">
      <c r="K1670" s="95">
        <v>1227</v>
      </c>
      <c r="L1670" s="266" t="str">
        <f t="shared" si="1240"/>
        <v>FREE</v>
      </c>
      <c r="M1670" s="267" t="str">
        <f t="shared" si="1241"/>
        <v>FREE</v>
      </c>
      <c r="N1670" s="21"/>
    </row>
    <row r="1671" spans="11:14" ht="16.149999999999999" customHeight="1" x14ac:dyDescent="0.25">
      <c r="K1671" s="95">
        <v>1228</v>
      </c>
      <c r="L1671" s="266" t="str">
        <f t="shared" si="1240"/>
        <v>FREE</v>
      </c>
      <c r="M1671" s="267" t="str">
        <f t="shared" si="1241"/>
        <v>FREE</v>
      </c>
      <c r="N1671" s="21"/>
    </row>
    <row r="1672" spans="11:14" ht="16.149999999999999" customHeight="1" x14ac:dyDescent="0.25">
      <c r="K1672" s="95">
        <v>1229</v>
      </c>
      <c r="L1672" s="266">
        <f t="shared" si="1240"/>
        <v>1229</v>
      </c>
      <c r="M1672" s="267" t="str">
        <f t="shared" si="1241"/>
        <v>Caladenia longicauda subsp. longicauda</v>
      </c>
      <c r="N1672" s="21"/>
    </row>
    <row r="1673" spans="11:14" ht="16.149999999999999" customHeight="1" x14ac:dyDescent="0.25">
      <c r="K1673" s="95">
        <v>1230</v>
      </c>
      <c r="L1673" s="266" t="str">
        <f t="shared" si="1240"/>
        <v>FREE</v>
      </c>
      <c r="M1673" s="267" t="str">
        <f t="shared" si="1241"/>
        <v>FREE</v>
      </c>
      <c r="N1673" s="21"/>
    </row>
    <row r="1674" spans="11:14" ht="16.149999999999999" customHeight="1" x14ac:dyDescent="0.25">
      <c r="K1674" s="95">
        <v>1231</v>
      </c>
      <c r="L1674" s="266" t="str">
        <f t="shared" si="1240"/>
        <v>FREE</v>
      </c>
      <c r="M1674" s="267" t="str">
        <f t="shared" si="1241"/>
        <v>FREE</v>
      </c>
      <c r="N1674" s="21"/>
    </row>
    <row r="1675" spans="11:14" ht="16.149999999999999" customHeight="1" x14ac:dyDescent="0.25">
      <c r="K1675" s="95">
        <v>1232</v>
      </c>
      <c r="L1675" s="266" t="str">
        <f t="shared" ref="L1675:L1738" si="1242">IFERROR(VLOOKUP(K1675,$L$3:$L$841,1,FALSE),"FREE")</f>
        <v>FREE</v>
      </c>
      <c r="M1675" s="267" t="str">
        <f t="shared" ref="M1675:M1738" si="1243">IFERROR(VLOOKUP(K1675,$J$3:$K$841,2,FALSE),"FREE")</f>
        <v>FREE</v>
      </c>
      <c r="N1675" s="21"/>
    </row>
    <row r="1676" spans="11:14" ht="16.149999999999999" customHeight="1" x14ac:dyDescent="0.25">
      <c r="K1676" s="95">
        <v>1233</v>
      </c>
      <c r="L1676" s="266" t="str">
        <f t="shared" si="1242"/>
        <v>FREE</v>
      </c>
      <c r="M1676" s="267" t="str">
        <f t="shared" si="1243"/>
        <v>FREE</v>
      </c>
      <c r="N1676" s="21"/>
    </row>
    <row r="1677" spans="11:14" ht="16.149999999999999" customHeight="1" x14ac:dyDescent="0.25">
      <c r="K1677" s="95">
        <v>1234</v>
      </c>
      <c r="L1677" s="266" t="str">
        <f t="shared" si="1242"/>
        <v>FREE</v>
      </c>
      <c r="M1677" s="267" t="str">
        <f t="shared" si="1243"/>
        <v>FREE</v>
      </c>
      <c r="N1677" s="21"/>
    </row>
    <row r="1678" spans="11:14" ht="16.149999999999999" customHeight="1" x14ac:dyDescent="0.25">
      <c r="K1678" s="95">
        <v>1235</v>
      </c>
      <c r="L1678" s="266">
        <f t="shared" si="1242"/>
        <v>1235</v>
      </c>
      <c r="M1678" s="267" t="str">
        <f t="shared" si="1243"/>
        <v>Caladenia x tryphera</v>
      </c>
      <c r="N1678" s="21"/>
    </row>
    <row r="1679" spans="11:14" ht="16.149999999999999" customHeight="1" x14ac:dyDescent="0.25">
      <c r="K1679" s="95">
        <v>1236</v>
      </c>
      <c r="L1679" s="266" t="str">
        <f t="shared" si="1242"/>
        <v>FREE</v>
      </c>
      <c r="M1679" s="267" t="str">
        <f t="shared" si="1243"/>
        <v>FREE</v>
      </c>
      <c r="N1679" s="21"/>
    </row>
    <row r="1680" spans="11:14" ht="16.149999999999999" customHeight="1" x14ac:dyDescent="0.25">
      <c r="K1680" s="95">
        <v>1237</v>
      </c>
      <c r="L1680" s="266">
        <f t="shared" si="1242"/>
        <v>1237</v>
      </c>
      <c r="M1680" s="267" t="str">
        <f t="shared" si="1243"/>
        <v>Calochilus sp.</v>
      </c>
      <c r="N1680" s="21"/>
    </row>
    <row r="1681" spans="11:14" ht="16.149999999999999" customHeight="1" x14ac:dyDescent="0.25">
      <c r="K1681" s="95">
        <v>1238</v>
      </c>
      <c r="L1681" s="266">
        <f t="shared" si="1242"/>
        <v>1238</v>
      </c>
      <c r="M1681" s="267" t="str">
        <f t="shared" si="1243"/>
        <v>Corybas z.sp.</v>
      </c>
      <c r="N1681" s="21"/>
    </row>
    <row r="1682" spans="11:14" ht="16.149999999999999" customHeight="1" x14ac:dyDescent="0.25">
      <c r="K1682" s="95">
        <v>1239</v>
      </c>
      <c r="L1682" s="266" t="str">
        <f t="shared" si="1242"/>
        <v>FREE</v>
      </c>
      <c r="M1682" s="267" t="str">
        <f t="shared" si="1243"/>
        <v>FREE</v>
      </c>
      <c r="N1682" s="21"/>
    </row>
    <row r="1683" spans="11:14" ht="16.149999999999999" customHeight="1" x14ac:dyDescent="0.25">
      <c r="K1683" s="95">
        <v>1240</v>
      </c>
      <c r="L1683" s="266">
        <f t="shared" si="1242"/>
        <v>1240</v>
      </c>
      <c r="M1683" s="267" t="str">
        <f t="shared" si="1243"/>
        <v>Cyanicula sp.</v>
      </c>
      <c r="N1683" s="21"/>
    </row>
    <row r="1684" spans="11:14" ht="16.149999999999999" customHeight="1" x14ac:dyDescent="0.25">
      <c r="K1684" s="95">
        <v>1241</v>
      </c>
      <c r="L1684" s="266">
        <f t="shared" si="1242"/>
        <v>1241</v>
      </c>
      <c r="M1684" s="267" t="str">
        <f t="shared" si="1243"/>
        <v>Diuris sp.</v>
      </c>
      <c r="N1684" s="21"/>
    </row>
    <row r="1685" spans="11:14" ht="16.149999999999999" customHeight="1" x14ac:dyDescent="0.25">
      <c r="K1685" s="95">
        <v>1242</v>
      </c>
      <c r="L1685" s="266">
        <f t="shared" si="1242"/>
        <v>1242</v>
      </c>
      <c r="M1685" s="267" t="str">
        <f t="shared" si="1243"/>
        <v>Drakaea sp.</v>
      </c>
      <c r="N1685" s="21"/>
    </row>
    <row r="1686" spans="11:14" ht="16.149999999999999" customHeight="1" x14ac:dyDescent="0.25">
      <c r="K1686" s="95">
        <v>1243</v>
      </c>
      <c r="L1686" s="266">
        <f t="shared" si="1242"/>
        <v>1243</v>
      </c>
      <c r="M1686" s="267" t="str">
        <f t="shared" si="1243"/>
        <v>Epiblema sp.</v>
      </c>
      <c r="N1686" s="21"/>
    </row>
    <row r="1687" spans="11:14" ht="16.149999999999999" customHeight="1" x14ac:dyDescent="0.25">
      <c r="K1687" s="95">
        <v>1244</v>
      </c>
      <c r="L1687" s="266">
        <f t="shared" si="1242"/>
        <v>1244</v>
      </c>
      <c r="M1687" s="267" t="str">
        <f t="shared" si="1243"/>
        <v>Eriochilus dilatatus</v>
      </c>
      <c r="N1687" s="21"/>
    </row>
    <row r="1688" spans="11:14" ht="16.149999999999999" customHeight="1" x14ac:dyDescent="0.25">
      <c r="K1688" s="95">
        <v>1245</v>
      </c>
      <c r="L1688" s="266">
        <f t="shared" si="1242"/>
        <v>1245</v>
      </c>
      <c r="M1688" s="267" t="str">
        <f t="shared" si="1243"/>
        <v>Eriochilus scaber</v>
      </c>
      <c r="N1688" s="21"/>
    </row>
    <row r="1689" spans="11:14" ht="16.149999999999999" customHeight="1" x14ac:dyDescent="0.25">
      <c r="K1689" s="95">
        <v>1246</v>
      </c>
      <c r="L1689" s="266">
        <f t="shared" si="1242"/>
        <v>1246</v>
      </c>
      <c r="M1689" s="267" t="str">
        <f t="shared" si="1243"/>
        <v>Eriochilus sp.</v>
      </c>
      <c r="N1689" s="21"/>
    </row>
    <row r="1690" spans="11:14" ht="16.149999999999999" customHeight="1" x14ac:dyDescent="0.25">
      <c r="K1690" s="95">
        <v>1247</v>
      </c>
      <c r="L1690" s="266" t="str">
        <f t="shared" si="1242"/>
        <v>FREE</v>
      </c>
      <c r="M1690" s="267" t="str">
        <f t="shared" si="1243"/>
        <v>FREE</v>
      </c>
      <c r="N1690" s="21"/>
    </row>
    <row r="1691" spans="11:14" ht="16.149999999999999" customHeight="1" x14ac:dyDescent="0.25">
      <c r="K1691" s="95">
        <v>1248</v>
      </c>
      <c r="L1691" s="266" t="str">
        <f t="shared" si="1242"/>
        <v>FREE</v>
      </c>
      <c r="M1691" s="267" t="str">
        <f t="shared" si="1243"/>
        <v>FREE</v>
      </c>
      <c r="N1691" s="21"/>
    </row>
    <row r="1692" spans="11:14" ht="16.149999999999999" customHeight="1" x14ac:dyDescent="0.25">
      <c r="K1692" s="95">
        <v>1249</v>
      </c>
      <c r="L1692" s="266">
        <f t="shared" si="1242"/>
        <v>1249</v>
      </c>
      <c r="M1692" s="267" t="str">
        <f t="shared" si="1243"/>
        <v>Paracaleana sp.</v>
      </c>
      <c r="N1692" s="21"/>
    </row>
    <row r="1693" spans="11:14" ht="16.149999999999999" customHeight="1" x14ac:dyDescent="0.25">
      <c r="K1693" s="95">
        <v>1250</v>
      </c>
      <c r="L1693" s="266">
        <f t="shared" si="1242"/>
        <v>1250</v>
      </c>
      <c r="M1693" s="267" t="str">
        <f t="shared" si="1243"/>
        <v>Prasophyllum sp.</v>
      </c>
      <c r="N1693" s="21"/>
    </row>
    <row r="1694" spans="11:14" ht="16.149999999999999" customHeight="1" x14ac:dyDescent="0.25">
      <c r="K1694" s="95">
        <v>1251</v>
      </c>
      <c r="L1694" s="266">
        <f t="shared" si="1242"/>
        <v>1251</v>
      </c>
      <c r="M1694" s="267" t="str">
        <f t="shared" si="1243"/>
        <v>Prasophyllum sp. 'Eastern wheatbelt'</v>
      </c>
      <c r="N1694" s="21"/>
    </row>
    <row r="1695" spans="11:14" ht="16.149999999999999" customHeight="1" x14ac:dyDescent="0.25">
      <c r="K1695" s="95">
        <v>1252</v>
      </c>
      <c r="L1695" s="266" t="str">
        <f t="shared" si="1242"/>
        <v>FREE</v>
      </c>
      <c r="M1695" s="267" t="str">
        <f t="shared" si="1243"/>
        <v>FREE</v>
      </c>
      <c r="N1695" s="21"/>
    </row>
    <row r="1696" spans="11:14" ht="16.149999999999999" customHeight="1" x14ac:dyDescent="0.25">
      <c r="K1696" s="95">
        <v>1253</v>
      </c>
      <c r="L1696" s="266" t="str">
        <f t="shared" si="1242"/>
        <v>FREE</v>
      </c>
      <c r="M1696" s="267" t="str">
        <f t="shared" si="1243"/>
        <v>FREE</v>
      </c>
      <c r="N1696" s="21"/>
    </row>
    <row r="1697" spans="11:14" ht="16.149999999999999" customHeight="1" x14ac:dyDescent="0.25">
      <c r="K1697" s="95">
        <v>1254</v>
      </c>
      <c r="L1697" s="266">
        <f t="shared" si="1242"/>
        <v>1254</v>
      </c>
      <c r="M1697" s="267" t="str">
        <f t="shared" si="1243"/>
        <v>Pterostylis sp.</v>
      </c>
      <c r="N1697" s="21"/>
    </row>
    <row r="1698" spans="11:14" ht="16.149999999999999" customHeight="1" x14ac:dyDescent="0.25">
      <c r="K1698" s="95">
        <v>1255</v>
      </c>
      <c r="L1698" s="266">
        <f t="shared" si="1242"/>
        <v>1255</v>
      </c>
      <c r="M1698" s="267" t="str">
        <f t="shared" si="1243"/>
        <v>Thelymitra sp.</v>
      </c>
      <c r="N1698" s="21"/>
    </row>
    <row r="1699" spans="11:14" ht="16.149999999999999" customHeight="1" x14ac:dyDescent="0.25">
      <c r="K1699" s="95">
        <v>1256</v>
      </c>
      <c r="L1699" s="266" t="str">
        <f t="shared" si="1242"/>
        <v>FREE</v>
      </c>
      <c r="M1699" s="267" t="str">
        <f t="shared" si="1243"/>
        <v>FREE</v>
      </c>
      <c r="N1699" s="21"/>
    </row>
    <row r="1700" spans="11:14" ht="16.149999999999999" customHeight="1" x14ac:dyDescent="0.25">
      <c r="K1700" s="95">
        <v>1257</v>
      </c>
      <c r="L1700" s="266" t="str">
        <f t="shared" si="1242"/>
        <v>FREE</v>
      </c>
      <c r="M1700" s="267" t="str">
        <f t="shared" si="1243"/>
        <v>FREE</v>
      </c>
      <c r="N1700" s="21"/>
    </row>
    <row r="1701" spans="11:14" ht="16.149999999999999" customHeight="1" x14ac:dyDescent="0.25">
      <c r="K1701" s="95">
        <v>1258</v>
      </c>
      <c r="L1701" s="266" t="str">
        <f t="shared" si="1242"/>
        <v>FREE</v>
      </c>
      <c r="M1701" s="267" t="str">
        <f t="shared" si="1243"/>
        <v>FREE</v>
      </c>
      <c r="N1701" s="21"/>
    </row>
    <row r="1702" spans="11:14" ht="16.149999999999999" customHeight="1" x14ac:dyDescent="0.25">
      <c r="K1702" s="95">
        <v>1259</v>
      </c>
      <c r="L1702" s="266" t="str">
        <f t="shared" si="1242"/>
        <v>FREE</v>
      </c>
      <c r="M1702" s="267" t="str">
        <f t="shared" si="1243"/>
        <v>FREE</v>
      </c>
      <c r="N1702" s="21"/>
    </row>
    <row r="1703" spans="11:14" ht="16.149999999999999" customHeight="1" x14ac:dyDescent="0.25">
      <c r="K1703" s="95">
        <v>1260</v>
      </c>
      <c r="L1703" s="266" t="str">
        <f t="shared" si="1242"/>
        <v>FREE</v>
      </c>
      <c r="M1703" s="267" t="str">
        <f t="shared" si="1243"/>
        <v>FREE</v>
      </c>
      <c r="N1703" s="21"/>
    </row>
    <row r="1704" spans="11:14" ht="16.149999999999999" customHeight="1" x14ac:dyDescent="0.25">
      <c r="K1704" s="95">
        <v>1261</v>
      </c>
      <c r="L1704" s="266" t="str">
        <f t="shared" si="1242"/>
        <v>FREE</v>
      </c>
      <c r="M1704" s="267" t="str">
        <f t="shared" si="1243"/>
        <v>FREE</v>
      </c>
      <c r="N1704" s="21"/>
    </row>
    <row r="1705" spans="11:14" ht="16.149999999999999" customHeight="1" x14ac:dyDescent="0.25">
      <c r="K1705" s="95">
        <v>1262</v>
      </c>
      <c r="L1705" s="266" t="str">
        <f t="shared" si="1242"/>
        <v>FREE</v>
      </c>
      <c r="M1705" s="267" t="str">
        <f t="shared" si="1243"/>
        <v>FREE</v>
      </c>
      <c r="N1705" s="21"/>
    </row>
    <row r="1706" spans="11:14" ht="16.149999999999999" customHeight="1" x14ac:dyDescent="0.25">
      <c r="K1706" s="95">
        <v>1263</v>
      </c>
      <c r="L1706" s="266" t="str">
        <f t="shared" si="1242"/>
        <v>FREE</v>
      </c>
      <c r="M1706" s="267" t="str">
        <f t="shared" si="1243"/>
        <v>FREE</v>
      </c>
      <c r="N1706" s="21"/>
    </row>
    <row r="1707" spans="11:14" ht="16.149999999999999" customHeight="1" x14ac:dyDescent="0.25">
      <c r="K1707" s="95">
        <v>1264</v>
      </c>
      <c r="L1707" s="266" t="str">
        <f t="shared" si="1242"/>
        <v>FREE</v>
      </c>
      <c r="M1707" s="267" t="str">
        <f t="shared" si="1243"/>
        <v>FREE</v>
      </c>
      <c r="N1707" s="21"/>
    </row>
    <row r="1708" spans="11:14" ht="16.149999999999999" customHeight="1" x14ac:dyDescent="0.25">
      <c r="K1708" s="95">
        <v>1265</v>
      </c>
      <c r="L1708" s="266" t="str">
        <f t="shared" si="1242"/>
        <v>FREE</v>
      </c>
      <c r="M1708" s="267" t="str">
        <f t="shared" si="1243"/>
        <v>FREE</v>
      </c>
      <c r="N1708" s="21"/>
    </row>
    <row r="1709" spans="11:14" ht="16.149999999999999" customHeight="1" x14ac:dyDescent="0.25">
      <c r="K1709" s="95">
        <v>1266</v>
      </c>
      <c r="L1709" s="266" t="str">
        <f t="shared" si="1242"/>
        <v>FREE</v>
      </c>
      <c r="M1709" s="267" t="str">
        <f t="shared" si="1243"/>
        <v>FREE</v>
      </c>
      <c r="N1709" s="21"/>
    </row>
    <row r="1710" spans="11:14" ht="16.149999999999999" customHeight="1" x14ac:dyDescent="0.25">
      <c r="K1710" s="95">
        <v>1267</v>
      </c>
      <c r="L1710" s="266" t="str">
        <f t="shared" si="1242"/>
        <v>FREE</v>
      </c>
      <c r="M1710" s="267" t="str">
        <f t="shared" si="1243"/>
        <v>FREE</v>
      </c>
      <c r="N1710" s="21"/>
    </row>
    <row r="1711" spans="11:14" ht="16.149999999999999" customHeight="1" x14ac:dyDescent="0.25">
      <c r="K1711" s="95">
        <v>1268</v>
      </c>
      <c r="L1711" s="266" t="str">
        <f t="shared" si="1242"/>
        <v>FREE</v>
      </c>
      <c r="M1711" s="267" t="str">
        <f t="shared" si="1243"/>
        <v>FREE</v>
      </c>
      <c r="N1711" s="21"/>
    </row>
    <row r="1712" spans="11:14" ht="16.149999999999999" customHeight="1" x14ac:dyDescent="0.25">
      <c r="K1712" s="95">
        <v>1269</v>
      </c>
      <c r="L1712" s="266" t="str">
        <f t="shared" si="1242"/>
        <v>FREE</v>
      </c>
      <c r="M1712" s="267" t="str">
        <f t="shared" si="1243"/>
        <v>FREE</v>
      </c>
      <c r="N1712" s="21"/>
    </row>
    <row r="1713" spans="11:14" ht="16.149999999999999" customHeight="1" x14ac:dyDescent="0.25">
      <c r="K1713" s="95">
        <v>1270</v>
      </c>
      <c r="L1713" s="266" t="str">
        <f t="shared" si="1242"/>
        <v>FREE</v>
      </c>
      <c r="M1713" s="267" t="str">
        <f t="shared" si="1243"/>
        <v>FREE</v>
      </c>
      <c r="N1713" s="21"/>
    </row>
    <row r="1714" spans="11:14" ht="16.149999999999999" customHeight="1" x14ac:dyDescent="0.25">
      <c r="K1714" s="95">
        <v>1271</v>
      </c>
      <c r="L1714" s="266" t="str">
        <f t="shared" si="1242"/>
        <v>FREE</v>
      </c>
      <c r="M1714" s="267" t="str">
        <f t="shared" si="1243"/>
        <v>FREE</v>
      </c>
      <c r="N1714" s="21"/>
    </row>
    <row r="1715" spans="11:14" ht="16.149999999999999" customHeight="1" x14ac:dyDescent="0.25">
      <c r="K1715" s="95">
        <v>1272</v>
      </c>
      <c r="L1715" s="266" t="str">
        <f t="shared" si="1242"/>
        <v>FREE</v>
      </c>
      <c r="M1715" s="267" t="str">
        <f t="shared" si="1243"/>
        <v>FREE</v>
      </c>
      <c r="N1715" s="21"/>
    </row>
    <row r="1716" spans="11:14" ht="16.149999999999999" customHeight="1" x14ac:dyDescent="0.25">
      <c r="K1716" s="95">
        <v>1273</v>
      </c>
      <c r="L1716" s="266" t="str">
        <f t="shared" si="1242"/>
        <v>FREE</v>
      </c>
      <c r="M1716" s="267" t="str">
        <f t="shared" si="1243"/>
        <v>FREE</v>
      </c>
      <c r="N1716" s="21"/>
    </row>
    <row r="1717" spans="11:14" ht="16.149999999999999" customHeight="1" x14ac:dyDescent="0.25">
      <c r="K1717" s="95">
        <v>1274</v>
      </c>
      <c r="L1717" s="266" t="str">
        <f t="shared" si="1242"/>
        <v>FREE</v>
      </c>
      <c r="M1717" s="267" t="str">
        <f t="shared" si="1243"/>
        <v>FREE</v>
      </c>
      <c r="N1717" s="21"/>
    </row>
    <row r="1718" spans="11:14" ht="16.149999999999999" customHeight="1" x14ac:dyDescent="0.25">
      <c r="K1718" s="95">
        <v>1275</v>
      </c>
      <c r="L1718" s="266" t="str">
        <f t="shared" si="1242"/>
        <v>FREE</v>
      </c>
      <c r="M1718" s="267" t="str">
        <f t="shared" si="1243"/>
        <v>FREE</v>
      </c>
      <c r="N1718" s="21"/>
    </row>
    <row r="1719" spans="11:14" ht="16.149999999999999" customHeight="1" x14ac:dyDescent="0.25">
      <c r="K1719" s="95">
        <v>1276</v>
      </c>
      <c r="L1719" s="266" t="str">
        <f t="shared" si="1242"/>
        <v>FREE</v>
      </c>
      <c r="M1719" s="267" t="str">
        <f t="shared" si="1243"/>
        <v>FREE</v>
      </c>
      <c r="N1719" s="21"/>
    </row>
    <row r="1720" spans="11:14" ht="16.149999999999999" customHeight="1" x14ac:dyDescent="0.25">
      <c r="K1720" s="95">
        <v>1277</v>
      </c>
      <c r="L1720" s="266" t="str">
        <f t="shared" si="1242"/>
        <v>FREE</v>
      </c>
      <c r="M1720" s="267" t="str">
        <f t="shared" si="1243"/>
        <v>FREE</v>
      </c>
      <c r="N1720" s="21"/>
    </row>
    <row r="1721" spans="11:14" ht="16.149999999999999" customHeight="1" x14ac:dyDescent="0.25">
      <c r="K1721" s="95">
        <v>1278</v>
      </c>
      <c r="L1721" s="266" t="str">
        <f t="shared" si="1242"/>
        <v>FREE</v>
      </c>
      <c r="M1721" s="267" t="str">
        <f t="shared" si="1243"/>
        <v>FREE</v>
      </c>
      <c r="N1721" s="21"/>
    </row>
    <row r="1722" spans="11:14" ht="16.149999999999999" customHeight="1" x14ac:dyDescent="0.25">
      <c r="K1722" s="95">
        <v>1279</v>
      </c>
      <c r="L1722" s="266" t="str">
        <f t="shared" si="1242"/>
        <v>FREE</v>
      </c>
      <c r="M1722" s="267" t="str">
        <f t="shared" si="1243"/>
        <v>FREE</v>
      </c>
      <c r="N1722" s="21"/>
    </row>
    <row r="1723" spans="11:14" ht="16.149999999999999" customHeight="1" x14ac:dyDescent="0.25">
      <c r="K1723" s="95">
        <v>1280</v>
      </c>
      <c r="L1723" s="266" t="str">
        <f t="shared" si="1242"/>
        <v>FREE</v>
      </c>
      <c r="M1723" s="267" t="str">
        <f t="shared" si="1243"/>
        <v>FREE</v>
      </c>
      <c r="N1723" s="21"/>
    </row>
    <row r="1724" spans="11:14" ht="16.149999999999999" customHeight="1" x14ac:dyDescent="0.25">
      <c r="K1724" s="95">
        <v>1281</v>
      </c>
      <c r="L1724" s="266" t="str">
        <f t="shared" si="1242"/>
        <v>FREE</v>
      </c>
      <c r="M1724" s="267" t="str">
        <f t="shared" si="1243"/>
        <v>FREE</v>
      </c>
      <c r="N1724" s="21"/>
    </row>
    <row r="1725" spans="11:14" ht="16.149999999999999" customHeight="1" x14ac:dyDescent="0.25">
      <c r="K1725" s="95">
        <v>1282</v>
      </c>
      <c r="L1725" s="266" t="str">
        <f t="shared" si="1242"/>
        <v>FREE</v>
      </c>
      <c r="M1725" s="267" t="str">
        <f t="shared" si="1243"/>
        <v>FREE</v>
      </c>
      <c r="N1725" s="21"/>
    </row>
    <row r="1726" spans="11:14" ht="16.149999999999999" customHeight="1" x14ac:dyDescent="0.25">
      <c r="K1726" s="95">
        <v>1283</v>
      </c>
      <c r="L1726" s="266" t="str">
        <f t="shared" si="1242"/>
        <v>FREE</v>
      </c>
      <c r="M1726" s="267" t="str">
        <f t="shared" si="1243"/>
        <v>FREE</v>
      </c>
      <c r="N1726" s="21"/>
    </row>
    <row r="1727" spans="11:14" ht="16.149999999999999" customHeight="1" x14ac:dyDescent="0.25">
      <c r="K1727" s="95">
        <v>1284</v>
      </c>
      <c r="L1727" s="266" t="str">
        <f t="shared" si="1242"/>
        <v>FREE</v>
      </c>
      <c r="M1727" s="267" t="str">
        <f t="shared" si="1243"/>
        <v>FREE</v>
      </c>
      <c r="N1727" s="21"/>
    </row>
    <row r="1728" spans="11:14" ht="16.149999999999999" customHeight="1" x14ac:dyDescent="0.25">
      <c r="K1728" s="95">
        <v>1285</v>
      </c>
      <c r="L1728" s="266" t="str">
        <f t="shared" si="1242"/>
        <v>FREE</v>
      </c>
      <c r="M1728" s="267" t="str">
        <f t="shared" si="1243"/>
        <v>FREE</v>
      </c>
      <c r="N1728" s="21"/>
    </row>
    <row r="1729" spans="11:14" ht="16.149999999999999" customHeight="1" x14ac:dyDescent="0.25">
      <c r="K1729" s="95">
        <v>1286</v>
      </c>
      <c r="L1729" s="266" t="str">
        <f t="shared" si="1242"/>
        <v>FREE</v>
      </c>
      <c r="M1729" s="267" t="str">
        <f t="shared" si="1243"/>
        <v>FREE</v>
      </c>
      <c r="N1729" s="21"/>
    </row>
    <row r="1730" spans="11:14" ht="16.149999999999999" customHeight="1" x14ac:dyDescent="0.25">
      <c r="K1730" s="95">
        <v>1287</v>
      </c>
      <c r="L1730" s="266" t="str">
        <f t="shared" si="1242"/>
        <v>FREE</v>
      </c>
      <c r="M1730" s="267" t="str">
        <f t="shared" si="1243"/>
        <v>FREE</v>
      </c>
      <c r="N1730" s="21"/>
    </row>
    <row r="1731" spans="11:14" ht="16.149999999999999" customHeight="1" x14ac:dyDescent="0.25">
      <c r="K1731" s="95">
        <v>1288</v>
      </c>
      <c r="L1731" s="266" t="str">
        <f t="shared" si="1242"/>
        <v>FREE</v>
      </c>
      <c r="M1731" s="267" t="str">
        <f t="shared" si="1243"/>
        <v>FREE</v>
      </c>
      <c r="N1731" s="21"/>
    </row>
    <row r="1732" spans="11:14" ht="16.149999999999999" customHeight="1" x14ac:dyDescent="0.25">
      <c r="K1732" s="95">
        <v>1289</v>
      </c>
      <c r="L1732" s="266" t="str">
        <f t="shared" si="1242"/>
        <v>FREE</v>
      </c>
      <c r="M1732" s="267" t="str">
        <f t="shared" si="1243"/>
        <v>FREE</v>
      </c>
      <c r="N1732" s="21"/>
    </row>
    <row r="1733" spans="11:14" ht="16.149999999999999" customHeight="1" x14ac:dyDescent="0.25">
      <c r="K1733" s="95">
        <v>1290</v>
      </c>
      <c r="L1733" s="266" t="str">
        <f t="shared" si="1242"/>
        <v>FREE</v>
      </c>
      <c r="M1733" s="267" t="str">
        <f t="shared" si="1243"/>
        <v>FREE</v>
      </c>
      <c r="N1733" s="21"/>
    </row>
    <row r="1734" spans="11:14" ht="16.149999999999999" customHeight="1" x14ac:dyDescent="0.25">
      <c r="K1734" s="95">
        <v>1291</v>
      </c>
      <c r="L1734" s="266" t="str">
        <f t="shared" si="1242"/>
        <v>FREE</v>
      </c>
      <c r="M1734" s="267" t="str">
        <f t="shared" si="1243"/>
        <v>FREE</v>
      </c>
      <c r="N1734" s="21"/>
    </row>
    <row r="1735" spans="11:14" ht="16.149999999999999" customHeight="1" x14ac:dyDescent="0.25">
      <c r="K1735" s="95">
        <v>1292</v>
      </c>
      <c r="L1735" s="266" t="str">
        <f t="shared" si="1242"/>
        <v>FREE</v>
      </c>
      <c r="M1735" s="267" t="str">
        <f t="shared" si="1243"/>
        <v>FREE</v>
      </c>
      <c r="N1735" s="21"/>
    </row>
    <row r="1736" spans="11:14" ht="16.149999999999999" customHeight="1" x14ac:dyDescent="0.25">
      <c r="K1736" s="95">
        <v>1293</v>
      </c>
      <c r="L1736" s="266" t="str">
        <f t="shared" si="1242"/>
        <v>FREE</v>
      </c>
      <c r="M1736" s="267" t="str">
        <f t="shared" si="1243"/>
        <v>FREE</v>
      </c>
      <c r="N1736" s="21"/>
    </row>
    <row r="1737" spans="11:14" ht="16.149999999999999" customHeight="1" x14ac:dyDescent="0.25">
      <c r="K1737" s="95">
        <v>1294</v>
      </c>
      <c r="L1737" s="266" t="str">
        <f t="shared" si="1242"/>
        <v>FREE</v>
      </c>
      <c r="M1737" s="267" t="str">
        <f t="shared" si="1243"/>
        <v>FREE</v>
      </c>
      <c r="N1737" s="21"/>
    </row>
    <row r="1738" spans="11:14" ht="16.149999999999999" customHeight="1" x14ac:dyDescent="0.25">
      <c r="K1738" s="95">
        <v>1295</v>
      </c>
      <c r="L1738" s="266" t="str">
        <f t="shared" si="1242"/>
        <v>FREE</v>
      </c>
      <c r="M1738" s="267" t="str">
        <f t="shared" si="1243"/>
        <v>FREE</v>
      </c>
      <c r="N1738" s="21"/>
    </row>
    <row r="1739" spans="11:14" ht="16.149999999999999" customHeight="1" x14ac:dyDescent="0.25">
      <c r="K1739" s="95">
        <v>1296</v>
      </c>
      <c r="L1739" s="266" t="str">
        <f t="shared" ref="L1739:L1802" si="1244">IFERROR(VLOOKUP(K1739,$L$3:$L$841,1,FALSE),"FREE")</f>
        <v>FREE</v>
      </c>
      <c r="M1739" s="267" t="str">
        <f t="shared" ref="M1739:M1802" si="1245">IFERROR(VLOOKUP(K1739,$J$3:$K$841,2,FALSE),"FREE")</f>
        <v>FREE</v>
      </c>
      <c r="N1739" s="21"/>
    </row>
    <row r="1740" spans="11:14" ht="16.149999999999999" customHeight="1" x14ac:dyDescent="0.25">
      <c r="K1740" s="95">
        <v>1297</v>
      </c>
      <c r="L1740" s="266" t="str">
        <f t="shared" si="1244"/>
        <v>FREE</v>
      </c>
      <c r="M1740" s="267" t="str">
        <f t="shared" si="1245"/>
        <v>FREE</v>
      </c>
      <c r="N1740" s="21"/>
    </row>
    <row r="1741" spans="11:14" ht="16.149999999999999" customHeight="1" x14ac:dyDescent="0.25">
      <c r="K1741" s="95">
        <v>1298</v>
      </c>
      <c r="L1741" s="266" t="str">
        <f t="shared" si="1244"/>
        <v>FREE</v>
      </c>
      <c r="M1741" s="267" t="str">
        <f t="shared" si="1245"/>
        <v>FREE</v>
      </c>
      <c r="N1741" s="21"/>
    </row>
    <row r="1742" spans="11:14" ht="16.149999999999999" customHeight="1" x14ac:dyDescent="0.25">
      <c r="K1742" s="95">
        <v>1299</v>
      </c>
      <c r="L1742" s="266" t="str">
        <f t="shared" si="1244"/>
        <v>FREE</v>
      </c>
      <c r="M1742" s="267" t="str">
        <f t="shared" si="1245"/>
        <v>FREE</v>
      </c>
      <c r="N1742" s="21"/>
    </row>
    <row r="1743" spans="11:14" ht="16.149999999999999" customHeight="1" x14ac:dyDescent="0.25">
      <c r="K1743" s="95">
        <v>1300</v>
      </c>
      <c r="L1743" s="266" t="str">
        <f t="shared" si="1244"/>
        <v>FREE</v>
      </c>
      <c r="M1743" s="267" t="str">
        <f t="shared" si="1245"/>
        <v>FREE</v>
      </c>
    </row>
    <row r="1744" spans="11:14" ht="16.149999999999999" customHeight="1" x14ac:dyDescent="0.25">
      <c r="K1744" s="95">
        <v>1301</v>
      </c>
      <c r="L1744" s="266" t="str">
        <f t="shared" si="1244"/>
        <v>FREE</v>
      </c>
      <c r="M1744" s="267" t="str">
        <f t="shared" si="1245"/>
        <v>FREE</v>
      </c>
    </row>
    <row r="1745" spans="11:13" ht="16.149999999999999" customHeight="1" x14ac:dyDescent="0.25">
      <c r="K1745" s="95">
        <v>1302</v>
      </c>
      <c r="L1745" s="266" t="str">
        <f t="shared" si="1244"/>
        <v>FREE</v>
      </c>
      <c r="M1745" s="267" t="str">
        <f t="shared" si="1245"/>
        <v>FREE</v>
      </c>
    </row>
    <row r="1746" spans="11:13" ht="16.149999999999999" customHeight="1" x14ac:dyDescent="0.25">
      <c r="K1746" s="95">
        <v>1303</v>
      </c>
      <c r="L1746" s="266" t="str">
        <f t="shared" si="1244"/>
        <v>FREE</v>
      </c>
      <c r="M1746" s="267" t="str">
        <f t="shared" si="1245"/>
        <v>FREE</v>
      </c>
    </row>
    <row r="1747" spans="11:13" ht="16.149999999999999" customHeight="1" x14ac:dyDescent="0.25">
      <c r="K1747" s="95">
        <v>1304</v>
      </c>
      <c r="L1747" s="266" t="str">
        <f t="shared" si="1244"/>
        <v>FREE</v>
      </c>
      <c r="M1747" s="267" t="str">
        <f t="shared" si="1245"/>
        <v>FREE</v>
      </c>
    </row>
    <row r="1748" spans="11:13" ht="16.149999999999999" customHeight="1" x14ac:dyDescent="0.25">
      <c r="K1748" s="95">
        <v>1305</v>
      </c>
      <c r="L1748" s="266" t="str">
        <f t="shared" si="1244"/>
        <v>FREE</v>
      </c>
      <c r="M1748" s="267" t="str">
        <f t="shared" si="1245"/>
        <v>FREE</v>
      </c>
    </row>
    <row r="1749" spans="11:13" ht="16.149999999999999" customHeight="1" x14ac:dyDescent="0.25">
      <c r="K1749" s="95">
        <v>1306</v>
      </c>
      <c r="L1749" s="266" t="str">
        <f t="shared" si="1244"/>
        <v>FREE</v>
      </c>
      <c r="M1749" s="267" t="str">
        <f t="shared" si="1245"/>
        <v>FREE</v>
      </c>
    </row>
    <row r="1750" spans="11:13" ht="16.149999999999999" customHeight="1" x14ac:dyDescent="0.25">
      <c r="K1750" s="95">
        <v>1307</v>
      </c>
      <c r="L1750" s="266" t="str">
        <f t="shared" si="1244"/>
        <v>FREE</v>
      </c>
      <c r="M1750" s="267" t="str">
        <f t="shared" si="1245"/>
        <v>FREE</v>
      </c>
    </row>
    <row r="1751" spans="11:13" ht="16.149999999999999" customHeight="1" x14ac:dyDescent="0.25">
      <c r="K1751" s="95">
        <v>1308</v>
      </c>
      <c r="L1751" s="266" t="str">
        <f t="shared" si="1244"/>
        <v>FREE</v>
      </c>
      <c r="M1751" s="267" t="str">
        <f t="shared" si="1245"/>
        <v>FREE</v>
      </c>
    </row>
    <row r="1752" spans="11:13" ht="16.149999999999999" customHeight="1" x14ac:dyDescent="0.25">
      <c r="K1752" s="95">
        <v>1309</v>
      </c>
      <c r="L1752" s="266" t="str">
        <f t="shared" si="1244"/>
        <v>FREE</v>
      </c>
      <c r="M1752" s="267" t="str">
        <f t="shared" si="1245"/>
        <v>FREE</v>
      </c>
    </row>
    <row r="1753" spans="11:13" ht="16.149999999999999" customHeight="1" x14ac:dyDescent="0.25">
      <c r="K1753" s="95">
        <v>1310</v>
      </c>
      <c r="L1753" s="266" t="str">
        <f t="shared" si="1244"/>
        <v>FREE</v>
      </c>
      <c r="M1753" s="267" t="str">
        <f t="shared" si="1245"/>
        <v>FREE</v>
      </c>
    </row>
    <row r="1754" spans="11:13" ht="16.149999999999999" customHeight="1" x14ac:dyDescent="0.25">
      <c r="K1754" s="95">
        <v>1311</v>
      </c>
      <c r="L1754" s="266" t="str">
        <f t="shared" si="1244"/>
        <v>FREE</v>
      </c>
      <c r="M1754" s="267" t="str">
        <f t="shared" si="1245"/>
        <v>FREE</v>
      </c>
    </row>
    <row r="1755" spans="11:13" ht="16.149999999999999" customHeight="1" x14ac:dyDescent="0.25">
      <c r="K1755" s="95">
        <v>1312</v>
      </c>
      <c r="L1755" s="266" t="str">
        <f t="shared" si="1244"/>
        <v>FREE</v>
      </c>
      <c r="M1755" s="267" t="str">
        <f t="shared" si="1245"/>
        <v>FREE</v>
      </c>
    </row>
    <row r="1756" spans="11:13" ht="16.149999999999999" customHeight="1" x14ac:dyDescent="0.25">
      <c r="K1756" s="95">
        <v>1313</v>
      </c>
      <c r="L1756" s="266" t="str">
        <f t="shared" si="1244"/>
        <v>FREE</v>
      </c>
      <c r="M1756" s="267" t="str">
        <f t="shared" si="1245"/>
        <v>FREE</v>
      </c>
    </row>
    <row r="1757" spans="11:13" ht="16.149999999999999" customHeight="1" x14ac:dyDescent="0.25">
      <c r="K1757" s="95">
        <v>1314</v>
      </c>
      <c r="L1757" s="266" t="str">
        <f t="shared" si="1244"/>
        <v>FREE</v>
      </c>
      <c r="M1757" s="267" t="str">
        <f t="shared" si="1245"/>
        <v>FREE</v>
      </c>
    </row>
    <row r="1758" spans="11:13" ht="16.149999999999999" customHeight="1" x14ac:dyDescent="0.25">
      <c r="K1758" s="95">
        <v>1315</v>
      </c>
      <c r="L1758" s="266" t="str">
        <f t="shared" si="1244"/>
        <v>FREE</v>
      </c>
      <c r="M1758" s="267" t="str">
        <f t="shared" si="1245"/>
        <v>FREE</v>
      </c>
    </row>
    <row r="1759" spans="11:13" ht="16.149999999999999" customHeight="1" x14ac:dyDescent="0.25">
      <c r="K1759" s="95">
        <v>1316</v>
      </c>
      <c r="L1759" s="266" t="str">
        <f t="shared" si="1244"/>
        <v>FREE</v>
      </c>
      <c r="M1759" s="267" t="str">
        <f t="shared" si="1245"/>
        <v>FREE</v>
      </c>
    </row>
    <row r="1760" spans="11:13" ht="16.149999999999999" customHeight="1" x14ac:dyDescent="0.25">
      <c r="K1760" s="95">
        <v>1317</v>
      </c>
      <c r="L1760" s="266" t="str">
        <f t="shared" si="1244"/>
        <v>FREE</v>
      </c>
      <c r="M1760" s="267" t="str">
        <f t="shared" si="1245"/>
        <v>FREE</v>
      </c>
    </row>
    <row r="1761" spans="11:13" ht="16.149999999999999" customHeight="1" x14ac:dyDescent="0.25">
      <c r="K1761" s="95">
        <v>1318</v>
      </c>
      <c r="L1761" s="266" t="str">
        <f t="shared" si="1244"/>
        <v>FREE</v>
      </c>
      <c r="M1761" s="267" t="str">
        <f t="shared" si="1245"/>
        <v>FREE</v>
      </c>
    </row>
    <row r="1762" spans="11:13" ht="16.149999999999999" customHeight="1" x14ac:dyDescent="0.25">
      <c r="K1762" s="95">
        <v>1319</v>
      </c>
      <c r="L1762" s="266" t="str">
        <f t="shared" si="1244"/>
        <v>FREE</v>
      </c>
      <c r="M1762" s="267" t="str">
        <f t="shared" si="1245"/>
        <v>FREE</v>
      </c>
    </row>
    <row r="1763" spans="11:13" ht="16.149999999999999" customHeight="1" x14ac:dyDescent="0.25">
      <c r="K1763" s="95">
        <v>1320</v>
      </c>
      <c r="L1763" s="266" t="str">
        <f t="shared" si="1244"/>
        <v>FREE</v>
      </c>
      <c r="M1763" s="267" t="str">
        <f t="shared" si="1245"/>
        <v>FREE</v>
      </c>
    </row>
    <row r="1764" spans="11:13" ht="16.149999999999999" customHeight="1" x14ac:dyDescent="0.25">
      <c r="K1764" s="95">
        <v>1321</v>
      </c>
      <c r="L1764" s="266" t="str">
        <f t="shared" si="1244"/>
        <v>FREE</v>
      </c>
      <c r="M1764" s="267" t="str">
        <f t="shared" si="1245"/>
        <v>FREE</v>
      </c>
    </row>
    <row r="1765" spans="11:13" ht="16.149999999999999" customHeight="1" x14ac:dyDescent="0.25">
      <c r="K1765" s="95">
        <v>1322</v>
      </c>
      <c r="L1765" s="266" t="str">
        <f t="shared" si="1244"/>
        <v>FREE</v>
      </c>
      <c r="M1765" s="267" t="str">
        <f t="shared" si="1245"/>
        <v>FREE</v>
      </c>
    </row>
    <row r="1766" spans="11:13" ht="16.149999999999999" customHeight="1" x14ac:dyDescent="0.25">
      <c r="K1766" s="95">
        <v>1323</v>
      </c>
      <c r="L1766" s="266" t="str">
        <f t="shared" si="1244"/>
        <v>FREE</v>
      </c>
      <c r="M1766" s="267" t="str">
        <f t="shared" si="1245"/>
        <v>FREE</v>
      </c>
    </row>
    <row r="1767" spans="11:13" ht="16.149999999999999" customHeight="1" x14ac:dyDescent="0.25">
      <c r="K1767" s="95">
        <v>1324</v>
      </c>
      <c r="L1767" s="266" t="str">
        <f t="shared" si="1244"/>
        <v>FREE</v>
      </c>
      <c r="M1767" s="267" t="str">
        <f t="shared" si="1245"/>
        <v>FREE</v>
      </c>
    </row>
    <row r="1768" spans="11:13" ht="16.149999999999999" customHeight="1" x14ac:dyDescent="0.25">
      <c r="K1768" s="95">
        <v>1325</v>
      </c>
      <c r="L1768" s="266" t="str">
        <f t="shared" si="1244"/>
        <v>FREE</v>
      </c>
      <c r="M1768" s="267" t="str">
        <f t="shared" si="1245"/>
        <v>FREE</v>
      </c>
    </row>
    <row r="1769" spans="11:13" ht="16.149999999999999" customHeight="1" x14ac:dyDescent="0.25">
      <c r="K1769" s="95">
        <v>1326</v>
      </c>
      <c r="L1769" s="266" t="str">
        <f t="shared" si="1244"/>
        <v>FREE</v>
      </c>
      <c r="M1769" s="267" t="str">
        <f t="shared" si="1245"/>
        <v>FREE</v>
      </c>
    </row>
    <row r="1770" spans="11:13" ht="16.149999999999999" customHeight="1" x14ac:dyDescent="0.25">
      <c r="K1770" s="95">
        <v>1327</v>
      </c>
      <c r="L1770" s="266" t="str">
        <f t="shared" si="1244"/>
        <v>FREE</v>
      </c>
      <c r="M1770" s="267" t="str">
        <f t="shared" si="1245"/>
        <v>FREE</v>
      </c>
    </row>
    <row r="1771" spans="11:13" ht="16.149999999999999" customHeight="1" x14ac:dyDescent="0.25">
      <c r="K1771" s="95">
        <v>1328</v>
      </c>
      <c r="L1771" s="266" t="str">
        <f t="shared" si="1244"/>
        <v>FREE</v>
      </c>
      <c r="M1771" s="267" t="str">
        <f t="shared" si="1245"/>
        <v>FREE</v>
      </c>
    </row>
    <row r="1772" spans="11:13" ht="16.149999999999999" customHeight="1" x14ac:dyDescent="0.25">
      <c r="K1772" s="95">
        <v>1329</v>
      </c>
      <c r="L1772" s="266" t="str">
        <f t="shared" si="1244"/>
        <v>FREE</v>
      </c>
      <c r="M1772" s="267" t="str">
        <f t="shared" si="1245"/>
        <v>FREE</v>
      </c>
    </row>
    <row r="1773" spans="11:13" ht="16.149999999999999" customHeight="1" x14ac:dyDescent="0.25">
      <c r="K1773" s="95">
        <v>1330</v>
      </c>
      <c r="L1773" s="266" t="str">
        <f t="shared" si="1244"/>
        <v>FREE</v>
      </c>
      <c r="M1773" s="267" t="str">
        <f t="shared" si="1245"/>
        <v>FREE</v>
      </c>
    </row>
    <row r="1774" spans="11:13" ht="16.149999999999999" customHeight="1" x14ac:dyDescent="0.25">
      <c r="K1774" s="95">
        <v>1331</v>
      </c>
      <c r="L1774" s="266" t="str">
        <f t="shared" si="1244"/>
        <v>FREE</v>
      </c>
      <c r="M1774" s="267" t="str">
        <f t="shared" si="1245"/>
        <v>FREE</v>
      </c>
    </row>
    <row r="1775" spans="11:13" ht="16.149999999999999" customHeight="1" x14ac:dyDescent="0.25">
      <c r="K1775" s="95">
        <v>1332</v>
      </c>
      <c r="L1775" s="266" t="str">
        <f t="shared" si="1244"/>
        <v>FREE</v>
      </c>
      <c r="M1775" s="267" t="str">
        <f t="shared" si="1245"/>
        <v>FREE</v>
      </c>
    </row>
    <row r="1776" spans="11:13" ht="16.149999999999999" customHeight="1" x14ac:dyDescent="0.25">
      <c r="K1776" s="95">
        <v>1333</v>
      </c>
      <c r="L1776" s="266" t="str">
        <f t="shared" si="1244"/>
        <v>FREE</v>
      </c>
      <c r="M1776" s="267" t="str">
        <f t="shared" si="1245"/>
        <v>FREE</v>
      </c>
    </row>
    <row r="1777" spans="11:13" ht="16.149999999999999" customHeight="1" x14ac:dyDescent="0.25">
      <c r="K1777" s="95">
        <v>1334</v>
      </c>
      <c r="L1777" s="266" t="str">
        <f t="shared" si="1244"/>
        <v>FREE</v>
      </c>
      <c r="M1777" s="267" t="str">
        <f t="shared" si="1245"/>
        <v>FREE</v>
      </c>
    </row>
    <row r="1778" spans="11:13" ht="16.149999999999999" customHeight="1" x14ac:dyDescent="0.25">
      <c r="K1778" s="95">
        <v>1335</v>
      </c>
      <c r="L1778" s="266" t="str">
        <f t="shared" si="1244"/>
        <v>FREE</v>
      </c>
      <c r="M1778" s="267" t="str">
        <f t="shared" si="1245"/>
        <v>FREE</v>
      </c>
    </row>
    <row r="1779" spans="11:13" ht="16.149999999999999" customHeight="1" x14ac:dyDescent="0.25">
      <c r="K1779" s="95">
        <v>1336</v>
      </c>
      <c r="L1779" s="266" t="str">
        <f t="shared" si="1244"/>
        <v>FREE</v>
      </c>
      <c r="M1779" s="267" t="str">
        <f t="shared" si="1245"/>
        <v>FREE</v>
      </c>
    </row>
    <row r="1780" spans="11:13" ht="16.149999999999999" customHeight="1" x14ac:dyDescent="0.25">
      <c r="K1780" s="95">
        <v>1337</v>
      </c>
      <c r="L1780" s="266" t="str">
        <f t="shared" si="1244"/>
        <v>FREE</v>
      </c>
      <c r="M1780" s="267" t="str">
        <f t="shared" si="1245"/>
        <v>FREE</v>
      </c>
    </row>
    <row r="1781" spans="11:13" ht="16.149999999999999" customHeight="1" x14ac:dyDescent="0.25">
      <c r="K1781" s="95">
        <v>1338</v>
      </c>
      <c r="L1781" s="266" t="str">
        <f t="shared" si="1244"/>
        <v>FREE</v>
      </c>
      <c r="M1781" s="267" t="str">
        <f t="shared" si="1245"/>
        <v>FREE</v>
      </c>
    </row>
    <row r="1782" spans="11:13" ht="16.149999999999999" customHeight="1" x14ac:dyDescent="0.25">
      <c r="K1782" s="95">
        <v>1339</v>
      </c>
      <c r="L1782" s="266" t="str">
        <f t="shared" si="1244"/>
        <v>FREE</v>
      </c>
      <c r="M1782" s="267" t="str">
        <f t="shared" si="1245"/>
        <v>FREE</v>
      </c>
    </row>
    <row r="1783" spans="11:13" ht="16.149999999999999" customHeight="1" x14ac:dyDescent="0.25">
      <c r="K1783" s="95">
        <v>1340</v>
      </c>
      <c r="L1783" s="266" t="str">
        <f t="shared" si="1244"/>
        <v>FREE</v>
      </c>
      <c r="M1783" s="267" t="str">
        <f t="shared" si="1245"/>
        <v>FREE</v>
      </c>
    </row>
    <row r="1784" spans="11:13" ht="16.149999999999999" customHeight="1" x14ac:dyDescent="0.25">
      <c r="K1784" s="95">
        <v>1341</v>
      </c>
      <c r="L1784" s="266" t="str">
        <f t="shared" si="1244"/>
        <v>FREE</v>
      </c>
      <c r="M1784" s="267" t="str">
        <f t="shared" si="1245"/>
        <v>FREE</v>
      </c>
    </row>
    <row r="1785" spans="11:13" ht="16.149999999999999" customHeight="1" x14ac:dyDescent="0.25">
      <c r="K1785" s="95">
        <v>1342</v>
      </c>
      <c r="L1785" s="266" t="str">
        <f t="shared" si="1244"/>
        <v>FREE</v>
      </c>
      <c r="M1785" s="267" t="str">
        <f t="shared" si="1245"/>
        <v>FREE</v>
      </c>
    </row>
    <row r="1786" spans="11:13" ht="16.149999999999999" customHeight="1" x14ac:dyDescent="0.25">
      <c r="K1786" s="95">
        <v>1343</v>
      </c>
      <c r="L1786" s="266" t="str">
        <f t="shared" si="1244"/>
        <v>FREE</v>
      </c>
      <c r="M1786" s="267" t="str">
        <f t="shared" si="1245"/>
        <v>FREE</v>
      </c>
    </row>
    <row r="1787" spans="11:13" ht="16.149999999999999" customHeight="1" x14ac:dyDescent="0.25">
      <c r="K1787" s="95">
        <v>1344</v>
      </c>
      <c r="L1787" s="266" t="str">
        <f t="shared" si="1244"/>
        <v>FREE</v>
      </c>
      <c r="M1787" s="267" t="str">
        <f t="shared" si="1245"/>
        <v>FREE</v>
      </c>
    </row>
    <row r="1788" spans="11:13" ht="16.149999999999999" customHeight="1" x14ac:dyDescent="0.25">
      <c r="K1788" s="95">
        <v>1345</v>
      </c>
      <c r="L1788" s="266" t="str">
        <f t="shared" si="1244"/>
        <v>FREE</v>
      </c>
      <c r="M1788" s="267" t="str">
        <f t="shared" si="1245"/>
        <v>FREE</v>
      </c>
    </row>
    <row r="1789" spans="11:13" ht="16.149999999999999" customHeight="1" x14ac:dyDescent="0.25">
      <c r="K1789" s="95">
        <v>1346</v>
      </c>
      <c r="L1789" s="266" t="str">
        <f t="shared" si="1244"/>
        <v>FREE</v>
      </c>
      <c r="M1789" s="267" t="str">
        <f t="shared" si="1245"/>
        <v>FREE</v>
      </c>
    </row>
    <row r="1790" spans="11:13" ht="16.149999999999999" customHeight="1" x14ac:dyDescent="0.25">
      <c r="K1790" s="95">
        <v>1347</v>
      </c>
      <c r="L1790" s="266" t="str">
        <f t="shared" si="1244"/>
        <v>FREE</v>
      </c>
      <c r="M1790" s="267" t="str">
        <f t="shared" si="1245"/>
        <v>FREE</v>
      </c>
    </row>
    <row r="1791" spans="11:13" ht="16.149999999999999" customHeight="1" x14ac:dyDescent="0.25">
      <c r="K1791" s="95">
        <v>1348</v>
      </c>
      <c r="L1791" s="266" t="str">
        <f t="shared" si="1244"/>
        <v>FREE</v>
      </c>
      <c r="M1791" s="267" t="str">
        <f t="shared" si="1245"/>
        <v>FREE</v>
      </c>
    </row>
    <row r="1792" spans="11:13" ht="16.149999999999999" customHeight="1" x14ac:dyDescent="0.25">
      <c r="K1792" s="95">
        <v>1349</v>
      </c>
      <c r="L1792" s="266" t="str">
        <f t="shared" si="1244"/>
        <v>FREE</v>
      </c>
      <c r="M1792" s="267" t="str">
        <f t="shared" si="1245"/>
        <v>FREE</v>
      </c>
    </row>
    <row r="1793" spans="11:13" ht="16.149999999999999" customHeight="1" x14ac:dyDescent="0.25">
      <c r="K1793" s="95">
        <v>1350</v>
      </c>
      <c r="L1793" s="266" t="str">
        <f t="shared" si="1244"/>
        <v>FREE</v>
      </c>
      <c r="M1793" s="267" t="str">
        <f t="shared" si="1245"/>
        <v>FREE</v>
      </c>
    </row>
    <row r="1794" spans="11:13" ht="16.149999999999999" customHeight="1" x14ac:dyDescent="0.25">
      <c r="K1794" s="95">
        <v>1351</v>
      </c>
      <c r="L1794" s="266" t="str">
        <f t="shared" si="1244"/>
        <v>FREE</v>
      </c>
      <c r="M1794" s="267" t="str">
        <f t="shared" si="1245"/>
        <v>FREE</v>
      </c>
    </row>
    <row r="1795" spans="11:13" ht="16.149999999999999" customHeight="1" x14ac:dyDescent="0.25">
      <c r="K1795" s="95">
        <v>1352</v>
      </c>
      <c r="L1795" s="266" t="str">
        <f t="shared" si="1244"/>
        <v>FREE</v>
      </c>
      <c r="M1795" s="267" t="str">
        <f t="shared" si="1245"/>
        <v>FREE</v>
      </c>
    </row>
    <row r="1796" spans="11:13" ht="16.149999999999999" customHeight="1" x14ac:dyDescent="0.25">
      <c r="K1796" s="95">
        <v>1353</v>
      </c>
      <c r="L1796" s="266" t="str">
        <f t="shared" si="1244"/>
        <v>FREE</v>
      </c>
      <c r="M1796" s="267" t="str">
        <f t="shared" si="1245"/>
        <v>FREE</v>
      </c>
    </row>
    <row r="1797" spans="11:13" ht="16.149999999999999" customHeight="1" x14ac:dyDescent="0.25">
      <c r="K1797" s="95">
        <v>1354</v>
      </c>
      <c r="L1797" s="266" t="str">
        <f t="shared" si="1244"/>
        <v>FREE</v>
      </c>
      <c r="M1797" s="267" t="str">
        <f t="shared" si="1245"/>
        <v>FREE</v>
      </c>
    </row>
    <row r="1798" spans="11:13" ht="16.149999999999999" customHeight="1" x14ac:dyDescent="0.25">
      <c r="K1798" s="95">
        <v>1355</v>
      </c>
      <c r="L1798" s="266" t="str">
        <f t="shared" si="1244"/>
        <v>FREE</v>
      </c>
      <c r="M1798" s="267" t="str">
        <f t="shared" si="1245"/>
        <v>FREE</v>
      </c>
    </row>
    <row r="1799" spans="11:13" ht="16.149999999999999" customHeight="1" x14ac:dyDescent="0.25">
      <c r="K1799" s="95">
        <v>1356</v>
      </c>
      <c r="L1799" s="266" t="str">
        <f t="shared" si="1244"/>
        <v>FREE</v>
      </c>
      <c r="M1799" s="267" t="str">
        <f t="shared" si="1245"/>
        <v>FREE</v>
      </c>
    </row>
    <row r="1800" spans="11:13" ht="16.149999999999999" customHeight="1" x14ac:dyDescent="0.25">
      <c r="K1800" s="95">
        <v>1357</v>
      </c>
      <c r="L1800" s="266" t="str">
        <f t="shared" si="1244"/>
        <v>FREE</v>
      </c>
      <c r="M1800" s="267" t="str">
        <f t="shared" si="1245"/>
        <v>FREE</v>
      </c>
    </row>
    <row r="1801" spans="11:13" ht="16.149999999999999" customHeight="1" x14ac:dyDescent="0.25">
      <c r="K1801" s="95">
        <v>1358</v>
      </c>
      <c r="L1801" s="266" t="str">
        <f t="shared" si="1244"/>
        <v>FREE</v>
      </c>
      <c r="M1801" s="267" t="str">
        <f t="shared" si="1245"/>
        <v>FREE</v>
      </c>
    </row>
    <row r="1802" spans="11:13" ht="16.149999999999999" customHeight="1" x14ac:dyDescent="0.25">
      <c r="K1802" s="95">
        <v>1359</v>
      </c>
      <c r="L1802" s="266" t="str">
        <f t="shared" si="1244"/>
        <v>FREE</v>
      </c>
      <c r="M1802" s="267" t="str">
        <f t="shared" si="1245"/>
        <v>FREE</v>
      </c>
    </row>
    <row r="1803" spans="11:13" ht="16.149999999999999" customHeight="1" x14ac:dyDescent="0.25">
      <c r="K1803" s="95">
        <v>1360</v>
      </c>
      <c r="L1803" s="266" t="str">
        <f t="shared" ref="L1803:L1866" si="1246">IFERROR(VLOOKUP(K1803,$L$3:$L$841,1,FALSE),"FREE")</f>
        <v>FREE</v>
      </c>
      <c r="M1803" s="267" t="str">
        <f t="shared" ref="M1803:M1866" si="1247">IFERROR(VLOOKUP(K1803,$J$3:$K$841,2,FALSE),"FREE")</f>
        <v>FREE</v>
      </c>
    </row>
    <row r="1804" spans="11:13" ht="16.149999999999999" customHeight="1" x14ac:dyDescent="0.25">
      <c r="K1804" s="95">
        <v>1361</v>
      </c>
      <c r="L1804" s="266" t="str">
        <f t="shared" si="1246"/>
        <v>FREE</v>
      </c>
      <c r="M1804" s="267" t="str">
        <f t="shared" si="1247"/>
        <v>FREE</v>
      </c>
    </row>
    <row r="1805" spans="11:13" ht="16.149999999999999" customHeight="1" x14ac:dyDescent="0.25">
      <c r="K1805" s="95">
        <v>1362</v>
      </c>
      <c r="L1805" s="266" t="str">
        <f t="shared" si="1246"/>
        <v>FREE</v>
      </c>
      <c r="M1805" s="267" t="str">
        <f t="shared" si="1247"/>
        <v>FREE</v>
      </c>
    </row>
    <row r="1806" spans="11:13" ht="16.149999999999999" customHeight="1" x14ac:dyDescent="0.25">
      <c r="K1806" s="95">
        <v>1363</v>
      </c>
      <c r="L1806" s="266" t="str">
        <f t="shared" si="1246"/>
        <v>FREE</v>
      </c>
      <c r="M1806" s="267" t="str">
        <f t="shared" si="1247"/>
        <v>FREE</v>
      </c>
    </row>
    <row r="1807" spans="11:13" ht="16.149999999999999" customHeight="1" x14ac:dyDescent="0.25">
      <c r="K1807" s="95">
        <v>1364</v>
      </c>
      <c r="L1807" s="266" t="str">
        <f t="shared" si="1246"/>
        <v>FREE</v>
      </c>
      <c r="M1807" s="267" t="str">
        <f t="shared" si="1247"/>
        <v>FREE</v>
      </c>
    </row>
    <row r="1808" spans="11:13" ht="16.149999999999999" customHeight="1" x14ac:dyDescent="0.25">
      <c r="K1808" s="95">
        <v>1365</v>
      </c>
      <c r="L1808" s="266" t="str">
        <f t="shared" si="1246"/>
        <v>FREE</v>
      </c>
      <c r="M1808" s="267" t="str">
        <f t="shared" si="1247"/>
        <v>FREE</v>
      </c>
    </row>
    <row r="1809" spans="11:13" ht="16.149999999999999" customHeight="1" x14ac:dyDescent="0.25">
      <c r="K1809" s="95">
        <v>1366</v>
      </c>
      <c r="L1809" s="266" t="str">
        <f t="shared" si="1246"/>
        <v>FREE</v>
      </c>
      <c r="M1809" s="267" t="str">
        <f t="shared" si="1247"/>
        <v>FREE</v>
      </c>
    </row>
    <row r="1810" spans="11:13" ht="16.149999999999999" customHeight="1" x14ac:dyDescent="0.25">
      <c r="K1810" s="95">
        <v>1367</v>
      </c>
      <c r="L1810" s="266" t="str">
        <f t="shared" si="1246"/>
        <v>FREE</v>
      </c>
      <c r="M1810" s="267" t="str">
        <f t="shared" si="1247"/>
        <v>FREE</v>
      </c>
    </row>
    <row r="1811" spans="11:13" ht="16.149999999999999" customHeight="1" x14ac:dyDescent="0.25">
      <c r="K1811" s="95">
        <v>1368</v>
      </c>
      <c r="L1811" s="266" t="str">
        <f t="shared" si="1246"/>
        <v>FREE</v>
      </c>
      <c r="M1811" s="267" t="str">
        <f t="shared" si="1247"/>
        <v>FREE</v>
      </c>
    </row>
    <row r="1812" spans="11:13" ht="16.149999999999999" customHeight="1" x14ac:dyDescent="0.25">
      <c r="K1812" s="95">
        <v>1369</v>
      </c>
      <c r="L1812" s="266" t="str">
        <f t="shared" si="1246"/>
        <v>FREE</v>
      </c>
      <c r="M1812" s="267" t="str">
        <f t="shared" si="1247"/>
        <v>FREE</v>
      </c>
    </row>
    <row r="1813" spans="11:13" ht="16.149999999999999" customHeight="1" x14ac:dyDescent="0.25">
      <c r="K1813" s="95">
        <v>1370</v>
      </c>
      <c r="L1813" s="266" t="str">
        <f t="shared" si="1246"/>
        <v>FREE</v>
      </c>
      <c r="M1813" s="267" t="str">
        <f t="shared" si="1247"/>
        <v>FREE</v>
      </c>
    </row>
    <row r="1814" spans="11:13" ht="16.149999999999999" customHeight="1" x14ac:dyDescent="0.25">
      <c r="K1814" s="95">
        <v>1371</v>
      </c>
      <c r="L1814" s="266" t="str">
        <f t="shared" si="1246"/>
        <v>FREE</v>
      </c>
      <c r="M1814" s="267" t="str">
        <f t="shared" si="1247"/>
        <v>FREE</v>
      </c>
    </row>
    <row r="1815" spans="11:13" ht="16.149999999999999" customHeight="1" x14ac:dyDescent="0.25">
      <c r="K1815" s="95">
        <v>1372</v>
      </c>
      <c r="L1815" s="266" t="str">
        <f t="shared" si="1246"/>
        <v>FREE</v>
      </c>
      <c r="M1815" s="267" t="str">
        <f t="shared" si="1247"/>
        <v>FREE</v>
      </c>
    </row>
    <row r="1816" spans="11:13" ht="16.149999999999999" customHeight="1" x14ac:dyDescent="0.25">
      <c r="K1816" s="95">
        <v>1373</v>
      </c>
      <c r="L1816" s="266" t="str">
        <f t="shared" si="1246"/>
        <v>FREE</v>
      </c>
      <c r="M1816" s="267" t="str">
        <f t="shared" si="1247"/>
        <v>FREE</v>
      </c>
    </row>
    <row r="1817" spans="11:13" ht="16.149999999999999" customHeight="1" x14ac:dyDescent="0.25">
      <c r="K1817" s="95">
        <v>1374</v>
      </c>
      <c r="L1817" s="266" t="str">
        <f t="shared" si="1246"/>
        <v>FREE</v>
      </c>
      <c r="M1817" s="267" t="str">
        <f t="shared" si="1247"/>
        <v>FREE</v>
      </c>
    </row>
    <row r="1818" spans="11:13" ht="16.149999999999999" customHeight="1" x14ac:dyDescent="0.25">
      <c r="K1818" s="95">
        <v>1375</v>
      </c>
      <c r="L1818" s="266" t="str">
        <f t="shared" si="1246"/>
        <v>FREE</v>
      </c>
      <c r="M1818" s="267" t="str">
        <f t="shared" si="1247"/>
        <v>FREE</v>
      </c>
    </row>
    <row r="1819" spans="11:13" ht="16.149999999999999" customHeight="1" x14ac:dyDescent="0.25">
      <c r="K1819" s="95">
        <v>1376</v>
      </c>
      <c r="L1819" s="266" t="str">
        <f t="shared" si="1246"/>
        <v>FREE</v>
      </c>
      <c r="M1819" s="267" t="str">
        <f t="shared" si="1247"/>
        <v>FREE</v>
      </c>
    </row>
    <row r="1820" spans="11:13" ht="16.149999999999999" customHeight="1" x14ac:dyDescent="0.25">
      <c r="K1820" s="95">
        <v>1377</v>
      </c>
      <c r="L1820" s="266" t="str">
        <f t="shared" si="1246"/>
        <v>FREE</v>
      </c>
      <c r="M1820" s="267" t="str">
        <f t="shared" si="1247"/>
        <v>FREE</v>
      </c>
    </row>
    <row r="1821" spans="11:13" ht="16.149999999999999" customHeight="1" x14ac:dyDescent="0.25">
      <c r="K1821" s="95">
        <v>1378</v>
      </c>
      <c r="L1821" s="266" t="str">
        <f t="shared" si="1246"/>
        <v>FREE</v>
      </c>
      <c r="M1821" s="267" t="str">
        <f t="shared" si="1247"/>
        <v>FREE</v>
      </c>
    </row>
    <row r="1822" spans="11:13" ht="16.149999999999999" customHeight="1" x14ac:dyDescent="0.25">
      <c r="K1822" s="95">
        <v>1379</v>
      </c>
      <c r="L1822" s="266" t="str">
        <f t="shared" si="1246"/>
        <v>FREE</v>
      </c>
      <c r="M1822" s="267" t="str">
        <f t="shared" si="1247"/>
        <v>FREE</v>
      </c>
    </row>
    <row r="1823" spans="11:13" ht="16.149999999999999" customHeight="1" x14ac:dyDescent="0.25">
      <c r="K1823" s="95">
        <v>1380</v>
      </c>
      <c r="L1823" s="266" t="str">
        <f t="shared" si="1246"/>
        <v>FREE</v>
      </c>
      <c r="M1823" s="267" t="str">
        <f t="shared" si="1247"/>
        <v>FREE</v>
      </c>
    </row>
    <row r="1824" spans="11:13" ht="16.149999999999999" customHeight="1" x14ac:dyDescent="0.25">
      <c r="K1824" s="95">
        <v>1381</v>
      </c>
      <c r="L1824" s="266" t="str">
        <f t="shared" si="1246"/>
        <v>FREE</v>
      </c>
      <c r="M1824" s="267" t="str">
        <f t="shared" si="1247"/>
        <v>FREE</v>
      </c>
    </row>
    <row r="1825" spans="11:13" ht="16.149999999999999" customHeight="1" x14ac:dyDescent="0.25">
      <c r="K1825" s="95">
        <v>1382</v>
      </c>
      <c r="L1825" s="266" t="str">
        <f t="shared" si="1246"/>
        <v>FREE</v>
      </c>
      <c r="M1825" s="267" t="str">
        <f t="shared" si="1247"/>
        <v>FREE</v>
      </c>
    </row>
    <row r="1826" spans="11:13" ht="16.149999999999999" customHeight="1" x14ac:dyDescent="0.25">
      <c r="K1826" s="95">
        <v>1383</v>
      </c>
      <c r="L1826" s="266" t="str">
        <f t="shared" si="1246"/>
        <v>FREE</v>
      </c>
      <c r="M1826" s="267" t="str">
        <f t="shared" si="1247"/>
        <v>FREE</v>
      </c>
    </row>
    <row r="1827" spans="11:13" ht="16.149999999999999" customHeight="1" x14ac:dyDescent="0.25">
      <c r="K1827" s="95">
        <v>1384</v>
      </c>
      <c r="L1827" s="266" t="str">
        <f t="shared" si="1246"/>
        <v>FREE</v>
      </c>
      <c r="M1827" s="267" t="str">
        <f t="shared" si="1247"/>
        <v>FREE</v>
      </c>
    </row>
    <row r="1828" spans="11:13" ht="16.149999999999999" customHeight="1" x14ac:dyDescent="0.25">
      <c r="K1828" s="95">
        <v>1385</v>
      </c>
      <c r="L1828" s="266" t="str">
        <f t="shared" si="1246"/>
        <v>FREE</v>
      </c>
      <c r="M1828" s="267" t="str">
        <f t="shared" si="1247"/>
        <v>FREE</v>
      </c>
    </row>
    <row r="1829" spans="11:13" ht="16.149999999999999" customHeight="1" x14ac:dyDescent="0.25">
      <c r="K1829" s="95">
        <v>1386</v>
      </c>
      <c r="L1829" s="266" t="str">
        <f t="shared" si="1246"/>
        <v>FREE</v>
      </c>
      <c r="M1829" s="267" t="str">
        <f t="shared" si="1247"/>
        <v>FREE</v>
      </c>
    </row>
    <row r="1830" spans="11:13" ht="16.149999999999999" customHeight="1" x14ac:dyDescent="0.25">
      <c r="K1830" s="95">
        <v>1387</v>
      </c>
      <c r="L1830" s="266" t="str">
        <f t="shared" si="1246"/>
        <v>FREE</v>
      </c>
      <c r="M1830" s="267" t="str">
        <f t="shared" si="1247"/>
        <v>FREE</v>
      </c>
    </row>
    <row r="1831" spans="11:13" ht="16.149999999999999" customHeight="1" x14ac:dyDescent="0.25">
      <c r="K1831" s="95">
        <v>1388</v>
      </c>
      <c r="L1831" s="266" t="str">
        <f t="shared" si="1246"/>
        <v>FREE</v>
      </c>
      <c r="M1831" s="267" t="str">
        <f t="shared" si="1247"/>
        <v>FREE</v>
      </c>
    </row>
    <row r="1832" spans="11:13" ht="16.149999999999999" customHeight="1" x14ac:dyDescent="0.25">
      <c r="K1832" s="95">
        <v>1389</v>
      </c>
      <c r="L1832" s="266" t="str">
        <f t="shared" si="1246"/>
        <v>FREE</v>
      </c>
      <c r="M1832" s="267" t="str">
        <f t="shared" si="1247"/>
        <v>FREE</v>
      </c>
    </row>
    <row r="1833" spans="11:13" ht="16.149999999999999" customHeight="1" x14ac:dyDescent="0.25">
      <c r="K1833" s="95">
        <v>1390</v>
      </c>
      <c r="L1833" s="266" t="str">
        <f t="shared" si="1246"/>
        <v>FREE</v>
      </c>
      <c r="M1833" s="267" t="str">
        <f t="shared" si="1247"/>
        <v>FREE</v>
      </c>
    </row>
    <row r="1834" spans="11:13" ht="16.149999999999999" customHeight="1" x14ac:dyDescent="0.25">
      <c r="K1834" s="95">
        <v>1391</v>
      </c>
      <c r="L1834" s="266" t="str">
        <f t="shared" si="1246"/>
        <v>FREE</v>
      </c>
      <c r="M1834" s="267" t="str">
        <f t="shared" si="1247"/>
        <v>FREE</v>
      </c>
    </row>
    <row r="1835" spans="11:13" ht="16.149999999999999" customHeight="1" x14ac:dyDescent="0.25">
      <c r="K1835" s="95">
        <v>1392</v>
      </c>
      <c r="L1835" s="266" t="str">
        <f t="shared" si="1246"/>
        <v>FREE</v>
      </c>
      <c r="M1835" s="267" t="str">
        <f t="shared" si="1247"/>
        <v>FREE</v>
      </c>
    </row>
    <row r="1836" spans="11:13" ht="16.149999999999999" customHeight="1" x14ac:dyDescent="0.25">
      <c r="K1836" s="95">
        <v>1393</v>
      </c>
      <c r="L1836" s="266" t="str">
        <f t="shared" si="1246"/>
        <v>FREE</v>
      </c>
      <c r="M1836" s="267" t="str">
        <f t="shared" si="1247"/>
        <v>FREE</v>
      </c>
    </row>
    <row r="1837" spans="11:13" ht="16.149999999999999" customHeight="1" x14ac:dyDescent="0.25">
      <c r="K1837" s="95">
        <v>1394</v>
      </c>
      <c r="L1837" s="266" t="str">
        <f t="shared" si="1246"/>
        <v>FREE</v>
      </c>
      <c r="M1837" s="267" t="str">
        <f t="shared" si="1247"/>
        <v>FREE</v>
      </c>
    </row>
    <row r="1838" spans="11:13" ht="16.149999999999999" customHeight="1" x14ac:dyDescent="0.25">
      <c r="K1838" s="95">
        <v>1395</v>
      </c>
      <c r="L1838" s="266" t="str">
        <f t="shared" si="1246"/>
        <v>FREE</v>
      </c>
      <c r="M1838" s="267" t="str">
        <f t="shared" si="1247"/>
        <v>FREE</v>
      </c>
    </row>
    <row r="1839" spans="11:13" ht="16.149999999999999" customHeight="1" x14ac:dyDescent="0.25">
      <c r="K1839" s="95">
        <v>1396</v>
      </c>
      <c r="L1839" s="266" t="str">
        <f t="shared" si="1246"/>
        <v>FREE</v>
      </c>
      <c r="M1839" s="267" t="str">
        <f t="shared" si="1247"/>
        <v>FREE</v>
      </c>
    </row>
    <row r="1840" spans="11:13" ht="16.149999999999999" customHeight="1" x14ac:dyDescent="0.25">
      <c r="K1840" s="95">
        <v>1397</v>
      </c>
      <c r="L1840" s="266" t="str">
        <f t="shared" si="1246"/>
        <v>FREE</v>
      </c>
      <c r="M1840" s="267" t="str">
        <f t="shared" si="1247"/>
        <v>FREE</v>
      </c>
    </row>
    <row r="1841" spans="11:13" ht="16.149999999999999" customHeight="1" x14ac:dyDescent="0.25">
      <c r="K1841" s="95">
        <v>1398</v>
      </c>
      <c r="L1841" s="266" t="str">
        <f t="shared" si="1246"/>
        <v>FREE</v>
      </c>
      <c r="M1841" s="267" t="str">
        <f t="shared" si="1247"/>
        <v>FREE</v>
      </c>
    </row>
    <row r="1842" spans="11:13" ht="16.149999999999999" customHeight="1" x14ac:dyDescent="0.25">
      <c r="K1842" s="95">
        <v>1399</v>
      </c>
      <c r="L1842" s="266" t="str">
        <f t="shared" si="1246"/>
        <v>FREE</v>
      </c>
      <c r="M1842" s="267" t="str">
        <f t="shared" si="1247"/>
        <v>FREE</v>
      </c>
    </row>
    <row r="1843" spans="11:13" ht="16.149999999999999" customHeight="1" x14ac:dyDescent="0.25">
      <c r="K1843" s="95">
        <v>1400</v>
      </c>
      <c r="L1843" s="266" t="str">
        <f t="shared" si="1246"/>
        <v>FREE</v>
      </c>
      <c r="M1843" s="267" t="str">
        <f t="shared" si="1247"/>
        <v>FREE</v>
      </c>
    </row>
    <row r="1844" spans="11:13" ht="16.149999999999999" customHeight="1" x14ac:dyDescent="0.25">
      <c r="K1844" s="95">
        <v>1401</v>
      </c>
      <c r="L1844" s="266" t="str">
        <f t="shared" si="1246"/>
        <v>FREE</v>
      </c>
      <c r="M1844" s="267" t="str">
        <f t="shared" si="1247"/>
        <v>FREE</v>
      </c>
    </row>
    <row r="1845" spans="11:13" ht="16.149999999999999" customHeight="1" x14ac:dyDescent="0.25">
      <c r="K1845" s="95">
        <v>1402</v>
      </c>
      <c r="L1845" s="266" t="str">
        <f t="shared" si="1246"/>
        <v>FREE</v>
      </c>
      <c r="M1845" s="267" t="str">
        <f t="shared" si="1247"/>
        <v>FREE</v>
      </c>
    </row>
    <row r="1846" spans="11:13" ht="16.149999999999999" customHeight="1" x14ac:dyDescent="0.25">
      <c r="K1846" s="95">
        <v>1403</v>
      </c>
      <c r="L1846" s="266" t="str">
        <f t="shared" si="1246"/>
        <v>FREE</v>
      </c>
      <c r="M1846" s="267" t="str">
        <f t="shared" si="1247"/>
        <v>FREE</v>
      </c>
    </row>
    <row r="1847" spans="11:13" ht="16.149999999999999" customHeight="1" x14ac:dyDescent="0.25">
      <c r="K1847" s="95">
        <v>1404</v>
      </c>
      <c r="L1847" s="266" t="str">
        <f t="shared" si="1246"/>
        <v>FREE</v>
      </c>
      <c r="M1847" s="267" t="str">
        <f t="shared" si="1247"/>
        <v>FREE</v>
      </c>
    </row>
    <row r="1848" spans="11:13" ht="16.149999999999999" customHeight="1" x14ac:dyDescent="0.25">
      <c r="K1848" s="95">
        <v>1405</v>
      </c>
      <c r="L1848" s="266" t="str">
        <f t="shared" si="1246"/>
        <v>FREE</v>
      </c>
      <c r="M1848" s="267" t="str">
        <f t="shared" si="1247"/>
        <v>FREE</v>
      </c>
    </row>
    <row r="1849" spans="11:13" ht="16.149999999999999" customHeight="1" x14ac:dyDescent="0.25">
      <c r="K1849" s="95">
        <v>1406</v>
      </c>
      <c r="L1849" s="266" t="str">
        <f t="shared" si="1246"/>
        <v>FREE</v>
      </c>
      <c r="M1849" s="267" t="str">
        <f t="shared" si="1247"/>
        <v>FREE</v>
      </c>
    </row>
    <row r="1850" spans="11:13" ht="16.149999999999999" customHeight="1" x14ac:dyDescent="0.25">
      <c r="K1850" s="95">
        <v>1407</v>
      </c>
      <c r="L1850" s="266" t="str">
        <f t="shared" si="1246"/>
        <v>FREE</v>
      </c>
      <c r="M1850" s="267" t="str">
        <f t="shared" si="1247"/>
        <v>FREE</v>
      </c>
    </row>
    <row r="1851" spans="11:13" ht="16.149999999999999" customHeight="1" x14ac:dyDescent="0.25">
      <c r="K1851" s="95">
        <v>1408</v>
      </c>
      <c r="L1851" s="266" t="str">
        <f t="shared" si="1246"/>
        <v>FREE</v>
      </c>
      <c r="M1851" s="267" t="str">
        <f t="shared" si="1247"/>
        <v>FREE</v>
      </c>
    </row>
    <row r="1852" spans="11:13" ht="16.149999999999999" customHeight="1" x14ac:dyDescent="0.25">
      <c r="K1852" s="95">
        <v>1409</v>
      </c>
      <c r="L1852" s="266" t="str">
        <f t="shared" si="1246"/>
        <v>FREE</v>
      </c>
      <c r="M1852" s="267" t="str">
        <f t="shared" si="1247"/>
        <v>FREE</v>
      </c>
    </row>
    <row r="1853" spans="11:13" ht="16.149999999999999" customHeight="1" x14ac:dyDescent="0.25">
      <c r="K1853" s="95">
        <v>1410</v>
      </c>
      <c r="L1853" s="266" t="str">
        <f t="shared" si="1246"/>
        <v>FREE</v>
      </c>
      <c r="M1853" s="267" t="str">
        <f t="shared" si="1247"/>
        <v>FREE</v>
      </c>
    </row>
    <row r="1854" spans="11:13" ht="16.149999999999999" customHeight="1" x14ac:dyDescent="0.25">
      <c r="K1854" s="95">
        <v>1411</v>
      </c>
      <c r="L1854" s="266" t="str">
        <f t="shared" si="1246"/>
        <v>FREE</v>
      </c>
      <c r="M1854" s="267" t="str">
        <f t="shared" si="1247"/>
        <v>FREE</v>
      </c>
    </row>
    <row r="1855" spans="11:13" ht="16.149999999999999" customHeight="1" x14ac:dyDescent="0.25">
      <c r="K1855" s="95">
        <v>1412</v>
      </c>
      <c r="L1855" s="266" t="str">
        <f t="shared" si="1246"/>
        <v>FREE</v>
      </c>
      <c r="M1855" s="267" t="str">
        <f t="shared" si="1247"/>
        <v>FREE</v>
      </c>
    </row>
    <row r="1856" spans="11:13" ht="16.149999999999999" customHeight="1" x14ac:dyDescent="0.25">
      <c r="K1856" s="95">
        <v>1413</v>
      </c>
      <c r="L1856" s="266" t="str">
        <f t="shared" si="1246"/>
        <v>FREE</v>
      </c>
      <c r="M1856" s="267" t="str">
        <f t="shared" si="1247"/>
        <v>FREE</v>
      </c>
    </row>
    <row r="1857" spans="11:13" ht="16.149999999999999" customHeight="1" x14ac:dyDescent="0.25">
      <c r="K1857" s="95">
        <v>1414</v>
      </c>
      <c r="L1857" s="266" t="str">
        <f t="shared" si="1246"/>
        <v>FREE</v>
      </c>
      <c r="M1857" s="267" t="str">
        <f t="shared" si="1247"/>
        <v>FREE</v>
      </c>
    </row>
    <row r="1858" spans="11:13" ht="16.149999999999999" customHeight="1" x14ac:dyDescent="0.25">
      <c r="K1858" s="95">
        <v>1415</v>
      </c>
      <c r="L1858" s="266" t="str">
        <f t="shared" si="1246"/>
        <v>FREE</v>
      </c>
      <c r="M1858" s="267" t="str">
        <f t="shared" si="1247"/>
        <v>FREE</v>
      </c>
    </row>
    <row r="1859" spans="11:13" ht="16.149999999999999" customHeight="1" x14ac:dyDescent="0.25">
      <c r="K1859" s="95">
        <v>1416</v>
      </c>
      <c r="L1859" s="266" t="str">
        <f t="shared" si="1246"/>
        <v>FREE</v>
      </c>
      <c r="M1859" s="267" t="str">
        <f t="shared" si="1247"/>
        <v>FREE</v>
      </c>
    </row>
    <row r="1860" spans="11:13" ht="16.149999999999999" customHeight="1" x14ac:dyDescent="0.25">
      <c r="K1860" s="95">
        <v>1417</v>
      </c>
      <c r="L1860" s="266" t="str">
        <f t="shared" si="1246"/>
        <v>FREE</v>
      </c>
      <c r="M1860" s="267" t="str">
        <f t="shared" si="1247"/>
        <v>FREE</v>
      </c>
    </row>
    <row r="1861" spans="11:13" ht="16.149999999999999" customHeight="1" x14ac:dyDescent="0.25">
      <c r="K1861" s="95">
        <v>1418</v>
      </c>
      <c r="L1861" s="266" t="str">
        <f t="shared" si="1246"/>
        <v>FREE</v>
      </c>
      <c r="M1861" s="267" t="str">
        <f t="shared" si="1247"/>
        <v>FREE</v>
      </c>
    </row>
    <row r="1862" spans="11:13" ht="16.149999999999999" customHeight="1" x14ac:dyDescent="0.25">
      <c r="K1862" s="95">
        <v>1419</v>
      </c>
      <c r="L1862" s="266" t="str">
        <f t="shared" si="1246"/>
        <v>FREE</v>
      </c>
      <c r="M1862" s="267" t="str">
        <f t="shared" si="1247"/>
        <v>FREE</v>
      </c>
    </row>
    <row r="1863" spans="11:13" ht="16.149999999999999" customHeight="1" x14ac:dyDescent="0.25">
      <c r="K1863" s="95">
        <v>1420</v>
      </c>
      <c r="L1863" s="266" t="str">
        <f t="shared" si="1246"/>
        <v>FREE</v>
      </c>
      <c r="M1863" s="267" t="str">
        <f t="shared" si="1247"/>
        <v>FREE</v>
      </c>
    </row>
    <row r="1864" spans="11:13" ht="16.149999999999999" customHeight="1" x14ac:dyDescent="0.25">
      <c r="K1864" s="95">
        <v>1421</v>
      </c>
      <c r="L1864" s="266" t="str">
        <f t="shared" si="1246"/>
        <v>FREE</v>
      </c>
      <c r="M1864" s="267" t="str">
        <f t="shared" si="1247"/>
        <v>FREE</v>
      </c>
    </row>
    <row r="1865" spans="11:13" ht="16.149999999999999" customHeight="1" x14ac:dyDescent="0.25">
      <c r="K1865" s="95">
        <v>1422</v>
      </c>
      <c r="L1865" s="266" t="str">
        <f t="shared" si="1246"/>
        <v>FREE</v>
      </c>
      <c r="M1865" s="267" t="str">
        <f t="shared" si="1247"/>
        <v>FREE</v>
      </c>
    </row>
    <row r="1866" spans="11:13" ht="16.149999999999999" customHeight="1" x14ac:dyDescent="0.25">
      <c r="K1866" s="95">
        <v>1423</v>
      </c>
      <c r="L1866" s="266" t="str">
        <f t="shared" si="1246"/>
        <v>FREE</v>
      </c>
      <c r="M1866" s="267" t="str">
        <f t="shared" si="1247"/>
        <v>FREE</v>
      </c>
    </row>
    <row r="1867" spans="11:13" ht="16.149999999999999" customHeight="1" x14ac:dyDescent="0.25">
      <c r="K1867" s="95">
        <v>1424</v>
      </c>
      <c r="L1867" s="266" t="str">
        <f t="shared" ref="L1867:L1930" si="1248">IFERROR(VLOOKUP(K1867,$L$3:$L$841,1,FALSE),"FREE")</f>
        <v>FREE</v>
      </c>
      <c r="M1867" s="267" t="str">
        <f t="shared" ref="M1867:M1930" si="1249">IFERROR(VLOOKUP(K1867,$J$3:$K$841,2,FALSE),"FREE")</f>
        <v>FREE</v>
      </c>
    </row>
    <row r="1868" spans="11:13" ht="16.149999999999999" customHeight="1" x14ac:dyDescent="0.25">
      <c r="K1868" s="95">
        <v>1425</v>
      </c>
      <c r="L1868" s="266" t="str">
        <f t="shared" si="1248"/>
        <v>FREE</v>
      </c>
      <c r="M1868" s="267" t="str">
        <f t="shared" si="1249"/>
        <v>FREE</v>
      </c>
    </row>
    <row r="1869" spans="11:13" ht="16.149999999999999" customHeight="1" x14ac:dyDescent="0.25">
      <c r="K1869" s="95">
        <v>1426</v>
      </c>
      <c r="L1869" s="266" t="str">
        <f t="shared" si="1248"/>
        <v>FREE</v>
      </c>
      <c r="M1869" s="267" t="str">
        <f t="shared" si="1249"/>
        <v>FREE</v>
      </c>
    </row>
    <row r="1870" spans="11:13" ht="16.149999999999999" customHeight="1" x14ac:dyDescent="0.25">
      <c r="K1870" s="95">
        <v>1427</v>
      </c>
      <c r="L1870" s="266" t="str">
        <f t="shared" si="1248"/>
        <v>FREE</v>
      </c>
      <c r="M1870" s="267" t="str">
        <f t="shared" si="1249"/>
        <v>FREE</v>
      </c>
    </row>
    <row r="1871" spans="11:13" ht="16.149999999999999" customHeight="1" x14ac:dyDescent="0.25">
      <c r="K1871" s="95">
        <v>1428</v>
      </c>
      <c r="L1871" s="266" t="str">
        <f t="shared" si="1248"/>
        <v>FREE</v>
      </c>
      <c r="M1871" s="267" t="str">
        <f t="shared" si="1249"/>
        <v>FREE</v>
      </c>
    </row>
    <row r="1872" spans="11:13" ht="16.149999999999999" customHeight="1" x14ac:dyDescent="0.25">
      <c r="K1872" s="95">
        <v>1429</v>
      </c>
      <c r="L1872" s="266" t="str">
        <f t="shared" si="1248"/>
        <v>FREE</v>
      </c>
      <c r="M1872" s="267" t="str">
        <f t="shared" si="1249"/>
        <v>FREE</v>
      </c>
    </row>
    <row r="1873" spans="11:13" ht="16.149999999999999" customHeight="1" x14ac:dyDescent="0.25">
      <c r="K1873" s="95">
        <v>1430</v>
      </c>
      <c r="L1873" s="266" t="str">
        <f t="shared" si="1248"/>
        <v>FREE</v>
      </c>
      <c r="M1873" s="267" t="str">
        <f t="shared" si="1249"/>
        <v>FREE</v>
      </c>
    </row>
    <row r="1874" spans="11:13" ht="16.149999999999999" customHeight="1" x14ac:dyDescent="0.25">
      <c r="K1874" s="95">
        <v>1431</v>
      </c>
      <c r="L1874" s="266" t="str">
        <f t="shared" si="1248"/>
        <v>FREE</v>
      </c>
      <c r="M1874" s="267" t="str">
        <f t="shared" si="1249"/>
        <v>FREE</v>
      </c>
    </row>
    <row r="1875" spans="11:13" ht="16.149999999999999" customHeight="1" x14ac:dyDescent="0.25">
      <c r="K1875" s="95">
        <v>1432</v>
      </c>
      <c r="L1875" s="266" t="str">
        <f t="shared" si="1248"/>
        <v>FREE</v>
      </c>
      <c r="M1875" s="267" t="str">
        <f t="shared" si="1249"/>
        <v>FREE</v>
      </c>
    </row>
    <row r="1876" spans="11:13" ht="16.149999999999999" customHeight="1" x14ac:dyDescent="0.25">
      <c r="K1876" s="95">
        <v>1433</v>
      </c>
      <c r="L1876" s="266" t="str">
        <f t="shared" si="1248"/>
        <v>FREE</v>
      </c>
      <c r="M1876" s="267" t="str">
        <f t="shared" si="1249"/>
        <v>FREE</v>
      </c>
    </row>
    <row r="1877" spans="11:13" ht="16.149999999999999" customHeight="1" x14ac:dyDescent="0.25">
      <c r="K1877" s="95">
        <v>1434</v>
      </c>
      <c r="L1877" s="266" t="str">
        <f t="shared" si="1248"/>
        <v>FREE</v>
      </c>
      <c r="M1877" s="267" t="str">
        <f t="shared" si="1249"/>
        <v>FREE</v>
      </c>
    </row>
    <row r="1878" spans="11:13" ht="16.149999999999999" customHeight="1" x14ac:dyDescent="0.25">
      <c r="K1878" s="95">
        <v>1435</v>
      </c>
      <c r="L1878" s="266" t="str">
        <f t="shared" si="1248"/>
        <v>FREE</v>
      </c>
      <c r="M1878" s="267" t="str">
        <f t="shared" si="1249"/>
        <v>FREE</v>
      </c>
    </row>
    <row r="1879" spans="11:13" ht="16.149999999999999" customHeight="1" x14ac:dyDescent="0.25">
      <c r="K1879" s="95">
        <v>1436</v>
      </c>
      <c r="L1879" s="266" t="str">
        <f t="shared" si="1248"/>
        <v>FREE</v>
      </c>
      <c r="M1879" s="267" t="str">
        <f t="shared" si="1249"/>
        <v>FREE</v>
      </c>
    </row>
    <row r="1880" spans="11:13" ht="16.149999999999999" customHeight="1" x14ac:dyDescent="0.25">
      <c r="K1880" s="95">
        <v>1437</v>
      </c>
      <c r="L1880" s="266" t="str">
        <f t="shared" si="1248"/>
        <v>FREE</v>
      </c>
      <c r="M1880" s="267" t="str">
        <f t="shared" si="1249"/>
        <v>FREE</v>
      </c>
    </row>
    <row r="1881" spans="11:13" ht="16.149999999999999" customHeight="1" x14ac:dyDescent="0.25">
      <c r="K1881" s="95">
        <v>1438</v>
      </c>
      <c r="L1881" s="266" t="str">
        <f t="shared" si="1248"/>
        <v>FREE</v>
      </c>
      <c r="M1881" s="267" t="str">
        <f t="shared" si="1249"/>
        <v>FREE</v>
      </c>
    </row>
    <row r="1882" spans="11:13" ht="16.149999999999999" customHeight="1" x14ac:dyDescent="0.25">
      <c r="K1882" s="95">
        <v>1439</v>
      </c>
      <c r="L1882" s="266" t="str">
        <f t="shared" si="1248"/>
        <v>FREE</v>
      </c>
      <c r="M1882" s="267" t="str">
        <f t="shared" si="1249"/>
        <v>FREE</v>
      </c>
    </row>
    <row r="1883" spans="11:13" ht="16.149999999999999" customHeight="1" x14ac:dyDescent="0.25">
      <c r="K1883" s="95">
        <v>1440</v>
      </c>
      <c r="L1883" s="266" t="str">
        <f t="shared" si="1248"/>
        <v>FREE</v>
      </c>
      <c r="M1883" s="267" t="str">
        <f t="shared" si="1249"/>
        <v>FREE</v>
      </c>
    </row>
    <row r="1884" spans="11:13" ht="16.149999999999999" customHeight="1" x14ac:dyDescent="0.25">
      <c r="K1884" s="95">
        <v>1441</v>
      </c>
      <c r="L1884" s="266" t="str">
        <f t="shared" si="1248"/>
        <v>FREE</v>
      </c>
      <c r="M1884" s="267" t="str">
        <f t="shared" si="1249"/>
        <v>FREE</v>
      </c>
    </row>
    <row r="1885" spans="11:13" ht="16.149999999999999" customHeight="1" x14ac:dyDescent="0.25">
      <c r="K1885" s="95">
        <v>1442</v>
      </c>
      <c r="L1885" s="266" t="str">
        <f t="shared" si="1248"/>
        <v>FREE</v>
      </c>
      <c r="M1885" s="267" t="str">
        <f t="shared" si="1249"/>
        <v>FREE</v>
      </c>
    </row>
    <row r="1886" spans="11:13" ht="16.149999999999999" customHeight="1" x14ac:dyDescent="0.25">
      <c r="K1886" s="95">
        <v>1443</v>
      </c>
      <c r="L1886" s="266" t="str">
        <f t="shared" si="1248"/>
        <v>FREE</v>
      </c>
      <c r="M1886" s="267" t="str">
        <f t="shared" si="1249"/>
        <v>FREE</v>
      </c>
    </row>
    <row r="1887" spans="11:13" ht="16.149999999999999" customHeight="1" x14ac:dyDescent="0.25">
      <c r="K1887" s="95">
        <v>1444</v>
      </c>
      <c r="L1887" s="266" t="str">
        <f t="shared" si="1248"/>
        <v>FREE</v>
      </c>
      <c r="M1887" s="267" t="str">
        <f t="shared" si="1249"/>
        <v>FREE</v>
      </c>
    </row>
    <row r="1888" spans="11:13" ht="16.149999999999999" customHeight="1" x14ac:dyDescent="0.25">
      <c r="K1888" s="95">
        <v>1445</v>
      </c>
      <c r="L1888" s="266" t="str">
        <f t="shared" si="1248"/>
        <v>FREE</v>
      </c>
      <c r="M1888" s="267" t="str">
        <f t="shared" si="1249"/>
        <v>FREE</v>
      </c>
    </row>
    <row r="1889" spans="11:13" ht="16.149999999999999" customHeight="1" x14ac:dyDescent="0.25">
      <c r="K1889" s="95">
        <v>1446</v>
      </c>
      <c r="L1889" s="266" t="str">
        <f t="shared" si="1248"/>
        <v>FREE</v>
      </c>
      <c r="M1889" s="267" t="str">
        <f t="shared" si="1249"/>
        <v>FREE</v>
      </c>
    </row>
    <row r="1890" spans="11:13" ht="16.149999999999999" customHeight="1" x14ac:dyDescent="0.25">
      <c r="K1890" s="95">
        <v>1447</v>
      </c>
      <c r="L1890" s="266" t="str">
        <f t="shared" si="1248"/>
        <v>FREE</v>
      </c>
      <c r="M1890" s="267" t="str">
        <f t="shared" si="1249"/>
        <v>FREE</v>
      </c>
    </row>
    <row r="1891" spans="11:13" ht="16.149999999999999" customHeight="1" x14ac:dyDescent="0.25">
      <c r="K1891" s="95">
        <v>1448</v>
      </c>
      <c r="L1891" s="266" t="str">
        <f t="shared" si="1248"/>
        <v>FREE</v>
      </c>
      <c r="M1891" s="267" t="str">
        <f t="shared" si="1249"/>
        <v>FREE</v>
      </c>
    </row>
    <row r="1892" spans="11:13" ht="16.149999999999999" customHeight="1" x14ac:dyDescent="0.25">
      <c r="K1892" s="95">
        <v>1449</v>
      </c>
      <c r="L1892" s="266" t="str">
        <f t="shared" si="1248"/>
        <v>FREE</v>
      </c>
      <c r="M1892" s="267" t="str">
        <f t="shared" si="1249"/>
        <v>FREE</v>
      </c>
    </row>
    <row r="1893" spans="11:13" ht="16.149999999999999" customHeight="1" x14ac:dyDescent="0.25">
      <c r="K1893" s="95">
        <v>1450</v>
      </c>
      <c r="L1893" s="266" t="str">
        <f t="shared" si="1248"/>
        <v>FREE</v>
      </c>
      <c r="M1893" s="267" t="str">
        <f t="shared" si="1249"/>
        <v>FREE</v>
      </c>
    </row>
    <row r="1894" spans="11:13" ht="16.149999999999999" customHeight="1" x14ac:dyDescent="0.25">
      <c r="K1894" s="95">
        <v>1451</v>
      </c>
      <c r="L1894" s="266" t="str">
        <f t="shared" si="1248"/>
        <v>FREE</v>
      </c>
      <c r="M1894" s="267" t="str">
        <f t="shared" si="1249"/>
        <v>FREE</v>
      </c>
    </row>
    <row r="1895" spans="11:13" ht="16.149999999999999" customHeight="1" x14ac:dyDescent="0.25">
      <c r="K1895" s="95">
        <v>1452</v>
      </c>
      <c r="L1895" s="266" t="str">
        <f t="shared" si="1248"/>
        <v>FREE</v>
      </c>
      <c r="M1895" s="267" t="str">
        <f t="shared" si="1249"/>
        <v>FREE</v>
      </c>
    </row>
    <row r="1896" spans="11:13" ht="16.149999999999999" customHeight="1" x14ac:dyDescent="0.25">
      <c r="K1896" s="95">
        <v>1453</v>
      </c>
      <c r="L1896" s="266" t="str">
        <f t="shared" si="1248"/>
        <v>FREE</v>
      </c>
      <c r="M1896" s="267" t="str">
        <f t="shared" si="1249"/>
        <v>FREE</v>
      </c>
    </row>
    <row r="1897" spans="11:13" ht="16.149999999999999" customHeight="1" x14ac:dyDescent="0.25">
      <c r="K1897" s="95">
        <v>1454</v>
      </c>
      <c r="L1897" s="266" t="str">
        <f t="shared" si="1248"/>
        <v>FREE</v>
      </c>
      <c r="M1897" s="267" t="str">
        <f t="shared" si="1249"/>
        <v>FREE</v>
      </c>
    </row>
    <row r="1898" spans="11:13" ht="16.149999999999999" customHeight="1" x14ac:dyDescent="0.25">
      <c r="K1898" s="95">
        <v>1455</v>
      </c>
      <c r="L1898" s="266" t="str">
        <f t="shared" si="1248"/>
        <v>FREE</v>
      </c>
      <c r="M1898" s="267" t="str">
        <f t="shared" si="1249"/>
        <v>FREE</v>
      </c>
    </row>
    <row r="1899" spans="11:13" ht="16.149999999999999" customHeight="1" x14ac:dyDescent="0.25">
      <c r="K1899" s="95">
        <v>1456</v>
      </c>
      <c r="L1899" s="266" t="str">
        <f t="shared" si="1248"/>
        <v>FREE</v>
      </c>
      <c r="M1899" s="267" t="str">
        <f t="shared" si="1249"/>
        <v>FREE</v>
      </c>
    </row>
    <row r="1900" spans="11:13" ht="16.149999999999999" customHeight="1" x14ac:dyDescent="0.25">
      <c r="K1900" s="95">
        <v>1457</v>
      </c>
      <c r="L1900" s="266" t="str">
        <f t="shared" si="1248"/>
        <v>FREE</v>
      </c>
      <c r="M1900" s="267" t="str">
        <f t="shared" si="1249"/>
        <v>FREE</v>
      </c>
    </row>
    <row r="1901" spans="11:13" ht="16.149999999999999" customHeight="1" x14ac:dyDescent="0.25">
      <c r="K1901" s="95">
        <v>1458</v>
      </c>
      <c r="L1901" s="266" t="str">
        <f t="shared" si="1248"/>
        <v>FREE</v>
      </c>
      <c r="M1901" s="267" t="str">
        <f t="shared" si="1249"/>
        <v>FREE</v>
      </c>
    </row>
    <row r="1902" spans="11:13" ht="16.149999999999999" customHeight="1" x14ac:dyDescent="0.25">
      <c r="K1902" s="95">
        <v>1459</v>
      </c>
      <c r="L1902" s="266" t="str">
        <f t="shared" si="1248"/>
        <v>FREE</v>
      </c>
      <c r="M1902" s="267" t="str">
        <f t="shared" si="1249"/>
        <v>FREE</v>
      </c>
    </row>
    <row r="1903" spans="11:13" ht="16.149999999999999" customHeight="1" x14ac:dyDescent="0.25">
      <c r="K1903" s="95">
        <v>1460</v>
      </c>
      <c r="L1903" s="266" t="str">
        <f t="shared" si="1248"/>
        <v>FREE</v>
      </c>
      <c r="M1903" s="267" t="str">
        <f t="shared" si="1249"/>
        <v>FREE</v>
      </c>
    </row>
    <row r="1904" spans="11:13" ht="16.149999999999999" customHeight="1" x14ac:dyDescent="0.25">
      <c r="K1904" s="95">
        <v>1461</v>
      </c>
      <c r="L1904" s="266" t="str">
        <f t="shared" si="1248"/>
        <v>FREE</v>
      </c>
      <c r="M1904" s="267" t="str">
        <f t="shared" si="1249"/>
        <v>FREE</v>
      </c>
    </row>
    <row r="1905" spans="11:13" ht="16.149999999999999" customHeight="1" x14ac:dyDescent="0.25">
      <c r="K1905" s="95">
        <v>1462</v>
      </c>
      <c r="L1905" s="266" t="str">
        <f t="shared" si="1248"/>
        <v>FREE</v>
      </c>
      <c r="M1905" s="267" t="str">
        <f t="shared" si="1249"/>
        <v>FREE</v>
      </c>
    </row>
    <row r="1906" spans="11:13" ht="16.149999999999999" customHeight="1" x14ac:dyDescent="0.25">
      <c r="K1906" s="95">
        <v>1463</v>
      </c>
      <c r="L1906" s="266" t="str">
        <f t="shared" si="1248"/>
        <v>FREE</v>
      </c>
      <c r="M1906" s="267" t="str">
        <f t="shared" si="1249"/>
        <v>FREE</v>
      </c>
    </row>
    <row r="1907" spans="11:13" ht="16.149999999999999" customHeight="1" x14ac:dyDescent="0.25">
      <c r="K1907" s="95">
        <v>1464</v>
      </c>
      <c r="L1907" s="266" t="str">
        <f t="shared" si="1248"/>
        <v>FREE</v>
      </c>
      <c r="M1907" s="267" t="str">
        <f t="shared" si="1249"/>
        <v>FREE</v>
      </c>
    </row>
    <row r="1908" spans="11:13" ht="16.149999999999999" customHeight="1" x14ac:dyDescent="0.25">
      <c r="K1908" s="95">
        <v>1465</v>
      </c>
      <c r="L1908" s="266" t="str">
        <f t="shared" si="1248"/>
        <v>FREE</v>
      </c>
      <c r="M1908" s="267" t="str">
        <f t="shared" si="1249"/>
        <v>FREE</v>
      </c>
    </row>
    <row r="1909" spans="11:13" ht="16.149999999999999" customHeight="1" x14ac:dyDescent="0.25">
      <c r="K1909" s="95">
        <v>1466</v>
      </c>
      <c r="L1909" s="266" t="str">
        <f t="shared" si="1248"/>
        <v>FREE</v>
      </c>
      <c r="M1909" s="267" t="str">
        <f t="shared" si="1249"/>
        <v>FREE</v>
      </c>
    </row>
    <row r="1910" spans="11:13" ht="16.149999999999999" customHeight="1" x14ac:dyDescent="0.25">
      <c r="K1910" s="95">
        <v>1467</v>
      </c>
      <c r="L1910" s="266" t="str">
        <f t="shared" si="1248"/>
        <v>FREE</v>
      </c>
      <c r="M1910" s="267" t="str">
        <f t="shared" si="1249"/>
        <v>FREE</v>
      </c>
    </row>
    <row r="1911" spans="11:13" ht="16.149999999999999" customHeight="1" x14ac:dyDescent="0.25">
      <c r="K1911" s="95">
        <v>1468</v>
      </c>
      <c r="L1911" s="266" t="str">
        <f t="shared" si="1248"/>
        <v>FREE</v>
      </c>
      <c r="M1911" s="267" t="str">
        <f t="shared" si="1249"/>
        <v>FREE</v>
      </c>
    </row>
    <row r="1912" spans="11:13" ht="16.149999999999999" customHeight="1" x14ac:dyDescent="0.25">
      <c r="K1912" s="95">
        <v>1469</v>
      </c>
      <c r="L1912" s="266" t="str">
        <f t="shared" si="1248"/>
        <v>FREE</v>
      </c>
      <c r="M1912" s="267" t="str">
        <f t="shared" si="1249"/>
        <v>FREE</v>
      </c>
    </row>
    <row r="1913" spans="11:13" ht="16.149999999999999" customHeight="1" x14ac:dyDescent="0.25">
      <c r="K1913" s="95">
        <v>1470</v>
      </c>
      <c r="L1913" s="266" t="str">
        <f t="shared" si="1248"/>
        <v>FREE</v>
      </c>
      <c r="M1913" s="267" t="str">
        <f t="shared" si="1249"/>
        <v>FREE</v>
      </c>
    </row>
    <row r="1914" spans="11:13" ht="16.149999999999999" customHeight="1" x14ac:dyDescent="0.25">
      <c r="K1914" s="95">
        <v>1471</v>
      </c>
      <c r="L1914" s="266" t="str">
        <f t="shared" si="1248"/>
        <v>FREE</v>
      </c>
      <c r="M1914" s="267" t="str">
        <f t="shared" si="1249"/>
        <v>FREE</v>
      </c>
    </row>
    <row r="1915" spans="11:13" ht="16.149999999999999" customHeight="1" x14ac:dyDescent="0.25">
      <c r="K1915" s="95">
        <v>1472</v>
      </c>
      <c r="L1915" s="266" t="str">
        <f t="shared" si="1248"/>
        <v>FREE</v>
      </c>
      <c r="M1915" s="267" t="str">
        <f t="shared" si="1249"/>
        <v>FREE</v>
      </c>
    </row>
    <row r="1916" spans="11:13" ht="16.149999999999999" customHeight="1" x14ac:dyDescent="0.25">
      <c r="K1916" s="95">
        <v>1473</v>
      </c>
      <c r="L1916" s="266" t="str">
        <f t="shared" si="1248"/>
        <v>FREE</v>
      </c>
      <c r="M1916" s="267" t="str">
        <f t="shared" si="1249"/>
        <v>FREE</v>
      </c>
    </row>
    <row r="1917" spans="11:13" ht="16.149999999999999" customHeight="1" x14ac:dyDescent="0.25">
      <c r="K1917" s="95">
        <v>1474</v>
      </c>
      <c r="L1917" s="266" t="str">
        <f t="shared" si="1248"/>
        <v>FREE</v>
      </c>
      <c r="M1917" s="267" t="str">
        <f t="shared" si="1249"/>
        <v>FREE</v>
      </c>
    </row>
    <row r="1918" spans="11:13" ht="16.149999999999999" customHeight="1" x14ac:dyDescent="0.25">
      <c r="K1918" s="95">
        <v>1475</v>
      </c>
      <c r="L1918" s="266" t="str">
        <f t="shared" si="1248"/>
        <v>FREE</v>
      </c>
      <c r="M1918" s="267" t="str">
        <f t="shared" si="1249"/>
        <v>FREE</v>
      </c>
    </row>
    <row r="1919" spans="11:13" ht="16.149999999999999" customHeight="1" x14ac:dyDescent="0.25">
      <c r="K1919" s="95">
        <v>1476</v>
      </c>
      <c r="L1919" s="266" t="str">
        <f t="shared" si="1248"/>
        <v>FREE</v>
      </c>
      <c r="M1919" s="267" t="str">
        <f t="shared" si="1249"/>
        <v>FREE</v>
      </c>
    </row>
    <row r="1920" spans="11:13" ht="16.149999999999999" customHeight="1" x14ac:dyDescent="0.25">
      <c r="K1920" s="95">
        <v>1477</v>
      </c>
      <c r="L1920" s="266" t="str">
        <f t="shared" si="1248"/>
        <v>FREE</v>
      </c>
      <c r="M1920" s="267" t="str">
        <f t="shared" si="1249"/>
        <v>FREE</v>
      </c>
    </row>
    <row r="1921" spans="11:13" ht="16.149999999999999" customHeight="1" x14ac:dyDescent="0.25">
      <c r="K1921" s="95">
        <v>1478</v>
      </c>
      <c r="L1921" s="266" t="str">
        <f t="shared" si="1248"/>
        <v>FREE</v>
      </c>
      <c r="M1921" s="267" t="str">
        <f t="shared" si="1249"/>
        <v>FREE</v>
      </c>
    </row>
    <row r="1922" spans="11:13" ht="16.149999999999999" customHeight="1" x14ac:dyDescent="0.25">
      <c r="K1922" s="95">
        <v>1479</v>
      </c>
      <c r="L1922" s="266" t="str">
        <f t="shared" si="1248"/>
        <v>FREE</v>
      </c>
      <c r="M1922" s="267" t="str">
        <f t="shared" si="1249"/>
        <v>FREE</v>
      </c>
    </row>
    <row r="1923" spans="11:13" ht="16.149999999999999" customHeight="1" x14ac:dyDescent="0.25">
      <c r="K1923" s="95">
        <v>1480</v>
      </c>
      <c r="L1923" s="266" t="str">
        <f t="shared" si="1248"/>
        <v>FREE</v>
      </c>
      <c r="M1923" s="267" t="str">
        <f t="shared" si="1249"/>
        <v>FREE</v>
      </c>
    </row>
    <row r="1924" spans="11:13" ht="16.149999999999999" customHeight="1" x14ac:dyDescent="0.25">
      <c r="K1924" s="95">
        <v>1481</v>
      </c>
      <c r="L1924" s="266" t="str">
        <f t="shared" si="1248"/>
        <v>FREE</v>
      </c>
      <c r="M1924" s="267" t="str">
        <f t="shared" si="1249"/>
        <v>FREE</v>
      </c>
    </row>
    <row r="1925" spans="11:13" ht="16.149999999999999" customHeight="1" x14ac:dyDescent="0.25">
      <c r="K1925" s="95">
        <v>1482</v>
      </c>
      <c r="L1925" s="266" t="str">
        <f t="shared" si="1248"/>
        <v>FREE</v>
      </c>
      <c r="M1925" s="267" t="str">
        <f t="shared" si="1249"/>
        <v>FREE</v>
      </c>
    </row>
    <row r="1926" spans="11:13" ht="16.149999999999999" customHeight="1" x14ac:dyDescent="0.25">
      <c r="K1926" s="95">
        <v>1483</v>
      </c>
      <c r="L1926" s="266" t="str">
        <f t="shared" si="1248"/>
        <v>FREE</v>
      </c>
      <c r="M1926" s="267" t="str">
        <f t="shared" si="1249"/>
        <v>FREE</v>
      </c>
    </row>
    <row r="1927" spans="11:13" ht="16.149999999999999" customHeight="1" x14ac:dyDescent="0.25">
      <c r="K1927" s="95">
        <v>1484</v>
      </c>
      <c r="L1927" s="266" t="str">
        <f t="shared" si="1248"/>
        <v>FREE</v>
      </c>
      <c r="M1927" s="267" t="str">
        <f t="shared" si="1249"/>
        <v>FREE</v>
      </c>
    </row>
    <row r="1928" spans="11:13" ht="16.149999999999999" customHeight="1" x14ac:dyDescent="0.25">
      <c r="K1928" s="95">
        <v>1485</v>
      </c>
      <c r="L1928" s="266" t="str">
        <f t="shared" si="1248"/>
        <v>FREE</v>
      </c>
      <c r="M1928" s="267" t="str">
        <f t="shared" si="1249"/>
        <v>FREE</v>
      </c>
    </row>
    <row r="1929" spans="11:13" ht="16.149999999999999" customHeight="1" x14ac:dyDescent="0.25">
      <c r="K1929" s="95">
        <v>1486</v>
      </c>
      <c r="L1929" s="266" t="str">
        <f t="shared" si="1248"/>
        <v>FREE</v>
      </c>
      <c r="M1929" s="267" t="str">
        <f t="shared" si="1249"/>
        <v>FREE</v>
      </c>
    </row>
    <row r="1930" spans="11:13" ht="16.149999999999999" customHeight="1" x14ac:dyDescent="0.25">
      <c r="K1930" s="95">
        <v>1487</v>
      </c>
      <c r="L1930" s="266" t="str">
        <f t="shared" si="1248"/>
        <v>FREE</v>
      </c>
      <c r="M1930" s="267" t="str">
        <f t="shared" si="1249"/>
        <v>FREE</v>
      </c>
    </row>
    <row r="1931" spans="11:13" ht="16.149999999999999" customHeight="1" x14ac:dyDescent="0.25">
      <c r="K1931" s="95">
        <v>1488</v>
      </c>
      <c r="L1931" s="266" t="str">
        <f t="shared" ref="L1931:L1994" si="1250">IFERROR(VLOOKUP(K1931,$L$3:$L$841,1,FALSE),"FREE")</f>
        <v>FREE</v>
      </c>
      <c r="M1931" s="267" t="str">
        <f t="shared" ref="M1931:M1994" si="1251">IFERROR(VLOOKUP(K1931,$J$3:$K$841,2,FALSE),"FREE")</f>
        <v>FREE</v>
      </c>
    </row>
    <row r="1932" spans="11:13" ht="16.149999999999999" customHeight="1" x14ac:dyDescent="0.25">
      <c r="K1932" s="95">
        <v>1489</v>
      </c>
      <c r="L1932" s="266" t="str">
        <f t="shared" si="1250"/>
        <v>FREE</v>
      </c>
      <c r="M1932" s="267" t="str">
        <f t="shared" si="1251"/>
        <v>FREE</v>
      </c>
    </row>
    <row r="1933" spans="11:13" ht="16.149999999999999" customHeight="1" x14ac:dyDescent="0.25">
      <c r="K1933" s="95">
        <v>1490</v>
      </c>
      <c r="L1933" s="266" t="str">
        <f t="shared" si="1250"/>
        <v>FREE</v>
      </c>
      <c r="M1933" s="267" t="str">
        <f t="shared" si="1251"/>
        <v>FREE</v>
      </c>
    </row>
    <row r="1934" spans="11:13" ht="16.149999999999999" customHeight="1" x14ac:dyDescent="0.25">
      <c r="K1934" s="95">
        <v>1491</v>
      </c>
      <c r="L1934" s="266" t="str">
        <f t="shared" si="1250"/>
        <v>FREE</v>
      </c>
      <c r="M1934" s="267" t="str">
        <f t="shared" si="1251"/>
        <v>FREE</v>
      </c>
    </row>
    <row r="1935" spans="11:13" ht="16.149999999999999" customHeight="1" x14ac:dyDescent="0.25">
      <c r="K1935" s="95">
        <v>1492</v>
      </c>
      <c r="L1935" s="266" t="str">
        <f t="shared" si="1250"/>
        <v>FREE</v>
      </c>
      <c r="M1935" s="267" t="str">
        <f t="shared" si="1251"/>
        <v>FREE</v>
      </c>
    </row>
    <row r="1936" spans="11:13" ht="16.149999999999999" customHeight="1" x14ac:dyDescent="0.25">
      <c r="K1936" s="95">
        <v>1493</v>
      </c>
      <c r="L1936" s="266" t="str">
        <f t="shared" si="1250"/>
        <v>FREE</v>
      </c>
      <c r="M1936" s="267" t="str">
        <f t="shared" si="1251"/>
        <v>FREE</v>
      </c>
    </row>
    <row r="1937" spans="11:13" ht="16.149999999999999" customHeight="1" x14ac:dyDescent="0.25">
      <c r="K1937" s="95">
        <v>1494</v>
      </c>
      <c r="L1937" s="266" t="str">
        <f t="shared" si="1250"/>
        <v>FREE</v>
      </c>
      <c r="M1937" s="267" t="str">
        <f t="shared" si="1251"/>
        <v>FREE</v>
      </c>
    </row>
    <row r="1938" spans="11:13" ht="16.149999999999999" customHeight="1" x14ac:dyDescent="0.25">
      <c r="K1938" s="95">
        <v>1495</v>
      </c>
      <c r="L1938" s="266" t="str">
        <f t="shared" si="1250"/>
        <v>FREE</v>
      </c>
      <c r="M1938" s="267" t="str">
        <f t="shared" si="1251"/>
        <v>FREE</v>
      </c>
    </row>
    <row r="1939" spans="11:13" ht="16.149999999999999" customHeight="1" x14ac:dyDescent="0.25">
      <c r="K1939" s="95">
        <v>1496</v>
      </c>
      <c r="L1939" s="266" t="str">
        <f t="shared" si="1250"/>
        <v>FREE</v>
      </c>
      <c r="M1939" s="267" t="str">
        <f t="shared" si="1251"/>
        <v>FREE</v>
      </c>
    </row>
    <row r="1940" spans="11:13" ht="16.149999999999999" customHeight="1" x14ac:dyDescent="0.25">
      <c r="K1940" s="95">
        <v>1497</v>
      </c>
      <c r="L1940" s="266" t="str">
        <f t="shared" si="1250"/>
        <v>FREE</v>
      </c>
      <c r="M1940" s="267" t="str">
        <f t="shared" si="1251"/>
        <v>FREE</v>
      </c>
    </row>
    <row r="1941" spans="11:13" ht="16.149999999999999" customHeight="1" x14ac:dyDescent="0.25">
      <c r="K1941" s="95">
        <v>1498</v>
      </c>
      <c r="L1941" s="266" t="str">
        <f t="shared" si="1250"/>
        <v>FREE</v>
      </c>
      <c r="M1941" s="267" t="str">
        <f t="shared" si="1251"/>
        <v>FREE</v>
      </c>
    </row>
    <row r="1942" spans="11:13" ht="16.149999999999999" customHeight="1" x14ac:dyDescent="0.25">
      <c r="K1942" s="95">
        <v>1499</v>
      </c>
      <c r="L1942" s="266" t="str">
        <f t="shared" si="1250"/>
        <v>FREE</v>
      </c>
      <c r="M1942" s="267" t="str">
        <f t="shared" si="1251"/>
        <v>FREE</v>
      </c>
    </row>
    <row r="1943" spans="11:13" ht="16.149999999999999" customHeight="1" x14ac:dyDescent="0.25">
      <c r="K1943" s="95">
        <v>1500</v>
      </c>
      <c r="L1943" s="266" t="str">
        <f t="shared" si="1250"/>
        <v>FREE</v>
      </c>
      <c r="M1943" s="267" t="str">
        <f t="shared" si="1251"/>
        <v>FREE</v>
      </c>
    </row>
    <row r="1944" spans="11:13" ht="16.149999999999999" customHeight="1" x14ac:dyDescent="0.25">
      <c r="K1944" s="95">
        <v>1501</v>
      </c>
      <c r="L1944" s="266" t="str">
        <f t="shared" si="1250"/>
        <v>FREE</v>
      </c>
      <c r="M1944" s="267" t="str">
        <f t="shared" si="1251"/>
        <v>FREE</v>
      </c>
    </row>
    <row r="1945" spans="11:13" ht="16.149999999999999" customHeight="1" x14ac:dyDescent="0.25">
      <c r="K1945" s="95">
        <v>1502</v>
      </c>
      <c r="L1945" s="266" t="str">
        <f t="shared" si="1250"/>
        <v>FREE</v>
      </c>
      <c r="M1945" s="267" t="str">
        <f t="shared" si="1251"/>
        <v>FREE</v>
      </c>
    </row>
    <row r="1946" spans="11:13" ht="16.149999999999999" customHeight="1" x14ac:dyDescent="0.25">
      <c r="K1946" s="95">
        <v>1503</v>
      </c>
      <c r="L1946" s="266" t="str">
        <f t="shared" si="1250"/>
        <v>FREE</v>
      </c>
      <c r="M1946" s="267" t="str">
        <f t="shared" si="1251"/>
        <v>FREE</v>
      </c>
    </row>
    <row r="1947" spans="11:13" ht="16.149999999999999" customHeight="1" x14ac:dyDescent="0.25">
      <c r="K1947" s="95">
        <v>1504</v>
      </c>
      <c r="L1947" s="266" t="str">
        <f t="shared" si="1250"/>
        <v>FREE</v>
      </c>
      <c r="M1947" s="267" t="str">
        <f t="shared" si="1251"/>
        <v>FREE</v>
      </c>
    </row>
    <row r="1948" spans="11:13" ht="16.149999999999999" customHeight="1" x14ac:dyDescent="0.25">
      <c r="K1948" s="95">
        <v>1505</v>
      </c>
      <c r="L1948" s="266" t="str">
        <f t="shared" si="1250"/>
        <v>FREE</v>
      </c>
      <c r="M1948" s="267" t="str">
        <f t="shared" si="1251"/>
        <v>FREE</v>
      </c>
    </row>
    <row r="1949" spans="11:13" ht="16.149999999999999" customHeight="1" x14ac:dyDescent="0.25">
      <c r="K1949" s="95">
        <v>1506</v>
      </c>
      <c r="L1949" s="266" t="str">
        <f t="shared" si="1250"/>
        <v>FREE</v>
      </c>
      <c r="M1949" s="267" t="str">
        <f t="shared" si="1251"/>
        <v>FREE</v>
      </c>
    </row>
    <row r="1950" spans="11:13" ht="16.149999999999999" customHeight="1" x14ac:dyDescent="0.25">
      <c r="K1950" s="95">
        <v>1507</v>
      </c>
      <c r="L1950" s="266" t="str">
        <f t="shared" si="1250"/>
        <v>FREE</v>
      </c>
      <c r="M1950" s="267" t="str">
        <f t="shared" si="1251"/>
        <v>FREE</v>
      </c>
    </row>
    <row r="1951" spans="11:13" ht="16.149999999999999" customHeight="1" x14ac:dyDescent="0.25">
      <c r="K1951" s="95">
        <v>1508</v>
      </c>
      <c r="L1951" s="266" t="str">
        <f t="shared" si="1250"/>
        <v>FREE</v>
      </c>
      <c r="M1951" s="267" t="str">
        <f t="shared" si="1251"/>
        <v>FREE</v>
      </c>
    </row>
    <row r="1952" spans="11:13" ht="16.149999999999999" customHeight="1" x14ac:dyDescent="0.25">
      <c r="K1952" s="95">
        <v>1509</v>
      </c>
      <c r="L1952" s="266" t="str">
        <f t="shared" si="1250"/>
        <v>FREE</v>
      </c>
      <c r="M1952" s="267" t="str">
        <f t="shared" si="1251"/>
        <v>FREE</v>
      </c>
    </row>
    <row r="1953" spans="11:13" ht="16.149999999999999" customHeight="1" x14ac:dyDescent="0.25">
      <c r="K1953" s="95">
        <v>1510</v>
      </c>
      <c r="L1953" s="266" t="str">
        <f t="shared" si="1250"/>
        <v>FREE</v>
      </c>
      <c r="M1953" s="267" t="str">
        <f t="shared" si="1251"/>
        <v>FREE</v>
      </c>
    </row>
    <row r="1954" spans="11:13" ht="16.149999999999999" customHeight="1" x14ac:dyDescent="0.25">
      <c r="K1954" s="95">
        <v>1511</v>
      </c>
      <c r="L1954" s="266" t="str">
        <f t="shared" si="1250"/>
        <v>FREE</v>
      </c>
      <c r="M1954" s="267" t="str">
        <f t="shared" si="1251"/>
        <v>FREE</v>
      </c>
    </row>
    <row r="1955" spans="11:13" ht="16.149999999999999" customHeight="1" x14ac:dyDescent="0.25">
      <c r="K1955" s="95">
        <v>1512</v>
      </c>
      <c r="L1955" s="266" t="str">
        <f t="shared" si="1250"/>
        <v>FREE</v>
      </c>
      <c r="M1955" s="267" t="str">
        <f t="shared" si="1251"/>
        <v>FREE</v>
      </c>
    </row>
    <row r="1956" spans="11:13" ht="16.149999999999999" customHeight="1" x14ac:dyDescent="0.25">
      <c r="K1956" s="95">
        <v>1513</v>
      </c>
      <c r="L1956" s="266" t="str">
        <f t="shared" si="1250"/>
        <v>FREE</v>
      </c>
      <c r="M1956" s="267" t="str">
        <f t="shared" si="1251"/>
        <v>FREE</v>
      </c>
    </row>
    <row r="1957" spans="11:13" ht="16.149999999999999" customHeight="1" x14ac:dyDescent="0.25">
      <c r="K1957" s="95">
        <v>1514</v>
      </c>
      <c r="L1957" s="266" t="str">
        <f t="shared" si="1250"/>
        <v>FREE</v>
      </c>
      <c r="M1957" s="267" t="str">
        <f t="shared" si="1251"/>
        <v>FREE</v>
      </c>
    </row>
    <row r="1958" spans="11:13" ht="16.149999999999999" customHeight="1" x14ac:dyDescent="0.25">
      <c r="K1958" s="95">
        <v>1515</v>
      </c>
      <c r="L1958" s="266" t="str">
        <f t="shared" si="1250"/>
        <v>FREE</v>
      </c>
      <c r="M1958" s="267" t="str">
        <f t="shared" si="1251"/>
        <v>FREE</v>
      </c>
    </row>
    <row r="1959" spans="11:13" ht="16.149999999999999" customHeight="1" x14ac:dyDescent="0.25">
      <c r="K1959" s="95">
        <v>1516</v>
      </c>
      <c r="L1959" s="266" t="str">
        <f t="shared" si="1250"/>
        <v>FREE</v>
      </c>
      <c r="M1959" s="267" t="str">
        <f t="shared" si="1251"/>
        <v>FREE</v>
      </c>
    </row>
    <row r="1960" spans="11:13" ht="16.149999999999999" customHeight="1" x14ac:dyDescent="0.25">
      <c r="K1960" s="95">
        <v>1517</v>
      </c>
      <c r="L1960" s="266" t="str">
        <f t="shared" si="1250"/>
        <v>FREE</v>
      </c>
      <c r="M1960" s="267" t="str">
        <f t="shared" si="1251"/>
        <v>FREE</v>
      </c>
    </row>
    <row r="1961" spans="11:13" ht="16.149999999999999" customHeight="1" x14ac:dyDescent="0.25">
      <c r="K1961" s="95">
        <v>1518</v>
      </c>
      <c r="L1961" s="266" t="str">
        <f t="shared" si="1250"/>
        <v>FREE</v>
      </c>
      <c r="M1961" s="267" t="str">
        <f t="shared" si="1251"/>
        <v>FREE</v>
      </c>
    </row>
    <row r="1962" spans="11:13" ht="16.149999999999999" customHeight="1" x14ac:dyDescent="0.25">
      <c r="K1962" s="95">
        <v>1519</v>
      </c>
      <c r="L1962" s="266" t="str">
        <f t="shared" si="1250"/>
        <v>FREE</v>
      </c>
      <c r="M1962" s="267" t="str">
        <f t="shared" si="1251"/>
        <v>FREE</v>
      </c>
    </row>
    <row r="1963" spans="11:13" ht="16.149999999999999" customHeight="1" x14ac:dyDescent="0.25">
      <c r="K1963" s="95">
        <v>1520</v>
      </c>
      <c r="L1963" s="266" t="str">
        <f t="shared" si="1250"/>
        <v>FREE</v>
      </c>
      <c r="M1963" s="267" t="str">
        <f t="shared" si="1251"/>
        <v>FREE</v>
      </c>
    </row>
    <row r="1964" spans="11:13" ht="16.149999999999999" customHeight="1" x14ac:dyDescent="0.25">
      <c r="K1964" s="95">
        <v>1521</v>
      </c>
      <c r="L1964" s="266" t="str">
        <f t="shared" si="1250"/>
        <v>FREE</v>
      </c>
      <c r="M1964" s="267" t="str">
        <f t="shared" si="1251"/>
        <v>FREE</v>
      </c>
    </row>
    <row r="1965" spans="11:13" ht="16.149999999999999" customHeight="1" x14ac:dyDescent="0.25">
      <c r="K1965" s="95">
        <v>1522</v>
      </c>
      <c r="L1965" s="266" t="str">
        <f t="shared" si="1250"/>
        <v>FREE</v>
      </c>
      <c r="M1965" s="267" t="str">
        <f t="shared" si="1251"/>
        <v>FREE</v>
      </c>
    </row>
    <row r="1966" spans="11:13" ht="16.149999999999999" customHeight="1" x14ac:dyDescent="0.25">
      <c r="K1966" s="95">
        <v>1523</v>
      </c>
      <c r="L1966" s="266" t="str">
        <f t="shared" si="1250"/>
        <v>FREE</v>
      </c>
      <c r="M1966" s="267" t="str">
        <f t="shared" si="1251"/>
        <v>FREE</v>
      </c>
    </row>
    <row r="1967" spans="11:13" ht="16.149999999999999" customHeight="1" x14ac:dyDescent="0.25">
      <c r="K1967" s="95">
        <v>1524</v>
      </c>
      <c r="L1967" s="266" t="str">
        <f t="shared" si="1250"/>
        <v>FREE</v>
      </c>
      <c r="M1967" s="267" t="str">
        <f t="shared" si="1251"/>
        <v>FREE</v>
      </c>
    </row>
    <row r="1968" spans="11:13" ht="16.149999999999999" customHeight="1" x14ac:dyDescent="0.25">
      <c r="K1968" s="95">
        <v>1525</v>
      </c>
      <c r="L1968" s="266" t="str">
        <f t="shared" si="1250"/>
        <v>FREE</v>
      </c>
      <c r="M1968" s="267" t="str">
        <f t="shared" si="1251"/>
        <v>FREE</v>
      </c>
    </row>
    <row r="1969" spans="11:13" ht="16.149999999999999" customHeight="1" x14ac:dyDescent="0.25">
      <c r="K1969" s="95">
        <v>1526</v>
      </c>
      <c r="L1969" s="266" t="str">
        <f t="shared" si="1250"/>
        <v>FREE</v>
      </c>
      <c r="M1969" s="267" t="str">
        <f t="shared" si="1251"/>
        <v>FREE</v>
      </c>
    </row>
    <row r="1970" spans="11:13" ht="16.149999999999999" customHeight="1" x14ac:dyDescent="0.25">
      <c r="K1970" s="95">
        <v>1527</v>
      </c>
      <c r="L1970" s="266" t="str">
        <f t="shared" si="1250"/>
        <v>FREE</v>
      </c>
      <c r="M1970" s="267" t="str">
        <f t="shared" si="1251"/>
        <v>FREE</v>
      </c>
    </row>
    <row r="1971" spans="11:13" ht="16.149999999999999" customHeight="1" x14ac:dyDescent="0.25">
      <c r="K1971" s="95">
        <v>1528</v>
      </c>
      <c r="L1971" s="266" t="str">
        <f t="shared" si="1250"/>
        <v>FREE</v>
      </c>
      <c r="M1971" s="267" t="str">
        <f t="shared" si="1251"/>
        <v>FREE</v>
      </c>
    </row>
    <row r="1972" spans="11:13" ht="16.149999999999999" customHeight="1" x14ac:dyDescent="0.25">
      <c r="K1972" s="95">
        <v>1529</v>
      </c>
      <c r="L1972" s="266" t="str">
        <f t="shared" si="1250"/>
        <v>FREE</v>
      </c>
      <c r="M1972" s="267" t="str">
        <f t="shared" si="1251"/>
        <v>FREE</v>
      </c>
    </row>
    <row r="1973" spans="11:13" ht="16.149999999999999" customHeight="1" x14ac:dyDescent="0.25">
      <c r="K1973" s="95">
        <v>1530</v>
      </c>
      <c r="L1973" s="266" t="str">
        <f t="shared" si="1250"/>
        <v>FREE</v>
      </c>
      <c r="M1973" s="267" t="str">
        <f t="shared" si="1251"/>
        <v>FREE</v>
      </c>
    </row>
    <row r="1974" spans="11:13" ht="16.149999999999999" customHeight="1" x14ac:dyDescent="0.25">
      <c r="K1974" s="95">
        <v>1531</v>
      </c>
      <c r="L1974" s="266" t="str">
        <f t="shared" si="1250"/>
        <v>FREE</v>
      </c>
      <c r="M1974" s="267" t="str">
        <f t="shared" si="1251"/>
        <v>FREE</v>
      </c>
    </row>
    <row r="1975" spans="11:13" ht="16.149999999999999" customHeight="1" x14ac:dyDescent="0.25">
      <c r="K1975" s="95">
        <v>1532</v>
      </c>
      <c r="L1975" s="266" t="str">
        <f t="shared" si="1250"/>
        <v>FREE</v>
      </c>
      <c r="M1975" s="267" t="str">
        <f t="shared" si="1251"/>
        <v>FREE</v>
      </c>
    </row>
    <row r="1976" spans="11:13" ht="16.149999999999999" customHeight="1" x14ac:dyDescent="0.25">
      <c r="K1976" s="95">
        <v>1533</v>
      </c>
      <c r="L1976" s="266" t="str">
        <f t="shared" si="1250"/>
        <v>FREE</v>
      </c>
      <c r="M1976" s="267" t="str">
        <f t="shared" si="1251"/>
        <v>FREE</v>
      </c>
    </row>
    <row r="1977" spans="11:13" ht="16.149999999999999" customHeight="1" x14ac:dyDescent="0.25">
      <c r="K1977" s="95">
        <v>1534</v>
      </c>
      <c r="L1977" s="266" t="str">
        <f t="shared" si="1250"/>
        <v>FREE</v>
      </c>
      <c r="M1977" s="267" t="str">
        <f t="shared" si="1251"/>
        <v>FREE</v>
      </c>
    </row>
    <row r="1978" spans="11:13" ht="16.149999999999999" customHeight="1" x14ac:dyDescent="0.25">
      <c r="K1978" s="95">
        <v>1535</v>
      </c>
      <c r="L1978" s="266" t="str">
        <f t="shared" si="1250"/>
        <v>FREE</v>
      </c>
      <c r="M1978" s="267" t="str">
        <f t="shared" si="1251"/>
        <v>FREE</v>
      </c>
    </row>
    <row r="1979" spans="11:13" ht="16.149999999999999" customHeight="1" x14ac:dyDescent="0.25">
      <c r="K1979" s="95">
        <v>1536</v>
      </c>
      <c r="L1979" s="266" t="str">
        <f t="shared" si="1250"/>
        <v>FREE</v>
      </c>
      <c r="M1979" s="267" t="str">
        <f t="shared" si="1251"/>
        <v>FREE</v>
      </c>
    </row>
    <row r="1980" spans="11:13" ht="16.149999999999999" customHeight="1" x14ac:dyDescent="0.25">
      <c r="K1980" s="95">
        <v>1537</v>
      </c>
      <c r="L1980" s="266" t="str">
        <f t="shared" si="1250"/>
        <v>FREE</v>
      </c>
      <c r="M1980" s="267" t="str">
        <f t="shared" si="1251"/>
        <v>FREE</v>
      </c>
    </row>
    <row r="1981" spans="11:13" ht="16.149999999999999" customHeight="1" x14ac:dyDescent="0.25">
      <c r="K1981" s="95">
        <v>1538</v>
      </c>
      <c r="L1981" s="266" t="str">
        <f t="shared" si="1250"/>
        <v>FREE</v>
      </c>
      <c r="M1981" s="267" t="str">
        <f t="shared" si="1251"/>
        <v>FREE</v>
      </c>
    </row>
    <row r="1982" spans="11:13" ht="16.149999999999999" customHeight="1" x14ac:dyDescent="0.25">
      <c r="K1982" s="95">
        <v>1539</v>
      </c>
      <c r="L1982" s="266" t="str">
        <f t="shared" si="1250"/>
        <v>FREE</v>
      </c>
      <c r="M1982" s="267" t="str">
        <f t="shared" si="1251"/>
        <v>FREE</v>
      </c>
    </row>
    <row r="1983" spans="11:13" ht="16.149999999999999" customHeight="1" x14ac:dyDescent="0.25">
      <c r="K1983" s="95">
        <v>1540</v>
      </c>
      <c r="L1983" s="266" t="str">
        <f t="shared" si="1250"/>
        <v>FREE</v>
      </c>
      <c r="M1983" s="267" t="str">
        <f t="shared" si="1251"/>
        <v>FREE</v>
      </c>
    </row>
    <row r="1984" spans="11:13" ht="16.149999999999999" customHeight="1" x14ac:dyDescent="0.25">
      <c r="K1984" s="95">
        <v>1541</v>
      </c>
      <c r="L1984" s="266" t="str">
        <f t="shared" si="1250"/>
        <v>FREE</v>
      </c>
      <c r="M1984" s="267" t="str">
        <f t="shared" si="1251"/>
        <v>FREE</v>
      </c>
    </row>
    <row r="1985" spans="11:13" ht="16.149999999999999" customHeight="1" x14ac:dyDescent="0.25">
      <c r="K1985" s="95">
        <v>1542</v>
      </c>
      <c r="L1985" s="266" t="str">
        <f t="shared" si="1250"/>
        <v>FREE</v>
      </c>
      <c r="M1985" s="267" t="str">
        <f t="shared" si="1251"/>
        <v>FREE</v>
      </c>
    </row>
    <row r="1986" spans="11:13" ht="16.149999999999999" customHeight="1" x14ac:dyDescent="0.25">
      <c r="K1986" s="95">
        <v>1543</v>
      </c>
      <c r="L1986" s="266" t="str">
        <f t="shared" si="1250"/>
        <v>FREE</v>
      </c>
      <c r="M1986" s="267" t="str">
        <f t="shared" si="1251"/>
        <v>FREE</v>
      </c>
    </row>
    <row r="1987" spans="11:13" ht="16.149999999999999" customHeight="1" x14ac:dyDescent="0.25">
      <c r="K1987" s="95">
        <v>1544</v>
      </c>
      <c r="L1987" s="266" t="str">
        <f t="shared" si="1250"/>
        <v>FREE</v>
      </c>
      <c r="M1987" s="267" t="str">
        <f t="shared" si="1251"/>
        <v>FREE</v>
      </c>
    </row>
    <row r="1988" spans="11:13" ht="16.149999999999999" customHeight="1" x14ac:dyDescent="0.25">
      <c r="K1988" s="95">
        <v>1545</v>
      </c>
      <c r="L1988" s="266" t="str">
        <f t="shared" si="1250"/>
        <v>FREE</v>
      </c>
      <c r="M1988" s="267" t="str">
        <f t="shared" si="1251"/>
        <v>FREE</v>
      </c>
    </row>
    <row r="1989" spans="11:13" ht="16.149999999999999" customHeight="1" x14ac:dyDescent="0.25">
      <c r="K1989" s="95">
        <v>1546</v>
      </c>
      <c r="L1989" s="266" t="str">
        <f t="shared" si="1250"/>
        <v>FREE</v>
      </c>
      <c r="M1989" s="267" t="str">
        <f t="shared" si="1251"/>
        <v>FREE</v>
      </c>
    </row>
    <row r="1990" spans="11:13" ht="16.149999999999999" customHeight="1" x14ac:dyDescent="0.25">
      <c r="K1990" s="95">
        <v>1547</v>
      </c>
      <c r="L1990" s="266" t="str">
        <f t="shared" si="1250"/>
        <v>FREE</v>
      </c>
      <c r="M1990" s="267" t="str">
        <f t="shared" si="1251"/>
        <v>FREE</v>
      </c>
    </row>
    <row r="1991" spans="11:13" ht="16.149999999999999" customHeight="1" x14ac:dyDescent="0.25">
      <c r="K1991" s="95">
        <v>1548</v>
      </c>
      <c r="L1991" s="266" t="str">
        <f t="shared" si="1250"/>
        <v>FREE</v>
      </c>
      <c r="M1991" s="267" t="str">
        <f t="shared" si="1251"/>
        <v>FREE</v>
      </c>
    </row>
    <row r="1992" spans="11:13" ht="16.149999999999999" customHeight="1" x14ac:dyDescent="0.25">
      <c r="K1992" s="95">
        <v>1549</v>
      </c>
      <c r="L1992" s="266" t="str">
        <f t="shared" si="1250"/>
        <v>FREE</v>
      </c>
      <c r="M1992" s="267" t="str">
        <f t="shared" si="1251"/>
        <v>FREE</v>
      </c>
    </row>
    <row r="1993" spans="11:13" ht="16.149999999999999" customHeight="1" x14ac:dyDescent="0.25">
      <c r="K1993" s="95">
        <v>1550</v>
      </c>
      <c r="L1993" s="266" t="str">
        <f t="shared" si="1250"/>
        <v>FREE</v>
      </c>
      <c r="M1993" s="267" t="str">
        <f t="shared" si="1251"/>
        <v>FREE</v>
      </c>
    </row>
    <row r="1994" spans="11:13" ht="16.149999999999999" customHeight="1" x14ac:dyDescent="0.25">
      <c r="K1994" s="95">
        <v>1551</v>
      </c>
      <c r="L1994" s="266" t="str">
        <f t="shared" si="1250"/>
        <v>FREE</v>
      </c>
      <c r="M1994" s="267" t="str">
        <f t="shared" si="1251"/>
        <v>FREE</v>
      </c>
    </row>
    <row r="1995" spans="11:13" ht="16.149999999999999" customHeight="1" x14ac:dyDescent="0.25">
      <c r="K1995" s="95">
        <v>1552</v>
      </c>
      <c r="L1995" s="266" t="str">
        <f t="shared" ref="L1995:L2058" si="1252">IFERROR(VLOOKUP(K1995,$L$3:$L$841,1,FALSE),"FREE")</f>
        <v>FREE</v>
      </c>
      <c r="M1995" s="267" t="str">
        <f t="shared" ref="M1995:M2058" si="1253">IFERROR(VLOOKUP(K1995,$J$3:$K$841,2,FALSE),"FREE")</f>
        <v>FREE</v>
      </c>
    </row>
    <row r="1996" spans="11:13" ht="16.149999999999999" customHeight="1" x14ac:dyDescent="0.25">
      <c r="K1996" s="95">
        <v>1553</v>
      </c>
      <c r="L1996" s="266" t="str">
        <f t="shared" si="1252"/>
        <v>FREE</v>
      </c>
      <c r="M1996" s="267" t="str">
        <f t="shared" si="1253"/>
        <v>FREE</v>
      </c>
    </row>
    <row r="1997" spans="11:13" ht="16.149999999999999" customHeight="1" x14ac:dyDescent="0.25">
      <c r="K1997" s="95">
        <v>1554</v>
      </c>
      <c r="L1997" s="266" t="str">
        <f t="shared" si="1252"/>
        <v>FREE</v>
      </c>
      <c r="M1997" s="267" t="str">
        <f t="shared" si="1253"/>
        <v>FREE</v>
      </c>
    </row>
    <row r="1998" spans="11:13" ht="16.149999999999999" customHeight="1" x14ac:dyDescent="0.25">
      <c r="K1998" s="95">
        <v>1555</v>
      </c>
      <c r="L1998" s="266" t="str">
        <f t="shared" si="1252"/>
        <v>FREE</v>
      </c>
      <c r="M1998" s="267" t="str">
        <f t="shared" si="1253"/>
        <v>FREE</v>
      </c>
    </row>
    <row r="1999" spans="11:13" ht="16.149999999999999" customHeight="1" x14ac:dyDescent="0.25">
      <c r="K1999" s="95">
        <v>1556</v>
      </c>
      <c r="L1999" s="266" t="str">
        <f t="shared" si="1252"/>
        <v>FREE</v>
      </c>
      <c r="M1999" s="267" t="str">
        <f t="shared" si="1253"/>
        <v>FREE</v>
      </c>
    </row>
    <row r="2000" spans="11:13" ht="16.149999999999999" customHeight="1" x14ac:dyDescent="0.25">
      <c r="K2000" s="95">
        <v>1557</v>
      </c>
      <c r="L2000" s="266" t="str">
        <f t="shared" si="1252"/>
        <v>FREE</v>
      </c>
      <c r="M2000" s="267" t="str">
        <f t="shared" si="1253"/>
        <v>FREE</v>
      </c>
    </row>
    <row r="2001" spans="11:13" ht="16.149999999999999" customHeight="1" x14ac:dyDescent="0.25">
      <c r="K2001" s="95">
        <v>1558</v>
      </c>
      <c r="L2001" s="266" t="str">
        <f t="shared" si="1252"/>
        <v>FREE</v>
      </c>
      <c r="M2001" s="267" t="str">
        <f t="shared" si="1253"/>
        <v>FREE</v>
      </c>
    </row>
    <row r="2002" spans="11:13" ht="16.149999999999999" customHeight="1" x14ac:dyDescent="0.25">
      <c r="K2002" s="95">
        <v>1559</v>
      </c>
      <c r="L2002" s="266" t="str">
        <f t="shared" si="1252"/>
        <v>FREE</v>
      </c>
      <c r="M2002" s="267" t="str">
        <f t="shared" si="1253"/>
        <v>FREE</v>
      </c>
    </row>
    <row r="2003" spans="11:13" ht="16.149999999999999" customHeight="1" x14ac:dyDescent="0.25">
      <c r="K2003" s="95">
        <v>1560</v>
      </c>
      <c r="L2003" s="266" t="str">
        <f t="shared" si="1252"/>
        <v>FREE</v>
      </c>
      <c r="M2003" s="267" t="str">
        <f t="shared" si="1253"/>
        <v>FREE</v>
      </c>
    </row>
    <row r="2004" spans="11:13" ht="16.149999999999999" customHeight="1" x14ac:dyDescent="0.25">
      <c r="K2004" s="95">
        <v>1561</v>
      </c>
      <c r="L2004" s="266" t="str">
        <f t="shared" si="1252"/>
        <v>FREE</v>
      </c>
      <c r="M2004" s="267" t="str">
        <f t="shared" si="1253"/>
        <v>FREE</v>
      </c>
    </row>
    <row r="2005" spans="11:13" ht="16.149999999999999" customHeight="1" x14ac:dyDescent="0.25">
      <c r="K2005" s="95">
        <v>1562</v>
      </c>
      <c r="L2005" s="266" t="str">
        <f t="shared" si="1252"/>
        <v>FREE</v>
      </c>
      <c r="M2005" s="267" t="str">
        <f t="shared" si="1253"/>
        <v>FREE</v>
      </c>
    </row>
    <row r="2006" spans="11:13" ht="16.149999999999999" customHeight="1" x14ac:dyDescent="0.25">
      <c r="K2006" s="95">
        <v>1563</v>
      </c>
      <c r="L2006" s="266" t="str">
        <f t="shared" si="1252"/>
        <v>FREE</v>
      </c>
      <c r="M2006" s="267" t="str">
        <f t="shared" si="1253"/>
        <v>FREE</v>
      </c>
    </row>
    <row r="2007" spans="11:13" ht="16.149999999999999" customHeight="1" x14ac:dyDescent="0.25">
      <c r="K2007" s="95">
        <v>1564</v>
      </c>
      <c r="L2007" s="266" t="str">
        <f t="shared" si="1252"/>
        <v>FREE</v>
      </c>
      <c r="M2007" s="267" t="str">
        <f t="shared" si="1253"/>
        <v>FREE</v>
      </c>
    </row>
    <row r="2008" spans="11:13" ht="16.149999999999999" customHeight="1" x14ac:dyDescent="0.25">
      <c r="K2008" s="95">
        <v>1565</v>
      </c>
      <c r="L2008" s="266" t="str">
        <f t="shared" si="1252"/>
        <v>FREE</v>
      </c>
      <c r="M2008" s="267" t="str">
        <f t="shared" si="1253"/>
        <v>FREE</v>
      </c>
    </row>
    <row r="2009" spans="11:13" ht="16.149999999999999" customHeight="1" x14ac:dyDescent="0.25">
      <c r="K2009" s="95">
        <v>1566</v>
      </c>
      <c r="L2009" s="266" t="str">
        <f t="shared" si="1252"/>
        <v>FREE</v>
      </c>
      <c r="M2009" s="267" t="str">
        <f t="shared" si="1253"/>
        <v>FREE</v>
      </c>
    </row>
    <row r="2010" spans="11:13" ht="16.149999999999999" customHeight="1" x14ac:dyDescent="0.25">
      <c r="K2010" s="95">
        <v>1567</v>
      </c>
      <c r="L2010" s="266" t="str">
        <f t="shared" si="1252"/>
        <v>FREE</v>
      </c>
      <c r="M2010" s="267" t="str">
        <f t="shared" si="1253"/>
        <v>FREE</v>
      </c>
    </row>
    <row r="2011" spans="11:13" ht="16.149999999999999" customHeight="1" x14ac:dyDescent="0.25">
      <c r="K2011" s="95">
        <v>1568</v>
      </c>
      <c r="L2011" s="266" t="str">
        <f t="shared" si="1252"/>
        <v>FREE</v>
      </c>
      <c r="M2011" s="267" t="str">
        <f t="shared" si="1253"/>
        <v>FREE</v>
      </c>
    </row>
    <row r="2012" spans="11:13" ht="16.149999999999999" customHeight="1" x14ac:dyDescent="0.25">
      <c r="K2012" s="95">
        <v>1569</v>
      </c>
      <c r="L2012" s="266" t="str">
        <f t="shared" si="1252"/>
        <v>FREE</v>
      </c>
      <c r="M2012" s="267" t="str">
        <f t="shared" si="1253"/>
        <v>FREE</v>
      </c>
    </row>
    <row r="2013" spans="11:13" ht="16.149999999999999" customHeight="1" x14ac:dyDescent="0.25">
      <c r="K2013" s="95">
        <v>1570</v>
      </c>
      <c r="L2013" s="266" t="str">
        <f t="shared" si="1252"/>
        <v>FREE</v>
      </c>
      <c r="M2013" s="267" t="str">
        <f t="shared" si="1253"/>
        <v>FREE</v>
      </c>
    </row>
    <row r="2014" spans="11:13" ht="16.149999999999999" customHeight="1" x14ac:dyDescent="0.25">
      <c r="K2014" s="95">
        <v>1571</v>
      </c>
      <c r="L2014" s="266" t="str">
        <f t="shared" si="1252"/>
        <v>FREE</v>
      </c>
      <c r="M2014" s="267" t="str">
        <f t="shared" si="1253"/>
        <v>FREE</v>
      </c>
    </row>
    <row r="2015" spans="11:13" ht="16.149999999999999" customHeight="1" x14ac:dyDescent="0.25">
      <c r="K2015" s="95">
        <v>1572</v>
      </c>
      <c r="L2015" s="266" t="str">
        <f t="shared" si="1252"/>
        <v>FREE</v>
      </c>
      <c r="M2015" s="267" t="str">
        <f t="shared" si="1253"/>
        <v>FREE</v>
      </c>
    </row>
    <row r="2016" spans="11:13" ht="16.149999999999999" customHeight="1" x14ac:dyDescent="0.25">
      <c r="K2016" s="95">
        <v>1573</v>
      </c>
      <c r="L2016" s="266" t="str">
        <f t="shared" si="1252"/>
        <v>FREE</v>
      </c>
      <c r="M2016" s="267" t="str">
        <f t="shared" si="1253"/>
        <v>FREE</v>
      </c>
    </row>
    <row r="2017" spans="11:13" ht="16.149999999999999" customHeight="1" x14ac:dyDescent="0.25">
      <c r="K2017" s="95">
        <v>1574</v>
      </c>
      <c r="L2017" s="266" t="str">
        <f t="shared" si="1252"/>
        <v>FREE</v>
      </c>
      <c r="M2017" s="267" t="str">
        <f t="shared" si="1253"/>
        <v>FREE</v>
      </c>
    </row>
    <row r="2018" spans="11:13" ht="16.149999999999999" customHeight="1" x14ac:dyDescent="0.25">
      <c r="K2018" s="95">
        <v>1575</v>
      </c>
      <c r="L2018" s="266" t="str">
        <f t="shared" si="1252"/>
        <v>FREE</v>
      </c>
      <c r="M2018" s="267" t="str">
        <f t="shared" si="1253"/>
        <v>FREE</v>
      </c>
    </row>
    <row r="2019" spans="11:13" ht="16.149999999999999" customHeight="1" x14ac:dyDescent="0.25">
      <c r="K2019" s="95">
        <v>1576</v>
      </c>
      <c r="L2019" s="266" t="str">
        <f t="shared" si="1252"/>
        <v>FREE</v>
      </c>
      <c r="M2019" s="267" t="str">
        <f t="shared" si="1253"/>
        <v>FREE</v>
      </c>
    </row>
    <row r="2020" spans="11:13" ht="16.149999999999999" customHeight="1" x14ac:dyDescent="0.25">
      <c r="K2020" s="95">
        <v>1577</v>
      </c>
      <c r="L2020" s="266" t="str">
        <f t="shared" si="1252"/>
        <v>FREE</v>
      </c>
      <c r="M2020" s="267" t="str">
        <f t="shared" si="1253"/>
        <v>FREE</v>
      </c>
    </row>
    <row r="2021" spans="11:13" ht="16.149999999999999" customHeight="1" x14ac:dyDescent="0.25">
      <c r="K2021" s="95">
        <v>1578</v>
      </c>
      <c r="L2021" s="266" t="str">
        <f t="shared" si="1252"/>
        <v>FREE</v>
      </c>
      <c r="M2021" s="267" t="str">
        <f t="shared" si="1253"/>
        <v>FREE</v>
      </c>
    </row>
    <row r="2022" spans="11:13" ht="16.149999999999999" customHeight="1" x14ac:dyDescent="0.25">
      <c r="K2022" s="95">
        <v>1579</v>
      </c>
      <c r="L2022" s="266" t="str">
        <f t="shared" si="1252"/>
        <v>FREE</v>
      </c>
      <c r="M2022" s="267" t="str">
        <f t="shared" si="1253"/>
        <v>FREE</v>
      </c>
    </row>
    <row r="2023" spans="11:13" ht="16.149999999999999" customHeight="1" x14ac:dyDescent="0.25">
      <c r="K2023" s="95">
        <v>1580</v>
      </c>
      <c r="L2023" s="266" t="str">
        <f t="shared" si="1252"/>
        <v>FREE</v>
      </c>
      <c r="M2023" s="267" t="str">
        <f t="shared" si="1253"/>
        <v>FREE</v>
      </c>
    </row>
    <row r="2024" spans="11:13" ht="16.149999999999999" customHeight="1" x14ac:dyDescent="0.25">
      <c r="K2024" s="95">
        <v>1581</v>
      </c>
      <c r="L2024" s="266" t="str">
        <f t="shared" si="1252"/>
        <v>FREE</v>
      </c>
      <c r="M2024" s="267" t="str">
        <f t="shared" si="1253"/>
        <v>FREE</v>
      </c>
    </row>
    <row r="2025" spans="11:13" ht="16.149999999999999" customHeight="1" x14ac:dyDescent="0.25">
      <c r="K2025" s="95">
        <v>1582</v>
      </c>
      <c r="L2025" s="266" t="str">
        <f t="shared" si="1252"/>
        <v>FREE</v>
      </c>
      <c r="M2025" s="267" t="str">
        <f t="shared" si="1253"/>
        <v>FREE</v>
      </c>
    </row>
    <row r="2026" spans="11:13" ht="16.149999999999999" customHeight="1" x14ac:dyDescent="0.25">
      <c r="K2026" s="95">
        <v>1583</v>
      </c>
      <c r="L2026" s="266" t="str">
        <f t="shared" si="1252"/>
        <v>FREE</v>
      </c>
      <c r="M2026" s="267" t="str">
        <f t="shared" si="1253"/>
        <v>FREE</v>
      </c>
    </row>
    <row r="2027" spans="11:13" ht="16.149999999999999" customHeight="1" x14ac:dyDescent="0.25">
      <c r="K2027" s="95">
        <v>1584</v>
      </c>
      <c r="L2027" s="266" t="str">
        <f t="shared" si="1252"/>
        <v>FREE</v>
      </c>
      <c r="M2027" s="267" t="str">
        <f t="shared" si="1253"/>
        <v>FREE</v>
      </c>
    </row>
    <row r="2028" spans="11:13" ht="16.149999999999999" customHeight="1" x14ac:dyDescent="0.25">
      <c r="K2028" s="95">
        <v>1585</v>
      </c>
      <c r="L2028" s="266" t="str">
        <f t="shared" si="1252"/>
        <v>FREE</v>
      </c>
      <c r="M2028" s="267" t="str">
        <f t="shared" si="1253"/>
        <v>FREE</v>
      </c>
    </row>
    <row r="2029" spans="11:13" ht="16.149999999999999" customHeight="1" x14ac:dyDescent="0.25">
      <c r="K2029" s="95">
        <v>1586</v>
      </c>
      <c r="L2029" s="266" t="str">
        <f t="shared" si="1252"/>
        <v>FREE</v>
      </c>
      <c r="M2029" s="267" t="str">
        <f t="shared" si="1253"/>
        <v>FREE</v>
      </c>
    </row>
    <row r="2030" spans="11:13" ht="16.149999999999999" customHeight="1" x14ac:dyDescent="0.25">
      <c r="K2030" s="95">
        <v>1587</v>
      </c>
      <c r="L2030" s="266" t="str">
        <f t="shared" si="1252"/>
        <v>FREE</v>
      </c>
      <c r="M2030" s="267" t="str">
        <f t="shared" si="1253"/>
        <v>FREE</v>
      </c>
    </row>
    <row r="2031" spans="11:13" ht="16.149999999999999" customHeight="1" x14ac:dyDescent="0.25">
      <c r="K2031" s="95">
        <v>1588</v>
      </c>
      <c r="L2031" s="266" t="str">
        <f t="shared" si="1252"/>
        <v>FREE</v>
      </c>
      <c r="M2031" s="267" t="str">
        <f t="shared" si="1253"/>
        <v>FREE</v>
      </c>
    </row>
    <row r="2032" spans="11:13" ht="16.149999999999999" customHeight="1" x14ac:dyDescent="0.25">
      <c r="K2032" s="95">
        <v>1589</v>
      </c>
      <c r="L2032" s="266" t="str">
        <f t="shared" si="1252"/>
        <v>FREE</v>
      </c>
      <c r="M2032" s="267" t="str">
        <f t="shared" si="1253"/>
        <v>FREE</v>
      </c>
    </row>
    <row r="2033" spans="11:13" ht="16.149999999999999" customHeight="1" x14ac:dyDescent="0.25">
      <c r="K2033" s="95">
        <v>1590</v>
      </c>
      <c r="L2033" s="266" t="str">
        <f t="shared" si="1252"/>
        <v>FREE</v>
      </c>
      <c r="M2033" s="267" t="str">
        <f t="shared" si="1253"/>
        <v>FREE</v>
      </c>
    </row>
    <row r="2034" spans="11:13" ht="16.149999999999999" customHeight="1" x14ac:dyDescent="0.25">
      <c r="K2034" s="95">
        <v>1591</v>
      </c>
      <c r="L2034" s="266" t="str">
        <f t="shared" si="1252"/>
        <v>FREE</v>
      </c>
      <c r="M2034" s="267" t="str">
        <f t="shared" si="1253"/>
        <v>FREE</v>
      </c>
    </row>
    <row r="2035" spans="11:13" ht="16.149999999999999" customHeight="1" x14ac:dyDescent="0.25">
      <c r="K2035" s="95">
        <v>1592</v>
      </c>
      <c r="L2035" s="266" t="str">
        <f t="shared" si="1252"/>
        <v>FREE</v>
      </c>
      <c r="M2035" s="267" t="str">
        <f t="shared" si="1253"/>
        <v>FREE</v>
      </c>
    </row>
    <row r="2036" spans="11:13" ht="16.149999999999999" customHeight="1" x14ac:dyDescent="0.25">
      <c r="K2036" s="95">
        <v>1593</v>
      </c>
      <c r="L2036" s="266" t="str">
        <f t="shared" si="1252"/>
        <v>FREE</v>
      </c>
      <c r="M2036" s="267" t="str">
        <f t="shared" si="1253"/>
        <v>FREE</v>
      </c>
    </row>
    <row r="2037" spans="11:13" ht="16.149999999999999" customHeight="1" x14ac:dyDescent="0.25">
      <c r="K2037" s="95">
        <v>1594</v>
      </c>
      <c r="L2037" s="266" t="str">
        <f t="shared" si="1252"/>
        <v>FREE</v>
      </c>
      <c r="M2037" s="267" t="str">
        <f t="shared" si="1253"/>
        <v>FREE</v>
      </c>
    </row>
    <row r="2038" spans="11:13" ht="16.149999999999999" customHeight="1" x14ac:dyDescent="0.25">
      <c r="K2038" s="95">
        <v>1595</v>
      </c>
      <c r="L2038" s="266" t="str">
        <f t="shared" si="1252"/>
        <v>FREE</v>
      </c>
      <c r="M2038" s="267" t="str">
        <f t="shared" si="1253"/>
        <v>FREE</v>
      </c>
    </row>
    <row r="2039" spans="11:13" ht="16.149999999999999" customHeight="1" x14ac:dyDescent="0.25">
      <c r="K2039" s="95">
        <v>1596</v>
      </c>
      <c r="L2039" s="266" t="str">
        <f t="shared" si="1252"/>
        <v>FREE</v>
      </c>
      <c r="M2039" s="267" t="str">
        <f t="shared" si="1253"/>
        <v>FREE</v>
      </c>
    </row>
    <row r="2040" spans="11:13" ht="16.149999999999999" customHeight="1" x14ac:dyDescent="0.25">
      <c r="K2040" s="95">
        <v>1597</v>
      </c>
      <c r="L2040" s="266" t="str">
        <f t="shared" si="1252"/>
        <v>FREE</v>
      </c>
      <c r="M2040" s="267" t="str">
        <f t="shared" si="1253"/>
        <v>FREE</v>
      </c>
    </row>
    <row r="2041" spans="11:13" ht="16.149999999999999" customHeight="1" x14ac:dyDescent="0.25">
      <c r="K2041" s="95">
        <v>1598</v>
      </c>
      <c r="L2041" s="266" t="str">
        <f t="shared" si="1252"/>
        <v>FREE</v>
      </c>
      <c r="M2041" s="267" t="str">
        <f t="shared" si="1253"/>
        <v>FREE</v>
      </c>
    </row>
    <row r="2042" spans="11:13" ht="16.149999999999999" customHeight="1" x14ac:dyDescent="0.25">
      <c r="K2042" s="95">
        <v>1599</v>
      </c>
      <c r="L2042" s="266" t="str">
        <f t="shared" si="1252"/>
        <v>FREE</v>
      </c>
      <c r="M2042" s="267" t="str">
        <f t="shared" si="1253"/>
        <v>FREE</v>
      </c>
    </row>
    <row r="2043" spans="11:13" ht="16.149999999999999" customHeight="1" x14ac:dyDescent="0.25">
      <c r="K2043" s="95">
        <v>1600</v>
      </c>
      <c r="L2043" s="266" t="str">
        <f t="shared" si="1252"/>
        <v>FREE</v>
      </c>
      <c r="M2043" s="267" t="str">
        <f t="shared" si="1253"/>
        <v>FREE</v>
      </c>
    </row>
    <row r="2044" spans="11:13" ht="16.149999999999999" customHeight="1" x14ac:dyDescent="0.25">
      <c r="K2044" s="95">
        <v>1601</v>
      </c>
      <c r="L2044" s="266" t="str">
        <f t="shared" si="1252"/>
        <v>FREE</v>
      </c>
      <c r="M2044" s="267" t="str">
        <f t="shared" si="1253"/>
        <v>FREE</v>
      </c>
    </row>
    <row r="2045" spans="11:13" ht="16.149999999999999" customHeight="1" x14ac:dyDescent="0.25">
      <c r="K2045" s="95">
        <v>1602</v>
      </c>
      <c r="L2045" s="266" t="str">
        <f t="shared" si="1252"/>
        <v>FREE</v>
      </c>
      <c r="M2045" s="267" t="str">
        <f t="shared" si="1253"/>
        <v>FREE</v>
      </c>
    </row>
    <row r="2046" spans="11:13" ht="16.149999999999999" customHeight="1" x14ac:dyDescent="0.25">
      <c r="K2046" s="95">
        <v>1603</v>
      </c>
      <c r="L2046" s="266" t="str">
        <f t="shared" si="1252"/>
        <v>FREE</v>
      </c>
      <c r="M2046" s="267" t="str">
        <f t="shared" si="1253"/>
        <v>FREE</v>
      </c>
    </row>
    <row r="2047" spans="11:13" ht="16.149999999999999" customHeight="1" x14ac:dyDescent="0.25">
      <c r="K2047" s="95">
        <v>1604</v>
      </c>
      <c r="L2047" s="266" t="str">
        <f t="shared" si="1252"/>
        <v>FREE</v>
      </c>
      <c r="M2047" s="267" t="str">
        <f t="shared" si="1253"/>
        <v>FREE</v>
      </c>
    </row>
    <row r="2048" spans="11:13" ht="16.149999999999999" customHeight="1" x14ac:dyDescent="0.25">
      <c r="K2048" s="95">
        <v>1605</v>
      </c>
      <c r="L2048" s="266" t="str">
        <f t="shared" si="1252"/>
        <v>FREE</v>
      </c>
      <c r="M2048" s="267" t="str">
        <f t="shared" si="1253"/>
        <v>FREE</v>
      </c>
    </row>
    <row r="2049" spans="11:13" ht="16.149999999999999" customHeight="1" x14ac:dyDescent="0.25">
      <c r="K2049" s="95">
        <v>1606</v>
      </c>
      <c r="L2049" s="266" t="str">
        <f t="shared" si="1252"/>
        <v>FREE</v>
      </c>
      <c r="M2049" s="267" t="str">
        <f t="shared" si="1253"/>
        <v>FREE</v>
      </c>
    </row>
    <row r="2050" spans="11:13" ht="16.149999999999999" customHeight="1" x14ac:dyDescent="0.25">
      <c r="K2050" s="95">
        <v>1607</v>
      </c>
      <c r="L2050" s="266" t="str">
        <f t="shared" si="1252"/>
        <v>FREE</v>
      </c>
      <c r="M2050" s="267" t="str">
        <f t="shared" si="1253"/>
        <v>FREE</v>
      </c>
    </row>
    <row r="2051" spans="11:13" ht="16.149999999999999" customHeight="1" x14ac:dyDescent="0.25">
      <c r="K2051" s="95">
        <v>1608</v>
      </c>
      <c r="L2051" s="266" t="str">
        <f t="shared" si="1252"/>
        <v>FREE</v>
      </c>
      <c r="M2051" s="267" t="str">
        <f t="shared" si="1253"/>
        <v>FREE</v>
      </c>
    </row>
    <row r="2052" spans="11:13" ht="16.149999999999999" customHeight="1" x14ac:dyDescent="0.25">
      <c r="K2052" s="95">
        <v>1609</v>
      </c>
      <c r="L2052" s="266" t="str">
        <f t="shared" si="1252"/>
        <v>FREE</v>
      </c>
      <c r="M2052" s="267" t="str">
        <f t="shared" si="1253"/>
        <v>FREE</v>
      </c>
    </row>
    <row r="2053" spans="11:13" ht="16.149999999999999" customHeight="1" x14ac:dyDescent="0.25">
      <c r="K2053" s="95">
        <v>1610</v>
      </c>
      <c r="L2053" s="266" t="str">
        <f t="shared" si="1252"/>
        <v>FREE</v>
      </c>
      <c r="M2053" s="267" t="str">
        <f t="shared" si="1253"/>
        <v>FREE</v>
      </c>
    </row>
    <row r="2054" spans="11:13" ht="16.149999999999999" customHeight="1" x14ac:dyDescent="0.25">
      <c r="K2054" s="95">
        <v>1611</v>
      </c>
      <c r="L2054" s="266" t="str">
        <f t="shared" si="1252"/>
        <v>FREE</v>
      </c>
      <c r="M2054" s="267" t="str">
        <f t="shared" si="1253"/>
        <v>FREE</v>
      </c>
    </row>
    <row r="2055" spans="11:13" ht="16.149999999999999" customHeight="1" x14ac:dyDescent="0.25">
      <c r="K2055" s="95">
        <v>1612</v>
      </c>
      <c r="L2055" s="266" t="str">
        <f t="shared" si="1252"/>
        <v>FREE</v>
      </c>
      <c r="M2055" s="267" t="str">
        <f t="shared" si="1253"/>
        <v>FREE</v>
      </c>
    </row>
    <row r="2056" spans="11:13" ht="16.149999999999999" customHeight="1" x14ac:dyDescent="0.25">
      <c r="K2056" s="95">
        <v>1613</v>
      </c>
      <c r="L2056" s="266" t="str">
        <f t="shared" si="1252"/>
        <v>FREE</v>
      </c>
      <c r="M2056" s="267" t="str">
        <f t="shared" si="1253"/>
        <v>FREE</v>
      </c>
    </row>
    <row r="2057" spans="11:13" ht="16.149999999999999" customHeight="1" x14ac:dyDescent="0.25">
      <c r="K2057" s="95">
        <v>1614</v>
      </c>
      <c r="L2057" s="266" t="str">
        <f t="shared" si="1252"/>
        <v>FREE</v>
      </c>
      <c r="M2057" s="267" t="str">
        <f t="shared" si="1253"/>
        <v>FREE</v>
      </c>
    </row>
    <row r="2058" spans="11:13" ht="16.149999999999999" customHeight="1" x14ac:dyDescent="0.25">
      <c r="K2058" s="95">
        <v>1615</v>
      </c>
      <c r="L2058" s="266" t="str">
        <f t="shared" si="1252"/>
        <v>FREE</v>
      </c>
      <c r="M2058" s="267" t="str">
        <f t="shared" si="1253"/>
        <v>FREE</v>
      </c>
    </row>
    <row r="2059" spans="11:13" ht="16.149999999999999" customHeight="1" x14ac:dyDescent="0.25">
      <c r="K2059" s="95">
        <v>1616</v>
      </c>
      <c r="L2059" s="266" t="str">
        <f t="shared" ref="L2059:L2122" si="1254">IFERROR(VLOOKUP(K2059,$L$3:$L$841,1,FALSE),"FREE")</f>
        <v>FREE</v>
      </c>
      <c r="M2059" s="267" t="str">
        <f t="shared" ref="M2059:M2122" si="1255">IFERROR(VLOOKUP(K2059,$J$3:$K$841,2,FALSE),"FREE")</f>
        <v>FREE</v>
      </c>
    </row>
    <row r="2060" spans="11:13" ht="16.149999999999999" customHeight="1" x14ac:dyDescent="0.25">
      <c r="K2060" s="95">
        <v>1617</v>
      </c>
      <c r="L2060" s="266" t="str">
        <f t="shared" si="1254"/>
        <v>FREE</v>
      </c>
      <c r="M2060" s="267" t="str">
        <f t="shared" si="1255"/>
        <v>FREE</v>
      </c>
    </row>
    <row r="2061" spans="11:13" ht="16.149999999999999" customHeight="1" x14ac:dyDescent="0.25">
      <c r="K2061" s="95">
        <v>1618</v>
      </c>
      <c r="L2061" s="266" t="str">
        <f t="shared" si="1254"/>
        <v>FREE</v>
      </c>
      <c r="M2061" s="267" t="str">
        <f t="shared" si="1255"/>
        <v>FREE</v>
      </c>
    </row>
    <row r="2062" spans="11:13" ht="16.149999999999999" customHeight="1" x14ac:dyDescent="0.25">
      <c r="K2062" s="95">
        <v>1619</v>
      </c>
      <c r="L2062" s="266" t="str">
        <f t="shared" si="1254"/>
        <v>FREE</v>
      </c>
      <c r="M2062" s="267" t="str">
        <f t="shared" si="1255"/>
        <v>FREE</v>
      </c>
    </row>
    <row r="2063" spans="11:13" ht="16.149999999999999" customHeight="1" x14ac:dyDescent="0.25">
      <c r="K2063" s="95">
        <v>1620</v>
      </c>
      <c r="L2063" s="266" t="str">
        <f t="shared" si="1254"/>
        <v>FREE</v>
      </c>
      <c r="M2063" s="267" t="str">
        <f t="shared" si="1255"/>
        <v>FREE</v>
      </c>
    </row>
    <row r="2064" spans="11:13" ht="16.149999999999999" customHeight="1" x14ac:dyDescent="0.25">
      <c r="K2064" s="95">
        <v>1621</v>
      </c>
      <c r="L2064" s="266" t="str">
        <f t="shared" si="1254"/>
        <v>FREE</v>
      </c>
      <c r="M2064" s="267" t="str">
        <f t="shared" si="1255"/>
        <v>FREE</v>
      </c>
    </row>
    <row r="2065" spans="11:13" ht="16.149999999999999" customHeight="1" x14ac:dyDescent="0.25">
      <c r="K2065" s="95">
        <v>1622</v>
      </c>
      <c r="L2065" s="266" t="str">
        <f t="shared" si="1254"/>
        <v>FREE</v>
      </c>
      <c r="M2065" s="267" t="str">
        <f t="shared" si="1255"/>
        <v>FREE</v>
      </c>
    </row>
    <row r="2066" spans="11:13" ht="16.149999999999999" customHeight="1" x14ac:dyDescent="0.25">
      <c r="K2066" s="95">
        <v>1623</v>
      </c>
      <c r="L2066" s="266" t="str">
        <f t="shared" si="1254"/>
        <v>FREE</v>
      </c>
      <c r="M2066" s="267" t="str">
        <f t="shared" si="1255"/>
        <v>FREE</v>
      </c>
    </row>
    <row r="2067" spans="11:13" ht="16.149999999999999" customHeight="1" x14ac:dyDescent="0.25">
      <c r="K2067" s="95">
        <v>1624</v>
      </c>
      <c r="L2067" s="266" t="str">
        <f t="shared" si="1254"/>
        <v>FREE</v>
      </c>
      <c r="M2067" s="267" t="str">
        <f t="shared" si="1255"/>
        <v>FREE</v>
      </c>
    </row>
    <row r="2068" spans="11:13" ht="16.149999999999999" customHeight="1" x14ac:dyDescent="0.25">
      <c r="K2068" s="95">
        <v>1625</v>
      </c>
      <c r="L2068" s="266" t="str">
        <f t="shared" si="1254"/>
        <v>FREE</v>
      </c>
      <c r="M2068" s="267" t="str">
        <f t="shared" si="1255"/>
        <v>FREE</v>
      </c>
    </row>
    <row r="2069" spans="11:13" ht="16.149999999999999" customHeight="1" x14ac:dyDescent="0.25">
      <c r="K2069" s="95">
        <v>1626</v>
      </c>
      <c r="L2069" s="266" t="str">
        <f t="shared" si="1254"/>
        <v>FREE</v>
      </c>
      <c r="M2069" s="267" t="str">
        <f t="shared" si="1255"/>
        <v>FREE</v>
      </c>
    </row>
    <row r="2070" spans="11:13" ht="16.149999999999999" customHeight="1" x14ac:dyDescent="0.25">
      <c r="K2070" s="95">
        <v>1627</v>
      </c>
      <c r="L2070" s="266" t="str">
        <f t="shared" si="1254"/>
        <v>FREE</v>
      </c>
      <c r="M2070" s="267" t="str">
        <f t="shared" si="1255"/>
        <v>FREE</v>
      </c>
    </row>
    <row r="2071" spans="11:13" ht="16.149999999999999" customHeight="1" x14ac:dyDescent="0.25">
      <c r="K2071" s="95">
        <v>1628</v>
      </c>
      <c r="L2071" s="266" t="str">
        <f t="shared" si="1254"/>
        <v>FREE</v>
      </c>
      <c r="M2071" s="267" t="str">
        <f t="shared" si="1255"/>
        <v>FREE</v>
      </c>
    </row>
    <row r="2072" spans="11:13" ht="16.149999999999999" customHeight="1" x14ac:dyDescent="0.25">
      <c r="K2072" s="95">
        <v>1629</v>
      </c>
      <c r="L2072" s="266" t="str">
        <f t="shared" si="1254"/>
        <v>FREE</v>
      </c>
      <c r="M2072" s="267" t="str">
        <f t="shared" si="1255"/>
        <v>FREE</v>
      </c>
    </row>
    <row r="2073" spans="11:13" ht="16.149999999999999" customHeight="1" x14ac:dyDescent="0.25">
      <c r="K2073" s="95">
        <v>1630</v>
      </c>
      <c r="L2073" s="266" t="str">
        <f t="shared" si="1254"/>
        <v>FREE</v>
      </c>
      <c r="M2073" s="267" t="str">
        <f t="shared" si="1255"/>
        <v>FREE</v>
      </c>
    </row>
    <row r="2074" spans="11:13" ht="16.149999999999999" customHeight="1" x14ac:dyDescent="0.25">
      <c r="K2074" s="95">
        <v>1631</v>
      </c>
      <c r="L2074" s="266" t="str">
        <f t="shared" si="1254"/>
        <v>FREE</v>
      </c>
      <c r="M2074" s="267" t="str">
        <f t="shared" si="1255"/>
        <v>FREE</v>
      </c>
    </row>
    <row r="2075" spans="11:13" ht="16.149999999999999" customHeight="1" x14ac:dyDescent="0.25">
      <c r="K2075" s="95">
        <v>1632</v>
      </c>
      <c r="L2075" s="266" t="str">
        <f t="shared" si="1254"/>
        <v>FREE</v>
      </c>
      <c r="M2075" s="267" t="str">
        <f t="shared" si="1255"/>
        <v>FREE</v>
      </c>
    </row>
    <row r="2076" spans="11:13" ht="16.149999999999999" customHeight="1" x14ac:dyDescent="0.25">
      <c r="K2076" s="95">
        <v>1633</v>
      </c>
      <c r="L2076" s="266" t="str">
        <f t="shared" si="1254"/>
        <v>FREE</v>
      </c>
      <c r="M2076" s="267" t="str">
        <f t="shared" si="1255"/>
        <v>FREE</v>
      </c>
    </row>
    <row r="2077" spans="11:13" ht="16.149999999999999" customHeight="1" x14ac:dyDescent="0.25">
      <c r="K2077" s="95">
        <v>1634</v>
      </c>
      <c r="L2077" s="266" t="str">
        <f t="shared" si="1254"/>
        <v>FREE</v>
      </c>
      <c r="M2077" s="267" t="str">
        <f t="shared" si="1255"/>
        <v>FREE</v>
      </c>
    </row>
    <row r="2078" spans="11:13" ht="16.149999999999999" customHeight="1" x14ac:dyDescent="0.25">
      <c r="K2078" s="95">
        <v>1635</v>
      </c>
      <c r="L2078" s="266" t="str">
        <f t="shared" si="1254"/>
        <v>FREE</v>
      </c>
      <c r="M2078" s="267" t="str">
        <f t="shared" si="1255"/>
        <v>FREE</v>
      </c>
    </row>
    <row r="2079" spans="11:13" ht="16.149999999999999" customHeight="1" x14ac:dyDescent="0.25">
      <c r="K2079" s="95">
        <v>1636</v>
      </c>
      <c r="L2079" s="266" t="str">
        <f t="shared" si="1254"/>
        <v>FREE</v>
      </c>
      <c r="M2079" s="267" t="str">
        <f t="shared" si="1255"/>
        <v>FREE</v>
      </c>
    </row>
    <row r="2080" spans="11:13" ht="16.149999999999999" customHeight="1" x14ac:dyDescent="0.25">
      <c r="K2080" s="95">
        <v>1637</v>
      </c>
      <c r="L2080" s="266" t="str">
        <f t="shared" si="1254"/>
        <v>FREE</v>
      </c>
      <c r="M2080" s="267" t="str">
        <f t="shared" si="1255"/>
        <v>FREE</v>
      </c>
    </row>
    <row r="2081" spans="11:13" ht="16.149999999999999" customHeight="1" x14ac:dyDescent="0.25">
      <c r="K2081" s="95">
        <v>1638</v>
      </c>
      <c r="L2081" s="266" t="str">
        <f t="shared" si="1254"/>
        <v>FREE</v>
      </c>
      <c r="M2081" s="267" t="str">
        <f t="shared" si="1255"/>
        <v>FREE</v>
      </c>
    </row>
    <row r="2082" spans="11:13" ht="16.149999999999999" customHeight="1" x14ac:dyDescent="0.25">
      <c r="K2082" s="95">
        <v>1639</v>
      </c>
      <c r="L2082" s="266" t="str">
        <f t="shared" si="1254"/>
        <v>FREE</v>
      </c>
      <c r="M2082" s="267" t="str">
        <f t="shared" si="1255"/>
        <v>FREE</v>
      </c>
    </row>
    <row r="2083" spans="11:13" ht="16.149999999999999" customHeight="1" x14ac:dyDescent="0.25">
      <c r="K2083" s="95">
        <v>1640</v>
      </c>
      <c r="L2083" s="266" t="str">
        <f t="shared" si="1254"/>
        <v>FREE</v>
      </c>
      <c r="M2083" s="267" t="str">
        <f t="shared" si="1255"/>
        <v>FREE</v>
      </c>
    </row>
    <row r="2084" spans="11:13" ht="16.149999999999999" customHeight="1" x14ac:dyDescent="0.25">
      <c r="K2084" s="95">
        <v>1641</v>
      </c>
      <c r="L2084" s="266" t="str">
        <f t="shared" si="1254"/>
        <v>FREE</v>
      </c>
      <c r="M2084" s="267" t="str">
        <f t="shared" si="1255"/>
        <v>FREE</v>
      </c>
    </row>
    <row r="2085" spans="11:13" ht="16.149999999999999" customHeight="1" x14ac:dyDescent="0.25">
      <c r="K2085" s="95">
        <v>1642</v>
      </c>
      <c r="L2085" s="266" t="str">
        <f t="shared" si="1254"/>
        <v>FREE</v>
      </c>
      <c r="M2085" s="267" t="str">
        <f t="shared" si="1255"/>
        <v>FREE</v>
      </c>
    </row>
    <row r="2086" spans="11:13" ht="16.149999999999999" customHeight="1" x14ac:dyDescent="0.25">
      <c r="K2086" s="95">
        <v>1643</v>
      </c>
      <c r="L2086" s="266" t="str">
        <f t="shared" si="1254"/>
        <v>FREE</v>
      </c>
      <c r="M2086" s="267" t="str">
        <f t="shared" si="1255"/>
        <v>FREE</v>
      </c>
    </row>
    <row r="2087" spans="11:13" ht="16.149999999999999" customHeight="1" x14ac:dyDescent="0.25">
      <c r="K2087" s="95">
        <v>1644</v>
      </c>
      <c r="L2087" s="266" t="str">
        <f t="shared" si="1254"/>
        <v>FREE</v>
      </c>
      <c r="M2087" s="267" t="str">
        <f t="shared" si="1255"/>
        <v>FREE</v>
      </c>
    </row>
    <row r="2088" spans="11:13" ht="16.149999999999999" customHeight="1" x14ac:dyDescent="0.25">
      <c r="K2088" s="95">
        <v>1645</v>
      </c>
      <c r="L2088" s="266" t="str">
        <f t="shared" si="1254"/>
        <v>FREE</v>
      </c>
      <c r="M2088" s="267" t="str">
        <f t="shared" si="1255"/>
        <v>FREE</v>
      </c>
    </row>
    <row r="2089" spans="11:13" ht="16.149999999999999" customHeight="1" x14ac:dyDescent="0.25">
      <c r="K2089" s="95">
        <v>1646</v>
      </c>
      <c r="L2089" s="266" t="str">
        <f t="shared" si="1254"/>
        <v>FREE</v>
      </c>
      <c r="M2089" s="267" t="str">
        <f t="shared" si="1255"/>
        <v>FREE</v>
      </c>
    </row>
    <row r="2090" spans="11:13" ht="16.149999999999999" customHeight="1" x14ac:dyDescent="0.25">
      <c r="K2090" s="95">
        <v>1647</v>
      </c>
      <c r="L2090" s="266" t="str">
        <f t="shared" si="1254"/>
        <v>FREE</v>
      </c>
      <c r="M2090" s="267" t="str">
        <f t="shared" si="1255"/>
        <v>FREE</v>
      </c>
    </row>
    <row r="2091" spans="11:13" ht="16.149999999999999" customHeight="1" x14ac:dyDescent="0.25">
      <c r="K2091" s="95">
        <v>1648</v>
      </c>
      <c r="L2091" s="266" t="str">
        <f t="shared" si="1254"/>
        <v>FREE</v>
      </c>
      <c r="M2091" s="267" t="str">
        <f t="shared" si="1255"/>
        <v>FREE</v>
      </c>
    </row>
    <row r="2092" spans="11:13" ht="16.149999999999999" customHeight="1" x14ac:dyDescent="0.25">
      <c r="K2092" s="95">
        <v>1649</v>
      </c>
      <c r="L2092" s="266" t="str">
        <f t="shared" si="1254"/>
        <v>FREE</v>
      </c>
      <c r="M2092" s="267" t="str">
        <f t="shared" si="1255"/>
        <v>FREE</v>
      </c>
    </row>
    <row r="2093" spans="11:13" ht="16.149999999999999" customHeight="1" x14ac:dyDescent="0.25">
      <c r="K2093" s="95">
        <v>1650</v>
      </c>
      <c r="L2093" s="266" t="str">
        <f t="shared" si="1254"/>
        <v>FREE</v>
      </c>
      <c r="M2093" s="267" t="str">
        <f t="shared" si="1255"/>
        <v>FREE</v>
      </c>
    </row>
    <row r="2094" spans="11:13" ht="16.149999999999999" customHeight="1" x14ac:dyDescent="0.25">
      <c r="K2094" s="95">
        <v>1651</v>
      </c>
      <c r="L2094" s="266" t="str">
        <f t="shared" si="1254"/>
        <v>FREE</v>
      </c>
      <c r="M2094" s="267" t="str">
        <f t="shared" si="1255"/>
        <v>FREE</v>
      </c>
    </row>
    <row r="2095" spans="11:13" ht="16.149999999999999" customHeight="1" x14ac:dyDescent="0.25">
      <c r="K2095" s="95">
        <v>1652</v>
      </c>
      <c r="L2095" s="266" t="str">
        <f t="shared" si="1254"/>
        <v>FREE</v>
      </c>
      <c r="M2095" s="267" t="str">
        <f t="shared" si="1255"/>
        <v>FREE</v>
      </c>
    </row>
    <row r="2096" spans="11:13" ht="16.149999999999999" customHeight="1" x14ac:dyDescent="0.25">
      <c r="K2096" s="95">
        <v>1653</v>
      </c>
      <c r="L2096" s="266" t="str">
        <f t="shared" si="1254"/>
        <v>FREE</v>
      </c>
      <c r="M2096" s="267" t="str">
        <f t="shared" si="1255"/>
        <v>FREE</v>
      </c>
    </row>
    <row r="2097" spans="11:13" ht="16.149999999999999" customHeight="1" x14ac:dyDescent="0.25">
      <c r="K2097" s="95">
        <v>1654</v>
      </c>
      <c r="L2097" s="266" t="str">
        <f t="shared" si="1254"/>
        <v>FREE</v>
      </c>
      <c r="M2097" s="267" t="str">
        <f t="shared" si="1255"/>
        <v>FREE</v>
      </c>
    </row>
    <row r="2098" spans="11:13" ht="16.149999999999999" customHeight="1" x14ac:dyDescent="0.25">
      <c r="K2098" s="95">
        <v>1655</v>
      </c>
      <c r="L2098" s="266" t="str">
        <f t="shared" si="1254"/>
        <v>FREE</v>
      </c>
      <c r="M2098" s="267" t="str">
        <f t="shared" si="1255"/>
        <v>FREE</v>
      </c>
    </row>
    <row r="2099" spans="11:13" ht="16.149999999999999" customHeight="1" x14ac:dyDescent="0.25">
      <c r="K2099" s="95">
        <v>1656</v>
      </c>
      <c r="L2099" s="266" t="str">
        <f t="shared" si="1254"/>
        <v>FREE</v>
      </c>
      <c r="M2099" s="267" t="str">
        <f t="shared" si="1255"/>
        <v>FREE</v>
      </c>
    </row>
    <row r="2100" spans="11:13" ht="16.149999999999999" customHeight="1" x14ac:dyDescent="0.25">
      <c r="K2100" s="95">
        <v>1657</v>
      </c>
      <c r="L2100" s="266" t="str">
        <f t="shared" si="1254"/>
        <v>FREE</v>
      </c>
      <c r="M2100" s="267" t="str">
        <f t="shared" si="1255"/>
        <v>FREE</v>
      </c>
    </row>
    <row r="2101" spans="11:13" ht="16.149999999999999" customHeight="1" x14ac:dyDescent="0.25">
      <c r="K2101" s="95">
        <v>1658</v>
      </c>
      <c r="L2101" s="266" t="str">
        <f t="shared" si="1254"/>
        <v>FREE</v>
      </c>
      <c r="M2101" s="267" t="str">
        <f t="shared" si="1255"/>
        <v>FREE</v>
      </c>
    </row>
    <row r="2102" spans="11:13" ht="16.149999999999999" customHeight="1" x14ac:dyDescent="0.25">
      <c r="K2102" s="95">
        <v>1659</v>
      </c>
      <c r="L2102" s="266" t="str">
        <f t="shared" si="1254"/>
        <v>FREE</v>
      </c>
      <c r="M2102" s="267" t="str">
        <f t="shared" si="1255"/>
        <v>FREE</v>
      </c>
    </row>
    <row r="2103" spans="11:13" ht="16.149999999999999" customHeight="1" x14ac:dyDescent="0.25">
      <c r="K2103" s="95">
        <v>1660</v>
      </c>
      <c r="L2103" s="266" t="str">
        <f t="shared" si="1254"/>
        <v>FREE</v>
      </c>
      <c r="M2103" s="267" t="str">
        <f t="shared" si="1255"/>
        <v>FREE</v>
      </c>
    </row>
    <row r="2104" spans="11:13" ht="16.149999999999999" customHeight="1" x14ac:dyDescent="0.25">
      <c r="K2104" s="95">
        <v>1661</v>
      </c>
      <c r="L2104" s="266" t="str">
        <f t="shared" si="1254"/>
        <v>FREE</v>
      </c>
      <c r="M2104" s="267" t="str">
        <f t="shared" si="1255"/>
        <v>FREE</v>
      </c>
    </row>
    <row r="2105" spans="11:13" ht="16.149999999999999" customHeight="1" x14ac:dyDescent="0.25">
      <c r="K2105" s="95">
        <v>1662</v>
      </c>
      <c r="L2105" s="266" t="str">
        <f t="shared" si="1254"/>
        <v>FREE</v>
      </c>
      <c r="M2105" s="267" t="str">
        <f t="shared" si="1255"/>
        <v>FREE</v>
      </c>
    </row>
    <row r="2106" spans="11:13" ht="16.149999999999999" customHeight="1" x14ac:dyDescent="0.25">
      <c r="K2106" s="95">
        <v>1663</v>
      </c>
      <c r="L2106" s="266" t="str">
        <f t="shared" si="1254"/>
        <v>FREE</v>
      </c>
      <c r="M2106" s="267" t="str">
        <f t="shared" si="1255"/>
        <v>FREE</v>
      </c>
    </row>
    <row r="2107" spans="11:13" ht="16.149999999999999" customHeight="1" x14ac:dyDescent="0.25">
      <c r="K2107" s="95">
        <v>1664</v>
      </c>
      <c r="L2107" s="266" t="str">
        <f t="shared" si="1254"/>
        <v>FREE</v>
      </c>
      <c r="M2107" s="267" t="str">
        <f t="shared" si="1255"/>
        <v>FREE</v>
      </c>
    </row>
    <row r="2108" spans="11:13" ht="16.149999999999999" customHeight="1" x14ac:dyDescent="0.25">
      <c r="K2108" s="95">
        <v>1665</v>
      </c>
      <c r="L2108" s="266" t="str">
        <f t="shared" si="1254"/>
        <v>FREE</v>
      </c>
      <c r="M2108" s="267" t="str">
        <f t="shared" si="1255"/>
        <v>FREE</v>
      </c>
    </row>
    <row r="2109" spans="11:13" ht="16.149999999999999" customHeight="1" x14ac:dyDescent="0.25">
      <c r="K2109" s="95">
        <v>1666</v>
      </c>
      <c r="L2109" s="266" t="str">
        <f t="shared" si="1254"/>
        <v>FREE</v>
      </c>
      <c r="M2109" s="267" t="str">
        <f t="shared" si="1255"/>
        <v>FREE</v>
      </c>
    </row>
    <row r="2110" spans="11:13" ht="16.149999999999999" customHeight="1" x14ac:dyDescent="0.25">
      <c r="K2110" s="95">
        <v>1667</v>
      </c>
      <c r="L2110" s="266" t="str">
        <f t="shared" si="1254"/>
        <v>FREE</v>
      </c>
      <c r="M2110" s="267" t="str">
        <f t="shared" si="1255"/>
        <v>FREE</v>
      </c>
    </row>
    <row r="2111" spans="11:13" ht="16.149999999999999" customHeight="1" x14ac:dyDescent="0.25">
      <c r="K2111" s="95">
        <v>1668</v>
      </c>
      <c r="L2111" s="266" t="str">
        <f t="shared" si="1254"/>
        <v>FREE</v>
      </c>
      <c r="M2111" s="267" t="str">
        <f t="shared" si="1255"/>
        <v>FREE</v>
      </c>
    </row>
    <row r="2112" spans="11:13" ht="16.149999999999999" customHeight="1" x14ac:dyDescent="0.25">
      <c r="K2112" s="95">
        <v>1669</v>
      </c>
      <c r="L2112" s="266" t="str">
        <f t="shared" si="1254"/>
        <v>FREE</v>
      </c>
      <c r="M2112" s="267" t="str">
        <f t="shared" si="1255"/>
        <v>FREE</v>
      </c>
    </row>
    <row r="2113" spans="11:13" ht="16.149999999999999" customHeight="1" x14ac:dyDescent="0.25">
      <c r="K2113" s="95">
        <v>1670</v>
      </c>
      <c r="L2113" s="266" t="str">
        <f t="shared" si="1254"/>
        <v>FREE</v>
      </c>
      <c r="M2113" s="267" t="str">
        <f t="shared" si="1255"/>
        <v>FREE</v>
      </c>
    </row>
    <row r="2114" spans="11:13" ht="16.149999999999999" customHeight="1" x14ac:dyDescent="0.25">
      <c r="K2114" s="95">
        <v>1671</v>
      </c>
      <c r="L2114" s="266" t="str">
        <f t="shared" si="1254"/>
        <v>FREE</v>
      </c>
      <c r="M2114" s="267" t="str">
        <f t="shared" si="1255"/>
        <v>FREE</v>
      </c>
    </row>
    <row r="2115" spans="11:13" ht="16.149999999999999" customHeight="1" x14ac:dyDescent="0.25">
      <c r="K2115" s="95">
        <v>1672</v>
      </c>
      <c r="L2115" s="266" t="str">
        <f t="shared" si="1254"/>
        <v>FREE</v>
      </c>
      <c r="M2115" s="267" t="str">
        <f t="shared" si="1255"/>
        <v>FREE</v>
      </c>
    </row>
    <row r="2116" spans="11:13" ht="16.149999999999999" customHeight="1" x14ac:dyDescent="0.25">
      <c r="K2116" s="95">
        <v>1673</v>
      </c>
      <c r="L2116" s="266" t="str">
        <f t="shared" si="1254"/>
        <v>FREE</v>
      </c>
      <c r="M2116" s="267" t="str">
        <f t="shared" si="1255"/>
        <v>FREE</v>
      </c>
    </row>
    <row r="2117" spans="11:13" ht="16.149999999999999" customHeight="1" x14ac:dyDescent="0.25">
      <c r="K2117" s="95">
        <v>1674</v>
      </c>
      <c r="L2117" s="266" t="str">
        <f t="shared" si="1254"/>
        <v>FREE</v>
      </c>
      <c r="M2117" s="267" t="str">
        <f t="shared" si="1255"/>
        <v>FREE</v>
      </c>
    </row>
    <row r="2118" spans="11:13" ht="16.149999999999999" customHeight="1" x14ac:dyDescent="0.25">
      <c r="K2118" s="95">
        <v>1675</v>
      </c>
      <c r="L2118" s="266" t="str">
        <f t="shared" si="1254"/>
        <v>FREE</v>
      </c>
      <c r="M2118" s="267" t="str">
        <f t="shared" si="1255"/>
        <v>FREE</v>
      </c>
    </row>
    <row r="2119" spans="11:13" ht="16.149999999999999" customHeight="1" x14ac:dyDescent="0.25">
      <c r="K2119" s="95">
        <v>1676</v>
      </c>
      <c r="L2119" s="266" t="str">
        <f t="shared" si="1254"/>
        <v>FREE</v>
      </c>
      <c r="M2119" s="267" t="str">
        <f t="shared" si="1255"/>
        <v>FREE</v>
      </c>
    </row>
    <row r="2120" spans="11:13" ht="16.149999999999999" customHeight="1" x14ac:dyDescent="0.25">
      <c r="K2120" s="95">
        <v>1677</v>
      </c>
      <c r="L2120" s="266" t="str">
        <f t="shared" si="1254"/>
        <v>FREE</v>
      </c>
      <c r="M2120" s="267" t="str">
        <f t="shared" si="1255"/>
        <v>FREE</v>
      </c>
    </row>
    <row r="2121" spans="11:13" ht="16.149999999999999" customHeight="1" x14ac:dyDescent="0.25">
      <c r="K2121" s="95">
        <v>1678</v>
      </c>
      <c r="L2121" s="266" t="str">
        <f t="shared" si="1254"/>
        <v>FREE</v>
      </c>
      <c r="M2121" s="267" t="str">
        <f t="shared" si="1255"/>
        <v>FREE</v>
      </c>
    </row>
    <row r="2122" spans="11:13" ht="16.149999999999999" customHeight="1" x14ac:dyDescent="0.25">
      <c r="K2122" s="95">
        <v>1679</v>
      </c>
      <c r="L2122" s="266" t="str">
        <f t="shared" si="1254"/>
        <v>FREE</v>
      </c>
      <c r="M2122" s="267" t="str">
        <f t="shared" si="1255"/>
        <v>FREE</v>
      </c>
    </row>
    <row r="2123" spans="11:13" ht="16.149999999999999" customHeight="1" x14ac:dyDescent="0.25">
      <c r="K2123" s="95">
        <v>1680</v>
      </c>
      <c r="L2123" s="266" t="str">
        <f t="shared" ref="L2123:L2186" si="1256">IFERROR(VLOOKUP(K2123,$L$3:$L$841,1,FALSE),"FREE")</f>
        <v>FREE</v>
      </c>
      <c r="M2123" s="267" t="str">
        <f t="shared" ref="M2123:M2186" si="1257">IFERROR(VLOOKUP(K2123,$J$3:$K$841,2,FALSE),"FREE")</f>
        <v>FREE</v>
      </c>
    </row>
    <row r="2124" spans="11:13" ht="16.149999999999999" customHeight="1" x14ac:dyDescent="0.25">
      <c r="K2124" s="95">
        <v>1681</v>
      </c>
      <c r="L2124" s="266" t="str">
        <f t="shared" si="1256"/>
        <v>FREE</v>
      </c>
      <c r="M2124" s="267" t="str">
        <f t="shared" si="1257"/>
        <v>FREE</v>
      </c>
    </row>
    <row r="2125" spans="11:13" ht="16.149999999999999" customHeight="1" x14ac:dyDescent="0.25">
      <c r="K2125" s="95">
        <v>1682</v>
      </c>
      <c r="L2125" s="266" t="str">
        <f t="shared" si="1256"/>
        <v>FREE</v>
      </c>
      <c r="M2125" s="267" t="str">
        <f t="shared" si="1257"/>
        <v>FREE</v>
      </c>
    </row>
    <row r="2126" spans="11:13" ht="16.149999999999999" customHeight="1" x14ac:dyDescent="0.25">
      <c r="K2126" s="95">
        <v>1683</v>
      </c>
      <c r="L2126" s="266" t="str">
        <f t="shared" si="1256"/>
        <v>FREE</v>
      </c>
      <c r="M2126" s="267" t="str">
        <f t="shared" si="1257"/>
        <v>FREE</v>
      </c>
    </row>
    <row r="2127" spans="11:13" ht="16.149999999999999" customHeight="1" x14ac:dyDescent="0.25">
      <c r="K2127" s="95">
        <v>1684</v>
      </c>
      <c r="L2127" s="266" t="str">
        <f t="shared" si="1256"/>
        <v>FREE</v>
      </c>
      <c r="M2127" s="267" t="str">
        <f t="shared" si="1257"/>
        <v>FREE</v>
      </c>
    </row>
    <row r="2128" spans="11:13" ht="16.149999999999999" customHeight="1" x14ac:dyDescent="0.25">
      <c r="K2128" s="95">
        <v>1685</v>
      </c>
      <c r="L2128" s="266" t="str">
        <f t="shared" si="1256"/>
        <v>FREE</v>
      </c>
      <c r="M2128" s="267" t="str">
        <f t="shared" si="1257"/>
        <v>FREE</v>
      </c>
    </row>
    <row r="2129" spans="11:13" ht="16.149999999999999" customHeight="1" x14ac:dyDescent="0.25">
      <c r="K2129" s="95">
        <v>1686</v>
      </c>
      <c r="L2129" s="266" t="str">
        <f t="shared" si="1256"/>
        <v>FREE</v>
      </c>
      <c r="M2129" s="267" t="str">
        <f t="shared" si="1257"/>
        <v>FREE</v>
      </c>
    </row>
    <row r="2130" spans="11:13" ht="16.149999999999999" customHeight="1" x14ac:dyDescent="0.25">
      <c r="K2130" s="95">
        <v>1687</v>
      </c>
      <c r="L2130" s="266" t="str">
        <f t="shared" si="1256"/>
        <v>FREE</v>
      </c>
      <c r="M2130" s="267" t="str">
        <f t="shared" si="1257"/>
        <v>FREE</v>
      </c>
    </row>
    <row r="2131" spans="11:13" ht="16.149999999999999" customHeight="1" x14ac:dyDescent="0.25">
      <c r="K2131" s="95">
        <v>1688</v>
      </c>
      <c r="L2131" s="266" t="str">
        <f t="shared" si="1256"/>
        <v>FREE</v>
      </c>
      <c r="M2131" s="267" t="str">
        <f t="shared" si="1257"/>
        <v>FREE</v>
      </c>
    </row>
    <row r="2132" spans="11:13" ht="16.149999999999999" customHeight="1" x14ac:dyDescent="0.25">
      <c r="K2132" s="95">
        <v>1689</v>
      </c>
      <c r="L2132" s="266" t="str">
        <f t="shared" si="1256"/>
        <v>FREE</v>
      </c>
      <c r="M2132" s="267" t="str">
        <f t="shared" si="1257"/>
        <v>FREE</v>
      </c>
    </row>
    <row r="2133" spans="11:13" ht="16.149999999999999" customHeight="1" x14ac:dyDescent="0.25">
      <c r="K2133" s="95">
        <v>1690</v>
      </c>
      <c r="L2133" s="266" t="str">
        <f t="shared" si="1256"/>
        <v>FREE</v>
      </c>
      <c r="M2133" s="267" t="str">
        <f t="shared" si="1257"/>
        <v>FREE</v>
      </c>
    </row>
    <row r="2134" spans="11:13" ht="16.149999999999999" customHeight="1" x14ac:dyDescent="0.25">
      <c r="K2134" s="95">
        <v>1691</v>
      </c>
      <c r="L2134" s="266" t="str">
        <f t="shared" si="1256"/>
        <v>FREE</v>
      </c>
      <c r="M2134" s="267" t="str">
        <f t="shared" si="1257"/>
        <v>FREE</v>
      </c>
    </row>
    <row r="2135" spans="11:13" ht="16.149999999999999" customHeight="1" x14ac:dyDescent="0.25">
      <c r="K2135" s="95">
        <v>1692</v>
      </c>
      <c r="L2135" s="266" t="str">
        <f t="shared" si="1256"/>
        <v>FREE</v>
      </c>
      <c r="M2135" s="267" t="str">
        <f t="shared" si="1257"/>
        <v>FREE</v>
      </c>
    </row>
    <row r="2136" spans="11:13" ht="16.149999999999999" customHeight="1" x14ac:dyDescent="0.25">
      <c r="K2136" s="95">
        <v>1693</v>
      </c>
      <c r="L2136" s="266" t="str">
        <f t="shared" si="1256"/>
        <v>FREE</v>
      </c>
      <c r="M2136" s="267" t="str">
        <f t="shared" si="1257"/>
        <v>FREE</v>
      </c>
    </row>
    <row r="2137" spans="11:13" ht="16.149999999999999" customHeight="1" x14ac:dyDescent="0.25">
      <c r="K2137" s="95">
        <v>1694</v>
      </c>
      <c r="L2137" s="266" t="str">
        <f t="shared" si="1256"/>
        <v>FREE</v>
      </c>
      <c r="M2137" s="267" t="str">
        <f t="shared" si="1257"/>
        <v>FREE</v>
      </c>
    </row>
    <row r="2138" spans="11:13" ht="16.149999999999999" customHeight="1" x14ac:dyDescent="0.25">
      <c r="K2138" s="95">
        <v>1695</v>
      </c>
      <c r="L2138" s="266" t="str">
        <f t="shared" si="1256"/>
        <v>FREE</v>
      </c>
      <c r="M2138" s="267" t="str">
        <f t="shared" si="1257"/>
        <v>FREE</v>
      </c>
    </row>
    <row r="2139" spans="11:13" ht="16.149999999999999" customHeight="1" x14ac:dyDescent="0.25">
      <c r="K2139" s="95">
        <v>1696</v>
      </c>
      <c r="L2139" s="266" t="str">
        <f t="shared" si="1256"/>
        <v>FREE</v>
      </c>
      <c r="M2139" s="267" t="str">
        <f t="shared" si="1257"/>
        <v>FREE</v>
      </c>
    </row>
    <row r="2140" spans="11:13" ht="16.149999999999999" customHeight="1" x14ac:dyDescent="0.25">
      <c r="K2140" s="95">
        <v>1697</v>
      </c>
      <c r="L2140" s="266" t="str">
        <f t="shared" si="1256"/>
        <v>FREE</v>
      </c>
      <c r="M2140" s="267" t="str">
        <f t="shared" si="1257"/>
        <v>FREE</v>
      </c>
    </row>
    <row r="2141" spans="11:13" ht="16.149999999999999" customHeight="1" x14ac:dyDescent="0.25">
      <c r="K2141" s="95">
        <v>1698</v>
      </c>
      <c r="L2141" s="266" t="str">
        <f t="shared" si="1256"/>
        <v>FREE</v>
      </c>
      <c r="M2141" s="267" t="str">
        <f t="shared" si="1257"/>
        <v>FREE</v>
      </c>
    </row>
    <row r="2142" spans="11:13" ht="16.149999999999999" customHeight="1" x14ac:dyDescent="0.25">
      <c r="K2142" s="95">
        <v>1699</v>
      </c>
      <c r="L2142" s="266" t="str">
        <f t="shared" si="1256"/>
        <v>FREE</v>
      </c>
      <c r="M2142" s="267" t="str">
        <f t="shared" si="1257"/>
        <v>FREE</v>
      </c>
    </row>
    <row r="2143" spans="11:13" ht="16.149999999999999" customHeight="1" x14ac:dyDescent="0.25">
      <c r="K2143" s="95">
        <v>1700</v>
      </c>
      <c r="L2143" s="266" t="str">
        <f t="shared" si="1256"/>
        <v>FREE</v>
      </c>
      <c r="M2143" s="267" t="str">
        <f t="shared" si="1257"/>
        <v>FREE</v>
      </c>
    </row>
    <row r="2144" spans="11:13" ht="16.149999999999999" customHeight="1" x14ac:dyDescent="0.25">
      <c r="K2144" s="95">
        <v>1701</v>
      </c>
      <c r="L2144" s="266" t="str">
        <f t="shared" si="1256"/>
        <v>FREE</v>
      </c>
      <c r="M2144" s="267" t="str">
        <f t="shared" si="1257"/>
        <v>FREE</v>
      </c>
    </row>
    <row r="2145" spans="11:13" ht="16.149999999999999" customHeight="1" x14ac:dyDescent="0.25">
      <c r="K2145" s="95">
        <v>1702</v>
      </c>
      <c r="L2145" s="266" t="str">
        <f t="shared" si="1256"/>
        <v>FREE</v>
      </c>
      <c r="M2145" s="267" t="str">
        <f t="shared" si="1257"/>
        <v>FREE</v>
      </c>
    </row>
    <row r="2146" spans="11:13" ht="16.149999999999999" customHeight="1" x14ac:dyDescent="0.25">
      <c r="K2146" s="95">
        <v>1703</v>
      </c>
      <c r="L2146" s="266" t="str">
        <f t="shared" si="1256"/>
        <v>FREE</v>
      </c>
      <c r="M2146" s="267" t="str">
        <f t="shared" si="1257"/>
        <v>FREE</v>
      </c>
    </row>
    <row r="2147" spans="11:13" ht="16.149999999999999" customHeight="1" x14ac:dyDescent="0.25">
      <c r="K2147" s="95">
        <v>1704</v>
      </c>
      <c r="L2147" s="266" t="str">
        <f t="shared" si="1256"/>
        <v>FREE</v>
      </c>
      <c r="M2147" s="267" t="str">
        <f t="shared" si="1257"/>
        <v>FREE</v>
      </c>
    </row>
    <row r="2148" spans="11:13" ht="16.149999999999999" customHeight="1" x14ac:dyDescent="0.25">
      <c r="K2148" s="95">
        <v>1705</v>
      </c>
      <c r="L2148" s="266" t="str">
        <f t="shared" si="1256"/>
        <v>FREE</v>
      </c>
      <c r="M2148" s="267" t="str">
        <f t="shared" si="1257"/>
        <v>FREE</v>
      </c>
    </row>
    <row r="2149" spans="11:13" ht="16.149999999999999" customHeight="1" x14ac:dyDescent="0.25">
      <c r="K2149" s="95">
        <v>1706</v>
      </c>
      <c r="L2149" s="266" t="str">
        <f t="shared" si="1256"/>
        <v>FREE</v>
      </c>
      <c r="M2149" s="267" t="str">
        <f t="shared" si="1257"/>
        <v>FREE</v>
      </c>
    </row>
    <row r="2150" spans="11:13" ht="16.149999999999999" customHeight="1" x14ac:dyDescent="0.25">
      <c r="K2150" s="95">
        <v>1707</v>
      </c>
      <c r="L2150" s="266" t="str">
        <f t="shared" si="1256"/>
        <v>FREE</v>
      </c>
      <c r="M2150" s="267" t="str">
        <f t="shared" si="1257"/>
        <v>FREE</v>
      </c>
    </row>
    <row r="2151" spans="11:13" ht="16.149999999999999" customHeight="1" x14ac:dyDescent="0.25">
      <c r="K2151" s="95">
        <v>1708</v>
      </c>
      <c r="L2151" s="266" t="str">
        <f t="shared" si="1256"/>
        <v>FREE</v>
      </c>
      <c r="M2151" s="267" t="str">
        <f t="shared" si="1257"/>
        <v>FREE</v>
      </c>
    </row>
    <row r="2152" spans="11:13" ht="16.149999999999999" customHeight="1" x14ac:dyDescent="0.25">
      <c r="K2152" s="95">
        <v>1709</v>
      </c>
      <c r="L2152" s="266" t="str">
        <f t="shared" si="1256"/>
        <v>FREE</v>
      </c>
      <c r="M2152" s="267" t="str">
        <f t="shared" si="1257"/>
        <v>FREE</v>
      </c>
    </row>
    <row r="2153" spans="11:13" ht="16.149999999999999" customHeight="1" x14ac:dyDescent="0.25">
      <c r="K2153" s="95">
        <v>1710</v>
      </c>
      <c r="L2153" s="266" t="str">
        <f t="shared" si="1256"/>
        <v>FREE</v>
      </c>
      <c r="M2153" s="267" t="str">
        <f t="shared" si="1257"/>
        <v>FREE</v>
      </c>
    </row>
    <row r="2154" spans="11:13" ht="16.149999999999999" customHeight="1" x14ac:dyDescent="0.25">
      <c r="K2154" s="95">
        <v>1711</v>
      </c>
      <c r="L2154" s="266" t="str">
        <f t="shared" si="1256"/>
        <v>FREE</v>
      </c>
      <c r="M2154" s="267" t="str">
        <f t="shared" si="1257"/>
        <v>FREE</v>
      </c>
    </row>
    <row r="2155" spans="11:13" ht="16.149999999999999" customHeight="1" x14ac:dyDescent="0.25">
      <c r="K2155" s="95">
        <v>1712</v>
      </c>
      <c r="L2155" s="266" t="str">
        <f t="shared" si="1256"/>
        <v>FREE</v>
      </c>
      <c r="M2155" s="267" t="str">
        <f t="shared" si="1257"/>
        <v>FREE</v>
      </c>
    </row>
    <row r="2156" spans="11:13" ht="16.149999999999999" customHeight="1" x14ac:dyDescent="0.25">
      <c r="K2156" s="95">
        <v>1713</v>
      </c>
      <c r="L2156" s="266" t="str">
        <f t="shared" si="1256"/>
        <v>FREE</v>
      </c>
      <c r="M2156" s="267" t="str">
        <f t="shared" si="1257"/>
        <v>FREE</v>
      </c>
    </row>
    <row r="2157" spans="11:13" ht="16.149999999999999" customHeight="1" x14ac:dyDescent="0.25">
      <c r="K2157" s="95">
        <v>1714</v>
      </c>
      <c r="L2157" s="266" t="str">
        <f t="shared" si="1256"/>
        <v>FREE</v>
      </c>
      <c r="M2157" s="267" t="str">
        <f t="shared" si="1257"/>
        <v>FREE</v>
      </c>
    </row>
    <row r="2158" spans="11:13" ht="16.149999999999999" customHeight="1" x14ac:dyDescent="0.25">
      <c r="K2158" s="95">
        <v>1715</v>
      </c>
      <c r="L2158" s="266" t="str">
        <f t="shared" si="1256"/>
        <v>FREE</v>
      </c>
      <c r="M2158" s="267" t="str">
        <f t="shared" si="1257"/>
        <v>FREE</v>
      </c>
    </row>
    <row r="2159" spans="11:13" ht="16.149999999999999" customHeight="1" x14ac:dyDescent="0.25">
      <c r="K2159" s="95">
        <v>1716</v>
      </c>
      <c r="L2159" s="266" t="str">
        <f t="shared" si="1256"/>
        <v>FREE</v>
      </c>
      <c r="M2159" s="267" t="str">
        <f t="shared" si="1257"/>
        <v>FREE</v>
      </c>
    </row>
    <row r="2160" spans="11:13" ht="16.149999999999999" customHeight="1" x14ac:dyDescent="0.25">
      <c r="K2160" s="95">
        <v>1717</v>
      </c>
      <c r="L2160" s="266" t="str">
        <f t="shared" si="1256"/>
        <v>FREE</v>
      </c>
      <c r="M2160" s="267" t="str">
        <f t="shared" si="1257"/>
        <v>FREE</v>
      </c>
    </row>
    <row r="2161" spans="11:13" ht="16.149999999999999" customHeight="1" x14ac:dyDescent="0.25">
      <c r="K2161" s="95">
        <v>1718</v>
      </c>
      <c r="L2161" s="266" t="str">
        <f t="shared" si="1256"/>
        <v>FREE</v>
      </c>
      <c r="M2161" s="267" t="str">
        <f t="shared" si="1257"/>
        <v>FREE</v>
      </c>
    </row>
    <row r="2162" spans="11:13" ht="16.149999999999999" customHeight="1" x14ac:dyDescent="0.25">
      <c r="K2162" s="95">
        <v>1719</v>
      </c>
      <c r="L2162" s="266" t="str">
        <f t="shared" si="1256"/>
        <v>FREE</v>
      </c>
      <c r="M2162" s="267" t="str">
        <f t="shared" si="1257"/>
        <v>FREE</v>
      </c>
    </row>
    <row r="2163" spans="11:13" ht="16.149999999999999" customHeight="1" x14ac:dyDescent="0.25">
      <c r="K2163" s="95">
        <v>1720</v>
      </c>
      <c r="L2163" s="266" t="str">
        <f t="shared" si="1256"/>
        <v>FREE</v>
      </c>
      <c r="M2163" s="267" t="str">
        <f t="shared" si="1257"/>
        <v>FREE</v>
      </c>
    </row>
    <row r="2164" spans="11:13" ht="16.149999999999999" customHeight="1" x14ac:dyDescent="0.25">
      <c r="K2164" s="95">
        <v>1721</v>
      </c>
      <c r="L2164" s="266" t="str">
        <f t="shared" si="1256"/>
        <v>FREE</v>
      </c>
      <c r="M2164" s="267" t="str">
        <f t="shared" si="1257"/>
        <v>FREE</v>
      </c>
    </row>
    <row r="2165" spans="11:13" ht="16.149999999999999" customHeight="1" x14ac:dyDescent="0.25">
      <c r="K2165" s="95">
        <v>1722</v>
      </c>
      <c r="L2165" s="266" t="str">
        <f t="shared" si="1256"/>
        <v>FREE</v>
      </c>
      <c r="M2165" s="267" t="str">
        <f t="shared" si="1257"/>
        <v>FREE</v>
      </c>
    </row>
    <row r="2166" spans="11:13" ht="16.149999999999999" customHeight="1" x14ac:dyDescent="0.25">
      <c r="K2166" s="95">
        <v>1723</v>
      </c>
      <c r="L2166" s="266" t="str">
        <f t="shared" si="1256"/>
        <v>FREE</v>
      </c>
      <c r="M2166" s="267" t="str">
        <f t="shared" si="1257"/>
        <v>FREE</v>
      </c>
    </row>
    <row r="2167" spans="11:13" ht="16.149999999999999" customHeight="1" x14ac:dyDescent="0.25">
      <c r="K2167" s="95">
        <v>1724</v>
      </c>
      <c r="L2167" s="266" t="str">
        <f t="shared" si="1256"/>
        <v>FREE</v>
      </c>
      <c r="M2167" s="267" t="str">
        <f t="shared" si="1257"/>
        <v>FREE</v>
      </c>
    </row>
    <row r="2168" spans="11:13" ht="16.149999999999999" customHeight="1" x14ac:dyDescent="0.25">
      <c r="K2168" s="95">
        <v>1725</v>
      </c>
      <c r="L2168" s="266" t="str">
        <f t="shared" si="1256"/>
        <v>FREE</v>
      </c>
      <c r="M2168" s="267" t="str">
        <f t="shared" si="1257"/>
        <v>FREE</v>
      </c>
    </row>
    <row r="2169" spans="11:13" ht="16.149999999999999" customHeight="1" x14ac:dyDescent="0.25">
      <c r="K2169" s="95">
        <v>1726</v>
      </c>
      <c r="L2169" s="266" t="str">
        <f t="shared" si="1256"/>
        <v>FREE</v>
      </c>
      <c r="M2169" s="267" t="str">
        <f t="shared" si="1257"/>
        <v>FREE</v>
      </c>
    </row>
    <row r="2170" spans="11:13" ht="16.149999999999999" customHeight="1" x14ac:dyDescent="0.25">
      <c r="K2170" s="95">
        <v>1727</v>
      </c>
      <c r="L2170" s="266" t="str">
        <f t="shared" si="1256"/>
        <v>FREE</v>
      </c>
      <c r="M2170" s="267" t="str">
        <f t="shared" si="1257"/>
        <v>FREE</v>
      </c>
    </row>
    <row r="2171" spans="11:13" ht="16.149999999999999" customHeight="1" x14ac:dyDescent="0.25">
      <c r="K2171" s="95">
        <v>1728</v>
      </c>
      <c r="L2171" s="266" t="str">
        <f t="shared" si="1256"/>
        <v>FREE</v>
      </c>
      <c r="M2171" s="267" t="str">
        <f t="shared" si="1257"/>
        <v>FREE</v>
      </c>
    </row>
    <row r="2172" spans="11:13" ht="16.149999999999999" customHeight="1" x14ac:dyDescent="0.25">
      <c r="K2172" s="95">
        <v>1729</v>
      </c>
      <c r="L2172" s="266" t="str">
        <f t="shared" si="1256"/>
        <v>FREE</v>
      </c>
      <c r="M2172" s="267" t="str">
        <f t="shared" si="1257"/>
        <v>FREE</v>
      </c>
    </row>
    <row r="2173" spans="11:13" ht="16.149999999999999" customHeight="1" x14ac:dyDescent="0.25">
      <c r="K2173" s="95">
        <v>1730</v>
      </c>
      <c r="L2173" s="266" t="str">
        <f t="shared" si="1256"/>
        <v>FREE</v>
      </c>
      <c r="M2173" s="267" t="str">
        <f t="shared" si="1257"/>
        <v>FREE</v>
      </c>
    </row>
    <row r="2174" spans="11:13" ht="16.149999999999999" customHeight="1" x14ac:dyDescent="0.25">
      <c r="K2174" s="95">
        <v>1731</v>
      </c>
      <c r="L2174" s="266" t="str">
        <f t="shared" si="1256"/>
        <v>FREE</v>
      </c>
      <c r="M2174" s="267" t="str">
        <f t="shared" si="1257"/>
        <v>FREE</v>
      </c>
    </row>
    <row r="2175" spans="11:13" ht="16.149999999999999" customHeight="1" x14ac:dyDescent="0.25">
      <c r="K2175" s="95">
        <v>1732</v>
      </c>
      <c r="L2175" s="266" t="str">
        <f t="shared" si="1256"/>
        <v>FREE</v>
      </c>
      <c r="M2175" s="267" t="str">
        <f t="shared" si="1257"/>
        <v>FREE</v>
      </c>
    </row>
    <row r="2176" spans="11:13" ht="16.149999999999999" customHeight="1" x14ac:dyDescent="0.25">
      <c r="K2176" s="95">
        <v>1733</v>
      </c>
      <c r="L2176" s="266" t="str">
        <f t="shared" si="1256"/>
        <v>FREE</v>
      </c>
      <c r="M2176" s="267" t="str">
        <f t="shared" si="1257"/>
        <v>FREE</v>
      </c>
    </row>
    <row r="2177" spans="11:13" ht="16.149999999999999" customHeight="1" x14ac:dyDescent="0.25">
      <c r="K2177" s="95">
        <v>1734</v>
      </c>
      <c r="L2177" s="266" t="str">
        <f t="shared" si="1256"/>
        <v>FREE</v>
      </c>
      <c r="M2177" s="267" t="str">
        <f t="shared" si="1257"/>
        <v>FREE</v>
      </c>
    </row>
    <row r="2178" spans="11:13" ht="16.149999999999999" customHeight="1" x14ac:dyDescent="0.25">
      <c r="K2178" s="95">
        <v>1735</v>
      </c>
      <c r="L2178" s="266" t="str">
        <f t="shared" si="1256"/>
        <v>FREE</v>
      </c>
      <c r="M2178" s="267" t="str">
        <f t="shared" si="1257"/>
        <v>FREE</v>
      </c>
    </row>
    <row r="2179" spans="11:13" ht="16.149999999999999" customHeight="1" x14ac:dyDescent="0.25">
      <c r="K2179" s="95">
        <v>1736</v>
      </c>
      <c r="L2179" s="266" t="str">
        <f t="shared" si="1256"/>
        <v>FREE</v>
      </c>
      <c r="M2179" s="267" t="str">
        <f t="shared" si="1257"/>
        <v>FREE</v>
      </c>
    </row>
    <row r="2180" spans="11:13" ht="16.149999999999999" customHeight="1" x14ac:dyDescent="0.25">
      <c r="K2180" s="95">
        <v>1737</v>
      </c>
      <c r="L2180" s="266" t="str">
        <f t="shared" si="1256"/>
        <v>FREE</v>
      </c>
      <c r="M2180" s="267" t="str">
        <f t="shared" si="1257"/>
        <v>FREE</v>
      </c>
    </row>
    <row r="2181" spans="11:13" ht="16.149999999999999" customHeight="1" x14ac:dyDescent="0.25">
      <c r="K2181" s="95">
        <v>1738</v>
      </c>
      <c r="L2181" s="266" t="str">
        <f t="shared" si="1256"/>
        <v>FREE</v>
      </c>
      <c r="M2181" s="267" t="str">
        <f t="shared" si="1257"/>
        <v>FREE</v>
      </c>
    </row>
    <row r="2182" spans="11:13" ht="16.149999999999999" customHeight="1" x14ac:dyDescent="0.25">
      <c r="K2182" s="95">
        <v>1739</v>
      </c>
      <c r="L2182" s="266" t="str">
        <f t="shared" si="1256"/>
        <v>FREE</v>
      </c>
      <c r="M2182" s="267" t="str">
        <f t="shared" si="1257"/>
        <v>FREE</v>
      </c>
    </row>
    <row r="2183" spans="11:13" ht="16.149999999999999" customHeight="1" x14ac:dyDescent="0.25">
      <c r="K2183" s="95">
        <v>1740</v>
      </c>
      <c r="L2183" s="266" t="str">
        <f t="shared" si="1256"/>
        <v>FREE</v>
      </c>
      <c r="M2183" s="267" t="str">
        <f t="shared" si="1257"/>
        <v>FREE</v>
      </c>
    </row>
    <row r="2184" spans="11:13" ht="16.149999999999999" customHeight="1" x14ac:dyDescent="0.25">
      <c r="K2184" s="95">
        <v>1741</v>
      </c>
      <c r="L2184" s="266" t="str">
        <f t="shared" si="1256"/>
        <v>FREE</v>
      </c>
      <c r="M2184" s="267" t="str">
        <f t="shared" si="1257"/>
        <v>FREE</v>
      </c>
    </row>
    <row r="2185" spans="11:13" ht="16.149999999999999" customHeight="1" x14ac:dyDescent="0.25">
      <c r="K2185" s="95">
        <v>1742</v>
      </c>
      <c r="L2185" s="266" t="str">
        <f t="shared" si="1256"/>
        <v>FREE</v>
      </c>
      <c r="M2185" s="267" t="str">
        <f t="shared" si="1257"/>
        <v>FREE</v>
      </c>
    </row>
    <row r="2186" spans="11:13" ht="16.149999999999999" customHeight="1" x14ac:dyDescent="0.25">
      <c r="K2186" s="95">
        <v>1743</v>
      </c>
      <c r="L2186" s="266" t="str">
        <f t="shared" si="1256"/>
        <v>FREE</v>
      </c>
      <c r="M2186" s="267" t="str">
        <f t="shared" si="1257"/>
        <v>FREE</v>
      </c>
    </row>
    <row r="2187" spans="11:13" ht="16.149999999999999" customHeight="1" x14ac:dyDescent="0.25">
      <c r="K2187" s="95">
        <v>1744</v>
      </c>
      <c r="L2187" s="266" t="str">
        <f t="shared" ref="L2187:L2250" si="1258">IFERROR(VLOOKUP(K2187,$L$3:$L$841,1,FALSE),"FREE")</f>
        <v>FREE</v>
      </c>
      <c r="M2187" s="267" t="str">
        <f t="shared" ref="M2187:M2250" si="1259">IFERROR(VLOOKUP(K2187,$J$3:$K$841,2,FALSE),"FREE")</f>
        <v>FREE</v>
      </c>
    </row>
    <row r="2188" spans="11:13" ht="16.149999999999999" customHeight="1" x14ac:dyDescent="0.25">
      <c r="K2188" s="95">
        <v>1745</v>
      </c>
      <c r="L2188" s="266" t="str">
        <f t="shared" si="1258"/>
        <v>FREE</v>
      </c>
      <c r="M2188" s="267" t="str">
        <f t="shared" si="1259"/>
        <v>FREE</v>
      </c>
    </row>
    <row r="2189" spans="11:13" ht="16.149999999999999" customHeight="1" x14ac:dyDescent="0.25">
      <c r="K2189" s="95">
        <v>1746</v>
      </c>
      <c r="L2189" s="266" t="str">
        <f t="shared" si="1258"/>
        <v>FREE</v>
      </c>
      <c r="M2189" s="267" t="str">
        <f t="shared" si="1259"/>
        <v>FREE</v>
      </c>
    </row>
    <row r="2190" spans="11:13" ht="16.149999999999999" customHeight="1" x14ac:dyDescent="0.25">
      <c r="K2190" s="95">
        <v>1747</v>
      </c>
      <c r="L2190" s="266" t="str">
        <f t="shared" si="1258"/>
        <v>FREE</v>
      </c>
      <c r="M2190" s="267" t="str">
        <f t="shared" si="1259"/>
        <v>FREE</v>
      </c>
    </row>
    <row r="2191" spans="11:13" ht="16.149999999999999" customHeight="1" x14ac:dyDescent="0.25">
      <c r="K2191" s="95">
        <v>1748</v>
      </c>
      <c r="L2191" s="266" t="str">
        <f t="shared" si="1258"/>
        <v>FREE</v>
      </c>
      <c r="M2191" s="267" t="str">
        <f t="shared" si="1259"/>
        <v>FREE</v>
      </c>
    </row>
    <row r="2192" spans="11:13" ht="16.149999999999999" customHeight="1" x14ac:dyDescent="0.25">
      <c r="K2192" s="95">
        <v>1749</v>
      </c>
      <c r="L2192" s="266" t="str">
        <f t="shared" si="1258"/>
        <v>FREE</v>
      </c>
      <c r="M2192" s="267" t="str">
        <f t="shared" si="1259"/>
        <v>FREE</v>
      </c>
    </row>
    <row r="2193" spans="11:13" ht="16.149999999999999" customHeight="1" x14ac:dyDescent="0.25">
      <c r="K2193" s="95">
        <v>1750</v>
      </c>
      <c r="L2193" s="266" t="str">
        <f t="shared" si="1258"/>
        <v>FREE</v>
      </c>
      <c r="M2193" s="267" t="str">
        <f t="shared" si="1259"/>
        <v>FREE</v>
      </c>
    </row>
    <row r="2194" spans="11:13" ht="16.149999999999999" customHeight="1" x14ac:dyDescent="0.25">
      <c r="K2194" s="95">
        <v>1751</v>
      </c>
      <c r="L2194" s="266" t="str">
        <f t="shared" si="1258"/>
        <v>FREE</v>
      </c>
      <c r="M2194" s="267" t="str">
        <f t="shared" si="1259"/>
        <v>FREE</v>
      </c>
    </row>
    <row r="2195" spans="11:13" ht="16.149999999999999" customHeight="1" x14ac:dyDescent="0.25">
      <c r="K2195" s="95">
        <v>1752</v>
      </c>
      <c r="L2195" s="266" t="str">
        <f t="shared" si="1258"/>
        <v>FREE</v>
      </c>
      <c r="M2195" s="267" t="str">
        <f t="shared" si="1259"/>
        <v>FREE</v>
      </c>
    </row>
    <row r="2196" spans="11:13" ht="16.149999999999999" customHeight="1" x14ac:dyDescent="0.25">
      <c r="K2196" s="95">
        <v>1753</v>
      </c>
      <c r="L2196" s="266" t="str">
        <f t="shared" si="1258"/>
        <v>FREE</v>
      </c>
      <c r="M2196" s="267" t="str">
        <f t="shared" si="1259"/>
        <v>FREE</v>
      </c>
    </row>
    <row r="2197" spans="11:13" ht="16.149999999999999" customHeight="1" x14ac:dyDescent="0.25">
      <c r="K2197" s="95">
        <v>1754</v>
      </c>
      <c r="L2197" s="266" t="str">
        <f t="shared" si="1258"/>
        <v>FREE</v>
      </c>
      <c r="M2197" s="267" t="str">
        <f t="shared" si="1259"/>
        <v>FREE</v>
      </c>
    </row>
    <row r="2198" spans="11:13" ht="16.149999999999999" customHeight="1" x14ac:dyDescent="0.25">
      <c r="K2198" s="95">
        <v>1755</v>
      </c>
      <c r="L2198" s="266" t="str">
        <f t="shared" si="1258"/>
        <v>FREE</v>
      </c>
      <c r="M2198" s="267" t="str">
        <f t="shared" si="1259"/>
        <v>FREE</v>
      </c>
    </row>
    <row r="2199" spans="11:13" ht="16.149999999999999" customHeight="1" x14ac:dyDescent="0.25">
      <c r="K2199" s="95">
        <v>1756</v>
      </c>
      <c r="L2199" s="266" t="str">
        <f t="shared" si="1258"/>
        <v>FREE</v>
      </c>
      <c r="M2199" s="267" t="str">
        <f t="shared" si="1259"/>
        <v>FREE</v>
      </c>
    </row>
    <row r="2200" spans="11:13" ht="16.149999999999999" customHeight="1" x14ac:dyDescent="0.25">
      <c r="K2200" s="95">
        <v>1757</v>
      </c>
      <c r="L2200" s="266" t="str">
        <f t="shared" si="1258"/>
        <v>FREE</v>
      </c>
      <c r="M2200" s="267" t="str">
        <f t="shared" si="1259"/>
        <v>FREE</v>
      </c>
    </row>
    <row r="2201" spans="11:13" ht="16.149999999999999" customHeight="1" x14ac:dyDescent="0.25">
      <c r="K2201" s="95">
        <v>1758</v>
      </c>
      <c r="L2201" s="266" t="str">
        <f t="shared" si="1258"/>
        <v>FREE</v>
      </c>
      <c r="M2201" s="267" t="str">
        <f t="shared" si="1259"/>
        <v>FREE</v>
      </c>
    </row>
    <row r="2202" spans="11:13" ht="16.149999999999999" customHeight="1" x14ac:dyDescent="0.25">
      <c r="K2202" s="95">
        <v>1759</v>
      </c>
      <c r="L2202" s="266" t="str">
        <f t="shared" si="1258"/>
        <v>FREE</v>
      </c>
      <c r="M2202" s="267" t="str">
        <f t="shared" si="1259"/>
        <v>FREE</v>
      </c>
    </row>
    <row r="2203" spans="11:13" ht="16.149999999999999" customHeight="1" x14ac:dyDescent="0.25">
      <c r="K2203" s="95">
        <v>1760</v>
      </c>
      <c r="L2203" s="266" t="str">
        <f t="shared" si="1258"/>
        <v>FREE</v>
      </c>
      <c r="M2203" s="267" t="str">
        <f t="shared" si="1259"/>
        <v>FREE</v>
      </c>
    </row>
    <row r="2204" spans="11:13" ht="16.149999999999999" customHeight="1" x14ac:dyDescent="0.25">
      <c r="K2204" s="95">
        <v>1761</v>
      </c>
      <c r="L2204" s="266" t="str">
        <f t="shared" si="1258"/>
        <v>FREE</v>
      </c>
      <c r="M2204" s="267" t="str">
        <f t="shared" si="1259"/>
        <v>FREE</v>
      </c>
    </row>
    <row r="2205" spans="11:13" ht="16.149999999999999" customHeight="1" x14ac:dyDescent="0.25">
      <c r="K2205" s="95">
        <v>1762</v>
      </c>
      <c r="L2205" s="266" t="str">
        <f t="shared" si="1258"/>
        <v>FREE</v>
      </c>
      <c r="M2205" s="267" t="str">
        <f t="shared" si="1259"/>
        <v>FREE</v>
      </c>
    </row>
    <row r="2206" spans="11:13" ht="16.149999999999999" customHeight="1" x14ac:dyDescent="0.25">
      <c r="K2206" s="95">
        <v>1763</v>
      </c>
      <c r="L2206" s="266" t="str">
        <f t="shared" si="1258"/>
        <v>FREE</v>
      </c>
      <c r="M2206" s="267" t="str">
        <f t="shared" si="1259"/>
        <v>FREE</v>
      </c>
    </row>
    <row r="2207" spans="11:13" ht="16.149999999999999" customHeight="1" x14ac:dyDescent="0.25">
      <c r="K2207" s="95">
        <v>1764</v>
      </c>
      <c r="L2207" s="266" t="str">
        <f t="shared" si="1258"/>
        <v>FREE</v>
      </c>
      <c r="M2207" s="267" t="str">
        <f t="shared" si="1259"/>
        <v>FREE</v>
      </c>
    </row>
    <row r="2208" spans="11:13" ht="16.149999999999999" customHeight="1" x14ac:dyDescent="0.25">
      <c r="K2208" s="95">
        <v>1765</v>
      </c>
      <c r="L2208" s="266" t="str">
        <f t="shared" si="1258"/>
        <v>FREE</v>
      </c>
      <c r="M2208" s="267" t="str">
        <f t="shared" si="1259"/>
        <v>FREE</v>
      </c>
    </row>
    <row r="2209" spans="11:13" ht="16.149999999999999" customHeight="1" x14ac:dyDescent="0.25">
      <c r="K2209" s="95">
        <v>1766</v>
      </c>
      <c r="L2209" s="266" t="str">
        <f t="shared" si="1258"/>
        <v>FREE</v>
      </c>
      <c r="M2209" s="267" t="str">
        <f t="shared" si="1259"/>
        <v>FREE</v>
      </c>
    </row>
    <row r="2210" spans="11:13" ht="16.149999999999999" customHeight="1" x14ac:dyDescent="0.25">
      <c r="K2210" s="95">
        <v>1767</v>
      </c>
      <c r="L2210" s="266" t="str">
        <f t="shared" si="1258"/>
        <v>FREE</v>
      </c>
      <c r="M2210" s="267" t="str">
        <f t="shared" si="1259"/>
        <v>FREE</v>
      </c>
    </row>
    <row r="2211" spans="11:13" ht="16.149999999999999" customHeight="1" x14ac:dyDescent="0.25">
      <c r="K2211" s="95">
        <v>1768</v>
      </c>
      <c r="L2211" s="266" t="str">
        <f t="shared" si="1258"/>
        <v>FREE</v>
      </c>
      <c r="M2211" s="267" t="str">
        <f t="shared" si="1259"/>
        <v>FREE</v>
      </c>
    </row>
    <row r="2212" spans="11:13" ht="16.149999999999999" customHeight="1" x14ac:dyDescent="0.25">
      <c r="K2212" s="95">
        <v>1769</v>
      </c>
      <c r="L2212" s="266" t="str">
        <f t="shared" si="1258"/>
        <v>FREE</v>
      </c>
      <c r="M2212" s="267" t="str">
        <f t="shared" si="1259"/>
        <v>FREE</v>
      </c>
    </row>
    <row r="2213" spans="11:13" ht="16.149999999999999" customHeight="1" x14ac:dyDescent="0.25">
      <c r="K2213" s="95">
        <v>1770</v>
      </c>
      <c r="L2213" s="266" t="str">
        <f t="shared" si="1258"/>
        <v>FREE</v>
      </c>
      <c r="M2213" s="267" t="str">
        <f t="shared" si="1259"/>
        <v>FREE</v>
      </c>
    </row>
    <row r="2214" spans="11:13" ht="16.149999999999999" customHeight="1" x14ac:dyDescent="0.25">
      <c r="K2214" s="95">
        <v>1771</v>
      </c>
      <c r="L2214" s="266" t="str">
        <f t="shared" si="1258"/>
        <v>FREE</v>
      </c>
      <c r="M2214" s="267" t="str">
        <f t="shared" si="1259"/>
        <v>FREE</v>
      </c>
    </row>
    <row r="2215" spans="11:13" ht="16.149999999999999" customHeight="1" x14ac:dyDescent="0.25">
      <c r="K2215" s="95">
        <v>1772</v>
      </c>
      <c r="L2215" s="266" t="str">
        <f t="shared" si="1258"/>
        <v>FREE</v>
      </c>
      <c r="M2215" s="267" t="str">
        <f t="shared" si="1259"/>
        <v>FREE</v>
      </c>
    </row>
    <row r="2216" spans="11:13" ht="16.149999999999999" customHeight="1" x14ac:dyDescent="0.25">
      <c r="K2216" s="95">
        <v>1773</v>
      </c>
      <c r="L2216" s="266" t="str">
        <f t="shared" si="1258"/>
        <v>FREE</v>
      </c>
      <c r="M2216" s="267" t="str">
        <f t="shared" si="1259"/>
        <v>FREE</v>
      </c>
    </row>
    <row r="2217" spans="11:13" ht="16.149999999999999" customHeight="1" x14ac:dyDescent="0.25">
      <c r="K2217" s="95">
        <v>1774</v>
      </c>
      <c r="L2217" s="266" t="str">
        <f t="shared" si="1258"/>
        <v>FREE</v>
      </c>
      <c r="M2217" s="267" t="str">
        <f t="shared" si="1259"/>
        <v>FREE</v>
      </c>
    </row>
    <row r="2218" spans="11:13" ht="16.149999999999999" customHeight="1" x14ac:dyDescent="0.25">
      <c r="K2218" s="95">
        <v>1775</v>
      </c>
      <c r="L2218" s="266" t="str">
        <f t="shared" si="1258"/>
        <v>FREE</v>
      </c>
      <c r="M2218" s="267" t="str">
        <f t="shared" si="1259"/>
        <v>FREE</v>
      </c>
    </row>
    <row r="2219" spans="11:13" ht="16.149999999999999" customHeight="1" x14ac:dyDescent="0.25">
      <c r="K2219" s="95">
        <v>1776</v>
      </c>
      <c r="L2219" s="266" t="str">
        <f t="shared" si="1258"/>
        <v>FREE</v>
      </c>
      <c r="M2219" s="267" t="str">
        <f t="shared" si="1259"/>
        <v>FREE</v>
      </c>
    </row>
    <row r="2220" spans="11:13" ht="16.149999999999999" customHeight="1" x14ac:dyDescent="0.25">
      <c r="K2220" s="95">
        <v>1777</v>
      </c>
      <c r="L2220" s="266" t="str">
        <f t="shared" si="1258"/>
        <v>FREE</v>
      </c>
      <c r="M2220" s="267" t="str">
        <f t="shared" si="1259"/>
        <v>FREE</v>
      </c>
    </row>
    <row r="2221" spans="11:13" ht="16.149999999999999" customHeight="1" x14ac:dyDescent="0.25">
      <c r="K2221" s="95">
        <v>1778</v>
      </c>
      <c r="L2221" s="266" t="str">
        <f t="shared" si="1258"/>
        <v>FREE</v>
      </c>
      <c r="M2221" s="267" t="str">
        <f t="shared" si="1259"/>
        <v>FREE</v>
      </c>
    </row>
    <row r="2222" spans="11:13" ht="16.149999999999999" customHeight="1" x14ac:dyDescent="0.25">
      <c r="K2222" s="95">
        <v>1779</v>
      </c>
      <c r="L2222" s="266" t="str">
        <f t="shared" si="1258"/>
        <v>FREE</v>
      </c>
      <c r="M2222" s="267" t="str">
        <f t="shared" si="1259"/>
        <v>FREE</v>
      </c>
    </row>
    <row r="2223" spans="11:13" ht="16.149999999999999" customHeight="1" x14ac:dyDescent="0.25">
      <c r="K2223" s="95">
        <v>1780</v>
      </c>
      <c r="L2223" s="266" t="str">
        <f t="shared" si="1258"/>
        <v>FREE</v>
      </c>
      <c r="M2223" s="267" t="str">
        <f t="shared" si="1259"/>
        <v>FREE</v>
      </c>
    </row>
    <row r="2224" spans="11:13" ht="16.149999999999999" customHeight="1" x14ac:dyDescent="0.25">
      <c r="K2224" s="95">
        <v>1781</v>
      </c>
      <c r="L2224" s="266" t="str">
        <f t="shared" si="1258"/>
        <v>FREE</v>
      </c>
      <c r="M2224" s="267" t="str">
        <f t="shared" si="1259"/>
        <v>FREE</v>
      </c>
    </row>
    <row r="2225" spans="11:13" ht="16.149999999999999" customHeight="1" x14ac:dyDescent="0.25">
      <c r="K2225" s="95">
        <v>1782</v>
      </c>
      <c r="L2225" s="266" t="str">
        <f t="shared" si="1258"/>
        <v>FREE</v>
      </c>
      <c r="M2225" s="267" t="str">
        <f t="shared" si="1259"/>
        <v>FREE</v>
      </c>
    </row>
    <row r="2226" spans="11:13" ht="16.149999999999999" customHeight="1" x14ac:dyDescent="0.25">
      <c r="K2226" s="95">
        <v>1783</v>
      </c>
      <c r="L2226" s="266" t="str">
        <f t="shared" si="1258"/>
        <v>FREE</v>
      </c>
      <c r="M2226" s="267" t="str">
        <f t="shared" si="1259"/>
        <v>FREE</v>
      </c>
    </row>
    <row r="2227" spans="11:13" ht="16.149999999999999" customHeight="1" x14ac:dyDescent="0.25">
      <c r="K2227" s="95">
        <v>1784</v>
      </c>
      <c r="L2227" s="266" t="str">
        <f t="shared" si="1258"/>
        <v>FREE</v>
      </c>
      <c r="M2227" s="267" t="str">
        <f t="shared" si="1259"/>
        <v>FREE</v>
      </c>
    </row>
    <row r="2228" spans="11:13" ht="16.149999999999999" customHeight="1" x14ac:dyDescent="0.25">
      <c r="K2228" s="95">
        <v>1785</v>
      </c>
      <c r="L2228" s="266" t="str">
        <f t="shared" si="1258"/>
        <v>FREE</v>
      </c>
      <c r="M2228" s="267" t="str">
        <f t="shared" si="1259"/>
        <v>FREE</v>
      </c>
    </row>
    <row r="2229" spans="11:13" ht="16.149999999999999" customHeight="1" x14ac:dyDescent="0.25">
      <c r="K2229" s="95">
        <v>1786</v>
      </c>
      <c r="L2229" s="266" t="str">
        <f t="shared" si="1258"/>
        <v>FREE</v>
      </c>
      <c r="M2229" s="267" t="str">
        <f t="shared" si="1259"/>
        <v>FREE</v>
      </c>
    </row>
    <row r="2230" spans="11:13" ht="16.149999999999999" customHeight="1" x14ac:dyDescent="0.25">
      <c r="K2230" s="95">
        <v>1787</v>
      </c>
      <c r="L2230" s="266" t="str">
        <f t="shared" si="1258"/>
        <v>FREE</v>
      </c>
      <c r="M2230" s="267" t="str">
        <f t="shared" si="1259"/>
        <v>FREE</v>
      </c>
    </row>
    <row r="2231" spans="11:13" ht="16.149999999999999" customHeight="1" x14ac:dyDescent="0.25">
      <c r="K2231" s="95">
        <v>1788</v>
      </c>
      <c r="L2231" s="266" t="str">
        <f t="shared" si="1258"/>
        <v>FREE</v>
      </c>
      <c r="M2231" s="267" t="str">
        <f t="shared" si="1259"/>
        <v>FREE</v>
      </c>
    </row>
    <row r="2232" spans="11:13" ht="16.149999999999999" customHeight="1" x14ac:dyDescent="0.25">
      <c r="K2232" s="95">
        <v>1789</v>
      </c>
      <c r="L2232" s="266" t="str">
        <f t="shared" si="1258"/>
        <v>FREE</v>
      </c>
      <c r="M2232" s="267" t="str">
        <f t="shared" si="1259"/>
        <v>FREE</v>
      </c>
    </row>
    <row r="2233" spans="11:13" ht="16.149999999999999" customHeight="1" x14ac:dyDescent="0.25">
      <c r="K2233" s="95">
        <v>1790</v>
      </c>
      <c r="L2233" s="266" t="str">
        <f t="shared" si="1258"/>
        <v>FREE</v>
      </c>
      <c r="M2233" s="267" t="str">
        <f t="shared" si="1259"/>
        <v>FREE</v>
      </c>
    </row>
    <row r="2234" spans="11:13" ht="16.149999999999999" customHeight="1" x14ac:dyDescent="0.25">
      <c r="K2234" s="95">
        <v>1791</v>
      </c>
      <c r="L2234" s="266" t="str">
        <f t="shared" si="1258"/>
        <v>FREE</v>
      </c>
      <c r="M2234" s="267" t="str">
        <f t="shared" si="1259"/>
        <v>FREE</v>
      </c>
    </row>
    <row r="2235" spans="11:13" ht="16.149999999999999" customHeight="1" x14ac:dyDescent="0.25">
      <c r="K2235" s="95">
        <v>1792</v>
      </c>
      <c r="L2235" s="266" t="str">
        <f t="shared" si="1258"/>
        <v>FREE</v>
      </c>
      <c r="M2235" s="267" t="str">
        <f t="shared" si="1259"/>
        <v>FREE</v>
      </c>
    </row>
    <row r="2236" spans="11:13" ht="16.149999999999999" customHeight="1" x14ac:dyDescent="0.25">
      <c r="K2236" s="95">
        <v>1793</v>
      </c>
      <c r="L2236" s="266" t="str">
        <f t="shared" si="1258"/>
        <v>FREE</v>
      </c>
      <c r="M2236" s="267" t="str">
        <f t="shared" si="1259"/>
        <v>FREE</v>
      </c>
    </row>
    <row r="2237" spans="11:13" ht="16.149999999999999" customHeight="1" x14ac:dyDescent="0.25">
      <c r="K2237" s="95">
        <v>1794</v>
      </c>
      <c r="L2237" s="266" t="str">
        <f t="shared" si="1258"/>
        <v>FREE</v>
      </c>
      <c r="M2237" s="267" t="str">
        <f t="shared" si="1259"/>
        <v>FREE</v>
      </c>
    </row>
    <row r="2238" spans="11:13" ht="16.149999999999999" customHeight="1" x14ac:dyDescent="0.25">
      <c r="K2238" s="95">
        <v>1795</v>
      </c>
      <c r="L2238" s="266" t="str">
        <f t="shared" si="1258"/>
        <v>FREE</v>
      </c>
      <c r="M2238" s="267" t="str">
        <f t="shared" si="1259"/>
        <v>FREE</v>
      </c>
    </row>
    <row r="2239" spans="11:13" ht="16.149999999999999" customHeight="1" x14ac:dyDescent="0.25">
      <c r="K2239" s="95">
        <v>1796</v>
      </c>
      <c r="L2239" s="266" t="str">
        <f t="shared" si="1258"/>
        <v>FREE</v>
      </c>
      <c r="M2239" s="267" t="str">
        <f t="shared" si="1259"/>
        <v>FREE</v>
      </c>
    </row>
    <row r="2240" spans="11:13" ht="16.149999999999999" customHeight="1" x14ac:dyDescent="0.25">
      <c r="K2240" s="95">
        <v>1797</v>
      </c>
      <c r="L2240" s="266" t="str">
        <f t="shared" si="1258"/>
        <v>FREE</v>
      </c>
      <c r="M2240" s="267" t="str">
        <f t="shared" si="1259"/>
        <v>FREE</v>
      </c>
    </row>
    <row r="2241" spans="11:13" ht="16.149999999999999" customHeight="1" x14ac:dyDescent="0.25">
      <c r="K2241" s="95">
        <v>1798</v>
      </c>
      <c r="L2241" s="266" t="str">
        <f t="shared" si="1258"/>
        <v>FREE</v>
      </c>
      <c r="M2241" s="267" t="str">
        <f t="shared" si="1259"/>
        <v>FREE</v>
      </c>
    </row>
    <row r="2242" spans="11:13" ht="16.149999999999999" customHeight="1" x14ac:dyDescent="0.25">
      <c r="K2242" s="95">
        <v>1799</v>
      </c>
      <c r="L2242" s="266" t="str">
        <f t="shared" si="1258"/>
        <v>FREE</v>
      </c>
      <c r="M2242" s="267" t="str">
        <f t="shared" si="1259"/>
        <v>FREE</v>
      </c>
    </row>
    <row r="2243" spans="11:13" ht="16.149999999999999" customHeight="1" x14ac:dyDescent="0.25">
      <c r="K2243" s="95">
        <v>1800</v>
      </c>
      <c r="L2243" s="266" t="str">
        <f t="shared" si="1258"/>
        <v>FREE</v>
      </c>
      <c r="M2243" s="267" t="str">
        <f t="shared" si="1259"/>
        <v>FREE</v>
      </c>
    </row>
    <row r="2244" spans="11:13" ht="16.149999999999999" customHeight="1" x14ac:dyDescent="0.25">
      <c r="K2244" s="95">
        <v>1801</v>
      </c>
      <c r="L2244" s="266" t="str">
        <f t="shared" si="1258"/>
        <v>FREE</v>
      </c>
      <c r="M2244" s="267" t="str">
        <f t="shared" si="1259"/>
        <v>FREE</v>
      </c>
    </row>
    <row r="2245" spans="11:13" ht="16.149999999999999" customHeight="1" x14ac:dyDescent="0.25">
      <c r="K2245" s="95">
        <v>1802</v>
      </c>
      <c r="L2245" s="266" t="str">
        <f t="shared" si="1258"/>
        <v>FREE</v>
      </c>
      <c r="M2245" s="267" t="str">
        <f t="shared" si="1259"/>
        <v>FREE</v>
      </c>
    </row>
    <row r="2246" spans="11:13" ht="16.149999999999999" customHeight="1" x14ac:dyDescent="0.25">
      <c r="K2246" s="95">
        <v>1803</v>
      </c>
      <c r="L2246" s="266" t="str">
        <f t="shared" si="1258"/>
        <v>FREE</v>
      </c>
      <c r="M2246" s="267" t="str">
        <f t="shared" si="1259"/>
        <v>FREE</v>
      </c>
    </row>
    <row r="2247" spans="11:13" ht="16.149999999999999" customHeight="1" x14ac:dyDescent="0.25">
      <c r="K2247" s="95">
        <v>1804</v>
      </c>
      <c r="L2247" s="266" t="str">
        <f t="shared" si="1258"/>
        <v>FREE</v>
      </c>
      <c r="M2247" s="267" t="str">
        <f t="shared" si="1259"/>
        <v>FREE</v>
      </c>
    </row>
    <row r="2248" spans="11:13" ht="16.149999999999999" customHeight="1" x14ac:dyDescent="0.25">
      <c r="K2248" s="95">
        <v>1805</v>
      </c>
      <c r="L2248" s="266" t="str">
        <f t="shared" si="1258"/>
        <v>FREE</v>
      </c>
      <c r="M2248" s="267" t="str">
        <f t="shared" si="1259"/>
        <v>FREE</v>
      </c>
    </row>
    <row r="2249" spans="11:13" ht="16.149999999999999" customHeight="1" x14ac:dyDescent="0.25">
      <c r="K2249" s="95">
        <v>1806</v>
      </c>
      <c r="L2249" s="266" t="str">
        <f t="shared" si="1258"/>
        <v>FREE</v>
      </c>
      <c r="M2249" s="267" t="str">
        <f t="shared" si="1259"/>
        <v>FREE</v>
      </c>
    </row>
    <row r="2250" spans="11:13" ht="16.149999999999999" customHeight="1" x14ac:dyDescent="0.25">
      <c r="K2250" s="95">
        <v>1807</v>
      </c>
      <c r="L2250" s="266" t="str">
        <f t="shared" si="1258"/>
        <v>FREE</v>
      </c>
      <c r="M2250" s="267" t="str">
        <f t="shared" si="1259"/>
        <v>FREE</v>
      </c>
    </row>
    <row r="2251" spans="11:13" ht="16.149999999999999" customHeight="1" x14ac:dyDescent="0.25">
      <c r="K2251" s="95">
        <v>1808</v>
      </c>
      <c r="L2251" s="266" t="str">
        <f t="shared" ref="L2251:L2314" si="1260">IFERROR(VLOOKUP(K2251,$L$3:$L$841,1,FALSE),"FREE")</f>
        <v>FREE</v>
      </c>
      <c r="M2251" s="267" t="str">
        <f t="shared" ref="M2251:M2314" si="1261">IFERROR(VLOOKUP(K2251,$J$3:$K$841,2,FALSE),"FREE")</f>
        <v>FREE</v>
      </c>
    </row>
    <row r="2252" spans="11:13" ht="16.149999999999999" customHeight="1" x14ac:dyDescent="0.25">
      <c r="K2252" s="95">
        <v>1809</v>
      </c>
      <c r="L2252" s="266" t="str">
        <f t="shared" si="1260"/>
        <v>FREE</v>
      </c>
      <c r="M2252" s="267" t="str">
        <f t="shared" si="1261"/>
        <v>FREE</v>
      </c>
    </row>
    <row r="2253" spans="11:13" ht="16.149999999999999" customHeight="1" x14ac:dyDescent="0.25">
      <c r="K2253" s="95">
        <v>1810</v>
      </c>
      <c r="L2253" s="266" t="str">
        <f t="shared" si="1260"/>
        <v>FREE</v>
      </c>
      <c r="M2253" s="267" t="str">
        <f t="shared" si="1261"/>
        <v>FREE</v>
      </c>
    </row>
    <row r="2254" spans="11:13" ht="16.149999999999999" customHeight="1" x14ac:dyDescent="0.25">
      <c r="K2254" s="95">
        <v>1811</v>
      </c>
      <c r="L2254" s="266" t="str">
        <f t="shared" si="1260"/>
        <v>FREE</v>
      </c>
      <c r="M2254" s="267" t="str">
        <f t="shared" si="1261"/>
        <v>FREE</v>
      </c>
    </row>
    <row r="2255" spans="11:13" ht="16.149999999999999" customHeight="1" x14ac:dyDescent="0.25">
      <c r="K2255" s="95">
        <v>1812</v>
      </c>
      <c r="L2255" s="266" t="str">
        <f t="shared" si="1260"/>
        <v>FREE</v>
      </c>
      <c r="M2255" s="267" t="str">
        <f t="shared" si="1261"/>
        <v>FREE</v>
      </c>
    </row>
    <row r="2256" spans="11:13" ht="16.149999999999999" customHeight="1" x14ac:dyDescent="0.25">
      <c r="K2256" s="95">
        <v>1813</v>
      </c>
      <c r="L2256" s="266" t="str">
        <f t="shared" si="1260"/>
        <v>FREE</v>
      </c>
      <c r="M2256" s="267" t="str">
        <f t="shared" si="1261"/>
        <v>FREE</v>
      </c>
    </row>
    <row r="2257" spans="11:13" ht="16.149999999999999" customHeight="1" x14ac:dyDescent="0.25">
      <c r="K2257" s="95">
        <v>1814</v>
      </c>
      <c r="L2257" s="266" t="str">
        <f t="shared" si="1260"/>
        <v>FREE</v>
      </c>
      <c r="M2257" s="267" t="str">
        <f t="shared" si="1261"/>
        <v>FREE</v>
      </c>
    </row>
    <row r="2258" spans="11:13" ht="16.149999999999999" customHeight="1" x14ac:dyDescent="0.25">
      <c r="K2258" s="95">
        <v>1815</v>
      </c>
      <c r="L2258" s="266" t="str">
        <f t="shared" si="1260"/>
        <v>FREE</v>
      </c>
      <c r="M2258" s="267" t="str">
        <f t="shared" si="1261"/>
        <v>FREE</v>
      </c>
    </row>
    <row r="2259" spans="11:13" ht="16.149999999999999" customHeight="1" x14ac:dyDescent="0.25">
      <c r="K2259" s="95">
        <v>1816</v>
      </c>
      <c r="L2259" s="266" t="str">
        <f t="shared" si="1260"/>
        <v>FREE</v>
      </c>
      <c r="M2259" s="267" t="str">
        <f t="shared" si="1261"/>
        <v>FREE</v>
      </c>
    </row>
    <row r="2260" spans="11:13" ht="16.149999999999999" customHeight="1" x14ac:dyDescent="0.25">
      <c r="K2260" s="95">
        <v>1817</v>
      </c>
      <c r="L2260" s="266" t="str">
        <f t="shared" si="1260"/>
        <v>FREE</v>
      </c>
      <c r="M2260" s="267" t="str">
        <f t="shared" si="1261"/>
        <v>FREE</v>
      </c>
    </row>
    <row r="2261" spans="11:13" ht="16.149999999999999" customHeight="1" x14ac:dyDescent="0.25">
      <c r="K2261" s="95">
        <v>1818</v>
      </c>
      <c r="L2261" s="266" t="str">
        <f t="shared" si="1260"/>
        <v>FREE</v>
      </c>
      <c r="M2261" s="267" t="str">
        <f t="shared" si="1261"/>
        <v>FREE</v>
      </c>
    </row>
    <row r="2262" spans="11:13" ht="16.149999999999999" customHeight="1" x14ac:dyDescent="0.25">
      <c r="K2262" s="95">
        <v>1819</v>
      </c>
      <c r="L2262" s="266" t="str">
        <f t="shared" si="1260"/>
        <v>FREE</v>
      </c>
      <c r="M2262" s="267" t="str">
        <f t="shared" si="1261"/>
        <v>FREE</v>
      </c>
    </row>
    <row r="2263" spans="11:13" ht="16.149999999999999" customHeight="1" x14ac:dyDescent="0.25">
      <c r="K2263" s="95">
        <v>1820</v>
      </c>
      <c r="L2263" s="266" t="str">
        <f t="shared" si="1260"/>
        <v>FREE</v>
      </c>
      <c r="M2263" s="267" t="str">
        <f t="shared" si="1261"/>
        <v>FREE</v>
      </c>
    </row>
    <row r="2264" spans="11:13" ht="16.149999999999999" customHeight="1" x14ac:dyDescent="0.25">
      <c r="K2264" s="95">
        <v>1821</v>
      </c>
      <c r="L2264" s="266" t="str">
        <f t="shared" si="1260"/>
        <v>FREE</v>
      </c>
      <c r="M2264" s="267" t="str">
        <f t="shared" si="1261"/>
        <v>FREE</v>
      </c>
    </row>
    <row r="2265" spans="11:13" ht="16.149999999999999" customHeight="1" x14ac:dyDescent="0.25">
      <c r="K2265" s="95">
        <v>1822</v>
      </c>
      <c r="L2265" s="266" t="str">
        <f t="shared" si="1260"/>
        <v>FREE</v>
      </c>
      <c r="M2265" s="267" t="str">
        <f t="shared" si="1261"/>
        <v>FREE</v>
      </c>
    </row>
    <row r="2266" spans="11:13" ht="16.149999999999999" customHeight="1" x14ac:dyDescent="0.25">
      <c r="K2266" s="95">
        <v>1823</v>
      </c>
      <c r="L2266" s="266" t="str">
        <f t="shared" si="1260"/>
        <v>FREE</v>
      </c>
      <c r="M2266" s="267" t="str">
        <f t="shared" si="1261"/>
        <v>FREE</v>
      </c>
    </row>
    <row r="2267" spans="11:13" ht="16.149999999999999" customHeight="1" x14ac:dyDescent="0.25">
      <c r="K2267" s="95">
        <v>1824</v>
      </c>
      <c r="L2267" s="266" t="str">
        <f t="shared" si="1260"/>
        <v>FREE</v>
      </c>
      <c r="M2267" s="267" t="str">
        <f t="shared" si="1261"/>
        <v>FREE</v>
      </c>
    </row>
    <row r="2268" spans="11:13" ht="16.149999999999999" customHeight="1" x14ac:dyDescent="0.25">
      <c r="K2268" s="95">
        <v>1825</v>
      </c>
      <c r="L2268" s="266" t="str">
        <f t="shared" si="1260"/>
        <v>FREE</v>
      </c>
      <c r="M2268" s="267" t="str">
        <f t="shared" si="1261"/>
        <v>FREE</v>
      </c>
    </row>
    <row r="2269" spans="11:13" ht="16.149999999999999" customHeight="1" x14ac:dyDescent="0.25">
      <c r="K2269" s="95">
        <v>1826</v>
      </c>
      <c r="L2269" s="266" t="str">
        <f t="shared" si="1260"/>
        <v>FREE</v>
      </c>
      <c r="M2269" s="267" t="str">
        <f t="shared" si="1261"/>
        <v>FREE</v>
      </c>
    </row>
    <row r="2270" spans="11:13" ht="16.149999999999999" customHeight="1" x14ac:dyDescent="0.25">
      <c r="K2270" s="95">
        <v>1827</v>
      </c>
      <c r="L2270" s="266" t="str">
        <f t="shared" si="1260"/>
        <v>FREE</v>
      </c>
      <c r="M2270" s="267" t="str">
        <f t="shared" si="1261"/>
        <v>FREE</v>
      </c>
    </row>
    <row r="2271" spans="11:13" ht="16.149999999999999" customHeight="1" x14ac:dyDescent="0.25">
      <c r="K2271" s="95">
        <v>1828</v>
      </c>
      <c r="L2271" s="266" t="str">
        <f t="shared" si="1260"/>
        <v>FREE</v>
      </c>
      <c r="M2271" s="267" t="str">
        <f t="shared" si="1261"/>
        <v>FREE</v>
      </c>
    </row>
    <row r="2272" spans="11:13" ht="16.149999999999999" customHeight="1" x14ac:dyDescent="0.25">
      <c r="K2272" s="95">
        <v>1829</v>
      </c>
      <c r="L2272" s="266" t="str">
        <f t="shared" si="1260"/>
        <v>FREE</v>
      </c>
      <c r="M2272" s="267" t="str">
        <f t="shared" si="1261"/>
        <v>FREE</v>
      </c>
    </row>
    <row r="2273" spans="11:13" ht="16.149999999999999" customHeight="1" x14ac:dyDescent="0.25">
      <c r="K2273" s="95">
        <v>1830</v>
      </c>
      <c r="L2273" s="266" t="str">
        <f t="shared" si="1260"/>
        <v>FREE</v>
      </c>
      <c r="M2273" s="267" t="str">
        <f t="shared" si="1261"/>
        <v>FREE</v>
      </c>
    </row>
    <row r="2274" spans="11:13" ht="16.149999999999999" customHeight="1" x14ac:dyDescent="0.25">
      <c r="K2274" s="95">
        <v>1831</v>
      </c>
      <c r="L2274" s="266" t="str">
        <f t="shared" si="1260"/>
        <v>FREE</v>
      </c>
      <c r="M2274" s="267" t="str">
        <f t="shared" si="1261"/>
        <v>FREE</v>
      </c>
    </row>
    <row r="2275" spans="11:13" ht="16.149999999999999" customHeight="1" x14ac:dyDescent="0.25">
      <c r="K2275" s="95">
        <v>1832</v>
      </c>
      <c r="L2275" s="266" t="str">
        <f t="shared" si="1260"/>
        <v>FREE</v>
      </c>
      <c r="M2275" s="267" t="str">
        <f t="shared" si="1261"/>
        <v>FREE</v>
      </c>
    </row>
    <row r="2276" spans="11:13" ht="16.149999999999999" customHeight="1" x14ac:dyDescent="0.25">
      <c r="K2276" s="95">
        <v>1833</v>
      </c>
      <c r="L2276" s="266" t="str">
        <f t="shared" si="1260"/>
        <v>FREE</v>
      </c>
      <c r="M2276" s="267" t="str">
        <f t="shared" si="1261"/>
        <v>FREE</v>
      </c>
    </row>
    <row r="2277" spans="11:13" ht="16.149999999999999" customHeight="1" x14ac:dyDescent="0.25">
      <c r="K2277" s="95">
        <v>1834</v>
      </c>
      <c r="L2277" s="266" t="str">
        <f t="shared" si="1260"/>
        <v>FREE</v>
      </c>
      <c r="M2277" s="267" t="str">
        <f t="shared" si="1261"/>
        <v>FREE</v>
      </c>
    </row>
    <row r="2278" spans="11:13" ht="16.149999999999999" customHeight="1" x14ac:dyDescent="0.25">
      <c r="K2278" s="95">
        <v>1835</v>
      </c>
      <c r="L2278" s="266" t="str">
        <f t="shared" si="1260"/>
        <v>FREE</v>
      </c>
      <c r="M2278" s="267" t="str">
        <f t="shared" si="1261"/>
        <v>FREE</v>
      </c>
    </row>
    <row r="2279" spans="11:13" ht="16.149999999999999" customHeight="1" x14ac:dyDescent="0.25">
      <c r="K2279" s="95">
        <v>1836</v>
      </c>
      <c r="L2279" s="266" t="str">
        <f t="shared" si="1260"/>
        <v>FREE</v>
      </c>
      <c r="M2279" s="267" t="str">
        <f t="shared" si="1261"/>
        <v>FREE</v>
      </c>
    </row>
    <row r="2280" spans="11:13" ht="16.149999999999999" customHeight="1" x14ac:dyDescent="0.25">
      <c r="K2280" s="95">
        <v>1837</v>
      </c>
      <c r="L2280" s="266" t="str">
        <f t="shared" si="1260"/>
        <v>FREE</v>
      </c>
      <c r="M2280" s="267" t="str">
        <f t="shared" si="1261"/>
        <v>FREE</v>
      </c>
    </row>
    <row r="2281" spans="11:13" ht="16.149999999999999" customHeight="1" x14ac:dyDescent="0.25">
      <c r="K2281" s="95">
        <v>1838</v>
      </c>
      <c r="L2281" s="266" t="str">
        <f t="shared" si="1260"/>
        <v>FREE</v>
      </c>
      <c r="M2281" s="267" t="str">
        <f t="shared" si="1261"/>
        <v>FREE</v>
      </c>
    </row>
    <row r="2282" spans="11:13" ht="16.149999999999999" customHeight="1" x14ac:dyDescent="0.25">
      <c r="K2282" s="95">
        <v>1839</v>
      </c>
      <c r="L2282" s="266" t="str">
        <f t="shared" si="1260"/>
        <v>FREE</v>
      </c>
      <c r="M2282" s="267" t="str">
        <f t="shared" si="1261"/>
        <v>FREE</v>
      </c>
    </row>
    <row r="2283" spans="11:13" ht="16.149999999999999" customHeight="1" x14ac:dyDescent="0.25">
      <c r="K2283" s="95">
        <v>1840</v>
      </c>
      <c r="L2283" s="266" t="str">
        <f t="shared" si="1260"/>
        <v>FREE</v>
      </c>
      <c r="M2283" s="267" t="str">
        <f t="shared" si="1261"/>
        <v>FREE</v>
      </c>
    </row>
    <row r="2284" spans="11:13" ht="16.149999999999999" customHeight="1" x14ac:dyDescent="0.25">
      <c r="K2284" s="95">
        <v>1841</v>
      </c>
      <c r="L2284" s="266" t="str">
        <f t="shared" si="1260"/>
        <v>FREE</v>
      </c>
      <c r="M2284" s="267" t="str">
        <f t="shared" si="1261"/>
        <v>FREE</v>
      </c>
    </row>
    <row r="2285" spans="11:13" ht="16.149999999999999" customHeight="1" x14ac:dyDescent="0.25">
      <c r="K2285" s="95">
        <v>1842</v>
      </c>
      <c r="L2285" s="266" t="str">
        <f t="shared" si="1260"/>
        <v>FREE</v>
      </c>
      <c r="M2285" s="267" t="str">
        <f t="shared" si="1261"/>
        <v>FREE</v>
      </c>
    </row>
    <row r="2286" spans="11:13" ht="16.149999999999999" customHeight="1" x14ac:dyDescent="0.25">
      <c r="K2286" s="95">
        <v>1843</v>
      </c>
      <c r="L2286" s="266" t="str">
        <f t="shared" si="1260"/>
        <v>FREE</v>
      </c>
      <c r="M2286" s="267" t="str">
        <f t="shared" si="1261"/>
        <v>FREE</v>
      </c>
    </row>
    <row r="2287" spans="11:13" ht="16.149999999999999" customHeight="1" x14ac:dyDescent="0.25">
      <c r="K2287" s="95">
        <v>1844</v>
      </c>
      <c r="L2287" s="266" t="str">
        <f t="shared" si="1260"/>
        <v>FREE</v>
      </c>
      <c r="M2287" s="267" t="str">
        <f t="shared" si="1261"/>
        <v>FREE</v>
      </c>
    </row>
    <row r="2288" spans="11:13" ht="16.149999999999999" customHeight="1" x14ac:dyDescent="0.25">
      <c r="K2288" s="95">
        <v>1845</v>
      </c>
      <c r="L2288" s="266" t="str">
        <f t="shared" si="1260"/>
        <v>FREE</v>
      </c>
      <c r="M2288" s="267" t="str">
        <f t="shared" si="1261"/>
        <v>FREE</v>
      </c>
    </row>
    <row r="2289" spans="11:13" ht="16.149999999999999" customHeight="1" x14ac:dyDescent="0.25">
      <c r="K2289" s="95">
        <v>1846</v>
      </c>
      <c r="L2289" s="266" t="str">
        <f t="shared" si="1260"/>
        <v>FREE</v>
      </c>
      <c r="M2289" s="267" t="str">
        <f t="shared" si="1261"/>
        <v>FREE</v>
      </c>
    </row>
    <row r="2290" spans="11:13" ht="16.149999999999999" customHeight="1" x14ac:dyDescent="0.25">
      <c r="K2290" s="95">
        <v>1847</v>
      </c>
      <c r="L2290" s="266" t="str">
        <f t="shared" si="1260"/>
        <v>FREE</v>
      </c>
      <c r="M2290" s="267" t="str">
        <f t="shared" si="1261"/>
        <v>FREE</v>
      </c>
    </row>
    <row r="2291" spans="11:13" ht="16.149999999999999" customHeight="1" x14ac:dyDescent="0.25">
      <c r="K2291" s="95">
        <v>1848</v>
      </c>
      <c r="L2291" s="266" t="str">
        <f t="shared" si="1260"/>
        <v>FREE</v>
      </c>
      <c r="M2291" s="267" t="str">
        <f t="shared" si="1261"/>
        <v>FREE</v>
      </c>
    </row>
    <row r="2292" spans="11:13" ht="16.149999999999999" customHeight="1" x14ac:dyDescent="0.25">
      <c r="K2292" s="95">
        <v>1849</v>
      </c>
      <c r="L2292" s="266" t="str">
        <f t="shared" si="1260"/>
        <v>FREE</v>
      </c>
      <c r="M2292" s="267" t="str">
        <f t="shared" si="1261"/>
        <v>FREE</v>
      </c>
    </row>
    <row r="2293" spans="11:13" ht="16.149999999999999" customHeight="1" x14ac:dyDescent="0.25">
      <c r="K2293" s="95">
        <v>1850</v>
      </c>
      <c r="L2293" s="266" t="str">
        <f t="shared" si="1260"/>
        <v>FREE</v>
      </c>
      <c r="M2293" s="267" t="str">
        <f t="shared" si="1261"/>
        <v>FREE</v>
      </c>
    </row>
    <row r="2294" spans="11:13" ht="16.149999999999999" customHeight="1" x14ac:dyDescent="0.25">
      <c r="K2294" s="95">
        <v>1851</v>
      </c>
      <c r="L2294" s="266" t="str">
        <f t="shared" si="1260"/>
        <v>FREE</v>
      </c>
      <c r="M2294" s="267" t="str">
        <f t="shared" si="1261"/>
        <v>FREE</v>
      </c>
    </row>
    <row r="2295" spans="11:13" ht="16.149999999999999" customHeight="1" x14ac:dyDescent="0.25">
      <c r="K2295" s="95">
        <v>1852</v>
      </c>
      <c r="L2295" s="266" t="str">
        <f t="shared" si="1260"/>
        <v>FREE</v>
      </c>
      <c r="M2295" s="267" t="str">
        <f t="shared" si="1261"/>
        <v>FREE</v>
      </c>
    </row>
    <row r="2296" spans="11:13" ht="16.149999999999999" customHeight="1" x14ac:dyDescent="0.25">
      <c r="K2296" s="95">
        <v>1853</v>
      </c>
      <c r="L2296" s="266" t="str">
        <f t="shared" si="1260"/>
        <v>FREE</v>
      </c>
      <c r="M2296" s="267" t="str">
        <f t="shared" si="1261"/>
        <v>FREE</v>
      </c>
    </row>
    <row r="2297" spans="11:13" ht="16.149999999999999" customHeight="1" x14ac:dyDescent="0.25">
      <c r="K2297" s="95">
        <v>1854</v>
      </c>
      <c r="L2297" s="266" t="str">
        <f t="shared" si="1260"/>
        <v>FREE</v>
      </c>
      <c r="M2297" s="267" t="str">
        <f t="shared" si="1261"/>
        <v>FREE</v>
      </c>
    </row>
    <row r="2298" spans="11:13" ht="16.149999999999999" customHeight="1" x14ac:dyDescent="0.25">
      <c r="K2298" s="95">
        <v>1855</v>
      </c>
      <c r="L2298" s="266" t="str">
        <f t="shared" si="1260"/>
        <v>FREE</v>
      </c>
      <c r="M2298" s="267" t="str">
        <f t="shared" si="1261"/>
        <v>FREE</v>
      </c>
    </row>
    <row r="2299" spans="11:13" ht="16.149999999999999" customHeight="1" x14ac:dyDescent="0.25">
      <c r="K2299" s="95">
        <v>1856</v>
      </c>
      <c r="L2299" s="266" t="str">
        <f t="shared" si="1260"/>
        <v>FREE</v>
      </c>
      <c r="M2299" s="267" t="str">
        <f t="shared" si="1261"/>
        <v>FREE</v>
      </c>
    </row>
    <row r="2300" spans="11:13" ht="16.149999999999999" customHeight="1" x14ac:dyDescent="0.25">
      <c r="K2300" s="95">
        <v>1857</v>
      </c>
      <c r="L2300" s="266" t="str">
        <f t="shared" si="1260"/>
        <v>FREE</v>
      </c>
      <c r="M2300" s="267" t="str">
        <f t="shared" si="1261"/>
        <v>FREE</v>
      </c>
    </row>
    <row r="2301" spans="11:13" ht="16.149999999999999" customHeight="1" x14ac:dyDescent="0.25">
      <c r="K2301" s="95">
        <v>1858</v>
      </c>
      <c r="L2301" s="266" t="str">
        <f t="shared" si="1260"/>
        <v>FREE</v>
      </c>
      <c r="M2301" s="267" t="str">
        <f t="shared" si="1261"/>
        <v>FREE</v>
      </c>
    </row>
    <row r="2302" spans="11:13" ht="16.149999999999999" customHeight="1" x14ac:dyDescent="0.25">
      <c r="K2302" s="95">
        <v>1859</v>
      </c>
      <c r="L2302" s="266" t="str">
        <f t="shared" si="1260"/>
        <v>FREE</v>
      </c>
      <c r="M2302" s="267" t="str">
        <f t="shared" si="1261"/>
        <v>FREE</v>
      </c>
    </row>
    <row r="2303" spans="11:13" ht="16.149999999999999" customHeight="1" x14ac:dyDescent="0.25">
      <c r="K2303" s="95">
        <v>1860</v>
      </c>
      <c r="L2303" s="266" t="str">
        <f t="shared" si="1260"/>
        <v>FREE</v>
      </c>
      <c r="M2303" s="267" t="str">
        <f t="shared" si="1261"/>
        <v>FREE</v>
      </c>
    </row>
    <row r="2304" spans="11:13" ht="16.149999999999999" customHeight="1" x14ac:dyDescent="0.25">
      <c r="K2304" s="95">
        <v>1861</v>
      </c>
      <c r="L2304" s="266" t="str">
        <f t="shared" si="1260"/>
        <v>FREE</v>
      </c>
      <c r="M2304" s="267" t="str">
        <f t="shared" si="1261"/>
        <v>FREE</v>
      </c>
    </row>
    <row r="2305" spans="11:13" ht="16.149999999999999" customHeight="1" x14ac:dyDescent="0.25">
      <c r="K2305" s="95">
        <v>1862</v>
      </c>
      <c r="L2305" s="266" t="str">
        <f t="shared" si="1260"/>
        <v>FREE</v>
      </c>
      <c r="M2305" s="267" t="str">
        <f t="shared" si="1261"/>
        <v>FREE</v>
      </c>
    </row>
    <row r="2306" spans="11:13" ht="16.149999999999999" customHeight="1" x14ac:dyDescent="0.25">
      <c r="K2306" s="95">
        <v>1863</v>
      </c>
      <c r="L2306" s="266" t="str">
        <f t="shared" si="1260"/>
        <v>FREE</v>
      </c>
      <c r="M2306" s="267" t="str">
        <f t="shared" si="1261"/>
        <v>FREE</v>
      </c>
    </row>
    <row r="2307" spans="11:13" ht="16.149999999999999" customHeight="1" x14ac:dyDescent="0.25">
      <c r="K2307" s="95">
        <v>1864</v>
      </c>
      <c r="L2307" s="266" t="str">
        <f t="shared" si="1260"/>
        <v>FREE</v>
      </c>
      <c r="M2307" s="267" t="str">
        <f t="shared" si="1261"/>
        <v>FREE</v>
      </c>
    </row>
    <row r="2308" spans="11:13" ht="16.149999999999999" customHeight="1" x14ac:dyDescent="0.25">
      <c r="K2308" s="95">
        <v>1865</v>
      </c>
      <c r="L2308" s="266" t="str">
        <f t="shared" si="1260"/>
        <v>FREE</v>
      </c>
      <c r="M2308" s="267" t="str">
        <f t="shared" si="1261"/>
        <v>FREE</v>
      </c>
    </row>
    <row r="2309" spans="11:13" ht="16.149999999999999" customHeight="1" x14ac:dyDescent="0.25">
      <c r="K2309" s="95">
        <v>1866</v>
      </c>
      <c r="L2309" s="266" t="str">
        <f t="shared" si="1260"/>
        <v>FREE</v>
      </c>
      <c r="M2309" s="267" t="str">
        <f t="shared" si="1261"/>
        <v>FREE</v>
      </c>
    </row>
    <row r="2310" spans="11:13" ht="16.149999999999999" customHeight="1" x14ac:dyDescent="0.25">
      <c r="K2310" s="95">
        <v>1867</v>
      </c>
      <c r="L2310" s="266" t="str">
        <f t="shared" si="1260"/>
        <v>FREE</v>
      </c>
      <c r="M2310" s="267" t="str">
        <f t="shared" si="1261"/>
        <v>FREE</v>
      </c>
    </row>
    <row r="2311" spans="11:13" ht="16.149999999999999" customHeight="1" x14ac:dyDescent="0.25">
      <c r="K2311" s="95">
        <v>1868</v>
      </c>
      <c r="L2311" s="266" t="str">
        <f t="shared" si="1260"/>
        <v>FREE</v>
      </c>
      <c r="M2311" s="267" t="str">
        <f t="shared" si="1261"/>
        <v>FREE</v>
      </c>
    </row>
    <row r="2312" spans="11:13" ht="16.149999999999999" customHeight="1" x14ac:dyDescent="0.25">
      <c r="K2312" s="95">
        <v>1869</v>
      </c>
      <c r="L2312" s="266" t="str">
        <f t="shared" si="1260"/>
        <v>FREE</v>
      </c>
      <c r="M2312" s="267" t="str">
        <f t="shared" si="1261"/>
        <v>FREE</v>
      </c>
    </row>
    <row r="2313" spans="11:13" ht="16.149999999999999" customHeight="1" x14ac:dyDescent="0.25">
      <c r="K2313" s="95">
        <v>1870</v>
      </c>
      <c r="L2313" s="266" t="str">
        <f t="shared" si="1260"/>
        <v>FREE</v>
      </c>
      <c r="M2313" s="267" t="str">
        <f t="shared" si="1261"/>
        <v>FREE</v>
      </c>
    </row>
    <row r="2314" spans="11:13" ht="16.149999999999999" customHeight="1" x14ac:dyDescent="0.25">
      <c r="K2314" s="95">
        <v>1871</v>
      </c>
      <c r="L2314" s="266" t="str">
        <f t="shared" si="1260"/>
        <v>FREE</v>
      </c>
      <c r="M2314" s="267" t="str">
        <f t="shared" si="1261"/>
        <v>FREE</v>
      </c>
    </row>
    <row r="2315" spans="11:13" ht="16.149999999999999" customHeight="1" x14ac:dyDescent="0.25">
      <c r="K2315" s="95">
        <v>1872</v>
      </c>
      <c r="L2315" s="266" t="str">
        <f t="shared" ref="L2315:L2378" si="1262">IFERROR(VLOOKUP(K2315,$L$3:$L$841,1,FALSE),"FREE")</f>
        <v>FREE</v>
      </c>
      <c r="M2315" s="267" t="str">
        <f t="shared" ref="M2315:M2378" si="1263">IFERROR(VLOOKUP(K2315,$J$3:$K$841,2,FALSE),"FREE")</f>
        <v>FREE</v>
      </c>
    </row>
    <row r="2316" spans="11:13" ht="16.149999999999999" customHeight="1" x14ac:dyDescent="0.25">
      <c r="K2316" s="95">
        <v>1873</v>
      </c>
      <c r="L2316" s="266" t="str">
        <f t="shared" si="1262"/>
        <v>FREE</v>
      </c>
      <c r="M2316" s="267" t="str">
        <f t="shared" si="1263"/>
        <v>FREE</v>
      </c>
    </row>
    <row r="2317" spans="11:13" ht="16.149999999999999" customHeight="1" x14ac:dyDescent="0.25">
      <c r="K2317" s="95">
        <v>1874</v>
      </c>
      <c r="L2317" s="266" t="str">
        <f t="shared" si="1262"/>
        <v>FREE</v>
      </c>
      <c r="M2317" s="267" t="str">
        <f t="shared" si="1263"/>
        <v>FREE</v>
      </c>
    </row>
    <row r="2318" spans="11:13" ht="16.149999999999999" customHeight="1" x14ac:dyDescent="0.25">
      <c r="K2318" s="95">
        <v>1875</v>
      </c>
      <c r="L2318" s="266" t="str">
        <f t="shared" si="1262"/>
        <v>FREE</v>
      </c>
      <c r="M2318" s="267" t="str">
        <f t="shared" si="1263"/>
        <v>FREE</v>
      </c>
    </row>
    <row r="2319" spans="11:13" ht="16.149999999999999" customHeight="1" x14ac:dyDescent="0.25">
      <c r="K2319" s="95">
        <v>1876</v>
      </c>
      <c r="L2319" s="266" t="str">
        <f t="shared" si="1262"/>
        <v>FREE</v>
      </c>
      <c r="M2319" s="267" t="str">
        <f t="shared" si="1263"/>
        <v>FREE</v>
      </c>
    </row>
    <row r="2320" spans="11:13" ht="16.149999999999999" customHeight="1" x14ac:dyDescent="0.25">
      <c r="K2320" s="95">
        <v>1877</v>
      </c>
      <c r="L2320" s="266" t="str">
        <f t="shared" si="1262"/>
        <v>FREE</v>
      </c>
      <c r="M2320" s="267" t="str">
        <f t="shared" si="1263"/>
        <v>FREE</v>
      </c>
    </row>
    <row r="2321" spans="11:13" ht="16.149999999999999" customHeight="1" x14ac:dyDescent="0.25">
      <c r="K2321" s="95">
        <v>1878</v>
      </c>
      <c r="L2321" s="266" t="str">
        <f t="shared" si="1262"/>
        <v>FREE</v>
      </c>
      <c r="M2321" s="267" t="str">
        <f t="shared" si="1263"/>
        <v>FREE</v>
      </c>
    </row>
    <row r="2322" spans="11:13" ht="16.149999999999999" customHeight="1" x14ac:dyDescent="0.25">
      <c r="K2322" s="95">
        <v>1879</v>
      </c>
      <c r="L2322" s="266" t="str">
        <f t="shared" si="1262"/>
        <v>FREE</v>
      </c>
      <c r="M2322" s="267" t="str">
        <f t="shared" si="1263"/>
        <v>FREE</v>
      </c>
    </row>
    <row r="2323" spans="11:13" ht="16.149999999999999" customHeight="1" x14ac:dyDescent="0.25">
      <c r="K2323" s="95">
        <v>1880</v>
      </c>
      <c r="L2323" s="266" t="str">
        <f t="shared" si="1262"/>
        <v>FREE</v>
      </c>
      <c r="M2323" s="267" t="str">
        <f t="shared" si="1263"/>
        <v>FREE</v>
      </c>
    </row>
    <row r="2324" spans="11:13" ht="16.149999999999999" customHeight="1" x14ac:dyDescent="0.25">
      <c r="K2324" s="95">
        <v>1881</v>
      </c>
      <c r="L2324" s="266" t="str">
        <f t="shared" si="1262"/>
        <v>FREE</v>
      </c>
      <c r="M2324" s="267" t="str">
        <f t="shared" si="1263"/>
        <v>FREE</v>
      </c>
    </row>
    <row r="2325" spans="11:13" ht="16.149999999999999" customHeight="1" x14ac:dyDescent="0.25">
      <c r="K2325" s="95">
        <v>1882</v>
      </c>
      <c r="L2325" s="266" t="str">
        <f t="shared" si="1262"/>
        <v>FREE</v>
      </c>
      <c r="M2325" s="267" t="str">
        <f t="shared" si="1263"/>
        <v>FREE</v>
      </c>
    </row>
    <row r="2326" spans="11:13" ht="16.149999999999999" customHeight="1" x14ac:dyDescent="0.25">
      <c r="K2326" s="95">
        <v>1883</v>
      </c>
      <c r="L2326" s="266" t="str">
        <f t="shared" si="1262"/>
        <v>FREE</v>
      </c>
      <c r="M2326" s="267" t="str">
        <f t="shared" si="1263"/>
        <v>FREE</v>
      </c>
    </row>
    <row r="2327" spans="11:13" ht="16.149999999999999" customHeight="1" x14ac:dyDescent="0.25">
      <c r="K2327" s="95">
        <v>1884</v>
      </c>
      <c r="L2327" s="266" t="str">
        <f t="shared" si="1262"/>
        <v>FREE</v>
      </c>
      <c r="M2327" s="267" t="str">
        <f t="shared" si="1263"/>
        <v>FREE</v>
      </c>
    </row>
    <row r="2328" spans="11:13" ht="16.149999999999999" customHeight="1" x14ac:dyDescent="0.25">
      <c r="K2328" s="95">
        <v>1885</v>
      </c>
      <c r="L2328" s="266" t="str">
        <f t="shared" si="1262"/>
        <v>FREE</v>
      </c>
      <c r="M2328" s="267" t="str">
        <f t="shared" si="1263"/>
        <v>FREE</v>
      </c>
    </row>
    <row r="2329" spans="11:13" ht="16.149999999999999" customHeight="1" x14ac:dyDescent="0.25">
      <c r="K2329" s="95">
        <v>1886</v>
      </c>
      <c r="L2329" s="266" t="str">
        <f t="shared" si="1262"/>
        <v>FREE</v>
      </c>
      <c r="M2329" s="267" t="str">
        <f t="shared" si="1263"/>
        <v>FREE</v>
      </c>
    </row>
    <row r="2330" spans="11:13" ht="16.149999999999999" customHeight="1" x14ac:dyDescent="0.25">
      <c r="K2330" s="95">
        <v>1887</v>
      </c>
      <c r="L2330" s="266" t="str">
        <f t="shared" si="1262"/>
        <v>FREE</v>
      </c>
      <c r="M2330" s="267" t="str">
        <f t="shared" si="1263"/>
        <v>FREE</v>
      </c>
    </row>
    <row r="2331" spans="11:13" ht="16.149999999999999" customHeight="1" x14ac:dyDescent="0.25">
      <c r="K2331" s="95">
        <v>1888</v>
      </c>
      <c r="L2331" s="266" t="str">
        <f t="shared" si="1262"/>
        <v>FREE</v>
      </c>
      <c r="M2331" s="267" t="str">
        <f t="shared" si="1263"/>
        <v>FREE</v>
      </c>
    </row>
    <row r="2332" spans="11:13" ht="16.149999999999999" customHeight="1" x14ac:dyDescent="0.25">
      <c r="K2332" s="95">
        <v>1889</v>
      </c>
      <c r="L2332" s="266" t="str">
        <f t="shared" si="1262"/>
        <v>FREE</v>
      </c>
      <c r="M2332" s="267" t="str">
        <f t="shared" si="1263"/>
        <v>FREE</v>
      </c>
    </row>
    <row r="2333" spans="11:13" ht="16.149999999999999" customHeight="1" x14ac:dyDescent="0.25">
      <c r="K2333" s="95">
        <v>1890</v>
      </c>
      <c r="L2333" s="266" t="str">
        <f t="shared" si="1262"/>
        <v>FREE</v>
      </c>
      <c r="M2333" s="267" t="str">
        <f t="shared" si="1263"/>
        <v>FREE</v>
      </c>
    </row>
    <row r="2334" spans="11:13" ht="16.149999999999999" customHeight="1" x14ac:dyDescent="0.25">
      <c r="K2334" s="95">
        <v>1891</v>
      </c>
      <c r="L2334" s="266" t="str">
        <f t="shared" si="1262"/>
        <v>FREE</v>
      </c>
      <c r="M2334" s="267" t="str">
        <f t="shared" si="1263"/>
        <v>FREE</v>
      </c>
    </row>
    <row r="2335" spans="11:13" ht="16.149999999999999" customHeight="1" x14ac:dyDescent="0.25">
      <c r="K2335" s="95">
        <v>1892</v>
      </c>
      <c r="L2335" s="266" t="str">
        <f t="shared" si="1262"/>
        <v>FREE</v>
      </c>
      <c r="M2335" s="267" t="str">
        <f t="shared" si="1263"/>
        <v>FREE</v>
      </c>
    </row>
    <row r="2336" spans="11:13" ht="16.149999999999999" customHeight="1" x14ac:dyDescent="0.25">
      <c r="K2336" s="95">
        <v>1893</v>
      </c>
      <c r="L2336" s="266" t="str">
        <f t="shared" si="1262"/>
        <v>FREE</v>
      </c>
      <c r="M2336" s="267" t="str">
        <f t="shared" si="1263"/>
        <v>FREE</v>
      </c>
    </row>
    <row r="2337" spans="11:13" ht="16.149999999999999" customHeight="1" x14ac:dyDescent="0.25">
      <c r="K2337" s="95">
        <v>1894</v>
      </c>
      <c r="L2337" s="266" t="str">
        <f t="shared" si="1262"/>
        <v>FREE</v>
      </c>
      <c r="M2337" s="267" t="str">
        <f t="shared" si="1263"/>
        <v>FREE</v>
      </c>
    </row>
    <row r="2338" spans="11:13" ht="16.149999999999999" customHeight="1" x14ac:dyDescent="0.25">
      <c r="K2338" s="95">
        <v>1895</v>
      </c>
      <c r="L2338" s="266" t="str">
        <f t="shared" si="1262"/>
        <v>FREE</v>
      </c>
      <c r="M2338" s="267" t="str">
        <f t="shared" si="1263"/>
        <v>FREE</v>
      </c>
    </row>
    <row r="2339" spans="11:13" ht="16.149999999999999" customHeight="1" x14ac:dyDescent="0.25">
      <c r="K2339" s="95">
        <v>1896</v>
      </c>
      <c r="L2339" s="266" t="str">
        <f t="shared" si="1262"/>
        <v>FREE</v>
      </c>
      <c r="M2339" s="267" t="str">
        <f t="shared" si="1263"/>
        <v>FREE</v>
      </c>
    </row>
    <row r="2340" spans="11:13" ht="16.149999999999999" customHeight="1" x14ac:dyDescent="0.25">
      <c r="K2340" s="95">
        <v>1897</v>
      </c>
      <c r="L2340" s="266" t="str">
        <f t="shared" si="1262"/>
        <v>FREE</v>
      </c>
      <c r="M2340" s="267" t="str">
        <f t="shared" si="1263"/>
        <v>FREE</v>
      </c>
    </row>
    <row r="2341" spans="11:13" ht="16.149999999999999" customHeight="1" x14ac:dyDescent="0.25">
      <c r="K2341" s="95">
        <v>1898</v>
      </c>
      <c r="L2341" s="266" t="str">
        <f t="shared" si="1262"/>
        <v>FREE</v>
      </c>
      <c r="M2341" s="267" t="str">
        <f t="shared" si="1263"/>
        <v>FREE</v>
      </c>
    </row>
    <row r="2342" spans="11:13" ht="16.149999999999999" customHeight="1" x14ac:dyDescent="0.25">
      <c r="K2342" s="95">
        <v>1899</v>
      </c>
      <c r="L2342" s="266" t="str">
        <f t="shared" si="1262"/>
        <v>FREE</v>
      </c>
      <c r="M2342" s="267" t="str">
        <f t="shared" si="1263"/>
        <v>FREE</v>
      </c>
    </row>
    <row r="2343" spans="11:13" ht="16.149999999999999" customHeight="1" x14ac:dyDescent="0.25">
      <c r="K2343" s="95">
        <v>1900</v>
      </c>
      <c r="L2343" s="266" t="str">
        <f t="shared" si="1262"/>
        <v>FREE</v>
      </c>
      <c r="M2343" s="267" t="str">
        <f t="shared" si="1263"/>
        <v>FREE</v>
      </c>
    </row>
    <row r="2344" spans="11:13" ht="16.149999999999999" customHeight="1" x14ac:dyDescent="0.25">
      <c r="K2344" s="95">
        <v>1901</v>
      </c>
      <c r="L2344" s="266" t="str">
        <f t="shared" si="1262"/>
        <v>FREE</v>
      </c>
      <c r="M2344" s="267" t="str">
        <f t="shared" si="1263"/>
        <v>FREE</v>
      </c>
    </row>
    <row r="2345" spans="11:13" ht="16.149999999999999" customHeight="1" x14ac:dyDescent="0.25">
      <c r="K2345" s="95">
        <v>1902</v>
      </c>
      <c r="L2345" s="266" t="str">
        <f t="shared" si="1262"/>
        <v>FREE</v>
      </c>
      <c r="M2345" s="267" t="str">
        <f t="shared" si="1263"/>
        <v>FREE</v>
      </c>
    </row>
    <row r="2346" spans="11:13" ht="16.149999999999999" customHeight="1" x14ac:dyDescent="0.25">
      <c r="K2346" s="95">
        <v>1903</v>
      </c>
      <c r="L2346" s="266" t="str">
        <f t="shared" si="1262"/>
        <v>FREE</v>
      </c>
      <c r="M2346" s="267" t="str">
        <f t="shared" si="1263"/>
        <v>FREE</v>
      </c>
    </row>
    <row r="2347" spans="11:13" ht="16.149999999999999" customHeight="1" x14ac:dyDescent="0.25">
      <c r="K2347" s="95">
        <v>1904</v>
      </c>
      <c r="L2347" s="266" t="str">
        <f t="shared" si="1262"/>
        <v>FREE</v>
      </c>
      <c r="M2347" s="267" t="str">
        <f t="shared" si="1263"/>
        <v>FREE</v>
      </c>
    </row>
    <row r="2348" spans="11:13" ht="16.149999999999999" customHeight="1" x14ac:dyDescent="0.25">
      <c r="K2348" s="95">
        <v>1905</v>
      </c>
      <c r="L2348" s="266" t="str">
        <f t="shared" si="1262"/>
        <v>FREE</v>
      </c>
      <c r="M2348" s="267" t="str">
        <f t="shared" si="1263"/>
        <v>FREE</v>
      </c>
    </row>
    <row r="2349" spans="11:13" ht="16.149999999999999" customHeight="1" x14ac:dyDescent="0.25">
      <c r="K2349" s="95">
        <v>1906</v>
      </c>
      <c r="L2349" s="266" t="str">
        <f t="shared" si="1262"/>
        <v>FREE</v>
      </c>
      <c r="M2349" s="267" t="str">
        <f t="shared" si="1263"/>
        <v>FREE</v>
      </c>
    </row>
    <row r="2350" spans="11:13" ht="16.149999999999999" customHeight="1" x14ac:dyDescent="0.25">
      <c r="K2350" s="95">
        <v>1907</v>
      </c>
      <c r="L2350" s="266" t="str">
        <f t="shared" si="1262"/>
        <v>FREE</v>
      </c>
      <c r="M2350" s="267" t="str">
        <f t="shared" si="1263"/>
        <v>FREE</v>
      </c>
    </row>
    <row r="2351" spans="11:13" ht="16.149999999999999" customHeight="1" x14ac:dyDescent="0.25">
      <c r="K2351" s="95">
        <v>1908</v>
      </c>
      <c r="L2351" s="266" t="str">
        <f t="shared" si="1262"/>
        <v>FREE</v>
      </c>
      <c r="M2351" s="267" t="str">
        <f t="shared" si="1263"/>
        <v>FREE</v>
      </c>
    </row>
    <row r="2352" spans="11:13" ht="16.149999999999999" customHeight="1" x14ac:dyDescent="0.25">
      <c r="K2352" s="95">
        <v>1909</v>
      </c>
      <c r="L2352" s="266" t="str">
        <f t="shared" si="1262"/>
        <v>FREE</v>
      </c>
      <c r="M2352" s="267" t="str">
        <f t="shared" si="1263"/>
        <v>FREE</v>
      </c>
    </row>
    <row r="2353" spans="11:13" ht="16.149999999999999" customHeight="1" x14ac:dyDescent="0.25">
      <c r="K2353" s="95">
        <v>1910</v>
      </c>
      <c r="L2353" s="266" t="str">
        <f t="shared" si="1262"/>
        <v>FREE</v>
      </c>
      <c r="M2353" s="267" t="str">
        <f t="shared" si="1263"/>
        <v>FREE</v>
      </c>
    </row>
    <row r="2354" spans="11:13" ht="16.149999999999999" customHeight="1" x14ac:dyDescent="0.25">
      <c r="K2354" s="95">
        <v>1911</v>
      </c>
      <c r="L2354" s="266" t="str">
        <f t="shared" si="1262"/>
        <v>FREE</v>
      </c>
      <c r="M2354" s="267" t="str">
        <f t="shared" si="1263"/>
        <v>FREE</v>
      </c>
    </row>
    <row r="2355" spans="11:13" ht="16.149999999999999" customHeight="1" x14ac:dyDescent="0.25">
      <c r="K2355" s="95">
        <v>1912</v>
      </c>
      <c r="L2355" s="266" t="str">
        <f t="shared" si="1262"/>
        <v>FREE</v>
      </c>
      <c r="M2355" s="267" t="str">
        <f t="shared" si="1263"/>
        <v>FREE</v>
      </c>
    </row>
    <row r="2356" spans="11:13" ht="16.149999999999999" customHeight="1" x14ac:dyDescent="0.25">
      <c r="K2356" s="95">
        <v>1913</v>
      </c>
      <c r="L2356" s="266" t="str">
        <f t="shared" si="1262"/>
        <v>FREE</v>
      </c>
      <c r="M2356" s="267" t="str">
        <f t="shared" si="1263"/>
        <v>FREE</v>
      </c>
    </row>
    <row r="2357" spans="11:13" ht="16.149999999999999" customHeight="1" x14ac:dyDescent="0.25">
      <c r="K2357" s="95">
        <v>1914</v>
      </c>
      <c r="L2357" s="266" t="str">
        <f t="shared" si="1262"/>
        <v>FREE</v>
      </c>
      <c r="M2357" s="267" t="str">
        <f t="shared" si="1263"/>
        <v>FREE</v>
      </c>
    </row>
    <row r="2358" spans="11:13" ht="16.149999999999999" customHeight="1" x14ac:dyDescent="0.25">
      <c r="K2358" s="95">
        <v>1915</v>
      </c>
      <c r="L2358" s="266" t="str">
        <f t="shared" si="1262"/>
        <v>FREE</v>
      </c>
      <c r="M2358" s="267" t="str">
        <f t="shared" si="1263"/>
        <v>FREE</v>
      </c>
    </row>
    <row r="2359" spans="11:13" ht="16.149999999999999" customHeight="1" x14ac:dyDescent="0.25">
      <c r="K2359" s="95">
        <v>1916</v>
      </c>
      <c r="L2359" s="266" t="str">
        <f t="shared" si="1262"/>
        <v>FREE</v>
      </c>
      <c r="M2359" s="267" t="str">
        <f t="shared" si="1263"/>
        <v>FREE</v>
      </c>
    </row>
    <row r="2360" spans="11:13" ht="16.149999999999999" customHeight="1" x14ac:dyDescent="0.25">
      <c r="K2360" s="95">
        <v>1917</v>
      </c>
      <c r="L2360" s="266" t="str">
        <f t="shared" si="1262"/>
        <v>FREE</v>
      </c>
      <c r="M2360" s="267" t="str">
        <f t="shared" si="1263"/>
        <v>FREE</v>
      </c>
    </row>
    <row r="2361" spans="11:13" ht="16.149999999999999" customHeight="1" x14ac:dyDescent="0.25">
      <c r="K2361" s="95">
        <v>1918</v>
      </c>
      <c r="L2361" s="266" t="str">
        <f t="shared" si="1262"/>
        <v>FREE</v>
      </c>
      <c r="M2361" s="267" t="str">
        <f t="shared" si="1263"/>
        <v>FREE</v>
      </c>
    </row>
    <row r="2362" spans="11:13" ht="16.149999999999999" customHeight="1" x14ac:dyDescent="0.25">
      <c r="K2362" s="95">
        <v>1919</v>
      </c>
      <c r="L2362" s="266" t="str">
        <f t="shared" si="1262"/>
        <v>FREE</v>
      </c>
      <c r="M2362" s="267" t="str">
        <f t="shared" si="1263"/>
        <v>FREE</v>
      </c>
    </row>
    <row r="2363" spans="11:13" ht="16.149999999999999" customHeight="1" x14ac:dyDescent="0.25">
      <c r="K2363" s="95">
        <v>1920</v>
      </c>
      <c r="L2363" s="266" t="str">
        <f t="shared" si="1262"/>
        <v>FREE</v>
      </c>
      <c r="M2363" s="267" t="str">
        <f t="shared" si="1263"/>
        <v>FREE</v>
      </c>
    </row>
    <row r="2364" spans="11:13" ht="16.149999999999999" customHeight="1" x14ac:dyDescent="0.25">
      <c r="K2364" s="95">
        <v>1921</v>
      </c>
      <c r="L2364" s="266" t="str">
        <f t="shared" si="1262"/>
        <v>FREE</v>
      </c>
      <c r="M2364" s="267" t="str">
        <f t="shared" si="1263"/>
        <v>FREE</v>
      </c>
    </row>
    <row r="2365" spans="11:13" ht="16.149999999999999" customHeight="1" x14ac:dyDescent="0.25">
      <c r="K2365" s="95">
        <v>1922</v>
      </c>
      <c r="L2365" s="266" t="str">
        <f t="shared" si="1262"/>
        <v>FREE</v>
      </c>
      <c r="M2365" s="267" t="str">
        <f t="shared" si="1263"/>
        <v>FREE</v>
      </c>
    </row>
    <row r="2366" spans="11:13" ht="16.149999999999999" customHeight="1" x14ac:dyDescent="0.25">
      <c r="K2366" s="95">
        <v>1923</v>
      </c>
      <c r="L2366" s="266" t="str">
        <f t="shared" si="1262"/>
        <v>FREE</v>
      </c>
      <c r="M2366" s="267" t="str">
        <f t="shared" si="1263"/>
        <v>FREE</v>
      </c>
    </row>
    <row r="2367" spans="11:13" ht="16.149999999999999" customHeight="1" x14ac:dyDescent="0.25">
      <c r="K2367" s="95">
        <v>1924</v>
      </c>
      <c r="L2367" s="266" t="str">
        <f t="shared" si="1262"/>
        <v>FREE</v>
      </c>
      <c r="M2367" s="267" t="str">
        <f t="shared" si="1263"/>
        <v>FREE</v>
      </c>
    </row>
    <row r="2368" spans="11:13" ht="16.149999999999999" customHeight="1" x14ac:dyDescent="0.25">
      <c r="K2368" s="95">
        <v>1925</v>
      </c>
      <c r="L2368" s="266" t="str">
        <f t="shared" si="1262"/>
        <v>FREE</v>
      </c>
      <c r="M2368" s="267" t="str">
        <f t="shared" si="1263"/>
        <v>FREE</v>
      </c>
    </row>
    <row r="2369" spans="11:13" ht="16.149999999999999" customHeight="1" x14ac:dyDescent="0.25">
      <c r="K2369" s="95">
        <v>1926</v>
      </c>
      <c r="L2369" s="266" t="str">
        <f t="shared" si="1262"/>
        <v>FREE</v>
      </c>
      <c r="M2369" s="267" t="str">
        <f t="shared" si="1263"/>
        <v>FREE</v>
      </c>
    </row>
    <row r="2370" spans="11:13" ht="16.149999999999999" customHeight="1" x14ac:dyDescent="0.25">
      <c r="K2370" s="95">
        <v>1927</v>
      </c>
      <c r="L2370" s="266" t="str">
        <f t="shared" si="1262"/>
        <v>FREE</v>
      </c>
      <c r="M2370" s="267" t="str">
        <f t="shared" si="1263"/>
        <v>FREE</v>
      </c>
    </row>
    <row r="2371" spans="11:13" ht="16.149999999999999" customHeight="1" x14ac:dyDescent="0.25">
      <c r="K2371" s="95">
        <v>1928</v>
      </c>
      <c r="L2371" s="266" t="str">
        <f t="shared" si="1262"/>
        <v>FREE</v>
      </c>
      <c r="M2371" s="267" t="str">
        <f t="shared" si="1263"/>
        <v>FREE</v>
      </c>
    </row>
    <row r="2372" spans="11:13" ht="16.149999999999999" customHeight="1" x14ac:dyDescent="0.25">
      <c r="K2372" s="95">
        <v>1929</v>
      </c>
      <c r="L2372" s="266" t="str">
        <f t="shared" si="1262"/>
        <v>FREE</v>
      </c>
      <c r="M2372" s="267" t="str">
        <f t="shared" si="1263"/>
        <v>FREE</v>
      </c>
    </row>
    <row r="2373" spans="11:13" ht="16.149999999999999" customHeight="1" x14ac:dyDescent="0.25">
      <c r="K2373" s="95">
        <v>1930</v>
      </c>
      <c r="L2373" s="266" t="str">
        <f t="shared" si="1262"/>
        <v>FREE</v>
      </c>
      <c r="M2373" s="267" t="str">
        <f t="shared" si="1263"/>
        <v>FREE</v>
      </c>
    </row>
    <row r="2374" spans="11:13" ht="16.149999999999999" customHeight="1" x14ac:dyDescent="0.25">
      <c r="K2374" s="95">
        <v>1931</v>
      </c>
      <c r="L2374" s="266" t="str">
        <f t="shared" si="1262"/>
        <v>FREE</v>
      </c>
      <c r="M2374" s="267" t="str">
        <f t="shared" si="1263"/>
        <v>FREE</v>
      </c>
    </row>
    <row r="2375" spans="11:13" ht="16.149999999999999" customHeight="1" x14ac:dyDescent="0.25">
      <c r="K2375" s="95">
        <v>1932</v>
      </c>
      <c r="L2375" s="266" t="str">
        <f t="shared" si="1262"/>
        <v>FREE</v>
      </c>
      <c r="M2375" s="267" t="str">
        <f t="shared" si="1263"/>
        <v>FREE</v>
      </c>
    </row>
    <row r="2376" spans="11:13" ht="16.149999999999999" customHeight="1" x14ac:dyDescent="0.25">
      <c r="K2376" s="95">
        <v>1933</v>
      </c>
      <c r="L2376" s="266" t="str">
        <f t="shared" si="1262"/>
        <v>FREE</v>
      </c>
      <c r="M2376" s="267" t="str">
        <f t="shared" si="1263"/>
        <v>FREE</v>
      </c>
    </row>
    <row r="2377" spans="11:13" ht="16.149999999999999" customHeight="1" x14ac:dyDescent="0.25">
      <c r="K2377" s="95">
        <v>1934</v>
      </c>
      <c r="L2377" s="266" t="str">
        <f t="shared" si="1262"/>
        <v>FREE</v>
      </c>
      <c r="M2377" s="267" t="str">
        <f t="shared" si="1263"/>
        <v>FREE</v>
      </c>
    </row>
    <row r="2378" spans="11:13" ht="16.149999999999999" customHeight="1" x14ac:dyDescent="0.25">
      <c r="K2378" s="95">
        <v>1935</v>
      </c>
      <c r="L2378" s="266" t="str">
        <f t="shared" si="1262"/>
        <v>FREE</v>
      </c>
      <c r="M2378" s="267" t="str">
        <f t="shared" si="1263"/>
        <v>FREE</v>
      </c>
    </row>
    <row r="2379" spans="11:13" ht="16.149999999999999" customHeight="1" x14ac:dyDescent="0.25">
      <c r="K2379" s="95">
        <v>1936</v>
      </c>
      <c r="L2379" s="266" t="str">
        <f t="shared" ref="L2379:L2442" si="1264">IFERROR(VLOOKUP(K2379,$L$3:$L$841,1,FALSE),"FREE")</f>
        <v>FREE</v>
      </c>
      <c r="M2379" s="267" t="str">
        <f t="shared" ref="M2379:M2442" si="1265">IFERROR(VLOOKUP(K2379,$J$3:$K$841,2,FALSE),"FREE")</f>
        <v>FREE</v>
      </c>
    </row>
    <row r="2380" spans="11:13" ht="16.149999999999999" customHeight="1" x14ac:dyDescent="0.25">
      <c r="K2380" s="95">
        <v>1937</v>
      </c>
      <c r="L2380" s="266" t="str">
        <f t="shared" si="1264"/>
        <v>FREE</v>
      </c>
      <c r="M2380" s="267" t="str">
        <f t="shared" si="1265"/>
        <v>FREE</v>
      </c>
    </row>
    <row r="2381" spans="11:13" ht="16.149999999999999" customHeight="1" x14ac:dyDescent="0.25">
      <c r="K2381" s="95">
        <v>1938</v>
      </c>
      <c r="L2381" s="266" t="str">
        <f t="shared" si="1264"/>
        <v>FREE</v>
      </c>
      <c r="M2381" s="267" t="str">
        <f t="shared" si="1265"/>
        <v>FREE</v>
      </c>
    </row>
    <row r="2382" spans="11:13" ht="16.149999999999999" customHeight="1" x14ac:dyDescent="0.25">
      <c r="K2382" s="95">
        <v>1939</v>
      </c>
      <c r="L2382" s="266" t="str">
        <f t="shared" si="1264"/>
        <v>FREE</v>
      </c>
      <c r="M2382" s="267" t="str">
        <f t="shared" si="1265"/>
        <v>FREE</v>
      </c>
    </row>
    <row r="2383" spans="11:13" ht="16.149999999999999" customHeight="1" x14ac:dyDescent="0.25">
      <c r="K2383" s="95">
        <v>1940</v>
      </c>
      <c r="L2383" s="266" t="str">
        <f t="shared" si="1264"/>
        <v>FREE</v>
      </c>
      <c r="M2383" s="267" t="str">
        <f t="shared" si="1265"/>
        <v>FREE</v>
      </c>
    </row>
    <row r="2384" spans="11:13" ht="16.149999999999999" customHeight="1" x14ac:dyDescent="0.25">
      <c r="K2384" s="95">
        <v>1941</v>
      </c>
      <c r="L2384" s="266" t="str">
        <f t="shared" si="1264"/>
        <v>FREE</v>
      </c>
      <c r="M2384" s="267" t="str">
        <f t="shared" si="1265"/>
        <v>FREE</v>
      </c>
    </row>
    <row r="2385" spans="11:13" ht="16.149999999999999" customHeight="1" x14ac:dyDescent="0.25">
      <c r="K2385" s="95">
        <v>1942</v>
      </c>
      <c r="L2385" s="266" t="str">
        <f t="shared" si="1264"/>
        <v>FREE</v>
      </c>
      <c r="M2385" s="267" t="str">
        <f t="shared" si="1265"/>
        <v>FREE</v>
      </c>
    </row>
    <row r="2386" spans="11:13" ht="16.149999999999999" customHeight="1" x14ac:dyDescent="0.25">
      <c r="K2386" s="95">
        <v>1943</v>
      </c>
      <c r="L2386" s="266" t="str">
        <f t="shared" si="1264"/>
        <v>FREE</v>
      </c>
      <c r="M2386" s="267" t="str">
        <f t="shared" si="1265"/>
        <v>FREE</v>
      </c>
    </row>
    <row r="2387" spans="11:13" ht="16.149999999999999" customHeight="1" x14ac:dyDescent="0.25">
      <c r="K2387" s="95">
        <v>1944</v>
      </c>
      <c r="L2387" s="266" t="str">
        <f t="shared" si="1264"/>
        <v>FREE</v>
      </c>
      <c r="M2387" s="267" t="str">
        <f t="shared" si="1265"/>
        <v>FREE</v>
      </c>
    </row>
    <row r="2388" spans="11:13" ht="16.149999999999999" customHeight="1" x14ac:dyDescent="0.25">
      <c r="K2388" s="95">
        <v>1945</v>
      </c>
      <c r="L2388" s="266" t="str">
        <f t="shared" si="1264"/>
        <v>FREE</v>
      </c>
      <c r="M2388" s="267" t="str">
        <f t="shared" si="1265"/>
        <v>FREE</v>
      </c>
    </row>
    <row r="2389" spans="11:13" ht="16.149999999999999" customHeight="1" x14ac:dyDescent="0.25">
      <c r="K2389" s="95">
        <v>1946</v>
      </c>
      <c r="L2389" s="266" t="str">
        <f t="shared" si="1264"/>
        <v>FREE</v>
      </c>
      <c r="M2389" s="267" t="str">
        <f t="shared" si="1265"/>
        <v>FREE</v>
      </c>
    </row>
    <row r="2390" spans="11:13" ht="16.149999999999999" customHeight="1" x14ac:dyDescent="0.25">
      <c r="K2390" s="95">
        <v>1947</v>
      </c>
      <c r="L2390" s="266" t="str">
        <f t="shared" si="1264"/>
        <v>FREE</v>
      </c>
      <c r="M2390" s="267" t="str">
        <f t="shared" si="1265"/>
        <v>FREE</v>
      </c>
    </row>
    <row r="2391" spans="11:13" ht="16.149999999999999" customHeight="1" x14ac:dyDescent="0.25">
      <c r="K2391" s="95">
        <v>1948</v>
      </c>
      <c r="L2391" s="266" t="str">
        <f t="shared" si="1264"/>
        <v>FREE</v>
      </c>
      <c r="M2391" s="267" t="str">
        <f t="shared" si="1265"/>
        <v>FREE</v>
      </c>
    </row>
    <row r="2392" spans="11:13" ht="16.149999999999999" customHeight="1" x14ac:dyDescent="0.25">
      <c r="K2392" s="95">
        <v>1949</v>
      </c>
      <c r="L2392" s="266" t="str">
        <f t="shared" si="1264"/>
        <v>FREE</v>
      </c>
      <c r="M2392" s="267" t="str">
        <f t="shared" si="1265"/>
        <v>FREE</v>
      </c>
    </row>
    <row r="2393" spans="11:13" ht="16.149999999999999" customHeight="1" x14ac:dyDescent="0.25">
      <c r="K2393" s="95">
        <v>1950</v>
      </c>
      <c r="L2393" s="266" t="str">
        <f t="shared" si="1264"/>
        <v>FREE</v>
      </c>
      <c r="M2393" s="267" t="str">
        <f t="shared" si="1265"/>
        <v>FREE</v>
      </c>
    </row>
    <row r="2394" spans="11:13" ht="16.149999999999999" customHeight="1" x14ac:dyDescent="0.25">
      <c r="K2394" s="95">
        <v>1951</v>
      </c>
      <c r="L2394" s="266" t="str">
        <f t="shared" si="1264"/>
        <v>FREE</v>
      </c>
      <c r="M2394" s="267" t="str">
        <f t="shared" si="1265"/>
        <v>FREE</v>
      </c>
    </row>
    <row r="2395" spans="11:13" ht="16.149999999999999" customHeight="1" x14ac:dyDescent="0.25">
      <c r="K2395" s="95">
        <v>1952</v>
      </c>
      <c r="L2395" s="266" t="str">
        <f t="shared" si="1264"/>
        <v>FREE</v>
      </c>
      <c r="M2395" s="267" t="str">
        <f t="shared" si="1265"/>
        <v>FREE</v>
      </c>
    </row>
    <row r="2396" spans="11:13" ht="16.149999999999999" customHeight="1" x14ac:dyDescent="0.25">
      <c r="K2396" s="95">
        <v>1953</v>
      </c>
      <c r="L2396" s="266" t="str">
        <f t="shared" si="1264"/>
        <v>FREE</v>
      </c>
      <c r="M2396" s="267" t="str">
        <f t="shared" si="1265"/>
        <v>FREE</v>
      </c>
    </row>
    <row r="2397" spans="11:13" ht="16.149999999999999" customHeight="1" x14ac:dyDescent="0.25">
      <c r="K2397" s="95">
        <v>1954</v>
      </c>
      <c r="L2397" s="266" t="str">
        <f t="shared" si="1264"/>
        <v>FREE</v>
      </c>
      <c r="M2397" s="267" t="str">
        <f t="shared" si="1265"/>
        <v>FREE</v>
      </c>
    </row>
    <row r="2398" spans="11:13" ht="16.149999999999999" customHeight="1" x14ac:dyDescent="0.25">
      <c r="K2398" s="95">
        <v>1955</v>
      </c>
      <c r="L2398" s="266" t="str">
        <f t="shared" si="1264"/>
        <v>FREE</v>
      </c>
      <c r="M2398" s="267" t="str">
        <f t="shared" si="1265"/>
        <v>FREE</v>
      </c>
    </row>
    <row r="2399" spans="11:13" ht="16.149999999999999" customHeight="1" x14ac:dyDescent="0.25">
      <c r="K2399" s="95">
        <v>1956</v>
      </c>
      <c r="L2399" s="266" t="str">
        <f t="shared" si="1264"/>
        <v>FREE</v>
      </c>
      <c r="M2399" s="267" t="str">
        <f t="shared" si="1265"/>
        <v>FREE</v>
      </c>
    </row>
    <row r="2400" spans="11:13" ht="16.149999999999999" customHeight="1" x14ac:dyDescent="0.25">
      <c r="K2400" s="95">
        <v>1957</v>
      </c>
      <c r="L2400" s="266" t="str">
        <f t="shared" si="1264"/>
        <v>FREE</v>
      </c>
      <c r="M2400" s="267" t="str">
        <f t="shared" si="1265"/>
        <v>FREE</v>
      </c>
    </row>
    <row r="2401" spans="11:13" ht="16.149999999999999" customHeight="1" x14ac:dyDescent="0.25">
      <c r="K2401" s="95">
        <v>1958</v>
      </c>
      <c r="L2401" s="266" t="str">
        <f t="shared" si="1264"/>
        <v>FREE</v>
      </c>
      <c r="M2401" s="267" t="str">
        <f t="shared" si="1265"/>
        <v>FREE</v>
      </c>
    </row>
    <row r="2402" spans="11:13" ht="16.149999999999999" customHeight="1" x14ac:dyDescent="0.25">
      <c r="K2402" s="95">
        <v>1959</v>
      </c>
      <c r="L2402" s="266" t="str">
        <f t="shared" si="1264"/>
        <v>FREE</v>
      </c>
      <c r="M2402" s="267" t="str">
        <f t="shared" si="1265"/>
        <v>FREE</v>
      </c>
    </row>
    <row r="2403" spans="11:13" ht="16.149999999999999" customHeight="1" x14ac:dyDescent="0.25">
      <c r="K2403" s="95">
        <v>1960</v>
      </c>
      <c r="L2403" s="266" t="str">
        <f t="shared" si="1264"/>
        <v>FREE</v>
      </c>
      <c r="M2403" s="267" t="str">
        <f t="shared" si="1265"/>
        <v>FREE</v>
      </c>
    </row>
    <row r="2404" spans="11:13" ht="16.149999999999999" customHeight="1" x14ac:dyDescent="0.25">
      <c r="K2404" s="95">
        <v>1961</v>
      </c>
      <c r="L2404" s="266" t="str">
        <f t="shared" si="1264"/>
        <v>FREE</v>
      </c>
      <c r="M2404" s="267" t="str">
        <f t="shared" si="1265"/>
        <v>FREE</v>
      </c>
    </row>
    <row r="2405" spans="11:13" ht="16.149999999999999" customHeight="1" x14ac:dyDescent="0.25">
      <c r="K2405" s="95">
        <v>1962</v>
      </c>
      <c r="L2405" s="266" t="str">
        <f t="shared" si="1264"/>
        <v>FREE</v>
      </c>
      <c r="M2405" s="267" t="str">
        <f t="shared" si="1265"/>
        <v>FREE</v>
      </c>
    </row>
    <row r="2406" spans="11:13" ht="16.149999999999999" customHeight="1" x14ac:dyDescent="0.25">
      <c r="K2406" s="95">
        <v>1963</v>
      </c>
      <c r="L2406" s="266" t="str">
        <f t="shared" si="1264"/>
        <v>FREE</v>
      </c>
      <c r="M2406" s="267" t="str">
        <f t="shared" si="1265"/>
        <v>FREE</v>
      </c>
    </row>
    <row r="2407" spans="11:13" ht="16.149999999999999" customHeight="1" x14ac:dyDescent="0.25">
      <c r="K2407" s="95">
        <v>1964</v>
      </c>
      <c r="L2407" s="266" t="str">
        <f t="shared" si="1264"/>
        <v>FREE</v>
      </c>
      <c r="M2407" s="267" t="str">
        <f t="shared" si="1265"/>
        <v>FREE</v>
      </c>
    </row>
    <row r="2408" spans="11:13" ht="16.149999999999999" customHeight="1" x14ac:dyDescent="0.25">
      <c r="K2408" s="95">
        <v>1965</v>
      </c>
      <c r="L2408" s="266" t="str">
        <f t="shared" si="1264"/>
        <v>FREE</v>
      </c>
      <c r="M2408" s="267" t="str">
        <f t="shared" si="1265"/>
        <v>FREE</v>
      </c>
    </row>
    <row r="2409" spans="11:13" ht="16.149999999999999" customHeight="1" x14ac:dyDescent="0.25">
      <c r="K2409" s="95">
        <v>1966</v>
      </c>
      <c r="L2409" s="266" t="str">
        <f t="shared" si="1264"/>
        <v>FREE</v>
      </c>
      <c r="M2409" s="267" t="str">
        <f t="shared" si="1265"/>
        <v>FREE</v>
      </c>
    </row>
    <row r="2410" spans="11:13" ht="16.149999999999999" customHeight="1" x14ac:dyDescent="0.25">
      <c r="K2410" s="95">
        <v>1967</v>
      </c>
      <c r="L2410" s="266" t="str">
        <f t="shared" si="1264"/>
        <v>FREE</v>
      </c>
      <c r="M2410" s="267" t="str">
        <f t="shared" si="1265"/>
        <v>FREE</v>
      </c>
    </row>
    <row r="2411" spans="11:13" ht="16.149999999999999" customHeight="1" x14ac:dyDescent="0.25">
      <c r="K2411" s="95">
        <v>1968</v>
      </c>
      <c r="L2411" s="266" t="str">
        <f t="shared" si="1264"/>
        <v>FREE</v>
      </c>
      <c r="M2411" s="267" t="str">
        <f t="shared" si="1265"/>
        <v>FREE</v>
      </c>
    </row>
    <row r="2412" spans="11:13" ht="16.149999999999999" customHeight="1" x14ac:dyDescent="0.25">
      <c r="K2412" s="95">
        <v>1969</v>
      </c>
      <c r="L2412" s="266" t="str">
        <f t="shared" si="1264"/>
        <v>FREE</v>
      </c>
      <c r="M2412" s="267" t="str">
        <f t="shared" si="1265"/>
        <v>FREE</v>
      </c>
    </row>
    <row r="2413" spans="11:13" ht="16.149999999999999" customHeight="1" x14ac:dyDescent="0.25">
      <c r="K2413" s="95">
        <v>1970</v>
      </c>
      <c r="L2413" s="266" t="str">
        <f t="shared" si="1264"/>
        <v>FREE</v>
      </c>
      <c r="M2413" s="267" t="str">
        <f t="shared" si="1265"/>
        <v>FREE</v>
      </c>
    </row>
    <row r="2414" spans="11:13" ht="16.149999999999999" customHeight="1" x14ac:dyDescent="0.25">
      <c r="K2414" s="95">
        <v>1971</v>
      </c>
      <c r="L2414" s="266" t="str">
        <f t="shared" si="1264"/>
        <v>FREE</v>
      </c>
      <c r="M2414" s="267" t="str">
        <f t="shared" si="1265"/>
        <v>FREE</v>
      </c>
    </row>
    <row r="2415" spans="11:13" ht="16.149999999999999" customHeight="1" x14ac:dyDescent="0.25">
      <c r="K2415" s="95">
        <v>1972</v>
      </c>
      <c r="L2415" s="266" t="str">
        <f t="shared" si="1264"/>
        <v>FREE</v>
      </c>
      <c r="M2415" s="267" t="str">
        <f t="shared" si="1265"/>
        <v>FREE</v>
      </c>
    </row>
    <row r="2416" spans="11:13" ht="16.149999999999999" customHeight="1" x14ac:dyDescent="0.25">
      <c r="K2416" s="95">
        <v>1973</v>
      </c>
      <c r="L2416" s="266" t="str">
        <f t="shared" si="1264"/>
        <v>FREE</v>
      </c>
      <c r="M2416" s="267" t="str">
        <f t="shared" si="1265"/>
        <v>FREE</v>
      </c>
    </row>
    <row r="2417" spans="11:13" ht="16.149999999999999" customHeight="1" x14ac:dyDescent="0.25">
      <c r="K2417" s="95">
        <v>1974</v>
      </c>
      <c r="L2417" s="266" t="str">
        <f t="shared" si="1264"/>
        <v>FREE</v>
      </c>
      <c r="M2417" s="267" t="str">
        <f t="shared" si="1265"/>
        <v>FREE</v>
      </c>
    </row>
    <row r="2418" spans="11:13" ht="16.149999999999999" customHeight="1" x14ac:dyDescent="0.25">
      <c r="K2418" s="95">
        <v>1975</v>
      </c>
      <c r="L2418" s="266" t="str">
        <f t="shared" si="1264"/>
        <v>FREE</v>
      </c>
      <c r="M2418" s="267" t="str">
        <f t="shared" si="1265"/>
        <v>FREE</v>
      </c>
    </row>
    <row r="2419" spans="11:13" ht="16.149999999999999" customHeight="1" x14ac:dyDescent="0.25">
      <c r="K2419" s="95">
        <v>1976</v>
      </c>
      <c r="L2419" s="266" t="str">
        <f t="shared" si="1264"/>
        <v>FREE</v>
      </c>
      <c r="M2419" s="267" t="str">
        <f t="shared" si="1265"/>
        <v>FREE</v>
      </c>
    </row>
    <row r="2420" spans="11:13" ht="16.149999999999999" customHeight="1" x14ac:dyDescent="0.25">
      <c r="K2420" s="95">
        <v>1977</v>
      </c>
      <c r="L2420" s="266" t="str">
        <f t="shared" si="1264"/>
        <v>FREE</v>
      </c>
      <c r="M2420" s="267" t="str">
        <f t="shared" si="1265"/>
        <v>FREE</v>
      </c>
    </row>
    <row r="2421" spans="11:13" ht="16.149999999999999" customHeight="1" x14ac:dyDescent="0.25">
      <c r="K2421" s="95">
        <v>1978</v>
      </c>
      <c r="L2421" s="266" t="str">
        <f t="shared" si="1264"/>
        <v>FREE</v>
      </c>
      <c r="M2421" s="267" t="str">
        <f t="shared" si="1265"/>
        <v>FREE</v>
      </c>
    </row>
    <row r="2422" spans="11:13" ht="16.149999999999999" customHeight="1" x14ac:dyDescent="0.25">
      <c r="K2422" s="95">
        <v>1979</v>
      </c>
      <c r="L2422" s="266" t="str">
        <f t="shared" si="1264"/>
        <v>FREE</v>
      </c>
      <c r="M2422" s="267" t="str">
        <f t="shared" si="1265"/>
        <v>FREE</v>
      </c>
    </row>
    <row r="2423" spans="11:13" ht="16.149999999999999" customHeight="1" x14ac:dyDescent="0.25">
      <c r="K2423" s="95">
        <v>1980</v>
      </c>
      <c r="L2423" s="266" t="str">
        <f t="shared" si="1264"/>
        <v>FREE</v>
      </c>
      <c r="M2423" s="267" t="str">
        <f t="shared" si="1265"/>
        <v>FREE</v>
      </c>
    </row>
    <row r="2424" spans="11:13" ht="16.149999999999999" customHeight="1" x14ac:dyDescent="0.25">
      <c r="K2424" s="95">
        <v>1981</v>
      </c>
      <c r="L2424" s="266" t="str">
        <f t="shared" si="1264"/>
        <v>FREE</v>
      </c>
      <c r="M2424" s="267" t="str">
        <f t="shared" si="1265"/>
        <v>FREE</v>
      </c>
    </row>
    <row r="2425" spans="11:13" ht="16.149999999999999" customHeight="1" x14ac:dyDescent="0.25">
      <c r="K2425" s="95">
        <v>1982</v>
      </c>
      <c r="L2425" s="266" t="str">
        <f t="shared" si="1264"/>
        <v>FREE</v>
      </c>
      <c r="M2425" s="267" t="str">
        <f t="shared" si="1265"/>
        <v>FREE</v>
      </c>
    </row>
    <row r="2426" spans="11:13" ht="16.149999999999999" customHeight="1" x14ac:dyDescent="0.25">
      <c r="K2426" s="95">
        <v>1983</v>
      </c>
      <c r="L2426" s="266" t="str">
        <f t="shared" si="1264"/>
        <v>FREE</v>
      </c>
      <c r="M2426" s="267" t="str">
        <f t="shared" si="1265"/>
        <v>FREE</v>
      </c>
    </row>
    <row r="2427" spans="11:13" ht="16.149999999999999" customHeight="1" x14ac:dyDescent="0.25">
      <c r="K2427" s="95">
        <v>1984</v>
      </c>
      <c r="L2427" s="266" t="str">
        <f t="shared" si="1264"/>
        <v>FREE</v>
      </c>
      <c r="M2427" s="267" t="str">
        <f t="shared" si="1265"/>
        <v>FREE</v>
      </c>
    </row>
    <row r="2428" spans="11:13" ht="16.149999999999999" customHeight="1" x14ac:dyDescent="0.25">
      <c r="K2428" s="95">
        <v>1985</v>
      </c>
      <c r="L2428" s="266" t="str">
        <f t="shared" si="1264"/>
        <v>FREE</v>
      </c>
      <c r="M2428" s="267" t="str">
        <f t="shared" si="1265"/>
        <v>FREE</v>
      </c>
    </row>
    <row r="2429" spans="11:13" ht="16.149999999999999" customHeight="1" x14ac:dyDescent="0.25">
      <c r="K2429" s="95">
        <v>1986</v>
      </c>
      <c r="L2429" s="266" t="str">
        <f t="shared" si="1264"/>
        <v>FREE</v>
      </c>
      <c r="M2429" s="267" t="str">
        <f t="shared" si="1265"/>
        <v>FREE</v>
      </c>
    </row>
    <row r="2430" spans="11:13" ht="16.149999999999999" customHeight="1" x14ac:dyDescent="0.25">
      <c r="K2430" s="95">
        <v>1987</v>
      </c>
      <c r="L2430" s="266" t="str">
        <f t="shared" si="1264"/>
        <v>FREE</v>
      </c>
      <c r="M2430" s="267" t="str">
        <f t="shared" si="1265"/>
        <v>FREE</v>
      </c>
    </row>
    <row r="2431" spans="11:13" ht="16.149999999999999" customHeight="1" x14ac:dyDescent="0.25">
      <c r="K2431" s="95">
        <v>1988</v>
      </c>
      <c r="L2431" s="266" t="str">
        <f t="shared" si="1264"/>
        <v>FREE</v>
      </c>
      <c r="M2431" s="267" t="str">
        <f t="shared" si="1265"/>
        <v>FREE</v>
      </c>
    </row>
    <row r="2432" spans="11:13" ht="16.149999999999999" customHeight="1" x14ac:dyDescent="0.25">
      <c r="K2432" s="95">
        <v>1989</v>
      </c>
      <c r="L2432" s="266" t="str">
        <f t="shared" si="1264"/>
        <v>FREE</v>
      </c>
      <c r="M2432" s="267" t="str">
        <f t="shared" si="1265"/>
        <v>FREE</v>
      </c>
    </row>
    <row r="2433" spans="11:13" ht="16.149999999999999" customHeight="1" x14ac:dyDescent="0.25">
      <c r="K2433" s="95">
        <v>1990</v>
      </c>
      <c r="L2433" s="266" t="str">
        <f t="shared" si="1264"/>
        <v>FREE</v>
      </c>
      <c r="M2433" s="267" t="str">
        <f t="shared" si="1265"/>
        <v>FREE</v>
      </c>
    </row>
    <row r="2434" spans="11:13" ht="16.149999999999999" customHeight="1" x14ac:dyDescent="0.25">
      <c r="K2434" s="95">
        <v>1991</v>
      </c>
      <c r="L2434" s="266" t="str">
        <f t="shared" si="1264"/>
        <v>FREE</v>
      </c>
      <c r="M2434" s="267" t="str">
        <f t="shared" si="1265"/>
        <v>FREE</v>
      </c>
    </row>
    <row r="2435" spans="11:13" ht="16.149999999999999" customHeight="1" x14ac:dyDescent="0.25">
      <c r="K2435" s="95">
        <v>1992</v>
      </c>
      <c r="L2435" s="266" t="str">
        <f t="shared" si="1264"/>
        <v>FREE</v>
      </c>
      <c r="M2435" s="267" t="str">
        <f t="shared" si="1265"/>
        <v>FREE</v>
      </c>
    </row>
    <row r="2436" spans="11:13" ht="16.149999999999999" customHeight="1" x14ac:dyDescent="0.25">
      <c r="K2436" s="95">
        <v>1993</v>
      </c>
      <c r="L2436" s="266" t="str">
        <f t="shared" si="1264"/>
        <v>FREE</v>
      </c>
      <c r="M2436" s="267" t="str">
        <f t="shared" si="1265"/>
        <v>FREE</v>
      </c>
    </row>
    <row r="2437" spans="11:13" ht="16.149999999999999" customHeight="1" x14ac:dyDescent="0.25">
      <c r="K2437" s="95">
        <v>1994</v>
      </c>
      <c r="L2437" s="266" t="str">
        <f t="shared" si="1264"/>
        <v>FREE</v>
      </c>
      <c r="M2437" s="267" t="str">
        <f t="shared" si="1265"/>
        <v>FREE</v>
      </c>
    </row>
    <row r="2438" spans="11:13" ht="16.149999999999999" customHeight="1" x14ac:dyDescent="0.25">
      <c r="K2438" s="95">
        <v>1995</v>
      </c>
      <c r="L2438" s="266" t="str">
        <f t="shared" si="1264"/>
        <v>FREE</v>
      </c>
      <c r="M2438" s="267" t="str">
        <f t="shared" si="1265"/>
        <v>FREE</v>
      </c>
    </row>
    <row r="2439" spans="11:13" ht="16.149999999999999" customHeight="1" x14ac:dyDescent="0.25">
      <c r="K2439" s="95">
        <v>1996</v>
      </c>
      <c r="L2439" s="266" t="str">
        <f t="shared" si="1264"/>
        <v>FREE</v>
      </c>
      <c r="M2439" s="267" t="str">
        <f t="shared" si="1265"/>
        <v>FREE</v>
      </c>
    </row>
    <row r="2440" spans="11:13" ht="16.149999999999999" customHeight="1" x14ac:dyDescent="0.25">
      <c r="K2440" s="95">
        <v>1997</v>
      </c>
      <c r="L2440" s="266" t="str">
        <f t="shared" si="1264"/>
        <v>FREE</v>
      </c>
      <c r="M2440" s="267" t="str">
        <f t="shared" si="1265"/>
        <v>FREE</v>
      </c>
    </row>
    <row r="2441" spans="11:13" ht="16.149999999999999" customHeight="1" x14ac:dyDescent="0.25">
      <c r="K2441" s="95">
        <v>1998</v>
      </c>
      <c r="L2441" s="266" t="str">
        <f t="shared" si="1264"/>
        <v>FREE</v>
      </c>
      <c r="M2441" s="267" t="str">
        <f t="shared" si="1265"/>
        <v>FREE</v>
      </c>
    </row>
    <row r="2442" spans="11:13" ht="16.149999999999999" customHeight="1" x14ac:dyDescent="0.25">
      <c r="K2442" s="95">
        <v>1999</v>
      </c>
      <c r="L2442" s="266" t="str">
        <f t="shared" si="1264"/>
        <v>FREE</v>
      </c>
      <c r="M2442" s="267" t="str">
        <f t="shared" si="1265"/>
        <v>FREE</v>
      </c>
    </row>
    <row r="2443" spans="11:13" ht="16.149999999999999" customHeight="1" x14ac:dyDescent="0.25">
      <c r="K2443" s="95">
        <v>2000</v>
      </c>
      <c r="L2443" s="266" t="str">
        <f t="shared" ref="L2443:L2506" si="1266">IFERROR(VLOOKUP(K2443,$L$3:$L$841,1,FALSE),"FREE")</f>
        <v>FREE</v>
      </c>
      <c r="M2443" s="267" t="str">
        <f t="shared" ref="M2443:M2506" si="1267">IFERROR(VLOOKUP(K2443,$J$3:$K$841,2,FALSE),"FREE")</f>
        <v>FREE</v>
      </c>
    </row>
    <row r="2444" spans="11:13" ht="16.149999999999999" customHeight="1" x14ac:dyDescent="0.25">
      <c r="K2444" s="95">
        <v>2001</v>
      </c>
      <c r="L2444" s="266" t="str">
        <f t="shared" si="1266"/>
        <v>FREE</v>
      </c>
      <c r="M2444" s="267" t="str">
        <f t="shared" si="1267"/>
        <v>FREE</v>
      </c>
    </row>
    <row r="2445" spans="11:13" ht="16.149999999999999" customHeight="1" x14ac:dyDescent="0.25">
      <c r="K2445" s="95">
        <v>2002</v>
      </c>
      <c r="L2445" s="266" t="str">
        <f t="shared" si="1266"/>
        <v>FREE</v>
      </c>
      <c r="M2445" s="267" t="str">
        <f t="shared" si="1267"/>
        <v>FREE</v>
      </c>
    </row>
    <row r="2446" spans="11:13" ht="16.149999999999999" customHeight="1" x14ac:dyDescent="0.25">
      <c r="K2446" s="95">
        <v>2003</v>
      </c>
      <c r="L2446" s="266" t="str">
        <f t="shared" si="1266"/>
        <v>FREE</v>
      </c>
      <c r="M2446" s="267" t="str">
        <f t="shared" si="1267"/>
        <v>FREE</v>
      </c>
    </row>
    <row r="2447" spans="11:13" ht="16.149999999999999" customHeight="1" x14ac:dyDescent="0.25">
      <c r="K2447" s="95">
        <v>2004</v>
      </c>
      <c r="L2447" s="266" t="str">
        <f t="shared" si="1266"/>
        <v>FREE</v>
      </c>
      <c r="M2447" s="267" t="str">
        <f t="shared" si="1267"/>
        <v>FREE</v>
      </c>
    </row>
    <row r="2448" spans="11:13" ht="16.149999999999999" customHeight="1" x14ac:dyDescent="0.25">
      <c r="K2448" s="95">
        <v>2005</v>
      </c>
      <c r="L2448" s="266" t="str">
        <f t="shared" si="1266"/>
        <v>FREE</v>
      </c>
      <c r="M2448" s="267" t="str">
        <f t="shared" si="1267"/>
        <v>FREE</v>
      </c>
    </row>
    <row r="2449" spans="11:13" ht="16.149999999999999" customHeight="1" x14ac:dyDescent="0.25">
      <c r="K2449" s="95">
        <v>2006</v>
      </c>
      <c r="L2449" s="266" t="str">
        <f t="shared" si="1266"/>
        <v>FREE</v>
      </c>
      <c r="M2449" s="267" t="str">
        <f t="shared" si="1267"/>
        <v>FREE</v>
      </c>
    </row>
    <row r="2450" spans="11:13" ht="16.149999999999999" customHeight="1" x14ac:dyDescent="0.25">
      <c r="K2450" s="95">
        <v>2007</v>
      </c>
      <c r="L2450" s="266" t="str">
        <f t="shared" si="1266"/>
        <v>FREE</v>
      </c>
      <c r="M2450" s="267" t="str">
        <f t="shared" si="1267"/>
        <v>FREE</v>
      </c>
    </row>
    <row r="2451" spans="11:13" ht="16.149999999999999" customHeight="1" x14ac:dyDescent="0.25">
      <c r="K2451" s="95">
        <v>2008</v>
      </c>
      <c r="L2451" s="266" t="str">
        <f t="shared" si="1266"/>
        <v>FREE</v>
      </c>
      <c r="M2451" s="267" t="str">
        <f t="shared" si="1267"/>
        <v>FREE</v>
      </c>
    </row>
    <row r="2452" spans="11:13" ht="16.149999999999999" customHeight="1" x14ac:dyDescent="0.25">
      <c r="K2452" s="95">
        <v>2009</v>
      </c>
      <c r="L2452" s="266" t="str">
        <f t="shared" si="1266"/>
        <v>FREE</v>
      </c>
      <c r="M2452" s="267" t="str">
        <f t="shared" si="1267"/>
        <v>FREE</v>
      </c>
    </row>
    <row r="2453" spans="11:13" ht="16.149999999999999" customHeight="1" x14ac:dyDescent="0.25">
      <c r="K2453" s="95">
        <v>2010</v>
      </c>
      <c r="L2453" s="266" t="str">
        <f t="shared" si="1266"/>
        <v>FREE</v>
      </c>
      <c r="M2453" s="267" t="str">
        <f t="shared" si="1267"/>
        <v>FREE</v>
      </c>
    </row>
    <row r="2454" spans="11:13" ht="16.149999999999999" customHeight="1" x14ac:dyDescent="0.25">
      <c r="K2454" s="95">
        <v>2011</v>
      </c>
      <c r="L2454" s="266" t="str">
        <f t="shared" si="1266"/>
        <v>FREE</v>
      </c>
      <c r="M2454" s="267" t="str">
        <f t="shared" si="1267"/>
        <v>FREE</v>
      </c>
    </row>
    <row r="2455" spans="11:13" ht="16.149999999999999" customHeight="1" x14ac:dyDescent="0.25">
      <c r="K2455" s="95">
        <v>2012</v>
      </c>
      <c r="L2455" s="266" t="str">
        <f t="shared" si="1266"/>
        <v>FREE</v>
      </c>
      <c r="M2455" s="267" t="str">
        <f t="shared" si="1267"/>
        <v>FREE</v>
      </c>
    </row>
    <row r="2456" spans="11:13" ht="16.149999999999999" customHeight="1" x14ac:dyDescent="0.25">
      <c r="K2456" s="95">
        <v>2013</v>
      </c>
      <c r="L2456" s="266" t="str">
        <f t="shared" si="1266"/>
        <v>FREE</v>
      </c>
      <c r="M2456" s="267" t="str">
        <f t="shared" si="1267"/>
        <v>FREE</v>
      </c>
    </row>
    <row r="2457" spans="11:13" ht="16.149999999999999" customHeight="1" x14ac:dyDescent="0.25">
      <c r="K2457" s="95">
        <v>2014</v>
      </c>
      <c r="L2457" s="266" t="str">
        <f t="shared" si="1266"/>
        <v>FREE</v>
      </c>
      <c r="M2457" s="267" t="str">
        <f t="shared" si="1267"/>
        <v>FREE</v>
      </c>
    </row>
    <row r="2458" spans="11:13" ht="16.149999999999999" customHeight="1" x14ac:dyDescent="0.25">
      <c r="K2458" s="95">
        <v>2015</v>
      </c>
      <c r="L2458" s="266" t="str">
        <f t="shared" si="1266"/>
        <v>FREE</v>
      </c>
      <c r="M2458" s="267" t="str">
        <f t="shared" si="1267"/>
        <v>FREE</v>
      </c>
    </row>
    <row r="2459" spans="11:13" ht="16.149999999999999" customHeight="1" x14ac:dyDescent="0.25">
      <c r="K2459" s="95">
        <v>2016</v>
      </c>
      <c r="L2459" s="266" t="str">
        <f t="shared" si="1266"/>
        <v>FREE</v>
      </c>
      <c r="M2459" s="267" t="str">
        <f t="shared" si="1267"/>
        <v>FREE</v>
      </c>
    </row>
    <row r="2460" spans="11:13" ht="16.149999999999999" customHeight="1" x14ac:dyDescent="0.25">
      <c r="K2460" s="95">
        <v>2017</v>
      </c>
      <c r="L2460" s="266" t="str">
        <f t="shared" si="1266"/>
        <v>FREE</v>
      </c>
      <c r="M2460" s="267" t="str">
        <f t="shared" si="1267"/>
        <v>FREE</v>
      </c>
    </row>
    <row r="2461" spans="11:13" ht="16.149999999999999" customHeight="1" x14ac:dyDescent="0.25">
      <c r="K2461" s="95">
        <v>2018</v>
      </c>
      <c r="L2461" s="266" t="str">
        <f t="shared" si="1266"/>
        <v>FREE</v>
      </c>
      <c r="M2461" s="267" t="str">
        <f t="shared" si="1267"/>
        <v>FREE</v>
      </c>
    </row>
    <row r="2462" spans="11:13" ht="16.149999999999999" customHeight="1" x14ac:dyDescent="0.25">
      <c r="K2462" s="95">
        <v>2019</v>
      </c>
      <c r="L2462" s="266" t="str">
        <f t="shared" si="1266"/>
        <v>FREE</v>
      </c>
      <c r="M2462" s="267" t="str">
        <f t="shared" si="1267"/>
        <v>FREE</v>
      </c>
    </row>
    <row r="2463" spans="11:13" ht="16.149999999999999" customHeight="1" x14ac:dyDescent="0.25">
      <c r="K2463" s="95">
        <v>2020</v>
      </c>
      <c r="L2463" s="266" t="str">
        <f t="shared" si="1266"/>
        <v>FREE</v>
      </c>
      <c r="M2463" s="267" t="str">
        <f t="shared" si="1267"/>
        <v>FREE</v>
      </c>
    </row>
    <row r="2464" spans="11:13" ht="16.149999999999999" customHeight="1" x14ac:dyDescent="0.25">
      <c r="K2464" s="95">
        <v>2021</v>
      </c>
      <c r="L2464" s="266" t="str">
        <f t="shared" si="1266"/>
        <v>FREE</v>
      </c>
      <c r="M2464" s="267" t="str">
        <f t="shared" si="1267"/>
        <v>FREE</v>
      </c>
    </row>
    <row r="2465" spans="11:13" ht="16.149999999999999" customHeight="1" x14ac:dyDescent="0.25">
      <c r="K2465" s="95">
        <v>2022</v>
      </c>
      <c r="L2465" s="266" t="str">
        <f t="shared" si="1266"/>
        <v>FREE</v>
      </c>
      <c r="M2465" s="267" t="str">
        <f t="shared" si="1267"/>
        <v>FREE</v>
      </c>
    </row>
    <row r="2466" spans="11:13" ht="16.149999999999999" customHeight="1" x14ac:dyDescent="0.25">
      <c r="K2466" s="95">
        <v>2023</v>
      </c>
      <c r="L2466" s="266" t="str">
        <f t="shared" si="1266"/>
        <v>FREE</v>
      </c>
      <c r="M2466" s="267" t="str">
        <f t="shared" si="1267"/>
        <v>FREE</v>
      </c>
    </row>
    <row r="2467" spans="11:13" ht="16.149999999999999" customHeight="1" x14ac:dyDescent="0.25">
      <c r="K2467" s="95">
        <v>2024</v>
      </c>
      <c r="L2467" s="266" t="str">
        <f t="shared" si="1266"/>
        <v>FREE</v>
      </c>
      <c r="M2467" s="267" t="str">
        <f t="shared" si="1267"/>
        <v>FREE</v>
      </c>
    </row>
    <row r="2468" spans="11:13" ht="16.149999999999999" customHeight="1" x14ac:dyDescent="0.25">
      <c r="K2468" s="95">
        <v>2025</v>
      </c>
      <c r="L2468" s="266" t="str">
        <f t="shared" si="1266"/>
        <v>FREE</v>
      </c>
      <c r="M2468" s="267" t="str">
        <f t="shared" si="1267"/>
        <v>FREE</v>
      </c>
    </row>
    <row r="2469" spans="11:13" ht="16.149999999999999" customHeight="1" x14ac:dyDescent="0.25">
      <c r="K2469" s="95">
        <v>2026</v>
      </c>
      <c r="L2469" s="266" t="str">
        <f t="shared" si="1266"/>
        <v>FREE</v>
      </c>
      <c r="M2469" s="267" t="str">
        <f t="shared" si="1267"/>
        <v>FREE</v>
      </c>
    </row>
    <row r="2470" spans="11:13" ht="16.149999999999999" customHeight="1" x14ac:dyDescent="0.25">
      <c r="K2470" s="95">
        <v>2027</v>
      </c>
      <c r="L2470" s="266" t="str">
        <f t="shared" si="1266"/>
        <v>FREE</v>
      </c>
      <c r="M2470" s="267" t="str">
        <f t="shared" si="1267"/>
        <v>FREE</v>
      </c>
    </row>
    <row r="2471" spans="11:13" ht="16.149999999999999" customHeight="1" x14ac:dyDescent="0.25">
      <c r="K2471" s="95">
        <v>2028</v>
      </c>
      <c r="L2471" s="266" t="str">
        <f t="shared" si="1266"/>
        <v>FREE</v>
      </c>
      <c r="M2471" s="267" t="str">
        <f t="shared" si="1267"/>
        <v>FREE</v>
      </c>
    </row>
    <row r="2472" spans="11:13" ht="16.149999999999999" customHeight="1" x14ac:dyDescent="0.25">
      <c r="K2472" s="95">
        <v>2029</v>
      </c>
      <c r="L2472" s="266" t="str">
        <f t="shared" si="1266"/>
        <v>FREE</v>
      </c>
      <c r="M2472" s="267" t="str">
        <f t="shared" si="1267"/>
        <v>FREE</v>
      </c>
    </row>
    <row r="2473" spans="11:13" ht="16.149999999999999" customHeight="1" x14ac:dyDescent="0.25">
      <c r="K2473" s="95">
        <v>2030</v>
      </c>
      <c r="L2473" s="266" t="str">
        <f t="shared" si="1266"/>
        <v>FREE</v>
      </c>
      <c r="M2473" s="267" t="str">
        <f t="shared" si="1267"/>
        <v>FREE</v>
      </c>
    </row>
    <row r="2474" spans="11:13" ht="16.149999999999999" customHeight="1" x14ac:dyDescent="0.25">
      <c r="K2474" s="95">
        <v>2031</v>
      </c>
      <c r="L2474" s="266" t="str">
        <f t="shared" si="1266"/>
        <v>FREE</v>
      </c>
      <c r="M2474" s="267" t="str">
        <f t="shared" si="1267"/>
        <v>FREE</v>
      </c>
    </row>
    <row r="2475" spans="11:13" ht="16.149999999999999" customHeight="1" x14ac:dyDescent="0.25">
      <c r="K2475" s="95">
        <v>2032</v>
      </c>
      <c r="L2475" s="266" t="str">
        <f t="shared" si="1266"/>
        <v>FREE</v>
      </c>
      <c r="M2475" s="267" t="str">
        <f t="shared" si="1267"/>
        <v>FREE</v>
      </c>
    </row>
    <row r="2476" spans="11:13" ht="16.149999999999999" customHeight="1" x14ac:dyDescent="0.25">
      <c r="K2476" s="95">
        <v>2033</v>
      </c>
      <c r="L2476" s="266" t="str">
        <f t="shared" si="1266"/>
        <v>FREE</v>
      </c>
      <c r="M2476" s="267" t="str">
        <f t="shared" si="1267"/>
        <v>FREE</v>
      </c>
    </row>
    <row r="2477" spans="11:13" ht="16.149999999999999" customHeight="1" x14ac:dyDescent="0.25">
      <c r="K2477" s="95">
        <v>2034</v>
      </c>
      <c r="L2477" s="266" t="str">
        <f t="shared" si="1266"/>
        <v>FREE</v>
      </c>
      <c r="M2477" s="267" t="str">
        <f t="shared" si="1267"/>
        <v>FREE</v>
      </c>
    </row>
    <row r="2478" spans="11:13" ht="16.149999999999999" customHeight="1" x14ac:dyDescent="0.25">
      <c r="K2478" s="95">
        <v>2035</v>
      </c>
      <c r="L2478" s="266" t="str">
        <f t="shared" si="1266"/>
        <v>FREE</v>
      </c>
      <c r="M2478" s="267" t="str">
        <f t="shared" si="1267"/>
        <v>FREE</v>
      </c>
    </row>
    <row r="2479" spans="11:13" ht="16.149999999999999" customHeight="1" x14ac:dyDescent="0.25">
      <c r="K2479" s="95">
        <v>2036</v>
      </c>
      <c r="L2479" s="266" t="str">
        <f t="shared" si="1266"/>
        <v>FREE</v>
      </c>
      <c r="M2479" s="267" t="str">
        <f t="shared" si="1267"/>
        <v>FREE</v>
      </c>
    </row>
    <row r="2480" spans="11:13" ht="16.149999999999999" customHeight="1" x14ac:dyDescent="0.25">
      <c r="K2480" s="95">
        <v>2037</v>
      </c>
      <c r="L2480" s="266" t="str">
        <f t="shared" si="1266"/>
        <v>FREE</v>
      </c>
      <c r="M2480" s="267" t="str">
        <f t="shared" si="1267"/>
        <v>FREE</v>
      </c>
    </row>
    <row r="2481" spans="11:13" ht="16.149999999999999" customHeight="1" x14ac:dyDescent="0.25">
      <c r="K2481" s="95">
        <v>2038</v>
      </c>
      <c r="L2481" s="266" t="str">
        <f t="shared" si="1266"/>
        <v>FREE</v>
      </c>
      <c r="M2481" s="267" t="str">
        <f t="shared" si="1267"/>
        <v>FREE</v>
      </c>
    </row>
    <row r="2482" spans="11:13" ht="16.149999999999999" customHeight="1" x14ac:dyDescent="0.25">
      <c r="K2482" s="95">
        <v>2039</v>
      </c>
      <c r="L2482" s="266" t="str">
        <f t="shared" si="1266"/>
        <v>FREE</v>
      </c>
      <c r="M2482" s="267" t="str">
        <f t="shared" si="1267"/>
        <v>FREE</v>
      </c>
    </row>
    <row r="2483" spans="11:13" ht="16.149999999999999" customHeight="1" x14ac:dyDescent="0.25">
      <c r="K2483" s="95">
        <v>2040</v>
      </c>
      <c r="L2483" s="266" t="str">
        <f t="shared" si="1266"/>
        <v>FREE</v>
      </c>
      <c r="M2483" s="267" t="str">
        <f t="shared" si="1267"/>
        <v>FREE</v>
      </c>
    </row>
    <row r="2484" spans="11:13" ht="16.149999999999999" customHeight="1" x14ac:dyDescent="0.25">
      <c r="K2484" s="95">
        <v>2041</v>
      </c>
      <c r="L2484" s="266" t="str">
        <f t="shared" si="1266"/>
        <v>FREE</v>
      </c>
      <c r="M2484" s="267" t="str">
        <f t="shared" si="1267"/>
        <v>FREE</v>
      </c>
    </row>
    <row r="2485" spans="11:13" ht="16.149999999999999" customHeight="1" x14ac:dyDescent="0.25">
      <c r="K2485" s="95">
        <v>2042</v>
      </c>
      <c r="L2485" s="266" t="str">
        <f t="shared" si="1266"/>
        <v>FREE</v>
      </c>
      <c r="M2485" s="267" t="str">
        <f t="shared" si="1267"/>
        <v>FREE</v>
      </c>
    </row>
    <row r="2486" spans="11:13" ht="16.149999999999999" customHeight="1" x14ac:dyDescent="0.25">
      <c r="K2486" s="95">
        <v>2043</v>
      </c>
      <c r="L2486" s="266" t="str">
        <f t="shared" si="1266"/>
        <v>FREE</v>
      </c>
      <c r="M2486" s="267" t="str">
        <f t="shared" si="1267"/>
        <v>FREE</v>
      </c>
    </row>
    <row r="2487" spans="11:13" ht="16.149999999999999" customHeight="1" x14ac:dyDescent="0.25">
      <c r="K2487" s="95">
        <v>2044</v>
      </c>
      <c r="L2487" s="266" t="str">
        <f t="shared" si="1266"/>
        <v>FREE</v>
      </c>
      <c r="M2487" s="267" t="str">
        <f t="shared" si="1267"/>
        <v>FREE</v>
      </c>
    </row>
    <row r="2488" spans="11:13" ht="16.149999999999999" customHeight="1" x14ac:dyDescent="0.25">
      <c r="K2488" s="95">
        <v>2045</v>
      </c>
      <c r="L2488" s="266" t="str">
        <f t="shared" si="1266"/>
        <v>FREE</v>
      </c>
      <c r="M2488" s="267" t="str">
        <f t="shared" si="1267"/>
        <v>FREE</v>
      </c>
    </row>
    <row r="2489" spans="11:13" ht="16.149999999999999" customHeight="1" x14ac:dyDescent="0.25">
      <c r="K2489" s="95">
        <v>2046</v>
      </c>
      <c r="L2489" s="266" t="str">
        <f t="shared" si="1266"/>
        <v>FREE</v>
      </c>
      <c r="M2489" s="267" t="str">
        <f t="shared" si="1267"/>
        <v>FREE</v>
      </c>
    </row>
    <row r="2490" spans="11:13" ht="16.149999999999999" customHeight="1" x14ac:dyDescent="0.25">
      <c r="K2490" s="95">
        <v>2047</v>
      </c>
      <c r="L2490" s="266" t="str">
        <f t="shared" si="1266"/>
        <v>FREE</v>
      </c>
      <c r="M2490" s="267" t="str">
        <f t="shared" si="1267"/>
        <v>FREE</v>
      </c>
    </row>
    <row r="2491" spans="11:13" ht="16.149999999999999" customHeight="1" x14ac:dyDescent="0.25">
      <c r="K2491" s="95">
        <v>2048</v>
      </c>
      <c r="L2491" s="266" t="str">
        <f t="shared" si="1266"/>
        <v>FREE</v>
      </c>
      <c r="M2491" s="267" t="str">
        <f t="shared" si="1267"/>
        <v>FREE</v>
      </c>
    </row>
    <row r="2492" spans="11:13" ht="16.149999999999999" customHeight="1" x14ac:dyDescent="0.25">
      <c r="K2492" s="95">
        <v>2049</v>
      </c>
      <c r="L2492" s="266" t="str">
        <f t="shared" si="1266"/>
        <v>FREE</v>
      </c>
      <c r="M2492" s="267" t="str">
        <f t="shared" si="1267"/>
        <v>FREE</v>
      </c>
    </row>
    <row r="2493" spans="11:13" ht="16.149999999999999" customHeight="1" x14ac:dyDescent="0.25">
      <c r="K2493" s="95">
        <v>2050</v>
      </c>
      <c r="L2493" s="266" t="str">
        <f t="shared" si="1266"/>
        <v>FREE</v>
      </c>
      <c r="M2493" s="267" t="str">
        <f t="shared" si="1267"/>
        <v>FREE</v>
      </c>
    </row>
    <row r="2494" spans="11:13" ht="16.149999999999999" customHeight="1" x14ac:dyDescent="0.25">
      <c r="K2494" s="95">
        <v>2051</v>
      </c>
      <c r="L2494" s="266" t="str">
        <f t="shared" si="1266"/>
        <v>FREE</v>
      </c>
      <c r="M2494" s="267" t="str">
        <f t="shared" si="1267"/>
        <v>FREE</v>
      </c>
    </row>
    <row r="2495" spans="11:13" ht="16.149999999999999" customHeight="1" x14ac:dyDescent="0.25">
      <c r="K2495" s="95">
        <v>2052</v>
      </c>
      <c r="L2495" s="266" t="str">
        <f t="shared" si="1266"/>
        <v>FREE</v>
      </c>
      <c r="M2495" s="267" t="str">
        <f t="shared" si="1267"/>
        <v>FREE</v>
      </c>
    </row>
    <row r="2496" spans="11:13" ht="16.149999999999999" customHeight="1" x14ac:dyDescent="0.25">
      <c r="K2496" s="95">
        <v>2053</v>
      </c>
      <c r="L2496" s="266" t="str">
        <f t="shared" si="1266"/>
        <v>FREE</v>
      </c>
      <c r="M2496" s="267" t="str">
        <f t="shared" si="1267"/>
        <v>FREE</v>
      </c>
    </row>
    <row r="2497" spans="11:13" ht="16.149999999999999" customHeight="1" x14ac:dyDescent="0.25">
      <c r="K2497" s="95">
        <v>2054</v>
      </c>
      <c r="L2497" s="266" t="str">
        <f t="shared" si="1266"/>
        <v>FREE</v>
      </c>
      <c r="M2497" s="267" t="str">
        <f t="shared" si="1267"/>
        <v>FREE</v>
      </c>
    </row>
    <row r="2498" spans="11:13" ht="16.149999999999999" customHeight="1" x14ac:dyDescent="0.25">
      <c r="K2498" s="95">
        <v>2055</v>
      </c>
      <c r="L2498" s="266" t="str">
        <f t="shared" si="1266"/>
        <v>FREE</v>
      </c>
      <c r="M2498" s="267" t="str">
        <f t="shared" si="1267"/>
        <v>FREE</v>
      </c>
    </row>
    <row r="2499" spans="11:13" ht="16.149999999999999" customHeight="1" x14ac:dyDescent="0.25">
      <c r="K2499" s="95">
        <v>2056</v>
      </c>
      <c r="L2499" s="266" t="str">
        <f t="shared" si="1266"/>
        <v>FREE</v>
      </c>
      <c r="M2499" s="267" t="str">
        <f t="shared" si="1267"/>
        <v>FREE</v>
      </c>
    </row>
    <row r="2500" spans="11:13" ht="16.149999999999999" customHeight="1" x14ac:dyDescent="0.25">
      <c r="K2500" s="95">
        <v>2057</v>
      </c>
      <c r="L2500" s="266" t="str">
        <f t="shared" si="1266"/>
        <v>FREE</v>
      </c>
      <c r="M2500" s="267" t="str">
        <f t="shared" si="1267"/>
        <v>FREE</v>
      </c>
    </row>
    <row r="2501" spans="11:13" ht="16.149999999999999" customHeight="1" x14ac:dyDescent="0.25">
      <c r="K2501" s="95">
        <v>2058</v>
      </c>
      <c r="L2501" s="266" t="str">
        <f t="shared" si="1266"/>
        <v>FREE</v>
      </c>
      <c r="M2501" s="267" t="str">
        <f t="shared" si="1267"/>
        <v>FREE</v>
      </c>
    </row>
    <row r="2502" spans="11:13" ht="16.149999999999999" customHeight="1" x14ac:dyDescent="0.25">
      <c r="K2502" s="95">
        <v>2059</v>
      </c>
      <c r="L2502" s="266" t="str">
        <f t="shared" si="1266"/>
        <v>FREE</v>
      </c>
      <c r="M2502" s="267" t="str">
        <f t="shared" si="1267"/>
        <v>FREE</v>
      </c>
    </row>
    <row r="2503" spans="11:13" ht="16.149999999999999" customHeight="1" x14ac:dyDescent="0.25">
      <c r="K2503" s="95">
        <v>2060</v>
      </c>
      <c r="L2503" s="266" t="str">
        <f t="shared" si="1266"/>
        <v>FREE</v>
      </c>
      <c r="M2503" s="267" t="str">
        <f t="shared" si="1267"/>
        <v>FREE</v>
      </c>
    </row>
    <row r="2504" spans="11:13" ht="16.149999999999999" customHeight="1" x14ac:dyDescent="0.25">
      <c r="K2504" s="95">
        <v>2061</v>
      </c>
      <c r="L2504" s="266" t="str">
        <f t="shared" si="1266"/>
        <v>FREE</v>
      </c>
      <c r="M2504" s="267" t="str">
        <f t="shared" si="1267"/>
        <v>FREE</v>
      </c>
    </row>
    <row r="2505" spans="11:13" ht="16.149999999999999" customHeight="1" x14ac:dyDescent="0.25">
      <c r="K2505" s="95">
        <v>2062</v>
      </c>
      <c r="L2505" s="266" t="str">
        <f t="shared" si="1266"/>
        <v>FREE</v>
      </c>
      <c r="M2505" s="267" t="str">
        <f t="shared" si="1267"/>
        <v>FREE</v>
      </c>
    </row>
    <row r="2506" spans="11:13" ht="16.149999999999999" customHeight="1" x14ac:dyDescent="0.25">
      <c r="K2506" s="95">
        <v>2063</v>
      </c>
      <c r="L2506" s="266" t="str">
        <f t="shared" si="1266"/>
        <v>FREE</v>
      </c>
      <c r="M2506" s="267" t="str">
        <f t="shared" si="1267"/>
        <v>FREE</v>
      </c>
    </row>
    <row r="2507" spans="11:13" ht="16.149999999999999" customHeight="1" x14ac:dyDescent="0.25">
      <c r="K2507" s="95">
        <v>2064</v>
      </c>
      <c r="L2507" s="266" t="str">
        <f t="shared" ref="L2507:L2570" si="1268">IFERROR(VLOOKUP(K2507,$L$3:$L$841,1,FALSE),"FREE")</f>
        <v>FREE</v>
      </c>
      <c r="M2507" s="267" t="str">
        <f t="shared" ref="M2507:M2570" si="1269">IFERROR(VLOOKUP(K2507,$J$3:$K$841,2,FALSE),"FREE")</f>
        <v>FREE</v>
      </c>
    </row>
    <row r="2508" spans="11:13" ht="16.149999999999999" customHeight="1" x14ac:dyDescent="0.25">
      <c r="K2508" s="95">
        <v>2065</v>
      </c>
      <c r="L2508" s="266" t="str">
        <f t="shared" si="1268"/>
        <v>FREE</v>
      </c>
      <c r="M2508" s="267" t="str">
        <f t="shared" si="1269"/>
        <v>FREE</v>
      </c>
    </row>
    <row r="2509" spans="11:13" ht="16.149999999999999" customHeight="1" x14ac:dyDescent="0.25">
      <c r="K2509" s="95">
        <v>2066</v>
      </c>
      <c r="L2509" s="266" t="str">
        <f t="shared" si="1268"/>
        <v>FREE</v>
      </c>
      <c r="M2509" s="267" t="str">
        <f t="shared" si="1269"/>
        <v>FREE</v>
      </c>
    </row>
    <row r="2510" spans="11:13" ht="16.149999999999999" customHeight="1" x14ac:dyDescent="0.25">
      <c r="K2510" s="95">
        <v>2067</v>
      </c>
      <c r="L2510" s="266" t="str">
        <f t="shared" si="1268"/>
        <v>FREE</v>
      </c>
      <c r="M2510" s="267" t="str">
        <f t="shared" si="1269"/>
        <v>FREE</v>
      </c>
    </row>
    <row r="2511" spans="11:13" ht="16.149999999999999" customHeight="1" x14ac:dyDescent="0.25">
      <c r="K2511" s="95">
        <v>2068</v>
      </c>
      <c r="L2511" s="266" t="str">
        <f t="shared" si="1268"/>
        <v>FREE</v>
      </c>
      <c r="M2511" s="267" t="str">
        <f t="shared" si="1269"/>
        <v>FREE</v>
      </c>
    </row>
    <row r="2512" spans="11:13" ht="16.149999999999999" customHeight="1" x14ac:dyDescent="0.25">
      <c r="K2512" s="95">
        <v>2069</v>
      </c>
      <c r="L2512" s="266" t="str">
        <f t="shared" si="1268"/>
        <v>FREE</v>
      </c>
      <c r="M2512" s="267" t="str">
        <f t="shared" si="1269"/>
        <v>FREE</v>
      </c>
    </row>
    <row r="2513" spans="11:13" ht="16.149999999999999" customHeight="1" x14ac:dyDescent="0.25">
      <c r="K2513" s="95">
        <v>2070</v>
      </c>
      <c r="L2513" s="266" t="str">
        <f t="shared" si="1268"/>
        <v>FREE</v>
      </c>
      <c r="M2513" s="267" t="str">
        <f t="shared" si="1269"/>
        <v>FREE</v>
      </c>
    </row>
    <row r="2514" spans="11:13" ht="16.149999999999999" customHeight="1" x14ac:dyDescent="0.25">
      <c r="K2514" s="95">
        <v>2071</v>
      </c>
      <c r="L2514" s="266" t="str">
        <f t="shared" si="1268"/>
        <v>FREE</v>
      </c>
      <c r="M2514" s="267" t="str">
        <f t="shared" si="1269"/>
        <v>FREE</v>
      </c>
    </row>
    <row r="2515" spans="11:13" ht="16.149999999999999" customHeight="1" x14ac:dyDescent="0.25">
      <c r="K2515" s="95">
        <v>2072</v>
      </c>
      <c r="L2515" s="266" t="str">
        <f t="shared" si="1268"/>
        <v>FREE</v>
      </c>
      <c r="M2515" s="267" t="str">
        <f t="shared" si="1269"/>
        <v>FREE</v>
      </c>
    </row>
    <row r="2516" spans="11:13" ht="16.149999999999999" customHeight="1" x14ac:dyDescent="0.25">
      <c r="K2516" s="95">
        <v>2073</v>
      </c>
      <c r="L2516" s="266" t="str">
        <f t="shared" si="1268"/>
        <v>FREE</v>
      </c>
      <c r="M2516" s="267" t="str">
        <f t="shared" si="1269"/>
        <v>FREE</v>
      </c>
    </row>
    <row r="2517" spans="11:13" ht="16.149999999999999" customHeight="1" x14ac:dyDescent="0.25">
      <c r="K2517" s="95">
        <v>2074</v>
      </c>
      <c r="L2517" s="266" t="str">
        <f t="shared" si="1268"/>
        <v>FREE</v>
      </c>
      <c r="M2517" s="267" t="str">
        <f t="shared" si="1269"/>
        <v>FREE</v>
      </c>
    </row>
    <row r="2518" spans="11:13" ht="16.149999999999999" customHeight="1" x14ac:dyDescent="0.25">
      <c r="K2518" s="95">
        <v>2075</v>
      </c>
      <c r="L2518" s="266" t="str">
        <f t="shared" si="1268"/>
        <v>FREE</v>
      </c>
      <c r="M2518" s="267" t="str">
        <f t="shared" si="1269"/>
        <v>FREE</v>
      </c>
    </row>
    <row r="2519" spans="11:13" ht="16.149999999999999" customHeight="1" x14ac:dyDescent="0.25">
      <c r="K2519" s="95">
        <v>2076</v>
      </c>
      <c r="L2519" s="266" t="str">
        <f t="shared" si="1268"/>
        <v>FREE</v>
      </c>
      <c r="M2519" s="267" t="str">
        <f t="shared" si="1269"/>
        <v>FREE</v>
      </c>
    </row>
    <row r="2520" spans="11:13" ht="16.149999999999999" customHeight="1" x14ac:dyDescent="0.25">
      <c r="K2520" s="95">
        <v>2077</v>
      </c>
      <c r="L2520" s="266" t="str">
        <f t="shared" si="1268"/>
        <v>FREE</v>
      </c>
      <c r="M2520" s="267" t="str">
        <f t="shared" si="1269"/>
        <v>FREE</v>
      </c>
    </row>
    <row r="2521" spans="11:13" ht="16.149999999999999" customHeight="1" x14ac:dyDescent="0.25">
      <c r="K2521" s="95">
        <v>2078</v>
      </c>
      <c r="L2521" s="266" t="str">
        <f t="shared" si="1268"/>
        <v>FREE</v>
      </c>
      <c r="M2521" s="267" t="str">
        <f t="shared" si="1269"/>
        <v>FREE</v>
      </c>
    </row>
    <row r="2522" spans="11:13" ht="16.149999999999999" customHeight="1" x14ac:dyDescent="0.25">
      <c r="K2522" s="95">
        <v>2079</v>
      </c>
      <c r="L2522" s="266" t="str">
        <f t="shared" si="1268"/>
        <v>FREE</v>
      </c>
      <c r="M2522" s="267" t="str">
        <f t="shared" si="1269"/>
        <v>FREE</v>
      </c>
    </row>
    <row r="2523" spans="11:13" ht="16.149999999999999" customHeight="1" x14ac:dyDescent="0.25">
      <c r="K2523" s="95">
        <v>2080</v>
      </c>
      <c r="L2523" s="266" t="str">
        <f t="shared" si="1268"/>
        <v>FREE</v>
      </c>
      <c r="M2523" s="267" t="str">
        <f t="shared" si="1269"/>
        <v>FREE</v>
      </c>
    </row>
    <row r="2524" spans="11:13" ht="16.149999999999999" customHeight="1" x14ac:dyDescent="0.25">
      <c r="K2524" s="95">
        <v>2081</v>
      </c>
      <c r="L2524" s="266" t="str">
        <f t="shared" si="1268"/>
        <v>FREE</v>
      </c>
      <c r="M2524" s="267" t="str">
        <f t="shared" si="1269"/>
        <v>FREE</v>
      </c>
    </row>
    <row r="2525" spans="11:13" ht="16.149999999999999" customHeight="1" x14ac:dyDescent="0.25">
      <c r="K2525" s="95">
        <v>2082</v>
      </c>
      <c r="L2525" s="266" t="str">
        <f t="shared" si="1268"/>
        <v>FREE</v>
      </c>
      <c r="M2525" s="267" t="str">
        <f t="shared" si="1269"/>
        <v>FREE</v>
      </c>
    </row>
    <row r="2526" spans="11:13" ht="16.149999999999999" customHeight="1" x14ac:dyDescent="0.25">
      <c r="K2526" s="95">
        <v>2083</v>
      </c>
      <c r="L2526" s="266" t="str">
        <f t="shared" si="1268"/>
        <v>FREE</v>
      </c>
      <c r="M2526" s="267" t="str">
        <f t="shared" si="1269"/>
        <v>FREE</v>
      </c>
    </row>
    <row r="2527" spans="11:13" ht="16.149999999999999" customHeight="1" x14ac:dyDescent="0.25">
      <c r="K2527" s="95">
        <v>2084</v>
      </c>
      <c r="L2527" s="266" t="str">
        <f t="shared" si="1268"/>
        <v>FREE</v>
      </c>
      <c r="M2527" s="267" t="str">
        <f t="shared" si="1269"/>
        <v>FREE</v>
      </c>
    </row>
    <row r="2528" spans="11:13" ht="16.149999999999999" customHeight="1" x14ac:dyDescent="0.25">
      <c r="K2528" s="95">
        <v>2085</v>
      </c>
      <c r="L2528" s="266" t="str">
        <f t="shared" si="1268"/>
        <v>FREE</v>
      </c>
      <c r="M2528" s="267" t="str">
        <f t="shared" si="1269"/>
        <v>FREE</v>
      </c>
    </row>
    <row r="2529" spans="11:13" ht="16.149999999999999" customHeight="1" x14ac:dyDescent="0.25">
      <c r="K2529" s="95">
        <v>2086</v>
      </c>
      <c r="L2529" s="266" t="str">
        <f t="shared" si="1268"/>
        <v>FREE</v>
      </c>
      <c r="M2529" s="267" t="str">
        <f t="shared" si="1269"/>
        <v>FREE</v>
      </c>
    </row>
    <row r="2530" spans="11:13" ht="16.149999999999999" customHeight="1" x14ac:dyDescent="0.25">
      <c r="K2530" s="95">
        <v>2087</v>
      </c>
      <c r="L2530" s="266" t="str">
        <f t="shared" si="1268"/>
        <v>FREE</v>
      </c>
      <c r="M2530" s="267" t="str">
        <f t="shared" si="1269"/>
        <v>FREE</v>
      </c>
    </row>
    <row r="2531" spans="11:13" ht="16.149999999999999" customHeight="1" x14ac:dyDescent="0.25">
      <c r="K2531" s="95">
        <v>2088</v>
      </c>
      <c r="L2531" s="266" t="str">
        <f t="shared" si="1268"/>
        <v>FREE</v>
      </c>
      <c r="M2531" s="267" t="str">
        <f t="shared" si="1269"/>
        <v>FREE</v>
      </c>
    </row>
    <row r="2532" spans="11:13" ht="16.149999999999999" customHeight="1" x14ac:dyDescent="0.25">
      <c r="K2532" s="95">
        <v>2089</v>
      </c>
      <c r="L2532" s="266" t="str">
        <f t="shared" si="1268"/>
        <v>FREE</v>
      </c>
      <c r="M2532" s="267" t="str">
        <f t="shared" si="1269"/>
        <v>FREE</v>
      </c>
    </row>
    <row r="2533" spans="11:13" ht="16.149999999999999" customHeight="1" x14ac:dyDescent="0.25">
      <c r="K2533" s="95">
        <v>2090</v>
      </c>
      <c r="L2533" s="266" t="str">
        <f t="shared" si="1268"/>
        <v>FREE</v>
      </c>
      <c r="M2533" s="267" t="str">
        <f t="shared" si="1269"/>
        <v>FREE</v>
      </c>
    </row>
    <row r="2534" spans="11:13" ht="16.149999999999999" customHeight="1" x14ac:dyDescent="0.25">
      <c r="K2534" s="95">
        <v>2091</v>
      </c>
      <c r="L2534" s="266" t="str">
        <f t="shared" si="1268"/>
        <v>FREE</v>
      </c>
      <c r="M2534" s="267" t="str">
        <f t="shared" si="1269"/>
        <v>FREE</v>
      </c>
    </row>
    <row r="2535" spans="11:13" ht="16.149999999999999" customHeight="1" x14ac:dyDescent="0.25">
      <c r="K2535" s="95">
        <v>2092</v>
      </c>
      <c r="L2535" s="266" t="str">
        <f t="shared" si="1268"/>
        <v>FREE</v>
      </c>
      <c r="M2535" s="267" t="str">
        <f t="shared" si="1269"/>
        <v>FREE</v>
      </c>
    </row>
    <row r="2536" spans="11:13" ht="16.149999999999999" customHeight="1" x14ac:dyDescent="0.25">
      <c r="K2536" s="95">
        <v>2093</v>
      </c>
      <c r="L2536" s="266" t="str">
        <f t="shared" si="1268"/>
        <v>FREE</v>
      </c>
      <c r="M2536" s="267" t="str">
        <f t="shared" si="1269"/>
        <v>FREE</v>
      </c>
    </row>
    <row r="2537" spans="11:13" ht="16.149999999999999" customHeight="1" x14ac:dyDescent="0.25">
      <c r="K2537" s="95">
        <v>2094</v>
      </c>
      <c r="L2537" s="266" t="str">
        <f t="shared" si="1268"/>
        <v>FREE</v>
      </c>
      <c r="M2537" s="267" t="str">
        <f t="shared" si="1269"/>
        <v>FREE</v>
      </c>
    </row>
    <row r="2538" spans="11:13" ht="16.149999999999999" customHeight="1" x14ac:dyDescent="0.25">
      <c r="K2538" s="95">
        <v>2095</v>
      </c>
      <c r="L2538" s="266" t="str">
        <f t="shared" si="1268"/>
        <v>FREE</v>
      </c>
      <c r="M2538" s="267" t="str">
        <f t="shared" si="1269"/>
        <v>FREE</v>
      </c>
    </row>
    <row r="2539" spans="11:13" ht="16.149999999999999" customHeight="1" x14ac:dyDescent="0.25">
      <c r="K2539" s="95">
        <v>2096</v>
      </c>
      <c r="L2539" s="266" t="str">
        <f t="shared" si="1268"/>
        <v>FREE</v>
      </c>
      <c r="M2539" s="267" t="str">
        <f t="shared" si="1269"/>
        <v>FREE</v>
      </c>
    </row>
    <row r="2540" spans="11:13" ht="16.149999999999999" customHeight="1" x14ac:dyDescent="0.25">
      <c r="K2540" s="95">
        <v>2097</v>
      </c>
      <c r="L2540" s="266" t="str">
        <f t="shared" si="1268"/>
        <v>FREE</v>
      </c>
      <c r="M2540" s="267" t="str">
        <f t="shared" si="1269"/>
        <v>FREE</v>
      </c>
    </row>
    <row r="2541" spans="11:13" ht="16.149999999999999" customHeight="1" x14ac:dyDescent="0.25">
      <c r="K2541" s="95">
        <v>2098</v>
      </c>
      <c r="L2541" s="266" t="str">
        <f t="shared" si="1268"/>
        <v>FREE</v>
      </c>
      <c r="M2541" s="267" t="str">
        <f t="shared" si="1269"/>
        <v>FREE</v>
      </c>
    </row>
    <row r="2542" spans="11:13" ht="16.149999999999999" customHeight="1" x14ac:dyDescent="0.25">
      <c r="K2542" s="95">
        <v>2099</v>
      </c>
      <c r="L2542" s="266" t="str">
        <f t="shared" si="1268"/>
        <v>FREE</v>
      </c>
      <c r="M2542" s="267" t="str">
        <f t="shared" si="1269"/>
        <v>FREE</v>
      </c>
    </row>
    <row r="2543" spans="11:13" ht="16.149999999999999" customHeight="1" x14ac:dyDescent="0.25">
      <c r="K2543" s="95">
        <v>2100</v>
      </c>
      <c r="L2543" s="266" t="str">
        <f t="shared" si="1268"/>
        <v>FREE</v>
      </c>
      <c r="M2543" s="267" t="str">
        <f t="shared" si="1269"/>
        <v>FREE</v>
      </c>
    </row>
    <row r="2544" spans="11:13" ht="16.149999999999999" customHeight="1" x14ac:dyDescent="0.25">
      <c r="K2544" s="95">
        <v>2101</v>
      </c>
      <c r="L2544" s="266" t="str">
        <f t="shared" si="1268"/>
        <v>FREE</v>
      </c>
      <c r="M2544" s="267" t="str">
        <f t="shared" si="1269"/>
        <v>FREE</v>
      </c>
    </row>
    <row r="2545" spans="11:13" ht="16.149999999999999" customHeight="1" x14ac:dyDescent="0.25">
      <c r="K2545" s="95">
        <v>2102</v>
      </c>
      <c r="L2545" s="266" t="str">
        <f t="shared" si="1268"/>
        <v>FREE</v>
      </c>
      <c r="M2545" s="267" t="str">
        <f t="shared" si="1269"/>
        <v>FREE</v>
      </c>
    </row>
    <row r="2546" spans="11:13" ht="16.149999999999999" customHeight="1" x14ac:dyDescent="0.25">
      <c r="K2546" s="95">
        <v>2103</v>
      </c>
      <c r="L2546" s="266" t="str">
        <f t="shared" si="1268"/>
        <v>FREE</v>
      </c>
      <c r="M2546" s="267" t="str">
        <f t="shared" si="1269"/>
        <v>FREE</v>
      </c>
    </row>
    <row r="2547" spans="11:13" ht="16.149999999999999" customHeight="1" x14ac:dyDescent="0.25">
      <c r="K2547" s="95">
        <v>2104</v>
      </c>
      <c r="L2547" s="266" t="str">
        <f t="shared" si="1268"/>
        <v>FREE</v>
      </c>
      <c r="M2547" s="267" t="str">
        <f t="shared" si="1269"/>
        <v>FREE</v>
      </c>
    </row>
    <row r="2548" spans="11:13" ht="16.149999999999999" customHeight="1" x14ac:dyDescent="0.25">
      <c r="K2548" s="95">
        <v>2105</v>
      </c>
      <c r="L2548" s="266" t="str">
        <f t="shared" si="1268"/>
        <v>FREE</v>
      </c>
      <c r="M2548" s="267" t="str">
        <f t="shared" si="1269"/>
        <v>FREE</v>
      </c>
    </row>
    <row r="2549" spans="11:13" ht="16.149999999999999" customHeight="1" x14ac:dyDescent="0.25">
      <c r="K2549" s="95">
        <v>2106</v>
      </c>
      <c r="L2549" s="266" t="str">
        <f t="shared" si="1268"/>
        <v>FREE</v>
      </c>
      <c r="M2549" s="267" t="str">
        <f t="shared" si="1269"/>
        <v>FREE</v>
      </c>
    </row>
    <row r="2550" spans="11:13" ht="16.149999999999999" customHeight="1" x14ac:dyDescent="0.25">
      <c r="K2550" s="95">
        <v>2107</v>
      </c>
      <c r="L2550" s="266" t="str">
        <f t="shared" si="1268"/>
        <v>FREE</v>
      </c>
      <c r="M2550" s="267" t="str">
        <f t="shared" si="1269"/>
        <v>FREE</v>
      </c>
    </row>
    <row r="2551" spans="11:13" ht="16.149999999999999" customHeight="1" x14ac:dyDescent="0.25">
      <c r="K2551" s="95">
        <v>2108</v>
      </c>
      <c r="L2551" s="266" t="str">
        <f t="shared" si="1268"/>
        <v>FREE</v>
      </c>
      <c r="M2551" s="267" t="str">
        <f t="shared" si="1269"/>
        <v>FREE</v>
      </c>
    </row>
    <row r="2552" spans="11:13" ht="16.149999999999999" customHeight="1" x14ac:dyDescent="0.25">
      <c r="K2552" s="95">
        <v>2109</v>
      </c>
      <c r="L2552" s="266" t="str">
        <f t="shared" si="1268"/>
        <v>FREE</v>
      </c>
      <c r="M2552" s="267" t="str">
        <f t="shared" si="1269"/>
        <v>FREE</v>
      </c>
    </row>
    <row r="2553" spans="11:13" ht="16.149999999999999" customHeight="1" x14ac:dyDescent="0.25">
      <c r="K2553" s="95">
        <v>2110</v>
      </c>
      <c r="L2553" s="266" t="str">
        <f t="shared" si="1268"/>
        <v>FREE</v>
      </c>
      <c r="M2553" s="267" t="str">
        <f t="shared" si="1269"/>
        <v>FREE</v>
      </c>
    </row>
    <row r="2554" spans="11:13" ht="16.149999999999999" customHeight="1" x14ac:dyDescent="0.25">
      <c r="K2554" s="95">
        <v>2111</v>
      </c>
      <c r="L2554" s="266" t="str">
        <f t="shared" si="1268"/>
        <v>FREE</v>
      </c>
      <c r="M2554" s="267" t="str">
        <f t="shared" si="1269"/>
        <v>FREE</v>
      </c>
    </row>
    <row r="2555" spans="11:13" ht="16.149999999999999" customHeight="1" x14ac:dyDescent="0.25">
      <c r="K2555" s="95">
        <v>2112</v>
      </c>
      <c r="L2555" s="266" t="str">
        <f t="shared" si="1268"/>
        <v>FREE</v>
      </c>
      <c r="M2555" s="267" t="str">
        <f t="shared" si="1269"/>
        <v>FREE</v>
      </c>
    </row>
    <row r="2556" spans="11:13" ht="16.149999999999999" customHeight="1" x14ac:dyDescent="0.25">
      <c r="K2556" s="95">
        <v>2113</v>
      </c>
      <c r="L2556" s="266" t="str">
        <f t="shared" si="1268"/>
        <v>FREE</v>
      </c>
      <c r="M2556" s="267" t="str">
        <f t="shared" si="1269"/>
        <v>FREE</v>
      </c>
    </row>
    <row r="2557" spans="11:13" ht="16.149999999999999" customHeight="1" x14ac:dyDescent="0.25">
      <c r="K2557" s="95">
        <v>2114</v>
      </c>
      <c r="L2557" s="266" t="str">
        <f t="shared" si="1268"/>
        <v>FREE</v>
      </c>
      <c r="M2557" s="267" t="str">
        <f t="shared" si="1269"/>
        <v>FREE</v>
      </c>
    </row>
    <row r="2558" spans="11:13" ht="16.149999999999999" customHeight="1" x14ac:dyDescent="0.25">
      <c r="K2558" s="95">
        <v>2115</v>
      </c>
      <c r="L2558" s="266" t="str">
        <f t="shared" si="1268"/>
        <v>FREE</v>
      </c>
      <c r="M2558" s="267" t="str">
        <f t="shared" si="1269"/>
        <v>FREE</v>
      </c>
    </row>
    <row r="2559" spans="11:13" ht="16.149999999999999" customHeight="1" x14ac:dyDescent="0.25">
      <c r="K2559" s="95">
        <v>2116</v>
      </c>
      <c r="L2559" s="266" t="str">
        <f t="shared" si="1268"/>
        <v>FREE</v>
      </c>
      <c r="M2559" s="267" t="str">
        <f t="shared" si="1269"/>
        <v>FREE</v>
      </c>
    </row>
    <row r="2560" spans="11:13" ht="16.149999999999999" customHeight="1" x14ac:dyDescent="0.25">
      <c r="K2560" s="95">
        <v>2117</v>
      </c>
      <c r="L2560" s="266" t="str">
        <f t="shared" si="1268"/>
        <v>FREE</v>
      </c>
      <c r="M2560" s="267" t="str">
        <f t="shared" si="1269"/>
        <v>FREE</v>
      </c>
    </row>
    <row r="2561" spans="11:13" ht="16.149999999999999" customHeight="1" x14ac:dyDescent="0.25">
      <c r="K2561" s="95">
        <v>2118</v>
      </c>
      <c r="L2561" s="266" t="str">
        <f t="shared" si="1268"/>
        <v>FREE</v>
      </c>
      <c r="M2561" s="267" t="str">
        <f t="shared" si="1269"/>
        <v>FREE</v>
      </c>
    </row>
    <row r="2562" spans="11:13" ht="16.149999999999999" customHeight="1" x14ac:dyDescent="0.25">
      <c r="K2562" s="95">
        <v>2119</v>
      </c>
      <c r="L2562" s="266" t="str">
        <f t="shared" si="1268"/>
        <v>FREE</v>
      </c>
      <c r="M2562" s="267" t="str">
        <f t="shared" si="1269"/>
        <v>FREE</v>
      </c>
    </row>
    <row r="2563" spans="11:13" ht="16.149999999999999" customHeight="1" x14ac:dyDescent="0.25">
      <c r="K2563" s="95">
        <v>2120</v>
      </c>
      <c r="L2563" s="266" t="str">
        <f t="shared" si="1268"/>
        <v>FREE</v>
      </c>
      <c r="M2563" s="267" t="str">
        <f t="shared" si="1269"/>
        <v>FREE</v>
      </c>
    </row>
    <row r="2564" spans="11:13" ht="16.149999999999999" customHeight="1" x14ac:dyDescent="0.25">
      <c r="K2564" s="95">
        <v>2121</v>
      </c>
      <c r="L2564" s="266" t="str">
        <f t="shared" si="1268"/>
        <v>FREE</v>
      </c>
      <c r="M2564" s="267" t="str">
        <f t="shared" si="1269"/>
        <v>FREE</v>
      </c>
    </row>
    <row r="2565" spans="11:13" ht="16.149999999999999" customHeight="1" x14ac:dyDescent="0.25">
      <c r="K2565" s="95">
        <v>2122</v>
      </c>
      <c r="L2565" s="266" t="str">
        <f t="shared" si="1268"/>
        <v>FREE</v>
      </c>
      <c r="M2565" s="267" t="str">
        <f t="shared" si="1269"/>
        <v>FREE</v>
      </c>
    </row>
    <row r="2566" spans="11:13" ht="16.149999999999999" customHeight="1" x14ac:dyDescent="0.25">
      <c r="K2566" s="95">
        <v>2123</v>
      </c>
      <c r="L2566" s="266" t="str">
        <f t="shared" si="1268"/>
        <v>FREE</v>
      </c>
      <c r="M2566" s="267" t="str">
        <f t="shared" si="1269"/>
        <v>FREE</v>
      </c>
    </row>
    <row r="2567" spans="11:13" ht="16.149999999999999" customHeight="1" x14ac:dyDescent="0.25">
      <c r="K2567" s="95">
        <v>2124</v>
      </c>
      <c r="L2567" s="266" t="str">
        <f t="shared" si="1268"/>
        <v>FREE</v>
      </c>
      <c r="M2567" s="267" t="str">
        <f t="shared" si="1269"/>
        <v>FREE</v>
      </c>
    </row>
    <row r="2568" spans="11:13" ht="16.149999999999999" customHeight="1" x14ac:dyDescent="0.25">
      <c r="K2568" s="95">
        <v>2125</v>
      </c>
      <c r="L2568" s="266" t="str">
        <f t="shared" si="1268"/>
        <v>FREE</v>
      </c>
      <c r="M2568" s="267" t="str">
        <f t="shared" si="1269"/>
        <v>FREE</v>
      </c>
    </row>
    <row r="2569" spans="11:13" ht="16.149999999999999" customHeight="1" x14ac:dyDescent="0.25">
      <c r="K2569" s="95">
        <v>2126</v>
      </c>
      <c r="L2569" s="266" t="str">
        <f t="shared" si="1268"/>
        <v>FREE</v>
      </c>
      <c r="M2569" s="267" t="str">
        <f t="shared" si="1269"/>
        <v>FREE</v>
      </c>
    </row>
    <row r="2570" spans="11:13" ht="16.149999999999999" customHeight="1" x14ac:dyDescent="0.25">
      <c r="K2570" s="95">
        <v>2127</v>
      </c>
      <c r="L2570" s="266" t="str">
        <f t="shared" si="1268"/>
        <v>FREE</v>
      </c>
      <c r="M2570" s="267" t="str">
        <f t="shared" si="1269"/>
        <v>FREE</v>
      </c>
    </row>
    <row r="2571" spans="11:13" ht="16.149999999999999" customHeight="1" x14ac:dyDescent="0.25">
      <c r="K2571" s="95">
        <v>2128</v>
      </c>
      <c r="L2571" s="266" t="str">
        <f t="shared" ref="L2571:L2634" si="1270">IFERROR(VLOOKUP(K2571,$L$3:$L$841,1,FALSE),"FREE")</f>
        <v>FREE</v>
      </c>
      <c r="M2571" s="267" t="str">
        <f t="shared" ref="M2571:M2634" si="1271">IFERROR(VLOOKUP(K2571,$J$3:$K$841,2,FALSE),"FREE")</f>
        <v>FREE</v>
      </c>
    </row>
    <row r="2572" spans="11:13" ht="16.149999999999999" customHeight="1" x14ac:dyDescent="0.25">
      <c r="K2572" s="95">
        <v>2129</v>
      </c>
      <c r="L2572" s="266" t="str">
        <f t="shared" si="1270"/>
        <v>FREE</v>
      </c>
      <c r="M2572" s="267" t="str">
        <f t="shared" si="1271"/>
        <v>FREE</v>
      </c>
    </row>
    <row r="2573" spans="11:13" ht="16.149999999999999" customHeight="1" x14ac:dyDescent="0.25">
      <c r="K2573" s="95">
        <v>2130</v>
      </c>
      <c r="L2573" s="266" t="str">
        <f t="shared" si="1270"/>
        <v>FREE</v>
      </c>
      <c r="M2573" s="267" t="str">
        <f t="shared" si="1271"/>
        <v>FREE</v>
      </c>
    </row>
    <row r="2574" spans="11:13" ht="16.149999999999999" customHeight="1" x14ac:dyDescent="0.25">
      <c r="K2574" s="95">
        <v>2131</v>
      </c>
      <c r="L2574" s="266" t="str">
        <f t="shared" si="1270"/>
        <v>FREE</v>
      </c>
      <c r="M2574" s="267" t="str">
        <f t="shared" si="1271"/>
        <v>FREE</v>
      </c>
    </row>
    <row r="2575" spans="11:13" ht="16.149999999999999" customHeight="1" x14ac:dyDescent="0.25">
      <c r="K2575" s="95">
        <v>2132</v>
      </c>
      <c r="L2575" s="266" t="str">
        <f t="shared" si="1270"/>
        <v>FREE</v>
      </c>
      <c r="M2575" s="267" t="str">
        <f t="shared" si="1271"/>
        <v>FREE</v>
      </c>
    </row>
    <row r="2576" spans="11:13" ht="16.149999999999999" customHeight="1" x14ac:dyDescent="0.25">
      <c r="K2576" s="95">
        <v>2133</v>
      </c>
      <c r="L2576" s="266" t="str">
        <f t="shared" si="1270"/>
        <v>FREE</v>
      </c>
      <c r="M2576" s="267" t="str">
        <f t="shared" si="1271"/>
        <v>FREE</v>
      </c>
    </row>
    <row r="2577" spans="11:13" ht="16.149999999999999" customHeight="1" x14ac:dyDescent="0.25">
      <c r="K2577" s="95">
        <v>2134</v>
      </c>
      <c r="L2577" s="266" t="str">
        <f t="shared" si="1270"/>
        <v>FREE</v>
      </c>
      <c r="M2577" s="267" t="str">
        <f t="shared" si="1271"/>
        <v>FREE</v>
      </c>
    </row>
    <row r="2578" spans="11:13" ht="16.149999999999999" customHeight="1" x14ac:dyDescent="0.25">
      <c r="K2578" s="95">
        <v>2135</v>
      </c>
      <c r="L2578" s="266" t="str">
        <f t="shared" si="1270"/>
        <v>FREE</v>
      </c>
      <c r="M2578" s="267" t="str">
        <f t="shared" si="1271"/>
        <v>FREE</v>
      </c>
    </row>
    <row r="2579" spans="11:13" ht="16.149999999999999" customHeight="1" x14ac:dyDescent="0.25">
      <c r="K2579" s="95">
        <v>2136</v>
      </c>
      <c r="L2579" s="266" t="str">
        <f t="shared" si="1270"/>
        <v>FREE</v>
      </c>
      <c r="M2579" s="267" t="str">
        <f t="shared" si="1271"/>
        <v>FREE</v>
      </c>
    </row>
    <row r="2580" spans="11:13" ht="16.149999999999999" customHeight="1" x14ac:dyDescent="0.25">
      <c r="K2580" s="95">
        <v>2137</v>
      </c>
      <c r="L2580" s="266">
        <f t="shared" si="1270"/>
        <v>2137</v>
      </c>
      <c r="M2580" s="267" t="str">
        <f t="shared" si="1271"/>
        <v>Cryptostylis sp.</v>
      </c>
    </row>
    <row r="2581" spans="11:13" ht="16.149999999999999" customHeight="1" x14ac:dyDescent="0.25">
      <c r="K2581" s="95">
        <v>2138</v>
      </c>
      <c r="L2581" s="266">
        <f t="shared" si="1270"/>
        <v>2138</v>
      </c>
      <c r="M2581" s="267" t="str">
        <f t="shared" si="1271"/>
        <v>Cymbidium sp.</v>
      </c>
    </row>
    <row r="2582" spans="11:13" ht="16.149999999999999" customHeight="1" x14ac:dyDescent="0.25">
      <c r="K2582" s="95">
        <v>2139</v>
      </c>
      <c r="L2582" s="266">
        <f t="shared" si="1270"/>
        <v>2139</v>
      </c>
      <c r="M2582" s="267" t="str">
        <f t="shared" si="1271"/>
        <v>Dendrobium sp.</v>
      </c>
    </row>
    <row r="2583" spans="11:13" ht="16.149999999999999" customHeight="1" x14ac:dyDescent="0.25">
      <c r="K2583" s="95">
        <v>2140</v>
      </c>
      <c r="L2583" s="266">
        <f t="shared" si="1270"/>
        <v>2140</v>
      </c>
      <c r="M2583" s="267" t="str">
        <f t="shared" si="1271"/>
        <v>Disa sp.</v>
      </c>
    </row>
    <row r="2584" spans="11:13" ht="16.149999999999999" customHeight="1" x14ac:dyDescent="0.25">
      <c r="K2584" s="95">
        <v>2141</v>
      </c>
      <c r="L2584" s="266">
        <f t="shared" si="1270"/>
        <v>2141</v>
      </c>
      <c r="M2584" s="267" t="str">
        <f t="shared" si="1271"/>
        <v>Elythranthera sp.</v>
      </c>
    </row>
    <row r="2585" spans="11:13" ht="16.149999999999999" customHeight="1" x14ac:dyDescent="0.25">
      <c r="K2585" s="95">
        <v>2142</v>
      </c>
      <c r="L2585" s="266" t="str">
        <f t="shared" si="1270"/>
        <v>FREE</v>
      </c>
      <c r="M2585" s="267" t="str">
        <f t="shared" si="1271"/>
        <v>FREE</v>
      </c>
    </row>
    <row r="2586" spans="11:13" ht="16.149999999999999" customHeight="1" x14ac:dyDescent="0.25">
      <c r="K2586" s="95">
        <v>2143</v>
      </c>
      <c r="L2586" s="266">
        <f t="shared" si="1270"/>
        <v>2143</v>
      </c>
      <c r="M2586" s="267" t="str">
        <f t="shared" si="1271"/>
        <v>Eulophia sp.</v>
      </c>
    </row>
    <row r="2587" spans="11:13" ht="16.149999999999999" customHeight="1" x14ac:dyDescent="0.25">
      <c r="K2587" s="95">
        <v>2144</v>
      </c>
      <c r="L2587" s="266" t="str">
        <f t="shared" si="1270"/>
        <v>FREE</v>
      </c>
      <c r="M2587" s="267" t="str">
        <f t="shared" si="1271"/>
        <v>FREE</v>
      </c>
    </row>
    <row r="2588" spans="11:13" ht="16.149999999999999" customHeight="1" x14ac:dyDescent="0.25">
      <c r="K2588" s="95">
        <v>2145</v>
      </c>
      <c r="L2588" s="266" t="str">
        <f t="shared" si="1270"/>
        <v>FREE</v>
      </c>
      <c r="M2588" s="267" t="str">
        <f t="shared" si="1271"/>
        <v>FREE</v>
      </c>
    </row>
    <row r="2589" spans="11:13" ht="16.149999999999999" customHeight="1" x14ac:dyDescent="0.25">
      <c r="K2589" s="95">
        <v>2146</v>
      </c>
      <c r="L2589" s="266">
        <f t="shared" si="1270"/>
        <v>2146</v>
      </c>
      <c r="M2589" s="267" t="str">
        <f t="shared" si="1271"/>
        <v>Liparis sp.</v>
      </c>
    </row>
    <row r="2590" spans="11:13" ht="16.149999999999999" customHeight="1" x14ac:dyDescent="0.25">
      <c r="K2590" s="95">
        <v>2147</v>
      </c>
      <c r="L2590" s="266" t="str">
        <f t="shared" si="1270"/>
        <v>FREE</v>
      </c>
      <c r="M2590" s="267" t="str">
        <f t="shared" si="1271"/>
        <v>FREE</v>
      </c>
    </row>
    <row r="2591" spans="11:13" ht="16.149999999999999" customHeight="1" x14ac:dyDescent="0.25">
      <c r="K2591" s="95">
        <v>2148</v>
      </c>
      <c r="L2591" s="266" t="str">
        <f t="shared" si="1270"/>
        <v>FREE</v>
      </c>
      <c r="M2591" s="267" t="str">
        <f t="shared" si="1271"/>
        <v>FREE</v>
      </c>
    </row>
    <row r="2592" spans="11:13" ht="16.149999999999999" customHeight="1" x14ac:dyDescent="0.25">
      <c r="K2592" s="95">
        <v>2149</v>
      </c>
      <c r="L2592" s="266" t="str">
        <f t="shared" si="1270"/>
        <v>FREE</v>
      </c>
      <c r="M2592" s="267" t="str">
        <f t="shared" si="1271"/>
        <v>FREE</v>
      </c>
    </row>
    <row r="2593" spans="11:13" ht="16.149999999999999" customHeight="1" x14ac:dyDescent="0.25">
      <c r="K2593" s="95">
        <v>2150</v>
      </c>
      <c r="L2593" s="266" t="str">
        <f t="shared" si="1270"/>
        <v>FREE</v>
      </c>
      <c r="M2593" s="267" t="str">
        <f t="shared" si="1271"/>
        <v>FREE</v>
      </c>
    </row>
    <row r="2594" spans="11:13" ht="16.149999999999999" customHeight="1" x14ac:dyDescent="0.25">
      <c r="K2594" s="95">
        <v>2151</v>
      </c>
      <c r="L2594" s="266">
        <f t="shared" si="1270"/>
        <v>2151</v>
      </c>
      <c r="M2594" s="267" t="str">
        <f t="shared" si="1271"/>
        <v>Zeuxine sp.</v>
      </c>
    </row>
    <row r="2595" spans="11:13" ht="16.149999999999999" customHeight="1" x14ac:dyDescent="0.25">
      <c r="K2595" s="95">
        <v>2152</v>
      </c>
      <c r="L2595" s="266">
        <f t="shared" si="1270"/>
        <v>2152</v>
      </c>
      <c r="M2595" s="267" t="str">
        <f t="shared" si="1271"/>
        <v>Didymoplexis sp.</v>
      </c>
    </row>
    <row r="2596" spans="11:13" ht="16.149999999999999" customHeight="1" x14ac:dyDescent="0.25">
      <c r="K2596" s="95">
        <v>2153</v>
      </c>
      <c r="L2596" s="266">
        <f t="shared" si="1270"/>
        <v>2153</v>
      </c>
      <c r="M2596" s="267" t="str">
        <f t="shared" si="1271"/>
        <v>Nervilia sp.</v>
      </c>
    </row>
    <row r="2597" spans="11:13" ht="16.149999999999999" customHeight="1" x14ac:dyDescent="0.25">
      <c r="K2597" s="95">
        <v>2154</v>
      </c>
      <c r="L2597" s="266" t="str">
        <f t="shared" si="1270"/>
        <v>FREE</v>
      </c>
      <c r="M2597" s="267" t="str">
        <f t="shared" si="1271"/>
        <v>FREE</v>
      </c>
    </row>
    <row r="2598" spans="11:13" ht="16.149999999999999" customHeight="1" x14ac:dyDescent="0.25">
      <c r="K2598" s="95">
        <v>2155</v>
      </c>
      <c r="L2598" s="266">
        <f t="shared" si="1270"/>
        <v>2155</v>
      </c>
      <c r="M2598" s="267" t="str">
        <f t="shared" si="1271"/>
        <v>Microtis familiaris x pulchella</v>
      </c>
    </row>
    <row r="2599" spans="11:13" ht="16.149999999999999" customHeight="1" x14ac:dyDescent="0.25">
      <c r="K2599" s="95">
        <v>2156</v>
      </c>
      <c r="L2599" s="266">
        <f t="shared" si="1270"/>
        <v>2156</v>
      </c>
      <c r="M2599" s="267" t="str">
        <f t="shared" si="1271"/>
        <v>Cyrtostylis sp.</v>
      </c>
    </row>
    <row r="2600" spans="11:13" ht="16.149999999999999" customHeight="1" x14ac:dyDescent="0.25">
      <c r="K2600" s="95">
        <v>2157</v>
      </c>
      <c r="L2600" s="266">
        <f t="shared" si="1270"/>
        <v>2157</v>
      </c>
      <c r="M2600" s="267" t="str">
        <f t="shared" si="1271"/>
        <v>Caladenia dimidia x hirta</v>
      </c>
    </row>
    <row r="2601" spans="11:13" ht="16.149999999999999" customHeight="1" x14ac:dyDescent="0.25">
      <c r="K2601" s="95">
        <v>2158</v>
      </c>
      <c r="L2601" s="266">
        <f t="shared" si="1270"/>
        <v>2158</v>
      </c>
      <c r="M2601" s="267" t="str">
        <f t="shared" si="1271"/>
        <v>Caladenia dimidia x radialis</v>
      </c>
    </row>
    <row r="2602" spans="11:13" ht="16.149999999999999" customHeight="1" x14ac:dyDescent="0.25">
      <c r="K2602" s="95">
        <v>2159</v>
      </c>
      <c r="L2602" s="266">
        <f t="shared" si="1270"/>
        <v>2159</v>
      </c>
      <c r="M2602" s="267" t="str">
        <f t="shared" si="1271"/>
        <v>Caladenia roei x voigtii</v>
      </c>
    </row>
    <row r="2603" spans="11:13" ht="16.149999999999999" customHeight="1" x14ac:dyDescent="0.25">
      <c r="K2603" s="95">
        <v>2160</v>
      </c>
      <c r="L2603" s="266" t="str">
        <f t="shared" si="1270"/>
        <v>FREE</v>
      </c>
      <c r="M2603" s="267" t="str">
        <f t="shared" si="1271"/>
        <v>FREE</v>
      </c>
    </row>
    <row r="2604" spans="11:13" ht="16.149999999999999" customHeight="1" x14ac:dyDescent="0.25">
      <c r="K2604" s="95">
        <v>2161</v>
      </c>
      <c r="L2604" s="266" t="str">
        <f t="shared" si="1270"/>
        <v>FREE</v>
      </c>
      <c r="M2604" s="267" t="str">
        <f t="shared" si="1271"/>
        <v>FREE</v>
      </c>
    </row>
    <row r="2605" spans="11:13" ht="16.149999999999999" customHeight="1" x14ac:dyDescent="0.25">
      <c r="K2605" s="95">
        <v>2162</v>
      </c>
      <c r="L2605" s="266" t="str">
        <f t="shared" si="1270"/>
        <v>FREE</v>
      </c>
      <c r="M2605" s="267" t="str">
        <f t="shared" si="1271"/>
        <v>FREE</v>
      </c>
    </row>
    <row r="2606" spans="11:13" ht="16.149999999999999" customHeight="1" x14ac:dyDescent="0.25">
      <c r="K2606" s="95">
        <v>2163</v>
      </c>
      <c r="L2606" s="266" t="str">
        <f t="shared" si="1270"/>
        <v>FREE</v>
      </c>
      <c r="M2606" s="267" t="str">
        <f t="shared" si="1271"/>
        <v>FREE</v>
      </c>
    </row>
    <row r="2607" spans="11:13" ht="16.149999999999999" customHeight="1" x14ac:dyDescent="0.25">
      <c r="K2607" s="95">
        <v>2164</v>
      </c>
      <c r="L2607" s="266" t="str">
        <f t="shared" si="1270"/>
        <v>FREE</v>
      </c>
      <c r="M2607" s="267" t="str">
        <f t="shared" si="1271"/>
        <v>FREE</v>
      </c>
    </row>
    <row r="2608" spans="11:13" ht="16.149999999999999" customHeight="1" x14ac:dyDescent="0.25">
      <c r="K2608" s="95">
        <v>2165</v>
      </c>
      <c r="L2608" s="266" t="str">
        <f t="shared" si="1270"/>
        <v>FREE</v>
      </c>
      <c r="M2608" s="267" t="str">
        <f t="shared" si="1271"/>
        <v>FREE</v>
      </c>
    </row>
    <row r="2609" spans="11:13" ht="16.149999999999999" customHeight="1" x14ac:dyDescent="0.25">
      <c r="K2609" s="95">
        <v>2166</v>
      </c>
      <c r="L2609" s="266" t="str">
        <f t="shared" si="1270"/>
        <v>FREE</v>
      </c>
      <c r="M2609" s="267" t="str">
        <f t="shared" si="1271"/>
        <v>FREE</v>
      </c>
    </row>
    <row r="2610" spans="11:13" ht="16.149999999999999" customHeight="1" x14ac:dyDescent="0.25">
      <c r="K2610" s="95">
        <v>2167</v>
      </c>
      <c r="L2610" s="266" t="str">
        <f t="shared" si="1270"/>
        <v>FREE</v>
      </c>
      <c r="M2610" s="267" t="str">
        <f t="shared" si="1271"/>
        <v>FREE</v>
      </c>
    </row>
    <row r="2611" spans="11:13" ht="16.149999999999999" customHeight="1" x14ac:dyDescent="0.25">
      <c r="K2611" s="95">
        <v>2168</v>
      </c>
      <c r="L2611" s="266" t="str">
        <f t="shared" si="1270"/>
        <v>FREE</v>
      </c>
      <c r="M2611" s="267" t="str">
        <f t="shared" si="1271"/>
        <v>FREE</v>
      </c>
    </row>
    <row r="2612" spans="11:13" ht="16.149999999999999" customHeight="1" x14ac:dyDescent="0.25">
      <c r="K2612" s="95">
        <v>2169</v>
      </c>
      <c r="L2612" s="266" t="str">
        <f t="shared" si="1270"/>
        <v>FREE</v>
      </c>
      <c r="M2612" s="267" t="str">
        <f t="shared" si="1271"/>
        <v>FREE</v>
      </c>
    </row>
    <row r="2613" spans="11:13" ht="16.149999999999999" customHeight="1" x14ac:dyDescent="0.25">
      <c r="K2613" s="95">
        <v>2170</v>
      </c>
      <c r="L2613" s="266" t="str">
        <f t="shared" si="1270"/>
        <v>FREE</v>
      </c>
      <c r="M2613" s="267" t="str">
        <f t="shared" si="1271"/>
        <v>FREE</v>
      </c>
    </row>
    <row r="2614" spans="11:13" ht="16.149999999999999" customHeight="1" x14ac:dyDescent="0.25">
      <c r="K2614" s="95">
        <v>2171</v>
      </c>
      <c r="L2614" s="266" t="str">
        <f t="shared" si="1270"/>
        <v>FREE</v>
      </c>
      <c r="M2614" s="267" t="str">
        <f t="shared" si="1271"/>
        <v>FREE</v>
      </c>
    </row>
    <row r="2615" spans="11:13" ht="16.149999999999999" customHeight="1" x14ac:dyDescent="0.25">
      <c r="K2615" s="95">
        <v>2172</v>
      </c>
      <c r="L2615" s="266" t="str">
        <f t="shared" si="1270"/>
        <v>FREE</v>
      </c>
      <c r="M2615" s="267" t="str">
        <f t="shared" si="1271"/>
        <v>FREE</v>
      </c>
    </row>
    <row r="2616" spans="11:13" ht="16.149999999999999" customHeight="1" x14ac:dyDescent="0.25">
      <c r="K2616" s="95">
        <v>2173</v>
      </c>
      <c r="L2616" s="266" t="str">
        <f t="shared" si="1270"/>
        <v>FREE</v>
      </c>
      <c r="M2616" s="267" t="str">
        <f t="shared" si="1271"/>
        <v>FREE</v>
      </c>
    </row>
    <row r="2617" spans="11:13" ht="16.149999999999999" customHeight="1" x14ac:dyDescent="0.25">
      <c r="K2617" s="95">
        <v>2174</v>
      </c>
      <c r="L2617" s="266" t="str">
        <f t="shared" si="1270"/>
        <v>FREE</v>
      </c>
      <c r="M2617" s="267" t="str">
        <f t="shared" si="1271"/>
        <v>FREE</v>
      </c>
    </row>
    <row r="2618" spans="11:13" ht="16.149999999999999" customHeight="1" x14ac:dyDescent="0.25">
      <c r="K2618" s="95">
        <v>2175</v>
      </c>
      <c r="L2618" s="266" t="str">
        <f t="shared" si="1270"/>
        <v>FREE</v>
      </c>
      <c r="M2618" s="267" t="str">
        <f t="shared" si="1271"/>
        <v>FREE</v>
      </c>
    </row>
    <row r="2619" spans="11:13" ht="16.149999999999999" customHeight="1" x14ac:dyDescent="0.25">
      <c r="K2619" s="95">
        <v>2176</v>
      </c>
      <c r="L2619" s="266" t="str">
        <f t="shared" si="1270"/>
        <v>FREE</v>
      </c>
      <c r="M2619" s="267" t="str">
        <f t="shared" si="1271"/>
        <v>FREE</v>
      </c>
    </row>
    <row r="2620" spans="11:13" ht="16.149999999999999" customHeight="1" x14ac:dyDescent="0.25">
      <c r="K2620" s="95">
        <v>2177</v>
      </c>
      <c r="L2620" s="266" t="str">
        <f t="shared" si="1270"/>
        <v>FREE</v>
      </c>
      <c r="M2620" s="267" t="str">
        <f t="shared" si="1271"/>
        <v>FREE</v>
      </c>
    </row>
    <row r="2621" spans="11:13" ht="16.149999999999999" customHeight="1" x14ac:dyDescent="0.25">
      <c r="K2621" s="95">
        <v>2178</v>
      </c>
      <c r="L2621" s="266" t="str">
        <f t="shared" si="1270"/>
        <v>FREE</v>
      </c>
      <c r="M2621" s="267" t="str">
        <f t="shared" si="1271"/>
        <v>FREE</v>
      </c>
    </row>
    <row r="2622" spans="11:13" ht="16.149999999999999" customHeight="1" x14ac:dyDescent="0.25">
      <c r="K2622" s="95">
        <v>2179</v>
      </c>
      <c r="L2622" s="266" t="str">
        <f t="shared" si="1270"/>
        <v>FREE</v>
      </c>
      <c r="M2622" s="267" t="str">
        <f t="shared" si="1271"/>
        <v>FREE</v>
      </c>
    </row>
    <row r="2623" spans="11:13" ht="16.149999999999999" customHeight="1" x14ac:dyDescent="0.25">
      <c r="K2623" s="95">
        <v>2180</v>
      </c>
      <c r="L2623" s="266" t="str">
        <f t="shared" si="1270"/>
        <v>FREE</v>
      </c>
      <c r="M2623" s="267" t="str">
        <f t="shared" si="1271"/>
        <v>FREE</v>
      </c>
    </row>
    <row r="2624" spans="11:13" ht="16.149999999999999" customHeight="1" x14ac:dyDescent="0.25">
      <c r="K2624" s="95">
        <v>2181</v>
      </c>
      <c r="L2624" s="266" t="str">
        <f t="shared" si="1270"/>
        <v>FREE</v>
      </c>
      <c r="M2624" s="267" t="str">
        <f t="shared" si="1271"/>
        <v>FREE</v>
      </c>
    </row>
    <row r="2625" spans="11:13" ht="16.149999999999999" customHeight="1" x14ac:dyDescent="0.25">
      <c r="K2625" s="95">
        <v>2182</v>
      </c>
      <c r="L2625" s="266" t="str">
        <f t="shared" si="1270"/>
        <v>FREE</v>
      </c>
      <c r="M2625" s="267" t="str">
        <f t="shared" si="1271"/>
        <v>FREE</v>
      </c>
    </row>
    <row r="2626" spans="11:13" ht="16.149999999999999" customHeight="1" x14ac:dyDescent="0.25">
      <c r="K2626" s="95">
        <v>2183</v>
      </c>
      <c r="L2626" s="266" t="str">
        <f t="shared" si="1270"/>
        <v>FREE</v>
      </c>
      <c r="M2626" s="267" t="str">
        <f t="shared" si="1271"/>
        <v>FREE</v>
      </c>
    </row>
    <row r="2627" spans="11:13" ht="16.149999999999999" customHeight="1" x14ac:dyDescent="0.25">
      <c r="K2627" s="95">
        <v>2184</v>
      </c>
      <c r="L2627" s="266" t="str">
        <f t="shared" si="1270"/>
        <v>FREE</v>
      </c>
      <c r="M2627" s="267" t="str">
        <f t="shared" si="1271"/>
        <v>FREE</v>
      </c>
    </row>
    <row r="2628" spans="11:13" ht="16.149999999999999" customHeight="1" x14ac:dyDescent="0.25">
      <c r="K2628" s="95">
        <v>2185</v>
      </c>
      <c r="L2628" s="266" t="str">
        <f t="shared" si="1270"/>
        <v>FREE</v>
      </c>
      <c r="M2628" s="267" t="str">
        <f t="shared" si="1271"/>
        <v>FREE</v>
      </c>
    </row>
    <row r="2629" spans="11:13" ht="16.149999999999999" customHeight="1" x14ac:dyDescent="0.25">
      <c r="K2629" s="95">
        <v>2186</v>
      </c>
      <c r="L2629" s="266" t="str">
        <f t="shared" si="1270"/>
        <v>FREE</v>
      </c>
      <c r="M2629" s="267" t="str">
        <f t="shared" si="1271"/>
        <v>FREE</v>
      </c>
    </row>
    <row r="2630" spans="11:13" ht="16.149999999999999" customHeight="1" x14ac:dyDescent="0.25">
      <c r="K2630" s="95">
        <v>2187</v>
      </c>
      <c r="L2630" s="266" t="str">
        <f t="shared" si="1270"/>
        <v>FREE</v>
      </c>
      <c r="M2630" s="267" t="str">
        <f t="shared" si="1271"/>
        <v>FREE</v>
      </c>
    </row>
    <row r="2631" spans="11:13" ht="16.149999999999999" customHeight="1" x14ac:dyDescent="0.25">
      <c r="K2631" s="95">
        <v>2188</v>
      </c>
      <c r="L2631" s="266" t="str">
        <f t="shared" si="1270"/>
        <v>FREE</v>
      </c>
      <c r="M2631" s="267" t="str">
        <f t="shared" si="1271"/>
        <v>FREE</v>
      </c>
    </row>
    <row r="2632" spans="11:13" ht="16.149999999999999" customHeight="1" x14ac:dyDescent="0.25">
      <c r="K2632" s="95">
        <v>2189</v>
      </c>
      <c r="L2632" s="266" t="str">
        <f t="shared" si="1270"/>
        <v>FREE</v>
      </c>
      <c r="M2632" s="267" t="str">
        <f t="shared" si="1271"/>
        <v>FREE</v>
      </c>
    </row>
    <row r="2633" spans="11:13" ht="16.149999999999999" customHeight="1" x14ac:dyDescent="0.25">
      <c r="K2633" s="95">
        <v>2190</v>
      </c>
      <c r="L2633" s="266" t="str">
        <f t="shared" si="1270"/>
        <v>FREE</v>
      </c>
      <c r="M2633" s="267" t="str">
        <f t="shared" si="1271"/>
        <v>FREE</v>
      </c>
    </row>
    <row r="2634" spans="11:13" ht="16.149999999999999" customHeight="1" x14ac:dyDescent="0.25">
      <c r="K2634" s="95">
        <v>2191</v>
      </c>
      <c r="L2634" s="266" t="str">
        <f t="shared" si="1270"/>
        <v>FREE</v>
      </c>
      <c r="M2634" s="267" t="str">
        <f t="shared" si="1271"/>
        <v>FREE</v>
      </c>
    </row>
    <row r="2635" spans="11:13" ht="16.149999999999999" customHeight="1" x14ac:dyDescent="0.25">
      <c r="K2635" s="95">
        <v>2192</v>
      </c>
      <c r="L2635" s="266" t="str">
        <f t="shared" ref="L2635:L2698" si="1272">IFERROR(VLOOKUP(K2635,$L$3:$L$841,1,FALSE),"FREE")</f>
        <v>FREE</v>
      </c>
      <c r="M2635" s="267" t="str">
        <f t="shared" ref="M2635:M2698" si="1273">IFERROR(VLOOKUP(K2635,$J$3:$K$841,2,FALSE),"FREE")</f>
        <v>FREE</v>
      </c>
    </row>
    <row r="2636" spans="11:13" ht="16.149999999999999" customHeight="1" x14ac:dyDescent="0.25">
      <c r="K2636" s="95">
        <v>2193</v>
      </c>
      <c r="L2636" s="266" t="str">
        <f t="shared" si="1272"/>
        <v>FREE</v>
      </c>
      <c r="M2636" s="267" t="str">
        <f t="shared" si="1273"/>
        <v>FREE</v>
      </c>
    </row>
    <row r="2637" spans="11:13" ht="16.149999999999999" customHeight="1" x14ac:dyDescent="0.25">
      <c r="K2637" s="95">
        <v>2194</v>
      </c>
      <c r="L2637" s="266" t="str">
        <f t="shared" si="1272"/>
        <v>FREE</v>
      </c>
      <c r="M2637" s="267" t="str">
        <f t="shared" si="1273"/>
        <v>FREE</v>
      </c>
    </row>
    <row r="2638" spans="11:13" ht="16.149999999999999" customHeight="1" x14ac:dyDescent="0.25">
      <c r="K2638" s="95">
        <v>2195</v>
      </c>
      <c r="L2638" s="266" t="str">
        <f t="shared" si="1272"/>
        <v>FREE</v>
      </c>
      <c r="M2638" s="267" t="str">
        <f t="shared" si="1273"/>
        <v>FREE</v>
      </c>
    </row>
    <row r="2639" spans="11:13" ht="16.149999999999999" customHeight="1" x14ac:dyDescent="0.25">
      <c r="K2639" s="95">
        <v>2196</v>
      </c>
      <c r="L2639" s="266" t="str">
        <f t="shared" si="1272"/>
        <v>FREE</v>
      </c>
      <c r="M2639" s="267" t="str">
        <f t="shared" si="1273"/>
        <v>FREE</v>
      </c>
    </row>
    <row r="2640" spans="11:13" ht="16.149999999999999" customHeight="1" x14ac:dyDescent="0.25">
      <c r="K2640" s="95">
        <v>2197</v>
      </c>
      <c r="L2640" s="266" t="str">
        <f t="shared" si="1272"/>
        <v>FREE</v>
      </c>
      <c r="M2640" s="267" t="str">
        <f t="shared" si="1273"/>
        <v>FREE</v>
      </c>
    </row>
    <row r="2641" spans="11:13" ht="16.149999999999999" customHeight="1" x14ac:dyDescent="0.25">
      <c r="K2641" s="95">
        <v>2198</v>
      </c>
      <c r="L2641" s="266" t="str">
        <f t="shared" si="1272"/>
        <v>FREE</v>
      </c>
      <c r="M2641" s="267" t="str">
        <f t="shared" si="1273"/>
        <v>FREE</v>
      </c>
    </row>
    <row r="2642" spans="11:13" ht="16.149999999999999" customHeight="1" x14ac:dyDescent="0.25">
      <c r="K2642" s="95">
        <v>2199</v>
      </c>
      <c r="L2642" s="266" t="str">
        <f t="shared" si="1272"/>
        <v>FREE</v>
      </c>
      <c r="M2642" s="267" t="str">
        <f t="shared" si="1273"/>
        <v>FREE</v>
      </c>
    </row>
    <row r="2643" spans="11:13" ht="16.149999999999999" customHeight="1" x14ac:dyDescent="0.25">
      <c r="K2643" s="95">
        <v>2200</v>
      </c>
      <c r="L2643" s="266" t="str">
        <f t="shared" si="1272"/>
        <v>FREE</v>
      </c>
      <c r="M2643" s="267" t="str">
        <f t="shared" si="1273"/>
        <v>FREE</v>
      </c>
    </row>
    <row r="2644" spans="11:13" ht="16.149999999999999" customHeight="1" x14ac:dyDescent="0.25">
      <c r="K2644" s="95">
        <v>2201</v>
      </c>
      <c r="L2644" s="266" t="str">
        <f t="shared" si="1272"/>
        <v>FREE</v>
      </c>
      <c r="M2644" s="267" t="str">
        <f t="shared" si="1273"/>
        <v>FREE</v>
      </c>
    </row>
    <row r="2645" spans="11:13" ht="16.149999999999999" customHeight="1" x14ac:dyDescent="0.25">
      <c r="K2645" s="95">
        <v>2202</v>
      </c>
      <c r="L2645" s="266" t="str">
        <f t="shared" si="1272"/>
        <v>FREE</v>
      </c>
      <c r="M2645" s="267" t="str">
        <f t="shared" si="1273"/>
        <v>FREE</v>
      </c>
    </row>
    <row r="2646" spans="11:13" ht="16.149999999999999" customHeight="1" x14ac:dyDescent="0.25">
      <c r="K2646" s="95">
        <v>2203</v>
      </c>
      <c r="L2646" s="266" t="str">
        <f t="shared" si="1272"/>
        <v>FREE</v>
      </c>
      <c r="M2646" s="267" t="str">
        <f t="shared" si="1273"/>
        <v>FREE</v>
      </c>
    </row>
    <row r="2647" spans="11:13" ht="16.149999999999999" customHeight="1" x14ac:dyDescent="0.25">
      <c r="K2647" s="95">
        <v>2204</v>
      </c>
      <c r="L2647" s="266" t="str">
        <f t="shared" si="1272"/>
        <v>FREE</v>
      </c>
      <c r="M2647" s="267" t="str">
        <f t="shared" si="1273"/>
        <v>FREE</v>
      </c>
    </row>
    <row r="2648" spans="11:13" ht="16.149999999999999" customHeight="1" x14ac:dyDescent="0.25">
      <c r="K2648" s="95">
        <v>2205</v>
      </c>
      <c r="L2648" s="266" t="str">
        <f t="shared" si="1272"/>
        <v>FREE</v>
      </c>
      <c r="M2648" s="267" t="str">
        <f t="shared" si="1273"/>
        <v>FREE</v>
      </c>
    </row>
    <row r="2649" spans="11:13" ht="16.149999999999999" customHeight="1" x14ac:dyDescent="0.25">
      <c r="K2649" s="95">
        <v>2206</v>
      </c>
      <c r="L2649" s="266" t="str">
        <f t="shared" si="1272"/>
        <v>FREE</v>
      </c>
      <c r="M2649" s="267" t="str">
        <f t="shared" si="1273"/>
        <v>FREE</v>
      </c>
    </row>
    <row r="2650" spans="11:13" ht="16.149999999999999" customHeight="1" x14ac:dyDescent="0.25">
      <c r="K2650" s="95">
        <v>2207</v>
      </c>
      <c r="L2650" s="266" t="str">
        <f t="shared" si="1272"/>
        <v>FREE</v>
      </c>
      <c r="M2650" s="267" t="str">
        <f t="shared" si="1273"/>
        <v>FREE</v>
      </c>
    </row>
    <row r="2651" spans="11:13" ht="16.149999999999999" customHeight="1" x14ac:dyDescent="0.25">
      <c r="K2651" s="95">
        <v>2208</v>
      </c>
      <c r="L2651" s="266" t="str">
        <f t="shared" si="1272"/>
        <v>FREE</v>
      </c>
      <c r="M2651" s="267" t="str">
        <f t="shared" si="1273"/>
        <v>FREE</v>
      </c>
    </row>
    <row r="2652" spans="11:13" ht="16.149999999999999" customHeight="1" x14ac:dyDescent="0.25">
      <c r="K2652" s="95">
        <v>2209</v>
      </c>
      <c r="L2652" s="266" t="str">
        <f t="shared" si="1272"/>
        <v>FREE</v>
      </c>
      <c r="M2652" s="267" t="str">
        <f t="shared" si="1273"/>
        <v>FREE</v>
      </c>
    </row>
    <row r="2653" spans="11:13" ht="16.149999999999999" customHeight="1" x14ac:dyDescent="0.25">
      <c r="K2653" s="95">
        <v>2210</v>
      </c>
      <c r="L2653" s="266" t="str">
        <f t="shared" si="1272"/>
        <v>FREE</v>
      </c>
      <c r="M2653" s="267" t="str">
        <f t="shared" si="1273"/>
        <v>FREE</v>
      </c>
    </row>
    <row r="2654" spans="11:13" ht="16.149999999999999" customHeight="1" x14ac:dyDescent="0.25">
      <c r="K2654" s="95">
        <v>2211</v>
      </c>
      <c r="L2654" s="266" t="str">
        <f t="shared" si="1272"/>
        <v>FREE</v>
      </c>
      <c r="M2654" s="267" t="str">
        <f t="shared" si="1273"/>
        <v>FREE</v>
      </c>
    </row>
    <row r="2655" spans="11:13" ht="16.149999999999999" customHeight="1" x14ac:dyDescent="0.25">
      <c r="K2655" s="95">
        <v>2212</v>
      </c>
      <c r="L2655" s="266" t="str">
        <f t="shared" si="1272"/>
        <v>FREE</v>
      </c>
      <c r="M2655" s="267" t="str">
        <f t="shared" si="1273"/>
        <v>FREE</v>
      </c>
    </row>
    <row r="2656" spans="11:13" ht="16.149999999999999" customHeight="1" x14ac:dyDescent="0.25">
      <c r="K2656" s="95">
        <v>2213</v>
      </c>
      <c r="L2656" s="266" t="str">
        <f t="shared" si="1272"/>
        <v>FREE</v>
      </c>
      <c r="M2656" s="267" t="str">
        <f t="shared" si="1273"/>
        <v>FREE</v>
      </c>
    </row>
    <row r="2657" spans="11:13" ht="16.149999999999999" customHeight="1" x14ac:dyDescent="0.25">
      <c r="K2657" s="95">
        <v>2214</v>
      </c>
      <c r="L2657" s="266" t="str">
        <f t="shared" si="1272"/>
        <v>FREE</v>
      </c>
      <c r="M2657" s="267" t="str">
        <f t="shared" si="1273"/>
        <v>FREE</v>
      </c>
    </row>
    <row r="2658" spans="11:13" ht="16.149999999999999" customHeight="1" x14ac:dyDescent="0.25">
      <c r="K2658" s="95">
        <v>2215</v>
      </c>
      <c r="L2658" s="266" t="str">
        <f t="shared" si="1272"/>
        <v>FREE</v>
      </c>
      <c r="M2658" s="267" t="str">
        <f t="shared" si="1273"/>
        <v>FREE</v>
      </c>
    </row>
    <row r="2659" spans="11:13" ht="16.149999999999999" customHeight="1" x14ac:dyDescent="0.25">
      <c r="K2659" s="95">
        <v>2216</v>
      </c>
      <c r="L2659" s="266" t="str">
        <f t="shared" si="1272"/>
        <v>FREE</v>
      </c>
      <c r="M2659" s="267" t="str">
        <f t="shared" si="1273"/>
        <v>FREE</v>
      </c>
    </row>
    <row r="2660" spans="11:13" ht="16.149999999999999" customHeight="1" x14ac:dyDescent="0.25">
      <c r="K2660" s="95">
        <v>2217</v>
      </c>
      <c r="L2660" s="266" t="str">
        <f t="shared" si="1272"/>
        <v>FREE</v>
      </c>
      <c r="M2660" s="267" t="str">
        <f t="shared" si="1273"/>
        <v>FREE</v>
      </c>
    </row>
    <row r="2661" spans="11:13" ht="16.149999999999999" customHeight="1" x14ac:dyDescent="0.25">
      <c r="K2661" s="95">
        <v>2218</v>
      </c>
      <c r="L2661" s="266" t="str">
        <f t="shared" si="1272"/>
        <v>FREE</v>
      </c>
      <c r="M2661" s="267" t="str">
        <f t="shared" si="1273"/>
        <v>FREE</v>
      </c>
    </row>
    <row r="2662" spans="11:13" ht="16.149999999999999" customHeight="1" x14ac:dyDescent="0.25">
      <c r="K2662" s="95">
        <v>2219</v>
      </c>
      <c r="L2662" s="266" t="str">
        <f t="shared" si="1272"/>
        <v>FREE</v>
      </c>
      <c r="M2662" s="267" t="str">
        <f t="shared" si="1273"/>
        <v>FREE</v>
      </c>
    </row>
    <row r="2663" spans="11:13" ht="16.149999999999999" customHeight="1" x14ac:dyDescent="0.25">
      <c r="K2663" s="95">
        <v>2220</v>
      </c>
      <c r="L2663" s="266" t="str">
        <f t="shared" si="1272"/>
        <v>FREE</v>
      </c>
      <c r="M2663" s="267" t="str">
        <f t="shared" si="1273"/>
        <v>FREE</v>
      </c>
    </row>
    <row r="2664" spans="11:13" ht="16.149999999999999" customHeight="1" x14ac:dyDescent="0.25">
      <c r="K2664" s="95">
        <v>2221</v>
      </c>
      <c r="L2664" s="266" t="str">
        <f t="shared" si="1272"/>
        <v>FREE</v>
      </c>
      <c r="M2664" s="267" t="str">
        <f t="shared" si="1273"/>
        <v>FREE</v>
      </c>
    </row>
    <row r="2665" spans="11:13" ht="16.149999999999999" customHeight="1" x14ac:dyDescent="0.25">
      <c r="K2665" s="95">
        <v>2222</v>
      </c>
      <c r="L2665" s="266" t="str">
        <f t="shared" si="1272"/>
        <v>FREE</v>
      </c>
      <c r="M2665" s="267" t="str">
        <f t="shared" si="1273"/>
        <v>FREE</v>
      </c>
    </row>
    <row r="2666" spans="11:13" ht="16.149999999999999" customHeight="1" x14ac:dyDescent="0.25">
      <c r="K2666" s="95">
        <v>2223</v>
      </c>
      <c r="L2666" s="266" t="str">
        <f t="shared" si="1272"/>
        <v>FREE</v>
      </c>
      <c r="M2666" s="267" t="str">
        <f t="shared" si="1273"/>
        <v>FREE</v>
      </c>
    </row>
    <row r="2667" spans="11:13" ht="16.149999999999999" customHeight="1" x14ac:dyDescent="0.25">
      <c r="K2667" s="95">
        <v>2224</v>
      </c>
      <c r="L2667" s="266" t="str">
        <f t="shared" si="1272"/>
        <v>FREE</v>
      </c>
      <c r="M2667" s="267" t="str">
        <f t="shared" si="1273"/>
        <v>FREE</v>
      </c>
    </row>
    <row r="2668" spans="11:13" ht="16.149999999999999" customHeight="1" x14ac:dyDescent="0.25">
      <c r="K2668" s="95">
        <v>2225</v>
      </c>
      <c r="L2668" s="266" t="str">
        <f t="shared" si="1272"/>
        <v>FREE</v>
      </c>
      <c r="M2668" s="267" t="str">
        <f t="shared" si="1273"/>
        <v>FREE</v>
      </c>
    </row>
    <row r="2669" spans="11:13" ht="16.149999999999999" customHeight="1" x14ac:dyDescent="0.25">
      <c r="K2669" s="95">
        <v>2226</v>
      </c>
      <c r="L2669" s="266" t="str">
        <f t="shared" si="1272"/>
        <v>FREE</v>
      </c>
      <c r="M2669" s="267" t="str">
        <f t="shared" si="1273"/>
        <v>FREE</v>
      </c>
    </row>
    <row r="2670" spans="11:13" ht="16.149999999999999" customHeight="1" x14ac:dyDescent="0.25">
      <c r="K2670" s="95">
        <v>2227</v>
      </c>
      <c r="L2670" s="266" t="str">
        <f t="shared" si="1272"/>
        <v>FREE</v>
      </c>
      <c r="M2670" s="267" t="str">
        <f t="shared" si="1273"/>
        <v>FREE</v>
      </c>
    </row>
    <row r="2671" spans="11:13" ht="16.149999999999999" customHeight="1" x14ac:dyDescent="0.25">
      <c r="K2671" s="95">
        <v>2228</v>
      </c>
      <c r="L2671" s="266" t="str">
        <f t="shared" si="1272"/>
        <v>FREE</v>
      </c>
      <c r="M2671" s="267" t="str">
        <f t="shared" si="1273"/>
        <v>FREE</v>
      </c>
    </row>
    <row r="2672" spans="11:13" ht="16.149999999999999" customHeight="1" x14ac:dyDescent="0.25">
      <c r="K2672" s="95">
        <v>2229</v>
      </c>
      <c r="L2672" s="266" t="str">
        <f t="shared" si="1272"/>
        <v>FREE</v>
      </c>
      <c r="M2672" s="267" t="str">
        <f t="shared" si="1273"/>
        <v>FREE</v>
      </c>
    </row>
    <row r="2673" spans="11:13" ht="16.149999999999999" customHeight="1" x14ac:dyDescent="0.25">
      <c r="K2673" s="95">
        <v>2230</v>
      </c>
      <c r="L2673" s="266" t="str">
        <f t="shared" si="1272"/>
        <v>FREE</v>
      </c>
      <c r="M2673" s="267" t="str">
        <f t="shared" si="1273"/>
        <v>FREE</v>
      </c>
    </row>
    <row r="2674" spans="11:13" ht="16.149999999999999" customHeight="1" x14ac:dyDescent="0.25">
      <c r="K2674" s="95">
        <v>2231</v>
      </c>
      <c r="L2674" s="266" t="str">
        <f t="shared" si="1272"/>
        <v>FREE</v>
      </c>
      <c r="M2674" s="267" t="str">
        <f t="shared" si="1273"/>
        <v>FREE</v>
      </c>
    </row>
    <row r="2675" spans="11:13" ht="16.149999999999999" customHeight="1" x14ac:dyDescent="0.25">
      <c r="K2675" s="95">
        <v>2232</v>
      </c>
      <c r="L2675" s="266" t="str">
        <f t="shared" si="1272"/>
        <v>FREE</v>
      </c>
      <c r="M2675" s="267" t="str">
        <f t="shared" si="1273"/>
        <v>FREE</v>
      </c>
    </row>
    <row r="2676" spans="11:13" ht="16.149999999999999" customHeight="1" x14ac:dyDescent="0.25">
      <c r="K2676" s="95">
        <v>2233</v>
      </c>
      <c r="L2676" s="266" t="str">
        <f t="shared" si="1272"/>
        <v>FREE</v>
      </c>
      <c r="M2676" s="267" t="str">
        <f t="shared" si="1273"/>
        <v>FREE</v>
      </c>
    </row>
    <row r="2677" spans="11:13" ht="16.149999999999999" customHeight="1" x14ac:dyDescent="0.25">
      <c r="K2677" s="95">
        <v>2234</v>
      </c>
      <c r="L2677" s="266" t="str">
        <f t="shared" si="1272"/>
        <v>FREE</v>
      </c>
      <c r="M2677" s="267" t="str">
        <f t="shared" si="1273"/>
        <v>FREE</v>
      </c>
    </row>
    <row r="2678" spans="11:13" ht="16.149999999999999" customHeight="1" x14ac:dyDescent="0.25">
      <c r="K2678" s="95">
        <v>2235</v>
      </c>
      <c r="L2678" s="266" t="str">
        <f t="shared" si="1272"/>
        <v>FREE</v>
      </c>
      <c r="M2678" s="267" t="str">
        <f t="shared" si="1273"/>
        <v>FREE</v>
      </c>
    </row>
    <row r="2679" spans="11:13" ht="16.149999999999999" customHeight="1" x14ac:dyDescent="0.25">
      <c r="K2679" s="95">
        <v>2236</v>
      </c>
      <c r="L2679" s="266" t="str">
        <f t="shared" si="1272"/>
        <v>FREE</v>
      </c>
      <c r="M2679" s="267" t="str">
        <f t="shared" si="1273"/>
        <v>FREE</v>
      </c>
    </row>
    <row r="2680" spans="11:13" ht="16.149999999999999" customHeight="1" x14ac:dyDescent="0.25">
      <c r="K2680" s="95">
        <v>2237</v>
      </c>
      <c r="L2680" s="266" t="str">
        <f t="shared" si="1272"/>
        <v>FREE</v>
      </c>
      <c r="M2680" s="267" t="str">
        <f t="shared" si="1273"/>
        <v>FREE</v>
      </c>
    </row>
    <row r="2681" spans="11:13" ht="16.149999999999999" customHeight="1" x14ac:dyDescent="0.25">
      <c r="K2681" s="95">
        <v>2238</v>
      </c>
      <c r="L2681" s="266" t="str">
        <f t="shared" si="1272"/>
        <v>FREE</v>
      </c>
      <c r="M2681" s="267" t="str">
        <f t="shared" si="1273"/>
        <v>FREE</v>
      </c>
    </row>
    <row r="2682" spans="11:13" ht="16.149999999999999" customHeight="1" x14ac:dyDescent="0.25">
      <c r="K2682" s="95">
        <v>2239</v>
      </c>
      <c r="L2682" s="266" t="str">
        <f t="shared" si="1272"/>
        <v>FREE</v>
      </c>
      <c r="M2682" s="267" t="str">
        <f t="shared" si="1273"/>
        <v>FREE</v>
      </c>
    </row>
    <row r="2683" spans="11:13" ht="16.149999999999999" customHeight="1" x14ac:dyDescent="0.25">
      <c r="K2683" s="95">
        <v>2240</v>
      </c>
      <c r="L2683" s="266" t="str">
        <f t="shared" si="1272"/>
        <v>FREE</v>
      </c>
      <c r="M2683" s="267" t="str">
        <f t="shared" si="1273"/>
        <v>FREE</v>
      </c>
    </row>
    <row r="2684" spans="11:13" ht="16.149999999999999" customHeight="1" x14ac:dyDescent="0.25">
      <c r="K2684" s="95">
        <v>2241</v>
      </c>
      <c r="L2684" s="266" t="str">
        <f t="shared" si="1272"/>
        <v>FREE</v>
      </c>
      <c r="M2684" s="267" t="str">
        <f t="shared" si="1273"/>
        <v>FREE</v>
      </c>
    </row>
    <row r="2685" spans="11:13" ht="16.149999999999999" customHeight="1" x14ac:dyDescent="0.25">
      <c r="K2685" s="95">
        <v>2242</v>
      </c>
      <c r="L2685" s="266" t="str">
        <f t="shared" si="1272"/>
        <v>FREE</v>
      </c>
      <c r="M2685" s="267" t="str">
        <f t="shared" si="1273"/>
        <v>FREE</v>
      </c>
    </row>
    <row r="2686" spans="11:13" ht="16.149999999999999" customHeight="1" x14ac:dyDescent="0.25">
      <c r="K2686" s="95">
        <v>2243</v>
      </c>
      <c r="L2686" s="266" t="str">
        <f t="shared" si="1272"/>
        <v>FREE</v>
      </c>
      <c r="M2686" s="267" t="str">
        <f t="shared" si="1273"/>
        <v>FREE</v>
      </c>
    </row>
    <row r="2687" spans="11:13" ht="16.149999999999999" customHeight="1" x14ac:dyDescent="0.25">
      <c r="K2687" s="95">
        <v>2244</v>
      </c>
      <c r="L2687" s="266" t="str">
        <f t="shared" si="1272"/>
        <v>FREE</v>
      </c>
      <c r="M2687" s="267" t="str">
        <f t="shared" si="1273"/>
        <v>FREE</v>
      </c>
    </row>
    <row r="2688" spans="11:13" ht="16.149999999999999" customHeight="1" x14ac:dyDescent="0.25">
      <c r="K2688" s="95">
        <v>2245</v>
      </c>
      <c r="L2688" s="266" t="str">
        <f t="shared" si="1272"/>
        <v>FREE</v>
      </c>
      <c r="M2688" s="267" t="str">
        <f t="shared" si="1273"/>
        <v>FREE</v>
      </c>
    </row>
    <row r="2689" spans="11:13" ht="16.149999999999999" customHeight="1" x14ac:dyDescent="0.25">
      <c r="K2689" s="95">
        <v>2246</v>
      </c>
      <c r="L2689" s="266" t="str">
        <f t="shared" si="1272"/>
        <v>FREE</v>
      </c>
      <c r="M2689" s="267" t="str">
        <f t="shared" si="1273"/>
        <v>FREE</v>
      </c>
    </row>
    <row r="2690" spans="11:13" ht="16.149999999999999" customHeight="1" x14ac:dyDescent="0.25">
      <c r="K2690" s="95">
        <v>2247</v>
      </c>
      <c r="L2690" s="266" t="str">
        <f t="shared" si="1272"/>
        <v>FREE</v>
      </c>
      <c r="M2690" s="267" t="str">
        <f t="shared" si="1273"/>
        <v>FREE</v>
      </c>
    </row>
    <row r="2691" spans="11:13" ht="16.149999999999999" customHeight="1" x14ac:dyDescent="0.25">
      <c r="K2691" s="95">
        <v>2248</v>
      </c>
      <c r="L2691" s="266" t="str">
        <f t="shared" si="1272"/>
        <v>FREE</v>
      </c>
      <c r="M2691" s="267" t="str">
        <f t="shared" si="1273"/>
        <v>FREE</v>
      </c>
    </row>
    <row r="2692" spans="11:13" ht="16.149999999999999" customHeight="1" x14ac:dyDescent="0.25">
      <c r="K2692" s="95">
        <v>2249</v>
      </c>
      <c r="L2692" s="266" t="str">
        <f t="shared" si="1272"/>
        <v>FREE</v>
      </c>
      <c r="M2692" s="267" t="str">
        <f t="shared" si="1273"/>
        <v>FREE</v>
      </c>
    </row>
    <row r="2693" spans="11:13" ht="16.149999999999999" customHeight="1" x14ac:dyDescent="0.25">
      <c r="K2693" s="95">
        <v>2250</v>
      </c>
      <c r="L2693" s="266" t="str">
        <f t="shared" si="1272"/>
        <v>FREE</v>
      </c>
      <c r="M2693" s="267" t="str">
        <f t="shared" si="1273"/>
        <v>FREE</v>
      </c>
    </row>
    <row r="2694" spans="11:13" ht="16.149999999999999" customHeight="1" x14ac:dyDescent="0.25">
      <c r="K2694" s="95">
        <v>2251</v>
      </c>
      <c r="L2694" s="266" t="str">
        <f t="shared" si="1272"/>
        <v>FREE</v>
      </c>
      <c r="M2694" s="267" t="str">
        <f t="shared" si="1273"/>
        <v>FREE</v>
      </c>
    </row>
    <row r="2695" spans="11:13" ht="16.149999999999999" customHeight="1" x14ac:dyDescent="0.25">
      <c r="K2695" s="95">
        <v>2252</v>
      </c>
      <c r="L2695" s="266" t="str">
        <f t="shared" si="1272"/>
        <v>FREE</v>
      </c>
      <c r="M2695" s="267" t="str">
        <f t="shared" si="1273"/>
        <v>FREE</v>
      </c>
    </row>
    <row r="2696" spans="11:13" ht="16.149999999999999" customHeight="1" x14ac:dyDescent="0.25">
      <c r="K2696" s="95">
        <v>2253</v>
      </c>
      <c r="L2696" s="266" t="str">
        <f t="shared" si="1272"/>
        <v>FREE</v>
      </c>
      <c r="M2696" s="267" t="str">
        <f t="shared" si="1273"/>
        <v>FREE</v>
      </c>
    </row>
    <row r="2697" spans="11:13" ht="16.149999999999999" customHeight="1" x14ac:dyDescent="0.25">
      <c r="K2697" s="95">
        <v>2254</v>
      </c>
      <c r="L2697" s="266" t="str">
        <f t="shared" si="1272"/>
        <v>FREE</v>
      </c>
      <c r="M2697" s="267" t="str">
        <f t="shared" si="1273"/>
        <v>FREE</v>
      </c>
    </row>
    <row r="2698" spans="11:13" ht="16.149999999999999" customHeight="1" x14ac:dyDescent="0.25">
      <c r="K2698" s="95">
        <v>2255</v>
      </c>
      <c r="L2698" s="266" t="str">
        <f t="shared" si="1272"/>
        <v>FREE</v>
      </c>
      <c r="M2698" s="267" t="str">
        <f t="shared" si="1273"/>
        <v>FREE</v>
      </c>
    </row>
    <row r="2699" spans="11:13" ht="16.149999999999999" customHeight="1" x14ac:dyDescent="0.25">
      <c r="K2699" s="95">
        <v>2256</v>
      </c>
      <c r="L2699" s="266" t="str">
        <f t="shared" ref="L2699:L2762" si="1274">IFERROR(VLOOKUP(K2699,$L$3:$L$841,1,FALSE),"FREE")</f>
        <v>FREE</v>
      </c>
      <c r="M2699" s="267" t="str">
        <f t="shared" ref="M2699:M2762" si="1275">IFERROR(VLOOKUP(K2699,$J$3:$K$841,2,FALSE),"FREE")</f>
        <v>FREE</v>
      </c>
    </row>
    <row r="2700" spans="11:13" ht="16.149999999999999" customHeight="1" x14ac:dyDescent="0.25">
      <c r="K2700" s="95">
        <v>2257</v>
      </c>
      <c r="L2700" s="266" t="str">
        <f t="shared" si="1274"/>
        <v>FREE</v>
      </c>
      <c r="M2700" s="267" t="str">
        <f t="shared" si="1275"/>
        <v>FREE</v>
      </c>
    </row>
    <row r="2701" spans="11:13" ht="16.149999999999999" customHeight="1" x14ac:dyDescent="0.25">
      <c r="K2701" s="95">
        <v>2258</v>
      </c>
      <c r="L2701" s="266" t="str">
        <f t="shared" si="1274"/>
        <v>FREE</v>
      </c>
      <c r="M2701" s="267" t="str">
        <f t="shared" si="1275"/>
        <v>FREE</v>
      </c>
    </row>
    <row r="2702" spans="11:13" ht="16.149999999999999" customHeight="1" x14ac:dyDescent="0.25">
      <c r="K2702" s="95">
        <v>2259</v>
      </c>
      <c r="L2702" s="266" t="str">
        <f t="shared" si="1274"/>
        <v>FREE</v>
      </c>
      <c r="M2702" s="267" t="str">
        <f t="shared" si="1275"/>
        <v>FREE</v>
      </c>
    </row>
    <row r="2703" spans="11:13" ht="16.149999999999999" customHeight="1" x14ac:dyDescent="0.25">
      <c r="K2703" s="95">
        <v>2260</v>
      </c>
      <c r="L2703" s="266" t="str">
        <f t="shared" si="1274"/>
        <v>FREE</v>
      </c>
      <c r="M2703" s="267" t="str">
        <f t="shared" si="1275"/>
        <v>FREE</v>
      </c>
    </row>
    <row r="2704" spans="11:13" ht="16.149999999999999" customHeight="1" x14ac:dyDescent="0.25">
      <c r="K2704" s="95">
        <v>2261</v>
      </c>
      <c r="L2704" s="266" t="str">
        <f t="shared" si="1274"/>
        <v>FREE</v>
      </c>
      <c r="M2704" s="267" t="str">
        <f t="shared" si="1275"/>
        <v>FREE</v>
      </c>
    </row>
    <row r="2705" spans="11:13" ht="16.149999999999999" customHeight="1" x14ac:dyDescent="0.25">
      <c r="K2705" s="95">
        <v>2262</v>
      </c>
      <c r="L2705" s="266" t="str">
        <f t="shared" si="1274"/>
        <v>FREE</v>
      </c>
      <c r="M2705" s="267" t="str">
        <f t="shared" si="1275"/>
        <v>FREE</v>
      </c>
    </row>
    <row r="2706" spans="11:13" ht="16.149999999999999" customHeight="1" x14ac:dyDescent="0.25">
      <c r="K2706" s="95">
        <v>2263</v>
      </c>
      <c r="L2706" s="266" t="str">
        <f t="shared" si="1274"/>
        <v>FREE</v>
      </c>
      <c r="M2706" s="267" t="str">
        <f t="shared" si="1275"/>
        <v>FREE</v>
      </c>
    </row>
    <row r="2707" spans="11:13" ht="16.149999999999999" customHeight="1" x14ac:dyDescent="0.25">
      <c r="K2707" s="95">
        <v>2264</v>
      </c>
      <c r="L2707" s="266" t="str">
        <f t="shared" si="1274"/>
        <v>FREE</v>
      </c>
      <c r="M2707" s="267" t="str">
        <f t="shared" si="1275"/>
        <v>FREE</v>
      </c>
    </row>
    <row r="2708" spans="11:13" ht="16.149999999999999" customHeight="1" x14ac:dyDescent="0.25">
      <c r="K2708" s="95">
        <v>2265</v>
      </c>
      <c r="L2708" s="266" t="str">
        <f t="shared" si="1274"/>
        <v>FREE</v>
      </c>
      <c r="M2708" s="267" t="str">
        <f t="shared" si="1275"/>
        <v>FREE</v>
      </c>
    </row>
    <row r="2709" spans="11:13" ht="16.149999999999999" customHeight="1" x14ac:dyDescent="0.25">
      <c r="K2709" s="95">
        <v>2266</v>
      </c>
      <c r="L2709" s="266" t="str">
        <f t="shared" si="1274"/>
        <v>FREE</v>
      </c>
      <c r="M2709" s="267" t="str">
        <f t="shared" si="1275"/>
        <v>FREE</v>
      </c>
    </row>
    <row r="2710" spans="11:13" ht="16.149999999999999" customHeight="1" x14ac:dyDescent="0.25">
      <c r="K2710" s="95">
        <v>2267</v>
      </c>
      <c r="L2710" s="266" t="str">
        <f t="shared" si="1274"/>
        <v>FREE</v>
      </c>
      <c r="M2710" s="267" t="str">
        <f t="shared" si="1275"/>
        <v>FREE</v>
      </c>
    </row>
    <row r="2711" spans="11:13" ht="16.149999999999999" customHeight="1" x14ac:dyDescent="0.25">
      <c r="K2711" s="95">
        <v>2268</v>
      </c>
      <c r="L2711" s="266" t="str">
        <f t="shared" si="1274"/>
        <v>FREE</v>
      </c>
      <c r="M2711" s="267" t="str">
        <f t="shared" si="1275"/>
        <v>FREE</v>
      </c>
    </row>
    <row r="2712" spans="11:13" ht="16.149999999999999" customHeight="1" x14ac:dyDescent="0.25">
      <c r="K2712" s="95">
        <v>2269</v>
      </c>
      <c r="L2712" s="266" t="str">
        <f t="shared" si="1274"/>
        <v>FREE</v>
      </c>
      <c r="M2712" s="267" t="str">
        <f t="shared" si="1275"/>
        <v>FREE</v>
      </c>
    </row>
    <row r="2713" spans="11:13" ht="16.149999999999999" customHeight="1" x14ac:dyDescent="0.25">
      <c r="K2713" s="95">
        <v>2270</v>
      </c>
      <c r="L2713" s="266" t="str">
        <f t="shared" si="1274"/>
        <v>FREE</v>
      </c>
      <c r="M2713" s="267" t="str">
        <f t="shared" si="1275"/>
        <v>FREE</v>
      </c>
    </row>
    <row r="2714" spans="11:13" ht="16.149999999999999" customHeight="1" x14ac:dyDescent="0.25">
      <c r="K2714" s="95">
        <v>2271</v>
      </c>
      <c r="L2714" s="266" t="str">
        <f t="shared" si="1274"/>
        <v>FREE</v>
      </c>
      <c r="M2714" s="267" t="str">
        <f t="shared" si="1275"/>
        <v>FREE</v>
      </c>
    </row>
    <row r="2715" spans="11:13" ht="16.149999999999999" customHeight="1" x14ac:dyDescent="0.25">
      <c r="K2715" s="95">
        <v>2272</v>
      </c>
      <c r="L2715" s="266" t="str">
        <f t="shared" si="1274"/>
        <v>FREE</v>
      </c>
      <c r="M2715" s="267" t="str">
        <f t="shared" si="1275"/>
        <v>FREE</v>
      </c>
    </row>
    <row r="2716" spans="11:13" ht="16.149999999999999" customHeight="1" x14ac:dyDescent="0.25">
      <c r="K2716" s="95">
        <v>2273</v>
      </c>
      <c r="L2716" s="266" t="str">
        <f t="shared" si="1274"/>
        <v>FREE</v>
      </c>
      <c r="M2716" s="267" t="str">
        <f t="shared" si="1275"/>
        <v>FREE</v>
      </c>
    </row>
    <row r="2717" spans="11:13" ht="16.149999999999999" customHeight="1" x14ac:dyDescent="0.25">
      <c r="K2717" s="95">
        <v>2274</v>
      </c>
      <c r="L2717" s="266" t="str">
        <f t="shared" si="1274"/>
        <v>FREE</v>
      </c>
      <c r="M2717" s="267" t="str">
        <f t="shared" si="1275"/>
        <v>FREE</v>
      </c>
    </row>
    <row r="2718" spans="11:13" ht="16.149999999999999" customHeight="1" x14ac:dyDescent="0.25">
      <c r="K2718" s="95">
        <v>2275</v>
      </c>
      <c r="L2718" s="266" t="str">
        <f t="shared" si="1274"/>
        <v>FREE</v>
      </c>
      <c r="M2718" s="267" t="str">
        <f t="shared" si="1275"/>
        <v>FREE</v>
      </c>
    </row>
    <row r="2719" spans="11:13" ht="16.149999999999999" customHeight="1" x14ac:dyDescent="0.25">
      <c r="K2719" s="95">
        <v>2276</v>
      </c>
      <c r="L2719" s="266" t="str">
        <f t="shared" si="1274"/>
        <v>FREE</v>
      </c>
      <c r="M2719" s="267" t="str">
        <f t="shared" si="1275"/>
        <v>FREE</v>
      </c>
    </row>
    <row r="2720" spans="11:13" ht="16.149999999999999" customHeight="1" x14ac:dyDescent="0.25">
      <c r="K2720" s="95">
        <v>2277</v>
      </c>
      <c r="L2720" s="266" t="str">
        <f t="shared" si="1274"/>
        <v>FREE</v>
      </c>
      <c r="M2720" s="267" t="str">
        <f t="shared" si="1275"/>
        <v>FREE</v>
      </c>
    </row>
    <row r="2721" spans="11:13" ht="16.149999999999999" customHeight="1" x14ac:dyDescent="0.25">
      <c r="K2721" s="95">
        <v>2278</v>
      </c>
      <c r="L2721" s="266" t="str">
        <f t="shared" si="1274"/>
        <v>FREE</v>
      </c>
      <c r="M2721" s="267" t="str">
        <f t="shared" si="1275"/>
        <v>FREE</v>
      </c>
    </row>
    <row r="2722" spans="11:13" ht="16.149999999999999" customHeight="1" x14ac:dyDescent="0.25">
      <c r="K2722" s="95">
        <v>2279</v>
      </c>
      <c r="L2722" s="266" t="str">
        <f t="shared" si="1274"/>
        <v>FREE</v>
      </c>
      <c r="M2722" s="267" t="str">
        <f t="shared" si="1275"/>
        <v>FREE</v>
      </c>
    </row>
    <row r="2723" spans="11:13" ht="16.149999999999999" customHeight="1" x14ac:dyDescent="0.25">
      <c r="K2723" s="95">
        <v>2280</v>
      </c>
      <c r="L2723" s="266" t="str">
        <f t="shared" si="1274"/>
        <v>FREE</v>
      </c>
      <c r="M2723" s="267" t="str">
        <f t="shared" si="1275"/>
        <v>FREE</v>
      </c>
    </row>
    <row r="2724" spans="11:13" ht="16.149999999999999" customHeight="1" x14ac:dyDescent="0.25">
      <c r="K2724" s="95">
        <v>2281</v>
      </c>
      <c r="L2724" s="266" t="str">
        <f t="shared" si="1274"/>
        <v>FREE</v>
      </c>
      <c r="M2724" s="267" t="str">
        <f t="shared" si="1275"/>
        <v>FREE</v>
      </c>
    </row>
    <row r="2725" spans="11:13" ht="16.149999999999999" customHeight="1" x14ac:dyDescent="0.25">
      <c r="K2725" s="95">
        <v>2282</v>
      </c>
      <c r="L2725" s="266" t="str">
        <f t="shared" si="1274"/>
        <v>FREE</v>
      </c>
      <c r="M2725" s="267" t="str">
        <f t="shared" si="1275"/>
        <v>FREE</v>
      </c>
    </row>
    <row r="2726" spans="11:13" ht="16.149999999999999" customHeight="1" x14ac:dyDescent="0.25">
      <c r="K2726" s="95">
        <v>2283</v>
      </c>
      <c r="L2726" s="266" t="str">
        <f t="shared" si="1274"/>
        <v>FREE</v>
      </c>
      <c r="M2726" s="267" t="str">
        <f t="shared" si="1275"/>
        <v>FREE</v>
      </c>
    </row>
    <row r="2727" spans="11:13" ht="16.149999999999999" customHeight="1" x14ac:dyDescent="0.25">
      <c r="K2727" s="95">
        <v>2284</v>
      </c>
      <c r="L2727" s="266" t="str">
        <f t="shared" si="1274"/>
        <v>FREE</v>
      </c>
      <c r="M2727" s="267" t="str">
        <f t="shared" si="1275"/>
        <v>FREE</v>
      </c>
    </row>
    <row r="2728" spans="11:13" ht="16.149999999999999" customHeight="1" x14ac:dyDescent="0.25">
      <c r="K2728" s="95">
        <v>2285</v>
      </c>
      <c r="L2728" s="266" t="str">
        <f t="shared" si="1274"/>
        <v>FREE</v>
      </c>
      <c r="M2728" s="267" t="str">
        <f t="shared" si="1275"/>
        <v>FREE</v>
      </c>
    </row>
    <row r="2729" spans="11:13" ht="16.149999999999999" customHeight="1" x14ac:dyDescent="0.25">
      <c r="K2729" s="95">
        <v>2286</v>
      </c>
      <c r="L2729" s="266" t="str">
        <f t="shared" si="1274"/>
        <v>FREE</v>
      </c>
      <c r="M2729" s="267" t="str">
        <f t="shared" si="1275"/>
        <v>FREE</v>
      </c>
    </row>
    <row r="2730" spans="11:13" ht="16.149999999999999" customHeight="1" x14ac:dyDescent="0.25">
      <c r="K2730" s="95">
        <v>2287</v>
      </c>
      <c r="L2730" s="266" t="str">
        <f t="shared" si="1274"/>
        <v>FREE</v>
      </c>
      <c r="M2730" s="267" t="str">
        <f t="shared" si="1275"/>
        <v>FREE</v>
      </c>
    </row>
    <row r="2731" spans="11:13" ht="16.149999999999999" customHeight="1" x14ac:dyDescent="0.25">
      <c r="K2731" s="95">
        <v>2288</v>
      </c>
      <c r="L2731" s="266" t="str">
        <f t="shared" si="1274"/>
        <v>FREE</v>
      </c>
      <c r="M2731" s="267" t="str">
        <f t="shared" si="1275"/>
        <v>FREE</v>
      </c>
    </row>
    <row r="2732" spans="11:13" ht="16.149999999999999" customHeight="1" x14ac:dyDescent="0.25">
      <c r="K2732" s="95">
        <v>2289</v>
      </c>
      <c r="L2732" s="266" t="str">
        <f t="shared" si="1274"/>
        <v>FREE</v>
      </c>
      <c r="M2732" s="267" t="str">
        <f t="shared" si="1275"/>
        <v>FREE</v>
      </c>
    </row>
    <row r="2733" spans="11:13" ht="16.149999999999999" customHeight="1" x14ac:dyDescent="0.25">
      <c r="K2733" s="95">
        <v>2290</v>
      </c>
      <c r="L2733" s="266" t="str">
        <f t="shared" si="1274"/>
        <v>FREE</v>
      </c>
      <c r="M2733" s="267" t="str">
        <f t="shared" si="1275"/>
        <v>FREE</v>
      </c>
    </row>
    <row r="2734" spans="11:13" ht="16.149999999999999" customHeight="1" x14ac:dyDescent="0.25">
      <c r="K2734" s="95">
        <v>2291</v>
      </c>
      <c r="L2734" s="266" t="str">
        <f t="shared" si="1274"/>
        <v>FREE</v>
      </c>
      <c r="M2734" s="267" t="str">
        <f t="shared" si="1275"/>
        <v>FREE</v>
      </c>
    </row>
    <row r="2735" spans="11:13" ht="16.149999999999999" customHeight="1" x14ac:dyDescent="0.25">
      <c r="K2735" s="95">
        <v>2292</v>
      </c>
      <c r="L2735" s="266" t="str">
        <f t="shared" si="1274"/>
        <v>FREE</v>
      </c>
      <c r="M2735" s="267" t="str">
        <f t="shared" si="1275"/>
        <v>FREE</v>
      </c>
    </row>
    <row r="2736" spans="11:13" ht="16.149999999999999" customHeight="1" x14ac:dyDescent="0.25">
      <c r="K2736" s="95">
        <v>2293</v>
      </c>
      <c r="L2736" s="266" t="str">
        <f t="shared" si="1274"/>
        <v>FREE</v>
      </c>
      <c r="M2736" s="267" t="str">
        <f t="shared" si="1275"/>
        <v>FREE</v>
      </c>
    </row>
    <row r="2737" spans="11:13" ht="16.149999999999999" customHeight="1" x14ac:dyDescent="0.25">
      <c r="K2737" s="95">
        <v>2294</v>
      </c>
      <c r="L2737" s="266" t="str">
        <f t="shared" si="1274"/>
        <v>FREE</v>
      </c>
      <c r="M2737" s="267" t="str">
        <f t="shared" si="1275"/>
        <v>FREE</v>
      </c>
    </row>
    <row r="2738" spans="11:13" ht="16.149999999999999" customHeight="1" x14ac:dyDescent="0.25">
      <c r="K2738" s="95">
        <v>2295</v>
      </c>
      <c r="L2738" s="266" t="str">
        <f t="shared" si="1274"/>
        <v>FREE</v>
      </c>
      <c r="M2738" s="267" t="str">
        <f t="shared" si="1275"/>
        <v>FREE</v>
      </c>
    </row>
    <row r="2739" spans="11:13" ht="16.149999999999999" customHeight="1" x14ac:dyDescent="0.25">
      <c r="K2739" s="95">
        <v>2296</v>
      </c>
      <c r="L2739" s="266" t="str">
        <f t="shared" si="1274"/>
        <v>FREE</v>
      </c>
      <c r="M2739" s="267" t="str">
        <f t="shared" si="1275"/>
        <v>FREE</v>
      </c>
    </row>
    <row r="2740" spans="11:13" ht="16.149999999999999" customHeight="1" x14ac:dyDescent="0.25">
      <c r="K2740" s="95">
        <v>2297</v>
      </c>
      <c r="L2740" s="266" t="str">
        <f t="shared" si="1274"/>
        <v>FREE</v>
      </c>
      <c r="M2740" s="267" t="str">
        <f t="shared" si="1275"/>
        <v>FREE</v>
      </c>
    </row>
    <row r="2741" spans="11:13" ht="16.149999999999999" customHeight="1" x14ac:dyDescent="0.25">
      <c r="K2741" s="95">
        <v>2298</v>
      </c>
      <c r="L2741" s="266" t="str">
        <f t="shared" si="1274"/>
        <v>FREE</v>
      </c>
      <c r="M2741" s="267" t="str">
        <f t="shared" si="1275"/>
        <v>FREE</v>
      </c>
    </row>
    <row r="2742" spans="11:13" ht="16.149999999999999" customHeight="1" x14ac:dyDescent="0.25">
      <c r="K2742" s="95">
        <v>2299</v>
      </c>
      <c r="L2742" s="266" t="str">
        <f t="shared" si="1274"/>
        <v>FREE</v>
      </c>
      <c r="M2742" s="267" t="str">
        <f t="shared" si="1275"/>
        <v>FREE</v>
      </c>
    </row>
    <row r="2743" spans="11:13" ht="16.149999999999999" customHeight="1" x14ac:dyDescent="0.25">
      <c r="K2743" s="95">
        <v>2300</v>
      </c>
      <c r="L2743" s="266" t="str">
        <f t="shared" si="1274"/>
        <v>FREE</v>
      </c>
      <c r="M2743" s="267" t="str">
        <f t="shared" si="1275"/>
        <v>FREE</v>
      </c>
    </row>
    <row r="2744" spans="11:13" ht="16.149999999999999" customHeight="1" x14ac:dyDescent="0.25">
      <c r="K2744" s="95">
        <v>2301</v>
      </c>
      <c r="L2744" s="266" t="str">
        <f t="shared" si="1274"/>
        <v>FREE</v>
      </c>
      <c r="M2744" s="267" t="str">
        <f t="shared" si="1275"/>
        <v>FREE</v>
      </c>
    </row>
    <row r="2745" spans="11:13" ht="16.149999999999999" customHeight="1" x14ac:dyDescent="0.25">
      <c r="K2745" s="95">
        <v>2302</v>
      </c>
      <c r="L2745" s="266" t="str">
        <f t="shared" si="1274"/>
        <v>FREE</v>
      </c>
      <c r="M2745" s="267" t="str">
        <f t="shared" si="1275"/>
        <v>FREE</v>
      </c>
    </row>
    <row r="2746" spans="11:13" ht="16.149999999999999" customHeight="1" x14ac:dyDescent="0.25">
      <c r="K2746" s="95">
        <v>2303</v>
      </c>
      <c r="L2746" s="266" t="str">
        <f t="shared" si="1274"/>
        <v>FREE</v>
      </c>
      <c r="M2746" s="267" t="str">
        <f t="shared" si="1275"/>
        <v>FREE</v>
      </c>
    </row>
    <row r="2747" spans="11:13" ht="16.149999999999999" customHeight="1" x14ac:dyDescent="0.25">
      <c r="K2747" s="95">
        <v>2304</v>
      </c>
      <c r="L2747" s="266" t="str">
        <f t="shared" si="1274"/>
        <v>FREE</v>
      </c>
      <c r="M2747" s="267" t="str">
        <f t="shared" si="1275"/>
        <v>FREE</v>
      </c>
    </row>
    <row r="2748" spans="11:13" ht="16.149999999999999" customHeight="1" x14ac:dyDescent="0.25">
      <c r="K2748" s="95">
        <v>2305</v>
      </c>
      <c r="L2748" s="266" t="str">
        <f t="shared" si="1274"/>
        <v>FREE</v>
      </c>
      <c r="M2748" s="267" t="str">
        <f t="shared" si="1275"/>
        <v>FREE</v>
      </c>
    </row>
    <row r="2749" spans="11:13" ht="16.149999999999999" customHeight="1" x14ac:dyDescent="0.25">
      <c r="K2749" s="95">
        <v>2306</v>
      </c>
      <c r="L2749" s="266" t="str">
        <f t="shared" si="1274"/>
        <v>FREE</v>
      </c>
      <c r="M2749" s="267" t="str">
        <f t="shared" si="1275"/>
        <v>FREE</v>
      </c>
    </row>
    <row r="2750" spans="11:13" ht="16.149999999999999" customHeight="1" x14ac:dyDescent="0.25">
      <c r="K2750" s="95">
        <v>2307</v>
      </c>
      <c r="L2750" s="266" t="str">
        <f t="shared" si="1274"/>
        <v>FREE</v>
      </c>
      <c r="M2750" s="267" t="str">
        <f t="shared" si="1275"/>
        <v>FREE</v>
      </c>
    </row>
    <row r="2751" spans="11:13" ht="16.149999999999999" customHeight="1" x14ac:dyDescent="0.25">
      <c r="K2751" s="95">
        <v>2308</v>
      </c>
      <c r="L2751" s="266" t="str">
        <f t="shared" si="1274"/>
        <v>FREE</v>
      </c>
      <c r="M2751" s="267" t="str">
        <f t="shared" si="1275"/>
        <v>FREE</v>
      </c>
    </row>
    <row r="2752" spans="11:13" ht="16.149999999999999" customHeight="1" x14ac:dyDescent="0.25">
      <c r="K2752" s="95">
        <v>2309</v>
      </c>
      <c r="L2752" s="266" t="str">
        <f t="shared" si="1274"/>
        <v>FREE</v>
      </c>
      <c r="M2752" s="267" t="str">
        <f t="shared" si="1275"/>
        <v>FREE</v>
      </c>
    </row>
    <row r="2753" spans="11:13" ht="16.149999999999999" customHeight="1" x14ac:dyDescent="0.25">
      <c r="K2753" s="95">
        <v>2310</v>
      </c>
      <c r="L2753" s="266" t="str">
        <f t="shared" si="1274"/>
        <v>FREE</v>
      </c>
      <c r="M2753" s="267" t="str">
        <f t="shared" si="1275"/>
        <v>FREE</v>
      </c>
    </row>
    <row r="2754" spans="11:13" ht="16.149999999999999" customHeight="1" x14ac:dyDescent="0.25">
      <c r="K2754" s="95">
        <v>2311</v>
      </c>
      <c r="L2754" s="266" t="str">
        <f t="shared" si="1274"/>
        <v>FREE</v>
      </c>
      <c r="M2754" s="267" t="str">
        <f t="shared" si="1275"/>
        <v>FREE</v>
      </c>
    </row>
    <row r="2755" spans="11:13" ht="16.149999999999999" customHeight="1" x14ac:dyDescent="0.25">
      <c r="K2755" s="95">
        <v>2312</v>
      </c>
      <c r="L2755" s="266" t="str">
        <f t="shared" si="1274"/>
        <v>FREE</v>
      </c>
      <c r="M2755" s="267" t="str">
        <f t="shared" si="1275"/>
        <v>FREE</v>
      </c>
    </row>
    <row r="2756" spans="11:13" ht="16.149999999999999" customHeight="1" x14ac:dyDescent="0.25">
      <c r="K2756" s="95">
        <v>2313</v>
      </c>
      <c r="L2756" s="266" t="str">
        <f t="shared" si="1274"/>
        <v>FREE</v>
      </c>
      <c r="M2756" s="267" t="str">
        <f t="shared" si="1275"/>
        <v>FREE</v>
      </c>
    </row>
    <row r="2757" spans="11:13" ht="16.149999999999999" customHeight="1" x14ac:dyDescent="0.25">
      <c r="K2757" s="95">
        <v>2314</v>
      </c>
      <c r="L2757" s="266" t="str">
        <f t="shared" si="1274"/>
        <v>FREE</v>
      </c>
      <c r="M2757" s="267" t="str">
        <f t="shared" si="1275"/>
        <v>FREE</v>
      </c>
    </row>
    <row r="2758" spans="11:13" ht="16.149999999999999" customHeight="1" x14ac:dyDescent="0.25">
      <c r="K2758" s="95">
        <v>2315</v>
      </c>
      <c r="L2758" s="266" t="str">
        <f t="shared" si="1274"/>
        <v>FREE</v>
      </c>
      <c r="M2758" s="267" t="str">
        <f t="shared" si="1275"/>
        <v>FREE</v>
      </c>
    </row>
    <row r="2759" spans="11:13" ht="16.149999999999999" customHeight="1" x14ac:dyDescent="0.25">
      <c r="K2759" s="95">
        <v>2316</v>
      </c>
      <c r="L2759" s="266" t="str">
        <f t="shared" si="1274"/>
        <v>FREE</v>
      </c>
      <c r="M2759" s="267" t="str">
        <f t="shared" si="1275"/>
        <v>FREE</v>
      </c>
    </row>
    <row r="2760" spans="11:13" ht="16.149999999999999" customHeight="1" x14ac:dyDescent="0.25">
      <c r="K2760" s="95">
        <v>2317</v>
      </c>
      <c r="L2760" s="266" t="str">
        <f t="shared" si="1274"/>
        <v>FREE</v>
      </c>
      <c r="M2760" s="267" t="str">
        <f t="shared" si="1275"/>
        <v>FREE</v>
      </c>
    </row>
    <row r="2761" spans="11:13" ht="16.149999999999999" customHeight="1" x14ac:dyDescent="0.25">
      <c r="K2761" s="95">
        <v>2318</v>
      </c>
      <c r="L2761" s="266" t="str">
        <f t="shared" si="1274"/>
        <v>FREE</v>
      </c>
      <c r="M2761" s="267" t="str">
        <f t="shared" si="1275"/>
        <v>FREE</v>
      </c>
    </row>
    <row r="2762" spans="11:13" ht="16.149999999999999" customHeight="1" x14ac:dyDescent="0.25">
      <c r="K2762" s="95">
        <v>2319</v>
      </c>
      <c r="L2762" s="266" t="str">
        <f t="shared" si="1274"/>
        <v>FREE</v>
      </c>
      <c r="M2762" s="267" t="str">
        <f t="shared" si="1275"/>
        <v>FREE</v>
      </c>
    </row>
    <row r="2763" spans="11:13" ht="16.149999999999999" customHeight="1" x14ac:dyDescent="0.25">
      <c r="K2763" s="95">
        <v>2320</v>
      </c>
      <c r="L2763" s="266" t="str">
        <f t="shared" ref="L2763:L2826" si="1276">IFERROR(VLOOKUP(K2763,$L$3:$L$841,1,FALSE),"FREE")</f>
        <v>FREE</v>
      </c>
      <c r="M2763" s="267" t="str">
        <f t="shared" ref="M2763:M2826" si="1277">IFERROR(VLOOKUP(K2763,$J$3:$K$841,2,FALSE),"FREE")</f>
        <v>FREE</v>
      </c>
    </row>
    <row r="2764" spans="11:13" ht="16.149999999999999" customHeight="1" x14ac:dyDescent="0.25">
      <c r="K2764" s="95">
        <v>2321</v>
      </c>
      <c r="L2764" s="266" t="str">
        <f t="shared" si="1276"/>
        <v>FREE</v>
      </c>
      <c r="M2764" s="267" t="str">
        <f t="shared" si="1277"/>
        <v>FREE</v>
      </c>
    </row>
    <row r="2765" spans="11:13" ht="16.149999999999999" customHeight="1" x14ac:dyDescent="0.25">
      <c r="K2765" s="95">
        <v>2322</v>
      </c>
      <c r="L2765" s="266" t="str">
        <f t="shared" si="1276"/>
        <v>FREE</v>
      </c>
      <c r="M2765" s="267" t="str">
        <f t="shared" si="1277"/>
        <v>FREE</v>
      </c>
    </row>
    <row r="2766" spans="11:13" ht="16.149999999999999" customHeight="1" x14ac:dyDescent="0.25">
      <c r="K2766" s="95">
        <v>2323</v>
      </c>
      <c r="L2766" s="266" t="str">
        <f t="shared" si="1276"/>
        <v>FREE</v>
      </c>
      <c r="M2766" s="267" t="str">
        <f t="shared" si="1277"/>
        <v>FREE</v>
      </c>
    </row>
    <row r="2767" spans="11:13" ht="16.149999999999999" customHeight="1" x14ac:dyDescent="0.25">
      <c r="K2767" s="95">
        <v>2324</v>
      </c>
      <c r="L2767" s="266" t="str">
        <f t="shared" si="1276"/>
        <v>FREE</v>
      </c>
      <c r="M2767" s="267" t="str">
        <f t="shared" si="1277"/>
        <v>FREE</v>
      </c>
    </row>
    <row r="2768" spans="11:13" ht="16.149999999999999" customHeight="1" x14ac:dyDescent="0.25">
      <c r="K2768" s="95">
        <v>2325</v>
      </c>
      <c r="L2768" s="266" t="str">
        <f t="shared" si="1276"/>
        <v>FREE</v>
      </c>
      <c r="M2768" s="267" t="str">
        <f t="shared" si="1277"/>
        <v>FREE</v>
      </c>
    </row>
    <row r="2769" spans="11:13" ht="16.149999999999999" customHeight="1" x14ac:dyDescent="0.25">
      <c r="K2769" s="95">
        <v>2326</v>
      </c>
      <c r="L2769" s="266" t="str">
        <f t="shared" si="1276"/>
        <v>FREE</v>
      </c>
      <c r="M2769" s="267" t="str">
        <f t="shared" si="1277"/>
        <v>FREE</v>
      </c>
    </row>
    <row r="2770" spans="11:13" ht="16.149999999999999" customHeight="1" x14ac:dyDescent="0.25">
      <c r="K2770" s="95">
        <v>2327</v>
      </c>
      <c r="L2770" s="266" t="str">
        <f t="shared" si="1276"/>
        <v>FREE</v>
      </c>
      <c r="M2770" s="267" t="str">
        <f t="shared" si="1277"/>
        <v>FREE</v>
      </c>
    </row>
    <row r="2771" spans="11:13" ht="16.149999999999999" customHeight="1" x14ac:dyDescent="0.25">
      <c r="K2771" s="95">
        <v>2328</v>
      </c>
      <c r="L2771" s="266" t="str">
        <f t="shared" si="1276"/>
        <v>FREE</v>
      </c>
      <c r="M2771" s="267" t="str">
        <f t="shared" si="1277"/>
        <v>FREE</v>
      </c>
    </row>
    <row r="2772" spans="11:13" ht="16.149999999999999" customHeight="1" x14ac:dyDescent="0.25">
      <c r="K2772" s="95">
        <v>2329</v>
      </c>
      <c r="L2772" s="266" t="str">
        <f t="shared" si="1276"/>
        <v>FREE</v>
      </c>
      <c r="M2772" s="267" t="str">
        <f t="shared" si="1277"/>
        <v>FREE</v>
      </c>
    </row>
    <row r="2773" spans="11:13" ht="16.149999999999999" customHeight="1" x14ac:dyDescent="0.25">
      <c r="K2773" s="95">
        <v>2330</v>
      </c>
      <c r="L2773" s="266" t="str">
        <f t="shared" si="1276"/>
        <v>FREE</v>
      </c>
      <c r="M2773" s="267" t="str">
        <f t="shared" si="1277"/>
        <v>FREE</v>
      </c>
    </row>
    <row r="2774" spans="11:13" ht="16.149999999999999" customHeight="1" x14ac:dyDescent="0.25">
      <c r="K2774" s="95">
        <v>2331</v>
      </c>
      <c r="L2774" s="266" t="str">
        <f t="shared" si="1276"/>
        <v>FREE</v>
      </c>
      <c r="M2774" s="267" t="str">
        <f t="shared" si="1277"/>
        <v>FREE</v>
      </c>
    </row>
    <row r="2775" spans="11:13" ht="16.149999999999999" customHeight="1" x14ac:dyDescent="0.25">
      <c r="K2775" s="95">
        <v>2332</v>
      </c>
      <c r="L2775" s="266" t="str">
        <f t="shared" si="1276"/>
        <v>FREE</v>
      </c>
      <c r="M2775" s="267" t="str">
        <f t="shared" si="1277"/>
        <v>FREE</v>
      </c>
    </row>
    <row r="2776" spans="11:13" ht="16.149999999999999" customHeight="1" x14ac:dyDescent="0.25">
      <c r="K2776" s="95">
        <v>2333</v>
      </c>
      <c r="L2776" s="266" t="str">
        <f t="shared" si="1276"/>
        <v>FREE</v>
      </c>
      <c r="M2776" s="267" t="str">
        <f t="shared" si="1277"/>
        <v>FREE</v>
      </c>
    </row>
    <row r="2777" spans="11:13" ht="16.149999999999999" customHeight="1" x14ac:dyDescent="0.25">
      <c r="K2777" s="95">
        <v>2334</v>
      </c>
      <c r="L2777" s="266" t="str">
        <f t="shared" si="1276"/>
        <v>FREE</v>
      </c>
      <c r="M2777" s="267" t="str">
        <f t="shared" si="1277"/>
        <v>FREE</v>
      </c>
    </row>
    <row r="2778" spans="11:13" ht="16.149999999999999" customHeight="1" x14ac:dyDescent="0.25">
      <c r="K2778" s="95">
        <v>2335</v>
      </c>
      <c r="L2778" s="266" t="str">
        <f t="shared" si="1276"/>
        <v>FREE</v>
      </c>
      <c r="M2778" s="267" t="str">
        <f t="shared" si="1277"/>
        <v>FREE</v>
      </c>
    </row>
    <row r="2779" spans="11:13" ht="16.149999999999999" customHeight="1" x14ac:dyDescent="0.25">
      <c r="K2779" s="95">
        <v>2336</v>
      </c>
      <c r="L2779" s="266" t="str">
        <f t="shared" si="1276"/>
        <v>FREE</v>
      </c>
      <c r="M2779" s="267" t="str">
        <f t="shared" si="1277"/>
        <v>FREE</v>
      </c>
    </row>
    <row r="2780" spans="11:13" ht="16.149999999999999" customHeight="1" x14ac:dyDescent="0.25">
      <c r="K2780" s="95">
        <v>2337</v>
      </c>
      <c r="L2780" s="266" t="str">
        <f t="shared" si="1276"/>
        <v>FREE</v>
      </c>
      <c r="M2780" s="267" t="str">
        <f t="shared" si="1277"/>
        <v>FREE</v>
      </c>
    </row>
    <row r="2781" spans="11:13" ht="16.149999999999999" customHeight="1" x14ac:dyDescent="0.25">
      <c r="K2781" s="95">
        <v>2338</v>
      </c>
      <c r="L2781" s="266" t="str">
        <f t="shared" si="1276"/>
        <v>FREE</v>
      </c>
      <c r="M2781" s="267" t="str">
        <f t="shared" si="1277"/>
        <v>FREE</v>
      </c>
    </row>
    <row r="2782" spans="11:13" ht="16.149999999999999" customHeight="1" x14ac:dyDescent="0.25">
      <c r="K2782" s="95">
        <v>2339</v>
      </c>
      <c r="L2782" s="266" t="str">
        <f t="shared" si="1276"/>
        <v>FREE</v>
      </c>
      <c r="M2782" s="267" t="str">
        <f t="shared" si="1277"/>
        <v>FREE</v>
      </c>
    </row>
    <row r="2783" spans="11:13" ht="16.149999999999999" customHeight="1" x14ac:dyDescent="0.25">
      <c r="K2783" s="95">
        <v>2340</v>
      </c>
      <c r="L2783" s="266" t="str">
        <f t="shared" si="1276"/>
        <v>FREE</v>
      </c>
      <c r="M2783" s="267" t="str">
        <f t="shared" si="1277"/>
        <v>FREE</v>
      </c>
    </row>
    <row r="2784" spans="11:13" ht="16.149999999999999" customHeight="1" x14ac:dyDescent="0.25">
      <c r="K2784" s="95">
        <v>2341</v>
      </c>
      <c r="L2784" s="266" t="str">
        <f t="shared" si="1276"/>
        <v>FREE</v>
      </c>
      <c r="M2784" s="267" t="str">
        <f t="shared" si="1277"/>
        <v>FREE</v>
      </c>
    </row>
    <row r="2785" spans="11:13" ht="16.149999999999999" customHeight="1" x14ac:dyDescent="0.25">
      <c r="K2785" s="95">
        <v>2342</v>
      </c>
      <c r="L2785" s="266" t="str">
        <f t="shared" si="1276"/>
        <v>FREE</v>
      </c>
      <c r="M2785" s="267" t="str">
        <f t="shared" si="1277"/>
        <v>FREE</v>
      </c>
    </row>
    <row r="2786" spans="11:13" ht="16.149999999999999" customHeight="1" x14ac:dyDescent="0.25">
      <c r="K2786" s="95">
        <v>2343</v>
      </c>
      <c r="L2786" s="266" t="str">
        <f t="shared" si="1276"/>
        <v>FREE</v>
      </c>
      <c r="M2786" s="267" t="str">
        <f t="shared" si="1277"/>
        <v>FREE</v>
      </c>
    </row>
    <row r="2787" spans="11:13" ht="16.149999999999999" customHeight="1" x14ac:dyDescent="0.25">
      <c r="K2787" s="95">
        <v>2344</v>
      </c>
      <c r="L2787" s="266" t="str">
        <f t="shared" si="1276"/>
        <v>FREE</v>
      </c>
      <c r="M2787" s="267" t="str">
        <f t="shared" si="1277"/>
        <v>FREE</v>
      </c>
    </row>
    <row r="2788" spans="11:13" ht="16.149999999999999" customHeight="1" x14ac:dyDescent="0.25">
      <c r="K2788" s="95">
        <v>2345</v>
      </c>
      <c r="L2788" s="266" t="str">
        <f t="shared" si="1276"/>
        <v>FREE</v>
      </c>
      <c r="M2788" s="267" t="str">
        <f t="shared" si="1277"/>
        <v>FREE</v>
      </c>
    </row>
    <row r="2789" spans="11:13" ht="16.149999999999999" customHeight="1" x14ac:dyDescent="0.25">
      <c r="K2789" s="95">
        <v>2346</v>
      </c>
      <c r="L2789" s="266" t="str">
        <f t="shared" si="1276"/>
        <v>FREE</v>
      </c>
      <c r="M2789" s="267" t="str">
        <f t="shared" si="1277"/>
        <v>FREE</v>
      </c>
    </row>
    <row r="2790" spans="11:13" ht="16.149999999999999" customHeight="1" x14ac:dyDescent="0.25">
      <c r="K2790" s="95">
        <v>2347</v>
      </c>
      <c r="L2790" s="266" t="str">
        <f t="shared" si="1276"/>
        <v>FREE</v>
      </c>
      <c r="M2790" s="267" t="str">
        <f t="shared" si="1277"/>
        <v>FREE</v>
      </c>
    </row>
    <row r="2791" spans="11:13" ht="16.149999999999999" customHeight="1" x14ac:dyDescent="0.25">
      <c r="K2791" s="95">
        <v>2348</v>
      </c>
      <c r="L2791" s="266" t="str">
        <f t="shared" si="1276"/>
        <v>FREE</v>
      </c>
      <c r="M2791" s="267" t="str">
        <f t="shared" si="1277"/>
        <v>FREE</v>
      </c>
    </row>
    <row r="2792" spans="11:13" ht="16.149999999999999" customHeight="1" x14ac:dyDescent="0.25">
      <c r="K2792" s="95">
        <v>2349</v>
      </c>
      <c r="L2792" s="266" t="str">
        <f t="shared" si="1276"/>
        <v>FREE</v>
      </c>
      <c r="M2792" s="267" t="str">
        <f t="shared" si="1277"/>
        <v>FREE</v>
      </c>
    </row>
    <row r="2793" spans="11:13" ht="16.149999999999999" customHeight="1" x14ac:dyDescent="0.25">
      <c r="K2793" s="95">
        <v>2350</v>
      </c>
      <c r="L2793" s="266" t="str">
        <f t="shared" si="1276"/>
        <v>FREE</v>
      </c>
      <c r="M2793" s="267" t="str">
        <f t="shared" si="1277"/>
        <v>FREE</v>
      </c>
    </row>
    <row r="2794" spans="11:13" ht="16.149999999999999" customHeight="1" x14ac:dyDescent="0.25">
      <c r="K2794" s="95">
        <v>2351</v>
      </c>
      <c r="L2794" s="266" t="str">
        <f t="shared" si="1276"/>
        <v>FREE</v>
      </c>
      <c r="M2794" s="267" t="str">
        <f t="shared" si="1277"/>
        <v>FREE</v>
      </c>
    </row>
    <row r="2795" spans="11:13" ht="16.149999999999999" customHeight="1" x14ac:dyDescent="0.25">
      <c r="K2795" s="95">
        <v>2352</v>
      </c>
      <c r="L2795" s="266" t="str">
        <f t="shared" si="1276"/>
        <v>FREE</v>
      </c>
      <c r="M2795" s="267" t="str">
        <f t="shared" si="1277"/>
        <v>FREE</v>
      </c>
    </row>
    <row r="2796" spans="11:13" ht="16.149999999999999" customHeight="1" x14ac:dyDescent="0.25">
      <c r="K2796" s="95">
        <v>2353</v>
      </c>
      <c r="L2796" s="266" t="str">
        <f t="shared" si="1276"/>
        <v>FREE</v>
      </c>
      <c r="M2796" s="267" t="str">
        <f t="shared" si="1277"/>
        <v>FREE</v>
      </c>
    </row>
    <row r="2797" spans="11:13" ht="16.149999999999999" customHeight="1" x14ac:dyDescent="0.25">
      <c r="K2797" s="95">
        <v>2354</v>
      </c>
      <c r="L2797" s="266" t="str">
        <f t="shared" si="1276"/>
        <v>FREE</v>
      </c>
      <c r="M2797" s="267" t="str">
        <f t="shared" si="1277"/>
        <v>FREE</v>
      </c>
    </row>
    <row r="2798" spans="11:13" ht="16.149999999999999" customHeight="1" x14ac:dyDescent="0.25">
      <c r="K2798" s="95">
        <v>2355</v>
      </c>
      <c r="L2798" s="266" t="str">
        <f t="shared" si="1276"/>
        <v>FREE</v>
      </c>
      <c r="M2798" s="267" t="str">
        <f t="shared" si="1277"/>
        <v>FREE</v>
      </c>
    </row>
    <row r="2799" spans="11:13" ht="16.149999999999999" customHeight="1" x14ac:dyDescent="0.25">
      <c r="K2799" s="95">
        <v>2356</v>
      </c>
      <c r="L2799" s="266" t="str">
        <f t="shared" si="1276"/>
        <v>FREE</v>
      </c>
      <c r="M2799" s="267" t="str">
        <f t="shared" si="1277"/>
        <v>FREE</v>
      </c>
    </row>
    <row r="2800" spans="11:13" ht="16.149999999999999" customHeight="1" x14ac:dyDescent="0.25">
      <c r="K2800" s="95">
        <v>2357</v>
      </c>
      <c r="L2800" s="266" t="str">
        <f t="shared" si="1276"/>
        <v>FREE</v>
      </c>
      <c r="M2800" s="267" t="str">
        <f t="shared" si="1277"/>
        <v>FREE</v>
      </c>
    </row>
    <row r="2801" spans="11:13" ht="16.149999999999999" customHeight="1" x14ac:dyDescent="0.25">
      <c r="K2801" s="95">
        <v>2358</v>
      </c>
      <c r="L2801" s="266" t="str">
        <f t="shared" si="1276"/>
        <v>FREE</v>
      </c>
      <c r="M2801" s="267" t="str">
        <f t="shared" si="1277"/>
        <v>FREE</v>
      </c>
    </row>
    <row r="2802" spans="11:13" ht="16.149999999999999" customHeight="1" x14ac:dyDescent="0.25">
      <c r="K2802" s="95">
        <v>2359</v>
      </c>
      <c r="L2802" s="266" t="str">
        <f t="shared" si="1276"/>
        <v>FREE</v>
      </c>
      <c r="M2802" s="267" t="str">
        <f t="shared" si="1277"/>
        <v>FREE</v>
      </c>
    </row>
    <row r="2803" spans="11:13" ht="16.149999999999999" customHeight="1" x14ac:dyDescent="0.25">
      <c r="K2803" s="95">
        <v>2360</v>
      </c>
      <c r="L2803" s="266" t="str">
        <f t="shared" si="1276"/>
        <v>FREE</v>
      </c>
      <c r="M2803" s="267" t="str">
        <f t="shared" si="1277"/>
        <v>FREE</v>
      </c>
    </row>
    <row r="2804" spans="11:13" ht="16.149999999999999" customHeight="1" x14ac:dyDescent="0.25">
      <c r="K2804" s="95">
        <v>2361</v>
      </c>
      <c r="L2804" s="266" t="str">
        <f t="shared" si="1276"/>
        <v>FREE</v>
      </c>
      <c r="M2804" s="267" t="str">
        <f t="shared" si="1277"/>
        <v>FREE</v>
      </c>
    </row>
    <row r="2805" spans="11:13" ht="16.149999999999999" customHeight="1" x14ac:dyDescent="0.25">
      <c r="K2805" s="95">
        <v>2362</v>
      </c>
      <c r="L2805" s="266" t="str">
        <f t="shared" si="1276"/>
        <v>FREE</v>
      </c>
      <c r="M2805" s="267" t="str">
        <f t="shared" si="1277"/>
        <v>FREE</v>
      </c>
    </row>
    <row r="2806" spans="11:13" ht="16.149999999999999" customHeight="1" x14ac:dyDescent="0.25">
      <c r="K2806" s="95">
        <v>2363</v>
      </c>
      <c r="L2806" s="266" t="str">
        <f t="shared" si="1276"/>
        <v>FREE</v>
      </c>
      <c r="M2806" s="267" t="str">
        <f t="shared" si="1277"/>
        <v>FREE</v>
      </c>
    </row>
    <row r="2807" spans="11:13" ht="16.149999999999999" customHeight="1" x14ac:dyDescent="0.25">
      <c r="K2807" s="95">
        <v>2364</v>
      </c>
      <c r="L2807" s="266" t="str">
        <f t="shared" si="1276"/>
        <v>FREE</v>
      </c>
      <c r="M2807" s="267" t="str">
        <f t="shared" si="1277"/>
        <v>FREE</v>
      </c>
    </row>
    <row r="2808" spans="11:13" ht="16.149999999999999" customHeight="1" x14ac:dyDescent="0.25">
      <c r="K2808" s="95">
        <v>2365</v>
      </c>
      <c r="L2808" s="266" t="str">
        <f t="shared" si="1276"/>
        <v>FREE</v>
      </c>
      <c r="M2808" s="267" t="str">
        <f t="shared" si="1277"/>
        <v>FREE</v>
      </c>
    </row>
    <row r="2809" spans="11:13" ht="16.149999999999999" customHeight="1" x14ac:dyDescent="0.25">
      <c r="K2809" s="95">
        <v>2366</v>
      </c>
      <c r="L2809" s="266" t="str">
        <f t="shared" si="1276"/>
        <v>FREE</v>
      </c>
      <c r="M2809" s="267" t="str">
        <f t="shared" si="1277"/>
        <v>FREE</v>
      </c>
    </row>
    <row r="2810" spans="11:13" ht="16.149999999999999" customHeight="1" x14ac:dyDescent="0.25">
      <c r="K2810" s="95">
        <v>2367</v>
      </c>
      <c r="L2810" s="266" t="str">
        <f t="shared" si="1276"/>
        <v>FREE</v>
      </c>
      <c r="M2810" s="267" t="str">
        <f t="shared" si="1277"/>
        <v>FREE</v>
      </c>
    </row>
    <row r="2811" spans="11:13" ht="16.149999999999999" customHeight="1" x14ac:dyDescent="0.25">
      <c r="K2811" s="95">
        <v>2368</v>
      </c>
      <c r="L2811" s="266" t="str">
        <f t="shared" si="1276"/>
        <v>FREE</v>
      </c>
      <c r="M2811" s="267" t="str">
        <f t="shared" si="1277"/>
        <v>FREE</v>
      </c>
    </row>
    <row r="2812" spans="11:13" ht="16.149999999999999" customHeight="1" x14ac:dyDescent="0.25">
      <c r="K2812" s="95">
        <v>2369</v>
      </c>
      <c r="L2812" s="266" t="str">
        <f t="shared" si="1276"/>
        <v>FREE</v>
      </c>
      <c r="M2812" s="267" t="str">
        <f t="shared" si="1277"/>
        <v>FREE</v>
      </c>
    </row>
    <row r="2813" spans="11:13" ht="16.149999999999999" customHeight="1" x14ac:dyDescent="0.25">
      <c r="K2813" s="95">
        <v>2370</v>
      </c>
      <c r="L2813" s="266" t="str">
        <f t="shared" si="1276"/>
        <v>FREE</v>
      </c>
      <c r="M2813" s="267" t="str">
        <f t="shared" si="1277"/>
        <v>FREE</v>
      </c>
    </row>
    <row r="2814" spans="11:13" ht="16.149999999999999" customHeight="1" x14ac:dyDescent="0.25">
      <c r="K2814" s="95">
        <v>2371</v>
      </c>
      <c r="L2814" s="266" t="str">
        <f t="shared" si="1276"/>
        <v>FREE</v>
      </c>
      <c r="M2814" s="267" t="str">
        <f t="shared" si="1277"/>
        <v>FREE</v>
      </c>
    </row>
    <row r="2815" spans="11:13" ht="16.149999999999999" customHeight="1" x14ac:dyDescent="0.25">
      <c r="K2815" s="95">
        <v>2372</v>
      </c>
      <c r="L2815" s="266" t="str">
        <f t="shared" si="1276"/>
        <v>FREE</v>
      </c>
      <c r="M2815" s="267" t="str">
        <f t="shared" si="1277"/>
        <v>FREE</v>
      </c>
    </row>
    <row r="2816" spans="11:13" ht="16.149999999999999" customHeight="1" x14ac:dyDescent="0.25">
      <c r="K2816" s="95">
        <v>2373</v>
      </c>
      <c r="L2816" s="266" t="str">
        <f t="shared" si="1276"/>
        <v>FREE</v>
      </c>
      <c r="M2816" s="267" t="str">
        <f t="shared" si="1277"/>
        <v>FREE</v>
      </c>
    </row>
    <row r="2817" spans="11:13" ht="16.149999999999999" customHeight="1" x14ac:dyDescent="0.25">
      <c r="K2817" s="95">
        <v>2374</v>
      </c>
      <c r="L2817" s="266" t="str">
        <f t="shared" si="1276"/>
        <v>FREE</v>
      </c>
      <c r="M2817" s="267" t="str">
        <f t="shared" si="1277"/>
        <v>FREE</v>
      </c>
    </row>
    <row r="2818" spans="11:13" ht="16.149999999999999" customHeight="1" x14ac:dyDescent="0.25">
      <c r="K2818" s="95">
        <v>2375</v>
      </c>
      <c r="L2818" s="266" t="str">
        <f t="shared" si="1276"/>
        <v>FREE</v>
      </c>
      <c r="M2818" s="267" t="str">
        <f t="shared" si="1277"/>
        <v>FREE</v>
      </c>
    </row>
    <row r="2819" spans="11:13" ht="16.149999999999999" customHeight="1" x14ac:dyDescent="0.25">
      <c r="K2819" s="95">
        <v>2376</v>
      </c>
      <c r="L2819" s="266" t="str">
        <f t="shared" si="1276"/>
        <v>FREE</v>
      </c>
      <c r="M2819" s="267" t="str">
        <f t="shared" si="1277"/>
        <v>FREE</v>
      </c>
    </row>
    <row r="2820" spans="11:13" ht="16.149999999999999" customHeight="1" x14ac:dyDescent="0.25">
      <c r="K2820" s="95">
        <v>2377</v>
      </c>
      <c r="L2820" s="266" t="str">
        <f t="shared" si="1276"/>
        <v>FREE</v>
      </c>
      <c r="M2820" s="267" t="str">
        <f t="shared" si="1277"/>
        <v>FREE</v>
      </c>
    </row>
    <row r="2821" spans="11:13" ht="16.149999999999999" customHeight="1" x14ac:dyDescent="0.25">
      <c r="K2821" s="95">
        <v>2378</v>
      </c>
      <c r="L2821" s="266" t="str">
        <f t="shared" si="1276"/>
        <v>FREE</v>
      </c>
      <c r="M2821" s="267" t="str">
        <f t="shared" si="1277"/>
        <v>FREE</v>
      </c>
    </row>
    <row r="2822" spans="11:13" ht="16.149999999999999" customHeight="1" x14ac:dyDescent="0.25">
      <c r="K2822" s="95">
        <v>2379</v>
      </c>
      <c r="L2822" s="266" t="str">
        <f t="shared" si="1276"/>
        <v>FREE</v>
      </c>
      <c r="M2822" s="267" t="str">
        <f t="shared" si="1277"/>
        <v>FREE</v>
      </c>
    </row>
    <row r="2823" spans="11:13" ht="16.149999999999999" customHeight="1" x14ac:dyDescent="0.25">
      <c r="K2823" s="95">
        <v>2380</v>
      </c>
      <c r="L2823" s="266" t="str">
        <f t="shared" si="1276"/>
        <v>FREE</v>
      </c>
      <c r="M2823" s="267" t="str">
        <f t="shared" si="1277"/>
        <v>FREE</v>
      </c>
    </row>
    <row r="2824" spans="11:13" ht="16.149999999999999" customHeight="1" x14ac:dyDescent="0.25">
      <c r="K2824" s="95">
        <v>2381</v>
      </c>
      <c r="L2824" s="266" t="str">
        <f t="shared" si="1276"/>
        <v>FREE</v>
      </c>
      <c r="M2824" s="267" t="str">
        <f t="shared" si="1277"/>
        <v>FREE</v>
      </c>
    </row>
    <row r="2825" spans="11:13" ht="16.149999999999999" customHeight="1" x14ac:dyDescent="0.25">
      <c r="K2825" s="95">
        <v>2382</v>
      </c>
      <c r="L2825" s="266" t="str">
        <f t="shared" si="1276"/>
        <v>FREE</v>
      </c>
      <c r="M2825" s="267" t="str">
        <f t="shared" si="1277"/>
        <v>FREE</v>
      </c>
    </row>
    <row r="2826" spans="11:13" ht="16.149999999999999" customHeight="1" x14ac:dyDescent="0.25">
      <c r="K2826" s="95">
        <v>2383</v>
      </c>
      <c r="L2826" s="266" t="str">
        <f t="shared" si="1276"/>
        <v>FREE</v>
      </c>
      <c r="M2826" s="267" t="str">
        <f t="shared" si="1277"/>
        <v>FREE</v>
      </c>
    </row>
    <row r="2827" spans="11:13" ht="16.149999999999999" customHeight="1" x14ac:dyDescent="0.25">
      <c r="K2827" s="95">
        <v>2384</v>
      </c>
      <c r="L2827" s="266" t="str">
        <f t="shared" ref="L2827:L2890" si="1278">IFERROR(VLOOKUP(K2827,$L$3:$L$841,1,FALSE),"FREE")</f>
        <v>FREE</v>
      </c>
      <c r="M2827" s="267" t="str">
        <f t="shared" ref="M2827:M2890" si="1279">IFERROR(VLOOKUP(K2827,$J$3:$K$841,2,FALSE),"FREE")</f>
        <v>FREE</v>
      </c>
    </row>
    <row r="2828" spans="11:13" ht="16.149999999999999" customHeight="1" x14ac:dyDescent="0.25">
      <c r="K2828" s="95">
        <v>2385</v>
      </c>
      <c r="L2828" s="266" t="str">
        <f t="shared" si="1278"/>
        <v>FREE</v>
      </c>
      <c r="M2828" s="267" t="str">
        <f t="shared" si="1279"/>
        <v>FREE</v>
      </c>
    </row>
    <row r="2829" spans="11:13" ht="16.149999999999999" customHeight="1" x14ac:dyDescent="0.25">
      <c r="K2829" s="95">
        <v>2386</v>
      </c>
      <c r="L2829" s="266" t="str">
        <f t="shared" si="1278"/>
        <v>FREE</v>
      </c>
      <c r="M2829" s="267" t="str">
        <f t="shared" si="1279"/>
        <v>FREE</v>
      </c>
    </row>
    <row r="2830" spans="11:13" ht="16.149999999999999" customHeight="1" x14ac:dyDescent="0.25">
      <c r="K2830" s="95">
        <v>2387</v>
      </c>
      <c r="L2830" s="266" t="str">
        <f t="shared" si="1278"/>
        <v>FREE</v>
      </c>
      <c r="M2830" s="267" t="str">
        <f t="shared" si="1279"/>
        <v>FREE</v>
      </c>
    </row>
    <row r="2831" spans="11:13" ht="16.149999999999999" customHeight="1" x14ac:dyDescent="0.25">
      <c r="K2831" s="95">
        <v>2388</v>
      </c>
      <c r="L2831" s="266" t="str">
        <f t="shared" si="1278"/>
        <v>FREE</v>
      </c>
      <c r="M2831" s="267" t="str">
        <f t="shared" si="1279"/>
        <v>FREE</v>
      </c>
    </row>
    <row r="2832" spans="11:13" ht="16.149999999999999" customHeight="1" x14ac:dyDescent="0.25">
      <c r="K2832" s="95">
        <v>2389</v>
      </c>
      <c r="L2832" s="266" t="str">
        <f t="shared" si="1278"/>
        <v>FREE</v>
      </c>
      <c r="M2832" s="267" t="str">
        <f t="shared" si="1279"/>
        <v>FREE</v>
      </c>
    </row>
    <row r="2833" spans="11:13" ht="16.149999999999999" customHeight="1" x14ac:dyDescent="0.25">
      <c r="K2833" s="95">
        <v>2390</v>
      </c>
      <c r="L2833" s="266" t="str">
        <f t="shared" si="1278"/>
        <v>FREE</v>
      </c>
      <c r="M2833" s="267" t="str">
        <f t="shared" si="1279"/>
        <v>FREE</v>
      </c>
    </row>
    <row r="2834" spans="11:13" ht="16.149999999999999" customHeight="1" x14ac:dyDescent="0.25">
      <c r="K2834" s="95">
        <v>2391</v>
      </c>
      <c r="L2834" s="266" t="str">
        <f t="shared" si="1278"/>
        <v>FREE</v>
      </c>
      <c r="M2834" s="267" t="str">
        <f t="shared" si="1279"/>
        <v>FREE</v>
      </c>
    </row>
    <row r="2835" spans="11:13" ht="16.149999999999999" customHeight="1" x14ac:dyDescent="0.25">
      <c r="K2835" s="95">
        <v>2392</v>
      </c>
      <c r="L2835" s="266" t="str">
        <f t="shared" si="1278"/>
        <v>FREE</v>
      </c>
      <c r="M2835" s="267" t="str">
        <f t="shared" si="1279"/>
        <v>FREE</v>
      </c>
    </row>
    <row r="2836" spans="11:13" ht="16.149999999999999" customHeight="1" x14ac:dyDescent="0.25">
      <c r="K2836" s="95">
        <v>2393</v>
      </c>
      <c r="L2836" s="266" t="str">
        <f t="shared" si="1278"/>
        <v>FREE</v>
      </c>
      <c r="M2836" s="267" t="str">
        <f t="shared" si="1279"/>
        <v>FREE</v>
      </c>
    </row>
    <row r="2837" spans="11:13" ht="16.149999999999999" customHeight="1" x14ac:dyDescent="0.25">
      <c r="K2837" s="95">
        <v>2394</v>
      </c>
      <c r="L2837" s="266" t="str">
        <f t="shared" si="1278"/>
        <v>FREE</v>
      </c>
      <c r="M2837" s="267" t="str">
        <f t="shared" si="1279"/>
        <v>FREE</v>
      </c>
    </row>
    <row r="2838" spans="11:13" ht="16.149999999999999" customHeight="1" x14ac:dyDescent="0.25">
      <c r="K2838" s="95">
        <v>2395</v>
      </c>
      <c r="L2838" s="266" t="str">
        <f t="shared" si="1278"/>
        <v>FREE</v>
      </c>
      <c r="M2838" s="267" t="str">
        <f t="shared" si="1279"/>
        <v>FREE</v>
      </c>
    </row>
    <row r="2839" spans="11:13" ht="16.149999999999999" customHeight="1" x14ac:dyDescent="0.25">
      <c r="K2839" s="95">
        <v>2396</v>
      </c>
      <c r="L2839" s="266" t="str">
        <f t="shared" si="1278"/>
        <v>FREE</v>
      </c>
      <c r="M2839" s="267" t="str">
        <f t="shared" si="1279"/>
        <v>FREE</v>
      </c>
    </row>
    <row r="2840" spans="11:13" ht="16.149999999999999" customHeight="1" x14ac:dyDescent="0.25">
      <c r="K2840" s="95">
        <v>2397</v>
      </c>
      <c r="L2840" s="266" t="str">
        <f t="shared" si="1278"/>
        <v>FREE</v>
      </c>
      <c r="M2840" s="267" t="str">
        <f t="shared" si="1279"/>
        <v>FREE</v>
      </c>
    </row>
    <row r="2841" spans="11:13" ht="16.149999999999999" customHeight="1" x14ac:dyDescent="0.25">
      <c r="K2841" s="95">
        <v>2398</v>
      </c>
      <c r="L2841" s="266" t="str">
        <f t="shared" si="1278"/>
        <v>FREE</v>
      </c>
      <c r="M2841" s="267" t="str">
        <f t="shared" si="1279"/>
        <v>FREE</v>
      </c>
    </row>
    <row r="2842" spans="11:13" ht="16.149999999999999" customHeight="1" x14ac:dyDescent="0.25">
      <c r="K2842" s="95">
        <v>2399</v>
      </c>
      <c r="L2842" s="266" t="str">
        <f t="shared" si="1278"/>
        <v>FREE</v>
      </c>
      <c r="M2842" s="267" t="str">
        <f t="shared" si="1279"/>
        <v>FREE</v>
      </c>
    </row>
    <row r="2843" spans="11:13" ht="16.149999999999999" customHeight="1" x14ac:dyDescent="0.25">
      <c r="K2843" s="95">
        <v>2400</v>
      </c>
      <c r="L2843" s="266" t="str">
        <f t="shared" si="1278"/>
        <v>FREE</v>
      </c>
      <c r="M2843" s="267" t="str">
        <f t="shared" si="1279"/>
        <v>FREE</v>
      </c>
    </row>
    <row r="2844" spans="11:13" ht="16.149999999999999" customHeight="1" x14ac:dyDescent="0.25">
      <c r="K2844" s="95">
        <v>2401</v>
      </c>
      <c r="L2844" s="266" t="str">
        <f t="shared" si="1278"/>
        <v>FREE</v>
      </c>
      <c r="M2844" s="267" t="str">
        <f t="shared" si="1279"/>
        <v>FREE</v>
      </c>
    </row>
    <row r="2845" spans="11:13" ht="16.149999999999999" customHeight="1" x14ac:dyDescent="0.25">
      <c r="K2845" s="95">
        <v>2402</v>
      </c>
      <c r="L2845" s="266" t="str">
        <f t="shared" si="1278"/>
        <v>FREE</v>
      </c>
      <c r="M2845" s="267" t="str">
        <f t="shared" si="1279"/>
        <v>FREE</v>
      </c>
    </row>
    <row r="2846" spans="11:13" ht="16.149999999999999" customHeight="1" x14ac:dyDescent="0.25">
      <c r="K2846" s="95">
        <v>2403</v>
      </c>
      <c r="L2846" s="266" t="str">
        <f t="shared" si="1278"/>
        <v>FREE</v>
      </c>
      <c r="M2846" s="267" t="str">
        <f t="shared" si="1279"/>
        <v>FREE</v>
      </c>
    </row>
    <row r="2847" spans="11:13" ht="16.149999999999999" customHeight="1" x14ac:dyDescent="0.25">
      <c r="K2847" s="95">
        <v>2404</v>
      </c>
      <c r="L2847" s="266" t="str">
        <f t="shared" si="1278"/>
        <v>FREE</v>
      </c>
      <c r="M2847" s="267" t="str">
        <f t="shared" si="1279"/>
        <v>FREE</v>
      </c>
    </row>
    <row r="2848" spans="11:13" ht="16.149999999999999" customHeight="1" x14ac:dyDescent="0.25">
      <c r="K2848" s="95">
        <v>2405</v>
      </c>
      <c r="L2848" s="266" t="str">
        <f t="shared" si="1278"/>
        <v>FREE</v>
      </c>
      <c r="M2848" s="267" t="str">
        <f t="shared" si="1279"/>
        <v>FREE</v>
      </c>
    </row>
    <row r="2849" spans="11:13" ht="16.149999999999999" customHeight="1" x14ac:dyDescent="0.25">
      <c r="K2849" s="95">
        <v>2406</v>
      </c>
      <c r="L2849" s="266" t="str">
        <f t="shared" si="1278"/>
        <v>FREE</v>
      </c>
      <c r="M2849" s="267" t="str">
        <f t="shared" si="1279"/>
        <v>FREE</v>
      </c>
    </row>
    <row r="2850" spans="11:13" ht="16.149999999999999" customHeight="1" x14ac:dyDescent="0.25">
      <c r="K2850" s="95">
        <v>2407</v>
      </c>
      <c r="L2850" s="266" t="str">
        <f t="shared" si="1278"/>
        <v>FREE</v>
      </c>
      <c r="M2850" s="267" t="str">
        <f t="shared" si="1279"/>
        <v>FREE</v>
      </c>
    </row>
    <row r="2851" spans="11:13" ht="16.149999999999999" customHeight="1" x14ac:dyDescent="0.25">
      <c r="K2851" s="95">
        <v>2408</v>
      </c>
      <c r="L2851" s="266" t="str">
        <f t="shared" si="1278"/>
        <v>FREE</v>
      </c>
      <c r="M2851" s="267" t="str">
        <f t="shared" si="1279"/>
        <v>FREE</v>
      </c>
    </row>
    <row r="2852" spans="11:13" ht="16.149999999999999" customHeight="1" x14ac:dyDescent="0.25">
      <c r="K2852" s="95">
        <v>2409</v>
      </c>
      <c r="L2852" s="266" t="str">
        <f t="shared" si="1278"/>
        <v>FREE</v>
      </c>
      <c r="M2852" s="267" t="str">
        <f t="shared" si="1279"/>
        <v>FREE</v>
      </c>
    </row>
    <row r="2853" spans="11:13" ht="16.149999999999999" customHeight="1" x14ac:dyDescent="0.25">
      <c r="K2853" s="95">
        <v>2410</v>
      </c>
      <c r="L2853" s="266" t="str">
        <f t="shared" si="1278"/>
        <v>FREE</v>
      </c>
      <c r="M2853" s="267" t="str">
        <f t="shared" si="1279"/>
        <v>FREE</v>
      </c>
    </row>
    <row r="2854" spans="11:13" ht="16.149999999999999" customHeight="1" x14ac:dyDescent="0.25">
      <c r="K2854" s="95">
        <v>2411</v>
      </c>
      <c r="L2854" s="266" t="str">
        <f t="shared" si="1278"/>
        <v>FREE</v>
      </c>
      <c r="M2854" s="267" t="str">
        <f t="shared" si="1279"/>
        <v>FREE</v>
      </c>
    </row>
    <row r="2855" spans="11:13" ht="16.149999999999999" customHeight="1" x14ac:dyDescent="0.25">
      <c r="K2855" s="95">
        <v>2412</v>
      </c>
      <c r="L2855" s="266" t="str">
        <f t="shared" si="1278"/>
        <v>FREE</v>
      </c>
      <c r="M2855" s="267" t="str">
        <f t="shared" si="1279"/>
        <v>FREE</v>
      </c>
    </row>
    <row r="2856" spans="11:13" ht="16.149999999999999" customHeight="1" x14ac:dyDescent="0.25">
      <c r="K2856" s="95">
        <v>2413</v>
      </c>
      <c r="L2856" s="266" t="str">
        <f t="shared" si="1278"/>
        <v>FREE</v>
      </c>
      <c r="M2856" s="267" t="str">
        <f t="shared" si="1279"/>
        <v>FREE</v>
      </c>
    </row>
    <row r="2857" spans="11:13" ht="16.149999999999999" customHeight="1" x14ac:dyDescent="0.25">
      <c r="K2857" s="95">
        <v>2414</v>
      </c>
      <c r="L2857" s="266" t="str">
        <f t="shared" si="1278"/>
        <v>FREE</v>
      </c>
      <c r="M2857" s="267" t="str">
        <f t="shared" si="1279"/>
        <v>FREE</v>
      </c>
    </row>
    <row r="2858" spans="11:13" ht="16.149999999999999" customHeight="1" x14ac:dyDescent="0.25">
      <c r="K2858" s="95">
        <v>2415</v>
      </c>
      <c r="L2858" s="266" t="str">
        <f t="shared" si="1278"/>
        <v>FREE</v>
      </c>
      <c r="M2858" s="267" t="str">
        <f t="shared" si="1279"/>
        <v>FREE</v>
      </c>
    </row>
    <row r="2859" spans="11:13" ht="16.149999999999999" customHeight="1" x14ac:dyDescent="0.25">
      <c r="K2859" s="95">
        <v>2416</v>
      </c>
      <c r="L2859" s="266" t="str">
        <f t="shared" si="1278"/>
        <v>FREE</v>
      </c>
      <c r="M2859" s="267" t="str">
        <f t="shared" si="1279"/>
        <v>FREE</v>
      </c>
    </row>
    <row r="2860" spans="11:13" ht="16.149999999999999" customHeight="1" x14ac:dyDescent="0.25">
      <c r="K2860" s="95">
        <v>2417</v>
      </c>
      <c r="L2860" s="266" t="str">
        <f t="shared" si="1278"/>
        <v>FREE</v>
      </c>
      <c r="M2860" s="267" t="str">
        <f t="shared" si="1279"/>
        <v>FREE</v>
      </c>
    </row>
    <row r="2861" spans="11:13" ht="16.149999999999999" customHeight="1" x14ac:dyDescent="0.25">
      <c r="K2861" s="95">
        <v>2418</v>
      </c>
      <c r="L2861" s="266" t="str">
        <f t="shared" si="1278"/>
        <v>FREE</v>
      </c>
      <c r="M2861" s="267" t="str">
        <f t="shared" si="1279"/>
        <v>FREE</v>
      </c>
    </row>
    <row r="2862" spans="11:13" ht="16.149999999999999" customHeight="1" x14ac:dyDescent="0.25">
      <c r="K2862" s="95">
        <v>2419</v>
      </c>
      <c r="L2862" s="266" t="str">
        <f t="shared" si="1278"/>
        <v>FREE</v>
      </c>
      <c r="M2862" s="267" t="str">
        <f t="shared" si="1279"/>
        <v>FREE</v>
      </c>
    </row>
    <row r="2863" spans="11:13" ht="16.149999999999999" customHeight="1" x14ac:dyDescent="0.25">
      <c r="K2863" s="95">
        <v>2420</v>
      </c>
      <c r="L2863" s="266" t="str">
        <f t="shared" si="1278"/>
        <v>FREE</v>
      </c>
      <c r="M2863" s="267" t="str">
        <f t="shared" si="1279"/>
        <v>FREE</v>
      </c>
    </row>
    <row r="2864" spans="11:13" ht="16.149999999999999" customHeight="1" x14ac:dyDescent="0.25">
      <c r="K2864" s="95">
        <v>2421</v>
      </c>
      <c r="L2864" s="266" t="str">
        <f t="shared" si="1278"/>
        <v>FREE</v>
      </c>
      <c r="M2864" s="267" t="str">
        <f t="shared" si="1279"/>
        <v>FREE</v>
      </c>
    </row>
    <row r="2865" spans="11:13" ht="16.149999999999999" customHeight="1" x14ac:dyDescent="0.25">
      <c r="K2865" s="95">
        <v>2422</v>
      </c>
      <c r="L2865" s="266" t="str">
        <f t="shared" si="1278"/>
        <v>FREE</v>
      </c>
      <c r="M2865" s="267" t="str">
        <f t="shared" si="1279"/>
        <v>FREE</v>
      </c>
    </row>
    <row r="2866" spans="11:13" ht="16.149999999999999" customHeight="1" x14ac:dyDescent="0.25">
      <c r="K2866" s="95">
        <v>2423</v>
      </c>
      <c r="L2866" s="266" t="str">
        <f t="shared" si="1278"/>
        <v>FREE</v>
      </c>
      <c r="M2866" s="267" t="str">
        <f t="shared" si="1279"/>
        <v>FREE</v>
      </c>
    </row>
    <row r="2867" spans="11:13" ht="16.149999999999999" customHeight="1" x14ac:dyDescent="0.25">
      <c r="K2867" s="95">
        <v>2424</v>
      </c>
      <c r="L2867" s="266" t="str">
        <f t="shared" si="1278"/>
        <v>FREE</v>
      </c>
      <c r="M2867" s="267" t="str">
        <f t="shared" si="1279"/>
        <v>FREE</v>
      </c>
    </row>
    <row r="2868" spans="11:13" ht="16.149999999999999" customHeight="1" x14ac:dyDescent="0.25">
      <c r="K2868" s="95">
        <v>2425</v>
      </c>
      <c r="L2868" s="266" t="str">
        <f t="shared" si="1278"/>
        <v>FREE</v>
      </c>
      <c r="M2868" s="267" t="str">
        <f t="shared" si="1279"/>
        <v>FREE</v>
      </c>
    </row>
    <row r="2869" spans="11:13" ht="16.149999999999999" customHeight="1" x14ac:dyDescent="0.25">
      <c r="K2869" s="95">
        <v>2426</v>
      </c>
      <c r="L2869" s="266" t="str">
        <f t="shared" si="1278"/>
        <v>FREE</v>
      </c>
      <c r="M2869" s="267" t="str">
        <f t="shared" si="1279"/>
        <v>FREE</v>
      </c>
    </row>
    <row r="2870" spans="11:13" ht="16.149999999999999" customHeight="1" x14ac:dyDescent="0.25">
      <c r="K2870" s="95">
        <v>2427</v>
      </c>
      <c r="L2870" s="266" t="str">
        <f t="shared" si="1278"/>
        <v>FREE</v>
      </c>
      <c r="M2870" s="267" t="str">
        <f t="shared" si="1279"/>
        <v>FREE</v>
      </c>
    </row>
    <row r="2871" spans="11:13" ht="16.149999999999999" customHeight="1" x14ac:dyDescent="0.25">
      <c r="K2871" s="95">
        <v>2428</v>
      </c>
      <c r="L2871" s="266" t="str">
        <f t="shared" si="1278"/>
        <v>FREE</v>
      </c>
      <c r="M2871" s="267" t="str">
        <f t="shared" si="1279"/>
        <v>FREE</v>
      </c>
    </row>
    <row r="2872" spans="11:13" ht="16.149999999999999" customHeight="1" x14ac:dyDescent="0.25">
      <c r="K2872" s="95">
        <v>2429</v>
      </c>
      <c r="L2872" s="266" t="str">
        <f t="shared" si="1278"/>
        <v>FREE</v>
      </c>
      <c r="M2872" s="267" t="str">
        <f t="shared" si="1279"/>
        <v>FREE</v>
      </c>
    </row>
    <row r="2873" spans="11:13" ht="16.149999999999999" customHeight="1" x14ac:dyDescent="0.25">
      <c r="K2873" s="95">
        <v>2430</v>
      </c>
      <c r="L2873" s="266" t="str">
        <f t="shared" si="1278"/>
        <v>FREE</v>
      </c>
      <c r="M2873" s="267" t="str">
        <f t="shared" si="1279"/>
        <v>FREE</v>
      </c>
    </row>
    <row r="2874" spans="11:13" ht="16.149999999999999" customHeight="1" x14ac:dyDescent="0.25">
      <c r="K2874" s="95">
        <v>2431</v>
      </c>
      <c r="L2874" s="266" t="str">
        <f t="shared" si="1278"/>
        <v>FREE</v>
      </c>
      <c r="M2874" s="267" t="str">
        <f t="shared" si="1279"/>
        <v>FREE</v>
      </c>
    </row>
    <row r="2875" spans="11:13" ht="16.149999999999999" customHeight="1" x14ac:dyDescent="0.25">
      <c r="K2875" s="95">
        <v>2432</v>
      </c>
      <c r="L2875" s="266" t="str">
        <f t="shared" si="1278"/>
        <v>FREE</v>
      </c>
      <c r="M2875" s="267" t="str">
        <f t="shared" si="1279"/>
        <v>FREE</v>
      </c>
    </row>
    <row r="2876" spans="11:13" ht="16.149999999999999" customHeight="1" x14ac:dyDescent="0.25">
      <c r="K2876" s="95">
        <v>2433</v>
      </c>
      <c r="L2876" s="266" t="str">
        <f t="shared" si="1278"/>
        <v>FREE</v>
      </c>
      <c r="M2876" s="267" t="str">
        <f t="shared" si="1279"/>
        <v>FREE</v>
      </c>
    </row>
    <row r="2877" spans="11:13" ht="16.149999999999999" customHeight="1" x14ac:dyDescent="0.25">
      <c r="K2877" s="95">
        <v>2434</v>
      </c>
      <c r="L2877" s="266" t="str">
        <f t="shared" si="1278"/>
        <v>FREE</v>
      </c>
      <c r="M2877" s="267" t="str">
        <f t="shared" si="1279"/>
        <v>FREE</v>
      </c>
    </row>
    <row r="2878" spans="11:13" ht="16.149999999999999" customHeight="1" x14ac:dyDescent="0.25">
      <c r="K2878" s="95">
        <v>2435</v>
      </c>
      <c r="L2878" s="266" t="str">
        <f t="shared" si="1278"/>
        <v>FREE</v>
      </c>
      <c r="M2878" s="267" t="str">
        <f t="shared" si="1279"/>
        <v>FREE</v>
      </c>
    </row>
    <row r="2879" spans="11:13" ht="16.149999999999999" customHeight="1" x14ac:dyDescent="0.25">
      <c r="K2879" s="95">
        <v>2436</v>
      </c>
      <c r="L2879" s="266" t="str">
        <f t="shared" si="1278"/>
        <v>FREE</v>
      </c>
      <c r="M2879" s="267" t="str">
        <f t="shared" si="1279"/>
        <v>FREE</v>
      </c>
    </row>
    <row r="2880" spans="11:13" ht="16.149999999999999" customHeight="1" x14ac:dyDescent="0.25">
      <c r="K2880" s="95">
        <v>2437</v>
      </c>
      <c r="L2880" s="266" t="str">
        <f t="shared" si="1278"/>
        <v>FREE</v>
      </c>
      <c r="M2880" s="267" t="str">
        <f t="shared" si="1279"/>
        <v>FREE</v>
      </c>
    </row>
    <row r="2881" spans="11:13" ht="16.149999999999999" customHeight="1" x14ac:dyDescent="0.25">
      <c r="K2881" s="95">
        <v>2438</v>
      </c>
      <c r="L2881" s="266" t="str">
        <f t="shared" si="1278"/>
        <v>FREE</v>
      </c>
      <c r="M2881" s="267" t="str">
        <f t="shared" si="1279"/>
        <v>FREE</v>
      </c>
    </row>
    <row r="2882" spans="11:13" ht="16.149999999999999" customHeight="1" x14ac:dyDescent="0.25">
      <c r="K2882" s="95">
        <v>2439</v>
      </c>
      <c r="L2882" s="266" t="str">
        <f t="shared" si="1278"/>
        <v>FREE</v>
      </c>
      <c r="M2882" s="267" t="str">
        <f t="shared" si="1279"/>
        <v>FREE</v>
      </c>
    </row>
    <row r="2883" spans="11:13" ht="16.149999999999999" customHeight="1" x14ac:dyDescent="0.25">
      <c r="K2883" s="95">
        <v>2440</v>
      </c>
      <c r="L2883" s="266" t="str">
        <f t="shared" si="1278"/>
        <v>FREE</v>
      </c>
      <c r="M2883" s="267" t="str">
        <f t="shared" si="1279"/>
        <v>FREE</v>
      </c>
    </row>
    <row r="2884" spans="11:13" ht="16.149999999999999" customHeight="1" x14ac:dyDescent="0.25">
      <c r="K2884" s="95">
        <v>2441</v>
      </c>
      <c r="L2884" s="266" t="str">
        <f t="shared" si="1278"/>
        <v>FREE</v>
      </c>
      <c r="M2884" s="267" t="str">
        <f t="shared" si="1279"/>
        <v>FREE</v>
      </c>
    </row>
    <row r="2885" spans="11:13" ht="16.149999999999999" customHeight="1" x14ac:dyDescent="0.25">
      <c r="K2885" s="95">
        <v>2442</v>
      </c>
      <c r="L2885" s="266" t="str">
        <f t="shared" si="1278"/>
        <v>FREE</v>
      </c>
      <c r="M2885" s="267" t="str">
        <f t="shared" si="1279"/>
        <v>FREE</v>
      </c>
    </row>
    <row r="2886" spans="11:13" ht="16.149999999999999" customHeight="1" x14ac:dyDescent="0.25">
      <c r="K2886" s="95">
        <v>2443</v>
      </c>
      <c r="L2886" s="266" t="str">
        <f t="shared" si="1278"/>
        <v>FREE</v>
      </c>
      <c r="M2886" s="267" t="str">
        <f t="shared" si="1279"/>
        <v>FREE</v>
      </c>
    </row>
    <row r="2887" spans="11:13" ht="16.149999999999999" customHeight="1" x14ac:dyDescent="0.25">
      <c r="K2887" s="95">
        <v>2444</v>
      </c>
      <c r="L2887" s="266" t="str">
        <f t="shared" si="1278"/>
        <v>FREE</v>
      </c>
      <c r="M2887" s="267" t="str">
        <f t="shared" si="1279"/>
        <v>FREE</v>
      </c>
    </row>
    <row r="2888" spans="11:13" ht="16.149999999999999" customHeight="1" x14ac:dyDescent="0.25">
      <c r="K2888" s="95">
        <v>2445</v>
      </c>
      <c r="L2888" s="266" t="str">
        <f t="shared" si="1278"/>
        <v>FREE</v>
      </c>
      <c r="M2888" s="267" t="str">
        <f t="shared" si="1279"/>
        <v>FREE</v>
      </c>
    </row>
    <row r="2889" spans="11:13" ht="16.149999999999999" customHeight="1" x14ac:dyDescent="0.25">
      <c r="K2889" s="95">
        <v>2446</v>
      </c>
      <c r="L2889" s="266" t="str">
        <f t="shared" si="1278"/>
        <v>FREE</v>
      </c>
      <c r="M2889" s="267" t="str">
        <f t="shared" si="1279"/>
        <v>FREE</v>
      </c>
    </row>
    <row r="2890" spans="11:13" ht="16.149999999999999" customHeight="1" x14ac:dyDescent="0.25">
      <c r="K2890" s="95">
        <v>2447</v>
      </c>
      <c r="L2890" s="266" t="str">
        <f t="shared" si="1278"/>
        <v>FREE</v>
      </c>
      <c r="M2890" s="267" t="str">
        <f t="shared" si="1279"/>
        <v>FREE</v>
      </c>
    </row>
    <row r="2891" spans="11:13" ht="16.149999999999999" customHeight="1" x14ac:dyDescent="0.25">
      <c r="K2891" s="95">
        <v>2448</v>
      </c>
      <c r="L2891" s="266" t="str">
        <f t="shared" ref="L2891:L2954" si="1280">IFERROR(VLOOKUP(K2891,$L$3:$L$841,1,FALSE),"FREE")</f>
        <v>FREE</v>
      </c>
      <c r="M2891" s="267" t="str">
        <f t="shared" ref="M2891:M2943" si="1281">IFERROR(VLOOKUP(K2891,$J$3:$K$841,2,FALSE),"FREE")</f>
        <v>FREE</v>
      </c>
    </row>
    <row r="2892" spans="11:13" ht="16.149999999999999" customHeight="1" x14ac:dyDescent="0.25">
      <c r="K2892" s="95">
        <v>2449</v>
      </c>
      <c r="L2892" s="266" t="str">
        <f t="shared" si="1280"/>
        <v>FREE</v>
      </c>
      <c r="M2892" s="267" t="str">
        <f t="shared" si="1281"/>
        <v>FREE</v>
      </c>
    </row>
    <row r="2893" spans="11:13" ht="16.149999999999999" customHeight="1" x14ac:dyDescent="0.25">
      <c r="K2893" s="95">
        <v>2450</v>
      </c>
      <c r="L2893" s="266" t="str">
        <f t="shared" si="1280"/>
        <v>FREE</v>
      </c>
      <c r="M2893" s="267" t="str">
        <f t="shared" si="1281"/>
        <v>FREE</v>
      </c>
    </row>
    <row r="2894" spans="11:13" ht="16.149999999999999" customHeight="1" x14ac:dyDescent="0.25">
      <c r="K2894" s="95">
        <v>2451</v>
      </c>
      <c r="L2894" s="266" t="str">
        <f t="shared" si="1280"/>
        <v>FREE</v>
      </c>
      <c r="M2894" s="267" t="str">
        <f t="shared" si="1281"/>
        <v>FREE</v>
      </c>
    </row>
    <row r="2895" spans="11:13" ht="16.149999999999999" customHeight="1" x14ac:dyDescent="0.25">
      <c r="K2895" s="95">
        <v>2452</v>
      </c>
      <c r="L2895" s="266" t="str">
        <f t="shared" si="1280"/>
        <v>FREE</v>
      </c>
      <c r="M2895" s="267" t="str">
        <f t="shared" si="1281"/>
        <v>FREE</v>
      </c>
    </row>
    <row r="2896" spans="11:13" ht="16.149999999999999" customHeight="1" x14ac:dyDescent="0.25">
      <c r="K2896" s="95">
        <v>2453</v>
      </c>
      <c r="L2896" s="266" t="str">
        <f t="shared" si="1280"/>
        <v>FREE</v>
      </c>
      <c r="M2896" s="267" t="str">
        <f t="shared" si="1281"/>
        <v>FREE</v>
      </c>
    </row>
    <row r="2897" spans="11:13" ht="16.149999999999999" customHeight="1" x14ac:dyDescent="0.25">
      <c r="K2897" s="95">
        <v>2454</v>
      </c>
      <c r="L2897" s="266" t="str">
        <f t="shared" si="1280"/>
        <v>FREE</v>
      </c>
      <c r="M2897" s="267" t="str">
        <f t="shared" si="1281"/>
        <v>FREE</v>
      </c>
    </row>
    <row r="2898" spans="11:13" ht="16.149999999999999" customHeight="1" x14ac:dyDescent="0.25">
      <c r="K2898" s="95">
        <v>2455</v>
      </c>
      <c r="L2898" s="266" t="str">
        <f t="shared" si="1280"/>
        <v>FREE</v>
      </c>
      <c r="M2898" s="267" t="str">
        <f t="shared" si="1281"/>
        <v>FREE</v>
      </c>
    </row>
    <row r="2899" spans="11:13" ht="16.149999999999999" customHeight="1" x14ac:dyDescent="0.25">
      <c r="K2899" s="95">
        <v>2456</v>
      </c>
      <c r="L2899" s="266" t="str">
        <f t="shared" si="1280"/>
        <v>FREE</v>
      </c>
      <c r="M2899" s="267" t="str">
        <f t="shared" si="1281"/>
        <v>FREE</v>
      </c>
    </row>
    <row r="2900" spans="11:13" ht="16.149999999999999" customHeight="1" x14ac:dyDescent="0.25">
      <c r="K2900" s="95">
        <v>2457</v>
      </c>
      <c r="L2900" s="266" t="str">
        <f t="shared" si="1280"/>
        <v>FREE</v>
      </c>
      <c r="M2900" s="267" t="str">
        <f t="shared" si="1281"/>
        <v>FREE</v>
      </c>
    </row>
    <row r="2901" spans="11:13" ht="16.149999999999999" customHeight="1" x14ac:dyDescent="0.25">
      <c r="K2901" s="95">
        <v>2458</v>
      </c>
      <c r="L2901" s="266" t="str">
        <f t="shared" si="1280"/>
        <v>FREE</v>
      </c>
      <c r="M2901" s="267" t="str">
        <f t="shared" si="1281"/>
        <v>FREE</v>
      </c>
    </row>
    <row r="2902" spans="11:13" ht="16.149999999999999" customHeight="1" x14ac:dyDescent="0.25">
      <c r="K2902" s="95">
        <v>2459</v>
      </c>
      <c r="L2902" s="266" t="str">
        <f t="shared" si="1280"/>
        <v>FREE</v>
      </c>
      <c r="M2902" s="267" t="str">
        <f t="shared" si="1281"/>
        <v>FREE</v>
      </c>
    </row>
    <row r="2903" spans="11:13" ht="16.149999999999999" customHeight="1" x14ac:dyDescent="0.25">
      <c r="K2903" s="95">
        <v>2460</v>
      </c>
      <c r="L2903" s="266" t="str">
        <f t="shared" si="1280"/>
        <v>FREE</v>
      </c>
      <c r="M2903" s="267" t="str">
        <f t="shared" si="1281"/>
        <v>FREE</v>
      </c>
    </row>
    <row r="2904" spans="11:13" ht="16.149999999999999" customHeight="1" x14ac:dyDescent="0.25">
      <c r="K2904" s="95">
        <v>2461</v>
      </c>
      <c r="L2904" s="266" t="str">
        <f t="shared" si="1280"/>
        <v>FREE</v>
      </c>
      <c r="M2904" s="267" t="str">
        <f t="shared" si="1281"/>
        <v>FREE</v>
      </c>
    </row>
    <row r="2905" spans="11:13" ht="16.149999999999999" customHeight="1" x14ac:dyDescent="0.25">
      <c r="K2905" s="95">
        <v>2462</v>
      </c>
      <c r="L2905" s="266" t="str">
        <f t="shared" si="1280"/>
        <v>FREE</v>
      </c>
      <c r="M2905" s="267" t="str">
        <f t="shared" si="1281"/>
        <v>FREE</v>
      </c>
    </row>
    <row r="2906" spans="11:13" ht="16.149999999999999" customHeight="1" x14ac:dyDescent="0.25">
      <c r="K2906" s="95">
        <v>2463</v>
      </c>
      <c r="L2906" s="266" t="str">
        <f t="shared" si="1280"/>
        <v>FREE</v>
      </c>
      <c r="M2906" s="267" t="str">
        <f t="shared" si="1281"/>
        <v>FREE</v>
      </c>
    </row>
    <row r="2907" spans="11:13" ht="16.149999999999999" customHeight="1" x14ac:dyDescent="0.25">
      <c r="K2907" s="95">
        <v>2464</v>
      </c>
      <c r="L2907" s="266" t="str">
        <f t="shared" si="1280"/>
        <v>FREE</v>
      </c>
      <c r="M2907" s="267" t="str">
        <f t="shared" si="1281"/>
        <v>FREE</v>
      </c>
    </row>
    <row r="2908" spans="11:13" ht="16.149999999999999" customHeight="1" x14ac:dyDescent="0.25">
      <c r="K2908" s="95">
        <v>2465</v>
      </c>
      <c r="L2908" s="266" t="str">
        <f t="shared" si="1280"/>
        <v>FREE</v>
      </c>
      <c r="M2908" s="267" t="str">
        <f t="shared" si="1281"/>
        <v>FREE</v>
      </c>
    </row>
    <row r="2909" spans="11:13" ht="16.149999999999999" customHeight="1" x14ac:dyDescent="0.25">
      <c r="K2909" s="95">
        <v>2466</v>
      </c>
      <c r="L2909" s="266" t="str">
        <f t="shared" si="1280"/>
        <v>FREE</v>
      </c>
      <c r="M2909" s="267" t="str">
        <f t="shared" si="1281"/>
        <v>FREE</v>
      </c>
    </row>
    <row r="2910" spans="11:13" ht="16.149999999999999" customHeight="1" x14ac:dyDescent="0.25">
      <c r="K2910" s="95">
        <v>2467</v>
      </c>
      <c r="L2910" s="266" t="str">
        <f t="shared" si="1280"/>
        <v>FREE</v>
      </c>
      <c r="M2910" s="267" t="str">
        <f t="shared" si="1281"/>
        <v>FREE</v>
      </c>
    </row>
    <row r="2911" spans="11:13" ht="16.149999999999999" customHeight="1" x14ac:dyDescent="0.25">
      <c r="K2911" s="95">
        <v>2468</v>
      </c>
      <c r="L2911" s="266" t="str">
        <f t="shared" si="1280"/>
        <v>FREE</v>
      </c>
      <c r="M2911" s="267" t="str">
        <f t="shared" si="1281"/>
        <v>FREE</v>
      </c>
    </row>
    <row r="2912" spans="11:13" ht="16.149999999999999" customHeight="1" x14ac:dyDescent="0.25">
      <c r="K2912" s="95">
        <v>2469</v>
      </c>
      <c r="L2912" s="266" t="str">
        <f t="shared" si="1280"/>
        <v>FREE</v>
      </c>
      <c r="M2912" s="267" t="str">
        <f t="shared" si="1281"/>
        <v>FREE</v>
      </c>
    </row>
    <row r="2913" spans="11:13" ht="16.149999999999999" customHeight="1" x14ac:dyDescent="0.25">
      <c r="K2913" s="95">
        <v>2470</v>
      </c>
      <c r="L2913" s="266" t="str">
        <f t="shared" si="1280"/>
        <v>FREE</v>
      </c>
      <c r="M2913" s="267" t="str">
        <f t="shared" si="1281"/>
        <v>FREE</v>
      </c>
    </row>
    <row r="2914" spans="11:13" ht="16.149999999999999" customHeight="1" x14ac:dyDescent="0.25">
      <c r="K2914" s="95">
        <v>2471</v>
      </c>
      <c r="L2914" s="266" t="str">
        <f t="shared" si="1280"/>
        <v>FREE</v>
      </c>
      <c r="M2914" s="267" t="str">
        <f t="shared" si="1281"/>
        <v>FREE</v>
      </c>
    </row>
    <row r="2915" spans="11:13" ht="16.149999999999999" customHeight="1" x14ac:dyDescent="0.25">
      <c r="K2915" s="95">
        <v>2472</v>
      </c>
      <c r="L2915" s="266" t="str">
        <f t="shared" si="1280"/>
        <v>FREE</v>
      </c>
      <c r="M2915" s="267" t="str">
        <f t="shared" si="1281"/>
        <v>FREE</v>
      </c>
    </row>
    <row r="2916" spans="11:13" ht="16.149999999999999" customHeight="1" x14ac:dyDescent="0.25">
      <c r="K2916" s="95">
        <v>2473</v>
      </c>
      <c r="L2916" s="266" t="str">
        <f t="shared" si="1280"/>
        <v>FREE</v>
      </c>
      <c r="M2916" s="267" t="str">
        <f t="shared" si="1281"/>
        <v>FREE</v>
      </c>
    </row>
    <row r="2917" spans="11:13" ht="16.149999999999999" customHeight="1" x14ac:dyDescent="0.25">
      <c r="K2917" s="95">
        <v>2474</v>
      </c>
      <c r="L2917" s="266" t="str">
        <f t="shared" si="1280"/>
        <v>FREE</v>
      </c>
      <c r="M2917" s="267" t="str">
        <f t="shared" si="1281"/>
        <v>FREE</v>
      </c>
    </row>
    <row r="2918" spans="11:13" ht="16.149999999999999" customHeight="1" x14ac:dyDescent="0.25">
      <c r="K2918" s="95">
        <v>2475</v>
      </c>
      <c r="L2918" s="266" t="str">
        <f t="shared" si="1280"/>
        <v>FREE</v>
      </c>
      <c r="M2918" s="267" t="str">
        <f t="shared" si="1281"/>
        <v>FREE</v>
      </c>
    </row>
    <row r="2919" spans="11:13" ht="16.149999999999999" customHeight="1" x14ac:dyDescent="0.25">
      <c r="K2919" s="95">
        <v>2476</v>
      </c>
      <c r="L2919" s="266" t="str">
        <f t="shared" si="1280"/>
        <v>FREE</v>
      </c>
      <c r="M2919" s="267" t="str">
        <f t="shared" si="1281"/>
        <v>FREE</v>
      </c>
    </row>
    <row r="2920" spans="11:13" ht="16.149999999999999" customHeight="1" x14ac:dyDescent="0.25">
      <c r="K2920" s="95">
        <v>2477</v>
      </c>
      <c r="L2920" s="266" t="str">
        <f t="shared" si="1280"/>
        <v>FREE</v>
      </c>
      <c r="M2920" s="267" t="str">
        <f t="shared" si="1281"/>
        <v>FREE</v>
      </c>
    </row>
    <row r="2921" spans="11:13" ht="16.149999999999999" customHeight="1" x14ac:dyDescent="0.25">
      <c r="K2921" s="95">
        <v>2478</v>
      </c>
      <c r="L2921" s="266" t="str">
        <f t="shared" si="1280"/>
        <v>FREE</v>
      </c>
      <c r="M2921" s="267" t="str">
        <f t="shared" si="1281"/>
        <v>FREE</v>
      </c>
    </row>
    <row r="2922" spans="11:13" ht="16.149999999999999" customHeight="1" x14ac:dyDescent="0.25">
      <c r="K2922" s="95">
        <v>2479</v>
      </c>
      <c r="L2922" s="266" t="str">
        <f t="shared" si="1280"/>
        <v>FREE</v>
      </c>
      <c r="M2922" s="267" t="str">
        <f t="shared" si="1281"/>
        <v>FREE</v>
      </c>
    </row>
    <row r="2923" spans="11:13" ht="16.149999999999999" customHeight="1" x14ac:dyDescent="0.25">
      <c r="K2923" s="95">
        <v>2480</v>
      </c>
      <c r="L2923" s="266" t="str">
        <f t="shared" si="1280"/>
        <v>FREE</v>
      </c>
      <c r="M2923" s="267" t="str">
        <f t="shared" si="1281"/>
        <v>FREE</v>
      </c>
    </row>
    <row r="2924" spans="11:13" ht="16.149999999999999" customHeight="1" x14ac:dyDescent="0.25">
      <c r="K2924" s="95">
        <v>2481</v>
      </c>
      <c r="L2924" s="266" t="str">
        <f t="shared" si="1280"/>
        <v>FREE</v>
      </c>
      <c r="M2924" s="267" t="str">
        <f t="shared" si="1281"/>
        <v>FREE</v>
      </c>
    </row>
    <row r="2925" spans="11:13" ht="16.149999999999999" customHeight="1" x14ac:dyDescent="0.25">
      <c r="K2925" s="95">
        <v>2482</v>
      </c>
      <c r="L2925" s="266" t="str">
        <f t="shared" si="1280"/>
        <v>FREE</v>
      </c>
      <c r="M2925" s="267" t="str">
        <f t="shared" si="1281"/>
        <v>FREE</v>
      </c>
    </row>
    <row r="2926" spans="11:13" ht="16.149999999999999" customHeight="1" x14ac:dyDescent="0.25">
      <c r="K2926" s="95">
        <v>2483</v>
      </c>
      <c r="L2926" s="266" t="str">
        <f t="shared" si="1280"/>
        <v>FREE</v>
      </c>
      <c r="M2926" s="267" t="str">
        <f t="shared" si="1281"/>
        <v>FREE</v>
      </c>
    </row>
    <row r="2927" spans="11:13" ht="16.149999999999999" customHeight="1" x14ac:dyDescent="0.25">
      <c r="K2927" s="95">
        <v>2484</v>
      </c>
      <c r="L2927" s="266" t="str">
        <f t="shared" si="1280"/>
        <v>FREE</v>
      </c>
      <c r="M2927" s="267" t="str">
        <f t="shared" si="1281"/>
        <v>FREE</v>
      </c>
    </row>
    <row r="2928" spans="11:13" ht="16.149999999999999" customHeight="1" x14ac:dyDescent="0.25">
      <c r="K2928" s="95">
        <v>2485</v>
      </c>
      <c r="L2928" s="266" t="str">
        <f t="shared" si="1280"/>
        <v>FREE</v>
      </c>
      <c r="M2928" s="267" t="str">
        <f t="shared" si="1281"/>
        <v>FREE</v>
      </c>
    </row>
    <row r="2929" spans="11:13" ht="16.149999999999999" customHeight="1" x14ac:dyDescent="0.25">
      <c r="K2929" s="95">
        <v>2486</v>
      </c>
      <c r="L2929" s="266" t="str">
        <f t="shared" si="1280"/>
        <v>FREE</v>
      </c>
      <c r="M2929" s="267" t="str">
        <f t="shared" si="1281"/>
        <v>FREE</v>
      </c>
    </row>
    <row r="2930" spans="11:13" ht="16.149999999999999" customHeight="1" x14ac:dyDescent="0.25">
      <c r="K2930" s="95">
        <v>2487</v>
      </c>
      <c r="L2930" s="266" t="str">
        <f t="shared" si="1280"/>
        <v>FREE</v>
      </c>
      <c r="M2930" s="267" t="str">
        <f t="shared" si="1281"/>
        <v>FREE</v>
      </c>
    </row>
    <row r="2931" spans="11:13" ht="16.149999999999999" customHeight="1" x14ac:dyDescent="0.25">
      <c r="K2931" s="95">
        <v>2488</v>
      </c>
      <c r="L2931" s="266" t="str">
        <f t="shared" si="1280"/>
        <v>FREE</v>
      </c>
      <c r="M2931" s="267" t="str">
        <f t="shared" si="1281"/>
        <v>FREE</v>
      </c>
    </row>
    <row r="2932" spans="11:13" ht="16.149999999999999" customHeight="1" x14ac:dyDescent="0.25">
      <c r="K2932" s="95">
        <v>2489</v>
      </c>
      <c r="L2932" s="266" t="str">
        <f t="shared" si="1280"/>
        <v>FREE</v>
      </c>
      <c r="M2932" s="267" t="str">
        <f t="shared" si="1281"/>
        <v>FREE</v>
      </c>
    </row>
    <row r="2933" spans="11:13" ht="16.149999999999999" customHeight="1" x14ac:dyDescent="0.25">
      <c r="K2933" s="95">
        <v>2490</v>
      </c>
      <c r="L2933" s="266" t="str">
        <f t="shared" si="1280"/>
        <v>FREE</v>
      </c>
      <c r="M2933" s="267" t="str">
        <f t="shared" si="1281"/>
        <v>FREE</v>
      </c>
    </row>
    <row r="2934" spans="11:13" ht="16.149999999999999" customHeight="1" x14ac:dyDescent="0.25">
      <c r="K2934" s="95">
        <v>2491</v>
      </c>
      <c r="L2934" s="266" t="str">
        <f t="shared" si="1280"/>
        <v>FREE</v>
      </c>
      <c r="M2934" s="267" t="str">
        <f t="shared" si="1281"/>
        <v>FREE</v>
      </c>
    </row>
    <row r="2935" spans="11:13" ht="16.149999999999999" customHeight="1" x14ac:dyDescent="0.25">
      <c r="K2935" s="95">
        <v>2492</v>
      </c>
      <c r="L2935" s="266" t="str">
        <f t="shared" si="1280"/>
        <v>FREE</v>
      </c>
      <c r="M2935" s="267" t="str">
        <f t="shared" si="1281"/>
        <v>FREE</v>
      </c>
    </row>
    <row r="2936" spans="11:13" ht="16.149999999999999" customHeight="1" x14ac:dyDescent="0.25">
      <c r="K2936" s="95">
        <v>2493</v>
      </c>
      <c r="L2936" s="266" t="str">
        <f t="shared" si="1280"/>
        <v>FREE</v>
      </c>
      <c r="M2936" s="267" t="str">
        <f t="shared" si="1281"/>
        <v>FREE</v>
      </c>
    </row>
    <row r="2937" spans="11:13" ht="16.149999999999999" customHeight="1" x14ac:dyDescent="0.25">
      <c r="K2937" s="95">
        <v>2494</v>
      </c>
      <c r="L2937" s="266" t="str">
        <f t="shared" si="1280"/>
        <v>FREE</v>
      </c>
      <c r="M2937" s="267" t="str">
        <f t="shared" si="1281"/>
        <v>FREE</v>
      </c>
    </row>
    <row r="2938" spans="11:13" ht="16.149999999999999" customHeight="1" x14ac:dyDescent="0.25">
      <c r="K2938" s="95">
        <v>2495</v>
      </c>
      <c r="L2938" s="266" t="str">
        <f t="shared" si="1280"/>
        <v>FREE</v>
      </c>
      <c r="M2938" s="267" t="str">
        <f t="shared" si="1281"/>
        <v>FREE</v>
      </c>
    </row>
    <row r="2939" spans="11:13" ht="16.149999999999999" customHeight="1" x14ac:dyDescent="0.25">
      <c r="K2939" s="95">
        <v>2496</v>
      </c>
      <c r="L2939" s="266" t="str">
        <f t="shared" si="1280"/>
        <v>FREE</v>
      </c>
      <c r="M2939" s="267" t="str">
        <f t="shared" si="1281"/>
        <v>FREE</v>
      </c>
    </row>
    <row r="2940" spans="11:13" ht="16.149999999999999" customHeight="1" x14ac:dyDescent="0.25">
      <c r="K2940" s="95">
        <v>2497</v>
      </c>
      <c r="L2940" s="266" t="str">
        <f t="shared" si="1280"/>
        <v>FREE</v>
      </c>
      <c r="M2940" s="267" t="str">
        <f t="shared" si="1281"/>
        <v>FREE</v>
      </c>
    </row>
    <row r="2941" spans="11:13" ht="16.149999999999999" customHeight="1" x14ac:dyDescent="0.25">
      <c r="K2941" s="95">
        <v>2498</v>
      </c>
      <c r="L2941" s="266" t="str">
        <f t="shared" si="1280"/>
        <v>FREE</v>
      </c>
      <c r="M2941" s="267" t="str">
        <f t="shared" si="1281"/>
        <v>FREE</v>
      </c>
    </row>
    <row r="2942" spans="11:13" ht="16.149999999999999" customHeight="1" x14ac:dyDescent="0.25">
      <c r="K2942" s="95">
        <v>2499</v>
      </c>
      <c r="L2942" s="266" t="str">
        <f t="shared" si="1280"/>
        <v>FREE</v>
      </c>
      <c r="M2942" s="267" t="str">
        <f t="shared" si="1281"/>
        <v>FREE</v>
      </c>
    </row>
    <row r="2943" spans="11:13" ht="16.149999999999999" customHeight="1" x14ac:dyDescent="0.25">
      <c r="K2943" s="95">
        <v>2500</v>
      </c>
      <c r="L2943" s="266" t="str">
        <f t="shared" si="1280"/>
        <v>FREE</v>
      </c>
      <c r="M2943" s="267" t="str">
        <f t="shared" si="1281"/>
        <v>FREE</v>
      </c>
    </row>
  </sheetData>
  <autoFilter ref="J2:BB832" xr:uid="{00000000-0001-0000-0600-000000000000}"/>
  <sortState xmlns:xlrd2="http://schemas.microsoft.com/office/spreadsheetml/2017/richdata2" ref="G4:H51">
    <sortCondition ref="G4:G51"/>
  </sortState>
  <mergeCells count="5">
    <mergeCell ref="BM16:BM24"/>
    <mergeCell ref="BO16:BO24"/>
    <mergeCell ref="BR16:BR24"/>
    <mergeCell ref="BU16:BU24"/>
    <mergeCell ref="BX16:BX24"/>
  </mergeCells>
  <phoneticPr fontId="58" type="noConversion"/>
  <pageMargins left="0.70866141732283472" right="0.70866141732283472" top="0.74803149606299213" bottom="0.74803149606299213" header="0.31496062992125984" footer="0.31496062992125984"/>
  <pageSetup paperSize="9" scale="77" fitToHeight="32"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X2831"/>
  <sheetViews>
    <sheetView topLeftCell="H1" zoomScaleNormal="100" workbookViewId="0">
      <pane ySplit="2" topLeftCell="A1080" activePane="bottomLeft" state="frozen"/>
      <selection activeCell="H17" sqref="H17"/>
      <selection pane="bottomLeft" activeCell="U1103" sqref="U1103"/>
    </sheetView>
  </sheetViews>
  <sheetFormatPr defaultColWidth="8.85546875" defaultRowHeight="12" customHeight="1" x14ac:dyDescent="0.25"/>
  <cols>
    <col min="1" max="1" width="2.28515625" style="1" customWidth="1"/>
    <col min="2" max="2" width="7.28515625" style="29" bestFit="1" customWidth="1"/>
    <col min="3" max="3" width="20.85546875" style="48" customWidth="1"/>
    <col min="4" max="4" width="7" style="50" bestFit="1" customWidth="1"/>
    <col min="5" max="5" width="13.28515625" style="48" customWidth="1"/>
    <col min="6" max="6" width="12" style="48" bestFit="1" customWidth="1"/>
    <col min="7" max="7" width="12.7109375" style="48" bestFit="1" customWidth="1"/>
    <col min="8" max="8" width="7" style="48" bestFit="1" customWidth="1"/>
    <col min="9" max="9" width="30" style="33" customWidth="1"/>
    <col min="10" max="10" width="19.140625" style="33" customWidth="1"/>
    <col min="11" max="11" width="5.85546875" style="51" bestFit="1" customWidth="1"/>
    <col min="12" max="12" width="15.42578125" style="51" customWidth="1"/>
    <col min="13" max="13" width="9.5703125" style="51" customWidth="1"/>
    <col min="14" max="14" width="11.7109375" style="51" bestFit="1" customWidth="1"/>
    <col min="15" max="15" width="2.7109375" style="483" customWidth="1"/>
    <col min="16" max="16" width="6" style="29" customWidth="1"/>
    <col min="17" max="17" width="25.28515625" style="48" customWidth="1"/>
    <col min="18" max="18" width="6" style="29" customWidth="1"/>
    <col min="19" max="19" width="11.85546875" style="172" bestFit="1" customWidth="1"/>
    <col min="20" max="20" width="13.28515625" style="172" bestFit="1" customWidth="1"/>
    <col min="21" max="21" width="17" style="48" bestFit="1" customWidth="1"/>
    <col min="22" max="22" width="20.140625" style="48" bestFit="1" customWidth="1"/>
    <col min="23" max="23" width="6.28515625" style="223" customWidth="1"/>
    <col min="24" max="24" width="2.28515625" style="1" customWidth="1"/>
    <col min="25" max="25" width="6.28515625" customWidth="1"/>
    <col min="26" max="26" width="19.140625" style="33" customWidth="1"/>
    <col min="27" max="27" width="6.140625" style="33" customWidth="1"/>
    <col min="28" max="28" width="1.5703125" style="33" customWidth="1"/>
    <col min="29" max="29" width="19.42578125" style="66" customWidth="1"/>
    <col min="30" max="30" width="2.5703125" style="66" customWidth="1"/>
    <col min="31" max="31" width="20.140625" style="2" bestFit="1" customWidth="1"/>
    <col min="32" max="32" width="17" style="2" bestFit="1" customWidth="1"/>
    <col min="33" max="33" width="5.42578125" style="2" customWidth="1"/>
    <col min="34" max="34" width="26.5703125" style="2" customWidth="1"/>
    <col min="35" max="35" width="5" style="211" customWidth="1"/>
    <col min="36" max="36" width="12.140625" bestFit="1" customWidth="1"/>
    <col min="37" max="37" width="13.42578125" customWidth="1"/>
    <col min="38" max="38" width="24.28515625" bestFit="1" customWidth="1"/>
    <col min="39" max="39" width="11.5703125" style="13" bestFit="1" customWidth="1"/>
    <col min="40" max="40" width="14.42578125" style="13" customWidth="1"/>
    <col min="41" max="41" width="14.5703125" style="13" bestFit="1" customWidth="1"/>
    <col min="42" max="42" width="8.85546875" style="13"/>
    <col min="43" max="43" width="2.7109375" style="57" customWidth="1"/>
    <col min="44" max="46" width="8.85546875" style="2"/>
    <col min="47" max="47" width="11.42578125" style="2" customWidth="1"/>
    <col min="48" max="48" width="14" style="2" bestFit="1" customWidth="1"/>
    <col min="49" max="16384" width="8.85546875" style="2"/>
  </cols>
  <sheetData>
    <row r="1" spans="1:50" ht="15" customHeight="1" thickBot="1" x14ac:dyDescent="0.3">
      <c r="B1" s="173" t="s">
        <v>3479</v>
      </c>
      <c r="C1" s="174"/>
      <c r="D1" s="174"/>
      <c r="E1" s="174"/>
      <c r="F1" s="174"/>
      <c r="G1" s="174"/>
      <c r="H1" s="35"/>
      <c r="I1" s="174"/>
      <c r="J1" s="174"/>
      <c r="K1" s="174"/>
      <c r="L1" s="174"/>
      <c r="M1" s="174"/>
      <c r="N1" s="174"/>
      <c r="O1" s="480"/>
      <c r="P1" s="183"/>
      <c r="Q1" s="182" t="s">
        <v>3480</v>
      </c>
      <c r="R1" s="183"/>
      <c r="S1" s="184"/>
      <c r="T1" s="184"/>
      <c r="U1" s="185"/>
      <c r="V1" s="185"/>
      <c r="W1" s="221"/>
      <c r="Y1" s="186" t="s">
        <v>3481</v>
      </c>
      <c r="Z1" s="28"/>
      <c r="AA1" s="28"/>
      <c r="AB1" s="28"/>
      <c r="AC1" s="192"/>
      <c r="AD1" s="192"/>
      <c r="AE1" s="27" t="s">
        <v>3482</v>
      </c>
      <c r="AH1" s="2" t="s">
        <v>3483</v>
      </c>
      <c r="AK1" t="e">
        <f>SUM(AK3:AK1106)</f>
        <v>#REF!</v>
      </c>
      <c r="AM1" t="e">
        <f>SUM(AM3:AM420)</f>
        <v>#REF!</v>
      </c>
      <c r="AN1"/>
      <c r="AP1" s="13" t="e">
        <f>SUM(AP3:AP13)</f>
        <v>#REF!</v>
      </c>
      <c r="AS1" s="345" t="s">
        <v>7504</v>
      </c>
      <c r="AV1" s="346" t="s">
        <v>7503</v>
      </c>
    </row>
    <row r="2" spans="1:50" s="177" customFormat="1" ht="29.25" customHeight="1" thickBot="1" x14ac:dyDescent="0.3">
      <c r="A2" s="178" t="s">
        <v>685</v>
      </c>
      <c r="B2" s="179" t="s">
        <v>29</v>
      </c>
      <c r="C2" s="179" t="s">
        <v>3484</v>
      </c>
      <c r="D2" s="179" t="s">
        <v>29</v>
      </c>
      <c r="E2" s="179" t="s">
        <v>7531</v>
      </c>
      <c r="F2" s="179" t="s">
        <v>7532</v>
      </c>
      <c r="G2" s="179" t="s">
        <v>7533</v>
      </c>
      <c r="H2" s="179" t="s">
        <v>3485</v>
      </c>
      <c r="I2" s="179" t="s">
        <v>3486</v>
      </c>
      <c r="J2" s="179" t="s">
        <v>3487</v>
      </c>
      <c r="K2" s="55" t="s">
        <v>3488</v>
      </c>
      <c r="L2" s="55" t="s">
        <v>3489</v>
      </c>
      <c r="M2" s="55" t="s">
        <v>3490</v>
      </c>
      <c r="N2" s="56" t="s">
        <v>3491</v>
      </c>
      <c r="O2" s="481"/>
      <c r="P2" s="465" t="str">
        <f t="shared" ref="P2:P65" si="0">R2</f>
        <v>Town ID</v>
      </c>
      <c r="Q2" s="54" t="s">
        <v>3492</v>
      </c>
      <c r="R2" s="179" t="s">
        <v>30</v>
      </c>
      <c r="S2" s="180" t="s">
        <v>3493</v>
      </c>
      <c r="T2" s="180" t="s">
        <v>3494</v>
      </c>
      <c r="U2" s="181" t="s">
        <v>3495</v>
      </c>
      <c r="V2" s="241" t="s">
        <v>3496</v>
      </c>
      <c r="W2" s="220" t="s">
        <v>29</v>
      </c>
      <c r="X2" s="325" t="s">
        <v>685</v>
      </c>
      <c r="Y2" s="54" t="s">
        <v>3488</v>
      </c>
      <c r="Z2" s="55" t="s">
        <v>36</v>
      </c>
      <c r="AA2" s="56" t="s">
        <v>3488</v>
      </c>
      <c r="AB2" s="326"/>
      <c r="AC2" s="327"/>
      <c r="AD2" s="192"/>
      <c r="AE2" s="328" t="s">
        <v>3497</v>
      </c>
      <c r="AF2" s="329" t="s">
        <v>3495</v>
      </c>
      <c r="AG2" s="329" t="s">
        <v>30</v>
      </c>
      <c r="AH2" s="471" t="s">
        <v>3498</v>
      </c>
      <c r="AI2" s="473"/>
      <c r="AJ2" s="478" t="s">
        <v>3499</v>
      </c>
      <c r="AK2" s="479" t="s">
        <v>3500</v>
      </c>
      <c r="AL2" s="472" t="s">
        <v>4</v>
      </c>
      <c r="AM2" s="331" t="s">
        <v>3501</v>
      </c>
      <c r="AN2" s="331" t="s">
        <v>3502</v>
      </c>
      <c r="AO2" s="332" t="s">
        <v>36</v>
      </c>
      <c r="AP2" s="332" t="s">
        <v>3503</v>
      </c>
      <c r="AQ2" s="330"/>
      <c r="AS2" s="339" t="s">
        <v>1</v>
      </c>
      <c r="AT2" s="340" t="s">
        <v>4839</v>
      </c>
      <c r="AU2" s="340" t="s">
        <v>4840</v>
      </c>
      <c r="AV2" s="340" t="s">
        <v>4846</v>
      </c>
      <c r="AW2" s="341" t="s">
        <v>4847</v>
      </c>
      <c r="AX2" s="342" t="s">
        <v>4848</v>
      </c>
    </row>
    <row r="3" spans="1:50" ht="12" customHeight="1" x14ac:dyDescent="0.25">
      <c r="A3" s="1">
        <f>B3-D3</f>
        <v>0</v>
      </c>
      <c r="B3" s="30">
        <v>751</v>
      </c>
      <c r="C3" s="31" t="s">
        <v>509</v>
      </c>
      <c r="D3" s="32">
        <v>751</v>
      </c>
      <c r="E3" s="31" t="e">
        <f>VLOOKUP($I3,#REF!,2,FALSE)</f>
        <v>#REF!</v>
      </c>
      <c r="F3" s="31" t="e">
        <f>VLOOKUP($E3,'#Location List#'!$Q$3:$T$1122,3,FALSE)</f>
        <v>#REF!</v>
      </c>
      <c r="G3" s="31" t="e">
        <f>VLOOKUP($E3,'#Location List#'!$Q$3:$T$1122,4,FALSE)</f>
        <v>#REF!</v>
      </c>
      <c r="H3" s="106">
        <v>80</v>
      </c>
      <c r="I3" s="33" t="s">
        <v>3504</v>
      </c>
      <c r="J3" s="33" t="s">
        <v>3505</v>
      </c>
      <c r="K3" s="51">
        <f t="shared" ref="K3:K34" si="1">VLOOKUP(J3,$Z$3:$AA$13,2,FALSE)</f>
        <v>1</v>
      </c>
      <c r="L3" s="83" t="s">
        <v>3506</v>
      </c>
      <c r="M3" s="51">
        <f>IFERROR(VLOOKUP(L3,$Z$22:$AA$40,2,FALSE),"None")</f>
        <v>16</v>
      </c>
      <c r="N3" s="33" t="str">
        <f>IFERROR(VLOOKUP($L3,$Z$22:$AC$41,4,FALSE),"None")</f>
        <v>ALBANY</v>
      </c>
      <c r="O3" s="482"/>
      <c r="P3" s="466">
        <f t="shared" si="0"/>
        <v>500</v>
      </c>
      <c r="Q3" s="224" t="s">
        <v>3507</v>
      </c>
      <c r="R3" s="229">
        <v>500</v>
      </c>
      <c r="S3" s="247">
        <v>-33.680022999999998</v>
      </c>
      <c r="T3" s="247">
        <v>115.490545</v>
      </c>
      <c r="U3" s="33" t="str">
        <f t="shared" ref="U3:U66" si="2">Q3</f>
        <v>Abba River</v>
      </c>
      <c r="V3" s="33" t="str">
        <f t="shared" ref="V3:V34" si="3">VLOOKUP(W3,$B$3:$C$150,2,FALSE)</f>
        <v>Busselton</v>
      </c>
      <c r="W3" s="33">
        <v>715</v>
      </c>
      <c r="X3" s="1" t="s">
        <v>685</v>
      </c>
      <c r="Y3" s="187">
        <v>1</v>
      </c>
      <c r="Z3" s="33" t="s">
        <v>3505</v>
      </c>
      <c r="AA3" s="188">
        <v>1</v>
      </c>
      <c r="AB3" s="51"/>
      <c r="AD3" s="192"/>
      <c r="AE3" s="175" t="s">
        <v>509</v>
      </c>
      <c r="AF3" s="176" t="s">
        <v>509</v>
      </c>
      <c r="AG3" s="176">
        <f>IFERROR(VLOOKUP(AF3,'#Location List#'!$Q$3:$R$1118,2,FALSE), "None")</f>
        <v>1</v>
      </c>
      <c r="AH3" s="333" t="s">
        <v>509</v>
      </c>
      <c r="AI3" s="474">
        <f>IF(U3=AJ3,1,0)</f>
        <v>1</v>
      </c>
      <c r="AJ3" s="71" t="str">
        <f>Q3</f>
        <v>Abba River</v>
      </c>
      <c r="AK3" s="73" t="e">
        <f>COUNTIFS(#REF!,R3)</f>
        <v>#REF!</v>
      </c>
      <c r="AL3" s="13" t="str">
        <f t="shared" ref="AL3:AL34" si="4">C3</f>
        <v>Albany</v>
      </c>
      <c r="AM3" s="72" t="e">
        <f>COUNTIFS(#REF!,D3)</f>
        <v>#REF!</v>
      </c>
      <c r="AN3" s="73" t="str">
        <f>VLOOKUP(AL3,$C$3:$O$149,8,FALSE)</f>
        <v>Great Southern</v>
      </c>
      <c r="AO3" s="71" t="str">
        <f t="shared" ref="AO3:AO13" si="5">Z3</f>
        <v>Great Southern</v>
      </c>
      <c r="AP3" s="72" t="e">
        <f>COUNTIFS(#REF!,AA3)</f>
        <v>#REF!</v>
      </c>
      <c r="AQ3" s="334"/>
      <c r="AS3" s="244">
        <v>1</v>
      </c>
      <c r="AT3" s="244">
        <v>-35</v>
      </c>
      <c r="AU3" s="244">
        <v>113</v>
      </c>
      <c r="AV3" s="244" t="s">
        <v>4849</v>
      </c>
      <c r="AW3" s="22">
        <v>757</v>
      </c>
      <c r="AX3" s="343">
        <v>204.95914222738475</v>
      </c>
    </row>
    <row r="4" spans="1:50" ht="12" customHeight="1" x14ac:dyDescent="0.25">
      <c r="A4" s="1">
        <f t="shared" ref="A4:A67" si="6">B4-D4</f>
        <v>0</v>
      </c>
      <c r="B4" s="30">
        <v>723</v>
      </c>
      <c r="C4" s="40" t="s">
        <v>1101</v>
      </c>
      <c r="D4" s="42">
        <v>723</v>
      </c>
      <c r="E4" s="31" t="e">
        <f>VLOOKUP($I4,#REF!,2,FALSE)</f>
        <v>#REF!</v>
      </c>
      <c r="F4" s="31" t="e">
        <f>VLOOKUP($E4,'#Location List#'!$Q$3:$T$1122,3,FALSE)</f>
        <v>#REF!</v>
      </c>
      <c r="G4" s="31" t="e">
        <f>VLOOKUP($E4,'#Location List#'!$Q$3:$T$1122,4,FALSE)</f>
        <v>#REF!</v>
      </c>
      <c r="H4" s="105">
        <v>210</v>
      </c>
      <c r="I4" s="33" t="s">
        <v>3508</v>
      </c>
      <c r="J4" s="33" t="s">
        <v>1194</v>
      </c>
      <c r="K4" s="51">
        <f t="shared" si="1"/>
        <v>2</v>
      </c>
      <c r="L4" s="83" t="s">
        <v>3509</v>
      </c>
      <c r="M4" s="51">
        <f>IFERROR(VLOOKUP(L4,$Z$22:$AA$40,2,FALSE),"None")</f>
        <v>74</v>
      </c>
      <c r="N4" s="33" t="str">
        <f t="shared" ref="N4:N67" si="7">IFERROR(VLOOKUP($L4,$Z$22:$AC$41,4,FALSE),"None")</f>
        <v>WANNEROO</v>
      </c>
      <c r="O4" s="482" t="str">
        <f>IF(Q4=Q3,"DUPE"," ")</f>
        <v xml:space="preserve"> </v>
      </c>
      <c r="P4" s="466">
        <f t="shared" si="0"/>
        <v>501</v>
      </c>
      <c r="Q4" s="225" t="s">
        <v>3510</v>
      </c>
      <c r="R4" s="230">
        <v>501</v>
      </c>
      <c r="S4" s="248">
        <v>-33.660873000000002</v>
      </c>
      <c r="T4" s="248">
        <v>115.2595</v>
      </c>
      <c r="U4" s="33" t="str">
        <f t="shared" si="2"/>
        <v>Abbey</v>
      </c>
      <c r="V4" s="33" t="str">
        <f t="shared" si="3"/>
        <v>Busselton</v>
      </c>
      <c r="W4" s="33">
        <v>715</v>
      </c>
      <c r="X4" s="1" t="s">
        <v>685</v>
      </c>
      <c r="Y4" s="187">
        <v>2</v>
      </c>
      <c r="Z4" s="33" t="s">
        <v>1194</v>
      </c>
      <c r="AA4" s="188">
        <v>2</v>
      </c>
      <c r="AB4" s="51"/>
      <c r="AD4" s="192"/>
      <c r="AE4" s="10" t="s">
        <v>509</v>
      </c>
      <c r="AF4" s="6" t="s">
        <v>509</v>
      </c>
      <c r="AG4" s="176">
        <f>IFERROR(VLOOKUP(AF4,'#Location List#'!$Q$3:$R$1118,2,FALSE), "None")</f>
        <v>1</v>
      </c>
      <c r="AH4" s="269" t="s">
        <v>489</v>
      </c>
      <c r="AI4" s="474">
        <f t="shared" ref="AI4:AI66" si="8">IF(U4=AJ4,1,0)</f>
        <v>1</v>
      </c>
      <c r="AJ4" s="71" t="str">
        <f t="shared" ref="AJ4:AJ67" si="9">Q4</f>
        <v>Abbey</v>
      </c>
      <c r="AK4" s="73" t="e">
        <f>COUNTIFS(#REF!,R4)</f>
        <v>#REF!</v>
      </c>
      <c r="AL4" s="13" t="str">
        <f t="shared" si="4"/>
        <v>Armadale</v>
      </c>
      <c r="AM4" s="72" t="e">
        <f>COUNTIFS(#REF!,D4)</f>
        <v>#REF!</v>
      </c>
      <c r="AN4" s="73" t="str">
        <f t="shared" ref="AN4:AN67" si="10">VLOOKUP(AL4,$C$3:$O$149,8,FALSE)</f>
        <v>Perth</v>
      </c>
      <c r="AO4" s="71" t="str">
        <f t="shared" si="5"/>
        <v>Perth</v>
      </c>
      <c r="AP4" s="72" t="e">
        <f>COUNTIFS(#REF!,AA4)</f>
        <v>#REF!</v>
      </c>
      <c r="AQ4" s="334"/>
      <c r="AS4" s="244">
        <v>2</v>
      </c>
      <c r="AT4" s="244">
        <v>-34.75</v>
      </c>
      <c r="AU4" s="244">
        <v>113</v>
      </c>
      <c r="AV4" s="244" t="s">
        <v>4850</v>
      </c>
      <c r="AW4" s="22">
        <v>757</v>
      </c>
      <c r="AX4" s="343">
        <v>195.11816225218666</v>
      </c>
    </row>
    <row r="5" spans="1:50" ht="12" customHeight="1" x14ac:dyDescent="0.25">
      <c r="A5" s="1">
        <f t="shared" si="6"/>
        <v>0</v>
      </c>
      <c r="B5" s="30">
        <v>848</v>
      </c>
      <c r="C5" s="31" t="s">
        <v>3511</v>
      </c>
      <c r="D5" s="32">
        <v>848</v>
      </c>
      <c r="E5" s="31" t="e">
        <f>VLOOKUP($I5,#REF!,2,FALSE)</f>
        <v>#REF!</v>
      </c>
      <c r="F5" s="31" t="e">
        <f>VLOOKUP($E5,'#Location List#'!$Q$3:$T$1122,3,FALSE)</f>
        <v>#REF!</v>
      </c>
      <c r="G5" s="31" t="e">
        <f>VLOOKUP($E5,'#Location List#'!$Q$3:$T$1122,4,FALSE)</f>
        <v>#REF!</v>
      </c>
      <c r="H5" s="105">
        <v>250</v>
      </c>
      <c r="I5" s="31" t="s">
        <v>3512</v>
      </c>
      <c r="J5" s="33" t="s">
        <v>3513</v>
      </c>
      <c r="K5" s="51">
        <f t="shared" si="1"/>
        <v>11</v>
      </c>
      <c r="L5" s="83" t="s">
        <v>3514</v>
      </c>
      <c r="M5" s="51">
        <f t="shared" ref="M5:M68" si="11">IFERROR(VLOOKUP(L5,$Z$22:$AA$40,2,FALSE),"None")</f>
        <v>23</v>
      </c>
      <c r="N5" s="33" t="str">
        <f t="shared" si="7"/>
        <v>KARRATHA</v>
      </c>
      <c r="O5" s="482" t="str">
        <f t="shared" ref="O5:O68" si="12">IF(Q5=Q4,"DUPE"," ")</f>
        <v xml:space="preserve"> </v>
      </c>
      <c r="P5" s="466">
        <f t="shared" si="0"/>
        <v>502</v>
      </c>
      <c r="Q5" s="225" t="s">
        <v>3515</v>
      </c>
      <c r="R5" s="230">
        <v>502</v>
      </c>
      <c r="S5" s="248">
        <v>-33.762779000000002</v>
      </c>
      <c r="T5" s="248">
        <v>115.36405999999999</v>
      </c>
      <c r="U5" s="33" t="str">
        <f t="shared" si="2"/>
        <v>Acton Park</v>
      </c>
      <c r="V5" s="33" t="str">
        <f t="shared" si="3"/>
        <v>Busselton</v>
      </c>
      <c r="W5" s="33">
        <v>715</v>
      </c>
      <c r="X5" s="1" t="s">
        <v>685</v>
      </c>
      <c r="Y5" s="187">
        <v>3</v>
      </c>
      <c r="Z5" s="33" t="s">
        <v>3516</v>
      </c>
      <c r="AA5" s="188">
        <v>3</v>
      </c>
      <c r="AB5" s="51"/>
      <c r="AD5" s="192"/>
      <c r="AE5" s="10" t="s">
        <v>509</v>
      </c>
      <c r="AF5" s="6" t="s">
        <v>509</v>
      </c>
      <c r="AG5" s="176">
        <f>IFERROR(VLOOKUP(AF5,'#Location List#'!$Q$3:$R$1118,2,FALSE), "None")</f>
        <v>1</v>
      </c>
      <c r="AH5" s="269" t="s">
        <v>614</v>
      </c>
      <c r="AI5" s="474">
        <f t="shared" si="8"/>
        <v>1</v>
      </c>
      <c r="AJ5" s="71" t="str">
        <f t="shared" si="9"/>
        <v>Acton Park</v>
      </c>
      <c r="AK5" s="73" t="e">
        <f>COUNTIFS(#REF!,R5)</f>
        <v>#REF!</v>
      </c>
      <c r="AL5" s="13" t="str">
        <f t="shared" si="4"/>
        <v>Ashburton</v>
      </c>
      <c r="AM5" s="72" t="e">
        <f>COUNTIFS(#REF!,D5)</f>
        <v>#REF!</v>
      </c>
      <c r="AN5" s="73" t="str">
        <f t="shared" si="10"/>
        <v>Pilbara</v>
      </c>
      <c r="AO5" s="71" t="str">
        <f t="shared" si="5"/>
        <v>South West</v>
      </c>
      <c r="AP5" s="72" t="e">
        <f>COUNTIFS(#REF!,AA5)</f>
        <v>#REF!</v>
      </c>
      <c r="AQ5" s="334"/>
      <c r="AS5" s="244">
        <v>3</v>
      </c>
      <c r="AT5" s="244">
        <v>-34.5</v>
      </c>
      <c r="AU5" s="244">
        <v>113</v>
      </c>
      <c r="AV5" s="244" t="s">
        <v>4851</v>
      </c>
      <c r="AW5" s="22">
        <v>757</v>
      </c>
      <c r="AX5" s="343">
        <v>188.88857201537508</v>
      </c>
    </row>
    <row r="6" spans="1:50" ht="12" customHeight="1" x14ac:dyDescent="0.25">
      <c r="A6" s="1">
        <f t="shared" si="6"/>
        <v>0</v>
      </c>
      <c r="B6" s="30">
        <v>731</v>
      </c>
      <c r="C6" s="31" t="s">
        <v>3517</v>
      </c>
      <c r="D6" s="32">
        <v>731</v>
      </c>
      <c r="E6" s="31" t="e">
        <f>VLOOKUP($I6,#REF!,2,FALSE)</f>
        <v>#REF!</v>
      </c>
      <c r="F6" s="31" t="e">
        <f>VLOOKUP($E6,'#Location List#'!$Q$3:$T$1122,3,FALSE)</f>
        <v>#REF!</v>
      </c>
      <c r="G6" s="31" t="e">
        <f>VLOOKUP($E6,'#Location List#'!$Q$3:$T$1122,4,FALSE)</f>
        <v>#REF!</v>
      </c>
      <c r="H6" s="105">
        <v>280</v>
      </c>
      <c r="I6" s="31" t="s">
        <v>3518</v>
      </c>
      <c r="J6" s="33" t="s">
        <v>3516</v>
      </c>
      <c r="K6" s="51">
        <f t="shared" si="1"/>
        <v>3</v>
      </c>
      <c r="L6" s="83" t="s">
        <v>3519</v>
      </c>
      <c r="M6" s="51">
        <f t="shared" si="11"/>
        <v>5</v>
      </c>
      <c r="N6" s="33" t="str">
        <f t="shared" si="7"/>
        <v>BUSSELTON</v>
      </c>
      <c r="O6" s="482" t="str">
        <f t="shared" si="12"/>
        <v xml:space="preserve"> </v>
      </c>
      <c r="P6" s="466">
        <f t="shared" si="0"/>
        <v>2</v>
      </c>
      <c r="Q6" s="226" t="s">
        <v>1470</v>
      </c>
      <c r="R6" s="231">
        <v>2</v>
      </c>
      <c r="S6" s="248">
        <v>-27.952839999999899</v>
      </c>
      <c r="T6" s="248">
        <v>114.6395</v>
      </c>
      <c r="U6" s="33" t="str">
        <f t="shared" si="2"/>
        <v>Ajana</v>
      </c>
      <c r="V6" s="33" t="str">
        <f t="shared" si="3"/>
        <v>Northampton</v>
      </c>
      <c r="W6" s="33">
        <v>753</v>
      </c>
      <c r="X6" s="1" t="s">
        <v>685</v>
      </c>
      <c r="Y6" s="187">
        <v>4</v>
      </c>
      <c r="Z6" s="33" t="s">
        <v>3520</v>
      </c>
      <c r="AA6" s="188">
        <v>4</v>
      </c>
      <c r="AB6" s="51"/>
      <c r="AD6" s="192"/>
      <c r="AE6" s="10" t="s">
        <v>509</v>
      </c>
      <c r="AF6" s="6" t="s">
        <v>509</v>
      </c>
      <c r="AG6" s="176">
        <f>IFERROR(VLOOKUP(AF6,'#Location List#'!$Q$3:$R$1118,2,FALSE), "None")</f>
        <v>1</v>
      </c>
      <c r="AH6" s="269" t="s">
        <v>451</v>
      </c>
      <c r="AI6" s="474">
        <f t="shared" si="8"/>
        <v>1</v>
      </c>
      <c r="AJ6" s="71" t="str">
        <f t="shared" si="9"/>
        <v>Ajana</v>
      </c>
      <c r="AK6" s="73" t="e">
        <f>COUNTIFS(#REF!,R6)</f>
        <v>#REF!</v>
      </c>
      <c r="AL6" s="13" t="str">
        <f t="shared" si="4"/>
        <v>Augusta-Margaret River</v>
      </c>
      <c r="AM6" s="72" t="e">
        <f>COUNTIFS(#REF!,D6)</f>
        <v>#REF!</v>
      </c>
      <c r="AN6" s="73" t="str">
        <f t="shared" si="10"/>
        <v>South West</v>
      </c>
      <c r="AO6" s="71" t="str">
        <f t="shared" si="5"/>
        <v>Wheatbelt</v>
      </c>
      <c r="AP6" s="72" t="e">
        <f>COUNTIFS(#REF!,AA6)</f>
        <v>#REF!</v>
      </c>
      <c r="AQ6" s="334"/>
      <c r="AS6" s="244">
        <v>4</v>
      </c>
      <c r="AT6" s="244">
        <v>-34.25</v>
      </c>
      <c r="AU6" s="244">
        <v>113</v>
      </c>
      <c r="AV6" s="244" t="s">
        <v>4852</v>
      </c>
      <c r="AW6" s="22">
        <v>739</v>
      </c>
      <c r="AX6" s="343">
        <v>185.78953985986391</v>
      </c>
    </row>
    <row r="7" spans="1:50" ht="12" customHeight="1" x14ac:dyDescent="0.25">
      <c r="A7" s="1">
        <f t="shared" si="6"/>
        <v>0</v>
      </c>
      <c r="B7" s="30">
        <v>849</v>
      </c>
      <c r="C7" s="31" t="s">
        <v>3521</v>
      </c>
      <c r="D7" s="32">
        <v>849</v>
      </c>
      <c r="E7" s="31" t="e">
        <f>VLOOKUP($I7,#REF!,2,FALSE)</f>
        <v>#REF!</v>
      </c>
      <c r="F7" s="31" t="e">
        <f>VLOOKUP($E7,'#Location List#'!$Q$3:$T$1122,3,FALSE)</f>
        <v>#REF!</v>
      </c>
      <c r="G7" s="31" t="e">
        <f>VLOOKUP($E7,'#Location List#'!$Q$3:$T$1122,4,FALSE)</f>
        <v>#REF!</v>
      </c>
      <c r="H7" s="105">
        <v>350</v>
      </c>
      <c r="I7" s="31" t="s">
        <v>3522</v>
      </c>
      <c r="J7" s="33" t="s">
        <v>1194</v>
      </c>
      <c r="K7" s="51">
        <f t="shared" si="1"/>
        <v>2</v>
      </c>
      <c r="L7" s="83" t="s">
        <v>3509</v>
      </c>
      <c r="M7" s="51">
        <f t="shared" si="11"/>
        <v>74</v>
      </c>
      <c r="N7" s="33" t="str">
        <f t="shared" si="7"/>
        <v>WANNEROO</v>
      </c>
      <c r="O7" s="482" t="str">
        <f t="shared" si="12"/>
        <v xml:space="preserve"> </v>
      </c>
      <c r="P7" s="466">
        <f t="shared" si="0"/>
        <v>1</v>
      </c>
      <c r="Q7" s="226" t="s">
        <v>509</v>
      </c>
      <c r="R7" s="231">
        <v>1</v>
      </c>
      <c r="S7" s="248">
        <v>-35.0124</v>
      </c>
      <c r="T7" s="249">
        <v>117.89265</v>
      </c>
      <c r="U7" s="33" t="str">
        <f t="shared" si="2"/>
        <v>Albany</v>
      </c>
      <c r="V7" s="33" t="str">
        <f t="shared" si="3"/>
        <v>Albany</v>
      </c>
      <c r="W7" s="33">
        <v>751</v>
      </c>
      <c r="X7" s="1" t="s">
        <v>685</v>
      </c>
      <c r="Y7" s="187">
        <v>5</v>
      </c>
      <c r="Z7" s="33" t="s">
        <v>3523</v>
      </c>
      <c r="AA7" s="188">
        <v>5</v>
      </c>
      <c r="AB7" s="51"/>
      <c r="AD7" s="192"/>
      <c r="AE7" s="10" t="s">
        <v>509</v>
      </c>
      <c r="AF7" s="6" t="s">
        <v>509</v>
      </c>
      <c r="AG7" s="176">
        <f>IFERROR(VLOOKUP(AF7,'#Location List#'!$Q$3:$R$1118,2,FALSE), "None")</f>
        <v>1</v>
      </c>
      <c r="AH7" s="269" t="s">
        <v>1288</v>
      </c>
      <c r="AI7" s="474">
        <f t="shared" si="8"/>
        <v>1</v>
      </c>
      <c r="AJ7" s="71" t="str">
        <f t="shared" si="9"/>
        <v>Albany</v>
      </c>
      <c r="AK7" s="73" t="e">
        <f>COUNTIFS(#REF!,R7)</f>
        <v>#REF!</v>
      </c>
      <c r="AL7" s="13" t="str">
        <f t="shared" si="4"/>
        <v>Bassendean</v>
      </c>
      <c r="AM7" s="72" t="e">
        <f>COUNTIFS(#REF!,D7)</f>
        <v>#REF!</v>
      </c>
      <c r="AN7" s="73" t="str">
        <f t="shared" si="10"/>
        <v>Perth</v>
      </c>
      <c r="AO7" s="71" t="str">
        <f t="shared" si="5"/>
        <v>Peel</v>
      </c>
      <c r="AP7" s="72" t="e">
        <f>COUNTIFS(#REF!,AA7)</f>
        <v>#REF!</v>
      </c>
      <c r="AQ7" s="334"/>
      <c r="AS7" s="244">
        <v>5</v>
      </c>
      <c r="AT7" s="244">
        <v>-34</v>
      </c>
      <c r="AU7" s="244">
        <v>113</v>
      </c>
      <c r="AV7" s="244" t="s">
        <v>4853</v>
      </c>
      <c r="AW7" s="22">
        <v>1030</v>
      </c>
      <c r="AX7" s="343">
        <v>183.76961024757156</v>
      </c>
    </row>
    <row r="8" spans="1:50" ht="12" customHeight="1" x14ac:dyDescent="0.25">
      <c r="A8" s="1">
        <f t="shared" si="6"/>
        <v>0</v>
      </c>
      <c r="B8" s="30">
        <v>850</v>
      </c>
      <c r="C8" s="31" t="s">
        <v>3524</v>
      </c>
      <c r="D8" s="32">
        <v>850</v>
      </c>
      <c r="E8" s="31" t="e">
        <f>VLOOKUP($I8,#REF!,2,FALSE)</f>
        <v>#REF!</v>
      </c>
      <c r="F8" s="31" t="e">
        <f>VLOOKUP($E8,'#Location List#'!$Q$3:$T$1122,3,FALSE)</f>
        <v>#REF!</v>
      </c>
      <c r="G8" s="31" t="e">
        <f>VLOOKUP($E8,'#Location List#'!$Q$3:$T$1122,4,FALSE)</f>
        <v>#REF!</v>
      </c>
      <c r="H8" s="105">
        <v>420</v>
      </c>
      <c r="I8" s="33" t="s">
        <v>3525</v>
      </c>
      <c r="J8" s="33" t="s">
        <v>1194</v>
      </c>
      <c r="K8" s="51">
        <f t="shared" si="1"/>
        <v>2</v>
      </c>
      <c r="L8" s="83" t="s">
        <v>3509</v>
      </c>
      <c r="M8" s="51">
        <f t="shared" si="11"/>
        <v>74</v>
      </c>
      <c r="N8" s="33" t="str">
        <f t="shared" si="7"/>
        <v>WANNEROO</v>
      </c>
      <c r="O8" s="482" t="str">
        <f t="shared" si="12"/>
        <v xml:space="preserve"> </v>
      </c>
      <c r="P8" s="466">
        <f t="shared" si="0"/>
        <v>503</v>
      </c>
      <c r="Q8" s="225" t="s">
        <v>3526</v>
      </c>
      <c r="R8" s="230">
        <v>503</v>
      </c>
      <c r="S8" s="248">
        <v>-32.37283</v>
      </c>
      <c r="T8" s="249">
        <v>117.27672</v>
      </c>
      <c r="U8" s="33" t="str">
        <f t="shared" si="2"/>
        <v>Aldersyde</v>
      </c>
      <c r="V8" s="33" t="str">
        <f t="shared" si="3"/>
        <v>Brookton</v>
      </c>
      <c r="W8" s="33">
        <v>755</v>
      </c>
      <c r="X8" s="1" t="s">
        <v>685</v>
      </c>
      <c r="Y8" s="187">
        <v>6</v>
      </c>
      <c r="Z8" s="33" t="s">
        <v>3527</v>
      </c>
      <c r="AA8" s="188">
        <v>6</v>
      </c>
      <c r="AB8" s="51"/>
      <c r="AD8" s="192"/>
      <c r="AE8" s="10" t="s">
        <v>509</v>
      </c>
      <c r="AF8" s="6" t="s">
        <v>509</v>
      </c>
      <c r="AG8" s="176">
        <f>IFERROR(VLOOKUP(AF8,'#Location List#'!$Q$3:$R$1118,2,FALSE), "None")</f>
        <v>1</v>
      </c>
      <c r="AH8" s="269" t="s">
        <v>530</v>
      </c>
      <c r="AI8" s="474">
        <f t="shared" si="8"/>
        <v>1</v>
      </c>
      <c r="AJ8" s="71" t="str">
        <f t="shared" si="9"/>
        <v>Aldersyde</v>
      </c>
      <c r="AK8" s="73" t="e">
        <f>COUNTIFS(#REF!,R8)</f>
        <v>#REF!</v>
      </c>
      <c r="AL8" s="13" t="str">
        <f t="shared" si="4"/>
        <v>Bayswater</v>
      </c>
      <c r="AM8" s="72" t="e">
        <f>COUNTIFS(#REF!,D8)</f>
        <v>#REF!</v>
      </c>
      <c r="AN8" s="73" t="str">
        <f t="shared" si="10"/>
        <v>Perth</v>
      </c>
      <c r="AO8" s="71" t="str">
        <f t="shared" si="5"/>
        <v>Kimberley</v>
      </c>
      <c r="AP8" s="72" t="e">
        <f>COUNTIFS(#REF!,AA8)</f>
        <v>#REF!</v>
      </c>
      <c r="AQ8" s="334"/>
      <c r="AS8" s="244">
        <v>6</v>
      </c>
      <c r="AT8" s="244">
        <v>-33.75</v>
      </c>
      <c r="AU8" s="244">
        <v>113</v>
      </c>
      <c r="AV8" s="244" t="s">
        <v>4854</v>
      </c>
      <c r="AW8" s="22">
        <v>153</v>
      </c>
      <c r="AX8" s="343">
        <v>184.46376049367458</v>
      </c>
    </row>
    <row r="9" spans="1:50" ht="12" customHeight="1" x14ac:dyDescent="0.25">
      <c r="A9" s="1">
        <f t="shared" si="6"/>
        <v>0</v>
      </c>
      <c r="B9" s="30">
        <v>810</v>
      </c>
      <c r="C9" s="31" t="s">
        <v>362</v>
      </c>
      <c r="D9" s="32">
        <v>810</v>
      </c>
      <c r="E9" s="31" t="e">
        <f>VLOOKUP($I9,#REF!,2,FALSE)</f>
        <v>#REF!</v>
      </c>
      <c r="F9" s="31" t="e">
        <f>VLOOKUP($E9,'#Location List#'!$Q$3:$T$1122,3,FALSE)</f>
        <v>#REF!</v>
      </c>
      <c r="G9" s="31" t="e">
        <f>VLOOKUP($E9,'#Location List#'!$Q$3:$T$1122,4,FALSE)</f>
        <v>#REF!</v>
      </c>
      <c r="H9" s="105">
        <v>490</v>
      </c>
      <c r="I9" s="33" t="s">
        <v>3528</v>
      </c>
      <c r="J9" s="33" t="s">
        <v>1194</v>
      </c>
      <c r="K9" s="51">
        <f t="shared" si="1"/>
        <v>2</v>
      </c>
      <c r="L9" s="83" t="s">
        <v>3509</v>
      </c>
      <c r="M9" s="51">
        <f t="shared" si="11"/>
        <v>74</v>
      </c>
      <c r="N9" s="33" t="str">
        <f t="shared" si="7"/>
        <v>WANNEROO</v>
      </c>
      <c r="O9" s="482" t="str">
        <f t="shared" si="12"/>
        <v xml:space="preserve"> </v>
      </c>
      <c r="P9" s="466">
        <f t="shared" si="0"/>
        <v>504</v>
      </c>
      <c r="Q9" s="225" t="s">
        <v>3529</v>
      </c>
      <c r="R9" s="230">
        <v>504</v>
      </c>
      <c r="S9" s="248">
        <v>-34.159388999999997</v>
      </c>
      <c r="T9" s="248">
        <v>115.200785</v>
      </c>
      <c r="U9" s="33" t="str">
        <f t="shared" si="2"/>
        <v>Alexandra Bridge</v>
      </c>
      <c r="V9" s="33" t="str">
        <f t="shared" si="3"/>
        <v>Augusta-Margaret River</v>
      </c>
      <c r="W9" s="33">
        <v>731</v>
      </c>
      <c r="X9" s="1" t="s">
        <v>685</v>
      </c>
      <c r="Y9" s="187">
        <v>7</v>
      </c>
      <c r="Z9" s="33" t="s">
        <v>3530</v>
      </c>
      <c r="AA9" s="188">
        <v>7</v>
      </c>
      <c r="AB9" s="51"/>
      <c r="AD9" s="192"/>
      <c r="AE9" s="10" t="s">
        <v>509</v>
      </c>
      <c r="AF9" s="6" t="s">
        <v>509</v>
      </c>
      <c r="AG9" s="176">
        <f>IFERROR(VLOOKUP(AF9,'#Location List#'!$Q$3:$R$1118,2,FALSE), "None")</f>
        <v>1</v>
      </c>
      <c r="AH9" s="269" t="s">
        <v>398</v>
      </c>
      <c r="AI9" s="474">
        <f t="shared" si="8"/>
        <v>1</v>
      </c>
      <c r="AJ9" s="71" t="str">
        <f t="shared" si="9"/>
        <v>Alexandra Bridge</v>
      </c>
      <c r="AK9" s="73" t="e">
        <f>COUNTIFS(#REF!,R9)</f>
        <v>#REF!</v>
      </c>
      <c r="AL9" s="13" t="str">
        <f t="shared" si="4"/>
        <v>Belmont</v>
      </c>
      <c r="AM9" s="72" t="e">
        <f>COUNTIFS(#REF!,D9)</f>
        <v>#REF!</v>
      </c>
      <c r="AN9" s="73" t="str">
        <f t="shared" si="10"/>
        <v>Perth</v>
      </c>
      <c r="AO9" s="71" t="str">
        <f t="shared" si="5"/>
        <v>Mid West</v>
      </c>
      <c r="AP9" s="72" t="e">
        <f>COUNTIFS(#REF!,AA9)</f>
        <v>#REF!</v>
      </c>
      <c r="AQ9" s="334"/>
      <c r="AS9" s="244">
        <v>7</v>
      </c>
      <c r="AT9" s="244">
        <v>-33.5</v>
      </c>
      <c r="AU9" s="244">
        <v>113</v>
      </c>
      <c r="AV9" s="244" t="s">
        <v>4855</v>
      </c>
      <c r="AW9" s="22">
        <v>967</v>
      </c>
      <c r="AX9" s="343">
        <v>187.08832620454444</v>
      </c>
    </row>
    <row r="10" spans="1:50" ht="12" customHeight="1" x14ac:dyDescent="0.25">
      <c r="A10" s="1">
        <f t="shared" si="6"/>
        <v>0</v>
      </c>
      <c r="B10" s="30">
        <v>770</v>
      </c>
      <c r="C10" s="31" t="s">
        <v>1250</v>
      </c>
      <c r="D10" s="32">
        <v>770</v>
      </c>
      <c r="E10" s="31" t="e">
        <f>VLOOKUP($I10,#REF!,2,FALSE)</f>
        <v>#REF!</v>
      </c>
      <c r="F10" s="31" t="e">
        <f>VLOOKUP($E10,'#Location List#'!$Q$3:$T$1122,3,FALSE)</f>
        <v>#REF!</v>
      </c>
      <c r="G10" s="31" t="e">
        <f>VLOOKUP($E10,'#Location List#'!$Q$3:$T$1122,4,FALSE)</f>
        <v>#REF!</v>
      </c>
      <c r="H10" s="105">
        <v>560</v>
      </c>
      <c r="I10" s="33" t="s">
        <v>3531</v>
      </c>
      <c r="J10" s="33" t="s">
        <v>3520</v>
      </c>
      <c r="K10" s="51">
        <f t="shared" si="1"/>
        <v>4</v>
      </c>
      <c r="L10" s="83" t="s">
        <v>3532</v>
      </c>
      <c r="M10" s="51">
        <f t="shared" si="11"/>
        <v>95</v>
      </c>
      <c r="N10" s="33" t="str">
        <f t="shared" si="7"/>
        <v>MERREDIN</v>
      </c>
      <c r="O10" s="482" t="str">
        <f t="shared" si="12"/>
        <v xml:space="preserve"> </v>
      </c>
      <c r="P10" s="466">
        <f t="shared" si="0"/>
        <v>505</v>
      </c>
      <c r="Q10" s="225" t="s">
        <v>3533</v>
      </c>
      <c r="R10" s="230">
        <v>505</v>
      </c>
      <c r="S10" s="248">
        <v>-29.089305</v>
      </c>
      <c r="T10" s="248">
        <v>115.01608</v>
      </c>
      <c r="U10" s="33" t="str">
        <f t="shared" si="2"/>
        <v>Allanooka</v>
      </c>
      <c r="V10" s="33" t="str">
        <f t="shared" si="3"/>
        <v>Irwin</v>
      </c>
      <c r="W10" s="33">
        <v>738</v>
      </c>
      <c r="X10" s="1" t="s">
        <v>685</v>
      </c>
      <c r="Y10" s="187">
        <v>8</v>
      </c>
      <c r="Z10" s="33" t="s">
        <v>3534</v>
      </c>
      <c r="AA10" s="188">
        <v>8</v>
      </c>
      <c r="AB10" s="51"/>
      <c r="AD10" s="192"/>
      <c r="AE10" s="10" t="s">
        <v>509</v>
      </c>
      <c r="AF10" s="6" t="s">
        <v>509</v>
      </c>
      <c r="AG10" s="176">
        <f>IFERROR(VLOOKUP(AF10,'#Location List#'!$Q$3:$R$1118,2,FALSE), "None")</f>
        <v>1</v>
      </c>
      <c r="AH10" s="269" t="s">
        <v>3535</v>
      </c>
      <c r="AI10" s="474">
        <f t="shared" si="8"/>
        <v>1</v>
      </c>
      <c r="AJ10" s="71" t="str">
        <f t="shared" si="9"/>
        <v>Allanooka</v>
      </c>
      <c r="AK10" s="73" t="e">
        <f>COUNTIFS(#REF!,R10)</f>
        <v>#REF!</v>
      </c>
      <c r="AL10" s="13" t="str">
        <f t="shared" si="4"/>
        <v>Beverley</v>
      </c>
      <c r="AM10" s="72" t="e">
        <f>COUNTIFS(#REF!,D10)</f>
        <v>#REF!</v>
      </c>
      <c r="AN10" s="73" t="str">
        <f t="shared" si="10"/>
        <v>Wheatbelt</v>
      </c>
      <c r="AO10" s="71" t="str">
        <f t="shared" si="5"/>
        <v>Gascoyne</v>
      </c>
      <c r="AP10" s="72" t="e">
        <f>COUNTIFS(#REF!,AA10)</f>
        <v>#REF!</v>
      </c>
      <c r="AQ10" s="334"/>
      <c r="AS10" s="244">
        <v>8</v>
      </c>
      <c r="AT10" s="244">
        <v>-33.25</v>
      </c>
      <c r="AU10" s="244">
        <v>113</v>
      </c>
      <c r="AV10" s="244" t="s">
        <v>4856</v>
      </c>
      <c r="AW10" s="22">
        <v>967</v>
      </c>
      <c r="AX10" s="343">
        <v>190.03950630185878</v>
      </c>
    </row>
    <row r="11" spans="1:50" ht="12" customHeight="1" x14ac:dyDescent="0.25">
      <c r="A11" s="1">
        <f t="shared" si="6"/>
        <v>0</v>
      </c>
      <c r="B11" s="30">
        <v>809</v>
      </c>
      <c r="C11" s="31" t="s">
        <v>1454</v>
      </c>
      <c r="D11" s="32">
        <v>809</v>
      </c>
      <c r="E11" s="31" t="e">
        <f>VLOOKUP($I11,#REF!,2,FALSE)</f>
        <v>#REF!</v>
      </c>
      <c r="F11" s="31" t="e">
        <f>VLOOKUP($E11,'#Location List#'!$Q$3:$T$1122,3,FALSE)</f>
        <v>#REF!</v>
      </c>
      <c r="G11" s="31" t="e">
        <f>VLOOKUP($E11,'#Location List#'!$Q$3:$T$1122,4,FALSE)</f>
        <v>#REF!</v>
      </c>
      <c r="H11" s="105">
        <v>630</v>
      </c>
      <c r="I11" s="33" t="s">
        <v>3536</v>
      </c>
      <c r="J11" s="33" t="s">
        <v>3523</v>
      </c>
      <c r="K11" s="51">
        <f t="shared" si="1"/>
        <v>5</v>
      </c>
      <c r="L11" s="83" t="s">
        <v>3537</v>
      </c>
      <c r="M11" s="51">
        <f t="shared" si="11"/>
        <v>71</v>
      </c>
      <c r="N11" s="33" t="str">
        <f t="shared" si="7"/>
        <v>MUNDARING</v>
      </c>
      <c r="O11" s="482" t="str">
        <f t="shared" si="12"/>
        <v xml:space="preserve"> </v>
      </c>
      <c r="P11" s="466">
        <f t="shared" si="0"/>
        <v>506</v>
      </c>
      <c r="Q11" s="225" t="s">
        <v>3538</v>
      </c>
      <c r="R11" s="230">
        <v>506</v>
      </c>
      <c r="S11" s="248">
        <v>-33.337820000000001</v>
      </c>
      <c r="T11" s="248">
        <v>116.09557</v>
      </c>
      <c r="U11" s="33" t="str">
        <f t="shared" si="2"/>
        <v>Allanson</v>
      </c>
      <c r="V11" s="33" t="str">
        <f t="shared" si="3"/>
        <v>Collie</v>
      </c>
      <c r="W11" s="33">
        <v>717</v>
      </c>
      <c r="X11" s="1" t="s">
        <v>685</v>
      </c>
      <c r="Y11" s="187">
        <v>9</v>
      </c>
      <c r="Z11" s="38" t="s">
        <v>3539</v>
      </c>
      <c r="AA11" s="188">
        <v>9</v>
      </c>
      <c r="AB11" s="51"/>
      <c r="AD11" s="192"/>
      <c r="AE11" s="10" t="s">
        <v>509</v>
      </c>
      <c r="AF11" s="6" t="s">
        <v>509</v>
      </c>
      <c r="AG11" s="176">
        <f>IFERROR(VLOOKUP(AF11,'#Location List#'!$Q$3:$R$1118,2,FALSE), "None")</f>
        <v>1</v>
      </c>
      <c r="AH11" s="269" t="s">
        <v>972</v>
      </c>
      <c r="AI11" s="474">
        <f t="shared" si="8"/>
        <v>1</v>
      </c>
      <c r="AJ11" s="71" t="str">
        <f t="shared" si="9"/>
        <v>Allanson</v>
      </c>
      <c r="AK11" s="73" t="e">
        <f>COUNTIFS(#REF!,R11)</f>
        <v>#REF!</v>
      </c>
      <c r="AL11" s="13" t="str">
        <f t="shared" si="4"/>
        <v>Boddington</v>
      </c>
      <c r="AM11" s="72" t="e">
        <f>COUNTIFS(#REF!,D11)</f>
        <v>#REF!</v>
      </c>
      <c r="AN11" s="73" t="str">
        <f t="shared" si="10"/>
        <v>Peel</v>
      </c>
      <c r="AO11" s="71" t="str">
        <f t="shared" si="5"/>
        <v>North West</v>
      </c>
      <c r="AP11" s="72" t="e">
        <f>COUNTIFS(#REF!,AA11)</f>
        <v>#REF!</v>
      </c>
      <c r="AQ11" s="334"/>
      <c r="AS11" s="244">
        <v>9</v>
      </c>
      <c r="AT11" s="244">
        <v>-33</v>
      </c>
      <c r="AU11" s="244">
        <v>113</v>
      </c>
      <c r="AV11" s="244" t="s">
        <v>4857</v>
      </c>
      <c r="AW11" s="22">
        <v>967</v>
      </c>
      <c r="AX11" s="343">
        <v>196.90843696361901</v>
      </c>
    </row>
    <row r="12" spans="1:50" ht="12" customHeight="1" x14ac:dyDescent="0.25">
      <c r="A12" s="1">
        <f t="shared" si="6"/>
        <v>0</v>
      </c>
      <c r="B12" s="30">
        <v>781</v>
      </c>
      <c r="C12" s="31" t="s">
        <v>175</v>
      </c>
      <c r="D12" s="32">
        <v>781</v>
      </c>
      <c r="E12" s="31" t="e">
        <f>VLOOKUP($I12,#REF!,2,FALSE)</f>
        <v>#REF!</v>
      </c>
      <c r="F12" s="31" t="e">
        <f>VLOOKUP($E12,'#Location List#'!$Q$3:$T$1122,3,FALSE)</f>
        <v>#REF!</v>
      </c>
      <c r="G12" s="31" t="e">
        <f>VLOOKUP($E12,'#Location List#'!$Q$3:$T$1122,4,FALSE)</f>
        <v>#REF!</v>
      </c>
      <c r="H12" s="105">
        <v>770</v>
      </c>
      <c r="I12" s="33" t="s">
        <v>3540</v>
      </c>
      <c r="J12" s="33" t="s">
        <v>3516</v>
      </c>
      <c r="K12" s="51">
        <f t="shared" si="1"/>
        <v>3</v>
      </c>
      <c r="L12" s="83" t="s">
        <v>3519</v>
      </c>
      <c r="M12" s="51">
        <f t="shared" si="11"/>
        <v>5</v>
      </c>
      <c r="N12" s="33" t="str">
        <f t="shared" si="7"/>
        <v>BUSSELTON</v>
      </c>
      <c r="O12" s="482" t="str">
        <f t="shared" si="12"/>
        <v xml:space="preserve"> </v>
      </c>
      <c r="P12" s="466">
        <f t="shared" si="0"/>
        <v>507</v>
      </c>
      <c r="Q12" s="225" t="s">
        <v>3541</v>
      </c>
      <c r="R12" s="230">
        <v>507</v>
      </c>
      <c r="S12" s="248">
        <v>-28.311959000000002</v>
      </c>
      <c r="T12" s="248">
        <v>114.62890299999999</v>
      </c>
      <c r="U12" s="33" t="str">
        <f t="shared" si="2"/>
        <v>Alma</v>
      </c>
      <c r="V12" s="33" t="str">
        <f t="shared" si="3"/>
        <v>Northampton</v>
      </c>
      <c r="W12" s="33">
        <v>753</v>
      </c>
      <c r="X12" s="1" t="s">
        <v>685</v>
      </c>
      <c r="Y12" s="187">
        <v>10</v>
      </c>
      <c r="Z12" s="33" t="s">
        <v>3542</v>
      </c>
      <c r="AA12" s="188">
        <v>10</v>
      </c>
      <c r="AB12" s="51"/>
      <c r="AD12" s="192"/>
      <c r="AE12" s="10" t="s">
        <v>509</v>
      </c>
      <c r="AF12" s="6" t="s">
        <v>509</v>
      </c>
      <c r="AG12" s="176">
        <f>IFERROR(VLOOKUP(AF12,'#Location List#'!$Q$3:$R$1118,2,FALSE), "None")</f>
        <v>1</v>
      </c>
      <c r="AH12" s="269" t="s">
        <v>3543</v>
      </c>
      <c r="AI12" s="474">
        <f t="shared" si="8"/>
        <v>1</v>
      </c>
      <c r="AJ12" s="71" t="str">
        <f t="shared" si="9"/>
        <v>Alma</v>
      </c>
      <c r="AK12" s="73" t="e">
        <f>COUNTIFS(#REF!,R12)</f>
        <v>#REF!</v>
      </c>
      <c r="AL12" s="13" t="str">
        <f t="shared" si="4"/>
        <v>Boyup Brook</v>
      </c>
      <c r="AM12" s="72" t="e">
        <f>COUNTIFS(#REF!,D12)</f>
        <v>#REF!</v>
      </c>
      <c r="AN12" s="73" t="str">
        <f t="shared" si="10"/>
        <v>South West</v>
      </c>
      <c r="AO12" s="71" t="str">
        <f t="shared" si="5"/>
        <v>Goldfields</v>
      </c>
      <c r="AP12" s="72" t="e">
        <f>COUNTIFS(#REF!,AA12)</f>
        <v>#REF!</v>
      </c>
      <c r="AQ12" s="334"/>
      <c r="AS12" s="244">
        <v>10</v>
      </c>
      <c r="AT12" s="244">
        <v>-32.75</v>
      </c>
      <c r="AU12" s="244">
        <v>113</v>
      </c>
      <c r="AV12" s="244" t="s">
        <v>4858</v>
      </c>
      <c r="AW12" s="22">
        <v>967</v>
      </c>
      <c r="AX12" s="343">
        <v>207.30604807001271</v>
      </c>
    </row>
    <row r="13" spans="1:50" ht="12" customHeight="1" thickBot="1" x14ac:dyDescent="0.3">
      <c r="A13" s="1">
        <f t="shared" si="6"/>
        <v>0</v>
      </c>
      <c r="B13" s="30">
        <v>736</v>
      </c>
      <c r="C13" s="31" t="s">
        <v>3544</v>
      </c>
      <c r="D13" s="32">
        <v>736</v>
      </c>
      <c r="E13" s="31" t="e">
        <f>VLOOKUP($I13,#REF!,2,FALSE)</f>
        <v>#REF!</v>
      </c>
      <c r="F13" s="31" t="e">
        <f>VLOOKUP($E13,'#Location List#'!$Q$3:$T$1122,3,FALSE)</f>
        <v>#REF!</v>
      </c>
      <c r="G13" s="31" t="e">
        <f>VLOOKUP($E13,'#Location List#'!$Q$3:$T$1122,4,FALSE)</f>
        <v>#REF!</v>
      </c>
      <c r="H13" s="105">
        <v>840</v>
      </c>
      <c r="I13" s="33" t="s">
        <v>3545</v>
      </c>
      <c r="J13" s="33" t="s">
        <v>3516</v>
      </c>
      <c r="K13" s="51">
        <f t="shared" si="1"/>
        <v>3</v>
      </c>
      <c r="L13" s="83" t="s">
        <v>3519</v>
      </c>
      <c r="M13" s="51">
        <f t="shared" si="11"/>
        <v>5</v>
      </c>
      <c r="N13" s="33" t="str">
        <f t="shared" si="7"/>
        <v>BUSSELTON</v>
      </c>
      <c r="O13" s="482" t="str">
        <f t="shared" si="12"/>
        <v xml:space="preserve"> </v>
      </c>
      <c r="P13" s="466">
        <f t="shared" si="0"/>
        <v>3</v>
      </c>
      <c r="Q13" s="226" t="s">
        <v>1089</v>
      </c>
      <c r="R13" s="231">
        <v>3</v>
      </c>
      <c r="S13" s="248">
        <v>-33.706426999999998</v>
      </c>
      <c r="T13" s="248">
        <v>115.322013</v>
      </c>
      <c r="U13" s="33" t="str">
        <f t="shared" si="2"/>
        <v>Ambergate</v>
      </c>
      <c r="V13" s="33" t="str">
        <f t="shared" si="3"/>
        <v>Busselton</v>
      </c>
      <c r="W13" s="33">
        <v>715</v>
      </c>
      <c r="X13" s="1" t="s">
        <v>685</v>
      </c>
      <c r="Y13" s="189">
        <v>11</v>
      </c>
      <c r="Z13" s="190" t="s">
        <v>3513</v>
      </c>
      <c r="AA13" s="191">
        <v>11</v>
      </c>
      <c r="AB13" s="51"/>
      <c r="AD13" s="192"/>
      <c r="AE13" s="10" t="s">
        <v>509</v>
      </c>
      <c r="AF13" s="6" t="s">
        <v>509</v>
      </c>
      <c r="AG13" s="176">
        <f>IFERROR(VLOOKUP(AF13,'#Location List#'!$Q$3:$R$1118,2,FALSE), "None")</f>
        <v>1</v>
      </c>
      <c r="AH13" s="269" t="s">
        <v>3546</v>
      </c>
      <c r="AI13" s="474">
        <f t="shared" si="8"/>
        <v>1</v>
      </c>
      <c r="AJ13" s="71" t="str">
        <f t="shared" si="9"/>
        <v>Ambergate</v>
      </c>
      <c r="AK13" s="73" t="e">
        <f>COUNTIFS(#REF!,R13)</f>
        <v>#REF!</v>
      </c>
      <c r="AL13" s="13" t="str">
        <f t="shared" si="4"/>
        <v>Bridgetown-Greenbushes</v>
      </c>
      <c r="AM13" s="72" t="e">
        <f>COUNTIFS(#REF!,D13)</f>
        <v>#REF!</v>
      </c>
      <c r="AN13" s="73" t="str">
        <f t="shared" si="10"/>
        <v>South West</v>
      </c>
      <c r="AO13" s="74" t="str">
        <f t="shared" si="5"/>
        <v>Pilbara</v>
      </c>
      <c r="AP13" s="72" t="e">
        <f>COUNTIFS(#REF!,AA13)</f>
        <v>#REF!</v>
      </c>
      <c r="AQ13" s="334"/>
      <c r="AS13" s="244">
        <v>11</v>
      </c>
      <c r="AT13" s="244">
        <v>-32.5</v>
      </c>
      <c r="AU13" s="244">
        <v>113</v>
      </c>
      <c r="AV13" s="244" t="s">
        <v>4859</v>
      </c>
      <c r="AW13" s="22">
        <v>967</v>
      </c>
      <c r="AX13" s="343">
        <v>220.73424970747374</v>
      </c>
    </row>
    <row r="14" spans="1:50" ht="12" customHeight="1" x14ac:dyDescent="0.25">
      <c r="A14" s="1">
        <f t="shared" si="6"/>
        <v>0</v>
      </c>
      <c r="B14" s="30">
        <v>755</v>
      </c>
      <c r="C14" s="33" t="s">
        <v>194</v>
      </c>
      <c r="D14" s="32">
        <v>755</v>
      </c>
      <c r="E14" s="31" t="e">
        <f>VLOOKUP($I14,#REF!,2,FALSE)</f>
        <v>#REF!</v>
      </c>
      <c r="F14" s="31" t="e">
        <f>VLOOKUP($E14,'#Location List#'!$Q$3:$T$1122,3,FALSE)</f>
        <v>#REF!</v>
      </c>
      <c r="G14" s="31" t="e">
        <f>VLOOKUP($E14,'#Location List#'!$Q$3:$T$1122,4,FALSE)</f>
        <v>#REF!</v>
      </c>
      <c r="H14" s="105">
        <v>910</v>
      </c>
      <c r="I14" s="33" t="s">
        <v>3547</v>
      </c>
      <c r="J14" s="33" t="s">
        <v>3520</v>
      </c>
      <c r="K14" s="51">
        <f t="shared" si="1"/>
        <v>4</v>
      </c>
      <c r="L14" s="83" t="s">
        <v>3548</v>
      </c>
      <c r="M14" s="51" t="str">
        <f t="shared" si="11"/>
        <v>None</v>
      </c>
      <c r="N14" s="33" t="str">
        <f t="shared" si="7"/>
        <v>NARROGIN</v>
      </c>
      <c r="O14" s="482" t="str">
        <f t="shared" si="12"/>
        <v xml:space="preserve"> </v>
      </c>
      <c r="P14" s="466">
        <f t="shared" si="0"/>
        <v>508</v>
      </c>
      <c r="Q14" s="225" t="s">
        <v>3549</v>
      </c>
      <c r="R14" s="230">
        <v>508</v>
      </c>
      <c r="S14" s="249">
        <v>-34.308498999999998</v>
      </c>
      <c r="T14" s="249">
        <v>118.171559</v>
      </c>
      <c r="U14" s="33" t="str">
        <f t="shared" si="2"/>
        <v>Amelup</v>
      </c>
      <c r="V14" s="33" t="str">
        <f t="shared" si="3"/>
        <v>Gnowangerup</v>
      </c>
      <c r="W14" s="33">
        <v>744</v>
      </c>
      <c r="X14" s="1" t="s">
        <v>685</v>
      </c>
      <c r="Y14" s="2"/>
      <c r="Z14" s="2"/>
      <c r="AA14" s="2"/>
      <c r="AB14" s="51"/>
      <c r="AD14" s="192"/>
      <c r="AE14" s="10" t="s">
        <v>509</v>
      </c>
      <c r="AF14" s="6" t="s">
        <v>509</v>
      </c>
      <c r="AG14" s="176">
        <f>IFERROR(VLOOKUP(AF14,'#Location List#'!$Q$3:$R$1118,2,FALSE), "None")</f>
        <v>1</v>
      </c>
      <c r="AH14" s="269" t="s">
        <v>429</v>
      </c>
      <c r="AI14" s="474">
        <f t="shared" si="8"/>
        <v>1</v>
      </c>
      <c r="AJ14" s="71" t="str">
        <f t="shared" si="9"/>
        <v>Amelup</v>
      </c>
      <c r="AK14" s="73" t="e">
        <f>COUNTIFS(#REF!,R14)</f>
        <v>#REF!</v>
      </c>
      <c r="AL14" s="13" t="str">
        <f t="shared" si="4"/>
        <v>Brookton</v>
      </c>
      <c r="AM14" s="72" t="e">
        <f>COUNTIFS(#REF!,D14)</f>
        <v>#REF!</v>
      </c>
      <c r="AN14" s="73" t="str">
        <f t="shared" si="10"/>
        <v>Wheatbelt</v>
      </c>
      <c r="AQ14" s="334"/>
      <c r="AS14" s="244">
        <v>12</v>
      </c>
      <c r="AT14" s="244">
        <v>-32.25</v>
      </c>
      <c r="AU14" s="244">
        <v>113</v>
      </c>
      <c r="AV14" s="244" t="s">
        <v>4860</v>
      </c>
      <c r="AW14" s="22">
        <v>967</v>
      </c>
      <c r="AX14" s="343">
        <v>236.67776998452874</v>
      </c>
    </row>
    <row r="15" spans="1:50" ht="12" customHeight="1" x14ac:dyDescent="0.25">
      <c r="A15" s="1">
        <f t="shared" si="6"/>
        <v>0</v>
      </c>
      <c r="B15" s="30">
        <v>814</v>
      </c>
      <c r="C15" s="31" t="s">
        <v>3550</v>
      </c>
      <c r="D15" s="32">
        <v>814</v>
      </c>
      <c r="E15" s="31" t="e">
        <f>VLOOKUP($I15,#REF!,2,FALSE)</f>
        <v>#REF!</v>
      </c>
      <c r="F15" s="31" t="e">
        <f>VLOOKUP($E15,'#Location List#'!$Q$3:$T$1122,3,FALSE)</f>
        <v>#REF!</v>
      </c>
      <c r="G15" s="31" t="e">
        <f>VLOOKUP($E15,'#Location List#'!$Q$3:$T$1122,4,FALSE)</f>
        <v>#REF!</v>
      </c>
      <c r="H15" s="105">
        <v>980</v>
      </c>
      <c r="I15" s="33" t="s">
        <v>3551</v>
      </c>
      <c r="J15" s="33" t="s">
        <v>3527</v>
      </c>
      <c r="K15" s="51">
        <f t="shared" si="1"/>
        <v>6</v>
      </c>
      <c r="L15" s="83" t="s">
        <v>3552</v>
      </c>
      <c r="M15" s="51">
        <f t="shared" si="11"/>
        <v>76</v>
      </c>
      <c r="N15" s="33" t="str">
        <f t="shared" si="7"/>
        <v>BROOME</v>
      </c>
      <c r="O15" s="482" t="str">
        <f t="shared" si="12"/>
        <v xml:space="preserve"> </v>
      </c>
      <c r="P15" s="466">
        <f t="shared" si="0"/>
        <v>509</v>
      </c>
      <c r="Q15" s="225" t="s">
        <v>3553</v>
      </c>
      <c r="R15" s="230">
        <v>509</v>
      </c>
      <c r="S15" s="248">
        <v>-31.146989999999899</v>
      </c>
      <c r="T15" s="248">
        <v>117.08995</v>
      </c>
      <c r="U15" s="33" t="str">
        <f t="shared" si="2"/>
        <v>Amery</v>
      </c>
      <c r="V15" s="33" t="str">
        <f t="shared" si="3"/>
        <v>Dowerin</v>
      </c>
      <c r="W15" s="33">
        <v>773</v>
      </c>
      <c r="X15" s="1" t="s">
        <v>685</v>
      </c>
      <c r="Y15" s="2"/>
      <c r="Z15"/>
      <c r="AB15" s="51"/>
      <c r="AD15" s="192"/>
      <c r="AE15" s="10" t="s">
        <v>509</v>
      </c>
      <c r="AF15" s="6" t="s">
        <v>509</v>
      </c>
      <c r="AG15" s="176">
        <f>IFERROR(VLOOKUP(AF15,'#Location List#'!$Q$3:$R$1118,2,FALSE), "None")</f>
        <v>1</v>
      </c>
      <c r="AH15" s="269" t="s">
        <v>510</v>
      </c>
      <c r="AI15" s="474">
        <f t="shared" si="8"/>
        <v>1</v>
      </c>
      <c r="AJ15" s="71" t="str">
        <f t="shared" si="9"/>
        <v>Amery</v>
      </c>
      <c r="AK15" s="73" t="e">
        <f>COUNTIFS(#REF!,R15)</f>
        <v>#REF!</v>
      </c>
      <c r="AL15" s="13" t="str">
        <f t="shared" si="4"/>
        <v>Broome</v>
      </c>
      <c r="AM15" s="72" t="e">
        <f>COUNTIFS(#REF!,D15)</f>
        <v>#REF!</v>
      </c>
      <c r="AN15" s="73" t="str">
        <f t="shared" si="10"/>
        <v>Kimberley</v>
      </c>
      <c r="AQ15" s="334"/>
      <c r="AS15" s="244">
        <v>13</v>
      </c>
      <c r="AT15" s="244">
        <v>-32</v>
      </c>
      <c r="AU15" s="244">
        <v>113</v>
      </c>
      <c r="AV15" s="244" t="s">
        <v>4861</v>
      </c>
      <c r="AW15" s="22">
        <v>1055</v>
      </c>
      <c r="AX15" s="343">
        <v>245.00808846168957</v>
      </c>
    </row>
    <row r="16" spans="1:50" ht="12" customHeight="1" x14ac:dyDescent="0.25">
      <c r="A16" s="1">
        <f t="shared" si="6"/>
        <v>0</v>
      </c>
      <c r="B16" s="30">
        <v>768</v>
      </c>
      <c r="C16" s="31" t="s">
        <v>3554</v>
      </c>
      <c r="D16" s="32">
        <v>768</v>
      </c>
      <c r="E16" s="31" t="e">
        <f>VLOOKUP($I16,#REF!,2,FALSE)</f>
        <v>#REF!</v>
      </c>
      <c r="F16" s="31" t="e">
        <f>VLOOKUP($E16,'#Location List#'!$Q$3:$T$1122,3,FALSE)</f>
        <v>#REF!</v>
      </c>
      <c r="G16" s="31" t="e">
        <f>VLOOKUP($E16,'#Location List#'!$Q$3:$T$1122,4,FALSE)</f>
        <v>#REF!</v>
      </c>
      <c r="H16" s="105">
        <v>1080</v>
      </c>
      <c r="I16" s="33" t="s">
        <v>3555</v>
      </c>
      <c r="J16" s="33" t="s">
        <v>3505</v>
      </c>
      <c r="K16" s="51">
        <f t="shared" si="1"/>
        <v>1</v>
      </c>
      <c r="L16" s="83" t="s">
        <v>3548</v>
      </c>
      <c r="M16" s="51" t="str">
        <f t="shared" si="11"/>
        <v>None</v>
      </c>
      <c r="N16" s="33" t="str">
        <f t="shared" si="7"/>
        <v>NARROGIN</v>
      </c>
      <c r="O16" s="482" t="str">
        <f t="shared" si="12"/>
        <v xml:space="preserve"> </v>
      </c>
      <c r="P16" s="466">
        <f t="shared" si="0"/>
        <v>4</v>
      </c>
      <c r="Q16" s="226" t="s">
        <v>406</v>
      </c>
      <c r="R16" s="231">
        <v>4</v>
      </c>
      <c r="S16" s="248">
        <v>-33.664861999999999</v>
      </c>
      <c r="T16" s="248">
        <v>115.172691</v>
      </c>
      <c r="U16" s="33" t="str">
        <f t="shared" si="2"/>
        <v>Anniebrook</v>
      </c>
      <c r="V16" s="33" t="str">
        <f t="shared" si="3"/>
        <v>Busselton</v>
      </c>
      <c r="W16" s="33">
        <v>715</v>
      </c>
      <c r="X16" s="1" t="s">
        <v>685</v>
      </c>
      <c r="Y16" s="2"/>
      <c r="Z16"/>
      <c r="AB16" s="51"/>
      <c r="AD16" s="192"/>
      <c r="AE16" s="10" t="s">
        <v>509</v>
      </c>
      <c r="AF16" s="6" t="s">
        <v>3556</v>
      </c>
      <c r="AG16" s="176">
        <f>IFERROR(VLOOKUP(AF16,'#Location List#'!$Q$3:$R$1118,2,FALSE), "None")</f>
        <v>15</v>
      </c>
      <c r="AH16" s="269" t="s">
        <v>3557</v>
      </c>
      <c r="AI16" s="474">
        <f t="shared" si="8"/>
        <v>1</v>
      </c>
      <c r="AJ16" s="71" t="str">
        <f t="shared" si="9"/>
        <v>Anniebrook</v>
      </c>
      <c r="AK16" s="73" t="e">
        <f>COUNTIFS(#REF!,R16)</f>
        <v>#REF!</v>
      </c>
      <c r="AL16" s="13" t="str">
        <f t="shared" si="4"/>
        <v>Broomehill-Tambellup</v>
      </c>
      <c r="AM16" s="72" t="e">
        <f>COUNTIFS(#REF!,D16)</f>
        <v>#REF!</v>
      </c>
      <c r="AN16" s="73" t="str">
        <f t="shared" si="10"/>
        <v>Great Southern</v>
      </c>
      <c r="AQ16" s="334"/>
      <c r="AS16" s="244">
        <v>14</v>
      </c>
      <c r="AT16" s="244">
        <v>-31.75</v>
      </c>
      <c r="AU16" s="244">
        <v>113</v>
      </c>
      <c r="AV16" s="244" t="s">
        <v>4862</v>
      </c>
      <c r="AW16" s="22">
        <v>1130</v>
      </c>
      <c r="AX16" s="343">
        <v>232.7024760454039</v>
      </c>
    </row>
    <row r="17" spans="1:50" ht="12" customHeight="1" x14ac:dyDescent="0.25">
      <c r="A17" s="1">
        <f t="shared" si="6"/>
        <v>0</v>
      </c>
      <c r="B17" s="30">
        <v>722</v>
      </c>
      <c r="C17" s="31" t="s">
        <v>3558</v>
      </c>
      <c r="D17" s="32">
        <v>722</v>
      </c>
      <c r="E17" s="31" t="e">
        <f>VLOOKUP($I17,#REF!,2,FALSE)</f>
        <v>#REF!</v>
      </c>
      <c r="F17" s="31" t="e">
        <f>VLOOKUP($E17,'#Location List#'!$Q$3:$T$1122,3,FALSE)</f>
        <v>#REF!</v>
      </c>
      <c r="G17" s="31" t="e">
        <f>VLOOKUP($E17,'#Location List#'!$Q$3:$T$1122,4,FALSE)</f>
        <v>#REF!</v>
      </c>
      <c r="H17" s="105">
        <v>1120</v>
      </c>
      <c r="I17" s="33" t="s">
        <v>3559</v>
      </c>
      <c r="J17" s="33" t="s">
        <v>3520</v>
      </c>
      <c r="K17" s="51">
        <f t="shared" si="1"/>
        <v>4</v>
      </c>
      <c r="L17" s="83" t="s">
        <v>3532</v>
      </c>
      <c r="M17" s="51">
        <f t="shared" si="11"/>
        <v>95</v>
      </c>
      <c r="N17" s="33" t="str">
        <f t="shared" si="7"/>
        <v>MERREDIN</v>
      </c>
      <c r="O17" s="482" t="str">
        <f t="shared" si="12"/>
        <v xml:space="preserve"> </v>
      </c>
      <c r="P17" s="466">
        <f t="shared" si="0"/>
        <v>510</v>
      </c>
      <c r="Q17" s="225" t="s">
        <v>3560</v>
      </c>
      <c r="R17" s="230">
        <v>510</v>
      </c>
      <c r="S17" s="249">
        <v>-32.028469999999899</v>
      </c>
      <c r="T17" s="249">
        <v>118.09506</v>
      </c>
      <c r="U17" s="33" t="str">
        <f t="shared" si="2"/>
        <v>Ardath</v>
      </c>
      <c r="V17" s="33" t="str">
        <f t="shared" si="3"/>
        <v>Bruce Rock</v>
      </c>
      <c r="W17" s="33">
        <v>722</v>
      </c>
      <c r="X17" s="1" t="s">
        <v>685</v>
      </c>
      <c r="Y17" s="2"/>
      <c r="Z17"/>
      <c r="AB17" s="51"/>
      <c r="AD17" s="192"/>
      <c r="AE17" s="10" t="s">
        <v>509</v>
      </c>
      <c r="AF17" s="6" t="s">
        <v>3561</v>
      </c>
      <c r="AG17" s="176">
        <f>IFERROR(VLOOKUP(AF17,'#Location List#'!$Q$3:$R$1118,2,FALSE), "None")</f>
        <v>21</v>
      </c>
      <c r="AH17" s="269" t="s">
        <v>755</v>
      </c>
      <c r="AI17" s="474">
        <f t="shared" si="8"/>
        <v>1</v>
      </c>
      <c r="AJ17" s="71" t="str">
        <f t="shared" si="9"/>
        <v>Ardath</v>
      </c>
      <c r="AK17" s="73" t="e">
        <f>COUNTIFS(#REF!,R17)</f>
        <v>#REF!</v>
      </c>
      <c r="AL17" s="13" t="str">
        <f t="shared" si="4"/>
        <v>Bruce Rock</v>
      </c>
      <c r="AM17" s="72" t="e">
        <f>COUNTIFS(#REF!,D17)</f>
        <v>#REF!</v>
      </c>
      <c r="AN17" s="73" t="str">
        <f t="shared" si="10"/>
        <v>Wheatbelt</v>
      </c>
      <c r="AQ17" s="334"/>
      <c r="AS17" s="244">
        <v>15</v>
      </c>
      <c r="AT17" s="244">
        <v>-31.5</v>
      </c>
      <c r="AU17" s="244">
        <v>113</v>
      </c>
      <c r="AV17" s="244" t="s">
        <v>4863</v>
      </c>
      <c r="AW17" s="22">
        <v>1130</v>
      </c>
      <c r="AX17" s="343">
        <v>222.0341713084085</v>
      </c>
    </row>
    <row r="18" spans="1:50" ht="12" customHeight="1" x14ac:dyDescent="0.25">
      <c r="A18" s="1">
        <f t="shared" si="6"/>
        <v>0</v>
      </c>
      <c r="B18" s="30">
        <v>750</v>
      </c>
      <c r="C18" s="31" t="s">
        <v>1121</v>
      </c>
      <c r="D18" s="32">
        <v>750</v>
      </c>
      <c r="E18" s="31" t="e">
        <f>VLOOKUP($I18,#REF!,2,FALSE)</f>
        <v>#REF!</v>
      </c>
      <c r="F18" s="31" t="e">
        <f>VLOOKUP($E18,'#Location List#'!$Q$3:$T$1122,3,FALSE)</f>
        <v>#REF!</v>
      </c>
      <c r="G18" s="31" t="e">
        <f>VLOOKUP($E18,'#Location List#'!$Q$3:$T$1122,4,FALSE)</f>
        <v>#REF!</v>
      </c>
      <c r="H18" s="105">
        <v>1190</v>
      </c>
      <c r="I18" s="33" t="s">
        <v>3562</v>
      </c>
      <c r="J18" s="33" t="s">
        <v>3516</v>
      </c>
      <c r="K18" s="51">
        <f t="shared" si="1"/>
        <v>3</v>
      </c>
      <c r="L18" s="83" t="s">
        <v>3563</v>
      </c>
      <c r="M18" s="51">
        <f t="shared" si="11"/>
        <v>75</v>
      </c>
      <c r="N18" s="33" t="str">
        <f t="shared" si="7"/>
        <v>COLLIE</v>
      </c>
      <c r="O18" s="482" t="str">
        <f t="shared" si="12"/>
        <v xml:space="preserve"> </v>
      </c>
      <c r="P18" s="466">
        <f t="shared" si="0"/>
        <v>5</v>
      </c>
      <c r="Q18" s="226" t="s">
        <v>3564</v>
      </c>
      <c r="R18" s="231">
        <v>5</v>
      </c>
      <c r="S18" s="248">
        <v>-32.027006</v>
      </c>
      <c r="T18" s="248">
        <v>115.835762</v>
      </c>
      <c r="U18" s="33" t="str">
        <f t="shared" si="2"/>
        <v>Ardross</v>
      </c>
      <c r="V18" s="33" t="str">
        <f t="shared" si="3"/>
        <v>Melville</v>
      </c>
      <c r="W18" s="33">
        <v>802</v>
      </c>
      <c r="X18" s="1" t="s">
        <v>685</v>
      </c>
      <c r="Y18" s="2"/>
      <c r="Z18"/>
      <c r="AB18" s="51"/>
      <c r="AD18" s="192"/>
      <c r="AE18" s="10" t="s">
        <v>509</v>
      </c>
      <c r="AF18" s="6" t="s">
        <v>432</v>
      </c>
      <c r="AG18" s="176">
        <f>IFERROR(VLOOKUP(AF18,'#Location List#'!$Q$3:$R$1118,2,FALSE), "None")</f>
        <v>73</v>
      </c>
      <c r="AH18" s="269" t="s">
        <v>766</v>
      </c>
      <c r="AI18" s="474">
        <f t="shared" si="8"/>
        <v>1</v>
      </c>
      <c r="AJ18" s="71" t="str">
        <f t="shared" si="9"/>
        <v>Ardross</v>
      </c>
      <c r="AK18" s="73" t="e">
        <f>COUNTIFS(#REF!,R18)</f>
        <v>#REF!</v>
      </c>
      <c r="AL18" s="13" t="str">
        <f t="shared" si="4"/>
        <v>Bunbury</v>
      </c>
      <c r="AM18" s="72" t="e">
        <f>COUNTIFS(#REF!,D18)</f>
        <v>#REF!</v>
      </c>
      <c r="AN18" s="73" t="str">
        <f t="shared" si="10"/>
        <v>South West</v>
      </c>
      <c r="AQ18" s="334"/>
      <c r="AS18" s="244">
        <v>16</v>
      </c>
      <c r="AT18" s="244">
        <v>-31.25</v>
      </c>
      <c r="AU18" s="244">
        <v>113</v>
      </c>
      <c r="AV18" s="244" t="s">
        <v>4864</v>
      </c>
      <c r="AW18" s="22">
        <v>1130</v>
      </c>
      <c r="AX18" s="343">
        <v>214.4591730443683</v>
      </c>
    </row>
    <row r="19" spans="1:50" ht="12" customHeight="1" x14ac:dyDescent="0.25">
      <c r="A19" s="1">
        <f t="shared" si="6"/>
        <v>0</v>
      </c>
      <c r="B19" s="30">
        <v>715</v>
      </c>
      <c r="C19" s="31" t="s">
        <v>1124</v>
      </c>
      <c r="D19" s="32">
        <v>715</v>
      </c>
      <c r="E19" s="31" t="e">
        <f>VLOOKUP($I19,#REF!,2,FALSE)</f>
        <v>#REF!</v>
      </c>
      <c r="F19" s="31" t="e">
        <f>VLOOKUP($E19,'#Location List#'!$Q$3:$T$1122,3,FALSE)</f>
        <v>#REF!</v>
      </c>
      <c r="G19" s="31" t="e">
        <f>VLOOKUP($E19,'#Location List#'!$Q$3:$T$1122,4,FALSE)</f>
        <v>#REF!</v>
      </c>
      <c r="H19" s="105">
        <v>1260</v>
      </c>
      <c r="I19" s="31" t="s">
        <v>3565</v>
      </c>
      <c r="J19" s="33" t="s">
        <v>3516</v>
      </c>
      <c r="K19" s="51">
        <f t="shared" si="1"/>
        <v>3</v>
      </c>
      <c r="L19" s="83" t="s">
        <v>3519</v>
      </c>
      <c r="M19" s="51">
        <f t="shared" si="11"/>
        <v>5</v>
      </c>
      <c r="N19" s="33" t="str">
        <f t="shared" si="7"/>
        <v>BUSSELTON</v>
      </c>
      <c r="O19" s="482" t="str">
        <f t="shared" si="12"/>
        <v xml:space="preserve"> </v>
      </c>
      <c r="P19" s="466">
        <f t="shared" si="0"/>
        <v>511</v>
      </c>
      <c r="Q19" s="225" t="s">
        <v>3566</v>
      </c>
      <c r="R19" s="230">
        <v>511</v>
      </c>
      <c r="S19" s="249">
        <v>-33.538356</v>
      </c>
      <c r="T19" s="249">
        <v>115.761529</v>
      </c>
      <c r="U19" s="33" t="str">
        <f t="shared" si="2"/>
        <v>Argyle</v>
      </c>
      <c r="V19" s="33" t="str">
        <f t="shared" si="3"/>
        <v>Donnybrook-Balingup</v>
      </c>
      <c r="W19" s="33">
        <v>763</v>
      </c>
      <c r="X19" s="1" t="s">
        <v>685</v>
      </c>
      <c r="Y19" s="2"/>
      <c r="Z19"/>
      <c r="AB19" s="51"/>
      <c r="AD19" s="192"/>
      <c r="AE19" s="10" t="s">
        <v>509</v>
      </c>
      <c r="AF19" s="6" t="s">
        <v>427</v>
      </c>
      <c r="AG19" s="176">
        <f>IFERROR(VLOOKUP(AF19,'#Location List#'!$Q$3:$R$1118,2,FALSE), "None")</f>
        <v>85</v>
      </c>
      <c r="AH19" s="269" t="s">
        <v>427</v>
      </c>
      <c r="AI19" s="474">
        <f t="shared" si="8"/>
        <v>1</v>
      </c>
      <c r="AJ19" s="71" t="str">
        <f t="shared" si="9"/>
        <v>Argyle</v>
      </c>
      <c r="AK19" s="73" t="e">
        <f>COUNTIFS(#REF!,R19)</f>
        <v>#REF!</v>
      </c>
      <c r="AL19" s="13" t="str">
        <f t="shared" si="4"/>
        <v>Busselton</v>
      </c>
      <c r="AM19" s="72" t="e">
        <f>COUNTIFS(#REF!,D19)</f>
        <v>#REF!</v>
      </c>
      <c r="AN19" s="73" t="str">
        <f t="shared" si="10"/>
        <v>South West</v>
      </c>
      <c r="AQ19" s="334"/>
      <c r="AS19" s="244">
        <v>17</v>
      </c>
      <c r="AT19" s="244">
        <v>-31</v>
      </c>
      <c r="AU19" s="244">
        <v>113</v>
      </c>
      <c r="AV19" s="244" t="s">
        <v>4865</v>
      </c>
      <c r="AW19" s="22">
        <v>616</v>
      </c>
      <c r="AX19" s="343">
        <v>205.81540412426054</v>
      </c>
    </row>
    <row r="20" spans="1:50" s="202" customFormat="1" ht="13.5" customHeight="1" thickBot="1" x14ac:dyDescent="0.3">
      <c r="A20" s="193">
        <f t="shared" si="6"/>
        <v>0</v>
      </c>
      <c r="B20" s="194">
        <v>851</v>
      </c>
      <c r="C20" s="39" t="s">
        <v>3567</v>
      </c>
      <c r="D20" s="37">
        <v>851</v>
      </c>
      <c r="E20" s="31" t="e">
        <f>VLOOKUP($I20,#REF!,2,FALSE)</f>
        <v>#REF!</v>
      </c>
      <c r="F20" s="31" t="e">
        <f>VLOOKUP($E20,'#Location List#'!$Q$3:$T$1122,3,FALSE)</f>
        <v>#REF!</v>
      </c>
      <c r="G20" s="31" t="e">
        <f>VLOOKUP($E20,'#Location List#'!$Q$3:$T$1122,4,FALSE)</f>
        <v>#REF!</v>
      </c>
      <c r="H20" s="106">
        <v>1310</v>
      </c>
      <c r="I20" s="86" t="s">
        <v>3568</v>
      </c>
      <c r="J20" s="86" t="s">
        <v>1194</v>
      </c>
      <c r="K20" s="195">
        <f t="shared" si="1"/>
        <v>2</v>
      </c>
      <c r="L20" s="196" t="s">
        <v>3509</v>
      </c>
      <c r="M20" s="51">
        <f t="shared" si="11"/>
        <v>74</v>
      </c>
      <c r="N20" s="33" t="str">
        <f t="shared" si="7"/>
        <v>WANNEROO</v>
      </c>
      <c r="O20" s="482" t="str">
        <f t="shared" si="12"/>
        <v xml:space="preserve"> </v>
      </c>
      <c r="P20" s="466">
        <f t="shared" si="0"/>
        <v>6</v>
      </c>
      <c r="Q20" s="227" t="s">
        <v>1101</v>
      </c>
      <c r="R20" s="232">
        <v>6</v>
      </c>
      <c r="S20" s="250">
        <v>-32.1542099999999</v>
      </c>
      <c r="T20" s="250">
        <v>116.00975</v>
      </c>
      <c r="U20" s="33" t="str">
        <f t="shared" si="2"/>
        <v>Armadale</v>
      </c>
      <c r="V20" s="86" t="str">
        <f t="shared" si="3"/>
        <v>Armadale</v>
      </c>
      <c r="W20" s="86">
        <v>723</v>
      </c>
      <c r="X20" s="193" t="s">
        <v>685</v>
      </c>
      <c r="Y20" s="197" t="s">
        <v>44</v>
      </c>
      <c r="Z20" s="198"/>
      <c r="AA20" s="199"/>
      <c r="AB20" s="199"/>
      <c r="AC20" s="199"/>
      <c r="AD20" s="199"/>
      <c r="AE20" s="200" t="s">
        <v>509</v>
      </c>
      <c r="AF20" s="201" t="s">
        <v>757</v>
      </c>
      <c r="AG20" s="176">
        <f>IFERROR(VLOOKUP(AF20,'#Location List#'!$Q$3:$R$1118,2,FALSE), "None")</f>
        <v>100</v>
      </c>
      <c r="AH20" s="335" t="s">
        <v>3569</v>
      </c>
      <c r="AI20" s="475">
        <f t="shared" si="8"/>
        <v>1</v>
      </c>
      <c r="AJ20" s="71" t="str">
        <f t="shared" si="9"/>
        <v>Armadale</v>
      </c>
      <c r="AK20" s="73" t="e">
        <f>COUNTIFS(#REF!,R20)</f>
        <v>#REF!</v>
      </c>
      <c r="AL20" s="13" t="str">
        <f t="shared" si="4"/>
        <v>Cambridge</v>
      </c>
      <c r="AM20" s="72" t="e">
        <f>COUNTIFS(#REF!,D20)</f>
        <v>#REF!</v>
      </c>
      <c r="AN20" s="73" t="str">
        <f t="shared" si="10"/>
        <v>Perth</v>
      </c>
      <c r="AQ20" s="336"/>
      <c r="AS20" s="244">
        <v>18</v>
      </c>
      <c r="AT20" s="244">
        <v>-30.75</v>
      </c>
      <c r="AU20" s="244">
        <v>113</v>
      </c>
      <c r="AV20" s="244" t="s">
        <v>4866</v>
      </c>
      <c r="AW20" s="22">
        <v>616</v>
      </c>
      <c r="AX20" s="343">
        <v>200.33714772976396</v>
      </c>
    </row>
    <row r="21" spans="1:50" ht="12" customHeight="1" thickBot="1" x14ac:dyDescent="0.3">
      <c r="A21" s="1">
        <f t="shared" si="6"/>
        <v>0</v>
      </c>
      <c r="B21" s="30">
        <v>737</v>
      </c>
      <c r="C21" s="31" t="s">
        <v>3570</v>
      </c>
      <c r="D21" s="32">
        <v>737</v>
      </c>
      <c r="E21" s="31" t="e">
        <f>VLOOKUP($I21,#REF!,2,FALSE)</f>
        <v>#REF!</v>
      </c>
      <c r="F21" s="31" t="e">
        <f>VLOOKUP($E21,'#Location List#'!$Q$3:$T$1122,3,FALSE)</f>
        <v>#REF!</v>
      </c>
      <c r="G21" s="31" t="e">
        <f>VLOOKUP($E21,'#Location List#'!$Q$3:$T$1122,4,FALSE)</f>
        <v>#REF!</v>
      </c>
      <c r="H21" s="105">
        <v>1330</v>
      </c>
      <c r="I21" s="33" t="s">
        <v>3571</v>
      </c>
      <c r="J21" s="33" t="s">
        <v>1194</v>
      </c>
      <c r="K21" s="51">
        <f t="shared" si="1"/>
        <v>2</v>
      </c>
      <c r="L21" s="83" t="s">
        <v>3509</v>
      </c>
      <c r="M21" s="51">
        <f t="shared" si="11"/>
        <v>74</v>
      </c>
      <c r="N21" s="33" t="str">
        <f t="shared" si="7"/>
        <v>WANNEROO</v>
      </c>
      <c r="O21" s="482" t="str">
        <f t="shared" si="12"/>
        <v xml:space="preserve"> </v>
      </c>
      <c r="P21" s="466">
        <f t="shared" si="0"/>
        <v>512</v>
      </c>
      <c r="Q21" s="225" t="s">
        <v>3572</v>
      </c>
      <c r="R21" s="230">
        <v>512</v>
      </c>
      <c r="S21" s="249">
        <v>-29.444189999999899</v>
      </c>
      <c r="T21" s="249">
        <v>115.62308</v>
      </c>
      <c r="U21" s="33" t="str">
        <f t="shared" si="2"/>
        <v>Arrino</v>
      </c>
      <c r="V21" s="33" t="str">
        <f t="shared" si="3"/>
        <v>Three Springs</v>
      </c>
      <c r="W21" s="33">
        <v>793</v>
      </c>
      <c r="X21" s="1" t="s">
        <v>685</v>
      </c>
      <c r="Y21" s="102" t="s">
        <v>3573</v>
      </c>
      <c r="Z21" s="103" t="s">
        <v>44</v>
      </c>
      <c r="AA21" s="104" t="s">
        <v>3573</v>
      </c>
      <c r="AB21" s="203"/>
      <c r="AC21" s="204" t="s">
        <v>3574</v>
      </c>
      <c r="AD21" s="53"/>
      <c r="AE21" s="10" t="s">
        <v>509</v>
      </c>
      <c r="AF21" s="6" t="s">
        <v>757</v>
      </c>
      <c r="AG21" s="176">
        <f>IFERROR(VLOOKUP(AF21,'#Location List#'!$Q$3:$R$1118,2,FALSE), "None")</f>
        <v>100</v>
      </c>
      <c r="AH21" s="269" t="s">
        <v>930</v>
      </c>
      <c r="AI21" s="474">
        <f t="shared" si="8"/>
        <v>1</v>
      </c>
      <c r="AJ21" s="71" t="str">
        <f t="shared" si="9"/>
        <v>Arrino</v>
      </c>
      <c r="AK21" s="73" t="e">
        <f>COUNTIFS(#REF!,R21)</f>
        <v>#REF!</v>
      </c>
      <c r="AL21" s="13" t="str">
        <f t="shared" si="4"/>
        <v>Canning</v>
      </c>
      <c r="AM21" s="72" t="e">
        <f>COUNTIFS(#REF!,D21)</f>
        <v>#REF!</v>
      </c>
      <c r="AN21" s="73" t="str">
        <f t="shared" si="10"/>
        <v>Perth</v>
      </c>
      <c r="AQ21" s="334"/>
      <c r="AS21" s="244">
        <v>19</v>
      </c>
      <c r="AT21" s="244">
        <v>-30.5</v>
      </c>
      <c r="AU21" s="244">
        <v>113</v>
      </c>
      <c r="AV21" s="244" t="s">
        <v>4867</v>
      </c>
      <c r="AW21" s="22">
        <v>157</v>
      </c>
      <c r="AX21" s="343">
        <v>195.90508660845219</v>
      </c>
    </row>
    <row r="22" spans="1:50" ht="12" customHeight="1" x14ac:dyDescent="0.25">
      <c r="A22" s="1">
        <f t="shared" si="6"/>
        <v>0</v>
      </c>
      <c r="B22" s="30">
        <v>746</v>
      </c>
      <c r="C22" s="33" t="s">
        <v>336</v>
      </c>
      <c r="D22" s="37">
        <v>746</v>
      </c>
      <c r="E22" s="31" t="e">
        <f>VLOOKUP($I22,#REF!,2,FALSE)</f>
        <v>#REF!</v>
      </c>
      <c r="F22" s="31" t="e">
        <f>VLOOKUP($E22,'#Location List#'!$Q$3:$T$1122,3,FALSE)</f>
        <v>#REF!</v>
      </c>
      <c r="G22" s="31" t="e">
        <f>VLOOKUP($E22,'#Location List#'!$Q$3:$T$1122,4,FALSE)</f>
        <v>#REF!</v>
      </c>
      <c r="H22" s="105">
        <v>1400</v>
      </c>
      <c r="I22" s="33" t="s">
        <v>3575</v>
      </c>
      <c r="J22" s="33" t="s">
        <v>3516</v>
      </c>
      <c r="K22" s="51">
        <f t="shared" si="1"/>
        <v>3</v>
      </c>
      <c r="L22" s="83" t="s">
        <v>3563</v>
      </c>
      <c r="M22" s="51">
        <f t="shared" si="11"/>
        <v>75</v>
      </c>
      <c r="N22" s="33" t="str">
        <f t="shared" si="7"/>
        <v>COLLIE</v>
      </c>
      <c r="O22" s="482" t="str">
        <f t="shared" si="12"/>
        <v xml:space="preserve"> </v>
      </c>
      <c r="P22" s="466">
        <f t="shared" si="0"/>
        <v>7</v>
      </c>
      <c r="Q22" s="226" t="s">
        <v>82</v>
      </c>
      <c r="R22" s="231">
        <v>7</v>
      </c>
      <c r="S22" s="248">
        <v>-29.566441999999999</v>
      </c>
      <c r="T22" s="248">
        <v>115.032008</v>
      </c>
      <c r="U22" s="33" t="str">
        <f t="shared" si="2"/>
        <v>Arrowsmith</v>
      </c>
      <c r="V22" s="33" t="str">
        <f t="shared" si="3"/>
        <v>Irwin</v>
      </c>
      <c r="W22" s="33">
        <v>738</v>
      </c>
      <c r="X22" s="1" t="s">
        <v>685</v>
      </c>
      <c r="Y22" s="3">
        <v>14</v>
      </c>
      <c r="Z22" t="s">
        <v>3576</v>
      </c>
      <c r="AA22" s="3">
        <v>14</v>
      </c>
      <c r="AC22" t="s">
        <v>3576</v>
      </c>
      <c r="AD22" s="53"/>
      <c r="AE22" s="10" t="s">
        <v>509</v>
      </c>
      <c r="AF22" s="6" t="s">
        <v>3577</v>
      </c>
      <c r="AG22" s="176">
        <f>IFERROR(VLOOKUP(AF22,'#Location List#'!$Q$3:$R$1118,2,FALSE), "None")</f>
        <v>125</v>
      </c>
      <c r="AH22" s="269" t="s">
        <v>353</v>
      </c>
      <c r="AI22" s="474">
        <f t="shared" si="8"/>
        <v>1</v>
      </c>
      <c r="AJ22" s="71" t="str">
        <f t="shared" si="9"/>
        <v>Arrowsmith</v>
      </c>
      <c r="AK22" s="73" t="e">
        <f>COUNTIFS(#REF!,R22)</f>
        <v>#REF!</v>
      </c>
      <c r="AL22" s="13" t="str">
        <f t="shared" si="4"/>
        <v>Capel</v>
      </c>
      <c r="AM22" s="72" t="e">
        <f>COUNTIFS(#REF!,D22)</f>
        <v>#REF!</v>
      </c>
      <c r="AN22" s="73" t="str">
        <f t="shared" si="10"/>
        <v>South West</v>
      </c>
      <c r="AQ22" s="334"/>
      <c r="AS22" s="244">
        <v>20</v>
      </c>
      <c r="AT22" s="244">
        <v>-30.25</v>
      </c>
      <c r="AU22" s="244">
        <v>113</v>
      </c>
      <c r="AV22" s="244" t="s">
        <v>4868</v>
      </c>
      <c r="AW22" s="22">
        <v>778</v>
      </c>
      <c r="AX22" s="343">
        <v>186.5988193918997</v>
      </c>
    </row>
    <row r="23" spans="1:50" ht="12" customHeight="1" x14ac:dyDescent="0.25">
      <c r="A23" s="1">
        <f t="shared" si="6"/>
        <v>0</v>
      </c>
      <c r="B23" s="30">
        <v>739</v>
      </c>
      <c r="C23" s="31" t="s">
        <v>3578</v>
      </c>
      <c r="D23" s="32">
        <v>739</v>
      </c>
      <c r="E23" s="31" t="e">
        <f>VLOOKUP($I23,#REF!,2,FALSE)</f>
        <v>#REF!</v>
      </c>
      <c r="F23" s="31" t="e">
        <f>VLOOKUP($E23,'#Location List#'!$Q$3:$T$1122,3,FALSE)</f>
        <v>#REF!</v>
      </c>
      <c r="G23" s="31" t="e">
        <f>VLOOKUP($E23,'#Location List#'!$Q$3:$T$1122,4,FALSE)</f>
        <v>#REF!</v>
      </c>
      <c r="H23" s="106">
        <v>1470</v>
      </c>
      <c r="I23" s="31" t="s">
        <v>3579</v>
      </c>
      <c r="J23" s="33" t="s">
        <v>3530</v>
      </c>
      <c r="K23" s="51">
        <f t="shared" si="1"/>
        <v>7</v>
      </c>
      <c r="L23" s="83" t="s">
        <v>3580</v>
      </c>
      <c r="M23" s="51">
        <f t="shared" si="11"/>
        <v>20</v>
      </c>
      <c r="N23" s="33" t="str">
        <f t="shared" si="7"/>
        <v>JURIEN BAY</v>
      </c>
      <c r="O23" s="482" t="str">
        <f t="shared" si="12"/>
        <v xml:space="preserve"> </v>
      </c>
      <c r="P23" s="466">
        <f t="shared" si="0"/>
        <v>8</v>
      </c>
      <c r="Q23" s="226" t="s">
        <v>3581</v>
      </c>
      <c r="R23" s="231">
        <v>8</v>
      </c>
      <c r="S23" s="249">
        <v>-33.341293</v>
      </c>
      <c r="T23" s="249">
        <v>117.02931</v>
      </c>
      <c r="U23" s="33" t="str">
        <f t="shared" si="2"/>
        <v>Arthur River</v>
      </c>
      <c r="V23" s="33" t="str">
        <f t="shared" si="3"/>
        <v>West Arthur</v>
      </c>
      <c r="W23" s="33">
        <v>841</v>
      </c>
      <c r="X23" s="1" t="s">
        <v>685</v>
      </c>
      <c r="Y23" s="3">
        <v>66</v>
      </c>
      <c r="Z23" t="s">
        <v>3582</v>
      </c>
      <c r="AA23" s="3">
        <v>66</v>
      </c>
      <c r="AC23" t="s">
        <v>3583</v>
      </c>
      <c r="AD23" s="53"/>
      <c r="AE23" s="10" t="s">
        <v>509</v>
      </c>
      <c r="AF23" s="6" t="s">
        <v>3577</v>
      </c>
      <c r="AG23" s="176">
        <f>IFERROR(VLOOKUP(AF23,'#Location List#'!$Q$3:$R$1118,2,FALSE), "None")</f>
        <v>125</v>
      </c>
      <c r="AH23" s="269" t="s">
        <v>849</v>
      </c>
      <c r="AI23" s="474">
        <f t="shared" si="8"/>
        <v>1</v>
      </c>
      <c r="AJ23" s="71" t="str">
        <f t="shared" si="9"/>
        <v>Arthur River</v>
      </c>
      <c r="AK23" s="73" t="e">
        <f>COUNTIFS(#REF!,R23)</f>
        <v>#REF!</v>
      </c>
      <c r="AL23" s="13" t="str">
        <f t="shared" si="4"/>
        <v>Carnamah</v>
      </c>
      <c r="AM23" s="72" t="e">
        <f>COUNTIFS(#REF!,D23)</f>
        <v>#REF!</v>
      </c>
      <c r="AN23" s="73" t="str">
        <f t="shared" si="10"/>
        <v>Mid West</v>
      </c>
      <c r="AQ23" s="334"/>
      <c r="AS23" s="244">
        <v>21</v>
      </c>
      <c r="AT23" s="244">
        <v>-30</v>
      </c>
      <c r="AU23" s="244">
        <v>113</v>
      </c>
      <c r="AV23" s="244" t="s">
        <v>4869</v>
      </c>
      <c r="AW23" s="22">
        <v>778</v>
      </c>
      <c r="AX23" s="343">
        <v>161.63837489994003</v>
      </c>
    </row>
    <row r="24" spans="1:50" ht="12" customHeight="1" x14ac:dyDescent="0.25">
      <c r="A24" s="1">
        <f t="shared" si="6"/>
        <v>0</v>
      </c>
      <c r="B24" s="30">
        <v>686</v>
      </c>
      <c r="C24" s="31" t="s">
        <v>3584</v>
      </c>
      <c r="D24" s="32">
        <v>686</v>
      </c>
      <c r="E24" s="31" t="e">
        <f>VLOOKUP($I24,#REF!,2,FALSE)</f>
        <v>#REF!</v>
      </c>
      <c r="F24" s="31" t="e">
        <f>VLOOKUP($E24,'#Location List#'!$Q$3:$T$1122,3,FALSE)</f>
        <v>#REF!</v>
      </c>
      <c r="G24" s="31" t="e">
        <f>VLOOKUP($E24,'#Location List#'!$Q$3:$T$1122,4,FALSE)</f>
        <v>#REF!</v>
      </c>
      <c r="H24" s="105">
        <v>1540</v>
      </c>
      <c r="I24" s="31" t="s">
        <v>3585</v>
      </c>
      <c r="J24" s="33" t="s">
        <v>3534</v>
      </c>
      <c r="K24" s="51">
        <f t="shared" si="1"/>
        <v>8</v>
      </c>
      <c r="L24" s="83" t="s">
        <v>3586</v>
      </c>
      <c r="M24" s="51">
        <f t="shared" si="11"/>
        <v>73</v>
      </c>
      <c r="N24" s="33" t="str">
        <f t="shared" si="7"/>
        <v>DENHAM</v>
      </c>
      <c r="O24" s="482" t="str">
        <f t="shared" si="12"/>
        <v xml:space="preserve"> </v>
      </c>
      <c r="P24" s="466">
        <f t="shared" si="0"/>
        <v>1208</v>
      </c>
      <c r="Q24" s="225" t="s">
        <v>3587</v>
      </c>
      <c r="R24" s="233">
        <v>1208</v>
      </c>
      <c r="S24" s="249">
        <v>-32.203490000000002</v>
      </c>
      <c r="T24" s="249">
        <v>116.14812999999999</v>
      </c>
      <c r="U24" s="33" t="str">
        <f t="shared" si="2"/>
        <v>Ashendon</v>
      </c>
      <c r="V24" s="33" t="str">
        <f t="shared" si="3"/>
        <v>Armadale</v>
      </c>
      <c r="W24" s="36">
        <v>723</v>
      </c>
      <c r="X24" s="1" t="s">
        <v>685</v>
      </c>
      <c r="Y24" s="3">
        <v>76</v>
      </c>
      <c r="Z24" t="s">
        <v>3552</v>
      </c>
      <c r="AA24" s="3">
        <v>76</v>
      </c>
      <c r="AB24" s="38"/>
      <c r="AC24" t="s">
        <v>3588</v>
      </c>
      <c r="AD24" s="53"/>
      <c r="AE24" s="10" t="s">
        <v>509</v>
      </c>
      <c r="AF24" s="6" t="s">
        <v>3577</v>
      </c>
      <c r="AG24" s="176">
        <f>IFERROR(VLOOKUP(AF24,'#Location List#'!$Q$3:$R$1118,2,FALSE), "None")</f>
        <v>125</v>
      </c>
      <c r="AH24" s="269" t="s">
        <v>354</v>
      </c>
      <c r="AI24" s="474">
        <f t="shared" si="8"/>
        <v>1</v>
      </c>
      <c r="AJ24" s="71" t="str">
        <f t="shared" si="9"/>
        <v>Ashendon</v>
      </c>
      <c r="AK24" s="73" t="e">
        <f>COUNTIFS(#REF!,R24)</f>
        <v>#REF!</v>
      </c>
      <c r="AL24" s="13" t="str">
        <f t="shared" si="4"/>
        <v>Carnarvon</v>
      </c>
      <c r="AM24" s="72" t="e">
        <f>COUNTIFS(#REF!,D24)</f>
        <v>#REF!</v>
      </c>
      <c r="AN24" s="73" t="str">
        <f t="shared" si="10"/>
        <v>Gascoyne</v>
      </c>
      <c r="AQ24" s="334"/>
      <c r="AS24" s="244">
        <v>22</v>
      </c>
      <c r="AT24" s="244">
        <v>-29.75</v>
      </c>
      <c r="AU24" s="244">
        <v>113</v>
      </c>
      <c r="AV24" s="244" t="s">
        <v>4870</v>
      </c>
      <c r="AW24" s="22">
        <v>778</v>
      </c>
      <c r="AX24" s="343">
        <v>137.76837544795322</v>
      </c>
    </row>
    <row r="25" spans="1:50" ht="12" customHeight="1" x14ac:dyDescent="0.25">
      <c r="A25" s="1">
        <f t="shared" si="6"/>
        <v>0</v>
      </c>
      <c r="B25" s="30">
        <v>767</v>
      </c>
      <c r="C25" s="33" t="s">
        <v>1291</v>
      </c>
      <c r="D25" s="32">
        <v>767</v>
      </c>
      <c r="E25" s="31" t="e">
        <f>VLOOKUP($I25,#REF!,2,FALSE)</f>
        <v>#REF!</v>
      </c>
      <c r="F25" s="31" t="e">
        <f>VLOOKUP($E25,'#Location List#'!$Q$3:$T$1122,3,FALSE)</f>
        <v>#REF!</v>
      </c>
      <c r="G25" s="31" t="e">
        <f>VLOOKUP($E25,'#Location List#'!$Q$3:$T$1122,4,FALSE)</f>
        <v>#REF!</v>
      </c>
      <c r="H25" s="105">
        <v>1610</v>
      </c>
      <c r="I25" s="33" t="s">
        <v>3589</v>
      </c>
      <c r="J25" s="38" t="s">
        <v>3530</v>
      </c>
      <c r="K25" s="51">
        <f t="shared" si="1"/>
        <v>7</v>
      </c>
      <c r="L25" s="83" t="s">
        <v>3590</v>
      </c>
      <c r="M25" s="51">
        <f t="shared" si="11"/>
        <v>69</v>
      </c>
      <c r="N25" s="33" t="str">
        <f t="shared" si="7"/>
        <v>GERALDTON</v>
      </c>
      <c r="O25" s="482" t="str">
        <f t="shared" si="12"/>
        <v xml:space="preserve"> </v>
      </c>
      <c r="P25" s="466">
        <f t="shared" si="0"/>
        <v>9</v>
      </c>
      <c r="Q25" s="226" t="s">
        <v>3591</v>
      </c>
      <c r="R25" s="231">
        <v>9</v>
      </c>
      <c r="S25" s="249">
        <v>-32.141249999999999</v>
      </c>
      <c r="T25" s="249">
        <v>115.863426</v>
      </c>
      <c r="U25" s="33" t="str">
        <f t="shared" si="2"/>
        <v>Atwell</v>
      </c>
      <c r="V25" s="33" t="str">
        <f t="shared" si="3"/>
        <v>Cockburn</v>
      </c>
      <c r="W25" s="33">
        <v>735</v>
      </c>
      <c r="X25" s="1" t="s">
        <v>685</v>
      </c>
      <c r="Y25" s="3">
        <v>69</v>
      </c>
      <c r="Z25" t="s">
        <v>3590</v>
      </c>
      <c r="AA25" s="3">
        <v>69</v>
      </c>
      <c r="AC25" t="s">
        <v>3590</v>
      </c>
      <c r="AD25" s="53"/>
      <c r="AE25" s="10" t="s">
        <v>509</v>
      </c>
      <c r="AF25" s="6" t="s">
        <v>3577</v>
      </c>
      <c r="AG25" s="176">
        <f>IFERROR(VLOOKUP(AF25,'#Location List#'!$Q$3:$R$1118,2,FALSE), "None")</f>
        <v>125</v>
      </c>
      <c r="AH25" s="269" t="s">
        <v>428</v>
      </c>
      <c r="AI25" s="474">
        <f t="shared" si="8"/>
        <v>1</v>
      </c>
      <c r="AJ25" s="71" t="str">
        <f t="shared" si="9"/>
        <v>Atwell</v>
      </c>
      <c r="AK25" s="73" t="e">
        <f>COUNTIFS(#REF!,R25)</f>
        <v>#REF!</v>
      </c>
      <c r="AL25" s="13" t="str">
        <f t="shared" si="4"/>
        <v>Chapman Valley</v>
      </c>
      <c r="AM25" s="72" t="e">
        <f>COUNTIFS(#REF!,D25)</f>
        <v>#REF!</v>
      </c>
      <c r="AN25" s="73" t="str">
        <f t="shared" si="10"/>
        <v>Mid West</v>
      </c>
      <c r="AQ25" s="334"/>
      <c r="AS25" s="244">
        <v>23</v>
      </c>
      <c r="AT25" s="244">
        <v>-29.5</v>
      </c>
      <c r="AU25" s="244">
        <v>113</v>
      </c>
      <c r="AV25" s="244" t="s">
        <v>4871</v>
      </c>
      <c r="AW25" s="22">
        <v>778</v>
      </c>
      <c r="AX25" s="343">
        <v>115.66590899437657</v>
      </c>
    </row>
    <row r="26" spans="1:50" ht="12" customHeight="1" x14ac:dyDescent="0.25">
      <c r="A26" s="1">
        <f t="shared" si="6"/>
        <v>0</v>
      </c>
      <c r="B26" s="30">
        <v>741</v>
      </c>
      <c r="C26" s="31" t="s">
        <v>1426</v>
      </c>
      <c r="D26" s="32">
        <v>741</v>
      </c>
      <c r="E26" s="31" t="e">
        <f>VLOOKUP($I26,#REF!,2,FALSE)</f>
        <v>#REF!</v>
      </c>
      <c r="F26" s="31" t="e">
        <f>VLOOKUP($E26,'#Location List#'!$Q$3:$T$1122,3,FALSE)</f>
        <v>#REF!</v>
      </c>
      <c r="G26" s="31" t="e">
        <f>VLOOKUP($E26,'#Location List#'!$Q$3:$T$1122,4,FALSE)</f>
        <v>#REF!</v>
      </c>
      <c r="H26" s="105">
        <v>1680</v>
      </c>
      <c r="I26" s="31" t="s">
        <v>3592</v>
      </c>
      <c r="J26" s="33" t="s">
        <v>3520</v>
      </c>
      <c r="K26" s="51">
        <f t="shared" si="1"/>
        <v>4</v>
      </c>
      <c r="L26" s="83" t="s">
        <v>3537</v>
      </c>
      <c r="M26" s="51">
        <f t="shared" si="11"/>
        <v>71</v>
      </c>
      <c r="N26" s="33" t="str">
        <f t="shared" si="7"/>
        <v>MUNDARING</v>
      </c>
      <c r="O26" s="482" t="str">
        <f t="shared" si="12"/>
        <v xml:space="preserve"> </v>
      </c>
      <c r="P26" s="466">
        <f t="shared" si="0"/>
        <v>10</v>
      </c>
      <c r="Q26" s="226" t="s">
        <v>198</v>
      </c>
      <c r="R26" s="231">
        <v>10</v>
      </c>
      <c r="S26" s="249">
        <v>-34.321660000000001</v>
      </c>
      <c r="T26" s="249">
        <v>115.1658</v>
      </c>
      <c r="U26" s="33" t="str">
        <f t="shared" si="2"/>
        <v>Augusta</v>
      </c>
      <c r="V26" s="33" t="str">
        <f t="shared" si="3"/>
        <v>Augusta-Margaret River</v>
      </c>
      <c r="W26" s="33">
        <v>731</v>
      </c>
      <c r="X26" s="1" t="s">
        <v>685</v>
      </c>
      <c r="Y26" s="3">
        <v>20</v>
      </c>
      <c r="Z26" t="s">
        <v>3580</v>
      </c>
      <c r="AA26" s="3">
        <v>20</v>
      </c>
      <c r="AC26" t="s">
        <v>3593</v>
      </c>
      <c r="AD26" s="53"/>
      <c r="AE26" s="10" t="s">
        <v>509</v>
      </c>
      <c r="AF26" s="6" t="s">
        <v>3594</v>
      </c>
      <c r="AG26" s="176">
        <f>IFERROR(VLOOKUP(AF26,'#Location List#'!$Q$3:$R$1118,2,FALSE), "None")</f>
        <v>150</v>
      </c>
      <c r="AH26" s="269" t="s">
        <v>756</v>
      </c>
      <c r="AI26" s="474">
        <f t="shared" si="8"/>
        <v>1</v>
      </c>
      <c r="AJ26" s="71" t="str">
        <f t="shared" si="9"/>
        <v>Augusta</v>
      </c>
      <c r="AK26" s="73" t="e">
        <f>COUNTIFS(#REF!,R26)</f>
        <v>#REF!</v>
      </c>
      <c r="AL26" s="13" t="str">
        <f t="shared" si="4"/>
        <v>Chittering</v>
      </c>
      <c r="AM26" s="72" t="e">
        <f>COUNTIFS(#REF!,D26)</f>
        <v>#REF!</v>
      </c>
      <c r="AN26" s="73" t="str">
        <f t="shared" si="10"/>
        <v>Wheatbelt</v>
      </c>
      <c r="AQ26" s="334"/>
      <c r="AS26" s="244">
        <v>24</v>
      </c>
      <c r="AT26" s="244">
        <v>-29.25</v>
      </c>
      <c r="AU26" s="244">
        <v>113</v>
      </c>
      <c r="AV26" s="244" t="s">
        <v>4872</v>
      </c>
      <c r="AW26" s="22">
        <v>778</v>
      </c>
      <c r="AX26" s="343">
        <v>96.552555295847057</v>
      </c>
    </row>
    <row r="27" spans="1:50" ht="12" customHeight="1" x14ac:dyDescent="0.25">
      <c r="A27" s="1">
        <f t="shared" si="6"/>
        <v>0</v>
      </c>
      <c r="B27" s="30">
        <v>852</v>
      </c>
      <c r="C27" s="31" t="s">
        <v>3595</v>
      </c>
      <c r="D27" s="32">
        <v>852</v>
      </c>
      <c r="E27" s="31" t="e">
        <f>VLOOKUP($I27,#REF!,2,FALSE)</f>
        <v>#REF!</v>
      </c>
      <c r="F27" s="31" t="e">
        <f>VLOOKUP($E27,'#Location List#'!$Q$3:$T$1122,3,FALSE)</f>
        <v>#REF!</v>
      </c>
      <c r="G27" s="31" t="e">
        <f>VLOOKUP($E27,'#Location List#'!$Q$3:$T$1122,4,FALSE)</f>
        <v>#REF!</v>
      </c>
      <c r="H27" s="105">
        <v>1750</v>
      </c>
      <c r="I27" s="33" t="s">
        <v>3596</v>
      </c>
      <c r="J27" s="33" t="s">
        <v>1194</v>
      </c>
      <c r="K27" s="51">
        <f t="shared" si="1"/>
        <v>2</v>
      </c>
      <c r="L27" s="83" t="s">
        <v>3509</v>
      </c>
      <c r="M27" s="51">
        <f t="shared" si="11"/>
        <v>74</v>
      </c>
      <c r="N27" s="33" t="str">
        <f t="shared" si="7"/>
        <v>WANNEROO</v>
      </c>
      <c r="O27" s="482" t="str">
        <f t="shared" si="12"/>
        <v xml:space="preserve"> </v>
      </c>
      <c r="P27" s="466">
        <f t="shared" si="0"/>
        <v>11</v>
      </c>
      <c r="Q27" s="226" t="s">
        <v>1104</v>
      </c>
      <c r="R27" s="231">
        <v>11</v>
      </c>
      <c r="S27" s="249">
        <v>-33.254240000000003</v>
      </c>
      <c r="T27" s="249">
        <v>115.72262000000001</v>
      </c>
      <c r="U27" s="33" t="str">
        <f t="shared" si="2"/>
        <v>Australind</v>
      </c>
      <c r="V27" s="33" t="str">
        <f t="shared" si="3"/>
        <v>Harvey</v>
      </c>
      <c r="W27" s="33">
        <v>760</v>
      </c>
      <c r="X27" s="1" t="s">
        <v>685</v>
      </c>
      <c r="Y27" s="3">
        <v>73</v>
      </c>
      <c r="Z27" t="s">
        <v>3586</v>
      </c>
      <c r="AA27" s="3">
        <v>73</v>
      </c>
      <c r="AC27" t="s">
        <v>3597</v>
      </c>
      <c r="AD27" s="53"/>
      <c r="AE27" s="10" t="s">
        <v>509</v>
      </c>
      <c r="AF27" s="6" t="s">
        <v>3594</v>
      </c>
      <c r="AG27" s="176">
        <f>IFERROR(VLOOKUP(AF27,'#Location List#'!$Q$3:$R$1118,2,FALSE), "None")</f>
        <v>150</v>
      </c>
      <c r="AH27" s="269" t="s">
        <v>586</v>
      </c>
      <c r="AI27" s="474">
        <f t="shared" si="8"/>
        <v>1</v>
      </c>
      <c r="AJ27" s="71" t="str">
        <f t="shared" si="9"/>
        <v>Australind</v>
      </c>
      <c r="AK27" s="73" t="e">
        <f>COUNTIFS(#REF!,R27)</f>
        <v>#REF!</v>
      </c>
      <c r="AL27" s="13" t="str">
        <f t="shared" si="4"/>
        <v>Claremont</v>
      </c>
      <c r="AM27" s="72" t="e">
        <f>COUNTIFS(#REF!,D27)</f>
        <v>#REF!</v>
      </c>
      <c r="AN27" s="73" t="str">
        <f t="shared" si="10"/>
        <v>Perth</v>
      </c>
      <c r="AQ27" s="334"/>
      <c r="AS27" s="244">
        <v>25</v>
      </c>
      <c r="AT27" s="244">
        <v>-29</v>
      </c>
      <c r="AU27" s="244">
        <v>113</v>
      </c>
      <c r="AV27" s="244" t="s">
        <v>4873</v>
      </c>
      <c r="AW27" s="22">
        <v>778</v>
      </c>
      <c r="AX27" s="343">
        <v>82.531845784064629</v>
      </c>
    </row>
    <row r="28" spans="1:50" ht="12" customHeight="1" x14ac:dyDescent="0.25">
      <c r="A28" s="1">
        <f t="shared" si="6"/>
        <v>0</v>
      </c>
      <c r="B28" s="30">
        <v>735</v>
      </c>
      <c r="C28" s="31" t="s">
        <v>3598</v>
      </c>
      <c r="D28" s="32">
        <v>735</v>
      </c>
      <c r="E28" s="31" t="e">
        <f>VLOOKUP($I28,#REF!,2,FALSE)</f>
        <v>#REF!</v>
      </c>
      <c r="F28" s="31" t="e">
        <f>VLOOKUP($E28,'#Location List#'!$Q$3:$T$1122,3,FALSE)</f>
        <v>#REF!</v>
      </c>
      <c r="G28" s="31" t="e">
        <f>VLOOKUP($E28,'#Location List#'!$Q$3:$T$1122,4,FALSE)</f>
        <v>#REF!</v>
      </c>
      <c r="H28" s="105">
        <v>1820</v>
      </c>
      <c r="I28" s="33" t="s">
        <v>3599</v>
      </c>
      <c r="J28" s="33" t="s">
        <v>1194</v>
      </c>
      <c r="K28" s="51">
        <f t="shared" si="1"/>
        <v>2</v>
      </c>
      <c r="L28" s="83" t="s">
        <v>3509</v>
      </c>
      <c r="M28" s="51">
        <f t="shared" si="11"/>
        <v>74</v>
      </c>
      <c r="N28" s="33" t="str">
        <f t="shared" si="7"/>
        <v>WANNEROO</v>
      </c>
      <c r="O28" s="482" t="str">
        <f t="shared" si="12"/>
        <v xml:space="preserve"> </v>
      </c>
      <c r="P28" s="466">
        <f t="shared" si="0"/>
        <v>513</v>
      </c>
      <c r="Q28" s="225" t="s">
        <v>3600</v>
      </c>
      <c r="R28" s="230">
        <v>513</v>
      </c>
      <c r="S28" s="249">
        <v>-31.5816599999999</v>
      </c>
      <c r="T28" s="249">
        <v>117.98</v>
      </c>
      <c r="U28" s="33" t="str">
        <f t="shared" si="2"/>
        <v>Baandee</v>
      </c>
      <c r="V28" s="33" t="str">
        <f t="shared" si="3"/>
        <v>Kellerberrin</v>
      </c>
      <c r="W28" s="33">
        <v>822</v>
      </c>
      <c r="X28" s="1" t="s">
        <v>685</v>
      </c>
      <c r="Y28" s="3">
        <v>22</v>
      </c>
      <c r="Z28" t="s">
        <v>3601</v>
      </c>
      <c r="AA28" s="3">
        <v>22</v>
      </c>
      <c r="AC28" t="s">
        <v>3514</v>
      </c>
      <c r="AD28" s="53"/>
      <c r="AE28" s="10" t="s">
        <v>509</v>
      </c>
      <c r="AF28" s="6" t="s">
        <v>426</v>
      </c>
      <c r="AG28" s="176">
        <f>IFERROR(VLOOKUP(AF28,'#Location List#'!$Q$3:$R$1118,2,FALSE), "None")</f>
        <v>154</v>
      </c>
      <c r="AH28" s="269" t="s">
        <v>426</v>
      </c>
      <c r="AI28" s="474">
        <f t="shared" si="8"/>
        <v>1</v>
      </c>
      <c r="AJ28" s="71" t="str">
        <f t="shared" si="9"/>
        <v>Baandee</v>
      </c>
      <c r="AK28" s="73" t="e">
        <f>COUNTIFS(#REF!,R28)</f>
        <v>#REF!</v>
      </c>
      <c r="AL28" s="13" t="str">
        <f t="shared" si="4"/>
        <v>Cockburn</v>
      </c>
      <c r="AM28" s="72" t="e">
        <f>COUNTIFS(#REF!,D28)</f>
        <v>#REF!</v>
      </c>
      <c r="AN28" s="73" t="str">
        <f t="shared" si="10"/>
        <v>Perth</v>
      </c>
      <c r="AQ28" s="334"/>
      <c r="AS28" s="244">
        <v>26</v>
      </c>
      <c r="AT28" s="244">
        <v>-28.75</v>
      </c>
      <c r="AU28" s="244">
        <v>113</v>
      </c>
      <c r="AV28" s="244" t="s">
        <v>4874</v>
      </c>
      <c r="AW28" s="22">
        <v>778</v>
      </c>
      <c r="AX28" s="343">
        <v>76.458690862610084</v>
      </c>
    </row>
    <row r="29" spans="1:50" ht="12" customHeight="1" x14ac:dyDescent="0.25">
      <c r="A29" s="1">
        <f t="shared" si="6"/>
        <v>0</v>
      </c>
      <c r="B29" s="30">
        <v>717</v>
      </c>
      <c r="C29" s="31" t="s">
        <v>1133</v>
      </c>
      <c r="D29" s="32">
        <v>717</v>
      </c>
      <c r="E29" s="31" t="e">
        <f>VLOOKUP($I29,#REF!,2,FALSE)</f>
        <v>#REF!</v>
      </c>
      <c r="F29" s="31" t="e">
        <f>VLOOKUP($E29,'#Location List#'!$Q$3:$T$1122,3,FALSE)</f>
        <v>#REF!</v>
      </c>
      <c r="G29" s="31" t="e">
        <f>VLOOKUP($E29,'#Location List#'!$Q$3:$T$1122,4,FALSE)</f>
        <v>#REF!</v>
      </c>
      <c r="H29" s="105">
        <v>1890</v>
      </c>
      <c r="I29" s="33" t="s">
        <v>3602</v>
      </c>
      <c r="J29" s="33" t="s">
        <v>3516</v>
      </c>
      <c r="K29" s="51">
        <f t="shared" si="1"/>
        <v>3</v>
      </c>
      <c r="L29" s="83" t="s">
        <v>3563</v>
      </c>
      <c r="M29" s="51">
        <f t="shared" si="11"/>
        <v>75</v>
      </c>
      <c r="N29" s="33" t="str">
        <f t="shared" si="7"/>
        <v>COLLIE</v>
      </c>
      <c r="O29" s="482" t="str">
        <f t="shared" si="12"/>
        <v xml:space="preserve"> </v>
      </c>
      <c r="P29" s="466">
        <f t="shared" si="0"/>
        <v>12</v>
      </c>
      <c r="Q29" s="226" t="s">
        <v>213</v>
      </c>
      <c r="R29" s="231">
        <v>12</v>
      </c>
      <c r="S29" s="248">
        <v>-32.122729999999898</v>
      </c>
      <c r="T29" s="248">
        <v>118.019679999999</v>
      </c>
      <c r="U29" s="33" t="str">
        <f t="shared" si="2"/>
        <v>Babakin</v>
      </c>
      <c r="V29" s="33" t="str">
        <f t="shared" si="3"/>
        <v>Bruce Rock</v>
      </c>
      <c r="W29" s="33">
        <v>722</v>
      </c>
      <c r="X29" s="1" t="s">
        <v>685</v>
      </c>
      <c r="Y29" s="3">
        <v>23</v>
      </c>
      <c r="Z29" t="s">
        <v>3514</v>
      </c>
      <c r="AA29" s="3">
        <v>23</v>
      </c>
      <c r="AC29" t="s">
        <v>3514</v>
      </c>
      <c r="AD29" s="53"/>
      <c r="AE29" s="10" t="s">
        <v>509</v>
      </c>
      <c r="AF29" s="6" t="s">
        <v>426</v>
      </c>
      <c r="AG29" s="176">
        <f>IFERROR(VLOOKUP(AF29,'#Location List#'!$Q$3:$R$1118,2,FALSE), "None")</f>
        <v>154</v>
      </c>
      <c r="AH29" s="269" t="s">
        <v>717</v>
      </c>
      <c r="AI29" s="474">
        <f t="shared" si="8"/>
        <v>1</v>
      </c>
      <c r="AJ29" s="71" t="str">
        <f t="shared" si="9"/>
        <v>Babakin</v>
      </c>
      <c r="AK29" s="73" t="e">
        <f>COUNTIFS(#REF!,R29)</f>
        <v>#REF!</v>
      </c>
      <c r="AL29" s="13" t="str">
        <f t="shared" si="4"/>
        <v>Collie</v>
      </c>
      <c r="AM29" s="72" t="e">
        <f>COUNTIFS(#REF!,D29)</f>
        <v>#REF!</v>
      </c>
      <c r="AN29" s="73" t="str">
        <f t="shared" si="10"/>
        <v>South West</v>
      </c>
      <c r="AQ29" s="334"/>
      <c r="AS29" s="244">
        <v>27</v>
      </c>
      <c r="AT29" s="244">
        <v>-28.5</v>
      </c>
      <c r="AU29" s="244">
        <v>113</v>
      </c>
      <c r="AV29" s="244" t="s">
        <v>4875</v>
      </c>
      <c r="AW29" s="22">
        <v>778</v>
      </c>
      <c r="AX29" s="343">
        <v>80.160298493526966</v>
      </c>
    </row>
    <row r="30" spans="1:50" ht="12" customHeight="1" x14ac:dyDescent="0.25">
      <c r="A30" s="1">
        <f t="shared" si="6"/>
        <v>0</v>
      </c>
      <c r="B30" s="30">
        <v>798</v>
      </c>
      <c r="C30" s="31" t="s">
        <v>3603</v>
      </c>
      <c r="D30" s="32">
        <v>798</v>
      </c>
      <c r="E30" s="31" t="e">
        <f>VLOOKUP($I30,#REF!,2,FALSE)</f>
        <v>#REF!</v>
      </c>
      <c r="F30" s="31" t="e">
        <f>VLOOKUP($E30,'#Location List#'!$Q$3:$T$1122,3,FALSE)</f>
        <v>#REF!</v>
      </c>
      <c r="G30" s="31" t="e">
        <f>VLOOKUP($E30,'#Location List#'!$Q$3:$T$1122,4,FALSE)</f>
        <v>#REF!</v>
      </c>
      <c r="H30" s="105">
        <v>1960</v>
      </c>
      <c r="I30" s="33" t="s">
        <v>3604</v>
      </c>
      <c r="J30" s="33" t="s">
        <v>3542</v>
      </c>
      <c r="K30" s="51">
        <f t="shared" si="1"/>
        <v>10</v>
      </c>
      <c r="L30" s="83" t="s">
        <v>3576</v>
      </c>
      <c r="M30" s="51">
        <f t="shared" si="11"/>
        <v>14</v>
      </c>
      <c r="N30" s="33" t="str">
        <f t="shared" si="7"/>
        <v>KALGOORLIE</v>
      </c>
      <c r="O30" s="482" t="str">
        <f t="shared" si="12"/>
        <v xml:space="preserve"> </v>
      </c>
      <c r="P30" s="466">
        <f t="shared" si="0"/>
        <v>514</v>
      </c>
      <c r="Q30" s="225" t="s">
        <v>3605</v>
      </c>
      <c r="R30" s="230">
        <v>514</v>
      </c>
      <c r="S30" s="249">
        <v>-33.632987</v>
      </c>
      <c r="T30" s="249">
        <v>117.898066</v>
      </c>
      <c r="U30" s="33" t="str">
        <f t="shared" si="2"/>
        <v>Badgebup</v>
      </c>
      <c r="V30" s="33" t="str">
        <f t="shared" si="3"/>
        <v>Katanning</v>
      </c>
      <c r="W30" s="33">
        <v>796</v>
      </c>
      <c r="X30" s="1" t="s">
        <v>685</v>
      </c>
      <c r="Y30" s="3">
        <v>72</v>
      </c>
      <c r="Z30" t="s">
        <v>3606</v>
      </c>
      <c r="AA30" s="3">
        <v>72</v>
      </c>
      <c r="AC30" t="s">
        <v>3514</v>
      </c>
      <c r="AD30" s="53"/>
      <c r="AE30" s="10" t="s">
        <v>509</v>
      </c>
      <c r="AF30" s="6" t="s">
        <v>426</v>
      </c>
      <c r="AG30" s="176">
        <f>IFERROR(VLOOKUP(AF30,'#Location List#'!$Q$3:$R$1118,2,FALSE), "None")</f>
        <v>154</v>
      </c>
      <c r="AH30" s="269" t="s">
        <v>434</v>
      </c>
      <c r="AI30" s="474">
        <f t="shared" si="8"/>
        <v>1</v>
      </c>
      <c r="AJ30" s="71" t="str">
        <f t="shared" si="9"/>
        <v>Badgebup</v>
      </c>
      <c r="AK30" s="73" t="e">
        <f>COUNTIFS(#REF!,R30)</f>
        <v>#REF!</v>
      </c>
      <c r="AL30" s="13" t="str">
        <f t="shared" si="4"/>
        <v>Coolgardie</v>
      </c>
      <c r="AM30" s="72" t="e">
        <f>COUNTIFS(#REF!,D30)</f>
        <v>#REF!</v>
      </c>
      <c r="AN30" s="73" t="str">
        <f t="shared" si="10"/>
        <v>Goldfields</v>
      </c>
      <c r="AQ30" s="334"/>
      <c r="AS30" s="244">
        <v>28</v>
      </c>
      <c r="AT30" s="244">
        <v>-28.25</v>
      </c>
      <c r="AU30" s="244">
        <v>113</v>
      </c>
      <c r="AV30" s="244" t="s">
        <v>4876</v>
      </c>
      <c r="AW30" s="22">
        <v>778</v>
      </c>
      <c r="AX30" s="343">
        <v>92.470166575583093</v>
      </c>
    </row>
    <row r="31" spans="1:50" ht="12" customHeight="1" x14ac:dyDescent="0.25">
      <c r="A31" s="1">
        <f t="shared" si="6"/>
        <v>0</v>
      </c>
      <c r="B31" s="30">
        <v>756</v>
      </c>
      <c r="C31" s="31" t="s">
        <v>1134</v>
      </c>
      <c r="D31" s="37">
        <v>756</v>
      </c>
      <c r="E31" s="31" t="e">
        <f>VLOOKUP($I31,#REF!,2,FALSE)</f>
        <v>#REF!</v>
      </c>
      <c r="F31" s="31" t="e">
        <f>VLOOKUP($E31,'#Location List#'!$Q$3:$T$1122,3,FALSE)</f>
        <v>#REF!</v>
      </c>
      <c r="G31" s="31" t="e">
        <f>VLOOKUP($E31,'#Location List#'!$Q$3:$T$1122,4,FALSE)</f>
        <v>#REF!</v>
      </c>
      <c r="H31" s="105">
        <v>2030</v>
      </c>
      <c r="I31" s="33" t="s">
        <v>3607</v>
      </c>
      <c r="J31" s="33" t="s">
        <v>3530</v>
      </c>
      <c r="K31" s="51">
        <f t="shared" si="1"/>
        <v>7</v>
      </c>
      <c r="L31" s="83" t="s">
        <v>3580</v>
      </c>
      <c r="M31" s="51">
        <f t="shared" si="11"/>
        <v>20</v>
      </c>
      <c r="N31" s="33" t="str">
        <f t="shared" si="7"/>
        <v>JURIEN BAY</v>
      </c>
      <c r="O31" s="482" t="str">
        <f t="shared" si="12"/>
        <v xml:space="preserve"> </v>
      </c>
      <c r="P31" s="466">
        <f t="shared" si="0"/>
        <v>515</v>
      </c>
      <c r="Q31" s="225" t="s">
        <v>3608</v>
      </c>
      <c r="R31" s="230">
        <v>515</v>
      </c>
      <c r="S31" s="248">
        <v>-30.688707999999998</v>
      </c>
      <c r="T31" s="248">
        <v>117.275024</v>
      </c>
      <c r="U31" s="33" t="str">
        <f t="shared" si="2"/>
        <v>Badgerin Rock</v>
      </c>
      <c r="V31" s="33" t="str">
        <f t="shared" si="3"/>
        <v>Koorda</v>
      </c>
      <c r="W31" s="33">
        <v>788</v>
      </c>
      <c r="X31" s="1" t="s">
        <v>685</v>
      </c>
      <c r="Y31" s="3">
        <v>16</v>
      </c>
      <c r="Z31" t="s">
        <v>3506</v>
      </c>
      <c r="AA31" s="3">
        <v>16</v>
      </c>
      <c r="AC31" t="s">
        <v>3506</v>
      </c>
      <c r="AD31" s="53"/>
      <c r="AE31" s="10" t="s">
        <v>509</v>
      </c>
      <c r="AF31" s="6" t="s">
        <v>3609</v>
      </c>
      <c r="AG31" s="176">
        <f>IFERROR(VLOOKUP(AF31,'#Location List#'!$Q$3:$R$1118,2,FALSE), "None")</f>
        <v>155</v>
      </c>
      <c r="AH31" s="269" t="s">
        <v>310</v>
      </c>
      <c r="AI31" s="474">
        <f t="shared" si="8"/>
        <v>1</v>
      </c>
      <c r="AJ31" s="71" t="str">
        <f t="shared" si="9"/>
        <v>Badgerin Rock</v>
      </c>
      <c r="AK31" s="73" t="e">
        <f>COUNTIFS(#REF!,R31)</f>
        <v>#REF!</v>
      </c>
      <c r="AL31" s="13" t="str">
        <f t="shared" si="4"/>
        <v>Coorow</v>
      </c>
      <c r="AM31" s="72" t="e">
        <f>COUNTIFS(#REF!,D31)</f>
        <v>#REF!</v>
      </c>
      <c r="AN31" s="73" t="str">
        <f t="shared" si="10"/>
        <v>Mid West</v>
      </c>
      <c r="AQ31" s="334"/>
      <c r="AS31" s="244">
        <v>29</v>
      </c>
      <c r="AT31" s="244">
        <v>-28</v>
      </c>
      <c r="AU31" s="244">
        <v>113</v>
      </c>
      <c r="AV31" s="244" t="s">
        <v>4877</v>
      </c>
      <c r="AW31" s="22">
        <v>778</v>
      </c>
      <c r="AX31" s="343">
        <v>110.54911199432847</v>
      </c>
    </row>
    <row r="32" spans="1:50" ht="12" customHeight="1" x14ac:dyDescent="0.25">
      <c r="A32" s="1">
        <f t="shared" si="6"/>
        <v>0</v>
      </c>
      <c r="B32" s="30">
        <v>769</v>
      </c>
      <c r="C32" s="31" t="s">
        <v>516</v>
      </c>
      <c r="D32" s="32">
        <v>769</v>
      </c>
      <c r="E32" s="31" t="e">
        <f>VLOOKUP($I32,#REF!,2,FALSE)</f>
        <v>#REF!</v>
      </c>
      <c r="F32" s="31" t="e">
        <f>VLOOKUP($E32,'#Location List#'!$Q$3:$T$1122,3,FALSE)</f>
        <v>#REF!</v>
      </c>
      <c r="G32" s="31" t="e">
        <f>VLOOKUP($E32,'#Location List#'!$Q$3:$T$1122,4,FALSE)</f>
        <v>#REF!</v>
      </c>
      <c r="H32" s="106">
        <v>2100</v>
      </c>
      <c r="I32" s="33" t="s">
        <v>3610</v>
      </c>
      <c r="J32" s="33" t="s">
        <v>3520</v>
      </c>
      <c r="K32" s="51">
        <f t="shared" si="1"/>
        <v>4</v>
      </c>
      <c r="L32" s="83" t="s">
        <v>3548</v>
      </c>
      <c r="M32" s="51" t="str">
        <f t="shared" si="11"/>
        <v>None</v>
      </c>
      <c r="N32" s="33" t="str">
        <f t="shared" si="7"/>
        <v>NARROGIN</v>
      </c>
      <c r="O32" s="482" t="str">
        <f t="shared" si="12"/>
        <v xml:space="preserve"> </v>
      </c>
      <c r="P32" s="466">
        <f t="shared" si="0"/>
        <v>516</v>
      </c>
      <c r="Q32" s="225" t="s">
        <v>3611</v>
      </c>
      <c r="R32" s="230">
        <v>516</v>
      </c>
      <c r="S32" s="248">
        <v>-31.813390999999999</v>
      </c>
      <c r="T32" s="248">
        <v>116.9940294</v>
      </c>
      <c r="U32" s="33" t="str">
        <f t="shared" si="2"/>
        <v>Badgin</v>
      </c>
      <c r="V32" s="33" t="str">
        <f t="shared" si="3"/>
        <v>York</v>
      </c>
      <c r="W32" s="33">
        <v>725</v>
      </c>
      <c r="X32" s="1" t="s">
        <v>685</v>
      </c>
      <c r="Y32" s="3">
        <v>17</v>
      </c>
      <c r="Z32" t="s">
        <v>3612</v>
      </c>
      <c r="AA32" s="3">
        <v>17</v>
      </c>
      <c r="AC32" t="s">
        <v>3612</v>
      </c>
      <c r="AD32" s="53"/>
      <c r="AE32" s="10" t="s">
        <v>509</v>
      </c>
      <c r="AF32" s="6" t="s">
        <v>1288</v>
      </c>
      <c r="AG32" s="176">
        <f>IFERROR(VLOOKUP(AF32,'#Location List#'!$Q$3:$R$1118,2,FALSE), "None")</f>
        <v>161</v>
      </c>
      <c r="AH32" s="269" t="s">
        <v>468</v>
      </c>
      <c r="AI32" s="474">
        <f t="shared" si="8"/>
        <v>1</v>
      </c>
      <c r="AJ32" s="71" t="str">
        <f t="shared" si="9"/>
        <v>Badgin</v>
      </c>
      <c r="AK32" s="73" t="e">
        <f>COUNTIFS(#REF!,R32)</f>
        <v>#REF!</v>
      </c>
      <c r="AL32" s="13" t="str">
        <f t="shared" si="4"/>
        <v>Corrigin</v>
      </c>
      <c r="AM32" s="72" t="e">
        <f>COUNTIFS(#REF!,D32)</f>
        <v>#REF!</v>
      </c>
      <c r="AN32" s="73" t="str">
        <f t="shared" si="10"/>
        <v>Wheatbelt</v>
      </c>
      <c r="AQ32" s="334"/>
      <c r="AS32" s="244">
        <v>30</v>
      </c>
      <c r="AT32" s="244">
        <v>-27.75</v>
      </c>
      <c r="AU32" s="244">
        <v>113</v>
      </c>
      <c r="AV32" s="244" t="s">
        <v>4878</v>
      </c>
      <c r="AW32" s="22">
        <v>191</v>
      </c>
      <c r="AX32" s="343">
        <v>115.06886011730785</v>
      </c>
    </row>
    <row r="33" spans="1:50" ht="12" customHeight="1" x14ac:dyDescent="0.25">
      <c r="A33" s="1">
        <f t="shared" si="6"/>
        <v>0</v>
      </c>
      <c r="B33" s="30">
        <v>853</v>
      </c>
      <c r="C33" s="39" t="s">
        <v>3613</v>
      </c>
      <c r="D33" s="37">
        <v>853</v>
      </c>
      <c r="E33" s="31" t="e">
        <f>VLOOKUP($I33,#REF!,2,FALSE)</f>
        <v>#REF!</v>
      </c>
      <c r="F33" s="31" t="e">
        <f>VLOOKUP($E33,'#Location List#'!$Q$3:$T$1122,3,FALSE)</f>
        <v>#REF!</v>
      </c>
      <c r="G33" s="31" t="e">
        <f>VLOOKUP($E33,'#Location List#'!$Q$3:$T$1122,4,FALSE)</f>
        <v>#REF!</v>
      </c>
      <c r="H33" s="105">
        <v>2170</v>
      </c>
      <c r="I33" s="33" t="s">
        <v>3614</v>
      </c>
      <c r="J33" s="33" t="s">
        <v>1194</v>
      </c>
      <c r="K33" s="51">
        <f t="shared" si="1"/>
        <v>2</v>
      </c>
      <c r="L33" s="83" t="s">
        <v>3509</v>
      </c>
      <c r="M33" s="51">
        <f t="shared" si="11"/>
        <v>74</v>
      </c>
      <c r="N33" s="33" t="str">
        <f t="shared" si="7"/>
        <v>WANNEROO</v>
      </c>
      <c r="O33" s="482" t="str">
        <f t="shared" si="12"/>
        <v xml:space="preserve"> </v>
      </c>
      <c r="P33" s="466">
        <f t="shared" si="0"/>
        <v>13</v>
      </c>
      <c r="Q33" s="226" t="s">
        <v>367</v>
      </c>
      <c r="R33" s="231">
        <v>13</v>
      </c>
      <c r="S33" s="248">
        <v>-30.385829999999899</v>
      </c>
      <c r="T33" s="248">
        <v>115.50143</v>
      </c>
      <c r="U33" s="33" t="str">
        <f t="shared" si="2"/>
        <v>Badgingarra</v>
      </c>
      <c r="V33" s="33" t="str">
        <f t="shared" si="3"/>
        <v>Dandaragan</v>
      </c>
      <c r="W33" s="33">
        <v>743</v>
      </c>
      <c r="X33" s="1" t="s">
        <v>685</v>
      </c>
      <c r="Y33" s="3">
        <v>5</v>
      </c>
      <c r="Z33" t="s">
        <v>3519</v>
      </c>
      <c r="AA33" s="3">
        <v>5</v>
      </c>
      <c r="AC33" t="s">
        <v>3615</v>
      </c>
      <c r="AD33" s="53"/>
      <c r="AE33" s="10" t="s">
        <v>509</v>
      </c>
      <c r="AF33" s="6" t="s">
        <v>3616</v>
      </c>
      <c r="AG33" s="176" t="str">
        <f>IFERROR(VLOOKUP(AF33,'#Location List#'!$Q$3:$R$1118,2,FALSE), "None")</f>
        <v>None</v>
      </c>
      <c r="AH33" s="269" t="s">
        <v>812</v>
      </c>
      <c r="AI33" s="474">
        <f t="shared" si="8"/>
        <v>1</v>
      </c>
      <c r="AJ33" s="71" t="str">
        <f t="shared" si="9"/>
        <v>Badgingarra</v>
      </c>
      <c r="AK33" s="73" t="e">
        <f>COUNTIFS(#REF!,R33)</f>
        <v>#REF!</v>
      </c>
      <c r="AL33" s="13" t="str">
        <f t="shared" si="4"/>
        <v>Cottesloe</v>
      </c>
      <c r="AM33" s="72" t="e">
        <f>COUNTIFS(#REF!,D33)</f>
        <v>#REF!</v>
      </c>
      <c r="AN33" s="73" t="str">
        <f t="shared" si="10"/>
        <v>Perth</v>
      </c>
      <c r="AQ33" s="334"/>
      <c r="AS33" s="244">
        <v>31</v>
      </c>
      <c r="AT33" s="244">
        <v>-27.5</v>
      </c>
      <c r="AU33" s="244">
        <v>113</v>
      </c>
      <c r="AV33" s="244" t="s">
        <v>4879</v>
      </c>
      <c r="AW33" s="22">
        <v>191</v>
      </c>
      <c r="AX33" s="343">
        <v>117.69819488228343</v>
      </c>
    </row>
    <row r="34" spans="1:50" ht="12" customHeight="1" x14ac:dyDescent="0.25">
      <c r="A34" s="1">
        <f t="shared" si="6"/>
        <v>0</v>
      </c>
      <c r="B34" s="30">
        <v>682</v>
      </c>
      <c r="C34" s="39" t="s">
        <v>280</v>
      </c>
      <c r="D34" s="37">
        <v>682</v>
      </c>
      <c r="E34" s="31" t="e">
        <f>VLOOKUP($I34,#REF!,2,FALSE)</f>
        <v>#REF!</v>
      </c>
      <c r="F34" s="31" t="e">
        <f>VLOOKUP($E34,'#Location List#'!$Q$3:$T$1122,3,FALSE)</f>
        <v>#REF!</v>
      </c>
      <c r="G34" s="31" t="e">
        <f>VLOOKUP($E34,'#Location List#'!$Q$3:$T$1122,4,FALSE)</f>
        <v>#REF!</v>
      </c>
      <c r="H34" s="106">
        <v>2240</v>
      </c>
      <c r="I34" s="33" t="s">
        <v>3617</v>
      </c>
      <c r="J34" s="33" t="s">
        <v>3505</v>
      </c>
      <c r="K34" s="51">
        <f t="shared" si="1"/>
        <v>1</v>
      </c>
      <c r="L34" s="83" t="s">
        <v>3548</v>
      </c>
      <c r="M34" s="51" t="str">
        <f t="shared" si="11"/>
        <v>None</v>
      </c>
      <c r="N34" s="33" t="str">
        <f t="shared" si="7"/>
        <v>NARROGIN</v>
      </c>
      <c r="O34" s="482" t="str">
        <f t="shared" si="12"/>
        <v xml:space="preserve"> </v>
      </c>
      <c r="P34" s="466">
        <f t="shared" si="0"/>
        <v>14</v>
      </c>
      <c r="Q34" s="226" t="s">
        <v>3618</v>
      </c>
      <c r="R34" s="231">
        <v>14</v>
      </c>
      <c r="S34" s="249">
        <v>-32.001620000000003</v>
      </c>
      <c r="T34" s="249">
        <v>117.5039</v>
      </c>
      <c r="U34" s="33" t="str">
        <f t="shared" si="2"/>
        <v>Badjaling</v>
      </c>
      <c r="V34" s="33" t="str">
        <f t="shared" si="3"/>
        <v>Quairading</v>
      </c>
      <c r="W34" s="33">
        <v>808</v>
      </c>
      <c r="X34" s="1" t="s">
        <v>685</v>
      </c>
      <c r="Y34" s="3">
        <v>75</v>
      </c>
      <c r="Z34" t="s">
        <v>3563</v>
      </c>
      <c r="AA34" s="3">
        <v>75</v>
      </c>
      <c r="AC34" t="s">
        <v>3619</v>
      </c>
      <c r="AD34" s="53"/>
      <c r="AE34" s="10" t="s">
        <v>509</v>
      </c>
      <c r="AF34" s="6" t="s">
        <v>3616</v>
      </c>
      <c r="AG34" s="176" t="str">
        <f>IFERROR(VLOOKUP(AF34,'#Location List#'!$Q$3:$R$1118,2,FALSE), "None")</f>
        <v>None</v>
      </c>
      <c r="AH34" s="269" t="s">
        <v>917</v>
      </c>
      <c r="AI34" s="474">
        <f t="shared" si="8"/>
        <v>1</v>
      </c>
      <c r="AJ34" s="71" t="str">
        <f t="shared" si="9"/>
        <v>Badjaling</v>
      </c>
      <c r="AK34" s="73" t="e">
        <f>COUNTIFS(#REF!,R34)</f>
        <v>#REF!</v>
      </c>
      <c r="AL34" s="13" t="str">
        <f t="shared" si="4"/>
        <v>Cranbrook</v>
      </c>
      <c r="AM34" s="72" t="e">
        <f>COUNTIFS(#REF!,D34)</f>
        <v>#REF!</v>
      </c>
      <c r="AN34" s="73" t="str">
        <f t="shared" si="10"/>
        <v>Great Southern</v>
      </c>
      <c r="AQ34" s="334"/>
      <c r="AS34" s="244">
        <v>32</v>
      </c>
      <c r="AT34" s="244">
        <v>-27.25</v>
      </c>
      <c r="AU34" s="244">
        <v>113</v>
      </c>
      <c r="AV34" s="244" t="s">
        <v>4880</v>
      </c>
      <c r="AW34" s="22">
        <v>191</v>
      </c>
      <c r="AX34" s="343">
        <v>126.53106292339567</v>
      </c>
    </row>
    <row r="35" spans="1:50" ht="12" customHeight="1" x14ac:dyDescent="0.25">
      <c r="A35" s="1">
        <f t="shared" si="6"/>
        <v>0</v>
      </c>
      <c r="B35" s="30">
        <v>771</v>
      </c>
      <c r="C35" s="31" t="s">
        <v>3620</v>
      </c>
      <c r="D35" s="32">
        <v>771</v>
      </c>
      <c r="E35" s="31" t="e">
        <f>VLOOKUP($I35,#REF!,2,FALSE)</f>
        <v>#REF!</v>
      </c>
      <c r="F35" s="31" t="e">
        <f>VLOOKUP($E35,'#Location List#'!$Q$3:$T$1122,3,FALSE)</f>
        <v>#REF!</v>
      </c>
      <c r="G35" s="31" t="e">
        <f>VLOOKUP($E35,'#Location List#'!$Q$3:$T$1122,4,FALSE)</f>
        <v>#REF!</v>
      </c>
      <c r="H35" s="106">
        <v>2310</v>
      </c>
      <c r="I35" s="33" t="s">
        <v>3621</v>
      </c>
      <c r="J35" s="33" t="s">
        <v>3520</v>
      </c>
      <c r="K35" s="51">
        <f t="shared" ref="K35:K66" si="13">VLOOKUP(J35,$Z$3:$AA$13,2,FALSE)</f>
        <v>4</v>
      </c>
      <c r="L35" s="83" t="s">
        <v>3548</v>
      </c>
      <c r="M35" s="51" t="str">
        <f t="shared" si="11"/>
        <v>None</v>
      </c>
      <c r="N35" s="33" t="str">
        <f t="shared" si="7"/>
        <v>NARROGIN</v>
      </c>
      <c r="O35" s="482" t="str">
        <f t="shared" si="12"/>
        <v xml:space="preserve"> </v>
      </c>
      <c r="P35" s="466">
        <f t="shared" si="0"/>
        <v>517</v>
      </c>
      <c r="Q35" s="225" t="s">
        <v>3622</v>
      </c>
      <c r="R35" s="230">
        <v>517</v>
      </c>
      <c r="S35" s="249">
        <v>-31.738291</v>
      </c>
      <c r="T35" s="249">
        <v>116.312421</v>
      </c>
      <c r="U35" s="33" t="str">
        <f t="shared" si="2"/>
        <v>Bailup</v>
      </c>
      <c r="V35" s="33" t="str">
        <f t="shared" ref="V35:V55" si="14">VLOOKUP(W35,$B$3:$C$150,2,FALSE)</f>
        <v>Mundaring</v>
      </c>
      <c r="W35" s="33">
        <v>719</v>
      </c>
      <c r="X35" s="1" t="s">
        <v>685</v>
      </c>
      <c r="Y35" s="3">
        <v>71</v>
      </c>
      <c r="Z35" t="s">
        <v>3537</v>
      </c>
      <c r="AA35" s="3">
        <v>71</v>
      </c>
      <c r="AC35" t="s">
        <v>3623</v>
      </c>
      <c r="AD35" s="53"/>
      <c r="AE35" s="10" t="s">
        <v>509</v>
      </c>
      <c r="AF35" s="6" t="s">
        <v>3624</v>
      </c>
      <c r="AG35" s="176">
        <f>IFERROR(VLOOKUP(AF35,'#Location List#'!$Q$3:$R$1118,2,FALSE), "None")</f>
        <v>228</v>
      </c>
      <c r="AH35" s="269" t="s">
        <v>551</v>
      </c>
      <c r="AI35" s="474">
        <f t="shared" si="8"/>
        <v>1</v>
      </c>
      <c r="AJ35" s="71" t="str">
        <f t="shared" si="9"/>
        <v>Bailup</v>
      </c>
      <c r="AK35" s="73" t="e">
        <f>COUNTIFS(#REF!,R35)</f>
        <v>#REF!</v>
      </c>
      <c r="AL35" s="13" t="str">
        <f t="shared" ref="AL35:AL66" si="15">C35</f>
        <v>Cuballing</v>
      </c>
      <c r="AM35" s="72" t="e">
        <f>COUNTIFS(#REF!,D35)</f>
        <v>#REF!</v>
      </c>
      <c r="AN35" s="73" t="str">
        <f t="shared" si="10"/>
        <v>Wheatbelt</v>
      </c>
      <c r="AQ35" s="334"/>
      <c r="AS35" s="244">
        <v>33</v>
      </c>
      <c r="AT35" s="244">
        <v>-27</v>
      </c>
      <c r="AU35" s="244">
        <v>113</v>
      </c>
      <c r="AV35" s="244" t="s">
        <v>4881</v>
      </c>
      <c r="AW35" s="22">
        <v>1061</v>
      </c>
      <c r="AX35" s="343">
        <v>138.29018755809355</v>
      </c>
    </row>
    <row r="36" spans="1:50" ht="12" customHeight="1" x14ac:dyDescent="0.25">
      <c r="A36" s="1">
        <f t="shared" si="6"/>
        <v>0</v>
      </c>
      <c r="B36" s="30">
        <v>687</v>
      </c>
      <c r="C36" s="31" t="s">
        <v>3625</v>
      </c>
      <c r="D36" s="32">
        <v>687</v>
      </c>
      <c r="E36" s="31" t="e">
        <f>VLOOKUP($I36,#REF!,2,FALSE)</f>
        <v>#REF!</v>
      </c>
      <c r="F36" s="31" t="e">
        <f>VLOOKUP($E36,'#Location List#'!$Q$3:$T$1122,3,FALSE)</f>
        <v>#REF!</v>
      </c>
      <c r="G36" s="31" t="e">
        <f>VLOOKUP($E36,'#Location List#'!$Q$3:$T$1122,4,FALSE)</f>
        <v>#REF!</v>
      </c>
      <c r="H36" s="105">
        <v>2380</v>
      </c>
      <c r="I36" s="31" t="s">
        <v>3626</v>
      </c>
      <c r="J36" s="33" t="s">
        <v>3530</v>
      </c>
      <c r="K36" s="51">
        <f t="shared" si="13"/>
        <v>7</v>
      </c>
      <c r="L36" s="83" t="s">
        <v>3590</v>
      </c>
      <c r="M36" s="51">
        <f t="shared" si="11"/>
        <v>69</v>
      </c>
      <c r="N36" s="33" t="str">
        <f t="shared" si="7"/>
        <v>GERALDTON</v>
      </c>
      <c r="O36" s="482" t="str">
        <f t="shared" si="12"/>
        <v xml:space="preserve"> </v>
      </c>
      <c r="P36" s="466">
        <f t="shared" si="0"/>
        <v>519</v>
      </c>
      <c r="Q36" s="225" t="s">
        <v>3631</v>
      </c>
      <c r="R36" s="230">
        <v>519</v>
      </c>
      <c r="S36" s="248">
        <v>-31.751110000000001</v>
      </c>
      <c r="T36" s="248">
        <v>116.4564</v>
      </c>
      <c r="U36" s="33" t="str">
        <f t="shared" si="2"/>
        <v>Bakers Hill</v>
      </c>
      <c r="V36" s="33" t="str">
        <f t="shared" si="14"/>
        <v>Northam</v>
      </c>
      <c r="W36" s="33">
        <v>721</v>
      </c>
      <c r="X36" s="1" t="s">
        <v>685</v>
      </c>
      <c r="Y36" s="3">
        <v>74</v>
      </c>
      <c r="Z36" t="s">
        <v>3509</v>
      </c>
      <c r="AA36" s="3">
        <v>74</v>
      </c>
      <c r="AC36" t="s">
        <v>3627</v>
      </c>
      <c r="AD36" s="53"/>
      <c r="AE36" s="10" t="s">
        <v>509</v>
      </c>
      <c r="AF36" s="6" t="s">
        <v>3628</v>
      </c>
      <c r="AG36" s="176" t="str">
        <f>IFERROR(VLOOKUP(AF36,'#Location List#'!$Q$3:$R$1118,2,FALSE), "None")</f>
        <v>None</v>
      </c>
      <c r="AH36" s="269" t="s">
        <v>578</v>
      </c>
      <c r="AI36" s="474">
        <f t="shared" si="8"/>
        <v>1</v>
      </c>
      <c r="AJ36" s="71" t="str">
        <f t="shared" si="9"/>
        <v>Bakers Hill</v>
      </c>
      <c r="AK36" s="73" t="e">
        <f>COUNTIFS(#REF!,R36)</f>
        <v>#REF!</v>
      </c>
      <c r="AL36" s="13" t="str">
        <f t="shared" si="15"/>
        <v>Cue</v>
      </c>
      <c r="AM36" s="72" t="e">
        <f>COUNTIFS(#REF!,D36)</f>
        <v>#REF!</v>
      </c>
      <c r="AN36" s="73" t="str">
        <f t="shared" si="10"/>
        <v>Mid West</v>
      </c>
      <c r="AQ36" s="334"/>
      <c r="AS36" s="244">
        <v>34</v>
      </c>
      <c r="AT36" s="244">
        <v>-26.75</v>
      </c>
      <c r="AU36" s="244">
        <v>113</v>
      </c>
      <c r="AV36" s="244" t="s">
        <v>4882</v>
      </c>
      <c r="AW36" s="22">
        <v>1061</v>
      </c>
      <c r="AX36" s="343">
        <v>124.04734444052406</v>
      </c>
    </row>
    <row r="37" spans="1:50" ht="12" customHeight="1" x14ac:dyDescent="0.25">
      <c r="A37" s="1">
        <f t="shared" si="6"/>
        <v>0</v>
      </c>
      <c r="B37" s="30">
        <v>688</v>
      </c>
      <c r="C37" s="31" t="s">
        <v>3629</v>
      </c>
      <c r="D37" s="32">
        <v>688</v>
      </c>
      <c r="E37" s="31" t="e">
        <f>VLOOKUP($I37,#REF!,2,FALSE)</f>
        <v>#REF!</v>
      </c>
      <c r="F37" s="31" t="e">
        <f>VLOOKUP($E37,'#Location List#'!$Q$3:$T$1122,3,FALSE)</f>
        <v>#REF!</v>
      </c>
      <c r="G37" s="31" t="e">
        <f>VLOOKUP($E37,'#Location List#'!$Q$3:$T$1122,4,FALSE)</f>
        <v>#REF!</v>
      </c>
      <c r="H37" s="105">
        <v>2450</v>
      </c>
      <c r="I37" s="33" t="s">
        <v>3630</v>
      </c>
      <c r="J37" s="33" t="s">
        <v>3520</v>
      </c>
      <c r="K37" s="51">
        <f t="shared" si="13"/>
        <v>4</v>
      </c>
      <c r="L37" s="83" t="s">
        <v>3532</v>
      </c>
      <c r="M37" s="51">
        <f t="shared" si="11"/>
        <v>95</v>
      </c>
      <c r="N37" s="33" t="str">
        <f t="shared" si="7"/>
        <v>MERREDIN</v>
      </c>
      <c r="O37" s="482" t="str">
        <f t="shared" si="12"/>
        <v xml:space="preserve"> </v>
      </c>
      <c r="P37" s="466">
        <f t="shared" si="0"/>
        <v>15</v>
      </c>
      <c r="Q37" s="226" t="s">
        <v>3556</v>
      </c>
      <c r="R37" s="231">
        <v>15</v>
      </c>
      <c r="S37" s="248">
        <v>-34.928480999999998</v>
      </c>
      <c r="T37" s="248">
        <v>117.91553399999999</v>
      </c>
      <c r="U37" s="33" t="str">
        <f t="shared" si="2"/>
        <v>Bakers Junction</v>
      </c>
      <c r="V37" s="33" t="str">
        <f t="shared" si="14"/>
        <v>Albany</v>
      </c>
      <c r="W37" s="33">
        <v>751</v>
      </c>
      <c r="X37" s="1" t="s">
        <v>685</v>
      </c>
      <c r="Y37" s="3">
        <v>65</v>
      </c>
      <c r="Z37" t="s">
        <v>3632</v>
      </c>
      <c r="AA37" s="3">
        <v>65</v>
      </c>
      <c r="AC37" t="s">
        <v>3633</v>
      </c>
      <c r="AD37" s="53"/>
      <c r="AE37" s="10" t="s">
        <v>509</v>
      </c>
      <c r="AF37" s="6" t="s">
        <v>3634</v>
      </c>
      <c r="AG37" s="176">
        <f>IFERROR(VLOOKUP(AF37,'#Location List#'!$Q$3:$R$1118,2,FALSE), "None")</f>
        <v>231</v>
      </c>
      <c r="AH37" s="269" t="s">
        <v>424</v>
      </c>
      <c r="AI37" s="474">
        <f t="shared" si="8"/>
        <v>1</v>
      </c>
      <c r="AJ37" s="71" t="str">
        <f t="shared" si="9"/>
        <v>Bakers Junction</v>
      </c>
      <c r="AK37" s="73" t="e">
        <f>COUNTIFS(#REF!,R37)</f>
        <v>#REF!</v>
      </c>
      <c r="AL37" s="13" t="str">
        <f t="shared" si="15"/>
        <v>Cunderdin</v>
      </c>
      <c r="AM37" s="72" t="e">
        <f>COUNTIFS(#REF!,D37)</f>
        <v>#REF!</v>
      </c>
      <c r="AN37" s="73" t="str">
        <f t="shared" si="10"/>
        <v>Wheatbelt</v>
      </c>
      <c r="AQ37" s="334"/>
      <c r="AS37" s="244">
        <v>35</v>
      </c>
      <c r="AT37" s="244">
        <v>-26.5</v>
      </c>
      <c r="AU37" s="244">
        <v>113</v>
      </c>
      <c r="AV37" s="244" t="s">
        <v>4883</v>
      </c>
      <c r="AW37" s="22">
        <v>1061</v>
      </c>
      <c r="AX37" s="343">
        <v>114.87620451970632</v>
      </c>
    </row>
    <row r="38" spans="1:50" ht="12" customHeight="1" x14ac:dyDescent="0.25">
      <c r="A38" s="1">
        <f t="shared" si="6"/>
        <v>0</v>
      </c>
      <c r="B38" s="30">
        <v>774</v>
      </c>
      <c r="C38" s="31" t="s">
        <v>3635</v>
      </c>
      <c r="D38" s="32">
        <v>774</v>
      </c>
      <c r="E38" s="31" t="e">
        <f>VLOOKUP($I38,#REF!,2,FALSE)</f>
        <v>#REF!</v>
      </c>
      <c r="F38" s="31" t="e">
        <f>VLOOKUP($E38,'#Location List#'!$Q$3:$T$1122,3,FALSE)</f>
        <v>#REF!</v>
      </c>
      <c r="G38" s="31" t="e">
        <f>VLOOKUP($E38,'#Location List#'!$Q$3:$T$1122,4,FALSE)</f>
        <v>#REF!</v>
      </c>
      <c r="H38" s="105">
        <v>2520</v>
      </c>
      <c r="I38" s="33" t="s">
        <v>3636</v>
      </c>
      <c r="J38" s="33" t="s">
        <v>3520</v>
      </c>
      <c r="K38" s="51">
        <f t="shared" si="13"/>
        <v>4</v>
      </c>
      <c r="L38" s="83" t="s">
        <v>3532</v>
      </c>
      <c r="M38" s="51">
        <f t="shared" si="11"/>
        <v>95</v>
      </c>
      <c r="N38" s="33" t="str">
        <f t="shared" si="7"/>
        <v>MERREDIN</v>
      </c>
      <c r="O38" s="482" t="str">
        <f t="shared" si="12"/>
        <v xml:space="preserve"> </v>
      </c>
      <c r="P38" s="466">
        <f t="shared" si="0"/>
        <v>520</v>
      </c>
      <c r="Q38" s="225" t="s">
        <v>3640</v>
      </c>
      <c r="R38" s="230">
        <v>520</v>
      </c>
      <c r="S38" s="249">
        <v>-30.98565</v>
      </c>
      <c r="T38" s="249">
        <v>118.93642</v>
      </c>
      <c r="U38" s="33" t="str">
        <f t="shared" si="2"/>
        <v>Baladjie</v>
      </c>
      <c r="V38" s="33" t="str">
        <f t="shared" si="14"/>
        <v>Yilgarn</v>
      </c>
      <c r="W38" s="33">
        <v>747</v>
      </c>
      <c r="X38" s="1" t="s">
        <v>685</v>
      </c>
      <c r="Y38" s="3">
        <v>67</v>
      </c>
      <c r="Z38" t="s">
        <v>3637</v>
      </c>
      <c r="AA38" s="3">
        <v>67</v>
      </c>
      <c r="AC38" t="s">
        <v>3638</v>
      </c>
      <c r="AD38" s="53"/>
      <c r="AE38" s="10" t="s">
        <v>509</v>
      </c>
      <c r="AF38" s="6" t="s">
        <v>3634</v>
      </c>
      <c r="AG38" s="176">
        <f>IFERROR(VLOOKUP(AF38,'#Location List#'!$Q$3:$R$1118,2,FALSE), "None")</f>
        <v>231</v>
      </c>
      <c r="AH38" s="269" t="s">
        <v>813</v>
      </c>
      <c r="AI38" s="474">
        <f t="shared" si="8"/>
        <v>1</v>
      </c>
      <c r="AJ38" s="71" t="str">
        <f t="shared" si="9"/>
        <v>Baladjie</v>
      </c>
      <c r="AK38" s="73" t="e">
        <f>COUNTIFS(#REF!,R38)</f>
        <v>#REF!</v>
      </c>
      <c r="AL38" s="13" t="str">
        <f t="shared" si="15"/>
        <v>Dalwallinu</v>
      </c>
      <c r="AM38" s="72" t="e">
        <f>COUNTIFS(#REF!,D38)</f>
        <v>#REF!</v>
      </c>
      <c r="AN38" s="73" t="str">
        <f t="shared" si="10"/>
        <v>Wheatbelt</v>
      </c>
      <c r="AQ38" s="334"/>
      <c r="AS38" s="244">
        <v>36</v>
      </c>
      <c r="AT38" s="244">
        <v>-26.25</v>
      </c>
      <c r="AU38" s="244">
        <v>113</v>
      </c>
      <c r="AV38" s="244" t="s">
        <v>4884</v>
      </c>
      <c r="AW38" s="22">
        <v>1061</v>
      </c>
      <c r="AX38" s="343">
        <v>112.02933582154895</v>
      </c>
    </row>
    <row r="39" spans="1:50" ht="12" customHeight="1" x14ac:dyDescent="0.25">
      <c r="A39" s="1">
        <f t="shared" si="6"/>
        <v>0</v>
      </c>
      <c r="B39" s="30">
        <v>743</v>
      </c>
      <c r="C39" s="31" t="s">
        <v>1261</v>
      </c>
      <c r="D39" s="32">
        <v>743</v>
      </c>
      <c r="E39" s="31" t="e">
        <f>VLOOKUP($I39,#REF!,2,FALSE)</f>
        <v>#REF!</v>
      </c>
      <c r="F39" s="31" t="e">
        <f>VLOOKUP($E39,'#Location List#'!$Q$3:$T$1122,3,FALSE)</f>
        <v>#REF!</v>
      </c>
      <c r="G39" s="31" t="e">
        <f>VLOOKUP($E39,'#Location List#'!$Q$3:$T$1122,4,FALSE)</f>
        <v>#REF!</v>
      </c>
      <c r="H39" s="105">
        <v>2590</v>
      </c>
      <c r="I39" s="33" t="s">
        <v>3639</v>
      </c>
      <c r="J39" s="33" t="s">
        <v>3520</v>
      </c>
      <c r="K39" s="51">
        <f t="shared" si="13"/>
        <v>4</v>
      </c>
      <c r="L39" s="83" t="s">
        <v>3580</v>
      </c>
      <c r="M39" s="51">
        <f t="shared" si="11"/>
        <v>20</v>
      </c>
      <c r="N39" s="33" t="str">
        <f t="shared" si="7"/>
        <v>JURIEN BAY</v>
      </c>
      <c r="O39" s="482" t="str">
        <f t="shared" si="12"/>
        <v xml:space="preserve"> </v>
      </c>
      <c r="P39" s="466">
        <f t="shared" si="0"/>
        <v>521</v>
      </c>
      <c r="Q39" s="225" t="s">
        <v>3645</v>
      </c>
      <c r="R39" s="230">
        <v>521</v>
      </c>
      <c r="S39" s="248">
        <v>-30.726230000000001</v>
      </c>
      <c r="T39" s="248">
        <v>121.683409999999</v>
      </c>
      <c r="U39" s="33" t="str">
        <f t="shared" si="2"/>
        <v>Balagundi</v>
      </c>
      <c r="V39" s="33" t="str">
        <f t="shared" si="14"/>
        <v>Kalgoorlie-Boulder</v>
      </c>
      <c r="W39" s="33">
        <v>845</v>
      </c>
      <c r="X39" s="1" t="s">
        <v>685</v>
      </c>
      <c r="Y39" s="3">
        <v>95</v>
      </c>
      <c r="Z39" t="s">
        <v>3532</v>
      </c>
      <c r="AA39" s="3">
        <v>95</v>
      </c>
      <c r="AC39" t="s">
        <v>3641</v>
      </c>
      <c r="AD39" s="53"/>
      <c r="AE39" s="10" t="s">
        <v>509</v>
      </c>
      <c r="AF39" s="6" t="s">
        <v>3642</v>
      </c>
      <c r="AG39" s="176">
        <f>IFERROR(VLOOKUP(AF39,'#Location List#'!$Q$3:$R$1118,2,FALSE), "None")</f>
        <v>232</v>
      </c>
      <c r="AH39" s="269" t="s">
        <v>576</v>
      </c>
      <c r="AI39" s="474">
        <f t="shared" si="8"/>
        <v>1</v>
      </c>
      <c r="AJ39" s="71" t="str">
        <f t="shared" si="9"/>
        <v>Balagundi</v>
      </c>
      <c r="AK39" s="73" t="e">
        <f>COUNTIFS(#REF!,R39)</f>
        <v>#REF!</v>
      </c>
      <c r="AL39" s="13" t="str">
        <f t="shared" si="15"/>
        <v>Dandaragan</v>
      </c>
      <c r="AM39" s="72" t="e">
        <f>COUNTIFS(#REF!,D39)</f>
        <v>#REF!</v>
      </c>
      <c r="AN39" s="73" t="str">
        <f t="shared" si="10"/>
        <v>Wheatbelt</v>
      </c>
      <c r="AQ39" s="334"/>
      <c r="AS39" s="244">
        <v>37</v>
      </c>
      <c r="AT39" s="244">
        <v>-26</v>
      </c>
      <c r="AU39" s="244">
        <v>113</v>
      </c>
      <c r="AV39" s="244" t="s">
        <v>4885</v>
      </c>
      <c r="AW39" s="22">
        <v>1061</v>
      </c>
      <c r="AX39" s="343">
        <v>115.97341429405576</v>
      </c>
    </row>
    <row r="40" spans="1:50" ht="12" customHeight="1" x14ac:dyDescent="0.25">
      <c r="A40" s="1">
        <f t="shared" si="6"/>
        <v>0</v>
      </c>
      <c r="B40" s="30">
        <v>805</v>
      </c>
      <c r="C40" s="33" t="s">
        <v>3643</v>
      </c>
      <c r="D40" s="32">
        <v>805</v>
      </c>
      <c r="E40" s="31" t="e">
        <f>VLOOKUP($I40,#REF!,2,FALSE)</f>
        <v>#REF!</v>
      </c>
      <c r="F40" s="31" t="e">
        <f>VLOOKUP($E40,'#Location List#'!$Q$3:$T$1122,3,FALSE)</f>
        <v>#REF!</v>
      </c>
      <c r="G40" s="31" t="e">
        <f>VLOOKUP($E40,'#Location List#'!$Q$3:$T$1122,4,FALSE)</f>
        <v>#REF!</v>
      </c>
      <c r="H40" s="105">
        <v>2660</v>
      </c>
      <c r="I40" s="33" t="s">
        <v>3644</v>
      </c>
      <c r="J40" s="33" t="s">
        <v>3516</v>
      </c>
      <c r="K40" s="51">
        <f t="shared" si="13"/>
        <v>3</v>
      </c>
      <c r="L40" s="83" t="s">
        <v>3563</v>
      </c>
      <c r="M40" s="51">
        <f t="shared" si="11"/>
        <v>75</v>
      </c>
      <c r="N40" s="33" t="str">
        <f t="shared" si="7"/>
        <v>COLLIE</v>
      </c>
      <c r="O40" s="482" t="str">
        <f t="shared" si="12"/>
        <v xml:space="preserve"> </v>
      </c>
      <c r="P40" s="466">
        <f t="shared" si="0"/>
        <v>522</v>
      </c>
      <c r="Q40" s="225" t="s">
        <v>3649</v>
      </c>
      <c r="R40" s="230">
        <v>522</v>
      </c>
      <c r="S40" s="248">
        <v>-30.481919999999899</v>
      </c>
      <c r="T40" s="248">
        <v>121.1144</v>
      </c>
      <c r="U40" s="33" t="str">
        <f t="shared" si="2"/>
        <v>Balgarri</v>
      </c>
      <c r="V40" s="33" t="str">
        <f t="shared" si="14"/>
        <v>Kalgoorlie-Boulder</v>
      </c>
      <c r="W40" s="33">
        <v>845</v>
      </c>
      <c r="X40" s="1" t="s">
        <v>685</v>
      </c>
      <c r="Y40" s="3">
        <v>94</v>
      </c>
      <c r="Z40" t="s">
        <v>3646</v>
      </c>
      <c r="AA40" s="3">
        <v>94</v>
      </c>
      <c r="AC40" t="s">
        <v>3548</v>
      </c>
      <c r="AD40" s="53"/>
      <c r="AE40" s="10" t="s">
        <v>509</v>
      </c>
      <c r="AF40" s="6" t="s">
        <v>3647</v>
      </c>
      <c r="AG40" s="176" t="str">
        <f>IFERROR(VLOOKUP(AF40,'#Location List#'!$Q$3:$R$1118,2,FALSE), "None")</f>
        <v>None</v>
      </c>
      <c r="AH40" s="269" t="s">
        <v>956</v>
      </c>
      <c r="AI40" s="474">
        <f t="shared" si="8"/>
        <v>1</v>
      </c>
      <c r="AJ40" s="71" t="str">
        <f t="shared" si="9"/>
        <v>Balgarri</v>
      </c>
      <c r="AK40" s="73" t="e">
        <f>COUNTIFS(#REF!,R40)</f>
        <v>#REF!</v>
      </c>
      <c r="AL40" s="13" t="str">
        <f t="shared" si="15"/>
        <v>Dardanup</v>
      </c>
      <c r="AM40" s="72" t="e">
        <f>COUNTIFS(#REF!,D40)</f>
        <v>#REF!</v>
      </c>
      <c r="AN40" s="73" t="str">
        <f t="shared" si="10"/>
        <v>South West</v>
      </c>
      <c r="AQ40" s="334"/>
      <c r="AS40" s="244">
        <v>38</v>
      </c>
      <c r="AT40" s="244">
        <v>-25.75</v>
      </c>
      <c r="AU40" s="244">
        <v>113</v>
      </c>
      <c r="AV40" s="244" t="s">
        <v>4886</v>
      </c>
      <c r="AW40" s="22">
        <v>611</v>
      </c>
      <c r="AX40" s="343">
        <v>116.74230449474018</v>
      </c>
    </row>
    <row r="41" spans="1:50" ht="12" customHeight="1" x14ac:dyDescent="0.25">
      <c r="A41" s="1">
        <f t="shared" si="6"/>
        <v>0</v>
      </c>
      <c r="B41" s="30">
        <v>752</v>
      </c>
      <c r="C41" s="83" t="s">
        <v>450</v>
      </c>
      <c r="D41" s="32">
        <v>752</v>
      </c>
      <c r="E41" s="31" t="e">
        <f>VLOOKUP($I41,#REF!,2,FALSE)</f>
        <v>#REF!</v>
      </c>
      <c r="F41" s="31" t="e">
        <f>VLOOKUP($E41,'#Location List#'!$Q$3:$T$1122,3,FALSE)</f>
        <v>#REF!</v>
      </c>
      <c r="G41" s="31" t="e">
        <f>VLOOKUP($E41,'#Location List#'!$Q$3:$T$1122,4,FALSE)</f>
        <v>#REF!</v>
      </c>
      <c r="H41" s="105">
        <v>2730</v>
      </c>
      <c r="I41" s="33" t="s">
        <v>3648</v>
      </c>
      <c r="J41" s="21" t="s">
        <v>3505</v>
      </c>
      <c r="K41" s="51">
        <f t="shared" si="13"/>
        <v>1</v>
      </c>
      <c r="L41" s="83" t="s">
        <v>3637</v>
      </c>
      <c r="M41" s="51">
        <f t="shared" si="11"/>
        <v>67</v>
      </c>
      <c r="N41" s="33" t="str">
        <f t="shared" si="7"/>
        <v>WALPOLE</v>
      </c>
      <c r="O41" s="482" t="str">
        <f t="shared" si="12"/>
        <v xml:space="preserve"> </v>
      </c>
      <c r="P41" s="466">
        <f t="shared" si="0"/>
        <v>16</v>
      </c>
      <c r="Q41" s="226" t="s">
        <v>1106</v>
      </c>
      <c r="R41" s="231">
        <v>16</v>
      </c>
      <c r="S41" s="248">
        <v>-33.786859999999898</v>
      </c>
      <c r="T41" s="248">
        <v>115.98238000000001</v>
      </c>
      <c r="U41" s="33" t="str">
        <f t="shared" si="2"/>
        <v>Balingup</v>
      </c>
      <c r="V41" s="33" t="str">
        <f t="shared" si="14"/>
        <v>Donnybrook-Balingup</v>
      </c>
      <c r="W41" s="33">
        <v>763</v>
      </c>
      <c r="X41" s="1" t="s">
        <v>685</v>
      </c>
      <c r="Y41" s="3"/>
      <c r="Z41" t="s">
        <v>344</v>
      </c>
      <c r="AA41" s="3"/>
      <c r="AC41" t="s">
        <v>3548</v>
      </c>
      <c r="AD41" s="53"/>
      <c r="AE41" s="10" t="s">
        <v>509</v>
      </c>
      <c r="AF41" s="6" t="s">
        <v>3650</v>
      </c>
      <c r="AG41" s="176" t="str">
        <f>IFERROR(VLOOKUP(AF41,'#Location List#'!$Q$3:$R$1118,2,FALSE), "None")</f>
        <v>None</v>
      </c>
      <c r="AH41" s="269" t="s">
        <v>544</v>
      </c>
      <c r="AI41" s="474">
        <f t="shared" si="8"/>
        <v>1</v>
      </c>
      <c r="AJ41" s="71" t="str">
        <f t="shared" si="9"/>
        <v>Balingup</v>
      </c>
      <c r="AK41" s="73" t="e">
        <f>COUNTIFS(#REF!,R41)</f>
        <v>#REF!</v>
      </c>
      <c r="AL41" s="13" t="str">
        <f t="shared" si="15"/>
        <v>Denmark</v>
      </c>
      <c r="AM41" s="72" t="e">
        <f>COUNTIFS(#REF!,D41)</f>
        <v>#REF!</v>
      </c>
      <c r="AN41" s="73" t="str">
        <f t="shared" si="10"/>
        <v>Great Southern</v>
      </c>
      <c r="AQ41" s="334"/>
      <c r="AS41" s="244">
        <v>39</v>
      </c>
      <c r="AT41" s="244">
        <v>-25.5</v>
      </c>
      <c r="AU41" s="244">
        <v>113</v>
      </c>
      <c r="AV41" s="244" t="s">
        <v>4887</v>
      </c>
      <c r="AW41" s="22">
        <v>611</v>
      </c>
      <c r="AX41" s="343">
        <v>95.081029383979072</v>
      </c>
    </row>
    <row r="42" spans="1:50" ht="12" customHeight="1" x14ac:dyDescent="0.25">
      <c r="A42" s="1">
        <f t="shared" si="6"/>
        <v>0</v>
      </c>
      <c r="B42" s="30">
        <v>842</v>
      </c>
      <c r="C42" s="31" t="s">
        <v>3651</v>
      </c>
      <c r="D42" s="32">
        <v>842</v>
      </c>
      <c r="E42" s="31" t="e">
        <f>VLOOKUP($I42,#REF!,2,FALSE)</f>
        <v>#REF!</v>
      </c>
      <c r="F42" s="31" t="e">
        <f>VLOOKUP($E42,'#Location List#'!$Q$3:$T$1122,3,FALSE)</f>
        <v>#REF!</v>
      </c>
      <c r="G42" s="31" t="e">
        <f>VLOOKUP($E42,'#Location List#'!$Q$3:$T$1122,4,FALSE)</f>
        <v>#REF!</v>
      </c>
      <c r="H42" s="105">
        <v>2800</v>
      </c>
      <c r="I42" s="33" t="s">
        <v>3652</v>
      </c>
      <c r="J42" s="33" t="s">
        <v>3527</v>
      </c>
      <c r="K42" s="51">
        <f t="shared" si="13"/>
        <v>6</v>
      </c>
      <c r="L42" s="83" t="s">
        <v>3552</v>
      </c>
      <c r="M42" s="51">
        <f t="shared" si="11"/>
        <v>76</v>
      </c>
      <c r="N42" s="33" t="str">
        <f t="shared" si="7"/>
        <v>BROOME</v>
      </c>
      <c r="O42" s="482" t="str">
        <f t="shared" si="12"/>
        <v xml:space="preserve"> </v>
      </c>
      <c r="P42" s="466">
        <f t="shared" si="0"/>
        <v>523</v>
      </c>
      <c r="Q42" s="225" t="s">
        <v>3655</v>
      </c>
      <c r="R42" s="230">
        <v>523</v>
      </c>
      <c r="S42" s="249">
        <v>-31.98235</v>
      </c>
      <c r="T42" s="249">
        <v>117.11869</v>
      </c>
      <c r="U42" s="33" t="str">
        <f t="shared" si="2"/>
        <v>Balkuling</v>
      </c>
      <c r="V42" s="33" t="str">
        <f t="shared" si="14"/>
        <v>Quairading</v>
      </c>
      <c r="W42" s="33">
        <v>808</v>
      </c>
      <c r="X42" s="1" t="s">
        <v>685</v>
      </c>
      <c r="Y42" s="1" t="s">
        <v>685</v>
      </c>
      <c r="Z42" s="1" t="s">
        <v>685</v>
      </c>
      <c r="AA42" s="1" t="s">
        <v>685</v>
      </c>
      <c r="AB42" s="2" t="s">
        <v>685</v>
      </c>
      <c r="AC42" s="1" t="s">
        <v>685</v>
      </c>
      <c r="AD42" s="1" t="s">
        <v>685</v>
      </c>
      <c r="AE42" s="10" t="s">
        <v>509</v>
      </c>
      <c r="AF42" s="6" t="s">
        <v>3650</v>
      </c>
      <c r="AG42" s="176" t="str">
        <f>IFERROR(VLOOKUP(AF42,'#Location List#'!$Q$3:$R$1118,2,FALSE), "None")</f>
        <v>None</v>
      </c>
      <c r="AH42" s="269" t="s">
        <v>549</v>
      </c>
      <c r="AI42" s="474">
        <f t="shared" si="8"/>
        <v>1</v>
      </c>
      <c r="AJ42" s="71" t="str">
        <f t="shared" si="9"/>
        <v>Balkuling</v>
      </c>
      <c r="AK42" s="73" t="e">
        <f>COUNTIFS(#REF!,R42)</f>
        <v>#REF!</v>
      </c>
      <c r="AL42" s="13" t="str">
        <f t="shared" si="15"/>
        <v>Derby-West Kimberley</v>
      </c>
      <c r="AM42" s="72" t="e">
        <f>COUNTIFS(#REF!,D42)</f>
        <v>#REF!</v>
      </c>
      <c r="AN42" s="73" t="str">
        <f t="shared" si="10"/>
        <v>Kimberley</v>
      </c>
      <c r="AQ42" s="334"/>
      <c r="AS42" s="244">
        <v>40</v>
      </c>
      <c r="AT42" s="244">
        <v>-25.25</v>
      </c>
      <c r="AU42" s="244">
        <v>113</v>
      </c>
      <c r="AV42" s="244" t="s">
        <v>4888</v>
      </c>
      <c r="AW42" s="22">
        <v>611</v>
      </c>
      <c r="AX42" s="343">
        <v>77.442713897143562</v>
      </c>
    </row>
    <row r="43" spans="1:50" ht="12" customHeight="1" x14ac:dyDescent="0.25">
      <c r="A43" s="1">
        <f t="shared" si="6"/>
        <v>0</v>
      </c>
      <c r="B43" s="30">
        <v>763</v>
      </c>
      <c r="C43" s="31" t="s">
        <v>3653</v>
      </c>
      <c r="D43" s="32">
        <v>763</v>
      </c>
      <c r="E43" s="31" t="e">
        <f>VLOOKUP($I43,#REF!,2,FALSE)</f>
        <v>#REF!</v>
      </c>
      <c r="F43" s="31" t="e">
        <f>VLOOKUP($E43,'#Location List#'!$Q$3:$T$1122,3,FALSE)</f>
        <v>#REF!</v>
      </c>
      <c r="G43" s="31" t="e">
        <f>VLOOKUP($E43,'#Location List#'!$Q$3:$T$1122,4,FALSE)</f>
        <v>#REF!</v>
      </c>
      <c r="H43" s="105">
        <v>2870</v>
      </c>
      <c r="I43" s="33" t="s">
        <v>3654</v>
      </c>
      <c r="J43" s="33" t="s">
        <v>3516</v>
      </c>
      <c r="K43" s="51">
        <f t="shared" si="13"/>
        <v>3</v>
      </c>
      <c r="L43" s="83" t="s">
        <v>3519</v>
      </c>
      <c r="M43" s="51">
        <f t="shared" si="11"/>
        <v>5</v>
      </c>
      <c r="N43" s="33" t="str">
        <f t="shared" si="7"/>
        <v>BUSSELTON</v>
      </c>
      <c r="O43" s="482" t="str">
        <f t="shared" si="12"/>
        <v xml:space="preserve"> </v>
      </c>
      <c r="P43" s="466">
        <f t="shared" si="0"/>
        <v>524</v>
      </c>
      <c r="Q43" s="225" t="s">
        <v>3657</v>
      </c>
      <c r="R43" s="230">
        <v>524</v>
      </c>
      <c r="S43" s="248">
        <v>-31.905193000000001</v>
      </c>
      <c r="T43" s="248">
        <v>116.76049999999999</v>
      </c>
      <c r="U43" s="33" t="str">
        <f t="shared" si="2"/>
        <v>Balladong</v>
      </c>
      <c r="V43" s="33" t="str">
        <f t="shared" si="14"/>
        <v>York</v>
      </c>
      <c r="W43" s="33">
        <v>725</v>
      </c>
      <c r="X43" s="1" t="s">
        <v>685</v>
      </c>
      <c r="Z43"/>
      <c r="AE43" s="10" t="s">
        <v>509</v>
      </c>
      <c r="AF43" s="6" t="s">
        <v>3650</v>
      </c>
      <c r="AG43" s="176" t="str">
        <f>IFERROR(VLOOKUP(AF43,'#Location List#'!$Q$3:$R$1118,2,FALSE), "None")</f>
        <v>None</v>
      </c>
      <c r="AH43" s="269" t="s">
        <v>716</v>
      </c>
      <c r="AI43" s="474">
        <f t="shared" si="8"/>
        <v>1</v>
      </c>
      <c r="AJ43" s="71" t="str">
        <f t="shared" si="9"/>
        <v>Balladong</v>
      </c>
      <c r="AK43" s="73" t="e">
        <f>COUNTIFS(#REF!,R43)</f>
        <v>#REF!</v>
      </c>
      <c r="AL43" s="13" t="str">
        <f t="shared" si="15"/>
        <v>Donnybrook-Balingup</v>
      </c>
      <c r="AM43" s="72" t="e">
        <f>COUNTIFS(#REF!,D43)</f>
        <v>#REF!</v>
      </c>
      <c r="AN43" s="73" t="str">
        <f t="shared" si="10"/>
        <v>South West</v>
      </c>
      <c r="AQ43" s="334"/>
      <c r="AS43" s="244">
        <v>41</v>
      </c>
      <c r="AT43" s="244">
        <v>-25</v>
      </c>
      <c r="AU43" s="244">
        <v>113</v>
      </c>
      <c r="AV43" s="244" t="s">
        <v>4889</v>
      </c>
      <c r="AW43" s="22">
        <v>611</v>
      </c>
      <c r="AX43" s="343">
        <v>67.079661757532136</v>
      </c>
    </row>
    <row r="44" spans="1:50" ht="12" customHeight="1" x14ac:dyDescent="0.25">
      <c r="A44" s="1">
        <f t="shared" si="6"/>
        <v>0</v>
      </c>
      <c r="B44" s="30">
        <v>773</v>
      </c>
      <c r="C44" s="31" t="s">
        <v>1140</v>
      </c>
      <c r="D44" s="32">
        <v>773</v>
      </c>
      <c r="E44" s="31" t="e">
        <f>VLOOKUP($I44,#REF!,2,FALSE)</f>
        <v>#REF!</v>
      </c>
      <c r="F44" s="31" t="e">
        <f>VLOOKUP($E44,'#Location List#'!$Q$3:$T$1122,3,FALSE)</f>
        <v>#REF!</v>
      </c>
      <c r="G44" s="31" t="e">
        <f>VLOOKUP($E44,'#Location List#'!$Q$3:$T$1122,4,FALSE)</f>
        <v>#REF!</v>
      </c>
      <c r="H44" s="105">
        <v>2940</v>
      </c>
      <c r="I44" s="33" t="s">
        <v>3656</v>
      </c>
      <c r="J44" s="33" t="s">
        <v>3520</v>
      </c>
      <c r="K44" s="51">
        <f t="shared" si="13"/>
        <v>4</v>
      </c>
      <c r="L44" s="83" t="s">
        <v>3532</v>
      </c>
      <c r="M44" s="51">
        <f t="shared" si="11"/>
        <v>95</v>
      </c>
      <c r="N44" s="33" t="str">
        <f t="shared" si="7"/>
        <v>MERREDIN</v>
      </c>
      <c r="O44" s="482" t="str">
        <f t="shared" si="12"/>
        <v xml:space="preserve"> </v>
      </c>
      <c r="P44" s="466">
        <f t="shared" si="0"/>
        <v>525</v>
      </c>
      <c r="Q44" s="225" t="s">
        <v>3659</v>
      </c>
      <c r="R44" s="230">
        <v>525</v>
      </c>
      <c r="S44" s="248">
        <v>-32.465440999999998</v>
      </c>
      <c r="T44" s="248">
        <v>123.863694</v>
      </c>
      <c r="U44" s="33" t="str">
        <f t="shared" si="2"/>
        <v>Balladonia</v>
      </c>
      <c r="V44" s="33" t="str">
        <f t="shared" si="14"/>
        <v>Dundas</v>
      </c>
      <c r="W44" s="33">
        <v>843</v>
      </c>
      <c r="X44" s="1" t="s">
        <v>685</v>
      </c>
      <c r="Z44"/>
      <c r="AE44" s="10" t="s">
        <v>509</v>
      </c>
      <c r="AF44" s="6" t="s">
        <v>1385</v>
      </c>
      <c r="AG44" s="176">
        <f>IFERROR(VLOOKUP(AF44,'#Location List#'!$Q$3:$R$1118,2,FALSE), "None")</f>
        <v>272</v>
      </c>
      <c r="AH44" s="269" t="s">
        <v>432</v>
      </c>
      <c r="AI44" s="474">
        <f t="shared" si="8"/>
        <v>1</v>
      </c>
      <c r="AJ44" s="71" t="str">
        <f t="shared" si="9"/>
        <v>Balladonia</v>
      </c>
      <c r="AK44" s="73" t="e">
        <f>COUNTIFS(#REF!,R44)</f>
        <v>#REF!</v>
      </c>
      <c r="AL44" s="13" t="str">
        <f t="shared" si="15"/>
        <v>Dowerin</v>
      </c>
      <c r="AM44" s="72" t="e">
        <f>COUNTIFS(#REF!,D44)</f>
        <v>#REF!</v>
      </c>
      <c r="AN44" s="73" t="str">
        <f t="shared" si="10"/>
        <v>Wheatbelt</v>
      </c>
      <c r="AQ44" s="334"/>
      <c r="AS44" s="244">
        <v>42</v>
      </c>
      <c r="AT44" s="244">
        <v>-35</v>
      </c>
      <c r="AU44" s="244">
        <v>113.25</v>
      </c>
      <c r="AV44" s="244" t="s">
        <v>4890</v>
      </c>
      <c r="AW44" s="22">
        <v>757</v>
      </c>
      <c r="AX44" s="343">
        <v>184.47808900894387</v>
      </c>
    </row>
    <row r="45" spans="1:50" ht="12" customHeight="1" x14ac:dyDescent="0.25">
      <c r="A45" s="1">
        <f t="shared" si="6"/>
        <v>0</v>
      </c>
      <c r="B45" s="30">
        <v>758</v>
      </c>
      <c r="C45" s="83" t="s">
        <v>117</v>
      </c>
      <c r="D45" s="32">
        <v>758</v>
      </c>
      <c r="E45" s="31" t="e">
        <f>VLOOKUP($I45,#REF!,2,FALSE)</f>
        <v>#REF!</v>
      </c>
      <c r="F45" s="31" t="e">
        <f>VLOOKUP($E45,'#Location List#'!$Q$3:$T$1122,3,FALSE)</f>
        <v>#REF!</v>
      </c>
      <c r="G45" s="31" t="e">
        <f>VLOOKUP($E45,'#Location List#'!$Q$3:$T$1122,4,FALSE)</f>
        <v>#REF!</v>
      </c>
      <c r="H45" s="105">
        <v>3010</v>
      </c>
      <c r="I45" s="33" t="s">
        <v>3658</v>
      </c>
      <c r="J45" s="21" t="s">
        <v>3520</v>
      </c>
      <c r="K45" s="51">
        <f t="shared" si="13"/>
        <v>4</v>
      </c>
      <c r="L45" s="83" t="s">
        <v>3548</v>
      </c>
      <c r="M45" s="51" t="str">
        <f t="shared" si="11"/>
        <v>None</v>
      </c>
      <c r="N45" s="33" t="str">
        <f t="shared" si="7"/>
        <v>NARROGIN</v>
      </c>
      <c r="O45" s="482" t="str">
        <f t="shared" si="12"/>
        <v xml:space="preserve"> </v>
      </c>
      <c r="P45" s="466">
        <f t="shared" si="0"/>
        <v>526</v>
      </c>
      <c r="Q45" s="225" t="s">
        <v>1142</v>
      </c>
      <c r="R45" s="230">
        <v>526</v>
      </c>
      <c r="S45" s="248">
        <v>-33.308196000000002</v>
      </c>
      <c r="T45" s="248">
        <v>117.548914</v>
      </c>
      <c r="U45" s="33" t="str">
        <f t="shared" si="2"/>
        <v>Ballaying</v>
      </c>
      <c r="V45" s="33" t="str">
        <f t="shared" si="14"/>
        <v>Wagin</v>
      </c>
      <c r="W45" s="33">
        <v>729</v>
      </c>
      <c r="X45" s="1" t="s">
        <v>685</v>
      </c>
      <c r="Z45"/>
      <c r="AE45" s="10" t="s">
        <v>509</v>
      </c>
      <c r="AF45" s="6" t="s">
        <v>1187</v>
      </c>
      <c r="AG45" s="176">
        <f>IFERROR(VLOOKUP(AF45,'#Location List#'!$Q$3:$R$1118,2,FALSE), "None")</f>
        <v>282</v>
      </c>
      <c r="AH45" s="269" t="s">
        <v>615</v>
      </c>
      <c r="AI45" s="474">
        <f t="shared" si="8"/>
        <v>1</v>
      </c>
      <c r="AJ45" s="71" t="str">
        <f t="shared" si="9"/>
        <v>Ballaying</v>
      </c>
      <c r="AK45" s="73" t="e">
        <f>COUNTIFS(#REF!,R45)</f>
        <v>#REF!</v>
      </c>
      <c r="AL45" s="13" t="str">
        <f t="shared" si="15"/>
        <v>Dumbleyung</v>
      </c>
      <c r="AM45" s="72" t="e">
        <f>COUNTIFS(#REF!,D45)</f>
        <v>#REF!</v>
      </c>
      <c r="AN45" s="73" t="str">
        <f t="shared" si="10"/>
        <v>Wheatbelt</v>
      </c>
      <c r="AQ45" s="334"/>
      <c r="AS45" s="244">
        <v>43</v>
      </c>
      <c r="AT45" s="244">
        <v>-34.75</v>
      </c>
      <c r="AU45" s="244">
        <v>113.25</v>
      </c>
      <c r="AV45" s="244" t="s">
        <v>4891</v>
      </c>
      <c r="AW45" s="22">
        <v>757</v>
      </c>
      <c r="AX45" s="343">
        <v>173.40948518853205</v>
      </c>
    </row>
    <row r="46" spans="1:50" ht="12" customHeight="1" x14ac:dyDescent="0.25">
      <c r="A46" s="1">
        <f t="shared" si="6"/>
        <v>0</v>
      </c>
      <c r="B46" s="30">
        <v>843</v>
      </c>
      <c r="C46" s="31" t="s">
        <v>3660</v>
      </c>
      <c r="D46" s="32">
        <v>843</v>
      </c>
      <c r="E46" s="31" t="e">
        <f>VLOOKUP($I46,#REF!,2,FALSE)</f>
        <v>#REF!</v>
      </c>
      <c r="F46" s="31" t="e">
        <f>VLOOKUP($E46,'#Location List#'!$Q$3:$T$1122,3,FALSE)</f>
        <v>#REF!</v>
      </c>
      <c r="G46" s="31" t="e">
        <f>VLOOKUP($E46,'#Location List#'!$Q$3:$T$1122,4,FALSE)</f>
        <v>#REF!</v>
      </c>
      <c r="H46" s="105">
        <v>3080</v>
      </c>
      <c r="I46" s="33" t="s">
        <v>3661</v>
      </c>
      <c r="J46" s="33" t="s">
        <v>3542</v>
      </c>
      <c r="K46" s="51">
        <f t="shared" si="13"/>
        <v>10</v>
      </c>
      <c r="L46" s="83" t="s">
        <v>3612</v>
      </c>
      <c r="M46" s="51">
        <f t="shared" si="11"/>
        <v>17</v>
      </c>
      <c r="N46" s="33" t="str">
        <f t="shared" si="7"/>
        <v>ESPERANCE</v>
      </c>
      <c r="O46" s="482" t="str">
        <f t="shared" si="12"/>
        <v xml:space="preserve"> </v>
      </c>
      <c r="P46" s="466">
        <f t="shared" si="0"/>
        <v>17</v>
      </c>
      <c r="Q46" s="226" t="s">
        <v>1107</v>
      </c>
      <c r="R46" s="231">
        <v>17</v>
      </c>
      <c r="S46" s="248">
        <v>-30.60398</v>
      </c>
      <c r="T46" s="248">
        <v>116.76984</v>
      </c>
      <c r="U46" s="33" t="str">
        <f t="shared" si="2"/>
        <v>Ballidu</v>
      </c>
      <c r="V46" s="33" t="str">
        <f t="shared" si="14"/>
        <v>Wongan-Ballidu</v>
      </c>
      <c r="W46" s="33">
        <v>839</v>
      </c>
      <c r="X46" s="1" t="s">
        <v>685</v>
      </c>
      <c r="Z46"/>
      <c r="AE46" s="10" t="s">
        <v>509</v>
      </c>
      <c r="AF46" s="6" t="s">
        <v>1187</v>
      </c>
      <c r="AG46" s="176">
        <f>IFERROR(VLOOKUP(AF46,'#Location List#'!$Q$3:$R$1118,2,FALSE), "None")</f>
        <v>282</v>
      </c>
      <c r="AH46" s="269" t="s">
        <v>452</v>
      </c>
      <c r="AI46" s="474">
        <f t="shared" si="8"/>
        <v>1</v>
      </c>
      <c r="AJ46" s="71" t="str">
        <f t="shared" si="9"/>
        <v>Ballidu</v>
      </c>
      <c r="AK46" s="73" t="e">
        <f>COUNTIFS(#REF!,R46)</f>
        <v>#REF!</v>
      </c>
      <c r="AL46" s="13" t="str">
        <f t="shared" si="15"/>
        <v>Dundas</v>
      </c>
      <c r="AM46" s="72" t="e">
        <f>COUNTIFS(#REF!,D46)</f>
        <v>#REF!</v>
      </c>
      <c r="AN46" s="73" t="str">
        <f t="shared" si="10"/>
        <v>Goldfields</v>
      </c>
      <c r="AQ46" s="334"/>
      <c r="AS46" s="244">
        <v>44</v>
      </c>
      <c r="AT46" s="244">
        <v>-34.5</v>
      </c>
      <c r="AU46" s="244">
        <v>113.25</v>
      </c>
      <c r="AV46" s="244" t="s">
        <v>4892</v>
      </c>
      <c r="AW46" s="22">
        <v>757</v>
      </c>
      <c r="AX46" s="343">
        <v>166.29667496357848</v>
      </c>
    </row>
    <row r="47" spans="1:50" ht="12" customHeight="1" x14ac:dyDescent="0.25">
      <c r="A47" s="1">
        <f t="shared" si="6"/>
        <v>0</v>
      </c>
      <c r="B47" s="30">
        <v>854</v>
      </c>
      <c r="C47" s="39" t="s">
        <v>3662</v>
      </c>
      <c r="D47" s="37">
        <v>854</v>
      </c>
      <c r="E47" s="31" t="e">
        <f>VLOOKUP($I47,#REF!,2,FALSE)</f>
        <v>#REF!</v>
      </c>
      <c r="F47" s="31" t="e">
        <f>VLOOKUP($E47,'#Location List#'!$Q$3:$T$1122,3,FALSE)</f>
        <v>#REF!</v>
      </c>
      <c r="G47" s="31" t="e">
        <f>VLOOKUP($E47,'#Location List#'!$Q$3:$T$1122,4,FALSE)</f>
        <v>#REF!</v>
      </c>
      <c r="H47" s="105">
        <v>3150</v>
      </c>
      <c r="I47" s="33" t="s">
        <v>3663</v>
      </c>
      <c r="J47" s="33" t="s">
        <v>1194</v>
      </c>
      <c r="K47" s="51">
        <f t="shared" si="13"/>
        <v>2</v>
      </c>
      <c r="L47" s="83" t="s">
        <v>3509</v>
      </c>
      <c r="M47" s="51">
        <f t="shared" si="11"/>
        <v>74</v>
      </c>
      <c r="N47" s="33" t="str">
        <f t="shared" si="7"/>
        <v>WANNEROO</v>
      </c>
      <c r="O47" s="482" t="str">
        <f t="shared" si="12"/>
        <v xml:space="preserve"> </v>
      </c>
      <c r="P47" s="466">
        <f t="shared" si="0"/>
        <v>18</v>
      </c>
      <c r="Q47" s="226" t="s">
        <v>855</v>
      </c>
      <c r="R47" s="231">
        <v>18</v>
      </c>
      <c r="S47" s="249">
        <v>-32.155983999999997</v>
      </c>
      <c r="T47" s="249">
        <v>115.88249500000001</v>
      </c>
      <c r="U47" s="33" t="str">
        <f t="shared" si="2"/>
        <v>Banjup</v>
      </c>
      <c r="V47" s="33" t="str">
        <f t="shared" si="14"/>
        <v>Cockburn</v>
      </c>
      <c r="W47" s="33">
        <v>735</v>
      </c>
      <c r="X47" s="1" t="s">
        <v>685</v>
      </c>
      <c r="Z47"/>
      <c r="AE47" s="10" t="s">
        <v>509</v>
      </c>
      <c r="AF47" s="6" t="s">
        <v>1187</v>
      </c>
      <c r="AG47" s="176">
        <f>IFERROR(VLOOKUP(AF47,'#Location List#'!$Q$3:$R$1118,2,FALSE), "None")</f>
        <v>282</v>
      </c>
      <c r="AH47" s="269" t="s">
        <v>554</v>
      </c>
      <c r="AI47" s="474">
        <f t="shared" si="8"/>
        <v>1</v>
      </c>
      <c r="AJ47" s="71" t="str">
        <f t="shared" si="9"/>
        <v>Banjup</v>
      </c>
      <c r="AK47" s="73" t="e">
        <f>COUNTIFS(#REF!,R47)</f>
        <v>#REF!</v>
      </c>
      <c r="AL47" s="13" t="str">
        <f t="shared" si="15"/>
        <v>East Fremantle</v>
      </c>
      <c r="AM47" s="72" t="e">
        <f>COUNTIFS(#REF!,D47)</f>
        <v>#REF!</v>
      </c>
      <c r="AN47" s="73" t="str">
        <f t="shared" si="10"/>
        <v>Perth</v>
      </c>
      <c r="AQ47" s="334"/>
      <c r="AS47" s="244">
        <v>45</v>
      </c>
      <c r="AT47" s="244">
        <v>-34.25</v>
      </c>
      <c r="AU47" s="244">
        <v>113.25</v>
      </c>
      <c r="AV47" s="244" t="s">
        <v>4893</v>
      </c>
      <c r="AW47" s="22">
        <v>739</v>
      </c>
      <c r="AX47" s="343">
        <v>163.09465077768971</v>
      </c>
    </row>
    <row r="48" spans="1:50" ht="12" customHeight="1" x14ac:dyDescent="0.25">
      <c r="A48" s="1">
        <f t="shared" si="6"/>
        <v>0</v>
      </c>
      <c r="B48" s="30">
        <v>855</v>
      </c>
      <c r="C48" s="33" t="s">
        <v>3664</v>
      </c>
      <c r="D48" s="32">
        <v>855</v>
      </c>
      <c r="E48" s="31" t="e">
        <f>VLOOKUP($I48,#REF!,2,FALSE)</f>
        <v>#REF!</v>
      </c>
      <c r="F48" s="31" t="e">
        <f>VLOOKUP($E48,'#Location List#'!$Q$3:$T$1122,3,FALSE)</f>
        <v>#REF!</v>
      </c>
      <c r="G48" s="31" t="e">
        <f>VLOOKUP($E48,'#Location List#'!$Q$3:$T$1122,4,FALSE)</f>
        <v>#REF!</v>
      </c>
      <c r="H48" s="106">
        <v>3220</v>
      </c>
      <c r="I48" s="33" t="s">
        <v>3665</v>
      </c>
      <c r="J48" s="33" t="s">
        <v>3513</v>
      </c>
      <c r="K48" s="51">
        <f t="shared" si="13"/>
        <v>11</v>
      </c>
      <c r="L48" s="83" t="s">
        <v>3514</v>
      </c>
      <c r="M48" s="51">
        <f t="shared" si="11"/>
        <v>23</v>
      </c>
      <c r="N48" s="33" t="str">
        <f t="shared" si="7"/>
        <v>KARRATHA</v>
      </c>
      <c r="O48" s="482" t="str">
        <f t="shared" si="12"/>
        <v xml:space="preserve"> </v>
      </c>
      <c r="P48" s="466">
        <f t="shared" si="0"/>
        <v>19</v>
      </c>
      <c r="Q48" s="226" t="s">
        <v>652</v>
      </c>
      <c r="R48" s="231">
        <v>19</v>
      </c>
      <c r="S48" s="249">
        <v>-31.697879</v>
      </c>
      <c r="T48" s="249">
        <v>115.808707</v>
      </c>
      <c r="U48" s="33" t="str">
        <f t="shared" si="2"/>
        <v>Banksia Grove</v>
      </c>
      <c r="V48" s="33" t="str">
        <f t="shared" si="14"/>
        <v>Wanneroo</v>
      </c>
      <c r="W48" s="33">
        <v>720</v>
      </c>
      <c r="X48" s="1" t="s">
        <v>685</v>
      </c>
      <c r="Z48"/>
      <c r="AE48" s="10" t="s">
        <v>509</v>
      </c>
      <c r="AF48" s="6" t="s">
        <v>1187</v>
      </c>
      <c r="AG48" s="176">
        <f>IFERROR(VLOOKUP(AF48,'#Location List#'!$Q$3:$R$1118,2,FALSE), "None")</f>
        <v>282</v>
      </c>
      <c r="AH48" s="269" t="s">
        <v>3666</v>
      </c>
      <c r="AI48" s="474">
        <f t="shared" si="8"/>
        <v>1</v>
      </c>
      <c r="AJ48" s="71" t="str">
        <f t="shared" si="9"/>
        <v>Banksia Grove</v>
      </c>
      <c r="AK48" s="73" t="e">
        <f>COUNTIFS(#REF!,R48)</f>
        <v>#REF!</v>
      </c>
      <c r="AL48" s="13" t="str">
        <f t="shared" si="15"/>
        <v>East Pilbara</v>
      </c>
      <c r="AM48" s="72" t="e">
        <f>COUNTIFS(#REF!,D48)</f>
        <v>#REF!</v>
      </c>
      <c r="AN48" s="73" t="str">
        <f t="shared" si="10"/>
        <v>Pilbara</v>
      </c>
      <c r="AQ48" s="334"/>
      <c r="AS48" s="244">
        <v>46</v>
      </c>
      <c r="AT48" s="244">
        <v>-34</v>
      </c>
      <c r="AU48" s="244">
        <v>113.25</v>
      </c>
      <c r="AV48" s="244" t="s">
        <v>4894</v>
      </c>
      <c r="AW48" s="22">
        <v>1030</v>
      </c>
      <c r="AX48" s="343">
        <v>160.72462260056881</v>
      </c>
    </row>
    <row r="49" spans="1:50" ht="12" customHeight="1" x14ac:dyDescent="0.25">
      <c r="A49" s="1">
        <f t="shared" si="6"/>
        <v>0</v>
      </c>
      <c r="B49" s="30">
        <v>791</v>
      </c>
      <c r="C49" s="33" t="s">
        <v>254</v>
      </c>
      <c r="D49" s="32">
        <v>791</v>
      </c>
      <c r="E49" s="31" t="e">
        <f>VLOOKUP($I49,#REF!,2,FALSE)</f>
        <v>#REF!</v>
      </c>
      <c r="F49" s="31" t="e">
        <f>VLOOKUP($E49,'#Location List#'!$Q$3:$T$1122,3,FALSE)</f>
        <v>#REF!</v>
      </c>
      <c r="G49" s="31" t="e">
        <f>VLOOKUP($E49,'#Location List#'!$Q$3:$T$1122,4,FALSE)</f>
        <v>#REF!</v>
      </c>
      <c r="H49" s="105">
        <v>3290</v>
      </c>
      <c r="I49" s="33" t="s">
        <v>3667</v>
      </c>
      <c r="J49" s="33" t="s">
        <v>3542</v>
      </c>
      <c r="K49" s="51">
        <f t="shared" si="13"/>
        <v>10</v>
      </c>
      <c r="L49" s="83" t="s">
        <v>3612</v>
      </c>
      <c r="M49" s="51">
        <f t="shared" si="11"/>
        <v>17</v>
      </c>
      <c r="N49" s="33" t="str">
        <f t="shared" si="7"/>
        <v>ESPERANCE</v>
      </c>
      <c r="O49" s="482" t="str">
        <f t="shared" si="12"/>
        <v xml:space="preserve"> </v>
      </c>
      <c r="P49" s="466">
        <f t="shared" si="0"/>
        <v>527</v>
      </c>
      <c r="Q49" s="225" t="s">
        <v>3672</v>
      </c>
      <c r="R49" s="230">
        <v>527</v>
      </c>
      <c r="S49" s="249">
        <v>-32.623975000000002</v>
      </c>
      <c r="T49" s="249">
        <v>116.01319100000001</v>
      </c>
      <c r="U49" s="33" t="str">
        <f t="shared" si="2"/>
        <v>Banksiadale</v>
      </c>
      <c r="V49" s="33" t="str">
        <f t="shared" si="14"/>
        <v>Murray</v>
      </c>
      <c r="W49" s="33">
        <v>847</v>
      </c>
      <c r="X49" s="1" t="s">
        <v>685</v>
      </c>
      <c r="Z49"/>
      <c r="AE49" s="10" t="s">
        <v>509</v>
      </c>
      <c r="AF49" s="6" t="s">
        <v>3668</v>
      </c>
      <c r="AG49" s="176" t="str">
        <f>IFERROR(VLOOKUP(AF49,'#Location List#'!$Q$3:$R$1118,2,FALSE), "None")</f>
        <v>None</v>
      </c>
      <c r="AH49" s="269" t="s">
        <v>3668</v>
      </c>
      <c r="AI49" s="474">
        <f t="shared" si="8"/>
        <v>1</v>
      </c>
      <c r="AJ49" s="71" t="str">
        <f t="shared" si="9"/>
        <v>Banksiadale</v>
      </c>
      <c r="AK49" s="73" t="e">
        <f>COUNTIFS(#REF!,R49)</f>
        <v>#REF!</v>
      </c>
      <c r="AL49" s="13" t="str">
        <f t="shared" si="15"/>
        <v>Esperance</v>
      </c>
      <c r="AM49" s="72" t="e">
        <f>COUNTIFS(#REF!,D49)</f>
        <v>#REF!</v>
      </c>
      <c r="AN49" s="73" t="str">
        <f t="shared" si="10"/>
        <v>Goldfields</v>
      </c>
      <c r="AQ49" s="334"/>
      <c r="AS49" s="244">
        <v>47</v>
      </c>
      <c r="AT49" s="244">
        <v>-33.75</v>
      </c>
      <c r="AU49" s="244">
        <v>113.25</v>
      </c>
      <c r="AV49" s="244" t="s">
        <v>4895</v>
      </c>
      <c r="AW49" s="22">
        <v>153</v>
      </c>
      <c r="AX49" s="343">
        <v>161.4396532276333</v>
      </c>
    </row>
    <row r="50" spans="1:50" ht="12" customHeight="1" x14ac:dyDescent="0.25">
      <c r="A50" s="1">
        <f t="shared" si="6"/>
        <v>0</v>
      </c>
      <c r="B50" s="30">
        <v>689</v>
      </c>
      <c r="C50" s="31" t="s">
        <v>3669</v>
      </c>
      <c r="D50" s="32">
        <v>689</v>
      </c>
      <c r="E50" s="31" t="e">
        <f>VLOOKUP($I50,#REF!,2,FALSE)</f>
        <v>#REF!</v>
      </c>
      <c r="F50" s="31" t="e">
        <f>VLOOKUP($E50,'#Location List#'!$Q$3:$T$1122,3,FALSE)</f>
        <v>#REF!</v>
      </c>
      <c r="G50" s="31" t="e">
        <f>VLOOKUP($E50,'#Location List#'!$Q$3:$T$1122,4,FALSE)</f>
        <v>#REF!</v>
      </c>
      <c r="H50" s="105">
        <v>3360</v>
      </c>
      <c r="I50" s="33" t="s">
        <v>3670</v>
      </c>
      <c r="J50" s="33" t="s">
        <v>3534</v>
      </c>
      <c r="K50" s="51">
        <f t="shared" si="13"/>
        <v>8</v>
      </c>
      <c r="L50" s="83" t="s">
        <v>3671</v>
      </c>
      <c r="M50" s="51" t="str">
        <f t="shared" si="11"/>
        <v>None</v>
      </c>
      <c r="N50" s="33" t="str">
        <f t="shared" si="7"/>
        <v>None</v>
      </c>
      <c r="O50" s="482" t="str">
        <f t="shared" si="12"/>
        <v xml:space="preserve"> </v>
      </c>
      <c r="P50" s="466">
        <f t="shared" si="0"/>
        <v>528</v>
      </c>
      <c r="Q50" s="225" t="s">
        <v>3675</v>
      </c>
      <c r="R50" s="230">
        <v>528</v>
      </c>
      <c r="S50" s="248">
        <v>-32.680424000000002</v>
      </c>
      <c r="T50" s="248">
        <v>116.520138</v>
      </c>
      <c r="U50" s="33" t="str">
        <f t="shared" si="2"/>
        <v>Bannister</v>
      </c>
      <c r="V50" s="33" t="str">
        <f t="shared" si="14"/>
        <v>Wandering</v>
      </c>
      <c r="W50" s="33">
        <v>797</v>
      </c>
      <c r="X50" s="1" t="s">
        <v>685</v>
      </c>
      <c r="Z50"/>
      <c r="AE50" s="10" t="s">
        <v>509</v>
      </c>
      <c r="AF50" s="6" t="s">
        <v>1452</v>
      </c>
      <c r="AG50" s="176">
        <f>IFERROR(VLOOKUP(AF50,'#Location List#'!$Q$3:$R$1118,2,FALSE), "None")</f>
        <v>395</v>
      </c>
      <c r="AH50" s="269" t="s">
        <v>682</v>
      </c>
      <c r="AI50" s="474">
        <f t="shared" si="8"/>
        <v>1</v>
      </c>
      <c r="AJ50" s="71" t="str">
        <f t="shared" si="9"/>
        <v>Bannister</v>
      </c>
      <c r="AK50" s="73" t="e">
        <f>COUNTIFS(#REF!,R50)</f>
        <v>#REF!</v>
      </c>
      <c r="AL50" s="13" t="str">
        <f t="shared" si="15"/>
        <v>Exmouth</v>
      </c>
      <c r="AM50" s="72" t="e">
        <f>COUNTIFS(#REF!,D50)</f>
        <v>#REF!</v>
      </c>
      <c r="AN50" s="73" t="str">
        <f t="shared" si="10"/>
        <v>Gascoyne</v>
      </c>
      <c r="AQ50" s="334"/>
      <c r="AS50" s="244">
        <v>48</v>
      </c>
      <c r="AT50" s="244">
        <v>-33.5</v>
      </c>
      <c r="AU50" s="244">
        <v>113.25</v>
      </c>
      <c r="AV50" s="244" t="s">
        <v>4896</v>
      </c>
      <c r="AW50" s="22">
        <v>967</v>
      </c>
      <c r="AX50" s="343">
        <v>163.92163524752388</v>
      </c>
    </row>
    <row r="51" spans="1:50" ht="12" customHeight="1" x14ac:dyDescent="0.25">
      <c r="A51" s="1">
        <f t="shared" si="6"/>
        <v>0</v>
      </c>
      <c r="B51" s="30">
        <v>856</v>
      </c>
      <c r="C51" s="31" t="s">
        <v>3673</v>
      </c>
      <c r="D51" s="32">
        <v>856</v>
      </c>
      <c r="E51" s="31" t="e">
        <f>VLOOKUP($I51,#REF!,2,FALSE)</f>
        <v>#REF!</v>
      </c>
      <c r="F51" s="31" t="e">
        <f>VLOOKUP($E51,'#Location List#'!$Q$3:$T$1122,3,FALSE)</f>
        <v>#REF!</v>
      </c>
      <c r="G51" s="31" t="e">
        <f>VLOOKUP($E51,'#Location List#'!$Q$3:$T$1122,4,FALSE)</f>
        <v>#REF!</v>
      </c>
      <c r="H51" s="105">
        <v>3430</v>
      </c>
      <c r="I51" s="33" t="s">
        <v>3674</v>
      </c>
      <c r="J51" s="33" t="s">
        <v>1194</v>
      </c>
      <c r="K51" s="51">
        <f t="shared" si="13"/>
        <v>2</v>
      </c>
      <c r="L51" s="83" t="s">
        <v>3509</v>
      </c>
      <c r="M51" s="51">
        <f t="shared" si="11"/>
        <v>74</v>
      </c>
      <c r="N51" s="33" t="str">
        <f t="shared" si="7"/>
        <v>WANNEROO</v>
      </c>
      <c r="O51" s="482" t="str">
        <f t="shared" si="12"/>
        <v xml:space="preserve"> </v>
      </c>
      <c r="P51" s="466">
        <f t="shared" si="0"/>
        <v>529</v>
      </c>
      <c r="Q51" s="225" t="s">
        <v>3677</v>
      </c>
      <c r="R51" s="230">
        <v>529</v>
      </c>
      <c r="S51" s="248">
        <v>-30.884132000000001</v>
      </c>
      <c r="T51" s="248">
        <v>118.114175</v>
      </c>
      <c r="U51" s="33" t="str">
        <f t="shared" si="2"/>
        <v>Barbalin</v>
      </c>
      <c r="V51" s="33" t="str">
        <f t="shared" si="14"/>
        <v>Mukinbudin</v>
      </c>
      <c r="W51" s="33">
        <v>776</v>
      </c>
      <c r="X51" s="1" t="s">
        <v>685</v>
      </c>
      <c r="Z51" s="215" t="s">
        <v>4591</v>
      </c>
      <c r="AA51" s="216"/>
      <c r="AE51" s="10" t="s">
        <v>1101</v>
      </c>
      <c r="AF51" s="6" t="s">
        <v>1101</v>
      </c>
      <c r="AG51" s="176">
        <f>IFERROR(VLOOKUP(AF51,'#Location List#'!$Q$3:$R$1118,2,FALSE), "None")</f>
        <v>6</v>
      </c>
      <c r="AH51" s="269" t="s">
        <v>1101</v>
      </c>
      <c r="AI51" s="474">
        <f t="shared" si="8"/>
        <v>1</v>
      </c>
      <c r="AJ51" s="71" t="str">
        <f t="shared" si="9"/>
        <v>Barbalin</v>
      </c>
      <c r="AK51" s="73" t="e">
        <f>COUNTIFS(#REF!,R51)</f>
        <v>#REF!</v>
      </c>
      <c r="AL51" s="13" t="str">
        <f t="shared" si="15"/>
        <v>Fremantle</v>
      </c>
      <c r="AM51" s="72" t="e">
        <f>COUNTIFS(#REF!,D51)</f>
        <v>#REF!</v>
      </c>
      <c r="AN51" s="73" t="str">
        <f t="shared" si="10"/>
        <v>Perth</v>
      </c>
      <c r="AQ51" s="334"/>
      <c r="AS51" s="244">
        <v>49</v>
      </c>
      <c r="AT51" s="244">
        <v>-33.25</v>
      </c>
      <c r="AU51" s="244">
        <v>113.25</v>
      </c>
      <c r="AV51" s="244" t="s">
        <v>4897</v>
      </c>
      <c r="AW51" s="22">
        <v>967</v>
      </c>
      <c r="AX51" s="343">
        <v>167.21193326393609</v>
      </c>
    </row>
    <row r="52" spans="1:50" ht="12" customHeight="1" x14ac:dyDescent="0.25">
      <c r="A52" s="1">
        <f t="shared" si="6"/>
        <v>0</v>
      </c>
      <c r="B52" s="30">
        <v>718</v>
      </c>
      <c r="C52" s="31" t="s">
        <v>1219</v>
      </c>
      <c r="D52" s="32">
        <v>718</v>
      </c>
      <c r="E52" s="31" t="e">
        <f>VLOOKUP($I52,#REF!,2,FALSE)</f>
        <v>#REF!</v>
      </c>
      <c r="F52" s="31" t="e">
        <f>VLOOKUP($E52,'#Location List#'!$Q$3:$T$1122,3,FALSE)</f>
        <v>#REF!</v>
      </c>
      <c r="G52" s="31" t="e">
        <f>VLOOKUP($E52,'#Location List#'!$Q$3:$T$1122,4,FALSE)</f>
        <v>#REF!</v>
      </c>
      <c r="H52" s="105">
        <v>3570</v>
      </c>
      <c r="I52" s="31" t="s">
        <v>3676</v>
      </c>
      <c r="J52" s="33" t="s">
        <v>3520</v>
      </c>
      <c r="K52" s="51">
        <f t="shared" si="13"/>
        <v>4</v>
      </c>
      <c r="L52" s="83" t="s">
        <v>3509</v>
      </c>
      <c r="M52" s="51">
        <f t="shared" si="11"/>
        <v>74</v>
      </c>
      <c r="N52" s="33" t="str">
        <f t="shared" si="7"/>
        <v>WANNEROO</v>
      </c>
      <c r="O52" s="482" t="str">
        <f t="shared" si="12"/>
        <v xml:space="preserve"> </v>
      </c>
      <c r="P52" s="466">
        <f t="shared" si="0"/>
        <v>20</v>
      </c>
      <c r="Q52" s="226" t="s">
        <v>1419</v>
      </c>
      <c r="R52" s="231">
        <v>20</v>
      </c>
      <c r="S52" s="248">
        <v>-30.733913000000001</v>
      </c>
      <c r="T52" s="248">
        <v>116.027914</v>
      </c>
      <c r="U52" s="33" t="str">
        <f t="shared" si="2"/>
        <v>Barberton</v>
      </c>
      <c r="V52" s="33" t="str">
        <f t="shared" si="14"/>
        <v>Moora</v>
      </c>
      <c r="W52" s="33">
        <v>757</v>
      </c>
      <c r="X52" s="1" t="s">
        <v>685</v>
      </c>
      <c r="Z52" s="217" t="s">
        <v>4592</v>
      </c>
      <c r="AA52" s="218" t="s">
        <v>30</v>
      </c>
      <c r="AE52" s="10" t="s">
        <v>1101</v>
      </c>
      <c r="AF52" s="6" t="s">
        <v>3678</v>
      </c>
      <c r="AG52" s="176">
        <f>IFERROR(VLOOKUP(AF52,'#Location List#'!$Q$3:$R$1118,2,FALSE), "None")</f>
        <v>24</v>
      </c>
      <c r="AH52" s="269" t="s">
        <v>650</v>
      </c>
      <c r="AI52" s="474">
        <f t="shared" si="8"/>
        <v>1</v>
      </c>
      <c r="AJ52" s="71" t="str">
        <f t="shared" si="9"/>
        <v>Barberton</v>
      </c>
      <c r="AK52" s="73" t="e">
        <f>COUNTIFS(#REF!,R52)</f>
        <v>#REF!</v>
      </c>
      <c r="AL52" s="13" t="str">
        <f t="shared" si="15"/>
        <v>Gingin</v>
      </c>
      <c r="AM52" s="72" t="e">
        <f>COUNTIFS(#REF!,D52)</f>
        <v>#REF!</v>
      </c>
      <c r="AN52" s="73" t="str">
        <f t="shared" si="10"/>
        <v>Wheatbelt</v>
      </c>
      <c r="AQ52" s="334"/>
      <c r="AS52" s="244">
        <v>50</v>
      </c>
      <c r="AT52" s="244">
        <v>-33</v>
      </c>
      <c r="AU52" s="244">
        <v>113.25</v>
      </c>
      <c r="AV52" s="244" t="s">
        <v>4898</v>
      </c>
      <c r="AW52" s="22">
        <v>967</v>
      </c>
      <c r="AX52" s="343">
        <v>174.91257344077556</v>
      </c>
    </row>
    <row r="53" spans="1:50" ht="12" customHeight="1" x14ac:dyDescent="0.25">
      <c r="A53" s="1">
        <f t="shared" si="6"/>
        <v>0</v>
      </c>
      <c r="B53" s="30">
        <v>744</v>
      </c>
      <c r="C53" s="83" t="s">
        <v>1475</v>
      </c>
      <c r="D53" s="32">
        <v>744</v>
      </c>
      <c r="E53" s="31" t="e">
        <f>VLOOKUP($I53,#REF!,2,FALSE)</f>
        <v>#REF!</v>
      </c>
      <c r="F53" s="31" t="e">
        <f>VLOOKUP($E53,'#Location List#'!$Q$3:$T$1122,3,FALSE)</f>
        <v>#REF!</v>
      </c>
      <c r="G53" s="31" t="e">
        <f>VLOOKUP($E53,'#Location List#'!$Q$3:$T$1122,4,FALSE)</f>
        <v>#REF!</v>
      </c>
      <c r="H53" s="105">
        <v>3640</v>
      </c>
      <c r="I53" s="33" t="s">
        <v>3679</v>
      </c>
      <c r="J53" s="21" t="s">
        <v>3505</v>
      </c>
      <c r="K53" s="51">
        <f t="shared" si="13"/>
        <v>1</v>
      </c>
      <c r="L53" s="83" t="s">
        <v>3548</v>
      </c>
      <c r="M53" s="51" t="str">
        <f t="shared" si="11"/>
        <v>None</v>
      </c>
      <c r="N53" s="33" t="str">
        <f t="shared" si="7"/>
        <v>NARROGIN</v>
      </c>
      <c r="O53" s="482" t="str">
        <f t="shared" si="12"/>
        <v xml:space="preserve"> </v>
      </c>
      <c r="P53" s="466">
        <f t="shared" si="0"/>
        <v>530</v>
      </c>
      <c r="Q53" s="225" t="s">
        <v>3681</v>
      </c>
      <c r="R53" s="230">
        <v>530</v>
      </c>
      <c r="S53" s="249">
        <v>-30.33812</v>
      </c>
      <c r="T53" s="249">
        <v>121.29685000000001</v>
      </c>
      <c r="U53" s="33" t="str">
        <f t="shared" si="2"/>
        <v>Bardoc</v>
      </c>
      <c r="V53" s="33" t="str">
        <f t="shared" si="14"/>
        <v>Kalgoorlie-Boulder</v>
      </c>
      <c r="W53" s="33">
        <v>845</v>
      </c>
      <c r="X53" s="1" t="s">
        <v>685</v>
      </c>
      <c r="Z53" s="217" t="s">
        <v>4593</v>
      </c>
      <c r="AA53" s="218">
        <v>21</v>
      </c>
      <c r="AE53" s="10" t="s">
        <v>1101</v>
      </c>
      <c r="AF53" s="6" t="s">
        <v>217</v>
      </c>
      <c r="AG53" s="176">
        <f>IFERROR(VLOOKUP(AF53,'#Location List#'!$Q$3:$R$1118,2,FALSE), "None")</f>
        <v>69</v>
      </c>
      <c r="AH53" s="269" t="s">
        <v>217</v>
      </c>
      <c r="AI53" s="474">
        <f t="shared" si="8"/>
        <v>1</v>
      </c>
      <c r="AJ53" s="71" t="str">
        <f t="shared" si="9"/>
        <v>Bardoc</v>
      </c>
      <c r="AK53" s="73" t="e">
        <f>COUNTIFS(#REF!,R53)</f>
        <v>#REF!</v>
      </c>
      <c r="AL53" s="13" t="str">
        <f t="shared" si="15"/>
        <v>Gnowangerup</v>
      </c>
      <c r="AM53" s="72" t="e">
        <f>COUNTIFS(#REF!,D53)</f>
        <v>#REF!</v>
      </c>
      <c r="AN53" s="73" t="str">
        <f t="shared" si="10"/>
        <v>Great Southern</v>
      </c>
      <c r="AQ53" s="334"/>
      <c r="AS53" s="244">
        <v>51</v>
      </c>
      <c r="AT53" s="244">
        <v>-32.75</v>
      </c>
      <c r="AU53" s="244">
        <v>113.25</v>
      </c>
      <c r="AV53" s="244" t="s">
        <v>4899</v>
      </c>
      <c r="AW53" s="22">
        <v>967</v>
      </c>
      <c r="AX53" s="343">
        <v>186.47797633726233</v>
      </c>
    </row>
    <row r="54" spans="1:50" ht="12" customHeight="1" x14ac:dyDescent="0.25">
      <c r="A54" s="1">
        <f t="shared" si="6"/>
        <v>0</v>
      </c>
      <c r="B54" s="30">
        <v>779</v>
      </c>
      <c r="C54" s="31" t="s">
        <v>1150</v>
      </c>
      <c r="D54" s="32">
        <v>779</v>
      </c>
      <c r="E54" s="31" t="e">
        <f>VLOOKUP($I54,#REF!,2,FALSE)</f>
        <v>#REF!</v>
      </c>
      <c r="F54" s="31" t="e">
        <f>VLOOKUP($E54,'#Location List#'!$Q$3:$T$1122,3,FALSE)</f>
        <v>#REF!</v>
      </c>
      <c r="G54" s="31" t="e">
        <f>VLOOKUP($E54,'#Location List#'!$Q$3:$T$1122,4,FALSE)</f>
        <v>#REF!</v>
      </c>
      <c r="H54" s="105">
        <v>3710</v>
      </c>
      <c r="I54" s="31" t="s">
        <v>3680</v>
      </c>
      <c r="J54" s="33" t="s">
        <v>3520</v>
      </c>
      <c r="K54" s="51">
        <f t="shared" si="13"/>
        <v>4</v>
      </c>
      <c r="L54" s="83" t="s">
        <v>3532</v>
      </c>
      <c r="M54" s="51">
        <f t="shared" si="11"/>
        <v>95</v>
      </c>
      <c r="N54" s="33" t="str">
        <f t="shared" si="7"/>
        <v>MERREDIN</v>
      </c>
      <c r="O54" s="482" t="str">
        <f t="shared" si="12"/>
        <v xml:space="preserve"> </v>
      </c>
      <c r="P54" s="466">
        <f t="shared" si="0"/>
        <v>531</v>
      </c>
      <c r="Q54" s="225" t="s">
        <v>1421</v>
      </c>
      <c r="R54" s="230">
        <v>531</v>
      </c>
      <c r="S54" s="248">
        <v>-32.550952000000002</v>
      </c>
      <c r="T54" s="248">
        <v>115.781691</v>
      </c>
      <c r="U54" s="33" t="str">
        <f t="shared" si="2"/>
        <v>Barragup</v>
      </c>
      <c r="V54" s="33" t="str">
        <f t="shared" si="14"/>
        <v>Murray</v>
      </c>
      <c r="W54" s="33">
        <v>847</v>
      </c>
      <c r="X54" s="1" t="s">
        <v>685</v>
      </c>
      <c r="Z54" s="217" t="s">
        <v>1109</v>
      </c>
      <c r="AA54" s="218">
        <v>22</v>
      </c>
      <c r="AB54" s="38"/>
      <c r="AE54" s="10" t="s">
        <v>1101</v>
      </c>
      <c r="AF54" s="6" t="s">
        <v>1146</v>
      </c>
      <c r="AG54" s="176">
        <f>IFERROR(VLOOKUP(AF54,'#Location List#'!$Q$3:$R$1118,2,FALSE), "None")</f>
        <v>134</v>
      </c>
      <c r="AH54" s="269" t="s">
        <v>3682</v>
      </c>
      <c r="AI54" s="474">
        <f t="shared" si="8"/>
        <v>1</v>
      </c>
      <c r="AJ54" s="71" t="str">
        <f t="shared" si="9"/>
        <v>Barragup</v>
      </c>
      <c r="AK54" s="73" t="e">
        <f>COUNTIFS(#REF!,R54)</f>
        <v>#REF!</v>
      </c>
      <c r="AL54" s="13" t="str">
        <f t="shared" si="15"/>
        <v>Goomalling</v>
      </c>
      <c r="AM54" s="72" t="e">
        <f>COUNTIFS(#REF!,D54)</f>
        <v>#REF!</v>
      </c>
      <c r="AN54" s="73" t="str">
        <f t="shared" si="10"/>
        <v>Wheatbelt</v>
      </c>
      <c r="AQ54" s="334"/>
      <c r="AS54" s="244">
        <v>52</v>
      </c>
      <c r="AT54" s="244">
        <v>-32.5</v>
      </c>
      <c r="AU54" s="244">
        <v>113.25</v>
      </c>
      <c r="AV54" s="244" t="s">
        <v>4900</v>
      </c>
      <c r="AW54" s="22">
        <v>967</v>
      </c>
      <c r="AX54" s="343">
        <v>201.24291924264577</v>
      </c>
    </row>
    <row r="55" spans="1:50" ht="12" customHeight="1" x14ac:dyDescent="0.25">
      <c r="A55" s="1">
        <f t="shared" si="6"/>
        <v>0</v>
      </c>
      <c r="B55" s="30">
        <v>724</v>
      </c>
      <c r="C55" s="33" t="s">
        <v>3683</v>
      </c>
      <c r="D55" s="32">
        <v>724</v>
      </c>
      <c r="E55" s="31" t="e">
        <f>VLOOKUP($I55,#REF!,2,FALSE)</f>
        <v>#REF!</v>
      </c>
      <c r="F55" s="31" t="e">
        <f>VLOOKUP($E55,'#Location List#'!$Q$3:$T$1122,3,FALSE)</f>
        <v>#REF!</v>
      </c>
      <c r="G55" s="31" t="e">
        <f>VLOOKUP($E55,'#Location List#'!$Q$3:$T$1122,4,FALSE)</f>
        <v>#REF!</v>
      </c>
      <c r="H55" s="105">
        <v>3780</v>
      </c>
      <c r="I55" s="33" t="s">
        <v>3684</v>
      </c>
      <c r="J55" s="33" t="s">
        <v>1194</v>
      </c>
      <c r="K55" s="51">
        <f t="shared" si="13"/>
        <v>2</v>
      </c>
      <c r="L55" s="83" t="s">
        <v>3509</v>
      </c>
      <c r="M55" s="51">
        <f t="shared" si="11"/>
        <v>74</v>
      </c>
      <c r="N55" s="33" t="str">
        <f t="shared" si="7"/>
        <v>WANNEROO</v>
      </c>
      <c r="O55" s="482" t="str">
        <f t="shared" si="12"/>
        <v xml:space="preserve"> </v>
      </c>
      <c r="P55" s="466">
        <f t="shared" si="0"/>
        <v>532</v>
      </c>
      <c r="Q55" s="225" t="s">
        <v>3688</v>
      </c>
      <c r="R55" s="230">
        <v>532</v>
      </c>
      <c r="S55" s="248">
        <v>-27.964596</v>
      </c>
      <c r="T55" s="248">
        <v>114.60371499999999</v>
      </c>
      <c r="U55" s="33" t="str">
        <f t="shared" si="2"/>
        <v>Barrel Well Community</v>
      </c>
      <c r="V55" s="33" t="str">
        <f t="shared" si="14"/>
        <v>Northampton</v>
      </c>
      <c r="W55" s="33">
        <v>753</v>
      </c>
      <c r="X55" s="1" t="s">
        <v>685</v>
      </c>
      <c r="Z55" s="217" t="s">
        <v>4594</v>
      </c>
      <c r="AA55" s="218">
        <v>23</v>
      </c>
      <c r="AE55" s="10" t="s">
        <v>1101</v>
      </c>
      <c r="AF55" s="6" t="s">
        <v>1146</v>
      </c>
      <c r="AG55" s="176">
        <f>IFERROR(VLOOKUP(AF55,'#Location List#'!$Q$3:$R$1118,2,FALSE), "None")</f>
        <v>134</v>
      </c>
      <c r="AH55" s="269" t="s">
        <v>3685</v>
      </c>
      <c r="AI55" s="474">
        <f t="shared" si="8"/>
        <v>1</v>
      </c>
      <c r="AJ55" s="71" t="str">
        <f t="shared" si="9"/>
        <v>Barrel Well Community</v>
      </c>
      <c r="AK55" s="73" t="e">
        <f>COUNTIFS(#REF!,R55)</f>
        <v>#REF!</v>
      </c>
      <c r="AL55" s="13" t="str">
        <f t="shared" si="15"/>
        <v>Gosnells</v>
      </c>
      <c r="AM55" s="72" t="e">
        <f>COUNTIFS(#REF!,D55)</f>
        <v>#REF!</v>
      </c>
      <c r="AN55" s="73" t="str">
        <f t="shared" si="10"/>
        <v>Perth</v>
      </c>
      <c r="AQ55" s="334"/>
      <c r="AS55" s="244">
        <v>53</v>
      </c>
      <c r="AT55" s="244">
        <v>-32.25</v>
      </c>
      <c r="AU55" s="244">
        <v>113.25</v>
      </c>
      <c r="AV55" s="244" t="s">
        <v>4901</v>
      </c>
      <c r="AW55" s="22">
        <v>967</v>
      </c>
      <c r="AX55" s="343">
        <v>218.55992081773022</v>
      </c>
    </row>
    <row r="56" spans="1:50" ht="12" customHeight="1" x14ac:dyDescent="0.25">
      <c r="A56" s="1">
        <f t="shared" si="6"/>
        <v>0</v>
      </c>
      <c r="B56" s="30">
        <v>840</v>
      </c>
      <c r="C56" s="31" t="s">
        <v>3686</v>
      </c>
      <c r="D56" s="32">
        <v>840</v>
      </c>
      <c r="E56" s="31" t="e">
        <f>VLOOKUP($I56,#REF!,2,FALSE)</f>
        <v>#REF!</v>
      </c>
      <c r="F56" s="31" t="e">
        <f>VLOOKUP($E56,'#Location List#'!$Q$3:$T$1122,3,FALSE)</f>
        <v>#REF!</v>
      </c>
      <c r="G56" s="31" t="e">
        <f>VLOOKUP($E56,'#Location List#'!$Q$3:$T$1122,4,FALSE)</f>
        <v>#REF!</v>
      </c>
      <c r="H56" s="105">
        <v>3520</v>
      </c>
      <c r="I56" s="33" t="s">
        <v>3687</v>
      </c>
      <c r="J56" s="33" t="s">
        <v>3530</v>
      </c>
      <c r="K56" s="51">
        <f t="shared" si="13"/>
        <v>7</v>
      </c>
      <c r="L56" s="83" t="s">
        <v>3590</v>
      </c>
      <c r="M56" s="51">
        <f t="shared" si="11"/>
        <v>69</v>
      </c>
      <c r="N56" s="33" t="str">
        <f t="shared" si="7"/>
        <v>GERALDTON</v>
      </c>
      <c r="O56" s="482" t="str">
        <f t="shared" si="12"/>
        <v xml:space="preserve"> </v>
      </c>
      <c r="P56" s="466">
        <f t="shared" si="0"/>
        <v>419</v>
      </c>
      <c r="Q56" s="226" t="s">
        <v>3521</v>
      </c>
      <c r="R56" s="230">
        <v>419</v>
      </c>
      <c r="S56" s="251">
        <v>-31.903985192355002</v>
      </c>
      <c r="T56" s="249">
        <v>115.947409264196</v>
      </c>
      <c r="U56" s="33" t="str">
        <f t="shared" si="2"/>
        <v>Bassendean</v>
      </c>
      <c r="V56" s="31" t="s">
        <v>3521</v>
      </c>
      <c r="W56" s="32">
        <v>849</v>
      </c>
      <c r="X56" s="1" t="s">
        <v>685</v>
      </c>
      <c r="Z56" s="217" t="s">
        <v>4425</v>
      </c>
      <c r="AA56" s="218">
        <v>28</v>
      </c>
      <c r="AE56" s="10" t="s">
        <v>1101</v>
      </c>
      <c r="AF56" s="6" t="s">
        <v>1146</v>
      </c>
      <c r="AG56" s="176">
        <f>IFERROR(VLOOKUP(AF56,'#Location List#'!$Q$3:$R$1118,2,FALSE), "None")</f>
        <v>134</v>
      </c>
      <c r="AH56" s="269" t="s">
        <v>631</v>
      </c>
      <c r="AI56" s="474">
        <f t="shared" si="8"/>
        <v>1</v>
      </c>
      <c r="AJ56" s="71" t="str">
        <f t="shared" si="9"/>
        <v>Bassendean</v>
      </c>
      <c r="AK56" s="73" t="e">
        <f>COUNTIFS(#REF!,R56)</f>
        <v>#REF!</v>
      </c>
      <c r="AL56" s="13" t="str">
        <f t="shared" si="15"/>
        <v>Greater Geraldton</v>
      </c>
      <c r="AM56" s="72" t="e">
        <f>COUNTIFS(#REF!,D56)</f>
        <v>#REF!</v>
      </c>
      <c r="AN56" s="73" t="str">
        <f t="shared" si="10"/>
        <v>Mid West</v>
      </c>
      <c r="AQ56" s="334"/>
      <c r="AS56" s="244">
        <v>54</v>
      </c>
      <c r="AT56" s="244">
        <v>-32</v>
      </c>
      <c r="AU56" s="244">
        <v>113.25</v>
      </c>
      <c r="AV56" s="244" t="s">
        <v>4902</v>
      </c>
      <c r="AW56" s="22">
        <v>1055</v>
      </c>
      <c r="AX56" s="343">
        <v>222.81320952244752</v>
      </c>
    </row>
    <row r="57" spans="1:50" ht="12" customHeight="1" x14ac:dyDescent="0.25">
      <c r="A57" s="1">
        <f t="shared" si="6"/>
        <v>0</v>
      </c>
      <c r="B57" s="30">
        <v>819</v>
      </c>
      <c r="C57" s="31" t="s">
        <v>3689</v>
      </c>
      <c r="D57" s="32">
        <v>819</v>
      </c>
      <c r="E57" s="31" t="e">
        <f>VLOOKUP($I57,#REF!,2,FALSE)</f>
        <v>#REF!</v>
      </c>
      <c r="F57" s="31" t="e">
        <f>VLOOKUP($E57,'#Location List#'!$Q$3:$T$1122,3,FALSE)</f>
        <v>#REF!</v>
      </c>
      <c r="G57" s="31" t="e">
        <f>VLOOKUP($E57,'#Location List#'!$Q$3:$T$1122,4,FALSE)</f>
        <v>#REF!</v>
      </c>
      <c r="H57" s="105">
        <v>3920</v>
      </c>
      <c r="I57" s="33" t="s">
        <v>3690</v>
      </c>
      <c r="J57" s="33" t="s">
        <v>3527</v>
      </c>
      <c r="K57" s="51">
        <f t="shared" si="13"/>
        <v>6</v>
      </c>
      <c r="L57" s="83" t="s">
        <v>3582</v>
      </c>
      <c r="M57" s="51">
        <f t="shared" si="11"/>
        <v>66</v>
      </c>
      <c r="N57" s="33" t="str">
        <f t="shared" si="7"/>
        <v>KUNNUNARRA</v>
      </c>
      <c r="O57" s="482" t="str">
        <f t="shared" si="12"/>
        <v xml:space="preserve"> </v>
      </c>
      <c r="P57" s="466">
        <f t="shared" si="0"/>
        <v>21</v>
      </c>
      <c r="Q57" s="226" t="s">
        <v>3561</v>
      </c>
      <c r="R57" s="231">
        <v>21</v>
      </c>
      <c r="S57" s="248">
        <v>-34.974769000000002</v>
      </c>
      <c r="T57" s="248">
        <v>117.932129</v>
      </c>
      <c r="U57" s="33" t="str">
        <f t="shared" si="2"/>
        <v>Bayonett Head</v>
      </c>
      <c r="V57" s="33" t="str">
        <f t="shared" ref="V57:V103" si="16">VLOOKUP(W57,$B$3:$C$150,2,FALSE)</f>
        <v>Albany</v>
      </c>
      <c r="W57" s="33">
        <v>751</v>
      </c>
      <c r="X57" s="1" t="s">
        <v>685</v>
      </c>
      <c r="Z57" s="217" t="s">
        <v>4595</v>
      </c>
      <c r="AA57" s="218">
        <v>590</v>
      </c>
      <c r="AE57" s="10" t="s">
        <v>1101</v>
      </c>
      <c r="AF57" s="6" t="s">
        <v>1146</v>
      </c>
      <c r="AG57" s="176">
        <f>IFERROR(VLOOKUP(AF57,'#Location List#'!$Q$3:$R$1118,2,FALSE), "None")</f>
        <v>134</v>
      </c>
      <c r="AH57" s="269" t="s">
        <v>705</v>
      </c>
      <c r="AI57" s="474">
        <f t="shared" si="8"/>
        <v>1</v>
      </c>
      <c r="AJ57" s="71" t="str">
        <f t="shared" si="9"/>
        <v>Bayonett Head</v>
      </c>
      <c r="AK57" s="73" t="e">
        <f>COUNTIFS(#REF!,R57)</f>
        <v>#REF!</v>
      </c>
      <c r="AL57" s="13" t="str">
        <f t="shared" si="15"/>
        <v>Halls Creek</v>
      </c>
      <c r="AM57" s="72" t="e">
        <f>COUNTIFS(#REF!,D57)</f>
        <v>#REF!</v>
      </c>
      <c r="AN57" s="73" t="str">
        <f t="shared" si="10"/>
        <v>Kimberley</v>
      </c>
      <c r="AQ57" s="334"/>
      <c r="AS57" s="244">
        <v>55</v>
      </c>
      <c r="AT57" s="244">
        <v>-31.75</v>
      </c>
      <c r="AU57" s="244">
        <v>113.25</v>
      </c>
      <c r="AV57" s="244" t="s">
        <v>4903</v>
      </c>
      <c r="AW57" s="22">
        <v>1130</v>
      </c>
      <c r="AX57" s="343">
        <v>211.67744176129753</v>
      </c>
    </row>
    <row r="58" spans="1:50" ht="12" customHeight="1" x14ac:dyDescent="0.25">
      <c r="A58" s="1">
        <f t="shared" si="6"/>
        <v>0</v>
      </c>
      <c r="B58" s="30">
        <v>760</v>
      </c>
      <c r="C58" s="33" t="s">
        <v>1234</v>
      </c>
      <c r="D58" s="32">
        <v>760</v>
      </c>
      <c r="E58" s="31" t="e">
        <f>VLOOKUP($I58,#REF!,2,FALSE)</f>
        <v>#REF!</v>
      </c>
      <c r="F58" s="31" t="e">
        <f>VLOOKUP($E58,'#Location List#'!$Q$3:$T$1122,3,FALSE)</f>
        <v>#REF!</v>
      </c>
      <c r="G58" s="31" t="e">
        <f>VLOOKUP($E58,'#Location List#'!$Q$3:$T$1122,4,FALSE)</f>
        <v>#REF!</v>
      </c>
      <c r="H58" s="105">
        <v>3990</v>
      </c>
      <c r="I58" s="33" t="s">
        <v>3691</v>
      </c>
      <c r="J58" s="38" t="s">
        <v>3516</v>
      </c>
      <c r="K58" s="51">
        <f t="shared" si="13"/>
        <v>3</v>
      </c>
      <c r="L58" s="83" t="s">
        <v>3563</v>
      </c>
      <c r="M58" s="51">
        <f t="shared" si="11"/>
        <v>75</v>
      </c>
      <c r="N58" s="33" t="str">
        <f t="shared" si="7"/>
        <v>COLLIE</v>
      </c>
      <c r="O58" s="482" t="str">
        <f t="shared" si="12"/>
        <v xml:space="preserve"> </v>
      </c>
      <c r="P58" s="466">
        <f t="shared" si="0"/>
        <v>535</v>
      </c>
      <c r="Q58" s="225" t="s">
        <v>94</v>
      </c>
      <c r="R58" s="230">
        <v>535</v>
      </c>
      <c r="S58" s="249">
        <v>-30.45139</v>
      </c>
      <c r="T58" s="249">
        <v>117.87038</v>
      </c>
      <c r="U58" s="33" t="str">
        <f t="shared" si="2"/>
        <v>Beacon</v>
      </c>
      <c r="V58" s="33" t="str">
        <f t="shared" si="16"/>
        <v>Mount Marshall</v>
      </c>
      <c r="W58" s="33">
        <v>838</v>
      </c>
      <c r="X58" s="1" t="s">
        <v>685</v>
      </c>
      <c r="Z58" s="217" t="s">
        <v>3570</v>
      </c>
      <c r="AA58" s="218">
        <v>601</v>
      </c>
      <c r="AE58" s="10" t="s">
        <v>1101</v>
      </c>
      <c r="AF58" s="6" t="s">
        <v>3692</v>
      </c>
      <c r="AG58" s="176">
        <f>IFERROR(VLOOKUP(AF58,'#Location List#'!$Q$3:$R$1118,2,FALSE), "None")</f>
        <v>173</v>
      </c>
      <c r="AH58" s="269" t="s">
        <v>688</v>
      </c>
      <c r="AI58" s="474">
        <f t="shared" si="8"/>
        <v>1</v>
      </c>
      <c r="AJ58" s="71" t="str">
        <f t="shared" si="9"/>
        <v>Beacon</v>
      </c>
      <c r="AK58" s="73" t="e">
        <f>COUNTIFS(#REF!,R58)</f>
        <v>#REF!</v>
      </c>
      <c r="AL58" s="13" t="str">
        <f t="shared" si="15"/>
        <v>Harvey</v>
      </c>
      <c r="AM58" s="72" t="e">
        <f>COUNTIFS(#REF!,D58)</f>
        <v>#REF!</v>
      </c>
      <c r="AN58" s="73" t="str">
        <f t="shared" si="10"/>
        <v>South West</v>
      </c>
      <c r="AQ58" s="334"/>
      <c r="AS58" s="244">
        <v>56</v>
      </c>
      <c r="AT58" s="244">
        <v>-31.5</v>
      </c>
      <c r="AU58" s="244">
        <v>113.25</v>
      </c>
      <c r="AV58" s="244" t="s">
        <v>4904</v>
      </c>
      <c r="AW58" s="22">
        <v>1130</v>
      </c>
      <c r="AX58" s="343">
        <v>199.82772329130853</v>
      </c>
    </row>
    <row r="59" spans="1:50" ht="12" customHeight="1" x14ac:dyDescent="0.25">
      <c r="A59" s="1">
        <f t="shared" si="6"/>
        <v>0</v>
      </c>
      <c r="B59" s="30">
        <v>738</v>
      </c>
      <c r="C59" s="31" t="s">
        <v>1161</v>
      </c>
      <c r="D59" s="32">
        <v>738</v>
      </c>
      <c r="E59" s="31" t="e">
        <f>VLOOKUP($I59,#REF!,2,FALSE)</f>
        <v>#REF!</v>
      </c>
      <c r="F59" s="31" t="e">
        <f>VLOOKUP($E59,'#Location List#'!$Q$3:$T$1122,3,FALSE)</f>
        <v>#REF!</v>
      </c>
      <c r="G59" s="31" t="e">
        <f>VLOOKUP($E59,'#Location List#'!$Q$3:$T$1122,4,FALSE)</f>
        <v>#REF!</v>
      </c>
      <c r="H59" s="105">
        <v>4060</v>
      </c>
      <c r="I59" s="33" t="s">
        <v>3693</v>
      </c>
      <c r="J59" s="33" t="s">
        <v>3530</v>
      </c>
      <c r="K59" s="51">
        <f t="shared" si="13"/>
        <v>7</v>
      </c>
      <c r="L59" s="83" t="s">
        <v>3590</v>
      </c>
      <c r="M59" s="51">
        <f t="shared" si="11"/>
        <v>69</v>
      </c>
      <c r="N59" s="33" t="str">
        <f t="shared" si="7"/>
        <v>GERALDTON</v>
      </c>
      <c r="O59" s="482" t="str">
        <f t="shared" si="12"/>
        <v xml:space="preserve"> </v>
      </c>
      <c r="P59" s="466">
        <f t="shared" si="0"/>
        <v>536</v>
      </c>
      <c r="Q59" s="225" t="s">
        <v>1103</v>
      </c>
      <c r="R59" s="230">
        <v>536</v>
      </c>
      <c r="S59" s="249">
        <v>-33.606392</v>
      </c>
      <c r="T59" s="249">
        <v>117.083983</v>
      </c>
      <c r="U59" s="33" t="str">
        <f t="shared" si="2"/>
        <v>Beaufort River</v>
      </c>
      <c r="V59" s="33" t="str">
        <f t="shared" si="16"/>
        <v>Woodanilling</v>
      </c>
      <c r="W59" s="33">
        <v>765</v>
      </c>
      <c r="X59" s="1" t="s">
        <v>685</v>
      </c>
      <c r="Z59" s="217" t="s">
        <v>1232</v>
      </c>
      <c r="AA59" s="218">
        <v>82</v>
      </c>
      <c r="AE59" s="10" t="s">
        <v>1101</v>
      </c>
      <c r="AF59" s="6" t="s">
        <v>3694</v>
      </c>
      <c r="AG59" s="176" t="str">
        <f>IFERROR(VLOOKUP(AF59,'#Location List#'!$Q$3:$R$1118,2,FALSE), "None")</f>
        <v>None</v>
      </c>
      <c r="AH59" s="269" t="s">
        <v>3695</v>
      </c>
      <c r="AI59" s="474">
        <f t="shared" si="8"/>
        <v>1</v>
      </c>
      <c r="AJ59" s="71" t="str">
        <f t="shared" si="9"/>
        <v>Beaufort River</v>
      </c>
      <c r="AK59" s="73" t="e">
        <f>COUNTIFS(#REF!,R59)</f>
        <v>#REF!</v>
      </c>
      <c r="AL59" s="13" t="str">
        <f t="shared" si="15"/>
        <v>Irwin</v>
      </c>
      <c r="AM59" s="72" t="e">
        <f>COUNTIFS(#REF!,D59)</f>
        <v>#REF!</v>
      </c>
      <c r="AN59" s="73" t="str">
        <f t="shared" si="10"/>
        <v>Mid West</v>
      </c>
      <c r="AQ59" s="334"/>
      <c r="AS59" s="244">
        <v>57</v>
      </c>
      <c r="AT59" s="244">
        <v>-31.25</v>
      </c>
      <c r="AU59" s="244">
        <v>113.25</v>
      </c>
      <c r="AV59" s="244" t="s">
        <v>4905</v>
      </c>
      <c r="AW59" s="22">
        <v>1130</v>
      </c>
      <c r="AX59" s="343">
        <v>191.31087580238943</v>
      </c>
    </row>
    <row r="60" spans="1:50" ht="12" customHeight="1" x14ac:dyDescent="0.25">
      <c r="A60" s="1">
        <f t="shared" si="6"/>
        <v>0</v>
      </c>
      <c r="B60" s="30">
        <v>733</v>
      </c>
      <c r="C60" s="31" t="s">
        <v>582</v>
      </c>
      <c r="D60" s="32">
        <v>733</v>
      </c>
      <c r="E60" s="31" t="e">
        <f>VLOOKUP($I60,#REF!,2,FALSE)</f>
        <v>#REF!</v>
      </c>
      <c r="F60" s="31" t="e">
        <f>VLOOKUP($E60,'#Location List#'!$Q$3:$T$1122,3,FALSE)</f>
        <v>#REF!</v>
      </c>
      <c r="G60" s="31" t="e">
        <f>VLOOKUP($E60,'#Location List#'!$Q$3:$T$1122,4,FALSE)</f>
        <v>#REF!</v>
      </c>
      <c r="H60" s="105">
        <v>4130</v>
      </c>
      <c r="I60" s="33" t="s">
        <v>3696</v>
      </c>
      <c r="J60" s="33" t="s">
        <v>3505</v>
      </c>
      <c r="K60" s="51">
        <f t="shared" si="13"/>
        <v>1</v>
      </c>
      <c r="L60" s="83" t="s">
        <v>3506</v>
      </c>
      <c r="M60" s="51">
        <f t="shared" si="11"/>
        <v>16</v>
      </c>
      <c r="N60" s="33" t="str">
        <f t="shared" si="7"/>
        <v>ALBANY</v>
      </c>
      <c r="O60" s="482" t="str">
        <f t="shared" si="12"/>
        <v xml:space="preserve"> </v>
      </c>
      <c r="P60" s="466">
        <f t="shared" si="0"/>
        <v>24</v>
      </c>
      <c r="Q60" s="226" t="s">
        <v>3678</v>
      </c>
      <c r="R60" s="231">
        <v>24</v>
      </c>
      <c r="S60" s="248">
        <v>-32.177419999999898</v>
      </c>
      <c r="T60" s="248">
        <v>116.0488</v>
      </c>
      <c r="U60" s="33" t="str">
        <f t="shared" si="2"/>
        <v>Bedfordale</v>
      </c>
      <c r="V60" s="33" t="str">
        <f t="shared" si="16"/>
        <v>Armadale</v>
      </c>
      <c r="W60" s="33">
        <v>723</v>
      </c>
      <c r="X60" s="1" t="s">
        <v>685</v>
      </c>
      <c r="Z60" s="217" t="s">
        <v>3906</v>
      </c>
      <c r="AA60" s="218">
        <v>99</v>
      </c>
      <c r="AE60" s="10" t="s">
        <v>1101</v>
      </c>
      <c r="AF60" s="6" t="s">
        <v>1235</v>
      </c>
      <c r="AG60" s="176">
        <f>IFERROR(VLOOKUP(AF60,'#Location List#'!$Q$3:$R$1118,2,FALSE), "None")</f>
        <v>193</v>
      </c>
      <c r="AH60" s="269" t="s">
        <v>1235</v>
      </c>
      <c r="AI60" s="474">
        <f t="shared" si="8"/>
        <v>1</v>
      </c>
      <c r="AJ60" s="71" t="str">
        <f t="shared" si="9"/>
        <v>Bedfordale</v>
      </c>
      <c r="AK60" s="73" t="e">
        <f>COUNTIFS(#REF!,R60)</f>
        <v>#REF!</v>
      </c>
      <c r="AL60" s="13" t="str">
        <f t="shared" si="15"/>
        <v>Jerramungup</v>
      </c>
      <c r="AM60" s="72" t="e">
        <f>COUNTIFS(#REF!,D60)</f>
        <v>#REF!</v>
      </c>
      <c r="AN60" s="73" t="str">
        <f t="shared" si="10"/>
        <v>Great Southern</v>
      </c>
      <c r="AQ60" s="334"/>
      <c r="AS60" s="244">
        <v>58</v>
      </c>
      <c r="AT60" s="244">
        <v>-31</v>
      </c>
      <c r="AU60" s="244">
        <v>113.25</v>
      </c>
      <c r="AV60" s="244" t="s">
        <v>4906</v>
      </c>
      <c r="AW60" s="22">
        <v>616</v>
      </c>
      <c r="AX60" s="343">
        <v>182.93487392862309</v>
      </c>
    </row>
    <row r="61" spans="1:50" ht="12" customHeight="1" x14ac:dyDescent="0.25">
      <c r="A61" s="1">
        <f t="shared" si="6"/>
        <v>0</v>
      </c>
      <c r="B61" s="30">
        <v>813</v>
      </c>
      <c r="C61" s="31" t="s">
        <v>1162</v>
      </c>
      <c r="D61" s="32">
        <v>813</v>
      </c>
      <c r="E61" s="31" t="e">
        <f>VLOOKUP($I61,#REF!,2,FALSE)</f>
        <v>#REF!</v>
      </c>
      <c r="F61" s="31" t="e">
        <f>VLOOKUP($E61,'#Location List#'!$Q$3:$T$1122,3,FALSE)</f>
        <v>#REF!</v>
      </c>
      <c r="G61" s="31" t="e">
        <f>VLOOKUP($E61,'#Location List#'!$Q$3:$T$1122,4,FALSE)</f>
        <v>#REF!</v>
      </c>
      <c r="H61" s="105">
        <v>4170</v>
      </c>
      <c r="I61" s="31" t="s">
        <v>3697</v>
      </c>
      <c r="J61" s="33" t="s">
        <v>1194</v>
      </c>
      <c r="K61" s="51">
        <f t="shared" si="13"/>
        <v>2</v>
      </c>
      <c r="L61" s="83" t="s">
        <v>3509</v>
      </c>
      <c r="M61" s="51">
        <f t="shared" si="11"/>
        <v>74</v>
      </c>
      <c r="N61" s="33" t="str">
        <f t="shared" si="7"/>
        <v>WANNEROO</v>
      </c>
      <c r="O61" s="482" t="str">
        <f t="shared" si="12"/>
        <v xml:space="preserve"> </v>
      </c>
      <c r="P61" s="466">
        <f t="shared" si="0"/>
        <v>25</v>
      </c>
      <c r="Q61" s="226" t="s">
        <v>1108</v>
      </c>
      <c r="R61" s="231">
        <v>25</v>
      </c>
      <c r="S61" s="249">
        <v>-31.867813999999999</v>
      </c>
      <c r="T61" s="249">
        <v>115.94035700000001</v>
      </c>
      <c r="U61" s="33" t="str">
        <f t="shared" si="2"/>
        <v>Beechboro</v>
      </c>
      <c r="V61" s="33" t="str">
        <f t="shared" si="16"/>
        <v>Swan</v>
      </c>
      <c r="W61" s="33">
        <v>732</v>
      </c>
      <c r="X61" s="1" t="s">
        <v>685</v>
      </c>
      <c r="Z61" s="217" t="s">
        <v>4386</v>
      </c>
      <c r="AA61" s="218">
        <v>109</v>
      </c>
      <c r="AE61" s="10" t="s">
        <v>1101</v>
      </c>
      <c r="AF61" s="6" t="s">
        <v>1176</v>
      </c>
      <c r="AG61" s="176">
        <f>IFERROR(VLOOKUP(AF61,'#Location List#'!$Q$3:$R$1118,2,FALSE), "None")</f>
        <v>196</v>
      </c>
      <c r="AH61" s="269" t="s">
        <v>350</v>
      </c>
      <c r="AI61" s="474">
        <f t="shared" si="8"/>
        <v>1</v>
      </c>
      <c r="AJ61" s="71" t="str">
        <f t="shared" si="9"/>
        <v>Beechboro</v>
      </c>
      <c r="AK61" s="73" t="e">
        <f>COUNTIFS(#REF!,R61)</f>
        <v>#REF!</v>
      </c>
      <c r="AL61" s="13" t="str">
        <f t="shared" si="15"/>
        <v>Joondalup</v>
      </c>
      <c r="AM61" s="72" t="e">
        <f>COUNTIFS(#REF!,D61)</f>
        <v>#REF!</v>
      </c>
      <c r="AN61" s="73" t="str">
        <f t="shared" si="10"/>
        <v>Perth</v>
      </c>
      <c r="AQ61" s="334"/>
      <c r="AS61" s="244">
        <v>59</v>
      </c>
      <c r="AT61" s="244">
        <v>-30.75</v>
      </c>
      <c r="AU61" s="244">
        <v>113.25</v>
      </c>
      <c r="AV61" s="244" t="s">
        <v>4907</v>
      </c>
      <c r="AW61" s="22">
        <v>616</v>
      </c>
      <c r="AX61" s="343">
        <v>176.68335229571323</v>
      </c>
    </row>
    <row r="62" spans="1:50" ht="12" customHeight="1" x14ac:dyDescent="0.25">
      <c r="A62" s="1">
        <f t="shared" si="6"/>
        <v>0</v>
      </c>
      <c r="B62" s="30">
        <v>790</v>
      </c>
      <c r="C62" s="31" t="s">
        <v>59</v>
      </c>
      <c r="D62" s="32">
        <v>790</v>
      </c>
      <c r="E62" s="31" t="e">
        <f>VLOOKUP($I62,#REF!,2,FALSE)</f>
        <v>#REF!</v>
      </c>
      <c r="F62" s="31" t="e">
        <f>VLOOKUP($E62,'#Location List#'!$Q$3:$T$1122,3,FALSE)</f>
        <v>#REF!</v>
      </c>
      <c r="G62" s="31" t="e">
        <f>VLOOKUP($E62,'#Location List#'!$Q$3:$T$1122,4,FALSE)</f>
        <v>#REF!</v>
      </c>
      <c r="H62" s="105">
        <v>4200</v>
      </c>
      <c r="I62" s="31" t="s">
        <v>3698</v>
      </c>
      <c r="J62" s="33" t="s">
        <v>1194</v>
      </c>
      <c r="K62" s="51">
        <f t="shared" si="13"/>
        <v>2</v>
      </c>
      <c r="L62" s="83" t="s">
        <v>3537</v>
      </c>
      <c r="M62" s="51">
        <f t="shared" si="11"/>
        <v>71</v>
      </c>
      <c r="N62" s="33" t="str">
        <f t="shared" si="7"/>
        <v>MUNDARING</v>
      </c>
      <c r="O62" s="482" t="str">
        <f t="shared" si="12"/>
        <v xml:space="preserve"> </v>
      </c>
      <c r="P62" s="466">
        <f t="shared" si="0"/>
        <v>537</v>
      </c>
      <c r="Q62" s="225" t="s">
        <v>3699</v>
      </c>
      <c r="R62" s="230">
        <v>537</v>
      </c>
      <c r="S62" s="249">
        <v>-31.853929999999899</v>
      </c>
      <c r="T62" s="249">
        <v>116.30871</v>
      </c>
      <c r="U62" s="33" t="str">
        <f t="shared" si="2"/>
        <v>Beechina</v>
      </c>
      <c r="V62" s="33" t="str">
        <f t="shared" si="16"/>
        <v>Mundaring</v>
      </c>
      <c r="W62" s="33">
        <v>719</v>
      </c>
      <c r="X62" s="1" t="s">
        <v>685</v>
      </c>
      <c r="Z62" s="217" t="s">
        <v>4107</v>
      </c>
      <c r="AA62" s="218">
        <v>116</v>
      </c>
      <c r="AE62" s="10" t="s">
        <v>1101</v>
      </c>
      <c r="AF62" s="6" t="s">
        <v>1174</v>
      </c>
      <c r="AG62" s="176">
        <f>IFERROR(VLOOKUP(AF62,'#Location List#'!$Q$3:$R$1118,2,FALSE), "None")</f>
        <v>225</v>
      </c>
      <c r="AH62" s="269" t="s">
        <v>454</v>
      </c>
      <c r="AI62" s="474">
        <f t="shared" si="8"/>
        <v>1</v>
      </c>
      <c r="AJ62" s="71" t="str">
        <f t="shared" si="9"/>
        <v>Beechina</v>
      </c>
      <c r="AK62" s="73" t="e">
        <f>COUNTIFS(#REF!,R62)</f>
        <v>#REF!</v>
      </c>
      <c r="AL62" s="13" t="str">
        <f t="shared" si="15"/>
        <v>Kalamunda</v>
      </c>
      <c r="AM62" s="72" t="e">
        <f>COUNTIFS(#REF!,D62)</f>
        <v>#REF!</v>
      </c>
      <c r="AN62" s="73" t="str">
        <f t="shared" si="10"/>
        <v>Perth</v>
      </c>
      <c r="AQ62" s="334"/>
      <c r="AS62" s="244">
        <v>60</v>
      </c>
      <c r="AT62" s="244">
        <v>-30.5</v>
      </c>
      <c r="AU62" s="244">
        <v>113.25</v>
      </c>
      <c r="AV62" s="244" t="s">
        <v>4908</v>
      </c>
      <c r="AW62" s="22">
        <v>157</v>
      </c>
      <c r="AX62" s="343">
        <v>172.76166638645174</v>
      </c>
    </row>
    <row r="63" spans="1:50" ht="12" customHeight="1" x14ac:dyDescent="0.25">
      <c r="A63" s="1">
        <f t="shared" si="6"/>
        <v>0</v>
      </c>
      <c r="B63" s="30">
        <v>845</v>
      </c>
      <c r="C63" s="83" t="s">
        <v>3700</v>
      </c>
      <c r="D63" s="32">
        <v>845</v>
      </c>
      <c r="E63" s="31" t="e">
        <f>VLOOKUP($I63,#REF!,2,FALSE)</f>
        <v>#REF!</v>
      </c>
      <c r="F63" s="31" t="e">
        <f>VLOOKUP($E63,'#Location List#'!$Q$3:$T$1122,3,FALSE)</f>
        <v>#REF!</v>
      </c>
      <c r="G63" s="31" t="e">
        <f>VLOOKUP($E63,'#Location List#'!$Q$3:$T$1122,4,FALSE)</f>
        <v>#REF!</v>
      </c>
      <c r="H63" s="105">
        <v>4280</v>
      </c>
      <c r="I63" s="33" t="s">
        <v>3701</v>
      </c>
      <c r="J63" s="33" t="s">
        <v>3542</v>
      </c>
      <c r="K63" s="51">
        <f t="shared" si="13"/>
        <v>10</v>
      </c>
      <c r="L63" s="83" t="s">
        <v>3576</v>
      </c>
      <c r="M63" s="51">
        <f t="shared" si="11"/>
        <v>14</v>
      </c>
      <c r="N63" s="33" t="str">
        <f t="shared" si="7"/>
        <v>KALGOORLIE</v>
      </c>
      <c r="O63" s="482" t="str">
        <f t="shared" si="12"/>
        <v xml:space="preserve"> </v>
      </c>
      <c r="P63" s="466">
        <f t="shared" si="0"/>
        <v>538</v>
      </c>
      <c r="Q63" s="225" t="s">
        <v>3702</v>
      </c>
      <c r="R63" s="230">
        <v>538</v>
      </c>
      <c r="S63" s="248">
        <v>-34.380431000000002</v>
      </c>
      <c r="T63" s="248">
        <v>115.863438</v>
      </c>
      <c r="U63" s="33" t="str">
        <f t="shared" si="2"/>
        <v>Beedelup</v>
      </c>
      <c r="V63" s="33" t="str">
        <f t="shared" si="16"/>
        <v>Manjimup</v>
      </c>
      <c r="W63" s="33">
        <v>714</v>
      </c>
      <c r="X63" s="1" t="s">
        <v>685</v>
      </c>
      <c r="Z63" s="217" t="s">
        <v>1268</v>
      </c>
      <c r="AA63" s="218">
        <v>123</v>
      </c>
      <c r="AE63" s="10" t="s">
        <v>1101</v>
      </c>
      <c r="AF63" s="6" t="s">
        <v>1174</v>
      </c>
      <c r="AG63" s="176">
        <f>IFERROR(VLOOKUP(AF63,'#Location List#'!$Q$3:$R$1118,2,FALSE), "None")</f>
        <v>225</v>
      </c>
      <c r="AH63" s="269" t="s">
        <v>739</v>
      </c>
      <c r="AI63" s="474">
        <f t="shared" si="8"/>
        <v>1</v>
      </c>
      <c r="AJ63" s="71" t="str">
        <f t="shared" si="9"/>
        <v>Beedelup</v>
      </c>
      <c r="AK63" s="73" t="e">
        <f>COUNTIFS(#REF!,R63)</f>
        <v>#REF!</v>
      </c>
      <c r="AL63" s="13" t="str">
        <f t="shared" si="15"/>
        <v>Kalgoorlie-Boulder</v>
      </c>
      <c r="AM63" s="72" t="e">
        <f>COUNTIFS(#REF!,D63)</f>
        <v>#REF!</v>
      </c>
      <c r="AN63" s="73" t="str">
        <f t="shared" si="10"/>
        <v>Goldfields</v>
      </c>
      <c r="AQ63" s="334"/>
      <c r="AS63" s="244">
        <v>61</v>
      </c>
      <c r="AT63" s="244">
        <v>-30.25</v>
      </c>
      <c r="AU63" s="244">
        <v>113.25</v>
      </c>
      <c r="AV63" s="244" t="s">
        <v>4909</v>
      </c>
      <c r="AW63" s="22">
        <v>157</v>
      </c>
      <c r="AX63" s="343">
        <v>167.25947207941971</v>
      </c>
    </row>
    <row r="64" spans="1:50" ht="12" customHeight="1" x14ac:dyDescent="0.25">
      <c r="A64" s="1">
        <f t="shared" si="6"/>
        <v>0</v>
      </c>
      <c r="B64" s="30">
        <v>868</v>
      </c>
      <c r="C64" s="83" t="s">
        <v>3703</v>
      </c>
      <c r="D64" s="32">
        <v>868</v>
      </c>
      <c r="E64" s="31" t="e">
        <f>VLOOKUP($I64,#REF!,2,FALSE)</f>
        <v>#REF!</v>
      </c>
      <c r="F64" s="31" t="e">
        <f>VLOOKUP($E64,'#Location List#'!$Q$3:$T$1122,3,FALSE)</f>
        <v>#REF!</v>
      </c>
      <c r="G64" s="31" t="e">
        <f>VLOOKUP($E64,'#Location List#'!$Q$3:$T$1122,4,FALSE)</f>
        <v>#REF!</v>
      </c>
      <c r="H64" s="170"/>
      <c r="I64" s="33" t="s">
        <v>3704</v>
      </c>
      <c r="J64" s="33" t="s">
        <v>3513</v>
      </c>
      <c r="K64" s="51">
        <f t="shared" si="13"/>
        <v>11</v>
      </c>
      <c r="L64" s="83" t="s">
        <v>3514</v>
      </c>
      <c r="M64" s="51">
        <f t="shared" si="11"/>
        <v>23</v>
      </c>
      <c r="N64" s="33" t="str">
        <f t="shared" si="7"/>
        <v>KARRATHA</v>
      </c>
      <c r="O64" s="482" t="str">
        <f t="shared" si="12"/>
        <v xml:space="preserve"> </v>
      </c>
      <c r="P64" s="466">
        <f t="shared" si="0"/>
        <v>539</v>
      </c>
      <c r="Q64" s="225" t="s">
        <v>3705</v>
      </c>
      <c r="R64" s="230">
        <v>539</v>
      </c>
      <c r="S64" s="248">
        <v>-33.234361999999997</v>
      </c>
      <c r="T64" s="248">
        <v>115.913906</v>
      </c>
      <c r="U64" s="33" t="str">
        <f t="shared" si="2"/>
        <v>Beela</v>
      </c>
      <c r="V64" s="33" t="str">
        <f t="shared" si="16"/>
        <v>Harvey</v>
      </c>
      <c r="W64" s="33">
        <v>760</v>
      </c>
      <c r="X64" s="1" t="s">
        <v>685</v>
      </c>
      <c r="Z64" s="217" t="s">
        <v>4596</v>
      </c>
      <c r="AA64" s="218">
        <v>708</v>
      </c>
      <c r="AE64" s="10" t="s">
        <v>1101</v>
      </c>
      <c r="AF64" s="6" t="s">
        <v>1174</v>
      </c>
      <c r="AG64" s="176">
        <f>IFERROR(VLOOKUP(AF64,'#Location List#'!$Q$3:$R$1118,2,FALSE), "None")</f>
        <v>225</v>
      </c>
      <c r="AH64" s="269" t="s">
        <v>459</v>
      </c>
      <c r="AI64" s="474">
        <f t="shared" si="8"/>
        <v>1</v>
      </c>
      <c r="AJ64" s="71" t="str">
        <f t="shared" si="9"/>
        <v>Beela</v>
      </c>
      <c r="AK64" s="73" t="e">
        <f>COUNTIFS(#REF!,R64)</f>
        <v>#REF!</v>
      </c>
      <c r="AL64" s="13" t="str">
        <f t="shared" si="15"/>
        <v>Karratha</v>
      </c>
      <c r="AM64" s="72" t="e">
        <f>COUNTIFS(#REF!,D64)</f>
        <v>#REF!</v>
      </c>
      <c r="AN64" s="73" t="str">
        <f t="shared" si="10"/>
        <v>Pilbara</v>
      </c>
      <c r="AQ64" s="334"/>
      <c r="AS64" s="244">
        <v>62</v>
      </c>
      <c r="AT64" s="244">
        <v>-30</v>
      </c>
      <c r="AU64" s="244">
        <v>113.25</v>
      </c>
      <c r="AV64" s="244" t="s">
        <v>4910</v>
      </c>
      <c r="AW64" s="22">
        <v>778</v>
      </c>
      <c r="AX64" s="343">
        <v>151.77661740441815</v>
      </c>
    </row>
    <row r="65" spans="1:50" ht="12" customHeight="1" x14ac:dyDescent="0.25">
      <c r="A65" s="1">
        <f t="shared" si="6"/>
        <v>0</v>
      </c>
      <c r="B65" s="30">
        <v>796</v>
      </c>
      <c r="C65" s="83" t="s">
        <v>1166</v>
      </c>
      <c r="D65" s="32">
        <v>796</v>
      </c>
      <c r="E65" s="31" t="e">
        <f>VLOOKUP($I65,#REF!,2,FALSE)</f>
        <v>#REF!</v>
      </c>
      <c r="F65" s="31" t="e">
        <f>VLOOKUP($E65,'#Location List#'!$Q$3:$T$1122,3,FALSE)</f>
        <v>#REF!</v>
      </c>
      <c r="G65" s="31" t="e">
        <f>VLOOKUP($E65,'#Location List#'!$Q$3:$T$1122,4,FALSE)</f>
        <v>#REF!</v>
      </c>
      <c r="H65" s="105">
        <v>4340</v>
      </c>
      <c r="I65" s="33" t="s">
        <v>3706</v>
      </c>
      <c r="J65" s="21" t="s">
        <v>3505</v>
      </c>
      <c r="K65" s="51">
        <f t="shared" si="13"/>
        <v>1</v>
      </c>
      <c r="L65" s="83" t="s">
        <v>3548</v>
      </c>
      <c r="M65" s="51" t="str">
        <f t="shared" si="11"/>
        <v>None</v>
      </c>
      <c r="N65" s="33" t="str">
        <f t="shared" si="7"/>
        <v>NARROGIN</v>
      </c>
      <c r="O65" s="482" t="str">
        <f t="shared" si="12"/>
        <v xml:space="preserve"> </v>
      </c>
      <c r="P65" s="466">
        <f t="shared" si="0"/>
        <v>540</v>
      </c>
      <c r="Q65" s="225" t="s">
        <v>3707</v>
      </c>
      <c r="R65" s="230">
        <v>540</v>
      </c>
      <c r="S65" s="248">
        <v>-33.015901999999997</v>
      </c>
      <c r="T65" s="248">
        <v>118.66190400000001</v>
      </c>
      <c r="U65" s="33" t="str">
        <f t="shared" si="2"/>
        <v>Beenong</v>
      </c>
      <c r="V65" s="33" t="str">
        <f t="shared" si="16"/>
        <v>Lake Grace</v>
      </c>
      <c r="W65" s="33">
        <v>784</v>
      </c>
      <c r="X65" s="1" t="s">
        <v>685</v>
      </c>
      <c r="Z65" s="217" t="s">
        <v>4051</v>
      </c>
      <c r="AA65" s="218">
        <v>128</v>
      </c>
      <c r="AE65" s="10" t="s">
        <v>1101</v>
      </c>
      <c r="AF65" s="6" t="s">
        <v>1174</v>
      </c>
      <c r="AG65" s="176">
        <f>IFERROR(VLOOKUP(AF65,'#Location List#'!$Q$3:$R$1118,2,FALSE), "None")</f>
        <v>225</v>
      </c>
      <c r="AH65" s="269" t="s">
        <v>3708</v>
      </c>
      <c r="AI65" s="474">
        <f t="shared" si="8"/>
        <v>1</v>
      </c>
      <c r="AJ65" s="71" t="str">
        <f t="shared" si="9"/>
        <v>Beenong</v>
      </c>
      <c r="AK65" s="73" t="e">
        <f>COUNTIFS(#REF!,R65)</f>
        <v>#REF!</v>
      </c>
      <c r="AL65" s="13" t="str">
        <f t="shared" si="15"/>
        <v>Katanning</v>
      </c>
      <c r="AM65" s="72" t="e">
        <f>COUNTIFS(#REF!,D65)</f>
        <v>#REF!</v>
      </c>
      <c r="AN65" s="73" t="str">
        <f t="shared" si="10"/>
        <v>Great Southern</v>
      </c>
      <c r="AQ65" s="334"/>
      <c r="AS65" s="244">
        <v>63</v>
      </c>
      <c r="AT65" s="244">
        <v>-29.75</v>
      </c>
      <c r="AU65" s="244">
        <v>113.25</v>
      </c>
      <c r="AV65" s="244" t="s">
        <v>4911</v>
      </c>
      <c r="AW65" s="22">
        <v>778</v>
      </c>
      <c r="AX65" s="343">
        <v>126.02236613553718</v>
      </c>
    </row>
    <row r="66" spans="1:50" ht="12" customHeight="1" x14ac:dyDescent="0.25">
      <c r="A66" s="1">
        <f t="shared" si="6"/>
        <v>0</v>
      </c>
      <c r="B66" s="30">
        <v>822</v>
      </c>
      <c r="C66" s="33" t="s">
        <v>3709</v>
      </c>
      <c r="D66" s="32">
        <v>822</v>
      </c>
      <c r="E66" s="31" t="e">
        <f>VLOOKUP($I66,#REF!,2,FALSE)</f>
        <v>#REF!</v>
      </c>
      <c r="F66" s="31" t="e">
        <f>VLOOKUP($E66,'#Location List#'!$Q$3:$T$1122,3,FALSE)</f>
        <v>#REF!</v>
      </c>
      <c r="G66" s="31" t="e">
        <f>VLOOKUP($E66,'#Location List#'!$Q$3:$T$1122,4,FALSE)</f>
        <v>#REF!</v>
      </c>
      <c r="H66" s="105">
        <v>4410</v>
      </c>
      <c r="I66" s="33" t="s">
        <v>3710</v>
      </c>
      <c r="J66" s="33" t="s">
        <v>3520</v>
      </c>
      <c r="K66" s="51">
        <f t="shared" si="13"/>
        <v>4</v>
      </c>
      <c r="L66" s="83" t="s">
        <v>3532</v>
      </c>
      <c r="M66" s="51">
        <f t="shared" si="11"/>
        <v>95</v>
      </c>
      <c r="N66" s="33" t="str">
        <f t="shared" si="7"/>
        <v>MERREDIN</v>
      </c>
      <c r="O66" s="482" t="str">
        <f t="shared" si="12"/>
        <v xml:space="preserve"> </v>
      </c>
      <c r="P66" s="466">
        <f t="shared" ref="P66:P129" si="17">R66</f>
        <v>541</v>
      </c>
      <c r="Q66" s="225" t="s">
        <v>1414</v>
      </c>
      <c r="R66" s="230">
        <v>541</v>
      </c>
      <c r="S66" s="248">
        <v>-31.228908000000001</v>
      </c>
      <c r="T66" s="248">
        <v>115.736656</v>
      </c>
      <c r="U66" s="33" t="str">
        <f t="shared" si="2"/>
        <v>Beermullah</v>
      </c>
      <c r="V66" s="33" t="str">
        <f t="shared" si="16"/>
        <v>Gingin</v>
      </c>
      <c r="W66" s="33">
        <v>718</v>
      </c>
      <c r="X66" s="1" t="s">
        <v>685</v>
      </c>
      <c r="Z66" s="217" t="s">
        <v>4597</v>
      </c>
      <c r="AA66" s="218">
        <v>129</v>
      </c>
      <c r="AE66" s="10" t="s">
        <v>1101</v>
      </c>
      <c r="AF66" s="6" t="s">
        <v>1174</v>
      </c>
      <c r="AG66" s="176">
        <f>IFERROR(VLOOKUP(AF66,'#Location List#'!$Q$3:$R$1118,2,FALSE), "None")</f>
        <v>225</v>
      </c>
      <c r="AH66" s="269" t="s">
        <v>3711</v>
      </c>
      <c r="AI66" s="474">
        <f t="shared" si="8"/>
        <v>1</v>
      </c>
      <c r="AJ66" s="71" t="str">
        <f t="shared" si="9"/>
        <v>Beermullah</v>
      </c>
      <c r="AK66" s="73" t="e">
        <f>COUNTIFS(#REF!,R66)</f>
        <v>#REF!</v>
      </c>
      <c r="AL66" s="13" t="str">
        <f t="shared" si="15"/>
        <v>Kellerberrin</v>
      </c>
      <c r="AM66" s="72" t="e">
        <f>COUNTIFS(#REF!,D66)</f>
        <v>#REF!</v>
      </c>
      <c r="AN66" s="73" t="str">
        <f t="shared" si="10"/>
        <v>Wheatbelt</v>
      </c>
      <c r="AQ66" s="334"/>
      <c r="AS66" s="244">
        <v>64</v>
      </c>
      <c r="AT66" s="244">
        <v>-29.5</v>
      </c>
      <c r="AU66" s="244">
        <v>113.25</v>
      </c>
      <c r="AV66" s="244" t="s">
        <v>4912</v>
      </c>
      <c r="AW66" s="22">
        <v>778</v>
      </c>
      <c r="AX66" s="343">
        <v>101.35328247246512</v>
      </c>
    </row>
    <row r="67" spans="1:50" ht="12" customHeight="1" x14ac:dyDescent="0.25">
      <c r="A67" s="1">
        <f t="shared" si="6"/>
        <v>0</v>
      </c>
      <c r="B67" s="30">
        <v>759</v>
      </c>
      <c r="C67" s="31" t="s">
        <v>3712</v>
      </c>
      <c r="D67" s="32">
        <v>759</v>
      </c>
      <c r="E67" s="31" t="e">
        <f>VLOOKUP($I67,#REF!,2,FALSE)</f>
        <v>#REF!</v>
      </c>
      <c r="F67" s="31" t="e">
        <f>VLOOKUP($E67,'#Location List#'!$Q$3:$T$1122,3,FALSE)</f>
        <v>#REF!</v>
      </c>
      <c r="G67" s="31" t="e">
        <f>VLOOKUP($E67,'#Location List#'!$Q$3:$T$1122,4,FALSE)</f>
        <v>#REF!</v>
      </c>
      <c r="H67" s="105">
        <v>4480</v>
      </c>
      <c r="I67" s="33" t="s">
        <v>3713</v>
      </c>
      <c r="J67" s="33" t="s">
        <v>3505</v>
      </c>
      <c r="K67" s="51">
        <f t="shared" ref="K67:K98" si="18">VLOOKUP(J67,$Z$3:$AA$13,2,FALSE)</f>
        <v>1</v>
      </c>
      <c r="L67" s="83" t="s">
        <v>3548</v>
      </c>
      <c r="M67" s="51" t="str">
        <f t="shared" si="11"/>
        <v>None</v>
      </c>
      <c r="N67" s="33" t="str">
        <f t="shared" si="7"/>
        <v>NARROGIN</v>
      </c>
      <c r="O67" s="482" t="str">
        <f t="shared" si="12"/>
        <v xml:space="preserve"> </v>
      </c>
      <c r="P67" s="466">
        <f t="shared" si="17"/>
        <v>26</v>
      </c>
      <c r="Q67" s="226" t="s">
        <v>3714</v>
      </c>
      <c r="R67" s="231">
        <v>26</v>
      </c>
      <c r="S67" s="248">
        <v>-31.384789999999899</v>
      </c>
      <c r="T67" s="248">
        <v>116.52843</v>
      </c>
      <c r="U67" s="33" t="str">
        <f t="shared" ref="U67:U130" si="19">Q67</f>
        <v>Bejoording</v>
      </c>
      <c r="V67" s="33" t="str">
        <f t="shared" si="16"/>
        <v>Toodyay</v>
      </c>
      <c r="W67" s="33">
        <v>742</v>
      </c>
      <c r="X67" s="1" t="s">
        <v>685</v>
      </c>
      <c r="Z67" s="217" t="s">
        <v>4598</v>
      </c>
      <c r="AA67" s="218">
        <v>731</v>
      </c>
      <c r="AE67" s="10" t="s">
        <v>1101</v>
      </c>
      <c r="AF67" s="6" t="s">
        <v>1174</v>
      </c>
      <c r="AG67" s="176">
        <f>IFERROR(VLOOKUP(AF67,'#Location List#'!$Q$3:$R$1118,2,FALSE), "None")</f>
        <v>225</v>
      </c>
      <c r="AH67" s="269" t="s">
        <v>3715</v>
      </c>
      <c r="AI67" s="474">
        <f t="shared" ref="AI67:AI130" si="20">IF(U67=AJ67,1,0)</f>
        <v>1</v>
      </c>
      <c r="AJ67" s="71" t="str">
        <f t="shared" si="9"/>
        <v>Bejoording</v>
      </c>
      <c r="AK67" s="73" t="e">
        <f>COUNTIFS(#REF!,R67)</f>
        <v>#REF!</v>
      </c>
      <c r="AL67" s="13" t="str">
        <f t="shared" ref="AL67:AL98" si="21">C67</f>
        <v>Kent</v>
      </c>
      <c r="AM67" s="72" t="e">
        <f>COUNTIFS(#REF!,D67)</f>
        <v>#REF!</v>
      </c>
      <c r="AN67" s="73" t="str">
        <f t="shared" si="10"/>
        <v>Great Southern</v>
      </c>
      <c r="AQ67" s="334"/>
      <c r="AS67" s="244">
        <v>65</v>
      </c>
      <c r="AT67" s="244">
        <v>-29.25</v>
      </c>
      <c r="AU67" s="244">
        <v>113.25</v>
      </c>
      <c r="AV67" s="244" t="s">
        <v>4913</v>
      </c>
      <c r="AW67" s="22">
        <v>778</v>
      </c>
      <c r="AX67" s="343">
        <v>78.795272048809025</v>
      </c>
    </row>
    <row r="68" spans="1:50" ht="12" customHeight="1" x14ac:dyDescent="0.25">
      <c r="A68" s="1">
        <f t="shared" ref="A68:A131" si="22">B68-D68</f>
        <v>0</v>
      </c>
      <c r="B68" s="30">
        <v>726</v>
      </c>
      <c r="C68" s="33" t="s">
        <v>934</v>
      </c>
      <c r="D68" s="32">
        <v>726</v>
      </c>
      <c r="E68" s="31" t="e">
        <f>VLOOKUP($I68,#REF!,2,FALSE)</f>
        <v>#REF!</v>
      </c>
      <c r="F68" s="31" t="e">
        <f>VLOOKUP($E68,'#Location List#'!$Q$3:$T$1122,3,FALSE)</f>
        <v>#REF!</v>
      </c>
      <c r="G68" s="31" t="e">
        <f>VLOOKUP($E68,'#Location List#'!$Q$3:$T$1122,4,FALSE)</f>
        <v>#REF!</v>
      </c>
      <c r="H68" s="105">
        <v>4550</v>
      </c>
      <c r="I68" s="33" t="s">
        <v>3716</v>
      </c>
      <c r="J68" s="33" t="s">
        <v>3505</v>
      </c>
      <c r="K68" s="51">
        <f t="shared" si="18"/>
        <v>1</v>
      </c>
      <c r="L68" s="83" t="s">
        <v>3548</v>
      </c>
      <c r="M68" s="51" t="str">
        <f t="shared" si="11"/>
        <v>None</v>
      </c>
      <c r="N68" s="33" t="str">
        <f t="shared" ref="N68:N131" si="23">IFERROR(VLOOKUP($L68,$Z$22:$AC$41,4,FALSE),"None")</f>
        <v>NARROGIN</v>
      </c>
      <c r="O68" s="482" t="str">
        <f t="shared" si="12"/>
        <v xml:space="preserve"> </v>
      </c>
      <c r="P68" s="466">
        <f t="shared" si="17"/>
        <v>542</v>
      </c>
      <c r="Q68" s="225" t="s">
        <v>3717</v>
      </c>
      <c r="R68" s="230">
        <v>542</v>
      </c>
      <c r="S68" s="249">
        <v>-31.7357499999999</v>
      </c>
      <c r="T68" s="249">
        <v>118.1705</v>
      </c>
      <c r="U68" s="33" t="str">
        <f t="shared" si="19"/>
        <v>Belka</v>
      </c>
      <c r="V68" s="33" t="str">
        <f t="shared" si="16"/>
        <v>Bruce Rock</v>
      </c>
      <c r="W68" s="33">
        <v>722</v>
      </c>
      <c r="X68" s="1" t="s">
        <v>685</v>
      </c>
      <c r="Z68" s="217" t="s">
        <v>3921</v>
      </c>
      <c r="AA68" s="218">
        <v>138</v>
      </c>
      <c r="AE68" s="10" t="s">
        <v>1101</v>
      </c>
      <c r="AF68" s="6" t="s">
        <v>3718</v>
      </c>
      <c r="AG68" s="176">
        <f>IFERROR(VLOOKUP(AF68,'#Location List#'!$Q$3:$R$1118,2,FALSE), "None")</f>
        <v>342</v>
      </c>
      <c r="AH68" s="269" t="s">
        <v>330</v>
      </c>
      <c r="AI68" s="474">
        <f t="shared" si="20"/>
        <v>1</v>
      </c>
      <c r="AJ68" s="71" t="str">
        <f t="shared" ref="AJ68:AJ131" si="24">Q68</f>
        <v>Belka</v>
      </c>
      <c r="AK68" s="73" t="e">
        <f>COUNTIFS(#REF!,R68)</f>
        <v>#REF!</v>
      </c>
      <c r="AL68" s="13" t="str">
        <f t="shared" si="21"/>
        <v>Kojonup</v>
      </c>
      <c r="AM68" s="72" t="e">
        <f>COUNTIFS(#REF!,D68)</f>
        <v>#REF!</v>
      </c>
      <c r="AN68" s="73" t="str">
        <f t="shared" ref="AN68:AN131" si="25">VLOOKUP(AL68,$C$3:$O$149,8,FALSE)</f>
        <v>Great Southern</v>
      </c>
      <c r="AQ68" s="334"/>
      <c r="AS68" s="244">
        <v>66</v>
      </c>
      <c r="AT68" s="244">
        <v>-29</v>
      </c>
      <c r="AU68" s="244">
        <v>113.25</v>
      </c>
      <c r="AV68" s="244" t="s">
        <v>4914</v>
      </c>
      <c r="AW68" s="22">
        <v>778</v>
      </c>
      <c r="AX68" s="343">
        <v>60.747492587692363</v>
      </c>
    </row>
    <row r="69" spans="1:50" ht="12" customHeight="1" x14ac:dyDescent="0.25">
      <c r="A69" s="1">
        <f t="shared" si="22"/>
        <v>0</v>
      </c>
      <c r="B69" s="30">
        <v>783</v>
      </c>
      <c r="C69" s="33" t="s">
        <v>3719</v>
      </c>
      <c r="D69" s="32">
        <v>783</v>
      </c>
      <c r="E69" s="31" t="e">
        <f>VLOOKUP($I69,#REF!,2,FALSE)</f>
        <v>#REF!</v>
      </c>
      <c r="F69" s="31" t="e">
        <f>VLOOKUP($E69,'#Location List#'!$Q$3:$T$1122,3,FALSE)</f>
        <v>#REF!</v>
      </c>
      <c r="G69" s="31" t="e">
        <f>VLOOKUP($E69,'#Location List#'!$Q$3:$T$1122,4,FALSE)</f>
        <v>#REF!</v>
      </c>
      <c r="H69" s="105">
        <v>4620</v>
      </c>
      <c r="I69" s="33" t="s">
        <v>3720</v>
      </c>
      <c r="J69" s="33" t="s">
        <v>3520</v>
      </c>
      <c r="K69" s="51">
        <f t="shared" si="18"/>
        <v>4</v>
      </c>
      <c r="L69" s="83" t="s">
        <v>3548</v>
      </c>
      <c r="M69" s="51" t="str">
        <f t="shared" ref="M69:M132" si="26">IFERROR(VLOOKUP(L69,$Z$22:$AA$40,2,FALSE),"None")</f>
        <v>None</v>
      </c>
      <c r="N69" s="33" t="str">
        <f t="shared" si="23"/>
        <v>NARROGIN</v>
      </c>
      <c r="O69" s="482" t="str">
        <f t="shared" ref="O69:O132" si="27">IF(Q69=Q68,"DUPE"," ")</f>
        <v xml:space="preserve"> </v>
      </c>
      <c r="P69" s="466">
        <f t="shared" si="17"/>
        <v>543</v>
      </c>
      <c r="Q69" s="225" t="s">
        <v>3721</v>
      </c>
      <c r="R69" s="230">
        <v>543</v>
      </c>
      <c r="S69" s="248">
        <v>-31.900048000000002</v>
      </c>
      <c r="T69" s="248">
        <v>116.02619900000001</v>
      </c>
      <c r="U69" s="33" t="str">
        <f t="shared" si="19"/>
        <v>Bellevue</v>
      </c>
      <c r="V69" s="33" t="str">
        <f t="shared" si="16"/>
        <v>Mundaring</v>
      </c>
      <c r="W69" s="33">
        <v>719</v>
      </c>
      <c r="X69" s="1" t="s">
        <v>685</v>
      </c>
      <c r="Z69" s="217" t="s">
        <v>4276</v>
      </c>
      <c r="AA69" s="218">
        <v>145</v>
      </c>
      <c r="AE69" s="10" t="s">
        <v>1101</v>
      </c>
      <c r="AF69" s="6" t="s">
        <v>3718</v>
      </c>
      <c r="AG69" s="176">
        <f>IFERROR(VLOOKUP(AF69,'#Location List#'!$Q$3:$R$1118,2,FALSE), "None")</f>
        <v>342</v>
      </c>
      <c r="AH69" s="269" t="s">
        <v>3722</v>
      </c>
      <c r="AI69" s="474">
        <f t="shared" si="20"/>
        <v>1</v>
      </c>
      <c r="AJ69" s="71" t="str">
        <f t="shared" si="24"/>
        <v>Bellevue</v>
      </c>
      <c r="AK69" s="73" t="e">
        <f>COUNTIFS(#REF!,R69)</f>
        <v>#REF!</v>
      </c>
      <c r="AL69" s="13" t="str">
        <f t="shared" si="21"/>
        <v>Kondinin</v>
      </c>
      <c r="AM69" s="72" t="e">
        <f>COUNTIFS(#REF!,D69)</f>
        <v>#REF!</v>
      </c>
      <c r="AN69" s="73" t="str">
        <f t="shared" si="25"/>
        <v>Wheatbelt</v>
      </c>
      <c r="AQ69" s="334"/>
      <c r="AS69" s="244">
        <v>67</v>
      </c>
      <c r="AT69" s="244">
        <v>-28.75</v>
      </c>
      <c r="AU69" s="244">
        <v>113.25</v>
      </c>
      <c r="AV69" s="244" t="s">
        <v>4915</v>
      </c>
      <c r="AW69" s="22">
        <v>778</v>
      </c>
      <c r="AX69" s="343">
        <v>52.126545484327863</v>
      </c>
    </row>
    <row r="70" spans="1:50" ht="12" customHeight="1" x14ac:dyDescent="0.25">
      <c r="A70" s="1">
        <f t="shared" si="22"/>
        <v>0</v>
      </c>
      <c r="B70" s="30">
        <v>788</v>
      </c>
      <c r="C70" s="31" t="s">
        <v>3723</v>
      </c>
      <c r="D70" s="32">
        <v>788</v>
      </c>
      <c r="E70" s="31" t="e">
        <f>VLOOKUP($I70,#REF!,2,FALSE)</f>
        <v>#REF!</v>
      </c>
      <c r="F70" s="31" t="e">
        <f>VLOOKUP($E70,'#Location List#'!$Q$3:$T$1122,3,FALSE)</f>
        <v>#REF!</v>
      </c>
      <c r="G70" s="31" t="e">
        <f>VLOOKUP($E70,'#Location List#'!$Q$3:$T$1122,4,FALSE)</f>
        <v>#REF!</v>
      </c>
      <c r="H70" s="105">
        <v>4690</v>
      </c>
      <c r="I70" s="33" t="s">
        <v>3724</v>
      </c>
      <c r="J70" s="33" t="s">
        <v>3520</v>
      </c>
      <c r="K70" s="51">
        <f t="shared" si="18"/>
        <v>4</v>
      </c>
      <c r="L70" s="83" t="s">
        <v>3532</v>
      </c>
      <c r="M70" s="51">
        <f t="shared" si="26"/>
        <v>95</v>
      </c>
      <c r="N70" s="33" t="str">
        <f t="shared" si="23"/>
        <v>MERREDIN</v>
      </c>
      <c r="O70" s="482" t="str">
        <f t="shared" si="27"/>
        <v xml:space="preserve"> </v>
      </c>
      <c r="P70" s="466">
        <f t="shared" si="17"/>
        <v>27</v>
      </c>
      <c r="Q70" s="226" t="s">
        <v>362</v>
      </c>
      <c r="R70" s="231">
        <v>27</v>
      </c>
      <c r="S70" s="248">
        <v>-31.951706999999999</v>
      </c>
      <c r="T70" s="248">
        <v>115.93201500000001</v>
      </c>
      <c r="U70" s="33" t="str">
        <f t="shared" si="19"/>
        <v>Belmont</v>
      </c>
      <c r="V70" s="33" t="str">
        <f t="shared" si="16"/>
        <v>Belmont</v>
      </c>
      <c r="W70" s="33">
        <v>810</v>
      </c>
      <c r="X70" s="1" t="s">
        <v>685</v>
      </c>
      <c r="Z70" s="217" t="s">
        <v>1147</v>
      </c>
      <c r="AA70" s="218">
        <v>146</v>
      </c>
      <c r="AE70" s="10" t="s">
        <v>1101</v>
      </c>
      <c r="AF70" s="6" t="s">
        <v>3718</v>
      </c>
      <c r="AG70" s="176">
        <f>IFERROR(VLOOKUP(AF70,'#Location List#'!$Q$3:$R$1118,2,FALSE), "None")</f>
        <v>342</v>
      </c>
      <c r="AH70" s="269" t="s">
        <v>333</v>
      </c>
      <c r="AI70" s="474">
        <f t="shared" si="20"/>
        <v>1</v>
      </c>
      <c r="AJ70" s="71" t="str">
        <f t="shared" si="24"/>
        <v>Belmont</v>
      </c>
      <c r="AK70" s="73" t="e">
        <f>COUNTIFS(#REF!,R70)</f>
        <v>#REF!</v>
      </c>
      <c r="AL70" s="13" t="str">
        <f t="shared" si="21"/>
        <v>Koorda</v>
      </c>
      <c r="AM70" s="72" t="e">
        <f>COUNTIFS(#REF!,D70)</f>
        <v>#REF!</v>
      </c>
      <c r="AN70" s="73" t="str">
        <f t="shared" si="25"/>
        <v>Wheatbelt</v>
      </c>
      <c r="AQ70" s="334"/>
      <c r="AS70" s="244">
        <v>68</v>
      </c>
      <c r="AT70" s="244">
        <v>-28.5</v>
      </c>
      <c r="AU70" s="244">
        <v>113.25</v>
      </c>
      <c r="AV70" s="244" t="s">
        <v>4916</v>
      </c>
      <c r="AW70" s="22">
        <v>778</v>
      </c>
      <c r="AX70" s="343">
        <v>57.353740618202465</v>
      </c>
    </row>
    <row r="71" spans="1:50" ht="12" customHeight="1" x14ac:dyDescent="0.25">
      <c r="A71" s="1">
        <f t="shared" si="22"/>
        <v>0</v>
      </c>
      <c r="B71" s="30">
        <v>801</v>
      </c>
      <c r="C71" s="31" t="s">
        <v>758</v>
      </c>
      <c r="D71" s="32">
        <v>801</v>
      </c>
      <c r="E71" s="31" t="e">
        <f>VLOOKUP($I71,#REF!,2,FALSE)</f>
        <v>#REF!</v>
      </c>
      <c r="F71" s="31" t="e">
        <f>VLOOKUP($E71,'#Location List#'!$Q$3:$T$1122,3,FALSE)</f>
        <v>#REF!</v>
      </c>
      <c r="G71" s="31" t="e">
        <f>VLOOKUP($E71,'#Location List#'!$Q$3:$T$1122,4,FALSE)</f>
        <v>#REF!</v>
      </c>
      <c r="H71" s="105">
        <v>4760</v>
      </c>
      <c r="I71" s="33" t="s">
        <v>3725</v>
      </c>
      <c r="J71" s="33" t="s">
        <v>3520</v>
      </c>
      <c r="K71" s="51">
        <f t="shared" si="18"/>
        <v>4</v>
      </c>
      <c r="L71" s="83" t="s">
        <v>3548</v>
      </c>
      <c r="M71" s="51" t="str">
        <f t="shared" si="26"/>
        <v>None</v>
      </c>
      <c r="N71" s="33" t="str">
        <f t="shared" si="23"/>
        <v>NARROGIN</v>
      </c>
      <c r="O71" s="482" t="str">
        <f t="shared" si="27"/>
        <v xml:space="preserve"> </v>
      </c>
      <c r="P71" s="466">
        <f t="shared" si="17"/>
        <v>544</v>
      </c>
      <c r="Q71" s="225" t="s">
        <v>3726</v>
      </c>
      <c r="R71" s="230">
        <v>544</v>
      </c>
      <c r="S71" s="249">
        <v>-30.810379999999899</v>
      </c>
      <c r="T71" s="249">
        <v>117.86201</v>
      </c>
      <c r="U71" s="33" t="str">
        <f t="shared" si="19"/>
        <v>Bencubbin</v>
      </c>
      <c r="V71" s="33" t="str">
        <f t="shared" si="16"/>
        <v>Mount Marshall</v>
      </c>
      <c r="W71" s="33">
        <v>838</v>
      </c>
      <c r="X71" s="1" t="s">
        <v>685</v>
      </c>
      <c r="Z71" s="217" t="s">
        <v>1288</v>
      </c>
      <c r="AA71" s="218">
        <v>162</v>
      </c>
      <c r="AE71" s="10" t="s">
        <v>1101</v>
      </c>
      <c r="AF71" s="6" t="s">
        <v>3718</v>
      </c>
      <c r="AG71" s="176">
        <f>IFERROR(VLOOKUP(AF71,'#Location List#'!$Q$3:$R$1118,2,FALSE), "None")</f>
        <v>342</v>
      </c>
      <c r="AH71" s="269" t="s">
        <v>3727</v>
      </c>
      <c r="AI71" s="474">
        <f t="shared" si="20"/>
        <v>1</v>
      </c>
      <c r="AJ71" s="71" t="str">
        <f t="shared" si="24"/>
        <v>Bencubbin</v>
      </c>
      <c r="AK71" s="73" t="e">
        <f>COUNTIFS(#REF!,R71)</f>
        <v>#REF!</v>
      </c>
      <c r="AL71" s="13" t="str">
        <f t="shared" si="21"/>
        <v>Kulin</v>
      </c>
      <c r="AM71" s="72" t="e">
        <f>COUNTIFS(#REF!,D71)</f>
        <v>#REF!</v>
      </c>
      <c r="AN71" s="73" t="str">
        <f t="shared" si="25"/>
        <v>Wheatbelt</v>
      </c>
      <c r="AQ71" s="334"/>
      <c r="AS71" s="244">
        <v>69</v>
      </c>
      <c r="AT71" s="244">
        <v>-28.25</v>
      </c>
      <c r="AU71" s="244">
        <v>113.25</v>
      </c>
      <c r="AV71" s="244" t="s">
        <v>4917</v>
      </c>
      <c r="AW71" s="22">
        <v>778</v>
      </c>
      <c r="AX71" s="343">
        <v>73.53286552135944</v>
      </c>
    </row>
    <row r="72" spans="1:50" ht="12" customHeight="1" x14ac:dyDescent="0.25">
      <c r="A72" s="1">
        <f t="shared" si="22"/>
        <v>0</v>
      </c>
      <c r="B72" s="30">
        <v>734</v>
      </c>
      <c r="C72" s="31" t="s">
        <v>1263</v>
      </c>
      <c r="D72" s="32">
        <v>734</v>
      </c>
      <c r="E72" s="31" t="e">
        <f>VLOOKUP($I72,#REF!,2,FALSE)</f>
        <v>#REF!</v>
      </c>
      <c r="F72" s="31" t="e">
        <f>VLOOKUP($E72,'#Location List#'!$Q$3:$T$1122,3,FALSE)</f>
        <v>#REF!</v>
      </c>
      <c r="G72" s="31" t="e">
        <f>VLOOKUP($E72,'#Location List#'!$Q$3:$T$1122,4,FALSE)</f>
        <v>#REF!</v>
      </c>
      <c r="H72" s="105">
        <v>4830</v>
      </c>
      <c r="I72" s="33" t="s">
        <v>3728</v>
      </c>
      <c r="J72" s="33" t="s">
        <v>1194</v>
      </c>
      <c r="K72" s="51">
        <f t="shared" si="18"/>
        <v>2</v>
      </c>
      <c r="L72" s="83" t="s">
        <v>3509</v>
      </c>
      <c r="M72" s="51">
        <f t="shared" si="26"/>
        <v>74</v>
      </c>
      <c r="N72" s="33" t="str">
        <f t="shared" si="23"/>
        <v>WANNEROO</v>
      </c>
      <c r="O72" s="482" t="str">
        <f t="shared" si="27"/>
        <v xml:space="preserve"> </v>
      </c>
      <c r="P72" s="466">
        <f t="shared" si="17"/>
        <v>545</v>
      </c>
      <c r="Q72" s="225" t="s">
        <v>3729</v>
      </c>
      <c r="R72" s="230">
        <v>545</v>
      </c>
      <c r="S72" s="248">
        <v>-32.393270000000001</v>
      </c>
      <c r="T72" s="248">
        <v>118.30641</v>
      </c>
      <c r="U72" s="33" t="str">
        <f t="shared" si="19"/>
        <v>Bendering</v>
      </c>
      <c r="V72" s="33" t="str">
        <f t="shared" si="16"/>
        <v>Kondinin</v>
      </c>
      <c r="W72" s="33">
        <v>783</v>
      </c>
      <c r="X72" s="1" t="s">
        <v>685</v>
      </c>
      <c r="Z72" s="217" t="s">
        <v>4374</v>
      </c>
      <c r="AA72" s="218">
        <v>178</v>
      </c>
      <c r="AE72" s="10" t="s">
        <v>1101</v>
      </c>
      <c r="AF72" s="6" t="s">
        <v>3718</v>
      </c>
      <c r="AG72" s="176">
        <f>IFERROR(VLOOKUP(AF72,'#Location List#'!$Q$3:$R$1118,2,FALSE), "None")</f>
        <v>342</v>
      </c>
      <c r="AH72" s="269" t="s">
        <v>3718</v>
      </c>
      <c r="AI72" s="474">
        <f t="shared" si="20"/>
        <v>1</v>
      </c>
      <c r="AJ72" s="71" t="str">
        <f t="shared" si="24"/>
        <v>Bendering</v>
      </c>
      <c r="AK72" s="73" t="e">
        <f>COUNTIFS(#REF!,R72)</f>
        <v>#REF!</v>
      </c>
      <c r="AL72" s="13" t="str">
        <f t="shared" si="21"/>
        <v>Kwinana</v>
      </c>
      <c r="AM72" s="72" t="e">
        <f>COUNTIFS(#REF!,D72)</f>
        <v>#REF!</v>
      </c>
      <c r="AN72" s="73" t="str">
        <f t="shared" si="25"/>
        <v>Perth</v>
      </c>
      <c r="AQ72" s="334"/>
      <c r="AS72" s="244">
        <v>70</v>
      </c>
      <c r="AT72" s="244">
        <v>-28</v>
      </c>
      <c r="AU72" s="244">
        <v>113.25</v>
      </c>
      <c r="AV72" s="244" t="s">
        <v>4918</v>
      </c>
      <c r="AW72" s="22">
        <v>778</v>
      </c>
      <c r="AX72" s="343">
        <v>95.236909809631342</v>
      </c>
    </row>
    <row r="73" spans="1:50" ht="12" customHeight="1" x14ac:dyDescent="0.25">
      <c r="A73" s="1">
        <f t="shared" si="22"/>
        <v>0</v>
      </c>
      <c r="B73" s="30">
        <v>784</v>
      </c>
      <c r="C73" s="31" t="s">
        <v>3730</v>
      </c>
      <c r="D73" s="32">
        <v>784</v>
      </c>
      <c r="E73" s="31" t="e">
        <f>VLOOKUP($I73,#REF!,2,FALSE)</f>
        <v>#REF!</v>
      </c>
      <c r="F73" s="31" t="e">
        <f>VLOOKUP($E73,'#Location List#'!$Q$3:$T$1122,3,FALSE)</f>
        <v>#REF!</v>
      </c>
      <c r="G73" s="31" t="e">
        <f>VLOOKUP($E73,'#Location List#'!$Q$3:$T$1122,4,FALSE)</f>
        <v>#REF!</v>
      </c>
      <c r="H73" s="105">
        <v>4900</v>
      </c>
      <c r="I73" s="33" t="s">
        <v>3731</v>
      </c>
      <c r="J73" s="33" t="s">
        <v>3520</v>
      </c>
      <c r="K73" s="51">
        <f t="shared" si="18"/>
        <v>4</v>
      </c>
      <c r="L73" s="83" t="s">
        <v>3548</v>
      </c>
      <c r="M73" s="51" t="str">
        <f t="shared" si="26"/>
        <v>None</v>
      </c>
      <c r="N73" s="33" t="str">
        <f t="shared" si="23"/>
        <v>NARROGIN</v>
      </c>
      <c r="O73" s="482" t="str">
        <f t="shared" si="27"/>
        <v xml:space="preserve"> </v>
      </c>
      <c r="P73" s="466">
        <f t="shared" si="17"/>
        <v>546</v>
      </c>
      <c r="Q73" s="225" t="s">
        <v>3732</v>
      </c>
      <c r="R73" s="230">
        <v>546</v>
      </c>
      <c r="S73" s="248">
        <v>-33.177570000000003</v>
      </c>
      <c r="T73" s="248">
        <v>115.86086</v>
      </c>
      <c r="U73" s="33" t="str">
        <f t="shared" si="19"/>
        <v>Benger</v>
      </c>
      <c r="V73" s="33" t="str">
        <f t="shared" si="16"/>
        <v>Harvey</v>
      </c>
      <c r="W73" s="33">
        <v>760</v>
      </c>
      <c r="X73" s="1" t="s">
        <v>685</v>
      </c>
      <c r="Z73" s="217" t="s">
        <v>369</v>
      </c>
      <c r="AA73" s="218">
        <v>186</v>
      </c>
      <c r="AE73" s="10" t="s">
        <v>1101</v>
      </c>
      <c r="AF73" s="6" t="s">
        <v>3718</v>
      </c>
      <c r="AG73" s="176">
        <f>IFERROR(VLOOKUP(AF73,'#Location List#'!$Q$3:$R$1118,2,FALSE), "None")</f>
        <v>342</v>
      </c>
      <c r="AH73" s="269" t="s">
        <v>3733</v>
      </c>
      <c r="AI73" s="474">
        <f t="shared" si="20"/>
        <v>1</v>
      </c>
      <c r="AJ73" s="71" t="str">
        <f t="shared" si="24"/>
        <v>Benger</v>
      </c>
      <c r="AK73" s="73" t="e">
        <f>COUNTIFS(#REF!,R73)</f>
        <v>#REF!</v>
      </c>
      <c r="AL73" s="13" t="str">
        <f t="shared" si="21"/>
        <v>Lake Grace</v>
      </c>
      <c r="AM73" s="72" t="e">
        <f>COUNTIFS(#REF!,D73)</f>
        <v>#REF!</v>
      </c>
      <c r="AN73" s="73" t="str">
        <f t="shared" si="25"/>
        <v>Wheatbelt</v>
      </c>
      <c r="AQ73" s="334"/>
      <c r="AS73" s="244">
        <v>71</v>
      </c>
      <c r="AT73" s="244">
        <v>-27.75</v>
      </c>
      <c r="AU73" s="244">
        <v>113.25</v>
      </c>
      <c r="AV73" s="244" t="s">
        <v>4919</v>
      </c>
      <c r="AW73" s="22">
        <v>191</v>
      </c>
      <c r="AX73" s="343">
        <v>90.479187438045997</v>
      </c>
    </row>
    <row r="74" spans="1:50" ht="12" customHeight="1" x14ac:dyDescent="0.25">
      <c r="A74" s="1">
        <f t="shared" si="22"/>
        <v>0</v>
      </c>
      <c r="B74" s="30">
        <v>823</v>
      </c>
      <c r="C74" s="33" t="s">
        <v>3734</v>
      </c>
      <c r="D74" s="32">
        <v>823</v>
      </c>
      <c r="E74" s="31" t="e">
        <f>VLOOKUP($I74,#REF!,2,FALSE)</f>
        <v>#REF!</v>
      </c>
      <c r="F74" s="31" t="e">
        <f>VLOOKUP($E74,'#Location List#'!$Q$3:$T$1122,3,FALSE)</f>
        <v>#REF!</v>
      </c>
      <c r="G74" s="31" t="e">
        <f>VLOOKUP($E74,'#Location List#'!$Q$3:$T$1122,4,FALSE)</f>
        <v>#REF!</v>
      </c>
      <c r="H74" s="105">
        <v>4970</v>
      </c>
      <c r="I74" s="33" t="s">
        <v>3735</v>
      </c>
      <c r="J74" s="33" t="s">
        <v>3542</v>
      </c>
      <c r="K74" s="51">
        <f t="shared" si="18"/>
        <v>10</v>
      </c>
      <c r="L74" s="83" t="s">
        <v>3576</v>
      </c>
      <c r="M74" s="51">
        <f t="shared" si="26"/>
        <v>14</v>
      </c>
      <c r="N74" s="33" t="str">
        <f t="shared" si="23"/>
        <v>KALGOORLIE</v>
      </c>
      <c r="O74" s="482" t="str">
        <f t="shared" si="27"/>
        <v xml:space="preserve"> </v>
      </c>
      <c r="P74" s="466">
        <f t="shared" si="17"/>
        <v>547</v>
      </c>
      <c r="Q74" s="225" t="s">
        <v>3736</v>
      </c>
      <c r="R74" s="230">
        <v>547</v>
      </c>
      <c r="S74" s="248">
        <v>-31.1429499999999</v>
      </c>
      <c r="T74" s="248">
        <v>117.28921</v>
      </c>
      <c r="U74" s="33" t="str">
        <f t="shared" si="19"/>
        <v>Benjaberring</v>
      </c>
      <c r="V74" s="33" t="str">
        <f t="shared" si="16"/>
        <v>Wyalkatchem</v>
      </c>
      <c r="W74" s="33">
        <v>777</v>
      </c>
      <c r="X74" s="1" t="s">
        <v>685</v>
      </c>
      <c r="Z74" s="217" t="s">
        <v>4464</v>
      </c>
      <c r="AA74" s="218">
        <v>227</v>
      </c>
      <c r="AE74" s="10" t="s">
        <v>1535</v>
      </c>
      <c r="AF74" s="6" t="s">
        <v>198</v>
      </c>
      <c r="AG74" s="176">
        <f>IFERROR(VLOOKUP(AF74,'#Location List#'!$Q$3:$R$1118,2,FALSE), "None")</f>
        <v>10</v>
      </c>
      <c r="AH74" s="269" t="s">
        <v>198</v>
      </c>
      <c r="AI74" s="474">
        <f t="shared" si="20"/>
        <v>1</v>
      </c>
      <c r="AJ74" s="71" t="str">
        <f t="shared" si="24"/>
        <v>Benjaberring</v>
      </c>
      <c r="AK74" s="73" t="e">
        <f>COUNTIFS(#REF!,R74)</f>
        <v>#REF!</v>
      </c>
      <c r="AL74" s="13" t="str">
        <f t="shared" si="21"/>
        <v>Laverton</v>
      </c>
      <c r="AM74" s="72" t="e">
        <f>COUNTIFS(#REF!,D74)</f>
        <v>#REF!</v>
      </c>
      <c r="AN74" s="73" t="str">
        <f t="shared" si="25"/>
        <v>Goldfields</v>
      </c>
      <c r="AQ74" s="334"/>
      <c r="AS74" s="244">
        <v>72</v>
      </c>
      <c r="AT74" s="244">
        <v>-27.5</v>
      </c>
      <c r="AU74" s="244">
        <v>113.25</v>
      </c>
      <c r="AV74" s="244" t="s">
        <v>4920</v>
      </c>
      <c r="AW74" s="22">
        <v>191</v>
      </c>
      <c r="AX74" s="343">
        <v>93.738670468318432</v>
      </c>
    </row>
    <row r="75" spans="1:50" ht="12" customHeight="1" x14ac:dyDescent="0.25">
      <c r="A75" s="1">
        <f t="shared" si="22"/>
        <v>0</v>
      </c>
      <c r="B75" s="30">
        <v>824</v>
      </c>
      <c r="C75" s="31" t="s">
        <v>3737</v>
      </c>
      <c r="D75" s="32">
        <v>824</v>
      </c>
      <c r="E75" s="31" t="e">
        <f>VLOOKUP($I75,#REF!,2,FALSE)</f>
        <v>#REF!</v>
      </c>
      <c r="F75" s="31" t="e">
        <f>VLOOKUP($E75,'#Location List#'!$Q$3:$T$1122,3,FALSE)</f>
        <v>#REF!</v>
      </c>
      <c r="G75" s="31" t="e">
        <f>VLOOKUP($E75,'#Location List#'!$Q$3:$T$1122,4,FALSE)</f>
        <v>#REF!</v>
      </c>
      <c r="H75" s="105">
        <v>5040</v>
      </c>
      <c r="I75" s="31" t="s">
        <v>3738</v>
      </c>
      <c r="J75" s="33" t="s">
        <v>3542</v>
      </c>
      <c r="K75" s="51">
        <f t="shared" si="18"/>
        <v>10</v>
      </c>
      <c r="L75" s="83" t="s">
        <v>3576</v>
      </c>
      <c r="M75" s="51">
        <f t="shared" si="26"/>
        <v>14</v>
      </c>
      <c r="N75" s="33" t="str">
        <f t="shared" si="23"/>
        <v>KALGOORLIE</v>
      </c>
      <c r="O75" s="482" t="str">
        <f t="shared" si="27"/>
        <v xml:space="preserve"> </v>
      </c>
      <c r="P75" s="466">
        <f t="shared" si="17"/>
        <v>548</v>
      </c>
      <c r="Q75" s="225" t="s">
        <v>3739</v>
      </c>
      <c r="R75" s="230">
        <v>548</v>
      </c>
      <c r="S75" s="248">
        <v>-33.774312999999999</v>
      </c>
      <c r="T75" s="248">
        <v>116.26666299999999</v>
      </c>
      <c r="U75" s="33" t="str">
        <f t="shared" si="19"/>
        <v>Benjinup</v>
      </c>
      <c r="V75" s="33" t="str">
        <f t="shared" si="16"/>
        <v>Boyup Brook</v>
      </c>
      <c r="W75" s="33">
        <v>781</v>
      </c>
      <c r="X75" s="1" t="s">
        <v>685</v>
      </c>
      <c r="Z75" s="217" t="s">
        <v>3628</v>
      </c>
      <c r="AA75" s="218">
        <v>230</v>
      </c>
      <c r="AE75" s="10" t="s">
        <v>1535</v>
      </c>
      <c r="AF75" s="6" t="s">
        <v>198</v>
      </c>
      <c r="AG75" s="176">
        <f>IFERROR(VLOOKUP(AF75,'#Location List#'!$Q$3:$R$1118,2,FALSE), "None")</f>
        <v>10</v>
      </c>
      <c r="AH75" s="269" t="s">
        <v>858</v>
      </c>
      <c r="AI75" s="474">
        <f t="shared" si="20"/>
        <v>1</v>
      </c>
      <c r="AJ75" s="71" t="str">
        <f t="shared" si="24"/>
        <v>Benjinup</v>
      </c>
      <c r="AK75" s="73" t="e">
        <f>COUNTIFS(#REF!,R75)</f>
        <v>#REF!</v>
      </c>
      <c r="AL75" s="13" t="str">
        <f t="shared" si="21"/>
        <v>Leonora</v>
      </c>
      <c r="AM75" s="72" t="e">
        <f>COUNTIFS(#REF!,D75)</f>
        <v>#REF!</v>
      </c>
      <c r="AN75" s="73" t="str">
        <f t="shared" si="25"/>
        <v>Goldfields</v>
      </c>
      <c r="AQ75" s="334"/>
      <c r="AS75" s="244">
        <v>73</v>
      </c>
      <c r="AT75" s="244">
        <v>-27.25</v>
      </c>
      <c r="AU75" s="244">
        <v>113.25</v>
      </c>
      <c r="AV75" s="244" t="s">
        <v>4921</v>
      </c>
      <c r="AW75" s="22">
        <v>191</v>
      </c>
      <c r="AX75" s="343">
        <v>104.55945576330127</v>
      </c>
    </row>
    <row r="76" spans="1:50" ht="12" customHeight="1" x14ac:dyDescent="0.25">
      <c r="A76" s="1">
        <f t="shared" si="22"/>
        <v>0</v>
      </c>
      <c r="B76" s="30">
        <v>795</v>
      </c>
      <c r="C76" s="31" t="s">
        <v>1420</v>
      </c>
      <c r="D76" s="32">
        <v>795</v>
      </c>
      <c r="E76" s="31" t="e">
        <f>VLOOKUP($I76,#REF!,2,FALSE)</f>
        <v>#REF!</v>
      </c>
      <c r="F76" s="31" t="e">
        <f>VLOOKUP($E76,'#Location List#'!$Q$3:$T$1122,3,FALSE)</f>
        <v>#REF!</v>
      </c>
      <c r="G76" s="31" t="e">
        <f>VLOOKUP($E76,'#Location List#'!$Q$3:$T$1122,4,FALSE)</f>
        <v>#REF!</v>
      </c>
      <c r="H76" s="105">
        <v>5110</v>
      </c>
      <c r="I76" s="33" t="s">
        <v>3740</v>
      </c>
      <c r="J76" s="33" t="s">
        <v>3523</v>
      </c>
      <c r="K76" s="51">
        <f t="shared" si="18"/>
        <v>5</v>
      </c>
      <c r="L76" s="83" t="s">
        <v>3509</v>
      </c>
      <c r="M76" s="51">
        <f t="shared" si="26"/>
        <v>74</v>
      </c>
      <c r="N76" s="33" t="str">
        <f t="shared" si="23"/>
        <v>WANNEROO</v>
      </c>
      <c r="O76" s="482" t="str">
        <f t="shared" si="27"/>
        <v xml:space="preserve"> </v>
      </c>
      <c r="P76" s="466">
        <f t="shared" si="17"/>
        <v>29</v>
      </c>
      <c r="Q76" s="226" t="s">
        <v>404</v>
      </c>
      <c r="R76" s="231">
        <v>29</v>
      </c>
      <c r="S76" s="249">
        <v>-32.157327000000002</v>
      </c>
      <c r="T76" s="249">
        <v>116.36701100000001</v>
      </c>
      <c r="U76" s="33" t="str">
        <f t="shared" si="19"/>
        <v>Beraking</v>
      </c>
      <c r="V76" s="33" t="str">
        <f t="shared" si="16"/>
        <v>York</v>
      </c>
      <c r="W76" s="33">
        <v>725</v>
      </c>
      <c r="X76" s="1" t="s">
        <v>685</v>
      </c>
      <c r="Z76" s="217" t="s">
        <v>4599</v>
      </c>
      <c r="AA76" s="218">
        <v>288</v>
      </c>
      <c r="AE76" s="10" t="s">
        <v>1535</v>
      </c>
      <c r="AF76" s="6" t="s">
        <v>198</v>
      </c>
      <c r="AG76" s="176">
        <f>IFERROR(VLOOKUP(AF76,'#Location List#'!$Q$3:$R$1118,2,FALSE), "None")</f>
        <v>10</v>
      </c>
      <c r="AH76" s="269" t="s">
        <v>206</v>
      </c>
      <c r="AI76" s="474">
        <f t="shared" si="20"/>
        <v>1</v>
      </c>
      <c r="AJ76" s="71" t="str">
        <f t="shared" si="24"/>
        <v>Beraking</v>
      </c>
      <c r="AK76" s="73" t="e">
        <f>COUNTIFS(#REF!,R76)</f>
        <v>#REF!</v>
      </c>
      <c r="AL76" s="13" t="str">
        <f t="shared" si="21"/>
        <v>Mandurah</v>
      </c>
      <c r="AM76" s="72" t="e">
        <f>COUNTIFS(#REF!,D76)</f>
        <v>#REF!</v>
      </c>
      <c r="AN76" s="73" t="str">
        <f t="shared" si="25"/>
        <v>Peel</v>
      </c>
      <c r="AQ76" s="334"/>
      <c r="AS76" s="244">
        <v>74</v>
      </c>
      <c r="AT76" s="244">
        <v>-27</v>
      </c>
      <c r="AU76" s="244">
        <v>113.25</v>
      </c>
      <c r="AV76" s="244" t="s">
        <v>4922</v>
      </c>
      <c r="AW76" s="22">
        <v>286</v>
      </c>
      <c r="AX76" s="343">
        <v>116.65560350929695</v>
      </c>
    </row>
    <row r="77" spans="1:50" ht="12" customHeight="1" x14ac:dyDescent="0.25">
      <c r="A77" s="1">
        <f t="shared" si="22"/>
        <v>0</v>
      </c>
      <c r="B77" s="30">
        <v>714</v>
      </c>
      <c r="C77" s="33" t="s">
        <v>498</v>
      </c>
      <c r="D77" s="32">
        <v>714</v>
      </c>
      <c r="E77" s="31" t="e">
        <f>VLOOKUP($I77,#REF!,2,FALSE)</f>
        <v>#REF!</v>
      </c>
      <c r="F77" s="31" t="e">
        <f>VLOOKUP($E77,'#Location List#'!$Q$3:$T$1122,3,FALSE)</f>
        <v>#REF!</v>
      </c>
      <c r="G77" s="31" t="e">
        <f>VLOOKUP($E77,'#Location List#'!$Q$3:$T$1122,4,FALSE)</f>
        <v>#REF!</v>
      </c>
      <c r="H77" s="105">
        <v>5180</v>
      </c>
      <c r="I77" s="33" t="s">
        <v>3741</v>
      </c>
      <c r="J77" s="33" t="s">
        <v>3516</v>
      </c>
      <c r="K77" s="51">
        <f t="shared" si="18"/>
        <v>3</v>
      </c>
      <c r="L77" s="83" t="s">
        <v>3632</v>
      </c>
      <c r="M77" s="51">
        <f t="shared" si="26"/>
        <v>65</v>
      </c>
      <c r="N77" s="33" t="str">
        <f t="shared" si="23"/>
        <v>PEMBERTON</v>
      </c>
      <c r="O77" s="482" t="str">
        <f t="shared" si="27"/>
        <v xml:space="preserve"> </v>
      </c>
      <c r="P77" s="466">
        <f t="shared" si="17"/>
        <v>30</v>
      </c>
      <c r="Q77" s="226" t="s">
        <v>3742</v>
      </c>
      <c r="R77" s="231">
        <v>30</v>
      </c>
      <c r="S77" s="249">
        <v>-32.24295</v>
      </c>
      <c r="T77" s="249">
        <v>115.844683</v>
      </c>
      <c r="U77" s="33" t="str">
        <f t="shared" si="19"/>
        <v>Bertram</v>
      </c>
      <c r="V77" s="33" t="str">
        <f t="shared" si="16"/>
        <v>Kwinana</v>
      </c>
      <c r="W77" s="33">
        <v>734</v>
      </c>
      <c r="X77" s="1" t="s">
        <v>685</v>
      </c>
      <c r="Z77" s="217" t="s">
        <v>4284</v>
      </c>
      <c r="AA77" s="218">
        <v>306</v>
      </c>
      <c r="AE77" s="10" t="s">
        <v>1535</v>
      </c>
      <c r="AF77" s="6" t="s">
        <v>198</v>
      </c>
      <c r="AG77" s="176">
        <f>IFERROR(VLOOKUP(AF77,'#Location List#'!$Q$3:$R$1118,2,FALSE), "None")</f>
        <v>10</v>
      </c>
      <c r="AH77" s="269" t="s">
        <v>457</v>
      </c>
      <c r="AI77" s="474">
        <f t="shared" si="20"/>
        <v>1</v>
      </c>
      <c r="AJ77" s="71" t="str">
        <f t="shared" si="24"/>
        <v>Bertram</v>
      </c>
      <c r="AK77" s="73" t="e">
        <f>COUNTIFS(#REF!,R77)</f>
        <v>#REF!</v>
      </c>
      <c r="AL77" s="13" t="str">
        <f t="shared" si="21"/>
        <v>Manjimup</v>
      </c>
      <c r="AM77" s="72" t="e">
        <f>COUNTIFS(#REF!,D77)</f>
        <v>#REF!</v>
      </c>
      <c r="AN77" s="73" t="str">
        <f t="shared" si="25"/>
        <v>South West</v>
      </c>
      <c r="AQ77" s="334"/>
      <c r="AS77" s="244">
        <v>75</v>
      </c>
      <c r="AT77" s="244">
        <v>-26.75</v>
      </c>
      <c r="AU77" s="244">
        <v>113.25</v>
      </c>
      <c r="AV77" s="244" t="s">
        <v>4923</v>
      </c>
      <c r="AW77" s="22">
        <v>1061</v>
      </c>
      <c r="AX77" s="343">
        <v>102.2050824993723</v>
      </c>
    </row>
    <row r="78" spans="1:50" ht="12" customHeight="1" x14ac:dyDescent="0.25">
      <c r="A78" s="1">
        <f t="shared" si="22"/>
        <v>0</v>
      </c>
      <c r="B78" s="30">
        <v>825</v>
      </c>
      <c r="C78" s="33" t="s">
        <v>3743</v>
      </c>
      <c r="D78" s="32">
        <v>825</v>
      </c>
      <c r="E78" s="31" t="e">
        <f>VLOOKUP($I78,#REF!,2,FALSE)</f>
        <v>#REF!</v>
      </c>
      <c r="F78" s="31" t="e">
        <f>VLOOKUP($E78,'#Location List#'!$Q$3:$T$1122,3,FALSE)</f>
        <v>#REF!</v>
      </c>
      <c r="G78" s="31" t="e">
        <f>VLOOKUP($E78,'#Location List#'!$Q$3:$T$1122,4,FALSE)</f>
        <v>#REF!</v>
      </c>
      <c r="H78" s="105">
        <v>5250</v>
      </c>
      <c r="I78" s="33" t="s">
        <v>3744</v>
      </c>
      <c r="J78" s="33" t="s">
        <v>3530</v>
      </c>
      <c r="K78" s="51">
        <f t="shared" si="18"/>
        <v>7</v>
      </c>
      <c r="L78" s="83" t="s">
        <v>3590</v>
      </c>
      <c r="M78" s="51">
        <f t="shared" si="26"/>
        <v>69</v>
      </c>
      <c r="N78" s="33" t="str">
        <f t="shared" si="23"/>
        <v>GERALDTON</v>
      </c>
      <c r="O78" s="482" t="str">
        <f t="shared" si="27"/>
        <v xml:space="preserve"> </v>
      </c>
      <c r="P78" s="466">
        <f t="shared" si="17"/>
        <v>31</v>
      </c>
      <c r="Q78" s="226" t="s">
        <v>1250</v>
      </c>
      <c r="R78" s="231">
        <v>31</v>
      </c>
      <c r="S78" s="249">
        <v>-32.112310000000001</v>
      </c>
      <c r="T78" s="249">
        <v>116.92683</v>
      </c>
      <c r="U78" s="33" t="str">
        <f t="shared" si="19"/>
        <v>Beverley</v>
      </c>
      <c r="V78" s="33" t="str">
        <f t="shared" si="16"/>
        <v>Beverley</v>
      </c>
      <c r="W78" s="33">
        <v>770</v>
      </c>
      <c r="X78" s="1" t="s">
        <v>685</v>
      </c>
      <c r="Z78" s="217" t="s">
        <v>4163</v>
      </c>
      <c r="AA78" s="218">
        <v>319</v>
      </c>
      <c r="AE78" s="10" t="s">
        <v>1535</v>
      </c>
      <c r="AF78" s="6" t="s">
        <v>198</v>
      </c>
      <c r="AG78" s="176">
        <f>IFERROR(VLOOKUP(AF78,'#Location List#'!$Q$3:$R$1118,2,FALSE), "None")</f>
        <v>10</v>
      </c>
      <c r="AH78" s="269" t="s">
        <v>806</v>
      </c>
      <c r="AI78" s="474">
        <f t="shared" si="20"/>
        <v>1</v>
      </c>
      <c r="AJ78" s="71" t="str">
        <f t="shared" si="24"/>
        <v>Beverley</v>
      </c>
      <c r="AK78" s="73" t="e">
        <f>COUNTIFS(#REF!,R78)</f>
        <v>#REF!</v>
      </c>
      <c r="AL78" s="13" t="str">
        <f t="shared" si="21"/>
        <v>Meekatharra</v>
      </c>
      <c r="AM78" s="72" t="e">
        <f>COUNTIFS(#REF!,D78)</f>
        <v>#REF!</v>
      </c>
      <c r="AN78" s="73" t="str">
        <f t="shared" si="25"/>
        <v>Mid West</v>
      </c>
      <c r="AQ78" s="334"/>
      <c r="AS78" s="244">
        <v>76</v>
      </c>
      <c r="AT78" s="244">
        <v>-26.5</v>
      </c>
      <c r="AU78" s="244">
        <v>113.25</v>
      </c>
      <c r="AV78" s="244" t="s">
        <v>4924</v>
      </c>
      <c r="AW78" s="22">
        <v>1061</v>
      </c>
      <c r="AX78" s="343">
        <v>90.79592898931007</v>
      </c>
    </row>
    <row r="79" spans="1:50" ht="12" customHeight="1" x14ac:dyDescent="0.25">
      <c r="A79" s="1">
        <f t="shared" si="22"/>
        <v>0</v>
      </c>
      <c r="B79" s="30">
        <v>802</v>
      </c>
      <c r="C79" s="31" t="s">
        <v>3745</v>
      </c>
      <c r="D79" s="32">
        <v>802</v>
      </c>
      <c r="E79" s="31" t="e">
        <f>VLOOKUP($I79,#REF!,2,FALSE)</f>
        <v>#REF!</v>
      </c>
      <c r="F79" s="31" t="e">
        <f>VLOOKUP($E79,'#Location List#'!$Q$3:$T$1122,3,FALSE)</f>
        <v>#REF!</v>
      </c>
      <c r="G79" s="31" t="e">
        <f>VLOOKUP($E79,'#Location List#'!$Q$3:$T$1122,4,FALSE)</f>
        <v>#REF!</v>
      </c>
      <c r="H79" s="105">
        <v>5320</v>
      </c>
      <c r="I79" s="33" t="s">
        <v>3746</v>
      </c>
      <c r="J79" s="33" t="s">
        <v>1194</v>
      </c>
      <c r="K79" s="51">
        <f t="shared" si="18"/>
        <v>2</v>
      </c>
      <c r="L79" s="83" t="s">
        <v>3509</v>
      </c>
      <c r="M79" s="51">
        <f t="shared" si="26"/>
        <v>74</v>
      </c>
      <c r="N79" s="33" t="str">
        <f t="shared" si="23"/>
        <v>WANNEROO</v>
      </c>
      <c r="O79" s="482" t="str">
        <f t="shared" si="27"/>
        <v xml:space="preserve"> </v>
      </c>
      <c r="P79" s="466">
        <f t="shared" si="17"/>
        <v>1211</v>
      </c>
      <c r="Q79" s="226" t="s">
        <v>3747</v>
      </c>
      <c r="R79" s="231">
        <v>1211</v>
      </c>
      <c r="S79" s="249">
        <v>-32.093654000000001</v>
      </c>
      <c r="T79" s="249">
        <v>115.83058699999999</v>
      </c>
      <c r="U79" s="33" t="str">
        <f t="shared" si="19"/>
        <v>Bibra Lake</v>
      </c>
      <c r="V79" s="33" t="str">
        <f t="shared" si="16"/>
        <v>Cockburn</v>
      </c>
      <c r="W79" s="33">
        <v>735</v>
      </c>
      <c r="Z79" s="217" t="s">
        <v>4346</v>
      </c>
      <c r="AA79" s="218">
        <v>327</v>
      </c>
      <c r="AE79" s="10" t="s">
        <v>1535</v>
      </c>
      <c r="AF79" s="6" t="s">
        <v>198</v>
      </c>
      <c r="AG79" s="176">
        <f>IFERROR(VLOOKUP(AF79,'#Location List#'!$Q$3:$R$1118,2,FALSE), "None")</f>
        <v>10</v>
      </c>
      <c r="AH79" s="269" t="s">
        <v>757</v>
      </c>
      <c r="AI79" s="474">
        <f t="shared" si="20"/>
        <v>1</v>
      </c>
      <c r="AJ79" s="71" t="str">
        <f t="shared" si="24"/>
        <v>Bibra Lake</v>
      </c>
      <c r="AK79" s="73" t="e">
        <f>COUNTIFS(#REF!,R79)</f>
        <v>#REF!</v>
      </c>
      <c r="AL79" s="13" t="str">
        <f t="shared" si="21"/>
        <v>Melville</v>
      </c>
      <c r="AM79" s="72" t="e">
        <f>COUNTIFS(#REF!,D79)</f>
        <v>#REF!</v>
      </c>
      <c r="AN79" s="73" t="str">
        <f t="shared" si="25"/>
        <v>Perth</v>
      </c>
      <c r="AQ79" s="334"/>
      <c r="AS79" s="244">
        <v>77</v>
      </c>
      <c r="AT79" s="244">
        <v>-26.25</v>
      </c>
      <c r="AU79" s="244">
        <v>113.25</v>
      </c>
      <c r="AV79" s="244" t="s">
        <v>4925</v>
      </c>
      <c r="AW79" s="22">
        <v>1061</v>
      </c>
      <c r="AX79" s="343">
        <v>87.104629955917531</v>
      </c>
    </row>
    <row r="80" spans="1:50" ht="12" customHeight="1" x14ac:dyDescent="0.25">
      <c r="A80" s="1">
        <f t="shared" si="22"/>
        <v>0</v>
      </c>
      <c r="B80" s="30">
        <v>778</v>
      </c>
      <c r="C80" s="31" t="s">
        <v>3748</v>
      </c>
      <c r="D80" s="32">
        <v>778</v>
      </c>
      <c r="E80" s="31" t="e">
        <f>VLOOKUP($I80,#REF!,2,FALSE)</f>
        <v>#REF!</v>
      </c>
      <c r="F80" s="31" t="e">
        <f>VLOOKUP($E80,'#Location List#'!$Q$3:$T$1122,3,FALSE)</f>
        <v>#REF!</v>
      </c>
      <c r="G80" s="31" t="e">
        <f>VLOOKUP($E80,'#Location List#'!$Q$3:$T$1122,4,FALSE)</f>
        <v>#REF!</v>
      </c>
      <c r="H80" s="105">
        <v>5390</v>
      </c>
      <c r="I80" s="33" t="s">
        <v>3749</v>
      </c>
      <c r="J80" s="33" t="s">
        <v>3542</v>
      </c>
      <c r="K80" s="51">
        <f t="shared" si="18"/>
        <v>10</v>
      </c>
      <c r="L80" s="83" t="s">
        <v>3576</v>
      </c>
      <c r="M80" s="51">
        <f t="shared" si="26"/>
        <v>14</v>
      </c>
      <c r="N80" s="33" t="str">
        <f t="shared" si="23"/>
        <v>KALGOORLIE</v>
      </c>
      <c r="O80" s="482" t="str">
        <f t="shared" si="27"/>
        <v xml:space="preserve"> </v>
      </c>
      <c r="P80" s="466">
        <f t="shared" si="17"/>
        <v>32</v>
      </c>
      <c r="Q80" s="226" t="s">
        <v>1110</v>
      </c>
      <c r="R80" s="231">
        <v>32</v>
      </c>
      <c r="S80" s="249">
        <v>-32.007919999999899</v>
      </c>
      <c r="T80" s="249">
        <v>116.08696</v>
      </c>
      <c r="U80" s="33" t="str">
        <f t="shared" si="19"/>
        <v>Bickley</v>
      </c>
      <c r="V80" s="33" t="str">
        <f t="shared" si="16"/>
        <v>Gosnells</v>
      </c>
      <c r="W80" s="33">
        <v>724</v>
      </c>
      <c r="X80" s="1" t="s">
        <v>685</v>
      </c>
      <c r="Z80" s="217" t="s">
        <v>920</v>
      </c>
      <c r="AA80" s="218">
        <v>330</v>
      </c>
      <c r="AE80" s="10" t="s">
        <v>1535</v>
      </c>
      <c r="AF80" s="6" t="s">
        <v>198</v>
      </c>
      <c r="AG80" s="176">
        <f>IFERROR(VLOOKUP(AF80,'#Location List#'!$Q$3:$R$1118,2,FALSE), "None")</f>
        <v>10</v>
      </c>
      <c r="AH80" s="269" t="s">
        <v>633</v>
      </c>
      <c r="AI80" s="474">
        <f t="shared" si="20"/>
        <v>1</v>
      </c>
      <c r="AJ80" s="71" t="str">
        <f t="shared" si="24"/>
        <v>Bickley</v>
      </c>
      <c r="AK80" s="73" t="e">
        <f>COUNTIFS(#REF!,R80)</f>
        <v>#REF!</v>
      </c>
      <c r="AL80" s="13" t="str">
        <f t="shared" si="21"/>
        <v>Menzies</v>
      </c>
      <c r="AM80" s="72" t="e">
        <f>COUNTIFS(#REF!,D80)</f>
        <v>#REF!</v>
      </c>
      <c r="AN80" s="73" t="str">
        <f t="shared" si="25"/>
        <v>Goldfields</v>
      </c>
      <c r="AQ80" s="334"/>
      <c r="AS80" s="244">
        <v>78</v>
      </c>
      <c r="AT80" s="244">
        <v>-26</v>
      </c>
      <c r="AU80" s="244">
        <v>113.25</v>
      </c>
      <c r="AV80" s="244" t="s">
        <v>4926</v>
      </c>
      <c r="AW80" s="22">
        <v>1061</v>
      </c>
      <c r="AX80" s="343">
        <v>92.064251506897307</v>
      </c>
    </row>
    <row r="81" spans="1:50" ht="12" customHeight="1" x14ac:dyDescent="0.25">
      <c r="A81" s="1">
        <f t="shared" si="22"/>
        <v>0</v>
      </c>
      <c r="B81" s="30">
        <v>826</v>
      </c>
      <c r="C81" s="33" t="s">
        <v>3750</v>
      </c>
      <c r="D81" s="32">
        <v>826</v>
      </c>
      <c r="E81" s="31" t="e">
        <f>VLOOKUP($I81,#REF!,2,FALSE)</f>
        <v>#REF!</v>
      </c>
      <c r="F81" s="31" t="e">
        <f>VLOOKUP($E81,'#Location List#'!$Q$3:$T$1122,3,FALSE)</f>
        <v>#REF!</v>
      </c>
      <c r="G81" s="31" t="e">
        <f>VLOOKUP($E81,'#Location List#'!$Q$3:$T$1122,4,FALSE)</f>
        <v>#REF!</v>
      </c>
      <c r="H81" s="105">
        <v>5460</v>
      </c>
      <c r="I81" s="33" t="s">
        <v>3751</v>
      </c>
      <c r="J81" s="33" t="s">
        <v>3520</v>
      </c>
      <c r="K81" s="51">
        <f t="shared" si="18"/>
        <v>4</v>
      </c>
      <c r="L81" s="83" t="s">
        <v>3532</v>
      </c>
      <c r="M81" s="51">
        <f t="shared" si="26"/>
        <v>95</v>
      </c>
      <c r="N81" s="33" t="str">
        <f t="shared" si="23"/>
        <v>MERREDIN</v>
      </c>
      <c r="O81" s="482" t="str">
        <f t="shared" si="27"/>
        <v xml:space="preserve"> </v>
      </c>
      <c r="P81" s="466">
        <f t="shared" si="17"/>
        <v>549</v>
      </c>
      <c r="Q81" s="225" t="s">
        <v>3752</v>
      </c>
      <c r="R81" s="230">
        <v>549</v>
      </c>
      <c r="S81" s="249">
        <v>-35.084367999999998</v>
      </c>
      <c r="T81" s="249">
        <v>117.89211400000001</v>
      </c>
      <c r="U81" s="33" t="str">
        <f t="shared" si="19"/>
        <v>Big Grove</v>
      </c>
      <c r="V81" s="33" t="str">
        <f t="shared" si="16"/>
        <v>Albany</v>
      </c>
      <c r="W81" s="33">
        <v>751</v>
      </c>
      <c r="X81" s="1" t="s">
        <v>685</v>
      </c>
      <c r="Z81" s="217" t="s">
        <v>365</v>
      </c>
      <c r="AA81" s="218">
        <v>339</v>
      </c>
      <c r="AE81" s="10" t="s">
        <v>1535</v>
      </c>
      <c r="AF81" s="6" t="s">
        <v>198</v>
      </c>
      <c r="AG81" s="176">
        <f>IFERROR(VLOOKUP(AF81,'#Location List#'!$Q$3:$R$1118,2,FALSE), "None")</f>
        <v>10</v>
      </c>
      <c r="AH81" s="269" t="s">
        <v>720</v>
      </c>
      <c r="AI81" s="474">
        <f t="shared" si="20"/>
        <v>1</v>
      </c>
      <c r="AJ81" s="71" t="str">
        <f t="shared" si="24"/>
        <v>Big Grove</v>
      </c>
      <c r="AK81" s="73" t="e">
        <f>COUNTIFS(#REF!,R81)</f>
        <v>#REF!</v>
      </c>
      <c r="AL81" s="13" t="str">
        <f t="shared" si="21"/>
        <v>Merredin</v>
      </c>
      <c r="AM81" s="72" t="e">
        <f>COUNTIFS(#REF!,D81)</f>
        <v>#REF!</v>
      </c>
      <c r="AN81" s="73" t="str">
        <f t="shared" si="25"/>
        <v>Wheatbelt</v>
      </c>
      <c r="AQ81" s="334"/>
      <c r="AS81" s="244">
        <v>79</v>
      </c>
      <c r="AT81" s="244">
        <v>-25.75</v>
      </c>
      <c r="AU81" s="244">
        <v>113.25</v>
      </c>
      <c r="AV81" s="244" t="s">
        <v>4927</v>
      </c>
      <c r="AW81" s="22">
        <v>1061</v>
      </c>
      <c r="AX81" s="343">
        <v>104.44965417607625</v>
      </c>
    </row>
    <row r="82" spans="1:50" ht="12" customHeight="1" x14ac:dyDescent="0.25">
      <c r="A82" s="1">
        <f t="shared" si="22"/>
        <v>0</v>
      </c>
      <c r="B82" s="30">
        <v>827</v>
      </c>
      <c r="C82" s="31" t="s">
        <v>3753</v>
      </c>
      <c r="D82" s="32">
        <v>827</v>
      </c>
      <c r="E82" s="31" t="e">
        <f>VLOOKUP($I82,#REF!,2,FALSE)</f>
        <v>#REF!</v>
      </c>
      <c r="F82" s="31" t="e">
        <f>VLOOKUP($E82,'#Location List#'!$Q$3:$T$1122,3,FALSE)</f>
        <v>#REF!</v>
      </c>
      <c r="G82" s="31" t="e">
        <f>VLOOKUP($E82,'#Location List#'!$Q$3:$T$1122,4,FALSE)</f>
        <v>#REF!</v>
      </c>
      <c r="H82" s="105">
        <v>5530</v>
      </c>
      <c r="I82" s="33" t="s">
        <v>3754</v>
      </c>
      <c r="J82" s="33" t="s">
        <v>3530</v>
      </c>
      <c r="K82" s="51">
        <f t="shared" si="18"/>
        <v>7</v>
      </c>
      <c r="L82" s="83" t="s">
        <v>3580</v>
      </c>
      <c r="M82" s="51">
        <f t="shared" si="26"/>
        <v>20</v>
      </c>
      <c r="N82" s="33" t="str">
        <f t="shared" si="23"/>
        <v>JURIEN BAY</v>
      </c>
      <c r="O82" s="482" t="str">
        <f t="shared" si="27"/>
        <v xml:space="preserve"> </v>
      </c>
      <c r="P82" s="466">
        <f t="shared" si="17"/>
        <v>550</v>
      </c>
      <c r="Q82" s="225" t="s">
        <v>3755</v>
      </c>
      <c r="R82" s="230">
        <v>550</v>
      </c>
      <c r="S82" s="248">
        <v>-32.20646</v>
      </c>
      <c r="T82" s="248">
        <v>117.952389999999</v>
      </c>
      <c r="U82" s="33" t="str">
        <f t="shared" si="19"/>
        <v>Bilbarin</v>
      </c>
      <c r="V82" s="33" t="str">
        <f t="shared" si="16"/>
        <v>Corrigin</v>
      </c>
      <c r="W82" s="33">
        <v>769</v>
      </c>
      <c r="X82" s="1" t="s">
        <v>685</v>
      </c>
      <c r="Z82" s="217" t="s">
        <v>1359</v>
      </c>
      <c r="AA82" s="218">
        <v>341</v>
      </c>
      <c r="AE82" s="10" t="s">
        <v>1535</v>
      </c>
      <c r="AF82" s="6" t="s">
        <v>198</v>
      </c>
      <c r="AG82" s="176">
        <f>IFERROR(VLOOKUP(AF82,'#Location List#'!$Q$3:$R$1118,2,FALSE), "None")</f>
        <v>10</v>
      </c>
      <c r="AH82" s="269" t="s">
        <v>562</v>
      </c>
      <c r="AI82" s="474">
        <f t="shared" si="20"/>
        <v>1</v>
      </c>
      <c r="AJ82" s="71" t="str">
        <f t="shared" si="24"/>
        <v>Bilbarin</v>
      </c>
      <c r="AK82" s="73" t="e">
        <f>COUNTIFS(#REF!,R82)</f>
        <v>#REF!</v>
      </c>
      <c r="AL82" s="13" t="str">
        <f t="shared" si="21"/>
        <v>Mingenew</v>
      </c>
      <c r="AM82" s="72" t="e">
        <f>COUNTIFS(#REF!,D82)</f>
        <v>#REF!</v>
      </c>
      <c r="AN82" s="73" t="str">
        <f t="shared" si="25"/>
        <v>Mid West</v>
      </c>
      <c r="AQ82" s="334"/>
      <c r="AS82" s="244">
        <v>80</v>
      </c>
      <c r="AT82" s="244">
        <v>-25.5</v>
      </c>
      <c r="AU82" s="244">
        <v>113.25</v>
      </c>
      <c r="AV82" s="244" t="s">
        <v>4928</v>
      </c>
      <c r="AW82" s="22">
        <v>611</v>
      </c>
      <c r="AX82" s="343">
        <v>79.820226185281442</v>
      </c>
    </row>
    <row r="83" spans="1:50" ht="12" customHeight="1" x14ac:dyDescent="0.25">
      <c r="A83" s="1">
        <f t="shared" si="22"/>
        <v>0</v>
      </c>
      <c r="B83" s="30">
        <v>757</v>
      </c>
      <c r="C83" s="31" t="s">
        <v>1182</v>
      </c>
      <c r="D83" s="32">
        <v>757</v>
      </c>
      <c r="E83" s="31" t="e">
        <f>VLOOKUP($I83,#REF!,2,FALSE)</f>
        <v>#REF!</v>
      </c>
      <c r="F83" s="31" t="e">
        <f>VLOOKUP($E83,'#Location List#'!$Q$3:$T$1122,3,FALSE)</f>
        <v>#REF!</v>
      </c>
      <c r="G83" s="31" t="e">
        <f>VLOOKUP($E83,'#Location List#'!$Q$3:$T$1122,4,FALSE)</f>
        <v>#REF!</v>
      </c>
      <c r="H83" s="105">
        <v>5600</v>
      </c>
      <c r="I83" s="33" t="s">
        <v>3756</v>
      </c>
      <c r="J83" s="33" t="s">
        <v>3520</v>
      </c>
      <c r="K83" s="51">
        <f t="shared" si="18"/>
        <v>4</v>
      </c>
      <c r="L83" s="83" t="s">
        <v>3580</v>
      </c>
      <c r="M83" s="51">
        <f t="shared" si="26"/>
        <v>20</v>
      </c>
      <c r="N83" s="33" t="str">
        <f t="shared" si="23"/>
        <v>JURIEN BAY</v>
      </c>
      <c r="O83" s="482" t="str">
        <f t="shared" si="27"/>
        <v xml:space="preserve"> </v>
      </c>
      <c r="P83" s="466">
        <f t="shared" si="17"/>
        <v>551</v>
      </c>
      <c r="Q83" s="225" t="s">
        <v>3757</v>
      </c>
      <c r="R83" s="230">
        <v>551</v>
      </c>
      <c r="S83" s="248">
        <v>-30.631730000000001</v>
      </c>
      <c r="T83" s="248">
        <v>116.36601</v>
      </c>
      <c r="U83" s="33" t="str">
        <f t="shared" si="19"/>
        <v>Bindi Bindi</v>
      </c>
      <c r="V83" s="33" t="str">
        <f t="shared" si="16"/>
        <v>Moora</v>
      </c>
      <c r="W83" s="33">
        <v>757</v>
      </c>
      <c r="X83" s="1" t="s">
        <v>685</v>
      </c>
      <c r="Z83" s="217" t="s">
        <v>4059</v>
      </c>
      <c r="AA83" s="218">
        <v>347</v>
      </c>
      <c r="AE83" s="10" t="s">
        <v>1535</v>
      </c>
      <c r="AF83" s="6" t="s">
        <v>198</v>
      </c>
      <c r="AG83" s="176">
        <f>IFERROR(VLOOKUP(AF83,'#Location List#'!$Q$3:$R$1118,2,FALSE), "None")</f>
        <v>10</v>
      </c>
      <c r="AH83" s="269" t="s">
        <v>721</v>
      </c>
      <c r="AI83" s="474">
        <f t="shared" si="20"/>
        <v>1</v>
      </c>
      <c r="AJ83" s="71" t="str">
        <f t="shared" si="24"/>
        <v>Bindi Bindi</v>
      </c>
      <c r="AK83" s="73" t="e">
        <f>COUNTIFS(#REF!,R83)</f>
        <v>#REF!</v>
      </c>
      <c r="AL83" s="13" t="str">
        <f t="shared" si="21"/>
        <v>Moora</v>
      </c>
      <c r="AM83" s="72" t="e">
        <f>COUNTIFS(#REF!,D83)</f>
        <v>#REF!</v>
      </c>
      <c r="AN83" s="73" t="str">
        <f t="shared" si="25"/>
        <v>Wheatbelt</v>
      </c>
      <c r="AQ83" s="334"/>
      <c r="AS83" s="244">
        <v>81</v>
      </c>
      <c r="AT83" s="244">
        <v>-25.25</v>
      </c>
      <c r="AU83" s="244">
        <v>113.25</v>
      </c>
      <c r="AV83" s="244" t="s">
        <v>4929</v>
      </c>
      <c r="AW83" s="22">
        <v>611</v>
      </c>
      <c r="AX83" s="343">
        <v>57.643249199399023</v>
      </c>
    </row>
    <row r="84" spans="1:50" ht="12" customHeight="1" x14ac:dyDescent="0.25">
      <c r="A84" s="1">
        <f t="shared" si="22"/>
        <v>0</v>
      </c>
      <c r="B84" s="30">
        <v>807</v>
      </c>
      <c r="C84" s="33" t="s">
        <v>3758</v>
      </c>
      <c r="D84" s="32">
        <v>807</v>
      </c>
      <c r="E84" s="31" t="e">
        <f>VLOOKUP($I84,#REF!,2,FALSE)</f>
        <v>#REF!</v>
      </c>
      <c r="F84" s="31" t="e">
        <f>VLOOKUP($E84,'#Location List#'!$Q$3:$T$1122,3,FALSE)</f>
        <v>#REF!</v>
      </c>
      <c r="G84" s="31" t="e">
        <f>VLOOKUP($E84,'#Location List#'!$Q$3:$T$1122,4,FALSE)</f>
        <v>#REF!</v>
      </c>
      <c r="H84" s="105">
        <v>5670</v>
      </c>
      <c r="I84" s="33" t="s">
        <v>3759</v>
      </c>
      <c r="J84" s="33" t="s">
        <v>3530</v>
      </c>
      <c r="K84" s="51">
        <f t="shared" si="18"/>
        <v>7</v>
      </c>
      <c r="L84" s="83" t="s">
        <v>3590</v>
      </c>
      <c r="M84" s="51">
        <f t="shared" si="26"/>
        <v>69</v>
      </c>
      <c r="N84" s="33" t="str">
        <f t="shared" si="23"/>
        <v>GERALDTON</v>
      </c>
      <c r="O84" s="482" t="str">
        <f t="shared" si="27"/>
        <v xml:space="preserve"> </v>
      </c>
      <c r="P84" s="466">
        <f t="shared" si="17"/>
        <v>33</v>
      </c>
      <c r="Q84" s="226" t="s">
        <v>853</v>
      </c>
      <c r="R84" s="231">
        <v>33</v>
      </c>
      <c r="S84" s="248">
        <v>-31.38693</v>
      </c>
      <c r="T84" s="248">
        <v>116.09652</v>
      </c>
      <c r="U84" s="33" t="str">
        <f t="shared" si="19"/>
        <v>Bindoon</v>
      </c>
      <c r="V84" s="33" t="str">
        <f t="shared" si="16"/>
        <v>Chittering</v>
      </c>
      <c r="W84" s="33">
        <v>741</v>
      </c>
      <c r="X84" s="1" t="s">
        <v>685</v>
      </c>
      <c r="Z84" s="217" t="s">
        <v>50</v>
      </c>
      <c r="AA84" s="218">
        <v>350</v>
      </c>
      <c r="AE84" s="10" t="s">
        <v>1535</v>
      </c>
      <c r="AF84" s="6" t="s">
        <v>198</v>
      </c>
      <c r="AG84" s="176">
        <f>IFERROR(VLOOKUP(AF84,'#Location List#'!$Q$3:$R$1118,2,FALSE), "None")</f>
        <v>10</v>
      </c>
      <c r="AH84" s="269" t="s">
        <v>974</v>
      </c>
      <c r="AI84" s="474">
        <f t="shared" si="20"/>
        <v>1</v>
      </c>
      <c r="AJ84" s="71" t="str">
        <f t="shared" si="24"/>
        <v>Bindoon</v>
      </c>
      <c r="AK84" s="73" t="e">
        <f>COUNTIFS(#REF!,R84)</f>
        <v>#REF!</v>
      </c>
      <c r="AL84" s="13" t="str">
        <f t="shared" si="21"/>
        <v>Morawa</v>
      </c>
      <c r="AM84" s="72" t="e">
        <f>COUNTIFS(#REF!,D84)</f>
        <v>#REF!</v>
      </c>
      <c r="AN84" s="73" t="str">
        <f t="shared" si="25"/>
        <v>Mid West</v>
      </c>
      <c r="AQ84" s="334"/>
      <c r="AS84" s="244">
        <v>82</v>
      </c>
      <c r="AT84" s="244">
        <v>-25</v>
      </c>
      <c r="AU84" s="244">
        <v>113.25</v>
      </c>
      <c r="AV84" s="244" t="s">
        <v>4930</v>
      </c>
      <c r="AW84" s="22">
        <v>611</v>
      </c>
      <c r="AX84" s="343">
        <v>42.656643060428536</v>
      </c>
    </row>
    <row r="85" spans="1:50" ht="12" customHeight="1" x14ac:dyDescent="0.25">
      <c r="A85" s="1">
        <f t="shared" si="22"/>
        <v>0</v>
      </c>
      <c r="B85" s="30">
        <v>858</v>
      </c>
      <c r="C85" s="33" t="s">
        <v>3760</v>
      </c>
      <c r="D85" s="32">
        <v>858</v>
      </c>
      <c r="E85" s="31" t="e">
        <f>VLOOKUP($I85,#REF!,2,FALSE)</f>
        <v>#REF!</v>
      </c>
      <c r="F85" s="31" t="e">
        <f>VLOOKUP($E85,'#Location List#'!$Q$3:$T$1122,3,FALSE)</f>
        <v>#REF!</v>
      </c>
      <c r="G85" s="31" t="e">
        <f>VLOOKUP($E85,'#Location List#'!$Q$3:$T$1122,4,FALSE)</f>
        <v>#REF!</v>
      </c>
      <c r="H85" s="105">
        <v>5740</v>
      </c>
      <c r="I85" s="33" t="s">
        <v>3761</v>
      </c>
      <c r="J85" s="33" t="s">
        <v>1194</v>
      </c>
      <c r="K85" s="51">
        <f t="shared" si="18"/>
        <v>2</v>
      </c>
      <c r="L85" s="83" t="s">
        <v>3509</v>
      </c>
      <c r="M85" s="51">
        <f t="shared" si="26"/>
        <v>74</v>
      </c>
      <c r="N85" s="33" t="str">
        <f t="shared" si="23"/>
        <v>WANNEROO</v>
      </c>
      <c r="O85" s="482" t="str">
        <f t="shared" si="27"/>
        <v xml:space="preserve"> </v>
      </c>
      <c r="P85" s="466">
        <f t="shared" si="17"/>
        <v>34</v>
      </c>
      <c r="Q85" s="226" t="s">
        <v>1112</v>
      </c>
      <c r="R85" s="231">
        <v>34</v>
      </c>
      <c r="S85" s="249">
        <v>-33.157879999999899</v>
      </c>
      <c r="T85" s="249">
        <v>115.69164000000001</v>
      </c>
      <c r="U85" s="33" t="str">
        <f t="shared" si="19"/>
        <v>Binningup</v>
      </c>
      <c r="V85" s="33" t="str">
        <f t="shared" si="16"/>
        <v>Harvey</v>
      </c>
      <c r="W85" s="33">
        <v>760</v>
      </c>
      <c r="X85" s="1" t="s">
        <v>685</v>
      </c>
      <c r="Z85" s="217" t="s">
        <v>1087</v>
      </c>
      <c r="AA85" s="218">
        <v>354</v>
      </c>
      <c r="AE85" s="10" t="s">
        <v>1535</v>
      </c>
      <c r="AF85" s="6" t="s">
        <v>3762</v>
      </c>
      <c r="AG85" s="176">
        <f>IFERROR(VLOOKUP(AF85,'#Location List#'!$Q$3:$R$1118,2,FALSE), "None")</f>
        <v>38</v>
      </c>
      <c r="AH85" s="269" t="s">
        <v>800</v>
      </c>
      <c r="AI85" s="474">
        <f t="shared" si="20"/>
        <v>1</v>
      </c>
      <c r="AJ85" s="71" t="str">
        <f t="shared" si="24"/>
        <v>Binningup</v>
      </c>
      <c r="AK85" s="73" t="e">
        <f>COUNTIFS(#REF!,R85)</f>
        <v>#REF!</v>
      </c>
      <c r="AL85" s="13" t="str">
        <f t="shared" si="21"/>
        <v>Mosman Park</v>
      </c>
      <c r="AM85" s="72" t="e">
        <f>COUNTIFS(#REF!,D85)</f>
        <v>#REF!</v>
      </c>
      <c r="AN85" s="73" t="str">
        <f t="shared" si="25"/>
        <v>Perth</v>
      </c>
      <c r="AQ85" s="334"/>
      <c r="AS85" s="244">
        <v>83</v>
      </c>
      <c r="AT85" s="244">
        <v>-35</v>
      </c>
      <c r="AU85" s="244">
        <v>113.5</v>
      </c>
      <c r="AV85" s="244" t="s">
        <v>4931</v>
      </c>
      <c r="AW85" s="22">
        <v>757</v>
      </c>
      <c r="AX85" s="343">
        <v>164.62896345318035</v>
      </c>
    </row>
    <row r="86" spans="1:50" ht="12" customHeight="1" x14ac:dyDescent="0.25">
      <c r="A86" s="1">
        <f t="shared" si="22"/>
        <v>0</v>
      </c>
      <c r="B86" s="30">
        <v>828</v>
      </c>
      <c r="C86" s="31" t="s">
        <v>3763</v>
      </c>
      <c r="D86" s="32">
        <v>828</v>
      </c>
      <c r="E86" s="31" t="e">
        <f>VLOOKUP($I86,#REF!,2,FALSE)</f>
        <v>#REF!</v>
      </c>
      <c r="F86" s="31" t="e">
        <f>VLOOKUP($E86,'#Location List#'!$Q$3:$T$1122,3,FALSE)</f>
        <v>#REF!</v>
      </c>
      <c r="G86" s="31" t="e">
        <f>VLOOKUP($E86,'#Location List#'!$Q$3:$T$1122,4,FALSE)</f>
        <v>#REF!</v>
      </c>
      <c r="H86" s="105">
        <v>5810</v>
      </c>
      <c r="I86" s="33" t="s">
        <v>3764</v>
      </c>
      <c r="J86" s="33" t="s">
        <v>3530</v>
      </c>
      <c r="K86" s="51">
        <f t="shared" si="18"/>
        <v>7</v>
      </c>
      <c r="L86" s="83" t="s">
        <v>3590</v>
      </c>
      <c r="M86" s="51">
        <f t="shared" si="26"/>
        <v>69</v>
      </c>
      <c r="N86" s="33" t="str">
        <f t="shared" si="23"/>
        <v>GERALDTON</v>
      </c>
      <c r="O86" s="482" t="str">
        <f t="shared" si="27"/>
        <v xml:space="preserve"> </v>
      </c>
      <c r="P86" s="466">
        <f t="shared" si="17"/>
        <v>552</v>
      </c>
      <c r="Q86" s="225" t="s">
        <v>1443</v>
      </c>
      <c r="R86" s="230">
        <v>552</v>
      </c>
      <c r="S86" s="249">
        <v>-28.041</v>
      </c>
      <c r="T86" s="249">
        <v>114.67488</v>
      </c>
      <c r="U86" s="33" t="str">
        <f t="shared" si="19"/>
        <v>Binnu</v>
      </c>
      <c r="V86" s="33" t="str">
        <f t="shared" si="16"/>
        <v>Northampton</v>
      </c>
      <c r="W86" s="33">
        <v>753</v>
      </c>
      <c r="X86" s="1" t="s">
        <v>685</v>
      </c>
      <c r="Z86" s="217" t="s">
        <v>4234</v>
      </c>
      <c r="AA86" s="218">
        <v>363</v>
      </c>
      <c r="AE86" s="10" t="s">
        <v>1535</v>
      </c>
      <c r="AF86" s="6" t="s">
        <v>1437</v>
      </c>
      <c r="AG86" s="176">
        <f>IFERROR(VLOOKUP(AF86,'#Location List#'!$Q$3:$R$1118,2,FALSE), "None")</f>
        <v>41</v>
      </c>
      <c r="AH86" s="269" t="s">
        <v>456</v>
      </c>
      <c r="AI86" s="474">
        <f t="shared" si="20"/>
        <v>1</v>
      </c>
      <c r="AJ86" s="71" t="str">
        <f t="shared" si="24"/>
        <v>Binnu</v>
      </c>
      <c r="AK86" s="73" t="e">
        <f>COUNTIFS(#REF!,R86)</f>
        <v>#REF!</v>
      </c>
      <c r="AL86" s="13" t="str">
        <f t="shared" si="21"/>
        <v>Mount Magnet</v>
      </c>
      <c r="AM86" s="72" t="e">
        <f>COUNTIFS(#REF!,D86)</f>
        <v>#REF!</v>
      </c>
      <c r="AN86" s="73" t="str">
        <f t="shared" si="25"/>
        <v>Mid West</v>
      </c>
      <c r="AQ86" s="334"/>
      <c r="AS86" s="244">
        <v>84</v>
      </c>
      <c r="AT86" s="244">
        <v>-34.75</v>
      </c>
      <c r="AU86" s="244">
        <v>113.5</v>
      </c>
      <c r="AV86" s="244" t="s">
        <v>4932</v>
      </c>
      <c r="AW86" s="22">
        <v>757</v>
      </c>
      <c r="AX86" s="343">
        <v>152.0538986753813</v>
      </c>
    </row>
    <row r="87" spans="1:50" ht="12" customHeight="1" x14ac:dyDescent="0.25">
      <c r="A87" s="1">
        <f t="shared" si="22"/>
        <v>0</v>
      </c>
      <c r="B87" s="30">
        <v>838</v>
      </c>
      <c r="C87" s="31" t="s">
        <v>3765</v>
      </c>
      <c r="D87" s="32">
        <v>838</v>
      </c>
      <c r="E87" s="31" t="e">
        <f>VLOOKUP($I87,#REF!,2,FALSE)</f>
        <v>#REF!</v>
      </c>
      <c r="F87" s="31" t="e">
        <f>VLOOKUP($E87,'#Location List#'!$Q$3:$T$1122,3,FALSE)</f>
        <v>#REF!</v>
      </c>
      <c r="G87" s="31" t="e">
        <f>VLOOKUP($E87,'#Location List#'!$Q$3:$T$1122,4,FALSE)</f>
        <v>#REF!</v>
      </c>
      <c r="H87" s="105">
        <v>5880</v>
      </c>
      <c r="I87" s="33" t="s">
        <v>3766</v>
      </c>
      <c r="J87" s="33" t="s">
        <v>3520</v>
      </c>
      <c r="K87" s="51">
        <f t="shared" si="18"/>
        <v>4</v>
      </c>
      <c r="L87" s="83" t="s">
        <v>3532</v>
      </c>
      <c r="M87" s="51">
        <f t="shared" si="26"/>
        <v>95</v>
      </c>
      <c r="N87" s="33" t="str">
        <f t="shared" si="23"/>
        <v>MERREDIN</v>
      </c>
      <c r="O87" s="482" t="str">
        <f t="shared" si="27"/>
        <v xml:space="preserve"> </v>
      </c>
      <c r="P87" s="466">
        <f t="shared" si="17"/>
        <v>553</v>
      </c>
      <c r="Q87" s="225" t="s">
        <v>1449</v>
      </c>
      <c r="R87" s="230">
        <v>553</v>
      </c>
      <c r="S87" s="248">
        <v>-32.737867999999999</v>
      </c>
      <c r="T87" s="248">
        <v>115.72758899999999</v>
      </c>
      <c r="U87" s="33" t="str">
        <f t="shared" si="19"/>
        <v>Birchmont</v>
      </c>
      <c r="V87" s="33" t="str">
        <f t="shared" si="16"/>
        <v>Murray</v>
      </c>
      <c r="W87" s="33">
        <v>847</v>
      </c>
      <c r="X87" s="1" t="s">
        <v>685</v>
      </c>
      <c r="Z87" s="217" t="s">
        <v>1040</v>
      </c>
      <c r="AA87" s="218">
        <v>387</v>
      </c>
      <c r="AE87" s="10" t="s">
        <v>1535</v>
      </c>
      <c r="AF87" s="6" t="s">
        <v>1136</v>
      </c>
      <c r="AG87" s="176">
        <f>IFERROR(VLOOKUP(AF87,'#Location List#'!$Q$3:$R$1118,2,FALSE), "None")</f>
        <v>101</v>
      </c>
      <c r="AH87" s="269" t="s">
        <v>3767</v>
      </c>
      <c r="AI87" s="474">
        <f t="shared" si="20"/>
        <v>1</v>
      </c>
      <c r="AJ87" s="71" t="str">
        <f t="shared" si="24"/>
        <v>Birchmont</v>
      </c>
      <c r="AK87" s="73" t="e">
        <f>COUNTIFS(#REF!,R87)</f>
        <v>#REF!</v>
      </c>
      <c r="AL87" s="13" t="str">
        <f t="shared" si="21"/>
        <v>Mount Marshall</v>
      </c>
      <c r="AM87" s="72" t="e">
        <f>COUNTIFS(#REF!,D87)</f>
        <v>#REF!</v>
      </c>
      <c r="AN87" s="73" t="str">
        <f t="shared" si="25"/>
        <v>Wheatbelt</v>
      </c>
      <c r="AQ87" s="334"/>
      <c r="AS87" s="244">
        <v>85</v>
      </c>
      <c r="AT87" s="244">
        <v>-34.5</v>
      </c>
      <c r="AU87" s="244">
        <v>113.5</v>
      </c>
      <c r="AV87" s="244" t="s">
        <v>4933</v>
      </c>
      <c r="AW87" s="22">
        <v>757</v>
      </c>
      <c r="AX87" s="343">
        <v>143.81661828340819</v>
      </c>
    </row>
    <row r="88" spans="1:50" ht="12" customHeight="1" x14ac:dyDescent="0.25">
      <c r="A88" s="1">
        <f t="shared" si="22"/>
        <v>0</v>
      </c>
      <c r="B88" s="30">
        <v>776</v>
      </c>
      <c r="C88" s="33" t="s">
        <v>1185</v>
      </c>
      <c r="D88" s="32">
        <v>776</v>
      </c>
      <c r="E88" s="31" t="e">
        <f>VLOOKUP($I88,#REF!,2,FALSE)</f>
        <v>#REF!</v>
      </c>
      <c r="F88" s="31" t="e">
        <f>VLOOKUP($E88,'#Location List#'!$Q$3:$T$1122,3,FALSE)</f>
        <v>#REF!</v>
      </c>
      <c r="G88" s="31" t="e">
        <f>VLOOKUP($E88,'#Location List#'!$Q$3:$T$1122,4,FALSE)</f>
        <v>#REF!</v>
      </c>
      <c r="H88" s="105">
        <v>5950</v>
      </c>
      <c r="I88" s="33" t="s">
        <v>3768</v>
      </c>
      <c r="J88" s="33" t="s">
        <v>3520</v>
      </c>
      <c r="K88" s="51">
        <f t="shared" si="18"/>
        <v>4</v>
      </c>
      <c r="L88" s="83" t="s">
        <v>3532</v>
      </c>
      <c r="M88" s="51">
        <f t="shared" si="26"/>
        <v>95</v>
      </c>
      <c r="N88" s="33" t="str">
        <f t="shared" si="23"/>
        <v>MERREDIN</v>
      </c>
      <c r="O88" s="482" t="str">
        <f t="shared" si="27"/>
        <v xml:space="preserve"> </v>
      </c>
      <c r="P88" s="466">
        <f t="shared" si="17"/>
        <v>554</v>
      </c>
      <c r="Q88" s="225" t="s">
        <v>3769</v>
      </c>
      <c r="R88" s="230">
        <v>554</v>
      </c>
      <c r="S88" s="248">
        <v>-30.55922</v>
      </c>
      <c r="T88" s="248">
        <v>121.24464</v>
      </c>
      <c r="U88" s="33" t="str">
        <f t="shared" si="19"/>
        <v>Black Flag</v>
      </c>
      <c r="V88" s="33" t="str">
        <f t="shared" si="16"/>
        <v>Kalgoorlie-Boulder</v>
      </c>
      <c r="W88" s="33">
        <v>845</v>
      </c>
      <c r="X88" s="1" t="s">
        <v>685</v>
      </c>
      <c r="Z88" s="217" t="s">
        <v>4019</v>
      </c>
      <c r="AA88" s="218">
        <v>397</v>
      </c>
      <c r="AE88" s="10" t="s">
        <v>1535</v>
      </c>
      <c r="AF88" s="6" t="s">
        <v>3770</v>
      </c>
      <c r="AG88" s="176">
        <f>IFERROR(VLOOKUP(AF88,'#Location List#'!$Q$3:$R$1118,2,FALSE), "None")</f>
        <v>102</v>
      </c>
      <c r="AH88" s="269" t="s">
        <v>927</v>
      </c>
      <c r="AI88" s="474">
        <f t="shared" si="20"/>
        <v>1</v>
      </c>
      <c r="AJ88" s="71" t="str">
        <f t="shared" si="24"/>
        <v>Black Flag</v>
      </c>
      <c r="AK88" s="73" t="e">
        <f>COUNTIFS(#REF!,R88)</f>
        <v>#REF!</v>
      </c>
      <c r="AL88" s="13" t="str">
        <f t="shared" si="21"/>
        <v>Mukinbudin</v>
      </c>
      <c r="AM88" s="72" t="e">
        <f>COUNTIFS(#REF!,D88)</f>
        <v>#REF!</v>
      </c>
      <c r="AN88" s="73" t="str">
        <f t="shared" si="25"/>
        <v>Wheatbelt</v>
      </c>
      <c r="AQ88" s="334"/>
      <c r="AS88" s="244">
        <v>86</v>
      </c>
      <c r="AT88" s="244">
        <v>-34.25</v>
      </c>
      <c r="AU88" s="244">
        <v>113.5</v>
      </c>
      <c r="AV88" s="244" t="s">
        <v>4934</v>
      </c>
      <c r="AW88" s="22">
        <v>739</v>
      </c>
      <c r="AX88" s="343">
        <v>140.50249101576662</v>
      </c>
    </row>
    <row r="89" spans="1:50" ht="12" customHeight="1" x14ac:dyDescent="0.25">
      <c r="A89" s="1">
        <f t="shared" si="22"/>
        <v>0</v>
      </c>
      <c r="B89" s="255">
        <v>859</v>
      </c>
      <c r="C89" s="256" t="s">
        <v>1186</v>
      </c>
      <c r="D89" s="257">
        <v>859</v>
      </c>
      <c r="E89" s="31" t="e">
        <f>VLOOKUP($I89,#REF!,2,FALSE)</f>
        <v>#REF!</v>
      </c>
      <c r="F89" s="31" t="e">
        <f>VLOOKUP($E89,'#Location List#'!$Q$3:$T$1122,3,FALSE)</f>
        <v>#REF!</v>
      </c>
      <c r="G89" s="31" t="e">
        <f>VLOOKUP($E89,'#Location List#'!$Q$3:$T$1122,4,FALSE)</f>
        <v>#REF!</v>
      </c>
      <c r="H89" s="258">
        <v>6020</v>
      </c>
      <c r="I89" s="219" t="s">
        <v>3771</v>
      </c>
      <c r="J89" s="259" t="s">
        <v>3530</v>
      </c>
      <c r="K89" s="260">
        <f t="shared" si="18"/>
        <v>7</v>
      </c>
      <c r="L89" s="256" t="s">
        <v>3590</v>
      </c>
      <c r="M89" s="51">
        <f t="shared" si="26"/>
        <v>69</v>
      </c>
      <c r="N89" s="33" t="str">
        <f t="shared" si="23"/>
        <v>GERALDTON</v>
      </c>
      <c r="O89" s="482" t="str">
        <f t="shared" si="27"/>
        <v xml:space="preserve"> </v>
      </c>
      <c r="P89" s="466">
        <f t="shared" si="17"/>
        <v>555</v>
      </c>
      <c r="Q89" s="225" t="s">
        <v>3772</v>
      </c>
      <c r="R89" s="230">
        <v>555</v>
      </c>
      <c r="S89" s="248">
        <v>-32.643796000000002</v>
      </c>
      <c r="T89" s="248">
        <v>115.86778099999999</v>
      </c>
      <c r="U89" s="33" t="str">
        <f t="shared" si="19"/>
        <v>Blythewood</v>
      </c>
      <c r="V89" s="33" t="str">
        <f t="shared" si="16"/>
        <v>Murray</v>
      </c>
      <c r="W89" s="33">
        <v>847</v>
      </c>
      <c r="X89" s="1" t="s">
        <v>685</v>
      </c>
      <c r="Z89" s="217" t="s">
        <v>4443</v>
      </c>
      <c r="AA89" s="218">
        <v>401</v>
      </c>
      <c r="AE89" s="10" t="s">
        <v>1535</v>
      </c>
      <c r="AF89" s="6" t="s">
        <v>700</v>
      </c>
      <c r="AG89" s="176">
        <f>IFERROR(VLOOKUP(AF89,'#Location List#'!$Q$3:$R$1118,2,FALSE), "None")</f>
        <v>153</v>
      </c>
      <c r="AH89" s="269" t="s">
        <v>725</v>
      </c>
      <c r="AI89" s="474">
        <f t="shared" si="20"/>
        <v>1</v>
      </c>
      <c r="AJ89" s="71" t="str">
        <f t="shared" si="24"/>
        <v>Blythewood</v>
      </c>
      <c r="AK89" s="73" t="e">
        <f>COUNTIFS(#REF!,R89)</f>
        <v>#REF!</v>
      </c>
      <c r="AL89" s="13" t="str">
        <f t="shared" si="21"/>
        <v>Mullewa</v>
      </c>
      <c r="AM89" s="72" t="e">
        <f>COUNTIFS(#REF!,D89)</f>
        <v>#REF!</v>
      </c>
      <c r="AN89" s="73" t="str">
        <f t="shared" si="25"/>
        <v>Mid West</v>
      </c>
      <c r="AQ89" s="334"/>
      <c r="AS89" s="244">
        <v>87</v>
      </c>
      <c r="AT89" s="244">
        <v>-34</v>
      </c>
      <c r="AU89" s="244">
        <v>113.5</v>
      </c>
      <c r="AV89" s="244" t="s">
        <v>4935</v>
      </c>
      <c r="AW89" s="22">
        <v>1030</v>
      </c>
      <c r="AX89" s="343">
        <v>137.67994255492596</v>
      </c>
    </row>
    <row r="90" spans="1:50" ht="12" customHeight="1" x14ac:dyDescent="0.25">
      <c r="A90" s="1">
        <f t="shared" si="22"/>
        <v>0</v>
      </c>
      <c r="B90" s="30">
        <v>719</v>
      </c>
      <c r="C90" s="31" t="s">
        <v>937</v>
      </c>
      <c r="D90" s="32">
        <v>719</v>
      </c>
      <c r="E90" s="31" t="e">
        <f>VLOOKUP($I90,#REF!,2,FALSE)</f>
        <v>#REF!</v>
      </c>
      <c r="F90" s="31" t="e">
        <f>VLOOKUP($E90,'#Location List#'!$Q$3:$T$1122,3,FALSE)</f>
        <v>#REF!</v>
      </c>
      <c r="G90" s="31" t="e">
        <f>VLOOKUP($E90,'#Location List#'!$Q$3:$T$1122,4,FALSE)</f>
        <v>#REF!</v>
      </c>
      <c r="H90" s="105">
        <v>6090</v>
      </c>
      <c r="I90" s="33" t="s">
        <v>3773</v>
      </c>
      <c r="J90" s="33" t="s">
        <v>1194</v>
      </c>
      <c r="K90" s="51">
        <f t="shared" si="18"/>
        <v>2</v>
      </c>
      <c r="L90" s="83" t="s">
        <v>3537</v>
      </c>
      <c r="M90" s="51">
        <f t="shared" si="26"/>
        <v>71</v>
      </c>
      <c r="N90" s="33" t="str">
        <f t="shared" si="23"/>
        <v>MUNDARING</v>
      </c>
      <c r="O90" s="482" t="str">
        <f t="shared" si="27"/>
        <v xml:space="preserve"> </v>
      </c>
      <c r="P90" s="466">
        <f t="shared" si="17"/>
        <v>556</v>
      </c>
      <c r="Q90" s="225" t="s">
        <v>3774</v>
      </c>
      <c r="R90" s="230">
        <v>556</v>
      </c>
      <c r="S90" s="248">
        <v>-33.774009</v>
      </c>
      <c r="T90" s="248">
        <v>115.277306</v>
      </c>
      <c r="U90" s="33" t="str">
        <f t="shared" si="19"/>
        <v>Boallia</v>
      </c>
      <c r="V90" s="33" t="str">
        <f t="shared" si="16"/>
        <v>Busselton</v>
      </c>
      <c r="W90" s="33">
        <v>715</v>
      </c>
      <c r="X90" s="1" t="s">
        <v>685</v>
      </c>
      <c r="Z90"/>
      <c r="AE90" s="10" t="s">
        <v>1535</v>
      </c>
      <c r="AF90" s="6" t="s">
        <v>700</v>
      </c>
      <c r="AG90" s="176">
        <f>IFERROR(VLOOKUP(AF90,'#Location List#'!$Q$3:$R$1118,2,FALSE), "None")</f>
        <v>153</v>
      </c>
      <c r="AH90" s="269" t="s">
        <v>3775</v>
      </c>
      <c r="AI90" s="474">
        <f t="shared" si="20"/>
        <v>1</v>
      </c>
      <c r="AJ90" s="71" t="str">
        <f t="shared" si="24"/>
        <v>Boallia</v>
      </c>
      <c r="AK90" s="73" t="e">
        <f>COUNTIFS(#REF!,R90)</f>
        <v>#REF!</v>
      </c>
      <c r="AL90" s="13" t="str">
        <f t="shared" si="21"/>
        <v>Mundaring</v>
      </c>
      <c r="AM90" s="72" t="e">
        <f>COUNTIFS(#REF!,D90)</f>
        <v>#REF!</v>
      </c>
      <c r="AN90" s="73" t="str">
        <f t="shared" si="25"/>
        <v>Perth</v>
      </c>
      <c r="AQ90" s="334"/>
      <c r="AS90" s="244">
        <v>88</v>
      </c>
      <c r="AT90" s="244">
        <v>-33.75</v>
      </c>
      <c r="AU90" s="244">
        <v>113.5</v>
      </c>
      <c r="AV90" s="244" t="s">
        <v>4936</v>
      </c>
      <c r="AW90" s="22">
        <v>153</v>
      </c>
      <c r="AX90" s="343">
        <v>138.43903050982453</v>
      </c>
    </row>
    <row r="91" spans="1:50" ht="12" customHeight="1" x14ac:dyDescent="0.25">
      <c r="A91" s="1">
        <f t="shared" si="22"/>
        <v>0</v>
      </c>
      <c r="B91" s="30">
        <v>829</v>
      </c>
      <c r="C91" s="31" t="s">
        <v>3776</v>
      </c>
      <c r="D91" s="32">
        <v>829</v>
      </c>
      <c r="E91" s="31" t="e">
        <f>VLOOKUP($I91,#REF!,2,FALSE)</f>
        <v>#REF!</v>
      </c>
      <c r="F91" s="31" t="e">
        <f>VLOOKUP($E91,'#Location List#'!$Q$3:$T$1122,3,FALSE)</f>
        <v>#REF!</v>
      </c>
      <c r="G91" s="31" t="e">
        <f>VLOOKUP($E91,'#Location List#'!$Q$3:$T$1122,4,FALSE)</f>
        <v>#REF!</v>
      </c>
      <c r="H91" s="105">
        <v>6160</v>
      </c>
      <c r="I91" s="31" t="s">
        <v>3777</v>
      </c>
      <c r="J91" s="33" t="s">
        <v>3530</v>
      </c>
      <c r="K91" s="51">
        <f t="shared" si="18"/>
        <v>7</v>
      </c>
      <c r="L91" s="83" t="s">
        <v>3590</v>
      </c>
      <c r="M91" s="51">
        <f t="shared" si="26"/>
        <v>69</v>
      </c>
      <c r="N91" s="33" t="str">
        <f t="shared" si="23"/>
        <v>GERALDTON</v>
      </c>
      <c r="O91" s="482" t="str">
        <f t="shared" si="27"/>
        <v xml:space="preserve"> </v>
      </c>
      <c r="P91" s="466">
        <f t="shared" si="17"/>
        <v>557</v>
      </c>
      <c r="Q91" s="225" t="s">
        <v>3778</v>
      </c>
      <c r="R91" s="230">
        <v>557</v>
      </c>
      <c r="S91" s="248">
        <v>-31.371410000000001</v>
      </c>
      <c r="T91" s="248">
        <v>118.85441</v>
      </c>
      <c r="U91" s="33" t="str">
        <f t="shared" si="19"/>
        <v>Bodallin</v>
      </c>
      <c r="V91" s="33" t="str">
        <f t="shared" si="16"/>
        <v>Yilgarn</v>
      </c>
      <c r="W91" s="33">
        <v>747</v>
      </c>
      <c r="X91" s="1" t="s">
        <v>685</v>
      </c>
      <c r="Z91"/>
      <c r="AE91" s="10" t="s">
        <v>1535</v>
      </c>
      <c r="AF91" s="6" t="s">
        <v>700</v>
      </c>
      <c r="AG91" s="176">
        <f>IFERROR(VLOOKUP(AF91,'#Location List#'!$Q$3:$R$1118,2,FALSE), "None")</f>
        <v>153</v>
      </c>
      <c r="AH91" s="269" t="s">
        <v>700</v>
      </c>
      <c r="AI91" s="474">
        <f t="shared" si="20"/>
        <v>1</v>
      </c>
      <c r="AJ91" s="71" t="str">
        <f t="shared" si="24"/>
        <v>Bodallin</v>
      </c>
      <c r="AK91" s="73" t="e">
        <f>COUNTIFS(#REF!,R91)</f>
        <v>#REF!</v>
      </c>
      <c r="AL91" s="13" t="str">
        <f t="shared" si="21"/>
        <v>Murchison</v>
      </c>
      <c r="AM91" s="72" t="e">
        <f>COUNTIFS(#REF!,D91)</f>
        <v>#REF!</v>
      </c>
      <c r="AN91" s="73" t="str">
        <f t="shared" si="25"/>
        <v>Mid West</v>
      </c>
      <c r="AQ91" s="334"/>
      <c r="AS91" s="244">
        <v>89</v>
      </c>
      <c r="AT91" s="244">
        <v>-33.5</v>
      </c>
      <c r="AU91" s="244">
        <v>113.5</v>
      </c>
      <c r="AV91" s="244" t="s">
        <v>4937</v>
      </c>
      <c r="AW91" s="22">
        <v>967</v>
      </c>
      <c r="AX91" s="343">
        <v>140.75701383958653</v>
      </c>
    </row>
    <row r="92" spans="1:50" ht="12" customHeight="1" x14ac:dyDescent="0.25">
      <c r="A92" s="1">
        <f t="shared" si="22"/>
        <v>0</v>
      </c>
      <c r="B92" s="30">
        <v>847</v>
      </c>
      <c r="C92" s="33" t="s">
        <v>3779</v>
      </c>
      <c r="D92" s="32">
        <v>847</v>
      </c>
      <c r="E92" s="31" t="e">
        <f>VLOOKUP($I92,#REF!,2,FALSE)</f>
        <v>#REF!</v>
      </c>
      <c r="F92" s="31" t="e">
        <f>VLOOKUP($E92,'#Location List#'!$Q$3:$T$1122,3,FALSE)</f>
        <v>#REF!</v>
      </c>
      <c r="G92" s="31" t="e">
        <f>VLOOKUP($E92,'#Location List#'!$Q$3:$T$1122,4,FALSE)</f>
        <v>#REF!</v>
      </c>
      <c r="H92" s="105">
        <v>6230</v>
      </c>
      <c r="I92" s="33" t="s">
        <v>3780</v>
      </c>
      <c r="J92" s="33" t="s">
        <v>3523</v>
      </c>
      <c r="K92" s="51">
        <f t="shared" si="18"/>
        <v>5</v>
      </c>
      <c r="L92" s="83" t="s">
        <v>3509</v>
      </c>
      <c r="M92" s="51">
        <f t="shared" si="26"/>
        <v>74</v>
      </c>
      <c r="N92" s="33" t="str">
        <f t="shared" si="23"/>
        <v>WANNEROO</v>
      </c>
      <c r="O92" s="482" t="str">
        <f t="shared" si="27"/>
        <v xml:space="preserve"> </v>
      </c>
      <c r="P92" s="466">
        <f t="shared" si="17"/>
        <v>35</v>
      </c>
      <c r="Q92" s="226" t="s">
        <v>1454</v>
      </c>
      <c r="R92" s="231">
        <v>35</v>
      </c>
      <c r="S92" s="248">
        <v>-32.803809999999899</v>
      </c>
      <c r="T92" s="248">
        <v>116.46688</v>
      </c>
      <c r="U92" s="33" t="str">
        <f t="shared" si="19"/>
        <v>Boddington</v>
      </c>
      <c r="V92" s="33" t="str">
        <f t="shared" si="16"/>
        <v>Boddington</v>
      </c>
      <c r="W92" s="33">
        <v>809</v>
      </c>
      <c r="X92" s="1" t="s">
        <v>685</v>
      </c>
      <c r="Z92"/>
      <c r="AE92" s="10" t="s">
        <v>1535</v>
      </c>
      <c r="AF92" s="6" t="s">
        <v>799</v>
      </c>
      <c r="AG92" s="176">
        <f>IFERROR(VLOOKUP(AF92,'#Location List#'!$Q$3:$R$1118,2,FALSE), "None")</f>
        <v>201</v>
      </c>
      <c r="AH92" s="269" t="s">
        <v>799</v>
      </c>
      <c r="AI92" s="474">
        <f t="shared" si="20"/>
        <v>1</v>
      </c>
      <c r="AJ92" s="71" t="str">
        <f t="shared" si="24"/>
        <v>Boddington</v>
      </c>
      <c r="AK92" s="73" t="e">
        <f>COUNTIFS(#REF!,R92)</f>
        <v>#REF!</v>
      </c>
      <c r="AL92" s="13" t="str">
        <f t="shared" si="21"/>
        <v>Murray</v>
      </c>
      <c r="AM92" s="72" t="e">
        <f>COUNTIFS(#REF!,D92)</f>
        <v>#REF!</v>
      </c>
      <c r="AN92" s="73" t="str">
        <f t="shared" si="25"/>
        <v>Peel</v>
      </c>
      <c r="AQ92" s="334"/>
      <c r="AS92" s="244">
        <v>90</v>
      </c>
      <c r="AT92" s="244">
        <v>-33.25</v>
      </c>
      <c r="AU92" s="244">
        <v>113.5</v>
      </c>
      <c r="AV92" s="244" t="s">
        <v>4938</v>
      </c>
      <c r="AW92" s="22">
        <v>967</v>
      </c>
      <c r="AX92" s="343">
        <v>144.50507939794502</v>
      </c>
    </row>
    <row r="93" spans="1:50" ht="12" customHeight="1" x14ac:dyDescent="0.25">
      <c r="A93" s="1">
        <f t="shared" si="22"/>
        <v>0</v>
      </c>
      <c r="B93" s="30">
        <v>749</v>
      </c>
      <c r="C93" s="33" t="s">
        <v>678</v>
      </c>
      <c r="D93" s="32">
        <v>749</v>
      </c>
      <c r="E93" s="31" t="e">
        <f>VLOOKUP($I93,#REF!,2,FALSE)</f>
        <v>#REF!</v>
      </c>
      <c r="F93" s="31" t="e">
        <f>VLOOKUP($E93,'#Location List#'!$Q$3:$T$1122,3,FALSE)</f>
        <v>#REF!</v>
      </c>
      <c r="G93" s="31" t="e">
        <f>VLOOKUP($E93,'#Location List#'!$Q$3:$T$1122,4,FALSE)</f>
        <v>#REF!</v>
      </c>
      <c r="H93" s="105">
        <v>6300</v>
      </c>
      <c r="I93" s="33" t="s">
        <v>3781</v>
      </c>
      <c r="J93" s="33" t="s">
        <v>3516</v>
      </c>
      <c r="K93" s="51">
        <f t="shared" si="18"/>
        <v>3</v>
      </c>
      <c r="L93" s="83" t="s">
        <v>3519</v>
      </c>
      <c r="M93" s="51">
        <f t="shared" si="26"/>
        <v>5</v>
      </c>
      <c r="N93" s="33" t="str">
        <f t="shared" si="23"/>
        <v>BUSSELTON</v>
      </c>
      <c r="O93" s="482" t="str">
        <f t="shared" si="27"/>
        <v xml:space="preserve"> </v>
      </c>
      <c r="P93" s="466">
        <f t="shared" si="17"/>
        <v>36</v>
      </c>
      <c r="Q93" s="226" t="s">
        <v>1115</v>
      </c>
      <c r="R93" s="231">
        <v>36</v>
      </c>
      <c r="S93" s="249">
        <v>-33.487825999999998</v>
      </c>
      <c r="T93" s="249">
        <v>116.87982700000001</v>
      </c>
      <c r="U93" s="33" t="str">
        <f t="shared" si="19"/>
        <v>Bokal</v>
      </c>
      <c r="V93" s="33" t="str">
        <f t="shared" si="16"/>
        <v>West Arthur</v>
      </c>
      <c r="W93" s="33">
        <v>841</v>
      </c>
      <c r="X93" s="1" t="s">
        <v>685</v>
      </c>
      <c r="Z93"/>
      <c r="AE93" s="10" t="s">
        <v>1535</v>
      </c>
      <c r="AF93" s="6" t="s">
        <v>846</v>
      </c>
      <c r="AG93" s="176">
        <f>IFERROR(VLOOKUP(AF93,'#Location List#'!$Q$3:$R$1118,2,FALSE), "None")</f>
        <v>241</v>
      </c>
      <c r="AH93" s="269" t="s">
        <v>3782</v>
      </c>
      <c r="AI93" s="474">
        <f t="shared" si="20"/>
        <v>1</v>
      </c>
      <c r="AJ93" s="71" t="str">
        <f t="shared" si="24"/>
        <v>Bokal</v>
      </c>
      <c r="AK93" s="73" t="e">
        <f>COUNTIFS(#REF!,R93)</f>
        <v>#REF!</v>
      </c>
      <c r="AL93" s="13" t="str">
        <f t="shared" si="21"/>
        <v>Nannup</v>
      </c>
      <c r="AM93" s="72" t="e">
        <f>COUNTIFS(#REF!,D93)</f>
        <v>#REF!</v>
      </c>
      <c r="AN93" s="73" t="str">
        <f t="shared" si="25"/>
        <v>South West</v>
      </c>
      <c r="AQ93" s="334"/>
      <c r="AS93" s="244">
        <v>91</v>
      </c>
      <c r="AT93" s="244">
        <v>-33</v>
      </c>
      <c r="AU93" s="244">
        <v>113.5</v>
      </c>
      <c r="AV93" s="244" t="s">
        <v>4939</v>
      </c>
      <c r="AW93" s="22">
        <v>967</v>
      </c>
      <c r="AX93" s="343">
        <v>153.28417443848812</v>
      </c>
    </row>
    <row r="94" spans="1:50" ht="12" customHeight="1" x14ac:dyDescent="0.25">
      <c r="A94" s="1">
        <f t="shared" si="22"/>
        <v>0</v>
      </c>
      <c r="B94" s="30">
        <v>830</v>
      </c>
      <c r="C94" s="83" t="s">
        <v>3783</v>
      </c>
      <c r="D94" s="32">
        <v>830</v>
      </c>
      <c r="E94" s="31" t="e">
        <f>VLOOKUP($I94,#REF!,2,FALSE)</f>
        <v>#REF!</v>
      </c>
      <c r="F94" s="31" t="e">
        <f>VLOOKUP($E94,'#Location List#'!$Q$3:$T$1122,3,FALSE)</f>
        <v>#REF!</v>
      </c>
      <c r="G94" s="31" t="e">
        <f>VLOOKUP($E94,'#Location List#'!$Q$3:$T$1122,4,FALSE)</f>
        <v>#REF!</v>
      </c>
      <c r="H94" s="105">
        <v>6370</v>
      </c>
      <c r="I94" s="33" t="s">
        <v>3784</v>
      </c>
      <c r="J94" s="21" t="s">
        <v>3520</v>
      </c>
      <c r="K94" s="51">
        <f t="shared" si="18"/>
        <v>4</v>
      </c>
      <c r="L94" s="83" t="s">
        <v>3532</v>
      </c>
      <c r="M94" s="51">
        <f t="shared" si="26"/>
        <v>95</v>
      </c>
      <c r="N94" s="33" t="str">
        <f t="shared" si="23"/>
        <v>MERREDIN</v>
      </c>
      <c r="O94" s="482" t="str">
        <f t="shared" si="27"/>
        <v xml:space="preserve"> </v>
      </c>
      <c r="P94" s="466">
        <f t="shared" si="17"/>
        <v>37</v>
      </c>
      <c r="Q94" s="226" t="s">
        <v>499</v>
      </c>
      <c r="R94" s="231">
        <v>37</v>
      </c>
      <c r="S94" s="249">
        <v>-31.282170000000001</v>
      </c>
      <c r="T94" s="249">
        <v>116.50439</v>
      </c>
      <c r="U94" s="33" t="str">
        <f t="shared" si="19"/>
        <v>Bolgart</v>
      </c>
      <c r="V94" s="33" t="str">
        <f t="shared" si="16"/>
        <v>Victoria Plains</v>
      </c>
      <c r="W94" s="33">
        <v>764</v>
      </c>
      <c r="X94" s="1" t="s">
        <v>685</v>
      </c>
      <c r="Z94"/>
      <c r="AE94" s="10" t="s">
        <v>1535</v>
      </c>
      <c r="AF94" s="6" t="s">
        <v>846</v>
      </c>
      <c r="AG94" s="176">
        <f>IFERROR(VLOOKUP(AF94,'#Location List#'!$Q$3:$R$1118,2,FALSE), "None")</f>
        <v>241</v>
      </c>
      <c r="AH94" s="269" t="s">
        <v>1384</v>
      </c>
      <c r="AI94" s="474">
        <f t="shared" si="20"/>
        <v>1</v>
      </c>
      <c r="AJ94" s="71" t="str">
        <f t="shared" si="24"/>
        <v>Bolgart</v>
      </c>
      <c r="AK94" s="73" t="e">
        <f>COUNTIFS(#REF!,R94)</f>
        <v>#REF!</v>
      </c>
      <c r="AL94" s="13" t="str">
        <f t="shared" si="21"/>
        <v>Narembeen</v>
      </c>
      <c r="AM94" s="72" t="e">
        <f>COUNTIFS(#REF!,D94)</f>
        <v>#REF!</v>
      </c>
      <c r="AN94" s="73" t="str">
        <f t="shared" si="25"/>
        <v>Wheatbelt</v>
      </c>
      <c r="AQ94" s="334"/>
      <c r="AS94" s="244">
        <v>92</v>
      </c>
      <c r="AT94" s="244">
        <v>-32.75</v>
      </c>
      <c r="AU94" s="244">
        <v>113.5</v>
      </c>
      <c r="AV94" s="244" t="s">
        <v>4940</v>
      </c>
      <c r="AW94" s="22">
        <v>967</v>
      </c>
      <c r="AX94" s="343">
        <v>166.29942099425489</v>
      </c>
    </row>
    <row r="95" spans="1:50" ht="12" customHeight="1" x14ac:dyDescent="0.25">
      <c r="A95" s="1">
        <f t="shared" si="22"/>
        <v>0</v>
      </c>
      <c r="B95" s="30">
        <v>772</v>
      </c>
      <c r="C95" s="31" t="s">
        <v>344</v>
      </c>
      <c r="D95" s="32">
        <v>772</v>
      </c>
      <c r="E95" s="31" t="e">
        <f>VLOOKUP($I95,#REF!,2,FALSE)</f>
        <v>#REF!</v>
      </c>
      <c r="F95" s="31" t="e">
        <f>VLOOKUP($E95,'#Location List#'!$Q$3:$T$1122,3,FALSE)</f>
        <v>#REF!</v>
      </c>
      <c r="G95" s="31" t="e">
        <f>VLOOKUP($E95,'#Location List#'!$Q$3:$T$1122,4,FALSE)</f>
        <v>#REF!</v>
      </c>
      <c r="H95" s="105">
        <v>6510</v>
      </c>
      <c r="I95" s="33" t="s">
        <v>3785</v>
      </c>
      <c r="J95" s="33" t="s">
        <v>3520</v>
      </c>
      <c r="K95" s="51">
        <f t="shared" si="18"/>
        <v>4</v>
      </c>
      <c r="L95" s="83" t="s">
        <v>3548</v>
      </c>
      <c r="M95" s="51" t="str">
        <f t="shared" si="26"/>
        <v>None</v>
      </c>
      <c r="N95" s="33" t="str">
        <f t="shared" si="23"/>
        <v>NARROGIN</v>
      </c>
      <c r="O95" s="482" t="str">
        <f t="shared" si="27"/>
        <v xml:space="preserve"> </v>
      </c>
      <c r="P95" s="466">
        <f t="shared" si="17"/>
        <v>558</v>
      </c>
      <c r="Q95" s="225" t="s">
        <v>3786</v>
      </c>
      <c r="R95" s="230">
        <v>558</v>
      </c>
      <c r="S95" s="249">
        <v>-30.53755</v>
      </c>
      <c r="T95" s="249">
        <v>118.36373</v>
      </c>
      <c r="U95" s="33" t="str">
        <f t="shared" si="19"/>
        <v>Bonnie Rock</v>
      </c>
      <c r="V95" s="33" t="str">
        <f t="shared" si="16"/>
        <v>Mukinbudin</v>
      </c>
      <c r="W95" s="33">
        <v>776</v>
      </c>
      <c r="X95" s="1" t="s">
        <v>685</v>
      </c>
      <c r="Z95"/>
      <c r="AE95" s="10" t="s">
        <v>1535</v>
      </c>
      <c r="AF95" s="6" t="s">
        <v>846</v>
      </c>
      <c r="AG95" s="176">
        <f>IFERROR(VLOOKUP(AF95,'#Location List#'!$Q$3:$R$1118,2,FALSE), "None")</f>
        <v>241</v>
      </c>
      <c r="AH95" s="269" t="s">
        <v>832</v>
      </c>
      <c r="AI95" s="474">
        <f t="shared" si="20"/>
        <v>1</v>
      </c>
      <c r="AJ95" s="71" t="str">
        <f t="shared" si="24"/>
        <v>Bonnie Rock</v>
      </c>
      <c r="AK95" s="73" t="e">
        <f>COUNTIFS(#REF!,R95)</f>
        <v>#REF!</v>
      </c>
      <c r="AL95" s="13" t="str">
        <f t="shared" si="21"/>
        <v>Narrogin</v>
      </c>
      <c r="AM95" s="72" t="e">
        <f>COUNTIFS(#REF!,D95)</f>
        <v>#REF!</v>
      </c>
      <c r="AN95" s="73" t="str">
        <f t="shared" si="25"/>
        <v>Wheatbelt</v>
      </c>
      <c r="AQ95" s="334"/>
      <c r="AS95" s="244">
        <v>93</v>
      </c>
      <c r="AT95" s="244">
        <v>-32.5</v>
      </c>
      <c r="AU95" s="244">
        <v>113.5</v>
      </c>
      <c r="AV95" s="244" t="s">
        <v>4941</v>
      </c>
      <c r="AW95" s="22">
        <v>967</v>
      </c>
      <c r="AX95" s="343">
        <v>182.64746324738405</v>
      </c>
    </row>
    <row r="96" spans="1:50" ht="12" customHeight="1" x14ac:dyDescent="0.25">
      <c r="A96" s="1">
        <f t="shared" si="22"/>
        <v>0</v>
      </c>
      <c r="B96" s="30">
        <v>860</v>
      </c>
      <c r="C96" s="31" t="s">
        <v>3787</v>
      </c>
      <c r="D96" s="32">
        <v>860</v>
      </c>
      <c r="E96" s="31" t="e">
        <f>VLOOKUP($I96,#REF!,2,FALSE)</f>
        <v>#REF!</v>
      </c>
      <c r="F96" s="31" t="e">
        <f>VLOOKUP($E96,'#Location List#'!$Q$3:$T$1122,3,FALSE)</f>
        <v>#REF!</v>
      </c>
      <c r="G96" s="31" t="e">
        <f>VLOOKUP($E96,'#Location List#'!$Q$3:$T$1122,4,FALSE)</f>
        <v>#REF!</v>
      </c>
      <c r="H96" s="105">
        <v>6580</v>
      </c>
      <c r="I96" s="33" t="s">
        <v>3788</v>
      </c>
      <c r="J96" s="33" t="s">
        <v>1194</v>
      </c>
      <c r="K96" s="51">
        <f t="shared" si="18"/>
        <v>2</v>
      </c>
      <c r="L96" s="83" t="s">
        <v>3509</v>
      </c>
      <c r="M96" s="51">
        <f t="shared" si="26"/>
        <v>74</v>
      </c>
      <c r="N96" s="33" t="str">
        <f t="shared" si="23"/>
        <v>WANNEROO</v>
      </c>
      <c r="O96" s="482" t="str">
        <f t="shared" si="27"/>
        <v xml:space="preserve"> </v>
      </c>
      <c r="P96" s="466">
        <f t="shared" si="17"/>
        <v>559</v>
      </c>
      <c r="Q96" s="225" t="s">
        <v>3789</v>
      </c>
      <c r="R96" s="230">
        <v>559</v>
      </c>
      <c r="S96" s="248">
        <v>-30.856960000000001</v>
      </c>
      <c r="T96" s="248">
        <v>121.16332</v>
      </c>
      <c r="U96" s="33" t="str">
        <f t="shared" si="19"/>
        <v>Bonnie Vale</v>
      </c>
      <c r="V96" s="33" t="str">
        <f t="shared" si="16"/>
        <v>Coolgardie</v>
      </c>
      <c r="W96" s="33">
        <v>798</v>
      </c>
      <c r="X96" s="1" t="s">
        <v>685</v>
      </c>
      <c r="Z96"/>
      <c r="AE96" s="10" t="s">
        <v>1535</v>
      </c>
      <c r="AF96" s="6" t="s">
        <v>846</v>
      </c>
      <c r="AG96" s="176">
        <f>IFERROR(VLOOKUP(AF96,'#Location List#'!$Q$3:$R$1118,2,FALSE), "None")</f>
        <v>241</v>
      </c>
      <c r="AH96" s="269" t="s">
        <v>846</v>
      </c>
      <c r="AI96" s="474">
        <f t="shared" si="20"/>
        <v>1</v>
      </c>
      <c r="AJ96" s="71" t="str">
        <f t="shared" si="24"/>
        <v>Bonnie Vale</v>
      </c>
      <c r="AK96" s="73" t="e">
        <f>COUNTIFS(#REF!,R96)</f>
        <v>#REF!</v>
      </c>
      <c r="AL96" s="13" t="str">
        <f t="shared" si="21"/>
        <v>Nedlands</v>
      </c>
      <c r="AM96" s="72" t="e">
        <f>COUNTIFS(#REF!,D96)</f>
        <v>#REF!</v>
      </c>
      <c r="AN96" s="73" t="str">
        <f t="shared" si="25"/>
        <v>Perth</v>
      </c>
      <c r="AQ96" s="334"/>
      <c r="AS96" s="244">
        <v>94</v>
      </c>
      <c r="AT96" s="244">
        <v>-32.25</v>
      </c>
      <c r="AU96" s="244">
        <v>113.5</v>
      </c>
      <c r="AV96" s="244" t="s">
        <v>4942</v>
      </c>
      <c r="AW96" s="22">
        <v>967</v>
      </c>
      <c r="AX96" s="343">
        <v>201.51881634783106</v>
      </c>
    </row>
    <row r="97" spans="1:50" ht="12" customHeight="1" x14ac:dyDescent="0.25">
      <c r="A97" s="1">
        <f t="shared" si="22"/>
        <v>0</v>
      </c>
      <c r="B97" s="30">
        <v>831</v>
      </c>
      <c r="C97" s="33" t="s">
        <v>3790</v>
      </c>
      <c r="D97" s="32">
        <v>831</v>
      </c>
      <c r="E97" s="31" t="e">
        <f>VLOOKUP($I97,#REF!,2,FALSE)</f>
        <v>#REF!</v>
      </c>
      <c r="F97" s="31" t="e">
        <f>VLOOKUP($E97,'#Location List#'!$Q$3:$T$1122,3,FALSE)</f>
        <v>#REF!</v>
      </c>
      <c r="G97" s="31" t="e">
        <f>VLOOKUP($E97,'#Location List#'!$Q$3:$T$1122,4,FALSE)</f>
        <v>#REF!</v>
      </c>
      <c r="H97" s="105">
        <v>6620</v>
      </c>
      <c r="I97" s="33" t="s">
        <v>3791</v>
      </c>
      <c r="J97" s="33" t="s">
        <v>3542</v>
      </c>
      <c r="K97" s="51">
        <f t="shared" si="18"/>
        <v>10</v>
      </c>
      <c r="L97" s="83" t="s">
        <v>3576</v>
      </c>
      <c r="M97" s="51">
        <f t="shared" si="26"/>
        <v>14</v>
      </c>
      <c r="N97" s="33" t="str">
        <f t="shared" si="23"/>
        <v>KALGOORLIE</v>
      </c>
      <c r="O97" s="482" t="str">
        <f t="shared" si="27"/>
        <v xml:space="preserve"> </v>
      </c>
      <c r="P97" s="466">
        <f t="shared" si="17"/>
        <v>560</v>
      </c>
      <c r="Q97" s="225" t="s">
        <v>3792</v>
      </c>
      <c r="R97" s="230">
        <v>560</v>
      </c>
      <c r="S97" s="248">
        <v>-31.006889999999899</v>
      </c>
      <c r="T97" s="248">
        <v>118.810379999999</v>
      </c>
      <c r="U97" s="33" t="str">
        <f t="shared" si="19"/>
        <v>Boodarockin</v>
      </c>
      <c r="V97" s="33" t="str">
        <f t="shared" si="16"/>
        <v>Westonia</v>
      </c>
      <c r="W97" s="33">
        <v>786</v>
      </c>
      <c r="X97" s="1" t="s">
        <v>685</v>
      </c>
      <c r="Z97"/>
      <c r="AE97" s="10" t="s">
        <v>1535</v>
      </c>
      <c r="AF97" s="6" t="s">
        <v>846</v>
      </c>
      <c r="AG97" s="176">
        <f>IFERROR(VLOOKUP(AF97,'#Location List#'!$Q$3:$R$1118,2,FALSE), "None")</f>
        <v>241</v>
      </c>
      <c r="AH97" s="269" t="s">
        <v>905</v>
      </c>
      <c r="AI97" s="474">
        <f t="shared" si="20"/>
        <v>1</v>
      </c>
      <c r="AJ97" s="71" t="str">
        <f t="shared" si="24"/>
        <v>Boodarockin</v>
      </c>
      <c r="AK97" s="73" t="e">
        <f>COUNTIFS(#REF!,R97)</f>
        <v>#REF!</v>
      </c>
      <c r="AL97" s="13" t="str">
        <f t="shared" si="21"/>
        <v>Ngaanyatjarraku</v>
      </c>
      <c r="AM97" s="72" t="e">
        <f>COUNTIFS(#REF!,D97)</f>
        <v>#REF!</v>
      </c>
      <c r="AN97" s="73" t="str">
        <f t="shared" si="25"/>
        <v>Goldfields</v>
      </c>
      <c r="AQ97" s="334"/>
      <c r="AS97" s="244">
        <v>95</v>
      </c>
      <c r="AT97" s="244">
        <v>-32</v>
      </c>
      <c r="AU97" s="244">
        <v>113.5</v>
      </c>
      <c r="AV97" s="244" t="s">
        <v>4943</v>
      </c>
      <c r="AW97" s="22">
        <v>1055</v>
      </c>
      <c r="AX97" s="343">
        <v>200.95387988358169</v>
      </c>
    </row>
    <row r="98" spans="1:50" ht="12" customHeight="1" x14ac:dyDescent="0.25">
      <c r="A98" s="1">
        <f t="shared" si="22"/>
        <v>0</v>
      </c>
      <c r="B98" s="30">
        <v>721</v>
      </c>
      <c r="C98" s="41" t="s">
        <v>3793</v>
      </c>
      <c r="D98" s="337">
        <v>721</v>
      </c>
      <c r="E98" s="31" t="e">
        <f>VLOOKUP($I98,#REF!,2,FALSE)</f>
        <v>#REF!</v>
      </c>
      <c r="F98" s="31" t="e">
        <f>VLOOKUP($E98,'#Location List#'!$Q$3:$T$1122,3,FALSE)</f>
        <v>#REF!</v>
      </c>
      <c r="G98" s="31" t="e">
        <f>VLOOKUP($E98,'#Location List#'!$Q$3:$T$1122,4,FALSE)</f>
        <v>#REF!</v>
      </c>
      <c r="H98" s="105">
        <v>6730</v>
      </c>
      <c r="I98" s="33" t="s">
        <v>3794</v>
      </c>
      <c r="J98" s="33" t="s">
        <v>3520</v>
      </c>
      <c r="K98" s="51">
        <f t="shared" si="18"/>
        <v>4</v>
      </c>
      <c r="L98" s="83" t="s">
        <v>3537</v>
      </c>
      <c r="M98" s="51">
        <f t="shared" si="26"/>
        <v>71</v>
      </c>
      <c r="N98" s="33" t="str">
        <f t="shared" si="23"/>
        <v>MUNDARING</v>
      </c>
      <c r="O98" s="482" t="str">
        <f t="shared" si="27"/>
        <v xml:space="preserve"> </v>
      </c>
      <c r="P98" s="466">
        <f t="shared" si="17"/>
        <v>38</v>
      </c>
      <c r="Q98" s="226" t="s">
        <v>3762</v>
      </c>
      <c r="R98" s="231">
        <v>38</v>
      </c>
      <c r="S98" s="248">
        <v>-33.986595999999999</v>
      </c>
      <c r="T98" s="248">
        <v>115.05290100000001</v>
      </c>
      <c r="U98" s="33" t="str">
        <f t="shared" si="19"/>
        <v>Boodijup Valley</v>
      </c>
      <c r="V98" s="33" t="str">
        <f t="shared" si="16"/>
        <v>Augusta-Margaret River</v>
      </c>
      <c r="W98" s="33">
        <v>731</v>
      </c>
      <c r="X98" s="1" t="s">
        <v>685</v>
      </c>
      <c r="Z98"/>
      <c r="AE98" s="10" t="s">
        <v>1535</v>
      </c>
      <c r="AF98" s="6" t="s">
        <v>846</v>
      </c>
      <c r="AG98" s="176">
        <f>IFERROR(VLOOKUP(AF98,'#Location List#'!$Q$3:$R$1118,2,FALSE), "None")</f>
        <v>241</v>
      </c>
      <c r="AH98" s="269" t="s">
        <v>880</v>
      </c>
      <c r="AI98" s="474">
        <f t="shared" si="20"/>
        <v>1</v>
      </c>
      <c r="AJ98" s="71" t="str">
        <f t="shared" si="24"/>
        <v>Boodijup Valley</v>
      </c>
      <c r="AK98" s="73" t="e">
        <f>COUNTIFS(#REF!,R98)</f>
        <v>#REF!</v>
      </c>
      <c r="AL98" s="13" t="str">
        <f t="shared" si="21"/>
        <v>Northam</v>
      </c>
      <c r="AM98" s="72" t="e">
        <f>COUNTIFS(#REF!,D98)</f>
        <v>#REF!</v>
      </c>
      <c r="AN98" s="73" t="str">
        <f t="shared" si="25"/>
        <v>Wheatbelt</v>
      </c>
      <c r="AQ98" s="334"/>
      <c r="AS98" s="244">
        <v>96</v>
      </c>
      <c r="AT98" s="244">
        <v>-31.75</v>
      </c>
      <c r="AU98" s="244">
        <v>113.5</v>
      </c>
      <c r="AV98" s="244" t="s">
        <v>4944</v>
      </c>
      <c r="AW98" s="22">
        <v>1130</v>
      </c>
      <c r="AX98" s="343">
        <v>191.29202772391972</v>
      </c>
    </row>
    <row r="99" spans="1:50" ht="12" customHeight="1" x14ac:dyDescent="0.25">
      <c r="A99" s="1">
        <f t="shared" si="22"/>
        <v>0</v>
      </c>
      <c r="B99" s="30">
        <v>753</v>
      </c>
      <c r="C99" s="40" t="s">
        <v>220</v>
      </c>
      <c r="D99" s="42">
        <v>753</v>
      </c>
      <c r="E99" s="31" t="e">
        <f>VLOOKUP($I99,#REF!,2,FALSE)</f>
        <v>#REF!</v>
      </c>
      <c r="F99" s="31" t="e">
        <f>VLOOKUP($E99,'#Location List#'!$Q$3:$T$1122,3,FALSE)</f>
        <v>#REF!</v>
      </c>
      <c r="G99" s="31" t="e">
        <f>VLOOKUP($E99,'#Location List#'!$Q$3:$T$1122,4,FALSE)</f>
        <v>#REF!</v>
      </c>
      <c r="H99" s="338">
        <v>6790</v>
      </c>
      <c r="I99" s="33" t="s">
        <v>3795</v>
      </c>
      <c r="J99" s="33" t="s">
        <v>3530</v>
      </c>
      <c r="K99" s="51">
        <f t="shared" ref="K99:K130" si="28">VLOOKUP(J99,$Z$3:$AA$13,2,FALSE)</f>
        <v>7</v>
      </c>
      <c r="L99" s="83" t="s">
        <v>3590</v>
      </c>
      <c r="M99" s="51">
        <f t="shared" si="26"/>
        <v>69</v>
      </c>
      <c r="N99" s="33" t="str">
        <f t="shared" si="23"/>
        <v>GERALDTON</v>
      </c>
      <c r="O99" s="482" t="str">
        <f t="shared" si="27"/>
        <v xml:space="preserve"> </v>
      </c>
      <c r="P99" s="466">
        <f t="shared" si="17"/>
        <v>561</v>
      </c>
      <c r="Q99" s="225" t="s">
        <v>3796</v>
      </c>
      <c r="R99" s="230">
        <v>561</v>
      </c>
      <c r="S99" s="249">
        <v>-28.040970000000002</v>
      </c>
      <c r="T99" s="249">
        <v>117.789199999999</v>
      </c>
      <c r="U99" s="33" t="str">
        <f t="shared" si="19"/>
        <v>Boogardie</v>
      </c>
      <c r="V99" s="33" t="str">
        <f t="shared" si="16"/>
        <v>Mount Magnet</v>
      </c>
      <c r="W99" s="33">
        <v>828</v>
      </c>
      <c r="X99" s="1" t="s">
        <v>685</v>
      </c>
      <c r="Z99"/>
      <c r="AE99" s="10" t="s">
        <v>1535</v>
      </c>
      <c r="AF99" s="6" t="s">
        <v>3797</v>
      </c>
      <c r="AG99" s="176">
        <f>IFERROR(VLOOKUP(AF99,'#Location List#'!$Q$3:$R$1118,2,FALSE), "None")</f>
        <v>259</v>
      </c>
      <c r="AH99" s="269" t="s">
        <v>3798</v>
      </c>
      <c r="AI99" s="474">
        <f t="shared" si="20"/>
        <v>1</v>
      </c>
      <c r="AJ99" s="71" t="str">
        <f t="shared" si="24"/>
        <v>Boogardie</v>
      </c>
      <c r="AK99" s="73" t="e">
        <f>COUNTIFS(#REF!,R99)</f>
        <v>#REF!</v>
      </c>
      <c r="AL99" s="13" t="str">
        <f t="shared" ref="AL99:AL130" si="29">C99</f>
        <v>Northampton</v>
      </c>
      <c r="AM99" s="72" t="e">
        <f>COUNTIFS(#REF!,D99)</f>
        <v>#REF!</v>
      </c>
      <c r="AN99" s="73" t="str">
        <f t="shared" si="25"/>
        <v>Mid West</v>
      </c>
      <c r="AQ99" s="334"/>
      <c r="AS99" s="244">
        <v>97</v>
      </c>
      <c r="AT99" s="244">
        <v>-31.5</v>
      </c>
      <c r="AU99" s="244">
        <v>113.5</v>
      </c>
      <c r="AV99" s="244" t="s">
        <v>4945</v>
      </c>
      <c r="AW99" s="22">
        <v>1130</v>
      </c>
      <c r="AX99" s="343">
        <v>178.02944289936644</v>
      </c>
    </row>
    <row r="100" spans="1:50" ht="12" customHeight="1" x14ac:dyDescent="0.25">
      <c r="A100" s="1">
        <f t="shared" si="22"/>
        <v>0</v>
      </c>
      <c r="B100" s="30">
        <v>785</v>
      </c>
      <c r="C100" s="40" t="s">
        <v>1249</v>
      </c>
      <c r="D100" s="42">
        <v>785</v>
      </c>
      <c r="E100" s="31" t="e">
        <f>VLOOKUP($I100,#REF!,2,FALSE)</f>
        <v>#REF!</v>
      </c>
      <c r="F100" s="31" t="e">
        <f>VLOOKUP($E100,'#Location List#'!$Q$3:$T$1122,3,FALSE)</f>
        <v>#REF!</v>
      </c>
      <c r="G100" s="31" t="e">
        <f>VLOOKUP($E100,'#Location List#'!$Q$3:$T$1122,4,FALSE)</f>
        <v>#REF!</v>
      </c>
      <c r="H100" s="105">
        <v>6860</v>
      </c>
      <c r="I100" s="33" t="s">
        <v>3799</v>
      </c>
      <c r="J100" s="33" t="s">
        <v>3520</v>
      </c>
      <c r="K100" s="51">
        <f t="shared" si="28"/>
        <v>4</v>
      </c>
      <c r="L100" s="83" t="s">
        <v>3532</v>
      </c>
      <c r="M100" s="51">
        <f t="shared" si="26"/>
        <v>95</v>
      </c>
      <c r="N100" s="33" t="str">
        <f t="shared" si="23"/>
        <v>MERREDIN</v>
      </c>
      <c r="O100" s="482" t="str">
        <f t="shared" si="27"/>
        <v xml:space="preserve"> </v>
      </c>
      <c r="P100" s="466">
        <f t="shared" si="17"/>
        <v>39</v>
      </c>
      <c r="Q100" s="226" t="s">
        <v>3800</v>
      </c>
      <c r="R100" s="231">
        <v>39</v>
      </c>
      <c r="S100" s="248">
        <v>-29.158296</v>
      </c>
      <c r="T100" s="248">
        <v>114.91412699999999</v>
      </c>
      <c r="U100" s="33" t="str">
        <f t="shared" si="19"/>
        <v>Bookara</v>
      </c>
      <c r="V100" s="33" t="str">
        <f t="shared" si="16"/>
        <v>Irwin</v>
      </c>
      <c r="W100" s="33">
        <v>738</v>
      </c>
      <c r="X100" s="1" t="s">
        <v>685</v>
      </c>
      <c r="Z100"/>
      <c r="AE100" s="10" t="s">
        <v>1535</v>
      </c>
      <c r="AF100" s="6" t="s">
        <v>706</v>
      </c>
      <c r="AG100" s="176">
        <f>IFERROR(VLOOKUP(AF100,'#Location List#'!$Q$3:$R$1118,2,FALSE), "None")</f>
        <v>400</v>
      </c>
      <c r="AH100" s="269" t="s">
        <v>3801</v>
      </c>
      <c r="AI100" s="474">
        <f t="shared" si="20"/>
        <v>1</v>
      </c>
      <c r="AJ100" s="71" t="str">
        <f t="shared" si="24"/>
        <v>Bookara</v>
      </c>
      <c r="AK100" s="73" t="e">
        <f>COUNTIFS(#REF!,R100)</f>
        <v>#REF!</v>
      </c>
      <c r="AL100" s="13" t="str">
        <f t="shared" si="29"/>
        <v>Nungarin</v>
      </c>
      <c r="AM100" s="72" t="e">
        <f>COUNTIFS(#REF!,D100)</f>
        <v>#REF!</v>
      </c>
      <c r="AN100" s="73" t="str">
        <f t="shared" si="25"/>
        <v>Wheatbelt</v>
      </c>
      <c r="AQ100" s="334"/>
      <c r="AS100" s="244">
        <v>98</v>
      </c>
      <c r="AT100" s="244">
        <v>-31.25</v>
      </c>
      <c r="AU100" s="244">
        <v>113.5</v>
      </c>
      <c r="AV100" s="244" t="s">
        <v>4946</v>
      </c>
      <c r="AW100" s="22">
        <v>1130</v>
      </c>
      <c r="AX100" s="343">
        <v>168.34899186047804</v>
      </c>
    </row>
    <row r="101" spans="1:50" ht="12" customHeight="1" x14ac:dyDescent="0.25">
      <c r="A101" s="1">
        <f t="shared" si="22"/>
        <v>0</v>
      </c>
      <c r="B101" s="30">
        <v>861</v>
      </c>
      <c r="C101" s="40" t="s">
        <v>3802</v>
      </c>
      <c r="D101" s="42">
        <v>861</v>
      </c>
      <c r="E101" s="31" t="e">
        <f>VLOOKUP($I101,#REF!,2,FALSE)</f>
        <v>#REF!</v>
      </c>
      <c r="F101" s="31" t="e">
        <f>VLOOKUP($E101,'#Location List#'!$Q$3:$T$1122,3,FALSE)</f>
        <v>#REF!</v>
      </c>
      <c r="G101" s="31" t="e">
        <f>VLOOKUP($E101,'#Location List#'!$Q$3:$T$1122,4,FALSE)</f>
        <v>#REF!</v>
      </c>
      <c r="H101" s="105">
        <v>6930</v>
      </c>
      <c r="I101" s="33" t="s">
        <v>3803</v>
      </c>
      <c r="J101" s="33" t="s">
        <v>1194</v>
      </c>
      <c r="K101" s="51">
        <f t="shared" si="28"/>
        <v>2</v>
      </c>
      <c r="L101" s="83" t="s">
        <v>3509</v>
      </c>
      <c r="M101" s="51">
        <f t="shared" si="26"/>
        <v>74</v>
      </c>
      <c r="N101" s="33" t="str">
        <f t="shared" si="23"/>
        <v>WANNEROO</v>
      </c>
      <c r="O101" s="482" t="str">
        <f t="shared" si="27"/>
        <v xml:space="preserve"> </v>
      </c>
      <c r="P101" s="466">
        <f t="shared" si="17"/>
        <v>562</v>
      </c>
      <c r="Q101" s="225" t="s">
        <v>3804</v>
      </c>
      <c r="R101" s="230">
        <v>562</v>
      </c>
      <c r="S101" s="249">
        <v>-33.354520000000001</v>
      </c>
      <c r="T101" s="249">
        <v>116.62573</v>
      </c>
      <c r="U101" s="33" t="str">
        <f t="shared" si="19"/>
        <v>Boolading</v>
      </c>
      <c r="V101" s="33" t="str">
        <f t="shared" si="16"/>
        <v>West Arthur</v>
      </c>
      <c r="W101" s="33">
        <v>841</v>
      </c>
      <c r="X101" s="1" t="s">
        <v>685</v>
      </c>
      <c r="Z101"/>
      <c r="AE101" s="10" t="s">
        <v>1535</v>
      </c>
      <c r="AF101" s="6" t="s">
        <v>706</v>
      </c>
      <c r="AG101" s="176">
        <f>IFERROR(VLOOKUP(AF101,'#Location List#'!$Q$3:$R$1118,2,FALSE), "None")</f>
        <v>400</v>
      </c>
      <c r="AH101" s="269" t="s">
        <v>826</v>
      </c>
      <c r="AI101" s="474">
        <f t="shared" si="20"/>
        <v>1</v>
      </c>
      <c r="AJ101" s="71" t="str">
        <f t="shared" si="24"/>
        <v>Boolading</v>
      </c>
      <c r="AK101" s="73" t="e">
        <f>COUNTIFS(#REF!,R101)</f>
        <v>#REF!</v>
      </c>
      <c r="AL101" s="13" t="str">
        <f t="shared" si="29"/>
        <v>Peppermint Grove</v>
      </c>
      <c r="AM101" s="72" t="e">
        <f>COUNTIFS(#REF!,D101)</f>
        <v>#REF!</v>
      </c>
      <c r="AN101" s="73" t="str">
        <f t="shared" si="25"/>
        <v>Perth</v>
      </c>
      <c r="AQ101" s="334"/>
      <c r="AS101" s="244">
        <v>99</v>
      </c>
      <c r="AT101" s="244">
        <v>-31</v>
      </c>
      <c r="AU101" s="244">
        <v>113.5</v>
      </c>
      <c r="AV101" s="244" t="s">
        <v>4947</v>
      </c>
      <c r="AW101" s="22">
        <v>616</v>
      </c>
      <c r="AX101" s="343">
        <v>160.34837016286031</v>
      </c>
    </row>
    <row r="102" spans="1:50" ht="12" customHeight="1" x14ac:dyDescent="0.25">
      <c r="A102" s="1">
        <f t="shared" si="22"/>
        <v>0</v>
      </c>
      <c r="B102" s="30">
        <v>789</v>
      </c>
      <c r="C102" s="40" t="s">
        <v>226</v>
      </c>
      <c r="D102" s="42">
        <v>789</v>
      </c>
      <c r="E102" s="31" t="e">
        <f>VLOOKUP($I102,#REF!,2,FALSE)</f>
        <v>#REF!</v>
      </c>
      <c r="F102" s="31" t="e">
        <f>VLOOKUP($E102,'#Location List#'!$Q$3:$T$1122,3,FALSE)</f>
        <v>#REF!</v>
      </c>
      <c r="G102" s="31" t="e">
        <f>VLOOKUP($E102,'#Location List#'!$Q$3:$T$1122,4,FALSE)</f>
        <v>#REF!</v>
      </c>
      <c r="H102" s="105">
        <v>7000</v>
      </c>
      <c r="I102" s="31" t="s">
        <v>3805</v>
      </c>
      <c r="J102" s="33" t="s">
        <v>3530</v>
      </c>
      <c r="K102" s="51">
        <f t="shared" si="28"/>
        <v>7</v>
      </c>
      <c r="L102" s="83" t="s">
        <v>3590</v>
      </c>
      <c r="M102" s="51">
        <f t="shared" si="26"/>
        <v>69</v>
      </c>
      <c r="N102" s="33" t="str">
        <f t="shared" si="23"/>
        <v>GERALDTON</v>
      </c>
      <c r="O102" s="482" t="str">
        <f t="shared" si="27"/>
        <v xml:space="preserve"> </v>
      </c>
      <c r="P102" s="466">
        <f t="shared" si="17"/>
        <v>563</v>
      </c>
      <c r="Q102" s="225" t="s">
        <v>3806</v>
      </c>
      <c r="R102" s="230">
        <v>563</v>
      </c>
      <c r="S102" s="251">
        <v>-31.436603999999999</v>
      </c>
      <c r="T102" s="248">
        <v>118.378412</v>
      </c>
      <c r="U102" s="33" t="str">
        <f t="shared" si="19"/>
        <v>Booraan</v>
      </c>
      <c r="V102" s="33" t="str">
        <f t="shared" si="16"/>
        <v>Merredin</v>
      </c>
      <c r="W102" s="33">
        <v>826</v>
      </c>
      <c r="X102" s="1" t="s">
        <v>685</v>
      </c>
      <c r="Z102"/>
      <c r="AE102" s="10" t="s">
        <v>1535</v>
      </c>
      <c r="AF102" s="6" t="s">
        <v>706</v>
      </c>
      <c r="AG102" s="176">
        <f>IFERROR(VLOOKUP(AF102,'#Location List#'!$Q$3:$R$1118,2,FALSE), "None")</f>
        <v>400</v>
      </c>
      <c r="AH102" s="269" t="s">
        <v>706</v>
      </c>
      <c r="AI102" s="474">
        <f t="shared" si="20"/>
        <v>1</v>
      </c>
      <c r="AJ102" s="71" t="str">
        <f t="shared" si="24"/>
        <v>Booraan</v>
      </c>
      <c r="AK102" s="73" t="e">
        <f>COUNTIFS(#REF!,R102)</f>
        <v>#REF!</v>
      </c>
      <c r="AL102" s="13" t="str">
        <f t="shared" si="29"/>
        <v>Perenjori</v>
      </c>
      <c r="AM102" s="72" t="e">
        <f>COUNTIFS(#REF!,D102)</f>
        <v>#REF!</v>
      </c>
      <c r="AN102" s="73" t="str">
        <f t="shared" si="25"/>
        <v>Mid West</v>
      </c>
      <c r="AQ102" s="334"/>
      <c r="AS102" s="244">
        <v>100</v>
      </c>
      <c r="AT102" s="244">
        <v>-30.75</v>
      </c>
      <c r="AU102" s="244">
        <v>113.5</v>
      </c>
      <c r="AV102" s="244" t="s">
        <v>4948</v>
      </c>
      <c r="AW102" s="22">
        <v>616</v>
      </c>
      <c r="AX102" s="343">
        <v>153.11190923638512</v>
      </c>
    </row>
    <row r="103" spans="1:50" ht="12" customHeight="1" x14ac:dyDescent="0.25">
      <c r="A103" s="1">
        <f t="shared" si="22"/>
        <v>0</v>
      </c>
      <c r="B103" s="30">
        <v>748</v>
      </c>
      <c r="C103" s="40" t="s">
        <v>1194</v>
      </c>
      <c r="D103" s="42">
        <v>748</v>
      </c>
      <c r="E103" s="31" t="e">
        <f>VLOOKUP($I103,#REF!,2,FALSE)</f>
        <v>#REF!</v>
      </c>
      <c r="F103" s="31" t="e">
        <f>VLOOKUP($E103,'#Location List#'!$Q$3:$T$1122,3,FALSE)</f>
        <v>#REF!</v>
      </c>
      <c r="G103" s="31" t="e">
        <f>VLOOKUP($E103,'#Location List#'!$Q$3:$T$1122,4,FALSE)</f>
        <v>#REF!</v>
      </c>
      <c r="H103" s="105">
        <v>7080</v>
      </c>
      <c r="I103" s="33" t="s">
        <v>3807</v>
      </c>
      <c r="J103" s="33" t="s">
        <v>1194</v>
      </c>
      <c r="K103" s="51">
        <f t="shared" si="28"/>
        <v>2</v>
      </c>
      <c r="L103" s="83" t="s">
        <v>3509</v>
      </c>
      <c r="M103" s="51">
        <f t="shared" si="26"/>
        <v>74</v>
      </c>
      <c r="N103" s="33" t="str">
        <f t="shared" si="23"/>
        <v>WANNEROO</v>
      </c>
      <c r="O103" s="482" t="str">
        <f t="shared" si="27"/>
        <v xml:space="preserve"> </v>
      </c>
      <c r="P103" s="466">
        <f t="shared" si="17"/>
        <v>40</v>
      </c>
      <c r="Q103" s="226" t="s">
        <v>1223</v>
      </c>
      <c r="R103" s="231">
        <v>40</v>
      </c>
      <c r="S103" s="251">
        <v>-31.206320000000002</v>
      </c>
      <c r="T103" s="248">
        <v>120.31059</v>
      </c>
      <c r="U103" s="33" t="str">
        <f t="shared" si="19"/>
        <v>Boorabbin</v>
      </c>
      <c r="V103" s="33" t="str">
        <f t="shared" si="16"/>
        <v>Coolgardie</v>
      </c>
      <c r="W103" s="33">
        <v>798</v>
      </c>
      <c r="X103" s="1" t="s">
        <v>685</v>
      </c>
      <c r="Z103"/>
      <c r="AE103" s="10" t="s">
        <v>362</v>
      </c>
      <c r="AF103" s="6" t="s">
        <v>362</v>
      </c>
      <c r="AG103" s="176">
        <f>IFERROR(VLOOKUP(AF103,'#Location List#'!$Q$3:$R$1118,2,FALSE), "None")</f>
        <v>27</v>
      </c>
      <c r="AH103" s="269" t="s">
        <v>362</v>
      </c>
      <c r="AI103" s="474">
        <f t="shared" si="20"/>
        <v>1</v>
      </c>
      <c r="AJ103" s="71" t="str">
        <f t="shared" si="24"/>
        <v>Boorabbin</v>
      </c>
      <c r="AK103" s="73" t="e">
        <f>COUNTIFS(#REF!,R103)</f>
        <v>#REF!</v>
      </c>
      <c r="AL103" s="13" t="str">
        <f t="shared" si="29"/>
        <v>Perth</v>
      </c>
      <c r="AM103" s="72" t="e">
        <f>COUNTIFS(#REF!,D103)</f>
        <v>#REF!</v>
      </c>
      <c r="AN103" s="73" t="str">
        <f t="shared" si="25"/>
        <v>Perth</v>
      </c>
      <c r="AQ103" s="334"/>
      <c r="AS103" s="244">
        <v>101</v>
      </c>
      <c r="AT103" s="244">
        <v>-30.5</v>
      </c>
      <c r="AU103" s="244">
        <v>113.5</v>
      </c>
      <c r="AV103" s="244" t="s">
        <v>4949</v>
      </c>
      <c r="AW103" s="22">
        <v>797</v>
      </c>
      <c r="AX103" s="343">
        <v>149.66454665375477</v>
      </c>
    </row>
    <row r="104" spans="1:50" ht="12" customHeight="1" x14ac:dyDescent="0.25">
      <c r="A104" s="1">
        <f t="shared" si="22"/>
        <v>0</v>
      </c>
      <c r="B104" s="30">
        <v>762</v>
      </c>
      <c r="C104" s="41" t="s">
        <v>1198</v>
      </c>
      <c r="D104" s="42">
        <v>762</v>
      </c>
      <c r="E104" s="31" t="e">
        <f>VLOOKUP($I104,#REF!,2,FALSE)</f>
        <v>#REF!</v>
      </c>
      <c r="F104" s="31" t="e">
        <f>VLOOKUP($E104,'#Location List#'!$Q$3:$T$1122,3,FALSE)</f>
        <v>#REF!</v>
      </c>
      <c r="G104" s="31" t="e">
        <f>VLOOKUP($E104,'#Location List#'!$Q$3:$T$1122,4,FALSE)</f>
        <v>#REF!</v>
      </c>
      <c r="H104" s="105">
        <v>7140</v>
      </c>
      <c r="I104" s="41" t="s">
        <v>3808</v>
      </c>
      <c r="J104" s="33" t="s">
        <v>3520</v>
      </c>
      <c r="K104" s="51">
        <f t="shared" si="28"/>
        <v>4</v>
      </c>
      <c r="L104" s="83" t="s">
        <v>3548</v>
      </c>
      <c r="M104" s="51" t="str">
        <f t="shared" si="26"/>
        <v>None</v>
      </c>
      <c r="N104" s="33" t="str">
        <f t="shared" si="23"/>
        <v>NARROGIN</v>
      </c>
      <c r="O104" s="482" t="str">
        <f t="shared" si="27"/>
        <v xml:space="preserve"> </v>
      </c>
      <c r="P104" s="466">
        <f t="shared" si="17"/>
        <v>428</v>
      </c>
      <c r="Q104" s="226" t="s">
        <v>7589</v>
      </c>
      <c r="R104" s="230">
        <v>428</v>
      </c>
      <c r="S104" s="172">
        <v>-32.036430088282401</v>
      </c>
      <c r="T104" s="172">
        <v>115.837851840168</v>
      </c>
      <c r="U104" s="33" t="str">
        <f t="shared" si="19"/>
        <v>Booragoon</v>
      </c>
      <c r="V104" s="31" t="s">
        <v>3745</v>
      </c>
      <c r="W104" s="32">
        <v>802</v>
      </c>
      <c r="X104" s="1" t="s">
        <v>685</v>
      </c>
      <c r="Z104"/>
      <c r="AE104" s="10" t="s">
        <v>362</v>
      </c>
      <c r="AF104" s="6" t="s">
        <v>3810</v>
      </c>
      <c r="AG104" s="176">
        <f>IFERROR(VLOOKUP(AF104,'#Location List#'!$Q$3:$R$1118,2,FALSE), "None")</f>
        <v>91</v>
      </c>
      <c r="AH104" s="269" t="s">
        <v>958</v>
      </c>
      <c r="AI104" s="474">
        <f t="shared" si="20"/>
        <v>1</v>
      </c>
      <c r="AJ104" s="71" t="str">
        <f t="shared" si="24"/>
        <v>Booragoon</v>
      </c>
      <c r="AK104" s="73" t="e">
        <f>COUNTIFS(#REF!,R104)</f>
        <v>#REF!</v>
      </c>
      <c r="AL104" s="13" t="str">
        <f t="shared" si="29"/>
        <v>Pingelly</v>
      </c>
      <c r="AM104" s="72" t="e">
        <f>COUNTIFS(#REF!,D104)</f>
        <v>#REF!</v>
      </c>
      <c r="AN104" s="73" t="str">
        <f t="shared" si="25"/>
        <v>Wheatbelt</v>
      </c>
      <c r="AQ104" s="334"/>
      <c r="AS104" s="244">
        <v>102</v>
      </c>
      <c r="AT104" s="244">
        <v>-30.25</v>
      </c>
      <c r="AU104" s="244">
        <v>113.5</v>
      </c>
      <c r="AV104" s="244" t="s">
        <v>4950</v>
      </c>
      <c r="AW104" s="22">
        <v>157</v>
      </c>
      <c r="AX104" s="343">
        <v>143.44688361731068</v>
      </c>
    </row>
    <row r="105" spans="1:50" ht="12" customHeight="1" x14ac:dyDescent="0.25">
      <c r="A105" s="1">
        <f t="shared" si="22"/>
        <v>0</v>
      </c>
      <c r="B105" s="30">
        <v>745</v>
      </c>
      <c r="C105" s="40" t="s">
        <v>3811</v>
      </c>
      <c r="D105" s="42">
        <v>745</v>
      </c>
      <c r="E105" s="31" t="e">
        <f>VLOOKUP($I105,#REF!,2,FALSE)</f>
        <v>#REF!</v>
      </c>
      <c r="F105" s="31" t="e">
        <f>VLOOKUP($E105,'#Location List#'!$Q$3:$T$1122,3,FALSE)</f>
        <v>#REF!</v>
      </c>
      <c r="G105" s="31" t="e">
        <f>VLOOKUP($E105,'#Location List#'!$Q$3:$T$1122,4,FALSE)</f>
        <v>#REF!</v>
      </c>
      <c r="H105" s="105">
        <v>7210</v>
      </c>
      <c r="I105" s="33" t="s">
        <v>3812</v>
      </c>
      <c r="J105" s="33" t="s">
        <v>3505</v>
      </c>
      <c r="K105" s="51">
        <f t="shared" si="28"/>
        <v>1</v>
      </c>
      <c r="L105" s="83" t="s">
        <v>3506</v>
      </c>
      <c r="M105" s="51">
        <f t="shared" si="26"/>
        <v>16</v>
      </c>
      <c r="N105" s="33" t="str">
        <f t="shared" si="23"/>
        <v>ALBANY</v>
      </c>
      <c r="O105" s="482" t="str">
        <f t="shared" si="27"/>
        <v xml:space="preserve"> </v>
      </c>
      <c r="P105" s="466">
        <f t="shared" si="17"/>
        <v>564</v>
      </c>
      <c r="Q105" s="225" t="s">
        <v>3809</v>
      </c>
      <c r="R105" s="230">
        <v>564</v>
      </c>
      <c r="S105" s="251">
        <v>-30.8086699999999</v>
      </c>
      <c r="T105" s="249">
        <v>121.63866</v>
      </c>
      <c r="U105" s="33" t="str">
        <f t="shared" si="19"/>
        <v>Boorara</v>
      </c>
      <c r="V105" s="33" t="str">
        <f t="shared" ref="V105:V136" si="30">VLOOKUP(W105,$B$3:$C$150,2,FALSE)</f>
        <v>Kalgoorlie-Boulder</v>
      </c>
      <c r="W105" s="33">
        <v>845</v>
      </c>
      <c r="X105" s="1" t="s">
        <v>685</v>
      </c>
      <c r="Z105"/>
      <c r="AE105" s="10" t="s">
        <v>1250</v>
      </c>
      <c r="AF105" s="6" t="s">
        <v>1250</v>
      </c>
      <c r="AG105" s="176">
        <f>IFERROR(VLOOKUP(AF105,'#Location List#'!$Q$3:$R$1118,2,FALSE), "None")</f>
        <v>31</v>
      </c>
      <c r="AH105" s="269" t="s">
        <v>1250</v>
      </c>
      <c r="AI105" s="474">
        <f t="shared" si="20"/>
        <v>1</v>
      </c>
      <c r="AJ105" s="71" t="str">
        <f t="shared" si="24"/>
        <v>Boorara</v>
      </c>
      <c r="AK105" s="73" t="e">
        <f>COUNTIFS(#REF!,R105)</f>
        <v>#REF!</v>
      </c>
      <c r="AL105" s="13" t="str">
        <f t="shared" si="29"/>
        <v>Plantagenet</v>
      </c>
      <c r="AM105" s="72" t="e">
        <f>COUNTIFS(#REF!,D105)</f>
        <v>#REF!</v>
      </c>
      <c r="AN105" s="73" t="str">
        <f t="shared" si="25"/>
        <v>Great Southern</v>
      </c>
      <c r="AQ105" s="334"/>
      <c r="AS105" s="244">
        <v>103</v>
      </c>
      <c r="AT105" s="244">
        <v>-30</v>
      </c>
      <c r="AU105" s="244">
        <v>113.5</v>
      </c>
      <c r="AV105" s="244" t="s">
        <v>4951</v>
      </c>
      <c r="AW105" s="22">
        <v>157</v>
      </c>
      <c r="AX105" s="343">
        <v>142.24078163508759</v>
      </c>
    </row>
    <row r="106" spans="1:50" ht="12" customHeight="1" x14ac:dyDescent="0.25">
      <c r="A106" s="1">
        <f t="shared" si="22"/>
        <v>0</v>
      </c>
      <c r="B106" s="30">
        <v>832</v>
      </c>
      <c r="C106" s="41" t="s">
        <v>3814</v>
      </c>
      <c r="D106" s="42">
        <v>832</v>
      </c>
      <c r="E106" s="31" t="e">
        <f>VLOOKUP($I106,#REF!,2,FALSE)</f>
        <v>#REF!</v>
      </c>
      <c r="F106" s="31" t="e">
        <f>VLOOKUP($E106,'#Location List#'!$Q$3:$T$1122,3,FALSE)</f>
        <v>#REF!</v>
      </c>
      <c r="G106" s="31" t="e">
        <f>VLOOKUP($E106,'#Location List#'!$Q$3:$T$1122,4,FALSE)</f>
        <v>#REF!</v>
      </c>
      <c r="H106" s="105">
        <v>7280</v>
      </c>
      <c r="I106" s="33" t="s">
        <v>3815</v>
      </c>
      <c r="J106" s="33" t="s">
        <v>3513</v>
      </c>
      <c r="K106" s="51">
        <f t="shared" si="28"/>
        <v>11</v>
      </c>
      <c r="L106" s="83" t="s">
        <v>3514</v>
      </c>
      <c r="M106" s="51">
        <f t="shared" si="26"/>
        <v>23</v>
      </c>
      <c r="N106" s="33" t="str">
        <f t="shared" si="23"/>
        <v>KARRATHA</v>
      </c>
      <c r="O106" s="482" t="str">
        <f t="shared" si="27"/>
        <v xml:space="preserve"> </v>
      </c>
      <c r="P106" s="466">
        <f t="shared" si="17"/>
        <v>565</v>
      </c>
      <c r="Q106" s="225" t="s">
        <v>3813</v>
      </c>
      <c r="R106" s="230">
        <v>565</v>
      </c>
      <c r="S106" s="251">
        <v>-33.216589999999997</v>
      </c>
      <c r="T106" s="248">
        <v>116.714681</v>
      </c>
      <c r="U106" s="33" t="str">
        <f t="shared" si="19"/>
        <v>Boraning</v>
      </c>
      <c r="V106" s="33" t="str">
        <f t="shared" si="30"/>
        <v>Williams</v>
      </c>
      <c r="W106" s="33">
        <v>780</v>
      </c>
      <c r="X106" s="1" t="s">
        <v>685</v>
      </c>
      <c r="Z106"/>
      <c r="AE106" s="10" t="s">
        <v>1250</v>
      </c>
      <c r="AF106" s="6" t="s">
        <v>1250</v>
      </c>
      <c r="AG106" s="176">
        <f>IFERROR(VLOOKUP(AF106,'#Location List#'!$Q$3:$R$1118,2,FALSE), "None")</f>
        <v>31</v>
      </c>
      <c r="AH106" s="269" t="s">
        <v>491</v>
      </c>
      <c r="AI106" s="474">
        <f t="shared" si="20"/>
        <v>1</v>
      </c>
      <c r="AJ106" s="71" t="str">
        <f t="shared" si="24"/>
        <v>Boraning</v>
      </c>
      <c r="AK106" s="73" t="e">
        <f>COUNTIFS(#REF!,R106)</f>
        <v>#REF!</v>
      </c>
      <c r="AL106" s="13" t="str">
        <f t="shared" si="29"/>
        <v>Port Hedland</v>
      </c>
      <c r="AM106" s="72" t="e">
        <f>COUNTIFS(#REF!,D106)</f>
        <v>#REF!</v>
      </c>
      <c r="AN106" s="73" t="str">
        <f t="shared" si="25"/>
        <v>Pilbara</v>
      </c>
      <c r="AQ106" s="334"/>
      <c r="AS106" s="244">
        <v>104</v>
      </c>
      <c r="AT106" s="244">
        <v>-29.75</v>
      </c>
      <c r="AU106" s="244">
        <v>113.5</v>
      </c>
      <c r="AV106" s="244" t="s">
        <v>4952</v>
      </c>
      <c r="AW106" s="22">
        <v>778</v>
      </c>
      <c r="AX106" s="343">
        <v>118.15196037346935</v>
      </c>
    </row>
    <row r="107" spans="1:50" ht="12" customHeight="1" x14ac:dyDescent="0.25">
      <c r="A107" s="1">
        <f t="shared" si="22"/>
        <v>0</v>
      </c>
      <c r="B107" s="30">
        <v>808</v>
      </c>
      <c r="C107" s="40" t="s">
        <v>3816</v>
      </c>
      <c r="D107" s="42">
        <v>808</v>
      </c>
      <c r="E107" s="31" t="e">
        <f>VLOOKUP($I107,#REF!,2,FALSE)</f>
        <v>#REF!</v>
      </c>
      <c r="F107" s="31" t="e">
        <f>VLOOKUP($E107,'#Location List#'!$Q$3:$T$1122,3,FALSE)</f>
        <v>#REF!</v>
      </c>
      <c r="G107" s="31" t="e">
        <f>VLOOKUP($E107,'#Location List#'!$Q$3:$T$1122,4,FALSE)</f>
        <v>#REF!</v>
      </c>
      <c r="H107" s="105">
        <v>7350</v>
      </c>
      <c r="I107" s="41" t="s">
        <v>3817</v>
      </c>
      <c r="J107" s="33" t="s">
        <v>3520</v>
      </c>
      <c r="K107" s="51">
        <f t="shared" si="28"/>
        <v>4</v>
      </c>
      <c r="L107" s="83" t="s">
        <v>3532</v>
      </c>
      <c r="M107" s="51">
        <f t="shared" si="26"/>
        <v>95</v>
      </c>
      <c r="N107" s="33" t="str">
        <f t="shared" si="23"/>
        <v>MERREDIN</v>
      </c>
      <c r="O107" s="482" t="str">
        <f t="shared" si="27"/>
        <v xml:space="preserve"> </v>
      </c>
      <c r="P107" s="466">
        <f t="shared" si="17"/>
        <v>41</v>
      </c>
      <c r="Q107" s="226" t="s">
        <v>1437</v>
      </c>
      <c r="R107" s="231">
        <v>41</v>
      </c>
      <c r="S107" s="251">
        <v>-34.082348000000003</v>
      </c>
      <c r="T107" s="248">
        <v>115.033433</v>
      </c>
      <c r="U107" s="33" t="str">
        <f t="shared" si="19"/>
        <v>Boranup</v>
      </c>
      <c r="V107" s="33" t="str">
        <f t="shared" si="30"/>
        <v>Augusta-Margaret River</v>
      </c>
      <c r="W107" s="33">
        <v>731</v>
      </c>
      <c r="X107" s="1" t="s">
        <v>685</v>
      </c>
      <c r="Z107"/>
      <c r="AE107" s="10" t="s">
        <v>1250</v>
      </c>
      <c r="AF107" s="6" t="s">
        <v>194</v>
      </c>
      <c r="AG107" s="176">
        <f>IFERROR(VLOOKUP(AF107,'#Location List#'!$Q$3:$R$1118,2,FALSE), "None")</f>
        <v>53</v>
      </c>
      <c r="AH107" s="269" t="s">
        <v>194</v>
      </c>
      <c r="AI107" s="474">
        <f t="shared" si="20"/>
        <v>1</v>
      </c>
      <c r="AJ107" s="71" t="str">
        <f t="shared" si="24"/>
        <v>Boranup</v>
      </c>
      <c r="AK107" s="73" t="e">
        <f>COUNTIFS(#REF!,R107)</f>
        <v>#REF!</v>
      </c>
      <c r="AL107" s="13" t="str">
        <f t="shared" si="29"/>
        <v>Quairading</v>
      </c>
      <c r="AM107" s="72" t="e">
        <f>COUNTIFS(#REF!,D107)</f>
        <v>#REF!</v>
      </c>
      <c r="AN107" s="73" t="str">
        <f t="shared" si="25"/>
        <v>Wheatbelt</v>
      </c>
      <c r="AQ107" s="334"/>
      <c r="AS107" s="244">
        <v>105</v>
      </c>
      <c r="AT107" s="244">
        <v>-29.5</v>
      </c>
      <c r="AU107" s="244">
        <v>113.5</v>
      </c>
      <c r="AV107" s="244" t="s">
        <v>4953</v>
      </c>
      <c r="AW107" s="22">
        <v>778</v>
      </c>
      <c r="AX107" s="343">
        <v>91.356483059648042</v>
      </c>
    </row>
    <row r="108" spans="1:50" ht="12" customHeight="1" x14ac:dyDescent="0.25">
      <c r="A108" s="1">
        <f t="shared" si="22"/>
        <v>0</v>
      </c>
      <c r="B108" s="30">
        <v>716</v>
      </c>
      <c r="C108" s="40" t="s">
        <v>249</v>
      </c>
      <c r="D108" s="42">
        <v>716</v>
      </c>
      <c r="E108" s="31" t="e">
        <f>VLOOKUP($I108,#REF!,2,FALSE)</f>
        <v>#REF!</v>
      </c>
      <c r="F108" s="31" t="e">
        <f>VLOOKUP($E108,'#Location List#'!$Q$3:$T$1122,3,FALSE)</f>
        <v>#REF!</v>
      </c>
      <c r="G108" s="31" t="e">
        <f>VLOOKUP($E108,'#Location List#'!$Q$3:$T$1122,4,FALSE)</f>
        <v>#REF!</v>
      </c>
      <c r="H108" s="105">
        <v>7420</v>
      </c>
      <c r="I108" s="41" t="s">
        <v>3818</v>
      </c>
      <c r="J108" s="33" t="s">
        <v>3542</v>
      </c>
      <c r="K108" s="51">
        <f t="shared" si="28"/>
        <v>10</v>
      </c>
      <c r="L108" s="83" t="s">
        <v>3506</v>
      </c>
      <c r="M108" s="51">
        <f t="shared" si="26"/>
        <v>16</v>
      </c>
      <c r="N108" s="33" t="str">
        <f t="shared" si="23"/>
        <v>ALBANY</v>
      </c>
      <c r="O108" s="482" t="str">
        <f t="shared" si="27"/>
        <v xml:space="preserve"> </v>
      </c>
      <c r="P108" s="466">
        <f t="shared" si="17"/>
        <v>42</v>
      </c>
      <c r="Q108" s="226" t="s">
        <v>129</v>
      </c>
      <c r="R108" s="231">
        <v>42</v>
      </c>
      <c r="S108" s="251">
        <v>-34.072830000000003</v>
      </c>
      <c r="T108" s="249">
        <v>118.260409999999</v>
      </c>
      <c r="U108" s="33" t="str">
        <f t="shared" si="19"/>
        <v>Borden</v>
      </c>
      <c r="V108" s="33" t="str">
        <f t="shared" si="30"/>
        <v>Gnowangerup</v>
      </c>
      <c r="W108" s="33">
        <v>744</v>
      </c>
      <c r="X108" s="1" t="s">
        <v>685</v>
      </c>
      <c r="Z108"/>
      <c r="AE108" s="10" t="s">
        <v>1250</v>
      </c>
      <c r="AF108" s="6" t="s">
        <v>189</v>
      </c>
      <c r="AG108" s="176">
        <f>IFERROR(VLOOKUP(AF108,'#Location List#'!$Q$3:$R$1118,2,FALSE), "None")</f>
        <v>106</v>
      </c>
      <c r="AH108" s="269" t="s">
        <v>189</v>
      </c>
      <c r="AI108" s="474">
        <f t="shared" si="20"/>
        <v>1</v>
      </c>
      <c r="AJ108" s="71" t="str">
        <f t="shared" si="24"/>
        <v>Borden</v>
      </c>
      <c r="AK108" s="73" t="e">
        <f>COUNTIFS(#REF!,R108)</f>
        <v>#REF!</v>
      </c>
      <c r="AL108" s="13" t="str">
        <f t="shared" si="29"/>
        <v>Ravensthorpe</v>
      </c>
      <c r="AM108" s="72" t="e">
        <f>COUNTIFS(#REF!,D108)</f>
        <v>#REF!</v>
      </c>
      <c r="AN108" s="73" t="str">
        <f t="shared" si="25"/>
        <v>Goldfields</v>
      </c>
      <c r="AQ108" s="334"/>
      <c r="AS108" s="244">
        <v>106</v>
      </c>
      <c r="AT108" s="244">
        <v>-29.25</v>
      </c>
      <c r="AU108" s="244">
        <v>113.5</v>
      </c>
      <c r="AV108" s="244" t="s">
        <v>4954</v>
      </c>
      <c r="AW108" s="22">
        <v>778</v>
      </c>
      <c r="AX108" s="343">
        <v>65.40266677532594</v>
      </c>
    </row>
    <row r="109" spans="1:50" ht="12" customHeight="1" x14ac:dyDescent="0.25">
      <c r="A109" s="1">
        <f t="shared" si="22"/>
        <v>0</v>
      </c>
      <c r="B109" s="30">
        <v>862</v>
      </c>
      <c r="C109" s="41" t="s">
        <v>3820</v>
      </c>
      <c r="D109" s="42">
        <v>862</v>
      </c>
      <c r="E109" s="31" t="e">
        <f>VLOOKUP($I109,#REF!,2,FALSE)</f>
        <v>#REF!</v>
      </c>
      <c r="F109" s="31" t="e">
        <f>VLOOKUP($E109,'#Location List#'!$Q$3:$T$1122,3,FALSE)</f>
        <v>#REF!</v>
      </c>
      <c r="G109" s="31" t="e">
        <f>VLOOKUP($E109,'#Location List#'!$Q$3:$T$1122,4,FALSE)</f>
        <v>#REF!</v>
      </c>
      <c r="H109" s="105">
        <v>7490</v>
      </c>
      <c r="I109" s="41" t="s">
        <v>3821</v>
      </c>
      <c r="J109" s="33" t="s">
        <v>1194</v>
      </c>
      <c r="K109" s="51">
        <f t="shared" si="28"/>
        <v>2</v>
      </c>
      <c r="L109" s="83" t="s">
        <v>3509</v>
      </c>
      <c r="M109" s="51">
        <f t="shared" si="26"/>
        <v>74</v>
      </c>
      <c r="N109" s="33" t="str">
        <f t="shared" si="23"/>
        <v>WANNEROO</v>
      </c>
      <c r="O109" s="482" t="str">
        <f t="shared" si="27"/>
        <v xml:space="preserve"> </v>
      </c>
      <c r="P109" s="466">
        <f t="shared" si="17"/>
        <v>566</v>
      </c>
      <c r="Q109" s="225" t="s">
        <v>3819</v>
      </c>
      <c r="R109" s="230">
        <v>566</v>
      </c>
      <c r="S109" s="251">
        <v>-35.058638000000002</v>
      </c>
      <c r="T109" s="249">
        <v>117.57093500000001</v>
      </c>
      <c r="U109" s="33" t="str">
        <f t="shared" si="19"/>
        <v>Bornholm</v>
      </c>
      <c r="V109" s="33" t="str">
        <f t="shared" si="30"/>
        <v>Albany</v>
      </c>
      <c r="W109" s="33">
        <v>751</v>
      </c>
      <c r="X109" s="1" t="s">
        <v>685</v>
      </c>
      <c r="Z109"/>
      <c r="AE109" s="10" t="s">
        <v>1250</v>
      </c>
      <c r="AF109" s="6" t="s">
        <v>189</v>
      </c>
      <c r="AG109" s="176">
        <f>IFERROR(VLOOKUP(AF109,'#Location List#'!$Q$3:$R$1118,2,FALSE), "None")</f>
        <v>106</v>
      </c>
      <c r="AH109" s="269" t="s">
        <v>577</v>
      </c>
      <c r="AI109" s="474">
        <f t="shared" si="20"/>
        <v>1</v>
      </c>
      <c r="AJ109" s="71" t="str">
        <f t="shared" si="24"/>
        <v>Bornholm</v>
      </c>
      <c r="AK109" s="73" t="e">
        <f>COUNTIFS(#REF!,R109)</f>
        <v>#REF!</v>
      </c>
      <c r="AL109" s="13" t="str">
        <f t="shared" si="29"/>
        <v>Rockingham</v>
      </c>
      <c r="AM109" s="72" t="e">
        <f>COUNTIFS(#REF!,D109)</f>
        <v>#REF!</v>
      </c>
      <c r="AN109" s="73" t="str">
        <f t="shared" si="25"/>
        <v>Perth</v>
      </c>
      <c r="AQ109" s="334"/>
      <c r="AS109" s="244">
        <v>107</v>
      </c>
      <c r="AT109" s="244">
        <v>-29</v>
      </c>
      <c r="AU109" s="244">
        <v>113.5</v>
      </c>
      <c r="AV109" s="244" t="s">
        <v>4955</v>
      </c>
      <c r="AW109" s="22">
        <v>778</v>
      </c>
      <c r="AX109" s="343">
        <v>41.885453482050494</v>
      </c>
    </row>
    <row r="110" spans="1:50" ht="12" customHeight="1" x14ac:dyDescent="0.25">
      <c r="A110" s="1">
        <f t="shared" si="22"/>
        <v>0</v>
      </c>
      <c r="B110" s="30">
        <v>863</v>
      </c>
      <c r="C110" s="40" t="s">
        <v>3823</v>
      </c>
      <c r="D110" s="42">
        <v>863</v>
      </c>
      <c r="E110" s="31" t="e">
        <f>VLOOKUP($I110,#REF!,2,FALSE)</f>
        <v>#REF!</v>
      </c>
      <c r="F110" s="31" t="e">
        <f>VLOOKUP($E110,'#Location List#'!$Q$3:$T$1122,3,FALSE)</f>
        <v>#REF!</v>
      </c>
      <c r="G110" s="31" t="e">
        <f>VLOOKUP($E110,'#Location List#'!$Q$3:$T$1122,4,FALSE)</f>
        <v>#REF!</v>
      </c>
      <c r="H110" s="105">
        <v>7560</v>
      </c>
      <c r="I110" s="31" t="s">
        <v>3824</v>
      </c>
      <c r="J110" s="33" t="s">
        <v>3513</v>
      </c>
      <c r="K110" s="51">
        <f t="shared" si="28"/>
        <v>11</v>
      </c>
      <c r="L110" s="83" t="s">
        <v>3514</v>
      </c>
      <c r="M110" s="51">
        <f t="shared" si="26"/>
        <v>23</v>
      </c>
      <c r="N110" s="33" t="str">
        <f t="shared" si="23"/>
        <v>KARRATHA</v>
      </c>
      <c r="O110" s="482" t="str">
        <f t="shared" si="27"/>
        <v xml:space="preserve"> </v>
      </c>
      <c r="P110" s="466">
        <f t="shared" si="17"/>
        <v>43</v>
      </c>
      <c r="Q110" s="226" t="s">
        <v>3822</v>
      </c>
      <c r="R110" s="231">
        <v>43</v>
      </c>
      <c r="S110" s="251">
        <v>-33.663139999999899</v>
      </c>
      <c r="T110" s="248">
        <v>117.06934</v>
      </c>
      <c r="U110" s="33" t="str">
        <f t="shared" si="19"/>
        <v>Boscabel</v>
      </c>
      <c r="V110" s="33" t="str">
        <f t="shared" si="30"/>
        <v>Kojonup</v>
      </c>
      <c r="W110" s="33">
        <v>726</v>
      </c>
      <c r="X110" s="1" t="s">
        <v>685</v>
      </c>
      <c r="Z110"/>
      <c r="AE110" s="10" t="s">
        <v>1250</v>
      </c>
      <c r="AF110" s="6" t="s">
        <v>189</v>
      </c>
      <c r="AG110" s="176">
        <f>IFERROR(VLOOKUP(AF110,'#Location List#'!$Q$3:$R$1118,2,FALSE), "None")</f>
        <v>106</v>
      </c>
      <c r="AH110" s="269" t="s">
        <v>517</v>
      </c>
      <c r="AI110" s="474">
        <f t="shared" si="20"/>
        <v>1</v>
      </c>
      <c r="AJ110" s="71" t="str">
        <f t="shared" si="24"/>
        <v>Boscabel</v>
      </c>
      <c r="AK110" s="73" t="e">
        <f>COUNTIFS(#REF!,R110)</f>
        <v>#REF!</v>
      </c>
      <c r="AL110" s="13" t="str">
        <f t="shared" si="29"/>
        <v>Roebourne</v>
      </c>
      <c r="AM110" s="72" t="e">
        <f>COUNTIFS(#REF!,D110)</f>
        <v>#REF!</v>
      </c>
      <c r="AN110" s="73" t="str">
        <f t="shared" si="25"/>
        <v>Pilbara</v>
      </c>
      <c r="AQ110" s="334"/>
      <c r="AS110" s="244">
        <v>108</v>
      </c>
      <c r="AT110" s="244">
        <v>-28.75</v>
      </c>
      <c r="AU110" s="244">
        <v>113.5</v>
      </c>
      <c r="AV110" s="244" t="s">
        <v>4956</v>
      </c>
      <c r="AW110" s="22">
        <v>778</v>
      </c>
      <c r="AX110" s="343">
        <v>27.868515810283963</v>
      </c>
    </row>
    <row r="111" spans="1:50" ht="12" customHeight="1" x14ac:dyDescent="0.25">
      <c r="A111" s="1">
        <f t="shared" si="22"/>
        <v>0</v>
      </c>
      <c r="B111" s="30">
        <v>833</v>
      </c>
      <c r="C111" s="40" t="s">
        <v>3825</v>
      </c>
      <c r="D111" s="42">
        <v>833</v>
      </c>
      <c r="E111" s="31" t="e">
        <f>VLOOKUP($I111,#REF!,2,FALSE)</f>
        <v>#REF!</v>
      </c>
      <c r="F111" s="31" t="e">
        <f>VLOOKUP($E111,'#Location List#'!$Q$3:$T$1122,3,FALSE)</f>
        <v>#REF!</v>
      </c>
      <c r="G111" s="31" t="e">
        <f>VLOOKUP($E111,'#Location List#'!$Q$3:$T$1122,4,FALSE)</f>
        <v>#REF!</v>
      </c>
      <c r="H111" s="105">
        <v>7630</v>
      </c>
      <c r="I111" s="31" t="s">
        <v>3826</v>
      </c>
      <c r="J111" s="33" t="s">
        <v>3530</v>
      </c>
      <c r="K111" s="51">
        <f t="shared" si="28"/>
        <v>7</v>
      </c>
      <c r="L111" s="83" t="s">
        <v>3576</v>
      </c>
      <c r="M111" s="51">
        <f t="shared" si="26"/>
        <v>14</v>
      </c>
      <c r="N111" s="33" t="str">
        <f t="shared" si="23"/>
        <v>KALGOORLIE</v>
      </c>
      <c r="O111" s="482" t="str">
        <f t="shared" si="27"/>
        <v xml:space="preserve"> </v>
      </c>
      <c r="P111" s="466">
        <f t="shared" si="17"/>
        <v>44</v>
      </c>
      <c r="Q111" s="226" t="s">
        <v>1116</v>
      </c>
      <c r="R111" s="231">
        <v>44</v>
      </c>
      <c r="S111" s="251">
        <v>-31.134193</v>
      </c>
      <c r="T111" s="249">
        <v>116.800414</v>
      </c>
      <c r="U111" s="33" t="str">
        <f t="shared" si="19"/>
        <v>Botherling</v>
      </c>
      <c r="V111" s="33" t="str">
        <f t="shared" si="30"/>
        <v>Goomalling</v>
      </c>
      <c r="W111" s="33">
        <v>779</v>
      </c>
      <c r="X111" s="1" t="s">
        <v>685</v>
      </c>
      <c r="Z111"/>
      <c r="AE111" s="10" t="s">
        <v>1250</v>
      </c>
      <c r="AF111" s="6" t="s">
        <v>669</v>
      </c>
      <c r="AG111" s="176">
        <f>IFERROR(VLOOKUP(AF111,'#Location List#'!$Q$3:$R$1118,2,FALSE), "None")</f>
        <v>264</v>
      </c>
      <c r="AH111" s="269" t="s">
        <v>669</v>
      </c>
      <c r="AI111" s="474">
        <f t="shared" si="20"/>
        <v>1</v>
      </c>
      <c r="AJ111" s="71" t="str">
        <f t="shared" si="24"/>
        <v>Botherling</v>
      </c>
      <c r="AK111" s="73" t="e">
        <f>COUNTIFS(#REF!,R111)</f>
        <v>#REF!</v>
      </c>
      <c r="AL111" s="13" t="str">
        <f t="shared" si="29"/>
        <v>Sandstone</v>
      </c>
      <c r="AM111" s="72" t="e">
        <f>COUNTIFS(#REF!,D111)</f>
        <v>#REF!</v>
      </c>
      <c r="AN111" s="73" t="str">
        <f t="shared" si="25"/>
        <v>Mid West</v>
      </c>
      <c r="AQ111" s="334"/>
      <c r="AS111" s="244">
        <v>109</v>
      </c>
      <c r="AT111" s="244">
        <v>-28.5</v>
      </c>
      <c r="AU111" s="244">
        <v>113.5</v>
      </c>
      <c r="AV111" s="244" t="s">
        <v>4957</v>
      </c>
      <c r="AW111" s="22">
        <v>778</v>
      </c>
      <c r="AX111" s="343">
        <v>36.664665573899107</v>
      </c>
    </row>
    <row r="112" spans="1:50" ht="12" customHeight="1" x14ac:dyDescent="0.25">
      <c r="A112" s="1">
        <f t="shared" si="22"/>
        <v>0</v>
      </c>
      <c r="B112" s="30">
        <v>792</v>
      </c>
      <c r="C112" s="40" t="s">
        <v>3828</v>
      </c>
      <c r="D112" s="42">
        <v>792</v>
      </c>
      <c r="E112" s="31" t="e">
        <f>VLOOKUP($I112,#REF!,2,FALSE)</f>
        <v>#REF!</v>
      </c>
      <c r="F112" s="31" t="e">
        <f>VLOOKUP($E112,'#Location List#'!$Q$3:$T$1122,3,FALSE)</f>
        <v>#REF!</v>
      </c>
      <c r="G112" s="31" t="e">
        <f>VLOOKUP($E112,'#Location List#'!$Q$3:$T$1122,4,FALSE)</f>
        <v>#REF!</v>
      </c>
      <c r="H112" s="105">
        <v>7700</v>
      </c>
      <c r="I112" s="31" t="s">
        <v>3829</v>
      </c>
      <c r="J112" s="33" t="s">
        <v>3523</v>
      </c>
      <c r="K112" s="51">
        <f t="shared" si="28"/>
        <v>5</v>
      </c>
      <c r="L112" s="83" t="s">
        <v>3509</v>
      </c>
      <c r="M112" s="51">
        <f t="shared" si="26"/>
        <v>74</v>
      </c>
      <c r="N112" s="33" t="str">
        <f t="shared" si="23"/>
        <v>WANNEROO</v>
      </c>
      <c r="O112" s="482" t="str">
        <f t="shared" si="27"/>
        <v xml:space="preserve"> </v>
      </c>
      <c r="P112" s="466">
        <f t="shared" si="17"/>
        <v>1205</v>
      </c>
      <c r="Q112" s="226" t="s">
        <v>3827</v>
      </c>
      <c r="R112" s="231">
        <v>1205</v>
      </c>
      <c r="S112" s="251">
        <v>-30.779219999999899</v>
      </c>
      <c r="T112" s="249">
        <v>121.4731</v>
      </c>
      <c r="U112" s="33" t="str">
        <f t="shared" si="19"/>
        <v>Boulder</v>
      </c>
      <c r="V112" s="33" t="str">
        <f t="shared" si="30"/>
        <v>Kalgoorlie-Boulder</v>
      </c>
      <c r="W112" s="33">
        <v>845</v>
      </c>
      <c r="X112" s="1" t="s">
        <v>685</v>
      </c>
      <c r="Z112"/>
      <c r="AE112" s="10" t="s">
        <v>1250</v>
      </c>
      <c r="AF112" s="6" t="s">
        <v>292</v>
      </c>
      <c r="AG112" s="176">
        <f>IFERROR(VLOOKUP(AF112,'#Location List#'!$Q$3:$R$1118,2,FALSE), "None")</f>
        <v>389</v>
      </c>
      <c r="AH112" s="269" t="s">
        <v>1251</v>
      </c>
      <c r="AI112" s="474">
        <f t="shared" si="20"/>
        <v>1</v>
      </c>
      <c r="AJ112" s="71" t="str">
        <f t="shared" si="24"/>
        <v>Boulder</v>
      </c>
      <c r="AK112" s="73" t="e">
        <f>COUNTIFS(#REF!,R112)</f>
        <v>#REF!</v>
      </c>
      <c r="AL112" s="13" t="str">
        <f t="shared" si="29"/>
        <v>Serpentine-Jarrahdale</v>
      </c>
      <c r="AM112" s="72" t="e">
        <f>COUNTIFS(#REF!,D112)</f>
        <v>#REF!</v>
      </c>
      <c r="AN112" s="73" t="str">
        <f t="shared" si="25"/>
        <v>Peel</v>
      </c>
      <c r="AQ112" s="334"/>
      <c r="AS112" s="244">
        <v>110</v>
      </c>
      <c r="AT112" s="244">
        <v>-28.25</v>
      </c>
      <c r="AU112" s="244">
        <v>113.5</v>
      </c>
      <c r="AV112" s="244" t="s">
        <v>4958</v>
      </c>
      <c r="AW112" s="22">
        <v>778</v>
      </c>
      <c r="AX112" s="343">
        <v>58.798994871249981</v>
      </c>
    </row>
    <row r="113" spans="1:50" ht="12" customHeight="1" x14ac:dyDescent="0.25">
      <c r="A113" s="1">
        <f t="shared" si="22"/>
        <v>0</v>
      </c>
      <c r="B113" s="30">
        <v>800</v>
      </c>
      <c r="C113" s="40" t="s">
        <v>3831</v>
      </c>
      <c r="D113" s="42">
        <v>800</v>
      </c>
      <c r="E113" s="31" t="e">
        <f>VLOOKUP($I113,#REF!,2,FALSE)</f>
        <v>#REF!</v>
      </c>
      <c r="F113" s="31" t="e">
        <f>VLOOKUP($E113,'#Location List#'!$Q$3:$T$1122,3,FALSE)</f>
        <v>#REF!</v>
      </c>
      <c r="G113" s="31" t="e">
        <f>VLOOKUP($E113,'#Location List#'!$Q$3:$T$1122,4,FALSE)</f>
        <v>#REF!</v>
      </c>
      <c r="H113" s="105">
        <v>7770</v>
      </c>
      <c r="I113" s="31" t="s">
        <v>3832</v>
      </c>
      <c r="J113" s="33" t="s">
        <v>3534</v>
      </c>
      <c r="K113" s="51">
        <f t="shared" si="28"/>
        <v>8</v>
      </c>
      <c r="L113" s="83" t="s">
        <v>3586</v>
      </c>
      <c r="M113" s="51">
        <f t="shared" si="26"/>
        <v>73</v>
      </c>
      <c r="N113" s="33" t="str">
        <f t="shared" si="23"/>
        <v>DENHAM</v>
      </c>
      <c r="O113" s="482" t="str">
        <f t="shared" si="27"/>
        <v xml:space="preserve"> </v>
      </c>
      <c r="P113" s="466">
        <f t="shared" si="17"/>
        <v>567</v>
      </c>
      <c r="Q113" s="225" t="s">
        <v>3830</v>
      </c>
      <c r="R113" s="230">
        <v>567</v>
      </c>
      <c r="S113" s="251">
        <v>-32.946604000000001</v>
      </c>
      <c r="T113" s="249">
        <v>117.318636</v>
      </c>
      <c r="U113" s="33" t="str">
        <f t="shared" si="19"/>
        <v>Boundain</v>
      </c>
      <c r="V113" s="33" t="str">
        <f t="shared" si="30"/>
        <v>Narrogin</v>
      </c>
      <c r="W113" s="33">
        <v>772</v>
      </c>
      <c r="X113" s="1" t="s">
        <v>685</v>
      </c>
      <c r="Z113"/>
      <c r="AE113" s="10" t="s">
        <v>1454</v>
      </c>
      <c r="AF113" s="6" t="s">
        <v>1454</v>
      </c>
      <c r="AG113" s="176">
        <f>IFERROR(VLOOKUP(AF113,'#Location List#'!$Q$3:$R$1118,2,FALSE), "None")</f>
        <v>35</v>
      </c>
      <c r="AH113" s="269" t="s">
        <v>1454</v>
      </c>
      <c r="AI113" s="474">
        <f t="shared" si="20"/>
        <v>1</v>
      </c>
      <c r="AJ113" s="71" t="str">
        <f t="shared" si="24"/>
        <v>Boundain</v>
      </c>
      <c r="AK113" s="73" t="e">
        <f>COUNTIFS(#REF!,R113)</f>
        <v>#REF!</v>
      </c>
      <c r="AL113" s="13" t="str">
        <f t="shared" si="29"/>
        <v>Shark Bay</v>
      </c>
      <c r="AM113" s="72" t="e">
        <f>COUNTIFS(#REF!,D113)</f>
        <v>#REF!</v>
      </c>
      <c r="AN113" s="73" t="str">
        <f t="shared" si="25"/>
        <v>Gascoyne</v>
      </c>
      <c r="AQ113" s="334"/>
      <c r="AS113" s="244">
        <v>111</v>
      </c>
      <c r="AT113" s="244">
        <v>-28</v>
      </c>
      <c r="AU113" s="244">
        <v>113.5</v>
      </c>
      <c r="AV113" s="244" t="s">
        <v>4959</v>
      </c>
      <c r="AW113" s="22">
        <v>191</v>
      </c>
      <c r="AX113" s="343">
        <v>72.776813552469761</v>
      </c>
    </row>
    <row r="114" spans="1:50" ht="12" customHeight="1" x14ac:dyDescent="0.25">
      <c r="A114" s="1">
        <f t="shared" si="22"/>
        <v>0</v>
      </c>
      <c r="B114" s="30">
        <v>864</v>
      </c>
      <c r="C114" s="40" t="s">
        <v>3833</v>
      </c>
      <c r="D114" s="42">
        <v>864</v>
      </c>
      <c r="E114" s="31" t="e">
        <f>VLOOKUP($I114,#REF!,2,FALSE)</f>
        <v>#REF!</v>
      </c>
      <c r="F114" s="31" t="e">
        <f>VLOOKUP($E114,'#Location List#'!$Q$3:$T$1122,3,FALSE)</f>
        <v>#REF!</v>
      </c>
      <c r="G114" s="31" t="e">
        <f>VLOOKUP($E114,'#Location List#'!$Q$3:$T$1122,4,FALSE)</f>
        <v>#REF!</v>
      </c>
      <c r="H114" s="105">
        <v>7840</v>
      </c>
      <c r="I114" s="31" t="s">
        <v>3834</v>
      </c>
      <c r="J114" s="33" t="s">
        <v>1194</v>
      </c>
      <c r="K114" s="51">
        <f t="shared" si="28"/>
        <v>2</v>
      </c>
      <c r="L114" s="83" t="s">
        <v>3509</v>
      </c>
      <c r="M114" s="51">
        <f t="shared" si="26"/>
        <v>74</v>
      </c>
      <c r="N114" s="33" t="str">
        <f t="shared" si="23"/>
        <v>WANNEROO</v>
      </c>
      <c r="O114" s="482" t="str">
        <f t="shared" si="27"/>
        <v xml:space="preserve"> </v>
      </c>
      <c r="P114" s="466">
        <f t="shared" si="17"/>
        <v>45</v>
      </c>
      <c r="Q114" s="226" t="s">
        <v>1239</v>
      </c>
      <c r="R114" s="231">
        <v>45</v>
      </c>
      <c r="S114" s="251">
        <v>-32.692644999999999</v>
      </c>
      <c r="T114" s="248">
        <v>115.653898</v>
      </c>
      <c r="U114" s="33" t="str">
        <f t="shared" si="19"/>
        <v>Bouvard</v>
      </c>
      <c r="V114" s="33" t="str">
        <f t="shared" si="30"/>
        <v>Mandurah</v>
      </c>
      <c r="W114" s="33">
        <v>795</v>
      </c>
      <c r="X114" s="1" t="s">
        <v>685</v>
      </c>
      <c r="Z114"/>
      <c r="AE114" s="10" t="s">
        <v>1454</v>
      </c>
      <c r="AF114" s="6" t="s">
        <v>3836</v>
      </c>
      <c r="AG114" s="176">
        <f>IFERROR(VLOOKUP(AF114,'#Location List#'!$Q$3:$R$1118,2,FALSE), "None")</f>
        <v>104</v>
      </c>
      <c r="AH114" s="269" t="s">
        <v>634</v>
      </c>
      <c r="AI114" s="474">
        <f t="shared" si="20"/>
        <v>1</v>
      </c>
      <c r="AJ114" s="71" t="str">
        <f t="shared" si="24"/>
        <v>Bouvard</v>
      </c>
      <c r="AK114" s="73" t="e">
        <f>COUNTIFS(#REF!,R114)</f>
        <v>#REF!</v>
      </c>
      <c r="AL114" s="13" t="str">
        <f t="shared" si="29"/>
        <v>South Perth</v>
      </c>
      <c r="AM114" s="72" t="e">
        <f>COUNTIFS(#REF!,D114)</f>
        <v>#REF!</v>
      </c>
      <c r="AN114" s="73" t="str">
        <f t="shared" si="25"/>
        <v>Perth</v>
      </c>
      <c r="AQ114" s="334"/>
      <c r="AS114" s="244">
        <v>112</v>
      </c>
      <c r="AT114" s="244">
        <v>-27.75</v>
      </c>
      <c r="AU114" s="244">
        <v>113.5</v>
      </c>
      <c r="AV114" s="244" t="s">
        <v>4960</v>
      </c>
      <c r="AW114" s="22">
        <v>191</v>
      </c>
      <c r="AX114" s="343">
        <v>65.899830747326376</v>
      </c>
    </row>
    <row r="115" spans="1:50" ht="12" customHeight="1" x14ac:dyDescent="0.25">
      <c r="A115" s="1">
        <f t="shared" si="22"/>
        <v>0</v>
      </c>
      <c r="B115" s="30">
        <v>761</v>
      </c>
      <c r="C115" s="41" t="s">
        <v>3837</v>
      </c>
      <c r="D115" s="42">
        <v>761</v>
      </c>
      <c r="E115" s="31" t="e">
        <f>VLOOKUP($I115,#REF!,2,FALSE)</f>
        <v>#REF!</v>
      </c>
      <c r="F115" s="31" t="e">
        <f>VLOOKUP($E115,'#Location List#'!$Q$3:$T$1122,3,FALSE)</f>
        <v>#REF!</v>
      </c>
      <c r="G115" s="31" t="e">
        <f>VLOOKUP($E115,'#Location List#'!$Q$3:$T$1122,4,FALSE)</f>
        <v>#REF!</v>
      </c>
      <c r="H115" s="105">
        <v>7910</v>
      </c>
      <c r="I115" s="33" t="s">
        <v>3838</v>
      </c>
      <c r="J115" s="33" t="s">
        <v>1194</v>
      </c>
      <c r="K115" s="51">
        <f t="shared" si="28"/>
        <v>2</v>
      </c>
      <c r="L115" s="83" t="s">
        <v>3509</v>
      </c>
      <c r="M115" s="51">
        <f t="shared" si="26"/>
        <v>74</v>
      </c>
      <c r="N115" s="33" t="str">
        <f t="shared" si="23"/>
        <v>WANNEROO</v>
      </c>
      <c r="O115" s="482" t="str">
        <f t="shared" si="27"/>
        <v xml:space="preserve"> </v>
      </c>
      <c r="P115" s="466">
        <f t="shared" si="17"/>
        <v>568</v>
      </c>
      <c r="Q115" s="225" t="s">
        <v>3835</v>
      </c>
      <c r="R115" s="230">
        <v>568</v>
      </c>
      <c r="S115" s="251">
        <v>-33.673127000000001</v>
      </c>
      <c r="T115" s="249">
        <v>115.331434</v>
      </c>
      <c r="U115" s="33" t="str">
        <f t="shared" si="19"/>
        <v>Bovell</v>
      </c>
      <c r="V115" s="33" t="str">
        <f t="shared" si="30"/>
        <v>Busselton</v>
      </c>
      <c r="W115" s="33">
        <v>715</v>
      </c>
      <c r="X115" s="1" t="s">
        <v>685</v>
      </c>
      <c r="Z115"/>
      <c r="AE115" s="10" t="s">
        <v>1454</v>
      </c>
      <c r="AF115" s="6" t="s">
        <v>1434</v>
      </c>
      <c r="AG115" s="176">
        <f>IFERROR(VLOOKUP(AF115,'#Location List#'!$Q$3:$R$1118,2,FALSE), "None")</f>
        <v>242</v>
      </c>
      <c r="AH115" s="269" t="s">
        <v>869</v>
      </c>
      <c r="AI115" s="474">
        <f t="shared" si="20"/>
        <v>1</v>
      </c>
      <c r="AJ115" s="71" t="str">
        <f t="shared" si="24"/>
        <v>Bovell</v>
      </c>
      <c r="AK115" s="73" t="e">
        <f>COUNTIFS(#REF!,R115)</f>
        <v>#REF!</v>
      </c>
      <c r="AL115" s="13" t="str">
        <f t="shared" si="29"/>
        <v>Stirling</v>
      </c>
      <c r="AM115" s="72" t="e">
        <f>COUNTIFS(#REF!,D115)</f>
        <v>#REF!</v>
      </c>
      <c r="AN115" s="73" t="str">
        <f t="shared" si="25"/>
        <v>Perth</v>
      </c>
      <c r="AQ115" s="334"/>
      <c r="AS115" s="244">
        <v>113</v>
      </c>
      <c r="AT115" s="244">
        <v>-27.5</v>
      </c>
      <c r="AU115" s="244">
        <v>113.5</v>
      </c>
      <c r="AV115" s="244" t="s">
        <v>4961</v>
      </c>
      <c r="AW115" s="22">
        <v>191</v>
      </c>
      <c r="AX115" s="343">
        <v>70.245612396769317</v>
      </c>
    </row>
    <row r="116" spans="1:50" ht="12" customHeight="1" x14ac:dyDescent="0.25">
      <c r="A116" s="1">
        <f t="shared" si="22"/>
        <v>0</v>
      </c>
      <c r="B116" s="30">
        <v>804</v>
      </c>
      <c r="C116" s="40" t="s">
        <v>3840</v>
      </c>
      <c r="D116" s="42">
        <v>804</v>
      </c>
      <c r="E116" s="31" t="e">
        <f>VLOOKUP($I116,#REF!,2,FALSE)</f>
        <v>#REF!</v>
      </c>
      <c r="F116" s="31" t="e">
        <f>VLOOKUP($E116,'#Location List#'!$Q$3:$T$1122,3,FALSE)</f>
        <v>#REF!</v>
      </c>
      <c r="G116" s="31" t="e">
        <f>VLOOKUP($E116,'#Location List#'!$Q$3:$T$1122,4,FALSE)</f>
        <v>#REF!</v>
      </c>
      <c r="H116" s="105">
        <v>7980</v>
      </c>
      <c r="I116" s="41" t="s">
        <v>3841</v>
      </c>
      <c r="J116" s="33" t="s">
        <v>1194</v>
      </c>
      <c r="K116" s="51">
        <f t="shared" si="28"/>
        <v>2</v>
      </c>
      <c r="L116" s="83" t="s">
        <v>3509</v>
      </c>
      <c r="M116" s="51">
        <f t="shared" si="26"/>
        <v>74</v>
      </c>
      <c r="N116" s="33" t="str">
        <f t="shared" si="23"/>
        <v>WANNEROO</v>
      </c>
      <c r="O116" s="482" t="str">
        <f t="shared" si="27"/>
        <v xml:space="preserve"> </v>
      </c>
      <c r="P116" s="466">
        <f t="shared" si="17"/>
        <v>569</v>
      </c>
      <c r="Q116" s="225" t="s">
        <v>3839</v>
      </c>
      <c r="R116" s="230">
        <v>569</v>
      </c>
      <c r="S116" s="251">
        <v>-34.96781</v>
      </c>
      <c r="T116" s="248">
        <v>116.95256000000001</v>
      </c>
      <c r="U116" s="33" t="str">
        <f t="shared" si="19"/>
        <v>Bow Bridge</v>
      </c>
      <c r="V116" s="33" t="str">
        <f t="shared" si="30"/>
        <v>Denmark</v>
      </c>
      <c r="W116" s="33">
        <v>752</v>
      </c>
      <c r="X116" s="1" t="s">
        <v>685</v>
      </c>
      <c r="Z116"/>
      <c r="AE116" s="10" t="s">
        <v>1454</v>
      </c>
      <c r="AF116" s="6" t="s">
        <v>1434</v>
      </c>
      <c r="AG116" s="176">
        <f>IFERROR(VLOOKUP(AF116,'#Location List#'!$Q$3:$R$1118,2,FALSE), "None")</f>
        <v>242</v>
      </c>
      <c r="AH116" s="269" t="s">
        <v>913</v>
      </c>
      <c r="AI116" s="474">
        <f t="shared" si="20"/>
        <v>1</v>
      </c>
      <c r="AJ116" s="71" t="str">
        <f t="shared" si="24"/>
        <v>Bow Bridge</v>
      </c>
      <c r="AK116" s="73" t="e">
        <f>COUNTIFS(#REF!,R116)</f>
        <v>#REF!</v>
      </c>
      <c r="AL116" s="13" t="str">
        <f t="shared" si="29"/>
        <v>Subiaco</v>
      </c>
      <c r="AM116" s="72" t="e">
        <f>COUNTIFS(#REF!,D116)</f>
        <v>#REF!</v>
      </c>
      <c r="AN116" s="73" t="str">
        <f t="shared" si="25"/>
        <v>Perth</v>
      </c>
      <c r="AQ116" s="334"/>
      <c r="AS116" s="244">
        <v>114</v>
      </c>
      <c r="AT116" s="244">
        <v>-27.25</v>
      </c>
      <c r="AU116" s="244">
        <v>113.5</v>
      </c>
      <c r="AV116" s="244" t="s">
        <v>4962</v>
      </c>
      <c r="AW116" s="22">
        <v>191</v>
      </c>
      <c r="AX116" s="343">
        <v>84.091852732164114</v>
      </c>
    </row>
    <row r="117" spans="1:50" ht="12" customHeight="1" x14ac:dyDescent="0.25">
      <c r="A117" s="1">
        <f t="shared" si="22"/>
        <v>0</v>
      </c>
      <c r="B117" s="30">
        <v>732</v>
      </c>
      <c r="C117" s="43" t="s">
        <v>3843</v>
      </c>
      <c r="D117" s="44">
        <v>732</v>
      </c>
      <c r="E117" s="31" t="e">
        <f>VLOOKUP($I117,#REF!,2,FALSE)</f>
        <v>#REF!</v>
      </c>
      <c r="F117" s="31" t="e">
        <f>VLOOKUP($E117,'#Location List#'!$Q$3:$T$1122,3,FALSE)</f>
        <v>#REF!</v>
      </c>
      <c r="G117" s="31" t="e">
        <f>VLOOKUP($E117,'#Location List#'!$Q$3:$T$1122,4,FALSE)</f>
        <v>#REF!</v>
      </c>
      <c r="H117" s="105">
        <v>8050</v>
      </c>
      <c r="I117" s="33" t="s">
        <v>3844</v>
      </c>
      <c r="J117" s="33" t="s">
        <v>1194</v>
      </c>
      <c r="K117" s="51">
        <f t="shared" si="28"/>
        <v>2</v>
      </c>
      <c r="L117" s="83" t="s">
        <v>3509</v>
      </c>
      <c r="M117" s="51">
        <f t="shared" si="26"/>
        <v>74</v>
      </c>
      <c r="N117" s="33" t="str">
        <f t="shared" si="23"/>
        <v>WANNEROO</v>
      </c>
      <c r="O117" s="482" t="str">
        <f t="shared" si="27"/>
        <v xml:space="preserve"> </v>
      </c>
      <c r="P117" s="466">
        <f t="shared" si="17"/>
        <v>570</v>
      </c>
      <c r="Q117" s="225" t="s">
        <v>3842</v>
      </c>
      <c r="R117" s="230">
        <v>570</v>
      </c>
      <c r="S117" s="251">
        <v>-33.41713</v>
      </c>
      <c r="T117" s="248">
        <v>116.48711</v>
      </c>
      <c r="U117" s="33" t="str">
        <f t="shared" si="19"/>
        <v>Bowelling</v>
      </c>
      <c r="V117" s="33" t="str">
        <f t="shared" si="30"/>
        <v>West Arthur</v>
      </c>
      <c r="W117" s="33">
        <v>841</v>
      </c>
      <c r="X117" s="1" t="s">
        <v>685</v>
      </c>
      <c r="Z117"/>
      <c r="AE117" s="10" t="s">
        <v>1454</v>
      </c>
      <c r="AF117" s="6" t="s">
        <v>1415</v>
      </c>
      <c r="AG117" s="176">
        <f>IFERROR(VLOOKUP(AF117,'#Location List#'!$Q$3:$R$1118,2,FALSE), "None")</f>
        <v>333</v>
      </c>
      <c r="AH117" s="269" t="s">
        <v>474</v>
      </c>
      <c r="AI117" s="474">
        <f t="shared" si="20"/>
        <v>1</v>
      </c>
      <c r="AJ117" s="71" t="str">
        <f t="shared" si="24"/>
        <v>Bowelling</v>
      </c>
      <c r="AK117" s="73" t="e">
        <f>COUNTIFS(#REF!,R117)</f>
        <v>#REF!</v>
      </c>
      <c r="AL117" s="13" t="str">
        <f t="shared" si="29"/>
        <v>Swan</v>
      </c>
      <c r="AM117" s="72" t="e">
        <f>COUNTIFS(#REF!,D117)</f>
        <v>#REF!</v>
      </c>
      <c r="AN117" s="73" t="str">
        <f t="shared" si="25"/>
        <v>Perth</v>
      </c>
      <c r="AQ117" s="334"/>
      <c r="AS117" s="244">
        <v>115</v>
      </c>
      <c r="AT117" s="244">
        <v>-27</v>
      </c>
      <c r="AU117" s="244">
        <v>113.5</v>
      </c>
      <c r="AV117" s="244" t="s">
        <v>4963</v>
      </c>
      <c r="AW117" s="22">
        <v>286</v>
      </c>
      <c r="AX117" s="343">
        <v>91.990950594996789</v>
      </c>
    </row>
    <row r="118" spans="1:50" ht="12" customHeight="1" x14ac:dyDescent="0.25">
      <c r="A118" s="1">
        <f t="shared" si="22"/>
        <v>0</v>
      </c>
      <c r="B118" s="30">
        <v>835</v>
      </c>
      <c r="C118" s="40" t="s">
        <v>3846</v>
      </c>
      <c r="D118" s="42">
        <v>835</v>
      </c>
      <c r="E118" s="31" t="e">
        <f>VLOOKUP($I118,#REF!,2,FALSE)</f>
        <v>#REF!</v>
      </c>
      <c r="F118" s="31" t="e">
        <f>VLOOKUP($E118,'#Location List#'!$Q$3:$T$1122,3,FALSE)</f>
        <v>#REF!</v>
      </c>
      <c r="G118" s="31" t="e">
        <f>VLOOKUP($E118,'#Location List#'!$Q$3:$T$1122,4,FALSE)</f>
        <v>#REF!</v>
      </c>
      <c r="H118" s="106">
        <v>8190</v>
      </c>
      <c r="I118" s="33" t="s">
        <v>3847</v>
      </c>
      <c r="J118" s="33" t="s">
        <v>3520</v>
      </c>
      <c r="K118" s="51">
        <f t="shared" si="28"/>
        <v>4</v>
      </c>
      <c r="L118" s="83" t="s">
        <v>3532</v>
      </c>
      <c r="M118" s="51">
        <f t="shared" si="26"/>
        <v>95</v>
      </c>
      <c r="N118" s="33" t="str">
        <f t="shared" si="23"/>
        <v>MERREDIN</v>
      </c>
      <c r="O118" s="482" t="str">
        <f t="shared" si="27"/>
        <v xml:space="preserve"> </v>
      </c>
      <c r="P118" s="466">
        <f t="shared" si="17"/>
        <v>571</v>
      </c>
      <c r="Q118" s="225" t="s">
        <v>3845</v>
      </c>
      <c r="R118" s="230">
        <v>571</v>
      </c>
      <c r="S118" s="251">
        <v>-29.333010000000002</v>
      </c>
      <c r="T118" s="248">
        <v>116.172</v>
      </c>
      <c r="U118" s="33" t="str">
        <f t="shared" si="19"/>
        <v>Bowgada</v>
      </c>
      <c r="V118" s="33" t="str">
        <f t="shared" si="30"/>
        <v>Perenjori</v>
      </c>
      <c r="W118" s="33">
        <v>789</v>
      </c>
      <c r="X118" s="1" t="s">
        <v>685</v>
      </c>
      <c r="Z118"/>
      <c r="AE118" s="10" t="s">
        <v>1454</v>
      </c>
      <c r="AF118" s="6" t="s">
        <v>1415</v>
      </c>
      <c r="AG118" s="176">
        <f>IFERROR(VLOOKUP(AF118,'#Location List#'!$Q$3:$R$1118,2,FALSE), "None")</f>
        <v>333</v>
      </c>
      <c r="AH118" s="269" t="s">
        <v>482</v>
      </c>
      <c r="AI118" s="474">
        <f t="shared" si="20"/>
        <v>1</v>
      </c>
      <c r="AJ118" s="71" t="str">
        <f t="shared" si="24"/>
        <v>Bowgada</v>
      </c>
      <c r="AK118" s="73" t="e">
        <f>COUNTIFS(#REF!,R118)</f>
        <v>#REF!</v>
      </c>
      <c r="AL118" s="13" t="str">
        <f t="shared" si="29"/>
        <v>Tammin</v>
      </c>
      <c r="AM118" s="72" t="e">
        <f>COUNTIFS(#REF!,D118)</f>
        <v>#REF!</v>
      </c>
      <c r="AN118" s="73" t="str">
        <f t="shared" si="25"/>
        <v>Wheatbelt</v>
      </c>
      <c r="AQ118" s="334"/>
      <c r="AS118" s="244">
        <v>116</v>
      </c>
      <c r="AT118" s="244">
        <v>-26.75</v>
      </c>
      <c r="AU118" s="244">
        <v>113.5</v>
      </c>
      <c r="AV118" s="244" t="s">
        <v>4964</v>
      </c>
      <c r="AW118" s="22">
        <v>1061</v>
      </c>
      <c r="AX118" s="343">
        <v>82.10671880510003</v>
      </c>
    </row>
    <row r="119" spans="1:50" ht="12" customHeight="1" x14ac:dyDescent="0.25">
      <c r="A119" s="1">
        <f t="shared" si="22"/>
        <v>0</v>
      </c>
      <c r="B119" s="30">
        <v>793</v>
      </c>
      <c r="C119" s="40" t="s">
        <v>84</v>
      </c>
      <c r="D119" s="42">
        <v>793</v>
      </c>
      <c r="E119" s="31" t="e">
        <f>VLOOKUP($I119,#REF!,2,FALSE)</f>
        <v>#REF!</v>
      </c>
      <c r="F119" s="31" t="e">
        <f>VLOOKUP($E119,'#Location List#'!$Q$3:$T$1122,3,FALSE)</f>
        <v>#REF!</v>
      </c>
      <c r="G119" s="31" t="e">
        <f>VLOOKUP($E119,'#Location List#'!$Q$3:$T$1122,4,FALSE)</f>
        <v>#REF!</v>
      </c>
      <c r="H119" s="105">
        <v>8260</v>
      </c>
      <c r="I119" s="33" t="s">
        <v>3848</v>
      </c>
      <c r="J119" s="33" t="s">
        <v>3530</v>
      </c>
      <c r="K119" s="51">
        <f t="shared" si="28"/>
        <v>7</v>
      </c>
      <c r="L119" s="83" t="s">
        <v>3580</v>
      </c>
      <c r="M119" s="51">
        <f t="shared" si="26"/>
        <v>20</v>
      </c>
      <c r="N119" s="33" t="str">
        <f t="shared" si="23"/>
        <v>JURIEN BAY</v>
      </c>
      <c r="O119" s="482" t="str">
        <f t="shared" si="27"/>
        <v xml:space="preserve"> </v>
      </c>
      <c r="P119" s="466">
        <f t="shared" si="17"/>
        <v>46</v>
      </c>
      <c r="Q119" s="226" t="s">
        <v>168</v>
      </c>
      <c r="R119" s="231">
        <v>46</v>
      </c>
      <c r="S119" s="251">
        <v>-34.359520000000003</v>
      </c>
      <c r="T119" s="248">
        <v>118.73508</v>
      </c>
      <c r="U119" s="33" t="str">
        <f t="shared" si="19"/>
        <v>Boxwood Hill</v>
      </c>
      <c r="V119" s="33" t="str">
        <f t="shared" si="30"/>
        <v>Jerramungup</v>
      </c>
      <c r="W119" s="33">
        <v>733</v>
      </c>
      <c r="X119" s="1" t="s">
        <v>685</v>
      </c>
      <c r="Z119"/>
      <c r="AE119" s="10" t="s">
        <v>175</v>
      </c>
      <c r="AF119" s="6" t="s">
        <v>175</v>
      </c>
      <c r="AG119" s="176">
        <f>IFERROR(VLOOKUP(AF119,'#Location List#'!$Q$3:$R$1118,2,FALSE), "None")</f>
        <v>49</v>
      </c>
      <c r="AH119" s="269" t="s">
        <v>175</v>
      </c>
      <c r="AI119" s="474">
        <f t="shared" si="20"/>
        <v>1</v>
      </c>
      <c r="AJ119" s="71" t="str">
        <f t="shared" si="24"/>
        <v>Boxwood Hill</v>
      </c>
      <c r="AK119" s="73" t="e">
        <f>COUNTIFS(#REF!,R119)</f>
        <v>#REF!</v>
      </c>
      <c r="AL119" s="13" t="str">
        <f t="shared" si="29"/>
        <v>Three Springs</v>
      </c>
      <c r="AM119" s="72" t="e">
        <f>COUNTIFS(#REF!,D119)</f>
        <v>#REF!</v>
      </c>
      <c r="AN119" s="73" t="str">
        <f t="shared" si="25"/>
        <v>Mid West</v>
      </c>
      <c r="AQ119" s="334"/>
      <c r="AS119" s="244">
        <v>117</v>
      </c>
      <c r="AT119" s="244">
        <v>-26.5</v>
      </c>
      <c r="AU119" s="244">
        <v>113.5</v>
      </c>
      <c r="AV119" s="244" t="s">
        <v>4965</v>
      </c>
      <c r="AW119" s="22">
        <v>1061</v>
      </c>
      <c r="AX119" s="343">
        <v>67.316097850052628</v>
      </c>
    </row>
    <row r="120" spans="1:50" ht="12" customHeight="1" x14ac:dyDescent="0.25">
      <c r="A120" s="1">
        <f t="shared" si="22"/>
        <v>0</v>
      </c>
      <c r="B120" s="30">
        <v>742</v>
      </c>
      <c r="C120" s="84" t="s">
        <v>902</v>
      </c>
      <c r="D120" s="42">
        <v>742</v>
      </c>
      <c r="E120" s="31" t="e">
        <f>VLOOKUP($I120,#REF!,2,FALSE)</f>
        <v>#REF!</v>
      </c>
      <c r="F120" s="31" t="e">
        <f>VLOOKUP($E120,'#Location List#'!$Q$3:$T$1122,3,FALSE)</f>
        <v>#REF!</v>
      </c>
      <c r="G120" s="31" t="e">
        <f>VLOOKUP($E120,'#Location List#'!$Q$3:$T$1122,4,FALSE)</f>
        <v>#REF!</v>
      </c>
      <c r="H120" s="105">
        <v>8330</v>
      </c>
      <c r="I120" s="33" t="s">
        <v>3850</v>
      </c>
      <c r="J120" s="21" t="s">
        <v>3520</v>
      </c>
      <c r="K120" s="51">
        <f t="shared" si="28"/>
        <v>4</v>
      </c>
      <c r="L120" s="83" t="s">
        <v>3537</v>
      </c>
      <c r="M120" s="51">
        <f t="shared" si="26"/>
        <v>71</v>
      </c>
      <c r="N120" s="33" t="str">
        <f t="shared" si="23"/>
        <v>MUNDARING</v>
      </c>
      <c r="O120" s="482" t="str">
        <f t="shared" si="27"/>
        <v xml:space="preserve"> </v>
      </c>
      <c r="P120" s="466">
        <f t="shared" si="17"/>
        <v>572</v>
      </c>
      <c r="Q120" s="225" t="s">
        <v>3849</v>
      </c>
      <c r="R120" s="230">
        <v>572</v>
      </c>
      <c r="S120" s="251">
        <v>-31.918775</v>
      </c>
      <c r="T120" s="249">
        <v>116.057349</v>
      </c>
      <c r="U120" s="33" t="str">
        <f t="shared" si="19"/>
        <v>Boya</v>
      </c>
      <c r="V120" s="33" t="str">
        <f t="shared" si="30"/>
        <v>Mundaring</v>
      </c>
      <c r="W120" s="33">
        <v>719</v>
      </c>
      <c r="X120" s="1" t="s">
        <v>685</v>
      </c>
      <c r="Z120"/>
      <c r="AE120" s="10" t="s">
        <v>175</v>
      </c>
      <c r="AF120" s="6" t="s">
        <v>175</v>
      </c>
      <c r="AG120" s="176">
        <f>IFERROR(VLOOKUP(AF120,'#Location List#'!$Q$3:$R$1118,2,FALSE), "None")</f>
        <v>49</v>
      </c>
      <c r="AH120" s="269" t="s">
        <v>1014</v>
      </c>
      <c r="AI120" s="474">
        <f t="shared" si="20"/>
        <v>1</v>
      </c>
      <c r="AJ120" s="71" t="str">
        <f t="shared" si="24"/>
        <v>Boya</v>
      </c>
      <c r="AK120" s="73" t="e">
        <f>COUNTIFS(#REF!,R120)</f>
        <v>#REF!</v>
      </c>
      <c r="AL120" s="13" t="str">
        <f t="shared" si="29"/>
        <v>Toodyay</v>
      </c>
      <c r="AM120" s="72" t="e">
        <f>COUNTIFS(#REF!,D120)</f>
        <v>#REF!</v>
      </c>
      <c r="AN120" s="73" t="str">
        <f t="shared" si="25"/>
        <v>Wheatbelt</v>
      </c>
      <c r="AQ120" s="334"/>
      <c r="AS120" s="244">
        <v>118</v>
      </c>
      <c r="AT120" s="244">
        <v>-26.25</v>
      </c>
      <c r="AU120" s="244">
        <v>113.5</v>
      </c>
      <c r="AV120" s="244" t="s">
        <v>4966</v>
      </c>
      <c r="AW120" s="22">
        <v>1061</v>
      </c>
      <c r="AX120" s="343">
        <v>62.18313283028116</v>
      </c>
    </row>
    <row r="121" spans="1:50" ht="12" customHeight="1" x14ac:dyDescent="0.25">
      <c r="A121" s="1">
        <f t="shared" si="22"/>
        <v>0</v>
      </c>
      <c r="B121" s="30">
        <v>775</v>
      </c>
      <c r="C121" s="40" t="s">
        <v>3852</v>
      </c>
      <c r="D121" s="42">
        <v>775</v>
      </c>
      <c r="E121" s="31" t="e">
        <f>VLOOKUP($I121,#REF!,2,FALSE)</f>
        <v>#REF!</v>
      </c>
      <c r="F121" s="31" t="e">
        <f>VLOOKUP($E121,'#Location List#'!$Q$3:$T$1122,3,FALSE)</f>
        <v>#REF!</v>
      </c>
      <c r="G121" s="31" t="e">
        <f>VLOOKUP($E121,'#Location List#'!$Q$3:$T$1122,4,FALSE)</f>
        <v>#REF!</v>
      </c>
      <c r="H121" s="105">
        <v>8400</v>
      </c>
      <c r="I121" s="31" t="s">
        <v>3853</v>
      </c>
      <c r="J121" s="33" t="s">
        <v>3520</v>
      </c>
      <c r="K121" s="51">
        <f t="shared" si="28"/>
        <v>4</v>
      </c>
      <c r="L121" s="83" t="s">
        <v>3532</v>
      </c>
      <c r="M121" s="51">
        <f t="shared" si="26"/>
        <v>95</v>
      </c>
      <c r="N121" s="33" t="str">
        <f t="shared" si="23"/>
        <v>MERREDIN</v>
      </c>
      <c r="O121" s="482" t="str">
        <f t="shared" si="27"/>
        <v xml:space="preserve"> </v>
      </c>
      <c r="P121" s="466">
        <f t="shared" si="17"/>
        <v>573</v>
      </c>
      <c r="Q121" s="225" t="s">
        <v>3851</v>
      </c>
      <c r="R121" s="230">
        <v>573</v>
      </c>
      <c r="S121" s="251">
        <v>-32.472330999999997</v>
      </c>
      <c r="T121" s="248">
        <v>116.873492</v>
      </c>
      <c r="U121" s="33" t="str">
        <f t="shared" si="19"/>
        <v>Boyagin</v>
      </c>
      <c r="V121" s="33" t="str">
        <f t="shared" si="30"/>
        <v>Pingelly</v>
      </c>
      <c r="W121" s="33">
        <v>762</v>
      </c>
      <c r="X121" s="1" t="s">
        <v>685</v>
      </c>
      <c r="Z121"/>
      <c r="AE121" s="10" t="s">
        <v>175</v>
      </c>
      <c r="AF121" s="6" t="s">
        <v>175</v>
      </c>
      <c r="AG121" s="176">
        <f>IFERROR(VLOOKUP(AF121,'#Location List#'!$Q$3:$R$1118,2,FALSE), "None")</f>
        <v>49</v>
      </c>
      <c r="AH121" s="269" t="s">
        <v>836</v>
      </c>
      <c r="AI121" s="474">
        <f t="shared" si="20"/>
        <v>1</v>
      </c>
      <c r="AJ121" s="71" t="str">
        <f t="shared" si="24"/>
        <v>Boyagin</v>
      </c>
      <c r="AK121" s="73" t="e">
        <f>COUNTIFS(#REF!,R121)</f>
        <v>#REF!</v>
      </c>
      <c r="AL121" s="13" t="str">
        <f t="shared" si="29"/>
        <v>Trayning</v>
      </c>
      <c r="AM121" s="72" t="e">
        <f>COUNTIFS(#REF!,D121)</f>
        <v>#REF!</v>
      </c>
      <c r="AN121" s="73" t="str">
        <f t="shared" si="25"/>
        <v>Wheatbelt</v>
      </c>
      <c r="AQ121" s="334"/>
      <c r="AS121" s="244">
        <v>119</v>
      </c>
      <c r="AT121" s="244">
        <v>-26</v>
      </c>
      <c r="AU121" s="244">
        <v>113.5</v>
      </c>
      <c r="AV121" s="244" t="s">
        <v>4967</v>
      </c>
      <c r="AW121" s="22">
        <v>1061</v>
      </c>
      <c r="AX121" s="343">
        <v>68.90114810192587</v>
      </c>
    </row>
    <row r="122" spans="1:50" ht="12" customHeight="1" x14ac:dyDescent="0.25">
      <c r="A122" s="1">
        <f t="shared" si="22"/>
        <v>0</v>
      </c>
      <c r="B122" s="30">
        <v>844</v>
      </c>
      <c r="C122" s="40" t="s">
        <v>3854</v>
      </c>
      <c r="D122" s="42">
        <v>844</v>
      </c>
      <c r="E122" s="31" t="e">
        <f>VLOOKUP($I122,#REF!,2,FALSE)</f>
        <v>#REF!</v>
      </c>
      <c r="F122" s="31" t="e">
        <f>VLOOKUP($E122,'#Location List#'!$Q$3:$T$1122,3,FALSE)</f>
        <v>#REF!</v>
      </c>
      <c r="G122" s="31" t="e">
        <f>VLOOKUP($E122,'#Location List#'!$Q$3:$T$1122,4,FALSE)</f>
        <v>#REF!</v>
      </c>
      <c r="H122" s="105">
        <v>8470</v>
      </c>
      <c r="I122" s="33" t="s">
        <v>3855</v>
      </c>
      <c r="J122" s="33" t="s">
        <v>3534</v>
      </c>
      <c r="K122" s="51">
        <f t="shared" si="28"/>
        <v>8</v>
      </c>
      <c r="L122" s="83" t="s">
        <v>3586</v>
      </c>
      <c r="M122" s="51">
        <f t="shared" si="26"/>
        <v>73</v>
      </c>
      <c r="N122" s="33" t="str">
        <f t="shared" si="23"/>
        <v>DENHAM</v>
      </c>
      <c r="O122" s="482" t="str">
        <f t="shared" si="27"/>
        <v xml:space="preserve"> </v>
      </c>
      <c r="P122" s="466">
        <f t="shared" si="17"/>
        <v>47</v>
      </c>
      <c r="Q122" s="226" t="s">
        <v>1245</v>
      </c>
      <c r="R122" s="231">
        <v>47</v>
      </c>
      <c r="S122" s="251">
        <v>-33.479979999999898</v>
      </c>
      <c r="T122" s="248">
        <v>115.73676</v>
      </c>
      <c r="U122" s="33" t="str">
        <f t="shared" si="19"/>
        <v>Boyanup</v>
      </c>
      <c r="V122" s="33" t="str">
        <f t="shared" si="30"/>
        <v>Capel</v>
      </c>
      <c r="W122" s="33">
        <v>746</v>
      </c>
      <c r="X122" s="1" t="s">
        <v>685</v>
      </c>
      <c r="Z122"/>
      <c r="AE122" s="10" t="s">
        <v>175</v>
      </c>
      <c r="AF122" s="6" t="s">
        <v>175</v>
      </c>
      <c r="AG122" s="176">
        <f>IFERROR(VLOOKUP(AF122,'#Location List#'!$Q$3:$R$1118,2,FALSE), "None")</f>
        <v>49</v>
      </c>
      <c r="AH122" s="269" t="s">
        <v>555</v>
      </c>
      <c r="AI122" s="474">
        <f t="shared" si="20"/>
        <v>1</v>
      </c>
      <c r="AJ122" s="71" t="str">
        <f t="shared" si="24"/>
        <v>Boyanup</v>
      </c>
      <c r="AK122" s="73" t="e">
        <f>COUNTIFS(#REF!,R122)</f>
        <v>#REF!</v>
      </c>
      <c r="AL122" s="13" t="str">
        <f t="shared" si="29"/>
        <v>Upper Gascoyne</v>
      </c>
      <c r="AM122" s="72" t="e">
        <f>COUNTIFS(#REF!,D122)</f>
        <v>#REF!</v>
      </c>
      <c r="AN122" s="73" t="str">
        <f t="shared" si="25"/>
        <v>Gascoyne</v>
      </c>
      <c r="AQ122" s="334"/>
      <c r="AS122" s="244">
        <v>120</v>
      </c>
      <c r="AT122" s="244">
        <v>-25.75</v>
      </c>
      <c r="AU122" s="244">
        <v>113.5</v>
      </c>
      <c r="AV122" s="244" t="s">
        <v>4968</v>
      </c>
      <c r="AW122" s="22">
        <v>1061</v>
      </c>
      <c r="AX122" s="343">
        <v>84.695546712189127</v>
      </c>
    </row>
    <row r="123" spans="1:50" ht="12" customHeight="1" x14ac:dyDescent="0.25">
      <c r="A123" s="1">
        <f t="shared" si="22"/>
        <v>0</v>
      </c>
      <c r="B123" s="30">
        <v>865</v>
      </c>
      <c r="C123" s="40" t="s">
        <v>3856</v>
      </c>
      <c r="D123" s="42">
        <v>865</v>
      </c>
      <c r="E123" s="31" t="e">
        <f>VLOOKUP($I123,#REF!,2,FALSE)</f>
        <v>#REF!</v>
      </c>
      <c r="F123" s="31" t="e">
        <f>VLOOKUP($E123,'#Location List#'!$Q$3:$T$1122,3,FALSE)</f>
        <v>#REF!</v>
      </c>
      <c r="G123" s="31" t="e">
        <f>VLOOKUP($E123,'#Location List#'!$Q$3:$T$1122,4,FALSE)</f>
        <v>#REF!</v>
      </c>
      <c r="H123" s="105">
        <v>8510</v>
      </c>
      <c r="I123" s="41" t="s">
        <v>3857</v>
      </c>
      <c r="J123" s="33" t="s">
        <v>1194</v>
      </c>
      <c r="K123" s="51">
        <f t="shared" si="28"/>
        <v>2</v>
      </c>
      <c r="L123" s="83" t="s">
        <v>3509</v>
      </c>
      <c r="M123" s="51">
        <f t="shared" si="26"/>
        <v>74</v>
      </c>
      <c r="N123" s="33" t="str">
        <f t="shared" si="23"/>
        <v>WANNEROO</v>
      </c>
      <c r="O123" s="482" t="str">
        <f t="shared" si="27"/>
        <v xml:space="preserve"> </v>
      </c>
      <c r="P123" s="466">
        <f t="shared" si="17"/>
        <v>48</v>
      </c>
      <c r="Q123" s="226" t="s">
        <v>829</v>
      </c>
      <c r="R123" s="231">
        <v>48</v>
      </c>
      <c r="S123" s="251">
        <v>-33.694240000000001</v>
      </c>
      <c r="T123" s="249">
        <v>123.104332</v>
      </c>
      <c r="U123" s="33" t="str">
        <f t="shared" si="19"/>
        <v>Boyatup Hill</v>
      </c>
      <c r="V123" s="33" t="str">
        <f t="shared" si="30"/>
        <v>Esperance</v>
      </c>
      <c r="W123" s="33">
        <v>791</v>
      </c>
      <c r="X123" s="1" t="s">
        <v>685</v>
      </c>
      <c r="Z123"/>
      <c r="AE123" s="10" t="s">
        <v>175</v>
      </c>
      <c r="AF123" s="6" t="s">
        <v>1145</v>
      </c>
      <c r="AG123" s="176">
        <f>IFERROR(VLOOKUP(AF123,'#Location List#'!$Q$3:$R$1118,2,FALSE), "None")</f>
        <v>130</v>
      </c>
      <c r="AH123" s="269" t="s">
        <v>1145</v>
      </c>
      <c r="AI123" s="474">
        <f t="shared" si="20"/>
        <v>1</v>
      </c>
      <c r="AJ123" s="71" t="str">
        <f t="shared" si="24"/>
        <v>Boyatup Hill</v>
      </c>
      <c r="AK123" s="73" t="e">
        <f>COUNTIFS(#REF!,R123)</f>
        <v>#REF!</v>
      </c>
      <c r="AL123" s="13" t="str">
        <f t="shared" si="29"/>
        <v>Victoria Park</v>
      </c>
      <c r="AM123" s="72" t="e">
        <f>COUNTIFS(#REF!,D123)</f>
        <v>#REF!</v>
      </c>
      <c r="AN123" s="73" t="str">
        <f t="shared" si="25"/>
        <v>Perth</v>
      </c>
      <c r="AQ123" s="334"/>
      <c r="AS123" s="244">
        <v>121</v>
      </c>
      <c r="AT123" s="244">
        <v>-25.5</v>
      </c>
      <c r="AU123" s="244">
        <v>113.5</v>
      </c>
      <c r="AV123" s="244" t="s">
        <v>4969</v>
      </c>
      <c r="AW123" s="22">
        <v>611</v>
      </c>
      <c r="AX123" s="343">
        <v>70.480723065022644</v>
      </c>
    </row>
    <row r="124" spans="1:50" ht="12" customHeight="1" x14ac:dyDescent="0.25">
      <c r="A124" s="1">
        <f t="shared" si="22"/>
        <v>0</v>
      </c>
      <c r="B124" s="30">
        <v>764</v>
      </c>
      <c r="C124" s="40" t="s">
        <v>3858</v>
      </c>
      <c r="D124" s="42">
        <v>764</v>
      </c>
      <c r="E124" s="31" t="e">
        <f>VLOOKUP($I124,#REF!,2,FALSE)</f>
        <v>#REF!</v>
      </c>
      <c r="F124" s="31" t="e">
        <f>VLOOKUP($E124,'#Location List#'!$Q$3:$T$1122,3,FALSE)</f>
        <v>#REF!</v>
      </c>
      <c r="G124" s="31" t="e">
        <f>VLOOKUP($E124,'#Location List#'!$Q$3:$T$1122,4,FALSE)</f>
        <v>#REF!</v>
      </c>
      <c r="H124" s="105">
        <v>8540</v>
      </c>
      <c r="I124" s="40" t="s">
        <v>3859</v>
      </c>
      <c r="J124" s="33" t="s">
        <v>3520</v>
      </c>
      <c r="K124" s="51">
        <f t="shared" si="28"/>
        <v>4</v>
      </c>
      <c r="L124" s="83" t="s">
        <v>3532</v>
      </c>
      <c r="M124" s="51">
        <f t="shared" si="26"/>
        <v>95</v>
      </c>
      <c r="N124" s="33" t="str">
        <f t="shared" si="23"/>
        <v>MERREDIN</v>
      </c>
      <c r="O124" s="482" t="str">
        <f t="shared" si="27"/>
        <v xml:space="preserve"> </v>
      </c>
      <c r="P124" s="466">
        <f t="shared" si="17"/>
        <v>49</v>
      </c>
      <c r="Q124" s="226" t="s">
        <v>175</v>
      </c>
      <c r="R124" s="231">
        <v>49</v>
      </c>
      <c r="S124" s="251">
        <v>-33.836010000000002</v>
      </c>
      <c r="T124" s="249">
        <v>116.39060000000001</v>
      </c>
      <c r="U124" s="33" t="str">
        <f t="shared" si="19"/>
        <v>Boyup Brook</v>
      </c>
      <c r="V124" s="33" t="str">
        <f t="shared" si="30"/>
        <v>Boyup Brook</v>
      </c>
      <c r="W124" s="33">
        <v>781</v>
      </c>
      <c r="X124" s="1" t="s">
        <v>685</v>
      </c>
      <c r="Z124"/>
      <c r="AE124" s="10" t="s">
        <v>175</v>
      </c>
      <c r="AF124" s="6" t="s">
        <v>1439</v>
      </c>
      <c r="AG124" s="176">
        <f>IFERROR(VLOOKUP(AF124,'#Location List#'!$Q$3:$R$1118,2,FALSE), "None")</f>
        <v>246</v>
      </c>
      <c r="AH124" s="269" t="s">
        <v>1015</v>
      </c>
      <c r="AI124" s="474">
        <f t="shared" si="20"/>
        <v>1</v>
      </c>
      <c r="AJ124" s="71" t="str">
        <f t="shared" si="24"/>
        <v>Boyup Brook</v>
      </c>
      <c r="AK124" s="73" t="e">
        <f>COUNTIFS(#REF!,R124)</f>
        <v>#REF!</v>
      </c>
      <c r="AL124" s="13" t="str">
        <f t="shared" si="29"/>
        <v>Victoria Plains</v>
      </c>
      <c r="AM124" s="72" t="e">
        <f>COUNTIFS(#REF!,D124)</f>
        <v>#REF!</v>
      </c>
      <c r="AN124" s="73" t="str">
        <f t="shared" si="25"/>
        <v>Wheatbelt</v>
      </c>
      <c r="AQ124" s="334"/>
      <c r="AS124" s="244">
        <v>122</v>
      </c>
      <c r="AT124" s="244">
        <v>-25.25</v>
      </c>
      <c r="AU124" s="244">
        <v>113.5</v>
      </c>
      <c r="AV124" s="244" t="s">
        <v>4970</v>
      </c>
      <c r="AW124" s="22">
        <v>611</v>
      </c>
      <c r="AX124" s="343">
        <v>43.773479757484694</v>
      </c>
    </row>
    <row r="125" spans="1:50" ht="12" customHeight="1" x14ac:dyDescent="0.25">
      <c r="A125" s="1">
        <f t="shared" si="22"/>
        <v>0</v>
      </c>
      <c r="B125" s="30">
        <v>866</v>
      </c>
      <c r="C125" s="41" t="s">
        <v>3861</v>
      </c>
      <c r="D125" s="42">
        <v>866</v>
      </c>
      <c r="E125" s="31" t="e">
        <f>VLOOKUP($I125,#REF!,2,FALSE)</f>
        <v>#REF!</v>
      </c>
      <c r="F125" s="31" t="e">
        <f>VLOOKUP($E125,'#Location List#'!$Q$3:$T$1122,3,FALSE)</f>
        <v>#REF!</v>
      </c>
      <c r="G125" s="31" t="e">
        <f>VLOOKUP($E125,'#Location List#'!$Q$3:$T$1122,4,FALSE)</f>
        <v>#REF!</v>
      </c>
      <c r="H125" s="105">
        <v>8570</v>
      </c>
      <c r="I125" s="33" t="s">
        <v>3862</v>
      </c>
      <c r="J125" s="33" t="s">
        <v>1194</v>
      </c>
      <c r="K125" s="51">
        <f t="shared" si="28"/>
        <v>2</v>
      </c>
      <c r="L125" s="83" t="s">
        <v>3509</v>
      </c>
      <c r="M125" s="51">
        <f t="shared" si="26"/>
        <v>74</v>
      </c>
      <c r="N125" s="33" t="str">
        <f t="shared" si="23"/>
        <v>WANNEROO</v>
      </c>
      <c r="O125" s="482" t="str">
        <f t="shared" si="27"/>
        <v xml:space="preserve"> </v>
      </c>
      <c r="P125" s="466">
        <f t="shared" si="17"/>
        <v>574</v>
      </c>
      <c r="Q125" s="225" t="s">
        <v>3860</v>
      </c>
      <c r="R125" s="230">
        <v>574</v>
      </c>
      <c r="S125" s="251">
        <v>-33.933335</v>
      </c>
      <c r="T125" s="249">
        <v>115.080991</v>
      </c>
      <c r="U125" s="33" t="str">
        <f t="shared" si="19"/>
        <v>Bramley</v>
      </c>
      <c r="V125" s="33" t="str">
        <f t="shared" si="30"/>
        <v>Augusta-Margaret River</v>
      </c>
      <c r="W125" s="33">
        <v>731</v>
      </c>
      <c r="X125" s="1" t="s">
        <v>685</v>
      </c>
      <c r="Z125"/>
      <c r="AE125" s="10" t="s">
        <v>175</v>
      </c>
      <c r="AF125" s="6" t="s">
        <v>1473</v>
      </c>
      <c r="AG125" s="176">
        <f>IFERROR(VLOOKUP(AF125,'#Location List#'!$Q$3:$R$1118,2,FALSE), "None")</f>
        <v>247</v>
      </c>
      <c r="AH125" s="269" t="s">
        <v>928</v>
      </c>
      <c r="AI125" s="474">
        <f t="shared" si="20"/>
        <v>1</v>
      </c>
      <c r="AJ125" s="71" t="str">
        <f t="shared" si="24"/>
        <v>Bramley</v>
      </c>
      <c r="AK125" s="73" t="e">
        <f>COUNTIFS(#REF!,R125)</f>
        <v>#REF!</v>
      </c>
      <c r="AL125" s="13" t="str">
        <f t="shared" si="29"/>
        <v>Vincent</v>
      </c>
      <c r="AM125" s="72" t="e">
        <f>COUNTIFS(#REF!,D125)</f>
        <v>#REF!</v>
      </c>
      <c r="AN125" s="73" t="str">
        <f t="shared" si="25"/>
        <v>Perth</v>
      </c>
      <c r="AQ125" s="334"/>
      <c r="AS125" s="244">
        <v>123</v>
      </c>
      <c r="AT125" s="244">
        <v>-25</v>
      </c>
      <c r="AU125" s="244">
        <v>113.5</v>
      </c>
      <c r="AV125" s="244" t="s">
        <v>4971</v>
      </c>
      <c r="AW125" s="22">
        <v>611</v>
      </c>
      <c r="AX125" s="343">
        <v>20.250678822864224</v>
      </c>
    </row>
    <row r="126" spans="1:50" ht="12" customHeight="1" x14ac:dyDescent="0.25">
      <c r="A126" s="1">
        <f t="shared" si="22"/>
        <v>0</v>
      </c>
      <c r="B126" s="30">
        <v>729</v>
      </c>
      <c r="C126" s="31" t="s">
        <v>1207</v>
      </c>
      <c r="D126" s="42">
        <v>729</v>
      </c>
      <c r="E126" s="31" t="e">
        <f>VLOOKUP($I126,#REF!,2,FALSE)</f>
        <v>#REF!</v>
      </c>
      <c r="F126" s="31" t="e">
        <f>VLOOKUP($E126,'#Location List#'!$Q$3:$T$1122,3,FALSE)</f>
        <v>#REF!</v>
      </c>
      <c r="G126" s="31" t="e">
        <f>VLOOKUP($E126,'#Location List#'!$Q$3:$T$1122,4,FALSE)</f>
        <v>#REF!</v>
      </c>
      <c r="H126" s="105">
        <v>8610</v>
      </c>
      <c r="I126" s="33" t="s">
        <v>3864</v>
      </c>
      <c r="J126" s="33" t="s">
        <v>3520</v>
      </c>
      <c r="K126" s="51">
        <f t="shared" si="28"/>
        <v>4</v>
      </c>
      <c r="L126" s="83" t="s">
        <v>3548</v>
      </c>
      <c r="M126" s="51" t="str">
        <f t="shared" si="26"/>
        <v>None</v>
      </c>
      <c r="N126" s="33" t="str">
        <f t="shared" si="23"/>
        <v>NARROGIN</v>
      </c>
      <c r="O126" s="482" t="str">
        <f t="shared" si="27"/>
        <v xml:space="preserve"> </v>
      </c>
      <c r="P126" s="466">
        <f t="shared" si="17"/>
        <v>50</v>
      </c>
      <c r="Q126" s="226" t="s">
        <v>3863</v>
      </c>
      <c r="R126" s="231">
        <v>50</v>
      </c>
      <c r="S126" s="251">
        <v>-34.405340000000002</v>
      </c>
      <c r="T126" s="248">
        <v>119.390339999999</v>
      </c>
      <c r="U126" s="33" t="str">
        <f t="shared" si="19"/>
        <v>Bremer Bay</v>
      </c>
      <c r="V126" s="33" t="str">
        <f t="shared" si="30"/>
        <v>Jerramungup</v>
      </c>
      <c r="W126" s="33">
        <v>733</v>
      </c>
      <c r="X126" s="1" t="s">
        <v>685</v>
      </c>
      <c r="Z126"/>
      <c r="AE126" s="10" t="s">
        <v>175</v>
      </c>
      <c r="AF126" s="6" t="s">
        <v>1473</v>
      </c>
      <c r="AG126" s="176">
        <f>IFERROR(VLOOKUP(AF126,'#Location List#'!$Q$3:$R$1118,2,FALSE), "None")</f>
        <v>247</v>
      </c>
      <c r="AH126" s="269" t="s">
        <v>734</v>
      </c>
      <c r="AI126" s="474">
        <f t="shared" si="20"/>
        <v>1</v>
      </c>
      <c r="AJ126" s="71" t="str">
        <f t="shared" si="24"/>
        <v>Bremer Bay</v>
      </c>
      <c r="AK126" s="73" t="e">
        <f>COUNTIFS(#REF!,R126)</f>
        <v>#REF!</v>
      </c>
      <c r="AL126" s="13" t="str">
        <f t="shared" si="29"/>
        <v>Wagin</v>
      </c>
      <c r="AM126" s="72" t="e">
        <f>COUNTIFS(#REF!,D126)</f>
        <v>#REF!</v>
      </c>
      <c r="AN126" s="73" t="str">
        <f t="shared" si="25"/>
        <v>Wheatbelt</v>
      </c>
      <c r="AQ126" s="334"/>
      <c r="AS126" s="244">
        <v>124</v>
      </c>
      <c r="AT126" s="244">
        <v>-35</v>
      </c>
      <c r="AU126" s="244">
        <v>113.75</v>
      </c>
      <c r="AV126" s="244" t="s">
        <v>4972</v>
      </c>
      <c r="AW126" s="22">
        <v>757</v>
      </c>
      <c r="AX126" s="343">
        <v>145.67046169060117</v>
      </c>
    </row>
    <row r="127" spans="1:50" ht="12" customHeight="1" x14ac:dyDescent="0.25">
      <c r="A127" s="1">
        <f t="shared" si="22"/>
        <v>0</v>
      </c>
      <c r="B127" s="30">
        <v>797</v>
      </c>
      <c r="C127" s="84" t="s">
        <v>1416</v>
      </c>
      <c r="D127" s="42">
        <v>797</v>
      </c>
      <c r="E127" s="31" t="e">
        <f>VLOOKUP($I127,#REF!,2,FALSE)</f>
        <v>#REF!</v>
      </c>
      <c r="F127" s="31" t="e">
        <f>VLOOKUP($E127,'#Location List#'!$Q$3:$T$1122,3,FALSE)</f>
        <v>#REF!</v>
      </c>
      <c r="G127" s="31" t="e">
        <f>VLOOKUP($E127,'#Location List#'!$Q$3:$T$1122,4,FALSE)</f>
        <v>#REF!</v>
      </c>
      <c r="H127" s="105">
        <v>8680</v>
      </c>
      <c r="I127" s="33" t="s">
        <v>3866</v>
      </c>
      <c r="J127" s="21" t="s">
        <v>3520</v>
      </c>
      <c r="K127" s="51">
        <f t="shared" si="28"/>
        <v>4</v>
      </c>
      <c r="L127" s="83" t="s">
        <v>3548</v>
      </c>
      <c r="M127" s="51" t="str">
        <f t="shared" si="26"/>
        <v>None</v>
      </c>
      <c r="N127" s="33" t="str">
        <f t="shared" si="23"/>
        <v>NARROGIN</v>
      </c>
      <c r="O127" s="482" t="str">
        <f t="shared" si="27"/>
        <v xml:space="preserve"> </v>
      </c>
      <c r="P127" s="466">
        <f t="shared" si="17"/>
        <v>575</v>
      </c>
      <c r="Q127" s="225" t="s">
        <v>3865</v>
      </c>
      <c r="R127" s="230">
        <v>575</v>
      </c>
      <c r="S127" s="251">
        <v>-31.170362000000001</v>
      </c>
      <c r="T127" s="249">
        <v>115.441851</v>
      </c>
      <c r="U127" s="33" t="str">
        <f t="shared" si="19"/>
        <v>Breton Bay</v>
      </c>
      <c r="V127" s="33" t="str">
        <f t="shared" si="30"/>
        <v>Gingin</v>
      </c>
      <c r="W127" s="33">
        <v>718</v>
      </c>
      <c r="X127" s="1" t="s">
        <v>685</v>
      </c>
      <c r="Z127"/>
      <c r="AE127" s="10" t="s">
        <v>175</v>
      </c>
      <c r="AF127" s="6" t="s">
        <v>181</v>
      </c>
      <c r="AG127" s="176">
        <f>IFERROR(VLOOKUP(AF127,'#Location List#'!$Q$3:$R$1118,2,FALSE), "None")</f>
        <v>364</v>
      </c>
      <c r="AH127" s="269" t="s">
        <v>181</v>
      </c>
      <c r="AI127" s="474">
        <f t="shared" si="20"/>
        <v>1</v>
      </c>
      <c r="AJ127" s="71" t="str">
        <f t="shared" si="24"/>
        <v>Breton Bay</v>
      </c>
      <c r="AK127" s="73" t="e">
        <f>COUNTIFS(#REF!,R127)</f>
        <v>#REF!</v>
      </c>
      <c r="AL127" s="13" t="str">
        <f t="shared" si="29"/>
        <v>Wandering</v>
      </c>
      <c r="AM127" s="72" t="e">
        <f>COUNTIFS(#REF!,D127)</f>
        <v>#REF!</v>
      </c>
      <c r="AN127" s="73" t="str">
        <f t="shared" si="25"/>
        <v>Wheatbelt</v>
      </c>
      <c r="AQ127" s="334"/>
      <c r="AS127" s="244">
        <v>125</v>
      </c>
      <c r="AT127" s="244">
        <v>-34.75</v>
      </c>
      <c r="AU127" s="244">
        <v>113.75</v>
      </c>
      <c r="AV127" s="244" t="s">
        <v>4973</v>
      </c>
      <c r="AW127" s="22">
        <v>757</v>
      </c>
      <c r="AX127" s="343">
        <v>131.22406533301572</v>
      </c>
    </row>
    <row r="128" spans="1:50" ht="12" customHeight="1" x14ac:dyDescent="0.25">
      <c r="A128" s="1">
        <f t="shared" si="22"/>
        <v>0</v>
      </c>
      <c r="B128" s="30">
        <v>720</v>
      </c>
      <c r="C128" s="40" t="s">
        <v>3867</v>
      </c>
      <c r="D128" s="42">
        <v>720</v>
      </c>
      <c r="E128" s="31" t="e">
        <f>VLOOKUP($I128,#REF!,2,FALSE)</f>
        <v>#REF!</v>
      </c>
      <c r="F128" s="31" t="e">
        <f>VLOOKUP($E128,'#Location List#'!$Q$3:$T$1122,3,FALSE)</f>
        <v>#REF!</v>
      </c>
      <c r="G128" s="31" t="e">
        <f>VLOOKUP($E128,'#Location List#'!$Q$3:$T$1122,4,FALSE)</f>
        <v>#REF!</v>
      </c>
      <c r="H128" s="105">
        <v>8760</v>
      </c>
      <c r="I128" s="41" t="s">
        <v>3868</v>
      </c>
      <c r="J128" s="33" t="s">
        <v>1194</v>
      </c>
      <c r="K128" s="51">
        <f t="shared" si="28"/>
        <v>2</v>
      </c>
      <c r="L128" s="83" t="s">
        <v>3509</v>
      </c>
      <c r="M128" s="51">
        <f t="shared" si="26"/>
        <v>74</v>
      </c>
      <c r="N128" s="33" t="str">
        <f t="shared" si="23"/>
        <v>WANNEROO</v>
      </c>
      <c r="O128" s="482" t="str">
        <f t="shared" si="27"/>
        <v xml:space="preserve"> </v>
      </c>
      <c r="P128" s="466">
        <f t="shared" si="17"/>
        <v>51</v>
      </c>
      <c r="Q128" s="226" t="s">
        <v>1117</v>
      </c>
      <c r="R128" s="231">
        <v>51</v>
      </c>
      <c r="S128" s="251">
        <v>-33.961849999999899</v>
      </c>
      <c r="T128" s="248">
        <v>116.13290000000001</v>
      </c>
      <c r="U128" s="33" t="str">
        <f t="shared" si="19"/>
        <v>Bridgetown</v>
      </c>
      <c r="V128" s="33" t="str">
        <f t="shared" si="30"/>
        <v>Bridgetown-Greenbushes</v>
      </c>
      <c r="W128" s="33">
        <v>736</v>
      </c>
      <c r="X128" s="1" t="s">
        <v>685</v>
      </c>
      <c r="Z128"/>
      <c r="AE128" s="10" t="s">
        <v>3870</v>
      </c>
      <c r="AF128" s="6" t="s">
        <v>1106</v>
      </c>
      <c r="AG128" s="176">
        <f>IFERROR(VLOOKUP(AF128,'#Location List#'!$Q$3:$R$1118,2,FALSE), "None")</f>
        <v>16</v>
      </c>
      <c r="AH128" s="269" t="s">
        <v>1106</v>
      </c>
      <c r="AI128" s="474">
        <f t="shared" si="20"/>
        <v>1</v>
      </c>
      <c r="AJ128" s="71" t="str">
        <f t="shared" si="24"/>
        <v>Bridgetown</v>
      </c>
      <c r="AK128" s="73" t="e">
        <f>COUNTIFS(#REF!,R128)</f>
        <v>#REF!</v>
      </c>
      <c r="AL128" s="13" t="str">
        <f t="shared" si="29"/>
        <v>Wanneroo</v>
      </c>
      <c r="AM128" s="72" t="e">
        <f>COUNTIFS(#REF!,D128)</f>
        <v>#REF!</v>
      </c>
      <c r="AN128" s="73" t="str">
        <f t="shared" si="25"/>
        <v>Perth</v>
      </c>
      <c r="AQ128" s="334"/>
      <c r="AS128" s="244">
        <v>126</v>
      </c>
      <c r="AT128" s="244">
        <v>-34.5</v>
      </c>
      <c r="AU128" s="244">
        <v>113.75</v>
      </c>
      <c r="AV128" s="244" t="s">
        <v>4974</v>
      </c>
      <c r="AW128" s="22">
        <v>757</v>
      </c>
      <c r="AX128" s="343">
        <v>121.51066496886409</v>
      </c>
    </row>
    <row r="129" spans="1:50" ht="12" customHeight="1" x14ac:dyDescent="0.25">
      <c r="A129" s="1">
        <f t="shared" si="22"/>
        <v>0</v>
      </c>
      <c r="B129" s="30">
        <v>806</v>
      </c>
      <c r="C129" s="31" t="s">
        <v>1212</v>
      </c>
      <c r="D129" s="42">
        <v>806</v>
      </c>
      <c r="E129" s="31" t="e">
        <f>VLOOKUP($I129,#REF!,2,FALSE)</f>
        <v>#REF!</v>
      </c>
      <c r="F129" s="31" t="e">
        <f>VLOOKUP($E129,'#Location List#'!$Q$3:$T$1122,3,FALSE)</f>
        <v>#REF!</v>
      </c>
      <c r="G129" s="31" t="e">
        <f>VLOOKUP($E129,'#Location List#'!$Q$3:$T$1122,4,FALSE)</f>
        <v>#REF!</v>
      </c>
      <c r="H129" s="105">
        <v>8820</v>
      </c>
      <c r="I129" s="33" t="s">
        <v>3871</v>
      </c>
      <c r="J129" s="33" t="s">
        <v>3523</v>
      </c>
      <c r="K129" s="51">
        <f t="shared" si="28"/>
        <v>5</v>
      </c>
      <c r="L129" s="83" t="s">
        <v>3509</v>
      </c>
      <c r="M129" s="51">
        <f t="shared" si="26"/>
        <v>74</v>
      </c>
      <c r="N129" s="33" t="str">
        <f t="shared" si="23"/>
        <v>WANNEROO</v>
      </c>
      <c r="O129" s="482" t="str">
        <f t="shared" si="27"/>
        <v xml:space="preserve"> </v>
      </c>
      <c r="P129" s="466">
        <f t="shared" si="17"/>
        <v>576</v>
      </c>
      <c r="Q129" s="225" t="s">
        <v>3869</v>
      </c>
      <c r="R129" s="230">
        <v>576</v>
      </c>
      <c r="S129" s="251">
        <v>-30.4494399999999</v>
      </c>
      <c r="T129" s="249">
        <v>121.33793</v>
      </c>
      <c r="U129" s="33" t="str">
        <f t="shared" si="19"/>
        <v>Broad Arrow</v>
      </c>
      <c r="V129" s="33" t="str">
        <f t="shared" si="30"/>
        <v>Kalgoorlie-Boulder</v>
      </c>
      <c r="W129" s="33">
        <v>845</v>
      </c>
      <c r="X129" s="1" t="s">
        <v>685</v>
      </c>
      <c r="AE129" s="10" t="s">
        <v>3870</v>
      </c>
      <c r="AF129" s="6" t="s">
        <v>1117</v>
      </c>
      <c r="AG129" s="176">
        <f>IFERROR(VLOOKUP(AF129,'#Location List#'!$Q$3:$R$1118,2,FALSE), "None")</f>
        <v>51</v>
      </c>
      <c r="AH129" s="269" t="s">
        <v>1117</v>
      </c>
      <c r="AI129" s="474">
        <f t="shared" si="20"/>
        <v>1</v>
      </c>
      <c r="AJ129" s="71" t="str">
        <f t="shared" si="24"/>
        <v>Broad Arrow</v>
      </c>
      <c r="AK129" s="73" t="e">
        <f>COUNTIFS(#REF!,R129)</f>
        <v>#REF!</v>
      </c>
      <c r="AL129" s="13" t="str">
        <f t="shared" si="29"/>
        <v>Waroona</v>
      </c>
      <c r="AM129" s="72" t="e">
        <f>COUNTIFS(#REF!,D129)</f>
        <v>#REF!</v>
      </c>
      <c r="AN129" s="73" t="str">
        <f t="shared" si="25"/>
        <v>Peel</v>
      </c>
      <c r="AQ129" s="334"/>
      <c r="AS129" s="244">
        <v>127</v>
      </c>
      <c r="AT129" s="244">
        <v>-34.25</v>
      </c>
      <c r="AU129" s="244">
        <v>113.75</v>
      </c>
      <c r="AV129" s="244" t="s">
        <v>4975</v>
      </c>
      <c r="AW129" s="22">
        <v>757</v>
      </c>
      <c r="AX129" s="343">
        <v>117.70786953036746</v>
      </c>
    </row>
    <row r="130" spans="1:50" ht="12" customHeight="1" x14ac:dyDescent="0.25">
      <c r="A130" s="1">
        <f t="shared" si="22"/>
        <v>0</v>
      </c>
      <c r="B130" s="30">
        <v>841</v>
      </c>
      <c r="C130" s="31" t="s">
        <v>3873</v>
      </c>
      <c r="D130" s="42">
        <v>841</v>
      </c>
      <c r="E130" s="31" t="e">
        <f>VLOOKUP($I130,#REF!,2,FALSE)</f>
        <v>#REF!</v>
      </c>
      <c r="F130" s="31" t="e">
        <f>VLOOKUP($E130,'#Location List#'!$Q$3:$T$1122,3,FALSE)</f>
        <v>#REF!</v>
      </c>
      <c r="G130" s="31" t="e">
        <f>VLOOKUP($E130,'#Location List#'!$Q$3:$T$1122,4,FALSE)</f>
        <v>#REF!</v>
      </c>
      <c r="H130" s="105">
        <v>8890</v>
      </c>
      <c r="I130" s="33" t="s">
        <v>3874</v>
      </c>
      <c r="J130" s="33" t="s">
        <v>3520</v>
      </c>
      <c r="K130" s="51">
        <f t="shared" si="28"/>
        <v>4</v>
      </c>
      <c r="L130" s="83" t="s">
        <v>3563</v>
      </c>
      <c r="M130" s="51">
        <f t="shared" si="26"/>
        <v>75</v>
      </c>
      <c r="N130" s="33" t="str">
        <f t="shared" si="23"/>
        <v>COLLIE</v>
      </c>
      <c r="O130" s="482" t="str">
        <f t="shared" si="27"/>
        <v xml:space="preserve"> </v>
      </c>
      <c r="P130" s="466">
        <f t="shared" ref="P130:P193" si="31">R130</f>
        <v>577</v>
      </c>
      <c r="Q130" s="225" t="s">
        <v>3872</v>
      </c>
      <c r="R130" s="230">
        <v>577</v>
      </c>
      <c r="S130" s="251">
        <v>-33.659840000000003</v>
      </c>
      <c r="T130" s="248">
        <v>115.280462</v>
      </c>
      <c r="U130" s="33" t="str">
        <f t="shared" si="19"/>
        <v>Broadwater</v>
      </c>
      <c r="V130" s="33" t="str">
        <f t="shared" si="30"/>
        <v>Busselton</v>
      </c>
      <c r="W130" s="33">
        <v>715</v>
      </c>
      <c r="X130" s="1" t="s">
        <v>685</v>
      </c>
      <c r="AE130" s="10" t="s">
        <v>3870</v>
      </c>
      <c r="AF130" s="6" t="s">
        <v>1151</v>
      </c>
      <c r="AG130" s="176">
        <f>IFERROR(VLOOKUP(AF130,'#Location List#'!$Q$3:$R$1118,2,FALSE), "None")</f>
        <v>156</v>
      </c>
      <c r="AH130" s="269" t="s">
        <v>1151</v>
      </c>
      <c r="AI130" s="474">
        <f t="shared" si="20"/>
        <v>1</v>
      </c>
      <c r="AJ130" s="71" t="str">
        <f t="shared" si="24"/>
        <v>Broadwater</v>
      </c>
      <c r="AK130" s="73" t="e">
        <f>COUNTIFS(#REF!,R130)</f>
        <v>#REF!</v>
      </c>
      <c r="AL130" s="13" t="str">
        <f t="shared" si="29"/>
        <v>West Arthur</v>
      </c>
      <c r="AM130" s="72" t="e">
        <f>COUNTIFS(#REF!,D130)</f>
        <v>#REF!</v>
      </c>
      <c r="AN130" s="73" t="str">
        <f t="shared" si="25"/>
        <v>Wheatbelt</v>
      </c>
      <c r="AQ130" s="334"/>
      <c r="AS130" s="244">
        <v>128</v>
      </c>
      <c r="AT130" s="244">
        <v>-34</v>
      </c>
      <c r="AU130" s="244">
        <v>113.75</v>
      </c>
      <c r="AV130" s="244" t="s">
        <v>4976</v>
      </c>
      <c r="AW130" s="22">
        <v>1030</v>
      </c>
      <c r="AX130" s="343">
        <v>114.63593414228384</v>
      </c>
    </row>
    <row r="131" spans="1:50" ht="12" customHeight="1" x14ac:dyDescent="0.25">
      <c r="A131" s="1">
        <f t="shared" si="22"/>
        <v>0</v>
      </c>
      <c r="B131" s="30">
        <v>786</v>
      </c>
      <c r="C131" s="31" t="s">
        <v>3875</v>
      </c>
      <c r="D131" s="42">
        <v>786</v>
      </c>
      <c r="E131" s="31" t="e">
        <f>VLOOKUP($I131,#REF!,2,FALSE)</f>
        <v>#REF!</v>
      </c>
      <c r="F131" s="31" t="e">
        <f>VLOOKUP($E131,'#Location List#'!$Q$3:$T$1122,3,FALSE)</f>
        <v>#REF!</v>
      </c>
      <c r="G131" s="31" t="e">
        <f>VLOOKUP($E131,'#Location List#'!$Q$3:$T$1122,4,FALSE)</f>
        <v>#REF!</v>
      </c>
      <c r="H131" s="105">
        <v>9030</v>
      </c>
      <c r="I131" s="33" t="s">
        <v>3876</v>
      </c>
      <c r="J131" s="33" t="s">
        <v>3520</v>
      </c>
      <c r="K131" s="51">
        <f t="shared" ref="K131:K141" si="32">VLOOKUP(J131,$Z$3:$AA$13,2,FALSE)</f>
        <v>4</v>
      </c>
      <c r="L131" s="83" t="s">
        <v>3532</v>
      </c>
      <c r="M131" s="51">
        <f t="shared" si="26"/>
        <v>95</v>
      </c>
      <c r="N131" s="33" t="str">
        <f t="shared" si="23"/>
        <v>MERREDIN</v>
      </c>
      <c r="O131" s="482" t="str">
        <f t="shared" si="27"/>
        <v xml:space="preserve"> </v>
      </c>
      <c r="P131" s="466">
        <f t="shared" si="31"/>
        <v>52</v>
      </c>
      <c r="Q131" s="226" t="s">
        <v>320</v>
      </c>
      <c r="R131" s="231">
        <v>52</v>
      </c>
      <c r="S131" s="251">
        <v>-35.030636999999999</v>
      </c>
      <c r="T131" s="248">
        <v>117.692992</v>
      </c>
      <c r="U131" s="33" t="str">
        <f t="shared" ref="U131:U194" si="33">Q131</f>
        <v>Broke Inlet</v>
      </c>
      <c r="V131" s="33" t="str">
        <f t="shared" si="30"/>
        <v>Manjimup</v>
      </c>
      <c r="W131" s="33">
        <v>714</v>
      </c>
      <c r="X131" s="1" t="s">
        <v>685</v>
      </c>
      <c r="AE131" s="10" t="s">
        <v>3870</v>
      </c>
      <c r="AF131" s="6" t="s">
        <v>1151</v>
      </c>
      <c r="AG131" s="176">
        <f>IFERROR(VLOOKUP(AF131,'#Location List#'!$Q$3:$R$1118,2,FALSE), "None")</f>
        <v>156</v>
      </c>
      <c r="AH131" s="269" t="s">
        <v>884</v>
      </c>
      <c r="AI131" s="474">
        <f t="shared" ref="AI131:AI194" si="34">IF(U131=AJ131,1,0)</f>
        <v>1</v>
      </c>
      <c r="AJ131" s="71" t="str">
        <f t="shared" si="24"/>
        <v>Broke Inlet</v>
      </c>
      <c r="AK131" s="73" t="e">
        <f>COUNTIFS(#REF!,R131)</f>
        <v>#REF!</v>
      </c>
      <c r="AL131" s="13" t="str">
        <f t="shared" ref="AL131:AL141" si="35">C131</f>
        <v>Westonia</v>
      </c>
      <c r="AM131" s="72" t="e">
        <f>COUNTIFS(#REF!,D131)</f>
        <v>#REF!</v>
      </c>
      <c r="AN131" s="73" t="str">
        <f t="shared" si="25"/>
        <v>Wheatbelt</v>
      </c>
      <c r="AQ131" s="334"/>
      <c r="AS131" s="244">
        <v>129</v>
      </c>
      <c r="AT131" s="244">
        <v>-33.75</v>
      </c>
      <c r="AU131" s="244">
        <v>113.75</v>
      </c>
      <c r="AV131" s="244" t="s">
        <v>4977</v>
      </c>
      <c r="AW131" s="22">
        <v>153</v>
      </c>
      <c r="AX131" s="343">
        <v>115.47610233534448</v>
      </c>
    </row>
    <row r="132" spans="1:50" ht="12" customHeight="1" x14ac:dyDescent="0.25">
      <c r="A132" s="1">
        <f t="shared" ref="A132:A141" si="36">B132-D132</f>
        <v>0</v>
      </c>
      <c r="B132" s="30">
        <v>730</v>
      </c>
      <c r="C132" s="83" t="s">
        <v>1214</v>
      </c>
      <c r="D132" s="42">
        <v>730</v>
      </c>
      <c r="E132" s="31" t="e">
        <f>VLOOKUP($I132,#REF!,2,FALSE)</f>
        <v>#REF!</v>
      </c>
      <c r="F132" s="31" t="e">
        <f>VLOOKUP($E132,'#Location List#'!$Q$3:$T$1122,3,FALSE)</f>
        <v>#REF!</v>
      </c>
      <c r="G132" s="31" t="e">
        <f>VLOOKUP($E132,'#Location List#'!$Q$3:$T$1122,4,FALSE)</f>
        <v>#REF!</v>
      </c>
      <c r="H132" s="105">
        <v>9100</v>
      </c>
      <c r="I132" s="33" t="s">
        <v>3878</v>
      </c>
      <c r="J132" s="21" t="s">
        <v>3520</v>
      </c>
      <c r="K132" s="51">
        <f t="shared" si="32"/>
        <v>4</v>
      </c>
      <c r="L132" s="83" t="s">
        <v>3548</v>
      </c>
      <c r="M132" s="51" t="str">
        <f t="shared" si="26"/>
        <v>None</v>
      </c>
      <c r="N132" s="33" t="str">
        <f t="shared" ref="N132:N141" si="37">IFERROR(VLOOKUP($L132,$Z$22:$AC$41,4,FALSE),"None")</f>
        <v>NARROGIN</v>
      </c>
      <c r="O132" s="482" t="str">
        <f t="shared" si="27"/>
        <v xml:space="preserve"> </v>
      </c>
      <c r="P132" s="466">
        <f t="shared" si="31"/>
        <v>578</v>
      </c>
      <c r="Q132" s="225" t="s">
        <v>3877</v>
      </c>
      <c r="R132" s="230">
        <v>578</v>
      </c>
      <c r="S132" s="251">
        <v>-32.171322000000004</v>
      </c>
      <c r="T132" s="249">
        <v>116.00867599999999</v>
      </c>
      <c r="U132" s="33" t="str">
        <f t="shared" si="33"/>
        <v>Brookdale</v>
      </c>
      <c r="V132" s="33" t="str">
        <f t="shared" si="30"/>
        <v>Armadale</v>
      </c>
      <c r="W132" s="33">
        <v>723</v>
      </c>
      <c r="X132" s="1" t="s">
        <v>685</v>
      </c>
      <c r="AE132" s="10" t="s">
        <v>3870</v>
      </c>
      <c r="AF132" s="6" t="s">
        <v>498</v>
      </c>
      <c r="AG132" s="176">
        <f>IFERROR(VLOOKUP(AF132,'#Location List#'!$Q$3:$R$1118,2,FALSE), "None")</f>
        <v>239</v>
      </c>
      <c r="AH132" s="269" t="s">
        <v>498</v>
      </c>
      <c r="AI132" s="474">
        <f t="shared" si="34"/>
        <v>1</v>
      </c>
      <c r="AJ132" s="71" t="str">
        <f t="shared" ref="AJ132:AJ195" si="38">Q132</f>
        <v>Brookdale</v>
      </c>
      <c r="AK132" s="73" t="e">
        <f>COUNTIFS(#REF!,R132)</f>
        <v>#REF!</v>
      </c>
      <c r="AL132" s="13" t="str">
        <f t="shared" si="35"/>
        <v>Wickepin</v>
      </c>
      <c r="AM132" s="72" t="e">
        <f>COUNTIFS(#REF!,D132)</f>
        <v>#REF!</v>
      </c>
      <c r="AN132" s="73" t="str">
        <f t="shared" ref="AN132:AN141" si="39">VLOOKUP(AL132,$C$3:$O$149,8,FALSE)</f>
        <v>Wheatbelt</v>
      </c>
      <c r="AQ132" s="334"/>
      <c r="AS132" s="244">
        <v>130</v>
      </c>
      <c r="AT132" s="244">
        <v>-33.5</v>
      </c>
      <c r="AU132" s="244">
        <v>113.75</v>
      </c>
      <c r="AV132" s="244" t="s">
        <v>4978</v>
      </c>
      <c r="AW132" s="22">
        <v>967</v>
      </c>
      <c r="AX132" s="343">
        <v>117.59585927181766</v>
      </c>
    </row>
    <row r="133" spans="1:50" ht="12" customHeight="1" x14ac:dyDescent="0.25">
      <c r="A133" s="1">
        <f t="shared" si="36"/>
        <v>0</v>
      </c>
      <c r="B133" s="30">
        <v>780</v>
      </c>
      <c r="C133" s="31" t="s">
        <v>346</v>
      </c>
      <c r="D133" s="42">
        <v>780</v>
      </c>
      <c r="E133" s="31" t="e">
        <f>VLOOKUP($I133,#REF!,2,FALSE)</f>
        <v>#REF!</v>
      </c>
      <c r="F133" s="31" t="e">
        <f>VLOOKUP($E133,'#Location List#'!$Q$3:$T$1122,3,FALSE)</f>
        <v>#REF!</v>
      </c>
      <c r="G133" s="31" t="e">
        <f>VLOOKUP($E133,'#Location List#'!$Q$3:$T$1122,4,FALSE)</f>
        <v>#REF!</v>
      </c>
      <c r="H133" s="105">
        <v>9170</v>
      </c>
      <c r="I133" s="33" t="s">
        <v>3880</v>
      </c>
      <c r="J133" s="33" t="s">
        <v>3520</v>
      </c>
      <c r="K133" s="51">
        <f t="shared" si="32"/>
        <v>4</v>
      </c>
      <c r="L133" s="83" t="s">
        <v>3548</v>
      </c>
      <c r="M133" s="51" t="str">
        <f t="shared" ref="M133:M141" si="40">IFERROR(VLOOKUP(L133,$Z$22:$AA$40,2,FALSE),"None")</f>
        <v>None</v>
      </c>
      <c r="N133" s="33" t="str">
        <f t="shared" si="37"/>
        <v>NARROGIN</v>
      </c>
      <c r="O133" s="482" t="str">
        <f t="shared" ref="O133:O196" si="41">IF(Q133=Q132,"DUPE"," ")</f>
        <v xml:space="preserve"> </v>
      </c>
      <c r="P133" s="466">
        <f t="shared" si="31"/>
        <v>579</v>
      </c>
      <c r="Q133" s="225" t="s">
        <v>3879</v>
      </c>
      <c r="R133" s="230">
        <v>579</v>
      </c>
      <c r="S133" s="251">
        <v>-33.610753000000003</v>
      </c>
      <c r="T133" s="248">
        <v>115.871016</v>
      </c>
      <c r="U133" s="33" t="str">
        <f t="shared" si="33"/>
        <v>Brookhampton</v>
      </c>
      <c r="V133" s="33" t="str">
        <f t="shared" si="30"/>
        <v>Donnybrook-Balingup</v>
      </c>
      <c r="W133" s="33">
        <v>763</v>
      </c>
      <c r="X133" s="1" t="s">
        <v>685</v>
      </c>
      <c r="AE133" s="10" t="s">
        <v>3870</v>
      </c>
      <c r="AF133" s="6" t="s">
        <v>3881</v>
      </c>
      <c r="AG133" s="176">
        <f>IFERROR(VLOOKUP(AF133,'#Location List#'!$Q$3:$R$1118,2,FALSE), "None")</f>
        <v>394</v>
      </c>
      <c r="AH133" s="269" t="s">
        <v>748</v>
      </c>
      <c r="AI133" s="474">
        <f t="shared" si="34"/>
        <v>1</v>
      </c>
      <c r="AJ133" s="71" t="str">
        <f t="shared" si="38"/>
        <v>Brookhampton</v>
      </c>
      <c r="AK133" s="73" t="e">
        <f>COUNTIFS(#REF!,R133)</f>
        <v>#REF!</v>
      </c>
      <c r="AL133" s="13" t="str">
        <f t="shared" si="35"/>
        <v>Williams</v>
      </c>
      <c r="AM133" s="72" t="e">
        <f>COUNTIFS(#REF!,D133)</f>
        <v>#REF!</v>
      </c>
      <c r="AN133" s="73" t="str">
        <f t="shared" si="39"/>
        <v>Wheatbelt</v>
      </c>
      <c r="AQ133" s="334"/>
      <c r="AS133" s="244">
        <v>131</v>
      </c>
      <c r="AT133" s="244">
        <v>-33.25</v>
      </c>
      <c r="AU133" s="244">
        <v>113.75</v>
      </c>
      <c r="AV133" s="244" t="s">
        <v>4979</v>
      </c>
      <c r="AW133" s="22">
        <v>967</v>
      </c>
      <c r="AX133" s="343">
        <v>121.98654363759297</v>
      </c>
    </row>
    <row r="134" spans="1:50" ht="12" customHeight="1" x14ac:dyDescent="0.25">
      <c r="A134" s="1">
        <f t="shared" si="36"/>
        <v>0</v>
      </c>
      <c r="B134" s="30">
        <v>867</v>
      </c>
      <c r="C134" s="31" t="s">
        <v>3882</v>
      </c>
      <c r="D134" s="42">
        <v>867</v>
      </c>
      <c r="E134" s="31" t="e">
        <f>VLOOKUP($I134,#REF!,2,FALSE)</f>
        <v>#REF!</v>
      </c>
      <c r="F134" s="31" t="e">
        <f>VLOOKUP($E134,'#Location List#'!$Q$3:$T$1122,3,FALSE)</f>
        <v>#REF!</v>
      </c>
      <c r="G134" s="31" t="e">
        <f>VLOOKUP($E134,'#Location List#'!$Q$3:$T$1122,4,FALSE)</f>
        <v>#REF!</v>
      </c>
      <c r="H134" s="105">
        <v>9250</v>
      </c>
      <c r="I134" s="33" t="s">
        <v>3883</v>
      </c>
      <c r="J134" s="33" t="s">
        <v>3530</v>
      </c>
      <c r="K134" s="51">
        <f t="shared" si="32"/>
        <v>7</v>
      </c>
      <c r="L134" s="83" t="s">
        <v>3576</v>
      </c>
      <c r="M134" s="51">
        <f t="shared" si="40"/>
        <v>14</v>
      </c>
      <c r="N134" s="33" t="str">
        <f t="shared" si="37"/>
        <v>KALGOORLIE</v>
      </c>
      <c r="O134" s="482" t="str">
        <f t="shared" si="41"/>
        <v xml:space="preserve"> </v>
      </c>
      <c r="P134" s="466">
        <f t="shared" si="31"/>
        <v>53</v>
      </c>
      <c r="Q134" s="226" t="s">
        <v>194</v>
      </c>
      <c r="R134" s="231">
        <v>53</v>
      </c>
      <c r="S134" s="251">
        <v>-32.368569999999899</v>
      </c>
      <c r="T134" s="248">
        <v>117.01224000000001</v>
      </c>
      <c r="U134" s="33" t="str">
        <f t="shared" si="33"/>
        <v>Brookton</v>
      </c>
      <c r="V134" s="33" t="str">
        <f t="shared" si="30"/>
        <v>Brookton</v>
      </c>
      <c r="W134" s="33">
        <v>755</v>
      </c>
      <c r="X134" s="1" t="s">
        <v>685</v>
      </c>
      <c r="AE134" s="10" t="s">
        <v>194</v>
      </c>
      <c r="AF134" s="6" t="s">
        <v>194</v>
      </c>
      <c r="AG134" s="176">
        <f>IFERROR(VLOOKUP(AF134,'#Location List#'!$Q$3:$R$1118,2,FALSE), "None")</f>
        <v>53</v>
      </c>
      <c r="AH134" s="269" t="s">
        <v>518</v>
      </c>
      <c r="AI134" s="474">
        <f t="shared" si="34"/>
        <v>1</v>
      </c>
      <c r="AJ134" s="71" t="str">
        <f t="shared" si="38"/>
        <v>Brookton</v>
      </c>
      <c r="AK134" s="73" t="e">
        <f>COUNTIFS(#REF!,R134)</f>
        <v>#REF!</v>
      </c>
      <c r="AL134" s="13" t="str">
        <f t="shared" si="35"/>
        <v>Wiluna</v>
      </c>
      <c r="AM134" s="72" t="e">
        <f>COUNTIFS(#REF!,D134)</f>
        <v>#REF!</v>
      </c>
      <c r="AN134" s="73" t="str">
        <f t="shared" si="39"/>
        <v>Mid West</v>
      </c>
      <c r="AQ134" s="334"/>
      <c r="AS134" s="244">
        <v>132</v>
      </c>
      <c r="AT134" s="244">
        <v>-33</v>
      </c>
      <c r="AU134" s="244">
        <v>113.75</v>
      </c>
      <c r="AV134" s="244" t="s">
        <v>4980</v>
      </c>
      <c r="AW134" s="22">
        <v>967</v>
      </c>
      <c r="AX134" s="343">
        <v>132.20386751713201</v>
      </c>
    </row>
    <row r="135" spans="1:50" ht="12" customHeight="1" x14ac:dyDescent="0.25">
      <c r="A135" s="1">
        <f t="shared" si="36"/>
        <v>0</v>
      </c>
      <c r="B135" s="30">
        <v>839</v>
      </c>
      <c r="C135" s="83" t="s">
        <v>1523</v>
      </c>
      <c r="D135" s="42">
        <v>839</v>
      </c>
      <c r="E135" s="31" t="e">
        <f>VLOOKUP($I135,#REF!,2,FALSE)</f>
        <v>#REF!</v>
      </c>
      <c r="F135" s="31" t="e">
        <f>VLOOKUP($E135,'#Location List#'!$Q$3:$T$1122,3,FALSE)</f>
        <v>#REF!</v>
      </c>
      <c r="G135" s="31" t="e">
        <f>VLOOKUP($E135,'#Location List#'!$Q$3:$T$1122,4,FALSE)</f>
        <v>#REF!</v>
      </c>
      <c r="H135" s="105">
        <v>9310</v>
      </c>
      <c r="I135" s="33" t="s">
        <v>3884</v>
      </c>
      <c r="J135" s="21" t="s">
        <v>3520</v>
      </c>
      <c r="K135" s="51">
        <f t="shared" si="32"/>
        <v>4</v>
      </c>
      <c r="L135" s="83" t="s">
        <v>3532</v>
      </c>
      <c r="M135" s="51">
        <f t="shared" si="40"/>
        <v>95</v>
      </c>
      <c r="N135" s="33" t="str">
        <f t="shared" si="37"/>
        <v>MERREDIN</v>
      </c>
      <c r="O135" s="482" t="str">
        <f t="shared" si="41"/>
        <v xml:space="preserve"> </v>
      </c>
      <c r="P135" s="466">
        <f t="shared" si="31"/>
        <v>580</v>
      </c>
      <c r="Q135" s="225" t="s">
        <v>3550</v>
      </c>
      <c r="R135" s="230">
        <v>580</v>
      </c>
      <c r="S135" s="251">
        <v>-17.9421</v>
      </c>
      <c r="T135" s="249">
        <v>122.21471</v>
      </c>
      <c r="U135" s="33" t="str">
        <f t="shared" si="33"/>
        <v>Broome</v>
      </c>
      <c r="V135" s="33" t="str">
        <f t="shared" si="30"/>
        <v>Broome</v>
      </c>
      <c r="W135" s="33">
        <v>814</v>
      </c>
      <c r="X135" s="1" t="s">
        <v>685</v>
      </c>
      <c r="AE135" s="10" t="s">
        <v>194</v>
      </c>
      <c r="AF135" s="6" t="s">
        <v>194</v>
      </c>
      <c r="AG135" s="176">
        <f>IFERROR(VLOOKUP(AF135,'#Location List#'!$Q$3:$R$1118,2,FALSE), "None")</f>
        <v>53</v>
      </c>
      <c r="AH135" s="269" t="s">
        <v>3886</v>
      </c>
      <c r="AI135" s="474">
        <f t="shared" si="34"/>
        <v>1</v>
      </c>
      <c r="AJ135" s="71" t="str">
        <f t="shared" si="38"/>
        <v>Broome</v>
      </c>
      <c r="AK135" s="73" t="e">
        <f>COUNTIFS(#REF!,R135)</f>
        <v>#REF!</v>
      </c>
      <c r="AL135" s="13" t="str">
        <f t="shared" si="35"/>
        <v>Wongan-Ballidu</v>
      </c>
      <c r="AM135" s="72" t="e">
        <f>COUNTIFS(#REF!,D135)</f>
        <v>#REF!</v>
      </c>
      <c r="AN135" s="73" t="str">
        <f t="shared" si="39"/>
        <v>Wheatbelt</v>
      </c>
      <c r="AQ135" s="334"/>
      <c r="AS135" s="244">
        <v>133</v>
      </c>
      <c r="AT135" s="244">
        <v>-32.75</v>
      </c>
      <c r="AU135" s="244">
        <v>113.75</v>
      </c>
      <c r="AV135" s="244" t="s">
        <v>4981</v>
      </c>
      <c r="AW135" s="22">
        <v>967</v>
      </c>
      <c r="AX135" s="343">
        <v>147.03816982981854</v>
      </c>
    </row>
    <row r="136" spans="1:50" ht="12" customHeight="1" x14ac:dyDescent="0.25">
      <c r="A136" s="1">
        <f t="shared" si="36"/>
        <v>0</v>
      </c>
      <c r="B136" s="30">
        <v>765</v>
      </c>
      <c r="C136" s="31" t="s">
        <v>173</v>
      </c>
      <c r="D136" s="42">
        <v>765</v>
      </c>
      <c r="E136" s="31" t="e">
        <f>VLOOKUP($I136,#REF!,2,FALSE)</f>
        <v>#REF!</v>
      </c>
      <c r="F136" s="31" t="e">
        <f>VLOOKUP($E136,'#Location List#'!$Q$3:$T$1122,3,FALSE)</f>
        <v>#REF!</v>
      </c>
      <c r="G136" s="31" t="e">
        <f>VLOOKUP($E136,'#Location List#'!$Q$3:$T$1122,4,FALSE)</f>
        <v>#REF!</v>
      </c>
      <c r="H136" s="105">
        <v>9380</v>
      </c>
      <c r="I136" s="33" t="s">
        <v>3887</v>
      </c>
      <c r="J136" s="33" t="s">
        <v>3505</v>
      </c>
      <c r="K136" s="51">
        <f t="shared" si="32"/>
        <v>1</v>
      </c>
      <c r="L136" s="83" t="s">
        <v>3548</v>
      </c>
      <c r="M136" s="51" t="str">
        <f t="shared" si="40"/>
        <v>None</v>
      </c>
      <c r="N136" s="33" t="str">
        <f t="shared" si="37"/>
        <v>NARROGIN</v>
      </c>
      <c r="O136" s="482" t="str">
        <f t="shared" si="41"/>
        <v xml:space="preserve"> </v>
      </c>
      <c r="P136" s="466">
        <f t="shared" si="31"/>
        <v>54</v>
      </c>
      <c r="Q136" s="226" t="s">
        <v>3885</v>
      </c>
      <c r="R136" s="231">
        <v>54</v>
      </c>
      <c r="S136" s="251">
        <v>-33.849559999999897</v>
      </c>
      <c r="T136" s="248">
        <v>117.638499999999</v>
      </c>
      <c r="U136" s="33" t="str">
        <f t="shared" si="33"/>
        <v>Broomehill</v>
      </c>
      <c r="V136" s="33" t="str">
        <f t="shared" si="30"/>
        <v>Broomehill-Tambellup</v>
      </c>
      <c r="W136" s="33">
        <v>768</v>
      </c>
      <c r="X136" s="1" t="s">
        <v>685</v>
      </c>
      <c r="AE136" s="10" t="s">
        <v>194</v>
      </c>
      <c r="AF136" s="6" t="s">
        <v>194</v>
      </c>
      <c r="AG136" s="176">
        <f>IFERROR(VLOOKUP(AF136,'#Location List#'!$Q$3:$R$1118,2,FALSE), "None")</f>
        <v>53</v>
      </c>
      <c r="AH136" s="269" t="s">
        <v>3888</v>
      </c>
      <c r="AI136" s="474">
        <f t="shared" si="34"/>
        <v>1</v>
      </c>
      <c r="AJ136" s="71" t="str">
        <f t="shared" si="38"/>
        <v>Broomehill</v>
      </c>
      <c r="AK136" s="73" t="e">
        <f>COUNTIFS(#REF!,R136)</f>
        <v>#REF!</v>
      </c>
      <c r="AL136" s="13" t="str">
        <f t="shared" si="35"/>
        <v>Woodanilling</v>
      </c>
      <c r="AM136" s="72" t="e">
        <f>COUNTIFS(#REF!,D136)</f>
        <v>#REF!</v>
      </c>
      <c r="AN136" s="73" t="str">
        <f t="shared" si="39"/>
        <v>Great Southern</v>
      </c>
      <c r="AQ136" s="334"/>
      <c r="AS136" s="244">
        <v>134</v>
      </c>
      <c r="AT136" s="244">
        <v>-32.5</v>
      </c>
      <c r="AU136" s="244">
        <v>113.75</v>
      </c>
      <c r="AV136" s="244" t="s">
        <v>4982</v>
      </c>
      <c r="AW136" s="22">
        <v>967</v>
      </c>
      <c r="AX136" s="343">
        <v>165.25071625485299</v>
      </c>
    </row>
    <row r="137" spans="1:50" ht="12" customHeight="1" x14ac:dyDescent="0.25">
      <c r="A137" s="1">
        <f t="shared" si="36"/>
        <v>0</v>
      </c>
      <c r="B137" s="30">
        <v>777</v>
      </c>
      <c r="C137" s="31" t="s">
        <v>1218</v>
      </c>
      <c r="D137" s="42">
        <v>777</v>
      </c>
      <c r="E137" s="31" t="e">
        <f>VLOOKUP($I137,#REF!,2,FALSE)</f>
        <v>#REF!</v>
      </c>
      <c r="F137" s="31" t="e">
        <f>VLOOKUP($E137,'#Location List#'!$Q$3:$T$1122,3,FALSE)</f>
        <v>#REF!</v>
      </c>
      <c r="G137" s="31" t="e">
        <f>VLOOKUP($E137,'#Location List#'!$Q$3:$T$1122,4,FALSE)</f>
        <v>#REF!</v>
      </c>
      <c r="H137" s="105">
        <v>9450</v>
      </c>
      <c r="I137" s="31" t="s">
        <v>3889</v>
      </c>
      <c r="J137" s="33" t="s">
        <v>3520</v>
      </c>
      <c r="K137" s="51">
        <f t="shared" si="32"/>
        <v>4</v>
      </c>
      <c r="L137" s="83" t="s">
        <v>3532</v>
      </c>
      <c r="M137" s="51">
        <f t="shared" si="40"/>
        <v>95</v>
      </c>
      <c r="N137" s="33" t="str">
        <f t="shared" si="37"/>
        <v>MERREDIN</v>
      </c>
      <c r="O137" s="482" t="str">
        <f t="shared" si="41"/>
        <v xml:space="preserve"> </v>
      </c>
      <c r="P137" s="466">
        <f t="shared" si="31"/>
        <v>581</v>
      </c>
      <c r="Q137" s="225" t="s">
        <v>3558</v>
      </c>
      <c r="R137" s="230">
        <v>581</v>
      </c>
      <c r="S137" s="251">
        <v>-31.877109999999899</v>
      </c>
      <c r="T137" s="249">
        <v>118.14606000000001</v>
      </c>
      <c r="U137" s="33" t="str">
        <f t="shared" si="33"/>
        <v>Bruce Rock</v>
      </c>
      <c r="V137" s="33" t="str">
        <f t="shared" ref="V137:V168" si="42">VLOOKUP(W137,$B$3:$C$150,2,FALSE)</f>
        <v>Bruce Rock</v>
      </c>
      <c r="W137" s="33">
        <v>722</v>
      </c>
      <c r="X137" s="1" t="s">
        <v>685</v>
      </c>
      <c r="AE137" s="10" t="s">
        <v>194</v>
      </c>
      <c r="AF137" s="6" t="s">
        <v>194</v>
      </c>
      <c r="AG137" s="176">
        <f>IFERROR(VLOOKUP(AF137,'#Location List#'!$Q$3:$R$1118,2,FALSE), "None")</f>
        <v>53</v>
      </c>
      <c r="AH137" s="269" t="s">
        <v>3890</v>
      </c>
      <c r="AI137" s="474">
        <f t="shared" si="34"/>
        <v>1</v>
      </c>
      <c r="AJ137" s="71" t="str">
        <f t="shared" si="38"/>
        <v>Bruce Rock</v>
      </c>
      <c r="AK137" s="73" t="e">
        <f>COUNTIFS(#REF!,R137)</f>
        <v>#REF!</v>
      </c>
      <c r="AL137" s="13" t="str">
        <f t="shared" si="35"/>
        <v>Wyalkatchem</v>
      </c>
      <c r="AM137" s="72" t="e">
        <f>COUNTIFS(#REF!,D137)</f>
        <v>#REF!</v>
      </c>
      <c r="AN137" s="73" t="str">
        <f t="shared" si="39"/>
        <v>Wheatbelt</v>
      </c>
      <c r="AQ137" s="334"/>
      <c r="AS137" s="244">
        <v>135</v>
      </c>
      <c r="AT137" s="244">
        <v>-32.25</v>
      </c>
      <c r="AU137" s="244">
        <v>113.75</v>
      </c>
      <c r="AV137" s="244" t="s">
        <v>4983</v>
      </c>
      <c r="AW137" s="22">
        <v>111</v>
      </c>
      <c r="AX137" s="343">
        <v>181.9967588891349</v>
      </c>
    </row>
    <row r="138" spans="1:50" ht="12" customHeight="1" x14ac:dyDescent="0.25">
      <c r="A138" s="1">
        <f t="shared" si="36"/>
        <v>0</v>
      </c>
      <c r="B138" s="30">
        <v>846</v>
      </c>
      <c r="C138" s="31" t="s">
        <v>3891</v>
      </c>
      <c r="D138" s="42">
        <v>846</v>
      </c>
      <c r="E138" s="31" t="e">
        <f>VLOOKUP($I138,#REF!,2,FALSE)</f>
        <v>#REF!</v>
      </c>
      <c r="F138" s="31" t="e">
        <f>VLOOKUP($E138,'#Location List#'!$Q$3:$T$1122,3,FALSE)</f>
        <v>#REF!</v>
      </c>
      <c r="G138" s="31" t="e">
        <f>VLOOKUP($E138,'#Location List#'!$Q$3:$T$1122,4,FALSE)</f>
        <v>#REF!</v>
      </c>
      <c r="H138" s="105">
        <v>9520</v>
      </c>
      <c r="I138" s="33" t="s">
        <v>3892</v>
      </c>
      <c r="J138" s="33" t="s">
        <v>3527</v>
      </c>
      <c r="K138" s="51">
        <f t="shared" si="32"/>
        <v>6</v>
      </c>
      <c r="L138" s="83" t="s">
        <v>3582</v>
      </c>
      <c r="M138" s="51">
        <f t="shared" si="40"/>
        <v>66</v>
      </c>
      <c r="N138" s="33" t="str">
        <f t="shared" si="37"/>
        <v>KUNNUNARRA</v>
      </c>
      <c r="O138" s="482" t="str">
        <f t="shared" si="41"/>
        <v xml:space="preserve"> </v>
      </c>
      <c r="P138" s="466">
        <f t="shared" si="31"/>
        <v>55</v>
      </c>
      <c r="Q138" s="226" t="s">
        <v>1118</v>
      </c>
      <c r="R138" s="231">
        <v>55</v>
      </c>
      <c r="S138" s="251">
        <v>-33.258209999999998</v>
      </c>
      <c r="T138" s="248">
        <v>115.838408</v>
      </c>
      <c r="U138" s="33" t="str">
        <f t="shared" si="33"/>
        <v>Brunswick</v>
      </c>
      <c r="V138" s="33" t="str">
        <f t="shared" si="42"/>
        <v>Harvey</v>
      </c>
      <c r="W138" s="33">
        <v>760</v>
      </c>
      <c r="X138" s="1" t="s">
        <v>685</v>
      </c>
      <c r="AE138" s="10" t="s">
        <v>194</v>
      </c>
      <c r="AF138" s="6" t="s">
        <v>292</v>
      </c>
      <c r="AG138" s="176">
        <f>IFERROR(VLOOKUP(AF138,'#Location List#'!$Q$3:$R$1118,2,FALSE), "None")</f>
        <v>389</v>
      </c>
      <c r="AH138" s="269" t="s">
        <v>670</v>
      </c>
      <c r="AI138" s="474">
        <f t="shared" si="34"/>
        <v>1</v>
      </c>
      <c r="AJ138" s="71" t="str">
        <f t="shared" si="38"/>
        <v>Brunswick</v>
      </c>
      <c r="AK138" s="73" t="e">
        <f>COUNTIFS(#REF!,R138)</f>
        <v>#REF!</v>
      </c>
      <c r="AL138" s="13" t="str">
        <f t="shared" si="35"/>
        <v>Wyndham-East Kimberley</v>
      </c>
      <c r="AM138" s="72" t="e">
        <f>COUNTIFS(#REF!,D138)</f>
        <v>#REF!</v>
      </c>
      <c r="AN138" s="73" t="str">
        <f t="shared" si="39"/>
        <v>Kimberley</v>
      </c>
      <c r="AQ138" s="334"/>
      <c r="AS138" s="244">
        <v>136</v>
      </c>
      <c r="AT138" s="244">
        <v>-32</v>
      </c>
      <c r="AU138" s="244">
        <v>113.75</v>
      </c>
      <c r="AV138" s="244" t="s">
        <v>4984</v>
      </c>
      <c r="AW138" s="22">
        <v>1055</v>
      </c>
      <c r="AX138" s="343">
        <v>179.55282917249656</v>
      </c>
    </row>
    <row r="139" spans="1:50" ht="12" customHeight="1" x14ac:dyDescent="0.25">
      <c r="A139" s="1">
        <f t="shared" si="36"/>
        <v>0</v>
      </c>
      <c r="B139" s="30">
        <v>754</v>
      </c>
      <c r="C139" s="31" t="s">
        <v>3894</v>
      </c>
      <c r="D139" s="42">
        <v>754</v>
      </c>
      <c r="E139" s="31" t="e">
        <f>VLOOKUP($I139,#REF!,2,FALSE)</f>
        <v>#REF!</v>
      </c>
      <c r="F139" s="31" t="e">
        <f>VLOOKUP($E139,'#Location List#'!$Q$3:$T$1122,3,FALSE)</f>
        <v>#REF!</v>
      </c>
      <c r="G139" s="31" t="e">
        <f>VLOOKUP($E139,'#Location List#'!$Q$3:$T$1122,4,FALSE)</f>
        <v>#REF!</v>
      </c>
      <c r="H139" s="105">
        <v>9590</v>
      </c>
      <c r="I139" s="33" t="s">
        <v>3895</v>
      </c>
      <c r="J139" s="33" t="s">
        <v>3530</v>
      </c>
      <c r="K139" s="51">
        <f t="shared" si="32"/>
        <v>7</v>
      </c>
      <c r="L139" s="83" t="s">
        <v>3590</v>
      </c>
      <c r="M139" s="51">
        <f t="shared" si="40"/>
        <v>69</v>
      </c>
      <c r="N139" s="33" t="str">
        <f t="shared" si="37"/>
        <v>GERALDTON</v>
      </c>
      <c r="O139" s="482" t="str">
        <f t="shared" si="41"/>
        <v xml:space="preserve"> </v>
      </c>
      <c r="P139" s="466">
        <f t="shared" si="31"/>
        <v>582</v>
      </c>
      <c r="Q139" s="225" t="s">
        <v>3893</v>
      </c>
      <c r="R139" s="230">
        <v>582</v>
      </c>
      <c r="S139" s="251">
        <v>-33.255789999999898</v>
      </c>
      <c r="T139" s="249">
        <v>115.83778</v>
      </c>
      <c r="U139" s="33" t="str">
        <f t="shared" si="33"/>
        <v>Brunswick Junction</v>
      </c>
      <c r="V139" s="33" t="str">
        <f t="shared" si="42"/>
        <v>Harvey</v>
      </c>
      <c r="W139" s="86">
        <v>760</v>
      </c>
      <c r="X139" s="1" t="s">
        <v>685</v>
      </c>
      <c r="AE139" s="10" t="s">
        <v>194</v>
      </c>
      <c r="AF139" s="6" t="s">
        <v>292</v>
      </c>
      <c r="AG139" s="176">
        <f>IFERROR(VLOOKUP(AF139,'#Location List#'!$Q$3:$R$1118,2,FALSE), "None")</f>
        <v>389</v>
      </c>
      <c r="AH139" s="269" t="s">
        <v>761</v>
      </c>
      <c r="AI139" s="474">
        <f t="shared" si="34"/>
        <v>1</v>
      </c>
      <c r="AJ139" s="71" t="str">
        <f t="shared" si="38"/>
        <v>Brunswick Junction</v>
      </c>
      <c r="AK139" s="73" t="e">
        <f>COUNTIFS(#REF!,R139)</f>
        <v>#REF!</v>
      </c>
      <c r="AL139" s="13" t="str">
        <f t="shared" si="35"/>
        <v>Yalgoo</v>
      </c>
      <c r="AM139" s="72" t="e">
        <f>COUNTIFS(#REF!,D139)</f>
        <v>#REF!</v>
      </c>
      <c r="AN139" s="73" t="str">
        <f t="shared" si="39"/>
        <v>Mid West</v>
      </c>
      <c r="AQ139" s="334"/>
      <c r="AS139" s="244">
        <v>137</v>
      </c>
      <c r="AT139" s="244">
        <v>-31.75</v>
      </c>
      <c r="AU139" s="244">
        <v>113.75</v>
      </c>
      <c r="AV139" s="244" t="s">
        <v>4985</v>
      </c>
      <c r="AW139" s="22">
        <v>1055</v>
      </c>
      <c r="AX139" s="343">
        <v>169.0411388575379</v>
      </c>
    </row>
    <row r="140" spans="1:50" ht="12" customHeight="1" x14ac:dyDescent="0.25">
      <c r="A140" s="1">
        <f t="shared" si="36"/>
        <v>0</v>
      </c>
      <c r="B140" s="30">
        <v>747</v>
      </c>
      <c r="C140" s="31" t="s">
        <v>3897</v>
      </c>
      <c r="D140" s="42">
        <v>747</v>
      </c>
      <c r="E140" s="31" t="e">
        <f>VLOOKUP($I140,#REF!,2,FALSE)</f>
        <v>#REF!</v>
      </c>
      <c r="F140" s="31" t="e">
        <f>VLOOKUP($E140,'#Location List#'!$Q$3:$T$1122,3,FALSE)</f>
        <v>#REF!</v>
      </c>
      <c r="G140" s="31" t="e">
        <f>VLOOKUP($E140,'#Location List#'!$Q$3:$T$1122,4,FALSE)</f>
        <v>#REF!</v>
      </c>
      <c r="H140" s="105">
        <v>9660</v>
      </c>
      <c r="I140" s="33" t="s">
        <v>3898</v>
      </c>
      <c r="J140" s="33" t="s">
        <v>3520</v>
      </c>
      <c r="K140" s="51">
        <f t="shared" si="32"/>
        <v>4</v>
      </c>
      <c r="L140" s="83" t="s">
        <v>3532</v>
      </c>
      <c r="M140" s="51">
        <f t="shared" si="40"/>
        <v>95</v>
      </c>
      <c r="N140" s="33" t="str">
        <f t="shared" si="37"/>
        <v>MERREDIN</v>
      </c>
      <c r="O140" s="482" t="str">
        <f t="shared" si="41"/>
        <v xml:space="preserve"> </v>
      </c>
      <c r="P140" s="466">
        <f t="shared" si="31"/>
        <v>583</v>
      </c>
      <c r="Q140" s="225" t="s">
        <v>3896</v>
      </c>
      <c r="R140" s="230">
        <v>583</v>
      </c>
      <c r="S140" s="251">
        <v>-33.385050999999997</v>
      </c>
      <c r="T140" s="248">
        <v>116.30931200000001</v>
      </c>
      <c r="U140" s="33" t="str">
        <f t="shared" si="33"/>
        <v>Buckingham</v>
      </c>
      <c r="V140" s="33" t="str">
        <f t="shared" si="42"/>
        <v>Collie</v>
      </c>
      <c r="W140" s="33">
        <v>717</v>
      </c>
      <c r="X140" s="1" t="s">
        <v>685</v>
      </c>
      <c r="AE140" s="10" t="s">
        <v>194</v>
      </c>
      <c r="AF140" s="6" t="s">
        <v>292</v>
      </c>
      <c r="AG140" s="176">
        <f>IFERROR(VLOOKUP(AF140,'#Location List#'!$Q$3:$R$1118,2,FALSE), "None")</f>
        <v>389</v>
      </c>
      <c r="AH140" s="269" t="s">
        <v>690</v>
      </c>
      <c r="AI140" s="474">
        <f t="shared" si="34"/>
        <v>1</v>
      </c>
      <c r="AJ140" s="71" t="str">
        <f t="shared" si="38"/>
        <v>Buckingham</v>
      </c>
      <c r="AK140" s="73" t="e">
        <f>COUNTIFS(#REF!,R140)</f>
        <v>#REF!</v>
      </c>
      <c r="AL140" s="13" t="str">
        <f t="shared" si="35"/>
        <v>Yilgarn</v>
      </c>
      <c r="AM140" s="72" t="e">
        <f>COUNTIFS(#REF!,D140)</f>
        <v>#REF!</v>
      </c>
      <c r="AN140" s="73" t="str">
        <f t="shared" si="39"/>
        <v>Wheatbelt</v>
      </c>
      <c r="AQ140" s="334"/>
      <c r="AS140" s="244">
        <v>138</v>
      </c>
      <c r="AT140" s="244">
        <v>-31.5</v>
      </c>
      <c r="AU140" s="244">
        <v>113.75</v>
      </c>
      <c r="AV140" s="244" t="s">
        <v>4986</v>
      </c>
      <c r="AW140" s="22">
        <v>1130</v>
      </c>
      <c r="AX140" s="343">
        <v>156.80977604073439</v>
      </c>
    </row>
    <row r="141" spans="1:50" ht="12" customHeight="1" x14ac:dyDescent="0.25">
      <c r="A141" s="1">
        <f t="shared" si="36"/>
        <v>0</v>
      </c>
      <c r="B141" s="30">
        <v>725</v>
      </c>
      <c r="C141" s="31" t="s">
        <v>1222</v>
      </c>
      <c r="D141" s="42">
        <v>725</v>
      </c>
      <c r="E141" s="31" t="e">
        <f>VLOOKUP($I141,#REF!,2,FALSE)</f>
        <v>#REF!</v>
      </c>
      <c r="F141" s="31" t="e">
        <f>VLOOKUP($E141,'#Location List#'!$Q$3:$T$1122,3,FALSE)</f>
        <v>#REF!</v>
      </c>
      <c r="G141" s="31" t="e">
        <f>VLOOKUP($E141,'#Location List#'!$Q$3:$T$1122,4,FALSE)</f>
        <v>#REF!</v>
      </c>
      <c r="H141" s="105">
        <v>9730</v>
      </c>
      <c r="I141" s="33" t="s">
        <v>3900</v>
      </c>
      <c r="J141" s="33" t="s">
        <v>3520</v>
      </c>
      <c r="K141" s="51">
        <f t="shared" si="32"/>
        <v>4</v>
      </c>
      <c r="L141" s="83" t="s">
        <v>3532</v>
      </c>
      <c r="M141" s="51">
        <f t="shared" si="40"/>
        <v>95</v>
      </c>
      <c r="N141" s="33" t="str">
        <f t="shared" si="37"/>
        <v>MERREDIN</v>
      </c>
      <c r="O141" s="482" t="str">
        <f t="shared" si="41"/>
        <v xml:space="preserve"> </v>
      </c>
      <c r="P141" s="466">
        <f t="shared" si="31"/>
        <v>584</v>
      </c>
      <c r="Q141" s="225" t="s">
        <v>3899</v>
      </c>
      <c r="R141" s="230">
        <v>584</v>
      </c>
      <c r="S141" s="251">
        <v>-31.544383</v>
      </c>
      <c r="T141" s="248">
        <v>116.616608</v>
      </c>
      <c r="U141" s="33" t="str">
        <f t="shared" si="33"/>
        <v>Buckland</v>
      </c>
      <c r="V141" s="33" t="str">
        <f t="shared" si="42"/>
        <v>Northam</v>
      </c>
      <c r="W141" s="33">
        <v>721</v>
      </c>
      <c r="X141" s="1" t="s">
        <v>685</v>
      </c>
      <c r="AE141" s="10" t="s">
        <v>194</v>
      </c>
      <c r="AF141" s="6" t="s">
        <v>292</v>
      </c>
      <c r="AG141" s="176">
        <f>IFERROR(VLOOKUP(AF141,'#Location List#'!$Q$3:$R$1118,2,FALSE), "None")</f>
        <v>389</v>
      </c>
      <c r="AH141" s="269" t="s">
        <v>292</v>
      </c>
      <c r="AI141" s="474">
        <f t="shared" si="34"/>
        <v>1</v>
      </c>
      <c r="AJ141" s="71" t="str">
        <f t="shared" si="38"/>
        <v>Buckland</v>
      </c>
      <c r="AK141" s="73" t="e">
        <f>COUNTIFS(#REF!,R141)</f>
        <v>#REF!</v>
      </c>
      <c r="AL141" s="13" t="str">
        <f t="shared" si="35"/>
        <v>York</v>
      </c>
      <c r="AM141" s="72" t="e">
        <f>COUNTIFS(#REF!,D141)</f>
        <v>#REF!</v>
      </c>
      <c r="AN141" s="73" t="str">
        <f t="shared" si="39"/>
        <v>Wheatbelt</v>
      </c>
      <c r="AQ141" s="334"/>
      <c r="AS141" s="244">
        <v>139</v>
      </c>
      <c r="AT141" s="244">
        <v>-31.25</v>
      </c>
      <c r="AU141" s="244">
        <v>113.75</v>
      </c>
      <c r="AV141" s="244" t="s">
        <v>4987</v>
      </c>
      <c r="AW141" s="22">
        <v>1130</v>
      </c>
      <c r="AX141" s="343">
        <v>145.66184913569202</v>
      </c>
    </row>
    <row r="142" spans="1:50" ht="12" customHeight="1" x14ac:dyDescent="0.25">
      <c r="A142" s="1" t="s">
        <v>685</v>
      </c>
      <c r="B142" s="30"/>
      <c r="C142" s="31"/>
      <c r="D142" s="42"/>
      <c r="E142" s="31"/>
      <c r="F142" s="31"/>
      <c r="G142" s="31"/>
      <c r="H142" s="105"/>
      <c r="O142" s="482" t="str">
        <f t="shared" si="41"/>
        <v xml:space="preserve"> </v>
      </c>
      <c r="P142" s="466">
        <f t="shared" si="31"/>
        <v>585</v>
      </c>
      <c r="Q142" s="225" t="s">
        <v>3901</v>
      </c>
      <c r="R142" s="230">
        <v>585</v>
      </c>
      <c r="S142" s="251">
        <v>-31.009630000000001</v>
      </c>
      <c r="T142" s="248">
        <v>120.86848000000001</v>
      </c>
      <c r="U142" s="33" t="str">
        <f t="shared" si="33"/>
        <v>Bullabulling</v>
      </c>
      <c r="V142" s="33" t="str">
        <f t="shared" si="42"/>
        <v>Coolgardie</v>
      </c>
      <c r="W142" s="33">
        <v>798</v>
      </c>
      <c r="X142" s="1" t="s">
        <v>685</v>
      </c>
      <c r="AE142" s="10" t="s">
        <v>194</v>
      </c>
      <c r="AF142" s="6" t="s">
        <v>292</v>
      </c>
      <c r="AG142" s="176">
        <f>IFERROR(VLOOKUP(AF142,'#Location List#'!$Q$3:$R$1118,2,FALSE), "None")</f>
        <v>389</v>
      </c>
      <c r="AH142" s="269" t="s">
        <v>656</v>
      </c>
      <c r="AI142" s="474">
        <f t="shared" si="34"/>
        <v>1</v>
      </c>
      <c r="AJ142" s="71" t="str">
        <f t="shared" si="38"/>
        <v>Bullabulling</v>
      </c>
      <c r="AK142" s="73" t="e">
        <f>COUNTIFS(#REF!,R142)</f>
        <v>#REF!</v>
      </c>
      <c r="AL142" s="13"/>
      <c r="AM142" s="72"/>
      <c r="AN142" s="73"/>
      <c r="AQ142" s="334"/>
      <c r="AS142" s="244">
        <v>140</v>
      </c>
      <c r="AT142" s="244">
        <v>-31</v>
      </c>
      <c r="AU142" s="244">
        <v>113.75</v>
      </c>
      <c r="AV142" s="244" t="s">
        <v>4988</v>
      </c>
      <c r="AW142" s="22">
        <v>616</v>
      </c>
      <c r="AX142" s="343">
        <v>138.20026888798364</v>
      </c>
    </row>
    <row r="143" spans="1:50" ht="12" customHeight="1" x14ac:dyDescent="0.25">
      <c r="A143" s="1" t="s">
        <v>685</v>
      </c>
      <c r="C143" s="65"/>
      <c r="D143" s="58"/>
      <c r="E143" s="31"/>
      <c r="F143" s="31"/>
      <c r="G143" s="31"/>
      <c r="H143" s="107"/>
      <c r="O143" s="482" t="str">
        <f t="shared" si="41"/>
        <v xml:space="preserve"> </v>
      </c>
      <c r="P143" s="466">
        <f t="shared" si="31"/>
        <v>56</v>
      </c>
      <c r="Q143" s="226" t="s">
        <v>1079</v>
      </c>
      <c r="R143" s="231">
        <v>56</v>
      </c>
      <c r="S143" s="251">
        <v>-32.494340000000001</v>
      </c>
      <c r="T143" s="248">
        <v>117.73893</v>
      </c>
      <c r="U143" s="33" t="str">
        <f t="shared" si="33"/>
        <v>Bullaring</v>
      </c>
      <c r="V143" s="33" t="str">
        <f t="shared" si="42"/>
        <v>Corrigin</v>
      </c>
      <c r="W143" s="33">
        <v>769</v>
      </c>
      <c r="X143" s="1" t="s">
        <v>685</v>
      </c>
      <c r="AE143" s="10" t="s">
        <v>3885</v>
      </c>
      <c r="AF143" s="6" t="s">
        <v>3885</v>
      </c>
      <c r="AG143" s="176">
        <f>IFERROR(VLOOKUP(AF143,'#Location List#'!$Q$3:$R$1118,2,FALSE), "None")</f>
        <v>54</v>
      </c>
      <c r="AH143" s="269" t="s">
        <v>881</v>
      </c>
      <c r="AI143" s="474">
        <f t="shared" si="34"/>
        <v>1</v>
      </c>
      <c r="AJ143" s="71" t="str">
        <f t="shared" si="38"/>
        <v>Bullaring</v>
      </c>
      <c r="AK143" s="73" t="e">
        <f>COUNTIFS(#REF!,R143)</f>
        <v>#REF!</v>
      </c>
      <c r="AL143" s="13"/>
      <c r="AM143" s="75"/>
      <c r="AN143" s="72"/>
      <c r="AQ143" s="334"/>
      <c r="AS143" s="244">
        <v>141</v>
      </c>
      <c r="AT143" s="244">
        <v>-30.75</v>
      </c>
      <c r="AU143" s="244">
        <v>113.75</v>
      </c>
      <c r="AV143" s="244" t="s">
        <v>4989</v>
      </c>
      <c r="AW143" s="22">
        <v>616</v>
      </c>
      <c r="AX143" s="343">
        <v>129.66788535936192</v>
      </c>
    </row>
    <row r="144" spans="1:50" ht="12" customHeight="1" x14ac:dyDescent="0.25">
      <c r="A144" s="1" t="s">
        <v>685</v>
      </c>
      <c r="C144" s="65"/>
      <c r="D144" s="58"/>
      <c r="E144" s="31"/>
      <c r="F144" s="31"/>
      <c r="G144" s="31"/>
      <c r="H144" s="107"/>
      <c r="O144" s="482" t="str">
        <f t="shared" si="41"/>
        <v xml:space="preserve"> </v>
      </c>
      <c r="P144" s="466">
        <f t="shared" si="31"/>
        <v>57</v>
      </c>
      <c r="Q144" s="226" t="s">
        <v>1119</v>
      </c>
      <c r="R144" s="231">
        <v>57</v>
      </c>
      <c r="S144" s="251">
        <v>-32.056500999999997</v>
      </c>
      <c r="T144" s="249">
        <v>115.86045799999999</v>
      </c>
      <c r="U144" s="33" t="str">
        <f t="shared" si="33"/>
        <v>Bullcreek</v>
      </c>
      <c r="V144" s="33" t="str">
        <f t="shared" si="42"/>
        <v>Melville</v>
      </c>
      <c r="W144" s="33">
        <v>802</v>
      </c>
      <c r="X144" s="1" t="s">
        <v>685</v>
      </c>
      <c r="AE144" s="10" t="s">
        <v>3885</v>
      </c>
      <c r="AF144" s="6" t="s">
        <v>3885</v>
      </c>
      <c r="AG144" s="176">
        <f>IFERROR(VLOOKUP(AF144,'#Location List#'!$Q$3:$R$1118,2,FALSE), "None")</f>
        <v>54</v>
      </c>
      <c r="AH144" s="269" t="s">
        <v>854</v>
      </c>
      <c r="AI144" s="474">
        <f t="shared" si="34"/>
        <v>1</v>
      </c>
      <c r="AJ144" s="71" t="str">
        <f t="shared" si="38"/>
        <v>Bullcreek</v>
      </c>
      <c r="AK144" s="73" t="e">
        <f>COUNTIFS(#REF!,R144)</f>
        <v>#REF!</v>
      </c>
      <c r="AL144" s="13"/>
      <c r="AM144" s="75"/>
      <c r="AN144" s="72"/>
      <c r="AQ144" s="334"/>
      <c r="AS144" s="244">
        <v>142</v>
      </c>
      <c r="AT144" s="244">
        <v>-30.5</v>
      </c>
      <c r="AU144" s="244">
        <v>113.75</v>
      </c>
      <c r="AV144" s="244" t="s">
        <v>4990</v>
      </c>
      <c r="AW144" s="22">
        <v>797</v>
      </c>
      <c r="AX144" s="343">
        <v>125.97910130631244</v>
      </c>
    </row>
    <row r="145" spans="1:50" ht="12" customHeight="1" x14ac:dyDescent="0.25">
      <c r="A145" s="1" t="s">
        <v>685</v>
      </c>
      <c r="C145" s="65"/>
      <c r="D145" s="58"/>
      <c r="E145" s="31"/>
      <c r="F145" s="31"/>
      <c r="G145" s="31"/>
      <c r="H145" s="107"/>
      <c r="O145" s="482" t="str">
        <f t="shared" si="41"/>
        <v xml:space="preserve"> </v>
      </c>
      <c r="P145" s="466">
        <f t="shared" si="31"/>
        <v>58</v>
      </c>
      <c r="Q145" s="226" t="s">
        <v>1120</v>
      </c>
      <c r="R145" s="231">
        <v>58</v>
      </c>
      <c r="S145" s="251">
        <v>-30.983799999999899</v>
      </c>
      <c r="T145" s="249">
        <v>119.11049</v>
      </c>
      <c r="U145" s="33" t="str">
        <f t="shared" si="33"/>
        <v>Bullfinch</v>
      </c>
      <c r="V145" s="33" t="str">
        <f t="shared" si="42"/>
        <v>Yilgarn</v>
      </c>
      <c r="W145" s="33">
        <v>747</v>
      </c>
      <c r="X145" s="1" t="s">
        <v>685</v>
      </c>
      <c r="AE145" s="10" t="s">
        <v>3885</v>
      </c>
      <c r="AF145" s="6" t="s">
        <v>55</v>
      </c>
      <c r="AG145" s="176">
        <f>IFERROR(VLOOKUP(AF145,'#Location List#'!$Q$3:$R$1118,2,FALSE), "None")</f>
        <v>402</v>
      </c>
      <c r="AH145" s="269" t="s">
        <v>540</v>
      </c>
      <c r="AI145" s="474">
        <f t="shared" si="34"/>
        <v>1</v>
      </c>
      <c r="AJ145" s="71" t="str">
        <f t="shared" si="38"/>
        <v>Bullfinch</v>
      </c>
      <c r="AK145" s="73" t="e">
        <f>COUNTIFS(#REF!,R145)</f>
        <v>#REF!</v>
      </c>
      <c r="AL145" s="13"/>
      <c r="AM145" s="75"/>
      <c r="AN145" s="72"/>
      <c r="AQ145" s="334"/>
      <c r="AS145" s="244">
        <v>143</v>
      </c>
      <c r="AT145" s="244">
        <v>-30.25</v>
      </c>
      <c r="AU145" s="244">
        <v>113.75</v>
      </c>
      <c r="AV145" s="244" t="s">
        <v>4991</v>
      </c>
      <c r="AW145" s="22">
        <v>157</v>
      </c>
      <c r="AX145" s="343">
        <v>119.72297692655684</v>
      </c>
    </row>
    <row r="146" spans="1:50" ht="12" customHeight="1" x14ac:dyDescent="0.25">
      <c r="A146" s="1" t="s">
        <v>685</v>
      </c>
      <c r="C146" s="65"/>
      <c r="D146" s="58"/>
      <c r="E146" s="31"/>
      <c r="F146" s="31"/>
      <c r="G146" s="31"/>
      <c r="H146" s="107"/>
      <c r="O146" s="482" t="str">
        <f t="shared" si="41"/>
        <v xml:space="preserve"> </v>
      </c>
      <c r="P146" s="466">
        <f t="shared" si="31"/>
        <v>59</v>
      </c>
      <c r="Q146" s="226" t="s">
        <v>3902</v>
      </c>
      <c r="R146" s="231">
        <v>59</v>
      </c>
      <c r="S146" s="251">
        <v>-31.665019999999899</v>
      </c>
      <c r="T146" s="249">
        <v>116.01971</v>
      </c>
      <c r="U146" s="33" t="str">
        <f t="shared" si="33"/>
        <v>Bullsbrook</v>
      </c>
      <c r="V146" s="33" t="str">
        <f t="shared" si="42"/>
        <v>Swan</v>
      </c>
      <c r="W146" s="33">
        <v>732</v>
      </c>
      <c r="X146" s="1" t="s">
        <v>685</v>
      </c>
      <c r="AE146" s="10" t="s">
        <v>3558</v>
      </c>
      <c r="AF146" s="6" t="s">
        <v>213</v>
      </c>
      <c r="AG146" s="176">
        <f>IFERROR(VLOOKUP(AF146,'#Location List#'!$Q$3:$R$1118,2,FALSE), "None")</f>
        <v>12</v>
      </c>
      <c r="AH146" s="269" t="s">
        <v>213</v>
      </c>
      <c r="AI146" s="474">
        <f t="shared" si="34"/>
        <v>1</v>
      </c>
      <c r="AJ146" s="71" t="str">
        <f t="shared" si="38"/>
        <v>Bullsbrook</v>
      </c>
      <c r="AK146" s="73" t="e">
        <f>COUNTIFS(#REF!,R146)</f>
        <v>#REF!</v>
      </c>
      <c r="AL146" s="13"/>
      <c r="AM146" s="75"/>
      <c r="AN146" s="72"/>
      <c r="AQ146" s="334"/>
      <c r="AS146" s="244">
        <v>144</v>
      </c>
      <c r="AT146" s="244">
        <v>-30</v>
      </c>
      <c r="AU146" s="244">
        <v>113.75</v>
      </c>
      <c r="AV146" s="244" t="s">
        <v>4992</v>
      </c>
      <c r="AW146" s="22">
        <v>157</v>
      </c>
      <c r="AX146" s="343">
        <v>118.20830849058277</v>
      </c>
    </row>
    <row r="147" spans="1:50" ht="12" customHeight="1" x14ac:dyDescent="0.25">
      <c r="A147" s="1" t="s">
        <v>685</v>
      </c>
      <c r="C147" s="65"/>
      <c r="D147" s="58"/>
      <c r="E147" s="31"/>
      <c r="F147" s="31"/>
      <c r="G147" s="31"/>
      <c r="H147" s="107"/>
      <c r="O147" s="482" t="str">
        <f t="shared" si="41"/>
        <v xml:space="preserve"> </v>
      </c>
      <c r="P147" s="466">
        <f t="shared" si="31"/>
        <v>586</v>
      </c>
      <c r="Q147" s="225" t="s">
        <v>3903</v>
      </c>
      <c r="R147" s="230">
        <v>586</v>
      </c>
      <c r="S147" s="251">
        <v>-30.750730000000001</v>
      </c>
      <c r="T147" s="249">
        <v>121.80435</v>
      </c>
      <c r="U147" s="33" t="str">
        <f t="shared" si="33"/>
        <v>Bulong</v>
      </c>
      <c r="V147" s="33" t="str">
        <f t="shared" si="42"/>
        <v>Kalgoorlie-Boulder</v>
      </c>
      <c r="W147" s="33">
        <v>845</v>
      </c>
      <c r="X147" s="1" t="s">
        <v>685</v>
      </c>
      <c r="AE147" s="10" t="s">
        <v>3558</v>
      </c>
      <c r="AF147" s="6" t="s">
        <v>213</v>
      </c>
      <c r="AG147" s="176">
        <f>IFERROR(VLOOKUP(AF147,'#Location List#'!$Q$3:$R$1118,2,FALSE), "None")</f>
        <v>12</v>
      </c>
      <c r="AH147" s="269" t="s">
        <v>625</v>
      </c>
      <c r="AI147" s="474">
        <f t="shared" si="34"/>
        <v>1</v>
      </c>
      <c r="AJ147" s="71" t="str">
        <f t="shared" si="38"/>
        <v>Bulong</v>
      </c>
      <c r="AK147" s="73" t="e">
        <f>COUNTIFS(#REF!,R147)</f>
        <v>#REF!</v>
      </c>
      <c r="AL147" s="13"/>
      <c r="AM147" s="75"/>
      <c r="AN147" s="72"/>
      <c r="AQ147" s="334"/>
      <c r="AS147" s="244">
        <v>145</v>
      </c>
      <c r="AT147" s="244">
        <v>-29.75</v>
      </c>
      <c r="AU147" s="244">
        <v>113.75</v>
      </c>
      <c r="AV147" s="244" t="s">
        <v>4993</v>
      </c>
      <c r="AW147" s="22">
        <v>778</v>
      </c>
      <c r="AX147" s="343">
        <v>114.9559955891507</v>
      </c>
    </row>
    <row r="148" spans="1:50" ht="12" customHeight="1" x14ac:dyDescent="0.25">
      <c r="A148" s="1" t="s">
        <v>685</v>
      </c>
      <c r="C148" s="65"/>
      <c r="D148" s="58"/>
      <c r="E148" s="31"/>
      <c r="F148" s="31"/>
      <c r="G148" s="31"/>
      <c r="H148" s="107"/>
      <c r="O148" s="482" t="str">
        <f t="shared" si="41"/>
        <v xml:space="preserve"> </v>
      </c>
      <c r="P148" s="466">
        <f t="shared" si="31"/>
        <v>587</v>
      </c>
      <c r="Q148" s="225" t="s">
        <v>3904</v>
      </c>
      <c r="R148" s="230">
        <v>587</v>
      </c>
      <c r="S148" s="251">
        <v>-32.373531999999997</v>
      </c>
      <c r="T148" s="248">
        <v>117.513792</v>
      </c>
      <c r="U148" s="33" t="str">
        <f t="shared" si="33"/>
        <v>Bulyee</v>
      </c>
      <c r="V148" s="33" t="str">
        <f t="shared" si="42"/>
        <v>Corrigin</v>
      </c>
      <c r="W148" s="33">
        <v>769</v>
      </c>
      <c r="X148" s="1" t="s">
        <v>685</v>
      </c>
      <c r="AE148" s="10" t="s">
        <v>3558</v>
      </c>
      <c r="AF148" s="6" t="s">
        <v>213</v>
      </c>
      <c r="AG148" s="176">
        <f>IFERROR(VLOOKUP(AF148,'#Location List#'!$Q$3:$R$1118,2,FALSE), "None")</f>
        <v>12</v>
      </c>
      <c r="AH148" s="269" t="s">
        <v>933</v>
      </c>
      <c r="AI148" s="474">
        <f t="shared" si="34"/>
        <v>1</v>
      </c>
      <c r="AJ148" s="71" t="str">
        <f t="shared" si="38"/>
        <v>Bulyee</v>
      </c>
      <c r="AK148" s="73" t="e">
        <f>COUNTIFS(#REF!,R148)</f>
        <v>#REF!</v>
      </c>
      <c r="AL148" s="13"/>
      <c r="AM148" s="75"/>
      <c r="AN148" s="72"/>
      <c r="AQ148" s="334"/>
      <c r="AS148" s="244">
        <v>146</v>
      </c>
      <c r="AT148" s="244">
        <v>-29.5</v>
      </c>
      <c r="AU148" s="244">
        <v>113.75</v>
      </c>
      <c r="AV148" s="244" t="s">
        <v>4994</v>
      </c>
      <c r="AW148" s="22">
        <v>778</v>
      </c>
      <c r="AX148" s="343">
        <v>87.173210167980073</v>
      </c>
    </row>
    <row r="149" spans="1:50" ht="12" customHeight="1" x14ac:dyDescent="0.25">
      <c r="A149" s="1" t="s">
        <v>685</v>
      </c>
      <c r="C149" s="65"/>
      <c r="D149" s="58"/>
      <c r="E149" s="31"/>
      <c r="F149" s="31"/>
      <c r="G149" s="31"/>
      <c r="H149" s="107"/>
      <c r="O149" s="482" t="str">
        <f t="shared" si="41"/>
        <v xml:space="preserve"> </v>
      </c>
      <c r="P149" s="466">
        <f t="shared" si="31"/>
        <v>60</v>
      </c>
      <c r="Q149" s="226" t="s">
        <v>1121</v>
      </c>
      <c r="R149" s="231">
        <v>60</v>
      </c>
      <c r="S149" s="251">
        <v>-33.340440000000001</v>
      </c>
      <c r="T149" s="248">
        <v>115.65964</v>
      </c>
      <c r="U149" s="33" t="str">
        <f t="shared" si="33"/>
        <v>Bunbury</v>
      </c>
      <c r="V149" s="33" t="str">
        <f t="shared" si="42"/>
        <v>Bunbury</v>
      </c>
      <c r="W149" s="33">
        <v>750</v>
      </c>
      <c r="X149" s="1" t="s">
        <v>685</v>
      </c>
      <c r="AE149" s="10" t="s">
        <v>3558</v>
      </c>
      <c r="AF149" s="6" t="s">
        <v>3906</v>
      </c>
      <c r="AG149" s="176" t="str">
        <f>IFERROR(VLOOKUP(AF149,'#Location List#'!$Q$3:$R$1118,2,FALSE), "None")</f>
        <v>None</v>
      </c>
      <c r="AH149" s="269" t="s">
        <v>760</v>
      </c>
      <c r="AI149" s="474">
        <f t="shared" si="34"/>
        <v>1</v>
      </c>
      <c r="AJ149" s="71" t="str">
        <f t="shared" si="38"/>
        <v>Bunbury</v>
      </c>
      <c r="AK149" s="73" t="e">
        <f>COUNTIFS(#REF!,R149)</f>
        <v>#REF!</v>
      </c>
      <c r="AL149" s="13"/>
      <c r="AM149" s="75"/>
      <c r="AN149" s="72"/>
      <c r="AQ149" s="334"/>
      <c r="AS149" s="244">
        <v>147</v>
      </c>
      <c r="AT149" s="244">
        <v>-29.25</v>
      </c>
      <c r="AU149" s="244">
        <v>113.75</v>
      </c>
      <c r="AV149" s="244" t="s">
        <v>4995</v>
      </c>
      <c r="AW149" s="22">
        <v>778</v>
      </c>
      <c r="AX149" s="343">
        <v>59.404093625621293</v>
      </c>
    </row>
    <row r="150" spans="1:50" ht="12" customHeight="1" x14ac:dyDescent="0.25">
      <c r="A150" s="1" t="s">
        <v>685</v>
      </c>
      <c r="B150" s="62"/>
      <c r="C150" s="85"/>
      <c r="D150" s="63"/>
      <c r="E150" s="31"/>
      <c r="F150" s="31"/>
      <c r="G150" s="31"/>
      <c r="H150" s="469"/>
      <c r="I150" s="470"/>
      <c r="J150" s="470"/>
      <c r="K150" s="64"/>
      <c r="L150" s="64"/>
      <c r="M150" s="53"/>
      <c r="N150" s="53"/>
      <c r="O150" s="482" t="str">
        <f t="shared" si="41"/>
        <v xml:space="preserve"> </v>
      </c>
      <c r="P150" s="466">
        <f t="shared" si="31"/>
        <v>588</v>
      </c>
      <c r="Q150" s="225" t="s">
        <v>3905</v>
      </c>
      <c r="R150" s="230">
        <v>588</v>
      </c>
      <c r="S150" s="251">
        <v>-31.6238999999999</v>
      </c>
      <c r="T150" s="249">
        <v>117.59107</v>
      </c>
      <c r="U150" s="33" t="str">
        <f t="shared" si="33"/>
        <v>Bungulla</v>
      </c>
      <c r="V150" s="33" t="str">
        <f t="shared" si="42"/>
        <v>Tammin</v>
      </c>
      <c r="W150" s="33">
        <v>835</v>
      </c>
      <c r="X150" s="1" t="s">
        <v>685</v>
      </c>
      <c r="AE150" s="10" t="s">
        <v>1121</v>
      </c>
      <c r="AF150" s="6" t="s">
        <v>1104</v>
      </c>
      <c r="AG150" s="176">
        <f>IFERROR(VLOOKUP(AF150,'#Location List#'!$Q$3:$R$1118,2,FALSE), "None")</f>
        <v>11</v>
      </c>
      <c r="AH150" s="269" t="s">
        <v>883</v>
      </c>
      <c r="AI150" s="474">
        <f t="shared" si="34"/>
        <v>1</v>
      </c>
      <c r="AJ150" s="71" t="str">
        <f t="shared" si="38"/>
        <v>Bungulla</v>
      </c>
      <c r="AK150" s="73" t="e">
        <f>COUNTIFS(#REF!,R150)</f>
        <v>#REF!</v>
      </c>
      <c r="AL150" s="13"/>
      <c r="AM150" s="75"/>
      <c r="AN150" s="72"/>
      <c r="AQ150" s="334"/>
      <c r="AS150" s="244">
        <v>148</v>
      </c>
      <c r="AT150" s="244">
        <v>-29</v>
      </c>
      <c r="AU150" s="244">
        <v>113.75</v>
      </c>
      <c r="AV150" s="244" t="s">
        <v>4996</v>
      </c>
      <c r="AW150" s="22">
        <v>778</v>
      </c>
      <c r="AX150" s="343">
        <v>31.684605527001914</v>
      </c>
    </row>
    <row r="151" spans="1:50" ht="12" customHeight="1" x14ac:dyDescent="0.25">
      <c r="A151" s="1" t="s">
        <v>685</v>
      </c>
      <c r="C151" s="65"/>
      <c r="D151" s="58"/>
      <c r="E151" s="31"/>
      <c r="F151" s="31"/>
      <c r="G151" s="31"/>
      <c r="H151" s="108"/>
      <c r="O151" s="482" t="str">
        <f t="shared" si="41"/>
        <v xml:space="preserve"> </v>
      </c>
      <c r="P151" s="466">
        <f t="shared" si="31"/>
        <v>589</v>
      </c>
      <c r="Q151" s="225" t="s">
        <v>3907</v>
      </c>
      <c r="R151" s="230">
        <v>589</v>
      </c>
      <c r="S151" s="251">
        <v>-33.000549999999897</v>
      </c>
      <c r="T151" s="248">
        <v>118.82759</v>
      </c>
      <c r="U151" s="33" t="str">
        <f t="shared" si="33"/>
        <v>Buniche</v>
      </c>
      <c r="V151" s="33" t="str">
        <f t="shared" si="42"/>
        <v>Lake Grace</v>
      </c>
      <c r="W151" s="33">
        <v>784</v>
      </c>
      <c r="X151" s="1" t="s">
        <v>685</v>
      </c>
      <c r="AE151" s="10" t="s">
        <v>1121</v>
      </c>
      <c r="AF151" s="6" t="s">
        <v>1121</v>
      </c>
      <c r="AG151" s="176">
        <f>IFERROR(VLOOKUP(AF151,'#Location List#'!$Q$3:$R$1118,2,FALSE), "None")</f>
        <v>60</v>
      </c>
      <c r="AH151" s="269" t="s">
        <v>1121</v>
      </c>
      <c r="AI151" s="474">
        <f t="shared" si="34"/>
        <v>1</v>
      </c>
      <c r="AJ151" s="71" t="str">
        <f t="shared" si="38"/>
        <v>Buniche</v>
      </c>
      <c r="AK151" s="73" t="e">
        <f>COUNTIFS(#REF!,R151)</f>
        <v>#REF!</v>
      </c>
      <c r="AL151" s="13"/>
      <c r="AM151" s="75"/>
      <c r="AN151" s="72"/>
      <c r="AQ151" s="334"/>
      <c r="AS151" s="244">
        <v>149</v>
      </c>
      <c r="AT151" s="244">
        <v>-28.75</v>
      </c>
      <c r="AU151" s="244">
        <v>113.75</v>
      </c>
      <c r="AV151" s="244" t="s">
        <v>4997</v>
      </c>
      <c r="AW151" s="22">
        <v>778</v>
      </c>
      <c r="AX151" s="343">
        <v>4.936824358987459</v>
      </c>
    </row>
    <row r="152" spans="1:50" ht="12" customHeight="1" x14ac:dyDescent="0.25">
      <c r="A152" s="1" t="s">
        <v>685</v>
      </c>
      <c r="C152" s="65"/>
      <c r="D152" s="58"/>
      <c r="E152" s="31"/>
      <c r="F152" s="31"/>
      <c r="G152" s="31"/>
      <c r="H152" s="31"/>
      <c r="O152" s="482" t="str">
        <f t="shared" si="41"/>
        <v xml:space="preserve"> </v>
      </c>
      <c r="P152" s="466">
        <f t="shared" si="31"/>
        <v>61</v>
      </c>
      <c r="Q152" s="226" t="s">
        <v>3908</v>
      </c>
      <c r="R152" s="231">
        <v>61</v>
      </c>
      <c r="S152" s="251">
        <v>-29.651520000000001</v>
      </c>
      <c r="T152" s="248">
        <v>116.3652</v>
      </c>
      <c r="U152" s="33" t="str">
        <f t="shared" si="33"/>
        <v>Bunjil</v>
      </c>
      <c r="V152" s="33" t="str">
        <f t="shared" si="42"/>
        <v>Perenjori</v>
      </c>
      <c r="W152" s="33">
        <v>789</v>
      </c>
      <c r="X152" s="1" t="s">
        <v>685</v>
      </c>
      <c r="AE152" s="10" t="s">
        <v>1121</v>
      </c>
      <c r="AF152" s="6" t="s">
        <v>1121</v>
      </c>
      <c r="AG152" s="176">
        <f>IFERROR(VLOOKUP(AF152,'#Location List#'!$Q$3:$R$1118,2,FALSE), "None")</f>
        <v>60</v>
      </c>
      <c r="AH152" s="269" t="s">
        <v>673</v>
      </c>
      <c r="AI152" s="474">
        <f t="shared" si="34"/>
        <v>1</v>
      </c>
      <c r="AJ152" s="71" t="str">
        <f t="shared" si="38"/>
        <v>Bunjil</v>
      </c>
      <c r="AK152" s="73" t="e">
        <f>COUNTIFS(#REF!,R152)</f>
        <v>#REF!</v>
      </c>
      <c r="AL152" s="13"/>
      <c r="AM152" s="75"/>
      <c r="AN152" s="72"/>
      <c r="AQ152" s="334"/>
      <c r="AS152" s="244">
        <v>150</v>
      </c>
      <c r="AT152" s="244">
        <v>-28.5</v>
      </c>
      <c r="AU152" s="244">
        <v>113.75</v>
      </c>
      <c r="AV152" s="244" t="s">
        <v>4998</v>
      </c>
      <c r="AW152" s="22">
        <v>778</v>
      </c>
      <c r="AX152" s="343">
        <v>24.294451249710619</v>
      </c>
    </row>
    <row r="153" spans="1:50" ht="12" customHeight="1" x14ac:dyDescent="0.25">
      <c r="A153" s="1" t="s">
        <v>685</v>
      </c>
      <c r="C153" s="65"/>
      <c r="D153" s="58"/>
      <c r="E153" s="31"/>
      <c r="F153" s="31"/>
      <c r="G153" s="31"/>
      <c r="H153" s="31"/>
      <c r="O153" s="482" t="str">
        <f t="shared" si="41"/>
        <v xml:space="preserve"> </v>
      </c>
      <c r="P153" s="466">
        <f t="shared" si="31"/>
        <v>62</v>
      </c>
      <c r="Q153" s="226" t="s">
        <v>1122</v>
      </c>
      <c r="R153" s="231">
        <v>62</v>
      </c>
      <c r="S153" s="251">
        <v>-29.9827499999999</v>
      </c>
      <c r="T153" s="249">
        <v>116.560779999999</v>
      </c>
      <c r="U153" s="33" t="str">
        <f t="shared" si="33"/>
        <v>Buntine</v>
      </c>
      <c r="V153" s="33" t="str">
        <f t="shared" si="42"/>
        <v>Dalwallinu</v>
      </c>
      <c r="W153" s="33">
        <v>774</v>
      </c>
      <c r="X153" s="1" t="s">
        <v>685</v>
      </c>
      <c r="AE153" s="10" t="s">
        <v>1121</v>
      </c>
      <c r="AF153" s="6" t="s">
        <v>1480</v>
      </c>
      <c r="AG153" s="176">
        <f>IFERROR(VLOOKUP(AF153,'#Location List#'!$Q$3:$R$1118,2,FALSE), "None")</f>
        <v>107</v>
      </c>
      <c r="AH153" s="269" t="s">
        <v>932</v>
      </c>
      <c r="AI153" s="474">
        <f t="shared" si="34"/>
        <v>1</v>
      </c>
      <c r="AJ153" s="71" t="str">
        <f t="shared" si="38"/>
        <v>Buntine</v>
      </c>
      <c r="AK153" s="73" t="e">
        <f>COUNTIFS(#REF!,R153)</f>
        <v>#REF!</v>
      </c>
      <c r="AL153" s="13"/>
      <c r="AM153" s="75"/>
      <c r="AN153" s="72"/>
      <c r="AQ153" s="334"/>
      <c r="AS153" s="244">
        <v>151</v>
      </c>
      <c r="AT153" s="244">
        <v>-28.25</v>
      </c>
      <c r="AU153" s="244">
        <v>113.75</v>
      </c>
      <c r="AV153" s="244" t="s">
        <v>4999</v>
      </c>
      <c r="AW153" s="22">
        <v>329</v>
      </c>
      <c r="AX153" s="343">
        <v>49.61898857483046</v>
      </c>
    </row>
    <row r="154" spans="1:50" ht="12" customHeight="1" x14ac:dyDescent="0.25">
      <c r="A154" s="1" t="s">
        <v>685</v>
      </c>
      <c r="C154" s="65"/>
      <c r="D154" s="58"/>
      <c r="E154" s="31"/>
      <c r="F154" s="31"/>
      <c r="G154" s="31"/>
      <c r="H154" s="31"/>
      <c r="O154" s="482" t="str">
        <f t="shared" si="41"/>
        <v xml:space="preserve"> </v>
      </c>
      <c r="P154" s="466">
        <f t="shared" si="31"/>
        <v>63</v>
      </c>
      <c r="Q154" s="226" t="s">
        <v>1123</v>
      </c>
      <c r="R154" s="231">
        <v>63</v>
      </c>
      <c r="S154" s="251">
        <v>-30.52411</v>
      </c>
      <c r="T154" s="249">
        <v>117.17022</v>
      </c>
      <c r="U154" s="33" t="str">
        <f t="shared" si="33"/>
        <v>Burakin</v>
      </c>
      <c r="V154" s="33" t="str">
        <f t="shared" si="42"/>
        <v>Wongan-Ballidu</v>
      </c>
      <c r="W154" s="33">
        <v>839</v>
      </c>
      <c r="X154" s="1" t="s">
        <v>685</v>
      </c>
      <c r="AE154" s="10" t="s">
        <v>1121</v>
      </c>
      <c r="AF154" s="6" t="s">
        <v>1143</v>
      </c>
      <c r="AG154" s="176">
        <f>IFERROR(VLOOKUP(AF154,'#Location List#'!$Q$3:$R$1118,2,FALSE), "None")</f>
        <v>122</v>
      </c>
      <c r="AH154" s="269" t="s">
        <v>636</v>
      </c>
      <c r="AI154" s="474">
        <f t="shared" si="34"/>
        <v>1</v>
      </c>
      <c r="AJ154" s="71" t="str">
        <f t="shared" si="38"/>
        <v>Burakin</v>
      </c>
      <c r="AK154" s="73" t="e">
        <f>COUNTIFS(#REF!,R154)</f>
        <v>#REF!</v>
      </c>
      <c r="AL154" s="13"/>
      <c r="AM154" s="75"/>
      <c r="AN154" s="72"/>
      <c r="AQ154" s="334"/>
      <c r="AS154" s="244">
        <v>152</v>
      </c>
      <c r="AT154" s="244">
        <v>-28</v>
      </c>
      <c r="AU154" s="244">
        <v>113.75</v>
      </c>
      <c r="AV154" s="244" t="s">
        <v>5000</v>
      </c>
      <c r="AW154" s="22">
        <v>191</v>
      </c>
      <c r="AX154" s="343">
        <v>51.667277251623879</v>
      </c>
    </row>
    <row r="155" spans="1:50" ht="12" customHeight="1" x14ac:dyDescent="0.25">
      <c r="A155" s="1" t="s">
        <v>685</v>
      </c>
      <c r="B155" s="30">
        <v>682</v>
      </c>
      <c r="C155" s="65"/>
      <c r="D155" s="58"/>
      <c r="E155" s="31"/>
      <c r="F155" s="31"/>
      <c r="G155" s="31"/>
      <c r="H155" s="31"/>
      <c r="O155" s="482" t="str">
        <f t="shared" si="41"/>
        <v xml:space="preserve"> </v>
      </c>
      <c r="P155" s="466">
        <f t="shared" si="31"/>
        <v>590</v>
      </c>
      <c r="Q155" s="225" t="s">
        <v>3909</v>
      </c>
      <c r="R155" s="230">
        <v>590</v>
      </c>
      <c r="S155" s="251">
        <v>-31.023101</v>
      </c>
      <c r="T155" s="249">
        <v>121.21118199999999</v>
      </c>
      <c r="U155" s="33" t="str">
        <f t="shared" si="33"/>
        <v>Burbanks</v>
      </c>
      <c r="V155" s="33" t="str">
        <f t="shared" si="42"/>
        <v>Coolgardie</v>
      </c>
      <c r="W155" s="33">
        <v>798</v>
      </c>
      <c r="X155" s="1" t="s">
        <v>685</v>
      </c>
      <c r="AE155" s="10" t="s">
        <v>1124</v>
      </c>
      <c r="AF155" s="6" t="s">
        <v>1089</v>
      </c>
      <c r="AG155" s="176">
        <f>IFERROR(VLOOKUP(AF155,'#Location List#'!$Q$3:$R$1118,2,FALSE), "None")</f>
        <v>3</v>
      </c>
      <c r="AH155" s="269" t="s">
        <v>48</v>
      </c>
      <c r="AI155" s="474">
        <f t="shared" si="34"/>
        <v>1</v>
      </c>
      <c r="AJ155" s="71" t="str">
        <f t="shared" si="38"/>
        <v>Burbanks</v>
      </c>
      <c r="AK155" s="73" t="e">
        <f>COUNTIFS(#REF!,R155)</f>
        <v>#REF!</v>
      </c>
      <c r="AL155" s="13"/>
      <c r="AM155" s="75"/>
      <c r="AN155" s="72"/>
      <c r="AQ155" s="334"/>
      <c r="AS155" s="244">
        <v>153</v>
      </c>
      <c r="AT155" s="244">
        <v>-27.75</v>
      </c>
      <c r="AU155" s="244">
        <v>113.75</v>
      </c>
      <c r="AV155" s="244" t="s">
        <v>5001</v>
      </c>
      <c r="AW155" s="22">
        <v>191</v>
      </c>
      <c r="AX155" s="343">
        <v>41.349382314903444</v>
      </c>
    </row>
    <row r="156" spans="1:50" ht="12" customHeight="1" x14ac:dyDescent="0.25">
      <c r="A156" s="1" t="s">
        <v>685</v>
      </c>
      <c r="B156" s="30">
        <v>686</v>
      </c>
      <c r="C156" s="65"/>
      <c r="D156" s="58"/>
      <c r="E156" s="31"/>
      <c r="F156" s="31"/>
      <c r="G156" s="31"/>
      <c r="H156" s="31"/>
      <c r="O156" s="482" t="str">
        <f t="shared" si="41"/>
        <v xml:space="preserve"> </v>
      </c>
      <c r="P156" s="466">
        <f t="shared" si="31"/>
        <v>591</v>
      </c>
      <c r="Q156" s="225" t="s">
        <v>3910</v>
      </c>
      <c r="R156" s="230">
        <v>591</v>
      </c>
      <c r="S156" s="251">
        <v>-33.310969999999898</v>
      </c>
      <c r="T156" s="248">
        <v>115.8107</v>
      </c>
      <c r="U156" s="33" t="str">
        <f t="shared" si="33"/>
        <v>Burekup</v>
      </c>
      <c r="V156" s="33" t="str">
        <f t="shared" si="42"/>
        <v>Dardanup</v>
      </c>
      <c r="W156" s="33">
        <v>805</v>
      </c>
      <c r="X156" s="1" t="s">
        <v>685</v>
      </c>
      <c r="AE156" s="10" t="s">
        <v>1124</v>
      </c>
      <c r="AF156" s="6" t="s">
        <v>406</v>
      </c>
      <c r="AG156" s="176">
        <f>IFERROR(VLOOKUP(AF156,'#Location List#'!$Q$3:$R$1118,2,FALSE), "None")</f>
        <v>4</v>
      </c>
      <c r="AH156" s="269" t="s">
        <v>890</v>
      </c>
      <c r="AI156" s="474">
        <f t="shared" si="34"/>
        <v>1</v>
      </c>
      <c r="AJ156" s="71" t="str">
        <f t="shared" si="38"/>
        <v>Burekup</v>
      </c>
      <c r="AK156" s="73" t="e">
        <f>COUNTIFS(#REF!,R156)</f>
        <v>#REF!</v>
      </c>
      <c r="AL156" s="13"/>
      <c r="AM156" s="75"/>
      <c r="AN156" s="72"/>
      <c r="AQ156" s="334"/>
      <c r="AS156" s="244">
        <v>154</v>
      </c>
      <c r="AT156" s="244">
        <v>-27.5</v>
      </c>
      <c r="AU156" s="244">
        <v>113.75</v>
      </c>
      <c r="AV156" s="244" t="s">
        <v>5002</v>
      </c>
      <c r="AW156" s="22">
        <v>191</v>
      </c>
      <c r="AX156" s="343">
        <v>47.910374582389196</v>
      </c>
    </row>
    <row r="157" spans="1:50" ht="12" customHeight="1" x14ac:dyDescent="0.25">
      <c r="A157" s="1" t="s">
        <v>685</v>
      </c>
      <c r="B157" s="30">
        <v>687</v>
      </c>
      <c r="C157" s="65"/>
      <c r="D157" s="58"/>
      <c r="E157" s="31"/>
      <c r="F157" s="31"/>
      <c r="G157" s="31"/>
      <c r="H157" s="31"/>
      <c r="O157" s="482" t="str">
        <f t="shared" si="41"/>
        <v xml:space="preserve"> </v>
      </c>
      <c r="P157" s="466">
        <f t="shared" si="31"/>
        <v>592</v>
      </c>
      <c r="Q157" s="225" t="s">
        <v>3911</v>
      </c>
      <c r="R157" s="230">
        <v>592</v>
      </c>
      <c r="S157" s="251">
        <v>-31.671201</v>
      </c>
      <c r="T157" s="248">
        <v>116.608277</v>
      </c>
      <c r="U157" s="33" t="str">
        <f t="shared" si="33"/>
        <v>Burlong</v>
      </c>
      <c r="V157" s="33" t="str">
        <f t="shared" si="42"/>
        <v>Northam</v>
      </c>
      <c r="W157" s="33">
        <v>721</v>
      </c>
      <c r="X157" s="1" t="s">
        <v>685</v>
      </c>
      <c r="AE157" s="10" t="s">
        <v>1124</v>
      </c>
      <c r="AF157" s="6" t="s">
        <v>406</v>
      </c>
      <c r="AG157" s="176">
        <f>IFERROR(VLOOKUP(AF157,'#Location List#'!$Q$3:$R$1118,2,FALSE), "None")</f>
        <v>4</v>
      </c>
      <c r="AH157" s="269" t="s">
        <v>709</v>
      </c>
      <c r="AI157" s="474">
        <f t="shared" si="34"/>
        <v>1</v>
      </c>
      <c r="AJ157" s="71" t="str">
        <f t="shared" si="38"/>
        <v>Burlong</v>
      </c>
      <c r="AK157" s="73" t="e">
        <f>COUNTIFS(#REF!,R157)</f>
        <v>#REF!</v>
      </c>
      <c r="AL157" s="13"/>
      <c r="AM157" s="75"/>
      <c r="AN157" s="72"/>
      <c r="AQ157" s="334"/>
      <c r="AS157" s="244">
        <v>155</v>
      </c>
      <c r="AT157" s="244">
        <v>-27.25</v>
      </c>
      <c r="AU157" s="244">
        <v>113.75</v>
      </c>
      <c r="AV157" s="244" t="s">
        <v>5003</v>
      </c>
      <c r="AW157" s="22">
        <v>191</v>
      </c>
      <c r="AX157" s="343">
        <v>66.531235242323632</v>
      </c>
    </row>
    <row r="158" spans="1:50" ht="12" customHeight="1" x14ac:dyDescent="0.25">
      <c r="A158" s="1" t="s">
        <v>685</v>
      </c>
      <c r="B158" s="30">
        <v>688</v>
      </c>
      <c r="C158" s="65"/>
      <c r="D158" s="58"/>
      <c r="E158" s="31"/>
      <c r="F158" s="31"/>
      <c r="G158" s="31"/>
      <c r="H158" s="31"/>
      <c r="O158" s="482" t="str">
        <f t="shared" si="41"/>
        <v xml:space="preserve"> </v>
      </c>
      <c r="P158" s="466">
        <f t="shared" si="31"/>
        <v>593</v>
      </c>
      <c r="Q158" s="225" t="s">
        <v>3912</v>
      </c>
      <c r="R158" s="230">
        <v>593</v>
      </c>
      <c r="S158" s="251">
        <v>-31.400089999999899</v>
      </c>
      <c r="T158" s="248">
        <v>118.47989</v>
      </c>
      <c r="U158" s="33" t="str">
        <f t="shared" si="33"/>
        <v>Burracoppin</v>
      </c>
      <c r="V158" s="33" t="str">
        <f t="shared" si="42"/>
        <v>Merredin</v>
      </c>
      <c r="W158" s="33">
        <v>826</v>
      </c>
      <c r="X158" s="1" t="s">
        <v>685</v>
      </c>
      <c r="AE158" s="10" t="s">
        <v>1124</v>
      </c>
      <c r="AF158" s="6" t="s">
        <v>1124</v>
      </c>
      <c r="AG158" s="176">
        <f>IFERROR(VLOOKUP(AF158,'#Location List#'!$Q$3:$R$1118,2,FALSE), "None")</f>
        <v>64</v>
      </c>
      <c r="AH158" s="269" t="s">
        <v>697</v>
      </c>
      <c r="AI158" s="474">
        <f t="shared" si="34"/>
        <v>1</v>
      </c>
      <c r="AJ158" s="71" t="str">
        <f t="shared" si="38"/>
        <v>Burracoppin</v>
      </c>
      <c r="AK158" s="73" t="e">
        <f>COUNTIFS(#REF!,R158)</f>
        <v>#REF!</v>
      </c>
      <c r="AL158" s="13"/>
      <c r="AM158" s="75"/>
      <c r="AN158" s="72"/>
      <c r="AQ158" s="334"/>
      <c r="AS158" s="244">
        <v>156</v>
      </c>
      <c r="AT158" s="244">
        <v>-27</v>
      </c>
      <c r="AU158" s="244">
        <v>113.75</v>
      </c>
      <c r="AV158" s="244" t="s">
        <v>5004</v>
      </c>
      <c r="AW158" s="22">
        <v>286</v>
      </c>
      <c r="AX158" s="343">
        <v>67.395071573513249</v>
      </c>
    </row>
    <row r="159" spans="1:50" ht="12" customHeight="1" x14ac:dyDescent="0.25">
      <c r="A159" s="1" t="s">
        <v>685</v>
      </c>
      <c r="B159" s="30">
        <v>689</v>
      </c>
      <c r="C159" s="65"/>
      <c r="D159" s="58"/>
      <c r="E159" s="31"/>
      <c r="F159" s="31"/>
      <c r="G159" s="31"/>
      <c r="H159" s="31"/>
      <c r="O159" s="482" t="str">
        <f t="shared" si="41"/>
        <v xml:space="preserve"> </v>
      </c>
      <c r="P159" s="466">
        <f t="shared" si="31"/>
        <v>594</v>
      </c>
      <c r="Q159" s="225" t="s">
        <v>3913</v>
      </c>
      <c r="R159" s="230">
        <v>594</v>
      </c>
      <c r="S159" s="251">
        <v>-31.258410000000001</v>
      </c>
      <c r="T159" s="248">
        <v>118.00051000000001</v>
      </c>
      <c r="U159" s="33" t="str">
        <f t="shared" si="33"/>
        <v>Burran Rock</v>
      </c>
      <c r="V159" s="33" t="str">
        <f t="shared" si="42"/>
        <v>Nungarin</v>
      </c>
      <c r="W159" s="33">
        <v>785</v>
      </c>
      <c r="X159" s="1" t="s">
        <v>685</v>
      </c>
      <c r="AE159" s="10" t="s">
        <v>1124</v>
      </c>
      <c r="AF159" s="6" t="s">
        <v>1124</v>
      </c>
      <c r="AG159" s="176">
        <f>IFERROR(VLOOKUP(AF159,'#Location List#'!$Q$3:$R$1118,2,FALSE), "None")</f>
        <v>64</v>
      </c>
      <c r="AH159" s="269" t="s">
        <v>1124</v>
      </c>
      <c r="AI159" s="474">
        <f t="shared" si="34"/>
        <v>1</v>
      </c>
      <c r="AJ159" s="71" t="str">
        <f t="shared" si="38"/>
        <v>Burran Rock</v>
      </c>
      <c r="AK159" s="73" t="e">
        <f>COUNTIFS(#REF!,R159)</f>
        <v>#REF!</v>
      </c>
      <c r="AL159" s="13"/>
      <c r="AM159" s="75"/>
      <c r="AN159" s="72"/>
      <c r="AQ159" s="334"/>
      <c r="AS159" s="244">
        <v>157</v>
      </c>
      <c r="AT159" s="244">
        <v>-26.75</v>
      </c>
      <c r="AU159" s="244">
        <v>113.75</v>
      </c>
      <c r="AV159" s="244" t="s">
        <v>5005</v>
      </c>
      <c r="AW159" s="22">
        <v>1061</v>
      </c>
      <c r="AX159" s="343">
        <v>65.380890678261949</v>
      </c>
    </row>
    <row r="160" spans="1:50" ht="12" customHeight="1" x14ac:dyDescent="0.25">
      <c r="A160" s="1" t="s">
        <v>685</v>
      </c>
      <c r="B160" s="30">
        <v>714</v>
      </c>
      <c r="C160" s="65"/>
      <c r="D160" s="58"/>
      <c r="E160" s="31"/>
      <c r="F160" s="31"/>
      <c r="G160" s="31"/>
      <c r="H160" s="31"/>
      <c r="O160" s="482" t="str">
        <f t="shared" si="41"/>
        <v xml:space="preserve"> </v>
      </c>
      <c r="P160" s="466">
        <f t="shared" si="31"/>
        <v>595</v>
      </c>
      <c r="Q160" s="225" t="s">
        <v>3914</v>
      </c>
      <c r="R160" s="230">
        <v>595</v>
      </c>
      <c r="S160" s="251">
        <v>-24.650449999999999</v>
      </c>
      <c r="T160" s="248">
        <v>116.93304000000001</v>
      </c>
      <c r="U160" s="33" t="str">
        <f t="shared" si="33"/>
        <v>Burringurrah</v>
      </c>
      <c r="V160" s="33" t="str">
        <f t="shared" si="42"/>
        <v>Upper Gascoyne</v>
      </c>
      <c r="W160" s="33">
        <v>844</v>
      </c>
      <c r="X160" s="1" t="s">
        <v>685</v>
      </c>
      <c r="AE160" s="10" t="s">
        <v>1124</v>
      </c>
      <c r="AF160" s="6" t="s">
        <v>1124</v>
      </c>
      <c r="AG160" s="176">
        <f>IFERROR(VLOOKUP(AF160,'#Location List#'!$Q$3:$R$1118,2,FALSE), "None")</f>
        <v>64</v>
      </c>
      <c r="AH160" s="269" t="s">
        <v>483</v>
      </c>
      <c r="AI160" s="474">
        <f t="shared" si="34"/>
        <v>1</v>
      </c>
      <c r="AJ160" s="71" t="str">
        <f t="shared" si="38"/>
        <v>Burringurrah</v>
      </c>
      <c r="AK160" s="73" t="e">
        <f>COUNTIFS(#REF!,R160)</f>
        <v>#REF!</v>
      </c>
      <c r="AL160" s="13"/>
      <c r="AM160" s="75"/>
      <c r="AN160" s="72"/>
      <c r="AQ160" s="334"/>
      <c r="AS160" s="244">
        <v>158</v>
      </c>
      <c r="AT160" s="244">
        <v>-26.5</v>
      </c>
      <c r="AU160" s="244">
        <v>113.75</v>
      </c>
      <c r="AV160" s="244" t="s">
        <v>5006</v>
      </c>
      <c r="AW160" s="22">
        <v>1061</v>
      </c>
      <c r="AX160" s="343">
        <v>45.378687165749227</v>
      </c>
    </row>
    <row r="161" spans="1:50" ht="12" customHeight="1" x14ac:dyDescent="0.25">
      <c r="A161" s="1" t="s">
        <v>685</v>
      </c>
      <c r="B161" s="30">
        <v>715</v>
      </c>
      <c r="C161" s="65"/>
      <c r="D161" s="58"/>
      <c r="E161" s="31"/>
      <c r="F161" s="31"/>
      <c r="G161" s="31"/>
      <c r="H161" s="31"/>
      <c r="O161" s="482" t="str">
        <f t="shared" si="41"/>
        <v xml:space="preserve"> </v>
      </c>
      <c r="P161" s="466">
        <f t="shared" si="31"/>
        <v>64</v>
      </c>
      <c r="Q161" s="226" t="s">
        <v>1124</v>
      </c>
      <c r="R161" s="231">
        <v>64</v>
      </c>
      <c r="S161" s="251">
        <v>-33.650489999999898</v>
      </c>
      <c r="T161" s="248">
        <v>115.34241</v>
      </c>
      <c r="U161" s="33" t="str">
        <f t="shared" si="33"/>
        <v>Busselton</v>
      </c>
      <c r="V161" s="33" t="str">
        <f t="shared" si="42"/>
        <v>Busselton</v>
      </c>
      <c r="W161" s="33">
        <v>715</v>
      </c>
      <c r="X161" s="1" t="s">
        <v>685</v>
      </c>
      <c r="AE161" s="10" t="s">
        <v>1124</v>
      </c>
      <c r="AF161" s="6" t="s">
        <v>696</v>
      </c>
      <c r="AG161" s="176">
        <f>IFERROR(VLOOKUP(AF161,'#Location List#'!$Q$3:$R$1118,2,FALSE), "None")</f>
        <v>76</v>
      </c>
      <c r="AH161" s="269" t="s">
        <v>696</v>
      </c>
      <c r="AI161" s="474">
        <f t="shared" si="34"/>
        <v>1</v>
      </c>
      <c r="AJ161" s="71" t="str">
        <f t="shared" si="38"/>
        <v>Busselton</v>
      </c>
      <c r="AK161" s="73" t="e">
        <f>COUNTIFS(#REF!,R161)</f>
        <v>#REF!</v>
      </c>
      <c r="AL161" s="13"/>
      <c r="AM161" s="75"/>
      <c r="AN161" s="72"/>
      <c r="AQ161" s="334"/>
      <c r="AS161" s="244">
        <v>159</v>
      </c>
      <c r="AT161" s="244">
        <v>-26.25</v>
      </c>
      <c r="AU161" s="244">
        <v>113.75</v>
      </c>
      <c r="AV161" s="244" t="s">
        <v>5007</v>
      </c>
      <c r="AW161" s="22">
        <v>1061</v>
      </c>
      <c r="AX161" s="343">
        <v>37.271467588841162</v>
      </c>
    </row>
    <row r="162" spans="1:50" ht="12" customHeight="1" x14ac:dyDescent="0.25">
      <c r="A162" s="1" t="s">
        <v>685</v>
      </c>
      <c r="B162" s="30">
        <v>716</v>
      </c>
      <c r="C162" s="65"/>
      <c r="D162" s="58"/>
      <c r="E162" s="31"/>
      <c r="F162" s="31"/>
      <c r="G162" s="31"/>
      <c r="H162" s="31"/>
      <c r="O162" s="482" t="str">
        <f t="shared" si="41"/>
        <v xml:space="preserve"> </v>
      </c>
      <c r="P162" s="466">
        <f t="shared" si="31"/>
        <v>65</v>
      </c>
      <c r="Q162" s="226" t="s">
        <v>1126</v>
      </c>
      <c r="R162" s="231">
        <v>65</v>
      </c>
      <c r="S162" s="251">
        <v>-32.229529999999897</v>
      </c>
      <c r="T162" s="249">
        <v>116.0012</v>
      </c>
      <c r="U162" s="33" t="str">
        <f t="shared" si="33"/>
        <v>Byford</v>
      </c>
      <c r="V162" s="33" t="str">
        <f t="shared" si="42"/>
        <v>Serpentine-Jarrahdale</v>
      </c>
      <c r="W162" s="33">
        <v>792</v>
      </c>
      <c r="X162" s="1" t="s">
        <v>685</v>
      </c>
      <c r="AE162" s="10" t="s">
        <v>1124</v>
      </c>
      <c r="AF162" s="6" t="s">
        <v>696</v>
      </c>
      <c r="AG162" s="176">
        <f>IFERROR(VLOOKUP(AF162,'#Location List#'!$Q$3:$R$1118,2,FALSE), "None")</f>
        <v>76</v>
      </c>
      <c r="AH162" s="269" t="s">
        <v>875</v>
      </c>
      <c r="AI162" s="474">
        <f t="shared" si="34"/>
        <v>1</v>
      </c>
      <c r="AJ162" s="71" t="str">
        <f t="shared" si="38"/>
        <v>Byford</v>
      </c>
      <c r="AK162" s="73" t="e">
        <f>COUNTIFS(#REF!,R162)</f>
        <v>#REF!</v>
      </c>
      <c r="AL162" s="13"/>
      <c r="AM162" s="75"/>
      <c r="AN162" s="72"/>
      <c r="AQ162" s="334"/>
      <c r="AS162" s="244">
        <v>160</v>
      </c>
      <c r="AT162" s="244">
        <v>-26</v>
      </c>
      <c r="AU162" s="244">
        <v>113.75</v>
      </c>
      <c r="AV162" s="244" t="s">
        <v>5008</v>
      </c>
      <c r="AW162" s="22">
        <v>1061</v>
      </c>
      <c r="AX162" s="343">
        <v>47.586468749306171</v>
      </c>
    </row>
    <row r="163" spans="1:50" ht="12" customHeight="1" x14ac:dyDescent="0.25">
      <c r="A163" s="1" t="s">
        <v>685</v>
      </c>
      <c r="B163" s="30">
        <v>717</v>
      </c>
      <c r="C163" s="65"/>
      <c r="D163" s="58"/>
      <c r="E163" s="31"/>
      <c r="F163" s="31"/>
      <c r="G163" s="31"/>
      <c r="H163" s="31"/>
      <c r="O163" s="482" t="str">
        <f t="shared" si="41"/>
        <v xml:space="preserve"> </v>
      </c>
      <c r="P163" s="466">
        <f t="shared" si="31"/>
        <v>596</v>
      </c>
      <c r="Q163" s="225" t="s">
        <v>3915</v>
      </c>
      <c r="R163" s="230">
        <v>596</v>
      </c>
      <c r="S163" s="251">
        <v>-30.769600000000001</v>
      </c>
      <c r="T163" s="249">
        <v>117.13911</v>
      </c>
      <c r="U163" s="33" t="str">
        <f t="shared" si="33"/>
        <v>Cadoux</v>
      </c>
      <c r="V163" s="33" t="str">
        <f t="shared" si="42"/>
        <v>Wongan-Ballidu</v>
      </c>
      <c r="W163" s="33">
        <v>839</v>
      </c>
      <c r="X163" s="1" t="s">
        <v>685</v>
      </c>
      <c r="AE163" s="10" t="s">
        <v>1124</v>
      </c>
      <c r="AF163" s="6" t="s">
        <v>3916</v>
      </c>
      <c r="AG163" s="176">
        <f>IFERROR(VLOOKUP(AF163,'#Location List#'!$Q$3:$R$1118,2,FALSE), "None")</f>
        <v>77</v>
      </c>
      <c r="AH163" s="269" t="s">
        <v>406</v>
      </c>
      <c r="AI163" s="474">
        <f t="shared" si="34"/>
        <v>1</v>
      </c>
      <c r="AJ163" s="71" t="str">
        <f t="shared" si="38"/>
        <v>Cadoux</v>
      </c>
      <c r="AK163" s="73" t="e">
        <f>COUNTIFS(#REF!,R163)</f>
        <v>#REF!</v>
      </c>
      <c r="AL163" s="13"/>
      <c r="AM163" s="75"/>
      <c r="AN163" s="72"/>
      <c r="AQ163" s="334"/>
      <c r="AS163" s="244">
        <v>161</v>
      </c>
      <c r="AT163" s="244">
        <v>-25.75</v>
      </c>
      <c r="AU163" s="244">
        <v>113.75</v>
      </c>
      <c r="AV163" s="244" t="s">
        <v>5009</v>
      </c>
      <c r="AW163" s="22">
        <v>1061</v>
      </c>
      <c r="AX163" s="343">
        <v>68.448187588482995</v>
      </c>
    </row>
    <row r="164" spans="1:50" ht="12" customHeight="1" x14ac:dyDescent="0.25">
      <c r="A164" s="1" t="s">
        <v>685</v>
      </c>
      <c r="B164" s="30">
        <v>718</v>
      </c>
      <c r="C164" s="65"/>
      <c r="D164" s="58"/>
      <c r="E164" s="31"/>
      <c r="F164" s="31"/>
      <c r="G164" s="31"/>
      <c r="H164" s="31"/>
      <c r="O164" s="482" t="str">
        <f t="shared" si="41"/>
        <v xml:space="preserve"> </v>
      </c>
      <c r="P164" s="466">
        <f t="shared" si="31"/>
        <v>66</v>
      </c>
      <c r="Q164" s="226" t="s">
        <v>1432</v>
      </c>
      <c r="R164" s="231">
        <v>66</v>
      </c>
      <c r="S164" s="251">
        <v>-32.272621999999998</v>
      </c>
      <c r="T164" s="248">
        <v>125.487156</v>
      </c>
      <c r="U164" s="33" t="str">
        <f t="shared" si="33"/>
        <v>Caiguna</v>
      </c>
      <c r="V164" s="33" t="str">
        <f t="shared" si="42"/>
        <v>Dundas</v>
      </c>
      <c r="W164" s="33">
        <v>843</v>
      </c>
      <c r="X164" s="1" t="s">
        <v>685</v>
      </c>
      <c r="AE164" s="10" t="s">
        <v>1124</v>
      </c>
      <c r="AF164" s="6" t="s">
        <v>1136</v>
      </c>
      <c r="AG164" s="176">
        <f>IFERROR(VLOOKUP(AF164,'#Location List#'!$Q$3:$R$1118,2,FALSE), "None")</f>
        <v>101</v>
      </c>
      <c r="AH164" s="269" t="s">
        <v>1136</v>
      </c>
      <c r="AI164" s="474">
        <f t="shared" si="34"/>
        <v>1</v>
      </c>
      <c r="AJ164" s="71" t="str">
        <f t="shared" si="38"/>
        <v>Caiguna</v>
      </c>
      <c r="AK164" s="73" t="e">
        <f>COUNTIFS(#REF!,R164)</f>
        <v>#REF!</v>
      </c>
      <c r="AL164" s="13"/>
      <c r="AM164" s="75"/>
      <c r="AN164" s="72"/>
      <c r="AQ164" s="334"/>
      <c r="AS164" s="244">
        <v>162</v>
      </c>
      <c r="AT164" s="244">
        <v>-25.5</v>
      </c>
      <c r="AU164" s="244">
        <v>113.75</v>
      </c>
      <c r="AV164" s="244" t="s">
        <v>5010</v>
      </c>
      <c r="AW164" s="22">
        <v>611</v>
      </c>
      <c r="AX164" s="343">
        <v>69.492434387249361</v>
      </c>
    </row>
    <row r="165" spans="1:50" ht="12" customHeight="1" x14ac:dyDescent="0.25">
      <c r="A165" s="1" t="s">
        <v>685</v>
      </c>
      <c r="B165" s="30">
        <v>719</v>
      </c>
      <c r="C165" s="65"/>
      <c r="D165" s="58"/>
      <c r="E165" s="31"/>
      <c r="F165" s="31"/>
      <c r="G165" s="31"/>
      <c r="H165" s="31"/>
      <c r="O165" s="482" t="str">
        <f t="shared" si="41"/>
        <v xml:space="preserve"> </v>
      </c>
      <c r="P165" s="466">
        <f t="shared" si="31"/>
        <v>597</v>
      </c>
      <c r="Q165" s="65" t="s">
        <v>3917</v>
      </c>
      <c r="R165" s="466">
        <v>597</v>
      </c>
      <c r="S165" s="251">
        <v>-31.087720000000001</v>
      </c>
      <c r="T165" s="249">
        <v>116.44906</v>
      </c>
      <c r="U165" s="33" t="str">
        <f t="shared" si="33"/>
        <v>Calingiri</v>
      </c>
      <c r="V165" s="33" t="str">
        <f t="shared" si="42"/>
        <v>Victoria Plains</v>
      </c>
      <c r="W165" s="33">
        <v>764</v>
      </c>
      <c r="X165" s="1" t="s">
        <v>685</v>
      </c>
      <c r="AE165" s="10" t="s">
        <v>1124</v>
      </c>
      <c r="AF165" s="6" t="s">
        <v>290</v>
      </c>
      <c r="AG165" s="176">
        <f>IFERROR(VLOOKUP(AF165,'#Location List#'!$Q$3:$R$1118,2,FALSE), "None")</f>
        <v>120</v>
      </c>
      <c r="AH165" s="269" t="s">
        <v>535</v>
      </c>
      <c r="AI165" s="474">
        <f t="shared" si="34"/>
        <v>1</v>
      </c>
      <c r="AJ165" s="71" t="str">
        <f t="shared" si="38"/>
        <v>Calingiri</v>
      </c>
      <c r="AK165" s="73" t="e">
        <f>COUNTIFS(#REF!,R165)</f>
        <v>#REF!</v>
      </c>
      <c r="AL165" s="13"/>
      <c r="AM165" s="75"/>
      <c r="AN165" s="72"/>
      <c r="AQ165" s="334"/>
      <c r="AS165" s="244">
        <v>163</v>
      </c>
      <c r="AT165" s="244">
        <v>-25.25</v>
      </c>
      <c r="AU165" s="244">
        <v>113.75</v>
      </c>
      <c r="AV165" s="244" t="s">
        <v>5011</v>
      </c>
      <c r="AW165" s="22">
        <v>611</v>
      </c>
      <c r="AX165" s="343">
        <v>42.160393712153834</v>
      </c>
    </row>
    <row r="166" spans="1:50" ht="12" customHeight="1" x14ac:dyDescent="0.25">
      <c r="A166" s="1" t="s">
        <v>685</v>
      </c>
      <c r="B166" s="30">
        <v>720</v>
      </c>
      <c r="C166" s="65"/>
      <c r="D166" s="58"/>
      <c r="E166" s="31"/>
      <c r="F166" s="31"/>
      <c r="G166" s="31"/>
      <c r="H166" s="31"/>
      <c r="O166" s="482" t="str">
        <f t="shared" si="41"/>
        <v xml:space="preserve"> </v>
      </c>
      <c r="P166" s="466">
        <f t="shared" si="31"/>
        <v>599</v>
      </c>
      <c r="Q166" s="225" t="s">
        <v>3918</v>
      </c>
      <c r="R166" s="230">
        <v>599</v>
      </c>
      <c r="S166" s="251">
        <v>-32.118532999999999</v>
      </c>
      <c r="T166" s="249">
        <v>116.002653</v>
      </c>
      <c r="U166" s="33" t="str">
        <f t="shared" si="33"/>
        <v>Camillo</v>
      </c>
      <c r="V166" s="33" t="str">
        <f t="shared" si="42"/>
        <v>Armadale</v>
      </c>
      <c r="W166" s="33">
        <v>723</v>
      </c>
      <c r="X166" s="1" t="s">
        <v>685</v>
      </c>
      <c r="AE166" s="10" t="s">
        <v>1124</v>
      </c>
      <c r="AF166" s="6" t="s">
        <v>290</v>
      </c>
      <c r="AG166" s="176">
        <f>IFERROR(VLOOKUP(AF166,'#Location List#'!$Q$3:$R$1118,2,FALSE), "None")</f>
        <v>120</v>
      </c>
      <c r="AH166" s="269" t="s">
        <v>679</v>
      </c>
      <c r="AI166" s="474">
        <f t="shared" si="34"/>
        <v>1</v>
      </c>
      <c r="AJ166" s="71" t="str">
        <f t="shared" si="38"/>
        <v>Camillo</v>
      </c>
      <c r="AK166" s="73" t="e">
        <f>COUNTIFS(#REF!,R166)</f>
        <v>#REF!</v>
      </c>
      <c r="AL166" s="13"/>
      <c r="AM166" s="75"/>
      <c r="AN166" s="72"/>
      <c r="AQ166" s="334"/>
      <c r="AS166" s="244">
        <v>164</v>
      </c>
      <c r="AT166" s="244">
        <v>-25</v>
      </c>
      <c r="AU166" s="244">
        <v>113.75</v>
      </c>
      <c r="AV166" s="244" t="s">
        <v>5012</v>
      </c>
      <c r="AW166" s="22">
        <v>611</v>
      </c>
      <c r="AX166" s="343">
        <v>16.467792201369697</v>
      </c>
    </row>
    <row r="167" spans="1:50" ht="12" customHeight="1" x14ac:dyDescent="0.25">
      <c r="A167" s="1" t="s">
        <v>685</v>
      </c>
      <c r="B167" s="30">
        <v>721</v>
      </c>
      <c r="C167" s="65"/>
      <c r="D167" s="58"/>
      <c r="E167" s="31"/>
      <c r="F167" s="31"/>
      <c r="G167" s="31"/>
      <c r="H167" s="31"/>
      <c r="O167" s="482" t="str">
        <f t="shared" si="41"/>
        <v xml:space="preserve"> </v>
      </c>
      <c r="P167" s="466">
        <f t="shared" si="31"/>
        <v>600</v>
      </c>
      <c r="Q167" s="225" t="s">
        <v>3919</v>
      </c>
      <c r="R167" s="230">
        <v>600</v>
      </c>
      <c r="S167" s="251">
        <v>-33.137188000000002</v>
      </c>
      <c r="T167" s="248">
        <v>117.579037</v>
      </c>
      <c r="U167" s="33" t="str">
        <f t="shared" si="33"/>
        <v>Cancanning</v>
      </c>
      <c r="V167" s="33" t="str">
        <f t="shared" si="42"/>
        <v>Wagin</v>
      </c>
      <c r="W167" s="33">
        <v>729</v>
      </c>
      <c r="X167" s="1" t="s">
        <v>685</v>
      </c>
      <c r="AE167" s="10" t="s">
        <v>1124</v>
      </c>
      <c r="AF167" s="6" t="s">
        <v>290</v>
      </c>
      <c r="AG167" s="176">
        <f>IFERROR(VLOOKUP(AF167,'#Location List#'!$Q$3:$R$1118,2,FALSE), "None")</f>
        <v>120</v>
      </c>
      <c r="AH167" s="269" t="s">
        <v>461</v>
      </c>
      <c r="AI167" s="474">
        <f t="shared" si="34"/>
        <v>1</v>
      </c>
      <c r="AJ167" s="71" t="str">
        <f t="shared" si="38"/>
        <v>Cancanning</v>
      </c>
      <c r="AK167" s="73" t="e">
        <f>COUNTIFS(#REF!,R167)</f>
        <v>#REF!</v>
      </c>
      <c r="AL167" s="13"/>
      <c r="AM167" s="75"/>
      <c r="AN167" s="72"/>
      <c r="AQ167" s="334"/>
      <c r="AS167" s="244">
        <v>165</v>
      </c>
      <c r="AT167" s="244">
        <v>-35</v>
      </c>
      <c r="AU167" s="244">
        <v>114</v>
      </c>
      <c r="AV167" s="244" t="s">
        <v>5013</v>
      </c>
      <c r="AW167" s="22">
        <v>757</v>
      </c>
      <c r="AX167" s="343">
        <v>127.99908152703394</v>
      </c>
    </row>
    <row r="168" spans="1:50" ht="12" customHeight="1" x14ac:dyDescent="0.25">
      <c r="A168" s="1" t="s">
        <v>685</v>
      </c>
      <c r="B168" s="30">
        <v>722</v>
      </c>
      <c r="C168" s="65"/>
      <c r="D168" s="58"/>
      <c r="E168" s="31"/>
      <c r="F168" s="31"/>
      <c r="G168" s="31"/>
      <c r="H168" s="31"/>
      <c r="O168" s="482" t="str">
        <f t="shared" si="41"/>
        <v xml:space="preserve"> </v>
      </c>
      <c r="P168" s="466">
        <f t="shared" si="31"/>
        <v>68</v>
      </c>
      <c r="Q168" s="226" t="s">
        <v>86</v>
      </c>
      <c r="R168" s="231">
        <v>68</v>
      </c>
      <c r="S168" s="251">
        <v>-28.903220000000001</v>
      </c>
      <c r="T168" s="248">
        <v>115.86935</v>
      </c>
      <c r="U168" s="33" t="str">
        <f t="shared" si="33"/>
        <v>Canna</v>
      </c>
      <c r="V168" s="33" t="str">
        <f t="shared" si="42"/>
        <v>Morawa</v>
      </c>
      <c r="W168" s="33">
        <v>807</v>
      </c>
      <c r="X168" s="1" t="s">
        <v>685</v>
      </c>
      <c r="AE168" s="10" t="s">
        <v>1124</v>
      </c>
      <c r="AF168" s="6" t="s">
        <v>290</v>
      </c>
      <c r="AG168" s="176">
        <f>IFERROR(VLOOKUP(AF168,'#Location List#'!$Q$3:$R$1118,2,FALSE), "None")</f>
        <v>120</v>
      </c>
      <c r="AH168" s="269" t="s">
        <v>290</v>
      </c>
      <c r="AI168" s="474">
        <f t="shared" si="34"/>
        <v>1</v>
      </c>
      <c r="AJ168" s="71" t="str">
        <f t="shared" si="38"/>
        <v>Canna</v>
      </c>
      <c r="AK168" s="73" t="e">
        <f>COUNTIFS(#REF!,R168)</f>
        <v>#REF!</v>
      </c>
      <c r="AL168" s="13"/>
      <c r="AM168" s="75"/>
      <c r="AN168" s="72"/>
      <c r="AQ168" s="334"/>
      <c r="AS168" s="244">
        <v>166</v>
      </c>
      <c r="AT168" s="244">
        <v>-34.75</v>
      </c>
      <c r="AU168" s="244">
        <v>114</v>
      </c>
      <c r="AV168" s="244" t="s">
        <v>5014</v>
      </c>
      <c r="AW168" s="22">
        <v>757</v>
      </c>
      <c r="AX168" s="343">
        <v>111.2159486592635</v>
      </c>
    </row>
    <row r="169" spans="1:50" ht="12" customHeight="1" x14ac:dyDescent="0.25">
      <c r="A169" s="1" t="s">
        <v>685</v>
      </c>
      <c r="B169" s="30">
        <v>723</v>
      </c>
      <c r="C169" s="65"/>
      <c r="D169" s="58"/>
      <c r="E169" s="31"/>
      <c r="F169" s="31"/>
      <c r="G169" s="31"/>
      <c r="H169" s="31"/>
      <c r="O169" s="482" t="str">
        <f t="shared" si="41"/>
        <v xml:space="preserve"> </v>
      </c>
      <c r="P169" s="466">
        <f t="shared" si="31"/>
        <v>69</v>
      </c>
      <c r="Q169" s="226" t="s">
        <v>217</v>
      </c>
      <c r="R169" s="231">
        <v>69</v>
      </c>
      <c r="S169" s="251">
        <v>-32.073304</v>
      </c>
      <c r="T169" s="248">
        <v>116.106285</v>
      </c>
      <c r="U169" s="33" t="str">
        <f t="shared" si="33"/>
        <v>Canning Mills</v>
      </c>
      <c r="V169" s="33" t="str">
        <f>VLOOKUP(W169,$B$3:$C$150,2,FALSE)</f>
        <v>Armadale</v>
      </c>
      <c r="W169" s="33">
        <v>723</v>
      </c>
      <c r="X169" s="1" t="s">
        <v>685</v>
      </c>
      <c r="AE169" s="10" t="s">
        <v>1124</v>
      </c>
      <c r="AF169" s="6" t="s">
        <v>290</v>
      </c>
      <c r="AG169" s="176">
        <f>IFERROR(VLOOKUP(AF169,'#Location List#'!$Q$3:$R$1118,2,FALSE), "None")</f>
        <v>120</v>
      </c>
      <c r="AH169" s="269" t="s">
        <v>560</v>
      </c>
      <c r="AI169" s="474">
        <f t="shared" si="34"/>
        <v>1</v>
      </c>
      <c r="AJ169" s="71" t="str">
        <f t="shared" si="38"/>
        <v>Canning Mills</v>
      </c>
      <c r="AK169" s="73" t="e">
        <f>COUNTIFS(#REF!,R169)</f>
        <v>#REF!</v>
      </c>
      <c r="AL169" s="13"/>
      <c r="AM169" s="75"/>
      <c r="AN169" s="72"/>
      <c r="AQ169" s="334"/>
      <c r="AS169" s="244">
        <v>167</v>
      </c>
      <c r="AT169" s="244">
        <v>-34.5</v>
      </c>
      <c r="AU169" s="244">
        <v>114</v>
      </c>
      <c r="AV169" s="244" t="s">
        <v>5015</v>
      </c>
      <c r="AW169" s="22">
        <v>757</v>
      </c>
      <c r="AX169" s="343">
        <v>99.496160854791185</v>
      </c>
    </row>
    <row r="170" spans="1:50" ht="12" customHeight="1" x14ac:dyDescent="0.25">
      <c r="A170" s="1" t="s">
        <v>685</v>
      </c>
      <c r="B170" s="30">
        <v>724</v>
      </c>
      <c r="C170" s="65"/>
      <c r="D170" s="58"/>
      <c r="E170" s="31"/>
      <c r="F170" s="31"/>
      <c r="G170" s="31"/>
      <c r="H170" s="31"/>
      <c r="O170" s="482" t="str">
        <f t="shared" si="41"/>
        <v xml:space="preserve"> </v>
      </c>
      <c r="P170" s="466">
        <f t="shared" si="31"/>
        <v>70</v>
      </c>
      <c r="Q170" s="226" t="s">
        <v>1127</v>
      </c>
      <c r="R170" s="231">
        <v>70</v>
      </c>
      <c r="S170" s="251">
        <v>-32.082481999999999</v>
      </c>
      <c r="T170" s="249">
        <v>115.91592</v>
      </c>
      <c r="U170" s="33" t="str">
        <f t="shared" si="33"/>
        <v>Canning Vale</v>
      </c>
      <c r="V170" s="33" t="str">
        <f>VLOOKUP(W170,$B$3:$C$150,2,FALSE)</f>
        <v>Canning</v>
      </c>
      <c r="W170" s="33">
        <v>737</v>
      </c>
      <c r="X170" s="1" t="s">
        <v>685</v>
      </c>
      <c r="AE170" s="10" t="s">
        <v>1124</v>
      </c>
      <c r="AF170" s="6" t="s">
        <v>290</v>
      </c>
      <c r="AG170" s="176">
        <f>IFERROR(VLOOKUP(AF170,'#Location List#'!$Q$3:$R$1118,2,FALSE), "None")</f>
        <v>120</v>
      </c>
      <c r="AH170" s="269" t="s">
        <v>561</v>
      </c>
      <c r="AI170" s="474">
        <f t="shared" si="34"/>
        <v>1</v>
      </c>
      <c r="AJ170" s="71" t="str">
        <f t="shared" si="38"/>
        <v>Canning Vale</v>
      </c>
      <c r="AK170" s="73" t="e">
        <f>COUNTIFS(#REF!,R170)</f>
        <v>#REF!</v>
      </c>
      <c r="AL170" s="13"/>
      <c r="AM170" s="75"/>
      <c r="AN170" s="72"/>
      <c r="AQ170" s="334"/>
      <c r="AS170" s="244">
        <v>168</v>
      </c>
      <c r="AT170" s="244">
        <v>-34.25</v>
      </c>
      <c r="AU170" s="244">
        <v>114</v>
      </c>
      <c r="AV170" s="244" t="s">
        <v>5016</v>
      </c>
      <c r="AW170" s="22">
        <v>757</v>
      </c>
      <c r="AX170" s="343">
        <v>94.737855372299819</v>
      </c>
    </row>
    <row r="171" spans="1:50" ht="12" customHeight="1" x14ac:dyDescent="0.25">
      <c r="A171" s="1" t="s">
        <v>685</v>
      </c>
      <c r="B171" s="30">
        <v>725</v>
      </c>
      <c r="C171" s="65"/>
      <c r="D171" s="58"/>
      <c r="E171" s="31"/>
      <c r="F171" s="31"/>
      <c r="G171" s="31"/>
      <c r="H171" s="31"/>
      <c r="O171" s="482" t="str">
        <f t="shared" si="41"/>
        <v xml:space="preserve"> </v>
      </c>
      <c r="P171" s="466">
        <f t="shared" si="31"/>
        <v>421</v>
      </c>
      <c r="Q171" s="226" t="s">
        <v>7521</v>
      </c>
      <c r="R171" s="230">
        <v>421</v>
      </c>
      <c r="S171" s="251">
        <v>-32.017144187348698</v>
      </c>
      <c r="T171" s="249">
        <v>115.939622634128</v>
      </c>
      <c r="U171" s="33" t="str">
        <f t="shared" si="33"/>
        <v>Cannington</v>
      </c>
      <c r="V171" s="31" t="s">
        <v>3570</v>
      </c>
      <c r="W171" s="32">
        <v>737</v>
      </c>
      <c r="X171" s="1" t="s">
        <v>685</v>
      </c>
      <c r="AE171" s="10" t="s">
        <v>1124</v>
      </c>
      <c r="AF171" s="6" t="s">
        <v>3921</v>
      </c>
      <c r="AG171" s="176" t="str">
        <f>IFERROR(VLOOKUP(AF171,'#Location List#'!$Q$3:$R$1118,2,FALSE), "None")</f>
        <v>None</v>
      </c>
      <c r="AH171" s="269" t="s">
        <v>3922</v>
      </c>
      <c r="AI171" s="474">
        <f t="shared" si="34"/>
        <v>1</v>
      </c>
      <c r="AJ171" s="71" t="str">
        <f t="shared" si="38"/>
        <v>Cannington</v>
      </c>
      <c r="AK171" s="73" t="e">
        <f>COUNTIFS(#REF!,R171)</f>
        <v>#REF!</v>
      </c>
      <c r="AL171" s="13"/>
      <c r="AM171" s="75"/>
      <c r="AN171" s="72"/>
      <c r="AQ171" s="334"/>
      <c r="AS171" s="244">
        <v>169</v>
      </c>
      <c r="AT171" s="244">
        <v>-34</v>
      </c>
      <c r="AU171" s="244">
        <v>114</v>
      </c>
      <c r="AV171" s="244" t="s">
        <v>5017</v>
      </c>
      <c r="AW171" s="22">
        <v>1030</v>
      </c>
      <c r="AX171" s="343">
        <v>91.593293201517781</v>
      </c>
    </row>
    <row r="172" spans="1:50" ht="12" customHeight="1" x14ac:dyDescent="0.25">
      <c r="A172" s="1" t="s">
        <v>685</v>
      </c>
      <c r="B172" s="30">
        <v>726</v>
      </c>
      <c r="C172" s="65"/>
      <c r="D172" s="58"/>
      <c r="E172" s="31"/>
      <c r="F172" s="31"/>
      <c r="G172" s="31"/>
      <c r="H172" s="31"/>
      <c r="O172" s="482" t="str">
        <f t="shared" si="41"/>
        <v xml:space="preserve"> </v>
      </c>
      <c r="P172" s="466">
        <f t="shared" si="31"/>
        <v>71</v>
      </c>
      <c r="Q172" s="226" t="s">
        <v>3920</v>
      </c>
      <c r="R172" s="231">
        <v>71</v>
      </c>
      <c r="S172" s="251">
        <v>-34.003349999999998</v>
      </c>
      <c r="T172" s="249">
        <v>123.17701599999999</v>
      </c>
      <c r="U172" s="33" t="str">
        <f t="shared" si="33"/>
        <v>Cape Arid</v>
      </c>
      <c r="V172" s="33" t="str">
        <f t="shared" ref="V172:V212" si="43">VLOOKUP(W172,$B$3:$C$150,2,FALSE)</f>
        <v>Esperance</v>
      </c>
      <c r="W172" s="33">
        <v>791</v>
      </c>
      <c r="X172" s="1" t="s">
        <v>685</v>
      </c>
      <c r="AE172" s="10" t="s">
        <v>1124</v>
      </c>
      <c r="AF172" s="6" t="s">
        <v>1227</v>
      </c>
      <c r="AG172" s="176">
        <f>IFERROR(VLOOKUP(AF172,'#Location List#'!$Q$3:$R$1118,2,FALSE), "None")</f>
        <v>180</v>
      </c>
      <c r="AH172" s="269" t="s">
        <v>1227</v>
      </c>
      <c r="AI172" s="474">
        <f t="shared" si="34"/>
        <v>1</v>
      </c>
      <c r="AJ172" s="71" t="str">
        <f t="shared" si="38"/>
        <v>Cape Arid</v>
      </c>
      <c r="AK172" s="73" t="e">
        <f>COUNTIFS(#REF!,R172)</f>
        <v>#REF!</v>
      </c>
      <c r="AL172" s="13"/>
      <c r="AM172" s="75"/>
      <c r="AN172" s="72"/>
      <c r="AQ172" s="334"/>
      <c r="AS172" s="244">
        <v>170</v>
      </c>
      <c r="AT172" s="244">
        <v>-33.75</v>
      </c>
      <c r="AU172" s="244">
        <v>114</v>
      </c>
      <c r="AV172" s="244" t="s">
        <v>5018</v>
      </c>
      <c r="AW172" s="22">
        <v>153</v>
      </c>
      <c r="AX172" s="343">
        <v>92.579107468584453</v>
      </c>
    </row>
    <row r="173" spans="1:50" ht="12" customHeight="1" x14ac:dyDescent="0.25">
      <c r="A173" s="1" t="s">
        <v>685</v>
      </c>
      <c r="B173" s="30">
        <v>729</v>
      </c>
      <c r="C173" s="65"/>
      <c r="D173" s="58"/>
      <c r="E173" s="31"/>
      <c r="F173" s="31"/>
      <c r="G173" s="31"/>
      <c r="H173" s="31"/>
      <c r="O173" s="482" t="str">
        <f t="shared" si="41"/>
        <v xml:space="preserve"> </v>
      </c>
      <c r="P173" s="466">
        <f t="shared" si="31"/>
        <v>602</v>
      </c>
      <c r="Q173" s="225" t="s">
        <v>3923</v>
      </c>
      <c r="R173" s="230">
        <v>602</v>
      </c>
      <c r="S173" s="251">
        <v>-33.702337999999997</v>
      </c>
      <c r="T173" s="249">
        <v>123.363535</v>
      </c>
      <c r="U173" s="33" t="str">
        <f t="shared" si="33"/>
        <v>Cape Arid National Park</v>
      </c>
      <c r="V173" s="33" t="str">
        <f t="shared" si="43"/>
        <v>Esperance</v>
      </c>
      <c r="W173" s="33">
        <v>791</v>
      </c>
      <c r="X173" s="1" t="s">
        <v>685</v>
      </c>
      <c r="AE173" s="10" t="s">
        <v>1124</v>
      </c>
      <c r="AF173" s="6" t="s">
        <v>334</v>
      </c>
      <c r="AG173" s="176">
        <f>IFERROR(VLOOKUP(AF173,'#Location List#'!$Q$3:$R$1118,2,FALSE), "None")</f>
        <v>233</v>
      </c>
      <c r="AH173" s="269" t="s">
        <v>334</v>
      </c>
      <c r="AI173" s="474">
        <f t="shared" si="34"/>
        <v>1</v>
      </c>
      <c r="AJ173" s="71" t="str">
        <f t="shared" si="38"/>
        <v>Cape Arid National Park</v>
      </c>
      <c r="AK173" s="73" t="e">
        <f>COUNTIFS(#REF!,R173)</f>
        <v>#REF!</v>
      </c>
      <c r="AL173" s="13"/>
      <c r="AM173" s="75"/>
      <c r="AN173" s="72"/>
      <c r="AQ173" s="334"/>
      <c r="AS173" s="244">
        <v>171</v>
      </c>
      <c r="AT173" s="244">
        <v>-33.5</v>
      </c>
      <c r="AU173" s="244">
        <v>114</v>
      </c>
      <c r="AV173" s="244" t="s">
        <v>5019</v>
      </c>
      <c r="AW173" s="22">
        <v>967</v>
      </c>
      <c r="AX173" s="343">
        <v>94.440906222328508</v>
      </c>
    </row>
    <row r="174" spans="1:50" ht="12" customHeight="1" x14ac:dyDescent="0.25">
      <c r="A174" s="1" t="s">
        <v>685</v>
      </c>
      <c r="B174" s="30">
        <v>730</v>
      </c>
      <c r="C174" s="65"/>
      <c r="D174" s="58"/>
      <c r="E174" s="31"/>
      <c r="F174" s="31"/>
      <c r="G174" s="31"/>
      <c r="H174" s="31"/>
      <c r="O174" s="482" t="str">
        <f t="shared" si="41"/>
        <v xml:space="preserve"> </v>
      </c>
      <c r="P174" s="466">
        <f t="shared" si="31"/>
        <v>603</v>
      </c>
      <c r="Q174" s="225" t="s">
        <v>3924</v>
      </c>
      <c r="R174" s="230">
        <v>603</v>
      </c>
      <c r="S174" s="251">
        <v>-28.860441000000002</v>
      </c>
      <c r="T174" s="248">
        <v>114.648921</v>
      </c>
      <c r="U174" s="33" t="str">
        <f t="shared" si="33"/>
        <v>Cape Burney</v>
      </c>
      <c r="V174" s="33" t="str">
        <f t="shared" si="43"/>
        <v>Greater Geraldton</v>
      </c>
      <c r="W174" s="33">
        <v>840</v>
      </c>
      <c r="X174" s="1" t="s">
        <v>685</v>
      </c>
      <c r="AE174" s="10" t="s">
        <v>1124</v>
      </c>
      <c r="AF174" s="6" t="s">
        <v>334</v>
      </c>
      <c r="AG174" s="176">
        <f>IFERROR(VLOOKUP(AF174,'#Location List#'!$Q$3:$R$1118,2,FALSE), "None")</f>
        <v>233</v>
      </c>
      <c r="AH174" s="269" t="s">
        <v>912</v>
      </c>
      <c r="AI174" s="474">
        <f t="shared" si="34"/>
        <v>1</v>
      </c>
      <c r="AJ174" s="71" t="str">
        <f t="shared" si="38"/>
        <v>Cape Burney</v>
      </c>
      <c r="AK174" s="73" t="e">
        <f>COUNTIFS(#REF!,R174)</f>
        <v>#REF!</v>
      </c>
      <c r="AL174" s="13"/>
      <c r="AM174" s="75"/>
      <c r="AN174" s="72"/>
      <c r="AQ174" s="334"/>
      <c r="AS174" s="244">
        <v>172</v>
      </c>
      <c r="AT174" s="244">
        <v>-33.25</v>
      </c>
      <c r="AU174" s="244">
        <v>114</v>
      </c>
      <c r="AV174" s="244" t="s">
        <v>5020</v>
      </c>
      <c r="AW174" s="22">
        <v>967</v>
      </c>
      <c r="AX174" s="343">
        <v>99.784075958371858</v>
      </c>
    </row>
    <row r="175" spans="1:50" ht="12" customHeight="1" x14ac:dyDescent="0.25">
      <c r="A175" s="1" t="s">
        <v>685</v>
      </c>
      <c r="B175" s="30">
        <v>731</v>
      </c>
      <c r="C175" s="65"/>
      <c r="D175" s="58"/>
      <c r="E175" s="31"/>
      <c r="F175" s="31"/>
      <c r="G175" s="31"/>
      <c r="H175" s="31"/>
      <c r="O175" s="482" t="str">
        <f t="shared" si="41"/>
        <v xml:space="preserve"> </v>
      </c>
      <c r="P175" s="466">
        <f t="shared" si="31"/>
        <v>604</v>
      </c>
      <c r="Q175" s="225" t="s">
        <v>3925</v>
      </c>
      <c r="R175" s="230">
        <v>604</v>
      </c>
      <c r="S175" s="251">
        <v>-33.937710000000003</v>
      </c>
      <c r="T175" s="248">
        <v>122.242636</v>
      </c>
      <c r="U175" s="33" t="str">
        <f t="shared" si="33"/>
        <v>Cape Le Grand National Park</v>
      </c>
      <c r="V175" s="33" t="str">
        <f t="shared" si="43"/>
        <v>Esperance</v>
      </c>
      <c r="W175" s="33">
        <v>791</v>
      </c>
      <c r="X175" s="1" t="s">
        <v>685</v>
      </c>
      <c r="AE175" s="10" t="s">
        <v>1124</v>
      </c>
      <c r="AF175" s="6" t="s">
        <v>334</v>
      </c>
      <c r="AG175" s="176">
        <f>IFERROR(VLOOKUP(AF175,'#Location List#'!$Q$3:$R$1118,2,FALSE), "None")</f>
        <v>233</v>
      </c>
      <c r="AH175" s="269" t="s">
        <v>940</v>
      </c>
      <c r="AI175" s="474">
        <f t="shared" si="34"/>
        <v>1</v>
      </c>
      <c r="AJ175" s="71" t="str">
        <f t="shared" si="38"/>
        <v>Cape Le Grand National Park</v>
      </c>
      <c r="AK175" s="73" t="e">
        <f>COUNTIFS(#REF!,R175)</f>
        <v>#REF!</v>
      </c>
      <c r="AL175" s="13"/>
      <c r="AM175" s="75"/>
      <c r="AN175" s="72"/>
      <c r="AQ175" s="334"/>
      <c r="AS175" s="244">
        <v>173</v>
      </c>
      <c r="AT175" s="244">
        <v>-33</v>
      </c>
      <c r="AU175" s="244">
        <v>114</v>
      </c>
      <c r="AV175" s="244" t="s">
        <v>5021</v>
      </c>
      <c r="AW175" s="22">
        <v>967</v>
      </c>
      <c r="AX175" s="343">
        <v>111.98176724760528</v>
      </c>
    </row>
    <row r="176" spans="1:50" ht="12" customHeight="1" x14ac:dyDescent="0.25">
      <c r="A176" s="1" t="s">
        <v>685</v>
      </c>
      <c r="B176" s="30">
        <v>732</v>
      </c>
      <c r="C176" s="65"/>
      <c r="D176" s="58"/>
      <c r="E176" s="31"/>
      <c r="F176" s="31"/>
      <c r="G176" s="31"/>
      <c r="H176" s="31"/>
      <c r="O176" s="482" t="str">
        <f t="shared" si="41"/>
        <v xml:space="preserve"> </v>
      </c>
      <c r="P176" s="466">
        <f t="shared" si="31"/>
        <v>72</v>
      </c>
      <c r="Q176" s="226" t="s">
        <v>626</v>
      </c>
      <c r="R176" s="231">
        <v>72</v>
      </c>
      <c r="S176" s="251">
        <v>-33.979723999999997</v>
      </c>
      <c r="T176" s="248">
        <v>122.120492</v>
      </c>
      <c r="U176" s="33" t="str">
        <f t="shared" si="33"/>
        <v>Cape Le Grande</v>
      </c>
      <c r="V176" s="33" t="str">
        <f t="shared" si="43"/>
        <v>Esperance</v>
      </c>
      <c r="W176" s="33">
        <v>791</v>
      </c>
      <c r="X176" s="1" t="s">
        <v>685</v>
      </c>
      <c r="AE176" s="10" t="s">
        <v>1124</v>
      </c>
      <c r="AF176" s="6" t="s">
        <v>334</v>
      </c>
      <c r="AG176" s="176">
        <f>IFERROR(VLOOKUP(AF176,'#Location List#'!$Q$3:$R$1118,2,FALSE), "None")</f>
        <v>233</v>
      </c>
      <c r="AH176" s="269" t="s">
        <v>335</v>
      </c>
      <c r="AI176" s="474">
        <f t="shared" si="34"/>
        <v>1</v>
      </c>
      <c r="AJ176" s="71" t="str">
        <f t="shared" si="38"/>
        <v>Cape Le Grande</v>
      </c>
      <c r="AK176" s="73" t="e">
        <f>COUNTIFS(#REF!,R176)</f>
        <v>#REF!</v>
      </c>
      <c r="AL176" s="13"/>
      <c r="AM176" s="75"/>
      <c r="AN176" s="72"/>
      <c r="AQ176" s="334"/>
      <c r="AS176" s="244">
        <v>174</v>
      </c>
      <c r="AT176" s="244">
        <v>-32.75</v>
      </c>
      <c r="AU176" s="244">
        <v>114</v>
      </c>
      <c r="AV176" s="244" t="s">
        <v>5022</v>
      </c>
      <c r="AW176" s="22">
        <v>967</v>
      </c>
      <c r="AX176" s="343">
        <v>129.10556885099223</v>
      </c>
    </row>
    <row r="177" spans="1:50" ht="12" customHeight="1" x14ac:dyDescent="0.25">
      <c r="A177" s="1" t="s">
        <v>685</v>
      </c>
      <c r="B177" s="30">
        <v>733</v>
      </c>
      <c r="C177" s="65"/>
      <c r="D177" s="58"/>
      <c r="E177" s="31"/>
      <c r="F177" s="31"/>
      <c r="G177" s="31"/>
      <c r="H177" s="31"/>
      <c r="O177" s="482" t="str">
        <f t="shared" si="41"/>
        <v xml:space="preserve"> </v>
      </c>
      <c r="P177" s="466">
        <f t="shared" si="31"/>
        <v>73</v>
      </c>
      <c r="Q177" s="226" t="s">
        <v>432</v>
      </c>
      <c r="R177" s="231">
        <v>73</v>
      </c>
      <c r="S177" s="251">
        <v>-34.616878</v>
      </c>
      <c r="T177" s="249">
        <v>118.766795</v>
      </c>
      <c r="U177" s="33" t="str">
        <f t="shared" si="33"/>
        <v>Cape Riche</v>
      </c>
      <c r="V177" s="33" t="str">
        <f t="shared" si="43"/>
        <v>Albany</v>
      </c>
      <c r="W177" s="33">
        <v>751</v>
      </c>
      <c r="X177" s="1" t="s">
        <v>685</v>
      </c>
      <c r="AE177" s="10" t="s">
        <v>1124</v>
      </c>
      <c r="AF177" s="6" t="s">
        <v>710</v>
      </c>
      <c r="AG177" s="176">
        <f>IFERROR(VLOOKUP(AF177,'#Location List#'!$Q$3:$R$1118,2,FALSE), "None")</f>
        <v>332</v>
      </c>
      <c r="AH177" s="269" t="s">
        <v>710</v>
      </c>
      <c r="AI177" s="474">
        <f t="shared" si="34"/>
        <v>1</v>
      </c>
      <c r="AJ177" s="71" t="str">
        <f t="shared" si="38"/>
        <v>Cape Riche</v>
      </c>
      <c r="AK177" s="73" t="e">
        <f>COUNTIFS(#REF!,R177)</f>
        <v>#REF!</v>
      </c>
      <c r="AL177" s="13"/>
      <c r="AM177" s="75"/>
      <c r="AN177" s="72"/>
      <c r="AQ177" s="334"/>
      <c r="AS177" s="244">
        <v>175</v>
      </c>
      <c r="AT177" s="244">
        <v>-32.5</v>
      </c>
      <c r="AU177" s="244">
        <v>114</v>
      </c>
      <c r="AV177" s="244" t="s">
        <v>5023</v>
      </c>
      <c r="AW177" s="22">
        <v>967</v>
      </c>
      <c r="AX177" s="343">
        <v>149.4719269547424</v>
      </c>
    </row>
    <row r="178" spans="1:50" ht="12" customHeight="1" x14ac:dyDescent="0.25">
      <c r="A178" s="1" t="s">
        <v>685</v>
      </c>
      <c r="B178" s="30">
        <v>734</v>
      </c>
      <c r="C178" s="65"/>
      <c r="D178" s="58"/>
      <c r="E178" s="31"/>
      <c r="F178" s="31"/>
      <c r="G178" s="31"/>
      <c r="H178" s="31"/>
      <c r="O178" s="482" t="str">
        <f t="shared" si="41"/>
        <v xml:space="preserve"> </v>
      </c>
      <c r="P178" s="466">
        <f t="shared" si="31"/>
        <v>74</v>
      </c>
      <c r="Q178" s="226" t="s">
        <v>336</v>
      </c>
      <c r="R178" s="231">
        <v>74</v>
      </c>
      <c r="S178" s="251">
        <v>-33.553570000000001</v>
      </c>
      <c r="T178" s="249">
        <v>115.56413000000001</v>
      </c>
      <c r="U178" s="33" t="str">
        <f t="shared" si="33"/>
        <v>Capel</v>
      </c>
      <c r="V178" s="33" t="str">
        <f t="shared" si="43"/>
        <v>Capel</v>
      </c>
      <c r="W178" s="33">
        <v>746</v>
      </c>
      <c r="X178" s="1" t="s">
        <v>685</v>
      </c>
      <c r="AE178" s="10" t="s">
        <v>1124</v>
      </c>
      <c r="AF178" s="6" t="s">
        <v>1241</v>
      </c>
      <c r="AG178" s="176">
        <f>IFERROR(VLOOKUP(AF178,'#Location List#'!$Q$3:$R$1118,2,FALSE), "None")</f>
        <v>371</v>
      </c>
      <c r="AH178" s="269" t="s">
        <v>1241</v>
      </c>
      <c r="AI178" s="474">
        <f t="shared" si="34"/>
        <v>1</v>
      </c>
      <c r="AJ178" s="71" t="str">
        <f t="shared" si="38"/>
        <v>Capel</v>
      </c>
      <c r="AK178" s="73" t="e">
        <f>COUNTIFS(#REF!,R178)</f>
        <v>#REF!</v>
      </c>
      <c r="AL178" s="13"/>
      <c r="AM178" s="75"/>
      <c r="AN178" s="72"/>
      <c r="AQ178" s="334"/>
      <c r="AS178" s="244">
        <v>176</v>
      </c>
      <c r="AT178" s="244">
        <v>-32.25</v>
      </c>
      <c r="AU178" s="244">
        <v>114</v>
      </c>
      <c r="AV178" s="244" t="s">
        <v>5024</v>
      </c>
      <c r="AW178" s="22">
        <v>111</v>
      </c>
      <c r="AX178" s="343">
        <v>159.31647073807244</v>
      </c>
    </row>
    <row r="179" spans="1:50" ht="12" customHeight="1" x14ac:dyDescent="0.25">
      <c r="A179" s="1" t="s">
        <v>685</v>
      </c>
      <c r="B179" s="30">
        <v>735</v>
      </c>
      <c r="C179" s="65"/>
      <c r="D179" s="58"/>
      <c r="E179" s="31"/>
      <c r="F179" s="31"/>
      <c r="G179" s="31"/>
      <c r="H179" s="31"/>
      <c r="O179" s="482" t="str">
        <f t="shared" si="41"/>
        <v xml:space="preserve"> </v>
      </c>
      <c r="P179" s="466">
        <f t="shared" si="31"/>
        <v>75</v>
      </c>
      <c r="Q179" s="226" t="s">
        <v>1128</v>
      </c>
      <c r="R179" s="231">
        <v>75</v>
      </c>
      <c r="S179" s="251">
        <v>-33.521946999999997</v>
      </c>
      <c r="T179" s="249">
        <v>116.73608400000001</v>
      </c>
      <c r="U179" s="33" t="str">
        <f t="shared" si="33"/>
        <v>Capercup</v>
      </c>
      <c r="V179" s="33" t="str">
        <f t="shared" si="43"/>
        <v>West Arthur</v>
      </c>
      <c r="W179" s="222">
        <v>841</v>
      </c>
      <c r="X179" s="1" t="s">
        <v>685</v>
      </c>
      <c r="AE179" s="10" t="s">
        <v>1124</v>
      </c>
      <c r="AF179" s="6" t="s">
        <v>1240</v>
      </c>
      <c r="AG179" s="176">
        <f>IFERROR(VLOOKUP(AF179,'#Location List#'!$Q$3:$R$1118,2,FALSE), "None")</f>
        <v>398</v>
      </c>
      <c r="AH179" s="269" t="s">
        <v>1240</v>
      </c>
      <c r="AI179" s="474">
        <f t="shared" si="34"/>
        <v>1</v>
      </c>
      <c r="AJ179" s="71" t="str">
        <f t="shared" si="38"/>
        <v>Capercup</v>
      </c>
      <c r="AK179" s="73" t="e">
        <f>COUNTIFS(#REF!,R179)</f>
        <v>#REF!</v>
      </c>
      <c r="AL179" s="13"/>
      <c r="AM179" s="75"/>
      <c r="AN179" s="72"/>
      <c r="AQ179" s="334"/>
      <c r="AS179" s="244">
        <v>177</v>
      </c>
      <c r="AT179" s="244">
        <v>-32</v>
      </c>
      <c r="AU179" s="244">
        <v>114</v>
      </c>
      <c r="AV179" s="244" t="s">
        <v>5025</v>
      </c>
      <c r="AW179" s="22">
        <v>1055</v>
      </c>
      <c r="AX179" s="343">
        <v>158.79558834819252</v>
      </c>
    </row>
    <row r="180" spans="1:50" ht="12" customHeight="1" x14ac:dyDescent="0.25">
      <c r="A180" s="1" t="s">
        <v>685</v>
      </c>
      <c r="B180" s="30">
        <v>736</v>
      </c>
      <c r="C180" s="65"/>
      <c r="D180" s="58"/>
      <c r="E180" s="31"/>
      <c r="F180" s="31"/>
      <c r="G180" s="31"/>
      <c r="H180" s="31"/>
      <c r="O180" s="482" t="str">
        <f t="shared" si="41"/>
        <v xml:space="preserve"> </v>
      </c>
      <c r="P180" s="466">
        <f t="shared" si="31"/>
        <v>605</v>
      </c>
      <c r="Q180" s="225" t="s">
        <v>3926</v>
      </c>
      <c r="R180" s="230">
        <v>605</v>
      </c>
      <c r="S180" s="251">
        <v>-31.337339</v>
      </c>
      <c r="T180" s="249">
        <v>115.550867</v>
      </c>
      <c r="U180" s="33" t="str">
        <f t="shared" si="33"/>
        <v>Caraban</v>
      </c>
      <c r="V180" s="33" t="str">
        <f t="shared" si="43"/>
        <v>Gingin</v>
      </c>
      <c r="W180" s="33">
        <v>718</v>
      </c>
      <c r="X180" s="1" t="s">
        <v>685</v>
      </c>
      <c r="AE180" s="10" t="s">
        <v>1124</v>
      </c>
      <c r="AF180" s="6" t="s">
        <v>360</v>
      </c>
      <c r="AG180" s="176">
        <f>IFERROR(VLOOKUP(AF180,'#Location List#'!$Q$3:$R$1118,2,FALSE), "None")</f>
        <v>409</v>
      </c>
      <c r="AH180" s="269" t="s">
        <v>360</v>
      </c>
      <c r="AI180" s="474">
        <f t="shared" si="34"/>
        <v>1</v>
      </c>
      <c r="AJ180" s="71" t="str">
        <f t="shared" si="38"/>
        <v>Caraban</v>
      </c>
      <c r="AK180" s="73" t="e">
        <f>COUNTIFS(#REF!,R180)</f>
        <v>#REF!</v>
      </c>
      <c r="AL180" s="13"/>
      <c r="AM180" s="75"/>
      <c r="AN180" s="72"/>
      <c r="AQ180" s="334"/>
      <c r="AS180" s="244">
        <v>178</v>
      </c>
      <c r="AT180" s="244">
        <v>-31.75</v>
      </c>
      <c r="AU180" s="244">
        <v>114</v>
      </c>
      <c r="AV180" s="244" t="s">
        <v>5026</v>
      </c>
      <c r="AW180" s="22">
        <v>1055</v>
      </c>
      <c r="AX180" s="343">
        <v>146.74042203014437</v>
      </c>
    </row>
    <row r="181" spans="1:50" ht="12" customHeight="1" x14ac:dyDescent="0.25">
      <c r="A181" s="1" t="s">
        <v>685</v>
      </c>
      <c r="B181" s="30">
        <v>737</v>
      </c>
      <c r="C181" s="65"/>
      <c r="D181" s="58"/>
      <c r="E181" s="31"/>
      <c r="F181" s="31"/>
      <c r="G181" s="31"/>
      <c r="H181" s="31"/>
      <c r="O181" s="482" t="str">
        <f t="shared" si="41"/>
        <v xml:space="preserve"> </v>
      </c>
      <c r="P181" s="466">
        <f t="shared" si="31"/>
        <v>76</v>
      </c>
      <c r="Q181" s="226" t="s">
        <v>696</v>
      </c>
      <c r="R181" s="231">
        <v>76</v>
      </c>
      <c r="S181" s="251">
        <v>-33.701946999999997</v>
      </c>
      <c r="T181" s="248">
        <v>115.186091</v>
      </c>
      <c r="U181" s="33" t="str">
        <f t="shared" si="33"/>
        <v>Carbunup</v>
      </c>
      <c r="V181" s="33" t="str">
        <f t="shared" si="43"/>
        <v>Busselton</v>
      </c>
      <c r="W181" s="33">
        <v>715</v>
      </c>
      <c r="X181" s="1" t="s">
        <v>685</v>
      </c>
      <c r="AE181" s="10" t="s">
        <v>3570</v>
      </c>
      <c r="AF181" s="6" t="s">
        <v>3927</v>
      </c>
      <c r="AG181" s="176" t="str">
        <f>IFERROR(VLOOKUP(AF181,'#Location List#'!$Q$3:$R$1118,2,FALSE), "None")</f>
        <v>None</v>
      </c>
      <c r="AH181" s="269" t="s">
        <v>3927</v>
      </c>
      <c r="AI181" s="474">
        <f t="shared" si="34"/>
        <v>1</v>
      </c>
      <c r="AJ181" s="71" t="str">
        <f t="shared" si="38"/>
        <v>Carbunup</v>
      </c>
      <c r="AK181" s="73" t="e">
        <f>COUNTIFS(#REF!,R181)</f>
        <v>#REF!</v>
      </c>
      <c r="AL181" s="13"/>
      <c r="AM181" s="75"/>
      <c r="AN181" s="72"/>
      <c r="AQ181" s="334"/>
      <c r="AS181" s="244">
        <v>179</v>
      </c>
      <c r="AT181" s="244">
        <v>-31.5</v>
      </c>
      <c r="AU181" s="244">
        <v>114</v>
      </c>
      <c r="AV181" s="244" t="s">
        <v>5027</v>
      </c>
      <c r="AW181" s="22">
        <v>1130</v>
      </c>
      <c r="AX181" s="343">
        <v>136.4390896867109</v>
      </c>
    </row>
    <row r="182" spans="1:50" ht="12" customHeight="1" x14ac:dyDescent="0.25">
      <c r="A182" s="1" t="s">
        <v>685</v>
      </c>
      <c r="B182" s="30">
        <v>738</v>
      </c>
      <c r="C182" s="65"/>
      <c r="D182" s="58"/>
      <c r="E182" s="31"/>
      <c r="F182" s="31"/>
      <c r="G182" s="31"/>
      <c r="H182" s="31"/>
      <c r="O182" s="482" t="str">
        <f t="shared" si="41"/>
        <v xml:space="preserve"> </v>
      </c>
      <c r="P182" s="466">
        <f t="shared" si="31"/>
        <v>77</v>
      </c>
      <c r="Q182" s="226" t="s">
        <v>3916</v>
      </c>
      <c r="R182" s="231">
        <v>77</v>
      </c>
      <c r="S182" s="251">
        <v>-33.701709999999899</v>
      </c>
      <c r="T182" s="249">
        <v>115.18576</v>
      </c>
      <c r="U182" s="33" t="str">
        <f t="shared" si="33"/>
        <v>Carbunup River</v>
      </c>
      <c r="V182" s="33" t="str">
        <f t="shared" si="43"/>
        <v>Busselton</v>
      </c>
      <c r="W182" s="33">
        <v>715</v>
      </c>
      <c r="X182" s="1" t="s">
        <v>685</v>
      </c>
      <c r="AE182" s="10" t="s">
        <v>3570</v>
      </c>
      <c r="AF182" s="6" t="s">
        <v>1247</v>
      </c>
      <c r="AG182" s="176">
        <f>IFERROR(VLOOKUP(AF182,'#Location List#'!$Q$3:$R$1118,2,FALSE), "None")</f>
        <v>131</v>
      </c>
      <c r="AH182" s="269" t="s">
        <v>1247</v>
      </c>
      <c r="AI182" s="474">
        <f t="shared" si="34"/>
        <v>1</v>
      </c>
      <c r="AJ182" s="71" t="str">
        <f t="shared" si="38"/>
        <v>Carbunup River</v>
      </c>
      <c r="AK182" s="73" t="e">
        <f>COUNTIFS(#REF!,R182)</f>
        <v>#REF!</v>
      </c>
      <c r="AL182" s="13"/>
      <c r="AM182" s="75"/>
      <c r="AN182" s="72"/>
      <c r="AQ182" s="334"/>
      <c r="AS182" s="244">
        <v>180</v>
      </c>
      <c r="AT182" s="244">
        <v>-31.25</v>
      </c>
      <c r="AU182" s="244">
        <v>114</v>
      </c>
      <c r="AV182" s="244" t="s">
        <v>5028</v>
      </c>
      <c r="AW182" s="22">
        <v>1130</v>
      </c>
      <c r="AX182" s="343">
        <v>123.40121945633064</v>
      </c>
    </row>
    <row r="183" spans="1:50" ht="12" customHeight="1" x14ac:dyDescent="0.25">
      <c r="A183" s="1" t="s">
        <v>685</v>
      </c>
      <c r="B183" s="30">
        <v>739</v>
      </c>
      <c r="C183" s="65"/>
      <c r="D183" s="58"/>
      <c r="E183" s="31"/>
      <c r="F183" s="31"/>
      <c r="G183" s="31"/>
      <c r="H183" s="31"/>
      <c r="O183" s="482" t="str">
        <f t="shared" si="41"/>
        <v xml:space="preserve"> </v>
      </c>
      <c r="P183" s="466">
        <f t="shared" si="31"/>
        <v>606</v>
      </c>
      <c r="Q183" s="225" t="s">
        <v>3928</v>
      </c>
      <c r="R183" s="230">
        <v>606</v>
      </c>
      <c r="S183" s="251">
        <v>-32.602130000000002</v>
      </c>
      <c r="T183" s="249">
        <v>115.89541</v>
      </c>
      <c r="U183" s="33" t="str">
        <f t="shared" si="33"/>
        <v>Carcoola</v>
      </c>
      <c r="V183" s="33" t="str">
        <f t="shared" si="43"/>
        <v>Murray</v>
      </c>
      <c r="W183" s="33">
        <v>847</v>
      </c>
      <c r="X183" s="1" t="s">
        <v>685</v>
      </c>
      <c r="AE183" s="10" t="s">
        <v>3570</v>
      </c>
      <c r="AF183" s="6" t="s">
        <v>3930</v>
      </c>
      <c r="AG183" s="176">
        <f>IFERROR(VLOOKUP(AF183,'#Location List#'!$Q$3:$R$1118,2,FALSE), "None")</f>
        <v>200</v>
      </c>
      <c r="AH183" s="269" t="s">
        <v>1030</v>
      </c>
      <c r="AI183" s="474">
        <f t="shared" si="34"/>
        <v>1</v>
      </c>
      <c r="AJ183" s="71" t="str">
        <f t="shared" si="38"/>
        <v>Carcoola</v>
      </c>
      <c r="AK183" s="73" t="e">
        <f>COUNTIFS(#REF!,R183)</f>
        <v>#REF!</v>
      </c>
      <c r="AL183" s="13"/>
      <c r="AM183" s="75"/>
      <c r="AN183" s="72"/>
      <c r="AQ183" s="334"/>
      <c r="AS183" s="244">
        <v>181</v>
      </c>
      <c r="AT183" s="244">
        <v>-31</v>
      </c>
      <c r="AU183" s="244">
        <v>114</v>
      </c>
      <c r="AV183" s="244" t="s">
        <v>5029</v>
      </c>
      <c r="AW183" s="22">
        <v>1130</v>
      </c>
      <c r="AX183" s="343">
        <v>115.69495143462231</v>
      </c>
    </row>
    <row r="184" spans="1:50" ht="12" customHeight="1" x14ac:dyDescent="0.25">
      <c r="A184" s="1" t="s">
        <v>685</v>
      </c>
      <c r="B184" s="30">
        <v>741</v>
      </c>
      <c r="C184" s="65"/>
      <c r="D184" s="58"/>
      <c r="E184" s="31"/>
      <c r="F184" s="31"/>
      <c r="G184" s="31"/>
      <c r="H184" s="31"/>
      <c r="O184" s="482" t="str">
        <f t="shared" si="41"/>
        <v xml:space="preserve"> </v>
      </c>
      <c r="P184" s="466">
        <f t="shared" si="31"/>
        <v>607</v>
      </c>
      <c r="Q184" s="225" t="s">
        <v>3929</v>
      </c>
      <c r="R184" s="230">
        <v>607</v>
      </c>
      <c r="S184" s="251">
        <v>-32.256214</v>
      </c>
      <c r="T184" s="248">
        <v>115.99610199999999</v>
      </c>
      <c r="U184" s="33" t="str">
        <f t="shared" si="33"/>
        <v>Cardup</v>
      </c>
      <c r="V184" s="33" t="str">
        <f t="shared" si="43"/>
        <v>Serpentine-Jarrahdale</v>
      </c>
      <c r="W184" s="33">
        <v>792</v>
      </c>
      <c r="X184" s="1" t="s">
        <v>685</v>
      </c>
      <c r="AE184" s="10" t="s">
        <v>3570</v>
      </c>
      <c r="AF184" s="6" t="s">
        <v>1172</v>
      </c>
      <c r="AG184" s="176">
        <f>IFERROR(VLOOKUP(AF184,'#Location List#'!$Q$3:$R$1118,2,FALSE), "None")</f>
        <v>220</v>
      </c>
      <c r="AH184" s="269" t="s">
        <v>1172</v>
      </c>
      <c r="AI184" s="474">
        <f t="shared" si="34"/>
        <v>1</v>
      </c>
      <c r="AJ184" s="71" t="str">
        <f t="shared" si="38"/>
        <v>Cardup</v>
      </c>
      <c r="AK184" s="73" t="e">
        <f>COUNTIFS(#REF!,R184)</f>
        <v>#REF!</v>
      </c>
      <c r="AL184" s="13"/>
      <c r="AM184" s="75"/>
      <c r="AN184" s="72"/>
      <c r="AQ184" s="334"/>
      <c r="AS184" s="244">
        <v>182</v>
      </c>
      <c r="AT184" s="244">
        <v>-30.75</v>
      </c>
      <c r="AU184" s="244">
        <v>114</v>
      </c>
      <c r="AV184" s="244" t="s">
        <v>5030</v>
      </c>
      <c r="AW184" s="22">
        <v>616</v>
      </c>
      <c r="AX184" s="343">
        <v>106.4356658720362</v>
      </c>
    </row>
    <row r="185" spans="1:50" ht="12" customHeight="1" x14ac:dyDescent="0.25">
      <c r="A185" s="1" t="s">
        <v>685</v>
      </c>
      <c r="B185" s="30">
        <v>742</v>
      </c>
      <c r="C185" s="65"/>
      <c r="D185" s="58"/>
      <c r="E185" s="31"/>
      <c r="F185" s="31"/>
      <c r="G185" s="31"/>
      <c r="H185" s="31"/>
      <c r="O185" s="482" t="str">
        <f t="shared" si="41"/>
        <v xml:space="preserve"> </v>
      </c>
      <c r="P185" s="466">
        <f t="shared" si="31"/>
        <v>608</v>
      </c>
      <c r="Q185" s="225" t="s">
        <v>3931</v>
      </c>
      <c r="R185" s="230">
        <v>608</v>
      </c>
      <c r="S185" s="251">
        <v>-33.348930000000003</v>
      </c>
      <c r="T185" s="248">
        <v>115.651411</v>
      </c>
      <c r="U185" s="33" t="str">
        <f t="shared" si="33"/>
        <v>Carey Park</v>
      </c>
      <c r="V185" s="33" t="str">
        <f t="shared" si="43"/>
        <v>Bunbury</v>
      </c>
      <c r="W185" s="33">
        <v>750</v>
      </c>
      <c r="X185" s="1" t="s">
        <v>685</v>
      </c>
      <c r="AE185" s="10" t="s">
        <v>336</v>
      </c>
      <c r="AF185" s="6" t="s">
        <v>1245</v>
      </c>
      <c r="AG185" s="176">
        <f>IFERROR(VLOOKUP(AF185,'#Location List#'!$Q$3:$R$1118,2,FALSE), "None")</f>
        <v>47</v>
      </c>
      <c r="AH185" s="269" t="s">
        <v>1245</v>
      </c>
      <c r="AI185" s="474">
        <f t="shared" si="34"/>
        <v>1</v>
      </c>
      <c r="AJ185" s="71" t="str">
        <f t="shared" si="38"/>
        <v>Carey Park</v>
      </c>
      <c r="AK185" s="73" t="e">
        <f>COUNTIFS(#REF!,R185)</f>
        <v>#REF!</v>
      </c>
      <c r="AL185" s="13"/>
      <c r="AM185" s="75"/>
      <c r="AN185" s="72"/>
      <c r="AQ185" s="334"/>
      <c r="AS185" s="244">
        <v>183</v>
      </c>
      <c r="AT185" s="244">
        <v>-30.5</v>
      </c>
      <c r="AU185" s="244">
        <v>114</v>
      </c>
      <c r="AV185" s="244" t="s">
        <v>5031</v>
      </c>
      <c r="AW185" s="22">
        <v>797</v>
      </c>
      <c r="AX185" s="343">
        <v>102.42787589837896</v>
      </c>
    </row>
    <row r="186" spans="1:50" ht="12" customHeight="1" x14ac:dyDescent="0.25">
      <c r="A186" s="1" t="s">
        <v>685</v>
      </c>
      <c r="B186" s="30">
        <v>743</v>
      </c>
      <c r="C186" s="65"/>
      <c r="D186" s="58"/>
      <c r="E186" s="31"/>
      <c r="F186" s="31"/>
      <c r="G186" s="31"/>
      <c r="H186" s="31"/>
      <c r="O186" s="482" t="str">
        <f t="shared" si="41"/>
        <v xml:space="preserve"> </v>
      </c>
      <c r="P186" s="466">
        <f t="shared" si="31"/>
        <v>609</v>
      </c>
      <c r="Q186" s="225" t="s">
        <v>3932</v>
      </c>
      <c r="R186" s="230">
        <v>609</v>
      </c>
      <c r="S186" s="251">
        <v>-34.095413000000001</v>
      </c>
      <c r="T186" s="249">
        <v>115.78504700000001</v>
      </c>
      <c r="U186" s="33" t="str">
        <f t="shared" si="33"/>
        <v>Carlotta</v>
      </c>
      <c r="V186" s="33" t="str">
        <f t="shared" si="43"/>
        <v>Nannup</v>
      </c>
      <c r="W186" s="33">
        <v>749</v>
      </c>
      <c r="X186" s="1" t="s">
        <v>685</v>
      </c>
      <c r="AE186" s="10" t="s">
        <v>336</v>
      </c>
      <c r="AF186" s="6" t="s">
        <v>336</v>
      </c>
      <c r="AG186" s="176">
        <f>IFERROR(VLOOKUP(AF186,'#Location List#'!$Q$3:$R$1118,2,FALSE), "None")</f>
        <v>74</v>
      </c>
      <c r="AH186" s="269" t="s">
        <v>336</v>
      </c>
      <c r="AI186" s="474">
        <f t="shared" si="34"/>
        <v>1</v>
      </c>
      <c r="AJ186" s="71" t="str">
        <f t="shared" si="38"/>
        <v>Carlotta</v>
      </c>
      <c r="AK186" s="73" t="e">
        <f>COUNTIFS(#REF!,R186)</f>
        <v>#REF!</v>
      </c>
      <c r="AL186" s="13"/>
      <c r="AM186" s="75"/>
      <c r="AN186" s="72"/>
      <c r="AQ186" s="334"/>
      <c r="AS186" s="244">
        <v>184</v>
      </c>
      <c r="AT186" s="244">
        <v>-30.25</v>
      </c>
      <c r="AU186" s="244">
        <v>114</v>
      </c>
      <c r="AV186" s="244" t="s">
        <v>5032</v>
      </c>
      <c r="AW186" s="22">
        <v>157</v>
      </c>
      <c r="AX186" s="343">
        <v>96.153571732790823</v>
      </c>
    </row>
    <row r="187" spans="1:50" ht="12" customHeight="1" x14ac:dyDescent="0.25">
      <c r="A187" s="1" t="s">
        <v>685</v>
      </c>
      <c r="B187" s="30">
        <v>744</v>
      </c>
      <c r="C187" s="65"/>
      <c r="D187" s="58"/>
      <c r="E187" s="31"/>
      <c r="F187" s="31"/>
      <c r="G187" s="31"/>
      <c r="H187" s="31"/>
      <c r="O187" s="482" t="str">
        <f t="shared" si="41"/>
        <v xml:space="preserve"> </v>
      </c>
      <c r="P187" s="466">
        <f t="shared" si="31"/>
        <v>79</v>
      </c>
      <c r="Q187" s="226" t="s">
        <v>868</v>
      </c>
      <c r="R187" s="231">
        <v>79</v>
      </c>
      <c r="S187" s="251">
        <v>-32.022689999999898</v>
      </c>
      <c r="T187" s="248">
        <v>116.09377000000001</v>
      </c>
      <c r="U187" s="33" t="str">
        <f t="shared" si="33"/>
        <v>Carmel</v>
      </c>
      <c r="V187" s="33" t="str">
        <f t="shared" si="43"/>
        <v>Kalamunda</v>
      </c>
      <c r="W187" s="33">
        <v>790</v>
      </c>
      <c r="X187" s="1" t="s">
        <v>685</v>
      </c>
      <c r="AE187" s="10" t="s">
        <v>336</v>
      </c>
      <c r="AF187" s="6" t="s">
        <v>336</v>
      </c>
      <c r="AG187" s="176">
        <f>IFERROR(VLOOKUP(AF187,'#Location List#'!$Q$3:$R$1118,2,FALSE), "None")</f>
        <v>74</v>
      </c>
      <c r="AH187" s="269" t="s">
        <v>807</v>
      </c>
      <c r="AI187" s="474">
        <f t="shared" si="34"/>
        <v>1</v>
      </c>
      <c r="AJ187" s="71" t="str">
        <f t="shared" si="38"/>
        <v>Carmel</v>
      </c>
      <c r="AK187" s="73" t="e">
        <f>COUNTIFS(#REF!,R187)</f>
        <v>#REF!</v>
      </c>
      <c r="AL187" s="13"/>
      <c r="AM187" s="75"/>
      <c r="AN187" s="72"/>
      <c r="AQ187" s="334"/>
      <c r="AS187" s="244">
        <v>185</v>
      </c>
      <c r="AT187" s="244">
        <v>-30</v>
      </c>
      <c r="AU187" s="244">
        <v>114</v>
      </c>
      <c r="AV187" s="244" t="s">
        <v>5033</v>
      </c>
      <c r="AW187" s="22">
        <v>157</v>
      </c>
      <c r="AX187" s="343">
        <v>94.19252253077137</v>
      </c>
    </row>
    <row r="188" spans="1:50" ht="12" customHeight="1" x14ac:dyDescent="0.25">
      <c r="A188" s="1" t="s">
        <v>685</v>
      </c>
      <c r="B188" s="30">
        <v>745</v>
      </c>
      <c r="C188" s="65"/>
      <c r="D188" s="58"/>
      <c r="E188" s="31"/>
      <c r="F188" s="31"/>
      <c r="G188" s="31"/>
      <c r="H188" s="31"/>
      <c r="O188" s="482" t="str">
        <f t="shared" si="41"/>
        <v xml:space="preserve"> </v>
      </c>
      <c r="P188" s="466">
        <f t="shared" si="31"/>
        <v>610</v>
      </c>
      <c r="Q188" s="225" t="s">
        <v>3578</v>
      </c>
      <c r="R188" s="230">
        <v>610</v>
      </c>
      <c r="S188" s="251">
        <v>-29.69003</v>
      </c>
      <c r="T188" s="249">
        <v>115.8824</v>
      </c>
      <c r="U188" s="33" t="str">
        <f t="shared" si="33"/>
        <v>Carnamah</v>
      </c>
      <c r="V188" s="33" t="str">
        <f t="shared" si="43"/>
        <v>Carnamah</v>
      </c>
      <c r="W188" s="33">
        <v>739</v>
      </c>
      <c r="X188" s="1" t="s">
        <v>685</v>
      </c>
      <c r="AE188" s="10" t="s">
        <v>336</v>
      </c>
      <c r="AF188" s="6" t="s">
        <v>3933</v>
      </c>
      <c r="AG188" s="176">
        <f>IFERROR(VLOOKUP(AF188,'#Location List#'!$Q$3:$R$1118,2,FALSE), "None")</f>
        <v>296</v>
      </c>
      <c r="AH188" s="269" t="s">
        <v>677</v>
      </c>
      <c r="AI188" s="474">
        <f t="shared" si="34"/>
        <v>1</v>
      </c>
      <c r="AJ188" s="71" t="str">
        <f t="shared" si="38"/>
        <v>Carnamah</v>
      </c>
      <c r="AK188" s="73" t="e">
        <f>COUNTIFS(#REF!,R188)</f>
        <v>#REF!</v>
      </c>
      <c r="AL188" s="13"/>
      <c r="AM188" s="75"/>
      <c r="AN188" s="72"/>
      <c r="AQ188" s="334"/>
      <c r="AS188" s="244">
        <v>186</v>
      </c>
      <c r="AT188" s="244">
        <v>-29.75</v>
      </c>
      <c r="AU188" s="244">
        <v>114</v>
      </c>
      <c r="AV188" s="244" t="s">
        <v>5034</v>
      </c>
      <c r="AW188" s="22">
        <v>223</v>
      </c>
      <c r="AX188" s="343">
        <v>97.388772316752394</v>
      </c>
    </row>
    <row r="189" spans="1:50" ht="12" customHeight="1" x14ac:dyDescent="0.25">
      <c r="A189" s="1" t="s">
        <v>685</v>
      </c>
      <c r="B189" s="30">
        <v>746</v>
      </c>
      <c r="C189" s="65"/>
      <c r="D189" s="58"/>
      <c r="E189" s="31"/>
      <c r="F189" s="31"/>
      <c r="G189" s="31"/>
      <c r="H189" s="31"/>
      <c r="O189" s="482" t="str">
        <f t="shared" si="41"/>
        <v xml:space="preserve"> </v>
      </c>
      <c r="P189" s="466">
        <f t="shared" si="31"/>
        <v>611</v>
      </c>
      <c r="Q189" s="225" t="s">
        <v>3584</v>
      </c>
      <c r="R189" s="230">
        <v>611</v>
      </c>
      <c r="S189" s="251">
        <v>-24.88129</v>
      </c>
      <c r="T189" s="248">
        <v>113.65233000000001</v>
      </c>
      <c r="U189" s="33" t="str">
        <f t="shared" si="33"/>
        <v>Carnarvon</v>
      </c>
      <c r="V189" s="33" t="str">
        <f t="shared" si="43"/>
        <v>Carnarvon</v>
      </c>
      <c r="W189" s="33">
        <v>686</v>
      </c>
      <c r="X189" s="1" t="s">
        <v>685</v>
      </c>
      <c r="AE189" s="10" t="s">
        <v>3578</v>
      </c>
      <c r="AF189" s="6" t="s">
        <v>82</v>
      </c>
      <c r="AG189" s="176">
        <f>IFERROR(VLOOKUP(AF189,'#Location List#'!$Q$3:$R$1118,2,FALSE), "None")</f>
        <v>7</v>
      </c>
      <c r="AH189" s="269" t="s">
        <v>769</v>
      </c>
      <c r="AI189" s="474">
        <f t="shared" si="34"/>
        <v>1</v>
      </c>
      <c r="AJ189" s="71" t="str">
        <f t="shared" si="38"/>
        <v>Carnarvon</v>
      </c>
      <c r="AK189" s="73" t="e">
        <f>COUNTIFS(#REF!,R189)</f>
        <v>#REF!</v>
      </c>
      <c r="AL189" s="13"/>
      <c r="AM189" s="75"/>
      <c r="AN189" s="72"/>
      <c r="AQ189" s="334"/>
      <c r="AS189" s="244">
        <v>187</v>
      </c>
      <c r="AT189" s="244">
        <v>-29.5</v>
      </c>
      <c r="AU189" s="244">
        <v>114</v>
      </c>
      <c r="AV189" s="244" t="s">
        <v>5035</v>
      </c>
      <c r="AW189" s="22">
        <v>778</v>
      </c>
      <c r="AX189" s="343">
        <v>89.621291860944339</v>
      </c>
    </row>
    <row r="190" spans="1:50" ht="12" customHeight="1" x14ac:dyDescent="0.25">
      <c r="A190" s="1" t="s">
        <v>685</v>
      </c>
      <c r="C190" s="65"/>
      <c r="D190" s="31"/>
      <c r="E190" s="31"/>
      <c r="F190" s="31"/>
      <c r="G190" s="31"/>
      <c r="H190" s="31"/>
      <c r="O190" s="482" t="str">
        <f t="shared" si="41"/>
        <v xml:space="preserve"> </v>
      </c>
      <c r="P190" s="466">
        <f t="shared" si="31"/>
        <v>80</v>
      </c>
      <c r="Q190" s="226" t="s">
        <v>288</v>
      </c>
      <c r="R190" s="231">
        <v>80</v>
      </c>
      <c r="S190" s="251">
        <v>-29.581410000000002</v>
      </c>
      <c r="T190" s="248">
        <v>116.31464</v>
      </c>
      <c r="U190" s="33" t="str">
        <f t="shared" si="33"/>
        <v>Caron</v>
      </c>
      <c r="V190" s="33" t="str">
        <f t="shared" si="43"/>
        <v>Perenjori</v>
      </c>
      <c r="W190" s="33">
        <v>789</v>
      </c>
      <c r="X190" s="1" t="s">
        <v>685</v>
      </c>
      <c r="AE190"/>
      <c r="AF190"/>
      <c r="AG190" s="176" t="str">
        <f>IFERROR(VLOOKUP(AF190,'#Location List#'!$Q$3:$R$1118,2,FALSE), "None")</f>
        <v>None</v>
      </c>
      <c r="AH190"/>
      <c r="AI190" s="474">
        <f t="shared" si="34"/>
        <v>1</v>
      </c>
      <c r="AJ190" s="71" t="str">
        <f t="shared" si="38"/>
        <v>Caron</v>
      </c>
      <c r="AK190" s="73" t="e">
        <f>COUNTIFS(#REF!,R190)</f>
        <v>#REF!</v>
      </c>
      <c r="AL190" s="13"/>
      <c r="AM190" s="75"/>
      <c r="AN190" s="72"/>
      <c r="AQ190" s="9"/>
      <c r="AS190" s="244">
        <v>188</v>
      </c>
      <c r="AT190" s="244">
        <v>-29.25</v>
      </c>
      <c r="AU190" s="244">
        <v>114</v>
      </c>
      <c r="AV190" s="244" t="s">
        <v>5036</v>
      </c>
      <c r="AW190" s="22">
        <v>778</v>
      </c>
      <c r="AX190" s="343">
        <v>62.950065912784559</v>
      </c>
    </row>
    <row r="191" spans="1:50" ht="12" customHeight="1" x14ac:dyDescent="0.25">
      <c r="A191" s="1" t="s">
        <v>685</v>
      </c>
      <c r="B191" s="30">
        <v>747</v>
      </c>
      <c r="C191" s="65"/>
      <c r="D191" s="58"/>
      <c r="E191" s="31"/>
      <c r="F191" s="31"/>
      <c r="G191" s="31"/>
      <c r="H191" s="31"/>
      <c r="O191" s="482" t="str">
        <f t="shared" si="41"/>
        <v xml:space="preserve"> </v>
      </c>
      <c r="P191" s="466">
        <f t="shared" si="31"/>
        <v>612</v>
      </c>
      <c r="Q191" s="65" t="s">
        <v>3934</v>
      </c>
      <c r="R191" s="230">
        <v>612</v>
      </c>
      <c r="S191" s="251">
        <v>-31.37998</v>
      </c>
      <c r="T191" s="249">
        <v>118.67455</v>
      </c>
      <c r="U191" s="33" t="str">
        <f t="shared" si="33"/>
        <v>Carrabin</v>
      </c>
      <c r="V191" s="33" t="str">
        <f t="shared" si="43"/>
        <v>Westonia</v>
      </c>
      <c r="W191" s="33">
        <v>786</v>
      </c>
      <c r="X191" s="1" t="s">
        <v>685</v>
      </c>
      <c r="AE191" s="10" t="s">
        <v>3578</v>
      </c>
      <c r="AF191" s="6" t="s">
        <v>82</v>
      </c>
      <c r="AG191" s="176">
        <f>IFERROR(VLOOKUP(AF191,'#Location List#'!$Q$3:$R$1118,2,FALSE), "None")</f>
        <v>7</v>
      </c>
      <c r="AH191" s="269" t="s">
        <v>3936</v>
      </c>
      <c r="AI191" s="474">
        <f t="shared" si="34"/>
        <v>1</v>
      </c>
      <c r="AJ191" s="71" t="str">
        <f t="shared" si="38"/>
        <v>Carrabin</v>
      </c>
      <c r="AK191" s="73" t="e">
        <f>COUNTIFS(#REF!,R191)</f>
        <v>#REF!</v>
      </c>
      <c r="AL191" s="13"/>
      <c r="AM191" s="75"/>
      <c r="AN191" s="72"/>
      <c r="AQ191" s="334"/>
      <c r="AS191" s="244">
        <v>189</v>
      </c>
      <c r="AT191" s="244">
        <v>-29</v>
      </c>
      <c r="AU191" s="244">
        <v>114</v>
      </c>
      <c r="AV191" s="244" t="s">
        <v>5037</v>
      </c>
      <c r="AW191" s="22">
        <v>778</v>
      </c>
      <c r="AX191" s="343">
        <v>37.931915666049015</v>
      </c>
    </row>
    <row r="192" spans="1:50" ht="12" customHeight="1" x14ac:dyDescent="0.25">
      <c r="A192" s="1" t="s">
        <v>685</v>
      </c>
      <c r="B192" s="30">
        <v>748</v>
      </c>
      <c r="C192" s="65"/>
      <c r="D192" s="58"/>
      <c r="E192" s="31"/>
      <c r="F192" s="31"/>
      <c r="G192" s="31"/>
      <c r="H192" s="31"/>
      <c r="O192" s="482" t="str">
        <f t="shared" si="41"/>
        <v xml:space="preserve"> </v>
      </c>
      <c r="P192" s="466">
        <f t="shared" si="31"/>
        <v>1209</v>
      </c>
      <c r="Q192" s="225" t="s">
        <v>3935</v>
      </c>
      <c r="R192" s="233">
        <v>1209</v>
      </c>
      <c r="S192" s="251">
        <v>-31.702441</v>
      </c>
      <c r="T192" s="249">
        <v>115.78245800000001</v>
      </c>
      <c r="U192" s="33" t="str">
        <f t="shared" si="33"/>
        <v>Carramar</v>
      </c>
      <c r="V192" s="33" t="str">
        <f t="shared" si="43"/>
        <v>Waroona</v>
      </c>
      <c r="W192" s="36">
        <v>806</v>
      </c>
      <c r="X192" s="1" t="s">
        <v>685</v>
      </c>
      <c r="AE192" s="10" t="s">
        <v>3578</v>
      </c>
      <c r="AF192" s="6" t="s">
        <v>80</v>
      </c>
      <c r="AG192" s="176">
        <f>IFERROR(VLOOKUP(AF192,'#Location List#'!$Q$3:$R$1118,2,FALSE), "None")</f>
        <v>126</v>
      </c>
      <c r="AH192" s="269" t="s">
        <v>877</v>
      </c>
      <c r="AI192" s="474">
        <f t="shared" si="34"/>
        <v>1</v>
      </c>
      <c r="AJ192" s="71" t="str">
        <f t="shared" si="38"/>
        <v>Carramar</v>
      </c>
      <c r="AK192" s="73" t="e">
        <f>COUNTIFS(#REF!,R192)</f>
        <v>#REF!</v>
      </c>
      <c r="AL192" s="13"/>
      <c r="AM192" s="75"/>
      <c r="AN192" s="72"/>
      <c r="AQ192" s="334"/>
      <c r="AS192" s="244">
        <v>190</v>
      </c>
      <c r="AT192" s="244">
        <v>-28.75</v>
      </c>
      <c r="AU192" s="244">
        <v>114</v>
      </c>
      <c r="AV192" s="244" t="s">
        <v>5038</v>
      </c>
      <c r="AW192" s="22">
        <v>778</v>
      </c>
      <c r="AX192" s="343">
        <v>21.455401136916777</v>
      </c>
    </row>
    <row r="193" spans="1:50" ht="12" customHeight="1" x14ac:dyDescent="0.25">
      <c r="A193" s="1" t="s">
        <v>685</v>
      </c>
      <c r="B193" s="30">
        <v>749</v>
      </c>
      <c r="C193" s="65"/>
      <c r="D193" s="58"/>
      <c r="E193" s="31"/>
      <c r="F193" s="31"/>
      <c r="G193" s="31"/>
      <c r="H193" s="31"/>
      <c r="O193" s="482" t="str">
        <f t="shared" si="41"/>
        <v xml:space="preserve"> </v>
      </c>
      <c r="P193" s="466">
        <f t="shared" si="31"/>
        <v>613</v>
      </c>
      <c r="Q193" s="225" t="s">
        <v>3937</v>
      </c>
      <c r="R193" s="230">
        <v>613</v>
      </c>
      <c r="S193" s="251">
        <v>-33.448430999999999</v>
      </c>
      <c r="T193" s="248">
        <v>117.49091900000001</v>
      </c>
      <c r="U193" s="33" t="str">
        <f t="shared" si="33"/>
        <v>Cartmeticup</v>
      </c>
      <c r="V193" s="33" t="str">
        <f t="shared" si="43"/>
        <v>Woodanilling</v>
      </c>
      <c r="W193" s="33">
        <v>765</v>
      </c>
      <c r="X193" s="1" t="s">
        <v>685</v>
      </c>
      <c r="AE193" s="10" t="s">
        <v>3578</v>
      </c>
      <c r="AF193" s="6" t="s">
        <v>80</v>
      </c>
      <c r="AG193" s="176">
        <f>IFERROR(VLOOKUP(AF193,'#Location List#'!$Q$3:$R$1118,2,FALSE), "None")</f>
        <v>126</v>
      </c>
      <c r="AH193" s="269" t="s">
        <v>80</v>
      </c>
      <c r="AI193" s="474">
        <f t="shared" si="34"/>
        <v>1</v>
      </c>
      <c r="AJ193" s="71" t="str">
        <f t="shared" si="38"/>
        <v>Cartmeticup</v>
      </c>
      <c r="AK193" s="73" t="e">
        <f>COUNTIFS(#REF!,R193)</f>
        <v>#REF!</v>
      </c>
      <c r="AL193" s="13"/>
      <c r="AM193" s="75"/>
      <c r="AN193" s="72"/>
      <c r="AQ193" s="334"/>
      <c r="AS193" s="244">
        <v>191</v>
      </c>
      <c r="AT193" s="244">
        <v>-28.5</v>
      </c>
      <c r="AU193" s="244">
        <v>114</v>
      </c>
      <c r="AV193" s="244" t="s">
        <v>5039</v>
      </c>
      <c r="AW193" s="22">
        <v>778</v>
      </c>
      <c r="AX193" s="343">
        <v>32.050317222230959</v>
      </c>
    </row>
    <row r="194" spans="1:50" ht="12" customHeight="1" x14ac:dyDescent="0.25">
      <c r="A194" s="1" t="s">
        <v>685</v>
      </c>
      <c r="B194" s="30">
        <v>750</v>
      </c>
      <c r="C194" s="65"/>
      <c r="D194" s="58"/>
      <c r="E194" s="31"/>
      <c r="F194" s="31"/>
      <c r="G194" s="31"/>
      <c r="H194" s="31"/>
      <c r="O194" s="482" t="str">
        <f t="shared" si="41"/>
        <v xml:space="preserve"> </v>
      </c>
      <c r="P194" s="466">
        <f t="shared" ref="P194:P257" si="44">R194</f>
        <v>81</v>
      </c>
      <c r="Q194" s="226" t="s">
        <v>268</v>
      </c>
      <c r="R194" s="231">
        <v>81</v>
      </c>
      <c r="S194" s="251">
        <v>-33.46349</v>
      </c>
      <c r="T194" s="248">
        <v>121.07831</v>
      </c>
      <c r="U194" s="33" t="str">
        <f t="shared" si="33"/>
        <v>Cascade</v>
      </c>
      <c r="V194" s="33" t="str">
        <f t="shared" si="43"/>
        <v>Esperance</v>
      </c>
      <c r="W194" s="33">
        <v>791</v>
      </c>
      <c r="X194" s="1" t="s">
        <v>685</v>
      </c>
      <c r="AE194" s="10" t="s">
        <v>3578</v>
      </c>
      <c r="AF194" s="6" t="s">
        <v>80</v>
      </c>
      <c r="AG194" s="176">
        <f>IFERROR(VLOOKUP(AF194,'#Location List#'!$Q$3:$R$1118,2,FALSE), "None")</f>
        <v>126</v>
      </c>
      <c r="AH194" s="269" t="s">
        <v>391</v>
      </c>
      <c r="AI194" s="474">
        <f t="shared" si="34"/>
        <v>1</v>
      </c>
      <c r="AJ194" s="71" t="str">
        <f t="shared" si="38"/>
        <v>Cascade</v>
      </c>
      <c r="AK194" s="73" t="e">
        <f>COUNTIFS(#REF!,R194)</f>
        <v>#REF!</v>
      </c>
      <c r="AL194" s="13"/>
      <c r="AM194" s="75"/>
      <c r="AN194" s="72"/>
      <c r="AQ194" s="334"/>
      <c r="AS194" s="244">
        <v>192</v>
      </c>
      <c r="AT194" s="244">
        <v>-28.25</v>
      </c>
      <c r="AU194" s="244">
        <v>114</v>
      </c>
      <c r="AV194" s="244" t="s">
        <v>5040</v>
      </c>
      <c r="AW194" s="22">
        <v>329</v>
      </c>
      <c r="AX194" s="343">
        <v>25.581320853441134</v>
      </c>
    </row>
    <row r="195" spans="1:50" ht="12" customHeight="1" x14ac:dyDescent="0.25">
      <c r="A195" s="1" t="s">
        <v>685</v>
      </c>
      <c r="B195" s="30">
        <v>751</v>
      </c>
      <c r="C195" s="65"/>
      <c r="D195" s="58"/>
      <c r="E195" s="31"/>
      <c r="F195" s="31"/>
      <c r="G195" s="31"/>
      <c r="H195" s="31"/>
      <c r="O195" s="482" t="str">
        <f t="shared" si="41"/>
        <v xml:space="preserve"> </v>
      </c>
      <c r="P195" s="466">
        <f t="shared" si="44"/>
        <v>614</v>
      </c>
      <c r="Q195" s="225" t="s">
        <v>3938</v>
      </c>
      <c r="R195" s="230">
        <v>614</v>
      </c>
      <c r="S195" s="251">
        <v>-33.838583999999997</v>
      </c>
      <c r="T195" s="249">
        <v>121.90782400000001</v>
      </c>
      <c r="U195" s="33" t="str">
        <f t="shared" ref="U195:U258" si="45">Q195</f>
        <v>Castletown</v>
      </c>
      <c r="V195" s="33" t="str">
        <f t="shared" si="43"/>
        <v>Esperance</v>
      </c>
      <c r="W195" s="33">
        <v>791</v>
      </c>
      <c r="X195" s="1" t="s">
        <v>685</v>
      </c>
      <c r="AE195" s="10" t="s">
        <v>3578</v>
      </c>
      <c r="AF195" s="6" t="s">
        <v>80</v>
      </c>
      <c r="AG195" s="176">
        <f>IFERROR(VLOOKUP(AF195,'#Location List#'!$Q$3:$R$1118,2,FALSE), "None")</f>
        <v>126</v>
      </c>
      <c r="AH195" s="269" t="s">
        <v>768</v>
      </c>
      <c r="AI195" s="474">
        <f t="shared" ref="AI195:AI258" si="46">IF(U195=AJ195,1,0)</f>
        <v>1</v>
      </c>
      <c r="AJ195" s="71" t="str">
        <f t="shared" si="38"/>
        <v>Castletown</v>
      </c>
      <c r="AK195" s="73" t="e">
        <f>COUNTIFS(#REF!,R195)</f>
        <v>#REF!</v>
      </c>
      <c r="AL195" s="13"/>
      <c r="AM195" s="75"/>
      <c r="AN195" s="72"/>
      <c r="AQ195" s="334"/>
      <c r="AS195" s="244">
        <v>193</v>
      </c>
      <c r="AT195" s="244">
        <v>-28</v>
      </c>
      <c r="AU195" s="244">
        <v>114</v>
      </c>
      <c r="AV195" s="244" t="s">
        <v>4612</v>
      </c>
      <c r="AW195" s="22">
        <v>329</v>
      </c>
      <c r="AX195" s="343">
        <v>32.388401290569654</v>
      </c>
    </row>
    <row r="196" spans="1:50" ht="12" customHeight="1" x14ac:dyDescent="0.25">
      <c r="A196" s="1" t="s">
        <v>685</v>
      </c>
      <c r="B196" s="30">
        <v>752</v>
      </c>
      <c r="C196" s="65"/>
      <c r="D196" s="58"/>
      <c r="E196" s="31"/>
      <c r="F196" s="31"/>
      <c r="G196" s="31"/>
      <c r="H196" s="31"/>
      <c r="O196" s="482" t="str">
        <f t="shared" si="41"/>
        <v xml:space="preserve"> </v>
      </c>
      <c r="P196" s="466">
        <f t="shared" si="44"/>
        <v>83</v>
      </c>
      <c r="Q196" s="226" t="s">
        <v>1129</v>
      </c>
      <c r="R196" s="231">
        <v>83</v>
      </c>
      <c r="S196" s="251">
        <v>-32.245294999999999</v>
      </c>
      <c r="T196" s="248">
        <v>115.86865</v>
      </c>
      <c r="U196" s="33" t="str">
        <f t="shared" si="45"/>
        <v>Casuarina</v>
      </c>
      <c r="V196" s="33" t="str">
        <f t="shared" si="43"/>
        <v>Kwinana</v>
      </c>
      <c r="W196" s="33">
        <v>734</v>
      </c>
      <c r="X196" s="1" t="s">
        <v>685</v>
      </c>
      <c r="AE196" s="10" t="s">
        <v>3578</v>
      </c>
      <c r="AF196" s="6" t="s">
        <v>80</v>
      </c>
      <c r="AG196" s="176">
        <f>IFERROR(VLOOKUP(AF196,'#Location List#'!$Q$3:$R$1118,2,FALSE), "None")</f>
        <v>126</v>
      </c>
      <c r="AH196" s="269" t="s">
        <v>658</v>
      </c>
      <c r="AI196" s="474">
        <f t="shared" si="46"/>
        <v>1</v>
      </c>
      <c r="AJ196" s="71" t="str">
        <f t="shared" ref="AJ196:AJ259" si="47">Q196</f>
        <v>Casuarina</v>
      </c>
      <c r="AK196" s="73" t="e">
        <f>COUNTIFS(#REF!,R196)</f>
        <v>#REF!</v>
      </c>
      <c r="AL196" s="13"/>
      <c r="AM196" s="75"/>
      <c r="AN196" s="72"/>
      <c r="AQ196" s="334"/>
      <c r="AS196" s="244">
        <v>194</v>
      </c>
      <c r="AT196" s="244">
        <v>-27.75</v>
      </c>
      <c r="AU196" s="244">
        <v>114</v>
      </c>
      <c r="AV196" s="244" t="s">
        <v>5041</v>
      </c>
      <c r="AW196" s="22">
        <v>191</v>
      </c>
      <c r="AX196" s="343">
        <v>16.954214592512738</v>
      </c>
    </row>
    <row r="197" spans="1:50" ht="12" customHeight="1" x14ac:dyDescent="0.25">
      <c r="A197" s="1" t="s">
        <v>685</v>
      </c>
      <c r="B197" s="30">
        <v>753</v>
      </c>
      <c r="C197" s="65"/>
      <c r="D197" s="58"/>
      <c r="E197" s="31"/>
      <c r="F197" s="31"/>
      <c r="G197" s="31"/>
      <c r="H197" s="31"/>
      <c r="O197" s="482" t="str">
        <f t="shared" ref="O197:O260" si="48">IF(Q197=Q196,"DUPE"," ")</f>
        <v xml:space="preserve"> </v>
      </c>
      <c r="P197" s="466">
        <f t="shared" si="44"/>
        <v>84</v>
      </c>
      <c r="Q197" s="226" t="s">
        <v>1130</v>
      </c>
      <c r="R197" s="231">
        <v>84</v>
      </c>
      <c r="S197" s="251">
        <v>-30.753318</v>
      </c>
      <c r="T197" s="249">
        <v>115.558684</v>
      </c>
      <c r="U197" s="33" t="str">
        <f t="shared" si="45"/>
        <v>Cataby</v>
      </c>
      <c r="V197" s="33" t="str">
        <f t="shared" si="43"/>
        <v>Dandaragan</v>
      </c>
      <c r="W197" s="33">
        <v>743</v>
      </c>
      <c r="X197" s="1" t="s">
        <v>685</v>
      </c>
      <c r="AE197" s="10" t="s">
        <v>3578</v>
      </c>
      <c r="AF197" s="6" t="s">
        <v>80</v>
      </c>
      <c r="AG197" s="176">
        <f>IFERROR(VLOOKUP(AF197,'#Location List#'!$Q$3:$R$1118,2,FALSE), "None")</f>
        <v>126</v>
      </c>
      <c r="AH197" s="269" t="s">
        <v>797</v>
      </c>
      <c r="AI197" s="474">
        <f t="shared" si="46"/>
        <v>1</v>
      </c>
      <c r="AJ197" s="71" t="str">
        <f t="shared" si="47"/>
        <v>Cataby</v>
      </c>
      <c r="AK197" s="73" t="e">
        <f>COUNTIFS(#REF!,R197)</f>
        <v>#REF!</v>
      </c>
      <c r="AL197" s="13"/>
      <c r="AM197" s="75"/>
      <c r="AN197" s="72"/>
      <c r="AQ197" s="334"/>
      <c r="AS197" s="244">
        <v>195</v>
      </c>
      <c r="AT197" s="244">
        <v>-27.5</v>
      </c>
      <c r="AU197" s="244">
        <v>114</v>
      </c>
      <c r="AV197" s="244" t="s">
        <v>4603</v>
      </c>
      <c r="AW197" s="22">
        <v>191</v>
      </c>
      <c r="AX197" s="343">
        <v>29.49276060124869</v>
      </c>
    </row>
    <row r="198" spans="1:50" ht="12" customHeight="1" x14ac:dyDescent="0.25">
      <c r="A198" s="1" t="s">
        <v>685</v>
      </c>
      <c r="B198" s="30">
        <v>754</v>
      </c>
      <c r="C198" s="65"/>
      <c r="D198" s="58"/>
      <c r="E198" s="31"/>
      <c r="F198" s="31"/>
      <c r="G198" s="31"/>
      <c r="H198" s="31"/>
      <c r="O198" s="482" t="str">
        <f t="shared" si="48"/>
        <v xml:space="preserve"> </v>
      </c>
      <c r="P198" s="466">
        <f t="shared" si="44"/>
        <v>615</v>
      </c>
      <c r="Q198" s="225" t="s">
        <v>3939</v>
      </c>
      <c r="R198" s="230">
        <v>615</v>
      </c>
      <c r="S198" s="251">
        <v>-35.015628999999997</v>
      </c>
      <c r="T198" s="249">
        <v>117.880538</v>
      </c>
      <c r="U198" s="33" t="str">
        <f t="shared" si="45"/>
        <v>Centennial Park</v>
      </c>
      <c r="V198" s="33" t="str">
        <f t="shared" si="43"/>
        <v>Albany</v>
      </c>
      <c r="W198" s="33">
        <v>751</v>
      </c>
      <c r="X198" s="1" t="s">
        <v>685</v>
      </c>
      <c r="AE198" s="10" t="s">
        <v>3578</v>
      </c>
      <c r="AF198" s="6" t="s">
        <v>80</v>
      </c>
      <c r="AG198" s="176">
        <f>IFERROR(VLOOKUP(AF198,'#Location List#'!$Q$3:$R$1118,2,FALSE), "None")</f>
        <v>126</v>
      </c>
      <c r="AH198" s="269" t="s">
        <v>1388</v>
      </c>
      <c r="AI198" s="474">
        <f t="shared" si="46"/>
        <v>1</v>
      </c>
      <c r="AJ198" s="71" t="str">
        <f t="shared" si="47"/>
        <v>Centennial Park</v>
      </c>
      <c r="AK198" s="73" t="e">
        <f>COUNTIFS(#REF!,R198)</f>
        <v>#REF!</v>
      </c>
      <c r="AL198" s="13"/>
      <c r="AM198" s="75"/>
      <c r="AN198" s="72"/>
      <c r="AQ198" s="334"/>
      <c r="AS198" s="244">
        <v>196</v>
      </c>
      <c r="AT198" s="244">
        <v>-27.25</v>
      </c>
      <c r="AU198" s="244">
        <v>114</v>
      </c>
      <c r="AV198" s="244" t="s">
        <v>5042</v>
      </c>
      <c r="AW198" s="22">
        <v>286</v>
      </c>
      <c r="AX198" s="343">
        <v>45.995803021353645</v>
      </c>
    </row>
    <row r="199" spans="1:50" ht="12" customHeight="1" x14ac:dyDescent="0.25">
      <c r="A199" s="1" t="s">
        <v>685</v>
      </c>
      <c r="B199" s="30">
        <v>755</v>
      </c>
      <c r="C199" s="65"/>
      <c r="D199" s="58"/>
      <c r="E199" s="31"/>
      <c r="F199" s="31"/>
      <c r="G199" s="31"/>
      <c r="H199" s="31"/>
      <c r="O199" s="482" t="str">
        <f t="shared" si="48"/>
        <v xml:space="preserve"> </v>
      </c>
      <c r="P199" s="466">
        <f t="shared" si="44"/>
        <v>616</v>
      </c>
      <c r="Q199" s="225" t="s">
        <v>3940</v>
      </c>
      <c r="R199" s="230">
        <v>616</v>
      </c>
      <c r="S199" s="251">
        <v>-30.498529999999899</v>
      </c>
      <c r="T199" s="248">
        <v>115.07333</v>
      </c>
      <c r="U199" s="33" t="str">
        <f t="shared" si="45"/>
        <v>Cervantes</v>
      </c>
      <c r="V199" s="33" t="str">
        <f t="shared" si="43"/>
        <v>Dandaragan</v>
      </c>
      <c r="W199" s="33">
        <v>743</v>
      </c>
      <c r="X199" s="1" t="s">
        <v>685</v>
      </c>
      <c r="AE199" s="10" t="s">
        <v>3578</v>
      </c>
      <c r="AF199" s="6" t="s">
        <v>80</v>
      </c>
      <c r="AG199" s="176">
        <f>IFERROR(VLOOKUP(AF199,'#Location List#'!$Q$3:$R$1118,2,FALSE), "None")</f>
        <v>126</v>
      </c>
      <c r="AH199" s="269" t="s">
        <v>537</v>
      </c>
      <c r="AI199" s="474">
        <f t="shared" si="46"/>
        <v>1</v>
      </c>
      <c r="AJ199" s="71" t="str">
        <f t="shared" si="47"/>
        <v>Cervantes</v>
      </c>
      <c r="AK199" s="73" t="e">
        <f>COUNTIFS(#REF!,R199)</f>
        <v>#REF!</v>
      </c>
      <c r="AL199" s="13"/>
      <c r="AM199" s="75"/>
      <c r="AN199" s="72"/>
      <c r="AQ199" s="334"/>
      <c r="AS199" s="244">
        <v>197</v>
      </c>
      <c r="AT199" s="244">
        <v>-27</v>
      </c>
      <c r="AU199" s="244">
        <v>114</v>
      </c>
      <c r="AV199" s="244" t="s">
        <v>5043</v>
      </c>
      <c r="AW199" s="22">
        <v>286</v>
      </c>
      <c r="AX199" s="343">
        <v>42.986361792880125</v>
      </c>
    </row>
    <row r="200" spans="1:50" ht="12" customHeight="1" x14ac:dyDescent="0.25">
      <c r="A200" s="1" t="s">
        <v>685</v>
      </c>
      <c r="B200" s="30">
        <v>756</v>
      </c>
      <c r="C200" s="65"/>
      <c r="D200" s="58"/>
      <c r="E200" s="31"/>
      <c r="F200" s="31"/>
      <c r="G200" s="31"/>
      <c r="H200" s="31"/>
      <c r="O200" s="482" t="str">
        <f t="shared" si="48"/>
        <v xml:space="preserve"> </v>
      </c>
      <c r="P200" s="466">
        <f t="shared" si="44"/>
        <v>617</v>
      </c>
      <c r="Q200" s="225" t="s">
        <v>3941</v>
      </c>
      <c r="R200" s="230">
        <v>617</v>
      </c>
      <c r="S200" s="251">
        <v>-32.762599000000002</v>
      </c>
      <c r="T200" s="248">
        <v>116.21764899999999</v>
      </c>
      <c r="U200" s="33" t="str">
        <f t="shared" si="45"/>
        <v>Chadoora</v>
      </c>
      <c r="V200" s="33" t="str">
        <f t="shared" si="43"/>
        <v>Murray</v>
      </c>
      <c r="W200" s="33">
        <v>847</v>
      </c>
      <c r="X200" s="1" t="s">
        <v>685</v>
      </c>
      <c r="AE200" s="10" t="s">
        <v>1291</v>
      </c>
      <c r="AF200" s="6" t="s">
        <v>1290</v>
      </c>
      <c r="AG200" s="176">
        <f>IFERROR(VLOOKUP(AF200,'#Location List#'!$Q$3:$R$1118,2,FALSE), "None")</f>
        <v>139</v>
      </c>
      <c r="AH200" s="269" t="s">
        <v>1290</v>
      </c>
      <c r="AI200" s="474">
        <f t="shared" si="46"/>
        <v>1</v>
      </c>
      <c r="AJ200" s="71" t="str">
        <f t="shared" si="47"/>
        <v>Chadoora</v>
      </c>
      <c r="AK200" s="73" t="e">
        <f>COUNTIFS(#REF!,R200)</f>
        <v>#REF!</v>
      </c>
      <c r="AL200" s="13"/>
      <c r="AM200" s="75"/>
      <c r="AN200" s="72"/>
      <c r="AQ200" s="334"/>
      <c r="AS200" s="244">
        <v>198</v>
      </c>
      <c r="AT200" s="244">
        <v>-26.75</v>
      </c>
      <c r="AU200" s="244">
        <v>114</v>
      </c>
      <c r="AV200" s="244" t="s">
        <v>5044</v>
      </c>
      <c r="AW200" s="22">
        <v>1061</v>
      </c>
      <c r="AX200" s="343">
        <v>55.184517972243427</v>
      </c>
    </row>
    <row r="201" spans="1:50" ht="12" customHeight="1" x14ac:dyDescent="0.25">
      <c r="A201" s="1" t="s">
        <v>685</v>
      </c>
      <c r="B201" s="30">
        <v>757</v>
      </c>
      <c r="C201" s="65"/>
      <c r="D201" s="58"/>
      <c r="E201" s="31"/>
      <c r="F201" s="31"/>
      <c r="G201" s="31"/>
      <c r="H201" s="31"/>
      <c r="O201" s="482" t="str">
        <f t="shared" si="48"/>
        <v xml:space="preserve"> </v>
      </c>
      <c r="P201" s="466">
        <f t="shared" si="44"/>
        <v>618</v>
      </c>
      <c r="Q201" s="225" t="s">
        <v>3942</v>
      </c>
      <c r="R201" s="230">
        <v>618</v>
      </c>
      <c r="S201" s="251">
        <v>-33.838903000000002</v>
      </c>
      <c r="T201" s="248">
        <v>121.887461</v>
      </c>
      <c r="U201" s="33" t="str">
        <f t="shared" si="45"/>
        <v>Chadwick</v>
      </c>
      <c r="V201" s="33" t="str">
        <f t="shared" si="43"/>
        <v>Esperance</v>
      </c>
      <c r="W201" s="33">
        <v>791</v>
      </c>
      <c r="X201" s="1" t="s">
        <v>685</v>
      </c>
      <c r="AE201" s="10" t="s">
        <v>1291</v>
      </c>
      <c r="AF201" s="6" t="s">
        <v>1229</v>
      </c>
      <c r="AG201" s="176">
        <f>IFERROR(VLOOKUP(AF201,'#Location List#'!$Q$3:$R$1118,2,FALSE), "None")</f>
        <v>170</v>
      </c>
      <c r="AH201" s="269" t="s">
        <v>566</v>
      </c>
      <c r="AI201" s="474">
        <f t="shared" si="46"/>
        <v>1</v>
      </c>
      <c r="AJ201" s="71" t="str">
        <f t="shared" si="47"/>
        <v>Chadwick</v>
      </c>
      <c r="AK201" s="73" t="e">
        <f>COUNTIFS(#REF!,R201)</f>
        <v>#REF!</v>
      </c>
      <c r="AL201" s="13"/>
      <c r="AM201" s="75"/>
      <c r="AN201" s="72"/>
      <c r="AQ201" s="334"/>
      <c r="AS201" s="244">
        <v>199</v>
      </c>
      <c r="AT201" s="244">
        <v>-26.5</v>
      </c>
      <c r="AU201" s="244">
        <v>114</v>
      </c>
      <c r="AV201" s="244" t="s">
        <v>5045</v>
      </c>
      <c r="AW201" s="22">
        <v>1061</v>
      </c>
      <c r="AX201" s="343">
        <v>28.76133990388422</v>
      </c>
    </row>
    <row r="202" spans="1:50" ht="12" customHeight="1" x14ac:dyDescent="0.25">
      <c r="A202" s="1" t="s">
        <v>685</v>
      </c>
      <c r="B202" s="30">
        <v>758</v>
      </c>
      <c r="C202" s="65"/>
      <c r="D202" s="58"/>
      <c r="E202" s="31"/>
      <c r="F202" s="31"/>
      <c r="G202" s="31"/>
      <c r="H202" s="31"/>
      <c r="O202" s="482" t="str">
        <f t="shared" si="48"/>
        <v xml:space="preserve"> </v>
      </c>
      <c r="P202" s="466">
        <f t="shared" si="44"/>
        <v>619</v>
      </c>
      <c r="Q202" s="225" t="s">
        <v>3943</v>
      </c>
      <c r="R202" s="230">
        <v>619</v>
      </c>
      <c r="S202" s="251">
        <v>-32.127084000000004</v>
      </c>
      <c r="T202" s="248">
        <v>115.97837</v>
      </c>
      <c r="U202" s="33" t="str">
        <f t="shared" si="45"/>
        <v>Champion Lakes</v>
      </c>
      <c r="V202" s="33" t="str">
        <f t="shared" si="43"/>
        <v>Armadale</v>
      </c>
      <c r="W202" s="33">
        <v>723</v>
      </c>
      <c r="X202" s="1" t="s">
        <v>685</v>
      </c>
      <c r="AE202" s="10" t="s">
        <v>1426</v>
      </c>
      <c r="AF202" s="6" t="s">
        <v>853</v>
      </c>
      <c r="AG202" s="176">
        <f>IFERROR(VLOOKUP(AF202,'#Location List#'!$Q$3:$R$1118,2,FALSE), "None")</f>
        <v>33</v>
      </c>
      <c r="AH202" s="269" t="s">
        <v>853</v>
      </c>
      <c r="AI202" s="474">
        <f t="shared" si="46"/>
        <v>1</v>
      </c>
      <c r="AJ202" s="71" t="str">
        <f t="shared" si="47"/>
        <v>Champion Lakes</v>
      </c>
      <c r="AK202" s="73" t="e">
        <f>COUNTIFS(#REF!,R202)</f>
        <v>#REF!</v>
      </c>
      <c r="AL202" s="13"/>
      <c r="AM202" s="75"/>
      <c r="AN202" s="72"/>
      <c r="AQ202" s="334"/>
      <c r="AS202" s="244">
        <v>200</v>
      </c>
      <c r="AT202" s="244">
        <v>-26.25</v>
      </c>
      <c r="AU202" s="244">
        <v>114</v>
      </c>
      <c r="AV202" s="244" t="s">
        <v>5046</v>
      </c>
      <c r="AW202" s="22">
        <v>1061</v>
      </c>
      <c r="AX202" s="343">
        <v>12.429266092092107</v>
      </c>
    </row>
    <row r="203" spans="1:50" ht="12" customHeight="1" x14ac:dyDescent="0.25">
      <c r="A203" s="1" t="s">
        <v>685</v>
      </c>
      <c r="B203" s="30">
        <v>759</v>
      </c>
      <c r="C203" s="65"/>
      <c r="D203" s="58"/>
      <c r="E203" s="31"/>
      <c r="F203" s="31"/>
      <c r="G203" s="31"/>
      <c r="H203" s="31"/>
      <c r="O203" s="482" t="str">
        <f t="shared" si="48"/>
        <v xml:space="preserve"> </v>
      </c>
      <c r="P203" s="466">
        <f t="shared" si="44"/>
        <v>620</v>
      </c>
      <c r="Q203" s="225" t="s">
        <v>3944</v>
      </c>
      <c r="R203" s="230">
        <v>620</v>
      </c>
      <c r="S203" s="251">
        <v>-31.098379999999899</v>
      </c>
      <c r="T203" s="248">
        <v>118.42232</v>
      </c>
      <c r="U203" s="33" t="str">
        <f t="shared" si="45"/>
        <v>Chandler</v>
      </c>
      <c r="V203" s="33" t="str">
        <f t="shared" si="43"/>
        <v>Nungarin</v>
      </c>
      <c r="W203" s="33">
        <v>785</v>
      </c>
      <c r="X203" s="1" t="s">
        <v>685</v>
      </c>
      <c r="AE203" s="10" t="s">
        <v>1426</v>
      </c>
      <c r="AF203" s="6" t="s">
        <v>853</v>
      </c>
      <c r="AG203" s="176">
        <f>IFERROR(VLOOKUP(AF203,'#Location List#'!$Q$3:$R$1118,2,FALSE), "None")</f>
        <v>33</v>
      </c>
      <c r="AH203" s="269" t="s">
        <v>507</v>
      </c>
      <c r="AI203" s="474">
        <f t="shared" si="46"/>
        <v>1</v>
      </c>
      <c r="AJ203" s="71" t="str">
        <f t="shared" si="47"/>
        <v>Chandler</v>
      </c>
      <c r="AK203" s="73" t="e">
        <f>COUNTIFS(#REF!,R203)</f>
        <v>#REF!</v>
      </c>
      <c r="AL203" s="13"/>
      <c r="AM203" s="75"/>
      <c r="AN203" s="72"/>
      <c r="AQ203" s="334"/>
      <c r="AS203" s="244">
        <v>201</v>
      </c>
      <c r="AT203" s="244">
        <v>-26</v>
      </c>
      <c r="AU203" s="244">
        <v>114</v>
      </c>
      <c r="AV203" s="244" t="s">
        <v>5047</v>
      </c>
      <c r="AW203" s="22">
        <v>1061</v>
      </c>
      <c r="AX203" s="343">
        <v>32.04913370740514</v>
      </c>
    </row>
    <row r="204" spans="1:50" ht="12" customHeight="1" x14ac:dyDescent="0.25">
      <c r="A204" s="1" t="s">
        <v>685</v>
      </c>
      <c r="B204" s="30">
        <v>760</v>
      </c>
      <c r="C204" s="65"/>
      <c r="D204" s="58"/>
      <c r="E204" s="31"/>
      <c r="F204" s="31"/>
      <c r="G204" s="31"/>
      <c r="H204" s="31"/>
      <c r="O204" s="482" t="str">
        <f t="shared" si="48"/>
        <v xml:space="preserve"> </v>
      </c>
      <c r="P204" s="466">
        <f t="shared" si="44"/>
        <v>621</v>
      </c>
      <c r="Q204" s="225" t="s">
        <v>3945</v>
      </c>
      <c r="R204" s="230">
        <v>621</v>
      </c>
      <c r="S204" s="251">
        <v>-33.784270999999997</v>
      </c>
      <c r="T204" s="248">
        <v>115.338373</v>
      </c>
      <c r="U204" s="33" t="str">
        <f t="shared" si="45"/>
        <v>Chapman Hill</v>
      </c>
      <c r="V204" s="33" t="str">
        <f t="shared" si="43"/>
        <v>Busselton</v>
      </c>
      <c r="W204" s="33">
        <v>715</v>
      </c>
      <c r="X204" s="1" t="s">
        <v>685</v>
      </c>
      <c r="AE204" s="10" t="s">
        <v>1426</v>
      </c>
      <c r="AF204" s="6" t="s">
        <v>853</v>
      </c>
      <c r="AG204" s="176">
        <f>IFERROR(VLOOKUP(AF204,'#Location List#'!$Q$3:$R$1118,2,FALSE), "None")</f>
        <v>33</v>
      </c>
      <c r="AH204" s="269" t="s">
        <v>676</v>
      </c>
      <c r="AI204" s="474">
        <f t="shared" si="46"/>
        <v>1</v>
      </c>
      <c r="AJ204" s="71" t="str">
        <f t="shared" si="47"/>
        <v>Chapman Hill</v>
      </c>
      <c r="AK204" s="73" t="e">
        <f>COUNTIFS(#REF!,R204)</f>
        <v>#REF!</v>
      </c>
      <c r="AL204" s="13"/>
      <c r="AM204" s="75"/>
      <c r="AN204" s="72"/>
      <c r="AQ204" s="334"/>
      <c r="AS204" s="244">
        <v>202</v>
      </c>
      <c r="AT204" s="244">
        <v>-25.75</v>
      </c>
      <c r="AU204" s="244">
        <v>114</v>
      </c>
      <c r="AV204" s="244" t="s">
        <v>5048</v>
      </c>
      <c r="AW204" s="22">
        <v>1061</v>
      </c>
      <c r="AX204" s="343">
        <v>58.695788779931988</v>
      </c>
    </row>
    <row r="205" spans="1:50" ht="12" customHeight="1" x14ac:dyDescent="0.25">
      <c r="A205" s="1" t="s">
        <v>685</v>
      </c>
      <c r="B205" s="30">
        <v>761</v>
      </c>
      <c r="C205" s="65"/>
      <c r="D205" s="58"/>
      <c r="E205" s="31"/>
      <c r="F205" s="31"/>
      <c r="G205" s="31"/>
      <c r="H205" s="31"/>
      <c r="O205" s="482" t="str">
        <f t="shared" si="48"/>
        <v xml:space="preserve"> </v>
      </c>
      <c r="P205" s="466">
        <f t="shared" si="44"/>
        <v>85</v>
      </c>
      <c r="Q205" s="226" t="s">
        <v>427</v>
      </c>
      <c r="R205" s="231">
        <v>85</v>
      </c>
      <c r="S205" s="251">
        <v>-34.882055999999999</v>
      </c>
      <c r="T205" s="248">
        <v>118.40783399999999</v>
      </c>
      <c r="U205" s="33" t="str">
        <f t="shared" si="45"/>
        <v>Cheyne Beach</v>
      </c>
      <c r="V205" s="33" t="str">
        <f t="shared" si="43"/>
        <v>Albany</v>
      </c>
      <c r="W205" s="33">
        <v>751</v>
      </c>
      <c r="X205" s="1" t="s">
        <v>685</v>
      </c>
      <c r="AE205" s="10" t="s">
        <v>1426</v>
      </c>
      <c r="AF205" s="6" t="s">
        <v>853</v>
      </c>
      <c r="AG205" s="176">
        <f>IFERROR(VLOOKUP(AF205,'#Location List#'!$Q$3:$R$1118,2,FALSE), "None")</f>
        <v>33</v>
      </c>
      <c r="AH205" s="269" t="s">
        <v>948</v>
      </c>
      <c r="AI205" s="474">
        <f t="shared" si="46"/>
        <v>1</v>
      </c>
      <c r="AJ205" s="71" t="str">
        <f t="shared" si="47"/>
        <v>Cheyne Beach</v>
      </c>
      <c r="AK205" s="73" t="e">
        <f>COUNTIFS(#REF!,R205)</f>
        <v>#REF!</v>
      </c>
      <c r="AL205" s="13"/>
      <c r="AM205" s="75"/>
      <c r="AN205" s="72"/>
      <c r="AQ205" s="334"/>
      <c r="AS205" s="244">
        <v>203</v>
      </c>
      <c r="AT205" s="244">
        <v>-25.5</v>
      </c>
      <c r="AU205" s="244">
        <v>114</v>
      </c>
      <c r="AV205" s="244" t="s">
        <v>5049</v>
      </c>
      <c r="AW205" s="22">
        <v>611</v>
      </c>
      <c r="AX205" s="343">
        <v>77.176857446412967</v>
      </c>
    </row>
    <row r="206" spans="1:50" ht="12" customHeight="1" x14ac:dyDescent="0.25">
      <c r="A206" s="1" t="s">
        <v>685</v>
      </c>
      <c r="B206" s="30">
        <v>762</v>
      </c>
      <c r="C206" s="65"/>
      <c r="D206" s="58"/>
      <c r="E206" s="31"/>
      <c r="F206" s="31"/>
      <c r="G206" s="31"/>
      <c r="H206" s="31"/>
      <c r="O206" s="482" t="str">
        <f t="shared" si="48"/>
        <v xml:space="preserve"> </v>
      </c>
      <c r="P206" s="466">
        <f t="shared" si="44"/>
        <v>622</v>
      </c>
      <c r="Q206" s="225" t="s">
        <v>1418</v>
      </c>
      <c r="R206" s="230">
        <v>622</v>
      </c>
      <c r="S206" s="251">
        <v>-34.863993999999998</v>
      </c>
      <c r="T206" s="249">
        <v>118.32737899999999</v>
      </c>
      <c r="U206" s="33" t="str">
        <f t="shared" si="45"/>
        <v>Cheynes</v>
      </c>
      <c r="V206" s="33" t="str">
        <f t="shared" si="43"/>
        <v>Albany</v>
      </c>
      <c r="W206" s="33">
        <v>751</v>
      </c>
      <c r="X206" s="1" t="s">
        <v>685</v>
      </c>
      <c r="AE206" s="10" t="s">
        <v>1426</v>
      </c>
      <c r="AF206" s="6" t="s">
        <v>3946</v>
      </c>
      <c r="AG206" s="176">
        <f>IFERROR(VLOOKUP(AF206,'#Location List#'!$Q$3:$R$1118,2,FALSE), "None")</f>
        <v>274</v>
      </c>
      <c r="AH206" s="269" t="s">
        <v>852</v>
      </c>
      <c r="AI206" s="474">
        <f t="shared" si="46"/>
        <v>1</v>
      </c>
      <c r="AJ206" s="71" t="str">
        <f t="shared" si="47"/>
        <v>Cheynes</v>
      </c>
      <c r="AK206" s="73" t="e">
        <f>COUNTIFS(#REF!,R206)</f>
        <v>#REF!</v>
      </c>
      <c r="AL206" s="13"/>
      <c r="AM206" s="75"/>
      <c r="AN206" s="72"/>
      <c r="AQ206" s="334"/>
      <c r="AS206" s="244">
        <v>204</v>
      </c>
      <c r="AT206" s="244">
        <v>-25.25</v>
      </c>
      <c r="AU206" s="244">
        <v>114</v>
      </c>
      <c r="AV206" s="244" t="s">
        <v>5050</v>
      </c>
      <c r="AW206" s="22">
        <v>611</v>
      </c>
      <c r="AX206" s="343">
        <v>53.915567840971228</v>
      </c>
    </row>
    <row r="207" spans="1:50" ht="12" customHeight="1" x14ac:dyDescent="0.25">
      <c r="A207" s="1" t="s">
        <v>685</v>
      </c>
      <c r="B207" s="30">
        <v>763</v>
      </c>
      <c r="C207" s="65"/>
      <c r="D207" s="58"/>
      <c r="E207" s="31"/>
      <c r="F207" s="31"/>
      <c r="G207" s="31"/>
      <c r="H207" s="31"/>
      <c r="O207" s="482" t="str">
        <f t="shared" si="48"/>
        <v xml:space="preserve"> </v>
      </c>
      <c r="P207" s="466">
        <f t="shared" si="44"/>
        <v>86</v>
      </c>
      <c r="Q207" s="226" t="s">
        <v>1131</v>
      </c>
      <c r="R207" s="231">
        <v>86</v>
      </c>
      <c r="S207" s="251">
        <v>-31.8617899999999</v>
      </c>
      <c r="T207" s="248">
        <v>116.27336</v>
      </c>
      <c r="U207" s="33" t="str">
        <f t="shared" si="45"/>
        <v>Chidlow</v>
      </c>
      <c r="V207" s="33" t="str">
        <f t="shared" si="43"/>
        <v>Mundaring</v>
      </c>
      <c r="W207" s="33">
        <v>719</v>
      </c>
      <c r="X207" s="1" t="s">
        <v>685</v>
      </c>
      <c r="AE207" s="10" t="s">
        <v>1426</v>
      </c>
      <c r="AF207" s="6" t="s">
        <v>1359</v>
      </c>
      <c r="AG207" s="176" t="str">
        <f>IFERROR(VLOOKUP(AF207,'#Location List#'!$Q$3:$R$1118,2,FALSE), "None")</f>
        <v>None</v>
      </c>
      <c r="AH207" s="269" t="s">
        <v>1016</v>
      </c>
      <c r="AI207" s="474">
        <f t="shared" si="46"/>
        <v>1</v>
      </c>
      <c r="AJ207" s="71" t="str">
        <f t="shared" si="47"/>
        <v>Chidlow</v>
      </c>
      <c r="AK207" s="73" t="e">
        <f>COUNTIFS(#REF!,R207)</f>
        <v>#REF!</v>
      </c>
      <c r="AL207" s="13"/>
      <c r="AM207" s="75"/>
      <c r="AN207" s="72"/>
      <c r="AQ207" s="334"/>
      <c r="AS207" s="244">
        <v>205</v>
      </c>
      <c r="AT207" s="244">
        <v>-25</v>
      </c>
      <c r="AU207" s="244">
        <v>114</v>
      </c>
      <c r="AV207" s="244" t="s">
        <v>5051</v>
      </c>
      <c r="AW207" s="22">
        <v>611</v>
      </c>
      <c r="AX207" s="343">
        <v>37.455096168891245</v>
      </c>
    </row>
    <row r="208" spans="1:50" ht="12" customHeight="1" x14ac:dyDescent="0.25">
      <c r="A208" s="1" t="s">
        <v>685</v>
      </c>
      <c r="B208" s="30">
        <v>764</v>
      </c>
      <c r="C208" s="65"/>
      <c r="D208" s="58"/>
      <c r="E208" s="31"/>
      <c r="F208" s="31"/>
      <c r="G208" s="31"/>
      <c r="H208" s="31"/>
      <c r="O208" s="482" t="str">
        <f t="shared" si="48"/>
        <v xml:space="preserve"> </v>
      </c>
      <c r="P208" s="466">
        <f t="shared" si="44"/>
        <v>623</v>
      </c>
      <c r="Q208" s="225" t="s">
        <v>3947</v>
      </c>
      <c r="R208" s="230">
        <v>623</v>
      </c>
      <c r="S208" s="251">
        <v>-33.529989999999898</v>
      </c>
      <c r="T208" s="249">
        <v>118.38581000000001</v>
      </c>
      <c r="U208" s="33" t="str">
        <f t="shared" si="45"/>
        <v>Chinocup</v>
      </c>
      <c r="V208" s="33" t="str">
        <f t="shared" si="43"/>
        <v>Kent</v>
      </c>
      <c r="W208" s="33">
        <v>759</v>
      </c>
      <c r="X208" s="1" t="s">
        <v>685</v>
      </c>
      <c r="AE208" s="10" t="s">
        <v>3598</v>
      </c>
      <c r="AF208" s="6" t="s">
        <v>3591</v>
      </c>
      <c r="AG208" s="176">
        <f>IFERROR(VLOOKUP(AF208,'#Location List#'!$Q$3:$R$1118,2,FALSE), "None")</f>
        <v>9</v>
      </c>
      <c r="AH208" s="269" t="s">
        <v>526</v>
      </c>
      <c r="AI208" s="474">
        <f t="shared" si="46"/>
        <v>1</v>
      </c>
      <c r="AJ208" s="71" t="str">
        <f t="shared" si="47"/>
        <v>Chinocup</v>
      </c>
      <c r="AK208" s="73" t="e">
        <f>COUNTIFS(#REF!,R208)</f>
        <v>#REF!</v>
      </c>
      <c r="AL208" s="13"/>
      <c r="AM208" s="75"/>
      <c r="AN208" s="72"/>
      <c r="AQ208" s="334"/>
      <c r="AS208" s="244">
        <v>206</v>
      </c>
      <c r="AT208" s="244">
        <v>-35</v>
      </c>
      <c r="AU208" s="244">
        <v>114.25</v>
      </c>
      <c r="AV208" s="244" t="s">
        <v>5052</v>
      </c>
      <c r="AW208" s="22">
        <v>718</v>
      </c>
      <c r="AX208" s="343">
        <v>111.42087101955343</v>
      </c>
    </row>
    <row r="209" spans="1:50" ht="12" customHeight="1" x14ac:dyDescent="0.25">
      <c r="A209" s="1" t="s">
        <v>685</v>
      </c>
      <c r="B209" s="30">
        <v>765</v>
      </c>
      <c r="C209" s="65"/>
      <c r="D209" s="58"/>
      <c r="E209" s="31"/>
      <c r="F209" s="31"/>
      <c r="G209" s="31"/>
      <c r="H209" s="31"/>
      <c r="O209" s="482" t="str">
        <f t="shared" si="48"/>
        <v xml:space="preserve"> </v>
      </c>
      <c r="P209" s="466">
        <f t="shared" si="44"/>
        <v>624</v>
      </c>
      <c r="Q209" s="225" t="s">
        <v>1426</v>
      </c>
      <c r="R209" s="230">
        <v>624</v>
      </c>
      <c r="S209" s="251">
        <v>-31.493492</v>
      </c>
      <c r="T209" s="248">
        <v>116.06835</v>
      </c>
      <c r="U209" s="33" t="str">
        <f t="shared" si="45"/>
        <v>Chittering</v>
      </c>
      <c r="V209" s="33" t="str">
        <f t="shared" si="43"/>
        <v>Chittering</v>
      </c>
      <c r="W209" s="33">
        <v>741</v>
      </c>
      <c r="X209" s="1" t="s">
        <v>685</v>
      </c>
      <c r="AE209" s="10" t="s">
        <v>3598</v>
      </c>
      <c r="AF209" s="6" t="s">
        <v>855</v>
      </c>
      <c r="AG209" s="176">
        <f>IFERROR(VLOOKUP(AF209,'#Location List#'!$Q$3:$R$1118,2,FALSE), "None")</f>
        <v>18</v>
      </c>
      <c r="AH209" s="269" t="s">
        <v>855</v>
      </c>
      <c r="AI209" s="474">
        <f t="shared" si="46"/>
        <v>1</v>
      </c>
      <c r="AJ209" s="71" t="str">
        <f t="shared" si="47"/>
        <v>Chittering</v>
      </c>
      <c r="AK209" s="73" t="e">
        <f>COUNTIFS(#REF!,R209)</f>
        <v>#REF!</v>
      </c>
      <c r="AL209" s="13"/>
      <c r="AM209" s="75"/>
      <c r="AN209" s="72"/>
      <c r="AQ209" s="334"/>
      <c r="AS209" s="244">
        <v>207</v>
      </c>
      <c r="AT209" s="244">
        <v>-34.75</v>
      </c>
      <c r="AU209" s="244">
        <v>114.25</v>
      </c>
      <c r="AV209" s="244" t="s">
        <v>5053</v>
      </c>
      <c r="AW209" s="22">
        <v>757</v>
      </c>
      <c r="AX209" s="343">
        <v>92.56410456823015</v>
      </c>
    </row>
    <row r="210" spans="1:50" ht="12" customHeight="1" x14ac:dyDescent="0.25">
      <c r="A210" s="1" t="s">
        <v>685</v>
      </c>
      <c r="B210" s="30">
        <v>767</v>
      </c>
      <c r="C210" s="65"/>
      <c r="D210" s="58"/>
      <c r="E210" s="31"/>
      <c r="F210" s="31"/>
      <c r="G210" s="31"/>
      <c r="H210" s="31"/>
      <c r="O210" s="482" t="str">
        <f t="shared" si="48"/>
        <v xml:space="preserve"> </v>
      </c>
      <c r="P210" s="466">
        <f t="shared" si="44"/>
        <v>625</v>
      </c>
      <c r="Q210" s="225" t="s">
        <v>3948</v>
      </c>
      <c r="R210" s="230">
        <v>625</v>
      </c>
      <c r="S210" s="251">
        <v>-34.170524999999998</v>
      </c>
      <c r="T210" s="248">
        <v>116.61067799999999</v>
      </c>
      <c r="U210" s="33" t="str">
        <f t="shared" si="45"/>
        <v>Chowerup</v>
      </c>
      <c r="V210" s="33" t="str">
        <f t="shared" si="43"/>
        <v>Boyup Brook</v>
      </c>
      <c r="W210" s="33">
        <v>781</v>
      </c>
      <c r="X210" s="1" t="s">
        <v>685</v>
      </c>
      <c r="AE210" s="10" t="s">
        <v>3598</v>
      </c>
      <c r="AF210" s="6" t="s">
        <v>3949</v>
      </c>
      <c r="AG210" s="176">
        <f>IFERROR(VLOOKUP(AF210,'#Location List#'!$Q$3:$R$1118,2,FALSE), "None")</f>
        <v>176</v>
      </c>
      <c r="AH210" s="269" t="s">
        <v>413</v>
      </c>
      <c r="AI210" s="474">
        <f t="shared" si="46"/>
        <v>1</v>
      </c>
      <c r="AJ210" s="71" t="str">
        <f t="shared" si="47"/>
        <v>Chowerup</v>
      </c>
      <c r="AK210" s="73" t="e">
        <f>COUNTIFS(#REF!,R210)</f>
        <v>#REF!</v>
      </c>
      <c r="AL210" s="13"/>
      <c r="AM210" s="75"/>
      <c r="AN210" s="72"/>
      <c r="AQ210" s="334"/>
      <c r="AS210" s="244">
        <v>208</v>
      </c>
      <c r="AT210" s="244">
        <v>-34.5</v>
      </c>
      <c r="AU210" s="244">
        <v>114.25</v>
      </c>
      <c r="AV210" s="244" t="s">
        <v>5054</v>
      </c>
      <c r="AW210" s="22">
        <v>757</v>
      </c>
      <c r="AX210" s="343">
        <v>78.020395901913943</v>
      </c>
    </row>
    <row r="211" spans="1:50" ht="12" customHeight="1" x14ac:dyDescent="0.25">
      <c r="A211" s="1" t="s">
        <v>685</v>
      </c>
      <c r="B211" s="30">
        <v>768</v>
      </c>
      <c r="C211" s="65"/>
      <c r="D211" s="58"/>
      <c r="E211" s="31"/>
      <c r="F211" s="31"/>
      <c r="G211" s="31"/>
      <c r="H211" s="31"/>
      <c r="O211" s="482" t="str">
        <f t="shared" si="48"/>
        <v xml:space="preserve"> </v>
      </c>
      <c r="P211" s="466">
        <f t="shared" si="44"/>
        <v>87</v>
      </c>
      <c r="Q211" s="226" t="s">
        <v>1244</v>
      </c>
      <c r="R211" s="231">
        <v>87</v>
      </c>
      <c r="S211" s="251">
        <v>-31.936603999999999</v>
      </c>
      <c r="T211" s="248">
        <v>115.76059100000001</v>
      </c>
      <c r="U211" s="33" t="str">
        <f t="shared" si="45"/>
        <v>City Beach</v>
      </c>
      <c r="V211" s="33" t="str">
        <f t="shared" si="43"/>
        <v>Perth</v>
      </c>
      <c r="W211" s="33">
        <v>748</v>
      </c>
      <c r="X211" s="1" t="s">
        <v>685</v>
      </c>
      <c r="AE211" s="10" t="s">
        <v>3598</v>
      </c>
      <c r="AF211" s="6" t="s">
        <v>3950</v>
      </c>
      <c r="AG211" s="176">
        <f>IFERROR(VLOOKUP(AF211,'#Location List#'!$Q$3:$R$1118,2,FALSE), "None")</f>
        <v>177</v>
      </c>
      <c r="AH211" s="269" t="s">
        <v>1034</v>
      </c>
      <c r="AI211" s="474">
        <f t="shared" si="46"/>
        <v>1</v>
      </c>
      <c r="AJ211" s="71" t="str">
        <f t="shared" si="47"/>
        <v>City Beach</v>
      </c>
      <c r="AK211" s="73" t="e">
        <f>COUNTIFS(#REF!,R211)</f>
        <v>#REF!</v>
      </c>
      <c r="AL211" s="13"/>
      <c r="AM211" s="75"/>
      <c r="AN211" s="72"/>
      <c r="AQ211" s="334"/>
      <c r="AS211" s="244">
        <v>209</v>
      </c>
      <c r="AT211" s="244">
        <v>-34.25</v>
      </c>
      <c r="AU211" s="244">
        <v>114.25</v>
      </c>
      <c r="AV211" s="244" t="s">
        <v>5055</v>
      </c>
      <c r="AW211" s="22">
        <v>757</v>
      </c>
      <c r="AX211" s="343">
        <v>71.774479266065441</v>
      </c>
    </row>
    <row r="212" spans="1:50" ht="12" customHeight="1" x14ac:dyDescent="0.25">
      <c r="A212" s="1" t="s">
        <v>685</v>
      </c>
      <c r="B212" s="30">
        <v>769</v>
      </c>
      <c r="C212" s="65"/>
      <c r="D212" s="58"/>
      <c r="E212" s="31"/>
      <c r="F212" s="31"/>
      <c r="G212" s="31"/>
      <c r="H212" s="31"/>
      <c r="O212" s="482" t="str">
        <f t="shared" si="48"/>
        <v xml:space="preserve"> </v>
      </c>
      <c r="P212" s="466">
        <f t="shared" si="44"/>
        <v>88</v>
      </c>
      <c r="Q212" s="226" t="s">
        <v>1225</v>
      </c>
      <c r="R212" s="231">
        <v>88</v>
      </c>
      <c r="S212" s="251">
        <v>-31.722000000000001</v>
      </c>
      <c r="T212" s="249">
        <v>116.51994000000001</v>
      </c>
      <c r="U212" s="33" t="str">
        <f t="shared" si="45"/>
        <v>Clackline</v>
      </c>
      <c r="V212" s="33" t="str">
        <f t="shared" si="43"/>
        <v>Northam</v>
      </c>
      <c r="W212" s="33">
        <v>721</v>
      </c>
      <c r="X212" s="1" t="s">
        <v>685</v>
      </c>
      <c r="AE212" s="10" t="s">
        <v>3598</v>
      </c>
      <c r="AF212" s="6" t="s">
        <v>3950</v>
      </c>
      <c r="AG212" s="176">
        <f>IFERROR(VLOOKUP(AF212,'#Location List#'!$Q$3:$R$1118,2,FALSE), "None")</f>
        <v>177</v>
      </c>
      <c r="AH212" s="269" t="s">
        <v>3951</v>
      </c>
      <c r="AI212" s="474">
        <f t="shared" si="46"/>
        <v>1</v>
      </c>
      <c r="AJ212" s="71" t="str">
        <f t="shared" si="47"/>
        <v>Clackline</v>
      </c>
      <c r="AK212" s="73" t="e">
        <f>COUNTIFS(#REF!,R212)</f>
        <v>#REF!</v>
      </c>
      <c r="AL212" s="13"/>
      <c r="AM212" s="75"/>
      <c r="AN212" s="72"/>
      <c r="AQ212" s="334"/>
      <c r="AS212" s="244">
        <v>210</v>
      </c>
      <c r="AT212" s="244">
        <v>-34</v>
      </c>
      <c r="AU212" s="244">
        <v>114.25</v>
      </c>
      <c r="AV212" s="244" t="s">
        <v>5056</v>
      </c>
      <c r="AW212" s="22">
        <v>1030</v>
      </c>
      <c r="AX212" s="343">
        <v>68.553604947187821</v>
      </c>
    </row>
    <row r="213" spans="1:50" ht="12" customHeight="1" x14ac:dyDescent="0.25">
      <c r="A213" s="1" t="s">
        <v>685</v>
      </c>
      <c r="B213" s="30">
        <v>770</v>
      </c>
      <c r="C213" s="65"/>
      <c r="D213" s="58"/>
      <c r="E213" s="31"/>
      <c r="F213" s="31"/>
      <c r="G213" s="31"/>
      <c r="H213" s="31"/>
      <c r="O213" s="482" t="str">
        <f t="shared" si="48"/>
        <v xml:space="preserve"> </v>
      </c>
      <c r="P213" s="466">
        <f t="shared" si="44"/>
        <v>422</v>
      </c>
      <c r="Q213" s="226" t="s">
        <v>3595</v>
      </c>
      <c r="R213" s="230">
        <v>422</v>
      </c>
      <c r="S213" s="251">
        <v>-31.976445220189198</v>
      </c>
      <c r="T213" s="248">
        <v>115.783551083955</v>
      </c>
      <c r="U213" s="33" t="str">
        <f t="shared" si="45"/>
        <v>Claremont</v>
      </c>
      <c r="V213" s="31" t="s">
        <v>3595</v>
      </c>
      <c r="W213" s="32">
        <v>852</v>
      </c>
      <c r="X213" s="1" t="s">
        <v>685</v>
      </c>
      <c r="AE213" s="10" t="s">
        <v>3598</v>
      </c>
      <c r="AF213" s="6" t="s">
        <v>1210</v>
      </c>
      <c r="AG213" s="176">
        <f>IFERROR(VLOOKUP(AF213,'#Location List#'!$Q$3:$R$1118,2,FALSE), "None")</f>
        <v>376</v>
      </c>
      <c r="AH213" s="269" t="s">
        <v>1210</v>
      </c>
      <c r="AI213" s="474">
        <f t="shared" si="46"/>
        <v>1</v>
      </c>
      <c r="AJ213" s="71" t="str">
        <f t="shared" si="47"/>
        <v>Claremont</v>
      </c>
      <c r="AK213" s="73" t="e">
        <f>COUNTIFS(#REF!,R213)</f>
        <v>#REF!</v>
      </c>
      <c r="AL213" s="13"/>
      <c r="AM213" s="75"/>
      <c r="AN213" s="72"/>
      <c r="AQ213" s="334"/>
      <c r="AS213" s="244">
        <v>211</v>
      </c>
      <c r="AT213" s="244">
        <v>-33.75</v>
      </c>
      <c r="AU213" s="244">
        <v>114.25</v>
      </c>
      <c r="AV213" s="244" t="s">
        <v>5057</v>
      </c>
      <c r="AW213" s="22">
        <v>153</v>
      </c>
      <c r="AX213" s="343">
        <v>69.813150932243445</v>
      </c>
    </row>
    <row r="214" spans="1:50" ht="12" customHeight="1" x14ac:dyDescent="0.25">
      <c r="A214" s="1" t="s">
        <v>685</v>
      </c>
      <c r="B214" s="30">
        <v>771</v>
      </c>
      <c r="C214" s="65"/>
      <c r="D214" s="58"/>
      <c r="E214" s="31"/>
      <c r="F214" s="31"/>
      <c r="G214" s="31"/>
      <c r="H214" s="31"/>
      <c r="O214" s="482" t="str">
        <f t="shared" si="48"/>
        <v xml:space="preserve"> </v>
      </c>
      <c r="P214" s="466">
        <f t="shared" si="44"/>
        <v>627</v>
      </c>
      <c r="Q214" s="225" t="s">
        <v>1376</v>
      </c>
      <c r="R214" s="230">
        <v>627</v>
      </c>
      <c r="S214" s="251">
        <v>-30.434666</v>
      </c>
      <c r="T214" s="249">
        <v>117.65184000000001</v>
      </c>
      <c r="U214" s="33" t="str">
        <f t="shared" si="45"/>
        <v>Cleary</v>
      </c>
      <c r="V214" s="33" t="str">
        <f t="shared" ref="V214:V246" si="49">VLOOKUP(W214,$B$3:$C$150,2,FALSE)</f>
        <v>Mount Marshall</v>
      </c>
      <c r="W214" s="33">
        <v>838</v>
      </c>
      <c r="X214" s="1" t="s">
        <v>685</v>
      </c>
      <c r="AE214" s="10" t="s">
        <v>3598</v>
      </c>
      <c r="AF214" s="6" t="s">
        <v>1264</v>
      </c>
      <c r="AG214" s="176">
        <f>IFERROR(VLOOKUP(AF214,'#Location List#'!$Q$3:$R$1118,2,FALSE), "None")</f>
        <v>384</v>
      </c>
      <c r="AH214" s="269" t="s">
        <v>525</v>
      </c>
      <c r="AI214" s="474">
        <f t="shared" si="46"/>
        <v>1</v>
      </c>
      <c r="AJ214" s="71" t="str">
        <f t="shared" si="47"/>
        <v>Cleary</v>
      </c>
      <c r="AK214" s="73" t="e">
        <f>COUNTIFS(#REF!,R214)</f>
        <v>#REF!</v>
      </c>
      <c r="AL214" s="13"/>
      <c r="AM214" s="75"/>
      <c r="AN214" s="72"/>
      <c r="AQ214" s="334"/>
      <c r="AS214" s="244">
        <v>212</v>
      </c>
      <c r="AT214" s="244">
        <v>-33.5</v>
      </c>
      <c r="AU214" s="244">
        <v>114.25</v>
      </c>
      <c r="AV214" s="244" t="s">
        <v>5058</v>
      </c>
      <c r="AW214" s="22">
        <v>967</v>
      </c>
      <c r="AX214" s="343">
        <v>71.298396925843008</v>
      </c>
    </row>
    <row r="215" spans="1:50" ht="12" customHeight="1" x14ac:dyDescent="0.25">
      <c r="A215" s="1" t="s">
        <v>685</v>
      </c>
      <c r="B215" s="30">
        <v>772</v>
      </c>
      <c r="C215" s="65"/>
      <c r="D215" s="58"/>
      <c r="E215" s="31"/>
      <c r="F215" s="31"/>
      <c r="G215" s="31"/>
      <c r="H215" s="31"/>
      <c r="O215" s="482" t="str">
        <f t="shared" si="48"/>
        <v xml:space="preserve"> </v>
      </c>
      <c r="P215" s="466">
        <f t="shared" si="44"/>
        <v>89</v>
      </c>
      <c r="Q215" s="226" t="s">
        <v>1228</v>
      </c>
      <c r="R215" s="231">
        <v>89</v>
      </c>
      <c r="S215" s="251">
        <v>-29.514878</v>
      </c>
      <c r="T215" s="248">
        <v>114.99932699999999</v>
      </c>
      <c r="U215" s="33" t="str">
        <f t="shared" si="45"/>
        <v>Cliff Head</v>
      </c>
      <c r="V215" s="33" t="str">
        <f t="shared" si="49"/>
        <v>Irwin</v>
      </c>
      <c r="W215" s="33">
        <v>738</v>
      </c>
      <c r="X215" s="1" t="s">
        <v>685</v>
      </c>
      <c r="AE215" s="10" t="s">
        <v>3598</v>
      </c>
      <c r="AF215" s="6" t="s">
        <v>3953</v>
      </c>
      <c r="AG215" s="176">
        <f>IFERROR(VLOOKUP(AF215,'#Location List#'!$Q$3:$R$1118,2,FALSE), "None")</f>
        <v>411</v>
      </c>
      <c r="AH215" s="269" t="s">
        <v>411</v>
      </c>
      <c r="AI215" s="474">
        <f t="shared" si="46"/>
        <v>1</v>
      </c>
      <c r="AJ215" s="71" t="str">
        <f t="shared" si="47"/>
        <v>Cliff Head</v>
      </c>
      <c r="AK215" s="73" t="e">
        <f>COUNTIFS(#REF!,R215)</f>
        <v>#REF!</v>
      </c>
      <c r="AL215" s="13"/>
      <c r="AM215" s="75"/>
      <c r="AN215" s="72"/>
      <c r="AQ215" s="334"/>
      <c r="AS215" s="244">
        <v>213</v>
      </c>
      <c r="AT215" s="244">
        <v>-33.25</v>
      </c>
      <c r="AU215" s="244">
        <v>114.25</v>
      </c>
      <c r="AV215" s="244" t="s">
        <v>5059</v>
      </c>
      <c r="AW215" s="22">
        <v>967</v>
      </c>
      <c r="AX215" s="343">
        <v>78.167648891152396</v>
      </c>
    </row>
    <row r="216" spans="1:50" ht="12" customHeight="1" x14ac:dyDescent="0.25">
      <c r="A216" s="1" t="s">
        <v>685</v>
      </c>
      <c r="B216" s="30">
        <v>773</v>
      </c>
      <c r="C216" s="65"/>
      <c r="D216" s="58"/>
      <c r="E216" s="31"/>
      <c r="F216" s="31"/>
      <c r="G216" s="31"/>
      <c r="H216" s="31"/>
      <c r="O216" s="482" t="str">
        <f t="shared" si="48"/>
        <v xml:space="preserve"> </v>
      </c>
      <c r="P216" s="466">
        <f t="shared" si="44"/>
        <v>90</v>
      </c>
      <c r="Q216" s="226" t="s">
        <v>3952</v>
      </c>
      <c r="R216" s="231">
        <v>90</v>
      </c>
      <c r="S216" s="251">
        <v>-32.757869999999997</v>
      </c>
      <c r="T216" s="249">
        <v>115.640383</v>
      </c>
      <c r="U216" s="33" t="str">
        <f t="shared" si="45"/>
        <v>Clifton</v>
      </c>
      <c r="V216" s="33" t="str">
        <f t="shared" si="49"/>
        <v>Mandurah</v>
      </c>
      <c r="W216" s="33">
        <v>795</v>
      </c>
      <c r="X216" s="1" t="s">
        <v>685</v>
      </c>
      <c r="AE216" s="10" t="s">
        <v>1133</v>
      </c>
      <c r="AF216" s="6" t="s">
        <v>1133</v>
      </c>
      <c r="AG216" s="176">
        <f>IFERROR(VLOOKUP(AF216,'#Location List#'!$Q$3:$R$1118,2,FALSE), "None")</f>
        <v>92</v>
      </c>
      <c r="AH216" s="269" t="s">
        <v>1133</v>
      </c>
      <c r="AI216" s="474">
        <f t="shared" si="46"/>
        <v>1</v>
      </c>
      <c r="AJ216" s="71" t="str">
        <f t="shared" si="47"/>
        <v>Clifton</v>
      </c>
      <c r="AK216" s="73" t="e">
        <f>COUNTIFS(#REF!,R216)</f>
        <v>#REF!</v>
      </c>
      <c r="AL216" s="13"/>
      <c r="AM216" s="75"/>
      <c r="AN216" s="72"/>
      <c r="AQ216" s="334"/>
      <c r="AS216" s="244">
        <v>214</v>
      </c>
      <c r="AT216" s="244">
        <v>-33</v>
      </c>
      <c r="AU216" s="244">
        <v>114.25</v>
      </c>
      <c r="AV216" s="244" t="s">
        <v>5060</v>
      </c>
      <c r="AW216" s="22">
        <v>967</v>
      </c>
      <c r="AX216" s="343">
        <v>93.178469925777605</v>
      </c>
    </row>
    <row r="217" spans="1:50" ht="12" customHeight="1" x14ac:dyDescent="0.25">
      <c r="A217" s="1" t="s">
        <v>685</v>
      </c>
      <c r="B217" s="30">
        <v>774</v>
      </c>
      <c r="C217" s="65"/>
      <c r="D217" s="58"/>
      <c r="E217" s="31"/>
      <c r="F217" s="31"/>
      <c r="G217" s="31"/>
      <c r="H217" s="31"/>
      <c r="O217" s="482" t="str">
        <f t="shared" si="48"/>
        <v xml:space="preserve"> </v>
      </c>
      <c r="P217" s="466">
        <f t="shared" si="44"/>
        <v>91</v>
      </c>
      <c r="Q217" s="226" t="s">
        <v>3810</v>
      </c>
      <c r="R217" s="231">
        <v>91</v>
      </c>
      <c r="S217" s="251">
        <v>-31.968281000000001</v>
      </c>
      <c r="T217" s="249">
        <v>115.944872</v>
      </c>
      <c r="U217" s="33" t="str">
        <f t="shared" si="45"/>
        <v>Cloverdale</v>
      </c>
      <c r="V217" s="33" t="str">
        <f t="shared" si="49"/>
        <v>Belmont</v>
      </c>
      <c r="W217" s="33">
        <v>810</v>
      </c>
      <c r="X217" s="1" t="s">
        <v>685</v>
      </c>
      <c r="AE217" s="10" t="s">
        <v>1133</v>
      </c>
      <c r="AF217" s="6" t="s">
        <v>1133</v>
      </c>
      <c r="AG217" s="176">
        <f>IFERROR(VLOOKUP(AF217,'#Location List#'!$Q$3:$R$1118,2,FALSE), "None")</f>
        <v>92</v>
      </c>
      <c r="AH217" s="269" t="s">
        <v>494</v>
      </c>
      <c r="AI217" s="474">
        <f t="shared" si="46"/>
        <v>1</v>
      </c>
      <c r="AJ217" s="71" t="str">
        <f t="shared" si="47"/>
        <v>Cloverdale</v>
      </c>
      <c r="AK217" s="73" t="e">
        <f>COUNTIFS(#REF!,R217)</f>
        <v>#REF!</v>
      </c>
      <c r="AL217" s="13"/>
      <c r="AM217" s="75"/>
      <c r="AN217" s="72"/>
      <c r="AQ217" s="334"/>
      <c r="AS217" s="244">
        <v>215</v>
      </c>
      <c r="AT217" s="244">
        <v>-32.75</v>
      </c>
      <c r="AU217" s="244">
        <v>114.25</v>
      </c>
      <c r="AV217" s="244" t="s">
        <v>5061</v>
      </c>
      <c r="AW217" s="22">
        <v>967</v>
      </c>
      <c r="AX217" s="343">
        <v>113.13531356830008</v>
      </c>
    </row>
    <row r="218" spans="1:50" ht="12" customHeight="1" x14ac:dyDescent="0.25">
      <c r="A218" s="1" t="s">
        <v>685</v>
      </c>
      <c r="B218" s="30">
        <v>775</v>
      </c>
      <c r="C218" s="65"/>
      <c r="D218" s="58"/>
      <c r="E218" s="31"/>
      <c r="F218" s="31"/>
      <c r="G218" s="31"/>
      <c r="H218" s="31"/>
      <c r="O218" s="482" t="str">
        <f t="shared" si="48"/>
        <v xml:space="preserve"> </v>
      </c>
      <c r="P218" s="466">
        <f t="shared" si="44"/>
        <v>628</v>
      </c>
      <c r="Q218" s="225" t="s">
        <v>3598</v>
      </c>
      <c r="R218" s="230">
        <v>628</v>
      </c>
      <c r="S218" s="251">
        <v>-32.122613000000001</v>
      </c>
      <c r="T218" s="249">
        <v>115.855373</v>
      </c>
      <c r="U218" s="33" t="str">
        <f t="shared" si="45"/>
        <v>Cockburn</v>
      </c>
      <c r="V218" s="33" t="str">
        <f t="shared" si="49"/>
        <v>Cockburn</v>
      </c>
      <c r="W218" s="33">
        <v>735</v>
      </c>
      <c r="X218" s="1" t="s">
        <v>685</v>
      </c>
      <c r="AE218" s="10" t="s">
        <v>1133</v>
      </c>
      <c r="AF218" s="6" t="s">
        <v>1473</v>
      </c>
      <c r="AG218" s="176">
        <f>IFERROR(VLOOKUP(AF218,'#Location List#'!$Q$3:$R$1118,2,FALSE), "None")</f>
        <v>247</v>
      </c>
      <c r="AH218" s="269" t="s">
        <v>929</v>
      </c>
      <c r="AI218" s="474">
        <f t="shared" si="46"/>
        <v>1</v>
      </c>
      <c r="AJ218" s="71" t="str">
        <f t="shared" si="47"/>
        <v>Cockburn</v>
      </c>
      <c r="AK218" s="73" t="e">
        <f>COUNTIFS(#REF!,R218)</f>
        <v>#REF!</v>
      </c>
      <c r="AL218" s="13"/>
      <c r="AM218" s="75"/>
      <c r="AN218" s="72"/>
      <c r="AQ218" s="334"/>
      <c r="AS218" s="244">
        <v>216</v>
      </c>
      <c r="AT218" s="244">
        <v>-32.5</v>
      </c>
      <c r="AU218" s="244">
        <v>114.25</v>
      </c>
      <c r="AV218" s="244" t="s">
        <v>5062</v>
      </c>
      <c r="AW218" s="22">
        <v>111</v>
      </c>
      <c r="AX218" s="343">
        <v>130.57947679697449</v>
      </c>
    </row>
    <row r="219" spans="1:50" ht="12" customHeight="1" x14ac:dyDescent="0.25">
      <c r="A219" s="1" t="s">
        <v>685</v>
      </c>
      <c r="B219" s="30">
        <v>776</v>
      </c>
      <c r="C219" s="65"/>
      <c r="D219" s="58"/>
      <c r="E219" s="31"/>
      <c r="F219" s="31"/>
      <c r="G219" s="31"/>
      <c r="H219" s="31"/>
      <c r="O219" s="482" t="str">
        <f t="shared" si="48"/>
        <v xml:space="preserve"> </v>
      </c>
      <c r="P219" s="466">
        <f t="shared" si="44"/>
        <v>629</v>
      </c>
      <c r="Q219" s="225" t="s">
        <v>3954</v>
      </c>
      <c r="R219" s="230">
        <v>629</v>
      </c>
      <c r="S219" s="251">
        <v>-32.036737000000002</v>
      </c>
      <c r="T219" s="248">
        <v>126.096923</v>
      </c>
      <c r="U219" s="33" t="str">
        <f t="shared" si="45"/>
        <v>Cocklebiddy</v>
      </c>
      <c r="V219" s="33" t="str">
        <f t="shared" si="49"/>
        <v>Dundas</v>
      </c>
      <c r="W219" s="33">
        <v>843</v>
      </c>
      <c r="X219" s="1" t="s">
        <v>685</v>
      </c>
      <c r="AE219" s="10" t="s">
        <v>3603</v>
      </c>
      <c r="AF219" s="6" t="s">
        <v>1223</v>
      </c>
      <c r="AG219" s="176">
        <f>IFERROR(VLOOKUP(AF219,'#Location List#'!$Q$3:$R$1118,2,FALSE), "None")</f>
        <v>40</v>
      </c>
      <c r="AH219" s="269" t="s">
        <v>1223</v>
      </c>
      <c r="AI219" s="474">
        <f t="shared" si="46"/>
        <v>1</v>
      </c>
      <c r="AJ219" s="71" t="str">
        <f t="shared" si="47"/>
        <v>Cocklebiddy</v>
      </c>
      <c r="AK219" s="73" t="e">
        <f>COUNTIFS(#REF!,R219)</f>
        <v>#REF!</v>
      </c>
      <c r="AL219" s="13"/>
      <c r="AM219" s="75"/>
      <c r="AN219" s="72"/>
      <c r="AQ219" s="334"/>
      <c r="AS219" s="244">
        <v>217</v>
      </c>
      <c r="AT219" s="244">
        <v>-32.25</v>
      </c>
      <c r="AU219" s="244">
        <v>114.25</v>
      </c>
      <c r="AV219" s="244" t="s">
        <v>5063</v>
      </c>
      <c r="AW219" s="22">
        <v>111</v>
      </c>
      <c r="AX219" s="343">
        <v>136.89813847594397</v>
      </c>
    </row>
    <row r="220" spans="1:50" ht="12" customHeight="1" x14ac:dyDescent="0.25">
      <c r="A220" s="1" t="s">
        <v>685</v>
      </c>
      <c r="B220" s="30">
        <v>777</v>
      </c>
      <c r="C220" s="65"/>
      <c r="D220" s="58"/>
      <c r="E220" s="31"/>
      <c r="F220" s="31"/>
      <c r="G220" s="31"/>
      <c r="H220" s="31"/>
      <c r="O220" s="482" t="str">
        <f t="shared" si="48"/>
        <v xml:space="preserve"> </v>
      </c>
      <c r="P220" s="466">
        <f t="shared" si="44"/>
        <v>630</v>
      </c>
      <c r="Q220" s="225" t="s">
        <v>3955</v>
      </c>
      <c r="R220" s="230">
        <v>630</v>
      </c>
      <c r="S220" s="251">
        <v>-32.662272000000002</v>
      </c>
      <c r="T220" s="248">
        <v>116.82086200000001</v>
      </c>
      <c r="U220" s="33" t="str">
        <f t="shared" si="45"/>
        <v>Codjatotine</v>
      </c>
      <c r="V220" s="33" t="str">
        <f t="shared" si="49"/>
        <v>Wandering</v>
      </c>
      <c r="W220" s="33">
        <v>797</v>
      </c>
      <c r="X220" s="1" t="s">
        <v>685</v>
      </c>
      <c r="AE220" s="10" t="s">
        <v>3603</v>
      </c>
      <c r="AF220" s="6" t="s">
        <v>1259</v>
      </c>
      <c r="AG220" s="176">
        <f>IFERROR(VLOOKUP(AF220,'#Location List#'!$Q$3:$R$1118,2,FALSE), "None")</f>
        <v>181</v>
      </c>
      <c r="AH220" s="269" t="s">
        <v>1259</v>
      </c>
      <c r="AI220" s="474">
        <f t="shared" si="46"/>
        <v>1</v>
      </c>
      <c r="AJ220" s="71" t="str">
        <f t="shared" si="47"/>
        <v>Codjatotine</v>
      </c>
      <c r="AK220" s="73" t="e">
        <f>COUNTIFS(#REF!,R220)</f>
        <v>#REF!</v>
      </c>
      <c r="AL220" s="13"/>
      <c r="AM220" s="75"/>
      <c r="AN220" s="72"/>
      <c r="AQ220" s="334"/>
      <c r="AS220" s="244">
        <v>218</v>
      </c>
      <c r="AT220" s="244">
        <v>-32</v>
      </c>
      <c r="AU220" s="244">
        <v>114.25</v>
      </c>
      <c r="AV220" s="244" t="s">
        <v>5064</v>
      </c>
      <c r="AW220" s="22">
        <v>750</v>
      </c>
      <c r="AX220" s="343">
        <v>138.87198839060989</v>
      </c>
    </row>
    <row r="221" spans="1:50" ht="12" customHeight="1" x14ac:dyDescent="0.25">
      <c r="A221" s="1" t="s">
        <v>685</v>
      </c>
      <c r="B221" s="30">
        <v>778</v>
      </c>
      <c r="C221" s="65"/>
      <c r="D221" s="58"/>
      <c r="E221" s="31"/>
      <c r="F221" s="31"/>
      <c r="G221" s="31"/>
      <c r="H221" s="31"/>
      <c r="O221" s="482" t="str">
        <f t="shared" si="48"/>
        <v xml:space="preserve"> </v>
      </c>
      <c r="P221" s="466">
        <f t="shared" si="44"/>
        <v>631</v>
      </c>
      <c r="Q221" s="225" t="s">
        <v>3956</v>
      </c>
      <c r="R221" s="230">
        <v>631</v>
      </c>
      <c r="S221" s="251">
        <v>-31.89592</v>
      </c>
      <c r="T221" s="248">
        <v>116.78328</v>
      </c>
      <c r="U221" s="33" t="str">
        <f t="shared" si="45"/>
        <v>Cold Harbour</v>
      </c>
      <c r="V221" s="33" t="str">
        <f t="shared" si="49"/>
        <v>York</v>
      </c>
      <c r="W221" s="33">
        <v>725</v>
      </c>
      <c r="X221" s="1" t="s">
        <v>685</v>
      </c>
      <c r="AE221" s="10" t="s">
        <v>1134</v>
      </c>
      <c r="AF221" s="6" t="s">
        <v>1134</v>
      </c>
      <c r="AG221" s="176">
        <f>IFERROR(VLOOKUP(AF221,'#Location List#'!$Q$3:$R$1118,2,FALSE), "None")</f>
        <v>96</v>
      </c>
      <c r="AH221" s="269" t="s">
        <v>1134</v>
      </c>
      <c r="AI221" s="474">
        <f t="shared" si="46"/>
        <v>1</v>
      </c>
      <c r="AJ221" s="71" t="str">
        <f t="shared" si="47"/>
        <v>Cold Harbour</v>
      </c>
      <c r="AK221" s="73" t="e">
        <f>COUNTIFS(#REF!,R221)</f>
        <v>#REF!</v>
      </c>
      <c r="AL221" s="13"/>
      <c r="AM221" s="75"/>
      <c r="AN221" s="72"/>
      <c r="AQ221" s="334"/>
      <c r="AS221" s="244">
        <v>219</v>
      </c>
      <c r="AT221" s="244">
        <v>-31.75</v>
      </c>
      <c r="AU221" s="244">
        <v>114.25</v>
      </c>
      <c r="AV221" s="244" t="s">
        <v>5065</v>
      </c>
      <c r="AW221" s="22">
        <v>1055</v>
      </c>
      <c r="AX221" s="343">
        <v>124.95488644466758</v>
      </c>
    </row>
    <row r="222" spans="1:50" ht="12" customHeight="1" x14ac:dyDescent="0.25">
      <c r="A222" s="1" t="s">
        <v>685</v>
      </c>
      <c r="B222" s="30">
        <v>779</v>
      </c>
      <c r="C222" s="65"/>
      <c r="D222" s="58"/>
      <c r="E222" s="31"/>
      <c r="F222" s="31"/>
      <c r="G222" s="31"/>
      <c r="H222" s="31"/>
      <c r="O222" s="482" t="str">
        <f t="shared" si="48"/>
        <v xml:space="preserve"> </v>
      </c>
      <c r="P222" s="466">
        <f t="shared" si="44"/>
        <v>632</v>
      </c>
      <c r="Q222" s="225" t="s">
        <v>3957</v>
      </c>
      <c r="R222" s="230">
        <v>632</v>
      </c>
      <c r="S222" s="251">
        <v>-33.246915999999999</v>
      </c>
      <c r="T222" s="248">
        <v>117.51034199999999</v>
      </c>
      <c r="U222" s="33" t="str">
        <f t="shared" si="45"/>
        <v>Collanilling</v>
      </c>
      <c r="V222" s="33" t="str">
        <f t="shared" si="49"/>
        <v>Wagin</v>
      </c>
      <c r="W222" s="33">
        <v>729</v>
      </c>
      <c r="X222" s="1" t="s">
        <v>685</v>
      </c>
      <c r="AE222" s="10" t="s">
        <v>1134</v>
      </c>
      <c r="AF222" s="6" t="s">
        <v>1134</v>
      </c>
      <c r="AG222" s="176">
        <f>IFERROR(VLOOKUP(AF222,'#Location List#'!$Q$3:$R$1118,2,FALSE), "None")</f>
        <v>96</v>
      </c>
      <c r="AH222" s="269" t="s">
        <v>394</v>
      </c>
      <c r="AI222" s="474">
        <f t="shared" si="46"/>
        <v>1</v>
      </c>
      <c r="AJ222" s="71" t="str">
        <f t="shared" si="47"/>
        <v>Collanilling</v>
      </c>
      <c r="AK222" s="73" t="e">
        <f>COUNTIFS(#REF!,R222)</f>
        <v>#REF!</v>
      </c>
      <c r="AL222" s="13"/>
      <c r="AM222" s="75"/>
      <c r="AN222" s="72"/>
      <c r="AQ222" s="334"/>
      <c r="AS222" s="244">
        <v>220</v>
      </c>
      <c r="AT222" s="244">
        <v>-31.5</v>
      </c>
      <c r="AU222" s="244">
        <v>114.25</v>
      </c>
      <c r="AV222" s="244" t="s">
        <v>5066</v>
      </c>
      <c r="AW222" s="22">
        <v>853</v>
      </c>
      <c r="AX222" s="343">
        <v>115.74860486906525</v>
      </c>
    </row>
    <row r="223" spans="1:50" ht="12" customHeight="1" x14ac:dyDescent="0.25">
      <c r="A223" s="1" t="s">
        <v>685</v>
      </c>
      <c r="B223" s="30">
        <v>780</v>
      </c>
      <c r="C223" s="65"/>
      <c r="D223" s="58"/>
      <c r="E223" s="31"/>
      <c r="F223" s="31"/>
      <c r="G223" s="31"/>
      <c r="H223" s="31"/>
      <c r="O223" s="482" t="str">
        <f t="shared" si="48"/>
        <v xml:space="preserve"> </v>
      </c>
      <c r="P223" s="466">
        <f t="shared" si="44"/>
        <v>633</v>
      </c>
      <c r="Q223" s="225" t="s">
        <v>1468</v>
      </c>
      <c r="R223" s="230">
        <v>633</v>
      </c>
      <c r="S223" s="251">
        <v>-33.374496999999998</v>
      </c>
      <c r="T223" s="248">
        <v>115.647333</v>
      </c>
      <c r="U223" s="33" t="str">
        <f t="shared" si="45"/>
        <v>College Grove</v>
      </c>
      <c r="V223" s="33" t="str">
        <f t="shared" si="49"/>
        <v>Bunbury</v>
      </c>
      <c r="W223" s="33">
        <v>750</v>
      </c>
      <c r="X223" s="1" t="s">
        <v>685</v>
      </c>
      <c r="AE223" s="10" t="s">
        <v>1134</v>
      </c>
      <c r="AF223" s="6" t="s">
        <v>1134</v>
      </c>
      <c r="AG223" s="176">
        <f>IFERROR(VLOOKUP(AF223,'#Location List#'!$Q$3:$R$1118,2,FALSE), "None")</f>
        <v>96</v>
      </c>
      <c r="AH223" s="269" t="s">
        <v>3959</v>
      </c>
      <c r="AI223" s="474">
        <f t="shared" si="46"/>
        <v>1</v>
      </c>
      <c r="AJ223" s="71" t="str">
        <f t="shared" si="47"/>
        <v>College Grove</v>
      </c>
      <c r="AK223" s="73" t="e">
        <f>COUNTIFS(#REF!,R223)</f>
        <v>#REF!</v>
      </c>
      <c r="AL223" s="13"/>
      <c r="AM223" s="75"/>
      <c r="AN223" s="72"/>
      <c r="AQ223" s="334"/>
      <c r="AS223" s="244">
        <v>221</v>
      </c>
      <c r="AT223" s="244">
        <v>-31.25</v>
      </c>
      <c r="AU223" s="244">
        <v>114.25</v>
      </c>
      <c r="AV223" s="244" t="s">
        <v>5067</v>
      </c>
      <c r="AW223" s="22">
        <v>1130</v>
      </c>
      <c r="AX223" s="343">
        <v>101.84730427146832</v>
      </c>
    </row>
    <row r="224" spans="1:50" ht="12" customHeight="1" x14ac:dyDescent="0.25">
      <c r="A224" s="1" t="s">
        <v>685</v>
      </c>
      <c r="B224" s="30">
        <v>781</v>
      </c>
      <c r="C224" s="65"/>
      <c r="D224" s="58"/>
      <c r="E224" s="31"/>
      <c r="F224" s="31"/>
      <c r="G224" s="31"/>
      <c r="H224" s="31"/>
      <c r="O224" s="482" t="str">
        <f t="shared" si="48"/>
        <v xml:space="preserve"> </v>
      </c>
      <c r="P224" s="466">
        <f t="shared" si="44"/>
        <v>92</v>
      </c>
      <c r="Q224" s="226" t="s">
        <v>1133</v>
      </c>
      <c r="R224" s="231">
        <v>92</v>
      </c>
      <c r="S224" s="251">
        <v>-33.351640000000003</v>
      </c>
      <c r="T224" s="248">
        <v>116.17270000000001</v>
      </c>
      <c r="U224" s="33" t="str">
        <f t="shared" si="45"/>
        <v>Collie</v>
      </c>
      <c r="V224" s="33" t="str">
        <f t="shared" si="49"/>
        <v>Collie</v>
      </c>
      <c r="W224" s="33">
        <v>717</v>
      </c>
      <c r="X224" s="1" t="s">
        <v>685</v>
      </c>
      <c r="AE224" s="10" t="s">
        <v>1134</v>
      </c>
      <c r="AF224" s="6" t="s">
        <v>1134</v>
      </c>
      <c r="AG224" s="176">
        <f>IFERROR(VLOOKUP(AF224,'#Location List#'!$Q$3:$R$1118,2,FALSE), "None")</f>
        <v>96</v>
      </c>
      <c r="AH224" s="269" t="s">
        <v>1423</v>
      </c>
      <c r="AI224" s="474">
        <f t="shared" si="46"/>
        <v>1</v>
      </c>
      <c r="AJ224" s="71" t="str">
        <f t="shared" si="47"/>
        <v>Collie</v>
      </c>
      <c r="AK224" s="73" t="e">
        <f>COUNTIFS(#REF!,R224)</f>
        <v>#REF!</v>
      </c>
      <c r="AL224" s="13"/>
      <c r="AM224" s="75"/>
      <c r="AN224" s="72"/>
      <c r="AQ224" s="334"/>
      <c r="AS224" s="244">
        <v>222</v>
      </c>
      <c r="AT224" s="244">
        <v>-31</v>
      </c>
      <c r="AU224" s="244">
        <v>114.25</v>
      </c>
      <c r="AV224" s="244" t="s">
        <v>5068</v>
      </c>
      <c r="AW224" s="22">
        <v>1130</v>
      </c>
      <c r="AX224" s="343">
        <v>92.290642725906054</v>
      </c>
    </row>
    <row r="225" spans="1:50" ht="12" customHeight="1" x14ac:dyDescent="0.25">
      <c r="A225" s="1" t="s">
        <v>685</v>
      </c>
      <c r="B225" s="30">
        <v>783</v>
      </c>
      <c r="C225" s="65"/>
      <c r="D225" s="58"/>
      <c r="E225" s="31"/>
      <c r="F225" s="31"/>
      <c r="G225" s="31"/>
      <c r="H225" s="31"/>
      <c r="O225" s="482" t="str">
        <f t="shared" si="48"/>
        <v xml:space="preserve"> </v>
      </c>
      <c r="P225" s="466">
        <f t="shared" si="44"/>
        <v>634</v>
      </c>
      <c r="Q225" s="225" t="s">
        <v>3958</v>
      </c>
      <c r="R225" s="230">
        <v>634</v>
      </c>
      <c r="S225" s="251">
        <v>-33.426639999999999</v>
      </c>
      <c r="T225" s="249">
        <v>116.20346600000001</v>
      </c>
      <c r="U225" s="33" t="str">
        <f t="shared" si="45"/>
        <v>Collie Cardiff</v>
      </c>
      <c r="V225" s="33" t="str">
        <f t="shared" si="49"/>
        <v>Collie</v>
      </c>
      <c r="W225" s="33">
        <v>717</v>
      </c>
      <c r="X225" s="1" t="s">
        <v>685</v>
      </c>
      <c r="AE225" s="10" t="s">
        <v>1134</v>
      </c>
      <c r="AF225" s="6" t="s">
        <v>80</v>
      </c>
      <c r="AG225" s="176">
        <f>IFERROR(VLOOKUP(AF225,'#Location List#'!$Q$3:$R$1118,2,FALSE), "None")</f>
        <v>126</v>
      </c>
      <c r="AH225" s="269" t="s">
        <v>3962</v>
      </c>
      <c r="AI225" s="474">
        <f t="shared" si="46"/>
        <v>1</v>
      </c>
      <c r="AJ225" s="71" t="str">
        <f t="shared" si="47"/>
        <v>Collie Cardiff</v>
      </c>
      <c r="AK225" s="73" t="e">
        <f>COUNTIFS(#REF!,R225)</f>
        <v>#REF!</v>
      </c>
      <c r="AL225" s="13"/>
      <c r="AM225" s="75"/>
      <c r="AN225" s="72"/>
      <c r="AQ225" s="334"/>
      <c r="AS225" s="244">
        <v>223</v>
      </c>
      <c r="AT225" s="244">
        <v>-30.75</v>
      </c>
      <c r="AU225" s="244">
        <v>114.25</v>
      </c>
      <c r="AV225" s="244" t="s">
        <v>5069</v>
      </c>
      <c r="AW225" s="22">
        <v>616</v>
      </c>
      <c r="AX225" s="343">
        <v>83.592196298694802</v>
      </c>
    </row>
    <row r="226" spans="1:50" ht="12" customHeight="1" x14ac:dyDescent="0.25">
      <c r="A226" s="1" t="s">
        <v>685</v>
      </c>
      <c r="B226" s="30">
        <v>784</v>
      </c>
      <c r="C226" s="65"/>
      <c r="D226" s="58"/>
      <c r="E226" s="31"/>
      <c r="F226" s="31"/>
      <c r="G226" s="31"/>
      <c r="H226" s="31"/>
      <c r="O226" s="482" t="str">
        <f t="shared" si="48"/>
        <v xml:space="preserve"> </v>
      </c>
      <c r="P226" s="466">
        <f t="shared" si="44"/>
        <v>635</v>
      </c>
      <c r="Q226" s="225" t="s">
        <v>3960</v>
      </c>
      <c r="R226" s="230">
        <v>635</v>
      </c>
      <c r="S226" s="251">
        <v>-34.993088999999998</v>
      </c>
      <c r="T226" s="248">
        <v>117.91857</v>
      </c>
      <c r="U226" s="33" t="str">
        <f t="shared" si="45"/>
        <v>Collingwood Heights</v>
      </c>
      <c r="V226" s="33" t="str">
        <f t="shared" si="49"/>
        <v>Albany</v>
      </c>
      <c r="W226" s="33">
        <v>751</v>
      </c>
      <c r="X226" s="1" t="s">
        <v>685</v>
      </c>
      <c r="AE226" s="10" t="s">
        <v>1134</v>
      </c>
      <c r="AF226" s="6" t="s">
        <v>80</v>
      </c>
      <c r="AG226" s="176">
        <f>IFERROR(VLOOKUP(AF226,'#Location List#'!$Q$3:$R$1118,2,FALSE), "None")</f>
        <v>126</v>
      </c>
      <c r="AH226" s="269" t="s">
        <v>502</v>
      </c>
      <c r="AI226" s="474">
        <f t="shared" si="46"/>
        <v>1</v>
      </c>
      <c r="AJ226" s="71" t="str">
        <f t="shared" si="47"/>
        <v>Collingwood Heights</v>
      </c>
      <c r="AK226" s="73" t="e">
        <f>COUNTIFS(#REF!,R226)</f>
        <v>#REF!</v>
      </c>
      <c r="AL226" s="13"/>
      <c r="AM226" s="75"/>
      <c r="AN226" s="72"/>
      <c r="AQ226" s="334"/>
      <c r="AS226" s="244">
        <v>224</v>
      </c>
      <c r="AT226" s="244">
        <v>-30.5</v>
      </c>
      <c r="AU226" s="244">
        <v>114.25</v>
      </c>
      <c r="AV226" s="244" t="s">
        <v>5070</v>
      </c>
      <c r="AW226" s="22">
        <v>616</v>
      </c>
      <c r="AX226" s="343">
        <v>78.879047592975425</v>
      </c>
    </row>
    <row r="227" spans="1:50" ht="12" customHeight="1" x14ac:dyDescent="0.25">
      <c r="A227" s="1" t="s">
        <v>685</v>
      </c>
      <c r="B227" s="30">
        <v>785</v>
      </c>
      <c r="C227" s="65"/>
      <c r="D227" s="58"/>
      <c r="E227" s="31"/>
      <c r="F227" s="31"/>
      <c r="G227" s="31"/>
      <c r="H227" s="31"/>
      <c r="O227" s="482" t="str">
        <f t="shared" si="48"/>
        <v xml:space="preserve"> </v>
      </c>
      <c r="P227" s="466">
        <f t="shared" si="44"/>
        <v>636</v>
      </c>
      <c r="Q227" s="225" t="s">
        <v>3961</v>
      </c>
      <c r="R227" s="230">
        <v>636</v>
      </c>
      <c r="S227" s="251">
        <v>-35.002951000000003</v>
      </c>
      <c r="T227" s="248">
        <v>117.918446</v>
      </c>
      <c r="U227" s="33" t="str">
        <f t="shared" si="45"/>
        <v>Collingwood Park</v>
      </c>
      <c r="V227" s="33" t="str">
        <f t="shared" si="49"/>
        <v>Albany</v>
      </c>
      <c r="W227" s="33">
        <v>751</v>
      </c>
      <c r="X227" s="1" t="s">
        <v>685</v>
      </c>
      <c r="AE227" s="10" t="s">
        <v>1134</v>
      </c>
      <c r="AF227" s="6" t="s">
        <v>3964</v>
      </c>
      <c r="AG227" s="176" t="str">
        <f>IFERROR(VLOOKUP(AF227,'#Location List#'!$Q$3:$R$1118,2,FALSE), "None")</f>
        <v>None</v>
      </c>
      <c r="AH227" s="269" t="s">
        <v>3965</v>
      </c>
      <c r="AI227" s="474">
        <f t="shared" si="46"/>
        <v>1</v>
      </c>
      <c r="AJ227" s="71" t="str">
        <f t="shared" si="47"/>
        <v>Collingwood Park</v>
      </c>
      <c r="AK227" s="73" t="e">
        <f>COUNTIFS(#REF!,R227)</f>
        <v>#REF!</v>
      </c>
      <c r="AL227" s="13"/>
      <c r="AM227" s="75"/>
      <c r="AN227" s="72"/>
      <c r="AQ227" s="334"/>
      <c r="AS227" s="244">
        <v>225</v>
      </c>
      <c r="AT227" s="244">
        <v>-30.25</v>
      </c>
      <c r="AU227" s="244">
        <v>114.25</v>
      </c>
      <c r="AV227" s="244" t="s">
        <v>5071</v>
      </c>
      <c r="AW227" s="22">
        <v>157</v>
      </c>
      <c r="AX227" s="343">
        <v>72.888869706221513</v>
      </c>
    </row>
    <row r="228" spans="1:50" ht="12" customHeight="1" x14ac:dyDescent="0.25">
      <c r="A228" s="1" t="s">
        <v>685</v>
      </c>
      <c r="B228" s="30">
        <v>786</v>
      </c>
      <c r="C228" s="65"/>
      <c r="D228" s="58"/>
      <c r="E228" s="31"/>
      <c r="F228" s="31"/>
      <c r="G228" s="31"/>
      <c r="H228" s="31"/>
      <c r="O228" s="482" t="str">
        <f t="shared" si="48"/>
        <v xml:space="preserve"> </v>
      </c>
      <c r="P228" s="466">
        <f t="shared" si="44"/>
        <v>637</v>
      </c>
      <c r="Q228" s="225" t="s">
        <v>3963</v>
      </c>
      <c r="R228" s="230">
        <v>637</v>
      </c>
      <c r="S228" s="251">
        <v>-30.8874099999999</v>
      </c>
      <c r="T228" s="248">
        <v>119.01764</v>
      </c>
      <c r="U228" s="33" t="str">
        <f t="shared" si="45"/>
        <v>Colreavy</v>
      </c>
      <c r="V228" s="33" t="str">
        <f t="shared" si="49"/>
        <v>Yilgarn</v>
      </c>
      <c r="W228" s="33">
        <v>747</v>
      </c>
      <c r="X228" s="1" t="s">
        <v>685</v>
      </c>
      <c r="AE228" s="10" t="s">
        <v>1134</v>
      </c>
      <c r="AF228" s="6" t="s">
        <v>231</v>
      </c>
      <c r="AG228" s="176">
        <f>IFERROR(VLOOKUP(AF228,'#Location List#'!$Q$3:$R$1118,2,FALSE), "None")</f>
        <v>163</v>
      </c>
      <c r="AH228" s="269" t="s">
        <v>231</v>
      </c>
      <c r="AI228" s="474">
        <f t="shared" si="46"/>
        <v>1</v>
      </c>
      <c r="AJ228" s="71" t="str">
        <f t="shared" si="47"/>
        <v>Colreavy</v>
      </c>
      <c r="AK228" s="73" t="e">
        <f>COUNTIFS(#REF!,R228)</f>
        <v>#REF!</v>
      </c>
      <c r="AL228" s="13"/>
      <c r="AM228" s="75"/>
      <c r="AN228" s="72"/>
      <c r="AQ228" s="334"/>
      <c r="AS228" s="244">
        <v>226</v>
      </c>
      <c r="AT228" s="244">
        <v>-30</v>
      </c>
      <c r="AU228" s="244">
        <v>114.25</v>
      </c>
      <c r="AV228" s="244" t="s">
        <v>5072</v>
      </c>
      <c r="AW228" s="22">
        <v>157</v>
      </c>
      <c r="AX228" s="343">
        <v>70.210722833323047</v>
      </c>
    </row>
    <row r="229" spans="1:50" ht="12" customHeight="1" x14ac:dyDescent="0.25">
      <c r="A229" s="1" t="s">
        <v>685</v>
      </c>
      <c r="B229" s="30">
        <v>788</v>
      </c>
      <c r="C229" s="65"/>
      <c r="D229" s="58"/>
      <c r="E229" s="31"/>
      <c r="F229" s="31"/>
      <c r="G229" s="31"/>
      <c r="H229" s="31"/>
      <c r="O229" s="482" t="str">
        <f t="shared" si="48"/>
        <v xml:space="preserve"> </v>
      </c>
      <c r="P229" s="466">
        <f t="shared" si="44"/>
        <v>93</v>
      </c>
      <c r="Q229" s="226" t="s">
        <v>1278</v>
      </c>
      <c r="R229" s="231">
        <v>93</v>
      </c>
      <c r="S229" s="251">
        <v>-33.758420000000001</v>
      </c>
      <c r="T229" s="248">
        <v>122.537589999999</v>
      </c>
      <c r="U229" s="33" t="str">
        <f t="shared" si="45"/>
        <v>Condingup</v>
      </c>
      <c r="V229" s="33" t="str">
        <f t="shared" si="49"/>
        <v>Esperance</v>
      </c>
      <c r="W229" s="33">
        <v>791</v>
      </c>
      <c r="X229" s="1" t="s">
        <v>685</v>
      </c>
      <c r="AE229" s="10" t="s">
        <v>1134</v>
      </c>
      <c r="AF229" s="6" t="s">
        <v>231</v>
      </c>
      <c r="AG229" s="176">
        <f>IFERROR(VLOOKUP(AF229,'#Location List#'!$Q$3:$R$1118,2,FALSE), "None")</f>
        <v>163</v>
      </c>
      <c r="AH229" s="269" t="s">
        <v>388</v>
      </c>
      <c r="AI229" s="474">
        <f t="shared" si="46"/>
        <v>1</v>
      </c>
      <c r="AJ229" s="71" t="str">
        <f t="shared" si="47"/>
        <v>Condingup</v>
      </c>
      <c r="AK229" s="73" t="e">
        <f>COUNTIFS(#REF!,R229)</f>
        <v>#REF!</v>
      </c>
      <c r="AL229" s="13"/>
      <c r="AM229" s="75"/>
      <c r="AN229" s="72"/>
      <c r="AQ229" s="334"/>
      <c r="AS229" s="244">
        <v>227</v>
      </c>
      <c r="AT229" s="244">
        <v>-29.75</v>
      </c>
      <c r="AU229" s="244">
        <v>114.25</v>
      </c>
      <c r="AV229" s="244" t="s">
        <v>5073</v>
      </c>
      <c r="AW229" s="22">
        <v>223</v>
      </c>
      <c r="AX229" s="343">
        <v>74.108488504754192</v>
      </c>
    </row>
    <row r="230" spans="1:50" ht="12" customHeight="1" x14ac:dyDescent="0.25">
      <c r="A230" s="1" t="s">
        <v>685</v>
      </c>
      <c r="B230" s="30">
        <v>789</v>
      </c>
      <c r="C230" s="65"/>
      <c r="D230" s="58"/>
      <c r="E230" s="31"/>
      <c r="F230" s="31"/>
      <c r="G230" s="31"/>
      <c r="H230" s="31"/>
      <c r="O230" s="482" t="str">
        <f t="shared" si="48"/>
        <v xml:space="preserve"> </v>
      </c>
      <c r="P230" s="466">
        <f t="shared" si="44"/>
        <v>638</v>
      </c>
      <c r="Q230" s="225" t="s">
        <v>3966</v>
      </c>
      <c r="R230" s="230">
        <v>638</v>
      </c>
      <c r="S230" s="251">
        <v>-32.836849999999899</v>
      </c>
      <c r="T230" s="249">
        <v>116.88177</v>
      </c>
      <c r="U230" s="33" t="str">
        <f t="shared" si="45"/>
        <v>Congelin</v>
      </c>
      <c r="V230" s="33" t="str">
        <f t="shared" si="49"/>
        <v>Williams</v>
      </c>
      <c r="W230" s="33">
        <v>780</v>
      </c>
      <c r="X230" s="1" t="s">
        <v>685</v>
      </c>
      <c r="AE230" s="10" t="s">
        <v>1134</v>
      </c>
      <c r="AF230" s="6" t="s">
        <v>231</v>
      </c>
      <c r="AG230" s="176">
        <f>IFERROR(VLOOKUP(AF230,'#Location List#'!$Q$3:$R$1118,2,FALSE), "None")</f>
        <v>163</v>
      </c>
      <c r="AH230" s="269" t="s">
        <v>833</v>
      </c>
      <c r="AI230" s="474">
        <f t="shared" si="46"/>
        <v>1</v>
      </c>
      <c r="AJ230" s="71" t="str">
        <f t="shared" si="47"/>
        <v>Congelin</v>
      </c>
      <c r="AK230" s="73" t="e">
        <f>COUNTIFS(#REF!,R230)</f>
        <v>#REF!</v>
      </c>
      <c r="AL230" s="13"/>
      <c r="AM230" s="75"/>
      <c r="AN230" s="72"/>
      <c r="AQ230" s="334"/>
      <c r="AS230" s="244">
        <v>228</v>
      </c>
      <c r="AT230" s="244">
        <v>-29.5</v>
      </c>
      <c r="AU230" s="244">
        <v>114.25</v>
      </c>
      <c r="AV230" s="244" t="s">
        <v>5074</v>
      </c>
      <c r="AW230" s="22">
        <v>1027</v>
      </c>
      <c r="AX230" s="343">
        <v>70.169840200078511</v>
      </c>
    </row>
    <row r="231" spans="1:50" ht="12" customHeight="1" x14ac:dyDescent="0.25">
      <c r="A231" s="1" t="s">
        <v>685</v>
      </c>
      <c r="B231" s="30">
        <v>790</v>
      </c>
      <c r="C231" s="65"/>
      <c r="D231" s="58"/>
      <c r="E231" s="31"/>
      <c r="F231" s="31"/>
      <c r="G231" s="31"/>
      <c r="H231" s="31"/>
      <c r="O231" s="482" t="str">
        <f t="shared" si="48"/>
        <v xml:space="preserve"> </v>
      </c>
      <c r="P231" s="466">
        <f t="shared" si="44"/>
        <v>639</v>
      </c>
      <c r="Q231" s="225" t="s">
        <v>3967</v>
      </c>
      <c r="R231" s="230">
        <v>639</v>
      </c>
      <c r="S231" s="251">
        <v>-32.798029</v>
      </c>
      <c r="T231" s="248">
        <v>117.04499800000001</v>
      </c>
      <c r="U231" s="33" t="str">
        <f t="shared" si="45"/>
        <v>Contine</v>
      </c>
      <c r="V231" s="33" t="str">
        <f t="shared" si="49"/>
        <v>Cuballing</v>
      </c>
      <c r="W231" s="33">
        <v>771</v>
      </c>
      <c r="X231" s="1" t="s">
        <v>685</v>
      </c>
      <c r="AE231" s="10" t="s">
        <v>1134</v>
      </c>
      <c r="AF231" s="6" t="s">
        <v>1173</v>
      </c>
      <c r="AG231" s="176">
        <f>IFERROR(VLOOKUP(AF231,'#Location List#'!$Q$3:$R$1118,2,FALSE), "None")</f>
        <v>223</v>
      </c>
      <c r="AH231" s="269" t="s">
        <v>1173</v>
      </c>
      <c r="AI231" s="474">
        <f t="shared" si="46"/>
        <v>1</v>
      </c>
      <c r="AJ231" s="71" t="str">
        <f t="shared" si="47"/>
        <v>Contine</v>
      </c>
      <c r="AK231" s="73" t="e">
        <f>COUNTIFS(#REF!,R231)</f>
        <v>#REF!</v>
      </c>
      <c r="AL231" s="13"/>
      <c r="AM231" s="75"/>
      <c r="AN231" s="72"/>
      <c r="AQ231" s="334"/>
      <c r="AS231" s="244">
        <v>229</v>
      </c>
      <c r="AT231" s="244">
        <v>-29.25</v>
      </c>
      <c r="AU231" s="244">
        <v>114.25</v>
      </c>
      <c r="AV231" s="244" t="s">
        <v>5075</v>
      </c>
      <c r="AW231" s="22">
        <v>603</v>
      </c>
      <c r="AX231" s="343">
        <v>58.134092868893084</v>
      </c>
    </row>
    <row r="232" spans="1:50" ht="12" customHeight="1" x14ac:dyDescent="0.25">
      <c r="A232" s="1" t="s">
        <v>685</v>
      </c>
      <c r="B232" s="30">
        <v>791</v>
      </c>
      <c r="C232" s="65"/>
      <c r="D232" s="58"/>
      <c r="E232" s="31"/>
      <c r="F232" s="31"/>
      <c r="G232" s="31"/>
      <c r="H232" s="31"/>
      <c r="O232" s="482" t="str">
        <f t="shared" si="48"/>
        <v xml:space="preserve"> </v>
      </c>
      <c r="P232" s="466">
        <f t="shared" si="44"/>
        <v>640</v>
      </c>
      <c r="Q232" s="225" t="s">
        <v>3968</v>
      </c>
      <c r="R232" s="230">
        <v>640</v>
      </c>
      <c r="S232" s="251">
        <v>-32.99662</v>
      </c>
      <c r="T232" s="248">
        <v>115.88809000000001</v>
      </c>
      <c r="U232" s="33" t="str">
        <f t="shared" si="45"/>
        <v>Cookernup</v>
      </c>
      <c r="V232" s="33" t="str">
        <f t="shared" si="49"/>
        <v>Harvey</v>
      </c>
      <c r="W232" s="33">
        <v>760</v>
      </c>
      <c r="X232" s="1" t="s">
        <v>685</v>
      </c>
      <c r="AE232" s="10" t="s">
        <v>1134</v>
      </c>
      <c r="AF232" s="6" t="s">
        <v>1230</v>
      </c>
      <c r="AG232" s="176">
        <f>IFERROR(VLOOKUP(AF232,'#Location List#'!$Q$3:$R$1118,2,FALSE), "None")</f>
        <v>380</v>
      </c>
      <c r="AH232" s="269" t="s">
        <v>1230</v>
      </c>
      <c r="AI232" s="474">
        <f t="shared" si="46"/>
        <v>1</v>
      </c>
      <c r="AJ232" s="71" t="str">
        <f t="shared" si="47"/>
        <v>Cookernup</v>
      </c>
      <c r="AK232" s="73" t="e">
        <f>COUNTIFS(#REF!,R232)</f>
        <v>#REF!</v>
      </c>
      <c r="AL232" s="13"/>
      <c r="AM232" s="75"/>
      <c r="AN232" s="72"/>
      <c r="AQ232" s="334"/>
      <c r="AS232" s="244">
        <v>230</v>
      </c>
      <c r="AT232" s="244">
        <v>-29</v>
      </c>
      <c r="AU232" s="244">
        <v>114.25</v>
      </c>
      <c r="AV232" s="244" t="s">
        <v>5076</v>
      </c>
      <c r="AW232" s="22">
        <v>603</v>
      </c>
      <c r="AX232" s="343">
        <v>41.807109177826788</v>
      </c>
    </row>
    <row r="233" spans="1:50" ht="12" customHeight="1" x14ac:dyDescent="0.25">
      <c r="A233" s="1" t="s">
        <v>685</v>
      </c>
      <c r="B233" s="30">
        <v>792</v>
      </c>
      <c r="C233" s="65"/>
      <c r="D233" s="58"/>
      <c r="E233" s="31"/>
      <c r="F233" s="31"/>
      <c r="G233" s="31"/>
      <c r="H233" s="31"/>
      <c r="O233" s="482" t="str">
        <f t="shared" si="48"/>
        <v xml:space="preserve"> </v>
      </c>
      <c r="P233" s="466">
        <f t="shared" si="44"/>
        <v>641</v>
      </c>
      <c r="Q233" s="225" t="s">
        <v>3603</v>
      </c>
      <c r="R233" s="230">
        <v>641</v>
      </c>
      <c r="S233" s="251">
        <v>-30.95232</v>
      </c>
      <c r="T233" s="248">
        <v>121.16499</v>
      </c>
      <c r="U233" s="33" t="str">
        <f t="shared" si="45"/>
        <v>Coolgardie</v>
      </c>
      <c r="V233" s="33" t="str">
        <f t="shared" si="49"/>
        <v>Coolgardie</v>
      </c>
      <c r="W233" s="33">
        <v>798</v>
      </c>
      <c r="X233" s="1" t="s">
        <v>685</v>
      </c>
      <c r="AE233" s="10" t="s">
        <v>1134</v>
      </c>
      <c r="AF233" s="6" t="s">
        <v>894</v>
      </c>
      <c r="AG233" s="176">
        <f>IFERROR(VLOOKUP(AF233,'#Location List#'!$Q$3:$R$1118,2,FALSE), "None")</f>
        <v>406</v>
      </c>
      <c r="AH233" s="269" t="s">
        <v>894</v>
      </c>
      <c r="AI233" s="474">
        <f t="shared" si="46"/>
        <v>1</v>
      </c>
      <c r="AJ233" s="71" t="str">
        <f t="shared" si="47"/>
        <v>Coolgardie</v>
      </c>
      <c r="AK233" s="73" t="e">
        <f>COUNTIFS(#REF!,R233)</f>
        <v>#REF!</v>
      </c>
      <c r="AL233" s="13"/>
      <c r="AM233" s="75"/>
      <c r="AN233" s="72"/>
      <c r="AQ233" s="334"/>
      <c r="AS233" s="244">
        <v>231</v>
      </c>
      <c r="AT233" s="244">
        <v>-28.75</v>
      </c>
      <c r="AU233" s="244">
        <v>114.25</v>
      </c>
      <c r="AV233" s="244" t="s">
        <v>5077</v>
      </c>
      <c r="AW233" s="22">
        <v>139</v>
      </c>
      <c r="AX233" s="343">
        <v>35.52082734617435</v>
      </c>
    </row>
    <row r="234" spans="1:50" ht="12" customHeight="1" x14ac:dyDescent="0.25">
      <c r="A234" s="1" t="s">
        <v>685</v>
      </c>
      <c r="B234" s="30">
        <v>793</v>
      </c>
      <c r="C234" s="65"/>
      <c r="D234" s="58"/>
      <c r="E234" s="31"/>
      <c r="F234" s="31"/>
      <c r="G234" s="31"/>
      <c r="H234" s="31"/>
      <c r="O234" s="482" t="str">
        <f t="shared" si="48"/>
        <v xml:space="preserve"> </v>
      </c>
      <c r="P234" s="466">
        <f t="shared" si="44"/>
        <v>94</v>
      </c>
      <c r="Q234" s="226" t="s">
        <v>1272</v>
      </c>
      <c r="R234" s="231">
        <v>94</v>
      </c>
      <c r="S234" s="251">
        <v>-31.647538000000001</v>
      </c>
      <c r="T234" s="248">
        <v>116.45178799999999</v>
      </c>
      <c r="U234" s="33" t="str">
        <f t="shared" si="45"/>
        <v>Coolingoort</v>
      </c>
      <c r="V234" s="33" t="str">
        <f t="shared" si="49"/>
        <v>Toodyay</v>
      </c>
      <c r="W234" s="33">
        <v>742</v>
      </c>
      <c r="X234" s="1" t="s">
        <v>685</v>
      </c>
      <c r="AE234" s="10" t="s">
        <v>516</v>
      </c>
      <c r="AF234" s="6" t="s">
        <v>1079</v>
      </c>
      <c r="AG234" s="176">
        <f>IFERROR(VLOOKUP(AF234,'#Location List#'!$Q$3:$R$1118,2,FALSE), "None")</f>
        <v>56</v>
      </c>
      <c r="AH234" s="269" t="s">
        <v>951</v>
      </c>
      <c r="AI234" s="474">
        <f t="shared" si="46"/>
        <v>1</v>
      </c>
      <c r="AJ234" s="71" t="str">
        <f t="shared" si="47"/>
        <v>Coolingoort</v>
      </c>
      <c r="AK234" s="73" t="e">
        <f>COUNTIFS(#REF!,R234)</f>
        <v>#REF!</v>
      </c>
      <c r="AL234" s="13"/>
      <c r="AM234" s="75"/>
      <c r="AN234" s="72"/>
      <c r="AQ234" s="334"/>
      <c r="AS234" s="244">
        <v>232</v>
      </c>
      <c r="AT234" s="244">
        <v>-28.5</v>
      </c>
      <c r="AU234" s="244">
        <v>114.25</v>
      </c>
      <c r="AV234" s="244" t="s">
        <v>5078</v>
      </c>
      <c r="AW234" s="22">
        <v>169</v>
      </c>
      <c r="AX234" s="343">
        <v>21.951686965322192</v>
      </c>
    </row>
    <row r="235" spans="1:50" ht="12" customHeight="1" x14ac:dyDescent="0.25">
      <c r="A235" s="1" t="s">
        <v>685</v>
      </c>
      <c r="B235" s="30">
        <v>795</v>
      </c>
      <c r="C235" s="65"/>
      <c r="D235" s="58"/>
      <c r="E235" s="31"/>
      <c r="F235" s="31"/>
      <c r="G235" s="31"/>
      <c r="H235" s="31"/>
      <c r="O235" s="482" t="str">
        <f t="shared" si="48"/>
        <v xml:space="preserve"> </v>
      </c>
      <c r="P235" s="466">
        <f t="shared" si="44"/>
        <v>642</v>
      </c>
      <c r="Q235" s="225" t="s">
        <v>1438</v>
      </c>
      <c r="R235" s="230">
        <v>642</v>
      </c>
      <c r="S235" s="251">
        <v>-30.665609</v>
      </c>
      <c r="T235" s="249">
        <v>115.350945</v>
      </c>
      <c r="U235" s="33" t="str">
        <f t="shared" si="45"/>
        <v>Cooljarloo</v>
      </c>
      <c r="V235" s="33" t="str">
        <f t="shared" si="49"/>
        <v>Dandaragan</v>
      </c>
      <c r="W235" s="33">
        <v>743</v>
      </c>
      <c r="X235" s="1" t="s">
        <v>685</v>
      </c>
      <c r="AE235" s="10" t="s">
        <v>516</v>
      </c>
      <c r="AF235" s="6" t="s">
        <v>516</v>
      </c>
      <c r="AG235" s="176">
        <f>IFERROR(VLOOKUP(AF235,'#Location List#'!$Q$3:$R$1118,2,FALSE), "None")</f>
        <v>98</v>
      </c>
      <c r="AH235" s="269" t="s">
        <v>689</v>
      </c>
      <c r="AI235" s="474">
        <f t="shared" si="46"/>
        <v>1</v>
      </c>
      <c r="AJ235" s="71" t="str">
        <f t="shared" si="47"/>
        <v>Cooljarloo</v>
      </c>
      <c r="AK235" s="73" t="e">
        <f>COUNTIFS(#REF!,R235)</f>
        <v>#REF!</v>
      </c>
      <c r="AL235" s="13"/>
      <c r="AM235" s="75"/>
      <c r="AN235" s="72"/>
      <c r="AQ235" s="334"/>
      <c r="AS235" s="244">
        <v>233</v>
      </c>
      <c r="AT235" s="244">
        <v>-28.25</v>
      </c>
      <c r="AU235" s="244">
        <v>114.25</v>
      </c>
      <c r="AV235" s="244" t="s">
        <v>5079</v>
      </c>
      <c r="AW235" s="22">
        <v>329</v>
      </c>
      <c r="AX235" s="343">
        <v>6.8282521084248264</v>
      </c>
    </row>
    <row r="236" spans="1:50" ht="12" customHeight="1" x14ac:dyDescent="0.25">
      <c r="A236" s="1" t="s">
        <v>685</v>
      </c>
      <c r="B236" s="30">
        <v>796</v>
      </c>
      <c r="C236" s="65"/>
      <c r="D236" s="58"/>
      <c r="E236" s="31"/>
      <c r="F236" s="31"/>
      <c r="G236" s="31"/>
      <c r="H236" s="31"/>
      <c r="O236" s="482" t="str">
        <f t="shared" si="48"/>
        <v xml:space="preserve"> </v>
      </c>
      <c r="P236" s="466">
        <f t="shared" si="44"/>
        <v>643</v>
      </c>
      <c r="Q236" s="225" t="s">
        <v>3969</v>
      </c>
      <c r="R236" s="230">
        <v>643</v>
      </c>
      <c r="S236" s="251">
        <v>-32.739559999999898</v>
      </c>
      <c r="T236" s="248">
        <v>115.87405</v>
      </c>
      <c r="U236" s="33" t="str">
        <f t="shared" si="45"/>
        <v>Coolup</v>
      </c>
      <c r="V236" s="33" t="str">
        <f t="shared" si="49"/>
        <v>Murray</v>
      </c>
      <c r="W236" s="33">
        <v>847</v>
      </c>
      <c r="X236" s="1" t="s">
        <v>685</v>
      </c>
      <c r="AE236" s="10" t="s">
        <v>516</v>
      </c>
      <c r="AF236" s="6" t="s">
        <v>516</v>
      </c>
      <c r="AG236" s="176">
        <f>IFERROR(VLOOKUP(AF236,'#Location List#'!$Q$3:$R$1118,2,FALSE), "None")</f>
        <v>98</v>
      </c>
      <c r="AH236" s="269" t="s">
        <v>839</v>
      </c>
      <c r="AI236" s="474">
        <f t="shared" si="46"/>
        <v>1</v>
      </c>
      <c r="AJ236" s="71" t="str">
        <f t="shared" si="47"/>
        <v>Coolup</v>
      </c>
      <c r="AK236" s="73" t="e">
        <f>COUNTIFS(#REF!,R236)</f>
        <v>#REF!</v>
      </c>
      <c r="AL236" s="13"/>
      <c r="AM236" s="75"/>
      <c r="AN236" s="72"/>
      <c r="AQ236" s="334"/>
      <c r="AS236" s="244">
        <v>234</v>
      </c>
      <c r="AT236" s="244">
        <v>-28</v>
      </c>
      <c r="AU236" s="244">
        <v>114.25</v>
      </c>
      <c r="AV236" s="244" t="s">
        <v>5080</v>
      </c>
      <c r="AW236" s="22">
        <v>414</v>
      </c>
      <c r="AX236" s="343">
        <v>12.563861191365691</v>
      </c>
    </row>
    <row r="237" spans="1:50" ht="12" customHeight="1" x14ac:dyDescent="0.25">
      <c r="A237" s="1" t="s">
        <v>685</v>
      </c>
      <c r="B237" s="30">
        <v>797</v>
      </c>
      <c r="C237" s="65"/>
      <c r="D237" s="58"/>
      <c r="E237" s="31"/>
      <c r="F237" s="31"/>
      <c r="G237" s="31"/>
      <c r="H237" s="31"/>
      <c r="O237" s="482" t="str">
        <f t="shared" si="48"/>
        <v xml:space="preserve"> </v>
      </c>
      <c r="P237" s="466">
        <f t="shared" si="44"/>
        <v>95</v>
      </c>
      <c r="Q237" s="226" t="s">
        <v>1231</v>
      </c>
      <c r="R237" s="231">
        <v>95</v>
      </c>
      <c r="S237" s="251">
        <v>-33.719189999999898</v>
      </c>
      <c r="T237" s="248">
        <v>121.35936</v>
      </c>
      <c r="U237" s="33" t="str">
        <f t="shared" si="45"/>
        <v>Coomalbidgup</v>
      </c>
      <c r="V237" s="33" t="str">
        <f t="shared" si="49"/>
        <v>Esperance</v>
      </c>
      <c r="W237" s="33">
        <v>791</v>
      </c>
      <c r="X237" s="1" t="s">
        <v>685</v>
      </c>
      <c r="AE237" s="10" t="s">
        <v>516</v>
      </c>
      <c r="AF237" s="6" t="s">
        <v>516</v>
      </c>
      <c r="AG237" s="176">
        <f>IFERROR(VLOOKUP(AF237,'#Location List#'!$Q$3:$R$1118,2,FALSE), "None")</f>
        <v>98</v>
      </c>
      <c r="AH237" s="269" t="s">
        <v>516</v>
      </c>
      <c r="AI237" s="474">
        <f t="shared" si="46"/>
        <v>1</v>
      </c>
      <c r="AJ237" s="71" t="str">
        <f t="shared" si="47"/>
        <v>Coomalbidgup</v>
      </c>
      <c r="AK237" s="73" t="e">
        <f>COUNTIFS(#REF!,R237)</f>
        <v>#REF!</v>
      </c>
      <c r="AL237" s="13"/>
      <c r="AM237" s="75"/>
      <c r="AN237" s="72"/>
      <c r="AQ237" s="334"/>
      <c r="AS237" s="244">
        <v>235</v>
      </c>
      <c r="AT237" s="244">
        <v>-27.75</v>
      </c>
      <c r="AU237" s="244">
        <v>114.25</v>
      </c>
      <c r="AV237" s="244" t="s">
        <v>5081</v>
      </c>
      <c r="AW237" s="22">
        <v>191</v>
      </c>
      <c r="AX237" s="343">
        <v>8.7072085725073372</v>
      </c>
    </row>
    <row r="238" spans="1:50" ht="12" customHeight="1" x14ac:dyDescent="0.25">
      <c r="A238" s="1" t="s">
        <v>685</v>
      </c>
      <c r="B238" s="30">
        <v>798</v>
      </c>
      <c r="C238" s="65"/>
      <c r="D238" s="58"/>
      <c r="E238" s="31"/>
      <c r="F238" s="31"/>
      <c r="G238" s="31"/>
      <c r="H238" s="31"/>
      <c r="O238" s="482" t="str">
        <f t="shared" si="48"/>
        <v xml:space="preserve"> </v>
      </c>
      <c r="P238" s="466">
        <f t="shared" si="44"/>
        <v>644</v>
      </c>
      <c r="Q238" s="225" t="s">
        <v>3970</v>
      </c>
      <c r="R238" s="230">
        <v>644</v>
      </c>
      <c r="S238" s="251">
        <v>-30.4638899999999</v>
      </c>
      <c r="T238" s="249">
        <v>116.04057</v>
      </c>
      <c r="U238" s="33" t="str">
        <f t="shared" si="45"/>
        <v>Coomberdale</v>
      </c>
      <c r="V238" s="33" t="str">
        <f t="shared" si="49"/>
        <v>Moora</v>
      </c>
      <c r="W238" s="33">
        <v>757</v>
      </c>
      <c r="X238" s="1" t="s">
        <v>685</v>
      </c>
      <c r="AE238" s="10" t="s">
        <v>516</v>
      </c>
      <c r="AF238" s="6" t="s">
        <v>516</v>
      </c>
      <c r="AG238" s="176">
        <f>IFERROR(VLOOKUP(AF238,'#Location List#'!$Q$3:$R$1118,2,FALSE), "None")</f>
        <v>98</v>
      </c>
      <c r="AH238" s="269" t="s">
        <v>952</v>
      </c>
      <c r="AI238" s="474">
        <f t="shared" si="46"/>
        <v>1</v>
      </c>
      <c r="AJ238" s="71" t="str">
        <f t="shared" si="47"/>
        <v>Coomberdale</v>
      </c>
      <c r="AK238" s="73" t="e">
        <f>COUNTIFS(#REF!,R238)</f>
        <v>#REF!</v>
      </c>
      <c r="AL238" s="13"/>
      <c r="AM238" s="75"/>
      <c r="AN238" s="72"/>
      <c r="AQ238" s="334"/>
      <c r="AS238" s="244">
        <v>236</v>
      </c>
      <c r="AT238" s="244">
        <v>-27.5</v>
      </c>
      <c r="AU238" s="244">
        <v>114.25</v>
      </c>
      <c r="AV238" s="244" t="s">
        <v>5082</v>
      </c>
      <c r="AW238" s="22">
        <v>191</v>
      </c>
      <c r="AX238" s="343">
        <v>25.645831947189965</v>
      </c>
    </row>
    <row r="239" spans="1:50" ht="12" customHeight="1" x14ac:dyDescent="0.25">
      <c r="A239" s="1" t="s">
        <v>685</v>
      </c>
      <c r="B239" s="30">
        <v>800</v>
      </c>
      <c r="C239" s="65"/>
      <c r="D239" s="58"/>
      <c r="E239" s="31"/>
      <c r="F239" s="31"/>
      <c r="G239" s="31"/>
      <c r="H239" s="31"/>
      <c r="O239" s="482" t="str">
        <f t="shared" si="48"/>
        <v xml:space="preserve"> </v>
      </c>
      <c r="P239" s="466">
        <f t="shared" si="44"/>
        <v>645</v>
      </c>
      <c r="Q239" s="225" t="s">
        <v>3971</v>
      </c>
      <c r="R239" s="230">
        <v>645</v>
      </c>
      <c r="S239" s="251">
        <v>-31.02843</v>
      </c>
      <c r="T239" s="248">
        <v>123.15649500000001</v>
      </c>
      <c r="U239" s="33" t="str">
        <f t="shared" si="45"/>
        <v>Coonana</v>
      </c>
      <c r="V239" s="33" t="str">
        <f t="shared" si="49"/>
        <v>Kalgoorlie-Boulder</v>
      </c>
      <c r="W239" s="33">
        <v>845</v>
      </c>
      <c r="X239" s="1" t="s">
        <v>685</v>
      </c>
      <c r="AE239" s="10" t="s">
        <v>516</v>
      </c>
      <c r="AF239" s="6" t="s">
        <v>516</v>
      </c>
      <c r="AG239" s="176">
        <f>IFERROR(VLOOKUP(AF239,'#Location List#'!$Q$3:$R$1118,2,FALSE), "None")</f>
        <v>98</v>
      </c>
      <c r="AH239" s="269" t="s">
        <v>624</v>
      </c>
      <c r="AI239" s="474">
        <f t="shared" si="46"/>
        <v>1</v>
      </c>
      <c r="AJ239" s="71" t="str">
        <f t="shared" si="47"/>
        <v>Coonana</v>
      </c>
      <c r="AK239" s="73" t="e">
        <f>COUNTIFS(#REF!,R239)</f>
        <v>#REF!</v>
      </c>
      <c r="AL239" s="13"/>
      <c r="AM239" s="75"/>
      <c r="AN239" s="72"/>
      <c r="AQ239" s="334"/>
      <c r="AS239" s="244">
        <v>237</v>
      </c>
      <c r="AT239" s="244">
        <v>-27.25</v>
      </c>
      <c r="AU239" s="244">
        <v>114.25</v>
      </c>
      <c r="AV239" s="244" t="s">
        <v>5083</v>
      </c>
      <c r="AW239" s="22">
        <v>286</v>
      </c>
      <c r="AX239" s="343">
        <v>25.506935307875423</v>
      </c>
    </row>
    <row r="240" spans="1:50" ht="12" customHeight="1" x14ac:dyDescent="0.25">
      <c r="A240" s="1" t="s">
        <v>685</v>
      </c>
      <c r="B240" s="30">
        <v>801</v>
      </c>
      <c r="C240" s="65"/>
      <c r="D240" s="58"/>
      <c r="E240" s="31"/>
      <c r="F240" s="31"/>
      <c r="G240" s="31"/>
      <c r="H240" s="31"/>
      <c r="O240" s="482" t="str">
        <f t="shared" si="48"/>
        <v xml:space="preserve"> </v>
      </c>
      <c r="P240" s="466">
        <f t="shared" si="44"/>
        <v>646</v>
      </c>
      <c r="Q240" s="225" t="s">
        <v>3972</v>
      </c>
      <c r="R240" s="230">
        <v>646</v>
      </c>
      <c r="S240" s="251">
        <v>-31.475162000000001</v>
      </c>
      <c r="T240" s="248">
        <v>116.44062099999999</v>
      </c>
      <c r="U240" s="33" t="str">
        <f t="shared" si="45"/>
        <v>Coondle</v>
      </c>
      <c r="V240" s="33" t="str">
        <f t="shared" si="49"/>
        <v>Toodyay</v>
      </c>
      <c r="W240" s="33">
        <v>742</v>
      </c>
      <c r="X240" s="1" t="s">
        <v>685</v>
      </c>
      <c r="AE240" s="10" t="s">
        <v>516</v>
      </c>
      <c r="AF240" s="6" t="s">
        <v>516</v>
      </c>
      <c r="AG240" s="176">
        <f>IFERROR(VLOOKUP(AF240,'#Location List#'!$Q$3:$R$1118,2,FALSE), "None")</f>
        <v>98</v>
      </c>
      <c r="AH240" s="269" t="s">
        <v>950</v>
      </c>
      <c r="AI240" s="474">
        <f t="shared" si="46"/>
        <v>1</v>
      </c>
      <c r="AJ240" s="71" t="str">
        <f t="shared" si="47"/>
        <v>Coondle</v>
      </c>
      <c r="AK240" s="73" t="e">
        <f>COUNTIFS(#REF!,R240)</f>
        <v>#REF!</v>
      </c>
      <c r="AL240" s="13"/>
      <c r="AM240" s="75"/>
      <c r="AN240" s="72"/>
      <c r="AQ240" s="334"/>
      <c r="AS240" s="244">
        <v>238</v>
      </c>
      <c r="AT240" s="244">
        <v>-27</v>
      </c>
      <c r="AU240" s="244">
        <v>114.25</v>
      </c>
      <c r="AV240" s="244" t="s">
        <v>5084</v>
      </c>
      <c r="AW240" s="22">
        <v>286</v>
      </c>
      <c r="AX240" s="343">
        <v>19.481798604537865</v>
      </c>
    </row>
    <row r="241" spans="1:50" ht="12" customHeight="1" x14ac:dyDescent="0.25">
      <c r="A241" s="1" t="s">
        <v>685</v>
      </c>
      <c r="B241" s="30">
        <v>802</v>
      </c>
      <c r="C241" s="65"/>
      <c r="D241" s="58"/>
      <c r="E241" s="31"/>
      <c r="F241" s="31"/>
      <c r="G241" s="31"/>
      <c r="H241" s="31"/>
      <c r="O241" s="482" t="str">
        <f t="shared" si="48"/>
        <v xml:space="preserve"> </v>
      </c>
      <c r="P241" s="466">
        <f t="shared" si="44"/>
        <v>96</v>
      </c>
      <c r="Q241" s="226" t="s">
        <v>1134</v>
      </c>
      <c r="R241" s="231">
        <v>96</v>
      </c>
      <c r="S241" s="251">
        <v>-29.88532</v>
      </c>
      <c r="T241" s="248">
        <v>116.01835</v>
      </c>
      <c r="U241" s="33" t="str">
        <f t="shared" si="45"/>
        <v>Coorow</v>
      </c>
      <c r="V241" s="33" t="str">
        <f t="shared" si="49"/>
        <v>Coorow</v>
      </c>
      <c r="W241" s="33">
        <v>756</v>
      </c>
      <c r="X241" s="1" t="s">
        <v>685</v>
      </c>
      <c r="AE241" s="10" t="s">
        <v>516</v>
      </c>
      <c r="AF241" s="6" t="s">
        <v>516</v>
      </c>
      <c r="AG241" s="176">
        <f>IFERROR(VLOOKUP(AF241,'#Location List#'!$Q$3:$R$1118,2,FALSE), "None")</f>
        <v>98</v>
      </c>
      <c r="AH241" s="269" t="s">
        <v>947</v>
      </c>
      <c r="AI241" s="474">
        <f t="shared" si="46"/>
        <v>1</v>
      </c>
      <c r="AJ241" s="71" t="str">
        <f t="shared" si="47"/>
        <v>Coorow</v>
      </c>
      <c r="AK241" s="73" t="e">
        <f>COUNTIFS(#REF!,R241)</f>
        <v>#REF!</v>
      </c>
      <c r="AL241" s="13"/>
      <c r="AM241" s="75"/>
      <c r="AN241" s="72"/>
      <c r="AQ241" s="334"/>
      <c r="AS241" s="244">
        <v>239</v>
      </c>
      <c r="AT241" s="244">
        <v>-26.75</v>
      </c>
      <c r="AU241" s="244">
        <v>114.25</v>
      </c>
      <c r="AV241" s="244" t="s">
        <v>5085</v>
      </c>
      <c r="AW241" s="22">
        <v>286</v>
      </c>
      <c r="AX241" s="343">
        <v>40.667722754771582</v>
      </c>
    </row>
    <row r="242" spans="1:50" ht="12" customHeight="1" x14ac:dyDescent="0.25">
      <c r="A242" s="1" t="s">
        <v>685</v>
      </c>
      <c r="B242" s="30">
        <v>804</v>
      </c>
      <c r="C242" s="65"/>
      <c r="D242" s="58"/>
      <c r="E242" s="31"/>
      <c r="F242" s="31"/>
      <c r="G242" s="31"/>
      <c r="H242" s="31"/>
      <c r="O242" s="482" t="str">
        <f t="shared" si="48"/>
        <v xml:space="preserve"> </v>
      </c>
      <c r="P242" s="466">
        <f t="shared" si="44"/>
        <v>647</v>
      </c>
      <c r="Q242" s="225" t="s">
        <v>3973</v>
      </c>
      <c r="R242" s="230">
        <v>647</v>
      </c>
      <c r="S242" s="251">
        <v>-31.772047000000001</v>
      </c>
      <c r="T242" s="249">
        <v>116.511488</v>
      </c>
      <c r="U242" s="33" t="str">
        <f t="shared" si="45"/>
        <v>Copley</v>
      </c>
      <c r="V242" s="33" t="str">
        <f t="shared" si="49"/>
        <v>Northam</v>
      </c>
      <c r="W242" s="33">
        <v>721</v>
      </c>
      <c r="X242" s="1" t="s">
        <v>685</v>
      </c>
      <c r="AE242" s="10" t="s">
        <v>516</v>
      </c>
      <c r="AF242" s="6" t="s">
        <v>1221</v>
      </c>
      <c r="AG242" s="176">
        <f>IFERROR(VLOOKUP(AF242,'#Location List#'!$Q$3:$R$1118,2,FALSE), "None")</f>
        <v>413</v>
      </c>
      <c r="AH242" s="269" t="s">
        <v>1221</v>
      </c>
      <c r="AI242" s="474">
        <f t="shared" si="46"/>
        <v>1</v>
      </c>
      <c r="AJ242" s="71" t="str">
        <f t="shared" si="47"/>
        <v>Copley</v>
      </c>
      <c r="AK242" s="73" t="e">
        <f>COUNTIFS(#REF!,R242)</f>
        <v>#REF!</v>
      </c>
      <c r="AL242" s="13"/>
      <c r="AM242" s="75"/>
      <c r="AN242" s="72"/>
      <c r="AQ242" s="334"/>
      <c r="AS242" s="244">
        <v>240</v>
      </c>
      <c r="AT242" s="244">
        <v>-26.5</v>
      </c>
      <c r="AU242" s="244">
        <v>114.25</v>
      </c>
      <c r="AV242" s="244" t="s">
        <v>5086</v>
      </c>
      <c r="AW242" s="22">
        <v>1061</v>
      </c>
      <c r="AX242" s="343">
        <v>28.903804836998948</v>
      </c>
    </row>
    <row r="243" spans="1:50" ht="12" customHeight="1" x14ac:dyDescent="0.25">
      <c r="A243" s="1" t="s">
        <v>685</v>
      </c>
      <c r="B243" s="30">
        <v>805</v>
      </c>
      <c r="C243" s="65"/>
      <c r="D243" s="58"/>
      <c r="E243" s="31"/>
      <c r="F243" s="31"/>
      <c r="G243" s="31"/>
      <c r="H243" s="31"/>
      <c r="O243" s="482" t="str">
        <f t="shared" si="48"/>
        <v xml:space="preserve"> </v>
      </c>
      <c r="P243" s="466">
        <f t="shared" si="44"/>
        <v>97</v>
      </c>
      <c r="Q243" s="226" t="s">
        <v>1135</v>
      </c>
      <c r="R243" s="231">
        <v>97</v>
      </c>
      <c r="S243" s="251">
        <v>-33.50065</v>
      </c>
      <c r="T243" s="248">
        <v>116.658869999999</v>
      </c>
      <c r="U243" s="33" t="str">
        <f t="shared" si="45"/>
        <v>Cordering</v>
      </c>
      <c r="V243" s="33" t="str">
        <f t="shared" si="49"/>
        <v>West Arthur</v>
      </c>
      <c r="W243" s="33">
        <v>841</v>
      </c>
      <c r="X243" s="1" t="s">
        <v>685</v>
      </c>
      <c r="AE243" s="10" t="s">
        <v>280</v>
      </c>
      <c r="AF243" s="6" t="s">
        <v>280</v>
      </c>
      <c r="AG243" s="176">
        <f>IFERROR(VLOOKUP(AF243,'#Location List#'!$Q$3:$R$1118,2,FALSE), "None")</f>
        <v>103</v>
      </c>
      <c r="AH243" s="269" t="s">
        <v>703</v>
      </c>
      <c r="AI243" s="474">
        <f t="shared" si="46"/>
        <v>1</v>
      </c>
      <c r="AJ243" s="71" t="str">
        <f t="shared" si="47"/>
        <v>Cordering</v>
      </c>
      <c r="AK243" s="73" t="e">
        <f>COUNTIFS(#REF!,R243)</f>
        <v>#REF!</v>
      </c>
      <c r="AL243" s="13"/>
      <c r="AM243" s="75"/>
      <c r="AN243" s="72"/>
      <c r="AQ243" s="334"/>
      <c r="AS243" s="244">
        <v>241</v>
      </c>
      <c r="AT243" s="244">
        <v>-26.25</v>
      </c>
      <c r="AU243" s="244">
        <v>114.25</v>
      </c>
      <c r="AV243" s="244" t="s">
        <v>5087</v>
      </c>
      <c r="AW243" s="22">
        <v>1061</v>
      </c>
      <c r="AX243" s="343">
        <v>12.756162731685007</v>
      </c>
    </row>
    <row r="244" spans="1:50" ht="12" customHeight="1" x14ac:dyDescent="0.25">
      <c r="A244" s="1" t="s">
        <v>685</v>
      </c>
      <c r="B244" s="30">
        <v>806</v>
      </c>
      <c r="C244" s="65"/>
      <c r="D244" s="58"/>
      <c r="E244" s="31"/>
      <c r="F244" s="31"/>
      <c r="G244" s="31"/>
      <c r="H244" s="31"/>
      <c r="O244" s="482" t="str">
        <f t="shared" si="48"/>
        <v xml:space="preserve"> </v>
      </c>
      <c r="P244" s="466">
        <f t="shared" si="44"/>
        <v>648</v>
      </c>
      <c r="Q244" s="225" t="s">
        <v>3974</v>
      </c>
      <c r="R244" s="230">
        <v>648</v>
      </c>
      <c r="S244" s="251">
        <v>-31.116160000000001</v>
      </c>
      <c r="T244" s="249">
        <v>119.22865</v>
      </c>
      <c r="U244" s="33" t="str">
        <f t="shared" si="45"/>
        <v>Corinthia</v>
      </c>
      <c r="V244" s="33" t="str">
        <f t="shared" si="49"/>
        <v>Yilgarn</v>
      </c>
      <c r="W244" s="33">
        <v>747</v>
      </c>
      <c r="X244" s="1" t="s">
        <v>685</v>
      </c>
      <c r="AE244" s="10" t="s">
        <v>280</v>
      </c>
      <c r="AF244" s="6" t="s">
        <v>280</v>
      </c>
      <c r="AG244" s="176">
        <f>IFERROR(VLOOKUP(AF244,'#Location List#'!$Q$3:$R$1118,2,FALSE), "None")</f>
        <v>103</v>
      </c>
      <c r="AH244" s="269" t="s">
        <v>280</v>
      </c>
      <c r="AI244" s="474">
        <f t="shared" si="46"/>
        <v>1</v>
      </c>
      <c r="AJ244" s="71" t="str">
        <f t="shared" si="47"/>
        <v>Corinthia</v>
      </c>
      <c r="AK244" s="73" t="e">
        <f>COUNTIFS(#REF!,R244)</f>
        <v>#REF!</v>
      </c>
      <c r="AL244" s="13"/>
      <c r="AM244" s="75"/>
      <c r="AN244" s="72"/>
      <c r="AQ244" s="334"/>
      <c r="AS244" s="244">
        <v>242</v>
      </c>
      <c r="AT244" s="244">
        <v>-26</v>
      </c>
      <c r="AU244" s="244">
        <v>114.25</v>
      </c>
      <c r="AV244" s="244" t="s">
        <v>5088</v>
      </c>
      <c r="AW244" s="22">
        <v>1061</v>
      </c>
      <c r="AX244" s="343">
        <v>32.177595777751904</v>
      </c>
    </row>
    <row r="245" spans="1:50" ht="12" customHeight="1" x14ac:dyDescent="0.25">
      <c r="A245" s="1" t="s">
        <v>685</v>
      </c>
      <c r="B245" s="30">
        <v>807</v>
      </c>
      <c r="C245" s="65"/>
      <c r="D245" s="58"/>
      <c r="E245" s="31"/>
      <c r="F245" s="31"/>
      <c r="G245" s="31"/>
      <c r="H245" s="31"/>
      <c r="O245" s="482" t="str">
        <f t="shared" si="48"/>
        <v xml:space="preserve"> </v>
      </c>
      <c r="P245" s="466">
        <f t="shared" si="44"/>
        <v>98</v>
      </c>
      <c r="Q245" s="226" t="s">
        <v>516</v>
      </c>
      <c r="R245" s="231">
        <v>98</v>
      </c>
      <c r="S245" s="251">
        <v>-32.3286599999999</v>
      </c>
      <c r="T245" s="248">
        <v>117.8777</v>
      </c>
      <c r="U245" s="33" t="str">
        <f t="shared" si="45"/>
        <v>Corrigin</v>
      </c>
      <c r="V245" s="33" t="str">
        <f t="shared" si="49"/>
        <v>Corrigin</v>
      </c>
      <c r="W245" s="33">
        <v>769</v>
      </c>
      <c r="X245" s="1" t="s">
        <v>685</v>
      </c>
      <c r="AE245" s="10" t="s">
        <v>280</v>
      </c>
      <c r="AF245" s="6" t="s">
        <v>419</v>
      </c>
      <c r="AG245" s="176">
        <f>IFERROR(VLOOKUP(AF245,'#Location List#'!$Q$3:$R$1118,2,FALSE), "None")</f>
        <v>135</v>
      </c>
      <c r="AH245" s="269" t="s">
        <v>834</v>
      </c>
      <c r="AI245" s="474">
        <f t="shared" si="46"/>
        <v>1</v>
      </c>
      <c r="AJ245" s="71" t="str">
        <f t="shared" si="47"/>
        <v>Corrigin</v>
      </c>
      <c r="AK245" s="73" t="e">
        <f>COUNTIFS(#REF!,R245)</f>
        <v>#REF!</v>
      </c>
      <c r="AL245" s="13"/>
      <c r="AM245" s="75"/>
      <c r="AN245" s="72"/>
      <c r="AQ245" s="334"/>
      <c r="AS245" s="244">
        <v>243</v>
      </c>
      <c r="AT245" s="244">
        <v>-25.75</v>
      </c>
      <c r="AU245" s="244">
        <v>114.25</v>
      </c>
      <c r="AV245" s="244" t="s">
        <v>5089</v>
      </c>
      <c r="AW245" s="22">
        <v>1061</v>
      </c>
      <c r="AX245" s="343">
        <v>58.766179740108285</v>
      </c>
    </row>
    <row r="246" spans="1:50" ht="12" customHeight="1" x14ac:dyDescent="0.25">
      <c r="A246" s="1" t="s">
        <v>685</v>
      </c>
      <c r="B246" s="30">
        <v>808</v>
      </c>
      <c r="C246" s="65"/>
      <c r="D246" s="58"/>
      <c r="E246" s="31"/>
      <c r="F246" s="31"/>
      <c r="G246" s="31"/>
      <c r="H246" s="31"/>
      <c r="O246" s="482" t="str">
        <f t="shared" si="48"/>
        <v xml:space="preserve"> </v>
      </c>
      <c r="P246" s="466">
        <f t="shared" si="44"/>
        <v>100</v>
      </c>
      <c r="Q246" s="226" t="s">
        <v>757</v>
      </c>
      <c r="R246" s="231">
        <v>100</v>
      </c>
      <c r="S246" s="251">
        <v>-35.05979</v>
      </c>
      <c r="T246" s="249">
        <v>117.64645899999999</v>
      </c>
      <c r="U246" s="33" t="str">
        <f t="shared" si="45"/>
        <v>Cosy Corner</v>
      </c>
      <c r="V246" s="33" t="str">
        <f t="shared" si="49"/>
        <v>Albany</v>
      </c>
      <c r="W246" s="33">
        <v>751</v>
      </c>
      <c r="X246" s="1" t="s">
        <v>685</v>
      </c>
      <c r="AE246" s="10" t="s">
        <v>280</v>
      </c>
      <c r="AF246" s="6" t="s">
        <v>419</v>
      </c>
      <c r="AG246" s="176">
        <f>IFERROR(VLOOKUP(AF246,'#Location List#'!$Q$3:$R$1118,2,FALSE), "None")</f>
        <v>135</v>
      </c>
      <c r="AH246" s="269" t="s">
        <v>419</v>
      </c>
      <c r="AI246" s="474">
        <f t="shared" si="46"/>
        <v>1</v>
      </c>
      <c r="AJ246" s="71" t="str">
        <f t="shared" si="47"/>
        <v>Cosy Corner</v>
      </c>
      <c r="AK246" s="73" t="e">
        <f>COUNTIFS(#REF!,R246)</f>
        <v>#REF!</v>
      </c>
      <c r="AL246" s="13"/>
      <c r="AM246" s="75"/>
      <c r="AN246" s="72"/>
      <c r="AQ246" s="334"/>
      <c r="AS246" s="244">
        <v>244</v>
      </c>
      <c r="AT246" s="244">
        <v>-25.5</v>
      </c>
      <c r="AU246" s="244">
        <v>114.25</v>
      </c>
      <c r="AV246" s="244" t="s">
        <v>5090</v>
      </c>
      <c r="AW246" s="22">
        <v>1061</v>
      </c>
      <c r="AX246" s="343">
        <v>86.121532273860097</v>
      </c>
    </row>
    <row r="247" spans="1:50" ht="12" customHeight="1" x14ac:dyDescent="0.25">
      <c r="A247" s="1" t="s">
        <v>685</v>
      </c>
      <c r="B247" s="30">
        <v>809</v>
      </c>
      <c r="C247" s="65"/>
      <c r="D247" s="58"/>
      <c r="E247" s="31"/>
      <c r="F247" s="31"/>
      <c r="G247" s="31"/>
      <c r="H247" s="31"/>
      <c r="O247" s="482" t="str">
        <f t="shared" si="48"/>
        <v xml:space="preserve"> </v>
      </c>
      <c r="P247" s="466">
        <f t="shared" si="44"/>
        <v>424</v>
      </c>
      <c r="Q247" s="226" t="s">
        <v>3613</v>
      </c>
      <c r="R247" s="230">
        <v>424</v>
      </c>
      <c r="S247" s="248">
        <v>-31.9940330152677</v>
      </c>
      <c r="T247" s="248">
        <v>115.75108582927901</v>
      </c>
      <c r="U247" s="33" t="str">
        <f t="shared" si="45"/>
        <v>Cottesloe</v>
      </c>
      <c r="V247" s="39" t="s">
        <v>3613</v>
      </c>
      <c r="W247" s="37">
        <v>853</v>
      </c>
      <c r="X247" s="1" t="s">
        <v>685</v>
      </c>
      <c r="AE247" s="10" t="s">
        <v>280</v>
      </c>
      <c r="AF247" s="6" t="s">
        <v>1167</v>
      </c>
      <c r="AG247" s="176">
        <f>IFERROR(VLOOKUP(AF247,'#Location List#'!$Q$3:$R$1118,2,FALSE), "None")</f>
        <v>197</v>
      </c>
      <c r="AH247" s="269" t="s">
        <v>1167</v>
      </c>
      <c r="AI247" s="474">
        <f t="shared" si="46"/>
        <v>1</v>
      </c>
      <c r="AJ247" s="71" t="str">
        <f t="shared" si="47"/>
        <v>Cottesloe</v>
      </c>
      <c r="AK247" s="73" t="e">
        <f>COUNTIFS(#REF!,R247)</f>
        <v>#REF!</v>
      </c>
      <c r="AL247" s="13"/>
      <c r="AM247" s="75"/>
      <c r="AN247" s="72"/>
      <c r="AQ247" s="334"/>
      <c r="AS247" s="244">
        <v>245</v>
      </c>
      <c r="AT247" s="244">
        <v>-25.25</v>
      </c>
      <c r="AU247" s="244">
        <v>114.25</v>
      </c>
      <c r="AV247" s="244" t="s">
        <v>5091</v>
      </c>
      <c r="AW247" s="22">
        <v>611</v>
      </c>
      <c r="AX247" s="343">
        <v>72.830506270778258</v>
      </c>
    </row>
    <row r="248" spans="1:50" ht="12" customHeight="1" x14ac:dyDescent="0.25">
      <c r="A248" s="1" t="s">
        <v>685</v>
      </c>
      <c r="B248" s="30">
        <v>810</v>
      </c>
      <c r="C248" s="65"/>
      <c r="D248" s="58"/>
      <c r="E248" s="31"/>
      <c r="F248" s="31"/>
      <c r="G248" s="31"/>
      <c r="H248" s="31"/>
      <c r="O248" s="482" t="str">
        <f t="shared" si="48"/>
        <v xml:space="preserve"> </v>
      </c>
      <c r="P248" s="466">
        <f t="shared" si="44"/>
        <v>650</v>
      </c>
      <c r="Q248" s="225" t="s">
        <v>1446</v>
      </c>
      <c r="R248" s="230">
        <v>650</v>
      </c>
      <c r="S248" s="251">
        <v>-34.083606000000003</v>
      </c>
      <c r="T248" s="249">
        <v>118.583386</v>
      </c>
      <c r="U248" s="33" t="str">
        <f t="shared" si="45"/>
        <v>Cowalellup</v>
      </c>
      <c r="V248" s="33" t="str">
        <f t="shared" ref="V248:V279" si="50">VLOOKUP(W248,$B$3:$C$150,2,FALSE)</f>
        <v>Gnowangerup</v>
      </c>
      <c r="W248" s="33">
        <v>744</v>
      </c>
      <c r="X248" s="1" t="s">
        <v>685</v>
      </c>
      <c r="AE248" s="10" t="s">
        <v>280</v>
      </c>
      <c r="AF248" s="6" t="s">
        <v>1371</v>
      </c>
      <c r="AG248" s="176">
        <f>IFERROR(VLOOKUP(AF248,'#Location List#'!$Q$3:$R$1118,2,FALSE), "None")</f>
        <v>219</v>
      </c>
      <c r="AH248" s="269" t="s">
        <v>596</v>
      </c>
      <c r="AI248" s="474">
        <f t="shared" si="46"/>
        <v>1</v>
      </c>
      <c r="AJ248" s="71" t="str">
        <f t="shared" si="47"/>
        <v>Cowalellup</v>
      </c>
      <c r="AK248" s="73" t="e">
        <f>COUNTIFS(#REF!,R248)</f>
        <v>#REF!</v>
      </c>
      <c r="AL248" s="13"/>
      <c r="AM248" s="75"/>
      <c r="AN248" s="72"/>
      <c r="AQ248" s="334"/>
      <c r="AS248" s="244">
        <v>246</v>
      </c>
      <c r="AT248" s="244">
        <v>-25</v>
      </c>
      <c r="AU248" s="244">
        <v>114.25</v>
      </c>
      <c r="AV248" s="244" t="s">
        <v>5092</v>
      </c>
      <c r="AW248" s="22">
        <v>611</v>
      </c>
      <c r="AX248" s="343">
        <v>61.686094937881393</v>
      </c>
    </row>
    <row r="249" spans="1:50" ht="12" customHeight="1" x14ac:dyDescent="0.25">
      <c r="A249" s="1" t="s">
        <v>685</v>
      </c>
      <c r="B249" s="30">
        <v>813</v>
      </c>
      <c r="C249" s="65"/>
      <c r="D249" s="58"/>
      <c r="E249" s="31"/>
      <c r="F249" s="31"/>
      <c r="G249" s="31"/>
      <c r="H249" s="31"/>
      <c r="O249" s="482" t="str">
        <f t="shared" si="48"/>
        <v xml:space="preserve"> </v>
      </c>
      <c r="P249" s="466">
        <f t="shared" si="44"/>
        <v>101</v>
      </c>
      <c r="Q249" s="226" t="s">
        <v>1136</v>
      </c>
      <c r="R249" s="231">
        <v>101</v>
      </c>
      <c r="S249" s="251">
        <v>-33.850610000000003</v>
      </c>
      <c r="T249" s="248">
        <v>115.10104</v>
      </c>
      <c r="U249" s="33" t="str">
        <f t="shared" si="45"/>
        <v>Cowaramup</v>
      </c>
      <c r="V249" s="33" t="str">
        <f t="shared" si="50"/>
        <v>Augusta-Margaret River</v>
      </c>
      <c r="W249" s="33">
        <v>731</v>
      </c>
      <c r="X249" s="1" t="s">
        <v>685</v>
      </c>
      <c r="AE249" s="10" t="s">
        <v>280</v>
      </c>
      <c r="AF249" s="6" t="s">
        <v>50</v>
      </c>
      <c r="AG249" s="176">
        <f>IFERROR(VLOOKUP(AF249,'#Location List#'!$Q$3:$R$1118,2,FALSE), "None")</f>
        <v>353</v>
      </c>
      <c r="AH249" s="269" t="s">
        <v>683</v>
      </c>
      <c r="AI249" s="474">
        <f t="shared" si="46"/>
        <v>1</v>
      </c>
      <c r="AJ249" s="71" t="str">
        <f t="shared" si="47"/>
        <v>Cowaramup</v>
      </c>
      <c r="AK249" s="73" t="e">
        <f>COUNTIFS(#REF!,R249)</f>
        <v>#REF!</v>
      </c>
      <c r="AL249" s="13"/>
      <c r="AM249" s="75"/>
      <c r="AN249" s="72"/>
      <c r="AQ249" s="334"/>
      <c r="AS249" s="244">
        <v>247</v>
      </c>
      <c r="AT249" s="244">
        <v>-35</v>
      </c>
      <c r="AU249" s="244">
        <v>114.5</v>
      </c>
      <c r="AV249" s="244" t="s">
        <v>5093</v>
      </c>
      <c r="AW249" s="22">
        <v>718</v>
      </c>
      <c r="AX249" s="343">
        <v>95.415989716041935</v>
      </c>
    </row>
    <row r="250" spans="1:50" ht="12" customHeight="1" x14ac:dyDescent="0.25">
      <c r="A250" s="1" t="s">
        <v>685</v>
      </c>
      <c r="B250" s="30">
        <v>814</v>
      </c>
      <c r="C250" s="65"/>
      <c r="D250" s="58"/>
      <c r="E250" s="31"/>
      <c r="F250" s="31"/>
      <c r="G250" s="31"/>
      <c r="H250" s="31"/>
      <c r="O250" s="482" t="str">
        <f t="shared" si="48"/>
        <v xml:space="preserve"> </v>
      </c>
      <c r="P250" s="466">
        <f t="shared" si="44"/>
        <v>651</v>
      </c>
      <c r="Q250" s="225" t="s">
        <v>3975</v>
      </c>
      <c r="R250" s="230">
        <v>651</v>
      </c>
      <c r="S250" s="251">
        <v>-30.996300000000002</v>
      </c>
      <c r="T250" s="249">
        <v>117.45249</v>
      </c>
      <c r="U250" s="33" t="str">
        <f t="shared" si="45"/>
        <v>Cowcowing</v>
      </c>
      <c r="V250" s="33" t="str">
        <f t="shared" si="50"/>
        <v>Wyalkatchem</v>
      </c>
      <c r="W250" s="33">
        <v>777</v>
      </c>
      <c r="X250" s="1" t="s">
        <v>685</v>
      </c>
      <c r="AE250" s="10" t="s">
        <v>280</v>
      </c>
      <c r="AF250" s="6" t="s">
        <v>50</v>
      </c>
      <c r="AG250" s="176">
        <f>IFERROR(VLOOKUP(AF250,'#Location List#'!$Q$3:$R$1118,2,FALSE), "None")</f>
        <v>353</v>
      </c>
      <c r="AH250" s="269" t="s">
        <v>50</v>
      </c>
      <c r="AI250" s="474">
        <f t="shared" si="46"/>
        <v>1</v>
      </c>
      <c r="AJ250" s="71" t="str">
        <f t="shared" si="47"/>
        <v>Cowcowing</v>
      </c>
      <c r="AK250" s="73" t="e">
        <f>COUNTIFS(#REF!,R250)</f>
        <v>#REF!</v>
      </c>
      <c r="AL250" s="13"/>
      <c r="AM250" s="75"/>
      <c r="AN250" s="72"/>
      <c r="AQ250" s="334"/>
      <c r="AS250" s="244">
        <v>248</v>
      </c>
      <c r="AT250" s="244">
        <v>-34.75</v>
      </c>
      <c r="AU250" s="244">
        <v>114.5</v>
      </c>
      <c r="AV250" s="244" t="s">
        <v>5094</v>
      </c>
      <c r="AW250" s="22">
        <v>718</v>
      </c>
      <c r="AX250" s="343">
        <v>76.209191652415683</v>
      </c>
    </row>
    <row r="251" spans="1:50" ht="12" customHeight="1" x14ac:dyDescent="0.25">
      <c r="A251" s="1" t="s">
        <v>685</v>
      </c>
      <c r="B251" s="30">
        <v>819</v>
      </c>
      <c r="C251" s="65"/>
      <c r="D251" s="58"/>
      <c r="E251" s="31"/>
      <c r="F251" s="31"/>
      <c r="G251" s="31"/>
      <c r="H251" s="31"/>
      <c r="O251" s="482" t="str">
        <f t="shared" si="48"/>
        <v xml:space="preserve"> </v>
      </c>
      <c r="P251" s="466">
        <f t="shared" si="44"/>
        <v>102</v>
      </c>
      <c r="Q251" s="226" t="s">
        <v>3770</v>
      </c>
      <c r="R251" s="231">
        <v>102</v>
      </c>
      <c r="S251" s="251">
        <v>-33.850929000000001</v>
      </c>
      <c r="T251" s="248">
        <v>115.103694</v>
      </c>
      <c r="U251" s="33" t="str">
        <f t="shared" si="45"/>
        <v>Coweramup</v>
      </c>
      <c r="V251" s="33" t="str">
        <f t="shared" si="50"/>
        <v>Augusta-Margaret River</v>
      </c>
      <c r="W251" s="33">
        <v>731</v>
      </c>
      <c r="X251" s="1" t="s">
        <v>685</v>
      </c>
      <c r="AE251" s="10" t="s">
        <v>280</v>
      </c>
      <c r="AF251" s="6" t="s">
        <v>1087</v>
      </c>
      <c r="AG251" s="176" t="str">
        <f>IFERROR(VLOOKUP(AF251,'#Location List#'!$Q$3:$R$1118,2,FALSE), "None")</f>
        <v>None</v>
      </c>
      <c r="AH251" s="269" t="s">
        <v>955</v>
      </c>
      <c r="AI251" s="474">
        <f t="shared" si="46"/>
        <v>1</v>
      </c>
      <c r="AJ251" s="71" t="str">
        <f t="shared" si="47"/>
        <v>Coweramup</v>
      </c>
      <c r="AK251" s="73" t="e">
        <f>COUNTIFS(#REF!,R251)</f>
        <v>#REF!</v>
      </c>
      <c r="AL251" s="13"/>
      <c r="AM251" s="75"/>
      <c r="AN251" s="72"/>
      <c r="AQ251" s="334"/>
      <c r="AS251" s="244">
        <v>249</v>
      </c>
      <c r="AT251" s="244">
        <v>-34.5</v>
      </c>
      <c r="AU251" s="244">
        <v>114.5</v>
      </c>
      <c r="AV251" s="244" t="s">
        <v>5095</v>
      </c>
      <c r="AW251" s="22">
        <v>757</v>
      </c>
      <c r="AX251" s="343">
        <v>57.688415469193984</v>
      </c>
    </row>
    <row r="252" spans="1:50" ht="12" customHeight="1" x14ac:dyDescent="0.25">
      <c r="A252" s="1" t="s">
        <v>685</v>
      </c>
      <c r="B252" s="30">
        <v>822</v>
      </c>
      <c r="C252" s="65"/>
      <c r="D252" s="58"/>
      <c r="E252" s="31"/>
      <c r="F252" s="31"/>
      <c r="G252" s="31"/>
      <c r="H252" s="31"/>
      <c r="O252" s="482" t="str">
        <f t="shared" si="48"/>
        <v xml:space="preserve"> </v>
      </c>
      <c r="P252" s="466">
        <f t="shared" si="44"/>
        <v>652</v>
      </c>
      <c r="Q252" s="225" t="s">
        <v>3976</v>
      </c>
      <c r="R252" s="230">
        <v>652</v>
      </c>
      <c r="S252" s="251">
        <v>-31.855985</v>
      </c>
      <c r="T252" s="249">
        <v>118.607434</v>
      </c>
      <c r="U252" s="33" t="str">
        <f t="shared" si="45"/>
        <v>Cramphorne</v>
      </c>
      <c r="V252" s="33" t="str">
        <f t="shared" si="50"/>
        <v>Narembeen</v>
      </c>
      <c r="W252" s="33">
        <v>830</v>
      </c>
      <c r="X252" s="1" t="s">
        <v>685</v>
      </c>
      <c r="AE252" s="10" t="s">
        <v>280</v>
      </c>
      <c r="AF252" s="6" t="s">
        <v>170</v>
      </c>
      <c r="AG252" s="176">
        <f>IFERROR(VLOOKUP(AF252,'#Location List#'!$Q$3:$R$1118,2,FALSE), "None")</f>
        <v>360</v>
      </c>
      <c r="AH252" s="269" t="s">
        <v>170</v>
      </c>
      <c r="AI252" s="474">
        <f t="shared" si="46"/>
        <v>1</v>
      </c>
      <c r="AJ252" s="71" t="str">
        <f t="shared" si="47"/>
        <v>Cramphorne</v>
      </c>
      <c r="AK252" s="73" t="e">
        <f>COUNTIFS(#REF!,R252)</f>
        <v>#REF!</v>
      </c>
      <c r="AL252" s="13"/>
      <c r="AM252" s="75"/>
      <c r="AN252" s="72"/>
      <c r="AQ252" s="334"/>
      <c r="AS252" s="244">
        <v>250</v>
      </c>
      <c r="AT252" s="244">
        <v>-34.25</v>
      </c>
      <c r="AU252" s="244">
        <v>114.5</v>
      </c>
      <c r="AV252" s="244" t="s">
        <v>5096</v>
      </c>
      <c r="AW252" s="22">
        <v>757</v>
      </c>
      <c r="AX252" s="343">
        <v>48.827343703151165</v>
      </c>
    </row>
    <row r="253" spans="1:50" ht="12" customHeight="1" x14ac:dyDescent="0.25">
      <c r="A253" s="1" t="s">
        <v>685</v>
      </c>
      <c r="B253" s="30">
        <v>823</v>
      </c>
      <c r="C253" s="65"/>
      <c r="D253" s="58"/>
      <c r="E253" s="31"/>
      <c r="F253" s="31"/>
      <c r="G253" s="31"/>
      <c r="H253" s="31"/>
      <c r="O253" s="482" t="str">
        <f t="shared" si="48"/>
        <v xml:space="preserve"> </v>
      </c>
      <c r="P253" s="466">
        <f t="shared" si="44"/>
        <v>103</v>
      </c>
      <c r="Q253" s="226" t="s">
        <v>280</v>
      </c>
      <c r="R253" s="231">
        <v>103</v>
      </c>
      <c r="S253" s="251">
        <v>-34.295879999999897</v>
      </c>
      <c r="T253" s="248">
        <v>117.55504000000001</v>
      </c>
      <c r="U253" s="33" t="str">
        <f t="shared" si="45"/>
        <v>Cranbrook</v>
      </c>
      <c r="V253" s="33" t="str">
        <f t="shared" si="50"/>
        <v>Cranbrook</v>
      </c>
      <c r="W253" s="33">
        <v>682</v>
      </c>
      <c r="X253" s="1" t="s">
        <v>685</v>
      </c>
      <c r="AE253" s="10" t="s">
        <v>280</v>
      </c>
      <c r="AF253" s="6" t="s">
        <v>1206</v>
      </c>
      <c r="AG253" s="176">
        <f>IFERROR(VLOOKUP(AF253,'#Location List#'!$Q$3:$R$1118,2,FALSE), "None")</f>
        <v>368</v>
      </c>
      <c r="AH253" s="269" t="s">
        <v>752</v>
      </c>
      <c r="AI253" s="474">
        <f t="shared" si="46"/>
        <v>1</v>
      </c>
      <c r="AJ253" s="71" t="str">
        <f t="shared" si="47"/>
        <v>Cranbrook</v>
      </c>
      <c r="AK253" s="73" t="e">
        <f>COUNTIFS(#REF!,R253)</f>
        <v>#REF!</v>
      </c>
      <c r="AL253" s="13"/>
      <c r="AM253" s="75"/>
      <c r="AN253" s="72"/>
      <c r="AQ253" s="334"/>
      <c r="AS253" s="244">
        <v>251</v>
      </c>
      <c r="AT253" s="244">
        <v>-34</v>
      </c>
      <c r="AU253" s="244">
        <v>114.5</v>
      </c>
      <c r="AV253" s="244" t="s">
        <v>5097</v>
      </c>
      <c r="AW253" s="22">
        <v>1030</v>
      </c>
      <c r="AX253" s="343">
        <v>45.521594100314985</v>
      </c>
    </row>
    <row r="254" spans="1:50" ht="12" customHeight="1" x14ac:dyDescent="0.25">
      <c r="A254" s="1" t="s">
        <v>685</v>
      </c>
      <c r="B254" s="30">
        <v>824</v>
      </c>
      <c r="C254" s="65"/>
      <c r="D254" s="58"/>
      <c r="E254" s="31"/>
      <c r="F254" s="31"/>
      <c r="G254" s="31"/>
      <c r="H254" s="31"/>
      <c r="O254" s="482" t="str">
        <f t="shared" si="48"/>
        <v xml:space="preserve"> </v>
      </c>
      <c r="P254" s="466">
        <f t="shared" si="44"/>
        <v>104</v>
      </c>
      <c r="Q254" s="226" t="s">
        <v>3836</v>
      </c>
      <c r="R254" s="231">
        <v>104</v>
      </c>
      <c r="S254" s="251">
        <v>-32.781664999999997</v>
      </c>
      <c r="T254" s="249">
        <v>116.594779</v>
      </c>
      <c r="U254" s="33" t="str">
        <f t="shared" si="45"/>
        <v>Crossman</v>
      </c>
      <c r="V254" s="33" t="str">
        <f t="shared" si="50"/>
        <v>Boddington</v>
      </c>
      <c r="W254" s="33">
        <v>809</v>
      </c>
      <c r="X254" s="1" t="s">
        <v>685</v>
      </c>
      <c r="AE254" s="10" t="s">
        <v>3620</v>
      </c>
      <c r="AF254" s="6" t="s">
        <v>344</v>
      </c>
      <c r="AG254" s="176">
        <f>IFERROR(VLOOKUP(AF254,'#Location List#'!$Q$3:$R$1118,2,FALSE), "None")</f>
        <v>284</v>
      </c>
      <c r="AH254" s="269" t="s">
        <v>344</v>
      </c>
      <c r="AI254" s="474">
        <f t="shared" si="46"/>
        <v>1</v>
      </c>
      <c r="AJ254" s="71" t="str">
        <f t="shared" si="47"/>
        <v>Crossman</v>
      </c>
      <c r="AK254" s="73" t="e">
        <f>COUNTIFS(#REF!,R254)</f>
        <v>#REF!</v>
      </c>
      <c r="AL254" s="13"/>
      <c r="AM254" s="75"/>
      <c r="AN254" s="72"/>
      <c r="AQ254" s="334"/>
      <c r="AS254" s="244">
        <v>252</v>
      </c>
      <c r="AT254" s="244">
        <v>-33.75</v>
      </c>
      <c r="AU254" s="244">
        <v>114.5</v>
      </c>
      <c r="AV254" s="244" t="s">
        <v>5098</v>
      </c>
      <c r="AW254" s="22">
        <v>153</v>
      </c>
      <c r="AX254" s="343">
        <v>47.367781423088793</v>
      </c>
    </row>
    <row r="255" spans="1:50" ht="12" customHeight="1" x14ac:dyDescent="0.25">
      <c r="A255" s="1" t="s">
        <v>685</v>
      </c>
      <c r="B255" s="30">
        <v>825</v>
      </c>
      <c r="C255" s="65"/>
      <c r="D255" s="58"/>
      <c r="E255" s="31"/>
      <c r="F255" s="31"/>
      <c r="G255" s="31"/>
      <c r="H255" s="31"/>
      <c r="O255" s="482" t="str">
        <f t="shared" si="48"/>
        <v xml:space="preserve"> </v>
      </c>
      <c r="P255" s="466">
        <f t="shared" si="44"/>
        <v>300</v>
      </c>
      <c r="Q255" s="226" t="s">
        <v>3977</v>
      </c>
      <c r="R255" s="231">
        <v>300</v>
      </c>
      <c r="S255" s="251">
        <v>-34.53331</v>
      </c>
      <c r="T255" s="249">
        <v>116.15839699999999</v>
      </c>
      <c r="U255" s="33" t="str">
        <f t="shared" si="45"/>
        <v>Crowea</v>
      </c>
      <c r="V255" s="33" t="str">
        <f t="shared" si="50"/>
        <v>Manjimup</v>
      </c>
      <c r="W255" s="33">
        <v>714</v>
      </c>
      <c r="X255" s="1" t="s">
        <v>685</v>
      </c>
      <c r="AE255" s="10" t="s">
        <v>3620</v>
      </c>
      <c r="AF255" s="6" t="s">
        <v>893</v>
      </c>
      <c r="AG255" s="176">
        <f>IFERROR(VLOOKUP(AF255,'#Location List#'!$Q$3:$R$1118,2,FALSE), "None")</f>
        <v>326</v>
      </c>
      <c r="AH255" s="269" t="s">
        <v>893</v>
      </c>
      <c r="AI255" s="474">
        <f t="shared" si="46"/>
        <v>1</v>
      </c>
      <c r="AJ255" s="71" t="str">
        <f t="shared" si="47"/>
        <v>Crowea</v>
      </c>
      <c r="AK255" s="73" t="e">
        <f>COUNTIFS(#REF!,R255)</f>
        <v>#REF!</v>
      </c>
      <c r="AL255" s="13"/>
      <c r="AM255" s="75"/>
      <c r="AN255" s="72"/>
      <c r="AQ255" s="334"/>
      <c r="AS255" s="244">
        <v>253</v>
      </c>
      <c r="AT255" s="244">
        <v>-33.5</v>
      </c>
      <c r="AU255" s="244">
        <v>114.5</v>
      </c>
      <c r="AV255" s="244" t="s">
        <v>5099</v>
      </c>
      <c r="AW255" s="22">
        <v>967</v>
      </c>
      <c r="AX255" s="343">
        <v>48.186494962223748</v>
      </c>
    </row>
    <row r="256" spans="1:50" ht="12" customHeight="1" x14ac:dyDescent="0.25">
      <c r="A256" s="1" t="s">
        <v>685</v>
      </c>
      <c r="B256" s="30">
        <v>826</v>
      </c>
      <c r="C256" s="65"/>
      <c r="D256" s="58"/>
      <c r="E256" s="31"/>
      <c r="F256" s="31"/>
      <c r="G256" s="31"/>
      <c r="H256" s="31"/>
      <c r="O256" s="482" t="str">
        <f t="shared" si="48"/>
        <v xml:space="preserve"> </v>
      </c>
      <c r="P256" s="466">
        <f t="shared" si="44"/>
        <v>653</v>
      </c>
      <c r="Q256" s="225" t="s">
        <v>3620</v>
      </c>
      <c r="R256" s="230">
        <v>653</v>
      </c>
      <c r="S256" s="251">
        <v>-32.821080000000002</v>
      </c>
      <c r="T256" s="249">
        <v>117.176329999999</v>
      </c>
      <c r="U256" s="33" t="str">
        <f t="shared" si="45"/>
        <v>Cuballing</v>
      </c>
      <c r="V256" s="33" t="str">
        <f t="shared" si="50"/>
        <v>Cuballing</v>
      </c>
      <c r="W256" s="33">
        <v>771</v>
      </c>
      <c r="X256" s="1" t="s">
        <v>685</v>
      </c>
      <c r="AE256" s="10" t="s">
        <v>3635</v>
      </c>
      <c r="AF256" s="6" t="s">
        <v>1122</v>
      </c>
      <c r="AG256" s="176">
        <f>IFERROR(VLOOKUP(AF256,'#Location List#'!$Q$3:$R$1118,2,FALSE), "None")</f>
        <v>62</v>
      </c>
      <c r="AH256" s="269" t="s">
        <v>1122</v>
      </c>
      <c r="AI256" s="474">
        <f t="shared" si="46"/>
        <v>1</v>
      </c>
      <c r="AJ256" s="71" t="str">
        <f t="shared" si="47"/>
        <v>Cuballing</v>
      </c>
      <c r="AK256" s="73" t="e">
        <f>COUNTIFS(#REF!,R256)</f>
        <v>#REF!</v>
      </c>
      <c r="AL256" s="13"/>
      <c r="AM256" s="75"/>
      <c r="AN256" s="72"/>
      <c r="AQ256" s="334"/>
      <c r="AS256" s="244">
        <v>254</v>
      </c>
      <c r="AT256" s="244">
        <v>-33.25</v>
      </c>
      <c r="AU256" s="244">
        <v>114.5</v>
      </c>
      <c r="AV256" s="244" t="s">
        <v>5100</v>
      </c>
      <c r="AW256" s="22">
        <v>967</v>
      </c>
      <c r="AX256" s="343">
        <v>57.798767906661567</v>
      </c>
    </row>
    <row r="257" spans="1:50" ht="12" customHeight="1" x14ac:dyDescent="0.25">
      <c r="A257" s="1" t="s">
        <v>685</v>
      </c>
      <c r="B257" s="30">
        <v>827</v>
      </c>
      <c r="C257" s="65"/>
      <c r="D257" s="58"/>
      <c r="E257" s="31"/>
      <c r="F257" s="31"/>
      <c r="G257" s="31"/>
      <c r="H257" s="31"/>
      <c r="O257" s="482" t="str">
        <f t="shared" si="48"/>
        <v xml:space="preserve"> </v>
      </c>
      <c r="P257" s="466">
        <f t="shared" si="44"/>
        <v>654</v>
      </c>
      <c r="Q257" s="225" t="s">
        <v>3625</v>
      </c>
      <c r="R257" s="230">
        <v>654</v>
      </c>
      <c r="S257" s="251">
        <v>-27.42306</v>
      </c>
      <c r="T257" s="248">
        <v>117.899109999999</v>
      </c>
      <c r="U257" s="33" t="str">
        <f t="shared" si="45"/>
        <v>Cue</v>
      </c>
      <c r="V257" s="33" t="str">
        <f t="shared" si="50"/>
        <v>Cue</v>
      </c>
      <c r="W257" s="33">
        <v>687</v>
      </c>
      <c r="X257" s="1" t="s">
        <v>685</v>
      </c>
      <c r="AE257" s="10" t="s">
        <v>3635</v>
      </c>
      <c r="AF257" s="6" t="s">
        <v>1163</v>
      </c>
      <c r="AG257" s="176">
        <f>IFERROR(VLOOKUP(AF257,'#Location List#'!$Q$3:$R$1118,2,FALSE), "None")</f>
        <v>190</v>
      </c>
      <c r="AH257" s="269" t="s">
        <v>1163</v>
      </c>
      <c r="AI257" s="474">
        <f t="shared" si="46"/>
        <v>1</v>
      </c>
      <c r="AJ257" s="71" t="str">
        <f t="shared" si="47"/>
        <v>Cue</v>
      </c>
      <c r="AK257" s="73" t="e">
        <f>COUNTIFS(#REF!,R257)</f>
        <v>#REF!</v>
      </c>
      <c r="AL257" s="13"/>
      <c r="AM257" s="75"/>
      <c r="AN257" s="72"/>
      <c r="AQ257" s="334"/>
      <c r="AS257" s="244">
        <v>255</v>
      </c>
      <c r="AT257" s="244">
        <v>-33</v>
      </c>
      <c r="AU257" s="244">
        <v>114.5</v>
      </c>
      <c r="AV257" s="244" t="s">
        <v>5101</v>
      </c>
      <c r="AW257" s="22">
        <v>967</v>
      </c>
      <c r="AX257" s="343">
        <v>76.842812784589199</v>
      </c>
    </row>
    <row r="258" spans="1:50" ht="12" customHeight="1" x14ac:dyDescent="0.25">
      <c r="A258" s="1" t="s">
        <v>685</v>
      </c>
      <c r="B258" s="30">
        <v>828</v>
      </c>
      <c r="C258" s="65"/>
      <c r="D258" s="58"/>
      <c r="E258" s="31"/>
      <c r="F258" s="31"/>
      <c r="G258" s="31"/>
      <c r="H258" s="31"/>
      <c r="O258" s="482" t="str">
        <f t="shared" si="48"/>
        <v xml:space="preserve"> </v>
      </c>
      <c r="P258" s="466">
        <f t="shared" ref="P258:P321" si="51">R258</f>
        <v>105</v>
      </c>
      <c r="Q258" s="226" t="s">
        <v>1216</v>
      </c>
      <c r="R258" s="231">
        <v>105</v>
      </c>
      <c r="S258" s="251">
        <v>-33.167655000000003</v>
      </c>
      <c r="T258" s="248">
        <v>116.844815</v>
      </c>
      <c r="U258" s="33" t="str">
        <f t="shared" si="45"/>
        <v>Culbin</v>
      </c>
      <c r="V258" s="33" t="str">
        <f t="shared" si="50"/>
        <v>Williams</v>
      </c>
      <c r="W258" s="33">
        <v>780</v>
      </c>
      <c r="X258" s="1" t="s">
        <v>685</v>
      </c>
      <c r="AE258" s="10" t="s">
        <v>3635</v>
      </c>
      <c r="AF258" s="6" t="s">
        <v>1200</v>
      </c>
      <c r="AG258" s="176">
        <f>IFERROR(VLOOKUP(AF258,'#Location List#'!$Q$3:$R$1118,2,FALSE), "None")</f>
        <v>324</v>
      </c>
      <c r="AH258" s="269" t="s">
        <v>1200</v>
      </c>
      <c r="AI258" s="474">
        <f t="shared" si="46"/>
        <v>1</v>
      </c>
      <c r="AJ258" s="71" t="str">
        <f t="shared" si="47"/>
        <v>Culbin</v>
      </c>
      <c r="AK258" s="73" t="e">
        <f>COUNTIFS(#REF!,R258)</f>
        <v>#REF!</v>
      </c>
      <c r="AL258" s="13"/>
      <c r="AM258" s="75"/>
      <c r="AN258" s="72"/>
      <c r="AQ258" s="334"/>
      <c r="AS258" s="244">
        <v>256</v>
      </c>
      <c r="AT258" s="244">
        <v>-32.75</v>
      </c>
      <c r="AU258" s="244">
        <v>114.5</v>
      </c>
      <c r="AV258" s="244" t="s">
        <v>5102</v>
      </c>
      <c r="AW258" s="22">
        <v>967</v>
      </c>
      <c r="AX258" s="343">
        <v>100.07147051673755</v>
      </c>
    </row>
    <row r="259" spans="1:50" ht="12" customHeight="1" x14ac:dyDescent="0.25">
      <c r="A259" s="1" t="s">
        <v>685</v>
      </c>
      <c r="B259" s="30">
        <v>829</v>
      </c>
      <c r="C259" s="65"/>
      <c r="D259" s="58"/>
      <c r="E259" s="31"/>
      <c r="F259" s="31"/>
      <c r="G259" s="31"/>
      <c r="H259" s="31"/>
      <c r="O259" s="482" t="str">
        <f t="shared" si="48"/>
        <v xml:space="preserve"> </v>
      </c>
      <c r="P259" s="466">
        <f t="shared" si="51"/>
        <v>655</v>
      </c>
      <c r="Q259" s="225" t="s">
        <v>3978</v>
      </c>
      <c r="R259" s="230">
        <v>655</v>
      </c>
      <c r="S259" s="251">
        <v>-31.424033999999999</v>
      </c>
      <c r="T259" s="249">
        <v>116.462962</v>
      </c>
      <c r="U259" s="33" t="str">
        <f t="shared" ref="U259:U322" si="52">Q259</f>
        <v>Culham</v>
      </c>
      <c r="V259" s="33" t="str">
        <f t="shared" si="50"/>
        <v>Toodyay</v>
      </c>
      <c r="W259" s="33">
        <v>742</v>
      </c>
      <c r="X259" s="1" t="s">
        <v>685</v>
      </c>
      <c r="AE259" s="10" t="s">
        <v>3635</v>
      </c>
      <c r="AF259" s="6" t="s">
        <v>894</v>
      </c>
      <c r="AG259" s="176">
        <f>IFERROR(VLOOKUP(AF259,'#Location List#'!$Q$3:$R$1118,2,FALSE), "None")</f>
        <v>406</v>
      </c>
      <c r="AH259" s="269" t="s">
        <v>979</v>
      </c>
      <c r="AI259" s="474">
        <f t="shared" ref="AI259:AI322" si="53">IF(U259=AJ259,1,0)</f>
        <v>1</v>
      </c>
      <c r="AJ259" s="71" t="str">
        <f t="shared" si="47"/>
        <v>Culham</v>
      </c>
      <c r="AK259" s="73" t="e">
        <f>COUNTIFS(#REF!,R259)</f>
        <v>#REF!</v>
      </c>
      <c r="AL259" s="13"/>
      <c r="AM259" s="75"/>
      <c r="AN259" s="72"/>
      <c r="AQ259" s="334"/>
      <c r="AS259" s="244">
        <v>257</v>
      </c>
      <c r="AT259" s="244">
        <v>-32.5</v>
      </c>
      <c r="AU259" s="244">
        <v>114.5</v>
      </c>
      <c r="AV259" s="244" t="s">
        <v>5103</v>
      </c>
      <c r="AW259" s="22">
        <v>111</v>
      </c>
      <c r="AX259" s="343">
        <v>107.36007962115754</v>
      </c>
    </row>
    <row r="260" spans="1:50" ht="12" customHeight="1" x14ac:dyDescent="0.25">
      <c r="A260" s="1" t="s">
        <v>685</v>
      </c>
      <c r="B260" s="30">
        <v>830</v>
      </c>
      <c r="C260" s="65"/>
      <c r="D260" s="58"/>
      <c r="E260" s="31"/>
      <c r="F260" s="31"/>
      <c r="G260" s="31"/>
      <c r="H260" s="31"/>
      <c r="O260" s="482" t="str">
        <f t="shared" si="48"/>
        <v xml:space="preserve"> </v>
      </c>
      <c r="P260" s="466">
        <f t="shared" si="51"/>
        <v>656</v>
      </c>
      <c r="Q260" s="225" t="s">
        <v>3979</v>
      </c>
      <c r="R260" s="230">
        <v>656</v>
      </c>
      <c r="S260" s="251">
        <v>-30.723623</v>
      </c>
      <c r="T260" s="248">
        <v>123.423818</v>
      </c>
      <c r="U260" s="33" t="str">
        <f t="shared" si="52"/>
        <v>Cundeelee</v>
      </c>
      <c r="V260" s="33" t="str">
        <f t="shared" si="50"/>
        <v>Kalgoorlie-Boulder</v>
      </c>
      <c r="W260" s="33">
        <v>845</v>
      </c>
      <c r="X260" s="1" t="s">
        <v>685</v>
      </c>
      <c r="AE260" s="10" t="s">
        <v>1261</v>
      </c>
      <c r="AF260" s="6" t="s">
        <v>367</v>
      </c>
      <c r="AG260" s="176">
        <f>IFERROR(VLOOKUP(AF260,'#Location List#'!$Q$3:$R$1118,2,FALSE), "None")</f>
        <v>13</v>
      </c>
      <c r="AH260" s="269" t="s">
        <v>367</v>
      </c>
      <c r="AI260" s="474">
        <f t="shared" si="53"/>
        <v>1</v>
      </c>
      <c r="AJ260" s="71" t="str">
        <f t="shared" ref="AJ260:AJ323" si="54">Q260</f>
        <v>Cundeelee</v>
      </c>
      <c r="AK260" s="73" t="e">
        <f>COUNTIFS(#REF!,R260)</f>
        <v>#REF!</v>
      </c>
      <c r="AL260" s="13"/>
      <c r="AM260" s="75"/>
      <c r="AN260" s="72"/>
      <c r="AQ260" s="334"/>
      <c r="AS260" s="244">
        <v>258</v>
      </c>
      <c r="AT260" s="244">
        <v>-32.25</v>
      </c>
      <c r="AU260" s="244">
        <v>114.5</v>
      </c>
      <c r="AV260" s="244" t="s">
        <v>5104</v>
      </c>
      <c r="AW260" s="22">
        <v>111</v>
      </c>
      <c r="AX260" s="343">
        <v>114.89536132797598</v>
      </c>
    </row>
    <row r="261" spans="1:50" ht="12" customHeight="1" x14ac:dyDescent="0.25">
      <c r="A261" s="1" t="s">
        <v>685</v>
      </c>
      <c r="B261" s="30">
        <v>831</v>
      </c>
      <c r="C261" s="65"/>
      <c r="D261" s="58"/>
      <c r="E261" s="31"/>
      <c r="F261" s="31"/>
      <c r="G261" s="31"/>
      <c r="H261" s="31"/>
      <c r="O261" s="482" t="str">
        <f t="shared" ref="O261:O324" si="55">IF(Q261=Q260,"DUPE"," ")</f>
        <v xml:space="preserve"> </v>
      </c>
      <c r="P261" s="466">
        <f t="shared" si="51"/>
        <v>657</v>
      </c>
      <c r="Q261" s="225" t="s">
        <v>3629</v>
      </c>
      <c r="R261" s="230">
        <v>657</v>
      </c>
      <c r="S261" s="251">
        <v>-31.6576799999999</v>
      </c>
      <c r="T261" s="248">
        <v>117.23688</v>
      </c>
      <c r="U261" s="33" t="str">
        <f t="shared" si="52"/>
        <v>Cunderdin</v>
      </c>
      <c r="V261" s="33" t="str">
        <f t="shared" si="50"/>
        <v>Cunderdin</v>
      </c>
      <c r="W261" s="33">
        <v>688</v>
      </c>
      <c r="X261" s="1" t="s">
        <v>685</v>
      </c>
      <c r="AE261" s="10" t="s">
        <v>1261</v>
      </c>
      <c r="AF261" s="6" t="s">
        <v>367</v>
      </c>
      <c r="AG261" s="176">
        <f>IFERROR(VLOOKUP(AF261,'#Location List#'!$Q$3:$R$1118,2,FALSE), "None")</f>
        <v>13</v>
      </c>
      <c r="AH261" s="269" t="s">
        <v>639</v>
      </c>
      <c r="AI261" s="474">
        <f t="shared" si="53"/>
        <v>1</v>
      </c>
      <c r="AJ261" s="71" t="str">
        <f t="shared" si="54"/>
        <v>Cunderdin</v>
      </c>
      <c r="AK261" s="73" t="e">
        <f>COUNTIFS(#REF!,R261)</f>
        <v>#REF!</v>
      </c>
      <c r="AL261" s="13"/>
      <c r="AM261" s="75"/>
      <c r="AN261" s="72"/>
      <c r="AQ261" s="334"/>
      <c r="AS261" s="244">
        <v>259</v>
      </c>
      <c r="AT261" s="244">
        <v>-32</v>
      </c>
      <c r="AU261" s="244">
        <v>114.5</v>
      </c>
      <c r="AV261" s="244" t="s">
        <v>5105</v>
      </c>
      <c r="AW261" s="22">
        <v>410</v>
      </c>
      <c r="AX261" s="343">
        <v>118.14675061381041</v>
      </c>
    </row>
    <row r="262" spans="1:50" ht="12" customHeight="1" x14ac:dyDescent="0.25">
      <c r="A262" s="1" t="s">
        <v>685</v>
      </c>
      <c r="B262" s="30">
        <v>832</v>
      </c>
      <c r="C262" s="65"/>
      <c r="D262" s="58"/>
      <c r="E262" s="31"/>
      <c r="F262" s="31"/>
      <c r="G262" s="31"/>
      <c r="H262" s="31"/>
      <c r="O262" s="482" t="str">
        <f t="shared" si="55"/>
        <v xml:space="preserve"> </v>
      </c>
      <c r="P262" s="466">
        <f t="shared" si="51"/>
        <v>658</v>
      </c>
      <c r="Q262" s="225" t="s">
        <v>3980</v>
      </c>
      <c r="R262" s="230">
        <v>658</v>
      </c>
      <c r="S262" s="251">
        <v>-33.826818000000003</v>
      </c>
      <c r="T262" s="248">
        <v>115.790277</v>
      </c>
      <c r="U262" s="33" t="str">
        <f t="shared" si="52"/>
        <v>Cundinup</v>
      </c>
      <c r="V262" s="33" t="str">
        <f t="shared" si="50"/>
        <v>Nannup</v>
      </c>
      <c r="W262" s="33">
        <v>749</v>
      </c>
      <c r="X262" s="1" t="s">
        <v>685</v>
      </c>
      <c r="AE262" s="10" t="s">
        <v>1261</v>
      </c>
      <c r="AF262" s="6" t="s">
        <v>367</v>
      </c>
      <c r="AG262" s="176">
        <f>IFERROR(VLOOKUP(AF262,'#Location List#'!$Q$3:$R$1118,2,FALSE), "None")</f>
        <v>13</v>
      </c>
      <c r="AH262" s="269" t="s">
        <v>368</v>
      </c>
      <c r="AI262" s="474">
        <f t="shared" si="53"/>
        <v>1</v>
      </c>
      <c r="AJ262" s="71" t="str">
        <f t="shared" si="54"/>
        <v>Cundinup</v>
      </c>
      <c r="AK262" s="73" t="e">
        <f>COUNTIFS(#REF!,R262)</f>
        <v>#REF!</v>
      </c>
      <c r="AL262" s="13"/>
      <c r="AM262" s="75"/>
      <c r="AN262" s="72"/>
      <c r="AQ262" s="334"/>
      <c r="AS262" s="244">
        <v>260</v>
      </c>
      <c r="AT262" s="244">
        <v>-31.75</v>
      </c>
      <c r="AU262" s="244">
        <v>114.5</v>
      </c>
      <c r="AV262" s="244" t="s">
        <v>5106</v>
      </c>
      <c r="AW262" s="22">
        <v>1055</v>
      </c>
      <c r="AX262" s="343">
        <v>104.00891299644697</v>
      </c>
    </row>
    <row r="263" spans="1:50" ht="12" customHeight="1" x14ac:dyDescent="0.25">
      <c r="A263" s="1" t="s">
        <v>685</v>
      </c>
      <c r="B263" s="30">
        <v>833</v>
      </c>
      <c r="C263" s="65"/>
      <c r="D263" s="58"/>
      <c r="E263" s="31"/>
      <c r="F263" s="31"/>
      <c r="G263" s="31"/>
      <c r="H263" s="31"/>
      <c r="O263" s="482" t="str">
        <f t="shared" si="55"/>
        <v xml:space="preserve"> </v>
      </c>
      <c r="P263" s="466">
        <f t="shared" si="51"/>
        <v>659</v>
      </c>
      <c r="Q263" s="225" t="s">
        <v>3981</v>
      </c>
      <c r="R263" s="230">
        <v>659</v>
      </c>
      <c r="S263" s="251">
        <v>-35.01735</v>
      </c>
      <c r="T263" s="248">
        <v>117.78908</v>
      </c>
      <c r="U263" s="33" t="str">
        <f t="shared" si="52"/>
        <v>Cuthbert</v>
      </c>
      <c r="V263" s="33" t="str">
        <f t="shared" si="50"/>
        <v>Albany</v>
      </c>
      <c r="W263" s="33">
        <v>751</v>
      </c>
      <c r="X263" s="1" t="s">
        <v>685</v>
      </c>
      <c r="AE263" s="10" t="s">
        <v>1261</v>
      </c>
      <c r="AF263" s="6" t="s">
        <v>367</v>
      </c>
      <c r="AG263" s="176">
        <f>IFERROR(VLOOKUP(AF263,'#Location List#'!$Q$3:$R$1118,2,FALSE), "None")</f>
        <v>13</v>
      </c>
      <c r="AH263" s="269" t="s">
        <v>1341</v>
      </c>
      <c r="AI263" s="474">
        <f t="shared" si="53"/>
        <v>1</v>
      </c>
      <c r="AJ263" s="71" t="str">
        <f t="shared" si="54"/>
        <v>Cuthbert</v>
      </c>
      <c r="AK263" s="73" t="e">
        <f>COUNTIFS(#REF!,R263)</f>
        <v>#REF!</v>
      </c>
      <c r="AL263" s="13"/>
      <c r="AM263" s="75"/>
      <c r="AN263" s="72"/>
      <c r="AQ263" s="334"/>
      <c r="AS263" s="244">
        <v>261</v>
      </c>
      <c r="AT263" s="244">
        <v>-31.5</v>
      </c>
      <c r="AU263" s="244">
        <v>114.5</v>
      </c>
      <c r="AV263" s="244" t="s">
        <v>5107</v>
      </c>
      <c r="AW263" s="22">
        <v>1055</v>
      </c>
      <c r="AX263" s="343">
        <v>93.01066601376094</v>
      </c>
    </row>
    <row r="264" spans="1:50" ht="12" customHeight="1" x14ac:dyDescent="0.25">
      <c r="A264" s="1" t="s">
        <v>685</v>
      </c>
      <c r="B264" s="30">
        <v>835</v>
      </c>
      <c r="C264" s="65"/>
      <c r="D264" s="58"/>
      <c r="E264" s="31"/>
      <c r="F264" s="31"/>
      <c r="G264" s="31"/>
      <c r="H264" s="31"/>
      <c r="O264" s="482" t="str">
        <f t="shared" si="55"/>
        <v xml:space="preserve"> </v>
      </c>
      <c r="P264" s="466">
        <f t="shared" si="51"/>
        <v>660</v>
      </c>
      <c r="Q264" s="225" t="s">
        <v>3982</v>
      </c>
      <c r="R264" s="230">
        <v>660</v>
      </c>
      <c r="S264" s="251">
        <v>-28.150079000000002</v>
      </c>
      <c r="T264" s="248">
        <v>117.682214</v>
      </c>
      <c r="U264" s="33" t="str">
        <f t="shared" si="52"/>
        <v>Daggar Hills</v>
      </c>
      <c r="V264" s="33" t="str">
        <f t="shared" si="50"/>
        <v>Mount Magnet</v>
      </c>
      <c r="W264" s="33">
        <v>828</v>
      </c>
      <c r="X264" s="1" t="s">
        <v>685</v>
      </c>
      <c r="AE264" s="10" t="s">
        <v>1261</v>
      </c>
      <c r="AF264" s="6" t="s">
        <v>1130</v>
      </c>
      <c r="AG264" s="176">
        <f>IFERROR(VLOOKUP(AF264,'#Location List#'!$Q$3:$R$1118,2,FALSE), "None")</f>
        <v>84</v>
      </c>
      <c r="AH264" s="269" t="s">
        <v>1130</v>
      </c>
      <c r="AI264" s="474">
        <f t="shared" si="53"/>
        <v>1</v>
      </c>
      <c r="AJ264" s="71" t="str">
        <f t="shared" si="54"/>
        <v>Daggar Hills</v>
      </c>
      <c r="AK264" s="73" t="e">
        <f>COUNTIFS(#REF!,R264)</f>
        <v>#REF!</v>
      </c>
      <c r="AL264" s="13"/>
      <c r="AM264" s="75"/>
      <c r="AN264" s="72"/>
      <c r="AQ264" s="334"/>
      <c r="AS264" s="244">
        <v>262</v>
      </c>
      <c r="AT264" s="244">
        <v>-31.25</v>
      </c>
      <c r="AU264" s="244">
        <v>114.5</v>
      </c>
      <c r="AV264" s="244" t="s">
        <v>5108</v>
      </c>
      <c r="AW264" s="22">
        <v>1130</v>
      </c>
      <c r="AX264" s="343">
        <v>81.562467712131152</v>
      </c>
    </row>
    <row r="265" spans="1:50" ht="12" customHeight="1" x14ac:dyDescent="0.25">
      <c r="A265" s="1" t="s">
        <v>685</v>
      </c>
      <c r="B265" s="30">
        <v>838</v>
      </c>
      <c r="C265" s="65"/>
      <c r="D265" s="58"/>
      <c r="E265" s="31"/>
      <c r="F265" s="31"/>
      <c r="G265" s="31"/>
      <c r="H265" s="31"/>
      <c r="O265" s="482" t="str">
        <f t="shared" si="55"/>
        <v xml:space="preserve"> </v>
      </c>
      <c r="P265" s="466">
        <f t="shared" si="51"/>
        <v>106</v>
      </c>
      <c r="Q265" s="226" t="s">
        <v>189</v>
      </c>
      <c r="R265" s="231">
        <v>106</v>
      </c>
      <c r="S265" s="251">
        <v>-32.219889999999999</v>
      </c>
      <c r="T265" s="248">
        <v>116.73678</v>
      </c>
      <c r="U265" s="33" t="str">
        <f t="shared" si="52"/>
        <v>Dale</v>
      </c>
      <c r="V265" s="33" t="str">
        <f t="shared" si="50"/>
        <v>Beverley</v>
      </c>
      <c r="W265" s="33">
        <v>770</v>
      </c>
      <c r="X265" s="1" t="s">
        <v>685</v>
      </c>
      <c r="AE265" s="10" t="s">
        <v>1261</v>
      </c>
      <c r="AF265" s="6" t="s">
        <v>1130</v>
      </c>
      <c r="AG265" s="176">
        <f>IFERROR(VLOOKUP(AF265,'#Location List#'!$Q$3:$R$1118,2,FALSE), "None")</f>
        <v>84</v>
      </c>
      <c r="AH265" s="269" t="s">
        <v>523</v>
      </c>
      <c r="AI265" s="474">
        <f t="shared" si="53"/>
        <v>1</v>
      </c>
      <c r="AJ265" s="71" t="str">
        <f t="shared" si="54"/>
        <v>Dale</v>
      </c>
      <c r="AK265" s="73" t="e">
        <f>COUNTIFS(#REF!,R265)</f>
        <v>#REF!</v>
      </c>
      <c r="AL265" s="13"/>
      <c r="AM265" s="75"/>
      <c r="AN265" s="72"/>
      <c r="AQ265" s="334"/>
      <c r="AS265" s="244">
        <v>263</v>
      </c>
      <c r="AT265" s="244">
        <v>-31</v>
      </c>
      <c r="AU265" s="244">
        <v>114.5</v>
      </c>
      <c r="AV265" s="244" t="s">
        <v>5109</v>
      </c>
      <c r="AW265" s="22">
        <v>1130</v>
      </c>
      <c r="AX265" s="343">
        <v>69.190597035151526</v>
      </c>
    </row>
    <row r="266" spans="1:50" ht="12" customHeight="1" x14ac:dyDescent="0.25">
      <c r="A266" s="1" t="s">
        <v>685</v>
      </c>
      <c r="B266" s="30">
        <v>839</v>
      </c>
      <c r="C266" s="65"/>
      <c r="D266" s="58"/>
      <c r="E266" s="31"/>
      <c r="F266" s="31"/>
      <c r="G266" s="31"/>
      <c r="H266" s="31"/>
      <c r="O266" s="482" t="str">
        <f t="shared" si="55"/>
        <v xml:space="preserve"> </v>
      </c>
      <c r="P266" s="466">
        <f t="shared" si="51"/>
        <v>661</v>
      </c>
      <c r="Q266" s="225" t="s">
        <v>3635</v>
      </c>
      <c r="R266" s="230">
        <v>661</v>
      </c>
      <c r="S266" s="251">
        <v>-30.2775199999999</v>
      </c>
      <c r="T266" s="249">
        <v>116.65934</v>
      </c>
      <c r="U266" s="33" t="str">
        <f t="shared" si="52"/>
        <v>Dalwallinu</v>
      </c>
      <c r="V266" s="33" t="str">
        <f t="shared" si="50"/>
        <v>Dalwallinu</v>
      </c>
      <c r="W266" s="33">
        <v>774</v>
      </c>
      <c r="X266" s="1" t="s">
        <v>685</v>
      </c>
      <c r="AE266" s="10" t="s">
        <v>1261</v>
      </c>
      <c r="AF266" s="6" t="s">
        <v>1261</v>
      </c>
      <c r="AG266" s="176">
        <f>IFERROR(VLOOKUP(AF266,'#Location List#'!$Q$3:$R$1118,2,FALSE), "None")</f>
        <v>108</v>
      </c>
      <c r="AH266" s="269" t="s">
        <v>1261</v>
      </c>
      <c r="AI266" s="474">
        <f t="shared" si="53"/>
        <v>1</v>
      </c>
      <c r="AJ266" s="71" t="str">
        <f t="shared" si="54"/>
        <v>Dalwallinu</v>
      </c>
      <c r="AK266" s="73" t="e">
        <f>COUNTIFS(#REF!,R266)</f>
        <v>#REF!</v>
      </c>
      <c r="AL266" s="13"/>
      <c r="AM266" s="75"/>
      <c r="AN266" s="72"/>
      <c r="AQ266" s="334"/>
      <c r="AS266" s="244">
        <v>264</v>
      </c>
      <c r="AT266" s="244">
        <v>-30.75</v>
      </c>
      <c r="AU266" s="244">
        <v>114.5</v>
      </c>
      <c r="AV266" s="244" t="s">
        <v>5110</v>
      </c>
      <c r="AW266" s="22">
        <v>616</v>
      </c>
      <c r="AX266" s="343">
        <v>61.571867593660492</v>
      </c>
    </row>
    <row r="267" spans="1:50" ht="12" customHeight="1" x14ac:dyDescent="0.25">
      <c r="A267" s="1" t="s">
        <v>685</v>
      </c>
      <c r="B267" s="30">
        <v>840</v>
      </c>
      <c r="C267" s="65"/>
      <c r="D267" s="58"/>
      <c r="E267" s="31"/>
      <c r="F267" s="31"/>
      <c r="G267" s="31"/>
      <c r="H267" s="31"/>
      <c r="O267" s="482" t="str">
        <f t="shared" si="55"/>
        <v xml:space="preserve"> </v>
      </c>
      <c r="P267" s="466">
        <f t="shared" si="51"/>
        <v>107</v>
      </c>
      <c r="Q267" s="226" t="s">
        <v>1480</v>
      </c>
      <c r="R267" s="231">
        <v>107</v>
      </c>
      <c r="S267" s="251">
        <v>-33.403171999999998</v>
      </c>
      <c r="T267" s="248">
        <v>115.625472</v>
      </c>
      <c r="U267" s="33" t="str">
        <f t="shared" si="52"/>
        <v>Dalyellup</v>
      </c>
      <c r="V267" s="33" t="str">
        <f t="shared" si="50"/>
        <v>Capel</v>
      </c>
      <c r="W267" s="33">
        <v>746</v>
      </c>
      <c r="X267" s="1" t="s">
        <v>685</v>
      </c>
      <c r="AE267" s="10" t="s">
        <v>1261</v>
      </c>
      <c r="AF267" s="6" t="s">
        <v>1261</v>
      </c>
      <c r="AG267" s="176">
        <f>IFERROR(VLOOKUP(AF267,'#Location List#'!$Q$3:$R$1118,2,FALSE), "None")</f>
        <v>108</v>
      </c>
      <c r="AH267" s="269" t="s">
        <v>996</v>
      </c>
      <c r="AI267" s="474">
        <f t="shared" si="53"/>
        <v>1</v>
      </c>
      <c r="AJ267" s="71" t="str">
        <f t="shared" si="54"/>
        <v>Dalyellup</v>
      </c>
      <c r="AK267" s="73" t="e">
        <f>COUNTIFS(#REF!,R267)</f>
        <v>#REF!</v>
      </c>
      <c r="AL267" s="13"/>
      <c r="AM267" s="75"/>
      <c r="AN267" s="72"/>
      <c r="AQ267" s="334"/>
      <c r="AS267" s="244">
        <v>265</v>
      </c>
      <c r="AT267" s="244">
        <v>-30.5</v>
      </c>
      <c r="AU267" s="244">
        <v>114.5</v>
      </c>
      <c r="AV267" s="244" t="s">
        <v>5111</v>
      </c>
      <c r="AW267" s="22">
        <v>616</v>
      </c>
      <c r="AX267" s="343">
        <v>54.928010779451739</v>
      </c>
    </row>
    <row r="268" spans="1:50" ht="12" customHeight="1" x14ac:dyDescent="0.25">
      <c r="A268" s="1" t="s">
        <v>685</v>
      </c>
      <c r="B268" s="30">
        <v>841</v>
      </c>
      <c r="C268" s="65"/>
      <c r="D268" s="58"/>
      <c r="E268" s="31"/>
      <c r="F268" s="31"/>
      <c r="G268" s="31"/>
      <c r="H268" s="31"/>
      <c r="O268" s="482" t="str">
        <f t="shared" si="55"/>
        <v xml:space="preserve"> </v>
      </c>
      <c r="P268" s="466">
        <f t="shared" si="51"/>
        <v>662</v>
      </c>
      <c r="Q268" s="225" t="s">
        <v>3983</v>
      </c>
      <c r="R268" s="230">
        <v>662</v>
      </c>
      <c r="S268" s="251">
        <v>-33.713810000000002</v>
      </c>
      <c r="T268" s="249">
        <v>121.58516</v>
      </c>
      <c r="U268" s="33" t="str">
        <f t="shared" si="52"/>
        <v>Dalyup</v>
      </c>
      <c r="V268" s="33" t="str">
        <f t="shared" si="50"/>
        <v>Esperance</v>
      </c>
      <c r="W268" s="33">
        <v>791</v>
      </c>
      <c r="X268" s="1" t="s">
        <v>685</v>
      </c>
      <c r="AE268" s="10" t="s">
        <v>1261</v>
      </c>
      <c r="AF268" s="6" t="s">
        <v>1261</v>
      </c>
      <c r="AG268" s="176">
        <f>IFERROR(VLOOKUP(AF268,'#Location List#'!$Q$3:$R$1118,2,FALSE), "None")</f>
        <v>108</v>
      </c>
      <c r="AH268" s="269" t="s">
        <v>998</v>
      </c>
      <c r="AI268" s="474">
        <f t="shared" si="53"/>
        <v>1</v>
      </c>
      <c r="AJ268" s="71" t="str">
        <f t="shared" si="54"/>
        <v>Dalyup</v>
      </c>
      <c r="AK268" s="73" t="e">
        <f>COUNTIFS(#REF!,R268)</f>
        <v>#REF!</v>
      </c>
      <c r="AL268" s="13"/>
      <c r="AM268" s="75"/>
      <c r="AN268" s="72"/>
      <c r="AQ268" s="334"/>
      <c r="AS268" s="244">
        <v>266</v>
      </c>
      <c r="AT268" s="244">
        <v>-30.25</v>
      </c>
      <c r="AU268" s="244">
        <v>114.5</v>
      </c>
      <c r="AV268" s="244" t="s">
        <v>5112</v>
      </c>
      <c r="AW268" s="22">
        <v>157</v>
      </c>
      <c r="AX268" s="343">
        <v>50.353192656890222</v>
      </c>
    </row>
    <row r="269" spans="1:50" ht="12" customHeight="1" x14ac:dyDescent="0.25">
      <c r="A269" s="1" t="s">
        <v>685</v>
      </c>
      <c r="B269" s="30">
        <v>842</v>
      </c>
      <c r="C269" s="65"/>
      <c r="D269" s="58"/>
      <c r="E269" s="31"/>
      <c r="F269" s="31"/>
      <c r="G269" s="31"/>
      <c r="H269" s="31"/>
      <c r="O269" s="482" t="str">
        <f t="shared" si="55"/>
        <v xml:space="preserve"> </v>
      </c>
      <c r="P269" s="466">
        <f t="shared" si="51"/>
        <v>663</v>
      </c>
      <c r="Q269" s="225" t="s">
        <v>3984</v>
      </c>
      <c r="R269" s="230">
        <v>663</v>
      </c>
      <c r="S269" s="251">
        <v>-31.007162999999998</v>
      </c>
      <c r="T269" s="248">
        <v>118.17725799999999</v>
      </c>
      <c r="U269" s="33" t="str">
        <f t="shared" si="52"/>
        <v>Dandanning</v>
      </c>
      <c r="V269" s="33" t="str">
        <f t="shared" si="50"/>
        <v>Mukinbudin</v>
      </c>
      <c r="W269" s="33">
        <v>776</v>
      </c>
      <c r="X269" s="1" t="s">
        <v>685</v>
      </c>
      <c r="AE269" s="10" t="s">
        <v>1261</v>
      </c>
      <c r="AF269" s="6" t="s">
        <v>1261</v>
      </c>
      <c r="AG269" s="176">
        <f>IFERROR(VLOOKUP(AF269,'#Location List#'!$Q$3:$R$1118,2,FALSE), "None")</f>
        <v>108</v>
      </c>
      <c r="AH269" s="269" t="s">
        <v>997</v>
      </c>
      <c r="AI269" s="474">
        <f t="shared" si="53"/>
        <v>1</v>
      </c>
      <c r="AJ269" s="71" t="str">
        <f t="shared" si="54"/>
        <v>Dandanning</v>
      </c>
      <c r="AK269" s="73" t="e">
        <f>COUNTIFS(#REF!,R269)</f>
        <v>#REF!</v>
      </c>
      <c r="AL269" s="13"/>
      <c r="AM269" s="75"/>
      <c r="AN269" s="72"/>
      <c r="AQ269" s="334"/>
      <c r="AS269" s="244">
        <v>267</v>
      </c>
      <c r="AT269" s="244">
        <v>-30</v>
      </c>
      <c r="AU269" s="244">
        <v>114.5</v>
      </c>
      <c r="AV269" s="244" t="s">
        <v>5113</v>
      </c>
      <c r="AW269" s="22">
        <v>157</v>
      </c>
      <c r="AX269" s="343">
        <v>46.315935686007435</v>
      </c>
    </row>
    <row r="270" spans="1:50" ht="12" customHeight="1" x14ac:dyDescent="0.25">
      <c r="A270" s="1" t="s">
        <v>685</v>
      </c>
      <c r="B270" s="30">
        <v>843</v>
      </c>
      <c r="C270" s="65"/>
      <c r="D270" s="58"/>
      <c r="E270" s="31"/>
      <c r="F270" s="31"/>
      <c r="G270" s="31"/>
      <c r="H270" s="31"/>
      <c r="O270" s="482" t="str">
        <f t="shared" si="55"/>
        <v xml:space="preserve"> </v>
      </c>
      <c r="P270" s="466">
        <f t="shared" si="51"/>
        <v>108</v>
      </c>
      <c r="Q270" s="226" t="s">
        <v>1261</v>
      </c>
      <c r="R270" s="231">
        <v>108</v>
      </c>
      <c r="S270" s="251">
        <v>-30.67043</v>
      </c>
      <c r="T270" s="248">
        <v>115.69964</v>
      </c>
      <c r="U270" s="33" t="str">
        <f t="shared" si="52"/>
        <v>Dandaragan</v>
      </c>
      <c r="V270" s="33" t="str">
        <f t="shared" si="50"/>
        <v>Dandaragan</v>
      </c>
      <c r="W270" s="33">
        <v>743</v>
      </c>
      <c r="X270" s="1" t="s">
        <v>685</v>
      </c>
      <c r="AE270" s="10" t="s">
        <v>1261</v>
      </c>
      <c r="AF270" s="6" t="s">
        <v>64</v>
      </c>
      <c r="AG270" s="176">
        <f>IFERROR(VLOOKUP(AF270,'#Location List#'!$Q$3:$R$1118,2,FALSE), "None")</f>
        <v>142</v>
      </c>
      <c r="AH270" s="269" t="s">
        <v>994</v>
      </c>
      <c r="AI270" s="474">
        <f t="shared" si="53"/>
        <v>1</v>
      </c>
      <c r="AJ270" s="71" t="str">
        <f t="shared" si="54"/>
        <v>Dandaragan</v>
      </c>
      <c r="AK270" s="73" t="e">
        <f>COUNTIFS(#REF!,R270)</f>
        <v>#REF!</v>
      </c>
      <c r="AL270" s="13"/>
      <c r="AM270" s="75"/>
      <c r="AN270" s="72"/>
      <c r="AQ270" s="334"/>
      <c r="AS270" s="244">
        <v>268</v>
      </c>
      <c r="AT270" s="244">
        <v>-29.75</v>
      </c>
      <c r="AU270" s="244">
        <v>114.5</v>
      </c>
      <c r="AV270" s="244" t="s">
        <v>5114</v>
      </c>
      <c r="AW270" s="22">
        <v>223</v>
      </c>
      <c r="AX270" s="343">
        <v>51.595494649929975</v>
      </c>
    </row>
    <row r="271" spans="1:50" ht="12" customHeight="1" x14ac:dyDescent="0.25">
      <c r="A271" s="1" t="s">
        <v>685</v>
      </c>
      <c r="B271" s="30">
        <v>844</v>
      </c>
      <c r="C271" s="65"/>
      <c r="D271" s="58"/>
      <c r="E271" s="31"/>
      <c r="F271" s="31"/>
      <c r="G271" s="31"/>
      <c r="H271" s="31"/>
      <c r="O271" s="482" t="str">
        <f t="shared" si="55"/>
        <v xml:space="preserve"> </v>
      </c>
      <c r="P271" s="466">
        <f t="shared" si="51"/>
        <v>664</v>
      </c>
      <c r="Q271" s="225" t="s">
        <v>3985</v>
      </c>
      <c r="R271" s="230">
        <v>664</v>
      </c>
      <c r="S271" s="251">
        <v>-32.042079999999899</v>
      </c>
      <c r="T271" s="249">
        <v>117.33018</v>
      </c>
      <c r="U271" s="33" t="str">
        <f t="shared" si="52"/>
        <v>Dangin</v>
      </c>
      <c r="V271" s="33" t="str">
        <f t="shared" si="50"/>
        <v>Quairading</v>
      </c>
      <c r="W271" s="33">
        <v>808</v>
      </c>
      <c r="X271" s="1" t="s">
        <v>685</v>
      </c>
      <c r="AE271" s="10" t="s">
        <v>1261</v>
      </c>
      <c r="AF271" s="6" t="s">
        <v>369</v>
      </c>
      <c r="AG271" s="176" t="str">
        <f>IFERROR(VLOOKUP(AF271,'#Location List#'!$Q$3:$R$1118,2,FALSE), "None")</f>
        <v>None</v>
      </c>
      <c r="AH271" s="269" t="s">
        <v>863</v>
      </c>
      <c r="AI271" s="474">
        <f t="shared" si="53"/>
        <v>1</v>
      </c>
      <c r="AJ271" s="71" t="str">
        <f t="shared" si="54"/>
        <v>Dangin</v>
      </c>
      <c r="AK271" s="73" t="e">
        <f>COUNTIFS(#REF!,R271)</f>
        <v>#REF!</v>
      </c>
      <c r="AL271" s="13"/>
      <c r="AM271" s="75"/>
      <c r="AN271" s="72"/>
      <c r="AQ271" s="334"/>
      <c r="AS271" s="244">
        <v>269</v>
      </c>
      <c r="AT271" s="244">
        <v>-29.5</v>
      </c>
      <c r="AU271" s="244">
        <v>114.5</v>
      </c>
      <c r="AV271" s="244" t="s">
        <v>5115</v>
      </c>
      <c r="AW271" s="22">
        <v>89</v>
      </c>
      <c r="AX271" s="343">
        <v>48.346834645998712</v>
      </c>
    </row>
    <row r="272" spans="1:50" ht="12" customHeight="1" x14ac:dyDescent="0.25">
      <c r="A272" s="1" t="s">
        <v>685</v>
      </c>
      <c r="B272" s="30">
        <v>845</v>
      </c>
      <c r="C272" s="65"/>
      <c r="D272" s="58"/>
      <c r="E272" s="31"/>
      <c r="F272" s="31"/>
      <c r="G272" s="31"/>
      <c r="H272" s="31"/>
      <c r="O272" s="482" t="str">
        <f t="shared" si="55"/>
        <v xml:space="preserve"> </v>
      </c>
      <c r="P272" s="466">
        <f t="shared" si="51"/>
        <v>665</v>
      </c>
      <c r="Q272" s="225" t="s">
        <v>3643</v>
      </c>
      <c r="R272" s="230">
        <v>665</v>
      </c>
      <c r="S272" s="251">
        <v>-33.397779999999898</v>
      </c>
      <c r="T272" s="248">
        <v>115.75736000000001</v>
      </c>
      <c r="U272" s="33" t="str">
        <f t="shared" si="52"/>
        <v>Dardanup</v>
      </c>
      <c r="V272" s="33" t="str">
        <f t="shared" si="50"/>
        <v>Dardanup</v>
      </c>
      <c r="W272" s="33">
        <v>805</v>
      </c>
      <c r="X272" s="1" t="s">
        <v>685</v>
      </c>
      <c r="AE272" s="10" t="s">
        <v>1261</v>
      </c>
      <c r="AF272" s="6" t="s">
        <v>369</v>
      </c>
      <c r="AG272" s="176" t="str">
        <f>IFERROR(VLOOKUP(AF272,'#Location List#'!$Q$3:$R$1118,2,FALSE), "None")</f>
        <v>None</v>
      </c>
      <c r="AH272" s="269" t="s">
        <v>369</v>
      </c>
      <c r="AI272" s="474">
        <f t="shared" si="53"/>
        <v>1</v>
      </c>
      <c r="AJ272" s="71" t="str">
        <f t="shared" si="54"/>
        <v>Dardanup</v>
      </c>
      <c r="AK272" s="73" t="e">
        <f>COUNTIFS(#REF!,R272)</f>
        <v>#REF!</v>
      </c>
      <c r="AL272" s="13"/>
      <c r="AM272" s="75"/>
      <c r="AN272" s="72"/>
      <c r="AQ272" s="334"/>
      <c r="AS272" s="244">
        <v>270</v>
      </c>
      <c r="AT272" s="244">
        <v>-29.25</v>
      </c>
      <c r="AU272" s="244">
        <v>114.5</v>
      </c>
      <c r="AV272" s="244" t="s">
        <v>5116</v>
      </c>
      <c r="AW272" s="22">
        <v>1027</v>
      </c>
      <c r="AX272" s="343">
        <v>41.226281829030519</v>
      </c>
    </row>
    <row r="273" spans="1:50" ht="12" customHeight="1" x14ac:dyDescent="0.25">
      <c r="A273" s="1" t="s">
        <v>685</v>
      </c>
      <c r="B273" s="30">
        <v>846</v>
      </c>
      <c r="C273" s="65"/>
      <c r="D273" s="58"/>
      <c r="E273" s="31"/>
      <c r="F273" s="31"/>
      <c r="G273" s="31"/>
      <c r="H273" s="31"/>
      <c r="O273" s="482" t="str">
        <f t="shared" si="55"/>
        <v xml:space="preserve"> </v>
      </c>
      <c r="P273" s="466">
        <f t="shared" si="51"/>
        <v>666</v>
      </c>
      <c r="Q273" s="225" t="s">
        <v>3986</v>
      </c>
      <c r="R273" s="230">
        <v>666</v>
      </c>
      <c r="S273" s="251">
        <v>-33.340429999999898</v>
      </c>
      <c r="T273" s="248">
        <v>116.73141</v>
      </c>
      <c r="U273" s="33" t="str">
        <f t="shared" si="52"/>
        <v>Darkan</v>
      </c>
      <c r="V273" s="33" t="str">
        <f t="shared" si="50"/>
        <v>West Arthur</v>
      </c>
      <c r="W273" s="33">
        <v>841</v>
      </c>
      <c r="X273" s="1" t="s">
        <v>685</v>
      </c>
      <c r="AE273" s="10" t="s">
        <v>1261</v>
      </c>
      <c r="AF273" s="6" t="s">
        <v>369</v>
      </c>
      <c r="AG273" s="176" t="str">
        <f>IFERROR(VLOOKUP(AF273,'#Location List#'!$Q$3:$R$1118,2,FALSE), "None")</f>
        <v>None</v>
      </c>
      <c r="AH273" s="269" t="s">
        <v>477</v>
      </c>
      <c r="AI273" s="474">
        <f t="shared" si="53"/>
        <v>1</v>
      </c>
      <c r="AJ273" s="71" t="str">
        <f t="shared" si="54"/>
        <v>Darkan</v>
      </c>
      <c r="AK273" s="73" t="e">
        <f>COUNTIFS(#REF!,R273)</f>
        <v>#REF!</v>
      </c>
      <c r="AL273" s="13"/>
      <c r="AM273" s="75"/>
      <c r="AN273" s="72"/>
      <c r="AQ273" s="334"/>
      <c r="AS273" s="244">
        <v>271</v>
      </c>
      <c r="AT273" s="244">
        <v>-29</v>
      </c>
      <c r="AU273" s="244">
        <v>114.5</v>
      </c>
      <c r="AV273" s="244" t="s">
        <v>5117</v>
      </c>
      <c r="AW273" s="22">
        <v>603</v>
      </c>
      <c r="AX273" s="343">
        <v>21.232391106718104</v>
      </c>
    </row>
    <row r="274" spans="1:50" ht="12" customHeight="1" x14ac:dyDescent="0.25">
      <c r="A274" s="1" t="s">
        <v>685</v>
      </c>
      <c r="B274" s="30">
        <v>847</v>
      </c>
      <c r="C274" s="65"/>
      <c r="D274" s="58"/>
      <c r="E274" s="31"/>
      <c r="F274" s="31"/>
      <c r="G274" s="31"/>
      <c r="H274" s="31"/>
      <c r="O274" s="482" t="str">
        <f t="shared" si="55"/>
        <v xml:space="preserve"> </v>
      </c>
      <c r="P274" s="466">
        <f t="shared" si="51"/>
        <v>667</v>
      </c>
      <c r="Q274" s="225" t="s">
        <v>3987</v>
      </c>
      <c r="R274" s="230">
        <v>667</v>
      </c>
      <c r="S274" s="251">
        <v>-32.192222999999998</v>
      </c>
      <c r="T274" s="249">
        <v>115.98230100000001</v>
      </c>
      <c r="U274" s="33" t="str">
        <f t="shared" si="52"/>
        <v>Darling Downs</v>
      </c>
      <c r="V274" s="33" t="str">
        <f t="shared" si="50"/>
        <v>Serpentine-Jarrahdale</v>
      </c>
      <c r="W274" s="33">
        <v>792</v>
      </c>
      <c r="X274" s="1" t="s">
        <v>685</v>
      </c>
      <c r="AE274" s="10" t="s">
        <v>1261</v>
      </c>
      <c r="AF274" s="6" t="s">
        <v>369</v>
      </c>
      <c r="AG274" s="176" t="str">
        <f>IFERROR(VLOOKUP(AF274,'#Location List#'!$Q$3:$R$1118,2,FALSE), "None")</f>
        <v>None</v>
      </c>
      <c r="AH274" s="269" t="s">
        <v>675</v>
      </c>
      <c r="AI274" s="474">
        <f t="shared" si="53"/>
        <v>1</v>
      </c>
      <c r="AJ274" s="71" t="str">
        <f t="shared" si="54"/>
        <v>Darling Downs</v>
      </c>
      <c r="AK274" s="73" t="e">
        <f>COUNTIFS(#REF!,R274)</f>
        <v>#REF!</v>
      </c>
      <c r="AL274" s="13"/>
      <c r="AM274" s="75"/>
      <c r="AN274" s="72"/>
      <c r="AQ274" s="334"/>
      <c r="AS274" s="244">
        <v>272</v>
      </c>
      <c r="AT274" s="244">
        <v>-28.75</v>
      </c>
      <c r="AU274" s="244">
        <v>114.5</v>
      </c>
      <c r="AV274" s="244" t="s">
        <v>5118</v>
      </c>
      <c r="AW274" s="22">
        <v>139</v>
      </c>
      <c r="AX274" s="343">
        <v>11.512989967565449</v>
      </c>
    </row>
    <row r="275" spans="1:50" ht="12" customHeight="1" x14ac:dyDescent="0.25">
      <c r="A275" s="1" t="s">
        <v>685</v>
      </c>
      <c r="B275" s="30">
        <v>848</v>
      </c>
      <c r="C275" s="65"/>
      <c r="D275" s="58"/>
      <c r="E275" s="31"/>
      <c r="F275" s="31"/>
      <c r="G275" s="31"/>
      <c r="H275" s="31"/>
      <c r="O275" s="482" t="str">
        <f t="shared" si="55"/>
        <v xml:space="preserve"> </v>
      </c>
      <c r="P275" s="466">
        <f t="shared" si="51"/>
        <v>110</v>
      </c>
      <c r="Q275" s="226" t="s">
        <v>3988</v>
      </c>
      <c r="R275" s="231">
        <v>110</v>
      </c>
      <c r="S275" s="251">
        <v>-31.931519999999999</v>
      </c>
      <c r="T275" s="248">
        <v>116.08255800000001</v>
      </c>
      <c r="U275" s="33" t="str">
        <f t="shared" si="52"/>
        <v>Darlington</v>
      </c>
      <c r="V275" s="33" t="str">
        <f t="shared" si="50"/>
        <v>Mundaring</v>
      </c>
      <c r="W275" s="33">
        <v>719</v>
      </c>
      <c r="X275" s="1" t="s">
        <v>685</v>
      </c>
      <c r="AE275" s="10" t="s">
        <v>1261</v>
      </c>
      <c r="AF275" s="6" t="s">
        <v>369</v>
      </c>
      <c r="AG275" s="176" t="str">
        <f>IFERROR(VLOOKUP(AF275,'#Location List#'!$Q$3:$R$1118,2,FALSE), "None")</f>
        <v>None</v>
      </c>
      <c r="AH275" s="269" t="s">
        <v>862</v>
      </c>
      <c r="AI275" s="474">
        <f t="shared" si="53"/>
        <v>1</v>
      </c>
      <c r="AJ275" s="71" t="str">
        <f t="shared" si="54"/>
        <v>Darlington</v>
      </c>
      <c r="AK275" s="73" t="e">
        <f>COUNTIFS(#REF!,R275)</f>
        <v>#REF!</v>
      </c>
      <c r="AL275" s="13"/>
      <c r="AM275" s="75"/>
      <c r="AN275" s="72"/>
      <c r="AQ275" s="334"/>
      <c r="AS275" s="244">
        <v>273</v>
      </c>
      <c r="AT275" s="244">
        <v>-28.5</v>
      </c>
      <c r="AU275" s="244">
        <v>114.5</v>
      </c>
      <c r="AV275" s="244" t="s">
        <v>4621</v>
      </c>
      <c r="AW275" s="22">
        <v>170</v>
      </c>
      <c r="AX275" s="343">
        <v>13.48445182664566</v>
      </c>
    </row>
    <row r="276" spans="1:50" ht="12" customHeight="1" x14ac:dyDescent="0.25">
      <c r="A276" s="1" t="s">
        <v>685</v>
      </c>
      <c r="B276" s="30">
        <v>849</v>
      </c>
      <c r="C276" s="65"/>
      <c r="D276" s="58"/>
      <c r="E276" s="31"/>
      <c r="F276" s="31"/>
      <c r="G276" s="31"/>
      <c r="H276" s="31"/>
      <c r="O276" s="482" t="str">
        <f t="shared" si="55"/>
        <v xml:space="preserve"> </v>
      </c>
      <c r="P276" s="466">
        <f t="shared" si="51"/>
        <v>668</v>
      </c>
      <c r="Q276" s="225" t="s">
        <v>3989</v>
      </c>
      <c r="R276" s="230">
        <v>668</v>
      </c>
      <c r="S276" s="251">
        <v>-32.5380299999999</v>
      </c>
      <c r="T276" s="249">
        <v>116.88136</v>
      </c>
      <c r="U276" s="33" t="str">
        <f t="shared" si="52"/>
        <v>Dattening</v>
      </c>
      <c r="V276" s="33" t="str">
        <f t="shared" si="50"/>
        <v>Pingelly</v>
      </c>
      <c r="W276" s="33">
        <v>762</v>
      </c>
      <c r="X276" s="1" t="s">
        <v>685</v>
      </c>
      <c r="AE276" s="10" t="s">
        <v>1261</v>
      </c>
      <c r="AF276" s="6" t="s">
        <v>76</v>
      </c>
      <c r="AG276" s="176">
        <f>IFERROR(VLOOKUP(AF276,'#Location List#'!$Q$3:$R$1118,2,FALSE), "None")</f>
        <v>337</v>
      </c>
      <c r="AH276" s="269" t="s">
        <v>524</v>
      </c>
      <c r="AI276" s="474">
        <f t="shared" si="53"/>
        <v>1</v>
      </c>
      <c r="AJ276" s="71" t="str">
        <f t="shared" si="54"/>
        <v>Dattening</v>
      </c>
      <c r="AK276" s="73" t="e">
        <f>COUNTIFS(#REF!,R276)</f>
        <v>#REF!</v>
      </c>
      <c r="AL276" s="13"/>
      <c r="AM276" s="75"/>
      <c r="AN276" s="72"/>
      <c r="AQ276" s="334"/>
      <c r="AS276" s="244">
        <v>274</v>
      </c>
      <c r="AT276" s="244">
        <v>-28.25</v>
      </c>
      <c r="AU276" s="244">
        <v>114.5</v>
      </c>
      <c r="AV276" s="244" t="s">
        <v>5119</v>
      </c>
      <c r="AW276" s="22">
        <v>1053</v>
      </c>
      <c r="AX276" s="343">
        <v>13.486053353897102</v>
      </c>
    </row>
    <row r="277" spans="1:50" ht="12" customHeight="1" x14ac:dyDescent="0.25">
      <c r="A277" s="1" t="s">
        <v>685</v>
      </c>
      <c r="B277" s="30">
        <v>850</v>
      </c>
      <c r="C277" s="65"/>
      <c r="D277" s="58"/>
      <c r="E277" s="31"/>
      <c r="F277" s="31"/>
      <c r="G277" s="31"/>
      <c r="H277" s="31"/>
      <c r="O277" s="482" t="str">
        <f t="shared" si="55"/>
        <v xml:space="preserve"> </v>
      </c>
      <c r="P277" s="466">
        <f t="shared" si="51"/>
        <v>669</v>
      </c>
      <c r="Q277" s="225" t="s">
        <v>3990</v>
      </c>
      <c r="R277" s="230">
        <v>669</v>
      </c>
      <c r="S277" s="251">
        <v>-33.358567000000001</v>
      </c>
      <c r="T277" s="248">
        <v>115.676421</v>
      </c>
      <c r="U277" s="33" t="str">
        <f t="shared" si="52"/>
        <v>Davenport</v>
      </c>
      <c r="V277" s="33" t="str">
        <f t="shared" si="50"/>
        <v>Bunbury</v>
      </c>
      <c r="W277" s="33">
        <v>750</v>
      </c>
      <c r="X277" s="1" t="s">
        <v>685</v>
      </c>
      <c r="AE277" s="10" t="s">
        <v>1261</v>
      </c>
      <c r="AF277" s="6" t="s">
        <v>76</v>
      </c>
      <c r="AG277" s="176">
        <f>IFERROR(VLOOKUP(AF277,'#Location List#'!$Q$3:$R$1118,2,FALSE), "None")</f>
        <v>337</v>
      </c>
      <c r="AH277" s="269" t="s">
        <v>76</v>
      </c>
      <c r="AI277" s="474">
        <f t="shared" si="53"/>
        <v>1</v>
      </c>
      <c r="AJ277" s="71" t="str">
        <f t="shared" si="54"/>
        <v>Davenport</v>
      </c>
      <c r="AK277" s="73" t="e">
        <f>COUNTIFS(#REF!,R277)</f>
        <v>#REF!</v>
      </c>
      <c r="AL277" s="13"/>
      <c r="AM277" s="75"/>
      <c r="AN277" s="72"/>
      <c r="AQ277" s="334"/>
      <c r="AS277" s="244">
        <v>275</v>
      </c>
      <c r="AT277" s="244">
        <v>-28</v>
      </c>
      <c r="AU277" s="244">
        <v>114.5</v>
      </c>
      <c r="AV277" s="244" t="s">
        <v>4615</v>
      </c>
      <c r="AW277" s="22">
        <v>532</v>
      </c>
      <c r="AX277" s="343">
        <v>10.918205540786854</v>
      </c>
    </row>
    <row r="278" spans="1:50" ht="12" customHeight="1" x14ac:dyDescent="0.25">
      <c r="A278" s="1" t="s">
        <v>685</v>
      </c>
      <c r="B278" s="194">
        <v>851</v>
      </c>
      <c r="C278" s="65"/>
      <c r="D278" s="58"/>
      <c r="E278" s="31"/>
      <c r="F278" s="31"/>
      <c r="G278" s="31"/>
      <c r="H278" s="31"/>
      <c r="O278" s="482" t="str">
        <f t="shared" si="55"/>
        <v xml:space="preserve"> </v>
      </c>
      <c r="P278" s="466">
        <f t="shared" si="51"/>
        <v>111</v>
      </c>
      <c r="Q278" s="226" t="s">
        <v>1137</v>
      </c>
      <c r="R278" s="231">
        <v>111</v>
      </c>
      <c r="S278" s="251">
        <v>-32.640860000000004</v>
      </c>
      <c r="T278" s="248">
        <v>115.633499</v>
      </c>
      <c r="U278" s="33" t="str">
        <f t="shared" si="52"/>
        <v>Dawesville</v>
      </c>
      <c r="V278" s="33" t="str">
        <f t="shared" si="50"/>
        <v>Mandurah</v>
      </c>
      <c r="W278" s="33">
        <v>795</v>
      </c>
      <c r="X278" s="1" t="s">
        <v>685</v>
      </c>
      <c r="AE278" s="10" t="s">
        <v>1261</v>
      </c>
      <c r="AF278" s="6" t="s">
        <v>3992</v>
      </c>
      <c r="AG278" s="176">
        <f>IFERROR(VLOOKUP(AF278,'#Location List#'!$Q$3:$R$1118,2,FALSE), "None")</f>
        <v>338</v>
      </c>
      <c r="AH278" s="269" t="s">
        <v>635</v>
      </c>
      <c r="AI278" s="474">
        <f t="shared" si="53"/>
        <v>1</v>
      </c>
      <c r="AJ278" s="71" t="str">
        <f t="shared" si="54"/>
        <v>Dawesville</v>
      </c>
      <c r="AK278" s="73" t="e">
        <f>COUNTIFS(#REF!,R278)</f>
        <v>#REF!</v>
      </c>
      <c r="AL278" s="13"/>
      <c r="AM278" s="75"/>
      <c r="AN278" s="72"/>
      <c r="AQ278" s="334"/>
      <c r="AS278" s="244">
        <v>276</v>
      </c>
      <c r="AT278" s="244">
        <v>-27.75</v>
      </c>
      <c r="AU278" s="244">
        <v>114.5</v>
      </c>
      <c r="AV278" s="244" t="s">
        <v>5120</v>
      </c>
      <c r="AW278" s="22">
        <v>798</v>
      </c>
      <c r="AX278" s="343">
        <v>7.9502296188726209</v>
      </c>
    </row>
    <row r="279" spans="1:50" ht="12" customHeight="1" x14ac:dyDescent="0.25">
      <c r="A279" s="1" t="s">
        <v>685</v>
      </c>
      <c r="B279" s="30">
        <v>852</v>
      </c>
      <c r="C279" s="65"/>
      <c r="D279" s="58"/>
      <c r="E279" s="31"/>
      <c r="F279" s="31"/>
      <c r="G279" s="31"/>
      <c r="H279" s="31"/>
      <c r="O279" s="482" t="str">
        <f t="shared" si="55"/>
        <v xml:space="preserve"> </v>
      </c>
      <c r="P279" s="466">
        <f t="shared" si="51"/>
        <v>670</v>
      </c>
      <c r="Q279" s="225" t="s">
        <v>3991</v>
      </c>
      <c r="R279" s="230">
        <v>670</v>
      </c>
      <c r="S279" s="251">
        <v>-34.247754999999998</v>
      </c>
      <c r="T279" s="249">
        <v>116.083122</v>
      </c>
      <c r="U279" s="33" t="str">
        <f t="shared" si="52"/>
        <v>Deanmill</v>
      </c>
      <c r="V279" s="33" t="str">
        <f t="shared" si="50"/>
        <v>Manjimup</v>
      </c>
      <c r="W279" s="33">
        <v>714</v>
      </c>
      <c r="X279" s="1" t="s">
        <v>685</v>
      </c>
      <c r="AE279" s="10" t="s">
        <v>1261</v>
      </c>
      <c r="AF279" s="6" t="s">
        <v>68</v>
      </c>
      <c r="AG279" s="176">
        <f>IFERROR(VLOOKUP(AF279,'#Location List#'!$Q$3:$R$1118,2,FALSE), "None")</f>
        <v>383</v>
      </c>
      <c r="AH279" s="269" t="s">
        <v>68</v>
      </c>
      <c r="AI279" s="474">
        <f t="shared" si="53"/>
        <v>1</v>
      </c>
      <c r="AJ279" s="71" t="str">
        <f t="shared" si="54"/>
        <v>Deanmill</v>
      </c>
      <c r="AK279" s="73" t="e">
        <f>COUNTIFS(#REF!,R279)</f>
        <v>#REF!</v>
      </c>
      <c r="AL279" s="13"/>
      <c r="AM279" s="75"/>
      <c r="AN279" s="72"/>
      <c r="AQ279" s="334"/>
      <c r="AS279" s="244">
        <v>277</v>
      </c>
      <c r="AT279" s="244">
        <v>-27.5</v>
      </c>
      <c r="AU279" s="244">
        <v>114.5</v>
      </c>
      <c r="AV279" s="244" t="s">
        <v>4606</v>
      </c>
      <c r="AW279" s="22">
        <v>798</v>
      </c>
      <c r="AX279" s="343">
        <v>29.140615766938655</v>
      </c>
    </row>
    <row r="280" spans="1:50" ht="12" customHeight="1" x14ac:dyDescent="0.25">
      <c r="A280" s="1" t="s">
        <v>685</v>
      </c>
      <c r="B280" s="30">
        <v>853</v>
      </c>
      <c r="C280" s="65"/>
      <c r="D280" s="58"/>
      <c r="E280" s="31"/>
      <c r="F280" s="31"/>
      <c r="G280" s="31"/>
      <c r="H280" s="31"/>
      <c r="O280" s="482" t="str">
        <f t="shared" si="55"/>
        <v xml:space="preserve"> </v>
      </c>
      <c r="P280" s="466">
        <f t="shared" si="51"/>
        <v>671</v>
      </c>
      <c r="Q280" s="225" t="s">
        <v>1431</v>
      </c>
      <c r="R280" s="230">
        <v>671</v>
      </c>
      <c r="S280" s="251">
        <v>-34.693050999999997</v>
      </c>
      <c r="T280" s="248">
        <v>117.469072</v>
      </c>
      <c r="U280" s="33" t="str">
        <f t="shared" si="52"/>
        <v>Denbarker</v>
      </c>
      <c r="V280" s="33" t="str">
        <f t="shared" ref="V280:V311" si="56">VLOOKUP(W280,$B$3:$C$150,2,FALSE)</f>
        <v>Plantagenet</v>
      </c>
      <c r="W280" s="33">
        <v>745</v>
      </c>
      <c r="X280" s="1" t="s">
        <v>685</v>
      </c>
      <c r="AE280" s="10" t="s">
        <v>450</v>
      </c>
      <c r="AF280" s="6" t="s">
        <v>450</v>
      </c>
      <c r="AG280" s="176">
        <f>IFERROR(VLOOKUP(AF280,'#Location List#'!$Q$3:$R$1118,2,FALSE), "None")</f>
        <v>112</v>
      </c>
      <c r="AH280" s="269" t="s">
        <v>3994</v>
      </c>
      <c r="AI280" s="474">
        <f t="shared" si="53"/>
        <v>1</v>
      </c>
      <c r="AJ280" s="71" t="str">
        <f t="shared" si="54"/>
        <v>Denbarker</v>
      </c>
      <c r="AK280" s="73" t="e">
        <f>COUNTIFS(#REF!,R280)</f>
        <v>#REF!</v>
      </c>
      <c r="AL280" s="13"/>
      <c r="AM280" s="75"/>
      <c r="AN280" s="72"/>
      <c r="AQ280" s="334"/>
      <c r="AS280" s="244">
        <v>278</v>
      </c>
      <c r="AT280" s="244">
        <v>-27.25</v>
      </c>
      <c r="AU280" s="244">
        <v>114.5</v>
      </c>
      <c r="AV280" s="244" t="s">
        <v>5121</v>
      </c>
      <c r="AW280" s="22">
        <v>286</v>
      </c>
      <c r="AX280" s="343">
        <v>20.219915270019538</v>
      </c>
    </row>
    <row r="281" spans="1:50" ht="12" customHeight="1" x14ac:dyDescent="0.25">
      <c r="A281" s="1" t="s">
        <v>685</v>
      </c>
      <c r="B281" s="30">
        <v>854</v>
      </c>
      <c r="C281" s="65"/>
      <c r="D281" s="58"/>
      <c r="E281" s="31"/>
      <c r="F281" s="31"/>
      <c r="G281" s="31"/>
      <c r="H281" s="31"/>
      <c r="O281" s="482" t="str">
        <f t="shared" si="55"/>
        <v xml:space="preserve"> </v>
      </c>
      <c r="P281" s="466">
        <f t="shared" si="51"/>
        <v>1212</v>
      </c>
      <c r="Q281" s="468" t="s">
        <v>7526</v>
      </c>
      <c r="R281" s="230">
        <v>1212</v>
      </c>
      <c r="S281">
        <v>-25.926556219592602</v>
      </c>
      <c r="T281">
        <v>113.534271444374</v>
      </c>
      <c r="U281" s="33" t="str">
        <f t="shared" si="52"/>
        <v>Denham</v>
      </c>
      <c r="V281" s="33" t="str">
        <f t="shared" si="56"/>
        <v>Shark Bay</v>
      </c>
      <c r="W281" s="33">
        <v>800</v>
      </c>
      <c r="X281" s="1" t="s">
        <v>685</v>
      </c>
      <c r="AE281" s="10" t="s">
        <v>450</v>
      </c>
      <c r="AF281" s="6" t="s">
        <v>450</v>
      </c>
      <c r="AG281" s="176">
        <f>IFERROR(VLOOKUP(AF281,'#Location List#'!$Q$3:$R$1118,2,FALSE), "None")</f>
        <v>112</v>
      </c>
      <c r="AH281" s="269" t="s">
        <v>777</v>
      </c>
      <c r="AI281" s="474">
        <f t="shared" si="53"/>
        <v>1</v>
      </c>
      <c r="AJ281" s="71" t="str">
        <f t="shared" si="54"/>
        <v>Denham</v>
      </c>
      <c r="AK281" s="73" t="e">
        <f>COUNTIFS(#REF!,R281)</f>
        <v>#REF!</v>
      </c>
      <c r="AL281" s="13"/>
      <c r="AM281" s="75"/>
      <c r="AN281" s="72"/>
      <c r="AQ281" s="334"/>
      <c r="AS281" s="244">
        <v>279</v>
      </c>
      <c r="AT281" s="244">
        <v>-27</v>
      </c>
      <c r="AU281" s="244">
        <v>114.5</v>
      </c>
      <c r="AV281" s="244" t="s">
        <v>4601</v>
      </c>
      <c r="AW281" s="22">
        <v>286</v>
      </c>
      <c r="AX281" s="343">
        <v>11.714989546406986</v>
      </c>
    </row>
    <row r="282" spans="1:50" ht="12" customHeight="1" x14ac:dyDescent="0.25">
      <c r="A282" s="1" t="s">
        <v>685</v>
      </c>
      <c r="B282" s="30">
        <v>855</v>
      </c>
      <c r="C282" s="65"/>
      <c r="D282" s="58"/>
      <c r="E282" s="31"/>
      <c r="F282" s="31"/>
      <c r="G282" s="31"/>
      <c r="H282" s="31"/>
      <c r="O282" s="482" t="str">
        <f t="shared" si="55"/>
        <v xml:space="preserve"> </v>
      </c>
      <c r="P282" s="466">
        <f t="shared" si="51"/>
        <v>112</v>
      </c>
      <c r="Q282" s="226" t="s">
        <v>450</v>
      </c>
      <c r="R282" s="231">
        <v>112</v>
      </c>
      <c r="S282" s="251">
        <v>-34.968110000000003</v>
      </c>
      <c r="T282" s="248">
        <v>117.35288</v>
      </c>
      <c r="U282" s="33" t="str">
        <f t="shared" si="52"/>
        <v>Denmark</v>
      </c>
      <c r="V282" s="33" t="str">
        <f t="shared" si="56"/>
        <v>Denmark</v>
      </c>
      <c r="W282" s="33">
        <v>752</v>
      </c>
      <c r="X282" s="1" t="s">
        <v>685</v>
      </c>
      <c r="AE282" s="10" t="s">
        <v>450</v>
      </c>
      <c r="AF282" s="6" t="s">
        <v>450</v>
      </c>
      <c r="AG282" s="176">
        <f>IFERROR(VLOOKUP(AF282,'#Location List#'!$Q$3:$R$1118,2,FALSE), "None")</f>
        <v>112</v>
      </c>
      <c r="AH282" s="269" t="s">
        <v>47</v>
      </c>
      <c r="AI282" s="474">
        <f t="shared" si="53"/>
        <v>1</v>
      </c>
      <c r="AJ282" s="71" t="str">
        <f t="shared" si="54"/>
        <v>Denmark</v>
      </c>
      <c r="AK282" s="73" t="e">
        <f>COUNTIFS(#REF!,R282)</f>
        <v>#REF!</v>
      </c>
      <c r="AL282" s="13"/>
      <c r="AM282" s="75"/>
      <c r="AN282" s="72"/>
      <c r="AQ282" s="334"/>
      <c r="AS282" s="244">
        <v>280</v>
      </c>
      <c r="AT282" s="244">
        <v>-26.75</v>
      </c>
      <c r="AU282" s="244">
        <v>114.5</v>
      </c>
      <c r="AV282" s="244" t="s">
        <v>5122</v>
      </c>
      <c r="AW282" s="22">
        <v>286</v>
      </c>
      <c r="AX282" s="343">
        <v>37.563633062775736</v>
      </c>
    </row>
    <row r="283" spans="1:50" ht="12" customHeight="1" x14ac:dyDescent="0.25">
      <c r="A283" s="1" t="s">
        <v>685</v>
      </c>
      <c r="B283" s="30">
        <v>856</v>
      </c>
      <c r="C283" s="65"/>
      <c r="D283" s="58"/>
      <c r="E283" s="31"/>
      <c r="F283" s="31"/>
      <c r="G283" s="31"/>
      <c r="H283" s="31"/>
      <c r="O283" s="482" t="str">
        <f t="shared" si="55"/>
        <v xml:space="preserve"> </v>
      </c>
      <c r="P283" s="466">
        <f t="shared" si="51"/>
        <v>672</v>
      </c>
      <c r="Q283" s="225" t="s">
        <v>7590</v>
      </c>
      <c r="R283" s="230">
        <v>672</v>
      </c>
      <c r="S283" s="251">
        <v>-17.302617000000001</v>
      </c>
      <c r="T283" s="249">
        <v>123.62964100000001</v>
      </c>
      <c r="U283" s="33" t="str">
        <f t="shared" si="52"/>
        <v>Derby</v>
      </c>
      <c r="V283" s="33" t="str">
        <f t="shared" si="56"/>
        <v>Derby-West Kimberley</v>
      </c>
      <c r="W283" s="33">
        <v>842</v>
      </c>
      <c r="X283" s="1" t="s">
        <v>685</v>
      </c>
      <c r="AE283" s="10" t="s">
        <v>450</v>
      </c>
      <c r="AF283" s="6" t="s">
        <v>450</v>
      </c>
      <c r="AG283" s="176">
        <f>IFERROR(VLOOKUP(AF283,'#Location List#'!$Q$3:$R$1118,2,FALSE), "None")</f>
        <v>112</v>
      </c>
      <c r="AH283" s="269" t="s">
        <v>296</v>
      </c>
      <c r="AI283" s="474">
        <f t="shared" si="53"/>
        <v>1</v>
      </c>
      <c r="AJ283" s="71" t="str">
        <f t="shared" si="54"/>
        <v>Derby</v>
      </c>
      <c r="AK283" s="73" t="e">
        <f>COUNTIFS(#REF!,R283)</f>
        <v>#REF!</v>
      </c>
      <c r="AL283" s="13"/>
      <c r="AM283" s="75"/>
      <c r="AN283" s="72"/>
      <c r="AQ283" s="334"/>
      <c r="AS283" s="244">
        <v>281</v>
      </c>
      <c r="AT283" s="244">
        <v>-26.5</v>
      </c>
      <c r="AU283" s="244">
        <v>114.5</v>
      </c>
      <c r="AV283" s="244" t="s">
        <v>5123</v>
      </c>
      <c r="AW283" s="22">
        <v>1061</v>
      </c>
      <c r="AX283" s="343">
        <v>45.649435932667728</v>
      </c>
    </row>
    <row r="284" spans="1:50" ht="12" customHeight="1" x14ac:dyDescent="0.25">
      <c r="A284" s="1" t="s">
        <v>685</v>
      </c>
      <c r="B284" s="30">
        <v>858</v>
      </c>
      <c r="C284" s="65"/>
      <c r="D284" s="58"/>
      <c r="E284" s="31"/>
      <c r="F284" s="31"/>
      <c r="G284" s="31"/>
      <c r="H284" s="31"/>
      <c r="O284" s="482" t="str">
        <f t="shared" si="55"/>
        <v xml:space="preserve"> </v>
      </c>
      <c r="P284" s="466">
        <f t="shared" si="51"/>
        <v>673</v>
      </c>
      <c r="Q284" s="225" t="s">
        <v>3993</v>
      </c>
      <c r="R284" s="230">
        <v>673</v>
      </c>
      <c r="S284" s="251">
        <v>-33.630519999999898</v>
      </c>
      <c r="T284" s="248">
        <v>120.14323</v>
      </c>
      <c r="U284" s="33" t="str">
        <f t="shared" si="52"/>
        <v>Desmond</v>
      </c>
      <c r="V284" s="33" t="str">
        <f t="shared" si="56"/>
        <v>Ravensthorpe</v>
      </c>
      <c r="W284" s="33">
        <v>716</v>
      </c>
      <c r="X284" s="1" t="s">
        <v>685</v>
      </c>
      <c r="AE284" s="10" t="s">
        <v>450</v>
      </c>
      <c r="AF284" s="6" t="s">
        <v>450</v>
      </c>
      <c r="AG284" s="176">
        <f>IFERROR(VLOOKUP(AF284,'#Location List#'!$Q$3:$R$1118,2,FALSE), "None")</f>
        <v>112</v>
      </c>
      <c r="AH284" s="269" t="s">
        <v>450</v>
      </c>
      <c r="AI284" s="474">
        <f t="shared" si="53"/>
        <v>1</v>
      </c>
      <c r="AJ284" s="71" t="str">
        <f t="shared" si="54"/>
        <v>Desmond</v>
      </c>
      <c r="AK284" s="73" t="e">
        <f>COUNTIFS(#REF!,R284)</f>
        <v>#REF!</v>
      </c>
      <c r="AL284" s="13"/>
      <c r="AM284" s="75"/>
      <c r="AN284" s="72"/>
      <c r="AQ284" s="334"/>
      <c r="AS284" s="244">
        <v>282</v>
      </c>
      <c r="AT284" s="244">
        <v>-26.25</v>
      </c>
      <c r="AU284" s="244">
        <v>114.5</v>
      </c>
      <c r="AV284" s="244" t="s">
        <v>5124</v>
      </c>
      <c r="AW284" s="22">
        <v>1061</v>
      </c>
      <c r="AX284" s="343">
        <v>37.601347871217634</v>
      </c>
    </row>
    <row r="285" spans="1:50" ht="12" customHeight="1" x14ac:dyDescent="0.25">
      <c r="A285" s="1" t="s">
        <v>685</v>
      </c>
      <c r="B285" s="30">
        <v>859</v>
      </c>
      <c r="C285" s="65"/>
      <c r="D285" s="58"/>
      <c r="E285" s="31"/>
      <c r="F285" s="31"/>
      <c r="G285" s="31"/>
      <c r="H285" s="31"/>
      <c r="O285" s="482" t="str">
        <f t="shared" si="55"/>
        <v xml:space="preserve"> </v>
      </c>
      <c r="P285" s="466">
        <f t="shared" si="51"/>
        <v>674</v>
      </c>
      <c r="Q285" s="225" t="s">
        <v>1253</v>
      </c>
      <c r="R285" s="230">
        <v>674</v>
      </c>
      <c r="S285" s="251">
        <v>-31.454940000000001</v>
      </c>
      <c r="T285" s="248">
        <v>116.394414</v>
      </c>
      <c r="U285" s="33" t="str">
        <f t="shared" si="52"/>
        <v>Dewars Pool</v>
      </c>
      <c r="V285" s="33" t="str">
        <f t="shared" si="56"/>
        <v>Toodyay</v>
      </c>
      <c r="W285" s="33">
        <v>742</v>
      </c>
      <c r="X285" s="1" t="s">
        <v>685</v>
      </c>
      <c r="AE285" s="10" t="s">
        <v>450</v>
      </c>
      <c r="AF285" s="6" t="s">
        <v>450</v>
      </c>
      <c r="AG285" s="176">
        <f>IFERROR(VLOOKUP(AF285,'#Location List#'!$Q$3:$R$1118,2,FALSE), "None")</f>
        <v>112</v>
      </c>
      <c r="AH285" s="269" t="s">
        <v>946</v>
      </c>
      <c r="AI285" s="474">
        <f t="shared" si="53"/>
        <v>1</v>
      </c>
      <c r="AJ285" s="71" t="str">
        <f t="shared" si="54"/>
        <v>Dewars Pool</v>
      </c>
      <c r="AK285" s="73" t="e">
        <f>COUNTIFS(#REF!,R285)</f>
        <v>#REF!</v>
      </c>
      <c r="AL285" s="13"/>
      <c r="AM285" s="75"/>
      <c r="AN285" s="72"/>
      <c r="AQ285" s="334"/>
      <c r="AS285" s="244">
        <v>283</v>
      </c>
      <c r="AT285" s="244">
        <v>-26</v>
      </c>
      <c r="AU285" s="244">
        <v>114.5</v>
      </c>
      <c r="AV285" s="244" t="s">
        <v>5125</v>
      </c>
      <c r="AW285" s="22">
        <v>1061</v>
      </c>
      <c r="AX285" s="343">
        <v>47.845836532545846</v>
      </c>
    </row>
    <row r="286" spans="1:50" ht="12" customHeight="1" x14ac:dyDescent="0.25">
      <c r="A286" s="1" t="s">
        <v>685</v>
      </c>
      <c r="B286" s="30">
        <v>860</v>
      </c>
      <c r="C286" s="65"/>
      <c r="D286" s="58"/>
      <c r="E286" s="31"/>
      <c r="F286" s="31"/>
      <c r="G286" s="31"/>
      <c r="H286" s="31"/>
      <c r="O286" s="482" t="str">
        <f t="shared" si="55"/>
        <v xml:space="preserve"> </v>
      </c>
      <c r="P286" s="466">
        <f t="shared" si="51"/>
        <v>113</v>
      </c>
      <c r="Q286" s="226" t="s">
        <v>3995</v>
      </c>
      <c r="R286" s="231">
        <v>113</v>
      </c>
      <c r="S286" s="251">
        <v>-31.886589000000001</v>
      </c>
      <c r="T286" s="248">
        <v>115.874021</v>
      </c>
      <c r="U286" s="33" t="str">
        <f t="shared" si="52"/>
        <v>Dianella Heights</v>
      </c>
      <c r="V286" s="33" t="str">
        <f t="shared" si="56"/>
        <v>Stirling</v>
      </c>
      <c r="W286" s="33">
        <v>761</v>
      </c>
      <c r="X286" s="1" t="s">
        <v>685</v>
      </c>
      <c r="AE286" s="10" t="s">
        <v>450</v>
      </c>
      <c r="AF286" s="6" t="s">
        <v>450</v>
      </c>
      <c r="AG286" s="176">
        <f>IFERROR(VLOOKUP(AF286,'#Location List#'!$Q$3:$R$1118,2,FALSE), "None")</f>
        <v>112</v>
      </c>
      <c r="AH286" s="269" t="s">
        <v>486</v>
      </c>
      <c r="AI286" s="474">
        <f t="shared" si="53"/>
        <v>1</v>
      </c>
      <c r="AJ286" s="71" t="str">
        <f t="shared" si="54"/>
        <v>Dianella Heights</v>
      </c>
      <c r="AK286" s="73" t="e">
        <f>COUNTIFS(#REF!,R286)</f>
        <v>#REF!</v>
      </c>
      <c r="AL286" s="13"/>
      <c r="AM286" s="75"/>
      <c r="AN286" s="72"/>
      <c r="AQ286" s="334"/>
      <c r="AS286" s="244">
        <v>284</v>
      </c>
      <c r="AT286" s="244">
        <v>-25.75</v>
      </c>
      <c r="AU286" s="244">
        <v>114.5</v>
      </c>
      <c r="AV286" s="244" t="s">
        <v>5126</v>
      </c>
      <c r="AW286" s="22">
        <v>1061</v>
      </c>
      <c r="AX286" s="343">
        <v>68.629142032686161</v>
      </c>
    </row>
    <row r="287" spans="1:50" ht="12" customHeight="1" x14ac:dyDescent="0.25">
      <c r="A287" s="1" t="s">
        <v>685</v>
      </c>
      <c r="B287" s="30">
        <v>861</v>
      </c>
      <c r="C287" s="65"/>
      <c r="D287" s="58"/>
      <c r="E287" s="31"/>
      <c r="F287" s="31"/>
      <c r="G287" s="31"/>
      <c r="H287" s="31"/>
      <c r="O287" s="482" t="str">
        <f t="shared" si="55"/>
        <v xml:space="preserve"> </v>
      </c>
      <c r="P287" s="466">
        <f t="shared" si="51"/>
        <v>114</v>
      </c>
      <c r="Q287" s="226" t="s">
        <v>1138</v>
      </c>
      <c r="R287" s="231">
        <v>114</v>
      </c>
      <c r="S287" s="251">
        <v>-29.666232000000001</v>
      </c>
      <c r="T287" s="249">
        <v>119.292056</v>
      </c>
      <c r="U287" s="33" t="str">
        <f t="shared" si="52"/>
        <v>Diemals</v>
      </c>
      <c r="V287" s="33" t="str">
        <f t="shared" si="56"/>
        <v>Menzies</v>
      </c>
      <c r="W287" s="33">
        <v>778</v>
      </c>
      <c r="X287" s="1" t="s">
        <v>685</v>
      </c>
      <c r="AE287" s="10" t="s">
        <v>450</v>
      </c>
      <c r="AF287" s="6" t="s">
        <v>450</v>
      </c>
      <c r="AG287" s="176">
        <f>IFERROR(VLOOKUP(AF287,'#Location List#'!$Q$3:$R$1118,2,FALSE), "None")</f>
        <v>112</v>
      </c>
      <c r="AH287" s="269" t="s">
        <v>448</v>
      </c>
      <c r="AI287" s="474">
        <f t="shared" si="53"/>
        <v>1</v>
      </c>
      <c r="AJ287" s="71" t="str">
        <f t="shared" si="54"/>
        <v>Diemals</v>
      </c>
      <c r="AK287" s="73" t="e">
        <f>COUNTIFS(#REF!,R287)</f>
        <v>#REF!</v>
      </c>
      <c r="AL287" s="13"/>
      <c r="AM287" s="75"/>
      <c r="AN287" s="72"/>
      <c r="AQ287" s="334"/>
      <c r="AS287" s="244">
        <v>285</v>
      </c>
      <c r="AT287" s="244">
        <v>-25.5</v>
      </c>
      <c r="AU287" s="244">
        <v>114.5</v>
      </c>
      <c r="AV287" s="244" t="s">
        <v>5127</v>
      </c>
      <c r="AW287" s="22">
        <v>729</v>
      </c>
      <c r="AX287" s="343">
        <v>84.588599163386135</v>
      </c>
    </row>
    <row r="288" spans="1:50" ht="12" customHeight="1" x14ac:dyDescent="0.25">
      <c r="A288" s="1" t="s">
        <v>685</v>
      </c>
      <c r="B288" s="30">
        <v>862</v>
      </c>
      <c r="C288" s="65"/>
      <c r="D288" s="58"/>
      <c r="E288" s="31"/>
      <c r="F288" s="31"/>
      <c r="G288" s="31"/>
      <c r="H288" s="31"/>
      <c r="O288" s="482" t="str">
        <f t="shared" si="55"/>
        <v xml:space="preserve"> </v>
      </c>
      <c r="P288" s="466">
        <f t="shared" si="51"/>
        <v>675</v>
      </c>
      <c r="Q288" s="225" t="s">
        <v>3996</v>
      </c>
      <c r="R288" s="230">
        <v>675</v>
      </c>
      <c r="S288" s="251">
        <v>-34.264538999999999</v>
      </c>
      <c r="T288" s="249">
        <v>116.226185</v>
      </c>
      <c r="U288" s="33" t="str">
        <f t="shared" si="52"/>
        <v>Dingup</v>
      </c>
      <c r="V288" s="33" t="str">
        <f t="shared" si="56"/>
        <v>Manjimup</v>
      </c>
      <c r="W288" s="33">
        <v>714</v>
      </c>
      <c r="X288" s="1" t="s">
        <v>685</v>
      </c>
      <c r="AE288" s="10" t="s">
        <v>450</v>
      </c>
      <c r="AF288" s="6" t="s">
        <v>450</v>
      </c>
      <c r="AG288" s="176">
        <f>IFERROR(VLOOKUP(AF288,'#Location List#'!$Q$3:$R$1118,2,FALSE), "None")</f>
        <v>112</v>
      </c>
      <c r="AH288" s="269" t="s">
        <v>565</v>
      </c>
      <c r="AI288" s="474">
        <f t="shared" si="53"/>
        <v>1</v>
      </c>
      <c r="AJ288" s="71" t="str">
        <f t="shared" si="54"/>
        <v>Dingup</v>
      </c>
      <c r="AK288" s="73" t="e">
        <f>COUNTIFS(#REF!,R288)</f>
        <v>#REF!</v>
      </c>
      <c r="AL288" s="13"/>
      <c r="AM288" s="75"/>
      <c r="AN288" s="72"/>
      <c r="AQ288" s="334"/>
      <c r="AS288" s="244">
        <v>286</v>
      </c>
      <c r="AT288" s="244">
        <v>-25.25</v>
      </c>
      <c r="AU288" s="244">
        <v>114.5</v>
      </c>
      <c r="AV288" s="244" t="s">
        <v>5128</v>
      </c>
      <c r="AW288" s="22">
        <v>729</v>
      </c>
      <c r="AX288" s="343">
        <v>71.895158997987622</v>
      </c>
    </row>
    <row r="289" spans="1:50" ht="12" customHeight="1" x14ac:dyDescent="0.25">
      <c r="A289" s="1" t="s">
        <v>685</v>
      </c>
      <c r="B289" s="30">
        <v>863</v>
      </c>
      <c r="C289" s="65"/>
      <c r="D289" s="58"/>
      <c r="E289" s="31"/>
      <c r="F289" s="31"/>
      <c r="G289" s="31"/>
      <c r="H289" s="31"/>
      <c r="O289" s="482" t="str">
        <f t="shared" si="55"/>
        <v xml:space="preserve"> </v>
      </c>
      <c r="P289" s="466">
        <f t="shared" si="51"/>
        <v>676</v>
      </c>
      <c r="Q289" s="225" t="s">
        <v>3997</v>
      </c>
      <c r="R289" s="230">
        <v>676</v>
      </c>
      <c r="S289" s="251">
        <v>-33.814480000000003</v>
      </c>
      <c r="T289" s="248">
        <v>116.54613000000001</v>
      </c>
      <c r="U289" s="33" t="str">
        <f t="shared" si="52"/>
        <v>Dinninup</v>
      </c>
      <c r="V289" s="33" t="str">
        <f t="shared" si="56"/>
        <v>Boyup Brook</v>
      </c>
      <c r="W289" s="33">
        <v>781</v>
      </c>
      <c r="X289" s="1" t="s">
        <v>685</v>
      </c>
      <c r="AE289" s="10" t="s">
        <v>450</v>
      </c>
      <c r="AF289" s="6" t="s">
        <v>450</v>
      </c>
      <c r="AG289" s="176">
        <f>IFERROR(VLOOKUP(AF289,'#Location List#'!$Q$3:$R$1118,2,FALSE), "None")</f>
        <v>112</v>
      </c>
      <c r="AH289" s="269" t="s">
        <v>299</v>
      </c>
      <c r="AI289" s="474">
        <f t="shared" si="53"/>
        <v>1</v>
      </c>
      <c r="AJ289" s="71" t="str">
        <f t="shared" si="54"/>
        <v>Dinninup</v>
      </c>
      <c r="AK289" s="73" t="e">
        <f>COUNTIFS(#REF!,R289)</f>
        <v>#REF!</v>
      </c>
      <c r="AL289" s="13"/>
      <c r="AM289" s="75"/>
      <c r="AN289" s="72"/>
      <c r="AQ289" s="334"/>
      <c r="AS289" s="244">
        <v>287</v>
      </c>
      <c r="AT289" s="244">
        <v>-25</v>
      </c>
      <c r="AU289" s="244">
        <v>114.5</v>
      </c>
      <c r="AV289" s="244" t="s">
        <v>5129</v>
      </c>
      <c r="AW289" s="22">
        <v>729</v>
      </c>
      <c r="AX289" s="343">
        <v>68.759925549687054</v>
      </c>
    </row>
    <row r="290" spans="1:50" ht="12" customHeight="1" x14ac:dyDescent="0.25">
      <c r="A290" s="1" t="s">
        <v>685</v>
      </c>
      <c r="B290" s="30">
        <v>864</v>
      </c>
      <c r="C290" s="65"/>
      <c r="D290" s="58"/>
      <c r="E290" s="31"/>
      <c r="F290" s="31"/>
      <c r="G290" s="31"/>
      <c r="H290" s="31"/>
      <c r="O290" s="482" t="str">
        <f t="shared" si="55"/>
        <v xml:space="preserve"> </v>
      </c>
      <c r="P290" s="466">
        <f t="shared" si="51"/>
        <v>115</v>
      </c>
      <c r="Q290" s="226" t="s">
        <v>3998</v>
      </c>
      <c r="R290" s="231">
        <v>115</v>
      </c>
      <c r="S290" s="251">
        <v>-29.250509999999899</v>
      </c>
      <c r="T290" s="248">
        <v>114.92788</v>
      </c>
      <c r="U290" s="33" t="str">
        <f t="shared" si="52"/>
        <v>Dongara</v>
      </c>
      <c r="V290" s="33" t="str">
        <f t="shared" si="56"/>
        <v>Irwin</v>
      </c>
      <c r="W290" s="33">
        <v>738</v>
      </c>
      <c r="X290" s="1" t="s">
        <v>685</v>
      </c>
      <c r="AE290" s="10" t="s">
        <v>450</v>
      </c>
      <c r="AF290" s="6" t="s">
        <v>450</v>
      </c>
      <c r="AG290" s="176">
        <f>IFERROR(VLOOKUP(AF290,'#Location List#'!$Q$3:$R$1118,2,FALSE), "None")</f>
        <v>112</v>
      </c>
      <c r="AH290" s="269" t="s">
        <v>323</v>
      </c>
      <c r="AI290" s="474">
        <f t="shared" si="53"/>
        <v>1</v>
      </c>
      <c r="AJ290" s="71" t="str">
        <f t="shared" si="54"/>
        <v>Dongara</v>
      </c>
      <c r="AK290" s="73" t="e">
        <f>COUNTIFS(#REF!,R290)</f>
        <v>#REF!</v>
      </c>
      <c r="AL290" s="13"/>
      <c r="AM290" s="75"/>
      <c r="AN290" s="72"/>
      <c r="AQ290" s="334"/>
      <c r="AS290" s="244">
        <v>288</v>
      </c>
      <c r="AT290" s="244">
        <v>-35</v>
      </c>
      <c r="AU290" s="244">
        <v>114.75</v>
      </c>
      <c r="AV290" s="244" t="s">
        <v>5130</v>
      </c>
      <c r="AW290" s="22">
        <v>718</v>
      </c>
      <c r="AX290" s="343">
        <v>82.698729484501797</v>
      </c>
    </row>
    <row r="291" spans="1:50" ht="12" customHeight="1" x14ac:dyDescent="0.25">
      <c r="A291" s="1" t="s">
        <v>685</v>
      </c>
      <c r="B291" s="30">
        <v>865</v>
      </c>
      <c r="C291" s="65"/>
      <c r="D291" s="58"/>
      <c r="E291" s="31"/>
      <c r="F291" s="31"/>
      <c r="G291" s="31"/>
      <c r="H291" s="31"/>
      <c r="O291" s="482" t="str">
        <f t="shared" si="55"/>
        <v xml:space="preserve"> </v>
      </c>
      <c r="P291" s="466">
        <f t="shared" si="51"/>
        <v>677</v>
      </c>
      <c r="Q291" s="225" t="s">
        <v>3999</v>
      </c>
      <c r="R291" s="230">
        <v>677</v>
      </c>
      <c r="S291" s="251">
        <v>-33.143495999999999</v>
      </c>
      <c r="T291" s="249">
        <v>117.768911</v>
      </c>
      <c r="U291" s="33" t="str">
        <f t="shared" si="52"/>
        <v>Dongolocking</v>
      </c>
      <c r="V291" s="33" t="str">
        <f t="shared" si="56"/>
        <v>Dumbleyung</v>
      </c>
      <c r="W291" s="33">
        <v>758</v>
      </c>
      <c r="X291" s="1" t="s">
        <v>685</v>
      </c>
      <c r="AE291" s="10" t="s">
        <v>450</v>
      </c>
      <c r="AF291" s="6" t="s">
        <v>450</v>
      </c>
      <c r="AG291" s="176">
        <f>IFERROR(VLOOKUP(AF291,'#Location List#'!$Q$3:$R$1118,2,FALSE), "None")</f>
        <v>112</v>
      </c>
      <c r="AH291" s="269" t="s">
        <v>607</v>
      </c>
      <c r="AI291" s="474">
        <f t="shared" si="53"/>
        <v>1</v>
      </c>
      <c r="AJ291" s="71" t="str">
        <f t="shared" si="54"/>
        <v>Dongolocking</v>
      </c>
      <c r="AK291" s="73" t="e">
        <f>COUNTIFS(#REF!,R291)</f>
        <v>#REF!</v>
      </c>
      <c r="AL291" s="13"/>
      <c r="AM291" s="75"/>
      <c r="AN291" s="72"/>
      <c r="AQ291" s="334"/>
      <c r="AS291" s="244">
        <v>289</v>
      </c>
      <c r="AT291" s="244">
        <v>-34.75</v>
      </c>
      <c r="AU291" s="244">
        <v>114.75</v>
      </c>
      <c r="AV291" s="244" t="s">
        <v>5131</v>
      </c>
      <c r="AW291" s="22">
        <v>718</v>
      </c>
      <c r="AX291" s="343">
        <v>59.462942481160439</v>
      </c>
    </row>
    <row r="292" spans="1:50" ht="12" customHeight="1" x14ac:dyDescent="0.25">
      <c r="A292" s="1" t="s">
        <v>685</v>
      </c>
      <c r="B292" s="30">
        <v>866</v>
      </c>
      <c r="C292" s="65"/>
      <c r="D292" s="58"/>
      <c r="E292" s="31"/>
      <c r="F292" s="31"/>
      <c r="G292" s="31"/>
      <c r="H292" s="31"/>
      <c r="O292" s="482" t="str">
        <f t="shared" si="55"/>
        <v xml:space="preserve"> </v>
      </c>
      <c r="P292" s="466">
        <f t="shared" si="51"/>
        <v>678</v>
      </c>
      <c r="Q292" s="225" t="s">
        <v>4000</v>
      </c>
      <c r="R292" s="230">
        <v>678</v>
      </c>
      <c r="S292" s="251">
        <v>-34.110365999999999</v>
      </c>
      <c r="T292" s="248">
        <v>115.993944</v>
      </c>
      <c r="U292" s="33" t="str">
        <f t="shared" si="52"/>
        <v>Donnelly River (Wheatley)</v>
      </c>
      <c r="V292" s="33" t="str">
        <f t="shared" si="56"/>
        <v>Nannup</v>
      </c>
      <c r="W292" s="33">
        <v>749</v>
      </c>
      <c r="X292" s="1" t="s">
        <v>685</v>
      </c>
      <c r="AE292" s="10" t="s">
        <v>450</v>
      </c>
      <c r="AF292" s="6" t="s">
        <v>450</v>
      </c>
      <c r="AG292" s="176">
        <f>IFERROR(VLOOKUP(AF292,'#Location List#'!$Q$3:$R$1118,2,FALSE), "None")</f>
        <v>112</v>
      </c>
      <c r="AH292" s="269" t="s">
        <v>501</v>
      </c>
      <c r="AI292" s="474">
        <f t="shared" si="53"/>
        <v>1</v>
      </c>
      <c r="AJ292" s="71" t="str">
        <f t="shared" si="54"/>
        <v>Donnelly River (Wheatley)</v>
      </c>
      <c r="AK292" s="73" t="e">
        <f>COUNTIFS(#REF!,R292)</f>
        <v>#REF!</v>
      </c>
      <c r="AL292" s="13"/>
      <c r="AM292" s="75"/>
      <c r="AN292" s="72"/>
      <c r="AQ292" s="334"/>
      <c r="AS292" s="244">
        <v>290</v>
      </c>
      <c r="AT292" s="244">
        <v>-34.5</v>
      </c>
      <c r="AU292" s="244">
        <v>114.75</v>
      </c>
      <c r="AV292" s="244" t="s">
        <v>5132</v>
      </c>
      <c r="AW292" s="22">
        <v>757</v>
      </c>
      <c r="AX292" s="343">
        <v>40.271777556389644</v>
      </c>
    </row>
    <row r="293" spans="1:50" ht="12" customHeight="1" x14ac:dyDescent="0.25">
      <c r="A293" s="1" t="s">
        <v>685</v>
      </c>
      <c r="B293" s="30">
        <v>867</v>
      </c>
      <c r="C293" s="65"/>
      <c r="D293" s="58"/>
      <c r="E293" s="31"/>
      <c r="F293" s="31"/>
      <c r="G293" s="31"/>
      <c r="H293" s="31"/>
      <c r="O293" s="482" t="str">
        <f t="shared" si="55"/>
        <v xml:space="preserve"> </v>
      </c>
      <c r="P293" s="466">
        <f t="shared" si="51"/>
        <v>117</v>
      </c>
      <c r="Q293" s="226" t="s">
        <v>1139</v>
      </c>
      <c r="R293" s="231">
        <v>117</v>
      </c>
      <c r="S293" s="251">
        <v>-33.571800000000003</v>
      </c>
      <c r="T293" s="248">
        <v>115.82174000000001</v>
      </c>
      <c r="U293" s="33" t="str">
        <f t="shared" si="52"/>
        <v>Donnybrook</v>
      </c>
      <c r="V293" s="33" t="str">
        <f t="shared" si="56"/>
        <v>Donnybrook-Balingup</v>
      </c>
      <c r="W293" s="33">
        <v>763</v>
      </c>
      <c r="X293" s="1" t="s">
        <v>685</v>
      </c>
      <c r="AE293" s="10" t="s">
        <v>450</v>
      </c>
      <c r="AF293" s="6" t="s">
        <v>450</v>
      </c>
      <c r="AG293" s="176">
        <f>IFERROR(VLOOKUP(AF293,'#Location List#'!$Q$3:$R$1118,2,FALSE), "None")</f>
        <v>112</v>
      </c>
      <c r="AH293" s="269" t="s">
        <v>326</v>
      </c>
      <c r="AI293" s="474">
        <f t="shared" si="53"/>
        <v>1</v>
      </c>
      <c r="AJ293" s="71" t="str">
        <f t="shared" si="54"/>
        <v>Donnybrook</v>
      </c>
      <c r="AK293" s="73" t="e">
        <f>COUNTIFS(#REF!,R293)</f>
        <v>#REF!</v>
      </c>
      <c r="AL293" s="13"/>
      <c r="AM293" s="75"/>
      <c r="AN293" s="72"/>
      <c r="AQ293" s="334"/>
      <c r="AS293" s="244">
        <v>291</v>
      </c>
      <c r="AT293" s="244">
        <v>-34.25</v>
      </c>
      <c r="AU293" s="244">
        <v>114.75</v>
      </c>
      <c r="AV293" s="244" t="s">
        <v>5133</v>
      </c>
      <c r="AW293" s="22">
        <v>757</v>
      </c>
      <c r="AX293" s="343">
        <v>25.939907010096171</v>
      </c>
    </row>
    <row r="294" spans="1:50" ht="12" customHeight="1" x14ac:dyDescent="0.25">
      <c r="A294" s="1" t="s">
        <v>685</v>
      </c>
      <c r="B294" s="30">
        <v>868</v>
      </c>
      <c r="C294" s="65"/>
      <c r="D294" s="58"/>
      <c r="E294" s="31"/>
      <c r="F294" s="31"/>
      <c r="G294" s="31"/>
      <c r="H294" s="31"/>
      <c r="O294" s="482" t="str">
        <f t="shared" si="55"/>
        <v xml:space="preserve"> </v>
      </c>
      <c r="P294" s="466">
        <f t="shared" si="51"/>
        <v>679</v>
      </c>
      <c r="Q294" s="225" t="s">
        <v>4001</v>
      </c>
      <c r="R294" s="230">
        <v>679</v>
      </c>
      <c r="S294" s="251">
        <v>-31.861899999999899</v>
      </c>
      <c r="T294" s="249">
        <v>117.15468</v>
      </c>
      <c r="U294" s="33" t="str">
        <f t="shared" si="52"/>
        <v>Doodenanning</v>
      </c>
      <c r="V294" s="33" t="str">
        <f t="shared" si="56"/>
        <v>Quairading</v>
      </c>
      <c r="W294" s="33">
        <v>808</v>
      </c>
      <c r="X294" s="1" t="s">
        <v>685</v>
      </c>
      <c r="AE294" s="10" t="s">
        <v>450</v>
      </c>
      <c r="AF294" s="6" t="s">
        <v>1165</v>
      </c>
      <c r="AG294" s="176">
        <f>IFERROR(VLOOKUP(AF294,'#Location List#'!$Q$3:$R$1118,2,FALSE), "None")</f>
        <v>199</v>
      </c>
      <c r="AH294" s="269" t="s">
        <v>318</v>
      </c>
      <c r="AI294" s="474">
        <f t="shared" si="53"/>
        <v>1</v>
      </c>
      <c r="AJ294" s="71" t="str">
        <f t="shared" si="54"/>
        <v>Doodenanning</v>
      </c>
      <c r="AK294" s="73" t="e">
        <f>COUNTIFS(#REF!,R294)</f>
        <v>#REF!</v>
      </c>
      <c r="AL294" s="13"/>
      <c r="AM294" s="75"/>
      <c r="AN294" s="72"/>
      <c r="AQ294" s="334"/>
      <c r="AS294" s="244">
        <v>292</v>
      </c>
      <c r="AT294" s="244">
        <v>-34</v>
      </c>
      <c r="AU294" s="244">
        <v>114.75</v>
      </c>
      <c r="AV294" s="244" t="s">
        <v>5134</v>
      </c>
      <c r="AW294" s="22">
        <v>739</v>
      </c>
      <c r="AX294" s="343">
        <v>22.520324454103719</v>
      </c>
    </row>
    <row r="295" spans="1:50" ht="12" customHeight="1" x14ac:dyDescent="0.25">
      <c r="A295" s="1" t="s">
        <v>685</v>
      </c>
      <c r="C295" s="65"/>
      <c r="D295" s="58"/>
      <c r="E295" s="31"/>
      <c r="F295" s="31"/>
      <c r="G295" s="31"/>
      <c r="H295" s="31"/>
      <c r="O295" s="482" t="str">
        <f t="shared" si="55"/>
        <v xml:space="preserve"> </v>
      </c>
      <c r="P295" s="466">
        <f t="shared" si="51"/>
        <v>680</v>
      </c>
      <c r="Q295" s="225" t="s">
        <v>4002</v>
      </c>
      <c r="R295" s="230">
        <v>680</v>
      </c>
      <c r="S295" s="251">
        <v>-31.610040000000001</v>
      </c>
      <c r="T295" s="248">
        <v>117.877039999999</v>
      </c>
      <c r="U295" s="33" t="str">
        <f t="shared" si="52"/>
        <v>Doodlakine</v>
      </c>
      <c r="V295" s="33" t="str">
        <f t="shared" si="56"/>
        <v>Kellerberrin</v>
      </c>
      <c r="W295" s="33">
        <v>822</v>
      </c>
      <c r="X295" s="1" t="s">
        <v>685</v>
      </c>
      <c r="AE295" s="10" t="s">
        <v>450</v>
      </c>
      <c r="AF295" s="6" t="s">
        <v>751</v>
      </c>
      <c r="AG295" s="176">
        <f>IFERROR(VLOOKUP(AF295,'#Location List#'!$Q$3:$R$1118,2,FALSE), "None")</f>
        <v>235</v>
      </c>
      <c r="AH295" s="269" t="s">
        <v>608</v>
      </c>
      <c r="AI295" s="474">
        <f t="shared" si="53"/>
        <v>1</v>
      </c>
      <c r="AJ295" s="71" t="str">
        <f t="shared" si="54"/>
        <v>Doodlakine</v>
      </c>
      <c r="AK295" s="73" t="e">
        <f>COUNTIFS(#REF!,R295)</f>
        <v>#REF!</v>
      </c>
      <c r="AL295" s="13"/>
      <c r="AM295" s="75"/>
      <c r="AN295" s="72"/>
      <c r="AQ295" s="334"/>
      <c r="AS295" s="244">
        <v>293</v>
      </c>
      <c r="AT295" s="244">
        <v>-33.75</v>
      </c>
      <c r="AU295" s="244">
        <v>114.75</v>
      </c>
      <c r="AV295" s="244" t="s">
        <v>5135</v>
      </c>
      <c r="AW295" s="22">
        <v>153</v>
      </c>
      <c r="AX295" s="343">
        <v>26.084452594398361</v>
      </c>
    </row>
    <row r="296" spans="1:50" ht="12" customHeight="1" x14ac:dyDescent="0.25">
      <c r="A296" s="1" t="s">
        <v>685</v>
      </c>
      <c r="C296" s="65"/>
      <c r="D296" s="58"/>
      <c r="E296" s="31"/>
      <c r="F296" s="31"/>
      <c r="G296" s="31"/>
      <c r="H296" s="31"/>
      <c r="O296" s="482" t="str">
        <f t="shared" si="55"/>
        <v xml:space="preserve"> </v>
      </c>
      <c r="P296" s="466">
        <f t="shared" si="51"/>
        <v>118</v>
      </c>
      <c r="Q296" s="226" t="s">
        <v>1140</v>
      </c>
      <c r="R296" s="231">
        <v>118</v>
      </c>
      <c r="S296" s="251">
        <v>-31.191490000000002</v>
      </c>
      <c r="T296" s="248">
        <v>117.03693</v>
      </c>
      <c r="U296" s="33" t="str">
        <f t="shared" si="52"/>
        <v>Dowerin</v>
      </c>
      <c r="V296" s="33" t="str">
        <f t="shared" si="56"/>
        <v>Dowerin</v>
      </c>
      <c r="W296" s="33">
        <v>773</v>
      </c>
      <c r="X296" s="1" t="s">
        <v>685</v>
      </c>
      <c r="AE296" s="10" t="s">
        <v>450</v>
      </c>
      <c r="AF296" s="6" t="s">
        <v>323</v>
      </c>
      <c r="AG296" s="176" t="str">
        <f>IFERROR(VLOOKUP(AF296,'#Location List#'!$Q$3:$R$1118,2,FALSE), "None")</f>
        <v>None</v>
      </c>
      <c r="AH296" s="269" t="s">
        <v>612</v>
      </c>
      <c r="AI296" s="474">
        <f t="shared" si="53"/>
        <v>1</v>
      </c>
      <c r="AJ296" s="71" t="str">
        <f t="shared" si="54"/>
        <v>Dowerin</v>
      </c>
      <c r="AK296" s="73" t="e">
        <f>COUNTIFS(#REF!,R296)</f>
        <v>#REF!</v>
      </c>
      <c r="AL296" s="13"/>
      <c r="AM296" s="75"/>
      <c r="AN296" s="72"/>
      <c r="AQ296" s="334"/>
      <c r="AS296" s="244">
        <v>294</v>
      </c>
      <c r="AT296" s="244">
        <v>-33.5</v>
      </c>
      <c r="AU296" s="244">
        <v>114.75</v>
      </c>
      <c r="AV296" s="244" t="s">
        <v>5136</v>
      </c>
      <c r="AW296" s="22">
        <v>967</v>
      </c>
      <c r="AX296" s="343">
        <v>25.189908281278917</v>
      </c>
    </row>
    <row r="297" spans="1:50" ht="12" customHeight="1" x14ac:dyDescent="0.25">
      <c r="A297" s="1" t="s">
        <v>685</v>
      </c>
      <c r="C297" s="65"/>
      <c r="D297" s="58"/>
      <c r="E297" s="31"/>
      <c r="F297" s="31"/>
      <c r="G297" s="31"/>
      <c r="H297" s="31"/>
      <c r="O297" s="482" t="str">
        <f t="shared" si="55"/>
        <v xml:space="preserve"> </v>
      </c>
      <c r="P297" s="466">
        <f t="shared" si="51"/>
        <v>681</v>
      </c>
      <c r="Q297" s="225" t="s">
        <v>4003</v>
      </c>
      <c r="R297" s="230">
        <v>681</v>
      </c>
      <c r="S297" s="251">
        <v>-34.957253999999999</v>
      </c>
      <c r="T297" s="249">
        <v>117.811065</v>
      </c>
      <c r="U297" s="33" t="str">
        <f t="shared" si="52"/>
        <v>Drome</v>
      </c>
      <c r="V297" s="33" t="str">
        <f t="shared" si="56"/>
        <v>Albany</v>
      </c>
      <c r="W297" s="33">
        <v>751</v>
      </c>
      <c r="X297" s="1" t="s">
        <v>685</v>
      </c>
      <c r="AE297" s="10" t="s">
        <v>450</v>
      </c>
      <c r="AF297" s="6" t="s">
        <v>607</v>
      </c>
      <c r="AG297" s="176">
        <f>IFERROR(VLOOKUP(AF297,'#Location List#'!$Q$3:$R$1118,2,FALSE), "None")</f>
        <v>309</v>
      </c>
      <c r="AH297" s="269" t="s">
        <v>532</v>
      </c>
      <c r="AI297" s="474">
        <f t="shared" si="53"/>
        <v>1</v>
      </c>
      <c r="AJ297" s="71" t="str">
        <f t="shared" si="54"/>
        <v>Drome</v>
      </c>
      <c r="AK297" s="73" t="e">
        <f>COUNTIFS(#REF!,R297)</f>
        <v>#REF!</v>
      </c>
      <c r="AL297" s="13"/>
      <c r="AM297" s="75"/>
      <c r="AN297" s="72"/>
      <c r="AQ297" s="334"/>
      <c r="AS297" s="244">
        <v>295</v>
      </c>
      <c r="AT297" s="244">
        <v>-33.25</v>
      </c>
      <c r="AU297" s="244">
        <v>114.75</v>
      </c>
      <c r="AV297" s="244" t="s">
        <v>5137</v>
      </c>
      <c r="AW297" s="22">
        <v>967</v>
      </c>
      <c r="AX297" s="343">
        <v>40.600819005407232</v>
      </c>
    </row>
    <row r="298" spans="1:50" ht="12" customHeight="1" x14ac:dyDescent="0.25">
      <c r="A298" s="1" t="s">
        <v>685</v>
      </c>
      <c r="C298" s="65"/>
      <c r="D298" s="58"/>
      <c r="E298" s="31"/>
      <c r="F298" s="31"/>
      <c r="G298" s="31"/>
      <c r="H298" s="31"/>
      <c r="O298" s="482" t="str">
        <f t="shared" si="55"/>
        <v xml:space="preserve"> </v>
      </c>
      <c r="P298" s="466">
        <f t="shared" si="51"/>
        <v>682</v>
      </c>
      <c r="Q298" s="225" t="s">
        <v>4004</v>
      </c>
      <c r="R298" s="230">
        <v>682</v>
      </c>
      <c r="S298" s="251">
        <v>-28.671194</v>
      </c>
      <c r="T298" s="248">
        <v>114.612758</v>
      </c>
      <c r="U298" s="33" t="str">
        <f t="shared" si="52"/>
        <v>Drummond Cove</v>
      </c>
      <c r="V298" s="33" t="str">
        <f t="shared" si="56"/>
        <v>Greater Geraldton</v>
      </c>
      <c r="W298" s="33">
        <v>840</v>
      </c>
      <c r="X298" s="1" t="s">
        <v>685</v>
      </c>
      <c r="AE298" s="10" t="s">
        <v>450</v>
      </c>
      <c r="AF298" s="6" t="s">
        <v>4009</v>
      </c>
      <c r="AG298" s="176" t="str">
        <f>IFERROR(VLOOKUP(AF298,'#Location List#'!$Q$3:$R$1118,2,FALSE), "None")</f>
        <v>None</v>
      </c>
      <c r="AH298" s="269" t="s">
        <v>1005</v>
      </c>
      <c r="AI298" s="474">
        <f t="shared" si="53"/>
        <v>1</v>
      </c>
      <c r="AJ298" s="71" t="str">
        <f t="shared" si="54"/>
        <v>Drummond Cove</v>
      </c>
      <c r="AK298" s="73" t="e">
        <f>COUNTIFS(#REF!,R298)</f>
        <v>#REF!</v>
      </c>
      <c r="AL298" s="13"/>
      <c r="AM298" s="75"/>
      <c r="AN298" s="72"/>
      <c r="AQ298" s="334"/>
      <c r="AS298" s="244">
        <v>296</v>
      </c>
      <c r="AT298" s="244">
        <v>-33</v>
      </c>
      <c r="AU298" s="244">
        <v>114.75</v>
      </c>
      <c r="AV298" s="244" t="s">
        <v>5138</v>
      </c>
      <c r="AW298" s="22">
        <v>967</v>
      </c>
      <c r="AX298" s="343">
        <v>64.866817146747522</v>
      </c>
    </row>
    <row r="299" spans="1:50" ht="12" customHeight="1" x14ac:dyDescent="0.25">
      <c r="A299" s="1" t="s">
        <v>685</v>
      </c>
      <c r="C299" s="65"/>
      <c r="D299" s="58"/>
      <c r="E299" s="31"/>
      <c r="F299" s="31"/>
      <c r="G299" s="31"/>
      <c r="H299" s="31"/>
      <c r="O299" s="482" t="str">
        <f t="shared" si="55"/>
        <v xml:space="preserve"> </v>
      </c>
      <c r="P299" s="466">
        <f t="shared" si="51"/>
        <v>683</v>
      </c>
      <c r="Q299" s="225" t="s">
        <v>4005</v>
      </c>
      <c r="R299" s="230">
        <v>683</v>
      </c>
      <c r="S299" s="251">
        <v>-29.333569000000001</v>
      </c>
      <c r="T299" s="248">
        <v>115.808728</v>
      </c>
      <c r="U299" s="33" t="str">
        <f t="shared" si="52"/>
        <v>Dudawa</v>
      </c>
      <c r="V299" s="33" t="str">
        <f t="shared" si="56"/>
        <v>Three Springs</v>
      </c>
      <c r="W299" s="33">
        <v>793</v>
      </c>
      <c r="X299" s="1" t="s">
        <v>685</v>
      </c>
      <c r="AE299" s="10" t="s">
        <v>450</v>
      </c>
      <c r="AF299" s="6" t="s">
        <v>4009</v>
      </c>
      <c r="AG299" s="176" t="str">
        <f>IFERROR(VLOOKUP(AF299,'#Location List#'!$Q$3:$R$1118,2,FALSE), "None")</f>
        <v>None</v>
      </c>
      <c r="AH299" s="269" t="s">
        <v>1006</v>
      </c>
      <c r="AI299" s="474">
        <f t="shared" si="53"/>
        <v>1</v>
      </c>
      <c r="AJ299" s="71" t="str">
        <f t="shared" si="54"/>
        <v>Dudawa</v>
      </c>
      <c r="AK299" s="73" t="e">
        <f>COUNTIFS(#REF!,R299)</f>
        <v>#REF!</v>
      </c>
      <c r="AL299" s="13"/>
      <c r="AM299" s="75"/>
      <c r="AN299" s="72"/>
      <c r="AQ299" s="334"/>
      <c r="AS299" s="244">
        <v>297</v>
      </c>
      <c r="AT299" s="244">
        <v>-32.75</v>
      </c>
      <c r="AU299" s="244">
        <v>114.75</v>
      </c>
      <c r="AV299" s="244" t="s">
        <v>5139</v>
      </c>
      <c r="AW299" s="22">
        <v>90</v>
      </c>
      <c r="AX299" s="343">
        <v>83.264637788512161</v>
      </c>
    </row>
    <row r="300" spans="1:50" ht="12" customHeight="1" x14ac:dyDescent="0.25">
      <c r="A300" s="1" t="s">
        <v>685</v>
      </c>
      <c r="C300" s="65"/>
      <c r="D300" s="58"/>
      <c r="E300" s="31"/>
      <c r="F300" s="31"/>
      <c r="G300" s="31"/>
      <c r="H300" s="31"/>
      <c r="O300" s="482" t="str">
        <f t="shared" si="55"/>
        <v xml:space="preserve"> </v>
      </c>
      <c r="P300" s="466">
        <f t="shared" si="51"/>
        <v>684</v>
      </c>
      <c r="Q300" s="225" t="s">
        <v>4006</v>
      </c>
      <c r="R300" s="230">
        <v>684</v>
      </c>
      <c r="S300" s="251">
        <v>-32.871760000000002</v>
      </c>
      <c r="T300" s="248">
        <v>117.90839</v>
      </c>
      <c r="U300" s="33" t="str">
        <f t="shared" si="52"/>
        <v>Dudinin</v>
      </c>
      <c r="V300" s="33" t="str">
        <f t="shared" si="56"/>
        <v>Kulin</v>
      </c>
      <c r="W300" s="33">
        <v>801</v>
      </c>
      <c r="X300" s="1" t="s">
        <v>685</v>
      </c>
      <c r="AE300" s="10" t="s">
        <v>450</v>
      </c>
      <c r="AF300" s="6" t="s">
        <v>4010</v>
      </c>
      <c r="AG300" s="176">
        <f>IFERROR(VLOOKUP(AF300,'#Location List#'!$Q$3:$R$1118,2,FALSE), "None")</f>
        <v>325</v>
      </c>
      <c r="AH300" s="269" t="s">
        <v>563</v>
      </c>
      <c r="AI300" s="474">
        <f t="shared" si="53"/>
        <v>1</v>
      </c>
      <c r="AJ300" s="71" t="str">
        <f t="shared" si="54"/>
        <v>Dudinin</v>
      </c>
      <c r="AK300" s="73" t="e">
        <f>COUNTIFS(#REF!,R300)</f>
        <v>#REF!</v>
      </c>
      <c r="AL300" s="13"/>
      <c r="AM300" s="75"/>
      <c r="AN300" s="72"/>
      <c r="AQ300" s="334"/>
      <c r="AS300" s="244">
        <v>298</v>
      </c>
      <c r="AT300" s="244">
        <v>-32.5</v>
      </c>
      <c r="AU300" s="244">
        <v>114.75</v>
      </c>
      <c r="AV300" s="244" t="s">
        <v>5140</v>
      </c>
      <c r="AW300" s="22">
        <v>111</v>
      </c>
      <c r="AX300" s="343">
        <v>84.254597486040709</v>
      </c>
    </row>
    <row r="301" spans="1:50" ht="12" customHeight="1" x14ac:dyDescent="0.25">
      <c r="A301" s="1" t="s">
        <v>685</v>
      </c>
      <c r="C301" s="65"/>
      <c r="D301" s="58"/>
      <c r="E301" s="31"/>
      <c r="F301" s="31"/>
      <c r="G301" s="31"/>
      <c r="H301" s="31"/>
      <c r="O301" s="482" t="str">
        <f t="shared" si="55"/>
        <v xml:space="preserve"> </v>
      </c>
      <c r="P301" s="466">
        <f t="shared" si="51"/>
        <v>685</v>
      </c>
      <c r="Q301" s="225" t="s">
        <v>4007</v>
      </c>
      <c r="R301" s="230">
        <v>685</v>
      </c>
      <c r="S301" s="251">
        <v>-31.49511</v>
      </c>
      <c r="T301" s="248">
        <v>119.225427</v>
      </c>
      <c r="U301" s="33" t="str">
        <f t="shared" si="52"/>
        <v>Dulyalbin</v>
      </c>
      <c r="V301" s="33" t="str">
        <f t="shared" si="56"/>
        <v>Yilgarn</v>
      </c>
      <c r="W301" s="33">
        <v>747</v>
      </c>
      <c r="X301" s="1" t="s">
        <v>685</v>
      </c>
      <c r="AE301" s="10" t="s">
        <v>450</v>
      </c>
      <c r="AF301" s="6" t="s">
        <v>4010</v>
      </c>
      <c r="AG301" s="176">
        <f>IFERROR(VLOOKUP(AF301,'#Location List#'!$Q$3:$R$1118,2,FALSE), "None")</f>
        <v>325</v>
      </c>
      <c r="AH301" s="269" t="s">
        <v>564</v>
      </c>
      <c r="AI301" s="474">
        <f t="shared" si="53"/>
        <v>1</v>
      </c>
      <c r="AJ301" s="71" t="str">
        <f t="shared" si="54"/>
        <v>Dulyalbin</v>
      </c>
      <c r="AK301" s="73" t="e">
        <f>COUNTIFS(#REF!,R301)</f>
        <v>#REF!</v>
      </c>
      <c r="AL301" s="13"/>
      <c r="AM301" s="75"/>
      <c r="AN301" s="72"/>
      <c r="AQ301" s="334"/>
      <c r="AS301" s="244">
        <v>299</v>
      </c>
      <c r="AT301" s="244">
        <v>-32.25</v>
      </c>
      <c r="AU301" s="244">
        <v>114.75</v>
      </c>
      <c r="AV301" s="244" t="s">
        <v>5141</v>
      </c>
      <c r="AW301" s="22">
        <v>111</v>
      </c>
      <c r="AX301" s="343">
        <v>93.601813138817661</v>
      </c>
    </row>
    <row r="302" spans="1:50" ht="12" customHeight="1" x14ac:dyDescent="0.25">
      <c r="A302" s="1" t="s">
        <v>685</v>
      </c>
      <c r="C302" s="65"/>
      <c r="D302" s="58"/>
      <c r="E302" s="31"/>
      <c r="F302" s="31"/>
      <c r="G302" s="31"/>
      <c r="H302" s="31"/>
      <c r="O302" s="482" t="str">
        <f t="shared" si="55"/>
        <v xml:space="preserve"> </v>
      </c>
      <c r="P302" s="466">
        <f t="shared" si="51"/>
        <v>686</v>
      </c>
      <c r="Q302" s="225" t="s">
        <v>4008</v>
      </c>
      <c r="R302" s="230">
        <v>686</v>
      </c>
      <c r="S302" s="251">
        <v>-31.569932999999999</v>
      </c>
      <c r="T302" s="248">
        <v>116.482525</v>
      </c>
      <c r="U302" s="33" t="str">
        <f t="shared" si="52"/>
        <v>Dumbarton</v>
      </c>
      <c r="V302" s="33" t="str">
        <f t="shared" si="56"/>
        <v>Toodyay</v>
      </c>
      <c r="W302" s="33">
        <v>742</v>
      </c>
      <c r="X302" s="1" t="s">
        <v>685</v>
      </c>
      <c r="AE302" s="10" t="s">
        <v>450</v>
      </c>
      <c r="AF302" s="6" t="s">
        <v>1183</v>
      </c>
      <c r="AG302" s="176">
        <f>IFERROR(VLOOKUP(AF302,'#Location List#'!$Q$3:$R$1118,2,FALSE), "None")</f>
        <v>340</v>
      </c>
      <c r="AH302" s="269" t="s">
        <v>1183</v>
      </c>
      <c r="AI302" s="474">
        <f t="shared" si="53"/>
        <v>1</v>
      </c>
      <c r="AJ302" s="71" t="str">
        <f t="shared" si="54"/>
        <v>Dumbarton</v>
      </c>
      <c r="AK302" s="73" t="e">
        <f>COUNTIFS(#REF!,R302)</f>
        <v>#REF!</v>
      </c>
      <c r="AL302" s="13"/>
      <c r="AM302" s="75"/>
      <c r="AN302" s="72"/>
      <c r="AQ302" s="334"/>
      <c r="AS302" s="244">
        <v>300</v>
      </c>
      <c r="AT302" s="244">
        <v>-32</v>
      </c>
      <c r="AU302" s="244">
        <v>114.75</v>
      </c>
      <c r="AV302" s="244" t="s">
        <v>5142</v>
      </c>
      <c r="AW302" s="22">
        <v>87</v>
      </c>
      <c r="AX302" s="343">
        <v>95.585617218204774</v>
      </c>
    </row>
    <row r="303" spans="1:50" ht="12" customHeight="1" x14ac:dyDescent="0.25">
      <c r="A303" s="1" t="s">
        <v>685</v>
      </c>
      <c r="C303" s="65"/>
      <c r="D303" s="58"/>
      <c r="E303" s="31"/>
      <c r="F303" s="31"/>
      <c r="G303" s="31"/>
      <c r="H303" s="31"/>
      <c r="O303" s="482" t="str">
        <f t="shared" si="55"/>
        <v xml:space="preserve"> </v>
      </c>
      <c r="P303" s="466">
        <f t="shared" si="51"/>
        <v>119</v>
      </c>
      <c r="Q303" s="226" t="s">
        <v>117</v>
      </c>
      <c r="R303" s="231">
        <v>119</v>
      </c>
      <c r="S303" s="251">
        <v>-33.309350000000002</v>
      </c>
      <c r="T303" s="248">
        <v>117.75648</v>
      </c>
      <c r="U303" s="33" t="str">
        <f t="shared" si="52"/>
        <v>Dumbleyung</v>
      </c>
      <c r="V303" s="33" t="str">
        <f t="shared" si="56"/>
        <v>Dumbleyung</v>
      </c>
      <c r="W303" s="33">
        <v>758</v>
      </c>
      <c r="X303" s="1" t="s">
        <v>685</v>
      </c>
      <c r="AE303" s="10" t="s">
        <v>450</v>
      </c>
      <c r="AF303" s="6" t="s">
        <v>4013</v>
      </c>
      <c r="AG303" s="176" t="str">
        <f>IFERROR(VLOOKUP(AF303,'#Location List#'!$Q$3:$R$1118,2,FALSE), "None")</f>
        <v>None</v>
      </c>
      <c r="AH303" s="269" t="s">
        <v>366</v>
      </c>
      <c r="AI303" s="474">
        <f t="shared" si="53"/>
        <v>1</v>
      </c>
      <c r="AJ303" s="71" t="str">
        <f t="shared" si="54"/>
        <v>Dumbleyung</v>
      </c>
      <c r="AK303" s="73" t="e">
        <f>COUNTIFS(#REF!,R303)</f>
        <v>#REF!</v>
      </c>
      <c r="AL303" s="13"/>
      <c r="AM303" s="75"/>
      <c r="AN303" s="72"/>
      <c r="AQ303" s="334"/>
      <c r="AS303" s="244">
        <v>301</v>
      </c>
      <c r="AT303" s="244">
        <v>-31.75</v>
      </c>
      <c r="AU303" s="244">
        <v>114.75</v>
      </c>
      <c r="AV303" s="244" t="s">
        <v>5143</v>
      </c>
      <c r="AW303" s="22">
        <v>750</v>
      </c>
      <c r="AX303" s="343">
        <v>84.097264801741332</v>
      </c>
    </row>
    <row r="304" spans="1:50" ht="12" customHeight="1" x14ac:dyDescent="0.25">
      <c r="A304" s="1" t="s">
        <v>685</v>
      </c>
      <c r="C304" s="65"/>
      <c r="D304" s="58"/>
      <c r="E304" s="31"/>
      <c r="F304" s="31"/>
      <c r="G304" s="31"/>
      <c r="H304" s="31"/>
      <c r="O304" s="482" t="str">
        <f t="shared" si="55"/>
        <v xml:space="preserve"> </v>
      </c>
      <c r="P304" s="466">
        <f t="shared" si="51"/>
        <v>687</v>
      </c>
      <c r="Q304" s="225" t="s">
        <v>3660</v>
      </c>
      <c r="R304" s="230">
        <v>687</v>
      </c>
      <c r="S304" s="251">
        <v>-32.394930000000002</v>
      </c>
      <c r="T304" s="249">
        <v>121.774829999999</v>
      </c>
      <c r="U304" s="33" t="str">
        <f t="shared" si="52"/>
        <v>Dundas</v>
      </c>
      <c r="V304" s="33" t="str">
        <f t="shared" si="56"/>
        <v>Dundas</v>
      </c>
      <c r="W304" s="33">
        <v>843</v>
      </c>
      <c r="X304" s="1" t="s">
        <v>685</v>
      </c>
      <c r="AE304" s="10" t="s">
        <v>450</v>
      </c>
      <c r="AF304" s="6" t="s">
        <v>600</v>
      </c>
      <c r="AG304" s="176">
        <f>IFERROR(VLOOKUP(AF304,'#Location List#'!$Q$3:$R$1118,2,FALSE), "None")</f>
        <v>375</v>
      </c>
      <c r="AH304" s="269" t="s">
        <v>741</v>
      </c>
      <c r="AI304" s="474">
        <f t="shared" si="53"/>
        <v>1</v>
      </c>
      <c r="AJ304" s="71" t="str">
        <f t="shared" si="54"/>
        <v>Dundas</v>
      </c>
      <c r="AK304" s="73" t="e">
        <f>COUNTIFS(#REF!,R304)</f>
        <v>#REF!</v>
      </c>
      <c r="AL304" s="13"/>
      <c r="AM304" s="75"/>
      <c r="AN304" s="72"/>
      <c r="AQ304" s="334"/>
      <c r="AS304" s="244">
        <v>302</v>
      </c>
      <c r="AT304" s="244">
        <v>-31.5</v>
      </c>
      <c r="AU304" s="244">
        <v>114.75</v>
      </c>
      <c r="AV304" s="244" t="s">
        <v>5144</v>
      </c>
      <c r="AW304" s="22">
        <v>1055</v>
      </c>
      <c r="AX304" s="343">
        <v>70.48722305552252</v>
      </c>
    </row>
    <row r="305" spans="1:50" ht="12" customHeight="1" x14ac:dyDescent="0.25">
      <c r="A305" s="1" t="s">
        <v>685</v>
      </c>
      <c r="C305" s="65"/>
      <c r="D305" s="58"/>
      <c r="E305" s="31"/>
      <c r="F305" s="31"/>
      <c r="G305" s="31"/>
      <c r="H305" s="31"/>
      <c r="O305" s="482" t="str">
        <f t="shared" si="55"/>
        <v xml:space="preserve"> </v>
      </c>
      <c r="P305" s="466">
        <f t="shared" si="51"/>
        <v>688</v>
      </c>
      <c r="Q305" s="225" t="s">
        <v>4011</v>
      </c>
      <c r="R305" s="230">
        <v>688</v>
      </c>
      <c r="S305" s="251">
        <v>-30.632919999999899</v>
      </c>
      <c r="T305" s="248">
        <v>120.87701</v>
      </c>
      <c r="U305" s="33" t="str">
        <f t="shared" si="52"/>
        <v>Dunnsville</v>
      </c>
      <c r="V305" s="33" t="str">
        <f t="shared" si="56"/>
        <v>Coolgardie</v>
      </c>
      <c r="W305" s="33">
        <v>798</v>
      </c>
      <c r="X305" s="1" t="s">
        <v>685</v>
      </c>
      <c r="AE305" s="10" t="s">
        <v>450</v>
      </c>
      <c r="AF305" s="6" t="s">
        <v>600</v>
      </c>
      <c r="AG305" s="176">
        <f>IFERROR(VLOOKUP(AF305,'#Location List#'!$Q$3:$R$1118,2,FALSE), "None")</f>
        <v>375</v>
      </c>
      <c r="AH305" s="269" t="s">
        <v>1209</v>
      </c>
      <c r="AI305" s="474">
        <f t="shared" si="53"/>
        <v>1</v>
      </c>
      <c r="AJ305" s="71" t="str">
        <f t="shared" si="54"/>
        <v>Dunnsville</v>
      </c>
      <c r="AK305" s="73" t="e">
        <f>COUNTIFS(#REF!,R305)</f>
        <v>#REF!</v>
      </c>
      <c r="AL305" s="13"/>
      <c r="AM305" s="75"/>
      <c r="AN305" s="72"/>
      <c r="AQ305" s="334"/>
      <c r="AS305" s="244">
        <v>303</v>
      </c>
      <c r="AT305" s="244">
        <v>-31.25</v>
      </c>
      <c r="AU305" s="244">
        <v>114.75</v>
      </c>
      <c r="AV305" s="244" t="s">
        <v>5145</v>
      </c>
      <c r="AW305" s="22">
        <v>850</v>
      </c>
      <c r="AX305" s="343">
        <v>61.224549121842195</v>
      </c>
    </row>
    <row r="306" spans="1:50" ht="12" customHeight="1" x14ac:dyDescent="0.25">
      <c r="A306" s="1" t="s">
        <v>685</v>
      </c>
      <c r="C306" s="65"/>
      <c r="D306" s="58"/>
      <c r="E306" s="31"/>
      <c r="F306" s="31"/>
      <c r="G306" s="31"/>
      <c r="H306" s="31"/>
      <c r="O306" s="482" t="str">
        <f t="shared" si="55"/>
        <v xml:space="preserve"> </v>
      </c>
      <c r="P306" s="466">
        <f t="shared" si="51"/>
        <v>120</v>
      </c>
      <c r="Q306" s="226" t="s">
        <v>290</v>
      </c>
      <c r="R306" s="231">
        <v>120</v>
      </c>
      <c r="S306" s="251">
        <v>-33.590890000000002</v>
      </c>
      <c r="T306" s="248">
        <v>115.09404000000001</v>
      </c>
      <c r="U306" s="33" t="str">
        <f t="shared" si="52"/>
        <v>Dunsborough</v>
      </c>
      <c r="V306" s="33" t="str">
        <f t="shared" si="56"/>
        <v>Busselton</v>
      </c>
      <c r="W306" s="33">
        <v>715</v>
      </c>
      <c r="X306" s="1" t="s">
        <v>685</v>
      </c>
      <c r="AE306" s="10" t="s">
        <v>450</v>
      </c>
      <c r="AF306" s="6" t="s">
        <v>600</v>
      </c>
      <c r="AG306" s="176">
        <f>IFERROR(VLOOKUP(AF306,'#Location List#'!$Q$3:$R$1118,2,FALSE), "None")</f>
        <v>375</v>
      </c>
      <c r="AH306" s="269" t="s">
        <v>600</v>
      </c>
      <c r="AI306" s="474">
        <f t="shared" si="53"/>
        <v>1</v>
      </c>
      <c r="AJ306" s="71" t="str">
        <f t="shared" si="54"/>
        <v>Dunsborough</v>
      </c>
      <c r="AK306" s="73" t="e">
        <f>COUNTIFS(#REF!,R306)</f>
        <v>#REF!</v>
      </c>
      <c r="AL306" s="13"/>
      <c r="AM306" s="75"/>
      <c r="AN306" s="72"/>
      <c r="AQ306" s="334"/>
      <c r="AS306" s="244">
        <v>304</v>
      </c>
      <c r="AT306" s="244">
        <v>-31</v>
      </c>
      <c r="AU306" s="244">
        <v>114.75</v>
      </c>
      <c r="AV306" s="244" t="s">
        <v>5146</v>
      </c>
      <c r="AW306" s="22">
        <v>1130</v>
      </c>
      <c r="AX306" s="343">
        <v>46.847288928164268</v>
      </c>
    </row>
    <row r="307" spans="1:50" ht="12" customHeight="1" x14ac:dyDescent="0.25">
      <c r="A307" s="1" t="s">
        <v>685</v>
      </c>
      <c r="C307" s="65"/>
      <c r="D307" s="58"/>
      <c r="E307" s="31"/>
      <c r="F307" s="31"/>
      <c r="G307" s="31"/>
      <c r="H307" s="31"/>
      <c r="O307" s="482" t="str">
        <f t="shared" si="55"/>
        <v xml:space="preserve"> </v>
      </c>
      <c r="P307" s="466">
        <f t="shared" si="51"/>
        <v>689</v>
      </c>
      <c r="Q307" s="225" t="s">
        <v>4012</v>
      </c>
      <c r="R307" s="230">
        <v>689</v>
      </c>
      <c r="S307" s="251">
        <v>-33.516460000000002</v>
      </c>
      <c r="T307" s="249">
        <v>116.80286</v>
      </c>
      <c r="U307" s="33" t="str">
        <f t="shared" si="52"/>
        <v>Duranillin</v>
      </c>
      <c r="V307" s="33" t="str">
        <f t="shared" si="56"/>
        <v>West Arthur</v>
      </c>
      <c r="W307" s="33">
        <v>841</v>
      </c>
      <c r="X307" s="1" t="s">
        <v>685</v>
      </c>
      <c r="AE307" s="10" t="s">
        <v>450</v>
      </c>
      <c r="AF307" s="6" t="s">
        <v>1452</v>
      </c>
      <c r="AG307" s="176">
        <f>IFERROR(VLOOKUP(AF307,'#Location List#'!$Q$3:$R$1118,2,FALSE), "None")</f>
        <v>395</v>
      </c>
      <c r="AH307" s="269" t="s">
        <v>751</v>
      </c>
      <c r="AI307" s="474">
        <f t="shared" si="53"/>
        <v>1</v>
      </c>
      <c r="AJ307" s="71" t="str">
        <f t="shared" si="54"/>
        <v>Duranillin</v>
      </c>
      <c r="AK307" s="73" t="e">
        <f>COUNTIFS(#REF!,R307)</f>
        <v>#REF!</v>
      </c>
      <c r="AL307" s="13"/>
      <c r="AM307" s="75"/>
      <c r="AN307" s="72"/>
      <c r="AQ307" s="334"/>
      <c r="AS307" s="244">
        <v>305</v>
      </c>
      <c r="AT307" s="244">
        <v>-30.75</v>
      </c>
      <c r="AU307" s="244">
        <v>114.75</v>
      </c>
      <c r="AV307" s="244" t="s">
        <v>5147</v>
      </c>
      <c r="AW307" s="22">
        <v>616</v>
      </c>
      <c r="AX307" s="343">
        <v>41.699946688218667</v>
      </c>
    </row>
    <row r="308" spans="1:50" ht="12" customHeight="1" x14ac:dyDescent="0.25">
      <c r="A308" s="1" t="s">
        <v>685</v>
      </c>
      <c r="C308" s="65"/>
      <c r="D308" s="58"/>
      <c r="E308" s="31"/>
      <c r="F308" s="31"/>
      <c r="G308" s="31"/>
      <c r="H308" s="31"/>
      <c r="O308" s="482" t="str">
        <f t="shared" si="55"/>
        <v xml:space="preserve"> </v>
      </c>
      <c r="P308" s="466">
        <f t="shared" si="51"/>
        <v>690</v>
      </c>
      <c r="Q308" s="225" t="s">
        <v>4014</v>
      </c>
      <c r="R308" s="230">
        <v>690</v>
      </c>
      <c r="S308" s="251">
        <v>-32.766970000000001</v>
      </c>
      <c r="T308" s="248">
        <v>116.68134000000001</v>
      </c>
      <c r="U308" s="33" t="str">
        <f t="shared" si="52"/>
        <v>Dwarda</v>
      </c>
      <c r="V308" s="33" t="str">
        <f t="shared" si="56"/>
        <v>Wandering</v>
      </c>
      <c r="W308" s="33">
        <v>797</v>
      </c>
      <c r="X308" s="1" t="s">
        <v>685</v>
      </c>
      <c r="AE308" s="10" t="s">
        <v>450</v>
      </c>
      <c r="AF308" s="6" t="s">
        <v>1452</v>
      </c>
      <c r="AG308" s="176">
        <f>IFERROR(VLOOKUP(AF308,'#Location List#'!$Q$3:$R$1118,2,FALSE), "None")</f>
        <v>395</v>
      </c>
      <c r="AH308" s="269" t="s">
        <v>4016</v>
      </c>
      <c r="AI308" s="474">
        <f t="shared" si="53"/>
        <v>1</v>
      </c>
      <c r="AJ308" s="71" t="str">
        <f t="shared" si="54"/>
        <v>Dwarda</v>
      </c>
      <c r="AK308" s="73" t="e">
        <f>COUNTIFS(#REF!,R308)</f>
        <v>#REF!</v>
      </c>
      <c r="AL308" s="13"/>
      <c r="AM308" s="75"/>
      <c r="AN308" s="72"/>
      <c r="AQ308" s="334"/>
      <c r="AS308" s="244">
        <v>306</v>
      </c>
      <c r="AT308" s="244">
        <v>-30.5</v>
      </c>
      <c r="AU308" s="244">
        <v>114.75</v>
      </c>
      <c r="AV308" s="244" t="s">
        <v>5148</v>
      </c>
      <c r="AW308" s="22">
        <v>616</v>
      </c>
      <c r="AX308" s="343">
        <v>30.977020810794318</v>
      </c>
    </row>
    <row r="309" spans="1:50" ht="12" customHeight="1" x14ac:dyDescent="0.25">
      <c r="A309" s="1" t="s">
        <v>685</v>
      </c>
      <c r="C309" s="65"/>
      <c r="D309" s="58"/>
      <c r="E309" s="31"/>
      <c r="F309" s="31"/>
      <c r="G309" s="31"/>
      <c r="H309" s="31"/>
      <c r="O309" s="482" t="str">
        <f t="shared" si="55"/>
        <v xml:space="preserve"> </v>
      </c>
      <c r="P309" s="466">
        <f t="shared" si="51"/>
        <v>121</v>
      </c>
      <c r="Q309" s="226" t="s">
        <v>1476</v>
      </c>
      <c r="R309" s="231">
        <v>121</v>
      </c>
      <c r="S309" s="251">
        <v>-32.709400000000002</v>
      </c>
      <c r="T309" s="248">
        <v>116.07661</v>
      </c>
      <c r="U309" s="33" t="str">
        <f t="shared" si="52"/>
        <v>Dwellingup</v>
      </c>
      <c r="V309" s="33" t="str">
        <f t="shared" si="56"/>
        <v>Murray</v>
      </c>
      <c r="W309" s="33">
        <v>847</v>
      </c>
      <c r="X309" s="1" t="s">
        <v>685</v>
      </c>
      <c r="AE309" s="10" t="s">
        <v>450</v>
      </c>
      <c r="AF309" s="6" t="s">
        <v>1452</v>
      </c>
      <c r="AG309" s="176">
        <f>IFERROR(VLOOKUP(AF309,'#Location List#'!$Q$3:$R$1118,2,FALSE), "None")</f>
        <v>395</v>
      </c>
      <c r="AH309" s="269" t="s">
        <v>300</v>
      </c>
      <c r="AI309" s="474">
        <f t="shared" si="53"/>
        <v>1</v>
      </c>
      <c r="AJ309" s="71" t="str">
        <f t="shared" si="54"/>
        <v>Dwellingup</v>
      </c>
      <c r="AK309" s="73" t="e">
        <f>COUNTIFS(#REF!,R309)</f>
        <v>#REF!</v>
      </c>
      <c r="AL309" s="13"/>
      <c r="AM309" s="75"/>
      <c r="AN309" s="72"/>
      <c r="AQ309" s="334"/>
      <c r="AS309" s="244">
        <v>307</v>
      </c>
      <c r="AT309" s="244">
        <v>-30.25</v>
      </c>
      <c r="AU309" s="244">
        <v>114.75</v>
      </c>
      <c r="AV309" s="244" t="s">
        <v>5149</v>
      </c>
      <c r="AW309" s="22">
        <v>797</v>
      </c>
      <c r="AX309" s="343">
        <v>29.064089223541725</v>
      </c>
    </row>
    <row r="310" spans="1:50" ht="12" customHeight="1" x14ac:dyDescent="0.25">
      <c r="A310" s="1" t="s">
        <v>685</v>
      </c>
      <c r="C310" s="65"/>
      <c r="D310" s="58"/>
      <c r="E310" s="31"/>
      <c r="F310" s="31"/>
      <c r="G310" s="31"/>
      <c r="H310" s="31"/>
      <c r="O310" s="482" t="str">
        <f t="shared" si="55"/>
        <v xml:space="preserve"> </v>
      </c>
      <c r="P310" s="466">
        <f t="shared" si="51"/>
        <v>691</v>
      </c>
      <c r="Q310" s="225" t="s">
        <v>1463</v>
      </c>
      <c r="R310" s="230">
        <v>691</v>
      </c>
      <c r="S310" s="251">
        <v>-33.560012999999998</v>
      </c>
      <c r="T310" s="249">
        <v>115.06574000000001</v>
      </c>
      <c r="U310" s="33" t="str">
        <f t="shared" si="52"/>
        <v>Eagle Bay</v>
      </c>
      <c r="V310" s="33" t="str">
        <f t="shared" si="56"/>
        <v>Busselton</v>
      </c>
      <c r="W310" s="33">
        <v>715</v>
      </c>
      <c r="X310" s="1" t="s">
        <v>685</v>
      </c>
      <c r="AE310" s="10" t="s">
        <v>450</v>
      </c>
      <c r="AF310" s="6" t="s">
        <v>1452</v>
      </c>
      <c r="AG310" s="176">
        <f>IFERROR(VLOOKUP(AF310,'#Location List#'!$Q$3:$R$1118,2,FALSE), "None")</f>
        <v>395</v>
      </c>
      <c r="AH310" s="269" t="s">
        <v>775</v>
      </c>
      <c r="AI310" s="474">
        <f t="shared" si="53"/>
        <v>1</v>
      </c>
      <c r="AJ310" s="71" t="str">
        <f t="shared" si="54"/>
        <v>Eagle Bay</v>
      </c>
      <c r="AK310" s="73" t="e">
        <f>COUNTIFS(#REF!,R310)</f>
        <v>#REF!</v>
      </c>
      <c r="AL310" s="13"/>
      <c r="AM310" s="75"/>
      <c r="AN310" s="72"/>
      <c r="AQ310" s="334"/>
      <c r="AS310" s="244">
        <v>308</v>
      </c>
      <c r="AT310" s="244">
        <v>-30</v>
      </c>
      <c r="AU310" s="244">
        <v>114.75</v>
      </c>
      <c r="AV310" s="244" t="s">
        <v>5150</v>
      </c>
      <c r="AW310" s="22">
        <v>157</v>
      </c>
      <c r="AX310" s="343">
        <v>22.783886225397403</v>
      </c>
    </row>
    <row r="311" spans="1:50" ht="12" customHeight="1" x14ac:dyDescent="0.25">
      <c r="A311" s="1" t="s">
        <v>685</v>
      </c>
      <c r="C311" s="65"/>
      <c r="D311" s="58"/>
      <c r="E311" s="31"/>
      <c r="F311" s="31"/>
      <c r="G311" s="31"/>
      <c r="H311" s="31"/>
      <c r="O311" s="482" t="str">
        <f t="shared" si="55"/>
        <v xml:space="preserve"> </v>
      </c>
      <c r="P311" s="466">
        <f t="shared" si="51"/>
        <v>692</v>
      </c>
      <c r="Q311" s="225" t="s">
        <v>1453</v>
      </c>
      <c r="R311" s="230">
        <v>692</v>
      </c>
      <c r="S311" s="251">
        <v>-34.314579999999999</v>
      </c>
      <c r="T311" s="248">
        <v>115.172611</v>
      </c>
      <c r="U311" s="33" t="str">
        <f t="shared" si="52"/>
        <v>East Augusta</v>
      </c>
      <c r="V311" s="33" t="str">
        <f t="shared" si="56"/>
        <v>Augusta-Margaret River</v>
      </c>
      <c r="W311" s="33">
        <v>731</v>
      </c>
      <c r="X311" s="1" t="s">
        <v>685</v>
      </c>
      <c r="AE311" s="10" t="s">
        <v>450</v>
      </c>
      <c r="AF311" s="6" t="s">
        <v>4019</v>
      </c>
      <c r="AG311" s="176" t="str">
        <f>IFERROR(VLOOKUP(AF311,'#Location List#'!$Q$3:$R$1118,2,FALSE), "None")</f>
        <v>None</v>
      </c>
      <c r="AH311" s="269" t="s">
        <v>575</v>
      </c>
      <c r="AI311" s="474">
        <f t="shared" si="53"/>
        <v>1</v>
      </c>
      <c r="AJ311" s="71" t="str">
        <f t="shared" si="54"/>
        <v>East Augusta</v>
      </c>
      <c r="AK311" s="73" t="e">
        <f>COUNTIFS(#REF!,R311)</f>
        <v>#REF!</v>
      </c>
      <c r="AL311" s="13"/>
      <c r="AM311" s="75"/>
      <c r="AN311" s="72"/>
      <c r="AQ311" s="334"/>
      <c r="AS311" s="244">
        <v>309</v>
      </c>
      <c r="AT311" s="244">
        <v>-29.75</v>
      </c>
      <c r="AU311" s="244">
        <v>114.75</v>
      </c>
      <c r="AV311" s="244" t="s">
        <v>5151</v>
      </c>
      <c r="AW311" s="22">
        <v>223</v>
      </c>
      <c r="AX311" s="343">
        <v>31.538346822116338</v>
      </c>
    </row>
    <row r="312" spans="1:50" ht="12" customHeight="1" x14ac:dyDescent="0.25">
      <c r="A312" s="1" t="s">
        <v>685</v>
      </c>
      <c r="C312" s="65"/>
      <c r="D312" s="58"/>
      <c r="E312" s="31"/>
      <c r="F312" s="31"/>
      <c r="G312" s="31"/>
      <c r="H312" s="31"/>
      <c r="O312" s="482" t="str">
        <f t="shared" si="55"/>
        <v xml:space="preserve"> </v>
      </c>
      <c r="P312" s="466">
        <f t="shared" si="51"/>
        <v>693</v>
      </c>
      <c r="Q312" s="225" t="s">
        <v>4015</v>
      </c>
      <c r="R312" s="230">
        <v>693</v>
      </c>
      <c r="S312" s="251">
        <v>-28.332124</v>
      </c>
      <c r="T312" s="248">
        <v>114.75017800000001</v>
      </c>
      <c r="U312" s="33" t="str">
        <f t="shared" si="52"/>
        <v>East Bowes</v>
      </c>
      <c r="V312" s="33" t="str">
        <f>VLOOKUP(W312,$B$3:$C$150,2,FALSE)</f>
        <v>Northampton</v>
      </c>
      <c r="W312" s="33">
        <v>753</v>
      </c>
      <c r="X312" s="1" t="s">
        <v>685</v>
      </c>
      <c r="AE312" s="10" t="s">
        <v>4021</v>
      </c>
      <c r="AF312" s="6" t="s">
        <v>1139</v>
      </c>
      <c r="AG312" s="176">
        <f>IFERROR(VLOOKUP(AF312,'#Location List#'!$Q$3:$R$1118,2,FALSE), "None")</f>
        <v>117</v>
      </c>
      <c r="AH312" s="269" t="s">
        <v>910</v>
      </c>
      <c r="AI312" s="474">
        <f t="shared" si="53"/>
        <v>1</v>
      </c>
      <c r="AJ312" s="71" t="str">
        <f t="shared" si="54"/>
        <v>East Bowes</v>
      </c>
      <c r="AK312" s="73" t="e">
        <f>COUNTIFS(#REF!,R312)</f>
        <v>#REF!</v>
      </c>
      <c r="AL312" s="13"/>
      <c r="AM312" s="75"/>
      <c r="AN312" s="72"/>
      <c r="AQ312" s="334"/>
      <c r="AS312" s="244">
        <v>310</v>
      </c>
      <c r="AT312" s="244">
        <v>-29.5</v>
      </c>
      <c r="AU312" s="244">
        <v>114.75</v>
      </c>
      <c r="AV312" s="244" t="s">
        <v>5152</v>
      </c>
      <c r="AW312" s="22">
        <v>89</v>
      </c>
      <c r="AX312" s="343">
        <v>24.18336116295389</v>
      </c>
    </row>
    <row r="313" spans="1:50" ht="12" customHeight="1" x14ac:dyDescent="0.25">
      <c r="A313" s="1" t="s">
        <v>685</v>
      </c>
      <c r="C313" s="65"/>
      <c r="D313" s="58"/>
      <c r="E313" s="31"/>
      <c r="F313" s="31"/>
      <c r="G313" s="31"/>
      <c r="H313" s="31"/>
      <c r="O313" s="482" t="str">
        <f t="shared" si="55"/>
        <v xml:space="preserve"> </v>
      </c>
      <c r="P313" s="466">
        <f t="shared" si="51"/>
        <v>694</v>
      </c>
      <c r="Q313" s="225" t="s">
        <v>4017</v>
      </c>
      <c r="R313" s="230">
        <v>694</v>
      </c>
      <c r="S313" s="251">
        <v>-33.336348999999998</v>
      </c>
      <c r="T313" s="248">
        <v>115.658756</v>
      </c>
      <c r="U313" s="33" t="str">
        <f t="shared" si="52"/>
        <v>East Bunbury</v>
      </c>
      <c r="V313" s="33" t="str">
        <f>VLOOKUP(W313,$B$3:$C$150,2,FALSE)</f>
        <v>Bunbury</v>
      </c>
      <c r="W313" s="33">
        <v>750</v>
      </c>
      <c r="X313" s="1" t="s">
        <v>685</v>
      </c>
      <c r="AE313" s="10" t="s">
        <v>4021</v>
      </c>
      <c r="AF313" s="6" t="s">
        <v>1139</v>
      </c>
      <c r="AG313" s="176">
        <f>IFERROR(VLOOKUP(AF313,'#Location List#'!$Q$3:$R$1118,2,FALSE), "None")</f>
        <v>117</v>
      </c>
      <c r="AH313" s="269" t="s">
        <v>1139</v>
      </c>
      <c r="AI313" s="474">
        <f t="shared" si="53"/>
        <v>1</v>
      </c>
      <c r="AJ313" s="71" t="str">
        <f t="shared" si="54"/>
        <v>East Bunbury</v>
      </c>
      <c r="AK313" s="73" t="e">
        <f>COUNTIFS(#REF!,R313)</f>
        <v>#REF!</v>
      </c>
      <c r="AL313" s="13"/>
      <c r="AM313" s="75"/>
      <c r="AN313" s="72"/>
      <c r="AQ313" s="334"/>
      <c r="AS313" s="244">
        <v>311</v>
      </c>
      <c r="AT313" s="244">
        <v>-29.25</v>
      </c>
      <c r="AU313" s="244">
        <v>114.75</v>
      </c>
      <c r="AV313" s="244" t="s">
        <v>5153</v>
      </c>
      <c r="AW313" s="22">
        <v>1027</v>
      </c>
      <c r="AX313" s="343">
        <v>17.059878858842897</v>
      </c>
    </row>
    <row r="314" spans="1:50" ht="12" customHeight="1" x14ac:dyDescent="0.25">
      <c r="A314" s="1" t="s">
        <v>685</v>
      </c>
      <c r="C314" s="65"/>
      <c r="D314" s="58"/>
      <c r="E314" s="31"/>
      <c r="F314" s="31"/>
      <c r="G314" s="31"/>
      <c r="H314" s="31"/>
      <c r="O314" s="482" t="str">
        <f t="shared" si="55"/>
        <v xml:space="preserve"> </v>
      </c>
      <c r="P314" s="466">
        <f t="shared" si="51"/>
        <v>695</v>
      </c>
      <c r="Q314" s="225" t="s">
        <v>4018</v>
      </c>
      <c r="R314" s="230">
        <v>695</v>
      </c>
      <c r="S314" s="251">
        <v>-30.471371000000001</v>
      </c>
      <c r="T314" s="248">
        <v>116.806539</v>
      </c>
      <c r="U314" s="33" t="str">
        <f t="shared" si="52"/>
        <v>East Damboring</v>
      </c>
      <c r="V314" s="33" t="str">
        <f>VLOOKUP(W314,$B$3:$C$150,2,FALSE)</f>
        <v>Dalwallinu</v>
      </c>
      <c r="W314" s="33">
        <v>774</v>
      </c>
      <c r="X314" s="1" t="s">
        <v>685</v>
      </c>
      <c r="AE314" s="10" t="s">
        <v>4021</v>
      </c>
      <c r="AF314" s="6" t="s">
        <v>1262</v>
      </c>
      <c r="AG314" s="176">
        <f>IFERROR(VLOOKUP(AF314,'#Location List#'!$Q$3:$R$1118,2,FALSE), "None")</f>
        <v>229</v>
      </c>
      <c r="AH314" s="269" t="s">
        <v>1262</v>
      </c>
      <c r="AI314" s="474">
        <f t="shared" si="53"/>
        <v>1</v>
      </c>
      <c r="AJ314" s="71" t="str">
        <f t="shared" si="54"/>
        <v>East Damboring</v>
      </c>
      <c r="AK314" s="73" t="e">
        <f>COUNTIFS(#REF!,R314)</f>
        <v>#REF!</v>
      </c>
      <c r="AL314" s="13"/>
      <c r="AM314" s="75"/>
      <c r="AN314" s="72"/>
      <c r="AQ314" s="334"/>
      <c r="AS314" s="244">
        <v>312</v>
      </c>
      <c r="AT314" s="244">
        <v>-29</v>
      </c>
      <c r="AU314" s="244">
        <v>114.75</v>
      </c>
      <c r="AV314" s="244" t="s">
        <v>5154</v>
      </c>
      <c r="AW314" s="22">
        <v>747</v>
      </c>
      <c r="AX314" s="343">
        <v>6.6225334255842414</v>
      </c>
    </row>
    <row r="315" spans="1:50" ht="12" customHeight="1" x14ac:dyDescent="0.25">
      <c r="A315" s="1" t="s">
        <v>685</v>
      </c>
      <c r="C315" s="65"/>
      <c r="D315" s="58"/>
      <c r="E315" s="31"/>
      <c r="F315" s="31"/>
      <c r="G315" s="31"/>
      <c r="H315" s="31"/>
      <c r="O315" s="482" t="str">
        <f t="shared" si="55"/>
        <v xml:space="preserve"> </v>
      </c>
      <c r="P315" s="466">
        <f t="shared" si="51"/>
        <v>425</v>
      </c>
      <c r="Q315" s="226" t="s">
        <v>3662</v>
      </c>
      <c r="R315" s="230">
        <v>425</v>
      </c>
      <c r="S315" s="248">
        <v>-32.040562813323497</v>
      </c>
      <c r="T315" s="248">
        <v>115.76933280576699</v>
      </c>
      <c r="U315" s="33" t="str">
        <f t="shared" si="52"/>
        <v>East Fremantle</v>
      </c>
      <c r="V315" s="39" t="s">
        <v>3662</v>
      </c>
      <c r="W315" s="37">
        <v>854</v>
      </c>
      <c r="X315" s="1" t="s">
        <v>685</v>
      </c>
      <c r="AE315" s="10" t="s">
        <v>4021</v>
      </c>
      <c r="AF315" s="6" t="s">
        <v>1441</v>
      </c>
      <c r="AG315" s="176">
        <f>IFERROR(VLOOKUP(AF315,'#Location List#'!$Q$3:$R$1118,2,FALSE), "None")</f>
        <v>290</v>
      </c>
      <c r="AH315" s="269" t="s">
        <v>465</v>
      </c>
      <c r="AI315" s="474">
        <f t="shared" si="53"/>
        <v>1</v>
      </c>
      <c r="AJ315" s="71" t="str">
        <f t="shared" si="54"/>
        <v>East Fremantle</v>
      </c>
      <c r="AK315" s="73" t="e">
        <f>COUNTIFS(#REF!,R315)</f>
        <v>#REF!</v>
      </c>
      <c r="AL315" s="13"/>
      <c r="AM315" s="75"/>
      <c r="AN315" s="72"/>
      <c r="AQ315" s="334"/>
      <c r="AS315" s="244">
        <v>313</v>
      </c>
      <c r="AT315" s="244">
        <v>-28.75</v>
      </c>
      <c r="AU315" s="244">
        <v>114.75</v>
      </c>
      <c r="AV315" s="244" t="s">
        <v>5155</v>
      </c>
      <c r="AW315" s="22">
        <v>907</v>
      </c>
      <c r="AX315" s="343">
        <v>4.5043404666820157</v>
      </c>
    </row>
    <row r="316" spans="1:50" ht="12" customHeight="1" x14ac:dyDescent="0.25">
      <c r="A316" s="1" t="s">
        <v>685</v>
      </c>
      <c r="C316" s="65"/>
      <c r="D316" s="58"/>
      <c r="E316" s="31"/>
      <c r="F316" s="31"/>
      <c r="G316" s="31"/>
      <c r="H316" s="31"/>
      <c r="O316" s="482" t="str">
        <f t="shared" si="55"/>
        <v xml:space="preserve"> </v>
      </c>
      <c r="P316" s="466">
        <f t="shared" si="51"/>
        <v>122</v>
      </c>
      <c r="Q316" s="226" t="s">
        <v>1143</v>
      </c>
      <c r="R316" s="231">
        <v>122</v>
      </c>
      <c r="S316" s="251">
        <v>-33.309489999999897</v>
      </c>
      <c r="T316" s="248">
        <v>115.72967</v>
      </c>
      <c r="U316" s="33" t="str">
        <f t="shared" si="52"/>
        <v>Eaton</v>
      </c>
      <c r="V316" s="33" t="str">
        <f t="shared" ref="V316:V350" si="57">VLOOKUP(W316,$B$3:$C$150,2,FALSE)</f>
        <v>Dardanup</v>
      </c>
      <c r="W316" s="33">
        <v>805</v>
      </c>
      <c r="X316" s="1" t="s">
        <v>685</v>
      </c>
      <c r="AE316" s="10" t="s">
        <v>1140</v>
      </c>
      <c r="AF316" s="6" t="s">
        <v>1140</v>
      </c>
      <c r="AG316" s="176">
        <f>IFERROR(VLOOKUP(AF316,'#Location List#'!$Q$3:$R$1118,2,FALSE), "None")</f>
        <v>118</v>
      </c>
      <c r="AH316" s="269" t="s">
        <v>4025</v>
      </c>
      <c r="AI316" s="474">
        <f t="shared" si="53"/>
        <v>1</v>
      </c>
      <c r="AJ316" s="71" t="str">
        <f t="shared" si="54"/>
        <v>Eaton</v>
      </c>
      <c r="AK316" s="73" t="e">
        <f>COUNTIFS(#REF!,R316)</f>
        <v>#REF!</v>
      </c>
      <c r="AL316" s="13"/>
      <c r="AM316" s="75"/>
      <c r="AN316" s="72"/>
      <c r="AQ316" s="334"/>
      <c r="AS316" s="244">
        <v>314</v>
      </c>
      <c r="AT316" s="244">
        <v>-28.5</v>
      </c>
      <c r="AU316" s="244">
        <v>114.75</v>
      </c>
      <c r="AV316" s="244" t="s">
        <v>5156</v>
      </c>
      <c r="AW316" s="22">
        <v>1032</v>
      </c>
      <c r="AX316" s="343">
        <v>0.16102655775437544</v>
      </c>
    </row>
    <row r="317" spans="1:50" ht="12" customHeight="1" x14ac:dyDescent="0.25">
      <c r="A317" s="1" t="s">
        <v>685</v>
      </c>
      <c r="C317" s="65"/>
      <c r="D317" s="58"/>
      <c r="E317" s="31"/>
      <c r="F317" s="31"/>
      <c r="G317" s="31"/>
      <c r="H317" s="31"/>
      <c r="O317" s="482" t="str">
        <f t="shared" si="55"/>
        <v xml:space="preserve"> </v>
      </c>
      <c r="P317" s="466">
        <f t="shared" si="51"/>
        <v>698</v>
      </c>
      <c r="Q317" s="225" t="s">
        <v>4020</v>
      </c>
      <c r="R317" s="230">
        <v>698</v>
      </c>
      <c r="S317" s="251">
        <v>-31.014009999999899</v>
      </c>
      <c r="T317" s="249">
        <v>117.11141000000001</v>
      </c>
      <c r="U317" s="33" t="str">
        <f t="shared" si="52"/>
        <v>Ejanding</v>
      </c>
      <c r="V317" s="33" t="str">
        <f t="shared" si="57"/>
        <v>Dowerin</v>
      </c>
      <c r="W317" s="33">
        <v>773</v>
      </c>
      <c r="X317" s="1" t="s">
        <v>685</v>
      </c>
      <c r="AE317" s="10" t="s">
        <v>1140</v>
      </c>
      <c r="AF317" s="6" t="s">
        <v>4026</v>
      </c>
      <c r="AG317" s="176">
        <f>IFERROR(VLOOKUP(AF317,'#Location List#'!$Q$3:$R$1118,2,FALSE), "None")</f>
        <v>240</v>
      </c>
      <c r="AH317" s="269" t="s">
        <v>773</v>
      </c>
      <c r="AI317" s="474">
        <f t="shared" si="53"/>
        <v>1</v>
      </c>
      <c r="AJ317" s="71" t="str">
        <f t="shared" si="54"/>
        <v>Ejanding</v>
      </c>
      <c r="AK317" s="73" t="e">
        <f>COUNTIFS(#REF!,R317)</f>
        <v>#REF!</v>
      </c>
      <c r="AL317" s="13"/>
      <c r="AM317" s="75"/>
      <c r="AN317" s="72"/>
      <c r="AQ317" s="334"/>
      <c r="AS317" s="244">
        <v>315</v>
      </c>
      <c r="AT317" s="244">
        <v>-28.25</v>
      </c>
      <c r="AU317" s="244">
        <v>114.75</v>
      </c>
      <c r="AV317" s="244" t="s">
        <v>5157</v>
      </c>
      <c r="AW317" s="22">
        <v>693</v>
      </c>
      <c r="AX317" s="343">
        <v>9.1313494490176783</v>
      </c>
    </row>
    <row r="318" spans="1:50" ht="12" customHeight="1" x14ac:dyDescent="0.25">
      <c r="A318" s="1" t="s">
        <v>685</v>
      </c>
      <c r="C318" s="65"/>
      <c r="D318" s="58"/>
      <c r="E318" s="31"/>
      <c r="F318" s="31"/>
      <c r="G318" s="31"/>
      <c r="H318" s="31"/>
      <c r="O318" s="482" t="str">
        <f t="shared" si="55"/>
        <v xml:space="preserve"> </v>
      </c>
      <c r="P318" s="466">
        <f t="shared" si="51"/>
        <v>699</v>
      </c>
      <c r="Q318" s="225" t="s">
        <v>4022</v>
      </c>
      <c r="R318" s="230">
        <v>699</v>
      </c>
      <c r="S318" s="251">
        <v>-31.22785</v>
      </c>
      <c r="T318" s="248">
        <v>118.14482</v>
      </c>
      <c r="U318" s="33" t="str">
        <f t="shared" si="52"/>
        <v>Elabbin</v>
      </c>
      <c r="V318" s="33" t="str">
        <f t="shared" si="57"/>
        <v>Nungarin</v>
      </c>
      <c r="W318" s="33">
        <v>785</v>
      </c>
      <c r="X318" s="1" t="s">
        <v>685</v>
      </c>
      <c r="AE318" s="10" t="s">
        <v>117</v>
      </c>
      <c r="AF318" s="6" t="s">
        <v>117</v>
      </c>
      <c r="AG318" s="176">
        <f>IFERROR(VLOOKUP(AF318,'#Location List#'!$Q$3:$R$1118,2,FALSE), "None")</f>
        <v>119</v>
      </c>
      <c r="AH318" s="269" t="s">
        <v>117</v>
      </c>
      <c r="AI318" s="474">
        <f t="shared" si="53"/>
        <v>1</v>
      </c>
      <c r="AJ318" s="71" t="str">
        <f t="shared" si="54"/>
        <v>Elabbin</v>
      </c>
      <c r="AK318" s="73" t="e">
        <f>COUNTIFS(#REF!,R318)</f>
        <v>#REF!</v>
      </c>
      <c r="AL318" s="13"/>
      <c r="AM318" s="75"/>
      <c r="AN318" s="72"/>
      <c r="AQ318" s="334"/>
      <c r="AS318" s="244">
        <v>316</v>
      </c>
      <c r="AT318" s="244">
        <v>-28</v>
      </c>
      <c r="AU318" s="244">
        <v>114.75</v>
      </c>
      <c r="AV318" s="244" t="s">
        <v>5158</v>
      </c>
      <c r="AW318" s="22">
        <v>552</v>
      </c>
      <c r="AX318" s="343">
        <v>8.6689367524934973</v>
      </c>
    </row>
    <row r="319" spans="1:50" ht="12" customHeight="1" x14ac:dyDescent="0.25">
      <c r="A319" s="1" t="s">
        <v>685</v>
      </c>
      <c r="C319" s="65"/>
      <c r="D319" s="58"/>
      <c r="E319" s="31"/>
      <c r="F319" s="31"/>
      <c r="G319" s="31"/>
      <c r="H319" s="31"/>
      <c r="O319" s="482" t="str">
        <f t="shared" si="55"/>
        <v xml:space="preserve"> </v>
      </c>
      <c r="P319" s="466">
        <f t="shared" si="51"/>
        <v>700</v>
      </c>
      <c r="Q319" s="225" t="s">
        <v>4023</v>
      </c>
      <c r="R319" s="230">
        <v>700</v>
      </c>
      <c r="S319" s="251">
        <v>-30.618335999999999</v>
      </c>
      <c r="T319" s="248">
        <v>118.698533</v>
      </c>
      <c r="U319" s="33" t="str">
        <f t="shared" si="52"/>
        <v>Elachbutting</v>
      </c>
      <c r="V319" s="33" t="str">
        <f t="shared" si="57"/>
        <v>Mukinbudin</v>
      </c>
      <c r="W319" s="33">
        <v>776</v>
      </c>
      <c r="X319" s="1" t="s">
        <v>685</v>
      </c>
      <c r="AE319" s="10" t="s">
        <v>117</v>
      </c>
      <c r="AF319" s="6" t="s">
        <v>117</v>
      </c>
      <c r="AG319" s="176">
        <f>IFERROR(VLOOKUP(AF319,'#Location List#'!$Q$3:$R$1118,2,FALSE), "None")</f>
        <v>119</v>
      </c>
      <c r="AH319" s="269" t="s">
        <v>4029</v>
      </c>
      <c r="AI319" s="474">
        <f t="shared" si="53"/>
        <v>1</v>
      </c>
      <c r="AJ319" s="71" t="str">
        <f t="shared" si="54"/>
        <v>Elachbutting</v>
      </c>
      <c r="AK319" s="73" t="e">
        <f>COUNTIFS(#REF!,R319)</f>
        <v>#REF!</v>
      </c>
      <c r="AL319" s="13"/>
      <c r="AM319" s="75"/>
      <c r="AN319" s="72"/>
      <c r="AQ319" s="334"/>
      <c r="AS319" s="244">
        <v>317</v>
      </c>
      <c r="AT319" s="244">
        <v>-27.75</v>
      </c>
      <c r="AU319" s="244">
        <v>114.75</v>
      </c>
      <c r="AV319" s="244" t="s">
        <v>5159</v>
      </c>
      <c r="AW319" s="22">
        <v>137</v>
      </c>
      <c r="AX319" s="343">
        <v>10.609218418273013</v>
      </c>
    </row>
    <row r="320" spans="1:50" ht="12" customHeight="1" x14ac:dyDescent="0.25">
      <c r="A320" s="1" t="s">
        <v>685</v>
      </c>
      <c r="C320" s="65"/>
      <c r="D320" s="58"/>
      <c r="E320" s="31"/>
      <c r="F320" s="31"/>
      <c r="G320" s="31"/>
      <c r="H320" s="31"/>
      <c r="O320" s="482" t="str">
        <f t="shared" si="55"/>
        <v xml:space="preserve"> </v>
      </c>
      <c r="P320" s="466">
        <f t="shared" si="51"/>
        <v>701</v>
      </c>
      <c r="Q320" s="225" t="s">
        <v>4024</v>
      </c>
      <c r="R320" s="230">
        <v>701</v>
      </c>
      <c r="S320" s="251">
        <v>-33.511851</v>
      </c>
      <c r="T320" s="248">
        <v>115.632013</v>
      </c>
      <c r="U320" s="33" t="str">
        <f t="shared" si="52"/>
        <v>Elgin</v>
      </c>
      <c r="V320" s="33" t="str">
        <f t="shared" si="57"/>
        <v>Capel</v>
      </c>
      <c r="W320" s="33">
        <v>746</v>
      </c>
      <c r="X320" s="1" t="s">
        <v>685</v>
      </c>
      <c r="AE320" s="10" t="s">
        <v>3660</v>
      </c>
      <c r="AF320" s="6" t="s">
        <v>242</v>
      </c>
      <c r="AG320" s="176">
        <f>IFERROR(VLOOKUP(AF320,'#Location List#'!$Q$3:$R$1118,2,FALSE), "None")</f>
        <v>215</v>
      </c>
      <c r="AH320" s="269" t="s">
        <v>242</v>
      </c>
      <c r="AI320" s="474">
        <f t="shared" si="53"/>
        <v>1</v>
      </c>
      <c r="AJ320" s="71" t="str">
        <f t="shared" si="54"/>
        <v>Elgin</v>
      </c>
      <c r="AK320" s="73" t="e">
        <f>COUNTIFS(#REF!,R320)</f>
        <v>#REF!</v>
      </c>
      <c r="AL320" s="13"/>
      <c r="AM320" s="75"/>
      <c r="AN320" s="72"/>
      <c r="AQ320" s="334"/>
      <c r="AS320" s="244">
        <v>318</v>
      </c>
      <c r="AT320" s="244">
        <v>-27.5</v>
      </c>
      <c r="AU320" s="244">
        <v>114.75</v>
      </c>
      <c r="AV320" s="244" t="s">
        <v>5160</v>
      </c>
      <c r="AW320" s="22">
        <v>137</v>
      </c>
      <c r="AX320" s="343">
        <v>37.016844501795212</v>
      </c>
    </row>
    <row r="321" spans="1:50" ht="12" customHeight="1" x14ac:dyDescent="0.25">
      <c r="A321" s="1" t="s">
        <v>685</v>
      </c>
      <c r="C321" s="65"/>
      <c r="D321" s="58"/>
      <c r="E321" s="31"/>
      <c r="F321" s="31"/>
      <c r="G321" s="31"/>
      <c r="H321" s="31"/>
      <c r="O321" s="482" t="str">
        <f t="shared" si="55"/>
        <v xml:space="preserve"> </v>
      </c>
      <c r="P321" s="466">
        <f t="shared" si="51"/>
        <v>702</v>
      </c>
      <c r="Q321" s="225" t="s">
        <v>1462</v>
      </c>
      <c r="R321" s="230">
        <v>702</v>
      </c>
      <c r="S321" s="251">
        <v>-35.011740000000003</v>
      </c>
      <c r="T321" s="248">
        <v>117.73193000000001</v>
      </c>
      <c r="U321" s="33" t="str">
        <f t="shared" si="52"/>
        <v>Elleker</v>
      </c>
      <c r="V321" s="33" t="str">
        <f t="shared" si="57"/>
        <v>Albany</v>
      </c>
      <c r="W321" s="33">
        <v>751</v>
      </c>
      <c r="X321" s="1" t="s">
        <v>685</v>
      </c>
      <c r="AE321" s="10" t="s">
        <v>3660</v>
      </c>
      <c r="AF321" s="6" t="s">
        <v>1224</v>
      </c>
      <c r="AG321" s="176">
        <f>IFERROR(VLOOKUP(AF321,'#Location List#'!$Q$3:$R$1118,2,FALSE), "None")</f>
        <v>293</v>
      </c>
      <c r="AH321" s="269" t="s">
        <v>1224</v>
      </c>
      <c r="AI321" s="474">
        <f t="shared" si="53"/>
        <v>1</v>
      </c>
      <c r="AJ321" s="71" t="str">
        <f t="shared" si="54"/>
        <v>Elleker</v>
      </c>
      <c r="AK321" s="73" t="e">
        <f>COUNTIFS(#REF!,R321)</f>
        <v>#REF!</v>
      </c>
      <c r="AL321" s="13"/>
      <c r="AM321" s="75"/>
      <c r="AN321" s="72"/>
      <c r="AQ321" s="334"/>
      <c r="AS321" s="244">
        <v>319</v>
      </c>
      <c r="AT321" s="244">
        <v>-27.25</v>
      </c>
      <c r="AU321" s="244">
        <v>114.75</v>
      </c>
      <c r="AV321" s="244" t="s">
        <v>5161</v>
      </c>
      <c r="AW321" s="22">
        <v>286</v>
      </c>
      <c r="AX321" s="343">
        <v>37.287243518632323</v>
      </c>
    </row>
    <row r="322" spans="1:50" ht="12" customHeight="1" x14ac:dyDescent="0.25">
      <c r="A322" s="1" t="s">
        <v>685</v>
      </c>
      <c r="C322" s="65"/>
      <c r="D322" s="58"/>
      <c r="E322" s="31"/>
      <c r="F322" s="31"/>
      <c r="G322" s="31"/>
      <c r="H322" s="31"/>
      <c r="O322" s="482" t="str">
        <f t="shared" si="55"/>
        <v xml:space="preserve"> </v>
      </c>
      <c r="P322" s="466">
        <f t="shared" ref="P322:P385" si="58">R322</f>
        <v>124</v>
      </c>
      <c r="Q322" s="226" t="s">
        <v>1144</v>
      </c>
      <c r="R322" s="231">
        <v>124</v>
      </c>
      <c r="S322" s="251">
        <v>-28.861305999999999</v>
      </c>
      <c r="T322" s="248">
        <v>114.97434699999999</v>
      </c>
      <c r="U322" s="33" t="str">
        <f t="shared" si="52"/>
        <v>Ellendale</v>
      </c>
      <c r="V322" s="33" t="str">
        <f t="shared" si="57"/>
        <v>Swan</v>
      </c>
      <c r="W322" s="33">
        <v>732</v>
      </c>
      <c r="X322" s="1" t="s">
        <v>685</v>
      </c>
      <c r="AE322" s="10" t="s">
        <v>254</v>
      </c>
      <c r="AF322" s="6" t="s">
        <v>829</v>
      </c>
      <c r="AG322" s="176">
        <f>IFERROR(VLOOKUP(AF322,'#Location List#'!$Q$3:$R$1118,2,FALSE), "None")</f>
        <v>48</v>
      </c>
      <c r="AH322" s="269" t="s">
        <v>829</v>
      </c>
      <c r="AI322" s="474">
        <f t="shared" si="53"/>
        <v>1</v>
      </c>
      <c r="AJ322" s="71" t="str">
        <f t="shared" si="54"/>
        <v>Ellendale</v>
      </c>
      <c r="AK322" s="73" t="e">
        <f>COUNTIFS(#REF!,R322)</f>
        <v>#REF!</v>
      </c>
      <c r="AL322" s="13"/>
      <c r="AM322" s="75"/>
      <c r="AN322" s="72"/>
      <c r="AQ322" s="334"/>
      <c r="AS322" s="244">
        <v>320</v>
      </c>
      <c r="AT322" s="244">
        <v>-27</v>
      </c>
      <c r="AU322" s="244">
        <v>114.75</v>
      </c>
      <c r="AV322" s="244" t="s">
        <v>5162</v>
      </c>
      <c r="AW322" s="22">
        <v>286</v>
      </c>
      <c r="AX322" s="343">
        <v>33.480289174716695</v>
      </c>
    </row>
    <row r="323" spans="1:50" ht="12" customHeight="1" x14ac:dyDescent="0.25">
      <c r="A323" s="1" t="s">
        <v>685</v>
      </c>
      <c r="C323" s="65"/>
      <c r="D323" s="58"/>
      <c r="E323" s="31"/>
      <c r="F323" s="31"/>
      <c r="G323" s="31"/>
      <c r="H323" s="31"/>
      <c r="O323" s="482" t="str">
        <f t="shared" si="55"/>
        <v xml:space="preserve"> </v>
      </c>
      <c r="P323" s="466">
        <f t="shared" si="58"/>
        <v>703</v>
      </c>
      <c r="Q323" s="225" t="s">
        <v>4027</v>
      </c>
      <c r="R323" s="230">
        <v>703</v>
      </c>
      <c r="S323" s="251">
        <v>-30.972061</v>
      </c>
      <c r="T323" s="249">
        <v>122.349638</v>
      </c>
      <c r="U323" s="33" t="str">
        <f t="shared" ref="U323:U386" si="59">Q323</f>
        <v>Emu Flat</v>
      </c>
      <c r="V323" s="33" t="str">
        <f t="shared" si="57"/>
        <v>Kalgoorlie-Boulder</v>
      </c>
      <c r="W323" s="33">
        <v>845</v>
      </c>
      <c r="X323" s="1" t="s">
        <v>685</v>
      </c>
      <c r="AE323" s="10" t="s">
        <v>254</v>
      </c>
      <c r="AF323" s="6" t="s">
        <v>1432</v>
      </c>
      <c r="AG323" s="176">
        <f>IFERROR(VLOOKUP(AF323,'#Location List#'!$Q$3:$R$1118,2,FALSE), "None")</f>
        <v>66</v>
      </c>
      <c r="AH323" s="269" t="s">
        <v>1000</v>
      </c>
      <c r="AI323" s="474">
        <f t="shared" ref="AI323:AI386" si="60">IF(U323=AJ323,1,0)</f>
        <v>1</v>
      </c>
      <c r="AJ323" s="71" t="str">
        <f t="shared" si="54"/>
        <v>Emu Flat</v>
      </c>
      <c r="AK323" s="73" t="e">
        <f>COUNTIFS(#REF!,R323)</f>
        <v>#REF!</v>
      </c>
      <c r="AL323" s="13"/>
      <c r="AM323" s="75"/>
      <c r="AN323" s="72"/>
      <c r="AQ323" s="334"/>
      <c r="AS323" s="244">
        <v>321</v>
      </c>
      <c r="AT323" s="244">
        <v>-26.75</v>
      </c>
      <c r="AU323" s="244">
        <v>114.75</v>
      </c>
      <c r="AV323" s="244" t="s">
        <v>5163</v>
      </c>
      <c r="AW323" s="22">
        <v>286</v>
      </c>
      <c r="AX323" s="343">
        <v>48.958125608697216</v>
      </c>
    </row>
    <row r="324" spans="1:50" ht="12" customHeight="1" x14ac:dyDescent="0.25">
      <c r="A324" s="1" t="s">
        <v>685</v>
      </c>
      <c r="C324" s="65"/>
      <c r="D324" s="58"/>
      <c r="E324" s="31"/>
      <c r="F324" s="31"/>
      <c r="G324" s="31"/>
      <c r="H324" s="31"/>
      <c r="O324" s="482" t="str">
        <f t="shared" si="55"/>
        <v xml:space="preserve"> </v>
      </c>
      <c r="P324" s="466">
        <f t="shared" si="58"/>
        <v>704</v>
      </c>
      <c r="Q324" s="225" t="s">
        <v>4028</v>
      </c>
      <c r="R324" s="230">
        <v>704</v>
      </c>
      <c r="S324" s="251">
        <v>-32.106490000000001</v>
      </c>
      <c r="T324" s="248">
        <v>118.3678</v>
      </c>
      <c r="U324" s="33" t="str">
        <f t="shared" si="59"/>
        <v>Emu Hill</v>
      </c>
      <c r="V324" s="33" t="str">
        <f t="shared" si="57"/>
        <v>Narembeen</v>
      </c>
      <c r="W324" s="33">
        <v>830</v>
      </c>
      <c r="X324" s="1" t="s">
        <v>685</v>
      </c>
      <c r="AE324" s="10" t="s">
        <v>254</v>
      </c>
      <c r="AF324" s="6" t="s">
        <v>3920</v>
      </c>
      <c r="AG324" s="176">
        <f>IFERROR(VLOOKUP(AF324,'#Location List#'!$Q$3:$R$1118,2,FALSE), "None")</f>
        <v>71</v>
      </c>
      <c r="AH324" s="269" t="s">
        <v>1003</v>
      </c>
      <c r="AI324" s="474">
        <f t="shared" si="60"/>
        <v>1</v>
      </c>
      <c r="AJ324" s="71" t="str">
        <f t="shared" ref="AJ324:AJ387" si="61">Q324</f>
        <v>Emu Hill</v>
      </c>
      <c r="AK324" s="73" t="e">
        <f>COUNTIFS(#REF!,R324)</f>
        <v>#REF!</v>
      </c>
      <c r="AL324" s="13"/>
      <c r="AM324" s="75"/>
      <c r="AN324" s="72"/>
      <c r="AQ324" s="334"/>
      <c r="AS324" s="244">
        <v>322</v>
      </c>
      <c r="AT324" s="244">
        <v>-26.5</v>
      </c>
      <c r="AU324" s="244">
        <v>114.75</v>
      </c>
      <c r="AV324" s="244" t="s">
        <v>5164</v>
      </c>
      <c r="AW324" s="22">
        <v>1061</v>
      </c>
      <c r="AX324" s="343">
        <v>67.620508577452327</v>
      </c>
    </row>
    <row r="325" spans="1:50" ht="12" customHeight="1" x14ac:dyDescent="0.25">
      <c r="A325" s="1" t="s">
        <v>685</v>
      </c>
      <c r="C325" s="65"/>
      <c r="D325" s="58"/>
      <c r="E325" s="31"/>
      <c r="F325" s="31"/>
      <c r="G325" s="31"/>
      <c r="H325" s="31"/>
      <c r="O325" s="482" t="str">
        <f t="shared" ref="O325:O388" si="62">IF(Q325=Q324,"DUPE"," ")</f>
        <v xml:space="preserve"> </v>
      </c>
      <c r="P325" s="466">
        <f t="shared" si="58"/>
        <v>125</v>
      </c>
      <c r="Q325" s="226" t="s">
        <v>3577</v>
      </c>
      <c r="R325" s="231">
        <v>125</v>
      </c>
      <c r="S325" s="251">
        <v>-34.995226000000002</v>
      </c>
      <c r="T325" s="248">
        <v>117.933632</v>
      </c>
      <c r="U325" s="33" t="str">
        <f t="shared" si="59"/>
        <v>Emu Point</v>
      </c>
      <c r="V325" s="33" t="str">
        <f t="shared" si="57"/>
        <v>Albany</v>
      </c>
      <c r="W325" s="33">
        <v>751</v>
      </c>
      <c r="X325" s="1" t="s">
        <v>685</v>
      </c>
      <c r="AE325" s="10" t="s">
        <v>254</v>
      </c>
      <c r="AF325" s="6" t="s">
        <v>626</v>
      </c>
      <c r="AG325" s="176">
        <f>IFERROR(VLOOKUP(AF325,'#Location List#'!$Q$3:$R$1118,2,FALSE), "None")</f>
        <v>72</v>
      </c>
      <c r="AH325" s="269" t="s">
        <v>259</v>
      </c>
      <c r="AI325" s="474">
        <f t="shared" si="60"/>
        <v>1</v>
      </c>
      <c r="AJ325" s="71" t="str">
        <f t="shared" si="61"/>
        <v>Emu Point</v>
      </c>
      <c r="AK325" s="73" t="e">
        <f>COUNTIFS(#REF!,R325)</f>
        <v>#REF!</v>
      </c>
      <c r="AL325" s="13"/>
      <c r="AM325" s="75"/>
      <c r="AN325" s="72"/>
      <c r="AQ325" s="334"/>
      <c r="AS325" s="244">
        <v>323</v>
      </c>
      <c r="AT325" s="244">
        <v>-26.25</v>
      </c>
      <c r="AU325" s="244">
        <v>114.75</v>
      </c>
      <c r="AV325" s="244" t="s">
        <v>5165</v>
      </c>
      <c r="AW325" s="22">
        <v>1061</v>
      </c>
      <c r="AX325" s="343">
        <v>62.513254718372053</v>
      </c>
    </row>
    <row r="326" spans="1:50" ht="12" customHeight="1" x14ac:dyDescent="0.25">
      <c r="A326" s="1" t="s">
        <v>685</v>
      </c>
      <c r="C326" s="65"/>
      <c r="D326" s="58"/>
      <c r="E326" s="31"/>
      <c r="F326" s="31"/>
      <c r="G326" s="31"/>
      <c r="H326" s="31"/>
      <c r="O326" s="482" t="str">
        <f t="shared" si="62"/>
        <v xml:space="preserve"> </v>
      </c>
      <c r="P326" s="466">
        <f t="shared" si="58"/>
        <v>126</v>
      </c>
      <c r="Q326" s="226" t="s">
        <v>80</v>
      </c>
      <c r="R326" s="231">
        <v>126</v>
      </c>
      <c r="S326" s="251">
        <v>-29.8224699999999</v>
      </c>
      <c r="T326" s="249">
        <v>115.2761</v>
      </c>
      <c r="U326" s="33" t="str">
        <f t="shared" si="59"/>
        <v>Eneabba</v>
      </c>
      <c r="V326" s="33" t="str">
        <f t="shared" si="57"/>
        <v>Carnamah</v>
      </c>
      <c r="W326" s="33">
        <v>739</v>
      </c>
      <c r="X326" s="1" t="s">
        <v>685</v>
      </c>
      <c r="AE326" s="10" t="s">
        <v>254</v>
      </c>
      <c r="AF326" s="6" t="s">
        <v>626</v>
      </c>
      <c r="AG326" s="176">
        <f>IFERROR(VLOOKUP(AF326,'#Location List#'!$Q$3:$R$1118,2,FALSE), "None")</f>
        <v>72</v>
      </c>
      <c r="AH326" s="269" t="s">
        <v>1271</v>
      </c>
      <c r="AI326" s="474">
        <f t="shared" si="60"/>
        <v>1</v>
      </c>
      <c r="AJ326" s="71" t="str">
        <f t="shared" si="61"/>
        <v>Eneabba</v>
      </c>
      <c r="AK326" s="73" t="e">
        <f>COUNTIFS(#REF!,R326)</f>
        <v>#REF!</v>
      </c>
      <c r="AL326" s="13"/>
      <c r="AM326" s="75"/>
      <c r="AN326" s="72"/>
      <c r="AQ326" s="334"/>
      <c r="AS326" s="244">
        <v>324</v>
      </c>
      <c r="AT326" s="244">
        <v>-26</v>
      </c>
      <c r="AU326" s="244">
        <v>114.75</v>
      </c>
      <c r="AV326" s="244" t="s">
        <v>5166</v>
      </c>
      <c r="AW326" s="22">
        <v>1061</v>
      </c>
      <c r="AX326" s="343">
        <v>69.199866695216855</v>
      </c>
    </row>
    <row r="327" spans="1:50" ht="12" customHeight="1" x14ac:dyDescent="0.25">
      <c r="A327" s="1" t="s">
        <v>685</v>
      </c>
      <c r="C327" s="65"/>
      <c r="D327" s="58"/>
      <c r="E327" s="31"/>
      <c r="F327" s="31"/>
      <c r="G327" s="31"/>
      <c r="H327" s="31"/>
      <c r="O327" s="482" t="str">
        <f t="shared" si="62"/>
        <v xml:space="preserve"> </v>
      </c>
      <c r="P327" s="466">
        <f t="shared" si="58"/>
        <v>705</v>
      </c>
      <c r="Q327" s="225" t="s">
        <v>4030</v>
      </c>
      <c r="R327" s="230">
        <v>705</v>
      </c>
      <c r="S327" s="251">
        <v>-30.625592000000001</v>
      </c>
      <c r="T327" s="249">
        <v>118.764127</v>
      </c>
      <c r="U327" s="33" t="str">
        <f t="shared" si="59"/>
        <v>Ennuin</v>
      </c>
      <c r="V327" s="33" t="str">
        <f t="shared" si="57"/>
        <v>Yilgarn</v>
      </c>
      <c r="W327" s="33">
        <v>747</v>
      </c>
      <c r="X327" s="1" t="s">
        <v>685</v>
      </c>
      <c r="AE327" s="10" t="s">
        <v>254</v>
      </c>
      <c r="AF327" s="6" t="s">
        <v>626</v>
      </c>
      <c r="AG327" s="176">
        <f>IFERROR(VLOOKUP(AF327,'#Location List#'!$Q$3:$R$1118,2,FALSE), "None")</f>
        <v>72</v>
      </c>
      <c r="AH327" s="269" t="s">
        <v>4035</v>
      </c>
      <c r="AI327" s="474">
        <f t="shared" si="60"/>
        <v>1</v>
      </c>
      <c r="AJ327" s="71" t="str">
        <f t="shared" si="61"/>
        <v>Ennuin</v>
      </c>
      <c r="AK327" s="73" t="e">
        <f>COUNTIFS(#REF!,R327)</f>
        <v>#REF!</v>
      </c>
      <c r="AL327" s="13"/>
      <c r="AM327" s="75"/>
      <c r="AN327" s="72"/>
      <c r="AQ327" s="334"/>
      <c r="AS327" s="244">
        <v>325</v>
      </c>
      <c r="AT327" s="244">
        <v>-25.75</v>
      </c>
      <c r="AU327" s="244">
        <v>114.75</v>
      </c>
      <c r="AV327" s="244" t="s">
        <v>5167</v>
      </c>
      <c r="AW327" s="22">
        <v>1061</v>
      </c>
      <c r="AX327" s="343">
        <v>84.939253500948581</v>
      </c>
    </row>
    <row r="328" spans="1:50" ht="12" customHeight="1" x14ac:dyDescent="0.25">
      <c r="A328" s="1" t="s">
        <v>685</v>
      </c>
      <c r="C328" s="65"/>
      <c r="D328" s="58"/>
      <c r="E328" s="31"/>
      <c r="F328" s="31"/>
      <c r="G328" s="31"/>
      <c r="H328" s="31"/>
      <c r="O328" s="482" t="str">
        <f t="shared" si="62"/>
        <v xml:space="preserve"> </v>
      </c>
      <c r="P328" s="466">
        <f t="shared" si="58"/>
        <v>706</v>
      </c>
      <c r="Q328" s="225" t="s">
        <v>4031</v>
      </c>
      <c r="R328" s="230">
        <v>706</v>
      </c>
      <c r="S328" s="251">
        <v>-28.696940000000001</v>
      </c>
      <c r="T328" s="248">
        <v>115.044259999999</v>
      </c>
      <c r="U328" s="33" t="str">
        <f t="shared" si="59"/>
        <v>Eradu</v>
      </c>
      <c r="V328" s="33" t="str">
        <f t="shared" si="57"/>
        <v>Greater Geraldton</v>
      </c>
      <c r="W328" s="33">
        <v>840</v>
      </c>
      <c r="X328" s="1" t="s">
        <v>685</v>
      </c>
      <c r="AE328" s="10" t="s">
        <v>254</v>
      </c>
      <c r="AF328" s="6" t="s">
        <v>626</v>
      </c>
      <c r="AG328" s="176">
        <f>IFERROR(VLOOKUP(AF328,'#Location List#'!$Q$3:$R$1118,2,FALSE), "None")</f>
        <v>72</v>
      </c>
      <c r="AH328" s="269" t="s">
        <v>4036</v>
      </c>
      <c r="AI328" s="474">
        <f t="shared" si="60"/>
        <v>1</v>
      </c>
      <c r="AJ328" s="71" t="str">
        <f t="shared" si="61"/>
        <v>Eradu</v>
      </c>
      <c r="AK328" s="73" t="e">
        <f>COUNTIFS(#REF!,R328)</f>
        <v>#REF!</v>
      </c>
      <c r="AL328" s="13"/>
      <c r="AM328" s="75"/>
      <c r="AN328" s="72"/>
      <c r="AQ328" s="334"/>
      <c r="AS328" s="244">
        <v>326</v>
      </c>
      <c r="AT328" s="244">
        <v>-25.5</v>
      </c>
      <c r="AU328" s="244">
        <v>114.75</v>
      </c>
      <c r="AV328" s="244" t="s">
        <v>5168</v>
      </c>
      <c r="AW328" s="22">
        <v>729</v>
      </c>
      <c r="AX328" s="343">
        <v>65.952360449463413</v>
      </c>
    </row>
    <row r="329" spans="1:50" ht="12" customHeight="1" x14ac:dyDescent="0.25">
      <c r="A329" s="1" t="s">
        <v>685</v>
      </c>
      <c r="C329" s="65"/>
      <c r="D329" s="58"/>
      <c r="E329" s="31"/>
      <c r="F329" s="31"/>
      <c r="G329" s="31"/>
      <c r="H329" s="31"/>
      <c r="O329" s="482" t="str">
        <f t="shared" si="62"/>
        <v xml:space="preserve"> </v>
      </c>
      <c r="P329" s="466">
        <f t="shared" si="58"/>
        <v>707</v>
      </c>
      <c r="Q329" s="225" t="s">
        <v>4032</v>
      </c>
      <c r="R329" s="230">
        <v>707</v>
      </c>
      <c r="S329" s="251">
        <v>-31.93563</v>
      </c>
      <c r="T329" s="248">
        <v>117.89187</v>
      </c>
      <c r="U329" s="33" t="str">
        <f t="shared" si="59"/>
        <v>Erikin</v>
      </c>
      <c r="V329" s="33" t="str">
        <f t="shared" si="57"/>
        <v>Bruce Rock</v>
      </c>
      <c r="W329" s="33">
        <v>722</v>
      </c>
      <c r="X329" s="1" t="s">
        <v>685</v>
      </c>
      <c r="AE329" s="10" t="s">
        <v>254</v>
      </c>
      <c r="AF329" s="6" t="s">
        <v>268</v>
      </c>
      <c r="AG329" s="176">
        <f>IFERROR(VLOOKUP(AF329,'#Location List#'!$Q$3:$R$1118,2,FALSE), "None")</f>
        <v>81</v>
      </c>
      <c r="AH329" s="269" t="s">
        <v>268</v>
      </c>
      <c r="AI329" s="474">
        <f t="shared" si="60"/>
        <v>1</v>
      </c>
      <c r="AJ329" s="71" t="str">
        <f t="shared" si="61"/>
        <v>Erikin</v>
      </c>
      <c r="AK329" s="73" t="e">
        <f>COUNTIFS(#REF!,R329)</f>
        <v>#REF!</v>
      </c>
      <c r="AL329" s="13"/>
      <c r="AM329" s="75"/>
      <c r="AN329" s="72"/>
      <c r="AQ329" s="334"/>
      <c r="AS329" s="244">
        <v>327</v>
      </c>
      <c r="AT329" s="244">
        <v>-25.25</v>
      </c>
      <c r="AU329" s="244">
        <v>114.75</v>
      </c>
      <c r="AV329" s="244" t="s">
        <v>5169</v>
      </c>
      <c r="AW329" s="22">
        <v>729</v>
      </c>
      <c r="AX329" s="343">
        <v>48.555200339573652</v>
      </c>
    </row>
    <row r="330" spans="1:50" ht="12" customHeight="1" x14ac:dyDescent="0.25">
      <c r="A330" s="1" t="s">
        <v>685</v>
      </c>
      <c r="C330" s="65"/>
      <c r="D330" s="58"/>
      <c r="E330" s="31"/>
      <c r="F330" s="31"/>
      <c r="G330" s="31"/>
      <c r="H330" s="31"/>
      <c r="O330" s="482" t="str">
        <f t="shared" si="62"/>
        <v xml:space="preserve"> </v>
      </c>
      <c r="P330" s="466">
        <f t="shared" si="58"/>
        <v>127</v>
      </c>
      <c r="Q330" s="226" t="s">
        <v>254</v>
      </c>
      <c r="R330" s="231">
        <v>127</v>
      </c>
      <c r="S330" s="251">
        <v>-33.848880000000001</v>
      </c>
      <c r="T330" s="248">
        <v>121.8844</v>
      </c>
      <c r="U330" s="33" t="str">
        <f t="shared" si="59"/>
        <v>Esperance</v>
      </c>
      <c r="V330" s="33" t="str">
        <f t="shared" si="57"/>
        <v>Esperance</v>
      </c>
      <c r="W330" s="33">
        <v>791</v>
      </c>
      <c r="X330" s="1" t="s">
        <v>685</v>
      </c>
      <c r="AE330" s="10" t="s">
        <v>254</v>
      </c>
      <c r="AF330" s="6" t="s">
        <v>268</v>
      </c>
      <c r="AG330" s="176">
        <f>IFERROR(VLOOKUP(AF330,'#Location List#'!$Q$3:$R$1118,2,FALSE), "None")</f>
        <v>81</v>
      </c>
      <c r="AH330" s="269" t="s">
        <v>4038</v>
      </c>
      <c r="AI330" s="474">
        <f t="shared" si="60"/>
        <v>1</v>
      </c>
      <c r="AJ330" s="71" t="str">
        <f t="shared" si="61"/>
        <v>Esperance</v>
      </c>
      <c r="AK330" s="73" t="e">
        <f>COUNTIFS(#REF!,R330)</f>
        <v>#REF!</v>
      </c>
      <c r="AL330" s="13"/>
      <c r="AM330" s="75"/>
      <c r="AN330" s="72"/>
      <c r="AQ330" s="334"/>
      <c r="AS330" s="244">
        <v>328</v>
      </c>
      <c r="AT330" s="244">
        <v>-25</v>
      </c>
      <c r="AU330" s="244">
        <v>114.75</v>
      </c>
      <c r="AV330" s="244" t="s">
        <v>5170</v>
      </c>
      <c r="AW330" s="22">
        <v>729</v>
      </c>
      <c r="AX330" s="343">
        <v>43.713470999612731</v>
      </c>
    </row>
    <row r="331" spans="1:50" ht="12" customHeight="1" x14ac:dyDescent="0.25">
      <c r="A331" s="1" t="s">
        <v>685</v>
      </c>
      <c r="C331" s="65"/>
      <c r="D331" s="58"/>
      <c r="E331" s="31"/>
      <c r="F331" s="31"/>
      <c r="G331" s="31"/>
      <c r="H331" s="31"/>
      <c r="O331" s="482" t="str">
        <f t="shared" si="62"/>
        <v xml:space="preserve"> </v>
      </c>
      <c r="P331" s="466">
        <f t="shared" si="58"/>
        <v>709</v>
      </c>
      <c r="Q331" s="225" t="s">
        <v>4033</v>
      </c>
      <c r="R331" s="230">
        <v>709</v>
      </c>
      <c r="S331" s="251">
        <v>-32.748334</v>
      </c>
      <c r="T331" s="249">
        <v>116.119935</v>
      </c>
      <c r="U331" s="33" t="str">
        <f t="shared" si="59"/>
        <v>Etmilyn</v>
      </c>
      <c r="V331" s="33" t="str">
        <f t="shared" si="57"/>
        <v>Murray</v>
      </c>
      <c r="W331" s="33">
        <v>847</v>
      </c>
      <c r="X331" s="1" t="s">
        <v>685</v>
      </c>
      <c r="AE331" s="10" t="s">
        <v>254</v>
      </c>
      <c r="AF331" s="6" t="s">
        <v>268</v>
      </c>
      <c r="AG331" s="176">
        <f>IFERROR(VLOOKUP(AF331,'#Location List#'!$Q$3:$R$1118,2,FALSE), "None")</f>
        <v>81</v>
      </c>
      <c r="AH331" s="269" t="s">
        <v>253</v>
      </c>
      <c r="AI331" s="474">
        <f t="shared" si="60"/>
        <v>1</v>
      </c>
      <c r="AJ331" s="71" t="str">
        <f t="shared" si="61"/>
        <v>Etmilyn</v>
      </c>
      <c r="AK331" s="73" t="e">
        <f>COUNTIFS(#REF!,R331)</f>
        <v>#REF!</v>
      </c>
      <c r="AL331" s="13"/>
      <c r="AM331" s="75"/>
      <c r="AN331" s="72"/>
      <c r="AQ331" s="334"/>
      <c r="AS331" s="244">
        <v>329</v>
      </c>
      <c r="AT331" s="244">
        <v>-35</v>
      </c>
      <c r="AU331" s="244">
        <v>115</v>
      </c>
      <c r="AV331" s="244" t="s">
        <v>5171</v>
      </c>
      <c r="AW331" s="22">
        <v>718</v>
      </c>
      <c r="AX331" s="343">
        <v>74.961528459992678</v>
      </c>
    </row>
    <row r="332" spans="1:50" ht="12" customHeight="1" x14ac:dyDescent="0.25">
      <c r="A332" s="1" t="s">
        <v>685</v>
      </c>
      <c r="C332" s="65"/>
      <c r="D332" s="58"/>
      <c r="E332" s="31"/>
      <c r="F332" s="31"/>
      <c r="G332" s="31"/>
      <c r="H332" s="31"/>
      <c r="O332" s="482" t="str">
        <f t="shared" si="62"/>
        <v xml:space="preserve"> </v>
      </c>
      <c r="P332" s="466">
        <f t="shared" si="58"/>
        <v>710</v>
      </c>
      <c r="Q332" s="225" t="s">
        <v>4034</v>
      </c>
      <c r="R332" s="230">
        <v>710</v>
      </c>
      <c r="S332" s="251">
        <v>-31.677790000000002</v>
      </c>
      <c r="T332" s="248">
        <v>128.88815</v>
      </c>
      <c r="U332" s="33" t="str">
        <f t="shared" si="59"/>
        <v>Eucla</v>
      </c>
      <c r="V332" s="33" t="str">
        <f t="shared" si="57"/>
        <v>Dundas</v>
      </c>
      <c r="W332" s="33">
        <v>843</v>
      </c>
      <c r="X332" s="1" t="s">
        <v>685</v>
      </c>
      <c r="AE332" s="10" t="s">
        <v>254</v>
      </c>
      <c r="AF332" s="6" t="s">
        <v>1232</v>
      </c>
      <c r="AG332" s="176" t="str">
        <f>IFERROR(VLOOKUP(AF332,'#Location List#'!$Q$3:$R$1118,2,FALSE), "None")</f>
        <v>None</v>
      </c>
      <c r="AH332" s="269" t="s">
        <v>1232</v>
      </c>
      <c r="AI332" s="474">
        <f t="shared" si="60"/>
        <v>1</v>
      </c>
      <c r="AJ332" s="71" t="str">
        <f t="shared" si="61"/>
        <v>Eucla</v>
      </c>
      <c r="AK332" s="73" t="e">
        <f>COUNTIFS(#REF!,R332)</f>
        <v>#REF!</v>
      </c>
      <c r="AL332" s="13"/>
      <c r="AM332" s="75"/>
      <c r="AN332" s="72"/>
      <c r="AQ332" s="334"/>
      <c r="AS332" s="244">
        <v>330</v>
      </c>
      <c r="AT332" s="244">
        <v>-34.75</v>
      </c>
      <c r="AU332" s="244">
        <v>115</v>
      </c>
      <c r="AV332" s="244" t="s">
        <v>5172</v>
      </c>
      <c r="AW332" s="22">
        <v>718</v>
      </c>
      <c r="AX332" s="343">
        <v>48.08631539425555</v>
      </c>
    </row>
    <row r="333" spans="1:50" ht="12" customHeight="1" x14ac:dyDescent="0.25">
      <c r="A333" s="1" t="s">
        <v>685</v>
      </c>
      <c r="B333" s="45"/>
      <c r="C333" s="65"/>
      <c r="D333" s="46"/>
      <c r="E333" s="31"/>
      <c r="F333" s="31"/>
      <c r="G333" s="31"/>
      <c r="H333" s="31"/>
      <c r="K333" s="34"/>
      <c r="L333" s="34"/>
      <c r="O333" s="482" t="str">
        <f t="shared" si="62"/>
        <v xml:space="preserve"> </v>
      </c>
      <c r="P333" s="466">
        <f t="shared" si="58"/>
        <v>130</v>
      </c>
      <c r="Q333" s="226" t="s">
        <v>1145</v>
      </c>
      <c r="R333" s="231">
        <v>130</v>
      </c>
      <c r="S333" s="251">
        <v>-33.834594000000003</v>
      </c>
      <c r="T333" s="248">
        <v>116.73264899999999</v>
      </c>
      <c r="U333" s="33" t="str">
        <f t="shared" si="59"/>
        <v>Eulin</v>
      </c>
      <c r="V333" s="33" t="str">
        <f t="shared" si="57"/>
        <v>Boyup Brook</v>
      </c>
      <c r="W333" s="33">
        <v>781</v>
      </c>
      <c r="X333" s="1" t="s">
        <v>685</v>
      </c>
      <c r="AE333" s="10" t="s">
        <v>254</v>
      </c>
      <c r="AF333" s="6" t="s">
        <v>1278</v>
      </c>
      <c r="AG333" s="176">
        <f>IFERROR(VLOOKUP(AF333,'#Location List#'!$Q$3:$R$1118,2,FALSE), "None")</f>
        <v>93</v>
      </c>
      <c r="AH333" s="269" t="s">
        <v>1002</v>
      </c>
      <c r="AI333" s="474">
        <f t="shared" si="60"/>
        <v>1</v>
      </c>
      <c r="AJ333" s="71" t="str">
        <f t="shared" si="61"/>
        <v>Eulin</v>
      </c>
      <c r="AK333" s="73" t="e">
        <f>COUNTIFS(#REF!,R333)</f>
        <v>#REF!</v>
      </c>
      <c r="AL333" s="13"/>
      <c r="AM333" s="75"/>
      <c r="AN333" s="72"/>
      <c r="AQ333" s="334"/>
      <c r="AS333" s="244">
        <v>331</v>
      </c>
      <c r="AT333" s="244">
        <v>-34.5</v>
      </c>
      <c r="AU333" s="244">
        <v>115</v>
      </c>
      <c r="AV333" s="244" t="s">
        <v>4801</v>
      </c>
      <c r="AW333" s="22">
        <v>718</v>
      </c>
      <c r="AX333" s="343">
        <v>23.46793526452997</v>
      </c>
    </row>
    <row r="334" spans="1:50" ht="12" customHeight="1" x14ac:dyDescent="0.25">
      <c r="A334" s="1" t="s">
        <v>685</v>
      </c>
      <c r="B334" s="30"/>
      <c r="C334" s="65"/>
      <c r="D334" s="31"/>
      <c r="E334" s="31"/>
      <c r="F334" s="31"/>
      <c r="G334" s="31"/>
      <c r="H334" s="31"/>
      <c r="O334" s="482" t="str">
        <f t="shared" si="62"/>
        <v xml:space="preserve"> </v>
      </c>
      <c r="P334" s="466">
        <f t="shared" si="58"/>
        <v>711</v>
      </c>
      <c r="Q334" s="225" t="s">
        <v>4037</v>
      </c>
      <c r="R334" s="230">
        <v>711</v>
      </c>
      <c r="S334" s="251">
        <v>-33.714103999999999</v>
      </c>
      <c r="T334" s="249">
        <v>117.703278</v>
      </c>
      <c r="U334" s="33" t="str">
        <f t="shared" si="59"/>
        <v>Ewlyamartup</v>
      </c>
      <c r="V334" s="33" t="str">
        <f t="shared" si="57"/>
        <v>Katanning</v>
      </c>
      <c r="W334" s="33">
        <v>796</v>
      </c>
      <c r="X334" s="1" t="s">
        <v>685</v>
      </c>
      <c r="AE334" s="10" t="s">
        <v>254</v>
      </c>
      <c r="AF334" s="6" t="s">
        <v>1278</v>
      </c>
      <c r="AG334" s="176">
        <f>IFERROR(VLOOKUP(AF334,'#Location List#'!$Q$3:$R$1118,2,FALSE), "None")</f>
        <v>93</v>
      </c>
      <c r="AH334" s="269" t="s">
        <v>1001</v>
      </c>
      <c r="AI334" s="474">
        <f t="shared" si="60"/>
        <v>1</v>
      </c>
      <c r="AJ334" s="71" t="str">
        <f t="shared" si="61"/>
        <v>Ewlyamartup</v>
      </c>
      <c r="AK334" s="73" t="e">
        <f>COUNTIFS(#REF!,R334)</f>
        <v>#REF!</v>
      </c>
      <c r="AL334" s="13"/>
      <c r="AM334" s="75"/>
      <c r="AN334" s="72"/>
      <c r="AQ334" s="334"/>
      <c r="AS334" s="244">
        <v>332</v>
      </c>
      <c r="AT334" s="244">
        <v>-34.25</v>
      </c>
      <c r="AU334" s="244">
        <v>115</v>
      </c>
      <c r="AV334" s="244" t="s">
        <v>5173</v>
      </c>
      <c r="AW334" s="22">
        <v>757</v>
      </c>
      <c r="AX334" s="343">
        <v>4.2301340156584644</v>
      </c>
    </row>
    <row r="335" spans="1:50" ht="12" customHeight="1" x14ac:dyDescent="0.25">
      <c r="A335" s="1" t="s">
        <v>685</v>
      </c>
      <c r="B335" s="30"/>
      <c r="C335" s="65"/>
      <c r="D335" s="31"/>
      <c r="E335" s="31"/>
      <c r="F335" s="31"/>
      <c r="G335" s="31"/>
      <c r="H335" s="31"/>
      <c r="O335" s="482" t="str">
        <f t="shared" si="62"/>
        <v xml:space="preserve"> </v>
      </c>
      <c r="P335" s="466">
        <f t="shared" si="58"/>
        <v>712</v>
      </c>
      <c r="Q335" s="225" t="s">
        <v>3669</v>
      </c>
      <c r="R335" s="230">
        <v>712</v>
      </c>
      <c r="S335" s="251">
        <v>-21.951560000000001</v>
      </c>
      <c r="T335" s="248">
        <v>114.12949</v>
      </c>
      <c r="U335" s="33" t="str">
        <f t="shared" si="59"/>
        <v>Exmouth</v>
      </c>
      <c r="V335" s="33" t="str">
        <f t="shared" si="57"/>
        <v>Exmouth</v>
      </c>
      <c r="W335" s="33">
        <v>689</v>
      </c>
      <c r="X335" s="1" t="s">
        <v>685</v>
      </c>
      <c r="AE335" s="10" t="s">
        <v>254</v>
      </c>
      <c r="AF335" s="6" t="s">
        <v>1231</v>
      </c>
      <c r="AG335" s="176">
        <f>IFERROR(VLOOKUP(AF335,'#Location List#'!$Q$3:$R$1118,2,FALSE), "None")</f>
        <v>95</v>
      </c>
      <c r="AH335" s="269" t="s">
        <v>1231</v>
      </c>
      <c r="AI335" s="474">
        <f t="shared" si="60"/>
        <v>1</v>
      </c>
      <c r="AJ335" s="71" t="str">
        <f t="shared" si="61"/>
        <v>Exmouth</v>
      </c>
      <c r="AK335" s="73" t="e">
        <f>COUNTIFS(#REF!,R335)</f>
        <v>#REF!</v>
      </c>
      <c r="AL335" s="13"/>
      <c r="AM335" s="75"/>
      <c r="AN335" s="72"/>
      <c r="AQ335" s="334"/>
      <c r="AS335" s="244">
        <v>333</v>
      </c>
      <c r="AT335" s="244">
        <v>-34</v>
      </c>
      <c r="AU335" s="244">
        <v>115</v>
      </c>
      <c r="AV335" s="244" t="s">
        <v>4781</v>
      </c>
      <c r="AW335" s="22">
        <v>739</v>
      </c>
      <c r="AX335" s="343">
        <v>1.111751308239864</v>
      </c>
    </row>
    <row r="336" spans="1:50" ht="12" customHeight="1" x14ac:dyDescent="0.25">
      <c r="A336" s="1" t="s">
        <v>685</v>
      </c>
      <c r="B336" s="30"/>
      <c r="C336" s="65"/>
      <c r="D336" s="31"/>
      <c r="E336" s="31"/>
      <c r="F336" s="31"/>
      <c r="G336" s="31"/>
      <c r="H336" s="31"/>
      <c r="O336" s="482" t="str">
        <f t="shared" si="62"/>
        <v xml:space="preserve"> </v>
      </c>
      <c r="P336" s="466">
        <f t="shared" si="58"/>
        <v>713</v>
      </c>
      <c r="Q336" s="225" t="s">
        <v>4039</v>
      </c>
      <c r="R336" s="230">
        <v>713</v>
      </c>
      <c r="S336" s="251">
        <v>-32.590131999999997</v>
      </c>
      <c r="T336" s="248">
        <v>115.91411600000001</v>
      </c>
      <c r="U336" s="33" t="str">
        <f t="shared" si="59"/>
        <v>Fairbridge</v>
      </c>
      <c r="V336" s="33" t="str">
        <f t="shared" si="57"/>
        <v>Murray</v>
      </c>
      <c r="W336" s="33">
        <v>847</v>
      </c>
      <c r="X336" s="1" t="s">
        <v>685</v>
      </c>
      <c r="AE336" s="10" t="s">
        <v>254</v>
      </c>
      <c r="AF336" s="6" t="s">
        <v>254</v>
      </c>
      <c r="AG336" s="176">
        <f>IFERROR(VLOOKUP(AF336,'#Location List#'!$Q$3:$R$1118,2,FALSE), "None")</f>
        <v>127</v>
      </c>
      <c r="AH336" s="269" t="s">
        <v>626</v>
      </c>
      <c r="AI336" s="474">
        <f t="shared" si="60"/>
        <v>1</v>
      </c>
      <c r="AJ336" s="71" t="str">
        <f t="shared" si="61"/>
        <v>Fairbridge</v>
      </c>
      <c r="AK336" s="73" t="e">
        <f>COUNTIFS(#REF!,R336)</f>
        <v>#REF!</v>
      </c>
      <c r="AL336" s="13"/>
      <c r="AM336" s="75"/>
      <c r="AN336" s="72"/>
      <c r="AQ336" s="334"/>
      <c r="AS336" s="244">
        <v>334</v>
      </c>
      <c r="AT336" s="244">
        <v>-33.75</v>
      </c>
      <c r="AU336" s="244">
        <v>115</v>
      </c>
      <c r="AV336" s="244" t="s">
        <v>5174</v>
      </c>
      <c r="AW336" s="22">
        <v>398</v>
      </c>
      <c r="AX336" s="343">
        <v>3.7987944485482212</v>
      </c>
    </row>
    <row r="337" spans="1:50" ht="12" customHeight="1" x14ac:dyDescent="0.25">
      <c r="A337" s="1" t="s">
        <v>685</v>
      </c>
      <c r="B337" s="30"/>
      <c r="C337" s="65"/>
      <c r="D337" s="31"/>
      <c r="E337" s="31"/>
      <c r="F337" s="31"/>
      <c r="G337" s="31"/>
      <c r="H337" s="31"/>
      <c r="O337" s="482" t="str">
        <f t="shared" si="62"/>
        <v xml:space="preserve"> </v>
      </c>
      <c r="P337" s="466">
        <f t="shared" si="58"/>
        <v>714</v>
      </c>
      <c r="Q337" s="225" t="s">
        <v>4040</v>
      </c>
      <c r="R337" s="230">
        <v>714</v>
      </c>
      <c r="S337" s="251">
        <v>-33.445976999999999</v>
      </c>
      <c r="T337" s="248">
        <v>115.850165</v>
      </c>
      <c r="U337" s="33" t="str">
        <f t="shared" si="59"/>
        <v>Ferguson</v>
      </c>
      <c r="V337" s="33" t="str">
        <f t="shared" si="57"/>
        <v>Dardanup</v>
      </c>
      <c r="W337" s="33">
        <v>805</v>
      </c>
      <c r="X337" s="1" t="s">
        <v>685</v>
      </c>
      <c r="AE337" s="10" t="s">
        <v>254</v>
      </c>
      <c r="AF337" s="6" t="s">
        <v>254</v>
      </c>
      <c r="AG337" s="176">
        <f>IFERROR(VLOOKUP(AF337,'#Location List#'!$Q$3:$R$1118,2,FALSE), "None")</f>
        <v>127</v>
      </c>
      <c r="AH337" s="269" t="s">
        <v>4043</v>
      </c>
      <c r="AI337" s="474">
        <f t="shared" si="60"/>
        <v>1</v>
      </c>
      <c r="AJ337" s="71" t="str">
        <f t="shared" si="61"/>
        <v>Ferguson</v>
      </c>
      <c r="AK337" s="73" t="e">
        <f>COUNTIFS(#REF!,R337)</f>
        <v>#REF!</v>
      </c>
      <c r="AL337" s="13"/>
      <c r="AM337" s="75"/>
      <c r="AN337" s="72"/>
      <c r="AQ337" s="334"/>
      <c r="AS337" s="244">
        <v>335</v>
      </c>
      <c r="AT337" s="244">
        <v>-33.5</v>
      </c>
      <c r="AU337" s="244">
        <v>115</v>
      </c>
      <c r="AV337" s="244" t="s">
        <v>4763</v>
      </c>
      <c r="AW337" s="22">
        <v>967</v>
      </c>
      <c r="AX337" s="343">
        <v>4.6098534082379015</v>
      </c>
    </row>
    <row r="338" spans="1:50" ht="12" customHeight="1" x14ac:dyDescent="0.25">
      <c r="A338" s="1" t="s">
        <v>685</v>
      </c>
      <c r="B338" s="30"/>
      <c r="C338" s="65"/>
      <c r="D338" s="31"/>
      <c r="E338" s="31"/>
      <c r="F338" s="31"/>
      <c r="G338" s="31"/>
      <c r="H338" s="31"/>
      <c r="O338" s="482" t="str">
        <f t="shared" si="62"/>
        <v xml:space="preserve"> </v>
      </c>
      <c r="P338" s="466">
        <f t="shared" si="58"/>
        <v>131</v>
      </c>
      <c r="Q338" s="226" t="s">
        <v>1247</v>
      </c>
      <c r="R338" s="231">
        <v>131</v>
      </c>
      <c r="S338" s="251">
        <v>-32.024988</v>
      </c>
      <c r="T338" s="248">
        <v>115.919309</v>
      </c>
      <c r="U338" s="33" t="str">
        <f t="shared" si="59"/>
        <v>Ferndale</v>
      </c>
      <c r="V338" s="33" t="str">
        <f t="shared" si="57"/>
        <v>Canning</v>
      </c>
      <c r="W338" s="33">
        <v>737</v>
      </c>
      <c r="X338" s="1" t="s">
        <v>685</v>
      </c>
      <c r="AE338" s="10" t="s">
        <v>254</v>
      </c>
      <c r="AF338" s="6" t="s">
        <v>254</v>
      </c>
      <c r="AG338" s="176">
        <f>IFERROR(VLOOKUP(AF338,'#Location List#'!$Q$3:$R$1118,2,FALSE), "None")</f>
        <v>127</v>
      </c>
      <c r="AH338" s="269" t="s">
        <v>876</v>
      </c>
      <c r="AI338" s="474">
        <f t="shared" si="60"/>
        <v>1</v>
      </c>
      <c r="AJ338" s="71" t="str">
        <f t="shared" si="61"/>
        <v>Ferndale</v>
      </c>
      <c r="AK338" s="73" t="e">
        <f>COUNTIFS(#REF!,R338)</f>
        <v>#REF!</v>
      </c>
      <c r="AL338" s="13"/>
      <c r="AM338" s="75"/>
      <c r="AN338" s="72"/>
      <c r="AQ338" s="334"/>
      <c r="AS338" s="244">
        <v>336</v>
      </c>
      <c r="AT338" s="244">
        <v>-33.25</v>
      </c>
      <c r="AU338" s="244">
        <v>115</v>
      </c>
      <c r="AV338" s="244" t="s">
        <v>5175</v>
      </c>
      <c r="AW338" s="22">
        <v>967</v>
      </c>
      <c r="AX338" s="343">
        <v>32.146195588141936</v>
      </c>
    </row>
    <row r="339" spans="1:50" ht="12" customHeight="1" x14ac:dyDescent="0.25">
      <c r="A339" s="1" t="s">
        <v>685</v>
      </c>
      <c r="B339" s="30"/>
      <c r="C339" s="65"/>
      <c r="D339" s="31"/>
      <c r="E339" s="31"/>
      <c r="F339" s="31"/>
      <c r="G339" s="31"/>
      <c r="H339" s="31"/>
      <c r="O339" s="482" t="str">
        <f t="shared" si="62"/>
        <v xml:space="preserve"> </v>
      </c>
      <c r="P339" s="466">
        <f t="shared" si="58"/>
        <v>715</v>
      </c>
      <c r="Q339" s="225" t="s">
        <v>4041</v>
      </c>
      <c r="R339" s="230">
        <v>715</v>
      </c>
      <c r="S339" s="251">
        <v>-30.95391</v>
      </c>
      <c r="T339" s="249">
        <v>121.60625</v>
      </c>
      <c r="U339" s="33" t="str">
        <f t="shared" si="59"/>
        <v>Feysville</v>
      </c>
      <c r="V339" s="33" t="str">
        <f t="shared" si="57"/>
        <v>Kalgoorlie-Boulder</v>
      </c>
      <c r="W339" s="33">
        <v>845</v>
      </c>
      <c r="X339" s="1" t="s">
        <v>685</v>
      </c>
      <c r="AE339" s="10" t="s">
        <v>254</v>
      </c>
      <c r="AF339" s="6" t="s">
        <v>254</v>
      </c>
      <c r="AG339" s="176">
        <f>IFERROR(VLOOKUP(AF339,'#Location List#'!$Q$3:$R$1118,2,FALSE), "None")</f>
        <v>127</v>
      </c>
      <c r="AH339" s="269" t="s">
        <v>814</v>
      </c>
      <c r="AI339" s="474">
        <f t="shared" si="60"/>
        <v>1</v>
      </c>
      <c r="AJ339" s="71" t="str">
        <f t="shared" si="61"/>
        <v>Feysville</v>
      </c>
      <c r="AK339" s="73" t="e">
        <f>COUNTIFS(#REF!,R339)</f>
        <v>#REF!</v>
      </c>
      <c r="AL339" s="13"/>
      <c r="AM339" s="75"/>
      <c r="AN339" s="72"/>
      <c r="AQ339" s="334"/>
      <c r="AS339" s="244">
        <v>337</v>
      </c>
      <c r="AT339" s="244">
        <v>-33</v>
      </c>
      <c r="AU339" s="244">
        <v>115</v>
      </c>
      <c r="AV339" s="244" t="s">
        <v>5176</v>
      </c>
      <c r="AW339" s="22">
        <v>967</v>
      </c>
      <c r="AX339" s="343">
        <v>59.92407906593602</v>
      </c>
    </row>
    <row r="340" spans="1:50" ht="12" customHeight="1" x14ac:dyDescent="0.25">
      <c r="A340" s="1" t="s">
        <v>685</v>
      </c>
      <c r="B340" s="30"/>
      <c r="C340" s="65"/>
      <c r="D340" s="31"/>
      <c r="E340" s="31"/>
      <c r="F340" s="31"/>
      <c r="G340" s="31"/>
      <c r="H340" s="31"/>
      <c r="O340" s="482" t="str">
        <f t="shared" si="62"/>
        <v xml:space="preserve"> </v>
      </c>
      <c r="P340" s="466">
        <f t="shared" si="58"/>
        <v>717</v>
      </c>
      <c r="Q340" s="225" t="s">
        <v>871</v>
      </c>
      <c r="R340" s="230">
        <v>717</v>
      </c>
      <c r="S340" s="251">
        <v>-33.752209000000001</v>
      </c>
      <c r="T340" s="248">
        <v>119.460212</v>
      </c>
      <c r="U340" s="33" t="str">
        <f t="shared" si="59"/>
        <v>Fitzgerald River</v>
      </c>
      <c r="V340" s="33" t="str">
        <f t="shared" si="57"/>
        <v>Jerramungup</v>
      </c>
      <c r="W340" s="33">
        <v>733</v>
      </c>
      <c r="X340" s="1" t="s">
        <v>685</v>
      </c>
      <c r="AE340" s="10" t="s">
        <v>254</v>
      </c>
      <c r="AF340" s="6" t="s">
        <v>254</v>
      </c>
      <c r="AG340" s="176">
        <f>IFERROR(VLOOKUP(AF340,'#Location List#'!$Q$3:$R$1118,2,FALSE), "None")</f>
        <v>127</v>
      </c>
      <c r="AH340" s="269" t="s">
        <v>254</v>
      </c>
      <c r="AI340" s="474">
        <f t="shared" si="60"/>
        <v>1</v>
      </c>
      <c r="AJ340" s="71" t="str">
        <f t="shared" si="61"/>
        <v>Fitzgerald River</v>
      </c>
      <c r="AK340" s="73" t="e">
        <f>COUNTIFS(#REF!,R340)</f>
        <v>#REF!</v>
      </c>
      <c r="AL340" s="13"/>
      <c r="AM340" s="75"/>
      <c r="AN340" s="72"/>
      <c r="AQ340" s="334"/>
      <c r="AS340" s="244">
        <v>338</v>
      </c>
      <c r="AT340" s="244">
        <v>-32.75</v>
      </c>
      <c r="AU340" s="244">
        <v>115</v>
      </c>
      <c r="AV340" s="244" t="s">
        <v>5177</v>
      </c>
      <c r="AW340" s="22">
        <v>90</v>
      </c>
      <c r="AX340" s="343">
        <v>59.88892660947252</v>
      </c>
    </row>
    <row r="341" spans="1:50" ht="12" customHeight="1" x14ac:dyDescent="0.25">
      <c r="A341" s="1" t="s">
        <v>685</v>
      </c>
      <c r="B341" s="30"/>
      <c r="C341" s="65"/>
      <c r="D341" s="31"/>
      <c r="E341" s="31"/>
      <c r="F341" s="31"/>
      <c r="G341" s="31"/>
      <c r="H341" s="31"/>
      <c r="O341" s="482" t="str">
        <f t="shared" si="62"/>
        <v xml:space="preserve"> </v>
      </c>
      <c r="P341" s="466">
        <f t="shared" si="58"/>
        <v>718</v>
      </c>
      <c r="Q341" s="225" t="s">
        <v>4042</v>
      </c>
      <c r="R341" s="230">
        <v>718</v>
      </c>
      <c r="S341" s="251">
        <v>-34.339917999999997</v>
      </c>
      <c r="T341" s="248">
        <v>115.166749</v>
      </c>
      <c r="U341" s="33" t="str">
        <f t="shared" si="59"/>
        <v>Flinders Bay</v>
      </c>
      <c r="V341" s="33" t="str">
        <f t="shared" si="57"/>
        <v>Augusta-Margaret River</v>
      </c>
      <c r="W341" s="33">
        <v>731</v>
      </c>
      <c r="X341" s="1" t="s">
        <v>685</v>
      </c>
      <c r="AE341" s="10" t="s">
        <v>254</v>
      </c>
      <c r="AF341" s="6" t="s">
        <v>254</v>
      </c>
      <c r="AG341" s="176">
        <f>IFERROR(VLOOKUP(AF341,'#Location List#'!$Q$3:$R$1118,2,FALSE), "None")</f>
        <v>127</v>
      </c>
      <c r="AH341" s="269" t="s">
        <v>830</v>
      </c>
      <c r="AI341" s="474">
        <f t="shared" si="60"/>
        <v>1</v>
      </c>
      <c r="AJ341" s="71" t="str">
        <f t="shared" si="61"/>
        <v>Flinders Bay</v>
      </c>
      <c r="AK341" s="73" t="e">
        <f>COUNTIFS(#REF!,R341)</f>
        <v>#REF!</v>
      </c>
      <c r="AL341" s="13"/>
      <c r="AM341" s="75"/>
      <c r="AN341" s="72"/>
      <c r="AQ341" s="334"/>
      <c r="AS341" s="244">
        <v>339</v>
      </c>
      <c r="AT341" s="244">
        <v>-32.5</v>
      </c>
      <c r="AU341" s="244">
        <v>115</v>
      </c>
      <c r="AV341" s="244" t="s">
        <v>5178</v>
      </c>
      <c r="AW341" s="22">
        <v>111</v>
      </c>
      <c r="AX341" s="343">
        <v>61.391983964373431</v>
      </c>
    </row>
    <row r="342" spans="1:50" ht="12" customHeight="1" x14ac:dyDescent="0.25">
      <c r="A342" s="1" t="s">
        <v>685</v>
      </c>
      <c r="B342" s="30"/>
      <c r="C342" s="65"/>
      <c r="D342" s="31"/>
      <c r="E342" s="31"/>
      <c r="F342" s="31"/>
      <c r="G342" s="31"/>
      <c r="H342" s="31"/>
      <c r="O342" s="482" t="str">
        <f t="shared" si="62"/>
        <v xml:space="preserve"> </v>
      </c>
      <c r="P342" s="466">
        <f t="shared" si="58"/>
        <v>719</v>
      </c>
      <c r="Q342" s="225" t="s">
        <v>4044</v>
      </c>
      <c r="R342" s="230">
        <v>719</v>
      </c>
      <c r="S342" s="251">
        <v>-32.310369999999999</v>
      </c>
      <c r="T342" s="248">
        <v>116.451556</v>
      </c>
      <c r="U342" s="33" t="str">
        <f t="shared" si="59"/>
        <v>Flint</v>
      </c>
      <c r="V342" s="33" t="str">
        <f t="shared" si="57"/>
        <v>Beverley</v>
      </c>
      <c r="W342" s="33">
        <v>770</v>
      </c>
      <c r="X342" s="1" t="s">
        <v>685</v>
      </c>
      <c r="AE342" s="10" t="s">
        <v>254</v>
      </c>
      <c r="AF342" s="6" t="s">
        <v>254</v>
      </c>
      <c r="AG342" s="176">
        <f>IFERROR(VLOOKUP(AF342,'#Location List#'!$Q$3:$R$1118,2,FALSE), "None")</f>
        <v>127</v>
      </c>
      <c r="AH342" s="269" t="s">
        <v>255</v>
      </c>
      <c r="AI342" s="474">
        <f t="shared" si="60"/>
        <v>1</v>
      </c>
      <c r="AJ342" s="71" t="str">
        <f t="shared" si="61"/>
        <v>Flint</v>
      </c>
      <c r="AK342" s="73" t="e">
        <f>COUNTIFS(#REF!,R342)</f>
        <v>#REF!</v>
      </c>
      <c r="AL342" s="13"/>
      <c r="AM342" s="75"/>
      <c r="AN342" s="72"/>
      <c r="AQ342" s="334"/>
      <c r="AS342" s="244">
        <v>340</v>
      </c>
      <c r="AT342" s="244">
        <v>-32.25</v>
      </c>
      <c r="AU342" s="244">
        <v>115</v>
      </c>
      <c r="AV342" s="244" t="s">
        <v>5179</v>
      </c>
      <c r="AW342" s="22">
        <v>111</v>
      </c>
      <c r="AX342" s="343">
        <v>73.635526442188109</v>
      </c>
    </row>
    <row r="343" spans="1:50" ht="12" customHeight="1" x14ac:dyDescent="0.25">
      <c r="A343" s="1" t="s">
        <v>685</v>
      </c>
      <c r="B343" s="30"/>
      <c r="C343" s="65"/>
      <c r="D343" s="31"/>
      <c r="E343" s="31"/>
      <c r="F343" s="31"/>
      <c r="G343" s="31"/>
      <c r="H343" s="31"/>
      <c r="O343" s="482" t="str">
        <f t="shared" si="62"/>
        <v xml:space="preserve"> </v>
      </c>
      <c r="P343" s="466">
        <f t="shared" si="58"/>
        <v>132</v>
      </c>
      <c r="Q343" s="226" t="s">
        <v>1028</v>
      </c>
      <c r="R343" s="231">
        <v>132</v>
      </c>
      <c r="S343" s="251">
        <v>-31.943518999999998</v>
      </c>
      <c r="T343" s="248">
        <v>115.78689199999999</v>
      </c>
      <c r="U343" s="33" t="str">
        <f t="shared" si="59"/>
        <v>Floreat</v>
      </c>
      <c r="V343" s="33" t="str">
        <f t="shared" si="57"/>
        <v>Cambridge</v>
      </c>
      <c r="W343" s="33">
        <v>851</v>
      </c>
      <c r="X343" s="1" t="s">
        <v>685</v>
      </c>
      <c r="AE343" s="10" t="s">
        <v>254</v>
      </c>
      <c r="AF343" s="6" t="s">
        <v>254</v>
      </c>
      <c r="AG343" s="176">
        <f>IFERROR(VLOOKUP(AF343,'#Location List#'!$Q$3:$R$1118,2,FALSE), "None")</f>
        <v>127</v>
      </c>
      <c r="AH343" s="269" t="s">
        <v>4048</v>
      </c>
      <c r="AI343" s="474">
        <f t="shared" si="60"/>
        <v>1</v>
      </c>
      <c r="AJ343" s="71" t="str">
        <f t="shared" si="61"/>
        <v>Floreat</v>
      </c>
      <c r="AK343" s="73" t="e">
        <f>COUNTIFS(#REF!,R343)</f>
        <v>#REF!</v>
      </c>
      <c r="AL343" s="13"/>
      <c r="AM343" s="75"/>
      <c r="AN343" s="72"/>
      <c r="AQ343" s="334"/>
      <c r="AS343" s="244">
        <v>341</v>
      </c>
      <c r="AT343" s="244">
        <v>-32</v>
      </c>
      <c r="AU343" s="244">
        <v>115</v>
      </c>
      <c r="AV343" s="244" t="s">
        <v>5180</v>
      </c>
      <c r="AW343" s="22">
        <v>87</v>
      </c>
      <c r="AX343" s="343">
        <v>72.089333373200645</v>
      </c>
    </row>
    <row r="344" spans="1:50" ht="12" customHeight="1" x14ac:dyDescent="0.25">
      <c r="A344" s="1" t="s">
        <v>685</v>
      </c>
      <c r="B344" s="30"/>
      <c r="C344" s="65"/>
      <c r="D344" s="31"/>
      <c r="E344" s="31"/>
      <c r="F344" s="31"/>
      <c r="G344" s="31"/>
      <c r="H344" s="31"/>
      <c r="O344" s="482" t="str">
        <f t="shared" si="62"/>
        <v xml:space="preserve"> </v>
      </c>
      <c r="P344" s="466">
        <f t="shared" si="58"/>
        <v>720</v>
      </c>
      <c r="Q344" s="225" t="s">
        <v>4045</v>
      </c>
      <c r="R344" s="230">
        <v>720</v>
      </c>
      <c r="S344" s="251">
        <v>-34.072239000000003</v>
      </c>
      <c r="T344" s="249">
        <v>115.10686800000001</v>
      </c>
      <c r="U344" s="33" t="str">
        <f t="shared" si="59"/>
        <v>Forest Grove</v>
      </c>
      <c r="V344" s="33" t="str">
        <f t="shared" si="57"/>
        <v>Augusta-Margaret River</v>
      </c>
      <c r="W344" s="33">
        <v>731</v>
      </c>
      <c r="X344" s="1" t="s">
        <v>685</v>
      </c>
      <c r="AE344" s="10" t="s">
        <v>254</v>
      </c>
      <c r="AF344" s="6" t="s">
        <v>254</v>
      </c>
      <c r="AG344" s="176">
        <f>IFERROR(VLOOKUP(AF344,'#Location List#'!$Q$3:$R$1118,2,FALSE), "None")</f>
        <v>127</v>
      </c>
      <c r="AH344" s="269" t="s">
        <v>1004</v>
      </c>
      <c r="AI344" s="474">
        <f t="shared" si="60"/>
        <v>1</v>
      </c>
      <c r="AJ344" s="71" t="str">
        <f t="shared" si="61"/>
        <v>Forest Grove</v>
      </c>
      <c r="AK344" s="73" t="e">
        <f>COUNTIFS(#REF!,R344)</f>
        <v>#REF!</v>
      </c>
      <c r="AL344" s="13"/>
      <c r="AM344" s="75"/>
      <c r="AN344" s="72"/>
      <c r="AQ344" s="334"/>
      <c r="AS344" s="244">
        <v>342</v>
      </c>
      <c r="AT344" s="244">
        <v>-31.75</v>
      </c>
      <c r="AU344" s="244">
        <v>115</v>
      </c>
      <c r="AV344" s="244" t="s">
        <v>5181</v>
      </c>
      <c r="AW344" s="22">
        <v>410</v>
      </c>
      <c r="AX344" s="343">
        <v>63.858750060464736</v>
      </c>
    </row>
    <row r="345" spans="1:50" ht="12" customHeight="1" x14ac:dyDescent="0.25">
      <c r="A345" s="1" t="s">
        <v>685</v>
      </c>
      <c r="B345" s="30"/>
      <c r="C345" s="65"/>
      <c r="D345" s="31"/>
      <c r="E345" s="31"/>
      <c r="F345" s="31"/>
      <c r="G345" s="31"/>
      <c r="H345" s="31"/>
      <c r="O345" s="482" t="str">
        <f t="shared" si="62"/>
        <v xml:space="preserve"> </v>
      </c>
      <c r="P345" s="466">
        <f t="shared" si="58"/>
        <v>721</v>
      </c>
      <c r="Q345" s="225" t="s">
        <v>4046</v>
      </c>
      <c r="R345" s="230">
        <v>721</v>
      </c>
      <c r="S345" s="251">
        <v>-30.836378</v>
      </c>
      <c r="T345" s="248">
        <v>128.11623</v>
      </c>
      <c r="U345" s="33" t="str">
        <f t="shared" si="59"/>
        <v>Forrest</v>
      </c>
      <c r="V345" s="33" t="str">
        <f t="shared" si="57"/>
        <v>Kalgoorlie-Boulder</v>
      </c>
      <c r="W345" s="33">
        <v>845</v>
      </c>
      <c r="X345" s="1" t="s">
        <v>685</v>
      </c>
      <c r="AE345" s="10" t="s">
        <v>254</v>
      </c>
      <c r="AF345" s="6" t="s">
        <v>254</v>
      </c>
      <c r="AG345" s="176">
        <f>IFERROR(VLOOKUP(AF345,'#Location List#'!$Q$3:$R$1118,2,FALSE), "None")</f>
        <v>127</v>
      </c>
      <c r="AH345" s="269" t="s">
        <v>1236</v>
      </c>
      <c r="AI345" s="474">
        <f t="shared" si="60"/>
        <v>1</v>
      </c>
      <c r="AJ345" s="71" t="str">
        <f t="shared" si="61"/>
        <v>Forrest</v>
      </c>
      <c r="AK345" s="73" t="e">
        <f>COUNTIFS(#REF!,R345)</f>
        <v>#REF!</v>
      </c>
      <c r="AL345" s="13"/>
      <c r="AM345" s="75"/>
      <c r="AN345" s="72"/>
      <c r="AQ345" s="334"/>
      <c r="AS345" s="244">
        <v>343</v>
      </c>
      <c r="AT345" s="244">
        <v>-31.5</v>
      </c>
      <c r="AU345" s="244">
        <v>115</v>
      </c>
      <c r="AV345" s="244" t="s">
        <v>5182</v>
      </c>
      <c r="AW345" s="22">
        <v>1055</v>
      </c>
      <c r="AX345" s="343">
        <v>49.113415055361948</v>
      </c>
    </row>
    <row r="346" spans="1:50" ht="12" customHeight="1" x14ac:dyDescent="0.25">
      <c r="A346" s="1" t="s">
        <v>685</v>
      </c>
      <c r="B346" s="30"/>
      <c r="C346" s="65"/>
      <c r="D346" s="31"/>
      <c r="E346" s="31"/>
      <c r="F346" s="31"/>
      <c r="G346" s="31"/>
      <c r="H346" s="31"/>
      <c r="O346" s="482" t="str">
        <f t="shared" si="62"/>
        <v xml:space="preserve"> </v>
      </c>
      <c r="P346" s="466">
        <f t="shared" si="58"/>
        <v>722</v>
      </c>
      <c r="Q346" s="225" t="s">
        <v>4047</v>
      </c>
      <c r="R346" s="230">
        <v>722</v>
      </c>
      <c r="S346" s="251">
        <v>-33.562168999999997</v>
      </c>
      <c r="T346" s="248">
        <v>115.492492</v>
      </c>
      <c r="U346" s="33" t="str">
        <f t="shared" si="59"/>
        <v>Forrest Beach</v>
      </c>
      <c r="V346" s="33" t="str">
        <f t="shared" si="57"/>
        <v>Capel</v>
      </c>
      <c r="W346" s="33">
        <v>746</v>
      </c>
      <c r="X346" s="1" t="s">
        <v>685</v>
      </c>
      <c r="AE346" s="10" t="s">
        <v>254</v>
      </c>
      <c r="AF346" s="6" t="s">
        <v>254</v>
      </c>
      <c r="AG346" s="176">
        <f>IFERROR(VLOOKUP(AF346,'#Location List#'!$Q$3:$R$1118,2,FALSE), "None")</f>
        <v>127</v>
      </c>
      <c r="AH346" s="269" t="s">
        <v>1280</v>
      </c>
      <c r="AI346" s="474">
        <f t="shared" si="60"/>
        <v>1</v>
      </c>
      <c r="AJ346" s="71" t="str">
        <f t="shared" si="61"/>
        <v>Forrest Beach</v>
      </c>
      <c r="AK346" s="73" t="e">
        <f>COUNTIFS(#REF!,R346)</f>
        <v>#REF!</v>
      </c>
      <c r="AL346" s="13"/>
      <c r="AM346" s="75"/>
      <c r="AN346" s="72"/>
      <c r="AQ346" s="334"/>
      <c r="AS346" s="244">
        <v>344</v>
      </c>
      <c r="AT346" s="244">
        <v>-31.25</v>
      </c>
      <c r="AU346" s="244">
        <v>115</v>
      </c>
      <c r="AV346" s="244" t="s">
        <v>5183</v>
      </c>
      <c r="AW346" s="22">
        <v>853</v>
      </c>
      <c r="AX346" s="343">
        <v>39.407382809686176</v>
      </c>
    </row>
    <row r="347" spans="1:50" ht="12" customHeight="1" x14ac:dyDescent="0.25">
      <c r="A347" s="1" t="s">
        <v>685</v>
      </c>
      <c r="B347" s="30"/>
      <c r="C347" s="65"/>
      <c r="D347" s="31"/>
      <c r="E347" s="31"/>
      <c r="F347" s="31"/>
      <c r="G347" s="31"/>
      <c r="H347" s="31"/>
      <c r="O347" s="482" t="str">
        <f t="shared" si="62"/>
        <v xml:space="preserve"> </v>
      </c>
      <c r="P347" s="466">
        <f t="shared" si="58"/>
        <v>133</v>
      </c>
      <c r="Q347" s="226" t="s">
        <v>1160</v>
      </c>
      <c r="R347" s="231">
        <v>133</v>
      </c>
      <c r="S347" s="251">
        <v>-32.405304000000001</v>
      </c>
      <c r="T347" s="248">
        <v>119.756467</v>
      </c>
      <c r="U347" s="33" t="str">
        <f t="shared" si="59"/>
        <v>Forrestania</v>
      </c>
      <c r="V347" s="33" t="str">
        <f t="shared" si="57"/>
        <v>Kondinin</v>
      </c>
      <c r="W347" s="33">
        <v>783</v>
      </c>
      <c r="X347" s="1" t="s">
        <v>685</v>
      </c>
      <c r="AE347" s="10" t="s">
        <v>254</v>
      </c>
      <c r="AF347" s="6" t="s">
        <v>254</v>
      </c>
      <c r="AG347" s="176">
        <f>IFERROR(VLOOKUP(AF347,'#Location List#'!$Q$3:$R$1118,2,FALSE), "None")</f>
        <v>127</v>
      </c>
      <c r="AH347" s="269" t="s">
        <v>356</v>
      </c>
      <c r="AI347" s="474">
        <f t="shared" si="60"/>
        <v>1</v>
      </c>
      <c r="AJ347" s="71" t="str">
        <f t="shared" si="61"/>
        <v>Forrestania</v>
      </c>
      <c r="AK347" s="73" t="e">
        <f>COUNTIFS(#REF!,R347)</f>
        <v>#REF!</v>
      </c>
      <c r="AL347" s="13"/>
      <c r="AM347" s="75"/>
      <c r="AN347" s="72"/>
      <c r="AQ347" s="334"/>
      <c r="AS347" s="244">
        <v>345</v>
      </c>
      <c r="AT347" s="244">
        <v>-31</v>
      </c>
      <c r="AU347" s="244">
        <v>115</v>
      </c>
      <c r="AV347" s="244" t="s">
        <v>5184</v>
      </c>
      <c r="AW347" s="22">
        <v>1130</v>
      </c>
      <c r="AX347" s="343">
        <v>27.194945240490139</v>
      </c>
    </row>
    <row r="348" spans="1:50" ht="12" customHeight="1" x14ac:dyDescent="0.25">
      <c r="A348" s="1" t="s">
        <v>685</v>
      </c>
      <c r="B348" s="30"/>
      <c r="C348" s="65"/>
      <c r="D348" s="31"/>
      <c r="E348" s="31"/>
      <c r="F348" s="31"/>
      <c r="G348" s="31"/>
      <c r="H348" s="31"/>
      <c r="O348" s="482" t="str">
        <f t="shared" si="62"/>
        <v xml:space="preserve"> </v>
      </c>
      <c r="P348" s="466">
        <f t="shared" si="58"/>
        <v>134</v>
      </c>
      <c r="Q348" s="226" t="s">
        <v>1146</v>
      </c>
      <c r="R348" s="231">
        <v>134</v>
      </c>
      <c r="S348" s="251">
        <v>-32.157730000000001</v>
      </c>
      <c r="T348" s="249">
        <v>115.94331</v>
      </c>
      <c r="U348" s="33" t="str">
        <f t="shared" si="59"/>
        <v>Forrestdale</v>
      </c>
      <c r="V348" s="33" t="str">
        <f t="shared" si="57"/>
        <v>Armadale</v>
      </c>
      <c r="W348" s="33">
        <v>723</v>
      </c>
      <c r="X348" s="1" t="s">
        <v>685</v>
      </c>
      <c r="AE348" s="10" t="s">
        <v>254</v>
      </c>
      <c r="AF348" s="6" t="s">
        <v>4051</v>
      </c>
      <c r="AG348" s="176" t="str">
        <f>IFERROR(VLOOKUP(AF348,'#Location List#'!$Q$3:$R$1118,2,FALSE), "None")</f>
        <v>None</v>
      </c>
      <c r="AH348" s="269" t="s">
        <v>978</v>
      </c>
      <c r="AI348" s="474">
        <f t="shared" si="60"/>
        <v>1</v>
      </c>
      <c r="AJ348" s="71" t="str">
        <f t="shared" si="61"/>
        <v>Forrestdale</v>
      </c>
      <c r="AK348" s="73" t="e">
        <f>COUNTIFS(#REF!,R348)</f>
        <v>#REF!</v>
      </c>
      <c r="AL348" s="13"/>
      <c r="AM348" s="75"/>
      <c r="AN348" s="72"/>
      <c r="AQ348" s="334"/>
      <c r="AS348" s="244">
        <v>346</v>
      </c>
      <c r="AT348" s="244">
        <v>-30.75</v>
      </c>
      <c r="AU348" s="244">
        <v>115</v>
      </c>
      <c r="AV348" s="244" t="s">
        <v>5185</v>
      </c>
      <c r="AW348" s="22">
        <v>1130</v>
      </c>
      <c r="AX348" s="343">
        <v>20.229526735957776</v>
      </c>
    </row>
    <row r="349" spans="1:50" ht="12" customHeight="1" x14ac:dyDescent="0.25">
      <c r="A349" s="1" t="s">
        <v>685</v>
      </c>
      <c r="B349" s="30"/>
      <c r="C349" s="65"/>
      <c r="D349" s="31"/>
      <c r="E349" s="31"/>
      <c r="F349" s="31"/>
      <c r="G349" s="31"/>
      <c r="H349" s="31"/>
      <c r="O349" s="482" t="str">
        <f t="shared" si="62"/>
        <v xml:space="preserve"> </v>
      </c>
      <c r="P349" s="466">
        <f t="shared" si="58"/>
        <v>1215</v>
      </c>
      <c r="Q349" s="228" t="s">
        <v>1447</v>
      </c>
      <c r="R349" s="233">
        <v>1215</v>
      </c>
      <c r="S349" s="251">
        <v>-31.988408</v>
      </c>
      <c r="T349" s="249">
        <v>116.009708</v>
      </c>
      <c r="U349" s="33" t="str">
        <f t="shared" si="59"/>
        <v>Forrestfield</v>
      </c>
      <c r="V349" s="33" t="str">
        <f t="shared" si="57"/>
        <v>Kalamunda</v>
      </c>
      <c r="W349" s="36">
        <v>790</v>
      </c>
      <c r="X349" s="1" t="s">
        <v>685</v>
      </c>
      <c r="AE349" s="10" t="s">
        <v>254</v>
      </c>
      <c r="AF349" s="6" t="s">
        <v>851</v>
      </c>
      <c r="AG349" s="176">
        <f>IFERROR(VLOOKUP(AF349,'#Location List#'!$Q$3:$R$1118,2,FALSE), "None")</f>
        <v>140</v>
      </c>
      <c r="AH349" s="269" t="s">
        <v>851</v>
      </c>
      <c r="AI349" s="474">
        <f t="shared" si="60"/>
        <v>1</v>
      </c>
      <c r="AJ349" s="71" t="str">
        <f t="shared" si="61"/>
        <v>Forrestfield</v>
      </c>
      <c r="AK349" s="73" t="e">
        <f>COUNTIFS(#REF!,R349)</f>
        <v>#REF!</v>
      </c>
      <c r="AL349" s="13"/>
      <c r="AM349" s="75"/>
      <c r="AN349" s="72"/>
      <c r="AQ349" s="334"/>
      <c r="AS349" s="244">
        <v>347</v>
      </c>
      <c r="AT349" s="244">
        <v>-30.5</v>
      </c>
      <c r="AU349" s="244">
        <v>115</v>
      </c>
      <c r="AV349" s="244" t="s">
        <v>4662</v>
      </c>
      <c r="AW349" s="22">
        <v>616</v>
      </c>
      <c r="AX349" s="343">
        <v>7.0272747155412469</v>
      </c>
    </row>
    <row r="350" spans="1:50" ht="12" customHeight="1" x14ac:dyDescent="0.25">
      <c r="A350" s="1" t="s">
        <v>685</v>
      </c>
      <c r="B350" s="30"/>
      <c r="C350" s="65"/>
      <c r="D350" s="31"/>
      <c r="E350" s="31"/>
      <c r="F350" s="31"/>
      <c r="G350" s="31"/>
      <c r="H350" s="31"/>
      <c r="O350" s="482" t="str">
        <f t="shared" si="62"/>
        <v xml:space="preserve"> </v>
      </c>
      <c r="P350" s="466">
        <f t="shared" si="58"/>
        <v>135</v>
      </c>
      <c r="Q350" s="226" t="s">
        <v>419</v>
      </c>
      <c r="R350" s="231">
        <v>135</v>
      </c>
      <c r="S350" s="251">
        <v>-34.369259999999898</v>
      </c>
      <c r="T350" s="249">
        <v>117.0762</v>
      </c>
      <c r="U350" s="33" t="str">
        <f t="shared" si="59"/>
        <v>Frankland</v>
      </c>
      <c r="V350" s="33" t="str">
        <f t="shared" si="57"/>
        <v>Cranbrook</v>
      </c>
      <c r="W350" s="33">
        <v>682</v>
      </c>
      <c r="X350" s="1" t="s">
        <v>685</v>
      </c>
      <c r="AE350" s="10" t="s">
        <v>254</v>
      </c>
      <c r="AF350" s="6" t="s">
        <v>1170</v>
      </c>
      <c r="AG350" s="176">
        <f>IFERROR(VLOOKUP(AF350,'#Location List#'!$Q$3:$R$1118,2,FALSE), "None")</f>
        <v>207</v>
      </c>
      <c r="AH350" s="269" t="s">
        <v>1170</v>
      </c>
      <c r="AI350" s="474">
        <f t="shared" si="60"/>
        <v>1</v>
      </c>
      <c r="AJ350" s="71" t="str">
        <f t="shared" si="61"/>
        <v>Frankland</v>
      </c>
      <c r="AK350" s="73" t="e">
        <f>COUNTIFS(#REF!,R350)</f>
        <v>#REF!</v>
      </c>
      <c r="AL350" s="13"/>
      <c r="AM350" s="75"/>
      <c r="AN350" s="72"/>
      <c r="AQ350" s="334"/>
      <c r="AS350" s="244">
        <v>348</v>
      </c>
      <c r="AT350" s="244">
        <v>-30.25</v>
      </c>
      <c r="AU350" s="244">
        <v>115</v>
      </c>
      <c r="AV350" s="244" t="s">
        <v>5186</v>
      </c>
      <c r="AW350" s="22">
        <v>797</v>
      </c>
      <c r="AX350" s="343">
        <v>7.8471551043543828</v>
      </c>
    </row>
    <row r="351" spans="1:50" ht="12" customHeight="1" x14ac:dyDescent="0.25">
      <c r="A351" s="1" t="s">
        <v>685</v>
      </c>
      <c r="B351" s="30"/>
      <c r="C351" s="65"/>
      <c r="D351" s="31"/>
      <c r="E351" s="31"/>
      <c r="F351" s="31"/>
      <c r="G351" s="31"/>
      <c r="H351" s="31"/>
      <c r="O351" s="482" t="str">
        <f t="shared" si="62"/>
        <v xml:space="preserve"> </v>
      </c>
      <c r="P351" s="466">
        <f t="shared" si="58"/>
        <v>427</v>
      </c>
      <c r="Q351" s="226" t="s">
        <v>3673</v>
      </c>
      <c r="R351" s="230">
        <v>427</v>
      </c>
      <c r="S351" s="172">
        <v>-32.057937092185497</v>
      </c>
      <c r="T351" s="172">
        <v>115.74498462149801</v>
      </c>
      <c r="U351" s="33" t="str">
        <f t="shared" si="59"/>
        <v>Fremantle</v>
      </c>
      <c r="V351" s="31" t="s">
        <v>3673</v>
      </c>
      <c r="W351" s="32">
        <v>856</v>
      </c>
      <c r="X351" s="1" t="s">
        <v>685</v>
      </c>
      <c r="AE351" s="10" t="s">
        <v>254</v>
      </c>
      <c r="AF351" s="6" t="s">
        <v>1170</v>
      </c>
      <c r="AG351" s="176">
        <f>IFERROR(VLOOKUP(AF351,'#Location List#'!$Q$3:$R$1118,2,FALSE), "None")</f>
        <v>207</v>
      </c>
      <c r="AH351" s="269" t="s">
        <v>1276</v>
      </c>
      <c r="AI351" s="474">
        <f t="shared" si="60"/>
        <v>1</v>
      </c>
      <c r="AJ351" s="71" t="str">
        <f t="shared" si="61"/>
        <v>Fremantle</v>
      </c>
      <c r="AK351" s="73" t="e">
        <f>COUNTIFS(#REF!,R351)</f>
        <v>#REF!</v>
      </c>
      <c r="AL351" s="13"/>
      <c r="AM351" s="75"/>
      <c r="AN351" s="72"/>
      <c r="AQ351" s="334"/>
      <c r="AS351" s="244">
        <v>349</v>
      </c>
      <c r="AT351" s="244">
        <v>-30</v>
      </c>
      <c r="AU351" s="244">
        <v>115</v>
      </c>
      <c r="AV351" s="244" t="s">
        <v>4649</v>
      </c>
      <c r="AW351" s="22">
        <v>223</v>
      </c>
      <c r="AX351" s="343">
        <v>5.9376946949000464</v>
      </c>
    </row>
    <row r="352" spans="1:50" ht="12" customHeight="1" x14ac:dyDescent="0.25">
      <c r="A352" s="1" t="s">
        <v>685</v>
      </c>
      <c r="B352" s="30"/>
      <c r="C352" s="65"/>
      <c r="D352" s="31"/>
      <c r="E352" s="31"/>
      <c r="F352" s="31"/>
      <c r="G352" s="31"/>
      <c r="H352" s="31"/>
      <c r="O352" s="482" t="str">
        <f t="shared" si="62"/>
        <v xml:space="preserve"> </v>
      </c>
      <c r="P352" s="466">
        <f t="shared" si="58"/>
        <v>724</v>
      </c>
      <c r="Q352" s="225" t="s">
        <v>4049</v>
      </c>
      <c r="R352" s="230">
        <v>724</v>
      </c>
      <c r="S352" s="251">
        <v>-35.093598999999998</v>
      </c>
      <c r="T352" s="249">
        <v>117.95</v>
      </c>
      <c r="U352" s="33" t="str">
        <f t="shared" si="59"/>
        <v>Frenchman Bay</v>
      </c>
      <c r="V352" s="33" t="str">
        <f t="shared" ref="V352:V383" si="63">VLOOKUP(W352,$B$3:$C$150,2,FALSE)</f>
        <v>Albany</v>
      </c>
      <c r="W352" s="33">
        <v>751</v>
      </c>
      <c r="X352" s="1" t="s">
        <v>685</v>
      </c>
      <c r="AE352" s="10" t="s">
        <v>254</v>
      </c>
      <c r="AF352" s="6" t="s">
        <v>1243</v>
      </c>
      <c r="AG352" s="176">
        <f>IFERROR(VLOOKUP(AF352,'#Location List#'!$Q$3:$R$1118,2,FALSE), "None")</f>
        <v>249</v>
      </c>
      <c r="AH352" s="269" t="s">
        <v>1243</v>
      </c>
      <c r="AI352" s="474">
        <f t="shared" si="60"/>
        <v>1</v>
      </c>
      <c r="AJ352" s="71" t="str">
        <f t="shared" si="61"/>
        <v>Frenchman Bay</v>
      </c>
      <c r="AK352" s="73" t="e">
        <f>COUNTIFS(#REF!,R352)</f>
        <v>#REF!</v>
      </c>
      <c r="AL352" s="13"/>
      <c r="AM352" s="75"/>
      <c r="AN352" s="72"/>
      <c r="AQ352" s="334"/>
      <c r="AS352" s="244">
        <v>350</v>
      </c>
      <c r="AT352" s="244">
        <v>-29.75</v>
      </c>
      <c r="AU352" s="244">
        <v>115</v>
      </c>
      <c r="AV352" s="244" t="s">
        <v>5187</v>
      </c>
      <c r="AW352" s="22">
        <v>7</v>
      </c>
      <c r="AX352" s="343">
        <v>20.642726431045229</v>
      </c>
    </row>
    <row r="353" spans="1:50" ht="12" customHeight="1" x14ac:dyDescent="0.25">
      <c r="A353" s="1" t="s">
        <v>685</v>
      </c>
      <c r="B353" s="30"/>
      <c r="C353" s="65"/>
      <c r="D353" s="31"/>
      <c r="E353" s="31"/>
      <c r="F353" s="31"/>
      <c r="G353" s="31"/>
      <c r="H353" s="31"/>
      <c r="O353" s="482" t="str">
        <f t="shared" si="62"/>
        <v xml:space="preserve"> </v>
      </c>
      <c r="P353" s="466">
        <f t="shared" si="58"/>
        <v>725</v>
      </c>
      <c r="Q353" s="225" t="s">
        <v>4050</v>
      </c>
      <c r="R353" s="230">
        <v>725</v>
      </c>
      <c r="S353" s="251">
        <v>-32.553400000000003</v>
      </c>
      <c r="T353" s="248">
        <v>115.76675</v>
      </c>
      <c r="U353" s="33" t="str">
        <f t="shared" si="59"/>
        <v>Furnissdale</v>
      </c>
      <c r="V353" s="33" t="str">
        <f t="shared" si="63"/>
        <v>Murray</v>
      </c>
      <c r="W353" s="33">
        <v>847</v>
      </c>
      <c r="X353" s="1" t="s">
        <v>685</v>
      </c>
      <c r="AE353" s="10" t="s">
        <v>254</v>
      </c>
      <c r="AF353" s="6" t="s">
        <v>267</v>
      </c>
      <c r="AG353" s="176">
        <f>IFERROR(VLOOKUP(AF353,'#Location List#'!$Q$3:$R$1118,2,FALSE), "None")</f>
        <v>344</v>
      </c>
      <c r="AH353" s="269" t="s">
        <v>267</v>
      </c>
      <c r="AI353" s="474">
        <f t="shared" si="60"/>
        <v>1</v>
      </c>
      <c r="AJ353" s="71" t="str">
        <f t="shared" si="61"/>
        <v>Furnissdale</v>
      </c>
      <c r="AK353" s="73" t="e">
        <f>COUNTIFS(#REF!,R353)</f>
        <v>#REF!</v>
      </c>
      <c r="AL353" s="13"/>
      <c r="AM353" s="75"/>
      <c r="AN353" s="72"/>
      <c r="AQ353" s="334"/>
      <c r="AS353" s="244">
        <v>351</v>
      </c>
      <c r="AT353" s="244">
        <v>-29.5</v>
      </c>
      <c r="AU353" s="244">
        <v>115</v>
      </c>
      <c r="AV353" s="244" t="s">
        <v>4635</v>
      </c>
      <c r="AW353" s="22">
        <v>89</v>
      </c>
      <c r="AX353" s="343">
        <v>1.6555599171984421</v>
      </c>
    </row>
    <row r="354" spans="1:50" ht="12" customHeight="1" x14ac:dyDescent="0.25">
      <c r="A354" s="1" t="s">
        <v>685</v>
      </c>
      <c r="B354" s="30"/>
      <c r="C354" s="65"/>
      <c r="D354" s="31"/>
      <c r="E354" s="31"/>
      <c r="F354" s="31"/>
      <c r="G354" s="31"/>
      <c r="H354" s="31"/>
      <c r="O354" s="482" t="str">
        <f t="shared" si="62"/>
        <v xml:space="preserve"> </v>
      </c>
      <c r="P354" s="466">
        <f t="shared" si="58"/>
        <v>726</v>
      </c>
      <c r="Q354" s="225" t="s">
        <v>4052</v>
      </c>
      <c r="R354" s="230">
        <v>726</v>
      </c>
      <c r="S354" s="251">
        <v>-30.7996599999999</v>
      </c>
      <c r="T354" s="248">
        <v>117.67979</v>
      </c>
      <c r="U354" s="33" t="str">
        <f t="shared" si="59"/>
        <v>Gabbin</v>
      </c>
      <c r="V354" s="33" t="str">
        <f t="shared" si="63"/>
        <v>Mount Marshall</v>
      </c>
      <c r="W354" s="33">
        <v>838</v>
      </c>
      <c r="X354" s="1" t="s">
        <v>685</v>
      </c>
      <c r="AE354" s="10" t="s">
        <v>254</v>
      </c>
      <c r="AF354" s="6" t="s">
        <v>267</v>
      </c>
      <c r="AG354" s="176">
        <f>IFERROR(VLOOKUP(AF354,'#Location List#'!$Q$3:$R$1118,2,FALSE), "None")</f>
        <v>344</v>
      </c>
      <c r="AH354" s="269" t="s">
        <v>4057</v>
      </c>
      <c r="AI354" s="474">
        <f t="shared" si="60"/>
        <v>1</v>
      </c>
      <c r="AJ354" s="71" t="str">
        <f t="shared" si="61"/>
        <v>Gabbin</v>
      </c>
      <c r="AK354" s="73" t="e">
        <f>COUNTIFS(#REF!,R354)</f>
        <v>#REF!</v>
      </c>
      <c r="AL354" s="13"/>
      <c r="AM354" s="75"/>
      <c r="AN354" s="72"/>
      <c r="AQ354" s="334"/>
      <c r="AS354" s="244">
        <v>352</v>
      </c>
      <c r="AT354" s="244">
        <v>-29.25</v>
      </c>
      <c r="AU354" s="244">
        <v>115</v>
      </c>
      <c r="AV354" s="244" t="s">
        <v>5188</v>
      </c>
      <c r="AW354" s="22">
        <v>1182</v>
      </c>
      <c r="AX354" s="343">
        <v>6.0479443842625171</v>
      </c>
    </row>
    <row r="355" spans="1:50" ht="12" customHeight="1" x14ac:dyDescent="0.25">
      <c r="A355" s="1" t="s">
        <v>685</v>
      </c>
      <c r="B355" s="30"/>
      <c r="C355" s="65"/>
      <c r="D355" s="31"/>
      <c r="E355" s="31"/>
      <c r="F355" s="31"/>
      <c r="G355" s="31"/>
      <c r="H355" s="31"/>
      <c r="O355" s="482" t="str">
        <f t="shared" si="62"/>
        <v xml:space="preserve"> </v>
      </c>
      <c r="P355" s="466">
        <f t="shared" si="58"/>
        <v>136</v>
      </c>
      <c r="Q355" s="226" t="s">
        <v>4053</v>
      </c>
      <c r="R355" s="231">
        <v>136</v>
      </c>
      <c r="S355" s="251">
        <v>-34.216003000000001</v>
      </c>
      <c r="T355" s="248">
        <v>118.93005700000001</v>
      </c>
      <c r="U355" s="33" t="str">
        <f t="shared" si="59"/>
        <v>Gairdner</v>
      </c>
      <c r="V355" s="33" t="str">
        <f t="shared" si="63"/>
        <v>Jerramungup</v>
      </c>
      <c r="W355" s="33">
        <v>733</v>
      </c>
      <c r="X355" s="1" t="s">
        <v>685</v>
      </c>
      <c r="AE355" s="10" t="s">
        <v>254</v>
      </c>
      <c r="AF355" s="6" t="s">
        <v>166</v>
      </c>
      <c r="AG355" s="176">
        <f>IFERROR(VLOOKUP(AF355,'#Location List#'!$Q$3:$R$1118,2,FALSE), "None")</f>
        <v>346</v>
      </c>
      <c r="AH355" s="269" t="s">
        <v>166</v>
      </c>
      <c r="AI355" s="474">
        <f t="shared" si="60"/>
        <v>1</v>
      </c>
      <c r="AJ355" s="71" t="str">
        <f t="shared" si="61"/>
        <v>Gairdner</v>
      </c>
      <c r="AK355" s="73" t="e">
        <f>COUNTIFS(#REF!,R355)</f>
        <v>#REF!</v>
      </c>
      <c r="AL355" s="13"/>
      <c r="AM355" s="75"/>
      <c r="AN355" s="72"/>
      <c r="AQ355" s="334"/>
      <c r="AS355" s="244">
        <v>353</v>
      </c>
      <c r="AT355" s="244">
        <v>-29</v>
      </c>
      <c r="AU355" s="244">
        <v>115</v>
      </c>
      <c r="AV355" s="244" t="s">
        <v>4628</v>
      </c>
      <c r="AW355" s="22">
        <v>505</v>
      </c>
      <c r="AX355" s="343">
        <v>10.052057304624721</v>
      </c>
    </row>
    <row r="356" spans="1:50" ht="12" customHeight="1" x14ac:dyDescent="0.25">
      <c r="A356" s="1" t="s">
        <v>685</v>
      </c>
      <c r="B356" s="30"/>
      <c r="C356" s="65"/>
      <c r="D356" s="31"/>
      <c r="E356" s="31"/>
      <c r="F356" s="31"/>
      <c r="G356" s="31"/>
      <c r="H356" s="31"/>
      <c r="O356" s="482" t="str">
        <f t="shared" si="62"/>
        <v xml:space="preserve"> </v>
      </c>
      <c r="P356" s="466">
        <f t="shared" si="58"/>
        <v>727</v>
      </c>
      <c r="Q356" s="225" t="s">
        <v>4054</v>
      </c>
      <c r="R356" s="230">
        <v>727</v>
      </c>
      <c r="S356" s="251">
        <v>-27.830870000000001</v>
      </c>
      <c r="T356" s="249">
        <v>114.68858</v>
      </c>
      <c r="U356" s="33" t="str">
        <f t="shared" si="59"/>
        <v>Galena</v>
      </c>
      <c r="V356" s="33" t="str">
        <f t="shared" si="63"/>
        <v>Northampton</v>
      </c>
      <c r="W356" s="33">
        <v>753</v>
      </c>
      <c r="X356" s="1" t="s">
        <v>685</v>
      </c>
      <c r="AE356" s="10" t="s">
        <v>254</v>
      </c>
      <c r="AF356" s="6" t="s">
        <v>4059</v>
      </c>
      <c r="AG356" s="176" t="str">
        <f>IFERROR(VLOOKUP(AF356,'#Location List#'!$Q$3:$R$1118,2,FALSE), "None")</f>
        <v>None</v>
      </c>
      <c r="AH356" s="269" t="s">
        <v>828</v>
      </c>
      <c r="AI356" s="474">
        <f t="shared" si="60"/>
        <v>1</v>
      </c>
      <c r="AJ356" s="71" t="str">
        <f t="shared" si="61"/>
        <v>Galena</v>
      </c>
      <c r="AK356" s="73" t="e">
        <f>COUNTIFS(#REF!,R356)</f>
        <v>#REF!</v>
      </c>
      <c r="AL356" s="13"/>
      <c r="AM356" s="75"/>
      <c r="AN356" s="72"/>
      <c r="AQ356" s="334"/>
      <c r="AS356" s="244">
        <v>354</v>
      </c>
      <c r="AT356" s="244">
        <v>-28.75</v>
      </c>
      <c r="AU356" s="244">
        <v>115</v>
      </c>
      <c r="AV356" s="244" t="s">
        <v>5189</v>
      </c>
      <c r="AW356" s="22">
        <v>1144</v>
      </c>
      <c r="AX356" s="343">
        <v>4.4156981307178222</v>
      </c>
    </row>
    <row r="357" spans="1:50" ht="12" customHeight="1" x14ac:dyDescent="0.25">
      <c r="A357" s="1" t="s">
        <v>685</v>
      </c>
      <c r="B357" s="30"/>
      <c r="C357" s="65"/>
      <c r="D357" s="31"/>
      <c r="E357" s="31"/>
      <c r="F357" s="31"/>
      <c r="G357" s="31"/>
      <c r="H357" s="31"/>
      <c r="O357" s="482" t="str">
        <f t="shared" si="62"/>
        <v xml:space="preserve"> </v>
      </c>
      <c r="P357" s="466">
        <f t="shared" si="58"/>
        <v>137</v>
      </c>
      <c r="Q357" s="226" t="s">
        <v>1164</v>
      </c>
      <c r="R357" s="231">
        <v>137</v>
      </c>
      <c r="S357" s="251">
        <v>-27.828444999999999</v>
      </c>
      <c r="T357" s="248">
        <v>114.68859999999999</v>
      </c>
      <c r="U357" s="33" t="str">
        <f t="shared" si="59"/>
        <v>Galena Bridge</v>
      </c>
      <c r="V357" s="33" t="str">
        <f t="shared" si="63"/>
        <v>Northampton</v>
      </c>
      <c r="W357" s="33">
        <v>753</v>
      </c>
      <c r="X357" s="1" t="s">
        <v>685</v>
      </c>
      <c r="AE357" s="10" t="s">
        <v>254</v>
      </c>
      <c r="AF357" s="6" t="s">
        <v>1260</v>
      </c>
      <c r="AG357" s="176">
        <f>IFERROR(VLOOKUP(AF357,'#Location List#'!$Q$3:$R$1118,2,FALSE), "None")</f>
        <v>352</v>
      </c>
      <c r="AH357" s="269" t="s">
        <v>4061</v>
      </c>
      <c r="AI357" s="474">
        <f t="shared" si="60"/>
        <v>1</v>
      </c>
      <c r="AJ357" s="71" t="str">
        <f t="shared" si="61"/>
        <v>Galena Bridge</v>
      </c>
      <c r="AK357" s="73" t="e">
        <f>COUNTIFS(#REF!,R357)</f>
        <v>#REF!</v>
      </c>
      <c r="AL357" s="13"/>
      <c r="AM357" s="75"/>
      <c r="AN357" s="72"/>
      <c r="AQ357" s="334"/>
      <c r="AS357" s="244">
        <v>355</v>
      </c>
      <c r="AT357" s="244">
        <v>-28.5</v>
      </c>
      <c r="AU357" s="244">
        <v>115</v>
      </c>
      <c r="AV357" s="244" t="s">
        <v>4625</v>
      </c>
      <c r="AW357" s="22">
        <v>1141</v>
      </c>
      <c r="AX357" s="343">
        <v>15.493920787212215</v>
      </c>
    </row>
    <row r="358" spans="1:50" ht="12" customHeight="1" x14ac:dyDescent="0.25">
      <c r="A358" s="1" t="s">
        <v>685</v>
      </c>
      <c r="B358" s="30"/>
      <c r="C358" s="65"/>
      <c r="D358" s="31"/>
      <c r="E358" s="31"/>
      <c r="F358" s="31"/>
      <c r="G358" s="31"/>
      <c r="H358" s="31"/>
      <c r="O358" s="482" t="str">
        <f t="shared" si="62"/>
        <v xml:space="preserve"> </v>
      </c>
      <c r="P358" s="466">
        <f t="shared" si="58"/>
        <v>728</v>
      </c>
      <c r="Q358" s="225" t="s">
        <v>4055</v>
      </c>
      <c r="R358" s="230">
        <v>728</v>
      </c>
      <c r="S358" s="251">
        <v>-31.2651299999999</v>
      </c>
      <c r="T358" s="249">
        <v>119.24355</v>
      </c>
      <c r="U358" s="33" t="str">
        <f t="shared" si="59"/>
        <v>Garratt</v>
      </c>
      <c r="V358" s="33" t="str">
        <f t="shared" si="63"/>
        <v>Yilgarn</v>
      </c>
      <c r="W358" s="33">
        <v>747</v>
      </c>
      <c r="X358" s="1" t="s">
        <v>685</v>
      </c>
      <c r="AE358" s="10" t="s">
        <v>254</v>
      </c>
      <c r="AF358" s="6" t="s">
        <v>1205</v>
      </c>
      <c r="AG358" s="176">
        <f>IFERROR(VLOOKUP(AF358,'#Location List#'!$Q$3:$R$1118,2,FALSE), "None")</f>
        <v>367</v>
      </c>
      <c r="AH358" s="269" t="s">
        <v>1205</v>
      </c>
      <c r="AI358" s="474">
        <f t="shared" si="60"/>
        <v>1</v>
      </c>
      <c r="AJ358" s="71" t="str">
        <f t="shared" si="61"/>
        <v>Garratt</v>
      </c>
      <c r="AK358" s="73" t="e">
        <f>COUNTIFS(#REF!,R358)</f>
        <v>#REF!</v>
      </c>
      <c r="AL358" s="13"/>
      <c r="AM358" s="75"/>
      <c r="AN358" s="72"/>
      <c r="AQ358" s="334"/>
      <c r="AS358" s="244">
        <v>356</v>
      </c>
      <c r="AT358" s="244">
        <v>-28.25</v>
      </c>
      <c r="AU358" s="244">
        <v>115</v>
      </c>
      <c r="AV358" s="244" t="s">
        <v>5190</v>
      </c>
      <c r="AW358" s="22">
        <v>417</v>
      </c>
      <c r="AX358" s="343">
        <v>9.8438089513924805</v>
      </c>
    </row>
    <row r="359" spans="1:50" ht="12" customHeight="1" x14ac:dyDescent="0.25">
      <c r="A359" s="1" t="s">
        <v>685</v>
      </c>
      <c r="B359" s="30"/>
      <c r="C359" s="65"/>
      <c r="D359" s="31"/>
      <c r="E359" s="31"/>
      <c r="F359" s="31"/>
      <c r="G359" s="31"/>
      <c r="H359" s="31"/>
      <c r="O359" s="482" t="str">
        <f t="shared" si="62"/>
        <v xml:space="preserve"> </v>
      </c>
      <c r="P359" s="466">
        <f t="shared" si="58"/>
        <v>729</v>
      </c>
      <c r="Q359" s="225" t="s">
        <v>4056</v>
      </c>
      <c r="R359" s="230">
        <v>729</v>
      </c>
      <c r="S359" s="251">
        <v>-25.0521099999999</v>
      </c>
      <c r="T359" s="248">
        <v>115.180049999999</v>
      </c>
      <c r="U359" s="33" t="str">
        <f t="shared" si="59"/>
        <v>Gascoyne Junction</v>
      </c>
      <c r="V359" s="33" t="str">
        <f t="shared" si="63"/>
        <v>Upper Gascoyne</v>
      </c>
      <c r="W359" s="33">
        <v>844</v>
      </c>
      <c r="X359" s="1" t="s">
        <v>685</v>
      </c>
      <c r="AE359" s="10" t="s">
        <v>254</v>
      </c>
      <c r="AF359" s="6" t="s">
        <v>1465</v>
      </c>
      <c r="AG359" s="176">
        <f>IFERROR(VLOOKUP(AF359,'#Location List#'!$Q$3:$R$1118,2,FALSE), "None")</f>
        <v>390</v>
      </c>
      <c r="AH359" s="269" t="s">
        <v>860</v>
      </c>
      <c r="AI359" s="474">
        <f t="shared" si="60"/>
        <v>1</v>
      </c>
      <c r="AJ359" s="71" t="str">
        <f t="shared" si="61"/>
        <v>Gascoyne Junction</v>
      </c>
      <c r="AK359" s="73" t="e">
        <f>COUNTIFS(#REF!,R359)</f>
        <v>#REF!</v>
      </c>
      <c r="AL359" s="13"/>
      <c r="AM359" s="75"/>
      <c r="AN359" s="72"/>
      <c r="AQ359" s="334"/>
      <c r="AS359" s="244">
        <v>357</v>
      </c>
      <c r="AT359" s="244">
        <v>-28</v>
      </c>
      <c r="AU359" s="244">
        <v>115</v>
      </c>
      <c r="AV359" s="244" t="s">
        <v>4620</v>
      </c>
      <c r="AW359" s="22">
        <v>552</v>
      </c>
      <c r="AX359" s="343">
        <v>32.236402719412148</v>
      </c>
    </row>
    <row r="360" spans="1:50" ht="12" customHeight="1" x14ac:dyDescent="0.25">
      <c r="A360" s="1" t="s">
        <v>685</v>
      </c>
      <c r="B360" s="30"/>
      <c r="C360" s="65"/>
      <c r="D360" s="31"/>
      <c r="E360" s="31"/>
      <c r="F360" s="31"/>
      <c r="G360" s="31"/>
      <c r="H360" s="31"/>
      <c r="O360" s="482" t="str">
        <f t="shared" si="62"/>
        <v xml:space="preserve"> </v>
      </c>
      <c r="P360" s="466">
        <f t="shared" si="58"/>
        <v>730</v>
      </c>
      <c r="Q360" s="225" t="s">
        <v>4058</v>
      </c>
      <c r="R360" s="230">
        <v>730</v>
      </c>
      <c r="S360" s="251">
        <v>-33.409351999999998</v>
      </c>
      <c r="T360" s="248">
        <v>115.641222</v>
      </c>
      <c r="U360" s="33" t="str">
        <f t="shared" si="59"/>
        <v>Gelorup</v>
      </c>
      <c r="V360" s="33" t="str">
        <f t="shared" si="63"/>
        <v>Capel</v>
      </c>
      <c r="W360" s="33">
        <v>746</v>
      </c>
      <c r="X360" s="1" t="s">
        <v>685</v>
      </c>
      <c r="AE360" s="10" t="s">
        <v>254</v>
      </c>
      <c r="AF360" s="6" t="s">
        <v>1465</v>
      </c>
      <c r="AG360" s="176">
        <f>IFERROR(VLOOKUP(AF360,'#Location List#'!$Q$3:$R$1118,2,FALSE), "None")</f>
        <v>390</v>
      </c>
      <c r="AH360" s="269" t="s">
        <v>866</v>
      </c>
      <c r="AI360" s="474">
        <f t="shared" si="60"/>
        <v>1</v>
      </c>
      <c r="AJ360" s="71" t="str">
        <f t="shared" si="61"/>
        <v>Gelorup</v>
      </c>
      <c r="AK360" s="73" t="e">
        <f>COUNTIFS(#REF!,R360)</f>
        <v>#REF!</v>
      </c>
      <c r="AL360" s="13"/>
      <c r="AM360" s="75"/>
      <c r="AN360" s="72"/>
      <c r="AQ360" s="334"/>
      <c r="AS360" s="244">
        <v>358</v>
      </c>
      <c r="AT360" s="244">
        <v>-27.75</v>
      </c>
      <c r="AU360" s="244">
        <v>115</v>
      </c>
      <c r="AV360" s="244" t="s">
        <v>5191</v>
      </c>
      <c r="AW360" s="22">
        <v>137</v>
      </c>
      <c r="AX360" s="343">
        <v>31.848778379599338</v>
      </c>
    </row>
    <row r="361" spans="1:50" ht="12" customHeight="1" x14ac:dyDescent="0.25">
      <c r="A361" s="1" t="s">
        <v>685</v>
      </c>
      <c r="B361" s="30"/>
      <c r="C361" s="65"/>
      <c r="D361" s="31"/>
      <c r="E361" s="31"/>
      <c r="F361" s="31"/>
      <c r="G361" s="31"/>
      <c r="H361" s="31"/>
      <c r="O361" s="482" t="str">
        <f t="shared" si="62"/>
        <v xml:space="preserve"> </v>
      </c>
      <c r="P361" s="466">
        <f t="shared" si="58"/>
        <v>139</v>
      </c>
      <c r="Q361" s="226" t="s">
        <v>1290</v>
      </c>
      <c r="R361" s="231">
        <v>139</v>
      </c>
      <c r="S361" s="251">
        <v>-28.780950000000001</v>
      </c>
      <c r="T361" s="249">
        <v>114.61272</v>
      </c>
      <c r="U361" s="33" t="str">
        <f t="shared" si="59"/>
        <v>Geraldton</v>
      </c>
      <c r="V361" s="33" t="str">
        <f t="shared" si="63"/>
        <v>Greater Geraldton</v>
      </c>
      <c r="W361" s="33">
        <v>840</v>
      </c>
      <c r="X361" s="1" t="s">
        <v>685</v>
      </c>
      <c r="AE361" s="10" t="s">
        <v>254</v>
      </c>
      <c r="AF361" s="6" t="s">
        <v>4063</v>
      </c>
      <c r="AG361" s="176">
        <f>IFERROR(VLOOKUP(AF361,'#Location List#'!$Q$3:$R$1118,2,FALSE), "None")</f>
        <v>415</v>
      </c>
      <c r="AH361" s="269" t="s">
        <v>831</v>
      </c>
      <c r="AI361" s="474">
        <f t="shared" si="60"/>
        <v>1</v>
      </c>
      <c r="AJ361" s="71" t="str">
        <f t="shared" si="61"/>
        <v>Geraldton</v>
      </c>
      <c r="AK361" s="73" t="e">
        <f>COUNTIFS(#REF!,R361)</f>
        <v>#REF!</v>
      </c>
      <c r="AL361" s="13"/>
      <c r="AM361" s="75"/>
      <c r="AN361" s="72"/>
      <c r="AQ361" s="334"/>
      <c r="AS361" s="244">
        <v>359</v>
      </c>
      <c r="AT361" s="244">
        <v>-27.5</v>
      </c>
      <c r="AU361" s="244">
        <v>115</v>
      </c>
      <c r="AV361" s="244" t="s">
        <v>4611</v>
      </c>
      <c r="AW361" s="22">
        <v>137</v>
      </c>
      <c r="AX361" s="343">
        <v>47.687547891401117</v>
      </c>
    </row>
    <row r="362" spans="1:50" ht="12" customHeight="1" x14ac:dyDescent="0.25">
      <c r="A362" s="1" t="s">
        <v>685</v>
      </c>
      <c r="B362" s="30"/>
      <c r="C362" s="65"/>
      <c r="D362" s="31"/>
      <c r="E362" s="31"/>
      <c r="F362" s="31"/>
      <c r="G362" s="31"/>
      <c r="H362" s="31"/>
      <c r="O362" s="482" t="str">
        <f t="shared" si="62"/>
        <v xml:space="preserve"> </v>
      </c>
      <c r="P362" s="466">
        <f t="shared" si="58"/>
        <v>732</v>
      </c>
      <c r="Q362" s="225" t="s">
        <v>4060</v>
      </c>
      <c r="R362" s="230">
        <v>732</v>
      </c>
      <c r="S362" s="251">
        <v>-31.175532</v>
      </c>
      <c r="T362" s="249">
        <v>119.50433200000001</v>
      </c>
      <c r="U362" s="33" t="str">
        <f t="shared" si="59"/>
        <v>Ghooli</v>
      </c>
      <c r="V362" s="33" t="str">
        <f t="shared" si="63"/>
        <v>Yilgarn</v>
      </c>
      <c r="W362" s="33">
        <v>747</v>
      </c>
      <c r="X362" s="1" t="s">
        <v>685</v>
      </c>
      <c r="AE362" s="10" t="s">
        <v>1219</v>
      </c>
      <c r="AF362" s="6" t="s">
        <v>853</v>
      </c>
      <c r="AG362" s="176">
        <f>IFERROR(VLOOKUP(AF362,'#Location List#'!$Q$3:$R$1118,2,FALSE), "None")</f>
        <v>33</v>
      </c>
      <c r="AH362" s="269" t="s">
        <v>926</v>
      </c>
      <c r="AI362" s="474">
        <f t="shared" si="60"/>
        <v>1</v>
      </c>
      <c r="AJ362" s="71" t="str">
        <f t="shared" si="61"/>
        <v>Ghooli</v>
      </c>
      <c r="AK362" s="73" t="e">
        <f>COUNTIFS(#REF!,R362)</f>
        <v>#REF!</v>
      </c>
      <c r="AL362" s="13"/>
      <c r="AM362" s="75"/>
      <c r="AN362" s="72"/>
      <c r="AQ362" s="334"/>
      <c r="AS362" s="244">
        <v>360</v>
      </c>
      <c r="AT362" s="244">
        <v>-27.25</v>
      </c>
      <c r="AU362" s="244">
        <v>115</v>
      </c>
      <c r="AV362" s="244" t="s">
        <v>5192</v>
      </c>
      <c r="AW362" s="22">
        <v>286</v>
      </c>
      <c r="AX362" s="343">
        <v>59.958990323911038</v>
      </c>
    </row>
    <row r="363" spans="1:50" ht="12" customHeight="1" x14ac:dyDescent="0.25">
      <c r="A363" s="1" t="s">
        <v>685</v>
      </c>
      <c r="B363" s="30"/>
      <c r="C363" s="65"/>
      <c r="D363" s="31"/>
      <c r="E363" s="31"/>
      <c r="F363" s="31"/>
      <c r="G363" s="31"/>
      <c r="H363" s="31"/>
      <c r="O363" s="482" t="str">
        <f t="shared" si="62"/>
        <v xml:space="preserve"> </v>
      </c>
      <c r="P363" s="466">
        <f t="shared" si="58"/>
        <v>140</v>
      </c>
      <c r="Q363" s="226" t="s">
        <v>851</v>
      </c>
      <c r="R363" s="231">
        <v>140</v>
      </c>
      <c r="S363" s="251">
        <v>-33.647489999999898</v>
      </c>
      <c r="T363" s="248">
        <v>121.812659999999</v>
      </c>
      <c r="U363" s="33" t="str">
        <f t="shared" si="59"/>
        <v>Gibson</v>
      </c>
      <c r="V363" s="33" t="str">
        <f t="shared" si="63"/>
        <v>Esperance</v>
      </c>
      <c r="W363" s="33">
        <v>791</v>
      </c>
      <c r="X363" s="1" t="s">
        <v>685</v>
      </c>
      <c r="AE363" s="10" t="s">
        <v>1219</v>
      </c>
      <c r="AF363" s="6" t="s">
        <v>1219</v>
      </c>
      <c r="AG363" s="176">
        <f>IFERROR(VLOOKUP(AF363,'#Location List#'!$Q$3:$R$1118,2,FALSE), "None")</f>
        <v>143</v>
      </c>
      <c r="AH363" s="269" t="s">
        <v>1219</v>
      </c>
      <c r="AI363" s="474">
        <f t="shared" si="60"/>
        <v>1</v>
      </c>
      <c r="AJ363" s="71" t="str">
        <f t="shared" si="61"/>
        <v>Gibson</v>
      </c>
      <c r="AK363" s="73" t="e">
        <f>COUNTIFS(#REF!,R363)</f>
        <v>#REF!</v>
      </c>
      <c r="AL363" s="13"/>
      <c r="AM363" s="75"/>
      <c r="AN363" s="72"/>
      <c r="AQ363" s="334"/>
      <c r="AS363" s="244">
        <v>361</v>
      </c>
      <c r="AT363" s="244">
        <v>-27</v>
      </c>
      <c r="AU363" s="244">
        <v>115</v>
      </c>
      <c r="AV363" s="244" t="s">
        <v>5193</v>
      </c>
      <c r="AW363" s="22">
        <v>286</v>
      </c>
      <c r="AX363" s="343">
        <v>57.711376309866971</v>
      </c>
    </row>
    <row r="364" spans="1:50" ht="12" customHeight="1" x14ac:dyDescent="0.25">
      <c r="A364" s="1" t="s">
        <v>685</v>
      </c>
      <c r="B364" s="30"/>
      <c r="C364" s="65"/>
      <c r="D364" s="31"/>
      <c r="E364" s="31"/>
      <c r="F364" s="31"/>
      <c r="G364" s="31"/>
      <c r="H364" s="31"/>
      <c r="O364" s="482" t="str">
        <f t="shared" si="62"/>
        <v xml:space="preserve"> </v>
      </c>
      <c r="P364" s="466">
        <f t="shared" si="58"/>
        <v>141</v>
      </c>
      <c r="Q364" s="226" t="s">
        <v>1436</v>
      </c>
      <c r="R364" s="231">
        <v>141</v>
      </c>
      <c r="S364" s="251">
        <v>-31.793319</v>
      </c>
      <c r="T364" s="249">
        <v>116.19592900000001</v>
      </c>
      <c r="U364" s="33" t="str">
        <f t="shared" si="59"/>
        <v>Gidgeganup</v>
      </c>
      <c r="V364" s="33" t="str">
        <f t="shared" si="63"/>
        <v>Swan</v>
      </c>
      <c r="W364" s="33">
        <v>732</v>
      </c>
      <c r="X364" s="1" t="s">
        <v>685</v>
      </c>
      <c r="AE364" s="10" t="s">
        <v>1219</v>
      </c>
      <c r="AF364" s="6" t="s">
        <v>1219</v>
      </c>
      <c r="AG364" s="176">
        <f>IFERROR(VLOOKUP(AF364,'#Location List#'!$Q$3:$R$1118,2,FALSE), "None")</f>
        <v>143</v>
      </c>
      <c r="AH364" s="269" t="s">
        <v>4066</v>
      </c>
      <c r="AI364" s="474">
        <f t="shared" si="60"/>
        <v>1</v>
      </c>
      <c r="AJ364" s="71" t="str">
        <f t="shared" si="61"/>
        <v>Gidgeganup</v>
      </c>
      <c r="AK364" s="73" t="e">
        <f>COUNTIFS(#REF!,R364)</f>
        <v>#REF!</v>
      </c>
      <c r="AL364" s="13"/>
      <c r="AM364" s="75"/>
      <c r="AN364" s="72"/>
      <c r="AQ364" s="334"/>
      <c r="AS364" s="244">
        <v>362</v>
      </c>
      <c r="AT364" s="244">
        <v>-26.75</v>
      </c>
      <c r="AU364" s="244">
        <v>115</v>
      </c>
      <c r="AV364" s="244" t="s">
        <v>5194</v>
      </c>
      <c r="AW364" s="22">
        <v>286</v>
      </c>
      <c r="AX364" s="343">
        <v>67.907837769538176</v>
      </c>
    </row>
    <row r="365" spans="1:50" ht="12" customHeight="1" x14ac:dyDescent="0.25">
      <c r="A365" s="1" t="s">
        <v>685</v>
      </c>
      <c r="B365" s="30"/>
      <c r="C365" s="65"/>
      <c r="D365" s="31"/>
      <c r="E365" s="31"/>
      <c r="F365" s="31"/>
      <c r="G365" s="31"/>
      <c r="H365" s="31"/>
      <c r="O365" s="482" t="str">
        <f t="shared" si="62"/>
        <v xml:space="preserve"> </v>
      </c>
      <c r="P365" s="466">
        <f t="shared" si="58"/>
        <v>733</v>
      </c>
      <c r="Q365" s="225" t="s">
        <v>4062</v>
      </c>
      <c r="R365" s="230">
        <v>733</v>
      </c>
      <c r="S365" s="251">
        <v>-32.669587999999997</v>
      </c>
      <c r="T365" s="249">
        <v>117.42452299999999</v>
      </c>
      <c r="U365" s="33" t="str">
        <f t="shared" si="59"/>
        <v>Gillimanning</v>
      </c>
      <c r="V365" s="33" t="str">
        <f t="shared" si="63"/>
        <v>Wickepin</v>
      </c>
      <c r="W365" s="33">
        <v>730</v>
      </c>
      <c r="X365" s="1" t="s">
        <v>685</v>
      </c>
      <c r="AE365" s="10" t="s">
        <v>1219</v>
      </c>
      <c r="AF365" s="6" t="s">
        <v>4065</v>
      </c>
      <c r="AG365" s="176">
        <f>IFERROR(VLOOKUP(AF365,'#Location List#'!$Q$3:$R$1118,2,FALSE), "None")</f>
        <v>144</v>
      </c>
      <c r="AH365" s="269" t="s">
        <v>708</v>
      </c>
      <c r="AI365" s="474">
        <f t="shared" si="60"/>
        <v>1</v>
      </c>
      <c r="AJ365" s="71" t="str">
        <f t="shared" si="61"/>
        <v>Gillimanning</v>
      </c>
      <c r="AK365" s="73" t="e">
        <f>COUNTIFS(#REF!,R365)</f>
        <v>#REF!</v>
      </c>
      <c r="AL365" s="13"/>
      <c r="AM365" s="75"/>
      <c r="AN365" s="72"/>
      <c r="AQ365" s="334"/>
      <c r="AS365" s="244">
        <v>363</v>
      </c>
      <c r="AT365" s="244">
        <v>-26.5</v>
      </c>
      <c r="AU365" s="244">
        <v>115</v>
      </c>
      <c r="AV365" s="244" t="s">
        <v>5195</v>
      </c>
      <c r="AW365" s="22">
        <v>286</v>
      </c>
      <c r="AX365" s="343">
        <v>86.24207178061404</v>
      </c>
    </row>
    <row r="366" spans="1:50" ht="12" customHeight="1" x14ac:dyDescent="0.25">
      <c r="A366" s="1" t="s">
        <v>685</v>
      </c>
      <c r="B366" s="30"/>
      <c r="C366" s="65"/>
      <c r="D366" s="31"/>
      <c r="E366" s="31"/>
      <c r="F366" s="31"/>
      <c r="G366" s="31"/>
      <c r="H366" s="31"/>
      <c r="O366" s="482" t="str">
        <f t="shared" si="62"/>
        <v xml:space="preserve"> </v>
      </c>
      <c r="P366" s="466">
        <f t="shared" si="58"/>
        <v>142</v>
      </c>
      <c r="Q366" s="226" t="s">
        <v>64</v>
      </c>
      <c r="R366" s="231">
        <v>142</v>
      </c>
      <c r="S366" s="251">
        <v>-30.883917</v>
      </c>
      <c r="T366" s="248">
        <v>116.07421100000001</v>
      </c>
      <c r="U366" s="33" t="str">
        <f t="shared" si="59"/>
        <v>Gillingarra</v>
      </c>
      <c r="V366" s="33" t="str">
        <f t="shared" si="63"/>
        <v>Victoria Plains</v>
      </c>
      <c r="W366" s="33">
        <v>764</v>
      </c>
      <c r="X366" s="1" t="s">
        <v>685</v>
      </c>
      <c r="AE366" s="10" t="s">
        <v>1219</v>
      </c>
      <c r="AF366" s="6" t="s">
        <v>4068</v>
      </c>
      <c r="AG366" s="176">
        <f>IFERROR(VLOOKUP(AF366,'#Location List#'!$Q$3:$R$1118,2,FALSE), "None")</f>
        <v>255</v>
      </c>
      <c r="AH366" s="269" t="s">
        <v>762</v>
      </c>
      <c r="AI366" s="474">
        <f t="shared" si="60"/>
        <v>1</v>
      </c>
      <c r="AJ366" s="71" t="str">
        <f t="shared" si="61"/>
        <v>Gillingarra</v>
      </c>
      <c r="AK366" s="73" t="e">
        <f>COUNTIFS(#REF!,R366)</f>
        <v>#REF!</v>
      </c>
      <c r="AL366" s="13"/>
      <c r="AM366" s="75"/>
      <c r="AN366" s="72"/>
      <c r="AQ366" s="334"/>
      <c r="AS366" s="244">
        <v>364</v>
      </c>
      <c r="AT366" s="244">
        <v>-26.25</v>
      </c>
      <c r="AU366" s="244">
        <v>115</v>
      </c>
      <c r="AV366" s="244" t="s">
        <v>5196</v>
      </c>
      <c r="AW366" s="22">
        <v>1061</v>
      </c>
      <c r="AX366" s="343">
        <v>87.434817748175959</v>
      </c>
    </row>
    <row r="367" spans="1:50" ht="12" customHeight="1" x14ac:dyDescent="0.25">
      <c r="A367" s="1" t="s">
        <v>685</v>
      </c>
      <c r="B367" s="30"/>
      <c r="C367" s="65"/>
      <c r="D367" s="31"/>
      <c r="E367" s="31"/>
      <c r="F367" s="31"/>
      <c r="G367" s="31"/>
      <c r="H367" s="31"/>
      <c r="O367" s="482" t="str">
        <f t="shared" si="62"/>
        <v xml:space="preserve"> </v>
      </c>
      <c r="P367" s="466">
        <f t="shared" si="58"/>
        <v>734</v>
      </c>
      <c r="Q367" s="225" t="s">
        <v>4064</v>
      </c>
      <c r="R367" s="230">
        <v>734</v>
      </c>
      <c r="S367" s="251">
        <v>-30.329239999999899</v>
      </c>
      <c r="T367" s="249">
        <v>121.74435</v>
      </c>
      <c r="U367" s="33" t="str">
        <f t="shared" si="59"/>
        <v>Gindalbie</v>
      </c>
      <c r="V367" s="33" t="str">
        <f t="shared" si="63"/>
        <v>Kalgoorlie-Boulder</v>
      </c>
      <c r="W367" s="33">
        <v>845</v>
      </c>
      <c r="X367" s="1" t="s">
        <v>685</v>
      </c>
      <c r="AE367" s="10" t="s">
        <v>1219</v>
      </c>
      <c r="AF367" s="6" t="s">
        <v>1180</v>
      </c>
      <c r="AG367" s="176">
        <f>IFERROR(VLOOKUP(AF367,'#Location List#'!$Q$3:$R$1118,2,FALSE), "None")</f>
        <v>255</v>
      </c>
      <c r="AH367" s="269" t="s">
        <v>1180</v>
      </c>
      <c r="AI367" s="474">
        <f t="shared" si="60"/>
        <v>1</v>
      </c>
      <c r="AJ367" s="71" t="str">
        <f t="shared" si="61"/>
        <v>Gindalbie</v>
      </c>
      <c r="AK367" s="73" t="e">
        <f>COUNTIFS(#REF!,R367)</f>
        <v>#REF!</v>
      </c>
      <c r="AL367" s="13"/>
      <c r="AM367" s="75"/>
      <c r="AN367" s="72"/>
      <c r="AQ367" s="334"/>
      <c r="AS367" s="244">
        <v>365</v>
      </c>
      <c r="AT367" s="244">
        <v>-26</v>
      </c>
      <c r="AU367" s="244">
        <v>115</v>
      </c>
      <c r="AV367" s="244" t="s">
        <v>5197</v>
      </c>
      <c r="AW367" s="22">
        <v>1061</v>
      </c>
      <c r="AX367" s="343">
        <v>92.377382889023849</v>
      </c>
    </row>
    <row r="368" spans="1:50" ht="12" customHeight="1" x14ac:dyDescent="0.25">
      <c r="A368" s="1" t="s">
        <v>685</v>
      </c>
      <c r="B368" s="30"/>
      <c r="C368" s="65"/>
      <c r="D368" s="31"/>
      <c r="E368" s="31"/>
      <c r="F368" s="31"/>
      <c r="G368" s="31"/>
      <c r="H368" s="31"/>
      <c r="O368" s="482" t="str">
        <f t="shared" si="62"/>
        <v xml:space="preserve"> </v>
      </c>
      <c r="P368" s="466">
        <f t="shared" si="58"/>
        <v>143</v>
      </c>
      <c r="Q368" s="226" t="s">
        <v>1219</v>
      </c>
      <c r="R368" s="231">
        <v>143</v>
      </c>
      <c r="S368" s="251">
        <v>-31.346070000000001</v>
      </c>
      <c r="T368" s="248">
        <v>115.913169999999</v>
      </c>
      <c r="U368" s="33" t="str">
        <f t="shared" si="59"/>
        <v>Gingin</v>
      </c>
      <c r="V368" s="33" t="str">
        <f t="shared" si="63"/>
        <v>Gingin</v>
      </c>
      <c r="W368" s="33">
        <v>718</v>
      </c>
      <c r="X368" s="1" t="s">
        <v>685</v>
      </c>
      <c r="AE368" s="10" t="s">
        <v>1219</v>
      </c>
      <c r="AF368" s="6" t="s">
        <v>1180</v>
      </c>
      <c r="AG368" s="176">
        <f>IFERROR(VLOOKUP(AF368,'#Location List#'!$Q$3:$R$1118,2,FALSE), "None")</f>
        <v>255</v>
      </c>
      <c r="AH368" s="269" t="s">
        <v>521</v>
      </c>
      <c r="AI368" s="474">
        <f t="shared" si="60"/>
        <v>1</v>
      </c>
      <c r="AJ368" s="71" t="str">
        <f t="shared" si="61"/>
        <v>Gingin</v>
      </c>
      <c r="AK368" s="73" t="e">
        <f>COUNTIFS(#REF!,R368)</f>
        <v>#REF!</v>
      </c>
      <c r="AL368" s="13"/>
      <c r="AM368" s="75"/>
      <c r="AN368" s="72"/>
      <c r="AQ368" s="334"/>
      <c r="AS368" s="244">
        <v>366</v>
      </c>
      <c r="AT368" s="244">
        <v>-25.75</v>
      </c>
      <c r="AU368" s="244">
        <v>115</v>
      </c>
      <c r="AV368" s="244" t="s">
        <v>5198</v>
      </c>
      <c r="AW368" s="22">
        <v>729</v>
      </c>
      <c r="AX368" s="343">
        <v>79.677476593341495</v>
      </c>
    </row>
    <row r="369" spans="1:50" ht="12" customHeight="1" x14ac:dyDescent="0.25">
      <c r="A369" s="1" t="s">
        <v>685</v>
      </c>
      <c r="B369" s="30"/>
      <c r="C369" s="65"/>
      <c r="D369" s="31"/>
      <c r="E369" s="31"/>
      <c r="F369" s="31"/>
      <c r="G369" s="31"/>
      <c r="H369" s="31"/>
      <c r="O369" s="482" t="str">
        <f t="shared" si="62"/>
        <v xml:space="preserve"> </v>
      </c>
      <c r="P369" s="466">
        <f t="shared" si="58"/>
        <v>144</v>
      </c>
      <c r="Q369" s="226" t="s">
        <v>4065</v>
      </c>
      <c r="R369" s="231">
        <v>144</v>
      </c>
      <c r="S369" s="251">
        <v>-31.3049</v>
      </c>
      <c r="T369" s="249">
        <v>115.66352999999999</v>
      </c>
      <c r="U369" s="33" t="str">
        <f t="shared" si="59"/>
        <v>Gingin West</v>
      </c>
      <c r="V369" s="33" t="str">
        <f t="shared" si="63"/>
        <v>Gingin</v>
      </c>
      <c r="W369" s="33">
        <v>718</v>
      </c>
      <c r="X369" s="1" t="s">
        <v>685</v>
      </c>
      <c r="AE369" s="10" t="s">
        <v>1219</v>
      </c>
      <c r="AF369" s="6" t="s">
        <v>1180</v>
      </c>
      <c r="AG369" s="176">
        <f>IFERROR(VLOOKUP(AF369,'#Location List#'!$Q$3:$R$1118,2,FALSE), "None")</f>
        <v>255</v>
      </c>
      <c r="AH369" s="269" t="s">
        <v>522</v>
      </c>
      <c r="AI369" s="474">
        <f t="shared" si="60"/>
        <v>1</v>
      </c>
      <c r="AJ369" s="71" t="str">
        <f t="shared" si="61"/>
        <v>Gingin West</v>
      </c>
      <c r="AK369" s="73" t="e">
        <f>COUNTIFS(#REF!,R369)</f>
        <v>#REF!</v>
      </c>
      <c r="AL369" s="13"/>
      <c r="AM369" s="75"/>
      <c r="AN369" s="72"/>
      <c r="AQ369" s="334"/>
      <c r="AS369" s="244">
        <v>367</v>
      </c>
      <c r="AT369" s="244">
        <v>-25.5</v>
      </c>
      <c r="AU369" s="244">
        <v>115</v>
      </c>
      <c r="AV369" s="244" t="s">
        <v>5199</v>
      </c>
      <c r="AW369" s="22">
        <v>729</v>
      </c>
      <c r="AX369" s="343">
        <v>52.988925191603961</v>
      </c>
    </row>
    <row r="370" spans="1:50" ht="12" customHeight="1" x14ac:dyDescent="0.25">
      <c r="A370" s="1" t="s">
        <v>685</v>
      </c>
      <c r="B370" s="30"/>
      <c r="C370" s="65"/>
      <c r="D370" s="31"/>
      <c r="E370" s="31"/>
      <c r="F370" s="31"/>
      <c r="G370" s="31"/>
      <c r="H370" s="31"/>
      <c r="O370" s="482" t="str">
        <f t="shared" si="62"/>
        <v xml:space="preserve"> </v>
      </c>
      <c r="P370" s="466">
        <f t="shared" si="58"/>
        <v>735</v>
      </c>
      <c r="Q370" s="225" t="s">
        <v>4067</v>
      </c>
      <c r="R370" s="230">
        <v>735</v>
      </c>
      <c r="S370" s="251">
        <v>-35.008859999999899</v>
      </c>
      <c r="T370" s="249">
        <v>117.82813</v>
      </c>
      <c r="U370" s="33" t="str">
        <f t="shared" si="59"/>
        <v>Gledhow</v>
      </c>
      <c r="V370" s="33" t="str">
        <f t="shared" si="63"/>
        <v>Albany</v>
      </c>
      <c r="W370" s="33">
        <v>751</v>
      </c>
      <c r="X370" s="1" t="s">
        <v>685</v>
      </c>
      <c r="AE370" s="10" t="s">
        <v>1219</v>
      </c>
      <c r="AF370" s="6" t="s">
        <v>1180</v>
      </c>
      <c r="AG370" s="176">
        <f>IFERROR(VLOOKUP(AF370,'#Location List#'!$Q$3:$R$1118,2,FALSE), "None")</f>
        <v>255</v>
      </c>
      <c r="AH370" s="269" t="s">
        <v>337</v>
      </c>
      <c r="AI370" s="474">
        <f t="shared" si="60"/>
        <v>1</v>
      </c>
      <c r="AJ370" s="71" t="str">
        <f t="shared" si="61"/>
        <v>Gledhow</v>
      </c>
      <c r="AK370" s="73" t="e">
        <f>COUNTIFS(#REF!,R370)</f>
        <v>#REF!</v>
      </c>
      <c r="AL370" s="13"/>
      <c r="AM370" s="75"/>
      <c r="AN370" s="72"/>
      <c r="AQ370" s="334"/>
      <c r="AS370" s="244">
        <v>368</v>
      </c>
      <c r="AT370" s="244">
        <v>-25.25</v>
      </c>
      <c r="AU370" s="244">
        <v>115</v>
      </c>
      <c r="AV370" s="244" t="s">
        <v>5200</v>
      </c>
      <c r="AW370" s="22">
        <v>729</v>
      </c>
      <c r="AX370" s="343">
        <v>28.505055477168398</v>
      </c>
    </row>
    <row r="371" spans="1:50" ht="12" customHeight="1" x14ac:dyDescent="0.25">
      <c r="A371" s="1" t="s">
        <v>685</v>
      </c>
      <c r="B371" s="30"/>
      <c r="C371" s="65"/>
      <c r="D371" s="31"/>
      <c r="E371" s="31"/>
      <c r="F371" s="31"/>
      <c r="G371" s="31"/>
      <c r="H371" s="31"/>
      <c r="O371" s="482" t="str">
        <f t="shared" si="62"/>
        <v xml:space="preserve"> </v>
      </c>
      <c r="P371" s="466">
        <f t="shared" si="58"/>
        <v>736</v>
      </c>
      <c r="Q371" s="225" t="s">
        <v>1056</v>
      </c>
      <c r="R371" s="230">
        <v>736</v>
      </c>
      <c r="S371" s="251">
        <v>-31.911110000000001</v>
      </c>
      <c r="T371" s="249">
        <v>116.09856000000001</v>
      </c>
      <c r="U371" s="33" t="str">
        <f t="shared" si="59"/>
        <v>Glen Forrest</v>
      </c>
      <c r="V371" s="33" t="str">
        <f t="shared" si="63"/>
        <v>Mundaring</v>
      </c>
      <c r="W371" s="33">
        <v>719</v>
      </c>
      <c r="X371" s="1" t="s">
        <v>685</v>
      </c>
      <c r="AE371" s="10" t="s">
        <v>1219</v>
      </c>
      <c r="AF371" s="6" t="s">
        <v>1180</v>
      </c>
      <c r="AG371" s="176">
        <f>IFERROR(VLOOKUP(AF371,'#Location List#'!$Q$3:$R$1118,2,FALSE), "None")</f>
        <v>255</v>
      </c>
      <c r="AH371" s="269" t="s">
        <v>473</v>
      </c>
      <c r="AI371" s="474">
        <f t="shared" si="60"/>
        <v>1</v>
      </c>
      <c r="AJ371" s="71" t="str">
        <f t="shared" si="61"/>
        <v>Glen Forrest</v>
      </c>
      <c r="AK371" s="73" t="e">
        <f>COUNTIFS(#REF!,R371)</f>
        <v>#REF!</v>
      </c>
      <c r="AL371" s="13"/>
      <c r="AM371" s="75"/>
      <c r="AN371" s="72"/>
      <c r="AQ371" s="334"/>
      <c r="AS371" s="244">
        <v>369</v>
      </c>
      <c r="AT371" s="244">
        <v>-25</v>
      </c>
      <c r="AU371" s="244">
        <v>115</v>
      </c>
      <c r="AV371" s="244" t="s">
        <v>5201</v>
      </c>
      <c r="AW371" s="22">
        <v>729</v>
      </c>
      <c r="AX371" s="343">
        <v>19.043010811127019</v>
      </c>
    </row>
    <row r="372" spans="1:50" ht="12" customHeight="1" x14ac:dyDescent="0.25">
      <c r="A372" s="1" t="s">
        <v>685</v>
      </c>
      <c r="B372" s="30"/>
      <c r="C372" s="65"/>
      <c r="D372" s="31"/>
      <c r="E372" s="31"/>
      <c r="F372" s="31"/>
      <c r="G372" s="31"/>
      <c r="H372" s="31"/>
      <c r="O372" s="482" t="str">
        <f t="shared" si="62"/>
        <v xml:space="preserve"> </v>
      </c>
      <c r="P372" s="466">
        <f t="shared" si="58"/>
        <v>737</v>
      </c>
      <c r="Q372" s="225" t="s">
        <v>4069</v>
      </c>
      <c r="R372" s="230">
        <v>737</v>
      </c>
      <c r="S372" s="251">
        <v>-33.339395000000003</v>
      </c>
      <c r="T372" s="248">
        <v>115.68841999999999</v>
      </c>
      <c r="U372" s="33" t="str">
        <f t="shared" si="59"/>
        <v>Glen Iris</v>
      </c>
      <c r="V372" s="33" t="str">
        <f t="shared" si="63"/>
        <v>Bunbury</v>
      </c>
      <c r="W372" s="33">
        <v>750</v>
      </c>
      <c r="X372" s="1" t="s">
        <v>685</v>
      </c>
      <c r="AE372" s="10" t="s">
        <v>1219</v>
      </c>
      <c r="AF372" s="6" t="s">
        <v>76</v>
      </c>
      <c r="AG372" s="176">
        <f>IFERROR(VLOOKUP(AF372,'#Location List#'!$Q$3:$R$1118,2,FALSE), "None")</f>
        <v>337</v>
      </c>
      <c r="AH372" s="269" t="s">
        <v>4072</v>
      </c>
      <c r="AI372" s="474">
        <f t="shared" si="60"/>
        <v>1</v>
      </c>
      <c r="AJ372" s="71" t="str">
        <f t="shared" si="61"/>
        <v>Glen Iris</v>
      </c>
      <c r="AK372" s="73" t="e">
        <f>COUNTIFS(#REF!,R372)</f>
        <v>#REF!</v>
      </c>
      <c r="AL372" s="13"/>
      <c r="AM372" s="75"/>
      <c r="AN372" s="72"/>
      <c r="AQ372" s="334"/>
      <c r="AS372" s="244">
        <v>370</v>
      </c>
      <c r="AT372" s="244">
        <v>-35</v>
      </c>
      <c r="AU372" s="244">
        <v>115.25</v>
      </c>
      <c r="AV372" s="244" t="s">
        <v>5202</v>
      </c>
      <c r="AW372" s="22">
        <v>718</v>
      </c>
      <c r="AX372" s="343">
        <v>73.788015836480639</v>
      </c>
    </row>
    <row r="373" spans="1:50" ht="12" customHeight="1" x14ac:dyDescent="0.25">
      <c r="A373" s="1" t="s">
        <v>685</v>
      </c>
      <c r="B373" s="30"/>
      <c r="C373" s="65"/>
      <c r="D373" s="31"/>
      <c r="E373" s="31"/>
      <c r="F373" s="31"/>
      <c r="G373" s="31"/>
      <c r="H373" s="31"/>
      <c r="O373" s="482" t="str">
        <f t="shared" si="62"/>
        <v xml:space="preserve"> </v>
      </c>
      <c r="P373" s="466">
        <f t="shared" si="58"/>
        <v>738</v>
      </c>
      <c r="Q373" s="225" t="s">
        <v>4070</v>
      </c>
      <c r="R373" s="230">
        <v>738</v>
      </c>
      <c r="S373" s="251">
        <v>-34.260278</v>
      </c>
      <c r="T373" s="249">
        <v>115.967203</v>
      </c>
      <c r="U373" s="33" t="str">
        <f t="shared" si="59"/>
        <v>Glenoran</v>
      </c>
      <c r="V373" s="33" t="str">
        <f t="shared" si="63"/>
        <v>Manjimup</v>
      </c>
      <c r="W373" s="33">
        <v>714</v>
      </c>
      <c r="X373" s="1" t="s">
        <v>685</v>
      </c>
      <c r="AE373" s="10" t="s">
        <v>1219</v>
      </c>
      <c r="AF373" s="6" t="s">
        <v>1211</v>
      </c>
      <c r="AG373" s="176">
        <f>IFERROR(VLOOKUP(AF373,'#Location List#'!$Q$3:$R$1118,2,FALSE), "None")</f>
        <v>377</v>
      </c>
      <c r="AH373" s="269" t="s">
        <v>4073</v>
      </c>
      <c r="AI373" s="474">
        <f t="shared" si="60"/>
        <v>1</v>
      </c>
      <c r="AJ373" s="71" t="str">
        <f t="shared" si="61"/>
        <v>Glenoran</v>
      </c>
      <c r="AK373" s="73" t="e">
        <f>COUNTIFS(#REF!,R373)</f>
        <v>#REF!</v>
      </c>
      <c r="AL373" s="13"/>
      <c r="AM373" s="75"/>
      <c r="AN373" s="72"/>
      <c r="AQ373" s="334"/>
      <c r="AS373" s="244">
        <v>371</v>
      </c>
      <c r="AT373" s="244">
        <v>-34.75</v>
      </c>
      <c r="AU373" s="244">
        <v>115.25</v>
      </c>
      <c r="AV373" s="244" t="s">
        <v>5203</v>
      </c>
      <c r="AW373" s="22">
        <v>718</v>
      </c>
      <c r="AX373" s="343">
        <v>46.229914361765417</v>
      </c>
    </row>
    <row r="374" spans="1:50" ht="12" customHeight="1" x14ac:dyDescent="0.25">
      <c r="A374" s="1" t="s">
        <v>685</v>
      </c>
      <c r="B374" s="30"/>
      <c r="C374" s="65"/>
      <c r="D374" s="31"/>
      <c r="E374" s="31"/>
      <c r="F374" s="31"/>
      <c r="G374" s="31"/>
      <c r="H374" s="31"/>
      <c r="O374" s="482" t="str">
        <f t="shared" si="62"/>
        <v xml:space="preserve"> </v>
      </c>
      <c r="P374" s="466">
        <f t="shared" si="58"/>
        <v>147</v>
      </c>
      <c r="Q374" s="226" t="s">
        <v>1148</v>
      </c>
      <c r="R374" s="231">
        <v>147</v>
      </c>
      <c r="S374" s="251">
        <v>-31.773358000000002</v>
      </c>
      <c r="T374" s="248">
        <v>115.87711</v>
      </c>
      <c r="U374" s="33" t="str">
        <f t="shared" si="59"/>
        <v>Gnangara</v>
      </c>
      <c r="V374" s="33" t="str">
        <f t="shared" si="63"/>
        <v>Swan</v>
      </c>
      <c r="W374" s="33">
        <v>732</v>
      </c>
      <c r="X374" s="1" t="s">
        <v>685</v>
      </c>
      <c r="AE374" s="10" t="s">
        <v>1219</v>
      </c>
      <c r="AF374" s="6" t="s">
        <v>1220</v>
      </c>
      <c r="AG374" s="176">
        <f>IFERROR(VLOOKUP(AF374,'#Location List#'!$Q$3:$R$1118,2,FALSE), "None")</f>
        <v>410</v>
      </c>
      <c r="AH374" s="269" t="s">
        <v>4075</v>
      </c>
      <c r="AI374" s="474">
        <f t="shared" si="60"/>
        <v>1</v>
      </c>
      <c r="AJ374" s="71" t="str">
        <f t="shared" si="61"/>
        <v>Gnangara</v>
      </c>
      <c r="AK374" s="73" t="e">
        <f>COUNTIFS(#REF!,R374)</f>
        <v>#REF!</v>
      </c>
      <c r="AL374" s="13"/>
      <c r="AM374" s="75"/>
      <c r="AN374" s="72"/>
      <c r="AQ374" s="334"/>
      <c r="AS374" s="244">
        <v>372</v>
      </c>
      <c r="AT374" s="244">
        <v>-34.5</v>
      </c>
      <c r="AU374" s="244">
        <v>115.25</v>
      </c>
      <c r="AV374" s="244" t="s">
        <v>5204</v>
      </c>
      <c r="AW374" s="22">
        <v>718</v>
      </c>
      <c r="AX374" s="343">
        <v>19.368226409816032</v>
      </c>
    </row>
    <row r="375" spans="1:50" ht="12" customHeight="1" x14ac:dyDescent="0.25">
      <c r="A375" s="1" t="s">
        <v>685</v>
      </c>
      <c r="B375" s="30"/>
      <c r="C375" s="65"/>
      <c r="D375" s="31"/>
      <c r="E375" s="31"/>
      <c r="F375" s="31"/>
      <c r="G375" s="31"/>
      <c r="H375" s="31"/>
      <c r="O375" s="482" t="str">
        <f t="shared" si="62"/>
        <v xml:space="preserve"> </v>
      </c>
      <c r="P375" s="466">
        <f t="shared" si="58"/>
        <v>148</v>
      </c>
      <c r="Q375" s="226" t="s">
        <v>4071</v>
      </c>
      <c r="R375" s="231">
        <v>148</v>
      </c>
      <c r="S375" s="251">
        <v>-31.773358000000002</v>
      </c>
      <c r="T375" s="249">
        <v>115.87711</v>
      </c>
      <c r="U375" s="33" t="str">
        <f t="shared" si="59"/>
        <v>Gnangarra</v>
      </c>
      <c r="V375" s="33" t="str">
        <f t="shared" si="63"/>
        <v>Wanneroo</v>
      </c>
      <c r="W375" s="33">
        <v>720</v>
      </c>
      <c r="X375" s="1" t="s">
        <v>685</v>
      </c>
      <c r="AE375" s="10" t="s">
        <v>1475</v>
      </c>
      <c r="AF375" s="6" t="s">
        <v>129</v>
      </c>
      <c r="AG375" s="176">
        <f>IFERROR(VLOOKUP(AF375,'#Location List#'!$Q$3:$R$1118,2,FALSE), "None")</f>
        <v>42</v>
      </c>
      <c r="AH375" s="269" t="s">
        <v>571</v>
      </c>
      <c r="AI375" s="474">
        <f t="shared" si="60"/>
        <v>1</v>
      </c>
      <c r="AJ375" s="71" t="str">
        <f t="shared" si="61"/>
        <v>Gnangarra</v>
      </c>
      <c r="AK375" s="73" t="e">
        <f>COUNTIFS(#REF!,R375)</f>
        <v>#REF!</v>
      </c>
      <c r="AL375" s="13"/>
      <c r="AM375" s="75"/>
      <c r="AN375" s="72"/>
      <c r="AQ375" s="334"/>
      <c r="AS375" s="244">
        <v>373</v>
      </c>
      <c r="AT375" s="244">
        <v>-34.25</v>
      </c>
      <c r="AU375" s="244">
        <v>115.25</v>
      </c>
      <c r="AV375" s="244" t="s">
        <v>5205</v>
      </c>
      <c r="AW375" s="22">
        <v>901</v>
      </c>
      <c r="AX375" s="343">
        <v>3.7870480501856063</v>
      </c>
    </row>
    <row r="376" spans="1:50" ht="12" customHeight="1" x14ac:dyDescent="0.25">
      <c r="A376" s="1" t="s">
        <v>685</v>
      </c>
      <c r="B376" s="30"/>
      <c r="C376" s="65"/>
      <c r="D376" s="31"/>
      <c r="E376" s="31"/>
      <c r="F376" s="31"/>
      <c r="G376" s="31"/>
      <c r="H376" s="31"/>
      <c r="O376" s="482" t="str">
        <f t="shared" si="62"/>
        <v xml:space="preserve"> </v>
      </c>
      <c r="P376" s="466">
        <f t="shared" si="58"/>
        <v>739</v>
      </c>
      <c r="Q376" s="225" t="s">
        <v>1445</v>
      </c>
      <c r="R376" s="230">
        <v>739</v>
      </c>
      <c r="S376" s="251">
        <v>-33.991294000000003</v>
      </c>
      <c r="T376" s="249">
        <v>114.994069</v>
      </c>
      <c r="U376" s="33" t="str">
        <f t="shared" si="59"/>
        <v>Gnarabup</v>
      </c>
      <c r="V376" s="33" t="str">
        <f t="shared" si="63"/>
        <v>Augusta-Margaret River</v>
      </c>
      <c r="W376" s="33">
        <v>731</v>
      </c>
      <c r="X376" s="1" t="s">
        <v>685</v>
      </c>
      <c r="AE376" s="10" t="s">
        <v>1475</v>
      </c>
      <c r="AF376" s="6" t="s">
        <v>129</v>
      </c>
      <c r="AG376" s="176">
        <f>IFERROR(VLOOKUP(AF376,'#Location List#'!$Q$3:$R$1118,2,FALSE), "None")</f>
        <v>42</v>
      </c>
      <c r="AH376" s="269" t="s">
        <v>129</v>
      </c>
      <c r="AI376" s="474">
        <f t="shared" si="60"/>
        <v>1</v>
      </c>
      <c r="AJ376" s="71" t="str">
        <f t="shared" si="61"/>
        <v>Gnarabup</v>
      </c>
      <c r="AK376" s="73" t="e">
        <f>COUNTIFS(#REF!,R376)</f>
        <v>#REF!</v>
      </c>
      <c r="AL376" s="13"/>
      <c r="AM376" s="75"/>
      <c r="AN376" s="72"/>
      <c r="AQ376" s="334"/>
      <c r="AS376" s="244">
        <v>374</v>
      </c>
      <c r="AT376" s="244">
        <v>-34</v>
      </c>
      <c r="AU376" s="244">
        <v>115.25</v>
      </c>
      <c r="AV376" s="244" t="s">
        <v>5206</v>
      </c>
      <c r="AW376" s="22">
        <v>1048</v>
      </c>
      <c r="AX376" s="343">
        <v>4.5819182689207798</v>
      </c>
    </row>
    <row r="377" spans="1:50" ht="12" customHeight="1" x14ac:dyDescent="0.25">
      <c r="A377" s="1" t="s">
        <v>685</v>
      </c>
      <c r="B377" s="30"/>
      <c r="C377" s="65"/>
      <c r="D377" s="31"/>
      <c r="E377" s="31"/>
      <c r="F377" s="31"/>
      <c r="G377" s="31"/>
      <c r="H377" s="31"/>
      <c r="O377" s="482" t="str">
        <f t="shared" si="62"/>
        <v xml:space="preserve"> </v>
      </c>
      <c r="P377" s="466">
        <f t="shared" si="58"/>
        <v>149</v>
      </c>
      <c r="Q377" s="226" t="s">
        <v>1475</v>
      </c>
      <c r="R377" s="231">
        <v>149</v>
      </c>
      <c r="S377" s="251">
        <v>-33.93526</v>
      </c>
      <c r="T377" s="248">
        <v>118.00438</v>
      </c>
      <c r="U377" s="33" t="str">
        <f t="shared" si="59"/>
        <v>Gnowangerup</v>
      </c>
      <c r="V377" s="33" t="str">
        <f t="shared" si="63"/>
        <v>Gnowangerup</v>
      </c>
      <c r="W377" s="33">
        <v>744</v>
      </c>
      <c r="X377" s="1" t="s">
        <v>685</v>
      </c>
      <c r="AE377" s="10" t="s">
        <v>1475</v>
      </c>
      <c r="AF377" s="6" t="s">
        <v>129</v>
      </c>
      <c r="AG377" s="176">
        <f>IFERROR(VLOOKUP(AF377,'#Location List#'!$Q$3:$R$1118,2,FALSE), "None")</f>
        <v>42</v>
      </c>
      <c r="AH377" s="269" t="s">
        <v>572</v>
      </c>
      <c r="AI377" s="474">
        <f t="shared" si="60"/>
        <v>1</v>
      </c>
      <c r="AJ377" s="71" t="str">
        <f t="shared" si="61"/>
        <v>Gnowangerup</v>
      </c>
      <c r="AK377" s="73" t="e">
        <f>COUNTIFS(#REF!,R377)</f>
        <v>#REF!</v>
      </c>
      <c r="AL377" s="13"/>
      <c r="AM377" s="75"/>
      <c r="AN377" s="72"/>
      <c r="AQ377" s="334"/>
      <c r="AS377" s="244">
        <v>375</v>
      </c>
      <c r="AT377" s="244">
        <v>-33.75</v>
      </c>
      <c r="AU377" s="244">
        <v>115.25</v>
      </c>
      <c r="AV377" s="244" t="s">
        <v>5207</v>
      </c>
      <c r="AW377" s="22">
        <v>801</v>
      </c>
      <c r="AX377" s="343">
        <v>1.4545090812725741</v>
      </c>
    </row>
    <row r="378" spans="1:50" ht="12" customHeight="1" x14ac:dyDescent="0.25">
      <c r="A378" s="1" t="s">
        <v>685</v>
      </c>
      <c r="B378" s="30"/>
      <c r="C378" s="65"/>
      <c r="D378" s="31"/>
      <c r="E378" s="31"/>
      <c r="F378" s="31"/>
      <c r="G378" s="31"/>
      <c r="H378" s="31"/>
      <c r="O378" s="482" t="str">
        <f t="shared" si="62"/>
        <v xml:space="preserve"> </v>
      </c>
      <c r="P378" s="466">
        <f t="shared" si="58"/>
        <v>150</v>
      </c>
      <c r="Q378" s="226" t="s">
        <v>3594</v>
      </c>
      <c r="R378" s="231">
        <v>150</v>
      </c>
      <c r="S378" s="251">
        <v>-34.415399999999998</v>
      </c>
      <c r="T378" s="249">
        <v>118.712941</v>
      </c>
      <c r="U378" s="33" t="str">
        <f t="shared" si="59"/>
        <v>Gnowellen</v>
      </c>
      <c r="V378" s="33" t="str">
        <f t="shared" si="63"/>
        <v>Albany</v>
      </c>
      <c r="W378" s="33">
        <v>751</v>
      </c>
      <c r="X378" s="1" t="s">
        <v>685</v>
      </c>
      <c r="AE378" s="10" t="s">
        <v>1475</v>
      </c>
      <c r="AF378" s="6" t="s">
        <v>129</v>
      </c>
      <c r="AG378" s="176">
        <f>IFERROR(VLOOKUP(AF378,'#Location List#'!$Q$3:$R$1118,2,FALSE), "None")</f>
        <v>42</v>
      </c>
      <c r="AH378" s="269" t="s">
        <v>915</v>
      </c>
      <c r="AI378" s="474">
        <f t="shared" si="60"/>
        <v>1</v>
      </c>
      <c r="AJ378" s="71" t="str">
        <f t="shared" si="61"/>
        <v>Gnowellen</v>
      </c>
      <c r="AK378" s="73" t="e">
        <f>COUNTIFS(#REF!,R378)</f>
        <v>#REF!</v>
      </c>
      <c r="AL378" s="13"/>
      <c r="AM378" s="75"/>
      <c r="AN378" s="72"/>
      <c r="AQ378" s="334"/>
      <c r="AS378" s="244">
        <v>376</v>
      </c>
      <c r="AT378" s="244">
        <v>-33.5</v>
      </c>
      <c r="AU378" s="244">
        <v>115.25</v>
      </c>
      <c r="AV378" s="244" t="s">
        <v>5208</v>
      </c>
      <c r="AW378" s="22">
        <v>877</v>
      </c>
      <c r="AX378" s="343">
        <v>17.28695435155073</v>
      </c>
    </row>
    <row r="379" spans="1:50" ht="12" customHeight="1" x14ac:dyDescent="0.25">
      <c r="A379" s="1" t="s">
        <v>685</v>
      </c>
      <c r="B379" s="30"/>
      <c r="C379" s="65"/>
      <c r="D379" s="31"/>
      <c r="E379" s="31"/>
      <c r="F379" s="31"/>
      <c r="G379" s="31"/>
      <c r="H379" s="31"/>
      <c r="O379" s="482" t="str">
        <f t="shared" si="62"/>
        <v xml:space="preserve"> </v>
      </c>
      <c r="P379" s="466">
        <f t="shared" si="58"/>
        <v>740</v>
      </c>
      <c r="Q379" s="225" t="s">
        <v>4074</v>
      </c>
      <c r="R379" s="230">
        <v>740</v>
      </c>
      <c r="S379" s="251">
        <v>-30.84693</v>
      </c>
      <c r="T379" s="249">
        <v>121.65913</v>
      </c>
      <c r="U379" s="33" t="str">
        <f t="shared" si="59"/>
        <v>Golden Ridge</v>
      </c>
      <c r="V379" s="33" t="str">
        <f t="shared" si="63"/>
        <v>Kalgoorlie-Boulder</v>
      </c>
      <c r="W379" s="33">
        <v>845</v>
      </c>
      <c r="X379" s="1" t="s">
        <v>685</v>
      </c>
      <c r="AE379" s="10" t="s">
        <v>1475</v>
      </c>
      <c r="AF379" s="6" t="s">
        <v>129</v>
      </c>
      <c r="AG379" s="176">
        <f>IFERROR(VLOOKUP(AF379,'#Location List#'!$Q$3:$R$1118,2,FALSE), "None")</f>
        <v>42</v>
      </c>
      <c r="AH379" s="269" t="s">
        <v>916</v>
      </c>
      <c r="AI379" s="474">
        <f t="shared" si="60"/>
        <v>1</v>
      </c>
      <c r="AJ379" s="71" t="str">
        <f t="shared" si="61"/>
        <v>Golden Ridge</v>
      </c>
      <c r="AK379" s="73" t="e">
        <f>COUNTIFS(#REF!,R379)</f>
        <v>#REF!</v>
      </c>
      <c r="AL379" s="13"/>
      <c r="AM379" s="75"/>
      <c r="AN379" s="72"/>
      <c r="AQ379" s="334"/>
      <c r="AS379" s="244">
        <v>377</v>
      </c>
      <c r="AT379" s="244">
        <v>-33.25</v>
      </c>
      <c r="AU379" s="244">
        <v>115.25</v>
      </c>
      <c r="AV379" s="244" t="s">
        <v>5209</v>
      </c>
      <c r="AW379" s="22">
        <v>874</v>
      </c>
      <c r="AX379" s="343">
        <v>36.665840377290301</v>
      </c>
    </row>
    <row r="380" spans="1:50" ht="12" customHeight="1" x14ac:dyDescent="0.25">
      <c r="A380" s="1" t="s">
        <v>685</v>
      </c>
      <c r="B380" s="30"/>
      <c r="C380" s="65"/>
      <c r="D380" s="31"/>
      <c r="E380" s="31"/>
      <c r="F380" s="31"/>
      <c r="G380" s="31"/>
      <c r="H380" s="31"/>
      <c r="O380" s="482" t="str">
        <f t="shared" si="62"/>
        <v xml:space="preserve"> </v>
      </c>
      <c r="P380" s="466">
        <f t="shared" si="58"/>
        <v>741</v>
      </c>
      <c r="Q380" s="225" t="s">
        <v>4076</v>
      </c>
      <c r="R380" s="230">
        <v>741</v>
      </c>
      <c r="S380" s="251">
        <v>-35.088726000000001</v>
      </c>
      <c r="T380" s="248">
        <v>117.938228</v>
      </c>
      <c r="U380" s="33" t="str">
        <f t="shared" si="59"/>
        <v>Goode Beach</v>
      </c>
      <c r="V380" s="33" t="str">
        <f t="shared" si="63"/>
        <v>Albany</v>
      </c>
      <c r="W380" s="33">
        <v>751</v>
      </c>
      <c r="X380" s="1" t="s">
        <v>685</v>
      </c>
      <c r="AE380" s="10" t="s">
        <v>1475</v>
      </c>
      <c r="AF380" s="6" t="s">
        <v>129</v>
      </c>
      <c r="AG380" s="176">
        <f>IFERROR(VLOOKUP(AF380,'#Location List#'!$Q$3:$R$1118,2,FALSE), "None")</f>
        <v>42</v>
      </c>
      <c r="AH380" s="269" t="s">
        <v>4078</v>
      </c>
      <c r="AI380" s="474">
        <f t="shared" si="60"/>
        <v>1</v>
      </c>
      <c r="AJ380" s="71" t="str">
        <f t="shared" si="61"/>
        <v>Goode Beach</v>
      </c>
      <c r="AK380" s="73" t="e">
        <f>COUNTIFS(#REF!,R380)</f>
        <v>#REF!</v>
      </c>
      <c r="AL380" s="13"/>
      <c r="AM380" s="75"/>
      <c r="AN380" s="72"/>
      <c r="AQ380" s="334"/>
      <c r="AS380" s="244">
        <v>378</v>
      </c>
      <c r="AT380" s="244">
        <v>-33</v>
      </c>
      <c r="AU380" s="244">
        <v>115.25</v>
      </c>
      <c r="AV380" s="244" t="s">
        <v>5210</v>
      </c>
      <c r="AW380" s="22">
        <v>1029</v>
      </c>
      <c r="AX380" s="343">
        <v>40.276140428895253</v>
      </c>
    </row>
    <row r="381" spans="1:50" ht="12" customHeight="1" x14ac:dyDescent="0.25">
      <c r="A381" s="1" t="s">
        <v>685</v>
      </c>
      <c r="B381" s="30"/>
      <c r="C381" s="65"/>
      <c r="D381" s="31"/>
      <c r="E381" s="31"/>
      <c r="F381" s="31"/>
      <c r="G381" s="31"/>
      <c r="H381" s="31"/>
      <c r="O381" s="482" t="str">
        <f t="shared" si="62"/>
        <v xml:space="preserve"> </v>
      </c>
      <c r="P381" s="466">
        <f t="shared" si="58"/>
        <v>151</v>
      </c>
      <c r="Q381" s="226" t="s">
        <v>1150</v>
      </c>
      <c r="R381" s="231">
        <v>151</v>
      </c>
      <c r="S381" s="251">
        <v>-31.296710000000001</v>
      </c>
      <c r="T381" s="248">
        <v>116.82969</v>
      </c>
      <c r="U381" s="33" t="str">
        <f t="shared" si="59"/>
        <v>Goomalling</v>
      </c>
      <c r="V381" s="33" t="str">
        <f t="shared" si="63"/>
        <v>Goomalling</v>
      </c>
      <c r="W381" s="33">
        <v>779</v>
      </c>
      <c r="X381" s="1" t="s">
        <v>685</v>
      </c>
      <c r="AE381" s="10" t="s">
        <v>1475</v>
      </c>
      <c r="AF381" s="6" t="s">
        <v>125</v>
      </c>
      <c r="AG381" s="176">
        <f>IFERROR(VLOOKUP(AF381,'#Location List#'!$Q$3:$R$1118,2,FALSE), "None")</f>
        <v>304</v>
      </c>
      <c r="AH381" s="269" t="s">
        <v>125</v>
      </c>
      <c r="AI381" s="474">
        <f t="shared" si="60"/>
        <v>1</v>
      </c>
      <c r="AJ381" s="71" t="str">
        <f t="shared" si="61"/>
        <v>Goomalling</v>
      </c>
      <c r="AK381" s="73" t="e">
        <f>COUNTIFS(#REF!,R381)</f>
        <v>#REF!</v>
      </c>
      <c r="AL381" s="13"/>
      <c r="AM381" s="75"/>
      <c r="AN381" s="72"/>
      <c r="AQ381" s="334"/>
      <c r="AS381" s="244">
        <v>379</v>
      </c>
      <c r="AT381" s="244">
        <v>-32.75</v>
      </c>
      <c r="AU381" s="244">
        <v>115.25</v>
      </c>
      <c r="AV381" s="244" t="s">
        <v>5211</v>
      </c>
      <c r="AW381" s="22">
        <v>90</v>
      </c>
      <c r="AX381" s="343">
        <v>36.515430312403431</v>
      </c>
    </row>
    <row r="382" spans="1:50" ht="12" customHeight="1" x14ac:dyDescent="0.25">
      <c r="A382" s="1" t="s">
        <v>685</v>
      </c>
      <c r="B382" s="30"/>
      <c r="C382" s="65"/>
      <c r="D382" s="31"/>
      <c r="E382" s="31"/>
      <c r="F382" s="31"/>
      <c r="G382" s="31"/>
      <c r="H382" s="31"/>
      <c r="O382" s="482" t="str">
        <f t="shared" si="62"/>
        <v xml:space="preserve"> </v>
      </c>
      <c r="P382" s="466">
        <f t="shared" si="58"/>
        <v>152</v>
      </c>
      <c r="Q382" s="226" t="s">
        <v>305</v>
      </c>
      <c r="R382" s="231">
        <v>152</v>
      </c>
      <c r="S382" s="251">
        <v>-31.944873000000001</v>
      </c>
      <c r="T382" s="249">
        <v>116.046722</v>
      </c>
      <c r="U382" s="33" t="str">
        <f t="shared" si="59"/>
        <v>Gooseberry Hill</v>
      </c>
      <c r="V382" s="33" t="str">
        <f t="shared" si="63"/>
        <v>Kalamunda</v>
      </c>
      <c r="W382" s="33">
        <v>790</v>
      </c>
      <c r="X382" s="1" t="s">
        <v>685</v>
      </c>
      <c r="AE382" s="10" t="s">
        <v>1475</v>
      </c>
      <c r="AF382" s="6" t="s">
        <v>125</v>
      </c>
      <c r="AG382" s="176">
        <f>IFERROR(VLOOKUP(AF382,'#Location List#'!$Q$3:$R$1118,2,FALSE), "None")</f>
        <v>304</v>
      </c>
      <c r="AH382" s="269" t="s">
        <v>935</v>
      </c>
      <c r="AI382" s="474">
        <f t="shared" si="60"/>
        <v>1</v>
      </c>
      <c r="AJ382" s="71" t="str">
        <f t="shared" si="61"/>
        <v>Gooseberry Hill</v>
      </c>
      <c r="AK382" s="73" t="e">
        <f>COUNTIFS(#REF!,R382)</f>
        <v>#REF!</v>
      </c>
      <c r="AL382" s="13"/>
      <c r="AM382" s="75"/>
      <c r="AN382" s="72"/>
      <c r="AQ382" s="334"/>
      <c r="AS382" s="244">
        <v>380</v>
      </c>
      <c r="AT382" s="244">
        <v>-32.5</v>
      </c>
      <c r="AU382" s="244">
        <v>115.25</v>
      </c>
      <c r="AV382" s="244" t="s">
        <v>5212</v>
      </c>
      <c r="AW382" s="22">
        <v>111</v>
      </c>
      <c r="AX382" s="343">
        <v>39.199752073678887</v>
      </c>
    </row>
    <row r="383" spans="1:50" ht="12" customHeight="1" x14ac:dyDescent="0.25">
      <c r="A383" s="1" t="s">
        <v>685</v>
      </c>
      <c r="B383" s="30"/>
      <c r="C383" s="65"/>
      <c r="D383" s="31"/>
      <c r="E383" s="31"/>
      <c r="F383" s="31"/>
      <c r="G383" s="31"/>
      <c r="H383" s="31"/>
      <c r="O383" s="482" t="str">
        <f t="shared" si="62"/>
        <v xml:space="preserve"> </v>
      </c>
      <c r="P383" s="466">
        <f t="shared" si="58"/>
        <v>742</v>
      </c>
      <c r="Q383" s="225" t="s">
        <v>4077</v>
      </c>
      <c r="R383" s="230">
        <v>742</v>
      </c>
      <c r="S383" s="251">
        <v>-31.883799</v>
      </c>
      <c r="T383" s="249">
        <v>116.2881678</v>
      </c>
      <c r="U383" s="33" t="str">
        <f t="shared" si="59"/>
        <v>Gorrie</v>
      </c>
      <c r="V383" s="33" t="str">
        <f t="shared" si="63"/>
        <v>Mundaring</v>
      </c>
      <c r="W383" s="33">
        <v>719</v>
      </c>
      <c r="X383" s="1" t="s">
        <v>685</v>
      </c>
      <c r="AE383" s="10" t="s">
        <v>1475</v>
      </c>
      <c r="AF383" s="6" t="s">
        <v>125</v>
      </c>
      <c r="AG383" s="176">
        <f>IFERROR(VLOOKUP(AF383,'#Location List#'!$Q$3:$R$1118,2,FALSE), "None")</f>
        <v>304</v>
      </c>
      <c r="AH383" s="269" t="s">
        <v>557</v>
      </c>
      <c r="AI383" s="474">
        <f t="shared" si="60"/>
        <v>1</v>
      </c>
      <c r="AJ383" s="71" t="str">
        <f t="shared" si="61"/>
        <v>Gorrie</v>
      </c>
      <c r="AK383" s="73" t="e">
        <f>COUNTIFS(#REF!,R383)</f>
        <v>#REF!</v>
      </c>
      <c r="AL383" s="13"/>
      <c r="AM383" s="75"/>
      <c r="AN383" s="72"/>
      <c r="AQ383" s="334"/>
      <c r="AS383" s="244">
        <v>381</v>
      </c>
      <c r="AT383" s="244">
        <v>-32.25</v>
      </c>
      <c r="AU383" s="244">
        <v>115.25</v>
      </c>
      <c r="AV383" s="244" t="s">
        <v>5213</v>
      </c>
      <c r="AW383" s="22">
        <v>209</v>
      </c>
      <c r="AX383" s="343">
        <v>51.640505426812773</v>
      </c>
    </row>
    <row r="384" spans="1:50" ht="12" customHeight="1" x14ac:dyDescent="0.25">
      <c r="A384" s="1" t="s">
        <v>685</v>
      </c>
      <c r="B384" s="30"/>
      <c r="C384" s="65"/>
      <c r="D384" s="31"/>
      <c r="E384" s="31"/>
      <c r="F384" s="31"/>
      <c r="G384" s="31"/>
      <c r="H384" s="31"/>
      <c r="O384" s="482" t="str">
        <f t="shared" si="62"/>
        <v xml:space="preserve"> </v>
      </c>
      <c r="P384" s="466">
        <f t="shared" si="58"/>
        <v>743</v>
      </c>
      <c r="Q384" s="225" t="s">
        <v>3683</v>
      </c>
      <c r="R384" s="230">
        <v>743</v>
      </c>
      <c r="S384" s="251">
        <v>-32.080599999999997</v>
      </c>
      <c r="T384" s="248">
        <v>116.003573</v>
      </c>
      <c r="U384" s="33" t="str">
        <f t="shared" si="59"/>
        <v>Gosnells</v>
      </c>
      <c r="V384" s="33" t="str">
        <f t="shared" ref="V384:V415" si="64">VLOOKUP(W384,$B$3:$C$150,2,FALSE)</f>
        <v>Gosnells</v>
      </c>
      <c r="W384" s="33">
        <v>724</v>
      </c>
      <c r="X384" s="1" t="s">
        <v>685</v>
      </c>
      <c r="AE384" s="10" t="s">
        <v>1475</v>
      </c>
      <c r="AF384" s="6" t="s">
        <v>4082</v>
      </c>
      <c r="AG384" s="176" t="str">
        <f>IFERROR(VLOOKUP(AF384,'#Location List#'!$Q$3:$R$1118,2,FALSE), "None")</f>
        <v>None</v>
      </c>
      <c r="AH384" s="269" t="s">
        <v>4083</v>
      </c>
      <c r="AI384" s="474">
        <f t="shared" si="60"/>
        <v>1</v>
      </c>
      <c r="AJ384" s="71" t="str">
        <f t="shared" si="61"/>
        <v>Gosnells</v>
      </c>
      <c r="AK384" s="73" t="e">
        <f>COUNTIFS(#REF!,R384)</f>
        <v>#REF!</v>
      </c>
      <c r="AL384" s="13"/>
      <c r="AM384" s="75"/>
      <c r="AN384" s="72"/>
      <c r="AQ384" s="334"/>
      <c r="AS384" s="244">
        <v>382</v>
      </c>
      <c r="AT384" s="244">
        <v>-32</v>
      </c>
      <c r="AU384" s="244">
        <v>115.25</v>
      </c>
      <c r="AV384" s="244" t="s">
        <v>5214</v>
      </c>
      <c r="AW384" s="22">
        <v>87</v>
      </c>
      <c r="AX384" s="343">
        <v>48.675416234251998</v>
      </c>
    </row>
    <row r="385" spans="1:50" ht="12" customHeight="1" x14ac:dyDescent="0.25">
      <c r="A385" s="1" t="s">
        <v>685</v>
      </c>
      <c r="B385" s="30"/>
      <c r="C385" s="65"/>
      <c r="D385" s="31"/>
      <c r="E385" s="31"/>
      <c r="F385" s="31"/>
      <c r="G385" s="31"/>
      <c r="H385" s="31"/>
      <c r="O385" s="482" t="str">
        <f t="shared" si="62"/>
        <v xml:space="preserve"> </v>
      </c>
      <c r="P385" s="466">
        <f t="shared" si="58"/>
        <v>153</v>
      </c>
      <c r="Q385" s="226" t="s">
        <v>700</v>
      </c>
      <c r="R385" s="231">
        <v>153</v>
      </c>
      <c r="S385" s="251">
        <v>-33.871769999999898</v>
      </c>
      <c r="T385" s="248">
        <v>114.99133</v>
      </c>
      <c r="U385" s="33" t="str">
        <f t="shared" si="59"/>
        <v>Gracetown</v>
      </c>
      <c r="V385" s="33" t="str">
        <f t="shared" si="64"/>
        <v>Augusta-Margaret River</v>
      </c>
      <c r="W385" s="33">
        <v>731</v>
      </c>
      <c r="X385" s="1" t="s">
        <v>685</v>
      </c>
      <c r="AE385" s="10" t="s">
        <v>1475</v>
      </c>
      <c r="AF385" s="6" t="s">
        <v>1087</v>
      </c>
      <c r="AG385" s="176" t="str">
        <f>IFERROR(VLOOKUP(AF385,'#Location List#'!$Q$3:$R$1118,2,FALSE), "None")</f>
        <v>None</v>
      </c>
      <c r="AH385" s="269" t="s">
        <v>569</v>
      </c>
      <c r="AI385" s="474">
        <f t="shared" si="60"/>
        <v>1</v>
      </c>
      <c r="AJ385" s="71" t="str">
        <f t="shared" si="61"/>
        <v>Gracetown</v>
      </c>
      <c r="AK385" s="73" t="e">
        <f>COUNTIFS(#REF!,R385)</f>
        <v>#REF!</v>
      </c>
      <c r="AL385" s="13"/>
      <c r="AM385" s="75"/>
      <c r="AN385" s="72"/>
      <c r="AQ385" s="334"/>
      <c r="AS385" s="244">
        <v>383</v>
      </c>
      <c r="AT385" s="244">
        <v>-31.75</v>
      </c>
      <c r="AU385" s="244">
        <v>115.25</v>
      </c>
      <c r="AV385" s="244" t="s">
        <v>5215</v>
      </c>
      <c r="AW385" s="22">
        <v>410</v>
      </c>
      <c r="AX385" s="343">
        <v>42.455132879008339</v>
      </c>
    </row>
    <row r="386" spans="1:50" ht="12" customHeight="1" x14ac:dyDescent="0.25">
      <c r="A386" s="1" t="s">
        <v>685</v>
      </c>
      <c r="B386" s="30"/>
      <c r="C386" s="65"/>
      <c r="D386" s="31"/>
      <c r="E386" s="31"/>
      <c r="F386" s="31"/>
      <c r="G386" s="31"/>
      <c r="H386" s="31"/>
      <c r="O386" s="482" t="str">
        <f t="shared" si="62"/>
        <v xml:space="preserve"> </v>
      </c>
      <c r="P386" s="466">
        <f t="shared" ref="P386:P449" si="65">R386</f>
        <v>744</v>
      </c>
      <c r="Q386" s="225" t="s">
        <v>4079</v>
      </c>
      <c r="R386" s="230">
        <v>744</v>
      </c>
      <c r="S386" s="251">
        <v>-33.229810000000001</v>
      </c>
      <c r="T386" s="249">
        <v>121.71074</v>
      </c>
      <c r="U386" s="33" t="str">
        <f t="shared" si="59"/>
        <v>Grass Patch</v>
      </c>
      <c r="V386" s="33" t="str">
        <f t="shared" si="64"/>
        <v>Esperance</v>
      </c>
      <c r="W386" s="33">
        <v>791</v>
      </c>
      <c r="X386" s="1" t="s">
        <v>685</v>
      </c>
      <c r="AE386" s="10" t="s">
        <v>1475</v>
      </c>
      <c r="AF386" s="6" t="s">
        <v>1087</v>
      </c>
      <c r="AG386" s="176" t="str">
        <f>IFERROR(VLOOKUP(AF386,'#Location List#'!$Q$3:$R$1118,2,FALSE), "None")</f>
        <v>None</v>
      </c>
      <c r="AH386" s="269" t="s">
        <v>568</v>
      </c>
      <c r="AI386" s="474">
        <f t="shared" si="60"/>
        <v>1</v>
      </c>
      <c r="AJ386" s="71" t="str">
        <f t="shared" si="61"/>
        <v>Grass Patch</v>
      </c>
      <c r="AK386" s="73" t="e">
        <f>COUNTIFS(#REF!,R386)</f>
        <v>#REF!</v>
      </c>
      <c r="AL386" s="13"/>
      <c r="AM386" s="75"/>
      <c r="AN386" s="72"/>
      <c r="AQ386" s="334"/>
      <c r="AS386" s="244">
        <v>384</v>
      </c>
      <c r="AT386" s="244">
        <v>-31.5</v>
      </c>
      <c r="AU386" s="244">
        <v>115.25</v>
      </c>
      <c r="AV386" s="244" t="s">
        <v>5216</v>
      </c>
      <c r="AW386" s="22">
        <v>750</v>
      </c>
      <c r="AX386" s="343">
        <v>29.284622859157288</v>
      </c>
    </row>
    <row r="387" spans="1:50" ht="12" customHeight="1" x14ac:dyDescent="0.25">
      <c r="A387" s="1" t="s">
        <v>685</v>
      </c>
      <c r="B387" s="30"/>
      <c r="C387" s="65"/>
      <c r="D387" s="31"/>
      <c r="E387" s="31"/>
      <c r="F387" s="31"/>
      <c r="G387" s="31"/>
      <c r="H387" s="31"/>
      <c r="O387" s="482" t="str">
        <f t="shared" si="62"/>
        <v xml:space="preserve"> </v>
      </c>
      <c r="P387" s="466">
        <f t="shared" si="65"/>
        <v>745</v>
      </c>
      <c r="Q387" s="225" t="s">
        <v>4080</v>
      </c>
      <c r="R387" s="230">
        <v>745</v>
      </c>
      <c r="S387" s="251">
        <v>-31.6388</v>
      </c>
      <c r="T387" s="248">
        <v>116.79391</v>
      </c>
      <c r="U387" s="33" t="str">
        <f t="shared" ref="U387:U450" si="66">Q387</f>
        <v>Grass Valley</v>
      </c>
      <c r="V387" s="33" t="str">
        <f t="shared" si="64"/>
        <v>Northam</v>
      </c>
      <c r="W387" s="33">
        <v>721</v>
      </c>
      <c r="X387" s="1" t="s">
        <v>685</v>
      </c>
      <c r="AE387" s="10" t="s">
        <v>1475</v>
      </c>
      <c r="AF387" s="6" t="s">
        <v>1087</v>
      </c>
      <c r="AG387" s="176" t="str">
        <f>IFERROR(VLOOKUP(AF387,'#Location List#'!$Q$3:$R$1118,2,FALSE), "None")</f>
        <v>None</v>
      </c>
      <c r="AH387" s="269" t="s">
        <v>704</v>
      </c>
      <c r="AI387" s="474">
        <f t="shared" ref="AI387:AI450" si="67">IF(U387=AJ387,1,0)</f>
        <v>1</v>
      </c>
      <c r="AJ387" s="71" t="str">
        <f t="shared" si="61"/>
        <v>Grass Valley</v>
      </c>
      <c r="AK387" s="73" t="e">
        <f>COUNTIFS(#REF!,R387)</f>
        <v>#REF!</v>
      </c>
      <c r="AL387" s="13"/>
      <c r="AM387" s="75"/>
      <c r="AN387" s="72"/>
      <c r="AQ387" s="334"/>
      <c r="AS387" s="244">
        <v>385</v>
      </c>
      <c r="AT387" s="244">
        <v>-31.25</v>
      </c>
      <c r="AU387" s="244">
        <v>115.25</v>
      </c>
      <c r="AV387" s="244" t="s">
        <v>5217</v>
      </c>
      <c r="AW387" s="22">
        <v>1055</v>
      </c>
      <c r="AX387" s="343">
        <v>18.440168664351749</v>
      </c>
    </row>
    <row r="388" spans="1:50" ht="12" customHeight="1" x14ac:dyDescent="0.25">
      <c r="A388" s="1" t="s">
        <v>685</v>
      </c>
      <c r="B388" s="30"/>
      <c r="C388" s="65"/>
      <c r="D388" s="31"/>
      <c r="E388" s="31"/>
      <c r="F388" s="31"/>
      <c r="G388" s="31"/>
      <c r="H388" s="31"/>
      <c r="O388" s="482" t="str">
        <f t="shared" si="62"/>
        <v xml:space="preserve"> </v>
      </c>
      <c r="P388" s="466">
        <f t="shared" si="65"/>
        <v>746</v>
      </c>
      <c r="Q388" s="225" t="s">
        <v>4081</v>
      </c>
      <c r="R388" s="230">
        <v>746</v>
      </c>
      <c r="S388" s="251">
        <v>-30.062740000000002</v>
      </c>
      <c r="T388" s="248">
        <v>114.97777000000001</v>
      </c>
      <c r="U388" s="33" t="str">
        <f t="shared" si="66"/>
        <v>Green Head</v>
      </c>
      <c r="V388" s="33" t="str">
        <f t="shared" si="64"/>
        <v>Coorow</v>
      </c>
      <c r="W388" s="33">
        <v>756</v>
      </c>
      <c r="X388" s="1" t="s">
        <v>685</v>
      </c>
      <c r="AE388" s="10" t="s">
        <v>1475</v>
      </c>
      <c r="AF388" s="6" t="s">
        <v>1087</v>
      </c>
      <c r="AG388" s="176" t="str">
        <f>IFERROR(VLOOKUP(AF388,'#Location List#'!$Q$3:$R$1118,2,FALSE), "None")</f>
        <v>None</v>
      </c>
      <c r="AH388" s="269" t="s">
        <v>574</v>
      </c>
      <c r="AI388" s="474">
        <f t="shared" si="67"/>
        <v>1</v>
      </c>
      <c r="AJ388" s="71" t="str">
        <f t="shared" ref="AJ388:AJ451" si="68">Q388</f>
        <v>Green Head</v>
      </c>
      <c r="AK388" s="73" t="e">
        <f>COUNTIFS(#REF!,R388)</f>
        <v>#REF!</v>
      </c>
      <c r="AL388" s="13"/>
      <c r="AM388" s="75"/>
      <c r="AN388" s="72"/>
      <c r="AQ388" s="334"/>
      <c r="AS388" s="244">
        <v>386</v>
      </c>
      <c r="AT388" s="244">
        <v>-31</v>
      </c>
      <c r="AU388" s="244">
        <v>115.25</v>
      </c>
      <c r="AV388" s="244" t="s">
        <v>5218</v>
      </c>
      <c r="AW388" s="22">
        <v>850</v>
      </c>
      <c r="AX388" s="343">
        <v>8.3296649557166642</v>
      </c>
    </row>
    <row r="389" spans="1:50" ht="12" customHeight="1" x14ac:dyDescent="0.25">
      <c r="A389" s="1" t="s">
        <v>685</v>
      </c>
      <c r="B389" s="30"/>
      <c r="C389" s="65"/>
      <c r="D389" s="31"/>
      <c r="E389" s="31"/>
      <c r="F389" s="31"/>
      <c r="G389" s="31"/>
      <c r="H389" s="31"/>
      <c r="O389" s="482" t="str">
        <f t="shared" ref="O389:O452" si="69">IF(Q389=Q388,"DUPE"," ")</f>
        <v xml:space="preserve"> </v>
      </c>
      <c r="P389" s="466">
        <f t="shared" si="65"/>
        <v>154</v>
      </c>
      <c r="Q389" s="226" t="s">
        <v>426</v>
      </c>
      <c r="R389" s="231">
        <v>154</v>
      </c>
      <c r="S389" s="251">
        <v>-34.723284999999997</v>
      </c>
      <c r="T389" s="248">
        <v>118.471554</v>
      </c>
      <c r="U389" s="33" t="str">
        <f t="shared" si="66"/>
        <v>Green Range</v>
      </c>
      <c r="V389" s="33" t="str">
        <f t="shared" si="64"/>
        <v>Albany</v>
      </c>
      <c r="W389" s="33">
        <v>751</v>
      </c>
      <c r="X389" s="1" t="s">
        <v>685</v>
      </c>
      <c r="AE389" s="10" t="s">
        <v>1475</v>
      </c>
      <c r="AF389" s="6" t="s">
        <v>1087</v>
      </c>
      <c r="AG389" s="176" t="str">
        <f>IFERROR(VLOOKUP(AF389,'#Location List#'!$Q$3:$R$1118,2,FALSE), "None")</f>
        <v>None</v>
      </c>
      <c r="AH389" s="269" t="s">
        <v>918</v>
      </c>
      <c r="AI389" s="474">
        <f t="shared" si="67"/>
        <v>1</v>
      </c>
      <c r="AJ389" s="71" t="str">
        <f t="shared" si="68"/>
        <v>Green Range</v>
      </c>
      <c r="AK389" s="73" t="e">
        <f>COUNTIFS(#REF!,R389)</f>
        <v>#REF!</v>
      </c>
      <c r="AL389" s="13"/>
      <c r="AM389" s="75"/>
      <c r="AN389" s="72"/>
      <c r="AQ389" s="334"/>
      <c r="AS389" s="244">
        <v>387</v>
      </c>
      <c r="AT389" s="244">
        <v>-30.75</v>
      </c>
      <c r="AU389" s="244">
        <v>115.25</v>
      </c>
      <c r="AV389" s="244" t="s">
        <v>5219</v>
      </c>
      <c r="AW389" s="22">
        <v>1130</v>
      </c>
      <c r="AX389" s="343">
        <v>9.5328594750653046</v>
      </c>
    </row>
    <row r="390" spans="1:50" ht="12" customHeight="1" x14ac:dyDescent="0.25">
      <c r="A390" s="1" t="s">
        <v>685</v>
      </c>
      <c r="B390" s="30"/>
      <c r="C390" s="65"/>
      <c r="D390" s="31"/>
      <c r="E390" s="31"/>
      <c r="F390" s="31"/>
      <c r="G390" s="31"/>
      <c r="H390" s="31"/>
      <c r="O390" s="482" t="str">
        <f t="shared" si="69"/>
        <v xml:space="preserve"> </v>
      </c>
      <c r="P390" s="466">
        <f t="shared" si="65"/>
        <v>155</v>
      </c>
      <c r="Q390" s="226" t="s">
        <v>3609</v>
      </c>
      <c r="R390" s="231">
        <v>155</v>
      </c>
      <c r="S390" s="251">
        <v>-34.871648999999998</v>
      </c>
      <c r="T390" s="249">
        <v>117.818603</v>
      </c>
      <c r="U390" s="33" t="str">
        <f t="shared" si="66"/>
        <v>Green Valley</v>
      </c>
      <c r="V390" s="33" t="str">
        <f t="shared" si="64"/>
        <v>Albany</v>
      </c>
      <c r="W390" s="33">
        <v>751</v>
      </c>
      <c r="AE390" s="10" t="s">
        <v>1475</v>
      </c>
      <c r="AF390" s="6" t="s">
        <v>1087</v>
      </c>
      <c r="AG390" s="176" t="str">
        <f>IFERROR(VLOOKUP(AF390,'#Location List#'!$Q$3:$R$1118,2,FALSE), "None")</f>
        <v>None</v>
      </c>
      <c r="AH390" s="269" t="s">
        <v>570</v>
      </c>
      <c r="AI390" s="474">
        <f t="shared" si="67"/>
        <v>1</v>
      </c>
      <c r="AJ390" s="71" t="str">
        <f t="shared" si="68"/>
        <v>Green Valley</v>
      </c>
      <c r="AK390" s="73" t="e">
        <f>COUNTIFS(#REF!,R390)</f>
        <v>#REF!</v>
      </c>
      <c r="AL390" s="13"/>
      <c r="AM390" s="75"/>
      <c r="AN390" s="72"/>
      <c r="AQ390" s="334"/>
      <c r="AS390" s="244">
        <v>388</v>
      </c>
      <c r="AT390" s="244">
        <v>-30.5</v>
      </c>
      <c r="AU390" s="244">
        <v>115.25</v>
      </c>
      <c r="AV390" s="244" t="s">
        <v>5220</v>
      </c>
      <c r="AW390" s="22">
        <v>955</v>
      </c>
      <c r="AX390" s="343">
        <v>5.2901939828958229</v>
      </c>
    </row>
    <row r="391" spans="1:50" ht="12" customHeight="1" x14ac:dyDescent="0.25">
      <c r="A391" s="1" t="s">
        <v>685</v>
      </c>
      <c r="B391" s="30"/>
      <c r="C391" s="65"/>
      <c r="D391" s="31"/>
      <c r="E391" s="31"/>
      <c r="F391" s="31"/>
      <c r="G391" s="31"/>
      <c r="H391" s="31"/>
      <c r="O391" s="482" t="str">
        <f t="shared" si="69"/>
        <v xml:space="preserve"> </v>
      </c>
      <c r="P391" s="466">
        <f t="shared" si="65"/>
        <v>156</v>
      </c>
      <c r="Q391" s="226" t="s">
        <v>1151</v>
      </c>
      <c r="R391" s="231">
        <v>156</v>
      </c>
      <c r="S391" s="251">
        <v>-33.846980000000002</v>
      </c>
      <c r="T391" s="249">
        <v>116.056569999999</v>
      </c>
      <c r="U391" s="33" t="str">
        <f t="shared" si="66"/>
        <v>Greenbushes</v>
      </c>
      <c r="V391" s="33" t="str">
        <f t="shared" si="64"/>
        <v>Bridgetown-Greenbushes</v>
      </c>
      <c r="W391" s="33">
        <v>736</v>
      </c>
      <c r="X391" s="1" t="s">
        <v>685</v>
      </c>
      <c r="AE391" s="10" t="s">
        <v>1150</v>
      </c>
      <c r="AF391" s="6" t="s">
        <v>1116</v>
      </c>
      <c r="AG391" s="176">
        <f>IFERROR(VLOOKUP(AF391,'#Location List#'!$Q$3:$R$1118,2,FALSE), "None")</f>
        <v>44</v>
      </c>
      <c r="AH391" s="269" t="s">
        <v>1116</v>
      </c>
      <c r="AI391" s="474">
        <f t="shared" si="67"/>
        <v>1</v>
      </c>
      <c r="AJ391" s="71" t="str">
        <f t="shared" si="68"/>
        <v>Greenbushes</v>
      </c>
      <c r="AK391" s="73" t="e">
        <f>COUNTIFS(#REF!,R391)</f>
        <v>#REF!</v>
      </c>
      <c r="AL391" s="13"/>
      <c r="AM391" s="75"/>
      <c r="AN391" s="72"/>
      <c r="AQ391" s="334"/>
      <c r="AS391" s="244">
        <v>389</v>
      </c>
      <c r="AT391" s="244">
        <v>-30.25</v>
      </c>
      <c r="AU391" s="244">
        <v>115.25</v>
      </c>
      <c r="AV391" s="244" t="s">
        <v>5221</v>
      </c>
      <c r="AW391" s="22">
        <v>769</v>
      </c>
      <c r="AX391" s="343">
        <v>8.2502577253890408</v>
      </c>
    </row>
    <row r="392" spans="1:50" ht="12" customHeight="1" x14ac:dyDescent="0.25">
      <c r="A392" s="1" t="s">
        <v>685</v>
      </c>
      <c r="B392" s="30"/>
      <c r="C392" s="65"/>
      <c r="D392" s="31"/>
      <c r="E392" s="31"/>
      <c r="F392" s="31"/>
      <c r="G392" s="31"/>
      <c r="H392" s="31"/>
      <c r="O392" s="482" t="str">
        <f t="shared" si="69"/>
        <v xml:space="preserve"> </v>
      </c>
      <c r="P392" s="466">
        <f t="shared" si="65"/>
        <v>158</v>
      </c>
      <c r="Q392" s="226" t="s">
        <v>284</v>
      </c>
      <c r="R392" s="231">
        <v>158</v>
      </c>
      <c r="S392" s="251">
        <v>-31.897024999999999</v>
      </c>
      <c r="T392" s="249">
        <v>116.97417</v>
      </c>
      <c r="U392" s="33" t="str">
        <f t="shared" si="66"/>
        <v>Greenhills</v>
      </c>
      <c r="V392" s="33" t="str">
        <f t="shared" si="64"/>
        <v>York</v>
      </c>
      <c r="W392" s="33">
        <v>725</v>
      </c>
      <c r="X392" s="1" t="s">
        <v>685</v>
      </c>
      <c r="AE392" s="10" t="s">
        <v>1150</v>
      </c>
      <c r="AF392" s="6" t="s">
        <v>1150</v>
      </c>
      <c r="AG392" s="176">
        <f>IFERROR(VLOOKUP(AF392,'#Location List#'!$Q$3:$R$1118,2,FALSE), "None")</f>
        <v>151</v>
      </c>
      <c r="AH392" s="269" t="s">
        <v>1150</v>
      </c>
      <c r="AI392" s="474">
        <f t="shared" si="67"/>
        <v>1</v>
      </c>
      <c r="AJ392" s="71" t="str">
        <f t="shared" si="68"/>
        <v>Greenhills</v>
      </c>
      <c r="AK392" s="73" t="e">
        <f>COUNTIFS(#REF!,R392)</f>
        <v>#REF!</v>
      </c>
      <c r="AL392" s="13"/>
      <c r="AM392" s="75"/>
      <c r="AN392" s="72"/>
      <c r="AQ392" s="334"/>
      <c r="AS392" s="244">
        <v>390</v>
      </c>
      <c r="AT392" s="244">
        <v>-30</v>
      </c>
      <c r="AU392" s="244">
        <v>115.25</v>
      </c>
      <c r="AV392" s="244" t="s">
        <v>5222</v>
      </c>
      <c r="AW392" s="22">
        <v>380</v>
      </c>
      <c r="AX392" s="343">
        <v>9.8737814663565704</v>
      </c>
    </row>
    <row r="393" spans="1:50" ht="12" customHeight="1" x14ac:dyDescent="0.25">
      <c r="A393" s="1" t="s">
        <v>685</v>
      </c>
      <c r="B393" s="30"/>
      <c r="C393" s="65"/>
      <c r="D393" s="31"/>
      <c r="E393" s="31"/>
      <c r="F393" s="31"/>
      <c r="G393" s="31"/>
      <c r="H393" s="31"/>
      <c r="O393" s="482" t="str">
        <f t="shared" si="69"/>
        <v xml:space="preserve"> </v>
      </c>
      <c r="P393" s="466">
        <f t="shared" si="65"/>
        <v>159</v>
      </c>
      <c r="Q393" s="226" t="s">
        <v>1153</v>
      </c>
      <c r="R393" s="231">
        <v>159</v>
      </c>
      <c r="S393" s="251">
        <v>-31.902706999999999</v>
      </c>
      <c r="T393" s="249">
        <v>116.05459999999999</v>
      </c>
      <c r="U393" s="33" t="str">
        <f t="shared" si="66"/>
        <v>Greenmount</v>
      </c>
      <c r="V393" s="33" t="str">
        <f t="shared" si="64"/>
        <v>Mundaring</v>
      </c>
      <c r="W393" s="33">
        <v>719</v>
      </c>
      <c r="X393" s="1" t="s">
        <v>685</v>
      </c>
      <c r="AE393" s="10" t="s">
        <v>3683</v>
      </c>
      <c r="AF393" s="6" t="s">
        <v>1110</v>
      </c>
      <c r="AG393" s="176">
        <f>IFERROR(VLOOKUP(AF393,'#Location List#'!$Q$3:$R$1118,2,FALSE), "None")</f>
        <v>32</v>
      </c>
      <c r="AH393" s="269" t="s">
        <v>1110</v>
      </c>
      <c r="AI393" s="474">
        <f t="shared" si="67"/>
        <v>1</v>
      </c>
      <c r="AJ393" s="71" t="str">
        <f t="shared" si="68"/>
        <v>Greenmount</v>
      </c>
      <c r="AK393" s="73" t="e">
        <f>COUNTIFS(#REF!,R393)</f>
        <v>#REF!</v>
      </c>
      <c r="AL393" s="13"/>
      <c r="AM393" s="75"/>
      <c r="AN393" s="72"/>
      <c r="AQ393" s="334"/>
      <c r="AS393" s="244">
        <v>391</v>
      </c>
      <c r="AT393" s="244">
        <v>-29.75</v>
      </c>
      <c r="AU393" s="244">
        <v>115.25</v>
      </c>
      <c r="AV393" s="244" t="s">
        <v>5223</v>
      </c>
      <c r="AW393" s="22">
        <v>126</v>
      </c>
      <c r="AX393" s="343">
        <v>8.4423607157811542</v>
      </c>
    </row>
    <row r="394" spans="1:50" ht="12" customHeight="1" x14ac:dyDescent="0.25">
      <c r="A394" s="1" t="s">
        <v>685</v>
      </c>
      <c r="B394" s="30"/>
      <c r="C394" s="65"/>
      <c r="D394" s="31"/>
      <c r="E394" s="31"/>
      <c r="F394" s="31"/>
      <c r="G394" s="31"/>
      <c r="H394" s="31"/>
      <c r="O394" s="482" t="str">
        <f t="shared" si="69"/>
        <v xml:space="preserve"> </v>
      </c>
      <c r="P394" s="466">
        <f t="shared" si="65"/>
        <v>747</v>
      </c>
      <c r="Q394" s="225" t="s">
        <v>4084</v>
      </c>
      <c r="R394" s="230">
        <v>747</v>
      </c>
      <c r="S394" s="251">
        <v>-28.940619000000002</v>
      </c>
      <c r="T394" s="249">
        <v>114.744715</v>
      </c>
      <c r="U394" s="33" t="str">
        <f t="shared" si="66"/>
        <v>Greenough</v>
      </c>
      <c r="V394" s="33" t="str">
        <f t="shared" si="64"/>
        <v>Greater Geraldton</v>
      </c>
      <c r="W394" s="33">
        <v>840</v>
      </c>
      <c r="X394" s="1" t="s">
        <v>685</v>
      </c>
      <c r="AE394" s="10" t="s">
        <v>3683</v>
      </c>
      <c r="AF394" s="6" t="s">
        <v>1158</v>
      </c>
      <c r="AG394" s="176">
        <f>IFERROR(VLOOKUP(AF394,'#Location List#'!$Q$3:$R$1118,2,FALSE), "None")</f>
        <v>171</v>
      </c>
      <c r="AH394" s="269" t="s">
        <v>1158</v>
      </c>
      <c r="AI394" s="474">
        <f t="shared" si="67"/>
        <v>1</v>
      </c>
      <c r="AJ394" s="71" t="str">
        <f t="shared" si="68"/>
        <v>Greenough</v>
      </c>
      <c r="AK394" s="73" t="e">
        <f>COUNTIFS(#REF!,R394)</f>
        <v>#REF!</v>
      </c>
      <c r="AL394" s="13"/>
      <c r="AM394" s="75"/>
      <c r="AN394" s="72"/>
      <c r="AQ394" s="334"/>
      <c r="AS394" s="244">
        <v>392</v>
      </c>
      <c r="AT394" s="244">
        <v>-29.5</v>
      </c>
      <c r="AU394" s="244">
        <v>115.25</v>
      </c>
      <c r="AV394" s="244" t="s">
        <v>5224</v>
      </c>
      <c r="AW394" s="22">
        <v>7</v>
      </c>
      <c r="AX394" s="343">
        <v>22.345671543726464</v>
      </c>
    </row>
    <row r="395" spans="1:50" ht="12" customHeight="1" x14ac:dyDescent="0.25">
      <c r="A395" s="1" t="s">
        <v>685</v>
      </c>
      <c r="B395" s="30"/>
      <c r="C395" s="65"/>
      <c r="D395" s="31"/>
      <c r="E395" s="31"/>
      <c r="F395" s="31"/>
      <c r="G395" s="31"/>
      <c r="H395" s="31"/>
      <c r="O395" s="482" t="str">
        <f t="shared" si="69"/>
        <v xml:space="preserve"> </v>
      </c>
      <c r="P395" s="466">
        <f t="shared" si="65"/>
        <v>160</v>
      </c>
      <c r="Q395" s="226" t="s">
        <v>4085</v>
      </c>
      <c r="R395" s="231">
        <v>160</v>
      </c>
      <c r="S395" s="251">
        <v>-31.827897</v>
      </c>
      <c r="T395" s="248">
        <v>115.801244</v>
      </c>
      <c r="U395" s="33" t="str">
        <f t="shared" si="66"/>
        <v>Greenwood</v>
      </c>
      <c r="V395" s="33" t="str">
        <f t="shared" si="64"/>
        <v>Joondalup</v>
      </c>
      <c r="W395" s="33">
        <v>813</v>
      </c>
      <c r="X395" s="1" t="s">
        <v>685</v>
      </c>
      <c r="AE395" s="10" t="s">
        <v>3683</v>
      </c>
      <c r="AF395" s="6" t="s">
        <v>1258</v>
      </c>
      <c r="AG395" s="176">
        <f>IFERROR(VLOOKUP(AF395,'#Location List#'!$Q$3:$R$1118,2,FALSE), "None")</f>
        <v>234</v>
      </c>
      <c r="AH395" s="269" t="s">
        <v>1258</v>
      </c>
      <c r="AI395" s="474">
        <f t="shared" si="67"/>
        <v>1</v>
      </c>
      <c r="AJ395" s="71" t="str">
        <f t="shared" si="68"/>
        <v>Greenwood</v>
      </c>
      <c r="AK395" s="73" t="e">
        <f>COUNTIFS(#REF!,R395)</f>
        <v>#REF!</v>
      </c>
      <c r="AL395" s="13"/>
      <c r="AM395" s="75"/>
      <c r="AN395" s="72"/>
      <c r="AQ395" s="334"/>
      <c r="AS395" s="244">
        <v>393</v>
      </c>
      <c r="AT395" s="244">
        <v>-29.25</v>
      </c>
      <c r="AU395" s="244">
        <v>115.25</v>
      </c>
      <c r="AV395" s="244" t="s">
        <v>5225</v>
      </c>
      <c r="AW395" s="22">
        <v>909</v>
      </c>
      <c r="AX395" s="343">
        <v>9.4859321587675964</v>
      </c>
    </row>
    <row r="396" spans="1:50" ht="12" customHeight="1" x14ac:dyDescent="0.25">
      <c r="A396" s="1" t="s">
        <v>685</v>
      </c>
      <c r="B396" s="30"/>
      <c r="C396" s="65"/>
      <c r="D396" s="31"/>
      <c r="E396" s="31"/>
      <c r="F396" s="31"/>
      <c r="G396" s="31"/>
      <c r="H396" s="31"/>
      <c r="O396" s="482" t="str">
        <f t="shared" si="69"/>
        <v xml:space="preserve"> </v>
      </c>
      <c r="P396" s="466">
        <f t="shared" si="65"/>
        <v>748</v>
      </c>
      <c r="Q396" s="225" t="s">
        <v>4086</v>
      </c>
      <c r="R396" s="230">
        <v>748</v>
      </c>
      <c r="S396" s="251">
        <v>-33.700479000000001</v>
      </c>
      <c r="T396" s="249">
        <v>116.052752</v>
      </c>
      <c r="U396" s="33" t="str">
        <f t="shared" si="66"/>
        <v>Grimwade</v>
      </c>
      <c r="V396" s="33" t="str">
        <f t="shared" si="64"/>
        <v>Donnybrook-Balingup</v>
      </c>
      <c r="W396" s="33">
        <v>763</v>
      </c>
      <c r="X396" s="1" t="s">
        <v>685</v>
      </c>
      <c r="AE396" s="10" t="s">
        <v>3683</v>
      </c>
      <c r="AF396" s="6" t="s">
        <v>331</v>
      </c>
      <c r="AG396" s="176">
        <f>IFERROR(VLOOKUP(AF396,'#Location List#'!$Q$3:$R$1118,2,FALSE), "None")</f>
        <v>243</v>
      </c>
      <c r="AH396" s="269" t="s">
        <v>462</v>
      </c>
      <c r="AI396" s="474">
        <f t="shared" si="67"/>
        <v>1</v>
      </c>
      <c r="AJ396" s="71" t="str">
        <f t="shared" si="68"/>
        <v>Grimwade</v>
      </c>
      <c r="AK396" s="73" t="e">
        <f>COUNTIFS(#REF!,R396)</f>
        <v>#REF!</v>
      </c>
      <c r="AL396" s="13"/>
      <c r="AM396" s="75"/>
      <c r="AN396" s="72"/>
      <c r="AQ396" s="334"/>
      <c r="AS396" s="244">
        <v>394</v>
      </c>
      <c r="AT396" s="244">
        <v>-29</v>
      </c>
      <c r="AU396" s="244">
        <v>115.25</v>
      </c>
      <c r="AV396" s="244" t="s">
        <v>5226</v>
      </c>
      <c r="AW396" s="22">
        <v>958</v>
      </c>
      <c r="AX396" s="343">
        <v>17.854774385676357</v>
      </c>
    </row>
    <row r="397" spans="1:50" ht="12" customHeight="1" x14ac:dyDescent="0.25">
      <c r="A397" s="1" t="s">
        <v>685</v>
      </c>
      <c r="B397" s="30"/>
      <c r="C397" s="65"/>
      <c r="D397" s="31"/>
      <c r="E397" s="31"/>
      <c r="F397" s="31"/>
      <c r="G397" s="31"/>
      <c r="H397" s="31"/>
      <c r="O397" s="482" t="str">
        <f t="shared" si="69"/>
        <v xml:space="preserve"> </v>
      </c>
      <c r="P397" s="466">
        <f t="shared" si="65"/>
        <v>749</v>
      </c>
      <c r="Q397" s="225" t="s">
        <v>4087</v>
      </c>
      <c r="R397" s="230">
        <v>749</v>
      </c>
      <c r="S397" s="251">
        <v>-30.487459999999899</v>
      </c>
      <c r="T397" s="248">
        <v>121.33842</v>
      </c>
      <c r="U397" s="33" t="str">
        <f t="shared" si="66"/>
        <v>Gudarra</v>
      </c>
      <c r="V397" s="33" t="str">
        <f t="shared" si="64"/>
        <v>Kalgoorlie-Boulder</v>
      </c>
      <c r="W397" s="33">
        <v>845</v>
      </c>
      <c r="X397" s="1" t="s">
        <v>685</v>
      </c>
      <c r="AE397" s="10" t="s">
        <v>3683</v>
      </c>
      <c r="AF397" s="6" t="s">
        <v>331</v>
      </c>
      <c r="AG397" s="176">
        <f>IFERROR(VLOOKUP(AF397,'#Location List#'!$Q$3:$R$1118,2,FALSE), "None")</f>
        <v>243</v>
      </c>
      <c r="AH397" s="269" t="s">
        <v>331</v>
      </c>
      <c r="AI397" s="474">
        <f t="shared" si="67"/>
        <v>1</v>
      </c>
      <c r="AJ397" s="71" t="str">
        <f t="shared" si="68"/>
        <v>Gudarra</v>
      </c>
      <c r="AK397" s="73" t="e">
        <f>COUNTIFS(#REF!,R397)</f>
        <v>#REF!</v>
      </c>
      <c r="AL397" s="13"/>
      <c r="AM397" s="75"/>
      <c r="AN397" s="72"/>
      <c r="AQ397" s="334"/>
      <c r="AS397" s="244">
        <v>395</v>
      </c>
      <c r="AT397" s="244">
        <v>-28.75</v>
      </c>
      <c r="AU397" s="244">
        <v>115.25</v>
      </c>
      <c r="AV397" s="244" t="s">
        <v>5227</v>
      </c>
      <c r="AW397" s="22">
        <v>359</v>
      </c>
      <c r="AX397" s="343">
        <v>18.288079353396089</v>
      </c>
    </row>
    <row r="398" spans="1:50" ht="12" customHeight="1" x14ac:dyDescent="0.25">
      <c r="A398" s="1" t="s">
        <v>685</v>
      </c>
      <c r="B398" s="30"/>
      <c r="C398" s="65"/>
      <c r="D398" s="31"/>
      <c r="E398" s="31"/>
      <c r="F398" s="31"/>
      <c r="G398" s="31"/>
      <c r="H398" s="31"/>
      <c r="O398" s="482" t="str">
        <f t="shared" si="69"/>
        <v xml:space="preserve"> </v>
      </c>
      <c r="P398" s="466">
        <f t="shared" si="65"/>
        <v>750</v>
      </c>
      <c r="Q398" s="225" t="s">
        <v>4088</v>
      </c>
      <c r="R398" s="230">
        <v>750</v>
      </c>
      <c r="S398" s="251">
        <v>-31.345210000000002</v>
      </c>
      <c r="T398" s="248">
        <v>115.499709999999</v>
      </c>
      <c r="U398" s="33" t="str">
        <f t="shared" si="66"/>
        <v>Guilderton</v>
      </c>
      <c r="V398" s="33" t="str">
        <f t="shared" si="64"/>
        <v>Gingin</v>
      </c>
      <c r="W398" s="33">
        <v>718</v>
      </c>
      <c r="X398" s="1" t="s">
        <v>685</v>
      </c>
      <c r="AE398" s="10" t="s">
        <v>4084</v>
      </c>
      <c r="AF398" s="6" t="s">
        <v>4091</v>
      </c>
      <c r="AG398" s="176">
        <f>IFERROR(VLOOKUP(AF398,'#Location List#'!$Q$3:$R$1118,2,FALSE), "None")</f>
        <v>374</v>
      </c>
      <c r="AH398" s="269" t="s">
        <v>654</v>
      </c>
      <c r="AI398" s="474">
        <f t="shared" si="67"/>
        <v>1</v>
      </c>
      <c r="AJ398" s="71" t="str">
        <f t="shared" si="68"/>
        <v>Guilderton</v>
      </c>
      <c r="AK398" s="73" t="e">
        <f>COUNTIFS(#REF!,R398)</f>
        <v>#REF!</v>
      </c>
      <c r="AL398" s="13"/>
      <c r="AM398" s="75"/>
      <c r="AN398" s="72"/>
      <c r="AQ398" s="334"/>
      <c r="AS398" s="244">
        <v>396</v>
      </c>
      <c r="AT398" s="244">
        <v>-28.5</v>
      </c>
      <c r="AU398" s="244">
        <v>115.25</v>
      </c>
      <c r="AV398" s="244" t="s">
        <v>5228</v>
      </c>
      <c r="AW398" s="22">
        <v>359</v>
      </c>
      <c r="AX398" s="343">
        <v>17.168199212010375</v>
      </c>
    </row>
    <row r="399" spans="1:50" ht="12" customHeight="1" x14ac:dyDescent="0.25">
      <c r="A399" s="1" t="s">
        <v>685</v>
      </c>
      <c r="B399" s="30"/>
      <c r="C399" s="65"/>
      <c r="D399" s="31"/>
      <c r="E399" s="31"/>
      <c r="F399" s="31"/>
      <c r="G399" s="31"/>
      <c r="H399" s="31"/>
      <c r="O399" s="482" t="str">
        <f t="shared" si="69"/>
        <v xml:space="preserve"> </v>
      </c>
      <c r="P399" s="466">
        <f t="shared" si="65"/>
        <v>161</v>
      </c>
      <c r="Q399" s="226" t="s">
        <v>1288</v>
      </c>
      <c r="R399" s="231">
        <v>161</v>
      </c>
      <c r="S399" s="251">
        <v>-35.002128999999996</v>
      </c>
      <c r="T399" s="248">
        <v>118.011281</v>
      </c>
      <c r="U399" s="33" t="str">
        <f t="shared" si="66"/>
        <v>Gull Rock</v>
      </c>
      <c r="V399" s="33" t="str">
        <f t="shared" si="64"/>
        <v>Albany</v>
      </c>
      <c r="W399" s="33">
        <v>751</v>
      </c>
      <c r="X399" s="1" t="s">
        <v>685</v>
      </c>
      <c r="AE399" s="10" t="s">
        <v>1234</v>
      </c>
      <c r="AF399" s="6" t="s">
        <v>1104</v>
      </c>
      <c r="AG399" s="176">
        <f>IFERROR(VLOOKUP(AF399,'#Location List#'!$Q$3:$R$1118,2,FALSE), "None")</f>
        <v>11</v>
      </c>
      <c r="AH399" s="269" t="s">
        <v>1104</v>
      </c>
      <c r="AI399" s="474">
        <f t="shared" si="67"/>
        <v>1</v>
      </c>
      <c r="AJ399" s="71" t="str">
        <f t="shared" si="68"/>
        <v>Gull Rock</v>
      </c>
      <c r="AK399" s="73" t="e">
        <f>COUNTIFS(#REF!,R399)</f>
        <v>#REF!</v>
      </c>
      <c r="AL399" s="13"/>
      <c r="AM399" s="75"/>
      <c r="AN399" s="72"/>
      <c r="AQ399" s="334"/>
      <c r="AS399" s="244">
        <v>397</v>
      </c>
      <c r="AT399" s="244">
        <v>-28.25</v>
      </c>
      <c r="AU399" s="244">
        <v>115.25</v>
      </c>
      <c r="AV399" s="244" t="s">
        <v>5229</v>
      </c>
      <c r="AW399" s="22">
        <v>417</v>
      </c>
      <c r="AX399" s="343">
        <v>25.74259043119239</v>
      </c>
    </row>
    <row r="400" spans="1:50" ht="12" customHeight="1" x14ac:dyDescent="0.25">
      <c r="A400" s="1" t="s">
        <v>685</v>
      </c>
      <c r="B400" s="30"/>
      <c r="C400" s="65"/>
      <c r="D400" s="31"/>
      <c r="E400" s="31"/>
      <c r="F400" s="31"/>
      <c r="G400" s="31"/>
      <c r="H400" s="31"/>
      <c r="O400" s="482" t="str">
        <f t="shared" si="69"/>
        <v xml:space="preserve"> </v>
      </c>
      <c r="P400" s="466">
        <f t="shared" si="65"/>
        <v>751</v>
      </c>
      <c r="Q400" s="225" t="s">
        <v>4089</v>
      </c>
      <c r="R400" s="230">
        <v>751</v>
      </c>
      <c r="S400" s="251">
        <v>-28.6534599999999</v>
      </c>
      <c r="T400" s="249">
        <v>116.30882</v>
      </c>
      <c r="U400" s="33" t="str">
        <f t="shared" si="66"/>
        <v>Gullewa</v>
      </c>
      <c r="V400" s="33" t="str">
        <f t="shared" si="64"/>
        <v>Yalgoo</v>
      </c>
      <c r="W400" s="33">
        <v>754</v>
      </c>
      <c r="X400" s="1" t="s">
        <v>685</v>
      </c>
      <c r="AE400" s="10" t="s">
        <v>1234</v>
      </c>
      <c r="AF400" s="6" t="s">
        <v>1104</v>
      </c>
      <c r="AG400" s="176">
        <f>IFERROR(VLOOKUP(AF400,'#Location List#'!$Q$3:$R$1118,2,FALSE), "None")</f>
        <v>11</v>
      </c>
      <c r="AH400" s="269" t="s">
        <v>931</v>
      </c>
      <c r="AI400" s="474">
        <f t="shared" si="67"/>
        <v>1</v>
      </c>
      <c r="AJ400" s="71" t="str">
        <f t="shared" si="68"/>
        <v>Gullewa</v>
      </c>
      <c r="AK400" s="73" t="e">
        <f>COUNTIFS(#REF!,R400)</f>
        <v>#REF!</v>
      </c>
      <c r="AL400" s="13"/>
      <c r="AM400" s="75"/>
      <c r="AN400" s="72"/>
      <c r="AQ400" s="334"/>
      <c r="AS400" s="244">
        <v>398</v>
      </c>
      <c r="AT400" s="244">
        <v>-28</v>
      </c>
      <c r="AU400" s="244">
        <v>115.25</v>
      </c>
      <c r="AV400" s="244" t="s">
        <v>5230</v>
      </c>
      <c r="AW400" s="22">
        <v>417</v>
      </c>
      <c r="AX400" s="343">
        <v>44.527034420807219</v>
      </c>
    </row>
    <row r="401" spans="1:50" ht="12" customHeight="1" x14ac:dyDescent="0.25">
      <c r="A401" s="1" t="s">
        <v>685</v>
      </c>
      <c r="B401" s="30"/>
      <c r="C401" s="65"/>
      <c r="D401" s="31"/>
      <c r="E401" s="31"/>
      <c r="F401" s="31"/>
      <c r="G401" s="31"/>
      <c r="H401" s="31"/>
      <c r="O401" s="482" t="str">
        <f t="shared" si="69"/>
        <v xml:space="preserve"> </v>
      </c>
      <c r="P401" s="466">
        <f t="shared" si="65"/>
        <v>163</v>
      </c>
      <c r="Q401" s="226" t="s">
        <v>231</v>
      </c>
      <c r="R401" s="231">
        <v>163</v>
      </c>
      <c r="S401" s="251">
        <v>-30.1502599999999</v>
      </c>
      <c r="T401" s="248">
        <v>116.08685</v>
      </c>
      <c r="U401" s="33" t="str">
        <f t="shared" si="66"/>
        <v>Gunyidi</v>
      </c>
      <c r="V401" s="33" t="str">
        <f t="shared" si="64"/>
        <v>Coorow</v>
      </c>
      <c r="W401" s="33">
        <v>756</v>
      </c>
      <c r="X401" s="1" t="s">
        <v>685</v>
      </c>
      <c r="AE401" s="10" t="s">
        <v>1234</v>
      </c>
      <c r="AF401" s="6" t="s">
        <v>1104</v>
      </c>
      <c r="AG401" s="176">
        <f>IFERROR(VLOOKUP(AF401,'#Location List#'!$Q$3:$R$1118,2,FALSE), "None")</f>
        <v>11</v>
      </c>
      <c r="AH401" s="269" t="s">
        <v>328</v>
      </c>
      <c r="AI401" s="474">
        <f t="shared" si="67"/>
        <v>1</v>
      </c>
      <c r="AJ401" s="71" t="str">
        <f t="shared" si="68"/>
        <v>Gunyidi</v>
      </c>
      <c r="AK401" s="73" t="e">
        <f>COUNTIFS(#REF!,R401)</f>
        <v>#REF!</v>
      </c>
      <c r="AL401" s="13"/>
      <c r="AM401" s="75"/>
      <c r="AN401" s="72"/>
      <c r="AQ401" s="334"/>
      <c r="AS401" s="244">
        <v>399</v>
      </c>
      <c r="AT401" s="244">
        <v>-27.75</v>
      </c>
      <c r="AU401" s="244">
        <v>115.25</v>
      </c>
      <c r="AV401" s="244" t="s">
        <v>5231</v>
      </c>
      <c r="AW401" s="22">
        <v>137</v>
      </c>
      <c r="AX401" s="343">
        <v>55.9071677589167</v>
      </c>
    </row>
    <row r="402" spans="1:50" ht="12" customHeight="1" x14ac:dyDescent="0.25">
      <c r="A402" s="1" t="s">
        <v>685</v>
      </c>
      <c r="B402" s="30"/>
      <c r="C402" s="65"/>
      <c r="D402" s="31"/>
      <c r="E402" s="31"/>
      <c r="F402" s="31"/>
      <c r="G402" s="31"/>
      <c r="H402" s="31"/>
      <c r="O402" s="482" t="str">
        <f t="shared" si="69"/>
        <v xml:space="preserve"> </v>
      </c>
      <c r="P402" s="466">
        <f t="shared" si="65"/>
        <v>752</v>
      </c>
      <c r="Q402" s="225" t="s">
        <v>4090</v>
      </c>
      <c r="R402" s="230">
        <v>752</v>
      </c>
      <c r="S402" s="251">
        <v>-28.99654</v>
      </c>
      <c r="T402" s="249">
        <v>115.94736</v>
      </c>
      <c r="U402" s="33" t="str">
        <f t="shared" si="66"/>
        <v>Gutha</v>
      </c>
      <c r="V402" s="33" t="str">
        <f t="shared" si="64"/>
        <v>Morawa</v>
      </c>
      <c r="W402" s="33">
        <v>807</v>
      </c>
      <c r="X402" s="1" t="s">
        <v>685</v>
      </c>
      <c r="AE402" s="10" t="s">
        <v>1234</v>
      </c>
      <c r="AF402" s="6" t="s">
        <v>1112</v>
      </c>
      <c r="AG402" s="176">
        <f>IFERROR(VLOOKUP(AF402,'#Location List#'!$Q$3:$R$1118,2,FALSE), "None")</f>
        <v>34</v>
      </c>
      <c r="AH402" s="269" t="s">
        <v>1112</v>
      </c>
      <c r="AI402" s="474">
        <f t="shared" si="67"/>
        <v>1</v>
      </c>
      <c r="AJ402" s="71" t="str">
        <f t="shared" si="68"/>
        <v>Gutha</v>
      </c>
      <c r="AK402" s="73" t="e">
        <f>COUNTIFS(#REF!,R402)</f>
        <v>#REF!</v>
      </c>
      <c r="AL402" s="13"/>
      <c r="AM402" s="75"/>
      <c r="AN402" s="72"/>
      <c r="AQ402" s="334"/>
      <c r="AS402" s="244">
        <v>400</v>
      </c>
      <c r="AT402" s="244">
        <v>-27.5</v>
      </c>
      <c r="AU402" s="244">
        <v>115.25</v>
      </c>
      <c r="AV402" s="244" t="s">
        <v>5232</v>
      </c>
      <c r="AW402" s="22">
        <v>1165</v>
      </c>
      <c r="AX402" s="343">
        <v>64.746669234086482</v>
      </c>
    </row>
    <row r="403" spans="1:50" ht="12" customHeight="1" x14ac:dyDescent="0.25">
      <c r="A403" s="1" t="s">
        <v>685</v>
      </c>
      <c r="B403" s="30"/>
      <c r="C403" s="65"/>
      <c r="D403" s="31"/>
      <c r="E403" s="31"/>
      <c r="F403" s="31"/>
      <c r="G403" s="31"/>
      <c r="H403" s="31"/>
      <c r="O403" s="482" t="str">
        <f t="shared" si="69"/>
        <v xml:space="preserve"> </v>
      </c>
      <c r="P403" s="466">
        <f t="shared" si="65"/>
        <v>753</v>
      </c>
      <c r="Q403" s="225" t="s">
        <v>4092</v>
      </c>
      <c r="R403" s="230">
        <v>753</v>
      </c>
      <c r="S403" s="251">
        <v>-31.945920000000001</v>
      </c>
      <c r="T403" s="248">
        <v>116.80736</v>
      </c>
      <c r="U403" s="33" t="str">
        <f t="shared" si="66"/>
        <v>Gwambygine</v>
      </c>
      <c r="V403" s="33" t="str">
        <f t="shared" si="64"/>
        <v>York</v>
      </c>
      <c r="W403" s="33">
        <v>725</v>
      </c>
      <c r="X403" s="1" t="s">
        <v>685</v>
      </c>
      <c r="AE403" s="10" t="s">
        <v>1234</v>
      </c>
      <c r="AF403" s="6" t="s">
        <v>1118</v>
      </c>
      <c r="AG403" s="176">
        <f>IFERROR(VLOOKUP(AF403,'#Location List#'!$Q$3:$R$1118,2,FALSE), "None")</f>
        <v>55</v>
      </c>
      <c r="AH403" s="269" t="s">
        <v>1118</v>
      </c>
      <c r="AI403" s="474">
        <f t="shared" si="67"/>
        <v>1</v>
      </c>
      <c r="AJ403" s="71" t="str">
        <f t="shared" si="68"/>
        <v>Gwambygine</v>
      </c>
      <c r="AK403" s="73" t="e">
        <f>COUNTIFS(#REF!,R403)</f>
        <v>#REF!</v>
      </c>
      <c r="AL403" s="13"/>
      <c r="AM403" s="75"/>
      <c r="AN403" s="72"/>
      <c r="AQ403" s="334"/>
      <c r="AS403" s="244">
        <v>401</v>
      </c>
      <c r="AT403" s="244">
        <v>-27.25</v>
      </c>
      <c r="AU403" s="244">
        <v>115.25</v>
      </c>
      <c r="AV403" s="244" t="s">
        <v>5233</v>
      </c>
      <c r="AW403" s="22">
        <v>1165</v>
      </c>
      <c r="AX403" s="343">
        <v>80.818018868554702</v>
      </c>
    </row>
    <row r="404" spans="1:50" ht="12" customHeight="1" x14ac:dyDescent="0.25">
      <c r="A404" s="1" t="s">
        <v>685</v>
      </c>
      <c r="B404" s="30"/>
      <c r="C404" s="65"/>
      <c r="D404" s="31"/>
      <c r="E404" s="31"/>
      <c r="F404" s="31"/>
      <c r="G404" s="31"/>
      <c r="H404" s="31"/>
      <c r="O404" s="482" t="str">
        <f t="shared" si="69"/>
        <v xml:space="preserve"> </v>
      </c>
      <c r="P404" s="466">
        <f t="shared" si="65"/>
        <v>754</v>
      </c>
      <c r="Q404" s="225" t="s">
        <v>4093</v>
      </c>
      <c r="R404" s="230">
        <v>754</v>
      </c>
      <c r="S404" s="251">
        <v>-33.513869999999898</v>
      </c>
      <c r="T404" s="248">
        <v>115.74523000000001</v>
      </c>
      <c r="U404" s="33" t="str">
        <f t="shared" si="66"/>
        <v>Gwindinup</v>
      </c>
      <c r="V404" s="33" t="str">
        <f t="shared" si="64"/>
        <v>Capel</v>
      </c>
      <c r="W404" s="33">
        <v>746</v>
      </c>
      <c r="X404" s="1" t="s">
        <v>685</v>
      </c>
      <c r="AE404" s="10" t="s">
        <v>1234</v>
      </c>
      <c r="AF404" s="6" t="s">
        <v>1143</v>
      </c>
      <c r="AG404" s="176">
        <f>IFERROR(VLOOKUP(AF404,'#Location List#'!$Q$3:$R$1118,2,FALSE), "None")</f>
        <v>122</v>
      </c>
      <c r="AH404" s="269" t="s">
        <v>1143</v>
      </c>
      <c r="AI404" s="474">
        <f t="shared" si="67"/>
        <v>1</v>
      </c>
      <c r="AJ404" s="71" t="str">
        <f t="shared" si="68"/>
        <v>Gwindinup</v>
      </c>
      <c r="AK404" s="73" t="e">
        <f>COUNTIFS(#REF!,R404)</f>
        <v>#REF!</v>
      </c>
      <c r="AL404" s="13"/>
      <c r="AM404" s="75"/>
      <c r="AN404" s="72"/>
      <c r="AQ404" s="334"/>
      <c r="AS404" s="244">
        <v>402</v>
      </c>
      <c r="AT404" s="244">
        <v>-27</v>
      </c>
      <c r="AU404" s="244">
        <v>115.25</v>
      </c>
      <c r="AV404" s="244" t="s">
        <v>5234</v>
      </c>
      <c r="AW404" s="22">
        <v>946</v>
      </c>
      <c r="AX404" s="343">
        <v>80.996982443714728</v>
      </c>
    </row>
    <row r="405" spans="1:50" ht="12" customHeight="1" x14ac:dyDescent="0.25">
      <c r="A405" s="1" t="s">
        <v>685</v>
      </c>
      <c r="B405" s="30"/>
      <c r="C405" s="65"/>
      <c r="D405" s="31"/>
      <c r="E405" s="31"/>
      <c r="F405" s="31"/>
      <c r="G405" s="31"/>
      <c r="H405" s="31"/>
      <c r="O405" s="482" t="str">
        <f t="shared" si="69"/>
        <v xml:space="preserve"> </v>
      </c>
      <c r="P405" s="466">
        <f t="shared" si="65"/>
        <v>755</v>
      </c>
      <c r="Q405" s="225" t="s">
        <v>3689</v>
      </c>
      <c r="R405" s="230">
        <v>755</v>
      </c>
      <c r="S405" s="251">
        <v>-18.224003</v>
      </c>
      <c r="T405" s="248">
        <v>127.67023</v>
      </c>
      <c r="U405" s="33" t="str">
        <f t="shared" si="66"/>
        <v>Halls Creek</v>
      </c>
      <c r="V405" s="33" t="str">
        <f t="shared" si="64"/>
        <v>Halls Creek</v>
      </c>
      <c r="W405" s="33">
        <v>819</v>
      </c>
      <c r="X405" s="1" t="s">
        <v>685</v>
      </c>
      <c r="AE405" s="10" t="s">
        <v>1234</v>
      </c>
      <c r="AF405" s="6" t="s">
        <v>1234</v>
      </c>
      <c r="AG405" s="176">
        <f>IFERROR(VLOOKUP(AF405,'#Location List#'!$Q$3:$R$1118,2,FALSE), "None")</f>
        <v>165</v>
      </c>
      <c r="AH405" s="269" t="s">
        <v>886</v>
      </c>
      <c r="AI405" s="474">
        <f t="shared" si="67"/>
        <v>1</v>
      </c>
      <c r="AJ405" s="71" t="str">
        <f t="shared" si="68"/>
        <v>Halls Creek</v>
      </c>
      <c r="AK405" s="73" t="e">
        <f>COUNTIFS(#REF!,R405)</f>
        <v>#REF!</v>
      </c>
      <c r="AL405" s="13"/>
      <c r="AM405" s="75"/>
      <c r="AN405" s="72"/>
      <c r="AQ405" s="334"/>
      <c r="AS405" s="244">
        <v>403</v>
      </c>
      <c r="AT405" s="244">
        <v>-26.75</v>
      </c>
      <c r="AU405" s="244">
        <v>115.25</v>
      </c>
      <c r="AV405" s="244" t="s">
        <v>5235</v>
      </c>
      <c r="AW405" s="22">
        <v>946</v>
      </c>
      <c r="AX405" s="343">
        <v>69.211980595248335</v>
      </c>
    </row>
    <row r="406" spans="1:50" ht="12" customHeight="1" x14ac:dyDescent="0.25">
      <c r="A406" s="1" t="s">
        <v>685</v>
      </c>
      <c r="B406" s="30"/>
      <c r="C406" s="65"/>
      <c r="D406" s="31"/>
      <c r="E406" s="31"/>
      <c r="F406" s="31"/>
      <c r="G406" s="31"/>
      <c r="H406" s="31"/>
      <c r="O406" s="482" t="str">
        <f t="shared" si="69"/>
        <v xml:space="preserve"> </v>
      </c>
      <c r="P406" s="466">
        <f t="shared" si="65"/>
        <v>756</v>
      </c>
      <c r="Q406" s="225" t="s">
        <v>4094</v>
      </c>
      <c r="R406" s="230">
        <v>756</v>
      </c>
      <c r="S406" s="251">
        <v>-32.869779999999899</v>
      </c>
      <c r="T406" s="248">
        <v>115.92155</v>
      </c>
      <c r="U406" s="33" t="str">
        <f t="shared" si="66"/>
        <v>Hamel</v>
      </c>
      <c r="V406" s="33" t="str">
        <f t="shared" si="64"/>
        <v>Waroona</v>
      </c>
      <c r="W406" s="33">
        <v>806</v>
      </c>
      <c r="X406" s="1" t="s">
        <v>685</v>
      </c>
      <c r="AE406" s="10" t="s">
        <v>1234</v>
      </c>
      <c r="AF406" s="6" t="s">
        <v>1234</v>
      </c>
      <c r="AG406" s="176">
        <f>IFERROR(VLOOKUP(AF406,'#Location List#'!$Q$3:$R$1118,2,FALSE), "None")</f>
        <v>165</v>
      </c>
      <c r="AH406" s="269" t="s">
        <v>1234</v>
      </c>
      <c r="AI406" s="474">
        <f t="shared" si="67"/>
        <v>1</v>
      </c>
      <c r="AJ406" s="71" t="str">
        <f t="shared" si="68"/>
        <v>Hamel</v>
      </c>
      <c r="AK406" s="73" t="e">
        <f>COUNTIFS(#REF!,R406)</f>
        <v>#REF!</v>
      </c>
      <c r="AL406" s="13"/>
      <c r="AM406" s="75"/>
      <c r="AN406" s="72"/>
      <c r="AQ406" s="334"/>
      <c r="AS406" s="244">
        <v>404</v>
      </c>
      <c r="AT406" s="244">
        <v>-26.5</v>
      </c>
      <c r="AU406" s="244">
        <v>115.25</v>
      </c>
      <c r="AV406" s="244" t="s">
        <v>5236</v>
      </c>
      <c r="AW406" s="22">
        <v>946</v>
      </c>
      <c r="AX406" s="343">
        <v>67.567883565030826</v>
      </c>
    </row>
    <row r="407" spans="1:50" ht="12" customHeight="1" x14ac:dyDescent="0.25">
      <c r="A407" s="1" t="s">
        <v>685</v>
      </c>
      <c r="B407" s="30"/>
      <c r="C407" s="65"/>
      <c r="D407" s="31"/>
      <c r="E407" s="31"/>
      <c r="F407" s="31"/>
      <c r="G407" s="31"/>
      <c r="H407" s="31"/>
      <c r="O407" s="482" t="str">
        <f t="shared" si="69"/>
        <v xml:space="preserve"> </v>
      </c>
      <c r="P407" s="466">
        <f t="shared" si="65"/>
        <v>757</v>
      </c>
      <c r="Q407" s="225" t="s">
        <v>1457</v>
      </c>
      <c r="R407" s="230">
        <v>757</v>
      </c>
      <c r="S407" s="251">
        <v>-34.221170000000001</v>
      </c>
      <c r="T407" s="248">
        <v>115.03002600000001</v>
      </c>
      <c r="U407" s="33" t="str">
        <f t="shared" si="66"/>
        <v>Hamelin Bay</v>
      </c>
      <c r="V407" s="33" t="str">
        <f t="shared" si="64"/>
        <v>Augusta-Margaret River</v>
      </c>
      <c r="W407" s="33">
        <v>731</v>
      </c>
      <c r="X407" s="1" t="s">
        <v>685</v>
      </c>
      <c r="AE407" s="10" t="s">
        <v>1234</v>
      </c>
      <c r="AF407" s="6" t="s">
        <v>674</v>
      </c>
      <c r="AG407" s="176">
        <f>IFERROR(VLOOKUP(AF407,'#Location List#'!$Q$3:$R$1118,2,FALSE), "None")</f>
        <v>211</v>
      </c>
      <c r="AH407" s="269" t="s">
        <v>674</v>
      </c>
      <c r="AI407" s="474">
        <f t="shared" si="67"/>
        <v>1</v>
      </c>
      <c r="AJ407" s="71" t="str">
        <f t="shared" si="68"/>
        <v>Hamelin Bay</v>
      </c>
      <c r="AK407" s="73" t="e">
        <f>COUNTIFS(#REF!,R407)</f>
        <v>#REF!</v>
      </c>
      <c r="AL407" s="13"/>
      <c r="AM407" s="75"/>
      <c r="AN407" s="72"/>
      <c r="AQ407" s="334"/>
      <c r="AS407" s="244">
        <v>405</v>
      </c>
      <c r="AT407" s="244">
        <v>-26.25</v>
      </c>
      <c r="AU407" s="244">
        <v>115.25</v>
      </c>
      <c r="AV407" s="244" t="s">
        <v>5237</v>
      </c>
      <c r="AW407" s="22">
        <v>946</v>
      </c>
      <c r="AX407" s="343">
        <v>76.719443817835355</v>
      </c>
    </row>
    <row r="408" spans="1:50" ht="12" customHeight="1" x14ac:dyDescent="0.25">
      <c r="A408" s="1" t="s">
        <v>685</v>
      </c>
      <c r="B408" s="30"/>
      <c r="C408" s="65"/>
      <c r="D408" s="31"/>
      <c r="E408" s="31"/>
      <c r="F408" s="31"/>
      <c r="G408" s="31"/>
      <c r="H408" s="31"/>
      <c r="O408" s="482" t="str">
        <f t="shared" si="69"/>
        <v xml:space="preserve"> </v>
      </c>
      <c r="P408" s="466">
        <f t="shared" si="65"/>
        <v>758</v>
      </c>
      <c r="Q408" s="225" t="s">
        <v>4095</v>
      </c>
      <c r="R408" s="230">
        <v>758</v>
      </c>
      <c r="S408" s="251">
        <v>-33.259751999999999</v>
      </c>
      <c r="T408" s="248">
        <v>116.111009</v>
      </c>
      <c r="U408" s="33" t="str">
        <f t="shared" si="66"/>
        <v>Harris River</v>
      </c>
      <c r="V408" s="33" t="str">
        <f t="shared" si="64"/>
        <v>Collie</v>
      </c>
      <c r="W408" s="33">
        <v>717</v>
      </c>
      <c r="X408" s="1" t="s">
        <v>685</v>
      </c>
      <c r="AE408" s="10" t="s">
        <v>1234</v>
      </c>
      <c r="AF408" s="6" t="s">
        <v>4097</v>
      </c>
      <c r="AG408" s="176">
        <f>IFERROR(VLOOKUP(AF408,'#Location List#'!$Q$3:$R$1118,2,FALSE), "None")</f>
        <v>218</v>
      </c>
      <c r="AH408" s="269" t="s">
        <v>850</v>
      </c>
      <c r="AI408" s="474">
        <f t="shared" si="67"/>
        <v>1</v>
      </c>
      <c r="AJ408" s="71" t="str">
        <f t="shared" si="68"/>
        <v>Harris River</v>
      </c>
      <c r="AK408" s="73" t="e">
        <f>COUNTIFS(#REF!,R408)</f>
        <v>#REF!</v>
      </c>
      <c r="AL408" s="13"/>
      <c r="AM408" s="75"/>
      <c r="AN408" s="72"/>
      <c r="AQ408" s="334"/>
      <c r="AS408" s="244">
        <v>406</v>
      </c>
      <c r="AT408" s="244">
        <v>-26</v>
      </c>
      <c r="AU408" s="244">
        <v>115.25</v>
      </c>
      <c r="AV408" s="244" t="s">
        <v>5238</v>
      </c>
      <c r="AW408" s="22">
        <v>946</v>
      </c>
      <c r="AX408" s="343">
        <v>93.550311426401336</v>
      </c>
    </row>
    <row r="409" spans="1:50" ht="12" customHeight="1" x14ac:dyDescent="0.25">
      <c r="A409" s="1" t="s">
        <v>685</v>
      </c>
      <c r="B409" s="30"/>
      <c r="C409" s="65"/>
      <c r="D409" s="31"/>
      <c r="E409" s="31"/>
      <c r="F409" s="31"/>
      <c r="G409" s="31"/>
      <c r="H409" s="31"/>
      <c r="O409" s="482" t="str">
        <f t="shared" si="69"/>
        <v xml:space="preserve"> </v>
      </c>
      <c r="P409" s="466">
        <f t="shared" si="65"/>
        <v>759</v>
      </c>
      <c r="Q409" s="225" t="s">
        <v>4096</v>
      </c>
      <c r="R409" s="230">
        <v>759</v>
      </c>
      <c r="S409" s="251">
        <v>-32.111652999999997</v>
      </c>
      <c r="T409" s="248">
        <v>115.92649400000001</v>
      </c>
      <c r="U409" s="33" t="str">
        <f t="shared" si="66"/>
        <v>Harrisdale</v>
      </c>
      <c r="V409" s="33" t="str">
        <f t="shared" si="64"/>
        <v>Armadale</v>
      </c>
      <c r="W409" s="33">
        <v>723</v>
      </c>
      <c r="X409" s="1" t="s">
        <v>685</v>
      </c>
      <c r="AE409" s="10" t="s">
        <v>1234</v>
      </c>
      <c r="AF409" s="6" t="s">
        <v>1420</v>
      </c>
      <c r="AG409" s="176">
        <f>IFERROR(VLOOKUP(AF409,'#Location List#'!$Q$3:$R$1118,2,FALSE), "None")</f>
        <v>238</v>
      </c>
      <c r="AH409" s="269" t="s">
        <v>681</v>
      </c>
      <c r="AI409" s="474">
        <f t="shared" si="67"/>
        <v>1</v>
      </c>
      <c r="AJ409" s="71" t="str">
        <f t="shared" si="68"/>
        <v>Harrisdale</v>
      </c>
      <c r="AK409" s="73" t="e">
        <f>COUNTIFS(#REF!,R409)</f>
        <v>#REF!</v>
      </c>
      <c r="AL409" s="13"/>
      <c r="AM409" s="75"/>
      <c r="AN409" s="72"/>
      <c r="AQ409" s="334"/>
      <c r="AS409" s="244">
        <v>407</v>
      </c>
      <c r="AT409" s="244">
        <v>-25.75</v>
      </c>
      <c r="AU409" s="244">
        <v>115.25</v>
      </c>
      <c r="AV409" s="244" t="s">
        <v>5239</v>
      </c>
      <c r="AW409" s="22">
        <v>729</v>
      </c>
      <c r="AX409" s="343">
        <v>77.915500925144869</v>
      </c>
    </row>
    <row r="410" spans="1:50" ht="12" customHeight="1" x14ac:dyDescent="0.25">
      <c r="A410" s="1" t="s">
        <v>685</v>
      </c>
      <c r="B410" s="30"/>
      <c r="C410" s="65"/>
      <c r="D410" s="31"/>
      <c r="E410" s="31"/>
      <c r="F410" s="31"/>
      <c r="G410" s="31"/>
      <c r="H410" s="31"/>
      <c r="O410" s="482" t="str">
        <f t="shared" si="69"/>
        <v xml:space="preserve"> </v>
      </c>
      <c r="P410" s="466">
        <f t="shared" si="65"/>
        <v>164</v>
      </c>
      <c r="Q410" s="226" t="s">
        <v>1154</v>
      </c>
      <c r="R410" s="231">
        <v>164</v>
      </c>
      <c r="S410" s="251">
        <v>-32.938400000000001</v>
      </c>
      <c r="T410" s="248">
        <v>117.86479</v>
      </c>
      <c r="U410" s="33" t="str">
        <f t="shared" si="66"/>
        <v>Harrismith</v>
      </c>
      <c r="V410" s="33" t="str">
        <f t="shared" si="64"/>
        <v>Wickepin</v>
      </c>
      <c r="W410" s="33">
        <v>730</v>
      </c>
      <c r="X410" s="1" t="s">
        <v>685</v>
      </c>
      <c r="AE410" s="10" t="s">
        <v>1234</v>
      </c>
      <c r="AF410" s="6" t="s">
        <v>1113</v>
      </c>
      <c r="AG410" s="176">
        <f>IFERROR(VLOOKUP(AF410,'#Location List#'!$Q$3:$R$1118,2,FALSE), "None")</f>
        <v>385</v>
      </c>
      <c r="AH410" s="269" t="s">
        <v>1113</v>
      </c>
      <c r="AI410" s="474">
        <f t="shared" si="67"/>
        <v>1</v>
      </c>
      <c r="AJ410" s="71" t="str">
        <f t="shared" si="68"/>
        <v>Harrismith</v>
      </c>
      <c r="AK410" s="73" t="e">
        <f>COUNTIFS(#REF!,R410)</f>
        <v>#REF!</v>
      </c>
      <c r="AL410" s="13"/>
      <c r="AM410" s="75"/>
      <c r="AN410" s="72"/>
      <c r="AQ410" s="334"/>
      <c r="AS410" s="244">
        <v>408</v>
      </c>
      <c r="AT410" s="244">
        <v>-25.5</v>
      </c>
      <c r="AU410" s="244">
        <v>115.25</v>
      </c>
      <c r="AV410" s="244" t="s">
        <v>5240</v>
      </c>
      <c r="AW410" s="22">
        <v>729</v>
      </c>
      <c r="AX410" s="343">
        <v>50.294865471462622</v>
      </c>
    </row>
    <row r="411" spans="1:50" ht="12" customHeight="1" x14ac:dyDescent="0.25">
      <c r="A411" s="1" t="s">
        <v>685</v>
      </c>
      <c r="B411" s="30"/>
      <c r="C411" s="65"/>
      <c r="D411" s="31"/>
      <c r="E411" s="31"/>
      <c r="F411" s="31"/>
      <c r="G411" s="31"/>
      <c r="H411" s="31"/>
      <c r="O411" s="482" t="str">
        <f t="shared" si="69"/>
        <v xml:space="preserve"> </v>
      </c>
      <c r="P411" s="466">
        <f t="shared" si="65"/>
        <v>165</v>
      </c>
      <c r="Q411" s="226" t="s">
        <v>1234</v>
      </c>
      <c r="R411" s="231">
        <v>165</v>
      </c>
      <c r="S411" s="251">
        <v>-33.08361</v>
      </c>
      <c r="T411" s="249">
        <v>115.90661</v>
      </c>
      <c r="U411" s="33" t="str">
        <f t="shared" si="66"/>
        <v>Harvey</v>
      </c>
      <c r="V411" s="33" t="str">
        <f t="shared" si="64"/>
        <v>Harvey</v>
      </c>
      <c r="W411" s="33">
        <v>760</v>
      </c>
      <c r="X411" s="1" t="s">
        <v>685</v>
      </c>
      <c r="AE411" s="10" t="s">
        <v>1234</v>
      </c>
      <c r="AF411" s="6" t="s">
        <v>1113</v>
      </c>
      <c r="AG411" s="176">
        <f>IFERROR(VLOOKUP(AF411,'#Location List#'!$Q$3:$R$1118,2,FALSE), "None")</f>
        <v>385</v>
      </c>
      <c r="AH411" s="269" t="s">
        <v>4101</v>
      </c>
      <c r="AI411" s="474">
        <f t="shared" si="67"/>
        <v>1</v>
      </c>
      <c r="AJ411" s="71" t="str">
        <f t="shared" si="68"/>
        <v>Harvey</v>
      </c>
      <c r="AK411" s="73" t="e">
        <f>COUNTIFS(#REF!,R411)</f>
        <v>#REF!</v>
      </c>
      <c r="AL411" s="13"/>
      <c r="AM411" s="75"/>
      <c r="AN411" s="72"/>
      <c r="AQ411" s="334"/>
      <c r="AS411" s="244">
        <v>409</v>
      </c>
      <c r="AT411" s="244">
        <v>-25.25</v>
      </c>
      <c r="AU411" s="244">
        <v>115.25</v>
      </c>
      <c r="AV411" s="244" t="s">
        <v>5241</v>
      </c>
      <c r="AW411" s="22">
        <v>729</v>
      </c>
      <c r="AX411" s="343">
        <v>23.1021930582273</v>
      </c>
    </row>
    <row r="412" spans="1:50" ht="12" customHeight="1" x14ac:dyDescent="0.25">
      <c r="A412" s="1" t="s">
        <v>685</v>
      </c>
      <c r="B412" s="30"/>
      <c r="C412" s="65"/>
      <c r="D412" s="31"/>
      <c r="E412" s="31"/>
      <c r="F412" s="31"/>
      <c r="G412" s="31"/>
      <c r="H412" s="31"/>
      <c r="O412" s="482" t="str">
        <f t="shared" si="69"/>
        <v xml:space="preserve"> </v>
      </c>
      <c r="P412" s="466">
        <f t="shared" si="65"/>
        <v>761</v>
      </c>
      <c r="Q412" s="225" t="s">
        <v>4098</v>
      </c>
      <c r="R412" s="230">
        <v>761</v>
      </c>
      <c r="S412" s="251">
        <v>-34.954872999999999</v>
      </c>
      <c r="T412" s="248">
        <v>117.385355</v>
      </c>
      <c r="U412" s="33" t="str">
        <f t="shared" si="66"/>
        <v>Hay</v>
      </c>
      <c r="V412" s="33" t="str">
        <f t="shared" si="64"/>
        <v>Denmark</v>
      </c>
      <c r="W412" s="33">
        <v>752</v>
      </c>
      <c r="X412" s="1" t="s">
        <v>685</v>
      </c>
      <c r="AE412" s="10" t="s">
        <v>1161</v>
      </c>
      <c r="AF412" s="6" t="s">
        <v>82</v>
      </c>
      <c r="AG412" s="176">
        <f>IFERROR(VLOOKUP(AF412,'#Location List#'!$Q$3:$R$1118,2,FALSE), "None")</f>
        <v>7</v>
      </c>
      <c r="AH412" s="269" t="s">
        <v>82</v>
      </c>
      <c r="AI412" s="474">
        <f t="shared" si="67"/>
        <v>1</v>
      </c>
      <c r="AJ412" s="71" t="str">
        <f t="shared" si="68"/>
        <v>Hay</v>
      </c>
      <c r="AK412" s="73" t="e">
        <f>COUNTIFS(#REF!,R412)</f>
        <v>#REF!</v>
      </c>
      <c r="AL412" s="13"/>
      <c r="AM412" s="75"/>
      <c r="AN412" s="72"/>
      <c r="AQ412" s="334"/>
      <c r="AS412" s="244">
        <v>410</v>
      </c>
      <c r="AT412" s="244">
        <v>-25</v>
      </c>
      <c r="AU412" s="244">
        <v>115.25</v>
      </c>
      <c r="AV412" s="244" t="s">
        <v>5242</v>
      </c>
      <c r="AW412" s="22">
        <v>729</v>
      </c>
      <c r="AX412" s="343">
        <v>9.1235288312802645</v>
      </c>
    </row>
    <row r="413" spans="1:50" ht="12" customHeight="1" x14ac:dyDescent="0.25">
      <c r="A413" s="1" t="s">
        <v>685</v>
      </c>
      <c r="B413" s="30"/>
      <c r="C413" s="65"/>
      <c r="D413" s="31"/>
      <c r="E413" s="31"/>
      <c r="F413" s="31"/>
      <c r="G413" s="31"/>
      <c r="H413" s="31"/>
      <c r="O413" s="482" t="str">
        <f t="shared" si="69"/>
        <v xml:space="preserve"> </v>
      </c>
      <c r="P413" s="466">
        <f t="shared" si="65"/>
        <v>762</v>
      </c>
      <c r="Q413" s="225" t="s">
        <v>4099</v>
      </c>
      <c r="R413" s="230">
        <v>762</v>
      </c>
      <c r="S413" s="251">
        <v>-32.161385000000003</v>
      </c>
      <c r="T413" s="248">
        <v>115.97978999999999</v>
      </c>
      <c r="U413" s="33" t="str">
        <f t="shared" si="66"/>
        <v>Haynes</v>
      </c>
      <c r="V413" s="33" t="str">
        <f t="shared" si="64"/>
        <v>Armadale</v>
      </c>
      <c r="W413" s="33">
        <v>723</v>
      </c>
      <c r="X413" s="1" t="s">
        <v>685</v>
      </c>
      <c r="AE413" s="10" t="s">
        <v>1161</v>
      </c>
      <c r="AF413" s="6" t="s">
        <v>3800</v>
      </c>
      <c r="AG413" s="176">
        <f>IFERROR(VLOOKUP(AF413,'#Location List#'!$Q$3:$R$1118,2,FALSE), "None")</f>
        <v>39</v>
      </c>
      <c r="AH413" s="269" t="s">
        <v>864</v>
      </c>
      <c r="AI413" s="474">
        <f t="shared" si="67"/>
        <v>1</v>
      </c>
      <c r="AJ413" s="71" t="str">
        <f t="shared" si="68"/>
        <v>Haynes</v>
      </c>
      <c r="AK413" s="73" t="e">
        <f>COUNTIFS(#REF!,R413)</f>
        <v>#REF!</v>
      </c>
      <c r="AL413" s="13"/>
      <c r="AM413" s="75"/>
      <c r="AN413" s="72"/>
      <c r="AQ413" s="334"/>
      <c r="AS413" s="244">
        <v>411</v>
      </c>
      <c r="AT413" s="244">
        <v>-35</v>
      </c>
      <c r="AU413" s="244">
        <v>115.5</v>
      </c>
      <c r="AV413" s="244" t="s">
        <v>5243</v>
      </c>
      <c r="AW413" s="22">
        <v>1154</v>
      </c>
      <c r="AX413" s="343">
        <v>52.499963031278668</v>
      </c>
    </row>
    <row r="414" spans="1:50" ht="12" customHeight="1" x14ac:dyDescent="0.25">
      <c r="A414" s="1" t="s">
        <v>685</v>
      </c>
      <c r="B414" s="30"/>
      <c r="C414" s="65"/>
      <c r="D414" s="31"/>
      <c r="E414" s="31"/>
      <c r="F414" s="31"/>
      <c r="G414" s="31"/>
      <c r="H414" s="31"/>
      <c r="O414" s="482" t="str">
        <f t="shared" si="69"/>
        <v xml:space="preserve"> </v>
      </c>
      <c r="P414" s="466">
        <f t="shared" si="65"/>
        <v>763</v>
      </c>
      <c r="Q414" s="225" t="s">
        <v>4100</v>
      </c>
      <c r="R414" s="230">
        <v>763</v>
      </c>
      <c r="S414" s="251">
        <v>-34.885137</v>
      </c>
      <c r="T414" s="248">
        <v>116.79341100000001</v>
      </c>
      <c r="U414" s="33" t="str">
        <f t="shared" si="66"/>
        <v>Hazelvale</v>
      </c>
      <c r="V414" s="33" t="str">
        <f t="shared" si="64"/>
        <v>Denmark</v>
      </c>
      <c r="W414" s="33">
        <v>752</v>
      </c>
      <c r="X414" s="1" t="s">
        <v>685</v>
      </c>
      <c r="AE414" s="10" t="s">
        <v>1161</v>
      </c>
      <c r="AF414" s="6" t="s">
        <v>3800</v>
      </c>
      <c r="AG414" s="176">
        <f>IFERROR(VLOOKUP(AF414,'#Location List#'!$Q$3:$R$1118,2,FALSE), "None")</f>
        <v>39</v>
      </c>
      <c r="AH414" s="269" t="s">
        <v>810</v>
      </c>
      <c r="AI414" s="474">
        <f t="shared" si="67"/>
        <v>1</v>
      </c>
      <c r="AJ414" s="71" t="str">
        <f t="shared" si="68"/>
        <v>Hazelvale</v>
      </c>
      <c r="AK414" s="73" t="e">
        <f>COUNTIFS(#REF!,R414)</f>
        <v>#REF!</v>
      </c>
      <c r="AL414" s="13"/>
      <c r="AM414" s="75"/>
      <c r="AN414" s="72"/>
      <c r="AQ414" s="334"/>
      <c r="AS414" s="244">
        <v>412</v>
      </c>
      <c r="AT414" s="244">
        <v>-34.75</v>
      </c>
      <c r="AU414" s="244">
        <v>115.5</v>
      </c>
      <c r="AV414" s="244" t="s">
        <v>5244</v>
      </c>
      <c r="AW414" s="22">
        <v>214</v>
      </c>
      <c r="AX414" s="343">
        <v>40.535775447510929</v>
      </c>
    </row>
    <row r="415" spans="1:50" ht="12" customHeight="1" x14ac:dyDescent="0.25">
      <c r="A415" s="1" t="s">
        <v>685</v>
      </c>
      <c r="B415" s="30"/>
      <c r="C415" s="65"/>
      <c r="D415" s="31"/>
      <c r="E415" s="31"/>
      <c r="F415" s="31"/>
      <c r="G415" s="31"/>
      <c r="H415" s="31"/>
      <c r="O415" s="482" t="str">
        <f t="shared" si="69"/>
        <v xml:space="preserve"> </v>
      </c>
      <c r="P415" s="466">
        <f t="shared" si="65"/>
        <v>764</v>
      </c>
      <c r="Q415" s="225" t="s">
        <v>4102</v>
      </c>
      <c r="R415" s="230">
        <v>764</v>
      </c>
      <c r="S415" s="251">
        <v>-31.922736</v>
      </c>
      <c r="T415" s="248">
        <v>116.04174999999999</v>
      </c>
      <c r="U415" s="33" t="str">
        <f t="shared" si="66"/>
        <v>Helena Valley</v>
      </c>
      <c r="V415" s="33" t="str">
        <f t="shared" si="64"/>
        <v>Mundaring</v>
      </c>
      <c r="W415" s="33">
        <v>719</v>
      </c>
      <c r="X415" s="1" t="s">
        <v>685</v>
      </c>
      <c r="AE415" s="10" t="s">
        <v>1161</v>
      </c>
      <c r="AF415" s="6" t="s">
        <v>1228</v>
      </c>
      <c r="AG415" s="176">
        <f>IFERROR(VLOOKUP(AF415,'#Location List#'!$Q$3:$R$1118,2,FALSE), "None")</f>
        <v>89</v>
      </c>
      <c r="AH415" s="269" t="s">
        <v>1228</v>
      </c>
      <c r="AI415" s="474">
        <f t="shared" si="67"/>
        <v>1</v>
      </c>
      <c r="AJ415" s="71" t="str">
        <f t="shared" si="68"/>
        <v>Helena Valley</v>
      </c>
      <c r="AK415" s="73" t="e">
        <f>COUNTIFS(#REF!,R415)</f>
        <v>#REF!</v>
      </c>
      <c r="AL415" s="13"/>
      <c r="AM415" s="75"/>
      <c r="AN415" s="72"/>
      <c r="AQ415" s="334"/>
      <c r="AS415" s="244">
        <v>413</v>
      </c>
      <c r="AT415" s="244">
        <v>-34.5</v>
      </c>
      <c r="AU415" s="244">
        <v>115.5</v>
      </c>
      <c r="AV415" s="244" t="s">
        <v>4802</v>
      </c>
      <c r="AW415" s="22">
        <v>214</v>
      </c>
      <c r="AX415" s="343">
        <v>19.588882286407625</v>
      </c>
    </row>
    <row r="416" spans="1:50" ht="12" customHeight="1" x14ac:dyDescent="0.25">
      <c r="A416" s="1" t="s">
        <v>685</v>
      </c>
      <c r="B416" s="30"/>
      <c r="C416" s="65"/>
      <c r="D416" s="31"/>
      <c r="E416" s="31"/>
      <c r="F416" s="31"/>
      <c r="G416" s="31"/>
      <c r="H416" s="31"/>
      <c r="O416" s="482" t="str">
        <f t="shared" si="69"/>
        <v xml:space="preserve"> </v>
      </c>
      <c r="P416" s="466">
        <f t="shared" si="65"/>
        <v>765</v>
      </c>
      <c r="Q416" s="225" t="s">
        <v>4103</v>
      </c>
      <c r="R416" s="230">
        <v>765</v>
      </c>
      <c r="S416" s="251">
        <v>-33.909039999999898</v>
      </c>
      <c r="T416" s="248">
        <v>116.16159</v>
      </c>
      <c r="U416" s="33" t="str">
        <f t="shared" si="66"/>
        <v>Hester</v>
      </c>
      <c r="V416" s="33" t="str">
        <f t="shared" ref="V416:V447" si="70">VLOOKUP(W416,$B$3:$C$150,2,FALSE)</f>
        <v>Bridgetown-Greenbushes</v>
      </c>
      <c r="W416" s="33">
        <v>736</v>
      </c>
      <c r="X416" s="1" t="s">
        <v>685</v>
      </c>
      <c r="AE416" s="10" t="s">
        <v>1161</v>
      </c>
      <c r="AF416" s="6" t="s">
        <v>4107</v>
      </c>
      <c r="AG416" s="176" t="str">
        <f>IFERROR(VLOOKUP(AF416,'#Location List#'!$Q$3:$R$1118,2,FALSE), "None")</f>
        <v>None</v>
      </c>
      <c r="AH416" s="269" t="s">
        <v>827</v>
      </c>
      <c r="AI416" s="474">
        <f t="shared" si="67"/>
        <v>1</v>
      </c>
      <c r="AJ416" s="71" t="str">
        <f t="shared" si="68"/>
        <v>Hester</v>
      </c>
      <c r="AK416" s="73" t="e">
        <f>COUNTIFS(#REF!,R416)</f>
        <v>#REF!</v>
      </c>
      <c r="AL416" s="13"/>
      <c r="AM416" s="75"/>
      <c r="AN416" s="72"/>
      <c r="AQ416" s="334"/>
      <c r="AS416" s="244">
        <v>414</v>
      </c>
      <c r="AT416" s="244">
        <v>-34.25</v>
      </c>
      <c r="AU416" s="244">
        <v>115.5</v>
      </c>
      <c r="AV416" s="244" t="s">
        <v>5245</v>
      </c>
      <c r="AW416" s="22">
        <v>976</v>
      </c>
      <c r="AX416" s="343">
        <v>25.527343812422501</v>
      </c>
    </row>
    <row r="417" spans="1:50" ht="12" customHeight="1" x14ac:dyDescent="0.25">
      <c r="A417" s="1" t="s">
        <v>685</v>
      </c>
      <c r="B417" s="30"/>
      <c r="C417" s="65"/>
      <c r="D417" s="31"/>
      <c r="E417" s="31"/>
      <c r="F417" s="31"/>
      <c r="G417" s="31"/>
      <c r="H417" s="31"/>
      <c r="O417" s="482" t="str">
        <f t="shared" si="69"/>
        <v xml:space="preserve"> </v>
      </c>
      <c r="P417" s="466">
        <f t="shared" si="65"/>
        <v>766</v>
      </c>
      <c r="Q417" s="225" t="s">
        <v>4104</v>
      </c>
      <c r="R417" s="230">
        <v>766</v>
      </c>
      <c r="S417" s="251">
        <v>-31.74596</v>
      </c>
      <c r="T417" s="248">
        <v>121.71104</v>
      </c>
      <c r="U417" s="33" t="str">
        <f t="shared" si="66"/>
        <v>Higginsville</v>
      </c>
      <c r="V417" s="33" t="str">
        <f t="shared" si="70"/>
        <v>Coolgardie</v>
      </c>
      <c r="W417" s="33">
        <v>798</v>
      </c>
      <c r="X417" s="1" t="s">
        <v>685</v>
      </c>
      <c r="AE417" s="10" t="s">
        <v>1161</v>
      </c>
      <c r="AF417" s="6" t="s">
        <v>80</v>
      </c>
      <c r="AG417" s="176">
        <f>IFERROR(VLOOKUP(AF417,'#Location List#'!$Q$3:$R$1118,2,FALSE), "None")</f>
        <v>126</v>
      </c>
      <c r="AH417" s="269" t="s">
        <v>4108</v>
      </c>
      <c r="AI417" s="474">
        <f t="shared" si="67"/>
        <v>1</v>
      </c>
      <c r="AJ417" s="71" t="str">
        <f t="shared" si="68"/>
        <v>Higginsville</v>
      </c>
      <c r="AK417" s="73" t="e">
        <f>COUNTIFS(#REF!,R417)</f>
        <v>#REF!</v>
      </c>
      <c r="AL417" s="13"/>
      <c r="AM417" s="75"/>
      <c r="AN417" s="72"/>
      <c r="AQ417" s="334"/>
      <c r="AS417" s="244">
        <v>415</v>
      </c>
      <c r="AT417" s="244">
        <v>-34</v>
      </c>
      <c r="AU417" s="244">
        <v>115.5</v>
      </c>
      <c r="AV417" s="244" t="s">
        <v>4782</v>
      </c>
      <c r="AW417" s="22">
        <v>259</v>
      </c>
      <c r="AX417" s="343">
        <v>11.558522540502503</v>
      </c>
    </row>
    <row r="418" spans="1:50" ht="12" customHeight="1" x14ac:dyDescent="0.25">
      <c r="A418" s="1" t="s">
        <v>685</v>
      </c>
      <c r="B418" s="30"/>
      <c r="C418" s="65"/>
      <c r="D418" s="31"/>
      <c r="E418" s="31"/>
      <c r="F418" s="31"/>
      <c r="G418" s="31"/>
      <c r="H418" s="31"/>
      <c r="O418" s="482" t="str">
        <f t="shared" si="69"/>
        <v xml:space="preserve"> </v>
      </c>
      <c r="P418" s="466">
        <f t="shared" si="65"/>
        <v>767</v>
      </c>
      <c r="Q418" s="225" t="s">
        <v>4105</v>
      </c>
      <c r="R418" s="230">
        <v>767</v>
      </c>
      <c r="S418" s="251">
        <v>-33.055799999999898</v>
      </c>
      <c r="T418" s="248">
        <v>117.23875</v>
      </c>
      <c r="U418" s="33" t="str">
        <f t="shared" si="66"/>
        <v>Highbury</v>
      </c>
      <c r="V418" s="33" t="str">
        <f t="shared" si="70"/>
        <v>Narrogin</v>
      </c>
      <c r="W418" s="33">
        <v>772</v>
      </c>
      <c r="X418" s="1" t="s">
        <v>685</v>
      </c>
      <c r="AE418" s="10" t="s">
        <v>1161</v>
      </c>
      <c r="AF418" s="6" t="s">
        <v>1290</v>
      </c>
      <c r="AG418" s="176">
        <f>IFERROR(VLOOKUP(AF418,'#Location List#'!$Q$3:$R$1118,2,FALSE), "None")</f>
        <v>139</v>
      </c>
      <c r="AH418" s="269" t="s">
        <v>503</v>
      </c>
      <c r="AI418" s="474">
        <f t="shared" si="67"/>
        <v>1</v>
      </c>
      <c r="AJ418" s="71" t="str">
        <f t="shared" si="68"/>
        <v>Highbury</v>
      </c>
      <c r="AK418" s="73" t="e">
        <f>COUNTIFS(#REF!,R418)</f>
        <v>#REF!</v>
      </c>
      <c r="AL418" s="13"/>
      <c r="AM418" s="75"/>
      <c r="AN418" s="72"/>
      <c r="AQ418" s="334"/>
      <c r="AS418" s="244">
        <v>416</v>
      </c>
      <c r="AT418" s="244">
        <v>-33.75</v>
      </c>
      <c r="AU418" s="244">
        <v>115.5</v>
      </c>
      <c r="AV418" s="244" t="s">
        <v>5246</v>
      </c>
      <c r="AW418" s="22">
        <v>771</v>
      </c>
      <c r="AX418" s="343">
        <v>3.9132455827350214</v>
      </c>
    </row>
    <row r="419" spans="1:50" ht="12" customHeight="1" x14ac:dyDescent="0.25">
      <c r="A419" s="1" t="s">
        <v>685</v>
      </c>
      <c r="B419" s="30"/>
      <c r="C419" s="65"/>
      <c r="D419" s="31"/>
      <c r="E419" s="31"/>
      <c r="F419" s="31"/>
      <c r="G419" s="31"/>
      <c r="H419" s="31"/>
      <c r="O419" s="482" t="str">
        <f t="shared" si="69"/>
        <v xml:space="preserve"> </v>
      </c>
      <c r="P419" s="466">
        <f t="shared" si="65"/>
        <v>768</v>
      </c>
      <c r="Q419" s="225" t="s">
        <v>4106</v>
      </c>
      <c r="R419" s="230">
        <v>768</v>
      </c>
      <c r="S419" s="251">
        <v>-32.177205999999998</v>
      </c>
      <c r="T419" s="248">
        <v>115.98511499999999</v>
      </c>
      <c r="U419" s="33" t="str">
        <f t="shared" si="66"/>
        <v>Hilbert</v>
      </c>
      <c r="V419" s="33" t="str">
        <f t="shared" si="70"/>
        <v>Armadale</v>
      </c>
      <c r="W419" s="33">
        <v>723</v>
      </c>
      <c r="X419" s="1" t="s">
        <v>685</v>
      </c>
      <c r="AE419" s="10" t="s">
        <v>1161</v>
      </c>
      <c r="AF419" s="6" t="s">
        <v>1161</v>
      </c>
      <c r="AG419" s="176">
        <f>IFERROR(VLOOKUP(AF419,'#Location List#'!$Q$3:$R$1118,2,FALSE), "None")</f>
        <v>174</v>
      </c>
      <c r="AH419" s="269" t="s">
        <v>959</v>
      </c>
      <c r="AI419" s="474">
        <f t="shared" si="67"/>
        <v>1</v>
      </c>
      <c r="AJ419" s="71" t="str">
        <f t="shared" si="68"/>
        <v>Hilbert</v>
      </c>
      <c r="AK419" s="73" t="e">
        <f>COUNTIFS(#REF!,R419)</f>
        <v>#REF!</v>
      </c>
      <c r="AL419" s="13"/>
      <c r="AM419" s="75"/>
      <c r="AN419" s="72"/>
      <c r="AQ419" s="334"/>
      <c r="AS419" s="244">
        <v>417</v>
      </c>
      <c r="AT419" s="244">
        <v>-33.5</v>
      </c>
      <c r="AU419" s="244">
        <v>115.5</v>
      </c>
      <c r="AV419" s="244" t="s">
        <v>4764</v>
      </c>
      <c r="AW419" s="22">
        <v>1015</v>
      </c>
      <c r="AX419" s="343">
        <v>3.2563023281493066</v>
      </c>
    </row>
    <row r="420" spans="1:50" ht="12" customHeight="1" x14ac:dyDescent="0.25">
      <c r="A420" s="1" t="s">
        <v>685</v>
      </c>
      <c r="B420" s="30"/>
      <c r="C420" s="65"/>
      <c r="D420" s="31"/>
      <c r="E420" s="31"/>
      <c r="F420" s="31"/>
      <c r="G420" s="31"/>
      <c r="H420" s="31"/>
      <c r="O420" s="482" t="str">
        <f t="shared" si="69"/>
        <v xml:space="preserve"> </v>
      </c>
      <c r="P420" s="466">
        <f t="shared" si="65"/>
        <v>769</v>
      </c>
      <c r="Q420" s="225" t="s">
        <v>78</v>
      </c>
      <c r="R420" s="230">
        <v>769</v>
      </c>
      <c r="S420" s="251">
        <v>-30.298127000000001</v>
      </c>
      <c r="T420" s="248">
        <v>115.315393</v>
      </c>
      <c r="U420" s="33" t="str">
        <f t="shared" si="66"/>
        <v>Hill River</v>
      </c>
      <c r="V420" s="33" t="str">
        <f t="shared" si="70"/>
        <v>Dandaragan</v>
      </c>
      <c r="W420" s="33">
        <v>743</v>
      </c>
      <c r="X420" s="1" t="s">
        <v>685</v>
      </c>
      <c r="AE420" s="10" t="s">
        <v>1161</v>
      </c>
      <c r="AF420" s="6" t="s">
        <v>1161</v>
      </c>
      <c r="AG420" s="176">
        <f>IFERROR(VLOOKUP(AF420,'#Location List#'!$Q$3:$R$1118,2,FALSE), "None")</f>
        <v>174</v>
      </c>
      <c r="AH420" s="269" t="s">
        <v>1161</v>
      </c>
      <c r="AI420" s="474">
        <f t="shared" si="67"/>
        <v>1</v>
      </c>
      <c r="AJ420" s="71" t="str">
        <f t="shared" si="68"/>
        <v>Hill River</v>
      </c>
      <c r="AK420" s="73" t="e">
        <f>COUNTIFS(#REF!,R420)</f>
        <v>#REF!</v>
      </c>
      <c r="AL420" s="13"/>
      <c r="AM420" s="75"/>
      <c r="AN420" s="72"/>
      <c r="AQ420" s="334"/>
      <c r="AS420" s="244">
        <v>418</v>
      </c>
      <c r="AT420" s="244">
        <v>-33.25</v>
      </c>
      <c r="AU420" s="244">
        <v>115.5</v>
      </c>
      <c r="AV420" s="244" t="s">
        <v>5247</v>
      </c>
      <c r="AW420" s="22">
        <v>874</v>
      </c>
      <c r="AX420" s="343">
        <v>14.752033772732322</v>
      </c>
    </row>
    <row r="421" spans="1:50" ht="12" customHeight="1" x14ac:dyDescent="0.25">
      <c r="A421" s="1" t="s">
        <v>685</v>
      </c>
      <c r="B421" s="30"/>
      <c r="C421" s="65"/>
      <c r="D421" s="31"/>
      <c r="E421" s="31"/>
      <c r="F421" s="31"/>
      <c r="G421" s="31"/>
      <c r="H421" s="31"/>
      <c r="O421" s="482" t="str">
        <f t="shared" si="69"/>
        <v xml:space="preserve"> </v>
      </c>
      <c r="P421" s="466">
        <f t="shared" si="65"/>
        <v>166</v>
      </c>
      <c r="Q421" s="226" t="s">
        <v>1155</v>
      </c>
      <c r="R421" s="231">
        <v>166</v>
      </c>
      <c r="S421" s="251">
        <v>-33.313569999999899</v>
      </c>
      <c r="T421" s="248">
        <v>116.8047</v>
      </c>
      <c r="U421" s="33" t="str">
        <f t="shared" si="66"/>
        <v>Hillman</v>
      </c>
      <c r="V421" s="33" t="str">
        <f t="shared" si="70"/>
        <v>West Arthur</v>
      </c>
      <c r="W421" s="33">
        <v>841</v>
      </c>
      <c r="X421" s="1" t="s">
        <v>685</v>
      </c>
      <c r="AE421" s="10" t="s">
        <v>1161</v>
      </c>
      <c r="AF421" s="6" t="s">
        <v>1161</v>
      </c>
      <c r="AG421" s="176">
        <f>IFERROR(VLOOKUP(AF421,'#Location List#'!$Q$3:$R$1118,2,FALSE), "None")</f>
        <v>174</v>
      </c>
      <c r="AH421" s="269" t="s">
        <v>809</v>
      </c>
      <c r="AI421" s="474">
        <f t="shared" si="67"/>
        <v>1</v>
      </c>
      <c r="AJ421" s="71" t="str">
        <f t="shared" si="68"/>
        <v>Hillman</v>
      </c>
      <c r="AK421" s="73" t="e">
        <f>COUNTIFS(#REF!,R421)</f>
        <v>#REF!</v>
      </c>
      <c r="AL421" s="13"/>
      <c r="AM421" s="75"/>
      <c r="AN421" s="72"/>
      <c r="AQ421" s="334"/>
      <c r="AS421" s="244">
        <v>419</v>
      </c>
      <c r="AT421" s="244">
        <v>-33</v>
      </c>
      <c r="AU421" s="244">
        <v>115.5</v>
      </c>
      <c r="AV421" s="244" t="s">
        <v>4745</v>
      </c>
      <c r="AW421" s="22">
        <v>1029</v>
      </c>
      <c r="AX421" s="343">
        <v>20.05292285811527</v>
      </c>
    </row>
    <row r="422" spans="1:50" ht="12" customHeight="1" x14ac:dyDescent="0.25">
      <c r="A422" s="1" t="s">
        <v>685</v>
      </c>
      <c r="B422" s="30"/>
      <c r="C422" s="65"/>
      <c r="D422" s="31"/>
      <c r="E422" s="31"/>
      <c r="F422" s="31"/>
      <c r="G422" s="31"/>
      <c r="H422" s="31"/>
      <c r="O422" s="482" t="str">
        <f t="shared" si="69"/>
        <v xml:space="preserve"> </v>
      </c>
      <c r="P422" s="466">
        <f t="shared" si="65"/>
        <v>770</v>
      </c>
      <c r="Q422" s="225" t="s">
        <v>4109</v>
      </c>
      <c r="R422" s="230">
        <v>770</v>
      </c>
      <c r="S422" s="251">
        <v>-31.532969999999899</v>
      </c>
      <c r="T422" s="249">
        <v>118.07892</v>
      </c>
      <c r="U422" s="33" t="str">
        <f t="shared" si="66"/>
        <v>Hines Hill</v>
      </c>
      <c r="V422" s="33" t="str">
        <f t="shared" si="70"/>
        <v>Merredin</v>
      </c>
      <c r="W422" s="33">
        <v>826</v>
      </c>
      <c r="X422" s="1" t="s">
        <v>685</v>
      </c>
      <c r="AE422" s="10" t="s">
        <v>582</v>
      </c>
      <c r="AF422" s="6" t="s">
        <v>168</v>
      </c>
      <c r="AG422" s="176">
        <f>IFERROR(VLOOKUP(AF422,'#Location List#'!$Q$3:$R$1118,2,FALSE), "None")</f>
        <v>46</v>
      </c>
      <c r="AH422" s="269" t="s">
        <v>168</v>
      </c>
      <c r="AI422" s="474">
        <f t="shared" si="67"/>
        <v>1</v>
      </c>
      <c r="AJ422" s="71" t="str">
        <f t="shared" si="68"/>
        <v>Hines Hill</v>
      </c>
      <c r="AK422" s="73" t="e">
        <f>COUNTIFS(#REF!,R422)</f>
        <v>#REF!</v>
      </c>
      <c r="AL422" s="13"/>
      <c r="AM422" s="75"/>
      <c r="AN422" s="72"/>
      <c r="AQ422" s="334"/>
      <c r="AS422" s="244">
        <v>420</v>
      </c>
      <c r="AT422" s="244">
        <v>-32.75</v>
      </c>
      <c r="AU422" s="244">
        <v>115.5</v>
      </c>
      <c r="AV422" s="244" t="s">
        <v>5248</v>
      </c>
      <c r="AW422" s="22">
        <v>90</v>
      </c>
      <c r="AX422" s="343">
        <v>13.156436650391841</v>
      </c>
    </row>
    <row r="423" spans="1:50" ht="12" customHeight="1" x14ac:dyDescent="0.25">
      <c r="A423" s="1" t="s">
        <v>685</v>
      </c>
      <c r="B423" s="30"/>
      <c r="C423" s="65"/>
      <c r="D423" s="31"/>
      <c r="E423" s="31"/>
      <c r="F423" s="31"/>
      <c r="G423" s="31"/>
      <c r="H423" s="31"/>
      <c r="O423" s="482" t="str">
        <f t="shared" si="69"/>
        <v xml:space="preserve"> </v>
      </c>
      <c r="P423" s="466">
        <f t="shared" si="65"/>
        <v>771</v>
      </c>
      <c r="Q423" s="65" t="s">
        <v>4110</v>
      </c>
      <c r="R423" s="230">
        <v>771</v>
      </c>
      <c r="S423" s="251">
        <v>-33.714837000000003</v>
      </c>
      <c r="T423" s="248">
        <v>115.501786</v>
      </c>
      <c r="U423" s="33" t="str">
        <f t="shared" si="66"/>
        <v>Hithergreen</v>
      </c>
      <c r="V423" s="33" t="str">
        <f t="shared" si="70"/>
        <v>Busselton</v>
      </c>
      <c r="W423" s="33">
        <v>715</v>
      </c>
      <c r="X423" s="1" t="s">
        <v>685</v>
      </c>
      <c r="AE423" s="10" t="s">
        <v>582</v>
      </c>
      <c r="AF423" s="6" t="s">
        <v>168</v>
      </c>
      <c r="AG423" s="176">
        <f>IFERROR(VLOOKUP(AF423,'#Location List#'!$Q$3:$R$1118,2,FALSE), "None")</f>
        <v>46</v>
      </c>
      <c r="AH423" s="269" t="s">
        <v>4114</v>
      </c>
      <c r="AI423" s="474">
        <f t="shared" si="67"/>
        <v>1</v>
      </c>
      <c r="AJ423" s="71" t="str">
        <f t="shared" si="68"/>
        <v>Hithergreen</v>
      </c>
      <c r="AK423" s="73" t="e">
        <f>COUNTIFS(#REF!,R423)</f>
        <v>#REF!</v>
      </c>
      <c r="AL423" s="13"/>
      <c r="AM423" s="75"/>
      <c r="AN423" s="72"/>
      <c r="AQ423" s="334"/>
      <c r="AS423" s="244">
        <v>421</v>
      </c>
      <c r="AT423" s="244">
        <v>-32.5</v>
      </c>
      <c r="AU423" s="244">
        <v>115.5</v>
      </c>
      <c r="AV423" s="244" t="s">
        <v>4726</v>
      </c>
      <c r="AW423" s="22">
        <v>111</v>
      </c>
      <c r="AX423" s="343">
        <v>20.04455331572834</v>
      </c>
    </row>
    <row r="424" spans="1:50" ht="12" customHeight="1" x14ac:dyDescent="0.25">
      <c r="A424" s="1" t="s">
        <v>685</v>
      </c>
      <c r="B424" s="30"/>
      <c r="C424" s="65"/>
      <c r="D424" s="31"/>
      <c r="E424" s="31"/>
      <c r="F424" s="31"/>
      <c r="G424" s="31"/>
      <c r="H424" s="31"/>
      <c r="O424" s="482" t="str">
        <f t="shared" si="69"/>
        <v xml:space="preserve"> </v>
      </c>
      <c r="P424" s="466">
        <f t="shared" si="65"/>
        <v>772</v>
      </c>
      <c r="Q424" s="65" t="s">
        <v>4111</v>
      </c>
      <c r="R424" s="230">
        <v>772</v>
      </c>
      <c r="S424" s="251">
        <v>-31.629967000000001</v>
      </c>
      <c r="T424" s="248">
        <v>116.461063</v>
      </c>
      <c r="U424" s="33" t="str">
        <f t="shared" si="66"/>
        <v>Hoddys Well</v>
      </c>
      <c r="V424" s="33" t="str">
        <f t="shared" si="70"/>
        <v>Toodyay</v>
      </c>
      <c r="W424" s="33">
        <v>742</v>
      </c>
      <c r="X424" s="1" t="s">
        <v>685</v>
      </c>
      <c r="AE424" s="10" t="s">
        <v>582</v>
      </c>
      <c r="AF424" s="6" t="s">
        <v>168</v>
      </c>
      <c r="AG424" s="176">
        <f>IFERROR(VLOOKUP(AF424,'#Location List#'!$Q$3:$R$1118,2,FALSE), "None")</f>
        <v>46</v>
      </c>
      <c r="AH424" s="269" t="s">
        <v>579</v>
      </c>
      <c r="AI424" s="474">
        <f t="shared" si="67"/>
        <v>1</v>
      </c>
      <c r="AJ424" s="71" t="str">
        <f t="shared" si="68"/>
        <v>Hoddys Well</v>
      </c>
      <c r="AK424" s="73" t="e">
        <f>COUNTIFS(#REF!,R424)</f>
        <v>#REF!</v>
      </c>
      <c r="AL424" s="13"/>
      <c r="AM424" s="75"/>
      <c r="AN424" s="72"/>
      <c r="AQ424" s="334"/>
      <c r="AS424" s="244">
        <v>422</v>
      </c>
      <c r="AT424" s="244">
        <v>-32.25</v>
      </c>
      <c r="AU424" s="244">
        <v>115.5</v>
      </c>
      <c r="AV424" s="244" t="s">
        <v>5249</v>
      </c>
      <c r="AW424" s="22">
        <v>209</v>
      </c>
      <c r="AX424" s="343">
        <v>28.155928815909689</v>
      </c>
    </row>
    <row r="425" spans="1:50" ht="12" customHeight="1" x14ac:dyDescent="0.25">
      <c r="A425" s="1" t="s">
        <v>685</v>
      </c>
      <c r="B425" s="30"/>
      <c r="C425" s="65"/>
      <c r="D425" s="31"/>
      <c r="E425" s="31"/>
      <c r="F425" s="31"/>
      <c r="G425" s="31"/>
      <c r="H425" s="31"/>
      <c r="O425" s="482" t="str">
        <f t="shared" si="69"/>
        <v xml:space="preserve"> </v>
      </c>
      <c r="P425" s="466">
        <f t="shared" si="65"/>
        <v>773</v>
      </c>
      <c r="Q425" s="65" t="s">
        <v>4112</v>
      </c>
      <c r="R425" s="230">
        <v>773</v>
      </c>
      <c r="S425" s="251">
        <v>-33.012309999999999</v>
      </c>
      <c r="T425" s="248">
        <v>116.07358600000001</v>
      </c>
      <c r="U425" s="33" t="str">
        <f t="shared" si="66"/>
        <v>Hoffman</v>
      </c>
      <c r="V425" s="33" t="str">
        <f t="shared" si="70"/>
        <v>Harvey</v>
      </c>
      <c r="W425" s="33">
        <v>760</v>
      </c>
      <c r="X425" s="1" t="s">
        <v>685</v>
      </c>
      <c r="AE425" s="10" t="s">
        <v>582</v>
      </c>
      <c r="AF425" s="6" t="s">
        <v>3863</v>
      </c>
      <c r="AG425" s="176">
        <f>IFERROR(VLOOKUP(AF425,'#Location List#'!$Q$3:$R$1118,2,FALSE), "None")</f>
        <v>50</v>
      </c>
      <c r="AH425" s="269" t="s">
        <v>965</v>
      </c>
      <c r="AI425" s="474">
        <f t="shared" si="67"/>
        <v>1</v>
      </c>
      <c r="AJ425" s="71" t="str">
        <f t="shared" si="68"/>
        <v>Hoffman</v>
      </c>
      <c r="AK425" s="73" t="e">
        <f>COUNTIFS(#REF!,R425)</f>
        <v>#REF!</v>
      </c>
      <c r="AL425" s="13"/>
      <c r="AM425" s="75"/>
      <c r="AN425" s="72"/>
      <c r="AQ425" s="334"/>
      <c r="AS425" s="244">
        <v>423</v>
      </c>
      <c r="AT425" s="244">
        <v>-32</v>
      </c>
      <c r="AU425" s="244">
        <v>115.5</v>
      </c>
      <c r="AV425" s="244" t="s">
        <v>5250</v>
      </c>
      <c r="AW425" s="22">
        <v>87</v>
      </c>
      <c r="AX425" s="343">
        <v>25.571425228527357</v>
      </c>
    </row>
    <row r="426" spans="1:50" ht="12" customHeight="1" x14ac:dyDescent="0.25">
      <c r="A426" s="1" t="s">
        <v>685</v>
      </c>
      <c r="B426" s="30"/>
      <c r="C426" s="65"/>
      <c r="D426" s="31"/>
      <c r="E426" s="31"/>
      <c r="F426" s="31"/>
      <c r="G426" s="31"/>
      <c r="H426" s="31"/>
      <c r="O426" s="482" t="str">
        <f t="shared" si="69"/>
        <v xml:space="preserve"> </v>
      </c>
      <c r="P426" s="466">
        <f t="shared" si="65"/>
        <v>774</v>
      </c>
      <c r="Q426" s="65" t="s">
        <v>4113</v>
      </c>
      <c r="R426" s="230">
        <v>774</v>
      </c>
      <c r="S426" s="251">
        <v>-31.866980999999999</v>
      </c>
      <c r="T426" s="248">
        <v>119.004547</v>
      </c>
      <c r="U426" s="33" t="str">
        <f t="shared" si="66"/>
        <v>Holleton</v>
      </c>
      <c r="V426" s="33" t="str">
        <f t="shared" si="70"/>
        <v>Yilgarn</v>
      </c>
      <c r="W426" s="33">
        <v>747</v>
      </c>
      <c r="X426" s="1" t="s">
        <v>685</v>
      </c>
      <c r="AE426" s="10" t="s">
        <v>582</v>
      </c>
      <c r="AF426" s="6" t="s">
        <v>3863</v>
      </c>
      <c r="AG426" s="176">
        <f>IFERROR(VLOOKUP(AF426,'#Location List#'!$Q$3:$R$1118,2,FALSE), "None")</f>
        <v>50</v>
      </c>
      <c r="AH426" s="269" t="s">
        <v>970</v>
      </c>
      <c r="AI426" s="474">
        <f t="shared" si="67"/>
        <v>1</v>
      </c>
      <c r="AJ426" s="71" t="str">
        <f t="shared" si="68"/>
        <v>Holleton</v>
      </c>
      <c r="AK426" s="73" t="e">
        <f>COUNTIFS(#REF!,R426)</f>
        <v>#REF!</v>
      </c>
      <c r="AL426" s="13"/>
      <c r="AM426" s="75"/>
      <c r="AN426" s="72"/>
      <c r="AQ426" s="334"/>
      <c r="AS426" s="244">
        <v>424</v>
      </c>
      <c r="AT426" s="244">
        <v>-31.75</v>
      </c>
      <c r="AU426" s="244">
        <v>115.5</v>
      </c>
      <c r="AV426" s="244" t="s">
        <v>5251</v>
      </c>
      <c r="AW426" s="22">
        <v>335</v>
      </c>
      <c r="AX426" s="343">
        <v>20.737554470580221</v>
      </c>
    </row>
    <row r="427" spans="1:50" ht="12" customHeight="1" x14ac:dyDescent="0.25">
      <c r="A427" s="1" t="s">
        <v>685</v>
      </c>
      <c r="B427" s="30"/>
      <c r="C427" s="65"/>
      <c r="D427" s="31"/>
      <c r="E427" s="31"/>
      <c r="F427" s="31"/>
      <c r="G427" s="31"/>
      <c r="H427" s="31"/>
      <c r="O427" s="482" t="str">
        <f t="shared" si="69"/>
        <v xml:space="preserve"> </v>
      </c>
      <c r="P427" s="466">
        <f t="shared" si="65"/>
        <v>775</v>
      </c>
      <c r="Q427" s="65" t="s">
        <v>4115</v>
      </c>
      <c r="R427" s="230">
        <v>775</v>
      </c>
      <c r="S427" s="251">
        <v>-28.998419999999999</v>
      </c>
      <c r="T427" s="248">
        <v>115.589744</v>
      </c>
      <c r="U427" s="33" t="str">
        <f t="shared" si="66"/>
        <v>Holmwood</v>
      </c>
      <c r="V427" s="33" t="str">
        <f t="shared" si="70"/>
        <v>Mingenew</v>
      </c>
      <c r="W427" s="33">
        <v>827</v>
      </c>
      <c r="X427" s="1" t="s">
        <v>685</v>
      </c>
      <c r="AE427" s="10" t="s">
        <v>582</v>
      </c>
      <c r="AF427" s="6" t="s">
        <v>3863</v>
      </c>
      <c r="AG427" s="176">
        <f>IFERROR(VLOOKUP(AF427,'#Location List#'!$Q$3:$R$1118,2,FALSE), "None")</f>
        <v>50</v>
      </c>
      <c r="AH427" s="269" t="s">
        <v>969</v>
      </c>
      <c r="AI427" s="474">
        <f t="shared" si="67"/>
        <v>1</v>
      </c>
      <c r="AJ427" s="71" t="str">
        <f t="shared" si="68"/>
        <v>Holmwood</v>
      </c>
      <c r="AK427" s="73" t="e">
        <f>COUNTIFS(#REF!,R427)</f>
        <v>#REF!</v>
      </c>
      <c r="AL427" s="13"/>
      <c r="AM427" s="75"/>
      <c r="AN427" s="72"/>
      <c r="AQ427" s="334"/>
      <c r="AS427" s="244">
        <v>425</v>
      </c>
      <c r="AT427" s="244">
        <v>-31.5</v>
      </c>
      <c r="AU427" s="244">
        <v>115.5</v>
      </c>
      <c r="AV427" s="244" t="s">
        <v>4691</v>
      </c>
      <c r="AW427" s="22">
        <v>410</v>
      </c>
      <c r="AX427" s="343">
        <v>13.832857224054084</v>
      </c>
    </row>
    <row r="428" spans="1:50" ht="12" customHeight="1" x14ac:dyDescent="0.25">
      <c r="A428" s="1" t="s">
        <v>685</v>
      </c>
      <c r="B428" s="30"/>
      <c r="C428" s="65"/>
      <c r="D428" s="31"/>
      <c r="E428" s="31"/>
      <c r="F428" s="31"/>
      <c r="G428" s="31"/>
      <c r="H428" s="31"/>
      <c r="O428" s="482" t="str">
        <f t="shared" si="69"/>
        <v xml:space="preserve"> </v>
      </c>
      <c r="P428" s="466">
        <f t="shared" si="65"/>
        <v>167</v>
      </c>
      <c r="Q428" s="31" t="s">
        <v>1254</v>
      </c>
      <c r="R428" s="231">
        <v>167</v>
      </c>
      <c r="S428" s="251">
        <v>-32.678280000000001</v>
      </c>
      <c r="T428" s="248">
        <v>119.40966</v>
      </c>
      <c r="U428" s="33" t="str">
        <f t="shared" si="66"/>
        <v>Holt Rock</v>
      </c>
      <c r="V428" s="33" t="str">
        <f t="shared" si="70"/>
        <v>Kulin</v>
      </c>
      <c r="W428" s="33">
        <v>801</v>
      </c>
      <c r="X428" s="1" t="s">
        <v>685</v>
      </c>
      <c r="AE428" s="10" t="s">
        <v>582</v>
      </c>
      <c r="AF428" s="6" t="s">
        <v>3863</v>
      </c>
      <c r="AG428" s="176">
        <f>IFERROR(VLOOKUP(AF428,'#Location List#'!$Q$3:$R$1118,2,FALSE), "None")</f>
        <v>50</v>
      </c>
      <c r="AH428" s="269" t="s">
        <v>964</v>
      </c>
      <c r="AI428" s="474">
        <f t="shared" si="67"/>
        <v>1</v>
      </c>
      <c r="AJ428" s="71" t="str">
        <f t="shared" si="68"/>
        <v>Holt Rock</v>
      </c>
      <c r="AK428" s="73" t="e">
        <f>COUNTIFS(#REF!,R428)</f>
        <v>#REF!</v>
      </c>
      <c r="AL428" s="13"/>
      <c r="AM428" s="75"/>
      <c r="AN428" s="72"/>
      <c r="AQ428" s="334"/>
      <c r="AS428" s="244">
        <v>426</v>
      </c>
      <c r="AT428" s="244">
        <v>-31.25</v>
      </c>
      <c r="AU428" s="244">
        <v>115.5</v>
      </c>
      <c r="AV428" s="244" t="s">
        <v>5252</v>
      </c>
      <c r="AW428" s="22">
        <v>1055</v>
      </c>
      <c r="AX428" s="343">
        <v>5.9474669581552728</v>
      </c>
    </row>
    <row r="429" spans="1:50" ht="12" customHeight="1" x14ac:dyDescent="0.25">
      <c r="A429" s="1" t="s">
        <v>685</v>
      </c>
      <c r="B429" s="30"/>
      <c r="C429" s="65"/>
      <c r="D429" s="31"/>
      <c r="E429" s="31"/>
      <c r="F429" s="31"/>
      <c r="G429" s="31"/>
      <c r="H429" s="31"/>
      <c r="O429" s="482" t="str">
        <f t="shared" si="69"/>
        <v xml:space="preserve"> </v>
      </c>
      <c r="P429" s="466">
        <f t="shared" si="65"/>
        <v>776</v>
      </c>
      <c r="Q429" s="65" t="s">
        <v>4116</v>
      </c>
      <c r="R429" s="230">
        <v>776</v>
      </c>
      <c r="S429" s="251">
        <v>-32.697791000000002</v>
      </c>
      <c r="T429" s="249">
        <v>116.115978</v>
      </c>
      <c r="U429" s="33" t="str">
        <f t="shared" si="66"/>
        <v>Holyoake</v>
      </c>
      <c r="V429" s="33" t="str">
        <f t="shared" si="70"/>
        <v>Murray</v>
      </c>
      <c r="W429" s="222">
        <v>847</v>
      </c>
      <c r="X429" s="1" t="s">
        <v>685</v>
      </c>
      <c r="AE429" s="10" t="s">
        <v>582</v>
      </c>
      <c r="AF429" s="6" t="s">
        <v>3863</v>
      </c>
      <c r="AG429" s="176">
        <f>IFERROR(VLOOKUP(AF429,'#Location List#'!$Q$3:$R$1118,2,FALSE), "None")</f>
        <v>50</v>
      </c>
      <c r="AH429" s="269" t="s">
        <v>961</v>
      </c>
      <c r="AI429" s="474">
        <f t="shared" si="67"/>
        <v>1</v>
      </c>
      <c r="AJ429" s="71" t="str">
        <f t="shared" si="68"/>
        <v>Holyoake</v>
      </c>
      <c r="AK429" s="73" t="e">
        <f>COUNTIFS(#REF!,R429)</f>
        <v>#REF!</v>
      </c>
      <c r="AL429" s="13"/>
      <c r="AM429" s="75"/>
      <c r="AN429" s="72"/>
      <c r="AQ429" s="334"/>
      <c r="AS429" s="244">
        <v>427</v>
      </c>
      <c r="AT429" s="244">
        <v>-31</v>
      </c>
      <c r="AU429" s="244">
        <v>115.5</v>
      </c>
      <c r="AV429" s="244" t="s">
        <v>4674</v>
      </c>
      <c r="AW429" s="22">
        <v>975</v>
      </c>
      <c r="AX429" s="343">
        <v>9.3805828866683072</v>
      </c>
    </row>
    <row r="430" spans="1:50" ht="12" customHeight="1" x14ac:dyDescent="0.25">
      <c r="A430" s="1" t="s">
        <v>685</v>
      </c>
      <c r="B430" s="30"/>
      <c r="C430" s="65"/>
      <c r="D430" s="31"/>
      <c r="E430" s="31"/>
      <c r="F430" s="31"/>
      <c r="G430" s="31"/>
      <c r="H430" s="31"/>
      <c r="O430" s="482" t="str">
        <f t="shared" si="69"/>
        <v xml:space="preserve"> </v>
      </c>
      <c r="P430" s="466">
        <f t="shared" si="65"/>
        <v>777</v>
      </c>
      <c r="Q430" s="65" t="s">
        <v>1469</v>
      </c>
      <c r="R430" s="230">
        <v>777</v>
      </c>
      <c r="S430" s="251">
        <v>-32.387884</v>
      </c>
      <c r="T430" s="248">
        <v>115.8511</v>
      </c>
      <c r="U430" s="33" t="str">
        <f t="shared" si="66"/>
        <v>Hopeland</v>
      </c>
      <c r="V430" s="33" t="str">
        <f t="shared" si="70"/>
        <v>Serpentine-Jarrahdale</v>
      </c>
      <c r="W430" s="33">
        <v>792</v>
      </c>
      <c r="X430" s="1" t="s">
        <v>685</v>
      </c>
      <c r="AE430" s="10" t="s">
        <v>582</v>
      </c>
      <c r="AF430" s="6" t="s">
        <v>3863</v>
      </c>
      <c r="AG430" s="176">
        <f>IFERROR(VLOOKUP(AF430,'#Location List#'!$Q$3:$R$1118,2,FALSE), "None")</f>
        <v>50</v>
      </c>
      <c r="AH430" s="269" t="s">
        <v>971</v>
      </c>
      <c r="AI430" s="474">
        <f t="shared" si="67"/>
        <v>1</v>
      </c>
      <c r="AJ430" s="71" t="str">
        <f t="shared" si="68"/>
        <v>Hopeland</v>
      </c>
      <c r="AK430" s="73" t="e">
        <f>COUNTIFS(#REF!,R430)</f>
        <v>#REF!</v>
      </c>
      <c r="AL430" s="13"/>
      <c r="AM430" s="75"/>
      <c r="AN430" s="72"/>
      <c r="AQ430" s="334"/>
      <c r="AS430" s="244">
        <v>428</v>
      </c>
      <c r="AT430" s="244">
        <v>-30.75</v>
      </c>
      <c r="AU430" s="244">
        <v>115.5</v>
      </c>
      <c r="AV430" s="244" t="s">
        <v>5253</v>
      </c>
      <c r="AW430" s="22">
        <v>84</v>
      </c>
      <c r="AX430" s="343">
        <v>5.6196953034794337</v>
      </c>
    </row>
    <row r="431" spans="1:50" ht="12" customHeight="1" x14ac:dyDescent="0.25">
      <c r="A431" s="1" t="s">
        <v>685</v>
      </c>
      <c r="B431" s="30"/>
      <c r="C431" s="65"/>
      <c r="D431" s="31"/>
      <c r="E431" s="31"/>
      <c r="F431" s="31"/>
      <c r="G431" s="31"/>
      <c r="H431" s="31"/>
      <c r="O431" s="482" t="str">
        <f t="shared" si="69"/>
        <v xml:space="preserve"> </v>
      </c>
      <c r="P431" s="466">
        <f t="shared" si="65"/>
        <v>168</v>
      </c>
      <c r="Q431" s="31" t="s">
        <v>1157</v>
      </c>
      <c r="R431" s="231">
        <v>168</v>
      </c>
      <c r="S431" s="251">
        <v>-33.942450000000001</v>
      </c>
      <c r="T431" s="248">
        <v>120.126589999999</v>
      </c>
      <c r="U431" s="33" t="str">
        <f t="shared" si="66"/>
        <v>Hopetoun</v>
      </c>
      <c r="V431" s="33" t="str">
        <f t="shared" si="70"/>
        <v>Ravensthorpe</v>
      </c>
      <c r="W431" s="33">
        <v>716</v>
      </c>
      <c r="X431" s="1" t="s">
        <v>685</v>
      </c>
      <c r="AE431" s="10" t="s">
        <v>582</v>
      </c>
      <c r="AF431" s="6" t="s">
        <v>3863</v>
      </c>
      <c r="AG431" s="176">
        <f>IFERROR(VLOOKUP(AF431,'#Location List#'!$Q$3:$R$1118,2,FALSE), "None")</f>
        <v>50</v>
      </c>
      <c r="AH431" s="269" t="s">
        <v>719</v>
      </c>
      <c r="AI431" s="474">
        <f t="shared" si="67"/>
        <v>1</v>
      </c>
      <c r="AJ431" s="71" t="str">
        <f t="shared" si="68"/>
        <v>Hopetoun</v>
      </c>
      <c r="AK431" s="73" t="e">
        <f>COUNTIFS(#REF!,R431)</f>
        <v>#REF!</v>
      </c>
      <c r="AL431" s="13"/>
      <c r="AM431" s="75"/>
      <c r="AN431" s="72"/>
      <c r="AQ431" s="334"/>
      <c r="AS431" s="244">
        <v>429</v>
      </c>
      <c r="AT431" s="244">
        <v>-30.5</v>
      </c>
      <c r="AU431" s="244">
        <v>115.5</v>
      </c>
      <c r="AV431" s="244" t="s">
        <v>4663</v>
      </c>
      <c r="AW431" s="22">
        <v>13</v>
      </c>
      <c r="AX431" s="343">
        <v>12.695254102968642</v>
      </c>
    </row>
    <row r="432" spans="1:50" ht="12" customHeight="1" x14ac:dyDescent="0.25">
      <c r="A432" s="1" t="s">
        <v>685</v>
      </c>
      <c r="B432" s="30"/>
      <c r="C432" s="65"/>
      <c r="D432" s="31"/>
      <c r="E432" s="31"/>
      <c r="F432" s="31"/>
      <c r="G432" s="31"/>
      <c r="H432" s="31"/>
      <c r="O432" s="482" t="str">
        <f t="shared" si="69"/>
        <v xml:space="preserve"> </v>
      </c>
      <c r="P432" s="466">
        <f t="shared" si="65"/>
        <v>169</v>
      </c>
      <c r="Q432" s="31" t="s">
        <v>225</v>
      </c>
      <c r="R432" s="231">
        <v>169</v>
      </c>
      <c r="S432" s="251">
        <v>-28.381547000000001</v>
      </c>
      <c r="T432" s="249">
        <v>114.429621</v>
      </c>
      <c r="U432" s="33" t="str">
        <f t="shared" si="66"/>
        <v>Horrocks</v>
      </c>
      <c r="V432" s="33" t="str">
        <f t="shared" si="70"/>
        <v>Northampton</v>
      </c>
      <c r="W432" s="33">
        <v>753</v>
      </c>
      <c r="X432" s="1" t="s">
        <v>685</v>
      </c>
      <c r="AE432" s="10" t="s">
        <v>582</v>
      </c>
      <c r="AF432" s="6" t="s">
        <v>3863</v>
      </c>
      <c r="AG432" s="176">
        <f>IFERROR(VLOOKUP(AF432,'#Location List#'!$Q$3:$R$1118,2,FALSE), "None")</f>
        <v>50</v>
      </c>
      <c r="AH432" s="269" t="s">
        <v>718</v>
      </c>
      <c r="AI432" s="474">
        <f t="shared" si="67"/>
        <v>1</v>
      </c>
      <c r="AJ432" s="71" t="str">
        <f t="shared" si="68"/>
        <v>Horrocks</v>
      </c>
      <c r="AK432" s="73" t="e">
        <f>COUNTIFS(#REF!,R432)</f>
        <v>#REF!</v>
      </c>
      <c r="AL432" s="13"/>
      <c r="AM432" s="75"/>
      <c r="AN432" s="72"/>
      <c r="AQ432" s="334"/>
      <c r="AS432" s="244">
        <v>430</v>
      </c>
      <c r="AT432" s="244">
        <v>-30.25</v>
      </c>
      <c r="AU432" s="244">
        <v>115.5</v>
      </c>
      <c r="AV432" s="244" t="s">
        <v>5254</v>
      </c>
      <c r="AW432" s="22">
        <v>13</v>
      </c>
      <c r="AX432" s="343">
        <v>15.103503918422746</v>
      </c>
    </row>
    <row r="433" spans="1:50" ht="12" customHeight="1" x14ac:dyDescent="0.25">
      <c r="A433" s="1" t="s">
        <v>685</v>
      </c>
      <c r="B433" s="30"/>
      <c r="C433" s="65"/>
      <c r="D433" s="31"/>
      <c r="E433" s="31"/>
      <c r="F433" s="31"/>
      <c r="G433" s="31"/>
      <c r="H433" s="31"/>
      <c r="O433" s="482" t="str">
        <f t="shared" si="69"/>
        <v xml:space="preserve"> </v>
      </c>
      <c r="P433" s="466">
        <f t="shared" si="65"/>
        <v>778</v>
      </c>
      <c r="Q433" s="65" t="s">
        <v>4117</v>
      </c>
      <c r="R433" s="230">
        <v>778</v>
      </c>
      <c r="S433" s="251">
        <v>-28.716533999999999</v>
      </c>
      <c r="T433" s="249">
        <v>113.783276</v>
      </c>
      <c r="U433" s="33" t="str">
        <f t="shared" si="66"/>
        <v>Houtman Abrolhos</v>
      </c>
      <c r="V433" s="33" t="str">
        <f t="shared" si="70"/>
        <v>Northampton</v>
      </c>
      <c r="W433" s="33">
        <v>753</v>
      </c>
      <c r="X433" s="1" t="s">
        <v>685</v>
      </c>
      <c r="AE433" s="10" t="s">
        <v>582</v>
      </c>
      <c r="AF433" s="6" t="s">
        <v>3863</v>
      </c>
      <c r="AG433" s="176">
        <f>IFERROR(VLOOKUP(AF433,'#Location List#'!$Q$3:$R$1118,2,FALSE), "None")</f>
        <v>50</v>
      </c>
      <c r="AH433" s="269" t="s">
        <v>966</v>
      </c>
      <c r="AI433" s="474">
        <f t="shared" si="67"/>
        <v>1</v>
      </c>
      <c r="AJ433" s="71" t="str">
        <f t="shared" si="68"/>
        <v>Houtman Abrolhos</v>
      </c>
      <c r="AK433" s="73" t="e">
        <f>COUNTIFS(#REF!,R433)</f>
        <v>#REF!</v>
      </c>
      <c r="AL433" s="13"/>
      <c r="AM433" s="75"/>
      <c r="AN433" s="72"/>
      <c r="AQ433" s="334"/>
      <c r="AS433" s="244">
        <v>431</v>
      </c>
      <c r="AT433" s="244">
        <v>-30</v>
      </c>
      <c r="AU433" s="244">
        <v>115.5</v>
      </c>
      <c r="AV433" s="244" t="s">
        <v>4650</v>
      </c>
      <c r="AW433" s="22">
        <v>1162</v>
      </c>
      <c r="AX433" s="343">
        <v>11.138652044009048</v>
      </c>
    </row>
    <row r="434" spans="1:50" ht="12" customHeight="1" x14ac:dyDescent="0.25">
      <c r="A434" s="1" t="s">
        <v>685</v>
      </c>
      <c r="B434" s="30"/>
      <c r="C434" s="65"/>
      <c r="D434" s="31"/>
      <c r="E434" s="31"/>
      <c r="F434" s="31"/>
      <c r="G434" s="31"/>
      <c r="H434" s="31"/>
      <c r="O434" s="482" t="str">
        <f t="shared" si="69"/>
        <v xml:space="preserve"> </v>
      </c>
      <c r="P434" s="466">
        <f t="shared" si="65"/>
        <v>779</v>
      </c>
      <c r="Q434" s="65" t="s">
        <v>4118</v>
      </c>
      <c r="R434" s="230">
        <v>779</v>
      </c>
      <c r="S434" s="251">
        <v>-31.889495</v>
      </c>
      <c r="T434" s="248">
        <v>116.093109</v>
      </c>
      <c r="U434" s="33" t="str">
        <f t="shared" si="66"/>
        <v>Hovea</v>
      </c>
      <c r="V434" s="33" t="str">
        <f t="shared" si="70"/>
        <v>Mundaring</v>
      </c>
      <c r="W434" s="33">
        <v>719</v>
      </c>
      <c r="X434" s="1" t="s">
        <v>685</v>
      </c>
      <c r="AE434" s="10" t="s">
        <v>582</v>
      </c>
      <c r="AF434" s="6" t="s">
        <v>3863</v>
      </c>
      <c r="AG434" s="176">
        <f>IFERROR(VLOOKUP(AF434,'#Location List#'!$Q$3:$R$1118,2,FALSE), "None")</f>
        <v>50</v>
      </c>
      <c r="AH434" s="269" t="s">
        <v>962</v>
      </c>
      <c r="AI434" s="474">
        <f t="shared" si="67"/>
        <v>1</v>
      </c>
      <c r="AJ434" s="71" t="str">
        <f t="shared" si="68"/>
        <v>Hovea</v>
      </c>
      <c r="AK434" s="73" t="e">
        <f>COUNTIFS(#REF!,R434)</f>
        <v>#REF!</v>
      </c>
      <c r="AL434" s="13"/>
      <c r="AM434" s="75"/>
      <c r="AN434" s="72"/>
      <c r="AQ434" s="334"/>
      <c r="AS434" s="244">
        <v>432</v>
      </c>
      <c r="AT434" s="244">
        <v>-29.75</v>
      </c>
      <c r="AU434" s="244">
        <v>115.5</v>
      </c>
      <c r="AV434" s="244" t="s">
        <v>5255</v>
      </c>
      <c r="AW434" s="22">
        <v>187</v>
      </c>
      <c r="AX434" s="343">
        <v>15.809643262822872</v>
      </c>
    </row>
    <row r="435" spans="1:50" ht="12" customHeight="1" x14ac:dyDescent="0.25">
      <c r="A435" s="1" t="s">
        <v>685</v>
      </c>
      <c r="B435" s="30"/>
      <c r="C435" s="65"/>
      <c r="D435" s="31"/>
      <c r="E435" s="31"/>
      <c r="F435" s="31"/>
      <c r="G435" s="31"/>
      <c r="H435" s="31"/>
      <c r="O435" s="482" t="str">
        <f t="shared" si="69"/>
        <v xml:space="preserve"> </v>
      </c>
      <c r="P435" s="466">
        <f t="shared" si="65"/>
        <v>170</v>
      </c>
      <c r="Q435" s="31" t="s">
        <v>1229</v>
      </c>
      <c r="R435" s="231">
        <v>170</v>
      </c>
      <c r="S435" s="251">
        <v>-28.535599999999899</v>
      </c>
      <c r="T435" s="248">
        <v>114.63194</v>
      </c>
      <c r="U435" s="33" t="str">
        <f t="shared" si="66"/>
        <v>Howatharra</v>
      </c>
      <c r="V435" s="33" t="str">
        <f t="shared" si="70"/>
        <v>Chapman Valley</v>
      </c>
      <c r="W435" s="33">
        <v>767</v>
      </c>
      <c r="X435" s="1" t="s">
        <v>685</v>
      </c>
      <c r="AE435" s="10" t="s">
        <v>582</v>
      </c>
      <c r="AF435" s="6" t="s">
        <v>3863</v>
      </c>
      <c r="AG435" s="176">
        <f>IFERROR(VLOOKUP(AF435,'#Location List#'!$Q$3:$R$1118,2,FALSE), "None")</f>
        <v>50</v>
      </c>
      <c r="AH435" s="269" t="s">
        <v>967</v>
      </c>
      <c r="AI435" s="474">
        <f t="shared" si="67"/>
        <v>1</v>
      </c>
      <c r="AJ435" s="71" t="str">
        <f t="shared" si="68"/>
        <v>Howatharra</v>
      </c>
      <c r="AK435" s="73" t="e">
        <f>COUNTIFS(#REF!,R435)</f>
        <v>#REF!</v>
      </c>
      <c r="AL435" s="13"/>
      <c r="AM435" s="75"/>
      <c r="AN435" s="72"/>
      <c r="AQ435" s="334"/>
      <c r="AS435" s="244">
        <v>433</v>
      </c>
      <c r="AT435" s="244">
        <v>-29.5</v>
      </c>
      <c r="AU435" s="244">
        <v>115.5</v>
      </c>
      <c r="AV435" s="244" t="s">
        <v>4638</v>
      </c>
      <c r="AW435" s="22">
        <v>512</v>
      </c>
      <c r="AX435" s="343">
        <v>13.433474410174131</v>
      </c>
    </row>
    <row r="436" spans="1:50" ht="12" customHeight="1" x14ac:dyDescent="0.25">
      <c r="A436" s="1" t="s">
        <v>685</v>
      </c>
      <c r="B436" s="30"/>
      <c r="C436" s="65"/>
      <c r="D436" s="31"/>
      <c r="E436" s="31"/>
      <c r="F436" s="31"/>
      <c r="G436" s="31"/>
      <c r="H436" s="31"/>
      <c r="O436" s="482" t="str">
        <f t="shared" si="69"/>
        <v xml:space="preserve"> </v>
      </c>
      <c r="P436" s="466">
        <f t="shared" si="65"/>
        <v>171</v>
      </c>
      <c r="Q436" s="31" t="s">
        <v>1158</v>
      </c>
      <c r="R436" s="231">
        <v>171</v>
      </c>
      <c r="S436" s="251">
        <v>-32.082791999999998</v>
      </c>
      <c r="T436" s="249">
        <v>115.967731</v>
      </c>
      <c r="U436" s="33" t="str">
        <f t="shared" si="66"/>
        <v>Huntingdale</v>
      </c>
      <c r="V436" s="33" t="str">
        <f t="shared" si="70"/>
        <v>Gosnells</v>
      </c>
      <c r="W436" s="33">
        <v>724</v>
      </c>
      <c r="X436" s="1" t="s">
        <v>685</v>
      </c>
      <c r="AE436" s="10" t="s">
        <v>582</v>
      </c>
      <c r="AF436" s="6" t="s">
        <v>3863</v>
      </c>
      <c r="AG436" s="176">
        <f>IFERROR(VLOOKUP(AF436,'#Location List#'!$Q$3:$R$1118,2,FALSE), "None")</f>
        <v>50</v>
      </c>
      <c r="AH436" s="269" t="s">
        <v>960</v>
      </c>
      <c r="AI436" s="474">
        <f t="shared" si="67"/>
        <v>1</v>
      </c>
      <c r="AJ436" s="71" t="str">
        <f t="shared" si="68"/>
        <v>Huntingdale</v>
      </c>
      <c r="AK436" s="73" t="e">
        <f>COUNTIFS(#REF!,R436)</f>
        <v>#REF!</v>
      </c>
      <c r="AL436" s="13"/>
      <c r="AM436" s="75"/>
      <c r="AN436" s="72"/>
      <c r="AQ436" s="334"/>
      <c r="AS436" s="244">
        <v>434</v>
      </c>
      <c r="AT436" s="244">
        <v>-29.25</v>
      </c>
      <c r="AU436" s="244">
        <v>115.5</v>
      </c>
      <c r="AV436" s="244" t="s">
        <v>5256</v>
      </c>
      <c r="AW436" s="22">
        <v>894</v>
      </c>
      <c r="AX436" s="343">
        <v>8.0629120812025867</v>
      </c>
    </row>
    <row r="437" spans="1:50" ht="12" customHeight="1" x14ac:dyDescent="0.25">
      <c r="A437" s="1" t="s">
        <v>685</v>
      </c>
      <c r="B437" s="30"/>
      <c r="C437" s="65"/>
      <c r="D437" s="31"/>
      <c r="E437" s="31"/>
      <c r="F437" s="31"/>
      <c r="G437" s="31"/>
      <c r="H437" s="31"/>
      <c r="O437" s="482" t="str">
        <f t="shared" si="69"/>
        <v xml:space="preserve"> </v>
      </c>
      <c r="P437" s="466">
        <f t="shared" si="65"/>
        <v>172</v>
      </c>
      <c r="Q437" s="31" t="s">
        <v>1159</v>
      </c>
      <c r="R437" s="231">
        <v>172</v>
      </c>
      <c r="S437" s="251">
        <v>-32.450049999999898</v>
      </c>
      <c r="T437" s="249">
        <v>118.85677</v>
      </c>
      <c r="U437" s="33" t="str">
        <f t="shared" si="66"/>
        <v>Hyden</v>
      </c>
      <c r="V437" s="33" t="str">
        <f t="shared" si="70"/>
        <v>Kondinin</v>
      </c>
      <c r="W437" s="33">
        <v>783</v>
      </c>
      <c r="X437" s="1" t="s">
        <v>685</v>
      </c>
      <c r="AE437" s="10" t="s">
        <v>582</v>
      </c>
      <c r="AF437" s="6" t="s">
        <v>4053</v>
      </c>
      <c r="AG437" s="176">
        <f>IFERROR(VLOOKUP(AF437,'#Location List#'!$Q$3:$R$1118,2,FALSE), "None")</f>
        <v>136</v>
      </c>
      <c r="AH437" s="269" t="s">
        <v>715</v>
      </c>
      <c r="AI437" s="474">
        <f t="shared" si="67"/>
        <v>1</v>
      </c>
      <c r="AJ437" s="71" t="str">
        <f t="shared" si="68"/>
        <v>Hyden</v>
      </c>
      <c r="AK437" s="73" t="e">
        <f>COUNTIFS(#REF!,R437)</f>
        <v>#REF!</v>
      </c>
      <c r="AL437" s="13"/>
      <c r="AM437" s="75"/>
      <c r="AN437" s="72"/>
      <c r="AQ437" s="334"/>
      <c r="AS437" s="244">
        <v>435</v>
      </c>
      <c r="AT437" s="244">
        <v>-29</v>
      </c>
      <c r="AU437" s="244">
        <v>115.5</v>
      </c>
      <c r="AV437" s="244" t="s">
        <v>4629</v>
      </c>
      <c r="AW437" s="22">
        <v>958</v>
      </c>
      <c r="AX437" s="343">
        <v>6.7693393894493568</v>
      </c>
    </row>
    <row r="438" spans="1:50" ht="12" customHeight="1" x14ac:dyDescent="0.25">
      <c r="A438" s="1" t="s">
        <v>685</v>
      </c>
      <c r="B438" s="30"/>
      <c r="C438" s="65"/>
      <c r="D438" s="31"/>
      <c r="E438" s="31"/>
      <c r="F438" s="31"/>
      <c r="G438" s="31"/>
      <c r="H438" s="31"/>
      <c r="O438" s="482" t="str">
        <f t="shared" si="69"/>
        <v xml:space="preserve"> </v>
      </c>
      <c r="P438" s="466">
        <f t="shared" si="65"/>
        <v>780</v>
      </c>
      <c r="Q438" s="65" t="s">
        <v>4119</v>
      </c>
      <c r="R438" s="230">
        <v>780</v>
      </c>
      <c r="S438" s="251">
        <v>-29.158279</v>
      </c>
      <c r="T438" s="249">
        <v>115.552864</v>
      </c>
      <c r="U438" s="33" t="str">
        <f t="shared" si="66"/>
        <v>Ikewa</v>
      </c>
      <c r="V438" s="33" t="str">
        <f t="shared" si="70"/>
        <v>Mingenew</v>
      </c>
      <c r="W438" s="33">
        <v>827</v>
      </c>
      <c r="X438" s="1" t="s">
        <v>685</v>
      </c>
      <c r="AE438" s="10" t="s">
        <v>582</v>
      </c>
      <c r="AF438" s="6" t="s">
        <v>1455</v>
      </c>
      <c r="AG438" s="176">
        <f>IFERROR(VLOOKUP(AF438,'#Location List#'!$Q$3:$R$1118,2,FALSE), "None")</f>
        <v>175</v>
      </c>
      <c r="AH438" s="269" t="s">
        <v>871</v>
      </c>
      <c r="AI438" s="474">
        <f t="shared" si="67"/>
        <v>1</v>
      </c>
      <c r="AJ438" s="71" t="str">
        <f t="shared" si="68"/>
        <v>Ikewa</v>
      </c>
      <c r="AK438" s="73" t="e">
        <f>COUNTIFS(#REF!,R438)</f>
        <v>#REF!</v>
      </c>
      <c r="AL438" s="13"/>
      <c r="AM438" s="75"/>
      <c r="AN438" s="72"/>
      <c r="AQ438" s="334"/>
      <c r="AS438" s="244">
        <v>436</v>
      </c>
      <c r="AT438" s="244">
        <v>-28.75</v>
      </c>
      <c r="AU438" s="244">
        <v>115.5</v>
      </c>
      <c r="AV438" s="244" t="s">
        <v>5257</v>
      </c>
      <c r="AW438" s="22">
        <v>1150</v>
      </c>
      <c r="AX438" s="343">
        <v>18.934227445614212</v>
      </c>
    </row>
    <row r="439" spans="1:50" ht="12" customHeight="1" x14ac:dyDescent="0.25">
      <c r="A439" s="1" t="s">
        <v>685</v>
      </c>
      <c r="B439" s="30"/>
      <c r="C439" s="65"/>
      <c r="D439" s="31"/>
      <c r="E439" s="31"/>
      <c r="F439" s="31"/>
      <c r="G439" s="31"/>
      <c r="H439" s="31"/>
      <c r="O439" s="482" t="str">
        <f t="shared" si="69"/>
        <v xml:space="preserve"> </v>
      </c>
      <c r="P439" s="466">
        <f t="shared" si="65"/>
        <v>173</v>
      </c>
      <c r="Q439" s="31" t="s">
        <v>3692</v>
      </c>
      <c r="R439" s="231">
        <v>173</v>
      </c>
      <c r="S439" s="251">
        <v>-32.093555000000002</v>
      </c>
      <c r="T439" s="248">
        <v>116.139264</v>
      </c>
      <c r="U439" s="33" t="str">
        <f t="shared" si="66"/>
        <v>Illawarra</v>
      </c>
      <c r="V439" s="33" t="str">
        <f t="shared" si="70"/>
        <v>Armadale</v>
      </c>
      <c r="W439" s="33">
        <v>723</v>
      </c>
      <c r="X439" s="1" t="s">
        <v>685</v>
      </c>
      <c r="AE439" s="10" t="s">
        <v>582</v>
      </c>
      <c r="AF439" s="6" t="s">
        <v>582</v>
      </c>
      <c r="AG439" s="176">
        <f>IFERROR(VLOOKUP(AF439,'#Location List#'!$Q$3:$R$1118,2,FALSE), "None")</f>
        <v>183</v>
      </c>
      <c r="AH439" s="269" t="s">
        <v>816</v>
      </c>
      <c r="AI439" s="474">
        <f t="shared" si="67"/>
        <v>1</v>
      </c>
      <c r="AJ439" s="71" t="str">
        <f t="shared" si="68"/>
        <v>Illawarra</v>
      </c>
      <c r="AK439" s="73" t="e">
        <f>COUNTIFS(#REF!,R439)</f>
        <v>#REF!</v>
      </c>
      <c r="AL439" s="13"/>
      <c r="AM439" s="75"/>
      <c r="AN439" s="72"/>
      <c r="AQ439" s="334"/>
      <c r="AS439" s="244">
        <v>437</v>
      </c>
      <c r="AT439" s="244">
        <v>-28.5</v>
      </c>
      <c r="AU439" s="244">
        <v>115.5</v>
      </c>
      <c r="AV439" s="244" t="s">
        <v>4626</v>
      </c>
      <c r="AW439" s="22">
        <v>276</v>
      </c>
      <c r="AX439" s="343">
        <v>5.1040667608601469</v>
      </c>
    </row>
    <row r="440" spans="1:50" ht="12" customHeight="1" x14ac:dyDescent="0.25">
      <c r="A440" s="1" t="s">
        <v>685</v>
      </c>
      <c r="B440" s="30"/>
      <c r="C440" s="65"/>
      <c r="D440" s="31"/>
      <c r="E440" s="31"/>
      <c r="F440" s="31"/>
      <c r="G440" s="31"/>
      <c r="H440" s="31"/>
      <c r="O440" s="482" t="str">
        <f t="shared" si="69"/>
        <v xml:space="preserve"> </v>
      </c>
      <c r="P440" s="466">
        <f t="shared" si="65"/>
        <v>781</v>
      </c>
      <c r="Q440" s="65" t="s">
        <v>4120</v>
      </c>
      <c r="R440" s="230">
        <v>781</v>
      </c>
      <c r="S440" s="251">
        <v>-32.722814</v>
      </c>
      <c r="T440" s="249">
        <v>116.185247</v>
      </c>
      <c r="U440" s="33" t="str">
        <f t="shared" si="66"/>
        <v>Inglehope</v>
      </c>
      <c r="V440" s="33" t="str">
        <f t="shared" si="70"/>
        <v>Murray</v>
      </c>
      <c r="W440" s="33">
        <v>847</v>
      </c>
      <c r="X440" s="1" t="s">
        <v>685</v>
      </c>
      <c r="AE440" s="10" t="s">
        <v>582</v>
      </c>
      <c r="AF440" s="6" t="s">
        <v>582</v>
      </c>
      <c r="AG440" s="176">
        <f>IFERROR(VLOOKUP(AF440,'#Location List#'!$Q$3:$R$1118,2,FALSE), "None")</f>
        <v>183</v>
      </c>
      <c r="AH440" s="269" t="s">
        <v>582</v>
      </c>
      <c r="AI440" s="474">
        <f t="shared" si="67"/>
        <v>1</v>
      </c>
      <c r="AJ440" s="71" t="str">
        <f t="shared" si="68"/>
        <v>Inglehope</v>
      </c>
      <c r="AK440" s="73" t="e">
        <f>COUNTIFS(#REF!,R440)</f>
        <v>#REF!</v>
      </c>
      <c r="AL440" s="13"/>
      <c r="AM440" s="75"/>
      <c r="AN440" s="72"/>
      <c r="AQ440" s="334"/>
      <c r="AS440" s="244">
        <v>438</v>
      </c>
      <c r="AT440" s="244">
        <v>-28.25</v>
      </c>
      <c r="AU440" s="244">
        <v>115.5</v>
      </c>
      <c r="AV440" s="244" t="s">
        <v>5258</v>
      </c>
      <c r="AW440" s="22">
        <v>1118</v>
      </c>
      <c r="AX440" s="343">
        <v>18.531924052836327</v>
      </c>
    </row>
    <row r="441" spans="1:50" ht="12" customHeight="1" x14ac:dyDescent="0.25">
      <c r="A441" s="1" t="s">
        <v>685</v>
      </c>
      <c r="B441" s="30"/>
      <c r="C441" s="65"/>
      <c r="D441" s="31"/>
      <c r="E441" s="31"/>
      <c r="F441" s="31"/>
      <c r="G441" s="31"/>
      <c r="H441" s="31"/>
      <c r="O441" s="482" t="str">
        <f t="shared" si="69"/>
        <v xml:space="preserve"> </v>
      </c>
      <c r="P441" s="466">
        <f t="shared" si="65"/>
        <v>782</v>
      </c>
      <c r="Q441" s="65" t="s">
        <v>4121</v>
      </c>
      <c r="R441" s="230">
        <v>782</v>
      </c>
      <c r="S441" s="251">
        <v>-31.869257999999999</v>
      </c>
      <c r="T441" s="248">
        <v>116.386638</v>
      </c>
      <c r="U441" s="33" t="str">
        <f t="shared" si="66"/>
        <v>Inkpen</v>
      </c>
      <c r="V441" s="33" t="str">
        <f t="shared" si="70"/>
        <v>York</v>
      </c>
      <c r="W441" s="33">
        <v>725</v>
      </c>
      <c r="X441" s="1" t="s">
        <v>685</v>
      </c>
      <c r="AE441" s="10" t="s">
        <v>582</v>
      </c>
      <c r="AF441" s="6" t="s">
        <v>582</v>
      </c>
      <c r="AG441" s="176">
        <f>IFERROR(VLOOKUP(AF441,'#Location List#'!$Q$3:$R$1118,2,FALSE), "None")</f>
        <v>183</v>
      </c>
      <c r="AH441" s="269" t="s">
        <v>581</v>
      </c>
      <c r="AI441" s="474">
        <f t="shared" si="67"/>
        <v>1</v>
      </c>
      <c r="AJ441" s="71" t="str">
        <f t="shared" si="68"/>
        <v>Inkpen</v>
      </c>
      <c r="AK441" s="73" t="e">
        <f>COUNTIFS(#REF!,R441)</f>
        <v>#REF!</v>
      </c>
      <c r="AL441" s="13"/>
      <c r="AM441" s="75"/>
      <c r="AN441" s="72"/>
      <c r="AQ441" s="334"/>
      <c r="AS441" s="244">
        <v>439</v>
      </c>
      <c r="AT441" s="244">
        <v>-28</v>
      </c>
      <c r="AU441" s="244">
        <v>115.5</v>
      </c>
      <c r="AV441" s="244" t="s">
        <v>5259</v>
      </c>
      <c r="AW441" s="22">
        <v>1165</v>
      </c>
      <c r="AX441" s="343">
        <v>43.493822565994677</v>
      </c>
    </row>
    <row r="442" spans="1:50" ht="12" customHeight="1" x14ac:dyDescent="0.25">
      <c r="A442" s="1" t="s">
        <v>685</v>
      </c>
      <c r="B442" s="30"/>
      <c r="C442" s="65"/>
      <c r="D442" s="31"/>
      <c r="E442" s="31"/>
      <c r="F442" s="31"/>
      <c r="G442" s="31"/>
      <c r="H442" s="31"/>
      <c r="O442" s="482" t="str">
        <f t="shared" si="69"/>
        <v xml:space="preserve"> </v>
      </c>
      <c r="P442" s="466">
        <f t="shared" si="65"/>
        <v>783</v>
      </c>
      <c r="Q442" s="65" t="s">
        <v>4122</v>
      </c>
      <c r="R442" s="230">
        <v>783</v>
      </c>
      <c r="S442" s="251">
        <v>-31.603178</v>
      </c>
      <c r="T442" s="248">
        <v>116.647459</v>
      </c>
      <c r="U442" s="33" t="str">
        <f t="shared" si="66"/>
        <v>Irishtown</v>
      </c>
      <c r="V442" s="33" t="str">
        <f t="shared" si="70"/>
        <v>Northam</v>
      </c>
      <c r="W442" s="33">
        <v>721</v>
      </c>
      <c r="X442" s="1" t="s">
        <v>685</v>
      </c>
      <c r="AE442" s="10" t="s">
        <v>582</v>
      </c>
      <c r="AF442" s="6" t="s">
        <v>582</v>
      </c>
      <c r="AG442" s="176">
        <f>IFERROR(VLOOKUP(AF442,'#Location List#'!$Q$3:$R$1118,2,FALSE), "None")</f>
        <v>183</v>
      </c>
      <c r="AH442" s="269" t="s">
        <v>580</v>
      </c>
      <c r="AI442" s="474">
        <f t="shared" si="67"/>
        <v>1</v>
      </c>
      <c r="AJ442" s="71" t="str">
        <f t="shared" si="68"/>
        <v>Irishtown</v>
      </c>
      <c r="AK442" s="73" t="e">
        <f>COUNTIFS(#REF!,R442)</f>
        <v>#REF!</v>
      </c>
      <c r="AL442" s="13"/>
      <c r="AM442" s="75"/>
      <c r="AN442" s="72"/>
      <c r="AQ442" s="334"/>
      <c r="AS442" s="244">
        <v>440</v>
      </c>
      <c r="AT442" s="244">
        <v>-27.75</v>
      </c>
      <c r="AU442" s="244">
        <v>115.5</v>
      </c>
      <c r="AV442" s="244" t="s">
        <v>5260</v>
      </c>
      <c r="AW442" s="22">
        <v>1165</v>
      </c>
      <c r="AX442" s="343">
        <v>33.693176493635825</v>
      </c>
    </row>
    <row r="443" spans="1:50" ht="12" customHeight="1" x14ac:dyDescent="0.25">
      <c r="A443" s="1" t="s">
        <v>685</v>
      </c>
      <c r="B443" s="30"/>
      <c r="C443" s="65"/>
      <c r="D443" s="31"/>
      <c r="E443" s="31"/>
      <c r="F443" s="31"/>
      <c r="G443" s="31"/>
      <c r="H443" s="31"/>
      <c r="O443" s="482" t="str">
        <f t="shared" si="69"/>
        <v xml:space="preserve"> </v>
      </c>
      <c r="P443" s="466">
        <f t="shared" si="65"/>
        <v>174</v>
      </c>
      <c r="Q443" s="31" t="s">
        <v>1161</v>
      </c>
      <c r="R443" s="231">
        <v>174</v>
      </c>
      <c r="S443" s="251">
        <v>-29.220410000000001</v>
      </c>
      <c r="T443" s="248">
        <v>115.0788</v>
      </c>
      <c r="U443" s="33" t="str">
        <f t="shared" si="66"/>
        <v>Irwin</v>
      </c>
      <c r="V443" s="33" t="str">
        <f t="shared" si="70"/>
        <v>Irwin</v>
      </c>
      <c r="W443" s="33">
        <v>738</v>
      </c>
      <c r="X443" s="1" t="s">
        <v>685</v>
      </c>
      <c r="AE443" s="10" t="s">
        <v>582</v>
      </c>
      <c r="AF443" s="6" t="s">
        <v>582</v>
      </c>
      <c r="AG443" s="176">
        <f>IFERROR(VLOOKUP(AF443,'#Location List#'!$Q$3:$R$1118,2,FALSE), "None")</f>
        <v>183</v>
      </c>
      <c r="AH443" s="269" t="s">
        <v>583</v>
      </c>
      <c r="AI443" s="474">
        <f t="shared" si="67"/>
        <v>1</v>
      </c>
      <c r="AJ443" s="71" t="str">
        <f t="shared" si="68"/>
        <v>Irwin</v>
      </c>
      <c r="AK443" s="73" t="e">
        <f>COUNTIFS(#REF!,R443)</f>
        <v>#REF!</v>
      </c>
      <c r="AL443" s="13"/>
      <c r="AM443" s="75"/>
      <c r="AN443" s="72"/>
      <c r="AQ443" s="334"/>
      <c r="AS443" s="244">
        <v>441</v>
      </c>
      <c r="AT443" s="244">
        <v>-27.5</v>
      </c>
      <c r="AU443" s="244">
        <v>115.5</v>
      </c>
      <c r="AV443" s="244" t="s">
        <v>5261</v>
      </c>
      <c r="AW443" s="22">
        <v>1165</v>
      </c>
      <c r="AX443" s="343">
        <v>43.86483247853343</v>
      </c>
    </row>
    <row r="444" spans="1:50" ht="12" customHeight="1" x14ac:dyDescent="0.25">
      <c r="A444" s="1" t="s">
        <v>685</v>
      </c>
      <c r="B444" s="30"/>
      <c r="C444" s="65"/>
      <c r="D444" s="31"/>
      <c r="E444" s="31"/>
      <c r="F444" s="31"/>
      <c r="G444" s="31"/>
      <c r="H444" s="31"/>
      <c r="O444" s="482" t="str">
        <f t="shared" si="69"/>
        <v xml:space="preserve"> </v>
      </c>
      <c r="P444" s="466">
        <f t="shared" si="65"/>
        <v>784</v>
      </c>
      <c r="Q444" s="65" t="s">
        <v>4123</v>
      </c>
      <c r="R444" s="230">
        <v>784</v>
      </c>
      <c r="S444" s="251">
        <v>-33.605355000000003</v>
      </c>
      <c r="T444" s="249">
        <v>123.86375099999999</v>
      </c>
      <c r="U444" s="33" t="str">
        <f t="shared" si="66"/>
        <v>Israelite Bay</v>
      </c>
      <c r="V444" s="33" t="str">
        <f t="shared" si="70"/>
        <v>Esperance</v>
      </c>
      <c r="W444" s="33">
        <v>791</v>
      </c>
      <c r="X444" s="1" t="s">
        <v>685</v>
      </c>
      <c r="AE444" s="10" t="s">
        <v>582</v>
      </c>
      <c r="AF444" s="6" t="s">
        <v>582</v>
      </c>
      <c r="AG444" s="176">
        <f>IFERROR(VLOOKUP(AF444,'#Location List#'!$Q$3:$R$1118,2,FALSE), "None")</f>
        <v>183</v>
      </c>
      <c r="AH444" s="269" t="s">
        <v>584</v>
      </c>
      <c r="AI444" s="474">
        <f t="shared" si="67"/>
        <v>1</v>
      </c>
      <c r="AJ444" s="71" t="str">
        <f t="shared" si="68"/>
        <v>Israelite Bay</v>
      </c>
      <c r="AK444" s="73" t="e">
        <f>COUNTIFS(#REF!,R444)</f>
        <v>#REF!</v>
      </c>
      <c r="AL444" s="13"/>
      <c r="AM444" s="75"/>
      <c r="AN444" s="72"/>
      <c r="AQ444" s="334"/>
      <c r="AS444" s="244">
        <v>442</v>
      </c>
      <c r="AT444" s="244">
        <v>-27.25</v>
      </c>
      <c r="AU444" s="244">
        <v>115.5</v>
      </c>
      <c r="AV444" s="244" t="s">
        <v>5262</v>
      </c>
      <c r="AW444" s="22">
        <v>1165</v>
      </c>
      <c r="AX444" s="343">
        <v>65.25636183324859</v>
      </c>
    </row>
    <row r="445" spans="1:50" ht="12" customHeight="1" x14ac:dyDescent="0.25">
      <c r="A445" s="1" t="s">
        <v>685</v>
      </c>
      <c r="B445" s="30"/>
      <c r="C445" s="65"/>
      <c r="D445" s="31"/>
      <c r="E445" s="31"/>
      <c r="F445" s="31"/>
      <c r="G445" s="31"/>
      <c r="H445" s="31"/>
      <c r="O445" s="482" t="str">
        <f t="shared" si="69"/>
        <v xml:space="preserve"> </v>
      </c>
      <c r="P445" s="466">
        <f t="shared" si="65"/>
        <v>785</v>
      </c>
      <c r="Q445" s="65" t="s">
        <v>4124</v>
      </c>
      <c r="R445" s="230">
        <v>785</v>
      </c>
      <c r="S445" s="251">
        <v>-28.455749999999899</v>
      </c>
      <c r="T445" s="248">
        <v>114.64819</v>
      </c>
      <c r="U445" s="33" t="str">
        <f t="shared" si="66"/>
        <v>Isseka</v>
      </c>
      <c r="V445" s="33" t="str">
        <f t="shared" si="70"/>
        <v>Northampton</v>
      </c>
      <c r="W445" s="33">
        <v>753</v>
      </c>
      <c r="X445" s="1" t="s">
        <v>685</v>
      </c>
      <c r="AE445" s="10" t="s">
        <v>582</v>
      </c>
      <c r="AF445" s="6" t="s">
        <v>4127</v>
      </c>
      <c r="AG445" s="176">
        <f>IFERROR(VLOOKUP(AF445,'#Location List#'!$Q$3:$R$1118,2,FALSE), "None")</f>
        <v>412</v>
      </c>
      <c r="AH445" s="269" t="s">
        <v>4128</v>
      </c>
      <c r="AI445" s="474">
        <f t="shared" si="67"/>
        <v>1</v>
      </c>
      <c r="AJ445" s="71" t="str">
        <f t="shared" si="68"/>
        <v>Isseka</v>
      </c>
      <c r="AK445" s="73" t="e">
        <f>COUNTIFS(#REF!,R445)</f>
        <v>#REF!</v>
      </c>
      <c r="AL445" s="13"/>
      <c r="AM445" s="75"/>
      <c r="AN445" s="72"/>
      <c r="AQ445" s="334"/>
      <c r="AS445" s="244">
        <v>443</v>
      </c>
      <c r="AT445" s="244">
        <v>-27</v>
      </c>
      <c r="AU445" s="244">
        <v>115.5</v>
      </c>
      <c r="AV445" s="244" t="s">
        <v>5263</v>
      </c>
      <c r="AW445" s="22">
        <v>946</v>
      </c>
      <c r="AX445" s="343">
        <v>62.168631920013134</v>
      </c>
    </row>
    <row r="446" spans="1:50" ht="12" customHeight="1" x14ac:dyDescent="0.25">
      <c r="A446" s="1" t="s">
        <v>685</v>
      </c>
      <c r="B446" s="30"/>
      <c r="C446" s="65"/>
      <c r="D446" s="31"/>
      <c r="E446" s="31"/>
      <c r="F446" s="31"/>
      <c r="G446" s="31"/>
      <c r="H446" s="31"/>
      <c r="O446" s="482" t="str">
        <f t="shared" si="69"/>
        <v xml:space="preserve"> </v>
      </c>
      <c r="P446" s="466">
        <f t="shared" si="65"/>
        <v>175</v>
      </c>
      <c r="Q446" s="31" t="s">
        <v>1455</v>
      </c>
      <c r="R446" s="231">
        <v>175</v>
      </c>
      <c r="S446" s="251">
        <v>-33.832467999999999</v>
      </c>
      <c r="T446" s="248">
        <v>119.239903</v>
      </c>
      <c r="U446" s="33" t="str">
        <f t="shared" si="66"/>
        <v>Jacup</v>
      </c>
      <c r="V446" s="33" t="str">
        <f t="shared" si="70"/>
        <v>Jerramungup</v>
      </c>
      <c r="W446" s="33">
        <v>733</v>
      </c>
      <c r="X446" s="1" t="s">
        <v>685</v>
      </c>
      <c r="AE446" s="10" t="s">
        <v>1162</v>
      </c>
      <c r="AF446" s="6" t="s">
        <v>4085</v>
      </c>
      <c r="AG446" s="176">
        <f>IFERROR(VLOOKUP(AF446,'#Location List#'!$Q$3:$R$1118,2,FALSE), "None")</f>
        <v>160</v>
      </c>
      <c r="AH446" s="269" t="s">
        <v>975</v>
      </c>
      <c r="AI446" s="474">
        <f t="shared" si="67"/>
        <v>1</v>
      </c>
      <c r="AJ446" s="71" t="str">
        <f t="shared" si="68"/>
        <v>Jacup</v>
      </c>
      <c r="AK446" s="73" t="e">
        <f>COUNTIFS(#REF!,R446)</f>
        <v>#REF!</v>
      </c>
      <c r="AL446" s="13"/>
      <c r="AM446" s="75"/>
      <c r="AN446" s="72"/>
      <c r="AQ446" s="334"/>
      <c r="AS446" s="244">
        <v>444</v>
      </c>
      <c r="AT446" s="244">
        <v>-26.75</v>
      </c>
      <c r="AU446" s="244">
        <v>115.5</v>
      </c>
      <c r="AV446" s="244" t="s">
        <v>5264</v>
      </c>
      <c r="AW446" s="22">
        <v>946</v>
      </c>
      <c r="AX446" s="343">
        <v>45.703154997410223</v>
      </c>
    </row>
    <row r="447" spans="1:50" ht="12" customHeight="1" x14ac:dyDescent="0.25">
      <c r="A447" s="1" t="s">
        <v>685</v>
      </c>
      <c r="B447" s="30"/>
      <c r="C447" s="65"/>
      <c r="D447" s="31"/>
      <c r="E447" s="31"/>
      <c r="F447" s="31"/>
      <c r="G447" s="31"/>
      <c r="H447" s="31"/>
      <c r="O447" s="482" t="str">
        <f t="shared" si="69"/>
        <v xml:space="preserve"> </v>
      </c>
      <c r="P447" s="466">
        <f t="shared" si="65"/>
        <v>786</v>
      </c>
      <c r="Q447" s="65" t="s">
        <v>4125</v>
      </c>
      <c r="R447" s="230">
        <v>786</v>
      </c>
      <c r="S447" s="251">
        <v>-34.039926999999999</v>
      </c>
      <c r="T447" s="249">
        <v>115.65617899999999</v>
      </c>
      <c r="U447" s="33" t="str">
        <f t="shared" si="66"/>
        <v>Jalbarragup</v>
      </c>
      <c r="V447" s="33" t="str">
        <f t="shared" si="70"/>
        <v>Nannup</v>
      </c>
      <c r="W447" s="33">
        <v>749</v>
      </c>
      <c r="X447" s="1" t="s">
        <v>685</v>
      </c>
      <c r="AE447" s="10" t="s">
        <v>1162</v>
      </c>
      <c r="AF447" s="6" t="s">
        <v>1162</v>
      </c>
      <c r="AG447" s="176">
        <f>IFERROR(VLOOKUP(AF447,'#Location List#'!$Q$3:$R$1118,2,FALSE), "None")</f>
        <v>185</v>
      </c>
      <c r="AH447" s="269" t="s">
        <v>805</v>
      </c>
      <c r="AI447" s="474">
        <f t="shared" si="67"/>
        <v>1</v>
      </c>
      <c r="AJ447" s="71" t="str">
        <f t="shared" si="68"/>
        <v>Jalbarragup</v>
      </c>
      <c r="AK447" s="73" t="e">
        <f>COUNTIFS(#REF!,R447)</f>
        <v>#REF!</v>
      </c>
      <c r="AL447" s="13"/>
      <c r="AM447" s="75"/>
      <c r="AN447" s="72"/>
      <c r="AQ447" s="334"/>
      <c r="AS447" s="244">
        <v>445</v>
      </c>
      <c r="AT447" s="244">
        <v>-26.5</v>
      </c>
      <c r="AU447" s="244">
        <v>115.5</v>
      </c>
      <c r="AV447" s="244" t="s">
        <v>5265</v>
      </c>
      <c r="AW447" s="22">
        <v>946</v>
      </c>
      <c r="AX447" s="343">
        <v>43.104359815902484</v>
      </c>
    </row>
    <row r="448" spans="1:50" ht="12" customHeight="1" x14ac:dyDescent="0.25">
      <c r="A448" s="1" t="s">
        <v>685</v>
      </c>
      <c r="B448" s="30"/>
      <c r="C448" s="65"/>
      <c r="D448" s="31"/>
      <c r="E448" s="31"/>
      <c r="F448" s="31"/>
      <c r="G448" s="31"/>
      <c r="H448" s="31"/>
      <c r="O448" s="482" t="str">
        <f t="shared" si="69"/>
        <v xml:space="preserve"> </v>
      </c>
      <c r="P448" s="466">
        <f t="shared" si="65"/>
        <v>787</v>
      </c>
      <c r="Q448" s="65" t="s">
        <v>4126</v>
      </c>
      <c r="R448" s="230">
        <v>787</v>
      </c>
      <c r="S448" s="251">
        <v>-33.180427999999999</v>
      </c>
      <c r="T448" s="248">
        <v>117.41772400000001</v>
      </c>
      <c r="U448" s="33" t="str">
        <f t="shared" si="66"/>
        <v>Jaloran</v>
      </c>
      <c r="V448" s="33" t="str">
        <f t="shared" ref="V448:V479" si="71">VLOOKUP(W448,$B$3:$C$150,2,FALSE)</f>
        <v>Wagin</v>
      </c>
      <c r="W448" s="33">
        <v>729</v>
      </c>
      <c r="X448" s="1" t="s">
        <v>685</v>
      </c>
      <c r="AE448" s="10" t="s">
        <v>1162</v>
      </c>
      <c r="AF448" s="6" t="s">
        <v>1162</v>
      </c>
      <c r="AG448" s="176">
        <f>IFERROR(VLOOKUP(AF448,'#Location List#'!$Q$3:$R$1118,2,FALSE), "None")</f>
        <v>185</v>
      </c>
      <c r="AH448" s="269" t="s">
        <v>1162</v>
      </c>
      <c r="AI448" s="474">
        <f t="shared" si="67"/>
        <v>1</v>
      </c>
      <c r="AJ448" s="71" t="str">
        <f t="shared" si="68"/>
        <v>Jaloran</v>
      </c>
      <c r="AK448" s="73" t="e">
        <f>COUNTIFS(#REF!,R448)</f>
        <v>#REF!</v>
      </c>
      <c r="AL448" s="13"/>
      <c r="AM448" s="75"/>
      <c r="AN448" s="72"/>
      <c r="AQ448" s="334"/>
      <c r="AS448" s="244">
        <v>446</v>
      </c>
      <c r="AT448" s="244">
        <v>-26.25</v>
      </c>
      <c r="AU448" s="244">
        <v>115.5</v>
      </c>
      <c r="AV448" s="244" t="s">
        <v>5266</v>
      </c>
      <c r="AW448" s="22">
        <v>946</v>
      </c>
      <c r="AX448" s="343">
        <v>56.325493074627346</v>
      </c>
    </row>
    <row r="449" spans="1:50" ht="12" customHeight="1" x14ac:dyDescent="0.25">
      <c r="A449" s="1" t="s">
        <v>685</v>
      </c>
      <c r="B449" s="30"/>
      <c r="C449" s="65"/>
      <c r="D449" s="31"/>
      <c r="E449" s="31"/>
      <c r="F449" s="31"/>
      <c r="G449" s="31"/>
      <c r="H449" s="31"/>
      <c r="O449" s="482" t="str">
        <f t="shared" si="69"/>
        <v xml:space="preserve"> </v>
      </c>
      <c r="P449" s="466">
        <f t="shared" si="65"/>
        <v>176</v>
      </c>
      <c r="Q449" s="31" t="s">
        <v>3949</v>
      </c>
      <c r="R449" s="231">
        <v>176</v>
      </c>
      <c r="S449" s="251">
        <v>-32.12303</v>
      </c>
      <c r="T449" s="248">
        <v>115.84429</v>
      </c>
      <c r="U449" s="33" t="str">
        <f t="shared" si="66"/>
        <v>Jandakot</v>
      </c>
      <c r="V449" s="33" t="str">
        <f t="shared" si="71"/>
        <v>Cockburn</v>
      </c>
      <c r="W449" s="33">
        <v>735</v>
      </c>
      <c r="X449" s="1" t="s">
        <v>685</v>
      </c>
      <c r="AE449" s="10" t="s">
        <v>1162</v>
      </c>
      <c r="AF449" s="6" t="s">
        <v>1162</v>
      </c>
      <c r="AG449" s="176">
        <f>IFERROR(VLOOKUP(AF449,'#Location List#'!$Q$3:$R$1118,2,FALSE), "None")</f>
        <v>185</v>
      </c>
      <c r="AH449" s="269" t="s">
        <v>957</v>
      </c>
      <c r="AI449" s="474">
        <f t="shared" si="67"/>
        <v>1</v>
      </c>
      <c r="AJ449" s="71" t="str">
        <f t="shared" si="68"/>
        <v>Jandakot</v>
      </c>
      <c r="AK449" s="73" t="e">
        <f>COUNTIFS(#REF!,R449)</f>
        <v>#REF!</v>
      </c>
      <c r="AL449" s="13"/>
      <c r="AM449" s="75"/>
      <c r="AN449" s="72"/>
      <c r="AQ449" s="334"/>
      <c r="AS449" s="244">
        <v>447</v>
      </c>
      <c r="AT449" s="244">
        <v>-26</v>
      </c>
      <c r="AU449" s="244">
        <v>115.5</v>
      </c>
      <c r="AV449" s="244" t="s">
        <v>5267</v>
      </c>
      <c r="AW449" s="22">
        <v>946</v>
      </c>
      <c r="AX449" s="343">
        <v>77.669198407914465</v>
      </c>
    </row>
    <row r="450" spans="1:50" ht="12" customHeight="1" x14ac:dyDescent="0.25">
      <c r="A450" s="1" t="s">
        <v>685</v>
      </c>
      <c r="B450" s="30"/>
      <c r="C450" s="65"/>
      <c r="D450" s="31"/>
      <c r="E450" s="31"/>
      <c r="F450" s="31"/>
      <c r="G450" s="31"/>
      <c r="H450" s="31"/>
      <c r="O450" s="482" t="str">
        <f t="shared" si="69"/>
        <v xml:space="preserve"> </v>
      </c>
      <c r="P450" s="466">
        <f t="shared" ref="P450:P513" si="72">R450</f>
        <v>177</v>
      </c>
      <c r="Q450" s="31" t="s">
        <v>3950</v>
      </c>
      <c r="R450" s="231">
        <v>177</v>
      </c>
      <c r="S450" s="251">
        <v>-32.208081999999997</v>
      </c>
      <c r="T450" s="249">
        <v>115.90548200000001</v>
      </c>
      <c r="U450" s="33" t="str">
        <f t="shared" si="66"/>
        <v>Jandakot Regional Park</v>
      </c>
      <c r="V450" s="33" t="str">
        <f t="shared" si="71"/>
        <v>Cockburn</v>
      </c>
      <c r="W450" s="33">
        <v>735</v>
      </c>
      <c r="X450" s="1" t="s">
        <v>685</v>
      </c>
      <c r="AE450" s="10" t="s">
        <v>1162</v>
      </c>
      <c r="AF450" s="6" t="s">
        <v>4130</v>
      </c>
      <c r="AG450" s="176">
        <f>IFERROR(VLOOKUP(AF450,'#Location List#'!$Q$3:$R$1118,2,FALSE), "None")</f>
        <v>382</v>
      </c>
      <c r="AH450" s="269" t="s">
        <v>492</v>
      </c>
      <c r="AI450" s="474">
        <f t="shared" si="67"/>
        <v>1</v>
      </c>
      <c r="AJ450" s="71" t="str">
        <f t="shared" si="68"/>
        <v>Jandakot Regional Park</v>
      </c>
      <c r="AK450" s="73" t="e">
        <f>COUNTIFS(#REF!,R450)</f>
        <v>#REF!</v>
      </c>
      <c r="AL450" s="13"/>
      <c r="AM450" s="75"/>
      <c r="AN450" s="72"/>
      <c r="AQ450" s="334"/>
      <c r="AS450" s="244">
        <v>448</v>
      </c>
      <c r="AT450" s="244">
        <v>-25.75</v>
      </c>
      <c r="AU450" s="244">
        <v>115.5</v>
      </c>
      <c r="AV450" s="244" t="s">
        <v>5268</v>
      </c>
      <c r="AW450" s="22">
        <v>729</v>
      </c>
      <c r="AX450" s="343">
        <v>83.989062681059849</v>
      </c>
    </row>
    <row r="451" spans="1:50" ht="12" customHeight="1" x14ac:dyDescent="0.25">
      <c r="A451" s="1" t="s">
        <v>685</v>
      </c>
      <c r="B451" s="30"/>
      <c r="C451" s="65"/>
      <c r="D451" s="31"/>
      <c r="E451" s="31"/>
      <c r="F451" s="31"/>
      <c r="G451" s="31"/>
      <c r="H451" s="31"/>
      <c r="O451" s="482" t="str">
        <f t="shared" si="69"/>
        <v xml:space="preserve"> </v>
      </c>
      <c r="P451" s="466">
        <f t="shared" si="72"/>
        <v>788</v>
      </c>
      <c r="Q451" s="65" t="s">
        <v>4129</v>
      </c>
      <c r="R451" s="230">
        <v>788</v>
      </c>
      <c r="S451" s="251">
        <v>-34.280720000000002</v>
      </c>
      <c r="T451" s="249">
        <v>116.12511000000001</v>
      </c>
      <c r="U451" s="33" t="str">
        <f t="shared" ref="U451:U514" si="73">Q451</f>
        <v>Jardee</v>
      </c>
      <c r="V451" s="33" t="str">
        <f t="shared" si="71"/>
        <v>Manjimup</v>
      </c>
      <c r="W451" s="33">
        <v>714</v>
      </c>
      <c r="X451" s="1" t="s">
        <v>685</v>
      </c>
      <c r="AE451" s="10" t="s">
        <v>59</v>
      </c>
      <c r="AF451" s="6" t="s">
        <v>868</v>
      </c>
      <c r="AG451" s="176">
        <f>IFERROR(VLOOKUP(AF451,'#Location List#'!$Q$3:$R$1118,2,FALSE), "None")</f>
        <v>79</v>
      </c>
      <c r="AH451" s="269" t="s">
        <v>868</v>
      </c>
      <c r="AI451" s="474">
        <f t="shared" ref="AI451:AI514" si="74">IF(U451=AJ451,1,0)</f>
        <v>1</v>
      </c>
      <c r="AJ451" s="71" t="str">
        <f t="shared" si="68"/>
        <v>Jardee</v>
      </c>
      <c r="AK451" s="73" t="e">
        <f>COUNTIFS(#REF!,R451)</f>
        <v>#REF!</v>
      </c>
      <c r="AL451" s="13"/>
      <c r="AM451" s="75"/>
      <c r="AN451" s="72"/>
      <c r="AQ451" s="334"/>
      <c r="AS451" s="244">
        <v>449</v>
      </c>
      <c r="AT451" s="244">
        <v>-25.5</v>
      </c>
      <c r="AU451" s="244">
        <v>115.5</v>
      </c>
      <c r="AV451" s="244" t="s">
        <v>5269</v>
      </c>
      <c r="AW451" s="22">
        <v>729</v>
      </c>
      <c r="AX451" s="343">
        <v>59.287070379444231</v>
      </c>
    </row>
    <row r="452" spans="1:50" ht="12" customHeight="1" x14ac:dyDescent="0.25">
      <c r="A452" s="1" t="s">
        <v>685</v>
      </c>
      <c r="B452" s="30"/>
      <c r="C452" s="65"/>
      <c r="D452" s="31"/>
      <c r="E452" s="31"/>
      <c r="F452" s="31"/>
      <c r="G452" s="31"/>
      <c r="H452" s="31"/>
      <c r="O452" s="482" t="str">
        <f t="shared" si="69"/>
        <v xml:space="preserve"> </v>
      </c>
      <c r="P452" s="466">
        <f t="shared" si="72"/>
        <v>179</v>
      </c>
      <c r="Q452" s="31" t="s">
        <v>731</v>
      </c>
      <c r="R452" s="231">
        <v>179</v>
      </c>
      <c r="S452" s="251">
        <v>-32.3384199999999</v>
      </c>
      <c r="T452" s="249">
        <v>116.06486</v>
      </c>
      <c r="U452" s="33" t="str">
        <f t="shared" si="73"/>
        <v>Jarrahdale</v>
      </c>
      <c r="V452" s="33" t="str">
        <f t="shared" si="71"/>
        <v>Serpentine-Jarrahdale</v>
      </c>
      <c r="W452" s="33">
        <v>792</v>
      </c>
      <c r="X452" s="1" t="s">
        <v>685</v>
      </c>
      <c r="AE452" s="10" t="s">
        <v>59</v>
      </c>
      <c r="AF452" s="6" t="s">
        <v>868</v>
      </c>
      <c r="AG452" s="176">
        <f>IFERROR(VLOOKUP(AF452,'#Location List#'!$Q$3:$R$1118,2,FALSE), "None")</f>
        <v>79</v>
      </c>
      <c r="AH452" s="269" t="s">
        <v>349</v>
      </c>
      <c r="AI452" s="474">
        <f t="shared" si="74"/>
        <v>1</v>
      </c>
      <c r="AJ452" s="71" t="str">
        <f t="shared" ref="AJ452:AJ515" si="75">Q452</f>
        <v>Jarrahdale</v>
      </c>
      <c r="AK452" s="73" t="e">
        <f>COUNTIFS(#REF!,R452)</f>
        <v>#REF!</v>
      </c>
      <c r="AL452" s="13"/>
      <c r="AM452" s="75"/>
      <c r="AN452" s="72"/>
      <c r="AQ452" s="334"/>
      <c r="AS452" s="244">
        <v>450</v>
      </c>
      <c r="AT452" s="244">
        <v>-25.25</v>
      </c>
      <c r="AU452" s="244">
        <v>115.5</v>
      </c>
      <c r="AV452" s="244" t="s">
        <v>5270</v>
      </c>
      <c r="AW452" s="22">
        <v>729</v>
      </c>
      <c r="AX452" s="343">
        <v>39.001639041449543</v>
      </c>
    </row>
    <row r="453" spans="1:50" ht="12" customHeight="1" x14ac:dyDescent="0.25">
      <c r="A453" s="1" t="s">
        <v>685</v>
      </c>
      <c r="B453" s="30"/>
      <c r="C453" s="65"/>
      <c r="D453" s="31"/>
      <c r="E453" s="31"/>
      <c r="F453" s="31"/>
      <c r="G453" s="31"/>
      <c r="H453" s="31"/>
      <c r="O453" s="482" t="str">
        <f t="shared" ref="O453:O516" si="76">IF(Q453=Q452,"DUPE"," ")</f>
        <v xml:space="preserve"> </v>
      </c>
      <c r="P453" s="466">
        <f t="shared" si="72"/>
        <v>180</v>
      </c>
      <c r="Q453" s="31" t="s">
        <v>1227</v>
      </c>
      <c r="R453" s="231">
        <v>180</v>
      </c>
      <c r="S453" s="251">
        <v>-33.794960000000003</v>
      </c>
      <c r="T453" s="249">
        <v>115.66597</v>
      </c>
      <c r="U453" s="33" t="str">
        <f t="shared" si="73"/>
        <v>Jarrahwood</v>
      </c>
      <c r="V453" s="33" t="str">
        <f t="shared" si="71"/>
        <v>Busselton</v>
      </c>
      <c r="W453" s="33">
        <v>715</v>
      </c>
      <c r="X453" s="1" t="s">
        <v>685</v>
      </c>
      <c r="AE453" s="10" t="s">
        <v>59</v>
      </c>
      <c r="AF453" s="6" t="s">
        <v>305</v>
      </c>
      <c r="AG453" s="176">
        <f>IFERROR(VLOOKUP(AF453,'#Location List#'!$Q$3:$R$1118,2,FALSE), "None")</f>
        <v>152</v>
      </c>
      <c r="AH453" s="269" t="s">
        <v>305</v>
      </c>
      <c r="AI453" s="474">
        <f t="shared" si="74"/>
        <v>1</v>
      </c>
      <c r="AJ453" s="71" t="str">
        <f t="shared" si="75"/>
        <v>Jarrahwood</v>
      </c>
      <c r="AK453" s="73" t="e">
        <f>COUNTIFS(#REF!,R453)</f>
        <v>#REF!</v>
      </c>
      <c r="AL453" s="13"/>
      <c r="AM453" s="75"/>
      <c r="AN453" s="72"/>
      <c r="AQ453" s="334"/>
      <c r="AS453" s="244">
        <v>451</v>
      </c>
      <c r="AT453" s="244">
        <v>-25</v>
      </c>
      <c r="AU453" s="244">
        <v>115.5</v>
      </c>
      <c r="AV453" s="244" t="s">
        <v>5271</v>
      </c>
      <c r="AW453" s="22">
        <v>729</v>
      </c>
      <c r="AX453" s="343">
        <v>32.751733565140135</v>
      </c>
    </row>
    <row r="454" spans="1:50" ht="12" customHeight="1" x14ac:dyDescent="0.25">
      <c r="A454" s="1" t="s">
        <v>685</v>
      </c>
      <c r="B454" s="30"/>
      <c r="C454" s="65"/>
      <c r="D454" s="31"/>
      <c r="E454" s="31"/>
      <c r="F454" s="31"/>
      <c r="G454" s="31"/>
      <c r="H454" s="31"/>
      <c r="O454" s="482" t="str">
        <f t="shared" si="76"/>
        <v xml:space="preserve"> </v>
      </c>
      <c r="P454" s="466">
        <f t="shared" si="72"/>
        <v>181</v>
      </c>
      <c r="Q454" s="31" t="s">
        <v>1259</v>
      </c>
      <c r="R454" s="231">
        <v>181</v>
      </c>
      <c r="S454" s="251">
        <v>-30.849771</v>
      </c>
      <c r="T454" s="249">
        <v>120.184979</v>
      </c>
      <c r="U454" s="33" t="str">
        <f t="shared" si="73"/>
        <v>Jaurdi</v>
      </c>
      <c r="V454" s="33" t="str">
        <f t="shared" si="71"/>
        <v>Coolgardie</v>
      </c>
      <c r="W454" s="33">
        <v>798</v>
      </c>
      <c r="X454" s="1" t="s">
        <v>685</v>
      </c>
      <c r="AE454" s="10" t="s">
        <v>59</v>
      </c>
      <c r="AF454" s="6" t="s">
        <v>305</v>
      </c>
      <c r="AG454" s="176">
        <f>IFERROR(VLOOKUP(AF454,'#Location List#'!$Q$3:$R$1118,2,FALSE), "None")</f>
        <v>152</v>
      </c>
      <c r="AH454" s="269" t="s">
        <v>307</v>
      </c>
      <c r="AI454" s="474">
        <f t="shared" si="74"/>
        <v>1</v>
      </c>
      <c r="AJ454" s="71" t="str">
        <f t="shared" si="75"/>
        <v>Jaurdi</v>
      </c>
      <c r="AK454" s="73" t="e">
        <f>COUNTIFS(#REF!,R454)</f>
        <v>#REF!</v>
      </c>
      <c r="AL454" s="13"/>
      <c r="AM454" s="75"/>
      <c r="AN454" s="72"/>
      <c r="AQ454" s="334"/>
      <c r="AS454" s="244">
        <v>452</v>
      </c>
      <c r="AT454" s="244">
        <v>-35</v>
      </c>
      <c r="AU454" s="244">
        <v>115.75</v>
      </c>
      <c r="AV454" s="244" t="s">
        <v>5272</v>
      </c>
      <c r="AW454" s="22">
        <v>1154</v>
      </c>
      <c r="AX454" s="343">
        <v>32.078282712191566</v>
      </c>
    </row>
    <row r="455" spans="1:50" ht="12" customHeight="1" x14ac:dyDescent="0.25">
      <c r="A455" s="1" t="s">
        <v>685</v>
      </c>
      <c r="B455" s="30"/>
      <c r="C455" s="65"/>
      <c r="D455" s="31"/>
      <c r="E455" s="31"/>
      <c r="F455" s="31"/>
      <c r="G455" s="31"/>
      <c r="H455" s="31"/>
      <c r="O455" s="482" t="str">
        <f t="shared" si="76"/>
        <v xml:space="preserve"> </v>
      </c>
      <c r="P455" s="466">
        <f t="shared" si="72"/>
        <v>789</v>
      </c>
      <c r="Q455" s="65" t="s">
        <v>396</v>
      </c>
      <c r="R455" s="230">
        <v>789</v>
      </c>
      <c r="S455" s="251">
        <v>-32.372194</v>
      </c>
      <c r="T455" s="249">
        <v>116.619197</v>
      </c>
      <c r="U455" s="33" t="str">
        <f t="shared" si="73"/>
        <v>Jelcobine</v>
      </c>
      <c r="V455" s="33" t="str">
        <f t="shared" si="71"/>
        <v>Brookton</v>
      </c>
      <c r="W455" s="33">
        <v>755</v>
      </c>
      <c r="X455" s="1" t="s">
        <v>685</v>
      </c>
      <c r="AE455" s="10" t="s">
        <v>59</v>
      </c>
      <c r="AF455" s="6" t="s">
        <v>1435</v>
      </c>
      <c r="AG455" s="176">
        <f>IFERROR(VLOOKUP(AF455,'#Location List#'!$Q$3:$R$1118,2,FALSE), "None")</f>
        <v>189</v>
      </c>
      <c r="AH455" s="269" t="s">
        <v>467</v>
      </c>
      <c r="AI455" s="474">
        <f t="shared" si="74"/>
        <v>1</v>
      </c>
      <c r="AJ455" s="71" t="str">
        <f t="shared" si="75"/>
        <v>Jelcobine</v>
      </c>
      <c r="AK455" s="73" t="e">
        <f>COUNTIFS(#REF!,R455)</f>
        <v>#REF!</v>
      </c>
      <c r="AL455" s="13"/>
      <c r="AM455" s="75"/>
      <c r="AN455" s="72"/>
      <c r="AQ455" s="334"/>
      <c r="AS455" s="244">
        <v>453</v>
      </c>
      <c r="AT455" s="244">
        <v>-34.75</v>
      </c>
      <c r="AU455" s="244">
        <v>115.75</v>
      </c>
      <c r="AV455" s="244" t="s">
        <v>5273</v>
      </c>
      <c r="AW455" s="22">
        <v>1154</v>
      </c>
      <c r="AX455" s="343">
        <v>28.254861347888482</v>
      </c>
    </row>
    <row r="456" spans="1:50" ht="12" customHeight="1" x14ac:dyDescent="0.25">
      <c r="A456" s="1" t="s">
        <v>685</v>
      </c>
      <c r="B456" s="30"/>
      <c r="C456" s="65"/>
      <c r="D456" s="31"/>
      <c r="E456" s="31"/>
      <c r="F456" s="31"/>
      <c r="G456" s="31"/>
      <c r="H456" s="31"/>
      <c r="O456" s="482" t="str">
        <f t="shared" si="76"/>
        <v xml:space="preserve"> </v>
      </c>
      <c r="P456" s="466">
        <f t="shared" si="72"/>
        <v>790</v>
      </c>
      <c r="Q456" s="65" t="s">
        <v>4131</v>
      </c>
      <c r="R456" s="230">
        <v>790</v>
      </c>
      <c r="S456" s="251">
        <v>-31.43863</v>
      </c>
      <c r="T456" s="248">
        <v>116.71638607108</v>
      </c>
      <c r="U456" s="33" t="str">
        <f t="shared" si="73"/>
        <v>Jennacubbine</v>
      </c>
      <c r="V456" s="33" t="str">
        <f t="shared" si="71"/>
        <v>Goomalling</v>
      </c>
      <c r="W456" s="33">
        <v>779</v>
      </c>
      <c r="X456" s="1" t="s">
        <v>685</v>
      </c>
      <c r="AE456" s="10" t="s">
        <v>59</v>
      </c>
      <c r="AF456" s="6" t="s">
        <v>59</v>
      </c>
      <c r="AG456" s="176">
        <f>IFERROR(VLOOKUP(AF456,'#Location List#'!$Q$3:$R$1118,2,FALSE), "None")</f>
        <v>189</v>
      </c>
      <c r="AH456" s="269" t="s">
        <v>59</v>
      </c>
      <c r="AI456" s="474">
        <f t="shared" si="74"/>
        <v>1</v>
      </c>
      <c r="AJ456" s="71" t="str">
        <f t="shared" si="75"/>
        <v>Jennacubbine</v>
      </c>
      <c r="AK456" s="73" t="e">
        <f>COUNTIFS(#REF!,R456)</f>
        <v>#REF!</v>
      </c>
      <c r="AL456" s="13"/>
      <c r="AM456" s="75"/>
      <c r="AN456" s="72"/>
      <c r="AQ456" s="334"/>
      <c r="AS456" s="244">
        <v>454</v>
      </c>
      <c r="AT456" s="244">
        <v>-34.5</v>
      </c>
      <c r="AU456" s="244">
        <v>115.75</v>
      </c>
      <c r="AV456" s="244" t="s">
        <v>5274</v>
      </c>
      <c r="AW456" s="22">
        <v>214</v>
      </c>
      <c r="AX456" s="343">
        <v>10.30262599730874</v>
      </c>
    </row>
    <row r="457" spans="1:50" ht="12" customHeight="1" x14ac:dyDescent="0.25">
      <c r="A457" s="1" t="s">
        <v>685</v>
      </c>
      <c r="B457" s="30"/>
      <c r="C457" s="65"/>
      <c r="D457" s="31"/>
      <c r="E457" s="31"/>
      <c r="F457" s="31"/>
      <c r="G457" s="31"/>
      <c r="H457" s="31"/>
      <c r="O457" s="482" t="str">
        <f t="shared" si="76"/>
        <v xml:space="preserve"> </v>
      </c>
      <c r="P457" s="466">
        <f t="shared" si="72"/>
        <v>791</v>
      </c>
      <c r="Q457" s="65" t="s">
        <v>4132</v>
      </c>
      <c r="R457" s="230">
        <v>791</v>
      </c>
      <c r="S457" s="251">
        <v>-31.533149000000002</v>
      </c>
      <c r="T457" s="248">
        <v>116.718563</v>
      </c>
      <c r="U457" s="33" t="str">
        <f t="shared" si="73"/>
        <v>Jennapullin</v>
      </c>
      <c r="V457" s="33" t="str">
        <f t="shared" si="71"/>
        <v>Northam</v>
      </c>
      <c r="W457" s="33">
        <v>721</v>
      </c>
      <c r="X457" s="1" t="s">
        <v>685</v>
      </c>
      <c r="AE457" s="10" t="s">
        <v>59</v>
      </c>
      <c r="AF457" s="6" t="s">
        <v>59</v>
      </c>
      <c r="AG457" s="176">
        <f>IFERROR(VLOOKUP(AF457,'#Location List#'!$Q$3:$R$1118,2,FALSE), "None")</f>
        <v>189</v>
      </c>
      <c r="AH457" s="269" t="s">
        <v>4135</v>
      </c>
      <c r="AI457" s="474">
        <f t="shared" si="74"/>
        <v>1</v>
      </c>
      <c r="AJ457" s="71" t="str">
        <f t="shared" si="75"/>
        <v>Jennapullin</v>
      </c>
      <c r="AK457" s="73" t="e">
        <f>COUNTIFS(#REF!,R457)</f>
        <v>#REF!</v>
      </c>
      <c r="AL457" s="13"/>
      <c r="AM457" s="75"/>
      <c r="AN457" s="72"/>
      <c r="AQ457" s="334"/>
      <c r="AS457" s="244">
        <v>455</v>
      </c>
      <c r="AT457" s="244">
        <v>-34.25</v>
      </c>
      <c r="AU457" s="244">
        <v>115.75</v>
      </c>
      <c r="AV457" s="244" t="s">
        <v>5275</v>
      </c>
      <c r="AW457" s="22">
        <v>1012</v>
      </c>
      <c r="AX457" s="343">
        <v>9.0381899387472657</v>
      </c>
    </row>
    <row r="458" spans="1:50" ht="12" customHeight="1" x14ac:dyDescent="0.25">
      <c r="A458" s="1" t="s">
        <v>685</v>
      </c>
      <c r="B458" s="30"/>
      <c r="C458" s="65"/>
      <c r="D458" s="31"/>
      <c r="E458" s="31"/>
      <c r="F458" s="31"/>
      <c r="G458" s="31"/>
      <c r="H458" s="31"/>
      <c r="O458" s="482" t="str">
        <f t="shared" si="76"/>
        <v xml:space="preserve"> </v>
      </c>
      <c r="P458" s="466">
        <f t="shared" si="72"/>
        <v>182</v>
      </c>
      <c r="Q458" s="31" t="s">
        <v>4133</v>
      </c>
      <c r="R458" s="231">
        <v>182</v>
      </c>
      <c r="S458" s="251">
        <v>-33.708390000000001</v>
      </c>
      <c r="T458" s="248">
        <v>120.47671</v>
      </c>
      <c r="U458" s="33" t="str">
        <f t="shared" si="73"/>
        <v>Jerdacuttup</v>
      </c>
      <c r="V458" s="33" t="str">
        <f t="shared" si="71"/>
        <v>Ravensthorpe</v>
      </c>
      <c r="W458" s="33">
        <v>716</v>
      </c>
      <c r="X458" s="1" t="s">
        <v>685</v>
      </c>
      <c r="AE458" s="10" t="s">
        <v>59</v>
      </c>
      <c r="AF458" s="6" t="s">
        <v>59</v>
      </c>
      <c r="AG458" s="176">
        <f>IFERROR(VLOOKUP(AF458,'#Location List#'!$Q$3:$R$1118,2,FALSE), "None")</f>
        <v>189</v>
      </c>
      <c r="AH458" s="269" t="s">
        <v>4137</v>
      </c>
      <c r="AI458" s="474">
        <f t="shared" si="74"/>
        <v>1</v>
      </c>
      <c r="AJ458" s="71" t="str">
        <f t="shared" si="75"/>
        <v>Jerdacuttup</v>
      </c>
      <c r="AK458" s="73" t="e">
        <f>COUNTIFS(#REF!,R458)</f>
        <v>#REF!</v>
      </c>
      <c r="AL458" s="13"/>
      <c r="AM458" s="75"/>
      <c r="AN458" s="72"/>
      <c r="AQ458" s="334"/>
      <c r="AS458" s="244">
        <v>456</v>
      </c>
      <c r="AT458" s="244">
        <v>-34</v>
      </c>
      <c r="AU458" s="244">
        <v>115.75</v>
      </c>
      <c r="AV458" s="244" t="s">
        <v>5276</v>
      </c>
      <c r="AW458" s="22">
        <v>283</v>
      </c>
      <c r="AX458" s="343">
        <v>1.7757404264145114</v>
      </c>
    </row>
    <row r="459" spans="1:50" ht="12" customHeight="1" x14ac:dyDescent="0.25">
      <c r="A459" s="1" t="s">
        <v>685</v>
      </c>
      <c r="B459" s="30"/>
      <c r="C459" s="65"/>
      <c r="D459" s="31"/>
      <c r="E459" s="31"/>
      <c r="F459" s="31"/>
      <c r="G459" s="31"/>
      <c r="H459" s="31"/>
      <c r="O459" s="482" t="str">
        <f t="shared" si="76"/>
        <v xml:space="preserve"> </v>
      </c>
      <c r="P459" s="466">
        <f t="shared" si="72"/>
        <v>183</v>
      </c>
      <c r="Q459" s="31" t="s">
        <v>582</v>
      </c>
      <c r="R459" s="231">
        <v>183</v>
      </c>
      <c r="S459" s="251">
        <v>-33.95073</v>
      </c>
      <c r="T459" s="249">
        <v>118.91573</v>
      </c>
      <c r="U459" s="33" t="str">
        <f t="shared" si="73"/>
        <v>Jerramungup</v>
      </c>
      <c r="V459" s="33" t="str">
        <f t="shared" si="71"/>
        <v>Jerramungup</v>
      </c>
      <c r="W459" s="33">
        <v>733</v>
      </c>
      <c r="X459" s="1" t="s">
        <v>685</v>
      </c>
      <c r="AE459" s="10" t="s">
        <v>59</v>
      </c>
      <c r="AF459" s="6" t="s">
        <v>59</v>
      </c>
      <c r="AG459" s="176">
        <f>IFERROR(VLOOKUP(AF459,'#Location List#'!$Q$3:$R$1118,2,FALSE), "None")</f>
        <v>189</v>
      </c>
      <c r="AH459" s="269" t="s">
        <v>4139</v>
      </c>
      <c r="AI459" s="474">
        <f t="shared" si="74"/>
        <v>1</v>
      </c>
      <c r="AJ459" s="71" t="str">
        <f t="shared" si="75"/>
        <v>Jerramungup</v>
      </c>
      <c r="AK459" s="73" t="e">
        <f>COUNTIFS(#REF!,R459)</f>
        <v>#REF!</v>
      </c>
      <c r="AL459" s="13"/>
      <c r="AM459" s="75"/>
      <c r="AN459" s="72"/>
      <c r="AQ459" s="334"/>
      <c r="AS459" s="244">
        <v>457</v>
      </c>
      <c r="AT459" s="244">
        <v>-33.75</v>
      </c>
      <c r="AU459" s="244">
        <v>115.75</v>
      </c>
      <c r="AV459" s="244" t="s">
        <v>5277</v>
      </c>
      <c r="AW459" s="22">
        <v>180</v>
      </c>
      <c r="AX459" s="343">
        <v>9.236389691379765</v>
      </c>
    </row>
    <row r="460" spans="1:50" ht="12" customHeight="1" x14ac:dyDescent="0.25">
      <c r="A460" s="1" t="s">
        <v>685</v>
      </c>
      <c r="B460" s="30"/>
      <c r="C460" s="65"/>
      <c r="D460" s="31"/>
      <c r="E460" s="31"/>
      <c r="F460" s="31"/>
      <c r="G460" s="31"/>
      <c r="H460" s="31"/>
      <c r="O460" s="482" t="str">
        <f t="shared" si="76"/>
        <v xml:space="preserve"> </v>
      </c>
      <c r="P460" s="466">
        <f t="shared" si="72"/>
        <v>792</v>
      </c>
      <c r="Q460" s="65" t="s">
        <v>4134</v>
      </c>
      <c r="R460" s="230">
        <v>792</v>
      </c>
      <c r="S460" s="251">
        <v>-29.908090000000001</v>
      </c>
      <c r="T460" s="249">
        <v>116.858757</v>
      </c>
      <c r="U460" s="33" t="str">
        <f t="shared" si="73"/>
        <v>Jibberding</v>
      </c>
      <c r="V460" s="33" t="str">
        <f t="shared" si="71"/>
        <v>Dalwallinu</v>
      </c>
      <c r="W460" s="33">
        <v>774</v>
      </c>
      <c r="X460" s="1" t="s">
        <v>685</v>
      </c>
      <c r="AE460" s="10" t="s">
        <v>59</v>
      </c>
      <c r="AF460" s="6" t="s">
        <v>59</v>
      </c>
      <c r="AG460" s="176">
        <f>IFERROR(VLOOKUP(AF460,'#Location List#'!$Q$3:$R$1118,2,FALSE), "None")</f>
        <v>189</v>
      </c>
      <c r="AH460" s="269" t="s">
        <v>308</v>
      </c>
      <c r="AI460" s="474">
        <f t="shared" si="74"/>
        <v>1</v>
      </c>
      <c r="AJ460" s="71" t="str">
        <f t="shared" si="75"/>
        <v>Jibberding</v>
      </c>
      <c r="AK460" s="73" t="e">
        <f>COUNTIFS(#REF!,R460)</f>
        <v>#REF!</v>
      </c>
      <c r="AL460" s="13"/>
      <c r="AM460" s="75"/>
      <c r="AN460" s="72"/>
      <c r="AQ460" s="334"/>
      <c r="AS460" s="244">
        <v>458</v>
      </c>
      <c r="AT460" s="244">
        <v>-33.5</v>
      </c>
      <c r="AU460" s="244">
        <v>115.75</v>
      </c>
      <c r="AV460" s="244" t="s">
        <v>5278</v>
      </c>
      <c r="AW460" s="22">
        <v>754</v>
      </c>
      <c r="AX460" s="343">
        <v>1.6043540491928219</v>
      </c>
    </row>
    <row r="461" spans="1:50" ht="12" customHeight="1" x14ac:dyDescent="0.25">
      <c r="A461" s="1" t="s">
        <v>685</v>
      </c>
      <c r="B461" s="30"/>
      <c r="C461" s="65"/>
      <c r="D461" s="31"/>
      <c r="E461" s="31"/>
      <c r="F461" s="31"/>
      <c r="G461" s="31"/>
      <c r="H461" s="31"/>
      <c r="O461" s="482" t="str">
        <f t="shared" si="76"/>
        <v xml:space="preserve"> </v>
      </c>
      <c r="P461" s="466">
        <f t="shared" si="72"/>
        <v>793</v>
      </c>
      <c r="Q461" s="65" t="s">
        <v>4136</v>
      </c>
      <c r="R461" s="230">
        <v>793</v>
      </c>
      <c r="S461" s="251">
        <v>-33.740654999999997</v>
      </c>
      <c r="T461" s="248">
        <v>115.236148</v>
      </c>
      <c r="U461" s="33" t="str">
        <f t="shared" si="73"/>
        <v>Jindong</v>
      </c>
      <c r="V461" s="33" t="str">
        <f t="shared" si="71"/>
        <v>Busselton</v>
      </c>
      <c r="W461" s="33">
        <v>715</v>
      </c>
      <c r="X461" s="1" t="s">
        <v>685</v>
      </c>
      <c r="AE461" s="10" t="s">
        <v>59</v>
      </c>
      <c r="AF461" s="6" t="s">
        <v>59</v>
      </c>
      <c r="AG461" s="176">
        <f>IFERROR(VLOOKUP(AF461,'#Location List#'!$Q$3:$R$1118,2,FALSE), "None")</f>
        <v>189</v>
      </c>
      <c r="AH461" s="269" t="s">
        <v>496</v>
      </c>
      <c r="AI461" s="474">
        <f t="shared" si="74"/>
        <v>1</v>
      </c>
      <c r="AJ461" s="71" t="str">
        <f t="shared" si="75"/>
        <v>Jindong</v>
      </c>
      <c r="AK461" s="73" t="e">
        <f>COUNTIFS(#REF!,R461)</f>
        <v>#REF!</v>
      </c>
      <c r="AL461" s="13"/>
      <c r="AM461" s="75"/>
      <c r="AN461" s="72"/>
      <c r="AQ461" s="334"/>
      <c r="AS461" s="244">
        <v>459</v>
      </c>
      <c r="AT461" s="244">
        <v>-33.25</v>
      </c>
      <c r="AU461" s="244">
        <v>115.75</v>
      </c>
      <c r="AV461" s="244" t="s">
        <v>5279</v>
      </c>
      <c r="AW461" s="22">
        <v>856</v>
      </c>
      <c r="AX461" s="343">
        <v>2.5790157173509201</v>
      </c>
    </row>
    <row r="462" spans="1:50" ht="12" customHeight="1" x14ac:dyDescent="0.25">
      <c r="A462" s="1" t="s">
        <v>685</v>
      </c>
      <c r="B462" s="30"/>
      <c r="C462" s="65"/>
      <c r="D462" s="31"/>
      <c r="E462" s="31"/>
      <c r="F462" s="31"/>
      <c r="G462" s="31"/>
      <c r="H462" s="31"/>
      <c r="O462" s="482" t="str">
        <f t="shared" si="76"/>
        <v xml:space="preserve"> </v>
      </c>
      <c r="P462" s="466">
        <f t="shared" si="72"/>
        <v>184</v>
      </c>
      <c r="Q462" s="31" t="s">
        <v>4138</v>
      </c>
      <c r="R462" s="231">
        <v>184</v>
      </c>
      <c r="S462" s="251">
        <v>-33.9700899999999</v>
      </c>
      <c r="T462" s="248">
        <v>117.03373000000001</v>
      </c>
      <c r="U462" s="33" t="str">
        <f t="shared" si="73"/>
        <v>Jingalup</v>
      </c>
      <c r="V462" s="33" t="str">
        <f t="shared" si="71"/>
        <v>Kojonup</v>
      </c>
      <c r="W462" s="33">
        <v>726</v>
      </c>
      <c r="X462" s="1" t="s">
        <v>685</v>
      </c>
      <c r="AE462" s="10" t="s">
        <v>59</v>
      </c>
      <c r="AF462" s="6" t="s">
        <v>1032</v>
      </c>
      <c r="AG462" s="176">
        <f>IFERROR(VLOOKUP(AF462,'#Location List#'!$Q$3:$R$1118,2,FALSE), "None")</f>
        <v>226</v>
      </c>
      <c r="AH462" s="269" t="s">
        <v>1032</v>
      </c>
      <c r="AI462" s="474">
        <f t="shared" si="74"/>
        <v>1</v>
      </c>
      <c r="AJ462" s="71" t="str">
        <f t="shared" si="75"/>
        <v>Jingalup</v>
      </c>
      <c r="AK462" s="73" t="e">
        <f>COUNTIFS(#REF!,R462)</f>
        <v>#REF!</v>
      </c>
      <c r="AL462" s="13"/>
      <c r="AM462" s="75"/>
      <c r="AN462" s="72"/>
      <c r="AQ462" s="334"/>
      <c r="AS462" s="244">
        <v>460</v>
      </c>
      <c r="AT462" s="244">
        <v>-33</v>
      </c>
      <c r="AU462" s="244">
        <v>115.75</v>
      </c>
      <c r="AV462" s="244" t="s">
        <v>5280</v>
      </c>
      <c r="AW462" s="22">
        <v>218</v>
      </c>
      <c r="AX462" s="343">
        <v>7.9651665844337858</v>
      </c>
    </row>
    <row r="463" spans="1:50" ht="12" customHeight="1" x14ac:dyDescent="0.25">
      <c r="A463" s="1" t="s">
        <v>685</v>
      </c>
      <c r="B463" s="30"/>
      <c r="C463" s="65"/>
      <c r="D463" s="31"/>
      <c r="E463" s="31"/>
      <c r="F463" s="31"/>
      <c r="G463" s="31"/>
      <c r="H463" s="31"/>
      <c r="O463" s="482" t="str">
        <f t="shared" si="76"/>
        <v xml:space="preserve"> </v>
      </c>
      <c r="P463" s="466">
        <f t="shared" si="72"/>
        <v>794</v>
      </c>
      <c r="Q463" s="65" t="s">
        <v>4140</v>
      </c>
      <c r="R463" s="230">
        <v>794</v>
      </c>
      <c r="S463" s="251">
        <v>-32.784520000000001</v>
      </c>
      <c r="T463" s="249">
        <v>118.00099</v>
      </c>
      <c r="U463" s="33" t="str">
        <f t="shared" si="73"/>
        <v>Jitarning</v>
      </c>
      <c r="V463" s="33" t="str">
        <f t="shared" si="71"/>
        <v>Kulin</v>
      </c>
      <c r="W463" s="33">
        <v>801</v>
      </c>
      <c r="X463" s="1" t="s">
        <v>685</v>
      </c>
      <c r="AE463" s="10" t="s">
        <v>59</v>
      </c>
      <c r="AF463" s="6" t="s">
        <v>1032</v>
      </c>
      <c r="AG463" s="176">
        <f>IFERROR(VLOOKUP(AF463,'#Location List#'!$Q$3:$R$1118,2,FALSE), "None")</f>
        <v>226</v>
      </c>
      <c r="AH463" s="269" t="s">
        <v>4143</v>
      </c>
      <c r="AI463" s="474">
        <f t="shared" si="74"/>
        <v>1</v>
      </c>
      <c r="AJ463" s="71" t="str">
        <f t="shared" si="75"/>
        <v>Jitarning</v>
      </c>
      <c r="AK463" s="73" t="e">
        <f>COUNTIFS(#REF!,R463)</f>
        <v>#REF!</v>
      </c>
      <c r="AL463" s="13"/>
      <c r="AM463" s="75"/>
      <c r="AN463" s="72"/>
      <c r="AQ463" s="334"/>
      <c r="AS463" s="244">
        <v>461</v>
      </c>
      <c r="AT463" s="244">
        <v>-32.75</v>
      </c>
      <c r="AU463" s="244">
        <v>115.75</v>
      </c>
      <c r="AV463" s="244" t="s">
        <v>5281</v>
      </c>
      <c r="AW463" s="22">
        <v>553</v>
      </c>
      <c r="AX463" s="343">
        <v>2.4924842239418363</v>
      </c>
    </row>
    <row r="464" spans="1:50" ht="12" customHeight="1" x14ac:dyDescent="0.25">
      <c r="A464" s="1" t="s">
        <v>685</v>
      </c>
      <c r="B464" s="30"/>
      <c r="C464" s="65"/>
      <c r="D464" s="31"/>
      <c r="E464" s="31"/>
      <c r="F464" s="31"/>
      <c r="G464" s="31"/>
      <c r="H464" s="31"/>
      <c r="O464" s="482" t="str">
        <f t="shared" si="76"/>
        <v xml:space="preserve"> </v>
      </c>
      <c r="P464" s="466">
        <f t="shared" si="72"/>
        <v>185</v>
      </c>
      <c r="Q464" s="31" t="s">
        <v>1162</v>
      </c>
      <c r="R464" s="231">
        <v>185</v>
      </c>
      <c r="S464" s="251">
        <v>-31.735697999999999</v>
      </c>
      <c r="T464" s="248">
        <v>115.774665</v>
      </c>
      <c r="U464" s="33" t="str">
        <f t="shared" si="73"/>
        <v>Joondalup</v>
      </c>
      <c r="V464" s="33" t="str">
        <f t="shared" si="71"/>
        <v>Joondalup</v>
      </c>
      <c r="W464" s="33">
        <v>813</v>
      </c>
      <c r="X464" s="1" t="s">
        <v>685</v>
      </c>
      <c r="AE464" s="10" t="s">
        <v>59</v>
      </c>
      <c r="AF464" s="6" t="s">
        <v>1266</v>
      </c>
      <c r="AG464" s="176">
        <f>IFERROR(VLOOKUP(AF464,'#Location List#'!$Q$3:$R$1118,2,FALSE), "None")</f>
        <v>280</v>
      </c>
      <c r="AH464" s="269" t="s">
        <v>1266</v>
      </c>
      <c r="AI464" s="474">
        <f t="shared" si="74"/>
        <v>1</v>
      </c>
      <c r="AJ464" s="71" t="str">
        <f t="shared" si="75"/>
        <v>Joondalup</v>
      </c>
      <c r="AK464" s="73" t="e">
        <f>COUNTIFS(#REF!,R464)</f>
        <v>#REF!</v>
      </c>
      <c r="AL464" s="13"/>
      <c r="AM464" s="75"/>
      <c r="AN464" s="72"/>
      <c r="AQ464" s="334"/>
      <c r="AS464" s="244">
        <v>462</v>
      </c>
      <c r="AT464" s="244">
        <v>-32.5</v>
      </c>
      <c r="AU464" s="244">
        <v>115.75</v>
      </c>
      <c r="AV464" s="244" t="s">
        <v>5282</v>
      </c>
      <c r="AW464" s="22">
        <v>1077</v>
      </c>
      <c r="AX464" s="343">
        <v>4.1316908275733866</v>
      </c>
    </row>
    <row r="465" spans="1:50" ht="12" customHeight="1" x14ac:dyDescent="0.25">
      <c r="A465" s="1" t="s">
        <v>685</v>
      </c>
      <c r="B465" s="30"/>
      <c r="C465" s="65"/>
      <c r="D465" s="31"/>
      <c r="E465" s="31"/>
      <c r="F465" s="31"/>
      <c r="G465" s="31"/>
      <c r="H465" s="31"/>
      <c r="O465" s="482" t="str">
        <f t="shared" si="76"/>
        <v xml:space="preserve"> </v>
      </c>
      <c r="P465" s="466">
        <f t="shared" si="72"/>
        <v>795</v>
      </c>
      <c r="Q465" s="65" t="s">
        <v>4141</v>
      </c>
      <c r="R465" s="230">
        <v>795</v>
      </c>
      <c r="S465" s="251">
        <v>-32.353540000000002</v>
      </c>
      <c r="T465" s="249">
        <v>117.688149999999</v>
      </c>
      <c r="U465" s="33" t="str">
        <f t="shared" si="73"/>
        <v>Jubuk</v>
      </c>
      <c r="V465" s="33" t="str">
        <f t="shared" si="71"/>
        <v>Corrigin</v>
      </c>
      <c r="W465" s="33">
        <v>769</v>
      </c>
      <c r="X465" s="1" t="s">
        <v>685</v>
      </c>
      <c r="AE465" s="10" t="s">
        <v>59</v>
      </c>
      <c r="AF465" s="6" t="s">
        <v>1246</v>
      </c>
      <c r="AG465" s="176">
        <f>IFERROR(VLOOKUP(AF465,'#Location List#'!$Q$3:$R$1118,2,FALSE), "None")</f>
        <v>316</v>
      </c>
      <c r="AH465" s="269" t="s">
        <v>1246</v>
      </c>
      <c r="AI465" s="474">
        <f t="shared" si="74"/>
        <v>1</v>
      </c>
      <c r="AJ465" s="71" t="str">
        <f t="shared" si="75"/>
        <v>Jubuk</v>
      </c>
      <c r="AK465" s="73" t="e">
        <f>COUNTIFS(#REF!,R465)</f>
        <v>#REF!</v>
      </c>
      <c r="AL465" s="13"/>
      <c r="AM465" s="75"/>
      <c r="AN465" s="72"/>
      <c r="AQ465" s="334"/>
      <c r="AS465" s="244">
        <v>463</v>
      </c>
      <c r="AT465" s="244">
        <v>-32.25</v>
      </c>
      <c r="AU465" s="244">
        <v>115.75</v>
      </c>
      <c r="AV465" s="244" t="s">
        <v>5283</v>
      </c>
      <c r="AW465" s="22">
        <v>209</v>
      </c>
      <c r="AX465" s="343">
        <v>4.9308382475965429</v>
      </c>
    </row>
    <row r="466" spans="1:50" ht="12" customHeight="1" x14ac:dyDescent="0.25">
      <c r="A466" s="1" t="s">
        <v>685</v>
      </c>
      <c r="B466" s="30"/>
      <c r="C466" s="65"/>
      <c r="D466" s="31"/>
      <c r="E466" s="31"/>
      <c r="F466" s="31"/>
      <c r="G466" s="31"/>
      <c r="H466" s="31"/>
      <c r="O466" s="482" t="str">
        <f t="shared" si="76"/>
        <v xml:space="preserve"> </v>
      </c>
      <c r="P466" s="466">
        <f t="shared" si="72"/>
        <v>796</v>
      </c>
      <c r="Q466" s="65" t="s">
        <v>4142</v>
      </c>
      <c r="R466" s="230">
        <v>796</v>
      </c>
      <c r="S466" s="251">
        <v>-31.441490000000002</v>
      </c>
      <c r="T466" s="248">
        <v>116.268694</v>
      </c>
      <c r="U466" s="33" t="str">
        <f t="shared" si="73"/>
        <v>Julimar</v>
      </c>
      <c r="V466" s="33" t="str">
        <f t="shared" si="71"/>
        <v>Toodyay</v>
      </c>
      <c r="W466" s="33">
        <v>742</v>
      </c>
      <c r="X466" s="1" t="s">
        <v>685</v>
      </c>
      <c r="AE466" s="10" t="s">
        <v>59</v>
      </c>
      <c r="AF466" s="6" t="s">
        <v>3718</v>
      </c>
      <c r="AG466" s="176">
        <f>IFERROR(VLOOKUP(AF466,'#Location List#'!$Q$3:$R$1118,2,FALSE), "None")</f>
        <v>342</v>
      </c>
      <c r="AH466" s="269" t="s">
        <v>1342</v>
      </c>
      <c r="AI466" s="474">
        <f t="shared" si="74"/>
        <v>1</v>
      </c>
      <c r="AJ466" s="71" t="str">
        <f t="shared" si="75"/>
        <v>Julimar</v>
      </c>
      <c r="AK466" s="73" t="e">
        <f>COUNTIFS(#REF!,R466)</f>
        <v>#REF!</v>
      </c>
      <c r="AL466" s="13"/>
      <c r="AM466" s="75"/>
      <c r="AN466" s="72"/>
      <c r="AQ466" s="334"/>
      <c r="AS466" s="244">
        <v>464</v>
      </c>
      <c r="AT466" s="244">
        <v>-32</v>
      </c>
      <c r="AU466" s="244">
        <v>115.75</v>
      </c>
      <c r="AV466" s="244" t="s">
        <v>5284</v>
      </c>
      <c r="AW466" s="22">
        <v>882</v>
      </c>
      <c r="AX466" s="343">
        <v>6.6985424346377256</v>
      </c>
    </row>
    <row r="467" spans="1:50" ht="12" customHeight="1" x14ac:dyDescent="0.25">
      <c r="A467" s="1" t="s">
        <v>685</v>
      </c>
      <c r="B467" s="30"/>
      <c r="C467" s="65"/>
      <c r="D467" s="31"/>
      <c r="E467" s="31"/>
      <c r="F467" s="31"/>
      <c r="G467" s="31"/>
      <c r="H467" s="31"/>
      <c r="O467" s="482" t="str">
        <f t="shared" si="76"/>
        <v xml:space="preserve"> </v>
      </c>
      <c r="P467" s="466">
        <f t="shared" si="72"/>
        <v>797</v>
      </c>
      <c r="Q467" s="65" t="s">
        <v>1459</v>
      </c>
      <c r="R467" s="230">
        <v>797</v>
      </c>
      <c r="S467" s="251">
        <v>-30.308979999999899</v>
      </c>
      <c r="T467" s="249">
        <v>115.04488000000001</v>
      </c>
      <c r="U467" s="33" t="str">
        <f t="shared" si="73"/>
        <v>Jurien Bay</v>
      </c>
      <c r="V467" s="33" t="str">
        <f t="shared" si="71"/>
        <v>Dandaragan</v>
      </c>
      <c r="W467" s="33">
        <v>743</v>
      </c>
      <c r="X467" s="1" t="s">
        <v>685</v>
      </c>
      <c r="AE467" s="10" t="s">
        <v>1166</v>
      </c>
      <c r="AF467" s="6" t="s">
        <v>1166</v>
      </c>
      <c r="AG467" s="176">
        <f>IFERROR(VLOOKUP(AF467,'#Location List#'!$Q$3:$R$1118,2,FALSE), "None")</f>
        <v>195</v>
      </c>
      <c r="AH467" s="269" t="s">
        <v>1166</v>
      </c>
      <c r="AI467" s="474">
        <f t="shared" si="74"/>
        <v>1</v>
      </c>
      <c r="AJ467" s="71" t="str">
        <f t="shared" si="75"/>
        <v>Jurien Bay</v>
      </c>
      <c r="AK467" s="73" t="e">
        <f>COUNTIFS(#REF!,R467)</f>
        <v>#REF!</v>
      </c>
      <c r="AL467" s="13"/>
      <c r="AM467" s="75"/>
      <c r="AN467" s="72"/>
      <c r="AQ467" s="334"/>
      <c r="AS467" s="244">
        <v>465</v>
      </c>
      <c r="AT467" s="244">
        <v>-31.75</v>
      </c>
      <c r="AU467" s="244">
        <v>115.75</v>
      </c>
      <c r="AV467" s="244" t="s">
        <v>5285</v>
      </c>
      <c r="AW467" s="22">
        <v>185</v>
      </c>
      <c r="AX467" s="343">
        <v>2.8228167305590328</v>
      </c>
    </row>
    <row r="468" spans="1:50" ht="12" customHeight="1" x14ac:dyDescent="0.25">
      <c r="A468" s="1" t="s">
        <v>685</v>
      </c>
      <c r="B468" s="30"/>
      <c r="C468" s="65"/>
      <c r="D468" s="31"/>
      <c r="E468" s="31"/>
      <c r="F468" s="31"/>
      <c r="G468" s="31"/>
      <c r="H468" s="31"/>
      <c r="O468" s="482" t="str">
        <f t="shared" si="76"/>
        <v xml:space="preserve"> </v>
      </c>
      <c r="P468" s="466">
        <f t="shared" si="72"/>
        <v>187</v>
      </c>
      <c r="Q468" s="31" t="s">
        <v>4144</v>
      </c>
      <c r="R468" s="231">
        <v>187</v>
      </c>
      <c r="S468" s="251">
        <v>-29.633313000000001</v>
      </c>
      <c r="T468" s="248">
        <v>115.59352699999999</v>
      </c>
      <c r="U468" s="33" t="str">
        <f t="shared" si="73"/>
        <v>Kadathinni</v>
      </c>
      <c r="V468" s="33" t="str">
        <f t="shared" si="71"/>
        <v>Three Springs</v>
      </c>
      <c r="W468" s="33">
        <v>793</v>
      </c>
      <c r="X468" s="1" t="s">
        <v>685</v>
      </c>
      <c r="AE468" s="10" t="s">
        <v>1166</v>
      </c>
      <c r="AF468" s="6" t="s">
        <v>4146</v>
      </c>
      <c r="AG468" s="176">
        <f>IFERROR(VLOOKUP(AF468,'#Location List#'!$Q$3:$R$1118,2,FALSE), "None")</f>
        <v>212</v>
      </c>
      <c r="AH468" s="269" t="s">
        <v>824</v>
      </c>
      <c r="AI468" s="474">
        <f t="shared" si="74"/>
        <v>1</v>
      </c>
      <c r="AJ468" s="71" t="str">
        <f t="shared" si="75"/>
        <v>Kadathinni</v>
      </c>
      <c r="AK468" s="73" t="e">
        <f>COUNTIFS(#REF!,R468)</f>
        <v>#REF!</v>
      </c>
      <c r="AL468" s="13"/>
      <c r="AM468" s="75"/>
      <c r="AN468" s="72"/>
      <c r="AQ468" s="334"/>
      <c r="AS468" s="244">
        <v>466</v>
      </c>
      <c r="AT468" s="244">
        <v>-31.5</v>
      </c>
      <c r="AU468" s="244">
        <v>115.75</v>
      </c>
      <c r="AV468" s="244" t="s">
        <v>5286</v>
      </c>
      <c r="AW468" s="22">
        <v>1186</v>
      </c>
      <c r="AX468" s="343">
        <v>8.6726811366995928</v>
      </c>
    </row>
    <row r="469" spans="1:50" ht="12" customHeight="1" x14ac:dyDescent="0.25">
      <c r="A469" s="1" t="s">
        <v>685</v>
      </c>
      <c r="B469" s="30"/>
      <c r="C469" s="65"/>
      <c r="D469" s="31"/>
      <c r="E469" s="31"/>
      <c r="F469" s="31"/>
      <c r="G469" s="31"/>
      <c r="H469" s="31"/>
      <c r="O469" s="482" t="str">
        <f t="shared" si="76"/>
        <v xml:space="preserve"> </v>
      </c>
      <c r="P469" s="466">
        <f t="shared" si="72"/>
        <v>188</v>
      </c>
      <c r="Q469" s="31" t="s">
        <v>4145</v>
      </c>
      <c r="R469" s="231">
        <v>188</v>
      </c>
      <c r="S469" s="251">
        <v>-31.97268</v>
      </c>
      <c r="T469" s="249">
        <v>116.05485</v>
      </c>
      <c r="U469" s="33" t="str">
        <f t="shared" si="73"/>
        <v>Kalamun</v>
      </c>
      <c r="V469" s="33" t="str">
        <f t="shared" si="71"/>
        <v>Kalamunda</v>
      </c>
      <c r="W469" s="33">
        <v>790</v>
      </c>
      <c r="X469" s="1" t="s">
        <v>685</v>
      </c>
      <c r="AE469" s="10" t="s">
        <v>3712</v>
      </c>
      <c r="AF469" s="6" t="s">
        <v>120</v>
      </c>
      <c r="AG469" s="176">
        <f>IFERROR(VLOOKUP(AF469,'#Location List#'!$Q$3:$R$1118,2,FALSE), "None")</f>
        <v>210</v>
      </c>
      <c r="AH469" s="269" t="s">
        <v>120</v>
      </c>
      <c r="AI469" s="474">
        <f t="shared" si="74"/>
        <v>1</v>
      </c>
      <c r="AJ469" s="71" t="str">
        <f t="shared" si="75"/>
        <v>Kalamun</v>
      </c>
      <c r="AK469" s="73" t="e">
        <f>COUNTIFS(#REF!,R469)</f>
        <v>#REF!</v>
      </c>
      <c r="AL469" s="13"/>
      <c r="AM469" s="75"/>
      <c r="AN469" s="72"/>
      <c r="AQ469" s="334"/>
      <c r="AS469" s="244">
        <v>467</v>
      </c>
      <c r="AT469" s="244">
        <v>-31.25</v>
      </c>
      <c r="AU469" s="244">
        <v>115.75</v>
      </c>
      <c r="AV469" s="244" t="s">
        <v>5287</v>
      </c>
      <c r="AW469" s="22">
        <v>541</v>
      </c>
      <c r="AX469" s="343">
        <v>2.6663314249675514</v>
      </c>
    </row>
    <row r="470" spans="1:50" ht="12" customHeight="1" x14ac:dyDescent="0.25">
      <c r="A470" s="1" t="s">
        <v>685</v>
      </c>
      <c r="B470" s="30"/>
      <c r="C470" s="65"/>
      <c r="D470" s="31"/>
      <c r="E470" s="31"/>
      <c r="F470" s="31"/>
      <c r="G470" s="31"/>
      <c r="H470" s="31"/>
      <c r="O470" s="482" t="str">
        <f t="shared" si="76"/>
        <v xml:space="preserve"> </v>
      </c>
      <c r="P470" s="466">
        <f t="shared" si="72"/>
        <v>189</v>
      </c>
      <c r="Q470" s="31" t="s">
        <v>59</v>
      </c>
      <c r="R470" s="231">
        <v>189</v>
      </c>
      <c r="S470" s="251">
        <v>-31.97268</v>
      </c>
      <c r="T470" s="249">
        <v>116.05485</v>
      </c>
      <c r="U470" s="33" t="str">
        <f t="shared" si="73"/>
        <v>Kalamunda</v>
      </c>
      <c r="V470" s="33" t="str">
        <f t="shared" si="71"/>
        <v>Kalamunda</v>
      </c>
      <c r="W470" s="33">
        <v>790</v>
      </c>
      <c r="X470" s="1" t="s">
        <v>685</v>
      </c>
      <c r="AE470" s="10" t="s">
        <v>3712</v>
      </c>
      <c r="AF470" s="6" t="s">
        <v>120</v>
      </c>
      <c r="AG470" s="176">
        <f>IFERROR(VLOOKUP(AF470,'#Location List#'!$Q$3:$R$1118,2,FALSE), "None")</f>
        <v>210</v>
      </c>
      <c r="AH470" s="269" t="s">
        <v>686</v>
      </c>
      <c r="AI470" s="474">
        <f t="shared" si="74"/>
        <v>1</v>
      </c>
      <c r="AJ470" s="71" t="str">
        <f t="shared" si="75"/>
        <v>Kalamunda</v>
      </c>
      <c r="AK470" s="73" t="e">
        <f>COUNTIFS(#REF!,R470)</f>
        <v>#REF!</v>
      </c>
      <c r="AL470" s="13"/>
      <c r="AM470" s="75"/>
      <c r="AN470" s="72"/>
      <c r="AQ470" s="334"/>
      <c r="AS470" s="244">
        <v>468</v>
      </c>
      <c r="AT470" s="244">
        <v>-31</v>
      </c>
      <c r="AU470" s="244">
        <v>115.75</v>
      </c>
      <c r="AV470" s="244" t="s">
        <v>5288</v>
      </c>
      <c r="AW470" s="22">
        <v>1039</v>
      </c>
      <c r="AX470" s="343">
        <v>1.3990794030204685</v>
      </c>
    </row>
    <row r="471" spans="1:50" ht="12" customHeight="1" x14ac:dyDescent="0.25">
      <c r="A471" s="1" t="s">
        <v>685</v>
      </c>
      <c r="B471" s="30"/>
      <c r="C471" s="65"/>
      <c r="D471" s="31"/>
      <c r="E471" s="31"/>
      <c r="F471" s="31"/>
      <c r="G471" s="31"/>
      <c r="H471" s="31"/>
      <c r="O471" s="482" t="str">
        <f t="shared" si="76"/>
        <v xml:space="preserve"> </v>
      </c>
      <c r="P471" s="466">
        <f t="shared" si="72"/>
        <v>190</v>
      </c>
      <c r="Q471" s="31" t="s">
        <v>1163</v>
      </c>
      <c r="R471" s="231">
        <v>190</v>
      </c>
      <c r="S471" s="251">
        <v>-30.3633899999999</v>
      </c>
      <c r="T471" s="249">
        <v>117.11744</v>
      </c>
      <c r="U471" s="33" t="str">
        <f t="shared" si="73"/>
        <v>Kalannie</v>
      </c>
      <c r="V471" s="33" t="str">
        <f t="shared" si="71"/>
        <v>Dalwallinu</v>
      </c>
      <c r="W471" s="33">
        <v>774</v>
      </c>
      <c r="X471" s="1" t="s">
        <v>685</v>
      </c>
      <c r="AE471" s="10" t="s">
        <v>3712</v>
      </c>
      <c r="AF471" s="6" t="s">
        <v>1199</v>
      </c>
      <c r="AG471" s="176">
        <f>IFERROR(VLOOKUP(AF471,'#Location List#'!$Q$3:$R$1118,2,FALSE), "None")</f>
        <v>322</v>
      </c>
      <c r="AH471" s="269" t="s">
        <v>684</v>
      </c>
      <c r="AI471" s="474">
        <f t="shared" si="74"/>
        <v>1</v>
      </c>
      <c r="AJ471" s="71" t="str">
        <f t="shared" si="75"/>
        <v>Kalannie</v>
      </c>
      <c r="AK471" s="73" t="e">
        <f>COUNTIFS(#REF!,R471)</f>
        <v>#REF!</v>
      </c>
      <c r="AL471" s="13"/>
      <c r="AM471" s="75"/>
      <c r="AN471" s="72"/>
      <c r="AQ471" s="334"/>
      <c r="AS471" s="244">
        <v>469</v>
      </c>
      <c r="AT471" s="244">
        <v>-30.75</v>
      </c>
      <c r="AU471" s="244">
        <v>115.75</v>
      </c>
      <c r="AV471" s="244" t="s">
        <v>5289</v>
      </c>
      <c r="AW471" s="22">
        <v>108</v>
      </c>
      <c r="AX471" s="343">
        <v>10.072366878812156</v>
      </c>
    </row>
    <row r="472" spans="1:50" ht="12" customHeight="1" x14ac:dyDescent="0.25">
      <c r="A472" s="1" t="s">
        <v>685</v>
      </c>
      <c r="B472" s="30"/>
      <c r="C472" s="65"/>
      <c r="D472" s="31"/>
      <c r="E472" s="31"/>
      <c r="F472" s="31"/>
      <c r="G472" s="31"/>
      <c r="H472" s="31"/>
      <c r="O472" s="482" t="str">
        <f t="shared" si="76"/>
        <v xml:space="preserve"> </v>
      </c>
      <c r="P472" s="466">
        <f t="shared" si="72"/>
        <v>191</v>
      </c>
      <c r="Q472" s="31" t="s">
        <v>376</v>
      </c>
      <c r="R472" s="231">
        <v>191</v>
      </c>
      <c r="S472" s="251">
        <v>-27.719110000000001</v>
      </c>
      <c r="T472" s="249">
        <v>114.1687</v>
      </c>
      <c r="U472" s="33" t="str">
        <f t="shared" si="73"/>
        <v>Kalbarri</v>
      </c>
      <c r="V472" s="33" t="str">
        <f t="shared" si="71"/>
        <v>Northampton</v>
      </c>
      <c r="W472" s="33">
        <v>753</v>
      </c>
      <c r="X472" s="1" t="s">
        <v>685</v>
      </c>
      <c r="AE472" s="10" t="s">
        <v>3712</v>
      </c>
      <c r="AF472" s="6" t="s">
        <v>1199</v>
      </c>
      <c r="AG472" s="176">
        <f>IFERROR(VLOOKUP(AF472,'#Location List#'!$Q$3:$R$1118,2,FALSE), "None")</f>
        <v>322</v>
      </c>
      <c r="AH472" s="269" t="s">
        <v>1199</v>
      </c>
      <c r="AI472" s="474">
        <f t="shared" si="74"/>
        <v>1</v>
      </c>
      <c r="AJ472" s="71" t="str">
        <f t="shared" si="75"/>
        <v>Kalbarri</v>
      </c>
      <c r="AK472" s="73" t="e">
        <f>COUNTIFS(#REF!,R472)</f>
        <v>#REF!</v>
      </c>
      <c r="AL472" s="13"/>
      <c r="AM472" s="75"/>
      <c r="AN472" s="72"/>
      <c r="AQ472" s="334"/>
      <c r="AS472" s="244">
        <v>470</v>
      </c>
      <c r="AT472" s="244">
        <v>-30.5</v>
      </c>
      <c r="AU472" s="244">
        <v>115.75</v>
      </c>
      <c r="AV472" s="244" t="s">
        <v>5290</v>
      </c>
      <c r="AW472" s="22">
        <v>108</v>
      </c>
      <c r="AX472" s="343">
        <v>19.553538357482235</v>
      </c>
    </row>
    <row r="473" spans="1:50" ht="12" customHeight="1" x14ac:dyDescent="0.25">
      <c r="A473" s="1" t="s">
        <v>685</v>
      </c>
      <c r="B473" s="30"/>
      <c r="C473" s="65"/>
      <c r="D473" s="31"/>
      <c r="E473" s="31"/>
      <c r="F473" s="31"/>
      <c r="G473" s="31"/>
      <c r="H473" s="31"/>
      <c r="O473" s="482" t="str">
        <f t="shared" si="76"/>
        <v xml:space="preserve"> </v>
      </c>
      <c r="P473" s="466">
        <f t="shared" si="72"/>
        <v>798</v>
      </c>
      <c r="Q473" s="65" t="s">
        <v>1086</v>
      </c>
      <c r="R473" s="230">
        <v>798</v>
      </c>
      <c r="S473" s="251">
        <v>-27.752123999999998</v>
      </c>
      <c r="T473" s="249">
        <v>114.419241</v>
      </c>
      <c r="U473" s="33" t="str">
        <f t="shared" si="73"/>
        <v>Kalbarri National Park</v>
      </c>
      <c r="V473" s="33" t="str">
        <f t="shared" si="71"/>
        <v>Northampton</v>
      </c>
      <c r="W473" s="33">
        <v>753</v>
      </c>
      <c r="X473" s="1" t="s">
        <v>685</v>
      </c>
      <c r="AE473" s="10" t="s">
        <v>3712</v>
      </c>
      <c r="AF473" s="6" t="s">
        <v>1199</v>
      </c>
      <c r="AG473" s="176">
        <f>IFERROR(VLOOKUP(AF473,'#Location List#'!$Q$3:$R$1118,2,FALSE), "None")</f>
        <v>322</v>
      </c>
      <c r="AH473" s="269" t="s">
        <v>870</v>
      </c>
      <c r="AI473" s="474">
        <f t="shared" si="74"/>
        <v>1</v>
      </c>
      <c r="AJ473" s="71" t="str">
        <f t="shared" si="75"/>
        <v>Kalbarri National Park</v>
      </c>
      <c r="AK473" s="73" t="e">
        <f>COUNTIFS(#REF!,R473)</f>
        <v>#REF!</v>
      </c>
      <c r="AL473" s="13"/>
      <c r="AM473" s="75"/>
      <c r="AN473" s="72"/>
      <c r="AQ473" s="334"/>
      <c r="AS473" s="244">
        <v>471</v>
      </c>
      <c r="AT473" s="244">
        <v>-30.25</v>
      </c>
      <c r="AU473" s="244">
        <v>115.75</v>
      </c>
      <c r="AV473" s="244" t="s">
        <v>5291</v>
      </c>
      <c r="AW473" s="22">
        <v>13</v>
      </c>
      <c r="AX473" s="343">
        <v>28.236934293809192</v>
      </c>
    </row>
    <row r="474" spans="1:50" ht="12" customHeight="1" x14ac:dyDescent="0.25">
      <c r="A474" s="1" t="s">
        <v>685</v>
      </c>
      <c r="B474" s="30"/>
      <c r="C474" s="65"/>
      <c r="D474" s="31"/>
      <c r="E474" s="31"/>
      <c r="F474" s="31"/>
      <c r="G474" s="31"/>
      <c r="H474" s="31"/>
      <c r="O474" s="482" t="str">
        <f t="shared" si="76"/>
        <v xml:space="preserve"> </v>
      </c>
      <c r="P474" s="466">
        <f t="shared" si="72"/>
        <v>799</v>
      </c>
      <c r="Q474" s="65" t="s">
        <v>4147</v>
      </c>
      <c r="R474" s="230">
        <v>799</v>
      </c>
      <c r="S474" s="251">
        <v>-34.893259999999898</v>
      </c>
      <c r="T474" s="248">
        <v>118.00154000000001</v>
      </c>
      <c r="U474" s="33" t="str">
        <f t="shared" si="73"/>
        <v>Kalgan</v>
      </c>
      <c r="V474" s="33" t="str">
        <f t="shared" si="71"/>
        <v>Albany</v>
      </c>
      <c r="W474" s="33">
        <v>751</v>
      </c>
      <c r="X474" s="1" t="s">
        <v>685</v>
      </c>
      <c r="AE474" s="10" t="s">
        <v>934</v>
      </c>
      <c r="AF474" s="6" t="s">
        <v>3822</v>
      </c>
      <c r="AG474" s="176">
        <f>IFERROR(VLOOKUP(AF474,'#Location List#'!$Q$3:$R$1118,2,FALSE), "None")</f>
        <v>43</v>
      </c>
      <c r="AH474" s="269" t="s">
        <v>898</v>
      </c>
      <c r="AI474" s="474">
        <f t="shared" si="74"/>
        <v>1</v>
      </c>
      <c r="AJ474" s="71" t="str">
        <f t="shared" si="75"/>
        <v>Kalgan</v>
      </c>
      <c r="AK474" s="73" t="e">
        <f>COUNTIFS(#REF!,R474)</f>
        <v>#REF!</v>
      </c>
      <c r="AL474" s="13"/>
      <c r="AM474" s="75"/>
      <c r="AN474" s="72"/>
      <c r="AQ474" s="334"/>
      <c r="AS474" s="244">
        <v>472</v>
      </c>
      <c r="AT474" s="244">
        <v>-30</v>
      </c>
      <c r="AU474" s="244">
        <v>115.75</v>
      </c>
      <c r="AV474" s="244" t="s">
        <v>5292</v>
      </c>
      <c r="AW474" s="22">
        <v>1162</v>
      </c>
      <c r="AX474" s="343">
        <v>25.078993962052046</v>
      </c>
    </row>
    <row r="475" spans="1:50" ht="12" customHeight="1" x14ac:dyDescent="0.25">
      <c r="A475" s="1" t="s">
        <v>685</v>
      </c>
      <c r="B475" s="30"/>
      <c r="C475" s="65"/>
      <c r="D475" s="31"/>
      <c r="E475" s="31"/>
      <c r="F475" s="31"/>
      <c r="G475" s="31"/>
      <c r="H475" s="31"/>
      <c r="O475" s="482" t="str">
        <f t="shared" si="76"/>
        <v xml:space="preserve"> </v>
      </c>
      <c r="P475" s="466">
        <f t="shared" si="72"/>
        <v>1204</v>
      </c>
      <c r="Q475" s="83" t="s">
        <v>4148</v>
      </c>
      <c r="R475" s="230">
        <v>1204</v>
      </c>
      <c r="S475" s="251">
        <v>-30.74755</v>
      </c>
      <c r="T475" s="248">
        <v>121.45899</v>
      </c>
      <c r="U475" s="33" t="str">
        <f t="shared" si="73"/>
        <v>Kalgoorlie</v>
      </c>
      <c r="V475" s="33" t="str">
        <f t="shared" si="71"/>
        <v>Kalgoorlie-Boulder</v>
      </c>
      <c r="W475" s="33">
        <v>845</v>
      </c>
      <c r="X475" s="1" t="s">
        <v>685</v>
      </c>
      <c r="AE475" s="10" t="s">
        <v>934</v>
      </c>
      <c r="AF475" s="6" t="s">
        <v>4138</v>
      </c>
      <c r="AG475" s="176">
        <f>IFERROR(VLOOKUP(AF475,'#Location List#'!$Q$3:$R$1118,2,FALSE), "None")</f>
        <v>184</v>
      </c>
      <c r="AH475" s="269" t="s">
        <v>680</v>
      </c>
      <c r="AI475" s="474">
        <f t="shared" si="74"/>
        <v>1</v>
      </c>
      <c r="AJ475" s="71" t="str">
        <f t="shared" si="75"/>
        <v>Kalgoorlie</v>
      </c>
      <c r="AK475" s="73" t="e">
        <f>COUNTIFS(#REF!,R475)</f>
        <v>#REF!</v>
      </c>
      <c r="AL475" s="13"/>
      <c r="AM475" s="75"/>
      <c r="AN475" s="72"/>
      <c r="AQ475" s="334"/>
      <c r="AS475" s="244">
        <v>473</v>
      </c>
      <c r="AT475" s="244">
        <v>-29.75</v>
      </c>
      <c r="AU475" s="244">
        <v>115.75</v>
      </c>
      <c r="AV475" s="244" t="s">
        <v>5293</v>
      </c>
      <c r="AW475" s="22">
        <v>610</v>
      </c>
      <c r="AX475" s="343">
        <v>14.419402859382274</v>
      </c>
    </row>
    <row r="476" spans="1:50" ht="12" customHeight="1" x14ac:dyDescent="0.25">
      <c r="A476" s="1" t="s">
        <v>685</v>
      </c>
      <c r="B476" s="30"/>
      <c r="C476" s="65"/>
      <c r="D476" s="31"/>
      <c r="E476" s="31"/>
      <c r="F476" s="31"/>
      <c r="G476" s="31"/>
      <c r="H476" s="31"/>
      <c r="O476" s="482" t="str">
        <f t="shared" si="76"/>
        <v xml:space="preserve"> </v>
      </c>
      <c r="P476" s="466">
        <f t="shared" si="72"/>
        <v>800</v>
      </c>
      <c r="Q476" s="65" t="s">
        <v>4149</v>
      </c>
      <c r="R476" s="230">
        <v>800</v>
      </c>
      <c r="S476" s="251">
        <v>-33.725667000000001</v>
      </c>
      <c r="T476" s="248">
        <v>115.360651</v>
      </c>
      <c r="U476" s="33" t="str">
        <f t="shared" si="73"/>
        <v>Kalgup</v>
      </c>
      <c r="V476" s="33" t="str">
        <f t="shared" si="71"/>
        <v>Busselton</v>
      </c>
      <c r="W476" s="33">
        <v>715</v>
      </c>
      <c r="X476" s="1" t="s">
        <v>685</v>
      </c>
      <c r="AE476" s="10" t="s">
        <v>934</v>
      </c>
      <c r="AF476" s="6" t="s">
        <v>934</v>
      </c>
      <c r="AG476" s="176">
        <f>IFERROR(VLOOKUP(AF476,'#Location List#'!$Q$3:$R$1118,2,FALSE), "None")</f>
        <v>202</v>
      </c>
      <c r="AH476" s="269" t="s">
        <v>702</v>
      </c>
      <c r="AI476" s="474">
        <f t="shared" si="74"/>
        <v>1</v>
      </c>
      <c r="AJ476" s="71" t="str">
        <f t="shared" si="75"/>
        <v>Kalgup</v>
      </c>
      <c r="AK476" s="73" t="e">
        <f>COUNTIFS(#REF!,R476)</f>
        <v>#REF!</v>
      </c>
      <c r="AL476" s="13"/>
      <c r="AM476" s="75"/>
      <c r="AN476" s="72"/>
      <c r="AQ476" s="334"/>
      <c r="AS476" s="244">
        <v>474</v>
      </c>
      <c r="AT476" s="244">
        <v>-29.5</v>
      </c>
      <c r="AU476" s="244">
        <v>115.75</v>
      </c>
      <c r="AV476" s="244" t="s">
        <v>5294</v>
      </c>
      <c r="AW476" s="22">
        <v>362</v>
      </c>
      <c r="AX476" s="343">
        <v>3.8805953834590383</v>
      </c>
    </row>
    <row r="477" spans="1:50" ht="12" customHeight="1" x14ac:dyDescent="0.25">
      <c r="A477" s="1" t="s">
        <v>685</v>
      </c>
      <c r="B477" s="30"/>
      <c r="C477" s="65"/>
      <c r="D477" s="31"/>
      <c r="E477" s="31"/>
      <c r="F477" s="31"/>
      <c r="G477" s="31"/>
      <c r="H477" s="31"/>
      <c r="O477" s="482" t="str">
        <f t="shared" si="76"/>
        <v xml:space="preserve"> </v>
      </c>
      <c r="P477" s="466">
        <f t="shared" si="72"/>
        <v>801</v>
      </c>
      <c r="Q477" s="65" t="s">
        <v>4150</v>
      </c>
      <c r="R477" s="230">
        <v>801</v>
      </c>
      <c r="S477" s="251">
        <v>-33.759703999999999</v>
      </c>
      <c r="T477" s="248">
        <v>115.23944899999999</v>
      </c>
      <c r="U477" s="33" t="str">
        <f t="shared" si="73"/>
        <v>Kaloorup</v>
      </c>
      <c r="V477" s="33" t="str">
        <f t="shared" si="71"/>
        <v>Busselton</v>
      </c>
      <c r="W477" s="33">
        <v>715</v>
      </c>
      <c r="X477" s="1" t="s">
        <v>685</v>
      </c>
      <c r="AE477" s="10" t="s">
        <v>934</v>
      </c>
      <c r="AF477" s="6" t="s">
        <v>934</v>
      </c>
      <c r="AG477" s="176">
        <f>IFERROR(VLOOKUP(AF477,'#Location List#'!$Q$3:$R$1118,2,FALSE), "None")</f>
        <v>202</v>
      </c>
      <c r="AH477" s="269" t="s">
        <v>644</v>
      </c>
      <c r="AI477" s="474">
        <f t="shared" si="74"/>
        <v>1</v>
      </c>
      <c r="AJ477" s="71" t="str">
        <f t="shared" si="75"/>
        <v>Kaloorup</v>
      </c>
      <c r="AK477" s="73" t="e">
        <f>COUNTIFS(#REF!,R477)</f>
        <v>#REF!</v>
      </c>
      <c r="AL477" s="13"/>
      <c r="AM477" s="75"/>
      <c r="AN477" s="72"/>
      <c r="AQ477" s="334"/>
      <c r="AS477" s="244">
        <v>475</v>
      </c>
      <c r="AT477" s="244">
        <v>-29.25</v>
      </c>
      <c r="AU477" s="244">
        <v>115.75</v>
      </c>
      <c r="AV477" s="244" t="s">
        <v>5295</v>
      </c>
      <c r="AW477" s="22">
        <v>683</v>
      </c>
      <c r="AX477" s="343">
        <v>10.898372884444276</v>
      </c>
    </row>
    <row r="478" spans="1:50" ht="12" customHeight="1" x14ac:dyDescent="0.25">
      <c r="A478" s="1" t="s">
        <v>685</v>
      </c>
      <c r="B478" s="30"/>
      <c r="C478" s="65"/>
      <c r="D478" s="31"/>
      <c r="E478" s="31"/>
      <c r="F478" s="31"/>
      <c r="G478" s="31"/>
      <c r="H478" s="31"/>
      <c r="O478" s="482" t="str">
        <f t="shared" si="76"/>
        <v xml:space="preserve"> </v>
      </c>
      <c r="P478" s="466">
        <f t="shared" si="72"/>
        <v>802</v>
      </c>
      <c r="Q478" s="65" t="s">
        <v>4151</v>
      </c>
      <c r="R478" s="230">
        <v>802</v>
      </c>
      <c r="S478" s="251">
        <v>-31.204046000000002</v>
      </c>
      <c r="T478" s="248">
        <v>121.640874</v>
      </c>
      <c r="U478" s="33" t="str">
        <f t="shared" si="73"/>
        <v>Kambalda</v>
      </c>
      <c r="V478" s="33" t="str">
        <f t="shared" si="71"/>
        <v>Coolgardie</v>
      </c>
      <c r="W478" s="33">
        <v>798</v>
      </c>
      <c r="X478" s="1" t="s">
        <v>685</v>
      </c>
      <c r="AE478" s="10" t="s">
        <v>934</v>
      </c>
      <c r="AF478" s="6" t="s">
        <v>934</v>
      </c>
      <c r="AG478" s="176">
        <f>IFERROR(VLOOKUP(AF478,'#Location List#'!$Q$3:$R$1118,2,FALSE), "None")</f>
        <v>202</v>
      </c>
      <c r="AH478" s="269" t="s">
        <v>934</v>
      </c>
      <c r="AI478" s="474">
        <f t="shared" si="74"/>
        <v>1</v>
      </c>
      <c r="AJ478" s="71" t="str">
        <f t="shared" si="75"/>
        <v>Kambalda</v>
      </c>
      <c r="AK478" s="73" t="e">
        <f>COUNTIFS(#REF!,R478)</f>
        <v>#REF!</v>
      </c>
      <c r="AL478" s="13"/>
      <c r="AM478" s="75"/>
      <c r="AN478" s="72"/>
      <c r="AQ478" s="334"/>
      <c r="AS478" s="244">
        <v>476</v>
      </c>
      <c r="AT478" s="244">
        <v>-29</v>
      </c>
      <c r="AU478" s="244">
        <v>115.75</v>
      </c>
      <c r="AV478" s="244" t="s">
        <v>5296</v>
      </c>
      <c r="AW478" s="22">
        <v>775</v>
      </c>
      <c r="AX478" s="343">
        <v>15.585778935830067</v>
      </c>
    </row>
    <row r="479" spans="1:50" ht="12" customHeight="1" x14ac:dyDescent="0.25">
      <c r="A479" s="1" t="s">
        <v>685</v>
      </c>
      <c r="B479" s="30"/>
      <c r="C479" s="65"/>
      <c r="D479" s="31"/>
      <c r="E479" s="31"/>
      <c r="F479" s="31"/>
      <c r="G479" s="31"/>
      <c r="H479" s="31"/>
      <c r="O479" s="482" t="str">
        <f t="shared" si="76"/>
        <v xml:space="preserve"> </v>
      </c>
      <c r="P479" s="466">
        <f t="shared" si="72"/>
        <v>803</v>
      </c>
      <c r="Q479" s="65" t="s">
        <v>4152</v>
      </c>
      <c r="R479" s="230">
        <v>803</v>
      </c>
      <c r="S479" s="251">
        <v>-31.210425999999998</v>
      </c>
      <c r="T479" s="248">
        <v>121.62299299999999</v>
      </c>
      <c r="U479" s="33" t="str">
        <f t="shared" si="73"/>
        <v>Kambalda West</v>
      </c>
      <c r="V479" s="33" t="str">
        <f t="shared" si="71"/>
        <v>Coolgardie</v>
      </c>
      <c r="W479" s="33">
        <v>798</v>
      </c>
      <c r="X479" s="1" t="s">
        <v>685</v>
      </c>
      <c r="AE479" s="10" t="s">
        <v>934</v>
      </c>
      <c r="AF479" s="6" t="s">
        <v>934</v>
      </c>
      <c r="AG479" s="176">
        <f>IFERROR(VLOOKUP(AF479,'#Location List#'!$Q$3:$R$1118,2,FALSE), "None")</f>
        <v>202</v>
      </c>
      <c r="AH479" s="269" t="s">
        <v>351</v>
      </c>
      <c r="AI479" s="474">
        <f t="shared" si="74"/>
        <v>1</v>
      </c>
      <c r="AJ479" s="71" t="str">
        <f t="shared" si="75"/>
        <v>Kambalda West</v>
      </c>
      <c r="AK479" s="73" t="e">
        <f>COUNTIFS(#REF!,R479)</f>
        <v>#REF!</v>
      </c>
      <c r="AL479" s="13"/>
      <c r="AM479" s="75"/>
      <c r="AN479" s="72"/>
      <c r="AQ479" s="334"/>
      <c r="AS479" s="244">
        <v>477</v>
      </c>
      <c r="AT479" s="244">
        <v>-28.75</v>
      </c>
      <c r="AU479" s="244">
        <v>115.75</v>
      </c>
      <c r="AV479" s="244" t="s">
        <v>5297</v>
      </c>
      <c r="AW479" s="22">
        <v>1090</v>
      </c>
      <c r="AX479" s="343">
        <v>4.4965170547850271</v>
      </c>
    </row>
    <row r="480" spans="1:50" ht="12" customHeight="1" x14ac:dyDescent="0.25">
      <c r="A480" s="1" t="s">
        <v>685</v>
      </c>
      <c r="B480" s="30"/>
      <c r="C480" s="65"/>
      <c r="D480" s="31"/>
      <c r="E480" s="31"/>
      <c r="F480" s="31"/>
      <c r="G480" s="31"/>
      <c r="H480" s="31"/>
      <c r="O480" s="482" t="str">
        <f t="shared" si="76"/>
        <v xml:space="preserve"> </v>
      </c>
      <c r="P480" s="466">
        <f t="shared" si="72"/>
        <v>192</v>
      </c>
      <c r="Q480" s="31" t="s">
        <v>1267</v>
      </c>
      <c r="R480" s="231">
        <v>192</v>
      </c>
      <c r="S480" s="251">
        <v>-34.583064</v>
      </c>
      <c r="T480" s="248">
        <v>117.994631</v>
      </c>
      <c r="U480" s="33" t="str">
        <f t="shared" si="73"/>
        <v>Kamballup</v>
      </c>
      <c r="V480" s="33" t="str">
        <f t="shared" ref="V480:V511" si="77">VLOOKUP(W480,$B$3:$C$150,2,FALSE)</f>
        <v>Plantagenet</v>
      </c>
      <c r="W480" s="33">
        <v>745</v>
      </c>
      <c r="X480" s="1" t="s">
        <v>685</v>
      </c>
      <c r="AE480" s="10" t="s">
        <v>3719</v>
      </c>
      <c r="AF480" s="6" t="s">
        <v>1160</v>
      </c>
      <c r="AG480" s="176">
        <f>IFERROR(VLOOKUP(AF480,'#Location List#'!$Q$3:$R$1118,2,FALSE), "None")</f>
        <v>133</v>
      </c>
      <c r="AH480" s="269" t="s">
        <v>1160</v>
      </c>
      <c r="AI480" s="474">
        <f t="shared" si="74"/>
        <v>1</v>
      </c>
      <c r="AJ480" s="71" t="str">
        <f t="shared" si="75"/>
        <v>Kamballup</v>
      </c>
      <c r="AK480" s="73" t="e">
        <f>COUNTIFS(#REF!,R480)</f>
        <v>#REF!</v>
      </c>
      <c r="AL480" s="13"/>
      <c r="AM480" s="75"/>
      <c r="AN480" s="72"/>
      <c r="AQ480" s="334"/>
      <c r="AS480" s="244">
        <v>478</v>
      </c>
      <c r="AT480" s="244">
        <v>-28.5</v>
      </c>
      <c r="AU480" s="244">
        <v>115.75</v>
      </c>
      <c r="AV480" s="244" t="s">
        <v>5298</v>
      </c>
      <c r="AW480" s="22">
        <v>318</v>
      </c>
      <c r="AX480" s="343">
        <v>4.7404014908407062</v>
      </c>
    </row>
    <row r="481" spans="1:50" ht="12" customHeight="1" x14ac:dyDescent="0.25">
      <c r="A481" s="1" t="s">
        <v>685</v>
      </c>
      <c r="B481" s="30"/>
      <c r="C481" s="65"/>
      <c r="D481" s="31"/>
      <c r="E481" s="31"/>
      <c r="F481" s="31"/>
      <c r="G481" s="31"/>
      <c r="H481" s="31"/>
      <c r="O481" s="482" t="str">
        <f t="shared" si="76"/>
        <v xml:space="preserve"> </v>
      </c>
      <c r="P481" s="466">
        <f t="shared" si="72"/>
        <v>804</v>
      </c>
      <c r="Q481" s="65" t="s">
        <v>4153</v>
      </c>
      <c r="R481" s="230">
        <v>804</v>
      </c>
      <c r="S481" s="251">
        <v>-30.6069999999999</v>
      </c>
      <c r="T481" s="249">
        <v>121.60355</v>
      </c>
      <c r="U481" s="33" t="str">
        <f t="shared" si="73"/>
        <v>Kanowna</v>
      </c>
      <c r="V481" s="33" t="str">
        <f t="shared" si="77"/>
        <v>Kalgoorlie-Boulder</v>
      </c>
      <c r="W481" s="33">
        <v>845</v>
      </c>
      <c r="X481" s="1" t="s">
        <v>685</v>
      </c>
      <c r="AE481" s="10" t="s">
        <v>3719</v>
      </c>
      <c r="AF481" s="6" t="s">
        <v>1160</v>
      </c>
      <c r="AG481" s="176">
        <f>IFERROR(VLOOKUP(AF481,'#Location List#'!$Q$3:$R$1118,2,FALSE), "None")</f>
        <v>133</v>
      </c>
      <c r="AH481" s="269" t="s">
        <v>4156</v>
      </c>
      <c r="AI481" s="474">
        <f t="shared" si="74"/>
        <v>1</v>
      </c>
      <c r="AJ481" s="71" t="str">
        <f t="shared" si="75"/>
        <v>Kanowna</v>
      </c>
      <c r="AK481" s="73" t="e">
        <f>COUNTIFS(#REF!,R481)</f>
        <v>#REF!</v>
      </c>
      <c r="AL481" s="13"/>
      <c r="AM481" s="75"/>
      <c r="AN481" s="72"/>
      <c r="AQ481" s="334"/>
      <c r="AS481" s="244">
        <v>479</v>
      </c>
      <c r="AT481" s="244">
        <v>-28.25</v>
      </c>
      <c r="AU481" s="244">
        <v>115.75</v>
      </c>
      <c r="AV481" s="244" t="s">
        <v>5299</v>
      </c>
      <c r="AW481" s="22">
        <v>1118</v>
      </c>
      <c r="AX481" s="343">
        <v>20.331623427809198</v>
      </c>
    </row>
    <row r="482" spans="1:50" ht="12" customHeight="1" x14ac:dyDescent="0.25">
      <c r="A482" s="1" t="s">
        <v>685</v>
      </c>
      <c r="B482" s="30"/>
      <c r="C482" s="65"/>
      <c r="D482" s="31"/>
      <c r="E482" s="31"/>
      <c r="F482" s="31"/>
      <c r="G482" s="31"/>
      <c r="H482" s="31"/>
      <c r="O482" s="482" t="str">
        <f t="shared" si="76"/>
        <v xml:space="preserve"> </v>
      </c>
      <c r="P482" s="466">
        <f t="shared" si="72"/>
        <v>805</v>
      </c>
      <c r="Q482" s="65" t="s">
        <v>1257</v>
      </c>
      <c r="R482" s="230">
        <v>805</v>
      </c>
      <c r="S482" s="251">
        <v>-32.500810000000001</v>
      </c>
      <c r="T482" s="249">
        <v>118.71062000000001</v>
      </c>
      <c r="U482" s="33" t="str">
        <f t="shared" si="73"/>
        <v>Karlgarin</v>
      </c>
      <c r="V482" s="33" t="str">
        <f t="shared" si="77"/>
        <v>Kondinin</v>
      </c>
      <c r="W482" s="33">
        <v>783</v>
      </c>
      <c r="X482" s="1" t="s">
        <v>685</v>
      </c>
      <c r="AE482" s="10" t="s">
        <v>3719</v>
      </c>
      <c r="AF482" s="6" t="s">
        <v>1160</v>
      </c>
      <c r="AG482" s="176">
        <f>IFERROR(VLOOKUP(AF482,'#Location List#'!$Q$3:$R$1118,2,FALSE), "None")</f>
        <v>133</v>
      </c>
      <c r="AH482" s="269" t="s">
        <v>4157</v>
      </c>
      <c r="AI482" s="474">
        <f t="shared" si="74"/>
        <v>1</v>
      </c>
      <c r="AJ482" s="71" t="str">
        <f t="shared" si="75"/>
        <v>Karlgarin</v>
      </c>
      <c r="AK482" s="73" t="e">
        <f>COUNTIFS(#REF!,R482)</f>
        <v>#REF!</v>
      </c>
      <c r="AL482" s="13"/>
      <c r="AM482" s="75"/>
      <c r="AN482" s="72"/>
      <c r="AQ482" s="334"/>
      <c r="AS482" s="244">
        <v>480</v>
      </c>
      <c r="AT482" s="244">
        <v>-28</v>
      </c>
      <c r="AU482" s="244">
        <v>115.75</v>
      </c>
      <c r="AV482" s="244" t="s">
        <v>5300</v>
      </c>
      <c r="AW482" s="22">
        <v>1165</v>
      </c>
      <c r="AX482" s="343">
        <v>29.010916509353681</v>
      </c>
    </row>
    <row r="483" spans="1:50" ht="12" customHeight="1" x14ac:dyDescent="0.25">
      <c r="A483" s="1" t="s">
        <v>685</v>
      </c>
      <c r="B483" s="30"/>
      <c r="C483" s="65"/>
      <c r="D483" s="31"/>
      <c r="E483" s="31"/>
      <c r="F483" s="31"/>
      <c r="G483" s="31"/>
      <c r="H483" s="31"/>
      <c r="O483" s="482" t="str">
        <f t="shared" si="76"/>
        <v xml:space="preserve"> </v>
      </c>
      <c r="P483" s="466">
        <f t="shared" si="72"/>
        <v>401</v>
      </c>
      <c r="Q483" s="65" t="s">
        <v>4154</v>
      </c>
      <c r="R483" s="230">
        <v>401</v>
      </c>
      <c r="S483" s="251">
        <v>-32.433956000000002</v>
      </c>
      <c r="T483" s="249">
        <v>115.789472</v>
      </c>
      <c r="U483" s="33" t="str">
        <f t="shared" si="73"/>
        <v>Karnup</v>
      </c>
      <c r="V483" s="33" t="str">
        <f t="shared" si="77"/>
        <v>Rockingham</v>
      </c>
      <c r="W483" s="33">
        <v>862</v>
      </c>
      <c r="X483" s="1" t="s">
        <v>685</v>
      </c>
      <c r="AE483" s="10" t="s">
        <v>3719</v>
      </c>
      <c r="AF483" s="6" t="s">
        <v>1254</v>
      </c>
      <c r="AG483" s="176">
        <f>IFERROR(VLOOKUP(AF483,'#Location List#'!$Q$3:$R$1118,2,FALSE), "None")</f>
        <v>167</v>
      </c>
      <c r="AH483" s="269" t="s">
        <v>1254</v>
      </c>
      <c r="AI483" s="474">
        <f t="shared" si="74"/>
        <v>1</v>
      </c>
      <c r="AJ483" s="71" t="str">
        <f t="shared" si="75"/>
        <v>Karnup</v>
      </c>
      <c r="AK483" s="73" t="e">
        <f>COUNTIFS(#REF!,R483)</f>
        <v>#REF!</v>
      </c>
      <c r="AL483" s="13"/>
      <c r="AM483" s="75"/>
      <c r="AN483" s="72"/>
      <c r="AQ483" s="334"/>
      <c r="AS483" s="244">
        <v>481</v>
      </c>
      <c r="AT483" s="244">
        <v>-27.75</v>
      </c>
      <c r="AU483" s="244">
        <v>115.75</v>
      </c>
      <c r="AV483" s="244" t="s">
        <v>5301</v>
      </c>
      <c r="AW483" s="22">
        <v>1165</v>
      </c>
      <c r="AX483" s="343">
        <v>9.0954873994840231</v>
      </c>
    </row>
    <row r="484" spans="1:50" ht="12" customHeight="1" x14ac:dyDescent="0.25">
      <c r="A484" s="1" t="s">
        <v>685</v>
      </c>
      <c r="B484" s="30"/>
      <c r="C484" s="65"/>
      <c r="D484" s="31"/>
      <c r="E484" s="31"/>
      <c r="F484" s="31"/>
      <c r="G484" s="31"/>
      <c r="H484" s="31"/>
      <c r="O484" s="482" t="str">
        <f t="shared" si="76"/>
        <v xml:space="preserve"> </v>
      </c>
      <c r="P484" s="466">
        <f t="shared" si="72"/>
        <v>1206</v>
      </c>
      <c r="Q484" s="65" t="s">
        <v>4155</v>
      </c>
      <c r="R484" s="233">
        <v>1206</v>
      </c>
      <c r="S484" s="251">
        <v>-30.969446000000001</v>
      </c>
      <c r="T484" s="248">
        <v>122.541031</v>
      </c>
      <c r="U484" s="33" t="str">
        <f t="shared" si="73"/>
        <v>Karonie</v>
      </c>
      <c r="V484" s="33" t="str">
        <f t="shared" si="77"/>
        <v>Kalgoorlie-Boulder</v>
      </c>
      <c r="W484" s="36">
        <v>845</v>
      </c>
      <c r="X484" s="1" t="s">
        <v>685</v>
      </c>
      <c r="AE484" s="10" t="s">
        <v>3719</v>
      </c>
      <c r="AF484" s="6" t="s">
        <v>1159</v>
      </c>
      <c r="AG484" s="176">
        <f>IFERROR(VLOOKUP(AF484,'#Location List#'!$Q$3:$R$1118,2,FALSE), "None")</f>
        <v>172</v>
      </c>
      <c r="AH484" s="269" t="s">
        <v>4159</v>
      </c>
      <c r="AI484" s="474">
        <f t="shared" si="74"/>
        <v>1</v>
      </c>
      <c r="AJ484" s="71" t="str">
        <f t="shared" si="75"/>
        <v>Karonie</v>
      </c>
      <c r="AK484" s="73" t="e">
        <f>COUNTIFS(#REF!,R484)</f>
        <v>#REF!</v>
      </c>
      <c r="AL484" s="13"/>
      <c r="AM484" s="75"/>
      <c r="AN484" s="72"/>
      <c r="AQ484" s="334"/>
      <c r="AS484" s="244">
        <v>482</v>
      </c>
      <c r="AT484" s="244">
        <v>-27.5</v>
      </c>
      <c r="AU484" s="244">
        <v>115.75</v>
      </c>
      <c r="AV484" s="244" t="s">
        <v>5302</v>
      </c>
      <c r="AW484" s="22">
        <v>1165</v>
      </c>
      <c r="AX484" s="343">
        <v>29.482396598409892</v>
      </c>
    </row>
    <row r="485" spans="1:50" ht="12" customHeight="1" x14ac:dyDescent="0.25">
      <c r="A485" s="1" t="s">
        <v>685</v>
      </c>
      <c r="B485" s="30"/>
      <c r="C485" s="65"/>
      <c r="D485" s="31"/>
      <c r="E485" s="31"/>
      <c r="F485" s="31"/>
      <c r="G485" s="31"/>
      <c r="H485" s="31"/>
      <c r="O485" s="482" t="str">
        <f t="shared" si="76"/>
        <v xml:space="preserve"> </v>
      </c>
      <c r="P485" s="466">
        <f t="shared" si="72"/>
        <v>193</v>
      </c>
      <c r="Q485" s="31" t="s">
        <v>1235</v>
      </c>
      <c r="R485" s="231">
        <v>193</v>
      </c>
      <c r="S485" s="251">
        <v>-32.107463000000003</v>
      </c>
      <c r="T485" s="248">
        <v>116.125101</v>
      </c>
      <c r="U485" s="33" t="str">
        <f t="shared" si="73"/>
        <v>Karragullen</v>
      </c>
      <c r="V485" s="33" t="str">
        <f t="shared" si="77"/>
        <v>Armadale</v>
      </c>
      <c r="W485" s="33">
        <v>723</v>
      </c>
      <c r="X485" s="1" t="s">
        <v>685</v>
      </c>
      <c r="AE485" s="10" t="s">
        <v>3719</v>
      </c>
      <c r="AF485" s="6" t="s">
        <v>1159</v>
      </c>
      <c r="AG485" s="176">
        <f>IFERROR(VLOOKUP(AF485,'#Location List#'!$Q$3:$R$1118,2,FALSE), "None")</f>
        <v>172</v>
      </c>
      <c r="AH485" s="269" t="s">
        <v>1159</v>
      </c>
      <c r="AI485" s="474">
        <f t="shared" si="74"/>
        <v>1</v>
      </c>
      <c r="AJ485" s="71" t="str">
        <f t="shared" si="75"/>
        <v>Karragullen</v>
      </c>
      <c r="AK485" s="73" t="e">
        <f>COUNTIFS(#REF!,R485)</f>
        <v>#REF!</v>
      </c>
      <c r="AL485" s="13"/>
      <c r="AM485" s="75"/>
      <c r="AN485" s="72"/>
      <c r="AQ485" s="334"/>
      <c r="AS485" s="244">
        <v>483</v>
      </c>
      <c r="AT485" s="244">
        <v>-27.25</v>
      </c>
      <c r="AU485" s="244">
        <v>115.75</v>
      </c>
      <c r="AV485" s="244" t="s">
        <v>5303</v>
      </c>
      <c r="AW485" s="22">
        <v>1165</v>
      </c>
      <c r="AX485" s="343">
        <v>56.578129442030537</v>
      </c>
    </row>
    <row r="486" spans="1:50" ht="12" customHeight="1" x14ac:dyDescent="0.25">
      <c r="A486" s="1" t="s">
        <v>685</v>
      </c>
      <c r="B486" s="30"/>
      <c r="C486" s="65"/>
      <c r="D486" s="31"/>
      <c r="E486" s="31"/>
      <c r="F486" s="31"/>
      <c r="G486" s="31"/>
      <c r="H486" s="31"/>
      <c r="O486" s="482" t="str">
        <f t="shared" si="76"/>
        <v xml:space="preserve"> </v>
      </c>
      <c r="P486" s="466">
        <f t="shared" si="72"/>
        <v>806</v>
      </c>
      <c r="Q486" s="65" t="s">
        <v>4158</v>
      </c>
      <c r="R486" s="230">
        <v>806</v>
      </c>
      <c r="S486" s="251">
        <v>-32.209874999999997</v>
      </c>
      <c r="T486" s="249">
        <v>116.051738</v>
      </c>
      <c r="U486" s="33" t="str">
        <f t="shared" si="73"/>
        <v>Karrakup</v>
      </c>
      <c r="V486" s="33" t="str">
        <f t="shared" si="77"/>
        <v>Serpentine-Jarrahdale</v>
      </c>
      <c r="W486" s="33">
        <v>792</v>
      </c>
      <c r="X486" s="1" t="s">
        <v>685</v>
      </c>
      <c r="AE486" s="10" t="s">
        <v>3719</v>
      </c>
      <c r="AF486" s="6" t="s">
        <v>1159</v>
      </c>
      <c r="AG486" s="176">
        <f>IFERROR(VLOOKUP(AF486,'#Location List#'!$Q$3:$R$1118,2,FALSE), "None")</f>
        <v>172</v>
      </c>
      <c r="AH486" s="269" t="s">
        <v>699</v>
      </c>
      <c r="AI486" s="474">
        <f t="shared" si="74"/>
        <v>1</v>
      </c>
      <c r="AJ486" s="71" t="str">
        <f t="shared" si="75"/>
        <v>Karrakup</v>
      </c>
      <c r="AK486" s="73" t="e">
        <f>COUNTIFS(#REF!,R486)</f>
        <v>#REF!</v>
      </c>
      <c r="AL486" s="13"/>
      <c r="AM486" s="75"/>
      <c r="AN486" s="72"/>
      <c r="AQ486" s="334"/>
      <c r="AS486" s="244">
        <v>484</v>
      </c>
      <c r="AT486" s="244">
        <v>-27</v>
      </c>
      <c r="AU486" s="244">
        <v>115.75</v>
      </c>
      <c r="AV486" s="244" t="s">
        <v>5304</v>
      </c>
      <c r="AW486" s="22">
        <v>946</v>
      </c>
      <c r="AX486" s="343">
        <v>48.997117135294722</v>
      </c>
    </row>
    <row r="487" spans="1:50" ht="12" customHeight="1" x14ac:dyDescent="0.25">
      <c r="A487" s="1" t="s">
        <v>685</v>
      </c>
      <c r="B487" s="30"/>
      <c r="C487" s="65"/>
      <c r="D487" s="31"/>
      <c r="E487" s="31"/>
      <c r="F487" s="31"/>
      <c r="G487" s="31"/>
      <c r="H487" s="31"/>
      <c r="O487" s="482" t="str">
        <f t="shared" si="76"/>
        <v xml:space="preserve"> </v>
      </c>
      <c r="P487" s="466">
        <f t="shared" si="72"/>
        <v>807</v>
      </c>
      <c r="Q487" s="65" t="s">
        <v>3703</v>
      </c>
      <c r="R487" s="230">
        <v>807</v>
      </c>
      <c r="S487" s="251">
        <v>-20.747440000000001</v>
      </c>
      <c r="T487" s="248">
        <v>116.83886</v>
      </c>
      <c r="U487" s="33" t="str">
        <f t="shared" si="73"/>
        <v>Karratha</v>
      </c>
      <c r="V487" s="33" t="str">
        <f t="shared" si="77"/>
        <v>Karratha</v>
      </c>
      <c r="W487" s="33">
        <v>868</v>
      </c>
      <c r="X487" s="1" t="s">
        <v>685</v>
      </c>
      <c r="AE487" s="10" t="s">
        <v>3719</v>
      </c>
      <c r="AF487" s="6" t="s">
        <v>3719</v>
      </c>
      <c r="AG487" s="176">
        <f>IFERROR(VLOOKUP(AF487,'#Location List#'!$Q$3:$R$1118,2,FALSE), "None")</f>
        <v>203</v>
      </c>
      <c r="AH487" s="269" t="s">
        <v>515</v>
      </c>
      <c r="AI487" s="474">
        <f t="shared" si="74"/>
        <v>1</v>
      </c>
      <c r="AJ487" s="71" t="str">
        <f t="shared" si="75"/>
        <v>Karratha</v>
      </c>
      <c r="AK487" s="73" t="e">
        <f>COUNTIFS(#REF!,R487)</f>
        <v>#REF!</v>
      </c>
      <c r="AL487" s="13"/>
      <c r="AM487" s="75"/>
      <c r="AN487" s="72"/>
      <c r="AQ487" s="334"/>
      <c r="AS487" s="244">
        <v>485</v>
      </c>
      <c r="AT487" s="244">
        <v>-26.75</v>
      </c>
      <c r="AU487" s="244">
        <v>115.75</v>
      </c>
      <c r="AV487" s="244" t="s">
        <v>5305</v>
      </c>
      <c r="AW487" s="22">
        <v>946</v>
      </c>
      <c r="AX487" s="343">
        <v>24.926420503750176</v>
      </c>
    </row>
    <row r="488" spans="1:50" ht="12" customHeight="1" x14ac:dyDescent="0.25">
      <c r="A488" s="1" t="s">
        <v>685</v>
      </c>
      <c r="B488" s="30"/>
      <c r="C488" s="65"/>
      <c r="D488" s="31"/>
      <c r="E488" s="31"/>
      <c r="F488" s="31"/>
      <c r="G488" s="31"/>
      <c r="H488" s="31"/>
      <c r="O488" s="482" t="str">
        <f t="shared" si="76"/>
        <v xml:space="preserve"> </v>
      </c>
      <c r="P488" s="466">
        <f t="shared" si="72"/>
        <v>808</v>
      </c>
      <c r="Q488" s="65" t="s">
        <v>4160</v>
      </c>
      <c r="R488" s="230">
        <v>808</v>
      </c>
      <c r="S488" s="251">
        <v>-34.200249999999897</v>
      </c>
      <c r="T488" s="248">
        <v>115.10084000000001</v>
      </c>
      <c r="U488" s="33" t="str">
        <f t="shared" si="73"/>
        <v>Karridale</v>
      </c>
      <c r="V488" s="33" t="str">
        <f t="shared" si="77"/>
        <v>Augusta-Margaret River</v>
      </c>
      <c r="W488" s="33">
        <v>731</v>
      </c>
      <c r="X488" s="1" t="s">
        <v>685</v>
      </c>
      <c r="AE488" s="10" t="s">
        <v>3719</v>
      </c>
      <c r="AF488" s="6" t="s">
        <v>4162</v>
      </c>
      <c r="AG488" s="176">
        <f>IFERROR(VLOOKUP(AF488,'#Location List#'!$Q$3:$R$1118,2,FALSE), "None")</f>
        <v>203</v>
      </c>
      <c r="AH488" s="269" t="s">
        <v>759</v>
      </c>
      <c r="AI488" s="474">
        <f t="shared" si="74"/>
        <v>1</v>
      </c>
      <c r="AJ488" s="71" t="str">
        <f t="shared" si="75"/>
        <v>Karridale</v>
      </c>
      <c r="AK488" s="73" t="e">
        <f>COUNTIFS(#REF!,R488)</f>
        <v>#REF!</v>
      </c>
      <c r="AL488" s="13"/>
      <c r="AM488" s="75"/>
      <c r="AN488" s="72"/>
      <c r="AQ488" s="334"/>
      <c r="AS488" s="244">
        <v>486</v>
      </c>
      <c r="AT488" s="244">
        <v>-26.5</v>
      </c>
      <c r="AU488" s="244">
        <v>115.75</v>
      </c>
      <c r="AV488" s="244" t="s">
        <v>5306</v>
      </c>
      <c r="AW488" s="22">
        <v>946</v>
      </c>
      <c r="AX488" s="343">
        <v>19.680495912859808</v>
      </c>
    </row>
    <row r="489" spans="1:50" ht="12" customHeight="1" x14ac:dyDescent="0.25">
      <c r="A489" s="1" t="s">
        <v>685</v>
      </c>
      <c r="B489" s="30"/>
      <c r="C489" s="65"/>
      <c r="D489" s="31"/>
      <c r="E489" s="31"/>
      <c r="F489" s="31"/>
      <c r="G489" s="31"/>
      <c r="H489" s="31"/>
      <c r="O489" s="482" t="str">
        <f t="shared" si="76"/>
        <v xml:space="preserve"> </v>
      </c>
      <c r="P489" s="466">
        <f t="shared" si="72"/>
        <v>195</v>
      </c>
      <c r="Q489" s="31" t="s">
        <v>1166</v>
      </c>
      <c r="R489" s="231">
        <v>195</v>
      </c>
      <c r="S489" s="251">
        <v>-33.69247</v>
      </c>
      <c r="T489" s="248">
        <v>117.55656</v>
      </c>
      <c r="U489" s="33" t="str">
        <f t="shared" si="73"/>
        <v>Katanning</v>
      </c>
      <c r="V489" s="33" t="str">
        <f t="shared" si="77"/>
        <v>Katanning</v>
      </c>
      <c r="W489" s="33">
        <v>796</v>
      </c>
      <c r="X489" s="1" t="s">
        <v>685</v>
      </c>
      <c r="AE489" s="10" t="s">
        <v>3719</v>
      </c>
      <c r="AF489" s="6" t="s">
        <v>3719</v>
      </c>
      <c r="AG489" s="176">
        <f>IFERROR(VLOOKUP(AF489,'#Location List#'!$Q$3:$R$1118,2,FALSE), "None")</f>
        <v>203</v>
      </c>
      <c r="AH489" s="269" t="s">
        <v>514</v>
      </c>
      <c r="AI489" s="474">
        <f t="shared" si="74"/>
        <v>1</v>
      </c>
      <c r="AJ489" s="71" t="str">
        <f t="shared" si="75"/>
        <v>Katanning</v>
      </c>
      <c r="AK489" s="73" t="e">
        <f>COUNTIFS(#REF!,R489)</f>
        <v>#REF!</v>
      </c>
      <c r="AL489" s="13"/>
      <c r="AM489" s="75"/>
      <c r="AN489" s="72"/>
      <c r="AQ489" s="334"/>
      <c r="AS489" s="244">
        <v>487</v>
      </c>
      <c r="AT489" s="244">
        <v>-26.25</v>
      </c>
      <c r="AU489" s="244">
        <v>115.75</v>
      </c>
      <c r="AV489" s="244" t="s">
        <v>5307</v>
      </c>
      <c r="AW489" s="22">
        <v>946</v>
      </c>
      <c r="AX489" s="343">
        <v>41.21533608099724</v>
      </c>
    </row>
    <row r="490" spans="1:50" ht="12" customHeight="1" x14ac:dyDescent="0.25">
      <c r="A490" s="1" t="s">
        <v>685</v>
      </c>
      <c r="B490" s="30"/>
      <c r="C490" s="65"/>
      <c r="D490" s="31"/>
      <c r="E490" s="31"/>
      <c r="F490" s="31"/>
      <c r="G490" s="31"/>
      <c r="H490" s="31"/>
      <c r="O490" s="482" t="str">
        <f t="shared" si="76"/>
        <v xml:space="preserve"> </v>
      </c>
      <c r="P490" s="466">
        <f t="shared" si="72"/>
        <v>809</v>
      </c>
      <c r="Q490" s="65" t="s">
        <v>4161</v>
      </c>
      <c r="R490" s="230">
        <v>809</v>
      </c>
      <c r="S490" s="251">
        <v>-33.656759000000001</v>
      </c>
      <c r="T490" s="249">
        <v>115.229311</v>
      </c>
      <c r="U490" s="33" t="str">
        <f t="shared" si="73"/>
        <v>Kealy</v>
      </c>
      <c r="V490" s="33" t="str">
        <f t="shared" si="77"/>
        <v>Busselton</v>
      </c>
      <c r="W490" s="33">
        <v>715</v>
      </c>
      <c r="X490" s="1" t="s">
        <v>685</v>
      </c>
      <c r="AE490" s="10" t="s">
        <v>3723</v>
      </c>
      <c r="AF490" s="6" t="s">
        <v>1169</v>
      </c>
      <c r="AG490" s="176">
        <f>IFERROR(VLOOKUP(AF490,'#Location List#'!$Q$3:$R$1118,2,FALSE), "None")</f>
        <v>206</v>
      </c>
      <c r="AH490" s="269" t="s">
        <v>1169</v>
      </c>
      <c r="AI490" s="474">
        <f t="shared" si="74"/>
        <v>1</v>
      </c>
      <c r="AJ490" s="71" t="str">
        <f t="shared" si="75"/>
        <v>Kealy</v>
      </c>
      <c r="AK490" s="73" t="e">
        <f>COUNTIFS(#REF!,R490)</f>
        <v>#REF!</v>
      </c>
      <c r="AL490" s="13"/>
      <c r="AM490" s="75"/>
      <c r="AN490" s="72"/>
      <c r="AQ490" s="334"/>
      <c r="AS490" s="244">
        <v>488</v>
      </c>
      <c r="AT490" s="244">
        <v>-26</v>
      </c>
      <c r="AU490" s="244">
        <v>115.75</v>
      </c>
      <c r="AV490" s="244" t="s">
        <v>5308</v>
      </c>
      <c r="AW490" s="22">
        <v>946</v>
      </c>
      <c r="AX490" s="343">
        <v>67.494240241628404</v>
      </c>
    </row>
    <row r="491" spans="1:50" ht="12" customHeight="1" x14ac:dyDescent="0.25">
      <c r="A491" s="1" t="s">
        <v>685</v>
      </c>
      <c r="B491" s="30"/>
      <c r="C491" s="65"/>
      <c r="D491" s="31"/>
      <c r="E491" s="31"/>
      <c r="F491" s="31"/>
      <c r="G491" s="31"/>
      <c r="H491" s="31"/>
      <c r="O491" s="482" t="str">
        <f t="shared" si="76"/>
        <v xml:space="preserve"> </v>
      </c>
      <c r="P491" s="466">
        <f t="shared" si="72"/>
        <v>810</v>
      </c>
      <c r="Q491" s="65" t="s">
        <v>3709</v>
      </c>
      <c r="R491" s="230">
        <v>810</v>
      </c>
      <c r="S491" s="251">
        <v>-31.627590000000001</v>
      </c>
      <c r="T491" s="248">
        <v>117.71284</v>
      </c>
      <c r="U491" s="33" t="str">
        <f t="shared" si="73"/>
        <v>Kellerberrin</v>
      </c>
      <c r="V491" s="33" t="str">
        <f t="shared" si="77"/>
        <v>Kellerberrin</v>
      </c>
      <c r="W491" s="33">
        <v>822</v>
      </c>
      <c r="X491" s="1" t="s">
        <v>685</v>
      </c>
      <c r="AE491" s="10" t="s">
        <v>758</v>
      </c>
      <c r="AF491" s="6" t="s">
        <v>758</v>
      </c>
      <c r="AG491" s="176">
        <f>IFERROR(VLOOKUP(AF491,'#Location List#'!$Q$3:$R$1118,2,FALSE), "None")</f>
        <v>205</v>
      </c>
      <c r="AH491" s="269" t="s">
        <v>758</v>
      </c>
      <c r="AI491" s="474">
        <f t="shared" si="74"/>
        <v>1</v>
      </c>
      <c r="AJ491" s="71" t="str">
        <f t="shared" si="75"/>
        <v>Kellerberrin</v>
      </c>
      <c r="AK491" s="73" t="e">
        <f>COUNTIFS(#REF!,R491)</f>
        <v>#REF!</v>
      </c>
      <c r="AL491" s="13"/>
      <c r="AM491" s="75"/>
      <c r="AN491" s="72"/>
      <c r="AQ491" s="334"/>
      <c r="AS491" s="244">
        <v>489</v>
      </c>
      <c r="AT491" s="244">
        <v>-25.75</v>
      </c>
      <c r="AU491" s="244">
        <v>115.75</v>
      </c>
      <c r="AV491" s="244" t="s">
        <v>5309</v>
      </c>
      <c r="AW491" s="22">
        <v>946</v>
      </c>
      <c r="AX491" s="343">
        <v>94.644743815286944</v>
      </c>
    </row>
    <row r="492" spans="1:50" ht="12" customHeight="1" x14ac:dyDescent="0.25">
      <c r="A492" s="1" t="s">
        <v>685</v>
      </c>
      <c r="B492" s="30"/>
      <c r="C492" s="65"/>
      <c r="D492" s="31"/>
      <c r="E492" s="31"/>
      <c r="F492" s="31"/>
      <c r="G492" s="31"/>
      <c r="H492" s="31"/>
      <c r="O492" s="482" t="str">
        <f t="shared" si="76"/>
        <v xml:space="preserve"> </v>
      </c>
      <c r="P492" s="466">
        <f t="shared" si="72"/>
        <v>196</v>
      </c>
      <c r="Q492" s="31" t="s">
        <v>1176</v>
      </c>
      <c r="R492" s="231">
        <v>196</v>
      </c>
      <c r="S492" s="251">
        <v>-32.117489999999897</v>
      </c>
      <c r="T492" s="248">
        <v>116.03530000000001</v>
      </c>
      <c r="U492" s="33" t="str">
        <f t="shared" si="73"/>
        <v>Kelmscott</v>
      </c>
      <c r="V492" s="33" t="str">
        <f t="shared" si="77"/>
        <v>Armadale</v>
      </c>
      <c r="W492" s="33">
        <v>723</v>
      </c>
      <c r="X492" s="1" t="s">
        <v>685</v>
      </c>
      <c r="AE492" s="10" t="s">
        <v>758</v>
      </c>
      <c r="AF492" s="6" t="s">
        <v>4163</v>
      </c>
      <c r="AG492" s="176" t="str">
        <f>IFERROR(VLOOKUP(AF492,'#Location List#'!$Q$3:$R$1118,2,FALSE), "None")</f>
        <v>None</v>
      </c>
      <c r="AH492" s="269" t="s">
        <v>895</v>
      </c>
      <c r="AI492" s="474">
        <f t="shared" si="74"/>
        <v>1</v>
      </c>
      <c r="AJ492" s="71" t="str">
        <f t="shared" si="75"/>
        <v>Kelmscott</v>
      </c>
      <c r="AK492" s="73" t="e">
        <f>COUNTIFS(#REF!,R492)</f>
        <v>#REF!</v>
      </c>
      <c r="AL492" s="13"/>
      <c r="AM492" s="75"/>
      <c r="AN492" s="72"/>
      <c r="AQ492" s="334"/>
      <c r="AS492" s="244">
        <v>490</v>
      </c>
      <c r="AT492" s="244">
        <v>-25.5</v>
      </c>
      <c r="AU492" s="244">
        <v>115.75</v>
      </c>
      <c r="AV492" s="244" t="s">
        <v>5310</v>
      </c>
      <c r="AW492" s="22">
        <v>729</v>
      </c>
      <c r="AX492" s="343">
        <v>75.92083005866165</v>
      </c>
    </row>
    <row r="493" spans="1:50" ht="12" customHeight="1" x14ac:dyDescent="0.25">
      <c r="A493" s="1" t="s">
        <v>685</v>
      </c>
      <c r="B493" s="30"/>
      <c r="C493" s="65"/>
      <c r="D493" s="31"/>
      <c r="E493" s="31"/>
      <c r="F493" s="31"/>
      <c r="G493" s="31"/>
      <c r="H493" s="31"/>
      <c r="O493" s="482" t="str">
        <f t="shared" si="76"/>
        <v xml:space="preserve"> </v>
      </c>
      <c r="P493" s="466">
        <f t="shared" si="72"/>
        <v>811</v>
      </c>
      <c r="Q493" s="65" t="s">
        <v>1440</v>
      </c>
      <c r="R493" s="230">
        <v>811</v>
      </c>
      <c r="S493" s="251">
        <v>-33.215195999999999</v>
      </c>
      <c r="T493" s="249">
        <v>115.94674999999999</v>
      </c>
      <c r="U493" s="33" t="str">
        <f t="shared" si="73"/>
        <v>Kemerton</v>
      </c>
      <c r="V493" s="33" t="str">
        <f t="shared" si="77"/>
        <v>Harvey</v>
      </c>
      <c r="W493" s="33">
        <v>760</v>
      </c>
      <c r="X493" s="1" t="s">
        <v>685</v>
      </c>
      <c r="AE493" s="10" t="s">
        <v>758</v>
      </c>
      <c r="AF493" s="6" t="s">
        <v>693</v>
      </c>
      <c r="AG493" s="176">
        <f>IFERROR(VLOOKUP(AF493,'#Location List#'!$Q$3:$R$1118,2,FALSE), "None")</f>
        <v>320</v>
      </c>
      <c r="AH493" s="269" t="s">
        <v>693</v>
      </c>
      <c r="AI493" s="474">
        <f t="shared" si="74"/>
        <v>1</v>
      </c>
      <c r="AJ493" s="71" t="str">
        <f t="shared" si="75"/>
        <v>Kemerton</v>
      </c>
      <c r="AK493" s="73" t="e">
        <f>COUNTIFS(#REF!,R493)</f>
        <v>#REF!</v>
      </c>
      <c r="AL493" s="13"/>
      <c r="AM493" s="75"/>
      <c r="AN493" s="72"/>
      <c r="AQ493" s="334"/>
      <c r="AS493" s="244">
        <v>491</v>
      </c>
      <c r="AT493" s="244">
        <v>-25.25</v>
      </c>
      <c r="AU493" s="244">
        <v>115.75</v>
      </c>
      <c r="AV493" s="244" t="s">
        <v>5311</v>
      </c>
      <c r="AW493" s="22">
        <v>729</v>
      </c>
      <c r="AX493" s="343">
        <v>61.439273787294937</v>
      </c>
    </row>
    <row r="494" spans="1:50" ht="12" customHeight="1" x14ac:dyDescent="0.25">
      <c r="A494" s="1" t="s">
        <v>685</v>
      </c>
      <c r="B494" s="30"/>
      <c r="C494" s="65"/>
      <c r="D494" s="31"/>
      <c r="E494" s="31"/>
      <c r="F494" s="31"/>
      <c r="G494" s="31"/>
      <c r="H494" s="31"/>
      <c r="O494" s="482" t="str">
        <f t="shared" si="76"/>
        <v xml:space="preserve"> </v>
      </c>
      <c r="P494" s="466">
        <f t="shared" si="72"/>
        <v>197</v>
      </c>
      <c r="Q494" s="31" t="s">
        <v>1167</v>
      </c>
      <c r="R494" s="231">
        <v>197</v>
      </c>
      <c r="S494" s="251">
        <v>-34.487000000000002</v>
      </c>
      <c r="T494" s="248">
        <v>117.623</v>
      </c>
      <c r="U494" s="33" t="str">
        <f t="shared" si="73"/>
        <v>Kendenup</v>
      </c>
      <c r="V494" s="33" t="str">
        <f t="shared" si="77"/>
        <v>Plantagenet</v>
      </c>
      <c r="W494" s="33">
        <v>745</v>
      </c>
      <c r="X494" s="1" t="s">
        <v>685</v>
      </c>
      <c r="AE494" s="10" t="s">
        <v>1263</v>
      </c>
      <c r="AF494" s="6" t="s">
        <v>3742</v>
      </c>
      <c r="AG494" s="176">
        <f>IFERROR(VLOOKUP(AF494,'#Location List#'!$Q$3:$R$1118,2,FALSE), "None")</f>
        <v>30</v>
      </c>
      <c r="AH494" s="269" t="s">
        <v>272</v>
      </c>
      <c r="AI494" s="474">
        <f t="shared" si="74"/>
        <v>1</v>
      </c>
      <c r="AJ494" s="71" t="str">
        <f t="shared" si="75"/>
        <v>Kendenup</v>
      </c>
      <c r="AK494" s="73" t="e">
        <f>COUNTIFS(#REF!,R494)</f>
        <v>#REF!</v>
      </c>
      <c r="AL494" s="13"/>
      <c r="AM494" s="75"/>
      <c r="AN494" s="72"/>
      <c r="AQ494" s="334"/>
      <c r="AS494" s="244">
        <v>492</v>
      </c>
      <c r="AT494" s="244">
        <v>-25</v>
      </c>
      <c r="AU494" s="244">
        <v>115.75</v>
      </c>
      <c r="AV494" s="244" t="s">
        <v>5312</v>
      </c>
      <c r="AW494" s="22">
        <v>729</v>
      </c>
      <c r="AX494" s="343">
        <v>57.71433712017572</v>
      </c>
    </row>
    <row r="495" spans="1:50" ht="12" customHeight="1" x14ac:dyDescent="0.25">
      <c r="A495" s="1" t="s">
        <v>685</v>
      </c>
      <c r="B495" s="30"/>
      <c r="C495" s="65"/>
      <c r="D495" s="31"/>
      <c r="E495" s="31"/>
      <c r="F495" s="31"/>
      <c r="G495" s="31"/>
      <c r="H495" s="31"/>
      <c r="O495" s="482" t="str">
        <f t="shared" si="76"/>
        <v xml:space="preserve"> </v>
      </c>
      <c r="P495" s="466">
        <f t="shared" si="72"/>
        <v>198</v>
      </c>
      <c r="Q495" s="31" t="s">
        <v>4164</v>
      </c>
      <c r="R495" s="231">
        <v>198</v>
      </c>
      <c r="S495" s="251">
        <v>-31.986091999999999</v>
      </c>
      <c r="T495" s="249">
        <v>115.884429</v>
      </c>
      <c r="U495" s="33" t="str">
        <f t="shared" si="73"/>
        <v>Kensington</v>
      </c>
      <c r="V495" s="33" t="str">
        <f t="shared" si="77"/>
        <v>South Perth</v>
      </c>
      <c r="W495" s="222">
        <v>864</v>
      </c>
      <c r="X495" s="1" t="s">
        <v>685</v>
      </c>
      <c r="AE495" s="10" t="s">
        <v>1263</v>
      </c>
      <c r="AF495" s="6" t="s">
        <v>1129</v>
      </c>
      <c r="AG495" s="176">
        <f>IFERROR(VLOOKUP(AF495,'#Location List#'!$Q$3:$R$1118,2,FALSE), "None")</f>
        <v>83</v>
      </c>
      <c r="AH495" s="269" t="s">
        <v>1129</v>
      </c>
      <c r="AI495" s="474">
        <f t="shared" si="74"/>
        <v>1</v>
      </c>
      <c r="AJ495" s="71" t="str">
        <f t="shared" si="75"/>
        <v>Kensington</v>
      </c>
      <c r="AK495" s="73" t="e">
        <f>COUNTIFS(#REF!,R495)</f>
        <v>#REF!</v>
      </c>
      <c r="AL495" s="13"/>
      <c r="AM495" s="75"/>
      <c r="AN495" s="72"/>
      <c r="AQ495" s="334"/>
      <c r="AS495" s="244">
        <v>493</v>
      </c>
      <c r="AT495" s="244">
        <v>-35</v>
      </c>
      <c r="AU495" s="244">
        <v>116</v>
      </c>
      <c r="AV495" s="244" t="s">
        <v>4812</v>
      </c>
      <c r="AW495" s="22">
        <v>1154</v>
      </c>
      <c r="AX495" s="343">
        <v>18.461106003303922</v>
      </c>
    </row>
    <row r="496" spans="1:50" ht="12" customHeight="1" x14ac:dyDescent="0.25">
      <c r="A496" s="1" t="s">
        <v>685</v>
      </c>
      <c r="B496" s="30"/>
      <c r="C496" s="65"/>
      <c r="D496" s="31"/>
      <c r="E496" s="31"/>
      <c r="F496" s="31"/>
      <c r="G496" s="31"/>
      <c r="H496" s="31"/>
      <c r="O496" s="482" t="str">
        <f t="shared" si="76"/>
        <v xml:space="preserve"> </v>
      </c>
      <c r="P496" s="466">
        <f t="shared" si="72"/>
        <v>812</v>
      </c>
      <c r="Q496" s="65" t="s">
        <v>4165</v>
      </c>
      <c r="R496" s="230">
        <v>812</v>
      </c>
      <c r="S496" s="251">
        <v>-34.920451999999997</v>
      </c>
      <c r="T496" s="249">
        <v>117.05029</v>
      </c>
      <c r="U496" s="33" t="str">
        <f t="shared" si="73"/>
        <v>Kentdale</v>
      </c>
      <c r="V496" s="33" t="str">
        <f t="shared" si="77"/>
        <v>Denmark</v>
      </c>
      <c r="W496" s="33">
        <v>752</v>
      </c>
      <c r="X496" s="1" t="s">
        <v>685</v>
      </c>
      <c r="AE496" s="10" t="s">
        <v>1263</v>
      </c>
      <c r="AF496" s="6" t="s">
        <v>1263</v>
      </c>
      <c r="AG496" s="176">
        <f>IFERROR(VLOOKUP(AF496,'#Location List#'!$Q$3:$R$1118,2,FALSE), "None")</f>
        <v>209</v>
      </c>
      <c r="AH496" s="269" t="s">
        <v>1263</v>
      </c>
      <c r="AI496" s="474">
        <f t="shared" si="74"/>
        <v>1</v>
      </c>
      <c r="AJ496" s="71" t="str">
        <f t="shared" si="75"/>
        <v>Kentdale</v>
      </c>
      <c r="AK496" s="73" t="e">
        <f>COUNTIFS(#REF!,R496)</f>
        <v>#REF!</v>
      </c>
      <c r="AL496" s="13"/>
      <c r="AM496" s="75"/>
      <c r="AN496" s="72"/>
      <c r="AQ496" s="334"/>
      <c r="AS496" s="244">
        <v>494</v>
      </c>
      <c r="AT496" s="244">
        <v>-34.75</v>
      </c>
      <c r="AU496" s="244">
        <v>116</v>
      </c>
      <c r="AV496" s="244" t="s">
        <v>5313</v>
      </c>
      <c r="AW496" s="22">
        <v>1154</v>
      </c>
      <c r="AX496" s="343">
        <v>10.39413274856474</v>
      </c>
    </row>
    <row r="497" spans="1:50" ht="12" customHeight="1" x14ac:dyDescent="0.25">
      <c r="A497" s="1" t="s">
        <v>685</v>
      </c>
      <c r="B497" s="30"/>
      <c r="C497" s="65"/>
      <c r="D497" s="31"/>
      <c r="E497" s="31"/>
      <c r="F497" s="31"/>
      <c r="G497" s="31"/>
      <c r="H497" s="31"/>
      <c r="O497" s="482" t="str">
        <f t="shared" si="76"/>
        <v xml:space="preserve"> </v>
      </c>
      <c r="P497" s="466">
        <f t="shared" si="72"/>
        <v>199</v>
      </c>
      <c r="Q497" s="31" t="s">
        <v>1165</v>
      </c>
      <c r="R497" s="231">
        <v>199</v>
      </c>
      <c r="S497" s="251">
        <v>-34.959417000000002</v>
      </c>
      <c r="T497" s="248">
        <v>117.040665</v>
      </c>
      <c r="U497" s="33" t="str">
        <f t="shared" si="73"/>
        <v>Kenton</v>
      </c>
      <c r="V497" s="33" t="str">
        <f t="shared" si="77"/>
        <v>Denmark</v>
      </c>
      <c r="W497" s="33">
        <v>752</v>
      </c>
      <c r="X497" s="1" t="s">
        <v>685</v>
      </c>
      <c r="AE497" s="10" t="s">
        <v>1263</v>
      </c>
      <c r="AF497" s="6" t="s">
        <v>1264</v>
      </c>
      <c r="AG497" s="176">
        <f>IFERROR(VLOOKUP(AF497,'#Location List#'!$Q$3:$R$1118,2,FALSE), "None")</f>
        <v>384</v>
      </c>
      <c r="AH497" s="269" t="s">
        <v>1264</v>
      </c>
      <c r="AI497" s="474">
        <f t="shared" si="74"/>
        <v>1</v>
      </c>
      <c r="AJ497" s="71" t="str">
        <f t="shared" si="75"/>
        <v>Kenton</v>
      </c>
      <c r="AK497" s="73" t="e">
        <f>COUNTIFS(#REF!,R497)</f>
        <v>#REF!</v>
      </c>
      <c r="AL497" s="13"/>
      <c r="AM497" s="75"/>
      <c r="AN497" s="72"/>
      <c r="AQ497" s="334"/>
      <c r="AS497" s="244">
        <v>495</v>
      </c>
      <c r="AT497" s="244">
        <v>-34.5</v>
      </c>
      <c r="AU497" s="244">
        <v>116</v>
      </c>
      <c r="AV497" s="244" t="s">
        <v>4803</v>
      </c>
      <c r="AW497" s="22">
        <v>310</v>
      </c>
      <c r="AX497" s="343">
        <v>6.7249665033907196</v>
      </c>
    </row>
    <row r="498" spans="1:50" ht="12" customHeight="1" x14ac:dyDescent="0.25">
      <c r="A498" s="1" t="s">
        <v>685</v>
      </c>
      <c r="C498" s="65"/>
      <c r="D498" s="31"/>
      <c r="E498" s="31"/>
      <c r="F498" s="31"/>
      <c r="G498" s="31"/>
      <c r="H498" s="31"/>
      <c r="O498" s="482" t="str">
        <f t="shared" si="76"/>
        <v xml:space="preserve"> </v>
      </c>
      <c r="P498" s="466">
        <f t="shared" si="72"/>
        <v>200</v>
      </c>
      <c r="Q498" s="31" t="s">
        <v>3930</v>
      </c>
      <c r="R498" s="231">
        <v>200</v>
      </c>
      <c r="S498" s="251">
        <v>-32.029328999999997</v>
      </c>
      <c r="T498" s="249">
        <v>115.97309300000001</v>
      </c>
      <c r="U498" s="33" t="str">
        <f t="shared" si="73"/>
        <v>Kenwick</v>
      </c>
      <c r="V498" s="33" t="str">
        <f t="shared" si="77"/>
        <v>Gosnells</v>
      </c>
      <c r="W498" s="222">
        <v>724</v>
      </c>
      <c r="X498" s="1" t="s">
        <v>685</v>
      </c>
      <c r="AE498"/>
      <c r="AF498"/>
      <c r="AG498" s="176" t="str">
        <f>IFERROR(VLOOKUP(AF498,'#Location List#'!$Q$3:$R$1118,2,FALSE), "None")</f>
        <v>None</v>
      </c>
      <c r="AH498"/>
      <c r="AI498" s="474">
        <f t="shared" si="74"/>
        <v>1</v>
      </c>
      <c r="AJ498" s="71" t="str">
        <f t="shared" si="75"/>
        <v>Kenwick</v>
      </c>
      <c r="AK498" s="73" t="e">
        <f>COUNTIFS(#REF!,R498)</f>
        <v>#REF!</v>
      </c>
      <c r="AQ498" s="9"/>
      <c r="AS498" s="244">
        <v>496</v>
      </c>
      <c r="AT498" s="244">
        <v>-34.25</v>
      </c>
      <c r="AU498" s="244">
        <v>116</v>
      </c>
      <c r="AV498" s="244" t="s">
        <v>5314</v>
      </c>
      <c r="AW498" s="22">
        <v>738</v>
      </c>
      <c r="AX498" s="343">
        <v>3.2235033683910959</v>
      </c>
    </row>
    <row r="499" spans="1:50" ht="12" customHeight="1" x14ac:dyDescent="0.25">
      <c r="A499" s="1" t="s">
        <v>685</v>
      </c>
      <c r="B499" s="30"/>
      <c r="C499" s="65"/>
      <c r="D499" s="31"/>
      <c r="E499" s="31"/>
      <c r="F499" s="31"/>
      <c r="G499" s="31"/>
      <c r="H499" s="31"/>
      <c r="O499" s="482" t="str">
        <f t="shared" si="76"/>
        <v xml:space="preserve"> </v>
      </c>
      <c r="P499" s="466">
        <f t="shared" si="72"/>
        <v>813</v>
      </c>
      <c r="Q499" s="65" t="s">
        <v>4166</v>
      </c>
      <c r="R499" s="230">
        <v>813</v>
      </c>
      <c r="S499" s="251">
        <v>-32.470579000000001</v>
      </c>
      <c r="T499" s="249">
        <v>115.812714</v>
      </c>
      <c r="U499" s="33" t="str">
        <f t="shared" si="73"/>
        <v>Keralup</v>
      </c>
      <c r="V499" s="33" t="str">
        <f t="shared" si="77"/>
        <v>Murray</v>
      </c>
      <c r="W499" s="33">
        <v>847</v>
      </c>
      <c r="X499" s="1" t="s">
        <v>685</v>
      </c>
      <c r="AE499" s="10" t="s">
        <v>3730</v>
      </c>
      <c r="AF499" s="6" t="s">
        <v>3730</v>
      </c>
      <c r="AG499" s="176">
        <f>IFERROR(VLOOKUP(AF499,'#Location List#'!$Q$3:$R$1118,2,FALSE), "None")</f>
        <v>213</v>
      </c>
      <c r="AH499" s="269" t="s">
        <v>691</v>
      </c>
      <c r="AI499" s="474">
        <f t="shared" si="74"/>
        <v>1</v>
      </c>
      <c r="AJ499" s="71" t="str">
        <f t="shared" si="75"/>
        <v>Keralup</v>
      </c>
      <c r="AK499" s="73" t="e">
        <f>COUNTIFS(#REF!,R499)</f>
        <v>#REF!</v>
      </c>
      <c r="AL499" s="13"/>
      <c r="AM499" s="75"/>
      <c r="AN499" s="72"/>
      <c r="AQ499" s="334"/>
      <c r="AS499" s="244">
        <v>497</v>
      </c>
      <c r="AT499" s="244">
        <v>-34</v>
      </c>
      <c r="AU499" s="244">
        <v>116</v>
      </c>
      <c r="AV499" s="244" t="s">
        <v>4783</v>
      </c>
      <c r="AW499" s="22">
        <v>678</v>
      </c>
      <c r="AX499" s="343">
        <v>12.284223313001792</v>
      </c>
    </row>
    <row r="500" spans="1:50" ht="12" customHeight="1" x14ac:dyDescent="0.25">
      <c r="A500" s="1" t="s">
        <v>685</v>
      </c>
      <c r="B500" s="30"/>
      <c r="C500" s="65"/>
      <c r="D500" s="31"/>
      <c r="E500" s="31"/>
      <c r="F500" s="31"/>
      <c r="G500" s="31"/>
      <c r="H500" s="31"/>
      <c r="O500" s="482" t="str">
        <f t="shared" si="76"/>
        <v xml:space="preserve"> </v>
      </c>
      <c r="P500" s="466">
        <f t="shared" si="72"/>
        <v>814</v>
      </c>
      <c r="Q500" s="65" t="s">
        <v>4167</v>
      </c>
      <c r="R500" s="230">
        <v>814</v>
      </c>
      <c r="S500" s="251">
        <v>-32.4363999999999</v>
      </c>
      <c r="T500" s="248">
        <v>115.98125</v>
      </c>
      <c r="U500" s="33" t="str">
        <f t="shared" si="73"/>
        <v>Keysbrook</v>
      </c>
      <c r="V500" s="33" t="str">
        <f t="shared" si="77"/>
        <v>Serpentine-Jarrahdale</v>
      </c>
      <c r="W500" s="33">
        <v>792</v>
      </c>
      <c r="X500" s="1" t="s">
        <v>685</v>
      </c>
      <c r="AE500" s="10" t="s">
        <v>3730</v>
      </c>
      <c r="AF500" s="6" t="s">
        <v>242</v>
      </c>
      <c r="AG500" s="176">
        <f>IFERROR(VLOOKUP(AF500,'#Location List#'!$Q$3:$R$1118,2,FALSE), "None")</f>
        <v>215</v>
      </c>
      <c r="AH500" s="269" t="s">
        <v>588</v>
      </c>
      <c r="AI500" s="474">
        <f t="shared" si="74"/>
        <v>1</v>
      </c>
      <c r="AJ500" s="71" t="str">
        <f t="shared" si="75"/>
        <v>Keysbrook</v>
      </c>
      <c r="AK500" s="73" t="e">
        <f>COUNTIFS(#REF!,R500)</f>
        <v>#REF!</v>
      </c>
      <c r="AL500" s="13"/>
      <c r="AM500" s="75"/>
      <c r="AN500" s="72"/>
      <c r="AQ500" s="334"/>
      <c r="AS500" s="244">
        <v>498</v>
      </c>
      <c r="AT500" s="244">
        <v>-33.75</v>
      </c>
      <c r="AU500" s="244">
        <v>116</v>
      </c>
      <c r="AV500" s="244" t="s">
        <v>5315</v>
      </c>
      <c r="AW500" s="22">
        <v>16</v>
      </c>
      <c r="AX500" s="343">
        <v>4.41018329515523</v>
      </c>
    </row>
    <row r="501" spans="1:50" ht="12" customHeight="1" x14ac:dyDescent="0.25">
      <c r="A501" s="1" t="s">
        <v>685</v>
      </c>
      <c r="B501" s="30"/>
      <c r="C501" s="65"/>
      <c r="D501" s="31"/>
      <c r="E501" s="31"/>
      <c r="F501" s="31"/>
      <c r="G501" s="31"/>
      <c r="H501" s="31"/>
      <c r="O501" s="482" t="str">
        <f t="shared" si="76"/>
        <v xml:space="preserve"> </v>
      </c>
      <c r="P501" s="466">
        <f t="shared" si="72"/>
        <v>201</v>
      </c>
      <c r="Q501" s="31" t="s">
        <v>799</v>
      </c>
      <c r="R501" s="231">
        <v>201</v>
      </c>
      <c r="S501" s="251">
        <v>-33.946745999999997</v>
      </c>
      <c r="T501" s="248">
        <v>114.992969</v>
      </c>
      <c r="U501" s="33" t="str">
        <f t="shared" si="73"/>
        <v>Kilcarnup</v>
      </c>
      <c r="V501" s="33" t="str">
        <f t="shared" si="77"/>
        <v>Augusta-Margaret River</v>
      </c>
      <c r="W501" s="33">
        <v>731</v>
      </c>
      <c r="X501" s="1" t="s">
        <v>685</v>
      </c>
      <c r="AE501" s="10" t="s">
        <v>3730</v>
      </c>
      <c r="AF501" s="6" t="s">
        <v>242</v>
      </c>
      <c r="AG501" s="176">
        <f>IFERROR(VLOOKUP(AF501,'#Location List#'!$Q$3:$R$1118,2,FALSE), "None")</f>
        <v>215</v>
      </c>
      <c r="AH501" s="269" t="s">
        <v>589</v>
      </c>
      <c r="AI501" s="474">
        <f t="shared" si="74"/>
        <v>1</v>
      </c>
      <c r="AJ501" s="71" t="str">
        <f t="shared" si="75"/>
        <v>Kilcarnup</v>
      </c>
      <c r="AK501" s="73" t="e">
        <f>COUNTIFS(#REF!,R501)</f>
        <v>#REF!</v>
      </c>
      <c r="AL501" s="13"/>
      <c r="AM501" s="75"/>
      <c r="AN501" s="72"/>
      <c r="AQ501" s="334"/>
      <c r="AS501" s="244">
        <v>499</v>
      </c>
      <c r="AT501" s="244">
        <v>-33.5</v>
      </c>
      <c r="AU501" s="244">
        <v>116</v>
      </c>
      <c r="AV501" s="244" t="s">
        <v>4765</v>
      </c>
      <c r="AW501" s="22">
        <v>1173</v>
      </c>
      <c r="AX501" s="343">
        <v>4.2027510927763796</v>
      </c>
    </row>
    <row r="502" spans="1:50" ht="12" customHeight="1" x14ac:dyDescent="0.25">
      <c r="A502" s="1" t="s">
        <v>685</v>
      </c>
      <c r="B502" s="30"/>
      <c r="C502" s="65"/>
      <c r="D502" s="31"/>
      <c r="E502" s="31"/>
      <c r="F502" s="31"/>
      <c r="G502" s="31"/>
      <c r="H502" s="31"/>
      <c r="O502" s="482" t="str">
        <f t="shared" si="76"/>
        <v xml:space="preserve"> </v>
      </c>
      <c r="P502" s="466">
        <f t="shared" si="72"/>
        <v>815</v>
      </c>
      <c r="Q502" s="65" t="s">
        <v>4168</v>
      </c>
      <c r="R502" s="230">
        <v>815</v>
      </c>
      <c r="S502" s="251">
        <v>-34.932855000000004</v>
      </c>
      <c r="T502" s="249">
        <v>117.911541</v>
      </c>
      <c r="U502" s="33" t="str">
        <f t="shared" si="73"/>
        <v>King River</v>
      </c>
      <c r="V502" s="33" t="str">
        <f t="shared" si="77"/>
        <v>Albany</v>
      </c>
      <c r="W502" s="33">
        <v>751</v>
      </c>
      <c r="X502" s="1" t="s">
        <v>685</v>
      </c>
      <c r="AE502" s="10" t="s">
        <v>3730</v>
      </c>
      <c r="AF502" s="6" t="s">
        <v>242</v>
      </c>
      <c r="AG502" s="176">
        <f>IFERROR(VLOOKUP(AF502,'#Location List#'!$Q$3:$R$1118,2,FALSE), "None")</f>
        <v>215</v>
      </c>
      <c r="AH502" s="269" t="s">
        <v>590</v>
      </c>
      <c r="AI502" s="474">
        <f t="shared" si="74"/>
        <v>1</v>
      </c>
      <c r="AJ502" s="71" t="str">
        <f t="shared" si="75"/>
        <v>King River</v>
      </c>
      <c r="AK502" s="73" t="e">
        <f>COUNTIFS(#REF!,R502)</f>
        <v>#REF!</v>
      </c>
      <c r="AL502" s="13"/>
      <c r="AM502" s="75"/>
      <c r="AN502" s="72"/>
      <c r="AQ502" s="334"/>
      <c r="AS502" s="244">
        <v>500</v>
      </c>
      <c r="AT502" s="244">
        <v>-33.25</v>
      </c>
      <c r="AU502" s="244">
        <v>116</v>
      </c>
      <c r="AV502" s="244" t="s">
        <v>5316</v>
      </c>
      <c r="AW502" s="22">
        <v>1167</v>
      </c>
      <c r="AX502" s="343">
        <v>5.5056355480046717</v>
      </c>
    </row>
    <row r="503" spans="1:50" ht="12" customHeight="1" x14ac:dyDescent="0.25">
      <c r="A503" s="1" t="s">
        <v>685</v>
      </c>
      <c r="B503" s="30"/>
      <c r="C503" s="65"/>
      <c r="D503" s="31"/>
      <c r="E503" s="31"/>
      <c r="F503" s="31"/>
      <c r="G503" s="31"/>
      <c r="H503" s="31"/>
      <c r="O503" s="482" t="str">
        <f t="shared" si="76"/>
        <v xml:space="preserve"> </v>
      </c>
      <c r="P503" s="466">
        <f t="shared" si="72"/>
        <v>816</v>
      </c>
      <c r="Q503" s="65" t="s">
        <v>4169</v>
      </c>
      <c r="R503" s="230">
        <v>816</v>
      </c>
      <c r="S503" s="251">
        <v>-30.602319999999899</v>
      </c>
      <c r="T503" s="248">
        <v>121.020889999999</v>
      </c>
      <c r="U503" s="33" t="str">
        <f t="shared" si="73"/>
        <v>Kintore</v>
      </c>
      <c r="V503" s="33" t="str">
        <f t="shared" si="77"/>
        <v>Coolgardie</v>
      </c>
      <c r="W503" s="33">
        <v>798</v>
      </c>
      <c r="X503" s="1" t="s">
        <v>685</v>
      </c>
      <c r="AE503" s="10" t="s">
        <v>3730</v>
      </c>
      <c r="AF503" s="6" t="s">
        <v>242</v>
      </c>
      <c r="AG503" s="176">
        <f>IFERROR(VLOOKUP(AF503,'#Location List#'!$Q$3:$R$1118,2,FALSE), "None")</f>
        <v>215</v>
      </c>
      <c r="AH503" s="269" t="s">
        <v>837</v>
      </c>
      <c r="AI503" s="474">
        <f t="shared" si="74"/>
        <v>1</v>
      </c>
      <c r="AJ503" s="71" t="str">
        <f t="shared" si="75"/>
        <v>Kintore</v>
      </c>
      <c r="AK503" s="73" t="e">
        <f>COUNTIFS(#REF!,R503)</f>
        <v>#REF!</v>
      </c>
      <c r="AL503" s="13"/>
      <c r="AM503" s="75"/>
      <c r="AN503" s="72"/>
      <c r="AQ503" s="334"/>
      <c r="AS503" s="244">
        <v>501</v>
      </c>
      <c r="AT503" s="244">
        <v>-33</v>
      </c>
      <c r="AU503" s="244">
        <v>116</v>
      </c>
      <c r="AV503" s="244" t="s">
        <v>4746</v>
      </c>
      <c r="AW503" s="22">
        <v>773</v>
      </c>
      <c r="AX503" s="343">
        <v>6.9967079904187646</v>
      </c>
    </row>
    <row r="504" spans="1:50" ht="12" customHeight="1" x14ac:dyDescent="0.25">
      <c r="A504" s="1" t="s">
        <v>685</v>
      </c>
      <c r="B504" s="30"/>
      <c r="C504" s="65"/>
      <c r="D504" s="31"/>
      <c r="E504" s="31"/>
      <c r="F504" s="31"/>
      <c r="G504" s="31"/>
      <c r="H504" s="31"/>
      <c r="O504" s="482" t="str">
        <f t="shared" si="76"/>
        <v xml:space="preserve"> </v>
      </c>
      <c r="P504" s="466">
        <f t="shared" si="72"/>
        <v>817</v>
      </c>
      <c r="Q504" s="65" t="s">
        <v>4170</v>
      </c>
      <c r="R504" s="230">
        <v>817</v>
      </c>
      <c r="S504" s="251">
        <v>-33.713540000000002</v>
      </c>
      <c r="T504" s="248">
        <v>115.89592</v>
      </c>
      <c r="U504" s="33" t="str">
        <f t="shared" si="73"/>
        <v>Kirup</v>
      </c>
      <c r="V504" s="33" t="str">
        <f t="shared" si="77"/>
        <v>Donnybrook-Balingup</v>
      </c>
      <c r="W504" s="33">
        <v>763</v>
      </c>
      <c r="X504" s="1" t="s">
        <v>685</v>
      </c>
      <c r="AE504" s="10" t="s">
        <v>3730</v>
      </c>
      <c r="AF504" s="6" t="s">
        <v>239</v>
      </c>
      <c r="AG504" s="176">
        <f>IFERROR(VLOOKUP(AF504,'#Location List#'!$Q$3:$R$1118,2,FALSE), "None")</f>
        <v>289</v>
      </c>
      <c r="AH504" s="269" t="s">
        <v>4172</v>
      </c>
      <c r="AI504" s="474">
        <f t="shared" si="74"/>
        <v>1</v>
      </c>
      <c r="AJ504" s="71" t="str">
        <f t="shared" si="75"/>
        <v>Kirup</v>
      </c>
      <c r="AK504" s="73" t="e">
        <f>COUNTIFS(#REF!,R504)</f>
        <v>#REF!</v>
      </c>
      <c r="AL504" s="13"/>
      <c r="AM504" s="75"/>
      <c r="AN504" s="72"/>
      <c r="AQ504" s="334"/>
      <c r="AS504" s="244">
        <v>502</v>
      </c>
      <c r="AT504" s="244">
        <v>-32.75</v>
      </c>
      <c r="AU504" s="244">
        <v>116</v>
      </c>
      <c r="AV504" s="244" t="s">
        <v>5317</v>
      </c>
      <c r="AW504" s="22">
        <v>1092</v>
      </c>
      <c r="AX504" s="343">
        <v>4.4961053836047258</v>
      </c>
    </row>
    <row r="505" spans="1:50" ht="12" customHeight="1" x14ac:dyDescent="0.25">
      <c r="A505" s="1" t="s">
        <v>685</v>
      </c>
      <c r="B505" s="30"/>
      <c r="C505" s="65"/>
      <c r="D505" s="31"/>
      <c r="E505" s="31"/>
      <c r="F505" s="31"/>
      <c r="G505" s="31"/>
      <c r="H505" s="31"/>
      <c r="O505" s="482" t="str">
        <f t="shared" si="76"/>
        <v xml:space="preserve"> </v>
      </c>
      <c r="P505" s="466">
        <f t="shared" si="72"/>
        <v>818</v>
      </c>
      <c r="Q505" s="65" t="s">
        <v>1466</v>
      </c>
      <c r="R505" s="230">
        <v>818</v>
      </c>
      <c r="S505" s="251">
        <v>-34.50329</v>
      </c>
      <c r="T505" s="248">
        <v>118.373019</v>
      </c>
      <c r="U505" s="33" t="str">
        <f t="shared" si="73"/>
        <v>Kojaneerip South</v>
      </c>
      <c r="V505" s="33" t="str">
        <f t="shared" si="77"/>
        <v>Albany</v>
      </c>
      <c r="W505" s="33">
        <v>751</v>
      </c>
      <c r="X505" s="1" t="s">
        <v>685</v>
      </c>
      <c r="AE505" s="10" t="s">
        <v>3730</v>
      </c>
      <c r="AF505" s="6" t="s">
        <v>239</v>
      </c>
      <c r="AG505" s="176">
        <f>IFERROR(VLOOKUP(AF505,'#Location List#'!$Q$3:$R$1118,2,FALSE), "None")</f>
        <v>289</v>
      </c>
      <c r="AH505" s="269" t="s">
        <v>1285</v>
      </c>
      <c r="AI505" s="474">
        <f t="shared" si="74"/>
        <v>1</v>
      </c>
      <c r="AJ505" s="71" t="str">
        <f t="shared" si="75"/>
        <v>Kojaneerip South</v>
      </c>
      <c r="AK505" s="73" t="e">
        <f>COUNTIFS(#REF!,R505)</f>
        <v>#REF!</v>
      </c>
      <c r="AL505" s="13"/>
      <c r="AM505" s="75"/>
      <c r="AN505" s="72"/>
      <c r="AQ505" s="334"/>
      <c r="AS505" s="244">
        <v>503</v>
      </c>
      <c r="AT505" s="244">
        <v>-32.5</v>
      </c>
      <c r="AU505" s="244">
        <v>116</v>
      </c>
      <c r="AV505" s="244" t="s">
        <v>4728</v>
      </c>
      <c r="AW505" s="22">
        <v>984</v>
      </c>
      <c r="AX505" s="343">
        <v>3.2293682069333549</v>
      </c>
    </row>
    <row r="506" spans="1:50" ht="12" customHeight="1" x14ac:dyDescent="0.25">
      <c r="A506" s="1" t="s">
        <v>685</v>
      </c>
      <c r="B506" s="30"/>
      <c r="C506" s="65"/>
      <c r="D506" s="31"/>
      <c r="E506" s="31"/>
      <c r="F506" s="31"/>
      <c r="G506" s="31"/>
      <c r="H506" s="31"/>
      <c r="O506" s="482" t="str">
        <f t="shared" si="76"/>
        <v xml:space="preserve"> </v>
      </c>
      <c r="P506" s="466">
        <f t="shared" si="72"/>
        <v>819</v>
      </c>
      <c r="Q506" s="65" t="s">
        <v>4171</v>
      </c>
      <c r="R506" s="230">
        <v>819</v>
      </c>
      <c r="S506" s="251">
        <v>-28.722967000000001</v>
      </c>
      <c r="T506" s="248">
        <v>114.864441</v>
      </c>
      <c r="U506" s="33" t="str">
        <f t="shared" si="73"/>
        <v>Kojarena</v>
      </c>
      <c r="V506" s="33" t="str">
        <f t="shared" si="77"/>
        <v>Greater Geraldton</v>
      </c>
      <c r="W506" s="33">
        <v>840</v>
      </c>
      <c r="X506" s="1" t="s">
        <v>685</v>
      </c>
      <c r="AE506" s="10" t="s">
        <v>3730</v>
      </c>
      <c r="AF506" s="6" t="s">
        <v>239</v>
      </c>
      <c r="AG506" s="176">
        <f>IFERROR(VLOOKUP(AF506,'#Location List#'!$Q$3:$R$1118,2,FALSE), "None")</f>
        <v>289</v>
      </c>
      <c r="AH506" s="269" t="s">
        <v>239</v>
      </c>
      <c r="AI506" s="474">
        <f t="shared" si="74"/>
        <v>1</v>
      </c>
      <c r="AJ506" s="71" t="str">
        <f t="shared" si="75"/>
        <v>Kojarena</v>
      </c>
      <c r="AK506" s="73" t="e">
        <f>COUNTIFS(#REF!,R506)</f>
        <v>#REF!</v>
      </c>
      <c r="AL506" s="13"/>
      <c r="AM506" s="75"/>
      <c r="AN506" s="72"/>
      <c r="AQ506" s="334"/>
      <c r="AS506" s="244">
        <v>504</v>
      </c>
      <c r="AT506" s="244">
        <v>-32.25</v>
      </c>
      <c r="AU506" s="244">
        <v>116</v>
      </c>
      <c r="AV506" s="244" t="s">
        <v>5318</v>
      </c>
      <c r="AW506" s="22">
        <v>607</v>
      </c>
      <c r="AX506" s="343">
        <v>0.7821373414000633</v>
      </c>
    </row>
    <row r="507" spans="1:50" ht="12" customHeight="1" x14ac:dyDescent="0.25">
      <c r="A507" s="1" t="s">
        <v>685</v>
      </c>
      <c r="B507" s="30"/>
      <c r="C507" s="65"/>
      <c r="D507" s="31"/>
      <c r="E507" s="31"/>
      <c r="F507" s="31"/>
      <c r="G507" s="31"/>
      <c r="H507" s="31"/>
      <c r="O507" s="482" t="str">
        <f t="shared" si="76"/>
        <v xml:space="preserve"> </v>
      </c>
      <c r="P507" s="466">
        <f t="shared" si="72"/>
        <v>202</v>
      </c>
      <c r="Q507" s="31" t="s">
        <v>934</v>
      </c>
      <c r="R507" s="231">
        <v>202</v>
      </c>
      <c r="S507" s="251">
        <v>-33.832680000000003</v>
      </c>
      <c r="T507" s="248">
        <v>117.14849</v>
      </c>
      <c r="U507" s="33" t="str">
        <f t="shared" si="73"/>
        <v>Kojonup</v>
      </c>
      <c r="V507" s="33" t="str">
        <f t="shared" si="77"/>
        <v>Kojonup</v>
      </c>
      <c r="W507" s="33">
        <v>726</v>
      </c>
      <c r="X507" s="1" t="s">
        <v>685</v>
      </c>
      <c r="AE507" s="10" t="s">
        <v>3730</v>
      </c>
      <c r="AF507" s="6" t="s">
        <v>1156</v>
      </c>
      <c r="AG507" s="176">
        <f>IFERROR(VLOOKUP(AF507,'#Location List#'!$Q$3:$R$1118,2,FALSE), "None")</f>
        <v>370</v>
      </c>
      <c r="AH507" s="269" t="s">
        <v>1156</v>
      </c>
      <c r="AI507" s="474">
        <f t="shared" si="74"/>
        <v>1</v>
      </c>
      <c r="AJ507" s="71" t="str">
        <f t="shared" si="75"/>
        <v>Kojonup</v>
      </c>
      <c r="AK507" s="73" t="e">
        <f>COUNTIFS(#REF!,R507)</f>
        <v>#REF!</v>
      </c>
      <c r="AL507" s="13"/>
      <c r="AM507" s="75"/>
      <c r="AN507" s="72"/>
      <c r="AQ507" s="334"/>
      <c r="AS507" s="235">
        <v>505</v>
      </c>
      <c r="AT507" s="235">
        <v>-32</v>
      </c>
      <c r="AU507" s="235">
        <v>116</v>
      </c>
      <c r="AV507" s="235" t="s">
        <v>4705</v>
      </c>
      <c r="AW507" s="347">
        <v>1215</v>
      </c>
      <c r="AX507" s="348">
        <v>1.5809377564933436</v>
      </c>
    </row>
    <row r="508" spans="1:50" ht="12" customHeight="1" x14ac:dyDescent="0.25">
      <c r="A508" s="1" t="s">
        <v>685</v>
      </c>
      <c r="B508" s="30"/>
      <c r="C508" s="65"/>
      <c r="D508" s="31"/>
      <c r="E508" s="31"/>
      <c r="F508" s="31"/>
      <c r="G508" s="31"/>
      <c r="H508" s="31"/>
      <c r="O508" s="482" t="str">
        <f t="shared" si="76"/>
        <v xml:space="preserve"> </v>
      </c>
      <c r="P508" s="466">
        <f t="shared" si="72"/>
        <v>820</v>
      </c>
      <c r="Q508" s="65" t="s">
        <v>4173</v>
      </c>
      <c r="R508" s="230">
        <v>820</v>
      </c>
      <c r="S508" s="251">
        <v>-30.692340000000002</v>
      </c>
      <c r="T508" s="249">
        <v>117.1756</v>
      </c>
      <c r="U508" s="33" t="str">
        <f t="shared" si="73"/>
        <v>Kokardine</v>
      </c>
      <c r="V508" s="33" t="str">
        <f t="shared" si="77"/>
        <v>Wongan-Ballidu</v>
      </c>
      <c r="W508" s="33">
        <v>839</v>
      </c>
      <c r="X508" s="1" t="s">
        <v>685</v>
      </c>
      <c r="AE508" s="10" t="s">
        <v>1420</v>
      </c>
      <c r="AF508" s="6" t="s">
        <v>1239</v>
      </c>
      <c r="AG508" s="176">
        <f>IFERROR(VLOOKUP(AF508,'#Location List#'!$Q$3:$R$1118,2,FALSE), "None")</f>
        <v>45</v>
      </c>
      <c r="AH508" s="269" t="s">
        <v>1239</v>
      </c>
      <c r="AI508" s="474">
        <f t="shared" si="74"/>
        <v>1</v>
      </c>
      <c r="AJ508" s="71" t="str">
        <f t="shared" si="75"/>
        <v>Kokardine</v>
      </c>
      <c r="AK508" s="73" t="e">
        <f>COUNTIFS(#REF!,R508)</f>
        <v>#REF!</v>
      </c>
      <c r="AL508" s="13"/>
      <c r="AM508" s="75"/>
      <c r="AN508" s="72"/>
      <c r="AQ508" s="334"/>
      <c r="AS508" s="244">
        <v>506</v>
      </c>
      <c r="AT508" s="244">
        <v>-31.75</v>
      </c>
      <c r="AU508" s="244">
        <v>116</v>
      </c>
      <c r="AV508" s="244" t="s">
        <v>5319</v>
      </c>
      <c r="AW508" s="22">
        <v>59</v>
      </c>
      <c r="AX508" s="343">
        <v>9.6310781626376567</v>
      </c>
    </row>
    <row r="509" spans="1:50" ht="12" customHeight="1" x14ac:dyDescent="0.25">
      <c r="A509" s="1" t="s">
        <v>685</v>
      </c>
      <c r="B509" s="30"/>
      <c r="C509" s="65"/>
      <c r="D509" s="31"/>
      <c r="E509" s="31"/>
      <c r="F509" s="31"/>
      <c r="G509" s="31"/>
      <c r="H509" s="31"/>
      <c r="O509" s="482" t="str">
        <f t="shared" si="76"/>
        <v xml:space="preserve"> </v>
      </c>
      <c r="P509" s="466">
        <f t="shared" si="72"/>
        <v>203</v>
      </c>
      <c r="Q509" s="31" t="s">
        <v>3719</v>
      </c>
      <c r="R509" s="231">
        <v>203</v>
      </c>
      <c r="S509" s="251">
        <v>-32.49615</v>
      </c>
      <c r="T509" s="248">
        <v>118.26809</v>
      </c>
      <c r="U509" s="33" t="str">
        <f t="shared" si="73"/>
        <v>Kondinin</v>
      </c>
      <c r="V509" s="33" t="str">
        <f t="shared" si="77"/>
        <v>Kondinin</v>
      </c>
      <c r="W509" s="33">
        <v>783</v>
      </c>
      <c r="X509" s="1" t="s">
        <v>685</v>
      </c>
      <c r="AE509" s="10" t="s">
        <v>1420</v>
      </c>
      <c r="AF509" s="6" t="s">
        <v>3952</v>
      </c>
      <c r="AG509" s="176">
        <f>IFERROR(VLOOKUP(AF509,'#Location List#'!$Q$3:$R$1118,2,FALSE), "None")</f>
        <v>90</v>
      </c>
      <c r="AH509" s="269" t="s">
        <v>528</v>
      </c>
      <c r="AI509" s="474">
        <f t="shared" si="74"/>
        <v>1</v>
      </c>
      <c r="AJ509" s="71" t="str">
        <f t="shared" si="75"/>
        <v>Kondinin</v>
      </c>
      <c r="AK509" s="73" t="e">
        <f>COUNTIFS(#REF!,R509)</f>
        <v>#REF!</v>
      </c>
      <c r="AL509" s="13"/>
      <c r="AM509" s="75"/>
      <c r="AN509" s="72"/>
      <c r="AQ509" s="334"/>
      <c r="AS509" s="244">
        <v>507</v>
      </c>
      <c r="AT509" s="244">
        <v>-31.5</v>
      </c>
      <c r="AU509" s="244">
        <v>116</v>
      </c>
      <c r="AV509" s="244" t="s">
        <v>4692</v>
      </c>
      <c r="AW509" s="22">
        <v>624</v>
      </c>
      <c r="AX509" s="343">
        <v>6.5204040528859171</v>
      </c>
    </row>
    <row r="510" spans="1:50" ht="12" customHeight="1" x14ac:dyDescent="0.25">
      <c r="A510" s="1" t="s">
        <v>685</v>
      </c>
      <c r="B510" s="30"/>
      <c r="C510" s="65"/>
      <c r="D510" s="31"/>
      <c r="E510" s="31"/>
      <c r="F510" s="31"/>
      <c r="G510" s="31"/>
      <c r="H510" s="31"/>
      <c r="O510" s="482" t="str">
        <f t="shared" si="76"/>
        <v xml:space="preserve"> </v>
      </c>
      <c r="P510" s="466">
        <f t="shared" si="72"/>
        <v>821</v>
      </c>
      <c r="Q510" s="65" t="s">
        <v>1217</v>
      </c>
      <c r="R510" s="230">
        <v>821</v>
      </c>
      <c r="S510" s="251">
        <v>-30.71124</v>
      </c>
      <c r="T510" s="249">
        <v>116.77714</v>
      </c>
      <c r="U510" s="33" t="str">
        <f t="shared" si="73"/>
        <v>Kondut</v>
      </c>
      <c r="V510" s="33" t="str">
        <f t="shared" si="77"/>
        <v>Wongan-Ballidu</v>
      </c>
      <c r="W510" s="33">
        <v>839</v>
      </c>
      <c r="X510" s="1" t="s">
        <v>685</v>
      </c>
      <c r="AE510" s="10" t="s">
        <v>1420</v>
      </c>
      <c r="AF510" s="6" t="s">
        <v>1137</v>
      </c>
      <c r="AG510" s="176">
        <f>IFERROR(VLOOKUP(AF510,'#Location List#'!$Q$3:$R$1118,2,FALSE), "None")</f>
        <v>111</v>
      </c>
      <c r="AH510" s="269" t="s">
        <v>1137</v>
      </c>
      <c r="AI510" s="474">
        <f t="shared" si="74"/>
        <v>1</v>
      </c>
      <c r="AJ510" s="71" t="str">
        <f t="shared" si="75"/>
        <v>Kondut</v>
      </c>
      <c r="AK510" s="73" t="e">
        <f>COUNTIFS(#REF!,R510)</f>
        <v>#REF!</v>
      </c>
      <c r="AL510" s="13"/>
      <c r="AM510" s="75"/>
      <c r="AN510" s="72"/>
      <c r="AQ510" s="334"/>
      <c r="AS510" s="244">
        <v>508</v>
      </c>
      <c r="AT510" s="244">
        <v>-31.25</v>
      </c>
      <c r="AU510" s="244">
        <v>116</v>
      </c>
      <c r="AV510" s="244" t="s">
        <v>5320</v>
      </c>
      <c r="AW510" s="22">
        <v>905</v>
      </c>
      <c r="AX510" s="343">
        <v>10.933595201394283</v>
      </c>
    </row>
    <row r="511" spans="1:50" ht="12" customHeight="1" x14ac:dyDescent="0.25">
      <c r="A511" s="1" t="s">
        <v>685</v>
      </c>
      <c r="B511" s="30"/>
      <c r="C511" s="65"/>
      <c r="D511" s="31"/>
      <c r="E511" s="31"/>
      <c r="F511" s="31"/>
      <c r="G511" s="31"/>
      <c r="H511" s="31"/>
      <c r="O511" s="482" t="str">
        <f t="shared" si="76"/>
        <v xml:space="preserve"> </v>
      </c>
      <c r="P511" s="466">
        <f t="shared" si="72"/>
        <v>822</v>
      </c>
      <c r="Q511" s="65" t="s">
        <v>4174</v>
      </c>
      <c r="R511" s="230">
        <v>822</v>
      </c>
      <c r="S511" s="251">
        <v>-31.05227</v>
      </c>
      <c r="T511" s="248">
        <v>116.77513</v>
      </c>
      <c r="U511" s="33" t="str">
        <f t="shared" si="73"/>
        <v>Konnongorring</v>
      </c>
      <c r="V511" s="33" t="str">
        <f t="shared" si="77"/>
        <v>Goomalling</v>
      </c>
      <c r="W511" s="33">
        <v>779</v>
      </c>
      <c r="X511" s="1" t="s">
        <v>685</v>
      </c>
      <c r="AE511" s="10" t="s">
        <v>498</v>
      </c>
      <c r="AF511" s="6" t="s">
        <v>320</v>
      </c>
      <c r="AG511" s="176">
        <f>IFERROR(VLOOKUP(AF511,'#Location List#'!$Q$3:$R$1118,2,FALSE), "None")</f>
        <v>52</v>
      </c>
      <c r="AH511" s="269" t="s">
        <v>602</v>
      </c>
      <c r="AI511" s="474">
        <f t="shared" si="74"/>
        <v>1</v>
      </c>
      <c r="AJ511" s="71" t="str">
        <f t="shared" si="75"/>
        <v>Konnongorring</v>
      </c>
      <c r="AK511" s="73" t="e">
        <f>COUNTIFS(#REF!,R511)</f>
        <v>#REF!</v>
      </c>
      <c r="AL511" s="13"/>
      <c r="AM511" s="75"/>
      <c r="AN511" s="72"/>
      <c r="AQ511" s="334"/>
      <c r="AS511" s="244">
        <v>509</v>
      </c>
      <c r="AT511" s="244">
        <v>-31</v>
      </c>
      <c r="AU511" s="244">
        <v>116</v>
      </c>
      <c r="AV511" s="244" t="s">
        <v>4675</v>
      </c>
      <c r="AW511" s="22">
        <v>255</v>
      </c>
      <c r="AX511" s="343">
        <v>5.6991664767058854</v>
      </c>
    </row>
    <row r="512" spans="1:50" ht="12" customHeight="1" x14ac:dyDescent="0.25">
      <c r="A512" s="1" t="s">
        <v>685</v>
      </c>
      <c r="B512" s="30"/>
      <c r="C512" s="65"/>
      <c r="D512" s="31"/>
      <c r="E512" s="31"/>
      <c r="F512" s="31"/>
      <c r="G512" s="31"/>
      <c r="H512" s="31"/>
      <c r="O512" s="482" t="str">
        <f t="shared" si="76"/>
        <v xml:space="preserve"> </v>
      </c>
      <c r="P512" s="466">
        <f t="shared" si="72"/>
        <v>823</v>
      </c>
      <c r="Q512" s="65" t="s">
        <v>1433</v>
      </c>
      <c r="R512" s="230">
        <v>823</v>
      </c>
      <c r="S512" s="251">
        <v>-30.803920000000002</v>
      </c>
      <c r="T512" s="248">
        <v>116.02417</v>
      </c>
      <c r="U512" s="33" t="str">
        <f t="shared" si="73"/>
        <v>Koojan</v>
      </c>
      <c r="V512" s="33" t="str">
        <f t="shared" ref="V512:V534" si="78">VLOOKUP(W512,$B$3:$C$150,2,FALSE)</f>
        <v>Moora</v>
      </c>
      <c r="W512" s="33">
        <v>757</v>
      </c>
      <c r="X512" s="1" t="s">
        <v>685</v>
      </c>
      <c r="AE512" s="10" t="s">
        <v>498</v>
      </c>
      <c r="AF512" s="6" t="s">
        <v>320</v>
      </c>
      <c r="AG512" s="176">
        <f>IFERROR(VLOOKUP(AF512,'#Location List#'!$Q$3:$R$1118,2,FALSE), "None")</f>
        <v>52</v>
      </c>
      <c r="AH512" s="269" t="s">
        <v>753</v>
      </c>
      <c r="AI512" s="474">
        <f t="shared" si="74"/>
        <v>1</v>
      </c>
      <c r="AJ512" s="71" t="str">
        <f t="shared" si="75"/>
        <v>Koojan</v>
      </c>
      <c r="AK512" s="73" t="e">
        <f>COUNTIFS(#REF!,R512)</f>
        <v>#REF!</v>
      </c>
      <c r="AL512" s="13"/>
      <c r="AM512" s="75"/>
      <c r="AN512" s="72"/>
      <c r="AQ512" s="334"/>
      <c r="AS512" s="244">
        <v>510</v>
      </c>
      <c r="AT512" s="244">
        <v>-30.75</v>
      </c>
      <c r="AU512" s="244">
        <v>116</v>
      </c>
      <c r="AV512" s="244" t="s">
        <v>5321</v>
      </c>
      <c r="AW512" s="22">
        <v>20</v>
      </c>
      <c r="AX512" s="343">
        <v>3.2117862935482138</v>
      </c>
    </row>
    <row r="513" spans="1:50" ht="12" customHeight="1" x14ac:dyDescent="0.25">
      <c r="A513" s="1" t="s">
        <v>685</v>
      </c>
      <c r="B513" s="30"/>
      <c r="C513" s="65"/>
      <c r="D513" s="31"/>
      <c r="E513" s="31"/>
      <c r="F513" s="31"/>
      <c r="G513" s="31"/>
      <c r="H513" s="31"/>
      <c r="O513" s="482" t="str">
        <f t="shared" si="76"/>
        <v xml:space="preserve"> </v>
      </c>
      <c r="P513" s="466">
        <f t="shared" si="72"/>
        <v>824</v>
      </c>
      <c r="Q513" s="65" t="s">
        <v>4175</v>
      </c>
      <c r="R513" s="230">
        <v>824</v>
      </c>
      <c r="S513" s="251">
        <v>-29.267499999999899</v>
      </c>
      <c r="T513" s="248">
        <v>116.07928</v>
      </c>
      <c r="U513" s="33" t="str">
        <f t="shared" si="73"/>
        <v>Koolanooka</v>
      </c>
      <c r="V513" s="33" t="str">
        <f t="shared" si="78"/>
        <v>Morawa</v>
      </c>
      <c r="W513" s="33">
        <v>807</v>
      </c>
      <c r="X513" s="1" t="s">
        <v>685</v>
      </c>
      <c r="AE513" s="10" t="s">
        <v>498</v>
      </c>
      <c r="AF513" s="6" t="s">
        <v>320</v>
      </c>
      <c r="AG513" s="176">
        <f>IFERROR(VLOOKUP(AF513,'#Location List#'!$Q$3:$R$1118,2,FALSE), "None")</f>
        <v>52</v>
      </c>
      <c r="AH513" s="269" t="s">
        <v>744</v>
      </c>
      <c r="AI513" s="474">
        <f t="shared" si="74"/>
        <v>1</v>
      </c>
      <c r="AJ513" s="71" t="str">
        <f t="shared" si="75"/>
        <v>Koolanooka</v>
      </c>
      <c r="AK513" s="73" t="e">
        <f>COUNTIFS(#REF!,R513)</f>
        <v>#REF!</v>
      </c>
      <c r="AL513" s="13"/>
      <c r="AM513" s="75"/>
      <c r="AN513" s="72"/>
      <c r="AQ513" s="334"/>
      <c r="AS513" s="244">
        <v>511</v>
      </c>
      <c r="AT513" s="244">
        <v>-30.5</v>
      </c>
      <c r="AU513" s="244">
        <v>116</v>
      </c>
      <c r="AV513" s="244" t="s">
        <v>4665</v>
      </c>
      <c r="AW513" s="22">
        <v>644</v>
      </c>
      <c r="AX513" s="343">
        <v>5.5886763035620382</v>
      </c>
    </row>
    <row r="514" spans="1:50" ht="12" customHeight="1" x14ac:dyDescent="0.25">
      <c r="A514" s="1" t="s">
        <v>685</v>
      </c>
      <c r="B514" s="30"/>
      <c r="C514" s="65"/>
      <c r="D514" s="31"/>
      <c r="E514" s="31"/>
      <c r="F514" s="31"/>
      <c r="G514" s="31"/>
      <c r="H514" s="31"/>
      <c r="O514" s="482" t="str">
        <f t="shared" si="76"/>
        <v xml:space="preserve"> </v>
      </c>
      <c r="P514" s="466">
        <f t="shared" ref="P514:P577" si="79">R514</f>
        <v>825</v>
      </c>
      <c r="Q514" s="65" t="s">
        <v>4176</v>
      </c>
      <c r="R514" s="230">
        <v>825</v>
      </c>
      <c r="S514" s="251">
        <v>-32.790930000000003</v>
      </c>
      <c r="T514" s="248">
        <v>115.73044899999999</v>
      </c>
      <c r="U514" s="33" t="str">
        <f t="shared" si="73"/>
        <v>Kooljerrenup</v>
      </c>
      <c r="V514" s="33" t="str">
        <f t="shared" si="78"/>
        <v>Murray</v>
      </c>
      <c r="W514" s="33">
        <v>847</v>
      </c>
      <c r="X514" s="1" t="s">
        <v>685</v>
      </c>
      <c r="AE514" s="10" t="s">
        <v>498</v>
      </c>
      <c r="AF514" s="6" t="s">
        <v>320</v>
      </c>
      <c r="AG514" s="176">
        <f>IFERROR(VLOOKUP(AF514,'#Location List#'!$Q$3:$R$1118,2,FALSE), "None")</f>
        <v>52</v>
      </c>
      <c r="AH514" s="269" t="s">
        <v>740</v>
      </c>
      <c r="AI514" s="474">
        <f t="shared" si="74"/>
        <v>1</v>
      </c>
      <c r="AJ514" s="71" t="str">
        <f t="shared" si="75"/>
        <v>Kooljerrenup</v>
      </c>
      <c r="AK514" s="73" t="e">
        <f>COUNTIFS(#REF!,R514)</f>
        <v>#REF!</v>
      </c>
      <c r="AL514" s="13"/>
      <c r="AM514" s="75"/>
      <c r="AN514" s="72"/>
      <c r="AQ514" s="334"/>
      <c r="AS514" s="244">
        <v>512</v>
      </c>
      <c r="AT514" s="244">
        <v>-30.25</v>
      </c>
      <c r="AU514" s="244">
        <v>116</v>
      </c>
      <c r="AV514" s="244" t="s">
        <v>5322</v>
      </c>
      <c r="AW514" s="22">
        <v>383</v>
      </c>
      <c r="AX514" s="343">
        <v>8.1807996741232216</v>
      </c>
    </row>
    <row r="515" spans="1:50" ht="12" customHeight="1" x14ac:dyDescent="0.25">
      <c r="A515" s="1" t="s">
        <v>685</v>
      </c>
      <c r="B515" s="30"/>
      <c r="C515" s="65"/>
      <c r="D515" s="31"/>
      <c r="E515" s="31"/>
      <c r="F515" s="31"/>
      <c r="G515" s="31"/>
      <c r="H515" s="31"/>
      <c r="O515" s="482" t="str">
        <f t="shared" si="76"/>
        <v xml:space="preserve"> </v>
      </c>
      <c r="P515" s="466">
        <f t="shared" si="79"/>
        <v>826</v>
      </c>
      <c r="Q515" s="65" t="s">
        <v>4177</v>
      </c>
      <c r="R515" s="230">
        <v>826</v>
      </c>
      <c r="S515" s="251">
        <v>-30.8189899999999</v>
      </c>
      <c r="T515" s="248">
        <v>119.51461</v>
      </c>
      <c r="U515" s="33" t="str">
        <f t="shared" ref="U515:U578" si="80">Q515</f>
        <v>Koolyanobbing</v>
      </c>
      <c r="V515" s="33" t="str">
        <f t="shared" si="78"/>
        <v>Yilgarn</v>
      </c>
      <c r="W515" s="33">
        <v>747</v>
      </c>
      <c r="X515" s="1" t="s">
        <v>685</v>
      </c>
      <c r="AE515" s="10" t="s">
        <v>498</v>
      </c>
      <c r="AF515" s="6" t="s">
        <v>1202</v>
      </c>
      <c r="AG515" s="176">
        <f>IFERROR(VLOOKUP(AF515,'#Location List#'!$Q$3:$R$1118,2,FALSE), "None")</f>
        <v>217</v>
      </c>
      <c r="AH515" s="269" t="s">
        <v>4180</v>
      </c>
      <c r="AI515" s="474">
        <f t="shared" ref="AI515:AI578" si="81">IF(U515=AJ515,1,0)</f>
        <v>1</v>
      </c>
      <c r="AJ515" s="71" t="str">
        <f t="shared" si="75"/>
        <v>Koolyanobbing</v>
      </c>
      <c r="AK515" s="73" t="e">
        <f>COUNTIFS(#REF!,R515)</f>
        <v>#REF!</v>
      </c>
      <c r="AL515" s="13"/>
      <c r="AM515" s="75"/>
      <c r="AN515" s="72"/>
      <c r="AQ515" s="334"/>
      <c r="AS515" s="244">
        <v>513</v>
      </c>
      <c r="AT515" s="244">
        <v>-30</v>
      </c>
      <c r="AU515" s="244">
        <v>116</v>
      </c>
      <c r="AV515" s="244" t="s">
        <v>4651</v>
      </c>
      <c r="AW515" s="22">
        <v>872</v>
      </c>
      <c r="AX515" s="343">
        <v>8.7883848870144341</v>
      </c>
    </row>
    <row r="516" spans="1:50" ht="12" customHeight="1" x14ac:dyDescent="0.25">
      <c r="A516" s="1" t="s">
        <v>685</v>
      </c>
      <c r="B516" s="30"/>
      <c r="C516" s="65"/>
      <c r="D516" s="31"/>
      <c r="E516" s="31"/>
      <c r="F516" s="31"/>
      <c r="G516" s="31"/>
      <c r="H516" s="31"/>
      <c r="O516" s="482" t="str">
        <f t="shared" si="76"/>
        <v xml:space="preserve"> </v>
      </c>
      <c r="P516" s="466">
        <f t="shared" si="79"/>
        <v>827</v>
      </c>
      <c r="Q516" s="65" t="s">
        <v>4178</v>
      </c>
      <c r="R516" s="230">
        <v>827</v>
      </c>
      <c r="S516" s="251">
        <v>-31.016869</v>
      </c>
      <c r="T516" s="248">
        <v>117.070212</v>
      </c>
      <c r="U516" s="33" t="str">
        <f t="shared" si="80"/>
        <v>Koomberkine</v>
      </c>
      <c r="V516" s="33" t="str">
        <f t="shared" si="78"/>
        <v>Dowerin</v>
      </c>
      <c r="W516" s="33">
        <v>773</v>
      </c>
      <c r="X516" s="1" t="s">
        <v>685</v>
      </c>
      <c r="AE516" s="10" t="s">
        <v>498</v>
      </c>
      <c r="AF516" s="6" t="s">
        <v>1202</v>
      </c>
      <c r="AG516" s="176">
        <f>IFERROR(VLOOKUP(AF516,'#Location List#'!$Q$3:$R$1118,2,FALSE), "None")</f>
        <v>217</v>
      </c>
      <c r="AH516" s="269" t="s">
        <v>314</v>
      </c>
      <c r="AI516" s="474">
        <f t="shared" si="81"/>
        <v>1</v>
      </c>
      <c r="AJ516" s="71" t="str">
        <f t="shared" ref="AJ516:AJ579" si="82">Q516</f>
        <v>Koomberkine</v>
      </c>
      <c r="AK516" s="73" t="e">
        <f>COUNTIFS(#REF!,R516)</f>
        <v>#REF!</v>
      </c>
      <c r="AL516" s="13"/>
      <c r="AM516" s="75"/>
      <c r="AN516" s="72"/>
      <c r="AQ516" s="334"/>
      <c r="AS516" s="244">
        <v>514</v>
      </c>
      <c r="AT516" s="244">
        <v>-29.75</v>
      </c>
      <c r="AU516" s="244">
        <v>116</v>
      </c>
      <c r="AV516" s="244" t="s">
        <v>5323</v>
      </c>
      <c r="AW516" s="22">
        <v>610</v>
      </c>
      <c r="AX516" s="343">
        <v>13.168845507718157</v>
      </c>
    </row>
    <row r="517" spans="1:50" ht="12" customHeight="1" x14ac:dyDescent="0.25">
      <c r="A517" s="1" t="s">
        <v>685</v>
      </c>
      <c r="B517" s="30"/>
      <c r="C517" s="65"/>
      <c r="D517" s="31"/>
      <c r="E517" s="31"/>
      <c r="F517" s="31"/>
      <c r="G517" s="31"/>
      <c r="H517" s="31"/>
      <c r="O517" s="482" t="str">
        <f t="shared" ref="O517:O580" si="83">IF(Q517=Q516,"DUPE"," ")</f>
        <v xml:space="preserve"> </v>
      </c>
      <c r="P517" s="466">
        <f t="shared" si="79"/>
        <v>1210</v>
      </c>
      <c r="Q517" t="s">
        <v>4179</v>
      </c>
      <c r="R517" s="230">
        <v>1210</v>
      </c>
      <c r="S517" s="251">
        <v>-31.838909999999998</v>
      </c>
      <c r="T517" s="248">
        <v>115.863702</v>
      </c>
      <c r="U517" s="33" t="str">
        <f t="shared" si="80"/>
        <v>Koondoola</v>
      </c>
      <c r="V517" s="33" t="str">
        <f t="shared" si="78"/>
        <v>Wanneroo</v>
      </c>
      <c r="W517" s="33">
        <v>720</v>
      </c>
      <c r="X517" s="1" t="s">
        <v>685</v>
      </c>
      <c r="AE517" s="10" t="s">
        <v>498</v>
      </c>
      <c r="AF517" s="6" t="s">
        <v>1202</v>
      </c>
      <c r="AG517" s="176">
        <f>IFERROR(VLOOKUP(AF517,'#Location List#'!$Q$3:$R$1118,2,FALSE), "None")</f>
        <v>217</v>
      </c>
      <c r="AH517" s="269" t="s">
        <v>4182</v>
      </c>
      <c r="AI517" s="474">
        <f t="shared" si="81"/>
        <v>1</v>
      </c>
      <c r="AJ517" s="71" t="str">
        <f t="shared" si="82"/>
        <v>Koondoola</v>
      </c>
      <c r="AK517" s="73" t="e">
        <f>COUNTIFS(#REF!,R517)</f>
        <v>#REF!</v>
      </c>
      <c r="AL517" s="13"/>
      <c r="AM517" s="75"/>
      <c r="AN517" s="72"/>
      <c r="AQ517" s="334"/>
      <c r="AS517" s="244">
        <v>515</v>
      </c>
      <c r="AT517" s="244">
        <v>-29.5</v>
      </c>
      <c r="AU517" s="244">
        <v>116</v>
      </c>
      <c r="AV517" s="244" t="s">
        <v>4639</v>
      </c>
      <c r="AW517" s="22">
        <v>1160</v>
      </c>
      <c r="AX517" s="343">
        <v>11.720591023822625</v>
      </c>
    </row>
    <row r="518" spans="1:50" ht="12" customHeight="1" x14ac:dyDescent="0.25">
      <c r="A518" s="1" t="s">
        <v>685</v>
      </c>
      <c r="B518" s="30"/>
      <c r="C518" s="65"/>
      <c r="D518" s="31"/>
      <c r="E518" s="31"/>
      <c r="F518" s="31"/>
      <c r="G518" s="31"/>
      <c r="H518" s="31"/>
      <c r="O518" s="482" t="str">
        <f t="shared" si="83"/>
        <v xml:space="preserve"> </v>
      </c>
      <c r="P518" s="466">
        <f t="shared" si="79"/>
        <v>828</v>
      </c>
      <c r="Q518" s="65" t="s">
        <v>3723</v>
      </c>
      <c r="R518" s="230">
        <v>828</v>
      </c>
      <c r="S518" s="251">
        <v>-30.825530000000001</v>
      </c>
      <c r="T518" s="248">
        <v>117.485119999999</v>
      </c>
      <c r="U518" s="33" t="str">
        <f t="shared" si="80"/>
        <v>Koorda</v>
      </c>
      <c r="V518" s="33" t="str">
        <f t="shared" si="78"/>
        <v>Koorda</v>
      </c>
      <c r="W518" s="33">
        <v>788</v>
      </c>
      <c r="X518" s="1" t="s">
        <v>685</v>
      </c>
      <c r="AE518" s="10" t="s">
        <v>498</v>
      </c>
      <c r="AF518" s="6" t="s">
        <v>1202</v>
      </c>
      <c r="AG518" s="176">
        <f>IFERROR(VLOOKUP(AF518,'#Location List#'!$Q$3:$R$1118,2,FALSE), "None")</f>
        <v>217</v>
      </c>
      <c r="AH518" s="269" t="s">
        <v>4184</v>
      </c>
      <c r="AI518" s="474">
        <f t="shared" si="81"/>
        <v>1</v>
      </c>
      <c r="AJ518" s="71" t="str">
        <f t="shared" si="82"/>
        <v>Koorda</v>
      </c>
      <c r="AK518" s="73" t="e">
        <f>COUNTIFS(#REF!,R518)</f>
        <v>#REF!</v>
      </c>
      <c r="AL518" s="13"/>
      <c r="AM518" s="75"/>
      <c r="AN518" s="72"/>
      <c r="AQ518" s="334"/>
      <c r="AS518" s="244">
        <v>516</v>
      </c>
      <c r="AT518" s="244">
        <v>-29.25</v>
      </c>
      <c r="AU518" s="244">
        <v>116</v>
      </c>
      <c r="AV518" s="244" t="s">
        <v>5324</v>
      </c>
      <c r="AW518" s="22">
        <v>913</v>
      </c>
      <c r="AX518" s="343">
        <v>4.8894708713665471</v>
      </c>
    </row>
    <row r="519" spans="1:50" ht="12" customHeight="1" x14ac:dyDescent="0.25">
      <c r="A519" s="1" t="s">
        <v>685</v>
      </c>
      <c r="B519" s="30"/>
      <c r="C519" s="65"/>
      <c r="D519" s="31"/>
      <c r="E519" s="31"/>
      <c r="F519" s="31"/>
      <c r="G519" s="31"/>
      <c r="H519" s="31"/>
      <c r="O519" s="482" t="str">
        <f t="shared" si="83"/>
        <v xml:space="preserve"> </v>
      </c>
      <c r="P519" s="466">
        <f t="shared" si="79"/>
        <v>829</v>
      </c>
      <c r="Q519" s="65" t="s">
        <v>4181</v>
      </c>
      <c r="R519" s="230">
        <v>829</v>
      </c>
      <c r="S519" s="251">
        <v>-31.652615000000001</v>
      </c>
      <c r="T519" s="248">
        <v>118.150909</v>
      </c>
      <c r="U519" s="33" t="str">
        <f t="shared" si="80"/>
        <v>Korbel</v>
      </c>
      <c r="V519" s="33" t="str">
        <f t="shared" si="78"/>
        <v>Merredin</v>
      </c>
      <c r="W519" s="33">
        <v>826</v>
      </c>
      <c r="X519" s="1" t="s">
        <v>685</v>
      </c>
      <c r="AE519" s="10" t="s">
        <v>498</v>
      </c>
      <c r="AF519" s="6" t="s">
        <v>1202</v>
      </c>
      <c r="AG519" s="176">
        <f>IFERROR(VLOOKUP(AF519,'#Location List#'!$Q$3:$R$1118,2,FALSE), "None")</f>
        <v>217</v>
      </c>
      <c r="AH519" s="269" t="s">
        <v>598</v>
      </c>
      <c r="AI519" s="474">
        <f t="shared" si="81"/>
        <v>1</v>
      </c>
      <c r="AJ519" s="71" t="str">
        <f t="shared" si="82"/>
        <v>Korbel</v>
      </c>
      <c r="AK519" s="73" t="e">
        <f>COUNTIFS(#REF!,R519)</f>
        <v>#REF!</v>
      </c>
      <c r="AL519" s="13"/>
      <c r="AM519" s="75"/>
      <c r="AN519" s="72"/>
      <c r="AQ519" s="334"/>
      <c r="AS519" s="244">
        <v>517</v>
      </c>
      <c r="AT519" s="244">
        <v>-29</v>
      </c>
      <c r="AU519" s="244">
        <v>116</v>
      </c>
      <c r="AV519" s="244" t="s">
        <v>4630</v>
      </c>
      <c r="AW519" s="22">
        <v>752</v>
      </c>
      <c r="AX519" s="343">
        <v>5.1336871919152802</v>
      </c>
    </row>
    <row r="520" spans="1:50" ht="12" customHeight="1" x14ac:dyDescent="0.25">
      <c r="A520" s="1" t="s">
        <v>685</v>
      </c>
      <c r="B520" s="30"/>
      <c r="C520" s="65"/>
      <c r="D520" s="31"/>
      <c r="E520" s="31"/>
      <c r="F520" s="31"/>
      <c r="G520" s="31"/>
      <c r="H520" s="31"/>
      <c r="O520" s="482" t="str">
        <f t="shared" si="83"/>
        <v xml:space="preserve"> </v>
      </c>
      <c r="P520" s="466">
        <f t="shared" si="79"/>
        <v>830</v>
      </c>
      <c r="Q520" s="65" t="s">
        <v>4183</v>
      </c>
      <c r="R520" s="230">
        <v>830</v>
      </c>
      <c r="S520" s="251">
        <v>-34.927886999999998</v>
      </c>
      <c r="T520" s="248">
        <v>117.147869</v>
      </c>
      <c r="U520" s="33" t="str">
        <f t="shared" si="80"/>
        <v>Kordabup</v>
      </c>
      <c r="V520" s="33" t="str">
        <f t="shared" si="78"/>
        <v>Denmark</v>
      </c>
      <c r="W520" s="33">
        <v>752</v>
      </c>
      <c r="X520" s="1" t="s">
        <v>685</v>
      </c>
      <c r="AE520" s="10" t="s">
        <v>498</v>
      </c>
      <c r="AF520" s="6" t="s">
        <v>1202</v>
      </c>
      <c r="AG520" s="176">
        <f>IFERROR(VLOOKUP(AF520,'#Location List#'!$Q$3:$R$1118,2,FALSE), "None")</f>
        <v>217</v>
      </c>
      <c r="AH520" s="269" t="s">
        <v>4186</v>
      </c>
      <c r="AI520" s="474">
        <f t="shared" si="81"/>
        <v>1</v>
      </c>
      <c r="AJ520" s="71" t="str">
        <f t="shared" si="82"/>
        <v>Kordabup</v>
      </c>
      <c r="AK520" s="73" t="e">
        <f>COUNTIFS(#REF!,R520)</f>
        <v>#REF!</v>
      </c>
      <c r="AL520" s="13"/>
      <c r="AM520" s="75"/>
      <c r="AN520" s="72"/>
      <c r="AQ520" s="334"/>
      <c r="AS520" s="244">
        <v>518</v>
      </c>
      <c r="AT520" s="244">
        <v>-28.75</v>
      </c>
      <c r="AU520" s="244">
        <v>116</v>
      </c>
      <c r="AV520" s="244" t="s">
        <v>5325</v>
      </c>
      <c r="AW520" s="22">
        <v>68</v>
      </c>
      <c r="AX520" s="343">
        <v>21.265277646749166</v>
      </c>
    </row>
    <row r="521" spans="1:50" ht="12" customHeight="1" x14ac:dyDescent="0.25">
      <c r="A521" s="1" t="s">
        <v>685</v>
      </c>
      <c r="B521" s="30"/>
      <c r="C521" s="65"/>
      <c r="D521" s="31"/>
      <c r="E521" s="31"/>
      <c r="F521" s="31"/>
      <c r="G521" s="31"/>
      <c r="H521" s="31"/>
      <c r="O521" s="482" t="str">
        <f t="shared" si="83"/>
        <v xml:space="preserve"> </v>
      </c>
      <c r="P521" s="466">
        <f t="shared" si="79"/>
        <v>204</v>
      </c>
      <c r="Q521" s="31" t="s">
        <v>1168</v>
      </c>
      <c r="R521" s="231">
        <v>204</v>
      </c>
      <c r="S521" s="251">
        <v>-31.2043199999999</v>
      </c>
      <c r="T521" s="248">
        <v>117.47489</v>
      </c>
      <c r="U521" s="33" t="str">
        <f t="shared" si="80"/>
        <v>Korrelocking</v>
      </c>
      <c r="V521" s="33" t="str">
        <f t="shared" si="78"/>
        <v>Wyalkatchem</v>
      </c>
      <c r="W521" s="33">
        <v>777</v>
      </c>
      <c r="X521" s="1" t="s">
        <v>685</v>
      </c>
      <c r="AE521" s="10" t="s">
        <v>498</v>
      </c>
      <c r="AF521" s="6" t="s">
        <v>1202</v>
      </c>
      <c r="AG521" s="176">
        <f>IFERROR(VLOOKUP(AF521,'#Location List#'!$Q$3:$R$1118,2,FALSE), "None")</f>
        <v>217</v>
      </c>
      <c r="AH521" s="269" t="s">
        <v>4188</v>
      </c>
      <c r="AI521" s="474">
        <f t="shared" si="81"/>
        <v>1</v>
      </c>
      <c r="AJ521" s="71" t="str">
        <f t="shared" si="82"/>
        <v>Korrelocking</v>
      </c>
      <c r="AK521" s="73" t="e">
        <f>COUNTIFS(#REF!,R521)</f>
        <v>#REF!</v>
      </c>
      <c r="AL521" s="13"/>
      <c r="AM521" s="75"/>
      <c r="AN521" s="72"/>
      <c r="AQ521" s="334"/>
      <c r="AS521" s="244">
        <v>519</v>
      </c>
      <c r="AT521" s="244">
        <v>-28.5</v>
      </c>
      <c r="AU521" s="244">
        <v>116</v>
      </c>
      <c r="AV521" s="244" t="s">
        <v>4627</v>
      </c>
      <c r="AW521" s="22">
        <v>318</v>
      </c>
      <c r="AX521" s="343">
        <v>20.464726192543591</v>
      </c>
    </row>
    <row r="522" spans="1:50" ht="12" customHeight="1" x14ac:dyDescent="0.25">
      <c r="A522" s="1" t="s">
        <v>685</v>
      </c>
      <c r="B522" s="30"/>
      <c r="C522" s="65"/>
      <c r="D522" s="31"/>
      <c r="E522" s="31"/>
      <c r="F522" s="31"/>
      <c r="G522" s="31"/>
      <c r="H522" s="31"/>
      <c r="O522" s="482" t="str">
        <f t="shared" si="83"/>
        <v xml:space="preserve"> </v>
      </c>
      <c r="P522" s="466">
        <f t="shared" si="79"/>
        <v>831</v>
      </c>
      <c r="Q522" s="65" t="s">
        <v>4185</v>
      </c>
      <c r="R522" s="230">
        <v>831</v>
      </c>
      <c r="S522" s="251">
        <v>-35.035015999999999</v>
      </c>
      <c r="T522" s="249">
        <v>117.630377</v>
      </c>
      <c r="U522" s="33" t="str">
        <f t="shared" si="80"/>
        <v>Kronkup</v>
      </c>
      <c r="V522" s="33" t="str">
        <f t="shared" si="78"/>
        <v>Albany</v>
      </c>
      <c r="W522" s="33">
        <v>751</v>
      </c>
      <c r="X522" s="1" t="s">
        <v>685</v>
      </c>
      <c r="AE522" s="10" t="s">
        <v>498</v>
      </c>
      <c r="AF522" s="6" t="s">
        <v>1202</v>
      </c>
      <c r="AG522" s="176">
        <f>IFERROR(VLOOKUP(AF522,'#Location List#'!$Q$3:$R$1118,2,FALSE), "None")</f>
        <v>217</v>
      </c>
      <c r="AH522" s="269" t="s">
        <v>781</v>
      </c>
      <c r="AI522" s="474">
        <f t="shared" si="81"/>
        <v>1</v>
      </c>
      <c r="AJ522" s="71" t="str">
        <f t="shared" si="82"/>
        <v>Kronkup</v>
      </c>
      <c r="AK522" s="73" t="e">
        <f>COUNTIFS(#REF!,R522)</f>
        <v>#REF!</v>
      </c>
      <c r="AL522" s="13"/>
      <c r="AM522" s="75"/>
      <c r="AN522" s="72"/>
      <c r="AQ522" s="334"/>
      <c r="AS522" s="244">
        <v>520</v>
      </c>
      <c r="AT522" s="244">
        <v>-28.25</v>
      </c>
      <c r="AU522" s="244">
        <v>116</v>
      </c>
      <c r="AV522" s="244" t="s">
        <v>5326</v>
      </c>
      <c r="AW522" s="22">
        <v>318</v>
      </c>
      <c r="AX522" s="343">
        <v>32.567214560891685</v>
      </c>
    </row>
    <row r="523" spans="1:50" ht="12" customHeight="1" x14ac:dyDescent="0.25">
      <c r="A523" s="1" t="s">
        <v>685</v>
      </c>
      <c r="B523" s="30"/>
      <c r="C523" s="65"/>
      <c r="D523" s="31"/>
      <c r="E523" s="31"/>
      <c r="F523" s="31"/>
      <c r="G523" s="31"/>
      <c r="H523" s="31"/>
      <c r="O523" s="482" t="str">
        <f t="shared" si="83"/>
        <v xml:space="preserve"> </v>
      </c>
      <c r="P523" s="466">
        <f t="shared" si="79"/>
        <v>832</v>
      </c>
      <c r="Q523" s="65" t="s">
        <v>4187</v>
      </c>
      <c r="R523" s="230">
        <v>832</v>
      </c>
      <c r="S523" s="251">
        <v>-34.261560000000003</v>
      </c>
      <c r="T523" s="248">
        <v>115.12553</v>
      </c>
      <c r="U523" s="33" t="str">
        <f t="shared" si="80"/>
        <v>Kudardup</v>
      </c>
      <c r="V523" s="33" t="str">
        <f t="shared" si="78"/>
        <v>Augusta-Margaret River</v>
      </c>
      <c r="W523" s="33">
        <v>731</v>
      </c>
      <c r="X523" s="1" t="s">
        <v>685</v>
      </c>
      <c r="AE523" s="10" t="s">
        <v>498</v>
      </c>
      <c r="AF523" s="6" t="s">
        <v>1202</v>
      </c>
      <c r="AG523" s="176">
        <f>IFERROR(VLOOKUP(AF523,'#Location List#'!$Q$3:$R$1118,2,FALSE), "None")</f>
        <v>217</v>
      </c>
      <c r="AH523" s="269" t="s">
        <v>732</v>
      </c>
      <c r="AI523" s="474">
        <f t="shared" si="81"/>
        <v>1</v>
      </c>
      <c r="AJ523" s="71" t="str">
        <f t="shared" si="82"/>
        <v>Kudardup</v>
      </c>
      <c r="AK523" s="73" t="e">
        <f>COUNTIFS(#REF!,R523)</f>
        <v>#REF!</v>
      </c>
      <c r="AL523" s="13"/>
      <c r="AM523" s="75"/>
      <c r="AN523" s="72"/>
      <c r="AQ523" s="334"/>
      <c r="AS523" s="244">
        <v>521</v>
      </c>
      <c r="AT523" s="244">
        <v>-28</v>
      </c>
      <c r="AU523" s="244">
        <v>116</v>
      </c>
      <c r="AV523" s="244" t="s">
        <v>5327</v>
      </c>
      <c r="AW523" s="22">
        <v>1165</v>
      </c>
      <c r="AX523" s="343">
        <v>31.608494972721335</v>
      </c>
    </row>
    <row r="524" spans="1:50" ht="12" customHeight="1" x14ac:dyDescent="0.25">
      <c r="A524" s="1" t="s">
        <v>685</v>
      </c>
      <c r="B524" s="30"/>
      <c r="C524" s="65"/>
      <c r="D524" s="31"/>
      <c r="E524" s="31"/>
      <c r="F524" s="31"/>
      <c r="G524" s="31"/>
      <c r="H524" s="31"/>
      <c r="O524" s="482" t="str">
        <f t="shared" si="83"/>
        <v xml:space="preserve"> </v>
      </c>
      <c r="P524" s="466">
        <f t="shared" si="79"/>
        <v>833</v>
      </c>
      <c r="Q524" s="65" t="s">
        <v>4189</v>
      </c>
      <c r="R524" s="230">
        <v>833</v>
      </c>
      <c r="S524" s="251">
        <v>-33.186459999999897</v>
      </c>
      <c r="T524" s="248">
        <v>118.08959</v>
      </c>
      <c r="U524" s="33" t="str">
        <f t="shared" si="80"/>
        <v>Kukerin</v>
      </c>
      <c r="V524" s="33" t="str">
        <f t="shared" si="78"/>
        <v>Dumbleyung</v>
      </c>
      <c r="W524" s="33">
        <v>758</v>
      </c>
      <c r="X524" s="1" t="s">
        <v>685</v>
      </c>
      <c r="AE524" s="10" t="s">
        <v>498</v>
      </c>
      <c r="AF524" s="6" t="s">
        <v>1202</v>
      </c>
      <c r="AG524" s="176">
        <f>IFERROR(VLOOKUP(AF524,'#Location List#'!$Q$3:$R$1118,2,FALSE), "None")</f>
        <v>217</v>
      </c>
      <c r="AH524" s="269" t="s">
        <v>597</v>
      </c>
      <c r="AI524" s="474">
        <f t="shared" si="81"/>
        <v>1</v>
      </c>
      <c r="AJ524" s="71" t="str">
        <f t="shared" si="82"/>
        <v>Kukerin</v>
      </c>
      <c r="AK524" s="73" t="e">
        <f>COUNTIFS(#REF!,R524)</f>
        <v>#REF!</v>
      </c>
      <c r="AL524" s="13"/>
      <c r="AM524" s="75"/>
      <c r="AN524" s="72"/>
      <c r="AQ524" s="334"/>
      <c r="AS524" s="244">
        <v>522</v>
      </c>
      <c r="AT524" s="244">
        <v>-27.75</v>
      </c>
      <c r="AU524" s="244">
        <v>116</v>
      </c>
      <c r="AV524" s="244" t="s">
        <v>5328</v>
      </c>
      <c r="AW524" s="22">
        <v>1165</v>
      </c>
      <c r="AX524" s="343">
        <v>15.509832230458048</v>
      </c>
    </row>
    <row r="525" spans="1:50" ht="12" customHeight="1" x14ac:dyDescent="0.25">
      <c r="A525" s="1" t="s">
        <v>685</v>
      </c>
      <c r="B525" s="30"/>
      <c r="C525" s="65"/>
      <c r="D525" s="31"/>
      <c r="E525" s="31"/>
      <c r="F525" s="31"/>
      <c r="G525" s="31"/>
      <c r="H525" s="31"/>
      <c r="O525" s="482" t="str">
        <f t="shared" si="83"/>
        <v xml:space="preserve"> </v>
      </c>
      <c r="P525" s="466">
        <f t="shared" si="79"/>
        <v>834</v>
      </c>
      <c r="Q525" s="65" t="s">
        <v>4190</v>
      </c>
      <c r="R525" s="230">
        <v>834</v>
      </c>
      <c r="S525" s="251">
        <v>-33.827840000000002</v>
      </c>
      <c r="T525" s="248">
        <v>116.67421</v>
      </c>
      <c r="U525" s="33" t="str">
        <f t="shared" si="80"/>
        <v>Kulikup</v>
      </c>
      <c r="V525" s="33" t="str">
        <f t="shared" si="78"/>
        <v>Boyup Brook</v>
      </c>
      <c r="W525" s="33">
        <v>781</v>
      </c>
      <c r="X525" s="1" t="s">
        <v>685</v>
      </c>
      <c r="AE525" s="10" t="s">
        <v>498</v>
      </c>
      <c r="AF525" s="6" t="s">
        <v>1202</v>
      </c>
      <c r="AG525" s="176">
        <f>IFERROR(VLOOKUP(AF525,'#Location List#'!$Q$3:$R$1118,2,FALSE), "None")</f>
        <v>217</v>
      </c>
      <c r="AH525" s="269" t="s">
        <v>4191</v>
      </c>
      <c r="AI525" s="474">
        <f t="shared" si="81"/>
        <v>1</v>
      </c>
      <c r="AJ525" s="71" t="str">
        <f t="shared" si="82"/>
        <v>Kulikup</v>
      </c>
      <c r="AK525" s="73" t="e">
        <f>COUNTIFS(#REF!,R525)</f>
        <v>#REF!</v>
      </c>
      <c r="AL525" s="13"/>
      <c r="AM525" s="75"/>
      <c r="AN525" s="72"/>
      <c r="AQ525" s="334"/>
      <c r="AS525" s="244">
        <v>523</v>
      </c>
      <c r="AT525" s="244">
        <v>-27.5</v>
      </c>
      <c r="AU525" s="244">
        <v>116</v>
      </c>
      <c r="AV525" s="244" t="s">
        <v>5329</v>
      </c>
      <c r="AW525" s="22">
        <v>1165</v>
      </c>
      <c r="AX525" s="343">
        <v>32.053081565503803</v>
      </c>
    </row>
    <row r="526" spans="1:50" ht="12" customHeight="1" x14ac:dyDescent="0.25">
      <c r="A526" s="1" t="s">
        <v>685</v>
      </c>
      <c r="B526" s="30"/>
      <c r="C526" s="65"/>
      <c r="D526" s="31"/>
      <c r="E526" s="31"/>
      <c r="F526" s="31"/>
      <c r="G526" s="31"/>
      <c r="H526" s="31"/>
      <c r="O526" s="482" t="str">
        <f t="shared" si="83"/>
        <v xml:space="preserve"> </v>
      </c>
      <c r="P526" s="466">
        <f t="shared" si="79"/>
        <v>205</v>
      </c>
      <c r="Q526" s="31" t="s">
        <v>758</v>
      </c>
      <c r="R526" s="231">
        <v>205</v>
      </c>
      <c r="S526" s="251">
        <v>-32.666229999999899</v>
      </c>
      <c r="T526" s="248">
        <v>118.165589999999</v>
      </c>
      <c r="U526" s="33" t="str">
        <f t="shared" si="80"/>
        <v>Kulin</v>
      </c>
      <c r="V526" s="33" t="str">
        <f t="shared" si="78"/>
        <v>Kulin</v>
      </c>
      <c r="W526" s="33">
        <v>801</v>
      </c>
      <c r="X526" s="1" t="s">
        <v>685</v>
      </c>
      <c r="AE526" s="10" t="s">
        <v>498</v>
      </c>
      <c r="AF526" s="6" t="s">
        <v>1202</v>
      </c>
      <c r="AG526" s="176">
        <f>IFERROR(VLOOKUP(AF526,'#Location List#'!$Q$3:$R$1118,2,FALSE), "None")</f>
        <v>217</v>
      </c>
      <c r="AH526" s="269" t="s">
        <v>599</v>
      </c>
      <c r="AI526" s="474">
        <f t="shared" si="81"/>
        <v>1</v>
      </c>
      <c r="AJ526" s="71" t="str">
        <f t="shared" si="82"/>
        <v>Kulin</v>
      </c>
      <c r="AK526" s="73" t="e">
        <f>COUNTIFS(#REF!,R526)</f>
        <v>#REF!</v>
      </c>
      <c r="AL526" s="13"/>
      <c r="AM526" s="75"/>
      <c r="AN526" s="72"/>
      <c r="AQ526" s="334"/>
      <c r="AS526" s="244">
        <v>524</v>
      </c>
      <c r="AT526" s="244">
        <v>-27.25</v>
      </c>
      <c r="AU526" s="244">
        <v>116</v>
      </c>
      <c r="AV526" s="244" t="s">
        <v>5330</v>
      </c>
      <c r="AW526" s="22">
        <v>1165</v>
      </c>
      <c r="AX526" s="343">
        <v>57.962335878763852</v>
      </c>
    </row>
    <row r="527" spans="1:50" ht="12" customHeight="1" x14ac:dyDescent="0.25">
      <c r="A527" s="1" t="s">
        <v>685</v>
      </c>
      <c r="B527" s="30"/>
      <c r="C527" s="65"/>
      <c r="D527" s="31"/>
      <c r="E527" s="31"/>
      <c r="F527" s="31"/>
      <c r="G527" s="31"/>
      <c r="H527" s="31"/>
      <c r="O527" s="482" t="str">
        <f t="shared" si="83"/>
        <v xml:space="preserve"> </v>
      </c>
      <c r="P527" s="466">
        <f t="shared" si="79"/>
        <v>206</v>
      </c>
      <c r="Q527" s="31" t="s">
        <v>1169</v>
      </c>
      <c r="R527" s="231">
        <v>206</v>
      </c>
      <c r="S527" s="251">
        <v>-30.480889999999899</v>
      </c>
      <c r="T527" s="249">
        <v>117.28753</v>
      </c>
      <c r="U527" s="33" t="str">
        <f t="shared" si="80"/>
        <v>Kulja</v>
      </c>
      <c r="V527" s="33" t="str">
        <f t="shared" si="78"/>
        <v>Koorda</v>
      </c>
      <c r="W527" s="33">
        <v>788</v>
      </c>
      <c r="X527" s="1" t="s">
        <v>685</v>
      </c>
      <c r="AE527" s="10" t="s">
        <v>498</v>
      </c>
      <c r="AF527" s="6" t="s">
        <v>508</v>
      </c>
      <c r="AG527" s="176">
        <f>IFERROR(VLOOKUP(AF527,'#Location List#'!$Q$3:$R$1118,2,FALSE), "None")</f>
        <v>237</v>
      </c>
      <c r="AH527" s="269" t="s">
        <v>1008</v>
      </c>
      <c r="AI527" s="474">
        <f t="shared" si="81"/>
        <v>1</v>
      </c>
      <c r="AJ527" s="71" t="str">
        <f t="shared" si="82"/>
        <v>Kulja</v>
      </c>
      <c r="AK527" s="73" t="e">
        <f>COUNTIFS(#REF!,R527)</f>
        <v>#REF!</v>
      </c>
      <c r="AL527" s="13"/>
      <c r="AM527" s="75"/>
      <c r="AN527" s="72"/>
      <c r="AQ527" s="334"/>
      <c r="AS527" s="244">
        <v>525</v>
      </c>
      <c r="AT527" s="244">
        <v>-27</v>
      </c>
      <c r="AU527" s="244">
        <v>116</v>
      </c>
      <c r="AV527" s="244" t="s">
        <v>5331</v>
      </c>
      <c r="AW527" s="22">
        <v>946</v>
      </c>
      <c r="AX527" s="343">
        <v>46.560207345122336</v>
      </c>
    </row>
    <row r="528" spans="1:50" ht="12" customHeight="1" x14ac:dyDescent="0.25">
      <c r="A528" s="1" t="s">
        <v>685</v>
      </c>
      <c r="B528" s="30"/>
      <c r="C528" s="65"/>
      <c r="D528" s="31"/>
      <c r="E528" s="31"/>
      <c r="F528" s="31"/>
      <c r="G528" s="31"/>
      <c r="H528" s="31"/>
      <c r="O528" s="482" t="str">
        <f t="shared" si="83"/>
        <v xml:space="preserve"> </v>
      </c>
      <c r="P528" s="466">
        <f t="shared" si="79"/>
        <v>835</v>
      </c>
      <c r="Q528" s="65" t="s">
        <v>4192</v>
      </c>
      <c r="R528" s="230">
        <v>835</v>
      </c>
      <c r="S528" s="251">
        <v>-32.4576899999999</v>
      </c>
      <c r="T528" s="249">
        <v>117.05069</v>
      </c>
      <c r="U528" s="33" t="str">
        <f t="shared" si="80"/>
        <v>Kulyaling</v>
      </c>
      <c r="V528" s="33" t="str">
        <f t="shared" si="78"/>
        <v>Pingelly</v>
      </c>
      <c r="W528" s="33">
        <v>762</v>
      </c>
      <c r="X528" s="1" t="s">
        <v>685</v>
      </c>
      <c r="AE528" s="10" t="s">
        <v>498</v>
      </c>
      <c r="AF528" s="6" t="s">
        <v>4194</v>
      </c>
      <c r="AG528" s="176">
        <f>IFERROR(VLOOKUP(AF528,'#Location List#'!$Q$3:$R$1118,2,FALSE), "None")</f>
        <v>254</v>
      </c>
      <c r="AH528" s="269" t="s">
        <v>4195</v>
      </c>
      <c r="AI528" s="474">
        <f t="shared" si="81"/>
        <v>1</v>
      </c>
      <c r="AJ528" s="71" t="str">
        <f t="shared" si="82"/>
        <v>Kulyaling</v>
      </c>
      <c r="AK528" s="73" t="e">
        <f>COUNTIFS(#REF!,R528)</f>
        <v>#REF!</v>
      </c>
      <c r="AL528" s="13"/>
      <c r="AM528" s="75"/>
      <c r="AN528" s="72"/>
      <c r="AQ528" s="334"/>
      <c r="AS528" s="244">
        <v>526</v>
      </c>
      <c r="AT528" s="244">
        <v>-26.75</v>
      </c>
      <c r="AU528" s="244">
        <v>116</v>
      </c>
      <c r="AV528" s="244" t="s">
        <v>5332</v>
      </c>
      <c r="AW528" s="22">
        <v>946</v>
      </c>
      <c r="AX528" s="343">
        <v>19.696397471335054</v>
      </c>
    </row>
    <row r="529" spans="1:50" ht="12" customHeight="1" x14ac:dyDescent="0.25">
      <c r="A529" s="1" t="s">
        <v>685</v>
      </c>
      <c r="B529" s="30"/>
      <c r="C529" s="65"/>
      <c r="D529" s="31"/>
      <c r="E529" s="31"/>
      <c r="F529" s="31"/>
      <c r="G529" s="31"/>
      <c r="H529" s="31"/>
      <c r="O529" s="482" t="str">
        <f t="shared" si="83"/>
        <v xml:space="preserve"> </v>
      </c>
      <c r="P529" s="466">
        <f t="shared" si="79"/>
        <v>207</v>
      </c>
      <c r="Q529" s="31" t="s">
        <v>1170</v>
      </c>
      <c r="R529" s="231">
        <v>207</v>
      </c>
      <c r="S529" s="251">
        <v>-32.788505000000001</v>
      </c>
      <c r="T529" s="248">
        <v>121.555718</v>
      </c>
      <c r="U529" s="33" t="str">
        <f t="shared" si="80"/>
        <v>Kumarl</v>
      </c>
      <c r="V529" s="33" t="str">
        <f t="shared" si="78"/>
        <v>Esperance</v>
      </c>
      <c r="W529" s="33">
        <v>791</v>
      </c>
      <c r="X529" s="1" t="s">
        <v>685</v>
      </c>
      <c r="AE529" s="10" t="s">
        <v>498</v>
      </c>
      <c r="AF529" s="6" t="s">
        <v>1191</v>
      </c>
      <c r="AG529" s="176">
        <f>IFERROR(VLOOKUP(AF529,'#Location List#'!$Q$3:$R$1118,2,FALSE), "None")</f>
        <v>292</v>
      </c>
      <c r="AH529" s="269" t="s">
        <v>1191</v>
      </c>
      <c r="AI529" s="474">
        <f t="shared" si="81"/>
        <v>1</v>
      </c>
      <c r="AJ529" s="71" t="str">
        <f t="shared" si="82"/>
        <v>Kumarl</v>
      </c>
      <c r="AK529" s="73" t="e">
        <f>COUNTIFS(#REF!,R529)</f>
        <v>#REF!</v>
      </c>
      <c r="AL529" s="13"/>
      <c r="AM529" s="75"/>
      <c r="AN529" s="72"/>
      <c r="AQ529" s="334"/>
      <c r="AS529" s="244">
        <v>527</v>
      </c>
      <c r="AT529" s="244">
        <v>-26.5</v>
      </c>
      <c r="AU529" s="244">
        <v>116</v>
      </c>
      <c r="AV529" s="244" t="s">
        <v>5333</v>
      </c>
      <c r="AW529" s="22">
        <v>946</v>
      </c>
      <c r="AX529" s="343">
        <v>12.386796749739018</v>
      </c>
    </row>
    <row r="530" spans="1:50" ht="12" customHeight="1" x14ac:dyDescent="0.25">
      <c r="A530" s="1" t="s">
        <v>685</v>
      </c>
      <c r="B530" s="30"/>
      <c r="C530" s="65"/>
      <c r="D530" s="31"/>
      <c r="E530" s="31"/>
      <c r="F530" s="31"/>
      <c r="G530" s="31"/>
      <c r="H530" s="31"/>
      <c r="O530" s="482" t="str">
        <f t="shared" si="83"/>
        <v xml:space="preserve"> </v>
      </c>
      <c r="P530" s="466">
        <f t="shared" si="79"/>
        <v>836</v>
      </c>
      <c r="Q530" s="65" t="s">
        <v>4193</v>
      </c>
      <c r="R530" s="230">
        <v>836</v>
      </c>
      <c r="S530" s="251">
        <v>-30.682960000000001</v>
      </c>
      <c r="T530" s="249">
        <v>121.065659999999</v>
      </c>
      <c r="U530" s="33" t="str">
        <f t="shared" si="80"/>
        <v>Kunanalling</v>
      </c>
      <c r="V530" s="33" t="str">
        <f t="shared" si="78"/>
        <v>Coolgardie</v>
      </c>
      <c r="W530" s="33">
        <v>798</v>
      </c>
      <c r="X530" s="1" t="s">
        <v>685</v>
      </c>
      <c r="AE530" s="10" t="s">
        <v>498</v>
      </c>
      <c r="AF530" s="6" t="s">
        <v>1192</v>
      </c>
      <c r="AG530" s="176">
        <f>IFERROR(VLOOKUP(AF530,'#Location List#'!$Q$3:$R$1118,2,FALSE), "None")</f>
        <v>299</v>
      </c>
      <c r="AH530" s="269" t="s">
        <v>4198</v>
      </c>
      <c r="AI530" s="474">
        <f t="shared" si="81"/>
        <v>1</v>
      </c>
      <c r="AJ530" s="71" t="str">
        <f t="shared" si="82"/>
        <v>Kunanalling</v>
      </c>
      <c r="AK530" s="73" t="e">
        <f>COUNTIFS(#REF!,R530)</f>
        <v>#REF!</v>
      </c>
      <c r="AL530" s="13"/>
      <c r="AM530" s="75"/>
      <c r="AN530" s="72"/>
      <c r="AQ530" s="334"/>
      <c r="AS530" s="244">
        <v>528</v>
      </c>
      <c r="AT530" s="244">
        <v>-26.25</v>
      </c>
      <c r="AU530" s="244">
        <v>116</v>
      </c>
      <c r="AV530" s="244" t="s">
        <v>5334</v>
      </c>
      <c r="AW530" s="22">
        <v>946</v>
      </c>
      <c r="AX530" s="343">
        <v>38.266263067211668</v>
      </c>
    </row>
    <row r="531" spans="1:50" ht="12" customHeight="1" x14ac:dyDescent="0.25">
      <c r="A531" s="1" t="s">
        <v>685</v>
      </c>
      <c r="B531" s="30"/>
      <c r="C531" s="65"/>
      <c r="D531" s="31"/>
      <c r="E531" s="31"/>
      <c r="F531" s="31"/>
      <c r="G531" s="31"/>
      <c r="H531" s="31"/>
      <c r="O531" s="482" t="str">
        <f t="shared" si="83"/>
        <v xml:space="preserve"> </v>
      </c>
      <c r="P531" s="466">
        <f t="shared" si="79"/>
        <v>837</v>
      </c>
      <c r="Q531" s="65" t="s">
        <v>4196</v>
      </c>
      <c r="R531" s="230">
        <v>837</v>
      </c>
      <c r="S531" s="251">
        <v>-30.705929999999899</v>
      </c>
      <c r="T531" s="248">
        <v>121.22769</v>
      </c>
      <c r="U531" s="33" t="str">
        <f t="shared" si="80"/>
        <v>Kundana</v>
      </c>
      <c r="V531" s="33" t="str">
        <f t="shared" si="78"/>
        <v>Coolgardie</v>
      </c>
      <c r="W531" s="33">
        <v>798</v>
      </c>
      <c r="X531" s="1" t="s">
        <v>685</v>
      </c>
      <c r="AE531" s="10" t="s">
        <v>498</v>
      </c>
      <c r="AF531" s="6" t="s">
        <v>1192</v>
      </c>
      <c r="AG531" s="176">
        <f>IFERROR(VLOOKUP(AF531,'#Location List#'!$Q$3:$R$1118,2,FALSE), "None")</f>
        <v>299</v>
      </c>
      <c r="AH531" s="269" t="s">
        <v>4199</v>
      </c>
      <c r="AI531" s="474">
        <f t="shared" si="81"/>
        <v>1</v>
      </c>
      <c r="AJ531" s="71" t="str">
        <f t="shared" si="82"/>
        <v>Kundana</v>
      </c>
      <c r="AK531" s="73" t="e">
        <f>COUNTIFS(#REF!,R531)</f>
        <v>#REF!</v>
      </c>
      <c r="AL531" s="13"/>
      <c r="AM531" s="75"/>
      <c r="AN531" s="72"/>
      <c r="AQ531" s="334"/>
      <c r="AS531" s="244">
        <v>529</v>
      </c>
      <c r="AT531" s="244">
        <v>-26</v>
      </c>
      <c r="AU531" s="244">
        <v>116</v>
      </c>
      <c r="AV531" s="244" t="s">
        <v>5335</v>
      </c>
      <c r="AW531" s="22">
        <v>946</v>
      </c>
      <c r="AX531" s="343">
        <v>65.731046998824041</v>
      </c>
    </row>
    <row r="532" spans="1:50" ht="12" customHeight="1" x14ac:dyDescent="0.25">
      <c r="A532" s="1" t="s">
        <v>685</v>
      </c>
      <c r="B532" s="30"/>
      <c r="C532" s="65"/>
      <c r="D532" s="31"/>
      <c r="E532" s="31"/>
      <c r="F532" s="31"/>
      <c r="G532" s="31"/>
      <c r="H532" s="31"/>
      <c r="O532" s="482" t="str">
        <f t="shared" si="83"/>
        <v xml:space="preserve"> </v>
      </c>
      <c r="P532" s="466">
        <f t="shared" si="79"/>
        <v>838</v>
      </c>
      <c r="Q532" s="65" t="s">
        <v>4197</v>
      </c>
      <c r="R532" s="230">
        <v>838</v>
      </c>
      <c r="S532" s="251">
        <v>-33.690159999999899</v>
      </c>
      <c r="T532" s="248">
        <v>120.18388</v>
      </c>
      <c r="U532" s="33" t="str">
        <f t="shared" si="80"/>
        <v>Kundip</v>
      </c>
      <c r="V532" s="33" t="str">
        <f t="shared" si="78"/>
        <v>Ravensthorpe</v>
      </c>
      <c r="W532" s="33">
        <v>716</v>
      </c>
      <c r="X532" s="1" t="s">
        <v>685</v>
      </c>
      <c r="AE532" s="10" t="s">
        <v>498</v>
      </c>
      <c r="AF532" s="6" t="s">
        <v>1192</v>
      </c>
      <c r="AG532" s="176">
        <f>IFERROR(VLOOKUP(AF532,'#Location List#'!$Q$3:$R$1118,2,FALSE), "None")</f>
        <v>299</v>
      </c>
      <c r="AH532" s="269" t="s">
        <v>4200</v>
      </c>
      <c r="AI532" s="474">
        <f t="shared" si="81"/>
        <v>1</v>
      </c>
      <c r="AJ532" s="71" t="str">
        <f t="shared" si="82"/>
        <v>Kundip</v>
      </c>
      <c r="AK532" s="73" t="e">
        <f>COUNTIFS(#REF!,R532)</f>
        <v>#REF!</v>
      </c>
      <c r="AL532" s="13"/>
      <c r="AM532" s="75"/>
      <c r="AN532" s="72"/>
      <c r="AQ532" s="334"/>
      <c r="AS532" s="244">
        <v>530</v>
      </c>
      <c r="AT532" s="244">
        <v>-25.75</v>
      </c>
      <c r="AU532" s="244">
        <v>116</v>
      </c>
      <c r="AV532" s="244" t="s">
        <v>5336</v>
      </c>
      <c r="AW532" s="22">
        <v>946</v>
      </c>
      <c r="AX532" s="343">
        <v>93.39284600557589</v>
      </c>
    </row>
    <row r="533" spans="1:50" ht="12" customHeight="1" x14ac:dyDescent="0.25">
      <c r="A533" s="1" t="s">
        <v>685</v>
      </c>
      <c r="B533" s="30"/>
      <c r="C533" s="65"/>
      <c r="D533" s="31"/>
      <c r="E533" s="31"/>
      <c r="F533" s="31"/>
      <c r="G533" s="31"/>
      <c r="H533" s="31"/>
      <c r="O533" s="482" t="str">
        <f t="shared" si="83"/>
        <v xml:space="preserve"> </v>
      </c>
      <c r="P533" s="466">
        <f t="shared" si="79"/>
        <v>839</v>
      </c>
      <c r="Q533" s="65" t="s">
        <v>211</v>
      </c>
      <c r="R533" s="230">
        <v>839</v>
      </c>
      <c r="S533" s="251">
        <v>-32.354889999999898</v>
      </c>
      <c r="T533" s="248">
        <v>117.769189999999</v>
      </c>
      <c r="U533" s="33" t="str">
        <f t="shared" si="80"/>
        <v>Kunjin</v>
      </c>
      <c r="V533" s="33" t="str">
        <f t="shared" si="78"/>
        <v>Corrigin</v>
      </c>
      <c r="W533" s="33">
        <v>769</v>
      </c>
      <c r="X533" s="1" t="s">
        <v>685</v>
      </c>
      <c r="AE533" s="10" t="s">
        <v>498</v>
      </c>
      <c r="AF533" s="6" t="s">
        <v>1192</v>
      </c>
      <c r="AG533" s="176">
        <f>IFERROR(VLOOKUP(AF533,'#Location List#'!$Q$3:$R$1118,2,FALSE), "None")</f>
        <v>299</v>
      </c>
      <c r="AH533" s="269" t="s">
        <v>4202</v>
      </c>
      <c r="AI533" s="474">
        <f t="shared" si="81"/>
        <v>1</v>
      </c>
      <c r="AJ533" s="71" t="str">
        <f t="shared" si="82"/>
        <v>Kunjin</v>
      </c>
      <c r="AK533" s="73" t="e">
        <f>COUNTIFS(#REF!,R533)</f>
        <v>#REF!</v>
      </c>
      <c r="AL533" s="13"/>
      <c r="AM533" s="75"/>
      <c r="AN533" s="72"/>
      <c r="AQ533" s="334"/>
      <c r="AS533" s="244">
        <v>531</v>
      </c>
      <c r="AT533" s="244">
        <v>-25.5</v>
      </c>
      <c r="AU533" s="244">
        <v>116</v>
      </c>
      <c r="AV533" s="244" t="s">
        <v>5337</v>
      </c>
      <c r="AW533" s="22">
        <v>729</v>
      </c>
      <c r="AX533" s="343">
        <v>96.315174577988913</v>
      </c>
    </row>
    <row r="534" spans="1:50" ht="12" customHeight="1" x14ac:dyDescent="0.25">
      <c r="A534" s="1" t="s">
        <v>685</v>
      </c>
      <c r="B534" s="30"/>
      <c r="C534" s="65"/>
      <c r="D534" s="31"/>
      <c r="E534" s="31"/>
      <c r="F534" s="31"/>
      <c r="G534" s="31"/>
      <c r="H534" s="31"/>
      <c r="O534" s="482" t="str">
        <f t="shared" si="83"/>
        <v xml:space="preserve"> </v>
      </c>
      <c r="P534" s="466">
        <f t="shared" si="79"/>
        <v>208</v>
      </c>
      <c r="Q534" s="31" t="s">
        <v>1171</v>
      </c>
      <c r="R534" s="231">
        <v>208</v>
      </c>
      <c r="S534" s="251">
        <v>-31.114100000000001</v>
      </c>
      <c r="T534" s="248">
        <v>117.91938</v>
      </c>
      <c r="U534" s="33" t="str">
        <f t="shared" si="80"/>
        <v>Kununoppin</v>
      </c>
      <c r="V534" s="33" t="str">
        <f t="shared" si="78"/>
        <v>Trayning</v>
      </c>
      <c r="W534" s="33">
        <v>775</v>
      </c>
      <c r="X534" s="1" t="s">
        <v>685</v>
      </c>
      <c r="AE534" s="10" t="s">
        <v>498</v>
      </c>
      <c r="AF534" s="6" t="s">
        <v>1192</v>
      </c>
      <c r="AG534" s="176">
        <f>IFERROR(VLOOKUP(AF534,'#Location List#'!$Q$3:$R$1118,2,FALSE), "None")</f>
        <v>299</v>
      </c>
      <c r="AH534" s="269" t="s">
        <v>786</v>
      </c>
      <c r="AI534" s="474">
        <f t="shared" si="81"/>
        <v>1</v>
      </c>
      <c r="AJ534" s="71" t="str">
        <f t="shared" si="82"/>
        <v>Kununoppin</v>
      </c>
      <c r="AK534" s="73" t="e">
        <f>COUNTIFS(#REF!,R534)</f>
        <v>#REF!</v>
      </c>
      <c r="AL534" s="13"/>
      <c r="AM534" s="75"/>
      <c r="AN534" s="72"/>
      <c r="AQ534" s="334"/>
      <c r="AS534" s="244">
        <v>532</v>
      </c>
      <c r="AT534" s="244">
        <v>-25.25</v>
      </c>
      <c r="AU534" s="244">
        <v>116</v>
      </c>
      <c r="AV534" s="244" t="s">
        <v>5338</v>
      </c>
      <c r="AW534" s="22">
        <v>729</v>
      </c>
      <c r="AX534" s="343">
        <v>85.408858559221869</v>
      </c>
    </row>
    <row r="535" spans="1:50" ht="12" customHeight="1" x14ac:dyDescent="0.25">
      <c r="A535" s="1" t="s">
        <v>685</v>
      </c>
      <c r="B535" s="30"/>
      <c r="C535" s="65"/>
      <c r="D535" s="31"/>
      <c r="E535" s="31"/>
      <c r="F535" s="31"/>
      <c r="G535" s="31"/>
      <c r="H535" s="31"/>
      <c r="O535" s="482" t="str">
        <f t="shared" si="83"/>
        <v xml:space="preserve"> </v>
      </c>
      <c r="P535" s="466">
        <f t="shared" si="79"/>
        <v>438</v>
      </c>
      <c r="Q535" s="31" t="s">
        <v>7525</v>
      </c>
      <c r="R535" s="230">
        <v>438</v>
      </c>
      <c r="S535" s="172">
        <v>-15.7763082868575</v>
      </c>
      <c r="T535" s="172">
        <v>128.73884740565299</v>
      </c>
      <c r="U535" s="33" t="str">
        <f t="shared" si="80"/>
        <v>Kununurra</v>
      </c>
      <c r="V535" s="31" t="s">
        <v>3891</v>
      </c>
      <c r="W535" s="32">
        <v>846</v>
      </c>
      <c r="X535" s="1" t="s">
        <v>685</v>
      </c>
      <c r="AE535" s="10" t="s">
        <v>498</v>
      </c>
      <c r="AF535" s="6" t="s">
        <v>1192</v>
      </c>
      <c r="AG535" s="176">
        <f>IFERROR(VLOOKUP(AF535,'#Location List#'!$Q$3:$R$1118,2,FALSE), "None")</f>
        <v>299</v>
      </c>
      <c r="AH535" s="269" t="s">
        <v>1372</v>
      </c>
      <c r="AI535" s="474">
        <f t="shared" si="81"/>
        <v>1</v>
      </c>
      <c r="AJ535" s="71" t="str">
        <f t="shared" si="82"/>
        <v>Kununurra</v>
      </c>
      <c r="AK535" s="73" t="e">
        <f>COUNTIFS(#REF!,R535)</f>
        <v>#REF!</v>
      </c>
      <c r="AL535" s="13"/>
      <c r="AM535" s="75"/>
      <c r="AN535" s="72"/>
      <c r="AQ535" s="334"/>
      <c r="AS535" s="244">
        <v>533</v>
      </c>
      <c r="AT535" s="244">
        <v>-25</v>
      </c>
      <c r="AU535" s="244">
        <v>116</v>
      </c>
      <c r="AV535" s="244" t="s">
        <v>5339</v>
      </c>
      <c r="AW535" s="22">
        <v>729</v>
      </c>
      <c r="AX535" s="343">
        <v>82.813266190614158</v>
      </c>
    </row>
    <row r="536" spans="1:50" ht="12" customHeight="1" x14ac:dyDescent="0.25">
      <c r="A536" s="1" t="s">
        <v>685</v>
      </c>
      <c r="B536" s="30"/>
      <c r="C536" s="65"/>
      <c r="D536" s="31"/>
      <c r="E536" s="31"/>
      <c r="F536" s="31"/>
      <c r="G536" s="31"/>
      <c r="H536" s="31"/>
      <c r="O536" s="482" t="str">
        <f t="shared" si="83"/>
        <v xml:space="preserve"> </v>
      </c>
      <c r="P536" s="466">
        <f t="shared" si="79"/>
        <v>840</v>
      </c>
      <c r="Q536" s="65" t="s">
        <v>4201</v>
      </c>
      <c r="R536" s="230">
        <v>840</v>
      </c>
      <c r="S536" s="251">
        <v>-30.538830000000001</v>
      </c>
      <c r="T536" s="249">
        <v>122.23164</v>
      </c>
      <c r="U536" s="33" t="str">
        <f t="shared" si="80"/>
        <v>Kurnalpi</v>
      </c>
      <c r="V536" s="33" t="str">
        <f t="shared" ref="V536:V563" si="84">VLOOKUP(W536,$B$3:$C$150,2,FALSE)</f>
        <v>Kalgoorlie-Boulder</v>
      </c>
      <c r="W536" s="33">
        <v>845</v>
      </c>
      <c r="X536" s="1" t="s">
        <v>685</v>
      </c>
      <c r="AE536" s="10" t="s">
        <v>498</v>
      </c>
      <c r="AF536" s="6" t="s">
        <v>1192</v>
      </c>
      <c r="AG536" s="176">
        <f>IFERROR(VLOOKUP(AF536,'#Location List#'!$Q$3:$R$1118,2,FALSE), "None")</f>
        <v>299</v>
      </c>
      <c r="AH536" s="269" t="s">
        <v>785</v>
      </c>
      <c r="AI536" s="474">
        <f t="shared" si="81"/>
        <v>1</v>
      </c>
      <c r="AJ536" s="71" t="str">
        <f t="shared" si="82"/>
        <v>Kurnalpi</v>
      </c>
      <c r="AK536" s="73" t="e">
        <f>COUNTIFS(#REF!,R536)</f>
        <v>#REF!</v>
      </c>
      <c r="AL536" s="13"/>
      <c r="AM536" s="75"/>
      <c r="AN536" s="72"/>
      <c r="AQ536" s="334"/>
      <c r="AS536" s="244">
        <v>534</v>
      </c>
      <c r="AT536" s="244">
        <v>-35</v>
      </c>
      <c r="AU536" s="244">
        <v>116.25</v>
      </c>
      <c r="AV536" s="244" t="s">
        <v>5340</v>
      </c>
      <c r="AW536" s="22">
        <v>237</v>
      </c>
      <c r="AX536" s="343">
        <v>25.809683337952595</v>
      </c>
    </row>
    <row r="537" spans="1:50" ht="12" customHeight="1" x14ac:dyDescent="0.25">
      <c r="A537" s="1" t="s">
        <v>685</v>
      </c>
      <c r="B537" s="30"/>
      <c r="C537" s="65"/>
      <c r="D537" s="31"/>
      <c r="E537" s="31"/>
      <c r="F537" s="31"/>
      <c r="G537" s="31"/>
      <c r="H537" s="31"/>
      <c r="O537" s="482" t="str">
        <f t="shared" si="83"/>
        <v xml:space="preserve"> </v>
      </c>
      <c r="P537" s="466">
        <f t="shared" si="79"/>
        <v>841</v>
      </c>
      <c r="Q537" s="65" t="s">
        <v>4203</v>
      </c>
      <c r="R537" s="230">
        <v>841</v>
      </c>
      <c r="S537" s="251">
        <v>-30.81718</v>
      </c>
      <c r="T537" s="248">
        <v>121.35183000000001</v>
      </c>
      <c r="U537" s="33" t="str">
        <f t="shared" si="80"/>
        <v>Kurrawang</v>
      </c>
      <c r="V537" s="33" t="str">
        <f t="shared" si="84"/>
        <v>Coolgardie</v>
      </c>
      <c r="W537" s="33">
        <v>798</v>
      </c>
      <c r="X537" s="1" t="s">
        <v>685</v>
      </c>
      <c r="AE537" s="10" t="s">
        <v>498</v>
      </c>
      <c r="AF537" s="6" t="s">
        <v>1192</v>
      </c>
      <c r="AG537" s="176">
        <f>IFERROR(VLOOKUP(AF537,'#Location List#'!$Q$3:$R$1118,2,FALSE), "None")</f>
        <v>299</v>
      </c>
      <c r="AH537" s="269" t="s">
        <v>787</v>
      </c>
      <c r="AI537" s="474">
        <f t="shared" si="81"/>
        <v>1</v>
      </c>
      <c r="AJ537" s="71" t="str">
        <f t="shared" si="82"/>
        <v>Kurrawang</v>
      </c>
      <c r="AK537" s="73" t="e">
        <f>COUNTIFS(#REF!,R537)</f>
        <v>#REF!</v>
      </c>
      <c r="AL537" s="13"/>
      <c r="AM537" s="75"/>
      <c r="AN537" s="72"/>
      <c r="AQ537" s="334"/>
      <c r="AS537" s="244">
        <v>535</v>
      </c>
      <c r="AT537" s="244">
        <v>-34.75</v>
      </c>
      <c r="AU537" s="244">
        <v>116.25</v>
      </c>
      <c r="AV537" s="244" t="s">
        <v>5341</v>
      </c>
      <c r="AW537" s="22">
        <v>299</v>
      </c>
      <c r="AX537" s="343">
        <v>17.066779132805667</v>
      </c>
    </row>
    <row r="538" spans="1:50" ht="12" customHeight="1" x14ac:dyDescent="0.25">
      <c r="A538" s="1" t="s">
        <v>685</v>
      </c>
      <c r="B538" s="30"/>
      <c r="C538" s="65"/>
      <c r="D538" s="31"/>
      <c r="E538" s="31"/>
      <c r="F538" s="31"/>
      <c r="G538" s="31"/>
      <c r="H538" s="31"/>
      <c r="O538" s="482" t="str">
        <f t="shared" si="83"/>
        <v xml:space="preserve"> </v>
      </c>
      <c r="P538" s="466">
        <f t="shared" si="79"/>
        <v>842</v>
      </c>
      <c r="Q538" s="65" t="s">
        <v>4204</v>
      </c>
      <c r="R538" s="230">
        <v>842</v>
      </c>
      <c r="S538" s="251">
        <v>-32.38006</v>
      </c>
      <c r="T538" s="248">
        <v>117.42527</v>
      </c>
      <c r="U538" s="33" t="str">
        <f t="shared" si="80"/>
        <v>Kweda</v>
      </c>
      <c r="V538" s="33" t="str">
        <f t="shared" si="84"/>
        <v>Brookton</v>
      </c>
      <c r="W538" s="33">
        <v>755</v>
      </c>
      <c r="X538" s="1" t="s">
        <v>685</v>
      </c>
      <c r="AE538" s="10" t="s">
        <v>498</v>
      </c>
      <c r="AF538" s="6" t="s">
        <v>1192</v>
      </c>
      <c r="AG538" s="176">
        <f>IFERROR(VLOOKUP(AF538,'#Location List#'!$Q$3:$R$1118,2,FALSE), "None")</f>
        <v>299</v>
      </c>
      <c r="AH538" s="269" t="s">
        <v>4206</v>
      </c>
      <c r="AI538" s="474">
        <f t="shared" si="81"/>
        <v>1</v>
      </c>
      <c r="AJ538" s="71" t="str">
        <f t="shared" si="82"/>
        <v>Kweda</v>
      </c>
      <c r="AK538" s="73" t="e">
        <f>COUNTIFS(#REF!,R538)</f>
        <v>#REF!</v>
      </c>
      <c r="AL538" s="13"/>
      <c r="AM538" s="75"/>
      <c r="AN538" s="72"/>
      <c r="AQ538" s="334"/>
      <c r="AS538" s="244">
        <v>536</v>
      </c>
      <c r="AT538" s="244">
        <v>-34.5</v>
      </c>
      <c r="AU538" s="244">
        <v>116.25</v>
      </c>
      <c r="AV538" s="244" t="s">
        <v>5342</v>
      </c>
      <c r="AW538" s="22">
        <v>334</v>
      </c>
      <c r="AX538" s="343">
        <v>5.3001942194926661</v>
      </c>
    </row>
    <row r="539" spans="1:50" ht="12" customHeight="1" x14ac:dyDescent="0.25">
      <c r="A539" s="1" t="s">
        <v>685</v>
      </c>
      <c r="B539" s="30"/>
      <c r="C539" s="65"/>
      <c r="D539" s="31"/>
      <c r="E539" s="31"/>
      <c r="F539" s="31"/>
      <c r="G539" s="31"/>
      <c r="H539" s="31"/>
      <c r="O539" s="482" t="str">
        <f t="shared" si="83"/>
        <v xml:space="preserve"> </v>
      </c>
      <c r="P539" s="466">
        <f t="shared" si="79"/>
        <v>843</v>
      </c>
      <c r="Q539" s="65" t="s">
        <v>4205</v>
      </c>
      <c r="R539" s="230">
        <v>843</v>
      </c>
      <c r="S539" s="251">
        <v>-31.138010000000001</v>
      </c>
      <c r="T539" s="248">
        <v>117.99736</v>
      </c>
      <c r="U539" s="33" t="str">
        <f t="shared" si="80"/>
        <v>Kwelkan</v>
      </c>
      <c r="V539" s="33" t="str">
        <f t="shared" si="84"/>
        <v>Nungarin</v>
      </c>
      <c r="W539" s="33">
        <v>785</v>
      </c>
      <c r="X539" s="1" t="s">
        <v>685</v>
      </c>
      <c r="AE539" s="10" t="s">
        <v>498</v>
      </c>
      <c r="AF539" s="6" t="s">
        <v>1192</v>
      </c>
      <c r="AG539" s="176">
        <f>IFERROR(VLOOKUP(AF539,'#Location List#'!$Q$3:$R$1118,2,FALSE), "None")</f>
        <v>299</v>
      </c>
      <c r="AH539" s="269" t="s">
        <v>4208</v>
      </c>
      <c r="AI539" s="474">
        <f t="shared" si="81"/>
        <v>1</v>
      </c>
      <c r="AJ539" s="71" t="str">
        <f t="shared" si="82"/>
        <v>Kwelkan</v>
      </c>
      <c r="AK539" s="73" t="e">
        <f>COUNTIFS(#REF!,R539)</f>
        <v>#REF!</v>
      </c>
      <c r="AL539" s="13"/>
      <c r="AM539" s="75"/>
      <c r="AN539" s="72"/>
      <c r="AQ539" s="334"/>
      <c r="AS539" s="244">
        <v>537</v>
      </c>
      <c r="AT539" s="244">
        <v>-34.25</v>
      </c>
      <c r="AU539" s="244">
        <v>116.25</v>
      </c>
      <c r="AV539" s="244" t="s">
        <v>5343</v>
      </c>
      <c r="AW539" s="22">
        <v>675</v>
      </c>
      <c r="AX539" s="343">
        <v>2.720906941292824</v>
      </c>
    </row>
    <row r="540" spans="1:50" ht="12" customHeight="1" x14ac:dyDescent="0.25">
      <c r="A540" s="1" t="s">
        <v>685</v>
      </c>
      <c r="B540" s="30"/>
      <c r="C540" s="65"/>
      <c r="D540" s="31"/>
      <c r="E540" s="31"/>
      <c r="F540" s="31"/>
      <c r="G540" s="31"/>
      <c r="H540" s="31"/>
      <c r="O540" s="482" t="str">
        <f t="shared" si="83"/>
        <v xml:space="preserve"> </v>
      </c>
      <c r="P540" s="466">
        <f t="shared" si="79"/>
        <v>209</v>
      </c>
      <c r="Q540" s="31" t="s">
        <v>1263</v>
      </c>
      <c r="R540" s="231">
        <v>209</v>
      </c>
      <c r="S540" s="251">
        <v>-32.233719999999899</v>
      </c>
      <c r="T540" s="248">
        <v>115.79877</v>
      </c>
      <c r="U540" s="33" t="str">
        <f t="shared" si="80"/>
        <v>Kwinana</v>
      </c>
      <c r="V540" s="33" t="str">
        <f t="shared" si="84"/>
        <v>Kwinana</v>
      </c>
      <c r="W540" s="33">
        <v>734</v>
      </c>
      <c r="X540" s="1" t="s">
        <v>685</v>
      </c>
      <c r="AE540" s="10" t="s">
        <v>498</v>
      </c>
      <c r="AF540" s="6" t="s">
        <v>1192</v>
      </c>
      <c r="AG540" s="176">
        <f>IFERROR(VLOOKUP(AF540,'#Location List#'!$Q$3:$R$1118,2,FALSE), "None")</f>
        <v>299</v>
      </c>
      <c r="AH540" s="269" t="s">
        <v>4210</v>
      </c>
      <c r="AI540" s="474">
        <f t="shared" si="81"/>
        <v>1</v>
      </c>
      <c r="AJ540" s="71" t="str">
        <f t="shared" si="82"/>
        <v>Kwinana</v>
      </c>
      <c r="AK540" s="73" t="e">
        <f>COUNTIFS(#REF!,R540)</f>
        <v>#REF!</v>
      </c>
      <c r="AL540" s="13"/>
      <c r="AM540" s="75"/>
      <c r="AN540" s="72"/>
      <c r="AQ540" s="334"/>
      <c r="AS540" s="244">
        <v>538</v>
      </c>
      <c r="AT540" s="244">
        <v>-34</v>
      </c>
      <c r="AU540" s="244">
        <v>116.25</v>
      </c>
      <c r="AV540" s="244" t="s">
        <v>5344</v>
      </c>
      <c r="AW540" s="22">
        <v>1198</v>
      </c>
      <c r="AX540" s="343">
        <v>9.5044045723917545</v>
      </c>
    </row>
    <row r="541" spans="1:50" ht="12" customHeight="1" x14ac:dyDescent="0.25">
      <c r="A541" s="1" t="s">
        <v>685</v>
      </c>
      <c r="B541" s="30"/>
      <c r="C541" s="65"/>
      <c r="D541" s="31"/>
      <c r="E541" s="31"/>
      <c r="F541" s="31"/>
      <c r="G541" s="31"/>
      <c r="H541" s="31"/>
      <c r="O541" s="482" t="str">
        <f t="shared" si="83"/>
        <v xml:space="preserve"> </v>
      </c>
      <c r="P541" s="466">
        <f t="shared" si="79"/>
        <v>210</v>
      </c>
      <c r="Q541" s="31" t="s">
        <v>120</v>
      </c>
      <c r="R541" s="231">
        <v>210</v>
      </c>
      <c r="S541" s="251">
        <v>-33.614249999999899</v>
      </c>
      <c r="T541" s="249">
        <v>117.97593000000001</v>
      </c>
      <c r="U541" s="33" t="str">
        <f t="shared" si="80"/>
        <v>Kwobrup</v>
      </c>
      <c r="V541" s="33" t="str">
        <f t="shared" si="84"/>
        <v>Kent</v>
      </c>
      <c r="W541" s="33">
        <v>759</v>
      </c>
      <c r="X541" s="1" t="s">
        <v>685</v>
      </c>
      <c r="AE541" s="10" t="s">
        <v>498</v>
      </c>
      <c r="AF541" s="6" t="s">
        <v>1192</v>
      </c>
      <c r="AG541" s="176">
        <f>IFERROR(VLOOKUP(AF541,'#Location List#'!$Q$3:$R$1118,2,FALSE), "None")</f>
        <v>299</v>
      </c>
      <c r="AH541" s="269" t="s">
        <v>4212</v>
      </c>
      <c r="AI541" s="474">
        <f t="shared" si="81"/>
        <v>1</v>
      </c>
      <c r="AJ541" s="71" t="str">
        <f t="shared" si="82"/>
        <v>Kwobrup</v>
      </c>
      <c r="AK541" s="73" t="e">
        <f>COUNTIFS(#REF!,R541)</f>
        <v>#REF!</v>
      </c>
      <c r="AL541" s="13"/>
      <c r="AM541" s="75"/>
      <c r="AN541" s="72"/>
      <c r="AQ541" s="334"/>
      <c r="AS541" s="244">
        <v>539</v>
      </c>
      <c r="AT541" s="244">
        <v>-33.75</v>
      </c>
      <c r="AU541" s="244">
        <v>116.25</v>
      </c>
      <c r="AV541" s="244" t="s">
        <v>5345</v>
      </c>
      <c r="AW541" s="22">
        <v>548</v>
      </c>
      <c r="AX541" s="343">
        <v>3.1113665145731599</v>
      </c>
    </row>
    <row r="542" spans="1:50" ht="12" customHeight="1" x14ac:dyDescent="0.25">
      <c r="A542" s="1" t="s">
        <v>685</v>
      </c>
      <c r="B542" s="30"/>
      <c r="C542" s="65"/>
      <c r="D542" s="31"/>
      <c r="E542" s="31"/>
      <c r="F542" s="31"/>
      <c r="G542" s="31"/>
      <c r="H542" s="31"/>
      <c r="O542" s="482" t="str">
        <f t="shared" si="83"/>
        <v xml:space="preserve"> </v>
      </c>
      <c r="P542" s="466">
        <f t="shared" si="79"/>
        <v>844</v>
      </c>
      <c r="Q542" s="65" t="s">
        <v>4207</v>
      </c>
      <c r="R542" s="230">
        <v>844</v>
      </c>
      <c r="S542" s="251">
        <v>-31.92952</v>
      </c>
      <c r="T542" s="249">
        <v>117.76294</v>
      </c>
      <c r="U542" s="33" t="str">
        <f t="shared" si="80"/>
        <v>Kwolyin</v>
      </c>
      <c r="V542" s="33" t="str">
        <f t="shared" si="84"/>
        <v>Bruce Rock</v>
      </c>
      <c r="W542" s="33">
        <v>722</v>
      </c>
      <c r="X542" s="1" t="s">
        <v>685</v>
      </c>
      <c r="AE542" s="10" t="s">
        <v>498</v>
      </c>
      <c r="AF542" s="6" t="s">
        <v>1192</v>
      </c>
      <c r="AG542" s="176">
        <f>IFERROR(VLOOKUP(AF542,'#Location List#'!$Q$3:$R$1118,2,FALSE), "None")</f>
        <v>299</v>
      </c>
      <c r="AH542" s="269" t="s">
        <v>4214</v>
      </c>
      <c r="AI542" s="474">
        <f t="shared" si="81"/>
        <v>1</v>
      </c>
      <c r="AJ542" s="71" t="str">
        <f t="shared" si="82"/>
        <v>Kwolyin</v>
      </c>
      <c r="AK542" s="73" t="e">
        <f>COUNTIFS(#REF!,R542)</f>
        <v>#REF!</v>
      </c>
      <c r="AL542" s="13"/>
      <c r="AM542" s="75"/>
      <c r="AN542" s="72"/>
      <c r="AQ542" s="334"/>
      <c r="AS542" s="244">
        <v>540</v>
      </c>
      <c r="AT542" s="244">
        <v>-33.5</v>
      </c>
      <c r="AU542" s="244">
        <v>116.25</v>
      </c>
      <c r="AV542" s="244" t="s">
        <v>5346</v>
      </c>
      <c r="AW542" s="22">
        <v>634</v>
      </c>
      <c r="AX542" s="343">
        <v>9.2285463729326409</v>
      </c>
    </row>
    <row r="543" spans="1:50" ht="12" customHeight="1" x14ac:dyDescent="0.25">
      <c r="A543" s="1" t="s">
        <v>685</v>
      </c>
      <c r="B543" s="30"/>
      <c r="C543" s="65"/>
      <c r="D543" s="31"/>
      <c r="E543" s="31"/>
      <c r="F543" s="31"/>
      <c r="G543" s="31"/>
      <c r="H543" s="31"/>
      <c r="O543" s="482" t="str">
        <f t="shared" si="83"/>
        <v xml:space="preserve"> </v>
      </c>
      <c r="P543" s="466">
        <f t="shared" si="79"/>
        <v>845</v>
      </c>
      <c r="Q543" s="65" t="s">
        <v>4209</v>
      </c>
      <c r="R543" s="230">
        <v>845</v>
      </c>
      <c r="S543" s="251">
        <v>-32.999009999999899</v>
      </c>
      <c r="T543" s="248">
        <v>118.93586000000001</v>
      </c>
      <c r="U543" s="33" t="str">
        <f t="shared" si="80"/>
        <v>Lake Biddy</v>
      </c>
      <c r="V543" s="33" t="str">
        <f t="shared" si="84"/>
        <v>Lake Grace</v>
      </c>
      <c r="W543" s="33">
        <v>784</v>
      </c>
      <c r="X543" s="1" t="s">
        <v>685</v>
      </c>
      <c r="AE543" s="10" t="s">
        <v>498</v>
      </c>
      <c r="AF543" s="6" t="s">
        <v>1192</v>
      </c>
      <c r="AG543" s="176">
        <f>IFERROR(VLOOKUP(AF543,'#Location List#'!$Q$3:$R$1118,2,FALSE), "None")</f>
        <v>299</v>
      </c>
      <c r="AH543" s="269" t="s">
        <v>784</v>
      </c>
      <c r="AI543" s="474">
        <f t="shared" si="81"/>
        <v>1</v>
      </c>
      <c r="AJ543" s="71" t="str">
        <f t="shared" si="82"/>
        <v>Lake Biddy</v>
      </c>
      <c r="AK543" s="73" t="e">
        <f>COUNTIFS(#REF!,R543)</f>
        <v>#REF!</v>
      </c>
      <c r="AL543" s="13"/>
      <c r="AM543" s="75"/>
      <c r="AN543" s="72"/>
      <c r="AQ543" s="334"/>
      <c r="AS543" s="244">
        <v>541</v>
      </c>
      <c r="AT543" s="244">
        <v>-33.25</v>
      </c>
      <c r="AU543" s="244">
        <v>116.25</v>
      </c>
      <c r="AV543" s="244" t="s">
        <v>5347</v>
      </c>
      <c r="AW543" s="22">
        <v>758</v>
      </c>
      <c r="AX543" s="343">
        <v>12.968946202067578</v>
      </c>
    </row>
    <row r="544" spans="1:50" ht="12" customHeight="1" x14ac:dyDescent="0.25">
      <c r="A544" s="1" t="s">
        <v>685</v>
      </c>
      <c r="B544" s="30"/>
      <c r="C544" s="65"/>
      <c r="D544" s="31"/>
      <c r="E544" s="31"/>
      <c r="F544" s="31"/>
      <c r="G544" s="31"/>
      <c r="H544" s="31"/>
      <c r="O544" s="482" t="str">
        <f t="shared" si="83"/>
        <v xml:space="preserve"> </v>
      </c>
      <c r="P544" s="466">
        <f t="shared" si="79"/>
        <v>846</v>
      </c>
      <c r="Q544" s="65" t="s">
        <v>4211</v>
      </c>
      <c r="R544" s="230">
        <v>846</v>
      </c>
      <c r="S544" s="251">
        <v>-30.946940000000001</v>
      </c>
      <c r="T544" s="248">
        <v>118.34195</v>
      </c>
      <c r="U544" s="33" t="str">
        <f t="shared" si="80"/>
        <v>Lake Brown</v>
      </c>
      <c r="V544" s="33" t="str">
        <f t="shared" si="84"/>
        <v>Mukinbudin</v>
      </c>
      <c r="W544" s="33">
        <v>776</v>
      </c>
      <c r="X544" s="1" t="s">
        <v>685</v>
      </c>
      <c r="AE544" s="10" t="s">
        <v>498</v>
      </c>
      <c r="AF544" s="6" t="s">
        <v>1192</v>
      </c>
      <c r="AG544" s="176">
        <f>IFERROR(VLOOKUP(AF544,'#Location List#'!$Q$3:$R$1118,2,FALSE), "None")</f>
        <v>299</v>
      </c>
      <c r="AH544" s="269" t="s">
        <v>442</v>
      </c>
      <c r="AI544" s="474">
        <f t="shared" si="81"/>
        <v>1</v>
      </c>
      <c r="AJ544" s="71" t="str">
        <f t="shared" si="82"/>
        <v>Lake Brown</v>
      </c>
      <c r="AK544" s="73" t="e">
        <f>COUNTIFS(#REF!,R544)</f>
        <v>#REF!</v>
      </c>
      <c r="AL544" s="13"/>
      <c r="AM544" s="75"/>
      <c r="AN544" s="72"/>
      <c r="AQ544" s="334"/>
      <c r="AS544" s="244">
        <v>542</v>
      </c>
      <c r="AT544" s="244">
        <v>-33</v>
      </c>
      <c r="AU544" s="244">
        <v>116.25</v>
      </c>
      <c r="AV544" s="244" t="s">
        <v>5348</v>
      </c>
      <c r="AW544" s="22">
        <v>1105</v>
      </c>
      <c r="AX544" s="343">
        <v>2.2131362613022056</v>
      </c>
    </row>
    <row r="545" spans="1:50" ht="12" customHeight="1" x14ac:dyDescent="0.25">
      <c r="A545" s="1" t="s">
        <v>685</v>
      </c>
      <c r="B545" s="30"/>
      <c r="C545" s="65"/>
      <c r="D545" s="31"/>
      <c r="E545" s="31"/>
      <c r="F545" s="31"/>
      <c r="G545" s="31"/>
      <c r="H545" s="31"/>
      <c r="O545" s="482" t="str">
        <f t="shared" si="83"/>
        <v xml:space="preserve"> </v>
      </c>
      <c r="P545" s="466">
        <f t="shared" si="79"/>
        <v>847</v>
      </c>
      <c r="Q545" s="65" t="s">
        <v>4213</v>
      </c>
      <c r="R545" s="230">
        <v>847</v>
      </c>
      <c r="S545" s="251">
        <v>-32.95879</v>
      </c>
      <c r="T545" s="248">
        <v>119.60757</v>
      </c>
      <c r="U545" s="33" t="str">
        <f t="shared" si="80"/>
        <v>Lake Camm</v>
      </c>
      <c r="V545" s="33" t="str">
        <f t="shared" si="84"/>
        <v>Lake Grace</v>
      </c>
      <c r="W545" s="33">
        <v>784</v>
      </c>
      <c r="X545" s="1" t="s">
        <v>685</v>
      </c>
      <c r="AE545" s="10" t="s">
        <v>498</v>
      </c>
      <c r="AF545" s="6" t="s">
        <v>1192</v>
      </c>
      <c r="AG545" s="176">
        <f>IFERROR(VLOOKUP(AF545,'#Location List#'!$Q$3:$R$1118,2,FALSE), "None")</f>
        <v>299</v>
      </c>
      <c r="AH545" s="269" t="s">
        <v>4215</v>
      </c>
      <c r="AI545" s="474">
        <f t="shared" si="81"/>
        <v>1</v>
      </c>
      <c r="AJ545" s="71" t="str">
        <f t="shared" si="82"/>
        <v>Lake Camm</v>
      </c>
      <c r="AK545" s="73" t="e">
        <f>COUNTIFS(#REF!,R545)</f>
        <v>#REF!</v>
      </c>
      <c r="AL545" s="13"/>
      <c r="AM545" s="75"/>
      <c r="AN545" s="72"/>
      <c r="AQ545" s="334"/>
      <c r="AS545" s="244">
        <v>543</v>
      </c>
      <c r="AT545" s="244">
        <v>-32.75</v>
      </c>
      <c r="AU545" s="244">
        <v>116.25</v>
      </c>
      <c r="AV545" s="244" t="s">
        <v>5349</v>
      </c>
      <c r="AW545" s="22">
        <v>617</v>
      </c>
      <c r="AX545" s="343">
        <v>3.3337038312484393</v>
      </c>
    </row>
    <row r="546" spans="1:50" ht="12" customHeight="1" x14ac:dyDescent="0.25">
      <c r="A546" s="1" t="s">
        <v>685</v>
      </c>
      <c r="B546" s="30"/>
      <c r="C546" s="65"/>
      <c r="D546" s="31"/>
      <c r="E546" s="31"/>
      <c r="F546" s="31"/>
      <c r="G546" s="31"/>
      <c r="H546" s="31"/>
      <c r="O546" s="482" t="str">
        <f t="shared" si="83"/>
        <v xml:space="preserve"> </v>
      </c>
      <c r="P546" s="466">
        <f t="shared" si="79"/>
        <v>211</v>
      </c>
      <c r="Q546" s="31" t="s">
        <v>674</v>
      </c>
      <c r="R546" s="231">
        <v>211</v>
      </c>
      <c r="S546" s="251">
        <v>-32.81944</v>
      </c>
      <c r="T546" s="248">
        <v>115.68922000000001</v>
      </c>
      <c r="U546" s="33" t="str">
        <f t="shared" si="80"/>
        <v>Lake Clifton</v>
      </c>
      <c r="V546" s="33" t="str">
        <f t="shared" si="84"/>
        <v>Waroona</v>
      </c>
      <c r="W546" s="33">
        <v>806</v>
      </c>
      <c r="X546" s="1" t="s">
        <v>685</v>
      </c>
      <c r="AE546" s="10" t="s">
        <v>498</v>
      </c>
      <c r="AF546" s="6" t="s">
        <v>1192</v>
      </c>
      <c r="AG546" s="176">
        <f>IFERROR(VLOOKUP(AF546,'#Location List#'!$Q$3:$R$1118,2,FALSE), "None")</f>
        <v>299</v>
      </c>
      <c r="AH546" s="269" t="s">
        <v>4217</v>
      </c>
      <c r="AI546" s="474">
        <f t="shared" si="81"/>
        <v>1</v>
      </c>
      <c r="AJ546" s="71" t="str">
        <f t="shared" si="82"/>
        <v>Lake Clifton</v>
      </c>
      <c r="AK546" s="73" t="e">
        <f>COUNTIFS(#REF!,R546)</f>
        <v>#REF!</v>
      </c>
      <c r="AL546" s="13"/>
      <c r="AM546" s="75"/>
      <c r="AN546" s="72"/>
      <c r="AQ546" s="334"/>
      <c r="AS546" s="244">
        <v>544</v>
      </c>
      <c r="AT546" s="244">
        <v>-32.5</v>
      </c>
      <c r="AU546" s="244">
        <v>116.25</v>
      </c>
      <c r="AV546" s="244" t="s">
        <v>5350</v>
      </c>
      <c r="AW546" s="22">
        <v>1065</v>
      </c>
      <c r="AX546" s="343">
        <v>7.4256223582353904</v>
      </c>
    </row>
    <row r="547" spans="1:50" ht="12" customHeight="1" x14ac:dyDescent="0.25">
      <c r="A547" s="1" t="s">
        <v>685</v>
      </c>
      <c r="B547" s="30"/>
      <c r="C547" s="65"/>
      <c r="D547" s="31"/>
      <c r="E547" s="31"/>
      <c r="F547" s="31"/>
      <c r="G547" s="31"/>
      <c r="H547" s="31"/>
      <c r="O547" s="482" t="str">
        <f t="shared" si="83"/>
        <v xml:space="preserve"> </v>
      </c>
      <c r="P547" s="466">
        <f t="shared" si="79"/>
        <v>212</v>
      </c>
      <c r="Q547" s="31" t="s">
        <v>4146</v>
      </c>
      <c r="R547" s="231">
        <v>212</v>
      </c>
      <c r="S547" s="251">
        <v>-33.687247999999997</v>
      </c>
      <c r="T547" s="249">
        <v>117.743471</v>
      </c>
      <c r="U547" s="33" t="str">
        <f t="shared" si="80"/>
        <v>Lake Ewlyamartup</v>
      </c>
      <c r="V547" s="33" t="str">
        <f t="shared" si="84"/>
        <v>Katanning</v>
      </c>
      <c r="W547" s="33">
        <v>796</v>
      </c>
      <c r="X547" s="1" t="s">
        <v>685</v>
      </c>
      <c r="AE547" s="10" t="s">
        <v>498</v>
      </c>
      <c r="AF547" s="6" t="s">
        <v>1192</v>
      </c>
      <c r="AG547" s="176">
        <f>IFERROR(VLOOKUP(AF547,'#Location List#'!$Q$3:$R$1118,2,FALSE), "None")</f>
        <v>299</v>
      </c>
      <c r="AH547" s="269" t="s">
        <v>1448</v>
      </c>
      <c r="AI547" s="474">
        <f t="shared" si="81"/>
        <v>1</v>
      </c>
      <c r="AJ547" s="71" t="str">
        <f t="shared" si="82"/>
        <v>Lake Ewlyamartup</v>
      </c>
      <c r="AK547" s="73" t="e">
        <f>COUNTIFS(#REF!,R547)</f>
        <v>#REF!</v>
      </c>
      <c r="AL547" s="13"/>
      <c r="AM547" s="75"/>
      <c r="AN547" s="72"/>
      <c r="AQ547" s="334"/>
      <c r="AS547" s="244">
        <v>545</v>
      </c>
      <c r="AT547" s="244">
        <v>-32.25</v>
      </c>
      <c r="AU547" s="244">
        <v>116.25</v>
      </c>
      <c r="AV547" s="244" t="s">
        <v>5351</v>
      </c>
      <c r="AW547" s="22">
        <v>225</v>
      </c>
      <c r="AX547" s="343">
        <v>10.275456223404063</v>
      </c>
    </row>
    <row r="548" spans="1:50" ht="12" customHeight="1" x14ac:dyDescent="0.25">
      <c r="A548" s="1" t="s">
        <v>685</v>
      </c>
      <c r="B548" s="30"/>
      <c r="C548" s="65"/>
      <c r="D548" s="31"/>
      <c r="E548" s="31"/>
      <c r="F548" s="31"/>
      <c r="G548" s="31"/>
      <c r="H548" s="31"/>
      <c r="O548" s="482" t="str">
        <f t="shared" si="83"/>
        <v xml:space="preserve"> </v>
      </c>
      <c r="P548" s="466">
        <f t="shared" si="79"/>
        <v>213</v>
      </c>
      <c r="Q548" s="31" t="s">
        <v>3730</v>
      </c>
      <c r="R548" s="231">
        <v>213</v>
      </c>
      <c r="S548" s="251">
        <v>-33.101990000000001</v>
      </c>
      <c r="T548" s="249">
        <v>118.45747</v>
      </c>
      <c r="U548" s="33" t="str">
        <f t="shared" si="80"/>
        <v>Lake Grace</v>
      </c>
      <c r="V548" s="33" t="str">
        <f t="shared" si="84"/>
        <v>Lake Grace</v>
      </c>
      <c r="W548" s="33">
        <v>784</v>
      </c>
      <c r="X548" s="1" t="s">
        <v>685</v>
      </c>
      <c r="AE548" s="10" t="s">
        <v>498</v>
      </c>
      <c r="AF548" s="6" t="s">
        <v>4218</v>
      </c>
      <c r="AG548" s="176" t="str">
        <f>IFERROR(VLOOKUP(AF548,'#Location List#'!$Q$3:$R$1118,2,FALSE), "None")</f>
        <v>None</v>
      </c>
      <c r="AH548" s="269" t="s">
        <v>795</v>
      </c>
      <c r="AI548" s="474">
        <f t="shared" si="81"/>
        <v>1</v>
      </c>
      <c r="AJ548" s="71" t="str">
        <f t="shared" si="82"/>
        <v>Lake Grace</v>
      </c>
      <c r="AK548" s="73" t="e">
        <f>COUNTIFS(#REF!,R548)</f>
        <v>#REF!</v>
      </c>
      <c r="AL548" s="13"/>
      <c r="AM548" s="75"/>
      <c r="AN548" s="72"/>
      <c r="AQ548" s="334"/>
      <c r="AS548" s="244">
        <v>546</v>
      </c>
      <c r="AT548" s="244">
        <v>-32</v>
      </c>
      <c r="AU548" s="244">
        <v>116.25</v>
      </c>
      <c r="AV548" s="244" t="s">
        <v>5352</v>
      </c>
      <c r="AW548" s="22">
        <v>280</v>
      </c>
      <c r="AX548" s="343">
        <v>1.8596888170394938</v>
      </c>
    </row>
    <row r="549" spans="1:50" ht="12" customHeight="1" x14ac:dyDescent="0.25">
      <c r="A549" s="1" t="s">
        <v>685</v>
      </c>
      <c r="B549" s="30"/>
      <c r="C549" s="65"/>
      <c r="D549" s="31"/>
      <c r="E549" s="31"/>
      <c r="F549" s="31"/>
      <c r="G549" s="31"/>
      <c r="H549" s="31"/>
      <c r="O549" s="482" t="str">
        <f t="shared" si="83"/>
        <v xml:space="preserve"> </v>
      </c>
      <c r="P549" s="466">
        <f t="shared" si="79"/>
        <v>214</v>
      </c>
      <c r="Q549" s="31" t="s">
        <v>4216</v>
      </c>
      <c r="R549" s="231">
        <v>214</v>
      </c>
      <c r="S549" s="251">
        <v>-34.421112000000001</v>
      </c>
      <c r="T549" s="249">
        <v>115.691053</v>
      </c>
      <c r="U549" s="33" t="str">
        <f t="shared" si="80"/>
        <v>Lake Jasper</v>
      </c>
      <c r="V549" s="33" t="str">
        <f t="shared" si="84"/>
        <v>Nannup</v>
      </c>
      <c r="W549" s="33">
        <v>749</v>
      </c>
      <c r="X549" s="1" t="s">
        <v>685</v>
      </c>
      <c r="AE549" s="10" t="s">
        <v>498</v>
      </c>
      <c r="AF549" s="6" t="s">
        <v>4219</v>
      </c>
      <c r="AG549" s="176">
        <f>IFERROR(VLOOKUP(AF549,'#Location List#'!$Q$3:$R$1118,2,FALSE), "None")</f>
        <v>303</v>
      </c>
      <c r="AH549" s="269" t="s">
        <v>919</v>
      </c>
      <c r="AI549" s="474">
        <f t="shared" si="81"/>
        <v>1</v>
      </c>
      <c r="AJ549" s="71" t="str">
        <f t="shared" si="82"/>
        <v>Lake Jasper</v>
      </c>
      <c r="AK549" s="73" t="e">
        <f>COUNTIFS(#REF!,R549)</f>
        <v>#REF!</v>
      </c>
      <c r="AL549" s="13"/>
      <c r="AM549" s="75"/>
      <c r="AN549" s="72"/>
      <c r="AQ549" s="334"/>
      <c r="AS549" s="244">
        <v>547</v>
      </c>
      <c r="AT549" s="244">
        <v>-31.75</v>
      </c>
      <c r="AU549" s="244">
        <v>116.25</v>
      </c>
      <c r="AV549" s="244" t="s">
        <v>5353</v>
      </c>
      <c r="AW549" s="22">
        <v>517</v>
      </c>
      <c r="AX549" s="343">
        <v>6.0441797844803853</v>
      </c>
    </row>
    <row r="550" spans="1:50" ht="12" customHeight="1" x14ac:dyDescent="0.25">
      <c r="A550" s="1" t="s">
        <v>685</v>
      </c>
      <c r="B550" s="30"/>
      <c r="C550" s="65"/>
      <c r="D550" s="31"/>
      <c r="E550" s="31"/>
      <c r="F550" s="31"/>
      <c r="G550" s="31"/>
      <c r="H550" s="31"/>
      <c r="O550" s="482" t="str">
        <f t="shared" si="83"/>
        <v xml:space="preserve"> </v>
      </c>
      <c r="P550" s="466">
        <f t="shared" si="79"/>
        <v>215</v>
      </c>
      <c r="Q550" s="31" t="s">
        <v>242</v>
      </c>
      <c r="R550" s="231">
        <v>215</v>
      </c>
      <c r="S550" s="251">
        <v>-33.0868299999999</v>
      </c>
      <c r="T550" s="249">
        <v>119.66857</v>
      </c>
      <c r="U550" s="33" t="str">
        <f t="shared" si="80"/>
        <v>Lake King</v>
      </c>
      <c r="V550" s="33" t="str">
        <f t="shared" si="84"/>
        <v>Lake Grace</v>
      </c>
      <c r="W550" s="33">
        <v>784</v>
      </c>
      <c r="X550" s="1" t="s">
        <v>685</v>
      </c>
      <c r="AE550" s="10" t="s">
        <v>498</v>
      </c>
      <c r="AF550" s="6" t="s">
        <v>1479</v>
      </c>
      <c r="AG550" s="176">
        <f>IFERROR(VLOOKUP(AF550,'#Location List#'!$Q$3:$R$1118,2,FALSE), "None")</f>
        <v>305</v>
      </c>
      <c r="AH550" s="269" t="s">
        <v>750</v>
      </c>
      <c r="AI550" s="474">
        <f t="shared" si="81"/>
        <v>1</v>
      </c>
      <c r="AJ550" s="71" t="str">
        <f t="shared" si="82"/>
        <v>Lake King</v>
      </c>
      <c r="AK550" s="73" t="e">
        <f>COUNTIFS(#REF!,R550)</f>
        <v>#REF!</v>
      </c>
      <c r="AL550" s="13"/>
      <c r="AM550" s="75"/>
      <c r="AN550" s="72"/>
      <c r="AQ550" s="334"/>
      <c r="AS550" s="244">
        <v>548</v>
      </c>
      <c r="AT550" s="244">
        <v>-31.5</v>
      </c>
      <c r="AU550" s="244">
        <v>116.25</v>
      </c>
      <c r="AV550" s="244" t="s">
        <v>5354</v>
      </c>
      <c r="AW550" s="22">
        <v>796</v>
      </c>
      <c r="AX550" s="343">
        <v>6.7429294773033099</v>
      </c>
    </row>
    <row r="551" spans="1:50" ht="12" customHeight="1" x14ac:dyDescent="0.25">
      <c r="A551" s="1" t="s">
        <v>685</v>
      </c>
      <c r="B551" s="30"/>
      <c r="C551" s="65"/>
      <c r="D551" s="31"/>
      <c r="E551" s="31"/>
      <c r="F551" s="31"/>
      <c r="G551" s="31"/>
      <c r="H551" s="31"/>
      <c r="O551" s="482" t="str">
        <f t="shared" si="83"/>
        <v xml:space="preserve"> </v>
      </c>
      <c r="P551" s="466">
        <f t="shared" si="79"/>
        <v>216</v>
      </c>
      <c r="Q551" s="31" t="s">
        <v>1132</v>
      </c>
      <c r="R551" s="231">
        <v>216</v>
      </c>
      <c r="S551" s="251">
        <v>-31.853736000000001</v>
      </c>
      <c r="T551" s="249">
        <v>116.252848</v>
      </c>
      <c r="U551" s="33" t="str">
        <f t="shared" si="80"/>
        <v>Lake Leschenaultia</v>
      </c>
      <c r="V551" s="33" t="str">
        <f t="shared" si="84"/>
        <v>Mundaring</v>
      </c>
      <c r="W551" s="33">
        <v>719</v>
      </c>
      <c r="X551" s="1" t="s">
        <v>685</v>
      </c>
      <c r="AE551" s="10" t="s">
        <v>498</v>
      </c>
      <c r="AF551" s="6" t="s">
        <v>1193</v>
      </c>
      <c r="AG551" s="176">
        <f>IFERROR(VLOOKUP(AF551,'#Location List#'!$Q$3:$R$1118,2,FALSE), "None")</f>
        <v>310</v>
      </c>
      <c r="AH551" s="269" t="s">
        <v>743</v>
      </c>
      <c r="AI551" s="474">
        <f t="shared" si="81"/>
        <v>1</v>
      </c>
      <c r="AJ551" s="71" t="str">
        <f t="shared" si="82"/>
        <v>Lake Leschenaultia</v>
      </c>
      <c r="AK551" s="73" t="e">
        <f>COUNTIFS(#REF!,R551)</f>
        <v>#REF!</v>
      </c>
      <c r="AL551" s="13"/>
      <c r="AM551" s="75"/>
      <c r="AN551" s="72"/>
      <c r="AQ551" s="334"/>
      <c r="AS551" s="244">
        <v>549</v>
      </c>
      <c r="AT551" s="244">
        <v>-31.25</v>
      </c>
      <c r="AU551" s="244">
        <v>116.25</v>
      </c>
      <c r="AV551" s="244" t="s">
        <v>5355</v>
      </c>
      <c r="AW551" s="22">
        <v>905</v>
      </c>
      <c r="AX551" s="343">
        <v>17.473269908088223</v>
      </c>
    </row>
    <row r="552" spans="1:50" ht="12" customHeight="1" x14ac:dyDescent="0.25">
      <c r="A552" s="1" t="s">
        <v>685</v>
      </c>
      <c r="B552" s="30"/>
      <c r="C552" s="65"/>
      <c r="D552" s="31"/>
      <c r="E552" s="31"/>
      <c r="F552" s="31"/>
      <c r="G552" s="31"/>
      <c r="H552" s="31"/>
      <c r="O552" s="482" t="str">
        <f t="shared" si="83"/>
        <v xml:space="preserve"> </v>
      </c>
      <c r="P552" s="466">
        <f t="shared" si="79"/>
        <v>217</v>
      </c>
      <c r="Q552" s="31" t="s">
        <v>1202</v>
      </c>
      <c r="R552" s="231">
        <v>217</v>
      </c>
      <c r="S552" s="251">
        <v>-34.439923999999998</v>
      </c>
      <c r="T552" s="249">
        <v>116.667726</v>
      </c>
      <c r="U552" s="33" t="str">
        <f t="shared" si="80"/>
        <v>Lake Muir</v>
      </c>
      <c r="V552" s="33" t="str">
        <f t="shared" si="84"/>
        <v>Manjimup</v>
      </c>
      <c r="W552" s="33">
        <v>714</v>
      </c>
      <c r="X552" s="1" t="s">
        <v>685</v>
      </c>
      <c r="AE552" s="10" t="s">
        <v>498</v>
      </c>
      <c r="AF552" s="6" t="s">
        <v>1193</v>
      </c>
      <c r="AG552" s="176">
        <f>IFERROR(VLOOKUP(AF552,'#Location List#'!$Q$3:$R$1118,2,FALSE), "None")</f>
        <v>310</v>
      </c>
      <c r="AH552" s="269" t="s">
        <v>4221</v>
      </c>
      <c r="AI552" s="474">
        <f t="shared" si="81"/>
        <v>1</v>
      </c>
      <c r="AJ552" s="71" t="str">
        <f t="shared" si="82"/>
        <v>Lake Muir</v>
      </c>
      <c r="AK552" s="73" t="e">
        <f>COUNTIFS(#REF!,R552)</f>
        <v>#REF!</v>
      </c>
      <c r="AL552" s="13"/>
      <c r="AM552" s="75"/>
      <c r="AN552" s="72"/>
      <c r="AQ552" s="334"/>
      <c r="AS552" s="244">
        <v>550</v>
      </c>
      <c r="AT552" s="244">
        <v>-31</v>
      </c>
      <c r="AU552" s="244">
        <v>116.25</v>
      </c>
      <c r="AV552" s="244" t="s">
        <v>5356</v>
      </c>
      <c r="AW552" s="22">
        <v>287</v>
      </c>
      <c r="AX552" s="343">
        <v>4.6324805115326928</v>
      </c>
    </row>
    <row r="553" spans="1:50" ht="12" customHeight="1" x14ac:dyDescent="0.25">
      <c r="A553" s="1" t="s">
        <v>685</v>
      </c>
      <c r="B553" s="30"/>
      <c r="C553" s="65"/>
      <c r="D553" s="31"/>
      <c r="E553" s="31"/>
      <c r="F553" s="31"/>
      <c r="G553" s="31"/>
      <c r="H553" s="31"/>
      <c r="O553" s="482" t="str">
        <f t="shared" si="83"/>
        <v xml:space="preserve"> </v>
      </c>
      <c r="P553" s="466">
        <f t="shared" si="79"/>
        <v>218</v>
      </c>
      <c r="Q553" s="31" t="s">
        <v>4097</v>
      </c>
      <c r="R553" s="231">
        <v>218</v>
      </c>
      <c r="S553" s="251">
        <v>-33.064115000000001</v>
      </c>
      <c r="T553" s="249">
        <v>115.711887</v>
      </c>
      <c r="U553" s="33" t="str">
        <f t="shared" si="80"/>
        <v>Lake Preston</v>
      </c>
      <c r="V553" s="33" t="str">
        <f t="shared" si="84"/>
        <v>Harvey</v>
      </c>
      <c r="W553" s="33">
        <v>760</v>
      </c>
      <c r="X553" s="1" t="s">
        <v>685</v>
      </c>
      <c r="AE553" s="10" t="s">
        <v>498</v>
      </c>
      <c r="AF553" s="6" t="s">
        <v>1193</v>
      </c>
      <c r="AG553" s="176">
        <f>IFERROR(VLOOKUP(AF553,'#Location List#'!$Q$3:$R$1118,2,FALSE), "None")</f>
        <v>310</v>
      </c>
      <c r="AH553" s="269" t="s">
        <v>742</v>
      </c>
      <c r="AI553" s="474">
        <f t="shared" si="81"/>
        <v>1</v>
      </c>
      <c r="AJ553" s="71" t="str">
        <f t="shared" si="82"/>
        <v>Lake Preston</v>
      </c>
      <c r="AK553" s="73" t="e">
        <f>COUNTIFS(#REF!,R553)</f>
        <v>#REF!</v>
      </c>
      <c r="AL553" s="13"/>
      <c r="AM553" s="75"/>
      <c r="AN553" s="72"/>
      <c r="AQ553" s="334"/>
      <c r="AS553" s="244">
        <v>551</v>
      </c>
      <c r="AT553" s="244">
        <v>-30.75</v>
      </c>
      <c r="AU553" s="244">
        <v>116.25</v>
      </c>
      <c r="AV553" s="244" t="s">
        <v>5357</v>
      </c>
      <c r="AW553" s="22">
        <v>1113</v>
      </c>
      <c r="AX553" s="343">
        <v>6.9773695332164749</v>
      </c>
    </row>
    <row r="554" spans="1:50" ht="12" customHeight="1" x14ac:dyDescent="0.25">
      <c r="A554" s="1" t="s">
        <v>685</v>
      </c>
      <c r="B554" s="30"/>
      <c r="C554" s="65"/>
      <c r="D554" s="31"/>
      <c r="E554" s="31"/>
      <c r="F554" s="31"/>
      <c r="G554" s="31"/>
      <c r="H554" s="31"/>
      <c r="O554" s="482" t="str">
        <f t="shared" si="83"/>
        <v xml:space="preserve"> </v>
      </c>
      <c r="P554" s="466">
        <f t="shared" si="79"/>
        <v>848</v>
      </c>
      <c r="Q554" s="65" t="s">
        <v>4220</v>
      </c>
      <c r="R554" s="230">
        <v>848</v>
      </c>
      <c r="S554" s="251">
        <v>-34.129556999999998</v>
      </c>
      <c r="T554" s="249">
        <v>117.862909</v>
      </c>
      <c r="U554" s="33" t="str">
        <f t="shared" si="80"/>
        <v>Lake Toolbrunup</v>
      </c>
      <c r="V554" s="33" t="str">
        <f t="shared" si="84"/>
        <v>Broomehill-Tambellup</v>
      </c>
      <c r="W554" s="33">
        <v>768</v>
      </c>
      <c r="X554" s="1" t="s">
        <v>685</v>
      </c>
      <c r="AE554" s="10" t="s">
        <v>498</v>
      </c>
      <c r="AF554" s="6" t="s">
        <v>1193</v>
      </c>
      <c r="AG554" s="176">
        <f>IFERROR(VLOOKUP(AF554,'#Location List#'!$Q$3:$R$1118,2,FALSE), "None")</f>
        <v>310</v>
      </c>
      <c r="AH554" s="269" t="s">
        <v>4224</v>
      </c>
      <c r="AI554" s="474">
        <f t="shared" si="81"/>
        <v>1</v>
      </c>
      <c r="AJ554" s="71" t="str">
        <f t="shared" si="82"/>
        <v>Lake Toolbrunup</v>
      </c>
      <c r="AK554" s="73" t="e">
        <f>COUNTIFS(#REF!,R554)</f>
        <v>#REF!</v>
      </c>
      <c r="AL554" s="13"/>
      <c r="AM554" s="75"/>
      <c r="AN554" s="72"/>
      <c r="AQ554" s="334"/>
      <c r="AS554" s="244">
        <v>552</v>
      </c>
      <c r="AT554" s="244">
        <v>-30.5</v>
      </c>
      <c r="AU554" s="244">
        <v>116.25</v>
      </c>
      <c r="AV554" s="244" t="s">
        <v>5358</v>
      </c>
      <c r="AW554" s="22">
        <v>252</v>
      </c>
      <c r="AX554" s="343">
        <v>10.825438619692873</v>
      </c>
    </row>
    <row r="555" spans="1:50" ht="12" customHeight="1" x14ac:dyDescent="0.25">
      <c r="A555" s="1" t="s">
        <v>685</v>
      </c>
      <c r="B555" s="30"/>
      <c r="C555" s="65"/>
      <c r="D555" s="31"/>
      <c r="E555" s="31"/>
      <c r="F555" s="31"/>
      <c r="G555" s="31"/>
      <c r="H555" s="31"/>
      <c r="O555" s="482" t="str">
        <f t="shared" si="83"/>
        <v xml:space="preserve"> </v>
      </c>
      <c r="P555" s="466">
        <f t="shared" si="79"/>
        <v>219</v>
      </c>
      <c r="Q555" s="31" t="s">
        <v>1371</v>
      </c>
      <c r="R555" s="231">
        <v>219</v>
      </c>
      <c r="S555" s="251">
        <v>-34.339779</v>
      </c>
      <c r="T555" s="248">
        <v>116.720957</v>
      </c>
      <c r="U555" s="33" t="str">
        <f t="shared" si="80"/>
        <v>Lake Unicup</v>
      </c>
      <c r="V555" s="33" t="str">
        <f t="shared" si="84"/>
        <v>Cranbrook</v>
      </c>
      <c r="W555" s="33">
        <v>682</v>
      </c>
      <c r="X555" s="1" t="s">
        <v>685</v>
      </c>
      <c r="AE555" s="10" t="s">
        <v>498</v>
      </c>
      <c r="AF555" s="6" t="s">
        <v>1193</v>
      </c>
      <c r="AG555" s="176">
        <f>IFERROR(VLOOKUP(AF555,'#Location List#'!$Q$3:$R$1118,2,FALSE), "None")</f>
        <v>310</v>
      </c>
      <c r="AH555" s="269" t="s">
        <v>4226</v>
      </c>
      <c r="AI555" s="474">
        <f t="shared" si="81"/>
        <v>1</v>
      </c>
      <c r="AJ555" s="71" t="str">
        <f t="shared" si="82"/>
        <v>Lake Unicup</v>
      </c>
      <c r="AK555" s="73" t="e">
        <f>COUNTIFS(#REF!,R555)</f>
        <v>#REF!</v>
      </c>
      <c r="AL555" s="13"/>
      <c r="AM555" s="75"/>
      <c r="AN555" s="72"/>
      <c r="AQ555" s="334"/>
      <c r="AS555" s="244">
        <v>553</v>
      </c>
      <c r="AT555" s="244">
        <v>-30.25</v>
      </c>
      <c r="AU555" s="244">
        <v>116.25</v>
      </c>
      <c r="AV555" s="244" t="s">
        <v>5359</v>
      </c>
      <c r="AW555" s="22">
        <v>383</v>
      </c>
      <c r="AX555" s="343">
        <v>18.306409239261157</v>
      </c>
    </row>
    <row r="556" spans="1:50" ht="12" customHeight="1" x14ac:dyDescent="0.25">
      <c r="A556" s="1" t="s">
        <v>685</v>
      </c>
      <c r="B556" s="30"/>
      <c r="C556" s="65"/>
      <c r="D556" s="31"/>
      <c r="E556" s="31"/>
      <c r="F556" s="31"/>
      <c r="G556" s="31"/>
      <c r="H556" s="31"/>
      <c r="O556" s="482" t="str">
        <f t="shared" si="83"/>
        <v xml:space="preserve"> </v>
      </c>
      <c r="P556" s="466">
        <f t="shared" si="79"/>
        <v>849</v>
      </c>
      <c r="Q556" s="65" t="s">
        <v>4222</v>
      </c>
      <c r="R556" s="230">
        <v>849</v>
      </c>
      <c r="S556" s="251">
        <v>-30.8096099999999</v>
      </c>
      <c r="T556" s="249">
        <v>121.53394</v>
      </c>
      <c r="U556" s="33" t="str">
        <f t="shared" si="80"/>
        <v>Lakewood</v>
      </c>
      <c r="V556" s="33" t="str">
        <f t="shared" si="84"/>
        <v>Kalgoorlie-Boulder</v>
      </c>
      <c r="W556" s="33">
        <v>845</v>
      </c>
      <c r="X556" s="1" t="s">
        <v>685</v>
      </c>
      <c r="AE556" s="10" t="s">
        <v>498</v>
      </c>
      <c r="AF556" s="6" t="s">
        <v>1193</v>
      </c>
      <c r="AG556" s="176">
        <f>IFERROR(VLOOKUP(AF556,'#Location List#'!$Q$3:$R$1118,2,FALSE), "None")</f>
        <v>310</v>
      </c>
      <c r="AH556" s="269" t="s">
        <v>4227</v>
      </c>
      <c r="AI556" s="474">
        <f t="shared" si="81"/>
        <v>1</v>
      </c>
      <c r="AJ556" s="71" t="str">
        <f t="shared" si="82"/>
        <v>Lakewood</v>
      </c>
      <c r="AK556" s="73" t="e">
        <f>COUNTIFS(#REF!,R556)</f>
        <v>#REF!</v>
      </c>
      <c r="AL556" s="13"/>
      <c r="AM556" s="75"/>
      <c r="AN556" s="72"/>
      <c r="AQ556" s="334"/>
      <c r="AS556" s="244">
        <v>554</v>
      </c>
      <c r="AT556" s="244">
        <v>-30</v>
      </c>
      <c r="AU556" s="244">
        <v>116.25</v>
      </c>
      <c r="AV556" s="244" t="s">
        <v>5360</v>
      </c>
      <c r="AW556" s="22">
        <v>1111</v>
      </c>
      <c r="AX556" s="343">
        <v>17.29235757643016</v>
      </c>
    </row>
    <row r="557" spans="1:50" ht="12" customHeight="1" x14ac:dyDescent="0.25">
      <c r="A557" s="1" t="s">
        <v>685</v>
      </c>
      <c r="B557" s="30"/>
      <c r="C557" s="65"/>
      <c r="D557" s="31"/>
      <c r="E557" s="31"/>
      <c r="F557" s="31"/>
      <c r="G557" s="31"/>
      <c r="H557" s="31"/>
      <c r="O557" s="482" t="str">
        <f t="shared" si="83"/>
        <v xml:space="preserve"> </v>
      </c>
      <c r="P557" s="466">
        <f t="shared" si="79"/>
        <v>850</v>
      </c>
      <c r="Q557" s="65" t="s">
        <v>4223</v>
      </c>
      <c r="R557" s="230">
        <v>850</v>
      </c>
      <c r="S557" s="251">
        <v>-31.0197</v>
      </c>
      <c r="T557" s="248">
        <v>115.334329999999</v>
      </c>
      <c r="U557" s="33" t="str">
        <f t="shared" si="80"/>
        <v>Lancelin</v>
      </c>
      <c r="V557" s="33" t="str">
        <f t="shared" si="84"/>
        <v>Gingin</v>
      </c>
      <c r="W557" s="33">
        <v>718</v>
      </c>
      <c r="X557" s="1" t="s">
        <v>685</v>
      </c>
      <c r="AE557" s="10" t="s">
        <v>498</v>
      </c>
      <c r="AF557" s="6" t="s">
        <v>1193</v>
      </c>
      <c r="AG557" s="176">
        <f>IFERROR(VLOOKUP(AF557,'#Location List#'!$Q$3:$R$1118,2,FALSE), "None")</f>
        <v>310</v>
      </c>
      <c r="AH557" s="269" t="s">
        <v>1189</v>
      </c>
      <c r="AI557" s="474">
        <f t="shared" si="81"/>
        <v>1</v>
      </c>
      <c r="AJ557" s="71" t="str">
        <f t="shared" si="82"/>
        <v>Lancelin</v>
      </c>
      <c r="AK557" s="73" t="e">
        <f>COUNTIFS(#REF!,R557)</f>
        <v>#REF!</v>
      </c>
      <c r="AL557" s="13"/>
      <c r="AM557" s="75"/>
      <c r="AN557" s="72"/>
      <c r="AQ557" s="334"/>
      <c r="AS557" s="244">
        <v>555</v>
      </c>
      <c r="AT557" s="244">
        <v>-29.75</v>
      </c>
      <c r="AU557" s="244">
        <v>116.25</v>
      </c>
      <c r="AV557" s="244" t="s">
        <v>5361</v>
      </c>
      <c r="AW557" s="22">
        <v>1111</v>
      </c>
      <c r="AX557" s="343">
        <v>15.172620742419122</v>
      </c>
    </row>
    <row r="558" spans="1:50" ht="12" customHeight="1" x14ac:dyDescent="0.25">
      <c r="A558" s="1" t="s">
        <v>685</v>
      </c>
      <c r="B558" s="30"/>
      <c r="C558" s="65"/>
      <c r="D558" s="31"/>
      <c r="E558" s="31"/>
      <c r="F558" s="31"/>
      <c r="G558" s="31"/>
      <c r="H558" s="31"/>
      <c r="O558" s="482" t="str">
        <f t="shared" si="83"/>
        <v xml:space="preserve"> </v>
      </c>
      <c r="P558" s="466">
        <f t="shared" si="79"/>
        <v>851</v>
      </c>
      <c r="Q558" s="65" t="s">
        <v>4225</v>
      </c>
      <c r="R558" s="230">
        <v>851</v>
      </c>
      <c r="S558" s="251">
        <f>((-34.989129)*-1)*-1</f>
        <v>-34.989128999999998</v>
      </c>
      <c r="T558" s="248">
        <v>117.881766</v>
      </c>
      <c r="U558" s="33" t="str">
        <f t="shared" si="80"/>
        <v>Lange</v>
      </c>
      <c r="V558" s="33" t="str">
        <f t="shared" si="84"/>
        <v>Albany</v>
      </c>
      <c r="W558" s="33">
        <v>751</v>
      </c>
      <c r="X558" s="1" t="s">
        <v>685</v>
      </c>
      <c r="AE558" s="10" t="s">
        <v>498</v>
      </c>
      <c r="AF558" s="6" t="s">
        <v>1193</v>
      </c>
      <c r="AG558" s="176">
        <f>IFERROR(VLOOKUP(AF558,'#Location List#'!$Q$3:$R$1118,2,FALSE), "None")</f>
        <v>310</v>
      </c>
      <c r="AH558" s="269" t="s">
        <v>819</v>
      </c>
      <c r="AI558" s="474">
        <f t="shared" si="81"/>
        <v>1</v>
      </c>
      <c r="AJ558" s="71" t="str">
        <f t="shared" si="82"/>
        <v>Lange</v>
      </c>
      <c r="AK558" s="73" t="e">
        <f>COUNTIFS(#REF!,R558)</f>
        <v>#REF!</v>
      </c>
      <c r="AL558" s="13"/>
      <c r="AM558" s="75"/>
      <c r="AN558" s="72"/>
      <c r="AQ558" s="334"/>
      <c r="AS558" s="244">
        <v>556</v>
      </c>
      <c r="AT558" s="244">
        <v>-29.5</v>
      </c>
      <c r="AU558" s="244">
        <v>116.25</v>
      </c>
      <c r="AV558" s="244" t="s">
        <v>5362</v>
      </c>
      <c r="AW558" s="22">
        <v>311</v>
      </c>
      <c r="AX558" s="343">
        <v>7.8611187711643318</v>
      </c>
    </row>
    <row r="559" spans="1:50" ht="12" customHeight="1" x14ac:dyDescent="0.25">
      <c r="A559" s="1" t="s">
        <v>685</v>
      </c>
      <c r="B559" s="30"/>
      <c r="C559" s="65"/>
      <c r="D559" s="31"/>
      <c r="E559" s="31"/>
      <c r="F559" s="31"/>
      <c r="G559" s="31"/>
      <c r="H559" s="31"/>
      <c r="O559" s="482" t="str">
        <f t="shared" si="83"/>
        <v xml:space="preserve"> </v>
      </c>
      <c r="P559" s="466">
        <f t="shared" si="79"/>
        <v>220</v>
      </c>
      <c r="Q559" s="31" t="s">
        <v>1172</v>
      </c>
      <c r="R559" s="231">
        <v>220</v>
      </c>
      <c r="S559" s="251">
        <v>-32.034961000000003</v>
      </c>
      <c r="T559" s="248">
        <v>115.950377</v>
      </c>
      <c r="U559" s="33" t="str">
        <f t="shared" si="80"/>
        <v>Langford</v>
      </c>
      <c r="V559" s="33" t="str">
        <f t="shared" si="84"/>
        <v>Gosnells</v>
      </c>
      <c r="W559" s="222">
        <v>724</v>
      </c>
      <c r="X559" s="1" t="s">
        <v>685</v>
      </c>
      <c r="AE559" s="10" t="s">
        <v>498</v>
      </c>
      <c r="AF559" s="6" t="s">
        <v>1193</v>
      </c>
      <c r="AG559" s="176">
        <f>IFERROR(VLOOKUP(AF559,'#Location List#'!$Q$3:$R$1118,2,FALSE), "None")</f>
        <v>310</v>
      </c>
      <c r="AH559" s="269" t="s">
        <v>4228</v>
      </c>
      <c r="AI559" s="474">
        <f t="shared" si="81"/>
        <v>1</v>
      </c>
      <c r="AJ559" s="71" t="str">
        <f t="shared" si="82"/>
        <v>Langford</v>
      </c>
      <c r="AK559" s="73" t="e">
        <f>COUNTIFS(#REF!,R559)</f>
        <v>#REF!</v>
      </c>
      <c r="AL559" s="13"/>
      <c r="AM559" s="75"/>
      <c r="AN559" s="72"/>
      <c r="AQ559" s="334"/>
      <c r="AS559" s="244">
        <v>557</v>
      </c>
      <c r="AT559" s="244">
        <v>-29.25</v>
      </c>
      <c r="AU559" s="244">
        <v>116.25</v>
      </c>
      <c r="AV559" s="244" t="s">
        <v>5363</v>
      </c>
      <c r="AW559" s="22">
        <v>571</v>
      </c>
      <c r="AX559" s="343">
        <v>11.933257607390374</v>
      </c>
    </row>
    <row r="560" spans="1:50" ht="12" customHeight="1" x14ac:dyDescent="0.25">
      <c r="A560" s="1" t="s">
        <v>685</v>
      </c>
      <c r="B560" s="30"/>
      <c r="C560" s="65"/>
      <c r="D560" s="31"/>
      <c r="E560" s="31"/>
      <c r="F560" s="31"/>
      <c r="G560" s="31"/>
      <c r="H560" s="31"/>
      <c r="O560" s="482" t="str">
        <f t="shared" si="83"/>
        <v xml:space="preserve"> </v>
      </c>
      <c r="P560" s="466">
        <f t="shared" si="79"/>
        <v>221</v>
      </c>
      <c r="Q560" s="31" t="s">
        <v>386</v>
      </c>
      <c r="R560" s="231">
        <v>221</v>
      </c>
      <c r="S560" s="251">
        <v>-29.75224</v>
      </c>
      <c r="T560" s="249">
        <v>116.44764000000001</v>
      </c>
      <c r="U560" s="33" t="str">
        <f t="shared" si="80"/>
        <v>Latham</v>
      </c>
      <c r="V560" s="33" t="str">
        <f t="shared" si="84"/>
        <v>Perenjori</v>
      </c>
      <c r="W560" s="33">
        <v>789</v>
      </c>
      <c r="X560" s="1" t="s">
        <v>685</v>
      </c>
      <c r="AE560" s="10" t="s">
        <v>498</v>
      </c>
      <c r="AF560" s="6" t="s">
        <v>1451</v>
      </c>
      <c r="AG560" s="176">
        <f>IFERROR(VLOOKUP(AF560,'#Location List#'!$Q$3:$R$1118,2,FALSE), "None")</f>
        <v>314</v>
      </c>
      <c r="AH560" s="269" t="s">
        <v>909</v>
      </c>
      <c r="AI560" s="474">
        <f t="shared" si="81"/>
        <v>1</v>
      </c>
      <c r="AJ560" s="71" t="str">
        <f t="shared" si="82"/>
        <v>Latham</v>
      </c>
      <c r="AK560" s="73" t="e">
        <f>COUNTIFS(#REF!,R560)</f>
        <v>#REF!</v>
      </c>
      <c r="AL560" s="13"/>
      <c r="AM560" s="75"/>
      <c r="AN560" s="72"/>
      <c r="AQ560" s="334"/>
      <c r="AS560" s="244">
        <v>558</v>
      </c>
      <c r="AT560" s="244">
        <v>-29</v>
      </c>
      <c r="AU560" s="244">
        <v>116.25</v>
      </c>
      <c r="AV560" s="244" t="s">
        <v>5364</v>
      </c>
      <c r="AW560" s="22">
        <v>1023</v>
      </c>
      <c r="AX560" s="343">
        <v>27.760394844058055</v>
      </c>
    </row>
    <row r="561" spans="1:50" ht="12" customHeight="1" x14ac:dyDescent="0.25">
      <c r="A561" s="1" t="s">
        <v>685</v>
      </c>
      <c r="B561" s="30"/>
      <c r="C561" s="65"/>
      <c r="D561" s="31"/>
      <c r="E561" s="31"/>
      <c r="F561" s="31"/>
      <c r="G561" s="31"/>
      <c r="H561" s="31"/>
      <c r="O561" s="482" t="str">
        <f t="shared" si="83"/>
        <v xml:space="preserve"> </v>
      </c>
      <c r="P561" s="466">
        <f t="shared" si="79"/>
        <v>852</v>
      </c>
      <c r="Q561" s="65" t="s">
        <v>3734</v>
      </c>
      <c r="R561" s="230">
        <v>852</v>
      </c>
      <c r="S561" s="251">
        <v>-28.6261399999999</v>
      </c>
      <c r="T561" s="249">
        <v>122.40181</v>
      </c>
      <c r="U561" s="33" t="str">
        <f t="shared" si="80"/>
        <v>Laverton</v>
      </c>
      <c r="V561" s="33" t="str">
        <f t="shared" si="84"/>
        <v>Laverton</v>
      </c>
      <c r="W561" s="33">
        <v>823</v>
      </c>
      <c r="X561" s="1" t="s">
        <v>685</v>
      </c>
      <c r="AE561" s="10" t="s">
        <v>498</v>
      </c>
      <c r="AF561" s="6" t="s">
        <v>4229</v>
      </c>
      <c r="AG561" s="176" t="str">
        <f>IFERROR(VLOOKUP(AF561,'#Location List#'!$Q$3:$R$1118,2,FALSE), "None")</f>
        <v>None</v>
      </c>
      <c r="AH561" s="269" t="s">
        <v>4230</v>
      </c>
      <c r="AI561" s="474">
        <f t="shared" si="81"/>
        <v>1</v>
      </c>
      <c r="AJ561" s="71" t="str">
        <f t="shared" si="82"/>
        <v>Laverton</v>
      </c>
      <c r="AK561" s="73" t="e">
        <f>COUNTIFS(#REF!,R561)</f>
        <v>#REF!</v>
      </c>
      <c r="AL561" s="13"/>
      <c r="AM561" s="75"/>
      <c r="AN561" s="72"/>
      <c r="AQ561" s="334"/>
      <c r="AS561" s="244">
        <v>559</v>
      </c>
      <c r="AT561" s="244">
        <v>-28.75</v>
      </c>
      <c r="AU561" s="244">
        <v>116.25</v>
      </c>
      <c r="AV561" s="244" t="s">
        <v>5365</v>
      </c>
      <c r="AW561" s="22">
        <v>751</v>
      </c>
      <c r="AX561" s="343">
        <v>12.170965735899204</v>
      </c>
    </row>
    <row r="562" spans="1:50" ht="12" customHeight="1" x14ac:dyDescent="0.25">
      <c r="A562" s="1" t="s">
        <v>685</v>
      </c>
      <c r="B562" s="30"/>
      <c r="C562" s="65"/>
      <c r="D562" s="31"/>
      <c r="E562" s="31"/>
      <c r="F562" s="31"/>
      <c r="G562" s="31"/>
      <c r="H562" s="31"/>
      <c r="O562" s="482" t="str">
        <f t="shared" si="83"/>
        <v xml:space="preserve"> </v>
      </c>
      <c r="P562" s="466">
        <f t="shared" si="79"/>
        <v>222</v>
      </c>
      <c r="Q562" s="31" t="s">
        <v>398</v>
      </c>
      <c r="R562" s="231">
        <v>222</v>
      </c>
      <c r="S562" s="251">
        <v>-35.011329000000003</v>
      </c>
      <c r="T562" s="248">
        <v>117.983778</v>
      </c>
      <c r="U562" s="33" t="str">
        <f t="shared" si="80"/>
        <v>Ledge Beach</v>
      </c>
      <c r="V562" s="33" t="str">
        <f t="shared" si="84"/>
        <v>Albany</v>
      </c>
      <c r="W562" s="33">
        <v>751</v>
      </c>
      <c r="X562" s="1" t="s">
        <v>685</v>
      </c>
      <c r="AE562" s="10" t="s">
        <v>498</v>
      </c>
      <c r="AF562" s="6" t="s">
        <v>1175</v>
      </c>
      <c r="AG562" s="176">
        <f>IFERROR(VLOOKUP(AF562,'#Location List#'!$Q$3:$R$1118,2,FALSE), "None")</f>
        <v>356</v>
      </c>
      <c r="AH562" s="269" t="s">
        <v>1314</v>
      </c>
      <c r="AI562" s="474">
        <f t="shared" si="81"/>
        <v>1</v>
      </c>
      <c r="AJ562" s="71" t="str">
        <f t="shared" si="82"/>
        <v>Ledge Beach</v>
      </c>
      <c r="AK562" s="73" t="e">
        <f>COUNTIFS(#REF!,R562)</f>
        <v>#REF!</v>
      </c>
      <c r="AL562" s="13"/>
      <c r="AM562" s="75"/>
      <c r="AN562" s="72"/>
      <c r="AQ562" s="334"/>
      <c r="AS562" s="244">
        <v>560</v>
      </c>
      <c r="AT562" s="244">
        <v>-28.5</v>
      </c>
      <c r="AU562" s="244">
        <v>116.25</v>
      </c>
      <c r="AV562" s="244" t="s">
        <v>5366</v>
      </c>
      <c r="AW562" s="22">
        <v>751</v>
      </c>
      <c r="AX562" s="343">
        <v>18.003836257390972</v>
      </c>
    </row>
    <row r="563" spans="1:50" ht="12" customHeight="1" x14ac:dyDescent="0.25">
      <c r="A563" s="1" t="s">
        <v>685</v>
      </c>
      <c r="B563" s="30"/>
      <c r="C563" s="65"/>
      <c r="D563" s="31"/>
      <c r="E563" s="31"/>
      <c r="F563" s="31"/>
      <c r="G563" s="31"/>
      <c r="H563" s="31"/>
      <c r="O563" s="482" t="str">
        <f t="shared" si="83"/>
        <v xml:space="preserve"> </v>
      </c>
      <c r="P563" s="466">
        <f t="shared" si="79"/>
        <v>853</v>
      </c>
      <c r="Q563" s="65" t="s">
        <v>1287</v>
      </c>
      <c r="R563" s="230">
        <v>853</v>
      </c>
      <c r="S563" s="251">
        <v>-31.0923599999999</v>
      </c>
      <c r="T563" s="249">
        <v>115.37099000000001</v>
      </c>
      <c r="U563" s="33" t="str">
        <f t="shared" si="80"/>
        <v>Ledge Point</v>
      </c>
      <c r="V563" s="33" t="str">
        <f t="shared" si="84"/>
        <v>Gingin</v>
      </c>
      <c r="W563" s="33">
        <v>718</v>
      </c>
      <c r="X563" s="1" t="s">
        <v>685</v>
      </c>
      <c r="AE563" s="10" t="s">
        <v>498</v>
      </c>
      <c r="AF563" s="6" t="s">
        <v>1175</v>
      </c>
      <c r="AG563" s="176">
        <f>IFERROR(VLOOKUP(AF563,'#Location List#'!$Q$3:$R$1118,2,FALSE), "None")</f>
        <v>356</v>
      </c>
      <c r="AH563" s="269" t="s">
        <v>4232</v>
      </c>
      <c r="AI563" s="474">
        <f t="shared" si="81"/>
        <v>1</v>
      </c>
      <c r="AJ563" s="71" t="str">
        <f t="shared" si="82"/>
        <v>Ledge Point</v>
      </c>
      <c r="AK563" s="73" t="e">
        <f>COUNTIFS(#REF!,R563)</f>
        <v>#REF!</v>
      </c>
      <c r="AL563" s="13"/>
      <c r="AM563" s="75"/>
      <c r="AN563" s="72"/>
      <c r="AQ563" s="334"/>
      <c r="AS563" s="244">
        <v>561</v>
      </c>
      <c r="AT563" s="244">
        <v>-28.25</v>
      </c>
      <c r="AU563" s="244">
        <v>116.25</v>
      </c>
      <c r="AV563" s="244" t="s">
        <v>5367</v>
      </c>
      <c r="AW563" s="22">
        <v>1175</v>
      </c>
      <c r="AX563" s="343">
        <v>43.703327281072937</v>
      </c>
    </row>
    <row r="564" spans="1:50" ht="12" customHeight="1" x14ac:dyDescent="0.25">
      <c r="A564" s="1" t="s">
        <v>685</v>
      </c>
      <c r="B564" s="30"/>
      <c r="C564" s="65"/>
      <c r="D564" s="31"/>
      <c r="E564" s="31"/>
      <c r="F564" s="31"/>
      <c r="G564" s="31"/>
      <c r="H564" s="31"/>
      <c r="O564" s="482" t="str">
        <f t="shared" si="83"/>
        <v xml:space="preserve"> </v>
      </c>
      <c r="P564" s="466">
        <f t="shared" si="79"/>
        <v>437</v>
      </c>
      <c r="Q564" s="31" t="s">
        <v>7524</v>
      </c>
      <c r="R564" s="230">
        <v>437</v>
      </c>
      <c r="S564" s="171">
        <v>-31.9339094790625</v>
      </c>
      <c r="T564" s="171">
        <v>115.84126100789</v>
      </c>
      <c r="U564" s="33" t="str">
        <f t="shared" si="80"/>
        <v>Leederville</v>
      </c>
      <c r="V564" s="33" t="s">
        <v>3861</v>
      </c>
      <c r="W564" s="32">
        <v>866</v>
      </c>
      <c r="X564" s="1" t="s">
        <v>685</v>
      </c>
      <c r="AE564" s="10" t="s">
        <v>498</v>
      </c>
      <c r="AF564" s="6" t="s">
        <v>1175</v>
      </c>
      <c r="AG564" s="176">
        <f>IFERROR(VLOOKUP(AF564,'#Location List#'!$Q$3:$R$1118,2,FALSE), "None")</f>
        <v>356</v>
      </c>
      <c r="AH564" s="269" t="s">
        <v>4233</v>
      </c>
      <c r="AI564" s="474">
        <f t="shared" si="81"/>
        <v>1</v>
      </c>
      <c r="AJ564" s="71" t="str">
        <f t="shared" si="82"/>
        <v>Leederville</v>
      </c>
      <c r="AK564" s="73" t="e">
        <f>COUNTIFS(#REF!,R564)</f>
        <v>#REF!</v>
      </c>
      <c r="AL564" s="13"/>
      <c r="AM564" s="75"/>
      <c r="AN564" s="72"/>
      <c r="AQ564" s="334"/>
      <c r="AS564" s="244">
        <v>562</v>
      </c>
      <c r="AT564" s="244">
        <v>-28</v>
      </c>
      <c r="AU564" s="244">
        <v>116.25</v>
      </c>
      <c r="AV564" s="244" t="s">
        <v>5368</v>
      </c>
      <c r="AW564" s="22">
        <v>1165</v>
      </c>
      <c r="AX564" s="343">
        <v>48.622042112768163</v>
      </c>
    </row>
    <row r="565" spans="1:50" ht="12" customHeight="1" x14ac:dyDescent="0.25">
      <c r="A565" s="1" t="s">
        <v>685</v>
      </c>
      <c r="B565" s="30"/>
      <c r="C565" s="65"/>
      <c r="D565" s="31"/>
      <c r="E565" s="31"/>
      <c r="F565" s="31"/>
      <c r="G565" s="31"/>
      <c r="H565" s="31"/>
      <c r="O565" s="482" t="str">
        <f t="shared" si="83"/>
        <v xml:space="preserve"> </v>
      </c>
      <c r="P565" s="466">
        <f t="shared" si="79"/>
        <v>223</v>
      </c>
      <c r="Q565" s="31" t="s">
        <v>1173</v>
      </c>
      <c r="R565" s="231">
        <v>223</v>
      </c>
      <c r="S565" s="251">
        <v>-29.948530000000002</v>
      </c>
      <c r="T565" s="248">
        <v>114.98357</v>
      </c>
      <c r="U565" s="33" t="str">
        <f t="shared" si="80"/>
        <v>Leeman</v>
      </c>
      <c r="V565" s="33" t="str">
        <f t="shared" ref="V565:V596" si="85">VLOOKUP(W565,$B$3:$C$150,2,FALSE)</f>
        <v>Coorow</v>
      </c>
      <c r="W565" s="33">
        <v>756</v>
      </c>
      <c r="X565" s="1" t="s">
        <v>685</v>
      </c>
      <c r="AE565" s="10" t="s">
        <v>498</v>
      </c>
      <c r="AF565" s="6" t="s">
        <v>4234</v>
      </c>
      <c r="AG565" s="176" t="str">
        <f>IFERROR(VLOOKUP(AF565,'#Location List#'!$Q$3:$R$1118,2,FALSE), "None")</f>
        <v>None</v>
      </c>
      <c r="AH565" s="269" t="s">
        <v>891</v>
      </c>
      <c r="AI565" s="474">
        <f t="shared" si="81"/>
        <v>1</v>
      </c>
      <c r="AJ565" s="71" t="str">
        <f t="shared" si="82"/>
        <v>Leeman</v>
      </c>
      <c r="AK565" s="73" t="e">
        <f>COUNTIFS(#REF!,R565)</f>
        <v>#REF!</v>
      </c>
      <c r="AL565" s="13"/>
      <c r="AM565" s="75"/>
      <c r="AN565" s="72"/>
      <c r="AQ565" s="334"/>
      <c r="AS565" s="244">
        <v>563</v>
      </c>
      <c r="AT565" s="244">
        <v>-27.75</v>
      </c>
      <c r="AU565" s="244">
        <v>116.25</v>
      </c>
      <c r="AV565" s="244" t="s">
        <v>5369</v>
      </c>
      <c r="AW565" s="22">
        <v>1165</v>
      </c>
      <c r="AX565" s="343">
        <v>40.108733526236804</v>
      </c>
    </row>
    <row r="566" spans="1:50" ht="12" customHeight="1" x14ac:dyDescent="0.25">
      <c r="A566" s="1" t="s">
        <v>685</v>
      </c>
      <c r="B566" s="30"/>
      <c r="C566" s="65"/>
      <c r="D566" s="31"/>
      <c r="E566" s="31"/>
      <c r="F566" s="31"/>
      <c r="G566" s="31"/>
      <c r="H566" s="31"/>
      <c r="O566" s="482" t="str">
        <f t="shared" si="83"/>
        <v xml:space="preserve"> </v>
      </c>
      <c r="P566" s="466">
        <f t="shared" si="79"/>
        <v>224</v>
      </c>
      <c r="Q566" s="31" t="s">
        <v>1248</v>
      </c>
      <c r="R566" s="231">
        <v>224</v>
      </c>
      <c r="S566" s="251">
        <v>-32.078719</v>
      </c>
      <c r="T566" s="249">
        <v>115.87706799999999</v>
      </c>
      <c r="U566" s="33" t="str">
        <f t="shared" si="80"/>
        <v>Leeming</v>
      </c>
      <c r="V566" s="33" t="str">
        <f t="shared" si="85"/>
        <v>Melville</v>
      </c>
      <c r="W566" s="33">
        <v>802</v>
      </c>
      <c r="X566" s="1" t="s">
        <v>685</v>
      </c>
      <c r="AE566" s="10" t="s">
        <v>498</v>
      </c>
      <c r="AF566" s="6" t="s">
        <v>181</v>
      </c>
      <c r="AG566" s="176">
        <f>IFERROR(VLOOKUP(AF566,'#Location List#'!$Q$3:$R$1118,2,FALSE), "None")</f>
        <v>364</v>
      </c>
      <c r="AH566" s="269" t="s">
        <v>843</v>
      </c>
      <c r="AI566" s="474">
        <f t="shared" si="81"/>
        <v>1</v>
      </c>
      <c r="AJ566" s="71" t="str">
        <f t="shared" si="82"/>
        <v>Leeming</v>
      </c>
      <c r="AK566" s="73" t="e">
        <f>COUNTIFS(#REF!,R566)</f>
        <v>#REF!</v>
      </c>
      <c r="AL566" s="13"/>
      <c r="AM566" s="75"/>
      <c r="AN566" s="72"/>
      <c r="AQ566" s="334"/>
      <c r="AS566" s="244">
        <v>564</v>
      </c>
      <c r="AT566" s="244">
        <v>-27.5</v>
      </c>
      <c r="AU566" s="244">
        <v>116.25</v>
      </c>
      <c r="AV566" s="244" t="s">
        <v>5370</v>
      </c>
      <c r="AW566" s="22">
        <v>1165</v>
      </c>
      <c r="AX566" s="343">
        <v>48.976401121101944</v>
      </c>
    </row>
    <row r="567" spans="1:50" ht="12" customHeight="1" x14ac:dyDescent="0.25">
      <c r="A567" s="1" t="s">
        <v>685</v>
      </c>
      <c r="B567" s="30"/>
      <c r="C567" s="65"/>
      <c r="D567" s="31"/>
      <c r="E567" s="31"/>
      <c r="F567" s="31"/>
      <c r="G567" s="31"/>
      <c r="H567" s="31"/>
      <c r="O567" s="482" t="str">
        <f t="shared" si="83"/>
        <v xml:space="preserve"> </v>
      </c>
      <c r="P567" s="466">
        <f t="shared" si="79"/>
        <v>854</v>
      </c>
      <c r="Q567" s="65" t="s">
        <v>4231</v>
      </c>
      <c r="R567" s="230">
        <v>854</v>
      </c>
      <c r="S567" s="251">
        <v>-27.975660000000001</v>
      </c>
      <c r="T567" s="249">
        <v>117.84182</v>
      </c>
      <c r="U567" s="33" t="str">
        <f t="shared" si="80"/>
        <v>Lennonville</v>
      </c>
      <c r="V567" s="33" t="str">
        <f t="shared" si="85"/>
        <v>Mount Magnet</v>
      </c>
      <c r="W567" s="33">
        <v>828</v>
      </c>
      <c r="X567" s="1" t="s">
        <v>685</v>
      </c>
      <c r="AE567" s="10" t="s">
        <v>498</v>
      </c>
      <c r="AF567" s="6" t="s">
        <v>600</v>
      </c>
      <c r="AG567" s="176">
        <f>IFERROR(VLOOKUP(AF567,'#Location List#'!$Q$3:$R$1118,2,FALSE), "None")</f>
        <v>375</v>
      </c>
      <c r="AH567" s="269" t="s">
        <v>1458</v>
      </c>
      <c r="AI567" s="474">
        <f t="shared" si="81"/>
        <v>1</v>
      </c>
      <c r="AJ567" s="71" t="str">
        <f t="shared" si="82"/>
        <v>Lennonville</v>
      </c>
      <c r="AK567" s="73" t="e">
        <f>COUNTIFS(#REF!,R567)</f>
        <v>#REF!</v>
      </c>
      <c r="AL567" s="13"/>
      <c r="AM567" s="75"/>
      <c r="AN567" s="72"/>
      <c r="AQ567" s="334"/>
      <c r="AS567" s="244">
        <v>565</v>
      </c>
      <c r="AT567" s="244">
        <v>-27.25</v>
      </c>
      <c r="AU567" s="244">
        <v>116.25</v>
      </c>
      <c r="AV567" s="244" t="s">
        <v>5371</v>
      </c>
      <c r="AW567" s="22">
        <v>1165</v>
      </c>
      <c r="AX567" s="343">
        <v>68.804324458112561</v>
      </c>
    </row>
    <row r="568" spans="1:50" ht="12" customHeight="1" x14ac:dyDescent="0.25">
      <c r="A568" s="1" t="s">
        <v>685</v>
      </c>
      <c r="B568" s="30"/>
      <c r="C568" s="65"/>
      <c r="D568" s="31"/>
      <c r="E568" s="31"/>
      <c r="F568" s="31"/>
      <c r="G568" s="31"/>
      <c r="H568" s="31"/>
      <c r="O568" s="482" t="str">
        <f t="shared" si="83"/>
        <v xml:space="preserve"> </v>
      </c>
      <c r="P568" s="466">
        <f t="shared" si="79"/>
        <v>855</v>
      </c>
      <c r="Q568" s="65" t="s">
        <v>3737</v>
      </c>
      <c r="R568" s="230">
        <v>855</v>
      </c>
      <c r="S568" s="251">
        <v>-28.896350000000002</v>
      </c>
      <c r="T568" s="248">
        <v>121.32924</v>
      </c>
      <c r="U568" s="33" t="str">
        <f t="shared" si="80"/>
        <v>Leonora</v>
      </c>
      <c r="V568" s="33" t="str">
        <f t="shared" si="85"/>
        <v>Leonora</v>
      </c>
      <c r="W568" s="33">
        <v>824</v>
      </c>
      <c r="X568" s="1" t="s">
        <v>685</v>
      </c>
      <c r="AE568" s="10" t="s">
        <v>498</v>
      </c>
      <c r="AF568" s="6" t="s">
        <v>600</v>
      </c>
      <c r="AG568" s="176">
        <f>IFERROR(VLOOKUP(AF568,'#Location List#'!$Q$3:$R$1118,2,FALSE), "None")</f>
        <v>375</v>
      </c>
      <c r="AH568" s="269" t="s">
        <v>914</v>
      </c>
      <c r="AI568" s="474">
        <f t="shared" si="81"/>
        <v>1</v>
      </c>
      <c r="AJ568" s="71" t="str">
        <f t="shared" si="82"/>
        <v>Leonora</v>
      </c>
      <c r="AK568" s="73" t="e">
        <f>COUNTIFS(#REF!,R568)</f>
        <v>#REF!</v>
      </c>
      <c r="AL568" s="13"/>
      <c r="AM568" s="75"/>
      <c r="AN568" s="72"/>
      <c r="AQ568" s="334"/>
      <c r="AS568" s="244">
        <v>566</v>
      </c>
      <c r="AT568" s="244">
        <v>-27</v>
      </c>
      <c r="AU568" s="244">
        <v>116.25</v>
      </c>
      <c r="AV568" s="244" t="s">
        <v>5372</v>
      </c>
      <c r="AW568" s="22">
        <v>946</v>
      </c>
      <c r="AX568" s="343">
        <v>56.270293735065451</v>
      </c>
    </row>
    <row r="569" spans="1:50" ht="12" customHeight="1" x14ac:dyDescent="0.25">
      <c r="A569" s="1" t="s">
        <v>685</v>
      </c>
      <c r="B569" s="30"/>
      <c r="C569" s="65"/>
      <c r="D569" s="31"/>
      <c r="E569" s="31"/>
      <c r="F569" s="31"/>
      <c r="G569" s="31"/>
      <c r="H569" s="31"/>
      <c r="O569" s="482" t="str">
        <f t="shared" si="83"/>
        <v xml:space="preserve"> </v>
      </c>
      <c r="P569" s="466">
        <f t="shared" si="79"/>
        <v>856</v>
      </c>
      <c r="Q569" s="65" t="s">
        <v>1105</v>
      </c>
      <c r="R569" s="230">
        <v>856</v>
      </c>
      <c r="S569" s="251">
        <v>-33.240051000000001</v>
      </c>
      <c r="T569" s="248">
        <v>115.724947</v>
      </c>
      <c r="U569" s="33" t="str">
        <f t="shared" si="80"/>
        <v>Leschenault</v>
      </c>
      <c r="V569" s="33" t="str">
        <f t="shared" si="85"/>
        <v>Harvey</v>
      </c>
      <c r="W569" s="33">
        <v>760</v>
      </c>
      <c r="X569" s="1" t="s">
        <v>685</v>
      </c>
      <c r="AE569" s="10" t="s">
        <v>498</v>
      </c>
      <c r="AF569" s="6" t="s">
        <v>600</v>
      </c>
      <c r="AG569" s="176">
        <f>IFERROR(VLOOKUP(AF569,'#Location List#'!$Q$3:$R$1118,2,FALSE), "None")</f>
        <v>375</v>
      </c>
      <c r="AH569" s="269" t="s">
        <v>341</v>
      </c>
      <c r="AI569" s="474">
        <f t="shared" si="81"/>
        <v>1</v>
      </c>
      <c r="AJ569" s="71" t="str">
        <f t="shared" si="82"/>
        <v>Leschenault</v>
      </c>
      <c r="AK569" s="73" t="e">
        <f>COUNTIFS(#REF!,R569)</f>
        <v>#REF!</v>
      </c>
      <c r="AL569" s="13"/>
      <c r="AM569" s="75"/>
      <c r="AN569" s="72"/>
      <c r="AQ569" s="334"/>
      <c r="AS569" s="244">
        <v>567</v>
      </c>
      <c r="AT569" s="244">
        <v>-26.75</v>
      </c>
      <c r="AU569" s="244">
        <v>116.25</v>
      </c>
      <c r="AV569" s="244" t="s">
        <v>5373</v>
      </c>
      <c r="AW569" s="22">
        <v>946</v>
      </c>
      <c r="AX569" s="343">
        <v>37.264516291249372</v>
      </c>
    </row>
    <row r="570" spans="1:50" ht="12" customHeight="1" x14ac:dyDescent="0.25">
      <c r="A570" s="1" t="s">
        <v>685</v>
      </c>
      <c r="B570" s="30"/>
      <c r="C570" s="65"/>
      <c r="D570" s="31"/>
      <c r="E570" s="31"/>
      <c r="F570" s="31"/>
      <c r="G570" s="31"/>
      <c r="H570" s="31"/>
      <c r="O570" s="482" t="str">
        <f t="shared" si="83"/>
        <v xml:space="preserve"> </v>
      </c>
      <c r="P570" s="466">
        <f t="shared" si="79"/>
        <v>225</v>
      </c>
      <c r="Q570" s="31" t="s">
        <v>1174</v>
      </c>
      <c r="R570" s="231">
        <v>225</v>
      </c>
      <c r="S570" s="251">
        <v>-32.160629999999998</v>
      </c>
      <c r="T570" s="248">
        <v>116.2222</v>
      </c>
      <c r="U570" s="33" t="str">
        <f t="shared" si="80"/>
        <v>Lesley</v>
      </c>
      <c r="V570" s="33" t="str">
        <f t="shared" si="85"/>
        <v>Armadale</v>
      </c>
      <c r="W570" s="33">
        <v>723</v>
      </c>
      <c r="X570" s="1" t="s">
        <v>685</v>
      </c>
      <c r="AE570" s="10" t="s">
        <v>498</v>
      </c>
      <c r="AF570" s="6" t="s">
        <v>600</v>
      </c>
      <c r="AG570" s="176">
        <f>IFERROR(VLOOKUP(AF570,'#Location List#'!$Q$3:$R$1118,2,FALSE), "None")</f>
        <v>375</v>
      </c>
      <c r="AH570" s="269" t="s">
        <v>778</v>
      </c>
      <c r="AI570" s="474">
        <f t="shared" si="81"/>
        <v>1</v>
      </c>
      <c r="AJ570" s="71" t="str">
        <f t="shared" si="82"/>
        <v>Lesley</v>
      </c>
      <c r="AK570" s="73" t="e">
        <f>COUNTIFS(#REF!,R570)</f>
        <v>#REF!</v>
      </c>
      <c r="AL570" s="13"/>
      <c r="AM570" s="75"/>
      <c r="AN570" s="72"/>
      <c r="AQ570" s="334"/>
      <c r="AS570" s="244">
        <v>568</v>
      </c>
      <c r="AT570" s="244">
        <v>-26.5</v>
      </c>
      <c r="AU570" s="244">
        <v>116.25</v>
      </c>
      <c r="AV570" s="244" t="s">
        <v>5374</v>
      </c>
      <c r="AW570" s="22">
        <v>946</v>
      </c>
      <c r="AX570" s="343">
        <v>34.004693314709812</v>
      </c>
    </row>
    <row r="571" spans="1:50" ht="12" customHeight="1" x14ac:dyDescent="0.25">
      <c r="A571" s="1" t="s">
        <v>685</v>
      </c>
      <c r="B571" s="30"/>
      <c r="C571" s="65"/>
      <c r="D571" s="31"/>
      <c r="E571" s="31"/>
      <c r="F571" s="31"/>
      <c r="G571" s="31"/>
      <c r="H571" s="31"/>
      <c r="O571" s="482" t="str">
        <f t="shared" si="83"/>
        <v xml:space="preserve"> </v>
      </c>
      <c r="P571" s="466">
        <f t="shared" si="79"/>
        <v>226</v>
      </c>
      <c r="Q571" s="31" t="s">
        <v>1032</v>
      </c>
      <c r="R571" s="231">
        <v>226</v>
      </c>
      <c r="S571" s="251">
        <v>-31.99389</v>
      </c>
      <c r="T571" s="249">
        <v>116.03838399999999</v>
      </c>
      <c r="U571" s="33" t="str">
        <f t="shared" si="80"/>
        <v>Lesmurdie</v>
      </c>
      <c r="V571" s="33" t="str">
        <f t="shared" si="85"/>
        <v>Kalamunda</v>
      </c>
      <c r="W571" s="33">
        <v>790</v>
      </c>
      <c r="X571" s="1" t="s">
        <v>685</v>
      </c>
      <c r="AE571" s="10" t="s">
        <v>498</v>
      </c>
      <c r="AF571" s="6" t="s">
        <v>600</v>
      </c>
      <c r="AG571" s="176">
        <f>IFERROR(VLOOKUP(AF571,'#Location List#'!$Q$3:$R$1118,2,FALSE), "None")</f>
        <v>375</v>
      </c>
      <c r="AH571" s="269" t="s">
        <v>1037</v>
      </c>
      <c r="AI571" s="474">
        <f t="shared" si="81"/>
        <v>1</v>
      </c>
      <c r="AJ571" s="71" t="str">
        <f t="shared" si="82"/>
        <v>Lesmurdie</v>
      </c>
      <c r="AK571" s="73" t="e">
        <f>COUNTIFS(#REF!,R571)</f>
        <v>#REF!</v>
      </c>
      <c r="AL571" s="13"/>
      <c r="AM571" s="75"/>
      <c r="AN571" s="72"/>
      <c r="AQ571" s="334"/>
      <c r="AS571" s="244">
        <v>569</v>
      </c>
      <c r="AT571" s="244">
        <v>-26.25</v>
      </c>
      <c r="AU571" s="244">
        <v>116.25</v>
      </c>
      <c r="AV571" s="244" t="s">
        <v>5375</v>
      </c>
      <c r="AW571" s="22">
        <v>946</v>
      </c>
      <c r="AX571" s="343">
        <v>49.692765429952722</v>
      </c>
    </row>
    <row r="572" spans="1:50" ht="12" customHeight="1" x14ac:dyDescent="0.25">
      <c r="A572" s="1" t="s">
        <v>685</v>
      </c>
      <c r="B572" s="30"/>
      <c r="C572" s="65"/>
      <c r="D572" s="31"/>
      <c r="E572" s="31"/>
      <c r="F572" s="31"/>
      <c r="G572" s="31"/>
      <c r="H572" s="31"/>
      <c r="O572" s="482" t="str">
        <f t="shared" si="83"/>
        <v xml:space="preserve"> </v>
      </c>
      <c r="P572" s="466">
        <f t="shared" si="79"/>
        <v>228</v>
      </c>
      <c r="Q572" s="31" t="s">
        <v>3624</v>
      </c>
      <c r="R572" s="231">
        <v>228</v>
      </c>
      <c r="S572" s="251">
        <v>-35.072414999999999</v>
      </c>
      <c r="T572" s="249">
        <v>117.85821799999999</v>
      </c>
      <c r="U572" s="33" t="str">
        <f t="shared" si="80"/>
        <v>Little Grove</v>
      </c>
      <c r="V572" s="33" t="str">
        <f t="shared" si="85"/>
        <v>Albany</v>
      </c>
      <c r="W572" s="33">
        <v>751</v>
      </c>
      <c r="X572" s="1" t="s">
        <v>685</v>
      </c>
      <c r="AE572" s="10" t="s">
        <v>498</v>
      </c>
      <c r="AF572" s="6" t="s">
        <v>600</v>
      </c>
      <c r="AG572" s="176">
        <f>IFERROR(VLOOKUP(AF572,'#Location List#'!$Q$3:$R$1118,2,FALSE), "None")</f>
        <v>375</v>
      </c>
      <c r="AH572" s="269" t="s">
        <v>320</v>
      </c>
      <c r="AI572" s="474">
        <f t="shared" si="81"/>
        <v>1</v>
      </c>
      <c r="AJ572" s="71" t="str">
        <f t="shared" si="82"/>
        <v>Little Grove</v>
      </c>
      <c r="AK572" s="73" t="e">
        <f>COUNTIFS(#REF!,R572)</f>
        <v>#REF!</v>
      </c>
      <c r="AL572" s="13"/>
      <c r="AM572" s="75"/>
      <c r="AN572" s="72"/>
      <c r="AQ572" s="334"/>
      <c r="AS572" s="244">
        <v>570</v>
      </c>
      <c r="AT572" s="244">
        <v>-26</v>
      </c>
      <c r="AU572" s="244">
        <v>116.25</v>
      </c>
      <c r="AV572" s="244" t="s">
        <v>5376</v>
      </c>
      <c r="AW572" s="22">
        <v>946</v>
      </c>
      <c r="AX572" s="343">
        <v>72.99177679842154</v>
      </c>
    </row>
    <row r="573" spans="1:50" ht="12" customHeight="1" x14ac:dyDescent="0.25">
      <c r="A573" s="1" t="s">
        <v>685</v>
      </c>
      <c r="B573" s="30"/>
      <c r="C573" s="65"/>
      <c r="D573" s="31"/>
      <c r="E573" s="31"/>
      <c r="F573" s="31"/>
      <c r="G573" s="31"/>
      <c r="H573" s="31"/>
      <c r="O573" s="482" t="str">
        <f t="shared" si="83"/>
        <v xml:space="preserve"> </v>
      </c>
      <c r="P573" s="466">
        <f t="shared" si="79"/>
        <v>857</v>
      </c>
      <c r="Q573" s="65" t="s">
        <v>4235</v>
      </c>
      <c r="R573" s="230">
        <v>857</v>
      </c>
      <c r="S573" s="251">
        <v>-35.005707999999998</v>
      </c>
      <c r="T573" s="249">
        <v>117.858616</v>
      </c>
      <c r="U573" s="33" t="str">
        <f t="shared" si="80"/>
        <v>Lockyer</v>
      </c>
      <c r="V573" s="33" t="str">
        <f t="shared" si="85"/>
        <v>Albany</v>
      </c>
      <c r="W573" s="33">
        <v>751</v>
      </c>
      <c r="X573" s="1" t="s">
        <v>685</v>
      </c>
      <c r="AE573" s="10" t="s">
        <v>498</v>
      </c>
      <c r="AF573" s="6" t="s">
        <v>600</v>
      </c>
      <c r="AG573" s="176">
        <f>IFERROR(VLOOKUP(AF573,'#Location List#'!$Q$3:$R$1118,2,FALSE), "None")</f>
        <v>375</v>
      </c>
      <c r="AH573" s="269" t="s">
        <v>1474</v>
      </c>
      <c r="AI573" s="474">
        <f t="shared" si="81"/>
        <v>1</v>
      </c>
      <c r="AJ573" s="71" t="str">
        <f t="shared" si="82"/>
        <v>Lockyer</v>
      </c>
      <c r="AK573" s="73" t="e">
        <f>COUNTIFS(#REF!,R573)</f>
        <v>#REF!</v>
      </c>
      <c r="AL573" s="13"/>
      <c r="AM573" s="75"/>
      <c r="AN573" s="72"/>
      <c r="AQ573" s="334"/>
      <c r="AS573" s="244">
        <v>571</v>
      </c>
      <c r="AT573" s="244">
        <v>-25.75</v>
      </c>
      <c r="AU573" s="244">
        <v>116.25</v>
      </c>
      <c r="AV573" s="244" t="s">
        <v>5377</v>
      </c>
      <c r="AW573" s="22">
        <v>946</v>
      </c>
      <c r="AX573" s="343">
        <v>98.648896594989111</v>
      </c>
    </row>
    <row r="574" spans="1:50" ht="12" customHeight="1" x14ac:dyDescent="0.25">
      <c r="A574" s="1" t="s">
        <v>685</v>
      </c>
      <c r="B574" s="30"/>
      <c r="C574" s="65"/>
      <c r="D574" s="31"/>
      <c r="E574" s="31"/>
      <c r="F574" s="31"/>
      <c r="G574" s="31"/>
      <c r="H574" s="31"/>
      <c r="O574" s="482" t="str">
        <f t="shared" si="83"/>
        <v xml:space="preserve"> </v>
      </c>
      <c r="P574" s="466">
        <f t="shared" si="79"/>
        <v>858</v>
      </c>
      <c r="Q574" s="65" t="s">
        <v>4236</v>
      </c>
      <c r="R574" s="230">
        <v>858</v>
      </c>
      <c r="S574" s="251">
        <v>-31.074549999999899</v>
      </c>
      <c r="T574" s="248">
        <v>121.12432</v>
      </c>
      <c r="U574" s="33" t="str">
        <f t="shared" si="80"/>
        <v>Londonderry</v>
      </c>
      <c r="V574" s="33" t="str">
        <f t="shared" si="85"/>
        <v>Coolgardie</v>
      </c>
      <c r="W574" s="33">
        <v>798</v>
      </c>
      <c r="X574" s="1" t="s">
        <v>685</v>
      </c>
      <c r="AE574" s="10" t="s">
        <v>498</v>
      </c>
      <c r="AF574" s="6" t="s">
        <v>600</v>
      </c>
      <c r="AG574" s="176">
        <f>IFERROR(VLOOKUP(AF574,'#Location List#'!$Q$3:$R$1118,2,FALSE), "None")</f>
        <v>375</v>
      </c>
      <c r="AH574" s="269" t="s">
        <v>1300</v>
      </c>
      <c r="AI574" s="474">
        <f t="shared" si="81"/>
        <v>1</v>
      </c>
      <c r="AJ574" s="71" t="str">
        <f t="shared" si="82"/>
        <v>Londonderry</v>
      </c>
      <c r="AK574" s="73" t="e">
        <f>COUNTIFS(#REF!,R574)</f>
        <v>#REF!</v>
      </c>
      <c r="AL574" s="13"/>
      <c r="AM574" s="75"/>
      <c r="AN574" s="72"/>
      <c r="AQ574" s="334"/>
      <c r="AS574" s="244">
        <v>572</v>
      </c>
      <c r="AT574" s="244">
        <v>-25.5</v>
      </c>
      <c r="AU574" s="244">
        <v>116.25</v>
      </c>
      <c r="AV574" s="244" t="s">
        <v>5378</v>
      </c>
      <c r="AW574" s="22">
        <v>595</v>
      </c>
      <c r="AX574" s="343">
        <v>116.85326702739376</v>
      </c>
    </row>
    <row r="575" spans="1:50" ht="12" customHeight="1" x14ac:dyDescent="0.25">
      <c r="A575" s="1" t="s">
        <v>685</v>
      </c>
      <c r="B575" s="30"/>
      <c r="C575" s="65"/>
      <c r="D575" s="31"/>
      <c r="E575" s="31"/>
      <c r="F575" s="31"/>
      <c r="G575" s="31"/>
      <c r="H575" s="31"/>
      <c r="O575" s="482" t="str">
        <f t="shared" si="83"/>
        <v xml:space="preserve"> </v>
      </c>
      <c r="P575" s="466">
        <f t="shared" si="79"/>
        <v>859</v>
      </c>
      <c r="Q575" s="65" t="s">
        <v>4237</v>
      </c>
      <c r="R575" s="230">
        <v>859</v>
      </c>
      <c r="S575" s="251">
        <v>-30.941606</v>
      </c>
      <c r="T575" s="248">
        <v>127.034773</v>
      </c>
      <c r="U575" s="33" t="str">
        <f t="shared" si="80"/>
        <v>Loongana</v>
      </c>
      <c r="V575" s="33" t="str">
        <f t="shared" si="85"/>
        <v>Kalgoorlie-Boulder</v>
      </c>
      <c r="W575" s="33">
        <v>845</v>
      </c>
      <c r="X575" s="1" t="s">
        <v>685</v>
      </c>
      <c r="AE575" s="10" t="s">
        <v>498</v>
      </c>
      <c r="AF575" s="6" t="s">
        <v>600</v>
      </c>
      <c r="AG575" s="176">
        <f>IFERROR(VLOOKUP(AF575,'#Location List#'!$Q$3:$R$1118,2,FALSE), "None")</f>
        <v>375</v>
      </c>
      <c r="AH575" s="269" t="s">
        <v>322</v>
      </c>
      <c r="AI575" s="474">
        <f t="shared" si="81"/>
        <v>1</v>
      </c>
      <c r="AJ575" s="71" t="str">
        <f t="shared" si="82"/>
        <v>Loongana</v>
      </c>
      <c r="AK575" s="73" t="e">
        <f>COUNTIFS(#REF!,R575)</f>
        <v>#REF!</v>
      </c>
      <c r="AL575" s="13"/>
      <c r="AM575" s="75"/>
      <c r="AN575" s="72"/>
      <c r="AQ575" s="334"/>
      <c r="AS575" s="244">
        <v>573</v>
      </c>
      <c r="AT575" s="244">
        <v>-25.25</v>
      </c>
      <c r="AU575" s="244">
        <v>116.25</v>
      </c>
      <c r="AV575" s="244" t="s">
        <v>5379</v>
      </c>
      <c r="AW575" s="22">
        <v>595</v>
      </c>
      <c r="AX575" s="343">
        <v>95.84128326500462</v>
      </c>
    </row>
    <row r="576" spans="1:50" ht="12" customHeight="1" x14ac:dyDescent="0.25">
      <c r="A576" s="1" t="s">
        <v>685</v>
      </c>
      <c r="B576" s="30"/>
      <c r="C576" s="65"/>
      <c r="D576" s="31"/>
      <c r="E576" s="31"/>
      <c r="F576" s="31"/>
      <c r="G576" s="31"/>
      <c r="H576" s="31"/>
      <c r="O576" s="482" t="str">
        <f t="shared" si="83"/>
        <v xml:space="preserve"> </v>
      </c>
      <c r="P576" s="466">
        <f t="shared" si="79"/>
        <v>229</v>
      </c>
      <c r="Q576" s="31" t="s">
        <v>1262</v>
      </c>
      <c r="R576" s="231">
        <v>229</v>
      </c>
      <c r="S576" s="251">
        <v>-33.536617</v>
      </c>
      <c r="T576" s="248">
        <v>115.9696</v>
      </c>
      <c r="U576" s="33" t="str">
        <f t="shared" si="80"/>
        <v>Lowden</v>
      </c>
      <c r="V576" s="33" t="str">
        <f t="shared" si="85"/>
        <v>Donnybrook-Balingup</v>
      </c>
      <c r="W576" s="33">
        <v>763</v>
      </c>
      <c r="X576" s="1" t="s">
        <v>685</v>
      </c>
      <c r="AE576" s="10" t="s">
        <v>498</v>
      </c>
      <c r="AF576" s="6" t="s">
        <v>600</v>
      </c>
      <c r="AG576" s="176">
        <f>IFERROR(VLOOKUP(AF576,'#Location List#'!$Q$3:$R$1118,2,FALSE), "None")</f>
        <v>375</v>
      </c>
      <c r="AH576" s="269" t="s">
        <v>4240</v>
      </c>
      <c r="AI576" s="474">
        <f t="shared" si="81"/>
        <v>1</v>
      </c>
      <c r="AJ576" s="71" t="str">
        <f t="shared" si="82"/>
        <v>Lowden</v>
      </c>
      <c r="AK576" s="73" t="e">
        <f>COUNTIFS(#REF!,R576)</f>
        <v>#REF!</v>
      </c>
      <c r="AL576" s="13"/>
      <c r="AM576" s="75"/>
      <c r="AN576" s="72"/>
      <c r="AQ576" s="334"/>
      <c r="AS576" s="244">
        <v>574</v>
      </c>
      <c r="AT576" s="244">
        <v>-25</v>
      </c>
      <c r="AU576" s="244">
        <v>116.25</v>
      </c>
      <c r="AV576" s="244" t="s">
        <v>5380</v>
      </c>
      <c r="AW576" s="22">
        <v>595</v>
      </c>
      <c r="AX576" s="343">
        <v>79.131200657245557</v>
      </c>
    </row>
    <row r="577" spans="1:50" ht="12" customHeight="1" x14ac:dyDescent="0.25">
      <c r="A577" s="1" t="s">
        <v>685</v>
      </c>
      <c r="B577" s="30"/>
      <c r="C577" s="65"/>
      <c r="D577" s="31"/>
      <c r="E577" s="31"/>
      <c r="F577" s="31"/>
      <c r="G577" s="31"/>
      <c r="H577" s="31"/>
      <c r="O577" s="482" t="str">
        <f t="shared" si="83"/>
        <v xml:space="preserve"> </v>
      </c>
      <c r="P577" s="466">
        <f t="shared" si="79"/>
        <v>860</v>
      </c>
      <c r="Q577" s="65" t="s">
        <v>4238</v>
      </c>
      <c r="R577" s="230">
        <v>860</v>
      </c>
      <c r="S577" s="251">
        <v>-31.574663999999999</v>
      </c>
      <c r="T577" s="249">
        <v>116.036901</v>
      </c>
      <c r="U577" s="33" t="str">
        <f t="shared" si="80"/>
        <v>Lower Chittering</v>
      </c>
      <c r="V577" s="33" t="str">
        <f t="shared" si="85"/>
        <v>Chittering</v>
      </c>
      <c r="W577" s="33">
        <v>741</v>
      </c>
      <c r="X577" s="1" t="s">
        <v>685</v>
      </c>
      <c r="AE577" s="10" t="s">
        <v>498</v>
      </c>
      <c r="AF577" s="6" t="s">
        <v>600</v>
      </c>
      <c r="AG577" s="176">
        <f>IFERROR(VLOOKUP(AF577,'#Location List#'!$Q$3:$R$1118,2,FALSE), "None")</f>
        <v>375</v>
      </c>
      <c r="AH577" s="269" t="s">
        <v>993</v>
      </c>
      <c r="AI577" s="474">
        <f t="shared" si="81"/>
        <v>1</v>
      </c>
      <c r="AJ577" s="71" t="str">
        <f t="shared" si="82"/>
        <v>Lower Chittering</v>
      </c>
      <c r="AK577" s="73" t="e">
        <f>COUNTIFS(#REF!,R577)</f>
        <v>#REF!</v>
      </c>
      <c r="AL577" s="13"/>
      <c r="AM577" s="75"/>
      <c r="AN577" s="72"/>
      <c r="AQ577" s="334"/>
      <c r="AS577" s="244">
        <v>575</v>
      </c>
      <c r="AT577" s="244">
        <v>-35</v>
      </c>
      <c r="AU577" s="244">
        <v>116.5</v>
      </c>
      <c r="AV577" s="244" t="s">
        <v>4813</v>
      </c>
      <c r="AW577" s="22">
        <v>237</v>
      </c>
      <c r="AX577" s="343">
        <v>3.0494399978605338</v>
      </c>
    </row>
    <row r="578" spans="1:50" ht="12" customHeight="1" x14ac:dyDescent="0.25">
      <c r="A578" s="1" t="s">
        <v>685</v>
      </c>
      <c r="B578" s="30"/>
      <c r="C578" s="65"/>
      <c r="D578" s="31"/>
      <c r="E578" s="31"/>
      <c r="F578" s="31"/>
      <c r="G578" s="31"/>
      <c r="H578" s="31"/>
      <c r="O578" s="482" t="str">
        <f t="shared" si="83"/>
        <v xml:space="preserve"> </v>
      </c>
      <c r="P578" s="466">
        <f t="shared" ref="P578:P641" si="86">R578</f>
        <v>861</v>
      </c>
      <c r="Q578" s="65" t="s">
        <v>4239</v>
      </c>
      <c r="R578" s="230">
        <v>861</v>
      </c>
      <c r="S578" s="251">
        <v>-32.924095999999999</v>
      </c>
      <c r="T578" s="248">
        <v>116.34482</v>
      </c>
      <c r="U578" s="33" t="str">
        <f t="shared" si="80"/>
        <v>Lower Hotham</v>
      </c>
      <c r="V578" s="33" t="str">
        <f t="shared" si="85"/>
        <v>Boddington</v>
      </c>
      <c r="W578" s="33">
        <v>809</v>
      </c>
      <c r="X578" s="1" t="s">
        <v>685</v>
      </c>
      <c r="AE578" s="10" t="s">
        <v>498</v>
      </c>
      <c r="AF578" s="6" t="s">
        <v>600</v>
      </c>
      <c r="AG578" s="176">
        <f>IFERROR(VLOOKUP(AF578,'#Location List#'!$Q$3:$R$1118,2,FALSE), "None")</f>
        <v>375</v>
      </c>
      <c r="AH578" s="269" t="s">
        <v>508</v>
      </c>
      <c r="AI578" s="474">
        <f t="shared" si="81"/>
        <v>1</v>
      </c>
      <c r="AJ578" s="71" t="str">
        <f t="shared" si="82"/>
        <v>Lower Hotham</v>
      </c>
      <c r="AK578" s="73" t="e">
        <f>COUNTIFS(#REF!,R578)</f>
        <v>#REF!</v>
      </c>
      <c r="AL578" s="13"/>
      <c r="AM578" s="75"/>
      <c r="AN578" s="72"/>
      <c r="AQ578" s="334"/>
      <c r="AS578" s="244">
        <v>576</v>
      </c>
      <c r="AT578" s="244">
        <v>-34.75</v>
      </c>
      <c r="AU578" s="244">
        <v>116.5</v>
      </c>
      <c r="AV578" s="244" t="s">
        <v>5381</v>
      </c>
      <c r="AW578" s="22">
        <v>237</v>
      </c>
      <c r="AX578" s="343">
        <v>28.220900310974141</v>
      </c>
    </row>
    <row r="579" spans="1:50" ht="12" customHeight="1" x14ac:dyDescent="0.25">
      <c r="A579" s="1" t="s">
        <v>685</v>
      </c>
      <c r="B579" s="30"/>
      <c r="C579" s="65"/>
      <c r="D579" s="31"/>
      <c r="E579" s="31"/>
      <c r="F579" s="31"/>
      <c r="G579" s="31"/>
      <c r="H579" s="31"/>
      <c r="O579" s="482" t="str">
        <f t="shared" si="83"/>
        <v xml:space="preserve"> </v>
      </c>
      <c r="P579" s="466">
        <f t="shared" si="86"/>
        <v>231</v>
      </c>
      <c r="Q579" s="31" t="s">
        <v>3634</v>
      </c>
      <c r="R579" s="231">
        <v>231</v>
      </c>
      <c r="S579" s="251">
        <v>-34.955179999999899</v>
      </c>
      <c r="T579" s="249">
        <v>117.938149999999</v>
      </c>
      <c r="U579" s="33" t="str">
        <f t="shared" ref="U579:U642" si="87">Q579</f>
        <v>Lower King</v>
      </c>
      <c r="V579" s="33" t="str">
        <f t="shared" si="85"/>
        <v>Albany</v>
      </c>
      <c r="W579" s="33">
        <v>751</v>
      </c>
      <c r="X579" s="1" t="s">
        <v>685</v>
      </c>
      <c r="AE579" s="10" t="s">
        <v>498</v>
      </c>
      <c r="AF579" s="6" t="s">
        <v>600</v>
      </c>
      <c r="AG579" s="176">
        <f>IFERROR(VLOOKUP(AF579,'#Location List#'!$Q$3:$R$1118,2,FALSE), "None")</f>
        <v>375</v>
      </c>
      <c r="AH579" s="269" t="s">
        <v>319</v>
      </c>
      <c r="AI579" s="474">
        <f t="shared" ref="AI579:AI642" si="88">IF(U579=AJ579,1,0)</f>
        <v>1</v>
      </c>
      <c r="AJ579" s="71" t="str">
        <f t="shared" si="82"/>
        <v>Lower King</v>
      </c>
      <c r="AK579" s="73" t="e">
        <f>COUNTIFS(#REF!,R579)</f>
        <v>#REF!</v>
      </c>
      <c r="AL579" s="13"/>
      <c r="AM579" s="75"/>
      <c r="AN579" s="72"/>
      <c r="AQ579" s="334"/>
      <c r="AS579" s="244">
        <v>577</v>
      </c>
      <c r="AT579" s="244">
        <v>-34.5</v>
      </c>
      <c r="AU579" s="244">
        <v>116.5</v>
      </c>
      <c r="AV579" s="244" t="s">
        <v>4804</v>
      </c>
      <c r="AW579" s="22">
        <v>356</v>
      </c>
      <c r="AX579" s="343">
        <v>11.335309981949221</v>
      </c>
    </row>
    <row r="580" spans="1:50" ht="12" customHeight="1" x14ac:dyDescent="0.25">
      <c r="A580" s="1" t="s">
        <v>685</v>
      </c>
      <c r="B580" s="30"/>
      <c r="C580" s="65"/>
      <c r="D580" s="31"/>
      <c r="E580" s="31"/>
      <c r="F580" s="31"/>
      <c r="G580" s="31"/>
      <c r="H580" s="31"/>
      <c r="O580" s="482" t="str">
        <f t="shared" si="83"/>
        <v xml:space="preserve"> </v>
      </c>
      <c r="P580" s="466">
        <f t="shared" si="86"/>
        <v>232</v>
      </c>
      <c r="Q580" s="31" t="s">
        <v>3642</v>
      </c>
      <c r="R580" s="231">
        <v>232</v>
      </c>
      <c r="S580" s="251">
        <v>-35.054743000000002</v>
      </c>
      <c r="T580" s="249">
        <v>117.50206799999999</v>
      </c>
      <c r="U580" s="33" t="str">
        <f t="shared" si="87"/>
        <v>Lowlands</v>
      </c>
      <c r="V580" s="33" t="str">
        <f t="shared" si="85"/>
        <v>Albany</v>
      </c>
      <c r="W580" s="33">
        <v>751</v>
      </c>
      <c r="X580" s="1" t="s">
        <v>685</v>
      </c>
      <c r="AE580" s="10" t="s">
        <v>498</v>
      </c>
      <c r="AF580" s="6" t="s">
        <v>600</v>
      </c>
      <c r="AG580" s="176">
        <f>IFERROR(VLOOKUP(AF580,'#Location List#'!$Q$3:$R$1118,2,FALSE), "None")</f>
        <v>375</v>
      </c>
      <c r="AH580" s="269" t="s">
        <v>4243</v>
      </c>
      <c r="AI580" s="474">
        <f t="shared" si="88"/>
        <v>1</v>
      </c>
      <c r="AJ580" s="71" t="str">
        <f t="shared" ref="AJ580:AJ643" si="89">Q580</f>
        <v>Lowlands</v>
      </c>
      <c r="AK580" s="73" t="e">
        <f>COUNTIFS(#REF!,R580)</f>
        <v>#REF!</v>
      </c>
      <c r="AL580" s="13"/>
      <c r="AM580" s="75"/>
      <c r="AN580" s="72"/>
      <c r="AQ580" s="334"/>
      <c r="AS580" s="244">
        <v>578</v>
      </c>
      <c r="AT580" s="244">
        <v>-34.25</v>
      </c>
      <c r="AU580" s="244">
        <v>116.5</v>
      </c>
      <c r="AV580" s="244" t="s">
        <v>5382</v>
      </c>
      <c r="AW580" s="22">
        <v>314</v>
      </c>
      <c r="AX580" s="343">
        <v>12.378855707827674</v>
      </c>
    </row>
    <row r="581" spans="1:50" ht="12" customHeight="1" x14ac:dyDescent="0.25">
      <c r="A581" s="1" t="s">
        <v>685</v>
      </c>
      <c r="B581" s="30"/>
      <c r="C581" s="65"/>
      <c r="D581" s="31"/>
      <c r="E581" s="31"/>
      <c r="F581" s="31"/>
      <c r="G581" s="31"/>
      <c r="H581" s="31"/>
      <c r="O581" s="482" t="str">
        <f t="shared" ref="O581:O644" si="90">IF(Q581=Q580,"DUPE"," ")</f>
        <v xml:space="preserve"> </v>
      </c>
      <c r="P581" s="466">
        <f t="shared" si="86"/>
        <v>233</v>
      </c>
      <c r="Q581" s="31" t="s">
        <v>334</v>
      </c>
      <c r="R581" s="231">
        <v>233</v>
      </c>
      <c r="S581" s="251">
        <v>-33.602424999999997</v>
      </c>
      <c r="T581" s="249">
        <v>115.51069</v>
      </c>
      <c r="U581" s="33" t="str">
        <f t="shared" si="87"/>
        <v>Ludlow</v>
      </c>
      <c r="V581" s="33" t="str">
        <f t="shared" si="85"/>
        <v>Busselton</v>
      </c>
      <c r="W581" s="33">
        <v>715</v>
      </c>
      <c r="X581" s="1" t="s">
        <v>685</v>
      </c>
      <c r="AE581" s="10" t="s">
        <v>498</v>
      </c>
      <c r="AF581" s="6" t="s">
        <v>600</v>
      </c>
      <c r="AG581" s="176">
        <f>IFERROR(VLOOKUP(AF581,'#Location List#'!$Q$3:$R$1118,2,FALSE), "None")</f>
        <v>375</v>
      </c>
      <c r="AH581" s="269" t="s">
        <v>324</v>
      </c>
      <c r="AI581" s="474">
        <f t="shared" si="88"/>
        <v>1</v>
      </c>
      <c r="AJ581" s="71" t="str">
        <f t="shared" si="89"/>
        <v>Ludlow</v>
      </c>
      <c r="AK581" s="73" t="e">
        <f>COUNTIFS(#REF!,R581)</f>
        <v>#REF!</v>
      </c>
      <c r="AL581" s="13"/>
      <c r="AM581" s="75"/>
      <c r="AN581" s="72"/>
      <c r="AQ581" s="334"/>
      <c r="AS581" s="244">
        <v>579</v>
      </c>
      <c r="AT581" s="244">
        <v>-34</v>
      </c>
      <c r="AU581" s="244">
        <v>116.5</v>
      </c>
      <c r="AV581" s="244" t="s">
        <v>4784</v>
      </c>
      <c r="AW581" s="22">
        <v>246</v>
      </c>
      <c r="AX581" s="343">
        <v>7.490565868860779</v>
      </c>
    </row>
    <row r="582" spans="1:50" ht="12" customHeight="1" x14ac:dyDescent="0.25">
      <c r="A582" s="1" t="s">
        <v>685</v>
      </c>
      <c r="B582" s="30"/>
      <c r="C582" s="65"/>
      <c r="D582" s="31"/>
      <c r="E582" s="31"/>
      <c r="F582" s="31"/>
      <c r="G582" s="31"/>
      <c r="H582" s="31"/>
      <c r="O582" s="482" t="str">
        <f t="shared" si="90"/>
        <v xml:space="preserve"> </v>
      </c>
      <c r="P582" s="466">
        <f t="shared" si="86"/>
        <v>862</v>
      </c>
      <c r="Q582" s="65" t="s">
        <v>4241</v>
      </c>
      <c r="R582" s="230">
        <v>862</v>
      </c>
      <c r="S582" s="251">
        <v>-33.448765000000002</v>
      </c>
      <c r="T582" s="249">
        <v>116.119883</v>
      </c>
      <c r="U582" s="33" t="str">
        <f t="shared" si="87"/>
        <v>Lyalls Mill</v>
      </c>
      <c r="V582" s="33" t="str">
        <f t="shared" si="85"/>
        <v>Collie</v>
      </c>
      <c r="W582" s="33">
        <v>717</v>
      </c>
      <c r="X582" s="1" t="s">
        <v>685</v>
      </c>
      <c r="AE582" s="10" t="s">
        <v>498</v>
      </c>
      <c r="AF582" s="6" t="s">
        <v>600</v>
      </c>
      <c r="AG582" s="176">
        <f>IFERROR(VLOOKUP(AF582,'#Location List#'!$Q$3:$R$1118,2,FALSE), "None")</f>
        <v>375</v>
      </c>
      <c r="AH582" s="269" t="s">
        <v>1093</v>
      </c>
      <c r="AI582" s="474">
        <f t="shared" si="88"/>
        <v>1</v>
      </c>
      <c r="AJ582" s="71" t="str">
        <f t="shared" si="89"/>
        <v>Lyalls Mill</v>
      </c>
      <c r="AK582" s="73" t="e">
        <f>COUNTIFS(#REF!,R582)</f>
        <v>#REF!</v>
      </c>
      <c r="AL582" s="13"/>
      <c r="AM582" s="75"/>
      <c r="AN582" s="72"/>
      <c r="AQ582" s="334"/>
      <c r="AS582" s="244">
        <v>580</v>
      </c>
      <c r="AT582" s="244">
        <v>-33.75</v>
      </c>
      <c r="AU582" s="244">
        <v>116.5</v>
      </c>
      <c r="AV582" s="244" t="s">
        <v>5383</v>
      </c>
      <c r="AW582" s="22">
        <v>676</v>
      </c>
      <c r="AX582" s="343">
        <v>8.3412362687226462</v>
      </c>
    </row>
    <row r="583" spans="1:50" ht="12" customHeight="1" x14ac:dyDescent="0.25">
      <c r="A583" s="1" t="s">
        <v>685</v>
      </c>
      <c r="B583" s="30"/>
      <c r="C583" s="65"/>
      <c r="D583" s="31"/>
      <c r="E583" s="31"/>
      <c r="F583" s="31"/>
      <c r="G583" s="31"/>
      <c r="H583" s="31"/>
      <c r="O583" s="482" t="str">
        <f t="shared" si="90"/>
        <v xml:space="preserve"> </v>
      </c>
      <c r="P583" s="466">
        <f t="shared" si="86"/>
        <v>863</v>
      </c>
      <c r="Q583" s="65" t="s">
        <v>4242</v>
      </c>
      <c r="R583" s="230">
        <v>863</v>
      </c>
      <c r="S583" s="251">
        <v>-28.2105999999999</v>
      </c>
      <c r="T583" s="248">
        <v>114.31045</v>
      </c>
      <c r="U583" s="33" t="str">
        <f t="shared" si="87"/>
        <v>Lynton</v>
      </c>
      <c r="V583" s="33" t="str">
        <f t="shared" si="85"/>
        <v>Northampton</v>
      </c>
      <c r="W583" s="33">
        <v>753</v>
      </c>
      <c r="X583" s="1" t="s">
        <v>685</v>
      </c>
      <c r="AE583" s="10" t="s">
        <v>498</v>
      </c>
      <c r="AF583" s="6" t="s">
        <v>600</v>
      </c>
      <c r="AG583" s="176">
        <f>IFERROR(VLOOKUP(AF583,'#Location List#'!$Q$3:$R$1118,2,FALSE), "None")</f>
        <v>375</v>
      </c>
      <c r="AH583" s="269" t="s">
        <v>4246</v>
      </c>
      <c r="AI583" s="474">
        <f t="shared" si="88"/>
        <v>1</v>
      </c>
      <c r="AJ583" s="71" t="str">
        <f t="shared" si="89"/>
        <v>Lynton</v>
      </c>
      <c r="AK583" s="73" t="e">
        <f>COUNTIFS(#REF!,R583)</f>
        <v>#REF!</v>
      </c>
      <c r="AL583" s="13"/>
      <c r="AM583" s="75"/>
      <c r="AN583" s="72"/>
      <c r="AQ583" s="334"/>
      <c r="AS583" s="244">
        <v>581</v>
      </c>
      <c r="AT583" s="244">
        <v>-33.5</v>
      </c>
      <c r="AU583" s="244">
        <v>116.5</v>
      </c>
      <c r="AV583" s="244" t="s">
        <v>4766</v>
      </c>
      <c r="AW583" s="22">
        <v>570</v>
      </c>
      <c r="AX583" s="343">
        <v>9.2915401329892617</v>
      </c>
    </row>
    <row r="584" spans="1:50" ht="12" customHeight="1" x14ac:dyDescent="0.25">
      <c r="A584" s="1" t="s">
        <v>685</v>
      </c>
      <c r="B584" s="30"/>
      <c r="C584" s="65"/>
      <c r="D584" s="31"/>
      <c r="E584" s="31"/>
      <c r="F584" s="31"/>
      <c r="G584" s="31"/>
      <c r="H584" s="31"/>
      <c r="O584" s="482" t="str">
        <f t="shared" si="90"/>
        <v xml:space="preserve"> </v>
      </c>
      <c r="P584" s="466">
        <f t="shared" si="86"/>
        <v>234</v>
      </c>
      <c r="Q584" s="31" t="s">
        <v>1258</v>
      </c>
      <c r="R584" s="231">
        <v>234</v>
      </c>
      <c r="S584" s="251">
        <v>-32.049951</v>
      </c>
      <c r="T584" s="248">
        <v>115.990047</v>
      </c>
      <c r="U584" s="33" t="str">
        <f t="shared" si="87"/>
        <v>Maddington</v>
      </c>
      <c r="V584" s="33" t="str">
        <f t="shared" si="85"/>
        <v>Gosnells</v>
      </c>
      <c r="W584" s="33">
        <v>724</v>
      </c>
      <c r="X584" s="1" t="s">
        <v>685</v>
      </c>
      <c r="AE584" s="10" t="s">
        <v>498</v>
      </c>
      <c r="AF584" s="6" t="s">
        <v>600</v>
      </c>
      <c r="AG584" s="176">
        <f>IFERROR(VLOOKUP(AF584,'#Location List#'!$Q$3:$R$1118,2,FALSE), "None")</f>
        <v>375</v>
      </c>
      <c r="AH584" s="269" t="s">
        <v>4247</v>
      </c>
      <c r="AI584" s="474">
        <f t="shared" si="88"/>
        <v>1</v>
      </c>
      <c r="AJ584" s="71" t="str">
        <f t="shared" si="89"/>
        <v>Maddington</v>
      </c>
      <c r="AK584" s="73" t="e">
        <f>COUNTIFS(#REF!,R584)</f>
        <v>#REF!</v>
      </c>
      <c r="AL584" s="13"/>
      <c r="AM584" s="75"/>
      <c r="AN584" s="72"/>
      <c r="AQ584" s="334"/>
      <c r="AS584" s="244">
        <v>582</v>
      </c>
      <c r="AT584" s="244">
        <v>-33.25</v>
      </c>
      <c r="AU584" s="244">
        <v>116.5</v>
      </c>
      <c r="AV584" s="244" t="s">
        <v>5384</v>
      </c>
      <c r="AW584" s="22">
        <v>562</v>
      </c>
      <c r="AX584" s="343">
        <v>16.47967937114414</v>
      </c>
    </row>
    <row r="585" spans="1:50" ht="12" customHeight="1" x14ac:dyDescent="0.25">
      <c r="A585" s="1" t="s">
        <v>685</v>
      </c>
      <c r="B585" s="30"/>
      <c r="C585" s="65"/>
      <c r="D585" s="31"/>
      <c r="E585" s="31"/>
      <c r="F585" s="31"/>
      <c r="G585" s="31"/>
      <c r="H585" s="31"/>
      <c r="O585" s="482" t="str">
        <f t="shared" si="90"/>
        <v xml:space="preserve"> </v>
      </c>
      <c r="P585" s="466">
        <f t="shared" si="86"/>
        <v>235</v>
      </c>
      <c r="Q585" s="31" t="s">
        <v>751</v>
      </c>
      <c r="R585" s="231">
        <v>235</v>
      </c>
      <c r="S585" s="251">
        <v>-35.027563000000001</v>
      </c>
      <c r="T585" s="249">
        <v>117.25098</v>
      </c>
      <c r="U585" s="33" t="str">
        <f t="shared" si="87"/>
        <v>Madfish Bay</v>
      </c>
      <c r="V585" s="33" t="str">
        <f t="shared" si="85"/>
        <v>Denmark</v>
      </c>
      <c r="W585" s="33">
        <v>752</v>
      </c>
      <c r="X585" s="1" t="s">
        <v>685</v>
      </c>
      <c r="AE585" s="10" t="s">
        <v>498</v>
      </c>
      <c r="AF585" s="6" t="s">
        <v>600</v>
      </c>
      <c r="AG585" s="176">
        <f>IFERROR(VLOOKUP(AF585,'#Location List#'!$Q$3:$R$1118,2,FALSE), "None")</f>
        <v>375</v>
      </c>
      <c r="AH585" s="269" t="s">
        <v>604</v>
      </c>
      <c r="AI585" s="474">
        <f t="shared" si="88"/>
        <v>1</v>
      </c>
      <c r="AJ585" s="71" t="str">
        <f t="shared" si="89"/>
        <v>Madfish Bay</v>
      </c>
      <c r="AK585" s="73" t="e">
        <f>COUNTIFS(#REF!,R585)</f>
        <v>#REF!</v>
      </c>
      <c r="AL585" s="13"/>
      <c r="AM585" s="75"/>
      <c r="AN585" s="72"/>
      <c r="AQ585" s="334"/>
      <c r="AS585" s="244">
        <v>583</v>
      </c>
      <c r="AT585" s="244">
        <v>-33</v>
      </c>
      <c r="AU585" s="244">
        <v>116.5</v>
      </c>
      <c r="AV585" s="244" t="s">
        <v>4747</v>
      </c>
      <c r="AW585" s="22">
        <v>333</v>
      </c>
      <c r="AX585" s="343">
        <v>4.3586988080212752</v>
      </c>
    </row>
    <row r="586" spans="1:50" ht="12" customHeight="1" x14ac:dyDescent="0.25">
      <c r="A586" s="1" t="s">
        <v>685</v>
      </c>
      <c r="B586" s="30"/>
      <c r="C586" s="65"/>
      <c r="D586" s="31"/>
      <c r="E586" s="31"/>
      <c r="F586" s="31"/>
      <c r="G586" s="31"/>
      <c r="H586" s="31"/>
      <c r="O586" s="482" t="str">
        <f t="shared" si="90"/>
        <v xml:space="preserve"> </v>
      </c>
      <c r="P586" s="466">
        <f t="shared" si="86"/>
        <v>864</v>
      </c>
      <c r="Q586" s="65" t="s">
        <v>4244</v>
      </c>
      <c r="R586" s="230">
        <v>864</v>
      </c>
      <c r="S586" s="251">
        <v>-31.900780999999998</v>
      </c>
      <c r="T586" s="249">
        <v>127.02072699999999</v>
      </c>
      <c r="U586" s="33" t="str">
        <f t="shared" si="87"/>
        <v>Madura</v>
      </c>
      <c r="V586" s="33" t="str">
        <f t="shared" si="85"/>
        <v>Dundas</v>
      </c>
      <c r="W586" s="33">
        <v>843</v>
      </c>
      <c r="X586" s="1" t="s">
        <v>685</v>
      </c>
      <c r="AE586" s="10" t="s">
        <v>498</v>
      </c>
      <c r="AF586" s="6" t="s">
        <v>600</v>
      </c>
      <c r="AG586" s="176">
        <f>IFERROR(VLOOKUP(AF586,'#Location List#'!$Q$3:$R$1118,2,FALSE), "None")</f>
        <v>375</v>
      </c>
      <c r="AH586" s="269" t="s">
        <v>325</v>
      </c>
      <c r="AI586" s="474">
        <f t="shared" si="88"/>
        <v>1</v>
      </c>
      <c r="AJ586" s="71" t="str">
        <f t="shared" si="89"/>
        <v>Madura</v>
      </c>
      <c r="AK586" s="73" t="e">
        <f>COUNTIFS(#REF!,R586)</f>
        <v>#REF!</v>
      </c>
      <c r="AL586" s="13"/>
      <c r="AM586" s="75"/>
      <c r="AN586" s="72"/>
      <c r="AQ586" s="334"/>
      <c r="AS586" s="244">
        <v>584</v>
      </c>
      <c r="AT586" s="244">
        <v>-32.75</v>
      </c>
      <c r="AU586" s="244">
        <v>116.5</v>
      </c>
      <c r="AV586" s="244" t="s">
        <v>5385</v>
      </c>
      <c r="AW586" s="22">
        <v>1036</v>
      </c>
      <c r="AX586" s="343">
        <v>4.9686470610987703</v>
      </c>
    </row>
    <row r="587" spans="1:50" ht="12" customHeight="1" x14ac:dyDescent="0.25">
      <c r="A587" s="1" t="s">
        <v>685</v>
      </c>
      <c r="B587" s="30"/>
      <c r="C587" s="65"/>
      <c r="D587" s="31"/>
      <c r="E587" s="31"/>
      <c r="F587" s="31"/>
      <c r="G587" s="31"/>
      <c r="H587" s="31"/>
      <c r="O587" s="482" t="str">
        <f t="shared" si="90"/>
        <v xml:space="preserve"> </v>
      </c>
      <c r="P587" s="466">
        <f t="shared" si="86"/>
        <v>865</v>
      </c>
      <c r="Q587" s="65" t="s">
        <v>4245</v>
      </c>
      <c r="R587" s="230">
        <v>865</v>
      </c>
      <c r="S587" s="251">
        <v>-31.905317</v>
      </c>
      <c r="T587" s="248">
        <v>116.137996</v>
      </c>
      <c r="U587" s="33" t="str">
        <f t="shared" si="87"/>
        <v>Mahogany Creek</v>
      </c>
      <c r="V587" s="33" t="str">
        <f t="shared" si="85"/>
        <v>Mundaring</v>
      </c>
      <c r="W587" s="33">
        <v>719</v>
      </c>
      <c r="X587" s="1" t="s">
        <v>685</v>
      </c>
      <c r="AE587" s="10" t="s">
        <v>498</v>
      </c>
      <c r="AF587" s="6" t="s">
        <v>600</v>
      </c>
      <c r="AG587" s="176">
        <f>IFERROR(VLOOKUP(AF587,'#Location List#'!$Q$3:$R$1118,2,FALSE), "None")</f>
        <v>375</v>
      </c>
      <c r="AH587" s="269" t="s">
        <v>899</v>
      </c>
      <c r="AI587" s="474">
        <f t="shared" si="88"/>
        <v>1</v>
      </c>
      <c r="AJ587" s="71" t="str">
        <f t="shared" si="89"/>
        <v>Mahogany Creek</v>
      </c>
      <c r="AK587" s="73" t="e">
        <f>COUNTIFS(#REF!,R587)</f>
        <v>#REF!</v>
      </c>
      <c r="AL587" s="13"/>
      <c r="AM587" s="75"/>
      <c r="AN587" s="72"/>
      <c r="AQ587" s="334"/>
      <c r="AS587" s="244">
        <v>585</v>
      </c>
      <c r="AT587" s="244">
        <v>-32.5</v>
      </c>
      <c r="AU587" s="244">
        <v>116.5</v>
      </c>
      <c r="AV587" s="244" t="s">
        <v>4730</v>
      </c>
      <c r="AW587" s="22">
        <v>281</v>
      </c>
      <c r="AX587" s="343">
        <v>10.726084840555698</v>
      </c>
    </row>
    <row r="588" spans="1:50" ht="12" customHeight="1" x14ac:dyDescent="0.25">
      <c r="A588" s="1" t="s">
        <v>685</v>
      </c>
      <c r="B588" s="30"/>
      <c r="C588" s="65"/>
      <c r="D588" s="31"/>
      <c r="E588" s="31"/>
      <c r="F588" s="31"/>
      <c r="G588" s="31"/>
      <c r="H588" s="31"/>
      <c r="O588" s="482" t="str">
        <f t="shared" si="90"/>
        <v xml:space="preserve"> </v>
      </c>
      <c r="P588" s="466">
        <f t="shared" si="86"/>
        <v>1214</v>
      </c>
      <c r="Q588" s="33" t="s">
        <v>1425</v>
      </c>
      <c r="R588" s="230">
        <v>1214</v>
      </c>
      <c r="S588" s="251">
        <v>-31.951765000000002</v>
      </c>
      <c r="T588" s="248">
        <v>116.01321299999999</v>
      </c>
      <c r="U588" s="33" t="str">
        <f t="shared" si="87"/>
        <v>Maida Vale</v>
      </c>
      <c r="V588" s="33" t="str">
        <f t="shared" si="85"/>
        <v>Kalamunda</v>
      </c>
      <c r="W588" s="36">
        <v>790</v>
      </c>
      <c r="X588" s="1" t="s">
        <v>685</v>
      </c>
      <c r="AE588" s="10" t="s">
        <v>498</v>
      </c>
      <c r="AF588" s="6" t="s">
        <v>600</v>
      </c>
      <c r="AG588" s="176">
        <f>IFERROR(VLOOKUP(AF588,'#Location List#'!$Q$3:$R$1118,2,FALSE), "None")</f>
        <v>375</v>
      </c>
      <c r="AH588" s="269" t="s">
        <v>4251</v>
      </c>
      <c r="AI588" s="474">
        <f t="shared" si="88"/>
        <v>1</v>
      </c>
      <c r="AJ588" s="71" t="str">
        <f t="shared" si="89"/>
        <v>Maida Vale</v>
      </c>
      <c r="AK588" s="73" t="e">
        <f>COUNTIFS(#REF!,R588)</f>
        <v>#REF!</v>
      </c>
      <c r="AL588" s="13"/>
      <c r="AM588" s="75"/>
      <c r="AN588" s="72"/>
      <c r="AQ588" s="334"/>
      <c r="AS588" s="244">
        <v>586</v>
      </c>
      <c r="AT588" s="244">
        <v>-32.25</v>
      </c>
      <c r="AU588" s="244">
        <v>116.5</v>
      </c>
      <c r="AV588" s="244" t="s">
        <v>5386</v>
      </c>
      <c r="AW588" s="22">
        <v>719</v>
      </c>
      <c r="AX588" s="343">
        <v>8.1115041943778703</v>
      </c>
    </row>
    <row r="589" spans="1:50" ht="12" customHeight="1" x14ac:dyDescent="0.25">
      <c r="A589" s="1" t="s">
        <v>685</v>
      </c>
      <c r="B589" s="30"/>
      <c r="C589" s="65"/>
      <c r="D589" s="31"/>
      <c r="E589" s="31"/>
      <c r="F589" s="31"/>
      <c r="G589" s="31"/>
      <c r="H589" s="31"/>
      <c r="O589" s="482" t="str">
        <f t="shared" si="90"/>
        <v xml:space="preserve"> </v>
      </c>
      <c r="P589" s="466">
        <f t="shared" si="86"/>
        <v>236</v>
      </c>
      <c r="Q589" s="31" t="s">
        <v>4248</v>
      </c>
      <c r="R589" s="231">
        <v>236</v>
      </c>
      <c r="S589" s="251">
        <v>-31.865998999999999</v>
      </c>
      <c r="T589" s="249">
        <v>115.90396200000001</v>
      </c>
      <c r="U589" s="33" t="str">
        <f t="shared" si="87"/>
        <v>Malaga</v>
      </c>
      <c r="V589" s="33" t="str">
        <f t="shared" si="85"/>
        <v>Swan</v>
      </c>
      <c r="W589" s="222">
        <v>732</v>
      </c>
      <c r="X589" s="1" t="s">
        <v>685</v>
      </c>
      <c r="AE589" s="10" t="s">
        <v>498</v>
      </c>
      <c r="AF589" s="6" t="s">
        <v>600</v>
      </c>
      <c r="AG589" s="176">
        <f>IFERROR(VLOOKUP(AF589,'#Location List#'!$Q$3:$R$1118,2,FALSE), "None")</f>
        <v>375</v>
      </c>
      <c r="AH589" s="269" t="s">
        <v>603</v>
      </c>
      <c r="AI589" s="474">
        <f t="shared" si="88"/>
        <v>1</v>
      </c>
      <c r="AJ589" s="71" t="str">
        <f t="shared" si="89"/>
        <v>Malaga</v>
      </c>
      <c r="AK589" s="73" t="e">
        <f>COUNTIFS(#REF!,R589)</f>
        <v>#REF!</v>
      </c>
      <c r="AL589" s="13"/>
      <c r="AM589" s="75"/>
      <c r="AN589" s="72"/>
      <c r="AQ589" s="334"/>
      <c r="AS589" s="244">
        <v>587</v>
      </c>
      <c r="AT589" s="244">
        <v>-32</v>
      </c>
      <c r="AU589" s="244">
        <v>116.5</v>
      </c>
      <c r="AV589" s="244" t="s">
        <v>4711</v>
      </c>
      <c r="AW589" s="22">
        <v>273</v>
      </c>
      <c r="AX589" s="343">
        <v>8.4509945767886858</v>
      </c>
    </row>
    <row r="590" spans="1:50" ht="12" customHeight="1" x14ac:dyDescent="0.25">
      <c r="A590" s="1" t="s">
        <v>685</v>
      </c>
      <c r="B590" s="30"/>
      <c r="C590" s="65"/>
      <c r="D590" s="31"/>
      <c r="E590" s="31"/>
      <c r="F590" s="31"/>
      <c r="G590" s="31"/>
      <c r="H590" s="31"/>
      <c r="O590" s="482" t="str">
        <f t="shared" si="90"/>
        <v xml:space="preserve"> </v>
      </c>
      <c r="P590" s="466">
        <f t="shared" si="86"/>
        <v>866</v>
      </c>
      <c r="Q590" s="65" t="s">
        <v>4249</v>
      </c>
      <c r="R590" s="230">
        <v>866</v>
      </c>
      <c r="S590" s="251">
        <v>-32.692892999999998</v>
      </c>
      <c r="T590" s="249">
        <v>117.551179</v>
      </c>
      <c r="U590" s="33" t="str">
        <f t="shared" si="87"/>
        <v>Malyalling</v>
      </c>
      <c r="V590" s="33" t="str">
        <f t="shared" si="85"/>
        <v>Wickepin</v>
      </c>
      <c r="W590" s="33">
        <v>730</v>
      </c>
      <c r="X590" s="1" t="s">
        <v>685</v>
      </c>
      <c r="AE590" s="10" t="s">
        <v>498</v>
      </c>
      <c r="AF590" s="6" t="s">
        <v>600</v>
      </c>
      <c r="AG590" s="176">
        <f>IFERROR(VLOOKUP(AF590,'#Location List#'!$Q$3:$R$1118,2,FALSE), "None")</f>
        <v>375</v>
      </c>
      <c r="AH590" s="269" t="s">
        <v>4253</v>
      </c>
      <c r="AI590" s="474">
        <f t="shared" si="88"/>
        <v>1</v>
      </c>
      <c r="AJ590" s="71" t="str">
        <f t="shared" si="89"/>
        <v>Malyalling</v>
      </c>
      <c r="AK590" s="73" t="e">
        <f>COUNTIFS(#REF!,R590)</f>
        <v>#REF!</v>
      </c>
      <c r="AL590" s="13"/>
      <c r="AM590" s="75"/>
      <c r="AN590" s="72"/>
      <c r="AQ590" s="334"/>
      <c r="AS590" s="244">
        <v>588</v>
      </c>
      <c r="AT590" s="244">
        <v>-31.75</v>
      </c>
      <c r="AU590" s="244">
        <v>116.5</v>
      </c>
      <c r="AV590" s="244" t="s">
        <v>5387</v>
      </c>
      <c r="AW590" s="22">
        <v>647</v>
      </c>
      <c r="AX590" s="343">
        <v>2.6812089606376732</v>
      </c>
    </row>
    <row r="591" spans="1:50" ht="12" customHeight="1" x14ac:dyDescent="0.25">
      <c r="A591" s="1" t="s">
        <v>685</v>
      </c>
      <c r="B591" s="30"/>
      <c r="C591" s="65"/>
      <c r="D591" s="31"/>
      <c r="E591" s="31"/>
      <c r="F591" s="31"/>
      <c r="G591" s="31"/>
      <c r="H591" s="31"/>
      <c r="O591" s="482" t="str">
        <f t="shared" si="90"/>
        <v xml:space="preserve"> </v>
      </c>
      <c r="P591" s="466">
        <f t="shared" si="86"/>
        <v>237</v>
      </c>
      <c r="Q591" s="31" t="s">
        <v>508</v>
      </c>
      <c r="R591" s="231">
        <v>237</v>
      </c>
      <c r="S591" s="251">
        <v>-35.002329000000003</v>
      </c>
      <c r="T591" s="248">
        <v>116.53336</v>
      </c>
      <c r="U591" s="33" t="str">
        <f t="shared" si="87"/>
        <v>Mandalay Beach</v>
      </c>
      <c r="V591" s="33" t="str">
        <f t="shared" si="85"/>
        <v>Manjimup</v>
      </c>
      <c r="W591" s="33">
        <v>714</v>
      </c>
      <c r="X591" s="1" t="s">
        <v>685</v>
      </c>
      <c r="AE591" s="10" t="s">
        <v>498</v>
      </c>
      <c r="AF591" s="6" t="s">
        <v>600</v>
      </c>
      <c r="AG591" s="176">
        <f>IFERROR(VLOOKUP(AF591,'#Location List#'!$Q$3:$R$1118,2,FALSE), "None")</f>
        <v>375</v>
      </c>
      <c r="AH591" s="269" t="s">
        <v>873</v>
      </c>
      <c r="AI591" s="474">
        <f t="shared" si="88"/>
        <v>1</v>
      </c>
      <c r="AJ591" s="71" t="str">
        <f t="shared" si="89"/>
        <v>Mandalay Beach</v>
      </c>
      <c r="AK591" s="73" t="e">
        <f>COUNTIFS(#REF!,R591)</f>
        <v>#REF!</v>
      </c>
      <c r="AL591" s="13"/>
      <c r="AM591" s="75"/>
      <c r="AN591" s="72"/>
      <c r="AQ591" s="334"/>
      <c r="AS591" s="244">
        <v>589</v>
      </c>
      <c r="AT591" s="244">
        <v>-31.5</v>
      </c>
      <c r="AU591" s="244">
        <v>116.5</v>
      </c>
      <c r="AV591" s="244" t="s">
        <v>4694</v>
      </c>
      <c r="AW591" s="22">
        <v>993</v>
      </c>
      <c r="AX591" s="343">
        <v>4.0722437403519054</v>
      </c>
    </row>
    <row r="592" spans="1:50" ht="12" customHeight="1" x14ac:dyDescent="0.25">
      <c r="A592" s="1" t="s">
        <v>685</v>
      </c>
      <c r="B592" s="30"/>
      <c r="C592" s="65"/>
      <c r="D592" s="31"/>
      <c r="E592" s="31"/>
      <c r="F592" s="31"/>
      <c r="G592" s="31"/>
      <c r="H592" s="31"/>
      <c r="O592" s="482" t="str">
        <f t="shared" si="90"/>
        <v xml:space="preserve"> </v>
      </c>
      <c r="P592" s="466">
        <f t="shared" si="86"/>
        <v>867</v>
      </c>
      <c r="Q592" s="65" t="s">
        <v>4250</v>
      </c>
      <c r="R592" s="230">
        <v>867</v>
      </c>
      <c r="S592" s="251">
        <v>-30.799109999999899</v>
      </c>
      <c r="T592" s="249">
        <v>117.76896000000001</v>
      </c>
      <c r="U592" s="33" t="str">
        <f t="shared" si="87"/>
        <v>Mandiga</v>
      </c>
      <c r="V592" s="33" t="str">
        <f t="shared" si="85"/>
        <v>Mount Marshall</v>
      </c>
      <c r="W592" s="33">
        <v>838</v>
      </c>
      <c r="X592" s="1" t="s">
        <v>685</v>
      </c>
      <c r="AE592" s="10" t="s">
        <v>498</v>
      </c>
      <c r="AF592" s="6" t="s">
        <v>600</v>
      </c>
      <c r="AG592" s="176">
        <f>IFERROR(VLOOKUP(AF592,'#Location List#'!$Q$3:$R$1118,2,FALSE), "None")</f>
        <v>375</v>
      </c>
      <c r="AH592" s="269" t="s">
        <v>779</v>
      </c>
      <c r="AI592" s="474">
        <f t="shared" si="88"/>
        <v>1</v>
      </c>
      <c r="AJ592" s="71" t="str">
        <f t="shared" si="89"/>
        <v>Mandiga</v>
      </c>
      <c r="AK592" s="73" t="e">
        <f>COUNTIFS(#REF!,R592)</f>
        <v>#REF!</v>
      </c>
      <c r="AL592" s="13"/>
      <c r="AM592" s="75"/>
      <c r="AN592" s="72"/>
      <c r="AQ592" s="334"/>
      <c r="AS592" s="244">
        <v>590</v>
      </c>
      <c r="AT592" s="244">
        <v>-31.25</v>
      </c>
      <c r="AU592" s="244">
        <v>116.5</v>
      </c>
      <c r="AV592" s="244" t="s">
        <v>5388</v>
      </c>
      <c r="AW592" s="22">
        <v>37</v>
      </c>
      <c r="AX592" s="343">
        <v>3.6012200997212904</v>
      </c>
    </row>
    <row r="593" spans="1:50" ht="12" customHeight="1" x14ac:dyDescent="0.25">
      <c r="A593" s="1" t="s">
        <v>685</v>
      </c>
      <c r="B593" s="30"/>
      <c r="C593" s="65"/>
      <c r="D593" s="31"/>
      <c r="E593" s="31"/>
      <c r="F593" s="31"/>
      <c r="G593" s="31"/>
      <c r="H593" s="31"/>
      <c r="O593" s="482" t="str">
        <f t="shared" si="90"/>
        <v xml:space="preserve"> </v>
      </c>
      <c r="P593" s="466">
        <f t="shared" si="86"/>
        <v>238</v>
      </c>
      <c r="Q593" s="31" t="s">
        <v>1420</v>
      </c>
      <c r="R593" s="231">
        <v>238</v>
      </c>
      <c r="S593" s="251">
        <v>-32.553930000000001</v>
      </c>
      <c r="T593" s="248">
        <v>115.716449999999</v>
      </c>
      <c r="U593" s="33" t="str">
        <f t="shared" si="87"/>
        <v>Mandurah</v>
      </c>
      <c r="V593" s="33" t="str">
        <f t="shared" si="85"/>
        <v>Mandurah</v>
      </c>
      <c r="W593" s="33">
        <v>795</v>
      </c>
      <c r="X593" s="1" t="s">
        <v>685</v>
      </c>
      <c r="AE593" s="10" t="s">
        <v>3745</v>
      </c>
      <c r="AF593" s="6" t="s">
        <v>1119</v>
      </c>
      <c r="AG593" s="176">
        <f>IFERROR(VLOOKUP(AF593,'#Location List#'!$Q$3:$R$1118,2,FALSE), "None")</f>
        <v>57</v>
      </c>
      <c r="AH593" s="269" t="s">
        <v>1119</v>
      </c>
      <c r="AI593" s="474">
        <f t="shared" si="88"/>
        <v>1</v>
      </c>
      <c r="AJ593" s="71" t="str">
        <f t="shared" si="89"/>
        <v>Mandurah</v>
      </c>
      <c r="AK593" s="73" t="e">
        <f>COUNTIFS(#REF!,R593)</f>
        <v>#REF!</v>
      </c>
      <c r="AL593" s="13"/>
      <c r="AM593" s="75"/>
      <c r="AN593" s="72"/>
      <c r="AQ593" s="334"/>
      <c r="AS593" s="244">
        <v>591</v>
      </c>
      <c r="AT593" s="244">
        <v>-31</v>
      </c>
      <c r="AU593" s="244">
        <v>116.5</v>
      </c>
      <c r="AV593" s="244" t="s">
        <v>4677</v>
      </c>
      <c r="AW593" s="22">
        <v>597</v>
      </c>
      <c r="AX593" s="343">
        <v>10.894080365204761</v>
      </c>
    </row>
    <row r="594" spans="1:50" ht="12" customHeight="1" x14ac:dyDescent="0.25">
      <c r="A594" s="1" t="s">
        <v>685</v>
      </c>
      <c r="B594" s="30"/>
      <c r="C594" s="65"/>
      <c r="D594" s="31"/>
      <c r="E594" s="31"/>
      <c r="F594" s="31"/>
      <c r="G594" s="31"/>
      <c r="H594" s="31"/>
      <c r="O594" s="482" t="str">
        <f t="shared" si="90"/>
        <v xml:space="preserve"> </v>
      </c>
      <c r="P594" s="466">
        <f t="shared" si="86"/>
        <v>868</v>
      </c>
      <c r="Q594" s="65" t="s">
        <v>4252</v>
      </c>
      <c r="R594" s="230">
        <v>868</v>
      </c>
      <c r="S594" s="251">
        <v>-33.345897000000001</v>
      </c>
      <c r="T594" s="249">
        <v>115.629229</v>
      </c>
      <c r="U594" s="33" t="str">
        <f t="shared" si="87"/>
        <v>Mangles</v>
      </c>
      <c r="V594" s="33" t="str">
        <f t="shared" si="85"/>
        <v>Bunbury</v>
      </c>
      <c r="W594" s="33">
        <v>750</v>
      </c>
      <c r="X594" s="1" t="s">
        <v>685</v>
      </c>
      <c r="AE594" s="10" t="s">
        <v>3745</v>
      </c>
      <c r="AF594" s="6" t="s">
        <v>3949</v>
      </c>
      <c r="AG594" s="176">
        <f>IFERROR(VLOOKUP(AF594,'#Location List#'!$Q$3:$R$1118,2,FALSE), "None")</f>
        <v>176</v>
      </c>
      <c r="AH594" s="269" t="s">
        <v>490</v>
      </c>
      <c r="AI594" s="474">
        <f t="shared" si="88"/>
        <v>1</v>
      </c>
      <c r="AJ594" s="71" t="str">
        <f t="shared" si="89"/>
        <v>Mangles</v>
      </c>
      <c r="AK594" s="73" t="e">
        <f>COUNTIFS(#REF!,R594)</f>
        <v>#REF!</v>
      </c>
      <c r="AL594" s="13"/>
      <c r="AM594" s="75"/>
      <c r="AN594" s="72"/>
      <c r="AQ594" s="334"/>
      <c r="AS594" s="244">
        <v>592</v>
      </c>
      <c r="AT594" s="244">
        <v>-30.75</v>
      </c>
      <c r="AU594" s="244">
        <v>116.5</v>
      </c>
      <c r="AV594" s="244" t="s">
        <v>5389</v>
      </c>
      <c r="AW594" s="22">
        <v>315</v>
      </c>
      <c r="AX594" s="343">
        <v>14.864390610227348</v>
      </c>
    </row>
    <row r="595" spans="1:50" ht="12" customHeight="1" x14ac:dyDescent="0.25">
      <c r="A595" s="1" t="s">
        <v>685</v>
      </c>
      <c r="B595" s="30"/>
      <c r="C595" s="65"/>
      <c r="D595" s="31"/>
      <c r="E595" s="31"/>
      <c r="F595" s="31"/>
      <c r="G595" s="31"/>
      <c r="H595" s="31"/>
      <c r="O595" s="482" t="str">
        <f t="shared" si="90"/>
        <v xml:space="preserve"> </v>
      </c>
      <c r="P595" s="466">
        <f t="shared" si="86"/>
        <v>869</v>
      </c>
      <c r="Q595" s="65" t="s">
        <v>4254</v>
      </c>
      <c r="R595" s="230">
        <v>869</v>
      </c>
      <c r="S595" s="251">
        <v>-31.022327000000001</v>
      </c>
      <c r="T595" s="248">
        <v>118.11184</v>
      </c>
      <c r="U595" s="33" t="str">
        <f t="shared" si="87"/>
        <v>Mangowine</v>
      </c>
      <c r="V595" s="33" t="str">
        <f t="shared" si="85"/>
        <v>Nungarin</v>
      </c>
      <c r="W595" s="33">
        <v>785</v>
      </c>
      <c r="X595" s="1" t="s">
        <v>685</v>
      </c>
      <c r="AE595" s="10" t="s">
        <v>3745</v>
      </c>
      <c r="AF595" s="6" t="s">
        <v>1248</v>
      </c>
      <c r="AG595" s="176">
        <f>IFERROR(VLOOKUP(AF595,'#Location List#'!$Q$3:$R$1118,2,FALSE), "None")</f>
        <v>224</v>
      </c>
      <c r="AH595" s="269" t="s">
        <v>527</v>
      </c>
      <c r="AI595" s="474">
        <f t="shared" si="88"/>
        <v>1</v>
      </c>
      <c r="AJ595" s="71" t="str">
        <f t="shared" si="89"/>
        <v>Mangowine</v>
      </c>
      <c r="AK595" s="73" t="e">
        <f>COUNTIFS(#REF!,R595)</f>
        <v>#REF!</v>
      </c>
      <c r="AL595" s="13"/>
      <c r="AM595" s="75"/>
      <c r="AN595" s="72"/>
      <c r="AQ595" s="334"/>
      <c r="AS595" s="244">
        <v>593</v>
      </c>
      <c r="AT595" s="244">
        <v>-30.5</v>
      </c>
      <c r="AU595" s="244">
        <v>116.5</v>
      </c>
      <c r="AV595" s="244" t="s">
        <v>4666</v>
      </c>
      <c r="AW595" s="22">
        <v>252</v>
      </c>
      <c r="AX595" s="343">
        <v>13.224309169492255</v>
      </c>
    </row>
    <row r="596" spans="1:50" ht="12" customHeight="1" x14ac:dyDescent="0.25">
      <c r="A596" s="1" t="s">
        <v>685</v>
      </c>
      <c r="B596" s="30"/>
      <c r="C596" s="65"/>
      <c r="D596" s="31"/>
      <c r="E596" s="31"/>
      <c r="F596" s="31"/>
      <c r="G596" s="31"/>
      <c r="H596" s="31"/>
      <c r="O596" s="482" t="str">
        <f t="shared" si="90"/>
        <v xml:space="preserve"> </v>
      </c>
      <c r="P596" s="466">
        <f t="shared" si="86"/>
        <v>239</v>
      </c>
      <c r="Q596" s="31" t="s">
        <v>498</v>
      </c>
      <c r="R596" s="231">
        <v>239</v>
      </c>
      <c r="S596" s="251">
        <v>-34.24803</v>
      </c>
      <c r="T596" s="248">
        <v>116.139529999999</v>
      </c>
      <c r="U596" s="33" t="str">
        <f t="shared" si="87"/>
        <v>Manjimup</v>
      </c>
      <c r="V596" s="33" t="str">
        <f t="shared" si="85"/>
        <v>Manjimup</v>
      </c>
      <c r="W596" s="33">
        <v>714</v>
      </c>
      <c r="X596" s="1" t="s">
        <v>685</v>
      </c>
      <c r="AE596" s="10" t="s">
        <v>3745</v>
      </c>
      <c r="AF596" s="6" t="s">
        <v>4257</v>
      </c>
      <c r="AG596" s="176">
        <f>IFERROR(VLOOKUP(AF596,'#Location List#'!$Q$3:$R$1118,2,FALSE), "None")</f>
        <v>279</v>
      </c>
      <c r="AH596" s="269" t="s">
        <v>402</v>
      </c>
      <c r="AI596" s="474">
        <f t="shared" si="88"/>
        <v>1</v>
      </c>
      <c r="AJ596" s="71" t="str">
        <f t="shared" si="89"/>
        <v>Manjimup</v>
      </c>
      <c r="AK596" s="73" t="e">
        <f>COUNTIFS(#REF!,R596)</f>
        <v>#REF!</v>
      </c>
      <c r="AL596" s="13"/>
      <c r="AM596" s="75"/>
      <c r="AN596" s="72"/>
      <c r="AQ596" s="334"/>
      <c r="AS596" s="244">
        <v>594</v>
      </c>
      <c r="AT596" s="244">
        <v>-30.25</v>
      </c>
      <c r="AU596" s="244">
        <v>116.5</v>
      </c>
      <c r="AV596" s="244" t="s">
        <v>5390</v>
      </c>
      <c r="AW596" s="22">
        <v>661</v>
      </c>
      <c r="AX596" s="343">
        <v>15.605323681501103</v>
      </c>
    </row>
    <row r="597" spans="1:50" ht="12" customHeight="1" x14ac:dyDescent="0.25">
      <c r="A597" s="1" t="s">
        <v>685</v>
      </c>
      <c r="B597" s="30"/>
      <c r="C597" s="65"/>
      <c r="D597" s="31"/>
      <c r="E597" s="31"/>
      <c r="F597" s="31"/>
      <c r="G597" s="31"/>
      <c r="H597" s="31"/>
      <c r="O597" s="482" t="str">
        <f t="shared" si="90"/>
        <v xml:space="preserve"> </v>
      </c>
      <c r="P597" s="466">
        <f t="shared" si="86"/>
        <v>240</v>
      </c>
      <c r="Q597" s="31" t="s">
        <v>4026</v>
      </c>
      <c r="R597" s="231">
        <v>240</v>
      </c>
      <c r="S597" s="251">
        <v>-30.848099999999899</v>
      </c>
      <c r="T597" s="249">
        <v>117.09925</v>
      </c>
      <c r="U597" s="33" t="str">
        <f t="shared" si="87"/>
        <v>Manmanning</v>
      </c>
      <c r="V597" s="33" t="str">
        <f t="shared" ref="V597:V627" si="91">VLOOKUP(W597,$B$3:$C$150,2,FALSE)</f>
        <v>Dowerin</v>
      </c>
      <c r="W597" s="33">
        <v>773</v>
      </c>
      <c r="X597" s="1" t="s">
        <v>685</v>
      </c>
      <c r="AE597" s="10" t="s">
        <v>3745</v>
      </c>
      <c r="AF597" s="6" t="s">
        <v>1403</v>
      </c>
      <c r="AG597" s="176">
        <f>IFERROR(VLOOKUP(AF597,'#Location List#'!$Q$3:$R$1118,2,FALSE), "None")</f>
        <v>297</v>
      </c>
      <c r="AH597" s="269" t="s">
        <v>999</v>
      </c>
      <c r="AI597" s="474">
        <f t="shared" si="88"/>
        <v>1</v>
      </c>
      <c r="AJ597" s="71" t="str">
        <f t="shared" si="89"/>
        <v>Manmanning</v>
      </c>
      <c r="AK597" s="73" t="e">
        <f>COUNTIFS(#REF!,R597)</f>
        <v>#REF!</v>
      </c>
      <c r="AL597" s="13"/>
      <c r="AM597" s="75"/>
      <c r="AN597" s="72"/>
      <c r="AQ597" s="334"/>
      <c r="AS597" s="244">
        <v>595</v>
      </c>
      <c r="AT597" s="244">
        <v>-30</v>
      </c>
      <c r="AU597" s="244">
        <v>116.5</v>
      </c>
      <c r="AV597" s="244" t="s">
        <v>4653</v>
      </c>
      <c r="AW597" s="22">
        <v>62</v>
      </c>
      <c r="AX597" s="343">
        <v>6.1594411831342564</v>
      </c>
    </row>
    <row r="598" spans="1:50" ht="12" customHeight="1" x14ac:dyDescent="0.25">
      <c r="A598" s="1" t="s">
        <v>685</v>
      </c>
      <c r="B598" s="30"/>
      <c r="C598" s="65"/>
      <c r="D598" s="31"/>
      <c r="E598" s="31"/>
      <c r="F598" s="31"/>
      <c r="G598" s="31"/>
      <c r="H598" s="31"/>
      <c r="O598" s="482" t="str">
        <f t="shared" si="90"/>
        <v xml:space="preserve"> </v>
      </c>
      <c r="P598" s="466">
        <f t="shared" si="86"/>
        <v>870</v>
      </c>
      <c r="Q598" s="65" t="s">
        <v>4255</v>
      </c>
      <c r="R598" s="230">
        <v>870</v>
      </c>
      <c r="S598" s="251">
        <v>-34.839370000000002</v>
      </c>
      <c r="T598" s="249">
        <v>118.17343</v>
      </c>
      <c r="U598" s="33" t="str">
        <f t="shared" si="87"/>
        <v>Manypeaks</v>
      </c>
      <c r="V598" s="33" t="str">
        <f t="shared" si="91"/>
        <v>Albany</v>
      </c>
      <c r="W598" s="33">
        <v>751</v>
      </c>
      <c r="X598" s="1" t="s">
        <v>685</v>
      </c>
      <c r="AE598" s="10" t="s">
        <v>3748</v>
      </c>
      <c r="AF598" s="6" t="s">
        <v>1138</v>
      </c>
      <c r="AG598" s="176">
        <f>IFERROR(VLOOKUP(AF598,'#Location List#'!$Q$3:$R$1118,2,FALSE), "None")</f>
        <v>114</v>
      </c>
      <c r="AH598" s="269" t="s">
        <v>1138</v>
      </c>
      <c r="AI598" s="474">
        <f t="shared" si="88"/>
        <v>1</v>
      </c>
      <c r="AJ598" s="71" t="str">
        <f t="shared" si="89"/>
        <v>Manypeaks</v>
      </c>
      <c r="AK598" s="73" t="e">
        <f>COUNTIFS(#REF!,R598)</f>
        <v>#REF!</v>
      </c>
      <c r="AL598" s="13"/>
      <c r="AM598" s="75"/>
      <c r="AN598" s="72"/>
      <c r="AQ598" s="334"/>
      <c r="AS598" s="244">
        <v>596</v>
      </c>
      <c r="AT598" s="244">
        <v>-29.75</v>
      </c>
      <c r="AU598" s="244">
        <v>116.5</v>
      </c>
      <c r="AV598" s="244" t="s">
        <v>5391</v>
      </c>
      <c r="AW598" s="22">
        <v>221</v>
      </c>
      <c r="AX598" s="343">
        <v>5.0606309377408705</v>
      </c>
    </row>
    <row r="599" spans="1:50" ht="12" customHeight="1" x14ac:dyDescent="0.25">
      <c r="A599" s="1" t="s">
        <v>685</v>
      </c>
      <c r="B599" s="30"/>
      <c r="C599" s="65"/>
      <c r="D599" s="31"/>
      <c r="E599" s="31"/>
      <c r="F599" s="31"/>
      <c r="G599" s="31"/>
      <c r="H599" s="31"/>
      <c r="O599" s="482" t="str">
        <f t="shared" si="90"/>
        <v xml:space="preserve"> </v>
      </c>
      <c r="P599" s="466">
        <f t="shared" si="86"/>
        <v>871</v>
      </c>
      <c r="Q599" s="65" t="s">
        <v>4256</v>
      </c>
      <c r="R599" s="230">
        <v>871</v>
      </c>
      <c r="S599" s="251">
        <v>-34.98621</v>
      </c>
      <c r="T599" s="248">
        <v>117.72459000000001</v>
      </c>
      <c r="U599" s="33" t="str">
        <f t="shared" si="87"/>
        <v>Marbelup</v>
      </c>
      <c r="V599" s="33" t="str">
        <f t="shared" si="91"/>
        <v>Albany</v>
      </c>
      <c r="W599" s="33">
        <v>751</v>
      </c>
      <c r="X599" s="1" t="s">
        <v>685</v>
      </c>
      <c r="AE599" s="10" t="s">
        <v>1182</v>
      </c>
      <c r="AF599" s="6" t="s">
        <v>1419</v>
      </c>
      <c r="AG599" s="176">
        <f>IFERROR(VLOOKUP(AF599,'#Location List#'!$Q$3:$R$1118,2,FALSE), "None")</f>
        <v>20</v>
      </c>
      <c r="AH599" s="269" t="s">
        <v>995</v>
      </c>
      <c r="AI599" s="474">
        <f t="shared" si="88"/>
        <v>1</v>
      </c>
      <c r="AJ599" s="71" t="str">
        <f t="shared" si="89"/>
        <v>Marbelup</v>
      </c>
      <c r="AK599" s="73" t="e">
        <f>COUNTIFS(#REF!,R599)</f>
        <v>#REF!</v>
      </c>
      <c r="AL599" s="13"/>
      <c r="AM599" s="75"/>
      <c r="AN599" s="72"/>
      <c r="AQ599" s="334"/>
      <c r="AS599" s="244">
        <v>597</v>
      </c>
      <c r="AT599" s="244">
        <v>-29.5</v>
      </c>
      <c r="AU599" s="244">
        <v>116.5</v>
      </c>
      <c r="AV599" s="244" t="s">
        <v>4640</v>
      </c>
      <c r="AW599" s="22">
        <v>80</v>
      </c>
      <c r="AX599" s="343">
        <v>20.086184236175217</v>
      </c>
    </row>
    <row r="600" spans="1:50" ht="12" customHeight="1" x14ac:dyDescent="0.25">
      <c r="A600" s="1" t="s">
        <v>685</v>
      </c>
      <c r="B600" s="30"/>
      <c r="C600" s="65"/>
      <c r="D600" s="31"/>
      <c r="E600" s="31"/>
      <c r="F600" s="31"/>
      <c r="G600" s="31"/>
      <c r="H600" s="31"/>
      <c r="O600" s="482" t="str">
        <f t="shared" si="90"/>
        <v xml:space="preserve"> </v>
      </c>
      <c r="P600" s="466">
        <f t="shared" si="86"/>
        <v>872</v>
      </c>
      <c r="Q600" s="65" t="s">
        <v>1427</v>
      </c>
      <c r="R600" s="230">
        <v>872</v>
      </c>
      <c r="S600" s="251">
        <v>-30.05217</v>
      </c>
      <c r="T600" s="248">
        <v>116.06858</v>
      </c>
      <c r="U600" s="33" t="str">
        <f t="shared" si="87"/>
        <v>Marchagee</v>
      </c>
      <c r="V600" s="33" t="str">
        <f t="shared" si="91"/>
        <v>Coorow</v>
      </c>
      <c r="W600" s="33">
        <v>756</v>
      </c>
      <c r="X600" s="1" t="s">
        <v>685</v>
      </c>
      <c r="AE600" s="10" t="s">
        <v>1182</v>
      </c>
      <c r="AF600" s="6" t="s">
        <v>1178</v>
      </c>
      <c r="AG600" s="176">
        <f>IFERROR(VLOOKUP(AF600,'#Location List#'!$Q$3:$R$1118,2,FALSE), "None")</f>
        <v>252</v>
      </c>
      <c r="AH600" s="269" t="s">
        <v>1178</v>
      </c>
      <c r="AI600" s="474">
        <f t="shared" si="88"/>
        <v>1</v>
      </c>
      <c r="AJ600" s="71" t="str">
        <f t="shared" si="89"/>
        <v>Marchagee</v>
      </c>
      <c r="AK600" s="73" t="e">
        <f>COUNTIFS(#REF!,R600)</f>
        <v>#REF!</v>
      </c>
      <c r="AL600" s="13"/>
      <c r="AM600" s="75"/>
      <c r="AN600" s="72"/>
      <c r="AQ600" s="334"/>
      <c r="AS600" s="244">
        <v>598</v>
      </c>
      <c r="AT600" s="244">
        <v>-29.25</v>
      </c>
      <c r="AU600" s="244">
        <v>116.5</v>
      </c>
      <c r="AV600" s="244" t="s">
        <v>5392</v>
      </c>
      <c r="AW600" s="22">
        <v>311</v>
      </c>
      <c r="AX600" s="343">
        <v>29.498062899237162</v>
      </c>
    </row>
    <row r="601" spans="1:50" ht="12" customHeight="1" x14ac:dyDescent="0.25">
      <c r="A601" s="1" t="s">
        <v>685</v>
      </c>
      <c r="B601" s="30"/>
      <c r="C601" s="65"/>
      <c r="D601" s="31"/>
      <c r="E601" s="31"/>
      <c r="F601" s="31"/>
      <c r="G601" s="31"/>
      <c r="H601" s="31"/>
      <c r="O601" s="482" t="str">
        <f t="shared" si="90"/>
        <v xml:space="preserve"> </v>
      </c>
      <c r="P601" s="466">
        <f t="shared" si="86"/>
        <v>873</v>
      </c>
      <c r="Q601" s="65" t="s">
        <v>4258</v>
      </c>
      <c r="R601" s="230">
        <v>873</v>
      </c>
      <c r="S601" s="251">
        <v>-32.331786999999998</v>
      </c>
      <c r="T601" s="248">
        <v>115.9808</v>
      </c>
      <c r="U601" s="33" t="str">
        <f t="shared" si="87"/>
        <v>Mardella</v>
      </c>
      <c r="V601" s="33" t="str">
        <f t="shared" si="91"/>
        <v>Serpentine-Jarrahdale</v>
      </c>
      <c r="W601" s="33">
        <v>792</v>
      </c>
      <c r="X601" s="1" t="s">
        <v>685</v>
      </c>
      <c r="AE601" s="10" t="s">
        <v>1182</v>
      </c>
      <c r="AF601" s="6" t="s">
        <v>1182</v>
      </c>
      <c r="AG601" s="176">
        <f>IFERROR(VLOOKUP(AF601,'#Location List#'!$Q$3:$R$1118,2,FALSE), "None")</f>
        <v>257</v>
      </c>
      <c r="AH601" s="269" t="s">
        <v>841</v>
      </c>
      <c r="AI601" s="474">
        <f t="shared" si="88"/>
        <v>1</v>
      </c>
      <c r="AJ601" s="71" t="str">
        <f t="shared" si="89"/>
        <v>Mardella</v>
      </c>
      <c r="AK601" s="73" t="e">
        <f>COUNTIFS(#REF!,R601)</f>
        <v>#REF!</v>
      </c>
      <c r="AL601" s="13"/>
      <c r="AM601" s="75"/>
      <c r="AN601" s="72"/>
      <c r="AQ601" s="334"/>
      <c r="AS601" s="244">
        <v>599</v>
      </c>
      <c r="AT601" s="244">
        <v>-29</v>
      </c>
      <c r="AU601" s="244">
        <v>116.5</v>
      </c>
      <c r="AV601" s="244" t="s">
        <v>4631</v>
      </c>
      <c r="AW601" s="22">
        <v>751</v>
      </c>
      <c r="AX601" s="343">
        <v>42.796068880363336</v>
      </c>
    </row>
    <row r="602" spans="1:50" ht="12" customHeight="1" x14ac:dyDescent="0.25">
      <c r="A602" s="1" t="s">
        <v>685</v>
      </c>
      <c r="B602" s="30"/>
      <c r="C602" s="65"/>
      <c r="D602" s="31"/>
      <c r="E602" s="31"/>
      <c r="F602" s="31"/>
      <c r="G602" s="31"/>
      <c r="H602" s="31"/>
      <c r="O602" s="482" t="str">
        <f t="shared" si="90"/>
        <v xml:space="preserve"> </v>
      </c>
      <c r="P602" s="466">
        <f t="shared" si="86"/>
        <v>241</v>
      </c>
      <c r="Q602" s="31" t="s">
        <v>846</v>
      </c>
      <c r="R602" s="231">
        <v>241</v>
      </c>
      <c r="S602" s="251">
        <v>-33.955440000000003</v>
      </c>
      <c r="T602" s="248">
        <v>115.07344000000001</v>
      </c>
      <c r="U602" s="33" t="str">
        <f t="shared" si="87"/>
        <v>Margaret River</v>
      </c>
      <c r="V602" s="33" t="str">
        <f t="shared" si="91"/>
        <v>Augusta-Margaret River</v>
      </c>
      <c r="W602" s="33">
        <v>731</v>
      </c>
      <c r="X602" s="1" t="s">
        <v>685</v>
      </c>
      <c r="AE602" s="10" t="s">
        <v>1182</v>
      </c>
      <c r="AF602" s="6" t="s">
        <v>1182</v>
      </c>
      <c r="AG602" s="176">
        <f>IFERROR(VLOOKUP(AF602,'#Location List#'!$Q$3:$R$1118,2,FALSE), "None")</f>
        <v>257</v>
      </c>
      <c r="AH602" s="269" t="s">
        <v>4261</v>
      </c>
      <c r="AI602" s="474">
        <f t="shared" si="88"/>
        <v>1</v>
      </c>
      <c r="AJ602" s="71" t="str">
        <f t="shared" si="89"/>
        <v>Margaret River</v>
      </c>
      <c r="AK602" s="73" t="e">
        <f>COUNTIFS(#REF!,R602)</f>
        <v>#REF!</v>
      </c>
      <c r="AL602" s="13"/>
      <c r="AM602" s="75"/>
      <c r="AN602" s="72"/>
      <c r="AQ602" s="334"/>
      <c r="AS602" s="244">
        <v>600</v>
      </c>
      <c r="AT602" s="244">
        <v>-28.75</v>
      </c>
      <c r="AU602" s="244">
        <v>116.5</v>
      </c>
      <c r="AV602" s="244" t="s">
        <v>5393</v>
      </c>
      <c r="AW602" s="22">
        <v>751</v>
      </c>
      <c r="AX602" s="343">
        <v>21.514507827462403</v>
      </c>
    </row>
    <row r="603" spans="1:50" ht="12" customHeight="1" x14ac:dyDescent="0.25">
      <c r="A603" s="1" t="s">
        <v>685</v>
      </c>
      <c r="B603" s="30"/>
      <c r="C603" s="65"/>
      <c r="D603" s="31"/>
      <c r="E603" s="31"/>
      <c r="F603" s="31"/>
      <c r="G603" s="31"/>
      <c r="H603" s="31"/>
      <c r="O603" s="482" t="str">
        <f t="shared" si="90"/>
        <v xml:space="preserve"> </v>
      </c>
      <c r="P603" s="466">
        <f t="shared" si="86"/>
        <v>874</v>
      </c>
      <c r="Q603" s="65" t="s">
        <v>4259</v>
      </c>
      <c r="R603" s="230">
        <v>874</v>
      </c>
      <c r="S603" s="251">
        <v>-33.318618000000001</v>
      </c>
      <c r="T603" s="249">
        <v>115.635835</v>
      </c>
      <c r="U603" s="33" t="str">
        <f t="shared" si="87"/>
        <v>Marlston Hill</v>
      </c>
      <c r="V603" s="33" t="str">
        <f t="shared" si="91"/>
        <v>Bunbury</v>
      </c>
      <c r="W603" s="33">
        <v>750</v>
      </c>
      <c r="X603" s="1" t="s">
        <v>685</v>
      </c>
      <c r="AE603" s="10" t="s">
        <v>1182</v>
      </c>
      <c r="AF603" s="6" t="s">
        <v>1182</v>
      </c>
      <c r="AG603" s="176">
        <f>IFERROR(VLOOKUP(AF603,'#Location List#'!$Q$3:$R$1118,2,FALSE), "None")</f>
        <v>257</v>
      </c>
      <c r="AH603" s="269" t="s">
        <v>1182</v>
      </c>
      <c r="AI603" s="474">
        <f t="shared" si="88"/>
        <v>1</v>
      </c>
      <c r="AJ603" s="71" t="str">
        <f t="shared" si="89"/>
        <v>Marlston Hill</v>
      </c>
      <c r="AK603" s="73" t="e">
        <f>COUNTIFS(#REF!,R603)</f>
        <v>#REF!</v>
      </c>
      <c r="AL603" s="13"/>
      <c r="AM603" s="75"/>
      <c r="AN603" s="72"/>
      <c r="AQ603" s="334"/>
      <c r="AS603" s="244">
        <v>601</v>
      </c>
      <c r="AT603" s="244">
        <v>-28.5</v>
      </c>
      <c r="AU603" s="244">
        <v>116.5</v>
      </c>
      <c r="AV603" s="244" t="s">
        <v>5394</v>
      </c>
      <c r="AW603" s="22">
        <v>1175</v>
      </c>
      <c r="AX603" s="343">
        <v>24.886160333229302</v>
      </c>
    </row>
    <row r="604" spans="1:50" ht="12" customHeight="1" x14ac:dyDescent="0.25">
      <c r="A604" s="1" t="s">
        <v>685</v>
      </c>
      <c r="B604" s="30"/>
      <c r="C604" s="65"/>
      <c r="D604" s="31"/>
      <c r="E604" s="31"/>
      <c r="F604" s="31"/>
      <c r="G604" s="31"/>
      <c r="H604" s="31"/>
      <c r="O604" s="482" t="str">
        <f t="shared" si="90"/>
        <v xml:space="preserve"> </v>
      </c>
      <c r="P604" s="466">
        <f t="shared" si="86"/>
        <v>242</v>
      </c>
      <c r="Q604" s="31" t="s">
        <v>1434</v>
      </c>
      <c r="R604" s="231">
        <v>242</v>
      </c>
      <c r="S604" s="251">
        <v>-32.851515999999997</v>
      </c>
      <c r="T604" s="248">
        <v>116.409055</v>
      </c>
      <c r="U604" s="33" t="str">
        <f t="shared" si="87"/>
        <v>Marradong</v>
      </c>
      <c r="V604" s="33" t="str">
        <f t="shared" si="91"/>
        <v>Boddington</v>
      </c>
      <c r="W604" s="33">
        <v>809</v>
      </c>
      <c r="X604" s="1" t="s">
        <v>685</v>
      </c>
      <c r="AE604" s="10" t="s">
        <v>1182</v>
      </c>
      <c r="AF604" s="6" t="s">
        <v>68</v>
      </c>
      <c r="AG604" s="176">
        <f>IFERROR(VLOOKUP(AF604,'#Location List#'!$Q$3:$R$1118,2,FALSE), "None")</f>
        <v>383</v>
      </c>
      <c r="AH604" s="269" t="s">
        <v>844</v>
      </c>
      <c r="AI604" s="474">
        <f t="shared" si="88"/>
        <v>1</v>
      </c>
      <c r="AJ604" s="71" t="str">
        <f t="shared" si="89"/>
        <v>Marradong</v>
      </c>
      <c r="AK604" s="73" t="e">
        <f>COUNTIFS(#REF!,R604)</f>
        <v>#REF!</v>
      </c>
      <c r="AL604" s="13"/>
      <c r="AM604" s="75"/>
      <c r="AN604" s="72"/>
      <c r="AQ604" s="334"/>
      <c r="AS604" s="244">
        <v>602</v>
      </c>
      <c r="AT604" s="244">
        <v>-28.25</v>
      </c>
      <c r="AU604" s="244">
        <v>116.5</v>
      </c>
      <c r="AV604" s="244" t="s">
        <v>5395</v>
      </c>
      <c r="AW604" s="22">
        <v>1175</v>
      </c>
      <c r="AX604" s="343">
        <v>20.80180975174915</v>
      </c>
    </row>
    <row r="605" spans="1:50" ht="12" customHeight="1" x14ac:dyDescent="0.25">
      <c r="A605" s="1" t="s">
        <v>685</v>
      </c>
      <c r="B605" s="30"/>
      <c r="C605" s="65"/>
      <c r="D605" s="31"/>
      <c r="E605" s="31"/>
      <c r="F605" s="31"/>
      <c r="G605" s="31"/>
      <c r="H605" s="31"/>
      <c r="O605" s="482" t="str">
        <f t="shared" si="90"/>
        <v xml:space="preserve"> </v>
      </c>
      <c r="P605" s="466">
        <f t="shared" si="86"/>
        <v>875</v>
      </c>
      <c r="Q605" s="65" t="s">
        <v>4260</v>
      </c>
      <c r="R605" s="230">
        <v>875</v>
      </c>
      <c r="S605" s="251">
        <v>-32.669117999999997</v>
      </c>
      <c r="T605" s="249">
        <v>116.023572</v>
      </c>
      <c r="U605" s="33" t="str">
        <f t="shared" si="87"/>
        <v>Marrinup</v>
      </c>
      <c r="V605" s="33" t="str">
        <f t="shared" si="91"/>
        <v>Murray</v>
      </c>
      <c r="W605" s="33">
        <v>847</v>
      </c>
      <c r="X605" s="1" t="s">
        <v>685</v>
      </c>
      <c r="AE605" s="10" t="s">
        <v>3758</v>
      </c>
      <c r="AF605" s="6" t="s">
        <v>86</v>
      </c>
      <c r="AG605" s="176">
        <f>IFERROR(VLOOKUP(AF605,'#Location List#'!$Q$3:$R$1118,2,FALSE), "None")</f>
        <v>68</v>
      </c>
      <c r="AH605" s="269" t="s">
        <v>86</v>
      </c>
      <c r="AI605" s="474">
        <f t="shared" si="88"/>
        <v>1</v>
      </c>
      <c r="AJ605" s="71" t="str">
        <f t="shared" si="89"/>
        <v>Marrinup</v>
      </c>
      <c r="AK605" s="73" t="e">
        <f>COUNTIFS(#REF!,R605)</f>
        <v>#REF!</v>
      </c>
      <c r="AL605" s="13"/>
      <c r="AM605" s="75"/>
      <c r="AN605" s="72"/>
      <c r="AQ605" s="334"/>
      <c r="AS605" s="244">
        <v>603</v>
      </c>
      <c r="AT605" s="244">
        <v>-28</v>
      </c>
      <c r="AU605" s="244">
        <v>116.5</v>
      </c>
      <c r="AV605" s="244" t="s">
        <v>5396</v>
      </c>
      <c r="AW605" s="22">
        <v>981</v>
      </c>
      <c r="AX605" s="343">
        <v>31.989930489199008</v>
      </c>
    </row>
    <row r="606" spans="1:50" ht="12" customHeight="1" x14ac:dyDescent="0.25">
      <c r="A606" s="1" t="s">
        <v>685</v>
      </c>
      <c r="B606" s="30"/>
      <c r="C606" s="65"/>
      <c r="D606" s="31"/>
      <c r="E606" s="31"/>
      <c r="F606" s="31"/>
      <c r="G606" s="31"/>
      <c r="H606" s="31"/>
      <c r="O606" s="482" t="str">
        <f t="shared" si="90"/>
        <v xml:space="preserve"> </v>
      </c>
      <c r="P606" s="466">
        <f t="shared" si="86"/>
        <v>243</v>
      </c>
      <c r="Q606" s="31" t="s">
        <v>331</v>
      </c>
      <c r="R606" s="231">
        <v>243</v>
      </c>
      <c r="S606" s="251">
        <v>-32.082773000000003</v>
      </c>
      <c r="T606" s="248">
        <v>116.043526</v>
      </c>
      <c r="U606" s="33" t="str">
        <f t="shared" si="87"/>
        <v>Martin</v>
      </c>
      <c r="V606" s="33" t="str">
        <f t="shared" si="91"/>
        <v>Gosnells</v>
      </c>
      <c r="W606" s="33">
        <v>724</v>
      </c>
      <c r="X606" s="1" t="s">
        <v>685</v>
      </c>
      <c r="AE606" s="10" t="s">
        <v>3758</v>
      </c>
      <c r="AF606" s="6" t="s">
        <v>86</v>
      </c>
      <c r="AG606" s="176">
        <f>IFERROR(VLOOKUP(AF606,'#Location List#'!$Q$3:$R$1118,2,FALSE), "None")</f>
        <v>68</v>
      </c>
      <c r="AH606" s="269" t="s">
        <v>649</v>
      </c>
      <c r="AI606" s="474">
        <f t="shared" si="88"/>
        <v>1</v>
      </c>
      <c r="AJ606" s="71" t="str">
        <f t="shared" si="89"/>
        <v>Martin</v>
      </c>
      <c r="AK606" s="73" t="e">
        <f>COUNTIFS(#REF!,R606)</f>
        <v>#REF!</v>
      </c>
      <c r="AL606" s="13"/>
      <c r="AM606" s="75"/>
      <c r="AN606" s="72"/>
      <c r="AQ606" s="334"/>
      <c r="AS606" s="244">
        <v>604</v>
      </c>
      <c r="AT606" s="244">
        <v>-27.75</v>
      </c>
      <c r="AU606" s="244">
        <v>116.5</v>
      </c>
      <c r="AV606" s="244" t="s">
        <v>5397</v>
      </c>
      <c r="AW606" s="22">
        <v>981</v>
      </c>
      <c r="AX606" s="343">
        <v>53.915146865093561</v>
      </c>
    </row>
    <row r="607" spans="1:50" ht="12" customHeight="1" x14ac:dyDescent="0.25">
      <c r="A607" s="1" t="s">
        <v>685</v>
      </c>
      <c r="B607" s="30"/>
      <c r="C607" s="65"/>
      <c r="D607" s="31"/>
      <c r="E607" s="31"/>
      <c r="F607" s="31"/>
      <c r="G607" s="31"/>
      <c r="H607" s="31"/>
      <c r="O607" s="482" t="str">
        <f t="shared" si="90"/>
        <v xml:space="preserve"> </v>
      </c>
      <c r="P607" s="466">
        <f t="shared" si="86"/>
        <v>876</v>
      </c>
      <c r="Q607" s="65" t="s">
        <v>4262</v>
      </c>
      <c r="R607" s="230">
        <v>876</v>
      </c>
      <c r="S607" s="251">
        <v>-31.46603</v>
      </c>
      <c r="T607" s="249">
        <v>119.48841</v>
      </c>
      <c r="U607" s="33" t="str">
        <f t="shared" si="87"/>
        <v>Marvel Loch</v>
      </c>
      <c r="V607" s="33" t="str">
        <f t="shared" si="91"/>
        <v>Yilgarn</v>
      </c>
      <c r="W607" s="33">
        <v>747</v>
      </c>
      <c r="X607" s="1" t="s">
        <v>685</v>
      </c>
      <c r="AE607" s="10" t="s">
        <v>4264</v>
      </c>
      <c r="AF607" s="6" t="s">
        <v>1215</v>
      </c>
      <c r="AG607" s="176">
        <f>IFERROR(VLOOKUP(AF607,'#Location List#'!$Q$3:$R$1118,2,FALSE), "None")</f>
        <v>392</v>
      </c>
      <c r="AH607" s="269" t="s">
        <v>1215</v>
      </c>
      <c r="AI607" s="474">
        <f t="shared" si="88"/>
        <v>1</v>
      </c>
      <c r="AJ607" s="71" t="str">
        <f t="shared" si="89"/>
        <v>Marvel Loch</v>
      </c>
      <c r="AK607" s="73" t="e">
        <f>COUNTIFS(#REF!,R607)</f>
        <v>#REF!</v>
      </c>
      <c r="AL607" s="13"/>
      <c r="AM607" s="75"/>
      <c r="AN607" s="72"/>
      <c r="AQ607" s="334"/>
      <c r="AS607" s="244">
        <v>605</v>
      </c>
      <c r="AT607" s="244">
        <v>-27.5</v>
      </c>
      <c r="AU607" s="244">
        <v>116.5</v>
      </c>
      <c r="AV607" s="244" t="s">
        <v>5398</v>
      </c>
      <c r="AW607" s="22">
        <v>1165</v>
      </c>
      <c r="AX607" s="343">
        <v>70.590860472893482</v>
      </c>
    </row>
    <row r="608" spans="1:50" ht="12" customHeight="1" x14ac:dyDescent="0.25">
      <c r="A608" s="1" t="s">
        <v>685</v>
      </c>
      <c r="B608" s="30"/>
      <c r="C608" s="65"/>
      <c r="D608" s="31"/>
      <c r="E608" s="31"/>
      <c r="F608" s="31"/>
      <c r="G608" s="31"/>
      <c r="H608" s="31"/>
      <c r="O608" s="482" t="str">
        <f t="shared" si="90"/>
        <v xml:space="preserve"> </v>
      </c>
      <c r="P608" s="466">
        <f t="shared" si="86"/>
        <v>877</v>
      </c>
      <c r="Q608" s="65" t="s">
        <v>4263</v>
      </c>
      <c r="R608" s="230">
        <v>877</v>
      </c>
      <c r="S608" s="251">
        <v>-33.649073000000001</v>
      </c>
      <c r="T608" s="248">
        <v>115.197012</v>
      </c>
      <c r="U608" s="33" t="str">
        <f t="shared" si="87"/>
        <v>Marybrook</v>
      </c>
      <c r="V608" s="33" t="str">
        <f t="shared" si="91"/>
        <v>Busselton</v>
      </c>
      <c r="W608" s="33">
        <v>715</v>
      </c>
      <c r="X608" s="1" t="s">
        <v>685</v>
      </c>
      <c r="AE608" s="10" t="s">
        <v>1185</v>
      </c>
      <c r="AF608" s="6" t="s">
        <v>1185</v>
      </c>
      <c r="AG608" s="176">
        <f>IFERROR(VLOOKUP(AF608,'#Location List#'!$Q$3:$R$1118,2,FALSE), "None")</f>
        <v>275</v>
      </c>
      <c r="AH608" s="269" t="s">
        <v>1185</v>
      </c>
      <c r="AI608" s="474">
        <f t="shared" si="88"/>
        <v>1</v>
      </c>
      <c r="AJ608" s="71" t="str">
        <f t="shared" si="89"/>
        <v>Marybrook</v>
      </c>
      <c r="AK608" s="73" t="e">
        <f>COUNTIFS(#REF!,R608)</f>
        <v>#REF!</v>
      </c>
      <c r="AL608" s="13"/>
      <c r="AM608" s="75"/>
      <c r="AN608" s="72"/>
      <c r="AQ608" s="334"/>
      <c r="AS608" s="244">
        <v>606</v>
      </c>
      <c r="AT608" s="244">
        <v>-27.25</v>
      </c>
      <c r="AU608" s="244">
        <v>116.5</v>
      </c>
      <c r="AV608" s="244" t="s">
        <v>5399</v>
      </c>
      <c r="AW608" s="22">
        <v>1165</v>
      </c>
      <c r="AX608" s="343">
        <v>85.582049533381777</v>
      </c>
    </row>
    <row r="609" spans="1:50" ht="12" customHeight="1" x14ac:dyDescent="0.25">
      <c r="A609" s="1" t="s">
        <v>685</v>
      </c>
      <c r="B609" s="30"/>
      <c r="C609" s="65"/>
      <c r="D609" s="31"/>
      <c r="E609" s="31"/>
      <c r="F609" s="31"/>
      <c r="G609" s="31"/>
      <c r="H609" s="31"/>
      <c r="O609" s="482" t="str">
        <f t="shared" si="90"/>
        <v xml:space="preserve"> </v>
      </c>
      <c r="P609" s="466">
        <f t="shared" si="86"/>
        <v>244</v>
      </c>
      <c r="Q609" s="31" t="s">
        <v>1269</v>
      </c>
      <c r="R609" s="231">
        <v>244</v>
      </c>
      <c r="S609" s="251">
        <v>-31.99662</v>
      </c>
      <c r="T609" s="248">
        <v>117.16426</v>
      </c>
      <c r="U609" s="33" t="str">
        <f t="shared" si="87"/>
        <v>Mawson</v>
      </c>
      <c r="V609" s="33" t="str">
        <f t="shared" si="91"/>
        <v>Quairading</v>
      </c>
      <c r="W609" s="33">
        <v>808</v>
      </c>
      <c r="X609" s="1" t="s">
        <v>685</v>
      </c>
      <c r="AE609" s="10" t="s">
        <v>1186</v>
      </c>
      <c r="AF609" s="6" t="s">
        <v>1186</v>
      </c>
      <c r="AG609" s="176">
        <f>IFERROR(VLOOKUP(AF609,'#Location List#'!$Q$3:$R$1118,2,FALSE), "None")</f>
        <v>276</v>
      </c>
      <c r="AH609" s="269" t="s">
        <v>401</v>
      </c>
      <c r="AI609" s="474">
        <f t="shared" si="88"/>
        <v>1</v>
      </c>
      <c r="AJ609" s="71" t="str">
        <f t="shared" si="89"/>
        <v>Mawson</v>
      </c>
      <c r="AK609" s="73" t="e">
        <f>COUNTIFS(#REF!,R609)</f>
        <v>#REF!</v>
      </c>
      <c r="AL609" s="13"/>
      <c r="AM609" s="75"/>
      <c r="AN609" s="72"/>
      <c r="AQ609" s="334"/>
      <c r="AS609" s="244">
        <v>607</v>
      </c>
      <c r="AT609" s="244">
        <v>-27</v>
      </c>
      <c r="AU609" s="244">
        <v>116.5</v>
      </c>
      <c r="AV609" s="244" t="s">
        <v>5400</v>
      </c>
      <c r="AW609" s="22">
        <v>946</v>
      </c>
      <c r="AX609" s="343">
        <v>73.458782808329275</v>
      </c>
    </row>
    <row r="610" spans="1:50" ht="12" customHeight="1" x14ac:dyDescent="0.25">
      <c r="A610" s="1" t="s">
        <v>685</v>
      </c>
      <c r="B610" s="30"/>
      <c r="C610" s="65"/>
      <c r="D610" s="31"/>
      <c r="E610" s="31"/>
      <c r="F610" s="31"/>
      <c r="G610" s="31"/>
      <c r="H610" s="31"/>
      <c r="O610" s="482" t="str">
        <f t="shared" si="90"/>
        <v xml:space="preserve"> </v>
      </c>
      <c r="P610" s="466">
        <f t="shared" si="86"/>
        <v>245</v>
      </c>
      <c r="Q610" s="31" t="s">
        <v>1177</v>
      </c>
      <c r="R610" s="231">
        <v>245</v>
      </c>
      <c r="S610" s="251">
        <v>-29.875260000000001</v>
      </c>
      <c r="T610" s="249">
        <v>116.50097</v>
      </c>
      <c r="U610" s="33" t="str">
        <f t="shared" si="87"/>
        <v>Maya</v>
      </c>
      <c r="V610" s="33" t="str">
        <f t="shared" si="91"/>
        <v>Perenjori</v>
      </c>
      <c r="W610" s="33">
        <v>789</v>
      </c>
      <c r="X610" s="1" t="s">
        <v>685</v>
      </c>
      <c r="AE610" s="10" t="s">
        <v>1186</v>
      </c>
      <c r="AF610" s="6" t="s">
        <v>1186</v>
      </c>
      <c r="AG610" s="176">
        <f>IFERROR(VLOOKUP(AF610,'#Location List#'!$Q$3:$R$1118,2,FALSE), "None")</f>
        <v>276</v>
      </c>
      <c r="AH610" s="269" t="s">
        <v>1186</v>
      </c>
      <c r="AI610" s="474">
        <f t="shared" si="88"/>
        <v>1</v>
      </c>
      <c r="AJ610" s="71" t="str">
        <f t="shared" si="89"/>
        <v>Maya</v>
      </c>
      <c r="AK610" s="73" t="e">
        <f>COUNTIFS(#REF!,R610)</f>
        <v>#REF!</v>
      </c>
      <c r="AL610" s="13"/>
      <c r="AM610" s="75"/>
      <c r="AN610" s="72"/>
      <c r="AQ610" s="334"/>
      <c r="AS610" s="244">
        <v>608</v>
      </c>
      <c r="AT610" s="244">
        <v>-26.75</v>
      </c>
      <c r="AU610" s="244">
        <v>116.5</v>
      </c>
      <c r="AV610" s="244" t="s">
        <v>5401</v>
      </c>
      <c r="AW610" s="22">
        <v>946</v>
      </c>
      <c r="AX610" s="343">
        <v>60.194774726351163</v>
      </c>
    </row>
    <row r="611" spans="1:50" ht="12" customHeight="1" x14ac:dyDescent="0.25">
      <c r="A611" s="1" t="s">
        <v>685</v>
      </c>
      <c r="B611" s="30"/>
      <c r="C611" s="65"/>
      <c r="D611" s="31"/>
      <c r="E611" s="31"/>
      <c r="F611" s="31"/>
      <c r="G611" s="31"/>
      <c r="H611" s="31"/>
      <c r="O611" s="482" t="str">
        <f t="shared" si="90"/>
        <v xml:space="preserve"> </v>
      </c>
      <c r="P611" s="466">
        <f t="shared" si="86"/>
        <v>246</v>
      </c>
      <c r="Q611" s="31" t="s">
        <v>1439</v>
      </c>
      <c r="R611" s="231">
        <v>246</v>
      </c>
      <c r="S611" s="251">
        <v>-33.944560000000003</v>
      </c>
      <c r="T611" s="249">
        <v>116.45385</v>
      </c>
      <c r="U611" s="33" t="str">
        <f t="shared" si="87"/>
        <v>Mayanup</v>
      </c>
      <c r="V611" s="33" t="str">
        <f t="shared" si="91"/>
        <v>Boyup Brook</v>
      </c>
      <c r="W611" s="33">
        <v>781</v>
      </c>
      <c r="X611" s="1" t="s">
        <v>685</v>
      </c>
      <c r="AE611" s="10" t="s">
        <v>1186</v>
      </c>
      <c r="AF611" s="6" t="s">
        <v>1186</v>
      </c>
      <c r="AG611" s="176">
        <f>IFERROR(VLOOKUP(AF611,'#Location List#'!$Q$3:$R$1118,2,FALSE), "None")</f>
        <v>276</v>
      </c>
      <c r="AH611" s="269" t="s">
        <v>879</v>
      </c>
      <c r="AI611" s="474">
        <f t="shared" si="88"/>
        <v>1</v>
      </c>
      <c r="AJ611" s="71" t="str">
        <f t="shared" si="89"/>
        <v>Mayanup</v>
      </c>
      <c r="AK611" s="73" t="e">
        <f>COUNTIFS(#REF!,R611)</f>
        <v>#REF!</v>
      </c>
      <c r="AL611" s="13"/>
      <c r="AM611" s="75"/>
      <c r="AN611" s="72"/>
      <c r="AQ611" s="334"/>
      <c r="AS611" s="244">
        <v>609</v>
      </c>
      <c r="AT611" s="244">
        <v>-26.5</v>
      </c>
      <c r="AU611" s="244">
        <v>116.5</v>
      </c>
      <c r="AV611" s="244" t="s">
        <v>5402</v>
      </c>
      <c r="AW611" s="22">
        <v>946</v>
      </c>
      <c r="AX611" s="343">
        <v>58.275015293672865</v>
      </c>
    </row>
    <row r="612" spans="1:50" ht="12" customHeight="1" x14ac:dyDescent="0.25">
      <c r="A612" s="1" t="s">
        <v>685</v>
      </c>
      <c r="B612" s="30"/>
      <c r="C612" s="65"/>
      <c r="D612" s="31"/>
      <c r="E612" s="31"/>
      <c r="F612" s="31"/>
      <c r="G612" s="31"/>
      <c r="H612" s="31"/>
      <c r="O612" s="482" t="str">
        <f t="shared" si="90"/>
        <v xml:space="preserve"> </v>
      </c>
      <c r="P612" s="466">
        <f t="shared" si="86"/>
        <v>247</v>
      </c>
      <c r="Q612" s="31" t="s">
        <v>1473</v>
      </c>
      <c r="R612" s="231">
        <v>247</v>
      </c>
      <c r="S612" s="251">
        <v>-33.591042000000002</v>
      </c>
      <c r="T612" s="249">
        <v>116.27676700000001</v>
      </c>
      <c r="U612" s="33" t="str">
        <f t="shared" si="87"/>
        <v>McAlinden</v>
      </c>
      <c r="V612" s="33" t="str">
        <f t="shared" si="91"/>
        <v>Boyup Brook</v>
      </c>
      <c r="W612" s="33">
        <v>781</v>
      </c>
      <c r="X612" s="1" t="s">
        <v>685</v>
      </c>
      <c r="AE612" s="10" t="s">
        <v>1186</v>
      </c>
      <c r="AF612" s="6" t="s">
        <v>1186</v>
      </c>
      <c r="AG612" s="176">
        <f>IFERROR(VLOOKUP(AF612,'#Location List#'!$Q$3:$R$1118,2,FALSE), "None")</f>
        <v>276</v>
      </c>
      <c r="AH612" s="269" t="s">
        <v>857</v>
      </c>
      <c r="AI612" s="474">
        <f t="shared" si="88"/>
        <v>1</v>
      </c>
      <c r="AJ612" s="71" t="str">
        <f t="shared" si="89"/>
        <v>McAlinden</v>
      </c>
      <c r="AK612" s="73" t="e">
        <f>COUNTIFS(#REF!,R612)</f>
        <v>#REF!</v>
      </c>
      <c r="AL612" s="13"/>
      <c r="AM612" s="75"/>
      <c r="AN612" s="72"/>
      <c r="AQ612" s="334"/>
      <c r="AS612" s="244">
        <v>610</v>
      </c>
      <c r="AT612" s="244">
        <v>-26.25</v>
      </c>
      <c r="AU612" s="244">
        <v>116.5</v>
      </c>
      <c r="AV612" s="244" t="s">
        <v>5403</v>
      </c>
      <c r="AW612" s="22">
        <v>946</v>
      </c>
      <c r="AX612" s="343">
        <v>68.657791117280468</v>
      </c>
    </row>
    <row r="613" spans="1:50" ht="12" customHeight="1" x14ac:dyDescent="0.25">
      <c r="A613" s="1" t="s">
        <v>685</v>
      </c>
      <c r="B613" s="30"/>
      <c r="C613" s="65"/>
      <c r="D613" s="31"/>
      <c r="E613" s="31"/>
      <c r="F613" s="31"/>
      <c r="G613" s="31"/>
      <c r="H613" s="31"/>
      <c r="O613" s="482" t="str">
        <f t="shared" si="90"/>
        <v xml:space="preserve"> </v>
      </c>
      <c r="P613" s="466">
        <f t="shared" si="86"/>
        <v>878</v>
      </c>
      <c r="Q613" s="65" t="s">
        <v>4265</v>
      </c>
      <c r="R613" s="230">
        <v>878</v>
      </c>
      <c r="S613" s="251">
        <v>-34.985356000000003</v>
      </c>
      <c r="T613" s="249">
        <v>117.831115</v>
      </c>
      <c r="U613" s="33" t="str">
        <f t="shared" si="87"/>
        <v>McKail</v>
      </c>
      <c r="V613" s="33" t="str">
        <f t="shared" si="91"/>
        <v>Albany</v>
      </c>
      <c r="W613" s="33">
        <v>751</v>
      </c>
      <c r="X613" s="1" t="s">
        <v>685</v>
      </c>
      <c r="AE613" s="10" t="s">
        <v>1186</v>
      </c>
      <c r="AF613" s="6" t="s">
        <v>1197</v>
      </c>
      <c r="AG613" s="176">
        <f>IFERROR(VLOOKUP(AF613,'#Location List#'!$Q$3:$R$1118,2,FALSE), "None")</f>
        <v>318</v>
      </c>
      <c r="AH613" s="269" t="s">
        <v>1197</v>
      </c>
      <c r="AI613" s="474">
        <f t="shared" si="88"/>
        <v>1</v>
      </c>
      <c r="AJ613" s="71" t="str">
        <f t="shared" si="89"/>
        <v>McKail</v>
      </c>
      <c r="AK613" s="73" t="e">
        <f>COUNTIFS(#REF!,R613)</f>
        <v>#REF!</v>
      </c>
      <c r="AL613" s="13"/>
      <c r="AM613" s="75"/>
      <c r="AN613" s="72"/>
      <c r="AQ613" s="334"/>
      <c r="AS613" s="244">
        <v>611</v>
      </c>
      <c r="AT613" s="244">
        <v>-26</v>
      </c>
      <c r="AU613" s="244">
        <v>116.5</v>
      </c>
      <c r="AV613" s="244" t="s">
        <v>5404</v>
      </c>
      <c r="AW613" s="22">
        <v>946</v>
      </c>
      <c r="AX613" s="343">
        <v>87.04685821279962</v>
      </c>
    </row>
    <row r="614" spans="1:50" ht="12" customHeight="1" x14ac:dyDescent="0.25">
      <c r="A614" s="1" t="s">
        <v>685</v>
      </c>
      <c r="B614" s="30"/>
      <c r="C614" s="65"/>
      <c r="D614" s="31"/>
      <c r="E614" s="31"/>
      <c r="F614" s="31"/>
      <c r="G614" s="31"/>
      <c r="H614" s="31"/>
      <c r="O614" s="482" t="str">
        <f t="shared" si="90"/>
        <v xml:space="preserve"> </v>
      </c>
      <c r="P614" s="466">
        <f t="shared" si="86"/>
        <v>248</v>
      </c>
      <c r="Q614" s="31" t="s">
        <v>4266</v>
      </c>
      <c r="R614" s="231">
        <v>248</v>
      </c>
      <c r="S614" s="251">
        <v>-31.6266</v>
      </c>
      <c r="T614" s="248">
        <v>117.01273</v>
      </c>
      <c r="U614" s="33" t="str">
        <f t="shared" si="87"/>
        <v>Meckering</v>
      </c>
      <c r="V614" s="33" t="str">
        <f t="shared" si="91"/>
        <v>Cunderdin</v>
      </c>
      <c r="W614" s="33">
        <v>688</v>
      </c>
      <c r="X614" s="1" t="s">
        <v>685</v>
      </c>
      <c r="AE614" s="10" t="s">
        <v>1186</v>
      </c>
      <c r="AF614" s="6" t="s">
        <v>4269</v>
      </c>
      <c r="AG614" s="176">
        <f>IFERROR(VLOOKUP(AF614,'#Location List#'!$Q$3:$R$1118,2,FALSE), "None")</f>
        <v>359</v>
      </c>
      <c r="AH614" s="269" t="s">
        <v>383</v>
      </c>
      <c r="AI614" s="474">
        <f t="shared" si="88"/>
        <v>1</v>
      </c>
      <c r="AJ614" s="71" t="str">
        <f t="shared" si="89"/>
        <v>Meckering</v>
      </c>
      <c r="AK614" s="73" t="e">
        <f>COUNTIFS(#REF!,R614)</f>
        <v>#REF!</v>
      </c>
      <c r="AL614" s="13"/>
      <c r="AM614" s="75"/>
      <c r="AN614" s="72"/>
      <c r="AQ614" s="334"/>
      <c r="AS614" s="244">
        <v>612</v>
      </c>
      <c r="AT614" s="244">
        <v>-25.75</v>
      </c>
      <c r="AU614" s="244">
        <v>116.5</v>
      </c>
      <c r="AV614" s="244" t="s">
        <v>5405</v>
      </c>
      <c r="AW614" s="22">
        <v>946</v>
      </c>
      <c r="AX614" s="343">
        <v>109.47952839286985</v>
      </c>
    </row>
    <row r="615" spans="1:50" ht="12" customHeight="1" x14ac:dyDescent="0.25">
      <c r="A615" s="1" t="s">
        <v>685</v>
      </c>
      <c r="B615" s="30"/>
      <c r="C615" s="65"/>
      <c r="D615" s="31"/>
      <c r="E615" s="31"/>
      <c r="F615" s="31"/>
      <c r="G615" s="31"/>
      <c r="H615" s="31"/>
      <c r="O615" s="482" t="str">
        <f t="shared" si="90"/>
        <v xml:space="preserve"> </v>
      </c>
      <c r="P615" s="466">
        <f t="shared" si="86"/>
        <v>879</v>
      </c>
      <c r="Q615" s="65" t="s">
        <v>3743</v>
      </c>
      <c r="R615" s="230">
        <v>879</v>
      </c>
      <c r="S615" s="251">
        <v>-26.5943299999999</v>
      </c>
      <c r="T615" s="249">
        <v>118.49697</v>
      </c>
      <c r="U615" s="33" t="str">
        <f t="shared" si="87"/>
        <v>Meekatharra</v>
      </c>
      <c r="V615" s="33" t="str">
        <f t="shared" si="91"/>
        <v>Meekatharra</v>
      </c>
      <c r="W615" s="33">
        <v>825</v>
      </c>
      <c r="X615" s="1" t="s">
        <v>685</v>
      </c>
      <c r="AE615" s="10" t="s">
        <v>1186</v>
      </c>
      <c r="AF615" s="6" t="s">
        <v>4270</v>
      </c>
      <c r="AG615" s="176" t="str">
        <f>IFERROR(VLOOKUP(AF615,'#Location List#'!$Q$3:$R$1118,2,FALSE), "None")</f>
        <v>None</v>
      </c>
      <c r="AH615" s="269" t="s">
        <v>384</v>
      </c>
      <c r="AI615" s="474">
        <f t="shared" si="88"/>
        <v>1</v>
      </c>
      <c r="AJ615" s="71" t="str">
        <f t="shared" si="89"/>
        <v>Meekatharra</v>
      </c>
      <c r="AK615" s="73" t="e">
        <f>COUNTIFS(#REF!,R615)</f>
        <v>#REF!</v>
      </c>
      <c r="AL615" s="13"/>
      <c r="AM615" s="75"/>
      <c r="AN615" s="72"/>
      <c r="AQ615" s="334"/>
      <c r="AS615" s="244">
        <v>613</v>
      </c>
      <c r="AT615" s="244">
        <v>-25.5</v>
      </c>
      <c r="AU615" s="244">
        <v>116.5</v>
      </c>
      <c r="AV615" s="244" t="s">
        <v>5406</v>
      </c>
      <c r="AW615" s="22">
        <v>595</v>
      </c>
      <c r="AX615" s="343">
        <v>104.04233645323789</v>
      </c>
    </row>
    <row r="616" spans="1:50" ht="12" customHeight="1" x14ac:dyDescent="0.25">
      <c r="A616" s="1" t="s">
        <v>685</v>
      </c>
      <c r="B616" s="30"/>
      <c r="C616" s="65"/>
      <c r="D616" s="31"/>
      <c r="E616" s="31"/>
      <c r="F616" s="31"/>
      <c r="G616" s="31"/>
      <c r="H616" s="31"/>
      <c r="O616" s="482" t="str">
        <f t="shared" si="90"/>
        <v xml:space="preserve"> </v>
      </c>
      <c r="P616" s="466">
        <f t="shared" si="86"/>
        <v>880</v>
      </c>
      <c r="Q616" s="65" t="s">
        <v>4267</v>
      </c>
      <c r="R616" s="230">
        <v>880</v>
      </c>
      <c r="S616" s="251">
        <v>-32.682834999999997</v>
      </c>
      <c r="T616" s="248">
        <v>115.92229399999999</v>
      </c>
      <c r="U616" s="33" t="str">
        <f t="shared" si="87"/>
        <v>Meelon</v>
      </c>
      <c r="V616" s="33" t="str">
        <f t="shared" si="91"/>
        <v>Murray</v>
      </c>
      <c r="W616" s="33">
        <v>847</v>
      </c>
      <c r="X616" s="1" t="s">
        <v>685</v>
      </c>
      <c r="AE616" s="10" t="s">
        <v>1186</v>
      </c>
      <c r="AF616" s="6" t="s">
        <v>224</v>
      </c>
      <c r="AG616" s="176">
        <f>IFERROR(VLOOKUP(AF616,'#Location List#'!$Q$3:$R$1118,2,FALSE), "None")</f>
        <v>417</v>
      </c>
      <c r="AH616" s="269" t="s">
        <v>380</v>
      </c>
      <c r="AI616" s="474">
        <f t="shared" si="88"/>
        <v>1</v>
      </c>
      <c r="AJ616" s="71" t="str">
        <f t="shared" si="89"/>
        <v>Meelon</v>
      </c>
      <c r="AK616" s="73" t="e">
        <f>COUNTIFS(#REF!,R616)</f>
        <v>#REF!</v>
      </c>
      <c r="AL616" s="13"/>
      <c r="AM616" s="75"/>
      <c r="AN616" s="72"/>
      <c r="AQ616" s="334"/>
      <c r="AS616" s="244">
        <v>614</v>
      </c>
      <c r="AT616" s="244">
        <v>-25.25</v>
      </c>
      <c r="AU616" s="244">
        <v>116.5</v>
      </c>
      <c r="AV616" s="244" t="s">
        <v>5407</v>
      </c>
      <c r="AW616" s="22">
        <v>595</v>
      </c>
      <c r="AX616" s="343">
        <v>79.68602659327648</v>
      </c>
    </row>
    <row r="617" spans="1:50" ht="12" customHeight="1" x14ac:dyDescent="0.25">
      <c r="A617" s="1" t="s">
        <v>685</v>
      </c>
      <c r="B617" s="30"/>
      <c r="C617" s="65"/>
      <c r="D617" s="31"/>
      <c r="E617" s="31"/>
      <c r="F617" s="31"/>
      <c r="G617" s="31"/>
      <c r="H617" s="31"/>
      <c r="O617" s="482" t="str">
        <f t="shared" si="90"/>
        <v xml:space="preserve"> </v>
      </c>
      <c r="P617" s="466">
        <f t="shared" si="86"/>
        <v>881</v>
      </c>
      <c r="Q617" s="65" t="s">
        <v>4268</v>
      </c>
      <c r="R617" s="230">
        <v>881</v>
      </c>
      <c r="S617" s="251">
        <v>-31.635680000000001</v>
      </c>
      <c r="T617" s="248">
        <v>116.89578</v>
      </c>
      <c r="U617" s="33" t="str">
        <f t="shared" si="87"/>
        <v>Meenaar</v>
      </c>
      <c r="V617" s="33" t="str">
        <f t="shared" si="91"/>
        <v>Northam</v>
      </c>
      <c r="W617" s="33">
        <v>721</v>
      </c>
      <c r="X617" s="1" t="s">
        <v>685</v>
      </c>
      <c r="AE617" s="10" t="s">
        <v>1186</v>
      </c>
      <c r="AF617" s="6" t="s">
        <v>224</v>
      </c>
      <c r="AG617" s="176">
        <f>IFERROR(VLOOKUP(AF617,'#Location List#'!$Q$3:$R$1118,2,FALSE), "None")</f>
        <v>417</v>
      </c>
      <c r="AH617" s="269" t="s">
        <v>379</v>
      </c>
      <c r="AI617" s="474">
        <f t="shared" si="88"/>
        <v>1</v>
      </c>
      <c r="AJ617" s="71" t="str">
        <f t="shared" si="89"/>
        <v>Meenaar</v>
      </c>
      <c r="AK617" s="73" t="e">
        <f>COUNTIFS(#REF!,R617)</f>
        <v>#REF!</v>
      </c>
      <c r="AL617" s="13"/>
      <c r="AM617" s="75"/>
      <c r="AN617" s="72"/>
      <c r="AQ617" s="334"/>
      <c r="AS617" s="244">
        <v>615</v>
      </c>
      <c r="AT617" s="244">
        <v>-25</v>
      </c>
      <c r="AU617" s="244">
        <v>116.5</v>
      </c>
      <c r="AV617" s="244" t="s">
        <v>5408</v>
      </c>
      <c r="AW617" s="22">
        <v>595</v>
      </c>
      <c r="AX617" s="343">
        <v>58.48319278927827</v>
      </c>
    </row>
    <row r="618" spans="1:50" ht="12" customHeight="1" x14ac:dyDescent="0.25">
      <c r="A618" s="1" t="s">
        <v>685</v>
      </c>
      <c r="B618" s="30"/>
      <c r="C618" s="65"/>
      <c r="D618" s="31"/>
      <c r="E618" s="31"/>
      <c r="F618" s="31"/>
      <c r="G618" s="31"/>
      <c r="H618" s="31"/>
      <c r="O618" s="482" t="str">
        <f t="shared" si="90"/>
        <v xml:space="preserve"> </v>
      </c>
      <c r="P618" s="466">
        <f t="shared" si="86"/>
        <v>882</v>
      </c>
      <c r="Q618" s="65" t="s">
        <v>3745</v>
      </c>
      <c r="R618" s="230">
        <v>882</v>
      </c>
      <c r="S618" s="251">
        <v>-32.041947999999998</v>
      </c>
      <c r="T618" s="248">
        <v>115.801</v>
      </c>
      <c r="U618" s="33" t="str">
        <f t="shared" si="87"/>
        <v>Melville</v>
      </c>
      <c r="V618" s="33" t="str">
        <f t="shared" si="91"/>
        <v>Melville</v>
      </c>
      <c r="W618" s="33">
        <v>802</v>
      </c>
      <c r="X618" s="1" t="s">
        <v>685</v>
      </c>
      <c r="AE618" s="10" t="s">
        <v>1186</v>
      </c>
      <c r="AF618" s="6" t="s">
        <v>224</v>
      </c>
      <c r="AG618" s="176">
        <f>IFERROR(VLOOKUP(AF618,'#Location List#'!$Q$3:$R$1118,2,FALSE), "None")</f>
        <v>417</v>
      </c>
      <c r="AH618" s="269" t="s">
        <v>224</v>
      </c>
      <c r="AI618" s="474">
        <f t="shared" si="88"/>
        <v>1</v>
      </c>
      <c r="AJ618" s="71" t="str">
        <f t="shared" si="89"/>
        <v>Melville</v>
      </c>
      <c r="AK618" s="73" t="e">
        <f>COUNTIFS(#REF!,R618)</f>
        <v>#REF!</v>
      </c>
      <c r="AL618" s="13"/>
      <c r="AM618" s="75"/>
      <c r="AN618" s="72"/>
      <c r="AQ618" s="334"/>
      <c r="AS618" s="244">
        <v>616</v>
      </c>
      <c r="AT618" s="244">
        <v>-35</v>
      </c>
      <c r="AU618" s="244">
        <v>116.75</v>
      </c>
      <c r="AV618" s="244" t="s">
        <v>5409</v>
      </c>
      <c r="AW618" s="22">
        <v>375</v>
      </c>
      <c r="AX618" s="343">
        <v>2.6907322905407773</v>
      </c>
    </row>
    <row r="619" spans="1:50" ht="12" customHeight="1" x14ac:dyDescent="0.25">
      <c r="A619" s="1" t="s">
        <v>685</v>
      </c>
      <c r="B619" s="30"/>
      <c r="C619" s="65"/>
      <c r="D619" s="31"/>
      <c r="E619" s="31"/>
      <c r="F619" s="31"/>
      <c r="G619" s="31"/>
      <c r="H619" s="31"/>
      <c r="O619" s="482" t="str">
        <f t="shared" si="90"/>
        <v xml:space="preserve"> </v>
      </c>
      <c r="P619" s="466">
        <f t="shared" si="86"/>
        <v>883</v>
      </c>
      <c r="Q619" s="65" t="s">
        <v>3748</v>
      </c>
      <c r="R619" s="230">
        <v>883</v>
      </c>
      <c r="S619" s="251">
        <v>-29.692810000000001</v>
      </c>
      <c r="T619" s="248">
        <v>121.038079999999</v>
      </c>
      <c r="U619" s="33" t="str">
        <f t="shared" si="87"/>
        <v>Menzies</v>
      </c>
      <c r="V619" s="33" t="str">
        <f t="shared" si="91"/>
        <v>Menzies</v>
      </c>
      <c r="W619" s="33">
        <v>778</v>
      </c>
      <c r="X619" s="1" t="s">
        <v>685</v>
      </c>
      <c r="AE619" s="10" t="s">
        <v>1186</v>
      </c>
      <c r="AF619" s="6" t="s">
        <v>224</v>
      </c>
      <c r="AG619" s="176">
        <f>IFERROR(VLOOKUP(AF619,'#Location List#'!$Q$3:$R$1118,2,FALSE), "None")</f>
        <v>417</v>
      </c>
      <c r="AH619" s="269" t="s">
        <v>856</v>
      </c>
      <c r="AI619" s="474">
        <f t="shared" si="88"/>
        <v>1</v>
      </c>
      <c r="AJ619" s="71" t="str">
        <f t="shared" si="89"/>
        <v>Menzies</v>
      </c>
      <c r="AK619" s="73" t="e">
        <f>COUNTIFS(#REF!,R619)</f>
        <v>#REF!</v>
      </c>
      <c r="AL619" s="13"/>
      <c r="AM619" s="75"/>
      <c r="AN619" s="72"/>
      <c r="AQ619" s="334"/>
      <c r="AS619" s="244">
        <v>617</v>
      </c>
      <c r="AT619" s="244">
        <v>-34.75</v>
      </c>
      <c r="AU619" s="244">
        <v>116.75</v>
      </c>
      <c r="AV619" s="244" t="s">
        <v>5410</v>
      </c>
      <c r="AW619" s="22">
        <v>763</v>
      </c>
      <c r="AX619" s="343">
        <v>15.539580845058319</v>
      </c>
    </row>
    <row r="620" spans="1:50" ht="12" customHeight="1" x14ac:dyDescent="0.25">
      <c r="A620" s="1" t="s">
        <v>685</v>
      </c>
      <c r="B620" s="30"/>
      <c r="C620" s="65"/>
      <c r="D620" s="31"/>
      <c r="E620" s="31"/>
      <c r="F620" s="31"/>
      <c r="G620" s="31"/>
      <c r="H620" s="31"/>
      <c r="O620" s="482" t="str">
        <f t="shared" si="90"/>
        <v xml:space="preserve"> </v>
      </c>
      <c r="P620" s="466">
        <f t="shared" si="86"/>
        <v>884</v>
      </c>
      <c r="Q620" s="65" t="s">
        <v>4271</v>
      </c>
      <c r="R620" s="230">
        <v>884</v>
      </c>
      <c r="S620" s="251">
        <v>-33.248190999999998</v>
      </c>
      <c r="T620" s="248">
        <v>118.26285799999999</v>
      </c>
      <c r="U620" s="33" t="str">
        <f t="shared" si="87"/>
        <v>Merilup</v>
      </c>
      <c r="V620" s="33" t="str">
        <f t="shared" si="91"/>
        <v>Dumbleyung</v>
      </c>
      <c r="W620" s="33">
        <v>758</v>
      </c>
      <c r="X620" s="1" t="s">
        <v>685</v>
      </c>
      <c r="AE620" s="10" t="s">
        <v>937</v>
      </c>
      <c r="AF620" s="6" t="s">
        <v>1131</v>
      </c>
      <c r="AG620" s="176">
        <f>IFERROR(VLOOKUP(AF620,'#Location List#'!$Q$3:$R$1118,2,FALSE), "None")</f>
        <v>86</v>
      </c>
      <c r="AH620" s="269" t="s">
        <v>1131</v>
      </c>
      <c r="AI620" s="474">
        <f t="shared" si="88"/>
        <v>1</v>
      </c>
      <c r="AJ620" s="71" t="str">
        <f t="shared" si="89"/>
        <v>Merilup</v>
      </c>
      <c r="AK620" s="73" t="e">
        <f>COUNTIFS(#REF!,R620)</f>
        <v>#REF!</v>
      </c>
      <c r="AL620" s="13"/>
      <c r="AM620" s="75"/>
      <c r="AN620" s="72"/>
      <c r="AQ620" s="334"/>
      <c r="AS620" s="244">
        <v>618</v>
      </c>
      <c r="AT620" s="244">
        <v>-34.5</v>
      </c>
      <c r="AU620" s="244">
        <v>116.75</v>
      </c>
      <c r="AV620" s="244" t="s">
        <v>5411</v>
      </c>
      <c r="AW620" s="22">
        <v>217</v>
      </c>
      <c r="AX620" s="343">
        <v>10.074684241715072</v>
      </c>
    </row>
    <row r="621" spans="1:50" ht="12" customHeight="1" x14ac:dyDescent="0.25">
      <c r="A621" s="1" t="s">
        <v>685</v>
      </c>
      <c r="B621" s="30"/>
      <c r="C621" s="65"/>
      <c r="D621" s="31"/>
      <c r="E621" s="31"/>
      <c r="F621" s="31"/>
      <c r="G621" s="31"/>
      <c r="H621" s="31"/>
      <c r="O621" s="482" t="str">
        <f t="shared" si="90"/>
        <v xml:space="preserve"> </v>
      </c>
      <c r="P621" s="466">
        <f t="shared" si="86"/>
        <v>249</v>
      </c>
      <c r="Q621" s="31" t="s">
        <v>1243</v>
      </c>
      <c r="R621" s="231">
        <v>249</v>
      </c>
      <c r="S621" s="251">
        <v>-33.864978999999998</v>
      </c>
      <c r="T621" s="248">
        <v>122.16374</v>
      </c>
      <c r="U621" s="33" t="str">
        <f t="shared" si="87"/>
        <v>Merivale</v>
      </c>
      <c r="V621" s="33" t="str">
        <f t="shared" si="91"/>
        <v>Esperance</v>
      </c>
      <c r="W621" s="33">
        <v>791</v>
      </c>
      <c r="X621" s="1" t="s">
        <v>685</v>
      </c>
      <c r="AE621" s="10" t="s">
        <v>937</v>
      </c>
      <c r="AF621" s="6" t="s">
        <v>3988</v>
      </c>
      <c r="AG621" s="176">
        <f>IFERROR(VLOOKUP(AF621,'#Location List#'!$Q$3:$R$1118,2,FALSE), "None")</f>
        <v>110</v>
      </c>
      <c r="AH621" s="269" t="s">
        <v>936</v>
      </c>
      <c r="AI621" s="474">
        <f t="shared" si="88"/>
        <v>1</v>
      </c>
      <c r="AJ621" s="71" t="str">
        <f t="shared" si="89"/>
        <v>Merivale</v>
      </c>
      <c r="AK621" s="73" t="e">
        <f>COUNTIFS(#REF!,R621)</f>
        <v>#REF!</v>
      </c>
      <c r="AL621" s="13"/>
      <c r="AM621" s="75"/>
      <c r="AN621" s="72"/>
      <c r="AQ621" s="334"/>
      <c r="AS621" s="244">
        <v>619</v>
      </c>
      <c r="AT621" s="244">
        <v>-34.25</v>
      </c>
      <c r="AU621" s="244">
        <v>116.75</v>
      </c>
      <c r="AV621" s="244" t="s">
        <v>5412</v>
      </c>
      <c r="AW621" s="22">
        <v>364</v>
      </c>
      <c r="AX621" s="343">
        <v>2.7723899708695345</v>
      </c>
    </row>
    <row r="622" spans="1:50" ht="12" customHeight="1" x14ac:dyDescent="0.25">
      <c r="A622" s="1" t="s">
        <v>685</v>
      </c>
      <c r="B622" s="30"/>
      <c r="C622" s="65"/>
      <c r="D622" s="31"/>
      <c r="E622" s="31"/>
      <c r="F622" s="31"/>
      <c r="G622" s="31"/>
      <c r="H622" s="31"/>
      <c r="O622" s="482" t="str">
        <f t="shared" si="90"/>
        <v xml:space="preserve"> </v>
      </c>
      <c r="P622" s="466">
        <f t="shared" si="86"/>
        <v>885</v>
      </c>
      <c r="Q622" s="65" t="s">
        <v>4272</v>
      </c>
      <c r="R622" s="230">
        <v>885</v>
      </c>
      <c r="S622" s="251">
        <v>-29.165841</v>
      </c>
      <c r="T622" s="249">
        <v>115.876859</v>
      </c>
      <c r="U622" s="33" t="str">
        <f t="shared" si="87"/>
        <v>Merkanooka</v>
      </c>
      <c r="V622" s="33" t="str">
        <f t="shared" si="91"/>
        <v>Morawa</v>
      </c>
      <c r="W622" s="33">
        <v>807</v>
      </c>
      <c r="X622" s="1" t="s">
        <v>685</v>
      </c>
      <c r="AE622" s="10" t="s">
        <v>937</v>
      </c>
      <c r="AF622" s="6" t="s">
        <v>4276</v>
      </c>
      <c r="AG622" s="176" t="str">
        <f>IFERROR(VLOOKUP(AF622,'#Location List#'!$Q$3:$R$1118,2,FALSE), "None")</f>
        <v>None</v>
      </c>
      <c r="AH622" s="269" t="s">
        <v>924</v>
      </c>
      <c r="AI622" s="474">
        <f t="shared" si="88"/>
        <v>1</v>
      </c>
      <c r="AJ622" s="71" t="str">
        <f t="shared" si="89"/>
        <v>Merkanooka</v>
      </c>
      <c r="AK622" s="73" t="e">
        <f>COUNTIFS(#REF!,R622)</f>
        <v>#REF!</v>
      </c>
      <c r="AL622" s="13"/>
      <c r="AM622" s="75"/>
      <c r="AN622" s="72"/>
      <c r="AQ622" s="334"/>
      <c r="AS622" s="244">
        <v>620</v>
      </c>
      <c r="AT622" s="244">
        <v>-34</v>
      </c>
      <c r="AU622" s="244">
        <v>116.75</v>
      </c>
      <c r="AV622" s="244" t="s">
        <v>5413</v>
      </c>
      <c r="AW622" s="22">
        <v>130</v>
      </c>
      <c r="AX622" s="343">
        <v>18.460974185662334</v>
      </c>
    </row>
    <row r="623" spans="1:50" ht="12" customHeight="1" x14ac:dyDescent="0.25">
      <c r="A623" s="1" t="s">
        <v>685</v>
      </c>
      <c r="B623" s="30"/>
      <c r="C623" s="65"/>
      <c r="D623" s="31"/>
      <c r="E623" s="31"/>
      <c r="F623" s="31"/>
      <c r="G623" s="31"/>
      <c r="H623" s="31"/>
      <c r="O623" s="482" t="str">
        <f t="shared" si="90"/>
        <v xml:space="preserve"> </v>
      </c>
      <c r="P623" s="466">
        <f t="shared" si="86"/>
        <v>250</v>
      </c>
      <c r="Q623" s="31" t="s">
        <v>3750</v>
      </c>
      <c r="R623" s="231">
        <v>250</v>
      </c>
      <c r="S623" s="251">
        <v>-31.48207</v>
      </c>
      <c r="T623" s="248">
        <v>118.2646</v>
      </c>
      <c r="U623" s="33" t="str">
        <f t="shared" si="87"/>
        <v>Merredin</v>
      </c>
      <c r="V623" s="33" t="str">
        <f t="shared" si="91"/>
        <v>Merredin</v>
      </c>
      <c r="W623" s="33">
        <v>826</v>
      </c>
      <c r="X623" s="1" t="s">
        <v>685</v>
      </c>
      <c r="AE623" s="10" t="s">
        <v>937</v>
      </c>
      <c r="AF623" s="6" t="s">
        <v>1153</v>
      </c>
      <c r="AG623" s="176">
        <f>IFERROR(VLOOKUP(AF623,'#Location List#'!$Q$3:$R$1118,2,FALSE), "None")</f>
        <v>159</v>
      </c>
      <c r="AH623" s="269" t="s">
        <v>1153</v>
      </c>
      <c r="AI623" s="474">
        <f t="shared" si="88"/>
        <v>1</v>
      </c>
      <c r="AJ623" s="71" t="str">
        <f t="shared" si="89"/>
        <v>Merredin</v>
      </c>
      <c r="AK623" s="73" t="e">
        <f>COUNTIFS(#REF!,R623)</f>
        <v>#REF!</v>
      </c>
      <c r="AL623" s="13"/>
      <c r="AM623" s="75"/>
      <c r="AN623" s="72"/>
      <c r="AQ623" s="334"/>
      <c r="AS623" s="244">
        <v>621</v>
      </c>
      <c r="AT623" s="244">
        <v>-33.75</v>
      </c>
      <c r="AU623" s="244">
        <v>116.75</v>
      </c>
      <c r="AV623" s="244" t="s">
        <v>5414</v>
      </c>
      <c r="AW623" s="22">
        <v>130</v>
      </c>
      <c r="AX623" s="343">
        <v>9.5416418968336085</v>
      </c>
    </row>
    <row r="624" spans="1:50" ht="12" customHeight="1" x14ac:dyDescent="0.25">
      <c r="A624" s="1" t="s">
        <v>685</v>
      </c>
      <c r="B624" s="30"/>
      <c r="C624" s="65"/>
      <c r="D624" s="31"/>
      <c r="E624" s="31"/>
      <c r="F624" s="31"/>
      <c r="G624" s="31"/>
      <c r="H624" s="31"/>
      <c r="O624" s="482" t="str">
        <f t="shared" si="90"/>
        <v xml:space="preserve"> </v>
      </c>
      <c r="P624" s="466">
        <f t="shared" si="86"/>
        <v>886</v>
      </c>
      <c r="Q624" s="65" t="s">
        <v>4273</v>
      </c>
      <c r="R624" s="230">
        <v>886</v>
      </c>
      <c r="S624" s="251">
        <v>-33.776705999999997</v>
      </c>
      <c r="T624" s="249">
        <v>115.13322599999999</v>
      </c>
      <c r="U624" s="33" t="str">
        <f t="shared" si="87"/>
        <v>Metricup</v>
      </c>
      <c r="V624" s="33" t="str">
        <f t="shared" si="91"/>
        <v>Busselton</v>
      </c>
      <c r="W624" s="33">
        <v>715</v>
      </c>
      <c r="X624" s="1" t="s">
        <v>685</v>
      </c>
      <c r="AE624" s="10" t="s">
        <v>937</v>
      </c>
      <c r="AF624" s="6" t="s">
        <v>1174</v>
      </c>
      <c r="AG624" s="176">
        <f>IFERROR(VLOOKUP(AF624,'#Location List#'!$Q$3:$R$1118,2,FALSE), "None")</f>
        <v>225</v>
      </c>
      <c r="AH624" s="269" t="s">
        <v>672</v>
      </c>
      <c r="AI624" s="474">
        <f t="shared" si="88"/>
        <v>1</v>
      </c>
      <c r="AJ624" s="71" t="str">
        <f t="shared" si="89"/>
        <v>Metricup</v>
      </c>
      <c r="AK624" s="73" t="e">
        <f>COUNTIFS(#REF!,R624)</f>
        <v>#REF!</v>
      </c>
      <c r="AL624" s="13"/>
      <c r="AM624" s="75"/>
      <c r="AN624" s="72"/>
      <c r="AQ624" s="334"/>
      <c r="AS624" s="244">
        <v>622</v>
      </c>
      <c r="AT624" s="244">
        <v>-33.5</v>
      </c>
      <c r="AU624" s="244">
        <v>116.75</v>
      </c>
      <c r="AV624" s="244" t="s">
        <v>5415</v>
      </c>
      <c r="AW624" s="22">
        <v>75</v>
      </c>
      <c r="AX624" s="343">
        <v>2.7603195290048137</v>
      </c>
    </row>
    <row r="625" spans="1:50" ht="12" customHeight="1" x14ac:dyDescent="0.25">
      <c r="A625" s="1" t="s">
        <v>685</v>
      </c>
      <c r="B625" s="30"/>
      <c r="C625" s="65"/>
      <c r="D625" s="31"/>
      <c r="E625" s="31"/>
      <c r="F625" s="31"/>
      <c r="G625" s="31"/>
      <c r="H625" s="31"/>
      <c r="O625" s="482" t="str">
        <f t="shared" si="90"/>
        <v xml:space="preserve"> </v>
      </c>
      <c r="P625" s="466">
        <f t="shared" si="86"/>
        <v>887</v>
      </c>
      <c r="Q625" s="65" t="s">
        <v>4274</v>
      </c>
      <c r="R625" s="230">
        <v>887</v>
      </c>
      <c r="S625" s="251">
        <v>-34.575239000000003</v>
      </c>
      <c r="T625" s="248">
        <v>118.58572700000001</v>
      </c>
      <c r="U625" s="33" t="str">
        <f t="shared" si="87"/>
        <v>Mettler</v>
      </c>
      <c r="V625" s="33" t="str">
        <f t="shared" si="91"/>
        <v>Albany</v>
      </c>
      <c r="W625" s="33">
        <v>751</v>
      </c>
      <c r="X625" s="1" t="s">
        <v>685</v>
      </c>
      <c r="AE625" s="10" t="s">
        <v>937</v>
      </c>
      <c r="AF625" s="6" t="s">
        <v>1174</v>
      </c>
      <c r="AG625" s="176">
        <f>IFERROR(VLOOKUP(AF625,'#Location List#'!$Q$3:$R$1118,2,FALSE), "None")</f>
        <v>225</v>
      </c>
      <c r="AH625" s="269" t="s">
        <v>728</v>
      </c>
      <c r="AI625" s="474">
        <f t="shared" si="88"/>
        <v>1</v>
      </c>
      <c r="AJ625" s="71" t="str">
        <f t="shared" si="89"/>
        <v>Mettler</v>
      </c>
      <c r="AK625" s="73" t="e">
        <f>COUNTIFS(#REF!,R625)</f>
        <v>#REF!</v>
      </c>
      <c r="AL625" s="13"/>
      <c r="AM625" s="75"/>
      <c r="AN625" s="72"/>
      <c r="AQ625" s="334"/>
      <c r="AS625" s="244">
        <v>623</v>
      </c>
      <c r="AT625" s="244">
        <v>-33.25</v>
      </c>
      <c r="AU625" s="244">
        <v>116.75</v>
      </c>
      <c r="AV625" s="244" t="s">
        <v>5416</v>
      </c>
      <c r="AW625" s="22">
        <v>565</v>
      </c>
      <c r="AX625" s="343">
        <v>4.9588351575651179</v>
      </c>
    </row>
    <row r="626" spans="1:50" ht="12" customHeight="1" x14ac:dyDescent="0.25">
      <c r="A626" s="1" t="s">
        <v>685</v>
      </c>
      <c r="B626" s="30"/>
      <c r="C626" s="65"/>
      <c r="D626" s="31"/>
      <c r="E626" s="31"/>
      <c r="F626" s="31"/>
      <c r="G626" s="31"/>
      <c r="H626" s="31"/>
      <c r="O626" s="482" t="str">
        <f t="shared" si="90"/>
        <v xml:space="preserve"> </v>
      </c>
      <c r="P626" s="466">
        <f t="shared" si="86"/>
        <v>251</v>
      </c>
      <c r="Q626" s="31" t="s">
        <v>4275</v>
      </c>
      <c r="R626" s="231">
        <v>251</v>
      </c>
      <c r="S626" s="251">
        <v>-31.861896999999999</v>
      </c>
      <c r="T626" s="248">
        <v>116.01868399999999</v>
      </c>
      <c r="U626" s="33" t="str">
        <f t="shared" si="87"/>
        <v>Middle Swan</v>
      </c>
      <c r="V626" s="33" t="str">
        <f t="shared" si="91"/>
        <v>Swan</v>
      </c>
      <c r="W626" s="33">
        <v>732</v>
      </c>
      <c r="X626" s="1" t="s">
        <v>685</v>
      </c>
      <c r="AE626" s="10" t="s">
        <v>937</v>
      </c>
      <c r="AF626" s="6" t="s">
        <v>4280</v>
      </c>
      <c r="AG626" s="176">
        <f>IFERROR(VLOOKUP(AF626,'#Location List#'!$Q$3:$R$1118,2,FALSE), "None")</f>
        <v>267</v>
      </c>
      <c r="AH626" s="269" t="s">
        <v>729</v>
      </c>
      <c r="AI626" s="474">
        <f t="shared" si="88"/>
        <v>1</v>
      </c>
      <c r="AJ626" s="71" t="str">
        <f t="shared" si="89"/>
        <v>Middle Swan</v>
      </c>
      <c r="AK626" s="73" t="e">
        <f>COUNTIFS(#REF!,R626)</f>
        <v>#REF!</v>
      </c>
      <c r="AL626" s="13"/>
      <c r="AM626" s="75"/>
      <c r="AN626" s="72"/>
      <c r="AQ626" s="334"/>
      <c r="AS626" s="244">
        <v>624</v>
      </c>
      <c r="AT626" s="244">
        <v>-33</v>
      </c>
      <c r="AU626" s="244">
        <v>116.75</v>
      </c>
      <c r="AV626" s="244" t="s">
        <v>5417</v>
      </c>
      <c r="AW626" s="22">
        <v>965</v>
      </c>
      <c r="AX626" s="343">
        <v>7.7825698938331547</v>
      </c>
    </row>
    <row r="627" spans="1:50" ht="12" customHeight="1" x14ac:dyDescent="0.25">
      <c r="A627" s="1" t="s">
        <v>685</v>
      </c>
      <c r="B627" s="30"/>
      <c r="C627" s="65"/>
      <c r="D627" s="31"/>
      <c r="E627" s="31"/>
      <c r="F627" s="31"/>
      <c r="G627" s="31"/>
      <c r="H627" s="31"/>
      <c r="O627" s="482" t="str">
        <f t="shared" si="90"/>
        <v xml:space="preserve"> </v>
      </c>
      <c r="P627" s="466">
        <f t="shared" si="86"/>
        <v>888</v>
      </c>
      <c r="Q627" s="65" t="s">
        <v>4277</v>
      </c>
      <c r="R627" s="230">
        <v>888</v>
      </c>
      <c r="S627" s="251">
        <v>-35.023332000000003</v>
      </c>
      <c r="T627" s="249">
        <v>117.912515</v>
      </c>
      <c r="U627" s="33" t="str">
        <f t="shared" si="87"/>
        <v>Middleton Beach</v>
      </c>
      <c r="V627" s="33" t="str">
        <f t="shared" si="91"/>
        <v>Albany</v>
      </c>
      <c r="W627" s="33">
        <v>751</v>
      </c>
      <c r="X627" s="1" t="s">
        <v>685</v>
      </c>
      <c r="AE627" s="10" t="s">
        <v>937</v>
      </c>
      <c r="AF627" s="6" t="s">
        <v>4280</v>
      </c>
      <c r="AG627" s="176">
        <f>IFERROR(VLOOKUP(AF627,'#Location List#'!$Q$3:$R$1118,2,FALSE), "None")</f>
        <v>267</v>
      </c>
      <c r="AH627" s="269" t="s">
        <v>628</v>
      </c>
      <c r="AI627" s="474">
        <f t="shared" si="88"/>
        <v>1</v>
      </c>
      <c r="AJ627" s="71" t="str">
        <f t="shared" si="89"/>
        <v>Middleton Beach</v>
      </c>
      <c r="AK627" s="73" t="e">
        <f>COUNTIFS(#REF!,R627)</f>
        <v>#REF!</v>
      </c>
      <c r="AL627" s="13"/>
      <c r="AM627" s="75"/>
      <c r="AN627" s="72"/>
      <c r="AQ627" s="334"/>
      <c r="AS627" s="244">
        <v>625</v>
      </c>
      <c r="AT627" s="244">
        <v>-32.75</v>
      </c>
      <c r="AU627" s="244">
        <v>116.75</v>
      </c>
      <c r="AV627" s="244" t="s">
        <v>5418</v>
      </c>
      <c r="AW627" s="22">
        <v>912</v>
      </c>
      <c r="AX627" s="343">
        <v>4.5099756759548795</v>
      </c>
    </row>
    <row r="628" spans="1:50" ht="12" customHeight="1" x14ac:dyDescent="0.25">
      <c r="A628" s="1" t="s">
        <v>685</v>
      </c>
      <c r="B628" s="30"/>
      <c r="C628" s="65"/>
      <c r="D628" s="31"/>
      <c r="E628" s="31"/>
      <c r="F628" s="31"/>
      <c r="G628" s="31"/>
      <c r="H628" s="31"/>
      <c r="O628" s="482" t="str">
        <f t="shared" si="90"/>
        <v xml:space="preserve"> </v>
      </c>
      <c r="P628" s="466">
        <f t="shared" si="86"/>
        <v>435</v>
      </c>
      <c r="Q628" s="31" t="s">
        <v>7523</v>
      </c>
      <c r="R628" s="230">
        <v>435</v>
      </c>
      <c r="S628" s="172">
        <v>-31.891064312479301</v>
      </c>
      <c r="T628" s="172">
        <v>116.00882685432499</v>
      </c>
      <c r="U628" s="33" t="str">
        <f t="shared" si="87"/>
        <v>Midland</v>
      </c>
      <c r="V628" s="39" t="s">
        <v>3843</v>
      </c>
      <c r="W628" s="37">
        <v>732</v>
      </c>
      <c r="X628" s="1" t="s">
        <v>685</v>
      </c>
      <c r="AE628" s="10" t="s">
        <v>937</v>
      </c>
      <c r="AF628" s="6" t="s">
        <v>937</v>
      </c>
      <c r="AG628" s="176">
        <f>IFERROR(VLOOKUP(AF628,'#Location List#'!$Q$3:$R$1118,2,FALSE), "None")</f>
        <v>277</v>
      </c>
      <c r="AH628" s="269" t="s">
        <v>973</v>
      </c>
      <c r="AI628" s="474">
        <f t="shared" si="88"/>
        <v>1</v>
      </c>
      <c r="AJ628" s="71" t="str">
        <f t="shared" si="89"/>
        <v>Midland</v>
      </c>
      <c r="AK628" s="73" t="e">
        <f>COUNTIFS(#REF!,R628)</f>
        <v>#REF!</v>
      </c>
      <c r="AL628" s="13"/>
      <c r="AM628" s="75"/>
      <c r="AN628" s="72"/>
      <c r="AQ628" s="334"/>
      <c r="AS628" s="244">
        <v>626</v>
      </c>
      <c r="AT628" s="244">
        <v>-32.5</v>
      </c>
      <c r="AU628" s="244">
        <v>116.75</v>
      </c>
      <c r="AV628" s="244" t="s">
        <v>5419</v>
      </c>
      <c r="AW628" s="22">
        <v>573</v>
      </c>
      <c r="AX628" s="343">
        <v>11.984033024966912</v>
      </c>
    </row>
    <row r="629" spans="1:50" ht="12" customHeight="1" x14ac:dyDescent="0.25">
      <c r="A629" s="1" t="s">
        <v>685</v>
      </c>
      <c r="B629" s="30"/>
      <c r="C629" s="65"/>
      <c r="D629" s="31"/>
      <c r="E629" s="31"/>
      <c r="F629" s="31"/>
      <c r="G629" s="31"/>
      <c r="H629" s="31"/>
      <c r="O629" s="482" t="str">
        <f t="shared" si="90"/>
        <v xml:space="preserve"> </v>
      </c>
      <c r="P629" s="466">
        <f t="shared" si="86"/>
        <v>889</v>
      </c>
      <c r="Q629" s="65" t="s">
        <v>4278</v>
      </c>
      <c r="R629" s="230">
        <v>889</v>
      </c>
      <c r="S629" s="251">
        <v>-31.888501999999999</v>
      </c>
      <c r="T629" s="248">
        <v>116.032595</v>
      </c>
      <c r="U629" s="33" t="str">
        <f t="shared" si="87"/>
        <v>Midvale</v>
      </c>
      <c r="V629" s="33" t="str">
        <f t="shared" ref="V629:V659" si="92">VLOOKUP(W629,$B$3:$C$150,2,FALSE)</f>
        <v>Mundaring</v>
      </c>
      <c r="W629" s="33">
        <v>719</v>
      </c>
      <c r="X629" s="1" t="s">
        <v>685</v>
      </c>
      <c r="AE629" s="10" t="s">
        <v>937</v>
      </c>
      <c r="AF629" s="6" t="s">
        <v>937</v>
      </c>
      <c r="AG629" s="176">
        <f>IFERROR(VLOOKUP(AF629,'#Location List#'!$Q$3:$R$1118,2,FALSE), "None")</f>
        <v>277</v>
      </c>
      <c r="AH629" s="269" t="s">
        <v>937</v>
      </c>
      <c r="AI629" s="474">
        <f t="shared" si="88"/>
        <v>1</v>
      </c>
      <c r="AJ629" s="71" t="str">
        <f t="shared" si="89"/>
        <v>Midvale</v>
      </c>
      <c r="AK629" s="73" t="e">
        <f>COUNTIFS(#REF!,R629)</f>
        <v>#REF!</v>
      </c>
      <c r="AL629" s="13"/>
      <c r="AM629" s="75"/>
      <c r="AN629" s="72"/>
      <c r="AQ629" s="334"/>
      <c r="AS629" s="244">
        <v>627</v>
      </c>
      <c r="AT629" s="244">
        <v>-32.25</v>
      </c>
      <c r="AU629" s="244">
        <v>116.75</v>
      </c>
      <c r="AV629" s="244" t="s">
        <v>5420</v>
      </c>
      <c r="AW629" s="22">
        <v>106</v>
      </c>
      <c r="AX629" s="343">
        <v>3.5713455253591695</v>
      </c>
    </row>
    <row r="630" spans="1:50" ht="12" customHeight="1" x14ac:dyDescent="0.25">
      <c r="A630" s="1" t="s">
        <v>685</v>
      </c>
      <c r="B630" s="30"/>
      <c r="C630" s="65"/>
      <c r="D630" s="31"/>
      <c r="E630" s="31"/>
      <c r="F630" s="31"/>
      <c r="G630" s="31"/>
      <c r="H630" s="31"/>
      <c r="O630" s="482" t="str">
        <f t="shared" si="90"/>
        <v xml:space="preserve"> </v>
      </c>
      <c r="P630" s="466">
        <f t="shared" si="86"/>
        <v>252</v>
      </c>
      <c r="Q630" s="31" t="s">
        <v>1178</v>
      </c>
      <c r="R630" s="231">
        <v>252</v>
      </c>
      <c r="S630" s="251">
        <v>-30.490320000000001</v>
      </c>
      <c r="T630" s="248">
        <v>116.36243</v>
      </c>
      <c r="U630" s="33" t="str">
        <f t="shared" si="87"/>
        <v>Miling</v>
      </c>
      <c r="V630" s="33" t="str">
        <f t="shared" si="92"/>
        <v>Moora</v>
      </c>
      <c r="W630" s="33">
        <v>757</v>
      </c>
      <c r="X630" s="1" t="s">
        <v>685</v>
      </c>
      <c r="AE630" s="10" t="s">
        <v>937</v>
      </c>
      <c r="AF630" s="6" t="s">
        <v>937</v>
      </c>
      <c r="AG630" s="176">
        <f>IFERROR(VLOOKUP(AF630,'#Location List#'!$Q$3:$R$1118,2,FALSE), "None")</f>
        <v>277</v>
      </c>
      <c r="AH630" s="269" t="s">
        <v>347</v>
      </c>
      <c r="AI630" s="474">
        <f t="shared" si="88"/>
        <v>1</v>
      </c>
      <c r="AJ630" s="71" t="str">
        <f t="shared" si="89"/>
        <v>Miling</v>
      </c>
      <c r="AK630" s="73" t="e">
        <f>COUNTIFS(#REF!,R630)</f>
        <v>#REF!</v>
      </c>
      <c r="AL630" s="13"/>
      <c r="AM630" s="75"/>
      <c r="AN630" s="72"/>
      <c r="AQ630" s="334"/>
      <c r="AS630" s="244">
        <v>628</v>
      </c>
      <c r="AT630" s="244">
        <v>-32</v>
      </c>
      <c r="AU630" s="244">
        <v>116.75</v>
      </c>
      <c r="AV630" s="244" t="s">
        <v>5421</v>
      </c>
      <c r="AW630" s="22">
        <v>1084</v>
      </c>
      <c r="AX630" s="343">
        <v>6.7842151000406918</v>
      </c>
    </row>
    <row r="631" spans="1:50" ht="12" customHeight="1" x14ac:dyDescent="0.25">
      <c r="A631" s="1" t="s">
        <v>685</v>
      </c>
      <c r="B631" s="30"/>
      <c r="C631" s="65"/>
      <c r="D631" s="31"/>
      <c r="E631" s="31"/>
      <c r="F631" s="31"/>
      <c r="G631" s="31"/>
      <c r="H631" s="31"/>
      <c r="O631" s="482" t="str">
        <f t="shared" si="90"/>
        <v xml:space="preserve"> </v>
      </c>
      <c r="P631" s="466">
        <f t="shared" si="86"/>
        <v>890</v>
      </c>
      <c r="Q631" s="65" t="s">
        <v>4279</v>
      </c>
      <c r="R631" s="230">
        <v>890</v>
      </c>
      <c r="S631" s="251">
        <v>-33.308523999999998</v>
      </c>
      <c r="T631" s="249">
        <v>115.73024100000001</v>
      </c>
      <c r="U631" s="33" t="str">
        <f t="shared" si="87"/>
        <v>Millbridge</v>
      </c>
      <c r="V631" s="33" t="str">
        <f t="shared" si="92"/>
        <v>Dardanup</v>
      </c>
      <c r="W631" s="33">
        <v>805</v>
      </c>
      <c r="X631" s="1" t="s">
        <v>685</v>
      </c>
      <c r="AE631" s="10" t="s">
        <v>937</v>
      </c>
      <c r="AF631" s="6" t="s">
        <v>4284</v>
      </c>
      <c r="AG631" s="176" t="str">
        <f>IFERROR(VLOOKUP(AF631,'#Location List#'!$Q$3:$R$1118,2,FALSE), "None")</f>
        <v>None</v>
      </c>
      <c r="AH631" s="269" t="s">
        <v>389</v>
      </c>
      <c r="AI631" s="474">
        <f t="shared" si="88"/>
        <v>1</v>
      </c>
      <c r="AJ631" s="71" t="str">
        <f t="shared" si="89"/>
        <v>Millbridge</v>
      </c>
      <c r="AK631" s="73" t="e">
        <f>COUNTIFS(#REF!,R631)</f>
        <v>#REF!</v>
      </c>
      <c r="AL631" s="13"/>
      <c r="AM631" s="75"/>
      <c r="AN631" s="72"/>
      <c r="AQ631" s="334"/>
      <c r="AS631" s="244">
        <v>629</v>
      </c>
      <c r="AT631" s="244">
        <v>-31.75</v>
      </c>
      <c r="AU631" s="244">
        <v>116.75</v>
      </c>
      <c r="AV631" s="244" t="s">
        <v>5422</v>
      </c>
      <c r="AW631" s="22">
        <v>948</v>
      </c>
      <c r="AX631" s="343">
        <v>7.3425760295160805</v>
      </c>
    </row>
    <row r="632" spans="1:50" ht="12" customHeight="1" x14ac:dyDescent="0.25">
      <c r="A632" s="1" t="s">
        <v>685</v>
      </c>
      <c r="B632" s="30"/>
      <c r="C632" s="65"/>
      <c r="D632" s="31"/>
      <c r="E632" s="31"/>
      <c r="F632" s="31"/>
      <c r="G632" s="31"/>
      <c r="H632" s="31"/>
      <c r="O632" s="482" t="str">
        <f t="shared" si="90"/>
        <v xml:space="preserve"> </v>
      </c>
      <c r="P632" s="466">
        <f t="shared" si="86"/>
        <v>891</v>
      </c>
      <c r="Q632" s="65" t="s">
        <v>4281</v>
      </c>
      <c r="R632" s="230">
        <v>891</v>
      </c>
      <c r="S632" s="251">
        <v>-34.930205999999998</v>
      </c>
      <c r="T632" s="248">
        <v>117.88005200000001</v>
      </c>
      <c r="U632" s="33" t="str">
        <f t="shared" si="87"/>
        <v>Millbrook</v>
      </c>
      <c r="V632" s="33" t="str">
        <f t="shared" si="92"/>
        <v>Albany</v>
      </c>
      <c r="W632" s="33">
        <v>751</v>
      </c>
      <c r="X632" s="1" t="s">
        <v>685</v>
      </c>
      <c r="AE632" s="10" t="s">
        <v>937</v>
      </c>
      <c r="AF632" s="6" t="s">
        <v>4286</v>
      </c>
      <c r="AG632" s="176">
        <f>IFERROR(VLOOKUP(AF632,'#Location List#'!$Q$3:$R$1118,2,FALSE), "None")</f>
        <v>345</v>
      </c>
      <c r="AH632" s="269" t="s">
        <v>643</v>
      </c>
      <c r="AI632" s="474">
        <f t="shared" si="88"/>
        <v>1</v>
      </c>
      <c r="AJ632" s="71" t="str">
        <f t="shared" si="89"/>
        <v>Millbrook</v>
      </c>
      <c r="AK632" s="73" t="e">
        <f>COUNTIFS(#REF!,R632)</f>
        <v>#REF!</v>
      </c>
      <c r="AL632" s="13"/>
      <c r="AM632" s="75"/>
      <c r="AN632" s="72"/>
      <c r="AQ632" s="334"/>
      <c r="AS632" s="244">
        <v>630</v>
      </c>
      <c r="AT632" s="244">
        <v>-31.5</v>
      </c>
      <c r="AU632" s="244">
        <v>116.75</v>
      </c>
      <c r="AV632" s="244" t="s">
        <v>5423</v>
      </c>
      <c r="AW632" s="22">
        <v>791</v>
      </c>
      <c r="AX632" s="343">
        <v>4.7397025309166256</v>
      </c>
    </row>
    <row r="633" spans="1:50" ht="12" customHeight="1" x14ac:dyDescent="0.25">
      <c r="A633" s="1" t="s">
        <v>685</v>
      </c>
      <c r="B633" s="30"/>
      <c r="C633" s="65"/>
      <c r="D633" s="31"/>
      <c r="E633" s="31"/>
      <c r="F633" s="31"/>
      <c r="G633" s="31"/>
      <c r="H633" s="31"/>
      <c r="O633" s="482" t="str">
        <f t="shared" si="90"/>
        <v xml:space="preserve"> </v>
      </c>
      <c r="P633" s="466">
        <f t="shared" si="86"/>
        <v>892</v>
      </c>
      <c r="Q633" s="65" t="s">
        <v>4282</v>
      </c>
      <c r="R633" s="230">
        <v>892</v>
      </c>
      <c r="S633" s="251">
        <v>-34.986780000000003</v>
      </c>
      <c r="T633" s="248">
        <v>117.86509599999999</v>
      </c>
      <c r="U633" s="33" t="str">
        <f t="shared" si="87"/>
        <v>Milpara</v>
      </c>
      <c r="V633" s="33" t="str">
        <f t="shared" si="92"/>
        <v>Albany</v>
      </c>
      <c r="W633" s="33">
        <v>751</v>
      </c>
      <c r="X633" s="1" t="s">
        <v>685</v>
      </c>
      <c r="AE633" s="10" t="s">
        <v>937</v>
      </c>
      <c r="AF633" s="6" t="s">
        <v>4286</v>
      </c>
      <c r="AG633" s="176">
        <f>IFERROR(VLOOKUP(AF633,'#Location List#'!$Q$3:$R$1118,2,FALSE), "None")</f>
        <v>345</v>
      </c>
      <c r="AH633" s="269" t="s">
        <v>627</v>
      </c>
      <c r="AI633" s="474">
        <f t="shared" si="88"/>
        <v>1</v>
      </c>
      <c r="AJ633" s="71" t="str">
        <f t="shared" si="89"/>
        <v>Milpara</v>
      </c>
      <c r="AK633" s="73" t="e">
        <f>COUNTIFS(#REF!,R633)</f>
        <v>#REF!</v>
      </c>
      <c r="AL633" s="13"/>
      <c r="AM633" s="75"/>
      <c r="AN633" s="72"/>
      <c r="AQ633" s="334"/>
      <c r="AS633" s="244">
        <v>631</v>
      </c>
      <c r="AT633" s="244">
        <v>-31.25</v>
      </c>
      <c r="AU633" s="244">
        <v>116.75</v>
      </c>
      <c r="AV633" s="244" t="s">
        <v>5424</v>
      </c>
      <c r="AW633" s="22">
        <v>151</v>
      </c>
      <c r="AX633" s="343">
        <v>9.1830348055668249</v>
      </c>
    </row>
    <row r="634" spans="1:50" ht="12" customHeight="1" x14ac:dyDescent="0.25">
      <c r="A634" s="1" t="s">
        <v>685</v>
      </c>
      <c r="B634" s="30"/>
      <c r="C634" s="65"/>
      <c r="D634" s="31"/>
      <c r="E634" s="31"/>
      <c r="F634" s="31"/>
      <c r="G634" s="31"/>
      <c r="H634" s="31"/>
      <c r="O634" s="482" t="str">
        <f t="shared" si="90"/>
        <v xml:space="preserve"> </v>
      </c>
      <c r="P634" s="466">
        <f t="shared" si="86"/>
        <v>893</v>
      </c>
      <c r="Q634" s="65" t="s">
        <v>1467</v>
      </c>
      <c r="R634" s="230">
        <v>893</v>
      </c>
      <c r="S634" s="251">
        <v>-33.920124000000001</v>
      </c>
      <c r="T634" s="248">
        <v>118.324568</v>
      </c>
      <c r="U634" s="33" t="str">
        <f t="shared" si="87"/>
        <v>Mindarabin</v>
      </c>
      <c r="V634" s="33" t="str">
        <f t="shared" si="92"/>
        <v>Gnowangerup</v>
      </c>
      <c r="W634" s="33">
        <v>744</v>
      </c>
      <c r="X634" s="1" t="s">
        <v>685</v>
      </c>
      <c r="AE634" s="10" t="s">
        <v>937</v>
      </c>
      <c r="AF634" s="6" t="s">
        <v>4288</v>
      </c>
      <c r="AG634" s="176">
        <f>IFERROR(VLOOKUP(AF634,'#Location List#'!$Q$3:$R$1118,2,FALSE), "None")</f>
        <v>355</v>
      </c>
      <c r="AH634" s="269" t="s">
        <v>1035</v>
      </c>
      <c r="AI634" s="474">
        <f t="shared" si="88"/>
        <v>1</v>
      </c>
      <c r="AJ634" s="71" t="str">
        <f t="shared" si="89"/>
        <v>Mindarabin</v>
      </c>
      <c r="AK634" s="73" t="e">
        <f>COUNTIFS(#REF!,R634)</f>
        <v>#REF!</v>
      </c>
      <c r="AL634" s="13"/>
      <c r="AM634" s="75"/>
      <c r="AN634" s="72"/>
      <c r="AQ634" s="334"/>
      <c r="AS634" s="244">
        <v>632</v>
      </c>
      <c r="AT634" s="244">
        <v>-31</v>
      </c>
      <c r="AU634" s="244">
        <v>116.75</v>
      </c>
      <c r="AV634" s="244" t="s">
        <v>5425</v>
      </c>
      <c r="AW634" s="22">
        <v>822</v>
      </c>
      <c r="AX634" s="343">
        <v>6.285798141233335</v>
      </c>
    </row>
    <row r="635" spans="1:50" ht="12" customHeight="1" x14ac:dyDescent="0.25">
      <c r="A635" s="1" t="s">
        <v>685</v>
      </c>
      <c r="B635" s="30"/>
      <c r="C635" s="65"/>
      <c r="D635" s="31"/>
      <c r="E635" s="31"/>
      <c r="F635" s="31"/>
      <c r="G635" s="31"/>
      <c r="H635" s="31"/>
      <c r="O635" s="482" t="str">
        <f t="shared" si="90"/>
        <v xml:space="preserve"> </v>
      </c>
      <c r="P635" s="466">
        <f t="shared" si="86"/>
        <v>894</v>
      </c>
      <c r="Q635" s="65" t="s">
        <v>3753</v>
      </c>
      <c r="R635" s="230">
        <v>894</v>
      </c>
      <c r="S635" s="251">
        <v>-29.195799999999899</v>
      </c>
      <c r="T635" s="248">
        <v>115.4448</v>
      </c>
      <c r="U635" s="33" t="str">
        <f t="shared" si="87"/>
        <v>Mingenew</v>
      </c>
      <c r="V635" s="33" t="str">
        <f t="shared" si="92"/>
        <v>Mingenew</v>
      </c>
      <c r="W635" s="33">
        <v>827</v>
      </c>
      <c r="X635" s="1" t="s">
        <v>685</v>
      </c>
      <c r="AE635" s="10" t="s">
        <v>937</v>
      </c>
      <c r="AF635" s="6" t="s">
        <v>1204</v>
      </c>
      <c r="AG635" s="176">
        <f>IFERROR(VLOOKUP(AF635,'#Location List#'!$Q$3:$R$1118,2,FALSE), "None")</f>
        <v>361</v>
      </c>
      <c r="AH635" s="269" t="s">
        <v>1204</v>
      </c>
      <c r="AI635" s="474">
        <f t="shared" si="88"/>
        <v>1</v>
      </c>
      <c r="AJ635" s="71" t="str">
        <f t="shared" si="89"/>
        <v>Mingenew</v>
      </c>
      <c r="AK635" s="73" t="e">
        <f>COUNTIFS(#REF!,R635)</f>
        <v>#REF!</v>
      </c>
      <c r="AL635" s="13"/>
      <c r="AM635" s="75"/>
      <c r="AN635" s="72"/>
      <c r="AQ635" s="334"/>
      <c r="AS635" s="244">
        <v>633</v>
      </c>
      <c r="AT635" s="244">
        <v>-30.75</v>
      </c>
      <c r="AU635" s="244">
        <v>116.75</v>
      </c>
      <c r="AV635" s="244" t="s">
        <v>5426</v>
      </c>
      <c r="AW635" s="22">
        <v>821</v>
      </c>
      <c r="AX635" s="343">
        <v>5.0301198350083363</v>
      </c>
    </row>
    <row r="636" spans="1:50" ht="12" customHeight="1" x14ac:dyDescent="0.25">
      <c r="A636" s="1" t="s">
        <v>685</v>
      </c>
      <c r="B636" s="30"/>
      <c r="C636" s="65"/>
      <c r="D636" s="31"/>
      <c r="E636" s="31"/>
      <c r="F636" s="31"/>
      <c r="G636" s="31"/>
      <c r="H636" s="31"/>
      <c r="O636" s="482" t="str">
        <f t="shared" si="90"/>
        <v xml:space="preserve"> </v>
      </c>
      <c r="P636" s="466">
        <f t="shared" si="86"/>
        <v>895</v>
      </c>
      <c r="Q636" s="65" t="s">
        <v>4283</v>
      </c>
      <c r="R636" s="230">
        <v>895</v>
      </c>
      <c r="S636" s="251">
        <v>-28.854725999999999</v>
      </c>
      <c r="T636" s="248">
        <v>114.885158</v>
      </c>
      <c r="U636" s="33" t="str">
        <f t="shared" si="87"/>
        <v>Minnenooka</v>
      </c>
      <c r="V636" s="33" t="str">
        <f t="shared" si="92"/>
        <v>Greater Geraldton</v>
      </c>
      <c r="W636" s="33">
        <v>840</v>
      </c>
      <c r="X636" s="1" t="s">
        <v>685</v>
      </c>
      <c r="AE636" s="10" t="s">
        <v>937</v>
      </c>
      <c r="AF636" s="6" t="s">
        <v>99</v>
      </c>
      <c r="AG636" s="176">
        <f>IFERROR(VLOOKUP(AF636,'#Location List#'!$Q$3:$R$1118,2,FALSE), "None")</f>
        <v>405</v>
      </c>
      <c r="AH636" s="269" t="s">
        <v>99</v>
      </c>
      <c r="AI636" s="474">
        <f t="shared" si="88"/>
        <v>1</v>
      </c>
      <c r="AJ636" s="71" t="str">
        <f t="shared" si="89"/>
        <v>Minnenooka</v>
      </c>
      <c r="AK636" s="73" t="e">
        <f>COUNTIFS(#REF!,R636)</f>
        <v>#REF!</v>
      </c>
      <c r="AL636" s="13"/>
      <c r="AM636" s="75"/>
      <c r="AN636" s="72"/>
      <c r="AQ636" s="334"/>
      <c r="AS636" s="244">
        <v>634</v>
      </c>
      <c r="AT636" s="244">
        <v>-30.5</v>
      </c>
      <c r="AU636" s="244">
        <v>116.75</v>
      </c>
      <c r="AV636" s="244" t="s">
        <v>5427</v>
      </c>
      <c r="AW636" s="22">
        <v>695</v>
      </c>
      <c r="AX636" s="343">
        <v>6.2834729840219614</v>
      </c>
    </row>
    <row r="637" spans="1:50" ht="12" customHeight="1" x14ac:dyDescent="0.25">
      <c r="A637" s="1" t="s">
        <v>685</v>
      </c>
      <c r="B637" s="30"/>
      <c r="C637" s="65"/>
      <c r="D637" s="31"/>
      <c r="E637" s="31"/>
      <c r="F637" s="31"/>
      <c r="G637" s="31"/>
      <c r="H637" s="31"/>
      <c r="O637" s="482" t="str">
        <f t="shared" si="90"/>
        <v xml:space="preserve"> </v>
      </c>
      <c r="P637" s="466">
        <f t="shared" si="86"/>
        <v>896</v>
      </c>
      <c r="Q637" s="65" t="s">
        <v>4285</v>
      </c>
      <c r="R637" s="230">
        <v>896</v>
      </c>
      <c r="S637" s="251">
        <v>-31.138680000000001</v>
      </c>
      <c r="T637" s="248">
        <v>117.18528000000001</v>
      </c>
      <c r="U637" s="33" t="str">
        <f t="shared" si="87"/>
        <v>Minnivale</v>
      </c>
      <c r="V637" s="33" t="str">
        <f t="shared" si="92"/>
        <v>Dowerin</v>
      </c>
      <c r="W637" s="33">
        <v>773</v>
      </c>
      <c r="X637" s="1" t="s">
        <v>685</v>
      </c>
      <c r="AE637" s="10" t="s">
        <v>3779</v>
      </c>
      <c r="AF637" s="6" t="s">
        <v>1476</v>
      </c>
      <c r="AG637" s="176">
        <f>IFERROR(VLOOKUP(AF637,'#Location List#'!$Q$3:$R$1118,2,FALSE), "None")</f>
        <v>121</v>
      </c>
      <c r="AH637" s="269" t="s">
        <v>621</v>
      </c>
      <c r="AI637" s="474">
        <f t="shared" si="88"/>
        <v>1</v>
      </c>
      <c r="AJ637" s="71" t="str">
        <f t="shared" si="89"/>
        <v>Minnivale</v>
      </c>
      <c r="AK637" s="73" t="e">
        <f>COUNTIFS(#REF!,R637)</f>
        <v>#REF!</v>
      </c>
      <c r="AL637" s="13"/>
      <c r="AM637" s="75"/>
      <c r="AN637" s="72"/>
      <c r="AQ637" s="334"/>
      <c r="AS637" s="244">
        <v>635</v>
      </c>
      <c r="AT637" s="244">
        <v>-30.25</v>
      </c>
      <c r="AU637" s="244">
        <v>116.75</v>
      </c>
      <c r="AV637" s="244" t="s">
        <v>5428</v>
      </c>
      <c r="AW637" s="22">
        <v>661</v>
      </c>
      <c r="AX637" s="343">
        <v>9.2286826603694845</v>
      </c>
    </row>
    <row r="638" spans="1:50" ht="12" customHeight="1" x14ac:dyDescent="0.25">
      <c r="A638" s="1" t="s">
        <v>685</v>
      </c>
      <c r="B638" s="30"/>
      <c r="C638" s="65"/>
      <c r="D638" s="31"/>
      <c r="E638" s="31"/>
      <c r="F638" s="31"/>
      <c r="G638" s="31"/>
      <c r="H638" s="31"/>
      <c r="O638" s="482" t="str">
        <f t="shared" si="90"/>
        <v xml:space="preserve"> </v>
      </c>
      <c r="P638" s="466">
        <f t="shared" si="86"/>
        <v>897</v>
      </c>
      <c r="Q638" s="65" t="s">
        <v>4287</v>
      </c>
      <c r="R638" s="230">
        <v>897</v>
      </c>
      <c r="S638" s="251">
        <v>-35.014481000000004</v>
      </c>
      <c r="T638" s="248">
        <v>117.898719</v>
      </c>
      <c r="U638" s="33" t="str">
        <f t="shared" si="87"/>
        <v>Mira Mar</v>
      </c>
      <c r="V638" s="33" t="str">
        <f t="shared" si="92"/>
        <v>Albany</v>
      </c>
      <c r="W638" s="33">
        <v>751</v>
      </c>
      <c r="X638" s="1" t="s">
        <v>685</v>
      </c>
      <c r="AE638" s="10" t="s">
        <v>3779</v>
      </c>
      <c r="AF638" s="6" t="s">
        <v>1476</v>
      </c>
      <c r="AG638" s="176">
        <f>IFERROR(VLOOKUP(AF638,'#Location List#'!$Q$3:$R$1118,2,FALSE), "None")</f>
        <v>121</v>
      </c>
      <c r="AH638" s="269" t="s">
        <v>622</v>
      </c>
      <c r="AI638" s="474">
        <f t="shared" si="88"/>
        <v>1</v>
      </c>
      <c r="AJ638" s="71" t="str">
        <f t="shared" si="89"/>
        <v>Mira Mar</v>
      </c>
      <c r="AK638" s="73" t="e">
        <f>COUNTIFS(#REF!,R638)</f>
        <v>#REF!</v>
      </c>
      <c r="AL638" s="13"/>
      <c r="AM638" s="75"/>
      <c r="AN638" s="72"/>
      <c r="AQ638" s="334"/>
      <c r="AS638" s="244">
        <v>636</v>
      </c>
      <c r="AT638" s="244">
        <v>-30</v>
      </c>
      <c r="AU638" s="244">
        <v>116.75</v>
      </c>
      <c r="AV638" s="244" t="s">
        <v>5429</v>
      </c>
      <c r="AW638" s="22">
        <v>792</v>
      </c>
      <c r="AX638" s="343">
        <v>14.635994931552547</v>
      </c>
    </row>
    <row r="639" spans="1:50" ht="12" customHeight="1" x14ac:dyDescent="0.25">
      <c r="A639" s="1" t="s">
        <v>685</v>
      </c>
      <c r="B639" s="30"/>
      <c r="C639" s="65"/>
      <c r="D639" s="31"/>
      <c r="E639" s="31"/>
      <c r="F639" s="31"/>
      <c r="G639" s="31"/>
      <c r="H639" s="31"/>
      <c r="O639" s="482" t="str">
        <f t="shared" si="90"/>
        <v xml:space="preserve"> </v>
      </c>
      <c r="P639" s="466">
        <f t="shared" si="86"/>
        <v>253</v>
      </c>
      <c r="Q639" s="31" t="s">
        <v>1179</v>
      </c>
      <c r="R639" s="231">
        <v>253</v>
      </c>
      <c r="S639" s="251">
        <v>-31.857953999999999</v>
      </c>
      <c r="T639" s="248">
        <v>115.863418</v>
      </c>
      <c r="U639" s="33" t="str">
        <f t="shared" si="87"/>
        <v>Mirrabooka</v>
      </c>
      <c r="V639" s="33" t="str">
        <f t="shared" si="92"/>
        <v>Stirling</v>
      </c>
      <c r="W639" s="33">
        <v>761</v>
      </c>
      <c r="X639" s="1" t="s">
        <v>685</v>
      </c>
      <c r="AE639" s="10" t="s">
        <v>3779</v>
      </c>
      <c r="AF639" s="6" t="s">
        <v>1476</v>
      </c>
      <c r="AG639" s="176">
        <f>IFERROR(VLOOKUP(AF639,'#Location List#'!$Q$3:$R$1118,2,FALSE), "None")</f>
        <v>121</v>
      </c>
      <c r="AH639" s="269" t="s">
        <v>4291</v>
      </c>
      <c r="AI639" s="474">
        <f t="shared" si="88"/>
        <v>1</v>
      </c>
      <c r="AJ639" s="71" t="str">
        <f t="shared" si="89"/>
        <v>Mirrabooka</v>
      </c>
      <c r="AK639" s="73" t="e">
        <f>COUNTIFS(#REF!,R639)</f>
        <v>#REF!</v>
      </c>
      <c r="AL639" s="13"/>
      <c r="AM639" s="75"/>
      <c r="AN639" s="72"/>
      <c r="AQ639" s="334"/>
      <c r="AS639" s="244">
        <v>637</v>
      </c>
      <c r="AT639" s="244">
        <v>-29.75</v>
      </c>
      <c r="AU639" s="244">
        <v>116.75</v>
      </c>
      <c r="AV639" s="244" t="s">
        <v>5430</v>
      </c>
      <c r="AW639" s="22">
        <v>792</v>
      </c>
      <c r="AX639" s="343">
        <v>20.470363721642524</v>
      </c>
    </row>
    <row r="640" spans="1:50" ht="12" customHeight="1" x14ac:dyDescent="0.25">
      <c r="A640" s="1" t="s">
        <v>685</v>
      </c>
      <c r="B640" s="30"/>
      <c r="C640" s="65"/>
      <c r="D640" s="31"/>
      <c r="E640" s="31"/>
      <c r="F640" s="31"/>
      <c r="G640" s="31"/>
      <c r="H640" s="31"/>
      <c r="O640" s="482" t="str">
        <f t="shared" si="90"/>
        <v xml:space="preserve"> </v>
      </c>
      <c r="P640" s="466">
        <f t="shared" si="86"/>
        <v>254</v>
      </c>
      <c r="Q640" s="31" t="s">
        <v>4194</v>
      </c>
      <c r="R640" s="231">
        <v>254</v>
      </c>
      <c r="S640" s="251">
        <v>-34.244079999999997</v>
      </c>
      <c r="T640" s="249">
        <v>116.332459</v>
      </c>
      <c r="U640" s="33" t="str">
        <f t="shared" si="87"/>
        <v>Moaramalup</v>
      </c>
      <c r="V640" s="33" t="str">
        <f t="shared" si="92"/>
        <v>Manjimup</v>
      </c>
      <c r="W640" s="33">
        <v>714</v>
      </c>
      <c r="X640" s="1" t="s">
        <v>685</v>
      </c>
      <c r="AE640" s="10" t="s">
        <v>3779</v>
      </c>
      <c r="AF640" s="6" t="s">
        <v>4097</v>
      </c>
      <c r="AG640" s="176">
        <f>IFERROR(VLOOKUP(AF640,'#Location List#'!$Q$3:$R$1118,2,FALSE), "None")</f>
        <v>218</v>
      </c>
      <c r="AH640" s="269" t="s">
        <v>4293</v>
      </c>
      <c r="AI640" s="474">
        <f t="shared" si="88"/>
        <v>1</v>
      </c>
      <c r="AJ640" s="71" t="str">
        <f t="shared" si="89"/>
        <v>Moaramalup</v>
      </c>
      <c r="AK640" s="73" t="e">
        <f>COUNTIFS(#REF!,R640)</f>
        <v>#REF!</v>
      </c>
      <c r="AL640" s="13"/>
      <c r="AM640" s="75"/>
      <c r="AN640" s="72"/>
      <c r="AQ640" s="334"/>
      <c r="AS640" s="244">
        <v>638</v>
      </c>
      <c r="AT640" s="244">
        <v>-29.5</v>
      </c>
      <c r="AU640" s="244">
        <v>116.75</v>
      </c>
      <c r="AV640" s="244" t="s">
        <v>5431</v>
      </c>
      <c r="AW640" s="22">
        <v>343</v>
      </c>
      <c r="AX640" s="343">
        <v>27.397600485591688</v>
      </c>
    </row>
    <row r="641" spans="1:50" ht="12" customHeight="1" x14ac:dyDescent="0.25">
      <c r="A641" s="1" t="s">
        <v>685</v>
      </c>
      <c r="B641" s="30"/>
      <c r="C641" s="65"/>
      <c r="D641" s="31"/>
      <c r="E641" s="31"/>
      <c r="F641" s="31"/>
      <c r="G641" s="31"/>
      <c r="H641" s="31"/>
      <c r="O641" s="482" t="str">
        <f t="shared" si="90"/>
        <v xml:space="preserve"> </v>
      </c>
      <c r="P641" s="466">
        <f t="shared" si="86"/>
        <v>898</v>
      </c>
      <c r="Q641" s="65" t="s">
        <v>4289</v>
      </c>
      <c r="R641" s="230">
        <v>898</v>
      </c>
      <c r="S641" s="251">
        <v>-34.102953999999997</v>
      </c>
      <c r="T641" s="249">
        <v>116.914801</v>
      </c>
      <c r="U641" s="33" t="str">
        <f t="shared" si="87"/>
        <v>Mobrup</v>
      </c>
      <c r="V641" s="33" t="str">
        <f t="shared" si="92"/>
        <v>Kojonup</v>
      </c>
      <c r="W641" s="33">
        <v>726</v>
      </c>
      <c r="X641" s="1" t="s">
        <v>685</v>
      </c>
      <c r="AE641" s="10" t="s">
        <v>3779</v>
      </c>
      <c r="AF641" s="6" t="s">
        <v>208</v>
      </c>
      <c r="AG641" s="176">
        <f>IFERROR(VLOOKUP(AF641,'#Location List#'!$Q$3:$R$1118,2,FALSE), "None")</f>
        <v>323</v>
      </c>
      <c r="AH641" s="269" t="s">
        <v>208</v>
      </c>
      <c r="AI641" s="474">
        <f t="shared" si="88"/>
        <v>1</v>
      </c>
      <c r="AJ641" s="71" t="str">
        <f t="shared" si="89"/>
        <v>Mobrup</v>
      </c>
      <c r="AK641" s="73" t="e">
        <f>COUNTIFS(#REF!,R641)</f>
        <v>#REF!</v>
      </c>
      <c r="AL641" s="13"/>
      <c r="AM641" s="75"/>
      <c r="AN641" s="72"/>
      <c r="AQ641" s="334"/>
      <c r="AS641" s="244">
        <v>639</v>
      </c>
      <c r="AT641" s="244">
        <v>-29.25</v>
      </c>
      <c r="AU641" s="244">
        <v>116.75</v>
      </c>
      <c r="AV641" s="244" t="s">
        <v>5432</v>
      </c>
      <c r="AW641" s="22">
        <v>343</v>
      </c>
      <c r="AX641" s="343">
        <v>13.665175729953134</v>
      </c>
    </row>
    <row r="642" spans="1:50" ht="12" customHeight="1" x14ac:dyDescent="0.25">
      <c r="A642" s="1" t="s">
        <v>685</v>
      </c>
      <c r="B642" s="30"/>
      <c r="C642" s="65"/>
      <c r="D642" s="31"/>
      <c r="E642" s="31"/>
      <c r="F642" s="31"/>
      <c r="G642" s="31"/>
      <c r="H642" s="31"/>
      <c r="O642" s="482" t="str">
        <f t="shared" si="90"/>
        <v xml:space="preserve"> </v>
      </c>
      <c r="P642" s="466">
        <f t="shared" ref="P642:P705" si="93">R642</f>
        <v>255</v>
      </c>
      <c r="Q642" s="31" t="s">
        <v>1180</v>
      </c>
      <c r="R642" s="231">
        <v>255</v>
      </c>
      <c r="S642" s="251">
        <v>-31.034590999999999</v>
      </c>
      <c r="T642" s="248">
        <v>116.044135</v>
      </c>
      <c r="U642" s="33" t="str">
        <f t="shared" si="87"/>
        <v>Mogumber</v>
      </c>
      <c r="V642" s="33" t="str">
        <f t="shared" si="92"/>
        <v>Victoria Plains</v>
      </c>
      <c r="W642" s="33">
        <v>764</v>
      </c>
      <c r="X642" s="1" t="s">
        <v>685</v>
      </c>
      <c r="AE642" s="10" t="s">
        <v>3779</v>
      </c>
      <c r="AF642" s="6" t="s">
        <v>1212</v>
      </c>
      <c r="AG642" s="176">
        <f>IFERROR(VLOOKUP(AF642,'#Location List#'!$Q$3:$R$1118,2,FALSE), "None")</f>
        <v>379</v>
      </c>
      <c r="AH642" s="269" t="s">
        <v>1212</v>
      </c>
      <c r="AI642" s="474">
        <f t="shared" si="88"/>
        <v>1</v>
      </c>
      <c r="AJ642" s="71" t="str">
        <f t="shared" si="89"/>
        <v>Mogumber</v>
      </c>
      <c r="AK642" s="73" t="e">
        <f>COUNTIFS(#REF!,R642)</f>
        <v>#REF!</v>
      </c>
      <c r="AL642" s="13"/>
      <c r="AM642" s="75"/>
      <c r="AN642" s="72"/>
      <c r="AQ642" s="334"/>
      <c r="AS642" s="244">
        <v>640</v>
      </c>
      <c r="AT642" s="244">
        <v>-29</v>
      </c>
      <c r="AU642" s="244">
        <v>116.75</v>
      </c>
      <c r="AV642" s="244" t="s">
        <v>5433</v>
      </c>
      <c r="AW642" s="22">
        <v>343</v>
      </c>
      <c r="AX642" s="343">
        <v>34.179432486074852</v>
      </c>
    </row>
    <row r="643" spans="1:50" ht="12" customHeight="1" x14ac:dyDescent="0.25">
      <c r="A643" s="1" t="s">
        <v>685</v>
      </c>
      <c r="B643" s="30"/>
      <c r="C643" s="65"/>
      <c r="D643" s="31"/>
      <c r="E643" s="31"/>
      <c r="F643" s="31"/>
      <c r="G643" s="31"/>
      <c r="H643" s="31"/>
      <c r="O643" s="482" t="str">
        <f t="shared" si="90"/>
        <v xml:space="preserve"> </v>
      </c>
      <c r="P643" s="466">
        <f t="shared" si="93"/>
        <v>899</v>
      </c>
      <c r="Q643" s="65" t="s">
        <v>4290</v>
      </c>
      <c r="R643" s="230">
        <v>899</v>
      </c>
      <c r="S643" s="251">
        <v>-31.736612999999998</v>
      </c>
      <c r="T643" s="249">
        <v>116.58897899999999</v>
      </c>
      <c r="U643" s="33" t="str">
        <f t="shared" ref="U643:U706" si="94">Q643</f>
        <v>Mokine</v>
      </c>
      <c r="V643" s="33" t="str">
        <f t="shared" si="92"/>
        <v>Northam</v>
      </c>
      <c r="W643" s="33">
        <v>721</v>
      </c>
      <c r="X643" s="1" t="s">
        <v>685</v>
      </c>
      <c r="AE643" s="10" t="s">
        <v>678</v>
      </c>
      <c r="AF643" s="6" t="s">
        <v>4216</v>
      </c>
      <c r="AG643" s="176">
        <f>IFERROR(VLOOKUP(AF643,'#Location List#'!$Q$3:$R$1118,2,FALSE), "None")</f>
        <v>214</v>
      </c>
      <c r="AH643" s="269" t="s">
        <v>792</v>
      </c>
      <c r="AI643" s="474">
        <f t="shared" ref="AI643:AI706" si="95">IF(U643=AJ643,1,0)</f>
        <v>1</v>
      </c>
      <c r="AJ643" s="71" t="str">
        <f t="shared" si="89"/>
        <v>Mokine</v>
      </c>
      <c r="AK643" s="73" t="e">
        <f>COUNTIFS(#REF!,R643)</f>
        <v>#REF!</v>
      </c>
      <c r="AL643" s="13"/>
      <c r="AM643" s="75"/>
      <c r="AN643" s="72"/>
      <c r="AQ643" s="334"/>
      <c r="AS643" s="244">
        <v>641</v>
      </c>
      <c r="AT643" s="244">
        <v>-28.75</v>
      </c>
      <c r="AU643" s="244">
        <v>116.75</v>
      </c>
      <c r="AV643" s="244" t="s">
        <v>5434</v>
      </c>
      <c r="AW643" s="22">
        <v>751</v>
      </c>
      <c r="AX643" s="343">
        <v>44.346077240033388</v>
      </c>
    </row>
    <row r="644" spans="1:50" ht="12" customHeight="1" x14ac:dyDescent="0.25">
      <c r="A644" s="1" t="s">
        <v>685</v>
      </c>
      <c r="B644" s="30"/>
      <c r="C644" s="65"/>
      <c r="D644" s="31"/>
      <c r="E644" s="31"/>
      <c r="F644" s="31"/>
      <c r="G644" s="31"/>
      <c r="H644" s="31"/>
      <c r="O644" s="482" t="str">
        <f t="shared" si="90"/>
        <v xml:space="preserve"> </v>
      </c>
      <c r="P644" s="466">
        <f t="shared" si="93"/>
        <v>900</v>
      </c>
      <c r="Q644" s="65" t="s">
        <v>1472</v>
      </c>
      <c r="R644" s="230">
        <v>900</v>
      </c>
      <c r="S644" s="251">
        <v>-30.476295</v>
      </c>
      <c r="T644" s="248">
        <v>117.507228</v>
      </c>
      <c r="U644" s="33" t="str">
        <f t="shared" si="94"/>
        <v>Mollerin</v>
      </c>
      <c r="V644" s="33" t="str">
        <f t="shared" si="92"/>
        <v>Koorda</v>
      </c>
      <c r="W644" s="33">
        <v>788</v>
      </c>
      <c r="X644" s="1" t="s">
        <v>685</v>
      </c>
      <c r="AE644" s="10" t="s">
        <v>678</v>
      </c>
      <c r="AF644" s="6" t="s">
        <v>4216</v>
      </c>
      <c r="AG644" s="176">
        <f>IFERROR(VLOOKUP(AF644,'#Location List#'!$Q$3:$R$1118,2,FALSE), "None")</f>
        <v>214</v>
      </c>
      <c r="AH644" s="269" t="s">
        <v>790</v>
      </c>
      <c r="AI644" s="474">
        <f t="shared" si="95"/>
        <v>1</v>
      </c>
      <c r="AJ644" s="71" t="str">
        <f t="shared" ref="AJ644:AJ707" si="96">Q644</f>
        <v>Mollerin</v>
      </c>
      <c r="AK644" s="73" t="e">
        <f>COUNTIFS(#REF!,R644)</f>
        <v>#REF!</v>
      </c>
      <c r="AL644" s="13"/>
      <c r="AM644" s="75"/>
      <c r="AN644" s="72"/>
      <c r="AQ644" s="334"/>
      <c r="AS644" s="244">
        <v>642</v>
      </c>
      <c r="AT644" s="244">
        <v>-28.5</v>
      </c>
      <c r="AU644" s="244">
        <v>116.75</v>
      </c>
      <c r="AV644" s="244" t="s">
        <v>5435</v>
      </c>
      <c r="AW644" s="22">
        <v>1175</v>
      </c>
      <c r="AX644" s="343">
        <v>18.461277295122756</v>
      </c>
    </row>
    <row r="645" spans="1:50" ht="12" customHeight="1" x14ac:dyDescent="0.25">
      <c r="A645" s="1" t="s">
        <v>685</v>
      </c>
      <c r="C645" s="65"/>
      <c r="D645" s="31"/>
      <c r="E645" s="31"/>
      <c r="F645" s="31"/>
      <c r="G645" s="31"/>
      <c r="H645" s="31"/>
      <c r="O645" s="482" t="str">
        <f t="shared" ref="O645:O708" si="97">IF(Q645=Q644,"DUPE"," ")</f>
        <v xml:space="preserve"> </v>
      </c>
      <c r="P645" s="466">
        <f t="shared" si="93"/>
        <v>901</v>
      </c>
      <c r="Q645" s="65" t="s">
        <v>4292</v>
      </c>
      <c r="R645" s="230">
        <v>901</v>
      </c>
      <c r="S645" s="251">
        <v>-34.264319999999998</v>
      </c>
      <c r="T645" s="248">
        <v>115.212611</v>
      </c>
      <c r="U645" s="33" t="str">
        <f t="shared" si="94"/>
        <v>Molloy Island</v>
      </c>
      <c r="V645" s="33" t="str">
        <f t="shared" si="92"/>
        <v>Augusta-Margaret River</v>
      </c>
      <c r="W645" s="33">
        <v>731</v>
      </c>
      <c r="X645" s="1" t="s">
        <v>685</v>
      </c>
      <c r="AE645" s="10" t="s">
        <v>678</v>
      </c>
      <c r="AF645" s="6" t="s">
        <v>4216</v>
      </c>
      <c r="AG645" s="176">
        <f>IFERROR(VLOOKUP(AF645,'#Location List#'!$Q$3:$R$1118,2,FALSE), "None")</f>
        <v>214</v>
      </c>
      <c r="AH645" s="269" t="s">
        <v>791</v>
      </c>
      <c r="AI645" s="474">
        <f t="shared" si="95"/>
        <v>1</v>
      </c>
      <c r="AJ645" s="71" t="str">
        <f t="shared" si="96"/>
        <v>Molloy Island</v>
      </c>
      <c r="AK645" s="73" t="e">
        <f>COUNTIFS(#REF!,R645)</f>
        <v>#REF!</v>
      </c>
      <c r="AL645" s="13"/>
      <c r="AM645" s="75"/>
      <c r="AN645" s="72"/>
      <c r="AQ645" s="334"/>
      <c r="AS645" s="244">
        <v>643</v>
      </c>
      <c r="AT645" s="244">
        <v>-28.25</v>
      </c>
      <c r="AU645" s="244">
        <v>116.75</v>
      </c>
      <c r="AV645" s="244" t="s">
        <v>5436</v>
      </c>
      <c r="AW645" s="22">
        <v>981</v>
      </c>
      <c r="AX645" s="343">
        <v>7.8579924058964989</v>
      </c>
    </row>
    <row r="646" spans="1:50" ht="12" customHeight="1" x14ac:dyDescent="0.25">
      <c r="A646" s="1" t="s">
        <v>685</v>
      </c>
      <c r="C646" s="65"/>
      <c r="D646" s="31"/>
      <c r="E646" s="31"/>
      <c r="F646" s="31"/>
      <c r="G646" s="31"/>
      <c r="H646" s="31"/>
      <c r="O646" s="482" t="str">
        <f t="shared" si="97"/>
        <v xml:space="preserve"> </v>
      </c>
      <c r="P646" s="466">
        <f t="shared" si="93"/>
        <v>902</v>
      </c>
      <c r="Q646" s="65" t="s">
        <v>4294</v>
      </c>
      <c r="R646" s="230">
        <v>902</v>
      </c>
      <c r="S646" s="251">
        <v>-34.275854000000002</v>
      </c>
      <c r="T646" s="248">
        <v>118.610612</v>
      </c>
      <c r="U646" s="33" t="str">
        <f t="shared" si="94"/>
        <v>Monjebup</v>
      </c>
      <c r="V646" s="33" t="str">
        <f t="shared" si="92"/>
        <v>Gnowangerup</v>
      </c>
      <c r="W646" s="33">
        <v>744</v>
      </c>
      <c r="X646" s="1" t="s">
        <v>685</v>
      </c>
      <c r="AE646" s="10" t="s">
        <v>678</v>
      </c>
      <c r="AF646" s="6" t="s">
        <v>678</v>
      </c>
      <c r="AG646" s="176">
        <f>IFERROR(VLOOKUP(AF646,'#Location List#'!$Q$3:$R$1118,2,FALSE), "None")</f>
        <v>283</v>
      </c>
      <c r="AH646" s="269" t="s">
        <v>678</v>
      </c>
      <c r="AI646" s="474">
        <f t="shared" si="95"/>
        <v>1</v>
      </c>
      <c r="AJ646" s="71" t="str">
        <f t="shared" si="96"/>
        <v>Monjebup</v>
      </c>
      <c r="AK646" s="73" t="e">
        <f>COUNTIFS(#REF!,R646)</f>
        <v>#REF!</v>
      </c>
      <c r="AL646" s="13"/>
      <c r="AM646" s="75"/>
      <c r="AN646" s="72"/>
      <c r="AQ646" s="334"/>
      <c r="AS646" s="244">
        <v>644</v>
      </c>
      <c r="AT646" s="244">
        <v>-28</v>
      </c>
      <c r="AU646" s="244">
        <v>116.75</v>
      </c>
      <c r="AV646" s="244" t="s">
        <v>5437</v>
      </c>
      <c r="AW646" s="22">
        <v>981</v>
      </c>
      <c r="AX646" s="343">
        <v>19.959869635818546</v>
      </c>
    </row>
    <row r="647" spans="1:50" ht="12" customHeight="1" x14ac:dyDescent="0.25">
      <c r="A647" s="1" t="s">
        <v>685</v>
      </c>
      <c r="C647" s="65"/>
      <c r="D647" s="31"/>
      <c r="E647" s="31"/>
      <c r="F647" s="31"/>
      <c r="G647" s="31"/>
      <c r="H647" s="31"/>
      <c r="O647" s="482" t="str">
        <f t="shared" si="97"/>
        <v xml:space="preserve"> </v>
      </c>
      <c r="P647" s="466">
        <f t="shared" si="93"/>
        <v>256</v>
      </c>
      <c r="Q647" s="65" t="s">
        <v>1181</v>
      </c>
      <c r="R647" s="231">
        <v>256</v>
      </c>
      <c r="S647" s="251">
        <v>-33.599539999999898</v>
      </c>
      <c r="T647" s="248">
        <v>116.79268</v>
      </c>
      <c r="U647" s="33" t="str">
        <f t="shared" si="94"/>
        <v>Moodiarrup</v>
      </c>
      <c r="V647" s="33" t="str">
        <f t="shared" si="92"/>
        <v>West Arthur</v>
      </c>
      <c r="W647" s="33">
        <v>841</v>
      </c>
      <c r="X647" s="1" t="s">
        <v>685</v>
      </c>
      <c r="AE647" s="10" t="s">
        <v>678</v>
      </c>
      <c r="AF647" s="6" t="s">
        <v>678</v>
      </c>
      <c r="AG647" s="176">
        <f>IFERROR(VLOOKUP(AF647,'#Location List#'!$Q$3:$R$1118,2,FALSE), "None")</f>
        <v>283</v>
      </c>
      <c r="AH647" s="269" t="s">
        <v>801</v>
      </c>
      <c r="AI647" s="474">
        <f t="shared" si="95"/>
        <v>1</v>
      </c>
      <c r="AJ647" s="71" t="str">
        <f t="shared" si="96"/>
        <v>Moodiarrup</v>
      </c>
      <c r="AK647" s="73" t="e">
        <f>COUNTIFS(#REF!,R647)</f>
        <v>#REF!</v>
      </c>
      <c r="AL647" s="13"/>
      <c r="AM647" s="75"/>
      <c r="AN647" s="72"/>
      <c r="AQ647" s="334"/>
      <c r="AS647" s="244">
        <v>645</v>
      </c>
      <c r="AT647" s="244">
        <v>-27.75</v>
      </c>
      <c r="AU647" s="244">
        <v>116.75</v>
      </c>
      <c r="AV647" s="244" t="s">
        <v>5438</v>
      </c>
      <c r="AW647" s="22">
        <v>981</v>
      </c>
      <c r="AX647" s="343">
        <v>47.75390033563702</v>
      </c>
    </row>
    <row r="648" spans="1:50" ht="12" customHeight="1" x14ac:dyDescent="0.25">
      <c r="A648" s="1" t="s">
        <v>685</v>
      </c>
      <c r="C648" s="65"/>
      <c r="D648" s="31"/>
      <c r="E648" s="31"/>
      <c r="F648" s="31"/>
      <c r="G648" s="31"/>
      <c r="H648" s="31"/>
      <c r="O648" s="482" t="str">
        <f t="shared" si="97"/>
        <v xml:space="preserve"> </v>
      </c>
      <c r="P648" s="466">
        <f t="shared" si="93"/>
        <v>904</v>
      </c>
      <c r="Q648" s="65" t="s">
        <v>4295</v>
      </c>
      <c r="R648" s="230">
        <v>904</v>
      </c>
      <c r="S648" s="251">
        <v>-33.604289999999899</v>
      </c>
      <c r="T648" s="249">
        <v>117.501729999999</v>
      </c>
      <c r="U648" s="33" t="str">
        <f t="shared" si="94"/>
        <v>Moojebing</v>
      </c>
      <c r="V648" s="33" t="str">
        <f t="shared" si="92"/>
        <v>Katanning</v>
      </c>
      <c r="W648" s="33">
        <v>796</v>
      </c>
      <c r="X648" s="1" t="s">
        <v>685</v>
      </c>
      <c r="AE648" s="10" t="s">
        <v>344</v>
      </c>
      <c r="AF648" s="6" t="s">
        <v>344</v>
      </c>
      <c r="AG648" s="176">
        <f>IFERROR(VLOOKUP(AF648,'#Location List#'!$Q$3:$R$1118,2,FALSE), "None")</f>
        <v>284</v>
      </c>
      <c r="AH648" s="269" t="s">
        <v>293</v>
      </c>
      <c r="AI648" s="474">
        <f t="shared" si="95"/>
        <v>1</v>
      </c>
      <c r="AJ648" s="71" t="str">
        <f t="shared" si="96"/>
        <v>Moojebing</v>
      </c>
      <c r="AK648" s="73" t="e">
        <f>COUNTIFS(#REF!,R648)</f>
        <v>#REF!</v>
      </c>
      <c r="AL648" s="13"/>
      <c r="AM648" s="75"/>
      <c r="AN648" s="72"/>
      <c r="AQ648" s="334"/>
      <c r="AS648" s="244">
        <v>646</v>
      </c>
      <c r="AT648" s="244">
        <v>-27.5</v>
      </c>
      <c r="AU648" s="244">
        <v>116.75</v>
      </c>
      <c r="AV648" s="244" t="s">
        <v>5439</v>
      </c>
      <c r="AW648" s="22">
        <v>981</v>
      </c>
      <c r="AX648" s="343">
        <v>75.550406013310337</v>
      </c>
    </row>
    <row r="649" spans="1:50" ht="12" customHeight="1" x14ac:dyDescent="0.25">
      <c r="A649" s="1" t="s">
        <v>685</v>
      </c>
      <c r="C649" s="65"/>
      <c r="D649" s="31"/>
      <c r="E649" s="31"/>
      <c r="F649" s="31"/>
      <c r="G649" s="31"/>
      <c r="H649" s="31"/>
      <c r="O649" s="482" t="str">
        <f t="shared" si="97"/>
        <v xml:space="preserve"> </v>
      </c>
      <c r="P649" s="466">
        <f t="shared" si="93"/>
        <v>905</v>
      </c>
      <c r="Q649" s="65" t="s">
        <v>4296</v>
      </c>
      <c r="R649" s="230">
        <v>905</v>
      </c>
      <c r="S649" s="251">
        <v>-31.317336000000001</v>
      </c>
      <c r="T649" s="248">
        <v>116.08385199999999</v>
      </c>
      <c r="U649" s="33" t="str">
        <f t="shared" si="94"/>
        <v>Mooliabeenee</v>
      </c>
      <c r="V649" s="33" t="str">
        <f t="shared" si="92"/>
        <v>Chittering</v>
      </c>
      <c r="W649" s="33">
        <v>741</v>
      </c>
      <c r="X649" s="1" t="s">
        <v>685</v>
      </c>
      <c r="AE649" s="10" t="s">
        <v>344</v>
      </c>
      <c r="AF649" s="6" t="s">
        <v>344</v>
      </c>
      <c r="AG649" s="176">
        <f>IFERROR(VLOOKUP(AF649,'#Location List#'!$Q$3:$R$1118,2,FALSE), "None")</f>
        <v>284</v>
      </c>
      <c r="AH649" s="269" t="s">
        <v>343</v>
      </c>
      <c r="AI649" s="474">
        <f t="shared" si="95"/>
        <v>1</v>
      </c>
      <c r="AJ649" s="71" t="str">
        <f t="shared" si="96"/>
        <v>Mooliabeenee</v>
      </c>
      <c r="AK649" s="73" t="e">
        <f>COUNTIFS(#REF!,R649)</f>
        <v>#REF!</v>
      </c>
      <c r="AL649" s="13"/>
      <c r="AM649" s="75"/>
      <c r="AN649" s="72"/>
      <c r="AQ649" s="334"/>
      <c r="AS649" s="244">
        <v>647</v>
      </c>
      <c r="AT649" s="244">
        <v>-27.25</v>
      </c>
      <c r="AU649" s="244">
        <v>116.75</v>
      </c>
      <c r="AV649" s="244" t="s">
        <v>5440</v>
      </c>
      <c r="AW649" s="22">
        <v>981</v>
      </c>
      <c r="AX649" s="343">
        <v>103.34738966434564</v>
      </c>
    </row>
    <row r="650" spans="1:50" ht="12" customHeight="1" x14ac:dyDescent="0.25">
      <c r="A650" s="1" t="s">
        <v>685</v>
      </c>
      <c r="C650" s="65"/>
      <c r="D650" s="31"/>
      <c r="E650" s="31"/>
      <c r="F650" s="31"/>
      <c r="G650" s="31"/>
      <c r="H650" s="31"/>
      <c r="O650" s="482" t="str">
        <f t="shared" si="97"/>
        <v xml:space="preserve"> </v>
      </c>
      <c r="P650" s="466">
        <f t="shared" si="93"/>
        <v>906</v>
      </c>
      <c r="Q650" s="65" t="s">
        <v>4297</v>
      </c>
      <c r="R650" s="230">
        <v>906</v>
      </c>
      <c r="S650" s="251">
        <v>-31.581545999999999</v>
      </c>
      <c r="T650" s="248">
        <v>116.246241</v>
      </c>
      <c r="U650" s="33" t="str">
        <f t="shared" si="94"/>
        <v>Moondyne</v>
      </c>
      <c r="V650" s="33" t="str">
        <f t="shared" si="92"/>
        <v>Toodyay</v>
      </c>
      <c r="W650" s="33">
        <v>742</v>
      </c>
      <c r="X650" s="1" t="s">
        <v>685</v>
      </c>
      <c r="AE650" s="10" t="s">
        <v>344</v>
      </c>
      <c r="AF650" s="6" t="s">
        <v>344</v>
      </c>
      <c r="AG650" s="176">
        <f>IFERROR(VLOOKUP(AF650,'#Location List#'!$Q$3:$R$1118,2,FALSE), "None")</f>
        <v>284</v>
      </c>
      <c r="AH650" s="269" t="s">
        <v>4302</v>
      </c>
      <c r="AI650" s="474">
        <f t="shared" si="95"/>
        <v>1</v>
      </c>
      <c r="AJ650" s="71" t="str">
        <f t="shared" si="96"/>
        <v>Moondyne</v>
      </c>
      <c r="AK650" s="73" t="e">
        <f>COUNTIFS(#REF!,R650)</f>
        <v>#REF!</v>
      </c>
      <c r="AL650" s="13"/>
      <c r="AM650" s="75"/>
      <c r="AN650" s="72"/>
      <c r="AQ650" s="334"/>
      <c r="AS650" s="244">
        <v>648</v>
      </c>
      <c r="AT650" s="244">
        <v>-27</v>
      </c>
      <c r="AU650" s="244">
        <v>116.75</v>
      </c>
      <c r="AV650" s="244" t="s">
        <v>5441</v>
      </c>
      <c r="AW650" s="22">
        <v>946</v>
      </c>
      <c r="AX650" s="343">
        <v>94.11367979810457</v>
      </c>
    </row>
    <row r="651" spans="1:50" ht="12" customHeight="1" x14ac:dyDescent="0.25">
      <c r="A651" s="1" t="s">
        <v>685</v>
      </c>
      <c r="C651" s="65"/>
      <c r="D651" s="31"/>
      <c r="E651" s="31"/>
      <c r="F651" s="31"/>
      <c r="G651" s="31"/>
      <c r="H651" s="31"/>
      <c r="O651" s="482" t="str">
        <f t="shared" si="97"/>
        <v xml:space="preserve"> </v>
      </c>
      <c r="P651" s="466">
        <f t="shared" si="93"/>
        <v>907</v>
      </c>
      <c r="Q651" s="65" t="s">
        <v>4298</v>
      </c>
      <c r="R651" s="230">
        <v>907</v>
      </c>
      <c r="S651" s="251">
        <v>-28.781669999999998</v>
      </c>
      <c r="T651" s="248">
        <v>114.721183</v>
      </c>
      <c r="U651" s="33" t="str">
        <f t="shared" si="94"/>
        <v>Moonyoonooka</v>
      </c>
      <c r="V651" s="33" t="str">
        <f t="shared" si="92"/>
        <v>Greater Geraldton</v>
      </c>
      <c r="W651" s="33">
        <v>840</v>
      </c>
      <c r="X651" s="1" t="s">
        <v>685</v>
      </c>
      <c r="AE651" s="10" t="s">
        <v>3793</v>
      </c>
      <c r="AF651" s="6" t="s">
        <v>1225</v>
      </c>
      <c r="AG651" s="176">
        <f>IFERROR(VLOOKUP(AF651,'#Location List#'!$Q$3:$R$1118,2,FALSE), "None")</f>
        <v>88</v>
      </c>
      <c r="AH651" s="269" t="s">
        <v>1225</v>
      </c>
      <c r="AI651" s="474">
        <f t="shared" si="95"/>
        <v>1</v>
      </c>
      <c r="AJ651" s="71" t="str">
        <f t="shared" si="96"/>
        <v>Moonyoonooka</v>
      </c>
      <c r="AK651" s="73" t="e">
        <f>COUNTIFS(#REF!,R651)</f>
        <v>#REF!</v>
      </c>
      <c r="AL651" s="13"/>
      <c r="AM651" s="75"/>
      <c r="AN651" s="72"/>
      <c r="AQ651" s="334"/>
      <c r="AS651" s="244">
        <v>649</v>
      </c>
      <c r="AT651" s="244">
        <v>-26.75</v>
      </c>
      <c r="AU651" s="244">
        <v>116.75</v>
      </c>
      <c r="AV651" s="244" t="s">
        <v>5442</v>
      </c>
      <c r="AW651" s="22">
        <v>946</v>
      </c>
      <c r="AX651" s="343">
        <v>84.215436186022586</v>
      </c>
    </row>
    <row r="652" spans="1:50" ht="12" customHeight="1" x14ac:dyDescent="0.25">
      <c r="A652" s="1" t="s">
        <v>685</v>
      </c>
      <c r="C652" s="65"/>
      <c r="D652" s="31"/>
      <c r="E652" s="31"/>
      <c r="F652" s="31"/>
      <c r="G652" s="31"/>
      <c r="H652" s="31"/>
      <c r="O652" s="482" t="str">
        <f t="shared" si="97"/>
        <v xml:space="preserve"> </v>
      </c>
      <c r="P652" s="466">
        <f t="shared" si="93"/>
        <v>257</v>
      </c>
      <c r="Q652" s="31" t="s">
        <v>1182</v>
      </c>
      <c r="R652" s="231">
        <v>257</v>
      </c>
      <c r="S652" s="251">
        <v>-30.645790000000002</v>
      </c>
      <c r="T652" s="248">
        <v>115.99712</v>
      </c>
      <c r="U652" s="33" t="str">
        <f t="shared" si="94"/>
        <v>Moora</v>
      </c>
      <c r="V652" s="33" t="str">
        <f t="shared" si="92"/>
        <v>Moora</v>
      </c>
      <c r="W652" s="33">
        <v>757</v>
      </c>
      <c r="X652" s="1" t="s">
        <v>685</v>
      </c>
      <c r="AE652" s="10" t="s">
        <v>3793</v>
      </c>
      <c r="AF652" s="6" t="s">
        <v>1268</v>
      </c>
      <c r="AG652" s="176" t="str">
        <f>IFERROR(VLOOKUP(AF652,'#Location List#'!$Q$3:$R$1118,2,FALSE), "None")</f>
        <v>None</v>
      </c>
      <c r="AH652" s="269" t="s">
        <v>1268</v>
      </c>
      <c r="AI652" s="474">
        <f t="shared" si="95"/>
        <v>1</v>
      </c>
      <c r="AJ652" s="71" t="str">
        <f t="shared" si="96"/>
        <v>Moora</v>
      </c>
      <c r="AK652" s="73" t="e">
        <f>COUNTIFS(#REF!,R652)</f>
        <v>#REF!</v>
      </c>
      <c r="AL652" s="13"/>
      <c r="AM652" s="75"/>
      <c r="AN652" s="72"/>
      <c r="AQ652" s="334"/>
      <c r="AS652" s="244">
        <v>650</v>
      </c>
      <c r="AT652" s="244">
        <v>-26.5</v>
      </c>
      <c r="AU652" s="244">
        <v>116.75</v>
      </c>
      <c r="AV652" s="244" t="s">
        <v>5443</v>
      </c>
      <c r="AW652" s="22">
        <v>946</v>
      </c>
      <c r="AX652" s="343">
        <v>82.899933283719065</v>
      </c>
    </row>
    <row r="653" spans="1:50" ht="12" customHeight="1" x14ac:dyDescent="0.25">
      <c r="A653" s="1" t="s">
        <v>685</v>
      </c>
      <c r="C653" s="65"/>
      <c r="D653" s="31"/>
      <c r="E653" s="31"/>
      <c r="F653" s="31"/>
      <c r="G653" s="31"/>
      <c r="H653" s="31"/>
      <c r="O653" s="482" t="str">
        <f t="shared" si="97"/>
        <v xml:space="preserve"> </v>
      </c>
      <c r="P653" s="466">
        <f t="shared" si="93"/>
        <v>908</v>
      </c>
      <c r="Q653" s="65" t="s">
        <v>4299</v>
      </c>
      <c r="R653" s="230">
        <v>908</v>
      </c>
      <c r="S653" s="251">
        <v>-31.097671999999999</v>
      </c>
      <c r="T653" s="249">
        <v>115.678304</v>
      </c>
      <c r="U653" s="33" t="str">
        <f t="shared" si="94"/>
        <v>Moore River National Park</v>
      </c>
      <c r="V653" s="33" t="str">
        <f t="shared" si="92"/>
        <v>Gingin</v>
      </c>
      <c r="W653" s="33">
        <v>718</v>
      </c>
      <c r="X653" s="1" t="s">
        <v>685</v>
      </c>
      <c r="AE653" s="10" t="s">
        <v>3793</v>
      </c>
      <c r="AF653" s="6" t="s">
        <v>4266</v>
      </c>
      <c r="AG653" s="176">
        <f>IFERROR(VLOOKUP(AF653,'#Location List#'!$Q$3:$R$1118,2,FALSE), "None")</f>
        <v>248</v>
      </c>
      <c r="AH653" s="269" t="s">
        <v>472</v>
      </c>
      <c r="AI653" s="474">
        <f t="shared" si="95"/>
        <v>1</v>
      </c>
      <c r="AJ653" s="71" t="str">
        <f t="shared" si="96"/>
        <v>Moore River National Park</v>
      </c>
      <c r="AK653" s="73" t="e">
        <f>COUNTIFS(#REF!,R653)</f>
        <v>#REF!</v>
      </c>
      <c r="AL653" s="13"/>
      <c r="AM653" s="75"/>
      <c r="AN653" s="72"/>
      <c r="AQ653" s="334"/>
      <c r="AS653" s="244">
        <v>651</v>
      </c>
      <c r="AT653" s="244">
        <v>-26.25</v>
      </c>
      <c r="AU653" s="244">
        <v>116.75</v>
      </c>
      <c r="AV653" s="244" t="s">
        <v>5444</v>
      </c>
      <c r="AW653" s="22">
        <v>946</v>
      </c>
      <c r="AX653" s="343">
        <v>90.542048047539424</v>
      </c>
    </row>
    <row r="654" spans="1:50" ht="12" customHeight="1" x14ac:dyDescent="0.25">
      <c r="A654" s="1" t="s">
        <v>685</v>
      </c>
      <c r="C654" s="65"/>
      <c r="D654" s="31"/>
      <c r="E654" s="31"/>
      <c r="F654" s="31"/>
      <c r="G654" s="31"/>
      <c r="H654" s="31"/>
      <c r="O654" s="482" t="str">
        <f t="shared" si="97"/>
        <v xml:space="preserve"> </v>
      </c>
      <c r="P654" s="466">
        <f t="shared" si="93"/>
        <v>909</v>
      </c>
      <c r="Q654" s="65" t="s">
        <v>4300</v>
      </c>
      <c r="R654" s="230">
        <v>909</v>
      </c>
      <c r="S654" s="251">
        <v>-29.257807</v>
      </c>
      <c r="T654" s="248">
        <v>115.347374</v>
      </c>
      <c r="U654" s="33" t="str">
        <f t="shared" si="94"/>
        <v>Mooriary</v>
      </c>
      <c r="V654" s="33" t="str">
        <f t="shared" si="92"/>
        <v>Mingenew</v>
      </c>
      <c r="W654" s="33">
        <v>827</v>
      </c>
      <c r="X654" s="1" t="s">
        <v>685</v>
      </c>
      <c r="AE654" s="10" t="s">
        <v>3793</v>
      </c>
      <c r="AF654" s="6" t="s">
        <v>4286</v>
      </c>
      <c r="AG654" s="176">
        <f>IFERROR(VLOOKUP(AF654,'#Location List#'!$Q$3:$R$1118,2,FALSE), "None")</f>
        <v>345</v>
      </c>
      <c r="AH654" s="269" t="s">
        <v>903</v>
      </c>
      <c r="AI654" s="474">
        <f t="shared" si="95"/>
        <v>1</v>
      </c>
      <c r="AJ654" s="71" t="str">
        <f t="shared" si="96"/>
        <v>Mooriary</v>
      </c>
      <c r="AK654" s="73" t="e">
        <f>COUNTIFS(#REF!,R654)</f>
        <v>#REF!</v>
      </c>
      <c r="AL654" s="13"/>
      <c r="AM654" s="75"/>
      <c r="AN654" s="72"/>
      <c r="AQ654" s="334"/>
      <c r="AS654" s="244">
        <v>652</v>
      </c>
      <c r="AT654" s="244">
        <v>-26</v>
      </c>
      <c r="AU654" s="244">
        <v>116.75</v>
      </c>
      <c r="AV654" s="244" t="s">
        <v>5445</v>
      </c>
      <c r="AW654" s="22">
        <v>946</v>
      </c>
      <c r="AX654" s="343">
        <v>105.20755804352349</v>
      </c>
    </row>
    <row r="655" spans="1:50" ht="12" customHeight="1" x14ac:dyDescent="0.25">
      <c r="A655" s="1" t="s">
        <v>685</v>
      </c>
      <c r="C655" s="65"/>
      <c r="D655" s="31"/>
      <c r="E655" s="31"/>
      <c r="F655" s="31"/>
      <c r="G655" s="31"/>
      <c r="H655" s="31"/>
      <c r="O655" s="482" t="str">
        <f t="shared" si="97"/>
        <v xml:space="preserve"> </v>
      </c>
      <c r="P655" s="466">
        <f t="shared" si="93"/>
        <v>910</v>
      </c>
      <c r="Q655" s="65" t="s">
        <v>4301</v>
      </c>
      <c r="R655" s="230">
        <v>910</v>
      </c>
      <c r="S655" s="251">
        <v>-31.314979999999899</v>
      </c>
      <c r="T655" s="248">
        <v>119.12992</v>
      </c>
      <c r="U655" s="33" t="str">
        <f t="shared" si="94"/>
        <v>Moorine Rock</v>
      </c>
      <c r="V655" s="33" t="str">
        <f t="shared" si="92"/>
        <v>Yilgarn</v>
      </c>
      <c r="W655" s="33">
        <v>747</v>
      </c>
      <c r="X655" s="1" t="s">
        <v>685</v>
      </c>
      <c r="AE655" s="10" t="s">
        <v>3793</v>
      </c>
      <c r="AF655" s="6" t="s">
        <v>4306</v>
      </c>
      <c r="AG655" s="176">
        <f>IFERROR(VLOOKUP(AF655,'#Location List#'!$Q$3:$R$1118,2,FALSE), "None")</f>
        <v>407</v>
      </c>
      <c r="AH655" s="269" t="s">
        <v>495</v>
      </c>
      <c r="AI655" s="474">
        <f t="shared" si="95"/>
        <v>1</v>
      </c>
      <c r="AJ655" s="71" t="str">
        <f t="shared" si="96"/>
        <v>Moorine Rock</v>
      </c>
      <c r="AK655" s="73" t="e">
        <f>COUNTIFS(#REF!,R655)</f>
        <v>#REF!</v>
      </c>
      <c r="AL655" s="13"/>
      <c r="AM655" s="75"/>
      <c r="AN655" s="72"/>
      <c r="AQ655" s="334"/>
      <c r="AS655" s="244">
        <v>653</v>
      </c>
      <c r="AT655" s="244">
        <v>-25.75</v>
      </c>
      <c r="AU655" s="244">
        <v>116.75</v>
      </c>
      <c r="AV655" s="244" t="s">
        <v>5446</v>
      </c>
      <c r="AW655" s="22">
        <v>595</v>
      </c>
      <c r="AX655" s="343">
        <v>123.63753641427877</v>
      </c>
    </row>
    <row r="656" spans="1:50" ht="12" customHeight="1" x14ac:dyDescent="0.25">
      <c r="A656" s="1" t="s">
        <v>685</v>
      </c>
      <c r="C656" s="65"/>
      <c r="D656" s="31"/>
      <c r="E656" s="31"/>
      <c r="F656" s="31"/>
      <c r="G656" s="31"/>
      <c r="H656" s="31"/>
      <c r="O656" s="482" t="str">
        <f t="shared" si="97"/>
        <v xml:space="preserve"> </v>
      </c>
      <c r="P656" s="466">
        <f t="shared" si="93"/>
        <v>911</v>
      </c>
      <c r="Q656" s="65" t="s">
        <v>4303</v>
      </c>
      <c r="R656" s="230">
        <v>911</v>
      </c>
      <c r="S656" s="251">
        <v>-32.516280000000002</v>
      </c>
      <c r="T656" s="248">
        <v>117.16136</v>
      </c>
      <c r="U656" s="33" t="str">
        <f t="shared" si="94"/>
        <v>Moorumbine</v>
      </c>
      <c r="V656" s="33" t="str">
        <f t="shared" si="92"/>
        <v>Pingelly</v>
      </c>
      <c r="W656" s="33">
        <v>762</v>
      </c>
      <c r="X656" s="1" t="s">
        <v>685</v>
      </c>
      <c r="AE656" s="10" t="s">
        <v>3793</v>
      </c>
      <c r="AF656" s="6" t="s">
        <v>1222</v>
      </c>
      <c r="AG656" s="176">
        <f>IFERROR(VLOOKUP(AF656,'#Location List#'!$Q$3:$R$1118,2,FALSE), "None")</f>
        <v>416</v>
      </c>
      <c r="AH656" s="269" t="s">
        <v>1222</v>
      </c>
      <c r="AI656" s="474">
        <f t="shared" si="95"/>
        <v>1</v>
      </c>
      <c r="AJ656" s="71" t="str">
        <f t="shared" si="96"/>
        <v>Moorumbine</v>
      </c>
      <c r="AK656" s="73" t="e">
        <f>COUNTIFS(#REF!,R656)</f>
        <v>#REF!</v>
      </c>
      <c r="AL656" s="13"/>
      <c r="AM656" s="75"/>
      <c r="AN656" s="72"/>
      <c r="AQ656" s="334"/>
      <c r="AS656" s="244">
        <v>654</v>
      </c>
      <c r="AT656" s="244">
        <v>-25.5</v>
      </c>
      <c r="AU656" s="244">
        <v>116.75</v>
      </c>
      <c r="AV656" s="244" t="s">
        <v>5447</v>
      </c>
      <c r="AW656" s="22">
        <v>595</v>
      </c>
      <c r="AX656" s="343">
        <v>96.242933064975716</v>
      </c>
    </row>
    <row r="657" spans="1:50" ht="12" customHeight="1" x14ac:dyDescent="0.25">
      <c r="A657" s="1" t="s">
        <v>685</v>
      </c>
      <c r="C657" s="65"/>
      <c r="D657" s="31"/>
      <c r="E657" s="31"/>
      <c r="F657" s="31"/>
      <c r="G657" s="31"/>
      <c r="H657" s="31"/>
      <c r="O657" s="482" t="str">
        <f t="shared" si="97"/>
        <v xml:space="preserve"> </v>
      </c>
      <c r="P657" s="466">
        <f t="shared" si="93"/>
        <v>912</v>
      </c>
      <c r="Q657" s="65" t="s">
        <v>4304</v>
      </c>
      <c r="R657" s="230">
        <v>912</v>
      </c>
      <c r="S657" s="251">
        <v>-32.758678000000003</v>
      </c>
      <c r="T657" s="248">
        <v>116.797113</v>
      </c>
      <c r="U657" s="33" t="str">
        <f t="shared" si="94"/>
        <v>Mooterdine</v>
      </c>
      <c r="V657" s="33" t="str">
        <f t="shared" si="92"/>
        <v>Wandering</v>
      </c>
      <c r="W657" s="33">
        <v>797</v>
      </c>
      <c r="X657" s="1" t="s">
        <v>685</v>
      </c>
      <c r="AE657" s="10" t="s">
        <v>220</v>
      </c>
      <c r="AF657" s="6" t="s">
        <v>1470</v>
      </c>
      <c r="AG657" s="176">
        <f>IFERROR(VLOOKUP(AF657,'#Location List#'!$Q$3:$R$1118,2,FALSE), "None")</f>
        <v>2</v>
      </c>
      <c r="AH657" s="269" t="s">
        <v>1470</v>
      </c>
      <c r="AI657" s="474">
        <f t="shared" si="95"/>
        <v>1</v>
      </c>
      <c r="AJ657" s="71" t="str">
        <f t="shared" si="96"/>
        <v>Mooterdine</v>
      </c>
      <c r="AK657" s="73" t="e">
        <f>COUNTIFS(#REF!,R657)</f>
        <v>#REF!</v>
      </c>
      <c r="AL657" s="13"/>
      <c r="AM657" s="75"/>
      <c r="AN657" s="72"/>
      <c r="AQ657" s="334"/>
      <c r="AS657" s="244">
        <v>655</v>
      </c>
      <c r="AT657" s="244">
        <v>-25.25</v>
      </c>
      <c r="AU657" s="244">
        <v>116.75</v>
      </c>
      <c r="AV657" s="244" t="s">
        <v>5448</v>
      </c>
      <c r="AW657" s="22">
        <v>595</v>
      </c>
      <c r="AX657" s="343">
        <v>69.170440429693159</v>
      </c>
    </row>
    <row r="658" spans="1:50" ht="12" customHeight="1" x14ac:dyDescent="0.25">
      <c r="A658" s="1" t="s">
        <v>685</v>
      </c>
      <c r="C658" s="65"/>
      <c r="D658" s="31"/>
      <c r="E658" s="31"/>
      <c r="F658" s="31"/>
      <c r="G658" s="31"/>
      <c r="H658" s="31"/>
      <c r="O658" s="482" t="str">
        <f t="shared" si="97"/>
        <v xml:space="preserve"> </v>
      </c>
      <c r="P658" s="466">
        <f t="shared" si="93"/>
        <v>258</v>
      </c>
      <c r="Q658" s="31" t="s">
        <v>364</v>
      </c>
      <c r="R658" s="231">
        <v>258</v>
      </c>
      <c r="S658" s="251">
        <v>-31.677593999999999</v>
      </c>
      <c r="T658" s="248">
        <v>116.330431</v>
      </c>
      <c r="U658" s="33" t="str">
        <f t="shared" si="94"/>
        <v>Morangup</v>
      </c>
      <c r="V658" s="33" t="str">
        <f t="shared" si="92"/>
        <v>Toodyay</v>
      </c>
      <c r="W658" s="33">
        <v>742</v>
      </c>
      <c r="X658" s="1" t="s">
        <v>685</v>
      </c>
      <c r="AE658" s="10" t="s">
        <v>220</v>
      </c>
      <c r="AF658" s="6" t="s">
        <v>1164</v>
      </c>
      <c r="AG658" s="176">
        <f>IFERROR(VLOOKUP(AF658,'#Location List#'!$Q$3:$R$1118,2,FALSE), "None")</f>
        <v>137</v>
      </c>
      <c r="AH658" s="269" t="s">
        <v>942</v>
      </c>
      <c r="AI658" s="474">
        <f t="shared" si="95"/>
        <v>1</v>
      </c>
      <c r="AJ658" s="71" t="str">
        <f t="shared" si="96"/>
        <v>Morangup</v>
      </c>
      <c r="AK658" s="73" t="e">
        <f>COUNTIFS(#REF!,R658)</f>
        <v>#REF!</v>
      </c>
      <c r="AL658" s="13"/>
      <c r="AM658" s="75"/>
      <c r="AN658" s="72"/>
      <c r="AQ658" s="334"/>
      <c r="AS658" s="244">
        <v>656</v>
      </c>
      <c r="AT658" s="244">
        <v>-25</v>
      </c>
      <c r="AU658" s="244">
        <v>116.75</v>
      </c>
      <c r="AV658" s="244" t="s">
        <v>5449</v>
      </c>
      <c r="AW658" s="22">
        <v>595</v>
      </c>
      <c r="AX658" s="343">
        <v>43.032352987286572</v>
      </c>
    </row>
    <row r="659" spans="1:50" ht="12" customHeight="1" x14ac:dyDescent="0.25">
      <c r="A659" s="1" t="s">
        <v>685</v>
      </c>
      <c r="C659" s="65"/>
      <c r="D659" s="31"/>
      <c r="E659" s="31"/>
      <c r="F659" s="31"/>
      <c r="G659" s="31"/>
      <c r="H659" s="31"/>
      <c r="O659" s="482" t="str">
        <f t="shared" si="97"/>
        <v xml:space="preserve"> </v>
      </c>
      <c r="P659" s="466">
        <f t="shared" si="93"/>
        <v>913</v>
      </c>
      <c r="Q659" s="65" t="s">
        <v>3758</v>
      </c>
      <c r="R659" s="230">
        <v>913</v>
      </c>
      <c r="S659" s="251">
        <v>-29.207920000000001</v>
      </c>
      <c r="T659" s="249">
        <v>116.01463</v>
      </c>
      <c r="U659" s="33" t="str">
        <f t="shared" si="94"/>
        <v>Morawa</v>
      </c>
      <c r="V659" s="33" t="str">
        <f t="shared" si="92"/>
        <v>Morawa</v>
      </c>
      <c r="W659" s="33">
        <v>807</v>
      </c>
      <c r="X659" s="1" t="s">
        <v>685</v>
      </c>
      <c r="AE659" s="10" t="s">
        <v>220</v>
      </c>
      <c r="AF659" s="6" t="s">
        <v>1164</v>
      </c>
      <c r="AG659" s="176">
        <f>IFERROR(VLOOKUP(AF659,'#Location List#'!$Q$3:$R$1118,2,FALSE), "None")</f>
        <v>137</v>
      </c>
      <c r="AH659" s="269" t="s">
        <v>908</v>
      </c>
      <c r="AI659" s="474">
        <f t="shared" si="95"/>
        <v>1</v>
      </c>
      <c r="AJ659" s="71" t="str">
        <f t="shared" si="96"/>
        <v>Morawa</v>
      </c>
      <c r="AK659" s="73" t="e">
        <f>COUNTIFS(#REF!,R659)</f>
        <v>#REF!</v>
      </c>
      <c r="AL659" s="13"/>
      <c r="AM659" s="75"/>
      <c r="AN659" s="72"/>
      <c r="AQ659" s="334"/>
      <c r="AS659" s="244">
        <v>657</v>
      </c>
      <c r="AT659" s="244">
        <v>-35</v>
      </c>
      <c r="AU659" s="244">
        <v>117</v>
      </c>
      <c r="AV659" s="244" t="s">
        <v>4815</v>
      </c>
      <c r="AW659" s="22">
        <v>569</v>
      </c>
      <c r="AX659" s="343">
        <v>5.611422044605324</v>
      </c>
    </row>
    <row r="660" spans="1:50" ht="12" customHeight="1" x14ac:dyDescent="0.25">
      <c r="A660" s="1" t="s">
        <v>685</v>
      </c>
      <c r="C660" s="65"/>
      <c r="D660" s="31"/>
      <c r="E660" s="31"/>
      <c r="F660" s="31"/>
      <c r="G660" s="31"/>
      <c r="H660" s="31"/>
      <c r="O660" s="482" t="str">
        <f t="shared" si="97"/>
        <v xml:space="preserve"> </v>
      </c>
      <c r="P660" s="466">
        <f t="shared" si="93"/>
        <v>420</v>
      </c>
      <c r="Q660" s="31" t="s">
        <v>7520</v>
      </c>
      <c r="R660" s="230">
        <v>420</v>
      </c>
      <c r="S660" s="251">
        <v>-31.898057236747199</v>
      </c>
      <c r="T660" s="248">
        <v>115.89906369933399</v>
      </c>
      <c r="U660" s="33" t="str">
        <f t="shared" si="94"/>
        <v>Morley</v>
      </c>
      <c r="V660" s="31" t="s">
        <v>3524</v>
      </c>
      <c r="W660" s="32">
        <v>850</v>
      </c>
      <c r="X660" s="1" t="s">
        <v>685</v>
      </c>
      <c r="AE660" s="10" t="s">
        <v>220</v>
      </c>
      <c r="AF660" s="6" t="s">
        <v>225</v>
      </c>
      <c r="AG660" s="176">
        <f>IFERROR(VLOOKUP(AF660,'#Location List#'!$Q$3:$R$1118,2,FALSE), "None")</f>
        <v>169</v>
      </c>
      <c r="AH660" s="269" t="s">
        <v>225</v>
      </c>
      <c r="AI660" s="474">
        <f t="shared" si="95"/>
        <v>1</v>
      </c>
      <c r="AJ660" s="71" t="str">
        <f t="shared" si="96"/>
        <v>Morley</v>
      </c>
      <c r="AK660" s="73" t="e">
        <f>COUNTIFS(#REF!,R660)</f>
        <v>#REF!</v>
      </c>
      <c r="AL660" s="13"/>
      <c r="AM660" s="75"/>
      <c r="AN660" s="72"/>
      <c r="AQ660" s="334"/>
      <c r="AS660" s="244">
        <v>658</v>
      </c>
      <c r="AT660" s="244">
        <v>-34.75</v>
      </c>
      <c r="AU660" s="244">
        <v>117</v>
      </c>
      <c r="AV660" s="244" t="s">
        <v>5450</v>
      </c>
      <c r="AW660" s="22">
        <v>932</v>
      </c>
      <c r="AX660" s="343">
        <v>10.743728521139309</v>
      </c>
    </row>
    <row r="661" spans="1:50" ht="12" customHeight="1" x14ac:dyDescent="0.25">
      <c r="A661" s="1" t="s">
        <v>685</v>
      </c>
      <c r="C661" s="65"/>
      <c r="D661" s="31"/>
      <c r="E661" s="31"/>
      <c r="F661" s="31"/>
      <c r="G661" s="31"/>
      <c r="H661" s="31"/>
      <c r="O661" s="482" t="str">
        <f t="shared" si="97"/>
        <v xml:space="preserve"> </v>
      </c>
      <c r="P661" s="466">
        <f t="shared" si="93"/>
        <v>429</v>
      </c>
      <c r="Q661" s="31" t="s">
        <v>3760</v>
      </c>
      <c r="R661" s="230">
        <v>429</v>
      </c>
      <c r="S661" s="172">
        <v>-32.014786796080102</v>
      </c>
      <c r="T661" s="172">
        <v>115.764994270985</v>
      </c>
      <c r="U661" s="33" t="str">
        <f t="shared" si="94"/>
        <v>Mosman Park</v>
      </c>
      <c r="V661" s="33" t="s">
        <v>3760</v>
      </c>
      <c r="W661" s="32">
        <v>858</v>
      </c>
      <c r="X661" s="1" t="s">
        <v>685</v>
      </c>
      <c r="AE661" s="10" t="s">
        <v>220</v>
      </c>
      <c r="AF661" s="6" t="s">
        <v>376</v>
      </c>
      <c r="AG661" s="176">
        <f>IFERROR(VLOOKUP(AF661,'#Location List#'!$Q$3:$R$1118,2,FALSE), "None")</f>
        <v>191</v>
      </c>
      <c r="AH661" s="269" t="s">
        <v>375</v>
      </c>
      <c r="AI661" s="474">
        <f t="shared" si="95"/>
        <v>1</v>
      </c>
      <c r="AJ661" s="71" t="str">
        <f t="shared" si="96"/>
        <v>Mosman Park</v>
      </c>
      <c r="AK661" s="73" t="e">
        <f>COUNTIFS(#REF!,R661)</f>
        <v>#REF!</v>
      </c>
      <c r="AL661" s="13"/>
      <c r="AM661" s="75"/>
      <c r="AN661" s="72"/>
      <c r="AQ661" s="334"/>
      <c r="AS661" s="244">
        <v>659</v>
      </c>
      <c r="AT661" s="244">
        <v>-34.5</v>
      </c>
      <c r="AU661" s="244">
        <v>117</v>
      </c>
      <c r="AV661" s="244" t="s">
        <v>4806</v>
      </c>
      <c r="AW661" s="22">
        <v>340</v>
      </c>
      <c r="AX661" s="343">
        <v>2.6736388186517752</v>
      </c>
    </row>
    <row r="662" spans="1:50" ht="12" customHeight="1" x14ac:dyDescent="0.25">
      <c r="A662" s="1" t="s">
        <v>685</v>
      </c>
      <c r="C662" s="65"/>
      <c r="D662" s="31"/>
      <c r="E662" s="31"/>
      <c r="F662" s="31"/>
      <c r="G662" s="31"/>
      <c r="H662" s="31"/>
      <c r="O662" s="482" t="str">
        <f t="shared" si="97"/>
        <v xml:space="preserve"> </v>
      </c>
      <c r="P662" s="466">
        <f t="shared" si="93"/>
        <v>915</v>
      </c>
      <c r="Q662" s="65" t="s">
        <v>4305</v>
      </c>
      <c r="R662" s="230">
        <v>915</v>
      </c>
      <c r="S662" s="251">
        <v>-33.2239</v>
      </c>
      <c r="T662" s="248">
        <v>117.92886</v>
      </c>
      <c r="U662" s="33" t="str">
        <f t="shared" si="94"/>
        <v>Moulyinning</v>
      </c>
      <c r="V662" s="33" t="str">
        <f t="shared" ref="V662:V693" si="98">VLOOKUP(W662,$B$3:$C$150,2,FALSE)</f>
        <v>Dumbleyung</v>
      </c>
      <c r="W662" s="33">
        <v>758</v>
      </c>
      <c r="X662" s="1" t="s">
        <v>685</v>
      </c>
      <c r="AE662" s="10" t="s">
        <v>220</v>
      </c>
      <c r="AF662" s="6" t="s">
        <v>376</v>
      </c>
      <c r="AG662" s="176">
        <f>IFERROR(VLOOKUP(AF662,'#Location List#'!$Q$3:$R$1118,2,FALSE), "None")</f>
        <v>191</v>
      </c>
      <c r="AH662" s="269" t="s">
        <v>665</v>
      </c>
      <c r="AI662" s="474">
        <f t="shared" si="95"/>
        <v>1</v>
      </c>
      <c r="AJ662" s="71" t="str">
        <f t="shared" si="96"/>
        <v>Moulyinning</v>
      </c>
      <c r="AK662" s="73" t="e">
        <f>COUNTIFS(#REF!,R662)</f>
        <v>#REF!</v>
      </c>
      <c r="AL662" s="13"/>
      <c r="AM662" s="75"/>
      <c r="AN662" s="72"/>
      <c r="AQ662" s="334"/>
      <c r="AS662" s="244">
        <v>660</v>
      </c>
      <c r="AT662" s="244">
        <v>-34.25</v>
      </c>
      <c r="AU662" s="244">
        <v>117</v>
      </c>
      <c r="AV662" s="244" t="s">
        <v>5451</v>
      </c>
      <c r="AW662" s="22">
        <v>135</v>
      </c>
      <c r="AX662" s="343">
        <v>14.993935218858695</v>
      </c>
    </row>
    <row r="663" spans="1:50" ht="12" customHeight="1" x14ac:dyDescent="0.25">
      <c r="A663" s="1" t="s">
        <v>685</v>
      </c>
      <c r="C663" s="65"/>
      <c r="D663" s="31"/>
      <c r="E663" s="31"/>
      <c r="F663" s="31"/>
      <c r="G663" s="31"/>
      <c r="H663" s="31"/>
      <c r="O663" s="482" t="str">
        <f t="shared" si="97"/>
        <v xml:space="preserve"> </v>
      </c>
      <c r="P663" s="466">
        <f t="shared" si="93"/>
        <v>916</v>
      </c>
      <c r="Q663" s="65" t="s">
        <v>4307</v>
      </c>
      <c r="R663" s="230">
        <v>916</v>
      </c>
      <c r="S663" s="251">
        <v>-24.650449999999999</v>
      </c>
      <c r="T663" s="248">
        <v>116.93304000000001</v>
      </c>
      <c r="U663" s="33" t="str">
        <f t="shared" si="94"/>
        <v>Mount Augustus</v>
      </c>
      <c r="V663" s="33" t="str">
        <f t="shared" si="98"/>
        <v>Upper Gascoyne</v>
      </c>
      <c r="W663" s="33">
        <v>844</v>
      </c>
      <c r="X663" s="1" t="s">
        <v>685</v>
      </c>
      <c r="AE663" s="10" t="s">
        <v>220</v>
      </c>
      <c r="AF663" s="6" t="s">
        <v>376</v>
      </c>
      <c r="AG663" s="176">
        <f>IFERROR(VLOOKUP(AF663,'#Location List#'!$Q$3:$R$1118,2,FALSE), "None")</f>
        <v>191</v>
      </c>
      <c r="AH663" s="269" t="s">
        <v>629</v>
      </c>
      <c r="AI663" s="474">
        <f t="shared" si="95"/>
        <v>1</v>
      </c>
      <c r="AJ663" s="71" t="str">
        <f t="shared" si="96"/>
        <v>Mount Augustus</v>
      </c>
      <c r="AK663" s="73" t="e">
        <f>COUNTIFS(#REF!,R663)</f>
        <v>#REF!</v>
      </c>
      <c r="AL663" s="13"/>
      <c r="AM663" s="75"/>
      <c r="AN663" s="72"/>
      <c r="AQ663" s="334"/>
      <c r="AS663" s="244">
        <v>661</v>
      </c>
      <c r="AT663" s="244">
        <v>-34</v>
      </c>
      <c r="AU663" s="244">
        <v>117</v>
      </c>
      <c r="AV663" s="244" t="s">
        <v>4785</v>
      </c>
      <c r="AW663" s="22">
        <v>184</v>
      </c>
      <c r="AX663" s="343">
        <v>4.5531245014378197</v>
      </c>
    </row>
    <row r="664" spans="1:50" ht="12" customHeight="1" x14ac:dyDescent="0.25">
      <c r="A664" s="1" t="s">
        <v>685</v>
      </c>
      <c r="C664" s="65"/>
      <c r="D664" s="31"/>
      <c r="E664" s="31"/>
      <c r="F664" s="31"/>
      <c r="G664" s="31"/>
      <c r="H664" s="31"/>
      <c r="O664" s="482" t="str">
        <f t="shared" si="97"/>
        <v xml:space="preserve"> </v>
      </c>
      <c r="P664" s="466">
        <f t="shared" si="93"/>
        <v>917</v>
      </c>
      <c r="Q664" s="65" t="s">
        <v>4308</v>
      </c>
      <c r="R664" s="230">
        <v>917</v>
      </c>
      <c r="S664" s="251">
        <v>-29.190511999999998</v>
      </c>
      <c r="T664" s="248">
        <v>115.636871</v>
      </c>
      <c r="U664" s="33" t="str">
        <f t="shared" si="94"/>
        <v>Mount Budd</v>
      </c>
      <c r="V664" s="33" t="str">
        <f t="shared" si="98"/>
        <v>Mingenew</v>
      </c>
      <c r="W664" s="33">
        <v>827</v>
      </c>
      <c r="X664" s="1" t="s">
        <v>685</v>
      </c>
      <c r="AE664" s="10" t="s">
        <v>220</v>
      </c>
      <c r="AF664" s="6" t="s">
        <v>376</v>
      </c>
      <c r="AG664" s="176">
        <f>IFERROR(VLOOKUP(AF664,'#Location List#'!$Q$3:$R$1118,2,FALSE), "None")</f>
        <v>191</v>
      </c>
      <c r="AH664" s="269" t="s">
        <v>666</v>
      </c>
      <c r="AI664" s="474">
        <f t="shared" si="95"/>
        <v>1</v>
      </c>
      <c r="AJ664" s="71" t="str">
        <f t="shared" si="96"/>
        <v>Mount Budd</v>
      </c>
      <c r="AK664" s="73" t="e">
        <f>COUNTIFS(#REF!,R664)</f>
        <v>#REF!</v>
      </c>
      <c r="AL664" s="13"/>
      <c r="AM664" s="75"/>
      <c r="AN664" s="72"/>
      <c r="AQ664" s="334"/>
      <c r="AS664" s="244">
        <v>662</v>
      </c>
      <c r="AT664" s="244">
        <v>-33.75</v>
      </c>
      <c r="AU664" s="244">
        <v>117</v>
      </c>
      <c r="AV664" s="244" t="s">
        <v>5452</v>
      </c>
      <c r="AW664" s="22">
        <v>945</v>
      </c>
      <c r="AX664" s="343">
        <v>10.161376657242299</v>
      </c>
    </row>
    <row r="665" spans="1:50" ht="12" customHeight="1" x14ac:dyDescent="0.25">
      <c r="A665" s="1" t="s">
        <v>685</v>
      </c>
      <c r="C665" s="65"/>
      <c r="D665" s="31"/>
      <c r="E665" s="31"/>
      <c r="F665" s="31"/>
      <c r="G665" s="31"/>
      <c r="H665" s="31"/>
      <c r="O665" s="482" t="str">
        <f t="shared" si="97"/>
        <v xml:space="preserve"> </v>
      </c>
      <c r="P665" s="466">
        <f t="shared" si="93"/>
        <v>918</v>
      </c>
      <c r="Q665" s="65" t="s">
        <v>4309</v>
      </c>
      <c r="R665" s="230">
        <v>918</v>
      </c>
      <c r="S665" s="251">
        <v>-30.708116</v>
      </c>
      <c r="T665" s="248">
        <v>120.72913800000001</v>
      </c>
      <c r="U665" s="33" t="str">
        <f t="shared" si="94"/>
        <v>Mount Burges</v>
      </c>
      <c r="V665" s="33" t="str">
        <f t="shared" si="98"/>
        <v>Coolgardie</v>
      </c>
      <c r="W665" s="33">
        <v>798</v>
      </c>
      <c r="X665" s="1" t="s">
        <v>685</v>
      </c>
      <c r="AE665" s="10" t="s">
        <v>220</v>
      </c>
      <c r="AF665" s="6" t="s">
        <v>376</v>
      </c>
      <c r="AG665" s="176">
        <f>IFERROR(VLOOKUP(AF665,'#Location List#'!$Q$3:$R$1118,2,FALSE), "None")</f>
        <v>191</v>
      </c>
      <c r="AH665" s="269" t="s">
        <v>664</v>
      </c>
      <c r="AI665" s="474">
        <f t="shared" si="95"/>
        <v>1</v>
      </c>
      <c r="AJ665" s="71" t="str">
        <f t="shared" si="96"/>
        <v>Mount Burges</v>
      </c>
      <c r="AK665" s="73" t="e">
        <f>COUNTIFS(#REF!,R665)</f>
        <v>#REF!</v>
      </c>
      <c r="AL665" s="13"/>
      <c r="AM665" s="75"/>
      <c r="AN665" s="72"/>
      <c r="AQ665" s="334"/>
      <c r="AS665" s="244">
        <v>663</v>
      </c>
      <c r="AT665" s="244">
        <v>-33.5</v>
      </c>
      <c r="AU665" s="244">
        <v>117</v>
      </c>
      <c r="AV665" s="244" t="s">
        <v>4767</v>
      </c>
      <c r="AW665" s="22">
        <v>36</v>
      </c>
      <c r="AX665" s="343">
        <v>11.225067621770602</v>
      </c>
    </row>
    <row r="666" spans="1:50" ht="12" customHeight="1" x14ac:dyDescent="0.25">
      <c r="A666" s="1" t="s">
        <v>685</v>
      </c>
      <c r="C666" s="65"/>
      <c r="D666" s="31"/>
      <c r="E666" s="31"/>
      <c r="F666" s="31"/>
      <c r="G666" s="31"/>
      <c r="H666" s="31"/>
      <c r="O666" s="482" t="str">
        <f t="shared" si="97"/>
        <v xml:space="preserve"> </v>
      </c>
      <c r="P666" s="466">
        <f t="shared" si="93"/>
        <v>919</v>
      </c>
      <c r="Q666" s="65" t="s">
        <v>4310</v>
      </c>
      <c r="R666" s="230">
        <v>919</v>
      </c>
      <c r="S666" s="251">
        <v>-31.781424000000001</v>
      </c>
      <c r="T666" s="248">
        <v>117.63956</v>
      </c>
      <c r="U666" s="33" t="str">
        <f t="shared" si="94"/>
        <v>Mount Caroline</v>
      </c>
      <c r="V666" s="33" t="str">
        <f t="shared" si="98"/>
        <v>Kellerberrin</v>
      </c>
      <c r="W666" s="33">
        <v>822</v>
      </c>
      <c r="X666" s="1" t="s">
        <v>685</v>
      </c>
      <c r="AE666" s="10" t="s">
        <v>220</v>
      </c>
      <c r="AF666" s="6" t="s">
        <v>376</v>
      </c>
      <c r="AG666" s="176">
        <f>IFERROR(VLOOKUP(AF666,'#Location List#'!$Q$3:$R$1118,2,FALSE), "None")</f>
        <v>191</v>
      </c>
      <c r="AH666" s="269" t="s">
        <v>376</v>
      </c>
      <c r="AI666" s="474">
        <f t="shared" si="95"/>
        <v>1</v>
      </c>
      <c r="AJ666" s="71" t="str">
        <f t="shared" si="96"/>
        <v>Mount Caroline</v>
      </c>
      <c r="AK666" s="73" t="e">
        <f>COUNTIFS(#REF!,R666)</f>
        <v>#REF!</v>
      </c>
      <c r="AL666" s="13"/>
      <c r="AM666" s="75"/>
      <c r="AN666" s="72"/>
      <c r="AQ666" s="334"/>
      <c r="AS666" s="244">
        <v>664</v>
      </c>
      <c r="AT666" s="244">
        <v>-33.25</v>
      </c>
      <c r="AU666" s="244">
        <v>117</v>
      </c>
      <c r="AV666" s="244" t="s">
        <v>5453</v>
      </c>
      <c r="AW666" s="22">
        <v>358</v>
      </c>
      <c r="AX666" s="343">
        <v>7.7992962634877063</v>
      </c>
    </row>
    <row r="667" spans="1:50" ht="12" customHeight="1" x14ac:dyDescent="0.25">
      <c r="A667" s="1" t="s">
        <v>685</v>
      </c>
      <c r="C667" s="65"/>
      <c r="D667" s="31"/>
      <c r="E667" s="31"/>
      <c r="F667" s="31"/>
      <c r="G667" s="31"/>
      <c r="H667" s="31"/>
      <c r="O667" s="482" t="str">
        <f t="shared" si="97"/>
        <v xml:space="preserve"> </v>
      </c>
      <c r="P667" s="466">
        <f t="shared" si="93"/>
        <v>920</v>
      </c>
      <c r="Q667" s="65" t="s">
        <v>4311</v>
      </c>
      <c r="R667" s="230">
        <v>920</v>
      </c>
      <c r="S667" s="251">
        <v>-35.019333000000003</v>
      </c>
      <c r="T667" s="248">
        <v>117.894544</v>
      </c>
      <c r="U667" s="33" t="str">
        <f t="shared" si="94"/>
        <v>Mount Clarence</v>
      </c>
      <c r="V667" s="33" t="str">
        <f t="shared" si="98"/>
        <v>Albany</v>
      </c>
      <c r="W667" s="33">
        <v>751</v>
      </c>
      <c r="X667" s="1" t="s">
        <v>685</v>
      </c>
      <c r="AE667" s="10" t="s">
        <v>220</v>
      </c>
      <c r="AF667" s="6" t="s">
        <v>376</v>
      </c>
      <c r="AG667" s="176">
        <f>IFERROR(VLOOKUP(AF667,'#Location List#'!$Q$3:$R$1118,2,FALSE), "None")</f>
        <v>191</v>
      </c>
      <c r="AH667" s="269" t="s">
        <v>820</v>
      </c>
      <c r="AI667" s="474">
        <f t="shared" si="95"/>
        <v>1</v>
      </c>
      <c r="AJ667" s="71" t="str">
        <f t="shared" si="96"/>
        <v>Mount Clarence</v>
      </c>
      <c r="AK667" s="73" t="e">
        <f>COUNTIFS(#REF!,R667)</f>
        <v>#REF!</v>
      </c>
      <c r="AL667" s="13"/>
      <c r="AM667" s="75"/>
      <c r="AN667" s="72"/>
      <c r="AQ667" s="334"/>
      <c r="AS667" s="244">
        <v>665</v>
      </c>
      <c r="AT667" s="244">
        <v>-33</v>
      </c>
      <c r="AU667" s="244">
        <v>117</v>
      </c>
      <c r="AV667" s="244" t="s">
        <v>4748</v>
      </c>
      <c r="AW667" s="22">
        <v>396</v>
      </c>
      <c r="AX667" s="343">
        <v>10.670335882345205</v>
      </c>
    </row>
    <row r="668" spans="1:50" ht="12" customHeight="1" x14ac:dyDescent="0.25">
      <c r="A668" s="1" t="s">
        <v>685</v>
      </c>
      <c r="C668" s="65"/>
      <c r="D668" s="31"/>
      <c r="E668" s="31"/>
      <c r="F668" s="31"/>
      <c r="G668" s="31"/>
      <c r="H668" s="31"/>
      <c r="O668" s="482" t="str">
        <f t="shared" si="97"/>
        <v xml:space="preserve"> </v>
      </c>
      <c r="P668" s="466">
        <f t="shared" si="93"/>
        <v>921</v>
      </c>
      <c r="Q668" s="65" t="s">
        <v>4312</v>
      </c>
      <c r="R668" s="230">
        <v>921</v>
      </c>
      <c r="S668" s="251">
        <v>-35.019475</v>
      </c>
      <c r="T668" s="248">
        <v>117.85156000000001</v>
      </c>
      <c r="U668" s="33" t="str">
        <f t="shared" si="94"/>
        <v>Mount Elphinstone</v>
      </c>
      <c r="V668" s="33" t="str">
        <f t="shared" si="98"/>
        <v>Albany</v>
      </c>
      <c r="W668" s="33">
        <v>751</v>
      </c>
      <c r="X668" s="1" t="s">
        <v>685</v>
      </c>
      <c r="AE668" s="10" t="s">
        <v>220</v>
      </c>
      <c r="AF668" s="6" t="s">
        <v>376</v>
      </c>
      <c r="AG668" s="176">
        <f>IFERROR(VLOOKUP(AF668,'#Location List#'!$Q$3:$R$1118,2,FALSE), "None")</f>
        <v>191</v>
      </c>
      <c r="AH668" s="269" t="s">
        <v>648</v>
      </c>
      <c r="AI668" s="474">
        <f t="shared" si="95"/>
        <v>1</v>
      </c>
      <c r="AJ668" s="71" t="str">
        <f t="shared" si="96"/>
        <v>Mount Elphinstone</v>
      </c>
      <c r="AK668" s="73" t="e">
        <f>COUNTIFS(#REF!,R668)</f>
        <v>#REF!</v>
      </c>
      <c r="AL668" s="13"/>
      <c r="AM668" s="75"/>
      <c r="AN668" s="72"/>
      <c r="AQ668" s="334"/>
      <c r="AS668" s="244">
        <v>666</v>
      </c>
      <c r="AT668" s="244">
        <v>-32.75</v>
      </c>
      <c r="AU668" s="244">
        <v>117</v>
      </c>
      <c r="AV668" s="244" t="s">
        <v>5454</v>
      </c>
      <c r="AW668" s="22">
        <v>639</v>
      </c>
      <c r="AX668" s="343">
        <v>6.798278239362908</v>
      </c>
    </row>
    <row r="669" spans="1:50" ht="12" customHeight="1" x14ac:dyDescent="0.25">
      <c r="A669" s="1" t="s">
        <v>685</v>
      </c>
      <c r="C669" s="65"/>
      <c r="D669" s="31"/>
      <c r="E669" s="31"/>
      <c r="F669" s="31"/>
      <c r="G669" s="31"/>
      <c r="H669" s="31"/>
      <c r="O669" s="482" t="str">
        <f t="shared" si="97"/>
        <v xml:space="preserve"> </v>
      </c>
      <c r="P669" s="466">
        <f t="shared" si="93"/>
        <v>922</v>
      </c>
      <c r="Q669" s="65" t="s">
        <v>4313</v>
      </c>
      <c r="R669" s="230">
        <v>922</v>
      </c>
      <c r="S669" s="251">
        <v>-28.561039999999998</v>
      </c>
      <c r="T669" s="248">
        <v>114.85643</v>
      </c>
      <c r="U669" s="33" t="str">
        <f t="shared" si="94"/>
        <v>Mount Erin</v>
      </c>
      <c r="V669" s="33" t="str">
        <f t="shared" si="98"/>
        <v>Chapman Valley</v>
      </c>
      <c r="W669" s="33">
        <v>767</v>
      </c>
      <c r="X669" s="1" t="s">
        <v>685</v>
      </c>
      <c r="AE669" s="10" t="s">
        <v>220</v>
      </c>
      <c r="AF669" s="6" t="s">
        <v>376</v>
      </c>
      <c r="AG669" s="176">
        <f>IFERROR(VLOOKUP(AF669,'#Location List#'!$Q$3:$R$1118,2,FALSE), "None")</f>
        <v>191</v>
      </c>
      <c r="AH669" s="269" t="s">
        <v>991</v>
      </c>
      <c r="AI669" s="474">
        <f t="shared" si="95"/>
        <v>1</v>
      </c>
      <c r="AJ669" s="71" t="str">
        <f t="shared" si="96"/>
        <v>Mount Erin</v>
      </c>
      <c r="AK669" s="73" t="e">
        <f>COUNTIFS(#REF!,R669)</f>
        <v>#REF!</v>
      </c>
      <c r="AL669" s="13"/>
      <c r="AM669" s="75"/>
      <c r="AN669" s="72"/>
      <c r="AQ669" s="334"/>
      <c r="AS669" s="244">
        <v>667</v>
      </c>
      <c r="AT669" s="244">
        <v>-32.5</v>
      </c>
      <c r="AU669" s="244">
        <v>117</v>
      </c>
      <c r="AV669" s="244" t="s">
        <v>4731</v>
      </c>
      <c r="AW669" s="22">
        <v>835</v>
      </c>
      <c r="AX669" s="343">
        <v>6.6886675458138027</v>
      </c>
    </row>
    <row r="670" spans="1:50" ht="12" customHeight="1" x14ac:dyDescent="0.25">
      <c r="A670" s="1" t="s">
        <v>685</v>
      </c>
      <c r="C670" s="65"/>
      <c r="D670" s="31"/>
      <c r="E670" s="31"/>
      <c r="F670" s="31"/>
      <c r="G670" s="31"/>
      <c r="H670" s="31"/>
      <c r="O670" s="482" t="str">
        <f t="shared" si="97"/>
        <v xml:space="preserve"> </v>
      </c>
      <c r="P670" s="466">
        <f t="shared" si="93"/>
        <v>923</v>
      </c>
      <c r="Q670" s="65" t="s">
        <v>4314</v>
      </c>
      <c r="R670" s="230">
        <v>923</v>
      </c>
      <c r="S670" s="251">
        <v>-31.672024</v>
      </c>
      <c r="T670" s="248">
        <v>119.02050800000001</v>
      </c>
      <c r="U670" s="33" t="str">
        <f t="shared" si="94"/>
        <v>Mount Hampton</v>
      </c>
      <c r="V670" s="33" t="str">
        <f t="shared" si="98"/>
        <v>Yilgarn</v>
      </c>
      <c r="W670" s="33">
        <v>747</v>
      </c>
      <c r="X670" s="1" t="s">
        <v>685</v>
      </c>
      <c r="AE670" s="10" t="s">
        <v>220</v>
      </c>
      <c r="AF670" s="6" t="s">
        <v>220</v>
      </c>
      <c r="AG670" s="176">
        <f>IFERROR(VLOOKUP(AF670,'#Location List#'!$Q$3:$R$1118,2,FALSE), "None")</f>
        <v>298</v>
      </c>
      <c r="AH670" s="269" t="s">
        <v>872</v>
      </c>
      <c r="AI670" s="474">
        <f t="shared" si="95"/>
        <v>1</v>
      </c>
      <c r="AJ670" s="71" t="str">
        <f t="shared" si="96"/>
        <v>Mount Hampton</v>
      </c>
      <c r="AK670" s="73" t="e">
        <f>COUNTIFS(#REF!,R670)</f>
        <v>#REF!</v>
      </c>
      <c r="AL670" s="13"/>
      <c r="AM670" s="75"/>
      <c r="AN670" s="72"/>
      <c r="AQ670" s="334"/>
      <c r="AS670" s="244">
        <v>668</v>
      </c>
      <c r="AT670" s="244">
        <v>-32.25</v>
      </c>
      <c r="AU670" s="244">
        <v>117</v>
      </c>
      <c r="AV670" s="244" t="s">
        <v>5455</v>
      </c>
      <c r="AW670" s="22">
        <v>926</v>
      </c>
      <c r="AX670" s="343">
        <v>5.4722423762194099</v>
      </c>
    </row>
    <row r="671" spans="1:50" ht="12" customHeight="1" x14ac:dyDescent="0.25">
      <c r="A671" s="1" t="s">
        <v>685</v>
      </c>
      <c r="C671" s="65"/>
      <c r="D671" s="31"/>
      <c r="E671" s="31"/>
      <c r="F671" s="31"/>
      <c r="G671" s="31"/>
      <c r="H671" s="31"/>
      <c r="O671" s="482" t="str">
        <f t="shared" si="97"/>
        <v xml:space="preserve"> </v>
      </c>
      <c r="P671" s="466">
        <f t="shared" si="93"/>
        <v>924</v>
      </c>
      <c r="Q671" s="65" t="s">
        <v>4315</v>
      </c>
      <c r="R671" s="230">
        <v>924</v>
      </c>
      <c r="S671" s="251">
        <v>-31.899249999999899</v>
      </c>
      <c r="T671" s="248">
        <v>116.85364300000001</v>
      </c>
      <c r="U671" s="33" t="str">
        <f t="shared" si="94"/>
        <v>Mount Hardey</v>
      </c>
      <c r="V671" s="33" t="str">
        <f t="shared" si="98"/>
        <v>York</v>
      </c>
      <c r="W671" s="33">
        <v>725</v>
      </c>
      <c r="X671" s="1" t="s">
        <v>685</v>
      </c>
      <c r="AE671" s="10" t="s">
        <v>220</v>
      </c>
      <c r="AF671" s="6" t="s">
        <v>220</v>
      </c>
      <c r="AG671" s="176">
        <f>IFERROR(VLOOKUP(AF671,'#Location List#'!$Q$3:$R$1118,2,FALSE), "None")</f>
        <v>298</v>
      </c>
      <c r="AH671" s="269" t="s">
        <v>220</v>
      </c>
      <c r="AI671" s="474">
        <f t="shared" si="95"/>
        <v>1</v>
      </c>
      <c r="AJ671" s="71" t="str">
        <f t="shared" si="96"/>
        <v>Mount Hardey</v>
      </c>
      <c r="AK671" s="73" t="e">
        <f>COUNTIFS(#REF!,R671)</f>
        <v>#REF!</v>
      </c>
      <c r="AL671" s="13"/>
      <c r="AM671" s="75"/>
      <c r="AN671" s="72"/>
      <c r="AQ671" s="334"/>
      <c r="AS671" s="244">
        <v>669</v>
      </c>
      <c r="AT671" s="244">
        <v>-32</v>
      </c>
      <c r="AU671" s="244">
        <v>117</v>
      </c>
      <c r="AV671" s="244" t="s">
        <v>4712</v>
      </c>
      <c r="AW671" s="22">
        <v>523</v>
      </c>
      <c r="AX671" s="343">
        <v>11.363588841152575</v>
      </c>
    </row>
    <row r="672" spans="1:50" ht="12" customHeight="1" x14ac:dyDescent="0.25">
      <c r="A672" s="1" t="s">
        <v>685</v>
      </c>
      <c r="C672" s="65"/>
      <c r="D672" s="31"/>
      <c r="E672" s="31"/>
      <c r="F672" s="31"/>
      <c r="G672" s="31"/>
      <c r="H672" s="31"/>
      <c r="O672" s="482" t="str">
        <f t="shared" si="97"/>
        <v xml:space="preserve"> </v>
      </c>
      <c r="P672" s="466">
        <f t="shared" si="93"/>
        <v>925</v>
      </c>
      <c r="Q672" s="65" t="s">
        <v>4316</v>
      </c>
      <c r="R672" s="230">
        <v>925</v>
      </c>
      <c r="S672" s="251">
        <v>-32.115884999999999</v>
      </c>
      <c r="T672" s="248">
        <v>119.768417</v>
      </c>
      <c r="U672" s="33" t="str">
        <f t="shared" si="94"/>
        <v>Mount Holland</v>
      </c>
      <c r="V672" s="33" t="str">
        <f t="shared" si="98"/>
        <v>Yilgarn</v>
      </c>
      <c r="W672" s="33">
        <v>747</v>
      </c>
      <c r="X672" s="1" t="s">
        <v>685</v>
      </c>
      <c r="AE672" s="10" t="s">
        <v>220</v>
      </c>
      <c r="AF672" s="6" t="s">
        <v>220</v>
      </c>
      <c r="AG672" s="176">
        <f>IFERROR(VLOOKUP(AF672,'#Location List#'!$Q$3:$R$1118,2,FALSE), "None")</f>
        <v>298</v>
      </c>
      <c r="AH672" s="269" t="s">
        <v>848</v>
      </c>
      <c r="AI672" s="474">
        <f t="shared" si="95"/>
        <v>1</v>
      </c>
      <c r="AJ672" s="71" t="str">
        <f t="shared" si="96"/>
        <v>Mount Holland</v>
      </c>
      <c r="AK672" s="73" t="e">
        <f>COUNTIFS(#REF!,R672)</f>
        <v>#REF!</v>
      </c>
      <c r="AL672" s="13"/>
      <c r="AM672" s="75"/>
      <c r="AN672" s="72"/>
      <c r="AQ672" s="334"/>
      <c r="AS672" s="244">
        <v>670</v>
      </c>
      <c r="AT672" s="244">
        <v>-31.75</v>
      </c>
      <c r="AU672" s="244">
        <v>117</v>
      </c>
      <c r="AV672" s="244" t="s">
        <v>5456</v>
      </c>
      <c r="AW672" s="22">
        <v>1121</v>
      </c>
      <c r="AX672" s="343">
        <v>6.1234247185898969</v>
      </c>
    </row>
    <row r="673" spans="1:50" ht="12" customHeight="1" x14ac:dyDescent="0.25">
      <c r="A673" s="1" t="s">
        <v>685</v>
      </c>
      <c r="C673" s="65"/>
      <c r="D673" s="31"/>
      <c r="E673" s="31"/>
      <c r="F673" s="31"/>
      <c r="G673" s="31"/>
      <c r="H673" s="31"/>
      <c r="O673" s="482" t="str">
        <f t="shared" si="97"/>
        <v xml:space="preserve"> </v>
      </c>
      <c r="P673" s="466">
        <f t="shared" si="93"/>
        <v>926</v>
      </c>
      <c r="Q673" s="65" t="s">
        <v>4317</v>
      </c>
      <c r="R673" s="230">
        <v>926</v>
      </c>
      <c r="S673" s="251">
        <v>-32.212350000000001</v>
      </c>
      <c r="T673" s="248">
        <v>116.96253</v>
      </c>
      <c r="U673" s="33" t="str">
        <f t="shared" si="94"/>
        <v>Mount Kokeby</v>
      </c>
      <c r="V673" s="33" t="str">
        <f t="shared" si="98"/>
        <v>Beverley</v>
      </c>
      <c r="W673" s="33">
        <v>770</v>
      </c>
      <c r="X673" s="1" t="s">
        <v>685</v>
      </c>
      <c r="AE673" s="10" t="s">
        <v>220</v>
      </c>
      <c r="AF673" s="6" t="s">
        <v>220</v>
      </c>
      <c r="AG673" s="176">
        <f>IFERROR(VLOOKUP(AF673,'#Location List#'!$Q$3:$R$1118,2,FALSE), "None")</f>
        <v>298</v>
      </c>
      <c r="AH673" s="269" t="s">
        <v>647</v>
      </c>
      <c r="AI673" s="474">
        <f t="shared" si="95"/>
        <v>1</v>
      </c>
      <c r="AJ673" s="71" t="str">
        <f t="shared" si="96"/>
        <v>Mount Kokeby</v>
      </c>
      <c r="AK673" s="73" t="e">
        <f>COUNTIFS(#REF!,R673)</f>
        <v>#REF!</v>
      </c>
      <c r="AL673" s="13"/>
      <c r="AM673" s="75"/>
      <c r="AN673" s="72"/>
      <c r="AQ673" s="334"/>
      <c r="AS673" s="244">
        <v>671</v>
      </c>
      <c r="AT673" s="244">
        <v>-31.5</v>
      </c>
      <c r="AU673" s="244">
        <v>117</v>
      </c>
      <c r="AV673" s="244" t="s">
        <v>4695</v>
      </c>
      <c r="AW673" s="22">
        <v>248</v>
      </c>
      <c r="AX673" s="343">
        <v>14.128171352401775</v>
      </c>
    </row>
    <row r="674" spans="1:50" ht="12" customHeight="1" x14ac:dyDescent="0.25">
      <c r="A674" s="1" t="s">
        <v>685</v>
      </c>
      <c r="C674" s="65"/>
      <c r="D674" s="31"/>
      <c r="E674" s="31"/>
      <c r="F674" s="31"/>
      <c r="G674" s="31"/>
      <c r="H674" s="31"/>
      <c r="O674" s="482" t="str">
        <f t="shared" si="97"/>
        <v xml:space="preserve"> </v>
      </c>
      <c r="P674" s="466">
        <f t="shared" si="93"/>
        <v>927</v>
      </c>
      <c r="Q674" s="65" t="s">
        <v>3763</v>
      </c>
      <c r="R674" s="230">
        <v>927</v>
      </c>
      <c r="S674" s="251">
        <v>-28.063040000000001</v>
      </c>
      <c r="T674" s="248">
        <v>117.846909999999</v>
      </c>
      <c r="U674" s="33" t="str">
        <f t="shared" si="94"/>
        <v>Mount Magnet</v>
      </c>
      <c r="V674" s="33" t="str">
        <f t="shared" si="98"/>
        <v>Mount Magnet</v>
      </c>
      <c r="W674" s="33">
        <v>828</v>
      </c>
      <c r="X674" s="1" t="s">
        <v>685</v>
      </c>
      <c r="AE674" s="10" t="s">
        <v>220</v>
      </c>
      <c r="AF674" s="6" t="s">
        <v>372</v>
      </c>
      <c r="AG674" s="176">
        <f>IFERROR(VLOOKUP(AF674,'#Location List#'!$Q$3:$R$1118,2,FALSE), "None")</f>
        <v>329</v>
      </c>
      <c r="AH674" s="269" t="s">
        <v>372</v>
      </c>
      <c r="AI674" s="474">
        <f t="shared" si="95"/>
        <v>1</v>
      </c>
      <c r="AJ674" s="71" t="str">
        <f t="shared" si="96"/>
        <v>Mount Magnet</v>
      </c>
      <c r="AK674" s="73" t="e">
        <f>COUNTIFS(#REF!,R674)</f>
        <v>#REF!</v>
      </c>
      <c r="AL674" s="13"/>
      <c r="AM674" s="75"/>
      <c r="AN674" s="72"/>
      <c r="AQ674" s="334"/>
      <c r="AS674" s="244">
        <v>672</v>
      </c>
      <c r="AT674" s="244">
        <v>-31.25</v>
      </c>
      <c r="AU674" s="244">
        <v>117</v>
      </c>
      <c r="AV674" s="244" t="s">
        <v>5457</v>
      </c>
      <c r="AW674" s="22">
        <v>118</v>
      </c>
      <c r="AX674" s="343">
        <v>7.392912950783681</v>
      </c>
    </row>
    <row r="675" spans="1:50" ht="12" customHeight="1" x14ac:dyDescent="0.25">
      <c r="A675" s="1" t="s">
        <v>685</v>
      </c>
      <c r="C675" s="65"/>
      <c r="D675" s="31"/>
      <c r="E675" s="31"/>
      <c r="F675" s="31"/>
      <c r="G675" s="31"/>
      <c r="H675" s="31"/>
      <c r="O675" s="482" t="str">
        <f t="shared" si="97"/>
        <v xml:space="preserve"> </v>
      </c>
      <c r="P675" s="466">
        <f t="shared" si="93"/>
        <v>928</v>
      </c>
      <c r="Q675" s="65" t="s">
        <v>4318</v>
      </c>
      <c r="R675" s="230">
        <v>928</v>
      </c>
      <c r="S675" s="251">
        <v>-31.013964000000001</v>
      </c>
      <c r="T675" s="248">
        <v>121.92374599999999</v>
      </c>
      <c r="U675" s="33" t="str">
        <f t="shared" si="94"/>
        <v>Mount Monger</v>
      </c>
      <c r="V675" s="33" t="str">
        <f t="shared" si="98"/>
        <v>Kalgoorlie-Boulder</v>
      </c>
      <c r="W675" s="33">
        <v>845</v>
      </c>
      <c r="X675" s="1" t="s">
        <v>685</v>
      </c>
      <c r="AE675" s="10" t="s">
        <v>220</v>
      </c>
      <c r="AF675" s="6" t="s">
        <v>920</v>
      </c>
      <c r="AG675" s="176" t="str">
        <f>IFERROR(VLOOKUP(AF675,'#Location List#'!$Q$3:$R$1118,2,FALSE), "None")</f>
        <v>None</v>
      </c>
      <c r="AH675" s="269" t="s">
        <v>920</v>
      </c>
      <c r="AI675" s="474">
        <f t="shared" si="95"/>
        <v>1</v>
      </c>
      <c r="AJ675" s="71" t="str">
        <f t="shared" si="96"/>
        <v>Mount Monger</v>
      </c>
      <c r="AK675" s="73" t="e">
        <f>COUNTIFS(#REF!,R675)</f>
        <v>#REF!</v>
      </c>
      <c r="AL675" s="13"/>
      <c r="AM675" s="75"/>
      <c r="AN675" s="72"/>
      <c r="AQ675" s="334"/>
      <c r="AS675" s="244">
        <v>673</v>
      </c>
      <c r="AT675" s="244">
        <v>-31</v>
      </c>
      <c r="AU675" s="244">
        <v>117</v>
      </c>
      <c r="AV675" s="244" t="s">
        <v>4681</v>
      </c>
      <c r="AW675" s="22">
        <v>827</v>
      </c>
      <c r="AX675" s="343">
        <v>6.9490972550888506</v>
      </c>
    </row>
    <row r="676" spans="1:50" ht="12" customHeight="1" x14ac:dyDescent="0.25">
      <c r="A676" s="1" t="s">
        <v>685</v>
      </c>
      <c r="C676" s="65"/>
      <c r="D676" s="31"/>
      <c r="E676" s="31"/>
      <c r="F676" s="31"/>
      <c r="G676" s="31"/>
      <c r="H676" s="31"/>
      <c r="O676" s="482" t="str">
        <f t="shared" si="97"/>
        <v xml:space="preserve"> </v>
      </c>
      <c r="P676" s="466">
        <f t="shared" si="93"/>
        <v>929</v>
      </c>
      <c r="Q676" s="65" t="s">
        <v>4319</v>
      </c>
      <c r="R676" s="230">
        <v>929</v>
      </c>
      <c r="S676" s="251">
        <v>-32.130130000000001</v>
      </c>
      <c r="T676" s="248">
        <v>116.019004</v>
      </c>
      <c r="U676" s="33" t="str">
        <f t="shared" si="94"/>
        <v>Mount Nasura</v>
      </c>
      <c r="V676" s="33" t="str">
        <f t="shared" si="98"/>
        <v>Armadale</v>
      </c>
      <c r="W676" s="33">
        <v>723</v>
      </c>
      <c r="X676" s="1" t="s">
        <v>685</v>
      </c>
      <c r="AE676" s="10" t="s">
        <v>220</v>
      </c>
      <c r="AF676" s="6" t="s">
        <v>4325</v>
      </c>
      <c r="AG676" s="176" t="str">
        <f>IFERROR(VLOOKUP(AF676,'#Location List#'!$Q$3:$R$1118,2,FALSE), "None")</f>
        <v>None</v>
      </c>
      <c r="AH676" s="269" t="s">
        <v>373</v>
      </c>
      <c r="AI676" s="474">
        <f t="shared" si="95"/>
        <v>1</v>
      </c>
      <c r="AJ676" s="71" t="str">
        <f t="shared" si="96"/>
        <v>Mount Nasura</v>
      </c>
      <c r="AK676" s="73" t="e">
        <f>COUNTIFS(#REF!,R676)</f>
        <v>#REF!</v>
      </c>
      <c r="AL676" s="13"/>
      <c r="AM676" s="75"/>
      <c r="AN676" s="72"/>
      <c r="AQ676" s="334"/>
      <c r="AS676" s="244">
        <v>674</v>
      </c>
      <c r="AT676" s="244">
        <v>-30.75</v>
      </c>
      <c r="AU676" s="244">
        <v>117</v>
      </c>
      <c r="AV676" s="244" t="s">
        <v>5458</v>
      </c>
      <c r="AW676" s="22">
        <v>596</v>
      </c>
      <c r="AX676" s="343">
        <v>13.46906297032349</v>
      </c>
    </row>
    <row r="677" spans="1:50" ht="12" customHeight="1" x14ac:dyDescent="0.25">
      <c r="A677" s="1" t="s">
        <v>685</v>
      </c>
      <c r="C677" s="65"/>
      <c r="D677" s="31"/>
      <c r="E677" s="31"/>
      <c r="F677" s="31"/>
      <c r="G677" s="31"/>
      <c r="H677" s="31"/>
      <c r="O677" s="482" t="str">
        <f t="shared" si="97"/>
        <v xml:space="preserve"> </v>
      </c>
      <c r="P677" s="466">
        <f t="shared" si="93"/>
        <v>930</v>
      </c>
      <c r="Q677" s="65" t="s">
        <v>4320</v>
      </c>
      <c r="R677" s="230">
        <v>930</v>
      </c>
      <c r="S677" s="251">
        <v>-31.569634000000001</v>
      </c>
      <c r="T677" s="248">
        <v>119.84532799999999</v>
      </c>
      <c r="U677" s="33" t="str">
        <f t="shared" si="94"/>
        <v>Mount Palmer</v>
      </c>
      <c r="V677" s="33" t="str">
        <f t="shared" si="98"/>
        <v>Yilgarn</v>
      </c>
      <c r="W677" s="33">
        <v>747</v>
      </c>
      <c r="X677" s="1" t="s">
        <v>685</v>
      </c>
      <c r="AE677" s="10" t="s">
        <v>1249</v>
      </c>
      <c r="AF677" s="6" t="s">
        <v>3750</v>
      </c>
      <c r="AG677" s="176">
        <f>IFERROR(VLOOKUP(AF677,'#Location List#'!$Q$3:$R$1118,2,FALSE), "None")</f>
        <v>250</v>
      </c>
      <c r="AH677" s="269" t="s">
        <v>3750</v>
      </c>
      <c r="AI677" s="474">
        <f t="shared" si="95"/>
        <v>1</v>
      </c>
      <c r="AJ677" s="71" t="str">
        <f t="shared" si="96"/>
        <v>Mount Palmer</v>
      </c>
      <c r="AK677" s="73" t="e">
        <f>COUNTIFS(#REF!,R677)</f>
        <v>#REF!</v>
      </c>
      <c r="AL677" s="13"/>
      <c r="AM677" s="75"/>
      <c r="AN677" s="72"/>
      <c r="AQ677" s="334"/>
      <c r="AS677" s="244">
        <v>675</v>
      </c>
      <c r="AT677" s="244">
        <v>-30.5</v>
      </c>
      <c r="AU677" s="244">
        <v>117</v>
      </c>
      <c r="AV677" s="244" t="s">
        <v>4667</v>
      </c>
      <c r="AW677" s="22">
        <v>63</v>
      </c>
      <c r="AX677" s="343">
        <v>16.524664707652864</v>
      </c>
    </row>
    <row r="678" spans="1:50" ht="12" customHeight="1" x14ac:dyDescent="0.25">
      <c r="A678" s="1" t="s">
        <v>685</v>
      </c>
      <c r="C678" s="65"/>
      <c r="D678" s="31"/>
      <c r="E678" s="31"/>
      <c r="F678" s="31"/>
      <c r="G678" s="31"/>
      <c r="H678" s="31"/>
      <c r="O678" s="482" t="str">
        <f t="shared" si="97"/>
        <v xml:space="preserve"> </v>
      </c>
      <c r="P678" s="466">
        <f t="shared" si="93"/>
        <v>931</v>
      </c>
      <c r="Q678" s="65" t="s">
        <v>4321</v>
      </c>
      <c r="R678" s="230">
        <v>931</v>
      </c>
      <c r="S678" s="251">
        <v>-32.159838000000001</v>
      </c>
      <c r="T678" s="248">
        <v>116.02108</v>
      </c>
      <c r="U678" s="33" t="str">
        <f t="shared" si="94"/>
        <v>Mount Richon</v>
      </c>
      <c r="V678" s="33" t="str">
        <f t="shared" si="98"/>
        <v>Armadale</v>
      </c>
      <c r="W678" s="33">
        <v>723</v>
      </c>
      <c r="X678" s="1" t="s">
        <v>685</v>
      </c>
      <c r="AE678" s="10" t="s">
        <v>1249</v>
      </c>
      <c r="AF678" s="6" t="s">
        <v>1249</v>
      </c>
      <c r="AG678" s="176">
        <f>IFERROR(VLOOKUP(AF678,'#Location List#'!$Q$3:$R$1118,2,FALSE), "None")</f>
        <v>302</v>
      </c>
      <c r="AH678" s="269" t="s">
        <v>1249</v>
      </c>
      <c r="AI678" s="474">
        <f t="shared" si="95"/>
        <v>1</v>
      </c>
      <c r="AJ678" s="71" t="str">
        <f t="shared" si="96"/>
        <v>Mount Richon</v>
      </c>
      <c r="AK678" s="73" t="e">
        <f>COUNTIFS(#REF!,R678)</f>
        <v>#REF!</v>
      </c>
      <c r="AL678" s="13"/>
      <c r="AM678" s="75"/>
      <c r="AN678" s="72"/>
      <c r="AQ678" s="334"/>
      <c r="AS678" s="244">
        <v>676</v>
      </c>
      <c r="AT678" s="244">
        <v>-30.25</v>
      </c>
      <c r="AU678" s="244">
        <v>117</v>
      </c>
      <c r="AV678" s="244" t="s">
        <v>5459</v>
      </c>
      <c r="AW678" s="22">
        <v>1172</v>
      </c>
      <c r="AX678" s="343">
        <v>4.0050730700722728</v>
      </c>
    </row>
    <row r="679" spans="1:50" ht="12" customHeight="1" x14ac:dyDescent="0.25">
      <c r="A679" s="1" t="s">
        <v>685</v>
      </c>
      <c r="C679" s="65"/>
      <c r="D679" s="31"/>
      <c r="E679" s="31"/>
      <c r="F679" s="31"/>
      <c r="G679" s="31"/>
      <c r="H679" s="31"/>
      <c r="O679" s="482" t="str">
        <f t="shared" si="97"/>
        <v xml:space="preserve"> </v>
      </c>
      <c r="P679" s="466">
        <f t="shared" si="93"/>
        <v>932</v>
      </c>
      <c r="Q679" s="65" t="s">
        <v>4322</v>
      </c>
      <c r="R679" s="230">
        <v>932</v>
      </c>
      <c r="S679" s="251">
        <v>-34.805925999999999</v>
      </c>
      <c r="T679" s="248">
        <v>117.095932</v>
      </c>
      <c r="U679" s="33" t="str">
        <f t="shared" si="94"/>
        <v>Mount Romance</v>
      </c>
      <c r="V679" s="33" t="str">
        <f t="shared" si="98"/>
        <v>Denmark</v>
      </c>
      <c r="W679" s="33">
        <v>752</v>
      </c>
      <c r="X679" s="1" t="s">
        <v>685</v>
      </c>
      <c r="AE679" s="10" t="s">
        <v>226</v>
      </c>
      <c r="AF679" s="6" t="s">
        <v>3908</v>
      </c>
      <c r="AG679" s="176">
        <f>IFERROR(VLOOKUP(AF679,'#Location List#'!$Q$3:$R$1118,2,FALSE), "None")</f>
        <v>61</v>
      </c>
      <c r="AH679" s="269" t="s">
        <v>3908</v>
      </c>
      <c r="AI679" s="474">
        <f t="shared" si="95"/>
        <v>1</v>
      </c>
      <c r="AJ679" s="71" t="str">
        <f t="shared" si="96"/>
        <v>Mount Romance</v>
      </c>
      <c r="AK679" s="73" t="e">
        <f>COUNTIFS(#REF!,R679)</f>
        <v>#REF!</v>
      </c>
      <c r="AL679" s="13"/>
      <c r="AM679" s="75"/>
      <c r="AN679" s="72"/>
      <c r="AQ679" s="334"/>
      <c r="AS679" s="244">
        <v>677</v>
      </c>
      <c r="AT679" s="244">
        <v>-30</v>
      </c>
      <c r="AU679" s="244">
        <v>117</v>
      </c>
      <c r="AV679" s="244" t="s">
        <v>5460</v>
      </c>
      <c r="AW679" s="22">
        <v>792</v>
      </c>
      <c r="AX679" s="343">
        <v>17.017265739748773</v>
      </c>
    </row>
    <row r="680" spans="1:50" ht="12" customHeight="1" x14ac:dyDescent="0.25">
      <c r="A680" s="1" t="s">
        <v>685</v>
      </c>
      <c r="C680" s="65"/>
      <c r="D680" s="31"/>
      <c r="E680" s="31"/>
      <c r="F680" s="31"/>
      <c r="G680" s="31"/>
      <c r="H680" s="31"/>
      <c r="O680" s="482" t="str">
        <f t="shared" si="97"/>
        <v xml:space="preserve"> </v>
      </c>
      <c r="P680" s="466">
        <f t="shared" si="93"/>
        <v>933</v>
      </c>
      <c r="Q680" s="65" t="s">
        <v>4323</v>
      </c>
      <c r="R680" s="230">
        <v>933</v>
      </c>
      <c r="S680" s="251">
        <v>-32.035839000000003</v>
      </c>
      <c r="T680" s="248">
        <v>118.73434399999999</v>
      </c>
      <c r="U680" s="33" t="str">
        <f t="shared" si="94"/>
        <v>Mount Walker</v>
      </c>
      <c r="V680" s="33" t="str">
        <f t="shared" si="98"/>
        <v>Narembeen</v>
      </c>
      <c r="W680" s="33">
        <v>830</v>
      </c>
      <c r="X680" s="1" t="s">
        <v>685</v>
      </c>
      <c r="AE680" s="10" t="s">
        <v>226</v>
      </c>
      <c r="AF680" s="6" t="s">
        <v>288</v>
      </c>
      <c r="AG680" s="176">
        <f>IFERROR(VLOOKUP(AF680,'#Location List#'!$Q$3:$R$1118,2,FALSE), "None")</f>
        <v>80</v>
      </c>
      <c r="AH680" s="269" t="s">
        <v>288</v>
      </c>
      <c r="AI680" s="474">
        <f t="shared" si="95"/>
        <v>1</v>
      </c>
      <c r="AJ680" s="71" t="str">
        <f t="shared" si="96"/>
        <v>Mount Walker</v>
      </c>
      <c r="AK680" s="73" t="e">
        <f>COUNTIFS(#REF!,R680)</f>
        <v>#REF!</v>
      </c>
      <c r="AL680" s="13"/>
      <c r="AM680" s="75"/>
      <c r="AN680" s="72"/>
      <c r="AQ680" s="334"/>
      <c r="AS680" s="244">
        <v>678</v>
      </c>
      <c r="AT680" s="244">
        <v>-29.75</v>
      </c>
      <c r="AU680" s="244">
        <v>117</v>
      </c>
      <c r="AV680" s="244" t="s">
        <v>5461</v>
      </c>
      <c r="AW680" s="22">
        <v>792</v>
      </c>
      <c r="AX680" s="343">
        <v>22.239604404545329</v>
      </c>
    </row>
    <row r="681" spans="1:50" ht="12" customHeight="1" x14ac:dyDescent="0.25">
      <c r="A681" s="1" t="s">
        <v>685</v>
      </c>
      <c r="C681" s="65"/>
      <c r="D681" s="31"/>
      <c r="E681" s="31"/>
      <c r="F681" s="31"/>
      <c r="G681" s="31"/>
      <c r="H681" s="31"/>
      <c r="O681" s="482" t="str">
        <f t="shared" si="97"/>
        <v xml:space="preserve"> </v>
      </c>
      <c r="P681" s="466">
        <f t="shared" si="93"/>
        <v>934</v>
      </c>
      <c r="Q681" s="65" t="s">
        <v>4324</v>
      </c>
      <c r="R681" s="230">
        <v>934</v>
      </c>
      <c r="S681" s="251">
        <v>-32.639467000000003</v>
      </c>
      <c r="T681" s="248">
        <v>116.303119</v>
      </c>
      <c r="U681" s="33" t="str">
        <f t="shared" si="94"/>
        <v>Mount Wells</v>
      </c>
      <c r="V681" s="33" t="str">
        <f t="shared" si="98"/>
        <v>Boddington</v>
      </c>
      <c r="W681" s="33">
        <v>809</v>
      </c>
      <c r="X681" s="1" t="s">
        <v>685</v>
      </c>
      <c r="AE681" s="10" t="s">
        <v>226</v>
      </c>
      <c r="AF681" s="6" t="s">
        <v>386</v>
      </c>
      <c r="AG681" s="176">
        <f>IFERROR(VLOOKUP(AF681,'#Location List#'!$Q$3:$R$1118,2,FALSE), "None")</f>
        <v>221</v>
      </c>
      <c r="AH681" s="269" t="s">
        <v>386</v>
      </c>
      <c r="AI681" s="474">
        <f t="shared" si="95"/>
        <v>1</v>
      </c>
      <c r="AJ681" s="71" t="str">
        <f t="shared" si="96"/>
        <v>Mount Wells</v>
      </c>
      <c r="AK681" s="73" t="e">
        <f>COUNTIFS(#REF!,R681)</f>
        <v>#REF!</v>
      </c>
      <c r="AL681" s="13"/>
      <c r="AM681" s="75"/>
      <c r="AN681" s="72"/>
      <c r="AQ681" s="334"/>
      <c r="AS681" s="244">
        <v>679</v>
      </c>
      <c r="AT681" s="244">
        <v>-29.5</v>
      </c>
      <c r="AU681" s="244">
        <v>117</v>
      </c>
      <c r="AV681" s="244" t="s">
        <v>4642</v>
      </c>
      <c r="AW681" s="22">
        <v>1125</v>
      </c>
      <c r="AX681" s="343">
        <v>15.123281511067242</v>
      </c>
    </row>
    <row r="682" spans="1:50" ht="12" customHeight="1" x14ac:dyDescent="0.25">
      <c r="A682" s="1" t="s">
        <v>685</v>
      </c>
      <c r="C682" s="65"/>
      <c r="D682" s="31"/>
      <c r="E682" s="31"/>
      <c r="F682" s="31"/>
      <c r="G682" s="31"/>
      <c r="H682" s="31"/>
      <c r="O682" s="482" t="str">
        <f t="shared" si="97"/>
        <v xml:space="preserve"> </v>
      </c>
      <c r="P682" s="466">
        <f t="shared" si="93"/>
        <v>259</v>
      </c>
      <c r="Q682" s="31" t="s">
        <v>3797</v>
      </c>
      <c r="R682" s="231">
        <v>259</v>
      </c>
      <c r="S682" s="251">
        <v>-33.922863999999997</v>
      </c>
      <c r="T682" s="248">
        <v>115.41598</v>
      </c>
      <c r="U682" s="33" t="str">
        <f t="shared" si="94"/>
        <v>Mowen Rd</v>
      </c>
      <c r="V682" s="33" t="str">
        <f t="shared" si="98"/>
        <v>Augusta-Margaret River</v>
      </c>
      <c r="W682" s="33">
        <v>731</v>
      </c>
      <c r="X682" s="1" t="s">
        <v>685</v>
      </c>
      <c r="AE682" s="10" t="s">
        <v>226</v>
      </c>
      <c r="AF682" s="6" t="s">
        <v>1177</v>
      </c>
      <c r="AG682" s="176">
        <f>IFERROR(VLOOKUP(AF682,'#Location List#'!$Q$3:$R$1118,2,FALSE), "None")</f>
        <v>245</v>
      </c>
      <c r="AH682" s="269" t="s">
        <v>1177</v>
      </c>
      <c r="AI682" s="474">
        <f t="shared" si="95"/>
        <v>1</v>
      </c>
      <c r="AJ682" s="71" t="str">
        <f t="shared" si="96"/>
        <v>Mowen Rd</v>
      </c>
      <c r="AK682" s="73" t="e">
        <f>COUNTIFS(#REF!,R682)</f>
        <v>#REF!</v>
      </c>
      <c r="AL682" s="13"/>
      <c r="AM682" s="75"/>
      <c r="AN682" s="72"/>
      <c r="AQ682" s="334"/>
      <c r="AS682" s="244">
        <v>680</v>
      </c>
      <c r="AT682" s="244">
        <v>-29.25</v>
      </c>
      <c r="AU682" s="244">
        <v>117</v>
      </c>
      <c r="AV682" s="244" t="s">
        <v>5462</v>
      </c>
      <c r="AW682" s="22">
        <v>343</v>
      </c>
      <c r="AX682" s="343">
        <v>11.723372505512854</v>
      </c>
    </row>
    <row r="683" spans="1:50" ht="12" customHeight="1" x14ac:dyDescent="0.25">
      <c r="A683" s="1" t="s">
        <v>685</v>
      </c>
      <c r="C683" s="65"/>
      <c r="D683" s="31"/>
      <c r="E683" s="31"/>
      <c r="F683" s="31"/>
      <c r="G683" s="31"/>
      <c r="H683" s="31"/>
      <c r="O683" s="482" t="str">
        <f t="shared" si="97"/>
        <v xml:space="preserve"> </v>
      </c>
      <c r="P683" s="466">
        <f t="shared" si="93"/>
        <v>261</v>
      </c>
      <c r="Q683" s="31" t="s">
        <v>444</v>
      </c>
      <c r="R683" s="231">
        <v>261</v>
      </c>
      <c r="S683" s="251">
        <v>-34.630394000000003</v>
      </c>
      <c r="T683" s="249">
        <v>117.664062</v>
      </c>
      <c r="U683" s="33" t="str">
        <f t="shared" si="94"/>
        <v>Mt Barker</v>
      </c>
      <c r="V683" s="33" t="str">
        <f t="shared" si="98"/>
        <v>Plantagenet</v>
      </c>
      <c r="W683" s="33">
        <v>745</v>
      </c>
      <c r="X683" s="1" t="s">
        <v>685</v>
      </c>
      <c r="AE683" s="10" t="s">
        <v>226</v>
      </c>
      <c r="AF683" s="6" t="s">
        <v>1177</v>
      </c>
      <c r="AG683" s="176">
        <f>IFERROR(VLOOKUP(AF683,'#Location List#'!$Q$3:$R$1118,2,FALSE), "None")</f>
        <v>245</v>
      </c>
      <c r="AH683" s="269" t="s">
        <v>387</v>
      </c>
      <c r="AI683" s="474">
        <f t="shared" si="95"/>
        <v>1</v>
      </c>
      <c r="AJ683" s="71" t="str">
        <f t="shared" si="96"/>
        <v>Mt Barker</v>
      </c>
      <c r="AK683" s="73" t="e">
        <f>COUNTIFS(#REF!,R683)</f>
        <v>#REF!</v>
      </c>
      <c r="AL683" s="13"/>
      <c r="AM683" s="75"/>
      <c r="AN683" s="72"/>
      <c r="AQ683" s="334"/>
      <c r="AS683" s="244">
        <v>681</v>
      </c>
      <c r="AT683" s="244">
        <v>-29</v>
      </c>
      <c r="AU683" s="244">
        <v>117</v>
      </c>
      <c r="AV683" s="244" t="s">
        <v>4632</v>
      </c>
      <c r="AW683" s="22">
        <v>343</v>
      </c>
      <c r="AX683" s="343">
        <v>33.44867476284788</v>
      </c>
    </row>
    <row r="684" spans="1:50" ht="12" customHeight="1" x14ac:dyDescent="0.25">
      <c r="A684" s="1" t="s">
        <v>685</v>
      </c>
      <c r="C684" s="65"/>
      <c r="D684" s="31"/>
      <c r="E684" s="31"/>
      <c r="F684" s="31"/>
      <c r="G684" s="31"/>
      <c r="H684" s="31"/>
      <c r="O684" s="482" t="str">
        <f t="shared" si="97"/>
        <v xml:space="preserve"> </v>
      </c>
      <c r="P684" s="466">
        <f t="shared" si="93"/>
        <v>262</v>
      </c>
      <c r="Q684" s="31" t="s">
        <v>989</v>
      </c>
      <c r="R684" s="231">
        <v>262</v>
      </c>
      <c r="S684" s="251">
        <v>-31.786190000000001</v>
      </c>
      <c r="T684" s="249">
        <v>119.12596499999999</v>
      </c>
      <c r="U684" s="33" t="str">
        <f t="shared" si="94"/>
        <v>Mt Bayly</v>
      </c>
      <c r="V684" s="33" t="str">
        <f t="shared" si="98"/>
        <v>Yilgarn</v>
      </c>
      <c r="W684" s="33">
        <v>747</v>
      </c>
      <c r="X684" s="1" t="s">
        <v>685</v>
      </c>
      <c r="AE684" s="10" t="s">
        <v>226</v>
      </c>
      <c r="AF684" s="6" t="s">
        <v>838</v>
      </c>
      <c r="AG684" s="176">
        <f>IFERROR(VLOOKUP(AF684,'#Location List#'!$Q$3:$R$1118,2,FALSE), "None")</f>
        <v>308</v>
      </c>
      <c r="AH684" s="269" t="s">
        <v>1026</v>
      </c>
      <c r="AI684" s="474">
        <f t="shared" si="95"/>
        <v>1</v>
      </c>
      <c r="AJ684" s="71" t="str">
        <f t="shared" si="96"/>
        <v>Mt Bayly</v>
      </c>
      <c r="AK684" s="73" t="e">
        <f>COUNTIFS(#REF!,R684)</f>
        <v>#REF!</v>
      </c>
      <c r="AL684" s="13"/>
      <c r="AM684" s="75"/>
      <c r="AN684" s="72"/>
      <c r="AQ684" s="334"/>
      <c r="AS684" s="244">
        <v>682</v>
      </c>
      <c r="AT684" s="244">
        <v>-28.75</v>
      </c>
      <c r="AU684" s="244">
        <v>117</v>
      </c>
      <c r="AV684" s="244" t="s">
        <v>5463</v>
      </c>
      <c r="AW684" s="22">
        <v>1175</v>
      </c>
      <c r="AX684" s="343">
        <v>54.663359179934268</v>
      </c>
    </row>
    <row r="685" spans="1:50" ht="12" customHeight="1" x14ac:dyDescent="0.25">
      <c r="A685" s="1" t="s">
        <v>685</v>
      </c>
      <c r="C685" s="65"/>
      <c r="D685" s="31"/>
      <c r="E685" s="31"/>
      <c r="F685" s="31"/>
      <c r="G685" s="31"/>
      <c r="H685" s="31"/>
      <c r="O685" s="482" t="str">
        <f t="shared" si="97"/>
        <v xml:space="preserve"> </v>
      </c>
      <c r="P685" s="466">
        <f t="shared" si="93"/>
        <v>263</v>
      </c>
      <c r="Q685" s="31" t="s">
        <v>1102</v>
      </c>
      <c r="R685" s="231">
        <v>263</v>
      </c>
      <c r="S685" s="251">
        <v>-32.415094000000003</v>
      </c>
      <c r="T685" s="249">
        <v>116.308206</v>
      </c>
      <c r="U685" s="33" t="str">
        <f t="shared" si="94"/>
        <v>Mt Cooke</v>
      </c>
      <c r="V685" s="33" t="str">
        <f t="shared" si="98"/>
        <v>Wandering</v>
      </c>
      <c r="W685" s="222">
        <v>797</v>
      </c>
      <c r="X685" s="1" t="s">
        <v>685</v>
      </c>
      <c r="AE685" s="10" t="s">
        <v>226</v>
      </c>
      <c r="AF685" s="6" t="s">
        <v>226</v>
      </c>
      <c r="AG685" s="176">
        <f>IFERROR(VLOOKUP(AF685,'#Location List#'!$Q$3:$R$1118,2,FALSE), "None")</f>
        <v>311</v>
      </c>
      <c r="AH685" s="269" t="s">
        <v>1019</v>
      </c>
      <c r="AI685" s="474">
        <f t="shared" si="95"/>
        <v>1</v>
      </c>
      <c r="AJ685" s="71" t="str">
        <f t="shared" si="96"/>
        <v>Mt Cooke</v>
      </c>
      <c r="AK685" s="73" t="e">
        <f>COUNTIFS(#REF!,R685)</f>
        <v>#REF!</v>
      </c>
      <c r="AL685" s="13"/>
      <c r="AM685" s="75"/>
      <c r="AN685" s="72"/>
      <c r="AQ685" s="334"/>
      <c r="AS685" s="244">
        <v>683</v>
      </c>
      <c r="AT685" s="244">
        <v>-28.5</v>
      </c>
      <c r="AU685" s="244">
        <v>117</v>
      </c>
      <c r="AV685" s="244" t="s">
        <v>5464</v>
      </c>
      <c r="AW685" s="22">
        <v>1175</v>
      </c>
      <c r="AX685" s="343">
        <v>35.462722324430167</v>
      </c>
    </row>
    <row r="686" spans="1:50" ht="12" customHeight="1" x14ac:dyDescent="0.25">
      <c r="A686" s="1" t="s">
        <v>685</v>
      </c>
      <c r="C686" s="65"/>
      <c r="D686" s="31"/>
      <c r="E686" s="31"/>
      <c r="F686" s="31"/>
      <c r="G686" s="31"/>
      <c r="H686" s="31"/>
      <c r="O686" s="482" t="str">
        <f t="shared" si="97"/>
        <v xml:space="preserve"> </v>
      </c>
      <c r="P686" s="466">
        <f t="shared" si="93"/>
        <v>264</v>
      </c>
      <c r="Q686" s="31" t="s">
        <v>669</v>
      </c>
      <c r="R686" s="231">
        <v>264</v>
      </c>
      <c r="S686" s="251">
        <v>-32.127173999999997</v>
      </c>
      <c r="T686" s="249">
        <v>116.29884300000001</v>
      </c>
      <c r="U686" s="33" t="str">
        <f t="shared" si="94"/>
        <v>Mt Dale</v>
      </c>
      <c r="V686" s="33" t="str">
        <f t="shared" si="98"/>
        <v>Beverley</v>
      </c>
      <c r="W686" s="33">
        <v>770</v>
      </c>
      <c r="X686" s="1" t="s">
        <v>685</v>
      </c>
      <c r="AE686" s="10" t="s">
        <v>226</v>
      </c>
      <c r="AF686" s="6" t="s">
        <v>226</v>
      </c>
      <c r="AG686" s="176">
        <f>IFERROR(VLOOKUP(AF686,'#Location List#'!$Q$3:$R$1118,2,FALSE), "None")</f>
        <v>311</v>
      </c>
      <c r="AH686" s="269" t="s">
        <v>1023</v>
      </c>
      <c r="AI686" s="474">
        <f t="shared" si="95"/>
        <v>1</v>
      </c>
      <c r="AJ686" s="71" t="str">
        <f t="shared" si="96"/>
        <v>Mt Dale</v>
      </c>
      <c r="AK686" s="73" t="e">
        <f>COUNTIFS(#REF!,R686)</f>
        <v>#REF!</v>
      </c>
      <c r="AL686" s="13"/>
      <c r="AM686" s="75"/>
      <c r="AN686" s="72"/>
      <c r="AQ686" s="334"/>
      <c r="AS686" s="244">
        <v>684</v>
      </c>
      <c r="AT686" s="244">
        <v>-28.25</v>
      </c>
      <c r="AU686" s="244">
        <v>117</v>
      </c>
      <c r="AV686" s="244" t="s">
        <v>5465</v>
      </c>
      <c r="AW686" s="22">
        <v>981</v>
      </c>
      <c r="AX686" s="343">
        <v>25.262856312267463</v>
      </c>
    </row>
    <row r="687" spans="1:50" ht="12" customHeight="1" x14ac:dyDescent="0.25">
      <c r="A687" s="1" t="s">
        <v>685</v>
      </c>
      <c r="C687" s="65"/>
      <c r="D687" s="31"/>
      <c r="E687" s="31"/>
      <c r="F687" s="31"/>
      <c r="G687" s="31"/>
      <c r="H687" s="31"/>
      <c r="O687" s="482" t="str">
        <f t="shared" si="97"/>
        <v xml:space="preserve"> </v>
      </c>
      <c r="P687" s="466">
        <f t="shared" si="93"/>
        <v>265</v>
      </c>
      <c r="Q687" s="31" t="s">
        <v>4326</v>
      </c>
      <c r="R687" s="231">
        <v>265</v>
      </c>
      <c r="S687" s="251">
        <v>-29.602931999999999</v>
      </c>
      <c r="T687" s="249">
        <v>117.422545</v>
      </c>
      <c r="U687" s="33" t="str">
        <f t="shared" si="94"/>
        <v>Mt Gibson Station</v>
      </c>
      <c r="V687" s="33" t="str">
        <f t="shared" si="98"/>
        <v>Yalgoo</v>
      </c>
      <c r="W687" s="33">
        <v>754</v>
      </c>
      <c r="X687" s="1" t="s">
        <v>685</v>
      </c>
      <c r="AE687" s="10" t="s">
        <v>226</v>
      </c>
      <c r="AF687" s="6" t="s">
        <v>226</v>
      </c>
      <c r="AG687" s="176">
        <f>IFERROR(VLOOKUP(AF687,'#Location List#'!$Q$3:$R$1118,2,FALSE), "None")</f>
        <v>311</v>
      </c>
      <c r="AH687" s="269" t="s">
        <v>1025</v>
      </c>
      <c r="AI687" s="474">
        <f t="shared" si="95"/>
        <v>1</v>
      </c>
      <c r="AJ687" s="71" t="str">
        <f t="shared" si="96"/>
        <v>Mt Gibson Station</v>
      </c>
      <c r="AK687" s="73" t="e">
        <f>COUNTIFS(#REF!,R687)</f>
        <v>#REF!</v>
      </c>
      <c r="AL687" s="13"/>
      <c r="AM687" s="75"/>
      <c r="AN687" s="72"/>
      <c r="AQ687" s="334"/>
      <c r="AS687" s="244">
        <v>685</v>
      </c>
      <c r="AT687" s="244">
        <v>-28</v>
      </c>
      <c r="AU687" s="244">
        <v>117</v>
      </c>
      <c r="AV687" s="244" t="s">
        <v>5466</v>
      </c>
      <c r="AW687" s="22">
        <v>981</v>
      </c>
      <c r="AX687" s="343">
        <v>31.244312879215073</v>
      </c>
    </row>
    <row r="688" spans="1:50" ht="12" customHeight="1" x14ac:dyDescent="0.25">
      <c r="A688" s="1" t="s">
        <v>685</v>
      </c>
      <c r="C688" s="65"/>
      <c r="D688" s="31"/>
      <c r="E688" s="31"/>
      <c r="F688" s="31"/>
      <c r="G688" s="31"/>
      <c r="H688" s="31"/>
      <c r="O688" s="482" t="str">
        <f t="shared" si="97"/>
        <v xml:space="preserve"> </v>
      </c>
      <c r="P688" s="466">
        <f t="shared" si="93"/>
        <v>266</v>
      </c>
      <c r="Q688" s="31" t="s">
        <v>4327</v>
      </c>
      <c r="R688" s="231">
        <v>266</v>
      </c>
      <c r="S688" s="251">
        <v>-31.740006999999999</v>
      </c>
      <c r="T688" s="249">
        <v>119.05101500000001</v>
      </c>
      <c r="U688" s="33" t="str">
        <f t="shared" si="94"/>
        <v>Mt Hampton</v>
      </c>
      <c r="V688" s="33" t="str">
        <f t="shared" si="98"/>
        <v>Yilgarn</v>
      </c>
      <c r="W688" s="33">
        <v>747</v>
      </c>
      <c r="X688" s="1" t="s">
        <v>685</v>
      </c>
      <c r="AE688" s="10" t="s">
        <v>226</v>
      </c>
      <c r="AF688" s="6" t="s">
        <v>226</v>
      </c>
      <c r="AG688" s="176">
        <f>IFERROR(VLOOKUP(AF688,'#Location List#'!$Q$3:$R$1118,2,FALSE), "None")</f>
        <v>311</v>
      </c>
      <c r="AH688" s="269" t="s">
        <v>226</v>
      </c>
      <c r="AI688" s="474">
        <f t="shared" si="95"/>
        <v>1</v>
      </c>
      <c r="AJ688" s="71" t="str">
        <f t="shared" si="96"/>
        <v>Mt Hampton</v>
      </c>
      <c r="AK688" s="73" t="e">
        <f>COUNTIFS(#REF!,R688)</f>
        <v>#REF!</v>
      </c>
      <c r="AL688" s="13"/>
      <c r="AM688" s="75"/>
      <c r="AN688" s="72"/>
      <c r="AQ688" s="334"/>
      <c r="AS688" s="244">
        <v>686</v>
      </c>
      <c r="AT688" s="244">
        <v>-27.75</v>
      </c>
      <c r="AU688" s="244">
        <v>117</v>
      </c>
      <c r="AV688" s="244" t="s">
        <v>5467</v>
      </c>
      <c r="AW688" s="22">
        <v>981</v>
      </c>
      <c r="AX688" s="343">
        <v>53.475089472701285</v>
      </c>
    </row>
    <row r="689" spans="1:50" ht="12" customHeight="1" x14ac:dyDescent="0.25">
      <c r="A689" s="1" t="s">
        <v>685</v>
      </c>
      <c r="C689" s="65"/>
      <c r="D689" s="31"/>
      <c r="E689" s="31"/>
      <c r="F689" s="31"/>
      <c r="G689" s="31"/>
      <c r="H689" s="31"/>
      <c r="O689" s="482" t="str">
        <f t="shared" si="97"/>
        <v xml:space="preserve"> </v>
      </c>
      <c r="P689" s="466">
        <f t="shared" si="93"/>
        <v>267</v>
      </c>
      <c r="Q689" s="31" t="s">
        <v>4280</v>
      </c>
      <c r="R689" s="231">
        <v>267</v>
      </c>
      <c r="S689" s="251">
        <v>-31.877279999999999</v>
      </c>
      <c r="T689" s="249">
        <v>116.209163</v>
      </c>
      <c r="U689" s="33" t="str">
        <f t="shared" si="94"/>
        <v>Mt Helena</v>
      </c>
      <c r="V689" s="33" t="str">
        <f t="shared" si="98"/>
        <v>Mundaring</v>
      </c>
      <c r="W689" s="33">
        <v>719</v>
      </c>
      <c r="X689" s="1" t="s">
        <v>685</v>
      </c>
      <c r="AE689" s="10" t="s">
        <v>226</v>
      </c>
      <c r="AF689" s="6" t="s">
        <v>226</v>
      </c>
      <c r="AG689" s="176">
        <f>IFERROR(VLOOKUP(AF689,'#Location List#'!$Q$3:$R$1118,2,FALSE), "None")</f>
        <v>311</v>
      </c>
      <c r="AH689" s="269" t="s">
        <v>1022</v>
      </c>
      <c r="AI689" s="474">
        <f t="shared" si="95"/>
        <v>1</v>
      </c>
      <c r="AJ689" s="71" t="str">
        <f t="shared" si="96"/>
        <v>Mt Helena</v>
      </c>
      <c r="AK689" s="73" t="e">
        <f>COUNTIFS(#REF!,R689)</f>
        <v>#REF!</v>
      </c>
      <c r="AL689" s="13"/>
      <c r="AM689" s="75"/>
      <c r="AN689" s="72"/>
      <c r="AQ689" s="334"/>
      <c r="AS689" s="244">
        <v>687</v>
      </c>
      <c r="AT689" s="244">
        <v>-27.5</v>
      </c>
      <c r="AU689" s="244">
        <v>117</v>
      </c>
      <c r="AV689" s="244" t="s">
        <v>5468</v>
      </c>
      <c r="AW689" s="22">
        <v>981</v>
      </c>
      <c r="AX689" s="343">
        <v>79.29909349640721</v>
      </c>
    </row>
    <row r="690" spans="1:50" ht="12" customHeight="1" x14ac:dyDescent="0.25">
      <c r="A690" s="1" t="s">
        <v>685</v>
      </c>
      <c r="C690" s="65"/>
      <c r="D690" s="31"/>
      <c r="E690" s="31"/>
      <c r="F690" s="31"/>
      <c r="G690" s="31"/>
      <c r="H690" s="31"/>
      <c r="O690" s="482" t="str">
        <f t="shared" si="97"/>
        <v xml:space="preserve"> </v>
      </c>
      <c r="P690" s="466">
        <f t="shared" si="93"/>
        <v>268</v>
      </c>
      <c r="Q690" s="31" t="s">
        <v>1184</v>
      </c>
      <c r="R690" s="231">
        <v>268</v>
      </c>
      <c r="S690" s="251">
        <v>-30.262522000000001</v>
      </c>
      <c r="T690" s="249">
        <v>119.33857</v>
      </c>
      <c r="U690" s="33" t="str">
        <f t="shared" si="94"/>
        <v>Mt Jackson</v>
      </c>
      <c r="V690" s="33" t="str">
        <f t="shared" si="98"/>
        <v>Yilgarn</v>
      </c>
      <c r="W690" s="33">
        <v>747</v>
      </c>
      <c r="X690" s="1" t="s">
        <v>685</v>
      </c>
      <c r="AE690" s="10" t="s">
        <v>226</v>
      </c>
      <c r="AF690" s="6" t="s">
        <v>226</v>
      </c>
      <c r="AG690" s="176">
        <f>IFERROR(VLOOKUP(AF690,'#Location List#'!$Q$3:$R$1118,2,FALSE), "None")</f>
        <v>311</v>
      </c>
      <c r="AH690" s="269" t="s">
        <v>1020</v>
      </c>
      <c r="AI690" s="474">
        <f t="shared" si="95"/>
        <v>1</v>
      </c>
      <c r="AJ690" s="71" t="str">
        <f t="shared" si="96"/>
        <v>Mt Jackson</v>
      </c>
      <c r="AK690" s="73" t="e">
        <f>COUNTIFS(#REF!,R690)</f>
        <v>#REF!</v>
      </c>
      <c r="AL690" s="13"/>
      <c r="AM690" s="75"/>
      <c r="AN690" s="72"/>
      <c r="AQ690" s="334"/>
      <c r="AS690" s="244">
        <v>688</v>
      </c>
      <c r="AT690" s="244">
        <v>-27.25</v>
      </c>
      <c r="AU690" s="244">
        <v>117</v>
      </c>
      <c r="AV690" s="244" t="s">
        <v>5469</v>
      </c>
      <c r="AW690" s="22">
        <v>654</v>
      </c>
      <c r="AX690" s="343">
        <v>90.867827860140437</v>
      </c>
    </row>
    <row r="691" spans="1:50" ht="12" customHeight="1" x14ac:dyDescent="0.25">
      <c r="A691" s="1" t="s">
        <v>685</v>
      </c>
      <c r="C691" s="65"/>
      <c r="D691" s="31"/>
      <c r="E691" s="31"/>
      <c r="F691" s="31"/>
      <c r="G691" s="31"/>
      <c r="H691" s="31"/>
      <c r="O691" s="482" t="str">
        <f t="shared" si="97"/>
        <v xml:space="preserve"> </v>
      </c>
      <c r="P691" s="466">
        <f t="shared" si="93"/>
        <v>269</v>
      </c>
      <c r="Q691" s="31" t="s">
        <v>4328</v>
      </c>
      <c r="R691" s="231">
        <v>269</v>
      </c>
      <c r="S691" s="251">
        <v>-31.931011999999999</v>
      </c>
      <c r="T691" s="249">
        <v>115.875356</v>
      </c>
      <c r="U691" s="33" t="str">
        <f t="shared" si="94"/>
        <v>Mt Lawley</v>
      </c>
      <c r="V691" s="33" t="str">
        <f t="shared" si="98"/>
        <v>Stirling</v>
      </c>
      <c r="W691" s="33">
        <v>761</v>
      </c>
      <c r="X691" s="1" t="s">
        <v>685</v>
      </c>
      <c r="AE691" s="10" t="s">
        <v>226</v>
      </c>
      <c r="AF691" s="6" t="s">
        <v>226</v>
      </c>
      <c r="AG691" s="176">
        <f>IFERROR(VLOOKUP(AF691,'#Location List#'!$Q$3:$R$1118,2,FALSE), "None")</f>
        <v>311</v>
      </c>
      <c r="AH691" s="269" t="s">
        <v>1024</v>
      </c>
      <c r="AI691" s="474">
        <f t="shared" si="95"/>
        <v>1</v>
      </c>
      <c r="AJ691" s="71" t="str">
        <f t="shared" si="96"/>
        <v>Mt Lawley</v>
      </c>
      <c r="AK691" s="73" t="e">
        <f>COUNTIFS(#REF!,R691)</f>
        <v>#REF!</v>
      </c>
      <c r="AL691" s="13"/>
      <c r="AM691" s="75"/>
      <c r="AN691" s="72"/>
      <c r="AQ691" s="334"/>
      <c r="AS691" s="244">
        <v>689</v>
      </c>
      <c r="AT691" s="244">
        <v>-27</v>
      </c>
      <c r="AU691" s="244">
        <v>117</v>
      </c>
      <c r="AV691" s="244" t="s">
        <v>5470</v>
      </c>
      <c r="AW691" s="22">
        <v>654</v>
      </c>
      <c r="AX691" s="343">
        <v>100.5840276191188</v>
      </c>
    </row>
    <row r="692" spans="1:50" ht="12" customHeight="1" x14ac:dyDescent="0.25">
      <c r="A692" s="1" t="s">
        <v>685</v>
      </c>
      <c r="C692" s="65"/>
      <c r="D692" s="31"/>
      <c r="E692" s="31"/>
      <c r="F692" s="31"/>
      <c r="G692" s="31"/>
      <c r="H692" s="31"/>
      <c r="O692" s="482" t="str">
        <f t="shared" si="97"/>
        <v xml:space="preserve"> </v>
      </c>
      <c r="P692" s="466">
        <f t="shared" si="93"/>
        <v>270</v>
      </c>
      <c r="Q692" s="31" t="s">
        <v>1413</v>
      </c>
      <c r="R692" s="231">
        <v>270</v>
      </c>
      <c r="S692" s="251">
        <v>-34.838520000000003</v>
      </c>
      <c r="T692" s="249">
        <v>117.307737</v>
      </c>
      <c r="U692" s="33" t="str">
        <f t="shared" si="94"/>
        <v>Mt Lindesay</v>
      </c>
      <c r="V692" s="33" t="str">
        <f t="shared" si="98"/>
        <v>Denmark</v>
      </c>
      <c r="W692" s="33">
        <v>752</v>
      </c>
      <c r="X692" s="1" t="s">
        <v>685</v>
      </c>
      <c r="AE692" s="10" t="s">
        <v>226</v>
      </c>
      <c r="AF692" s="6" t="s">
        <v>226</v>
      </c>
      <c r="AG692" s="176">
        <f>IFERROR(VLOOKUP(AF692,'#Location List#'!$Q$3:$R$1118,2,FALSE), "None")</f>
        <v>311</v>
      </c>
      <c r="AH692" s="269" t="s">
        <v>393</v>
      </c>
      <c r="AI692" s="474">
        <f t="shared" si="95"/>
        <v>1</v>
      </c>
      <c r="AJ692" s="71" t="str">
        <f t="shared" si="96"/>
        <v>Mt Lindesay</v>
      </c>
      <c r="AK692" s="73" t="e">
        <f>COUNTIFS(#REF!,R692)</f>
        <v>#REF!</v>
      </c>
      <c r="AL692" s="13"/>
      <c r="AM692" s="75"/>
      <c r="AN692" s="72"/>
      <c r="AQ692" s="334"/>
      <c r="AS692" s="244">
        <v>690</v>
      </c>
      <c r="AT692" s="244">
        <v>-26.75</v>
      </c>
      <c r="AU692" s="244">
        <v>117</v>
      </c>
      <c r="AV692" s="244" t="s">
        <v>5471</v>
      </c>
      <c r="AW692" s="22">
        <v>946</v>
      </c>
      <c r="AX692" s="343">
        <v>108.60532782772057</v>
      </c>
    </row>
    <row r="693" spans="1:50" ht="12" customHeight="1" x14ac:dyDescent="0.25">
      <c r="A693" s="1" t="s">
        <v>685</v>
      </c>
      <c r="C693" s="65"/>
      <c r="D693" s="31"/>
      <c r="E693" s="31"/>
      <c r="F693" s="31"/>
      <c r="G693" s="31"/>
      <c r="H693" s="31"/>
      <c r="O693" s="482" t="str">
        <f t="shared" si="97"/>
        <v xml:space="preserve"> </v>
      </c>
      <c r="P693" s="466">
        <f t="shared" si="93"/>
        <v>271</v>
      </c>
      <c r="Q693" s="31" t="s">
        <v>4329</v>
      </c>
      <c r="R693" s="231">
        <v>271</v>
      </c>
      <c r="S693" s="251">
        <v>-34.897838</v>
      </c>
      <c r="T693" s="249">
        <v>118.26136200000001</v>
      </c>
      <c r="U693" s="33" t="str">
        <f t="shared" si="94"/>
        <v>Mt Manypeaks</v>
      </c>
      <c r="V693" s="33" t="str">
        <f t="shared" si="98"/>
        <v>Albany</v>
      </c>
      <c r="W693" s="33">
        <v>751</v>
      </c>
      <c r="X693" s="1" t="s">
        <v>685</v>
      </c>
      <c r="AE693" s="10" t="s">
        <v>226</v>
      </c>
      <c r="AF693" s="6" t="s">
        <v>505</v>
      </c>
      <c r="AG693" s="176">
        <f>IFERROR(VLOOKUP(AF693,'#Location List#'!$Q$3:$R$1118,2,FALSE), "None")</f>
        <v>343</v>
      </c>
      <c r="AH693" s="269" t="s">
        <v>817</v>
      </c>
      <c r="AI693" s="474">
        <f t="shared" si="95"/>
        <v>1</v>
      </c>
      <c r="AJ693" s="71" t="str">
        <f t="shared" si="96"/>
        <v>Mt Manypeaks</v>
      </c>
      <c r="AK693" s="73" t="e">
        <f>COUNTIFS(#REF!,R693)</f>
        <v>#REF!</v>
      </c>
      <c r="AL693" s="13"/>
      <c r="AM693" s="75"/>
      <c r="AN693" s="72"/>
      <c r="AQ693" s="334"/>
      <c r="AS693" s="244">
        <v>691</v>
      </c>
      <c r="AT693" s="244">
        <v>-26.5</v>
      </c>
      <c r="AU693" s="244">
        <v>117</v>
      </c>
      <c r="AV693" s="244" t="s">
        <v>5472</v>
      </c>
      <c r="AW693" s="22">
        <v>946</v>
      </c>
      <c r="AX693" s="343">
        <v>107.63628822157797</v>
      </c>
    </row>
    <row r="694" spans="1:50" ht="12" customHeight="1" x14ac:dyDescent="0.25">
      <c r="A694" s="1" t="s">
        <v>685</v>
      </c>
      <c r="C694" s="65"/>
      <c r="D694" s="31"/>
      <c r="E694" s="31"/>
      <c r="F694" s="31"/>
      <c r="G694" s="31"/>
      <c r="H694" s="31"/>
      <c r="O694" s="482" t="str">
        <f t="shared" si="97"/>
        <v xml:space="preserve"> </v>
      </c>
      <c r="P694" s="466">
        <f t="shared" si="93"/>
        <v>272</v>
      </c>
      <c r="Q694" s="31" t="s">
        <v>1385</v>
      </c>
      <c r="R694" s="231">
        <v>272</v>
      </c>
      <c r="S694" s="251">
        <v>-35.018222999999999</v>
      </c>
      <c r="T694" s="249">
        <v>117.870351</v>
      </c>
      <c r="U694" s="33" t="str">
        <f t="shared" si="94"/>
        <v>Mt Melville</v>
      </c>
      <c r="V694" s="33" t="str">
        <f t="shared" ref="V694:V725" si="99">VLOOKUP(W694,$B$3:$C$150,2,FALSE)</f>
        <v>Albany</v>
      </c>
      <c r="W694" s="33">
        <v>751</v>
      </c>
      <c r="X694" s="1" t="s">
        <v>685</v>
      </c>
      <c r="AE694" s="10" t="s">
        <v>226</v>
      </c>
      <c r="AF694" s="6" t="s">
        <v>505</v>
      </c>
      <c r="AG694" s="176">
        <f>IFERROR(VLOOKUP(AF694,'#Location List#'!$Q$3:$R$1118,2,FALSE), "None")</f>
        <v>343</v>
      </c>
      <c r="AH694" s="269" t="s">
        <v>505</v>
      </c>
      <c r="AI694" s="474">
        <f t="shared" si="95"/>
        <v>1</v>
      </c>
      <c r="AJ694" s="71" t="str">
        <f t="shared" si="96"/>
        <v>Mt Melville</v>
      </c>
      <c r="AK694" s="73" t="e">
        <f>COUNTIFS(#REF!,R694)</f>
        <v>#REF!</v>
      </c>
      <c r="AL694" s="13"/>
      <c r="AM694" s="75"/>
      <c r="AN694" s="72"/>
      <c r="AQ694" s="334"/>
      <c r="AS694" s="244">
        <v>692</v>
      </c>
      <c r="AT694" s="244">
        <v>-26.25</v>
      </c>
      <c r="AU694" s="244">
        <v>117</v>
      </c>
      <c r="AV694" s="244" t="s">
        <v>5473</v>
      </c>
      <c r="AW694" s="22">
        <v>946</v>
      </c>
      <c r="AX694" s="343">
        <v>113.67175706895976</v>
      </c>
    </row>
    <row r="695" spans="1:50" ht="12" customHeight="1" x14ac:dyDescent="0.25">
      <c r="A695" s="1" t="s">
        <v>685</v>
      </c>
      <c r="C695" s="65"/>
      <c r="D695" s="31"/>
      <c r="E695" s="31"/>
      <c r="F695" s="31"/>
      <c r="G695" s="31"/>
      <c r="H695" s="31"/>
      <c r="O695" s="482" t="str">
        <f t="shared" si="97"/>
        <v xml:space="preserve"> </v>
      </c>
      <c r="P695" s="466">
        <f t="shared" si="93"/>
        <v>273</v>
      </c>
      <c r="Q695" s="31" t="s">
        <v>481</v>
      </c>
      <c r="R695" s="231">
        <v>273</v>
      </c>
      <c r="S695" s="251">
        <v>-31.955677999999999</v>
      </c>
      <c r="T695" s="249">
        <v>116.57279</v>
      </c>
      <c r="U695" s="33" t="str">
        <f t="shared" si="94"/>
        <v>Mt Observation</v>
      </c>
      <c r="V695" s="33" t="str">
        <f t="shared" si="99"/>
        <v>York</v>
      </c>
      <c r="W695" s="33">
        <v>725</v>
      </c>
      <c r="X695" s="1" t="s">
        <v>685</v>
      </c>
      <c r="AE695" s="10" t="s">
        <v>1194</v>
      </c>
      <c r="AF695" s="6" t="s">
        <v>1244</v>
      </c>
      <c r="AG695" s="176">
        <f>IFERROR(VLOOKUP(AF695,'#Location List#'!$Q$3:$R$1118,2,FALSE), "None")</f>
        <v>87</v>
      </c>
      <c r="AH695" s="269" t="s">
        <v>1408</v>
      </c>
      <c r="AI695" s="474">
        <f t="shared" si="95"/>
        <v>1</v>
      </c>
      <c r="AJ695" s="71" t="str">
        <f t="shared" si="96"/>
        <v>Mt Observation</v>
      </c>
      <c r="AK695" s="73" t="e">
        <f>COUNTIFS(#REF!,R695)</f>
        <v>#REF!</v>
      </c>
      <c r="AL695" s="13"/>
      <c r="AM695" s="75"/>
      <c r="AN695" s="72"/>
      <c r="AQ695" s="334"/>
      <c r="AS695" s="244">
        <v>693</v>
      </c>
      <c r="AT695" s="244">
        <v>-26</v>
      </c>
      <c r="AU695" s="244">
        <v>117</v>
      </c>
      <c r="AV695" s="244" t="s">
        <v>5474</v>
      </c>
      <c r="AW695" s="22">
        <v>946</v>
      </c>
      <c r="AX695" s="343">
        <v>125.7068441642886</v>
      </c>
    </row>
    <row r="696" spans="1:50" ht="12" customHeight="1" x14ac:dyDescent="0.25">
      <c r="A696" s="1" t="s">
        <v>685</v>
      </c>
      <c r="C696" s="65"/>
      <c r="D696" s="31"/>
      <c r="E696" s="31"/>
      <c r="F696" s="31"/>
      <c r="G696" s="31"/>
      <c r="H696" s="31"/>
      <c r="O696" s="482" t="str">
        <f t="shared" si="97"/>
        <v xml:space="preserve"> </v>
      </c>
      <c r="P696" s="466">
        <f t="shared" si="93"/>
        <v>274</v>
      </c>
      <c r="Q696" s="31" t="s">
        <v>3946</v>
      </c>
      <c r="R696" s="231">
        <v>274</v>
      </c>
      <c r="S696" s="251">
        <v>-31.58202</v>
      </c>
      <c r="T696" s="249">
        <v>115.96574</v>
      </c>
      <c r="U696" s="33" t="str">
        <f t="shared" si="94"/>
        <v>Muchea</v>
      </c>
      <c r="V696" s="33" t="str">
        <f t="shared" si="99"/>
        <v>Chittering</v>
      </c>
      <c r="W696" s="33">
        <v>741</v>
      </c>
      <c r="X696" s="1" t="s">
        <v>685</v>
      </c>
      <c r="AE696" s="10" t="s">
        <v>1194</v>
      </c>
      <c r="AF696" s="6" t="s">
        <v>1244</v>
      </c>
      <c r="AG696" s="176">
        <f>IFERROR(VLOOKUP(AF696,'#Location List#'!$Q$3:$R$1118,2,FALSE), "None")</f>
        <v>87</v>
      </c>
      <c r="AH696" s="269" t="s">
        <v>1244</v>
      </c>
      <c r="AI696" s="474">
        <f t="shared" si="95"/>
        <v>1</v>
      </c>
      <c r="AJ696" s="71" t="str">
        <f t="shared" si="96"/>
        <v>Muchea</v>
      </c>
      <c r="AK696" s="73" t="e">
        <f>COUNTIFS(#REF!,R696)</f>
        <v>#REF!</v>
      </c>
      <c r="AL696" s="13"/>
      <c r="AM696" s="75"/>
      <c r="AN696" s="72"/>
      <c r="AQ696" s="334"/>
      <c r="AS696" s="244">
        <v>694</v>
      </c>
      <c r="AT696" s="244">
        <v>-25.75</v>
      </c>
      <c r="AU696" s="244">
        <v>117</v>
      </c>
      <c r="AV696" s="244" t="s">
        <v>5475</v>
      </c>
      <c r="AW696" s="22">
        <v>595</v>
      </c>
      <c r="AX696" s="343">
        <v>122.44394987892254</v>
      </c>
    </row>
    <row r="697" spans="1:50" ht="12" customHeight="1" x14ac:dyDescent="0.25">
      <c r="A697" s="1" t="s">
        <v>685</v>
      </c>
      <c r="C697" s="65"/>
      <c r="D697" s="31"/>
      <c r="E697" s="31"/>
      <c r="F697" s="31"/>
      <c r="G697" s="31"/>
      <c r="H697" s="31"/>
      <c r="O697" s="482" t="str">
        <f t="shared" si="97"/>
        <v xml:space="preserve"> </v>
      </c>
      <c r="P697" s="466">
        <f t="shared" si="93"/>
        <v>935</v>
      </c>
      <c r="Q697" s="65" t="s">
        <v>1430</v>
      </c>
      <c r="R697" s="230">
        <v>935</v>
      </c>
      <c r="S697" s="251">
        <v>-33.403190000000002</v>
      </c>
      <c r="T697" s="249">
        <v>116.33425</v>
      </c>
      <c r="U697" s="33" t="str">
        <f t="shared" si="94"/>
        <v>Muja</v>
      </c>
      <c r="V697" s="33" t="str">
        <f t="shared" si="99"/>
        <v>Collie</v>
      </c>
      <c r="W697" s="33">
        <v>717</v>
      </c>
      <c r="X697" s="1" t="s">
        <v>685</v>
      </c>
      <c r="AE697" s="10" t="s">
        <v>1194</v>
      </c>
      <c r="AF697" s="6" t="s">
        <v>4164</v>
      </c>
      <c r="AG697" s="176">
        <f>IFERROR(VLOOKUP(AF697,'#Location List#'!$Q$3:$R$1118,2,FALSE), "None")</f>
        <v>198</v>
      </c>
      <c r="AH697" s="269" t="s">
        <v>671</v>
      </c>
      <c r="AI697" s="474">
        <f t="shared" si="95"/>
        <v>1</v>
      </c>
      <c r="AJ697" s="71" t="str">
        <f t="shared" si="96"/>
        <v>Muja</v>
      </c>
      <c r="AK697" s="73" t="e">
        <f>COUNTIFS(#REF!,R697)</f>
        <v>#REF!</v>
      </c>
      <c r="AL697" s="13"/>
      <c r="AM697" s="75"/>
      <c r="AN697" s="72"/>
      <c r="AQ697" s="334"/>
      <c r="AS697" s="244">
        <v>695</v>
      </c>
      <c r="AT697" s="244">
        <v>-25.5</v>
      </c>
      <c r="AU697" s="244">
        <v>117</v>
      </c>
      <c r="AV697" s="244" t="s">
        <v>5476</v>
      </c>
      <c r="AW697" s="22">
        <v>595</v>
      </c>
      <c r="AX697" s="343">
        <v>94.701502248359631</v>
      </c>
    </row>
    <row r="698" spans="1:50" ht="12" customHeight="1" x14ac:dyDescent="0.25">
      <c r="A698" s="1" t="s">
        <v>685</v>
      </c>
      <c r="C698" s="65"/>
      <c r="D698" s="31"/>
      <c r="E698" s="31"/>
      <c r="F698" s="31"/>
      <c r="G698" s="31"/>
      <c r="H698" s="31"/>
      <c r="O698" s="482" t="str">
        <f t="shared" si="97"/>
        <v xml:space="preserve"> </v>
      </c>
      <c r="P698" s="466">
        <f t="shared" si="93"/>
        <v>275</v>
      </c>
      <c r="Q698" s="31" t="s">
        <v>1185</v>
      </c>
      <c r="R698" s="231">
        <v>275</v>
      </c>
      <c r="S698" s="251">
        <v>-30.91527</v>
      </c>
      <c r="T698" s="248">
        <v>118.2067</v>
      </c>
      <c r="U698" s="33" t="str">
        <f t="shared" si="94"/>
        <v>Mukinbudin</v>
      </c>
      <c r="V698" s="33" t="str">
        <f t="shared" si="99"/>
        <v>Mukinbudin</v>
      </c>
      <c r="W698" s="33">
        <v>776</v>
      </c>
      <c r="X698" s="1" t="s">
        <v>685</v>
      </c>
      <c r="AE698" s="10" t="s">
        <v>1194</v>
      </c>
      <c r="AF698" s="6" t="s">
        <v>1194</v>
      </c>
      <c r="AG698" s="176">
        <f>IFERROR(VLOOKUP(AF698,'#Location List#'!$Q$3:$R$1118,2,FALSE), "None")</f>
        <v>313</v>
      </c>
      <c r="AH698" s="269" t="s">
        <v>469</v>
      </c>
      <c r="AI698" s="474">
        <f t="shared" si="95"/>
        <v>1</v>
      </c>
      <c r="AJ698" s="71" t="str">
        <f t="shared" si="96"/>
        <v>Mukinbudin</v>
      </c>
      <c r="AK698" s="73" t="e">
        <f>COUNTIFS(#REF!,R698)</f>
        <v>#REF!</v>
      </c>
      <c r="AL698" s="13"/>
      <c r="AM698" s="75"/>
      <c r="AN698" s="72"/>
      <c r="AQ698" s="334"/>
      <c r="AS698" s="244">
        <v>696</v>
      </c>
      <c r="AT698" s="244">
        <v>-25.25</v>
      </c>
      <c r="AU698" s="244">
        <v>117</v>
      </c>
      <c r="AV698" s="244" t="s">
        <v>5477</v>
      </c>
      <c r="AW698" s="22">
        <v>595</v>
      </c>
      <c r="AX698" s="343">
        <v>67.004610782346219</v>
      </c>
    </row>
    <row r="699" spans="1:50" ht="12" customHeight="1" x14ac:dyDescent="0.25">
      <c r="A699" s="1" t="s">
        <v>685</v>
      </c>
      <c r="C699" s="65"/>
      <c r="D699" s="31"/>
      <c r="E699" s="31"/>
      <c r="F699" s="31"/>
      <c r="G699" s="31"/>
      <c r="H699" s="31"/>
      <c r="O699" s="482" t="str">
        <f t="shared" si="97"/>
        <v xml:space="preserve"> </v>
      </c>
      <c r="P699" s="466">
        <f t="shared" si="93"/>
        <v>936</v>
      </c>
      <c r="Q699" s="65" t="s">
        <v>4330</v>
      </c>
      <c r="R699" s="230">
        <v>936</v>
      </c>
      <c r="S699" s="251">
        <v>-30.380790000000001</v>
      </c>
      <c r="T699" s="249">
        <v>121.49999</v>
      </c>
      <c r="U699" s="33" t="str">
        <f t="shared" si="94"/>
        <v>Mulgarrie</v>
      </c>
      <c r="V699" s="33" t="str">
        <f t="shared" si="99"/>
        <v>Kalgoorlie-Boulder</v>
      </c>
      <c r="W699" s="33">
        <v>845</v>
      </c>
      <c r="X699" s="1" t="s">
        <v>685</v>
      </c>
      <c r="AE699" s="10" t="s">
        <v>1198</v>
      </c>
      <c r="AF699" s="6" t="s">
        <v>194</v>
      </c>
      <c r="AG699" s="176">
        <f>IFERROR(VLOOKUP(AF699,'#Location List#'!$Q$3:$R$1118,2,FALSE), "None")</f>
        <v>53</v>
      </c>
      <c r="AH699" s="269" t="s">
        <v>641</v>
      </c>
      <c r="AI699" s="474">
        <f t="shared" si="95"/>
        <v>1</v>
      </c>
      <c r="AJ699" s="71" t="str">
        <f t="shared" si="96"/>
        <v>Mulgarrie</v>
      </c>
      <c r="AK699" s="73" t="e">
        <f>COUNTIFS(#REF!,R699)</f>
        <v>#REF!</v>
      </c>
      <c r="AL699" s="13"/>
      <c r="AM699" s="75"/>
      <c r="AN699" s="72"/>
      <c r="AQ699" s="334"/>
      <c r="AS699" s="244">
        <v>697</v>
      </c>
      <c r="AT699" s="244">
        <v>-25</v>
      </c>
      <c r="AU699" s="244">
        <v>117</v>
      </c>
      <c r="AV699" s="244" t="s">
        <v>5478</v>
      </c>
      <c r="AW699" s="22">
        <v>595</v>
      </c>
      <c r="AX699" s="343">
        <v>39.449345697470875</v>
      </c>
    </row>
    <row r="700" spans="1:50" ht="12" customHeight="1" x14ac:dyDescent="0.25">
      <c r="A700" s="1" t="s">
        <v>685</v>
      </c>
      <c r="C700" s="65"/>
      <c r="D700" s="31"/>
      <c r="E700" s="31"/>
      <c r="F700" s="31"/>
      <c r="G700" s="31"/>
      <c r="H700" s="31"/>
      <c r="O700" s="482" t="str">
        <f t="shared" si="97"/>
        <v xml:space="preserve"> </v>
      </c>
      <c r="P700" s="466">
        <f t="shared" si="93"/>
        <v>937</v>
      </c>
      <c r="Q700" s="65" t="s">
        <v>4331</v>
      </c>
      <c r="R700" s="230">
        <v>937</v>
      </c>
      <c r="S700" s="251">
        <v>-33.746560000000002</v>
      </c>
      <c r="T700" s="248">
        <v>115.94278</v>
      </c>
      <c r="U700" s="33" t="str">
        <f t="shared" si="94"/>
        <v>Mullalyup</v>
      </c>
      <c r="V700" s="33" t="str">
        <f t="shared" si="99"/>
        <v>Donnybrook-Balingup</v>
      </c>
      <c r="W700" s="33">
        <v>763</v>
      </c>
      <c r="X700" s="1" t="s">
        <v>685</v>
      </c>
      <c r="AE700" s="10" t="s">
        <v>1198</v>
      </c>
      <c r="AF700" s="6" t="s">
        <v>1198</v>
      </c>
      <c r="AG700" s="176">
        <f>IFERROR(VLOOKUP(AF700,'#Location List#'!$Q$3:$R$1118,2,FALSE), "None")</f>
        <v>321</v>
      </c>
      <c r="AH700" s="269" t="s">
        <v>1198</v>
      </c>
      <c r="AI700" s="474">
        <f t="shared" si="95"/>
        <v>1</v>
      </c>
      <c r="AJ700" s="71" t="str">
        <f t="shared" si="96"/>
        <v>Mullalyup</v>
      </c>
      <c r="AK700" s="73" t="e">
        <f>COUNTIFS(#REF!,R700)</f>
        <v>#REF!</v>
      </c>
      <c r="AL700" s="13"/>
      <c r="AM700" s="75"/>
      <c r="AN700" s="72"/>
      <c r="AQ700" s="334"/>
      <c r="AS700" s="244">
        <v>698</v>
      </c>
      <c r="AT700" s="244">
        <v>-35</v>
      </c>
      <c r="AU700" s="244">
        <v>117.25</v>
      </c>
      <c r="AV700" s="244" t="s">
        <v>5479</v>
      </c>
      <c r="AW700" s="22">
        <v>235</v>
      </c>
      <c r="AX700" s="343">
        <v>3.0660174334188532</v>
      </c>
    </row>
    <row r="701" spans="1:50" ht="12" customHeight="1" x14ac:dyDescent="0.25">
      <c r="A701" s="1" t="s">
        <v>685</v>
      </c>
      <c r="C701" s="65"/>
      <c r="D701" s="31"/>
      <c r="E701" s="31"/>
      <c r="F701" s="31"/>
      <c r="G701" s="31"/>
      <c r="H701" s="31"/>
      <c r="O701" s="482" t="str">
        <f t="shared" si="97"/>
        <v xml:space="preserve"> </v>
      </c>
      <c r="P701" s="466">
        <f t="shared" si="93"/>
        <v>276</v>
      </c>
      <c r="Q701" s="31" t="s">
        <v>1186</v>
      </c>
      <c r="R701" s="231">
        <v>276</v>
      </c>
      <c r="S701" s="251">
        <v>-28.5425299999999</v>
      </c>
      <c r="T701" s="248">
        <v>115.51966</v>
      </c>
      <c r="U701" s="33" t="str">
        <f t="shared" si="94"/>
        <v>Mullewa</v>
      </c>
      <c r="V701" s="33" t="str">
        <f t="shared" si="99"/>
        <v>Greater Geraldton</v>
      </c>
      <c r="W701" s="33">
        <v>840</v>
      </c>
      <c r="X701" s="1" t="s">
        <v>685</v>
      </c>
      <c r="AE701" s="10" t="s">
        <v>3811</v>
      </c>
      <c r="AF701" s="6" t="s">
        <v>419</v>
      </c>
      <c r="AG701" s="176">
        <f>IFERROR(VLOOKUP(AF701,'#Location List#'!$Q$3:$R$1118,2,FALSE), "None")</f>
        <v>135</v>
      </c>
      <c r="AH701" s="269" t="s">
        <v>984</v>
      </c>
      <c r="AI701" s="474">
        <f t="shared" si="95"/>
        <v>1</v>
      </c>
      <c r="AJ701" s="71" t="str">
        <f t="shared" si="96"/>
        <v>Mullewa</v>
      </c>
      <c r="AK701" s="73" t="e">
        <f>COUNTIFS(#REF!,R701)</f>
        <v>#REF!</v>
      </c>
      <c r="AL701" s="13"/>
      <c r="AM701" s="75"/>
      <c r="AN701" s="72"/>
      <c r="AQ701" s="334"/>
      <c r="AS701" s="244">
        <v>699</v>
      </c>
      <c r="AT701" s="244">
        <v>-34.75</v>
      </c>
      <c r="AU701" s="244">
        <v>117.25</v>
      </c>
      <c r="AV701" s="244" t="s">
        <v>5480</v>
      </c>
      <c r="AW701" s="22">
        <v>312</v>
      </c>
      <c r="AX701" s="343">
        <v>6.3387064960510324</v>
      </c>
    </row>
    <row r="702" spans="1:50" ht="12" customHeight="1" x14ac:dyDescent="0.25">
      <c r="A702" s="1" t="s">
        <v>685</v>
      </c>
      <c r="C702" s="65"/>
      <c r="D702" s="31"/>
      <c r="E702" s="31"/>
      <c r="F702" s="31"/>
      <c r="G702" s="31"/>
      <c r="H702" s="31"/>
      <c r="O702" s="482" t="str">
        <f t="shared" si="97"/>
        <v xml:space="preserve"> </v>
      </c>
      <c r="P702" s="466">
        <f t="shared" si="93"/>
        <v>938</v>
      </c>
      <c r="Q702" s="65" t="s">
        <v>4332</v>
      </c>
      <c r="R702" s="230">
        <v>938</v>
      </c>
      <c r="S702" s="251">
        <v>-33.527721</v>
      </c>
      <c r="T702" s="249">
        <v>116.113703</v>
      </c>
      <c r="U702" s="33" t="str">
        <f t="shared" si="94"/>
        <v>Mumballup</v>
      </c>
      <c r="V702" s="33" t="str">
        <f t="shared" si="99"/>
        <v>Donnybrook-Balingup</v>
      </c>
      <c r="W702" s="33">
        <v>763</v>
      </c>
      <c r="X702" s="1" t="s">
        <v>685</v>
      </c>
      <c r="AE702" s="10" t="s">
        <v>3811</v>
      </c>
      <c r="AF702" s="6" t="s">
        <v>419</v>
      </c>
      <c r="AG702" s="176">
        <f>IFERROR(VLOOKUP(AF702,'#Location List#'!$Q$3:$R$1118,2,FALSE), "None")</f>
        <v>135</v>
      </c>
      <c r="AH702" s="269" t="s">
        <v>986</v>
      </c>
      <c r="AI702" s="474">
        <f t="shared" si="95"/>
        <v>1</v>
      </c>
      <c r="AJ702" s="71" t="str">
        <f t="shared" si="96"/>
        <v>Mumballup</v>
      </c>
      <c r="AK702" s="73" t="e">
        <f>COUNTIFS(#REF!,R702)</f>
        <v>#REF!</v>
      </c>
      <c r="AL702" s="13"/>
      <c r="AM702" s="75"/>
      <c r="AN702" s="72"/>
      <c r="AQ702" s="334"/>
      <c r="AS702" s="244">
        <v>700</v>
      </c>
      <c r="AT702" s="244">
        <v>-34.5</v>
      </c>
      <c r="AU702" s="244">
        <v>117.25</v>
      </c>
      <c r="AV702" s="244" t="s">
        <v>5481</v>
      </c>
      <c r="AW702" s="22">
        <v>1016</v>
      </c>
      <c r="AX702" s="343">
        <v>11.906380578994275</v>
      </c>
    </row>
    <row r="703" spans="1:50" ht="12" customHeight="1" x14ac:dyDescent="0.25">
      <c r="A703" s="1" t="s">
        <v>685</v>
      </c>
      <c r="C703" s="65"/>
      <c r="D703" s="31"/>
      <c r="E703" s="31"/>
      <c r="F703" s="31"/>
      <c r="G703" s="31"/>
      <c r="H703" s="31"/>
      <c r="O703" s="482" t="str">
        <f t="shared" si="97"/>
        <v xml:space="preserve"> </v>
      </c>
      <c r="P703" s="466">
        <f t="shared" si="93"/>
        <v>939</v>
      </c>
      <c r="Q703" s="65" t="s">
        <v>4333</v>
      </c>
      <c r="R703" s="230">
        <v>939</v>
      </c>
      <c r="S703" s="251">
        <v>-31.408121000000001</v>
      </c>
      <c r="T703" s="248">
        <v>116.65096</v>
      </c>
      <c r="U703" s="33" t="str">
        <f t="shared" si="94"/>
        <v>Mumberkine</v>
      </c>
      <c r="V703" s="33" t="str">
        <f t="shared" si="99"/>
        <v>Goomalling</v>
      </c>
      <c r="W703" s="33">
        <v>779</v>
      </c>
      <c r="X703" s="1" t="s">
        <v>685</v>
      </c>
      <c r="AE703" s="10" t="s">
        <v>3811</v>
      </c>
      <c r="AF703" s="6" t="s">
        <v>419</v>
      </c>
      <c r="AG703" s="176">
        <f>IFERROR(VLOOKUP(AF703,'#Location List#'!$Q$3:$R$1118,2,FALSE), "None")</f>
        <v>135</v>
      </c>
      <c r="AH703" s="269" t="s">
        <v>4338</v>
      </c>
      <c r="AI703" s="474">
        <f t="shared" si="95"/>
        <v>1</v>
      </c>
      <c r="AJ703" s="71" t="str">
        <f t="shared" si="96"/>
        <v>Mumberkine</v>
      </c>
      <c r="AK703" s="73" t="e">
        <f>COUNTIFS(#REF!,R703)</f>
        <v>#REF!</v>
      </c>
      <c r="AL703" s="13"/>
      <c r="AM703" s="75"/>
      <c r="AN703" s="72"/>
      <c r="AQ703" s="334"/>
      <c r="AS703" s="244">
        <v>701</v>
      </c>
      <c r="AT703" s="244">
        <v>-34.25</v>
      </c>
      <c r="AU703" s="244">
        <v>117.25</v>
      </c>
      <c r="AV703" s="244" t="s">
        <v>5482</v>
      </c>
      <c r="AW703" s="22">
        <v>368</v>
      </c>
      <c r="AX703" s="343">
        <v>18.612333194929089</v>
      </c>
    </row>
    <row r="704" spans="1:50" ht="12" customHeight="1" x14ac:dyDescent="0.25">
      <c r="A704" s="1" t="s">
        <v>685</v>
      </c>
      <c r="C704" s="65"/>
      <c r="D704" s="31"/>
      <c r="E704" s="31"/>
      <c r="F704" s="31"/>
      <c r="G704" s="31"/>
      <c r="H704" s="31"/>
      <c r="O704" s="482" t="str">
        <f t="shared" si="97"/>
        <v xml:space="preserve"> </v>
      </c>
      <c r="P704" s="466">
        <f t="shared" si="93"/>
        <v>277</v>
      </c>
      <c r="Q704" s="31" t="s">
        <v>937</v>
      </c>
      <c r="R704" s="231">
        <v>277</v>
      </c>
      <c r="S704" s="251">
        <v>-31.902740000000001</v>
      </c>
      <c r="T704" s="248">
        <v>116.17036</v>
      </c>
      <c r="U704" s="33" t="str">
        <f t="shared" si="94"/>
        <v>Mundaring</v>
      </c>
      <c r="V704" s="33" t="str">
        <f t="shared" si="99"/>
        <v>Mundaring</v>
      </c>
      <c r="W704" s="33">
        <v>719</v>
      </c>
      <c r="X704" s="1" t="s">
        <v>685</v>
      </c>
      <c r="AE704" s="10" t="s">
        <v>3811</v>
      </c>
      <c r="AF704" s="6" t="s">
        <v>419</v>
      </c>
      <c r="AG704" s="176">
        <f>IFERROR(VLOOKUP(AF704,'#Location List#'!$Q$3:$R$1118,2,FALSE), "None")</f>
        <v>135</v>
      </c>
      <c r="AH704" s="269" t="s">
        <v>985</v>
      </c>
      <c r="AI704" s="474">
        <f t="shared" si="95"/>
        <v>1</v>
      </c>
      <c r="AJ704" s="71" t="str">
        <f t="shared" si="96"/>
        <v>Mundaring</v>
      </c>
      <c r="AK704" s="73" t="e">
        <f>COUNTIFS(#REF!,R704)</f>
        <v>#REF!</v>
      </c>
      <c r="AL704" s="13"/>
      <c r="AM704" s="75"/>
      <c r="AN704" s="72"/>
      <c r="AQ704" s="334"/>
      <c r="AS704" s="244">
        <v>702</v>
      </c>
      <c r="AT704" s="244">
        <v>-34</v>
      </c>
      <c r="AU704" s="244">
        <v>117.25</v>
      </c>
      <c r="AV704" s="244" t="s">
        <v>5483</v>
      </c>
      <c r="AW704" s="22">
        <v>368</v>
      </c>
      <c r="AX704" s="343">
        <v>16.446085849791242</v>
      </c>
    </row>
    <row r="705" spans="1:50" ht="12" customHeight="1" x14ac:dyDescent="0.25">
      <c r="A705" s="1" t="s">
        <v>685</v>
      </c>
      <c r="C705" s="65"/>
      <c r="D705" s="31"/>
      <c r="E705" s="31"/>
      <c r="F705" s="31"/>
      <c r="G705" s="31"/>
      <c r="H705" s="31"/>
      <c r="O705" s="482" t="str">
        <f t="shared" si="97"/>
        <v xml:space="preserve"> </v>
      </c>
      <c r="P705" s="466">
        <f t="shared" si="93"/>
        <v>940</v>
      </c>
      <c r="Q705" s="65" t="s">
        <v>4334</v>
      </c>
      <c r="R705" s="230">
        <v>940</v>
      </c>
      <c r="S705" s="251">
        <v>-31.956854</v>
      </c>
      <c r="T705" s="249">
        <v>116.164596</v>
      </c>
      <c r="U705" s="33" t="str">
        <f t="shared" si="94"/>
        <v>Mundaring Weir</v>
      </c>
      <c r="V705" s="33" t="str">
        <f t="shared" si="99"/>
        <v>Mundaring</v>
      </c>
      <c r="W705" s="33">
        <v>719</v>
      </c>
      <c r="X705" s="1" t="s">
        <v>685</v>
      </c>
      <c r="AE705" s="10" t="s">
        <v>3811</v>
      </c>
      <c r="AF705" s="6" t="s">
        <v>1267</v>
      </c>
      <c r="AG705" s="176">
        <f>IFERROR(VLOOKUP(AF705,'#Location List#'!$Q$3:$R$1118,2,FALSE), "None")</f>
        <v>192</v>
      </c>
      <c r="AH705" s="269" t="s">
        <v>765</v>
      </c>
      <c r="AI705" s="474">
        <f t="shared" si="95"/>
        <v>1</v>
      </c>
      <c r="AJ705" s="71" t="str">
        <f t="shared" si="96"/>
        <v>Mundaring Weir</v>
      </c>
      <c r="AK705" s="73" t="e">
        <f>COUNTIFS(#REF!,R705)</f>
        <v>#REF!</v>
      </c>
      <c r="AL705" s="13"/>
      <c r="AM705" s="75"/>
      <c r="AN705" s="72"/>
      <c r="AQ705" s="334"/>
      <c r="AS705" s="244">
        <v>703</v>
      </c>
      <c r="AT705" s="244">
        <v>-33.75</v>
      </c>
      <c r="AU705" s="244">
        <v>117.25</v>
      </c>
      <c r="AV705" s="244" t="s">
        <v>5484</v>
      </c>
      <c r="AW705" s="22">
        <v>202</v>
      </c>
      <c r="AX705" s="343">
        <v>13.133972807327511</v>
      </c>
    </row>
    <row r="706" spans="1:50" ht="12" customHeight="1" x14ac:dyDescent="0.25">
      <c r="A706" s="1" t="s">
        <v>685</v>
      </c>
      <c r="C706" s="65"/>
      <c r="D706" s="31"/>
      <c r="E706" s="31"/>
      <c r="F706" s="31"/>
      <c r="G706" s="31"/>
      <c r="H706" s="31"/>
      <c r="O706" s="482" t="str">
        <f t="shared" si="97"/>
        <v xml:space="preserve"> </v>
      </c>
      <c r="P706" s="466">
        <f t="shared" ref="P706:P769" si="100">R706</f>
        <v>941</v>
      </c>
      <c r="Q706" s="65" t="s">
        <v>4335</v>
      </c>
      <c r="R706" s="230">
        <v>941</v>
      </c>
      <c r="S706" s="251">
        <v>-32.290819999999897</v>
      </c>
      <c r="T706" s="248">
        <v>115.98379</v>
      </c>
      <c r="U706" s="33" t="str">
        <f t="shared" si="94"/>
        <v>Mundijong</v>
      </c>
      <c r="V706" s="33" t="str">
        <f t="shared" si="99"/>
        <v>Serpentine-Jarrahdale</v>
      </c>
      <c r="W706" s="33">
        <v>792</v>
      </c>
      <c r="X706" s="1" t="s">
        <v>685</v>
      </c>
      <c r="AE706" s="10" t="s">
        <v>3811</v>
      </c>
      <c r="AF706" s="6" t="s">
        <v>1267</v>
      </c>
      <c r="AG706" s="176">
        <f>IFERROR(VLOOKUP(AF706,'#Location List#'!$Q$3:$R$1118,2,FALSE), "None")</f>
        <v>192</v>
      </c>
      <c r="AH706" s="269" t="s">
        <v>1267</v>
      </c>
      <c r="AI706" s="474">
        <f t="shared" si="95"/>
        <v>1</v>
      </c>
      <c r="AJ706" s="71" t="str">
        <f t="shared" si="96"/>
        <v>Mundijong</v>
      </c>
      <c r="AK706" s="73" t="e">
        <f>COUNTIFS(#REF!,R706)</f>
        <v>#REF!</v>
      </c>
      <c r="AL706" s="13"/>
      <c r="AM706" s="75"/>
      <c r="AN706" s="72"/>
      <c r="AQ706" s="334"/>
      <c r="AS706" s="244">
        <v>704</v>
      </c>
      <c r="AT706" s="244">
        <v>-33.5</v>
      </c>
      <c r="AU706" s="244">
        <v>117.25</v>
      </c>
      <c r="AV706" s="244" t="s">
        <v>5485</v>
      </c>
      <c r="AW706" s="22">
        <v>1131</v>
      </c>
      <c r="AX706" s="343">
        <v>11.585534692670947</v>
      </c>
    </row>
    <row r="707" spans="1:50" ht="12" customHeight="1" x14ac:dyDescent="0.25">
      <c r="A707" s="1" t="s">
        <v>685</v>
      </c>
      <c r="C707" s="65"/>
      <c r="D707" s="31"/>
      <c r="E707" s="31"/>
      <c r="F707" s="31"/>
      <c r="G707" s="31"/>
      <c r="H707" s="31"/>
      <c r="O707" s="482" t="str">
        <f t="shared" si="97"/>
        <v xml:space="preserve"> </v>
      </c>
      <c r="P707" s="466">
        <f t="shared" si="100"/>
        <v>942</v>
      </c>
      <c r="Q707" s="65" t="s">
        <v>4336</v>
      </c>
      <c r="R707" s="230">
        <v>942</v>
      </c>
      <c r="S707" s="251">
        <v>-31.865838</v>
      </c>
      <c r="T707" s="248">
        <v>127.854291</v>
      </c>
      <c r="U707" s="33" t="str">
        <f t="shared" ref="U707:U770" si="101">Q707</f>
        <v>Mundrabilla</v>
      </c>
      <c r="V707" s="33" t="str">
        <f t="shared" si="99"/>
        <v>Dundas</v>
      </c>
      <c r="W707" s="33">
        <v>843</v>
      </c>
      <c r="X707" s="1" t="s">
        <v>685</v>
      </c>
      <c r="AE707" s="10" t="s">
        <v>3811</v>
      </c>
      <c r="AF707" s="6" t="s">
        <v>1267</v>
      </c>
      <c r="AG707" s="176">
        <f>IFERROR(VLOOKUP(AF707,'#Location List#'!$Q$3:$R$1118,2,FALSE), "None")</f>
        <v>192</v>
      </c>
      <c r="AH707" s="269" t="s">
        <v>763</v>
      </c>
      <c r="AI707" s="474">
        <f t="shared" ref="AI707:AI770" si="102">IF(U707=AJ707,1,0)</f>
        <v>1</v>
      </c>
      <c r="AJ707" s="71" t="str">
        <f t="shared" si="96"/>
        <v>Mundrabilla</v>
      </c>
      <c r="AK707" s="73" t="e">
        <f>COUNTIFS(#REF!,R707)</f>
        <v>#REF!</v>
      </c>
      <c r="AL707" s="13"/>
      <c r="AM707" s="75"/>
      <c r="AN707" s="72"/>
      <c r="AQ707" s="334"/>
      <c r="AS707" s="244">
        <v>705</v>
      </c>
      <c r="AT707" s="244">
        <v>-33.25</v>
      </c>
      <c r="AU707" s="244">
        <v>117.25</v>
      </c>
      <c r="AV707" s="244" t="s">
        <v>5486</v>
      </c>
      <c r="AW707" s="22">
        <v>317</v>
      </c>
      <c r="AX707" s="343">
        <v>7.0247657556865128</v>
      </c>
    </row>
    <row r="708" spans="1:50" ht="12" customHeight="1" x14ac:dyDescent="0.25">
      <c r="A708" s="1" t="s">
        <v>685</v>
      </c>
      <c r="C708" s="65"/>
      <c r="D708" s="31"/>
      <c r="E708" s="31"/>
      <c r="F708" s="31"/>
      <c r="G708" s="31"/>
      <c r="H708" s="31"/>
      <c r="O708" s="482" t="str">
        <f t="shared" si="97"/>
        <v xml:space="preserve"> </v>
      </c>
      <c r="P708" s="466">
        <f t="shared" si="100"/>
        <v>943</v>
      </c>
      <c r="Q708" s="65" t="s">
        <v>4337</v>
      </c>
      <c r="R708" s="230">
        <v>943</v>
      </c>
      <c r="S708" s="251">
        <v>-30.85821</v>
      </c>
      <c r="T708" s="248">
        <v>121.287409999999</v>
      </c>
      <c r="U708" s="33" t="str">
        <f t="shared" si="101"/>
        <v>Mungari</v>
      </c>
      <c r="V708" s="33" t="str">
        <f t="shared" si="99"/>
        <v>Coolgardie</v>
      </c>
      <c r="W708" s="33">
        <v>798</v>
      </c>
      <c r="X708" s="1" t="s">
        <v>685</v>
      </c>
      <c r="AE708" s="10" t="s">
        <v>3811</v>
      </c>
      <c r="AF708" s="6" t="s">
        <v>1267</v>
      </c>
      <c r="AG708" s="176">
        <f>IFERROR(VLOOKUP(AF708,'#Location List#'!$Q$3:$R$1118,2,FALSE), "None")</f>
        <v>192</v>
      </c>
      <c r="AH708" s="269" t="s">
        <v>764</v>
      </c>
      <c r="AI708" s="474">
        <f t="shared" si="102"/>
        <v>1</v>
      </c>
      <c r="AJ708" s="71" t="str">
        <f t="shared" ref="AJ708:AJ771" si="103">Q708</f>
        <v>Mungari</v>
      </c>
      <c r="AK708" s="73" t="e">
        <f>COUNTIFS(#REF!,R708)</f>
        <v>#REF!</v>
      </c>
      <c r="AL708" s="13"/>
      <c r="AM708" s="75"/>
      <c r="AN708" s="72"/>
      <c r="AQ708" s="334"/>
      <c r="AS708" s="244">
        <v>706</v>
      </c>
      <c r="AT708" s="244">
        <v>-33</v>
      </c>
      <c r="AU708" s="244">
        <v>117.25</v>
      </c>
      <c r="AV708" s="244" t="s">
        <v>5487</v>
      </c>
      <c r="AW708" s="22">
        <v>767</v>
      </c>
      <c r="AX708" s="343">
        <v>6.2923906926846866</v>
      </c>
    </row>
    <row r="709" spans="1:50" ht="12" customHeight="1" x14ac:dyDescent="0.25">
      <c r="A709" s="1" t="s">
        <v>685</v>
      </c>
      <c r="C709" s="65"/>
      <c r="D709" s="31"/>
      <c r="E709" s="31"/>
      <c r="F709" s="31"/>
      <c r="G709" s="31"/>
      <c r="H709" s="31"/>
      <c r="O709" s="482" t="str">
        <f t="shared" ref="O709:O772" si="104">IF(Q709=Q708,"DUPE"," ")</f>
        <v xml:space="preserve"> </v>
      </c>
      <c r="P709" s="466">
        <f t="shared" si="100"/>
        <v>278</v>
      </c>
      <c r="Q709" s="31" t="s">
        <v>251</v>
      </c>
      <c r="R709" s="231">
        <v>278</v>
      </c>
      <c r="S709" s="251">
        <v>-33.707279999999898</v>
      </c>
      <c r="T709" s="248">
        <v>120.85852</v>
      </c>
      <c r="U709" s="33" t="str">
        <f t="shared" si="101"/>
        <v>Munglinup</v>
      </c>
      <c r="V709" s="33" t="str">
        <f t="shared" si="99"/>
        <v>Ravensthorpe</v>
      </c>
      <c r="W709" s="33">
        <v>716</v>
      </c>
      <c r="X709" s="1" t="s">
        <v>685</v>
      </c>
      <c r="AE709" s="10" t="s">
        <v>3811</v>
      </c>
      <c r="AF709" s="6" t="s">
        <v>444</v>
      </c>
      <c r="AG709" s="176">
        <f>IFERROR(VLOOKUP(AF709,'#Location List#'!$Q$3:$R$1118,2,FALSE), "None")</f>
        <v>261</v>
      </c>
      <c r="AH709" s="269" t="s">
        <v>738</v>
      </c>
      <c r="AI709" s="474">
        <f t="shared" si="102"/>
        <v>1</v>
      </c>
      <c r="AJ709" s="71" t="str">
        <f t="shared" si="103"/>
        <v>Munglinup</v>
      </c>
      <c r="AK709" s="73" t="e">
        <f>COUNTIFS(#REF!,R709)</f>
        <v>#REF!</v>
      </c>
      <c r="AL709" s="13"/>
      <c r="AM709" s="75"/>
      <c r="AN709" s="72"/>
      <c r="AQ709" s="334"/>
      <c r="AS709" s="244">
        <v>707</v>
      </c>
      <c r="AT709" s="244">
        <v>-32.75</v>
      </c>
      <c r="AU709" s="244">
        <v>117.25</v>
      </c>
      <c r="AV709" s="244" t="s">
        <v>5488</v>
      </c>
      <c r="AW709" s="22">
        <v>1197</v>
      </c>
      <c r="AX709" s="343">
        <v>8.3723087169719523</v>
      </c>
    </row>
    <row r="710" spans="1:50" ht="12" customHeight="1" x14ac:dyDescent="0.25">
      <c r="A710" s="1" t="s">
        <v>685</v>
      </c>
      <c r="C710" s="65"/>
      <c r="D710" s="31"/>
      <c r="E710" s="31"/>
      <c r="F710" s="31"/>
      <c r="G710" s="31"/>
      <c r="H710" s="31"/>
      <c r="O710" s="482" t="str">
        <f t="shared" si="104"/>
        <v xml:space="preserve"> </v>
      </c>
      <c r="P710" s="466">
        <f t="shared" si="100"/>
        <v>944</v>
      </c>
      <c r="Q710" s="65" t="s">
        <v>4339</v>
      </c>
      <c r="R710" s="230">
        <v>944</v>
      </c>
      <c r="S710" s="251">
        <v>-31.756049999999899</v>
      </c>
      <c r="T710" s="249">
        <v>118.56403</v>
      </c>
      <c r="U710" s="33" t="str">
        <f t="shared" si="101"/>
        <v>Muntadgin</v>
      </c>
      <c r="V710" s="33" t="str">
        <f t="shared" si="99"/>
        <v>Merredin</v>
      </c>
      <c r="W710" s="33">
        <v>826</v>
      </c>
      <c r="X710" s="1" t="s">
        <v>685</v>
      </c>
      <c r="AE710" s="10" t="s">
        <v>3811</v>
      </c>
      <c r="AF710" s="6" t="s">
        <v>444</v>
      </c>
      <c r="AG710" s="176">
        <f>IFERROR(VLOOKUP(AF710,'#Location List#'!$Q$3:$R$1118,2,FALSE), "None")</f>
        <v>261</v>
      </c>
      <c r="AH710" s="269" t="s">
        <v>782</v>
      </c>
      <c r="AI710" s="474">
        <f t="shared" si="102"/>
        <v>1</v>
      </c>
      <c r="AJ710" s="71" t="str">
        <f t="shared" si="103"/>
        <v>Muntadgin</v>
      </c>
      <c r="AK710" s="73" t="e">
        <f>COUNTIFS(#REF!,R710)</f>
        <v>#REF!</v>
      </c>
      <c r="AL710" s="13"/>
      <c r="AM710" s="75"/>
      <c r="AN710" s="72"/>
      <c r="AQ710" s="334"/>
      <c r="AS710" s="244">
        <v>708</v>
      </c>
      <c r="AT710" s="244">
        <v>-32.5</v>
      </c>
      <c r="AU710" s="244">
        <v>117.25</v>
      </c>
      <c r="AV710" s="244" t="s">
        <v>5489</v>
      </c>
      <c r="AW710" s="22">
        <v>911</v>
      </c>
      <c r="AX710" s="343">
        <v>8.5064149623348051</v>
      </c>
    </row>
    <row r="711" spans="1:50" ht="12" customHeight="1" x14ac:dyDescent="0.25">
      <c r="A711" s="1" t="s">
        <v>685</v>
      </c>
      <c r="C711" s="65"/>
      <c r="D711" s="31"/>
      <c r="E711" s="31"/>
      <c r="F711" s="31"/>
      <c r="G711" s="31"/>
      <c r="H711" s="31"/>
      <c r="O711" s="482" t="str">
        <f t="shared" si="104"/>
        <v xml:space="preserve"> </v>
      </c>
      <c r="P711" s="466">
        <f t="shared" si="100"/>
        <v>945</v>
      </c>
      <c r="Q711" s="65" t="s">
        <v>4340</v>
      </c>
      <c r="R711" s="230">
        <v>945</v>
      </c>
      <c r="S711" s="251">
        <v>-33.840429999999898</v>
      </c>
      <c r="T711" s="248">
        <v>116.98412</v>
      </c>
      <c r="U711" s="33" t="str">
        <f t="shared" si="101"/>
        <v>Muradup</v>
      </c>
      <c r="V711" s="33" t="str">
        <f t="shared" si="99"/>
        <v>Kojonup</v>
      </c>
      <c r="W711" s="33">
        <v>726</v>
      </c>
      <c r="X711" s="1" t="s">
        <v>685</v>
      </c>
      <c r="AE711" s="10" t="s">
        <v>3811</v>
      </c>
      <c r="AF711" s="6" t="s">
        <v>444</v>
      </c>
      <c r="AG711" s="176">
        <f>IFERROR(VLOOKUP(AF711,'#Location List#'!$Q$3:$R$1118,2,FALSE), "None")</f>
        <v>261</v>
      </c>
      <c r="AH711" s="269" t="s">
        <v>440</v>
      </c>
      <c r="AI711" s="474">
        <f t="shared" si="102"/>
        <v>1</v>
      </c>
      <c r="AJ711" s="71" t="str">
        <f t="shared" si="103"/>
        <v>Muradup</v>
      </c>
      <c r="AK711" s="73" t="e">
        <f>COUNTIFS(#REF!,R711)</f>
        <v>#REF!</v>
      </c>
      <c r="AL711" s="13"/>
      <c r="AM711" s="75"/>
      <c r="AN711" s="72"/>
      <c r="AQ711" s="334"/>
      <c r="AS711" s="244">
        <v>709</v>
      </c>
      <c r="AT711" s="244">
        <v>-32.25</v>
      </c>
      <c r="AU711" s="244">
        <v>117.25</v>
      </c>
      <c r="AV711" s="244" t="s">
        <v>5490</v>
      </c>
      <c r="AW711" s="22">
        <v>503</v>
      </c>
      <c r="AX711" s="343">
        <v>13.886318468941649</v>
      </c>
    </row>
    <row r="712" spans="1:50" ht="12" customHeight="1" x14ac:dyDescent="0.25">
      <c r="A712" s="1" t="s">
        <v>685</v>
      </c>
      <c r="C712" s="65"/>
      <c r="D712" s="31"/>
      <c r="E712" s="31"/>
      <c r="F712" s="31"/>
      <c r="G712" s="31"/>
      <c r="H712" s="31"/>
      <c r="O712" s="482" t="str">
        <f t="shared" si="104"/>
        <v xml:space="preserve"> </v>
      </c>
      <c r="P712" s="466">
        <f t="shared" si="100"/>
        <v>946</v>
      </c>
      <c r="Q712" s="65" t="s">
        <v>3776</v>
      </c>
      <c r="R712" s="230">
        <v>946</v>
      </c>
      <c r="S712" s="251">
        <v>-26.587040999999999</v>
      </c>
      <c r="T712" s="248">
        <v>115.92227800000001</v>
      </c>
      <c r="U712" s="33" t="str">
        <f t="shared" si="101"/>
        <v>Murchison</v>
      </c>
      <c r="V712" s="33" t="str">
        <f t="shared" si="99"/>
        <v>Murchison</v>
      </c>
      <c r="W712" s="33">
        <v>829</v>
      </c>
      <c r="X712" s="1" t="s">
        <v>685</v>
      </c>
      <c r="AE712" s="10" t="s">
        <v>3811</v>
      </c>
      <c r="AF712" s="6" t="s">
        <v>444</v>
      </c>
      <c r="AG712" s="176">
        <f>IFERROR(VLOOKUP(AF712,'#Location List#'!$Q$3:$R$1118,2,FALSE), "None")</f>
        <v>261</v>
      </c>
      <c r="AH712" s="269" t="s">
        <v>444</v>
      </c>
      <c r="AI712" s="474">
        <f t="shared" si="102"/>
        <v>1</v>
      </c>
      <c r="AJ712" s="71" t="str">
        <f t="shared" si="103"/>
        <v>Murchison</v>
      </c>
      <c r="AK712" s="73" t="e">
        <f>COUNTIFS(#REF!,R712)</f>
        <v>#REF!</v>
      </c>
      <c r="AL712" s="13"/>
      <c r="AM712" s="75"/>
      <c r="AN712" s="72"/>
      <c r="AQ712" s="334"/>
      <c r="AS712" s="244">
        <v>710</v>
      </c>
      <c r="AT712" s="244">
        <v>-32</v>
      </c>
      <c r="AU712" s="244">
        <v>117.25</v>
      </c>
      <c r="AV712" s="244" t="s">
        <v>5491</v>
      </c>
      <c r="AW712" s="22">
        <v>244</v>
      </c>
      <c r="AX712" s="343">
        <v>8.0936558426423826</v>
      </c>
    </row>
    <row r="713" spans="1:50" ht="12" customHeight="1" x14ac:dyDescent="0.25">
      <c r="A713" s="1" t="s">
        <v>685</v>
      </c>
      <c r="C713" s="65"/>
      <c r="D713" s="31"/>
      <c r="E713" s="31"/>
      <c r="F713" s="31"/>
      <c r="G713" s="31"/>
      <c r="H713" s="31"/>
      <c r="O713" s="482" t="str">
        <f t="shared" si="104"/>
        <v xml:space="preserve"> </v>
      </c>
      <c r="P713" s="466">
        <f t="shared" si="100"/>
        <v>279</v>
      </c>
      <c r="Q713" s="31" t="s">
        <v>4257</v>
      </c>
      <c r="R713" s="231">
        <v>279</v>
      </c>
      <c r="S713" s="251">
        <v>-32.070160000000001</v>
      </c>
      <c r="T713" s="248">
        <v>115.833483</v>
      </c>
      <c r="U713" s="33" t="str">
        <f t="shared" si="101"/>
        <v>Murdoch</v>
      </c>
      <c r="V713" s="33" t="str">
        <f t="shared" si="99"/>
        <v>Melville</v>
      </c>
      <c r="W713" s="33">
        <v>802</v>
      </c>
      <c r="X713" s="1" t="s">
        <v>685</v>
      </c>
      <c r="AE713" s="10" t="s">
        <v>3811</v>
      </c>
      <c r="AF713" s="6" t="s">
        <v>444</v>
      </c>
      <c r="AG713" s="176">
        <f>IFERROR(VLOOKUP(AF713,'#Location List#'!$Q$3:$R$1118,2,FALSE), "None")</f>
        <v>261</v>
      </c>
      <c r="AH713" s="269" t="s">
        <v>774</v>
      </c>
      <c r="AI713" s="474">
        <f t="shared" si="102"/>
        <v>1</v>
      </c>
      <c r="AJ713" s="71" t="str">
        <f t="shared" si="103"/>
        <v>Murdoch</v>
      </c>
      <c r="AK713" s="73" t="e">
        <f>COUNTIFS(#REF!,R713)</f>
        <v>#REF!</v>
      </c>
      <c r="AL713" s="13"/>
      <c r="AM713" s="75"/>
      <c r="AN713" s="72"/>
      <c r="AQ713" s="334"/>
      <c r="AS713" s="244">
        <v>711</v>
      </c>
      <c r="AT713" s="244">
        <v>-31.75</v>
      </c>
      <c r="AU713" s="244">
        <v>117.25</v>
      </c>
      <c r="AV713" s="244" t="s">
        <v>5492</v>
      </c>
      <c r="AW713" s="22">
        <v>1200</v>
      </c>
      <c r="AX713" s="343">
        <v>8.6189731468462032</v>
      </c>
    </row>
    <row r="714" spans="1:50" ht="12" customHeight="1" x14ac:dyDescent="0.25">
      <c r="A714" s="1" t="s">
        <v>685</v>
      </c>
      <c r="C714" s="65"/>
      <c r="D714" s="31"/>
      <c r="E714" s="31"/>
      <c r="F714" s="31"/>
      <c r="G714" s="31"/>
      <c r="H714" s="31"/>
      <c r="O714" s="482" t="str">
        <f t="shared" si="104"/>
        <v xml:space="preserve"> </v>
      </c>
      <c r="P714" s="466">
        <f t="shared" si="100"/>
        <v>947</v>
      </c>
      <c r="Q714" s="65" t="s">
        <v>4341</v>
      </c>
      <c r="R714" s="230">
        <v>947</v>
      </c>
      <c r="S714" s="251">
        <v>-33.749133</v>
      </c>
      <c r="T714" s="249">
        <v>117.51145699999999</v>
      </c>
      <c r="U714" s="33" t="str">
        <f t="shared" si="101"/>
        <v>Murdong</v>
      </c>
      <c r="V714" s="33" t="str">
        <f t="shared" si="99"/>
        <v>Katanning</v>
      </c>
      <c r="W714" s="33">
        <v>796</v>
      </c>
      <c r="X714" s="1" t="s">
        <v>685</v>
      </c>
      <c r="AE714" s="10" t="s">
        <v>3811</v>
      </c>
      <c r="AF714" s="6" t="s">
        <v>4346</v>
      </c>
      <c r="AG714" s="176" t="str">
        <f>IFERROR(VLOOKUP(AF714,'#Location List#'!$Q$3:$R$1118,2,FALSE), "None")</f>
        <v>None</v>
      </c>
      <c r="AH714" s="269" t="s">
        <v>435</v>
      </c>
      <c r="AI714" s="474">
        <f t="shared" si="102"/>
        <v>1</v>
      </c>
      <c r="AJ714" s="71" t="str">
        <f t="shared" si="103"/>
        <v>Murdong</v>
      </c>
      <c r="AK714" s="73" t="e">
        <f>COUNTIFS(#REF!,R714)</f>
        <v>#REF!</v>
      </c>
      <c r="AL714" s="13"/>
      <c r="AM714" s="75"/>
      <c r="AN714" s="72"/>
      <c r="AQ714" s="334"/>
      <c r="AS714" s="244">
        <v>712</v>
      </c>
      <c r="AT714" s="244">
        <v>-31.5</v>
      </c>
      <c r="AU714" s="244">
        <v>117.25</v>
      </c>
      <c r="AV714" s="244" t="s">
        <v>5493</v>
      </c>
      <c r="AW714" s="22">
        <v>1171</v>
      </c>
      <c r="AX714" s="343">
        <v>7.1344158701455109</v>
      </c>
    </row>
    <row r="715" spans="1:50" ht="12" customHeight="1" x14ac:dyDescent="0.25">
      <c r="A715" s="1" t="s">
        <v>685</v>
      </c>
      <c r="C715" s="65"/>
      <c r="D715" s="31"/>
      <c r="E715" s="31"/>
      <c r="F715" s="31"/>
      <c r="G715" s="31"/>
      <c r="H715" s="31"/>
      <c r="O715" s="482" t="str">
        <f t="shared" si="104"/>
        <v xml:space="preserve"> </v>
      </c>
      <c r="P715" s="466">
        <f t="shared" si="100"/>
        <v>280</v>
      </c>
      <c r="Q715" s="31" t="s">
        <v>1266</v>
      </c>
      <c r="R715" s="231">
        <v>280</v>
      </c>
      <c r="S715" s="251">
        <v>-32.003256999999998</v>
      </c>
      <c r="T715" s="248">
        <v>116.230655</v>
      </c>
      <c r="U715" s="33" t="str">
        <f t="shared" si="101"/>
        <v>Murdos</v>
      </c>
      <c r="V715" s="33" t="str">
        <f t="shared" si="99"/>
        <v>Kalamunda</v>
      </c>
      <c r="W715" s="33">
        <v>790</v>
      </c>
      <c r="X715" s="1" t="s">
        <v>685</v>
      </c>
      <c r="AE715" s="10" t="s">
        <v>3811</v>
      </c>
      <c r="AF715" s="6" t="s">
        <v>4346</v>
      </c>
      <c r="AG715" s="176" t="str">
        <f>IFERROR(VLOOKUP(AF715,'#Location List#'!$Q$3:$R$1118,2,FALSE), "None")</f>
        <v>None</v>
      </c>
      <c r="AH715" s="269" t="s">
        <v>438</v>
      </c>
      <c r="AI715" s="474">
        <f t="shared" si="102"/>
        <v>1</v>
      </c>
      <c r="AJ715" s="71" t="str">
        <f t="shared" si="103"/>
        <v>Murdos</v>
      </c>
      <c r="AK715" s="73" t="e">
        <f>COUNTIFS(#REF!,R715)</f>
        <v>#REF!</v>
      </c>
      <c r="AL715" s="13"/>
      <c r="AM715" s="75"/>
      <c r="AN715" s="72"/>
      <c r="AQ715" s="334"/>
      <c r="AS715" s="244">
        <v>713</v>
      </c>
      <c r="AT715" s="244">
        <v>-31.25</v>
      </c>
      <c r="AU715" s="244">
        <v>117.25</v>
      </c>
      <c r="AV715" s="244" t="s">
        <v>5494</v>
      </c>
      <c r="AW715" s="22">
        <v>547</v>
      </c>
      <c r="AX715" s="343">
        <v>12.47338873571408</v>
      </c>
    </row>
    <row r="716" spans="1:50" ht="12" customHeight="1" x14ac:dyDescent="0.25">
      <c r="A716" s="1" t="s">
        <v>685</v>
      </c>
      <c r="C716" s="65"/>
      <c r="D716" s="31"/>
      <c r="E716" s="31"/>
      <c r="F716" s="31"/>
      <c r="G716" s="31"/>
      <c r="H716" s="31"/>
      <c r="O716" s="482" t="str">
        <f t="shared" si="104"/>
        <v xml:space="preserve"> </v>
      </c>
      <c r="P716" s="466">
        <f t="shared" si="100"/>
        <v>948</v>
      </c>
      <c r="Q716" s="65" t="s">
        <v>4342</v>
      </c>
      <c r="R716" s="230">
        <v>948</v>
      </c>
      <c r="S716" s="251">
        <v>-31.753782000000001</v>
      </c>
      <c r="T716" s="249">
        <v>116.67246799999999</v>
      </c>
      <c r="U716" s="33" t="str">
        <f t="shared" si="101"/>
        <v>Muresk</v>
      </c>
      <c r="V716" s="33" t="str">
        <f t="shared" si="99"/>
        <v>Northam</v>
      </c>
      <c r="W716" s="33">
        <v>721</v>
      </c>
      <c r="X716" s="1" t="s">
        <v>685</v>
      </c>
      <c r="AE716" s="10" t="s">
        <v>3811</v>
      </c>
      <c r="AF716" s="6" t="s">
        <v>1256</v>
      </c>
      <c r="AG716" s="176">
        <f>IFERROR(VLOOKUP(AF716,'#Location List#'!$Q$3:$R$1118,2,FALSE), "None")</f>
        <v>328</v>
      </c>
      <c r="AH716" s="269" t="s">
        <v>1256</v>
      </c>
      <c r="AI716" s="474">
        <f t="shared" si="102"/>
        <v>1</v>
      </c>
      <c r="AJ716" s="71" t="str">
        <f t="shared" si="103"/>
        <v>Muresk</v>
      </c>
      <c r="AK716" s="73" t="e">
        <f>COUNTIFS(#REF!,R716)</f>
        <v>#REF!</v>
      </c>
      <c r="AL716" s="13"/>
      <c r="AM716" s="75"/>
      <c r="AN716" s="72"/>
      <c r="AQ716" s="334"/>
      <c r="AS716" s="244">
        <v>714</v>
      </c>
      <c r="AT716" s="244">
        <v>-31</v>
      </c>
      <c r="AU716" s="244">
        <v>117.25</v>
      </c>
      <c r="AV716" s="244" t="s">
        <v>5495</v>
      </c>
      <c r="AW716" s="22">
        <v>698</v>
      </c>
      <c r="AX716" s="343">
        <v>13.299320620588931</v>
      </c>
    </row>
    <row r="717" spans="1:50" ht="12" customHeight="1" x14ac:dyDescent="0.25">
      <c r="A717" s="1" t="s">
        <v>685</v>
      </c>
      <c r="C717" s="65"/>
      <c r="D717" s="31"/>
      <c r="E717" s="31"/>
      <c r="F717" s="31"/>
      <c r="G717" s="31"/>
      <c r="H717" s="31"/>
      <c r="O717" s="482" t="str">
        <f t="shared" si="104"/>
        <v xml:space="preserve"> </v>
      </c>
      <c r="P717" s="466">
        <f t="shared" si="100"/>
        <v>949</v>
      </c>
      <c r="Q717" s="65" t="s">
        <v>1422</v>
      </c>
      <c r="R717" s="230">
        <v>949</v>
      </c>
      <c r="S717" s="251">
        <v>-33.1039999999999</v>
      </c>
      <c r="T717" s="248">
        <v>115.69349</v>
      </c>
      <c r="U717" s="33" t="str">
        <f t="shared" si="101"/>
        <v>Myalup</v>
      </c>
      <c r="V717" s="33" t="str">
        <f t="shared" si="99"/>
        <v>Harvey</v>
      </c>
      <c r="W717" s="33">
        <v>760</v>
      </c>
      <c r="X717" s="1" t="s">
        <v>685</v>
      </c>
      <c r="AE717" s="10" t="s">
        <v>3811</v>
      </c>
      <c r="AF717" s="6" t="s">
        <v>1256</v>
      </c>
      <c r="AG717" s="176">
        <f>IFERROR(VLOOKUP(AF717,'#Location List#'!$Q$3:$R$1118,2,FALSE), "None")</f>
        <v>328</v>
      </c>
      <c r="AH717" s="269" t="s">
        <v>437</v>
      </c>
      <c r="AI717" s="474">
        <f t="shared" si="102"/>
        <v>1</v>
      </c>
      <c r="AJ717" s="71" t="str">
        <f t="shared" si="103"/>
        <v>Myalup</v>
      </c>
      <c r="AK717" s="73" t="e">
        <f>COUNTIFS(#REF!,R717)</f>
        <v>#REF!</v>
      </c>
      <c r="AL717" s="13"/>
      <c r="AM717" s="75"/>
      <c r="AN717" s="72"/>
      <c r="AQ717" s="334"/>
      <c r="AS717" s="244">
        <v>715</v>
      </c>
      <c r="AT717" s="244">
        <v>-30.75</v>
      </c>
      <c r="AU717" s="244">
        <v>117.25</v>
      </c>
      <c r="AV717" s="244" t="s">
        <v>5496</v>
      </c>
      <c r="AW717" s="22">
        <v>515</v>
      </c>
      <c r="AX717" s="343">
        <v>7.2226187381072533</v>
      </c>
    </row>
    <row r="718" spans="1:50" ht="12" customHeight="1" x14ac:dyDescent="0.25">
      <c r="A718" s="1" t="s">
        <v>685</v>
      </c>
      <c r="C718" s="65"/>
      <c r="D718" s="31"/>
      <c r="E718" s="31"/>
      <c r="F718" s="31"/>
      <c r="G718" s="31"/>
      <c r="H718" s="31"/>
      <c r="O718" s="482" t="str">
        <f t="shared" si="104"/>
        <v xml:space="preserve"> </v>
      </c>
      <c r="P718" s="466">
        <f t="shared" si="100"/>
        <v>950</v>
      </c>
      <c r="Q718" s="65" t="s">
        <v>4343</v>
      </c>
      <c r="R718" s="230">
        <v>950</v>
      </c>
      <c r="S718" s="251">
        <v>-32.483977000000003</v>
      </c>
      <c r="T718" s="248">
        <v>116.066115</v>
      </c>
      <c r="U718" s="33" t="str">
        <f t="shared" si="101"/>
        <v>Myara</v>
      </c>
      <c r="V718" s="33" t="str">
        <f t="shared" si="99"/>
        <v>Murray</v>
      </c>
      <c r="W718" s="33">
        <v>847</v>
      </c>
      <c r="X718" s="1" t="s">
        <v>685</v>
      </c>
      <c r="AE718" s="10" t="s">
        <v>3811</v>
      </c>
      <c r="AF718" s="6" t="s">
        <v>1183</v>
      </c>
      <c r="AG718" s="176">
        <f>IFERROR(VLOOKUP(AF718,'#Location List#'!$Q$3:$R$1118,2,FALSE), "None")</f>
        <v>340</v>
      </c>
      <c r="AH718" s="269" t="s">
        <v>4350</v>
      </c>
      <c r="AI718" s="474">
        <f t="shared" si="102"/>
        <v>1</v>
      </c>
      <c r="AJ718" s="71" t="str">
        <f t="shared" si="103"/>
        <v>Myara</v>
      </c>
      <c r="AK718" s="73" t="e">
        <f>COUNTIFS(#REF!,R718)</f>
        <v>#REF!</v>
      </c>
      <c r="AL718" s="13"/>
      <c r="AM718" s="75"/>
      <c r="AN718" s="72"/>
      <c r="AQ718" s="334"/>
      <c r="AS718" s="244">
        <v>716</v>
      </c>
      <c r="AT718" s="244">
        <v>-30.5</v>
      </c>
      <c r="AU718" s="244">
        <v>117.25</v>
      </c>
      <c r="AV718" s="244" t="s">
        <v>5497</v>
      </c>
      <c r="AW718" s="22">
        <v>206</v>
      </c>
      <c r="AX718" s="343">
        <v>4.1767567033631057</v>
      </c>
    </row>
    <row r="719" spans="1:50" ht="12" customHeight="1" x14ac:dyDescent="0.25">
      <c r="A719" s="1" t="s">
        <v>685</v>
      </c>
      <c r="C719" s="65"/>
      <c r="D719" s="31"/>
      <c r="E719" s="31"/>
      <c r="F719" s="31"/>
      <c r="G719" s="31"/>
      <c r="H719" s="31"/>
      <c r="O719" s="482" t="str">
        <f t="shared" si="104"/>
        <v xml:space="preserve"> </v>
      </c>
      <c r="P719" s="466">
        <f t="shared" si="100"/>
        <v>951</v>
      </c>
      <c r="Q719" s="65" t="s">
        <v>4344</v>
      </c>
      <c r="R719" s="230">
        <v>951</v>
      </c>
      <c r="S719" s="251">
        <v>-28.50019</v>
      </c>
      <c r="T719" s="249">
        <v>114.79102</v>
      </c>
      <c r="U719" s="33" t="str">
        <f t="shared" si="101"/>
        <v>Nabawa</v>
      </c>
      <c r="V719" s="33" t="str">
        <f t="shared" si="99"/>
        <v>Chapman Valley</v>
      </c>
      <c r="W719" s="33">
        <v>767</v>
      </c>
      <c r="X719" s="1" t="s">
        <v>685</v>
      </c>
      <c r="AE719" s="10" t="s">
        <v>3811</v>
      </c>
      <c r="AF719" s="6" t="s">
        <v>1183</v>
      </c>
      <c r="AG719" s="176">
        <f>IFERROR(VLOOKUP(AF719,'#Location List#'!$Q$3:$R$1118,2,FALSE), "None")</f>
        <v>340</v>
      </c>
      <c r="AH719" s="269" t="s">
        <v>593</v>
      </c>
      <c r="AI719" s="474">
        <f t="shared" si="102"/>
        <v>1</v>
      </c>
      <c r="AJ719" s="71" t="str">
        <f t="shared" si="103"/>
        <v>Nabawa</v>
      </c>
      <c r="AK719" s="73" t="e">
        <f>COUNTIFS(#REF!,R719)</f>
        <v>#REF!</v>
      </c>
      <c r="AL719" s="13"/>
      <c r="AM719" s="75"/>
      <c r="AN719" s="72"/>
      <c r="AQ719" s="334"/>
      <c r="AS719" s="244">
        <v>717</v>
      </c>
      <c r="AT719" s="244">
        <v>-30.25</v>
      </c>
      <c r="AU719" s="244">
        <v>117.25</v>
      </c>
      <c r="AV719" s="244" t="s">
        <v>5498</v>
      </c>
      <c r="AW719" s="22">
        <v>190</v>
      </c>
      <c r="AX719" s="343">
        <v>17.913150840608022</v>
      </c>
    </row>
    <row r="720" spans="1:50" ht="12" customHeight="1" x14ac:dyDescent="0.25">
      <c r="A720" s="1" t="s">
        <v>685</v>
      </c>
      <c r="C720" s="65"/>
      <c r="D720" s="31"/>
      <c r="E720" s="31"/>
      <c r="F720" s="31"/>
      <c r="G720" s="31"/>
      <c r="H720" s="31"/>
      <c r="O720" s="482" t="str">
        <f t="shared" si="104"/>
        <v xml:space="preserve"> </v>
      </c>
      <c r="P720" s="466">
        <f t="shared" si="100"/>
        <v>952</v>
      </c>
      <c r="Q720" s="65" t="s">
        <v>4345</v>
      </c>
      <c r="R720" s="230">
        <v>952</v>
      </c>
      <c r="S720" s="251">
        <v>-32.376890000000003</v>
      </c>
      <c r="T720" s="248">
        <v>117.203869999999</v>
      </c>
      <c r="U720" s="33" t="str">
        <f t="shared" si="101"/>
        <v>Nalya</v>
      </c>
      <c r="V720" s="33" t="str">
        <f t="shared" si="99"/>
        <v>Brookton</v>
      </c>
      <c r="W720" s="33">
        <v>755</v>
      </c>
      <c r="X720" s="1" t="s">
        <v>685</v>
      </c>
      <c r="AE720" s="10" t="s">
        <v>3811</v>
      </c>
      <c r="AF720" s="6" t="s">
        <v>1183</v>
      </c>
      <c r="AG720" s="176">
        <f>IFERROR(VLOOKUP(AF720,'#Location List#'!$Q$3:$R$1118,2,FALSE), "None")</f>
        <v>340</v>
      </c>
      <c r="AH720" s="269" t="s">
        <v>1315</v>
      </c>
      <c r="AI720" s="474">
        <f t="shared" si="102"/>
        <v>1</v>
      </c>
      <c r="AJ720" s="71" t="str">
        <f t="shared" si="103"/>
        <v>Nalya</v>
      </c>
      <c r="AK720" s="73" t="e">
        <f>COUNTIFS(#REF!,R720)</f>
        <v>#REF!</v>
      </c>
      <c r="AL720" s="13"/>
      <c r="AM720" s="75"/>
      <c r="AN720" s="72"/>
      <c r="AQ720" s="334"/>
      <c r="AS720" s="244">
        <v>718</v>
      </c>
      <c r="AT720" s="244">
        <v>-30</v>
      </c>
      <c r="AU720" s="244">
        <v>117.25</v>
      </c>
      <c r="AV720" s="244" t="s">
        <v>5499</v>
      </c>
      <c r="AW720" s="22">
        <v>1172</v>
      </c>
      <c r="AX720" s="343">
        <v>37.188587342207917</v>
      </c>
    </row>
    <row r="721" spans="1:50" ht="12" customHeight="1" x14ac:dyDescent="0.25">
      <c r="A721" s="1" t="s">
        <v>685</v>
      </c>
      <c r="C721" s="65"/>
      <c r="D721" s="31"/>
      <c r="E721" s="31"/>
      <c r="F721" s="31"/>
      <c r="G721" s="31"/>
      <c r="H721" s="31"/>
      <c r="O721" s="482" t="str">
        <f t="shared" si="104"/>
        <v xml:space="preserve"> </v>
      </c>
      <c r="P721" s="466">
        <f t="shared" si="100"/>
        <v>953</v>
      </c>
      <c r="Q721" s="65" t="s">
        <v>4347</v>
      </c>
      <c r="R721" s="230">
        <v>953</v>
      </c>
      <c r="S721" s="251">
        <v>-34.157989000000001</v>
      </c>
      <c r="T721" s="248">
        <v>118.402424</v>
      </c>
      <c r="U721" s="33" t="str">
        <f t="shared" si="101"/>
        <v>Nalyerlup</v>
      </c>
      <c r="V721" s="33" t="str">
        <f t="shared" si="99"/>
        <v>Gnowangerup</v>
      </c>
      <c r="W721" s="33">
        <v>744</v>
      </c>
      <c r="X721" s="1" t="s">
        <v>685</v>
      </c>
      <c r="AE721" s="10" t="s">
        <v>3811</v>
      </c>
      <c r="AF721" s="6" t="s">
        <v>1183</v>
      </c>
      <c r="AG721" s="176">
        <f>IFERROR(VLOOKUP(AF721,'#Location List#'!$Q$3:$R$1118,2,FALSE), "None")</f>
        <v>340</v>
      </c>
      <c r="AH721" s="269" t="s">
        <v>416</v>
      </c>
      <c r="AI721" s="474">
        <f t="shared" si="102"/>
        <v>1</v>
      </c>
      <c r="AJ721" s="71" t="str">
        <f t="shared" si="103"/>
        <v>Nalyerlup</v>
      </c>
      <c r="AK721" s="73" t="e">
        <f>COUNTIFS(#REF!,R721)</f>
        <v>#REF!</v>
      </c>
      <c r="AL721" s="13"/>
      <c r="AM721" s="75"/>
      <c r="AN721" s="72"/>
      <c r="AQ721" s="334"/>
      <c r="AS721" s="244">
        <v>719</v>
      </c>
      <c r="AT721" s="244">
        <v>-29.75</v>
      </c>
      <c r="AU721" s="244">
        <v>117.25</v>
      </c>
      <c r="AV721" s="244" t="s">
        <v>5500</v>
      </c>
      <c r="AW721" s="22">
        <v>265</v>
      </c>
      <c r="AX721" s="343">
        <v>23.350582464295272</v>
      </c>
    </row>
    <row r="722" spans="1:50" ht="12" customHeight="1" x14ac:dyDescent="0.25">
      <c r="A722" s="1" t="s">
        <v>685</v>
      </c>
      <c r="C722" s="65"/>
      <c r="D722" s="31"/>
      <c r="E722" s="31"/>
      <c r="F722" s="31"/>
      <c r="G722" s="31"/>
      <c r="H722" s="31"/>
      <c r="O722" s="482" t="str">
        <f t="shared" si="104"/>
        <v xml:space="preserve"> </v>
      </c>
      <c r="P722" s="466">
        <f t="shared" si="100"/>
        <v>954</v>
      </c>
      <c r="Q722" s="65" t="s">
        <v>4348</v>
      </c>
      <c r="R722" s="230">
        <v>954</v>
      </c>
      <c r="S722" s="251">
        <v>-32.530932</v>
      </c>
      <c r="T722" s="248">
        <v>115.83188</v>
      </c>
      <c r="U722" s="33" t="str">
        <f t="shared" si="101"/>
        <v>Nambeelup</v>
      </c>
      <c r="V722" s="33" t="str">
        <f t="shared" si="99"/>
        <v>Murray</v>
      </c>
      <c r="W722" s="33">
        <v>847</v>
      </c>
      <c r="X722" s="1" t="s">
        <v>685</v>
      </c>
      <c r="AE722" s="10" t="s">
        <v>3811</v>
      </c>
      <c r="AF722" s="6" t="s">
        <v>1087</v>
      </c>
      <c r="AG722" s="176" t="str">
        <f>IFERROR(VLOOKUP(AF722,'#Location List#'!$Q$3:$R$1118,2,FALSE), "None")</f>
        <v>None</v>
      </c>
      <c r="AH722" s="269" t="s">
        <v>567</v>
      </c>
      <c r="AI722" s="474">
        <f t="shared" si="102"/>
        <v>1</v>
      </c>
      <c r="AJ722" s="71" t="str">
        <f t="shared" si="103"/>
        <v>Nambeelup</v>
      </c>
      <c r="AK722" s="73" t="e">
        <f>COUNTIFS(#REF!,R722)</f>
        <v>#REF!</v>
      </c>
      <c r="AL722" s="13"/>
      <c r="AM722" s="75"/>
      <c r="AN722" s="72"/>
      <c r="AQ722" s="334"/>
      <c r="AS722" s="244">
        <v>720</v>
      </c>
      <c r="AT722" s="244">
        <v>-29.5</v>
      </c>
      <c r="AU722" s="244">
        <v>117.25</v>
      </c>
      <c r="AV722" s="244" t="s">
        <v>5501</v>
      </c>
      <c r="AW722" s="22">
        <v>265</v>
      </c>
      <c r="AX722" s="343">
        <v>20.23672699448738</v>
      </c>
    </row>
    <row r="723" spans="1:50" ht="12" customHeight="1" x14ac:dyDescent="0.25">
      <c r="A723" s="1" t="s">
        <v>685</v>
      </c>
      <c r="C723" s="65"/>
      <c r="D723" s="31"/>
      <c r="E723" s="31"/>
      <c r="F723" s="31"/>
      <c r="G723" s="31"/>
      <c r="H723" s="31"/>
      <c r="O723" s="482" t="str">
        <f t="shared" si="104"/>
        <v xml:space="preserve"> </v>
      </c>
      <c r="P723" s="466">
        <f t="shared" si="100"/>
        <v>955</v>
      </c>
      <c r="Q723" s="65" t="s">
        <v>4349</v>
      </c>
      <c r="R723" s="230">
        <v>955</v>
      </c>
      <c r="S723" s="251">
        <v>-30.452421999999999</v>
      </c>
      <c r="T723" s="248">
        <v>115.249863</v>
      </c>
      <c r="U723" s="33" t="str">
        <f t="shared" si="101"/>
        <v>Nambung National Park</v>
      </c>
      <c r="V723" s="33" t="str">
        <f t="shared" si="99"/>
        <v>Dandaragan</v>
      </c>
      <c r="W723" s="33">
        <v>743</v>
      </c>
      <c r="X723" s="1" t="s">
        <v>685</v>
      </c>
      <c r="AE723" s="10" t="s">
        <v>3811</v>
      </c>
      <c r="AF723" s="6" t="s">
        <v>1087</v>
      </c>
      <c r="AG723" s="176" t="str">
        <f>IFERROR(VLOOKUP(AF723,'#Location List#'!$Q$3:$R$1118,2,FALSE), "None")</f>
        <v>None</v>
      </c>
      <c r="AH723" s="269" t="s">
        <v>954</v>
      </c>
      <c r="AI723" s="474">
        <f t="shared" si="102"/>
        <v>1</v>
      </c>
      <c r="AJ723" s="71" t="str">
        <f t="shared" si="103"/>
        <v>Nambung National Park</v>
      </c>
      <c r="AK723" s="73" t="e">
        <f>COUNTIFS(#REF!,R723)</f>
        <v>#REF!</v>
      </c>
      <c r="AL723" s="13"/>
      <c r="AM723" s="75"/>
      <c r="AN723" s="72"/>
      <c r="AQ723" s="334"/>
      <c r="AS723" s="244">
        <v>721</v>
      </c>
      <c r="AT723" s="244">
        <v>-29.25</v>
      </c>
      <c r="AU723" s="244">
        <v>117.25</v>
      </c>
      <c r="AV723" s="244" t="s">
        <v>5502</v>
      </c>
      <c r="AW723" s="22">
        <v>308</v>
      </c>
      <c r="AX723" s="343">
        <v>25.87609043214086</v>
      </c>
    </row>
    <row r="724" spans="1:50" ht="12" customHeight="1" x14ac:dyDescent="0.25">
      <c r="A724" s="1" t="s">
        <v>685</v>
      </c>
      <c r="C724" s="65"/>
      <c r="D724" s="31"/>
      <c r="E724" s="31"/>
      <c r="F724" s="31"/>
      <c r="G724" s="31"/>
      <c r="H724" s="31"/>
      <c r="O724" s="482" t="str">
        <f t="shared" si="104"/>
        <v xml:space="preserve"> </v>
      </c>
      <c r="P724" s="466">
        <f t="shared" si="100"/>
        <v>282</v>
      </c>
      <c r="Q724" s="31" t="s">
        <v>1187</v>
      </c>
      <c r="R724" s="231">
        <v>282</v>
      </c>
      <c r="S724" s="251">
        <v>-34.982024000000003</v>
      </c>
      <c r="T724" s="248">
        <v>118.041635</v>
      </c>
      <c r="U724" s="33" t="str">
        <f t="shared" si="101"/>
        <v>Nanarup</v>
      </c>
      <c r="V724" s="33" t="str">
        <f t="shared" si="99"/>
        <v>Albany</v>
      </c>
      <c r="W724" s="33">
        <v>751</v>
      </c>
      <c r="X724" s="1" t="s">
        <v>685</v>
      </c>
      <c r="AE724" s="10" t="s">
        <v>3816</v>
      </c>
      <c r="AF724" s="6" t="s">
        <v>3618</v>
      </c>
      <c r="AG724" s="176">
        <f>IFERROR(VLOOKUP(AF724,'#Location List#'!$Q$3:$R$1118,2,FALSE), "None")</f>
        <v>14</v>
      </c>
      <c r="AH724" s="269" t="s">
        <v>542</v>
      </c>
      <c r="AI724" s="474">
        <f t="shared" si="102"/>
        <v>1</v>
      </c>
      <c r="AJ724" s="71" t="str">
        <f t="shared" si="103"/>
        <v>Nanarup</v>
      </c>
      <c r="AK724" s="73" t="e">
        <f>COUNTIFS(#REF!,R724)</f>
        <v>#REF!</v>
      </c>
      <c r="AL724" s="13"/>
      <c r="AM724" s="75"/>
      <c r="AN724" s="72"/>
      <c r="AQ724" s="334"/>
      <c r="AS724" s="244">
        <v>722</v>
      </c>
      <c r="AT724" s="244">
        <v>-29</v>
      </c>
      <c r="AU724" s="244">
        <v>117.25</v>
      </c>
      <c r="AV724" s="244" t="s">
        <v>5503</v>
      </c>
      <c r="AW724" s="22">
        <v>308</v>
      </c>
      <c r="AX724" s="343">
        <v>31.777704186673798</v>
      </c>
    </row>
    <row r="725" spans="1:50" ht="12" customHeight="1" x14ac:dyDescent="0.25">
      <c r="A725" s="1" t="s">
        <v>685</v>
      </c>
      <c r="C725" s="65"/>
      <c r="D725" s="31"/>
      <c r="E725" s="31"/>
      <c r="F725" s="31"/>
      <c r="G725" s="31"/>
      <c r="H725" s="31"/>
      <c r="O725" s="482" t="str">
        <f t="shared" si="104"/>
        <v xml:space="preserve"> </v>
      </c>
      <c r="P725" s="466">
        <f t="shared" si="100"/>
        <v>956</v>
      </c>
      <c r="Q725" s="65" t="s">
        <v>4351</v>
      </c>
      <c r="R725" s="230">
        <v>956</v>
      </c>
      <c r="S725" s="251">
        <v>-32.869152</v>
      </c>
      <c r="T725" s="249">
        <v>116.11180899999999</v>
      </c>
      <c r="U725" s="33" t="str">
        <f t="shared" si="101"/>
        <v>Nanga Brook</v>
      </c>
      <c r="V725" s="33" t="str">
        <f t="shared" si="99"/>
        <v>Waroona</v>
      </c>
      <c r="W725" s="33">
        <v>806</v>
      </c>
      <c r="X725" s="1" t="s">
        <v>685</v>
      </c>
      <c r="AE725" s="10" t="s">
        <v>3816</v>
      </c>
      <c r="AF725" s="6" t="s">
        <v>1269</v>
      </c>
      <c r="AG725" s="176">
        <f>IFERROR(VLOOKUP(AF725,'#Location List#'!$Q$3:$R$1118,2,FALSE), "None")</f>
        <v>244</v>
      </c>
      <c r="AH725" s="269" t="s">
        <v>1269</v>
      </c>
      <c r="AI725" s="474">
        <f t="shared" si="102"/>
        <v>1</v>
      </c>
      <c r="AJ725" s="71" t="str">
        <f t="shared" si="103"/>
        <v>Nanga Brook</v>
      </c>
      <c r="AK725" s="73" t="e">
        <f>COUNTIFS(#REF!,R725)</f>
        <v>#REF!</v>
      </c>
      <c r="AL725" s="13"/>
      <c r="AM725" s="75"/>
      <c r="AN725" s="72"/>
      <c r="AQ725" s="334"/>
      <c r="AS725" s="244">
        <v>723</v>
      </c>
      <c r="AT725" s="244">
        <v>-28.75</v>
      </c>
      <c r="AU725" s="244">
        <v>117.25</v>
      </c>
      <c r="AV725" s="244" t="s">
        <v>5504</v>
      </c>
      <c r="AW725" s="22">
        <v>308</v>
      </c>
      <c r="AX725" s="343">
        <v>53.809436283905647</v>
      </c>
    </row>
    <row r="726" spans="1:50" ht="12" customHeight="1" x14ac:dyDescent="0.25">
      <c r="A726" s="1" t="s">
        <v>685</v>
      </c>
      <c r="C726" s="65"/>
      <c r="D726" s="31"/>
      <c r="E726" s="31"/>
      <c r="F726" s="31"/>
      <c r="G726" s="31"/>
      <c r="H726" s="31"/>
      <c r="O726" s="482" t="str">
        <f t="shared" si="104"/>
        <v xml:space="preserve"> </v>
      </c>
      <c r="P726" s="466">
        <f t="shared" si="100"/>
        <v>957</v>
      </c>
      <c r="Q726" s="65" t="s">
        <v>4352</v>
      </c>
      <c r="R726" s="230">
        <v>957</v>
      </c>
      <c r="S726" s="251">
        <v>-31.520219999999899</v>
      </c>
      <c r="T726" s="248">
        <v>118.16244</v>
      </c>
      <c r="U726" s="33" t="str">
        <f t="shared" si="101"/>
        <v>Nangeenan</v>
      </c>
      <c r="V726" s="33" t="str">
        <f t="shared" ref="V726:V738" si="105">VLOOKUP(W726,$B$3:$C$150,2,FALSE)</f>
        <v>Merredin</v>
      </c>
      <c r="W726" s="33">
        <v>826</v>
      </c>
      <c r="X726" s="1" t="s">
        <v>685</v>
      </c>
      <c r="AE726" s="10" t="s">
        <v>3816</v>
      </c>
      <c r="AF726" s="6" t="s">
        <v>3816</v>
      </c>
      <c r="AG726" s="176">
        <f>IFERROR(VLOOKUP(AF726,'#Location List#'!$Q$3:$R$1118,2,FALSE), "None")</f>
        <v>331</v>
      </c>
      <c r="AH726" s="269" t="s">
        <v>541</v>
      </c>
      <c r="AI726" s="474">
        <f t="shared" si="102"/>
        <v>1</v>
      </c>
      <c r="AJ726" s="71" t="str">
        <f t="shared" si="103"/>
        <v>Nangeenan</v>
      </c>
      <c r="AK726" s="73" t="e">
        <f>COUNTIFS(#REF!,R726)</f>
        <v>#REF!</v>
      </c>
      <c r="AL726" s="13"/>
      <c r="AM726" s="75"/>
      <c r="AN726" s="72"/>
      <c r="AQ726" s="334"/>
      <c r="AS726" s="244">
        <v>724</v>
      </c>
      <c r="AT726" s="244">
        <v>-28.5</v>
      </c>
      <c r="AU726" s="244">
        <v>117.25</v>
      </c>
      <c r="AV726" s="244" t="s">
        <v>5505</v>
      </c>
      <c r="AW726" s="22">
        <v>1202</v>
      </c>
      <c r="AX726" s="343">
        <v>49.526347422854222</v>
      </c>
    </row>
    <row r="727" spans="1:50" ht="12" customHeight="1" x14ac:dyDescent="0.25">
      <c r="A727" s="1" t="s">
        <v>685</v>
      </c>
      <c r="C727" s="65"/>
      <c r="D727" s="31"/>
      <c r="E727" s="31"/>
      <c r="F727" s="31"/>
      <c r="G727" s="31"/>
      <c r="H727" s="31"/>
      <c r="O727" s="482" t="str">
        <f t="shared" si="104"/>
        <v xml:space="preserve"> </v>
      </c>
      <c r="P727" s="466">
        <f t="shared" si="100"/>
        <v>958</v>
      </c>
      <c r="Q727" s="65" t="s">
        <v>4353</v>
      </c>
      <c r="R727" s="230">
        <v>958</v>
      </c>
      <c r="S727" s="251">
        <v>-28.984407999999998</v>
      </c>
      <c r="T727" s="248">
        <v>115.43271799999999</v>
      </c>
      <c r="U727" s="33" t="str">
        <f t="shared" si="101"/>
        <v>Nangetty</v>
      </c>
      <c r="V727" s="33" t="str">
        <f t="shared" si="105"/>
        <v>Mingenew</v>
      </c>
      <c r="W727" s="33">
        <v>827</v>
      </c>
      <c r="X727" s="1" t="s">
        <v>685</v>
      </c>
      <c r="AE727" s="10" t="s">
        <v>3816</v>
      </c>
      <c r="AF727" s="6" t="s">
        <v>3816</v>
      </c>
      <c r="AG727" s="176">
        <f>IFERROR(VLOOKUP(AF727,'#Location List#'!$Q$3:$R$1118,2,FALSE), "None")</f>
        <v>331</v>
      </c>
      <c r="AH727" s="269" t="s">
        <v>543</v>
      </c>
      <c r="AI727" s="474">
        <f t="shared" si="102"/>
        <v>1</v>
      </c>
      <c r="AJ727" s="71" t="str">
        <f t="shared" si="103"/>
        <v>Nangetty</v>
      </c>
      <c r="AK727" s="73" t="e">
        <f>COUNTIFS(#REF!,R727)</f>
        <v>#REF!</v>
      </c>
      <c r="AL727" s="13"/>
      <c r="AM727" s="75"/>
      <c r="AN727" s="72"/>
      <c r="AQ727" s="334"/>
      <c r="AS727" s="244">
        <v>725</v>
      </c>
      <c r="AT727" s="244">
        <v>-28.25</v>
      </c>
      <c r="AU727" s="244">
        <v>117.25</v>
      </c>
      <c r="AV727" s="244" t="s">
        <v>5506</v>
      </c>
      <c r="AW727" s="22">
        <v>1202</v>
      </c>
      <c r="AX727" s="343">
        <v>39.79674497123186</v>
      </c>
    </row>
    <row r="728" spans="1:50" ht="12" customHeight="1" x14ac:dyDescent="0.25">
      <c r="A728" s="1" t="s">
        <v>685</v>
      </c>
      <c r="C728" s="65"/>
      <c r="D728" s="31"/>
      <c r="E728" s="31"/>
      <c r="F728" s="31"/>
      <c r="G728" s="31"/>
      <c r="H728" s="31"/>
      <c r="O728" s="482" t="str">
        <f t="shared" si="104"/>
        <v xml:space="preserve"> </v>
      </c>
      <c r="P728" s="466">
        <f t="shared" si="100"/>
        <v>283</v>
      </c>
      <c r="Q728" s="31" t="s">
        <v>678</v>
      </c>
      <c r="R728" s="231">
        <v>283</v>
      </c>
      <c r="S728" s="251">
        <v>-33.9881999999999</v>
      </c>
      <c r="T728" s="248">
        <v>115.76298</v>
      </c>
      <c r="U728" s="33" t="str">
        <f t="shared" si="101"/>
        <v>Nannup</v>
      </c>
      <c r="V728" s="33" t="str">
        <f t="shared" si="105"/>
        <v>Nannup</v>
      </c>
      <c r="W728" s="33">
        <v>749</v>
      </c>
      <c r="X728" s="1" t="s">
        <v>685</v>
      </c>
      <c r="AE728" s="10" t="s">
        <v>249</v>
      </c>
      <c r="AF728" s="6" t="s">
        <v>4359</v>
      </c>
      <c r="AG728" s="176" t="str">
        <f>IFERROR(VLOOKUP(AF728,'#Location List#'!$Q$3:$R$1118,2,FALSE), "None")</f>
        <v>None</v>
      </c>
      <c r="AH728" s="269" t="s">
        <v>619</v>
      </c>
      <c r="AI728" s="474">
        <f t="shared" si="102"/>
        <v>1</v>
      </c>
      <c r="AJ728" s="71" t="str">
        <f t="shared" si="103"/>
        <v>Nannup</v>
      </c>
      <c r="AK728" s="73" t="e">
        <f>COUNTIFS(#REF!,R728)</f>
        <v>#REF!</v>
      </c>
      <c r="AL728" s="13"/>
      <c r="AM728" s="75"/>
      <c r="AN728" s="72"/>
      <c r="AQ728" s="334"/>
      <c r="AS728" s="244">
        <v>726</v>
      </c>
      <c r="AT728" s="244">
        <v>-28</v>
      </c>
      <c r="AU728" s="244">
        <v>117.25</v>
      </c>
      <c r="AV728" s="244" t="s">
        <v>5507</v>
      </c>
      <c r="AW728" s="22">
        <v>660</v>
      </c>
      <c r="AX728" s="343">
        <v>45.568193048831588</v>
      </c>
    </row>
    <row r="729" spans="1:50" ht="12" customHeight="1" x14ac:dyDescent="0.25">
      <c r="A729" s="1" t="s">
        <v>685</v>
      </c>
      <c r="C729" s="65"/>
      <c r="D729" s="31"/>
      <c r="E729" s="31"/>
      <c r="F729" s="31"/>
      <c r="G729" s="31"/>
      <c r="H729" s="31"/>
      <c r="O729" s="482" t="str">
        <f t="shared" si="104"/>
        <v xml:space="preserve"> </v>
      </c>
      <c r="P729" s="466">
        <f t="shared" si="100"/>
        <v>959</v>
      </c>
      <c r="Q729" s="65" t="s">
        <v>4354</v>
      </c>
      <c r="R729" s="230">
        <v>959</v>
      </c>
      <c r="S729" s="251">
        <v>-28.565280000000001</v>
      </c>
      <c r="T729" s="249">
        <v>114.75854</v>
      </c>
      <c r="U729" s="33" t="str">
        <f t="shared" si="101"/>
        <v>Nanson</v>
      </c>
      <c r="V729" s="33" t="str">
        <f t="shared" si="105"/>
        <v>Chapman Valley</v>
      </c>
      <c r="W729" s="33">
        <v>767</v>
      </c>
      <c r="X729" s="1" t="s">
        <v>685</v>
      </c>
      <c r="AE729" s="10" t="s">
        <v>249</v>
      </c>
      <c r="AF729" s="6" t="s">
        <v>1157</v>
      </c>
      <c r="AG729" s="176">
        <f>IFERROR(VLOOKUP(AF729,'#Location List#'!$Q$3:$R$1118,2,FALSE), "None")</f>
        <v>168</v>
      </c>
      <c r="AH729" s="269" t="s">
        <v>921</v>
      </c>
      <c r="AI729" s="474">
        <f t="shared" si="102"/>
        <v>1</v>
      </c>
      <c r="AJ729" s="71" t="str">
        <f t="shared" si="103"/>
        <v>Nanson</v>
      </c>
      <c r="AK729" s="73" t="e">
        <f>COUNTIFS(#REF!,R729)</f>
        <v>#REF!</v>
      </c>
      <c r="AL729" s="13"/>
      <c r="AM729" s="75"/>
      <c r="AN729" s="72"/>
      <c r="AQ729" s="334"/>
      <c r="AS729" s="244">
        <v>727</v>
      </c>
      <c r="AT729" s="244">
        <v>-27.75</v>
      </c>
      <c r="AU729" s="244">
        <v>117.25</v>
      </c>
      <c r="AV729" s="244" t="s">
        <v>5508</v>
      </c>
      <c r="AW729" s="22">
        <v>660</v>
      </c>
      <c r="AX729" s="343">
        <v>61.490200024269321</v>
      </c>
    </row>
    <row r="730" spans="1:50" ht="12" customHeight="1" x14ac:dyDescent="0.25">
      <c r="A730" s="1" t="s">
        <v>685</v>
      </c>
      <c r="C730" s="65"/>
      <c r="D730" s="31"/>
      <c r="E730" s="31"/>
      <c r="F730" s="31"/>
      <c r="G730" s="31"/>
      <c r="H730" s="31"/>
      <c r="O730" s="482" t="str">
        <f t="shared" si="104"/>
        <v xml:space="preserve"> </v>
      </c>
      <c r="P730" s="466">
        <f t="shared" si="100"/>
        <v>960</v>
      </c>
      <c r="Q730" s="65" t="s">
        <v>4355</v>
      </c>
      <c r="R730" s="230">
        <v>960</v>
      </c>
      <c r="S730" s="251">
        <v>-34.849283</v>
      </c>
      <c r="T730" s="248">
        <v>117.93923100000001</v>
      </c>
      <c r="U730" s="33" t="str">
        <f t="shared" si="101"/>
        <v>Napier</v>
      </c>
      <c r="V730" s="33" t="str">
        <f t="shared" si="105"/>
        <v>Albany</v>
      </c>
      <c r="W730" s="33">
        <v>751</v>
      </c>
      <c r="X730" s="1" t="s">
        <v>685</v>
      </c>
      <c r="AE730" s="10" t="s">
        <v>249</v>
      </c>
      <c r="AF730" s="6" t="s">
        <v>1157</v>
      </c>
      <c r="AG730" s="176">
        <f>IFERROR(VLOOKUP(AF730,'#Location List#'!$Q$3:$R$1118,2,FALSE), "None")</f>
        <v>168</v>
      </c>
      <c r="AH730" s="269" t="s">
        <v>1157</v>
      </c>
      <c r="AI730" s="474">
        <f t="shared" si="102"/>
        <v>1</v>
      </c>
      <c r="AJ730" s="71" t="str">
        <f t="shared" si="103"/>
        <v>Napier</v>
      </c>
      <c r="AK730" s="73" t="e">
        <f>COUNTIFS(#REF!,R730)</f>
        <v>#REF!</v>
      </c>
      <c r="AL730" s="13"/>
      <c r="AM730" s="75"/>
      <c r="AN730" s="72"/>
      <c r="AQ730" s="334"/>
      <c r="AS730" s="244">
        <v>728</v>
      </c>
      <c r="AT730" s="244">
        <v>-27.5</v>
      </c>
      <c r="AU730" s="244">
        <v>117.25</v>
      </c>
      <c r="AV730" s="244" t="s">
        <v>5509</v>
      </c>
      <c r="AW730" s="22">
        <v>654</v>
      </c>
      <c r="AX730" s="343">
        <v>64.610509583066104</v>
      </c>
    </row>
    <row r="731" spans="1:50" ht="12" customHeight="1" x14ac:dyDescent="0.25">
      <c r="A731" s="1" t="s">
        <v>685</v>
      </c>
      <c r="C731" s="65"/>
      <c r="D731" s="31"/>
      <c r="E731" s="31"/>
      <c r="F731" s="31"/>
      <c r="G731" s="31"/>
      <c r="H731" s="31"/>
      <c r="O731" s="482" t="str">
        <f t="shared" si="104"/>
        <v xml:space="preserve"> </v>
      </c>
      <c r="P731" s="466">
        <f t="shared" si="100"/>
        <v>961</v>
      </c>
      <c r="Q731" s="65" t="s">
        <v>4356</v>
      </c>
      <c r="R731" s="230">
        <v>961</v>
      </c>
      <c r="S731" s="251">
        <v>-28.40551</v>
      </c>
      <c r="T731" s="248">
        <v>114.85446</v>
      </c>
      <c r="U731" s="33" t="str">
        <f t="shared" si="101"/>
        <v>Naraling</v>
      </c>
      <c r="V731" s="33" t="str">
        <f t="shared" si="105"/>
        <v>Chapman Valley</v>
      </c>
      <c r="W731" s="33">
        <v>767</v>
      </c>
      <c r="X731" s="1" t="s">
        <v>685</v>
      </c>
      <c r="AE731" s="10" t="s">
        <v>249</v>
      </c>
      <c r="AF731" s="6" t="s">
        <v>1157</v>
      </c>
      <c r="AG731" s="176">
        <f>IFERROR(VLOOKUP(AF731,'#Location List#'!$Q$3:$R$1118,2,FALSE), "None")</f>
        <v>168</v>
      </c>
      <c r="AH731" s="269" t="s">
        <v>4362</v>
      </c>
      <c r="AI731" s="474">
        <f t="shared" si="102"/>
        <v>1</v>
      </c>
      <c r="AJ731" s="71" t="str">
        <f t="shared" si="103"/>
        <v>Naraling</v>
      </c>
      <c r="AK731" s="73" t="e">
        <f>COUNTIFS(#REF!,R731)</f>
        <v>#REF!</v>
      </c>
      <c r="AL731" s="13"/>
      <c r="AM731" s="75"/>
      <c r="AN731" s="72"/>
      <c r="AQ731" s="334"/>
      <c r="AS731" s="244">
        <v>729</v>
      </c>
      <c r="AT731" s="244">
        <v>-27.25</v>
      </c>
      <c r="AU731" s="244">
        <v>117.25</v>
      </c>
      <c r="AV731" s="244" t="s">
        <v>5510</v>
      </c>
      <c r="AW731" s="22">
        <v>654</v>
      </c>
      <c r="AX731" s="343">
        <v>66.939417130203012</v>
      </c>
    </row>
    <row r="732" spans="1:50" ht="12" customHeight="1" x14ac:dyDescent="0.25">
      <c r="A732" s="1" t="s">
        <v>685</v>
      </c>
      <c r="C732" s="65"/>
      <c r="D732" s="31"/>
      <c r="E732" s="31"/>
      <c r="F732" s="31"/>
      <c r="G732" s="31"/>
      <c r="H732" s="31"/>
      <c r="O732" s="482" t="str">
        <f t="shared" si="104"/>
        <v xml:space="preserve"> </v>
      </c>
      <c r="P732" s="466">
        <f t="shared" si="100"/>
        <v>962</v>
      </c>
      <c r="Q732" s="65" t="s">
        <v>4357</v>
      </c>
      <c r="R732" s="230">
        <v>962</v>
      </c>
      <c r="S732" s="251">
        <v>-31.573653</v>
      </c>
      <c r="T732" s="248">
        <v>116.500315</v>
      </c>
      <c r="U732" s="33" t="str">
        <f t="shared" si="101"/>
        <v>Nardie</v>
      </c>
      <c r="V732" s="33" t="str">
        <f t="shared" si="105"/>
        <v>Toodyay</v>
      </c>
      <c r="W732" s="33">
        <v>742</v>
      </c>
      <c r="X732" s="1" t="s">
        <v>685</v>
      </c>
      <c r="AE732" s="10" t="s">
        <v>249</v>
      </c>
      <c r="AF732" s="6" t="s">
        <v>1157</v>
      </c>
      <c r="AG732" s="176">
        <f>IFERROR(VLOOKUP(AF732,'#Location List#'!$Q$3:$R$1118,2,FALSE), "None")</f>
        <v>168</v>
      </c>
      <c r="AH732" s="269" t="s">
        <v>923</v>
      </c>
      <c r="AI732" s="474">
        <f t="shared" si="102"/>
        <v>1</v>
      </c>
      <c r="AJ732" s="71" t="str">
        <f t="shared" si="103"/>
        <v>Nardie</v>
      </c>
      <c r="AK732" s="73" t="e">
        <f>COUNTIFS(#REF!,R732)</f>
        <v>#REF!</v>
      </c>
      <c r="AL732" s="13"/>
      <c r="AM732" s="75"/>
      <c r="AN732" s="72"/>
      <c r="AQ732" s="334"/>
      <c r="AS732" s="244">
        <v>730</v>
      </c>
      <c r="AT732" s="244">
        <v>-27</v>
      </c>
      <c r="AU732" s="244">
        <v>117.25</v>
      </c>
      <c r="AV732" s="244" t="s">
        <v>5511</v>
      </c>
      <c r="AW732" s="22">
        <v>654</v>
      </c>
      <c r="AX732" s="343">
        <v>79.577580659751149</v>
      </c>
    </row>
    <row r="733" spans="1:50" ht="12" customHeight="1" x14ac:dyDescent="0.25">
      <c r="A733" s="1" t="s">
        <v>685</v>
      </c>
      <c r="C733" s="65"/>
      <c r="D733" s="31"/>
      <c r="E733" s="31"/>
      <c r="F733" s="31"/>
      <c r="G733" s="31"/>
      <c r="H733" s="31"/>
      <c r="O733" s="482" t="str">
        <f t="shared" si="104"/>
        <v xml:space="preserve"> </v>
      </c>
      <c r="P733" s="466">
        <f t="shared" si="100"/>
        <v>963</v>
      </c>
      <c r="Q733" s="65" t="s">
        <v>3783</v>
      </c>
      <c r="R733" s="230">
        <v>963</v>
      </c>
      <c r="S733" s="251">
        <v>-32.06335</v>
      </c>
      <c r="T733" s="248">
        <v>118.3959</v>
      </c>
      <c r="U733" s="33" t="str">
        <f t="shared" si="101"/>
        <v>Narembeen</v>
      </c>
      <c r="V733" s="33" t="str">
        <f t="shared" si="105"/>
        <v>Narembeen</v>
      </c>
      <c r="W733" s="33">
        <v>830</v>
      </c>
      <c r="X733" s="1" t="s">
        <v>685</v>
      </c>
      <c r="AE733" s="10" t="s">
        <v>249</v>
      </c>
      <c r="AF733" s="6" t="s">
        <v>1157</v>
      </c>
      <c r="AG733" s="176">
        <f>IFERROR(VLOOKUP(AF733,'#Location List#'!$Q$3:$R$1118,2,FALSE), "None")</f>
        <v>168</v>
      </c>
      <c r="AH733" s="269" t="s">
        <v>618</v>
      </c>
      <c r="AI733" s="474">
        <f t="shared" si="102"/>
        <v>1</v>
      </c>
      <c r="AJ733" s="71" t="str">
        <f t="shared" si="103"/>
        <v>Narembeen</v>
      </c>
      <c r="AK733" s="73" t="e">
        <f>COUNTIFS(#REF!,R733)</f>
        <v>#REF!</v>
      </c>
      <c r="AL733" s="13"/>
      <c r="AM733" s="75"/>
      <c r="AN733" s="72"/>
      <c r="AQ733" s="334"/>
      <c r="AS733" s="244">
        <v>731</v>
      </c>
      <c r="AT733" s="244">
        <v>-26.75</v>
      </c>
      <c r="AU733" s="244">
        <v>117.25</v>
      </c>
      <c r="AV733" s="244" t="s">
        <v>5512</v>
      </c>
      <c r="AW733" s="22">
        <v>654</v>
      </c>
      <c r="AX733" s="343">
        <v>98.63891362648404</v>
      </c>
    </row>
    <row r="734" spans="1:50" ht="12" customHeight="1" x14ac:dyDescent="0.25">
      <c r="A734" s="1" t="s">
        <v>685</v>
      </c>
      <c r="C734" s="65"/>
      <c r="D734" s="31"/>
      <c r="E734" s="31"/>
      <c r="F734" s="31"/>
      <c r="G734" s="31"/>
      <c r="H734" s="31"/>
      <c r="O734" s="482" t="str">
        <f t="shared" si="104"/>
        <v xml:space="preserve"> </v>
      </c>
      <c r="P734" s="466">
        <f t="shared" si="100"/>
        <v>964</v>
      </c>
      <c r="Q734" s="65" t="s">
        <v>4358</v>
      </c>
      <c r="R734" s="230">
        <v>964</v>
      </c>
      <c r="S734" s="251">
        <v>-28.621089000000001</v>
      </c>
      <c r="T734" s="248">
        <v>114.78201900000001</v>
      </c>
      <c r="U734" s="33" t="str">
        <f t="shared" si="101"/>
        <v>Narra Tarra</v>
      </c>
      <c r="V734" s="33" t="str">
        <f t="shared" si="105"/>
        <v>Chapman Valley</v>
      </c>
      <c r="W734" s="33">
        <v>767</v>
      </c>
      <c r="X734" s="1" t="s">
        <v>685</v>
      </c>
      <c r="AE734" s="10" t="s">
        <v>249</v>
      </c>
      <c r="AF734" s="6" t="s">
        <v>1157</v>
      </c>
      <c r="AG734" s="176">
        <f>IFERROR(VLOOKUP(AF734,'#Location List#'!$Q$3:$R$1118,2,FALSE), "None")</f>
        <v>168</v>
      </c>
      <c r="AH734" s="269" t="s">
        <v>617</v>
      </c>
      <c r="AI734" s="474">
        <f t="shared" si="102"/>
        <v>1</v>
      </c>
      <c r="AJ734" s="71" t="str">
        <f t="shared" si="103"/>
        <v>Narra Tarra</v>
      </c>
      <c r="AK734" s="73" t="e">
        <f>COUNTIFS(#REF!,R734)</f>
        <v>#REF!</v>
      </c>
      <c r="AL734" s="13"/>
      <c r="AM734" s="75"/>
      <c r="AN734" s="72"/>
      <c r="AQ734" s="334"/>
      <c r="AS734" s="244">
        <v>732</v>
      </c>
      <c r="AT734" s="244">
        <v>-26.5</v>
      </c>
      <c r="AU734" s="244">
        <v>117.25</v>
      </c>
      <c r="AV734" s="244" t="s">
        <v>5513</v>
      </c>
      <c r="AW734" s="22">
        <v>654</v>
      </c>
      <c r="AX734" s="343">
        <v>121.12810316875449</v>
      </c>
    </row>
    <row r="735" spans="1:50" ht="12" customHeight="1" x14ac:dyDescent="0.25">
      <c r="A735" s="1" t="s">
        <v>685</v>
      </c>
      <c r="C735" s="65"/>
      <c r="D735" s="31"/>
      <c r="E735" s="31"/>
      <c r="F735" s="31"/>
      <c r="G735" s="31"/>
      <c r="H735" s="31"/>
      <c r="O735" s="482" t="str">
        <f t="shared" si="104"/>
        <v xml:space="preserve"> </v>
      </c>
      <c r="P735" s="466">
        <f t="shared" si="100"/>
        <v>965</v>
      </c>
      <c r="Q735" s="65" t="s">
        <v>4360</v>
      </c>
      <c r="R735" s="230">
        <v>965</v>
      </c>
      <c r="S735" s="251">
        <v>-32.930593000000002</v>
      </c>
      <c r="T735" s="248">
        <v>116.739221</v>
      </c>
      <c r="U735" s="33" t="str">
        <f t="shared" si="101"/>
        <v>Narrakine</v>
      </c>
      <c r="V735" s="33" t="str">
        <f t="shared" si="105"/>
        <v>Williams</v>
      </c>
      <c r="W735" s="33">
        <v>780</v>
      </c>
      <c r="X735" s="1" t="s">
        <v>685</v>
      </c>
      <c r="AE735" s="10" t="s">
        <v>249</v>
      </c>
      <c r="AF735" s="6" t="s">
        <v>4133</v>
      </c>
      <c r="AG735" s="176">
        <f>IFERROR(VLOOKUP(AF735,'#Location List#'!$Q$3:$R$1118,2,FALSE), "None")</f>
        <v>182</v>
      </c>
      <c r="AH735" s="269" t="s">
        <v>818</v>
      </c>
      <c r="AI735" s="474">
        <f t="shared" si="102"/>
        <v>1</v>
      </c>
      <c r="AJ735" s="71" t="str">
        <f t="shared" si="103"/>
        <v>Narrakine</v>
      </c>
      <c r="AK735" s="73" t="e">
        <f>COUNTIFS(#REF!,R735)</f>
        <v>#REF!</v>
      </c>
      <c r="AL735" s="13"/>
      <c r="AM735" s="75"/>
      <c r="AN735" s="72"/>
      <c r="AQ735" s="334"/>
      <c r="AS735" s="244">
        <v>733</v>
      </c>
      <c r="AT735" s="244">
        <v>-26.25</v>
      </c>
      <c r="AU735" s="244">
        <v>117.25</v>
      </c>
      <c r="AV735" s="244" t="s">
        <v>5514</v>
      </c>
      <c r="AW735" s="22">
        <v>879</v>
      </c>
      <c r="AX735" s="343">
        <v>129.93445726170586</v>
      </c>
    </row>
    <row r="736" spans="1:50" ht="12" customHeight="1" x14ac:dyDescent="0.25">
      <c r="A736" s="1" t="s">
        <v>685</v>
      </c>
      <c r="C736" s="65"/>
      <c r="D736" s="31"/>
      <c r="E736" s="31"/>
      <c r="F736" s="31"/>
      <c r="G736" s="31"/>
      <c r="H736" s="31"/>
      <c r="O736" s="482" t="str">
        <f t="shared" si="104"/>
        <v xml:space="preserve"> </v>
      </c>
      <c r="P736" s="466">
        <f t="shared" si="100"/>
        <v>966</v>
      </c>
      <c r="Q736" s="65" t="s">
        <v>4361</v>
      </c>
      <c r="R736" s="230">
        <v>966</v>
      </c>
      <c r="S736" s="251">
        <v>-34.773760000000003</v>
      </c>
      <c r="T736" s="248">
        <v>117.70303</v>
      </c>
      <c r="U736" s="33" t="str">
        <f t="shared" si="101"/>
        <v>Narrikup</v>
      </c>
      <c r="V736" s="33" t="str">
        <f t="shared" si="105"/>
        <v>Plantagenet</v>
      </c>
      <c r="W736" s="33">
        <v>745</v>
      </c>
      <c r="X736" s="1" t="s">
        <v>685</v>
      </c>
      <c r="AE736" s="10" t="s">
        <v>249</v>
      </c>
      <c r="AF736" s="6" t="s">
        <v>251</v>
      </c>
      <c r="AG736" s="176">
        <f>IFERROR(VLOOKUP(AF736,'#Location List#'!$Q$3:$R$1118,2,FALSE), "None")</f>
        <v>278</v>
      </c>
      <c r="AH736" s="269" t="s">
        <v>251</v>
      </c>
      <c r="AI736" s="474">
        <f t="shared" si="102"/>
        <v>1</v>
      </c>
      <c r="AJ736" s="71" t="str">
        <f t="shared" si="103"/>
        <v>Narrikup</v>
      </c>
      <c r="AK736" s="73" t="e">
        <f>COUNTIFS(#REF!,R736)</f>
        <v>#REF!</v>
      </c>
      <c r="AL736" s="13"/>
      <c r="AM736" s="75"/>
      <c r="AN736" s="72"/>
      <c r="AQ736" s="334"/>
      <c r="AS736" s="244">
        <v>734</v>
      </c>
      <c r="AT736" s="244">
        <v>-26</v>
      </c>
      <c r="AU736" s="244">
        <v>117.25</v>
      </c>
      <c r="AV736" s="244" t="s">
        <v>5515</v>
      </c>
      <c r="AW736" s="22">
        <v>879</v>
      </c>
      <c r="AX736" s="343">
        <v>140.77417156216535</v>
      </c>
    </row>
    <row r="737" spans="1:50" ht="12" customHeight="1" x14ac:dyDescent="0.25">
      <c r="A737" s="1" t="s">
        <v>685</v>
      </c>
      <c r="C737" s="65"/>
      <c r="D737" s="31"/>
      <c r="E737" s="31"/>
      <c r="F737" s="31"/>
      <c r="G737" s="31"/>
      <c r="H737" s="31"/>
      <c r="O737" s="482" t="str">
        <f t="shared" si="104"/>
        <v xml:space="preserve"> </v>
      </c>
      <c r="P737" s="466">
        <f t="shared" si="100"/>
        <v>284</v>
      </c>
      <c r="Q737" s="31" t="s">
        <v>344</v>
      </c>
      <c r="R737" s="231">
        <v>284</v>
      </c>
      <c r="S737" s="251">
        <v>-32.935749999999899</v>
      </c>
      <c r="T737" s="248">
        <v>117.17146</v>
      </c>
      <c r="U737" s="33" t="str">
        <f t="shared" si="101"/>
        <v>Narrogin</v>
      </c>
      <c r="V737" s="33" t="str">
        <f t="shared" si="105"/>
        <v>Narrogin</v>
      </c>
      <c r="W737" s="33">
        <v>772</v>
      </c>
      <c r="X737" s="1" t="s">
        <v>685</v>
      </c>
      <c r="AE737" s="10" t="s">
        <v>249</v>
      </c>
      <c r="AF737" s="6" t="s">
        <v>251</v>
      </c>
      <c r="AG737" s="176">
        <f>IFERROR(VLOOKUP(AF737,'#Location List#'!$Q$3:$R$1118,2,FALSE), "None")</f>
        <v>278</v>
      </c>
      <c r="AH737" s="269" t="s">
        <v>867</v>
      </c>
      <c r="AI737" s="474">
        <f t="shared" si="102"/>
        <v>1</v>
      </c>
      <c r="AJ737" s="71" t="str">
        <f t="shared" si="103"/>
        <v>Narrogin</v>
      </c>
      <c r="AK737" s="73" t="e">
        <f>COUNTIFS(#REF!,R737)</f>
        <v>#REF!</v>
      </c>
      <c r="AL737" s="13"/>
      <c r="AM737" s="75"/>
      <c r="AN737" s="72"/>
      <c r="AQ737" s="334"/>
      <c r="AS737" s="244">
        <v>735</v>
      </c>
      <c r="AT737" s="244">
        <v>-25.75</v>
      </c>
      <c r="AU737" s="244">
        <v>117.25</v>
      </c>
      <c r="AV737" s="244" t="s">
        <v>5516</v>
      </c>
      <c r="AW737" s="22">
        <v>595</v>
      </c>
      <c r="AX737" s="343">
        <v>126.34856954877404</v>
      </c>
    </row>
    <row r="738" spans="1:50" ht="12" customHeight="1" x14ac:dyDescent="0.25">
      <c r="A738" s="1" t="s">
        <v>685</v>
      </c>
      <c r="C738" s="65"/>
      <c r="D738" s="31"/>
      <c r="E738" s="31"/>
      <c r="F738" s="31"/>
      <c r="G738" s="31"/>
      <c r="H738" s="31"/>
      <c r="O738" s="482" t="str">
        <f t="shared" si="104"/>
        <v xml:space="preserve"> </v>
      </c>
      <c r="P738" s="466">
        <f t="shared" si="100"/>
        <v>967</v>
      </c>
      <c r="Q738" s="65" t="s">
        <v>4363</v>
      </c>
      <c r="R738" s="230">
        <v>967</v>
      </c>
      <c r="S738" s="251">
        <v>-33.538732000000003</v>
      </c>
      <c r="T738" s="249">
        <v>115.01773900000001</v>
      </c>
      <c r="U738" s="33" t="str">
        <f t="shared" si="101"/>
        <v>Naturaliste</v>
      </c>
      <c r="V738" s="33" t="str">
        <f t="shared" si="105"/>
        <v>Busselton</v>
      </c>
      <c r="W738" s="33">
        <v>715</v>
      </c>
      <c r="X738" s="1" t="s">
        <v>685</v>
      </c>
      <c r="AE738" s="10" t="s">
        <v>249</v>
      </c>
      <c r="AF738" s="6" t="s">
        <v>587</v>
      </c>
      <c r="AG738" s="176">
        <f>IFERROR(VLOOKUP(AF738,'#Location List#'!$Q$3:$R$1118,2,FALSE), "None")</f>
        <v>307</v>
      </c>
      <c r="AH738" s="269" t="s">
        <v>587</v>
      </c>
      <c r="AI738" s="474">
        <f t="shared" si="102"/>
        <v>1</v>
      </c>
      <c r="AJ738" s="71" t="str">
        <f t="shared" si="103"/>
        <v>Naturaliste</v>
      </c>
      <c r="AK738" s="73" t="e">
        <f>COUNTIFS(#REF!,R738)</f>
        <v>#REF!</v>
      </c>
      <c r="AL738" s="13"/>
      <c r="AM738" s="75"/>
      <c r="AN738" s="72"/>
      <c r="AQ738" s="334"/>
      <c r="AS738" s="244">
        <v>736</v>
      </c>
      <c r="AT738" s="244">
        <v>-25.5</v>
      </c>
      <c r="AU738" s="244">
        <v>117.25</v>
      </c>
      <c r="AV738" s="244" t="s">
        <v>5517</v>
      </c>
      <c r="AW738" s="22">
        <v>595</v>
      </c>
      <c r="AX738" s="343">
        <v>99.708705089532643</v>
      </c>
    </row>
    <row r="739" spans="1:50" ht="12" customHeight="1" x14ac:dyDescent="0.25">
      <c r="A739" s="1" t="s">
        <v>685</v>
      </c>
      <c r="C739" s="65"/>
      <c r="D739" s="31"/>
      <c r="E739" s="31"/>
      <c r="F739" s="31"/>
      <c r="G739" s="31"/>
      <c r="H739" s="31"/>
      <c r="O739" s="482" t="str">
        <f t="shared" si="104"/>
        <v xml:space="preserve"> </v>
      </c>
      <c r="P739" s="466">
        <f t="shared" si="100"/>
        <v>430</v>
      </c>
      <c r="Q739" s="31" t="s">
        <v>3787</v>
      </c>
      <c r="R739" s="230">
        <v>430</v>
      </c>
      <c r="S739" s="171">
        <v>-31.979160770324899</v>
      </c>
      <c r="T739" s="171">
        <v>115.804341117611</v>
      </c>
      <c r="U739" s="33" t="str">
        <f t="shared" si="101"/>
        <v>Nedlands</v>
      </c>
      <c r="V739" s="31" t="s">
        <v>3787</v>
      </c>
      <c r="W739" s="32">
        <v>860</v>
      </c>
      <c r="X739" s="1" t="s">
        <v>685</v>
      </c>
      <c r="AE739" s="10" t="s">
        <v>249</v>
      </c>
      <c r="AF739" s="6" t="s">
        <v>249</v>
      </c>
      <c r="AG739" s="176">
        <f>IFERROR(VLOOKUP(AF739,'#Location List#'!$Q$3:$R$1118,2,FALSE), "None")</f>
        <v>336</v>
      </c>
      <c r="AH739" s="269" t="s">
        <v>808</v>
      </c>
      <c r="AI739" s="474">
        <f t="shared" si="102"/>
        <v>1</v>
      </c>
      <c r="AJ739" s="71" t="str">
        <f t="shared" si="103"/>
        <v>Nedlands</v>
      </c>
      <c r="AK739" s="73" t="e">
        <f>COUNTIFS(#REF!,R739)</f>
        <v>#REF!</v>
      </c>
      <c r="AL739" s="13"/>
      <c r="AM739" s="75"/>
      <c r="AN739" s="72"/>
      <c r="AQ739" s="334"/>
      <c r="AS739" s="244">
        <v>737</v>
      </c>
      <c r="AT739" s="244">
        <v>-25.25</v>
      </c>
      <c r="AU739" s="244">
        <v>117.25</v>
      </c>
      <c r="AV739" s="244" t="s">
        <v>5518</v>
      </c>
      <c r="AW739" s="22">
        <v>595</v>
      </c>
      <c r="AX739" s="343">
        <v>73.926097854423276</v>
      </c>
    </row>
    <row r="740" spans="1:50" ht="12" customHeight="1" x14ac:dyDescent="0.25">
      <c r="A740" s="1" t="s">
        <v>685</v>
      </c>
      <c r="C740" s="65"/>
      <c r="D740" s="31"/>
      <c r="E740" s="31"/>
      <c r="F740" s="31"/>
      <c r="G740" s="31"/>
      <c r="H740" s="31"/>
      <c r="O740" s="482" t="str">
        <f t="shared" si="104"/>
        <v xml:space="preserve"> </v>
      </c>
      <c r="P740" s="466">
        <f t="shared" si="100"/>
        <v>969</v>
      </c>
      <c r="Q740" s="65" t="s">
        <v>4364</v>
      </c>
      <c r="R740" s="230">
        <v>969</v>
      </c>
      <c r="S740" s="251">
        <v>-33.950090000000003</v>
      </c>
      <c r="T740" s="248">
        <v>118.76819</v>
      </c>
      <c r="U740" s="33" t="str">
        <f t="shared" si="101"/>
        <v>Needilup</v>
      </c>
      <c r="V740" s="33" t="str">
        <f t="shared" ref="V740:V748" si="106">VLOOKUP(W740,$B$3:$C$150,2,FALSE)</f>
        <v>Jerramungup</v>
      </c>
      <c r="W740" s="33">
        <v>733</v>
      </c>
      <c r="X740" s="1" t="s">
        <v>685</v>
      </c>
      <c r="AE740" s="10" t="s">
        <v>249</v>
      </c>
      <c r="AF740" s="6" t="s">
        <v>249</v>
      </c>
      <c r="AG740" s="176">
        <f>IFERROR(VLOOKUP(AF740,'#Location List#'!$Q$3:$R$1118,2,FALSE), "None")</f>
        <v>336</v>
      </c>
      <c r="AH740" s="269" t="s">
        <v>249</v>
      </c>
      <c r="AI740" s="474">
        <f t="shared" si="102"/>
        <v>1</v>
      </c>
      <c r="AJ740" s="71" t="str">
        <f t="shared" si="103"/>
        <v>Needilup</v>
      </c>
      <c r="AK740" s="73" t="e">
        <f>COUNTIFS(#REF!,R740)</f>
        <v>#REF!</v>
      </c>
      <c r="AL740" s="13"/>
      <c r="AM740" s="75"/>
      <c r="AN740" s="72"/>
      <c r="AQ740" s="334"/>
      <c r="AS740" s="244">
        <v>738</v>
      </c>
      <c r="AT740" s="244">
        <v>-25</v>
      </c>
      <c r="AU740" s="244">
        <v>117.25</v>
      </c>
      <c r="AV740" s="244" t="s">
        <v>5519</v>
      </c>
      <c r="AW740" s="22">
        <v>595</v>
      </c>
      <c r="AX740" s="343">
        <v>50.335745227934801</v>
      </c>
    </row>
    <row r="741" spans="1:50" ht="12" customHeight="1" x14ac:dyDescent="0.25">
      <c r="A741" s="1" t="s">
        <v>685</v>
      </c>
      <c r="C741" s="65"/>
      <c r="D741" s="31"/>
      <c r="E741" s="31"/>
      <c r="F741" s="31"/>
      <c r="G741" s="31"/>
      <c r="H741" s="31"/>
      <c r="O741" s="482" t="str">
        <f t="shared" si="104"/>
        <v xml:space="preserve"> </v>
      </c>
      <c r="P741" s="466">
        <f t="shared" si="100"/>
        <v>285</v>
      </c>
      <c r="Q741" s="31" t="s">
        <v>422</v>
      </c>
      <c r="R741" s="231">
        <v>285</v>
      </c>
      <c r="S741" s="251">
        <v>-31.677914000000001</v>
      </c>
      <c r="T741" s="248">
        <v>115.759603</v>
      </c>
      <c r="U741" s="33" t="str">
        <f t="shared" si="101"/>
        <v>Neerabup</v>
      </c>
      <c r="V741" s="33" t="str">
        <f t="shared" si="106"/>
        <v>Wanneroo</v>
      </c>
      <c r="W741" s="33">
        <v>720</v>
      </c>
      <c r="X741" s="1" t="s">
        <v>685</v>
      </c>
      <c r="AE741" s="10" t="s">
        <v>249</v>
      </c>
      <c r="AF741" s="6" t="s">
        <v>4369</v>
      </c>
      <c r="AG741" s="176">
        <f>IFERROR(VLOOKUP(AF741,'#Location List#'!$Q$3:$R$1118,2,FALSE), "None")</f>
        <v>404</v>
      </c>
      <c r="AH741" s="269" t="s">
        <v>585</v>
      </c>
      <c r="AI741" s="474">
        <f t="shared" si="102"/>
        <v>1</v>
      </c>
      <c r="AJ741" s="71" t="str">
        <f t="shared" si="103"/>
        <v>Neerabup</v>
      </c>
      <c r="AK741" s="73" t="e">
        <f>COUNTIFS(#REF!,R741)</f>
        <v>#REF!</v>
      </c>
      <c r="AL741" s="13"/>
      <c r="AM741" s="75"/>
      <c r="AN741" s="72"/>
      <c r="AQ741" s="334"/>
      <c r="AS741" s="244">
        <v>739</v>
      </c>
      <c r="AT741" s="244">
        <v>-35</v>
      </c>
      <c r="AU741" s="244">
        <v>117.5</v>
      </c>
      <c r="AV741" s="244" t="s">
        <v>4817</v>
      </c>
      <c r="AW741" s="22">
        <v>1201</v>
      </c>
      <c r="AX741" s="343">
        <v>2.6296642530728636</v>
      </c>
    </row>
    <row r="742" spans="1:50" ht="12" customHeight="1" x14ac:dyDescent="0.25">
      <c r="A742" s="1" t="s">
        <v>685</v>
      </c>
      <c r="C742" s="65"/>
      <c r="D742" s="31"/>
      <c r="E742" s="31"/>
      <c r="F742" s="31"/>
      <c r="G742" s="31"/>
      <c r="H742" s="31"/>
      <c r="O742" s="482" t="str">
        <f t="shared" si="104"/>
        <v xml:space="preserve"> </v>
      </c>
      <c r="P742" s="466">
        <f t="shared" si="100"/>
        <v>970</v>
      </c>
      <c r="Q742" s="65" t="s">
        <v>4365</v>
      </c>
      <c r="R742" s="230">
        <v>970</v>
      </c>
      <c r="S742" s="251">
        <v>-31.192647000000001</v>
      </c>
      <c r="T742" s="249">
        <v>117.570001</v>
      </c>
      <c r="U742" s="33" t="str">
        <f t="shared" si="101"/>
        <v>Nembudding</v>
      </c>
      <c r="V742" s="33" t="str">
        <f t="shared" si="106"/>
        <v>Wyalkatchem</v>
      </c>
      <c r="W742" s="33">
        <v>777</v>
      </c>
      <c r="X742" s="1" t="s">
        <v>685</v>
      </c>
      <c r="AE742" s="10" t="s">
        <v>4371</v>
      </c>
      <c r="AF742" s="6" t="s">
        <v>1101</v>
      </c>
      <c r="AG742" s="176">
        <f>IFERROR(VLOOKUP(AF742,'#Location List#'!$Q$3:$R$1118,2,FALSE), "None")</f>
        <v>6</v>
      </c>
      <c r="AH742" s="269" t="s">
        <v>637</v>
      </c>
      <c r="AI742" s="474">
        <f t="shared" si="102"/>
        <v>1</v>
      </c>
      <c r="AJ742" s="71" t="str">
        <f t="shared" si="103"/>
        <v>Nembudding</v>
      </c>
      <c r="AK742" s="73" t="e">
        <f>COUNTIFS(#REF!,R742)</f>
        <v>#REF!</v>
      </c>
      <c r="AL742" s="13"/>
      <c r="AM742" s="75"/>
      <c r="AN742" s="72"/>
      <c r="AQ742" s="334"/>
      <c r="AS742" s="244">
        <v>740</v>
      </c>
      <c r="AT742" s="244">
        <v>-34.75</v>
      </c>
      <c r="AU742" s="244">
        <v>117.5</v>
      </c>
      <c r="AV742" s="244" t="s">
        <v>5520</v>
      </c>
      <c r="AW742" s="22">
        <v>671</v>
      </c>
      <c r="AX742" s="343">
        <v>6.9343423473667389</v>
      </c>
    </row>
    <row r="743" spans="1:50" ht="12" customHeight="1" x14ac:dyDescent="0.25">
      <c r="A743" s="1" t="s">
        <v>685</v>
      </c>
      <c r="C743" s="65"/>
      <c r="D743" s="31"/>
      <c r="E743" s="31"/>
      <c r="F743" s="31"/>
      <c r="G743" s="31"/>
      <c r="H743" s="31"/>
      <c r="O743" s="482" t="str">
        <f t="shared" si="104"/>
        <v xml:space="preserve"> </v>
      </c>
      <c r="P743" s="466">
        <f t="shared" si="100"/>
        <v>971</v>
      </c>
      <c r="Q743" s="65" t="s">
        <v>4366</v>
      </c>
      <c r="R743" s="230">
        <v>971</v>
      </c>
      <c r="S743" s="251">
        <v>-33.696685000000002</v>
      </c>
      <c r="T743" s="248">
        <v>122.149393</v>
      </c>
      <c r="U743" s="33" t="str">
        <f t="shared" si="101"/>
        <v>Neridup</v>
      </c>
      <c r="V743" s="33" t="str">
        <f t="shared" si="106"/>
        <v>Esperance</v>
      </c>
      <c r="W743" s="33">
        <v>791</v>
      </c>
      <c r="X743" s="1" t="s">
        <v>685</v>
      </c>
      <c r="AE743" s="10" t="s">
        <v>4371</v>
      </c>
      <c r="AF743" s="6" t="s">
        <v>1126</v>
      </c>
      <c r="AG743" s="176">
        <f>IFERROR(VLOOKUP(AF743,'#Location List#'!$Q$3:$R$1118,2,FALSE), "None")</f>
        <v>65</v>
      </c>
      <c r="AH743" s="269" t="s">
        <v>1126</v>
      </c>
      <c r="AI743" s="474">
        <f t="shared" si="102"/>
        <v>1</v>
      </c>
      <c r="AJ743" s="71" t="str">
        <f t="shared" si="103"/>
        <v>Neridup</v>
      </c>
      <c r="AK743" s="73" t="e">
        <f>COUNTIFS(#REF!,R743)</f>
        <v>#REF!</v>
      </c>
      <c r="AL743" s="13"/>
      <c r="AM743" s="75"/>
      <c r="AN743" s="72"/>
      <c r="AQ743" s="334"/>
      <c r="AS743" s="244">
        <v>741</v>
      </c>
      <c r="AT743" s="244">
        <v>-34.5</v>
      </c>
      <c r="AU743" s="244">
        <v>117.5</v>
      </c>
      <c r="AV743" s="244" t="s">
        <v>4807</v>
      </c>
      <c r="AW743" s="22">
        <v>197</v>
      </c>
      <c r="AX743" s="343">
        <v>11.364192299777439</v>
      </c>
    </row>
    <row r="744" spans="1:50" ht="12" customHeight="1" x14ac:dyDescent="0.25">
      <c r="A744" s="1" t="s">
        <v>685</v>
      </c>
      <c r="C744" s="65"/>
      <c r="D744" s="31"/>
      <c r="E744" s="31"/>
      <c r="F744" s="31"/>
      <c r="G744" s="31"/>
      <c r="H744" s="31"/>
      <c r="O744" s="482" t="str">
        <f t="shared" si="104"/>
        <v xml:space="preserve"> </v>
      </c>
      <c r="P744" s="466">
        <f t="shared" si="100"/>
        <v>286</v>
      </c>
      <c r="Q744" s="31" t="s">
        <v>1226</v>
      </c>
      <c r="R744" s="231">
        <v>286</v>
      </c>
      <c r="S744" s="251">
        <v>-27.081042</v>
      </c>
      <c r="T744" s="248">
        <v>114.424409</v>
      </c>
      <c r="U744" s="33" t="str">
        <f t="shared" si="101"/>
        <v>Nerren Nerren</v>
      </c>
      <c r="V744" s="33" t="str">
        <f t="shared" si="106"/>
        <v>Shark Bay</v>
      </c>
      <c r="W744" s="33">
        <v>800</v>
      </c>
      <c r="X744" s="1" t="s">
        <v>685</v>
      </c>
      <c r="AE744" s="10" t="s">
        <v>4371</v>
      </c>
      <c r="AF744" s="6" t="s">
        <v>4374</v>
      </c>
      <c r="AG744" s="176" t="str">
        <f>IFERROR(VLOOKUP(AF744,'#Location List#'!$Q$3:$R$1118,2,FALSE), "None")</f>
        <v>None</v>
      </c>
      <c r="AH744" s="269" t="s">
        <v>534</v>
      </c>
      <c r="AI744" s="474">
        <f t="shared" si="102"/>
        <v>1</v>
      </c>
      <c r="AJ744" s="71" t="str">
        <f t="shared" si="103"/>
        <v>Nerren Nerren</v>
      </c>
      <c r="AK744" s="73" t="e">
        <f>COUNTIFS(#REF!,R744)</f>
        <v>#REF!</v>
      </c>
      <c r="AL744" s="13"/>
      <c r="AM744" s="75"/>
      <c r="AN744" s="72"/>
      <c r="AQ744" s="334"/>
      <c r="AS744" s="244">
        <v>742</v>
      </c>
      <c r="AT744" s="244">
        <v>-34.25</v>
      </c>
      <c r="AU744" s="244">
        <v>117.5</v>
      </c>
      <c r="AV744" s="244" t="s">
        <v>5521</v>
      </c>
      <c r="AW744" s="22">
        <v>103</v>
      </c>
      <c r="AX744" s="343">
        <v>7.1832992453528144</v>
      </c>
    </row>
    <row r="745" spans="1:50" ht="12" customHeight="1" x14ac:dyDescent="0.25">
      <c r="A745" s="1" t="s">
        <v>685</v>
      </c>
      <c r="C745" s="65"/>
      <c r="D745" s="31"/>
      <c r="E745" s="31"/>
      <c r="F745" s="31"/>
      <c r="G745" s="31"/>
      <c r="H745" s="31"/>
      <c r="O745" s="482" t="str">
        <f t="shared" si="104"/>
        <v xml:space="preserve"> </v>
      </c>
      <c r="P745" s="466">
        <f t="shared" si="100"/>
        <v>287</v>
      </c>
      <c r="Q745" s="31" t="s">
        <v>1190</v>
      </c>
      <c r="R745" s="231">
        <v>287</v>
      </c>
      <c r="S745" s="251">
        <v>-30.974774</v>
      </c>
      <c r="T745" s="249">
        <v>116.211322</v>
      </c>
      <c r="U745" s="33" t="str">
        <f t="shared" si="101"/>
        <v>New Norcia</v>
      </c>
      <c r="V745" s="33" t="str">
        <f t="shared" si="106"/>
        <v>Victoria Plains</v>
      </c>
      <c r="W745" s="33">
        <v>764</v>
      </c>
      <c r="X745" s="1" t="s">
        <v>685</v>
      </c>
      <c r="AE745" s="10" t="s">
        <v>4371</v>
      </c>
      <c r="AF745" s="6" t="s">
        <v>731</v>
      </c>
      <c r="AG745" s="176">
        <f>IFERROR(VLOOKUP(AF745,'#Location List#'!$Q$3:$R$1118,2,FALSE), "None")</f>
        <v>179</v>
      </c>
      <c r="AH745" s="269" t="s">
        <v>731</v>
      </c>
      <c r="AI745" s="474">
        <f t="shared" si="102"/>
        <v>1</v>
      </c>
      <c r="AJ745" s="71" t="str">
        <f t="shared" si="103"/>
        <v>New Norcia</v>
      </c>
      <c r="AK745" s="73" t="e">
        <f>COUNTIFS(#REF!,R745)</f>
        <v>#REF!</v>
      </c>
      <c r="AL745" s="13"/>
      <c r="AM745" s="75"/>
      <c r="AN745" s="72"/>
      <c r="AQ745" s="334"/>
      <c r="AS745" s="244">
        <v>743</v>
      </c>
      <c r="AT745" s="244">
        <v>-34</v>
      </c>
      <c r="AU745" s="244">
        <v>117.5</v>
      </c>
      <c r="AV745" s="244" t="s">
        <v>4786</v>
      </c>
      <c r="AW745" s="22">
        <v>1087</v>
      </c>
      <c r="AX745" s="343">
        <v>13.195719794452504</v>
      </c>
    </row>
    <row r="746" spans="1:50" ht="12" customHeight="1" x14ac:dyDescent="0.25">
      <c r="A746" s="1" t="s">
        <v>685</v>
      </c>
      <c r="C746" s="65"/>
      <c r="D746" s="31"/>
      <c r="E746" s="31"/>
      <c r="F746" s="31"/>
      <c r="G746" s="31"/>
      <c r="H746" s="31"/>
      <c r="O746" s="482" t="str">
        <f t="shared" si="104"/>
        <v xml:space="preserve"> </v>
      </c>
      <c r="P746" s="466">
        <f t="shared" si="100"/>
        <v>972</v>
      </c>
      <c r="Q746" s="65" t="s">
        <v>4367</v>
      </c>
      <c r="R746" s="230">
        <v>972</v>
      </c>
      <c r="S746" s="251">
        <v>-30.657658999999999</v>
      </c>
      <c r="T746" s="249">
        <v>117.26692799999999</v>
      </c>
      <c r="U746" s="33" t="str">
        <f t="shared" si="101"/>
        <v>Newcarlbeon</v>
      </c>
      <c r="V746" s="33" t="str">
        <f t="shared" si="106"/>
        <v>Koorda</v>
      </c>
      <c r="W746" s="33">
        <v>788</v>
      </c>
      <c r="X746" s="1" t="s">
        <v>685</v>
      </c>
      <c r="AE746" s="10" t="s">
        <v>3831</v>
      </c>
      <c r="AF746" s="6" t="s">
        <v>1226</v>
      </c>
      <c r="AG746" s="176">
        <f>IFERROR(VLOOKUP(AF746,'#Location List#'!$Q$3:$R$1118,2,FALSE), "None")</f>
        <v>286</v>
      </c>
      <c r="AH746" s="269" t="s">
        <v>1226</v>
      </c>
      <c r="AI746" s="474">
        <f t="shared" si="102"/>
        <v>1</v>
      </c>
      <c r="AJ746" s="71" t="str">
        <f t="shared" si="103"/>
        <v>Newcarlbeon</v>
      </c>
      <c r="AK746" s="73" t="e">
        <f>COUNTIFS(#REF!,R746)</f>
        <v>#REF!</v>
      </c>
      <c r="AL746" s="13"/>
      <c r="AM746" s="75"/>
      <c r="AN746" s="72"/>
      <c r="AQ746" s="334"/>
      <c r="AS746" s="244">
        <v>744</v>
      </c>
      <c r="AT746" s="244">
        <v>-33.75</v>
      </c>
      <c r="AU746" s="244">
        <v>117.5</v>
      </c>
      <c r="AV746" s="244" t="s">
        <v>5522</v>
      </c>
      <c r="AW746" s="22">
        <v>947</v>
      </c>
      <c r="AX746" s="343">
        <v>1.0635914504514892</v>
      </c>
    </row>
    <row r="747" spans="1:50" ht="12" customHeight="1" x14ac:dyDescent="0.25">
      <c r="A747" s="1" t="s">
        <v>685</v>
      </c>
      <c r="C747" s="65"/>
      <c r="D747" s="31"/>
      <c r="E747" s="31"/>
      <c r="F747" s="31"/>
      <c r="G747" s="31"/>
      <c r="H747" s="31"/>
      <c r="O747" s="482" t="str">
        <f t="shared" si="104"/>
        <v xml:space="preserve"> </v>
      </c>
      <c r="P747" s="466">
        <f t="shared" si="100"/>
        <v>289</v>
      </c>
      <c r="Q747" s="31" t="s">
        <v>239</v>
      </c>
      <c r="R747" s="231">
        <v>289</v>
      </c>
      <c r="S747" s="251">
        <v>-33.099110000000003</v>
      </c>
      <c r="T747" s="248">
        <v>119.01833000000001</v>
      </c>
      <c r="U747" s="33" t="str">
        <f t="shared" si="101"/>
        <v>Newdegate</v>
      </c>
      <c r="V747" s="33" t="str">
        <f t="shared" si="106"/>
        <v>Lake Grace</v>
      </c>
      <c r="W747" s="33">
        <v>784</v>
      </c>
      <c r="X747" s="1" t="s">
        <v>685</v>
      </c>
      <c r="AE747" s="10" t="s">
        <v>3837</v>
      </c>
      <c r="AF747" s="6" t="s">
        <v>3995</v>
      </c>
      <c r="AG747" s="176">
        <f>IFERROR(VLOOKUP(AF747,'#Location List#'!$Q$3:$R$1118,2,FALSE), "None")</f>
        <v>113</v>
      </c>
      <c r="AH747" s="269" t="s">
        <v>500</v>
      </c>
      <c r="AI747" s="474">
        <f t="shared" si="102"/>
        <v>1</v>
      </c>
      <c r="AJ747" s="71" t="str">
        <f t="shared" si="103"/>
        <v>Newdegate</v>
      </c>
      <c r="AK747" s="73" t="e">
        <f>COUNTIFS(#REF!,R747)</f>
        <v>#REF!</v>
      </c>
      <c r="AL747" s="13"/>
      <c r="AM747" s="75"/>
      <c r="AN747" s="72"/>
      <c r="AQ747" s="334"/>
      <c r="AS747" s="244">
        <v>745</v>
      </c>
      <c r="AT747" s="244">
        <v>-33.5</v>
      </c>
      <c r="AU747" s="244">
        <v>117.5</v>
      </c>
      <c r="AV747" s="244" t="s">
        <v>4768</v>
      </c>
      <c r="AW747" s="22">
        <v>613</v>
      </c>
      <c r="AX747" s="343">
        <v>5.7954615700538659</v>
      </c>
    </row>
    <row r="748" spans="1:50" ht="12" customHeight="1" x14ac:dyDescent="0.25">
      <c r="A748" s="1" t="s">
        <v>685</v>
      </c>
      <c r="C748" s="65"/>
      <c r="D748" s="31"/>
      <c r="E748" s="31"/>
      <c r="F748" s="31"/>
      <c r="G748" s="31"/>
      <c r="H748" s="31"/>
      <c r="O748" s="482" t="str">
        <f t="shared" si="104"/>
        <v xml:space="preserve"> </v>
      </c>
      <c r="P748" s="466">
        <f t="shared" si="100"/>
        <v>973</v>
      </c>
      <c r="Q748" s="65" t="s">
        <v>4368</v>
      </c>
      <c r="R748" s="230">
        <v>973</v>
      </c>
      <c r="S748" s="251">
        <v>-33.673110000000001</v>
      </c>
      <c r="T748" s="249">
        <v>115.88144</v>
      </c>
      <c r="U748" s="33" t="str">
        <f t="shared" si="101"/>
        <v>Newlands</v>
      </c>
      <c r="V748" s="33" t="str">
        <f t="shared" si="106"/>
        <v>Donnybrook-Balingup</v>
      </c>
      <c r="W748" s="33">
        <v>763</v>
      </c>
      <c r="X748" s="1" t="s">
        <v>685</v>
      </c>
      <c r="AE748" s="10" t="s">
        <v>3837</v>
      </c>
      <c r="AF748" s="6" t="s">
        <v>4248</v>
      </c>
      <c r="AG748" s="176">
        <f>IFERROR(VLOOKUP(AF748,'#Location List#'!$Q$3:$R$1118,2,FALSE), "None")</f>
        <v>236</v>
      </c>
      <c r="AH748" s="269" t="s">
        <v>405</v>
      </c>
      <c r="AI748" s="474">
        <f t="shared" si="102"/>
        <v>1</v>
      </c>
      <c r="AJ748" s="71" t="str">
        <f t="shared" si="103"/>
        <v>Newlands</v>
      </c>
      <c r="AK748" s="73" t="e">
        <f>COUNTIFS(#REF!,R748)</f>
        <v>#REF!</v>
      </c>
      <c r="AL748" s="13"/>
      <c r="AM748" s="75"/>
      <c r="AN748" s="72"/>
      <c r="AQ748" s="334"/>
      <c r="AS748" s="244">
        <v>746</v>
      </c>
      <c r="AT748" s="244">
        <v>-33.25</v>
      </c>
      <c r="AU748" s="244">
        <v>117.5</v>
      </c>
      <c r="AV748" s="244" t="s">
        <v>5523</v>
      </c>
      <c r="AW748" s="22">
        <v>632</v>
      </c>
      <c r="AX748" s="343">
        <v>1.0209884032992669</v>
      </c>
    </row>
    <row r="749" spans="1:50" ht="12" customHeight="1" x14ac:dyDescent="0.25">
      <c r="A749" s="1" t="s">
        <v>685</v>
      </c>
      <c r="C749" s="65"/>
      <c r="D749" s="31"/>
      <c r="E749" s="31"/>
      <c r="F749" s="31"/>
      <c r="G749" s="31"/>
      <c r="H749" s="31"/>
      <c r="O749" s="482" t="str">
        <f t="shared" si="104"/>
        <v xml:space="preserve"> </v>
      </c>
      <c r="P749" s="466">
        <f t="shared" si="100"/>
        <v>426</v>
      </c>
      <c r="Q749" s="31" t="s">
        <v>7528</v>
      </c>
      <c r="R749" s="230">
        <v>426</v>
      </c>
      <c r="S749" s="172">
        <v>-23.361157097105501</v>
      </c>
      <c r="T749" s="172">
        <v>119.725578775063</v>
      </c>
      <c r="U749" s="33" t="str">
        <f t="shared" si="101"/>
        <v>Newman</v>
      </c>
      <c r="V749" s="33" t="s">
        <v>3664</v>
      </c>
      <c r="W749" s="32">
        <v>855</v>
      </c>
      <c r="X749" s="1" t="s">
        <v>685</v>
      </c>
      <c r="AE749" s="10" t="s">
        <v>3837</v>
      </c>
      <c r="AF749" s="6" t="s">
        <v>1179</v>
      </c>
      <c r="AG749" s="176">
        <f>IFERROR(VLOOKUP(AF749,'#Location List#'!$Q$3:$R$1118,2,FALSE), "None")</f>
        <v>253</v>
      </c>
      <c r="AH749" s="269" t="s">
        <v>1179</v>
      </c>
      <c r="AI749" s="474">
        <f t="shared" si="102"/>
        <v>1</v>
      </c>
      <c r="AJ749" s="71" t="str">
        <f t="shared" si="103"/>
        <v>Newman</v>
      </c>
      <c r="AK749" s="73" t="e">
        <f>COUNTIFS(#REF!,R749)</f>
        <v>#REF!</v>
      </c>
      <c r="AL749" s="13"/>
      <c r="AM749" s="75"/>
      <c r="AN749" s="72"/>
      <c r="AQ749" s="334"/>
      <c r="AS749" s="244">
        <v>747</v>
      </c>
      <c r="AT749" s="244">
        <v>-33</v>
      </c>
      <c r="AU749" s="244">
        <v>117.5</v>
      </c>
      <c r="AV749" s="244" t="s">
        <v>4749</v>
      </c>
      <c r="AW749" s="22">
        <v>980</v>
      </c>
      <c r="AX749" s="343">
        <v>8.6479913200354517</v>
      </c>
    </row>
    <row r="750" spans="1:50" ht="12" customHeight="1" x14ac:dyDescent="0.25">
      <c r="A750" s="1" t="s">
        <v>685</v>
      </c>
      <c r="C750" s="65"/>
      <c r="D750" s="31"/>
      <c r="E750" s="31"/>
      <c r="F750" s="31"/>
      <c r="G750" s="31"/>
      <c r="H750" s="31"/>
      <c r="O750" s="482" t="str">
        <f t="shared" si="104"/>
        <v xml:space="preserve"> </v>
      </c>
      <c r="P750" s="466">
        <f t="shared" si="100"/>
        <v>975</v>
      </c>
      <c r="Q750" s="65" t="s">
        <v>4370</v>
      </c>
      <c r="R750" s="230">
        <v>975</v>
      </c>
      <c r="S750" s="251">
        <v>-30.961846000000001</v>
      </c>
      <c r="T750" s="248">
        <v>115.412234</v>
      </c>
      <c r="U750" s="33" t="str">
        <f t="shared" si="101"/>
        <v>Nilgen</v>
      </c>
      <c r="V750" s="33" t="str">
        <f t="shared" ref="V750:V781" si="107">VLOOKUP(W750,$B$3:$C$150,2,FALSE)</f>
        <v>Gingin</v>
      </c>
      <c r="W750" s="33">
        <v>718</v>
      </c>
      <c r="X750" s="1" t="s">
        <v>685</v>
      </c>
      <c r="AE750" s="10" t="s">
        <v>3837</v>
      </c>
      <c r="AF750" s="6" t="s">
        <v>4328</v>
      </c>
      <c r="AG750" s="176">
        <f>IFERROR(VLOOKUP(AF750,'#Location List#'!$Q$3:$R$1118,2,FALSE), "None")</f>
        <v>269</v>
      </c>
      <c r="AH750" s="269" t="s">
        <v>901</v>
      </c>
      <c r="AI750" s="474">
        <f t="shared" si="102"/>
        <v>1</v>
      </c>
      <c r="AJ750" s="71" t="str">
        <f t="shared" si="103"/>
        <v>Nilgen</v>
      </c>
      <c r="AK750" s="73" t="e">
        <f>COUNTIFS(#REF!,R750)</f>
        <v>#REF!</v>
      </c>
      <c r="AL750" s="13"/>
      <c r="AM750" s="75"/>
      <c r="AN750" s="72"/>
      <c r="AQ750" s="334"/>
      <c r="AS750" s="244">
        <v>748</v>
      </c>
      <c r="AT750" s="244">
        <v>-32.75</v>
      </c>
      <c r="AU750" s="244">
        <v>117.5</v>
      </c>
      <c r="AV750" s="244" t="s">
        <v>5524</v>
      </c>
      <c r="AW750" s="22">
        <v>393</v>
      </c>
      <c r="AX750" s="343">
        <v>3.4607875527875338</v>
      </c>
    </row>
    <row r="751" spans="1:50" ht="12" customHeight="1" x14ac:dyDescent="0.25">
      <c r="A751" s="1" t="s">
        <v>685</v>
      </c>
      <c r="C751" s="65"/>
      <c r="D751" s="31"/>
      <c r="E751" s="31"/>
      <c r="F751" s="31"/>
      <c r="G751" s="31"/>
      <c r="H751" s="31"/>
      <c r="O751" s="482" t="str">
        <f t="shared" si="104"/>
        <v xml:space="preserve"> </v>
      </c>
      <c r="P751" s="466">
        <f t="shared" si="100"/>
        <v>976</v>
      </c>
      <c r="Q751" s="65" t="s">
        <v>4372</v>
      </c>
      <c r="R751" s="230">
        <v>976</v>
      </c>
      <c r="S751" s="251">
        <v>-34.130164000000001</v>
      </c>
      <c r="T751" s="248">
        <v>115.26325900000001</v>
      </c>
      <c r="U751" s="33" t="str">
        <f t="shared" si="101"/>
        <v>Nillup</v>
      </c>
      <c r="V751" s="33" t="str">
        <f t="shared" si="107"/>
        <v>Augusta-Margaret River</v>
      </c>
      <c r="W751" s="33">
        <v>731</v>
      </c>
      <c r="X751" s="1" t="s">
        <v>685</v>
      </c>
      <c r="AE751" s="10" t="s">
        <v>3837</v>
      </c>
      <c r="AF751" s="6" t="s">
        <v>4376</v>
      </c>
      <c r="AG751" s="176">
        <f>IFERROR(VLOOKUP(AF751,'#Location List#'!$Q$3:$R$1118,2,FALSE), "None")</f>
        <v>291</v>
      </c>
      <c r="AH751" s="269" t="s">
        <v>4380</v>
      </c>
      <c r="AI751" s="474">
        <f t="shared" si="102"/>
        <v>1</v>
      </c>
      <c r="AJ751" s="71" t="str">
        <f t="shared" si="103"/>
        <v>Nillup</v>
      </c>
      <c r="AK751" s="73" t="e">
        <f>COUNTIFS(#REF!,R751)</f>
        <v>#REF!</v>
      </c>
      <c r="AL751" s="13"/>
      <c r="AM751" s="75"/>
      <c r="AN751" s="72"/>
      <c r="AQ751" s="334"/>
      <c r="AS751" s="244">
        <v>749</v>
      </c>
      <c r="AT751" s="244">
        <v>-32.5</v>
      </c>
      <c r="AU751" s="244">
        <v>117.5</v>
      </c>
      <c r="AV751" s="244" t="s">
        <v>4732</v>
      </c>
      <c r="AW751" s="22">
        <v>587</v>
      </c>
      <c r="AX751" s="343">
        <v>14.121360709783639</v>
      </c>
    </row>
    <row r="752" spans="1:50" ht="12" customHeight="1" x14ac:dyDescent="0.25">
      <c r="A752" s="1" t="s">
        <v>685</v>
      </c>
      <c r="C752" s="65"/>
      <c r="D752" s="31"/>
      <c r="E752" s="31"/>
      <c r="F752" s="31"/>
      <c r="G752" s="31"/>
      <c r="H752" s="31"/>
      <c r="O752" s="482" t="str">
        <f t="shared" si="104"/>
        <v xml:space="preserve"> </v>
      </c>
      <c r="P752" s="466">
        <f t="shared" si="100"/>
        <v>977</v>
      </c>
      <c r="Q752" s="65" t="s">
        <v>4373</v>
      </c>
      <c r="R752" s="230">
        <v>977</v>
      </c>
      <c r="S752" s="251">
        <v>-33.297449999999898</v>
      </c>
      <c r="T752" s="248">
        <v>117.64497</v>
      </c>
      <c r="U752" s="33" t="str">
        <f t="shared" si="101"/>
        <v>Nippering</v>
      </c>
      <c r="V752" s="33" t="str">
        <f t="shared" si="107"/>
        <v>Dumbleyung</v>
      </c>
      <c r="W752" s="33">
        <v>758</v>
      </c>
      <c r="X752" s="1" t="s">
        <v>685</v>
      </c>
      <c r="AE752" s="10" t="s">
        <v>3837</v>
      </c>
      <c r="AF752" s="6" t="s">
        <v>4381</v>
      </c>
      <c r="AG752" s="176">
        <f>IFERROR(VLOOKUP(AF752,'#Location List#'!$Q$3:$R$1118,2,FALSE), "None")</f>
        <v>295</v>
      </c>
      <c r="AH752" s="269" t="s">
        <v>865</v>
      </c>
      <c r="AI752" s="474">
        <f t="shared" si="102"/>
        <v>1</v>
      </c>
      <c r="AJ752" s="71" t="str">
        <f t="shared" si="103"/>
        <v>Nippering</v>
      </c>
      <c r="AK752" s="73" t="e">
        <f>COUNTIFS(#REF!,R752)</f>
        <v>#REF!</v>
      </c>
      <c r="AL752" s="13"/>
      <c r="AM752" s="75"/>
      <c r="AN752" s="72"/>
      <c r="AQ752" s="334"/>
      <c r="AS752" s="244">
        <v>750</v>
      </c>
      <c r="AT752" s="244">
        <v>-32.25</v>
      </c>
      <c r="AU752" s="244">
        <v>117.5</v>
      </c>
      <c r="AV752" s="244" t="s">
        <v>5525</v>
      </c>
      <c r="AW752" s="22">
        <v>1117</v>
      </c>
      <c r="AX752" s="343">
        <v>13.728552892611756</v>
      </c>
    </row>
    <row r="753" spans="1:50" ht="12" customHeight="1" x14ac:dyDescent="0.25">
      <c r="A753" s="1" t="s">
        <v>685</v>
      </c>
      <c r="C753" s="65"/>
      <c r="D753" s="31"/>
      <c r="E753" s="31"/>
      <c r="F753" s="31"/>
      <c r="G753" s="31"/>
      <c r="H753" s="31"/>
      <c r="O753" s="482" t="str">
        <f t="shared" si="104"/>
        <v xml:space="preserve"> </v>
      </c>
      <c r="P753" s="466">
        <f t="shared" si="100"/>
        <v>978</v>
      </c>
      <c r="Q753" s="65" t="s">
        <v>1450</v>
      </c>
      <c r="R753" s="230">
        <v>978</v>
      </c>
      <c r="S753" s="251">
        <v>-32.659751</v>
      </c>
      <c r="T753" s="248">
        <v>115.772865</v>
      </c>
      <c r="U753" s="33" t="str">
        <f t="shared" si="101"/>
        <v>Nirimba</v>
      </c>
      <c r="V753" s="33" t="str">
        <f t="shared" si="107"/>
        <v>Murray</v>
      </c>
      <c r="W753" s="33">
        <v>847</v>
      </c>
      <c r="X753" s="1" t="s">
        <v>685</v>
      </c>
      <c r="AE753" s="10" t="s">
        <v>3840</v>
      </c>
      <c r="AF753" s="6" t="s">
        <v>4383</v>
      </c>
      <c r="AG753" s="176" t="str">
        <f>IFERROR(VLOOKUP(AF753,'#Location List#'!$Q$3:$R$1118,2,FALSE), "None")</f>
        <v>None</v>
      </c>
      <c r="AH753" s="269" t="s">
        <v>4383</v>
      </c>
      <c r="AI753" s="474">
        <f t="shared" si="102"/>
        <v>1</v>
      </c>
      <c r="AJ753" s="71" t="str">
        <f t="shared" si="103"/>
        <v>Nirimba</v>
      </c>
      <c r="AK753" s="73" t="e">
        <f>COUNTIFS(#REF!,R753)</f>
        <v>#REF!</v>
      </c>
      <c r="AL753" s="13"/>
      <c r="AM753" s="75"/>
      <c r="AN753" s="72"/>
      <c r="AQ753" s="334"/>
      <c r="AS753" s="244">
        <v>751</v>
      </c>
      <c r="AT753" s="244">
        <v>-32</v>
      </c>
      <c r="AU753" s="244">
        <v>117.5</v>
      </c>
      <c r="AV753" s="244" t="s">
        <v>4714</v>
      </c>
      <c r="AW753" s="22">
        <v>14</v>
      </c>
      <c r="AX753" s="343">
        <v>0.40948902959008243</v>
      </c>
    </row>
    <row r="754" spans="1:50" ht="12" customHeight="1" x14ac:dyDescent="0.25">
      <c r="A754" s="1" t="s">
        <v>685</v>
      </c>
      <c r="C754" s="65"/>
      <c r="D754" s="31"/>
      <c r="E754" s="31"/>
      <c r="F754" s="31"/>
      <c r="G754" s="31"/>
      <c r="H754" s="31"/>
      <c r="O754" s="482" t="str">
        <f t="shared" si="104"/>
        <v xml:space="preserve"> </v>
      </c>
      <c r="P754" s="466">
        <f t="shared" si="100"/>
        <v>290</v>
      </c>
      <c r="Q754" s="31" t="s">
        <v>1441</v>
      </c>
      <c r="R754" s="231">
        <v>290</v>
      </c>
      <c r="S754" s="251">
        <v>-33.58746</v>
      </c>
      <c r="T754" s="248">
        <v>116.16233</v>
      </c>
      <c r="U754" s="33" t="str">
        <f t="shared" si="101"/>
        <v>Noggerup</v>
      </c>
      <c r="V754" s="33" t="str">
        <f t="shared" si="107"/>
        <v>Donnybrook-Balingup</v>
      </c>
      <c r="W754" s="33">
        <v>763</v>
      </c>
      <c r="X754" s="1" t="s">
        <v>685</v>
      </c>
      <c r="AE754" s="10" t="s">
        <v>3840</v>
      </c>
      <c r="AF754" s="6" t="s">
        <v>4384</v>
      </c>
      <c r="AG754" s="176">
        <f>IFERROR(VLOOKUP(AF754,'#Location List#'!$Q$3:$R$1118,2,FALSE), "None")</f>
        <v>348</v>
      </c>
      <c r="AH754" s="269" t="s">
        <v>1029</v>
      </c>
      <c r="AI754" s="474">
        <f t="shared" si="102"/>
        <v>1</v>
      </c>
      <c r="AJ754" s="71" t="str">
        <f t="shared" si="103"/>
        <v>Noggerup</v>
      </c>
      <c r="AK754" s="73" t="e">
        <f>COUNTIFS(#REF!,R754)</f>
        <v>#REF!</v>
      </c>
      <c r="AL754" s="13"/>
      <c r="AM754" s="75"/>
      <c r="AN754" s="72"/>
      <c r="AQ754" s="334"/>
      <c r="AS754" s="244">
        <v>752</v>
      </c>
      <c r="AT754" s="244">
        <v>-31.75</v>
      </c>
      <c r="AU754" s="244">
        <v>117.5</v>
      </c>
      <c r="AV754" s="244" t="s">
        <v>5526</v>
      </c>
      <c r="AW754" s="22">
        <v>1088</v>
      </c>
      <c r="AX754" s="343">
        <v>12.201938182654757</v>
      </c>
    </row>
    <row r="755" spans="1:50" ht="12" customHeight="1" x14ac:dyDescent="0.25">
      <c r="A755" s="1" t="s">
        <v>685</v>
      </c>
      <c r="C755" s="65"/>
      <c r="D755" s="31"/>
      <c r="E755" s="31"/>
      <c r="F755" s="31"/>
      <c r="G755" s="31"/>
      <c r="H755" s="31"/>
      <c r="O755" s="482" t="str">
        <f t="shared" si="104"/>
        <v xml:space="preserve"> </v>
      </c>
      <c r="P755" s="466">
        <f t="shared" si="100"/>
        <v>979</v>
      </c>
      <c r="Q755" s="65" t="s">
        <v>4375</v>
      </c>
      <c r="R755" s="230">
        <v>979</v>
      </c>
      <c r="S755" s="251">
        <v>-31.373349000000001</v>
      </c>
      <c r="T755" s="249">
        <v>118.231241</v>
      </c>
      <c r="U755" s="33" t="str">
        <f t="shared" si="101"/>
        <v>Nokaning</v>
      </c>
      <c r="V755" s="33" t="str">
        <f t="shared" si="107"/>
        <v>Merredin</v>
      </c>
      <c r="W755" s="33">
        <v>826</v>
      </c>
      <c r="X755" s="1" t="s">
        <v>685</v>
      </c>
      <c r="AE755" s="10" t="s">
        <v>3843</v>
      </c>
      <c r="AF755" s="6" t="s">
        <v>1108</v>
      </c>
      <c r="AG755" s="176">
        <f>IFERROR(VLOOKUP(AF755,'#Location List#'!$Q$3:$R$1118,2,FALSE), "None")</f>
        <v>25</v>
      </c>
      <c r="AH755" s="269" t="s">
        <v>1108</v>
      </c>
      <c r="AI755" s="474">
        <f t="shared" si="102"/>
        <v>1</v>
      </c>
      <c r="AJ755" s="71" t="str">
        <f t="shared" si="103"/>
        <v>Nokaning</v>
      </c>
      <c r="AK755" s="73" t="e">
        <f>COUNTIFS(#REF!,R755)</f>
        <v>#REF!</v>
      </c>
      <c r="AL755" s="13"/>
      <c r="AM755" s="75"/>
      <c r="AN755" s="72"/>
      <c r="AQ755" s="334"/>
      <c r="AS755" s="244">
        <v>753</v>
      </c>
      <c r="AT755" s="244">
        <v>-31.5</v>
      </c>
      <c r="AU755" s="244">
        <v>117.5</v>
      </c>
      <c r="AV755" s="244" t="s">
        <v>4696</v>
      </c>
      <c r="AW755" s="22">
        <v>1196</v>
      </c>
      <c r="AX755" s="343">
        <v>6.8070953761881272</v>
      </c>
    </row>
    <row r="756" spans="1:50" ht="12" customHeight="1" x14ac:dyDescent="0.25">
      <c r="A756" s="1" t="s">
        <v>685</v>
      </c>
      <c r="C756" s="65"/>
      <c r="D756" s="31"/>
      <c r="E756" s="31"/>
      <c r="F756" s="31"/>
      <c r="G756" s="31"/>
      <c r="H756" s="31"/>
      <c r="O756" s="482" t="str">
        <f t="shared" si="104"/>
        <v xml:space="preserve"> </v>
      </c>
      <c r="P756" s="466">
        <f t="shared" si="100"/>
        <v>291</v>
      </c>
      <c r="Q756" s="31" t="s">
        <v>4376</v>
      </c>
      <c r="R756" s="231">
        <v>291</v>
      </c>
      <c r="S756" s="251">
        <v>-31.880604999999999</v>
      </c>
      <c r="T756" s="248">
        <v>115.84046600000001</v>
      </c>
      <c r="U756" s="33" t="str">
        <f t="shared" si="101"/>
        <v>Nollamara</v>
      </c>
      <c r="V756" s="33" t="str">
        <f t="shared" si="107"/>
        <v>Stirling</v>
      </c>
      <c r="W756" s="33">
        <v>761</v>
      </c>
      <c r="X756" s="1" t="s">
        <v>685</v>
      </c>
      <c r="AE756" s="10" t="s">
        <v>3843</v>
      </c>
      <c r="AF756" s="6" t="s">
        <v>3902</v>
      </c>
      <c r="AG756" s="176">
        <f>IFERROR(VLOOKUP(AF756,'#Location List#'!$Q$3:$R$1118,2,FALSE), "None")</f>
        <v>59</v>
      </c>
      <c r="AH756" s="269" t="s">
        <v>4385</v>
      </c>
      <c r="AI756" s="474">
        <f t="shared" si="102"/>
        <v>1</v>
      </c>
      <c r="AJ756" s="71" t="str">
        <f t="shared" si="103"/>
        <v>Nollamara</v>
      </c>
      <c r="AK756" s="73" t="e">
        <f>COUNTIFS(#REF!,R756)</f>
        <v>#REF!</v>
      </c>
      <c r="AL756" s="13"/>
      <c r="AM756" s="75"/>
      <c r="AN756" s="72"/>
      <c r="AQ756" s="334"/>
      <c r="AS756" s="244">
        <v>754</v>
      </c>
      <c r="AT756" s="244">
        <v>-31.25</v>
      </c>
      <c r="AU756" s="244">
        <v>117.5</v>
      </c>
      <c r="AV756" s="244" t="s">
        <v>5527</v>
      </c>
      <c r="AW756" s="22">
        <v>204</v>
      </c>
      <c r="AX756" s="343">
        <v>5.6122770598056775</v>
      </c>
    </row>
    <row r="757" spans="1:50" ht="12" customHeight="1" x14ac:dyDescent="0.25">
      <c r="A757" s="1" t="s">
        <v>685</v>
      </c>
      <c r="C757" s="65"/>
      <c r="D757" s="31"/>
      <c r="E757" s="31"/>
      <c r="F757" s="31"/>
      <c r="G757" s="31"/>
      <c r="H757" s="31"/>
      <c r="O757" s="482" t="str">
        <f t="shared" si="104"/>
        <v xml:space="preserve"> </v>
      </c>
      <c r="P757" s="466">
        <f t="shared" si="100"/>
        <v>980</v>
      </c>
      <c r="Q757" s="65" t="s">
        <v>4377</v>
      </c>
      <c r="R757" s="230">
        <v>980</v>
      </c>
      <c r="S757" s="251">
        <v>-32.924309999999899</v>
      </c>
      <c r="T757" s="249">
        <v>117.52133000000001</v>
      </c>
      <c r="U757" s="33" t="str">
        <f t="shared" si="101"/>
        <v>Nomans Lake</v>
      </c>
      <c r="V757" s="33" t="str">
        <f t="shared" si="107"/>
        <v>Narrogin</v>
      </c>
      <c r="W757" s="33">
        <v>772</v>
      </c>
      <c r="X757" s="1" t="s">
        <v>685</v>
      </c>
      <c r="AE757" s="10" t="s">
        <v>3843</v>
      </c>
      <c r="AF757" s="6" t="s">
        <v>4386</v>
      </c>
      <c r="AG757" s="176" t="str">
        <f>IFERROR(VLOOKUP(AF757,'#Location List#'!$Q$3:$R$1118,2,FALSE), "None")</f>
        <v>None</v>
      </c>
      <c r="AH757" s="269" t="s">
        <v>390</v>
      </c>
      <c r="AI757" s="474">
        <f t="shared" si="102"/>
        <v>1</v>
      </c>
      <c r="AJ757" s="71" t="str">
        <f t="shared" si="103"/>
        <v>Nomans Lake</v>
      </c>
      <c r="AK757" s="73" t="e">
        <f>COUNTIFS(#REF!,R757)</f>
        <v>#REF!</v>
      </c>
      <c r="AL757" s="13"/>
      <c r="AM757" s="75"/>
      <c r="AN757" s="72"/>
      <c r="AQ757" s="334"/>
      <c r="AS757" s="244">
        <v>755</v>
      </c>
      <c r="AT757" s="244">
        <v>-31</v>
      </c>
      <c r="AU757" s="244">
        <v>117.5</v>
      </c>
      <c r="AV757" s="244" t="s">
        <v>4683</v>
      </c>
      <c r="AW757" s="22">
        <v>651</v>
      </c>
      <c r="AX757" s="343">
        <v>4.5468244613653912</v>
      </c>
    </row>
    <row r="758" spans="1:50" ht="12" customHeight="1" x14ac:dyDescent="0.25">
      <c r="A758" s="1" t="s">
        <v>685</v>
      </c>
      <c r="C758" s="65"/>
      <c r="D758" s="31"/>
      <c r="E758" s="31"/>
      <c r="F758" s="31"/>
      <c r="G758" s="31"/>
      <c r="H758" s="31"/>
      <c r="O758" s="482" t="str">
        <f t="shared" si="104"/>
        <v xml:space="preserve"> </v>
      </c>
      <c r="P758" s="466">
        <f t="shared" si="100"/>
        <v>981</v>
      </c>
      <c r="Q758" s="65" t="s">
        <v>4378</v>
      </c>
      <c r="R758" s="230">
        <v>981</v>
      </c>
      <c r="S758" s="251">
        <v>-28.179459999999899</v>
      </c>
      <c r="T758" s="248">
        <v>116.75490000000001</v>
      </c>
      <c r="U758" s="33" t="str">
        <f t="shared" si="101"/>
        <v>Noongal</v>
      </c>
      <c r="V758" s="33" t="str">
        <f t="shared" si="107"/>
        <v>Yalgoo</v>
      </c>
      <c r="W758" s="33">
        <v>754</v>
      </c>
      <c r="X758" s="1" t="s">
        <v>685</v>
      </c>
      <c r="AE758" s="10" t="s">
        <v>3843</v>
      </c>
      <c r="AF758" s="6" t="s">
        <v>1144</v>
      </c>
      <c r="AG758" s="176">
        <f>IFERROR(VLOOKUP(AF758,'#Location List#'!$Q$3:$R$1118,2,FALSE), "None")</f>
        <v>124</v>
      </c>
      <c r="AH758" s="269" t="s">
        <v>1144</v>
      </c>
      <c r="AI758" s="474">
        <f t="shared" si="102"/>
        <v>1</v>
      </c>
      <c r="AJ758" s="71" t="str">
        <f t="shared" si="103"/>
        <v>Noongal</v>
      </c>
      <c r="AK758" s="73" t="e">
        <f>COUNTIFS(#REF!,R758)</f>
        <v>#REF!</v>
      </c>
      <c r="AL758" s="13"/>
      <c r="AM758" s="75"/>
      <c r="AN758" s="72"/>
      <c r="AQ758" s="334"/>
      <c r="AS758" s="244">
        <v>756</v>
      </c>
      <c r="AT758" s="244">
        <v>-30.75</v>
      </c>
      <c r="AU758" s="244">
        <v>117.5</v>
      </c>
      <c r="AV758" s="244" t="s">
        <v>5528</v>
      </c>
      <c r="AW758" s="22">
        <v>828</v>
      </c>
      <c r="AX758" s="343">
        <v>8.5175749502044873</v>
      </c>
    </row>
    <row r="759" spans="1:50" ht="12" customHeight="1" x14ac:dyDescent="0.25">
      <c r="A759" s="1" t="s">
        <v>685</v>
      </c>
      <c r="C759" s="65"/>
      <c r="D759" s="31"/>
      <c r="E759" s="31"/>
      <c r="F759" s="31"/>
      <c r="G759" s="31"/>
      <c r="H759" s="31"/>
      <c r="O759" s="482" t="str">
        <f t="shared" si="104"/>
        <v xml:space="preserve"> </v>
      </c>
      <c r="P759" s="466">
        <f t="shared" si="100"/>
        <v>982</v>
      </c>
      <c r="Q759" s="65" t="s">
        <v>4379</v>
      </c>
      <c r="R759" s="230">
        <v>982</v>
      </c>
      <c r="S759" s="251">
        <v>-31.33248</v>
      </c>
      <c r="T759" s="248">
        <v>118.97092000000001</v>
      </c>
      <c r="U759" s="33" t="str">
        <f t="shared" si="101"/>
        <v>Noongar</v>
      </c>
      <c r="V759" s="33" t="str">
        <f t="shared" si="107"/>
        <v>Yilgarn</v>
      </c>
      <c r="W759" s="33">
        <v>747</v>
      </c>
      <c r="X759" s="1" t="s">
        <v>685</v>
      </c>
      <c r="AE759" s="10" t="s">
        <v>3843</v>
      </c>
      <c r="AF759" s="6" t="s">
        <v>1436</v>
      </c>
      <c r="AG759" s="176">
        <f>IFERROR(VLOOKUP(AF759,'#Location List#'!$Q$3:$R$1118,2,FALSE), "None")</f>
        <v>141</v>
      </c>
      <c r="AH759" s="269" t="s">
        <v>463</v>
      </c>
      <c r="AI759" s="474">
        <f t="shared" si="102"/>
        <v>1</v>
      </c>
      <c r="AJ759" s="71" t="str">
        <f t="shared" si="103"/>
        <v>Noongar</v>
      </c>
      <c r="AK759" s="73" t="e">
        <f>COUNTIFS(#REF!,R759)</f>
        <v>#REF!</v>
      </c>
      <c r="AL759" s="13"/>
      <c r="AM759" s="75"/>
      <c r="AN759" s="72"/>
      <c r="AQ759" s="334"/>
      <c r="AS759" s="244">
        <v>757</v>
      </c>
      <c r="AT759" s="244">
        <v>-30.5</v>
      </c>
      <c r="AU759" s="244">
        <v>117.5</v>
      </c>
      <c r="AV759" s="244" t="s">
        <v>4668</v>
      </c>
      <c r="AW759" s="22">
        <v>900</v>
      </c>
      <c r="AX759" s="343">
        <v>2.7252169738992129</v>
      </c>
    </row>
    <row r="760" spans="1:50" ht="12" customHeight="1" x14ac:dyDescent="0.25">
      <c r="A760" s="1" t="s">
        <v>685</v>
      </c>
      <c r="C760" s="65"/>
      <c r="D760" s="31"/>
      <c r="E760" s="31"/>
      <c r="F760" s="31"/>
      <c r="G760" s="31"/>
      <c r="H760" s="31"/>
      <c r="O760" s="482" t="str">
        <f t="shared" si="104"/>
        <v xml:space="preserve"> </v>
      </c>
      <c r="P760" s="466">
        <f t="shared" si="100"/>
        <v>292</v>
      </c>
      <c r="Q760" s="31" t="s">
        <v>1191</v>
      </c>
      <c r="R760" s="231">
        <v>292</v>
      </c>
      <c r="S760" s="251">
        <v>-35.006374999999998</v>
      </c>
      <c r="T760" s="248">
        <v>116.841129</v>
      </c>
      <c r="U760" s="33" t="str">
        <f t="shared" si="101"/>
        <v>Nornalup</v>
      </c>
      <c r="V760" s="33" t="str">
        <f t="shared" si="107"/>
        <v>Denmark</v>
      </c>
      <c r="W760" s="33">
        <v>752</v>
      </c>
      <c r="X760" s="1" t="s">
        <v>685</v>
      </c>
      <c r="AE760" s="10" t="s">
        <v>3843</v>
      </c>
      <c r="AF760" s="6" t="s">
        <v>1436</v>
      </c>
      <c r="AG760" s="176">
        <f>IFERROR(VLOOKUP(AF760,'#Location List#'!$Q$3:$R$1118,2,FALSE), "None")</f>
        <v>141</v>
      </c>
      <c r="AH760" s="269" t="s">
        <v>470</v>
      </c>
      <c r="AI760" s="474">
        <f t="shared" si="102"/>
        <v>1</v>
      </c>
      <c r="AJ760" s="71" t="str">
        <f t="shared" si="103"/>
        <v>Nornalup</v>
      </c>
      <c r="AK760" s="73" t="e">
        <f>COUNTIFS(#REF!,R760)</f>
        <v>#REF!</v>
      </c>
      <c r="AL760" s="13"/>
      <c r="AM760" s="75"/>
      <c r="AN760" s="72"/>
      <c r="AQ760" s="334"/>
      <c r="AS760" s="244">
        <v>758</v>
      </c>
      <c r="AT760" s="244">
        <v>-30.25</v>
      </c>
      <c r="AU760" s="244">
        <v>117.5</v>
      </c>
      <c r="AV760" s="244" t="s">
        <v>5529</v>
      </c>
      <c r="AW760" s="22">
        <v>900</v>
      </c>
      <c r="AX760" s="343">
        <v>25.171199012236556</v>
      </c>
    </row>
    <row r="761" spans="1:50" ht="12" customHeight="1" x14ac:dyDescent="0.25">
      <c r="A761" s="1" t="s">
        <v>685</v>
      </c>
      <c r="C761" s="65"/>
      <c r="D761" s="31"/>
      <c r="E761" s="31"/>
      <c r="F761" s="31"/>
      <c r="G761" s="31"/>
      <c r="H761" s="31"/>
      <c r="O761" s="482" t="str">
        <f t="shared" si="104"/>
        <v xml:space="preserve"> </v>
      </c>
      <c r="P761" s="466">
        <f t="shared" si="100"/>
        <v>983</v>
      </c>
      <c r="Q761" s="65" t="s">
        <v>4382</v>
      </c>
      <c r="R761" s="230">
        <v>983</v>
      </c>
      <c r="S761" s="251">
        <v>-31.582754999999999</v>
      </c>
      <c r="T761" s="249">
        <v>118.34844080000001</v>
      </c>
      <c r="U761" s="33" t="str">
        <f t="shared" si="101"/>
        <v>Norpa</v>
      </c>
      <c r="V761" s="33" t="str">
        <f t="shared" si="107"/>
        <v>Merredin</v>
      </c>
      <c r="W761" s="33">
        <v>826</v>
      </c>
      <c r="X761" s="1" t="s">
        <v>685</v>
      </c>
      <c r="AE761" s="10" t="s">
        <v>3843</v>
      </c>
      <c r="AF761" s="6" t="s">
        <v>1436</v>
      </c>
      <c r="AG761" s="176">
        <f>IFERROR(VLOOKUP(AF761,'#Location List#'!$Q$3:$R$1118,2,FALSE), "None")</f>
        <v>141</v>
      </c>
      <c r="AH761" s="269" t="s">
        <v>471</v>
      </c>
      <c r="AI761" s="474">
        <f t="shared" si="102"/>
        <v>1</v>
      </c>
      <c r="AJ761" s="71" t="str">
        <f t="shared" si="103"/>
        <v>Norpa</v>
      </c>
      <c r="AK761" s="73" t="e">
        <f>COUNTIFS(#REF!,R761)</f>
        <v>#REF!</v>
      </c>
      <c r="AL761" s="13"/>
      <c r="AM761" s="75"/>
      <c r="AN761" s="72"/>
      <c r="AQ761" s="334"/>
      <c r="AS761" s="244">
        <v>759</v>
      </c>
      <c r="AT761" s="244">
        <v>-30</v>
      </c>
      <c r="AU761" s="244">
        <v>117.5</v>
      </c>
      <c r="AV761" s="244" t="s">
        <v>4654</v>
      </c>
      <c r="AW761" s="22">
        <v>265</v>
      </c>
      <c r="AX761" s="343">
        <v>44.777850445553675</v>
      </c>
    </row>
    <row r="762" spans="1:50" ht="12" customHeight="1" x14ac:dyDescent="0.25">
      <c r="A762" s="1" t="s">
        <v>685</v>
      </c>
      <c r="C762" s="65"/>
      <c r="D762" s="31"/>
      <c r="E762" s="31"/>
      <c r="F762" s="31"/>
      <c r="G762" s="31"/>
      <c r="H762" s="31"/>
      <c r="O762" s="482" t="str">
        <f t="shared" si="104"/>
        <v xml:space="preserve"> </v>
      </c>
      <c r="P762" s="466">
        <f t="shared" si="100"/>
        <v>293</v>
      </c>
      <c r="Q762" s="31" t="s">
        <v>1224</v>
      </c>
      <c r="R762" s="231">
        <v>293</v>
      </c>
      <c r="S762" s="251">
        <v>-32.196689999999897</v>
      </c>
      <c r="T762" s="248">
        <v>121.778009999999</v>
      </c>
      <c r="U762" s="33" t="str">
        <f t="shared" si="101"/>
        <v>Norseman</v>
      </c>
      <c r="V762" s="33" t="str">
        <f t="shared" si="107"/>
        <v>Dundas</v>
      </c>
      <c r="W762" s="33">
        <v>843</v>
      </c>
      <c r="X762" s="1" t="s">
        <v>685</v>
      </c>
      <c r="AE762" s="10" t="s">
        <v>3843</v>
      </c>
      <c r="AF762" s="6" t="s">
        <v>1436</v>
      </c>
      <c r="AG762" s="176">
        <f>IFERROR(VLOOKUP(AF762,'#Location List#'!$Q$3:$R$1118,2,FALSE), "None")</f>
        <v>141</v>
      </c>
      <c r="AH762" s="269" t="s">
        <v>4389</v>
      </c>
      <c r="AI762" s="474">
        <f t="shared" si="102"/>
        <v>1</v>
      </c>
      <c r="AJ762" s="71" t="str">
        <f t="shared" si="103"/>
        <v>Norseman</v>
      </c>
      <c r="AK762" s="73" t="e">
        <f>COUNTIFS(#REF!,R762)</f>
        <v>#REF!</v>
      </c>
      <c r="AL762" s="13"/>
      <c r="AM762" s="75"/>
      <c r="AN762" s="72"/>
      <c r="AQ762" s="334"/>
      <c r="AS762" s="244">
        <v>760</v>
      </c>
      <c r="AT762" s="244">
        <v>-29.75</v>
      </c>
      <c r="AU762" s="244">
        <v>117.5</v>
      </c>
      <c r="AV762" s="244" t="s">
        <v>5530</v>
      </c>
      <c r="AW762" s="22">
        <v>265</v>
      </c>
      <c r="AX762" s="343">
        <v>17.983067681388043</v>
      </c>
    </row>
    <row r="763" spans="1:50" ht="12" customHeight="1" x14ac:dyDescent="0.25">
      <c r="A763" s="1" t="s">
        <v>685</v>
      </c>
      <c r="C763" s="65"/>
      <c r="D763" s="31"/>
      <c r="E763" s="31"/>
      <c r="F763" s="31"/>
      <c r="G763" s="31"/>
      <c r="H763" s="31"/>
      <c r="O763" s="482" t="str">
        <f t="shared" si="104"/>
        <v xml:space="preserve"> </v>
      </c>
      <c r="P763" s="466">
        <f t="shared" si="100"/>
        <v>281</v>
      </c>
      <c r="Q763" s="31" t="s">
        <v>1252</v>
      </c>
      <c r="R763" s="231">
        <v>281</v>
      </c>
      <c r="S763" s="251">
        <v>-32.586250999999997</v>
      </c>
      <c r="T763" s="248">
        <v>116.44874900000001</v>
      </c>
      <c r="U763" s="33" t="str">
        <f t="shared" si="101"/>
        <v>North Bannister</v>
      </c>
      <c r="V763" s="33" t="str">
        <f t="shared" si="107"/>
        <v>Wandering</v>
      </c>
      <c r="W763" s="33">
        <v>797</v>
      </c>
      <c r="X763" s="1" t="s">
        <v>685</v>
      </c>
      <c r="AE763" s="10" t="s">
        <v>3843</v>
      </c>
      <c r="AF763" s="6" t="s">
        <v>1148</v>
      </c>
      <c r="AG763" s="176">
        <f>IFERROR(VLOOKUP(AF763,'#Location List#'!$Q$3:$R$1118,2,FALSE), "None")</f>
        <v>147</v>
      </c>
      <c r="AH763" s="269" t="s">
        <v>1148</v>
      </c>
      <c r="AI763" s="474">
        <f t="shared" si="102"/>
        <v>1</v>
      </c>
      <c r="AJ763" s="71" t="str">
        <f t="shared" si="103"/>
        <v>North Bannister</v>
      </c>
      <c r="AK763" s="73" t="e">
        <f>COUNTIFS(#REF!,R763)</f>
        <v>#REF!</v>
      </c>
      <c r="AL763" s="13"/>
      <c r="AM763" s="75"/>
      <c r="AN763" s="72"/>
      <c r="AQ763" s="334"/>
      <c r="AS763" s="244">
        <v>761</v>
      </c>
      <c r="AT763" s="244">
        <v>-29.5</v>
      </c>
      <c r="AU763" s="244">
        <v>117.5</v>
      </c>
      <c r="AV763" s="244" t="s">
        <v>4643</v>
      </c>
      <c r="AW763" s="22">
        <v>265</v>
      </c>
      <c r="AX763" s="343">
        <v>13.679002059226907</v>
      </c>
    </row>
    <row r="764" spans="1:50" ht="12" customHeight="1" x14ac:dyDescent="0.25">
      <c r="A764" s="1" t="s">
        <v>685</v>
      </c>
      <c r="C764" s="65"/>
      <c r="D764" s="31"/>
      <c r="E764" s="31"/>
      <c r="F764" s="31"/>
      <c r="G764" s="31"/>
      <c r="H764" s="31"/>
      <c r="O764" s="482" t="str">
        <f t="shared" si="104"/>
        <v xml:space="preserve"> </v>
      </c>
      <c r="P764" s="466">
        <f t="shared" si="100"/>
        <v>295</v>
      </c>
      <c r="Q764" s="31" t="s">
        <v>4381</v>
      </c>
      <c r="R764" s="231">
        <v>295</v>
      </c>
      <c r="S764" s="251">
        <v>-31.862500000000001</v>
      </c>
      <c r="T764" s="249">
        <v>115.7649</v>
      </c>
      <c r="U764" s="33" t="str">
        <f t="shared" si="101"/>
        <v>North Beach</v>
      </c>
      <c r="V764" s="33" t="str">
        <f t="shared" si="107"/>
        <v>Stirling</v>
      </c>
      <c r="W764" s="33">
        <v>761</v>
      </c>
      <c r="X764" s="1" t="s">
        <v>685</v>
      </c>
      <c r="AE764" s="10" t="s">
        <v>3843</v>
      </c>
      <c r="AF764" s="6" t="s">
        <v>4248</v>
      </c>
      <c r="AG764" s="176">
        <f>IFERROR(VLOOKUP(AF764,'#Location List#'!$Q$3:$R$1118,2,FALSE), "None")</f>
        <v>236</v>
      </c>
      <c r="AH764" s="269" t="s">
        <v>4248</v>
      </c>
      <c r="AI764" s="474">
        <f t="shared" si="102"/>
        <v>1</v>
      </c>
      <c r="AJ764" s="71" t="str">
        <f t="shared" si="103"/>
        <v>North Beach</v>
      </c>
      <c r="AK764" s="73" t="e">
        <f>COUNTIFS(#REF!,R764)</f>
        <v>#REF!</v>
      </c>
      <c r="AL764" s="13"/>
      <c r="AM764" s="75"/>
      <c r="AN764" s="72"/>
      <c r="AQ764" s="334"/>
      <c r="AS764" s="244">
        <v>762</v>
      </c>
      <c r="AT764" s="244">
        <v>-29.25</v>
      </c>
      <c r="AU764" s="244">
        <v>117.5</v>
      </c>
      <c r="AV764" s="244" t="s">
        <v>5531</v>
      </c>
      <c r="AW764" s="22">
        <v>308</v>
      </c>
      <c r="AX764" s="343">
        <v>7.8159062400632955</v>
      </c>
    </row>
    <row r="765" spans="1:50" ht="12" customHeight="1" x14ac:dyDescent="0.25">
      <c r="A765" s="1" t="s">
        <v>685</v>
      </c>
      <c r="C765" s="65"/>
      <c r="D765" s="31"/>
      <c r="E765" s="31"/>
      <c r="F765" s="31"/>
      <c r="G765" s="31"/>
      <c r="H765" s="31"/>
      <c r="O765" s="482" t="str">
        <f t="shared" si="104"/>
        <v xml:space="preserve"> </v>
      </c>
      <c r="P765" s="466">
        <f t="shared" si="100"/>
        <v>296</v>
      </c>
      <c r="Q765" s="31" t="s">
        <v>3933</v>
      </c>
      <c r="R765" s="231">
        <v>296</v>
      </c>
      <c r="S765" s="251">
        <v>-33.421664999999997</v>
      </c>
      <c r="T765" s="249">
        <v>115.67478699999999</v>
      </c>
      <c r="U765" s="33" t="str">
        <f t="shared" si="101"/>
        <v>North Boyanup</v>
      </c>
      <c r="V765" s="33" t="str">
        <f t="shared" si="107"/>
        <v>Capel</v>
      </c>
      <c r="W765" s="33">
        <v>746</v>
      </c>
      <c r="X765" s="1" t="s">
        <v>685</v>
      </c>
      <c r="AE765" s="10" t="s">
        <v>3843</v>
      </c>
      <c r="AF765" s="6" t="s">
        <v>4390</v>
      </c>
      <c r="AG765" s="176">
        <f>IFERROR(VLOOKUP(AF765,'#Location List#'!$Q$3:$R$1118,2,FALSE), "None")</f>
        <v>357</v>
      </c>
      <c r="AH765" s="269" t="s">
        <v>4391</v>
      </c>
      <c r="AI765" s="474">
        <f t="shared" si="102"/>
        <v>1</v>
      </c>
      <c r="AJ765" s="71" t="str">
        <f t="shared" si="103"/>
        <v>North Boyanup</v>
      </c>
      <c r="AK765" s="73" t="e">
        <f>COUNTIFS(#REF!,R765)</f>
        <v>#REF!</v>
      </c>
      <c r="AL765" s="13"/>
      <c r="AM765" s="75"/>
      <c r="AN765" s="72"/>
      <c r="AQ765" s="334"/>
      <c r="AS765" s="244">
        <v>763</v>
      </c>
      <c r="AT765" s="244">
        <v>-29</v>
      </c>
      <c r="AU765" s="244">
        <v>117.5</v>
      </c>
      <c r="AV765" s="244" t="s">
        <v>4633</v>
      </c>
      <c r="AW765" s="22">
        <v>308</v>
      </c>
      <c r="AX765" s="343">
        <v>19.996421849558271</v>
      </c>
    </row>
    <row r="766" spans="1:50" ht="12" customHeight="1" x14ac:dyDescent="0.25">
      <c r="A766" s="1" t="s">
        <v>685</v>
      </c>
      <c r="C766" s="65"/>
      <c r="D766" s="31"/>
      <c r="E766" s="31"/>
      <c r="F766" s="31"/>
      <c r="G766" s="31"/>
      <c r="H766" s="31"/>
      <c r="O766" s="482" t="str">
        <f t="shared" si="104"/>
        <v xml:space="preserve"> </v>
      </c>
      <c r="P766" s="466">
        <f t="shared" si="100"/>
        <v>984</v>
      </c>
      <c r="Q766" s="65" t="s">
        <v>1477</v>
      </c>
      <c r="R766" s="230">
        <v>984</v>
      </c>
      <c r="S766" s="251">
        <v>-32.517440000000001</v>
      </c>
      <c r="T766" s="249">
        <v>115.97246</v>
      </c>
      <c r="U766" s="33" t="str">
        <f t="shared" si="101"/>
        <v>North Dandalup</v>
      </c>
      <c r="V766" s="33" t="str">
        <f t="shared" si="107"/>
        <v>Murray</v>
      </c>
      <c r="W766" s="33">
        <v>847</v>
      </c>
      <c r="X766" s="1" t="s">
        <v>685</v>
      </c>
      <c r="AE766" s="10" t="s">
        <v>3843</v>
      </c>
      <c r="AF766" s="6" t="s">
        <v>497</v>
      </c>
      <c r="AG766" s="176">
        <f>IFERROR(VLOOKUP(AF766,'#Location List#'!$Q$3:$R$1118,2,FALSE), "None")</f>
        <v>391</v>
      </c>
      <c r="AH766" s="269" t="s">
        <v>497</v>
      </c>
      <c r="AI766" s="474">
        <f t="shared" si="102"/>
        <v>1</v>
      </c>
      <c r="AJ766" s="71" t="str">
        <f t="shared" si="103"/>
        <v>North Dandalup</v>
      </c>
      <c r="AK766" s="73" t="e">
        <f>COUNTIFS(#REF!,R766)</f>
        <v>#REF!</v>
      </c>
      <c r="AL766" s="13"/>
      <c r="AM766" s="75"/>
      <c r="AN766" s="72"/>
      <c r="AQ766" s="334"/>
      <c r="AS766" s="244">
        <v>764</v>
      </c>
      <c r="AT766" s="244">
        <v>-28.75</v>
      </c>
      <c r="AU766" s="244">
        <v>117.5</v>
      </c>
      <c r="AV766" s="244" t="s">
        <v>5532</v>
      </c>
      <c r="AW766" s="22">
        <v>308</v>
      </c>
      <c r="AX766" s="343">
        <v>47.791376148334692</v>
      </c>
    </row>
    <row r="767" spans="1:50" ht="12" customHeight="1" x14ac:dyDescent="0.25">
      <c r="A767" s="1" t="s">
        <v>685</v>
      </c>
      <c r="C767" s="65"/>
      <c r="D767" s="31"/>
      <c r="E767" s="31"/>
      <c r="F767" s="31"/>
      <c r="G767" s="31"/>
      <c r="H767" s="31"/>
      <c r="O767" s="482" t="str">
        <f t="shared" si="104"/>
        <v xml:space="preserve"> </v>
      </c>
      <c r="P767" s="466">
        <f t="shared" si="100"/>
        <v>985</v>
      </c>
      <c r="Q767" s="65" t="s">
        <v>4387</v>
      </c>
      <c r="R767" s="230">
        <v>985</v>
      </c>
      <c r="S767" s="251">
        <v>-33.730474000000001</v>
      </c>
      <c r="T767" s="248">
        <v>115.175944</v>
      </c>
      <c r="U767" s="33" t="str">
        <f t="shared" si="101"/>
        <v>North Jindong</v>
      </c>
      <c r="V767" s="33" t="str">
        <f t="shared" si="107"/>
        <v>Busselton</v>
      </c>
      <c r="W767" s="33">
        <v>715</v>
      </c>
      <c r="X767" s="1" t="s">
        <v>685</v>
      </c>
      <c r="AE767" s="10" t="s">
        <v>1149</v>
      </c>
      <c r="AF767" s="6" t="s">
        <v>1475</v>
      </c>
      <c r="AG767" s="176">
        <f>IFERROR(VLOOKUP(AF767,'#Location List#'!$Q$3:$R$1118,2,FALSE), "None")</f>
        <v>149</v>
      </c>
      <c r="AH767" s="269" t="s">
        <v>1475</v>
      </c>
      <c r="AI767" s="474">
        <f t="shared" si="102"/>
        <v>1</v>
      </c>
      <c r="AJ767" s="71" t="str">
        <f t="shared" si="103"/>
        <v>North Jindong</v>
      </c>
      <c r="AK767" s="73" t="e">
        <f>COUNTIFS(#REF!,R767)</f>
        <v>#REF!</v>
      </c>
      <c r="AL767" s="13"/>
      <c r="AM767" s="75"/>
      <c r="AN767" s="72"/>
      <c r="AQ767" s="334"/>
      <c r="AS767" s="244">
        <v>765</v>
      </c>
      <c r="AT767" s="244">
        <v>-28.5</v>
      </c>
      <c r="AU767" s="244">
        <v>117.5</v>
      </c>
      <c r="AV767" s="244" t="s">
        <v>5533</v>
      </c>
      <c r="AW767" s="22">
        <v>1202</v>
      </c>
      <c r="AX767" s="343">
        <v>33.295484371224305</v>
      </c>
    </row>
    <row r="768" spans="1:50" ht="12" customHeight="1" x14ac:dyDescent="0.25">
      <c r="A768" s="1" t="s">
        <v>685</v>
      </c>
      <c r="C768" s="65"/>
      <c r="D768" s="31"/>
      <c r="E768" s="31"/>
      <c r="F768" s="31"/>
      <c r="G768" s="31"/>
      <c r="H768" s="31"/>
      <c r="O768" s="482" t="str">
        <f t="shared" si="104"/>
        <v xml:space="preserve"> </v>
      </c>
      <c r="P768" s="466">
        <f t="shared" si="100"/>
        <v>297</v>
      </c>
      <c r="Q768" s="31" t="s">
        <v>1403</v>
      </c>
      <c r="R768" s="231">
        <v>297</v>
      </c>
      <c r="S768" s="251">
        <v>-32.078350999999998</v>
      </c>
      <c r="T768" s="248">
        <v>115.829724</v>
      </c>
      <c r="U768" s="33" t="str">
        <f t="shared" si="101"/>
        <v>North Lake</v>
      </c>
      <c r="V768" s="33" t="str">
        <f t="shared" si="107"/>
        <v>Cockburn</v>
      </c>
      <c r="W768" s="222">
        <v>735</v>
      </c>
      <c r="X768" s="1" t="s">
        <v>685</v>
      </c>
      <c r="AE768" s="10" t="s">
        <v>1149</v>
      </c>
      <c r="AF768" s="6" t="s">
        <v>1206</v>
      </c>
      <c r="AG768" s="176">
        <f>IFERROR(VLOOKUP(AF768,'#Location List#'!$Q$3:$R$1118,2,FALSE), "None")</f>
        <v>368</v>
      </c>
      <c r="AH768" s="269" t="s">
        <v>1206</v>
      </c>
      <c r="AI768" s="474">
        <f t="shared" si="102"/>
        <v>1</v>
      </c>
      <c r="AJ768" s="71" t="str">
        <f t="shared" si="103"/>
        <v>North Lake</v>
      </c>
      <c r="AK768" s="73" t="e">
        <f>COUNTIFS(#REF!,R768)</f>
        <v>#REF!</v>
      </c>
      <c r="AL768" s="13"/>
      <c r="AM768" s="75"/>
      <c r="AN768" s="72"/>
      <c r="AQ768" s="334"/>
      <c r="AS768" s="244">
        <v>766</v>
      </c>
      <c r="AT768" s="244">
        <v>-28.25</v>
      </c>
      <c r="AU768" s="244">
        <v>117.5</v>
      </c>
      <c r="AV768" s="244" t="s">
        <v>5534</v>
      </c>
      <c r="AW768" s="22">
        <v>1202</v>
      </c>
      <c r="AX768" s="343">
        <v>15.373484552168087</v>
      </c>
    </row>
    <row r="769" spans="1:50" ht="12" customHeight="1" x14ac:dyDescent="0.25">
      <c r="A769" s="1" t="s">
        <v>685</v>
      </c>
      <c r="C769" s="65"/>
      <c r="D769" s="31"/>
      <c r="E769" s="31"/>
      <c r="F769" s="31"/>
      <c r="G769" s="31"/>
      <c r="H769" s="31"/>
      <c r="O769" s="482" t="str">
        <f t="shared" si="104"/>
        <v xml:space="preserve"> </v>
      </c>
      <c r="P769" s="466">
        <f t="shared" si="100"/>
        <v>986</v>
      </c>
      <c r="Q769" s="65" t="s">
        <v>4388</v>
      </c>
      <c r="R769" s="230">
        <v>986</v>
      </c>
      <c r="S769" s="251">
        <v>-32.578893999999998</v>
      </c>
      <c r="T769" s="249">
        <v>115.792495</v>
      </c>
      <c r="U769" s="33" t="str">
        <f t="shared" si="101"/>
        <v>North Yunderup</v>
      </c>
      <c r="V769" s="33" t="str">
        <f t="shared" si="107"/>
        <v>Murray</v>
      </c>
      <c r="W769" s="33">
        <v>847</v>
      </c>
      <c r="X769" s="1" t="s">
        <v>685</v>
      </c>
      <c r="AE769" s="10" t="s">
        <v>84</v>
      </c>
      <c r="AF769" s="6" t="s">
        <v>82</v>
      </c>
      <c r="AG769" s="176">
        <f>IFERROR(VLOOKUP(AF769,'#Location List#'!$Q$3:$R$1118,2,FALSE), "None")</f>
        <v>7</v>
      </c>
      <c r="AH769" s="269" t="s">
        <v>736</v>
      </c>
      <c r="AI769" s="474">
        <f t="shared" si="102"/>
        <v>1</v>
      </c>
      <c r="AJ769" s="71" t="str">
        <f t="shared" si="103"/>
        <v>North Yunderup</v>
      </c>
      <c r="AK769" s="73" t="e">
        <f>COUNTIFS(#REF!,R769)</f>
        <v>#REF!</v>
      </c>
      <c r="AL769" s="13"/>
      <c r="AM769" s="75"/>
      <c r="AN769" s="72"/>
      <c r="AQ769" s="334"/>
      <c r="AS769" s="244">
        <v>767</v>
      </c>
      <c r="AT769" s="244">
        <v>-28</v>
      </c>
      <c r="AU769" s="244">
        <v>117.5</v>
      </c>
      <c r="AV769" s="244" t="s">
        <v>5535</v>
      </c>
      <c r="AW769" s="22">
        <v>660</v>
      </c>
      <c r="AX769" s="343">
        <v>24.454556460673835</v>
      </c>
    </row>
    <row r="770" spans="1:50" ht="12" customHeight="1" x14ac:dyDescent="0.25">
      <c r="A770" s="1" t="s">
        <v>685</v>
      </c>
      <c r="C770" s="65"/>
      <c r="D770" s="31"/>
      <c r="E770" s="31"/>
      <c r="F770" s="31"/>
      <c r="G770" s="31"/>
      <c r="H770" s="31"/>
      <c r="O770" s="482" t="str">
        <f t="shared" si="104"/>
        <v xml:space="preserve"> </v>
      </c>
      <c r="P770" s="466">
        <f t="shared" ref="P770:P833" si="108">R770</f>
        <v>987</v>
      </c>
      <c r="Q770" s="65" t="s">
        <v>3793</v>
      </c>
      <c r="R770" s="230">
        <v>987</v>
      </c>
      <c r="S770" s="251">
        <v>-31.65232</v>
      </c>
      <c r="T770" s="248">
        <v>116.66349</v>
      </c>
      <c r="U770" s="33" t="str">
        <f t="shared" si="101"/>
        <v>Northam</v>
      </c>
      <c r="V770" s="33" t="str">
        <f t="shared" si="107"/>
        <v>Northam</v>
      </c>
      <c r="W770" s="33">
        <v>721</v>
      </c>
      <c r="X770" s="1" t="s">
        <v>685</v>
      </c>
      <c r="AE770" s="10" t="s">
        <v>84</v>
      </c>
      <c r="AF770" s="6" t="s">
        <v>80</v>
      </c>
      <c r="AG770" s="176">
        <f>IFERROR(VLOOKUP(AF770,'#Location List#'!$Q$3:$R$1118,2,FALSE), "None")</f>
        <v>126</v>
      </c>
      <c r="AH770" s="269" t="s">
        <v>370</v>
      </c>
      <c r="AI770" s="474">
        <f t="shared" si="102"/>
        <v>1</v>
      </c>
      <c r="AJ770" s="71" t="str">
        <f t="shared" si="103"/>
        <v>Northam</v>
      </c>
      <c r="AK770" s="73" t="e">
        <f>COUNTIFS(#REF!,R770)</f>
        <v>#REF!</v>
      </c>
      <c r="AL770" s="13"/>
      <c r="AM770" s="75"/>
      <c r="AN770" s="72"/>
      <c r="AQ770" s="334"/>
      <c r="AS770" s="244">
        <v>768</v>
      </c>
      <c r="AT770" s="244">
        <v>-27.75</v>
      </c>
      <c r="AU770" s="244">
        <v>117.5</v>
      </c>
      <c r="AV770" s="244" t="s">
        <v>5536</v>
      </c>
      <c r="AW770" s="22">
        <v>854</v>
      </c>
      <c r="AX770" s="343">
        <v>41.935196844000018</v>
      </c>
    </row>
    <row r="771" spans="1:50" ht="12" customHeight="1" x14ac:dyDescent="0.25">
      <c r="A771" s="1" t="s">
        <v>685</v>
      </c>
      <c r="C771" s="65"/>
      <c r="D771" s="31"/>
      <c r="E771" s="31"/>
      <c r="F771" s="31"/>
      <c r="G771" s="31"/>
      <c r="H771" s="31"/>
      <c r="O771" s="482" t="str">
        <f t="shared" si="104"/>
        <v xml:space="preserve"> </v>
      </c>
      <c r="P771" s="466">
        <f t="shared" si="108"/>
        <v>298</v>
      </c>
      <c r="Q771" s="31" t="s">
        <v>220</v>
      </c>
      <c r="R771" s="231">
        <v>298</v>
      </c>
      <c r="S771" s="251">
        <v>-28.353200000000001</v>
      </c>
      <c r="T771" s="248">
        <v>114.63624</v>
      </c>
      <c r="U771" s="33" t="str">
        <f t="shared" ref="U771:U834" si="109">Q771</f>
        <v>Northampton</v>
      </c>
      <c r="V771" s="33" t="str">
        <f t="shared" si="107"/>
        <v>Northampton</v>
      </c>
      <c r="W771" s="33">
        <v>753</v>
      </c>
      <c r="X771" s="1" t="s">
        <v>685</v>
      </c>
      <c r="AE771" s="10" t="s">
        <v>84</v>
      </c>
      <c r="AF771" s="6" t="s">
        <v>80</v>
      </c>
      <c r="AG771" s="176">
        <f>IFERROR(VLOOKUP(AF771,'#Location List#'!$Q$3:$R$1118,2,FALSE), "None")</f>
        <v>126</v>
      </c>
      <c r="AH771" s="269" t="s">
        <v>938</v>
      </c>
      <c r="AI771" s="474">
        <f t="shared" ref="AI771:AI834" si="110">IF(U771=AJ771,1,0)</f>
        <v>1</v>
      </c>
      <c r="AJ771" s="71" t="str">
        <f t="shared" si="103"/>
        <v>Northampton</v>
      </c>
      <c r="AK771" s="73" t="e">
        <f>COUNTIFS(#REF!,R771)</f>
        <v>#REF!</v>
      </c>
      <c r="AL771" s="13"/>
      <c r="AM771" s="75"/>
      <c r="AN771" s="72"/>
      <c r="AQ771" s="334"/>
      <c r="AS771" s="244">
        <v>769</v>
      </c>
      <c r="AT771" s="244">
        <v>-27.5</v>
      </c>
      <c r="AU771" s="244">
        <v>117.5</v>
      </c>
      <c r="AV771" s="244" t="s">
        <v>5537</v>
      </c>
      <c r="AW771" s="22">
        <v>654</v>
      </c>
      <c r="AX771" s="343">
        <v>40.295098770631355</v>
      </c>
    </row>
    <row r="772" spans="1:50" ht="12" customHeight="1" x14ac:dyDescent="0.25">
      <c r="A772" s="1" t="s">
        <v>685</v>
      </c>
      <c r="C772" s="65"/>
      <c r="D772" s="31"/>
      <c r="E772" s="31"/>
      <c r="F772" s="31"/>
      <c r="G772" s="31"/>
      <c r="H772" s="31"/>
      <c r="O772" s="482" t="str">
        <f t="shared" si="104"/>
        <v xml:space="preserve"> </v>
      </c>
      <c r="P772" s="466">
        <f t="shared" si="108"/>
        <v>299</v>
      </c>
      <c r="Q772" s="31" t="s">
        <v>1192</v>
      </c>
      <c r="R772" s="231">
        <v>299</v>
      </c>
      <c r="S772" s="251">
        <v>-34.636069999999897</v>
      </c>
      <c r="T772" s="249">
        <v>116.1249</v>
      </c>
      <c r="U772" s="33" t="str">
        <f t="shared" si="109"/>
        <v>Northcliffe</v>
      </c>
      <c r="V772" s="33" t="str">
        <f t="shared" si="107"/>
        <v>Manjimup</v>
      </c>
      <c r="W772" s="33">
        <v>714</v>
      </c>
      <c r="X772" s="1" t="s">
        <v>685</v>
      </c>
      <c r="AE772" s="10" t="s">
        <v>84</v>
      </c>
      <c r="AF772" s="6" t="s">
        <v>4144</v>
      </c>
      <c r="AG772" s="176">
        <f>IFERROR(VLOOKUP(AF772,'#Location List#'!$Q$3:$R$1118,2,FALSE), "None")</f>
        <v>187</v>
      </c>
      <c r="AH772" s="269" t="s">
        <v>504</v>
      </c>
      <c r="AI772" s="474">
        <f t="shared" si="110"/>
        <v>1</v>
      </c>
      <c r="AJ772" s="71" t="str">
        <f t="shared" ref="AJ772:AJ835" si="111">Q772</f>
        <v>Northcliffe</v>
      </c>
      <c r="AK772" s="73" t="e">
        <f>COUNTIFS(#REF!,R772)</f>
        <v>#REF!</v>
      </c>
      <c r="AL772" s="13"/>
      <c r="AM772" s="75"/>
      <c r="AN772" s="72"/>
      <c r="AQ772" s="334"/>
      <c r="AS772" s="244">
        <v>770</v>
      </c>
      <c r="AT772" s="244">
        <v>-27.25</v>
      </c>
      <c r="AU772" s="244">
        <v>117.5</v>
      </c>
      <c r="AV772" s="244" t="s">
        <v>5538</v>
      </c>
      <c r="AW772" s="22">
        <v>654</v>
      </c>
      <c r="AX772" s="343">
        <v>43.866727382653607</v>
      </c>
    </row>
    <row r="773" spans="1:50" ht="12" customHeight="1" x14ac:dyDescent="0.25">
      <c r="A773" s="1" t="s">
        <v>685</v>
      </c>
      <c r="C773" s="65"/>
      <c r="D773" s="31"/>
      <c r="E773" s="31"/>
      <c r="F773" s="31"/>
      <c r="G773" s="31"/>
      <c r="H773" s="31"/>
      <c r="O773" s="482" t="str">
        <f t="shared" ref="O773:O836" si="112">IF(Q773=Q772,"DUPE"," ")</f>
        <v xml:space="preserve"> </v>
      </c>
      <c r="P773" s="466">
        <f t="shared" si="108"/>
        <v>988</v>
      </c>
      <c r="Q773" s="65" t="s">
        <v>4392</v>
      </c>
      <c r="R773" s="230">
        <v>988</v>
      </c>
      <c r="S773" s="251">
        <v>-33.529124000000003</v>
      </c>
      <c r="T773" s="249">
        <v>118.24205600000001</v>
      </c>
      <c r="U773" s="33" t="str">
        <f t="shared" si="109"/>
        <v>Nowcrellup</v>
      </c>
      <c r="V773" s="33" t="str">
        <f t="shared" si="107"/>
        <v>Kent</v>
      </c>
      <c r="W773" s="33">
        <v>759</v>
      </c>
      <c r="X773" s="1" t="s">
        <v>685</v>
      </c>
      <c r="AE773" s="10" t="s">
        <v>84</v>
      </c>
      <c r="AF773" s="6" t="s">
        <v>84</v>
      </c>
      <c r="AG773" s="176">
        <f>IFERROR(VLOOKUP(AF773,'#Location List#'!$Q$3:$R$1118,2,FALSE), "None")</f>
        <v>362</v>
      </c>
      <c r="AH773" s="269" t="s">
        <v>84</v>
      </c>
      <c r="AI773" s="474">
        <f t="shared" si="110"/>
        <v>1</v>
      </c>
      <c r="AJ773" s="71" t="str">
        <f t="shared" si="111"/>
        <v>Nowcrellup</v>
      </c>
      <c r="AK773" s="73" t="e">
        <f>COUNTIFS(#REF!,R773)</f>
        <v>#REF!</v>
      </c>
      <c r="AL773" s="13"/>
      <c r="AM773" s="75"/>
      <c r="AN773" s="72"/>
      <c r="AQ773" s="334"/>
      <c r="AS773" s="244">
        <v>771</v>
      </c>
      <c r="AT773" s="244">
        <v>-27</v>
      </c>
      <c r="AU773" s="244">
        <v>117.5</v>
      </c>
      <c r="AV773" s="244" t="s">
        <v>5539</v>
      </c>
      <c r="AW773" s="22">
        <v>654</v>
      </c>
      <c r="AX773" s="343">
        <v>61.402403187160353</v>
      </c>
    </row>
    <row r="774" spans="1:50" ht="12" customHeight="1" x14ac:dyDescent="0.25">
      <c r="A774" s="1" t="s">
        <v>685</v>
      </c>
      <c r="C774" s="65"/>
      <c r="D774" s="31"/>
      <c r="E774" s="31"/>
      <c r="F774" s="31"/>
      <c r="G774" s="31"/>
      <c r="H774" s="31"/>
      <c r="O774" s="482" t="str">
        <f t="shared" si="112"/>
        <v xml:space="preserve"> </v>
      </c>
      <c r="P774" s="466">
        <f t="shared" si="108"/>
        <v>989</v>
      </c>
      <c r="Q774" s="65" t="s">
        <v>4393</v>
      </c>
      <c r="R774" s="230">
        <v>989</v>
      </c>
      <c r="S774" s="251">
        <v>-30.2023499999999</v>
      </c>
      <c r="T774" s="248">
        <v>116.65807</v>
      </c>
      <c r="U774" s="33" t="str">
        <f t="shared" si="109"/>
        <v>Nugadong</v>
      </c>
      <c r="V774" s="33" t="str">
        <f t="shared" si="107"/>
        <v>Dalwallinu</v>
      </c>
      <c r="W774" s="33">
        <v>774</v>
      </c>
      <c r="X774" s="1" t="s">
        <v>685</v>
      </c>
      <c r="AE774" s="10" t="s">
        <v>84</v>
      </c>
      <c r="AF774" s="6" t="s">
        <v>84</v>
      </c>
      <c r="AG774" s="176">
        <f>IFERROR(VLOOKUP(AF774,'#Location List#'!$Q$3:$R$1118,2,FALSE), "None")</f>
        <v>362</v>
      </c>
      <c r="AH774" s="269" t="s">
        <v>847</v>
      </c>
      <c r="AI774" s="474">
        <f t="shared" si="110"/>
        <v>1</v>
      </c>
      <c r="AJ774" s="71" t="str">
        <f t="shared" si="111"/>
        <v>Nugadong</v>
      </c>
      <c r="AK774" s="73" t="e">
        <f>COUNTIFS(#REF!,R774)</f>
        <v>#REF!</v>
      </c>
      <c r="AL774" s="13"/>
      <c r="AM774" s="75"/>
      <c r="AN774" s="72"/>
      <c r="AQ774" s="334"/>
      <c r="AS774" s="244">
        <v>772</v>
      </c>
      <c r="AT774" s="244">
        <v>-26.75</v>
      </c>
      <c r="AU774" s="244">
        <v>117.5</v>
      </c>
      <c r="AV774" s="244" t="s">
        <v>5540</v>
      </c>
      <c r="AW774" s="22">
        <v>654</v>
      </c>
      <c r="AX774" s="343">
        <v>84.626184022855469</v>
      </c>
    </row>
    <row r="775" spans="1:50" ht="12" customHeight="1" x14ac:dyDescent="0.25">
      <c r="A775" s="1" t="s">
        <v>685</v>
      </c>
      <c r="C775" s="65"/>
      <c r="D775" s="31"/>
      <c r="E775" s="31"/>
      <c r="F775" s="31"/>
      <c r="G775" s="31"/>
      <c r="H775" s="31"/>
      <c r="O775" s="482" t="str">
        <f t="shared" si="112"/>
        <v xml:space="preserve"> </v>
      </c>
      <c r="P775" s="466">
        <f t="shared" si="108"/>
        <v>990</v>
      </c>
      <c r="Q775" s="65" t="s">
        <v>4394</v>
      </c>
      <c r="R775" s="230">
        <v>990</v>
      </c>
      <c r="S775" s="251">
        <v>-31.293890000000001</v>
      </c>
      <c r="T775" s="248">
        <v>118.2021</v>
      </c>
      <c r="U775" s="33" t="str">
        <f t="shared" si="109"/>
        <v>Nukarni</v>
      </c>
      <c r="V775" s="33" t="str">
        <f t="shared" si="107"/>
        <v>Merredin</v>
      </c>
      <c r="W775" s="33">
        <v>826</v>
      </c>
      <c r="X775" s="1" t="s">
        <v>685</v>
      </c>
      <c r="AE775" s="10" t="s">
        <v>902</v>
      </c>
      <c r="AF775" s="6" t="s">
        <v>3714</v>
      </c>
      <c r="AG775" s="176">
        <f>IFERROR(VLOOKUP(AF775,'#Location List#'!$Q$3:$R$1118,2,FALSE), "None")</f>
        <v>26</v>
      </c>
      <c r="AH775" s="269" t="s">
        <v>316</v>
      </c>
      <c r="AI775" s="474">
        <f t="shared" si="110"/>
        <v>1</v>
      </c>
      <c r="AJ775" s="71" t="str">
        <f t="shared" si="111"/>
        <v>Nukarni</v>
      </c>
      <c r="AK775" s="73" t="e">
        <f>COUNTIFS(#REF!,R775)</f>
        <v>#REF!</v>
      </c>
      <c r="AL775" s="13"/>
      <c r="AM775" s="75"/>
      <c r="AN775" s="72"/>
      <c r="AQ775" s="334"/>
      <c r="AS775" s="244">
        <v>773</v>
      </c>
      <c r="AT775" s="244">
        <v>-26.5</v>
      </c>
      <c r="AU775" s="244">
        <v>117.5</v>
      </c>
      <c r="AV775" s="244" t="s">
        <v>5541</v>
      </c>
      <c r="AW775" s="22">
        <v>879</v>
      </c>
      <c r="AX775" s="343">
        <v>99.717980342837023</v>
      </c>
    </row>
    <row r="776" spans="1:50" ht="12" customHeight="1" x14ac:dyDescent="0.25">
      <c r="A776" s="1" t="s">
        <v>685</v>
      </c>
      <c r="C776" s="65"/>
      <c r="D776" s="31"/>
      <c r="E776" s="31"/>
      <c r="F776" s="31"/>
      <c r="G776" s="31"/>
      <c r="H776" s="31"/>
      <c r="O776" s="482" t="str">
        <f t="shared" si="112"/>
        <v xml:space="preserve"> </v>
      </c>
      <c r="P776" s="466">
        <f t="shared" si="108"/>
        <v>991</v>
      </c>
      <c r="Q776" s="65" t="s">
        <v>1397</v>
      </c>
      <c r="R776" s="230">
        <v>991</v>
      </c>
      <c r="S776" s="251">
        <v>-35.035035999999998</v>
      </c>
      <c r="T776" s="248">
        <v>117.425668</v>
      </c>
      <c r="U776" s="33" t="str">
        <f t="shared" si="109"/>
        <v>Nullaki</v>
      </c>
      <c r="V776" s="33" t="str">
        <f t="shared" si="107"/>
        <v>Albany</v>
      </c>
      <c r="W776" s="33">
        <v>751</v>
      </c>
      <c r="X776" s="1" t="s">
        <v>685</v>
      </c>
      <c r="AE776" s="10" t="s">
        <v>902</v>
      </c>
      <c r="AF776" s="6" t="s">
        <v>853</v>
      </c>
      <c r="AG776" s="176">
        <f>IFERROR(VLOOKUP(AF776,'#Location List#'!$Q$3:$R$1118,2,FALSE), "None")</f>
        <v>33</v>
      </c>
      <c r="AH776" s="269" t="s">
        <v>1111</v>
      </c>
      <c r="AI776" s="474">
        <f t="shared" si="110"/>
        <v>1</v>
      </c>
      <c r="AJ776" s="71" t="str">
        <f t="shared" si="111"/>
        <v>Nullaki</v>
      </c>
      <c r="AK776" s="73" t="e">
        <f>COUNTIFS(#REF!,R776)</f>
        <v>#REF!</v>
      </c>
      <c r="AL776" s="13"/>
      <c r="AM776" s="75"/>
      <c r="AN776" s="72"/>
      <c r="AQ776" s="334"/>
      <c r="AS776" s="244">
        <v>774</v>
      </c>
      <c r="AT776" s="244">
        <v>-26.25</v>
      </c>
      <c r="AU776" s="244">
        <v>117.5</v>
      </c>
      <c r="AV776" s="244" t="s">
        <v>5542</v>
      </c>
      <c r="AW776" s="22">
        <v>879</v>
      </c>
      <c r="AX776" s="343">
        <v>106.39939792115867</v>
      </c>
    </row>
    <row r="777" spans="1:50" ht="12" customHeight="1" x14ac:dyDescent="0.25">
      <c r="A777" s="1" t="s">
        <v>685</v>
      </c>
      <c r="C777" s="65"/>
      <c r="D777" s="31"/>
      <c r="E777" s="31"/>
      <c r="F777" s="31"/>
      <c r="G777" s="31"/>
      <c r="H777" s="31"/>
      <c r="O777" s="482" t="str">
        <f t="shared" si="112"/>
        <v xml:space="preserve"> </v>
      </c>
      <c r="P777" s="466">
        <f t="shared" si="108"/>
        <v>992</v>
      </c>
      <c r="Q777" s="65" t="s">
        <v>4395</v>
      </c>
      <c r="R777" s="230">
        <v>992</v>
      </c>
      <c r="S777" s="251">
        <v>-33.856929999999998</v>
      </c>
      <c r="T777" s="248">
        <v>121.87398</v>
      </c>
      <c r="U777" s="33" t="str">
        <f t="shared" si="109"/>
        <v>Nulsen</v>
      </c>
      <c r="V777" s="33" t="str">
        <f t="shared" si="107"/>
        <v>Esperance</v>
      </c>
      <c r="W777" s="33">
        <v>791</v>
      </c>
      <c r="X777" s="1" t="s">
        <v>685</v>
      </c>
      <c r="AE777" s="10" t="s">
        <v>902</v>
      </c>
      <c r="AF777" s="6" t="s">
        <v>499</v>
      </c>
      <c r="AG777" s="176">
        <f>IFERROR(VLOOKUP(AF777,'#Location List#'!$Q$3:$R$1118,2,FALSE), "None")</f>
        <v>37</v>
      </c>
      <c r="AH777" s="269" t="s">
        <v>499</v>
      </c>
      <c r="AI777" s="474">
        <f t="shared" si="110"/>
        <v>1</v>
      </c>
      <c r="AJ777" s="71" t="str">
        <f t="shared" si="111"/>
        <v>Nulsen</v>
      </c>
      <c r="AK777" s="73" t="e">
        <f>COUNTIFS(#REF!,R777)</f>
        <v>#REF!</v>
      </c>
      <c r="AL777" s="13"/>
      <c r="AM777" s="75"/>
      <c r="AN777" s="72"/>
      <c r="AQ777" s="334"/>
      <c r="AS777" s="244">
        <v>775</v>
      </c>
      <c r="AT777" s="244">
        <v>-26</v>
      </c>
      <c r="AU777" s="244">
        <v>117.5</v>
      </c>
      <c r="AV777" s="244" t="s">
        <v>5543</v>
      </c>
      <c r="AW777" s="22">
        <v>879</v>
      </c>
      <c r="AX777" s="343">
        <v>119.34510334821381</v>
      </c>
    </row>
    <row r="778" spans="1:50" ht="12" customHeight="1" x14ac:dyDescent="0.25">
      <c r="A778" s="1" t="s">
        <v>685</v>
      </c>
      <c r="C778" s="65"/>
      <c r="D778" s="31"/>
      <c r="E778" s="31"/>
      <c r="F778" s="31"/>
      <c r="G778" s="31"/>
      <c r="H778" s="31"/>
      <c r="O778" s="482" t="str">
        <f t="shared" si="112"/>
        <v xml:space="preserve"> </v>
      </c>
      <c r="P778" s="466">
        <f t="shared" si="108"/>
        <v>302</v>
      </c>
      <c r="Q778" s="31" t="s">
        <v>1249</v>
      </c>
      <c r="R778" s="231">
        <v>302</v>
      </c>
      <c r="S778" s="251">
        <v>-31.18563</v>
      </c>
      <c r="T778" s="248">
        <v>118.09945</v>
      </c>
      <c r="U778" s="33" t="str">
        <f t="shared" si="109"/>
        <v>Nungarin</v>
      </c>
      <c r="V778" s="33" t="str">
        <f t="shared" si="107"/>
        <v>Nungarin</v>
      </c>
      <c r="W778" s="33">
        <v>785</v>
      </c>
      <c r="X778" s="1" t="s">
        <v>685</v>
      </c>
      <c r="AE778" s="10" t="s">
        <v>902</v>
      </c>
      <c r="AF778" s="6" t="s">
        <v>499</v>
      </c>
      <c r="AG778" s="176">
        <f>IFERROR(VLOOKUP(AF778,'#Location List#'!$Q$3:$R$1118,2,FALSE), "None")</f>
        <v>37</v>
      </c>
      <c r="AH778" s="269" t="s">
        <v>332</v>
      </c>
      <c r="AI778" s="474">
        <f t="shared" si="110"/>
        <v>1</v>
      </c>
      <c r="AJ778" s="71" t="str">
        <f t="shared" si="111"/>
        <v>Nungarin</v>
      </c>
      <c r="AK778" s="73" t="e">
        <f>COUNTIFS(#REF!,R778)</f>
        <v>#REF!</v>
      </c>
      <c r="AL778" s="13"/>
      <c r="AM778" s="75"/>
      <c r="AN778" s="72"/>
      <c r="AQ778" s="334"/>
      <c r="AS778" s="244">
        <v>776</v>
      </c>
      <c r="AT778" s="244">
        <v>-25.75</v>
      </c>
      <c r="AU778" s="244">
        <v>117.5</v>
      </c>
      <c r="AV778" s="244" t="s">
        <v>5544</v>
      </c>
      <c r="AW778" s="22">
        <v>595</v>
      </c>
      <c r="AX778" s="343">
        <v>134.90944204331123</v>
      </c>
    </row>
    <row r="779" spans="1:50" ht="12" customHeight="1" x14ac:dyDescent="0.25">
      <c r="A779" s="1" t="s">
        <v>685</v>
      </c>
      <c r="C779" s="65"/>
      <c r="D779" s="31"/>
      <c r="E779" s="31"/>
      <c r="F779" s="31"/>
      <c r="G779" s="31"/>
      <c r="H779" s="31"/>
      <c r="O779" s="482" t="str">
        <f t="shared" si="112"/>
        <v xml:space="preserve"> </v>
      </c>
      <c r="P779" s="466">
        <f t="shared" si="108"/>
        <v>993</v>
      </c>
      <c r="Q779" s="65" t="s">
        <v>4396</v>
      </c>
      <c r="R779" s="230">
        <v>993</v>
      </c>
      <c r="S779" s="251">
        <v>-31.504739000000001</v>
      </c>
      <c r="T779" s="249">
        <v>116.54259399999999</v>
      </c>
      <c r="U779" s="33" t="str">
        <f t="shared" si="109"/>
        <v>Nunile</v>
      </c>
      <c r="V779" s="33" t="str">
        <f t="shared" si="107"/>
        <v>Toodyay</v>
      </c>
      <c r="W779" s="33">
        <v>742</v>
      </c>
      <c r="X779" s="1" t="s">
        <v>685</v>
      </c>
      <c r="AE779" s="10" t="s">
        <v>902</v>
      </c>
      <c r="AF779" s="6" t="s">
        <v>1272</v>
      </c>
      <c r="AG779" s="176">
        <f>IFERROR(VLOOKUP(AF779,'#Location List#'!$Q$3:$R$1118,2,FALSE), "None")</f>
        <v>94</v>
      </c>
      <c r="AH779" s="269" t="s">
        <v>1272</v>
      </c>
      <c r="AI779" s="474">
        <f t="shared" si="110"/>
        <v>1</v>
      </c>
      <c r="AJ779" s="71" t="str">
        <f t="shared" si="111"/>
        <v>Nunile</v>
      </c>
      <c r="AK779" s="73" t="e">
        <f>COUNTIFS(#REF!,R779)</f>
        <v>#REF!</v>
      </c>
      <c r="AL779" s="13"/>
      <c r="AM779" s="75"/>
      <c r="AN779" s="72"/>
      <c r="AQ779" s="334"/>
      <c r="AS779" s="244">
        <v>777</v>
      </c>
      <c r="AT779" s="244">
        <v>-25.5</v>
      </c>
      <c r="AU779" s="244">
        <v>117.5</v>
      </c>
      <c r="AV779" s="244" t="s">
        <v>5545</v>
      </c>
      <c r="AW779" s="22">
        <v>595</v>
      </c>
      <c r="AX779" s="343">
        <v>110.37686742929205</v>
      </c>
    </row>
    <row r="780" spans="1:50" ht="12" customHeight="1" x14ac:dyDescent="0.25">
      <c r="A780" s="1" t="s">
        <v>685</v>
      </c>
      <c r="C780" s="65"/>
      <c r="D780" s="31"/>
      <c r="E780" s="31"/>
      <c r="F780" s="31"/>
      <c r="G780" s="31"/>
      <c r="H780" s="31"/>
      <c r="O780" s="482" t="str">
        <f t="shared" si="112"/>
        <v xml:space="preserve"> </v>
      </c>
      <c r="P780" s="466">
        <f t="shared" si="108"/>
        <v>994</v>
      </c>
      <c r="Q780" s="65" t="s">
        <v>1141</v>
      </c>
      <c r="R780" s="230">
        <v>994</v>
      </c>
      <c r="S780" s="251">
        <v>-33.546239999999898</v>
      </c>
      <c r="T780" s="248">
        <v>118.15575</v>
      </c>
      <c r="U780" s="33" t="str">
        <f t="shared" si="109"/>
        <v>Nyabing</v>
      </c>
      <c r="V780" s="33" t="str">
        <f t="shared" si="107"/>
        <v>Kent</v>
      </c>
      <c r="W780" s="33">
        <v>759</v>
      </c>
      <c r="X780" s="1" t="s">
        <v>685</v>
      </c>
      <c r="AE780" s="10" t="s">
        <v>902</v>
      </c>
      <c r="AF780" s="6" t="s">
        <v>364</v>
      </c>
      <c r="AG780" s="176">
        <f>IFERROR(VLOOKUP(AF780,'#Location List#'!$Q$3:$R$1118,2,FALSE), "None")</f>
        <v>258</v>
      </c>
      <c r="AH780" s="269" t="s">
        <v>645</v>
      </c>
      <c r="AI780" s="474">
        <f t="shared" si="110"/>
        <v>1</v>
      </c>
      <c r="AJ780" s="71" t="str">
        <f t="shared" si="111"/>
        <v>Nyabing</v>
      </c>
      <c r="AK780" s="73" t="e">
        <f>COUNTIFS(#REF!,R780)</f>
        <v>#REF!</v>
      </c>
      <c r="AL780" s="13"/>
      <c r="AM780" s="75"/>
      <c r="AN780" s="72"/>
      <c r="AQ780" s="334"/>
      <c r="AS780" s="244">
        <v>778</v>
      </c>
      <c r="AT780" s="244">
        <v>-25.25</v>
      </c>
      <c r="AU780" s="244">
        <v>117.5</v>
      </c>
      <c r="AV780" s="244" t="s">
        <v>5546</v>
      </c>
      <c r="AW780" s="22">
        <v>595</v>
      </c>
      <c r="AX780" s="343">
        <v>87.81171196480247</v>
      </c>
    </row>
    <row r="781" spans="1:50" ht="12" customHeight="1" x14ac:dyDescent="0.25">
      <c r="A781" s="1" t="s">
        <v>685</v>
      </c>
      <c r="C781" s="65"/>
      <c r="D781" s="31"/>
      <c r="E781" s="31"/>
      <c r="F781" s="31"/>
      <c r="G781" s="31"/>
      <c r="H781" s="31"/>
      <c r="O781" s="482" t="str">
        <f t="shared" si="112"/>
        <v xml:space="preserve"> </v>
      </c>
      <c r="P781" s="466">
        <f t="shared" si="108"/>
        <v>995</v>
      </c>
      <c r="Q781" s="65" t="s">
        <v>1460</v>
      </c>
      <c r="R781" s="230">
        <v>995</v>
      </c>
      <c r="S781" s="251">
        <v>-28.596019999999999</v>
      </c>
      <c r="T781" s="248">
        <v>114.610558</v>
      </c>
      <c r="U781" s="33" t="str">
        <f t="shared" si="109"/>
        <v>Oakajee</v>
      </c>
      <c r="V781" s="33" t="str">
        <f t="shared" si="107"/>
        <v>Chapman Valley</v>
      </c>
      <c r="W781" s="33">
        <v>767</v>
      </c>
      <c r="X781" s="1" t="s">
        <v>685</v>
      </c>
      <c r="AE781" s="10" t="s">
        <v>902</v>
      </c>
      <c r="AF781" s="6" t="s">
        <v>364</v>
      </c>
      <c r="AG781" s="176">
        <f>IFERROR(VLOOKUP(AF781,'#Location List#'!$Q$3:$R$1118,2,FALSE), "None")</f>
        <v>258</v>
      </c>
      <c r="AH781" s="269" t="s">
        <v>707</v>
      </c>
      <c r="AI781" s="474">
        <f t="shared" si="110"/>
        <v>1</v>
      </c>
      <c r="AJ781" s="71" t="str">
        <f t="shared" si="111"/>
        <v>Oakajee</v>
      </c>
      <c r="AK781" s="73" t="e">
        <f>COUNTIFS(#REF!,R781)</f>
        <v>#REF!</v>
      </c>
      <c r="AL781" s="13"/>
      <c r="AM781" s="75"/>
      <c r="AN781" s="72"/>
      <c r="AQ781" s="334"/>
      <c r="AS781" s="244">
        <v>779</v>
      </c>
      <c r="AT781" s="244">
        <v>-25</v>
      </c>
      <c r="AU781" s="244">
        <v>117.5</v>
      </c>
      <c r="AV781" s="244" t="s">
        <v>5547</v>
      </c>
      <c r="AW781" s="22">
        <v>595</v>
      </c>
      <c r="AX781" s="343">
        <v>69.167110958431977</v>
      </c>
    </row>
    <row r="782" spans="1:50" ht="12" customHeight="1" x14ac:dyDescent="0.25">
      <c r="A782" s="1" t="s">
        <v>685</v>
      </c>
      <c r="C782" s="65"/>
      <c r="D782" s="31"/>
      <c r="E782" s="31"/>
      <c r="F782" s="31"/>
      <c r="G782" s="31"/>
      <c r="H782" s="31"/>
      <c r="O782" s="482" t="str">
        <f t="shared" si="112"/>
        <v xml:space="preserve"> </v>
      </c>
      <c r="P782" s="466">
        <f t="shared" si="108"/>
        <v>996</v>
      </c>
      <c r="Q782" s="65" t="s">
        <v>4397</v>
      </c>
      <c r="R782" s="230">
        <v>996</v>
      </c>
      <c r="S782" s="251">
        <v>-32.204433999999999</v>
      </c>
      <c r="T782" s="248">
        <v>115.92644199999999</v>
      </c>
      <c r="U782" s="33" t="str">
        <f t="shared" si="109"/>
        <v>Oakford</v>
      </c>
      <c r="V782" s="33" t="str">
        <f t="shared" ref="V782:V806" si="113">VLOOKUP(W782,$B$3:$C$150,2,FALSE)</f>
        <v>Serpentine-Jarrahdale</v>
      </c>
      <c r="W782" s="33">
        <v>792</v>
      </c>
      <c r="X782" s="1" t="s">
        <v>685</v>
      </c>
      <c r="AE782" s="10" t="s">
        <v>902</v>
      </c>
      <c r="AF782" s="6" t="s">
        <v>364</v>
      </c>
      <c r="AG782" s="176">
        <f>IFERROR(VLOOKUP(AF782,'#Location List#'!$Q$3:$R$1118,2,FALSE), "None")</f>
        <v>258</v>
      </c>
      <c r="AH782" s="269" t="s">
        <v>364</v>
      </c>
      <c r="AI782" s="474">
        <f t="shared" si="110"/>
        <v>1</v>
      </c>
      <c r="AJ782" s="71" t="str">
        <f t="shared" si="111"/>
        <v>Oakford</v>
      </c>
      <c r="AK782" s="73" t="e">
        <f>COUNTIFS(#REF!,R782)</f>
        <v>#REF!</v>
      </c>
      <c r="AL782" s="13"/>
      <c r="AM782" s="75"/>
      <c r="AN782" s="72"/>
      <c r="AQ782" s="334"/>
      <c r="AS782" s="244">
        <v>780</v>
      </c>
      <c r="AT782" s="244">
        <v>-35</v>
      </c>
      <c r="AU782" s="244">
        <v>117.75</v>
      </c>
      <c r="AV782" s="244" t="s">
        <v>5548</v>
      </c>
      <c r="AW782" s="22">
        <v>702</v>
      </c>
      <c r="AX782" s="343">
        <v>2.100564040203738</v>
      </c>
    </row>
    <row r="783" spans="1:50" ht="12" customHeight="1" x14ac:dyDescent="0.25">
      <c r="A783" s="1" t="s">
        <v>685</v>
      </c>
      <c r="C783" s="65"/>
      <c r="D783" s="31"/>
      <c r="E783" s="31"/>
      <c r="F783" s="31"/>
      <c r="G783" s="31"/>
      <c r="H783" s="31"/>
      <c r="O783" s="482" t="str">
        <f t="shared" si="112"/>
        <v xml:space="preserve"> </v>
      </c>
      <c r="P783" s="466">
        <f t="shared" si="108"/>
        <v>997</v>
      </c>
      <c r="Q783" s="65" t="s">
        <v>4398</v>
      </c>
      <c r="R783" s="230">
        <v>997</v>
      </c>
      <c r="S783" s="251">
        <v>-32.617127000000004</v>
      </c>
      <c r="T783" s="248">
        <v>115.91477</v>
      </c>
      <c r="U783" s="33" t="str">
        <f t="shared" si="109"/>
        <v>Oakley</v>
      </c>
      <c r="V783" s="33" t="str">
        <f t="shared" si="113"/>
        <v>Murray</v>
      </c>
      <c r="W783" s="222">
        <v>847</v>
      </c>
      <c r="X783" s="1" t="s">
        <v>685</v>
      </c>
      <c r="AE783" s="10" t="s">
        <v>902</v>
      </c>
      <c r="AF783" s="6" t="s">
        <v>364</v>
      </c>
      <c r="AG783" s="176">
        <f>IFERROR(VLOOKUP(AF783,'#Location List#'!$Q$3:$R$1118,2,FALSE), "None")</f>
        <v>258</v>
      </c>
      <c r="AH783" s="269" t="s">
        <v>803</v>
      </c>
      <c r="AI783" s="474">
        <f t="shared" si="110"/>
        <v>1</v>
      </c>
      <c r="AJ783" s="71" t="str">
        <f t="shared" si="111"/>
        <v>Oakley</v>
      </c>
      <c r="AK783" s="73" t="e">
        <f>COUNTIFS(#REF!,R783)</f>
        <v>#REF!</v>
      </c>
      <c r="AL783" s="13"/>
      <c r="AM783" s="75"/>
      <c r="AN783" s="72"/>
      <c r="AQ783" s="334"/>
      <c r="AS783" s="244">
        <v>781</v>
      </c>
      <c r="AT783" s="244">
        <v>-34.75</v>
      </c>
      <c r="AU783" s="244">
        <v>117.75</v>
      </c>
      <c r="AV783" s="244" t="s">
        <v>5549</v>
      </c>
      <c r="AW783" s="22">
        <v>966</v>
      </c>
      <c r="AX783" s="343">
        <v>5.0386300987692225</v>
      </c>
    </row>
    <row r="784" spans="1:50" ht="12" customHeight="1" x14ac:dyDescent="0.25">
      <c r="A784" s="1" t="s">
        <v>685</v>
      </c>
      <c r="C784" s="65"/>
      <c r="D784" s="31"/>
      <c r="E784" s="31"/>
      <c r="F784" s="31"/>
      <c r="G784" s="31"/>
      <c r="H784" s="31"/>
      <c r="O784" s="482" t="str">
        <f t="shared" si="112"/>
        <v xml:space="preserve"> </v>
      </c>
      <c r="P784" s="466">
        <f t="shared" si="108"/>
        <v>998</v>
      </c>
      <c r="Q784" s="65" t="s">
        <v>4399</v>
      </c>
      <c r="R784" s="230">
        <v>998</v>
      </c>
      <c r="S784" s="251">
        <v>-35.005901999999999</v>
      </c>
      <c r="T784" s="248">
        <v>117.326735</v>
      </c>
      <c r="U784" s="33" t="str">
        <f t="shared" si="109"/>
        <v>Ocean Beach</v>
      </c>
      <c r="V784" s="33" t="str">
        <f t="shared" si="113"/>
        <v>Denmark</v>
      </c>
      <c r="W784" s="33">
        <v>752</v>
      </c>
      <c r="X784" s="1" t="s">
        <v>685</v>
      </c>
      <c r="AE784" s="10" t="s">
        <v>902</v>
      </c>
      <c r="AF784" s="6" t="s">
        <v>365</v>
      </c>
      <c r="AG784" s="176" t="str">
        <f>IFERROR(VLOOKUP(AF784,'#Location List#'!$Q$3:$R$1118,2,FALSE), "None")</f>
        <v>None</v>
      </c>
      <c r="AH784" s="269" t="s">
        <v>365</v>
      </c>
      <c r="AI784" s="474">
        <f t="shared" si="110"/>
        <v>1</v>
      </c>
      <c r="AJ784" s="71" t="str">
        <f t="shared" si="111"/>
        <v>Ocean Beach</v>
      </c>
      <c r="AK784" s="73" t="e">
        <f>COUNTIFS(#REF!,R784)</f>
        <v>#REF!</v>
      </c>
      <c r="AL784" s="13"/>
      <c r="AM784" s="75"/>
      <c r="AN784" s="72"/>
      <c r="AQ784" s="334"/>
      <c r="AS784" s="244">
        <v>782</v>
      </c>
      <c r="AT784" s="244">
        <v>-34.5</v>
      </c>
      <c r="AU784" s="244">
        <v>117.75</v>
      </c>
      <c r="AV784" s="244" t="s">
        <v>5550</v>
      </c>
      <c r="AW784" s="22">
        <v>197</v>
      </c>
      <c r="AX784" s="343">
        <v>11.72787312718415</v>
      </c>
    </row>
    <row r="785" spans="1:50" ht="12" customHeight="1" x14ac:dyDescent="0.25">
      <c r="A785" s="1" t="s">
        <v>685</v>
      </c>
      <c r="C785" s="65"/>
      <c r="D785" s="31"/>
      <c r="E785" s="31"/>
      <c r="F785" s="31"/>
      <c r="G785" s="31"/>
      <c r="H785" s="31"/>
      <c r="O785" s="482" t="str">
        <f t="shared" si="112"/>
        <v xml:space="preserve"> </v>
      </c>
      <c r="P785" s="466">
        <f t="shared" si="108"/>
        <v>999</v>
      </c>
      <c r="Q785" s="65" t="s">
        <v>1471</v>
      </c>
      <c r="R785" s="230">
        <v>999</v>
      </c>
      <c r="S785" s="251">
        <v>-28.142572000000001</v>
      </c>
      <c r="T785" s="248">
        <v>114.647863</v>
      </c>
      <c r="U785" s="33" t="str">
        <f t="shared" si="109"/>
        <v>Ogilvie</v>
      </c>
      <c r="V785" s="33" t="str">
        <f t="shared" si="113"/>
        <v>Northampton</v>
      </c>
      <c r="W785" s="33">
        <v>753</v>
      </c>
      <c r="X785" s="1" t="s">
        <v>685</v>
      </c>
      <c r="AE785" s="10" t="s">
        <v>902</v>
      </c>
      <c r="AF785" s="6" t="s">
        <v>902</v>
      </c>
      <c r="AG785" s="176">
        <f>IFERROR(VLOOKUP(AF785,'#Location List#'!$Q$3:$R$1118,2,FALSE), "None")</f>
        <v>365</v>
      </c>
      <c r="AH785" s="269" t="s">
        <v>4404</v>
      </c>
      <c r="AI785" s="474">
        <f t="shared" si="110"/>
        <v>1</v>
      </c>
      <c r="AJ785" s="71" t="str">
        <f t="shared" si="111"/>
        <v>Ogilvie</v>
      </c>
      <c r="AK785" s="73" t="e">
        <f>COUNTIFS(#REF!,R785)</f>
        <v>#REF!</v>
      </c>
      <c r="AL785" s="13"/>
      <c r="AM785" s="75"/>
      <c r="AN785" s="72"/>
      <c r="AQ785" s="334"/>
      <c r="AS785" s="244">
        <v>783</v>
      </c>
      <c r="AT785" s="244">
        <v>-34.25</v>
      </c>
      <c r="AU785" s="244">
        <v>117.75</v>
      </c>
      <c r="AV785" s="244" t="s">
        <v>5551</v>
      </c>
      <c r="AW785" s="22">
        <v>353</v>
      </c>
      <c r="AX785" s="343">
        <v>16.906916355464162</v>
      </c>
    </row>
    <row r="786" spans="1:50" ht="12" customHeight="1" x14ac:dyDescent="0.25">
      <c r="A786" s="1" t="s">
        <v>685</v>
      </c>
      <c r="C786" s="65"/>
      <c r="D786" s="31"/>
      <c r="E786" s="31"/>
      <c r="F786" s="31"/>
      <c r="G786" s="31"/>
      <c r="H786" s="31"/>
      <c r="O786" s="482" t="str">
        <f t="shared" si="112"/>
        <v xml:space="preserve"> </v>
      </c>
      <c r="P786" s="466">
        <f t="shared" si="108"/>
        <v>1000</v>
      </c>
      <c r="Q786" s="65" t="s">
        <v>4400</v>
      </c>
      <c r="R786" s="230">
        <v>1000</v>
      </c>
      <c r="S786" s="251">
        <v>-32.258966000000001</v>
      </c>
      <c r="T786" s="248">
        <v>115.907353</v>
      </c>
      <c r="U786" s="33" t="str">
        <f t="shared" si="109"/>
        <v>Oldbury</v>
      </c>
      <c r="V786" s="33" t="str">
        <f t="shared" si="113"/>
        <v>Serpentine-Jarrahdale</v>
      </c>
      <c r="W786" s="33">
        <v>792</v>
      </c>
      <c r="X786" s="1" t="s">
        <v>685</v>
      </c>
      <c r="AE786" s="10" t="s">
        <v>902</v>
      </c>
      <c r="AF786" s="6" t="s">
        <v>902</v>
      </c>
      <c r="AG786" s="176">
        <f>IFERROR(VLOOKUP(AF786,'#Location List#'!$Q$3:$R$1118,2,FALSE), "None")</f>
        <v>365</v>
      </c>
      <c r="AH786" s="269" t="s">
        <v>4405</v>
      </c>
      <c r="AI786" s="474">
        <f t="shared" si="110"/>
        <v>1</v>
      </c>
      <c r="AJ786" s="71" t="str">
        <f t="shared" si="111"/>
        <v>Oldbury</v>
      </c>
      <c r="AK786" s="73" t="e">
        <f>COUNTIFS(#REF!,R786)</f>
        <v>#REF!</v>
      </c>
      <c r="AL786" s="13"/>
      <c r="AM786" s="75"/>
      <c r="AN786" s="72"/>
      <c r="AQ786" s="334"/>
      <c r="AS786" s="244">
        <v>784</v>
      </c>
      <c r="AT786" s="244">
        <v>-34</v>
      </c>
      <c r="AU786" s="244">
        <v>117.75</v>
      </c>
      <c r="AV786" s="244" t="s">
        <v>5552</v>
      </c>
      <c r="AW786" s="22">
        <v>1087</v>
      </c>
      <c r="AX786" s="343">
        <v>11.775789580575365</v>
      </c>
    </row>
    <row r="787" spans="1:50" ht="12" customHeight="1" x14ac:dyDescent="0.25">
      <c r="A787" s="1" t="s">
        <v>685</v>
      </c>
      <c r="C787" s="65"/>
      <c r="D787" s="31"/>
      <c r="E787" s="31"/>
      <c r="F787" s="31"/>
      <c r="G787" s="31"/>
      <c r="H787" s="31"/>
      <c r="O787" s="482" t="str">
        <f t="shared" si="112"/>
        <v xml:space="preserve"> </v>
      </c>
      <c r="P787" s="466">
        <f t="shared" si="108"/>
        <v>303</v>
      </c>
      <c r="Q787" s="31" t="s">
        <v>4219</v>
      </c>
      <c r="R787" s="231">
        <v>303</v>
      </c>
      <c r="S787" s="251">
        <v>-34.213245999999998</v>
      </c>
      <c r="T787" s="248">
        <v>115.941242</v>
      </c>
      <c r="U787" s="33" t="str">
        <f t="shared" si="109"/>
        <v>One Tree Bridge</v>
      </c>
      <c r="V787" s="33" t="str">
        <f t="shared" si="113"/>
        <v>Manjimup</v>
      </c>
      <c r="W787" s="33">
        <v>714</v>
      </c>
      <c r="X787" s="1" t="s">
        <v>685</v>
      </c>
      <c r="AE787" s="10" t="s">
        <v>902</v>
      </c>
      <c r="AF787" s="6" t="s">
        <v>902</v>
      </c>
      <c r="AG787" s="176">
        <f>IFERROR(VLOOKUP(AF787,'#Location List#'!$Q$3:$R$1118,2,FALSE), "None")</f>
        <v>365</v>
      </c>
      <c r="AH787" s="269" t="s">
        <v>327</v>
      </c>
      <c r="AI787" s="474">
        <f t="shared" si="110"/>
        <v>1</v>
      </c>
      <c r="AJ787" s="71" t="str">
        <f t="shared" si="111"/>
        <v>One Tree Bridge</v>
      </c>
      <c r="AK787" s="73" t="e">
        <f>COUNTIFS(#REF!,R787)</f>
        <v>#REF!</v>
      </c>
      <c r="AL787" s="13"/>
      <c r="AM787" s="75"/>
      <c r="AN787" s="72"/>
      <c r="AQ787" s="334"/>
      <c r="AS787" s="244">
        <v>785</v>
      </c>
      <c r="AT787" s="244">
        <v>-33.75</v>
      </c>
      <c r="AU787" s="244">
        <v>117.75</v>
      </c>
      <c r="AV787" s="244" t="s">
        <v>5553</v>
      </c>
      <c r="AW787" s="22">
        <v>711</v>
      </c>
      <c r="AX787" s="343">
        <v>5.8818292964188528</v>
      </c>
    </row>
    <row r="788" spans="1:50" ht="12" customHeight="1" x14ac:dyDescent="0.25">
      <c r="A788" s="1" t="s">
        <v>685</v>
      </c>
      <c r="C788" s="65"/>
      <c r="D788" s="31"/>
      <c r="E788" s="31"/>
      <c r="F788" s="31"/>
      <c r="G788" s="31"/>
      <c r="H788" s="31"/>
      <c r="O788" s="482" t="str">
        <f t="shared" si="112"/>
        <v xml:space="preserve"> </v>
      </c>
      <c r="P788" s="466">
        <f t="shared" si="108"/>
        <v>304</v>
      </c>
      <c r="Q788" s="31" t="s">
        <v>125</v>
      </c>
      <c r="R788" s="231">
        <v>304</v>
      </c>
      <c r="S788" s="251">
        <v>-33.962049999999898</v>
      </c>
      <c r="T788" s="249">
        <v>118.48871</v>
      </c>
      <c r="U788" s="33" t="str">
        <f t="shared" si="109"/>
        <v>Ongerup</v>
      </c>
      <c r="V788" s="33" t="str">
        <f t="shared" si="113"/>
        <v>Gnowangerup</v>
      </c>
      <c r="W788" s="33">
        <v>744</v>
      </c>
      <c r="X788" s="1" t="s">
        <v>685</v>
      </c>
      <c r="AE788" s="10" t="s">
        <v>902</v>
      </c>
      <c r="AF788" s="6" t="s">
        <v>902</v>
      </c>
      <c r="AG788" s="176">
        <f>IFERROR(VLOOKUP(AF788,'#Location List#'!$Q$3:$R$1118,2,FALSE), "None")</f>
        <v>365</v>
      </c>
      <c r="AH788" s="269" t="s">
        <v>902</v>
      </c>
      <c r="AI788" s="474">
        <f t="shared" si="110"/>
        <v>1</v>
      </c>
      <c r="AJ788" s="71" t="str">
        <f t="shared" si="111"/>
        <v>Ongerup</v>
      </c>
      <c r="AK788" s="73" t="e">
        <f>COUNTIFS(#REF!,R788)</f>
        <v>#REF!</v>
      </c>
      <c r="AL788" s="13"/>
      <c r="AM788" s="75"/>
      <c r="AN788" s="72"/>
      <c r="AQ788" s="334"/>
      <c r="AS788" s="244">
        <v>786</v>
      </c>
      <c r="AT788" s="244">
        <v>-33.5</v>
      </c>
      <c r="AU788" s="244">
        <v>117.75</v>
      </c>
      <c r="AV788" s="244" t="s">
        <v>5554</v>
      </c>
      <c r="AW788" s="22">
        <v>514</v>
      </c>
      <c r="AX788" s="343">
        <v>20.170097838456815</v>
      </c>
    </row>
    <row r="789" spans="1:50" ht="12" customHeight="1" x14ac:dyDescent="0.25">
      <c r="A789" s="1" t="s">
        <v>685</v>
      </c>
      <c r="C789" s="65"/>
      <c r="D789" s="31"/>
      <c r="E789" s="31"/>
      <c r="F789" s="31"/>
      <c r="G789" s="31"/>
      <c r="H789" s="31"/>
      <c r="O789" s="482" t="str">
        <f t="shared" si="112"/>
        <v xml:space="preserve"> </v>
      </c>
      <c r="P789" s="466">
        <f t="shared" si="108"/>
        <v>1001</v>
      </c>
      <c r="Q789" s="65" t="s">
        <v>4401</v>
      </c>
      <c r="R789" s="230">
        <v>1001</v>
      </c>
      <c r="S789" s="251">
        <v>-30.37602</v>
      </c>
      <c r="T789" s="249">
        <v>121.06368000000001</v>
      </c>
      <c r="U789" s="33" t="str">
        <f t="shared" si="109"/>
        <v>Ora Banda</v>
      </c>
      <c r="V789" s="33" t="str">
        <f t="shared" si="113"/>
        <v>Kalgoorlie-Boulder</v>
      </c>
      <c r="W789" s="33">
        <v>845</v>
      </c>
      <c r="X789" s="1" t="s">
        <v>685</v>
      </c>
      <c r="AE789" s="10" t="s">
        <v>902</v>
      </c>
      <c r="AF789" s="6" t="s">
        <v>902</v>
      </c>
      <c r="AG789" s="176">
        <f>IFERROR(VLOOKUP(AF789,'#Location List#'!$Q$3:$R$1118,2,FALSE), "None")</f>
        <v>365</v>
      </c>
      <c r="AH789" s="269" t="s">
        <v>616</v>
      </c>
      <c r="AI789" s="474">
        <f t="shared" si="110"/>
        <v>1</v>
      </c>
      <c r="AJ789" s="71" t="str">
        <f t="shared" si="111"/>
        <v>Ora Banda</v>
      </c>
      <c r="AK789" s="73" t="e">
        <f>COUNTIFS(#REF!,R789)</f>
        <v>#REF!</v>
      </c>
      <c r="AL789" s="13"/>
      <c r="AM789" s="75"/>
      <c r="AN789" s="72"/>
      <c r="AQ789" s="334"/>
      <c r="AS789" s="244">
        <v>787</v>
      </c>
      <c r="AT789" s="244">
        <v>-33.25</v>
      </c>
      <c r="AU789" s="244">
        <v>117.75</v>
      </c>
      <c r="AV789" s="244" t="s">
        <v>5555</v>
      </c>
      <c r="AW789" s="22">
        <v>119</v>
      </c>
      <c r="AX789" s="343">
        <v>6.6265345773872824</v>
      </c>
    </row>
    <row r="790" spans="1:50" ht="12" customHeight="1" x14ac:dyDescent="0.25">
      <c r="A790" s="1" t="s">
        <v>685</v>
      </c>
      <c r="C790" s="65"/>
      <c r="D790" s="31"/>
      <c r="E790" s="31"/>
      <c r="F790" s="31"/>
      <c r="G790" s="31"/>
      <c r="H790" s="31"/>
      <c r="O790" s="482" t="str">
        <f t="shared" si="112"/>
        <v xml:space="preserve"> </v>
      </c>
      <c r="P790" s="466">
        <f t="shared" si="108"/>
        <v>1002</v>
      </c>
      <c r="Q790" s="65" t="s">
        <v>4402</v>
      </c>
      <c r="R790" s="230">
        <v>1002</v>
      </c>
      <c r="S790" s="251">
        <v>-34.996304000000002</v>
      </c>
      <c r="T790" s="248">
        <v>117.859579</v>
      </c>
      <c r="U790" s="33" t="str">
        <f t="shared" si="109"/>
        <v>Orana</v>
      </c>
      <c r="V790" s="33" t="str">
        <f t="shared" si="113"/>
        <v>Albany</v>
      </c>
      <c r="W790" s="33">
        <v>751</v>
      </c>
      <c r="X790" s="1" t="s">
        <v>685</v>
      </c>
      <c r="AE790" s="10" t="s">
        <v>3852</v>
      </c>
      <c r="AF790" s="6" t="s">
        <v>1171</v>
      </c>
      <c r="AG790" s="176">
        <f>IFERROR(VLOOKUP(AF790,'#Location List#'!$Q$3:$R$1118,2,FALSE), "None")</f>
        <v>208</v>
      </c>
      <c r="AH790" s="269" t="s">
        <v>1171</v>
      </c>
      <c r="AI790" s="474">
        <f t="shared" si="110"/>
        <v>1</v>
      </c>
      <c r="AJ790" s="71" t="str">
        <f t="shared" si="111"/>
        <v>Orana</v>
      </c>
      <c r="AK790" s="73" t="e">
        <f>COUNTIFS(#REF!,R790)</f>
        <v>#REF!</v>
      </c>
      <c r="AL790" s="13"/>
      <c r="AM790" s="75"/>
      <c r="AN790" s="72"/>
      <c r="AQ790" s="334"/>
      <c r="AS790" s="244">
        <v>788</v>
      </c>
      <c r="AT790" s="244">
        <v>-33</v>
      </c>
      <c r="AU790" s="244">
        <v>117.75</v>
      </c>
      <c r="AV790" s="244" t="s">
        <v>5556</v>
      </c>
      <c r="AW790" s="22">
        <v>1094</v>
      </c>
      <c r="AX790" s="343">
        <v>3.4920807753329597</v>
      </c>
    </row>
    <row r="791" spans="1:50" ht="12" customHeight="1" x14ac:dyDescent="0.25">
      <c r="A791" s="1" t="s">
        <v>685</v>
      </c>
      <c r="C791" s="65"/>
      <c r="D791" s="31"/>
      <c r="E791" s="31"/>
      <c r="F791" s="31"/>
      <c r="G791" s="31"/>
      <c r="H791" s="31"/>
      <c r="O791" s="482" t="str">
        <f t="shared" si="112"/>
        <v xml:space="preserve"> </v>
      </c>
      <c r="P791" s="466">
        <f t="shared" si="108"/>
        <v>1003</v>
      </c>
      <c r="Q791" s="65" t="s">
        <v>4403</v>
      </c>
      <c r="R791" s="230">
        <v>1003</v>
      </c>
      <c r="S791" s="251">
        <v>-33.903770000000002</v>
      </c>
      <c r="T791" s="248">
        <v>115.214316</v>
      </c>
      <c r="U791" s="33" t="str">
        <f t="shared" si="109"/>
        <v>Osmington</v>
      </c>
      <c r="V791" s="33" t="str">
        <f t="shared" si="113"/>
        <v>Augusta-Margaret River</v>
      </c>
      <c r="W791" s="33">
        <v>731</v>
      </c>
      <c r="X791" s="1" t="s">
        <v>685</v>
      </c>
      <c r="AE791" s="10" t="s">
        <v>3858</v>
      </c>
      <c r="AF791" s="6" t="s">
        <v>4411</v>
      </c>
      <c r="AG791" s="176" t="str">
        <f>IFERROR(VLOOKUP(AF791,'#Location List#'!$Q$3:$R$1118,2,FALSE), "None")</f>
        <v>None</v>
      </c>
      <c r="AH791" s="269" t="s">
        <v>4412</v>
      </c>
      <c r="AI791" s="474">
        <f t="shared" si="110"/>
        <v>1</v>
      </c>
      <c r="AJ791" s="71" t="str">
        <f t="shared" si="111"/>
        <v>Osmington</v>
      </c>
      <c r="AK791" s="73" t="e">
        <f>COUNTIFS(#REF!,R791)</f>
        <v>#REF!</v>
      </c>
      <c r="AL791" s="13"/>
      <c r="AM791" s="75"/>
      <c r="AN791" s="72"/>
      <c r="AQ791" s="334"/>
      <c r="AS791" s="244">
        <v>789</v>
      </c>
      <c r="AT791" s="244">
        <v>-32.75</v>
      </c>
      <c r="AU791" s="244">
        <v>117.75</v>
      </c>
      <c r="AV791" s="244" t="s">
        <v>5557</v>
      </c>
      <c r="AW791" s="22">
        <v>1157</v>
      </c>
      <c r="AX791" s="343">
        <v>9.1535069875154011</v>
      </c>
    </row>
    <row r="792" spans="1:50" ht="12" customHeight="1" x14ac:dyDescent="0.25">
      <c r="A792" s="1" t="s">
        <v>685</v>
      </c>
      <c r="C792" s="65"/>
      <c r="D792" s="31"/>
      <c r="E792" s="31"/>
      <c r="F792" s="31"/>
      <c r="G792" s="31"/>
      <c r="H792" s="31"/>
      <c r="O792" s="482" t="str">
        <f t="shared" si="112"/>
        <v xml:space="preserve"> </v>
      </c>
      <c r="P792" s="466">
        <f t="shared" si="108"/>
        <v>305</v>
      </c>
      <c r="Q792" s="31" t="s">
        <v>1479</v>
      </c>
      <c r="R792" s="231">
        <v>305</v>
      </c>
      <c r="S792" s="251">
        <v>-34.174793999999999</v>
      </c>
      <c r="T792" s="248">
        <v>116.174919</v>
      </c>
      <c r="U792" s="33" t="str">
        <f t="shared" si="109"/>
        <v>Palgarup</v>
      </c>
      <c r="V792" s="33" t="str">
        <f t="shared" si="113"/>
        <v>Manjimup</v>
      </c>
      <c r="W792" s="33">
        <v>714</v>
      </c>
      <c r="X792" s="1" t="s">
        <v>685</v>
      </c>
      <c r="AE792" s="10" t="s">
        <v>3858</v>
      </c>
      <c r="AF792" s="6" t="s">
        <v>64</v>
      </c>
      <c r="AG792" s="176">
        <f>IFERROR(VLOOKUP(AF792,'#Location List#'!$Q$3:$R$1118,2,FALSE), "None")</f>
        <v>142</v>
      </c>
      <c r="AH792" s="269" t="s">
        <v>64</v>
      </c>
      <c r="AI792" s="474">
        <f t="shared" si="110"/>
        <v>1</v>
      </c>
      <c r="AJ792" s="71" t="str">
        <f t="shared" si="111"/>
        <v>Palgarup</v>
      </c>
      <c r="AK792" s="73" t="e">
        <f>COUNTIFS(#REF!,R792)</f>
        <v>#REF!</v>
      </c>
      <c r="AL792" s="13"/>
      <c r="AM792" s="75"/>
      <c r="AN792" s="72"/>
      <c r="AQ792" s="334"/>
      <c r="AS792" s="244">
        <v>790</v>
      </c>
      <c r="AT792" s="244">
        <v>-32.5</v>
      </c>
      <c r="AU792" s="244">
        <v>117.75</v>
      </c>
      <c r="AV792" s="244" t="s">
        <v>5558</v>
      </c>
      <c r="AW792" s="22">
        <v>56</v>
      </c>
      <c r="AX792" s="343">
        <v>1.2139966619123501</v>
      </c>
    </row>
    <row r="793" spans="1:50" ht="12" customHeight="1" x14ac:dyDescent="0.25">
      <c r="A793" s="1" t="s">
        <v>685</v>
      </c>
      <c r="C793" s="65"/>
      <c r="D793" s="31"/>
      <c r="E793" s="31"/>
      <c r="F793" s="31"/>
      <c r="G793" s="31"/>
      <c r="H793" s="31"/>
      <c r="O793" s="482" t="str">
        <f t="shared" si="112"/>
        <v xml:space="preserve"> </v>
      </c>
      <c r="P793" s="466">
        <f t="shared" si="108"/>
        <v>1004</v>
      </c>
      <c r="Q793" s="65" t="s">
        <v>4406</v>
      </c>
      <c r="R793" s="230">
        <v>1004</v>
      </c>
      <c r="S793" s="251">
        <v>-33.912542000000002</v>
      </c>
      <c r="T793" s="249">
        <v>117.936043</v>
      </c>
      <c r="U793" s="33" t="str">
        <f t="shared" si="109"/>
        <v>Pallinup</v>
      </c>
      <c r="V793" s="33" t="str">
        <f t="shared" si="113"/>
        <v>Gnowangerup</v>
      </c>
      <c r="W793" s="33">
        <v>744</v>
      </c>
      <c r="X793" s="1" t="s">
        <v>685</v>
      </c>
      <c r="AE793" s="10" t="s">
        <v>3858</v>
      </c>
      <c r="AF793" s="6" t="s">
        <v>64</v>
      </c>
      <c r="AG793" s="176">
        <f>IFERROR(VLOOKUP(AF793,'#Location List#'!$Q$3:$R$1118,2,FALSE), "None")</f>
        <v>142</v>
      </c>
      <c r="AH793" s="269" t="s">
        <v>363</v>
      </c>
      <c r="AI793" s="474">
        <f t="shared" si="110"/>
        <v>1</v>
      </c>
      <c r="AJ793" s="71" t="str">
        <f t="shared" si="111"/>
        <v>Pallinup</v>
      </c>
      <c r="AK793" s="73" t="e">
        <f>COUNTIFS(#REF!,R793)</f>
        <v>#REF!</v>
      </c>
      <c r="AL793" s="13"/>
      <c r="AM793" s="75"/>
      <c r="AN793" s="72"/>
      <c r="AQ793" s="334"/>
      <c r="AS793" s="244">
        <v>791</v>
      </c>
      <c r="AT793" s="244">
        <v>-32.25</v>
      </c>
      <c r="AU793" s="244">
        <v>117.75</v>
      </c>
      <c r="AV793" s="244" t="s">
        <v>5559</v>
      </c>
      <c r="AW793" s="22">
        <v>839</v>
      </c>
      <c r="AX793" s="343">
        <v>11.801297755687751</v>
      </c>
    </row>
    <row r="794" spans="1:50" ht="12" customHeight="1" x14ac:dyDescent="0.25">
      <c r="A794" s="1" t="s">
        <v>685</v>
      </c>
      <c r="C794" s="65"/>
      <c r="D794" s="31"/>
      <c r="E794" s="31"/>
      <c r="F794" s="31"/>
      <c r="G794" s="31"/>
      <c r="H794" s="31"/>
      <c r="O794" s="482" t="str">
        <f t="shared" si="112"/>
        <v xml:space="preserve"> </v>
      </c>
      <c r="P794" s="466">
        <f t="shared" si="108"/>
        <v>1005</v>
      </c>
      <c r="Q794" s="65" t="s">
        <v>4407</v>
      </c>
      <c r="R794" s="230">
        <v>1005</v>
      </c>
      <c r="S794" s="251">
        <v>-34.693460999999999</v>
      </c>
      <c r="T794" s="248">
        <v>118.140383</v>
      </c>
      <c r="U794" s="33" t="str">
        <f t="shared" si="109"/>
        <v>Palmdale</v>
      </c>
      <c r="V794" s="33" t="str">
        <f t="shared" si="113"/>
        <v>Albany</v>
      </c>
      <c r="W794" s="33">
        <v>751</v>
      </c>
      <c r="X794" s="1" t="s">
        <v>685</v>
      </c>
      <c r="AE794" s="10" t="s">
        <v>3858</v>
      </c>
      <c r="AF794" s="6" t="s">
        <v>1190</v>
      </c>
      <c r="AG794" s="176">
        <f>IFERROR(VLOOKUP(AF794,'#Location List#'!$Q$3:$R$1118,2,FALSE), "None")</f>
        <v>287</v>
      </c>
      <c r="AH794" s="269" t="s">
        <v>655</v>
      </c>
      <c r="AI794" s="474">
        <f t="shared" si="110"/>
        <v>1</v>
      </c>
      <c r="AJ794" s="71" t="str">
        <f t="shared" si="111"/>
        <v>Palmdale</v>
      </c>
      <c r="AK794" s="73" t="e">
        <f>COUNTIFS(#REF!,R794)</f>
        <v>#REF!</v>
      </c>
      <c r="AL794" s="13"/>
      <c r="AM794" s="75"/>
      <c r="AN794" s="72"/>
      <c r="AQ794" s="334"/>
      <c r="AS794" s="244">
        <v>792</v>
      </c>
      <c r="AT794" s="244">
        <v>-32</v>
      </c>
      <c r="AU794" s="244">
        <v>117.75</v>
      </c>
      <c r="AV794" s="244" t="s">
        <v>5560</v>
      </c>
      <c r="AW794" s="22">
        <v>844</v>
      </c>
      <c r="AX794" s="343">
        <v>7.9311346180008968</v>
      </c>
    </row>
    <row r="795" spans="1:50" ht="12" customHeight="1" x14ac:dyDescent="0.25">
      <c r="A795" s="1" t="s">
        <v>685</v>
      </c>
      <c r="C795" s="65"/>
      <c r="D795" s="31"/>
      <c r="E795" s="31"/>
      <c r="F795" s="31"/>
      <c r="G795" s="31"/>
      <c r="H795" s="31"/>
      <c r="O795" s="482" t="str">
        <f t="shared" si="112"/>
        <v xml:space="preserve"> </v>
      </c>
      <c r="P795" s="466">
        <f t="shared" si="108"/>
        <v>1006</v>
      </c>
      <c r="Q795" s="65" t="s">
        <v>4408</v>
      </c>
      <c r="R795" s="230">
        <v>1006</v>
      </c>
      <c r="S795" s="251">
        <v>-31.95252</v>
      </c>
      <c r="T795" s="248">
        <v>117.658869999999</v>
      </c>
      <c r="U795" s="33" t="str">
        <f t="shared" si="109"/>
        <v>Pantapin</v>
      </c>
      <c r="V795" s="33" t="str">
        <f t="shared" si="113"/>
        <v>Quairading</v>
      </c>
      <c r="W795" s="33">
        <v>808</v>
      </c>
      <c r="X795" s="1" t="s">
        <v>685</v>
      </c>
      <c r="AE795" s="10" t="s">
        <v>3858</v>
      </c>
      <c r="AF795" s="6" t="s">
        <v>1190</v>
      </c>
      <c r="AG795" s="176">
        <f>IFERROR(VLOOKUP(AF795,'#Location List#'!$Q$3:$R$1118,2,FALSE), "None")</f>
        <v>287</v>
      </c>
      <c r="AH795" s="269" t="s">
        <v>1190</v>
      </c>
      <c r="AI795" s="474">
        <f t="shared" si="110"/>
        <v>1</v>
      </c>
      <c r="AJ795" s="71" t="str">
        <f t="shared" si="111"/>
        <v>Pantapin</v>
      </c>
      <c r="AK795" s="73" t="e">
        <f>COUNTIFS(#REF!,R795)</f>
        <v>#REF!</v>
      </c>
      <c r="AL795" s="13"/>
      <c r="AM795" s="75"/>
      <c r="AN795" s="72"/>
      <c r="AQ795" s="334"/>
      <c r="AS795" s="244">
        <v>793</v>
      </c>
      <c r="AT795" s="244">
        <v>-31.75</v>
      </c>
      <c r="AU795" s="244">
        <v>117.75</v>
      </c>
      <c r="AV795" s="244" t="s">
        <v>5561</v>
      </c>
      <c r="AW795" s="22">
        <v>919</v>
      </c>
      <c r="AX795" s="343">
        <v>11.009511946015905</v>
      </c>
    </row>
    <row r="796" spans="1:50" ht="12" customHeight="1" x14ac:dyDescent="0.25">
      <c r="A796" s="1" t="s">
        <v>685</v>
      </c>
      <c r="C796" s="65"/>
      <c r="D796" s="31"/>
      <c r="E796" s="31"/>
      <c r="F796" s="31"/>
      <c r="G796" s="31"/>
      <c r="H796" s="31"/>
      <c r="O796" s="482" t="str">
        <f t="shared" si="112"/>
        <v xml:space="preserve"> </v>
      </c>
      <c r="P796" s="466">
        <f t="shared" si="108"/>
        <v>1007</v>
      </c>
      <c r="Q796" s="65" t="s">
        <v>4409</v>
      </c>
      <c r="R796" s="230">
        <v>1007</v>
      </c>
      <c r="S796" s="251">
        <v>-33.380155000000002</v>
      </c>
      <c r="T796" s="248">
        <v>115.795508</v>
      </c>
      <c r="U796" s="33" t="str">
        <f t="shared" si="109"/>
        <v>Paradise</v>
      </c>
      <c r="V796" s="33" t="str">
        <f t="shared" si="113"/>
        <v>Dardanup</v>
      </c>
      <c r="W796" s="33">
        <v>805</v>
      </c>
      <c r="X796" s="1" t="s">
        <v>685</v>
      </c>
      <c r="AE796" s="10" t="s">
        <v>3858</v>
      </c>
      <c r="AF796" s="6" t="s">
        <v>1190</v>
      </c>
      <c r="AG796" s="176">
        <f>IFERROR(VLOOKUP(AF796,'#Location List#'!$Q$3:$R$1118,2,FALSE), "None")</f>
        <v>287</v>
      </c>
      <c r="AH796" s="269" t="s">
        <v>412</v>
      </c>
      <c r="AI796" s="474">
        <f t="shared" si="110"/>
        <v>1</v>
      </c>
      <c r="AJ796" s="71" t="str">
        <f t="shared" si="111"/>
        <v>Paradise</v>
      </c>
      <c r="AK796" s="73" t="e">
        <f>COUNTIFS(#REF!,R796)</f>
        <v>#REF!</v>
      </c>
      <c r="AL796" s="13"/>
      <c r="AM796" s="75"/>
      <c r="AN796" s="72"/>
      <c r="AQ796" s="334"/>
      <c r="AS796" s="244">
        <v>794</v>
      </c>
      <c r="AT796" s="244">
        <v>-31.5</v>
      </c>
      <c r="AU796" s="244">
        <v>117.75</v>
      </c>
      <c r="AV796" s="244" t="s">
        <v>5562</v>
      </c>
      <c r="AW796" s="22">
        <v>810</v>
      </c>
      <c r="AX796" s="343">
        <v>14.616976560036777</v>
      </c>
    </row>
    <row r="797" spans="1:50" ht="12" customHeight="1" x14ac:dyDescent="0.25">
      <c r="A797" s="1" t="s">
        <v>685</v>
      </c>
      <c r="C797" s="65"/>
      <c r="D797" s="31"/>
      <c r="E797" s="31"/>
      <c r="F797" s="31"/>
      <c r="G797" s="31"/>
      <c r="H797" s="31"/>
      <c r="O797" s="482" t="str">
        <f t="shared" si="112"/>
        <v xml:space="preserve"> </v>
      </c>
      <c r="P797" s="466">
        <f t="shared" si="108"/>
        <v>1008</v>
      </c>
      <c r="Q797" s="65" t="s">
        <v>4410</v>
      </c>
      <c r="R797" s="230">
        <v>1008</v>
      </c>
      <c r="S797" s="251">
        <v>-31.883510000000001</v>
      </c>
      <c r="T797" s="248">
        <v>116.14788</v>
      </c>
      <c r="U797" s="33" t="str">
        <f t="shared" si="109"/>
        <v>Parkerville</v>
      </c>
      <c r="V797" s="33" t="str">
        <f t="shared" si="113"/>
        <v>Mundaring</v>
      </c>
      <c r="W797" s="33">
        <v>719</v>
      </c>
      <c r="X797" s="1" t="s">
        <v>685</v>
      </c>
      <c r="AE797" s="10" t="s">
        <v>3858</v>
      </c>
      <c r="AF797" s="6" t="s">
        <v>1195</v>
      </c>
      <c r="AG797" s="176">
        <f>IFERROR(VLOOKUP(AF797,'#Location List#'!$Q$3:$R$1118,2,FALSE), "None")</f>
        <v>315</v>
      </c>
      <c r="AH797" s="269" t="s">
        <v>1195</v>
      </c>
      <c r="AI797" s="474">
        <f t="shared" si="110"/>
        <v>1</v>
      </c>
      <c r="AJ797" s="71" t="str">
        <f t="shared" si="111"/>
        <v>Parkerville</v>
      </c>
      <c r="AK797" s="73" t="e">
        <f>COUNTIFS(#REF!,R797)</f>
        <v>#REF!</v>
      </c>
      <c r="AL797" s="13"/>
      <c r="AM797" s="75"/>
      <c r="AN797" s="72"/>
      <c r="AQ797" s="334"/>
      <c r="AS797" s="244">
        <v>795</v>
      </c>
      <c r="AT797" s="244">
        <v>-31.25</v>
      </c>
      <c r="AU797" s="244">
        <v>117.75</v>
      </c>
      <c r="AV797" s="244" t="s">
        <v>5563</v>
      </c>
      <c r="AW797" s="22">
        <v>1187</v>
      </c>
      <c r="AX797" s="343">
        <v>12.564014765411118</v>
      </c>
    </row>
    <row r="798" spans="1:50" ht="12" customHeight="1" x14ac:dyDescent="0.25">
      <c r="A798" s="1" t="s">
        <v>685</v>
      </c>
      <c r="C798" s="65"/>
      <c r="D798" s="31"/>
      <c r="E798" s="31"/>
      <c r="F798" s="31"/>
      <c r="G798" s="31"/>
      <c r="H798" s="31"/>
      <c r="O798" s="482" t="str">
        <f t="shared" si="112"/>
        <v xml:space="preserve"> </v>
      </c>
      <c r="P798" s="466">
        <f t="shared" si="108"/>
        <v>1009</v>
      </c>
      <c r="Q798" s="65" t="s">
        <v>4413</v>
      </c>
      <c r="R798" s="230">
        <v>1009</v>
      </c>
      <c r="S798" s="251">
        <v>-33.173782000000003</v>
      </c>
      <c r="T798" s="249">
        <v>115.715181</v>
      </c>
      <c r="U798" s="33" t="str">
        <f t="shared" si="109"/>
        <v>Parkfield</v>
      </c>
      <c r="V798" s="33" t="str">
        <f t="shared" si="113"/>
        <v>Harvey</v>
      </c>
      <c r="W798" s="33">
        <v>760</v>
      </c>
      <c r="X798" s="1" t="s">
        <v>685</v>
      </c>
      <c r="AE798" s="10" t="s">
        <v>3858</v>
      </c>
      <c r="AF798" s="6" t="s">
        <v>1196</v>
      </c>
      <c r="AG798" s="176">
        <f>IFERROR(VLOOKUP(AF798,'#Location List#'!$Q$3:$R$1118,2,FALSE), "None")</f>
        <v>372</v>
      </c>
      <c r="AH798" s="269" t="s">
        <v>1196</v>
      </c>
      <c r="AI798" s="474">
        <f t="shared" si="110"/>
        <v>1</v>
      </c>
      <c r="AJ798" s="71" t="str">
        <f t="shared" si="111"/>
        <v>Parkfield</v>
      </c>
      <c r="AK798" s="73" t="e">
        <f>COUNTIFS(#REF!,R798)</f>
        <v>#REF!</v>
      </c>
      <c r="AL798" s="13"/>
      <c r="AM798" s="75"/>
      <c r="AN798" s="72"/>
      <c r="AQ798" s="334"/>
      <c r="AS798" s="244">
        <v>796</v>
      </c>
      <c r="AT798" s="244">
        <v>-31</v>
      </c>
      <c r="AU798" s="244">
        <v>117.75</v>
      </c>
      <c r="AV798" s="244" t="s">
        <v>5564</v>
      </c>
      <c r="AW798" s="22">
        <v>1098</v>
      </c>
      <c r="AX798" s="343">
        <v>13.051333376754378</v>
      </c>
    </row>
    <row r="799" spans="1:50" ht="12" customHeight="1" x14ac:dyDescent="0.25">
      <c r="A799" s="1" t="s">
        <v>685</v>
      </c>
      <c r="C799" s="65"/>
      <c r="D799" s="31"/>
      <c r="E799" s="31"/>
      <c r="F799" s="31"/>
      <c r="G799" s="31"/>
      <c r="H799" s="31"/>
      <c r="O799" s="482" t="str">
        <f t="shared" si="112"/>
        <v xml:space="preserve"> </v>
      </c>
      <c r="P799" s="466">
        <f t="shared" si="108"/>
        <v>1010</v>
      </c>
      <c r="Q799" s="65" t="s">
        <v>4414</v>
      </c>
      <c r="R799" s="230">
        <v>1010</v>
      </c>
      <c r="S799" s="251">
        <v>-34.991349</v>
      </c>
      <c r="T799" s="248">
        <v>117.141756</v>
      </c>
      <c r="U799" s="33" t="str">
        <f t="shared" si="109"/>
        <v>Parryville</v>
      </c>
      <c r="V799" s="33" t="str">
        <f t="shared" si="113"/>
        <v>Denmark</v>
      </c>
      <c r="W799" s="33">
        <v>752</v>
      </c>
      <c r="X799" s="1" t="s">
        <v>685</v>
      </c>
      <c r="AE799" s="10" t="s">
        <v>1207</v>
      </c>
      <c r="AF799" s="6" t="s">
        <v>4418</v>
      </c>
      <c r="AG799" s="176">
        <f>IFERROR(VLOOKUP(AF799,'#Location List#'!$Q$3:$R$1118,2,FALSE), "None")</f>
        <v>317</v>
      </c>
      <c r="AH799" s="269" t="s">
        <v>977</v>
      </c>
      <c r="AI799" s="474">
        <f t="shared" si="110"/>
        <v>1</v>
      </c>
      <c r="AJ799" s="71" t="str">
        <f t="shared" si="111"/>
        <v>Parryville</v>
      </c>
      <c r="AK799" s="73" t="e">
        <f>COUNTIFS(#REF!,R799)</f>
        <v>#REF!</v>
      </c>
      <c r="AL799" s="13"/>
      <c r="AM799" s="75"/>
      <c r="AN799" s="72"/>
      <c r="AQ799" s="334"/>
      <c r="AS799" s="244">
        <v>797</v>
      </c>
      <c r="AT799" s="244">
        <v>-30.75</v>
      </c>
      <c r="AU799" s="244">
        <v>117.75</v>
      </c>
      <c r="AV799" s="244" t="s">
        <v>5565</v>
      </c>
      <c r="AW799" s="22">
        <v>867</v>
      </c>
      <c r="AX799" s="343">
        <v>5.7530934883218299</v>
      </c>
    </row>
    <row r="800" spans="1:50" ht="12" customHeight="1" x14ac:dyDescent="0.25">
      <c r="A800" s="1" t="s">
        <v>685</v>
      </c>
      <c r="C800" s="65"/>
      <c r="D800" s="31"/>
      <c r="E800" s="31"/>
      <c r="F800" s="31"/>
      <c r="G800" s="31"/>
      <c r="H800" s="31"/>
      <c r="O800" s="482" t="str">
        <f t="shared" si="112"/>
        <v xml:space="preserve"> </v>
      </c>
      <c r="P800" s="466">
        <f t="shared" si="108"/>
        <v>307</v>
      </c>
      <c r="Q800" s="31" t="s">
        <v>587</v>
      </c>
      <c r="R800" s="231">
        <v>307</v>
      </c>
      <c r="S800" s="251">
        <v>-33.825721999999999</v>
      </c>
      <c r="T800" s="248">
        <v>119.573342</v>
      </c>
      <c r="U800" s="33" t="str">
        <f t="shared" si="109"/>
        <v>Parwoonup</v>
      </c>
      <c r="V800" s="33" t="str">
        <f t="shared" si="113"/>
        <v>Ravensthorpe</v>
      </c>
      <c r="W800" s="33">
        <v>716</v>
      </c>
      <c r="X800" s="1" t="s">
        <v>685</v>
      </c>
      <c r="AE800" s="10" t="s">
        <v>1207</v>
      </c>
      <c r="AF800" s="6" t="s">
        <v>1207</v>
      </c>
      <c r="AG800" s="176">
        <f>IFERROR(VLOOKUP(AF800,'#Location List#'!$Q$3:$R$1118,2,FALSE), "None")</f>
        <v>373</v>
      </c>
      <c r="AH800" s="269" t="s">
        <v>859</v>
      </c>
      <c r="AI800" s="474">
        <f t="shared" si="110"/>
        <v>1</v>
      </c>
      <c r="AJ800" s="71" t="str">
        <f t="shared" si="111"/>
        <v>Parwoonup</v>
      </c>
      <c r="AK800" s="73" t="e">
        <f>COUNTIFS(#REF!,R800)</f>
        <v>#REF!</v>
      </c>
      <c r="AL800" s="13"/>
      <c r="AM800" s="75"/>
      <c r="AN800" s="72"/>
      <c r="AQ800" s="334"/>
      <c r="AS800" s="244">
        <v>798</v>
      </c>
      <c r="AT800" s="244">
        <v>-30.5</v>
      </c>
      <c r="AU800" s="244">
        <v>117.75</v>
      </c>
      <c r="AV800" s="244" t="s">
        <v>5566</v>
      </c>
      <c r="AW800" s="22">
        <v>627</v>
      </c>
      <c r="AX800" s="343">
        <v>11.885687006875395</v>
      </c>
    </row>
    <row r="801" spans="1:50" ht="12" customHeight="1" x14ac:dyDescent="0.25">
      <c r="A801" s="1" t="s">
        <v>685</v>
      </c>
      <c r="C801" s="65"/>
      <c r="D801" s="31"/>
      <c r="E801" s="31"/>
      <c r="F801" s="31"/>
      <c r="G801" s="31"/>
      <c r="H801" s="31"/>
      <c r="O801" s="482" t="str">
        <f t="shared" si="112"/>
        <v xml:space="preserve"> </v>
      </c>
      <c r="P801" s="466">
        <f t="shared" si="108"/>
        <v>308</v>
      </c>
      <c r="Q801" s="31" t="s">
        <v>838</v>
      </c>
      <c r="R801" s="231">
        <v>308</v>
      </c>
      <c r="S801" s="251">
        <v>-29.179803</v>
      </c>
      <c r="T801" s="249">
        <v>117.50421900000001</v>
      </c>
      <c r="U801" s="33" t="str">
        <f t="shared" si="109"/>
        <v>Paynes Find</v>
      </c>
      <c r="V801" s="33" t="str">
        <f t="shared" si="113"/>
        <v>Yalgoo</v>
      </c>
      <c r="W801" s="33">
        <v>754</v>
      </c>
      <c r="X801" s="1" t="s">
        <v>685</v>
      </c>
      <c r="AE801" s="10" t="s">
        <v>1207</v>
      </c>
      <c r="AF801" s="6" t="s">
        <v>1207</v>
      </c>
      <c r="AG801" s="176">
        <f>IFERROR(VLOOKUP(AF801,'#Location List#'!$Q$3:$R$1118,2,FALSE), "None")</f>
        <v>373</v>
      </c>
      <c r="AH801" s="269" t="s">
        <v>1207</v>
      </c>
      <c r="AI801" s="474">
        <f t="shared" si="110"/>
        <v>1</v>
      </c>
      <c r="AJ801" s="71" t="str">
        <f t="shared" si="111"/>
        <v>Paynes Find</v>
      </c>
      <c r="AK801" s="73" t="e">
        <f>COUNTIFS(#REF!,R801)</f>
        <v>#REF!</v>
      </c>
      <c r="AL801" s="13"/>
      <c r="AM801" s="75"/>
      <c r="AN801" s="72"/>
      <c r="AQ801" s="334"/>
      <c r="AS801" s="244">
        <v>799</v>
      </c>
      <c r="AT801" s="244">
        <v>-30.25</v>
      </c>
      <c r="AU801" s="244">
        <v>117.75</v>
      </c>
      <c r="AV801" s="244" t="s">
        <v>5567</v>
      </c>
      <c r="AW801" s="22">
        <v>627</v>
      </c>
      <c r="AX801" s="343">
        <v>22.590381164039449</v>
      </c>
    </row>
    <row r="802" spans="1:50" ht="12" customHeight="1" x14ac:dyDescent="0.25">
      <c r="A802" s="1" t="s">
        <v>685</v>
      </c>
      <c r="C802" s="65"/>
      <c r="D802" s="31"/>
      <c r="E802" s="31"/>
      <c r="F802" s="31"/>
      <c r="G802" s="31"/>
      <c r="H802" s="31"/>
      <c r="O802" s="482" t="str">
        <f t="shared" si="112"/>
        <v xml:space="preserve"> </v>
      </c>
      <c r="P802" s="466">
        <f t="shared" si="108"/>
        <v>1011</v>
      </c>
      <c r="Q802" s="65" t="s">
        <v>4415</v>
      </c>
      <c r="R802" s="230">
        <v>1011</v>
      </c>
      <c r="S802" s="251">
        <v>-28.03276</v>
      </c>
      <c r="T802" s="249">
        <v>118.51185</v>
      </c>
      <c r="U802" s="33" t="str">
        <f t="shared" si="109"/>
        <v>Paynesville</v>
      </c>
      <c r="V802" s="33" t="str">
        <f t="shared" si="113"/>
        <v>Mount Magnet</v>
      </c>
      <c r="W802" s="33">
        <v>828</v>
      </c>
      <c r="X802" s="1" t="s">
        <v>685</v>
      </c>
      <c r="AE802" s="10" t="s">
        <v>1207</v>
      </c>
      <c r="AF802" s="6" t="s">
        <v>1207</v>
      </c>
      <c r="AG802" s="176">
        <f>IFERROR(VLOOKUP(AF802,'#Location List#'!$Q$3:$R$1118,2,FALSE), "None")</f>
        <v>373</v>
      </c>
      <c r="AH802" s="269" t="s">
        <v>825</v>
      </c>
      <c r="AI802" s="474">
        <f t="shared" si="110"/>
        <v>1</v>
      </c>
      <c r="AJ802" s="71" t="str">
        <f t="shared" si="111"/>
        <v>Paynesville</v>
      </c>
      <c r="AK802" s="73" t="e">
        <f>COUNTIFS(#REF!,R802)</f>
        <v>#REF!</v>
      </c>
      <c r="AL802" s="13"/>
      <c r="AM802" s="75"/>
      <c r="AN802" s="72"/>
      <c r="AQ802" s="334"/>
      <c r="AS802" s="244">
        <v>800</v>
      </c>
      <c r="AT802" s="244">
        <v>-30</v>
      </c>
      <c r="AU802" s="244">
        <v>117.75</v>
      </c>
      <c r="AV802" s="244" t="s">
        <v>5568</v>
      </c>
      <c r="AW802" s="22">
        <v>627</v>
      </c>
      <c r="AX802" s="343">
        <v>49.241955848092843</v>
      </c>
    </row>
    <row r="803" spans="1:50" ht="12" customHeight="1" x14ac:dyDescent="0.25">
      <c r="A803" s="1" t="s">
        <v>685</v>
      </c>
      <c r="C803" s="65"/>
      <c r="D803" s="31"/>
      <c r="E803" s="31"/>
      <c r="F803" s="31"/>
      <c r="G803" s="31"/>
      <c r="H803" s="31"/>
      <c r="O803" s="482" t="str">
        <f t="shared" si="112"/>
        <v xml:space="preserve"> </v>
      </c>
      <c r="P803" s="466">
        <f t="shared" si="108"/>
        <v>309</v>
      </c>
      <c r="Q803" s="31" t="s">
        <v>607</v>
      </c>
      <c r="R803" s="231">
        <v>309</v>
      </c>
      <c r="S803" s="251">
        <v>-35.039172999999998</v>
      </c>
      <c r="T803" s="248">
        <v>116.92213599999999</v>
      </c>
      <c r="U803" s="33" t="str">
        <f t="shared" si="109"/>
        <v>Peaceful Bay</v>
      </c>
      <c r="V803" s="33" t="str">
        <f t="shared" si="113"/>
        <v>Denmark</v>
      </c>
      <c r="W803" s="33">
        <v>752</v>
      </c>
      <c r="X803" s="1" t="s">
        <v>685</v>
      </c>
      <c r="AE803" s="10" t="s">
        <v>1416</v>
      </c>
      <c r="AF803" s="6" t="s">
        <v>1147</v>
      </c>
      <c r="AG803" s="176" t="str">
        <f>IFERROR(VLOOKUP(AF803,'#Location List#'!$Q$3:$R$1118,2,FALSE), "None")</f>
        <v>None</v>
      </c>
      <c r="AH803" s="269" t="s">
        <v>1147</v>
      </c>
      <c r="AI803" s="474">
        <f t="shared" si="110"/>
        <v>1</v>
      </c>
      <c r="AJ803" s="71" t="str">
        <f t="shared" si="111"/>
        <v>Peaceful Bay</v>
      </c>
      <c r="AK803" s="73" t="e">
        <f>COUNTIFS(#REF!,R803)</f>
        <v>#REF!</v>
      </c>
      <c r="AL803" s="13"/>
      <c r="AM803" s="75"/>
      <c r="AN803" s="72"/>
      <c r="AQ803" s="334"/>
      <c r="AS803" s="244">
        <v>801</v>
      </c>
      <c r="AT803" s="244">
        <v>-29.75</v>
      </c>
      <c r="AU803" s="244">
        <v>117.75</v>
      </c>
      <c r="AV803" s="244" t="s">
        <v>5569</v>
      </c>
      <c r="AW803" s="22">
        <v>265</v>
      </c>
      <c r="AX803" s="343">
        <v>35.610461205704553</v>
      </c>
    </row>
    <row r="804" spans="1:50" ht="12" customHeight="1" x14ac:dyDescent="0.25">
      <c r="A804" s="1" t="s">
        <v>685</v>
      </c>
      <c r="C804" s="65"/>
      <c r="D804" s="31"/>
      <c r="E804" s="31"/>
      <c r="F804" s="31"/>
      <c r="G804" s="31"/>
      <c r="H804" s="31"/>
      <c r="O804" s="482" t="str">
        <f t="shared" si="112"/>
        <v xml:space="preserve"> </v>
      </c>
      <c r="P804" s="466">
        <f t="shared" si="108"/>
        <v>1012</v>
      </c>
      <c r="Q804" s="65" t="s">
        <v>4416</v>
      </c>
      <c r="R804" s="230">
        <v>1012</v>
      </c>
      <c r="S804" s="251">
        <v>-34.326692999999999</v>
      </c>
      <c r="T804" s="249">
        <v>115.78260400000001</v>
      </c>
      <c r="U804" s="33" t="str">
        <f t="shared" si="109"/>
        <v>Peerabeelup</v>
      </c>
      <c r="V804" s="33" t="str">
        <f t="shared" si="113"/>
        <v>Nannup</v>
      </c>
      <c r="W804" s="33">
        <v>749</v>
      </c>
      <c r="X804" s="1" t="s">
        <v>685</v>
      </c>
      <c r="AE804" s="10" t="s">
        <v>1416</v>
      </c>
      <c r="AF804" s="6" t="s">
        <v>1102</v>
      </c>
      <c r="AG804" s="176">
        <f>IFERROR(VLOOKUP(AF804,'#Location List#'!$Q$3:$R$1118,2,FALSE), "None")</f>
        <v>263</v>
      </c>
      <c r="AH804" s="269" t="s">
        <v>1102</v>
      </c>
      <c r="AI804" s="474">
        <f t="shared" si="110"/>
        <v>1</v>
      </c>
      <c r="AJ804" s="71" t="str">
        <f t="shared" si="111"/>
        <v>Peerabeelup</v>
      </c>
      <c r="AK804" s="73" t="e">
        <f>COUNTIFS(#REF!,R804)</f>
        <v>#REF!</v>
      </c>
      <c r="AL804" s="13"/>
      <c r="AM804" s="75"/>
      <c r="AN804" s="72"/>
      <c r="AQ804" s="334"/>
      <c r="AS804" s="244">
        <v>802</v>
      </c>
      <c r="AT804" s="244">
        <v>-29.5</v>
      </c>
      <c r="AU804" s="244">
        <v>117.75</v>
      </c>
      <c r="AV804" s="244" t="s">
        <v>5570</v>
      </c>
      <c r="AW804" s="22">
        <v>265</v>
      </c>
      <c r="AX804" s="343">
        <v>33.677526126073275</v>
      </c>
    </row>
    <row r="805" spans="1:50" ht="12" customHeight="1" x14ac:dyDescent="0.25">
      <c r="A805" s="1" t="s">
        <v>685</v>
      </c>
      <c r="C805" s="65"/>
      <c r="D805" s="31"/>
      <c r="E805" s="31"/>
      <c r="F805" s="31"/>
      <c r="G805" s="31"/>
      <c r="H805" s="31"/>
      <c r="O805" s="482" t="str">
        <f t="shared" si="112"/>
        <v xml:space="preserve"> </v>
      </c>
      <c r="P805" s="466">
        <f t="shared" si="108"/>
        <v>1013</v>
      </c>
      <c r="Q805" s="65" t="s">
        <v>4417</v>
      </c>
      <c r="R805" s="230">
        <v>1013</v>
      </c>
      <c r="S805" s="251">
        <v>-33.317444000000002</v>
      </c>
      <c r="T805" s="248">
        <v>115.690832</v>
      </c>
      <c r="U805" s="33" t="str">
        <f t="shared" si="109"/>
        <v>Pelican Point</v>
      </c>
      <c r="V805" s="33" t="str">
        <f t="shared" si="113"/>
        <v>Bunbury</v>
      </c>
      <c r="W805" s="33">
        <v>750</v>
      </c>
      <c r="X805" s="1" t="s">
        <v>685</v>
      </c>
      <c r="AE805" s="10" t="s">
        <v>1416</v>
      </c>
      <c r="AF805" s="6" t="s">
        <v>1265</v>
      </c>
      <c r="AG805" s="176" t="str">
        <f>IFERROR(VLOOKUP(AF805,'#Location List#'!$Q$3:$R$1118,2,FALSE), "None")</f>
        <v>None</v>
      </c>
      <c r="AH805" s="269" t="s">
        <v>1265</v>
      </c>
      <c r="AI805" s="474">
        <f t="shared" si="110"/>
        <v>1</v>
      </c>
      <c r="AJ805" s="71" t="str">
        <f t="shared" si="111"/>
        <v>Pelican Point</v>
      </c>
      <c r="AK805" s="73" t="e">
        <f>COUNTIFS(#REF!,R805)</f>
        <v>#REF!</v>
      </c>
      <c r="AL805" s="13"/>
      <c r="AM805" s="75"/>
      <c r="AN805" s="72"/>
      <c r="AQ805" s="334"/>
      <c r="AS805" s="244">
        <v>803</v>
      </c>
      <c r="AT805" s="244">
        <v>-29.25</v>
      </c>
      <c r="AU805" s="244">
        <v>117.75</v>
      </c>
      <c r="AV805" s="244" t="s">
        <v>5571</v>
      </c>
      <c r="AW805" s="22">
        <v>308</v>
      </c>
      <c r="AX805" s="343">
        <v>25.096575274061838</v>
      </c>
    </row>
    <row r="806" spans="1:50" ht="12" customHeight="1" x14ac:dyDescent="0.25">
      <c r="A806" s="1" t="s">
        <v>685</v>
      </c>
      <c r="C806" s="65"/>
      <c r="D806" s="31"/>
      <c r="E806" s="31"/>
      <c r="F806" s="31"/>
      <c r="G806" s="31"/>
      <c r="H806" s="31"/>
      <c r="O806" s="482" t="str">
        <f t="shared" si="112"/>
        <v xml:space="preserve"> </v>
      </c>
      <c r="P806" s="466">
        <f t="shared" si="108"/>
        <v>310</v>
      </c>
      <c r="Q806" s="31" t="s">
        <v>1193</v>
      </c>
      <c r="R806" s="231">
        <v>310</v>
      </c>
      <c r="S806" s="251">
        <v>-34.447850000000003</v>
      </c>
      <c r="T806" s="248">
        <v>116.03716</v>
      </c>
      <c r="U806" s="33" t="str">
        <f t="shared" si="109"/>
        <v>Pemberton</v>
      </c>
      <c r="V806" s="33" t="str">
        <f t="shared" si="113"/>
        <v>Manjimup</v>
      </c>
      <c r="W806" s="33">
        <v>714</v>
      </c>
      <c r="X806" s="1" t="s">
        <v>685</v>
      </c>
      <c r="AE806" s="10" t="s">
        <v>1416</v>
      </c>
      <c r="AF806" s="6" t="s">
        <v>1252</v>
      </c>
      <c r="AG806" s="176">
        <f>IFERROR(VLOOKUP(AF806,'#Location List#'!$Q$3:$R$1118,2,FALSE), "None")</f>
        <v>281</v>
      </c>
      <c r="AH806" s="269" t="s">
        <v>1252</v>
      </c>
      <c r="AI806" s="474">
        <f t="shared" si="110"/>
        <v>1</v>
      </c>
      <c r="AJ806" s="71" t="str">
        <f t="shared" si="111"/>
        <v>Pemberton</v>
      </c>
      <c r="AK806" s="73" t="e">
        <f>COUNTIFS(#REF!,R806)</f>
        <v>#REF!</v>
      </c>
      <c r="AL806" s="13"/>
      <c r="AM806" s="75"/>
      <c r="AN806" s="72"/>
      <c r="AQ806" s="334"/>
      <c r="AS806" s="244">
        <v>804</v>
      </c>
      <c r="AT806" s="244">
        <v>-29</v>
      </c>
      <c r="AU806" s="244">
        <v>117.75</v>
      </c>
      <c r="AV806" s="244" t="s">
        <v>5572</v>
      </c>
      <c r="AW806" s="22">
        <v>308</v>
      </c>
      <c r="AX806" s="343">
        <v>31.144690520998385</v>
      </c>
    </row>
    <row r="807" spans="1:50" ht="12" customHeight="1" x14ac:dyDescent="0.25">
      <c r="A807" s="1" t="s">
        <v>685</v>
      </c>
      <c r="C807" s="65"/>
      <c r="D807" s="31"/>
      <c r="E807" s="31"/>
      <c r="F807" s="31"/>
      <c r="G807" s="31"/>
      <c r="H807" s="31"/>
      <c r="O807" s="482" t="str">
        <f t="shared" si="112"/>
        <v xml:space="preserve"> </v>
      </c>
      <c r="P807" s="466">
        <f t="shared" si="108"/>
        <v>432</v>
      </c>
      <c r="Q807" s="31" t="s">
        <v>3802</v>
      </c>
      <c r="R807" s="230">
        <v>432</v>
      </c>
      <c r="S807" s="171">
        <v>-31.999667365563301</v>
      </c>
      <c r="T807" s="171">
        <v>115.76713462073999</v>
      </c>
      <c r="U807" s="33" t="str">
        <f t="shared" si="109"/>
        <v>Peppermint Grove</v>
      </c>
      <c r="V807" s="31" t="s">
        <v>3802</v>
      </c>
      <c r="W807" s="32">
        <v>861</v>
      </c>
      <c r="X807" s="1" t="s">
        <v>685</v>
      </c>
      <c r="AE807" s="10" t="s">
        <v>3867</v>
      </c>
      <c r="AF807" s="6" t="s">
        <v>652</v>
      </c>
      <c r="AG807" s="176">
        <f>IFERROR(VLOOKUP(AF807,'#Location List#'!$Q$3:$R$1118,2,FALSE), "None")</f>
        <v>19</v>
      </c>
      <c r="AH807" s="269" t="s">
        <v>652</v>
      </c>
      <c r="AI807" s="474">
        <f t="shared" si="110"/>
        <v>1</v>
      </c>
      <c r="AJ807" s="71" t="str">
        <f t="shared" si="111"/>
        <v>Peppermint Grove</v>
      </c>
      <c r="AK807" s="73" t="e">
        <f>COUNTIFS(#REF!,R807)</f>
        <v>#REF!</v>
      </c>
      <c r="AL807" s="13"/>
      <c r="AM807" s="75"/>
      <c r="AN807" s="72"/>
      <c r="AQ807" s="334"/>
      <c r="AS807" s="244">
        <v>805</v>
      </c>
      <c r="AT807" s="244">
        <v>-28.75</v>
      </c>
      <c r="AU807" s="244">
        <v>117.75</v>
      </c>
      <c r="AV807" s="244" t="s">
        <v>5573</v>
      </c>
      <c r="AW807" s="22">
        <v>308</v>
      </c>
      <c r="AX807" s="343">
        <v>53.43714468395536</v>
      </c>
    </row>
    <row r="808" spans="1:50" ht="12" customHeight="1" x14ac:dyDescent="0.25">
      <c r="A808" s="1" t="s">
        <v>685</v>
      </c>
      <c r="C808" s="65"/>
      <c r="D808" s="31"/>
      <c r="E808" s="31"/>
      <c r="F808" s="31"/>
      <c r="G808" s="31"/>
      <c r="H808" s="31"/>
      <c r="O808" s="482" t="str">
        <f t="shared" si="112"/>
        <v xml:space="preserve"> </v>
      </c>
      <c r="P808" s="466">
        <f t="shared" si="108"/>
        <v>1015</v>
      </c>
      <c r="Q808" s="65" t="s">
        <v>4419</v>
      </c>
      <c r="R808" s="230">
        <v>1015</v>
      </c>
      <c r="S808" s="251">
        <v>-33.528776000000001</v>
      </c>
      <c r="T808" s="249">
        <v>115.50652700000001</v>
      </c>
      <c r="U808" s="33" t="str">
        <f t="shared" si="109"/>
        <v>Peppermint Grove Beach</v>
      </c>
      <c r="V808" s="33" t="str">
        <f t="shared" ref="V808:V839" si="114">VLOOKUP(W808,$B$3:$C$150,2,FALSE)</f>
        <v>Capel</v>
      </c>
      <c r="W808" s="33">
        <v>746</v>
      </c>
      <c r="X808" s="1" t="s">
        <v>685</v>
      </c>
      <c r="AE808" s="10" t="s">
        <v>3867</v>
      </c>
      <c r="AF808" s="6" t="s">
        <v>4071</v>
      </c>
      <c r="AG808" s="176">
        <f>IFERROR(VLOOKUP(AF808,'#Location List#'!$Q$3:$R$1118,2,FALSE), "None")</f>
        <v>148</v>
      </c>
      <c r="AH808" s="269" t="s">
        <v>623</v>
      </c>
      <c r="AI808" s="474">
        <f t="shared" si="110"/>
        <v>1</v>
      </c>
      <c r="AJ808" s="71" t="str">
        <f t="shared" si="111"/>
        <v>Peppermint Grove Beach</v>
      </c>
      <c r="AK808" s="73" t="e">
        <f>COUNTIFS(#REF!,R808)</f>
        <v>#REF!</v>
      </c>
      <c r="AL808" s="13"/>
      <c r="AM808" s="75"/>
      <c r="AN808" s="72"/>
      <c r="AQ808" s="334"/>
      <c r="AS808" s="244">
        <v>806</v>
      </c>
      <c r="AT808" s="244">
        <v>-28.5</v>
      </c>
      <c r="AU808" s="244">
        <v>117.75</v>
      </c>
      <c r="AV808" s="244" t="s">
        <v>5574</v>
      </c>
      <c r="AW808" s="22">
        <v>1202</v>
      </c>
      <c r="AX808" s="343">
        <v>30.997665257417427</v>
      </c>
    </row>
    <row r="809" spans="1:50" ht="12" customHeight="1" x14ac:dyDescent="0.25">
      <c r="A809" s="1" t="s">
        <v>685</v>
      </c>
      <c r="C809" s="65"/>
      <c r="D809" s="31"/>
      <c r="E809" s="31"/>
      <c r="F809" s="31"/>
      <c r="G809" s="31"/>
      <c r="H809" s="31"/>
      <c r="O809" s="482" t="str">
        <f t="shared" si="112"/>
        <v xml:space="preserve"> </v>
      </c>
      <c r="P809" s="466">
        <f t="shared" si="108"/>
        <v>311</v>
      </c>
      <c r="Q809" s="31" t="s">
        <v>226</v>
      </c>
      <c r="R809" s="231">
        <v>311</v>
      </c>
      <c r="S809" s="251">
        <v>-29.434950000000001</v>
      </c>
      <c r="T809" s="248">
        <v>116.281809999999</v>
      </c>
      <c r="U809" s="33" t="str">
        <f t="shared" si="109"/>
        <v>Perenjori</v>
      </c>
      <c r="V809" s="33" t="str">
        <f t="shared" si="114"/>
        <v>Perenjori</v>
      </c>
      <c r="W809" s="33">
        <v>789</v>
      </c>
      <c r="X809" s="1" t="s">
        <v>685</v>
      </c>
      <c r="AE809" s="10" t="s">
        <v>3867</v>
      </c>
      <c r="AF809" s="6" t="s">
        <v>422</v>
      </c>
      <c r="AG809" s="176">
        <f>IFERROR(VLOOKUP(AF809,'#Location List#'!$Q$3:$R$1118,2,FALSE), "None")</f>
        <v>285</v>
      </c>
      <c r="AH809" s="269" t="s">
        <v>422</v>
      </c>
      <c r="AI809" s="474">
        <f t="shared" si="110"/>
        <v>1</v>
      </c>
      <c r="AJ809" s="71" t="str">
        <f t="shared" si="111"/>
        <v>Perenjori</v>
      </c>
      <c r="AK809" s="73" t="e">
        <f>COUNTIFS(#REF!,R809)</f>
        <v>#REF!</v>
      </c>
      <c r="AL809" s="13"/>
      <c r="AM809" s="75"/>
      <c r="AN809" s="72"/>
      <c r="AQ809" s="334"/>
      <c r="AS809" s="244">
        <v>807</v>
      </c>
      <c r="AT809" s="244">
        <v>-28.25</v>
      </c>
      <c r="AU809" s="244">
        <v>117.75</v>
      </c>
      <c r="AV809" s="244" t="s">
        <v>5575</v>
      </c>
      <c r="AW809" s="22">
        <v>1202</v>
      </c>
      <c r="AX809" s="343">
        <v>9.3947826877374645</v>
      </c>
    </row>
    <row r="810" spans="1:50" ht="12" customHeight="1" x14ac:dyDescent="0.25">
      <c r="A810" s="1" t="s">
        <v>685</v>
      </c>
      <c r="C810" s="65"/>
      <c r="D810" s="31"/>
      <c r="E810" s="31"/>
      <c r="F810" s="31"/>
      <c r="G810" s="31"/>
      <c r="H810" s="31"/>
      <c r="O810" s="482" t="str">
        <f t="shared" si="112"/>
        <v xml:space="preserve"> </v>
      </c>
      <c r="P810" s="466">
        <f t="shared" si="108"/>
        <v>1016</v>
      </c>
      <c r="Q810" s="65" t="s">
        <v>4420</v>
      </c>
      <c r="R810" s="230">
        <v>1016</v>
      </c>
      <c r="S810" s="251">
        <v>-34.597009999999997</v>
      </c>
      <c r="T810" s="249">
        <v>117.194954</v>
      </c>
      <c r="U810" s="33" t="str">
        <f t="shared" si="109"/>
        <v>Perillup</v>
      </c>
      <c r="V810" s="33" t="str">
        <f t="shared" si="114"/>
        <v>Plantagenet</v>
      </c>
      <c r="W810" s="33">
        <v>745</v>
      </c>
      <c r="X810" s="1" t="s">
        <v>685</v>
      </c>
      <c r="AE810" s="10" t="s">
        <v>3867</v>
      </c>
      <c r="AF810" s="6" t="s">
        <v>1201</v>
      </c>
      <c r="AG810" s="176">
        <f>IFERROR(VLOOKUP(AF810,'#Location List#'!$Q$3:$R$1118,2,FALSE), "None")</f>
        <v>335</v>
      </c>
      <c r="AH810" s="269" t="s">
        <v>1201</v>
      </c>
      <c r="AI810" s="474">
        <f t="shared" si="110"/>
        <v>1</v>
      </c>
      <c r="AJ810" s="71" t="str">
        <f t="shared" si="111"/>
        <v>Perillup</v>
      </c>
      <c r="AK810" s="73" t="e">
        <f>COUNTIFS(#REF!,R810)</f>
        <v>#REF!</v>
      </c>
      <c r="AL810" s="13"/>
      <c r="AM810" s="75"/>
      <c r="AN810" s="72"/>
      <c r="AQ810" s="334"/>
      <c r="AS810" s="244">
        <v>808</v>
      </c>
      <c r="AT810" s="244">
        <v>-28</v>
      </c>
      <c r="AU810" s="244">
        <v>117.75</v>
      </c>
      <c r="AV810" s="244" t="s">
        <v>5576</v>
      </c>
      <c r="AW810" s="22">
        <v>561</v>
      </c>
      <c r="AX810" s="343">
        <v>5.962959560263279</v>
      </c>
    </row>
    <row r="811" spans="1:50" ht="12" customHeight="1" x14ac:dyDescent="0.25">
      <c r="A811" s="1" t="s">
        <v>685</v>
      </c>
      <c r="C811" s="65"/>
      <c r="D811" s="31"/>
      <c r="E811" s="31"/>
      <c r="F811" s="31"/>
      <c r="G811" s="31"/>
      <c r="H811" s="31"/>
      <c r="O811" s="482" t="str">
        <f t="shared" si="112"/>
        <v xml:space="preserve"> </v>
      </c>
      <c r="P811" s="466">
        <f t="shared" si="108"/>
        <v>1017</v>
      </c>
      <c r="Q811" s="65" t="s">
        <v>4421</v>
      </c>
      <c r="R811" s="230">
        <v>1017</v>
      </c>
      <c r="S811" s="251">
        <v>-33.935690000000001</v>
      </c>
      <c r="T811" s="248">
        <v>117.64718000000001</v>
      </c>
      <c r="U811" s="33" t="str">
        <f t="shared" si="109"/>
        <v>Peringillup</v>
      </c>
      <c r="V811" s="33" t="str">
        <f t="shared" si="114"/>
        <v>Broomehill-Tambellup</v>
      </c>
      <c r="W811" s="33">
        <v>768</v>
      </c>
      <c r="X811" s="1" t="s">
        <v>685</v>
      </c>
      <c r="AE811" s="10" t="s">
        <v>3867</v>
      </c>
      <c r="AF811" s="6" t="s">
        <v>3867</v>
      </c>
      <c r="AG811" s="176">
        <f>IFERROR(VLOOKUP(AF811,'#Location List#'!$Q$3:$R$1118,2,FALSE), "None")</f>
        <v>378</v>
      </c>
      <c r="AH811" s="269" t="s">
        <v>519</v>
      </c>
      <c r="AI811" s="474">
        <f t="shared" si="110"/>
        <v>1</v>
      </c>
      <c r="AJ811" s="71" t="str">
        <f t="shared" si="111"/>
        <v>Peringillup</v>
      </c>
      <c r="AK811" s="73" t="e">
        <f>COUNTIFS(#REF!,R811)</f>
        <v>#REF!</v>
      </c>
      <c r="AL811" s="13"/>
      <c r="AM811" s="75"/>
      <c r="AN811" s="72"/>
      <c r="AQ811" s="334"/>
      <c r="AS811" s="244">
        <v>809</v>
      </c>
      <c r="AT811" s="244">
        <v>-27.75</v>
      </c>
      <c r="AU811" s="244">
        <v>117.75</v>
      </c>
      <c r="AV811" s="244" t="s">
        <v>5577</v>
      </c>
      <c r="AW811" s="22">
        <v>854</v>
      </c>
      <c r="AX811" s="343">
        <v>26.665067760606064</v>
      </c>
    </row>
    <row r="812" spans="1:50" ht="12" customHeight="1" x14ac:dyDescent="0.25">
      <c r="A812" s="1" t="s">
        <v>685</v>
      </c>
      <c r="C812" s="65"/>
      <c r="D812" s="31"/>
      <c r="E812" s="31"/>
      <c r="F812" s="31"/>
      <c r="G812" s="31"/>
      <c r="H812" s="31"/>
      <c r="O812" s="482" t="str">
        <f t="shared" si="112"/>
        <v xml:space="preserve"> </v>
      </c>
      <c r="P812" s="466">
        <f t="shared" si="108"/>
        <v>313</v>
      </c>
      <c r="Q812" s="31" t="s">
        <v>1194</v>
      </c>
      <c r="R812" s="231">
        <v>313</v>
      </c>
      <c r="S812" s="251">
        <v>-31.9549799999999</v>
      </c>
      <c r="T812" s="249">
        <v>115.8558</v>
      </c>
      <c r="U812" s="33" t="str">
        <f t="shared" si="109"/>
        <v>Perth</v>
      </c>
      <c r="V812" s="33" t="str">
        <f t="shared" si="114"/>
        <v>Perth</v>
      </c>
      <c r="W812" s="33">
        <v>748</v>
      </c>
      <c r="X812" s="1" t="s">
        <v>685</v>
      </c>
      <c r="AE812" s="10" t="s">
        <v>3867</v>
      </c>
      <c r="AF812" s="6" t="s">
        <v>3867</v>
      </c>
      <c r="AG812" s="176">
        <f>IFERROR(VLOOKUP(AF812,'#Location List#'!$Q$3:$R$1118,2,FALSE), "None")</f>
        <v>378</v>
      </c>
      <c r="AH812" s="269" t="s">
        <v>638</v>
      </c>
      <c r="AI812" s="474">
        <f t="shared" si="110"/>
        <v>1</v>
      </c>
      <c r="AJ812" s="71" t="str">
        <f t="shared" si="111"/>
        <v>Perth</v>
      </c>
      <c r="AK812" s="73" t="e">
        <f>COUNTIFS(#REF!,R812)</f>
        <v>#REF!</v>
      </c>
      <c r="AL812" s="13"/>
      <c r="AM812" s="75"/>
      <c r="AN812" s="72"/>
      <c r="AQ812" s="334"/>
      <c r="AS812" s="244">
        <v>810</v>
      </c>
      <c r="AT812" s="244">
        <v>-27.5</v>
      </c>
      <c r="AU812" s="244">
        <v>117.75</v>
      </c>
      <c r="AV812" s="244" t="s">
        <v>5578</v>
      </c>
      <c r="AW812" s="22">
        <v>654</v>
      </c>
      <c r="AX812" s="343">
        <v>17.01791447536959</v>
      </c>
    </row>
    <row r="813" spans="1:50" ht="12" customHeight="1" x14ac:dyDescent="0.25">
      <c r="A813" s="1" t="s">
        <v>685</v>
      </c>
      <c r="C813" s="65"/>
      <c r="D813" s="31"/>
      <c r="E813" s="31"/>
      <c r="F813" s="31"/>
      <c r="G813" s="31"/>
      <c r="H813" s="31"/>
      <c r="O813" s="482" t="str">
        <f t="shared" si="112"/>
        <v xml:space="preserve"> </v>
      </c>
      <c r="P813" s="466">
        <f t="shared" si="108"/>
        <v>314</v>
      </c>
      <c r="Q813" s="31" t="s">
        <v>1451</v>
      </c>
      <c r="R813" s="231">
        <v>314</v>
      </c>
      <c r="S813" s="251">
        <v>-34.255485999999998</v>
      </c>
      <c r="T813" s="249">
        <v>116.365472</v>
      </c>
      <c r="U813" s="33" t="str">
        <f t="shared" si="109"/>
        <v>Perup</v>
      </c>
      <c r="V813" s="33" t="str">
        <f t="shared" si="114"/>
        <v>Manjimup</v>
      </c>
      <c r="W813" s="33">
        <v>714</v>
      </c>
      <c r="X813" s="1" t="s">
        <v>685</v>
      </c>
      <c r="AE813" s="10" t="s">
        <v>3867</v>
      </c>
      <c r="AF813" s="6" t="s">
        <v>3867</v>
      </c>
      <c r="AG813" s="176">
        <f>IFERROR(VLOOKUP(AF813,'#Location List#'!$Q$3:$R$1118,2,FALSE), "None")</f>
        <v>378</v>
      </c>
      <c r="AH813" s="269" t="s">
        <v>651</v>
      </c>
      <c r="AI813" s="474">
        <f t="shared" si="110"/>
        <v>1</v>
      </c>
      <c r="AJ813" s="71" t="str">
        <f t="shared" si="111"/>
        <v>Perup</v>
      </c>
      <c r="AK813" s="73" t="e">
        <f>COUNTIFS(#REF!,R813)</f>
        <v>#REF!</v>
      </c>
      <c r="AL813" s="13"/>
      <c r="AM813" s="75"/>
      <c r="AN813" s="72"/>
      <c r="AQ813" s="334"/>
      <c r="AS813" s="244">
        <v>811</v>
      </c>
      <c r="AT813" s="244">
        <v>-27.25</v>
      </c>
      <c r="AU813" s="244">
        <v>117.75</v>
      </c>
      <c r="AV813" s="244" t="s">
        <v>5579</v>
      </c>
      <c r="AW813" s="22">
        <v>654</v>
      </c>
      <c r="AX813" s="343">
        <v>24.231900902596546</v>
      </c>
    </row>
    <row r="814" spans="1:50" ht="12" customHeight="1" x14ac:dyDescent="0.25">
      <c r="A814" s="1" t="s">
        <v>685</v>
      </c>
      <c r="C814" s="65"/>
      <c r="D814" s="31"/>
      <c r="E814" s="31"/>
      <c r="F814" s="31"/>
      <c r="G814" s="31"/>
      <c r="H814" s="31"/>
      <c r="O814" s="482" t="str">
        <f t="shared" si="112"/>
        <v xml:space="preserve"> </v>
      </c>
      <c r="P814" s="466">
        <f t="shared" si="108"/>
        <v>1018</v>
      </c>
      <c r="Q814" s="65" t="s">
        <v>4422</v>
      </c>
      <c r="R814" s="230">
        <v>1018</v>
      </c>
      <c r="S814" s="251">
        <v>-32.123268000000003</v>
      </c>
      <c r="T814" s="249">
        <v>115.92370200000001</v>
      </c>
      <c r="U814" s="33" t="str">
        <f t="shared" si="109"/>
        <v>Piara Waters</v>
      </c>
      <c r="V814" s="33" t="str">
        <f t="shared" si="114"/>
        <v>Armadale</v>
      </c>
      <c r="W814" s="33">
        <v>723</v>
      </c>
      <c r="X814" s="1" t="s">
        <v>685</v>
      </c>
      <c r="AE814" s="10" t="s">
        <v>3867</v>
      </c>
      <c r="AF814" s="6" t="s">
        <v>1220</v>
      </c>
      <c r="AG814" s="176">
        <f>IFERROR(VLOOKUP(AF814,'#Location List#'!$Q$3:$R$1118,2,FALSE), "None")</f>
        <v>410</v>
      </c>
      <c r="AH814" s="269" t="s">
        <v>421</v>
      </c>
      <c r="AI814" s="474">
        <f t="shared" si="110"/>
        <v>1</v>
      </c>
      <c r="AJ814" s="71" t="str">
        <f t="shared" si="111"/>
        <v>Piara Waters</v>
      </c>
      <c r="AK814" s="73" t="e">
        <f>COUNTIFS(#REF!,R814)</f>
        <v>#REF!</v>
      </c>
      <c r="AL814" s="13"/>
      <c r="AM814" s="75"/>
      <c r="AN814" s="72"/>
      <c r="AQ814" s="334"/>
      <c r="AS814" s="244">
        <v>812</v>
      </c>
      <c r="AT814" s="244">
        <v>-27</v>
      </c>
      <c r="AU814" s="244">
        <v>117.75</v>
      </c>
      <c r="AV814" s="244" t="s">
        <v>5580</v>
      </c>
      <c r="AW814" s="22">
        <v>654</v>
      </c>
      <c r="AX814" s="343">
        <v>49.296532675376973</v>
      </c>
    </row>
    <row r="815" spans="1:50" ht="12" customHeight="1" x14ac:dyDescent="0.25">
      <c r="A815" s="1" t="s">
        <v>685</v>
      </c>
      <c r="C815" s="65"/>
      <c r="D815" s="31"/>
      <c r="E815" s="31"/>
      <c r="F815" s="31"/>
      <c r="G815" s="31"/>
      <c r="H815" s="31"/>
      <c r="O815" s="482" t="str">
        <f t="shared" si="112"/>
        <v xml:space="preserve"> </v>
      </c>
      <c r="P815" s="466">
        <f t="shared" si="108"/>
        <v>315</v>
      </c>
      <c r="Q815" s="31" t="s">
        <v>1195</v>
      </c>
      <c r="R815" s="231">
        <v>315</v>
      </c>
      <c r="S815" s="251">
        <v>-30.839379999999899</v>
      </c>
      <c r="T815" s="248">
        <v>116.38427</v>
      </c>
      <c r="U815" s="33" t="str">
        <f t="shared" si="109"/>
        <v>Piawaning</v>
      </c>
      <c r="V815" s="33" t="str">
        <f t="shared" si="114"/>
        <v>Victoria Plains</v>
      </c>
      <c r="W815" s="33">
        <v>764</v>
      </c>
      <c r="X815" s="1" t="s">
        <v>685</v>
      </c>
      <c r="AE815" s="10" t="s">
        <v>3867</v>
      </c>
      <c r="AF815" s="6" t="s">
        <v>1220</v>
      </c>
      <c r="AG815" s="176">
        <f>IFERROR(VLOOKUP(AF815,'#Location List#'!$Q$3:$R$1118,2,FALSE), "None")</f>
        <v>410</v>
      </c>
      <c r="AH815" s="269" t="s">
        <v>1220</v>
      </c>
      <c r="AI815" s="474">
        <f t="shared" si="110"/>
        <v>1</v>
      </c>
      <c r="AJ815" s="71" t="str">
        <f t="shared" si="111"/>
        <v>Piawaning</v>
      </c>
      <c r="AK815" s="73" t="e">
        <f>COUNTIFS(#REF!,R815)</f>
        <v>#REF!</v>
      </c>
      <c r="AL815" s="13"/>
      <c r="AM815" s="75"/>
      <c r="AN815" s="72"/>
      <c r="AQ815" s="334"/>
      <c r="AS815" s="244">
        <v>813</v>
      </c>
      <c r="AT815" s="244">
        <v>-26.75</v>
      </c>
      <c r="AU815" s="244">
        <v>117.75</v>
      </c>
      <c r="AV815" s="244" t="s">
        <v>5581</v>
      </c>
      <c r="AW815" s="22">
        <v>879</v>
      </c>
      <c r="AX815" s="343">
        <v>76.20884337763033</v>
      </c>
    </row>
    <row r="816" spans="1:50" ht="12" customHeight="1" x14ac:dyDescent="0.25">
      <c r="A816" s="1" t="s">
        <v>685</v>
      </c>
      <c r="C816" s="65"/>
      <c r="D816" s="31"/>
      <c r="E816" s="31"/>
      <c r="F816" s="31"/>
      <c r="G816" s="31"/>
      <c r="H816" s="31"/>
      <c r="O816" s="482" t="str">
        <f t="shared" si="112"/>
        <v xml:space="preserve"> </v>
      </c>
      <c r="P816" s="466">
        <f t="shared" si="108"/>
        <v>1019</v>
      </c>
      <c r="Q816" s="65" t="s">
        <v>4423</v>
      </c>
      <c r="R816" s="230">
        <v>1019</v>
      </c>
      <c r="S816" s="251">
        <v>-33.350862999999997</v>
      </c>
      <c r="T816" s="249">
        <v>115.69279299999999</v>
      </c>
      <c r="U816" s="33" t="str">
        <f t="shared" si="109"/>
        <v>Picton</v>
      </c>
      <c r="V816" s="33" t="str">
        <f t="shared" si="114"/>
        <v>Bunbury</v>
      </c>
      <c r="W816" s="33">
        <v>750</v>
      </c>
      <c r="X816" s="1" t="s">
        <v>685</v>
      </c>
      <c r="AE816" s="10" t="s">
        <v>3867</v>
      </c>
      <c r="AF816" s="6" t="s">
        <v>1220</v>
      </c>
      <c r="AG816" s="176">
        <f>IFERROR(VLOOKUP(AF816,'#Location List#'!$Q$3:$R$1118,2,FALSE), "None")</f>
        <v>410</v>
      </c>
      <c r="AH816" s="269" t="s">
        <v>646</v>
      </c>
      <c r="AI816" s="474">
        <f t="shared" si="110"/>
        <v>1</v>
      </c>
      <c r="AJ816" s="71" t="str">
        <f t="shared" si="111"/>
        <v>Picton</v>
      </c>
      <c r="AK816" s="73" t="e">
        <f>COUNTIFS(#REF!,R816)</f>
        <v>#REF!</v>
      </c>
      <c r="AL816" s="13"/>
      <c r="AM816" s="75"/>
      <c r="AN816" s="72"/>
      <c r="AQ816" s="334"/>
      <c r="AS816" s="244">
        <v>814</v>
      </c>
      <c r="AT816" s="244">
        <v>-26.5</v>
      </c>
      <c r="AU816" s="244">
        <v>117.75</v>
      </c>
      <c r="AV816" s="244" t="s">
        <v>5582</v>
      </c>
      <c r="AW816" s="22">
        <v>879</v>
      </c>
      <c r="AX816" s="343">
        <v>75.035037414618472</v>
      </c>
    </row>
    <row r="817" spans="1:50" ht="12" customHeight="1" x14ac:dyDescent="0.25">
      <c r="A817" s="1" t="s">
        <v>685</v>
      </c>
      <c r="C817" s="65"/>
      <c r="D817" s="31"/>
      <c r="E817" s="31"/>
      <c r="F817" s="31"/>
      <c r="G817" s="31"/>
      <c r="H817" s="31"/>
      <c r="O817" s="482" t="str">
        <f t="shared" si="112"/>
        <v xml:space="preserve"> </v>
      </c>
      <c r="P817" s="466">
        <f t="shared" si="108"/>
        <v>1020</v>
      </c>
      <c r="Q817" s="65" t="s">
        <v>4424</v>
      </c>
      <c r="R817" s="230">
        <v>1020</v>
      </c>
      <c r="S817" s="251">
        <v>-33.361538000000003</v>
      </c>
      <c r="T817" s="248">
        <v>115.719005</v>
      </c>
      <c r="U817" s="33" t="str">
        <f t="shared" si="109"/>
        <v>Picton East</v>
      </c>
      <c r="V817" s="33" t="str">
        <f t="shared" si="114"/>
        <v>Dardanup</v>
      </c>
      <c r="W817" s="33">
        <v>805</v>
      </c>
      <c r="X817" s="1" t="s">
        <v>685</v>
      </c>
      <c r="AE817" s="10" t="s">
        <v>3873</v>
      </c>
      <c r="AF817" s="6" t="s">
        <v>4425</v>
      </c>
      <c r="AG817" s="176" t="str">
        <f>IFERROR(VLOOKUP(AF817,'#Location List#'!$Q$3:$R$1118,2,FALSE), "None")</f>
        <v>None</v>
      </c>
      <c r="AH817" s="269" t="s">
        <v>878</v>
      </c>
      <c r="AI817" s="474">
        <f t="shared" si="110"/>
        <v>1</v>
      </c>
      <c r="AJ817" s="71" t="str">
        <f t="shared" si="111"/>
        <v>Picton East</v>
      </c>
      <c r="AK817" s="73" t="e">
        <f>COUNTIFS(#REF!,R817)</f>
        <v>#REF!</v>
      </c>
      <c r="AL817" s="13"/>
      <c r="AM817" s="75"/>
      <c r="AN817" s="72"/>
      <c r="AQ817" s="334"/>
      <c r="AS817" s="244">
        <v>815</v>
      </c>
      <c r="AT817" s="244">
        <v>-26.25</v>
      </c>
      <c r="AU817" s="244">
        <v>117.75</v>
      </c>
      <c r="AV817" s="244" t="s">
        <v>5583</v>
      </c>
      <c r="AW817" s="22">
        <v>879</v>
      </c>
      <c r="AX817" s="343">
        <v>83.65432514827441</v>
      </c>
    </row>
    <row r="818" spans="1:50" ht="12" customHeight="1" x14ac:dyDescent="0.25">
      <c r="A818" s="1" t="s">
        <v>685</v>
      </c>
      <c r="C818" s="65"/>
      <c r="D818" s="31"/>
      <c r="E818" s="31"/>
      <c r="F818" s="31"/>
      <c r="G818" s="31"/>
      <c r="H818" s="31"/>
      <c r="O818" s="482" t="str">
        <f t="shared" si="112"/>
        <v xml:space="preserve"> </v>
      </c>
      <c r="P818" s="466">
        <f t="shared" si="108"/>
        <v>316</v>
      </c>
      <c r="Q818" s="31" t="s">
        <v>1246</v>
      </c>
      <c r="R818" s="231">
        <v>316</v>
      </c>
      <c r="S818" s="251">
        <v>-31.972313</v>
      </c>
      <c r="T818" s="248">
        <v>116.080068</v>
      </c>
      <c r="U818" s="33" t="str">
        <f t="shared" si="109"/>
        <v>Piesse Brook</v>
      </c>
      <c r="V818" s="33" t="str">
        <f t="shared" si="114"/>
        <v>Kalamunda</v>
      </c>
      <c r="W818" s="33">
        <v>790</v>
      </c>
      <c r="X818" s="1" t="s">
        <v>685</v>
      </c>
      <c r="AE818" s="10" t="s">
        <v>3873</v>
      </c>
      <c r="AF818" s="6" t="s">
        <v>1115</v>
      </c>
      <c r="AG818" s="176">
        <f>IFERROR(VLOOKUP(AF818,'#Location List#'!$Q$3:$R$1118,2,FALSE), "None")</f>
        <v>36</v>
      </c>
      <c r="AH818" s="269" t="s">
        <v>1115</v>
      </c>
      <c r="AI818" s="474">
        <f t="shared" si="110"/>
        <v>1</v>
      </c>
      <c r="AJ818" s="71" t="str">
        <f t="shared" si="111"/>
        <v>Piesse Brook</v>
      </c>
      <c r="AK818" s="73" t="e">
        <f>COUNTIFS(#REF!,R818)</f>
        <v>#REF!</v>
      </c>
      <c r="AL818" s="13"/>
      <c r="AM818" s="75"/>
      <c r="AN818" s="72"/>
      <c r="AQ818" s="334"/>
      <c r="AS818" s="244">
        <v>816</v>
      </c>
      <c r="AT818" s="244">
        <v>-26</v>
      </c>
      <c r="AU818" s="244">
        <v>117.75</v>
      </c>
      <c r="AV818" s="244" t="s">
        <v>5584</v>
      </c>
      <c r="AW818" s="22">
        <v>879</v>
      </c>
      <c r="AX818" s="343">
        <v>99.554787110491461</v>
      </c>
    </row>
    <row r="819" spans="1:50" ht="12" customHeight="1" x14ac:dyDescent="0.25">
      <c r="A819" s="1" t="s">
        <v>685</v>
      </c>
      <c r="C819" s="65"/>
      <c r="D819" s="31"/>
      <c r="E819" s="31"/>
      <c r="F819" s="31"/>
      <c r="G819" s="31"/>
      <c r="H819" s="31"/>
      <c r="O819" s="482" t="str">
        <f t="shared" si="112"/>
        <v xml:space="preserve"> </v>
      </c>
      <c r="P819" s="466">
        <f t="shared" si="108"/>
        <v>317</v>
      </c>
      <c r="Q819" s="31" t="s">
        <v>4418</v>
      </c>
      <c r="R819" s="231">
        <v>317</v>
      </c>
      <c r="S819" s="251">
        <v>-33.194209999999899</v>
      </c>
      <c r="T819" s="249">
        <v>117.285439999999</v>
      </c>
      <c r="U819" s="33" t="str">
        <f t="shared" si="109"/>
        <v>Piesseville</v>
      </c>
      <c r="V819" s="33" t="str">
        <f t="shared" si="114"/>
        <v>Wagin</v>
      </c>
      <c r="W819" s="33">
        <v>729</v>
      </c>
      <c r="X819" s="1" t="s">
        <v>685</v>
      </c>
      <c r="AE819" s="10" t="s">
        <v>3873</v>
      </c>
      <c r="AF819" s="6" t="s">
        <v>1128</v>
      </c>
      <c r="AG819" s="176">
        <f>IFERROR(VLOOKUP(AF819,'#Location List#'!$Q$3:$R$1118,2,FALSE), "None")</f>
        <v>75</v>
      </c>
      <c r="AH819" s="269" t="s">
        <v>1128</v>
      </c>
      <c r="AI819" s="474">
        <f t="shared" si="110"/>
        <v>1</v>
      </c>
      <c r="AJ819" s="71" t="str">
        <f t="shared" si="111"/>
        <v>Piesseville</v>
      </c>
      <c r="AK819" s="73" t="e">
        <f>COUNTIFS(#REF!,R819)</f>
        <v>#REF!</v>
      </c>
      <c r="AL819" s="13"/>
      <c r="AM819" s="75"/>
      <c r="AN819" s="72"/>
      <c r="AQ819" s="334"/>
      <c r="AS819" s="244">
        <v>817</v>
      </c>
      <c r="AT819" s="244">
        <v>-25.75</v>
      </c>
      <c r="AU819" s="244">
        <v>117.75</v>
      </c>
      <c r="AV819" s="244" t="s">
        <v>5585</v>
      </c>
      <c r="AW819" s="22">
        <v>879</v>
      </c>
      <c r="AX819" s="343">
        <v>119.87320551155037</v>
      </c>
    </row>
    <row r="820" spans="1:50" ht="12" customHeight="1" x14ac:dyDescent="0.25">
      <c r="A820" s="1" t="s">
        <v>685</v>
      </c>
      <c r="C820" s="65"/>
      <c r="D820" s="31"/>
      <c r="E820" s="31"/>
      <c r="F820" s="31"/>
      <c r="G820" s="31"/>
      <c r="H820" s="31"/>
      <c r="O820" s="482" t="str">
        <f t="shared" si="112"/>
        <v xml:space="preserve"> </v>
      </c>
      <c r="P820" s="466">
        <f t="shared" si="108"/>
        <v>318</v>
      </c>
      <c r="Q820" s="31" t="s">
        <v>1197</v>
      </c>
      <c r="R820" s="231">
        <v>318</v>
      </c>
      <c r="S820" s="251">
        <v>-28.478670000000001</v>
      </c>
      <c r="T820" s="249">
        <v>115.792</v>
      </c>
      <c r="U820" s="33" t="str">
        <f t="shared" si="109"/>
        <v>Pindar</v>
      </c>
      <c r="V820" s="33" t="str">
        <f t="shared" si="114"/>
        <v>Greater Geraldton</v>
      </c>
      <c r="W820" s="33">
        <v>840</v>
      </c>
      <c r="X820" s="1" t="s">
        <v>685</v>
      </c>
      <c r="AE820" s="10" t="s">
        <v>3873</v>
      </c>
      <c r="AF820" s="6" t="s">
        <v>1135</v>
      </c>
      <c r="AG820" s="176">
        <f>IFERROR(VLOOKUP(AF820,'#Location List#'!$Q$3:$R$1118,2,FALSE), "None")</f>
        <v>97</v>
      </c>
      <c r="AH820" s="269" t="s">
        <v>1135</v>
      </c>
      <c r="AI820" s="474">
        <f t="shared" si="110"/>
        <v>1</v>
      </c>
      <c r="AJ820" s="71" t="str">
        <f t="shared" si="111"/>
        <v>Pindar</v>
      </c>
      <c r="AK820" s="73" t="e">
        <f>COUNTIFS(#REF!,R820)</f>
        <v>#REF!</v>
      </c>
      <c r="AL820" s="13"/>
      <c r="AM820" s="75"/>
      <c r="AN820" s="72"/>
      <c r="AQ820" s="334"/>
      <c r="AS820" s="244">
        <v>818</v>
      </c>
      <c r="AT820" s="244">
        <v>-25.5</v>
      </c>
      <c r="AU820" s="244">
        <v>117.75</v>
      </c>
      <c r="AV820" s="244" t="s">
        <v>5586</v>
      </c>
      <c r="AW820" s="22">
        <v>595</v>
      </c>
      <c r="AX820" s="343">
        <v>125.26790427664373</v>
      </c>
    </row>
    <row r="821" spans="1:50" ht="12" customHeight="1" x14ac:dyDescent="0.25">
      <c r="A821" s="1" t="s">
        <v>685</v>
      </c>
      <c r="C821" s="65"/>
      <c r="D821" s="31"/>
      <c r="E821" s="31"/>
      <c r="F821" s="31"/>
      <c r="G821" s="31"/>
      <c r="H821" s="31"/>
      <c r="O821" s="482" t="str">
        <f t="shared" si="112"/>
        <v xml:space="preserve"> </v>
      </c>
      <c r="P821" s="466">
        <f t="shared" si="108"/>
        <v>320</v>
      </c>
      <c r="Q821" s="31" t="s">
        <v>693</v>
      </c>
      <c r="R821" s="231">
        <v>320</v>
      </c>
      <c r="S821" s="251">
        <v>-32.753270000000001</v>
      </c>
      <c r="T821" s="249">
        <v>118.62649</v>
      </c>
      <c r="U821" s="33" t="str">
        <f t="shared" si="109"/>
        <v>Pingaring</v>
      </c>
      <c r="V821" s="33" t="str">
        <f t="shared" si="114"/>
        <v>Kulin</v>
      </c>
      <c r="W821" s="33">
        <v>801</v>
      </c>
      <c r="X821" s="1" t="s">
        <v>685</v>
      </c>
      <c r="AE821" s="10" t="s">
        <v>3873</v>
      </c>
      <c r="AF821" s="6" t="s">
        <v>1155</v>
      </c>
      <c r="AG821" s="176">
        <f>IFERROR(VLOOKUP(AF821,'#Location List#'!$Q$3:$R$1118,2,FALSE), "None")</f>
        <v>166</v>
      </c>
      <c r="AH821" s="269" t="s">
        <v>1155</v>
      </c>
      <c r="AI821" s="474">
        <f t="shared" si="110"/>
        <v>1</v>
      </c>
      <c r="AJ821" s="71" t="str">
        <f t="shared" si="111"/>
        <v>Pingaring</v>
      </c>
      <c r="AK821" s="73" t="e">
        <f>COUNTIFS(#REF!,R821)</f>
        <v>#REF!</v>
      </c>
      <c r="AL821" s="13"/>
      <c r="AM821" s="75"/>
      <c r="AN821" s="72"/>
      <c r="AQ821" s="334"/>
      <c r="AS821" s="244">
        <v>819</v>
      </c>
      <c r="AT821" s="244">
        <v>-25.25</v>
      </c>
      <c r="AU821" s="244">
        <v>117.75</v>
      </c>
      <c r="AV821" s="244" t="s">
        <v>5587</v>
      </c>
      <c r="AW821" s="22">
        <v>595</v>
      </c>
      <c r="AX821" s="343">
        <v>105.95799497863149</v>
      </c>
    </row>
    <row r="822" spans="1:50" ht="12" customHeight="1" x14ac:dyDescent="0.25">
      <c r="A822" s="1" t="s">
        <v>685</v>
      </c>
      <c r="C822" s="65"/>
      <c r="D822" s="31"/>
      <c r="E822" s="31"/>
      <c r="F822" s="31"/>
      <c r="G822" s="31"/>
      <c r="H822" s="31"/>
      <c r="O822" s="482" t="str">
        <f t="shared" si="112"/>
        <v xml:space="preserve"> </v>
      </c>
      <c r="P822" s="466">
        <f t="shared" si="108"/>
        <v>321</v>
      </c>
      <c r="Q822" s="31" t="s">
        <v>1198</v>
      </c>
      <c r="R822" s="231">
        <v>321</v>
      </c>
      <c r="S822" s="251">
        <v>-32.538170000000001</v>
      </c>
      <c r="T822" s="249">
        <v>117.085359999999</v>
      </c>
      <c r="U822" s="33" t="str">
        <f t="shared" si="109"/>
        <v>Pingelly</v>
      </c>
      <c r="V822" s="33" t="str">
        <f t="shared" si="114"/>
        <v>Pingelly</v>
      </c>
      <c r="W822" s="33">
        <v>762</v>
      </c>
      <c r="X822" s="1" t="s">
        <v>685</v>
      </c>
      <c r="AE822" s="10" t="s">
        <v>3873</v>
      </c>
      <c r="AF822" s="6" t="s">
        <v>4429</v>
      </c>
      <c r="AG822" s="176" t="str">
        <f>IFERROR(VLOOKUP(AF822,'#Location List#'!$Q$3:$R$1118,2,FALSE), "None")</f>
        <v>None</v>
      </c>
      <c r="AH822" s="269" t="s">
        <v>4429</v>
      </c>
      <c r="AI822" s="474">
        <f t="shared" si="110"/>
        <v>1</v>
      </c>
      <c r="AJ822" s="71" t="str">
        <f t="shared" si="111"/>
        <v>Pingelly</v>
      </c>
      <c r="AK822" s="73" t="e">
        <f>COUNTIFS(#REF!,R822)</f>
        <v>#REF!</v>
      </c>
      <c r="AL822" s="13"/>
      <c r="AM822" s="75"/>
      <c r="AN822" s="72"/>
      <c r="AQ822" s="334"/>
      <c r="AS822" s="244">
        <v>820</v>
      </c>
      <c r="AT822" s="244">
        <v>-25</v>
      </c>
      <c r="AU822" s="244">
        <v>117.75</v>
      </c>
      <c r="AV822" s="244" t="s">
        <v>5588</v>
      </c>
      <c r="AW822" s="22">
        <v>595</v>
      </c>
      <c r="AX822" s="343">
        <v>91.145209941284747</v>
      </c>
    </row>
    <row r="823" spans="1:50" ht="12" customHeight="1" x14ac:dyDescent="0.25">
      <c r="A823" s="1" t="s">
        <v>685</v>
      </c>
      <c r="C823" s="65"/>
      <c r="D823" s="31"/>
      <c r="E823" s="31"/>
      <c r="F823" s="31"/>
      <c r="G823" s="31"/>
      <c r="H823" s="31"/>
      <c r="O823" s="482" t="str">
        <f t="shared" si="112"/>
        <v xml:space="preserve"> </v>
      </c>
      <c r="P823" s="466">
        <f t="shared" si="108"/>
        <v>322</v>
      </c>
      <c r="Q823" s="31" t="s">
        <v>1199</v>
      </c>
      <c r="R823" s="231">
        <v>322</v>
      </c>
      <c r="S823" s="251">
        <v>-33.536140000000003</v>
      </c>
      <c r="T823" s="249">
        <v>118.505039999999</v>
      </c>
      <c r="U823" s="33" t="str">
        <f t="shared" si="109"/>
        <v>Pingrup</v>
      </c>
      <c r="V823" s="33" t="str">
        <f t="shared" si="114"/>
        <v>Kent</v>
      </c>
      <c r="W823" s="33">
        <v>759</v>
      </c>
      <c r="X823" s="1" t="s">
        <v>685</v>
      </c>
      <c r="AE823" s="10" t="s">
        <v>3875</v>
      </c>
      <c r="AF823" s="6" t="s">
        <v>4430</v>
      </c>
      <c r="AG823" s="176">
        <f>IFERROR(VLOOKUP(AF823,'#Location List#'!$Q$3:$R$1118,2,FALSE), "None")</f>
        <v>381</v>
      </c>
      <c r="AH823" s="269" t="s">
        <v>4431</v>
      </c>
      <c r="AI823" s="474">
        <f t="shared" si="110"/>
        <v>1</v>
      </c>
      <c r="AJ823" s="71" t="str">
        <f t="shared" si="111"/>
        <v>Pingrup</v>
      </c>
      <c r="AK823" s="73" t="e">
        <f>COUNTIFS(#REF!,R823)</f>
        <v>#REF!</v>
      </c>
      <c r="AL823" s="13"/>
      <c r="AM823" s="75"/>
      <c r="AN823" s="72"/>
      <c r="AQ823" s="334"/>
      <c r="AS823" s="244">
        <v>821</v>
      </c>
      <c r="AT823" s="244">
        <v>-35</v>
      </c>
      <c r="AU823" s="244">
        <v>118</v>
      </c>
      <c r="AV823" s="244" t="s">
        <v>4818</v>
      </c>
      <c r="AW823" s="22">
        <v>161</v>
      </c>
      <c r="AX823" s="343">
        <v>1.0543903384200191</v>
      </c>
    </row>
    <row r="824" spans="1:50" ht="12" customHeight="1" x14ac:dyDescent="0.25">
      <c r="A824" s="1" t="s">
        <v>685</v>
      </c>
      <c r="C824" s="65"/>
      <c r="D824" s="31"/>
      <c r="E824" s="31"/>
      <c r="F824" s="31"/>
      <c r="G824" s="31"/>
      <c r="H824" s="31"/>
      <c r="O824" s="482" t="str">
        <f t="shared" si="112"/>
        <v xml:space="preserve"> </v>
      </c>
      <c r="P824" s="466">
        <f t="shared" si="108"/>
        <v>323</v>
      </c>
      <c r="Q824" s="31" t="s">
        <v>208</v>
      </c>
      <c r="R824" s="231">
        <v>323</v>
      </c>
      <c r="S824" s="251">
        <v>-32.615720000000003</v>
      </c>
      <c r="T824" s="249">
        <v>115.86954</v>
      </c>
      <c r="U824" s="33" t="str">
        <f t="shared" si="109"/>
        <v>Pinjarra</v>
      </c>
      <c r="V824" s="33" t="str">
        <f t="shared" si="114"/>
        <v>Murray</v>
      </c>
      <c r="W824" s="222">
        <v>847</v>
      </c>
      <c r="X824" s="1" t="s">
        <v>685</v>
      </c>
      <c r="AE824" s="10" t="s">
        <v>3875</v>
      </c>
      <c r="AF824" s="6" t="s">
        <v>4430</v>
      </c>
      <c r="AG824" s="176">
        <f>IFERROR(VLOOKUP(AF824,'#Location List#'!$Q$3:$R$1118,2,FALSE), "None")</f>
        <v>381</v>
      </c>
      <c r="AH824" s="269" t="s">
        <v>4433</v>
      </c>
      <c r="AI824" s="474">
        <f t="shared" si="110"/>
        <v>1</v>
      </c>
      <c r="AJ824" s="71" t="str">
        <f t="shared" si="111"/>
        <v>Pinjarra</v>
      </c>
      <c r="AK824" s="73" t="e">
        <f>COUNTIFS(#REF!,R824)</f>
        <v>#REF!</v>
      </c>
      <c r="AL824" s="13"/>
      <c r="AM824" s="75"/>
      <c r="AN824" s="72"/>
      <c r="AQ824" s="334"/>
      <c r="AS824" s="244">
        <v>822</v>
      </c>
      <c r="AT824" s="244">
        <v>-34.75</v>
      </c>
      <c r="AU824" s="244">
        <v>118</v>
      </c>
      <c r="AV824" s="244" t="s">
        <v>5589</v>
      </c>
      <c r="AW824" s="22">
        <v>960</v>
      </c>
      <c r="AX824" s="343">
        <v>12.355151288183222</v>
      </c>
    </row>
    <row r="825" spans="1:50" ht="12" customHeight="1" x14ac:dyDescent="0.25">
      <c r="A825" s="1" t="s">
        <v>685</v>
      </c>
      <c r="C825" s="65"/>
      <c r="D825" s="31"/>
      <c r="E825" s="31"/>
      <c r="F825" s="31"/>
      <c r="G825" s="31"/>
      <c r="H825" s="31"/>
      <c r="O825" s="482" t="str">
        <f t="shared" si="112"/>
        <v xml:space="preserve"> </v>
      </c>
      <c r="P825" s="466">
        <f t="shared" si="108"/>
        <v>1022</v>
      </c>
      <c r="Q825" s="65" t="s">
        <v>4426</v>
      </c>
      <c r="R825" s="230">
        <v>1022</v>
      </c>
      <c r="S825" s="251">
        <v>-33.517220000000002</v>
      </c>
      <c r="T825" s="248">
        <v>121.858143</v>
      </c>
      <c r="U825" s="33" t="str">
        <f t="shared" si="109"/>
        <v>Pink Lake</v>
      </c>
      <c r="V825" s="33" t="str">
        <f t="shared" si="114"/>
        <v>Esperance</v>
      </c>
      <c r="W825" s="33">
        <v>791</v>
      </c>
      <c r="X825" s="1" t="s">
        <v>685</v>
      </c>
      <c r="AE825" s="10" t="s">
        <v>3875</v>
      </c>
      <c r="AF825" s="6" t="s">
        <v>4430</v>
      </c>
      <c r="AG825" s="176">
        <f>IFERROR(VLOOKUP(AF825,'#Location List#'!$Q$3:$R$1118,2,FALSE), "None")</f>
        <v>381</v>
      </c>
      <c r="AH825" s="269" t="s">
        <v>4434</v>
      </c>
      <c r="AI825" s="474">
        <f t="shared" si="110"/>
        <v>1</v>
      </c>
      <c r="AJ825" s="71" t="str">
        <f t="shared" si="111"/>
        <v>Pink Lake</v>
      </c>
      <c r="AK825" s="73" t="e">
        <f>COUNTIFS(#REF!,R825)</f>
        <v>#REF!</v>
      </c>
      <c r="AL825" s="13"/>
      <c r="AM825" s="75"/>
      <c r="AN825" s="72"/>
      <c r="AQ825" s="334"/>
      <c r="AS825" s="244">
        <v>823</v>
      </c>
      <c r="AT825" s="244">
        <v>-34.5</v>
      </c>
      <c r="AU825" s="244">
        <v>118</v>
      </c>
      <c r="AV825" s="244" t="s">
        <v>4808</v>
      </c>
      <c r="AW825" s="22">
        <v>192</v>
      </c>
      <c r="AX825" s="343">
        <v>9.2489324375913391</v>
      </c>
    </row>
    <row r="826" spans="1:50" ht="12" customHeight="1" x14ac:dyDescent="0.25">
      <c r="A826" s="1" t="s">
        <v>685</v>
      </c>
      <c r="C826" s="65"/>
      <c r="D826" s="31"/>
      <c r="E826" s="31"/>
      <c r="F826" s="31"/>
      <c r="G826" s="31"/>
      <c r="H826" s="31"/>
      <c r="O826" s="482" t="str">
        <f t="shared" si="112"/>
        <v xml:space="preserve"> </v>
      </c>
      <c r="P826" s="466">
        <f t="shared" si="108"/>
        <v>1023</v>
      </c>
      <c r="Q826" s="65" t="s">
        <v>4427</v>
      </c>
      <c r="R826" s="230">
        <v>1023</v>
      </c>
      <c r="S826" s="251">
        <v>-29.09937</v>
      </c>
      <c r="T826" s="248">
        <v>115.988</v>
      </c>
      <c r="U826" s="33" t="str">
        <f t="shared" si="109"/>
        <v>Pintharuka</v>
      </c>
      <c r="V826" s="33" t="str">
        <f t="shared" si="114"/>
        <v>Morawa</v>
      </c>
      <c r="W826" s="33">
        <v>807</v>
      </c>
      <c r="X826" s="1" t="s">
        <v>685</v>
      </c>
      <c r="AE826" s="10" t="s">
        <v>3875</v>
      </c>
      <c r="AF826" s="6" t="s">
        <v>4430</v>
      </c>
      <c r="AG826" s="176">
        <f>IFERROR(VLOOKUP(AF826,'#Location List#'!$Q$3:$R$1118,2,FALSE), "None")</f>
        <v>381</v>
      </c>
      <c r="AH826" s="269" t="s">
        <v>4430</v>
      </c>
      <c r="AI826" s="474">
        <f t="shared" si="110"/>
        <v>1</v>
      </c>
      <c r="AJ826" s="71" t="str">
        <f t="shared" si="111"/>
        <v>Pintharuka</v>
      </c>
      <c r="AK826" s="73" t="e">
        <f>COUNTIFS(#REF!,R826)</f>
        <v>#REF!</v>
      </c>
      <c r="AL826" s="13"/>
      <c r="AM826" s="75"/>
      <c r="AN826" s="72"/>
      <c r="AQ826" s="334"/>
      <c r="AS826" s="244">
        <v>824</v>
      </c>
      <c r="AT826" s="244">
        <v>-34.25</v>
      </c>
      <c r="AU826" s="244">
        <v>118</v>
      </c>
      <c r="AV826" s="244" t="s">
        <v>5590</v>
      </c>
      <c r="AW826" s="22">
        <v>508</v>
      </c>
      <c r="AX826" s="343">
        <v>17.051532898142291</v>
      </c>
    </row>
    <row r="827" spans="1:50" ht="12" customHeight="1" x14ac:dyDescent="0.25">
      <c r="A827" s="1" t="s">
        <v>685</v>
      </c>
      <c r="C827" s="65"/>
      <c r="D827" s="31"/>
      <c r="E827" s="31"/>
      <c r="F827" s="31"/>
      <c r="G827" s="31"/>
      <c r="H827" s="31"/>
      <c r="O827" s="482" t="str">
        <f t="shared" si="112"/>
        <v xml:space="preserve"> </v>
      </c>
      <c r="P827" s="466">
        <f t="shared" si="108"/>
        <v>1024</v>
      </c>
      <c r="Q827" s="65" t="s">
        <v>4428</v>
      </c>
      <c r="R827" s="230">
        <v>1024</v>
      </c>
      <c r="S827" s="251">
        <v>-33.663849999999897</v>
      </c>
      <c r="T827" s="248">
        <v>117.53697</v>
      </c>
      <c r="U827" s="33" t="str">
        <f t="shared" si="109"/>
        <v>Pinwernying</v>
      </c>
      <c r="V827" s="33" t="str">
        <f t="shared" si="114"/>
        <v>Katanning</v>
      </c>
      <c r="W827" s="33">
        <v>796</v>
      </c>
      <c r="X827" s="1" t="s">
        <v>685</v>
      </c>
      <c r="AE827" s="10" t="s">
        <v>1214</v>
      </c>
      <c r="AF827" s="6" t="s">
        <v>1154</v>
      </c>
      <c r="AG827" s="176">
        <f>IFERROR(VLOOKUP(AF827,'#Location List#'!$Q$3:$R$1118,2,FALSE), "None")</f>
        <v>164</v>
      </c>
      <c r="AH827" s="269" t="s">
        <v>1154</v>
      </c>
      <c r="AI827" s="474">
        <f t="shared" si="110"/>
        <v>1</v>
      </c>
      <c r="AJ827" s="71" t="str">
        <f t="shared" si="111"/>
        <v>Pinwernying</v>
      </c>
      <c r="AK827" s="73" t="e">
        <f>COUNTIFS(#REF!,R827)</f>
        <v>#REF!</v>
      </c>
      <c r="AL827" s="13"/>
      <c r="AM827" s="75"/>
      <c r="AN827" s="72"/>
      <c r="AQ827" s="334"/>
      <c r="AS827" s="244">
        <v>825</v>
      </c>
      <c r="AT827" s="244">
        <v>-34</v>
      </c>
      <c r="AU827" s="244">
        <v>118</v>
      </c>
      <c r="AV827" s="244" t="s">
        <v>4787</v>
      </c>
      <c r="AW827" s="22">
        <v>149</v>
      </c>
      <c r="AX827" s="343">
        <v>7.2097358413762169</v>
      </c>
    </row>
    <row r="828" spans="1:50" ht="12" customHeight="1" x14ac:dyDescent="0.25">
      <c r="A828" s="1" t="s">
        <v>685</v>
      </c>
      <c r="C828" s="65"/>
      <c r="D828" s="31"/>
      <c r="E828" s="31"/>
      <c r="F828" s="31"/>
      <c r="G828" s="31"/>
      <c r="H828" s="31"/>
      <c r="O828" s="482" t="str">
        <f t="shared" si="112"/>
        <v xml:space="preserve"> </v>
      </c>
      <c r="P828" s="466">
        <f t="shared" si="108"/>
        <v>324</v>
      </c>
      <c r="Q828" s="31" t="s">
        <v>1200</v>
      </c>
      <c r="R828" s="231">
        <v>324</v>
      </c>
      <c r="S828" s="251">
        <v>-30.3888099999999</v>
      </c>
      <c r="T828" s="248">
        <v>116.66468</v>
      </c>
      <c r="U828" s="33" t="str">
        <f t="shared" si="109"/>
        <v>Pithara</v>
      </c>
      <c r="V828" s="33" t="str">
        <f t="shared" si="114"/>
        <v>Dalwallinu</v>
      </c>
      <c r="W828" s="33">
        <v>774</v>
      </c>
      <c r="X828" s="1" t="s">
        <v>685</v>
      </c>
      <c r="AE828" s="10" t="s">
        <v>1214</v>
      </c>
      <c r="AF828" s="6" t="s">
        <v>237</v>
      </c>
      <c r="AG828" s="176">
        <f>IFERROR(VLOOKUP(AF828,'#Location List#'!$Q$3:$R$1118,2,FALSE), "None")</f>
        <v>366</v>
      </c>
      <c r="AH828" s="269" t="s">
        <v>237</v>
      </c>
      <c r="AI828" s="474">
        <f t="shared" si="110"/>
        <v>1</v>
      </c>
      <c r="AJ828" s="71" t="str">
        <f t="shared" si="111"/>
        <v>Pithara</v>
      </c>
      <c r="AK828" s="73" t="e">
        <f>COUNTIFS(#REF!,R828)</f>
        <v>#REF!</v>
      </c>
      <c r="AL828" s="13"/>
      <c r="AM828" s="75"/>
      <c r="AN828" s="72"/>
      <c r="AQ828" s="334"/>
      <c r="AS828" s="244">
        <v>826</v>
      </c>
      <c r="AT828" s="244">
        <v>-33.75</v>
      </c>
      <c r="AU828" s="244">
        <v>118</v>
      </c>
      <c r="AV828" s="244" t="s">
        <v>5591</v>
      </c>
      <c r="AW828" s="22">
        <v>210</v>
      </c>
      <c r="AX828" s="343">
        <v>15.257395896595828</v>
      </c>
    </row>
    <row r="829" spans="1:50" ht="12" customHeight="1" x14ac:dyDescent="0.25">
      <c r="A829" s="1" t="s">
        <v>685</v>
      </c>
      <c r="C829" s="65"/>
      <c r="D829" s="31"/>
      <c r="E829" s="31"/>
      <c r="F829" s="31"/>
      <c r="G829" s="31"/>
      <c r="H829" s="31"/>
      <c r="O829" s="482" t="str">
        <f t="shared" si="112"/>
        <v xml:space="preserve"> </v>
      </c>
      <c r="P829" s="466">
        <f t="shared" si="108"/>
        <v>1025</v>
      </c>
      <c r="Q829" s="65" t="s">
        <v>4432</v>
      </c>
      <c r="R829" s="230">
        <v>1025</v>
      </c>
      <c r="S829" s="251">
        <v>-32.646214000000001</v>
      </c>
      <c r="T829" s="249">
        <v>115.71034899999999</v>
      </c>
      <c r="U829" s="33" t="str">
        <f t="shared" si="109"/>
        <v>Point Grey</v>
      </c>
      <c r="V829" s="33" t="str">
        <f t="shared" si="114"/>
        <v>Murray</v>
      </c>
      <c r="W829" s="33">
        <v>847</v>
      </c>
      <c r="X829" s="1" t="s">
        <v>685</v>
      </c>
      <c r="AE829" s="10" t="s">
        <v>1214</v>
      </c>
      <c r="AF829" s="6" t="s">
        <v>1214</v>
      </c>
      <c r="AG829" s="176">
        <f>IFERROR(VLOOKUP(AF829,'#Location List#'!$Q$3:$R$1118,2,FALSE), "None")</f>
        <v>393</v>
      </c>
      <c r="AH829" s="269" t="s">
        <v>1214</v>
      </c>
      <c r="AI829" s="474">
        <f t="shared" si="110"/>
        <v>1</v>
      </c>
      <c r="AJ829" s="71" t="str">
        <f t="shared" si="111"/>
        <v>Point Grey</v>
      </c>
      <c r="AK829" s="73" t="e">
        <f>COUNTIFS(#REF!,R829)</f>
        <v>#REF!</v>
      </c>
      <c r="AL829" s="13"/>
      <c r="AM829" s="75"/>
      <c r="AN829" s="72"/>
      <c r="AQ829" s="334"/>
      <c r="AS829" s="244">
        <v>827</v>
      </c>
      <c r="AT829" s="244">
        <v>-33.5</v>
      </c>
      <c r="AU829" s="244">
        <v>118</v>
      </c>
      <c r="AV829" s="244" t="s">
        <v>4769</v>
      </c>
      <c r="AW829" s="22">
        <v>210</v>
      </c>
      <c r="AX829" s="343">
        <v>12.897703674760448</v>
      </c>
    </row>
    <row r="830" spans="1:50" ht="12" customHeight="1" x14ac:dyDescent="0.25">
      <c r="A830" s="1" t="s">
        <v>685</v>
      </c>
      <c r="C830" s="65"/>
      <c r="D830" s="31"/>
      <c r="E830" s="31"/>
      <c r="F830" s="31"/>
      <c r="G830" s="31"/>
      <c r="H830" s="31"/>
      <c r="O830" s="482" t="str">
        <f t="shared" si="112"/>
        <v xml:space="preserve"> </v>
      </c>
      <c r="P830" s="466">
        <f t="shared" si="108"/>
        <v>325</v>
      </c>
      <c r="Q830" s="31" t="s">
        <v>4010</v>
      </c>
      <c r="R830" s="231">
        <v>325</v>
      </c>
      <c r="S830" s="251">
        <v>-34.990470000000002</v>
      </c>
      <c r="T830" s="248">
        <v>117.355346</v>
      </c>
      <c r="U830" s="33" t="str">
        <f t="shared" si="109"/>
        <v>Poison Point</v>
      </c>
      <c r="V830" s="33" t="str">
        <f t="shared" si="114"/>
        <v>Denmark</v>
      </c>
      <c r="W830" s="33">
        <v>752</v>
      </c>
      <c r="X830" s="1" t="s">
        <v>685</v>
      </c>
      <c r="AE830" s="10" t="s">
        <v>346</v>
      </c>
      <c r="AF830" s="6" t="s">
        <v>1216</v>
      </c>
      <c r="AG830" s="176">
        <f>IFERROR(VLOOKUP(AF830,'#Location List#'!$Q$3:$R$1118,2,FALSE), "None")</f>
        <v>105</v>
      </c>
      <c r="AH830" s="269" t="s">
        <v>754</v>
      </c>
      <c r="AI830" s="474">
        <f t="shared" si="110"/>
        <v>1</v>
      </c>
      <c r="AJ830" s="71" t="str">
        <f t="shared" si="111"/>
        <v>Poison Point</v>
      </c>
      <c r="AK830" s="73" t="e">
        <f>COUNTIFS(#REF!,R830)</f>
        <v>#REF!</v>
      </c>
      <c r="AL830" s="13"/>
      <c r="AM830" s="75"/>
      <c r="AN830" s="72"/>
      <c r="AQ830" s="334"/>
      <c r="AS830" s="244">
        <v>828</v>
      </c>
      <c r="AT830" s="244">
        <v>-33.25</v>
      </c>
      <c r="AU830" s="244">
        <v>118</v>
      </c>
      <c r="AV830" s="244" t="s">
        <v>5592</v>
      </c>
      <c r="AW830" s="22">
        <v>915</v>
      </c>
      <c r="AX830" s="343">
        <v>7.2245259834228248</v>
      </c>
    </row>
    <row r="831" spans="1:50" ht="12" customHeight="1" x14ac:dyDescent="0.25">
      <c r="A831" s="1" t="s">
        <v>685</v>
      </c>
      <c r="C831" s="65"/>
      <c r="D831" s="31"/>
      <c r="E831" s="31"/>
      <c r="F831" s="31"/>
      <c r="G831" s="31"/>
      <c r="H831" s="31"/>
      <c r="O831" s="482" t="str">
        <f t="shared" si="112"/>
        <v xml:space="preserve"> </v>
      </c>
      <c r="P831" s="466">
        <f t="shared" si="108"/>
        <v>326</v>
      </c>
      <c r="Q831" s="31" t="s">
        <v>893</v>
      </c>
      <c r="R831" s="231">
        <v>326</v>
      </c>
      <c r="S831" s="251">
        <v>-32.66187</v>
      </c>
      <c r="T831" s="249">
        <v>117.12926</v>
      </c>
      <c r="U831" s="33" t="str">
        <f t="shared" si="109"/>
        <v>Popanyinning</v>
      </c>
      <c r="V831" s="33" t="str">
        <f t="shared" si="114"/>
        <v>Cuballing</v>
      </c>
      <c r="W831" s="33">
        <v>771</v>
      </c>
      <c r="X831" s="1" t="s">
        <v>685</v>
      </c>
      <c r="AE831" s="10" t="s">
        <v>346</v>
      </c>
      <c r="AF831" s="6" t="s">
        <v>4437</v>
      </c>
      <c r="AG831" s="176">
        <f>IFERROR(VLOOKUP(AF831,'#Location List#'!$Q$3:$R$1118,2,FALSE), "None")</f>
        <v>358</v>
      </c>
      <c r="AH831" s="269" t="s">
        <v>822</v>
      </c>
      <c r="AI831" s="474">
        <f t="shared" si="110"/>
        <v>1</v>
      </c>
      <c r="AJ831" s="71" t="str">
        <f t="shared" si="111"/>
        <v>Popanyinning</v>
      </c>
      <c r="AK831" s="73" t="e">
        <f>COUNTIFS(#REF!,R831)</f>
        <v>#REF!</v>
      </c>
      <c r="AL831" s="13"/>
      <c r="AM831" s="75"/>
      <c r="AN831" s="72"/>
      <c r="AQ831" s="334"/>
      <c r="AS831" s="244">
        <v>829</v>
      </c>
      <c r="AT831" s="244">
        <v>-33</v>
      </c>
      <c r="AU831" s="244">
        <v>118</v>
      </c>
      <c r="AV831" s="244" t="s">
        <v>4750</v>
      </c>
      <c r="AW831" s="22">
        <v>164</v>
      </c>
      <c r="AX831" s="343">
        <v>14.35264538914341</v>
      </c>
    </row>
    <row r="832" spans="1:50" ht="12" customHeight="1" x14ac:dyDescent="0.25">
      <c r="A832" s="1" t="s">
        <v>685</v>
      </c>
      <c r="C832" s="65"/>
      <c r="D832" s="31"/>
      <c r="E832" s="31"/>
      <c r="F832" s="31"/>
      <c r="G832" s="31"/>
      <c r="H832" s="31"/>
      <c r="O832" s="482" t="str">
        <f t="shared" si="112"/>
        <v xml:space="preserve"> </v>
      </c>
      <c r="P832" s="466">
        <f t="shared" si="108"/>
        <v>328</v>
      </c>
      <c r="Q832" s="31" t="s">
        <v>1256</v>
      </c>
      <c r="R832" s="231">
        <v>328</v>
      </c>
      <c r="S832" s="251">
        <v>-34.689687999999997</v>
      </c>
      <c r="T832" s="249">
        <v>117.843248</v>
      </c>
      <c r="U832" s="33" t="str">
        <f t="shared" si="109"/>
        <v>Porongurup</v>
      </c>
      <c r="V832" s="33" t="str">
        <f t="shared" si="114"/>
        <v>Plantagenet</v>
      </c>
      <c r="W832" s="33">
        <v>745</v>
      </c>
      <c r="X832" s="1" t="s">
        <v>685</v>
      </c>
      <c r="AE832" s="10" t="s">
        <v>346</v>
      </c>
      <c r="AF832" s="6" t="s">
        <v>346</v>
      </c>
      <c r="AG832" s="176">
        <f>IFERROR(VLOOKUP(AF832,'#Location List#'!$Q$3:$R$1118,2,FALSE), "None")</f>
        <v>396</v>
      </c>
      <c r="AH832" s="269" t="s">
        <v>346</v>
      </c>
      <c r="AI832" s="474">
        <f t="shared" si="110"/>
        <v>1</v>
      </c>
      <c r="AJ832" s="71" t="str">
        <f t="shared" si="111"/>
        <v>Porongurup</v>
      </c>
      <c r="AK832" s="73" t="e">
        <f>COUNTIFS(#REF!,R832)</f>
        <v>#REF!</v>
      </c>
      <c r="AL832" s="13"/>
      <c r="AM832" s="75"/>
      <c r="AN832" s="72"/>
      <c r="AQ832" s="334"/>
      <c r="AS832" s="244">
        <v>830</v>
      </c>
      <c r="AT832" s="244">
        <v>-32.75</v>
      </c>
      <c r="AU832" s="244">
        <v>118</v>
      </c>
      <c r="AV832" s="244" t="s">
        <v>5593</v>
      </c>
      <c r="AW832" s="22">
        <v>794</v>
      </c>
      <c r="AX832" s="343">
        <v>3.8393801204410631</v>
      </c>
    </row>
    <row r="833" spans="1:50" ht="12" customHeight="1" x14ac:dyDescent="0.25">
      <c r="A833" s="1" t="s">
        <v>685</v>
      </c>
      <c r="C833" s="65"/>
      <c r="D833" s="31"/>
      <c r="E833" s="31"/>
      <c r="F833" s="31"/>
      <c r="G833" s="31"/>
      <c r="H833" s="31"/>
      <c r="O833" s="482" t="str">
        <f t="shared" si="112"/>
        <v xml:space="preserve"> </v>
      </c>
      <c r="P833" s="466">
        <f t="shared" si="108"/>
        <v>1026</v>
      </c>
      <c r="Q833" s="65" t="s">
        <v>4435</v>
      </c>
      <c r="R833" s="230">
        <v>1026</v>
      </c>
      <c r="S833" s="251">
        <v>-35.033633000000002</v>
      </c>
      <c r="T833" s="249">
        <v>117.903391</v>
      </c>
      <c r="U833" s="33" t="str">
        <f t="shared" si="109"/>
        <v>Port Albany</v>
      </c>
      <c r="V833" s="33" t="str">
        <f t="shared" si="114"/>
        <v>Albany</v>
      </c>
      <c r="W833" s="33">
        <v>751</v>
      </c>
      <c r="X833" s="1" t="s">
        <v>685</v>
      </c>
      <c r="AE833" s="10" t="s">
        <v>346</v>
      </c>
      <c r="AF833" s="6" t="s">
        <v>346</v>
      </c>
      <c r="AG833" s="176">
        <f>IFERROR(VLOOKUP(AF833,'#Location List#'!$Q$3:$R$1118,2,FALSE), "None")</f>
        <v>396</v>
      </c>
      <c r="AH833" s="269" t="s">
        <v>339</v>
      </c>
      <c r="AI833" s="474">
        <f t="shared" si="110"/>
        <v>1</v>
      </c>
      <c r="AJ833" s="71" t="str">
        <f t="shared" si="111"/>
        <v>Port Albany</v>
      </c>
      <c r="AK833" s="73" t="e">
        <f>COUNTIFS(#REF!,R833)</f>
        <v>#REF!</v>
      </c>
      <c r="AL833" s="13"/>
      <c r="AM833" s="75"/>
      <c r="AN833" s="72"/>
      <c r="AQ833" s="334"/>
      <c r="AS833" s="244">
        <v>831</v>
      </c>
      <c r="AT833" s="244">
        <v>-32.5</v>
      </c>
      <c r="AU833" s="244">
        <v>118</v>
      </c>
      <c r="AV833" s="244" t="s">
        <v>4733</v>
      </c>
      <c r="AW833" s="22">
        <v>98</v>
      </c>
      <c r="AX833" s="343">
        <v>22.242609539084985</v>
      </c>
    </row>
    <row r="834" spans="1:50" ht="12" customHeight="1" x14ac:dyDescent="0.25">
      <c r="A834" s="1" t="s">
        <v>685</v>
      </c>
      <c r="C834" s="65"/>
      <c r="D834" s="31"/>
      <c r="E834" s="31"/>
      <c r="F834" s="31"/>
      <c r="G834" s="31"/>
      <c r="H834" s="31"/>
      <c r="O834" s="482" t="str">
        <f t="shared" si="112"/>
        <v xml:space="preserve"> </v>
      </c>
      <c r="P834" s="466">
        <f t="shared" ref="P834:P897" si="115">R834</f>
        <v>1027</v>
      </c>
      <c r="Q834" s="65" t="s">
        <v>4436</v>
      </c>
      <c r="R834" s="230">
        <v>1027</v>
      </c>
      <c r="S834" s="251">
        <v>-29.269860000000001</v>
      </c>
      <c r="T834" s="248">
        <v>114.92439</v>
      </c>
      <c r="U834" s="33" t="str">
        <f t="shared" si="109"/>
        <v>Port Denison</v>
      </c>
      <c r="V834" s="33" t="str">
        <f t="shared" si="114"/>
        <v>Irwin</v>
      </c>
      <c r="W834" s="33">
        <v>738</v>
      </c>
      <c r="X834" s="1" t="s">
        <v>685</v>
      </c>
      <c r="AE834" s="10" t="s">
        <v>1238</v>
      </c>
      <c r="AF834" s="6" t="s">
        <v>1238</v>
      </c>
      <c r="AG834" s="176">
        <f>IFERROR(VLOOKUP(AF834,'#Location List#'!$Q$3:$R$1118,2,FALSE), "None")</f>
        <v>399</v>
      </c>
      <c r="AH834" s="269" t="s">
        <v>1238</v>
      </c>
      <c r="AI834" s="474">
        <f t="shared" si="110"/>
        <v>1</v>
      </c>
      <c r="AJ834" s="71" t="str">
        <f t="shared" si="111"/>
        <v>Port Denison</v>
      </c>
      <c r="AK834" s="73" t="e">
        <f>COUNTIFS(#REF!,R834)</f>
        <v>#REF!</v>
      </c>
      <c r="AL834" s="13"/>
      <c r="AM834" s="75"/>
      <c r="AN834" s="72"/>
      <c r="AQ834" s="334"/>
      <c r="AS834" s="244">
        <v>832</v>
      </c>
      <c r="AT834" s="244">
        <v>-32.25</v>
      </c>
      <c r="AU834" s="244">
        <v>118</v>
      </c>
      <c r="AV834" s="244" t="s">
        <v>5594</v>
      </c>
      <c r="AW834" s="22">
        <v>550</v>
      </c>
      <c r="AX834" s="343">
        <v>6.5947577851555872</v>
      </c>
    </row>
    <row r="835" spans="1:50" ht="12" customHeight="1" x14ac:dyDescent="0.25">
      <c r="A835" s="1" t="s">
        <v>685</v>
      </c>
      <c r="C835" s="65"/>
      <c r="D835" s="31"/>
      <c r="E835" s="31"/>
      <c r="F835" s="31"/>
      <c r="G835" s="31"/>
      <c r="H835" s="31"/>
      <c r="O835" s="482" t="str">
        <f t="shared" si="112"/>
        <v xml:space="preserve"> </v>
      </c>
      <c r="P835" s="466">
        <f t="shared" si="115"/>
        <v>329</v>
      </c>
      <c r="Q835" s="31" t="s">
        <v>372</v>
      </c>
      <c r="R835" s="231">
        <v>329</v>
      </c>
      <c r="S835" s="251">
        <v>-28.188606</v>
      </c>
      <c r="T835" s="248">
        <v>114.25163499999999</v>
      </c>
      <c r="U835" s="33" t="str">
        <f t="shared" ref="U835:U898" si="116">Q835</f>
        <v>Port Gregory</v>
      </c>
      <c r="V835" s="33" t="str">
        <f t="shared" si="114"/>
        <v>Northampton</v>
      </c>
      <c r="W835" s="33">
        <v>753</v>
      </c>
      <c r="X835" s="1" t="s">
        <v>685</v>
      </c>
      <c r="AE835" s="10" t="s">
        <v>4441</v>
      </c>
      <c r="AF835" s="6" t="s">
        <v>1107</v>
      </c>
      <c r="AG835" s="176">
        <f>IFERROR(VLOOKUP(AF835,'#Location List#'!$Q$3:$R$1118,2,FALSE), "None")</f>
        <v>17</v>
      </c>
      <c r="AH835" s="269" t="s">
        <v>1107</v>
      </c>
      <c r="AI835" s="474">
        <f t="shared" ref="AI835:AI898" si="117">IF(U835=AJ835,1,0)</f>
        <v>1</v>
      </c>
      <c r="AJ835" s="71" t="str">
        <f t="shared" si="111"/>
        <v>Port Gregory</v>
      </c>
      <c r="AK835" s="73" t="e">
        <f>COUNTIFS(#REF!,R835)</f>
        <v>#REF!</v>
      </c>
      <c r="AL835" s="13"/>
      <c r="AM835" s="75"/>
      <c r="AN835" s="72"/>
      <c r="AQ835" s="334"/>
      <c r="AS835" s="244">
        <v>833</v>
      </c>
      <c r="AT835" s="244">
        <v>-32</v>
      </c>
      <c r="AU835" s="244">
        <v>118</v>
      </c>
      <c r="AV835" s="244" t="s">
        <v>4715</v>
      </c>
      <c r="AW835" s="22">
        <v>1183</v>
      </c>
      <c r="AX835" s="343">
        <v>9.1157998581419406</v>
      </c>
    </row>
    <row r="836" spans="1:50" ht="12" customHeight="1" x14ac:dyDescent="0.25">
      <c r="A836" s="1" t="s">
        <v>685</v>
      </c>
      <c r="C836" s="65"/>
      <c r="D836" s="31"/>
      <c r="E836" s="31"/>
      <c r="F836" s="31"/>
      <c r="G836" s="31"/>
      <c r="H836" s="31"/>
      <c r="O836" s="482" t="str">
        <f t="shared" si="112"/>
        <v xml:space="preserve"> </v>
      </c>
      <c r="P836" s="466">
        <f t="shared" si="115"/>
        <v>1028</v>
      </c>
      <c r="Q836" s="65" t="s">
        <v>3814</v>
      </c>
      <c r="R836" s="230">
        <v>1028</v>
      </c>
      <c r="S836" s="251">
        <v>-20.36177</v>
      </c>
      <c r="T836" s="249">
        <v>118.63043</v>
      </c>
      <c r="U836" s="33" t="str">
        <f t="shared" si="116"/>
        <v>Port Hedland</v>
      </c>
      <c r="V836" s="33" t="str">
        <f t="shared" si="114"/>
        <v>Port Hedland</v>
      </c>
      <c r="W836" s="33">
        <v>832</v>
      </c>
      <c r="X836" s="1" t="s">
        <v>685</v>
      </c>
      <c r="AE836" s="10" t="s">
        <v>4441</v>
      </c>
      <c r="AF836" s="6" t="s">
        <v>1123</v>
      </c>
      <c r="AG836" s="176">
        <f>IFERROR(VLOOKUP(AF836,'#Location List#'!$Q$3:$R$1118,2,FALSE), "None")</f>
        <v>63</v>
      </c>
      <c r="AH836" s="269" t="s">
        <v>1123</v>
      </c>
      <c r="AI836" s="474">
        <f t="shared" si="117"/>
        <v>1</v>
      </c>
      <c r="AJ836" s="71" t="str">
        <f t="shared" ref="AJ836:AJ899" si="118">Q836</f>
        <v>Port Hedland</v>
      </c>
      <c r="AK836" s="73" t="e">
        <f>COUNTIFS(#REF!,R836)</f>
        <v>#REF!</v>
      </c>
      <c r="AL836" s="13"/>
      <c r="AM836" s="75"/>
      <c r="AN836" s="72"/>
      <c r="AQ836" s="334"/>
      <c r="AS836" s="244">
        <v>834</v>
      </c>
      <c r="AT836" s="244">
        <v>-31.75</v>
      </c>
      <c r="AU836" s="244">
        <v>118</v>
      </c>
      <c r="AV836" s="244" t="s">
        <v>5595</v>
      </c>
      <c r="AW836" s="22">
        <v>542</v>
      </c>
      <c r="AX836" s="343">
        <v>16.199737156262415</v>
      </c>
    </row>
    <row r="837" spans="1:50" ht="12" customHeight="1" x14ac:dyDescent="0.25">
      <c r="A837" s="1" t="s">
        <v>685</v>
      </c>
      <c r="C837" s="65"/>
      <c r="D837" s="31"/>
      <c r="E837" s="31"/>
      <c r="F837" s="31"/>
      <c r="G837" s="31"/>
      <c r="H837" s="31"/>
      <c r="O837" s="482" t="str">
        <f t="shared" ref="O837:O900" si="119">IF(Q837=Q836,"DUPE"," ")</f>
        <v xml:space="preserve"> </v>
      </c>
      <c r="P837" s="466">
        <f t="shared" si="115"/>
        <v>1029</v>
      </c>
      <c r="Q837" s="65" t="s">
        <v>1044</v>
      </c>
      <c r="R837" s="230">
        <v>1029</v>
      </c>
      <c r="S837" s="251">
        <v>-32.87527</v>
      </c>
      <c r="T837" s="248">
        <v>115.65521</v>
      </c>
      <c r="U837" s="33" t="str">
        <f t="shared" si="116"/>
        <v>Preston Beach</v>
      </c>
      <c r="V837" s="33" t="str">
        <f t="shared" si="114"/>
        <v>Waroona</v>
      </c>
      <c r="W837" s="33">
        <v>806</v>
      </c>
      <c r="X837" s="1" t="s">
        <v>685</v>
      </c>
      <c r="AE837" s="10" t="s">
        <v>4441</v>
      </c>
      <c r="AF837" s="6" t="s">
        <v>4443</v>
      </c>
      <c r="AG837" s="176" t="str">
        <f>IFERROR(VLOOKUP(AF837,'#Location List#'!$Q$3:$R$1118,2,FALSE), "None")</f>
        <v>None</v>
      </c>
      <c r="AH837" s="269" t="s">
        <v>770</v>
      </c>
      <c r="AI837" s="474">
        <f t="shared" si="117"/>
        <v>1</v>
      </c>
      <c r="AJ837" s="71" t="str">
        <f t="shared" si="118"/>
        <v>Preston Beach</v>
      </c>
      <c r="AK837" s="73" t="e">
        <f>COUNTIFS(#REF!,R837)</f>
        <v>#REF!</v>
      </c>
      <c r="AL837" s="13"/>
      <c r="AM837" s="75"/>
      <c r="AN837" s="72"/>
      <c r="AQ837" s="334"/>
      <c r="AS837" s="244">
        <v>835</v>
      </c>
      <c r="AT837" s="244">
        <v>-31.5</v>
      </c>
      <c r="AU837" s="244">
        <v>118</v>
      </c>
      <c r="AV837" s="244" t="s">
        <v>4697</v>
      </c>
      <c r="AW837" s="22">
        <v>770</v>
      </c>
      <c r="AX837" s="343">
        <v>8.3306272682473601</v>
      </c>
    </row>
    <row r="838" spans="1:50" ht="12" customHeight="1" x14ac:dyDescent="0.25">
      <c r="A838" s="1" t="s">
        <v>685</v>
      </c>
      <c r="C838" s="65"/>
      <c r="D838" s="31"/>
      <c r="E838" s="31"/>
      <c r="F838" s="31"/>
      <c r="G838" s="31"/>
      <c r="H838" s="31"/>
      <c r="O838" s="482" t="str">
        <f t="shared" si="119"/>
        <v xml:space="preserve"> </v>
      </c>
      <c r="P838" s="466">
        <f t="shared" si="115"/>
        <v>1030</v>
      </c>
      <c r="Q838" s="65" t="s">
        <v>4438</v>
      </c>
      <c r="R838" s="230">
        <v>1030</v>
      </c>
      <c r="S838" s="251">
        <v>-33.9816</v>
      </c>
      <c r="T838" s="248">
        <v>114.99328</v>
      </c>
      <c r="U838" s="33" t="str">
        <f t="shared" si="116"/>
        <v>Prevelly</v>
      </c>
      <c r="V838" s="33" t="str">
        <f t="shared" si="114"/>
        <v>Augusta-Margaret River</v>
      </c>
      <c r="W838" s="33">
        <v>731</v>
      </c>
      <c r="X838" s="1" t="s">
        <v>685</v>
      </c>
      <c r="AE838" s="10" t="s">
        <v>4441</v>
      </c>
      <c r="AF838" s="6" t="s">
        <v>4443</v>
      </c>
      <c r="AG838" s="176" t="str">
        <f>IFERROR(VLOOKUP(AF838,'#Location List#'!$Q$3:$R$1118,2,FALSE), "None")</f>
        <v>None</v>
      </c>
      <c r="AH838" s="269" t="s">
        <v>982</v>
      </c>
      <c r="AI838" s="474">
        <f t="shared" si="117"/>
        <v>1</v>
      </c>
      <c r="AJ838" s="71" t="str">
        <f t="shared" si="118"/>
        <v>Prevelly</v>
      </c>
      <c r="AK838" s="73" t="e">
        <f>COUNTIFS(#REF!,R838)</f>
        <v>#REF!</v>
      </c>
      <c r="AL838" s="13"/>
      <c r="AM838" s="75"/>
      <c r="AN838" s="72"/>
      <c r="AQ838" s="334"/>
      <c r="AS838" s="244">
        <v>836</v>
      </c>
      <c r="AT838" s="244">
        <v>-31.25</v>
      </c>
      <c r="AU838" s="244">
        <v>118</v>
      </c>
      <c r="AV838" s="244" t="s">
        <v>5596</v>
      </c>
      <c r="AW838" s="22">
        <v>594</v>
      </c>
      <c r="AX838" s="343">
        <v>0.93636005906282238</v>
      </c>
    </row>
    <row r="839" spans="1:50" ht="12" customHeight="1" x14ac:dyDescent="0.25">
      <c r="A839" s="1" t="s">
        <v>685</v>
      </c>
      <c r="C839" s="65"/>
      <c r="D839" s="31"/>
      <c r="E839" s="31"/>
      <c r="F839" s="31"/>
      <c r="G839" s="31"/>
      <c r="H839" s="31"/>
      <c r="O839" s="482" t="str">
        <f t="shared" si="119"/>
        <v xml:space="preserve"> </v>
      </c>
      <c r="P839" s="466">
        <f t="shared" si="115"/>
        <v>1031</v>
      </c>
      <c r="Q839" s="65" t="s">
        <v>4439</v>
      </c>
      <c r="R839" s="230">
        <v>1031</v>
      </c>
      <c r="S839" s="251">
        <v>-32.134500000000003</v>
      </c>
      <c r="T839" s="248">
        <v>121.80322</v>
      </c>
      <c r="U839" s="33" t="str">
        <f t="shared" si="116"/>
        <v>Princess Royal</v>
      </c>
      <c r="V839" s="33" t="str">
        <f t="shared" si="114"/>
        <v>Dundas</v>
      </c>
      <c r="W839" s="33">
        <v>843</v>
      </c>
      <c r="X839" s="1" t="s">
        <v>685</v>
      </c>
      <c r="AE839" s="10" t="s">
        <v>4441</v>
      </c>
      <c r="AF839" s="6" t="s">
        <v>4443</v>
      </c>
      <c r="AG839" s="176" t="str">
        <f>IFERROR(VLOOKUP(AF839,'#Location List#'!$Q$3:$R$1118,2,FALSE), "None")</f>
        <v>None</v>
      </c>
      <c r="AH839" s="269" t="s">
        <v>981</v>
      </c>
      <c r="AI839" s="474">
        <f t="shared" si="117"/>
        <v>1</v>
      </c>
      <c r="AJ839" s="71" t="str">
        <f t="shared" si="118"/>
        <v>Princess Royal</v>
      </c>
      <c r="AK839" s="73" t="e">
        <f>COUNTIFS(#REF!,R839)</f>
        <v>#REF!</v>
      </c>
      <c r="AL839" s="13"/>
      <c r="AM839" s="75"/>
      <c r="AN839" s="72"/>
      <c r="AQ839" s="334"/>
      <c r="AS839" s="244">
        <v>837</v>
      </c>
      <c r="AT839" s="244">
        <v>-31</v>
      </c>
      <c r="AU839" s="244">
        <v>118</v>
      </c>
      <c r="AV839" s="244" t="s">
        <v>4684</v>
      </c>
      <c r="AW839" s="22">
        <v>869</v>
      </c>
      <c r="AX839" s="343">
        <v>10.943310353816418</v>
      </c>
    </row>
    <row r="840" spans="1:50" ht="12" customHeight="1" x14ac:dyDescent="0.25">
      <c r="A840" s="1" t="s">
        <v>685</v>
      </c>
      <c r="C840" s="65"/>
      <c r="D840" s="31"/>
      <c r="E840" s="31"/>
      <c r="F840" s="31"/>
      <c r="G840" s="31"/>
      <c r="H840" s="31"/>
      <c r="O840" s="482" t="str">
        <f t="shared" si="119"/>
        <v xml:space="preserve"> </v>
      </c>
      <c r="P840" s="466">
        <f t="shared" si="115"/>
        <v>1032</v>
      </c>
      <c r="Q840" s="65" t="s">
        <v>4440</v>
      </c>
      <c r="R840" s="230">
        <v>1032</v>
      </c>
      <c r="S840" s="251">
        <v>-28.498721</v>
      </c>
      <c r="T840" s="248">
        <v>114.749227</v>
      </c>
      <c r="U840" s="33" t="str">
        <f t="shared" si="116"/>
        <v>Protheroe</v>
      </c>
      <c r="V840" s="33" t="str">
        <f t="shared" ref="V840:V862" si="120">VLOOKUP(W840,$B$3:$C$150,2,FALSE)</f>
        <v>Chapman Valley</v>
      </c>
      <c r="W840" s="33">
        <v>767</v>
      </c>
      <c r="X840" s="1" t="s">
        <v>685</v>
      </c>
      <c r="AE840" s="10" t="s">
        <v>4441</v>
      </c>
      <c r="AF840" s="6" t="s">
        <v>4443</v>
      </c>
      <c r="AG840" s="176" t="str">
        <f>IFERROR(VLOOKUP(AF840,'#Location List#'!$Q$3:$R$1118,2,FALSE), "None")</f>
        <v>None</v>
      </c>
      <c r="AH840" s="269" t="s">
        <v>983</v>
      </c>
      <c r="AI840" s="474">
        <f t="shared" si="117"/>
        <v>1</v>
      </c>
      <c r="AJ840" s="71" t="str">
        <f t="shared" si="118"/>
        <v>Protheroe</v>
      </c>
      <c r="AK840" s="73" t="e">
        <f>COUNTIFS(#REF!,R840)</f>
        <v>#REF!</v>
      </c>
      <c r="AL840" s="13"/>
      <c r="AM840" s="75"/>
      <c r="AN840" s="72"/>
      <c r="AQ840" s="334"/>
      <c r="AS840" s="244">
        <v>838</v>
      </c>
      <c r="AT840" s="244">
        <v>-30.75</v>
      </c>
      <c r="AU840" s="244">
        <v>118</v>
      </c>
      <c r="AV840" s="244" t="s">
        <v>5597</v>
      </c>
      <c r="AW840" s="22">
        <v>1132</v>
      </c>
      <c r="AX840" s="343">
        <v>8.3056728941252516</v>
      </c>
    </row>
    <row r="841" spans="1:50" ht="12" customHeight="1" x14ac:dyDescent="0.25">
      <c r="A841" s="1" t="s">
        <v>685</v>
      </c>
      <c r="C841" s="65"/>
      <c r="D841" s="31"/>
      <c r="E841" s="31"/>
      <c r="F841" s="31"/>
      <c r="G841" s="31"/>
      <c r="H841" s="31"/>
      <c r="O841" s="482" t="str">
        <f t="shared" si="119"/>
        <v xml:space="preserve"> </v>
      </c>
      <c r="P841" s="466">
        <f t="shared" si="115"/>
        <v>1033</v>
      </c>
      <c r="Q841" s="65" t="s">
        <v>4442</v>
      </c>
      <c r="R841" s="230">
        <v>1033</v>
      </c>
      <c r="S841" s="251">
        <v>-32.690801999999998</v>
      </c>
      <c r="T841" s="249">
        <v>116.8980358</v>
      </c>
      <c r="U841" s="33" t="str">
        <f t="shared" si="116"/>
        <v>Pumphreys Bridge</v>
      </c>
      <c r="V841" s="33" t="str">
        <f t="shared" si="120"/>
        <v>Wandering</v>
      </c>
      <c r="W841" s="33">
        <v>797</v>
      </c>
      <c r="X841" s="1" t="s">
        <v>685</v>
      </c>
      <c r="AE841" s="10" t="s">
        <v>4441</v>
      </c>
      <c r="AF841" s="6" t="s">
        <v>4443</v>
      </c>
      <c r="AG841" s="176" t="str">
        <f>IFERROR(VLOOKUP(AF841,'#Location List#'!$Q$3:$R$1118,2,FALSE), "None")</f>
        <v>None</v>
      </c>
      <c r="AH841" s="269" t="s">
        <v>835</v>
      </c>
      <c r="AI841" s="474">
        <f t="shared" si="117"/>
        <v>1</v>
      </c>
      <c r="AJ841" s="71" t="str">
        <f t="shared" si="118"/>
        <v>Pumphreys Bridge</v>
      </c>
      <c r="AK841" s="73" t="e">
        <f>COUNTIFS(#REF!,R841)</f>
        <v>#REF!</v>
      </c>
      <c r="AL841" s="13"/>
      <c r="AM841" s="75"/>
      <c r="AN841" s="72"/>
      <c r="AQ841" s="334"/>
      <c r="AS841" s="244">
        <v>839</v>
      </c>
      <c r="AT841" s="244">
        <v>-30.5</v>
      </c>
      <c r="AU841" s="244">
        <v>118</v>
      </c>
      <c r="AV841" s="244" t="s">
        <v>4669</v>
      </c>
      <c r="AW841" s="22">
        <v>392</v>
      </c>
      <c r="AX841" s="343">
        <v>11.901747415553194</v>
      </c>
    </row>
    <row r="842" spans="1:50" ht="12" customHeight="1" x14ac:dyDescent="0.25">
      <c r="A842" s="1" t="s">
        <v>685</v>
      </c>
      <c r="C842" s="65"/>
      <c r="D842" s="31"/>
      <c r="E842" s="31"/>
      <c r="F842" s="31"/>
      <c r="G842" s="31"/>
      <c r="H842" s="31"/>
      <c r="O842" s="482" t="str">
        <f t="shared" si="119"/>
        <v xml:space="preserve"> </v>
      </c>
      <c r="P842" s="466">
        <f t="shared" si="115"/>
        <v>331</v>
      </c>
      <c r="Q842" s="31" t="s">
        <v>3816</v>
      </c>
      <c r="R842" s="231">
        <v>331</v>
      </c>
      <c r="S842" s="251">
        <v>-32.006079999999898</v>
      </c>
      <c r="T842" s="248">
        <v>117.4081</v>
      </c>
      <c r="U842" s="33" t="str">
        <f t="shared" si="116"/>
        <v>Quairading</v>
      </c>
      <c r="V842" s="33" t="str">
        <f t="shared" si="120"/>
        <v>Quairading</v>
      </c>
      <c r="W842" s="33">
        <v>808</v>
      </c>
      <c r="X842" s="1" t="s">
        <v>685</v>
      </c>
      <c r="AE842" s="10" t="s">
        <v>4441</v>
      </c>
      <c r="AF842" s="6" t="s">
        <v>4443</v>
      </c>
      <c r="AG842" s="176" t="str">
        <f>IFERROR(VLOOKUP(AF842,'#Location List#'!$Q$3:$R$1118,2,FALSE), "None")</f>
        <v>None</v>
      </c>
      <c r="AH842" s="269" t="s">
        <v>694</v>
      </c>
      <c r="AI842" s="474">
        <f t="shared" si="117"/>
        <v>1</v>
      </c>
      <c r="AJ842" s="71" t="str">
        <f t="shared" si="118"/>
        <v>Quairading</v>
      </c>
      <c r="AK842" s="73" t="e">
        <f>COUNTIFS(#REF!,R842)</f>
        <v>#REF!</v>
      </c>
      <c r="AL842" s="13"/>
      <c r="AM842" s="75"/>
      <c r="AN842" s="72"/>
      <c r="AQ842" s="334"/>
      <c r="AS842" s="244">
        <v>840</v>
      </c>
      <c r="AT842" s="244">
        <v>-30.25</v>
      </c>
      <c r="AU842" s="244">
        <v>118</v>
      </c>
      <c r="AV842" s="244" t="s">
        <v>5598</v>
      </c>
      <c r="AW842" s="22">
        <v>535</v>
      </c>
      <c r="AX842" s="343">
        <v>25.614550682155411</v>
      </c>
    </row>
    <row r="843" spans="1:50" ht="12" customHeight="1" x14ac:dyDescent="0.25">
      <c r="A843" s="1" t="s">
        <v>685</v>
      </c>
      <c r="C843" s="65"/>
      <c r="D843" s="31"/>
      <c r="E843" s="31"/>
      <c r="F843" s="31"/>
      <c r="G843" s="31"/>
      <c r="H843" s="31"/>
      <c r="O843" s="482" t="str">
        <f t="shared" si="119"/>
        <v xml:space="preserve"> </v>
      </c>
      <c r="P843" s="466">
        <f t="shared" si="115"/>
        <v>1034</v>
      </c>
      <c r="Q843" s="65" t="s">
        <v>4444</v>
      </c>
      <c r="R843" s="230">
        <v>1034</v>
      </c>
      <c r="S843" s="251">
        <v>-33.83764</v>
      </c>
      <c r="T843" s="249">
        <v>116.804329999999</v>
      </c>
      <c r="U843" s="33" t="str">
        <f t="shared" si="116"/>
        <v>Qualeup</v>
      </c>
      <c r="V843" s="33" t="str">
        <f t="shared" si="120"/>
        <v>Kojonup</v>
      </c>
      <c r="W843" s="33">
        <v>726</v>
      </c>
      <c r="X843" s="1" t="s">
        <v>685</v>
      </c>
      <c r="AE843" s="10" t="s">
        <v>4441</v>
      </c>
      <c r="AF843" s="6" t="s">
        <v>55</v>
      </c>
      <c r="AG843" s="176">
        <f>IFERROR(VLOOKUP(AF843,'#Location List#'!$Q$3:$R$1118,2,FALSE), "None")</f>
        <v>402</v>
      </c>
      <c r="AH843" s="269" t="s">
        <v>403</v>
      </c>
      <c r="AI843" s="474">
        <f t="shared" si="117"/>
        <v>1</v>
      </c>
      <c r="AJ843" s="71" t="str">
        <f t="shared" si="118"/>
        <v>Qualeup</v>
      </c>
      <c r="AK843" s="73" t="e">
        <f>COUNTIFS(#REF!,R843)</f>
        <v>#REF!</v>
      </c>
      <c r="AL843" s="13"/>
      <c r="AM843" s="75"/>
      <c r="AN843" s="72"/>
      <c r="AQ843" s="334"/>
      <c r="AS843" s="244">
        <v>841</v>
      </c>
      <c r="AT843" s="244">
        <v>-30</v>
      </c>
      <c r="AU843" s="244">
        <v>118</v>
      </c>
      <c r="AV843" s="244" t="s">
        <v>4655</v>
      </c>
      <c r="AW843" s="22">
        <v>535</v>
      </c>
      <c r="AX843" s="343">
        <v>51.711684600422565</v>
      </c>
    </row>
    <row r="844" spans="1:50" ht="12" customHeight="1" x14ac:dyDescent="0.25">
      <c r="A844" s="1" t="s">
        <v>685</v>
      </c>
      <c r="C844" s="65"/>
      <c r="D844" s="31"/>
      <c r="E844" s="31"/>
      <c r="F844" s="31"/>
      <c r="G844" s="31"/>
      <c r="H844" s="31"/>
      <c r="O844" s="482" t="str">
        <f t="shared" si="119"/>
        <v xml:space="preserve"> </v>
      </c>
      <c r="P844" s="466">
        <f t="shared" si="115"/>
        <v>1035</v>
      </c>
      <c r="Q844" s="65" t="s">
        <v>4445</v>
      </c>
      <c r="R844" s="230">
        <v>1035</v>
      </c>
      <c r="S844" s="251">
        <v>-33.62039</v>
      </c>
      <c r="T844" s="248">
        <v>115.092422</v>
      </c>
      <c r="U844" s="33" t="str">
        <f t="shared" si="116"/>
        <v>Quedjinup</v>
      </c>
      <c r="V844" s="33" t="str">
        <f t="shared" si="120"/>
        <v>Busselton</v>
      </c>
      <c r="W844" s="33">
        <v>715</v>
      </c>
      <c r="X844" s="1" t="s">
        <v>685</v>
      </c>
      <c r="AE844" s="10" t="s">
        <v>4441</v>
      </c>
      <c r="AF844" s="6" t="s">
        <v>55</v>
      </c>
      <c r="AG844" s="176">
        <f>IFERROR(VLOOKUP(AF844,'#Location List#'!$Q$3:$R$1118,2,FALSE), "None")</f>
        <v>402</v>
      </c>
      <c r="AH844" s="269" t="s">
        <v>772</v>
      </c>
      <c r="AI844" s="474">
        <f t="shared" si="117"/>
        <v>1</v>
      </c>
      <c r="AJ844" s="71" t="str">
        <f t="shared" si="118"/>
        <v>Quedjinup</v>
      </c>
      <c r="AK844" s="73" t="e">
        <f>COUNTIFS(#REF!,R844)</f>
        <v>#REF!</v>
      </c>
      <c r="AL844" s="13"/>
      <c r="AM844" s="75"/>
      <c r="AN844" s="72"/>
      <c r="AQ844" s="334"/>
      <c r="AS844" s="244">
        <v>842</v>
      </c>
      <c r="AT844" s="244">
        <v>-29.75</v>
      </c>
      <c r="AU844" s="244">
        <v>118</v>
      </c>
      <c r="AV844" s="244" t="s">
        <v>5599</v>
      </c>
      <c r="AW844" s="22">
        <v>265</v>
      </c>
      <c r="AX844" s="343">
        <v>58.132503513079172</v>
      </c>
    </row>
    <row r="845" spans="1:50" ht="12" customHeight="1" x14ac:dyDescent="0.25">
      <c r="A845" s="1" t="s">
        <v>685</v>
      </c>
      <c r="C845" s="65"/>
      <c r="D845" s="31"/>
      <c r="E845" s="31"/>
      <c r="F845" s="31"/>
      <c r="G845" s="31"/>
      <c r="H845" s="31"/>
      <c r="O845" s="482" t="str">
        <f t="shared" si="119"/>
        <v xml:space="preserve"> </v>
      </c>
      <c r="P845" s="466">
        <f t="shared" si="115"/>
        <v>332</v>
      </c>
      <c r="Q845" s="31" t="s">
        <v>710</v>
      </c>
      <c r="R845" s="231">
        <v>332</v>
      </c>
      <c r="S845" s="251">
        <v>-33.629379999999898</v>
      </c>
      <c r="T845" s="248">
        <v>115.13619</v>
      </c>
      <c r="U845" s="33" t="str">
        <f t="shared" si="116"/>
        <v>Quindalup</v>
      </c>
      <c r="V845" s="33" t="str">
        <f t="shared" si="120"/>
        <v>Busselton</v>
      </c>
      <c r="W845" s="33">
        <v>715</v>
      </c>
      <c r="X845" s="1" t="s">
        <v>685</v>
      </c>
      <c r="AE845" s="10" t="s">
        <v>4441</v>
      </c>
      <c r="AF845" s="6" t="s">
        <v>55</v>
      </c>
      <c r="AG845" s="176">
        <f>IFERROR(VLOOKUP(AF845,'#Location List#'!$Q$3:$R$1118,2,FALSE), "None")</f>
        <v>402</v>
      </c>
      <c r="AH845" s="269" t="s">
        <v>512</v>
      </c>
      <c r="AI845" s="474">
        <f t="shared" si="117"/>
        <v>1</v>
      </c>
      <c r="AJ845" s="71" t="str">
        <f t="shared" si="118"/>
        <v>Quindalup</v>
      </c>
      <c r="AK845" s="73" t="e">
        <f>COUNTIFS(#REF!,R845)</f>
        <v>#REF!</v>
      </c>
      <c r="AL845" s="13"/>
      <c r="AM845" s="75"/>
      <c r="AN845" s="72"/>
      <c r="AQ845" s="334"/>
      <c r="AS845" s="244">
        <v>843</v>
      </c>
      <c r="AT845" s="244">
        <v>-29.5</v>
      </c>
      <c r="AU845" s="244">
        <v>118</v>
      </c>
      <c r="AV845" s="244" t="s">
        <v>4644</v>
      </c>
      <c r="AW845" s="22">
        <v>265</v>
      </c>
      <c r="AX845" s="343">
        <v>57.014934353420351</v>
      </c>
    </row>
    <row r="846" spans="1:50" ht="12" customHeight="1" x14ac:dyDescent="0.25">
      <c r="A846" s="1" t="s">
        <v>685</v>
      </c>
      <c r="C846" s="65"/>
      <c r="D846" s="31"/>
      <c r="E846" s="31"/>
      <c r="F846" s="31"/>
      <c r="G846" s="31"/>
      <c r="H846" s="31"/>
      <c r="O846" s="482" t="str">
        <f t="shared" si="119"/>
        <v xml:space="preserve"> </v>
      </c>
      <c r="P846" s="466">
        <f t="shared" si="115"/>
        <v>333</v>
      </c>
      <c r="Q846" s="31" t="s">
        <v>1415</v>
      </c>
      <c r="R846" s="231">
        <v>333</v>
      </c>
      <c r="S846" s="251">
        <v>-33.039169000000001</v>
      </c>
      <c r="T846" s="249">
        <v>116.50187699999999</v>
      </c>
      <c r="U846" s="33" t="str">
        <f t="shared" si="116"/>
        <v>Quindanning</v>
      </c>
      <c r="V846" s="33" t="str">
        <f t="shared" si="120"/>
        <v>Boddington</v>
      </c>
      <c r="W846" s="33">
        <v>809</v>
      </c>
      <c r="X846" s="1" t="s">
        <v>685</v>
      </c>
      <c r="AE846" s="10" t="s">
        <v>4441</v>
      </c>
      <c r="AF846" s="6" t="s">
        <v>55</v>
      </c>
      <c r="AG846" s="176">
        <f>IFERROR(VLOOKUP(AF846,'#Location List#'!$Q$3:$R$1118,2,FALSE), "None")</f>
        <v>402</v>
      </c>
      <c r="AH846" s="269" t="s">
        <v>1348</v>
      </c>
      <c r="AI846" s="474">
        <f t="shared" si="117"/>
        <v>1</v>
      </c>
      <c r="AJ846" s="71" t="str">
        <f t="shared" si="118"/>
        <v>Quindanning</v>
      </c>
      <c r="AK846" s="73" t="e">
        <f>COUNTIFS(#REF!,R846)</f>
        <v>#REF!</v>
      </c>
      <c r="AL846" s="13"/>
      <c r="AM846" s="75"/>
      <c r="AN846" s="72"/>
      <c r="AQ846" s="334"/>
      <c r="AS846" s="244">
        <v>844</v>
      </c>
      <c r="AT846" s="244">
        <v>-29.25</v>
      </c>
      <c r="AU846" s="244">
        <v>118</v>
      </c>
      <c r="AV846" s="244" t="s">
        <v>5600</v>
      </c>
      <c r="AW846" s="22">
        <v>308</v>
      </c>
      <c r="AX846" s="343">
        <v>48.742369421671633</v>
      </c>
    </row>
    <row r="847" spans="1:50" ht="12" customHeight="1" x14ac:dyDescent="0.25">
      <c r="A847" s="1" t="s">
        <v>685</v>
      </c>
      <c r="C847" s="65"/>
      <c r="D847" s="31"/>
      <c r="E847" s="31"/>
      <c r="F847" s="31"/>
      <c r="G847" s="31"/>
      <c r="H847" s="31"/>
      <c r="O847" s="482" t="str">
        <f t="shared" si="119"/>
        <v xml:space="preserve"> </v>
      </c>
      <c r="P847" s="466">
        <f t="shared" si="115"/>
        <v>334</v>
      </c>
      <c r="Q847" s="31" t="s">
        <v>4446</v>
      </c>
      <c r="R847" s="231">
        <v>334</v>
      </c>
      <c r="S847" s="251">
        <v>-34.466104000000001</v>
      </c>
      <c r="T847" s="249">
        <v>116.20934</v>
      </c>
      <c r="U847" s="33" t="str">
        <f t="shared" si="116"/>
        <v>Quinninup</v>
      </c>
      <c r="V847" s="33" t="str">
        <f t="shared" si="120"/>
        <v>Manjimup</v>
      </c>
      <c r="W847" s="33">
        <v>714</v>
      </c>
      <c r="X847" s="1" t="s">
        <v>685</v>
      </c>
      <c r="AE847" s="10" t="s">
        <v>4441</v>
      </c>
      <c r="AF847" s="6" t="s">
        <v>55</v>
      </c>
      <c r="AG847" s="176">
        <f>IFERROR(VLOOKUP(AF847,'#Location List#'!$Q$3:$R$1118,2,FALSE), "None")</f>
        <v>402</v>
      </c>
      <c r="AH847" s="269" t="s">
        <v>480</v>
      </c>
      <c r="AI847" s="474">
        <f t="shared" si="117"/>
        <v>1</v>
      </c>
      <c r="AJ847" s="71" t="str">
        <f t="shared" si="118"/>
        <v>Quinninup</v>
      </c>
      <c r="AK847" s="73" t="e">
        <f>COUNTIFS(#REF!,R847)</f>
        <v>#REF!</v>
      </c>
      <c r="AL847" s="13"/>
      <c r="AM847" s="75"/>
      <c r="AN847" s="72"/>
      <c r="AQ847" s="334"/>
      <c r="AS847" s="244">
        <v>845</v>
      </c>
      <c r="AT847" s="244">
        <v>-29</v>
      </c>
      <c r="AU847" s="244">
        <v>118</v>
      </c>
      <c r="AV847" s="244" t="s">
        <v>4634</v>
      </c>
      <c r="AW847" s="22">
        <v>308</v>
      </c>
      <c r="AX847" s="343">
        <v>52.155771494929091</v>
      </c>
    </row>
    <row r="848" spans="1:50" ht="12" customHeight="1" x14ac:dyDescent="0.25">
      <c r="A848" s="1" t="s">
        <v>685</v>
      </c>
      <c r="C848" s="65"/>
      <c r="D848" s="31"/>
      <c r="E848" s="31"/>
      <c r="F848" s="31"/>
      <c r="G848" s="31"/>
      <c r="H848" s="31"/>
      <c r="O848" s="482" t="str">
        <f t="shared" si="119"/>
        <v xml:space="preserve"> </v>
      </c>
      <c r="P848" s="466">
        <f t="shared" si="115"/>
        <v>335</v>
      </c>
      <c r="Q848" s="31" t="s">
        <v>1201</v>
      </c>
      <c r="R848" s="231">
        <v>335</v>
      </c>
      <c r="S848" s="251">
        <v>-31.669865999999999</v>
      </c>
      <c r="T848" s="249">
        <v>115.69796599999999</v>
      </c>
      <c r="U848" s="33" t="str">
        <f t="shared" si="116"/>
        <v>Quinns Rock</v>
      </c>
      <c r="V848" s="33" t="str">
        <f t="shared" si="120"/>
        <v>Wanneroo</v>
      </c>
      <c r="W848" s="33">
        <v>720</v>
      </c>
      <c r="X848" s="1" t="s">
        <v>685</v>
      </c>
      <c r="AE848" s="10" t="s">
        <v>4441</v>
      </c>
      <c r="AF848" s="6" t="s">
        <v>55</v>
      </c>
      <c r="AG848" s="176">
        <f>IFERROR(VLOOKUP(AF848,'#Location List#'!$Q$3:$R$1118,2,FALSE), "None")</f>
        <v>402</v>
      </c>
      <c r="AH848" s="269" t="s">
        <v>511</v>
      </c>
      <c r="AI848" s="474">
        <f t="shared" si="117"/>
        <v>1</v>
      </c>
      <c r="AJ848" s="71" t="str">
        <f t="shared" si="118"/>
        <v>Quinns Rock</v>
      </c>
      <c r="AK848" s="73" t="e">
        <f>COUNTIFS(#REF!,R848)</f>
        <v>#REF!</v>
      </c>
      <c r="AL848" s="13"/>
      <c r="AM848" s="75"/>
      <c r="AN848" s="72"/>
      <c r="AQ848" s="334"/>
      <c r="AS848" s="244">
        <v>846</v>
      </c>
      <c r="AT848" s="244">
        <v>-28.75</v>
      </c>
      <c r="AU848" s="244">
        <v>118</v>
      </c>
      <c r="AV848" s="244" t="s">
        <v>5601</v>
      </c>
      <c r="AW848" s="22">
        <v>1202</v>
      </c>
      <c r="AX848" s="343">
        <v>66.521844703637015</v>
      </c>
    </row>
    <row r="849" spans="1:50" ht="12" customHeight="1" x14ac:dyDescent="0.25">
      <c r="A849" s="1" t="s">
        <v>685</v>
      </c>
      <c r="C849" s="65"/>
      <c r="D849" s="31"/>
      <c r="E849" s="31"/>
      <c r="F849" s="31"/>
      <c r="G849" s="31"/>
      <c r="H849" s="31"/>
      <c r="O849" s="482" t="str">
        <f t="shared" si="119"/>
        <v xml:space="preserve"> </v>
      </c>
      <c r="P849" s="466">
        <f t="shared" si="115"/>
        <v>1036</v>
      </c>
      <c r="Q849" s="65" t="s">
        <v>4447</v>
      </c>
      <c r="R849" s="230">
        <v>1036</v>
      </c>
      <c r="S849" s="251">
        <v>-32.79468</v>
      </c>
      <c r="T849" s="249">
        <v>116.49911</v>
      </c>
      <c r="U849" s="33" t="str">
        <f t="shared" si="116"/>
        <v>Ranford</v>
      </c>
      <c r="V849" s="33" t="str">
        <f t="shared" si="120"/>
        <v>Boddington</v>
      </c>
      <c r="W849" s="33">
        <v>809</v>
      </c>
      <c r="X849" s="1" t="s">
        <v>685</v>
      </c>
      <c r="AE849" s="10" t="s">
        <v>4441</v>
      </c>
      <c r="AF849" s="6" t="s">
        <v>55</v>
      </c>
      <c r="AG849" s="176">
        <f>IFERROR(VLOOKUP(AF849,'#Location List#'!$Q$3:$R$1118,2,FALSE), "None")</f>
        <v>402</v>
      </c>
      <c r="AH849" s="269" t="s">
        <v>980</v>
      </c>
      <c r="AI849" s="474">
        <f t="shared" si="117"/>
        <v>1</v>
      </c>
      <c r="AJ849" s="71" t="str">
        <f t="shared" si="118"/>
        <v>Ranford</v>
      </c>
      <c r="AK849" s="73" t="e">
        <f>COUNTIFS(#REF!,R849)</f>
        <v>#REF!</v>
      </c>
      <c r="AL849" s="13"/>
      <c r="AM849" s="75"/>
      <c r="AN849" s="72"/>
      <c r="AQ849" s="334"/>
      <c r="AS849" s="244">
        <v>847</v>
      </c>
      <c r="AT849" s="244">
        <v>-28.5</v>
      </c>
      <c r="AU849" s="244">
        <v>118</v>
      </c>
      <c r="AV849" s="244" t="s">
        <v>5602</v>
      </c>
      <c r="AW849" s="22">
        <v>1202</v>
      </c>
      <c r="AX849" s="343">
        <v>44.829205208889007</v>
      </c>
    </row>
    <row r="850" spans="1:50" ht="12" customHeight="1" x14ac:dyDescent="0.25">
      <c r="A850" s="1" t="s">
        <v>685</v>
      </c>
      <c r="C850" s="65"/>
      <c r="D850" s="31"/>
      <c r="E850" s="31"/>
      <c r="F850" s="31"/>
      <c r="G850" s="31"/>
      <c r="H850" s="31"/>
      <c r="O850" s="482" t="str">
        <f t="shared" si="119"/>
        <v xml:space="preserve"> </v>
      </c>
      <c r="P850" s="466">
        <f t="shared" si="115"/>
        <v>336</v>
      </c>
      <c r="Q850" s="31" t="s">
        <v>249</v>
      </c>
      <c r="R850" s="231">
        <v>336</v>
      </c>
      <c r="S850" s="251">
        <v>-33.582189999999898</v>
      </c>
      <c r="T850" s="248">
        <v>120.05374</v>
      </c>
      <c r="U850" s="33" t="str">
        <f t="shared" si="116"/>
        <v>Ravensthorpe</v>
      </c>
      <c r="V850" s="33" t="str">
        <f t="shared" si="120"/>
        <v>Ravensthorpe</v>
      </c>
      <c r="W850" s="33">
        <v>716</v>
      </c>
      <c r="X850" s="1" t="s">
        <v>685</v>
      </c>
      <c r="AE850" s="10" t="s">
        <v>173</v>
      </c>
      <c r="AF850" s="6" t="s">
        <v>3581</v>
      </c>
      <c r="AG850" s="176">
        <f>IFERROR(VLOOKUP(AF850,'#Location List#'!$Q$3:$R$1118,2,FALSE), "None")</f>
        <v>8</v>
      </c>
      <c r="AH850" s="269" t="s">
        <v>338</v>
      </c>
      <c r="AI850" s="474">
        <f t="shared" si="117"/>
        <v>1</v>
      </c>
      <c r="AJ850" s="71" t="str">
        <f t="shared" si="118"/>
        <v>Ravensthorpe</v>
      </c>
      <c r="AK850" s="73" t="e">
        <f>COUNTIFS(#REF!,R850)</f>
        <v>#REF!</v>
      </c>
      <c r="AL850" s="13"/>
      <c r="AM850" s="75"/>
      <c r="AN850" s="72"/>
      <c r="AQ850" s="334"/>
      <c r="AS850" s="244">
        <v>848</v>
      </c>
      <c r="AT850" s="244">
        <v>-28.25</v>
      </c>
      <c r="AU850" s="244">
        <v>118</v>
      </c>
      <c r="AV850" s="244" t="s">
        <v>5603</v>
      </c>
      <c r="AW850" s="22">
        <v>927</v>
      </c>
      <c r="AX850" s="343">
        <v>25.639237140174</v>
      </c>
    </row>
    <row r="851" spans="1:50" ht="12" customHeight="1" x14ac:dyDescent="0.25">
      <c r="A851" s="1" t="s">
        <v>685</v>
      </c>
      <c r="C851" s="65"/>
      <c r="D851" s="31"/>
      <c r="E851" s="31"/>
      <c r="F851" s="31"/>
      <c r="G851" s="31"/>
      <c r="H851" s="31"/>
      <c r="O851" s="482" t="str">
        <f t="shared" si="119"/>
        <v xml:space="preserve"> </v>
      </c>
      <c r="P851" s="466">
        <f t="shared" si="115"/>
        <v>1037</v>
      </c>
      <c r="Q851" s="65" t="s">
        <v>4448</v>
      </c>
      <c r="R851" s="230">
        <v>1037</v>
      </c>
      <c r="S851" s="251">
        <v>-32.590969999999899</v>
      </c>
      <c r="T851" s="249">
        <v>115.83192</v>
      </c>
      <c r="U851" s="33" t="str">
        <f t="shared" si="116"/>
        <v>Ravenswood</v>
      </c>
      <c r="V851" s="33" t="str">
        <f t="shared" si="120"/>
        <v>Murray</v>
      </c>
      <c r="W851" s="33">
        <v>847</v>
      </c>
      <c r="X851" s="1" t="s">
        <v>685</v>
      </c>
      <c r="AE851" s="10" t="s">
        <v>173</v>
      </c>
      <c r="AF851" s="6" t="s">
        <v>1109</v>
      </c>
      <c r="AG851" s="176" t="str">
        <f>IFERROR(VLOOKUP(AF851,'#Location List#'!$Q$3:$R$1118,2,FALSE), "None")</f>
        <v>None</v>
      </c>
      <c r="AH851" s="269" t="s">
        <v>1109</v>
      </c>
      <c r="AI851" s="474">
        <f t="shared" si="117"/>
        <v>1</v>
      </c>
      <c r="AJ851" s="71" t="str">
        <f t="shared" si="118"/>
        <v>Ravenswood</v>
      </c>
      <c r="AK851" s="73" t="e">
        <f>COUNTIFS(#REF!,R851)</f>
        <v>#REF!</v>
      </c>
      <c r="AL851" s="13"/>
      <c r="AM851" s="75"/>
      <c r="AN851" s="72"/>
      <c r="AQ851" s="334"/>
      <c r="AS851" s="244">
        <v>849</v>
      </c>
      <c r="AT851" s="244">
        <v>-28</v>
      </c>
      <c r="AU851" s="244">
        <v>118</v>
      </c>
      <c r="AV851" s="244" t="s">
        <v>5604</v>
      </c>
      <c r="AW851" s="22">
        <v>854</v>
      </c>
      <c r="AX851" s="343">
        <v>15.76504005088867</v>
      </c>
    </row>
    <row r="852" spans="1:50" ht="12" customHeight="1" x14ac:dyDescent="0.25">
      <c r="A852" s="1" t="s">
        <v>685</v>
      </c>
      <c r="C852" s="65"/>
      <c r="D852" s="31"/>
      <c r="E852" s="31"/>
      <c r="F852" s="31"/>
      <c r="G852" s="31"/>
      <c r="H852" s="31"/>
      <c r="O852" s="482" t="str">
        <f t="shared" si="119"/>
        <v xml:space="preserve"> </v>
      </c>
      <c r="P852" s="466">
        <f t="shared" si="115"/>
        <v>1038</v>
      </c>
      <c r="Q852" s="65" t="s">
        <v>4449</v>
      </c>
      <c r="R852" s="230">
        <v>1038</v>
      </c>
      <c r="S852" s="251">
        <v>-30.999257</v>
      </c>
      <c r="T852" s="248">
        <v>125.32908</v>
      </c>
      <c r="U852" s="33" t="str">
        <f t="shared" si="116"/>
        <v>Rawlinna</v>
      </c>
      <c r="V852" s="33" t="str">
        <f t="shared" si="120"/>
        <v>Kalgoorlie-Boulder</v>
      </c>
      <c r="W852" s="33">
        <v>845</v>
      </c>
      <c r="X852" s="1" t="s">
        <v>685</v>
      </c>
      <c r="AE852" s="10" t="s">
        <v>173</v>
      </c>
      <c r="AF852" s="6" t="s">
        <v>4452</v>
      </c>
      <c r="AG852" s="176" t="str">
        <f>IFERROR(VLOOKUP(AF852,'#Location List#'!$Q$3:$R$1118,2,FALSE), "None")</f>
        <v>None</v>
      </c>
      <c r="AH852" s="269" t="s">
        <v>304</v>
      </c>
      <c r="AI852" s="474">
        <f t="shared" si="117"/>
        <v>1</v>
      </c>
      <c r="AJ852" s="71" t="str">
        <f t="shared" si="118"/>
        <v>Rawlinna</v>
      </c>
      <c r="AK852" s="73" t="e">
        <f>COUNTIFS(#REF!,R852)</f>
        <v>#REF!</v>
      </c>
      <c r="AL852" s="13"/>
      <c r="AM852" s="75"/>
      <c r="AN852" s="72"/>
      <c r="AQ852" s="334"/>
      <c r="AS852" s="244">
        <v>850</v>
      </c>
      <c r="AT852" s="244">
        <v>-27.75</v>
      </c>
      <c r="AU852" s="244">
        <v>118</v>
      </c>
      <c r="AV852" s="244" t="s">
        <v>5605</v>
      </c>
      <c r="AW852" s="22">
        <v>854</v>
      </c>
      <c r="AX852" s="343">
        <v>29.518305446094768</v>
      </c>
    </row>
    <row r="853" spans="1:50" ht="12" customHeight="1" x14ac:dyDescent="0.25">
      <c r="A853" s="1" t="s">
        <v>685</v>
      </c>
      <c r="C853" s="65"/>
      <c r="D853" s="31"/>
      <c r="E853" s="31"/>
      <c r="F853" s="31"/>
      <c r="G853" s="31"/>
      <c r="H853" s="31"/>
      <c r="O853" s="482" t="str">
        <f t="shared" si="119"/>
        <v xml:space="preserve"> </v>
      </c>
      <c r="P853" s="466">
        <f t="shared" si="115"/>
        <v>1039</v>
      </c>
      <c r="Q853" s="65" t="s">
        <v>215</v>
      </c>
      <c r="R853" s="230">
        <v>1039</v>
      </c>
      <c r="S853" s="251">
        <v>-30.988979</v>
      </c>
      <c r="T853" s="248">
        <v>115.74291700000001</v>
      </c>
      <c r="U853" s="33" t="str">
        <f t="shared" si="116"/>
        <v>Red Gully</v>
      </c>
      <c r="V853" s="33" t="str">
        <f t="shared" si="120"/>
        <v>Gingin</v>
      </c>
      <c r="W853" s="33">
        <v>718</v>
      </c>
      <c r="X853" s="1" t="s">
        <v>685</v>
      </c>
      <c r="AE853" s="10" t="s">
        <v>173</v>
      </c>
      <c r="AF853" s="6" t="s">
        <v>173</v>
      </c>
      <c r="AG853" s="176">
        <f>IFERROR(VLOOKUP(AF853,'#Location List#'!$Q$3:$R$1118,2,FALSE), "None")</f>
        <v>403</v>
      </c>
      <c r="AH853" s="269" t="s">
        <v>888</v>
      </c>
      <c r="AI853" s="474">
        <f t="shared" si="117"/>
        <v>1</v>
      </c>
      <c r="AJ853" s="71" t="str">
        <f t="shared" si="118"/>
        <v>Red Gully</v>
      </c>
      <c r="AK853" s="73" t="e">
        <f>COUNTIFS(#REF!,R853)</f>
        <v>#REF!</v>
      </c>
      <c r="AL853" s="13"/>
      <c r="AM853" s="75"/>
      <c r="AN853" s="72"/>
      <c r="AQ853" s="334"/>
      <c r="AS853" s="244">
        <v>851</v>
      </c>
      <c r="AT853" s="244">
        <v>-27.5</v>
      </c>
      <c r="AU853" s="244">
        <v>118</v>
      </c>
      <c r="AV853" s="244" t="s">
        <v>5606</v>
      </c>
      <c r="AW853" s="22">
        <v>654</v>
      </c>
      <c r="AX853" s="343">
        <v>13.125038458905994</v>
      </c>
    </row>
    <row r="854" spans="1:50" ht="12" customHeight="1" x14ac:dyDescent="0.25">
      <c r="A854" s="1" t="s">
        <v>685</v>
      </c>
      <c r="C854" s="65"/>
      <c r="D854" s="31"/>
      <c r="E854" s="31"/>
      <c r="F854" s="31"/>
      <c r="G854" s="31"/>
      <c r="H854" s="31"/>
      <c r="O854" s="482" t="str">
        <f t="shared" si="119"/>
        <v xml:space="preserve"> </v>
      </c>
      <c r="P854" s="466">
        <f t="shared" si="115"/>
        <v>1040</v>
      </c>
      <c r="Q854" s="65" t="s">
        <v>4450</v>
      </c>
      <c r="R854" s="230">
        <v>1040</v>
      </c>
      <c r="S854" s="251">
        <v>-34.887230000000002</v>
      </c>
      <c r="T854" s="248">
        <v>117.68955</v>
      </c>
      <c r="U854" s="33" t="str">
        <f t="shared" si="116"/>
        <v>Redmond</v>
      </c>
      <c r="V854" s="33" t="str">
        <f t="shared" si="120"/>
        <v>Albany</v>
      </c>
      <c r="W854" s="33">
        <v>751</v>
      </c>
      <c r="X854" s="1" t="s">
        <v>685</v>
      </c>
      <c r="AE854" s="10" t="s">
        <v>173</v>
      </c>
      <c r="AF854" s="6" t="s">
        <v>173</v>
      </c>
      <c r="AG854" s="176">
        <f>IFERROR(VLOOKUP(AF854,'#Location List#'!$Q$3:$R$1118,2,FALSE), "None")</f>
        <v>403</v>
      </c>
      <c r="AH854" s="269" t="s">
        <v>173</v>
      </c>
      <c r="AI854" s="474">
        <f t="shared" si="117"/>
        <v>1</v>
      </c>
      <c r="AJ854" s="71" t="str">
        <f t="shared" si="118"/>
        <v>Redmond</v>
      </c>
      <c r="AK854" s="73" t="e">
        <f>COUNTIFS(#REF!,R854)</f>
        <v>#REF!</v>
      </c>
      <c r="AL854" s="13"/>
      <c r="AM854" s="75"/>
      <c r="AN854" s="72"/>
      <c r="AQ854" s="334"/>
      <c r="AS854" s="244">
        <v>852</v>
      </c>
      <c r="AT854" s="244">
        <v>-27.25</v>
      </c>
      <c r="AU854" s="244">
        <v>118</v>
      </c>
      <c r="AV854" s="244" t="s">
        <v>5607</v>
      </c>
      <c r="AW854" s="22">
        <v>654</v>
      </c>
      <c r="AX854" s="343">
        <v>21.669718142245269</v>
      </c>
    </row>
    <row r="855" spans="1:50" ht="12" customHeight="1" x14ac:dyDescent="0.25">
      <c r="A855" s="1" t="s">
        <v>685</v>
      </c>
      <c r="C855" s="65"/>
      <c r="D855" s="31"/>
      <c r="E855" s="31"/>
      <c r="F855" s="31"/>
      <c r="G855" s="31"/>
      <c r="H855" s="31"/>
      <c r="O855" s="482" t="str">
        <f t="shared" si="119"/>
        <v xml:space="preserve"> </v>
      </c>
      <c r="P855" s="466">
        <f t="shared" si="115"/>
        <v>1041</v>
      </c>
      <c r="Q855" s="65" t="s">
        <v>4451</v>
      </c>
      <c r="R855" s="230">
        <v>1041</v>
      </c>
      <c r="S855" s="251">
        <v>-34.897820000000003</v>
      </c>
      <c r="T855" s="248">
        <v>117.54943</v>
      </c>
      <c r="U855" s="33" t="str">
        <f t="shared" si="116"/>
        <v>Redmond West</v>
      </c>
      <c r="V855" s="33" t="str">
        <f t="shared" si="120"/>
        <v>Albany</v>
      </c>
      <c r="W855" s="33">
        <v>751</v>
      </c>
      <c r="X855" s="1" t="s">
        <v>685</v>
      </c>
      <c r="AE855" s="10" t="s">
        <v>1218</v>
      </c>
      <c r="AF855" s="6" t="s">
        <v>1168</v>
      </c>
      <c r="AG855" s="176">
        <f>IFERROR(VLOOKUP(AF855,'#Location List#'!$Q$3:$R$1118,2,FALSE), "None")</f>
        <v>204</v>
      </c>
      <c r="AH855" s="269" t="s">
        <v>1168</v>
      </c>
      <c r="AI855" s="474">
        <f t="shared" si="117"/>
        <v>1</v>
      </c>
      <c r="AJ855" s="71" t="str">
        <f t="shared" si="118"/>
        <v>Redmond West</v>
      </c>
      <c r="AK855" s="73" t="e">
        <f>COUNTIFS(#REF!,R855)</f>
        <v>#REF!</v>
      </c>
      <c r="AL855" s="13"/>
      <c r="AM855" s="75"/>
      <c r="AN855" s="72"/>
      <c r="AQ855" s="334"/>
      <c r="AS855" s="244">
        <v>853</v>
      </c>
      <c r="AT855" s="244">
        <v>-27</v>
      </c>
      <c r="AU855" s="244">
        <v>118</v>
      </c>
      <c r="AV855" s="244" t="s">
        <v>5608</v>
      </c>
      <c r="AW855" s="22">
        <v>654</v>
      </c>
      <c r="AX855" s="343">
        <v>48.086128236657281</v>
      </c>
    </row>
    <row r="856" spans="1:50" ht="12" customHeight="1" x14ac:dyDescent="0.25">
      <c r="A856" s="1" t="s">
        <v>685</v>
      </c>
      <c r="C856" s="65"/>
      <c r="D856" s="31"/>
      <c r="E856" s="31"/>
      <c r="F856" s="31"/>
      <c r="G856" s="31"/>
      <c r="H856" s="31"/>
      <c r="O856" s="482" t="str">
        <f t="shared" si="119"/>
        <v xml:space="preserve"> </v>
      </c>
      <c r="P856" s="466">
        <f t="shared" si="115"/>
        <v>337</v>
      </c>
      <c r="Q856" s="31" t="s">
        <v>76</v>
      </c>
      <c r="R856" s="231">
        <v>337</v>
      </c>
      <c r="S856" s="251">
        <v>-30.985990000000001</v>
      </c>
      <c r="T856" s="248">
        <v>115.70081</v>
      </c>
      <c r="U856" s="33" t="str">
        <f t="shared" si="116"/>
        <v>Regans Ford</v>
      </c>
      <c r="V856" s="33" t="str">
        <f t="shared" si="120"/>
        <v>Dandaragan</v>
      </c>
      <c r="W856" s="33">
        <v>743</v>
      </c>
      <c r="X856" s="1" t="s">
        <v>685</v>
      </c>
      <c r="AE856" s="10" t="s">
        <v>1218</v>
      </c>
      <c r="AF856" s="6" t="s">
        <v>1218</v>
      </c>
      <c r="AG856" s="176">
        <f>IFERROR(VLOOKUP(AF856,'#Location List#'!$Q$3:$R$1118,2,FALSE), "None")</f>
        <v>408</v>
      </c>
      <c r="AH856" s="269" t="s">
        <v>1218</v>
      </c>
      <c r="AI856" s="474">
        <f t="shared" si="117"/>
        <v>1</v>
      </c>
      <c r="AJ856" s="71" t="str">
        <f t="shared" si="118"/>
        <v>Regans Ford</v>
      </c>
      <c r="AK856" s="73" t="e">
        <f>COUNTIFS(#REF!,R856)</f>
        <v>#REF!</v>
      </c>
      <c r="AL856" s="13"/>
      <c r="AM856" s="75"/>
      <c r="AN856" s="72"/>
      <c r="AQ856" s="334"/>
      <c r="AS856" s="244">
        <v>854</v>
      </c>
      <c r="AT856" s="244">
        <v>-26.75</v>
      </c>
      <c r="AU856" s="244">
        <v>118</v>
      </c>
      <c r="AV856" s="244" t="s">
        <v>5609</v>
      </c>
      <c r="AW856" s="22">
        <v>879</v>
      </c>
      <c r="AX856" s="343">
        <v>52.323661774401742</v>
      </c>
    </row>
    <row r="857" spans="1:50" ht="12" customHeight="1" x14ac:dyDescent="0.25">
      <c r="A857" s="1" t="s">
        <v>685</v>
      </c>
      <c r="C857" s="65"/>
      <c r="D857" s="31"/>
      <c r="E857" s="31"/>
      <c r="F857" s="31"/>
      <c r="G857" s="31"/>
      <c r="H857" s="31"/>
      <c r="O857" s="482" t="str">
        <f t="shared" si="119"/>
        <v xml:space="preserve"> </v>
      </c>
      <c r="P857" s="466">
        <f t="shared" si="115"/>
        <v>338</v>
      </c>
      <c r="Q857" s="31" t="s">
        <v>3992</v>
      </c>
      <c r="R857" s="231">
        <v>338</v>
      </c>
      <c r="S857" s="251">
        <v>-30.97898</v>
      </c>
      <c r="T857" s="249">
        <v>115.716294</v>
      </c>
      <c r="U857" s="33" t="str">
        <f t="shared" si="116"/>
        <v>Regan's Ford</v>
      </c>
      <c r="V857" s="33" t="str">
        <f t="shared" si="120"/>
        <v>Dandaragan</v>
      </c>
      <c r="W857" s="33">
        <v>743</v>
      </c>
      <c r="X857" s="1" t="s">
        <v>685</v>
      </c>
      <c r="AE857" s="10" t="s">
        <v>3894</v>
      </c>
      <c r="AF857" s="6" t="s">
        <v>4326</v>
      </c>
      <c r="AG857" s="176">
        <f>IFERROR(VLOOKUP(AF857,'#Location List#'!$Q$3:$R$1118,2,FALSE), "None")</f>
        <v>265</v>
      </c>
      <c r="AH857" s="269" t="s">
        <v>815</v>
      </c>
      <c r="AI857" s="474">
        <f t="shared" si="117"/>
        <v>1</v>
      </c>
      <c r="AJ857" s="71" t="str">
        <f t="shared" si="118"/>
        <v>Regan's Ford</v>
      </c>
      <c r="AK857" s="73" t="e">
        <f>COUNTIFS(#REF!,R857)</f>
        <v>#REF!</v>
      </c>
      <c r="AL857" s="13"/>
      <c r="AM857" s="75"/>
      <c r="AN857" s="72"/>
      <c r="AQ857" s="334"/>
      <c r="AS857" s="244">
        <v>855</v>
      </c>
      <c r="AT857" s="244">
        <v>-26.5</v>
      </c>
      <c r="AU857" s="244">
        <v>118</v>
      </c>
      <c r="AV857" s="244" t="s">
        <v>5610</v>
      </c>
      <c r="AW857" s="22">
        <v>879</v>
      </c>
      <c r="AX857" s="343">
        <v>50.532309034550813</v>
      </c>
    </row>
    <row r="858" spans="1:50" ht="12" customHeight="1" x14ac:dyDescent="0.25">
      <c r="A858" s="1" t="s">
        <v>685</v>
      </c>
      <c r="C858" s="65"/>
      <c r="D858" s="31"/>
      <c r="E858" s="31"/>
      <c r="F858" s="31"/>
      <c r="G858" s="31"/>
      <c r="H858" s="31"/>
      <c r="O858" s="482" t="str">
        <f t="shared" si="119"/>
        <v xml:space="preserve"> </v>
      </c>
      <c r="P858" s="466">
        <f t="shared" si="115"/>
        <v>1042</v>
      </c>
      <c r="Q858" s="65" t="s">
        <v>4453</v>
      </c>
      <c r="R858" s="230">
        <v>1042</v>
      </c>
      <c r="S858" s="251">
        <v>-33.654283</v>
      </c>
      <c r="T858" s="249">
        <v>115.40487899999999</v>
      </c>
      <c r="U858" s="33" t="str">
        <f t="shared" si="116"/>
        <v>Reinscourt</v>
      </c>
      <c r="V858" s="33" t="str">
        <f t="shared" si="120"/>
        <v>Busselton</v>
      </c>
      <c r="W858" s="33">
        <v>715</v>
      </c>
      <c r="X858" s="1" t="s">
        <v>685</v>
      </c>
      <c r="AE858" s="10" t="s">
        <v>3894</v>
      </c>
      <c r="AF858" s="6" t="s">
        <v>838</v>
      </c>
      <c r="AG858" s="176">
        <f>IFERROR(VLOOKUP(AF858,'#Location List#'!$Q$3:$R$1118,2,FALSE), "None")</f>
        <v>308</v>
      </c>
      <c r="AH858" s="269" t="s">
        <v>476</v>
      </c>
      <c r="AI858" s="474">
        <f t="shared" si="117"/>
        <v>1</v>
      </c>
      <c r="AJ858" s="71" t="str">
        <f t="shared" si="118"/>
        <v>Reinscourt</v>
      </c>
      <c r="AK858" s="73" t="e">
        <f>COUNTIFS(#REF!,R858)</f>
        <v>#REF!</v>
      </c>
      <c r="AL858" s="13"/>
      <c r="AM858" s="75"/>
      <c r="AN858" s="72"/>
      <c r="AQ858" s="334"/>
      <c r="AS858" s="244">
        <v>856</v>
      </c>
      <c r="AT858" s="244">
        <v>-26.25</v>
      </c>
      <c r="AU858" s="244">
        <v>118</v>
      </c>
      <c r="AV858" s="244" t="s">
        <v>5611</v>
      </c>
      <c r="AW858" s="22">
        <v>879</v>
      </c>
      <c r="AX858" s="343">
        <v>62.566941716938601</v>
      </c>
    </row>
    <row r="859" spans="1:50" ht="12" customHeight="1" x14ac:dyDescent="0.25">
      <c r="A859" s="1" t="s">
        <v>685</v>
      </c>
      <c r="C859" s="65"/>
      <c r="D859" s="31"/>
      <c r="E859" s="31"/>
      <c r="F859" s="31"/>
      <c r="G859" s="31"/>
      <c r="H859" s="31"/>
      <c r="O859" s="482" t="str">
        <f t="shared" si="119"/>
        <v xml:space="preserve"> </v>
      </c>
      <c r="P859" s="466">
        <f t="shared" si="115"/>
        <v>1043</v>
      </c>
      <c r="Q859" s="65" t="s">
        <v>4454</v>
      </c>
      <c r="R859" s="230">
        <v>1043</v>
      </c>
      <c r="S859" s="251">
        <v>-35.031495</v>
      </c>
      <c r="T859" s="249">
        <v>117.84233999999999</v>
      </c>
      <c r="U859" s="33" t="str">
        <f t="shared" si="116"/>
        <v>Robinson</v>
      </c>
      <c r="V859" s="33" t="str">
        <f t="shared" si="120"/>
        <v>Albany</v>
      </c>
      <c r="W859" s="33">
        <v>751</v>
      </c>
      <c r="X859" s="1" t="s">
        <v>685</v>
      </c>
      <c r="AE859" s="10" t="s">
        <v>3894</v>
      </c>
      <c r="AF859" s="6" t="s">
        <v>838</v>
      </c>
      <c r="AG859" s="176">
        <f>IFERROR(VLOOKUP(AF859,'#Location List#'!$Q$3:$R$1118,2,FALSE), "None")</f>
        <v>308</v>
      </c>
      <c r="AH859" s="269" t="s">
        <v>838</v>
      </c>
      <c r="AI859" s="474">
        <f t="shared" si="117"/>
        <v>1</v>
      </c>
      <c r="AJ859" s="71" t="str">
        <f t="shared" si="118"/>
        <v>Robinson</v>
      </c>
      <c r="AK859" s="73" t="e">
        <f>COUNTIFS(#REF!,R859)</f>
        <v>#REF!</v>
      </c>
      <c r="AL859" s="13"/>
      <c r="AM859" s="75"/>
      <c r="AN859" s="72"/>
      <c r="AQ859" s="334"/>
      <c r="AS859" s="244">
        <v>857</v>
      </c>
      <c r="AT859" s="244">
        <v>-26</v>
      </c>
      <c r="AU859" s="244">
        <v>118</v>
      </c>
      <c r="AV859" s="244" t="s">
        <v>5612</v>
      </c>
      <c r="AW859" s="22">
        <v>879</v>
      </c>
      <c r="AX859" s="343">
        <v>82.589886786511443</v>
      </c>
    </row>
    <row r="860" spans="1:50" ht="12" customHeight="1" x14ac:dyDescent="0.25">
      <c r="A860" s="1" t="s">
        <v>685</v>
      </c>
      <c r="C860" s="65"/>
      <c r="D860" s="31"/>
      <c r="E860" s="31"/>
      <c r="F860" s="31"/>
      <c r="G860" s="31"/>
      <c r="H860" s="31"/>
      <c r="O860" s="482" t="str">
        <f t="shared" si="119"/>
        <v xml:space="preserve"> </v>
      </c>
      <c r="P860" s="466">
        <f t="shared" si="115"/>
        <v>22</v>
      </c>
      <c r="Q860" s="65" t="s">
        <v>3820</v>
      </c>
      <c r="R860" s="233">
        <v>22</v>
      </c>
      <c r="S860" s="172">
        <v>-32.275933298745699</v>
      </c>
      <c r="T860" s="172">
        <v>115.73203449618801</v>
      </c>
      <c r="U860" s="33" t="str">
        <f t="shared" si="116"/>
        <v>Rockingham</v>
      </c>
      <c r="V860" s="33" t="str">
        <f t="shared" si="120"/>
        <v>Rockingham</v>
      </c>
      <c r="W860" s="36">
        <v>862</v>
      </c>
      <c r="X860" s="1" t="s">
        <v>685</v>
      </c>
      <c r="AE860" s="10" t="s">
        <v>3897</v>
      </c>
      <c r="AF860" s="6" t="s">
        <v>1120</v>
      </c>
      <c r="AG860" s="176">
        <f>IFERROR(VLOOKUP(AF860,'#Location List#'!$Q$3:$R$1118,2,FALSE), "None")</f>
        <v>58</v>
      </c>
      <c r="AH860" s="269" t="s">
        <v>1120</v>
      </c>
      <c r="AI860" s="474">
        <f t="shared" si="117"/>
        <v>1</v>
      </c>
      <c r="AJ860" s="71" t="str">
        <f t="shared" si="118"/>
        <v>Rockingham</v>
      </c>
      <c r="AK860" s="73" t="e">
        <f>COUNTIFS(#REF!,R860)</f>
        <v>#REF!</v>
      </c>
      <c r="AL860" s="13"/>
      <c r="AM860" s="75"/>
      <c r="AN860" s="72"/>
      <c r="AQ860" s="334"/>
      <c r="AS860" s="244">
        <v>858</v>
      </c>
      <c r="AT860" s="244">
        <v>-25.75</v>
      </c>
      <c r="AU860" s="244">
        <v>118</v>
      </c>
      <c r="AV860" s="244" t="s">
        <v>5613</v>
      </c>
      <c r="AW860" s="22">
        <v>879</v>
      </c>
      <c r="AX860" s="343">
        <v>106.17398865202522</v>
      </c>
    </row>
    <row r="861" spans="1:50" ht="12" customHeight="1" x14ac:dyDescent="0.25">
      <c r="A861" s="1" t="s">
        <v>685</v>
      </c>
      <c r="C861" s="65"/>
      <c r="D861" s="31"/>
      <c r="E861" s="31"/>
      <c r="F861" s="31"/>
      <c r="G861" s="31"/>
      <c r="H861" s="31"/>
      <c r="O861" s="482" t="str">
        <f t="shared" si="119"/>
        <v xml:space="preserve"> </v>
      </c>
      <c r="P861" s="466">
        <f t="shared" si="115"/>
        <v>1045</v>
      </c>
      <c r="Q861" s="65" t="s">
        <v>4455</v>
      </c>
      <c r="R861" s="230">
        <v>1045</v>
      </c>
      <c r="S861" s="251">
        <v>-28.345970999999999</v>
      </c>
      <c r="T861" s="248">
        <v>114.91561299999999</v>
      </c>
      <c r="U861" s="33" t="str">
        <f t="shared" si="116"/>
        <v>Rockwell</v>
      </c>
      <c r="V861" s="33" t="str">
        <f t="shared" si="120"/>
        <v>Chapman Valley</v>
      </c>
      <c r="W861" s="33">
        <v>767</v>
      </c>
      <c r="X861" s="1" t="s">
        <v>685</v>
      </c>
      <c r="AE861" s="10" t="s">
        <v>3897</v>
      </c>
      <c r="AF861" s="6" t="s">
        <v>4459</v>
      </c>
      <c r="AG861" s="176" t="str">
        <f>IFERROR(VLOOKUP(AF861,'#Location List#'!$Q$3:$R$1118,2,FALSE), "None")</f>
        <v>None</v>
      </c>
      <c r="AH861" s="269" t="s">
        <v>989</v>
      </c>
      <c r="AI861" s="474">
        <f t="shared" si="117"/>
        <v>1</v>
      </c>
      <c r="AJ861" s="71" t="str">
        <f t="shared" si="118"/>
        <v>Rockwell</v>
      </c>
      <c r="AK861" s="73" t="e">
        <f>COUNTIFS(#REF!,R861)</f>
        <v>#REF!</v>
      </c>
      <c r="AL861" s="13"/>
      <c r="AM861" s="75"/>
      <c r="AN861" s="72"/>
      <c r="AQ861" s="334"/>
      <c r="AS861" s="244">
        <v>859</v>
      </c>
      <c r="AT861" s="244">
        <v>-25.5</v>
      </c>
      <c r="AU861" s="244">
        <v>118</v>
      </c>
      <c r="AV861" s="244" t="s">
        <v>5614</v>
      </c>
      <c r="AW861" s="22">
        <v>879</v>
      </c>
      <c r="AX861" s="343">
        <v>131.4157585491711</v>
      </c>
    </row>
    <row r="862" spans="1:50" ht="12" customHeight="1" x14ac:dyDescent="0.25">
      <c r="A862" s="1" t="s">
        <v>685</v>
      </c>
      <c r="C862" s="65"/>
      <c r="D862" s="31"/>
      <c r="E862" s="31"/>
      <c r="F862" s="31"/>
      <c r="G862" s="31"/>
      <c r="H862" s="31"/>
      <c r="O862" s="482" t="str">
        <f t="shared" si="119"/>
        <v xml:space="preserve"> </v>
      </c>
      <c r="P862" s="466">
        <f t="shared" si="115"/>
        <v>340</v>
      </c>
      <c r="Q862" s="31" t="s">
        <v>1183</v>
      </c>
      <c r="R862" s="231">
        <v>340</v>
      </c>
      <c r="S862" s="251">
        <v>-34.51614</v>
      </c>
      <c r="T862" s="248">
        <v>117.02163</v>
      </c>
      <c r="U862" s="33" t="str">
        <f t="shared" si="116"/>
        <v>Rocky Gully</v>
      </c>
      <c r="V862" s="33" t="str">
        <f t="shared" si="120"/>
        <v>Plantagenet</v>
      </c>
      <c r="W862" s="33">
        <v>745</v>
      </c>
      <c r="X862" s="1" t="s">
        <v>685</v>
      </c>
      <c r="AE862" s="10" t="s">
        <v>3897</v>
      </c>
      <c r="AF862" s="6" t="s">
        <v>4327</v>
      </c>
      <c r="AG862" s="176">
        <f>IFERROR(VLOOKUP(AF862,'#Location List#'!$Q$3:$R$1118,2,FALSE), "None")</f>
        <v>266</v>
      </c>
      <c r="AH862" s="269" t="s">
        <v>990</v>
      </c>
      <c r="AI862" s="474">
        <f t="shared" si="117"/>
        <v>1</v>
      </c>
      <c r="AJ862" s="71" t="str">
        <f t="shared" si="118"/>
        <v>Rocky Gully</v>
      </c>
      <c r="AK862" s="73" t="e">
        <f>COUNTIFS(#REF!,R862)</f>
        <v>#REF!</v>
      </c>
      <c r="AL862" s="13"/>
      <c r="AM862" s="75"/>
      <c r="AN862" s="72"/>
      <c r="AQ862" s="334"/>
      <c r="AS862" s="244">
        <v>860</v>
      </c>
      <c r="AT862" s="244">
        <v>-25.25</v>
      </c>
      <c r="AU862" s="244">
        <v>118</v>
      </c>
      <c r="AV862" s="244" t="s">
        <v>5615</v>
      </c>
      <c r="AW862" s="22">
        <v>595</v>
      </c>
      <c r="AX862" s="343">
        <v>126.54507440392771</v>
      </c>
    </row>
    <row r="863" spans="1:50" ht="12" customHeight="1" x14ac:dyDescent="0.25">
      <c r="A863" s="1" t="s">
        <v>685</v>
      </c>
      <c r="C863" s="65"/>
      <c r="D863" s="31"/>
      <c r="E863" s="31"/>
      <c r="F863" s="31"/>
      <c r="G863" s="31"/>
      <c r="H863" s="31"/>
      <c r="O863" s="482" t="str">
        <f t="shared" si="119"/>
        <v xml:space="preserve"> </v>
      </c>
      <c r="P863" s="466">
        <f t="shared" si="115"/>
        <v>433</v>
      </c>
      <c r="Q863" s="31" t="s">
        <v>3823</v>
      </c>
      <c r="R863" s="230">
        <v>433</v>
      </c>
      <c r="S863" s="172">
        <v>-20.767150248087301</v>
      </c>
      <c r="T863" s="172">
        <v>117.144199034788</v>
      </c>
      <c r="U863" s="33" t="str">
        <f t="shared" si="116"/>
        <v>Roebourne</v>
      </c>
      <c r="V863" s="31" t="s">
        <v>3823</v>
      </c>
      <c r="W863" s="32">
        <v>863</v>
      </c>
      <c r="X863" s="1" t="s">
        <v>685</v>
      </c>
      <c r="AE863" s="10" t="s">
        <v>3897</v>
      </c>
      <c r="AF863" s="6" t="s">
        <v>1184</v>
      </c>
      <c r="AG863" s="176">
        <f>IFERROR(VLOOKUP(AF863,'#Location List#'!$Q$3:$R$1118,2,FALSE), "None")</f>
        <v>268</v>
      </c>
      <c r="AH863" s="269" t="s">
        <v>1184</v>
      </c>
      <c r="AI863" s="474">
        <f t="shared" si="117"/>
        <v>1</v>
      </c>
      <c r="AJ863" s="71" t="str">
        <f t="shared" si="118"/>
        <v>Roebourne</v>
      </c>
      <c r="AK863" s="73" t="e">
        <f>COUNTIFS(#REF!,R863)</f>
        <v>#REF!</v>
      </c>
      <c r="AL863" s="13"/>
      <c r="AM863" s="75"/>
      <c r="AN863" s="72"/>
      <c r="AQ863" s="334"/>
      <c r="AS863" s="244">
        <v>861</v>
      </c>
      <c r="AT863" s="244">
        <v>-25</v>
      </c>
      <c r="AU863" s="244">
        <v>118</v>
      </c>
      <c r="AV863" s="244" t="s">
        <v>5616</v>
      </c>
      <c r="AW863" s="22">
        <v>595</v>
      </c>
      <c r="AX863" s="343">
        <v>114.47163663083708</v>
      </c>
    </row>
    <row r="864" spans="1:50" ht="12" customHeight="1" x14ac:dyDescent="0.25">
      <c r="A864" s="1" t="s">
        <v>685</v>
      </c>
      <c r="C864" s="65"/>
      <c r="D864" s="31"/>
      <c r="E864" s="31"/>
      <c r="F864" s="31"/>
      <c r="G864" s="31"/>
      <c r="H864" s="31"/>
      <c r="O864" s="482" t="str">
        <f t="shared" si="119"/>
        <v xml:space="preserve"> </v>
      </c>
      <c r="P864" s="466">
        <f t="shared" si="115"/>
        <v>1046</v>
      </c>
      <c r="Q864" s="65" t="s">
        <v>4456</v>
      </c>
      <c r="R864" s="230">
        <v>1046</v>
      </c>
      <c r="S864" s="251">
        <v>-33.290123000000001</v>
      </c>
      <c r="T864" s="249">
        <v>115.829188</v>
      </c>
      <c r="U864" s="33" t="str">
        <f t="shared" si="116"/>
        <v>Roelands</v>
      </c>
      <c r="V864" s="33" t="str">
        <f t="shared" ref="V864:V892" si="121">VLOOKUP(W864,$B$3:$C$150,2,FALSE)</f>
        <v>Harvey</v>
      </c>
      <c r="W864" s="33">
        <v>760</v>
      </c>
      <c r="X864" s="1" t="s">
        <v>685</v>
      </c>
      <c r="AE864" s="10" t="s">
        <v>3897</v>
      </c>
      <c r="AF864" s="6" t="s">
        <v>1203</v>
      </c>
      <c r="AG864" s="176">
        <f>IFERROR(VLOOKUP(AF864,'#Location List#'!$Q$3:$R$1118,2,FALSE), "None")</f>
        <v>351</v>
      </c>
      <c r="AH864" s="269" t="s">
        <v>1203</v>
      </c>
      <c r="AI864" s="474">
        <f t="shared" si="117"/>
        <v>1</v>
      </c>
      <c r="AJ864" s="71" t="str">
        <f t="shared" si="118"/>
        <v>Roelands</v>
      </c>
      <c r="AK864" s="73" t="e">
        <f>COUNTIFS(#REF!,R864)</f>
        <v>#REF!</v>
      </c>
      <c r="AL864" s="13"/>
      <c r="AM864" s="75"/>
      <c r="AN864" s="72"/>
      <c r="AQ864" s="334"/>
      <c r="AS864" s="244">
        <v>862</v>
      </c>
      <c r="AT864" s="244">
        <v>-35</v>
      </c>
      <c r="AU864" s="244">
        <v>118.25</v>
      </c>
      <c r="AV864" s="244" t="s">
        <v>5617</v>
      </c>
      <c r="AW864" s="22">
        <v>271</v>
      </c>
      <c r="AX864" s="343">
        <v>11.406450035552515</v>
      </c>
    </row>
    <row r="865" spans="1:50" ht="12" customHeight="1" x14ac:dyDescent="0.25">
      <c r="A865" s="1" t="s">
        <v>685</v>
      </c>
      <c r="C865" s="65"/>
      <c r="D865" s="31"/>
      <c r="E865" s="31"/>
      <c r="F865" s="31"/>
      <c r="G865" s="31"/>
      <c r="H865" s="31"/>
      <c r="O865" s="482" t="str">
        <f t="shared" si="119"/>
        <v xml:space="preserve"> </v>
      </c>
      <c r="P865" s="466">
        <f t="shared" si="115"/>
        <v>342</v>
      </c>
      <c r="Q865" s="31" t="s">
        <v>3718</v>
      </c>
      <c r="R865" s="231">
        <v>342</v>
      </c>
      <c r="S865" s="251">
        <v>-32.111404999999998</v>
      </c>
      <c r="T865" s="248">
        <v>116.07753099999999</v>
      </c>
      <c r="U865" s="33" t="str">
        <f t="shared" si="116"/>
        <v>Roleystone</v>
      </c>
      <c r="V865" s="33" t="str">
        <f t="shared" si="121"/>
        <v>Armadale</v>
      </c>
      <c r="W865" s="33">
        <v>723</v>
      </c>
      <c r="X865" s="1" t="s">
        <v>685</v>
      </c>
      <c r="AE865" s="10" t="s">
        <v>1222</v>
      </c>
      <c r="AF865" s="6" t="s">
        <v>404</v>
      </c>
      <c r="AG865" s="176">
        <f>IFERROR(VLOOKUP(AF865,'#Location List#'!$Q$3:$R$1118,2,FALSE), "None")</f>
        <v>29</v>
      </c>
      <c r="AH865" s="269" t="s">
        <v>404</v>
      </c>
      <c r="AI865" s="474">
        <f t="shared" si="117"/>
        <v>1</v>
      </c>
      <c r="AJ865" s="71" t="str">
        <f t="shared" si="118"/>
        <v>Roleystone</v>
      </c>
      <c r="AK865" s="73" t="e">
        <f>COUNTIFS(#REF!,R865)</f>
        <v>#REF!</v>
      </c>
      <c r="AL865" s="13"/>
      <c r="AM865" s="75"/>
      <c r="AN865" s="72"/>
      <c r="AQ865" s="334"/>
      <c r="AS865" s="244">
        <v>863</v>
      </c>
      <c r="AT865" s="244">
        <v>-34.75</v>
      </c>
      <c r="AU865" s="244">
        <v>118.25</v>
      </c>
      <c r="AV865" s="244" t="s">
        <v>5618</v>
      </c>
      <c r="AW865" s="22">
        <v>1005</v>
      </c>
      <c r="AX865" s="343">
        <v>11.827026644497144</v>
      </c>
    </row>
    <row r="866" spans="1:50" ht="12" customHeight="1" x14ac:dyDescent="0.25">
      <c r="A866" s="1" t="s">
        <v>685</v>
      </c>
      <c r="C866" s="65"/>
      <c r="D866" s="31"/>
      <c r="E866" s="31"/>
      <c r="F866" s="31"/>
      <c r="G866" s="31"/>
      <c r="H866" s="31"/>
      <c r="O866" s="482" t="str">
        <f t="shared" si="119"/>
        <v xml:space="preserve"> </v>
      </c>
      <c r="P866" s="466">
        <f t="shared" si="115"/>
        <v>1047</v>
      </c>
      <c r="Q866" s="65" t="s">
        <v>4457</v>
      </c>
      <c r="R866" s="230">
        <v>1047</v>
      </c>
      <c r="S866" s="251">
        <v>-33.940089999999898</v>
      </c>
      <c r="T866" s="249">
        <v>115.19784</v>
      </c>
      <c r="U866" s="33" t="str">
        <f t="shared" si="116"/>
        <v>Rosa Brook</v>
      </c>
      <c r="V866" s="33" t="str">
        <f t="shared" si="121"/>
        <v>Augusta-Margaret River</v>
      </c>
      <c r="W866" s="33">
        <v>731</v>
      </c>
      <c r="X866" s="1" t="s">
        <v>685</v>
      </c>
      <c r="AE866" s="10" t="s">
        <v>1222</v>
      </c>
      <c r="AF866" s="6" t="s">
        <v>189</v>
      </c>
      <c r="AG866" s="176">
        <f>IFERROR(VLOOKUP(AF866,'#Location List#'!$Q$3:$R$1118,2,FALSE), "None")</f>
        <v>106</v>
      </c>
      <c r="AH866" s="269" t="s">
        <v>558</v>
      </c>
      <c r="AI866" s="474">
        <f t="shared" si="117"/>
        <v>1</v>
      </c>
      <c r="AJ866" s="71" t="str">
        <f t="shared" si="118"/>
        <v>Rosa Brook</v>
      </c>
      <c r="AK866" s="73" t="e">
        <f>COUNTIFS(#REF!,R866)</f>
        <v>#REF!</v>
      </c>
      <c r="AL866" s="13"/>
      <c r="AM866" s="75"/>
      <c r="AN866" s="72"/>
      <c r="AQ866" s="334"/>
      <c r="AS866" s="244">
        <v>864</v>
      </c>
      <c r="AT866" s="244">
        <v>-34.5</v>
      </c>
      <c r="AU866" s="244">
        <v>118.25</v>
      </c>
      <c r="AV866" s="244" t="s">
        <v>5619</v>
      </c>
      <c r="AW866" s="22">
        <v>1070</v>
      </c>
      <c r="AX866" s="343">
        <v>8.4859868857358123</v>
      </c>
    </row>
    <row r="867" spans="1:50" ht="12" customHeight="1" x14ac:dyDescent="0.25">
      <c r="A867" s="1" t="s">
        <v>685</v>
      </c>
      <c r="C867" s="65"/>
      <c r="D867" s="31"/>
      <c r="E867" s="31"/>
      <c r="F867" s="31"/>
      <c r="G867" s="31"/>
      <c r="H867" s="31"/>
      <c r="O867" s="482" t="str">
        <f t="shared" si="119"/>
        <v xml:space="preserve"> </v>
      </c>
      <c r="P867" s="466">
        <f t="shared" si="115"/>
        <v>1048</v>
      </c>
      <c r="Q867" s="65" t="s">
        <v>4458</v>
      </c>
      <c r="R867" s="230">
        <v>1048</v>
      </c>
      <c r="S867" s="251">
        <v>-34.014769000000001</v>
      </c>
      <c r="T867" s="248">
        <v>115.203592</v>
      </c>
      <c r="U867" s="33" t="str">
        <f t="shared" si="116"/>
        <v>Rosa Glen</v>
      </c>
      <c r="V867" s="33" t="str">
        <f t="shared" si="121"/>
        <v>Augusta-Margaret River</v>
      </c>
      <c r="W867" s="33">
        <v>731</v>
      </c>
      <c r="X867" s="1" t="s">
        <v>685</v>
      </c>
      <c r="AE867" s="10" t="s">
        <v>1222</v>
      </c>
      <c r="AF867" s="6" t="s">
        <v>189</v>
      </c>
      <c r="AG867" s="176">
        <f>IFERROR(VLOOKUP(AF867,'#Location List#'!$Q$3:$R$1118,2,FALSE), "None")</f>
        <v>106</v>
      </c>
      <c r="AH867" s="269" t="s">
        <v>874</v>
      </c>
      <c r="AI867" s="474">
        <f t="shared" si="117"/>
        <v>1</v>
      </c>
      <c r="AJ867" s="71" t="str">
        <f t="shared" si="118"/>
        <v>Rosa Glen</v>
      </c>
      <c r="AK867" s="73" t="e">
        <f>COUNTIFS(#REF!,R867)</f>
        <v>#REF!</v>
      </c>
      <c r="AL867" s="13"/>
      <c r="AM867" s="75"/>
      <c r="AN867" s="72"/>
      <c r="AQ867" s="334"/>
      <c r="AS867" s="244">
        <v>865</v>
      </c>
      <c r="AT867" s="244">
        <v>-34.25</v>
      </c>
      <c r="AU867" s="244">
        <v>118.25</v>
      </c>
      <c r="AV867" s="244" t="s">
        <v>5620</v>
      </c>
      <c r="AW867" s="22">
        <v>508</v>
      </c>
      <c r="AX867" s="343">
        <v>9.7080939087378439</v>
      </c>
    </row>
    <row r="868" spans="1:50" ht="12" customHeight="1" x14ac:dyDescent="0.25">
      <c r="A868" s="1" t="s">
        <v>685</v>
      </c>
      <c r="C868" s="65"/>
      <c r="D868" s="31"/>
      <c r="E868" s="31"/>
      <c r="F868" s="31"/>
      <c r="G868" s="31"/>
      <c r="H868" s="31"/>
      <c r="O868" s="482" t="str">
        <f t="shared" si="119"/>
        <v xml:space="preserve"> </v>
      </c>
      <c r="P868" s="466">
        <f t="shared" si="115"/>
        <v>343</v>
      </c>
      <c r="Q868" s="31" t="s">
        <v>505</v>
      </c>
      <c r="R868" s="231">
        <v>343</v>
      </c>
      <c r="S868" s="251">
        <v>-29.2837099999999</v>
      </c>
      <c r="T868" s="248">
        <v>116.88548</v>
      </c>
      <c r="U868" s="33" t="str">
        <f t="shared" si="116"/>
        <v>Rothsay</v>
      </c>
      <c r="V868" s="33" t="str">
        <f t="shared" si="121"/>
        <v>Perenjori</v>
      </c>
      <c r="W868" s="33">
        <v>789</v>
      </c>
      <c r="X868" s="1" t="s">
        <v>685</v>
      </c>
      <c r="AE868" s="10" t="s">
        <v>1222</v>
      </c>
      <c r="AF868" s="6" t="s">
        <v>284</v>
      </c>
      <c r="AG868" s="176">
        <f>IFERROR(VLOOKUP(AF868,'#Location List#'!$Q$3:$R$1118,2,FALSE), "None")</f>
        <v>158</v>
      </c>
      <c r="AH868" s="269" t="s">
        <v>661</v>
      </c>
      <c r="AI868" s="474">
        <f t="shared" si="117"/>
        <v>1</v>
      </c>
      <c r="AJ868" s="71" t="str">
        <f t="shared" si="118"/>
        <v>Rothsay</v>
      </c>
      <c r="AK868" s="73" t="e">
        <f>COUNTIFS(#REF!,R868)</f>
        <v>#REF!</v>
      </c>
      <c r="AL868" s="13"/>
      <c r="AM868" s="75"/>
      <c r="AN868" s="72"/>
      <c r="AQ868" s="334"/>
      <c r="AS868" s="244">
        <v>866</v>
      </c>
      <c r="AT868" s="244">
        <v>-34</v>
      </c>
      <c r="AU868" s="244">
        <v>118.25</v>
      </c>
      <c r="AV868" s="244" t="s">
        <v>5621</v>
      </c>
      <c r="AW868" s="22">
        <v>42</v>
      </c>
      <c r="AX868" s="343">
        <v>8.1545459021861326</v>
      </c>
    </row>
    <row r="869" spans="1:50" ht="12" customHeight="1" x14ac:dyDescent="0.25">
      <c r="A869" s="1" t="s">
        <v>685</v>
      </c>
      <c r="C869" s="65"/>
      <c r="D869" s="31"/>
      <c r="E869" s="31"/>
      <c r="F869" s="31"/>
      <c r="G869" s="31"/>
      <c r="H869" s="31"/>
      <c r="O869" s="482" t="str">
        <f t="shared" si="119"/>
        <v xml:space="preserve"> </v>
      </c>
      <c r="P869" s="466">
        <f t="shared" si="115"/>
        <v>1049</v>
      </c>
      <c r="Q869" s="65" t="s">
        <v>4460</v>
      </c>
      <c r="R869" s="230">
        <v>1049</v>
      </c>
      <c r="S869" s="251">
        <v>-33.643970000000003</v>
      </c>
      <c r="T869" s="249">
        <v>115.50666</v>
      </c>
      <c r="U869" s="33" t="str">
        <f t="shared" si="116"/>
        <v>Ruabon</v>
      </c>
      <c r="V869" s="33" t="str">
        <f t="shared" si="121"/>
        <v>Busselton</v>
      </c>
      <c r="W869" s="33">
        <v>715</v>
      </c>
      <c r="X869" s="1" t="s">
        <v>685</v>
      </c>
      <c r="AE869" s="10" t="s">
        <v>1222</v>
      </c>
      <c r="AF869" s="6" t="s">
        <v>4464</v>
      </c>
      <c r="AG869" s="176" t="str">
        <f>IFERROR(VLOOKUP(AF869,'#Location List#'!$Q$3:$R$1118,2,FALSE), "None")</f>
        <v>None</v>
      </c>
      <c r="AH869" s="269" t="s">
        <v>897</v>
      </c>
      <c r="AI869" s="474">
        <f t="shared" si="117"/>
        <v>1</v>
      </c>
      <c r="AJ869" s="71" t="str">
        <f t="shared" si="118"/>
        <v>Ruabon</v>
      </c>
      <c r="AK869" s="73" t="e">
        <f>COUNTIFS(#REF!,R869)</f>
        <v>#REF!</v>
      </c>
      <c r="AL869" s="13"/>
      <c r="AM869" s="75"/>
      <c r="AN869" s="72"/>
      <c r="AQ869" s="334"/>
      <c r="AS869" s="244">
        <v>867</v>
      </c>
      <c r="AT869" s="244">
        <v>-33.75</v>
      </c>
      <c r="AU869" s="244">
        <v>118.25</v>
      </c>
      <c r="AV869" s="244" t="s">
        <v>5622</v>
      </c>
      <c r="AW869" s="22">
        <v>893</v>
      </c>
      <c r="AX869" s="343">
        <v>20.130738412478973</v>
      </c>
    </row>
    <row r="870" spans="1:50" ht="12" customHeight="1" x14ac:dyDescent="0.25">
      <c r="A870" s="1" t="s">
        <v>685</v>
      </c>
      <c r="C870" s="65"/>
      <c r="D870" s="31"/>
      <c r="E870" s="31"/>
      <c r="F870" s="31"/>
      <c r="G870" s="31"/>
      <c r="H870" s="31"/>
      <c r="O870" s="482" t="str">
        <f t="shared" si="119"/>
        <v xml:space="preserve"> </v>
      </c>
      <c r="P870" s="466">
        <f t="shared" si="115"/>
        <v>1050</v>
      </c>
      <c r="Q870" s="65" t="s">
        <v>4461</v>
      </c>
      <c r="R870" s="230">
        <v>1050</v>
      </c>
      <c r="S870" s="251">
        <v>-33.748567999999999</v>
      </c>
      <c r="T870" s="248">
        <v>115.428826</v>
      </c>
      <c r="U870" s="33" t="str">
        <f t="shared" si="116"/>
        <v>Sabina River</v>
      </c>
      <c r="V870" s="33" t="str">
        <f t="shared" si="121"/>
        <v>Busselton</v>
      </c>
      <c r="W870" s="33">
        <v>715</v>
      </c>
      <c r="X870" s="1" t="s">
        <v>685</v>
      </c>
      <c r="AE870" s="10" t="s">
        <v>1222</v>
      </c>
      <c r="AF870" s="6" t="s">
        <v>4464</v>
      </c>
      <c r="AG870" s="176" t="str">
        <f>IFERROR(VLOOKUP(AF870,'#Location List#'!$Q$3:$R$1118,2,FALSE), "None")</f>
        <v>None</v>
      </c>
      <c r="AH870" s="269" t="s">
        <v>896</v>
      </c>
      <c r="AI870" s="474">
        <f t="shared" si="117"/>
        <v>1</v>
      </c>
      <c r="AJ870" s="71" t="str">
        <f t="shared" si="118"/>
        <v>Sabina River</v>
      </c>
      <c r="AK870" s="73" t="e">
        <f>COUNTIFS(#REF!,R870)</f>
        <v>#REF!</v>
      </c>
      <c r="AL870" s="13"/>
      <c r="AM870" s="75"/>
      <c r="AN870" s="72"/>
      <c r="AQ870" s="334"/>
      <c r="AS870" s="244">
        <v>868</v>
      </c>
      <c r="AT870" s="244">
        <v>-33.5</v>
      </c>
      <c r="AU870" s="244">
        <v>118.25</v>
      </c>
      <c r="AV870" s="244" t="s">
        <v>5623</v>
      </c>
      <c r="AW870" s="22">
        <v>988</v>
      </c>
      <c r="AX870" s="343">
        <v>3.3209688019099795</v>
      </c>
    </row>
    <row r="871" spans="1:50" ht="12" customHeight="1" x14ac:dyDescent="0.25">
      <c r="A871" s="1" t="s">
        <v>685</v>
      </c>
      <c r="C871" s="65"/>
      <c r="D871" s="31"/>
      <c r="E871" s="31"/>
      <c r="F871" s="31"/>
      <c r="G871" s="31"/>
      <c r="H871" s="31"/>
      <c r="O871" s="482" t="str">
        <f t="shared" si="119"/>
        <v xml:space="preserve"> </v>
      </c>
      <c r="P871" s="466">
        <f t="shared" si="115"/>
        <v>344</v>
      </c>
      <c r="Q871" s="31" t="s">
        <v>267</v>
      </c>
      <c r="R871" s="231">
        <v>344</v>
      </c>
      <c r="S871" s="251">
        <v>-32.979500000000002</v>
      </c>
      <c r="T871" s="248">
        <v>121.64542</v>
      </c>
      <c r="U871" s="33" t="str">
        <f t="shared" si="116"/>
        <v>Salmon Gums</v>
      </c>
      <c r="V871" s="33" t="str">
        <f t="shared" si="121"/>
        <v>Esperance</v>
      </c>
      <c r="W871" s="33">
        <v>791</v>
      </c>
      <c r="X871" s="1" t="s">
        <v>685</v>
      </c>
      <c r="AE871" s="10" t="s">
        <v>1222</v>
      </c>
      <c r="AF871" s="6" t="s">
        <v>4266</v>
      </c>
      <c r="AG871" s="176">
        <f>IFERROR(VLOOKUP(AF871,'#Location List#'!$Q$3:$R$1118,2,FALSE), "None")</f>
        <v>248</v>
      </c>
      <c r="AH871" s="269" t="s">
        <v>840</v>
      </c>
      <c r="AI871" s="474">
        <f t="shared" si="117"/>
        <v>1</v>
      </c>
      <c r="AJ871" s="71" t="str">
        <f t="shared" si="118"/>
        <v>Salmon Gums</v>
      </c>
      <c r="AK871" s="73" t="e">
        <f>COUNTIFS(#REF!,R871)</f>
        <v>#REF!</v>
      </c>
      <c r="AL871" s="13"/>
      <c r="AM871" s="75"/>
      <c r="AN871" s="72"/>
      <c r="AQ871" s="334"/>
      <c r="AS871" s="244">
        <v>869</v>
      </c>
      <c r="AT871" s="244">
        <v>-33.25</v>
      </c>
      <c r="AU871" s="244">
        <v>118.25</v>
      </c>
      <c r="AV871" s="244" t="s">
        <v>5624</v>
      </c>
      <c r="AW871" s="22">
        <v>884</v>
      </c>
      <c r="AX871" s="343">
        <v>1.212431369817814</v>
      </c>
    </row>
    <row r="872" spans="1:50" ht="12" customHeight="1" x14ac:dyDescent="0.25">
      <c r="A872" s="1" t="s">
        <v>685</v>
      </c>
      <c r="C872" s="65"/>
      <c r="D872" s="31"/>
      <c r="E872" s="31"/>
      <c r="F872" s="31"/>
      <c r="G872" s="31"/>
      <c r="H872" s="31"/>
      <c r="O872" s="482" t="str">
        <f t="shared" si="119"/>
        <v xml:space="preserve"> </v>
      </c>
      <c r="P872" s="466">
        <f t="shared" si="115"/>
        <v>1051</v>
      </c>
      <c r="Q872" s="65" t="s">
        <v>4462</v>
      </c>
      <c r="R872" s="230">
        <v>1051</v>
      </c>
      <c r="S872" s="251">
        <v>-35.054699999999997</v>
      </c>
      <c r="T872" s="249">
        <v>117.813593</v>
      </c>
      <c r="U872" s="33" t="str">
        <f t="shared" si="116"/>
        <v>Sandpatch</v>
      </c>
      <c r="V872" s="33" t="str">
        <f t="shared" si="121"/>
        <v>Albany</v>
      </c>
      <c r="W872" s="33">
        <v>751</v>
      </c>
      <c r="X872" s="1" t="s">
        <v>685</v>
      </c>
      <c r="AE872" s="10" t="s">
        <v>1222</v>
      </c>
      <c r="AF872" s="6" t="s">
        <v>481</v>
      </c>
      <c r="AG872" s="176">
        <f>IFERROR(VLOOKUP(AF872,'#Location List#'!$Q$3:$R$1118,2,FALSE), "None")</f>
        <v>273</v>
      </c>
      <c r="AH872" s="269" t="s">
        <v>4468</v>
      </c>
      <c r="AI872" s="474">
        <f t="shared" si="117"/>
        <v>1</v>
      </c>
      <c r="AJ872" s="71" t="str">
        <f t="shared" si="118"/>
        <v>Sandpatch</v>
      </c>
      <c r="AK872" s="73" t="e">
        <f>COUNTIFS(#REF!,R872)</f>
        <v>#REF!</v>
      </c>
      <c r="AL872" s="13"/>
      <c r="AM872" s="75"/>
      <c r="AN872" s="72"/>
      <c r="AQ872" s="334"/>
      <c r="AS872" s="244">
        <v>870</v>
      </c>
      <c r="AT872" s="244">
        <v>-33</v>
      </c>
      <c r="AU872" s="244">
        <v>118.25</v>
      </c>
      <c r="AV872" s="244" t="s">
        <v>5625</v>
      </c>
      <c r="AW872" s="22">
        <v>1091</v>
      </c>
      <c r="AX872" s="343">
        <v>12.166839414100346</v>
      </c>
    </row>
    <row r="873" spans="1:50" ht="12" customHeight="1" x14ac:dyDescent="0.25">
      <c r="A873" s="1" t="s">
        <v>685</v>
      </c>
      <c r="C873" s="65"/>
      <c r="D873" s="31"/>
      <c r="E873" s="31"/>
      <c r="F873" s="31"/>
      <c r="G873" s="31"/>
      <c r="H873" s="31"/>
      <c r="O873" s="482" t="str">
        <f t="shared" si="119"/>
        <v xml:space="preserve"> </v>
      </c>
      <c r="P873" s="466">
        <f t="shared" si="115"/>
        <v>1052</v>
      </c>
      <c r="Q873" s="65" t="s">
        <v>3825</v>
      </c>
      <c r="R873" s="230">
        <v>1052</v>
      </c>
      <c r="S873" s="251">
        <v>-27.987359999999899</v>
      </c>
      <c r="T873" s="248">
        <v>119.29721000000001</v>
      </c>
      <c r="U873" s="33" t="str">
        <f t="shared" si="116"/>
        <v>Sandstone</v>
      </c>
      <c r="V873" s="33" t="str">
        <f t="shared" si="121"/>
        <v>Sandstone</v>
      </c>
      <c r="W873" s="33">
        <v>833</v>
      </c>
      <c r="X873" s="1" t="s">
        <v>685</v>
      </c>
      <c r="AE873" s="10" t="s">
        <v>1222</v>
      </c>
      <c r="AF873" s="6" t="s">
        <v>1222</v>
      </c>
      <c r="AG873" s="176">
        <f>IFERROR(VLOOKUP(AF873,'#Location List#'!$Q$3:$R$1118,2,FALSE), "None")</f>
        <v>416</v>
      </c>
      <c r="AH873" s="269" t="s">
        <v>529</v>
      </c>
      <c r="AI873" s="474">
        <f t="shared" si="117"/>
        <v>1</v>
      </c>
      <c r="AJ873" s="71" t="str">
        <f t="shared" si="118"/>
        <v>Sandstone</v>
      </c>
      <c r="AK873" s="73" t="e">
        <f>COUNTIFS(#REF!,R873)</f>
        <v>#REF!</v>
      </c>
      <c r="AL873" s="13"/>
      <c r="AM873" s="75"/>
      <c r="AN873" s="72"/>
      <c r="AQ873" s="334"/>
      <c r="AS873" s="244">
        <v>871</v>
      </c>
      <c r="AT873" s="244">
        <v>-32.75</v>
      </c>
      <c r="AU873" s="244">
        <v>118.25</v>
      </c>
      <c r="AV873" s="244" t="s">
        <v>5626</v>
      </c>
      <c r="AW873" s="22">
        <v>205</v>
      </c>
      <c r="AX873" s="343">
        <v>12.211646759267634</v>
      </c>
    </row>
    <row r="874" spans="1:50" ht="12" customHeight="1" x14ac:dyDescent="0.25">
      <c r="A874" s="1" t="s">
        <v>685</v>
      </c>
      <c r="C874" s="65"/>
      <c r="D874" s="31"/>
      <c r="E874" s="31"/>
      <c r="F874" s="31"/>
      <c r="G874" s="31"/>
      <c r="H874" s="31"/>
      <c r="O874" s="482" t="str">
        <f t="shared" si="119"/>
        <v xml:space="preserve"> </v>
      </c>
      <c r="P874" s="466">
        <f t="shared" si="115"/>
        <v>1053</v>
      </c>
      <c r="Q874" s="65" t="s">
        <v>4463</v>
      </c>
      <c r="R874" s="230">
        <v>1053</v>
      </c>
      <c r="S874" s="251">
        <v>-28.363769999999999</v>
      </c>
      <c r="T874" s="248">
        <v>114.54774999999999</v>
      </c>
      <c r="U874" s="33" t="str">
        <f t="shared" si="116"/>
        <v>Sandy Gully</v>
      </c>
      <c r="V874" s="33" t="str">
        <f t="shared" si="121"/>
        <v>Northampton</v>
      </c>
      <c r="W874" s="33">
        <v>753</v>
      </c>
      <c r="X874" s="1" t="s">
        <v>685</v>
      </c>
      <c r="AE874" s="10" t="s">
        <v>1222</v>
      </c>
      <c r="AF874" s="6" t="s">
        <v>1222</v>
      </c>
      <c r="AG874" s="176">
        <f>IFERROR(VLOOKUP(AF874,'#Location List#'!$Q$3:$R$1118,2,FALSE), "None")</f>
        <v>416</v>
      </c>
      <c r="AH874" s="269" t="s">
        <v>466</v>
      </c>
      <c r="AI874" s="474">
        <f t="shared" si="117"/>
        <v>1</v>
      </c>
      <c r="AJ874" s="71" t="str">
        <f t="shared" si="118"/>
        <v>Sandy Gully</v>
      </c>
      <c r="AK874" s="73" t="e">
        <f>COUNTIFS(#REF!,R874)</f>
        <v>#REF!</v>
      </c>
      <c r="AL874" s="13"/>
      <c r="AM874" s="75"/>
      <c r="AN874" s="72"/>
      <c r="AQ874" s="334"/>
      <c r="AS874" s="244">
        <v>872</v>
      </c>
      <c r="AT874" s="244">
        <v>-32.5</v>
      </c>
      <c r="AU874" s="244">
        <v>118.25</v>
      </c>
      <c r="AV874" s="244" t="s">
        <v>5627</v>
      </c>
      <c r="AW874" s="22">
        <v>203</v>
      </c>
      <c r="AX874" s="343">
        <v>1.7496273496095409</v>
      </c>
    </row>
    <row r="875" spans="1:50" ht="12" customHeight="1" x14ac:dyDescent="0.25">
      <c r="A875" s="1" t="s">
        <v>685</v>
      </c>
      <c r="C875" s="65"/>
      <c r="D875" s="31"/>
      <c r="E875" s="31"/>
      <c r="F875" s="31"/>
      <c r="G875" s="31"/>
      <c r="H875" s="31"/>
      <c r="O875" s="482" t="str">
        <f t="shared" si="119"/>
        <v xml:space="preserve"> </v>
      </c>
      <c r="P875" s="466">
        <f t="shared" si="115"/>
        <v>345</v>
      </c>
      <c r="Q875" s="31" t="s">
        <v>4286</v>
      </c>
      <c r="R875" s="231">
        <v>345</v>
      </c>
      <c r="S875" s="251">
        <v>-31.895340000000001</v>
      </c>
      <c r="T875" s="248">
        <v>116.22976</v>
      </c>
      <c r="U875" s="33" t="str">
        <f t="shared" si="116"/>
        <v>Sawyers Valley</v>
      </c>
      <c r="V875" s="33" t="str">
        <f t="shared" si="121"/>
        <v>Mundaring</v>
      </c>
      <c r="W875" s="33">
        <v>719</v>
      </c>
      <c r="X875" s="1" t="s">
        <v>685</v>
      </c>
      <c r="AE875" s="10" t="s">
        <v>1222</v>
      </c>
      <c r="AF875" s="6" t="s">
        <v>1222</v>
      </c>
      <c r="AG875" s="176">
        <f>IFERROR(VLOOKUP(AF875,'#Location List#'!$Q$3:$R$1118,2,FALSE), "None")</f>
        <v>416</v>
      </c>
      <c r="AH875" s="269" t="s">
        <v>4472</v>
      </c>
      <c r="AI875" s="474">
        <f t="shared" si="117"/>
        <v>1</v>
      </c>
      <c r="AJ875" s="71" t="str">
        <f t="shared" si="118"/>
        <v>Sawyers Valley</v>
      </c>
      <c r="AK875" s="73" t="e">
        <f>COUNTIFS(#REF!,R875)</f>
        <v>#REF!</v>
      </c>
      <c r="AL875" s="13"/>
      <c r="AM875" s="75"/>
      <c r="AN875" s="72"/>
      <c r="AQ875" s="334"/>
      <c r="AS875" s="244">
        <v>873</v>
      </c>
      <c r="AT875" s="244">
        <v>-32.25</v>
      </c>
      <c r="AU875" s="244">
        <v>118.25</v>
      </c>
      <c r="AV875" s="244" t="s">
        <v>5628</v>
      </c>
      <c r="AW875" s="22">
        <v>1068</v>
      </c>
      <c r="AX875" s="343">
        <v>15.982729076734813</v>
      </c>
    </row>
    <row r="876" spans="1:50" ht="12" customHeight="1" x14ac:dyDescent="0.25">
      <c r="A876" s="1" t="s">
        <v>685</v>
      </c>
      <c r="C876" s="65"/>
      <c r="D876" s="31"/>
      <c r="E876" s="31"/>
      <c r="F876" s="31"/>
      <c r="G876" s="31"/>
      <c r="H876" s="31"/>
      <c r="O876" s="482" t="str">
        <f t="shared" si="119"/>
        <v xml:space="preserve"> </v>
      </c>
      <c r="P876" s="466">
        <f t="shared" si="115"/>
        <v>346</v>
      </c>
      <c r="Q876" s="31" t="s">
        <v>166</v>
      </c>
      <c r="R876" s="231">
        <v>346</v>
      </c>
      <c r="S876" s="251">
        <v>-33.453949999999899</v>
      </c>
      <c r="T876" s="249">
        <v>121.734219999999</v>
      </c>
      <c r="U876" s="33" t="str">
        <f t="shared" si="116"/>
        <v>Scaddan</v>
      </c>
      <c r="V876" s="33" t="str">
        <f t="shared" si="121"/>
        <v>Esperance</v>
      </c>
      <c r="W876" s="33">
        <v>791</v>
      </c>
      <c r="X876" s="1" t="s">
        <v>685</v>
      </c>
      <c r="AE876" s="10" t="s">
        <v>1222</v>
      </c>
      <c r="AF876" s="6" t="s">
        <v>1222</v>
      </c>
      <c r="AG876" s="176">
        <f>IFERROR(VLOOKUP(AF876,'#Location List#'!$Q$3:$R$1118,2,FALSE), "None")</f>
        <v>416</v>
      </c>
      <c r="AH876" s="269" t="s">
        <v>481</v>
      </c>
      <c r="AI876" s="474">
        <f t="shared" si="117"/>
        <v>1</v>
      </c>
      <c r="AJ876" s="71" t="str">
        <f t="shared" si="118"/>
        <v>Scaddan</v>
      </c>
      <c r="AK876" s="73" t="e">
        <f>COUNTIFS(#REF!,R876)</f>
        <v>#REF!</v>
      </c>
      <c r="AL876" s="13"/>
      <c r="AM876" s="75"/>
      <c r="AN876" s="72"/>
      <c r="AQ876" s="334"/>
      <c r="AS876" s="244">
        <v>874</v>
      </c>
      <c r="AT876" s="244">
        <v>-32</v>
      </c>
      <c r="AU876" s="244">
        <v>118.25</v>
      </c>
      <c r="AV876" s="244" t="s">
        <v>5629</v>
      </c>
      <c r="AW876" s="22">
        <v>510</v>
      </c>
      <c r="AX876" s="343">
        <v>14.946722708834276</v>
      </c>
    </row>
    <row r="877" spans="1:50" ht="12" customHeight="1" x14ac:dyDescent="0.25">
      <c r="A877" s="1" t="s">
        <v>685</v>
      </c>
      <c r="C877" s="65"/>
      <c r="D877" s="31"/>
      <c r="E877" s="31"/>
      <c r="F877" s="31"/>
      <c r="G877" s="31"/>
      <c r="H877" s="31"/>
      <c r="O877" s="482" t="str">
        <f t="shared" si="119"/>
        <v xml:space="preserve"> </v>
      </c>
      <c r="P877" s="466">
        <f t="shared" si="115"/>
        <v>1054</v>
      </c>
      <c r="Q877" s="65" t="s">
        <v>4465</v>
      </c>
      <c r="R877" s="230">
        <v>1054</v>
      </c>
      <c r="S877" s="251">
        <v>-34.913245000000003</v>
      </c>
      <c r="T877" s="249">
        <v>117.252831</v>
      </c>
      <c r="U877" s="33" t="str">
        <f t="shared" si="116"/>
        <v>Scotsdale</v>
      </c>
      <c r="V877" s="33" t="str">
        <f t="shared" si="121"/>
        <v>Denmark</v>
      </c>
      <c r="W877" s="33">
        <v>752</v>
      </c>
      <c r="X877" s="1" t="s">
        <v>685</v>
      </c>
      <c r="AE877" s="10" t="s">
        <v>1222</v>
      </c>
      <c r="AF877" s="6" t="s">
        <v>1222</v>
      </c>
      <c r="AG877" s="176">
        <f>IFERROR(VLOOKUP(AF877,'#Location List#'!$Q$3:$R$1118,2,FALSE), "None")</f>
        <v>416</v>
      </c>
      <c r="AH877" s="269" t="s">
        <v>900</v>
      </c>
      <c r="AI877" s="474">
        <f t="shared" si="117"/>
        <v>1</v>
      </c>
      <c r="AJ877" s="71" t="str">
        <f t="shared" si="118"/>
        <v>Scotsdale</v>
      </c>
      <c r="AK877" s="73" t="e">
        <f>COUNTIFS(#REF!,R877)</f>
        <v>#REF!</v>
      </c>
      <c r="AL877" s="13"/>
      <c r="AM877" s="75"/>
      <c r="AN877" s="72"/>
      <c r="AQ877" s="334"/>
      <c r="AS877" s="244">
        <v>875</v>
      </c>
      <c r="AT877" s="244">
        <v>-31.75</v>
      </c>
      <c r="AU877" s="244">
        <v>118.25</v>
      </c>
      <c r="AV877" s="244" t="s">
        <v>5630</v>
      </c>
      <c r="AW877" s="22">
        <v>542</v>
      </c>
      <c r="AX877" s="343">
        <v>7.6824928875583858</v>
      </c>
    </row>
    <row r="878" spans="1:50" ht="12" customHeight="1" x14ac:dyDescent="0.25">
      <c r="A878" s="1" t="s">
        <v>685</v>
      </c>
      <c r="C878" s="65"/>
      <c r="D878" s="31"/>
      <c r="E878" s="31"/>
      <c r="F878" s="31"/>
      <c r="G878" s="31"/>
      <c r="H878" s="31"/>
      <c r="O878" s="482" t="str">
        <f t="shared" si="119"/>
        <v xml:space="preserve"> </v>
      </c>
      <c r="P878" s="466">
        <f t="shared" si="115"/>
        <v>1055</v>
      </c>
      <c r="Q878" s="65" t="s">
        <v>4466</v>
      </c>
      <c r="R878" s="230">
        <v>1055</v>
      </c>
      <c r="S878" s="251">
        <v>-31.271000000000001</v>
      </c>
      <c r="T878" s="248">
        <v>115.442449999999</v>
      </c>
      <c r="U878" s="33" t="str">
        <f t="shared" si="116"/>
        <v>Seabird</v>
      </c>
      <c r="V878" s="33" t="str">
        <f t="shared" si="121"/>
        <v>Gingin</v>
      </c>
      <c r="W878" s="33">
        <v>718</v>
      </c>
      <c r="X878" s="1" t="s">
        <v>685</v>
      </c>
      <c r="AE878" s="10" t="s">
        <v>1222</v>
      </c>
      <c r="AF878" s="6" t="s">
        <v>1222</v>
      </c>
      <c r="AG878" s="176">
        <f>IFERROR(VLOOKUP(AF878,'#Location List#'!$Q$3:$R$1118,2,FALSE), "None")</f>
        <v>416</v>
      </c>
      <c r="AH878" s="269" t="s">
        <v>695</v>
      </c>
      <c r="AI878" s="474">
        <f t="shared" si="117"/>
        <v>1</v>
      </c>
      <c r="AJ878" s="71" t="str">
        <f t="shared" si="118"/>
        <v>Seabird</v>
      </c>
      <c r="AK878" s="73" t="e">
        <f>COUNTIFS(#REF!,R878)</f>
        <v>#REF!</v>
      </c>
      <c r="AL878" s="13"/>
      <c r="AM878" s="75"/>
      <c r="AN878" s="72"/>
      <c r="AQ878" s="334"/>
      <c r="AS878" s="244">
        <v>876</v>
      </c>
      <c r="AT878" s="244">
        <v>-31.5</v>
      </c>
      <c r="AU878" s="244">
        <v>118.25</v>
      </c>
      <c r="AV878" s="244" t="s">
        <v>5631</v>
      </c>
      <c r="AW878" s="22">
        <v>250</v>
      </c>
      <c r="AX878" s="343">
        <v>2.4270953340692998</v>
      </c>
    </row>
    <row r="879" spans="1:50" ht="12" customHeight="1" x14ac:dyDescent="0.25">
      <c r="A879" s="1" t="s">
        <v>685</v>
      </c>
      <c r="C879" s="65"/>
      <c r="D879" s="31"/>
      <c r="E879" s="31"/>
      <c r="F879" s="31"/>
      <c r="G879" s="31"/>
      <c r="H879" s="31"/>
      <c r="O879" s="482" t="str">
        <f t="shared" si="119"/>
        <v xml:space="preserve"> </v>
      </c>
      <c r="P879" s="466">
        <f t="shared" si="115"/>
        <v>1056</v>
      </c>
      <c r="Q879" s="65" t="s">
        <v>4467</v>
      </c>
      <c r="R879" s="230">
        <v>1056</v>
      </c>
      <c r="S879" s="251">
        <v>-35.009529999999998</v>
      </c>
      <c r="T879" s="248">
        <v>117.90836400000001</v>
      </c>
      <c r="U879" s="33" t="str">
        <f t="shared" si="116"/>
        <v>Seppings</v>
      </c>
      <c r="V879" s="33" t="str">
        <f t="shared" si="121"/>
        <v>Albany</v>
      </c>
      <c r="W879" s="33">
        <v>751</v>
      </c>
      <c r="X879" s="1" t="s">
        <v>685</v>
      </c>
      <c r="AE879" s="10" t="s">
        <v>1222</v>
      </c>
      <c r="AF879" s="6" t="s">
        <v>1222</v>
      </c>
      <c r="AG879" s="176">
        <f>IFERROR(VLOOKUP(AF879,'#Location List#'!$Q$3:$R$1118,2,FALSE), "None")</f>
        <v>416</v>
      </c>
      <c r="AH879" s="269" t="s">
        <v>944</v>
      </c>
      <c r="AI879" s="474">
        <f t="shared" si="117"/>
        <v>1</v>
      </c>
      <c r="AJ879" s="71" t="str">
        <f t="shared" si="118"/>
        <v>Seppings</v>
      </c>
      <c r="AK879" s="73" t="e">
        <f>COUNTIFS(#REF!,R879)</f>
        <v>#REF!</v>
      </c>
      <c r="AL879" s="13"/>
      <c r="AM879" s="75"/>
      <c r="AN879" s="72"/>
      <c r="AQ879" s="334"/>
      <c r="AS879" s="244">
        <v>877</v>
      </c>
      <c r="AT879" s="244">
        <v>-31.25</v>
      </c>
      <c r="AU879" s="244">
        <v>118.25</v>
      </c>
      <c r="AV879" s="244" t="s">
        <v>5632</v>
      </c>
      <c r="AW879" s="22">
        <v>1086</v>
      </c>
      <c r="AX879" s="343">
        <v>5.5144499347259393</v>
      </c>
    </row>
    <row r="880" spans="1:50" ht="12" customHeight="1" x14ac:dyDescent="0.25">
      <c r="A880" s="1" t="s">
        <v>685</v>
      </c>
      <c r="C880" s="65"/>
      <c r="D880" s="31"/>
      <c r="E880" s="31"/>
      <c r="F880" s="31"/>
      <c r="G880" s="31"/>
      <c r="H880" s="31"/>
      <c r="O880" s="482" t="str">
        <f t="shared" si="119"/>
        <v xml:space="preserve"> </v>
      </c>
      <c r="P880" s="466">
        <f t="shared" si="115"/>
        <v>1057</v>
      </c>
      <c r="Q880" s="65" t="s">
        <v>4469</v>
      </c>
      <c r="R880" s="230">
        <v>1057</v>
      </c>
      <c r="S880" s="251">
        <v>-32.365670000000001</v>
      </c>
      <c r="T880" s="248">
        <v>115.98077000000001</v>
      </c>
      <c r="U880" s="33" t="str">
        <f t="shared" si="116"/>
        <v>Serpentine</v>
      </c>
      <c r="V880" s="33" t="str">
        <f t="shared" si="121"/>
        <v>Serpentine-Jarrahdale</v>
      </c>
      <c r="W880" s="33">
        <v>792</v>
      </c>
      <c r="X880" s="1" t="s">
        <v>685</v>
      </c>
      <c r="AE880" s="10" t="s">
        <v>1222</v>
      </c>
      <c r="AF880" s="6" t="s">
        <v>1222</v>
      </c>
      <c r="AG880" s="176">
        <f>IFERROR(VLOOKUP(AF880,'#Location List#'!$Q$3:$R$1118,2,FALSE), "None")</f>
        <v>416</v>
      </c>
      <c r="AH880" s="269" t="s">
        <v>4476</v>
      </c>
      <c r="AI880" s="474">
        <f t="shared" si="117"/>
        <v>1</v>
      </c>
      <c r="AJ880" s="71" t="str">
        <f t="shared" si="118"/>
        <v>Serpentine</v>
      </c>
      <c r="AK880" s="73" t="e">
        <f>COUNTIFS(#REF!,R880)</f>
        <v>#REF!</v>
      </c>
      <c r="AL880" s="13"/>
      <c r="AM880" s="75"/>
      <c r="AN880" s="72"/>
      <c r="AQ880" s="334"/>
      <c r="AS880" s="244">
        <v>878</v>
      </c>
      <c r="AT880" s="244">
        <v>-31</v>
      </c>
      <c r="AU880" s="244">
        <v>118.25</v>
      </c>
      <c r="AV880" s="244" t="s">
        <v>5633</v>
      </c>
      <c r="AW880" s="22">
        <v>663</v>
      </c>
      <c r="AX880" s="343">
        <v>6.9782389151508681</v>
      </c>
    </row>
    <row r="881" spans="1:50" ht="12" customHeight="1" x14ac:dyDescent="0.25">
      <c r="A881" s="1" t="s">
        <v>685</v>
      </c>
      <c r="C881" s="65"/>
      <c r="D881" s="31"/>
      <c r="E881" s="31"/>
      <c r="F881" s="31"/>
      <c r="G881" s="31"/>
      <c r="H881" s="31"/>
      <c r="O881" s="482" t="str">
        <f t="shared" si="119"/>
        <v xml:space="preserve"> </v>
      </c>
      <c r="P881" s="466">
        <f t="shared" si="115"/>
        <v>1058</v>
      </c>
      <c r="Q881" s="65" t="s">
        <v>4470</v>
      </c>
      <c r="R881" s="230">
        <v>1058</v>
      </c>
      <c r="S881" s="251">
        <v>-32.134076999999998</v>
      </c>
      <c r="T881" s="248">
        <v>115.992847</v>
      </c>
      <c r="U881" s="33" t="str">
        <f t="shared" si="116"/>
        <v>Seville Grove</v>
      </c>
      <c r="V881" s="33" t="str">
        <f t="shared" si="121"/>
        <v>Armadale</v>
      </c>
      <c r="W881" s="33">
        <v>723</v>
      </c>
      <c r="X881" s="1" t="s">
        <v>685</v>
      </c>
      <c r="AE881" s="10" t="s">
        <v>1222</v>
      </c>
      <c r="AF881" s="6" t="s">
        <v>1222</v>
      </c>
      <c r="AG881" s="176">
        <f>IFERROR(VLOOKUP(AF881,'#Location List#'!$Q$3:$R$1118,2,FALSE), "None")</f>
        <v>416</v>
      </c>
      <c r="AH881" s="269" t="s">
        <v>1375</v>
      </c>
      <c r="AI881" s="474">
        <f t="shared" si="117"/>
        <v>1</v>
      </c>
      <c r="AJ881" s="71" t="str">
        <f t="shared" si="118"/>
        <v>Seville Grove</v>
      </c>
      <c r="AK881" s="73" t="e">
        <f>COUNTIFS(#REF!,R881)</f>
        <v>#REF!</v>
      </c>
      <c r="AL881" s="13"/>
      <c r="AM881" s="75"/>
      <c r="AN881" s="72"/>
      <c r="AQ881" s="334"/>
      <c r="AS881" s="244">
        <v>879</v>
      </c>
      <c r="AT881" s="244">
        <v>-30.75</v>
      </c>
      <c r="AU881" s="244">
        <v>118.25</v>
      </c>
      <c r="AV881" s="244" t="s">
        <v>5634</v>
      </c>
      <c r="AW881" s="22">
        <v>1128</v>
      </c>
      <c r="AX881" s="343">
        <v>4.9965471210824752</v>
      </c>
    </row>
    <row r="882" spans="1:50" ht="12" customHeight="1" x14ac:dyDescent="0.25">
      <c r="A882" s="1" t="s">
        <v>685</v>
      </c>
      <c r="C882" s="65"/>
      <c r="D882" s="31"/>
      <c r="E882" s="31"/>
      <c r="F882" s="31"/>
      <c r="G882" s="31"/>
      <c r="H882" s="31"/>
      <c r="O882" s="482" t="str">
        <f t="shared" si="119"/>
        <v xml:space="preserve"> </v>
      </c>
      <c r="P882" s="466">
        <f t="shared" si="115"/>
        <v>1059</v>
      </c>
      <c r="Q882" s="65" t="s">
        <v>4471</v>
      </c>
      <c r="R882" s="230">
        <v>1059</v>
      </c>
      <c r="S882" s="251">
        <v>-31.9317899999999</v>
      </c>
      <c r="T882" s="248">
        <v>117.83526000000001</v>
      </c>
      <c r="U882" s="33" t="str">
        <f t="shared" si="116"/>
        <v>Shackleton</v>
      </c>
      <c r="V882" s="33" t="str">
        <f t="shared" si="121"/>
        <v>Bruce Rock</v>
      </c>
      <c r="W882" s="33">
        <v>722</v>
      </c>
      <c r="X882" s="1" t="s">
        <v>685</v>
      </c>
      <c r="AE882" s="10" t="s">
        <v>1222</v>
      </c>
      <c r="AF882" s="6" t="s">
        <v>1222</v>
      </c>
      <c r="AG882" s="176">
        <f>IFERROR(VLOOKUP(AF882,'#Location List#'!$Q$3:$R$1118,2,FALSE), "None")</f>
        <v>416</v>
      </c>
      <c r="AH882" s="269" t="s">
        <v>1292</v>
      </c>
      <c r="AI882" s="474">
        <f t="shared" si="117"/>
        <v>1</v>
      </c>
      <c r="AJ882" s="71" t="str">
        <f t="shared" si="118"/>
        <v>Shackleton</v>
      </c>
      <c r="AK882" s="73" t="e">
        <f>COUNTIFS(#REF!,R882)</f>
        <v>#REF!</v>
      </c>
      <c r="AL882" s="13"/>
      <c r="AM882" s="75"/>
      <c r="AN882" s="72"/>
      <c r="AQ882" s="334"/>
      <c r="AS882" s="244">
        <v>880</v>
      </c>
      <c r="AT882" s="244">
        <v>-30.5</v>
      </c>
      <c r="AU882" s="244">
        <v>118.25</v>
      </c>
      <c r="AV882" s="244" t="s">
        <v>5635</v>
      </c>
      <c r="AW882" s="22">
        <v>558</v>
      </c>
      <c r="AX882" s="343">
        <v>11.666397998908764</v>
      </c>
    </row>
    <row r="883" spans="1:50" ht="12" customHeight="1" x14ac:dyDescent="0.25">
      <c r="A883" s="1" t="s">
        <v>685</v>
      </c>
      <c r="C883" s="65"/>
      <c r="D883" s="31"/>
      <c r="E883" s="31"/>
      <c r="F883" s="31"/>
      <c r="G883" s="31"/>
      <c r="H883" s="31"/>
      <c r="O883" s="482" t="str">
        <f t="shared" si="119"/>
        <v xml:space="preserve"> </v>
      </c>
      <c r="P883" s="466">
        <f t="shared" si="115"/>
        <v>1060</v>
      </c>
      <c r="Q883" s="65" t="s">
        <v>4473</v>
      </c>
      <c r="R883" s="230">
        <v>1060</v>
      </c>
      <c r="S883" s="251">
        <v>-34.961652999999998</v>
      </c>
      <c r="T883" s="248">
        <v>117.337321</v>
      </c>
      <c r="U883" s="33" t="str">
        <f t="shared" si="116"/>
        <v>Shadforth</v>
      </c>
      <c r="V883" s="33" t="str">
        <f t="shared" si="121"/>
        <v>Denmark</v>
      </c>
      <c r="W883" s="33">
        <v>752</v>
      </c>
      <c r="X883" s="1" t="s">
        <v>685</v>
      </c>
      <c r="AE883" s="4"/>
      <c r="AF883"/>
      <c r="AG883"/>
      <c r="AH883"/>
      <c r="AI883" s="474">
        <f t="shared" si="117"/>
        <v>1</v>
      </c>
      <c r="AJ883" s="71" t="str">
        <f t="shared" si="118"/>
        <v>Shadforth</v>
      </c>
      <c r="AK883" s="73" t="e">
        <f>COUNTIFS(#REF!,R883)</f>
        <v>#REF!</v>
      </c>
      <c r="AL883" s="13"/>
      <c r="AM883" s="75"/>
      <c r="AN883" s="72"/>
      <c r="AQ883" s="9"/>
      <c r="AS883" s="244">
        <v>881</v>
      </c>
      <c r="AT883" s="244">
        <v>-30.25</v>
      </c>
      <c r="AU883" s="244">
        <v>118.25</v>
      </c>
      <c r="AV883" s="244" t="s">
        <v>5636</v>
      </c>
      <c r="AW883" s="22">
        <v>392</v>
      </c>
      <c r="AX883" s="343">
        <v>28.120885058668705</v>
      </c>
    </row>
    <row r="884" spans="1:50" ht="12" customHeight="1" x14ac:dyDescent="0.25">
      <c r="A884" s="1" t="s">
        <v>685</v>
      </c>
      <c r="C884" s="65"/>
      <c r="D884" s="31"/>
      <c r="E884" s="31"/>
      <c r="F884" s="31"/>
      <c r="G884" s="31"/>
      <c r="H884" s="31"/>
      <c r="O884" s="482" t="str">
        <f t="shared" si="119"/>
        <v xml:space="preserve"> </v>
      </c>
      <c r="P884" s="466">
        <f t="shared" si="115"/>
        <v>1061</v>
      </c>
      <c r="Q884" s="65" t="s">
        <v>3831</v>
      </c>
      <c r="R884" s="230">
        <v>1061</v>
      </c>
      <c r="S884" s="251">
        <v>-26.266119</v>
      </c>
      <c r="T884" s="248">
        <v>114.123344</v>
      </c>
      <c r="U884" s="33" t="str">
        <f t="shared" si="116"/>
        <v>Shark Bay</v>
      </c>
      <c r="V884" s="33" t="str">
        <f t="shared" si="121"/>
        <v>Shark Bay</v>
      </c>
      <c r="W884" s="33">
        <v>800</v>
      </c>
      <c r="X884" s="1" t="s">
        <v>685</v>
      </c>
      <c r="AE884" s="4"/>
      <c r="AF884"/>
      <c r="AG884"/>
      <c r="AH884"/>
      <c r="AI884" s="474">
        <f t="shared" si="117"/>
        <v>1</v>
      </c>
      <c r="AJ884" s="71" t="str">
        <f t="shared" si="118"/>
        <v>Shark Bay</v>
      </c>
      <c r="AK884" s="73" t="e">
        <f>COUNTIFS(#REF!,R884)</f>
        <v>#REF!</v>
      </c>
      <c r="AL884" s="13"/>
      <c r="AM884" s="75"/>
      <c r="AN884" s="72"/>
      <c r="AQ884" s="9"/>
      <c r="AS884" s="244">
        <v>882</v>
      </c>
      <c r="AT884" s="244">
        <v>-30</v>
      </c>
      <c r="AU884" s="244">
        <v>118.25</v>
      </c>
      <c r="AV884" s="244" t="s">
        <v>5637</v>
      </c>
      <c r="AW884" s="22">
        <v>392</v>
      </c>
      <c r="AX884" s="343">
        <v>54.48566993359141</v>
      </c>
    </row>
    <row r="885" spans="1:50" ht="12" customHeight="1" x14ac:dyDescent="0.25">
      <c r="A885" s="1" t="s">
        <v>685</v>
      </c>
      <c r="C885" s="65"/>
      <c r="D885" s="31"/>
      <c r="E885" s="31"/>
      <c r="F885" s="31"/>
      <c r="G885" s="31"/>
      <c r="H885" s="31"/>
      <c r="O885" s="482" t="str">
        <f t="shared" si="119"/>
        <v xml:space="preserve"> </v>
      </c>
      <c r="P885" s="466">
        <f t="shared" si="115"/>
        <v>348</v>
      </c>
      <c r="Q885" s="31" t="s">
        <v>4384</v>
      </c>
      <c r="R885" s="231">
        <v>348</v>
      </c>
      <c r="S885" s="251">
        <v>-31.959306000000002</v>
      </c>
      <c r="T885" s="248">
        <v>115.811059</v>
      </c>
      <c r="U885" s="33" t="str">
        <f t="shared" si="116"/>
        <v>Shenton Park</v>
      </c>
      <c r="V885" s="33" t="str">
        <f t="shared" si="121"/>
        <v>Subiaco</v>
      </c>
      <c r="W885" s="33">
        <v>804</v>
      </c>
      <c r="X885" s="1" t="s">
        <v>685</v>
      </c>
      <c r="AE885" s="4"/>
      <c r="AF885"/>
      <c r="AG885"/>
      <c r="AH885"/>
      <c r="AI885" s="474">
        <f t="shared" si="117"/>
        <v>1</v>
      </c>
      <c r="AJ885" s="71" t="str">
        <f t="shared" si="118"/>
        <v>Shenton Park</v>
      </c>
      <c r="AK885" s="73" t="e">
        <f>COUNTIFS(#REF!,R885)</f>
        <v>#REF!</v>
      </c>
      <c r="AL885" s="13"/>
      <c r="AM885" s="75"/>
      <c r="AN885" s="72"/>
      <c r="AQ885" s="9"/>
      <c r="AS885" s="244">
        <v>883</v>
      </c>
      <c r="AT885" s="244">
        <v>-29.75</v>
      </c>
      <c r="AU885" s="244">
        <v>118.25</v>
      </c>
      <c r="AV885" s="244" t="s">
        <v>5638</v>
      </c>
      <c r="AW885" s="22">
        <v>265</v>
      </c>
      <c r="AX885" s="343">
        <v>81.591849605970509</v>
      </c>
    </row>
    <row r="886" spans="1:50" ht="12" customHeight="1" x14ac:dyDescent="0.25">
      <c r="A886" s="1" t="s">
        <v>685</v>
      </c>
      <c r="C886" s="65"/>
      <c r="D886" s="31"/>
      <c r="E886" s="31"/>
      <c r="F886" s="31"/>
      <c r="G886" s="31"/>
      <c r="H886" s="31"/>
      <c r="O886" s="482" t="str">
        <f t="shared" si="119"/>
        <v xml:space="preserve"> </v>
      </c>
      <c r="P886" s="466">
        <f t="shared" si="115"/>
        <v>1062</v>
      </c>
      <c r="Q886" s="65" t="s">
        <v>4474</v>
      </c>
      <c r="R886" s="230">
        <v>1062</v>
      </c>
      <c r="S886" s="251">
        <v>-33.37744</v>
      </c>
      <c r="T886" s="249">
        <v>116.261325</v>
      </c>
      <c r="U886" s="33" t="str">
        <f t="shared" si="116"/>
        <v>Shotts</v>
      </c>
      <c r="V886" s="33" t="str">
        <f t="shared" si="121"/>
        <v>Collie</v>
      </c>
      <c r="W886" s="33">
        <v>717</v>
      </c>
      <c r="X886" s="1" t="s">
        <v>685</v>
      </c>
      <c r="AE886" s="4"/>
      <c r="AF886"/>
      <c r="AG886"/>
      <c r="AH886"/>
      <c r="AI886" s="474">
        <f t="shared" si="117"/>
        <v>1</v>
      </c>
      <c r="AJ886" s="71" t="str">
        <f t="shared" si="118"/>
        <v>Shotts</v>
      </c>
      <c r="AK886" s="73" t="e">
        <f>COUNTIFS(#REF!,R886)</f>
        <v>#REF!</v>
      </c>
      <c r="AL886" s="13"/>
      <c r="AM886" s="75"/>
      <c r="AN886" s="72"/>
      <c r="AQ886" s="9"/>
      <c r="AS886" s="244">
        <v>884</v>
      </c>
      <c r="AT886" s="244">
        <v>-29.5</v>
      </c>
      <c r="AU886" s="244">
        <v>118.25</v>
      </c>
      <c r="AV886" s="244" t="s">
        <v>5639</v>
      </c>
      <c r="AW886" s="22">
        <v>308</v>
      </c>
      <c r="AX886" s="343">
        <v>80.578038671101112</v>
      </c>
    </row>
    <row r="887" spans="1:50" ht="12" customHeight="1" x14ac:dyDescent="0.25">
      <c r="A887" s="1" t="s">
        <v>685</v>
      </c>
      <c r="C887" s="65"/>
      <c r="D887" s="31"/>
      <c r="E887" s="31"/>
      <c r="F887" s="31"/>
      <c r="G887" s="31"/>
      <c r="H887" s="31"/>
      <c r="O887" s="482" t="str">
        <f t="shared" si="119"/>
        <v xml:space="preserve"> </v>
      </c>
      <c r="P887" s="466">
        <f t="shared" si="115"/>
        <v>1063</v>
      </c>
      <c r="Q887" s="65" t="s">
        <v>4475</v>
      </c>
      <c r="R887" s="230">
        <v>1063</v>
      </c>
      <c r="S887" s="251">
        <v>-33.653582999999998</v>
      </c>
      <c r="T887" s="248">
        <v>115.213424</v>
      </c>
      <c r="U887" s="33" t="str">
        <f t="shared" si="116"/>
        <v>Siesta Park</v>
      </c>
      <c r="V887" s="33" t="str">
        <f t="shared" si="121"/>
        <v>Busselton</v>
      </c>
      <c r="W887" s="33">
        <v>715</v>
      </c>
      <c r="X887" s="1" t="s">
        <v>685</v>
      </c>
      <c r="AE887" s="4"/>
      <c r="AF887"/>
      <c r="AG887"/>
      <c r="AH887"/>
      <c r="AI887" s="474">
        <f t="shared" si="117"/>
        <v>1</v>
      </c>
      <c r="AJ887" s="71" t="str">
        <f t="shared" si="118"/>
        <v>Siesta Park</v>
      </c>
      <c r="AK887" s="73" t="e">
        <f>COUNTIFS(#REF!,R887)</f>
        <v>#REF!</v>
      </c>
      <c r="AL887" s="13"/>
      <c r="AM887" s="75"/>
      <c r="AN887" s="72"/>
      <c r="AQ887" s="9"/>
      <c r="AS887" s="244">
        <v>885</v>
      </c>
      <c r="AT887" s="244">
        <v>-29.25</v>
      </c>
      <c r="AU887" s="244">
        <v>118.25</v>
      </c>
      <c r="AV887" s="244" t="s">
        <v>5640</v>
      </c>
      <c r="AW887" s="22">
        <v>308</v>
      </c>
      <c r="AX887" s="343">
        <v>72.794381172469556</v>
      </c>
    </row>
    <row r="888" spans="1:50" ht="12" customHeight="1" x14ac:dyDescent="0.25">
      <c r="A888" s="1" t="s">
        <v>685</v>
      </c>
      <c r="C888" s="65"/>
      <c r="D888" s="31"/>
      <c r="E888" s="31"/>
      <c r="F888" s="31"/>
      <c r="G888" s="31"/>
      <c r="H888" s="31"/>
      <c r="O888" s="482" t="str">
        <f t="shared" si="119"/>
        <v xml:space="preserve"> </v>
      </c>
      <c r="P888" s="466">
        <f t="shared" si="115"/>
        <v>1064</v>
      </c>
      <c r="Q888" s="65" t="s">
        <v>4477</v>
      </c>
      <c r="R888" s="230">
        <v>1064</v>
      </c>
      <c r="S888" s="251">
        <v>-33.86242</v>
      </c>
      <c r="T888" s="248">
        <v>121.876482</v>
      </c>
      <c r="U888" s="33" t="str">
        <f t="shared" si="116"/>
        <v>Sinclair</v>
      </c>
      <c r="V888" s="33" t="str">
        <f t="shared" si="121"/>
        <v>Esperance</v>
      </c>
      <c r="W888" s="33">
        <v>791</v>
      </c>
      <c r="X888" s="1" t="s">
        <v>685</v>
      </c>
      <c r="AE888" s="4"/>
      <c r="AF888"/>
      <c r="AG888"/>
      <c r="AH888"/>
      <c r="AI888" s="474">
        <f t="shared" si="117"/>
        <v>1</v>
      </c>
      <c r="AJ888" s="71" t="str">
        <f t="shared" si="118"/>
        <v>Sinclair</v>
      </c>
      <c r="AK888" s="73" t="e">
        <f>COUNTIFS(#REF!,R888)</f>
        <v>#REF!</v>
      </c>
      <c r="AL888" s="13"/>
      <c r="AM888" s="75"/>
      <c r="AN888" s="72"/>
      <c r="AQ888" s="9"/>
      <c r="AS888" s="244">
        <v>886</v>
      </c>
      <c r="AT888" s="244">
        <v>-29</v>
      </c>
      <c r="AU888" s="244">
        <v>118.25</v>
      </c>
      <c r="AV888" s="244" t="s">
        <v>5641</v>
      </c>
      <c r="AW888" s="22">
        <v>308</v>
      </c>
      <c r="AX888" s="343">
        <v>75.17012217599229</v>
      </c>
    </row>
    <row r="889" spans="1:50" ht="12" customHeight="1" x14ac:dyDescent="0.25">
      <c r="A889" s="1" t="s">
        <v>685</v>
      </c>
      <c r="C889" s="65"/>
      <c r="D889" s="31"/>
      <c r="E889" s="31"/>
      <c r="F889" s="31"/>
      <c r="G889" s="31"/>
      <c r="H889" s="31"/>
      <c r="O889" s="482" t="str">
        <f t="shared" si="119"/>
        <v xml:space="preserve"> </v>
      </c>
      <c r="P889" s="466">
        <f t="shared" si="115"/>
        <v>1065</v>
      </c>
      <c r="Q889" s="65" t="s">
        <v>4478</v>
      </c>
      <c r="R889" s="230">
        <v>1065</v>
      </c>
      <c r="S889" s="251">
        <v>-32.500236999999998</v>
      </c>
      <c r="T889" s="249">
        <v>116.170816</v>
      </c>
      <c r="U889" s="33" t="str">
        <f t="shared" si="116"/>
        <v>Solus</v>
      </c>
      <c r="V889" s="33" t="str">
        <f t="shared" si="121"/>
        <v>Murray</v>
      </c>
      <c r="W889" s="33">
        <v>847</v>
      </c>
      <c r="X889" s="1" t="s">
        <v>685</v>
      </c>
      <c r="AE889" s="4"/>
      <c r="AF889"/>
      <c r="AG889"/>
      <c r="AH889"/>
      <c r="AI889" s="474">
        <f t="shared" si="117"/>
        <v>1</v>
      </c>
      <c r="AJ889" s="71" t="str">
        <f t="shared" si="118"/>
        <v>Solus</v>
      </c>
      <c r="AK889" s="73" t="e">
        <f>COUNTIFS(#REF!,R889)</f>
        <v>#REF!</v>
      </c>
      <c r="AL889" s="13"/>
      <c r="AM889" s="75"/>
      <c r="AN889" s="72"/>
      <c r="AQ889" s="9"/>
      <c r="AS889" s="244">
        <v>887</v>
      </c>
      <c r="AT889" s="244">
        <v>-28.75</v>
      </c>
      <c r="AU889" s="244">
        <v>118.25</v>
      </c>
      <c r="AV889" s="244" t="s">
        <v>5642</v>
      </c>
      <c r="AW889" s="22">
        <v>1202</v>
      </c>
      <c r="AX889" s="343">
        <v>81.640501934901451</v>
      </c>
    </row>
    <row r="890" spans="1:50" ht="12" customHeight="1" x14ac:dyDescent="0.25">
      <c r="A890" s="1" t="s">
        <v>685</v>
      </c>
      <c r="C890" s="65"/>
      <c r="D890" s="31"/>
      <c r="E890" s="31"/>
      <c r="F890" s="31"/>
      <c r="G890" s="31"/>
      <c r="H890" s="31"/>
      <c r="O890" s="482" t="str">
        <f t="shared" si="119"/>
        <v xml:space="preserve"> </v>
      </c>
      <c r="P890" s="466">
        <f t="shared" si="115"/>
        <v>1066</v>
      </c>
      <c r="Q890" s="65" t="s">
        <v>4479</v>
      </c>
      <c r="R890" s="230">
        <v>1066</v>
      </c>
      <c r="S890" s="251">
        <v>-33.354064000000001</v>
      </c>
      <c r="T890" s="248">
        <v>115.63051900000001</v>
      </c>
      <c r="U890" s="33" t="str">
        <f t="shared" si="116"/>
        <v>South Bunbury</v>
      </c>
      <c r="V890" s="33" t="str">
        <f t="shared" si="121"/>
        <v>Bunbury</v>
      </c>
      <c r="W890" s="33">
        <v>750</v>
      </c>
      <c r="X890" s="1" t="s">
        <v>685</v>
      </c>
      <c r="AE890" s="4"/>
      <c r="AF890"/>
      <c r="AG890"/>
      <c r="AH890"/>
      <c r="AI890" s="474">
        <f t="shared" si="117"/>
        <v>1</v>
      </c>
      <c r="AJ890" s="71" t="str">
        <f t="shared" si="118"/>
        <v>South Bunbury</v>
      </c>
      <c r="AK890" s="73" t="e">
        <f>COUNTIFS(#REF!,R890)</f>
        <v>#REF!</v>
      </c>
      <c r="AL890" s="13"/>
      <c r="AM890" s="75"/>
      <c r="AN890" s="72"/>
      <c r="AQ890" s="9"/>
      <c r="AS890" s="244">
        <v>888</v>
      </c>
      <c r="AT890" s="244">
        <v>-28.5</v>
      </c>
      <c r="AU890" s="244">
        <v>118.25</v>
      </c>
      <c r="AV890" s="244" t="s">
        <v>5643</v>
      </c>
      <c r="AW890" s="22">
        <v>1011</v>
      </c>
      <c r="AX890" s="343">
        <v>57.936161598042581</v>
      </c>
    </row>
    <row r="891" spans="1:50" ht="12" customHeight="1" x14ac:dyDescent="0.25">
      <c r="A891" s="1" t="s">
        <v>685</v>
      </c>
      <c r="C891" s="65"/>
      <c r="D891" s="31"/>
      <c r="E891" s="31"/>
      <c r="F891" s="31"/>
      <c r="G891" s="31"/>
      <c r="H891" s="31"/>
      <c r="O891" s="482" t="str">
        <f t="shared" si="119"/>
        <v xml:space="preserve"> </v>
      </c>
      <c r="P891" s="466">
        <f t="shared" si="115"/>
        <v>1067</v>
      </c>
      <c r="Q891" s="65" t="s">
        <v>4480</v>
      </c>
      <c r="R891" s="230">
        <v>1067</v>
      </c>
      <c r="S891" s="251">
        <v>-32.127504000000002</v>
      </c>
      <c r="T891" s="248">
        <v>117.388334</v>
      </c>
      <c r="U891" s="33" t="str">
        <f t="shared" si="116"/>
        <v>South Caroling</v>
      </c>
      <c r="V891" s="33" t="str">
        <f t="shared" si="121"/>
        <v>Quairading</v>
      </c>
      <c r="W891" s="33">
        <v>808</v>
      </c>
      <c r="X891" s="1" t="s">
        <v>685</v>
      </c>
      <c r="AE891" s="4"/>
      <c r="AF891"/>
      <c r="AG891"/>
      <c r="AH891"/>
      <c r="AI891" s="474">
        <f t="shared" si="117"/>
        <v>1</v>
      </c>
      <c r="AJ891" s="71" t="str">
        <f t="shared" si="118"/>
        <v>South Caroling</v>
      </c>
      <c r="AK891" s="73" t="e">
        <f>COUNTIFS(#REF!,R891)</f>
        <v>#REF!</v>
      </c>
      <c r="AL891" s="13"/>
      <c r="AM891" s="75"/>
      <c r="AN891" s="72"/>
      <c r="AQ891" s="9"/>
      <c r="AS891" s="244">
        <v>889</v>
      </c>
      <c r="AT891" s="244">
        <v>-28.25</v>
      </c>
      <c r="AU891" s="244">
        <v>118.25</v>
      </c>
      <c r="AV891" s="244" t="s">
        <v>5644</v>
      </c>
      <c r="AW891" s="22">
        <v>1011</v>
      </c>
      <c r="AX891" s="343">
        <v>35.250067017897571</v>
      </c>
    </row>
    <row r="892" spans="1:50" ht="12" customHeight="1" thickBot="1" x14ac:dyDescent="0.3">
      <c r="A892" s="1" t="s">
        <v>685</v>
      </c>
      <c r="C892" s="65"/>
      <c r="D892" s="31"/>
      <c r="E892" s="31"/>
      <c r="F892" s="31"/>
      <c r="G892" s="31"/>
      <c r="H892" s="31"/>
      <c r="O892" s="482" t="str">
        <f t="shared" si="119"/>
        <v xml:space="preserve"> </v>
      </c>
      <c r="P892" s="466">
        <f t="shared" si="115"/>
        <v>1068</v>
      </c>
      <c r="Q892" s="65" t="s">
        <v>1295</v>
      </c>
      <c r="R892" s="230">
        <v>1068</v>
      </c>
      <c r="S892" s="251">
        <v>-32.214391999999997</v>
      </c>
      <c r="T892" s="249">
        <v>118.41463400000001</v>
      </c>
      <c r="U892" s="33" t="str">
        <f t="shared" si="116"/>
        <v>South Kumminin</v>
      </c>
      <c r="V892" s="33" t="str">
        <f t="shared" si="121"/>
        <v>Narembeen</v>
      </c>
      <c r="W892" s="33">
        <v>830</v>
      </c>
      <c r="X892" s="1" t="s">
        <v>685</v>
      </c>
      <c r="AE892" s="11"/>
      <c r="AF892" s="12"/>
      <c r="AG892" s="12"/>
      <c r="AH892" s="12"/>
      <c r="AI892" s="474">
        <f t="shared" si="117"/>
        <v>1</v>
      </c>
      <c r="AJ892" s="71" t="str">
        <f t="shared" si="118"/>
        <v>South Kumminin</v>
      </c>
      <c r="AK892" s="73" t="e">
        <f>COUNTIFS(#REF!,R892)</f>
        <v>#REF!</v>
      </c>
      <c r="AL892" s="13"/>
      <c r="AM892" s="75"/>
      <c r="AN892" s="72"/>
      <c r="AQ892" s="9"/>
      <c r="AS892" s="244">
        <v>890</v>
      </c>
      <c r="AT892" s="244">
        <v>-28</v>
      </c>
      <c r="AU892" s="244">
        <v>118.25</v>
      </c>
      <c r="AV892" s="244" t="s">
        <v>5645</v>
      </c>
      <c r="AW892" s="22">
        <v>1011</v>
      </c>
      <c r="AX892" s="343">
        <v>25.959921015898104</v>
      </c>
    </row>
    <row r="893" spans="1:50" ht="12" customHeight="1" x14ac:dyDescent="0.25">
      <c r="A893" s="1" t="s">
        <v>685</v>
      </c>
      <c r="C893" s="65"/>
      <c r="D893" s="31"/>
      <c r="E893" s="31"/>
      <c r="F893" s="31"/>
      <c r="G893" s="31"/>
      <c r="H893" s="31"/>
      <c r="O893" s="482" t="str">
        <f t="shared" si="119"/>
        <v xml:space="preserve"> </v>
      </c>
      <c r="P893" s="466">
        <f t="shared" si="115"/>
        <v>434</v>
      </c>
      <c r="Q893" s="31" t="s">
        <v>3833</v>
      </c>
      <c r="R893" s="230">
        <v>434</v>
      </c>
      <c r="S893" s="171">
        <v>-31.974032076569699</v>
      </c>
      <c r="T893" s="171">
        <v>115.85412858839101</v>
      </c>
      <c r="U893" s="33" t="str">
        <f t="shared" si="116"/>
        <v>South Perth</v>
      </c>
      <c r="V893" s="31" t="s">
        <v>3833</v>
      </c>
      <c r="W893" s="32">
        <v>864</v>
      </c>
      <c r="X893" s="1" t="s">
        <v>685</v>
      </c>
      <c r="AE893"/>
      <c r="AF893"/>
      <c r="AG893"/>
      <c r="AH893"/>
      <c r="AI893" s="474">
        <f t="shared" si="117"/>
        <v>1</v>
      </c>
      <c r="AJ893" s="71" t="str">
        <f t="shared" si="118"/>
        <v>South Perth</v>
      </c>
      <c r="AK893" s="73" t="e">
        <f>COUNTIFS(#REF!,R893)</f>
        <v>#REF!</v>
      </c>
      <c r="AL893" s="13"/>
      <c r="AM893" s="75"/>
      <c r="AN893" s="72"/>
      <c r="AQ893" s="9"/>
      <c r="AS893" s="244">
        <v>891</v>
      </c>
      <c r="AT893" s="244">
        <v>-27.75</v>
      </c>
      <c r="AU893" s="244">
        <v>118.25</v>
      </c>
      <c r="AV893" s="244" t="s">
        <v>5646</v>
      </c>
      <c r="AW893" s="22">
        <v>1011</v>
      </c>
      <c r="AX893" s="343">
        <v>40.628187800300694</v>
      </c>
    </row>
    <row r="894" spans="1:50" ht="12" customHeight="1" x14ac:dyDescent="0.25">
      <c r="A894" s="1" t="s">
        <v>685</v>
      </c>
      <c r="C894" s="65"/>
      <c r="D894" s="31"/>
      <c r="E894" s="31"/>
      <c r="F894" s="31"/>
      <c r="G894" s="31"/>
      <c r="H894" s="31"/>
      <c r="O894" s="482" t="str">
        <f t="shared" si="119"/>
        <v xml:space="preserve"> </v>
      </c>
      <c r="P894" s="466">
        <f t="shared" si="115"/>
        <v>1070</v>
      </c>
      <c r="Q894" s="65" t="s">
        <v>4481</v>
      </c>
      <c r="R894" s="230">
        <v>1070</v>
      </c>
      <c r="S894" s="251">
        <v>-34.570909999999898</v>
      </c>
      <c r="T894" s="248">
        <v>118.21574</v>
      </c>
      <c r="U894" s="33" t="str">
        <f t="shared" si="116"/>
        <v>South Stirling</v>
      </c>
      <c r="V894" s="33" t="str">
        <f>VLOOKUP(W894,$B$3:$C$150,2,FALSE)</f>
        <v>Albany</v>
      </c>
      <c r="W894" s="33">
        <v>751</v>
      </c>
      <c r="X894" s="1" t="s">
        <v>685</v>
      </c>
      <c r="AE894"/>
      <c r="AF894"/>
      <c r="AG894"/>
      <c r="AH894"/>
      <c r="AI894" s="474">
        <f t="shared" si="117"/>
        <v>1</v>
      </c>
      <c r="AJ894" s="71" t="str">
        <f t="shared" si="118"/>
        <v>South Stirling</v>
      </c>
      <c r="AK894" s="73" t="e">
        <f>COUNTIFS(#REF!,R894)</f>
        <v>#REF!</v>
      </c>
      <c r="AL894" s="13"/>
      <c r="AM894" s="75"/>
      <c r="AN894" s="72"/>
      <c r="AQ894" s="9"/>
      <c r="AS894" s="244">
        <v>892</v>
      </c>
      <c r="AT894" s="244">
        <v>-27.5</v>
      </c>
      <c r="AU894" s="244">
        <v>118.25</v>
      </c>
      <c r="AV894" s="244" t="s">
        <v>5647</v>
      </c>
      <c r="AW894" s="22">
        <v>654</v>
      </c>
      <c r="AX894" s="343">
        <v>35.66044201061306</v>
      </c>
    </row>
    <row r="895" spans="1:50" ht="12" customHeight="1" x14ac:dyDescent="0.25">
      <c r="A895" s="1" t="s">
        <v>685</v>
      </c>
      <c r="C895" s="65"/>
      <c r="D895" s="31"/>
      <c r="E895" s="31"/>
      <c r="F895" s="31"/>
      <c r="G895" s="31"/>
      <c r="H895" s="31"/>
      <c r="O895" s="482" t="str">
        <f t="shared" si="119"/>
        <v xml:space="preserve"> </v>
      </c>
      <c r="P895" s="466">
        <f t="shared" si="115"/>
        <v>1071</v>
      </c>
      <c r="Q895" s="65" t="s">
        <v>4482</v>
      </c>
      <c r="R895" s="230">
        <v>1071</v>
      </c>
      <c r="S895" s="251">
        <v>-32.586244999999998</v>
      </c>
      <c r="T895" s="248">
        <v>115.79928200000001</v>
      </c>
      <c r="U895" s="33" t="str">
        <f t="shared" si="116"/>
        <v>South Yunderup</v>
      </c>
      <c r="V895" s="33" t="str">
        <f>VLOOKUP(W895,$B$3:$C$150,2,FALSE)</f>
        <v>Murray</v>
      </c>
      <c r="W895" s="33">
        <v>847</v>
      </c>
      <c r="X895" s="1" t="s">
        <v>685</v>
      </c>
      <c r="AE895"/>
      <c r="AF895"/>
      <c r="AG895"/>
      <c r="AH895"/>
      <c r="AI895" s="474">
        <f t="shared" si="117"/>
        <v>1</v>
      </c>
      <c r="AJ895" s="71" t="str">
        <f t="shared" si="118"/>
        <v>South Yunderup</v>
      </c>
      <c r="AK895" s="73" t="e">
        <f>COUNTIFS(#REF!,R895)</f>
        <v>#REF!</v>
      </c>
      <c r="AL895" s="13"/>
      <c r="AM895" s="75"/>
      <c r="AN895" s="72"/>
      <c r="AQ895" s="9"/>
      <c r="AS895" s="244">
        <v>893</v>
      </c>
      <c r="AT895" s="244">
        <v>-27.25</v>
      </c>
      <c r="AU895" s="244">
        <v>118.25</v>
      </c>
      <c r="AV895" s="244" t="s">
        <v>5648</v>
      </c>
      <c r="AW895" s="22">
        <v>654</v>
      </c>
      <c r="AX895" s="343">
        <v>39.641710766277043</v>
      </c>
    </row>
    <row r="896" spans="1:50" ht="12" customHeight="1" x14ac:dyDescent="0.25">
      <c r="A896" s="1" t="s">
        <v>685</v>
      </c>
      <c r="C896" s="65"/>
      <c r="D896" s="31"/>
      <c r="E896" s="31"/>
      <c r="F896" s="31"/>
      <c r="G896" s="31"/>
      <c r="H896" s="31"/>
      <c r="O896" s="482" t="str">
        <f t="shared" si="119"/>
        <v xml:space="preserve"> </v>
      </c>
      <c r="P896" s="466">
        <f t="shared" si="115"/>
        <v>1072</v>
      </c>
      <c r="Q896" s="65" t="s">
        <v>4483</v>
      </c>
      <c r="R896" s="230">
        <v>1072</v>
      </c>
      <c r="S896" s="251">
        <v>-31.550919</v>
      </c>
      <c r="T896" s="248">
        <v>116.82793599999999</v>
      </c>
      <c r="U896" s="33" t="str">
        <f t="shared" si="116"/>
        <v>Southern Brook</v>
      </c>
      <c r="V896" s="33" t="str">
        <f>VLOOKUP(W896,$B$3:$C$150,2,FALSE)</f>
        <v>Northam</v>
      </c>
      <c r="W896" s="33">
        <v>721</v>
      </c>
      <c r="X896" s="1" t="s">
        <v>685</v>
      </c>
      <c r="AE896"/>
      <c r="AF896"/>
      <c r="AG896"/>
      <c r="AH896"/>
      <c r="AI896" s="474">
        <f t="shared" si="117"/>
        <v>1</v>
      </c>
      <c r="AJ896" s="71" t="str">
        <f t="shared" si="118"/>
        <v>Southern Brook</v>
      </c>
      <c r="AK896" s="73" t="e">
        <f>COUNTIFS(#REF!,R896)</f>
        <v>#REF!</v>
      </c>
      <c r="AL896" s="13"/>
      <c r="AM896" s="75"/>
      <c r="AN896" s="72"/>
      <c r="AQ896" s="9"/>
      <c r="AS896" s="244">
        <v>894</v>
      </c>
      <c r="AT896" s="244">
        <v>-27</v>
      </c>
      <c r="AU896" s="244">
        <v>118.25</v>
      </c>
      <c r="AV896" s="244" t="s">
        <v>5649</v>
      </c>
      <c r="AW896" s="22">
        <v>879</v>
      </c>
      <c r="AX896" s="343">
        <v>51.335981341639638</v>
      </c>
    </row>
    <row r="897" spans="1:50" ht="12" customHeight="1" x14ac:dyDescent="0.25">
      <c r="A897" s="1" t="s">
        <v>685</v>
      </c>
      <c r="C897" s="65"/>
      <c r="D897" s="31"/>
      <c r="E897" s="31"/>
      <c r="F897" s="31"/>
      <c r="G897" s="31"/>
      <c r="H897" s="31"/>
      <c r="O897" s="482" t="str">
        <f t="shared" si="119"/>
        <v xml:space="preserve"> </v>
      </c>
      <c r="P897" s="466">
        <f t="shared" si="115"/>
        <v>351</v>
      </c>
      <c r="Q897" s="31" t="s">
        <v>1203</v>
      </c>
      <c r="R897" s="231">
        <v>351</v>
      </c>
      <c r="S897" s="251">
        <v>-31.228950000000001</v>
      </c>
      <c r="T897" s="248">
        <v>119.33411</v>
      </c>
      <c r="U897" s="33" t="str">
        <f t="shared" si="116"/>
        <v>Southern Cross</v>
      </c>
      <c r="V897" s="33" t="str">
        <f>VLOOKUP(W897,$B$3:$C$150,2,FALSE)</f>
        <v>Yilgarn</v>
      </c>
      <c r="W897" s="33">
        <v>747</v>
      </c>
      <c r="X897" s="1" t="s">
        <v>685</v>
      </c>
      <c r="AE897"/>
      <c r="AF897"/>
      <c r="AG897"/>
      <c r="AH897"/>
      <c r="AI897" s="474">
        <f t="shared" si="117"/>
        <v>1</v>
      </c>
      <c r="AJ897" s="71" t="str">
        <f t="shared" si="118"/>
        <v>Southern Cross</v>
      </c>
      <c r="AK897" s="73" t="e">
        <f>COUNTIFS(#REF!,R897)</f>
        <v>#REF!</v>
      </c>
      <c r="AL897" s="13"/>
      <c r="AM897" s="75"/>
      <c r="AN897" s="72"/>
      <c r="AQ897" s="9"/>
      <c r="AS897" s="244">
        <v>895</v>
      </c>
      <c r="AT897" s="244">
        <v>-26.75</v>
      </c>
      <c r="AU897" s="244">
        <v>118.25</v>
      </c>
      <c r="AV897" s="244" t="s">
        <v>5650</v>
      </c>
      <c r="AW897" s="22">
        <v>879</v>
      </c>
      <c r="AX897" s="343">
        <v>30.028818948507105</v>
      </c>
    </row>
    <row r="898" spans="1:50" ht="12" customHeight="1" x14ac:dyDescent="0.25">
      <c r="A898" s="1" t="s">
        <v>685</v>
      </c>
      <c r="C898" s="65"/>
      <c r="D898" s="31"/>
      <c r="E898" s="31"/>
      <c r="F898" s="31"/>
      <c r="G898" s="31"/>
      <c r="H898" s="31"/>
      <c r="O898" s="482" t="str">
        <f t="shared" si="119"/>
        <v xml:space="preserve"> </v>
      </c>
      <c r="P898" s="466">
        <f t="shared" ref="P898:P961" si="122">R898</f>
        <v>1073</v>
      </c>
      <c r="Q898" s="65" t="s">
        <v>4484</v>
      </c>
      <c r="R898" s="230">
        <v>1073</v>
      </c>
      <c r="S898" s="251">
        <v>-31.330888000000002</v>
      </c>
      <c r="T898" s="249">
        <v>121.434923</v>
      </c>
      <c r="U898" s="33" t="str">
        <f t="shared" si="116"/>
        <v>Spargoville</v>
      </c>
      <c r="V898" s="33" t="str">
        <f>VLOOKUP(W898,$B$3:$C$150,2,FALSE)</f>
        <v>Coolgardie</v>
      </c>
      <c r="W898" s="33">
        <v>798</v>
      </c>
      <c r="X898" s="1" t="s">
        <v>685</v>
      </c>
      <c r="AE898"/>
      <c r="AF898"/>
      <c r="AG898"/>
      <c r="AH898"/>
      <c r="AI898" s="474">
        <f t="shared" si="117"/>
        <v>1</v>
      </c>
      <c r="AJ898" s="71" t="str">
        <f t="shared" si="118"/>
        <v>Spargoville</v>
      </c>
      <c r="AK898" s="73" t="e">
        <f>COUNTIFS(#REF!,R898)</f>
        <v>#REF!</v>
      </c>
      <c r="AL898" s="13"/>
      <c r="AM898" s="75"/>
      <c r="AN898" s="72"/>
      <c r="AQ898" s="9"/>
      <c r="AS898" s="244">
        <v>896</v>
      </c>
      <c r="AT898" s="244">
        <v>-26.5</v>
      </c>
      <c r="AU898" s="244">
        <v>118.25</v>
      </c>
      <c r="AV898" s="244" t="s">
        <v>5651</v>
      </c>
      <c r="AW898" s="22">
        <v>879</v>
      </c>
      <c r="AX898" s="343">
        <v>26.710663688680491</v>
      </c>
    </row>
    <row r="899" spans="1:50" ht="12" customHeight="1" x14ac:dyDescent="0.25">
      <c r="A899" s="1" t="s">
        <v>685</v>
      </c>
      <c r="C899" s="65"/>
      <c r="D899" s="31"/>
      <c r="E899" s="31"/>
      <c r="F899" s="31"/>
      <c r="G899" s="31"/>
      <c r="H899" s="31"/>
      <c r="O899" s="482" t="str">
        <f t="shared" si="119"/>
        <v xml:space="preserve"> </v>
      </c>
      <c r="P899" s="466">
        <f t="shared" si="122"/>
        <v>423</v>
      </c>
      <c r="Q899" s="31" t="s">
        <v>7522</v>
      </c>
      <c r="R899" s="230">
        <v>423</v>
      </c>
      <c r="S899" s="248">
        <v>-32.103691954006202</v>
      </c>
      <c r="T899" s="248">
        <v>115.782626982971</v>
      </c>
      <c r="U899" s="33" t="str">
        <f t="shared" ref="U899:U962" si="123">Q899</f>
        <v>Spearwood</v>
      </c>
      <c r="V899" s="31" t="s">
        <v>3598</v>
      </c>
      <c r="W899" s="32">
        <v>735</v>
      </c>
      <c r="X899" s="1" t="s">
        <v>685</v>
      </c>
      <c r="AE899"/>
      <c r="AF899"/>
      <c r="AG899"/>
      <c r="AH899"/>
      <c r="AI899" s="474">
        <f t="shared" ref="AI899:AI962" si="124">IF(U899=AJ899,1,0)</f>
        <v>1</v>
      </c>
      <c r="AJ899" s="71" t="str">
        <f t="shared" si="118"/>
        <v>Spearwood</v>
      </c>
      <c r="AK899" s="73" t="e">
        <f>COUNTIFS(#REF!,R899)</f>
        <v>#REF!</v>
      </c>
      <c r="AL899" s="13"/>
      <c r="AM899" s="75"/>
      <c r="AN899" s="72"/>
      <c r="AQ899" s="9"/>
      <c r="AS899" s="244">
        <v>897</v>
      </c>
      <c r="AT899" s="244">
        <v>-26.25</v>
      </c>
      <c r="AU899" s="244">
        <v>118.25</v>
      </c>
      <c r="AV899" s="244" t="s">
        <v>5652</v>
      </c>
      <c r="AW899" s="22">
        <v>879</v>
      </c>
      <c r="AX899" s="343">
        <v>45.503535489579534</v>
      </c>
    </row>
    <row r="900" spans="1:50" ht="12" customHeight="1" x14ac:dyDescent="0.25">
      <c r="A900" s="1" t="s">
        <v>685</v>
      </c>
      <c r="C900" s="65"/>
      <c r="D900" s="31"/>
      <c r="E900" s="31"/>
      <c r="F900" s="31"/>
      <c r="G900" s="31"/>
      <c r="H900" s="31"/>
      <c r="O900" s="482" t="str">
        <f t="shared" si="119"/>
        <v xml:space="preserve"> </v>
      </c>
      <c r="P900" s="466">
        <f t="shared" si="122"/>
        <v>352</v>
      </c>
      <c r="Q900" s="31" t="s">
        <v>1260</v>
      </c>
      <c r="R900" s="231">
        <v>352</v>
      </c>
      <c r="S900" s="251">
        <v>-33.515628999999997</v>
      </c>
      <c r="T900" s="248">
        <v>121.763561</v>
      </c>
      <c r="U900" s="33" t="str">
        <f t="shared" si="123"/>
        <v>Speddingup</v>
      </c>
      <c r="V900" s="33" t="str">
        <f t="shared" ref="V900:V931" si="125">VLOOKUP(W900,$B$3:$C$150,2,FALSE)</f>
        <v>Esperance</v>
      </c>
      <c r="W900" s="33">
        <v>791</v>
      </c>
      <c r="X900" s="1" t="s">
        <v>685</v>
      </c>
      <c r="AE900"/>
      <c r="AF900"/>
      <c r="AG900"/>
      <c r="AH900"/>
      <c r="AI900" s="474">
        <f t="shared" si="124"/>
        <v>1</v>
      </c>
      <c r="AJ900" s="71" t="str">
        <f t="shared" ref="AJ900:AJ963" si="126">Q900</f>
        <v>Speddingup</v>
      </c>
      <c r="AK900" s="73" t="e">
        <f>COUNTIFS(#REF!,R900)</f>
        <v>#REF!</v>
      </c>
      <c r="AL900" s="13"/>
      <c r="AM900" s="75"/>
      <c r="AN900" s="72"/>
      <c r="AQ900" s="9"/>
      <c r="AS900" s="244">
        <v>898</v>
      </c>
      <c r="AT900" s="244">
        <v>-26</v>
      </c>
      <c r="AU900" s="244">
        <v>118.25</v>
      </c>
      <c r="AV900" s="244" t="s">
        <v>5653</v>
      </c>
      <c r="AW900" s="22">
        <v>879</v>
      </c>
      <c r="AX900" s="343">
        <v>70.519972556892299</v>
      </c>
    </row>
    <row r="901" spans="1:50" ht="12" customHeight="1" x14ac:dyDescent="0.25">
      <c r="A901" s="1" t="s">
        <v>685</v>
      </c>
      <c r="C901" s="65"/>
      <c r="D901" s="31"/>
      <c r="E901" s="31"/>
      <c r="F901" s="31"/>
      <c r="G901" s="31"/>
      <c r="H901" s="31"/>
      <c r="O901" s="482" t="str">
        <f t="shared" ref="O901:O964" si="127">IF(Q901=Q900,"DUPE"," ")</f>
        <v xml:space="preserve"> </v>
      </c>
      <c r="P901" s="466">
        <f t="shared" si="122"/>
        <v>1074</v>
      </c>
      <c r="Q901" s="65" t="s">
        <v>4485</v>
      </c>
      <c r="R901" s="230">
        <v>1074</v>
      </c>
      <c r="S901" s="251">
        <v>-35.006031</v>
      </c>
      <c r="T901" s="249">
        <v>117.898962</v>
      </c>
      <c r="U901" s="33" t="str">
        <f t="shared" si="123"/>
        <v>Spencer Park</v>
      </c>
      <c r="V901" s="33" t="str">
        <f t="shared" si="125"/>
        <v>Albany</v>
      </c>
      <c r="W901" s="33">
        <v>751</v>
      </c>
      <c r="X901" s="1" t="s">
        <v>685</v>
      </c>
      <c r="AE901"/>
      <c r="AF901"/>
      <c r="AG901"/>
      <c r="AH901"/>
      <c r="AI901" s="474">
        <f t="shared" si="124"/>
        <v>1</v>
      </c>
      <c r="AJ901" s="71" t="str">
        <f t="shared" si="126"/>
        <v>Spencer Park</v>
      </c>
      <c r="AK901" s="73" t="e">
        <f>COUNTIFS(#REF!,R901)</f>
        <v>#REF!</v>
      </c>
      <c r="AL901" s="13"/>
      <c r="AM901" s="75"/>
      <c r="AN901" s="72"/>
      <c r="AQ901" s="9"/>
      <c r="AS901" s="244">
        <v>899</v>
      </c>
      <c r="AT901" s="244">
        <v>-25.75</v>
      </c>
      <c r="AU901" s="244">
        <v>118.25</v>
      </c>
      <c r="AV901" s="244" t="s">
        <v>5654</v>
      </c>
      <c r="AW901" s="22">
        <v>879</v>
      </c>
      <c r="AX901" s="343">
        <v>97.06154705440207</v>
      </c>
    </row>
    <row r="902" spans="1:50" ht="12" customHeight="1" x14ac:dyDescent="0.25">
      <c r="A902" s="1" t="s">
        <v>685</v>
      </c>
      <c r="C902" s="65"/>
      <c r="D902" s="31"/>
      <c r="E902" s="31"/>
      <c r="F902" s="31"/>
      <c r="G902" s="31"/>
      <c r="H902" s="31"/>
      <c r="O902" s="482" t="str">
        <f t="shared" si="127"/>
        <v xml:space="preserve"> </v>
      </c>
      <c r="P902" s="466">
        <f t="shared" si="122"/>
        <v>1075</v>
      </c>
      <c r="Q902" s="65" t="s">
        <v>4486</v>
      </c>
      <c r="R902" s="230">
        <v>1075</v>
      </c>
      <c r="S902" s="251">
        <v>-31.724337999999999</v>
      </c>
      <c r="T902" s="248">
        <v>116.64249599999999</v>
      </c>
      <c r="U902" s="33" t="str">
        <f t="shared" si="123"/>
        <v>Spencers Brook</v>
      </c>
      <c r="V902" s="33" t="str">
        <f t="shared" si="125"/>
        <v>Northam</v>
      </c>
      <c r="W902" s="33">
        <v>721</v>
      </c>
      <c r="X902" s="1" t="s">
        <v>685</v>
      </c>
      <c r="AE902"/>
      <c r="AF902"/>
      <c r="AG902"/>
      <c r="AH902"/>
      <c r="AI902" s="474">
        <f t="shared" si="124"/>
        <v>1</v>
      </c>
      <c r="AJ902" s="71" t="str">
        <f t="shared" si="126"/>
        <v>Spencers Brook</v>
      </c>
      <c r="AK902" s="73" t="e">
        <f>COUNTIFS(#REF!,R902)</f>
        <v>#REF!</v>
      </c>
      <c r="AL902" s="13"/>
      <c r="AM902" s="75"/>
      <c r="AN902" s="72"/>
      <c r="AQ902" s="9"/>
      <c r="AS902" s="244">
        <v>900</v>
      </c>
      <c r="AT902" s="244">
        <v>-25.5</v>
      </c>
      <c r="AU902" s="244">
        <v>118.25</v>
      </c>
      <c r="AV902" s="244" t="s">
        <v>5655</v>
      </c>
      <c r="AW902" s="22">
        <v>879</v>
      </c>
      <c r="AX902" s="343">
        <v>124.15395242690288</v>
      </c>
    </row>
    <row r="903" spans="1:50" ht="12" customHeight="1" x14ac:dyDescent="0.25">
      <c r="A903" s="1" t="s">
        <v>685</v>
      </c>
      <c r="C903" s="65"/>
      <c r="D903" s="31"/>
      <c r="E903" s="31"/>
      <c r="F903" s="31"/>
      <c r="G903" s="31"/>
      <c r="H903" s="31"/>
      <c r="O903" s="482" t="str">
        <f t="shared" si="127"/>
        <v xml:space="preserve"> </v>
      </c>
      <c r="P903" s="466">
        <f t="shared" si="122"/>
        <v>1076</v>
      </c>
      <c r="Q903" s="65" t="s">
        <v>4487</v>
      </c>
      <c r="R903" s="230">
        <v>1076</v>
      </c>
      <c r="S903" s="251">
        <v>-29.302482999999999</v>
      </c>
      <c r="T903" s="248">
        <v>114.96089000000001</v>
      </c>
      <c r="U903" s="33" t="str">
        <f t="shared" si="123"/>
        <v>Springfield</v>
      </c>
      <c r="V903" s="33" t="str">
        <f t="shared" si="125"/>
        <v>Irwin</v>
      </c>
      <c r="W903" s="33">
        <v>738</v>
      </c>
      <c r="X903" s="1" t="s">
        <v>685</v>
      </c>
      <c r="AE903"/>
      <c r="AF903"/>
      <c r="AG903"/>
      <c r="AH903"/>
      <c r="AI903" s="474">
        <f t="shared" si="124"/>
        <v>1</v>
      </c>
      <c r="AJ903" s="71" t="str">
        <f t="shared" si="126"/>
        <v>Springfield</v>
      </c>
      <c r="AK903" s="73" t="e">
        <f>COUNTIFS(#REF!,R903)</f>
        <v>#REF!</v>
      </c>
      <c r="AL903" s="13"/>
      <c r="AM903" s="75"/>
      <c r="AN903" s="72"/>
      <c r="AQ903" s="9"/>
      <c r="AS903" s="244">
        <v>901</v>
      </c>
      <c r="AT903" s="244">
        <v>-25.25</v>
      </c>
      <c r="AU903" s="244">
        <v>118.25</v>
      </c>
      <c r="AV903" s="244" t="s">
        <v>5656</v>
      </c>
      <c r="AW903" s="22">
        <v>595</v>
      </c>
      <c r="AX903" s="343">
        <v>148.56163033585929</v>
      </c>
    </row>
    <row r="904" spans="1:50" ht="12" customHeight="1" x14ac:dyDescent="0.25">
      <c r="A904" s="1" t="s">
        <v>685</v>
      </c>
      <c r="C904" s="65"/>
      <c r="D904" s="31"/>
      <c r="E904" s="31"/>
      <c r="F904" s="31"/>
      <c r="G904" s="31"/>
      <c r="H904" s="31"/>
      <c r="O904" s="482" t="str">
        <f t="shared" si="127"/>
        <v xml:space="preserve"> </v>
      </c>
      <c r="P904" s="466">
        <f t="shared" si="122"/>
        <v>1077</v>
      </c>
      <c r="Q904" s="65" t="s">
        <v>4488</v>
      </c>
      <c r="R904" s="230">
        <v>1077</v>
      </c>
      <c r="S904" s="251">
        <v>-32.481634999999997</v>
      </c>
      <c r="T904" s="248">
        <v>115.788298</v>
      </c>
      <c r="U904" s="33" t="str">
        <f t="shared" si="123"/>
        <v>Stake Hill</v>
      </c>
      <c r="V904" s="33" t="str">
        <f t="shared" si="125"/>
        <v>Murray</v>
      </c>
      <c r="W904" s="33">
        <v>847</v>
      </c>
      <c r="X904" s="1" t="s">
        <v>685</v>
      </c>
      <c r="AE904"/>
      <c r="AF904"/>
      <c r="AG904"/>
      <c r="AH904"/>
      <c r="AI904" s="474">
        <f t="shared" si="124"/>
        <v>1</v>
      </c>
      <c r="AJ904" s="71" t="str">
        <f t="shared" si="126"/>
        <v>Stake Hill</v>
      </c>
      <c r="AK904" s="73" t="e">
        <f>COUNTIFS(#REF!,R904)</f>
        <v>#REF!</v>
      </c>
      <c r="AL904" s="13"/>
      <c r="AM904" s="75"/>
      <c r="AN904" s="72"/>
      <c r="AQ904" s="9"/>
      <c r="AS904" s="244">
        <v>902</v>
      </c>
      <c r="AT904" s="244">
        <v>-25</v>
      </c>
      <c r="AU904" s="244">
        <v>118.25</v>
      </c>
      <c r="AV904" s="244" t="s">
        <v>5657</v>
      </c>
      <c r="AW904" s="22">
        <v>595</v>
      </c>
      <c r="AX904" s="343">
        <v>138.46657370199554</v>
      </c>
    </row>
    <row r="905" spans="1:50" ht="12" customHeight="1" x14ac:dyDescent="0.25">
      <c r="A905" s="1" t="s">
        <v>685</v>
      </c>
      <c r="C905" s="65"/>
      <c r="D905" s="31"/>
      <c r="E905" s="31"/>
      <c r="F905" s="31"/>
      <c r="G905" s="31"/>
      <c r="H905" s="31"/>
      <c r="O905" s="482" t="str">
        <f t="shared" si="127"/>
        <v xml:space="preserve"> </v>
      </c>
      <c r="P905" s="466">
        <f t="shared" si="122"/>
        <v>1078</v>
      </c>
      <c r="Q905" s="65" t="s">
        <v>3837</v>
      </c>
      <c r="R905" s="230">
        <v>1078</v>
      </c>
      <c r="S905" s="251">
        <v>-31.883509</v>
      </c>
      <c r="T905" s="248">
        <v>115.810089</v>
      </c>
      <c r="U905" s="33" t="str">
        <f t="shared" si="123"/>
        <v>Stirling</v>
      </c>
      <c r="V905" s="33" t="str">
        <f t="shared" si="125"/>
        <v>Stirling</v>
      </c>
      <c r="W905" s="33">
        <v>761</v>
      </c>
      <c r="X905" s="1" t="s">
        <v>685</v>
      </c>
      <c r="AE905"/>
      <c r="AF905"/>
      <c r="AG905"/>
      <c r="AH905"/>
      <c r="AI905" s="474">
        <f t="shared" si="124"/>
        <v>1</v>
      </c>
      <c r="AJ905" s="71" t="str">
        <f t="shared" si="126"/>
        <v>Stirling</v>
      </c>
      <c r="AK905" s="73" t="e">
        <f>COUNTIFS(#REF!,R905)</f>
        <v>#REF!</v>
      </c>
      <c r="AL905" s="13"/>
      <c r="AM905" s="75"/>
      <c r="AN905" s="72"/>
      <c r="AQ905" s="9"/>
      <c r="AS905" s="244">
        <v>903</v>
      </c>
      <c r="AT905" s="244">
        <v>-35</v>
      </c>
      <c r="AU905" s="244">
        <v>118.5</v>
      </c>
      <c r="AV905" s="244" t="s">
        <v>4819</v>
      </c>
      <c r="AW905" s="22">
        <v>85</v>
      </c>
      <c r="AX905" s="343">
        <v>15.574059171437083</v>
      </c>
    </row>
    <row r="906" spans="1:50" ht="12" customHeight="1" x14ac:dyDescent="0.25">
      <c r="A906" s="1" t="s">
        <v>685</v>
      </c>
      <c r="C906" s="65"/>
      <c r="D906" s="31"/>
      <c r="E906" s="31"/>
      <c r="F906" s="31"/>
      <c r="G906" s="31"/>
      <c r="H906" s="31"/>
      <c r="O906" s="482" t="str">
        <f t="shared" si="127"/>
        <v xml:space="preserve"> </v>
      </c>
      <c r="P906" s="466">
        <f t="shared" si="122"/>
        <v>1079</v>
      </c>
      <c r="Q906" s="65" t="s">
        <v>4489</v>
      </c>
      <c r="R906" s="230">
        <v>1079</v>
      </c>
      <c r="S906" s="251">
        <v>-33.515934999999999</v>
      </c>
      <c r="T906" s="248">
        <v>115.541651</v>
      </c>
      <c r="U906" s="33" t="str">
        <f t="shared" si="123"/>
        <v>Stirling Estate</v>
      </c>
      <c r="V906" s="33" t="str">
        <f t="shared" si="125"/>
        <v>Capel</v>
      </c>
      <c r="W906" s="33">
        <v>746</v>
      </c>
      <c r="X906" s="1" t="s">
        <v>685</v>
      </c>
      <c r="AE906"/>
      <c r="AF906"/>
      <c r="AG906"/>
      <c r="AH906"/>
      <c r="AI906" s="474">
        <f t="shared" si="124"/>
        <v>1</v>
      </c>
      <c r="AJ906" s="71" t="str">
        <f t="shared" si="126"/>
        <v>Stirling Estate</v>
      </c>
      <c r="AK906" s="73" t="e">
        <f>COUNTIFS(#REF!,R906)</f>
        <v>#REF!</v>
      </c>
      <c r="AL906" s="13"/>
      <c r="AM906" s="75"/>
      <c r="AN906" s="72"/>
      <c r="AQ906" s="9"/>
      <c r="AS906" s="244">
        <v>904</v>
      </c>
      <c r="AT906" s="244">
        <v>-34.75</v>
      </c>
      <c r="AU906" s="244">
        <v>118.5</v>
      </c>
      <c r="AV906" s="244" t="s">
        <v>5658</v>
      </c>
      <c r="AW906" s="22">
        <v>154</v>
      </c>
      <c r="AX906" s="343">
        <v>3.9470653122482284</v>
      </c>
    </row>
    <row r="907" spans="1:50" ht="12" customHeight="1" x14ac:dyDescent="0.25">
      <c r="A907" s="1" t="s">
        <v>685</v>
      </c>
      <c r="C907" s="65"/>
      <c r="D907" s="31"/>
      <c r="E907" s="31"/>
      <c r="F907" s="31"/>
      <c r="G907" s="31"/>
      <c r="H907" s="31"/>
      <c r="O907" s="482" t="str">
        <f t="shared" si="127"/>
        <v xml:space="preserve"> </v>
      </c>
      <c r="P907" s="466">
        <f t="shared" si="122"/>
        <v>353</v>
      </c>
      <c r="Q907" s="31" t="s">
        <v>50</v>
      </c>
      <c r="R907" s="231">
        <v>353</v>
      </c>
      <c r="S907" s="251">
        <v>-34.385334999999998</v>
      </c>
      <c r="T907" s="248">
        <v>117.833929</v>
      </c>
      <c r="U907" s="33" t="str">
        <f t="shared" si="123"/>
        <v>Stirling Range</v>
      </c>
      <c r="V907" s="33" t="str">
        <f t="shared" si="125"/>
        <v>Cranbrook</v>
      </c>
      <c r="W907" s="33">
        <v>682</v>
      </c>
      <c r="X907" s="1" t="s">
        <v>685</v>
      </c>
      <c r="AE907"/>
      <c r="AF907"/>
      <c r="AG907"/>
      <c r="AH907"/>
      <c r="AI907" s="474">
        <f t="shared" si="124"/>
        <v>1</v>
      </c>
      <c r="AJ907" s="71" t="str">
        <f t="shared" si="126"/>
        <v>Stirling Range</v>
      </c>
      <c r="AK907" s="73" t="e">
        <f>COUNTIFS(#REF!,R907)</f>
        <v>#REF!</v>
      </c>
      <c r="AL907" s="13"/>
      <c r="AM907" s="75"/>
      <c r="AN907" s="72"/>
      <c r="AQ907" s="9"/>
      <c r="AS907" s="244">
        <v>905</v>
      </c>
      <c r="AT907" s="244">
        <v>-34.5</v>
      </c>
      <c r="AU907" s="244">
        <v>118.5</v>
      </c>
      <c r="AV907" s="244" t="s">
        <v>4809</v>
      </c>
      <c r="AW907" s="22">
        <v>386</v>
      </c>
      <c r="AX907" s="343">
        <v>9.8913891010184596</v>
      </c>
    </row>
    <row r="908" spans="1:50" ht="12" customHeight="1" x14ac:dyDescent="0.25">
      <c r="A908" s="1" t="s">
        <v>685</v>
      </c>
      <c r="C908" s="65"/>
      <c r="D908" s="31"/>
      <c r="E908" s="31"/>
      <c r="F908" s="31"/>
      <c r="G908" s="31"/>
      <c r="H908" s="31"/>
      <c r="O908" s="482" t="str">
        <f t="shared" si="127"/>
        <v xml:space="preserve"> </v>
      </c>
      <c r="P908" s="466">
        <f t="shared" si="122"/>
        <v>355</v>
      </c>
      <c r="Q908" s="31" t="s">
        <v>4288</v>
      </c>
      <c r="R908" s="231">
        <v>355</v>
      </c>
      <c r="S908" s="251">
        <v>-31.879148000000001</v>
      </c>
      <c r="T908" s="249">
        <v>116.168673</v>
      </c>
      <c r="U908" s="33" t="str">
        <f t="shared" si="123"/>
        <v>Stoneville</v>
      </c>
      <c r="V908" s="33" t="str">
        <f t="shared" si="125"/>
        <v>Mundaring</v>
      </c>
      <c r="W908" s="33">
        <v>719</v>
      </c>
      <c r="X908" s="1" t="s">
        <v>685</v>
      </c>
      <c r="AE908"/>
      <c r="AF908"/>
      <c r="AG908"/>
      <c r="AH908"/>
      <c r="AI908" s="474">
        <f t="shared" si="124"/>
        <v>1</v>
      </c>
      <c r="AJ908" s="71" t="str">
        <f t="shared" si="126"/>
        <v>Stoneville</v>
      </c>
      <c r="AK908" s="73" t="e">
        <f>COUNTIFS(#REF!,R908)</f>
        <v>#REF!</v>
      </c>
      <c r="AL908" s="13"/>
      <c r="AM908" s="75"/>
      <c r="AN908" s="72"/>
      <c r="AQ908" s="9"/>
      <c r="AS908" s="244">
        <v>906</v>
      </c>
      <c r="AT908" s="244">
        <v>-34.25</v>
      </c>
      <c r="AU908" s="244">
        <v>118.5</v>
      </c>
      <c r="AV908" s="244" t="s">
        <v>5659</v>
      </c>
      <c r="AW908" s="22">
        <v>902</v>
      </c>
      <c r="AX908" s="343">
        <v>10.563267737361242</v>
      </c>
    </row>
    <row r="909" spans="1:50" ht="12" customHeight="1" x14ac:dyDescent="0.25">
      <c r="A909" s="1" t="s">
        <v>685</v>
      </c>
      <c r="C909" s="65"/>
      <c r="D909" s="31"/>
      <c r="E909" s="31"/>
      <c r="F909" s="31"/>
      <c r="G909" s="31"/>
      <c r="H909" s="31"/>
      <c r="O909" s="482" t="str">
        <f t="shared" si="127"/>
        <v xml:space="preserve"> </v>
      </c>
      <c r="P909" s="466">
        <f t="shared" si="122"/>
        <v>356</v>
      </c>
      <c r="Q909" s="31" t="s">
        <v>1175</v>
      </c>
      <c r="R909" s="231">
        <v>356</v>
      </c>
      <c r="S909" s="251">
        <v>-34.403109999999899</v>
      </c>
      <c r="T909" s="249">
        <v>116.46155</v>
      </c>
      <c r="U909" s="33" t="str">
        <f t="shared" si="123"/>
        <v>Strachan</v>
      </c>
      <c r="V909" s="33" t="str">
        <f t="shared" si="125"/>
        <v>Manjimup</v>
      </c>
      <c r="W909" s="33">
        <v>714</v>
      </c>
      <c r="X909" s="1" t="s">
        <v>685</v>
      </c>
      <c r="AE909"/>
      <c r="AF909"/>
      <c r="AG909"/>
      <c r="AH909"/>
      <c r="AI909" s="474">
        <f t="shared" si="124"/>
        <v>1</v>
      </c>
      <c r="AJ909" s="71" t="str">
        <f t="shared" si="126"/>
        <v>Strachan</v>
      </c>
      <c r="AK909" s="73" t="e">
        <f>COUNTIFS(#REF!,R909)</f>
        <v>#REF!</v>
      </c>
      <c r="AL909" s="13"/>
      <c r="AM909" s="75"/>
      <c r="AN909" s="72"/>
      <c r="AQ909" s="9"/>
      <c r="AS909" s="244">
        <v>907</v>
      </c>
      <c r="AT909" s="244">
        <v>-34</v>
      </c>
      <c r="AU909" s="244">
        <v>118.5</v>
      </c>
      <c r="AV909" s="244" t="s">
        <v>4788</v>
      </c>
      <c r="AW909" s="22">
        <v>304</v>
      </c>
      <c r="AX909" s="343">
        <v>4.346144586826977</v>
      </c>
    </row>
    <row r="910" spans="1:50" ht="12" customHeight="1" x14ac:dyDescent="0.25">
      <c r="A910" s="1" t="s">
        <v>685</v>
      </c>
      <c r="C910" s="65"/>
      <c r="D910" s="31"/>
      <c r="E910" s="31"/>
      <c r="F910" s="31"/>
      <c r="G910" s="31"/>
      <c r="H910" s="31"/>
      <c r="O910" s="482" t="str">
        <f t="shared" si="127"/>
        <v xml:space="preserve"> </v>
      </c>
      <c r="P910" s="466">
        <f t="shared" si="122"/>
        <v>1080</v>
      </c>
      <c r="Q910" s="65" t="s">
        <v>4490</v>
      </c>
      <c r="R910" s="230">
        <v>1080</v>
      </c>
      <c r="S910" s="251">
        <v>-33.469794999999998</v>
      </c>
      <c r="T910" s="249">
        <v>115.59295</v>
      </c>
      <c r="U910" s="33" t="str">
        <f t="shared" si="123"/>
        <v>Stratham</v>
      </c>
      <c r="V910" s="33" t="str">
        <f t="shared" si="125"/>
        <v>Capel</v>
      </c>
      <c r="W910" s="33">
        <v>746</v>
      </c>
      <c r="X910" s="1" t="s">
        <v>685</v>
      </c>
      <c r="AE910"/>
      <c r="AF910"/>
      <c r="AG910"/>
      <c r="AH910"/>
      <c r="AI910" s="474">
        <f t="shared" si="124"/>
        <v>1</v>
      </c>
      <c r="AJ910" s="71" t="str">
        <f t="shared" si="126"/>
        <v>Stratham</v>
      </c>
      <c r="AK910" s="73" t="e">
        <f>COUNTIFS(#REF!,R910)</f>
        <v>#REF!</v>
      </c>
      <c r="AL910" s="13"/>
      <c r="AM910" s="75"/>
      <c r="AN910" s="72"/>
      <c r="AQ910" s="9"/>
      <c r="AS910" s="244">
        <v>908</v>
      </c>
      <c r="AT910" s="244">
        <v>-33.75</v>
      </c>
      <c r="AU910" s="244">
        <v>118.5</v>
      </c>
      <c r="AV910" s="244" t="s">
        <v>5660</v>
      </c>
      <c r="AW910" s="22">
        <v>304</v>
      </c>
      <c r="AX910" s="343">
        <v>23.600784733489125</v>
      </c>
    </row>
    <row r="911" spans="1:50" ht="12" customHeight="1" x14ac:dyDescent="0.25">
      <c r="A911" s="1" t="s">
        <v>685</v>
      </c>
      <c r="C911" s="65"/>
      <c r="D911" s="31"/>
      <c r="E911" s="31"/>
      <c r="F911" s="31"/>
      <c r="G911" s="31"/>
      <c r="H911" s="31"/>
      <c r="O911" s="482" t="str">
        <f t="shared" si="127"/>
        <v xml:space="preserve"> </v>
      </c>
      <c r="P911" s="466">
        <f t="shared" si="122"/>
        <v>357</v>
      </c>
      <c r="Q911" s="31" t="s">
        <v>4390</v>
      </c>
      <c r="R911" s="231">
        <v>357</v>
      </c>
      <c r="S911" s="251">
        <v>-31.868711999999999</v>
      </c>
      <c r="T911" s="248">
        <v>116.034381</v>
      </c>
      <c r="U911" s="33" t="str">
        <f t="shared" si="123"/>
        <v>Stratton</v>
      </c>
      <c r="V911" s="33" t="str">
        <f t="shared" si="125"/>
        <v>Swan</v>
      </c>
      <c r="W911" s="33">
        <v>732</v>
      </c>
      <c r="X911" s="1" t="s">
        <v>685</v>
      </c>
      <c r="AE911"/>
      <c r="AF911"/>
      <c r="AG911"/>
      <c r="AH911"/>
      <c r="AI911" s="474">
        <f t="shared" si="124"/>
        <v>1</v>
      </c>
      <c r="AJ911" s="71" t="str">
        <f t="shared" si="126"/>
        <v>Stratton</v>
      </c>
      <c r="AK911" s="73" t="e">
        <f>COUNTIFS(#REF!,R911)</f>
        <v>#REF!</v>
      </c>
      <c r="AL911" s="13"/>
      <c r="AM911" s="75"/>
      <c r="AN911" s="72"/>
      <c r="AQ911" s="9"/>
      <c r="AS911" s="244">
        <v>909</v>
      </c>
      <c r="AT911" s="244">
        <v>-33.5</v>
      </c>
      <c r="AU911" s="244">
        <v>118.5</v>
      </c>
      <c r="AV911" s="244" t="s">
        <v>4770</v>
      </c>
      <c r="AW911" s="22">
        <v>322</v>
      </c>
      <c r="AX911" s="343">
        <v>4.0454606999931073</v>
      </c>
    </row>
    <row r="912" spans="1:50" ht="12" customHeight="1" x14ac:dyDescent="0.25">
      <c r="A912" s="1" t="s">
        <v>685</v>
      </c>
      <c r="C912" s="65"/>
      <c r="D912" s="31"/>
      <c r="E912" s="31"/>
      <c r="F912" s="31"/>
      <c r="G912" s="31"/>
      <c r="H912" s="31"/>
      <c r="O912" s="482" t="str">
        <f t="shared" si="127"/>
        <v xml:space="preserve"> </v>
      </c>
      <c r="P912" s="466">
        <f t="shared" si="122"/>
        <v>1081</v>
      </c>
      <c r="Q912" s="65" t="s">
        <v>3840</v>
      </c>
      <c r="R912" s="230">
        <v>1081</v>
      </c>
      <c r="S912" s="251">
        <v>-31.945039999999999</v>
      </c>
      <c r="T912" s="249">
        <v>115.82285299999999</v>
      </c>
      <c r="U912" s="33" t="str">
        <f t="shared" si="123"/>
        <v>Subiaco</v>
      </c>
      <c r="V912" s="33" t="str">
        <f t="shared" si="125"/>
        <v>Subiaco</v>
      </c>
      <c r="W912" s="33">
        <v>804</v>
      </c>
      <c r="X912" s="1" t="s">
        <v>685</v>
      </c>
      <c r="AE912"/>
      <c r="AF912"/>
      <c r="AG912"/>
      <c r="AH912"/>
      <c r="AI912" s="474">
        <f t="shared" si="124"/>
        <v>1</v>
      </c>
      <c r="AJ912" s="71" t="str">
        <f t="shared" si="126"/>
        <v>Subiaco</v>
      </c>
      <c r="AK912" s="73" t="e">
        <f>COUNTIFS(#REF!,R912)</f>
        <v>#REF!</v>
      </c>
      <c r="AL912" s="13"/>
      <c r="AM912" s="75"/>
      <c r="AN912" s="72"/>
      <c r="AQ912" s="9"/>
      <c r="AS912" s="244">
        <v>910</v>
      </c>
      <c r="AT912" s="244">
        <v>-33.25</v>
      </c>
      <c r="AU912" s="244">
        <v>118.5</v>
      </c>
      <c r="AV912" s="244" t="s">
        <v>5661</v>
      </c>
      <c r="AW912" s="22">
        <v>213</v>
      </c>
      <c r="AX912" s="343">
        <v>16.926446340149752</v>
      </c>
    </row>
    <row r="913" spans="1:50" ht="12" customHeight="1" x14ac:dyDescent="0.25">
      <c r="A913" s="1" t="s">
        <v>685</v>
      </c>
      <c r="C913" s="65"/>
      <c r="D913" s="31"/>
      <c r="E913" s="31"/>
      <c r="F913" s="31"/>
      <c r="G913" s="31"/>
      <c r="H913" s="31"/>
      <c r="O913" s="482" t="str">
        <f t="shared" si="127"/>
        <v xml:space="preserve"> </v>
      </c>
      <c r="P913" s="466">
        <f t="shared" si="122"/>
        <v>1082</v>
      </c>
      <c r="Q913" s="65" t="s">
        <v>3843</v>
      </c>
      <c r="R913" s="230">
        <v>1082</v>
      </c>
      <c r="S913" s="251">
        <v>-31.846129999999999</v>
      </c>
      <c r="T913" s="248">
        <v>116.00958300000001</v>
      </c>
      <c r="U913" s="33" t="str">
        <f t="shared" si="123"/>
        <v>Swan</v>
      </c>
      <c r="V913" s="33" t="str">
        <f t="shared" si="125"/>
        <v>Swan</v>
      </c>
      <c r="W913" s="33">
        <v>732</v>
      </c>
      <c r="X913" s="1" t="s">
        <v>685</v>
      </c>
      <c r="AE913"/>
      <c r="AF913"/>
      <c r="AG913"/>
      <c r="AH913"/>
      <c r="AI913" s="474">
        <f t="shared" si="124"/>
        <v>1</v>
      </c>
      <c r="AJ913" s="71" t="str">
        <f t="shared" si="126"/>
        <v>Swan</v>
      </c>
      <c r="AK913" s="73" t="e">
        <f>COUNTIFS(#REF!,R913)</f>
        <v>#REF!</v>
      </c>
      <c r="AL913" s="13"/>
      <c r="AM913" s="75"/>
      <c r="AN913" s="72"/>
      <c r="AQ913" s="9"/>
      <c r="AS913" s="244">
        <v>911</v>
      </c>
      <c r="AT913" s="244">
        <v>-33</v>
      </c>
      <c r="AU913" s="244">
        <v>118.5</v>
      </c>
      <c r="AV913" s="244" t="s">
        <v>4751</v>
      </c>
      <c r="AW913" s="22">
        <v>213</v>
      </c>
      <c r="AX913" s="343">
        <v>12.012973190638983</v>
      </c>
    </row>
    <row r="914" spans="1:50" ht="12" customHeight="1" x14ac:dyDescent="0.25">
      <c r="A914" s="1" t="s">
        <v>685</v>
      </c>
      <c r="C914" s="65"/>
      <c r="D914" s="31"/>
      <c r="E914" s="31"/>
      <c r="F914" s="31"/>
      <c r="G914" s="31"/>
      <c r="H914" s="31"/>
      <c r="O914" s="482" t="str">
        <f t="shared" si="127"/>
        <v xml:space="preserve"> </v>
      </c>
      <c r="P914" s="466">
        <f t="shared" si="122"/>
        <v>1083</v>
      </c>
      <c r="Q914" s="65" t="s">
        <v>4491</v>
      </c>
      <c r="R914" s="230">
        <v>1083</v>
      </c>
      <c r="S914" s="251">
        <v>-31.853836000000001</v>
      </c>
      <c r="T914" s="248">
        <v>116.019447</v>
      </c>
      <c r="U914" s="33" t="str">
        <f t="shared" si="123"/>
        <v>Swan View</v>
      </c>
      <c r="V914" s="33" t="str">
        <f t="shared" si="125"/>
        <v>Mundaring</v>
      </c>
      <c r="W914" s="33">
        <v>719</v>
      </c>
      <c r="X914" s="1" t="s">
        <v>685</v>
      </c>
      <c r="AE914"/>
      <c r="AF914"/>
      <c r="AG914"/>
      <c r="AH914"/>
      <c r="AI914" s="474">
        <f t="shared" si="124"/>
        <v>1</v>
      </c>
      <c r="AJ914" s="71" t="str">
        <f t="shared" si="126"/>
        <v>Swan View</v>
      </c>
      <c r="AK914" s="73" t="e">
        <f>COUNTIFS(#REF!,R914)</f>
        <v>#REF!</v>
      </c>
      <c r="AL914" s="13"/>
      <c r="AM914" s="75"/>
      <c r="AN914" s="72"/>
      <c r="AQ914" s="9"/>
      <c r="AS914" s="244">
        <v>912</v>
      </c>
      <c r="AT914" s="244">
        <v>-32.75</v>
      </c>
      <c r="AU914" s="244">
        <v>118.5</v>
      </c>
      <c r="AV914" s="244" t="s">
        <v>5662</v>
      </c>
      <c r="AW914" s="22">
        <v>320</v>
      </c>
      <c r="AX914" s="343">
        <v>11.834052484819104</v>
      </c>
    </row>
    <row r="915" spans="1:50" ht="12" customHeight="1" x14ac:dyDescent="0.25">
      <c r="A915" s="1" t="s">
        <v>685</v>
      </c>
      <c r="C915" s="65"/>
      <c r="D915" s="31"/>
      <c r="E915" s="31"/>
      <c r="F915" s="31"/>
      <c r="G915" s="31"/>
      <c r="H915" s="31"/>
      <c r="O915" s="482" t="str">
        <f t="shared" si="127"/>
        <v xml:space="preserve"> </v>
      </c>
      <c r="P915" s="466">
        <f t="shared" si="122"/>
        <v>1084</v>
      </c>
      <c r="Q915" s="65" t="s">
        <v>1464</v>
      </c>
      <c r="R915" s="230">
        <v>1084</v>
      </c>
      <c r="S915" s="251">
        <v>-32.011879999999998</v>
      </c>
      <c r="T915" s="248">
        <v>116.67942499999999</v>
      </c>
      <c r="U915" s="33" t="str">
        <f t="shared" si="123"/>
        <v>Talbot</v>
      </c>
      <c r="V915" s="33" t="str">
        <f t="shared" si="125"/>
        <v>York</v>
      </c>
      <c r="W915" s="33">
        <v>725</v>
      </c>
      <c r="X915" s="1" t="s">
        <v>685</v>
      </c>
      <c r="AE915"/>
      <c r="AF915"/>
      <c r="AG915"/>
      <c r="AH915"/>
      <c r="AI915" s="474">
        <f t="shared" si="124"/>
        <v>1</v>
      </c>
      <c r="AJ915" s="71" t="str">
        <f t="shared" si="126"/>
        <v>Talbot</v>
      </c>
      <c r="AK915" s="73" t="e">
        <f>COUNTIFS(#REF!,R915)</f>
        <v>#REF!</v>
      </c>
      <c r="AL915" s="13"/>
      <c r="AM915" s="75"/>
      <c r="AN915" s="72"/>
      <c r="AQ915" s="9"/>
      <c r="AS915" s="244">
        <v>913</v>
      </c>
      <c r="AT915" s="244">
        <v>-32.5</v>
      </c>
      <c r="AU915" s="244">
        <v>118.5</v>
      </c>
      <c r="AV915" s="244" t="s">
        <v>4734</v>
      </c>
      <c r="AW915" s="22">
        <v>805</v>
      </c>
      <c r="AX915" s="343">
        <v>19.75128551082409</v>
      </c>
    </row>
    <row r="916" spans="1:50" ht="12" customHeight="1" x14ac:dyDescent="0.25">
      <c r="A916" s="1" t="s">
        <v>685</v>
      </c>
      <c r="C916" s="65"/>
      <c r="D916" s="31"/>
      <c r="E916" s="31"/>
      <c r="F916" s="31"/>
      <c r="G916" s="31"/>
      <c r="H916" s="31"/>
      <c r="O916" s="482" t="str">
        <f t="shared" si="127"/>
        <v xml:space="preserve"> </v>
      </c>
      <c r="P916" s="466">
        <f t="shared" si="122"/>
        <v>1085</v>
      </c>
      <c r="Q916" s="65" t="s">
        <v>1478</v>
      </c>
      <c r="R916" s="230">
        <v>1085</v>
      </c>
      <c r="S916" s="251">
        <v>-32.156832000000001</v>
      </c>
      <c r="T916" s="248">
        <v>116.65615099999999</v>
      </c>
      <c r="U916" s="33" t="str">
        <f t="shared" si="123"/>
        <v>Talbot West</v>
      </c>
      <c r="V916" s="33" t="str">
        <f t="shared" si="125"/>
        <v>Beverley</v>
      </c>
      <c r="W916" s="33">
        <v>770</v>
      </c>
      <c r="X916" s="1" t="s">
        <v>685</v>
      </c>
      <c r="AE916"/>
      <c r="AF916"/>
      <c r="AG916"/>
      <c r="AH916"/>
      <c r="AI916" s="474">
        <f t="shared" si="124"/>
        <v>1</v>
      </c>
      <c r="AJ916" s="71" t="str">
        <f t="shared" si="126"/>
        <v>Talbot West</v>
      </c>
      <c r="AK916" s="73" t="e">
        <f>COUNTIFS(#REF!,R916)</f>
        <v>#REF!</v>
      </c>
      <c r="AL916" s="13"/>
      <c r="AM916" s="75"/>
      <c r="AN916" s="72"/>
      <c r="AQ916" s="9"/>
      <c r="AS916" s="244">
        <v>914</v>
      </c>
      <c r="AT916" s="244">
        <v>-32.25</v>
      </c>
      <c r="AU916" s="244">
        <v>118.5</v>
      </c>
      <c r="AV916" s="244" t="s">
        <v>5663</v>
      </c>
      <c r="AW916" s="22">
        <v>1068</v>
      </c>
      <c r="AX916" s="343">
        <v>8.9521717246787436</v>
      </c>
    </row>
    <row r="917" spans="1:50" ht="12" customHeight="1" x14ac:dyDescent="0.25">
      <c r="A917" s="1" t="s">
        <v>685</v>
      </c>
      <c r="C917" s="65"/>
      <c r="D917" s="31"/>
      <c r="E917" s="31"/>
      <c r="F917" s="31"/>
      <c r="G917" s="31"/>
      <c r="H917" s="31"/>
      <c r="O917" s="482" t="str">
        <f t="shared" si="127"/>
        <v xml:space="preserve"> </v>
      </c>
      <c r="P917" s="466">
        <f t="shared" si="122"/>
        <v>1086</v>
      </c>
      <c r="Q917" s="65" t="s">
        <v>4492</v>
      </c>
      <c r="R917" s="230">
        <v>1086</v>
      </c>
      <c r="S917" s="251">
        <v>-31.200906</v>
      </c>
      <c r="T917" s="248">
        <v>118.258223</v>
      </c>
      <c r="U917" s="33" t="str">
        <f t="shared" si="123"/>
        <v>Talgomine</v>
      </c>
      <c r="V917" s="33" t="str">
        <f t="shared" si="125"/>
        <v>Nungarin</v>
      </c>
      <c r="W917" s="33">
        <v>785</v>
      </c>
      <c r="X917" s="1" t="s">
        <v>685</v>
      </c>
      <c r="AE917"/>
      <c r="AF917"/>
      <c r="AG917"/>
      <c r="AH917"/>
      <c r="AI917" s="474">
        <f t="shared" si="124"/>
        <v>1</v>
      </c>
      <c r="AJ917" s="71" t="str">
        <f t="shared" si="126"/>
        <v>Talgomine</v>
      </c>
      <c r="AK917" s="73" t="e">
        <f>COUNTIFS(#REF!,R917)</f>
        <v>#REF!</v>
      </c>
      <c r="AL917" s="13"/>
      <c r="AM917" s="75"/>
      <c r="AN917" s="72"/>
      <c r="AQ917" s="9"/>
      <c r="AS917" s="244">
        <v>915</v>
      </c>
      <c r="AT917" s="244">
        <v>-32</v>
      </c>
      <c r="AU917" s="244">
        <v>118.5</v>
      </c>
      <c r="AV917" s="244" t="s">
        <v>4716</v>
      </c>
      <c r="AW917" s="22">
        <v>1156</v>
      </c>
      <c r="AX917" s="343">
        <v>11.074658788873766</v>
      </c>
    </row>
    <row r="918" spans="1:50" ht="12" customHeight="1" x14ac:dyDescent="0.25">
      <c r="A918" s="1" t="s">
        <v>685</v>
      </c>
      <c r="C918" s="65"/>
      <c r="D918" s="31"/>
      <c r="E918" s="31"/>
      <c r="F918" s="31"/>
      <c r="G918" s="31"/>
      <c r="H918" s="31"/>
      <c r="O918" s="482" t="str">
        <f t="shared" si="127"/>
        <v xml:space="preserve"> </v>
      </c>
      <c r="P918" s="466">
        <f t="shared" si="122"/>
        <v>1087</v>
      </c>
      <c r="Q918" s="65" t="s">
        <v>1149</v>
      </c>
      <c r="R918" s="230">
        <v>1087</v>
      </c>
      <c r="S918" s="251">
        <v>-34.043230000000001</v>
      </c>
      <c r="T918" s="248">
        <v>117.633349999999</v>
      </c>
      <c r="U918" s="33" t="str">
        <f t="shared" si="123"/>
        <v>Tambellup</v>
      </c>
      <c r="V918" s="33" t="str">
        <f t="shared" si="125"/>
        <v>Broomehill-Tambellup</v>
      </c>
      <c r="W918" s="33">
        <v>768</v>
      </c>
      <c r="X918" s="1" t="s">
        <v>685</v>
      </c>
      <c r="AE918"/>
      <c r="AF918"/>
      <c r="AG918"/>
      <c r="AH918"/>
      <c r="AI918" s="474">
        <f t="shared" si="124"/>
        <v>1</v>
      </c>
      <c r="AJ918" s="71" t="str">
        <f t="shared" si="126"/>
        <v>Tambellup</v>
      </c>
      <c r="AK918" s="73" t="e">
        <f>COUNTIFS(#REF!,R918)</f>
        <v>#REF!</v>
      </c>
      <c r="AL918" s="13"/>
      <c r="AM918" s="75"/>
      <c r="AN918" s="72"/>
      <c r="AQ918" s="9"/>
      <c r="AS918" s="244">
        <v>916</v>
      </c>
      <c r="AT918" s="244">
        <v>-31.75</v>
      </c>
      <c r="AU918" s="244">
        <v>118.5</v>
      </c>
      <c r="AV918" s="244" t="s">
        <v>5664</v>
      </c>
      <c r="AW918" s="22">
        <v>944</v>
      </c>
      <c r="AX918" s="343">
        <v>6.0911180272595669</v>
      </c>
    </row>
    <row r="919" spans="1:50" ht="12" customHeight="1" x14ac:dyDescent="0.25">
      <c r="A919" s="1" t="s">
        <v>685</v>
      </c>
      <c r="C919" s="65"/>
      <c r="D919" s="31"/>
      <c r="E919" s="31"/>
      <c r="F919" s="31"/>
      <c r="G919" s="31"/>
      <c r="H919" s="31"/>
      <c r="O919" s="482" t="str">
        <f t="shared" si="127"/>
        <v xml:space="preserve"> </v>
      </c>
      <c r="P919" s="466">
        <f t="shared" si="122"/>
        <v>1088</v>
      </c>
      <c r="Q919" s="65" t="s">
        <v>3846</v>
      </c>
      <c r="R919" s="230">
        <v>1088</v>
      </c>
      <c r="S919" s="251">
        <v>-31.6407899999999</v>
      </c>
      <c r="T919" s="248">
        <v>117.48734</v>
      </c>
      <c r="U919" s="33" t="str">
        <f t="shared" si="123"/>
        <v>Tammin</v>
      </c>
      <c r="V919" s="33" t="str">
        <f t="shared" si="125"/>
        <v>Tammin</v>
      </c>
      <c r="W919" s="33">
        <v>835</v>
      </c>
      <c r="X919" s="1" t="s">
        <v>685</v>
      </c>
      <c r="AE919"/>
      <c r="AF919"/>
      <c r="AG919"/>
      <c r="AH919"/>
      <c r="AI919" s="474">
        <f t="shared" si="124"/>
        <v>1</v>
      </c>
      <c r="AJ919" s="71" t="str">
        <f t="shared" si="126"/>
        <v>Tammin</v>
      </c>
      <c r="AK919" s="73" t="e">
        <f>COUNTIFS(#REF!,R919)</f>
        <v>#REF!</v>
      </c>
      <c r="AL919" s="13"/>
      <c r="AM919" s="75"/>
      <c r="AN919" s="72"/>
      <c r="AQ919" s="9"/>
      <c r="AS919" s="244">
        <v>917</v>
      </c>
      <c r="AT919" s="244">
        <v>-31.5</v>
      </c>
      <c r="AU919" s="244">
        <v>118.5</v>
      </c>
      <c r="AV919" s="244" t="s">
        <v>4698</v>
      </c>
      <c r="AW919" s="22">
        <v>593</v>
      </c>
      <c r="AX919" s="343">
        <v>11.271534617782555</v>
      </c>
    </row>
    <row r="920" spans="1:50" ht="12" customHeight="1" x14ac:dyDescent="0.25">
      <c r="A920" s="1" t="s">
        <v>685</v>
      </c>
      <c r="C920" s="65"/>
      <c r="D920" s="31"/>
      <c r="E920" s="31"/>
      <c r="F920" s="31"/>
      <c r="G920" s="31"/>
      <c r="H920" s="31"/>
      <c r="O920" s="482" t="str">
        <f t="shared" si="127"/>
        <v xml:space="preserve"> </v>
      </c>
      <c r="P920" s="466">
        <f t="shared" si="122"/>
        <v>1089</v>
      </c>
      <c r="Q920" s="65" t="s">
        <v>4493</v>
      </c>
      <c r="R920" s="230">
        <v>1089</v>
      </c>
      <c r="S920" s="251">
        <v>-31.684208999999999</v>
      </c>
      <c r="T920" s="248">
        <v>118.55721800000001</v>
      </c>
      <c r="U920" s="33" t="str">
        <f t="shared" si="123"/>
        <v>Tandegin</v>
      </c>
      <c r="V920" s="33" t="str">
        <f t="shared" si="125"/>
        <v>Merredin</v>
      </c>
      <c r="W920" s="33">
        <v>826</v>
      </c>
      <c r="X920" s="1" t="s">
        <v>685</v>
      </c>
      <c r="AE920"/>
      <c r="AF920"/>
      <c r="AG920"/>
      <c r="AH920"/>
      <c r="AI920" s="474">
        <f t="shared" si="124"/>
        <v>1</v>
      </c>
      <c r="AJ920" s="71" t="str">
        <f t="shared" si="126"/>
        <v>Tandegin</v>
      </c>
      <c r="AK920" s="73" t="e">
        <f>COUNTIFS(#REF!,R920)</f>
        <v>#REF!</v>
      </c>
      <c r="AL920" s="13"/>
      <c r="AM920" s="75"/>
      <c r="AN920" s="72"/>
      <c r="AQ920" s="9"/>
      <c r="AS920" s="244">
        <v>918</v>
      </c>
      <c r="AT920" s="244">
        <v>-31.25</v>
      </c>
      <c r="AU920" s="244">
        <v>118.5</v>
      </c>
      <c r="AV920" s="244" t="s">
        <v>5665</v>
      </c>
      <c r="AW920" s="22">
        <v>1114</v>
      </c>
      <c r="AX920" s="343">
        <v>15.60013959362284</v>
      </c>
    </row>
    <row r="921" spans="1:50" ht="12" customHeight="1" x14ac:dyDescent="0.25">
      <c r="A921" s="1" t="s">
        <v>685</v>
      </c>
      <c r="C921" s="65"/>
      <c r="D921" s="31"/>
      <c r="E921" s="31"/>
      <c r="F921" s="31"/>
      <c r="G921" s="31"/>
      <c r="H921" s="31"/>
      <c r="O921" s="482" t="str">
        <f t="shared" si="127"/>
        <v xml:space="preserve"> </v>
      </c>
      <c r="P921" s="466">
        <f t="shared" si="122"/>
        <v>1090</v>
      </c>
      <c r="Q921" s="65" t="s">
        <v>4494</v>
      </c>
      <c r="R921" s="230">
        <v>1090</v>
      </c>
      <c r="S921" s="248">
        <v>-28.79044</v>
      </c>
      <c r="T921" s="248">
        <v>115.7499</v>
      </c>
      <c r="U921" s="33" t="str">
        <f t="shared" si="123"/>
        <v>Tardun</v>
      </c>
      <c r="V921" s="33" t="str">
        <f t="shared" si="125"/>
        <v>Greater Geraldton</v>
      </c>
      <c r="W921" s="33">
        <v>840</v>
      </c>
      <c r="X921" s="1" t="s">
        <v>685</v>
      </c>
      <c r="AE921"/>
      <c r="AF921"/>
      <c r="AG921"/>
      <c r="AH921"/>
      <c r="AI921" s="474">
        <f t="shared" si="124"/>
        <v>1</v>
      </c>
      <c r="AJ921" s="71" t="str">
        <f t="shared" si="126"/>
        <v>Tardun</v>
      </c>
      <c r="AK921" s="73" t="e">
        <f>COUNTIFS(#REF!,R921)</f>
        <v>#REF!</v>
      </c>
      <c r="AL921" s="13"/>
      <c r="AM921" s="75"/>
      <c r="AN921" s="72"/>
      <c r="AQ921" s="9"/>
      <c r="AS921" s="244">
        <v>919</v>
      </c>
      <c r="AT921" s="244">
        <v>-31</v>
      </c>
      <c r="AU921" s="244">
        <v>118.5</v>
      </c>
      <c r="AV921" s="244" t="s">
        <v>4685</v>
      </c>
      <c r="AW921" s="22">
        <v>381</v>
      </c>
      <c r="AX921" s="343">
        <v>10.653502176303808</v>
      </c>
    </row>
    <row r="922" spans="1:50" ht="12" customHeight="1" x14ac:dyDescent="0.25">
      <c r="A922" s="1" t="s">
        <v>685</v>
      </c>
      <c r="C922" s="65"/>
      <c r="D922" s="31"/>
      <c r="E922" s="31"/>
      <c r="F922" s="31"/>
      <c r="G922" s="31"/>
      <c r="H922" s="31"/>
      <c r="O922" s="482" t="str">
        <f t="shared" si="127"/>
        <v xml:space="preserve"> </v>
      </c>
      <c r="P922" s="466">
        <f t="shared" si="122"/>
        <v>1091</v>
      </c>
      <c r="Q922" s="65" t="s">
        <v>4495</v>
      </c>
      <c r="R922" s="230">
        <v>1091</v>
      </c>
      <c r="S922" s="248">
        <v>-33.108463</v>
      </c>
      <c r="T922" s="248">
        <v>118.232733</v>
      </c>
      <c r="U922" s="33" t="str">
        <f t="shared" si="123"/>
        <v>Tarin Rock</v>
      </c>
      <c r="V922" s="33" t="str">
        <f t="shared" si="125"/>
        <v>Dumbleyung</v>
      </c>
      <c r="W922" s="33">
        <v>758</v>
      </c>
      <c r="X922" s="1" t="s">
        <v>685</v>
      </c>
      <c r="AE922"/>
      <c r="AF922"/>
      <c r="AG922"/>
      <c r="AH922"/>
      <c r="AI922" s="474">
        <f t="shared" si="124"/>
        <v>1</v>
      </c>
      <c r="AJ922" s="71" t="str">
        <f t="shared" si="126"/>
        <v>Tarin Rock</v>
      </c>
      <c r="AK922" s="73" t="e">
        <f>COUNTIFS(#REF!,R922)</f>
        <v>#REF!</v>
      </c>
      <c r="AL922" s="13"/>
      <c r="AM922" s="75"/>
      <c r="AN922" s="72"/>
      <c r="AQ922" s="9"/>
      <c r="AS922" s="244">
        <v>920</v>
      </c>
      <c r="AT922" s="244">
        <v>-30.75</v>
      </c>
      <c r="AU922" s="244">
        <v>118.5</v>
      </c>
      <c r="AV922" s="244" t="s">
        <v>5666</v>
      </c>
      <c r="AW922" s="22">
        <v>1148</v>
      </c>
      <c r="AX922" s="343">
        <v>11.148945590485869</v>
      </c>
    </row>
    <row r="923" spans="1:50" ht="12" customHeight="1" x14ac:dyDescent="0.25">
      <c r="A923" s="1" t="s">
        <v>685</v>
      </c>
      <c r="C923" s="65"/>
      <c r="D923" s="31"/>
      <c r="E923" s="31"/>
      <c r="F923" s="31"/>
      <c r="G923" s="31"/>
      <c r="H923" s="31"/>
      <c r="O923" s="482" t="str">
        <f t="shared" si="127"/>
        <v xml:space="preserve"> </v>
      </c>
      <c r="P923" s="466">
        <f t="shared" si="122"/>
        <v>358</v>
      </c>
      <c r="Q923" s="31" t="s">
        <v>4437</v>
      </c>
      <c r="R923" s="231">
        <v>358</v>
      </c>
      <c r="S923" s="248">
        <v>-33.181063999999999</v>
      </c>
      <c r="T923" s="248">
        <v>116.984506</v>
      </c>
      <c r="U923" s="33" t="str">
        <f t="shared" si="123"/>
        <v>Tarwonga</v>
      </c>
      <c r="V923" s="33" t="str">
        <f t="shared" si="125"/>
        <v>Williams</v>
      </c>
      <c r="W923" s="33">
        <v>780</v>
      </c>
      <c r="X923" s="1" t="s">
        <v>685</v>
      </c>
      <c r="AE923"/>
      <c r="AF923"/>
      <c r="AG923"/>
      <c r="AH923"/>
      <c r="AI923" s="474">
        <f t="shared" si="124"/>
        <v>1</v>
      </c>
      <c r="AJ923" s="71" t="str">
        <f t="shared" si="126"/>
        <v>Tarwonga</v>
      </c>
      <c r="AK923" s="73" t="e">
        <f>COUNTIFS(#REF!,R923)</f>
        <v>#REF!</v>
      </c>
      <c r="AL923" s="13"/>
      <c r="AM923" s="75"/>
      <c r="AN923" s="72"/>
      <c r="AQ923" s="9"/>
      <c r="AS923" s="244">
        <v>921</v>
      </c>
      <c r="AT923" s="244">
        <v>-30.5</v>
      </c>
      <c r="AU923" s="244">
        <v>118.5</v>
      </c>
      <c r="AV923" s="244" t="s">
        <v>4670</v>
      </c>
      <c r="AW923" s="22">
        <v>558</v>
      </c>
      <c r="AX923" s="343">
        <v>13.704210095707928</v>
      </c>
    </row>
    <row r="924" spans="1:50" ht="12" customHeight="1" x14ac:dyDescent="0.25">
      <c r="A924" s="1" t="s">
        <v>685</v>
      </c>
      <c r="C924" s="65"/>
      <c r="D924" s="31"/>
      <c r="E924" s="31"/>
      <c r="F924" s="31"/>
      <c r="G924" s="31"/>
      <c r="H924" s="31"/>
      <c r="O924" s="482" t="str">
        <f t="shared" si="127"/>
        <v xml:space="preserve"> </v>
      </c>
      <c r="P924" s="466">
        <f t="shared" si="122"/>
        <v>1092</v>
      </c>
      <c r="Q924" s="65" t="s">
        <v>4496</v>
      </c>
      <c r="R924" s="230">
        <v>1092</v>
      </c>
      <c r="S924" s="249">
        <v>-32.709569000000002</v>
      </c>
      <c r="T924" s="249">
        <v>116.00078499999999</v>
      </c>
      <c r="U924" s="33" t="str">
        <f t="shared" si="123"/>
        <v>Teesdale</v>
      </c>
      <c r="V924" s="33" t="str">
        <f t="shared" si="125"/>
        <v>Murray</v>
      </c>
      <c r="W924" s="33">
        <v>847</v>
      </c>
      <c r="X924" s="1" t="s">
        <v>685</v>
      </c>
      <c r="AE924"/>
      <c r="AF924"/>
      <c r="AG924"/>
      <c r="AH924"/>
      <c r="AI924" s="474">
        <f t="shared" si="124"/>
        <v>1</v>
      </c>
      <c r="AJ924" s="71" t="str">
        <f t="shared" si="126"/>
        <v>Teesdale</v>
      </c>
      <c r="AK924" s="73" t="e">
        <f>COUNTIFS(#REF!,R924)</f>
        <v>#REF!</v>
      </c>
      <c r="AL924" s="13"/>
      <c r="AM924" s="75"/>
      <c r="AN924" s="72"/>
      <c r="AQ924" s="9"/>
      <c r="AS924" s="244">
        <v>922</v>
      </c>
      <c r="AT924" s="244">
        <v>-30.25</v>
      </c>
      <c r="AU924" s="244">
        <v>118.5</v>
      </c>
      <c r="AV924" s="244" t="s">
        <v>5667</v>
      </c>
      <c r="AW924" s="22">
        <v>558</v>
      </c>
      <c r="AX924" s="343">
        <v>34.540629570609305</v>
      </c>
    </row>
    <row r="925" spans="1:50" ht="12" customHeight="1" x14ac:dyDescent="0.25">
      <c r="A925" s="1" t="s">
        <v>685</v>
      </c>
      <c r="C925" s="65"/>
      <c r="D925" s="31"/>
      <c r="E925" s="31"/>
      <c r="F925" s="31"/>
      <c r="G925" s="31"/>
      <c r="H925" s="31"/>
      <c r="O925" s="482" t="str">
        <f t="shared" si="127"/>
        <v xml:space="preserve"> </v>
      </c>
      <c r="P925" s="466">
        <f t="shared" si="122"/>
        <v>359</v>
      </c>
      <c r="Q925" s="31" t="s">
        <v>4269</v>
      </c>
      <c r="R925" s="231">
        <v>359</v>
      </c>
      <c r="S925" s="248">
        <v>-28.61853</v>
      </c>
      <c r="T925" s="248">
        <v>115.36266000000001</v>
      </c>
      <c r="U925" s="33" t="str">
        <f t="shared" si="123"/>
        <v>Tenindewa</v>
      </c>
      <c r="V925" s="33" t="str">
        <f t="shared" si="125"/>
        <v>Greater Geraldton</v>
      </c>
      <c r="W925" s="33">
        <v>840</v>
      </c>
      <c r="X925" s="1" t="s">
        <v>685</v>
      </c>
      <c r="AE925"/>
      <c r="AF925"/>
      <c r="AG925"/>
      <c r="AH925"/>
      <c r="AI925" s="474">
        <f t="shared" si="124"/>
        <v>1</v>
      </c>
      <c r="AJ925" s="71" t="str">
        <f t="shared" si="126"/>
        <v>Tenindewa</v>
      </c>
      <c r="AK925" s="73" t="e">
        <f>COUNTIFS(#REF!,R925)</f>
        <v>#REF!</v>
      </c>
      <c r="AL925" s="13"/>
      <c r="AM925" s="75"/>
      <c r="AN925" s="72"/>
      <c r="AQ925" s="9"/>
      <c r="AS925" s="244">
        <v>923</v>
      </c>
      <c r="AT925" s="244">
        <v>-30</v>
      </c>
      <c r="AU925" s="244">
        <v>118.5</v>
      </c>
      <c r="AV925" s="244" t="s">
        <v>4656</v>
      </c>
      <c r="AW925" s="22">
        <v>558</v>
      </c>
      <c r="AX925" s="343">
        <v>61.185724636994692</v>
      </c>
    </row>
    <row r="926" spans="1:50" ht="12" customHeight="1" x14ac:dyDescent="0.25">
      <c r="A926" s="1" t="s">
        <v>685</v>
      </c>
      <c r="C926" s="65"/>
      <c r="D926" s="31"/>
      <c r="E926" s="31"/>
      <c r="F926" s="31"/>
      <c r="G926" s="31"/>
      <c r="H926" s="31"/>
      <c r="O926" s="482" t="str">
        <f t="shared" si="127"/>
        <v xml:space="preserve"> </v>
      </c>
      <c r="P926" s="466">
        <f t="shared" si="122"/>
        <v>360</v>
      </c>
      <c r="Q926" s="31" t="s">
        <v>170</v>
      </c>
      <c r="R926" s="231">
        <v>360</v>
      </c>
      <c r="S926" s="249">
        <v>-34.363430000000001</v>
      </c>
      <c r="T926" s="249">
        <v>117.56088</v>
      </c>
      <c r="U926" s="33" t="str">
        <f t="shared" si="123"/>
        <v>Tenterden</v>
      </c>
      <c r="V926" s="33" t="str">
        <f t="shared" si="125"/>
        <v>Cranbrook</v>
      </c>
      <c r="W926" s="33">
        <v>682</v>
      </c>
      <c r="X926" s="1" t="s">
        <v>685</v>
      </c>
      <c r="AE926"/>
      <c r="AF926"/>
      <c r="AG926"/>
      <c r="AH926"/>
      <c r="AI926" s="474">
        <f t="shared" si="124"/>
        <v>1</v>
      </c>
      <c r="AJ926" s="71" t="str">
        <f t="shared" si="126"/>
        <v>Tenterden</v>
      </c>
      <c r="AK926" s="73" t="e">
        <f>COUNTIFS(#REF!,R926)</f>
        <v>#REF!</v>
      </c>
      <c r="AL926" s="13"/>
      <c r="AM926" s="75"/>
      <c r="AN926" s="72"/>
      <c r="AQ926" s="9"/>
      <c r="AS926" s="244">
        <v>924</v>
      </c>
      <c r="AT926" s="244">
        <v>-29.75</v>
      </c>
      <c r="AU926" s="244">
        <v>118.5</v>
      </c>
      <c r="AV926" s="244" t="s">
        <v>5668</v>
      </c>
      <c r="AW926" s="22">
        <v>114</v>
      </c>
      <c r="AX926" s="343">
        <v>77.057599532158022</v>
      </c>
    </row>
    <row r="927" spans="1:50" ht="12" customHeight="1" x14ac:dyDescent="0.25">
      <c r="A927" s="1" t="s">
        <v>685</v>
      </c>
      <c r="C927" s="65"/>
      <c r="D927" s="31"/>
      <c r="E927" s="31"/>
      <c r="F927" s="31"/>
      <c r="G927" s="31"/>
      <c r="H927" s="31"/>
      <c r="O927" s="482" t="str">
        <f t="shared" si="127"/>
        <v xml:space="preserve"> </v>
      </c>
      <c r="P927" s="466">
        <f t="shared" si="122"/>
        <v>361</v>
      </c>
      <c r="Q927" s="31" t="s">
        <v>1204</v>
      </c>
      <c r="R927" s="231">
        <v>361</v>
      </c>
      <c r="S927" s="249">
        <v>-31.876073000000002</v>
      </c>
      <c r="T927" s="249">
        <v>116.320536</v>
      </c>
      <c r="U927" s="33" t="str">
        <f t="shared" si="123"/>
        <v>The Lakes</v>
      </c>
      <c r="V927" s="33" t="str">
        <f t="shared" si="125"/>
        <v>Mundaring</v>
      </c>
      <c r="W927" s="33">
        <v>719</v>
      </c>
      <c r="X927" s="1" t="s">
        <v>685</v>
      </c>
      <c r="AE927"/>
      <c r="AF927"/>
      <c r="AG927"/>
      <c r="AH927"/>
      <c r="AI927" s="474">
        <f t="shared" si="124"/>
        <v>1</v>
      </c>
      <c r="AJ927" s="71" t="str">
        <f t="shared" si="126"/>
        <v>The Lakes</v>
      </c>
      <c r="AK927" s="73" t="e">
        <f>COUNTIFS(#REF!,R927)</f>
        <v>#REF!</v>
      </c>
      <c r="AL927" s="13"/>
      <c r="AM927" s="75"/>
      <c r="AN927" s="72"/>
      <c r="AQ927" s="9"/>
      <c r="AS927" s="244">
        <v>925</v>
      </c>
      <c r="AT927" s="244">
        <v>-29.5</v>
      </c>
      <c r="AU927" s="244">
        <v>118.5</v>
      </c>
      <c r="AV927" s="244" t="s">
        <v>4645</v>
      </c>
      <c r="AW927" s="22">
        <v>114</v>
      </c>
      <c r="AX927" s="343">
        <v>78.786382864900432</v>
      </c>
    </row>
    <row r="928" spans="1:50" ht="12" customHeight="1" x14ac:dyDescent="0.25">
      <c r="A928" s="1" t="s">
        <v>685</v>
      </c>
      <c r="C928" s="65"/>
      <c r="D928" s="31"/>
      <c r="E928" s="31"/>
      <c r="F928" s="31"/>
      <c r="G928" s="31"/>
      <c r="H928" s="31"/>
      <c r="O928" s="482" t="str">
        <f t="shared" si="127"/>
        <v xml:space="preserve"> </v>
      </c>
      <c r="P928" s="466">
        <f t="shared" si="122"/>
        <v>362</v>
      </c>
      <c r="Q928" s="31" t="s">
        <v>84</v>
      </c>
      <c r="R928" s="231">
        <v>362</v>
      </c>
      <c r="S928" s="249">
        <v>-29.532630000000001</v>
      </c>
      <c r="T928" s="249">
        <v>115.76423</v>
      </c>
      <c r="U928" s="33" t="str">
        <f t="shared" si="123"/>
        <v>Three Springs</v>
      </c>
      <c r="V928" s="33" t="str">
        <f t="shared" si="125"/>
        <v>Three Springs</v>
      </c>
      <c r="W928" s="33">
        <v>793</v>
      </c>
      <c r="X928" s="1" t="s">
        <v>685</v>
      </c>
      <c r="AE928"/>
      <c r="AF928"/>
      <c r="AG928"/>
      <c r="AH928"/>
      <c r="AI928" s="474">
        <f t="shared" si="124"/>
        <v>1</v>
      </c>
      <c r="AJ928" s="71" t="str">
        <f t="shared" si="126"/>
        <v>Three Springs</v>
      </c>
      <c r="AK928" s="73" t="e">
        <f>COUNTIFS(#REF!,R928)</f>
        <v>#REF!</v>
      </c>
      <c r="AL928" s="13"/>
      <c r="AM928" s="75"/>
      <c r="AN928" s="72"/>
      <c r="AQ928" s="9"/>
      <c r="AS928" s="244">
        <v>926</v>
      </c>
      <c r="AT928" s="244">
        <v>-29.25</v>
      </c>
      <c r="AU928" s="244">
        <v>118.5</v>
      </c>
      <c r="AV928" s="244" t="s">
        <v>5669</v>
      </c>
      <c r="AW928" s="22">
        <v>114</v>
      </c>
      <c r="AX928" s="343">
        <v>89.565788839245613</v>
      </c>
    </row>
    <row r="929" spans="1:50" ht="12" customHeight="1" x14ac:dyDescent="0.25">
      <c r="A929" s="1" t="s">
        <v>685</v>
      </c>
      <c r="C929" s="65"/>
      <c r="D929" s="31"/>
      <c r="E929" s="31"/>
      <c r="F929" s="31"/>
      <c r="G929" s="31"/>
      <c r="H929" s="31"/>
      <c r="O929" s="482" t="str">
        <f t="shared" si="127"/>
        <v xml:space="preserve"> </v>
      </c>
      <c r="P929" s="466">
        <f t="shared" si="122"/>
        <v>1093</v>
      </c>
      <c r="Q929" s="65" t="s">
        <v>4497</v>
      </c>
      <c r="R929" s="230">
        <v>1093</v>
      </c>
      <c r="S929" s="249">
        <v>-31.701125999999999</v>
      </c>
      <c r="T929" s="249">
        <v>116.820773</v>
      </c>
      <c r="U929" s="33" t="str">
        <f t="shared" si="123"/>
        <v>Throssell</v>
      </c>
      <c r="V929" s="33" t="str">
        <f t="shared" si="125"/>
        <v>Northam</v>
      </c>
      <c r="W929" s="33">
        <v>721</v>
      </c>
      <c r="X929" s="1" t="s">
        <v>685</v>
      </c>
      <c r="AE929"/>
      <c r="AF929"/>
      <c r="AG929"/>
      <c r="AH929"/>
      <c r="AI929" s="474">
        <f t="shared" si="124"/>
        <v>1</v>
      </c>
      <c r="AJ929" s="71" t="str">
        <f t="shared" si="126"/>
        <v>Throssell</v>
      </c>
      <c r="AK929" s="73" t="e">
        <f>COUNTIFS(#REF!,R929)</f>
        <v>#REF!</v>
      </c>
      <c r="AL929" s="13"/>
      <c r="AM929" s="75"/>
      <c r="AN929" s="72"/>
      <c r="AQ929" s="9"/>
      <c r="AS929" s="244">
        <v>927</v>
      </c>
      <c r="AT929" s="244">
        <v>-29</v>
      </c>
      <c r="AU929" s="244">
        <v>118.5</v>
      </c>
      <c r="AV929" s="244" t="s">
        <v>5670</v>
      </c>
      <c r="AW929" s="22">
        <v>308</v>
      </c>
      <c r="AX929" s="343">
        <v>98.797504336283652</v>
      </c>
    </row>
    <row r="930" spans="1:50" ht="12" customHeight="1" x14ac:dyDescent="0.25">
      <c r="A930" s="1" t="s">
        <v>685</v>
      </c>
      <c r="C930" s="65"/>
      <c r="D930" s="31"/>
      <c r="E930" s="31"/>
      <c r="F930" s="31"/>
      <c r="G930" s="31"/>
      <c r="H930" s="31"/>
      <c r="O930" s="482" t="str">
        <f t="shared" si="127"/>
        <v xml:space="preserve"> </v>
      </c>
      <c r="P930" s="466">
        <f t="shared" si="122"/>
        <v>1094</v>
      </c>
      <c r="Q930" s="65" t="s">
        <v>4498</v>
      </c>
      <c r="R930" s="230">
        <v>1094</v>
      </c>
      <c r="S930" s="248">
        <v>-32.975720000000003</v>
      </c>
      <c r="T930" s="248">
        <v>117.77375000000001</v>
      </c>
      <c r="U930" s="33" t="str">
        <f t="shared" si="123"/>
        <v>Tincurrin</v>
      </c>
      <c r="V930" s="33" t="str">
        <f t="shared" si="125"/>
        <v>Wickepin</v>
      </c>
      <c r="W930" s="33">
        <v>730</v>
      </c>
      <c r="X930" s="1" t="s">
        <v>685</v>
      </c>
      <c r="AE930"/>
      <c r="AF930"/>
      <c r="AG930"/>
      <c r="AH930"/>
      <c r="AI930" s="474">
        <f t="shared" si="124"/>
        <v>1</v>
      </c>
      <c r="AJ930" s="71" t="str">
        <f t="shared" si="126"/>
        <v>Tincurrin</v>
      </c>
      <c r="AK930" s="73" t="e">
        <f>COUNTIFS(#REF!,R930)</f>
        <v>#REF!</v>
      </c>
      <c r="AL930" s="13"/>
      <c r="AM930" s="75"/>
      <c r="AN930" s="72"/>
      <c r="AQ930" s="9"/>
      <c r="AS930" s="244">
        <v>928</v>
      </c>
      <c r="AT930" s="244">
        <v>-28.75</v>
      </c>
      <c r="AU930" s="244">
        <v>118.5</v>
      </c>
      <c r="AV930" s="244" t="s">
        <v>5671</v>
      </c>
      <c r="AW930" s="22">
        <v>1011</v>
      </c>
      <c r="AX930" s="343">
        <v>79.758035080911</v>
      </c>
    </row>
    <row r="931" spans="1:50" ht="12" customHeight="1" x14ac:dyDescent="0.25">
      <c r="A931" s="1" t="s">
        <v>685</v>
      </c>
      <c r="C931" s="65"/>
      <c r="D931" s="31"/>
      <c r="E931" s="31"/>
      <c r="F931" s="31"/>
      <c r="G931" s="31"/>
      <c r="H931" s="31"/>
      <c r="O931" s="482" t="str">
        <f t="shared" si="127"/>
        <v xml:space="preserve"> </v>
      </c>
      <c r="P931" s="466">
        <f t="shared" si="122"/>
        <v>1095</v>
      </c>
      <c r="Q931" s="65" t="s">
        <v>4499</v>
      </c>
      <c r="R931" s="230">
        <v>1095</v>
      </c>
      <c r="S931" s="248">
        <v>-34.965307000000003</v>
      </c>
      <c r="T931" s="248">
        <v>116.87971899999999</v>
      </c>
      <c r="U931" s="33" t="str">
        <f t="shared" si="123"/>
        <v>Tingledale</v>
      </c>
      <c r="V931" s="33" t="str">
        <f t="shared" si="125"/>
        <v>Denmark</v>
      </c>
      <c r="W931" s="33">
        <v>752</v>
      </c>
      <c r="X931" s="1" t="s">
        <v>685</v>
      </c>
      <c r="AE931"/>
      <c r="AF931"/>
      <c r="AG931"/>
      <c r="AH931"/>
      <c r="AI931" s="474">
        <f t="shared" si="124"/>
        <v>1</v>
      </c>
      <c r="AJ931" s="71" t="str">
        <f t="shared" si="126"/>
        <v>Tingledale</v>
      </c>
      <c r="AK931" s="73" t="e">
        <f>COUNTIFS(#REF!,R931)</f>
        <v>#REF!</v>
      </c>
      <c r="AL931" s="13"/>
      <c r="AM931" s="75"/>
      <c r="AN931" s="72"/>
      <c r="AQ931" s="9"/>
      <c r="AS931" s="244">
        <v>929</v>
      </c>
      <c r="AT931" s="244">
        <v>-28.5</v>
      </c>
      <c r="AU931" s="244">
        <v>118.5</v>
      </c>
      <c r="AV931" s="244" t="s">
        <v>5672</v>
      </c>
      <c r="AW931" s="22">
        <v>1011</v>
      </c>
      <c r="AX931" s="343">
        <v>51.965177274142683</v>
      </c>
    </row>
    <row r="932" spans="1:50" ht="12" customHeight="1" x14ac:dyDescent="0.25">
      <c r="A932" s="1" t="s">
        <v>685</v>
      </c>
      <c r="C932" s="65"/>
      <c r="D932" s="31"/>
      <c r="E932" s="31"/>
      <c r="F932" s="31"/>
      <c r="G932" s="31"/>
      <c r="H932" s="31"/>
      <c r="O932" s="482" t="str">
        <f t="shared" si="127"/>
        <v xml:space="preserve"> </v>
      </c>
      <c r="P932" s="466">
        <f t="shared" si="122"/>
        <v>418</v>
      </c>
      <c r="Q932" s="31" t="s">
        <v>7529</v>
      </c>
      <c r="R932" s="230">
        <v>418</v>
      </c>
      <c r="S932" s="251">
        <v>-22.696012680355</v>
      </c>
      <c r="T932" s="249">
        <v>117.79525506634</v>
      </c>
      <c r="U932" s="33" t="str">
        <f t="shared" si="123"/>
        <v>Tom Price</v>
      </c>
      <c r="V932" s="31" t="s">
        <v>3511</v>
      </c>
      <c r="W932" s="32">
        <v>848</v>
      </c>
      <c r="X932" s="1" t="s">
        <v>685</v>
      </c>
      <c r="AE932"/>
      <c r="AF932"/>
      <c r="AG932"/>
      <c r="AH932"/>
      <c r="AI932" s="474">
        <f t="shared" si="124"/>
        <v>1</v>
      </c>
      <c r="AJ932" s="71" t="str">
        <f t="shared" si="126"/>
        <v>Tom Price</v>
      </c>
      <c r="AK932" s="73" t="e">
        <f>COUNTIFS(#REF!,R932)</f>
        <v>#REF!</v>
      </c>
      <c r="AL932" s="13"/>
      <c r="AM932" s="75"/>
      <c r="AN932" s="72"/>
      <c r="AQ932" s="9"/>
      <c r="AS932" s="244">
        <v>930</v>
      </c>
      <c r="AT932" s="244">
        <v>-28.25</v>
      </c>
      <c r="AU932" s="244">
        <v>118.5</v>
      </c>
      <c r="AV932" s="244" t="s">
        <v>5673</v>
      </c>
      <c r="AW932" s="22">
        <v>1011</v>
      </c>
      <c r="AX932" s="343">
        <v>24.18274951662498</v>
      </c>
    </row>
    <row r="933" spans="1:50" ht="12" customHeight="1" x14ac:dyDescent="0.25">
      <c r="A933" s="1" t="s">
        <v>685</v>
      </c>
      <c r="C933" s="65"/>
      <c r="D933" s="31"/>
      <c r="E933" s="31"/>
      <c r="F933" s="31"/>
      <c r="G933" s="31"/>
      <c r="H933" s="31"/>
      <c r="O933" s="482" t="str">
        <f t="shared" si="127"/>
        <v xml:space="preserve"> </v>
      </c>
      <c r="P933" s="466">
        <f t="shared" si="122"/>
        <v>364</v>
      </c>
      <c r="Q933" s="31" t="s">
        <v>181</v>
      </c>
      <c r="R933" s="231">
        <v>364</v>
      </c>
      <c r="S933" s="249">
        <v>-34.238259999999897</v>
      </c>
      <c r="T933" s="249">
        <v>116.723389999999</v>
      </c>
      <c r="U933" s="33" t="str">
        <f t="shared" si="123"/>
        <v>Tonebridge</v>
      </c>
      <c r="V933" s="33" t="str">
        <f t="shared" ref="V933:V950" si="128">VLOOKUP(W933,$B$3:$C$150,2,FALSE)</f>
        <v>Boyup Brook</v>
      </c>
      <c r="W933" s="33">
        <v>781</v>
      </c>
      <c r="X933" s="1" t="s">
        <v>685</v>
      </c>
      <c r="AE933"/>
      <c r="AF933"/>
      <c r="AG933"/>
      <c r="AH933"/>
      <c r="AI933" s="474">
        <f t="shared" si="124"/>
        <v>1</v>
      </c>
      <c r="AJ933" s="71" t="str">
        <f t="shared" si="126"/>
        <v>Tonebridge</v>
      </c>
      <c r="AK933" s="73" t="e">
        <f>COUNTIFS(#REF!,R933)</f>
        <v>#REF!</v>
      </c>
      <c r="AL933" s="13"/>
      <c r="AM933" s="75"/>
      <c r="AN933" s="72"/>
      <c r="AQ933" s="9"/>
      <c r="AS933" s="244">
        <v>931</v>
      </c>
      <c r="AT933" s="244">
        <v>-28</v>
      </c>
      <c r="AU933" s="244">
        <v>118.5</v>
      </c>
      <c r="AV933" s="244" t="s">
        <v>5674</v>
      </c>
      <c r="AW933" s="22">
        <v>1011</v>
      </c>
      <c r="AX933" s="343">
        <v>3.8237854465066206</v>
      </c>
    </row>
    <row r="934" spans="1:50" ht="12" customHeight="1" x14ac:dyDescent="0.25">
      <c r="A934" s="1" t="s">
        <v>685</v>
      </c>
      <c r="C934" s="65"/>
      <c r="D934" s="31"/>
      <c r="E934" s="31"/>
      <c r="F934" s="31"/>
      <c r="G934" s="31"/>
      <c r="H934" s="31"/>
      <c r="O934" s="482" t="str">
        <f t="shared" si="127"/>
        <v xml:space="preserve"> </v>
      </c>
      <c r="P934" s="466">
        <f t="shared" si="122"/>
        <v>365</v>
      </c>
      <c r="Q934" s="31" t="s">
        <v>902</v>
      </c>
      <c r="R934" s="231">
        <v>365</v>
      </c>
      <c r="S934" s="249">
        <v>-31.549800000000001</v>
      </c>
      <c r="T934" s="249">
        <v>116.46362000000001</v>
      </c>
      <c r="U934" s="33" t="str">
        <f t="shared" si="123"/>
        <v>Toodyay</v>
      </c>
      <c r="V934" s="33" t="str">
        <f t="shared" si="128"/>
        <v>Toodyay</v>
      </c>
      <c r="W934" s="33">
        <v>742</v>
      </c>
      <c r="X934" s="1" t="s">
        <v>685</v>
      </c>
      <c r="AE934"/>
      <c r="AF934"/>
      <c r="AG934"/>
      <c r="AH934"/>
      <c r="AI934" s="474">
        <f t="shared" si="124"/>
        <v>1</v>
      </c>
      <c r="AJ934" s="71" t="str">
        <f t="shared" si="126"/>
        <v>Toodyay</v>
      </c>
      <c r="AK934" s="73" t="e">
        <f>COUNTIFS(#REF!,R934)</f>
        <v>#REF!</v>
      </c>
      <c r="AL934" s="13"/>
      <c r="AM934" s="75"/>
      <c r="AN934" s="72"/>
      <c r="AQ934" s="9"/>
      <c r="AS934" s="244">
        <v>932</v>
      </c>
      <c r="AT934" s="244">
        <v>-27.75</v>
      </c>
      <c r="AU934" s="244">
        <v>118.5</v>
      </c>
      <c r="AV934" s="244" t="s">
        <v>5675</v>
      </c>
      <c r="AW934" s="22">
        <v>1011</v>
      </c>
      <c r="AX934" s="343">
        <v>31.461524629367695</v>
      </c>
    </row>
    <row r="935" spans="1:50" ht="12" customHeight="1" x14ac:dyDescent="0.25">
      <c r="A935" s="1" t="s">
        <v>685</v>
      </c>
      <c r="C935" s="65"/>
      <c r="D935" s="31"/>
      <c r="E935" s="31"/>
      <c r="F935" s="31"/>
      <c r="G935" s="31"/>
      <c r="H935" s="31"/>
      <c r="O935" s="482" t="str">
        <f t="shared" si="127"/>
        <v xml:space="preserve"> </v>
      </c>
      <c r="P935" s="466">
        <f t="shared" si="122"/>
        <v>366</v>
      </c>
      <c r="Q935" s="31" t="s">
        <v>237</v>
      </c>
      <c r="R935" s="231">
        <v>366</v>
      </c>
      <c r="S935" s="249">
        <v>-32.943100000000001</v>
      </c>
      <c r="T935" s="249">
        <v>117.62365</v>
      </c>
      <c r="U935" s="33" t="str">
        <f t="shared" si="123"/>
        <v>Toolibin</v>
      </c>
      <c r="V935" s="33" t="str">
        <f t="shared" si="128"/>
        <v>Wickepin</v>
      </c>
      <c r="W935" s="33">
        <v>730</v>
      </c>
      <c r="X935" s="1" t="s">
        <v>685</v>
      </c>
      <c r="AE935"/>
      <c r="AF935"/>
      <c r="AG935"/>
      <c r="AH935"/>
      <c r="AI935" s="474">
        <f t="shared" si="124"/>
        <v>1</v>
      </c>
      <c r="AJ935" s="71" t="str">
        <f t="shared" si="126"/>
        <v>Toolibin</v>
      </c>
      <c r="AK935" s="73" t="e">
        <f>COUNTIFS(#REF!,R935)</f>
        <v>#REF!</v>
      </c>
      <c r="AL935" s="13"/>
      <c r="AM935" s="75"/>
      <c r="AN935" s="72"/>
      <c r="AQ935" s="9"/>
      <c r="AS935" s="244">
        <v>933</v>
      </c>
      <c r="AT935" s="244">
        <v>-27.5</v>
      </c>
      <c r="AU935" s="244">
        <v>118.5</v>
      </c>
      <c r="AV935" s="244" t="s">
        <v>5676</v>
      </c>
      <c r="AW935" s="22">
        <v>1011</v>
      </c>
      <c r="AX935" s="343">
        <v>59.248830914748929</v>
      </c>
    </row>
    <row r="936" spans="1:50" ht="12" customHeight="1" x14ac:dyDescent="0.25">
      <c r="A936" s="1" t="s">
        <v>685</v>
      </c>
      <c r="C936" s="65"/>
      <c r="D936" s="31"/>
      <c r="E936" s="31"/>
      <c r="F936" s="31"/>
      <c r="G936" s="31"/>
      <c r="H936" s="31"/>
      <c r="O936" s="482" t="str">
        <f t="shared" si="127"/>
        <v xml:space="preserve"> </v>
      </c>
      <c r="P936" s="466">
        <f t="shared" si="122"/>
        <v>1096</v>
      </c>
      <c r="Q936" s="65" t="s">
        <v>429</v>
      </c>
      <c r="R936" s="230">
        <v>1096</v>
      </c>
      <c r="S936" s="249">
        <v>-35.025100000000002</v>
      </c>
      <c r="T936" s="249">
        <v>117.64955</v>
      </c>
      <c r="U936" s="33" t="str">
        <f t="shared" si="123"/>
        <v>Torbay</v>
      </c>
      <c r="V936" s="33" t="str">
        <f t="shared" si="128"/>
        <v>Albany</v>
      </c>
      <c r="W936" s="33">
        <v>751</v>
      </c>
      <c r="X936" s="1" t="s">
        <v>685</v>
      </c>
      <c r="AE936"/>
      <c r="AF936"/>
      <c r="AG936"/>
      <c r="AH936"/>
      <c r="AI936" s="474">
        <f t="shared" si="124"/>
        <v>1</v>
      </c>
      <c r="AJ936" s="71" t="str">
        <f t="shared" si="126"/>
        <v>Torbay</v>
      </c>
      <c r="AK936" s="73" t="e">
        <f>COUNTIFS(#REF!,R936)</f>
        <v>#REF!</v>
      </c>
      <c r="AL936" s="13"/>
      <c r="AM936" s="75"/>
      <c r="AN936" s="72"/>
      <c r="AQ936" s="9"/>
      <c r="AS936" s="244">
        <v>934</v>
      </c>
      <c r="AT936" s="244">
        <v>-27.25</v>
      </c>
      <c r="AU936" s="244">
        <v>118.5</v>
      </c>
      <c r="AV936" s="244" t="s">
        <v>5677</v>
      </c>
      <c r="AW936" s="22">
        <v>654</v>
      </c>
      <c r="AX936" s="343">
        <v>62.392677789417995</v>
      </c>
    </row>
    <row r="937" spans="1:50" ht="12" customHeight="1" x14ac:dyDescent="0.25">
      <c r="A937" s="1" t="s">
        <v>685</v>
      </c>
      <c r="C937" s="65"/>
      <c r="D937" s="31"/>
      <c r="E937" s="31"/>
      <c r="F937" s="31"/>
      <c r="G937" s="31"/>
      <c r="H937" s="31"/>
      <c r="O937" s="482" t="str">
        <f t="shared" si="127"/>
        <v xml:space="preserve"> </v>
      </c>
      <c r="P937" s="466">
        <f t="shared" si="122"/>
        <v>1097</v>
      </c>
      <c r="Q937" s="65" t="s">
        <v>1417</v>
      </c>
      <c r="R937" s="230">
        <v>1097</v>
      </c>
      <c r="S937" s="248">
        <v>-35.093688999999998</v>
      </c>
      <c r="T937" s="248">
        <v>117.906323</v>
      </c>
      <c r="U937" s="33" t="str">
        <f t="shared" si="123"/>
        <v>Torndirrup</v>
      </c>
      <c r="V937" s="33" t="str">
        <f t="shared" si="128"/>
        <v>Albany</v>
      </c>
      <c r="W937" s="33">
        <v>751</v>
      </c>
      <c r="X937" s="1" t="s">
        <v>685</v>
      </c>
      <c r="AE937"/>
      <c r="AF937"/>
      <c r="AG937"/>
      <c r="AH937"/>
      <c r="AI937" s="474">
        <f t="shared" si="124"/>
        <v>1</v>
      </c>
      <c r="AJ937" s="71" t="str">
        <f t="shared" si="126"/>
        <v>Torndirrup</v>
      </c>
      <c r="AK937" s="73" t="e">
        <f>COUNTIFS(#REF!,R937)</f>
        <v>#REF!</v>
      </c>
      <c r="AL937" s="13"/>
      <c r="AM937" s="75"/>
      <c r="AN937" s="72"/>
      <c r="AQ937" s="9"/>
      <c r="AS937" s="244">
        <v>935</v>
      </c>
      <c r="AT937" s="244">
        <v>-27</v>
      </c>
      <c r="AU937" s="244">
        <v>118.5</v>
      </c>
      <c r="AV937" s="244" t="s">
        <v>5678</v>
      </c>
      <c r="AW937" s="22">
        <v>879</v>
      </c>
      <c r="AX937" s="343">
        <v>45.107278129264742</v>
      </c>
    </row>
    <row r="938" spans="1:50" ht="12" customHeight="1" x14ac:dyDescent="0.25">
      <c r="A938" s="1" t="s">
        <v>685</v>
      </c>
      <c r="C938" s="65"/>
      <c r="D938" s="31"/>
      <c r="E938" s="31"/>
      <c r="F938" s="31"/>
      <c r="G938" s="31"/>
      <c r="H938" s="31"/>
      <c r="O938" s="482" t="str">
        <f t="shared" si="127"/>
        <v xml:space="preserve"> </v>
      </c>
      <c r="P938" s="466">
        <f t="shared" si="122"/>
        <v>1098</v>
      </c>
      <c r="Q938" s="65" t="s">
        <v>3852</v>
      </c>
      <c r="R938" s="230">
        <v>1098</v>
      </c>
      <c r="S938" s="248">
        <v>-31.1116899999999</v>
      </c>
      <c r="T938" s="248">
        <v>117.79214</v>
      </c>
      <c r="U938" s="33" t="str">
        <f t="shared" si="123"/>
        <v>Trayning</v>
      </c>
      <c r="V938" s="33" t="str">
        <f t="shared" si="128"/>
        <v>Trayning</v>
      </c>
      <c r="W938" s="33">
        <v>775</v>
      </c>
      <c r="X938" s="1" t="s">
        <v>685</v>
      </c>
      <c r="AE938"/>
      <c r="AF938"/>
      <c r="AG938"/>
      <c r="AH938"/>
      <c r="AI938" s="474">
        <f t="shared" si="124"/>
        <v>1</v>
      </c>
      <c r="AJ938" s="71" t="str">
        <f t="shared" si="126"/>
        <v>Trayning</v>
      </c>
      <c r="AK938" s="73" t="e">
        <f>COUNTIFS(#REF!,R938)</f>
        <v>#REF!</v>
      </c>
      <c r="AL938" s="13"/>
      <c r="AM938" s="75"/>
      <c r="AN938" s="72"/>
      <c r="AQ938" s="9"/>
      <c r="AS938" s="244">
        <v>936</v>
      </c>
      <c r="AT938" s="244">
        <v>-26.75</v>
      </c>
      <c r="AU938" s="244">
        <v>118.5</v>
      </c>
      <c r="AV938" s="244" t="s">
        <v>5679</v>
      </c>
      <c r="AW938" s="22">
        <v>879</v>
      </c>
      <c r="AX938" s="343">
        <v>17.311499370622311</v>
      </c>
    </row>
    <row r="939" spans="1:50" ht="12" customHeight="1" x14ac:dyDescent="0.25">
      <c r="A939" s="1" t="s">
        <v>685</v>
      </c>
      <c r="C939" s="65"/>
      <c r="D939" s="31"/>
      <c r="E939" s="31"/>
      <c r="F939" s="31"/>
      <c r="G939" s="31"/>
      <c r="H939" s="31"/>
      <c r="O939" s="482" t="str">
        <f t="shared" si="127"/>
        <v xml:space="preserve"> </v>
      </c>
      <c r="P939" s="466">
        <f t="shared" si="122"/>
        <v>1099</v>
      </c>
      <c r="Q939" s="65" t="s">
        <v>4500</v>
      </c>
      <c r="R939" s="230">
        <v>1099</v>
      </c>
      <c r="S939" s="248">
        <v>-34.814169999999997</v>
      </c>
      <c r="T939" s="248">
        <v>116.901535</v>
      </c>
      <c r="U939" s="33" t="str">
        <f t="shared" si="123"/>
        <v>Trent</v>
      </c>
      <c r="V939" s="33" t="str">
        <f t="shared" si="128"/>
        <v>Denmark</v>
      </c>
      <c r="W939" s="33">
        <v>752</v>
      </c>
      <c r="X939" s="1" t="s">
        <v>685</v>
      </c>
      <c r="AE939"/>
      <c r="AF939"/>
      <c r="AG939"/>
      <c r="AH939"/>
      <c r="AI939" s="474">
        <f t="shared" si="124"/>
        <v>1</v>
      </c>
      <c r="AJ939" s="71" t="str">
        <f t="shared" si="126"/>
        <v>Trent</v>
      </c>
      <c r="AK939" s="73" t="e">
        <f>COUNTIFS(#REF!,R939)</f>
        <v>#REF!</v>
      </c>
      <c r="AL939" s="13"/>
      <c r="AM939" s="75"/>
      <c r="AN939" s="72"/>
      <c r="AQ939" s="9"/>
      <c r="AS939" s="244">
        <v>937</v>
      </c>
      <c r="AT939" s="244">
        <v>-26.5</v>
      </c>
      <c r="AU939" s="244">
        <v>118.5</v>
      </c>
      <c r="AV939" s="244" t="s">
        <v>5680</v>
      </c>
      <c r="AW939" s="22">
        <v>879</v>
      </c>
      <c r="AX939" s="343">
        <v>10.492841970231369</v>
      </c>
    </row>
    <row r="940" spans="1:50" ht="12" customHeight="1" x14ac:dyDescent="0.25">
      <c r="A940" s="1" t="s">
        <v>685</v>
      </c>
      <c r="C940" s="65"/>
      <c r="D940" s="31"/>
      <c r="E940" s="31"/>
      <c r="F940" s="31"/>
      <c r="G940" s="31"/>
      <c r="H940" s="31"/>
      <c r="O940" s="482" t="str">
        <f t="shared" si="127"/>
        <v xml:space="preserve"> </v>
      </c>
      <c r="P940" s="466">
        <f t="shared" si="122"/>
        <v>1100</v>
      </c>
      <c r="Q940" s="65" t="s">
        <v>4501</v>
      </c>
      <c r="R940" s="230">
        <v>1100</v>
      </c>
      <c r="S940" s="248">
        <v>-33.609836000000001</v>
      </c>
      <c r="T940" s="248">
        <v>116.529258</v>
      </c>
      <c r="U940" s="33" t="str">
        <f t="shared" si="123"/>
        <v>Trigwell</v>
      </c>
      <c r="V940" s="33" t="str">
        <f t="shared" si="128"/>
        <v>West Arthur</v>
      </c>
      <c r="W940" s="33">
        <v>841</v>
      </c>
      <c r="X940" s="1" t="s">
        <v>685</v>
      </c>
      <c r="AE940"/>
      <c r="AF940"/>
      <c r="AG940"/>
      <c r="AH940"/>
      <c r="AI940" s="474">
        <f t="shared" si="124"/>
        <v>1</v>
      </c>
      <c r="AJ940" s="71" t="str">
        <f t="shared" si="126"/>
        <v>Trigwell</v>
      </c>
      <c r="AK940" s="73" t="e">
        <f>COUNTIFS(#REF!,R940)</f>
        <v>#REF!</v>
      </c>
      <c r="AL940" s="13"/>
      <c r="AM940" s="75"/>
      <c r="AN940" s="72"/>
      <c r="AQ940" s="9"/>
      <c r="AS940" s="244">
        <v>938</v>
      </c>
      <c r="AT940" s="244">
        <v>-26.25</v>
      </c>
      <c r="AU940" s="244">
        <v>118.5</v>
      </c>
      <c r="AV940" s="244" t="s">
        <v>5681</v>
      </c>
      <c r="AW940" s="22">
        <v>879</v>
      </c>
      <c r="AX940" s="343">
        <v>38.287095824486812</v>
      </c>
    </row>
    <row r="941" spans="1:50" ht="12" customHeight="1" x14ac:dyDescent="0.25">
      <c r="A941" s="1" t="s">
        <v>685</v>
      </c>
      <c r="C941" s="65"/>
      <c r="D941" s="31"/>
      <c r="E941" s="31"/>
      <c r="F941" s="31"/>
      <c r="G941" s="31"/>
      <c r="H941" s="31"/>
      <c r="O941" s="482" t="str">
        <f t="shared" si="127"/>
        <v xml:space="preserve"> </v>
      </c>
      <c r="P941" s="466">
        <f t="shared" si="122"/>
        <v>367</v>
      </c>
      <c r="Q941" s="31" t="s">
        <v>1205</v>
      </c>
      <c r="R941" s="231">
        <v>367</v>
      </c>
      <c r="S941" s="248">
        <v>-33.336750000000002</v>
      </c>
      <c r="T941" s="248">
        <v>121.71737899999999</v>
      </c>
      <c r="U941" s="33" t="str">
        <f t="shared" si="123"/>
        <v>Truslove</v>
      </c>
      <c r="V941" s="33" t="str">
        <f t="shared" si="128"/>
        <v>Esperance</v>
      </c>
      <c r="W941" s="33">
        <v>791</v>
      </c>
      <c r="X941" s="1" t="s">
        <v>685</v>
      </c>
      <c r="AE941"/>
      <c r="AF941"/>
      <c r="AG941"/>
      <c r="AH941"/>
      <c r="AI941" s="474">
        <f t="shared" si="124"/>
        <v>1</v>
      </c>
      <c r="AJ941" s="71" t="str">
        <f t="shared" si="126"/>
        <v>Truslove</v>
      </c>
      <c r="AK941" s="73" t="e">
        <f>COUNTIFS(#REF!,R941)</f>
        <v>#REF!</v>
      </c>
      <c r="AL941" s="13"/>
      <c r="AM941" s="75"/>
      <c r="AN941" s="72"/>
      <c r="AQ941" s="9"/>
      <c r="AS941" s="244">
        <v>939</v>
      </c>
      <c r="AT941" s="244">
        <v>-26</v>
      </c>
      <c r="AU941" s="244">
        <v>118.5</v>
      </c>
      <c r="AV941" s="244" t="s">
        <v>5682</v>
      </c>
      <c r="AW941" s="22">
        <v>879</v>
      </c>
      <c r="AX941" s="343">
        <v>66.083991500576332</v>
      </c>
    </row>
    <row r="942" spans="1:50" ht="12" customHeight="1" x14ac:dyDescent="0.25">
      <c r="A942" s="1" t="s">
        <v>685</v>
      </c>
      <c r="C942" s="65"/>
      <c r="D942" s="31"/>
      <c r="E942" s="31"/>
      <c r="F942" s="31"/>
      <c r="G942" s="31"/>
      <c r="H942" s="31"/>
      <c r="O942" s="482" t="str">
        <f t="shared" si="127"/>
        <v xml:space="preserve"> </v>
      </c>
      <c r="P942" s="466">
        <f t="shared" si="122"/>
        <v>368</v>
      </c>
      <c r="Q942" s="31" t="s">
        <v>1206</v>
      </c>
      <c r="R942" s="231">
        <v>368</v>
      </c>
      <c r="S942" s="249">
        <v>-34.112659999999899</v>
      </c>
      <c r="T942" s="249">
        <v>117.36568</v>
      </c>
      <c r="U942" s="33" t="str">
        <f t="shared" si="123"/>
        <v>Tunney</v>
      </c>
      <c r="V942" s="33" t="str">
        <f t="shared" si="128"/>
        <v>Broomehill-Tambellup</v>
      </c>
      <c r="W942" s="33">
        <v>768</v>
      </c>
      <c r="X942" s="1" t="s">
        <v>685</v>
      </c>
      <c r="AE942"/>
      <c r="AF942"/>
      <c r="AG942"/>
      <c r="AH942"/>
      <c r="AI942" s="474">
        <f t="shared" si="124"/>
        <v>1</v>
      </c>
      <c r="AJ942" s="71" t="str">
        <f t="shared" si="126"/>
        <v>Tunney</v>
      </c>
      <c r="AK942" s="73" t="e">
        <f>COUNTIFS(#REF!,R942)</f>
        <v>#REF!</v>
      </c>
      <c r="AL942" s="13"/>
      <c r="AM942" s="75"/>
      <c r="AN942" s="72"/>
      <c r="AQ942" s="9"/>
      <c r="AS942" s="244">
        <v>940</v>
      </c>
      <c r="AT942" s="244">
        <v>-25.75</v>
      </c>
      <c r="AU942" s="244">
        <v>118.5</v>
      </c>
      <c r="AV942" s="244" t="s">
        <v>5683</v>
      </c>
      <c r="AW942" s="22">
        <v>879</v>
      </c>
      <c r="AX942" s="343">
        <v>93.881182409203632</v>
      </c>
    </row>
    <row r="943" spans="1:50" ht="12" customHeight="1" x14ac:dyDescent="0.25">
      <c r="A943" s="1" t="s">
        <v>685</v>
      </c>
      <c r="C943" s="65"/>
      <c r="D943" s="31"/>
      <c r="E943" s="31"/>
      <c r="F943" s="31"/>
      <c r="G943" s="31"/>
      <c r="H943" s="31"/>
      <c r="O943" s="482" t="str">
        <f t="shared" si="127"/>
        <v xml:space="preserve"> </v>
      </c>
      <c r="P943" s="466">
        <f t="shared" si="122"/>
        <v>1101</v>
      </c>
      <c r="Q943" s="65" t="s">
        <v>4502</v>
      </c>
      <c r="R943" s="230">
        <v>1101</v>
      </c>
      <c r="S943" s="249">
        <v>-33.662624000000001</v>
      </c>
      <c r="T943" s="249">
        <v>115.563256</v>
      </c>
      <c r="U943" s="33" t="str">
        <f t="shared" si="123"/>
        <v>Tutunup</v>
      </c>
      <c r="V943" s="33" t="str">
        <f t="shared" si="128"/>
        <v>Busselton</v>
      </c>
      <c r="W943" s="33">
        <v>715</v>
      </c>
      <c r="X943" s="1" t="s">
        <v>685</v>
      </c>
      <c r="AE943"/>
      <c r="AF943"/>
      <c r="AG943"/>
      <c r="AH943"/>
      <c r="AI943" s="474">
        <f t="shared" si="124"/>
        <v>1</v>
      </c>
      <c r="AJ943" s="71" t="str">
        <f t="shared" si="126"/>
        <v>Tutunup</v>
      </c>
      <c r="AK943" s="73" t="e">
        <f>COUNTIFS(#REF!,R943)</f>
        <v>#REF!</v>
      </c>
      <c r="AL943" s="13"/>
      <c r="AM943" s="75"/>
      <c r="AN943" s="72"/>
      <c r="AQ943" s="9"/>
      <c r="AS943" s="244">
        <v>941</v>
      </c>
      <c r="AT943" s="244">
        <v>-25.5</v>
      </c>
      <c r="AU943" s="244">
        <v>118.5</v>
      </c>
      <c r="AV943" s="244" t="s">
        <v>5684</v>
      </c>
      <c r="AW943" s="22">
        <v>879</v>
      </c>
      <c r="AX943" s="343">
        <v>121.67846621467683</v>
      </c>
    </row>
    <row r="944" spans="1:50" ht="12" customHeight="1" x14ac:dyDescent="0.25">
      <c r="A944" s="1" t="s">
        <v>685</v>
      </c>
      <c r="C944" s="65"/>
      <c r="D944" s="31"/>
      <c r="E944" s="31"/>
      <c r="F944" s="31"/>
      <c r="G944" s="31"/>
      <c r="H944" s="31"/>
      <c r="O944" s="482" t="str">
        <f t="shared" si="127"/>
        <v xml:space="preserve"> </v>
      </c>
      <c r="P944" s="466">
        <f t="shared" si="122"/>
        <v>1102</v>
      </c>
      <c r="Q944" s="65" t="s">
        <v>4503</v>
      </c>
      <c r="R944" s="230">
        <v>1102</v>
      </c>
      <c r="S944" s="248">
        <v>-31.314789000000001</v>
      </c>
      <c r="T944" s="248">
        <v>117.051582</v>
      </c>
      <c r="U944" s="33" t="str">
        <f t="shared" si="123"/>
        <v>Ucarty</v>
      </c>
      <c r="V944" s="33" t="str">
        <f t="shared" si="128"/>
        <v>Dowerin</v>
      </c>
      <c r="W944" s="33">
        <v>773</v>
      </c>
      <c r="X944" s="1" t="s">
        <v>685</v>
      </c>
      <c r="AE944"/>
      <c r="AF944"/>
      <c r="AG944"/>
      <c r="AH944"/>
      <c r="AI944" s="474">
        <f t="shared" si="124"/>
        <v>1</v>
      </c>
      <c r="AJ944" s="71" t="str">
        <f t="shared" si="126"/>
        <v>Ucarty</v>
      </c>
      <c r="AK944" s="73" t="e">
        <f>COUNTIFS(#REF!,R944)</f>
        <v>#REF!</v>
      </c>
      <c r="AL944" s="13"/>
      <c r="AM944" s="75"/>
      <c r="AN944" s="72"/>
      <c r="AQ944" s="9"/>
      <c r="AS944" s="244">
        <v>942</v>
      </c>
      <c r="AT944" s="244">
        <v>-25.25</v>
      </c>
      <c r="AU944" s="244">
        <v>118.5</v>
      </c>
      <c r="AV944" s="244" t="s">
        <v>5685</v>
      </c>
      <c r="AW944" s="22">
        <v>879</v>
      </c>
      <c r="AX944" s="343">
        <v>149.47579109037031</v>
      </c>
    </row>
    <row r="945" spans="1:50" ht="12" customHeight="1" x14ac:dyDescent="0.25">
      <c r="A945" s="1" t="s">
        <v>685</v>
      </c>
      <c r="C945" s="65"/>
      <c r="D945" s="31"/>
      <c r="E945" s="31"/>
      <c r="F945" s="31"/>
      <c r="G945" s="31"/>
      <c r="H945" s="31"/>
      <c r="O945" s="482" t="str">
        <f t="shared" si="127"/>
        <v xml:space="preserve"> </v>
      </c>
      <c r="P945" s="466">
        <f t="shared" si="122"/>
        <v>1104</v>
      </c>
      <c r="Q945" s="65" t="s">
        <v>4504</v>
      </c>
      <c r="R945" s="230">
        <v>1104</v>
      </c>
      <c r="S945" s="248">
        <v>-33.046095000000001</v>
      </c>
      <c r="T945" s="248">
        <v>115.815577</v>
      </c>
      <c r="U945" s="33" t="str">
        <f t="shared" si="123"/>
        <v>Uduc</v>
      </c>
      <c r="V945" s="33" t="str">
        <f t="shared" si="128"/>
        <v>Harvey</v>
      </c>
      <c r="W945" s="33">
        <v>760</v>
      </c>
      <c r="X945" s="1" t="s">
        <v>685</v>
      </c>
      <c r="AE945"/>
      <c r="AF945"/>
      <c r="AG945"/>
      <c r="AH945"/>
      <c r="AI945" s="474">
        <f t="shared" si="124"/>
        <v>1</v>
      </c>
      <c r="AJ945" s="71" t="str">
        <f t="shared" si="126"/>
        <v>Uduc</v>
      </c>
      <c r="AK945" s="73" t="e">
        <f>COUNTIFS(#REF!,R945)</f>
        <v>#REF!</v>
      </c>
      <c r="AL945" s="13"/>
      <c r="AM945" s="75"/>
      <c r="AN945" s="72"/>
      <c r="AQ945" s="9"/>
      <c r="AS945" s="244">
        <v>943</v>
      </c>
      <c r="AT945" s="244">
        <v>-25</v>
      </c>
      <c r="AU945" s="244">
        <v>118.5</v>
      </c>
      <c r="AV945" s="244" t="s">
        <v>5686</v>
      </c>
      <c r="AW945" s="22">
        <v>595</v>
      </c>
      <c r="AX945" s="343">
        <v>162.83469606373464</v>
      </c>
    </row>
    <row r="946" spans="1:50" ht="12" customHeight="1" x14ac:dyDescent="0.25">
      <c r="A946" s="1" t="s">
        <v>685</v>
      </c>
      <c r="C946" s="65"/>
      <c r="D946" s="31"/>
      <c r="E946" s="31"/>
      <c r="F946" s="31"/>
      <c r="G946" s="31"/>
      <c r="H946" s="31"/>
      <c r="O946" s="482" t="str">
        <f t="shared" si="127"/>
        <v xml:space="preserve"> </v>
      </c>
      <c r="P946" s="466">
        <f t="shared" si="122"/>
        <v>1105</v>
      </c>
      <c r="Q946" s="65" t="s">
        <v>4505</v>
      </c>
      <c r="R946" s="230">
        <v>1105</v>
      </c>
      <c r="S946" s="248">
        <v>-33.002448999999999</v>
      </c>
      <c r="T946" s="248">
        <v>116.27355300000001</v>
      </c>
      <c r="U946" s="33" t="str">
        <f t="shared" si="123"/>
        <v>Upper Murray</v>
      </c>
      <c r="V946" s="33" t="str">
        <f t="shared" si="128"/>
        <v>Boddington</v>
      </c>
      <c r="W946" s="33">
        <v>809</v>
      </c>
      <c r="X946" s="1" t="s">
        <v>685</v>
      </c>
      <c r="AE946"/>
      <c r="AF946"/>
      <c r="AG946"/>
      <c r="AH946"/>
      <c r="AI946" s="474">
        <f t="shared" si="124"/>
        <v>1</v>
      </c>
      <c r="AJ946" s="71" t="str">
        <f t="shared" si="126"/>
        <v>Upper Murray</v>
      </c>
      <c r="AK946" s="73" t="e">
        <f>COUNTIFS(#REF!,R946)</f>
        <v>#REF!</v>
      </c>
      <c r="AL946" s="13"/>
      <c r="AM946" s="75"/>
      <c r="AN946" s="72"/>
      <c r="AQ946" s="9"/>
      <c r="AS946" s="244">
        <v>944</v>
      </c>
      <c r="AT946" s="244">
        <v>-35</v>
      </c>
      <c r="AU946" s="244">
        <v>118.75</v>
      </c>
      <c r="AV946" s="244" t="s">
        <v>5687</v>
      </c>
      <c r="AW946" s="22">
        <v>85</v>
      </c>
      <c r="AX946" s="343">
        <v>33.832352701274758</v>
      </c>
    </row>
    <row r="947" spans="1:50" ht="12" customHeight="1" x14ac:dyDescent="0.25">
      <c r="A947" s="1" t="s">
        <v>685</v>
      </c>
      <c r="C947" s="65"/>
      <c r="D947" s="31"/>
      <c r="E947" s="31"/>
      <c r="F947" s="31"/>
      <c r="G947" s="31"/>
      <c r="H947" s="31"/>
      <c r="O947" s="482" t="str">
        <f t="shared" si="127"/>
        <v xml:space="preserve"> </v>
      </c>
      <c r="P947" s="466">
        <f t="shared" si="122"/>
        <v>1106</v>
      </c>
      <c r="Q947" s="65" t="s">
        <v>1481</v>
      </c>
      <c r="R947" s="230">
        <v>1106</v>
      </c>
      <c r="S947" s="249">
        <v>-33.376736000000001</v>
      </c>
      <c r="T947" s="249">
        <v>115.629746</v>
      </c>
      <c r="U947" s="33" t="str">
        <f t="shared" si="123"/>
        <v>Usher</v>
      </c>
      <c r="V947" s="33" t="str">
        <f t="shared" si="128"/>
        <v>Bunbury</v>
      </c>
      <c r="W947" s="33">
        <v>750</v>
      </c>
      <c r="X947" s="1" t="s">
        <v>685</v>
      </c>
      <c r="AE947"/>
      <c r="AF947"/>
      <c r="AG947"/>
      <c r="AH947"/>
      <c r="AI947" s="474">
        <f t="shared" si="124"/>
        <v>1</v>
      </c>
      <c r="AJ947" s="71" t="str">
        <f t="shared" si="126"/>
        <v>Usher</v>
      </c>
      <c r="AK947" s="73" t="e">
        <f>COUNTIFS(#REF!,R947)</f>
        <v>#REF!</v>
      </c>
      <c r="AL947" s="13"/>
      <c r="AM947" s="75"/>
      <c r="AN947" s="72"/>
      <c r="AQ947" s="9"/>
      <c r="AS947" s="244">
        <v>945</v>
      </c>
      <c r="AT947" s="244">
        <v>-34.75</v>
      </c>
      <c r="AU947" s="244">
        <v>118.75</v>
      </c>
      <c r="AV947" s="244" t="s">
        <v>5688</v>
      </c>
      <c r="AW947" s="22">
        <v>73</v>
      </c>
      <c r="AX947" s="343">
        <v>14.881220746415357</v>
      </c>
    </row>
    <row r="948" spans="1:50" ht="12" customHeight="1" x14ac:dyDescent="0.25">
      <c r="A948" s="1" t="s">
        <v>685</v>
      </c>
      <c r="C948" s="65"/>
      <c r="D948" s="31"/>
      <c r="E948" s="31"/>
      <c r="F948" s="31"/>
      <c r="G948" s="31"/>
      <c r="H948" s="31"/>
      <c r="O948" s="482" t="str">
        <f t="shared" si="127"/>
        <v xml:space="preserve"> </v>
      </c>
      <c r="P948" s="466">
        <f t="shared" si="122"/>
        <v>1107</v>
      </c>
      <c r="Q948" s="65" t="s">
        <v>4506</v>
      </c>
      <c r="R948" s="230">
        <v>1107</v>
      </c>
      <c r="S948" s="248">
        <v>-35.059114999999998</v>
      </c>
      <c r="T948" s="248">
        <v>117.92926300000001</v>
      </c>
      <c r="U948" s="33" t="str">
        <f t="shared" si="123"/>
        <v>Vancouver Peninsula</v>
      </c>
      <c r="V948" s="33" t="str">
        <f t="shared" si="128"/>
        <v>Albany</v>
      </c>
      <c r="W948" s="33">
        <v>751</v>
      </c>
      <c r="X948" s="1" t="s">
        <v>685</v>
      </c>
      <c r="AE948"/>
      <c r="AF948"/>
      <c r="AG948"/>
      <c r="AH948"/>
      <c r="AI948" s="474">
        <f t="shared" si="124"/>
        <v>1</v>
      </c>
      <c r="AJ948" s="71" t="str">
        <f t="shared" si="126"/>
        <v>Vancouver Peninsula</v>
      </c>
      <c r="AK948" s="73" t="e">
        <f>COUNTIFS(#REF!,R948)</f>
        <v>#REF!</v>
      </c>
      <c r="AL948" s="13"/>
      <c r="AM948" s="75"/>
      <c r="AN948" s="72"/>
      <c r="AQ948" s="9"/>
      <c r="AS948" s="244">
        <v>946</v>
      </c>
      <c r="AT948" s="244">
        <v>-34.5</v>
      </c>
      <c r="AU948" s="244">
        <v>118.75</v>
      </c>
      <c r="AV948" s="244" t="s">
        <v>5689</v>
      </c>
      <c r="AW948" s="22">
        <v>150</v>
      </c>
      <c r="AX948" s="343">
        <v>10.001424530137831</v>
      </c>
    </row>
    <row r="949" spans="1:50" ht="12" customHeight="1" x14ac:dyDescent="0.25">
      <c r="A949" s="1" t="s">
        <v>685</v>
      </c>
      <c r="C949" s="65"/>
      <c r="D949" s="31"/>
      <c r="E949" s="31"/>
      <c r="F949" s="31"/>
      <c r="G949" s="31"/>
      <c r="H949" s="31"/>
      <c r="O949" s="482" t="str">
        <f t="shared" si="127"/>
        <v xml:space="preserve"> </v>
      </c>
      <c r="P949" s="466">
        <f t="shared" si="122"/>
        <v>370</v>
      </c>
      <c r="Q949" s="31" t="s">
        <v>1156</v>
      </c>
      <c r="R949" s="231">
        <v>370</v>
      </c>
      <c r="S949" s="248">
        <v>-32.792789999999897</v>
      </c>
      <c r="T949" s="248">
        <v>119.51008</v>
      </c>
      <c r="U949" s="33" t="str">
        <f t="shared" si="123"/>
        <v>Varley</v>
      </c>
      <c r="V949" s="33" t="str">
        <f t="shared" si="128"/>
        <v>Lake Grace</v>
      </c>
      <c r="W949" s="33">
        <v>784</v>
      </c>
      <c r="X949" s="1" t="s">
        <v>685</v>
      </c>
      <c r="AE949"/>
      <c r="AF949"/>
      <c r="AG949"/>
      <c r="AH949"/>
      <c r="AI949" s="474">
        <f t="shared" si="124"/>
        <v>1</v>
      </c>
      <c r="AJ949" s="71" t="str">
        <f t="shared" si="126"/>
        <v>Varley</v>
      </c>
      <c r="AK949" s="73" t="e">
        <f>COUNTIFS(#REF!,R949)</f>
        <v>#REF!</v>
      </c>
      <c r="AL949" s="13"/>
      <c r="AM949" s="75"/>
      <c r="AN949" s="72"/>
      <c r="AQ949" s="9"/>
      <c r="AS949" s="244">
        <v>947</v>
      </c>
      <c r="AT949" s="244">
        <v>-34.25</v>
      </c>
      <c r="AU949" s="244">
        <v>118.75</v>
      </c>
      <c r="AV949" s="244" t="s">
        <v>5690</v>
      </c>
      <c r="AW949" s="22">
        <v>46</v>
      </c>
      <c r="AX949" s="343">
        <v>12.254346600824539</v>
      </c>
    </row>
    <row r="950" spans="1:50" ht="12" customHeight="1" x14ac:dyDescent="0.25">
      <c r="A950" s="1" t="s">
        <v>685</v>
      </c>
      <c r="C950" s="65"/>
      <c r="D950" s="31"/>
      <c r="E950" s="31"/>
      <c r="F950" s="31"/>
      <c r="G950" s="31"/>
      <c r="H950" s="31"/>
      <c r="O950" s="482" t="str">
        <f t="shared" si="127"/>
        <v xml:space="preserve"> </v>
      </c>
      <c r="P950" s="466">
        <f t="shared" si="122"/>
        <v>371</v>
      </c>
      <c r="Q950" s="31" t="s">
        <v>1241</v>
      </c>
      <c r="R950" s="231">
        <v>371</v>
      </c>
      <c r="S950" s="249">
        <v>-33.689320000000002</v>
      </c>
      <c r="T950" s="249">
        <v>115.28064000000001</v>
      </c>
      <c r="U950" s="33" t="str">
        <f t="shared" si="123"/>
        <v>Vasse</v>
      </c>
      <c r="V950" s="33" t="str">
        <f t="shared" si="128"/>
        <v>Busselton</v>
      </c>
      <c r="W950" s="33">
        <v>715</v>
      </c>
      <c r="X950" s="1" t="s">
        <v>685</v>
      </c>
      <c r="AE950"/>
      <c r="AF950"/>
      <c r="AG950"/>
      <c r="AH950"/>
      <c r="AI950" s="474">
        <f t="shared" si="124"/>
        <v>1</v>
      </c>
      <c r="AJ950" s="71" t="str">
        <f t="shared" si="126"/>
        <v>Vasse</v>
      </c>
      <c r="AK950" s="73" t="e">
        <f>COUNTIFS(#REF!,R950)</f>
        <v>#REF!</v>
      </c>
      <c r="AL950" s="13"/>
      <c r="AM950" s="75"/>
      <c r="AN950" s="72"/>
      <c r="AQ950" s="9"/>
      <c r="AS950" s="244">
        <v>948</v>
      </c>
      <c r="AT950" s="244">
        <v>-34</v>
      </c>
      <c r="AU950" s="244">
        <v>118.75</v>
      </c>
      <c r="AV950" s="244" t="s">
        <v>5691</v>
      </c>
      <c r="AW950" s="22">
        <v>969</v>
      </c>
      <c r="AX950" s="343">
        <v>5.7973971339629715</v>
      </c>
    </row>
    <row r="951" spans="1:50" ht="12" customHeight="1" x14ac:dyDescent="0.25">
      <c r="A951" s="1" t="s">
        <v>685</v>
      </c>
      <c r="C951" s="65"/>
      <c r="D951" s="31"/>
      <c r="E951" s="31"/>
      <c r="F951" s="31"/>
      <c r="G951" s="31"/>
      <c r="H951" s="31"/>
      <c r="O951" s="482" t="str">
        <f t="shared" si="127"/>
        <v xml:space="preserve"> </v>
      </c>
      <c r="P951" s="466">
        <f t="shared" si="122"/>
        <v>436</v>
      </c>
      <c r="Q951" s="31" t="s">
        <v>3856</v>
      </c>
      <c r="R951" s="230">
        <v>436</v>
      </c>
      <c r="S951" s="172">
        <v>-31.9745310214334</v>
      </c>
      <c r="T951" s="172">
        <v>115.897465473482</v>
      </c>
      <c r="U951" s="33" t="str">
        <f t="shared" si="123"/>
        <v>Victoria Park</v>
      </c>
      <c r="V951" s="31" t="s">
        <v>3856</v>
      </c>
      <c r="W951" s="32">
        <v>865</v>
      </c>
      <c r="X951" s="1" t="s">
        <v>685</v>
      </c>
      <c r="AE951"/>
      <c r="AF951"/>
      <c r="AG951"/>
      <c r="AH951"/>
      <c r="AI951" s="474">
        <f t="shared" si="124"/>
        <v>1</v>
      </c>
      <c r="AJ951" s="71" t="str">
        <f t="shared" si="126"/>
        <v>Victoria Park</v>
      </c>
      <c r="AK951" s="73" t="e">
        <f>COUNTIFS(#REF!,R951)</f>
        <v>#REF!</v>
      </c>
      <c r="AL951" s="13"/>
      <c r="AM951" s="75"/>
      <c r="AN951" s="72"/>
      <c r="AQ951" s="9"/>
      <c r="AS951" s="244">
        <v>949</v>
      </c>
      <c r="AT951" s="244">
        <v>-33.75</v>
      </c>
      <c r="AU951" s="244">
        <v>118.75</v>
      </c>
      <c r="AV951" s="244" t="s">
        <v>5692</v>
      </c>
      <c r="AW951" s="22">
        <v>969</v>
      </c>
      <c r="AX951" s="343">
        <v>22.311241291601156</v>
      </c>
    </row>
    <row r="952" spans="1:50" ht="12" customHeight="1" x14ac:dyDescent="0.25">
      <c r="A952" s="1" t="s">
        <v>685</v>
      </c>
      <c r="C952" s="65"/>
      <c r="D952" s="31"/>
      <c r="E952" s="31"/>
      <c r="F952" s="31"/>
      <c r="G952" s="31"/>
      <c r="H952" s="31"/>
      <c r="O952" s="482" t="str">
        <f t="shared" si="127"/>
        <v xml:space="preserve"> </v>
      </c>
      <c r="P952" s="466">
        <f t="shared" si="122"/>
        <v>1110</v>
      </c>
      <c r="Q952" s="65" t="s">
        <v>4507</v>
      </c>
      <c r="R952" s="230">
        <v>1110</v>
      </c>
      <c r="S952" s="249">
        <v>-33.330404000000001</v>
      </c>
      <c r="T952" s="249">
        <v>115.667248</v>
      </c>
      <c r="U952" s="33" t="str">
        <f t="shared" si="123"/>
        <v>Vittoria</v>
      </c>
      <c r="V952" s="33" t="str">
        <f t="shared" ref="V952:V969" si="129">VLOOKUP(W952,$B$3:$C$150,2,FALSE)</f>
        <v>Bunbury</v>
      </c>
      <c r="W952" s="33">
        <v>750</v>
      </c>
      <c r="X952" s="1" t="s">
        <v>685</v>
      </c>
      <c r="AE952"/>
      <c r="AF952"/>
      <c r="AG952"/>
      <c r="AH952"/>
      <c r="AI952" s="474">
        <f t="shared" si="124"/>
        <v>1</v>
      </c>
      <c r="AJ952" s="71" t="str">
        <f t="shared" si="126"/>
        <v>Vittoria</v>
      </c>
      <c r="AK952" s="73" t="e">
        <f>COUNTIFS(#REF!,R952)</f>
        <v>#REF!</v>
      </c>
      <c r="AL952" s="13"/>
      <c r="AM952" s="75"/>
      <c r="AN952" s="72"/>
      <c r="AQ952" s="9"/>
      <c r="AS952" s="244">
        <v>950</v>
      </c>
      <c r="AT952" s="244">
        <v>-33.5</v>
      </c>
      <c r="AU952" s="244">
        <v>118.75</v>
      </c>
      <c r="AV952" s="244" t="s">
        <v>5693</v>
      </c>
      <c r="AW952" s="22">
        <v>322</v>
      </c>
      <c r="AX952" s="343">
        <v>23.060606879491523</v>
      </c>
    </row>
    <row r="953" spans="1:50" ht="12" customHeight="1" x14ac:dyDescent="0.25">
      <c r="A953" s="1" t="s">
        <v>685</v>
      </c>
      <c r="C953" s="65"/>
      <c r="D953" s="31"/>
      <c r="E953" s="31"/>
      <c r="F953" s="31"/>
      <c r="G953" s="31"/>
      <c r="H953" s="31"/>
      <c r="O953" s="482" t="str">
        <f t="shared" si="127"/>
        <v xml:space="preserve"> </v>
      </c>
      <c r="P953" s="466">
        <f t="shared" si="122"/>
        <v>372</v>
      </c>
      <c r="Q953" s="31" t="s">
        <v>1196</v>
      </c>
      <c r="R953" s="231">
        <v>372</v>
      </c>
      <c r="S953" s="248">
        <v>-30.841566</v>
      </c>
      <c r="T953" s="248">
        <v>116.26982700000001</v>
      </c>
      <c r="U953" s="33" t="str">
        <f t="shared" si="123"/>
        <v>Waddington</v>
      </c>
      <c r="V953" s="33" t="str">
        <f t="shared" si="129"/>
        <v>Victoria Plains</v>
      </c>
      <c r="W953" s="33">
        <v>764</v>
      </c>
      <c r="X953" s="1" t="s">
        <v>685</v>
      </c>
      <c r="AE953"/>
      <c r="AF953"/>
      <c r="AG953"/>
      <c r="AH953"/>
      <c r="AI953" s="474">
        <f t="shared" si="124"/>
        <v>1</v>
      </c>
      <c r="AJ953" s="71" t="str">
        <f t="shared" si="126"/>
        <v>Waddington</v>
      </c>
      <c r="AK953" s="73" t="e">
        <f>COUNTIFS(#REF!,R953)</f>
        <v>#REF!</v>
      </c>
      <c r="AL953" s="13"/>
      <c r="AM953" s="75"/>
      <c r="AN953" s="72"/>
      <c r="AQ953" s="9"/>
      <c r="AS953" s="244">
        <v>951</v>
      </c>
      <c r="AT953" s="244">
        <v>-33.25</v>
      </c>
      <c r="AU953" s="244">
        <v>118.75</v>
      </c>
      <c r="AV953" s="244" t="s">
        <v>5694</v>
      </c>
      <c r="AW953" s="22">
        <v>540</v>
      </c>
      <c r="AX953" s="343">
        <v>27.291132793017859</v>
      </c>
    </row>
    <row r="954" spans="1:50" ht="12" customHeight="1" x14ac:dyDescent="0.25">
      <c r="A954" s="1" t="s">
        <v>685</v>
      </c>
      <c r="C954" s="65"/>
      <c r="D954" s="31"/>
      <c r="E954" s="31"/>
      <c r="F954" s="31"/>
      <c r="G954" s="31"/>
      <c r="H954" s="31"/>
      <c r="O954" s="482" t="str">
        <f t="shared" si="127"/>
        <v xml:space="preserve"> </v>
      </c>
      <c r="P954" s="466">
        <f t="shared" si="122"/>
        <v>1111</v>
      </c>
      <c r="Q954" s="65" t="s">
        <v>4508</v>
      </c>
      <c r="R954" s="230">
        <v>1111</v>
      </c>
      <c r="S954" s="249">
        <v>-29.863838999999999</v>
      </c>
      <c r="T954" s="249">
        <v>116.163287</v>
      </c>
      <c r="U954" s="33" t="str">
        <f t="shared" si="123"/>
        <v>Waddy Forest</v>
      </c>
      <c r="V954" s="33" t="str">
        <f t="shared" si="129"/>
        <v>Coorow</v>
      </c>
      <c r="W954" s="33">
        <v>756</v>
      </c>
      <c r="X954" s="1" t="s">
        <v>685</v>
      </c>
      <c r="AE954"/>
      <c r="AF954"/>
      <c r="AG954"/>
      <c r="AH954"/>
      <c r="AI954" s="474">
        <f t="shared" si="124"/>
        <v>1</v>
      </c>
      <c r="AJ954" s="71" t="str">
        <f t="shared" si="126"/>
        <v>Waddy Forest</v>
      </c>
      <c r="AK954" s="73" t="e">
        <f>COUNTIFS(#REF!,R954)</f>
        <v>#REF!</v>
      </c>
      <c r="AL954" s="13"/>
      <c r="AM954" s="75"/>
      <c r="AN954" s="72"/>
      <c r="AQ954" s="9"/>
      <c r="AS954" s="244">
        <v>952</v>
      </c>
      <c r="AT954" s="244">
        <v>-33</v>
      </c>
      <c r="AU954" s="244">
        <v>118.75</v>
      </c>
      <c r="AV954" s="244" t="s">
        <v>5695</v>
      </c>
      <c r="AW954" s="22">
        <v>589</v>
      </c>
      <c r="AX954" s="343">
        <v>7.2356138377883328</v>
      </c>
    </row>
    <row r="955" spans="1:50" ht="12" customHeight="1" x14ac:dyDescent="0.25">
      <c r="A955" s="1" t="s">
        <v>685</v>
      </c>
      <c r="C955" s="65"/>
      <c r="D955" s="31"/>
      <c r="E955" s="31"/>
      <c r="F955" s="31"/>
      <c r="G955" s="31"/>
      <c r="H955" s="31"/>
      <c r="O955" s="482" t="str">
        <f t="shared" si="127"/>
        <v xml:space="preserve"> </v>
      </c>
      <c r="P955" s="466">
        <f t="shared" si="122"/>
        <v>1112</v>
      </c>
      <c r="Q955" s="65" t="s">
        <v>4509</v>
      </c>
      <c r="R955" s="230">
        <v>1112</v>
      </c>
      <c r="S955" s="248">
        <v>-32.944029999999898</v>
      </c>
      <c r="T955" s="248">
        <v>115.9097</v>
      </c>
      <c r="U955" s="33" t="str">
        <f t="shared" si="123"/>
        <v>Wagerup</v>
      </c>
      <c r="V955" s="33" t="str">
        <f t="shared" si="129"/>
        <v>Waroona</v>
      </c>
      <c r="W955" s="33">
        <v>806</v>
      </c>
      <c r="X955" s="1" t="s">
        <v>685</v>
      </c>
      <c r="AE955"/>
      <c r="AF955"/>
      <c r="AG955"/>
      <c r="AH955"/>
      <c r="AI955" s="474">
        <f t="shared" si="124"/>
        <v>1</v>
      </c>
      <c r="AJ955" s="71" t="str">
        <f t="shared" si="126"/>
        <v>Wagerup</v>
      </c>
      <c r="AK955" s="73" t="e">
        <f>COUNTIFS(#REF!,R955)</f>
        <v>#REF!</v>
      </c>
      <c r="AL955" s="13"/>
      <c r="AM955" s="75"/>
      <c r="AN955" s="72"/>
      <c r="AQ955" s="9"/>
      <c r="AS955" s="244">
        <v>953</v>
      </c>
      <c r="AT955" s="244">
        <v>-32.75</v>
      </c>
      <c r="AU955" s="244">
        <v>118.75</v>
      </c>
      <c r="AV955" s="244" t="s">
        <v>5696</v>
      </c>
      <c r="AW955" s="22">
        <v>320</v>
      </c>
      <c r="AX955" s="343">
        <v>11.555518357881976</v>
      </c>
    </row>
    <row r="956" spans="1:50" ht="12" customHeight="1" x14ac:dyDescent="0.25">
      <c r="A956" s="1" t="s">
        <v>685</v>
      </c>
      <c r="C956" s="65"/>
      <c r="D956" s="31"/>
      <c r="E956" s="31"/>
      <c r="F956" s="31"/>
      <c r="G956" s="31"/>
      <c r="H956" s="31"/>
      <c r="O956" s="482" t="str">
        <f t="shared" si="127"/>
        <v xml:space="preserve"> </v>
      </c>
      <c r="P956" s="466">
        <f t="shared" si="122"/>
        <v>373</v>
      </c>
      <c r="Q956" s="31" t="s">
        <v>1207</v>
      </c>
      <c r="R956" s="231">
        <v>373</v>
      </c>
      <c r="S956" s="248">
        <v>-33.31962</v>
      </c>
      <c r="T956" s="248">
        <v>117.341489999999</v>
      </c>
      <c r="U956" s="33" t="str">
        <f t="shared" si="123"/>
        <v>Wagin</v>
      </c>
      <c r="V956" s="33" t="str">
        <f t="shared" si="129"/>
        <v>Wagin</v>
      </c>
      <c r="W956" s="33">
        <v>729</v>
      </c>
      <c r="X956" s="1" t="s">
        <v>685</v>
      </c>
      <c r="AE956"/>
      <c r="AF956"/>
      <c r="AG956"/>
      <c r="AH956"/>
      <c r="AI956" s="474">
        <f t="shared" si="124"/>
        <v>1</v>
      </c>
      <c r="AJ956" s="71" t="str">
        <f t="shared" si="126"/>
        <v>Wagin</v>
      </c>
      <c r="AK956" s="73" t="e">
        <f>COUNTIFS(#REF!,R956)</f>
        <v>#REF!</v>
      </c>
      <c r="AL956" s="13"/>
      <c r="AM956" s="75"/>
      <c r="AN956" s="72"/>
      <c r="AQ956" s="9"/>
      <c r="AS956" s="244">
        <v>954</v>
      </c>
      <c r="AT956" s="244">
        <v>-32.5</v>
      </c>
      <c r="AU956" s="244">
        <v>118.75</v>
      </c>
      <c r="AV956" s="244" t="s">
        <v>5697</v>
      </c>
      <c r="AW956" s="22">
        <v>805</v>
      </c>
      <c r="AX956" s="343">
        <v>3.6939936282870267</v>
      </c>
    </row>
    <row r="957" spans="1:50" ht="12" customHeight="1" x14ac:dyDescent="0.25">
      <c r="A957" s="1" t="s">
        <v>685</v>
      </c>
      <c r="C957" s="65"/>
      <c r="D957" s="31"/>
      <c r="E957" s="31"/>
      <c r="F957" s="31"/>
      <c r="G957" s="31"/>
      <c r="H957" s="31"/>
      <c r="O957" s="482" t="str">
        <f t="shared" si="127"/>
        <v xml:space="preserve"> </v>
      </c>
      <c r="P957" s="466">
        <f t="shared" si="122"/>
        <v>1113</v>
      </c>
      <c r="Q957" s="65" t="s">
        <v>4510</v>
      </c>
      <c r="R957" s="230">
        <v>1113</v>
      </c>
      <c r="S957" s="249">
        <v>-30.697026999999999</v>
      </c>
      <c r="T957" s="249">
        <v>116.21086699999999</v>
      </c>
      <c r="U957" s="33" t="str">
        <f t="shared" si="123"/>
        <v>Walebing</v>
      </c>
      <c r="V957" s="33" t="str">
        <f t="shared" si="129"/>
        <v>Moora</v>
      </c>
      <c r="W957" s="33">
        <v>757</v>
      </c>
      <c r="X957" s="1" t="s">
        <v>685</v>
      </c>
      <c r="AE957"/>
      <c r="AF957"/>
      <c r="AG957"/>
      <c r="AH957"/>
      <c r="AI957" s="474">
        <f t="shared" si="124"/>
        <v>1</v>
      </c>
      <c r="AJ957" s="71" t="str">
        <f t="shared" si="126"/>
        <v>Walebing</v>
      </c>
      <c r="AK957" s="73" t="e">
        <f>COUNTIFS(#REF!,R957)</f>
        <v>#REF!</v>
      </c>
      <c r="AL957" s="13"/>
      <c r="AM957" s="75"/>
      <c r="AN957" s="72"/>
      <c r="AQ957" s="9"/>
      <c r="AS957" s="244">
        <v>955</v>
      </c>
      <c r="AT957" s="244">
        <v>-32.25</v>
      </c>
      <c r="AU957" s="244">
        <v>118.75</v>
      </c>
      <c r="AV957" s="244" t="s">
        <v>5698</v>
      </c>
      <c r="AW957" s="22">
        <v>933</v>
      </c>
      <c r="AX957" s="343">
        <v>23.858045518088847</v>
      </c>
    </row>
    <row r="958" spans="1:50" ht="12" customHeight="1" x14ac:dyDescent="0.25">
      <c r="A958" s="1" t="s">
        <v>685</v>
      </c>
      <c r="C958" s="65"/>
      <c r="D958" s="31"/>
      <c r="E958" s="31"/>
      <c r="F958" s="31"/>
      <c r="G958" s="31"/>
      <c r="H958" s="31"/>
      <c r="O958" s="482" t="str">
        <f t="shared" si="127"/>
        <v xml:space="preserve"> </v>
      </c>
      <c r="P958" s="466">
        <f t="shared" si="122"/>
        <v>1114</v>
      </c>
      <c r="Q958" s="65" t="s">
        <v>4511</v>
      </c>
      <c r="R958" s="230">
        <v>1114</v>
      </c>
      <c r="S958" s="248">
        <v>-31.379090000000001</v>
      </c>
      <c r="T958" s="248">
        <v>118.56433</v>
      </c>
      <c r="U958" s="33" t="str">
        <f t="shared" si="123"/>
        <v>Walgoolan</v>
      </c>
      <c r="V958" s="33" t="str">
        <f t="shared" si="129"/>
        <v>Westonia</v>
      </c>
      <c r="W958" s="33">
        <v>786</v>
      </c>
      <c r="X958" s="1" t="s">
        <v>685</v>
      </c>
      <c r="AE958"/>
      <c r="AF958"/>
      <c r="AG958"/>
      <c r="AH958"/>
      <c r="AI958" s="474">
        <f t="shared" si="124"/>
        <v>1</v>
      </c>
      <c r="AJ958" s="71" t="str">
        <f t="shared" si="126"/>
        <v>Walgoolan</v>
      </c>
      <c r="AK958" s="73" t="e">
        <f>COUNTIFS(#REF!,R958)</f>
        <v>#REF!</v>
      </c>
      <c r="AL958" s="13"/>
      <c r="AM958" s="75"/>
      <c r="AN958" s="72"/>
      <c r="AQ958" s="9"/>
      <c r="AS958" s="244">
        <v>956</v>
      </c>
      <c r="AT958" s="244">
        <v>-32</v>
      </c>
      <c r="AU958" s="244">
        <v>118.75</v>
      </c>
      <c r="AV958" s="244" t="s">
        <v>5699</v>
      </c>
      <c r="AW958" s="22">
        <v>933</v>
      </c>
      <c r="AX958" s="343">
        <v>4.2494858590743139</v>
      </c>
    </row>
    <row r="959" spans="1:50" ht="12" customHeight="1" x14ac:dyDescent="0.25">
      <c r="A959" s="1" t="s">
        <v>685</v>
      </c>
      <c r="C959" s="65"/>
      <c r="D959" s="31"/>
      <c r="E959" s="31"/>
      <c r="F959" s="31"/>
      <c r="G959" s="31"/>
      <c r="H959" s="31"/>
      <c r="O959" s="482" t="str">
        <f t="shared" si="127"/>
        <v xml:space="preserve"> </v>
      </c>
      <c r="P959" s="466">
        <f t="shared" si="122"/>
        <v>374</v>
      </c>
      <c r="Q959" s="31" t="s">
        <v>4091</v>
      </c>
      <c r="R959" s="231">
        <v>374</v>
      </c>
      <c r="S959" s="248">
        <v>-28.931293</v>
      </c>
      <c r="T959" s="248">
        <v>114.835104</v>
      </c>
      <c r="U959" s="33" t="str">
        <f t="shared" si="123"/>
        <v>Walkaway</v>
      </c>
      <c r="V959" s="33" t="str">
        <f t="shared" si="129"/>
        <v>Greater Geraldton</v>
      </c>
      <c r="W959" s="33">
        <v>840</v>
      </c>
      <c r="X959" s="1" t="s">
        <v>685</v>
      </c>
      <c r="AE959"/>
      <c r="AF959"/>
      <c r="AG959"/>
      <c r="AH959"/>
      <c r="AI959" s="474">
        <f t="shared" si="124"/>
        <v>1</v>
      </c>
      <c r="AJ959" s="71" t="str">
        <f t="shared" si="126"/>
        <v>Walkaway</v>
      </c>
      <c r="AK959" s="73" t="e">
        <f>COUNTIFS(#REF!,R959)</f>
        <v>#REF!</v>
      </c>
      <c r="AL959" s="13"/>
      <c r="AM959" s="75"/>
      <c r="AN959" s="72"/>
      <c r="AQ959" s="9"/>
      <c r="AS959" s="244">
        <v>957</v>
      </c>
      <c r="AT959" s="244">
        <v>-31.75</v>
      </c>
      <c r="AU959" s="244">
        <v>118.75</v>
      </c>
      <c r="AV959" s="244" t="s">
        <v>5700</v>
      </c>
      <c r="AW959" s="22">
        <v>944</v>
      </c>
      <c r="AX959" s="343">
        <v>17.595806890096643</v>
      </c>
    </row>
    <row r="960" spans="1:50" ht="12" customHeight="1" x14ac:dyDescent="0.25">
      <c r="A960" s="1" t="s">
        <v>685</v>
      </c>
      <c r="C960" s="65"/>
      <c r="D960" s="31"/>
      <c r="E960" s="31"/>
      <c r="F960" s="31"/>
      <c r="G960" s="31"/>
      <c r="H960" s="31"/>
      <c r="O960" s="482" t="str">
        <f t="shared" si="127"/>
        <v xml:space="preserve"> </v>
      </c>
      <c r="P960" s="466">
        <f t="shared" si="122"/>
        <v>1115</v>
      </c>
      <c r="Q960" s="65" t="s">
        <v>4512</v>
      </c>
      <c r="R960" s="230">
        <v>1115</v>
      </c>
      <c r="S960" s="249">
        <v>-34.977916999999998</v>
      </c>
      <c r="T960" s="249">
        <v>117.895224</v>
      </c>
      <c r="U960" s="33" t="str">
        <f t="shared" si="123"/>
        <v>Walmsley</v>
      </c>
      <c r="V960" s="33" t="str">
        <f t="shared" si="129"/>
        <v>Albany</v>
      </c>
      <c r="W960" s="33">
        <v>751</v>
      </c>
      <c r="X960" s="1" t="s">
        <v>685</v>
      </c>
      <c r="AE960"/>
      <c r="AF960"/>
      <c r="AG960"/>
      <c r="AH960"/>
      <c r="AI960" s="474">
        <f t="shared" si="124"/>
        <v>1</v>
      </c>
      <c r="AJ960" s="71" t="str">
        <f t="shared" si="126"/>
        <v>Walmsley</v>
      </c>
      <c r="AK960" s="73" t="e">
        <f>COUNTIFS(#REF!,R960)</f>
        <v>#REF!</v>
      </c>
      <c r="AL960" s="13"/>
      <c r="AM960" s="75"/>
      <c r="AN960" s="72"/>
      <c r="AQ960" s="9"/>
      <c r="AS960" s="244">
        <v>958</v>
      </c>
      <c r="AT960" s="244">
        <v>-31.5</v>
      </c>
      <c r="AU960" s="244">
        <v>118.75</v>
      </c>
      <c r="AV960" s="244" t="s">
        <v>5701</v>
      </c>
      <c r="AW960" s="22">
        <v>1190</v>
      </c>
      <c r="AX960" s="343">
        <v>12.672512012466282</v>
      </c>
    </row>
    <row r="961" spans="1:50" ht="12" customHeight="1" x14ac:dyDescent="0.25">
      <c r="A961" s="1" t="s">
        <v>685</v>
      </c>
      <c r="C961" s="65"/>
      <c r="D961" s="31"/>
      <c r="E961" s="31"/>
      <c r="F961" s="31"/>
      <c r="G961" s="31"/>
      <c r="H961" s="31"/>
      <c r="O961" s="482" t="str">
        <f t="shared" si="127"/>
        <v xml:space="preserve"> </v>
      </c>
      <c r="P961" s="466">
        <f t="shared" si="122"/>
        <v>375</v>
      </c>
      <c r="Q961" s="31" t="s">
        <v>600</v>
      </c>
      <c r="R961" s="231">
        <v>375</v>
      </c>
      <c r="S961" s="248">
        <v>-34.979010000000002</v>
      </c>
      <c r="T961" s="248">
        <v>116.7353</v>
      </c>
      <c r="U961" s="33" t="str">
        <f t="shared" si="123"/>
        <v>Walpole</v>
      </c>
      <c r="V961" s="33" t="str">
        <f t="shared" si="129"/>
        <v>Manjimup</v>
      </c>
      <c r="W961" s="33">
        <v>714</v>
      </c>
      <c r="X961" s="1" t="s">
        <v>685</v>
      </c>
      <c r="AE961"/>
      <c r="AF961"/>
      <c r="AG961"/>
      <c r="AH961"/>
      <c r="AI961" s="474">
        <f t="shared" si="124"/>
        <v>1</v>
      </c>
      <c r="AJ961" s="71" t="str">
        <f t="shared" si="126"/>
        <v>Walpole</v>
      </c>
      <c r="AK961" s="73" t="e">
        <f>COUNTIFS(#REF!,R961)</f>
        <v>#REF!</v>
      </c>
      <c r="AL961" s="13"/>
      <c r="AM961" s="75"/>
      <c r="AN961" s="72"/>
      <c r="AQ961" s="9"/>
      <c r="AS961" s="244">
        <v>959</v>
      </c>
      <c r="AT961" s="244">
        <v>-31.25</v>
      </c>
      <c r="AU961" s="244">
        <v>118.75</v>
      </c>
      <c r="AV961" s="244" t="s">
        <v>5702</v>
      </c>
      <c r="AW961" s="22">
        <v>1140</v>
      </c>
      <c r="AX961" s="343">
        <v>8.0454507148545584</v>
      </c>
    </row>
    <row r="962" spans="1:50" ht="12" customHeight="1" x14ac:dyDescent="0.25">
      <c r="A962" s="1" t="s">
        <v>685</v>
      </c>
      <c r="C962" s="65"/>
      <c r="D962" s="31"/>
      <c r="E962" s="31"/>
      <c r="F962" s="31"/>
      <c r="G962" s="31"/>
      <c r="H962" s="31"/>
      <c r="O962" s="482" t="str">
        <f t="shared" si="127"/>
        <v xml:space="preserve"> </v>
      </c>
      <c r="P962" s="466">
        <f t="shared" ref="P962:P1025" si="130">R962</f>
        <v>1116</v>
      </c>
      <c r="Q962" s="65" t="s">
        <v>4513</v>
      </c>
      <c r="R962" s="230">
        <v>1116</v>
      </c>
      <c r="S962" s="249">
        <v>-33.809809000000001</v>
      </c>
      <c r="T962" s="249">
        <v>115.34750200000001</v>
      </c>
      <c r="U962" s="33" t="str">
        <f t="shared" si="123"/>
        <v>Walsall</v>
      </c>
      <c r="V962" s="33" t="str">
        <f t="shared" si="129"/>
        <v>Busselton</v>
      </c>
      <c r="W962" s="33">
        <v>715</v>
      </c>
      <c r="X962" s="1" t="s">
        <v>685</v>
      </c>
      <c r="AE962"/>
      <c r="AF962"/>
      <c r="AG962"/>
      <c r="AH962"/>
      <c r="AI962" s="474">
        <f t="shared" si="124"/>
        <v>1</v>
      </c>
      <c r="AJ962" s="71" t="str">
        <f t="shared" si="126"/>
        <v>Walsall</v>
      </c>
      <c r="AK962" s="73" t="e">
        <f>COUNTIFS(#REF!,R962)</f>
        <v>#REF!</v>
      </c>
      <c r="AL962" s="13"/>
      <c r="AM962" s="75"/>
      <c r="AN962" s="72"/>
      <c r="AQ962" s="9"/>
      <c r="AS962" s="244">
        <v>960</v>
      </c>
      <c r="AT962" s="244">
        <v>-31</v>
      </c>
      <c r="AU962" s="244">
        <v>118.75</v>
      </c>
      <c r="AV962" s="244" t="s">
        <v>5703</v>
      </c>
      <c r="AW962" s="22">
        <v>560</v>
      </c>
      <c r="AX962" s="343">
        <v>5.805264497889902</v>
      </c>
    </row>
    <row r="963" spans="1:50" ht="12" customHeight="1" x14ac:dyDescent="0.25">
      <c r="A963" s="1" t="s">
        <v>685</v>
      </c>
      <c r="C963" s="65"/>
      <c r="D963" s="31"/>
      <c r="E963" s="31"/>
      <c r="F963" s="31"/>
      <c r="G963" s="31"/>
      <c r="H963" s="31"/>
      <c r="O963" s="482" t="str">
        <f t="shared" si="127"/>
        <v xml:space="preserve"> </v>
      </c>
      <c r="P963" s="466">
        <f t="shared" si="130"/>
        <v>1117</v>
      </c>
      <c r="Q963" s="65" t="s">
        <v>4514</v>
      </c>
      <c r="R963" s="230">
        <v>1117</v>
      </c>
      <c r="S963" s="248">
        <v>-32.151197000000003</v>
      </c>
      <c r="T963" s="248">
        <v>117.58750499999999</v>
      </c>
      <c r="U963" s="33" t="str">
        <f t="shared" ref="U963:U1026" si="131">Q963</f>
        <v>Wamenusking</v>
      </c>
      <c r="V963" s="33" t="str">
        <f t="shared" si="129"/>
        <v>Quairading</v>
      </c>
      <c r="W963" s="33">
        <v>808</v>
      </c>
      <c r="X963" s="1" t="s">
        <v>685</v>
      </c>
      <c r="AE963"/>
      <c r="AF963"/>
      <c r="AG963"/>
      <c r="AH963"/>
      <c r="AI963" s="474">
        <f t="shared" ref="AI963:AI1026" si="132">IF(U963=AJ963,1,0)</f>
        <v>1</v>
      </c>
      <c r="AJ963" s="71" t="str">
        <f t="shared" si="126"/>
        <v>Wamenusking</v>
      </c>
      <c r="AK963" s="73" t="e">
        <f>COUNTIFS(#REF!,R963)</f>
        <v>#REF!</v>
      </c>
      <c r="AL963" s="13"/>
      <c r="AM963" s="75"/>
      <c r="AN963" s="72"/>
      <c r="AQ963" s="9"/>
      <c r="AS963" s="244">
        <v>961</v>
      </c>
      <c r="AT963" s="244">
        <v>-30.75</v>
      </c>
      <c r="AU963" s="244">
        <v>118.75</v>
      </c>
      <c r="AV963" s="244" t="s">
        <v>5704</v>
      </c>
      <c r="AW963" s="22">
        <v>705</v>
      </c>
      <c r="AX963" s="343">
        <v>13.898670658397283</v>
      </c>
    </row>
    <row r="964" spans="1:50" ht="12" customHeight="1" x14ac:dyDescent="0.25">
      <c r="A964" s="1" t="s">
        <v>685</v>
      </c>
      <c r="C964" s="65"/>
      <c r="D964" s="31"/>
      <c r="E964" s="31"/>
      <c r="F964" s="31"/>
      <c r="G964" s="31"/>
      <c r="H964" s="31"/>
      <c r="O964" s="482" t="str">
        <f t="shared" si="127"/>
        <v xml:space="preserve"> </v>
      </c>
      <c r="P964" s="466">
        <f t="shared" si="130"/>
        <v>1118</v>
      </c>
      <c r="Q964" s="65" t="s">
        <v>4515</v>
      </c>
      <c r="R964" s="230">
        <v>1118</v>
      </c>
      <c r="S964" s="248">
        <v>-28.385400000000001</v>
      </c>
      <c r="T964" s="248">
        <v>115.6104</v>
      </c>
      <c r="U964" s="33" t="str">
        <f t="shared" si="131"/>
        <v>Wandanooka</v>
      </c>
      <c r="V964" s="33" t="str">
        <f t="shared" si="129"/>
        <v>Greater Geraldton</v>
      </c>
      <c r="W964" s="33">
        <v>840</v>
      </c>
      <c r="X964" s="1" t="s">
        <v>685</v>
      </c>
      <c r="AE964"/>
      <c r="AF964"/>
      <c r="AG964"/>
      <c r="AH964"/>
      <c r="AI964" s="474">
        <f t="shared" si="132"/>
        <v>1</v>
      </c>
      <c r="AJ964" s="71" t="str">
        <f t="shared" ref="AJ964:AJ1027" si="133">Q964</f>
        <v>Wandanooka</v>
      </c>
      <c r="AK964" s="73" t="e">
        <f>COUNTIFS(#REF!,R964)</f>
        <v>#REF!</v>
      </c>
      <c r="AL964" s="13"/>
      <c r="AM964" s="75"/>
      <c r="AN964" s="72"/>
      <c r="AQ964" s="9"/>
      <c r="AS964" s="244">
        <v>962</v>
      </c>
      <c r="AT964" s="244">
        <v>-30.5</v>
      </c>
      <c r="AU964" s="244">
        <v>118.75</v>
      </c>
      <c r="AV964" s="244" t="s">
        <v>5705</v>
      </c>
      <c r="AW964" s="22">
        <v>705</v>
      </c>
      <c r="AX964" s="343">
        <v>14.029869903776671</v>
      </c>
    </row>
    <row r="965" spans="1:50" ht="12" customHeight="1" x14ac:dyDescent="0.25">
      <c r="A965" s="1" t="s">
        <v>685</v>
      </c>
      <c r="C965" s="65"/>
      <c r="D965" s="31"/>
      <c r="E965" s="31"/>
      <c r="F965" s="31"/>
      <c r="G965" s="31"/>
      <c r="H965" s="31"/>
      <c r="O965" s="482" t="str">
        <f t="shared" ref="O965:O1028" si="134">IF(Q965=Q964,"DUPE"," ")</f>
        <v xml:space="preserve"> </v>
      </c>
      <c r="P965" s="466">
        <f t="shared" si="130"/>
        <v>1119</v>
      </c>
      <c r="Q965" s="65" t="s">
        <v>1416</v>
      </c>
      <c r="R965" s="230">
        <v>1119</v>
      </c>
      <c r="S965" s="248">
        <v>-32.6797299999999</v>
      </c>
      <c r="T965" s="248">
        <v>116.66312000000001</v>
      </c>
      <c r="U965" s="33" t="str">
        <f t="shared" si="131"/>
        <v>Wandering</v>
      </c>
      <c r="V965" s="33" t="str">
        <f t="shared" si="129"/>
        <v>Wandering</v>
      </c>
      <c r="W965" s="33">
        <v>797</v>
      </c>
      <c r="X965" s="1" t="s">
        <v>685</v>
      </c>
      <c r="AE965"/>
      <c r="AF965"/>
      <c r="AG965"/>
      <c r="AH965"/>
      <c r="AI965" s="474">
        <f t="shared" si="132"/>
        <v>1</v>
      </c>
      <c r="AJ965" s="71" t="str">
        <f t="shared" si="133"/>
        <v>Wandering</v>
      </c>
      <c r="AK965" s="73" t="e">
        <f>COUNTIFS(#REF!,R965)</f>
        <v>#REF!</v>
      </c>
      <c r="AL965" s="13"/>
      <c r="AM965" s="75"/>
      <c r="AN965" s="72"/>
      <c r="AQ965" s="9"/>
      <c r="AS965" s="244">
        <v>963</v>
      </c>
      <c r="AT965" s="244">
        <v>-30.25</v>
      </c>
      <c r="AU965" s="244">
        <v>118.75</v>
      </c>
      <c r="AV965" s="244" t="s">
        <v>5706</v>
      </c>
      <c r="AW965" s="22">
        <v>700</v>
      </c>
      <c r="AX965" s="343">
        <v>41.251269483770741</v>
      </c>
    </row>
    <row r="966" spans="1:50" ht="12" customHeight="1" x14ac:dyDescent="0.25">
      <c r="A966" s="1" t="s">
        <v>685</v>
      </c>
      <c r="C966" s="65"/>
      <c r="D966" s="31"/>
      <c r="E966" s="31"/>
      <c r="F966" s="31"/>
      <c r="G966" s="31"/>
      <c r="H966" s="31"/>
      <c r="O966" s="482" t="str">
        <f t="shared" si="134"/>
        <v xml:space="preserve"> </v>
      </c>
      <c r="P966" s="466">
        <f t="shared" si="130"/>
        <v>376</v>
      </c>
      <c r="Q966" s="31" t="s">
        <v>1210</v>
      </c>
      <c r="R966" s="231">
        <v>376</v>
      </c>
      <c r="S966" s="248">
        <v>-32.202753000000001</v>
      </c>
      <c r="T966" s="248">
        <v>115.87075900000001</v>
      </c>
      <c r="U966" s="33" t="str">
        <f t="shared" si="131"/>
        <v>Wandi</v>
      </c>
      <c r="V966" s="33" t="str">
        <f t="shared" si="129"/>
        <v>Cockburn</v>
      </c>
      <c r="W966" s="33">
        <v>735</v>
      </c>
      <c r="X966" s="1" t="s">
        <v>685</v>
      </c>
      <c r="AE966"/>
      <c r="AF966"/>
      <c r="AG966"/>
      <c r="AH966"/>
      <c r="AI966" s="474">
        <f t="shared" si="132"/>
        <v>1</v>
      </c>
      <c r="AJ966" s="71" t="str">
        <f t="shared" si="133"/>
        <v>Wandi</v>
      </c>
      <c r="AK966" s="73" t="e">
        <f>COUNTIFS(#REF!,R966)</f>
        <v>#REF!</v>
      </c>
      <c r="AL966" s="13"/>
      <c r="AM966" s="75"/>
      <c r="AN966" s="72"/>
      <c r="AQ966" s="9"/>
      <c r="AS966" s="244">
        <v>964</v>
      </c>
      <c r="AT966" s="244">
        <v>-30</v>
      </c>
      <c r="AU966" s="244">
        <v>118.75</v>
      </c>
      <c r="AV966" s="244" t="s">
        <v>5707</v>
      </c>
      <c r="AW966" s="22">
        <v>268</v>
      </c>
      <c r="AX966" s="343">
        <v>63.683494300855791</v>
      </c>
    </row>
    <row r="967" spans="1:50" ht="12" customHeight="1" x14ac:dyDescent="0.25">
      <c r="A967" s="1" t="s">
        <v>685</v>
      </c>
      <c r="C967" s="65"/>
      <c r="D967" s="31"/>
      <c r="E967" s="31"/>
      <c r="F967" s="31"/>
      <c r="G967" s="31"/>
      <c r="H967" s="31"/>
      <c r="O967" s="482" t="str">
        <f t="shared" si="134"/>
        <v xml:space="preserve"> </v>
      </c>
      <c r="P967" s="466">
        <f t="shared" si="130"/>
        <v>377</v>
      </c>
      <c r="Q967" s="31" t="s">
        <v>1211</v>
      </c>
      <c r="R967" s="231">
        <v>377</v>
      </c>
      <c r="S967" s="249">
        <v>-31.159880000000001</v>
      </c>
      <c r="T967" s="249">
        <v>116.053569999999</v>
      </c>
      <c r="U967" s="33" t="str">
        <f t="shared" si="131"/>
        <v>Wannamal</v>
      </c>
      <c r="V967" s="33" t="str">
        <f t="shared" si="129"/>
        <v>Chittering</v>
      </c>
      <c r="W967" s="33">
        <v>741</v>
      </c>
      <c r="X967" s="1" t="s">
        <v>685</v>
      </c>
      <c r="AE967"/>
      <c r="AF967"/>
      <c r="AG967"/>
      <c r="AH967"/>
      <c r="AI967" s="474">
        <f t="shared" si="132"/>
        <v>1</v>
      </c>
      <c r="AJ967" s="71" t="str">
        <f t="shared" si="133"/>
        <v>Wannamal</v>
      </c>
      <c r="AK967" s="73" t="e">
        <f>COUNTIFS(#REF!,R967)</f>
        <v>#REF!</v>
      </c>
      <c r="AL967" s="13"/>
      <c r="AM967" s="75"/>
      <c r="AN967" s="72"/>
      <c r="AQ967" s="9"/>
      <c r="AS967" s="244">
        <v>965</v>
      </c>
      <c r="AT967" s="244">
        <v>-29.75</v>
      </c>
      <c r="AU967" s="244">
        <v>118.75</v>
      </c>
      <c r="AV967" s="244" t="s">
        <v>5708</v>
      </c>
      <c r="AW967" s="22">
        <v>114</v>
      </c>
      <c r="AX967" s="343">
        <v>53.171129163840405</v>
      </c>
    </row>
    <row r="968" spans="1:50" ht="12" customHeight="1" x14ac:dyDescent="0.25">
      <c r="A968" s="1" t="s">
        <v>685</v>
      </c>
      <c r="C968" s="65"/>
      <c r="D968" s="31"/>
      <c r="E968" s="31"/>
      <c r="F968" s="31"/>
      <c r="G968" s="31"/>
      <c r="H968" s="31"/>
      <c r="O968" s="482" t="str">
        <f t="shared" si="134"/>
        <v xml:space="preserve"> </v>
      </c>
      <c r="P968" s="466">
        <f t="shared" si="130"/>
        <v>378</v>
      </c>
      <c r="Q968" s="31" t="s">
        <v>3867</v>
      </c>
      <c r="R968" s="231">
        <v>378</v>
      </c>
      <c r="S968" s="249">
        <v>-31.75244</v>
      </c>
      <c r="T968" s="249">
        <v>115.80189</v>
      </c>
      <c r="U968" s="33" t="str">
        <f t="shared" si="131"/>
        <v>Wanneroo</v>
      </c>
      <c r="V968" s="33" t="str">
        <f t="shared" si="129"/>
        <v>Wanneroo</v>
      </c>
      <c r="W968" s="33">
        <v>720</v>
      </c>
      <c r="X968" s="1" t="s">
        <v>685</v>
      </c>
      <c r="AE968"/>
      <c r="AF968"/>
      <c r="AG968"/>
      <c r="AH968"/>
      <c r="AI968" s="474">
        <f t="shared" si="132"/>
        <v>1</v>
      </c>
      <c r="AJ968" s="71" t="str">
        <f t="shared" si="133"/>
        <v>Wanneroo</v>
      </c>
      <c r="AK968" s="73" t="e">
        <f>COUNTIFS(#REF!,R968)</f>
        <v>#REF!</v>
      </c>
      <c r="AL968" s="13"/>
      <c r="AM968" s="75"/>
      <c r="AN968" s="72"/>
      <c r="AQ968" s="9"/>
      <c r="AS968" s="244">
        <v>966</v>
      </c>
      <c r="AT968" s="244">
        <v>-29.5</v>
      </c>
      <c r="AU968" s="244">
        <v>118.75</v>
      </c>
      <c r="AV968" s="244" t="s">
        <v>5709</v>
      </c>
      <c r="AW968" s="22">
        <v>114</v>
      </c>
      <c r="AX968" s="343">
        <v>55.577496140900422</v>
      </c>
    </row>
    <row r="969" spans="1:50" ht="12" customHeight="1" x14ac:dyDescent="0.25">
      <c r="A969" s="1" t="s">
        <v>685</v>
      </c>
      <c r="C969" s="65"/>
      <c r="D969" s="31"/>
      <c r="E969" s="31"/>
      <c r="F969" s="31"/>
      <c r="G969" s="31"/>
      <c r="H969" s="31"/>
      <c r="O969" s="482" t="str">
        <f t="shared" si="134"/>
        <v xml:space="preserve"> </v>
      </c>
      <c r="P969" s="466">
        <f t="shared" si="130"/>
        <v>1120</v>
      </c>
      <c r="Q969" s="65" t="s">
        <v>4516</v>
      </c>
      <c r="R969" s="230">
        <v>1120</v>
      </c>
      <c r="S969" s="249">
        <v>-33.047578000000001</v>
      </c>
      <c r="T969" s="249">
        <v>115.91257</v>
      </c>
      <c r="U969" s="33" t="str">
        <f t="shared" si="131"/>
        <v>Warawarrup</v>
      </c>
      <c r="V969" s="33" t="str">
        <f t="shared" si="129"/>
        <v>Harvey</v>
      </c>
      <c r="W969" s="33">
        <v>760</v>
      </c>
      <c r="X969" s="1" t="s">
        <v>685</v>
      </c>
      <c r="AE969"/>
      <c r="AF969"/>
      <c r="AG969"/>
      <c r="AH969"/>
      <c r="AI969" s="474">
        <f t="shared" si="132"/>
        <v>1</v>
      </c>
      <c r="AJ969" s="71" t="str">
        <f t="shared" si="133"/>
        <v>Warawarrup</v>
      </c>
      <c r="AK969" s="73" t="e">
        <f>COUNTIFS(#REF!,R969)</f>
        <v>#REF!</v>
      </c>
      <c r="AL969" s="13"/>
      <c r="AM969" s="75"/>
      <c r="AN969" s="72"/>
      <c r="AQ969" s="9"/>
      <c r="AS969" s="244">
        <v>967</v>
      </c>
      <c r="AT969" s="244">
        <v>-29.25</v>
      </c>
      <c r="AU969" s="244">
        <v>118.75</v>
      </c>
      <c r="AV969" s="244" t="s">
        <v>5710</v>
      </c>
      <c r="AW969" s="22">
        <v>114</v>
      </c>
      <c r="AX969" s="343">
        <v>69.970726875596313</v>
      </c>
    </row>
    <row r="970" spans="1:50" ht="12" customHeight="1" x14ac:dyDescent="0.25">
      <c r="A970" s="1" t="s">
        <v>685</v>
      </c>
      <c r="C970" s="65"/>
      <c r="D970" s="31"/>
      <c r="E970" s="31"/>
      <c r="F970" s="31"/>
      <c r="G970" s="31"/>
      <c r="H970" s="31"/>
      <c r="O970" s="482" t="str">
        <f t="shared" si="134"/>
        <v xml:space="preserve"> </v>
      </c>
      <c r="P970" s="466">
        <f t="shared" si="130"/>
        <v>431</v>
      </c>
      <c r="Q970" s="31" t="s">
        <v>7527</v>
      </c>
      <c r="R970" s="230">
        <v>431</v>
      </c>
      <c r="S970" s="172">
        <v>-26.134051594981599</v>
      </c>
      <c r="T970" s="172">
        <v>126.579504398867</v>
      </c>
      <c r="U970" s="33" t="str">
        <f t="shared" si="131"/>
        <v>Warburton</v>
      </c>
      <c r="V970" s="33" t="s">
        <v>3790</v>
      </c>
      <c r="W970" s="32">
        <v>831</v>
      </c>
      <c r="X970" s="1" t="s">
        <v>685</v>
      </c>
      <c r="AE970"/>
      <c r="AF970"/>
      <c r="AG970"/>
      <c r="AH970"/>
      <c r="AI970" s="474">
        <f t="shared" si="132"/>
        <v>1</v>
      </c>
      <c r="AJ970" s="71" t="str">
        <f t="shared" si="133"/>
        <v>Warburton</v>
      </c>
      <c r="AK970" s="73" t="e">
        <f>COUNTIFS(#REF!,R970)</f>
        <v>#REF!</v>
      </c>
      <c r="AL970" s="13"/>
      <c r="AM970" s="75"/>
      <c r="AN970" s="72"/>
      <c r="AQ970" s="9"/>
      <c r="AS970" s="244">
        <v>968</v>
      </c>
      <c r="AT970" s="244">
        <v>-29</v>
      </c>
      <c r="AU970" s="244">
        <v>118.75</v>
      </c>
      <c r="AV970" s="244" t="s">
        <v>5711</v>
      </c>
      <c r="AW970" s="22">
        <v>114</v>
      </c>
      <c r="AX970" s="343">
        <v>90.820166276985276</v>
      </c>
    </row>
    <row r="971" spans="1:50" ht="12" customHeight="1" x14ac:dyDescent="0.25">
      <c r="A971" s="1" t="s">
        <v>685</v>
      </c>
      <c r="C971" s="65"/>
      <c r="D971" s="31"/>
      <c r="E971" s="31"/>
      <c r="F971" s="31"/>
      <c r="G971" s="31"/>
      <c r="H971" s="31"/>
      <c r="O971" s="482" t="str">
        <f t="shared" si="134"/>
        <v xml:space="preserve"> </v>
      </c>
      <c r="P971" s="466">
        <f t="shared" si="130"/>
        <v>1121</v>
      </c>
      <c r="Q971" s="65" t="s">
        <v>4517</v>
      </c>
      <c r="R971" s="230">
        <v>1121</v>
      </c>
      <c r="S971" s="248">
        <v>-31.711358000000001</v>
      </c>
      <c r="T971" s="248">
        <v>117.04613500000001</v>
      </c>
      <c r="U971" s="33" t="str">
        <f t="shared" si="131"/>
        <v>Warding East</v>
      </c>
      <c r="V971" s="33" t="str">
        <f t="shared" ref="V971:V1002" si="135">VLOOKUP(W971,$B$3:$C$150,2,FALSE)</f>
        <v>Cunderdin</v>
      </c>
      <c r="W971" s="33">
        <v>688</v>
      </c>
      <c r="X971" s="1" t="s">
        <v>685</v>
      </c>
      <c r="AE971"/>
      <c r="AF971"/>
      <c r="AG971"/>
      <c r="AH971"/>
      <c r="AI971" s="474">
        <f t="shared" si="132"/>
        <v>1</v>
      </c>
      <c r="AJ971" s="71" t="str">
        <f t="shared" si="133"/>
        <v>Warding East</v>
      </c>
      <c r="AK971" s="73" t="e">
        <f>COUNTIFS(#REF!,R971)</f>
        <v>#REF!</v>
      </c>
      <c r="AL971" s="13"/>
      <c r="AM971" s="75"/>
      <c r="AN971" s="72"/>
      <c r="AQ971" s="9"/>
      <c r="AS971" s="244">
        <v>969</v>
      </c>
      <c r="AT971" s="244">
        <v>-28.75</v>
      </c>
      <c r="AU971" s="244">
        <v>118.75</v>
      </c>
      <c r="AV971" s="244" t="s">
        <v>5712</v>
      </c>
      <c r="AW971" s="22">
        <v>1011</v>
      </c>
      <c r="AX971" s="343">
        <v>83.082100243978786</v>
      </c>
    </row>
    <row r="972" spans="1:50" ht="12" customHeight="1" x14ac:dyDescent="0.25">
      <c r="A972" s="1" t="s">
        <v>685</v>
      </c>
      <c r="C972" s="65"/>
      <c r="D972" s="31"/>
      <c r="E972" s="31"/>
      <c r="F972" s="31"/>
      <c r="G972" s="31"/>
      <c r="H972" s="31"/>
      <c r="O972" s="482" t="str">
        <f t="shared" si="134"/>
        <v xml:space="preserve"> </v>
      </c>
      <c r="P972" s="466">
        <f t="shared" si="130"/>
        <v>1122</v>
      </c>
      <c r="Q972" s="65" t="s">
        <v>4518</v>
      </c>
      <c r="R972" s="230">
        <v>1122</v>
      </c>
      <c r="S972" s="248">
        <v>-34.121324000000001</v>
      </c>
      <c r="T972" s="248">
        <v>115.216066</v>
      </c>
      <c r="U972" s="33" t="str">
        <f t="shared" si="131"/>
        <v>Warner Glen</v>
      </c>
      <c r="V972" s="33" t="str">
        <f t="shared" si="135"/>
        <v>Augusta-Margaret River</v>
      </c>
      <c r="W972" s="33">
        <v>731</v>
      </c>
      <c r="X972" s="1" t="s">
        <v>685</v>
      </c>
      <c r="AE972"/>
      <c r="AF972"/>
      <c r="AG972"/>
      <c r="AH972"/>
      <c r="AI972" s="474">
        <f t="shared" si="132"/>
        <v>1</v>
      </c>
      <c r="AJ972" s="71" t="str">
        <f t="shared" si="133"/>
        <v>Warner Glen</v>
      </c>
      <c r="AK972" s="73" t="e">
        <f>COUNTIFS(#REF!,R972)</f>
        <v>#REF!</v>
      </c>
      <c r="AL972" s="13"/>
      <c r="AM972" s="75"/>
      <c r="AN972" s="72"/>
      <c r="AQ972" s="9"/>
      <c r="AS972" s="244">
        <v>970</v>
      </c>
      <c r="AT972" s="244">
        <v>-28.5</v>
      </c>
      <c r="AU972" s="244">
        <v>118.75</v>
      </c>
      <c r="AV972" s="244" t="s">
        <v>5713</v>
      </c>
      <c r="AW972" s="22">
        <v>1011</v>
      </c>
      <c r="AX972" s="343">
        <v>56.946934079993163</v>
      </c>
    </row>
    <row r="973" spans="1:50" ht="12" customHeight="1" x14ac:dyDescent="0.25">
      <c r="A973" s="1" t="s">
        <v>685</v>
      </c>
      <c r="C973" s="65"/>
      <c r="D973" s="31"/>
      <c r="E973" s="31"/>
      <c r="F973" s="31"/>
      <c r="G973" s="31"/>
      <c r="H973" s="31"/>
      <c r="O973" s="482" t="str">
        <f t="shared" si="134"/>
        <v xml:space="preserve"> </v>
      </c>
      <c r="P973" s="466">
        <f t="shared" si="130"/>
        <v>379</v>
      </c>
      <c r="Q973" s="31" t="s">
        <v>1212</v>
      </c>
      <c r="R973" s="231">
        <v>379</v>
      </c>
      <c r="S973" s="248">
        <v>-32.845680000000002</v>
      </c>
      <c r="T973" s="248">
        <v>115.930139999999</v>
      </c>
      <c r="U973" s="33" t="str">
        <f t="shared" si="131"/>
        <v>Waroona</v>
      </c>
      <c r="V973" s="33" t="str">
        <f t="shared" si="135"/>
        <v>Waroona</v>
      </c>
      <c r="W973" s="33">
        <v>806</v>
      </c>
      <c r="X973" s="1" t="s">
        <v>685</v>
      </c>
      <c r="AE973"/>
      <c r="AF973"/>
      <c r="AG973"/>
      <c r="AH973"/>
      <c r="AI973" s="474">
        <f t="shared" si="132"/>
        <v>1</v>
      </c>
      <c r="AJ973" s="71" t="str">
        <f t="shared" si="133"/>
        <v>Waroona</v>
      </c>
      <c r="AK973" s="73" t="e">
        <f>COUNTIFS(#REF!,R973)</f>
        <v>#REF!</v>
      </c>
      <c r="AL973" s="13"/>
      <c r="AM973" s="75"/>
      <c r="AN973" s="72"/>
      <c r="AQ973" s="9"/>
      <c r="AS973" s="244">
        <v>971</v>
      </c>
      <c r="AT973" s="244">
        <v>-28.25</v>
      </c>
      <c r="AU973" s="244">
        <v>118.75</v>
      </c>
      <c r="AV973" s="244" t="s">
        <v>5714</v>
      </c>
      <c r="AW973" s="22">
        <v>1011</v>
      </c>
      <c r="AX973" s="343">
        <v>33.595454160129627</v>
      </c>
    </row>
    <row r="974" spans="1:50" ht="12" customHeight="1" x14ac:dyDescent="0.25">
      <c r="A974" s="1" t="s">
        <v>685</v>
      </c>
      <c r="C974" s="65"/>
      <c r="D974" s="31"/>
      <c r="E974" s="31"/>
      <c r="F974" s="31"/>
      <c r="G974" s="31"/>
      <c r="H974" s="31"/>
      <c r="O974" s="482" t="str">
        <f t="shared" si="134"/>
        <v xml:space="preserve"> </v>
      </c>
      <c r="P974" s="466">
        <f t="shared" si="130"/>
        <v>1123</v>
      </c>
      <c r="Q974" s="65" t="s">
        <v>1213</v>
      </c>
      <c r="R974" s="230">
        <v>1123</v>
      </c>
      <c r="S974" s="249">
        <v>-31.014030000000002</v>
      </c>
      <c r="T974" s="249">
        <v>118.68177</v>
      </c>
      <c r="U974" s="33" t="str">
        <f t="shared" si="131"/>
        <v>Warrachuppin</v>
      </c>
      <c r="V974" s="33" t="str">
        <f t="shared" si="135"/>
        <v>Westonia</v>
      </c>
      <c r="W974" s="33">
        <v>786</v>
      </c>
      <c r="X974" s="1" t="s">
        <v>685</v>
      </c>
      <c r="AE974"/>
      <c r="AF974"/>
      <c r="AG974"/>
      <c r="AH974"/>
      <c r="AI974" s="474">
        <f t="shared" si="132"/>
        <v>1</v>
      </c>
      <c r="AJ974" s="71" t="str">
        <f t="shared" si="133"/>
        <v>Warrachuppin</v>
      </c>
      <c r="AK974" s="73" t="e">
        <f>COUNTIFS(#REF!,R974)</f>
        <v>#REF!</v>
      </c>
      <c r="AL974" s="13"/>
      <c r="AM974" s="75"/>
      <c r="AN974" s="72"/>
      <c r="AQ974" s="9"/>
      <c r="AS974" s="244">
        <v>972</v>
      </c>
      <c r="AT974" s="244">
        <v>-28</v>
      </c>
      <c r="AU974" s="244">
        <v>118.75</v>
      </c>
      <c r="AV974" s="244" t="s">
        <v>5715</v>
      </c>
      <c r="AW974" s="22">
        <v>1011</v>
      </c>
      <c r="AX974" s="343">
        <v>23.658805938833126</v>
      </c>
    </row>
    <row r="975" spans="1:50" ht="12" customHeight="1" x14ac:dyDescent="0.25">
      <c r="A975" s="1" t="s">
        <v>685</v>
      </c>
      <c r="C975" s="65"/>
      <c r="D975" s="31"/>
      <c r="E975" s="31"/>
      <c r="F975" s="31"/>
      <c r="G975" s="31"/>
      <c r="H975" s="31"/>
      <c r="O975" s="482" t="str">
        <f t="shared" si="134"/>
        <v xml:space="preserve"> </v>
      </c>
      <c r="P975" s="466">
        <f t="shared" si="130"/>
        <v>380</v>
      </c>
      <c r="Q975" s="31" t="s">
        <v>1230</v>
      </c>
      <c r="R975" s="231">
        <v>380</v>
      </c>
      <c r="S975" s="248">
        <v>-30.065407</v>
      </c>
      <c r="T975" s="248">
        <v>115.319378</v>
      </c>
      <c r="U975" s="33" t="str">
        <f t="shared" si="131"/>
        <v>Warradarge</v>
      </c>
      <c r="V975" s="33" t="str">
        <f t="shared" si="135"/>
        <v>Coorow</v>
      </c>
      <c r="W975" s="33">
        <v>756</v>
      </c>
      <c r="X975" s="1" t="s">
        <v>685</v>
      </c>
      <c r="AE975"/>
      <c r="AF975"/>
      <c r="AG975"/>
      <c r="AH975"/>
      <c r="AI975" s="474">
        <f t="shared" si="132"/>
        <v>1</v>
      </c>
      <c r="AJ975" s="71" t="str">
        <f t="shared" si="133"/>
        <v>Warradarge</v>
      </c>
      <c r="AK975" s="73" t="e">
        <f>COUNTIFS(#REF!,R975)</f>
        <v>#REF!</v>
      </c>
      <c r="AL975" s="13"/>
      <c r="AM975" s="75"/>
      <c r="AN975" s="72"/>
      <c r="AQ975" s="9"/>
      <c r="AS975" s="244">
        <v>973</v>
      </c>
      <c r="AT975" s="244">
        <v>-27.75</v>
      </c>
      <c r="AU975" s="244">
        <v>118.75</v>
      </c>
      <c r="AV975" s="244" t="s">
        <v>5716</v>
      </c>
      <c r="AW975" s="22">
        <v>1011</v>
      </c>
      <c r="AX975" s="343">
        <v>39.19447634323852</v>
      </c>
    </row>
    <row r="976" spans="1:50" ht="12" customHeight="1" x14ac:dyDescent="0.25">
      <c r="A976" s="1" t="s">
        <v>685</v>
      </c>
      <c r="C976" s="65"/>
      <c r="D976" s="31"/>
      <c r="E976" s="31"/>
      <c r="F976" s="31"/>
      <c r="G976" s="31"/>
      <c r="H976" s="31"/>
      <c r="O976" s="482" t="str">
        <f t="shared" si="134"/>
        <v xml:space="preserve"> </v>
      </c>
      <c r="P976" s="466">
        <f t="shared" si="130"/>
        <v>381</v>
      </c>
      <c r="Q976" s="31" t="s">
        <v>4430</v>
      </c>
      <c r="R976" s="231">
        <v>381</v>
      </c>
      <c r="S976" s="249">
        <v>-31.018529999999899</v>
      </c>
      <c r="T976" s="249">
        <v>118.60968</v>
      </c>
      <c r="U976" s="33" t="str">
        <f t="shared" si="131"/>
        <v>Warralakin</v>
      </c>
      <c r="V976" s="33" t="str">
        <f t="shared" si="135"/>
        <v>Westonia</v>
      </c>
      <c r="W976" s="33">
        <v>786</v>
      </c>
      <c r="X976" s="1" t="s">
        <v>685</v>
      </c>
      <c r="AE976"/>
      <c r="AF976"/>
      <c r="AG976"/>
      <c r="AH976"/>
      <c r="AI976" s="474">
        <f t="shared" si="132"/>
        <v>1</v>
      </c>
      <c r="AJ976" s="71" t="str">
        <f t="shared" si="133"/>
        <v>Warralakin</v>
      </c>
      <c r="AK976" s="73" t="e">
        <f>COUNTIFS(#REF!,R976)</f>
        <v>#REF!</v>
      </c>
      <c r="AL976" s="13"/>
      <c r="AM976" s="75"/>
      <c r="AN976" s="72"/>
      <c r="AQ976" s="9"/>
      <c r="AS976" s="244">
        <v>974</v>
      </c>
      <c r="AT976" s="244">
        <v>-27.5</v>
      </c>
      <c r="AU976" s="244">
        <v>118.75</v>
      </c>
      <c r="AV976" s="244" t="s">
        <v>5717</v>
      </c>
      <c r="AW976" s="22">
        <v>1011</v>
      </c>
      <c r="AX976" s="343">
        <v>63.702889826726839</v>
      </c>
    </row>
    <row r="977" spans="1:50" ht="12" customHeight="1" x14ac:dyDescent="0.25">
      <c r="A977" s="1" t="s">
        <v>685</v>
      </c>
      <c r="C977" s="65"/>
      <c r="D977" s="31"/>
      <c r="E977" s="31"/>
      <c r="F977" s="31"/>
      <c r="G977" s="31"/>
      <c r="H977" s="31"/>
      <c r="O977" s="482" t="str">
        <f t="shared" si="134"/>
        <v xml:space="preserve"> </v>
      </c>
      <c r="P977" s="466">
        <f t="shared" si="130"/>
        <v>1124</v>
      </c>
      <c r="Q977" s="65" t="s">
        <v>4519</v>
      </c>
      <c r="R977" s="230">
        <v>1124</v>
      </c>
      <c r="S977" s="249">
        <v>-34.975614</v>
      </c>
      <c r="T977" s="249">
        <v>117.847348</v>
      </c>
      <c r="U977" s="33" t="str">
        <f t="shared" si="131"/>
        <v>Warrenup</v>
      </c>
      <c r="V977" s="33" t="str">
        <f t="shared" si="135"/>
        <v>Albany</v>
      </c>
      <c r="W977" s="33">
        <v>751</v>
      </c>
      <c r="X977" s="1" t="s">
        <v>685</v>
      </c>
      <c r="AE977"/>
      <c r="AF977"/>
      <c r="AG977"/>
      <c r="AH977"/>
      <c r="AI977" s="474">
        <f t="shared" si="132"/>
        <v>1</v>
      </c>
      <c r="AJ977" s="71" t="str">
        <f t="shared" si="133"/>
        <v>Warrenup</v>
      </c>
      <c r="AK977" s="73" t="e">
        <f>COUNTIFS(#REF!,R977)</f>
        <v>#REF!</v>
      </c>
      <c r="AL977" s="13"/>
      <c r="AM977" s="75"/>
      <c r="AN977" s="72"/>
      <c r="AQ977" s="9"/>
      <c r="AS977" s="244">
        <v>975</v>
      </c>
      <c r="AT977" s="244">
        <v>-27.25</v>
      </c>
      <c r="AU977" s="244">
        <v>118.75</v>
      </c>
      <c r="AV977" s="244" t="s">
        <v>5718</v>
      </c>
      <c r="AW977" s="22">
        <v>879</v>
      </c>
      <c r="AX977" s="343">
        <v>77.098628720744244</v>
      </c>
    </row>
    <row r="978" spans="1:50" ht="12" customHeight="1" x14ac:dyDescent="0.25">
      <c r="A978" s="1" t="s">
        <v>685</v>
      </c>
      <c r="C978" s="65"/>
      <c r="D978" s="31"/>
      <c r="E978" s="31"/>
      <c r="F978" s="31"/>
      <c r="G978" s="31"/>
      <c r="H978" s="31"/>
      <c r="O978" s="482" t="str">
        <f t="shared" si="134"/>
        <v xml:space="preserve"> </v>
      </c>
      <c r="P978" s="466">
        <f t="shared" si="130"/>
        <v>1125</v>
      </c>
      <c r="Q978" s="65" t="s">
        <v>4520</v>
      </c>
      <c r="R978" s="230">
        <v>1125</v>
      </c>
      <c r="S978" s="248">
        <v>-29.364699999999999</v>
      </c>
      <c r="T978" s="248">
        <v>117.015975</v>
      </c>
      <c r="U978" s="33" t="str">
        <f t="shared" si="131"/>
        <v>Warriedar</v>
      </c>
      <c r="V978" s="33" t="str">
        <f t="shared" si="135"/>
        <v>Perenjori</v>
      </c>
      <c r="W978" s="33">
        <v>789</v>
      </c>
      <c r="X978" s="1" t="s">
        <v>685</v>
      </c>
      <c r="AE978"/>
      <c r="AF978"/>
      <c r="AG978"/>
      <c r="AH978"/>
      <c r="AI978" s="474">
        <f t="shared" si="132"/>
        <v>1</v>
      </c>
      <c r="AJ978" s="71" t="str">
        <f t="shared" si="133"/>
        <v>Warriedar</v>
      </c>
      <c r="AK978" s="73" t="e">
        <f>COUNTIFS(#REF!,R978)</f>
        <v>#REF!</v>
      </c>
      <c r="AL978" s="13"/>
      <c r="AM978" s="75"/>
      <c r="AN978" s="72"/>
      <c r="AQ978" s="9"/>
      <c r="AS978" s="244">
        <v>976</v>
      </c>
      <c r="AT978" s="244">
        <v>-27</v>
      </c>
      <c r="AU978" s="244">
        <v>118.75</v>
      </c>
      <c r="AV978" s="244" t="s">
        <v>5719</v>
      </c>
      <c r="AW978" s="22">
        <v>879</v>
      </c>
      <c r="AX978" s="343">
        <v>51.625857624629667</v>
      </c>
    </row>
    <row r="979" spans="1:50" ht="12" customHeight="1" x14ac:dyDescent="0.25">
      <c r="A979" s="1" t="s">
        <v>685</v>
      </c>
      <c r="C979" s="65"/>
      <c r="D979" s="31"/>
      <c r="E979" s="31"/>
      <c r="F979" s="31"/>
      <c r="G979" s="31"/>
      <c r="H979" s="31"/>
      <c r="O979" s="482" t="str">
        <f t="shared" si="134"/>
        <v xml:space="preserve"> </v>
      </c>
      <c r="P979" s="466">
        <f t="shared" si="130"/>
        <v>382</v>
      </c>
      <c r="Q979" s="31" t="s">
        <v>4130</v>
      </c>
      <c r="R979" s="231">
        <v>382</v>
      </c>
      <c r="S979" s="248">
        <v>-31.839759999999998</v>
      </c>
      <c r="T979" s="248">
        <v>115.80875399999999</v>
      </c>
      <c r="U979" s="33" t="str">
        <f t="shared" si="131"/>
        <v>Warwick</v>
      </c>
      <c r="V979" s="33" t="str">
        <f t="shared" si="135"/>
        <v>Joondalup</v>
      </c>
      <c r="W979" s="33">
        <v>813</v>
      </c>
      <c r="X979" s="1" t="s">
        <v>685</v>
      </c>
      <c r="AE979"/>
      <c r="AF979"/>
      <c r="AG979"/>
      <c r="AH979"/>
      <c r="AI979" s="474">
        <f t="shared" si="132"/>
        <v>1</v>
      </c>
      <c r="AJ979" s="71" t="str">
        <f t="shared" si="133"/>
        <v>Warwick</v>
      </c>
      <c r="AK979" s="73" t="e">
        <f>COUNTIFS(#REF!,R979)</f>
        <v>#REF!</v>
      </c>
      <c r="AL979" s="13"/>
      <c r="AM979" s="75"/>
      <c r="AN979" s="72"/>
      <c r="AQ979" s="9"/>
      <c r="AS979" s="244">
        <v>977</v>
      </c>
      <c r="AT979" s="244">
        <v>-26.75</v>
      </c>
      <c r="AU979" s="244">
        <v>118.75</v>
      </c>
      <c r="AV979" s="244" t="s">
        <v>5720</v>
      </c>
      <c r="AW979" s="22">
        <v>879</v>
      </c>
      <c r="AX979" s="343">
        <v>30.522811471439763</v>
      </c>
    </row>
    <row r="980" spans="1:50" ht="12" customHeight="1" x14ac:dyDescent="0.25">
      <c r="A980" s="1" t="s">
        <v>685</v>
      </c>
      <c r="C980" s="65"/>
      <c r="D980" s="31"/>
      <c r="E980" s="31"/>
      <c r="F980" s="31"/>
      <c r="G980" s="31"/>
      <c r="H980" s="31"/>
      <c r="O980" s="482" t="str">
        <f t="shared" si="134"/>
        <v xml:space="preserve"> </v>
      </c>
      <c r="P980" s="466">
        <f t="shared" si="130"/>
        <v>1126</v>
      </c>
      <c r="Q980" s="65" t="s">
        <v>4521</v>
      </c>
      <c r="R980" s="230">
        <v>1126</v>
      </c>
      <c r="S980" s="249">
        <v>-33.335877000000004</v>
      </c>
      <c r="T980" s="249">
        <v>115.742988</v>
      </c>
      <c r="U980" s="33" t="str">
        <f t="shared" si="131"/>
        <v>Waterloo</v>
      </c>
      <c r="V980" s="33" t="str">
        <f t="shared" si="135"/>
        <v>Dardanup</v>
      </c>
      <c r="W980" s="33">
        <v>805</v>
      </c>
      <c r="X980" s="1" t="s">
        <v>685</v>
      </c>
      <c r="AE980"/>
      <c r="AF980"/>
      <c r="AG980"/>
      <c r="AH980"/>
      <c r="AI980" s="474">
        <f t="shared" si="132"/>
        <v>1</v>
      </c>
      <c r="AJ980" s="71" t="str">
        <f t="shared" si="133"/>
        <v>Waterloo</v>
      </c>
      <c r="AK980" s="73" t="e">
        <f>COUNTIFS(#REF!,R980)</f>
        <v>#REF!</v>
      </c>
      <c r="AL980" s="13"/>
      <c r="AM980" s="75"/>
      <c r="AN980" s="72"/>
      <c r="AQ980" s="9"/>
      <c r="AS980" s="244">
        <v>978</v>
      </c>
      <c r="AT980" s="244">
        <v>-26.5</v>
      </c>
      <c r="AU980" s="244">
        <v>118.75</v>
      </c>
      <c r="AV980" s="244" t="s">
        <v>5721</v>
      </c>
      <c r="AW980" s="22">
        <v>879</v>
      </c>
      <c r="AX980" s="343">
        <v>27.266042703385569</v>
      </c>
    </row>
    <row r="981" spans="1:50" ht="12" customHeight="1" x14ac:dyDescent="0.25">
      <c r="A981" s="1" t="s">
        <v>685</v>
      </c>
      <c r="C981" s="65"/>
      <c r="D981" s="31"/>
      <c r="E981" s="31"/>
      <c r="F981" s="31"/>
      <c r="G981" s="31"/>
      <c r="H981" s="31"/>
      <c r="O981" s="482" t="str">
        <f t="shared" si="134"/>
        <v xml:space="preserve"> </v>
      </c>
      <c r="P981" s="466">
        <f t="shared" si="130"/>
        <v>383</v>
      </c>
      <c r="Q981" s="31" t="s">
        <v>68</v>
      </c>
      <c r="R981" s="231">
        <v>383</v>
      </c>
      <c r="S981" s="248">
        <v>-30.2956299999999</v>
      </c>
      <c r="T981" s="248">
        <v>116.06683</v>
      </c>
      <c r="U981" s="33" t="str">
        <f t="shared" si="131"/>
        <v>Watheroo</v>
      </c>
      <c r="V981" s="33" t="str">
        <f t="shared" si="135"/>
        <v>Moora</v>
      </c>
      <c r="W981" s="33">
        <v>757</v>
      </c>
      <c r="X981" s="1" t="s">
        <v>685</v>
      </c>
      <c r="AE981"/>
      <c r="AF981"/>
      <c r="AG981"/>
      <c r="AH981"/>
      <c r="AI981" s="474">
        <f t="shared" si="132"/>
        <v>1</v>
      </c>
      <c r="AJ981" s="71" t="str">
        <f t="shared" si="133"/>
        <v>Watheroo</v>
      </c>
      <c r="AK981" s="73" t="e">
        <f>COUNTIFS(#REF!,R981)</f>
        <v>#REF!</v>
      </c>
      <c r="AL981" s="13"/>
      <c r="AM981" s="75"/>
      <c r="AN981" s="72"/>
      <c r="AQ981" s="9"/>
      <c r="AS981" s="244">
        <v>979</v>
      </c>
      <c r="AT981" s="244">
        <v>-26.25</v>
      </c>
      <c r="AU981" s="244">
        <v>118.75</v>
      </c>
      <c r="AV981" s="244" t="s">
        <v>5722</v>
      </c>
      <c r="AW981" s="22">
        <v>879</v>
      </c>
      <c r="AX981" s="343">
        <v>45.832459777108006</v>
      </c>
    </row>
    <row r="982" spans="1:50" ht="12" customHeight="1" x14ac:dyDescent="0.25">
      <c r="A982" s="1" t="s">
        <v>685</v>
      </c>
      <c r="C982" s="65"/>
      <c r="D982" s="31"/>
      <c r="E982" s="31"/>
      <c r="F982" s="31"/>
      <c r="G982" s="31"/>
      <c r="H982" s="31"/>
      <c r="O982" s="482" t="str">
        <f t="shared" si="134"/>
        <v xml:space="preserve"> </v>
      </c>
      <c r="P982" s="466">
        <f t="shared" si="130"/>
        <v>1127</v>
      </c>
      <c r="Q982" s="65" t="s">
        <v>4522</v>
      </c>
      <c r="R982" s="230">
        <v>1127</v>
      </c>
      <c r="S982" s="249">
        <v>-31.322937</v>
      </c>
      <c r="T982" s="249">
        <v>116.486656</v>
      </c>
      <c r="U982" s="33" t="str">
        <f t="shared" si="131"/>
        <v>Wattening</v>
      </c>
      <c r="V982" s="33" t="str">
        <f t="shared" si="135"/>
        <v>Toodyay</v>
      </c>
      <c r="W982" s="33">
        <v>742</v>
      </c>
      <c r="X982" s="1" t="s">
        <v>685</v>
      </c>
      <c r="AE982"/>
      <c r="AF982"/>
      <c r="AG982"/>
      <c r="AH982"/>
      <c r="AI982" s="474">
        <f t="shared" si="132"/>
        <v>1</v>
      </c>
      <c r="AJ982" s="71" t="str">
        <f t="shared" si="133"/>
        <v>Wattening</v>
      </c>
      <c r="AK982" s="73" t="e">
        <f>COUNTIFS(#REF!,R982)</f>
        <v>#REF!</v>
      </c>
      <c r="AL982" s="13"/>
      <c r="AM982" s="75"/>
      <c r="AN982" s="72"/>
      <c r="AQ982" s="9"/>
      <c r="AS982" s="244">
        <v>980</v>
      </c>
      <c r="AT982" s="244">
        <v>-26</v>
      </c>
      <c r="AU982" s="244">
        <v>118.75</v>
      </c>
      <c r="AV982" s="244" t="s">
        <v>5723</v>
      </c>
      <c r="AW982" s="22">
        <v>879</v>
      </c>
      <c r="AX982" s="343">
        <v>70.733117233450116</v>
      </c>
    </row>
    <row r="983" spans="1:50" ht="12" customHeight="1" x14ac:dyDescent="0.25">
      <c r="A983" s="1" t="s">
        <v>685</v>
      </c>
      <c r="C983" s="65"/>
      <c r="D983" s="31"/>
      <c r="E983" s="31"/>
      <c r="F983" s="31"/>
      <c r="G983" s="31"/>
      <c r="H983" s="31"/>
      <c r="O983" s="482" t="str">
        <f t="shared" si="134"/>
        <v xml:space="preserve"> </v>
      </c>
      <c r="P983" s="466">
        <f t="shared" si="130"/>
        <v>1128</v>
      </c>
      <c r="Q983" s="65" t="s">
        <v>4523</v>
      </c>
      <c r="R983" s="230">
        <v>1128</v>
      </c>
      <c r="S983" s="248">
        <v>-30.764085999999999</v>
      </c>
      <c r="T983" s="248">
        <v>118.200343</v>
      </c>
      <c r="U983" s="33" t="str">
        <f t="shared" si="131"/>
        <v>Wattoning</v>
      </c>
      <c r="V983" s="33" t="str">
        <f t="shared" si="135"/>
        <v>Mukinbudin</v>
      </c>
      <c r="W983" s="33">
        <v>776</v>
      </c>
      <c r="X983" s="1" t="s">
        <v>685</v>
      </c>
      <c r="AE983"/>
      <c r="AF983"/>
      <c r="AG983"/>
      <c r="AH983"/>
      <c r="AI983" s="474">
        <f t="shared" si="132"/>
        <v>1</v>
      </c>
      <c r="AJ983" s="71" t="str">
        <f t="shared" si="133"/>
        <v>Wattoning</v>
      </c>
      <c r="AK983" s="73" t="e">
        <f>COUNTIFS(#REF!,R983)</f>
        <v>#REF!</v>
      </c>
      <c r="AL983" s="13"/>
      <c r="AM983" s="75"/>
      <c r="AN983" s="72"/>
      <c r="AQ983" s="9"/>
      <c r="AS983" s="244">
        <v>981</v>
      </c>
      <c r="AT983" s="244">
        <v>-25.75</v>
      </c>
      <c r="AU983" s="244">
        <v>118.75</v>
      </c>
      <c r="AV983" s="244" t="s">
        <v>5724</v>
      </c>
      <c r="AW983" s="22">
        <v>879</v>
      </c>
      <c r="AX983" s="343">
        <v>97.216848321301356</v>
      </c>
    </row>
    <row r="984" spans="1:50" ht="12" customHeight="1" x14ac:dyDescent="0.25">
      <c r="A984" s="1" t="s">
        <v>685</v>
      </c>
      <c r="C984" s="65"/>
      <c r="D984" s="31"/>
      <c r="E984" s="31"/>
      <c r="F984" s="31"/>
      <c r="G984" s="31"/>
      <c r="H984" s="31"/>
      <c r="O984" s="482" t="str">
        <f t="shared" si="134"/>
        <v xml:space="preserve"> </v>
      </c>
      <c r="P984" s="466">
        <f t="shared" si="130"/>
        <v>1129</v>
      </c>
      <c r="Q984" s="65" t="s">
        <v>4524</v>
      </c>
      <c r="R984" s="230">
        <v>1129</v>
      </c>
      <c r="S984" s="248">
        <v>-30.242999999999999</v>
      </c>
      <c r="T984" s="248">
        <v>120.95399999999999</v>
      </c>
      <c r="U984" s="33" t="str">
        <f t="shared" si="131"/>
        <v>Waverley</v>
      </c>
      <c r="V984" s="33" t="str">
        <f t="shared" si="135"/>
        <v>Kalgoorlie-Boulder</v>
      </c>
      <c r="W984" s="33">
        <v>845</v>
      </c>
      <c r="X984" s="1" t="s">
        <v>685</v>
      </c>
      <c r="AE984"/>
      <c r="AF984"/>
      <c r="AG984"/>
      <c r="AH984"/>
      <c r="AI984" s="474">
        <f t="shared" si="132"/>
        <v>1</v>
      </c>
      <c r="AJ984" s="71" t="str">
        <f t="shared" si="133"/>
        <v>Waverley</v>
      </c>
      <c r="AK984" s="73" t="e">
        <f>COUNTIFS(#REF!,R984)</f>
        <v>#REF!</v>
      </c>
      <c r="AL984" s="13"/>
      <c r="AM984" s="75"/>
      <c r="AN984" s="72"/>
      <c r="AQ984" s="9"/>
      <c r="AS984" s="244">
        <v>982</v>
      </c>
      <c r="AT984" s="244">
        <v>-25.5</v>
      </c>
      <c r="AU984" s="244">
        <v>118.75</v>
      </c>
      <c r="AV984" s="244" t="s">
        <v>5725</v>
      </c>
      <c r="AW984" s="22">
        <v>879</v>
      </c>
      <c r="AX984" s="343">
        <v>124.27565948621194</v>
      </c>
    </row>
    <row r="985" spans="1:50" ht="12" customHeight="1" x14ac:dyDescent="0.25">
      <c r="A985" s="1" t="s">
        <v>685</v>
      </c>
      <c r="C985" s="65"/>
      <c r="D985" s="31"/>
      <c r="E985" s="31"/>
      <c r="F985" s="31"/>
      <c r="G985" s="31"/>
      <c r="H985" s="31"/>
      <c r="O985" s="482" t="str">
        <f t="shared" si="134"/>
        <v xml:space="preserve"> </v>
      </c>
      <c r="P985" s="466">
        <f t="shared" si="130"/>
        <v>1130</v>
      </c>
      <c r="Q985" s="65" t="s">
        <v>4525</v>
      </c>
      <c r="R985" s="230">
        <v>1130</v>
      </c>
      <c r="S985" s="248">
        <v>-30.821415999999999</v>
      </c>
      <c r="T985" s="248">
        <v>115.194782</v>
      </c>
      <c r="U985" s="33" t="str">
        <f t="shared" si="131"/>
        <v>Wedge Island</v>
      </c>
      <c r="V985" s="33" t="str">
        <f t="shared" si="135"/>
        <v>Dandaragan</v>
      </c>
      <c r="W985" s="33">
        <v>743</v>
      </c>
      <c r="X985" s="1" t="s">
        <v>685</v>
      </c>
      <c r="AE985"/>
      <c r="AF985"/>
      <c r="AG985"/>
      <c r="AH985"/>
      <c r="AI985" s="474">
        <f t="shared" si="132"/>
        <v>1</v>
      </c>
      <c r="AJ985" s="71" t="str">
        <f t="shared" si="133"/>
        <v>Wedge Island</v>
      </c>
      <c r="AK985" s="73" t="e">
        <f>COUNTIFS(#REF!,R985)</f>
        <v>#REF!</v>
      </c>
      <c r="AL985" s="13"/>
      <c r="AM985" s="75"/>
      <c r="AN985" s="72"/>
      <c r="AQ985" s="9"/>
      <c r="AS985" s="244">
        <v>983</v>
      </c>
      <c r="AT985" s="244">
        <v>-25.25</v>
      </c>
      <c r="AU985" s="244">
        <v>118.75</v>
      </c>
      <c r="AV985" s="244" t="s">
        <v>5726</v>
      </c>
      <c r="AW985" s="22">
        <v>879</v>
      </c>
      <c r="AX985" s="343">
        <v>151.60193172493706</v>
      </c>
    </row>
    <row r="986" spans="1:50" ht="12" customHeight="1" x14ac:dyDescent="0.25">
      <c r="A986" s="1" t="s">
        <v>685</v>
      </c>
      <c r="C986" s="65"/>
      <c r="D986" s="31"/>
      <c r="E986" s="31"/>
      <c r="F986" s="31"/>
      <c r="G986" s="31"/>
      <c r="H986" s="31"/>
      <c r="O986" s="482" t="str">
        <f t="shared" si="134"/>
        <v xml:space="preserve"> </v>
      </c>
      <c r="P986" s="466">
        <f t="shared" si="130"/>
        <v>1131</v>
      </c>
      <c r="Q986" s="65" t="s">
        <v>4526</v>
      </c>
      <c r="R986" s="230">
        <v>1131</v>
      </c>
      <c r="S986" s="248">
        <v>-33.401969999999999</v>
      </c>
      <c r="T986" s="248">
        <v>117.207677</v>
      </c>
      <c r="U986" s="33" t="str">
        <f t="shared" si="131"/>
        <v>Wedgecarrup</v>
      </c>
      <c r="V986" s="33" t="str">
        <f t="shared" si="135"/>
        <v>Wagin</v>
      </c>
      <c r="W986" s="33">
        <v>729</v>
      </c>
      <c r="X986" s="1" t="s">
        <v>685</v>
      </c>
      <c r="AE986"/>
      <c r="AF986"/>
      <c r="AG986"/>
      <c r="AH986"/>
      <c r="AI986" s="474">
        <f t="shared" si="132"/>
        <v>1</v>
      </c>
      <c r="AJ986" s="71" t="str">
        <f t="shared" si="133"/>
        <v>Wedgecarrup</v>
      </c>
      <c r="AK986" s="73" t="e">
        <f>COUNTIFS(#REF!,R986)</f>
        <v>#REF!</v>
      </c>
      <c r="AL986" s="13"/>
      <c r="AM986" s="75"/>
      <c r="AN986" s="72"/>
      <c r="AQ986" s="9"/>
      <c r="AS986" s="244">
        <v>984</v>
      </c>
      <c r="AT986" s="244">
        <v>-25</v>
      </c>
      <c r="AU986" s="244">
        <v>118.75</v>
      </c>
      <c r="AV986" s="244" t="s">
        <v>5727</v>
      </c>
      <c r="AW986" s="22">
        <v>879</v>
      </c>
      <c r="AX986" s="343">
        <v>179.07326456762789</v>
      </c>
    </row>
    <row r="987" spans="1:50" ht="12" customHeight="1" x14ac:dyDescent="0.25">
      <c r="A987" s="1" t="s">
        <v>685</v>
      </c>
      <c r="C987" s="65"/>
      <c r="D987" s="31"/>
      <c r="E987" s="31"/>
      <c r="F987" s="31"/>
      <c r="G987" s="31"/>
      <c r="H987" s="31"/>
      <c r="O987" s="482" t="str">
        <f t="shared" si="134"/>
        <v xml:space="preserve"> </v>
      </c>
      <c r="P987" s="466">
        <f t="shared" si="130"/>
        <v>1132</v>
      </c>
      <c r="Q987" s="65" t="s">
        <v>4527</v>
      </c>
      <c r="R987" s="230">
        <v>1132</v>
      </c>
      <c r="S987" s="248">
        <v>-30.824459999999899</v>
      </c>
      <c r="T987" s="248">
        <v>117.99306</v>
      </c>
      <c r="U987" s="33" t="str">
        <f t="shared" si="131"/>
        <v>Welbungin</v>
      </c>
      <c r="V987" s="33" t="str">
        <f t="shared" si="135"/>
        <v>Mount Marshall</v>
      </c>
      <c r="W987" s="33">
        <v>838</v>
      </c>
      <c r="X987" s="1" t="s">
        <v>685</v>
      </c>
      <c r="AE987"/>
      <c r="AF987"/>
      <c r="AG987"/>
      <c r="AH987"/>
      <c r="AI987" s="474">
        <f t="shared" si="132"/>
        <v>1</v>
      </c>
      <c r="AJ987" s="71" t="str">
        <f t="shared" si="133"/>
        <v>Welbungin</v>
      </c>
      <c r="AK987" s="73" t="e">
        <f>COUNTIFS(#REF!,R987)</f>
        <v>#REF!</v>
      </c>
      <c r="AL987" s="13"/>
      <c r="AM987" s="75"/>
      <c r="AN987" s="72"/>
      <c r="AQ987" s="9"/>
      <c r="AS987" s="244">
        <v>985</v>
      </c>
      <c r="AT987" s="244">
        <v>-35</v>
      </c>
      <c r="AU987" s="244">
        <v>119</v>
      </c>
      <c r="AV987" s="244" t="s">
        <v>5728</v>
      </c>
      <c r="AW987" s="22">
        <v>73</v>
      </c>
      <c r="AX987" s="343">
        <v>47.623076583855763</v>
      </c>
    </row>
    <row r="988" spans="1:50" ht="12" customHeight="1" x14ac:dyDescent="0.25">
      <c r="A988" s="1" t="s">
        <v>685</v>
      </c>
      <c r="C988" s="65"/>
      <c r="D988" s="31"/>
      <c r="E988" s="31"/>
      <c r="F988" s="31"/>
      <c r="G988" s="31"/>
      <c r="H988" s="31"/>
      <c r="L988" s="51" t="s">
        <v>7530</v>
      </c>
      <c r="O988" s="482" t="str">
        <f t="shared" si="134"/>
        <v xml:space="preserve"> </v>
      </c>
      <c r="P988" s="466">
        <f t="shared" si="130"/>
        <v>384</v>
      </c>
      <c r="Q988" s="31" t="s">
        <v>1264</v>
      </c>
      <c r="R988" s="231">
        <v>384</v>
      </c>
      <c r="S988" s="248">
        <v>-32.267606000000001</v>
      </c>
      <c r="T988" s="248">
        <v>115.843975</v>
      </c>
      <c r="U988" s="33" t="str">
        <f t="shared" si="131"/>
        <v>Wellard</v>
      </c>
      <c r="V988" s="33" t="str">
        <f t="shared" si="135"/>
        <v>Kwinana</v>
      </c>
      <c r="W988" s="222">
        <v>734</v>
      </c>
      <c r="X988" s="1" t="s">
        <v>685</v>
      </c>
      <c r="AE988"/>
      <c r="AF988"/>
      <c r="AG988"/>
      <c r="AH988"/>
      <c r="AI988" s="474">
        <f t="shared" si="132"/>
        <v>1</v>
      </c>
      <c r="AJ988" s="71" t="str">
        <f t="shared" si="133"/>
        <v>Wellard</v>
      </c>
      <c r="AK988" s="73" t="e">
        <f>COUNTIFS(#REF!,#REF!)</f>
        <v>#REF!</v>
      </c>
      <c r="AL988" s="13"/>
      <c r="AM988" s="75"/>
      <c r="AN988" s="72"/>
      <c r="AQ988" s="9"/>
      <c r="AS988" s="244">
        <v>986</v>
      </c>
      <c r="AT988" s="244">
        <v>-34.75</v>
      </c>
      <c r="AU988" s="244">
        <v>119</v>
      </c>
      <c r="AV988" s="244" t="s">
        <v>5729</v>
      </c>
      <c r="AW988" s="22">
        <v>73</v>
      </c>
      <c r="AX988" s="343">
        <v>25.956464959235472</v>
      </c>
    </row>
    <row r="989" spans="1:50" ht="12" customHeight="1" x14ac:dyDescent="0.25">
      <c r="A989" s="1" t="s">
        <v>685</v>
      </c>
      <c r="C989" s="65"/>
      <c r="D989" s="31"/>
      <c r="E989" s="31"/>
      <c r="F989" s="31"/>
      <c r="G989" s="31"/>
      <c r="H989" s="31"/>
      <c r="O989" s="482" t="str">
        <f t="shared" si="134"/>
        <v xml:space="preserve"> </v>
      </c>
      <c r="P989" s="466">
        <f t="shared" si="130"/>
        <v>385</v>
      </c>
      <c r="Q989" s="31" t="s">
        <v>1113</v>
      </c>
      <c r="R989" s="231">
        <v>385</v>
      </c>
      <c r="S989" s="249">
        <v>-33.168819999999997</v>
      </c>
      <c r="T989" s="249">
        <v>115.754518</v>
      </c>
      <c r="U989" s="33" t="str">
        <f t="shared" si="131"/>
        <v>Wellesley</v>
      </c>
      <c r="V989" s="33" t="str">
        <f t="shared" si="135"/>
        <v>Harvey</v>
      </c>
      <c r="W989" s="33">
        <v>760</v>
      </c>
      <c r="X989" s="1" t="s">
        <v>685</v>
      </c>
      <c r="AE989"/>
      <c r="AF989"/>
      <c r="AG989"/>
      <c r="AH989"/>
      <c r="AI989" s="474">
        <f t="shared" si="132"/>
        <v>1</v>
      </c>
      <c r="AJ989" s="71" t="str">
        <f t="shared" si="133"/>
        <v>Wellesley</v>
      </c>
      <c r="AK989" s="73" t="e">
        <f>COUNTIFS(#REF!,R989)</f>
        <v>#REF!</v>
      </c>
      <c r="AL989" s="13"/>
      <c r="AM989" s="75"/>
      <c r="AN989" s="72"/>
      <c r="AQ989" s="9"/>
      <c r="AS989" s="244">
        <v>987</v>
      </c>
      <c r="AT989" s="244">
        <v>-34.5</v>
      </c>
      <c r="AU989" s="244">
        <v>119</v>
      </c>
      <c r="AV989" s="244" t="s">
        <v>4810</v>
      </c>
      <c r="AW989" s="22">
        <v>73</v>
      </c>
      <c r="AX989" s="343">
        <v>24.998063850843348</v>
      </c>
    </row>
    <row r="990" spans="1:50" ht="12" customHeight="1" x14ac:dyDescent="0.25">
      <c r="A990" s="1" t="s">
        <v>685</v>
      </c>
      <c r="C990" s="65"/>
      <c r="D990" s="31"/>
      <c r="E990" s="31"/>
      <c r="F990" s="31"/>
      <c r="G990" s="31"/>
      <c r="H990" s="31"/>
      <c r="O990" s="482" t="str">
        <f t="shared" si="134"/>
        <v xml:space="preserve"> </v>
      </c>
      <c r="P990" s="466">
        <f t="shared" si="130"/>
        <v>1133</v>
      </c>
      <c r="Q990" s="65" t="s">
        <v>4528</v>
      </c>
      <c r="R990" s="230">
        <v>1133</v>
      </c>
      <c r="S990" s="249">
        <v>-33.456462999999999</v>
      </c>
      <c r="T990" s="249">
        <v>115.906614</v>
      </c>
      <c r="U990" s="33" t="str">
        <f t="shared" si="131"/>
        <v>Wellington Mill</v>
      </c>
      <c r="V990" s="33" t="str">
        <f t="shared" si="135"/>
        <v>Dardanup</v>
      </c>
      <c r="W990" s="33">
        <v>805</v>
      </c>
      <c r="X990" s="1" t="s">
        <v>685</v>
      </c>
      <c r="AE990"/>
      <c r="AF990"/>
      <c r="AG990"/>
      <c r="AH990"/>
      <c r="AI990" s="474">
        <f t="shared" si="132"/>
        <v>1</v>
      </c>
      <c r="AJ990" s="71" t="str">
        <f t="shared" si="133"/>
        <v>Wellington Mill</v>
      </c>
      <c r="AK990" s="73" t="e">
        <f>COUNTIFS(#REF!,R990)</f>
        <v>#REF!</v>
      </c>
      <c r="AL990" s="13"/>
      <c r="AM990" s="75"/>
      <c r="AN990" s="72"/>
      <c r="AQ990" s="9"/>
      <c r="AS990" s="244">
        <v>988</v>
      </c>
      <c r="AT990" s="244">
        <v>-34.25</v>
      </c>
      <c r="AU990" s="244">
        <v>119</v>
      </c>
      <c r="AV990" s="244" t="s">
        <v>5730</v>
      </c>
      <c r="AW990" s="22">
        <v>136</v>
      </c>
      <c r="AX990" s="343">
        <v>7.4585117438487707</v>
      </c>
    </row>
    <row r="991" spans="1:50" ht="12" customHeight="1" x14ac:dyDescent="0.25">
      <c r="A991" s="1" t="s">
        <v>685</v>
      </c>
      <c r="C991" s="65"/>
      <c r="D991" s="31"/>
      <c r="E991" s="31"/>
      <c r="F991" s="31"/>
      <c r="G991" s="31"/>
      <c r="H991" s="31"/>
      <c r="O991" s="482" t="str">
        <f t="shared" si="134"/>
        <v xml:space="preserve"> </v>
      </c>
      <c r="P991" s="466">
        <f t="shared" si="130"/>
        <v>386</v>
      </c>
      <c r="Q991" s="31" t="s">
        <v>1040</v>
      </c>
      <c r="R991" s="231">
        <v>386</v>
      </c>
      <c r="S991" s="248">
        <v>-34.495780000000003</v>
      </c>
      <c r="T991" s="248">
        <v>118.60782</v>
      </c>
      <c r="U991" s="33" t="str">
        <f t="shared" si="131"/>
        <v>Wellstead</v>
      </c>
      <c r="V991" s="33" t="str">
        <f t="shared" si="135"/>
        <v>Jerramungup</v>
      </c>
      <c r="W991" s="33">
        <v>733</v>
      </c>
      <c r="X991" s="1" t="s">
        <v>685</v>
      </c>
      <c r="AE991"/>
      <c r="AF991"/>
      <c r="AG991"/>
      <c r="AH991"/>
      <c r="AI991" s="474">
        <f t="shared" si="132"/>
        <v>1</v>
      </c>
      <c r="AJ991" s="71" t="str">
        <f t="shared" si="133"/>
        <v>Wellstead</v>
      </c>
      <c r="AK991" s="73" t="e">
        <f>COUNTIFS(#REF!,R991)</f>
        <v>#REF!</v>
      </c>
      <c r="AL991" s="13"/>
      <c r="AM991" s="75"/>
      <c r="AN991" s="72"/>
      <c r="AQ991" s="9"/>
      <c r="AS991" s="244">
        <v>989</v>
      </c>
      <c r="AT991" s="244">
        <v>-34</v>
      </c>
      <c r="AU991" s="244">
        <v>119</v>
      </c>
      <c r="AV991" s="244" t="s">
        <v>4789</v>
      </c>
      <c r="AW991" s="22">
        <v>183</v>
      </c>
      <c r="AX991" s="343">
        <v>9.507326970882735</v>
      </c>
    </row>
    <row r="992" spans="1:50" ht="12" customHeight="1" x14ac:dyDescent="0.25">
      <c r="A992" s="1" t="s">
        <v>685</v>
      </c>
      <c r="C992" s="65"/>
      <c r="D992" s="31"/>
      <c r="E992" s="31"/>
      <c r="F992" s="31"/>
      <c r="G992" s="31"/>
      <c r="H992" s="31"/>
      <c r="O992" s="482" t="str">
        <f t="shared" si="134"/>
        <v xml:space="preserve"> </v>
      </c>
      <c r="P992" s="466">
        <f t="shared" si="130"/>
        <v>1207</v>
      </c>
      <c r="Q992" s="65" t="s">
        <v>4529</v>
      </c>
      <c r="R992" s="233">
        <v>1207</v>
      </c>
      <c r="S992" s="249">
        <v>-31.99635</v>
      </c>
      <c r="T992" s="249">
        <v>115.96047</v>
      </c>
      <c r="U992" s="33" t="str">
        <f t="shared" si="131"/>
        <v>Welshpool</v>
      </c>
      <c r="V992" s="33" t="str">
        <f t="shared" si="135"/>
        <v>Canning</v>
      </c>
      <c r="W992" s="36">
        <v>737</v>
      </c>
      <c r="X992" s="1" t="s">
        <v>685</v>
      </c>
      <c r="AE992"/>
      <c r="AF992"/>
      <c r="AG992"/>
      <c r="AH992"/>
      <c r="AI992" s="474">
        <f t="shared" si="132"/>
        <v>1</v>
      </c>
      <c r="AJ992" s="71" t="str">
        <f t="shared" si="133"/>
        <v>Welshpool</v>
      </c>
      <c r="AK992" s="73" t="e">
        <f>COUNTIFS(#REF!,R992)</f>
        <v>#REF!</v>
      </c>
      <c r="AL992" s="13"/>
      <c r="AM992" s="75"/>
      <c r="AN992" s="72"/>
      <c r="AQ992" s="9"/>
      <c r="AS992" s="244">
        <v>990</v>
      </c>
      <c r="AT992" s="244">
        <v>-33.75</v>
      </c>
      <c r="AU992" s="244">
        <v>119</v>
      </c>
      <c r="AV992" s="244" t="s">
        <v>5731</v>
      </c>
      <c r="AW992" s="22">
        <v>183</v>
      </c>
      <c r="AX992" s="343">
        <v>23.636753569309899</v>
      </c>
    </row>
    <row r="993" spans="1:50" ht="12" customHeight="1" x14ac:dyDescent="0.25">
      <c r="A993" s="1" t="s">
        <v>685</v>
      </c>
      <c r="C993" s="65"/>
      <c r="D993" s="31"/>
      <c r="E993" s="31"/>
      <c r="F993" s="31"/>
      <c r="G993" s="31"/>
      <c r="H993" s="31"/>
      <c r="O993" s="482" t="str">
        <f t="shared" si="134"/>
        <v xml:space="preserve"> </v>
      </c>
      <c r="P993" s="466">
        <f t="shared" si="130"/>
        <v>1134</v>
      </c>
      <c r="Q993" s="65" t="s">
        <v>4530</v>
      </c>
      <c r="R993" s="230">
        <v>1134</v>
      </c>
      <c r="S993" s="249">
        <v>-33.873040000000003</v>
      </c>
      <c r="T993" s="249">
        <v>121.890524</v>
      </c>
      <c r="U993" s="33" t="str">
        <f t="shared" si="131"/>
        <v>West Beach</v>
      </c>
      <c r="V993" s="33" t="str">
        <f t="shared" si="135"/>
        <v>Esperance</v>
      </c>
      <c r="W993" s="33">
        <v>791</v>
      </c>
      <c r="X993" s="1" t="s">
        <v>685</v>
      </c>
      <c r="AE993"/>
      <c r="AF993"/>
      <c r="AG993"/>
      <c r="AH993"/>
      <c r="AI993" s="474">
        <f t="shared" si="132"/>
        <v>1</v>
      </c>
      <c r="AJ993" s="71" t="str">
        <f t="shared" si="133"/>
        <v>West Beach</v>
      </c>
      <c r="AK993" s="73" t="e">
        <f>COUNTIFS(#REF!,R993)</f>
        <v>#REF!</v>
      </c>
      <c r="AL993" s="13"/>
      <c r="AM993" s="75"/>
      <c r="AN993" s="72"/>
      <c r="AQ993" s="9"/>
      <c r="AS993" s="244">
        <v>991</v>
      </c>
      <c r="AT993" s="244">
        <v>-33.5</v>
      </c>
      <c r="AU993" s="244">
        <v>119</v>
      </c>
      <c r="AV993" s="244" t="s">
        <v>5732</v>
      </c>
      <c r="AW993" s="22">
        <v>175</v>
      </c>
      <c r="AX993" s="343">
        <v>43.121130458977717</v>
      </c>
    </row>
    <row r="994" spans="1:50" ht="12" customHeight="1" x14ac:dyDescent="0.25">
      <c r="A994" s="1" t="s">
        <v>685</v>
      </c>
      <c r="C994" s="65"/>
      <c r="D994" s="31"/>
      <c r="E994" s="31"/>
      <c r="F994" s="31"/>
      <c r="G994" s="31"/>
      <c r="H994" s="31"/>
      <c r="O994" s="482" t="str">
        <f t="shared" si="134"/>
        <v xml:space="preserve"> </v>
      </c>
      <c r="P994" s="466">
        <f t="shared" si="130"/>
        <v>1135</v>
      </c>
      <c r="Q994" s="65" t="s">
        <v>4531</v>
      </c>
      <c r="R994" s="230">
        <v>1135</v>
      </c>
      <c r="S994" s="248">
        <v>-33.655541999999997</v>
      </c>
      <c r="T994" s="248">
        <v>115.327282</v>
      </c>
      <c r="U994" s="33" t="str">
        <f t="shared" si="131"/>
        <v>West Busselton</v>
      </c>
      <c r="V994" s="33" t="str">
        <f t="shared" si="135"/>
        <v>Busselton</v>
      </c>
      <c r="W994" s="33">
        <v>715</v>
      </c>
      <c r="X994" s="1" t="s">
        <v>685</v>
      </c>
      <c r="AE994"/>
      <c r="AF994"/>
      <c r="AG994"/>
      <c r="AH994"/>
      <c r="AI994" s="474">
        <f t="shared" si="132"/>
        <v>1</v>
      </c>
      <c r="AJ994" s="71" t="str">
        <f t="shared" si="133"/>
        <v>West Busselton</v>
      </c>
      <c r="AK994" s="73" t="e">
        <f>COUNTIFS(#REF!,R994)</f>
        <v>#REF!</v>
      </c>
      <c r="AL994" s="13"/>
      <c r="AM994" s="75"/>
      <c r="AN994" s="72"/>
      <c r="AQ994" s="9"/>
      <c r="AS994" s="244">
        <v>992</v>
      </c>
      <c r="AT994" s="244">
        <v>-33.25</v>
      </c>
      <c r="AU994" s="244">
        <v>119</v>
      </c>
      <c r="AV994" s="244" t="s">
        <v>5733</v>
      </c>
      <c r="AW994" s="22">
        <v>289</v>
      </c>
      <c r="AX994" s="343">
        <v>16.863899709006493</v>
      </c>
    </row>
    <row r="995" spans="1:50" ht="12" customHeight="1" x14ac:dyDescent="0.25">
      <c r="A995" s="1" t="s">
        <v>685</v>
      </c>
      <c r="C995" s="65"/>
      <c r="D995" s="31"/>
      <c r="E995" s="31"/>
      <c r="F995" s="31"/>
      <c r="G995" s="31"/>
      <c r="H995" s="31"/>
      <c r="O995" s="482" t="str">
        <f t="shared" si="134"/>
        <v xml:space="preserve"> </v>
      </c>
      <c r="P995" s="466">
        <f t="shared" si="130"/>
        <v>1136</v>
      </c>
      <c r="Q995" s="65" t="s">
        <v>4532</v>
      </c>
      <c r="R995" s="230">
        <v>1136</v>
      </c>
      <c r="S995" s="248">
        <v>-35.082624000000003</v>
      </c>
      <c r="T995" s="248">
        <v>117.62732</v>
      </c>
      <c r="U995" s="33" t="str">
        <f t="shared" si="131"/>
        <v>West Cape Howe</v>
      </c>
      <c r="V995" s="33" t="str">
        <f t="shared" si="135"/>
        <v>Albany</v>
      </c>
      <c r="W995" s="33">
        <v>751</v>
      </c>
      <c r="X995" s="1" t="s">
        <v>685</v>
      </c>
      <c r="AE995"/>
      <c r="AF995"/>
      <c r="AG995"/>
      <c r="AH995"/>
      <c r="AI995" s="474">
        <f t="shared" si="132"/>
        <v>1</v>
      </c>
      <c r="AJ995" s="71" t="str">
        <f t="shared" si="133"/>
        <v>West Cape Howe</v>
      </c>
      <c r="AK995" s="73" t="e">
        <f>COUNTIFS(#REF!,R995)</f>
        <v>#REF!</v>
      </c>
      <c r="AL995" s="13"/>
      <c r="AM995" s="75"/>
      <c r="AN995" s="72"/>
      <c r="AQ995" s="9"/>
      <c r="AS995" s="244">
        <v>993</v>
      </c>
      <c r="AT995" s="244">
        <v>-33</v>
      </c>
      <c r="AU995" s="244">
        <v>119</v>
      </c>
      <c r="AV995" s="244" t="s">
        <v>4752</v>
      </c>
      <c r="AW995" s="22">
        <v>845</v>
      </c>
      <c r="AX995" s="343">
        <v>5.9821927556013854</v>
      </c>
    </row>
    <row r="996" spans="1:50" ht="12" customHeight="1" x14ac:dyDescent="0.25">
      <c r="A996" s="1" t="s">
        <v>685</v>
      </c>
      <c r="C996" s="65"/>
      <c r="D996" s="31"/>
      <c r="E996" s="31"/>
      <c r="F996" s="31"/>
      <c r="G996" s="31"/>
      <c r="H996" s="31"/>
      <c r="O996" s="482" t="str">
        <f t="shared" si="134"/>
        <v xml:space="preserve"> </v>
      </c>
      <c r="P996" s="466">
        <f t="shared" si="130"/>
        <v>1137</v>
      </c>
      <c r="Q996" s="65" t="s">
        <v>4533</v>
      </c>
      <c r="R996" s="230">
        <v>1137</v>
      </c>
      <c r="S996" s="248">
        <v>-32.733289999999997</v>
      </c>
      <c r="T996" s="248">
        <v>115.77452</v>
      </c>
      <c r="U996" s="33" t="str">
        <f t="shared" si="131"/>
        <v>West Coolup</v>
      </c>
      <c r="V996" s="33" t="str">
        <f t="shared" si="135"/>
        <v>Murray</v>
      </c>
      <c r="W996" s="33">
        <v>847</v>
      </c>
      <c r="X996" s="1" t="s">
        <v>685</v>
      </c>
      <c r="AE996"/>
      <c r="AF996"/>
      <c r="AG996"/>
      <c r="AH996"/>
      <c r="AI996" s="474">
        <f t="shared" si="132"/>
        <v>1</v>
      </c>
      <c r="AJ996" s="71" t="str">
        <f t="shared" si="133"/>
        <v>West Coolup</v>
      </c>
      <c r="AK996" s="73" t="e">
        <f>COUNTIFS(#REF!,R996)</f>
        <v>#REF!</v>
      </c>
      <c r="AL996" s="13"/>
      <c r="AM996" s="75"/>
      <c r="AN996" s="72"/>
      <c r="AQ996" s="9"/>
      <c r="AS996" s="244">
        <v>994</v>
      </c>
      <c r="AT996" s="244">
        <v>-32.75</v>
      </c>
      <c r="AU996" s="244">
        <v>119</v>
      </c>
      <c r="AV996" s="244" t="s">
        <v>5734</v>
      </c>
      <c r="AW996" s="22">
        <v>845</v>
      </c>
      <c r="AX996" s="343">
        <v>28.327780589874028</v>
      </c>
    </row>
    <row r="997" spans="1:50" ht="12" customHeight="1" x14ac:dyDescent="0.25">
      <c r="A997" s="1" t="s">
        <v>685</v>
      </c>
      <c r="C997" s="65"/>
      <c r="D997" s="31"/>
      <c r="E997" s="31"/>
      <c r="F997" s="31"/>
      <c r="G997" s="31"/>
      <c r="H997" s="31"/>
      <c r="O997" s="482" t="str">
        <f t="shared" si="134"/>
        <v xml:space="preserve"> </v>
      </c>
      <c r="P997" s="466">
        <f t="shared" si="130"/>
        <v>1138</v>
      </c>
      <c r="Q997" s="65" t="s">
        <v>4534</v>
      </c>
      <c r="R997" s="230">
        <v>1138</v>
      </c>
      <c r="S997" s="249">
        <v>-32.642304000000003</v>
      </c>
      <c r="T997" s="249">
        <v>115.815573</v>
      </c>
      <c r="U997" s="33" t="str">
        <f t="shared" si="131"/>
        <v>West Pinjarra</v>
      </c>
      <c r="V997" s="33" t="str">
        <f t="shared" si="135"/>
        <v>Murray</v>
      </c>
      <c r="W997" s="33">
        <v>847</v>
      </c>
      <c r="X997" s="1" t="s">
        <v>685</v>
      </c>
      <c r="AE997"/>
      <c r="AF997"/>
      <c r="AG997"/>
      <c r="AH997"/>
      <c r="AI997" s="474">
        <f t="shared" si="132"/>
        <v>1</v>
      </c>
      <c r="AJ997" s="71" t="str">
        <f t="shared" si="133"/>
        <v>West Pinjarra</v>
      </c>
      <c r="AK997" s="73" t="e">
        <f>COUNTIFS(#REF!,R997)</f>
        <v>#REF!</v>
      </c>
      <c r="AL997" s="13"/>
      <c r="AM997" s="75"/>
      <c r="AN997" s="72"/>
      <c r="AQ997" s="9"/>
      <c r="AS997" s="244">
        <v>995</v>
      </c>
      <c r="AT997" s="244">
        <v>-32.5</v>
      </c>
      <c r="AU997" s="244">
        <v>119</v>
      </c>
      <c r="AV997" s="244" t="s">
        <v>4735</v>
      </c>
      <c r="AW997" s="22">
        <v>172</v>
      </c>
      <c r="AX997" s="343">
        <v>14.538005968388456</v>
      </c>
    </row>
    <row r="998" spans="1:50" ht="12" customHeight="1" x14ac:dyDescent="0.25">
      <c r="A998" s="1" t="s">
        <v>685</v>
      </c>
      <c r="C998" s="65"/>
      <c r="D998" s="31"/>
      <c r="E998" s="31"/>
      <c r="F998" s="31"/>
      <c r="G998" s="31"/>
      <c r="H998" s="31"/>
      <c r="O998" s="482" t="str">
        <f t="shared" si="134"/>
        <v xml:space="preserve"> </v>
      </c>
      <c r="P998" s="466">
        <f t="shared" si="130"/>
        <v>1139</v>
      </c>
      <c r="Q998" s="65" t="s">
        <v>4535</v>
      </c>
      <c r="R998" s="230">
        <v>1139</v>
      </c>
      <c r="S998" s="248">
        <v>-31.5321099999999</v>
      </c>
      <c r="T998" s="248">
        <v>116.43232</v>
      </c>
      <c r="U998" s="33" t="str">
        <f t="shared" si="131"/>
        <v>West Toodyay</v>
      </c>
      <c r="V998" s="33" t="str">
        <f t="shared" si="135"/>
        <v>Toodyay</v>
      </c>
      <c r="W998" s="33">
        <v>742</v>
      </c>
      <c r="X998" s="1" t="s">
        <v>685</v>
      </c>
      <c r="AE998"/>
      <c r="AF998"/>
      <c r="AG998"/>
      <c r="AH998"/>
      <c r="AI998" s="474">
        <f t="shared" si="132"/>
        <v>1</v>
      </c>
      <c r="AJ998" s="71" t="str">
        <f t="shared" si="133"/>
        <v>West Toodyay</v>
      </c>
      <c r="AK998" s="73" t="e">
        <f>COUNTIFS(#REF!,R998)</f>
        <v>#REF!</v>
      </c>
      <c r="AL998" s="13"/>
      <c r="AM998" s="75"/>
      <c r="AN998" s="72"/>
      <c r="AQ998" s="9"/>
      <c r="AS998" s="244">
        <v>996</v>
      </c>
      <c r="AT998" s="244">
        <v>-32.25</v>
      </c>
      <c r="AU998" s="244">
        <v>119</v>
      </c>
      <c r="AV998" s="244" t="s">
        <v>5735</v>
      </c>
      <c r="AW998" s="22">
        <v>172</v>
      </c>
      <c r="AX998" s="343">
        <v>25.995771991743631</v>
      </c>
    </row>
    <row r="999" spans="1:50" ht="12" customHeight="1" x14ac:dyDescent="0.25">
      <c r="A999" s="1" t="s">
        <v>685</v>
      </c>
      <c r="C999" s="65"/>
      <c r="D999" s="31"/>
      <c r="E999" s="31"/>
      <c r="F999" s="31"/>
      <c r="G999" s="31"/>
      <c r="H999" s="31"/>
      <c r="O999" s="482" t="str">
        <f t="shared" si="134"/>
        <v xml:space="preserve"> </v>
      </c>
      <c r="P999" s="466">
        <f t="shared" si="130"/>
        <v>389</v>
      </c>
      <c r="Q999" s="31" t="s">
        <v>292</v>
      </c>
      <c r="R999" s="231">
        <v>389</v>
      </c>
      <c r="S999" s="248">
        <v>-32.311520000000002</v>
      </c>
      <c r="T999" s="248">
        <v>116.62193000000001</v>
      </c>
      <c r="U999" s="33" t="str">
        <f t="shared" si="131"/>
        <v>Westdale</v>
      </c>
      <c r="V999" s="33" t="str">
        <f t="shared" si="135"/>
        <v>Beverley</v>
      </c>
      <c r="W999" s="33">
        <v>770</v>
      </c>
      <c r="X999" s="1" t="s">
        <v>685</v>
      </c>
      <c r="AE999"/>
      <c r="AF999"/>
      <c r="AG999"/>
      <c r="AH999"/>
      <c r="AI999" s="474">
        <f t="shared" si="132"/>
        <v>1</v>
      </c>
      <c r="AJ999" s="71" t="str">
        <f t="shared" si="133"/>
        <v>Westdale</v>
      </c>
      <c r="AK999" s="73" t="e">
        <f>COUNTIFS(#REF!,R999)</f>
        <v>#REF!</v>
      </c>
      <c r="AL999" s="13"/>
      <c r="AM999" s="75"/>
      <c r="AN999" s="72"/>
      <c r="AQ999" s="9"/>
      <c r="AS999" s="244">
        <v>997</v>
      </c>
      <c r="AT999" s="244">
        <v>-32</v>
      </c>
      <c r="AU999" s="244">
        <v>119</v>
      </c>
      <c r="AV999" s="244" t="s">
        <v>4717</v>
      </c>
      <c r="AW999" s="22">
        <v>774</v>
      </c>
      <c r="AX999" s="343">
        <v>14.796548605643643</v>
      </c>
    </row>
    <row r="1000" spans="1:50" ht="12" customHeight="1" x14ac:dyDescent="0.25">
      <c r="A1000" s="1" t="s">
        <v>685</v>
      </c>
      <c r="C1000" s="65"/>
      <c r="D1000" s="31"/>
      <c r="E1000" s="31"/>
      <c r="F1000" s="31"/>
      <c r="G1000" s="31"/>
      <c r="H1000" s="31"/>
      <c r="O1000" s="482" t="str">
        <f t="shared" si="134"/>
        <v xml:space="preserve"> </v>
      </c>
      <c r="P1000" s="466">
        <f t="shared" si="130"/>
        <v>1140</v>
      </c>
      <c r="Q1000" s="65" t="s">
        <v>3875</v>
      </c>
      <c r="R1000" s="230">
        <v>1140</v>
      </c>
      <c r="S1000" s="249">
        <v>-31.30453</v>
      </c>
      <c r="T1000" s="249">
        <v>118.69435</v>
      </c>
      <c r="U1000" s="33" t="str">
        <f t="shared" si="131"/>
        <v>Westonia</v>
      </c>
      <c r="V1000" s="33" t="str">
        <f t="shared" si="135"/>
        <v>Westonia</v>
      </c>
      <c r="W1000" s="33">
        <v>786</v>
      </c>
      <c r="X1000" s="1" t="s">
        <v>685</v>
      </c>
      <c r="AE1000"/>
      <c r="AF1000"/>
      <c r="AG1000"/>
      <c r="AH1000"/>
      <c r="AI1000" s="474">
        <f t="shared" si="132"/>
        <v>1</v>
      </c>
      <c r="AJ1000" s="71" t="str">
        <f t="shared" si="133"/>
        <v>Westonia</v>
      </c>
      <c r="AK1000" s="73" t="e">
        <f>COUNTIFS(#REF!,R1000)</f>
        <v>#REF!</v>
      </c>
      <c r="AL1000" s="13"/>
      <c r="AM1000" s="75"/>
      <c r="AN1000" s="72"/>
      <c r="AQ1000" s="9"/>
      <c r="AS1000" s="244">
        <v>998</v>
      </c>
      <c r="AT1000" s="244">
        <v>-31.75</v>
      </c>
      <c r="AU1000" s="244">
        <v>119</v>
      </c>
      <c r="AV1000" s="244" t="s">
        <v>5736</v>
      </c>
      <c r="AW1000" s="22">
        <v>266</v>
      </c>
      <c r="AX1000" s="343">
        <v>4.9500593957310306</v>
      </c>
    </row>
    <row r="1001" spans="1:50" ht="12" customHeight="1" x14ac:dyDescent="0.25">
      <c r="A1001" s="1" t="s">
        <v>685</v>
      </c>
      <c r="C1001" s="65"/>
      <c r="D1001" s="31"/>
      <c r="E1001" s="31"/>
      <c r="F1001" s="31"/>
      <c r="G1001" s="31"/>
      <c r="H1001" s="31"/>
      <c r="O1001" s="482" t="str">
        <f t="shared" si="134"/>
        <v xml:space="preserve"> </v>
      </c>
      <c r="P1001" s="466">
        <f t="shared" si="130"/>
        <v>390</v>
      </c>
      <c r="Q1001" s="31" t="s">
        <v>1465</v>
      </c>
      <c r="R1001" s="231">
        <v>390</v>
      </c>
      <c r="S1001" s="248">
        <v>-33.925980000000003</v>
      </c>
      <c r="T1001" s="248">
        <v>122.57756000000001</v>
      </c>
      <c r="U1001" s="33" t="str">
        <f t="shared" si="131"/>
        <v>Wharton</v>
      </c>
      <c r="V1001" s="33" t="str">
        <f t="shared" si="135"/>
        <v>Esperance</v>
      </c>
      <c r="W1001" s="33">
        <v>791</v>
      </c>
      <c r="X1001" s="1" t="s">
        <v>685</v>
      </c>
      <c r="AE1001"/>
      <c r="AF1001"/>
      <c r="AG1001"/>
      <c r="AH1001"/>
      <c r="AI1001" s="474">
        <f t="shared" si="132"/>
        <v>1</v>
      </c>
      <c r="AJ1001" s="71" t="str">
        <f t="shared" si="133"/>
        <v>Wharton</v>
      </c>
      <c r="AK1001" s="73" t="e">
        <f>COUNTIFS(#REF!,R1001)</f>
        <v>#REF!</v>
      </c>
      <c r="AL1001" s="13"/>
      <c r="AM1001" s="75"/>
      <c r="AN1001" s="72"/>
      <c r="AQ1001" s="9"/>
      <c r="AS1001" s="244">
        <v>999</v>
      </c>
      <c r="AT1001" s="244">
        <v>-31.5</v>
      </c>
      <c r="AU1001" s="244">
        <v>119</v>
      </c>
      <c r="AV1001" s="244" t="s">
        <v>4699</v>
      </c>
      <c r="AW1001" s="22">
        <v>982</v>
      </c>
      <c r="AX1001" s="343">
        <v>18.829760696823453</v>
      </c>
    </row>
    <row r="1002" spans="1:50" ht="12" customHeight="1" x14ac:dyDescent="0.25">
      <c r="A1002" s="1" t="s">
        <v>685</v>
      </c>
      <c r="C1002" s="65"/>
      <c r="D1002" s="31"/>
      <c r="E1002" s="31"/>
      <c r="F1002" s="31"/>
      <c r="G1002" s="31"/>
      <c r="H1002" s="31"/>
      <c r="O1002" s="482" t="str">
        <f t="shared" si="134"/>
        <v xml:space="preserve"> </v>
      </c>
      <c r="P1002" s="466">
        <f t="shared" si="130"/>
        <v>1141</v>
      </c>
      <c r="Q1002" s="65" t="s">
        <v>4536</v>
      </c>
      <c r="R1002" s="230">
        <v>1141</v>
      </c>
      <c r="S1002" s="249">
        <v>-28.367570000000001</v>
      </c>
      <c r="T1002" s="249">
        <v>114.950695</v>
      </c>
      <c r="U1002" s="33" t="str">
        <f t="shared" si="131"/>
        <v>Whelarra</v>
      </c>
      <c r="V1002" s="33" t="str">
        <f t="shared" si="135"/>
        <v>Chapman Valley</v>
      </c>
      <c r="W1002" s="33">
        <v>767</v>
      </c>
      <c r="X1002" s="1" t="s">
        <v>685</v>
      </c>
      <c r="AE1002"/>
      <c r="AF1002"/>
      <c r="AG1002"/>
      <c r="AH1002"/>
      <c r="AI1002" s="474">
        <f t="shared" si="132"/>
        <v>1</v>
      </c>
      <c r="AJ1002" s="71" t="str">
        <f t="shared" si="133"/>
        <v>Whelarra</v>
      </c>
      <c r="AK1002" s="73" t="e">
        <f>COUNTIFS(#REF!,R1002)</f>
        <v>#REF!</v>
      </c>
      <c r="AL1002" s="13"/>
      <c r="AM1002" s="75"/>
      <c r="AN1002" s="72"/>
      <c r="AQ1002" s="9"/>
      <c r="AS1002" s="244">
        <v>1000</v>
      </c>
      <c r="AT1002" s="244">
        <v>-31.25</v>
      </c>
      <c r="AU1002" s="244">
        <v>119</v>
      </c>
      <c r="AV1002" s="244" t="s">
        <v>5737</v>
      </c>
      <c r="AW1002" s="22">
        <v>982</v>
      </c>
      <c r="AX1002" s="343">
        <v>9.5781100489008733</v>
      </c>
    </row>
    <row r="1003" spans="1:50" ht="12" customHeight="1" x14ac:dyDescent="0.25">
      <c r="A1003" s="1" t="s">
        <v>685</v>
      </c>
      <c r="C1003" s="65"/>
      <c r="D1003" s="31"/>
      <c r="E1003" s="31"/>
      <c r="F1003" s="31"/>
      <c r="G1003" s="31"/>
      <c r="H1003" s="31"/>
      <c r="O1003" s="482" t="str">
        <f t="shared" si="134"/>
        <v xml:space="preserve"> </v>
      </c>
      <c r="P1003" s="466">
        <f t="shared" si="130"/>
        <v>1142</v>
      </c>
      <c r="Q1003" s="65" t="s">
        <v>4537</v>
      </c>
      <c r="R1003" s="230">
        <v>1142</v>
      </c>
      <c r="S1003" s="248">
        <v>-32.290954999999997</v>
      </c>
      <c r="T1003" s="248">
        <v>116.01217200000001</v>
      </c>
      <c r="U1003" s="33" t="str">
        <f t="shared" si="131"/>
        <v>Whitby</v>
      </c>
      <c r="V1003" s="33" t="str">
        <f t="shared" ref="V1003:V1034" si="136">VLOOKUP(W1003,$B$3:$C$150,2,FALSE)</f>
        <v>Serpentine-Jarrahdale</v>
      </c>
      <c r="W1003" s="33">
        <v>792</v>
      </c>
      <c r="X1003" s="1" t="s">
        <v>685</v>
      </c>
      <c r="AE1003"/>
      <c r="AF1003"/>
      <c r="AG1003"/>
      <c r="AH1003"/>
      <c r="AI1003" s="474">
        <f t="shared" si="132"/>
        <v>1</v>
      </c>
      <c r="AJ1003" s="71" t="str">
        <f t="shared" si="133"/>
        <v>Whitby</v>
      </c>
      <c r="AK1003" s="73" t="e">
        <f>COUNTIFS(#REF!,R1003)</f>
        <v>#REF!</v>
      </c>
      <c r="AL1003" s="13"/>
      <c r="AM1003" s="75"/>
      <c r="AN1003" s="72"/>
      <c r="AQ1003" s="9"/>
      <c r="AS1003" s="244">
        <v>1001</v>
      </c>
      <c r="AT1003" s="244">
        <v>-31</v>
      </c>
      <c r="AU1003" s="244">
        <v>119</v>
      </c>
      <c r="AV1003" s="244" t="s">
        <v>4686</v>
      </c>
      <c r="AW1003" s="22">
        <v>520</v>
      </c>
      <c r="AX1003" s="343">
        <v>6.2666718775840042</v>
      </c>
    </row>
    <row r="1004" spans="1:50" ht="12" customHeight="1" x14ac:dyDescent="0.25">
      <c r="A1004" s="1" t="s">
        <v>685</v>
      </c>
      <c r="C1004" s="65"/>
      <c r="D1004" s="31"/>
      <c r="E1004" s="31"/>
      <c r="F1004" s="31"/>
      <c r="G1004" s="31"/>
      <c r="H1004" s="31"/>
      <c r="O1004" s="482" t="str">
        <f t="shared" si="134"/>
        <v xml:space="preserve"> </v>
      </c>
      <c r="P1004" s="466">
        <f t="shared" si="130"/>
        <v>391</v>
      </c>
      <c r="Q1004" s="31" t="s">
        <v>497</v>
      </c>
      <c r="R1004" s="231">
        <v>391</v>
      </c>
      <c r="S1004" s="248">
        <v>-31.831827000000001</v>
      </c>
      <c r="T1004" s="248">
        <v>115.943144</v>
      </c>
      <c r="U1004" s="33" t="str">
        <f t="shared" si="131"/>
        <v>Whiteman</v>
      </c>
      <c r="V1004" s="33" t="str">
        <f t="shared" si="136"/>
        <v>Swan</v>
      </c>
      <c r="W1004" s="33">
        <v>732</v>
      </c>
      <c r="X1004" s="1" t="s">
        <v>685</v>
      </c>
      <c r="AE1004"/>
      <c r="AF1004"/>
      <c r="AG1004"/>
      <c r="AH1004"/>
      <c r="AI1004" s="474">
        <f t="shared" si="132"/>
        <v>1</v>
      </c>
      <c r="AJ1004" s="71" t="str">
        <f t="shared" si="133"/>
        <v>Whiteman</v>
      </c>
      <c r="AK1004" s="73" t="e">
        <f>COUNTIFS(#REF!,R1004)</f>
        <v>#REF!</v>
      </c>
      <c r="AL1004" s="13"/>
      <c r="AM1004" s="75"/>
      <c r="AN1004" s="72"/>
      <c r="AQ1004" s="9"/>
      <c r="AS1004" s="244">
        <v>1002</v>
      </c>
      <c r="AT1004" s="244">
        <v>-30.75</v>
      </c>
      <c r="AU1004" s="244">
        <v>119</v>
      </c>
      <c r="AV1004" s="244" t="s">
        <v>5738</v>
      </c>
      <c r="AW1004" s="22">
        <v>637</v>
      </c>
      <c r="AX1004" s="343">
        <v>15.371130879011142</v>
      </c>
    </row>
    <row r="1005" spans="1:50" ht="12" customHeight="1" x14ac:dyDescent="0.25">
      <c r="A1005" s="1" t="s">
        <v>685</v>
      </c>
      <c r="C1005" s="65"/>
      <c r="D1005" s="31"/>
      <c r="E1005" s="31"/>
      <c r="F1005" s="31"/>
      <c r="G1005" s="31"/>
      <c r="H1005" s="31"/>
      <c r="O1005" s="482" t="str">
        <f t="shared" si="134"/>
        <v xml:space="preserve"> </v>
      </c>
      <c r="P1005" s="466">
        <f t="shared" si="130"/>
        <v>1143</v>
      </c>
      <c r="Q1005" s="65" t="s">
        <v>4538</v>
      </c>
      <c r="R1005" s="230">
        <v>1143</v>
      </c>
      <c r="S1005" s="249">
        <v>-32.541043000000002</v>
      </c>
      <c r="T1005" s="249">
        <v>116.041945</v>
      </c>
      <c r="U1005" s="33" t="str">
        <f t="shared" si="131"/>
        <v>Whittaker</v>
      </c>
      <c r="V1005" s="33" t="str">
        <f t="shared" si="136"/>
        <v>Murray</v>
      </c>
      <c r="W1005" s="33">
        <v>847</v>
      </c>
      <c r="X1005" s="1" t="s">
        <v>685</v>
      </c>
      <c r="AE1005"/>
      <c r="AF1005"/>
      <c r="AG1005"/>
      <c r="AH1005"/>
      <c r="AI1005" s="474">
        <f t="shared" si="132"/>
        <v>1</v>
      </c>
      <c r="AJ1005" s="71" t="str">
        <f t="shared" si="133"/>
        <v>Whittaker</v>
      </c>
      <c r="AK1005" s="73" t="e">
        <f>COUNTIFS(#REF!,R1005)</f>
        <v>#REF!</v>
      </c>
      <c r="AL1005" s="13"/>
      <c r="AM1005" s="75"/>
      <c r="AN1005" s="72"/>
      <c r="AQ1005" s="9"/>
      <c r="AS1005" s="244">
        <v>1003</v>
      </c>
      <c r="AT1005" s="244">
        <v>-30.5</v>
      </c>
      <c r="AU1005" s="244">
        <v>119</v>
      </c>
      <c r="AV1005" s="244" t="s">
        <v>4671</v>
      </c>
      <c r="AW1005" s="22">
        <v>705</v>
      </c>
      <c r="AX1005" s="343">
        <v>26.551834712198922</v>
      </c>
    </row>
    <row r="1006" spans="1:50" ht="12" customHeight="1" x14ac:dyDescent="0.25">
      <c r="A1006" s="1" t="s">
        <v>685</v>
      </c>
      <c r="C1006" s="65"/>
      <c r="D1006" s="31"/>
      <c r="E1006" s="31"/>
      <c r="F1006" s="31"/>
      <c r="G1006" s="31"/>
      <c r="H1006" s="31"/>
      <c r="O1006" s="482" t="str">
        <f t="shared" si="134"/>
        <v xml:space="preserve"> </v>
      </c>
      <c r="P1006" s="466">
        <f t="shared" si="130"/>
        <v>392</v>
      </c>
      <c r="Q1006" s="31" t="s">
        <v>1215</v>
      </c>
      <c r="R1006" s="231">
        <v>392</v>
      </c>
      <c r="S1006" s="248">
        <v>-30.477260000000001</v>
      </c>
      <c r="T1006" s="248">
        <v>118.12138</v>
      </c>
      <c r="U1006" s="33" t="str">
        <f t="shared" si="131"/>
        <v>Wialki</v>
      </c>
      <c r="V1006" s="33" t="str">
        <f t="shared" si="136"/>
        <v>Mount Marshall</v>
      </c>
      <c r="W1006" s="33">
        <v>838</v>
      </c>
      <c r="X1006" s="1" t="s">
        <v>685</v>
      </c>
      <c r="AE1006"/>
      <c r="AF1006"/>
      <c r="AG1006"/>
      <c r="AH1006"/>
      <c r="AI1006" s="474">
        <f t="shared" si="132"/>
        <v>1</v>
      </c>
      <c r="AJ1006" s="71" t="str">
        <f t="shared" si="133"/>
        <v>Wialki</v>
      </c>
      <c r="AK1006" s="73" t="e">
        <f>COUNTIFS(#REF!,R1006)</f>
        <v>#REF!</v>
      </c>
      <c r="AL1006" s="13"/>
      <c r="AM1006" s="75"/>
      <c r="AN1006" s="72"/>
      <c r="AQ1006" s="9"/>
      <c r="AS1006" s="244">
        <v>1004</v>
      </c>
      <c r="AT1006" s="244">
        <v>-30.25</v>
      </c>
      <c r="AU1006" s="244">
        <v>119</v>
      </c>
      <c r="AV1006" s="244" t="s">
        <v>5739</v>
      </c>
      <c r="AW1006" s="22">
        <v>268</v>
      </c>
      <c r="AX1006" s="343">
        <v>32.547190126155016</v>
      </c>
    </row>
    <row r="1007" spans="1:50" ht="12" customHeight="1" x14ac:dyDescent="0.25">
      <c r="A1007" s="1" t="s">
        <v>685</v>
      </c>
      <c r="C1007" s="65"/>
      <c r="D1007" s="31"/>
      <c r="E1007" s="31"/>
      <c r="F1007" s="31"/>
      <c r="G1007" s="31"/>
      <c r="H1007" s="31"/>
      <c r="O1007" s="482" t="str">
        <f t="shared" si="134"/>
        <v xml:space="preserve"> </v>
      </c>
      <c r="P1007" s="466">
        <f t="shared" si="130"/>
        <v>1144</v>
      </c>
      <c r="Q1007" s="65" t="s">
        <v>1461</v>
      </c>
      <c r="R1007" s="230">
        <v>1144</v>
      </c>
      <c r="S1007" s="249">
        <v>-28.712095999999999</v>
      </c>
      <c r="T1007" s="249">
        <v>114.986486</v>
      </c>
      <c r="U1007" s="33" t="str">
        <f t="shared" si="131"/>
        <v>Wicherina</v>
      </c>
      <c r="V1007" s="33" t="str">
        <f t="shared" si="136"/>
        <v>Greater Geraldton</v>
      </c>
      <c r="W1007" s="33">
        <v>840</v>
      </c>
      <c r="X1007" s="1" t="s">
        <v>685</v>
      </c>
      <c r="AE1007"/>
      <c r="AF1007"/>
      <c r="AG1007"/>
      <c r="AH1007"/>
      <c r="AI1007" s="474">
        <f t="shared" si="132"/>
        <v>1</v>
      </c>
      <c r="AJ1007" s="71" t="str">
        <f t="shared" si="133"/>
        <v>Wicherina</v>
      </c>
      <c r="AK1007" s="73" t="e">
        <f>COUNTIFS(#REF!,R1007)</f>
        <v>#REF!</v>
      </c>
      <c r="AL1007" s="13"/>
      <c r="AM1007" s="75"/>
      <c r="AN1007" s="72"/>
      <c r="AQ1007" s="9"/>
      <c r="AS1007" s="244">
        <v>1005</v>
      </c>
      <c r="AT1007" s="244">
        <v>-30</v>
      </c>
      <c r="AU1007" s="244">
        <v>119</v>
      </c>
      <c r="AV1007" s="244" t="s">
        <v>4657</v>
      </c>
      <c r="AW1007" s="22">
        <v>268</v>
      </c>
      <c r="AX1007" s="343">
        <v>43.727616886590241</v>
      </c>
    </row>
    <row r="1008" spans="1:50" ht="12" customHeight="1" x14ac:dyDescent="0.25">
      <c r="A1008" s="1" t="s">
        <v>685</v>
      </c>
      <c r="C1008" s="65"/>
      <c r="D1008" s="31"/>
      <c r="E1008" s="31"/>
      <c r="F1008" s="31"/>
      <c r="G1008" s="31"/>
      <c r="H1008" s="31"/>
      <c r="O1008" s="482" t="str">
        <f t="shared" si="134"/>
        <v xml:space="preserve"> </v>
      </c>
      <c r="P1008" s="466">
        <f t="shared" si="130"/>
        <v>393</v>
      </c>
      <c r="Q1008" s="31" t="s">
        <v>1214</v>
      </c>
      <c r="R1008" s="231">
        <v>393</v>
      </c>
      <c r="S1008" s="248">
        <v>-32.78098</v>
      </c>
      <c r="T1008" s="248">
        <v>117.50357</v>
      </c>
      <c r="U1008" s="33" t="str">
        <f t="shared" si="131"/>
        <v>Wickepin</v>
      </c>
      <c r="V1008" s="33" t="str">
        <f t="shared" si="136"/>
        <v>Wickepin</v>
      </c>
      <c r="W1008" s="33">
        <v>730</v>
      </c>
      <c r="X1008" s="1" t="s">
        <v>685</v>
      </c>
      <c r="AE1008"/>
      <c r="AF1008"/>
      <c r="AG1008"/>
      <c r="AH1008"/>
      <c r="AI1008" s="474">
        <f t="shared" si="132"/>
        <v>1</v>
      </c>
      <c r="AJ1008" s="71" t="str">
        <f t="shared" si="133"/>
        <v>Wickepin</v>
      </c>
      <c r="AK1008" s="73" t="e">
        <f>COUNTIFS(#REF!,R1008)</f>
        <v>#REF!</v>
      </c>
      <c r="AL1008" s="13"/>
      <c r="AM1008" s="75"/>
      <c r="AN1008" s="72"/>
      <c r="AQ1008" s="9"/>
      <c r="AS1008" s="244">
        <v>1006</v>
      </c>
      <c r="AT1008" s="244">
        <v>-29.75</v>
      </c>
      <c r="AU1008" s="244">
        <v>119</v>
      </c>
      <c r="AV1008" s="244" t="s">
        <v>5740</v>
      </c>
      <c r="AW1008" s="22">
        <v>114</v>
      </c>
      <c r="AX1008" s="343">
        <v>29.70338598298887</v>
      </c>
    </row>
    <row r="1009" spans="1:50" ht="12" customHeight="1" x14ac:dyDescent="0.25">
      <c r="A1009" s="1" t="s">
        <v>685</v>
      </c>
      <c r="C1009" s="65"/>
      <c r="D1009" s="31"/>
      <c r="E1009" s="31"/>
      <c r="F1009" s="31"/>
      <c r="G1009" s="31"/>
      <c r="H1009" s="31"/>
      <c r="O1009" s="482" t="str">
        <f t="shared" si="134"/>
        <v xml:space="preserve"> </v>
      </c>
      <c r="P1009" s="466">
        <f t="shared" si="130"/>
        <v>1145</v>
      </c>
      <c r="Q1009" s="65" t="s">
        <v>1456</v>
      </c>
      <c r="R1009" s="230">
        <v>1145</v>
      </c>
      <c r="S1009" s="249">
        <v>-31.492529999999899</v>
      </c>
      <c r="T1009" s="249">
        <v>121.57896</v>
      </c>
      <c r="U1009" s="33" t="str">
        <f t="shared" si="131"/>
        <v>Widgiemooltha</v>
      </c>
      <c r="V1009" s="33" t="str">
        <f t="shared" si="136"/>
        <v>Coolgardie</v>
      </c>
      <c r="W1009" s="33">
        <v>798</v>
      </c>
      <c r="X1009" s="1" t="s">
        <v>685</v>
      </c>
      <c r="AE1009"/>
      <c r="AF1009"/>
      <c r="AG1009"/>
      <c r="AH1009"/>
      <c r="AI1009" s="474">
        <f t="shared" si="132"/>
        <v>1</v>
      </c>
      <c r="AJ1009" s="71" t="str">
        <f t="shared" si="133"/>
        <v>Widgiemooltha</v>
      </c>
      <c r="AK1009" s="73" t="e">
        <f>COUNTIFS(#REF!,R1009)</f>
        <v>#REF!</v>
      </c>
      <c r="AL1009" s="13"/>
      <c r="AM1009" s="75"/>
      <c r="AN1009" s="72"/>
      <c r="AQ1009" s="9"/>
      <c r="AS1009" s="244">
        <v>1007</v>
      </c>
      <c r="AT1009" s="244">
        <v>-29.5</v>
      </c>
      <c r="AU1009" s="244">
        <v>119</v>
      </c>
      <c r="AV1009" s="244" t="s">
        <v>4646</v>
      </c>
      <c r="AW1009" s="22">
        <v>114</v>
      </c>
      <c r="AX1009" s="343">
        <v>33.751243973822</v>
      </c>
    </row>
    <row r="1010" spans="1:50" ht="12" customHeight="1" x14ac:dyDescent="0.25">
      <c r="A1010" s="1" t="s">
        <v>685</v>
      </c>
      <c r="C1010" s="65"/>
      <c r="D1010" s="31"/>
      <c r="E1010" s="31"/>
      <c r="F1010" s="31"/>
      <c r="G1010" s="31"/>
      <c r="H1010" s="31"/>
      <c r="O1010" s="482" t="str">
        <f t="shared" si="134"/>
        <v xml:space="preserve"> </v>
      </c>
      <c r="P1010" s="466">
        <f t="shared" si="130"/>
        <v>1146</v>
      </c>
      <c r="Q1010" s="65" t="s">
        <v>4539</v>
      </c>
      <c r="R1010" s="230">
        <v>1146</v>
      </c>
      <c r="S1010" s="248">
        <v>-31.404406999999999</v>
      </c>
      <c r="T1010" s="248">
        <v>115.64495100000001</v>
      </c>
      <c r="U1010" s="33" t="str">
        <f t="shared" si="131"/>
        <v>Wilbinga</v>
      </c>
      <c r="V1010" s="33" t="str">
        <f t="shared" si="136"/>
        <v>Gingin</v>
      </c>
      <c r="W1010" s="33">
        <v>718</v>
      </c>
      <c r="X1010" s="1" t="s">
        <v>685</v>
      </c>
      <c r="AE1010"/>
      <c r="AF1010"/>
      <c r="AG1010"/>
      <c r="AH1010"/>
      <c r="AI1010" s="474">
        <f t="shared" si="132"/>
        <v>1</v>
      </c>
      <c r="AJ1010" s="71" t="str">
        <f t="shared" si="133"/>
        <v>Wilbinga</v>
      </c>
      <c r="AK1010" s="73" t="e">
        <f>COUNTIFS(#REF!,R1010)</f>
        <v>#REF!</v>
      </c>
      <c r="AL1010" s="13"/>
      <c r="AM1010" s="75"/>
      <c r="AN1010" s="72"/>
      <c r="AQ1010" s="9"/>
      <c r="AS1010" s="244">
        <v>1008</v>
      </c>
      <c r="AT1010" s="244">
        <v>-29.25</v>
      </c>
      <c r="AU1010" s="244">
        <v>119</v>
      </c>
      <c r="AV1010" s="244" t="s">
        <v>5741</v>
      </c>
      <c r="AW1010" s="22">
        <v>114</v>
      </c>
      <c r="AX1010" s="343">
        <v>54.234508829832087</v>
      </c>
    </row>
    <row r="1011" spans="1:50" ht="12" customHeight="1" x14ac:dyDescent="0.25">
      <c r="A1011" s="1" t="s">
        <v>685</v>
      </c>
      <c r="C1011" s="65"/>
      <c r="D1011" s="31"/>
      <c r="E1011" s="31"/>
      <c r="F1011" s="31"/>
      <c r="G1011" s="31"/>
      <c r="H1011" s="31"/>
      <c r="O1011" s="482" t="str">
        <f t="shared" si="134"/>
        <v xml:space="preserve"> </v>
      </c>
      <c r="P1011" s="466">
        <f t="shared" si="130"/>
        <v>1147</v>
      </c>
      <c r="Q1011" s="65" t="s">
        <v>4540</v>
      </c>
      <c r="R1011" s="230">
        <v>1147</v>
      </c>
      <c r="S1011" s="248">
        <v>-33.695239999999899</v>
      </c>
      <c r="T1011" s="248">
        <v>116.22803</v>
      </c>
      <c r="U1011" s="33" t="str">
        <f t="shared" si="131"/>
        <v>Wilga</v>
      </c>
      <c r="V1011" s="33" t="str">
        <f t="shared" si="136"/>
        <v>Boyup Brook</v>
      </c>
      <c r="W1011" s="33">
        <v>781</v>
      </c>
      <c r="X1011" s="1" t="s">
        <v>685</v>
      </c>
      <c r="AE1011"/>
      <c r="AF1011"/>
      <c r="AG1011"/>
      <c r="AH1011"/>
      <c r="AI1011" s="474">
        <f t="shared" si="132"/>
        <v>1</v>
      </c>
      <c r="AJ1011" s="71" t="str">
        <f t="shared" si="133"/>
        <v>Wilga</v>
      </c>
      <c r="AK1011" s="73" t="e">
        <f>COUNTIFS(#REF!,R1011)</f>
        <v>#REF!</v>
      </c>
      <c r="AL1011" s="13"/>
      <c r="AM1011" s="75"/>
      <c r="AN1011" s="72"/>
      <c r="AQ1011" s="9"/>
      <c r="AS1011" s="244">
        <v>1009</v>
      </c>
      <c r="AT1011" s="244">
        <v>-29</v>
      </c>
      <c r="AU1011" s="244">
        <v>119</v>
      </c>
      <c r="AV1011" s="244" t="s">
        <v>5742</v>
      </c>
      <c r="AW1011" s="22">
        <v>114</v>
      </c>
      <c r="AX1011" s="343">
        <v>79.303200272064984</v>
      </c>
    </row>
    <row r="1012" spans="1:50" ht="12" customHeight="1" x14ac:dyDescent="0.25">
      <c r="A1012" s="1" t="s">
        <v>685</v>
      </c>
      <c r="C1012" s="65"/>
      <c r="D1012" s="31"/>
      <c r="E1012" s="31"/>
      <c r="F1012" s="31"/>
      <c r="G1012" s="31"/>
      <c r="H1012" s="31"/>
      <c r="O1012" s="482" t="str">
        <f t="shared" si="134"/>
        <v xml:space="preserve"> </v>
      </c>
      <c r="P1012" s="466">
        <f t="shared" si="130"/>
        <v>394</v>
      </c>
      <c r="Q1012" s="31" t="s">
        <v>3881</v>
      </c>
      <c r="R1012" s="231">
        <v>394</v>
      </c>
      <c r="S1012" s="248">
        <v>-34.142710000000001</v>
      </c>
      <c r="T1012" s="248">
        <v>116.203847</v>
      </c>
      <c r="U1012" s="33" t="str">
        <f t="shared" si="131"/>
        <v>Wilgarrup</v>
      </c>
      <c r="V1012" s="33" t="str">
        <f t="shared" si="136"/>
        <v>Manjimup</v>
      </c>
      <c r="W1012" s="33">
        <v>714</v>
      </c>
      <c r="X1012" s="1" t="s">
        <v>685</v>
      </c>
      <c r="AE1012"/>
      <c r="AF1012"/>
      <c r="AG1012"/>
      <c r="AH1012"/>
      <c r="AI1012" s="474">
        <f t="shared" si="132"/>
        <v>1</v>
      </c>
      <c r="AJ1012" s="71" t="str">
        <f t="shared" si="133"/>
        <v>Wilgarrup</v>
      </c>
      <c r="AK1012" s="73" t="e">
        <f>COUNTIFS(#REF!,R1012)</f>
        <v>#REF!</v>
      </c>
      <c r="AL1012" s="13"/>
      <c r="AM1012" s="75"/>
      <c r="AN1012" s="72"/>
      <c r="AQ1012" s="9"/>
      <c r="AS1012" s="244">
        <v>1010</v>
      </c>
      <c r="AT1012" s="244">
        <v>-28.75</v>
      </c>
      <c r="AU1012" s="244">
        <v>119</v>
      </c>
      <c r="AV1012" s="244" t="s">
        <v>5743</v>
      </c>
      <c r="AW1012" s="22">
        <v>1052</v>
      </c>
      <c r="AX1012" s="343">
        <v>89.644543425036005</v>
      </c>
    </row>
    <row r="1013" spans="1:50" ht="12" customHeight="1" x14ac:dyDescent="0.25">
      <c r="A1013" s="1" t="s">
        <v>685</v>
      </c>
      <c r="C1013" s="65"/>
      <c r="D1013" s="31"/>
      <c r="E1013" s="31"/>
      <c r="F1013" s="31"/>
      <c r="G1013" s="31"/>
      <c r="H1013" s="31"/>
      <c r="O1013" s="482" t="str">
        <f t="shared" si="134"/>
        <v xml:space="preserve"> </v>
      </c>
      <c r="P1013" s="466">
        <f t="shared" si="130"/>
        <v>1148</v>
      </c>
      <c r="Q1013" s="65" t="s">
        <v>4541</v>
      </c>
      <c r="R1013" s="230">
        <v>1148</v>
      </c>
      <c r="S1013" s="249">
        <v>-30.762331</v>
      </c>
      <c r="T1013" s="249">
        <v>118.38420499999999</v>
      </c>
      <c r="U1013" s="33" t="str">
        <f t="shared" si="131"/>
        <v>Wilgoyne</v>
      </c>
      <c r="V1013" s="33" t="str">
        <f t="shared" si="136"/>
        <v>Mukinbudin</v>
      </c>
      <c r="W1013" s="33">
        <v>776</v>
      </c>
      <c r="X1013" s="1" t="s">
        <v>685</v>
      </c>
      <c r="AE1013"/>
      <c r="AF1013"/>
      <c r="AG1013"/>
      <c r="AH1013"/>
      <c r="AI1013" s="474">
        <f t="shared" si="132"/>
        <v>1</v>
      </c>
      <c r="AJ1013" s="71" t="str">
        <f t="shared" si="133"/>
        <v>Wilgoyne</v>
      </c>
      <c r="AK1013" s="73" t="e">
        <f>COUNTIFS(#REF!,R1013)</f>
        <v>#REF!</v>
      </c>
      <c r="AL1013" s="13"/>
      <c r="AM1013" s="75"/>
      <c r="AN1013" s="72"/>
      <c r="AQ1013" s="9"/>
      <c r="AS1013" s="244">
        <v>1011</v>
      </c>
      <c r="AT1013" s="244">
        <v>-28.5</v>
      </c>
      <c r="AU1013" s="244">
        <v>119</v>
      </c>
      <c r="AV1013" s="244" t="s">
        <v>5744</v>
      </c>
      <c r="AW1013" s="22">
        <v>1052</v>
      </c>
      <c r="AX1013" s="343">
        <v>64.004185878816287</v>
      </c>
    </row>
    <row r="1014" spans="1:50" ht="12" customHeight="1" x14ac:dyDescent="0.25">
      <c r="A1014" s="1" t="s">
        <v>685</v>
      </c>
      <c r="C1014" s="65"/>
      <c r="D1014" s="31"/>
      <c r="E1014" s="31"/>
      <c r="F1014" s="31"/>
      <c r="G1014" s="31"/>
      <c r="H1014" s="31"/>
      <c r="O1014" s="482" t="str">
        <f t="shared" si="134"/>
        <v xml:space="preserve"> </v>
      </c>
      <c r="P1014" s="466">
        <f t="shared" si="130"/>
        <v>395</v>
      </c>
      <c r="Q1014" s="31" t="s">
        <v>1452</v>
      </c>
      <c r="R1014" s="231">
        <v>395</v>
      </c>
      <c r="S1014" s="248">
        <v>-34.995511</v>
      </c>
      <c r="T1014" s="248">
        <v>117.216449</v>
      </c>
      <c r="U1014" s="33" t="str">
        <f t="shared" si="131"/>
        <v>William Bay</v>
      </c>
      <c r="V1014" s="33" t="str">
        <f t="shared" si="136"/>
        <v>Denmark</v>
      </c>
      <c r="W1014" s="33">
        <v>752</v>
      </c>
      <c r="X1014" s="1" t="s">
        <v>685</v>
      </c>
      <c r="AE1014"/>
      <c r="AF1014"/>
      <c r="AG1014"/>
      <c r="AH1014"/>
      <c r="AI1014" s="474">
        <f t="shared" si="132"/>
        <v>1</v>
      </c>
      <c r="AJ1014" s="71" t="str">
        <f t="shared" si="133"/>
        <v>William Bay</v>
      </c>
      <c r="AK1014" s="73" t="e">
        <f>COUNTIFS(#REF!,R1014)</f>
        <v>#REF!</v>
      </c>
      <c r="AL1014" s="13"/>
      <c r="AM1014" s="75"/>
      <c r="AN1014" s="72"/>
      <c r="AQ1014" s="9"/>
      <c r="AS1014" s="244">
        <v>1012</v>
      </c>
      <c r="AT1014" s="244">
        <v>-28.25</v>
      </c>
      <c r="AU1014" s="244">
        <v>119</v>
      </c>
      <c r="AV1014" s="244" t="s">
        <v>5745</v>
      </c>
      <c r="AW1014" s="22">
        <v>1052</v>
      </c>
      <c r="AX1014" s="343">
        <v>41.25902202207029</v>
      </c>
    </row>
    <row r="1015" spans="1:50" ht="12" customHeight="1" x14ac:dyDescent="0.25">
      <c r="A1015" s="1" t="s">
        <v>685</v>
      </c>
      <c r="C1015" s="65"/>
      <c r="D1015" s="31"/>
      <c r="E1015" s="31"/>
      <c r="F1015" s="31"/>
      <c r="G1015" s="31"/>
      <c r="H1015" s="31"/>
      <c r="O1015" s="482" t="str">
        <f t="shared" si="134"/>
        <v xml:space="preserve"> </v>
      </c>
      <c r="P1015" s="466">
        <f t="shared" si="130"/>
        <v>396</v>
      </c>
      <c r="Q1015" s="31" t="s">
        <v>346</v>
      </c>
      <c r="R1015" s="231">
        <v>396</v>
      </c>
      <c r="S1015" s="249">
        <v>-33.022570000000002</v>
      </c>
      <c r="T1015" s="249">
        <v>116.888769999999</v>
      </c>
      <c r="U1015" s="33" t="str">
        <f t="shared" si="131"/>
        <v>Williams</v>
      </c>
      <c r="V1015" s="33" t="str">
        <f t="shared" si="136"/>
        <v>Williams</v>
      </c>
      <c r="W1015" s="33">
        <v>780</v>
      </c>
      <c r="X1015" s="1" t="s">
        <v>685</v>
      </c>
      <c r="AE1015"/>
      <c r="AF1015"/>
      <c r="AG1015"/>
      <c r="AH1015"/>
      <c r="AI1015" s="474">
        <f t="shared" si="132"/>
        <v>1</v>
      </c>
      <c r="AJ1015" s="71" t="str">
        <f t="shared" si="133"/>
        <v>Williams</v>
      </c>
      <c r="AK1015" s="73" t="e">
        <f>COUNTIFS(#REF!,R1015)</f>
        <v>#REF!</v>
      </c>
      <c r="AL1015" s="13"/>
      <c r="AM1015" s="75"/>
      <c r="AN1015" s="72"/>
      <c r="AQ1015" s="9"/>
      <c r="AS1015" s="244">
        <v>1013</v>
      </c>
      <c r="AT1015" s="244">
        <v>-28</v>
      </c>
      <c r="AU1015" s="244">
        <v>119</v>
      </c>
      <c r="AV1015" s="244" t="s">
        <v>5746</v>
      </c>
      <c r="AW1015" s="22">
        <v>1052</v>
      </c>
      <c r="AX1015" s="343">
        <v>29.213993749284629</v>
      </c>
    </row>
    <row r="1016" spans="1:50" ht="12" customHeight="1" x14ac:dyDescent="0.25">
      <c r="A1016" s="1" t="s">
        <v>685</v>
      </c>
      <c r="C1016" s="65"/>
      <c r="D1016" s="31"/>
      <c r="E1016" s="31"/>
      <c r="F1016" s="31"/>
      <c r="G1016" s="31"/>
      <c r="H1016" s="31"/>
      <c r="O1016" s="482" t="str">
        <f t="shared" si="134"/>
        <v xml:space="preserve"> </v>
      </c>
      <c r="P1016" s="466">
        <f t="shared" si="130"/>
        <v>1149</v>
      </c>
      <c r="Q1016" s="65" t="s">
        <v>4542</v>
      </c>
      <c r="R1016" s="230">
        <v>1149</v>
      </c>
      <c r="S1016" s="249">
        <v>-34.943067999999997</v>
      </c>
      <c r="T1016" s="249">
        <v>117.87958999999999</v>
      </c>
      <c r="U1016" s="33" t="str">
        <f t="shared" si="131"/>
        <v>Willyung</v>
      </c>
      <c r="V1016" s="33" t="str">
        <f t="shared" si="136"/>
        <v>Albany</v>
      </c>
      <c r="W1016" s="33">
        <v>751</v>
      </c>
      <c r="X1016" s="1" t="s">
        <v>685</v>
      </c>
      <c r="AE1016"/>
      <c r="AF1016"/>
      <c r="AG1016"/>
      <c r="AH1016"/>
      <c r="AI1016" s="474">
        <f t="shared" si="132"/>
        <v>1</v>
      </c>
      <c r="AJ1016" s="71" t="str">
        <f t="shared" si="133"/>
        <v>Willyung</v>
      </c>
      <c r="AK1016" s="73" t="e">
        <f>COUNTIFS(#REF!,R1016)</f>
        <v>#REF!</v>
      </c>
      <c r="AL1016" s="13"/>
      <c r="AM1016" s="75"/>
      <c r="AN1016" s="72"/>
      <c r="AQ1016" s="9"/>
      <c r="AS1016" s="244">
        <v>1014</v>
      </c>
      <c r="AT1016" s="244">
        <v>-27.75</v>
      </c>
      <c r="AU1016" s="244">
        <v>119</v>
      </c>
      <c r="AV1016" s="244" t="s">
        <v>5747</v>
      </c>
      <c r="AW1016" s="22">
        <v>1052</v>
      </c>
      <c r="AX1016" s="343">
        <v>39.36987944862851</v>
      </c>
    </row>
    <row r="1017" spans="1:50" ht="12" customHeight="1" x14ac:dyDescent="0.25">
      <c r="A1017" s="1" t="s">
        <v>685</v>
      </c>
      <c r="C1017" s="65"/>
      <c r="D1017" s="31"/>
      <c r="E1017" s="31"/>
      <c r="F1017" s="31"/>
      <c r="G1017" s="31"/>
      <c r="H1017" s="31"/>
      <c r="O1017" s="482" t="str">
        <f t="shared" si="134"/>
        <v xml:space="preserve"> </v>
      </c>
      <c r="P1017" s="466">
        <f t="shared" si="130"/>
        <v>1150</v>
      </c>
      <c r="Q1017" s="65" t="s">
        <v>4543</v>
      </c>
      <c r="R1017" s="230">
        <v>1150</v>
      </c>
      <c r="S1017" s="248">
        <v>-28.6342099999999</v>
      </c>
      <c r="T1017" s="248">
        <v>115.64234</v>
      </c>
      <c r="U1017" s="33" t="str">
        <f t="shared" si="131"/>
        <v>Wilroy</v>
      </c>
      <c r="V1017" s="33" t="str">
        <f t="shared" si="136"/>
        <v>Greater Geraldton</v>
      </c>
      <c r="W1017" s="33">
        <v>840</v>
      </c>
      <c r="X1017" s="1" t="s">
        <v>685</v>
      </c>
      <c r="AE1017"/>
      <c r="AF1017"/>
      <c r="AG1017"/>
      <c r="AH1017"/>
      <c r="AI1017" s="474">
        <f t="shared" si="132"/>
        <v>1</v>
      </c>
      <c r="AJ1017" s="71" t="str">
        <f t="shared" si="133"/>
        <v>Wilroy</v>
      </c>
      <c r="AK1017" s="73" t="e">
        <f>COUNTIFS(#REF!,R1017)</f>
        <v>#REF!</v>
      </c>
      <c r="AL1017" s="13"/>
      <c r="AM1017" s="75"/>
      <c r="AN1017" s="72"/>
      <c r="AQ1017" s="9"/>
      <c r="AS1017" s="244">
        <v>1015</v>
      </c>
      <c r="AT1017" s="244">
        <v>-27.5</v>
      </c>
      <c r="AU1017" s="244">
        <v>119</v>
      </c>
      <c r="AV1017" s="244" t="s">
        <v>5748</v>
      </c>
      <c r="AW1017" s="22">
        <v>1052</v>
      </c>
      <c r="AX1017" s="343">
        <v>61.578379559455314</v>
      </c>
    </row>
    <row r="1018" spans="1:50" ht="12" customHeight="1" x14ac:dyDescent="0.25">
      <c r="A1018" s="1" t="s">
        <v>685</v>
      </c>
      <c r="C1018" s="65"/>
      <c r="D1018" s="31"/>
      <c r="E1018" s="31"/>
      <c r="F1018" s="31"/>
      <c r="G1018" s="31"/>
      <c r="H1018" s="31"/>
      <c r="O1018" s="482" t="str">
        <f t="shared" si="134"/>
        <v xml:space="preserve"> </v>
      </c>
      <c r="P1018" s="466">
        <f t="shared" si="130"/>
        <v>1213</v>
      </c>
      <c r="Q1018" s="65" t="s">
        <v>3882</v>
      </c>
      <c r="R1018" s="233">
        <v>1213</v>
      </c>
      <c r="S1018" s="248">
        <v>-26.592208900925201</v>
      </c>
      <c r="T1018" s="248">
        <v>120.22543837105</v>
      </c>
      <c r="U1018" s="240" t="str">
        <f t="shared" si="131"/>
        <v>Wiluna</v>
      </c>
      <c r="V1018" s="240" t="str">
        <f t="shared" si="136"/>
        <v>Wiluna</v>
      </c>
      <c r="W1018" s="240">
        <v>867</v>
      </c>
      <c r="X1018" s="1" t="s">
        <v>685</v>
      </c>
      <c r="AE1018"/>
      <c r="AF1018"/>
      <c r="AG1018"/>
      <c r="AH1018"/>
      <c r="AI1018" s="474">
        <f t="shared" si="132"/>
        <v>1</v>
      </c>
      <c r="AJ1018" s="71" t="str">
        <f t="shared" si="133"/>
        <v>Wiluna</v>
      </c>
      <c r="AK1018" s="73" t="e">
        <f>COUNTIFS(#REF!,R1018)</f>
        <v>#REF!</v>
      </c>
      <c r="AL1018" s="13"/>
      <c r="AM1018" s="75"/>
      <c r="AN1018" s="72"/>
      <c r="AQ1018" s="9"/>
      <c r="AS1018" s="244">
        <v>1016</v>
      </c>
      <c r="AT1018" s="244">
        <v>-27.25</v>
      </c>
      <c r="AU1018" s="244">
        <v>119</v>
      </c>
      <c r="AV1018" s="244" t="s">
        <v>5749</v>
      </c>
      <c r="AW1018" s="22">
        <v>1052</v>
      </c>
      <c r="AX1018" s="343">
        <v>87.05851879444819</v>
      </c>
    </row>
    <row r="1019" spans="1:50" ht="12" customHeight="1" x14ac:dyDescent="0.25">
      <c r="A1019" s="1" t="s">
        <v>685</v>
      </c>
      <c r="C1019" s="65"/>
      <c r="D1019" s="31"/>
      <c r="E1019" s="31"/>
      <c r="F1019" s="31"/>
      <c r="G1019" s="31"/>
      <c r="H1019" s="31"/>
      <c r="O1019" s="482" t="str">
        <f t="shared" si="134"/>
        <v xml:space="preserve"> </v>
      </c>
      <c r="P1019" s="466">
        <f t="shared" si="130"/>
        <v>398</v>
      </c>
      <c r="Q1019" s="31" t="s">
        <v>1240</v>
      </c>
      <c r="R1019" s="231">
        <v>398</v>
      </c>
      <c r="S1019" s="248">
        <v>-33.764888999999997</v>
      </c>
      <c r="T1019" s="248">
        <v>115.036986</v>
      </c>
      <c r="U1019" s="33" t="str">
        <f t="shared" si="131"/>
        <v>Wilyabrup</v>
      </c>
      <c r="V1019" s="33" t="str">
        <f t="shared" si="136"/>
        <v>Busselton</v>
      </c>
      <c r="W1019" s="33">
        <v>715</v>
      </c>
      <c r="X1019" s="1" t="s">
        <v>685</v>
      </c>
      <c r="AE1019"/>
      <c r="AF1019"/>
      <c r="AG1019"/>
      <c r="AH1019"/>
      <c r="AI1019" s="474">
        <f t="shared" si="132"/>
        <v>1</v>
      </c>
      <c r="AJ1019" s="71" t="str">
        <f t="shared" si="133"/>
        <v>Wilyabrup</v>
      </c>
      <c r="AK1019" s="73" t="e">
        <f>COUNTIFS(#REF!,R1019)</f>
        <v>#REF!</v>
      </c>
      <c r="AL1019" s="13"/>
      <c r="AM1019" s="75"/>
      <c r="AN1019" s="72"/>
      <c r="AQ1019" s="9"/>
      <c r="AS1019" s="244">
        <v>1017</v>
      </c>
      <c r="AT1019" s="244">
        <v>-27</v>
      </c>
      <c r="AU1019" s="244">
        <v>119</v>
      </c>
      <c r="AV1019" s="244" t="s">
        <v>5750</v>
      </c>
      <c r="AW1019" s="22">
        <v>879</v>
      </c>
      <c r="AX1019" s="343">
        <v>67.283493116565026</v>
      </c>
    </row>
    <row r="1020" spans="1:50" ht="12" customHeight="1" x14ac:dyDescent="0.25">
      <c r="A1020" s="1" t="s">
        <v>685</v>
      </c>
      <c r="C1020" s="65"/>
      <c r="D1020" s="31"/>
      <c r="E1020" s="31"/>
      <c r="F1020" s="31"/>
      <c r="G1020" s="31"/>
      <c r="H1020" s="31"/>
      <c r="O1020" s="482" t="str">
        <f t="shared" si="134"/>
        <v xml:space="preserve"> </v>
      </c>
      <c r="P1020" s="466">
        <f t="shared" si="130"/>
        <v>1152</v>
      </c>
      <c r="Q1020" s="65" t="s">
        <v>4544</v>
      </c>
      <c r="R1020" s="230">
        <v>1152</v>
      </c>
      <c r="S1020" s="249">
        <v>-33.827827999999997</v>
      </c>
      <c r="T1020" s="249">
        <v>121.898877</v>
      </c>
      <c r="U1020" s="33" t="str">
        <f t="shared" si="131"/>
        <v>Windabout</v>
      </c>
      <c r="V1020" s="33" t="str">
        <f t="shared" si="136"/>
        <v>Esperance</v>
      </c>
      <c r="W1020" s="33">
        <v>791</v>
      </c>
      <c r="X1020" s="1" t="s">
        <v>685</v>
      </c>
      <c r="AE1020"/>
      <c r="AF1020"/>
      <c r="AG1020"/>
      <c r="AH1020"/>
      <c r="AI1020" s="474">
        <f t="shared" si="132"/>
        <v>1</v>
      </c>
      <c r="AJ1020" s="71" t="str">
        <f t="shared" si="133"/>
        <v>Windabout</v>
      </c>
      <c r="AK1020" s="73" t="e">
        <f>COUNTIFS(#REF!,R1020)</f>
        <v>#REF!</v>
      </c>
      <c r="AL1020" s="13"/>
      <c r="AM1020" s="75"/>
      <c r="AN1020" s="72"/>
      <c r="AQ1020" s="9"/>
      <c r="AS1020" s="244">
        <v>1018</v>
      </c>
      <c r="AT1020" s="244">
        <v>-26.75</v>
      </c>
      <c r="AU1020" s="244">
        <v>119</v>
      </c>
      <c r="AV1020" s="244" t="s">
        <v>5751</v>
      </c>
      <c r="AW1020" s="22">
        <v>879</v>
      </c>
      <c r="AX1020" s="343">
        <v>52.892244914379013</v>
      </c>
    </row>
    <row r="1021" spans="1:50" ht="12" customHeight="1" x14ac:dyDescent="0.25">
      <c r="A1021" s="1" t="s">
        <v>685</v>
      </c>
      <c r="C1021" s="65"/>
      <c r="D1021" s="31"/>
      <c r="E1021" s="31"/>
      <c r="F1021" s="31"/>
      <c r="G1021" s="31"/>
      <c r="H1021" s="31"/>
      <c r="O1021" s="482" t="str">
        <f t="shared" si="134"/>
        <v xml:space="preserve"> </v>
      </c>
      <c r="P1021" s="466">
        <f t="shared" si="130"/>
        <v>1153</v>
      </c>
      <c r="Q1021" s="65" t="s">
        <v>4545</v>
      </c>
      <c r="R1021" s="230">
        <v>1153</v>
      </c>
      <c r="S1021" s="248">
        <v>-30.378979999999899</v>
      </c>
      <c r="T1021" s="248">
        <v>121.25620000000001</v>
      </c>
      <c r="U1021" s="33" t="str">
        <f t="shared" si="131"/>
        <v>Windanya</v>
      </c>
      <c r="V1021" s="33" t="str">
        <f t="shared" si="136"/>
        <v>Kalgoorlie-Boulder</v>
      </c>
      <c r="W1021" s="33">
        <v>845</v>
      </c>
      <c r="X1021" s="1" t="s">
        <v>685</v>
      </c>
      <c r="AE1021"/>
      <c r="AF1021"/>
      <c r="AG1021"/>
      <c r="AH1021"/>
      <c r="AI1021" s="474">
        <f t="shared" si="132"/>
        <v>1</v>
      </c>
      <c r="AJ1021" s="71" t="str">
        <f t="shared" si="133"/>
        <v>Windanya</v>
      </c>
      <c r="AK1021" s="73" t="e">
        <f>COUNTIFS(#REF!,R1021)</f>
        <v>#REF!</v>
      </c>
      <c r="AL1021" s="13"/>
      <c r="AM1021" s="75"/>
      <c r="AN1021" s="72"/>
      <c r="AQ1021" s="9"/>
      <c r="AS1021" s="244">
        <v>1019</v>
      </c>
      <c r="AT1021" s="244">
        <v>-26.5</v>
      </c>
      <c r="AU1021" s="244">
        <v>119</v>
      </c>
      <c r="AV1021" s="244" t="s">
        <v>5752</v>
      </c>
      <c r="AW1021" s="22">
        <v>879</v>
      </c>
      <c r="AX1021" s="343">
        <v>51.122100919079237</v>
      </c>
    </row>
    <row r="1022" spans="1:50" ht="12" customHeight="1" x14ac:dyDescent="0.25">
      <c r="A1022" s="1" t="s">
        <v>685</v>
      </c>
      <c r="C1022" s="65"/>
      <c r="D1022" s="31"/>
      <c r="E1022" s="31"/>
      <c r="F1022" s="31"/>
      <c r="G1022" s="31"/>
      <c r="H1022" s="31"/>
      <c r="O1022" s="482" t="str">
        <f t="shared" si="134"/>
        <v xml:space="preserve"> </v>
      </c>
      <c r="P1022" s="466">
        <f t="shared" si="130"/>
        <v>1154</v>
      </c>
      <c r="Q1022" s="65" t="s">
        <v>1448</v>
      </c>
      <c r="R1022" s="230">
        <v>1154</v>
      </c>
      <c r="S1022" s="248">
        <v>-34.837336999999998</v>
      </c>
      <c r="T1022" s="248">
        <v>116.040588</v>
      </c>
      <c r="U1022" s="33" t="str">
        <f t="shared" si="131"/>
        <v>Windy Harbour</v>
      </c>
      <c r="V1022" s="33" t="str">
        <f t="shared" si="136"/>
        <v>Manjimup</v>
      </c>
      <c r="W1022" s="33">
        <v>714</v>
      </c>
      <c r="X1022" s="1" t="s">
        <v>685</v>
      </c>
      <c r="AE1022"/>
      <c r="AF1022"/>
      <c r="AG1022"/>
      <c r="AH1022"/>
      <c r="AI1022" s="474">
        <f t="shared" si="132"/>
        <v>1</v>
      </c>
      <c r="AJ1022" s="71" t="str">
        <f t="shared" si="133"/>
        <v>Windy Harbour</v>
      </c>
      <c r="AK1022" s="73" t="e">
        <f>COUNTIFS(#REF!,R1022)</f>
        <v>#REF!</v>
      </c>
      <c r="AL1022" s="13"/>
      <c r="AM1022" s="75"/>
      <c r="AN1022" s="72"/>
      <c r="AQ1022" s="9"/>
      <c r="AS1022" s="244">
        <v>1020</v>
      </c>
      <c r="AT1022" s="244">
        <v>-26.25</v>
      </c>
      <c r="AU1022" s="244">
        <v>119</v>
      </c>
      <c r="AV1022" s="244" t="s">
        <v>5753</v>
      </c>
      <c r="AW1022" s="22">
        <v>879</v>
      </c>
      <c r="AX1022" s="343">
        <v>63.045280052370643</v>
      </c>
    </row>
    <row r="1023" spans="1:50" ht="12" customHeight="1" x14ac:dyDescent="0.25">
      <c r="A1023" s="1" t="s">
        <v>685</v>
      </c>
      <c r="C1023" s="65"/>
      <c r="D1023" s="31"/>
      <c r="E1023" s="31"/>
      <c r="F1023" s="31"/>
      <c r="G1023" s="31"/>
      <c r="H1023" s="31"/>
      <c r="O1023" s="482" t="str">
        <f t="shared" si="134"/>
        <v xml:space="preserve"> </v>
      </c>
      <c r="P1023" s="466">
        <f t="shared" si="130"/>
        <v>399</v>
      </c>
      <c r="Q1023" s="31" t="s">
        <v>1238</v>
      </c>
      <c r="R1023" s="231">
        <v>399</v>
      </c>
      <c r="S1023" s="248">
        <v>-32.048862999999997</v>
      </c>
      <c r="T1023" s="248">
        <v>115.83650299999999</v>
      </c>
      <c r="U1023" s="33" t="str">
        <f t="shared" si="131"/>
        <v>Winthrop</v>
      </c>
      <c r="V1023" s="33" t="str">
        <f t="shared" si="136"/>
        <v>Melville</v>
      </c>
      <c r="W1023" s="33">
        <v>802</v>
      </c>
      <c r="X1023" s="1" t="s">
        <v>685</v>
      </c>
      <c r="AE1023"/>
      <c r="AF1023"/>
      <c r="AG1023"/>
      <c r="AH1023"/>
      <c r="AI1023" s="474">
        <f t="shared" si="132"/>
        <v>1</v>
      </c>
      <c r="AJ1023" s="71" t="str">
        <f t="shared" si="133"/>
        <v>Winthrop</v>
      </c>
      <c r="AK1023" s="73" t="e">
        <f>COUNTIFS(#REF!,R1023)</f>
        <v>#REF!</v>
      </c>
      <c r="AL1023" s="13"/>
      <c r="AM1023" s="75"/>
      <c r="AN1023" s="72"/>
      <c r="AQ1023" s="9"/>
      <c r="AS1023" s="244">
        <v>1021</v>
      </c>
      <c r="AT1023" s="244">
        <v>-26</v>
      </c>
      <c r="AU1023" s="244">
        <v>119</v>
      </c>
      <c r="AV1023" s="244" t="s">
        <v>5754</v>
      </c>
      <c r="AW1023" s="22">
        <v>879</v>
      </c>
      <c r="AX1023" s="343">
        <v>82.953625449320796</v>
      </c>
    </row>
    <row r="1024" spans="1:50" ht="12" customHeight="1" x14ac:dyDescent="0.25">
      <c r="A1024" s="1" t="s">
        <v>685</v>
      </c>
      <c r="C1024" s="65"/>
      <c r="D1024" s="31"/>
      <c r="E1024" s="31"/>
      <c r="F1024" s="31"/>
      <c r="G1024" s="31"/>
      <c r="H1024" s="31"/>
      <c r="O1024" s="482" t="str">
        <f t="shared" si="134"/>
        <v xml:space="preserve"> </v>
      </c>
      <c r="P1024" s="466">
        <f t="shared" si="130"/>
        <v>400</v>
      </c>
      <c r="Q1024" s="31" t="s">
        <v>706</v>
      </c>
      <c r="R1024" s="231">
        <v>400</v>
      </c>
      <c r="S1024" s="249">
        <v>-34.025230000000001</v>
      </c>
      <c r="T1024" s="249">
        <v>115.100759999999</v>
      </c>
      <c r="U1024" s="33" t="str">
        <f t="shared" si="131"/>
        <v>Witchcliffe</v>
      </c>
      <c r="V1024" s="33" t="str">
        <f t="shared" si="136"/>
        <v>Augusta-Margaret River</v>
      </c>
      <c r="W1024" s="33">
        <v>731</v>
      </c>
      <c r="X1024" s="1" t="s">
        <v>685</v>
      </c>
      <c r="AE1024"/>
      <c r="AF1024"/>
      <c r="AG1024"/>
      <c r="AH1024"/>
      <c r="AI1024" s="474">
        <f t="shared" si="132"/>
        <v>1</v>
      </c>
      <c r="AJ1024" s="71" t="str">
        <f t="shared" si="133"/>
        <v>Witchcliffe</v>
      </c>
      <c r="AK1024" s="73" t="e">
        <f>COUNTIFS(#REF!,R1024)</f>
        <v>#REF!</v>
      </c>
      <c r="AL1024" s="13"/>
      <c r="AM1024" s="75"/>
      <c r="AN1024" s="72"/>
      <c r="AQ1024" s="9"/>
      <c r="AS1024" s="244">
        <v>1022</v>
      </c>
      <c r="AT1024" s="244">
        <v>-25.75</v>
      </c>
      <c r="AU1024" s="244">
        <v>119</v>
      </c>
      <c r="AV1024" s="244" t="s">
        <v>5755</v>
      </c>
      <c r="AW1024" s="22">
        <v>879</v>
      </c>
      <c r="AX1024" s="343">
        <v>106.45778091050762</v>
      </c>
    </row>
    <row r="1025" spans="1:50" ht="12" customHeight="1" x14ac:dyDescent="0.25">
      <c r="A1025" s="1" t="s">
        <v>685</v>
      </c>
      <c r="C1025" s="65"/>
      <c r="D1025" s="31"/>
      <c r="E1025" s="31"/>
      <c r="F1025" s="31"/>
      <c r="G1025" s="31"/>
      <c r="H1025" s="31"/>
      <c r="O1025" s="482" t="str">
        <f t="shared" si="134"/>
        <v xml:space="preserve"> </v>
      </c>
      <c r="P1025" s="466">
        <f t="shared" si="130"/>
        <v>1155</v>
      </c>
      <c r="Q1025" s="65" t="s">
        <v>4546</v>
      </c>
      <c r="R1025" s="230">
        <v>1155</v>
      </c>
      <c r="S1025" s="249">
        <v>-33.362675000000003</v>
      </c>
      <c r="T1025" s="249">
        <v>115.630745</v>
      </c>
      <c r="U1025" s="33" t="str">
        <f t="shared" si="131"/>
        <v>Withers</v>
      </c>
      <c r="V1025" s="33" t="str">
        <f t="shared" si="136"/>
        <v>Bunbury</v>
      </c>
      <c r="W1025" s="33">
        <v>750</v>
      </c>
      <c r="X1025" s="1" t="s">
        <v>685</v>
      </c>
      <c r="AE1025"/>
      <c r="AF1025"/>
      <c r="AG1025"/>
      <c r="AH1025"/>
      <c r="AI1025" s="474">
        <f t="shared" si="132"/>
        <v>1</v>
      </c>
      <c r="AJ1025" s="71" t="str">
        <f t="shared" si="133"/>
        <v>Withers</v>
      </c>
      <c r="AK1025" s="73" t="e">
        <f>COUNTIFS(#REF!,R1025)</f>
        <v>#REF!</v>
      </c>
      <c r="AL1025" s="13"/>
      <c r="AM1025" s="75"/>
      <c r="AN1025" s="72"/>
      <c r="AQ1025" s="9"/>
      <c r="AS1025" s="244">
        <v>1023</v>
      </c>
      <c r="AT1025" s="244">
        <v>-25.5</v>
      </c>
      <c r="AU1025" s="244">
        <v>119</v>
      </c>
      <c r="AV1025" s="244" t="s">
        <v>5756</v>
      </c>
      <c r="AW1025" s="22">
        <v>879</v>
      </c>
      <c r="AX1025" s="343">
        <v>131.64563327003447</v>
      </c>
    </row>
    <row r="1026" spans="1:50" ht="12" customHeight="1" x14ac:dyDescent="0.25">
      <c r="A1026" s="1" t="s">
        <v>685</v>
      </c>
      <c r="C1026" s="65"/>
      <c r="D1026" s="31"/>
      <c r="E1026" s="31"/>
      <c r="F1026" s="31"/>
      <c r="G1026" s="31"/>
      <c r="H1026" s="31"/>
      <c r="O1026" s="482" t="str">
        <f t="shared" si="134"/>
        <v xml:space="preserve"> </v>
      </c>
      <c r="P1026" s="466">
        <f t="shared" ref="P1026:P1089" si="137">R1026</f>
        <v>1156</v>
      </c>
      <c r="Q1026" s="65" t="s">
        <v>4547</v>
      </c>
      <c r="R1026" s="230">
        <v>1156</v>
      </c>
      <c r="S1026" s="248">
        <v>-31.90288</v>
      </c>
      <c r="T1026" s="248">
        <v>118.526039999999</v>
      </c>
      <c r="U1026" s="33" t="str">
        <f t="shared" si="131"/>
        <v>Wogarl</v>
      </c>
      <c r="V1026" s="33" t="str">
        <f t="shared" si="136"/>
        <v>Narembeen</v>
      </c>
      <c r="W1026" s="33">
        <v>830</v>
      </c>
      <c r="X1026" s="1" t="s">
        <v>685</v>
      </c>
      <c r="AE1026"/>
      <c r="AF1026"/>
      <c r="AG1026"/>
      <c r="AH1026"/>
      <c r="AI1026" s="474">
        <f t="shared" si="132"/>
        <v>1</v>
      </c>
      <c r="AJ1026" s="71" t="str">
        <f t="shared" si="133"/>
        <v>Wogarl</v>
      </c>
      <c r="AK1026" s="73" t="e">
        <f>COUNTIFS(#REF!,R1026)</f>
        <v>#REF!</v>
      </c>
      <c r="AL1026" s="13"/>
      <c r="AM1026" s="75"/>
      <c r="AN1026" s="72"/>
      <c r="AQ1026" s="9"/>
      <c r="AS1026" s="244">
        <v>1024</v>
      </c>
      <c r="AT1026" s="244">
        <v>-25.25</v>
      </c>
      <c r="AU1026" s="244">
        <v>119</v>
      </c>
      <c r="AV1026" s="244" t="s">
        <v>5757</v>
      </c>
      <c r="AW1026" s="22">
        <v>879</v>
      </c>
      <c r="AX1026" s="343">
        <v>157.71253882103909</v>
      </c>
    </row>
    <row r="1027" spans="1:50" ht="12" customHeight="1" x14ac:dyDescent="0.25">
      <c r="A1027" s="1" t="s">
        <v>685</v>
      </c>
      <c r="C1027" s="65"/>
      <c r="D1027" s="31"/>
      <c r="E1027" s="31"/>
      <c r="F1027" s="31"/>
      <c r="G1027" s="31"/>
      <c r="H1027" s="31"/>
      <c r="O1027" s="482" t="str">
        <f t="shared" si="134"/>
        <v xml:space="preserve"> </v>
      </c>
      <c r="P1027" s="466">
        <f t="shared" si="137"/>
        <v>1157</v>
      </c>
      <c r="Q1027" s="65" t="s">
        <v>4548</v>
      </c>
      <c r="R1027" s="230">
        <v>1157</v>
      </c>
      <c r="S1027" s="248">
        <v>-32.822803999999998</v>
      </c>
      <c r="T1027" s="248">
        <v>117.79571</v>
      </c>
      <c r="U1027" s="33" t="str">
        <f t="shared" ref="U1027:U1088" si="138">Q1027</f>
        <v>Wogolin</v>
      </c>
      <c r="V1027" s="33" t="str">
        <f t="shared" si="136"/>
        <v>Wickepin</v>
      </c>
      <c r="W1027" s="33">
        <v>730</v>
      </c>
      <c r="X1027" s="1" t="s">
        <v>685</v>
      </c>
      <c r="AE1027"/>
      <c r="AF1027"/>
      <c r="AG1027"/>
      <c r="AH1027"/>
      <c r="AI1027" s="474">
        <f t="shared" ref="AI1027:AI1090" si="139">IF(U1027=AJ1027,1,0)</f>
        <v>1</v>
      </c>
      <c r="AJ1027" s="71" t="str">
        <f t="shared" si="133"/>
        <v>Wogolin</v>
      </c>
      <c r="AK1027" s="73" t="e">
        <f>COUNTIFS(#REF!,R1027)</f>
        <v>#REF!</v>
      </c>
      <c r="AL1027" s="13"/>
      <c r="AM1027" s="75"/>
      <c r="AN1027" s="72"/>
      <c r="AQ1027" s="9"/>
      <c r="AS1027" s="244">
        <v>1025</v>
      </c>
      <c r="AT1027" s="244">
        <v>-25</v>
      </c>
      <c r="AU1027" s="244">
        <v>119</v>
      </c>
      <c r="AV1027" s="244" t="s">
        <v>5758</v>
      </c>
      <c r="AW1027" s="22">
        <v>879</v>
      </c>
      <c r="AX1027" s="343">
        <v>184.28585279655093</v>
      </c>
    </row>
    <row r="1028" spans="1:50" ht="12" customHeight="1" x14ac:dyDescent="0.25">
      <c r="A1028" s="1" t="s">
        <v>685</v>
      </c>
      <c r="C1028" s="65"/>
      <c r="D1028" s="31"/>
      <c r="E1028" s="31"/>
      <c r="F1028" s="31"/>
      <c r="G1028" s="31"/>
      <c r="H1028" s="31"/>
      <c r="O1028" s="482" t="str">
        <f t="shared" si="134"/>
        <v xml:space="preserve"> </v>
      </c>
      <c r="P1028" s="466">
        <f t="shared" si="137"/>
        <v>1158</v>
      </c>
      <c r="Q1028" s="65" t="s">
        <v>4549</v>
      </c>
      <c r="R1028" s="230">
        <v>1158</v>
      </c>
      <c r="S1028" s="248">
        <v>-33.109949999999898</v>
      </c>
      <c r="T1028" s="248">
        <v>115.88132</v>
      </c>
      <c r="U1028" s="33" t="str">
        <f t="shared" si="138"/>
        <v>Wokalup</v>
      </c>
      <c r="V1028" s="33" t="str">
        <f t="shared" si="136"/>
        <v>Harvey</v>
      </c>
      <c r="W1028" s="33">
        <v>760</v>
      </c>
      <c r="X1028" s="1" t="s">
        <v>685</v>
      </c>
      <c r="AE1028"/>
      <c r="AF1028"/>
      <c r="AG1028"/>
      <c r="AH1028"/>
      <c r="AI1028" s="474">
        <f t="shared" si="139"/>
        <v>1</v>
      </c>
      <c r="AJ1028" s="71" t="str">
        <f t="shared" ref="AJ1028:AJ1091" si="140">Q1028</f>
        <v>Wokalup</v>
      </c>
      <c r="AK1028" s="73" t="e">
        <f>COUNTIFS(#REF!,R1028)</f>
        <v>#REF!</v>
      </c>
      <c r="AL1028" s="13"/>
      <c r="AM1028" s="75"/>
      <c r="AN1028" s="72"/>
      <c r="AQ1028" s="9"/>
      <c r="AS1028" s="244">
        <v>1026</v>
      </c>
      <c r="AT1028" s="244">
        <v>-35</v>
      </c>
      <c r="AU1028" s="244">
        <v>119.25</v>
      </c>
      <c r="AV1028" s="244" t="s">
        <v>5759</v>
      </c>
      <c r="AW1028" s="22">
        <v>73</v>
      </c>
      <c r="AX1028" s="343">
        <v>61.324409514170064</v>
      </c>
    </row>
    <row r="1029" spans="1:50" ht="12" customHeight="1" x14ac:dyDescent="0.25">
      <c r="A1029" s="1" t="s">
        <v>685</v>
      </c>
      <c r="C1029" s="65"/>
      <c r="D1029" s="31"/>
      <c r="E1029" s="31"/>
      <c r="F1029" s="31"/>
      <c r="G1029" s="31"/>
      <c r="H1029" s="31"/>
      <c r="O1029" s="482" t="str">
        <f t="shared" ref="O1029:O1092" si="141">IF(Q1029=Q1028,"DUPE"," ")</f>
        <v xml:space="preserve"> </v>
      </c>
      <c r="P1029" s="466">
        <f t="shared" si="137"/>
        <v>1159</v>
      </c>
      <c r="Q1029" s="65" t="s">
        <v>4550</v>
      </c>
      <c r="R1029" s="230">
        <v>1159</v>
      </c>
      <c r="S1029" s="248">
        <v>-33.34507</v>
      </c>
      <c r="T1029" s="248">
        <v>115.65783399999999</v>
      </c>
      <c r="U1029" s="33" t="str">
        <f t="shared" si="138"/>
        <v>Wollaston</v>
      </c>
      <c r="V1029" s="33" t="str">
        <f t="shared" si="136"/>
        <v>Bunbury</v>
      </c>
      <c r="W1029" s="33">
        <v>750</v>
      </c>
      <c r="X1029" s="1" t="s">
        <v>685</v>
      </c>
      <c r="AE1029"/>
      <c r="AF1029"/>
      <c r="AG1029"/>
      <c r="AH1029"/>
      <c r="AI1029" s="474">
        <f t="shared" si="139"/>
        <v>1</v>
      </c>
      <c r="AJ1029" s="71" t="str">
        <f t="shared" si="140"/>
        <v>Wollaston</v>
      </c>
      <c r="AK1029" s="73" t="e">
        <f>COUNTIFS(#REF!,R1029)</f>
        <v>#REF!</v>
      </c>
      <c r="AL1029" s="13"/>
      <c r="AM1029" s="75"/>
      <c r="AN1029" s="72"/>
      <c r="AQ1029" s="9"/>
      <c r="AS1029" s="244">
        <v>1027</v>
      </c>
      <c r="AT1029" s="244">
        <v>-34.75</v>
      </c>
      <c r="AU1029" s="244">
        <v>119.25</v>
      </c>
      <c r="AV1029" s="244" t="s">
        <v>5760</v>
      </c>
      <c r="AW1029" s="22">
        <v>50</v>
      </c>
      <c r="AX1029" s="343">
        <v>40.418936039749092</v>
      </c>
    </row>
    <row r="1030" spans="1:50" ht="12" customHeight="1" x14ac:dyDescent="0.25">
      <c r="A1030" s="1" t="s">
        <v>685</v>
      </c>
      <c r="C1030" s="65"/>
      <c r="D1030" s="31"/>
      <c r="E1030" s="31"/>
      <c r="F1030" s="31"/>
      <c r="G1030" s="31"/>
      <c r="H1030" s="31"/>
      <c r="O1030" s="482" t="str">
        <f t="shared" si="141"/>
        <v xml:space="preserve"> </v>
      </c>
      <c r="P1030" s="466">
        <f t="shared" si="137"/>
        <v>1160</v>
      </c>
      <c r="Q1030" s="65" t="s">
        <v>4551</v>
      </c>
      <c r="R1030" s="230">
        <v>1160</v>
      </c>
      <c r="S1030" s="248">
        <v>-29.480488000000001</v>
      </c>
      <c r="T1030" s="248">
        <v>115.88099200000001</v>
      </c>
      <c r="U1030" s="33" t="str">
        <f t="shared" si="138"/>
        <v>Womarden</v>
      </c>
      <c r="V1030" s="33" t="str">
        <f t="shared" si="136"/>
        <v>Three Springs</v>
      </c>
      <c r="W1030" s="33">
        <v>793</v>
      </c>
      <c r="X1030" s="1" t="s">
        <v>685</v>
      </c>
      <c r="AE1030"/>
      <c r="AF1030"/>
      <c r="AG1030"/>
      <c r="AH1030"/>
      <c r="AI1030" s="474">
        <f t="shared" si="139"/>
        <v>1</v>
      </c>
      <c r="AJ1030" s="71" t="str">
        <f t="shared" si="140"/>
        <v>Womarden</v>
      </c>
      <c r="AK1030" s="73" t="e">
        <f>COUNTIFS(#REF!,R1030)</f>
        <v>#REF!</v>
      </c>
      <c r="AL1030" s="13"/>
      <c r="AM1030" s="75"/>
      <c r="AN1030" s="72"/>
      <c r="AQ1030" s="9"/>
      <c r="AS1030" s="244">
        <v>1028</v>
      </c>
      <c r="AT1030" s="244">
        <v>-34.5</v>
      </c>
      <c r="AU1030" s="244">
        <v>119.25</v>
      </c>
      <c r="AV1030" s="244" t="s">
        <v>5761</v>
      </c>
      <c r="AW1030" s="22">
        <v>50</v>
      </c>
      <c r="AX1030" s="343">
        <v>16.623653530412589</v>
      </c>
    </row>
    <row r="1031" spans="1:50" ht="12" customHeight="1" x14ac:dyDescent="0.25">
      <c r="A1031" s="1" t="s">
        <v>685</v>
      </c>
      <c r="C1031" s="65"/>
      <c r="D1031" s="31"/>
      <c r="E1031" s="31"/>
      <c r="F1031" s="31"/>
      <c r="G1031" s="31"/>
      <c r="H1031" s="31"/>
      <c r="O1031" s="482" t="str">
        <f t="shared" si="141"/>
        <v xml:space="preserve"> </v>
      </c>
      <c r="P1031" s="466">
        <f t="shared" si="137"/>
        <v>1161</v>
      </c>
      <c r="Q1031" s="65" t="s">
        <v>4552</v>
      </c>
      <c r="R1031" s="230">
        <v>1161</v>
      </c>
      <c r="S1031" s="248">
        <v>-31.480916000000001</v>
      </c>
      <c r="T1031" s="248">
        <v>116.6921485</v>
      </c>
      <c r="U1031" s="33" t="str">
        <f t="shared" si="138"/>
        <v>Wongamine</v>
      </c>
      <c r="V1031" s="33" t="str">
        <f t="shared" si="136"/>
        <v>Goomalling</v>
      </c>
      <c r="W1031" s="33">
        <v>779</v>
      </c>
      <c r="X1031" s="1" t="s">
        <v>685</v>
      </c>
      <c r="AE1031"/>
      <c r="AF1031"/>
      <c r="AG1031"/>
      <c r="AH1031"/>
      <c r="AI1031" s="474">
        <f t="shared" si="139"/>
        <v>1</v>
      </c>
      <c r="AJ1031" s="71" t="str">
        <f t="shared" si="140"/>
        <v>Wongamine</v>
      </c>
      <c r="AK1031" s="73" t="e">
        <f>COUNTIFS(#REF!,R1031)</f>
        <v>#REF!</v>
      </c>
      <c r="AL1031" s="13"/>
      <c r="AM1031" s="75"/>
      <c r="AN1031" s="72"/>
      <c r="AQ1031" s="9"/>
      <c r="AS1031" s="244">
        <v>1029</v>
      </c>
      <c r="AT1031" s="244">
        <v>-34.25</v>
      </c>
      <c r="AU1031" s="244">
        <v>119.25</v>
      </c>
      <c r="AV1031" s="244" t="s">
        <v>5762</v>
      </c>
      <c r="AW1031" s="22">
        <v>50</v>
      </c>
      <c r="AX1031" s="343">
        <v>21.549697725597717</v>
      </c>
    </row>
    <row r="1032" spans="1:50" ht="12" customHeight="1" x14ac:dyDescent="0.25">
      <c r="A1032" s="1" t="s">
        <v>685</v>
      </c>
      <c r="C1032" s="65"/>
      <c r="D1032" s="31"/>
      <c r="E1032" s="31"/>
      <c r="F1032" s="31"/>
      <c r="G1032" s="31"/>
      <c r="H1032" s="31"/>
      <c r="O1032" s="482" t="str">
        <f t="shared" si="141"/>
        <v xml:space="preserve"> </v>
      </c>
      <c r="P1032" s="466">
        <f t="shared" si="137"/>
        <v>402</v>
      </c>
      <c r="Q1032" s="31" t="s">
        <v>55</v>
      </c>
      <c r="R1032" s="231">
        <v>402</v>
      </c>
      <c r="S1032" s="249">
        <v>-30.89744</v>
      </c>
      <c r="T1032" s="249">
        <v>116.728579999999</v>
      </c>
      <c r="U1032" s="33" t="str">
        <f t="shared" si="138"/>
        <v>Wongan Hills</v>
      </c>
      <c r="V1032" s="33" t="str">
        <f t="shared" si="136"/>
        <v>Wongan-Ballidu</v>
      </c>
      <c r="W1032" s="33">
        <v>839</v>
      </c>
      <c r="X1032" s="1" t="s">
        <v>685</v>
      </c>
      <c r="AE1032"/>
      <c r="AF1032"/>
      <c r="AG1032"/>
      <c r="AH1032"/>
      <c r="AI1032" s="474">
        <f t="shared" si="139"/>
        <v>1</v>
      </c>
      <c r="AJ1032" s="71" t="str">
        <f t="shared" si="140"/>
        <v>Wongan Hills</v>
      </c>
      <c r="AK1032" s="73" t="e">
        <f>COUNTIFS(#REF!,R1032)</f>
        <v>#REF!</v>
      </c>
      <c r="AL1032" s="13"/>
      <c r="AM1032" s="75"/>
      <c r="AN1032" s="72"/>
      <c r="AQ1032" s="9"/>
      <c r="AS1032" s="244">
        <v>1030</v>
      </c>
      <c r="AT1032" s="244">
        <v>-34</v>
      </c>
      <c r="AU1032" s="244">
        <v>119.25</v>
      </c>
      <c r="AV1032" s="244" t="s">
        <v>5763</v>
      </c>
      <c r="AW1032" s="22">
        <v>175</v>
      </c>
      <c r="AX1032" s="343">
        <v>18.651095938232913</v>
      </c>
    </row>
    <row r="1033" spans="1:50" ht="12" customHeight="1" x14ac:dyDescent="0.25">
      <c r="A1033" s="1" t="s">
        <v>685</v>
      </c>
      <c r="C1033" s="65"/>
      <c r="D1033" s="31"/>
      <c r="E1033" s="31"/>
      <c r="F1033" s="31"/>
      <c r="G1033" s="31"/>
      <c r="H1033" s="31"/>
      <c r="O1033" s="482" t="str">
        <f t="shared" si="141"/>
        <v xml:space="preserve"> </v>
      </c>
      <c r="P1033" s="466">
        <f t="shared" si="137"/>
        <v>1162</v>
      </c>
      <c r="Q1033" s="65" t="s">
        <v>4553</v>
      </c>
      <c r="R1033" s="230">
        <v>1162</v>
      </c>
      <c r="S1033" s="249">
        <v>-28.826038302855899</v>
      </c>
      <c r="T1033" s="249">
        <v>115.516877336104</v>
      </c>
      <c r="U1033" s="33" t="str">
        <f t="shared" si="138"/>
        <v>Wongoondy</v>
      </c>
      <c r="V1033" s="33" t="str">
        <f t="shared" si="136"/>
        <v>Greater Geraldton</v>
      </c>
      <c r="W1033" s="33">
        <v>840</v>
      </c>
      <c r="X1033" s="1" t="s">
        <v>685</v>
      </c>
      <c r="AE1033"/>
      <c r="AF1033"/>
      <c r="AG1033"/>
      <c r="AH1033"/>
      <c r="AI1033" s="474">
        <f t="shared" si="139"/>
        <v>1</v>
      </c>
      <c r="AJ1033" s="71" t="str">
        <f t="shared" si="140"/>
        <v>Wongoondy</v>
      </c>
      <c r="AK1033" s="73" t="e">
        <f>COUNTIFS(#REF!,R1033)</f>
        <v>#REF!</v>
      </c>
      <c r="AL1033" s="13"/>
      <c r="AM1033" s="75"/>
      <c r="AN1033" s="72"/>
      <c r="AQ1033" s="9"/>
      <c r="AS1033" s="244">
        <v>1031</v>
      </c>
      <c r="AT1033" s="244">
        <v>-33.75</v>
      </c>
      <c r="AU1033" s="244">
        <v>119.25</v>
      </c>
      <c r="AV1033" s="244" t="s">
        <v>5764</v>
      </c>
      <c r="AW1033" s="22">
        <v>175</v>
      </c>
      <c r="AX1033" s="343">
        <v>9.2169285606885349</v>
      </c>
    </row>
    <row r="1034" spans="1:50" ht="12" customHeight="1" x14ac:dyDescent="0.25">
      <c r="A1034" s="1" t="s">
        <v>685</v>
      </c>
      <c r="C1034" s="65"/>
      <c r="D1034" s="31"/>
      <c r="E1034" s="31"/>
      <c r="F1034" s="31"/>
      <c r="G1034" s="31"/>
      <c r="H1034" s="31"/>
      <c r="O1034" s="482" t="str">
        <f t="shared" si="141"/>
        <v xml:space="preserve"> </v>
      </c>
      <c r="P1034" s="466">
        <f t="shared" si="137"/>
        <v>1163</v>
      </c>
      <c r="Q1034" s="65" t="s">
        <v>4554</v>
      </c>
      <c r="R1034" s="230">
        <v>1163</v>
      </c>
      <c r="S1034" s="248">
        <v>-33.63015</v>
      </c>
      <c r="T1034" s="248">
        <v>115.41367</v>
      </c>
      <c r="U1034" s="33" t="str">
        <f t="shared" si="138"/>
        <v>Wonnerup</v>
      </c>
      <c r="V1034" s="33" t="str">
        <f t="shared" si="136"/>
        <v>Busselton</v>
      </c>
      <c r="W1034" s="33">
        <v>715</v>
      </c>
      <c r="X1034" s="1" t="s">
        <v>685</v>
      </c>
      <c r="AE1034"/>
      <c r="AF1034"/>
      <c r="AG1034"/>
      <c r="AH1034"/>
      <c r="AI1034" s="474">
        <f t="shared" si="139"/>
        <v>1</v>
      </c>
      <c r="AJ1034" s="71" t="str">
        <f t="shared" si="140"/>
        <v>Wonnerup</v>
      </c>
      <c r="AK1034" s="73" t="e">
        <f>COUNTIFS(#REF!,R1034)</f>
        <v>#REF!</v>
      </c>
      <c r="AL1034" s="13"/>
      <c r="AM1034" s="75"/>
      <c r="AN1034" s="72"/>
      <c r="AQ1034" s="9"/>
      <c r="AS1034" s="244">
        <v>1032</v>
      </c>
      <c r="AT1034" s="244">
        <v>-33.5</v>
      </c>
      <c r="AU1034" s="244">
        <v>119.25</v>
      </c>
      <c r="AV1034" s="244" t="s">
        <v>5765</v>
      </c>
      <c r="AW1034" s="22">
        <v>717</v>
      </c>
      <c r="AX1034" s="343">
        <v>34.134876460428053</v>
      </c>
    </row>
    <row r="1035" spans="1:50" ht="12" customHeight="1" x14ac:dyDescent="0.25">
      <c r="A1035" s="1" t="s">
        <v>685</v>
      </c>
      <c r="C1035" s="65"/>
      <c r="D1035" s="31"/>
      <c r="E1035" s="31"/>
      <c r="F1035" s="31"/>
      <c r="G1035" s="31"/>
      <c r="H1035" s="31"/>
      <c r="O1035" s="482" t="str">
        <f t="shared" si="141"/>
        <v xml:space="preserve"> </v>
      </c>
      <c r="P1035" s="466">
        <f t="shared" si="137"/>
        <v>403</v>
      </c>
      <c r="Q1035" s="31" t="s">
        <v>173</v>
      </c>
      <c r="R1035" s="231">
        <v>403</v>
      </c>
      <c r="S1035" s="248">
        <v>-33.560310000000001</v>
      </c>
      <c r="T1035" s="248">
        <v>117.42719</v>
      </c>
      <c r="U1035" s="33" t="str">
        <f t="shared" si="138"/>
        <v>Woodanilling</v>
      </c>
      <c r="V1035" s="33" t="str">
        <f t="shared" ref="V1035:V1066" si="142">VLOOKUP(W1035,$B$3:$C$150,2,FALSE)</f>
        <v>Woodanilling</v>
      </c>
      <c r="W1035" s="33">
        <v>765</v>
      </c>
      <c r="X1035" s="1" t="s">
        <v>685</v>
      </c>
      <c r="AE1035"/>
      <c r="AF1035"/>
      <c r="AG1035"/>
      <c r="AH1035"/>
      <c r="AI1035" s="474">
        <f t="shared" si="139"/>
        <v>1</v>
      </c>
      <c r="AJ1035" s="71" t="str">
        <f t="shared" si="140"/>
        <v>Woodanilling</v>
      </c>
      <c r="AK1035" s="73" t="e">
        <f>COUNTIFS(#REF!,R1035)</f>
        <v>#REF!</v>
      </c>
      <c r="AL1035" s="13"/>
      <c r="AM1035" s="75"/>
      <c r="AN1035" s="72"/>
      <c r="AQ1035" s="9"/>
      <c r="AS1035" s="244">
        <v>1033</v>
      </c>
      <c r="AT1035" s="244">
        <v>-33.25</v>
      </c>
      <c r="AU1035" s="244">
        <v>119.25</v>
      </c>
      <c r="AV1035" s="244" t="s">
        <v>5766</v>
      </c>
      <c r="AW1035" s="22">
        <v>289</v>
      </c>
      <c r="AX1035" s="343">
        <v>27.319309229340337</v>
      </c>
    </row>
    <row r="1036" spans="1:50" ht="12" customHeight="1" x14ac:dyDescent="0.25">
      <c r="A1036" s="1" t="s">
        <v>685</v>
      </c>
      <c r="C1036" s="65"/>
      <c r="D1036" s="31"/>
      <c r="E1036" s="31"/>
      <c r="F1036" s="31"/>
      <c r="G1036" s="31"/>
      <c r="H1036" s="31"/>
      <c r="O1036" s="482" t="str">
        <f t="shared" si="141"/>
        <v xml:space="preserve"> </v>
      </c>
      <c r="P1036" s="466">
        <f t="shared" si="137"/>
        <v>1164</v>
      </c>
      <c r="Q1036" s="65" t="s">
        <v>4555</v>
      </c>
      <c r="R1036" s="230">
        <v>1164</v>
      </c>
      <c r="S1036" s="249">
        <v>-31.328635999999999</v>
      </c>
      <c r="T1036" s="249">
        <v>115.597433</v>
      </c>
      <c r="U1036" s="33" t="str">
        <f t="shared" si="138"/>
        <v>Woodridge</v>
      </c>
      <c r="V1036" s="33" t="str">
        <f t="shared" si="142"/>
        <v>Gingin</v>
      </c>
      <c r="W1036" s="33">
        <v>718</v>
      </c>
      <c r="X1036" s="1" t="s">
        <v>685</v>
      </c>
      <c r="AE1036"/>
      <c r="AF1036"/>
      <c r="AG1036"/>
      <c r="AH1036"/>
      <c r="AI1036" s="474">
        <f t="shared" si="139"/>
        <v>1</v>
      </c>
      <c r="AJ1036" s="71" t="str">
        <f t="shared" si="140"/>
        <v>Woodridge</v>
      </c>
      <c r="AK1036" s="73" t="e">
        <f>COUNTIFS(#REF!,R1036)</f>
        <v>#REF!</v>
      </c>
      <c r="AL1036" s="13"/>
      <c r="AM1036" s="75"/>
      <c r="AN1036" s="72"/>
      <c r="AQ1036" s="9"/>
      <c r="AS1036" s="244">
        <v>1034</v>
      </c>
      <c r="AT1036" s="244">
        <v>-33</v>
      </c>
      <c r="AU1036" s="244">
        <v>119.25</v>
      </c>
      <c r="AV1036" s="244" t="s">
        <v>5767</v>
      </c>
      <c r="AW1036" s="22">
        <v>289</v>
      </c>
      <c r="AX1036" s="343">
        <v>24.241063351958871</v>
      </c>
    </row>
    <row r="1037" spans="1:50" ht="12" customHeight="1" x14ac:dyDescent="0.25">
      <c r="A1037" s="1" t="s">
        <v>685</v>
      </c>
      <c r="C1037" s="65"/>
      <c r="D1037" s="31"/>
      <c r="E1037" s="31"/>
      <c r="F1037" s="31"/>
      <c r="G1037" s="31"/>
      <c r="H1037" s="31"/>
      <c r="O1037" s="482" t="str">
        <f t="shared" si="141"/>
        <v xml:space="preserve"> </v>
      </c>
      <c r="P1037" s="466">
        <f t="shared" si="137"/>
        <v>404</v>
      </c>
      <c r="Q1037" s="31" t="s">
        <v>4369</v>
      </c>
      <c r="R1037" s="231">
        <v>404</v>
      </c>
      <c r="S1037" s="248">
        <v>-33.780155999999998</v>
      </c>
      <c r="T1037" s="248">
        <v>119.590384</v>
      </c>
      <c r="U1037" s="33" t="str">
        <f t="shared" si="138"/>
        <v>Wooganup</v>
      </c>
      <c r="V1037" s="33" t="str">
        <f t="shared" si="142"/>
        <v>Ravensthorpe</v>
      </c>
      <c r="W1037" s="33">
        <v>716</v>
      </c>
      <c r="X1037" s="1" t="s">
        <v>685</v>
      </c>
      <c r="AE1037"/>
      <c r="AF1037"/>
      <c r="AG1037"/>
      <c r="AH1037"/>
      <c r="AI1037" s="474">
        <f t="shared" si="139"/>
        <v>1</v>
      </c>
      <c r="AJ1037" s="71" t="str">
        <f t="shared" si="140"/>
        <v>Wooganup</v>
      </c>
      <c r="AK1037" s="73" t="e">
        <f>COUNTIFS(#REF!,R1037)</f>
        <v>#REF!</v>
      </c>
      <c r="AL1037" s="13"/>
      <c r="AM1037" s="75"/>
      <c r="AN1037" s="72"/>
      <c r="AQ1037" s="9"/>
      <c r="AS1037" s="244">
        <v>1035</v>
      </c>
      <c r="AT1037" s="244">
        <v>-32.75</v>
      </c>
      <c r="AU1037" s="244">
        <v>119.25</v>
      </c>
      <c r="AV1037" s="244" t="s">
        <v>5768</v>
      </c>
      <c r="AW1037" s="22">
        <v>167</v>
      </c>
      <c r="AX1037" s="343">
        <v>16.932044066416843</v>
      </c>
    </row>
    <row r="1038" spans="1:50" ht="12" customHeight="1" x14ac:dyDescent="0.25">
      <c r="A1038" s="1" t="s">
        <v>685</v>
      </c>
      <c r="C1038" s="65"/>
      <c r="D1038" s="31"/>
      <c r="E1038" s="31"/>
      <c r="F1038" s="31"/>
      <c r="G1038" s="31"/>
      <c r="H1038" s="31"/>
      <c r="O1038" s="482" t="str">
        <f t="shared" si="141"/>
        <v xml:space="preserve"> </v>
      </c>
      <c r="P1038" s="466">
        <f t="shared" si="137"/>
        <v>1165</v>
      </c>
      <c r="Q1038" s="65" t="s">
        <v>4556</v>
      </c>
      <c r="R1038" s="230">
        <v>1165</v>
      </c>
      <c r="S1038" s="249">
        <v>-27.752199999999998</v>
      </c>
      <c r="T1038" s="249">
        <v>115.8424</v>
      </c>
      <c r="U1038" s="33" t="str">
        <f t="shared" si="138"/>
        <v>Woolgorong</v>
      </c>
      <c r="V1038" s="33" t="str">
        <f t="shared" si="142"/>
        <v>Greater Geraldton</v>
      </c>
      <c r="W1038" s="33">
        <v>840</v>
      </c>
      <c r="X1038" s="1" t="s">
        <v>685</v>
      </c>
      <c r="AE1038"/>
      <c r="AF1038"/>
      <c r="AG1038"/>
      <c r="AH1038"/>
      <c r="AI1038" s="474">
        <f t="shared" si="139"/>
        <v>1</v>
      </c>
      <c r="AJ1038" s="71" t="str">
        <f t="shared" si="140"/>
        <v>Woolgorong</v>
      </c>
      <c r="AK1038" s="73" t="e">
        <f>COUNTIFS(#REF!,R1038)</f>
        <v>#REF!</v>
      </c>
      <c r="AL1038" s="13"/>
      <c r="AM1038" s="75"/>
      <c r="AN1038" s="72"/>
      <c r="AQ1038" s="9"/>
      <c r="AS1038" s="244">
        <v>1036</v>
      </c>
      <c r="AT1038" s="244">
        <v>-32.5</v>
      </c>
      <c r="AU1038" s="244">
        <v>119.25</v>
      </c>
      <c r="AV1038" s="244" t="s">
        <v>5769</v>
      </c>
      <c r="AW1038" s="22">
        <v>167</v>
      </c>
      <c r="AX1038" s="343">
        <v>24.832881756484955</v>
      </c>
    </row>
    <row r="1039" spans="1:50" ht="12" customHeight="1" x14ac:dyDescent="0.25">
      <c r="A1039" s="1" t="s">
        <v>685</v>
      </c>
      <c r="C1039" s="65"/>
      <c r="D1039" s="31"/>
      <c r="E1039" s="31"/>
      <c r="F1039" s="31"/>
      <c r="G1039" s="31"/>
      <c r="H1039" s="31"/>
      <c r="O1039" s="482" t="str">
        <f t="shared" si="141"/>
        <v xml:space="preserve"> </v>
      </c>
      <c r="P1039" s="466">
        <f t="shared" si="137"/>
        <v>405</v>
      </c>
      <c r="Q1039" s="31" t="s">
        <v>99</v>
      </c>
      <c r="R1039" s="231">
        <v>405</v>
      </c>
      <c r="S1039" s="248">
        <v>-31.8031399999999</v>
      </c>
      <c r="T1039" s="248">
        <v>116.30815</v>
      </c>
      <c r="U1039" s="33" t="str">
        <f t="shared" si="138"/>
        <v>Wooroloo</v>
      </c>
      <c r="V1039" s="33" t="str">
        <f t="shared" si="142"/>
        <v>Mundaring</v>
      </c>
      <c r="W1039" s="33">
        <v>719</v>
      </c>
      <c r="X1039" s="1" t="s">
        <v>685</v>
      </c>
      <c r="AE1039"/>
      <c r="AF1039"/>
      <c r="AG1039"/>
      <c r="AH1039"/>
      <c r="AI1039" s="474">
        <f t="shared" si="139"/>
        <v>1</v>
      </c>
      <c r="AJ1039" s="71" t="str">
        <f t="shared" si="140"/>
        <v>Wooroloo</v>
      </c>
      <c r="AK1039" s="73" t="e">
        <f>COUNTIFS(#REF!,R1039)</f>
        <v>#REF!</v>
      </c>
      <c r="AL1039" s="13"/>
      <c r="AM1039" s="75"/>
      <c r="AN1039" s="72"/>
      <c r="AQ1039" s="9"/>
      <c r="AS1039" s="244">
        <v>1037</v>
      </c>
      <c r="AT1039" s="244">
        <v>-32.25</v>
      </c>
      <c r="AU1039" s="244">
        <v>119.25</v>
      </c>
      <c r="AV1039" s="244" t="s">
        <v>5770</v>
      </c>
      <c r="AW1039" s="22">
        <v>172</v>
      </c>
      <c r="AX1039" s="343">
        <v>43.117423319933053</v>
      </c>
    </row>
    <row r="1040" spans="1:50" ht="12" customHeight="1" x14ac:dyDescent="0.25">
      <c r="A1040" s="1" t="s">
        <v>685</v>
      </c>
      <c r="C1040" s="65"/>
      <c r="D1040" s="31"/>
      <c r="E1040" s="31"/>
      <c r="F1040" s="31"/>
      <c r="G1040" s="31"/>
      <c r="H1040" s="31"/>
      <c r="O1040" s="482" t="str">
        <f t="shared" si="141"/>
        <v xml:space="preserve"> </v>
      </c>
      <c r="P1040" s="466">
        <f t="shared" si="137"/>
        <v>1166</v>
      </c>
      <c r="Q1040" s="65" t="s">
        <v>4557</v>
      </c>
      <c r="R1040" s="230">
        <v>1166</v>
      </c>
      <c r="S1040" s="249">
        <v>-31.878710999999999</v>
      </c>
      <c r="T1040" s="249">
        <v>116.486384</v>
      </c>
      <c r="U1040" s="33" t="str">
        <f t="shared" si="138"/>
        <v>Woottating</v>
      </c>
      <c r="V1040" s="33" t="str">
        <f t="shared" si="142"/>
        <v>Northam</v>
      </c>
      <c r="W1040" s="33">
        <v>721</v>
      </c>
      <c r="X1040" s="1" t="s">
        <v>685</v>
      </c>
      <c r="AE1040"/>
      <c r="AF1040"/>
      <c r="AG1040"/>
      <c r="AH1040"/>
      <c r="AI1040" s="474">
        <f t="shared" si="139"/>
        <v>1</v>
      </c>
      <c r="AJ1040" s="71" t="str">
        <f t="shared" si="140"/>
        <v>Woottating</v>
      </c>
      <c r="AK1040" s="73" t="e">
        <f>COUNTIFS(#REF!,R1040)</f>
        <v>#REF!</v>
      </c>
      <c r="AL1040" s="13"/>
      <c r="AM1040" s="75"/>
      <c r="AN1040" s="72"/>
      <c r="AQ1040" s="9"/>
      <c r="AS1040" s="244">
        <v>1038</v>
      </c>
      <c r="AT1040" s="244">
        <v>-32</v>
      </c>
      <c r="AU1040" s="244">
        <v>119.25</v>
      </c>
      <c r="AV1040" s="244" t="s">
        <v>5771</v>
      </c>
      <c r="AW1040" s="22">
        <v>262</v>
      </c>
      <c r="AX1040" s="343">
        <v>26.500678612211662</v>
      </c>
    </row>
    <row r="1041" spans="1:50" ht="12" customHeight="1" x14ac:dyDescent="0.25">
      <c r="A1041" s="1" t="s">
        <v>685</v>
      </c>
      <c r="C1041" s="65"/>
      <c r="D1041" s="31"/>
      <c r="E1041" s="31"/>
      <c r="F1041" s="31"/>
      <c r="G1041" s="31"/>
      <c r="H1041" s="31"/>
      <c r="O1041" s="482" t="str">
        <f t="shared" si="141"/>
        <v xml:space="preserve"> </v>
      </c>
      <c r="P1041" s="466">
        <f t="shared" si="137"/>
        <v>1167</v>
      </c>
      <c r="Q1041" s="65" t="s">
        <v>4558</v>
      </c>
      <c r="R1041" s="230">
        <v>1167</v>
      </c>
      <c r="S1041" s="248">
        <v>-33.299079999999897</v>
      </c>
      <c r="T1041" s="248">
        <v>116.00784</v>
      </c>
      <c r="U1041" s="33" t="str">
        <f t="shared" si="138"/>
        <v>Worsley</v>
      </c>
      <c r="V1041" s="33" t="str">
        <f t="shared" si="142"/>
        <v>Collie</v>
      </c>
      <c r="W1041" s="33">
        <v>717</v>
      </c>
      <c r="X1041" s="1" t="s">
        <v>685</v>
      </c>
      <c r="AE1041"/>
      <c r="AF1041"/>
      <c r="AG1041"/>
      <c r="AH1041"/>
      <c r="AI1041" s="474">
        <f t="shared" si="139"/>
        <v>1</v>
      </c>
      <c r="AJ1041" s="71" t="str">
        <f t="shared" si="140"/>
        <v>Worsley</v>
      </c>
      <c r="AK1041" s="73" t="e">
        <f>COUNTIFS(#REF!,R1041)</f>
        <v>#REF!</v>
      </c>
      <c r="AL1041" s="13"/>
      <c r="AM1041" s="75"/>
      <c r="AN1041" s="72"/>
      <c r="AQ1041" s="9"/>
      <c r="AS1041" s="244">
        <v>1039</v>
      </c>
      <c r="AT1041" s="244">
        <v>-31.75</v>
      </c>
      <c r="AU1041" s="244">
        <v>119.25</v>
      </c>
      <c r="AV1041" s="244" t="s">
        <v>5772</v>
      </c>
      <c r="AW1041" s="22">
        <v>262</v>
      </c>
      <c r="AX1041" s="343">
        <v>12.396521560590751</v>
      </c>
    </row>
    <row r="1042" spans="1:50" ht="12" customHeight="1" x14ac:dyDescent="0.25">
      <c r="A1042" s="1" t="s">
        <v>685</v>
      </c>
      <c r="C1042" s="65"/>
      <c r="D1042" s="31"/>
      <c r="E1042" s="31"/>
      <c r="F1042" s="31"/>
      <c r="G1042" s="31"/>
      <c r="H1042" s="31"/>
      <c r="O1042" s="482" t="str">
        <f t="shared" si="141"/>
        <v xml:space="preserve"> </v>
      </c>
      <c r="P1042" s="466">
        <f t="shared" si="137"/>
        <v>406</v>
      </c>
      <c r="Q1042" s="31" t="s">
        <v>894</v>
      </c>
      <c r="R1042" s="231">
        <v>406</v>
      </c>
      <c r="S1042" s="248">
        <v>-30.102270000000001</v>
      </c>
      <c r="T1042" s="248">
        <v>116.631649999999</v>
      </c>
      <c r="U1042" s="33" t="str">
        <f t="shared" si="138"/>
        <v>Wubin</v>
      </c>
      <c r="V1042" s="33" t="str">
        <f t="shared" si="142"/>
        <v>Dalwallinu</v>
      </c>
      <c r="W1042" s="33">
        <v>774</v>
      </c>
      <c r="X1042" s="1" t="s">
        <v>685</v>
      </c>
      <c r="AE1042"/>
      <c r="AF1042"/>
      <c r="AG1042"/>
      <c r="AH1042"/>
      <c r="AI1042" s="474">
        <f t="shared" si="139"/>
        <v>1</v>
      </c>
      <c r="AJ1042" s="71" t="str">
        <f t="shared" si="140"/>
        <v>Wubin</v>
      </c>
      <c r="AK1042" s="73" t="e">
        <f>COUNTIFS(#REF!,R1042)</f>
        <v>#REF!</v>
      </c>
      <c r="AL1042" s="13"/>
      <c r="AM1042" s="75"/>
      <c r="AN1042" s="72"/>
      <c r="AQ1042" s="9"/>
      <c r="AS1042" s="244">
        <v>1040</v>
      </c>
      <c r="AT1042" s="244">
        <v>-31.5</v>
      </c>
      <c r="AU1042" s="244">
        <v>119.25</v>
      </c>
      <c r="AV1042" s="244" t="s">
        <v>5773</v>
      </c>
      <c r="AW1042" s="22">
        <v>685</v>
      </c>
      <c r="AX1042" s="343">
        <v>2.3923033500987811</v>
      </c>
    </row>
    <row r="1043" spans="1:50" ht="12" customHeight="1" x14ac:dyDescent="0.25">
      <c r="A1043" s="1" t="s">
        <v>685</v>
      </c>
      <c r="C1043" s="65"/>
      <c r="D1043" s="31"/>
      <c r="E1043" s="31"/>
      <c r="F1043" s="31"/>
      <c r="G1043" s="31"/>
      <c r="H1043" s="31"/>
      <c r="O1043" s="482" t="str">
        <f t="shared" si="141"/>
        <v xml:space="preserve"> </v>
      </c>
      <c r="P1043" s="466">
        <f t="shared" si="137"/>
        <v>407</v>
      </c>
      <c r="Q1043" s="31" t="s">
        <v>4306</v>
      </c>
      <c r="R1043" s="231">
        <v>407</v>
      </c>
      <c r="S1043" s="249">
        <v>-31.756889999999899</v>
      </c>
      <c r="T1043" s="249">
        <v>116.383579999999</v>
      </c>
      <c r="U1043" s="33" t="str">
        <f t="shared" si="138"/>
        <v>Wundowie</v>
      </c>
      <c r="V1043" s="33" t="str">
        <f t="shared" si="142"/>
        <v>Northam</v>
      </c>
      <c r="W1043" s="33">
        <v>721</v>
      </c>
      <c r="X1043" s="1" t="s">
        <v>685</v>
      </c>
      <c r="AE1043"/>
      <c r="AF1043"/>
      <c r="AG1043"/>
      <c r="AH1043"/>
      <c r="AI1043" s="474">
        <f t="shared" si="139"/>
        <v>1</v>
      </c>
      <c r="AJ1043" s="71" t="str">
        <f t="shared" si="140"/>
        <v>Wundowie</v>
      </c>
      <c r="AK1043" s="73" t="e">
        <f>COUNTIFS(#REF!,R1043)</f>
        <v>#REF!</v>
      </c>
      <c r="AL1043" s="13"/>
      <c r="AM1043" s="75"/>
      <c r="AN1043" s="72"/>
      <c r="AQ1043" s="9"/>
      <c r="AS1043" s="244">
        <v>1041</v>
      </c>
      <c r="AT1043" s="244">
        <v>-31.25</v>
      </c>
      <c r="AU1043" s="244">
        <v>119.25</v>
      </c>
      <c r="AV1043" s="244" t="s">
        <v>5774</v>
      </c>
      <c r="AW1043" s="22">
        <v>728</v>
      </c>
      <c r="AX1043" s="343">
        <v>1.7905258630735381</v>
      </c>
    </row>
    <row r="1044" spans="1:50" ht="12" customHeight="1" x14ac:dyDescent="0.25">
      <c r="A1044" s="1" t="s">
        <v>685</v>
      </c>
      <c r="C1044" s="65"/>
      <c r="D1044" s="31"/>
      <c r="E1044" s="31"/>
      <c r="F1044" s="31"/>
      <c r="G1044" s="31"/>
      <c r="H1044" s="31"/>
      <c r="O1044" s="482" t="str">
        <f t="shared" si="141"/>
        <v xml:space="preserve"> </v>
      </c>
      <c r="P1044" s="466">
        <f t="shared" si="137"/>
        <v>1168</v>
      </c>
      <c r="Q1044" s="65" t="s">
        <v>4559</v>
      </c>
      <c r="R1044" s="230">
        <v>1168</v>
      </c>
      <c r="S1044" s="249">
        <v>-32.1792599999999</v>
      </c>
      <c r="T1044" s="249">
        <v>116.01109</v>
      </c>
      <c r="U1044" s="33" t="str">
        <f t="shared" si="138"/>
        <v>Wungong</v>
      </c>
      <c r="V1044" s="33" t="str">
        <f t="shared" si="142"/>
        <v>Armadale</v>
      </c>
      <c r="W1044" s="33">
        <v>723</v>
      </c>
      <c r="X1044" s="1" t="s">
        <v>685</v>
      </c>
      <c r="AE1044"/>
      <c r="AF1044"/>
      <c r="AG1044"/>
      <c r="AH1044"/>
      <c r="AI1044" s="474">
        <f t="shared" si="139"/>
        <v>1</v>
      </c>
      <c r="AJ1044" s="71" t="str">
        <f t="shared" si="140"/>
        <v>Wungong</v>
      </c>
      <c r="AK1044" s="73" t="e">
        <f>COUNTIFS(#REF!,R1044)</f>
        <v>#REF!</v>
      </c>
      <c r="AL1044" s="13"/>
      <c r="AM1044" s="75"/>
      <c r="AN1044" s="72"/>
      <c r="AQ1044" s="9"/>
      <c r="AS1044" s="244">
        <v>1042</v>
      </c>
      <c r="AT1044" s="244">
        <v>-31</v>
      </c>
      <c r="AU1044" s="244">
        <v>119.25</v>
      </c>
      <c r="AV1044" s="244" t="s">
        <v>5775</v>
      </c>
      <c r="AW1044" s="22">
        <v>648</v>
      </c>
      <c r="AX1044" s="343">
        <v>13.07489495498816</v>
      </c>
    </row>
    <row r="1045" spans="1:50" ht="12" customHeight="1" x14ac:dyDescent="0.25">
      <c r="A1045" s="1" t="s">
        <v>685</v>
      </c>
      <c r="C1045" s="65"/>
      <c r="D1045" s="31"/>
      <c r="E1045" s="31"/>
      <c r="F1045" s="31"/>
      <c r="G1045" s="31"/>
      <c r="H1045" s="31"/>
      <c r="O1045" s="482" t="str">
        <f t="shared" si="141"/>
        <v xml:space="preserve"> </v>
      </c>
      <c r="P1045" s="466">
        <f t="shared" si="137"/>
        <v>1169</v>
      </c>
      <c r="Q1045" s="65" t="s">
        <v>4560</v>
      </c>
      <c r="R1045" s="230">
        <v>1169</v>
      </c>
      <c r="S1045" s="248">
        <v>-32.859034999999999</v>
      </c>
      <c r="T1045" s="248">
        <v>116.24948999999999</v>
      </c>
      <c r="U1045" s="33" t="str">
        <f t="shared" si="138"/>
        <v>Wuraming</v>
      </c>
      <c r="V1045" s="33" t="str">
        <f t="shared" si="142"/>
        <v>Boddington</v>
      </c>
      <c r="W1045" s="33">
        <v>809</v>
      </c>
      <c r="X1045" s="1" t="s">
        <v>685</v>
      </c>
      <c r="AE1045"/>
      <c r="AF1045"/>
      <c r="AG1045"/>
      <c r="AH1045"/>
      <c r="AI1045" s="474">
        <f t="shared" si="139"/>
        <v>1</v>
      </c>
      <c r="AJ1045" s="71" t="str">
        <f t="shared" si="140"/>
        <v>Wuraming</v>
      </c>
      <c r="AK1045" s="73" t="e">
        <f>COUNTIFS(#REF!,R1045)</f>
        <v>#REF!</v>
      </c>
      <c r="AL1045" s="13"/>
      <c r="AM1045" s="75"/>
      <c r="AN1045" s="72"/>
      <c r="AQ1045" s="9"/>
      <c r="AS1045" s="244">
        <v>1043</v>
      </c>
      <c r="AT1045" s="244">
        <v>-30.75</v>
      </c>
      <c r="AU1045" s="244">
        <v>119.25</v>
      </c>
      <c r="AV1045" s="244" t="s">
        <v>5776</v>
      </c>
      <c r="AW1045" s="22">
        <v>826</v>
      </c>
      <c r="AX1045" s="343">
        <v>26.414653678956494</v>
      </c>
    </row>
    <row r="1046" spans="1:50" ht="12" customHeight="1" x14ac:dyDescent="0.25">
      <c r="A1046" s="1" t="s">
        <v>685</v>
      </c>
      <c r="C1046" s="65"/>
      <c r="D1046" s="31"/>
      <c r="E1046" s="31"/>
      <c r="F1046" s="31"/>
      <c r="G1046" s="31"/>
      <c r="H1046" s="31"/>
      <c r="O1046" s="482" t="str">
        <f t="shared" si="141"/>
        <v xml:space="preserve"> </v>
      </c>
      <c r="P1046" s="466">
        <f t="shared" si="137"/>
        <v>408</v>
      </c>
      <c r="Q1046" s="31" t="s">
        <v>1218</v>
      </c>
      <c r="R1046" s="231">
        <v>408</v>
      </c>
      <c r="S1046" s="248">
        <v>-31.1758799999999</v>
      </c>
      <c r="T1046" s="248">
        <v>117.381739999999</v>
      </c>
      <c r="U1046" s="33" t="str">
        <f t="shared" si="138"/>
        <v>Wyalkatchem</v>
      </c>
      <c r="V1046" s="33" t="str">
        <f t="shared" si="142"/>
        <v>Wyalkatchem</v>
      </c>
      <c r="W1046" s="33">
        <v>777</v>
      </c>
      <c r="X1046" s="1" t="s">
        <v>685</v>
      </c>
      <c r="AE1046"/>
      <c r="AF1046"/>
      <c r="AG1046"/>
      <c r="AH1046"/>
      <c r="AI1046" s="474">
        <f t="shared" si="139"/>
        <v>1</v>
      </c>
      <c r="AJ1046" s="71" t="str">
        <f t="shared" si="140"/>
        <v>Wyalkatchem</v>
      </c>
      <c r="AK1046" s="73" t="e">
        <f>COUNTIFS(#REF!,R1046)</f>
        <v>#REF!</v>
      </c>
      <c r="AL1046" s="13"/>
      <c r="AM1046" s="75"/>
      <c r="AN1046" s="72"/>
      <c r="AQ1046" s="9"/>
      <c r="AS1046" s="244">
        <v>1044</v>
      </c>
      <c r="AT1046" s="244">
        <v>-30.5</v>
      </c>
      <c r="AU1046" s="244">
        <v>119.25</v>
      </c>
      <c r="AV1046" s="244" t="s">
        <v>5777</v>
      </c>
      <c r="AW1046" s="22">
        <v>268</v>
      </c>
      <c r="AX1046" s="343">
        <v>27.73815329819211</v>
      </c>
    </row>
    <row r="1047" spans="1:50" ht="12" customHeight="1" x14ac:dyDescent="0.25">
      <c r="A1047" s="1" t="s">
        <v>685</v>
      </c>
      <c r="C1047" s="65"/>
      <c r="D1047" s="31"/>
      <c r="E1047" s="31"/>
      <c r="F1047" s="31"/>
      <c r="G1047" s="31"/>
      <c r="H1047" s="31"/>
      <c r="O1047" s="482" t="str">
        <f t="shared" si="141"/>
        <v xml:space="preserve"> </v>
      </c>
      <c r="P1047" s="466">
        <f t="shared" si="137"/>
        <v>1170</v>
      </c>
      <c r="Q1047" s="65" t="s">
        <v>7591</v>
      </c>
      <c r="R1047" s="230">
        <v>1170</v>
      </c>
      <c r="S1047" s="249">
        <v>-15.464700000000001</v>
      </c>
      <c r="T1047" s="249">
        <v>128.09913</v>
      </c>
      <c r="U1047" s="33" t="str">
        <f t="shared" si="138"/>
        <v>Wyndham</v>
      </c>
      <c r="V1047" s="33" t="str">
        <f t="shared" si="142"/>
        <v>Wyndham-East Kimberley</v>
      </c>
      <c r="W1047" s="33">
        <v>846</v>
      </c>
      <c r="X1047" s="1" t="s">
        <v>685</v>
      </c>
      <c r="AE1047"/>
      <c r="AF1047"/>
      <c r="AG1047"/>
      <c r="AH1047"/>
      <c r="AI1047" s="474">
        <f t="shared" si="139"/>
        <v>1</v>
      </c>
      <c r="AJ1047" s="71" t="str">
        <f t="shared" si="140"/>
        <v>Wyndham</v>
      </c>
      <c r="AK1047" s="73" t="e">
        <f>COUNTIFS(#REF!,R1047)</f>
        <v>#REF!</v>
      </c>
      <c r="AL1047" s="13"/>
      <c r="AM1047" s="75"/>
      <c r="AN1047" s="72"/>
      <c r="AQ1047" s="9"/>
      <c r="AS1047" s="244">
        <v>1045</v>
      </c>
      <c r="AT1047" s="244">
        <v>-30.25</v>
      </c>
      <c r="AU1047" s="244">
        <v>119.25</v>
      </c>
      <c r="AV1047" s="244" t="s">
        <v>5778</v>
      </c>
      <c r="AW1047" s="22">
        <v>268</v>
      </c>
      <c r="AX1047" s="343">
        <v>8.619753096066777</v>
      </c>
    </row>
    <row r="1048" spans="1:50" ht="12" customHeight="1" x14ac:dyDescent="0.25">
      <c r="A1048" s="1" t="s">
        <v>685</v>
      </c>
      <c r="C1048" s="65"/>
      <c r="D1048" s="31"/>
      <c r="E1048" s="31"/>
      <c r="F1048" s="31"/>
      <c r="G1048" s="31"/>
      <c r="H1048" s="31"/>
      <c r="O1048" s="482" t="str">
        <f t="shared" si="141"/>
        <v xml:space="preserve"> </v>
      </c>
      <c r="P1048" s="466">
        <f t="shared" si="137"/>
        <v>1171</v>
      </c>
      <c r="Q1048" s="65" t="s">
        <v>4561</v>
      </c>
      <c r="R1048" s="230">
        <v>1171</v>
      </c>
      <c r="S1048" s="248">
        <v>-31.54102</v>
      </c>
      <c r="T1048" s="248">
        <v>117.30788</v>
      </c>
      <c r="U1048" s="33" t="str">
        <f t="shared" si="138"/>
        <v>Wyola</v>
      </c>
      <c r="V1048" s="33" t="str">
        <f t="shared" si="142"/>
        <v>Tammin</v>
      </c>
      <c r="W1048" s="33">
        <v>835</v>
      </c>
      <c r="X1048" s="1" t="s">
        <v>685</v>
      </c>
      <c r="AE1048"/>
      <c r="AF1048"/>
      <c r="AG1048"/>
      <c r="AH1048"/>
      <c r="AI1048" s="474">
        <f t="shared" si="139"/>
        <v>1</v>
      </c>
      <c r="AJ1048" s="71" t="str">
        <f t="shared" si="140"/>
        <v>Wyola</v>
      </c>
      <c r="AK1048" s="73" t="e">
        <f>COUNTIFS(#REF!,R1048)</f>
        <v>#REF!</v>
      </c>
      <c r="AL1048" s="13"/>
      <c r="AM1048" s="75"/>
      <c r="AN1048" s="72"/>
      <c r="AQ1048" s="9"/>
      <c r="AS1048" s="244">
        <v>1046</v>
      </c>
      <c r="AT1048" s="244">
        <v>-30</v>
      </c>
      <c r="AU1048" s="244">
        <v>119.25</v>
      </c>
      <c r="AV1048" s="244" t="s">
        <v>5779</v>
      </c>
      <c r="AW1048" s="22">
        <v>268</v>
      </c>
      <c r="AX1048" s="343">
        <v>30.406980666389078</v>
      </c>
    </row>
    <row r="1049" spans="1:50" ht="12" customHeight="1" x14ac:dyDescent="0.25">
      <c r="A1049" s="1" t="s">
        <v>685</v>
      </c>
      <c r="C1049" s="65"/>
      <c r="D1049" s="31"/>
      <c r="E1049" s="31"/>
      <c r="F1049" s="31"/>
      <c r="G1049" s="31"/>
      <c r="H1049" s="31"/>
      <c r="O1049" s="482" t="str">
        <f t="shared" si="141"/>
        <v xml:space="preserve"> </v>
      </c>
      <c r="P1049" s="466">
        <f t="shared" si="137"/>
        <v>1172</v>
      </c>
      <c r="Q1049" s="65" t="s">
        <v>4562</v>
      </c>
      <c r="R1049" s="230">
        <v>1172</v>
      </c>
      <c r="S1049" s="248">
        <v>-30.275051999999999</v>
      </c>
      <c r="T1049" s="248">
        <v>117.029965</v>
      </c>
      <c r="U1049" s="33" t="str">
        <f t="shared" si="138"/>
        <v>Xantippe</v>
      </c>
      <c r="V1049" s="33" t="str">
        <f t="shared" si="142"/>
        <v>Dalwallinu</v>
      </c>
      <c r="W1049" s="33">
        <v>774</v>
      </c>
      <c r="X1049" s="1" t="s">
        <v>685</v>
      </c>
      <c r="AE1049"/>
      <c r="AF1049"/>
      <c r="AG1049"/>
      <c r="AH1049"/>
      <c r="AI1049" s="474">
        <f t="shared" si="139"/>
        <v>1</v>
      </c>
      <c r="AJ1049" s="71" t="str">
        <f t="shared" si="140"/>
        <v>Xantippe</v>
      </c>
      <c r="AK1049" s="73" t="e">
        <f>COUNTIFS(#REF!,R1049)</f>
        <v>#REF!</v>
      </c>
      <c r="AL1049" s="13"/>
      <c r="AM1049" s="75"/>
      <c r="AN1049" s="72"/>
      <c r="AQ1049" s="9"/>
      <c r="AS1049" s="244">
        <v>1047</v>
      </c>
      <c r="AT1049" s="244">
        <v>-29.75</v>
      </c>
      <c r="AU1049" s="244">
        <v>119.25</v>
      </c>
      <c r="AV1049" s="244" t="s">
        <v>5780</v>
      </c>
      <c r="AW1049" s="22">
        <v>114</v>
      </c>
      <c r="AX1049" s="343">
        <v>10.161162671626807</v>
      </c>
    </row>
    <row r="1050" spans="1:50" ht="12" customHeight="1" x14ac:dyDescent="0.25">
      <c r="A1050" s="1" t="s">
        <v>685</v>
      </c>
      <c r="C1050" s="65"/>
      <c r="D1050" s="31"/>
      <c r="E1050" s="31"/>
      <c r="F1050" s="31"/>
      <c r="G1050" s="31"/>
      <c r="H1050" s="31"/>
      <c r="O1050" s="482" t="str">
        <f t="shared" si="141"/>
        <v xml:space="preserve"> </v>
      </c>
      <c r="P1050" s="466">
        <f t="shared" si="137"/>
        <v>1173</v>
      </c>
      <c r="Q1050" s="65" t="s">
        <v>4563</v>
      </c>
      <c r="R1050" s="230">
        <v>1173</v>
      </c>
      <c r="S1050" s="248">
        <v>-33.534154000000001</v>
      </c>
      <c r="T1050" s="248">
        <v>116.01942200000001</v>
      </c>
      <c r="U1050" s="33" t="str">
        <f t="shared" si="138"/>
        <v>Yabberup</v>
      </c>
      <c r="V1050" s="33" t="str">
        <f t="shared" si="142"/>
        <v>Donnybrook-Balingup</v>
      </c>
      <c r="W1050" s="33">
        <v>763</v>
      </c>
      <c r="X1050" s="1" t="s">
        <v>685</v>
      </c>
      <c r="AE1050"/>
      <c r="AF1050"/>
      <c r="AG1050"/>
      <c r="AH1050"/>
      <c r="AI1050" s="474">
        <f t="shared" si="139"/>
        <v>1</v>
      </c>
      <c r="AJ1050" s="71" t="str">
        <f t="shared" si="140"/>
        <v>Yabberup</v>
      </c>
      <c r="AK1050" s="73" t="e">
        <f>COUNTIFS(#REF!,R1050)</f>
        <v>#REF!</v>
      </c>
      <c r="AL1050" s="13"/>
      <c r="AM1050" s="75"/>
      <c r="AN1050" s="72"/>
      <c r="AQ1050" s="9"/>
      <c r="AS1050" s="244">
        <v>1048</v>
      </c>
      <c r="AT1050" s="244">
        <v>-29.5</v>
      </c>
      <c r="AU1050" s="244">
        <v>119.25</v>
      </c>
      <c r="AV1050" s="244" t="s">
        <v>5781</v>
      </c>
      <c r="AW1050" s="22">
        <v>114</v>
      </c>
      <c r="AX1050" s="343">
        <v>18.925336184599956</v>
      </c>
    </row>
    <row r="1051" spans="1:50" ht="12" customHeight="1" x14ac:dyDescent="0.25">
      <c r="A1051" s="1" t="s">
        <v>685</v>
      </c>
      <c r="C1051" s="65"/>
      <c r="D1051" s="31"/>
      <c r="E1051" s="31"/>
      <c r="F1051" s="31"/>
      <c r="G1051" s="31"/>
      <c r="H1051" s="31"/>
      <c r="O1051" s="482" t="str">
        <f t="shared" si="141"/>
        <v xml:space="preserve"> </v>
      </c>
      <c r="P1051" s="466">
        <f t="shared" si="137"/>
        <v>1174</v>
      </c>
      <c r="Q1051" s="65" t="s">
        <v>4564</v>
      </c>
      <c r="R1051" s="230">
        <v>1174</v>
      </c>
      <c r="S1051" s="248">
        <v>-35.001016999999997</v>
      </c>
      <c r="T1051" s="248">
        <v>117.874993</v>
      </c>
      <c r="U1051" s="33" t="str">
        <f t="shared" si="138"/>
        <v>Yakamia</v>
      </c>
      <c r="V1051" s="33" t="str">
        <f t="shared" si="142"/>
        <v>Albany</v>
      </c>
      <c r="W1051" s="33">
        <v>751</v>
      </c>
      <c r="X1051" s="1" t="s">
        <v>685</v>
      </c>
      <c r="AE1051"/>
      <c r="AF1051"/>
      <c r="AG1051"/>
      <c r="AH1051"/>
      <c r="AI1051" s="474">
        <f t="shared" si="139"/>
        <v>1</v>
      </c>
      <c r="AJ1051" s="71" t="str">
        <f t="shared" si="140"/>
        <v>Yakamia</v>
      </c>
      <c r="AK1051" s="73" t="e">
        <f>COUNTIFS(#REF!,R1051)</f>
        <v>#REF!</v>
      </c>
      <c r="AL1051" s="13"/>
      <c r="AM1051" s="75"/>
      <c r="AN1051" s="72"/>
      <c r="AQ1051" s="9"/>
      <c r="AS1051" s="244">
        <v>1049</v>
      </c>
      <c r="AT1051" s="244">
        <v>-29.25</v>
      </c>
      <c r="AU1051" s="244">
        <v>119.25</v>
      </c>
      <c r="AV1051" s="244" t="s">
        <v>5782</v>
      </c>
      <c r="AW1051" s="22">
        <v>114</v>
      </c>
      <c r="AX1051" s="343">
        <v>46.459417948109696</v>
      </c>
    </row>
    <row r="1052" spans="1:50" ht="12" customHeight="1" x14ac:dyDescent="0.25">
      <c r="A1052" s="1" t="s">
        <v>685</v>
      </c>
      <c r="C1052" s="65"/>
      <c r="D1052" s="31"/>
      <c r="E1052" s="31"/>
      <c r="F1052" s="31"/>
      <c r="G1052" s="31"/>
      <c r="H1052" s="31"/>
      <c r="O1052" s="482" t="str">
        <f t="shared" si="141"/>
        <v xml:space="preserve"> </v>
      </c>
      <c r="P1052" s="466">
        <f t="shared" si="137"/>
        <v>1175</v>
      </c>
      <c r="Q1052" s="65" t="s">
        <v>3894</v>
      </c>
      <c r="R1052" s="230">
        <v>1175</v>
      </c>
      <c r="S1052" s="248">
        <v>-28.34469</v>
      </c>
      <c r="T1052" s="248">
        <v>116.68325</v>
      </c>
      <c r="U1052" s="33" t="str">
        <f t="shared" si="138"/>
        <v>Yalgoo</v>
      </c>
      <c r="V1052" s="33" t="str">
        <f t="shared" si="142"/>
        <v>Yalgoo</v>
      </c>
      <c r="W1052" s="33">
        <v>754</v>
      </c>
      <c r="X1052" s="1" t="s">
        <v>685</v>
      </c>
      <c r="AE1052"/>
      <c r="AF1052"/>
      <c r="AG1052"/>
      <c r="AH1052"/>
      <c r="AI1052" s="474">
        <f t="shared" si="139"/>
        <v>1</v>
      </c>
      <c r="AJ1052" s="71" t="str">
        <f t="shared" si="140"/>
        <v>Yalgoo</v>
      </c>
      <c r="AK1052" s="73" t="e">
        <f>COUNTIFS(#REF!,R1052)</f>
        <v>#REF!</v>
      </c>
      <c r="AL1052" s="13"/>
      <c r="AM1052" s="75"/>
      <c r="AN1052" s="72"/>
      <c r="AQ1052" s="9"/>
      <c r="AS1052" s="244">
        <v>1050</v>
      </c>
      <c r="AT1052" s="244">
        <v>-29</v>
      </c>
      <c r="AU1052" s="244">
        <v>119.25</v>
      </c>
      <c r="AV1052" s="244" t="s">
        <v>5783</v>
      </c>
      <c r="AW1052" s="22">
        <v>114</v>
      </c>
      <c r="AX1052" s="343">
        <v>74.190139007557434</v>
      </c>
    </row>
    <row r="1053" spans="1:50" ht="12" customHeight="1" x14ac:dyDescent="0.25">
      <c r="A1053" s="1" t="s">
        <v>685</v>
      </c>
      <c r="C1053" s="65"/>
      <c r="D1053" s="31"/>
      <c r="E1053" s="31"/>
      <c r="F1053" s="31"/>
      <c r="G1053" s="31"/>
      <c r="H1053" s="31"/>
      <c r="O1053" s="482" t="str">
        <f t="shared" si="141"/>
        <v xml:space="preserve"> </v>
      </c>
      <c r="P1053" s="466">
        <f t="shared" si="137"/>
        <v>1176</v>
      </c>
      <c r="Q1053" s="65" t="s">
        <v>1424</v>
      </c>
      <c r="R1053" s="230">
        <v>1176</v>
      </c>
      <c r="S1053" s="248">
        <v>-28.210087999999999</v>
      </c>
      <c r="T1053" s="248">
        <v>114.311885</v>
      </c>
      <c r="U1053" s="33" t="str">
        <f t="shared" si="138"/>
        <v>Yallabatharra</v>
      </c>
      <c r="V1053" s="33" t="str">
        <f t="shared" si="142"/>
        <v>Northampton</v>
      </c>
      <c r="W1053" s="33">
        <v>753</v>
      </c>
      <c r="X1053" s="1" t="s">
        <v>685</v>
      </c>
      <c r="AE1053"/>
      <c r="AF1053"/>
      <c r="AG1053"/>
      <c r="AH1053"/>
      <c r="AI1053" s="474">
        <f t="shared" si="139"/>
        <v>1</v>
      </c>
      <c r="AJ1053" s="71" t="str">
        <f t="shared" si="140"/>
        <v>Yallabatharra</v>
      </c>
      <c r="AK1053" s="73" t="e">
        <f>COUNTIFS(#REF!,R1053)</f>
        <v>#REF!</v>
      </c>
      <c r="AL1053" s="13"/>
      <c r="AM1053" s="75"/>
      <c r="AN1053" s="72"/>
      <c r="AQ1053" s="9"/>
      <c r="AS1053" s="244">
        <v>1051</v>
      </c>
      <c r="AT1053" s="244">
        <v>-28.75</v>
      </c>
      <c r="AU1053" s="244">
        <v>119.25</v>
      </c>
      <c r="AV1053" s="244" t="s">
        <v>5784</v>
      </c>
      <c r="AW1053" s="22">
        <v>1052</v>
      </c>
      <c r="AX1053" s="343">
        <v>84.923315615247205</v>
      </c>
    </row>
    <row r="1054" spans="1:50" ht="12" customHeight="1" x14ac:dyDescent="0.25">
      <c r="A1054" s="1" t="s">
        <v>685</v>
      </c>
      <c r="C1054" s="65"/>
      <c r="D1054" s="31"/>
      <c r="E1054" s="31"/>
      <c r="F1054" s="31"/>
      <c r="G1054" s="31"/>
      <c r="H1054" s="31"/>
      <c r="O1054" s="482" t="str">
        <f t="shared" si="141"/>
        <v xml:space="preserve"> </v>
      </c>
      <c r="P1054" s="466">
        <f t="shared" si="137"/>
        <v>409</v>
      </c>
      <c r="Q1054" s="31" t="s">
        <v>360</v>
      </c>
      <c r="R1054" s="231">
        <v>409</v>
      </c>
      <c r="S1054" s="248">
        <v>-33.639969999999899</v>
      </c>
      <c r="T1054" s="248">
        <v>115.02863000000001</v>
      </c>
      <c r="U1054" s="33" t="str">
        <f t="shared" si="138"/>
        <v>Yallingup</v>
      </c>
      <c r="V1054" s="33" t="str">
        <f t="shared" si="142"/>
        <v>Busselton</v>
      </c>
      <c r="W1054" s="33">
        <v>715</v>
      </c>
      <c r="X1054" s="1" t="s">
        <v>685</v>
      </c>
      <c r="AE1054"/>
      <c r="AF1054"/>
      <c r="AG1054"/>
      <c r="AH1054"/>
      <c r="AI1054" s="474">
        <f t="shared" si="139"/>
        <v>1</v>
      </c>
      <c r="AJ1054" s="71" t="str">
        <f t="shared" si="140"/>
        <v>Yallingup</v>
      </c>
      <c r="AK1054" s="73" t="e">
        <f>COUNTIFS(#REF!,R1054)</f>
        <v>#REF!</v>
      </c>
      <c r="AL1054" s="13"/>
      <c r="AM1054" s="75"/>
      <c r="AN1054" s="72"/>
      <c r="AQ1054" s="9"/>
      <c r="AS1054" s="244">
        <v>1052</v>
      </c>
      <c r="AT1054" s="244">
        <v>-28.5</v>
      </c>
      <c r="AU1054" s="244">
        <v>119.25</v>
      </c>
      <c r="AV1054" s="244" t="s">
        <v>5785</v>
      </c>
      <c r="AW1054" s="22">
        <v>1052</v>
      </c>
      <c r="AX1054" s="343">
        <v>57.187494171841188</v>
      </c>
    </row>
    <row r="1055" spans="1:50" ht="12" customHeight="1" x14ac:dyDescent="0.25">
      <c r="A1055" s="1" t="s">
        <v>685</v>
      </c>
      <c r="C1055" s="65"/>
      <c r="D1055" s="31"/>
      <c r="E1055" s="31"/>
      <c r="F1055" s="31"/>
      <c r="G1055" s="31"/>
      <c r="H1055" s="31"/>
      <c r="O1055" s="482" t="str">
        <f t="shared" si="141"/>
        <v xml:space="preserve"> </v>
      </c>
      <c r="P1055" s="466">
        <f t="shared" si="137"/>
        <v>1177</v>
      </c>
      <c r="Q1055" s="65" t="s">
        <v>4565</v>
      </c>
      <c r="R1055" s="230">
        <v>1177</v>
      </c>
      <c r="S1055" s="249">
        <v>-33.697879</v>
      </c>
      <c r="T1055" s="249">
        <v>115.10065400000001</v>
      </c>
      <c r="U1055" s="33" t="str">
        <f t="shared" si="138"/>
        <v>Yallingup Siding</v>
      </c>
      <c r="V1055" s="33" t="str">
        <f t="shared" si="142"/>
        <v>Busselton</v>
      </c>
      <c r="W1055" s="33">
        <v>715</v>
      </c>
      <c r="X1055" s="1" t="s">
        <v>685</v>
      </c>
      <c r="AE1055"/>
      <c r="AF1055"/>
      <c r="AG1055"/>
      <c r="AH1055"/>
      <c r="AI1055" s="474">
        <f t="shared" si="139"/>
        <v>1</v>
      </c>
      <c r="AJ1055" s="71" t="str">
        <f t="shared" si="140"/>
        <v>Yallingup Siding</v>
      </c>
      <c r="AK1055" s="73" t="e">
        <f>COUNTIFS(#REF!,R1055)</f>
        <v>#REF!</v>
      </c>
      <c r="AL1055" s="13"/>
      <c r="AM1055" s="75"/>
      <c r="AN1055" s="72"/>
      <c r="AQ1055" s="9"/>
      <c r="AS1055" s="244">
        <v>1053</v>
      </c>
      <c r="AT1055" s="244">
        <v>-28.25</v>
      </c>
      <c r="AU1055" s="244">
        <v>119.25</v>
      </c>
      <c r="AV1055" s="244" t="s">
        <v>5786</v>
      </c>
      <c r="AW1055" s="22">
        <v>1052</v>
      </c>
      <c r="AX1055" s="343">
        <v>29.567540049091367</v>
      </c>
    </row>
    <row r="1056" spans="1:50" ht="12" customHeight="1" x14ac:dyDescent="0.25">
      <c r="A1056" s="1" t="s">
        <v>685</v>
      </c>
      <c r="C1056" s="65"/>
      <c r="D1056" s="31"/>
      <c r="E1056" s="31"/>
      <c r="F1056" s="31"/>
      <c r="G1056" s="31"/>
      <c r="H1056" s="31"/>
      <c r="O1056" s="482" t="str">
        <f t="shared" si="141"/>
        <v xml:space="preserve"> </v>
      </c>
      <c r="P1056" s="466">
        <f t="shared" si="137"/>
        <v>1178</v>
      </c>
      <c r="Q1056" s="65" t="s">
        <v>4566</v>
      </c>
      <c r="R1056" s="230">
        <v>1178</v>
      </c>
      <c r="S1056" s="248">
        <v>-32.898710000000001</v>
      </c>
      <c r="T1056" s="248">
        <v>115.90316</v>
      </c>
      <c r="U1056" s="33" t="str">
        <f t="shared" si="138"/>
        <v>Yalup Brook</v>
      </c>
      <c r="V1056" s="33" t="str">
        <f t="shared" si="142"/>
        <v>Waroona</v>
      </c>
      <c r="W1056" s="33">
        <v>806</v>
      </c>
      <c r="X1056" s="1" t="s">
        <v>685</v>
      </c>
      <c r="AE1056"/>
      <c r="AF1056"/>
      <c r="AG1056"/>
      <c r="AH1056"/>
      <c r="AI1056" s="474">
        <f t="shared" si="139"/>
        <v>1</v>
      </c>
      <c r="AJ1056" s="71" t="str">
        <f t="shared" si="140"/>
        <v>Yalup Brook</v>
      </c>
      <c r="AK1056" s="73" t="e">
        <f>COUNTIFS(#REF!,R1056)</f>
        <v>#REF!</v>
      </c>
      <c r="AL1056" s="13"/>
      <c r="AM1056" s="75"/>
      <c r="AN1056" s="72"/>
      <c r="AQ1056" s="9"/>
      <c r="AS1056" s="244">
        <v>1054</v>
      </c>
      <c r="AT1056" s="244">
        <v>-28</v>
      </c>
      <c r="AU1056" s="244">
        <v>119.25</v>
      </c>
      <c r="AV1056" s="244" t="s">
        <v>5787</v>
      </c>
      <c r="AW1056" s="22">
        <v>1052</v>
      </c>
      <c r="AX1056" s="343">
        <v>4.8434842632939636</v>
      </c>
    </row>
    <row r="1057" spans="1:50" ht="12" customHeight="1" x14ac:dyDescent="0.25">
      <c r="A1057" s="1" t="s">
        <v>685</v>
      </c>
      <c r="C1057" s="65"/>
      <c r="D1057" s="31"/>
      <c r="E1057" s="31"/>
      <c r="F1057" s="31"/>
      <c r="G1057" s="31"/>
      <c r="H1057" s="31"/>
      <c r="O1057" s="482" t="str">
        <f t="shared" si="141"/>
        <v xml:space="preserve"> </v>
      </c>
      <c r="P1057" s="466">
        <f t="shared" si="137"/>
        <v>1179</v>
      </c>
      <c r="Q1057" s="65" t="s">
        <v>4567</v>
      </c>
      <c r="R1057" s="230">
        <v>1179</v>
      </c>
      <c r="S1057" s="248">
        <v>-33.665472999999999</v>
      </c>
      <c r="T1057" s="248">
        <v>115.37268</v>
      </c>
      <c r="U1057" s="33" t="str">
        <f t="shared" si="138"/>
        <v>Yalyalup</v>
      </c>
      <c r="V1057" s="33" t="str">
        <f t="shared" si="142"/>
        <v>Busselton</v>
      </c>
      <c r="W1057" s="33">
        <v>715</v>
      </c>
      <c r="X1057" s="1" t="s">
        <v>685</v>
      </c>
      <c r="AE1057"/>
      <c r="AF1057"/>
      <c r="AG1057"/>
      <c r="AH1057"/>
      <c r="AI1057" s="474">
        <f t="shared" si="139"/>
        <v>1</v>
      </c>
      <c r="AJ1057" s="71" t="str">
        <f t="shared" si="140"/>
        <v>Yalyalup</v>
      </c>
      <c r="AK1057" s="73" t="e">
        <f>COUNTIFS(#REF!,R1057)</f>
        <v>#REF!</v>
      </c>
      <c r="AL1057" s="13"/>
      <c r="AM1057" s="75"/>
      <c r="AN1057" s="72"/>
      <c r="AQ1057" s="9"/>
      <c r="AS1057" s="244">
        <v>1055</v>
      </c>
      <c r="AT1057" s="244">
        <v>-27.75</v>
      </c>
      <c r="AU1057" s="244">
        <v>119.25</v>
      </c>
      <c r="AV1057" s="244" t="s">
        <v>5788</v>
      </c>
      <c r="AW1057" s="22">
        <v>1052</v>
      </c>
      <c r="AX1057" s="343">
        <v>26.796813904264539</v>
      </c>
    </row>
    <row r="1058" spans="1:50" ht="12" customHeight="1" x14ac:dyDescent="0.25">
      <c r="A1058" s="1" t="s">
        <v>685</v>
      </c>
      <c r="C1058" s="65"/>
      <c r="D1058" s="31"/>
      <c r="E1058" s="31"/>
      <c r="F1058" s="31"/>
      <c r="G1058" s="31"/>
      <c r="H1058" s="31"/>
      <c r="O1058" s="482" t="str">
        <f t="shared" si="141"/>
        <v xml:space="preserve"> </v>
      </c>
      <c r="P1058" s="466">
        <f t="shared" si="137"/>
        <v>410</v>
      </c>
      <c r="Q1058" s="31" t="s">
        <v>1220</v>
      </c>
      <c r="R1058" s="231">
        <v>410</v>
      </c>
      <c r="S1058" s="248">
        <v>-31.551252999999999</v>
      </c>
      <c r="T1058" s="248">
        <v>115.632988</v>
      </c>
      <c r="U1058" s="33" t="str">
        <f t="shared" si="138"/>
        <v>Yanchep</v>
      </c>
      <c r="V1058" s="33" t="str">
        <f t="shared" si="142"/>
        <v>Wanneroo</v>
      </c>
      <c r="W1058" s="222">
        <v>720</v>
      </c>
      <c r="X1058" s="1" t="s">
        <v>685</v>
      </c>
      <c r="AE1058"/>
      <c r="AF1058"/>
      <c r="AG1058"/>
      <c r="AH1058"/>
      <c r="AI1058" s="474">
        <f t="shared" si="139"/>
        <v>1</v>
      </c>
      <c r="AJ1058" s="71" t="str">
        <f t="shared" si="140"/>
        <v>Yanchep</v>
      </c>
      <c r="AK1058" s="73" t="e">
        <f>COUNTIFS(#REF!,R1058)</f>
        <v>#REF!</v>
      </c>
      <c r="AL1058" s="13"/>
      <c r="AM1058" s="75"/>
      <c r="AN1058" s="72"/>
      <c r="AQ1058" s="9"/>
      <c r="AS1058" s="244">
        <v>1056</v>
      </c>
      <c r="AT1058" s="244">
        <v>-27.5</v>
      </c>
      <c r="AU1058" s="244">
        <v>119.25</v>
      </c>
      <c r="AV1058" s="244" t="s">
        <v>5789</v>
      </c>
      <c r="AW1058" s="22">
        <v>1052</v>
      </c>
      <c r="AX1058" s="343">
        <v>54.3881339206932</v>
      </c>
    </row>
    <row r="1059" spans="1:50" ht="12" customHeight="1" x14ac:dyDescent="0.25">
      <c r="A1059" s="1" t="s">
        <v>685</v>
      </c>
      <c r="C1059" s="65"/>
      <c r="D1059" s="31"/>
      <c r="E1059" s="31"/>
      <c r="F1059" s="31"/>
      <c r="G1059" s="31"/>
      <c r="H1059" s="31"/>
      <c r="O1059" s="482" t="str">
        <f t="shared" si="141"/>
        <v xml:space="preserve"> </v>
      </c>
      <c r="P1059" s="466">
        <f t="shared" si="137"/>
        <v>1180</v>
      </c>
      <c r="Q1059" s="65" t="s">
        <v>4568</v>
      </c>
      <c r="R1059" s="230">
        <v>1180</v>
      </c>
      <c r="S1059" s="249">
        <v>-29.31176</v>
      </c>
      <c r="T1059" s="249">
        <v>115.566999999999</v>
      </c>
      <c r="U1059" s="33" t="str">
        <f t="shared" si="138"/>
        <v>Yandanooka</v>
      </c>
      <c r="V1059" s="33" t="str">
        <f t="shared" si="142"/>
        <v>Mingenew</v>
      </c>
      <c r="W1059" s="33">
        <v>827</v>
      </c>
      <c r="X1059" s="1" t="s">
        <v>685</v>
      </c>
      <c r="AE1059"/>
      <c r="AF1059"/>
      <c r="AG1059"/>
      <c r="AH1059"/>
      <c r="AI1059" s="474">
        <f t="shared" si="139"/>
        <v>1</v>
      </c>
      <c r="AJ1059" s="71" t="str">
        <f t="shared" si="140"/>
        <v>Yandanooka</v>
      </c>
      <c r="AK1059" s="73" t="e">
        <f>COUNTIFS(#REF!,R1059)</f>
        <v>#REF!</v>
      </c>
      <c r="AL1059" s="13"/>
      <c r="AM1059" s="75"/>
      <c r="AN1059" s="72"/>
      <c r="AQ1059" s="9"/>
      <c r="AS1059" s="244">
        <v>1057</v>
      </c>
      <c r="AT1059" s="244">
        <v>-27.25</v>
      </c>
      <c r="AU1059" s="244">
        <v>119.25</v>
      </c>
      <c r="AV1059" s="244" t="s">
        <v>5790</v>
      </c>
      <c r="AW1059" s="22">
        <v>1052</v>
      </c>
      <c r="AX1059" s="343">
        <v>82.11856652223986</v>
      </c>
    </row>
    <row r="1060" spans="1:50" ht="12" customHeight="1" x14ac:dyDescent="0.25">
      <c r="A1060" s="1" t="s">
        <v>685</v>
      </c>
      <c r="C1060" s="65"/>
      <c r="D1060" s="31"/>
      <c r="E1060" s="31"/>
      <c r="F1060" s="31"/>
      <c r="G1060" s="31"/>
      <c r="H1060" s="31"/>
      <c r="O1060" s="482" t="str">
        <f t="shared" si="141"/>
        <v xml:space="preserve"> </v>
      </c>
      <c r="P1060" s="466">
        <f t="shared" si="137"/>
        <v>411</v>
      </c>
      <c r="Q1060" s="31" t="s">
        <v>3953</v>
      </c>
      <c r="R1060" s="231">
        <v>411</v>
      </c>
      <c r="S1060" s="248">
        <v>-32.122081000000001</v>
      </c>
      <c r="T1060" s="248">
        <v>115.819278</v>
      </c>
      <c r="U1060" s="33" t="str">
        <f t="shared" si="138"/>
        <v>Yangebup</v>
      </c>
      <c r="V1060" s="33" t="str">
        <f t="shared" si="142"/>
        <v>Cockburn</v>
      </c>
      <c r="W1060" s="33">
        <v>735</v>
      </c>
      <c r="X1060" s="1" t="s">
        <v>685</v>
      </c>
      <c r="AE1060"/>
      <c r="AF1060"/>
      <c r="AG1060"/>
      <c r="AH1060"/>
      <c r="AI1060" s="474">
        <f t="shared" si="139"/>
        <v>1</v>
      </c>
      <c r="AJ1060" s="71" t="str">
        <f t="shared" si="140"/>
        <v>Yangebup</v>
      </c>
      <c r="AK1060" s="73" t="e">
        <f>COUNTIFS(#REF!,R1060)</f>
        <v>#REF!</v>
      </c>
      <c r="AL1060" s="13"/>
      <c r="AM1060" s="75"/>
      <c r="AN1060" s="72"/>
      <c r="AQ1060" s="9"/>
      <c r="AS1060" s="244">
        <v>1058</v>
      </c>
      <c r="AT1060" s="244">
        <v>-27</v>
      </c>
      <c r="AU1060" s="244">
        <v>119.25</v>
      </c>
      <c r="AV1060" s="244" t="s">
        <v>5791</v>
      </c>
      <c r="AW1060" s="22">
        <v>879</v>
      </c>
      <c r="AX1060" s="343">
        <v>87.293626037921612</v>
      </c>
    </row>
    <row r="1061" spans="1:50" ht="12" customHeight="1" x14ac:dyDescent="0.25">
      <c r="A1061" s="1" t="s">
        <v>685</v>
      </c>
      <c r="C1061" s="65"/>
      <c r="D1061" s="31"/>
      <c r="E1061" s="31"/>
      <c r="F1061" s="31"/>
      <c r="G1061" s="31"/>
      <c r="H1061" s="31"/>
      <c r="O1061" s="482" t="str">
        <f t="shared" si="141"/>
        <v xml:space="preserve"> </v>
      </c>
      <c r="P1061" s="466">
        <f t="shared" si="137"/>
        <v>1181</v>
      </c>
      <c r="Q1061" s="65" t="s">
        <v>4569</v>
      </c>
      <c r="R1061" s="230">
        <v>1181</v>
      </c>
      <c r="S1061" s="249">
        <v>-34.188009999999899</v>
      </c>
      <c r="T1061" s="249">
        <v>116.01775000000001</v>
      </c>
      <c r="U1061" s="33" t="str">
        <f t="shared" si="138"/>
        <v>Yanmah</v>
      </c>
      <c r="V1061" s="33" t="str">
        <f t="shared" si="142"/>
        <v>Manjimup</v>
      </c>
      <c r="W1061" s="33">
        <v>714</v>
      </c>
      <c r="X1061" s="1" t="s">
        <v>685</v>
      </c>
      <c r="AE1061"/>
      <c r="AF1061"/>
      <c r="AG1061"/>
      <c r="AH1061"/>
      <c r="AI1061" s="474">
        <f t="shared" si="139"/>
        <v>1</v>
      </c>
      <c r="AJ1061" s="71" t="str">
        <f t="shared" si="140"/>
        <v>Yanmah</v>
      </c>
      <c r="AK1061" s="73" t="e">
        <f>COUNTIFS(#REF!,R1061)</f>
        <v>#REF!</v>
      </c>
      <c r="AL1061" s="13"/>
      <c r="AM1061" s="75"/>
      <c r="AN1061" s="72"/>
      <c r="AQ1061" s="9"/>
      <c r="AS1061" s="244">
        <v>1059</v>
      </c>
      <c r="AT1061" s="244">
        <v>-26.75</v>
      </c>
      <c r="AU1061" s="244">
        <v>119.25</v>
      </c>
      <c r="AV1061" s="244" t="s">
        <v>5792</v>
      </c>
      <c r="AW1061" s="22">
        <v>879</v>
      </c>
      <c r="AX1061" s="343">
        <v>76.795335196692022</v>
      </c>
    </row>
    <row r="1062" spans="1:50" ht="12" customHeight="1" x14ac:dyDescent="0.25">
      <c r="A1062" s="1" t="s">
        <v>685</v>
      </c>
      <c r="C1062" s="65"/>
      <c r="D1062" s="31"/>
      <c r="E1062" s="31"/>
      <c r="F1062" s="31"/>
      <c r="G1062" s="31"/>
      <c r="H1062" s="31"/>
      <c r="O1062" s="482" t="str">
        <f t="shared" si="141"/>
        <v xml:space="preserve"> </v>
      </c>
      <c r="P1062" s="466">
        <f t="shared" si="137"/>
        <v>1182</v>
      </c>
      <c r="Q1062" s="65" t="s">
        <v>4570</v>
      </c>
      <c r="R1062" s="230">
        <v>1182</v>
      </c>
      <c r="S1062" s="248">
        <v>-29.196809999999999</v>
      </c>
      <c r="T1062" s="248">
        <v>115.013036</v>
      </c>
      <c r="U1062" s="33" t="str">
        <f t="shared" si="138"/>
        <v>Yardarino</v>
      </c>
      <c r="V1062" s="33" t="str">
        <f t="shared" si="142"/>
        <v>Irwin</v>
      </c>
      <c r="W1062" s="33">
        <v>738</v>
      </c>
      <c r="X1062" s="1" t="s">
        <v>685</v>
      </c>
      <c r="AE1062"/>
      <c r="AF1062"/>
      <c r="AG1062"/>
      <c r="AH1062"/>
      <c r="AI1062" s="474">
        <f t="shared" si="139"/>
        <v>1</v>
      </c>
      <c r="AJ1062" s="71" t="str">
        <f t="shared" si="140"/>
        <v>Yardarino</v>
      </c>
      <c r="AK1062" s="73" t="e">
        <f>COUNTIFS(#REF!,R1062)</f>
        <v>#REF!</v>
      </c>
      <c r="AL1062" s="13"/>
      <c r="AM1062" s="75"/>
      <c r="AN1062" s="72"/>
      <c r="AQ1062" s="9"/>
      <c r="AS1062" s="244">
        <v>1060</v>
      </c>
      <c r="AT1062" s="244">
        <v>-26.5</v>
      </c>
      <c r="AU1062" s="244">
        <v>119.25</v>
      </c>
      <c r="AV1062" s="244" t="s">
        <v>5793</v>
      </c>
      <c r="AW1062" s="22">
        <v>879</v>
      </c>
      <c r="AX1062" s="343">
        <v>75.631930914228661</v>
      </c>
    </row>
    <row r="1063" spans="1:50" ht="12" customHeight="1" x14ac:dyDescent="0.25">
      <c r="A1063" s="1" t="s">
        <v>685</v>
      </c>
      <c r="C1063" s="65"/>
      <c r="D1063" s="31"/>
      <c r="E1063" s="31"/>
      <c r="F1063" s="31"/>
      <c r="G1063" s="31"/>
      <c r="H1063" s="31"/>
      <c r="O1063" s="482" t="str">
        <f t="shared" si="141"/>
        <v xml:space="preserve"> </v>
      </c>
      <c r="P1063" s="466">
        <f t="shared" si="137"/>
        <v>1183</v>
      </c>
      <c r="Q1063" s="65" t="s">
        <v>4571</v>
      </c>
      <c r="R1063" s="230">
        <v>1183</v>
      </c>
      <c r="S1063" s="248">
        <v>-31.921800000000001</v>
      </c>
      <c r="T1063" s="248">
        <v>117.97098</v>
      </c>
      <c r="U1063" s="33" t="str">
        <f t="shared" si="138"/>
        <v>Yarding</v>
      </c>
      <c r="V1063" s="33" t="str">
        <f t="shared" si="142"/>
        <v>Bruce Rock</v>
      </c>
      <c r="W1063" s="33">
        <v>722</v>
      </c>
      <c r="X1063" s="1" t="s">
        <v>685</v>
      </c>
      <c r="AE1063"/>
      <c r="AF1063"/>
      <c r="AG1063"/>
      <c r="AH1063"/>
      <c r="AI1063" s="474">
        <f t="shared" si="139"/>
        <v>1</v>
      </c>
      <c r="AJ1063" s="71" t="str">
        <f t="shared" si="140"/>
        <v>Yarding</v>
      </c>
      <c r="AK1063" s="73" t="e">
        <f>COUNTIFS(#REF!,R1063)</f>
        <v>#REF!</v>
      </c>
      <c r="AL1063" s="13"/>
      <c r="AM1063" s="75"/>
      <c r="AN1063" s="72"/>
      <c r="AQ1063" s="9"/>
      <c r="AS1063" s="244">
        <v>1061</v>
      </c>
      <c r="AT1063" s="244">
        <v>-26.25</v>
      </c>
      <c r="AU1063" s="244">
        <v>119.25</v>
      </c>
      <c r="AV1063" s="244" t="s">
        <v>5794</v>
      </c>
      <c r="AW1063" s="22">
        <v>879</v>
      </c>
      <c r="AX1063" s="343">
        <v>84.191291381433459</v>
      </c>
    </row>
    <row r="1064" spans="1:50" ht="12" customHeight="1" x14ac:dyDescent="0.25">
      <c r="A1064" s="1" t="s">
        <v>685</v>
      </c>
      <c r="C1064" s="65"/>
      <c r="D1064" s="31"/>
      <c r="E1064" s="31"/>
      <c r="F1064" s="31"/>
      <c r="G1064" s="31"/>
      <c r="H1064" s="31"/>
      <c r="O1064" s="482" t="str">
        <f t="shared" si="141"/>
        <v xml:space="preserve"> </v>
      </c>
      <c r="P1064" s="466">
        <f t="shared" si="137"/>
        <v>412</v>
      </c>
      <c r="Q1064" s="31" t="s">
        <v>4127</v>
      </c>
      <c r="R1064" s="231">
        <v>412</v>
      </c>
      <c r="S1064" s="248">
        <v>-34.11495</v>
      </c>
      <c r="T1064" s="248">
        <v>118.84754</v>
      </c>
      <c r="U1064" s="33" t="str">
        <f t="shared" si="138"/>
        <v>Yarditup</v>
      </c>
      <c r="V1064" s="33" t="str">
        <f t="shared" si="142"/>
        <v>Jerramungup</v>
      </c>
      <c r="W1064" s="33">
        <v>733</v>
      </c>
      <c r="X1064" s="1" t="s">
        <v>685</v>
      </c>
      <c r="AE1064"/>
      <c r="AF1064"/>
      <c r="AG1064"/>
      <c r="AH1064"/>
      <c r="AI1064" s="474">
        <f t="shared" si="139"/>
        <v>1</v>
      </c>
      <c r="AJ1064" s="71" t="str">
        <f t="shared" si="140"/>
        <v>Yarditup</v>
      </c>
      <c r="AK1064" s="73" t="e">
        <f>COUNTIFS(#REF!,R1064)</f>
        <v>#REF!</v>
      </c>
      <c r="AL1064" s="13"/>
      <c r="AM1064" s="75"/>
      <c r="AN1064" s="72"/>
      <c r="AQ1064" s="9"/>
      <c r="AS1064" s="244">
        <v>1062</v>
      </c>
      <c r="AT1064" s="244">
        <v>-26</v>
      </c>
      <c r="AU1064" s="244">
        <v>119.25</v>
      </c>
      <c r="AV1064" s="244" t="s">
        <v>5795</v>
      </c>
      <c r="AW1064" s="22">
        <v>879</v>
      </c>
      <c r="AX1064" s="343">
        <v>100.00738582225563</v>
      </c>
    </row>
    <row r="1065" spans="1:50" ht="12" customHeight="1" x14ac:dyDescent="0.25">
      <c r="A1065" s="1" t="s">
        <v>685</v>
      </c>
      <c r="C1065" s="65"/>
      <c r="D1065" s="31"/>
      <c r="E1065" s="31"/>
      <c r="F1065" s="31"/>
      <c r="G1065" s="31"/>
      <c r="H1065" s="31"/>
      <c r="O1065" s="482" t="str">
        <f t="shared" si="141"/>
        <v xml:space="preserve"> </v>
      </c>
      <c r="P1065" s="466">
        <f t="shared" si="137"/>
        <v>1184</v>
      </c>
      <c r="Q1065" s="65" t="s">
        <v>4572</v>
      </c>
      <c r="R1065" s="230">
        <v>1184</v>
      </c>
      <c r="S1065" s="249">
        <v>-32.954459999999898</v>
      </c>
      <c r="T1065" s="249">
        <v>115.90438</v>
      </c>
      <c r="U1065" s="33" t="str">
        <f t="shared" si="138"/>
        <v>Yarloop</v>
      </c>
      <c r="V1065" s="33" t="str">
        <f t="shared" si="142"/>
        <v>Harvey</v>
      </c>
      <c r="W1065" s="33">
        <v>760</v>
      </c>
      <c r="X1065" s="1" t="s">
        <v>685</v>
      </c>
      <c r="AE1065"/>
      <c r="AF1065"/>
      <c r="AG1065"/>
      <c r="AH1065"/>
      <c r="AI1065" s="474">
        <f t="shared" si="139"/>
        <v>1</v>
      </c>
      <c r="AJ1065" s="71" t="str">
        <f t="shared" si="140"/>
        <v>Yarloop</v>
      </c>
      <c r="AK1065" s="73" t="e">
        <f>COUNTIFS(#REF!,R1065)</f>
        <v>#REF!</v>
      </c>
      <c r="AL1065" s="13"/>
      <c r="AM1065" s="75"/>
      <c r="AN1065" s="72"/>
      <c r="AQ1065" s="9"/>
      <c r="AS1065" s="244">
        <v>1063</v>
      </c>
      <c r="AT1065" s="244">
        <v>-25.75</v>
      </c>
      <c r="AU1065" s="244">
        <v>119.25</v>
      </c>
      <c r="AV1065" s="244" t="s">
        <v>5796</v>
      </c>
      <c r="AW1065" s="22">
        <v>879</v>
      </c>
      <c r="AX1065" s="343">
        <v>120.25015590576612</v>
      </c>
    </row>
    <row r="1066" spans="1:50" ht="12" customHeight="1" x14ac:dyDescent="0.25">
      <c r="A1066" s="1" t="s">
        <v>685</v>
      </c>
      <c r="C1066" s="65"/>
      <c r="D1066" s="31"/>
      <c r="E1066" s="31"/>
      <c r="F1066" s="31"/>
      <c r="G1066" s="31"/>
      <c r="H1066" s="31"/>
      <c r="O1066" s="482" t="str">
        <f t="shared" si="141"/>
        <v xml:space="preserve"> </v>
      </c>
      <c r="P1066" s="466">
        <f t="shared" si="137"/>
        <v>1185</v>
      </c>
      <c r="Q1066" s="65" t="s">
        <v>4573</v>
      </c>
      <c r="R1066" s="230">
        <v>1185</v>
      </c>
      <c r="S1066" s="248">
        <v>-29.138183000000001</v>
      </c>
      <c r="T1066" s="248">
        <v>115.436485</v>
      </c>
      <c r="U1066" s="33" t="str">
        <f t="shared" si="138"/>
        <v>Yarragadee</v>
      </c>
      <c r="V1066" s="33" t="str">
        <f t="shared" si="142"/>
        <v>Mingenew</v>
      </c>
      <c r="W1066" s="33">
        <v>827</v>
      </c>
      <c r="X1066" s="1" t="s">
        <v>685</v>
      </c>
      <c r="AE1066"/>
      <c r="AF1066"/>
      <c r="AG1066"/>
      <c r="AH1066"/>
      <c r="AI1066" s="474">
        <f t="shared" si="139"/>
        <v>1</v>
      </c>
      <c r="AJ1066" s="71" t="str">
        <f t="shared" si="140"/>
        <v>Yarragadee</v>
      </c>
      <c r="AK1066" s="73" t="e">
        <f>COUNTIFS(#REF!,R1066)</f>
        <v>#REF!</v>
      </c>
      <c r="AL1066" s="13"/>
      <c r="AM1066" s="75"/>
      <c r="AN1066" s="72"/>
      <c r="AQ1066" s="9"/>
      <c r="AS1066" s="244">
        <v>1064</v>
      </c>
      <c r="AT1066" s="244">
        <v>-25.5</v>
      </c>
      <c r="AU1066" s="244">
        <v>119.25</v>
      </c>
      <c r="AV1066" s="244" t="s">
        <v>5797</v>
      </c>
      <c r="AW1066" s="22">
        <v>879</v>
      </c>
      <c r="AX1066" s="343">
        <v>143.05258428431642</v>
      </c>
    </row>
    <row r="1067" spans="1:50" ht="12" customHeight="1" x14ac:dyDescent="0.25">
      <c r="A1067" s="1" t="s">
        <v>685</v>
      </c>
      <c r="C1067" s="65"/>
      <c r="D1067" s="31"/>
      <c r="E1067" s="31"/>
      <c r="F1067" s="31"/>
      <c r="G1067" s="31"/>
      <c r="H1067" s="31"/>
      <c r="O1067" s="482" t="str">
        <f t="shared" si="141"/>
        <v xml:space="preserve"> </v>
      </c>
      <c r="P1067" s="466">
        <f t="shared" si="137"/>
        <v>1186</v>
      </c>
      <c r="Q1067" s="65" t="s">
        <v>4574</v>
      </c>
      <c r="R1067" s="230">
        <v>1186</v>
      </c>
      <c r="S1067" s="248">
        <v>-31.423287999999999</v>
      </c>
      <c r="T1067" s="248">
        <v>115.766543</v>
      </c>
      <c r="U1067" s="33" t="str">
        <f t="shared" si="138"/>
        <v>Yeal</v>
      </c>
      <c r="V1067" s="33" t="str">
        <f t="shared" ref="V1067:V1088" si="143">VLOOKUP(W1067,$B$3:$C$150,2,FALSE)</f>
        <v>Gingin</v>
      </c>
      <c r="W1067" s="33">
        <v>718</v>
      </c>
      <c r="X1067" s="1" t="s">
        <v>685</v>
      </c>
      <c r="AE1067"/>
      <c r="AF1067"/>
      <c r="AG1067"/>
      <c r="AH1067"/>
      <c r="AI1067" s="474">
        <f t="shared" si="139"/>
        <v>1</v>
      </c>
      <c r="AJ1067" s="71" t="str">
        <f t="shared" si="140"/>
        <v>Yeal</v>
      </c>
      <c r="AK1067" s="73" t="e">
        <f>COUNTIFS(#REF!,R1067)</f>
        <v>#REF!</v>
      </c>
      <c r="AL1067" s="13"/>
      <c r="AM1067" s="75"/>
      <c r="AN1067" s="72"/>
      <c r="AQ1067" s="9"/>
      <c r="AS1067" s="244">
        <v>1065</v>
      </c>
      <c r="AT1067" s="244">
        <v>-25.25</v>
      </c>
      <c r="AU1067" s="244">
        <v>119.25</v>
      </c>
      <c r="AV1067" s="244" t="s">
        <v>5798</v>
      </c>
      <c r="AW1067" s="22">
        <v>879</v>
      </c>
      <c r="AX1067" s="343">
        <v>167.3717504239483</v>
      </c>
    </row>
    <row r="1068" spans="1:50" ht="12" customHeight="1" x14ac:dyDescent="0.25">
      <c r="A1068" s="1" t="s">
        <v>685</v>
      </c>
      <c r="C1068" s="65"/>
      <c r="D1068" s="31"/>
      <c r="E1068" s="31"/>
      <c r="F1068" s="31"/>
      <c r="G1068" s="31"/>
      <c r="H1068" s="31"/>
      <c r="O1068" s="482" t="str">
        <f t="shared" si="141"/>
        <v xml:space="preserve"> </v>
      </c>
      <c r="P1068" s="466">
        <f t="shared" si="137"/>
        <v>413</v>
      </c>
      <c r="Q1068" s="31" t="s">
        <v>1221</v>
      </c>
      <c r="R1068" s="231">
        <v>413</v>
      </c>
      <c r="S1068" s="248">
        <v>-32.588090000000001</v>
      </c>
      <c r="T1068" s="248">
        <v>117.62671</v>
      </c>
      <c r="U1068" s="33" t="str">
        <f t="shared" si="138"/>
        <v>Yealering</v>
      </c>
      <c r="V1068" s="33" t="str">
        <f t="shared" si="143"/>
        <v>Wickepin</v>
      </c>
      <c r="W1068" s="33">
        <v>730</v>
      </c>
      <c r="X1068" s="1" t="s">
        <v>685</v>
      </c>
      <c r="AE1068"/>
      <c r="AF1068"/>
      <c r="AG1068"/>
      <c r="AH1068"/>
      <c r="AI1068" s="474">
        <f t="shared" si="139"/>
        <v>1</v>
      </c>
      <c r="AJ1068" s="71" t="str">
        <f t="shared" si="140"/>
        <v>Yealering</v>
      </c>
      <c r="AK1068" s="73" t="e">
        <f>COUNTIFS(#REF!,R1068)</f>
        <v>#REF!</v>
      </c>
      <c r="AL1068" s="13"/>
      <c r="AM1068" s="75"/>
      <c r="AN1068" s="72"/>
      <c r="AQ1068" s="9"/>
      <c r="AS1068" s="244">
        <v>1066</v>
      </c>
      <c r="AT1068" s="244">
        <v>-25</v>
      </c>
      <c r="AU1068" s="244">
        <v>119.25</v>
      </c>
      <c r="AV1068" s="244" t="s">
        <v>5799</v>
      </c>
      <c r="AW1068" s="22">
        <v>879</v>
      </c>
      <c r="AX1068" s="343">
        <v>192.63406474120814</v>
      </c>
    </row>
    <row r="1069" spans="1:50" ht="12" customHeight="1" x14ac:dyDescent="0.25">
      <c r="A1069" s="1" t="s">
        <v>685</v>
      </c>
      <c r="C1069" s="65"/>
      <c r="D1069" s="31"/>
      <c r="E1069" s="31"/>
      <c r="F1069" s="31"/>
      <c r="G1069" s="31"/>
      <c r="H1069" s="31"/>
      <c r="O1069" s="482" t="str">
        <f t="shared" si="141"/>
        <v xml:space="preserve"> </v>
      </c>
      <c r="P1069" s="466">
        <f t="shared" si="137"/>
        <v>1187</v>
      </c>
      <c r="Q1069" s="65" t="s">
        <v>4575</v>
      </c>
      <c r="R1069" s="230">
        <v>1187</v>
      </c>
      <c r="S1069" s="249">
        <v>-31.165400000000002</v>
      </c>
      <c r="T1069" s="249">
        <v>117.66242</v>
      </c>
      <c r="U1069" s="33" t="str">
        <f t="shared" si="138"/>
        <v>Yelbeni</v>
      </c>
      <c r="V1069" s="33" t="str">
        <f t="shared" si="143"/>
        <v>Trayning</v>
      </c>
      <c r="W1069" s="33">
        <v>775</v>
      </c>
      <c r="X1069" s="1" t="s">
        <v>685</v>
      </c>
      <c r="AE1069"/>
      <c r="AF1069"/>
      <c r="AG1069"/>
      <c r="AH1069"/>
      <c r="AI1069" s="474">
        <f t="shared" si="139"/>
        <v>1</v>
      </c>
      <c r="AJ1069" s="71" t="str">
        <f t="shared" si="140"/>
        <v>Yelbeni</v>
      </c>
      <c r="AK1069" s="73" t="e">
        <f>COUNTIFS(#REF!,R1069)</f>
        <v>#REF!</v>
      </c>
      <c r="AL1069" s="13"/>
      <c r="AM1069" s="75"/>
      <c r="AN1069" s="72"/>
      <c r="AQ1069" s="9"/>
      <c r="AS1069" s="244">
        <v>1067</v>
      </c>
      <c r="AT1069" s="244">
        <v>-35</v>
      </c>
      <c r="AU1069" s="244">
        <v>119.5</v>
      </c>
      <c r="AV1069" s="244" t="s">
        <v>5800</v>
      </c>
      <c r="AW1069" s="22">
        <v>50</v>
      </c>
      <c r="AX1069" s="343">
        <v>66.875513747859642</v>
      </c>
    </row>
    <row r="1070" spans="1:50" ht="12" customHeight="1" x14ac:dyDescent="0.25">
      <c r="A1070" s="1" t="s">
        <v>685</v>
      </c>
      <c r="C1070" s="65"/>
      <c r="D1070" s="31"/>
      <c r="E1070" s="31"/>
      <c r="F1070" s="31"/>
      <c r="G1070" s="31"/>
      <c r="H1070" s="31"/>
      <c r="O1070" s="482" t="str">
        <f t="shared" si="141"/>
        <v xml:space="preserve"> </v>
      </c>
      <c r="P1070" s="466">
        <f t="shared" si="137"/>
        <v>1188</v>
      </c>
      <c r="Q1070" s="65" t="s">
        <v>4576</v>
      </c>
      <c r="R1070" s="230">
        <v>1188</v>
      </c>
      <c r="S1070" s="248">
        <v>-31.29645</v>
      </c>
      <c r="T1070" s="248">
        <v>119.65455</v>
      </c>
      <c r="U1070" s="33" t="str">
        <f t="shared" si="138"/>
        <v>Yellowdine</v>
      </c>
      <c r="V1070" s="33" t="str">
        <f t="shared" si="143"/>
        <v>Yilgarn</v>
      </c>
      <c r="W1070" s="33">
        <v>747</v>
      </c>
      <c r="X1070" s="1" t="s">
        <v>685</v>
      </c>
      <c r="AE1070"/>
      <c r="AF1070"/>
      <c r="AG1070"/>
      <c r="AH1070"/>
      <c r="AI1070" s="474">
        <f t="shared" si="139"/>
        <v>1</v>
      </c>
      <c r="AJ1070" s="71" t="str">
        <f t="shared" si="140"/>
        <v>Yellowdine</v>
      </c>
      <c r="AK1070" s="73" t="e">
        <f>COUNTIFS(#REF!,R1070)</f>
        <v>#REF!</v>
      </c>
      <c r="AL1070" s="13"/>
      <c r="AM1070" s="75"/>
      <c r="AN1070" s="72"/>
      <c r="AQ1070" s="9"/>
      <c r="AS1070" s="244">
        <v>1068</v>
      </c>
      <c r="AT1070" s="244">
        <v>-34.75</v>
      </c>
      <c r="AU1070" s="244">
        <v>119.5</v>
      </c>
      <c r="AV1070" s="244" t="s">
        <v>5801</v>
      </c>
      <c r="AW1070" s="22">
        <v>50</v>
      </c>
      <c r="AX1070" s="343">
        <v>39.615744685695304</v>
      </c>
    </row>
    <row r="1071" spans="1:50" ht="12" customHeight="1" x14ac:dyDescent="0.25">
      <c r="A1071" s="1" t="s">
        <v>685</v>
      </c>
      <c r="C1071" s="65"/>
      <c r="D1071" s="31"/>
      <c r="E1071" s="31"/>
      <c r="F1071" s="31"/>
      <c r="G1071" s="31"/>
      <c r="H1071" s="31"/>
      <c r="O1071" s="482" t="str">
        <f t="shared" si="141"/>
        <v xml:space="preserve"> </v>
      </c>
      <c r="P1071" s="466">
        <f t="shared" si="137"/>
        <v>1189</v>
      </c>
      <c r="Q1071" s="65" t="s">
        <v>1444</v>
      </c>
      <c r="R1071" s="230">
        <v>1189</v>
      </c>
      <c r="S1071" s="248">
        <v>-33.749423</v>
      </c>
      <c r="T1071" s="248">
        <v>115.113812</v>
      </c>
      <c r="U1071" s="33" t="str">
        <f t="shared" si="138"/>
        <v>Yelverton</v>
      </c>
      <c r="V1071" s="33" t="str">
        <f t="shared" si="143"/>
        <v>Busselton</v>
      </c>
      <c r="W1071" s="33">
        <v>715</v>
      </c>
      <c r="X1071" s="1" t="s">
        <v>685</v>
      </c>
      <c r="AE1071"/>
      <c r="AF1071"/>
      <c r="AG1071"/>
      <c r="AH1071"/>
      <c r="AI1071" s="474">
        <f t="shared" si="139"/>
        <v>1</v>
      </c>
      <c r="AJ1071" s="71" t="str">
        <f t="shared" si="140"/>
        <v>Yelverton</v>
      </c>
      <c r="AK1071" s="73" t="e">
        <f>COUNTIFS(#REF!,R1071)</f>
        <v>#REF!</v>
      </c>
      <c r="AL1071" s="13"/>
      <c r="AM1071" s="75"/>
      <c r="AN1071" s="72"/>
      <c r="AQ1071" s="9"/>
      <c r="AS1071" s="244">
        <v>1069</v>
      </c>
      <c r="AT1071" s="244">
        <v>-34.5</v>
      </c>
      <c r="AU1071" s="244">
        <v>119.5</v>
      </c>
      <c r="AV1071" s="244" t="s">
        <v>4811</v>
      </c>
      <c r="AW1071" s="22">
        <v>50</v>
      </c>
      <c r="AX1071" s="343">
        <v>14.55572339242174</v>
      </c>
    </row>
    <row r="1072" spans="1:50" ht="12" customHeight="1" x14ac:dyDescent="0.25">
      <c r="A1072" s="1" t="s">
        <v>685</v>
      </c>
      <c r="C1072" s="65"/>
      <c r="D1072" s="31"/>
      <c r="E1072" s="31"/>
      <c r="F1072" s="31"/>
      <c r="G1072" s="31"/>
      <c r="H1072" s="31"/>
      <c r="O1072" s="482" t="str">
        <f t="shared" si="141"/>
        <v xml:space="preserve"> </v>
      </c>
      <c r="P1072" s="466">
        <f t="shared" si="137"/>
        <v>1190</v>
      </c>
      <c r="Q1072" s="65" t="s">
        <v>4577</v>
      </c>
      <c r="R1072" s="230">
        <v>1190</v>
      </c>
      <c r="S1072" s="248">
        <v>-31.389116999999999</v>
      </c>
      <c r="T1072" s="248">
        <v>118.78089199999999</v>
      </c>
      <c r="U1072" s="33" t="str">
        <f t="shared" si="138"/>
        <v>Yerbillon</v>
      </c>
      <c r="V1072" s="33" t="str">
        <f t="shared" si="143"/>
        <v>Yilgarn</v>
      </c>
      <c r="W1072" s="33">
        <v>747</v>
      </c>
      <c r="X1072" s="1" t="s">
        <v>685</v>
      </c>
      <c r="AE1072"/>
      <c r="AF1072"/>
      <c r="AG1072"/>
      <c r="AH1072"/>
      <c r="AI1072" s="474">
        <f t="shared" si="139"/>
        <v>1</v>
      </c>
      <c r="AJ1072" s="71" t="str">
        <f t="shared" si="140"/>
        <v>Yerbillon</v>
      </c>
      <c r="AK1072" s="73" t="e">
        <f>COUNTIFS(#REF!,R1072)</f>
        <v>#REF!</v>
      </c>
      <c r="AL1072" s="13"/>
      <c r="AM1072" s="75"/>
      <c r="AN1072" s="72"/>
      <c r="AQ1072" s="9"/>
      <c r="AS1072" s="244">
        <v>1070</v>
      </c>
      <c r="AT1072" s="244">
        <v>-34.25</v>
      </c>
      <c r="AU1072" s="244">
        <v>119.5</v>
      </c>
      <c r="AV1072" s="244" t="s">
        <v>5802</v>
      </c>
      <c r="AW1072" s="22">
        <v>50</v>
      </c>
      <c r="AX1072" s="343">
        <v>19.992996486475302</v>
      </c>
    </row>
    <row r="1073" spans="1:50" ht="12" customHeight="1" x14ac:dyDescent="0.25">
      <c r="A1073" s="1" t="s">
        <v>685</v>
      </c>
      <c r="C1073" s="65"/>
      <c r="D1073" s="31"/>
      <c r="E1073" s="31"/>
      <c r="F1073" s="31"/>
      <c r="G1073" s="31"/>
      <c r="H1073" s="31"/>
      <c r="O1073" s="482" t="str">
        <f t="shared" si="141"/>
        <v xml:space="preserve"> </v>
      </c>
      <c r="P1073" s="466">
        <f t="shared" si="137"/>
        <v>1191</v>
      </c>
      <c r="Q1073" s="65" t="s">
        <v>4578</v>
      </c>
      <c r="R1073" s="230">
        <v>1191</v>
      </c>
      <c r="S1073" s="248">
        <v>-30.922930000000001</v>
      </c>
      <c r="T1073" s="248">
        <v>116.39138</v>
      </c>
      <c r="U1073" s="33" t="str">
        <f t="shared" si="138"/>
        <v>Yerecoin</v>
      </c>
      <c r="V1073" s="33" t="str">
        <f t="shared" si="143"/>
        <v>Victoria Plains</v>
      </c>
      <c r="W1073" s="33">
        <v>764</v>
      </c>
      <c r="X1073" s="1" t="s">
        <v>685</v>
      </c>
      <c r="AE1073"/>
      <c r="AF1073"/>
      <c r="AG1073"/>
      <c r="AH1073"/>
      <c r="AI1073" s="474">
        <f t="shared" si="139"/>
        <v>1</v>
      </c>
      <c r="AJ1073" s="71" t="str">
        <f t="shared" si="140"/>
        <v>Yerecoin</v>
      </c>
      <c r="AK1073" s="73" t="e">
        <f>COUNTIFS(#REF!,R1073)</f>
        <v>#REF!</v>
      </c>
      <c r="AL1073" s="13"/>
      <c r="AM1073" s="75"/>
      <c r="AN1073" s="72"/>
      <c r="AQ1073" s="9"/>
      <c r="AS1073" s="244">
        <v>1071</v>
      </c>
      <c r="AT1073" s="244">
        <v>-34</v>
      </c>
      <c r="AU1073" s="244">
        <v>119.5</v>
      </c>
      <c r="AV1073" s="244" t="s">
        <v>4790</v>
      </c>
      <c r="AW1073" s="22">
        <v>307</v>
      </c>
      <c r="AX1073" s="343">
        <v>20.525678097284231</v>
      </c>
    </row>
    <row r="1074" spans="1:50" ht="12" customHeight="1" x14ac:dyDescent="0.25">
      <c r="A1074" s="1" t="s">
        <v>685</v>
      </c>
      <c r="C1074" s="65"/>
      <c r="D1074" s="31"/>
      <c r="E1074" s="31"/>
      <c r="F1074" s="31"/>
      <c r="G1074" s="31"/>
      <c r="H1074" s="31"/>
      <c r="O1074" s="482" t="str">
        <f t="shared" si="141"/>
        <v xml:space="preserve"> </v>
      </c>
      <c r="P1074" s="466">
        <f t="shared" si="137"/>
        <v>415</v>
      </c>
      <c r="Q1074" s="31" t="s">
        <v>4063</v>
      </c>
      <c r="R1074" s="231">
        <v>415</v>
      </c>
      <c r="S1074" s="249">
        <v>-33.715508</v>
      </c>
      <c r="T1074" s="249">
        <v>121.1485</v>
      </c>
      <c r="U1074" s="33" t="str">
        <f t="shared" si="138"/>
        <v>Yerritup</v>
      </c>
      <c r="V1074" s="33" t="str">
        <f t="shared" si="143"/>
        <v>Esperance</v>
      </c>
      <c r="W1074" s="33">
        <v>791</v>
      </c>
      <c r="X1074" s="1" t="s">
        <v>685</v>
      </c>
      <c r="AE1074"/>
      <c r="AF1074"/>
      <c r="AG1074"/>
      <c r="AH1074"/>
      <c r="AI1074" s="474">
        <f t="shared" si="139"/>
        <v>1</v>
      </c>
      <c r="AJ1074" s="71" t="str">
        <f t="shared" si="140"/>
        <v>Yerritup</v>
      </c>
      <c r="AK1074" s="73" t="e">
        <f>COUNTIFS(#REF!,R1074)</f>
        <v>#REF!</v>
      </c>
      <c r="AL1074" s="13"/>
      <c r="AM1074" s="75"/>
      <c r="AN1074" s="72"/>
      <c r="AQ1074" s="9"/>
      <c r="AS1074" s="244">
        <v>1072</v>
      </c>
      <c r="AT1074" s="244">
        <v>-33.75</v>
      </c>
      <c r="AU1074" s="244">
        <v>119.5</v>
      </c>
      <c r="AV1074" s="244" t="s">
        <v>5803</v>
      </c>
      <c r="AW1074" s="22">
        <v>717</v>
      </c>
      <c r="AX1074" s="343">
        <v>3.6865744464862811</v>
      </c>
    </row>
    <row r="1075" spans="1:50" ht="12" customHeight="1" x14ac:dyDescent="0.25">
      <c r="A1075" s="1" t="s">
        <v>685</v>
      </c>
      <c r="C1075" s="65"/>
      <c r="D1075" s="31"/>
      <c r="E1075" s="31"/>
      <c r="F1075" s="31"/>
      <c r="G1075" s="31"/>
      <c r="H1075" s="31"/>
      <c r="O1075" s="482" t="str">
        <f t="shared" si="141"/>
        <v xml:space="preserve"> </v>
      </c>
      <c r="P1075" s="466">
        <f t="shared" si="137"/>
        <v>1192</v>
      </c>
      <c r="Q1075" s="65" t="s">
        <v>4579</v>
      </c>
      <c r="R1075" s="230">
        <v>1192</v>
      </c>
      <c r="S1075" s="249">
        <v>-28.611504</v>
      </c>
      <c r="T1075" s="249">
        <v>114.698004</v>
      </c>
      <c r="U1075" s="33" t="str">
        <f t="shared" si="138"/>
        <v>Yetna</v>
      </c>
      <c r="V1075" s="33" t="str">
        <f t="shared" si="143"/>
        <v>Chapman Valley</v>
      </c>
      <c r="W1075" s="33">
        <v>767</v>
      </c>
      <c r="X1075" s="1" t="s">
        <v>685</v>
      </c>
      <c r="AE1075"/>
      <c r="AF1075"/>
      <c r="AG1075"/>
      <c r="AH1075"/>
      <c r="AI1075" s="474">
        <f t="shared" si="139"/>
        <v>1</v>
      </c>
      <c r="AJ1075" s="71" t="str">
        <f t="shared" si="140"/>
        <v>Yetna</v>
      </c>
      <c r="AK1075" s="73" t="e">
        <f>COUNTIFS(#REF!,R1075)</f>
        <v>#REF!</v>
      </c>
      <c r="AL1075" s="13"/>
      <c r="AM1075" s="75"/>
      <c r="AN1075" s="72"/>
      <c r="AQ1075" s="9"/>
      <c r="AS1075" s="244">
        <v>1073</v>
      </c>
      <c r="AT1075" s="244">
        <v>-33.5</v>
      </c>
      <c r="AU1075" s="244">
        <v>119.5</v>
      </c>
      <c r="AV1075" s="244" t="s">
        <v>4771</v>
      </c>
      <c r="AW1075" s="22">
        <v>717</v>
      </c>
      <c r="AX1075" s="343">
        <v>28.283924564383963</v>
      </c>
    </row>
    <row r="1076" spans="1:50" ht="12" customHeight="1" x14ac:dyDescent="0.25">
      <c r="A1076" s="1" t="s">
        <v>685</v>
      </c>
      <c r="C1076" s="65"/>
      <c r="D1076" s="31"/>
      <c r="E1076" s="31"/>
      <c r="F1076" s="31"/>
      <c r="G1076" s="31"/>
      <c r="H1076" s="31"/>
      <c r="O1076" s="482" t="str">
        <f t="shared" si="141"/>
        <v xml:space="preserve"> </v>
      </c>
      <c r="P1076" s="466">
        <f t="shared" si="137"/>
        <v>1193</v>
      </c>
      <c r="Q1076" s="65" t="s">
        <v>4580</v>
      </c>
      <c r="R1076" s="230">
        <v>1193</v>
      </c>
      <c r="S1076" s="248">
        <v>-32.902610000000003</v>
      </c>
      <c r="T1076" s="248">
        <v>117.373189999999</v>
      </c>
      <c r="U1076" s="33" t="str">
        <f t="shared" si="138"/>
        <v>Yilliminning</v>
      </c>
      <c r="V1076" s="33" t="str">
        <f t="shared" si="143"/>
        <v>Narrogin</v>
      </c>
      <c r="W1076" s="33">
        <v>772</v>
      </c>
      <c r="X1076" s="1" t="s">
        <v>685</v>
      </c>
      <c r="AE1076"/>
      <c r="AF1076"/>
      <c r="AG1076"/>
      <c r="AH1076"/>
      <c r="AI1076" s="474">
        <f t="shared" si="139"/>
        <v>1</v>
      </c>
      <c r="AJ1076" s="71" t="str">
        <f t="shared" si="140"/>
        <v>Yilliminning</v>
      </c>
      <c r="AK1076" s="73" t="e">
        <f>COUNTIFS(#REF!,R1076)</f>
        <v>#REF!</v>
      </c>
      <c r="AL1076" s="13"/>
      <c r="AM1076" s="75"/>
      <c r="AN1076" s="72"/>
      <c r="AQ1076" s="9"/>
      <c r="AS1076" s="244">
        <v>1074</v>
      </c>
      <c r="AT1076" s="244">
        <v>-33.25</v>
      </c>
      <c r="AU1076" s="244">
        <v>119.5</v>
      </c>
      <c r="AV1076" s="244" t="s">
        <v>5804</v>
      </c>
      <c r="AW1076" s="22">
        <v>215</v>
      </c>
      <c r="AX1076" s="343">
        <v>23.985737436932485</v>
      </c>
    </row>
    <row r="1077" spans="1:50" ht="12" customHeight="1" x14ac:dyDescent="0.25">
      <c r="A1077" s="1" t="s">
        <v>685</v>
      </c>
      <c r="C1077" s="65"/>
      <c r="D1077" s="31"/>
      <c r="E1077" s="31"/>
      <c r="F1077" s="31"/>
      <c r="G1077" s="31"/>
      <c r="H1077" s="31"/>
      <c r="O1077" s="482" t="str">
        <f t="shared" si="141"/>
        <v xml:space="preserve"> </v>
      </c>
      <c r="P1077" s="466">
        <f t="shared" si="137"/>
        <v>1194</v>
      </c>
      <c r="Q1077" s="65" t="s">
        <v>4581</v>
      </c>
      <c r="R1077" s="230">
        <v>1194</v>
      </c>
      <c r="S1077" s="248">
        <v>-33.773186000000003</v>
      </c>
      <c r="T1077" s="248">
        <v>115.572016</v>
      </c>
      <c r="U1077" s="33" t="str">
        <f t="shared" si="138"/>
        <v>Yoganup</v>
      </c>
      <c r="V1077" s="33" t="str">
        <f t="shared" si="143"/>
        <v>Busselton</v>
      </c>
      <c r="W1077" s="33">
        <v>715</v>
      </c>
      <c r="X1077" s="1" t="s">
        <v>685</v>
      </c>
      <c r="AE1077"/>
      <c r="AF1077"/>
      <c r="AG1077"/>
      <c r="AH1077"/>
      <c r="AI1077" s="474">
        <f t="shared" si="139"/>
        <v>1</v>
      </c>
      <c r="AJ1077" s="71" t="str">
        <f t="shared" si="140"/>
        <v>Yoganup</v>
      </c>
      <c r="AK1077" s="73" t="e">
        <f>COUNTIFS(#REF!,R1077)</f>
        <v>#REF!</v>
      </c>
      <c r="AL1077" s="13"/>
      <c r="AM1077" s="75"/>
      <c r="AN1077" s="72"/>
      <c r="AQ1077" s="9"/>
      <c r="AS1077" s="244">
        <v>1075</v>
      </c>
      <c r="AT1077" s="244">
        <v>-33</v>
      </c>
      <c r="AU1077" s="244">
        <v>119.5</v>
      </c>
      <c r="AV1077" s="244" t="s">
        <v>4753</v>
      </c>
      <c r="AW1077" s="22">
        <v>847</v>
      </c>
      <c r="AX1077" s="343">
        <v>11.030181368921136</v>
      </c>
    </row>
    <row r="1078" spans="1:50" ht="12" customHeight="1" x14ac:dyDescent="0.25">
      <c r="A1078" s="1" t="s">
        <v>685</v>
      </c>
      <c r="C1078" s="65"/>
      <c r="D1078" s="31"/>
      <c r="E1078" s="31"/>
      <c r="F1078" s="31"/>
      <c r="G1078" s="31"/>
      <c r="H1078" s="31"/>
      <c r="O1078" s="482" t="str">
        <f t="shared" si="141"/>
        <v xml:space="preserve"> </v>
      </c>
      <c r="P1078" s="466">
        <f t="shared" si="137"/>
        <v>1195</v>
      </c>
      <c r="Q1078" s="65" t="s">
        <v>4582</v>
      </c>
      <c r="R1078" s="230">
        <v>1195</v>
      </c>
      <c r="S1078" s="248">
        <v>-33.714100000000002</v>
      </c>
      <c r="T1078" s="248">
        <v>115.424437</v>
      </c>
      <c r="U1078" s="33" t="str">
        <f t="shared" si="138"/>
        <v>Yoongarillup</v>
      </c>
      <c r="V1078" s="33" t="str">
        <f t="shared" si="143"/>
        <v>Busselton</v>
      </c>
      <c r="W1078" s="33">
        <v>715</v>
      </c>
      <c r="X1078" s="1" t="s">
        <v>685</v>
      </c>
      <c r="AE1078"/>
      <c r="AF1078"/>
      <c r="AG1078"/>
      <c r="AH1078"/>
      <c r="AI1078" s="474">
        <f t="shared" si="139"/>
        <v>1</v>
      </c>
      <c r="AJ1078" s="71" t="str">
        <f t="shared" si="140"/>
        <v>Yoongarillup</v>
      </c>
      <c r="AK1078" s="73" t="e">
        <f>COUNTIFS(#REF!,R1078)</f>
        <v>#REF!</v>
      </c>
      <c r="AL1078" s="13"/>
      <c r="AM1078" s="75"/>
      <c r="AN1078" s="72"/>
      <c r="AQ1078" s="9"/>
      <c r="AS1078" s="244">
        <v>1076</v>
      </c>
      <c r="AT1078" s="244">
        <v>-32.75</v>
      </c>
      <c r="AU1078" s="244">
        <v>119.5</v>
      </c>
      <c r="AV1078" s="244" t="s">
        <v>5805</v>
      </c>
      <c r="AW1078" s="22">
        <v>370</v>
      </c>
      <c r="AX1078" s="343">
        <v>4.8502373236538734</v>
      </c>
    </row>
    <row r="1079" spans="1:50" ht="12" customHeight="1" x14ac:dyDescent="0.25">
      <c r="A1079" s="1" t="s">
        <v>685</v>
      </c>
      <c r="C1079" s="65"/>
      <c r="D1079" s="31"/>
      <c r="E1079" s="31"/>
      <c r="F1079" s="31"/>
      <c r="G1079" s="31"/>
      <c r="H1079" s="31"/>
      <c r="O1079" s="482" t="str">
        <f t="shared" si="141"/>
        <v xml:space="preserve"> </v>
      </c>
      <c r="P1079" s="466">
        <f t="shared" si="137"/>
        <v>416</v>
      </c>
      <c r="Q1079" s="31" t="s">
        <v>1222</v>
      </c>
      <c r="R1079" s="231">
        <v>416</v>
      </c>
      <c r="S1079" s="248">
        <v>-31.8746499999999</v>
      </c>
      <c r="T1079" s="248">
        <v>116.774249999999</v>
      </c>
      <c r="U1079" s="33" t="str">
        <f t="shared" si="138"/>
        <v>York</v>
      </c>
      <c r="V1079" s="33" t="str">
        <f t="shared" si="143"/>
        <v>York</v>
      </c>
      <c r="W1079" s="33">
        <v>725</v>
      </c>
      <c r="X1079" s="1" t="s">
        <v>685</v>
      </c>
      <c r="AE1079"/>
      <c r="AF1079"/>
      <c r="AG1079"/>
      <c r="AH1079"/>
      <c r="AI1079" s="474">
        <f t="shared" si="139"/>
        <v>1</v>
      </c>
      <c r="AJ1079" s="71" t="str">
        <f t="shared" si="140"/>
        <v>York</v>
      </c>
      <c r="AK1079" s="73" t="e">
        <f>COUNTIFS(#REF!,R1079)</f>
        <v>#REF!</v>
      </c>
      <c r="AL1079" s="13"/>
      <c r="AM1079" s="75"/>
      <c r="AN1079" s="72"/>
      <c r="AQ1079" s="9"/>
      <c r="AS1079" s="244">
        <v>1077</v>
      </c>
      <c r="AT1079" s="244">
        <v>-32.5</v>
      </c>
      <c r="AU1079" s="244">
        <v>119.5</v>
      </c>
      <c r="AV1079" s="244" t="s">
        <v>4736</v>
      </c>
      <c r="AW1079" s="22">
        <v>167</v>
      </c>
      <c r="AX1079" s="343">
        <v>21.553992661205427</v>
      </c>
    </row>
    <row r="1080" spans="1:50" ht="12" customHeight="1" x14ac:dyDescent="0.25">
      <c r="A1080" s="1" t="s">
        <v>685</v>
      </c>
      <c r="C1080" s="65"/>
      <c r="D1080" s="31"/>
      <c r="E1080" s="31"/>
      <c r="F1080" s="31"/>
      <c r="G1080" s="31"/>
      <c r="H1080" s="31"/>
      <c r="O1080" s="482" t="str">
        <f t="shared" si="141"/>
        <v xml:space="preserve"> </v>
      </c>
      <c r="P1080" s="466">
        <f t="shared" si="137"/>
        <v>1196</v>
      </c>
      <c r="Q1080" s="65" t="s">
        <v>4583</v>
      </c>
      <c r="R1080" s="230">
        <v>1196</v>
      </c>
      <c r="S1080" s="249">
        <v>-31.531808999999999</v>
      </c>
      <c r="T1080" s="249">
        <v>117.561359</v>
      </c>
      <c r="U1080" s="33" t="str">
        <f t="shared" si="138"/>
        <v>Yorkrakine</v>
      </c>
      <c r="V1080" s="33" t="str">
        <f t="shared" si="143"/>
        <v>Tammin</v>
      </c>
      <c r="W1080" s="33">
        <v>835</v>
      </c>
      <c r="X1080" s="1" t="s">
        <v>685</v>
      </c>
      <c r="AE1080"/>
      <c r="AF1080"/>
      <c r="AG1080"/>
      <c r="AH1080"/>
      <c r="AI1080" s="474">
        <f t="shared" si="139"/>
        <v>1</v>
      </c>
      <c r="AJ1080" s="71" t="str">
        <f t="shared" si="140"/>
        <v>Yorkrakine</v>
      </c>
      <c r="AK1080" s="73" t="e">
        <f>COUNTIFS(#REF!,R1080)</f>
        <v>#REF!</v>
      </c>
      <c r="AL1080" s="13"/>
      <c r="AM1080" s="75"/>
      <c r="AN1080" s="72"/>
      <c r="AQ1080" s="9"/>
      <c r="AS1080" s="244">
        <v>1078</v>
      </c>
      <c r="AT1080" s="244">
        <v>-32.25</v>
      </c>
      <c r="AU1080" s="244">
        <v>119.5</v>
      </c>
      <c r="AV1080" s="244" t="s">
        <v>5806</v>
      </c>
      <c r="AW1080" s="22">
        <v>925</v>
      </c>
      <c r="AX1080" s="343">
        <v>29.332840486318627</v>
      </c>
    </row>
    <row r="1081" spans="1:50" ht="12" customHeight="1" x14ac:dyDescent="0.25">
      <c r="A1081" s="1" t="s">
        <v>685</v>
      </c>
      <c r="C1081" s="65"/>
      <c r="D1081" s="31"/>
      <c r="E1081" s="31"/>
      <c r="F1081" s="31"/>
      <c r="G1081" s="31"/>
      <c r="H1081" s="31"/>
      <c r="O1081" s="482" t="str">
        <f t="shared" si="141"/>
        <v xml:space="preserve"> </v>
      </c>
      <c r="P1081" s="466">
        <f t="shared" si="137"/>
        <v>1197</v>
      </c>
      <c r="Q1081" s="65" t="s">
        <v>4584</v>
      </c>
      <c r="R1081" s="230">
        <v>1197</v>
      </c>
      <c r="S1081" s="248">
        <v>-32.736629999999899</v>
      </c>
      <c r="T1081" s="248">
        <v>117.1619</v>
      </c>
      <c r="U1081" s="33" t="str">
        <f t="shared" si="138"/>
        <v>Yornaning</v>
      </c>
      <c r="V1081" s="33" t="str">
        <f t="shared" si="143"/>
        <v>Cuballing</v>
      </c>
      <c r="W1081" s="33">
        <v>771</v>
      </c>
      <c r="X1081" s="1" t="s">
        <v>685</v>
      </c>
      <c r="AE1081"/>
      <c r="AF1081"/>
      <c r="AG1081"/>
      <c r="AH1081"/>
      <c r="AI1081" s="474">
        <f t="shared" si="139"/>
        <v>1</v>
      </c>
      <c r="AJ1081" s="71" t="str">
        <f t="shared" si="140"/>
        <v>Yornaning</v>
      </c>
      <c r="AK1081" s="73" t="e">
        <f>COUNTIFS(#REF!,R1081)</f>
        <v>#REF!</v>
      </c>
      <c r="AL1081" s="13"/>
      <c r="AM1081" s="75"/>
      <c r="AN1081" s="72"/>
      <c r="AQ1081" s="9"/>
      <c r="AS1081" s="244">
        <v>1079</v>
      </c>
      <c r="AT1081" s="244">
        <v>-32</v>
      </c>
      <c r="AU1081" s="244">
        <v>119.5</v>
      </c>
      <c r="AV1081" s="244" t="s">
        <v>5807</v>
      </c>
      <c r="AW1081" s="22">
        <v>925</v>
      </c>
      <c r="AX1081" s="343">
        <v>28.386985405213832</v>
      </c>
    </row>
    <row r="1082" spans="1:50" ht="12" customHeight="1" x14ac:dyDescent="0.25">
      <c r="A1082" s="1" t="s">
        <v>685</v>
      </c>
      <c r="C1082" s="65"/>
      <c r="D1082" s="31"/>
      <c r="E1082" s="31"/>
      <c r="F1082" s="31"/>
      <c r="G1082" s="31"/>
      <c r="H1082" s="31"/>
      <c r="O1082" s="482" t="str">
        <f t="shared" si="141"/>
        <v xml:space="preserve"> </v>
      </c>
      <c r="P1082" s="466">
        <f t="shared" si="137"/>
        <v>1198</v>
      </c>
      <c r="Q1082" s="65" t="s">
        <v>4585</v>
      </c>
      <c r="R1082" s="230">
        <v>1198</v>
      </c>
      <c r="S1082" s="248">
        <v>-34.054662</v>
      </c>
      <c r="T1082" s="248">
        <v>116.170705</v>
      </c>
      <c r="U1082" s="33" t="str">
        <f t="shared" si="138"/>
        <v>Yornup</v>
      </c>
      <c r="V1082" s="33" t="str">
        <f t="shared" si="143"/>
        <v>Bridgetown-Greenbushes</v>
      </c>
      <c r="W1082" s="33">
        <v>736</v>
      </c>
      <c r="X1082" s="1" t="s">
        <v>685</v>
      </c>
      <c r="AE1082"/>
      <c r="AF1082"/>
      <c r="AG1082"/>
      <c r="AH1082"/>
      <c r="AI1082" s="474">
        <f t="shared" si="139"/>
        <v>1</v>
      </c>
      <c r="AJ1082" s="71" t="str">
        <f t="shared" si="140"/>
        <v>Yornup</v>
      </c>
      <c r="AK1082" s="73" t="e">
        <f>COUNTIFS(#REF!,R1082)</f>
        <v>#REF!</v>
      </c>
      <c r="AL1082" s="13"/>
      <c r="AM1082" s="75"/>
      <c r="AN1082" s="72"/>
      <c r="AQ1082" s="9"/>
      <c r="AS1082" s="244">
        <v>1080</v>
      </c>
      <c r="AT1082" s="244">
        <v>-31.75</v>
      </c>
      <c r="AU1082" s="244">
        <v>119.5</v>
      </c>
      <c r="AV1082" s="244" t="s">
        <v>5808</v>
      </c>
      <c r="AW1082" s="22">
        <v>876</v>
      </c>
      <c r="AX1082" s="343">
        <v>31.593572886151144</v>
      </c>
    </row>
    <row r="1083" spans="1:50" ht="12" customHeight="1" x14ac:dyDescent="0.25">
      <c r="A1083" s="1" t="s">
        <v>685</v>
      </c>
      <c r="C1083" s="65"/>
      <c r="D1083" s="31"/>
      <c r="E1083" s="31"/>
      <c r="F1083" s="31"/>
      <c r="G1083" s="31"/>
      <c r="H1083" s="31"/>
      <c r="O1083" s="482" t="str">
        <f t="shared" si="141"/>
        <v xml:space="preserve"> </v>
      </c>
      <c r="P1083" s="466">
        <f t="shared" si="137"/>
        <v>1199</v>
      </c>
      <c r="Q1083" s="65" t="s">
        <v>4586</v>
      </c>
      <c r="R1083" s="230">
        <v>1199</v>
      </c>
      <c r="S1083" s="248">
        <v>-31.9644599999999</v>
      </c>
      <c r="T1083" s="248">
        <v>117.59371</v>
      </c>
      <c r="U1083" s="33" t="str">
        <f t="shared" si="138"/>
        <v>Yoting</v>
      </c>
      <c r="V1083" s="33" t="str">
        <f t="shared" si="143"/>
        <v>Quairading</v>
      </c>
      <c r="W1083" s="33">
        <v>808</v>
      </c>
      <c r="X1083" s="1" t="s">
        <v>685</v>
      </c>
      <c r="AE1083"/>
      <c r="AF1083"/>
      <c r="AG1083"/>
      <c r="AH1083"/>
      <c r="AI1083" s="474">
        <f t="shared" si="139"/>
        <v>1</v>
      </c>
      <c r="AJ1083" s="71" t="str">
        <f t="shared" si="140"/>
        <v>Yoting</v>
      </c>
      <c r="AK1083" s="73" t="e">
        <f>COUNTIFS(#REF!,R1083)</f>
        <v>#REF!</v>
      </c>
      <c r="AL1083" s="13"/>
      <c r="AM1083" s="75"/>
      <c r="AN1083" s="72"/>
      <c r="AQ1083" s="9"/>
      <c r="AS1083" s="244">
        <v>1081</v>
      </c>
      <c r="AT1083" s="244">
        <v>-31.5</v>
      </c>
      <c r="AU1083" s="244">
        <v>119.5</v>
      </c>
      <c r="AV1083" s="244" t="s">
        <v>4700</v>
      </c>
      <c r="AW1083" s="22">
        <v>876</v>
      </c>
      <c r="AX1083" s="343">
        <v>3.933742444768018</v>
      </c>
    </row>
    <row r="1084" spans="1:50" ht="12" customHeight="1" x14ac:dyDescent="0.25">
      <c r="A1084" s="1" t="s">
        <v>685</v>
      </c>
      <c r="C1084" s="65"/>
      <c r="D1084" s="31"/>
      <c r="E1084" s="31"/>
      <c r="F1084" s="31"/>
      <c r="G1084" s="31"/>
      <c r="H1084" s="31"/>
      <c r="O1084" s="482" t="str">
        <f t="shared" si="141"/>
        <v xml:space="preserve"> </v>
      </c>
      <c r="P1084" s="466">
        <f t="shared" si="137"/>
        <v>1200</v>
      </c>
      <c r="Q1084" s="65" t="s">
        <v>4587</v>
      </c>
      <c r="R1084" s="230">
        <v>1200</v>
      </c>
      <c r="S1084" s="248">
        <v>-31.789300000000001</v>
      </c>
      <c r="T1084" s="248">
        <v>117.32859000000001</v>
      </c>
      <c r="U1084" s="33" t="str">
        <f t="shared" si="138"/>
        <v>Youndegin</v>
      </c>
      <c r="V1084" s="33" t="str">
        <f t="shared" si="143"/>
        <v>Cunderdin</v>
      </c>
      <c r="W1084" s="33">
        <v>688</v>
      </c>
      <c r="X1084" s="1" t="s">
        <v>685</v>
      </c>
      <c r="AE1084"/>
      <c r="AF1084"/>
      <c r="AG1084"/>
      <c r="AH1084"/>
      <c r="AI1084" s="474">
        <f t="shared" si="139"/>
        <v>1</v>
      </c>
      <c r="AJ1084" s="71" t="str">
        <f t="shared" si="140"/>
        <v>Youndegin</v>
      </c>
      <c r="AK1084" s="73" t="e">
        <f>COUNTIFS(#REF!,R988)</f>
        <v>#REF!</v>
      </c>
      <c r="AL1084" s="13"/>
      <c r="AM1084" s="75"/>
      <c r="AN1084" s="72"/>
      <c r="AQ1084" s="9"/>
      <c r="AS1084" s="244">
        <v>1082</v>
      </c>
      <c r="AT1084" s="244">
        <v>-31.25</v>
      </c>
      <c r="AU1084" s="244">
        <v>119.5</v>
      </c>
      <c r="AV1084" s="244" t="s">
        <v>5809</v>
      </c>
      <c r="AW1084" s="22">
        <v>732</v>
      </c>
      <c r="AX1084" s="343">
        <v>8.2903067772991079</v>
      </c>
    </row>
    <row r="1085" spans="1:50" ht="12" customHeight="1" x14ac:dyDescent="0.25">
      <c r="A1085" s="1" t="s">
        <v>685</v>
      </c>
      <c r="C1085" s="65"/>
      <c r="D1085" s="31"/>
      <c r="E1085" s="31"/>
      <c r="F1085" s="31"/>
      <c r="G1085" s="31"/>
      <c r="H1085" s="31"/>
      <c r="O1085" s="482" t="str">
        <f t="shared" si="141"/>
        <v xml:space="preserve"> </v>
      </c>
      <c r="P1085" s="466">
        <f t="shared" si="137"/>
        <v>1201</v>
      </c>
      <c r="Q1085" s="65" t="s">
        <v>4588</v>
      </c>
      <c r="R1085" s="230">
        <v>1201</v>
      </c>
      <c r="S1085" s="248">
        <v>-35.015630000000002</v>
      </c>
      <c r="T1085" s="248">
        <v>117.52167</v>
      </c>
      <c r="U1085" s="33" t="str">
        <f t="shared" si="138"/>
        <v>Youngs Siding</v>
      </c>
      <c r="V1085" s="33" t="str">
        <f t="shared" si="143"/>
        <v>Albany</v>
      </c>
      <c r="W1085" s="33">
        <v>751</v>
      </c>
      <c r="X1085" s="1" t="s">
        <v>685</v>
      </c>
      <c r="AE1085"/>
      <c r="AF1085"/>
      <c r="AG1085"/>
      <c r="AH1085"/>
      <c r="AI1085" s="474">
        <f t="shared" si="139"/>
        <v>1</v>
      </c>
      <c r="AJ1085" s="71" t="str">
        <f t="shared" si="140"/>
        <v>Youngs Siding</v>
      </c>
      <c r="AK1085" s="73" t="e">
        <f>COUNTIFS(#REF!,R1085)</f>
        <v>#REF!</v>
      </c>
      <c r="AL1085" s="13"/>
      <c r="AM1085" s="75"/>
      <c r="AN1085" s="72"/>
      <c r="AQ1085" s="9"/>
      <c r="AS1085" s="244">
        <v>1083</v>
      </c>
      <c r="AT1085" s="244">
        <v>-31</v>
      </c>
      <c r="AU1085" s="244">
        <v>119.5</v>
      </c>
      <c r="AV1085" s="244" t="s">
        <v>4687</v>
      </c>
      <c r="AW1085" s="22">
        <v>732</v>
      </c>
      <c r="AX1085" s="343">
        <v>19.521687310777448</v>
      </c>
    </row>
    <row r="1086" spans="1:50" ht="12" customHeight="1" x14ac:dyDescent="0.25">
      <c r="A1086" s="1" t="s">
        <v>685</v>
      </c>
      <c r="C1086" s="65"/>
      <c r="D1086" s="31"/>
      <c r="E1086" s="31"/>
      <c r="F1086" s="31"/>
      <c r="G1086" s="31"/>
      <c r="H1086" s="31"/>
      <c r="O1086" s="482" t="str">
        <f t="shared" si="141"/>
        <v xml:space="preserve"> </v>
      </c>
      <c r="P1086" s="466">
        <f t="shared" si="137"/>
        <v>1202</v>
      </c>
      <c r="Q1086" s="65" t="s">
        <v>4589</v>
      </c>
      <c r="R1086" s="230">
        <v>1202</v>
      </c>
      <c r="S1086" s="248">
        <v>-28.233806999999999</v>
      </c>
      <c r="T1086" s="248">
        <v>117.655867</v>
      </c>
      <c r="U1086" s="33" t="str">
        <f t="shared" si="138"/>
        <v>Yoweragabbie</v>
      </c>
      <c r="V1086" s="33" t="str">
        <f t="shared" si="143"/>
        <v>Mount Magnet</v>
      </c>
      <c r="W1086" s="33">
        <v>828</v>
      </c>
      <c r="X1086" s="1" t="s">
        <v>685</v>
      </c>
      <c r="AE1086"/>
      <c r="AF1086"/>
      <c r="AG1086"/>
      <c r="AH1086"/>
      <c r="AI1086" s="474">
        <f t="shared" si="139"/>
        <v>1</v>
      </c>
      <c r="AJ1086" s="71" t="str">
        <f t="shared" si="140"/>
        <v>Yoweragabbie</v>
      </c>
      <c r="AK1086" s="73" t="e">
        <f>COUNTIFS(#REF!,R1086)</f>
        <v>#REF!</v>
      </c>
      <c r="AL1086" s="13"/>
      <c r="AM1086" s="75"/>
      <c r="AN1086" s="72"/>
      <c r="AQ1086" s="9"/>
      <c r="AS1086" s="244">
        <v>1084</v>
      </c>
      <c r="AT1086" s="244">
        <v>-30.75</v>
      </c>
      <c r="AU1086" s="244">
        <v>119.5</v>
      </c>
      <c r="AV1086" s="244" t="s">
        <v>5810</v>
      </c>
      <c r="AW1086" s="22">
        <v>826</v>
      </c>
      <c r="AX1086" s="343">
        <v>7.7968858787793174</v>
      </c>
    </row>
    <row r="1087" spans="1:50" ht="12" customHeight="1" x14ac:dyDescent="0.25">
      <c r="A1087" s="1" t="s">
        <v>685</v>
      </c>
      <c r="C1087" s="65"/>
      <c r="D1087" s="31"/>
      <c r="E1087" s="31"/>
      <c r="F1087" s="31"/>
      <c r="G1087" s="31"/>
      <c r="H1087" s="31"/>
      <c r="O1087" s="482" t="str">
        <f t="shared" si="141"/>
        <v xml:space="preserve"> </v>
      </c>
      <c r="P1087" s="466">
        <f t="shared" si="137"/>
        <v>417</v>
      </c>
      <c r="Q1087" s="31" t="s">
        <v>224</v>
      </c>
      <c r="R1087" s="231">
        <v>417</v>
      </c>
      <c r="S1087" s="248">
        <v>-28.33832</v>
      </c>
      <c r="T1087" s="248">
        <v>115.00695</v>
      </c>
      <c r="U1087" s="33" t="str">
        <f t="shared" si="138"/>
        <v>Yuna</v>
      </c>
      <c r="V1087" s="33" t="str">
        <f t="shared" si="143"/>
        <v>Chapman Valley</v>
      </c>
      <c r="W1087" s="33">
        <v>767</v>
      </c>
      <c r="X1087" s="1" t="s">
        <v>685</v>
      </c>
      <c r="AE1087"/>
      <c r="AF1087"/>
      <c r="AG1087"/>
      <c r="AH1087"/>
      <c r="AI1087" s="474">
        <f t="shared" si="139"/>
        <v>1</v>
      </c>
      <c r="AJ1087" s="71" t="str">
        <f t="shared" si="140"/>
        <v>Yuna</v>
      </c>
      <c r="AK1087" s="73" t="e">
        <f>COUNTIFS(#REF!,R1088)</f>
        <v>#REF!</v>
      </c>
      <c r="AL1087" s="13"/>
      <c r="AM1087" s="75"/>
      <c r="AN1087" s="72"/>
      <c r="AQ1087" s="9"/>
      <c r="AS1087" s="244">
        <v>1085</v>
      </c>
      <c r="AT1087" s="244">
        <v>-30.5</v>
      </c>
      <c r="AU1087" s="244">
        <v>119.5</v>
      </c>
      <c r="AV1087" s="244" t="s">
        <v>4672</v>
      </c>
      <c r="AW1087" s="22">
        <v>268</v>
      </c>
      <c r="AX1087" s="343">
        <v>30.610417141173169</v>
      </c>
    </row>
    <row r="1088" spans="1:50" ht="12" customHeight="1" x14ac:dyDescent="0.25">
      <c r="A1088" s="1" t="s">
        <v>685</v>
      </c>
      <c r="C1088" s="65"/>
      <c r="D1088" s="31"/>
      <c r="E1088" s="31"/>
      <c r="F1088" s="31"/>
      <c r="G1088" s="31"/>
      <c r="H1088" s="31"/>
      <c r="O1088" s="482" t="str">
        <f t="shared" si="141"/>
        <v xml:space="preserve"> </v>
      </c>
      <c r="P1088" s="466">
        <f t="shared" si="137"/>
        <v>1203</v>
      </c>
      <c r="Q1088" s="65" t="s">
        <v>4590</v>
      </c>
      <c r="R1088" s="230">
        <v>1203</v>
      </c>
      <c r="S1088" s="249">
        <v>-31.030335999999998</v>
      </c>
      <c r="T1088" s="249">
        <v>123.57723799999999</v>
      </c>
      <c r="U1088" s="33" t="str">
        <f t="shared" si="138"/>
        <v>Zanthus</v>
      </c>
      <c r="V1088" s="33" t="str">
        <f t="shared" si="143"/>
        <v>Kalgoorlie-Boulder</v>
      </c>
      <c r="W1088" s="33">
        <v>845</v>
      </c>
      <c r="X1088" s="1" t="s">
        <v>685</v>
      </c>
      <c r="AE1088"/>
      <c r="AF1088"/>
      <c r="AG1088"/>
      <c r="AH1088"/>
      <c r="AI1088" s="474">
        <f t="shared" si="139"/>
        <v>1</v>
      </c>
      <c r="AJ1088" s="71" t="str">
        <f t="shared" si="140"/>
        <v>Zanthus</v>
      </c>
      <c r="AK1088" s="73" t="e">
        <f>COUNTIFS(#REF!,R1089)</f>
        <v>#REF!</v>
      </c>
      <c r="AL1088" s="13"/>
      <c r="AM1088" s="75"/>
      <c r="AN1088" s="72"/>
      <c r="AQ1088" s="9"/>
      <c r="AS1088" s="244">
        <v>1086</v>
      </c>
      <c r="AT1088" s="244">
        <v>-30.25</v>
      </c>
      <c r="AU1088" s="244">
        <v>119.5</v>
      </c>
      <c r="AV1088" s="244" t="s">
        <v>5811</v>
      </c>
      <c r="AW1088" s="22">
        <v>268</v>
      </c>
      <c r="AX1088" s="343">
        <v>15.566672784512381</v>
      </c>
    </row>
    <row r="1089" spans="1:50" ht="12" customHeight="1" x14ac:dyDescent="0.25">
      <c r="A1089" s="1" t="s">
        <v>685</v>
      </c>
      <c r="C1089" s="65"/>
      <c r="D1089" s="31"/>
      <c r="E1089" s="31"/>
      <c r="F1089" s="31"/>
      <c r="G1089" s="31"/>
      <c r="H1089" s="31"/>
      <c r="O1089" s="482" t="str">
        <f t="shared" si="141"/>
        <v xml:space="preserve"> </v>
      </c>
      <c r="P1089" s="466">
        <f t="shared" si="137"/>
        <v>0</v>
      </c>
      <c r="Q1089" s="65"/>
      <c r="R1089" s="230"/>
      <c r="S1089" s="249"/>
      <c r="T1089" s="249"/>
      <c r="U1089" s="249"/>
      <c r="V1089" s="249"/>
      <c r="W1089" s="249"/>
      <c r="X1089" s="1" t="s">
        <v>685</v>
      </c>
      <c r="AE1089"/>
      <c r="AF1089"/>
      <c r="AG1089"/>
      <c r="AH1089"/>
      <c r="AI1089" s="474">
        <f t="shared" si="139"/>
        <v>1</v>
      </c>
      <c r="AJ1089" s="71">
        <f t="shared" si="140"/>
        <v>0</v>
      </c>
      <c r="AK1089" s="73" t="e">
        <f>COUNTIFS(#REF!,R1090)</f>
        <v>#REF!</v>
      </c>
      <c r="AL1089" s="13"/>
      <c r="AM1089" s="75"/>
      <c r="AN1089" s="72"/>
      <c r="AQ1089" s="9"/>
      <c r="AS1089" s="244">
        <v>1087</v>
      </c>
      <c r="AT1089" s="244">
        <v>-30</v>
      </c>
      <c r="AU1089" s="244">
        <v>119.5</v>
      </c>
      <c r="AV1089" s="244" t="s">
        <v>4658</v>
      </c>
      <c r="AW1089" s="22">
        <v>268</v>
      </c>
      <c r="AX1089" s="343">
        <v>33.061037007838223</v>
      </c>
    </row>
    <row r="1090" spans="1:50" ht="12" customHeight="1" x14ac:dyDescent="0.25">
      <c r="A1090" s="1" t="s">
        <v>685</v>
      </c>
      <c r="C1090" s="65"/>
      <c r="D1090" s="31"/>
      <c r="E1090" s="31"/>
      <c r="F1090" s="31"/>
      <c r="G1090" s="31"/>
      <c r="H1090" s="31"/>
      <c r="O1090" s="482" t="str">
        <f t="shared" si="141"/>
        <v>DUPE</v>
      </c>
      <c r="P1090" s="466">
        <f t="shared" ref="P1090:P1095" si="144">R1090</f>
        <v>0</v>
      </c>
      <c r="Q1090" s="31"/>
      <c r="R1090" s="231"/>
      <c r="S1090" s="251"/>
      <c r="T1090" s="249"/>
      <c r="U1090" s="249"/>
      <c r="V1090" s="249"/>
      <c r="W1090" s="249"/>
      <c r="X1090" s="1" t="s">
        <v>685</v>
      </c>
      <c r="AE1090"/>
      <c r="AF1090"/>
      <c r="AG1090"/>
      <c r="AH1090"/>
      <c r="AI1090" s="474">
        <f t="shared" si="139"/>
        <v>1</v>
      </c>
      <c r="AJ1090" s="71">
        <f t="shared" si="140"/>
        <v>0</v>
      </c>
      <c r="AK1090" s="73" t="e">
        <f>COUNTIFS(#REF!,R1091)</f>
        <v>#REF!</v>
      </c>
      <c r="AL1090" s="13"/>
      <c r="AM1090" s="75"/>
      <c r="AN1090" s="72"/>
      <c r="AQ1090" s="9"/>
      <c r="AS1090" s="244">
        <v>1088</v>
      </c>
      <c r="AT1090" s="244">
        <v>-29.75</v>
      </c>
      <c r="AU1090" s="244">
        <v>119.5</v>
      </c>
      <c r="AV1090" s="244" t="s">
        <v>5812</v>
      </c>
      <c r="AW1090" s="22">
        <v>114</v>
      </c>
      <c r="AX1090" s="343">
        <v>22.137002581019171</v>
      </c>
    </row>
    <row r="1091" spans="1:50" ht="12" customHeight="1" x14ac:dyDescent="0.25">
      <c r="A1091" s="1" t="s">
        <v>685</v>
      </c>
      <c r="C1091" s="65"/>
      <c r="D1091" s="31"/>
      <c r="E1091" s="31"/>
      <c r="F1091" s="31"/>
      <c r="G1091" s="31"/>
      <c r="H1091" s="31"/>
      <c r="O1091" s="482" t="str">
        <f t="shared" si="141"/>
        <v>DUPE</v>
      </c>
      <c r="P1091" s="466">
        <f t="shared" si="144"/>
        <v>0</v>
      </c>
      <c r="Q1091" s="65"/>
      <c r="R1091" s="230"/>
      <c r="S1091" s="251"/>
      <c r="T1091" s="249"/>
      <c r="U1091" s="249"/>
      <c r="V1091" s="249"/>
      <c r="W1091" s="249"/>
      <c r="X1091" s="1" t="s">
        <v>685</v>
      </c>
      <c r="AE1091"/>
      <c r="AF1091"/>
      <c r="AG1091"/>
      <c r="AH1091"/>
      <c r="AI1091" s="474">
        <f t="shared" ref="AI1091:AI1113" si="145">IF(U1091=AJ1091,1,0)</f>
        <v>1</v>
      </c>
      <c r="AJ1091" s="71">
        <f t="shared" si="140"/>
        <v>0</v>
      </c>
      <c r="AK1091" s="73" t="e">
        <f>COUNTIFS(#REF!,R1092)</f>
        <v>#REF!</v>
      </c>
      <c r="AL1091" s="13"/>
      <c r="AM1091" s="75"/>
      <c r="AN1091" s="72"/>
      <c r="AQ1091" s="9"/>
      <c r="AS1091" s="244">
        <v>1089</v>
      </c>
      <c r="AT1091" s="244">
        <v>-29.5</v>
      </c>
      <c r="AU1091" s="244">
        <v>119.5</v>
      </c>
      <c r="AV1091" s="244" t="s">
        <v>4647</v>
      </c>
      <c r="AW1091" s="22">
        <v>114</v>
      </c>
      <c r="AX1091" s="343">
        <v>27.311670417286354</v>
      </c>
    </row>
    <row r="1092" spans="1:50" ht="12" customHeight="1" x14ac:dyDescent="0.25">
      <c r="A1092" s="1" t="s">
        <v>685</v>
      </c>
      <c r="C1092" s="65"/>
      <c r="D1092" s="31"/>
      <c r="E1092" s="31"/>
      <c r="F1092" s="31"/>
      <c r="G1092" s="31"/>
      <c r="H1092" s="31"/>
      <c r="O1092" s="482" t="str">
        <f t="shared" si="141"/>
        <v>DUPE</v>
      </c>
      <c r="P1092" s="466">
        <f t="shared" si="144"/>
        <v>0</v>
      </c>
      <c r="Q1092" s="31"/>
      <c r="R1092" s="231"/>
      <c r="S1092" s="251"/>
      <c r="T1092" s="248"/>
      <c r="U1092" s="248"/>
      <c r="V1092" s="248"/>
      <c r="W1092" s="248"/>
      <c r="X1092" s="1" t="s">
        <v>685</v>
      </c>
      <c r="AE1092"/>
      <c r="AF1092"/>
      <c r="AG1092"/>
      <c r="AH1092"/>
      <c r="AI1092" s="474">
        <f t="shared" si="145"/>
        <v>1</v>
      </c>
      <c r="AJ1092" s="71">
        <f t="shared" ref="AJ1092:AJ1122" si="146">Q1092</f>
        <v>0</v>
      </c>
      <c r="AK1092" s="73" t="e">
        <f>COUNTIFS(#REF!,R1093)</f>
        <v>#REF!</v>
      </c>
      <c r="AL1092" s="13"/>
      <c r="AM1092" s="75"/>
      <c r="AN1092" s="72"/>
      <c r="AQ1092" s="9"/>
      <c r="AS1092" s="244">
        <v>1090</v>
      </c>
      <c r="AT1092" s="244">
        <v>-29.25</v>
      </c>
      <c r="AU1092" s="244">
        <v>119.5</v>
      </c>
      <c r="AV1092" s="244" t="s">
        <v>5813</v>
      </c>
      <c r="AW1092" s="22">
        <v>114</v>
      </c>
      <c r="AX1092" s="343">
        <v>50.46972289097728</v>
      </c>
    </row>
    <row r="1093" spans="1:50" ht="12" customHeight="1" x14ac:dyDescent="0.25">
      <c r="A1093" s="1" t="s">
        <v>685</v>
      </c>
      <c r="C1093" s="65"/>
      <c r="D1093" s="31"/>
      <c r="E1093" s="31"/>
      <c r="F1093" s="31"/>
      <c r="G1093" s="31"/>
      <c r="H1093" s="31"/>
      <c r="O1093" s="482" t="str">
        <f t="shared" ref="O1093:O1156" si="147">IF(Q1093=Q1092,"DUPE"," ")</f>
        <v>DUPE</v>
      </c>
      <c r="P1093" s="466">
        <f t="shared" si="144"/>
        <v>0</v>
      </c>
      <c r="Q1093" s="31"/>
      <c r="R1093" s="231"/>
      <c r="S1093" s="251"/>
      <c r="T1093" s="249"/>
      <c r="U1093" s="249"/>
      <c r="V1093" s="249"/>
      <c r="W1093" s="249"/>
      <c r="X1093" s="1" t="s">
        <v>685</v>
      </c>
      <c r="AE1093"/>
      <c r="AF1093"/>
      <c r="AG1093"/>
      <c r="AH1093"/>
      <c r="AI1093" s="474">
        <f t="shared" si="145"/>
        <v>1</v>
      </c>
      <c r="AJ1093" s="71">
        <f t="shared" si="146"/>
        <v>0</v>
      </c>
      <c r="AK1093" s="73" t="e">
        <f>COUNTIFS(#REF!,R1094)</f>
        <v>#REF!</v>
      </c>
      <c r="AL1093" s="13"/>
      <c r="AM1093" s="75"/>
      <c r="AN1093" s="72"/>
      <c r="AQ1093" s="9"/>
      <c r="AS1093" s="244">
        <v>1091</v>
      </c>
      <c r="AT1093" s="244">
        <v>-29</v>
      </c>
      <c r="AU1093" s="244">
        <v>119.5</v>
      </c>
      <c r="AV1093" s="244" t="s">
        <v>5814</v>
      </c>
      <c r="AW1093" s="22">
        <v>114</v>
      </c>
      <c r="AX1093" s="343">
        <v>76.77137257028572</v>
      </c>
    </row>
    <row r="1094" spans="1:50" ht="12" customHeight="1" x14ac:dyDescent="0.25">
      <c r="A1094" s="1" t="s">
        <v>685</v>
      </c>
      <c r="C1094" s="65"/>
      <c r="D1094" s="31"/>
      <c r="E1094" s="31"/>
      <c r="F1094" s="31"/>
      <c r="G1094" s="31"/>
      <c r="H1094" s="31"/>
      <c r="O1094" s="482" t="str">
        <f t="shared" si="147"/>
        <v>DUPE</v>
      </c>
      <c r="P1094" s="466">
        <f t="shared" si="144"/>
        <v>0</v>
      </c>
      <c r="Q1094" s="65"/>
      <c r="R1094" s="230"/>
      <c r="S1094" s="251"/>
      <c r="T1094" s="248"/>
      <c r="U1094" s="248"/>
      <c r="V1094" s="248"/>
      <c r="W1094" s="248"/>
      <c r="X1094" s="1" t="s">
        <v>685</v>
      </c>
      <c r="AE1094"/>
      <c r="AF1094"/>
      <c r="AG1094"/>
      <c r="AH1094"/>
      <c r="AI1094" s="474">
        <f t="shared" si="145"/>
        <v>1</v>
      </c>
      <c r="AJ1094" s="71">
        <f t="shared" si="146"/>
        <v>0</v>
      </c>
      <c r="AK1094" s="73" t="e">
        <f>COUNTIFS(#REF!,R1095)</f>
        <v>#REF!</v>
      </c>
      <c r="AL1094" s="13"/>
      <c r="AM1094" s="75"/>
      <c r="AN1094" s="72"/>
      <c r="AQ1094" s="9"/>
      <c r="AS1094" s="244">
        <v>1092</v>
      </c>
      <c r="AT1094" s="244">
        <v>-28.75</v>
      </c>
      <c r="AU1094" s="244">
        <v>119.5</v>
      </c>
      <c r="AV1094" s="244" t="s">
        <v>5815</v>
      </c>
      <c r="AW1094" s="22">
        <v>1052</v>
      </c>
      <c r="AX1094" s="343">
        <v>87.087671022865763</v>
      </c>
    </row>
    <row r="1095" spans="1:50" ht="12" customHeight="1" x14ac:dyDescent="0.25">
      <c r="A1095" s="1" t="s">
        <v>685</v>
      </c>
      <c r="C1095" s="65"/>
      <c r="D1095" s="31"/>
      <c r="E1095" s="31"/>
      <c r="F1095" s="31"/>
      <c r="G1095" s="31"/>
      <c r="H1095" s="31"/>
      <c r="O1095" s="482" t="str">
        <f t="shared" si="147"/>
        <v>DUPE</v>
      </c>
      <c r="P1095" s="466">
        <f t="shared" si="144"/>
        <v>0</v>
      </c>
      <c r="Q1095" s="31"/>
      <c r="R1095" s="230"/>
      <c r="U1095" s="172"/>
      <c r="V1095" s="172"/>
      <c r="W1095" s="172"/>
      <c r="X1095" s="1" t="s">
        <v>685</v>
      </c>
      <c r="AE1095"/>
      <c r="AF1095"/>
      <c r="AG1095"/>
      <c r="AH1095"/>
      <c r="AI1095" s="474">
        <f t="shared" si="145"/>
        <v>1</v>
      </c>
      <c r="AJ1095" s="71">
        <f t="shared" si="146"/>
        <v>0</v>
      </c>
      <c r="AK1095" s="73" t="e">
        <f>COUNTIFS(#REF!,#REF!)</f>
        <v>#REF!</v>
      </c>
      <c r="AL1095" s="13"/>
      <c r="AM1095" s="75"/>
      <c r="AN1095" s="72"/>
      <c r="AQ1095" s="9"/>
      <c r="AS1095" s="244">
        <v>1093</v>
      </c>
      <c r="AT1095" s="244">
        <v>-28.5</v>
      </c>
      <c r="AU1095" s="244">
        <v>119.5</v>
      </c>
      <c r="AV1095" s="244" t="s">
        <v>5816</v>
      </c>
      <c r="AW1095" s="22">
        <v>1052</v>
      </c>
      <c r="AX1095" s="343">
        <v>60.36210738071965</v>
      </c>
    </row>
    <row r="1096" spans="1:50" ht="12" customHeight="1" x14ac:dyDescent="0.25">
      <c r="A1096" s="1" t="s">
        <v>685</v>
      </c>
      <c r="C1096" s="65"/>
      <c r="D1096" s="31"/>
      <c r="E1096" s="31"/>
      <c r="F1096" s="31"/>
      <c r="G1096" s="31"/>
      <c r="H1096" s="31"/>
      <c r="O1096" s="482" t="str">
        <f t="shared" si="147"/>
        <v>DUPE</v>
      </c>
      <c r="P1096" s="466">
        <f t="shared" ref="P1096:P1122" si="148">R1096</f>
        <v>0</v>
      </c>
      <c r="Q1096" s="65"/>
      <c r="R1096" s="231"/>
      <c r="U1096" s="33"/>
      <c r="V1096" s="33"/>
      <c r="W1096" s="33"/>
      <c r="X1096" s="1" t="s">
        <v>685</v>
      </c>
      <c r="AE1096"/>
      <c r="AF1096"/>
      <c r="AG1096"/>
      <c r="AH1096"/>
      <c r="AI1096" s="474">
        <f t="shared" si="145"/>
        <v>1</v>
      </c>
      <c r="AJ1096" s="71">
        <f t="shared" si="146"/>
        <v>0</v>
      </c>
      <c r="AK1096" s="73" t="e">
        <f>COUNTIFS(#REF!,R1096)</f>
        <v>#REF!</v>
      </c>
      <c r="AL1096" s="13"/>
      <c r="AM1096" s="75"/>
      <c r="AN1096" s="72"/>
      <c r="AQ1096" s="9"/>
      <c r="AS1096" s="244">
        <v>1094</v>
      </c>
      <c r="AT1096" s="244">
        <v>-28.25</v>
      </c>
      <c r="AU1096" s="244">
        <v>119.5</v>
      </c>
      <c r="AV1096" s="244" t="s">
        <v>5817</v>
      </c>
      <c r="AW1096" s="22">
        <v>1052</v>
      </c>
      <c r="AX1096" s="343">
        <v>35.33115893418568</v>
      </c>
    </row>
    <row r="1097" spans="1:50" ht="12" customHeight="1" x14ac:dyDescent="0.25">
      <c r="A1097" s="1" t="s">
        <v>685</v>
      </c>
      <c r="C1097" s="65"/>
      <c r="D1097" s="31"/>
      <c r="E1097" s="31"/>
      <c r="F1097" s="31"/>
      <c r="G1097" s="31"/>
      <c r="H1097" s="31"/>
      <c r="O1097" s="482" t="str">
        <f t="shared" si="147"/>
        <v>DUPE</v>
      </c>
      <c r="P1097" s="466">
        <f t="shared" si="148"/>
        <v>0</v>
      </c>
      <c r="Q1097" s="65"/>
      <c r="R1097" s="230"/>
      <c r="U1097" s="33"/>
      <c r="V1097" s="33"/>
      <c r="W1097" s="33"/>
      <c r="X1097" s="1" t="s">
        <v>685</v>
      </c>
      <c r="AE1097"/>
      <c r="AF1097"/>
      <c r="AG1097"/>
      <c r="AH1097"/>
      <c r="AI1097" s="474">
        <f t="shared" si="145"/>
        <v>1</v>
      </c>
      <c r="AJ1097" s="71">
        <f t="shared" si="146"/>
        <v>0</v>
      </c>
      <c r="AK1097" s="73" t="e">
        <f>COUNTIFS(#REF!,R1097)</f>
        <v>#REF!</v>
      </c>
      <c r="AL1097" s="13"/>
      <c r="AM1097" s="75"/>
      <c r="AN1097" s="72"/>
      <c r="AQ1097" s="9"/>
      <c r="AS1097" s="244">
        <v>1095</v>
      </c>
      <c r="AT1097" s="244">
        <v>-28</v>
      </c>
      <c r="AU1097" s="244">
        <v>119.5</v>
      </c>
      <c r="AV1097" s="244" t="s">
        <v>5818</v>
      </c>
      <c r="AW1097" s="22">
        <v>1052</v>
      </c>
      <c r="AX1097" s="343">
        <v>19.959528974787744</v>
      </c>
    </row>
    <row r="1098" spans="1:50" ht="12" customHeight="1" x14ac:dyDescent="0.25">
      <c r="A1098" s="1" t="s">
        <v>685</v>
      </c>
      <c r="C1098" s="65"/>
      <c r="D1098" s="31"/>
      <c r="E1098" s="31"/>
      <c r="F1098" s="31"/>
      <c r="G1098" s="31"/>
      <c r="H1098" s="31"/>
      <c r="O1098" s="482" t="str">
        <f t="shared" si="147"/>
        <v>DUPE</v>
      </c>
      <c r="P1098" s="466">
        <f t="shared" si="148"/>
        <v>0</v>
      </c>
      <c r="Q1098" s="65"/>
      <c r="R1098" s="231"/>
      <c r="S1098" s="171"/>
      <c r="T1098" s="171"/>
      <c r="U1098" s="33"/>
      <c r="V1098" s="33"/>
      <c r="W1098" s="33"/>
      <c r="X1098" s="1" t="s">
        <v>685</v>
      </c>
      <c r="AE1098"/>
      <c r="AF1098"/>
      <c r="AG1098"/>
      <c r="AH1098"/>
      <c r="AI1098" s="474">
        <f t="shared" si="145"/>
        <v>1</v>
      </c>
      <c r="AJ1098" s="71">
        <f t="shared" si="146"/>
        <v>0</v>
      </c>
      <c r="AK1098" s="73" t="e">
        <f>COUNTIFS(#REF!,R1098)</f>
        <v>#REF!</v>
      </c>
      <c r="AL1098" s="13"/>
      <c r="AM1098" s="75"/>
      <c r="AN1098" s="72"/>
      <c r="AQ1098" s="9"/>
      <c r="AS1098" s="244">
        <v>1096</v>
      </c>
      <c r="AT1098" s="244">
        <v>-27.75</v>
      </c>
      <c r="AU1098" s="244">
        <v>119.5</v>
      </c>
      <c r="AV1098" s="244" t="s">
        <v>5819</v>
      </c>
      <c r="AW1098" s="22">
        <v>1052</v>
      </c>
      <c r="AX1098" s="343">
        <v>33.073554741966134</v>
      </c>
    </row>
    <row r="1099" spans="1:50" ht="12" customHeight="1" x14ac:dyDescent="0.25">
      <c r="A1099" s="1" t="s">
        <v>685</v>
      </c>
      <c r="C1099" s="65"/>
      <c r="D1099" s="31"/>
      <c r="E1099" s="31"/>
      <c r="F1099" s="31"/>
      <c r="G1099" s="31"/>
      <c r="H1099" s="31"/>
      <c r="O1099" s="482" t="str">
        <f t="shared" si="147"/>
        <v>DUPE</v>
      </c>
      <c r="P1099" s="466">
        <f t="shared" si="148"/>
        <v>0</v>
      </c>
      <c r="Q1099" s="65"/>
      <c r="R1099" s="231"/>
      <c r="U1099" s="33"/>
      <c r="V1099" s="33"/>
      <c r="W1099" s="33"/>
      <c r="X1099" s="1" t="s">
        <v>685</v>
      </c>
      <c r="AE1099"/>
      <c r="AF1099"/>
      <c r="AG1099"/>
      <c r="AH1099"/>
      <c r="AI1099" s="474">
        <f t="shared" si="145"/>
        <v>1</v>
      </c>
      <c r="AJ1099" s="71">
        <f t="shared" si="146"/>
        <v>0</v>
      </c>
      <c r="AK1099" s="73" t="e">
        <f>COUNTIFS(#REF!,R1099)</f>
        <v>#REF!</v>
      </c>
      <c r="AL1099" s="13"/>
      <c r="AM1099" s="75"/>
      <c r="AN1099" s="72"/>
      <c r="AQ1099" s="9"/>
      <c r="AS1099" s="244">
        <v>1097</v>
      </c>
      <c r="AT1099" s="244">
        <v>-27.5</v>
      </c>
      <c r="AU1099" s="244">
        <v>119.5</v>
      </c>
      <c r="AV1099" s="244" t="s">
        <v>5820</v>
      </c>
      <c r="AW1099" s="22">
        <v>1052</v>
      </c>
      <c r="AX1099" s="343">
        <v>57.747055948505512</v>
      </c>
    </row>
    <row r="1100" spans="1:50" ht="12" customHeight="1" x14ac:dyDescent="0.25">
      <c r="A1100" s="1" t="s">
        <v>685</v>
      </c>
      <c r="C1100" s="65"/>
      <c r="D1100" s="31"/>
      <c r="E1100" s="31"/>
      <c r="F1100" s="31"/>
      <c r="G1100" s="31"/>
      <c r="H1100" s="31"/>
      <c r="O1100" s="482" t="str">
        <f t="shared" si="147"/>
        <v>DUPE</v>
      </c>
      <c r="P1100" s="466">
        <f t="shared" si="148"/>
        <v>0</v>
      </c>
      <c r="Q1100" s="65"/>
      <c r="R1100" s="230"/>
      <c r="S1100" s="171"/>
      <c r="T1100" s="171"/>
      <c r="U1100" s="33"/>
      <c r="V1100" s="33"/>
      <c r="W1100" s="33"/>
      <c r="X1100" s="1" t="s">
        <v>685</v>
      </c>
      <c r="AE1100"/>
      <c r="AF1100"/>
      <c r="AG1100"/>
      <c r="AH1100"/>
      <c r="AI1100" s="474">
        <f t="shared" si="145"/>
        <v>1</v>
      </c>
      <c r="AJ1100" s="71">
        <f t="shared" si="146"/>
        <v>0</v>
      </c>
      <c r="AK1100" s="73" t="e">
        <f>COUNTIFS(#REF!,R1100)</f>
        <v>#REF!</v>
      </c>
      <c r="AL1100" s="13"/>
      <c r="AM1100" s="75"/>
      <c r="AN1100" s="72"/>
      <c r="AQ1100" s="9"/>
      <c r="AS1100" s="244">
        <v>1098</v>
      </c>
      <c r="AT1100" s="244">
        <v>-27.25</v>
      </c>
      <c r="AU1100" s="244">
        <v>119.5</v>
      </c>
      <c r="AV1100" s="244" t="s">
        <v>5821</v>
      </c>
      <c r="AW1100" s="22">
        <v>1052</v>
      </c>
      <c r="AX1100" s="343">
        <v>84.385840868836141</v>
      </c>
    </row>
    <row r="1101" spans="1:50" ht="12" customHeight="1" x14ac:dyDescent="0.25">
      <c r="A1101" s="1" t="s">
        <v>685</v>
      </c>
      <c r="C1101" s="65"/>
      <c r="D1101" s="31"/>
      <c r="E1101" s="31"/>
      <c r="F1101" s="31"/>
      <c r="G1101" s="31"/>
      <c r="H1101" s="31"/>
      <c r="O1101" s="482" t="str">
        <f t="shared" si="147"/>
        <v>DUPE</v>
      </c>
      <c r="P1101" s="466">
        <f t="shared" si="148"/>
        <v>0</v>
      </c>
      <c r="Q1101" s="65"/>
      <c r="R1101" s="231"/>
      <c r="S1101" s="171"/>
      <c r="T1101" s="171"/>
      <c r="U1101" s="33"/>
      <c r="V1101" s="33"/>
      <c r="W1101" s="33"/>
      <c r="X1101" s="1" t="s">
        <v>685</v>
      </c>
      <c r="AE1101"/>
      <c r="AF1101"/>
      <c r="AG1101"/>
      <c r="AH1101"/>
      <c r="AI1101" s="474">
        <f t="shared" si="145"/>
        <v>1</v>
      </c>
      <c r="AJ1101" s="71">
        <f t="shared" si="146"/>
        <v>0</v>
      </c>
      <c r="AK1101" s="73" t="e">
        <f>COUNTIFS(#REF!,R1101)</f>
        <v>#REF!</v>
      </c>
      <c r="AL1101" s="13"/>
      <c r="AM1101" s="75"/>
      <c r="AN1101" s="72"/>
      <c r="AQ1101" s="9"/>
      <c r="AS1101" s="244">
        <v>1099</v>
      </c>
      <c r="AT1101" s="244">
        <v>-27</v>
      </c>
      <c r="AU1101" s="244">
        <v>119.5</v>
      </c>
      <c r="AV1101" s="244" t="s">
        <v>5822</v>
      </c>
      <c r="AW1101" s="22">
        <v>879</v>
      </c>
      <c r="AX1101" s="343">
        <v>109.29109436798605</v>
      </c>
    </row>
    <row r="1102" spans="1:50" ht="12" customHeight="1" x14ac:dyDescent="0.25">
      <c r="A1102" s="1" t="s">
        <v>685</v>
      </c>
      <c r="C1102" s="65"/>
      <c r="D1102" s="31"/>
      <c r="E1102" s="31"/>
      <c r="F1102" s="31"/>
      <c r="G1102" s="31"/>
      <c r="H1102" s="31"/>
      <c r="O1102" s="482" t="str">
        <f t="shared" si="147"/>
        <v>DUPE</v>
      </c>
      <c r="P1102" s="466">
        <f t="shared" si="148"/>
        <v>0</v>
      </c>
      <c r="Q1102" s="65"/>
      <c r="R1102" s="231"/>
      <c r="S1102" s="171"/>
      <c r="T1102" s="171"/>
      <c r="U1102" s="33"/>
      <c r="V1102" s="33"/>
      <c r="W1102" s="33"/>
      <c r="X1102" s="1" t="s">
        <v>685</v>
      </c>
      <c r="AE1102"/>
      <c r="AF1102"/>
      <c r="AG1102"/>
      <c r="AH1102"/>
      <c r="AI1102" s="474">
        <f t="shared" si="145"/>
        <v>1</v>
      </c>
      <c r="AJ1102" s="71">
        <f t="shared" si="146"/>
        <v>0</v>
      </c>
      <c r="AK1102" s="73" t="e">
        <f>COUNTIFS(#REF!,R1102)</f>
        <v>#REF!</v>
      </c>
      <c r="AL1102" s="13"/>
      <c r="AM1102" s="75"/>
      <c r="AN1102" s="72"/>
      <c r="AQ1102" s="9"/>
      <c r="AS1102" s="244">
        <v>1100</v>
      </c>
      <c r="AT1102" s="244">
        <v>-26.75</v>
      </c>
      <c r="AU1102" s="244">
        <v>119.5</v>
      </c>
      <c r="AV1102" s="244" t="s">
        <v>5823</v>
      </c>
      <c r="AW1102" s="22">
        <v>879</v>
      </c>
      <c r="AX1102" s="343">
        <v>101.15054095277745</v>
      </c>
    </row>
    <row r="1103" spans="1:50" ht="12" customHeight="1" x14ac:dyDescent="0.25">
      <c r="A1103" s="1" t="s">
        <v>685</v>
      </c>
      <c r="C1103" s="65"/>
      <c r="D1103" s="31"/>
      <c r="E1103" s="31"/>
      <c r="F1103" s="31"/>
      <c r="G1103" s="31"/>
      <c r="H1103" s="31"/>
      <c r="O1103" s="482" t="str">
        <f t="shared" si="147"/>
        <v>DUPE</v>
      </c>
      <c r="P1103" s="466">
        <f t="shared" si="148"/>
        <v>0</v>
      </c>
      <c r="Q1103" s="65"/>
      <c r="R1103" s="231"/>
      <c r="S1103" s="171"/>
      <c r="T1103" s="171"/>
      <c r="U1103" s="33"/>
      <c r="V1103" s="33"/>
      <c r="W1103" s="33"/>
      <c r="X1103" s="1" t="s">
        <v>685</v>
      </c>
      <c r="AE1103"/>
      <c r="AF1103"/>
      <c r="AG1103"/>
      <c r="AH1103"/>
      <c r="AI1103" s="474">
        <f t="shared" si="145"/>
        <v>1</v>
      </c>
      <c r="AJ1103" s="71">
        <f t="shared" si="146"/>
        <v>0</v>
      </c>
      <c r="AK1103" s="73" t="e">
        <f>COUNTIFS(#REF!,R1103)</f>
        <v>#REF!</v>
      </c>
      <c r="AL1103" s="13"/>
      <c r="AM1103" s="75"/>
      <c r="AN1103" s="72"/>
      <c r="AQ1103" s="9"/>
      <c r="AS1103" s="244">
        <v>1101</v>
      </c>
      <c r="AT1103" s="244">
        <v>-26.5</v>
      </c>
      <c r="AU1103" s="244">
        <v>119.5</v>
      </c>
      <c r="AV1103" s="244" t="s">
        <v>5824</v>
      </c>
      <c r="AW1103" s="22">
        <v>879</v>
      </c>
      <c r="AX1103" s="343">
        <v>100.31741914348855</v>
      </c>
    </row>
    <row r="1104" spans="1:50" ht="12" customHeight="1" x14ac:dyDescent="0.25">
      <c r="A1104" s="1" t="s">
        <v>685</v>
      </c>
      <c r="C1104" s="65"/>
      <c r="D1104" s="31"/>
      <c r="E1104" s="31"/>
      <c r="F1104" s="31"/>
      <c r="G1104" s="31"/>
      <c r="H1104" s="31"/>
      <c r="O1104" s="482" t="str">
        <f t="shared" si="147"/>
        <v>DUPE</v>
      </c>
      <c r="P1104" s="466">
        <f t="shared" si="148"/>
        <v>0</v>
      </c>
      <c r="Q1104" s="65"/>
      <c r="R1104" s="231"/>
      <c r="U1104" s="33"/>
      <c r="V1104" s="33"/>
      <c r="W1104" s="33"/>
      <c r="X1104" s="1" t="s">
        <v>685</v>
      </c>
      <c r="AE1104"/>
      <c r="AF1104"/>
      <c r="AG1104"/>
      <c r="AH1104"/>
      <c r="AI1104" s="474">
        <f t="shared" si="145"/>
        <v>1</v>
      </c>
      <c r="AJ1104" s="71">
        <f t="shared" si="146"/>
        <v>0</v>
      </c>
      <c r="AK1104" s="73" t="e">
        <f>COUNTIFS(#REF!,R1104)</f>
        <v>#REF!</v>
      </c>
      <c r="AL1104" s="13"/>
      <c r="AM1104" s="75"/>
      <c r="AN1104" s="72"/>
      <c r="AQ1104" s="9"/>
      <c r="AS1104" s="244">
        <v>1102</v>
      </c>
      <c r="AT1104" s="244">
        <v>-26.25</v>
      </c>
      <c r="AU1104" s="244">
        <v>119.5</v>
      </c>
      <c r="AV1104" s="244" t="s">
        <v>5825</v>
      </c>
      <c r="AW1104" s="22">
        <v>879</v>
      </c>
      <c r="AX1104" s="343">
        <v>106.96261615184618</v>
      </c>
    </row>
    <row r="1105" spans="1:50" ht="12" customHeight="1" x14ac:dyDescent="0.25">
      <c r="A1105" s="1" t="s">
        <v>685</v>
      </c>
      <c r="C1105" s="65"/>
      <c r="D1105" s="31"/>
      <c r="E1105" s="31"/>
      <c r="F1105" s="31"/>
      <c r="G1105" s="31"/>
      <c r="H1105" s="31"/>
      <c r="O1105" s="482" t="str">
        <f t="shared" si="147"/>
        <v>DUPE</v>
      </c>
      <c r="P1105" s="466">
        <f t="shared" si="148"/>
        <v>0</v>
      </c>
      <c r="Q1105" s="65"/>
      <c r="R1105" s="231"/>
      <c r="S1105" s="171"/>
      <c r="T1105" s="171"/>
      <c r="U1105" s="33"/>
      <c r="V1105" s="33"/>
      <c r="W1105" s="33"/>
      <c r="X1105" s="1" t="s">
        <v>685</v>
      </c>
      <c r="AE1105"/>
      <c r="AF1105"/>
      <c r="AG1105"/>
      <c r="AH1105"/>
      <c r="AI1105" s="474">
        <f t="shared" si="145"/>
        <v>1</v>
      </c>
      <c r="AJ1105" s="71">
        <f t="shared" si="146"/>
        <v>0</v>
      </c>
      <c r="AK1105" s="73" t="e">
        <f>COUNTIFS(#REF!,R1105)</f>
        <v>#REF!</v>
      </c>
      <c r="AL1105" s="13"/>
      <c r="AM1105" s="75"/>
      <c r="AN1105" s="72"/>
      <c r="AQ1105" s="9"/>
      <c r="AS1105" s="244">
        <v>1103</v>
      </c>
      <c r="AT1105" s="244">
        <v>-26</v>
      </c>
      <c r="AU1105" s="244">
        <v>119.5</v>
      </c>
      <c r="AV1105" s="244" t="s">
        <v>5826</v>
      </c>
      <c r="AW1105" s="22">
        <v>879</v>
      </c>
      <c r="AX1105" s="343">
        <v>119.84857923498956</v>
      </c>
    </row>
    <row r="1106" spans="1:50" ht="12" customHeight="1" x14ac:dyDescent="0.25">
      <c r="A1106" s="1" t="s">
        <v>685</v>
      </c>
      <c r="C1106" s="65"/>
      <c r="D1106" s="31"/>
      <c r="E1106" s="31"/>
      <c r="F1106" s="31"/>
      <c r="G1106" s="31"/>
      <c r="H1106" s="31"/>
      <c r="O1106" s="482" t="str">
        <f t="shared" si="147"/>
        <v>DUPE</v>
      </c>
      <c r="P1106" s="466">
        <f t="shared" si="148"/>
        <v>0</v>
      </c>
      <c r="Q1106" s="65"/>
      <c r="R1106" s="231"/>
      <c r="S1106" s="171"/>
      <c r="T1106" s="171"/>
      <c r="U1106" s="33"/>
      <c r="V1106" s="33"/>
      <c r="W1106" s="33"/>
      <c r="X1106" s="1" t="s">
        <v>685</v>
      </c>
      <c r="AE1106"/>
      <c r="AF1106"/>
      <c r="AG1106"/>
      <c r="AH1106"/>
      <c r="AI1106" s="474">
        <f t="shared" si="145"/>
        <v>1</v>
      </c>
      <c r="AJ1106" s="71">
        <f t="shared" si="146"/>
        <v>0</v>
      </c>
      <c r="AK1106" s="73" t="e">
        <f>COUNTIFS(#REF!,R1106)</f>
        <v>#REF!</v>
      </c>
      <c r="AL1106" s="13"/>
      <c r="AM1106" s="75"/>
      <c r="AN1106" s="72"/>
      <c r="AQ1106" s="9"/>
      <c r="AS1106" s="244">
        <v>1104</v>
      </c>
      <c r="AT1106" s="244">
        <v>-25.75</v>
      </c>
      <c r="AU1106" s="244">
        <v>119.5</v>
      </c>
      <c r="AV1106" s="244" t="s">
        <v>5827</v>
      </c>
      <c r="AW1106" s="22">
        <v>879</v>
      </c>
      <c r="AX1106" s="343">
        <v>137.22837407688996</v>
      </c>
    </row>
    <row r="1107" spans="1:50" ht="12" customHeight="1" x14ac:dyDescent="0.25">
      <c r="A1107" s="2" t="s">
        <v>685</v>
      </c>
      <c r="B1107" s="48"/>
      <c r="C1107" s="65"/>
      <c r="D1107" s="31"/>
      <c r="E1107" s="31"/>
      <c r="F1107" s="31"/>
      <c r="G1107" s="31"/>
      <c r="H1107" s="31"/>
      <c r="O1107" s="482" t="str">
        <f t="shared" si="147"/>
        <v>DUPE</v>
      </c>
      <c r="P1107" s="466">
        <f t="shared" si="148"/>
        <v>0</v>
      </c>
      <c r="Q1107" s="65"/>
      <c r="R1107" s="231"/>
      <c r="U1107" s="33"/>
      <c r="V1107" s="33"/>
      <c r="W1107" s="33"/>
      <c r="X1107" s="1" t="s">
        <v>685</v>
      </c>
      <c r="AE1107"/>
      <c r="AF1107"/>
      <c r="AG1107"/>
      <c r="AH1107"/>
      <c r="AI1107" s="474">
        <f t="shared" si="145"/>
        <v>1</v>
      </c>
      <c r="AJ1107" s="71">
        <f t="shared" si="146"/>
        <v>0</v>
      </c>
      <c r="AK1107" s="73" t="e">
        <f>COUNTIFS(#REF!,R1107)</f>
        <v>#REF!</v>
      </c>
      <c r="AQ1107"/>
      <c r="AS1107" s="244">
        <v>1105</v>
      </c>
      <c r="AT1107" s="244">
        <v>-25.5</v>
      </c>
      <c r="AU1107" s="244">
        <v>119.5</v>
      </c>
      <c r="AV1107" s="244" t="s">
        <v>5828</v>
      </c>
      <c r="AW1107" s="22">
        <v>879</v>
      </c>
      <c r="AX1107" s="343">
        <v>157.62244564110071</v>
      </c>
    </row>
    <row r="1108" spans="1:50" ht="12" customHeight="1" x14ac:dyDescent="0.25">
      <c r="A1108" s="1" t="s">
        <v>685</v>
      </c>
      <c r="C1108" s="65"/>
      <c r="D1108" s="31"/>
      <c r="E1108" s="31"/>
      <c r="F1108" s="31"/>
      <c r="G1108" s="31"/>
      <c r="H1108" s="31"/>
      <c r="O1108" s="482" t="str">
        <f t="shared" si="147"/>
        <v>DUPE</v>
      </c>
      <c r="P1108" s="466">
        <f t="shared" si="148"/>
        <v>0</v>
      </c>
      <c r="Q1108" s="65"/>
      <c r="R1108" s="231"/>
      <c r="S1108" s="171"/>
      <c r="T1108" s="171"/>
      <c r="U1108" s="33"/>
      <c r="V1108" s="33"/>
      <c r="W1108" s="33"/>
      <c r="X1108" s="1" t="s">
        <v>685</v>
      </c>
      <c r="AE1108"/>
      <c r="AF1108"/>
      <c r="AG1108"/>
      <c r="AH1108"/>
      <c r="AI1108" s="474">
        <f t="shared" si="145"/>
        <v>1</v>
      </c>
      <c r="AJ1108" s="71">
        <f t="shared" si="146"/>
        <v>0</v>
      </c>
      <c r="AK1108" s="73" t="e">
        <f>COUNTIFS(#REF!,R1108)</f>
        <v>#REF!</v>
      </c>
      <c r="AQ1108" s="9"/>
      <c r="AS1108" s="244">
        <v>1106</v>
      </c>
      <c r="AT1108" s="244">
        <v>-25.25</v>
      </c>
      <c r="AU1108" s="244">
        <v>119.5</v>
      </c>
      <c r="AV1108" s="244" t="s">
        <v>5829</v>
      </c>
      <c r="AW1108" s="22">
        <v>879</v>
      </c>
      <c r="AX1108" s="343">
        <v>180.00918890846185</v>
      </c>
    </row>
    <row r="1109" spans="1:50" ht="12" customHeight="1" x14ac:dyDescent="0.25">
      <c r="A1109" s="1" t="s">
        <v>685</v>
      </c>
      <c r="C1109" s="65"/>
      <c r="D1109" s="31"/>
      <c r="E1109" s="31"/>
      <c r="F1109" s="31"/>
      <c r="G1109" s="31"/>
      <c r="H1109" s="31"/>
      <c r="O1109" s="482" t="str">
        <f t="shared" si="147"/>
        <v>DUPE</v>
      </c>
      <c r="P1109" s="466">
        <f t="shared" si="148"/>
        <v>0</v>
      </c>
      <c r="Q1109" s="65"/>
      <c r="R1109" s="231"/>
      <c r="U1109" s="33"/>
      <c r="V1109" s="33"/>
      <c r="W1109" s="33"/>
      <c r="X1109" s="1" t="s">
        <v>685</v>
      </c>
      <c r="AE1109"/>
      <c r="AF1109"/>
      <c r="AG1109"/>
      <c r="AH1109"/>
      <c r="AI1109" s="474">
        <f t="shared" si="145"/>
        <v>1</v>
      </c>
      <c r="AJ1109" s="71">
        <f t="shared" si="146"/>
        <v>0</v>
      </c>
      <c r="AK1109" s="73" t="e">
        <f>COUNTIFS(#REF!,R1109)</f>
        <v>#REF!</v>
      </c>
      <c r="AQ1109" s="9"/>
      <c r="AS1109" s="244">
        <v>1107</v>
      </c>
      <c r="AT1109" s="244">
        <v>-25</v>
      </c>
      <c r="AU1109" s="244">
        <v>119.5</v>
      </c>
      <c r="AV1109" s="244" t="s">
        <v>5830</v>
      </c>
      <c r="AW1109" s="22">
        <v>879</v>
      </c>
      <c r="AX1109" s="343">
        <v>203.73277794003849</v>
      </c>
    </row>
    <row r="1110" spans="1:50" ht="12" customHeight="1" x14ac:dyDescent="0.25">
      <c r="A1110" s="1" t="s">
        <v>685</v>
      </c>
      <c r="C1110" s="65"/>
      <c r="D1110" s="31"/>
      <c r="E1110" s="31"/>
      <c r="F1110" s="31"/>
      <c r="G1110" s="31"/>
      <c r="H1110" s="31"/>
      <c r="O1110" s="482" t="str">
        <f t="shared" si="147"/>
        <v>DUPE</v>
      </c>
      <c r="P1110" s="466">
        <f t="shared" si="148"/>
        <v>0</v>
      </c>
      <c r="Q1110" s="65"/>
      <c r="R1110" s="231"/>
      <c r="S1110" s="171"/>
      <c r="T1110" s="171"/>
      <c r="U1110" s="33"/>
      <c r="V1110" s="33"/>
      <c r="W1110" s="33"/>
      <c r="X1110" s="1" t="s">
        <v>685</v>
      </c>
      <c r="AE1110"/>
      <c r="AF1110"/>
      <c r="AG1110"/>
      <c r="AH1110"/>
      <c r="AI1110" s="474">
        <f t="shared" si="145"/>
        <v>1</v>
      </c>
      <c r="AJ1110" s="71">
        <f t="shared" si="146"/>
        <v>0</v>
      </c>
      <c r="AK1110" s="73" t="e">
        <f>COUNTIFS(#REF!,R1110)</f>
        <v>#REF!</v>
      </c>
      <c r="AQ1110" s="9"/>
      <c r="AS1110" s="244">
        <v>1108</v>
      </c>
      <c r="AT1110" s="244">
        <v>-35</v>
      </c>
      <c r="AU1110" s="244">
        <v>119.75</v>
      </c>
      <c r="AV1110" s="244" t="s">
        <v>5831</v>
      </c>
      <c r="AW1110" s="22">
        <v>50</v>
      </c>
      <c r="AX1110" s="343">
        <v>73.842505534009604</v>
      </c>
    </row>
    <row r="1111" spans="1:50" ht="12" customHeight="1" x14ac:dyDescent="0.25">
      <c r="A1111" s="1" t="s">
        <v>685</v>
      </c>
      <c r="C1111" s="65"/>
      <c r="D1111" s="31"/>
      <c r="E1111" s="31"/>
      <c r="F1111" s="31"/>
      <c r="G1111" s="31"/>
      <c r="H1111" s="31"/>
      <c r="O1111" s="482" t="str">
        <f t="shared" si="147"/>
        <v>DUPE</v>
      </c>
      <c r="P1111" s="466">
        <f t="shared" si="148"/>
        <v>0</v>
      </c>
      <c r="Q1111" s="65"/>
      <c r="R1111" s="231"/>
      <c r="U1111" s="33"/>
      <c r="V1111" s="33"/>
      <c r="W1111" s="33"/>
      <c r="X1111" s="1" t="s">
        <v>685</v>
      </c>
      <c r="AE1111"/>
      <c r="AF1111"/>
      <c r="AG1111"/>
      <c r="AH1111"/>
      <c r="AI1111" s="474">
        <f t="shared" si="145"/>
        <v>1</v>
      </c>
      <c r="AJ1111" s="71">
        <f t="shared" si="146"/>
        <v>0</v>
      </c>
      <c r="AK1111" s="73" t="e">
        <f>COUNTIFS(#REF!,R1111)</f>
        <v>#REF!</v>
      </c>
      <c r="AQ1111" s="9"/>
      <c r="AS1111" s="244">
        <v>1109</v>
      </c>
      <c r="AT1111" s="244">
        <v>-34.75</v>
      </c>
      <c r="AU1111" s="244">
        <v>119.75</v>
      </c>
      <c r="AV1111" s="244" t="s">
        <v>5832</v>
      </c>
      <c r="AW1111" s="22">
        <v>50</v>
      </c>
      <c r="AX1111" s="343">
        <v>50.524872536295305</v>
      </c>
    </row>
    <row r="1112" spans="1:50" ht="12" customHeight="1" x14ac:dyDescent="0.25">
      <c r="A1112" s="1" t="s">
        <v>685</v>
      </c>
      <c r="C1112" s="65"/>
      <c r="D1112" s="31"/>
      <c r="E1112" s="31"/>
      <c r="F1112" s="31"/>
      <c r="G1112" s="31"/>
      <c r="H1112" s="31"/>
      <c r="O1112" s="482" t="str">
        <f t="shared" si="147"/>
        <v>DUPE</v>
      </c>
      <c r="P1112" s="466">
        <f t="shared" si="148"/>
        <v>0</v>
      </c>
      <c r="Q1112" s="65"/>
      <c r="R1112" s="231"/>
      <c r="U1112" s="33"/>
      <c r="V1112" s="33"/>
      <c r="W1112" s="33"/>
      <c r="X1112" s="1" t="s">
        <v>685</v>
      </c>
      <c r="AE1112"/>
      <c r="AF1112"/>
      <c r="AG1112"/>
      <c r="AH1112"/>
      <c r="AI1112" s="474">
        <f t="shared" si="145"/>
        <v>1</v>
      </c>
      <c r="AJ1112" s="71">
        <f t="shared" si="146"/>
        <v>0</v>
      </c>
      <c r="AK1112" s="73" t="e">
        <f>COUNTIFS(#REF!,R1112)</f>
        <v>#REF!</v>
      </c>
      <c r="AQ1112" s="9"/>
      <c r="AS1112" s="244">
        <v>1110</v>
      </c>
      <c r="AT1112" s="244">
        <v>-34.5</v>
      </c>
      <c r="AU1112" s="244">
        <v>119.75</v>
      </c>
      <c r="AV1112" s="244" t="s">
        <v>5833</v>
      </c>
      <c r="AW1112" s="22">
        <v>50</v>
      </c>
      <c r="AX1112" s="343">
        <v>34.614827769451885</v>
      </c>
    </row>
    <row r="1113" spans="1:50" ht="12" customHeight="1" x14ac:dyDescent="0.25">
      <c r="A1113" s="1" t="s">
        <v>685</v>
      </c>
      <c r="C1113" s="65"/>
      <c r="D1113" s="31"/>
      <c r="E1113" s="31"/>
      <c r="F1113" s="31"/>
      <c r="G1113" s="31"/>
      <c r="H1113" s="31"/>
      <c r="O1113" s="482" t="str">
        <f t="shared" si="147"/>
        <v>DUPE</v>
      </c>
      <c r="P1113" s="466">
        <f t="shared" si="148"/>
        <v>0</v>
      </c>
      <c r="Q1113" s="65"/>
      <c r="R1113" s="231"/>
      <c r="S1113" s="171"/>
      <c r="T1113" s="171"/>
      <c r="U1113" s="33"/>
      <c r="V1113" s="33"/>
      <c r="W1113" s="33"/>
      <c r="X1113" s="1" t="s">
        <v>685</v>
      </c>
      <c r="AE1113"/>
      <c r="AF1113"/>
      <c r="AG1113"/>
      <c r="AH1113"/>
      <c r="AI1113" s="474">
        <f t="shared" si="145"/>
        <v>1</v>
      </c>
      <c r="AJ1113" s="71">
        <f t="shared" si="146"/>
        <v>0</v>
      </c>
      <c r="AK1113" s="73" t="e">
        <f>COUNTIFS(#REF!,R1113)</f>
        <v>#REF!</v>
      </c>
      <c r="AQ1113" s="9"/>
      <c r="AS1113" s="244">
        <v>1111</v>
      </c>
      <c r="AT1113" s="244">
        <v>-34.25</v>
      </c>
      <c r="AU1113" s="244">
        <v>119.75</v>
      </c>
      <c r="AV1113" s="244" t="s">
        <v>5834</v>
      </c>
      <c r="AW1113" s="22">
        <v>50</v>
      </c>
      <c r="AX1113" s="343">
        <v>37.269106426610591</v>
      </c>
    </row>
    <row r="1114" spans="1:50" ht="12" customHeight="1" x14ac:dyDescent="0.25">
      <c r="A1114" s="1" t="s">
        <v>685</v>
      </c>
      <c r="C1114" s="65"/>
      <c r="D1114" s="31"/>
      <c r="E1114" s="31"/>
      <c r="F1114" s="31"/>
      <c r="G1114" s="31"/>
      <c r="H1114" s="31"/>
      <c r="O1114" s="482" t="str">
        <f t="shared" si="147"/>
        <v>DUPE</v>
      </c>
      <c r="P1114" s="466">
        <f t="shared" si="148"/>
        <v>0</v>
      </c>
      <c r="Q1114" s="65"/>
      <c r="R1114" s="231"/>
      <c r="S1114" s="171"/>
      <c r="T1114" s="171"/>
      <c r="U1114" s="33"/>
      <c r="V1114" s="33"/>
      <c r="W1114" s="33"/>
      <c r="X1114" s="1" t="s">
        <v>685</v>
      </c>
      <c r="AE1114"/>
      <c r="AF1114"/>
      <c r="AG1114"/>
      <c r="AH1114"/>
      <c r="AI1114" s="476"/>
      <c r="AJ1114" s="71">
        <f t="shared" si="146"/>
        <v>0</v>
      </c>
      <c r="AK1114" s="88"/>
      <c r="AQ1114" s="9"/>
      <c r="AS1114" s="244">
        <v>1112</v>
      </c>
      <c r="AT1114" s="244">
        <v>-34</v>
      </c>
      <c r="AU1114" s="244">
        <v>119.75</v>
      </c>
      <c r="AV1114" s="244" t="s">
        <v>5835</v>
      </c>
      <c r="AW1114" s="22">
        <v>307</v>
      </c>
      <c r="AX1114" s="343">
        <v>25.322471524135278</v>
      </c>
    </row>
    <row r="1115" spans="1:50" ht="12" customHeight="1" x14ac:dyDescent="0.25">
      <c r="A1115" s="1" t="s">
        <v>685</v>
      </c>
      <c r="C1115" s="65"/>
      <c r="D1115" s="31"/>
      <c r="E1115" s="31"/>
      <c r="F1115" s="31"/>
      <c r="G1115" s="31"/>
      <c r="H1115" s="31"/>
      <c r="O1115" s="482" t="str">
        <f t="shared" si="147"/>
        <v>DUPE</v>
      </c>
      <c r="P1115" s="466">
        <f t="shared" si="148"/>
        <v>0</v>
      </c>
      <c r="Q1115" s="65"/>
      <c r="R1115" s="231"/>
      <c r="U1115" s="33"/>
      <c r="V1115" s="33"/>
      <c r="W1115" s="33"/>
      <c r="X1115" s="1" t="s">
        <v>685</v>
      </c>
      <c r="AE1115"/>
      <c r="AF1115"/>
      <c r="AG1115"/>
      <c r="AH1115"/>
      <c r="AI1115" s="476"/>
      <c r="AJ1115" s="71">
        <f t="shared" si="146"/>
        <v>0</v>
      </c>
      <c r="AK1115" s="88"/>
      <c r="AQ1115" s="9"/>
      <c r="AS1115" s="244">
        <v>1113</v>
      </c>
      <c r="AT1115" s="244">
        <v>-33.75</v>
      </c>
      <c r="AU1115" s="244">
        <v>119.75</v>
      </c>
      <c r="AV1115" s="244" t="s">
        <v>5836</v>
      </c>
      <c r="AW1115" s="22">
        <v>404</v>
      </c>
      <c r="AX1115" s="343">
        <v>15.130234902579812</v>
      </c>
    </row>
    <row r="1116" spans="1:50" ht="12" customHeight="1" x14ac:dyDescent="0.25">
      <c r="A1116" s="1" t="s">
        <v>685</v>
      </c>
      <c r="C1116" s="65"/>
      <c r="D1116" s="31"/>
      <c r="E1116" s="31"/>
      <c r="F1116" s="31"/>
      <c r="G1116" s="31"/>
      <c r="H1116" s="31"/>
      <c r="O1116" s="482" t="str">
        <f t="shared" si="147"/>
        <v>DUPE</v>
      </c>
      <c r="P1116" s="466">
        <f t="shared" si="148"/>
        <v>0</v>
      </c>
      <c r="Q1116" s="65"/>
      <c r="R1116" s="231"/>
      <c r="U1116" s="33"/>
      <c r="V1116" s="33"/>
      <c r="W1116" s="33"/>
      <c r="X1116" s="1" t="s">
        <v>685</v>
      </c>
      <c r="AE1116"/>
      <c r="AF1116"/>
      <c r="AG1116"/>
      <c r="AH1116"/>
      <c r="AI1116" s="476"/>
      <c r="AJ1116" s="71">
        <f t="shared" si="146"/>
        <v>0</v>
      </c>
      <c r="AK1116" s="88"/>
      <c r="AQ1116" s="9"/>
      <c r="AS1116" s="244">
        <v>1114</v>
      </c>
      <c r="AT1116" s="244">
        <v>-33.5</v>
      </c>
      <c r="AU1116" s="244">
        <v>119.75</v>
      </c>
      <c r="AV1116" s="244" t="s">
        <v>5837</v>
      </c>
      <c r="AW1116" s="22">
        <v>336</v>
      </c>
      <c r="AX1116" s="343">
        <v>29.5954871615264</v>
      </c>
    </row>
    <row r="1117" spans="1:50" ht="12" customHeight="1" x14ac:dyDescent="0.25">
      <c r="A1117" s="1" t="s">
        <v>685</v>
      </c>
      <c r="C1117" s="65"/>
      <c r="D1117" s="31"/>
      <c r="E1117" s="31"/>
      <c r="F1117" s="31"/>
      <c r="G1117" s="31"/>
      <c r="H1117" s="31"/>
      <c r="O1117" s="482" t="str">
        <f t="shared" si="147"/>
        <v>DUPE</v>
      </c>
      <c r="P1117" s="466">
        <f t="shared" si="148"/>
        <v>0</v>
      </c>
      <c r="Q1117" s="65"/>
      <c r="R1117" s="231"/>
      <c r="S1117" s="171"/>
      <c r="T1117" s="171"/>
      <c r="U1117" s="33"/>
      <c r="V1117" s="33"/>
      <c r="W1117" s="33"/>
      <c r="X1117" s="1" t="s">
        <v>685</v>
      </c>
      <c r="AE1117"/>
      <c r="AF1117"/>
      <c r="AG1117"/>
      <c r="AH1117"/>
      <c r="AI1117" s="476"/>
      <c r="AJ1117" s="71">
        <f t="shared" si="146"/>
        <v>0</v>
      </c>
      <c r="AK1117" s="88"/>
      <c r="AQ1117" s="9"/>
      <c r="AS1117" s="244">
        <v>1115</v>
      </c>
      <c r="AT1117" s="244">
        <v>-33.25</v>
      </c>
      <c r="AU1117" s="244">
        <v>119.75</v>
      </c>
      <c r="AV1117" s="244" t="s">
        <v>5838</v>
      </c>
      <c r="AW1117" s="22">
        <v>215</v>
      </c>
      <c r="AX1117" s="343">
        <v>19.662184225733196</v>
      </c>
    </row>
    <row r="1118" spans="1:50" ht="12" customHeight="1" x14ac:dyDescent="0.25">
      <c r="A1118" s="1" t="s">
        <v>685</v>
      </c>
      <c r="C1118" s="65"/>
      <c r="D1118" s="31"/>
      <c r="E1118" s="31"/>
      <c r="F1118" s="31"/>
      <c r="G1118" s="31"/>
      <c r="H1118" s="31"/>
      <c r="O1118" s="482" t="str">
        <f t="shared" si="147"/>
        <v>DUPE</v>
      </c>
      <c r="P1118" s="466">
        <f t="shared" si="148"/>
        <v>0</v>
      </c>
      <c r="Q1118" s="65"/>
      <c r="R1118" s="231"/>
      <c r="U1118" s="33"/>
      <c r="V1118" s="33"/>
      <c r="W1118" s="33"/>
      <c r="X1118" s="1" t="s">
        <v>685</v>
      </c>
      <c r="AE1118"/>
      <c r="AF1118"/>
      <c r="AG1118"/>
      <c r="AH1118"/>
      <c r="AI1118" s="476"/>
      <c r="AJ1118" s="71">
        <f t="shared" si="146"/>
        <v>0</v>
      </c>
      <c r="AK1118" s="88"/>
      <c r="AQ1118" s="9"/>
      <c r="AS1118" s="244">
        <v>1116</v>
      </c>
      <c r="AT1118" s="244">
        <v>-33</v>
      </c>
      <c r="AU1118" s="244">
        <v>119.75</v>
      </c>
      <c r="AV1118" s="244" t="s">
        <v>5839</v>
      </c>
      <c r="AW1118" s="22">
        <v>215</v>
      </c>
      <c r="AX1118" s="343">
        <v>12.280676766690762</v>
      </c>
    </row>
    <row r="1119" spans="1:50" ht="12" customHeight="1" x14ac:dyDescent="0.25">
      <c r="A1119" s="1" t="s">
        <v>685</v>
      </c>
      <c r="C1119" s="65"/>
      <c r="D1119" s="31"/>
      <c r="E1119" s="31"/>
      <c r="F1119" s="31"/>
      <c r="G1119" s="31"/>
      <c r="H1119" s="31"/>
      <c r="O1119" s="482" t="str">
        <f t="shared" si="147"/>
        <v>DUPE</v>
      </c>
      <c r="P1119" s="466">
        <f t="shared" si="148"/>
        <v>0</v>
      </c>
      <c r="Q1119" s="65"/>
      <c r="R1119" s="231"/>
      <c r="S1119" s="171"/>
      <c r="T1119" s="171"/>
      <c r="U1119" s="33"/>
      <c r="V1119" s="33"/>
      <c r="W1119" s="33"/>
      <c r="X1119" s="1" t="s">
        <v>685</v>
      </c>
      <c r="AE1119"/>
      <c r="AF1119"/>
      <c r="AG1119"/>
      <c r="AH1119"/>
      <c r="AI1119" s="476"/>
      <c r="AJ1119" s="71">
        <f t="shared" si="146"/>
        <v>0</v>
      </c>
      <c r="AK1119" s="88"/>
      <c r="AQ1119" s="9"/>
      <c r="AS1119" s="244">
        <v>1117</v>
      </c>
      <c r="AT1119" s="244">
        <v>-32.75</v>
      </c>
      <c r="AU1119" s="244">
        <v>119.75</v>
      </c>
      <c r="AV1119" s="244" t="s">
        <v>5840</v>
      </c>
      <c r="AW1119" s="22">
        <v>370</v>
      </c>
      <c r="AX1119" s="343">
        <v>22.929708547376379</v>
      </c>
    </row>
    <row r="1120" spans="1:50" ht="12" customHeight="1" x14ac:dyDescent="0.25">
      <c r="A1120" s="1" t="s">
        <v>685</v>
      </c>
      <c r="C1120" s="65"/>
      <c r="D1120" s="31"/>
      <c r="E1120" s="31"/>
      <c r="F1120" s="31"/>
      <c r="G1120" s="31"/>
      <c r="H1120" s="31"/>
      <c r="O1120" s="482" t="str">
        <f t="shared" si="147"/>
        <v>DUPE</v>
      </c>
      <c r="P1120" s="466">
        <f t="shared" si="148"/>
        <v>0</v>
      </c>
      <c r="Q1120" s="65"/>
      <c r="R1120" s="231"/>
      <c r="U1120" s="33"/>
      <c r="V1120" s="33"/>
      <c r="W1120" s="33"/>
      <c r="X1120" s="1" t="s">
        <v>685</v>
      </c>
      <c r="AE1120"/>
      <c r="AF1120"/>
      <c r="AG1120"/>
      <c r="AH1120"/>
      <c r="AI1120" s="476"/>
      <c r="AJ1120" s="71">
        <f t="shared" si="146"/>
        <v>0</v>
      </c>
      <c r="AK1120" s="88"/>
      <c r="AQ1120" s="9"/>
      <c r="AS1120" s="244">
        <v>1118</v>
      </c>
      <c r="AT1120" s="244">
        <v>-32.5</v>
      </c>
      <c r="AU1120" s="244">
        <v>119.75</v>
      </c>
      <c r="AV1120" s="244" t="s">
        <v>5841</v>
      </c>
      <c r="AW1120" s="22">
        <v>133</v>
      </c>
      <c r="AX1120" s="343">
        <v>10.546676980079981</v>
      </c>
    </row>
    <row r="1121" spans="1:50" ht="12" customHeight="1" x14ac:dyDescent="0.25">
      <c r="A1121" s="1" t="s">
        <v>685</v>
      </c>
      <c r="C1121" s="65"/>
      <c r="D1121" s="31"/>
      <c r="E1121" s="31"/>
      <c r="F1121" s="31"/>
      <c r="G1121" s="31"/>
      <c r="H1121" s="31"/>
      <c r="O1121" s="482" t="str">
        <f t="shared" si="147"/>
        <v>DUPE</v>
      </c>
      <c r="P1121" s="466">
        <f t="shared" si="148"/>
        <v>0</v>
      </c>
      <c r="Q1121" s="65"/>
      <c r="R1121" s="231"/>
      <c r="U1121" s="33"/>
      <c r="V1121" s="33"/>
      <c r="W1121" s="33"/>
      <c r="X1121" s="1" t="s">
        <v>685</v>
      </c>
      <c r="AE1121"/>
      <c r="AF1121"/>
      <c r="AG1121"/>
      <c r="AH1121"/>
      <c r="AI1121" s="476"/>
      <c r="AJ1121" s="71">
        <f t="shared" si="146"/>
        <v>0</v>
      </c>
      <c r="AK1121" s="88"/>
      <c r="AQ1121" s="9"/>
      <c r="AS1121" s="244">
        <v>1119</v>
      </c>
      <c r="AT1121" s="244">
        <v>-32.25</v>
      </c>
      <c r="AU1121" s="244">
        <v>119.75</v>
      </c>
      <c r="AV1121" s="244" t="s">
        <v>5842</v>
      </c>
      <c r="AW1121" s="22">
        <v>925</v>
      </c>
      <c r="AX1121" s="343">
        <v>15.012567681722837</v>
      </c>
    </row>
    <row r="1122" spans="1:50" ht="12" customHeight="1" thickBot="1" x14ac:dyDescent="0.3">
      <c r="A1122" s="1" t="s">
        <v>685</v>
      </c>
      <c r="C1122" s="65"/>
      <c r="D1122" s="31"/>
      <c r="E1122" s="31"/>
      <c r="F1122" s="31"/>
      <c r="G1122" s="31"/>
      <c r="H1122" s="31"/>
      <c r="O1122" s="482" t="str">
        <f t="shared" si="147"/>
        <v>DUPE</v>
      </c>
      <c r="P1122" s="466">
        <f t="shared" si="148"/>
        <v>0</v>
      </c>
      <c r="Q1122" s="65"/>
      <c r="R1122" s="231"/>
      <c r="S1122" s="171"/>
      <c r="T1122" s="171"/>
      <c r="U1122" s="33"/>
      <c r="V1122" s="33"/>
      <c r="W1122" s="33"/>
      <c r="X1122" s="1" t="s">
        <v>685</v>
      </c>
      <c r="AE1122"/>
      <c r="AF1122"/>
      <c r="AG1122"/>
      <c r="AH1122"/>
      <c r="AI1122" s="477"/>
      <c r="AJ1122" s="74">
        <f t="shared" si="146"/>
        <v>0</v>
      </c>
      <c r="AK1122" s="246"/>
      <c r="AQ1122" s="9"/>
      <c r="AS1122" s="244">
        <v>1120</v>
      </c>
      <c r="AT1122" s="244">
        <v>-32</v>
      </c>
      <c r="AU1122" s="244">
        <v>119.75</v>
      </c>
      <c r="AV1122" s="244" t="s">
        <v>5843</v>
      </c>
      <c r="AW1122" s="22">
        <v>925</v>
      </c>
      <c r="AX1122" s="343">
        <v>13.001557598795269</v>
      </c>
    </row>
    <row r="1123" spans="1:50" ht="12" customHeight="1" x14ac:dyDescent="0.25">
      <c r="A1123" s="1" t="s">
        <v>685</v>
      </c>
      <c r="C1123" s="65"/>
      <c r="D1123" s="31"/>
      <c r="E1123" s="31"/>
      <c r="F1123" s="31"/>
      <c r="G1123" s="31"/>
      <c r="H1123" s="31"/>
      <c r="O1123" s="482" t="str">
        <f t="shared" si="147"/>
        <v>DUPE</v>
      </c>
      <c r="P1123" s="97"/>
      <c r="Q1123" s="97"/>
      <c r="R1123" s="98"/>
      <c r="S1123" s="214"/>
      <c r="T1123" s="214"/>
      <c r="U1123" s="34"/>
      <c r="V1123" s="34"/>
      <c r="W1123" s="47"/>
      <c r="X1123" s="1" t="s">
        <v>685</v>
      </c>
      <c r="AE1123"/>
      <c r="AF1123"/>
      <c r="AG1123"/>
      <c r="AH1123"/>
      <c r="AI1123" s="213"/>
      <c r="AQ1123" s="9"/>
      <c r="AS1123" s="244">
        <v>1121</v>
      </c>
      <c r="AT1123" s="244">
        <v>-31.75</v>
      </c>
      <c r="AU1123" s="244">
        <v>119.75</v>
      </c>
      <c r="AV1123" s="244" t="s">
        <v>5844</v>
      </c>
      <c r="AW1123" s="22">
        <v>930</v>
      </c>
      <c r="AX1123" s="343">
        <v>21.990752140397433</v>
      </c>
    </row>
    <row r="1124" spans="1:50" ht="12" customHeight="1" x14ac:dyDescent="0.25">
      <c r="A1124" s="1" t="s">
        <v>685</v>
      </c>
      <c r="C1124" s="65"/>
      <c r="D1124" s="31"/>
      <c r="E1124" s="31"/>
      <c r="F1124" s="31"/>
      <c r="G1124" s="31"/>
      <c r="H1124" s="31"/>
      <c r="O1124" s="482" t="str">
        <f t="shared" si="147"/>
        <v>DUPE</v>
      </c>
      <c r="P1124" s="467" t="s">
        <v>7588</v>
      </c>
      <c r="Q1124" s="467"/>
      <c r="R1124"/>
      <c r="S1124"/>
      <c r="T1124"/>
      <c r="U1124"/>
      <c r="V1124"/>
      <c r="W1124"/>
      <c r="X1124"/>
      <c r="AE1124"/>
      <c r="AF1124"/>
      <c r="AG1124"/>
      <c r="AH1124"/>
      <c r="AI1124" s="213"/>
      <c r="AQ1124" s="9"/>
      <c r="AS1124" s="244">
        <v>1122</v>
      </c>
      <c r="AT1124" s="244">
        <v>-31.5</v>
      </c>
      <c r="AU1124" s="244">
        <v>119.75</v>
      </c>
      <c r="AV1124" s="244" t="s">
        <v>5845</v>
      </c>
      <c r="AW1124" s="22">
        <v>930</v>
      </c>
      <c r="AX1124" s="343">
        <v>11.898057157724494</v>
      </c>
    </row>
    <row r="1125" spans="1:50" ht="12" customHeight="1" x14ac:dyDescent="0.25">
      <c r="A1125" s="1" t="s">
        <v>685</v>
      </c>
      <c r="C1125" s="65"/>
      <c r="D1125" s="31"/>
      <c r="E1125" s="31"/>
      <c r="F1125" s="31"/>
      <c r="G1125" s="31"/>
      <c r="H1125" s="31"/>
      <c r="O1125" s="482" t="str">
        <f t="shared" si="147"/>
        <v xml:space="preserve"> </v>
      </c>
      <c r="P1125">
        <v>1</v>
      </c>
      <c r="Q1125" t="str">
        <f>IFERROR(VLOOKUP(P1125,$P$3:$Q$1122,2,FALSE), "FREE#")</f>
        <v>Albany</v>
      </c>
      <c r="R1125"/>
      <c r="S1125"/>
      <c r="T1125"/>
      <c r="U1125"/>
      <c r="V1125"/>
      <c r="W1125"/>
      <c r="X1125"/>
      <c r="AE1125"/>
      <c r="AF1125"/>
      <c r="AG1125"/>
      <c r="AH1125"/>
      <c r="AI1125" s="213"/>
      <c r="AQ1125" s="9"/>
      <c r="AS1125" s="244">
        <v>1123</v>
      </c>
      <c r="AT1125" s="244">
        <v>-31.25</v>
      </c>
      <c r="AU1125" s="244">
        <v>119.75</v>
      </c>
      <c r="AV1125" s="244" t="s">
        <v>5846</v>
      </c>
      <c r="AW1125" s="22">
        <v>1188</v>
      </c>
      <c r="AX1125" s="343">
        <v>10.438269520618094</v>
      </c>
    </row>
    <row r="1126" spans="1:50" ht="12" customHeight="1" x14ac:dyDescent="0.25">
      <c r="A1126" s="1" t="s">
        <v>685</v>
      </c>
      <c r="C1126" s="65"/>
      <c r="D1126" s="31"/>
      <c r="E1126" s="31"/>
      <c r="F1126" s="31"/>
      <c r="G1126" s="31"/>
      <c r="H1126" s="31"/>
      <c r="O1126" s="482" t="str">
        <f t="shared" si="147"/>
        <v xml:space="preserve"> </v>
      </c>
      <c r="P1126">
        <v>2</v>
      </c>
      <c r="Q1126" t="str">
        <f t="shared" ref="Q1126:Q1189" si="149">IFERROR(VLOOKUP(P1126,$P$3:$Q$1122,2,FALSE), "FREE#")</f>
        <v>Ajana</v>
      </c>
      <c r="R1126"/>
      <c r="S1126"/>
      <c r="T1126"/>
      <c r="U1126"/>
      <c r="V1126"/>
      <c r="W1126"/>
      <c r="X1126"/>
      <c r="AE1126"/>
      <c r="AF1126"/>
      <c r="AG1126"/>
      <c r="AH1126"/>
      <c r="AI1126" s="213"/>
      <c r="AQ1126" s="9"/>
      <c r="AS1126" s="244">
        <v>1124</v>
      </c>
      <c r="AT1126" s="244">
        <v>-31</v>
      </c>
      <c r="AU1126" s="244">
        <v>119.75</v>
      </c>
      <c r="AV1126" s="244" t="s">
        <v>5847</v>
      </c>
      <c r="AW1126" s="22">
        <v>826</v>
      </c>
      <c r="AX1126" s="343">
        <v>30.155203809425497</v>
      </c>
    </row>
    <row r="1127" spans="1:50" ht="12" customHeight="1" x14ac:dyDescent="0.25">
      <c r="A1127" s="1" t="s">
        <v>685</v>
      </c>
      <c r="C1127" s="65"/>
      <c r="D1127" s="31"/>
      <c r="E1127" s="31"/>
      <c r="F1127" s="31"/>
      <c r="G1127" s="31"/>
      <c r="H1127" s="31"/>
      <c r="O1127" s="482" t="str">
        <f t="shared" si="147"/>
        <v xml:space="preserve"> </v>
      </c>
      <c r="P1127">
        <v>3</v>
      </c>
      <c r="Q1127" t="str">
        <f t="shared" si="149"/>
        <v>Ambergate</v>
      </c>
      <c r="R1127"/>
      <c r="S1127"/>
      <c r="T1127"/>
      <c r="U1127"/>
      <c r="V1127"/>
      <c r="W1127"/>
      <c r="X1127"/>
      <c r="AE1127"/>
      <c r="AF1127"/>
      <c r="AG1127"/>
      <c r="AH1127"/>
      <c r="AI1127" s="213"/>
      <c r="AQ1127" s="9"/>
      <c r="AS1127" s="244">
        <v>1125</v>
      </c>
      <c r="AT1127" s="244">
        <v>-30.75</v>
      </c>
      <c r="AU1127" s="244">
        <v>119.75</v>
      </c>
      <c r="AV1127" s="244" t="s">
        <v>5848</v>
      </c>
      <c r="AW1127" s="22">
        <v>826</v>
      </c>
      <c r="AX1127" s="343">
        <v>23.757601193733397</v>
      </c>
    </row>
    <row r="1128" spans="1:50" ht="12" customHeight="1" x14ac:dyDescent="0.25">
      <c r="A1128" s="1" t="s">
        <v>685</v>
      </c>
      <c r="C1128" s="65"/>
      <c r="D1128" s="31"/>
      <c r="E1128" s="31"/>
      <c r="F1128" s="31"/>
      <c r="G1128" s="31"/>
      <c r="H1128" s="31"/>
      <c r="O1128" s="482" t="str">
        <f t="shared" si="147"/>
        <v xml:space="preserve"> </v>
      </c>
      <c r="P1128">
        <v>4</v>
      </c>
      <c r="Q1128" t="str">
        <f t="shared" si="149"/>
        <v>Anniebrook</v>
      </c>
      <c r="R1128"/>
      <c r="S1128"/>
      <c r="T1128"/>
      <c r="U1128"/>
      <c r="V1128"/>
      <c r="W1128"/>
      <c r="X1128"/>
      <c r="AE1128"/>
      <c r="AF1128"/>
      <c r="AG1128"/>
      <c r="AH1128"/>
      <c r="AI1128" s="213"/>
      <c r="AQ1128" s="9"/>
      <c r="AS1128" s="244">
        <v>1126</v>
      </c>
      <c r="AT1128" s="244">
        <v>-30.5</v>
      </c>
      <c r="AU1128" s="244">
        <v>119.75</v>
      </c>
      <c r="AV1128" s="244" t="s">
        <v>5849</v>
      </c>
      <c r="AW1128" s="22">
        <v>826</v>
      </c>
      <c r="AX1128" s="343">
        <v>42.010650468816465</v>
      </c>
    </row>
    <row r="1129" spans="1:50" ht="12" customHeight="1" x14ac:dyDescent="0.25">
      <c r="A1129" s="1" t="s">
        <v>685</v>
      </c>
      <c r="C1129" s="65"/>
      <c r="D1129" s="31"/>
      <c r="E1129" s="31"/>
      <c r="F1129" s="31"/>
      <c r="G1129" s="31"/>
      <c r="H1129" s="31"/>
      <c r="O1129" s="482" t="str">
        <f t="shared" si="147"/>
        <v xml:space="preserve"> </v>
      </c>
      <c r="P1129">
        <v>5</v>
      </c>
      <c r="Q1129" t="str">
        <f t="shared" si="149"/>
        <v>Ardross</v>
      </c>
      <c r="R1129"/>
      <c r="S1129"/>
      <c r="T1129"/>
      <c r="U1129"/>
      <c r="V1129"/>
      <c r="W1129"/>
      <c r="X1129"/>
      <c r="AE1129"/>
      <c r="AF1129"/>
      <c r="AG1129"/>
      <c r="AH1129"/>
      <c r="AI1129" s="213"/>
      <c r="AQ1129" s="9"/>
      <c r="AS1129" s="244">
        <v>1127</v>
      </c>
      <c r="AT1129" s="244">
        <v>-30.25</v>
      </c>
      <c r="AU1129" s="244">
        <v>119.75</v>
      </c>
      <c r="AV1129" s="244" t="s">
        <v>5850</v>
      </c>
      <c r="AW1129" s="22">
        <v>268</v>
      </c>
      <c r="AX1129" s="343">
        <v>39.539628821737764</v>
      </c>
    </row>
    <row r="1130" spans="1:50" ht="12" customHeight="1" x14ac:dyDescent="0.25">
      <c r="A1130" s="1" t="s">
        <v>685</v>
      </c>
      <c r="C1130" s="65"/>
      <c r="D1130" s="31"/>
      <c r="E1130" s="31"/>
      <c r="F1130" s="31"/>
      <c r="G1130" s="31"/>
      <c r="H1130" s="31"/>
      <c r="O1130" s="482" t="str">
        <f t="shared" si="147"/>
        <v xml:space="preserve"> </v>
      </c>
      <c r="P1130">
        <v>6</v>
      </c>
      <c r="Q1130" t="str">
        <f t="shared" si="149"/>
        <v>Armadale</v>
      </c>
      <c r="R1130"/>
      <c r="S1130"/>
      <c r="T1130"/>
      <c r="U1130"/>
      <c r="V1130"/>
      <c r="W1130"/>
      <c r="X1130"/>
      <c r="AE1130"/>
      <c r="AF1130"/>
      <c r="AG1130"/>
      <c r="AH1130"/>
      <c r="AI1130" s="213"/>
      <c r="AQ1130" s="9"/>
      <c r="AS1130" s="244">
        <v>1128</v>
      </c>
      <c r="AT1130" s="244">
        <v>-30</v>
      </c>
      <c r="AU1130" s="244">
        <v>119.75</v>
      </c>
      <c r="AV1130" s="244" t="s">
        <v>5851</v>
      </c>
      <c r="AW1130" s="22">
        <v>268</v>
      </c>
      <c r="AX1130" s="343">
        <v>49.167537611967724</v>
      </c>
    </row>
    <row r="1131" spans="1:50" ht="12" customHeight="1" x14ac:dyDescent="0.25">
      <c r="A1131" s="1" t="s">
        <v>685</v>
      </c>
      <c r="C1131" s="65"/>
      <c r="D1131" s="31"/>
      <c r="E1131" s="31"/>
      <c r="F1131" s="31"/>
      <c r="G1131" s="31"/>
      <c r="H1131" s="31"/>
      <c r="O1131" s="482" t="str">
        <f t="shared" si="147"/>
        <v xml:space="preserve"> </v>
      </c>
      <c r="P1131">
        <v>7</v>
      </c>
      <c r="Q1131" t="str">
        <f t="shared" si="149"/>
        <v>Arrowsmith</v>
      </c>
      <c r="R1131"/>
      <c r="S1131"/>
      <c r="T1131"/>
      <c r="U1131"/>
      <c r="V1131"/>
      <c r="W1131"/>
      <c r="X1131"/>
      <c r="AE1131"/>
      <c r="AF1131"/>
      <c r="AG1131"/>
      <c r="AH1131"/>
      <c r="AI1131" s="213"/>
      <c r="AQ1131" s="9"/>
      <c r="AS1131" s="244">
        <v>1129</v>
      </c>
      <c r="AT1131" s="244">
        <v>-29.75</v>
      </c>
      <c r="AU1131" s="244">
        <v>119.75</v>
      </c>
      <c r="AV1131" s="244" t="s">
        <v>5852</v>
      </c>
      <c r="AW1131" s="22">
        <v>114</v>
      </c>
      <c r="AX1131" s="343">
        <v>45.196042962948049</v>
      </c>
    </row>
    <row r="1132" spans="1:50" ht="12" customHeight="1" x14ac:dyDescent="0.25">
      <c r="A1132" s="1" t="s">
        <v>685</v>
      </c>
      <c r="C1132" s="65"/>
      <c r="D1132" s="31"/>
      <c r="E1132" s="31"/>
      <c r="F1132" s="31"/>
      <c r="G1132" s="31"/>
      <c r="H1132" s="31"/>
      <c r="O1132" s="482" t="str">
        <f t="shared" si="147"/>
        <v xml:space="preserve"> </v>
      </c>
      <c r="P1132">
        <v>8</v>
      </c>
      <c r="Q1132" t="str">
        <f t="shared" si="149"/>
        <v>Arthur River</v>
      </c>
      <c r="R1132"/>
      <c r="S1132"/>
      <c r="T1132"/>
      <c r="U1132"/>
      <c r="V1132"/>
      <c r="W1132"/>
      <c r="X1132"/>
      <c r="AE1132"/>
      <c r="AF1132"/>
      <c r="AG1132"/>
      <c r="AH1132"/>
      <c r="AI1132" s="213"/>
      <c r="AQ1132" s="9"/>
      <c r="AS1132" s="244">
        <v>1130</v>
      </c>
      <c r="AT1132" s="244">
        <v>-29.5</v>
      </c>
      <c r="AU1132" s="244">
        <v>119.75</v>
      </c>
      <c r="AV1132" s="244" t="s">
        <v>5853</v>
      </c>
      <c r="AW1132" s="22">
        <v>114</v>
      </c>
      <c r="AX1132" s="343">
        <v>47.98355597827635</v>
      </c>
    </row>
    <row r="1133" spans="1:50" ht="12" customHeight="1" x14ac:dyDescent="0.25">
      <c r="A1133" s="1" t="s">
        <v>685</v>
      </c>
      <c r="C1133" s="65"/>
      <c r="D1133" s="31"/>
      <c r="E1133" s="31"/>
      <c r="F1133" s="31"/>
      <c r="G1133" s="31"/>
      <c r="H1133" s="31"/>
      <c r="O1133" s="482" t="str">
        <f t="shared" si="147"/>
        <v xml:space="preserve"> </v>
      </c>
      <c r="P1133">
        <v>9</v>
      </c>
      <c r="Q1133" t="str">
        <f t="shared" si="149"/>
        <v>Atwell</v>
      </c>
      <c r="R1133"/>
      <c r="S1133"/>
      <c r="T1133"/>
      <c r="U1133"/>
      <c r="V1133"/>
      <c r="W1133"/>
      <c r="X1133"/>
      <c r="AE1133"/>
      <c r="AF1133"/>
      <c r="AG1133"/>
      <c r="AH1133"/>
      <c r="AI1133" s="213"/>
      <c r="AQ1133" s="9"/>
      <c r="AS1133" s="244">
        <v>1131</v>
      </c>
      <c r="AT1133" s="244">
        <v>-29.25</v>
      </c>
      <c r="AU1133" s="244">
        <v>119.75</v>
      </c>
      <c r="AV1133" s="244" t="s">
        <v>5854</v>
      </c>
      <c r="AW1133" s="22">
        <v>114</v>
      </c>
      <c r="AX1133" s="343">
        <v>64.089986705876626</v>
      </c>
    </row>
    <row r="1134" spans="1:50" ht="12" customHeight="1" x14ac:dyDescent="0.25">
      <c r="A1134" s="1" t="s">
        <v>685</v>
      </c>
      <c r="C1134" s="65"/>
      <c r="D1134" s="31"/>
      <c r="E1134" s="31"/>
      <c r="F1134" s="31"/>
      <c r="G1134" s="31"/>
      <c r="H1134" s="31"/>
      <c r="O1134" s="482" t="str">
        <f t="shared" si="147"/>
        <v xml:space="preserve"> </v>
      </c>
      <c r="P1134">
        <v>10</v>
      </c>
      <c r="Q1134" t="str">
        <f t="shared" si="149"/>
        <v>Augusta</v>
      </c>
      <c r="R1134"/>
      <c r="S1134"/>
      <c r="T1134"/>
      <c r="U1134"/>
      <c r="V1134"/>
      <c r="W1134"/>
      <c r="X1134"/>
      <c r="AE1134"/>
      <c r="AF1134"/>
      <c r="AG1134"/>
      <c r="AH1134"/>
      <c r="AI1134" s="213"/>
      <c r="AQ1134" s="9"/>
      <c r="AS1134" s="244">
        <v>1132</v>
      </c>
      <c r="AT1134" s="244">
        <v>-29</v>
      </c>
      <c r="AU1134" s="244">
        <v>119.75</v>
      </c>
      <c r="AV1134" s="244" t="s">
        <v>5855</v>
      </c>
      <c r="AW1134" s="22">
        <v>114</v>
      </c>
      <c r="AX1134" s="343">
        <v>86.359692878108945</v>
      </c>
    </row>
    <row r="1135" spans="1:50" ht="12" customHeight="1" x14ac:dyDescent="0.25">
      <c r="A1135" s="1" t="s">
        <v>685</v>
      </c>
      <c r="C1135" s="65"/>
      <c r="D1135" s="31"/>
      <c r="E1135" s="31"/>
      <c r="F1135" s="31"/>
      <c r="G1135" s="31"/>
      <c r="H1135" s="31"/>
      <c r="O1135" s="482" t="str">
        <f t="shared" si="147"/>
        <v xml:space="preserve"> </v>
      </c>
      <c r="P1135">
        <v>11</v>
      </c>
      <c r="Q1135" t="str">
        <f t="shared" si="149"/>
        <v>Australind</v>
      </c>
      <c r="R1135"/>
      <c r="S1135"/>
      <c r="T1135"/>
      <c r="U1135"/>
      <c r="V1135"/>
      <c r="W1135"/>
      <c r="X1135"/>
      <c r="AE1135"/>
      <c r="AF1135"/>
      <c r="AG1135"/>
      <c r="AH1135"/>
      <c r="AI1135" s="213"/>
      <c r="AQ1135" s="9"/>
      <c r="AS1135" s="244">
        <v>1133</v>
      </c>
      <c r="AT1135" s="244">
        <v>-28.75</v>
      </c>
      <c r="AU1135" s="244">
        <v>119.75</v>
      </c>
      <c r="AV1135" s="244" t="s">
        <v>5856</v>
      </c>
      <c r="AW1135" s="22">
        <v>1052</v>
      </c>
      <c r="AX1135" s="343">
        <v>95.671423596147434</v>
      </c>
    </row>
    <row r="1136" spans="1:50" ht="12" customHeight="1" x14ac:dyDescent="0.25">
      <c r="A1136" s="1" t="s">
        <v>685</v>
      </c>
      <c r="C1136" s="65"/>
      <c r="D1136" s="31"/>
      <c r="E1136" s="31"/>
      <c r="F1136" s="31"/>
      <c r="G1136" s="31"/>
      <c r="H1136" s="31"/>
      <c r="O1136" s="482" t="str">
        <f t="shared" si="147"/>
        <v xml:space="preserve"> </v>
      </c>
      <c r="P1136">
        <v>12</v>
      </c>
      <c r="Q1136" t="str">
        <f t="shared" si="149"/>
        <v>Babakin</v>
      </c>
      <c r="R1136"/>
      <c r="S1136"/>
      <c r="T1136"/>
      <c r="U1136"/>
      <c r="V1136"/>
      <c r="W1136"/>
      <c r="X1136"/>
      <c r="AE1136"/>
      <c r="AF1136"/>
      <c r="AG1136"/>
      <c r="AH1136"/>
      <c r="AI1136" s="213"/>
      <c r="AQ1136" s="9"/>
      <c r="AS1136" s="244">
        <v>1134</v>
      </c>
      <c r="AT1136" s="244">
        <v>-28.5</v>
      </c>
      <c r="AU1136" s="244">
        <v>119.75</v>
      </c>
      <c r="AV1136" s="244" t="s">
        <v>5857</v>
      </c>
      <c r="AW1136" s="22">
        <v>1052</v>
      </c>
      <c r="AX1136" s="343">
        <v>72.222280303812482</v>
      </c>
    </row>
    <row r="1137" spans="1:50" ht="12" customHeight="1" x14ac:dyDescent="0.25">
      <c r="A1137" s="1" t="s">
        <v>685</v>
      </c>
      <c r="C1137" s="65"/>
      <c r="D1137" s="31"/>
      <c r="E1137" s="31"/>
      <c r="F1137" s="31"/>
      <c r="G1137" s="31"/>
      <c r="H1137" s="31"/>
      <c r="O1137" s="482" t="str">
        <f t="shared" si="147"/>
        <v xml:space="preserve"> </v>
      </c>
      <c r="P1137">
        <v>13</v>
      </c>
      <c r="Q1137" t="str">
        <f t="shared" si="149"/>
        <v>Badgingarra</v>
      </c>
      <c r="R1137"/>
      <c r="S1137"/>
      <c r="T1137"/>
      <c r="U1137"/>
      <c r="V1137"/>
      <c r="W1137"/>
      <c r="X1137"/>
      <c r="AE1137"/>
      <c r="AF1137"/>
      <c r="AG1137"/>
      <c r="AH1137"/>
      <c r="AI1137" s="213"/>
      <c r="AQ1137" s="9"/>
      <c r="AS1137" s="244">
        <v>1135</v>
      </c>
      <c r="AT1137" s="244">
        <v>-28.25</v>
      </c>
      <c r="AU1137" s="244">
        <v>119.75</v>
      </c>
      <c r="AV1137" s="244" t="s">
        <v>5858</v>
      </c>
      <c r="AW1137" s="22">
        <v>1052</v>
      </c>
      <c r="AX1137" s="343">
        <v>53.145643448817978</v>
      </c>
    </row>
    <row r="1138" spans="1:50" ht="12" customHeight="1" x14ac:dyDescent="0.25">
      <c r="A1138" s="1" t="s">
        <v>685</v>
      </c>
      <c r="C1138" s="65"/>
      <c r="D1138" s="31"/>
      <c r="E1138" s="31"/>
      <c r="F1138" s="31"/>
      <c r="G1138" s="31"/>
      <c r="H1138" s="31"/>
      <c r="O1138" s="482" t="str">
        <f t="shared" si="147"/>
        <v xml:space="preserve"> </v>
      </c>
      <c r="P1138">
        <v>14</v>
      </c>
      <c r="Q1138" t="str">
        <f t="shared" si="149"/>
        <v>Badjaling</v>
      </c>
      <c r="R1138"/>
      <c r="S1138"/>
      <c r="T1138"/>
      <c r="U1138"/>
      <c r="V1138"/>
      <c r="W1138"/>
      <c r="X1138"/>
      <c r="AE1138"/>
      <c r="AF1138"/>
      <c r="AG1138"/>
      <c r="AH1138"/>
      <c r="AI1138" s="213"/>
      <c r="AQ1138" s="9"/>
      <c r="AS1138" s="244">
        <v>1136</v>
      </c>
      <c r="AT1138" s="244">
        <v>-28</v>
      </c>
      <c r="AU1138" s="244">
        <v>119.75</v>
      </c>
      <c r="AV1138" s="244" t="s">
        <v>5859</v>
      </c>
      <c r="AW1138" s="22">
        <v>1052</v>
      </c>
      <c r="AX1138" s="343">
        <v>44.477255192243668</v>
      </c>
    </row>
    <row r="1139" spans="1:50" ht="12" customHeight="1" x14ac:dyDescent="0.25">
      <c r="A1139" s="1" t="s">
        <v>685</v>
      </c>
      <c r="C1139" s="65"/>
      <c r="D1139" s="31"/>
      <c r="E1139" s="31"/>
      <c r="F1139" s="31"/>
      <c r="G1139" s="31"/>
      <c r="H1139" s="31"/>
      <c r="O1139" s="482" t="str">
        <f t="shared" si="147"/>
        <v xml:space="preserve"> </v>
      </c>
      <c r="P1139">
        <v>15</v>
      </c>
      <c r="Q1139" t="str">
        <f t="shared" si="149"/>
        <v>Bakers Junction</v>
      </c>
      <c r="R1139"/>
      <c r="S1139"/>
      <c r="T1139"/>
      <c r="U1139"/>
      <c r="V1139"/>
      <c r="W1139"/>
      <c r="X1139"/>
      <c r="AE1139"/>
      <c r="AF1139"/>
      <c r="AG1139"/>
      <c r="AH1139"/>
      <c r="AI1139" s="213"/>
      <c r="AQ1139" s="9"/>
      <c r="AS1139" s="244">
        <v>1137</v>
      </c>
      <c r="AT1139" s="244">
        <v>-27.75</v>
      </c>
      <c r="AU1139" s="244">
        <v>119.75</v>
      </c>
      <c r="AV1139" s="244" t="s">
        <v>5860</v>
      </c>
      <c r="AW1139" s="22">
        <v>1052</v>
      </c>
      <c r="AX1139" s="343">
        <v>51.743194799195415</v>
      </c>
    </row>
    <row r="1140" spans="1:50" ht="12" customHeight="1" x14ac:dyDescent="0.25">
      <c r="A1140" s="1" t="s">
        <v>685</v>
      </c>
      <c r="C1140" s="65"/>
      <c r="D1140" s="31"/>
      <c r="E1140" s="31"/>
      <c r="F1140" s="31"/>
      <c r="G1140" s="31"/>
      <c r="H1140" s="31"/>
      <c r="O1140" s="482" t="str">
        <f t="shared" si="147"/>
        <v xml:space="preserve"> </v>
      </c>
      <c r="P1140">
        <v>16</v>
      </c>
      <c r="Q1140" t="str">
        <f t="shared" si="149"/>
        <v>Balingup</v>
      </c>
      <c r="R1140"/>
      <c r="S1140"/>
      <c r="T1140"/>
      <c r="U1140"/>
      <c r="V1140"/>
      <c r="W1140"/>
      <c r="X1140"/>
      <c r="AE1140"/>
      <c r="AF1140"/>
      <c r="AG1140"/>
      <c r="AH1140"/>
      <c r="AI1140" s="213"/>
      <c r="AQ1140" s="9"/>
      <c r="AS1140" s="244">
        <v>1138</v>
      </c>
      <c r="AT1140" s="244">
        <v>-27.5</v>
      </c>
      <c r="AU1140" s="244">
        <v>119.75</v>
      </c>
      <c r="AV1140" s="244" t="s">
        <v>5861</v>
      </c>
      <c r="AW1140" s="22">
        <v>1052</v>
      </c>
      <c r="AX1140" s="343">
        <v>70.155935979696039</v>
      </c>
    </row>
    <row r="1141" spans="1:50" ht="12" customHeight="1" x14ac:dyDescent="0.25">
      <c r="A1141" s="1" t="s">
        <v>685</v>
      </c>
      <c r="C1141" s="65"/>
      <c r="D1141" s="31"/>
      <c r="E1141" s="31"/>
      <c r="F1141" s="31"/>
      <c r="G1141" s="31"/>
      <c r="H1141" s="31"/>
      <c r="O1141" s="482" t="str">
        <f t="shared" si="147"/>
        <v xml:space="preserve"> </v>
      </c>
      <c r="P1141">
        <v>17</v>
      </c>
      <c r="Q1141" t="str">
        <f t="shared" si="149"/>
        <v>Ballidu</v>
      </c>
      <c r="R1141"/>
      <c r="S1141"/>
      <c r="T1141"/>
      <c r="U1141"/>
      <c r="V1141"/>
      <c r="W1141"/>
      <c r="X1141"/>
      <c r="AE1141"/>
      <c r="AF1141"/>
      <c r="AG1141"/>
      <c r="AH1141"/>
      <c r="AI1141" s="213"/>
      <c r="AQ1141" s="9"/>
      <c r="AS1141" s="244">
        <v>1139</v>
      </c>
      <c r="AT1141" s="244">
        <v>-27.25</v>
      </c>
      <c r="AU1141" s="244">
        <v>119.75</v>
      </c>
      <c r="AV1141" s="244" t="s">
        <v>5862</v>
      </c>
      <c r="AW1141" s="22">
        <v>1052</v>
      </c>
      <c r="AX1141" s="343">
        <v>93.336582669244194</v>
      </c>
    </row>
    <row r="1142" spans="1:50" ht="12" customHeight="1" x14ac:dyDescent="0.25">
      <c r="A1142" s="1" t="s">
        <v>685</v>
      </c>
      <c r="C1142" s="65"/>
      <c r="D1142" s="31"/>
      <c r="E1142" s="31"/>
      <c r="F1142" s="31"/>
      <c r="G1142" s="31"/>
      <c r="H1142" s="31"/>
      <c r="O1142" s="482" t="str">
        <f t="shared" si="147"/>
        <v xml:space="preserve"> </v>
      </c>
      <c r="P1142">
        <v>18</v>
      </c>
      <c r="Q1142" t="str">
        <f t="shared" si="149"/>
        <v>Banjup</v>
      </c>
      <c r="R1142"/>
      <c r="S1142"/>
      <c r="T1142"/>
      <c r="U1142"/>
      <c r="V1142"/>
      <c r="W1142"/>
      <c r="X1142"/>
      <c r="AE1142"/>
      <c r="AF1142"/>
      <c r="AG1142"/>
      <c r="AH1142"/>
      <c r="AI1142" s="213"/>
      <c r="AQ1142" s="9"/>
      <c r="AS1142" s="244">
        <v>1140</v>
      </c>
      <c r="AT1142" s="244">
        <v>-27</v>
      </c>
      <c r="AU1142" s="244">
        <v>119.75</v>
      </c>
      <c r="AV1142" s="244" t="s">
        <v>5863</v>
      </c>
      <c r="AW1142" s="22">
        <v>1052</v>
      </c>
      <c r="AX1142" s="343">
        <v>118.51980906429063</v>
      </c>
    </row>
    <row r="1143" spans="1:50" ht="12" customHeight="1" x14ac:dyDescent="0.25">
      <c r="A1143" s="1" t="s">
        <v>685</v>
      </c>
      <c r="C1143" s="65"/>
      <c r="D1143" s="31"/>
      <c r="E1143" s="31"/>
      <c r="F1143" s="31"/>
      <c r="G1143" s="31"/>
      <c r="H1143" s="31"/>
      <c r="O1143" s="482" t="str">
        <f t="shared" si="147"/>
        <v xml:space="preserve"> </v>
      </c>
      <c r="P1143">
        <v>19</v>
      </c>
      <c r="Q1143" t="str">
        <f t="shared" si="149"/>
        <v>Banksia Grove</v>
      </c>
      <c r="R1143"/>
      <c r="S1143"/>
      <c r="T1143"/>
      <c r="U1143"/>
      <c r="V1143"/>
      <c r="W1143"/>
      <c r="X1143"/>
      <c r="AE1143"/>
      <c r="AF1143"/>
      <c r="AG1143"/>
      <c r="AH1143"/>
      <c r="AI1143" s="213"/>
      <c r="AQ1143" s="9"/>
      <c r="AS1143" s="244">
        <v>1141</v>
      </c>
      <c r="AT1143" s="244">
        <v>-26.75</v>
      </c>
      <c r="AU1143" s="244">
        <v>119.75</v>
      </c>
      <c r="AV1143" s="244" t="s">
        <v>5864</v>
      </c>
      <c r="AW1143" s="22">
        <v>879</v>
      </c>
      <c r="AX1143" s="343">
        <v>125.69525936068597</v>
      </c>
    </row>
    <row r="1144" spans="1:50" ht="12" customHeight="1" x14ac:dyDescent="0.25">
      <c r="A1144" s="1" t="s">
        <v>685</v>
      </c>
      <c r="C1144" s="65"/>
      <c r="D1144" s="31"/>
      <c r="E1144" s="31"/>
      <c r="F1144" s="31"/>
      <c r="G1144" s="31"/>
      <c r="H1144" s="31"/>
      <c r="O1144" s="482" t="str">
        <f t="shared" si="147"/>
        <v xml:space="preserve"> </v>
      </c>
      <c r="P1144">
        <v>20</v>
      </c>
      <c r="Q1144" t="str">
        <f t="shared" si="149"/>
        <v>Barberton</v>
      </c>
      <c r="R1144"/>
      <c r="S1144"/>
      <c r="T1144"/>
      <c r="U1144"/>
      <c r="V1144"/>
      <c r="W1144"/>
      <c r="X1144"/>
      <c r="AE1144"/>
      <c r="AF1144"/>
      <c r="AG1144"/>
      <c r="AH1144"/>
      <c r="AI1144" s="213"/>
      <c r="AQ1144" s="9"/>
      <c r="AS1144" s="244">
        <v>1142</v>
      </c>
      <c r="AT1144" s="244">
        <v>-26.5</v>
      </c>
      <c r="AU1144" s="244">
        <v>119.75</v>
      </c>
      <c r="AV1144" s="244" t="s">
        <v>5865</v>
      </c>
      <c r="AW1144" s="22">
        <v>879</v>
      </c>
      <c r="AX1144" s="343">
        <v>125.07453582700477</v>
      </c>
    </row>
    <row r="1145" spans="1:50" ht="12" customHeight="1" x14ac:dyDescent="0.25">
      <c r="A1145" s="1" t="s">
        <v>685</v>
      </c>
      <c r="C1145" s="65"/>
      <c r="D1145" s="31"/>
      <c r="E1145" s="31"/>
      <c r="F1145" s="31"/>
      <c r="G1145" s="31"/>
      <c r="H1145" s="31"/>
      <c r="O1145" s="482" t="str">
        <f t="shared" si="147"/>
        <v xml:space="preserve"> </v>
      </c>
      <c r="P1145">
        <v>21</v>
      </c>
      <c r="Q1145" t="str">
        <f t="shared" si="149"/>
        <v>Bayonett Head</v>
      </c>
      <c r="R1145"/>
      <c r="S1145"/>
      <c r="T1145"/>
      <c r="U1145"/>
      <c r="V1145"/>
      <c r="W1145"/>
      <c r="X1145"/>
      <c r="AE1145"/>
      <c r="AF1145"/>
      <c r="AG1145"/>
      <c r="AH1145"/>
      <c r="AI1145" s="213"/>
      <c r="AQ1145" s="9"/>
      <c r="AS1145" s="244">
        <v>1143</v>
      </c>
      <c r="AT1145" s="244">
        <v>-26.25</v>
      </c>
      <c r="AU1145" s="244">
        <v>119.75</v>
      </c>
      <c r="AV1145" s="244" t="s">
        <v>5866</v>
      </c>
      <c r="AW1145" s="22">
        <v>879</v>
      </c>
      <c r="AX1145" s="343">
        <v>130.51120279300287</v>
      </c>
    </row>
    <row r="1146" spans="1:50" ht="12" customHeight="1" x14ac:dyDescent="0.25">
      <c r="A1146" s="1" t="s">
        <v>685</v>
      </c>
      <c r="C1146" s="65"/>
      <c r="D1146" s="31"/>
      <c r="E1146" s="31"/>
      <c r="F1146" s="31"/>
      <c r="G1146" s="31"/>
      <c r="H1146" s="31"/>
      <c r="O1146" s="482" t="str">
        <f t="shared" si="147"/>
        <v xml:space="preserve"> </v>
      </c>
      <c r="P1146">
        <v>22</v>
      </c>
      <c r="Q1146" t="str">
        <f t="shared" si="149"/>
        <v>Rockingham</v>
      </c>
      <c r="R1146"/>
      <c r="S1146"/>
      <c r="T1146"/>
      <c r="U1146"/>
      <c r="V1146"/>
      <c r="W1146"/>
      <c r="X1146"/>
      <c r="AE1146"/>
      <c r="AF1146"/>
      <c r="AG1146"/>
      <c r="AH1146"/>
      <c r="AI1146" s="213"/>
      <c r="AQ1146" s="9"/>
      <c r="AS1146" s="244">
        <v>1144</v>
      </c>
      <c r="AT1146" s="244">
        <v>-26</v>
      </c>
      <c r="AU1146" s="244">
        <v>119.75</v>
      </c>
      <c r="AV1146" s="244" t="s">
        <v>5867</v>
      </c>
      <c r="AW1146" s="22">
        <v>879</v>
      </c>
      <c r="AX1146" s="343">
        <v>141.30782656826477</v>
      </c>
    </row>
    <row r="1147" spans="1:50" ht="12" customHeight="1" x14ac:dyDescent="0.25">
      <c r="A1147" s="1" t="s">
        <v>685</v>
      </c>
      <c r="C1147" s="65"/>
      <c r="D1147" s="31"/>
      <c r="E1147" s="31"/>
      <c r="F1147" s="31"/>
      <c r="G1147" s="31"/>
      <c r="H1147" s="31"/>
      <c r="O1147" s="482" t="str">
        <f t="shared" si="147"/>
        <v xml:space="preserve"> </v>
      </c>
      <c r="P1147">
        <v>23</v>
      </c>
      <c r="Q1147" t="str">
        <f t="shared" si="149"/>
        <v>FREE#</v>
      </c>
      <c r="R1147"/>
      <c r="S1147"/>
      <c r="T1147"/>
      <c r="U1147"/>
      <c r="V1147"/>
      <c r="W1147"/>
      <c r="X1147"/>
      <c r="AE1147"/>
      <c r="AF1147"/>
      <c r="AG1147"/>
      <c r="AH1147"/>
      <c r="AI1147" s="213"/>
      <c r="AQ1147" s="9"/>
      <c r="AS1147" s="244">
        <v>1145</v>
      </c>
      <c r="AT1147" s="244">
        <v>-25.75</v>
      </c>
      <c r="AU1147" s="244">
        <v>119.75</v>
      </c>
      <c r="AV1147" s="244" t="s">
        <v>5868</v>
      </c>
      <c r="AW1147" s="22">
        <v>879</v>
      </c>
      <c r="AX1147" s="343">
        <v>156.35799593106827</v>
      </c>
    </row>
    <row r="1148" spans="1:50" ht="12" customHeight="1" x14ac:dyDescent="0.25">
      <c r="A1148" s="1" t="s">
        <v>685</v>
      </c>
      <c r="C1148" s="65"/>
      <c r="D1148" s="31"/>
      <c r="E1148" s="31"/>
      <c r="F1148" s="31"/>
      <c r="G1148" s="31"/>
      <c r="H1148" s="31"/>
      <c r="O1148" s="482" t="str">
        <f t="shared" si="147"/>
        <v xml:space="preserve"> </v>
      </c>
      <c r="P1148">
        <v>24</v>
      </c>
      <c r="Q1148" t="str">
        <f t="shared" si="149"/>
        <v>Bedfordale</v>
      </c>
      <c r="R1148"/>
      <c r="S1148"/>
      <c r="T1148"/>
      <c r="U1148"/>
      <c r="V1148"/>
      <c r="W1148"/>
      <c r="X1148"/>
      <c r="AE1148"/>
      <c r="AF1148"/>
      <c r="AG1148"/>
      <c r="AH1148"/>
      <c r="AI1148" s="213"/>
      <c r="AQ1148" s="9"/>
      <c r="AS1148" s="244">
        <v>1146</v>
      </c>
      <c r="AT1148" s="244">
        <v>-25.5</v>
      </c>
      <c r="AU1148" s="244">
        <v>119.75</v>
      </c>
      <c r="AV1148" s="244" t="s">
        <v>5869</v>
      </c>
      <c r="AW1148" s="22">
        <v>879</v>
      </c>
      <c r="AX1148" s="343">
        <v>174.56499412006337</v>
      </c>
    </row>
    <row r="1149" spans="1:50" ht="12" customHeight="1" x14ac:dyDescent="0.25">
      <c r="A1149" s="1" t="s">
        <v>685</v>
      </c>
      <c r="C1149" s="65"/>
      <c r="D1149" s="31"/>
      <c r="E1149" s="31"/>
      <c r="F1149" s="31"/>
      <c r="G1149" s="31"/>
      <c r="H1149" s="31"/>
      <c r="O1149" s="482" t="str">
        <f t="shared" si="147"/>
        <v xml:space="preserve"> </v>
      </c>
      <c r="P1149">
        <v>25</v>
      </c>
      <c r="Q1149" t="str">
        <f t="shared" si="149"/>
        <v>Beechboro</v>
      </c>
      <c r="R1149"/>
      <c r="S1149"/>
      <c r="T1149"/>
      <c r="U1149"/>
      <c r="V1149"/>
      <c r="W1149"/>
      <c r="X1149"/>
      <c r="AE1149"/>
      <c r="AF1149"/>
      <c r="AG1149"/>
      <c r="AH1149"/>
      <c r="AI1149" s="213"/>
      <c r="AQ1149" s="9"/>
      <c r="AS1149" s="244">
        <v>1147</v>
      </c>
      <c r="AT1149" s="244">
        <v>-25.25</v>
      </c>
      <c r="AU1149" s="244">
        <v>119.75</v>
      </c>
      <c r="AV1149" s="244" t="s">
        <v>5870</v>
      </c>
      <c r="AW1149" s="22">
        <v>879</v>
      </c>
      <c r="AX1149" s="343">
        <v>195.04677561920803</v>
      </c>
    </row>
    <row r="1150" spans="1:50" ht="12" customHeight="1" x14ac:dyDescent="0.25">
      <c r="A1150" s="1" t="s">
        <v>685</v>
      </c>
      <c r="C1150" s="65"/>
      <c r="D1150" s="31"/>
      <c r="E1150" s="31"/>
      <c r="F1150" s="31"/>
      <c r="G1150" s="31"/>
      <c r="H1150" s="31"/>
      <c r="O1150" s="482" t="str">
        <f t="shared" si="147"/>
        <v xml:space="preserve"> </v>
      </c>
      <c r="P1150">
        <v>26</v>
      </c>
      <c r="Q1150" t="str">
        <f t="shared" si="149"/>
        <v>Bejoording</v>
      </c>
      <c r="R1150"/>
      <c r="S1150"/>
      <c r="T1150"/>
      <c r="U1150"/>
      <c r="V1150"/>
      <c r="W1150"/>
      <c r="X1150"/>
      <c r="AE1150"/>
      <c r="AF1150"/>
      <c r="AG1150"/>
      <c r="AH1150"/>
      <c r="AI1150" s="213"/>
      <c r="AQ1150" s="9"/>
      <c r="AS1150" s="244">
        <v>1148</v>
      </c>
      <c r="AT1150" s="244">
        <v>-25</v>
      </c>
      <c r="AU1150" s="244">
        <v>119.75</v>
      </c>
      <c r="AV1150" s="244" t="s">
        <v>5871</v>
      </c>
      <c r="AW1150" s="22">
        <v>879</v>
      </c>
      <c r="AX1150" s="343">
        <v>217.16064422176893</v>
      </c>
    </row>
    <row r="1151" spans="1:50" ht="12" customHeight="1" x14ac:dyDescent="0.25">
      <c r="A1151" s="1" t="s">
        <v>685</v>
      </c>
      <c r="C1151" s="65"/>
      <c r="D1151" s="31"/>
      <c r="E1151" s="31"/>
      <c r="F1151" s="31"/>
      <c r="G1151" s="31"/>
      <c r="H1151" s="31"/>
      <c r="O1151" s="482" t="str">
        <f t="shared" si="147"/>
        <v xml:space="preserve"> </v>
      </c>
      <c r="P1151">
        <v>27</v>
      </c>
      <c r="Q1151" t="str">
        <f t="shared" si="149"/>
        <v>Belmont</v>
      </c>
      <c r="R1151"/>
      <c r="S1151"/>
      <c r="T1151"/>
      <c r="U1151"/>
      <c r="V1151"/>
      <c r="W1151"/>
      <c r="X1151"/>
      <c r="AE1151"/>
      <c r="AF1151"/>
      <c r="AG1151"/>
      <c r="AH1151"/>
      <c r="AI1151" s="213"/>
      <c r="AQ1151" s="9"/>
      <c r="AS1151" s="244">
        <v>1149</v>
      </c>
      <c r="AT1151" s="244">
        <v>-35</v>
      </c>
      <c r="AU1151" s="244">
        <v>120</v>
      </c>
      <c r="AV1151" s="244" t="s">
        <v>5872</v>
      </c>
      <c r="AW1151" s="22">
        <v>50</v>
      </c>
      <c r="AX1151" s="343">
        <v>86.472890995666674</v>
      </c>
    </row>
    <row r="1152" spans="1:50" ht="12" customHeight="1" x14ac:dyDescent="0.25">
      <c r="A1152" s="1" t="s">
        <v>685</v>
      </c>
      <c r="C1152" s="65"/>
      <c r="D1152" s="31"/>
      <c r="E1152" s="31"/>
      <c r="F1152" s="31"/>
      <c r="G1152" s="31"/>
      <c r="H1152" s="31"/>
      <c r="O1152" s="482" t="str">
        <f t="shared" si="147"/>
        <v xml:space="preserve"> </v>
      </c>
      <c r="P1152">
        <v>28</v>
      </c>
      <c r="Q1152" t="str">
        <f t="shared" si="149"/>
        <v>FREE#</v>
      </c>
      <c r="R1152"/>
      <c r="S1152"/>
      <c r="T1152"/>
      <c r="U1152"/>
      <c r="V1152"/>
      <c r="W1152"/>
      <c r="X1152"/>
      <c r="AE1152"/>
      <c r="AF1152"/>
      <c r="AG1152"/>
      <c r="AH1152"/>
      <c r="AI1152" s="213"/>
      <c r="AQ1152" s="9"/>
      <c r="AS1152" s="244">
        <v>1150</v>
      </c>
      <c r="AT1152" s="244">
        <v>-34.75</v>
      </c>
      <c r="AU1152" s="244">
        <v>120</v>
      </c>
      <c r="AV1152" s="244" t="s">
        <v>5873</v>
      </c>
      <c r="AW1152" s="22">
        <v>50</v>
      </c>
      <c r="AX1152" s="343">
        <v>67.703404005719889</v>
      </c>
    </row>
    <row r="1153" spans="1:50" ht="12" customHeight="1" x14ac:dyDescent="0.25">
      <c r="A1153" s="1" t="s">
        <v>685</v>
      </c>
      <c r="C1153" s="65"/>
      <c r="D1153" s="31"/>
      <c r="E1153" s="31"/>
      <c r="F1153" s="31"/>
      <c r="G1153" s="31"/>
      <c r="H1153" s="31"/>
      <c r="O1153" s="482" t="str">
        <f t="shared" si="147"/>
        <v xml:space="preserve"> </v>
      </c>
      <c r="P1153">
        <v>29</v>
      </c>
      <c r="Q1153" t="str">
        <f t="shared" si="149"/>
        <v>Beraking</v>
      </c>
      <c r="R1153"/>
      <c r="S1153"/>
      <c r="T1153"/>
      <c r="U1153"/>
      <c r="V1153"/>
      <c r="W1153"/>
      <c r="X1153"/>
      <c r="AE1153"/>
      <c r="AF1153"/>
      <c r="AG1153"/>
      <c r="AH1153"/>
      <c r="AI1153" s="213"/>
      <c r="AQ1153" s="9"/>
      <c r="AS1153" s="244">
        <v>1151</v>
      </c>
      <c r="AT1153" s="244">
        <v>-34.5</v>
      </c>
      <c r="AU1153" s="244">
        <v>120</v>
      </c>
      <c r="AV1153" s="244" t="s">
        <v>5874</v>
      </c>
      <c r="AW1153" s="22">
        <v>50</v>
      </c>
      <c r="AX1153" s="343">
        <v>56.879622896896478</v>
      </c>
    </row>
    <row r="1154" spans="1:50" ht="12" customHeight="1" x14ac:dyDescent="0.25">
      <c r="A1154" s="1" t="s">
        <v>685</v>
      </c>
      <c r="C1154" s="65"/>
      <c r="D1154" s="31"/>
      <c r="E1154" s="31"/>
      <c r="F1154" s="31"/>
      <c r="G1154" s="31"/>
      <c r="H1154" s="31"/>
      <c r="O1154" s="482" t="str">
        <f t="shared" si="147"/>
        <v xml:space="preserve"> </v>
      </c>
      <c r="P1154">
        <v>30</v>
      </c>
      <c r="Q1154" t="str">
        <f t="shared" si="149"/>
        <v>Bertram</v>
      </c>
      <c r="R1154"/>
      <c r="S1154"/>
      <c r="T1154"/>
      <c r="U1154"/>
      <c r="V1154"/>
      <c r="W1154"/>
      <c r="X1154"/>
      <c r="AE1154"/>
      <c r="AF1154"/>
      <c r="AG1154"/>
      <c r="AH1154"/>
      <c r="AI1154" s="213"/>
      <c r="AQ1154" s="9"/>
      <c r="AS1154" s="244">
        <v>1152</v>
      </c>
      <c r="AT1154" s="244">
        <v>-34.25</v>
      </c>
      <c r="AU1154" s="244">
        <v>120</v>
      </c>
      <c r="AV1154" s="244" t="s">
        <v>5875</v>
      </c>
      <c r="AW1154" s="22">
        <v>168</v>
      </c>
      <c r="AX1154" s="343">
        <v>36.128233453913609</v>
      </c>
    </row>
    <row r="1155" spans="1:50" ht="12" customHeight="1" x14ac:dyDescent="0.25">
      <c r="A1155" s="1" t="s">
        <v>685</v>
      </c>
      <c r="C1155" s="65"/>
      <c r="D1155" s="31"/>
      <c r="E1155" s="31"/>
      <c r="F1155" s="31"/>
      <c r="G1155" s="31"/>
      <c r="H1155" s="31"/>
      <c r="O1155" s="482" t="str">
        <f t="shared" si="147"/>
        <v xml:space="preserve"> </v>
      </c>
      <c r="P1155">
        <v>31</v>
      </c>
      <c r="Q1155" t="str">
        <f t="shared" si="149"/>
        <v>Beverley</v>
      </c>
      <c r="R1155"/>
      <c r="S1155"/>
      <c r="T1155"/>
      <c r="U1155"/>
      <c r="V1155"/>
      <c r="W1155"/>
      <c r="X1155"/>
      <c r="AE1155"/>
      <c r="AF1155"/>
      <c r="AG1155"/>
      <c r="AH1155"/>
      <c r="AI1155" s="213"/>
      <c r="AQ1155" s="9"/>
      <c r="AS1155" s="244">
        <v>1153</v>
      </c>
      <c r="AT1155" s="244">
        <v>-34</v>
      </c>
      <c r="AU1155" s="244">
        <v>120</v>
      </c>
      <c r="AV1155" s="244" t="s">
        <v>4791</v>
      </c>
      <c r="AW1155" s="22">
        <v>168</v>
      </c>
      <c r="AX1155" s="343">
        <v>13.311911341232836</v>
      </c>
    </row>
    <row r="1156" spans="1:50" ht="12" customHeight="1" x14ac:dyDescent="0.25">
      <c r="A1156" s="1" t="s">
        <v>685</v>
      </c>
      <c r="C1156" s="65"/>
      <c r="D1156" s="31"/>
      <c r="E1156" s="31"/>
      <c r="F1156" s="31"/>
      <c r="G1156" s="31"/>
      <c r="H1156" s="31"/>
      <c r="O1156" s="482" t="str">
        <f t="shared" si="147"/>
        <v xml:space="preserve"> </v>
      </c>
      <c r="P1156">
        <v>32</v>
      </c>
      <c r="Q1156" t="str">
        <f t="shared" si="149"/>
        <v>Bickley</v>
      </c>
      <c r="R1156"/>
      <c r="S1156"/>
      <c r="T1156"/>
      <c r="U1156"/>
      <c r="V1156"/>
      <c r="W1156"/>
      <c r="X1156"/>
      <c r="AE1156"/>
      <c r="AF1156"/>
      <c r="AG1156"/>
      <c r="AH1156"/>
      <c r="AI1156" s="213"/>
      <c r="AQ1156" s="9"/>
      <c r="AS1156" s="244">
        <v>1154</v>
      </c>
      <c r="AT1156" s="244">
        <v>-33.75</v>
      </c>
      <c r="AU1156" s="244">
        <v>120</v>
      </c>
      <c r="AV1156" s="244" t="s">
        <v>5876</v>
      </c>
      <c r="AW1156" s="22">
        <v>838</v>
      </c>
      <c r="AX1156" s="343">
        <v>18.26106233884877</v>
      </c>
    </row>
    <row r="1157" spans="1:50" ht="12" customHeight="1" x14ac:dyDescent="0.25">
      <c r="A1157" s="1" t="s">
        <v>685</v>
      </c>
      <c r="C1157" s="65"/>
      <c r="D1157" s="31"/>
      <c r="E1157" s="31"/>
      <c r="F1157" s="31"/>
      <c r="G1157" s="31"/>
      <c r="H1157" s="31"/>
      <c r="O1157" s="482" t="str">
        <f t="shared" ref="O1157:O1220" si="150">IF(Q1157=Q1156,"DUPE"," ")</f>
        <v xml:space="preserve"> </v>
      </c>
      <c r="P1157">
        <v>33</v>
      </c>
      <c r="Q1157" t="str">
        <f t="shared" si="149"/>
        <v>Bindoon</v>
      </c>
      <c r="R1157"/>
      <c r="S1157"/>
      <c r="T1157"/>
      <c r="U1157"/>
      <c r="V1157"/>
      <c r="W1157"/>
      <c r="X1157"/>
      <c r="AE1157"/>
      <c r="AF1157"/>
      <c r="AG1157"/>
      <c r="AH1157"/>
      <c r="AI1157" s="213"/>
      <c r="AQ1157" s="9"/>
      <c r="AS1157" s="244">
        <v>1155</v>
      </c>
      <c r="AT1157" s="244">
        <v>-33.5</v>
      </c>
      <c r="AU1157" s="244">
        <v>120</v>
      </c>
      <c r="AV1157" s="244" t="s">
        <v>4772</v>
      </c>
      <c r="AW1157" s="22">
        <v>336</v>
      </c>
      <c r="AX1157" s="343">
        <v>10.407662215811419</v>
      </c>
    </row>
    <row r="1158" spans="1:50" ht="12" customHeight="1" x14ac:dyDescent="0.25">
      <c r="A1158" s="1" t="s">
        <v>685</v>
      </c>
      <c r="C1158" s="65"/>
      <c r="D1158" s="31"/>
      <c r="E1158" s="31"/>
      <c r="F1158" s="31"/>
      <c r="G1158" s="31"/>
      <c r="H1158" s="31"/>
      <c r="O1158" s="482" t="str">
        <f t="shared" si="150"/>
        <v xml:space="preserve"> </v>
      </c>
      <c r="P1158">
        <v>34</v>
      </c>
      <c r="Q1158" t="str">
        <f t="shared" si="149"/>
        <v>Binningup</v>
      </c>
      <c r="R1158"/>
      <c r="S1158"/>
      <c r="T1158"/>
      <c r="U1158"/>
      <c r="V1158"/>
      <c r="W1158"/>
      <c r="X1158"/>
      <c r="AE1158"/>
      <c r="AF1158"/>
      <c r="AG1158"/>
      <c r="AH1158"/>
      <c r="AI1158" s="213"/>
      <c r="AQ1158" s="9"/>
      <c r="AS1158" s="244">
        <v>1156</v>
      </c>
      <c r="AT1158" s="244">
        <v>-33.25</v>
      </c>
      <c r="AU1158" s="244">
        <v>120</v>
      </c>
      <c r="AV1158" s="244" t="s">
        <v>5877</v>
      </c>
      <c r="AW1158" s="22">
        <v>215</v>
      </c>
      <c r="AX1158" s="343">
        <v>35.786983856581642</v>
      </c>
    </row>
    <row r="1159" spans="1:50" ht="12" customHeight="1" x14ac:dyDescent="0.25">
      <c r="A1159" s="1" t="s">
        <v>685</v>
      </c>
      <c r="C1159" s="65"/>
      <c r="D1159" s="31"/>
      <c r="E1159" s="31"/>
      <c r="F1159" s="31"/>
      <c r="G1159" s="31"/>
      <c r="H1159" s="31"/>
      <c r="O1159" s="482" t="str">
        <f t="shared" si="150"/>
        <v xml:space="preserve"> </v>
      </c>
      <c r="P1159">
        <v>35</v>
      </c>
      <c r="Q1159" t="str">
        <f t="shared" si="149"/>
        <v>Boddington</v>
      </c>
      <c r="R1159"/>
      <c r="S1159"/>
      <c r="T1159"/>
      <c r="U1159"/>
      <c r="V1159"/>
      <c r="W1159"/>
      <c r="X1159"/>
      <c r="AE1159"/>
      <c r="AF1159"/>
      <c r="AG1159"/>
      <c r="AH1159"/>
      <c r="AI1159" s="213"/>
      <c r="AQ1159" s="9"/>
      <c r="AS1159" s="244">
        <v>1157</v>
      </c>
      <c r="AT1159" s="244">
        <v>-33</v>
      </c>
      <c r="AU1159" s="244">
        <v>120</v>
      </c>
      <c r="AV1159" s="244" t="s">
        <v>4756</v>
      </c>
      <c r="AW1159" s="22">
        <v>215</v>
      </c>
      <c r="AX1159" s="343">
        <v>32.36464356342303</v>
      </c>
    </row>
    <row r="1160" spans="1:50" ht="12" customHeight="1" x14ac:dyDescent="0.25">
      <c r="A1160" s="1" t="s">
        <v>685</v>
      </c>
      <c r="C1160" s="65"/>
      <c r="D1160" s="31"/>
      <c r="E1160" s="31"/>
      <c r="F1160" s="31"/>
      <c r="G1160" s="31"/>
      <c r="H1160" s="31"/>
      <c r="O1160" s="482" t="str">
        <f t="shared" si="150"/>
        <v xml:space="preserve"> </v>
      </c>
      <c r="P1160">
        <v>36</v>
      </c>
      <c r="Q1160" t="str">
        <f t="shared" si="149"/>
        <v>Bokal</v>
      </c>
      <c r="R1160"/>
      <c r="S1160"/>
      <c r="T1160"/>
      <c r="U1160"/>
      <c r="V1160"/>
      <c r="W1160"/>
      <c r="X1160"/>
      <c r="AE1160"/>
      <c r="AF1160"/>
      <c r="AG1160"/>
      <c r="AH1160"/>
      <c r="AI1160" s="213"/>
      <c r="AQ1160" s="9"/>
      <c r="AS1160" s="244">
        <v>1158</v>
      </c>
      <c r="AT1160" s="244">
        <v>-32.75</v>
      </c>
      <c r="AU1160" s="244">
        <v>120</v>
      </c>
      <c r="AV1160" s="244" t="s">
        <v>5878</v>
      </c>
      <c r="AW1160" s="22">
        <v>847</v>
      </c>
      <c r="AX1160" s="343">
        <v>43.388108886597749</v>
      </c>
    </row>
    <row r="1161" spans="1:50" ht="12" customHeight="1" x14ac:dyDescent="0.25">
      <c r="A1161" s="1" t="s">
        <v>685</v>
      </c>
      <c r="C1161" s="65"/>
      <c r="D1161" s="31"/>
      <c r="E1161" s="31"/>
      <c r="F1161" s="31"/>
      <c r="G1161" s="31"/>
      <c r="H1161" s="31"/>
      <c r="O1161" s="482" t="str">
        <f t="shared" si="150"/>
        <v xml:space="preserve"> </v>
      </c>
      <c r="P1161">
        <v>37</v>
      </c>
      <c r="Q1161" t="str">
        <f t="shared" si="149"/>
        <v>Bolgart</v>
      </c>
      <c r="R1161"/>
      <c r="S1161"/>
      <c r="T1161"/>
      <c r="U1161"/>
      <c r="V1161"/>
      <c r="W1161"/>
      <c r="X1161"/>
      <c r="AE1161"/>
      <c r="AF1161"/>
      <c r="AG1161"/>
      <c r="AH1161"/>
      <c r="AI1161" s="213"/>
      <c r="AQ1161" s="9"/>
      <c r="AS1161" s="244">
        <v>1159</v>
      </c>
      <c r="AT1161" s="244">
        <v>-32.5</v>
      </c>
      <c r="AU1161" s="244">
        <v>120</v>
      </c>
      <c r="AV1161" s="244" t="s">
        <v>4737</v>
      </c>
      <c r="AW1161" s="22">
        <v>133</v>
      </c>
      <c r="AX1161" s="343">
        <v>25.158898255961429</v>
      </c>
    </row>
    <row r="1162" spans="1:50" ht="12" customHeight="1" x14ac:dyDescent="0.25">
      <c r="A1162" s="1" t="s">
        <v>685</v>
      </c>
      <c r="C1162" s="65"/>
      <c r="D1162" s="31"/>
      <c r="E1162" s="31"/>
      <c r="F1162" s="31"/>
      <c r="G1162" s="31"/>
      <c r="H1162" s="31"/>
      <c r="O1162" s="482" t="str">
        <f t="shared" si="150"/>
        <v xml:space="preserve"> </v>
      </c>
      <c r="P1162">
        <v>38</v>
      </c>
      <c r="Q1162" t="str">
        <f t="shared" si="149"/>
        <v>Boodijup Valley</v>
      </c>
      <c r="R1162"/>
      <c r="S1162"/>
      <c r="T1162"/>
      <c r="U1162"/>
      <c r="V1162"/>
      <c r="W1162"/>
      <c r="X1162"/>
      <c r="AE1162"/>
      <c r="AF1162"/>
      <c r="AG1162"/>
      <c r="AH1162"/>
      <c r="AI1162" s="213"/>
      <c r="AQ1162" s="9"/>
      <c r="AS1162" s="244">
        <v>1160</v>
      </c>
      <c r="AT1162" s="244">
        <v>-32.25</v>
      </c>
      <c r="AU1162" s="244">
        <v>120</v>
      </c>
      <c r="AV1162" s="244" t="s">
        <v>5879</v>
      </c>
      <c r="AW1162" s="22">
        <v>925</v>
      </c>
      <c r="AX1162" s="343">
        <v>26.406774847140952</v>
      </c>
    </row>
    <row r="1163" spans="1:50" ht="12" customHeight="1" x14ac:dyDescent="0.25">
      <c r="A1163" s="1" t="s">
        <v>685</v>
      </c>
      <c r="C1163" s="65"/>
      <c r="D1163" s="31"/>
      <c r="E1163" s="31"/>
      <c r="F1163" s="31"/>
      <c r="G1163" s="31"/>
      <c r="H1163" s="31"/>
      <c r="O1163" s="482" t="str">
        <f t="shared" si="150"/>
        <v xml:space="preserve"> </v>
      </c>
      <c r="P1163">
        <v>39</v>
      </c>
      <c r="Q1163" t="str">
        <f t="shared" si="149"/>
        <v>Bookara</v>
      </c>
      <c r="R1163"/>
      <c r="S1163"/>
      <c r="T1163"/>
      <c r="U1163"/>
      <c r="V1163"/>
      <c r="W1163"/>
      <c r="X1163"/>
      <c r="AE1163"/>
      <c r="AF1163"/>
      <c r="AG1163"/>
      <c r="AH1163"/>
      <c r="AI1163" s="213"/>
      <c r="AQ1163" s="9"/>
      <c r="AS1163" s="244">
        <v>1161</v>
      </c>
      <c r="AT1163" s="244">
        <v>-32</v>
      </c>
      <c r="AU1163" s="244">
        <v>120</v>
      </c>
      <c r="AV1163" s="244" t="s">
        <v>4718</v>
      </c>
      <c r="AW1163" s="22">
        <v>925</v>
      </c>
      <c r="AX1163" s="343">
        <v>25.343159657147542</v>
      </c>
    </row>
    <row r="1164" spans="1:50" ht="12" customHeight="1" x14ac:dyDescent="0.25">
      <c r="A1164" s="1" t="s">
        <v>685</v>
      </c>
      <c r="C1164" s="65"/>
      <c r="D1164" s="31"/>
      <c r="E1164" s="31"/>
      <c r="F1164" s="31"/>
      <c r="G1164" s="31"/>
      <c r="H1164" s="31"/>
      <c r="O1164" s="482" t="str">
        <f t="shared" si="150"/>
        <v xml:space="preserve"> </v>
      </c>
      <c r="P1164">
        <v>40</v>
      </c>
      <c r="Q1164" t="str">
        <f t="shared" si="149"/>
        <v>Boorabbin</v>
      </c>
      <c r="R1164"/>
      <c r="S1164"/>
      <c r="T1164"/>
      <c r="U1164"/>
      <c r="V1164"/>
      <c r="W1164"/>
      <c r="X1164"/>
      <c r="AE1164"/>
      <c r="AF1164"/>
      <c r="AG1164"/>
      <c r="AH1164"/>
      <c r="AI1164" s="213"/>
      <c r="AQ1164" s="9"/>
      <c r="AS1164" s="244">
        <v>1162</v>
      </c>
      <c r="AT1164" s="244">
        <v>-31.75</v>
      </c>
      <c r="AU1164" s="244">
        <v>120</v>
      </c>
      <c r="AV1164" s="244" t="s">
        <v>5880</v>
      </c>
      <c r="AW1164" s="22">
        <v>930</v>
      </c>
      <c r="AX1164" s="343">
        <v>24.829042636079684</v>
      </c>
    </row>
    <row r="1165" spans="1:50" ht="12" customHeight="1" x14ac:dyDescent="0.25">
      <c r="A1165" s="1" t="s">
        <v>685</v>
      </c>
      <c r="C1165" s="65"/>
      <c r="D1165" s="31"/>
      <c r="E1165" s="31"/>
      <c r="F1165" s="31"/>
      <c r="G1165" s="31"/>
      <c r="H1165" s="31"/>
      <c r="O1165" s="482" t="str">
        <f t="shared" si="150"/>
        <v xml:space="preserve"> </v>
      </c>
      <c r="P1165">
        <v>41</v>
      </c>
      <c r="Q1165" t="str">
        <f t="shared" si="149"/>
        <v>Boranup</v>
      </c>
      <c r="R1165"/>
      <c r="S1165"/>
      <c r="T1165"/>
      <c r="U1165"/>
      <c r="V1165"/>
      <c r="W1165"/>
      <c r="X1165"/>
      <c r="AE1165"/>
      <c r="AF1165"/>
      <c r="AG1165"/>
      <c r="AH1165"/>
      <c r="AI1165" s="213"/>
      <c r="AQ1165" s="9"/>
      <c r="AS1165" s="244">
        <v>1163</v>
      </c>
      <c r="AT1165" s="244">
        <v>-31.5</v>
      </c>
      <c r="AU1165" s="244">
        <v>120</v>
      </c>
      <c r="AV1165" s="244" t="s">
        <v>4701</v>
      </c>
      <c r="AW1165" s="22">
        <v>930</v>
      </c>
      <c r="AX1165" s="343">
        <v>16.57737318367311</v>
      </c>
    </row>
    <row r="1166" spans="1:50" ht="12" customHeight="1" x14ac:dyDescent="0.25">
      <c r="A1166" s="1" t="s">
        <v>685</v>
      </c>
      <c r="C1166" s="65"/>
      <c r="D1166" s="31"/>
      <c r="E1166" s="31"/>
      <c r="F1166" s="31"/>
      <c r="G1166" s="31"/>
      <c r="H1166" s="31"/>
      <c r="O1166" s="482" t="str">
        <f t="shared" si="150"/>
        <v xml:space="preserve"> </v>
      </c>
      <c r="P1166">
        <v>42</v>
      </c>
      <c r="Q1166" t="str">
        <f t="shared" si="149"/>
        <v>Borden</v>
      </c>
      <c r="R1166"/>
      <c r="S1166"/>
      <c r="T1166"/>
      <c r="U1166"/>
      <c r="V1166"/>
      <c r="W1166"/>
      <c r="X1166"/>
      <c r="AE1166"/>
      <c r="AF1166"/>
      <c r="AG1166"/>
      <c r="AH1166"/>
      <c r="AI1166" s="213"/>
      <c r="AQ1166" s="9"/>
      <c r="AS1166" s="244">
        <v>1164</v>
      </c>
      <c r="AT1166" s="244">
        <v>-31.25</v>
      </c>
      <c r="AU1166" s="244">
        <v>120</v>
      </c>
      <c r="AV1166" s="244" t="s">
        <v>5881</v>
      </c>
      <c r="AW1166" s="22">
        <v>40</v>
      </c>
      <c r="AX1166" s="343">
        <v>29.927377988975085</v>
      </c>
    </row>
    <row r="1167" spans="1:50" ht="12" customHeight="1" x14ac:dyDescent="0.25">
      <c r="A1167" s="1" t="s">
        <v>685</v>
      </c>
      <c r="C1167" s="65"/>
      <c r="D1167" s="31"/>
      <c r="E1167" s="31"/>
      <c r="F1167" s="31"/>
      <c r="G1167" s="31"/>
      <c r="H1167" s="31"/>
      <c r="O1167" s="482" t="str">
        <f t="shared" si="150"/>
        <v xml:space="preserve"> </v>
      </c>
      <c r="P1167">
        <v>43</v>
      </c>
      <c r="Q1167" t="str">
        <f t="shared" si="149"/>
        <v>Boscabel</v>
      </c>
      <c r="R1167"/>
      <c r="S1167"/>
      <c r="T1167"/>
      <c r="U1167"/>
      <c r="V1167"/>
      <c r="W1167"/>
      <c r="X1167"/>
      <c r="AE1167"/>
      <c r="AF1167"/>
      <c r="AG1167"/>
      <c r="AH1167"/>
      <c r="AI1167" s="213"/>
      <c r="AQ1167" s="9"/>
      <c r="AS1167" s="244">
        <v>1165</v>
      </c>
      <c r="AT1167" s="244">
        <v>-31</v>
      </c>
      <c r="AU1167" s="244">
        <v>120</v>
      </c>
      <c r="AV1167" s="244" t="s">
        <v>4688</v>
      </c>
      <c r="AW1167" s="22">
        <v>181</v>
      </c>
      <c r="AX1167" s="343">
        <v>24.296619716401125</v>
      </c>
    </row>
    <row r="1168" spans="1:50" ht="12" customHeight="1" x14ac:dyDescent="0.25">
      <c r="A1168" s="1" t="s">
        <v>685</v>
      </c>
      <c r="C1168" s="65"/>
      <c r="D1168" s="31"/>
      <c r="E1168" s="31"/>
      <c r="F1168" s="31"/>
      <c r="G1168" s="31"/>
      <c r="H1168" s="31"/>
      <c r="O1168" s="482" t="str">
        <f t="shared" si="150"/>
        <v xml:space="preserve"> </v>
      </c>
      <c r="P1168">
        <v>44</v>
      </c>
      <c r="Q1168" t="str">
        <f t="shared" si="149"/>
        <v>Botherling</v>
      </c>
      <c r="R1168"/>
      <c r="S1168"/>
      <c r="T1168"/>
      <c r="U1168"/>
      <c r="V1168"/>
      <c r="W1168"/>
      <c r="X1168"/>
      <c r="AE1168"/>
      <c r="AF1168"/>
      <c r="AG1168"/>
      <c r="AH1168"/>
      <c r="AI1168" s="213"/>
      <c r="AQ1168" s="9"/>
      <c r="AS1168" s="244">
        <v>1166</v>
      </c>
      <c r="AT1168" s="244">
        <v>-30.75</v>
      </c>
      <c r="AU1168" s="244">
        <v>120</v>
      </c>
      <c r="AV1168" s="244" t="s">
        <v>5882</v>
      </c>
      <c r="AW1168" s="22">
        <v>181</v>
      </c>
      <c r="AX1168" s="343">
        <v>20.861067239588422</v>
      </c>
    </row>
    <row r="1169" spans="1:50" ht="12" customHeight="1" x14ac:dyDescent="0.25">
      <c r="A1169" s="1" t="s">
        <v>685</v>
      </c>
      <c r="C1169" s="65"/>
      <c r="D1169" s="31"/>
      <c r="E1169" s="31"/>
      <c r="F1169" s="31"/>
      <c r="G1169" s="31"/>
      <c r="H1169" s="31"/>
      <c r="O1169" s="482" t="str">
        <f t="shared" si="150"/>
        <v xml:space="preserve"> </v>
      </c>
      <c r="P1169">
        <v>45</v>
      </c>
      <c r="Q1169" t="str">
        <f t="shared" si="149"/>
        <v>Bouvard</v>
      </c>
      <c r="R1169"/>
      <c r="S1169"/>
      <c r="T1169"/>
      <c r="U1169"/>
      <c r="V1169"/>
      <c r="W1169"/>
      <c r="X1169"/>
      <c r="AE1169"/>
      <c r="AF1169"/>
      <c r="AG1169"/>
      <c r="AH1169"/>
      <c r="AI1169" s="213"/>
      <c r="AQ1169" s="9"/>
      <c r="AS1169" s="244">
        <v>1167</v>
      </c>
      <c r="AT1169" s="244">
        <v>-30.5</v>
      </c>
      <c r="AU1169" s="244">
        <v>120</v>
      </c>
      <c r="AV1169" s="244" t="s">
        <v>5883</v>
      </c>
      <c r="AW1169" s="22">
        <v>181</v>
      </c>
      <c r="AX1169" s="343">
        <v>42.725037375505408</v>
      </c>
    </row>
    <row r="1170" spans="1:50" ht="12" customHeight="1" x14ac:dyDescent="0.25">
      <c r="A1170" s="1" t="s">
        <v>685</v>
      </c>
      <c r="C1170" s="65"/>
      <c r="D1170" s="31"/>
      <c r="E1170" s="31"/>
      <c r="F1170" s="31"/>
      <c r="G1170" s="31"/>
      <c r="H1170" s="31"/>
      <c r="O1170" s="482" t="str">
        <f t="shared" si="150"/>
        <v xml:space="preserve"> </v>
      </c>
      <c r="P1170">
        <v>46</v>
      </c>
      <c r="Q1170" t="str">
        <f t="shared" si="149"/>
        <v>Boxwood Hill</v>
      </c>
      <c r="R1170"/>
      <c r="S1170"/>
      <c r="T1170"/>
      <c r="U1170"/>
      <c r="V1170"/>
      <c r="W1170"/>
      <c r="X1170"/>
      <c r="AE1170"/>
      <c r="AF1170"/>
      <c r="AG1170"/>
      <c r="AH1170"/>
      <c r="AI1170" s="213"/>
      <c r="AQ1170" s="9"/>
      <c r="AS1170" s="244">
        <v>1168</v>
      </c>
      <c r="AT1170" s="244">
        <v>-30.25</v>
      </c>
      <c r="AU1170" s="244">
        <v>120</v>
      </c>
      <c r="AV1170" s="244" t="s">
        <v>5884</v>
      </c>
      <c r="AW1170" s="22">
        <v>268</v>
      </c>
      <c r="AX1170" s="343">
        <v>63.541140965992895</v>
      </c>
    </row>
    <row r="1171" spans="1:50" ht="12" customHeight="1" x14ac:dyDescent="0.25">
      <c r="A1171" s="1" t="s">
        <v>685</v>
      </c>
      <c r="C1171" s="65"/>
      <c r="D1171" s="31"/>
      <c r="E1171" s="31"/>
      <c r="F1171" s="31"/>
      <c r="G1171" s="31"/>
      <c r="H1171" s="31"/>
      <c r="O1171" s="482" t="str">
        <f t="shared" si="150"/>
        <v xml:space="preserve"> </v>
      </c>
      <c r="P1171">
        <v>47</v>
      </c>
      <c r="Q1171" t="str">
        <f t="shared" si="149"/>
        <v>Boyanup</v>
      </c>
      <c r="R1171"/>
      <c r="S1171"/>
      <c r="T1171"/>
      <c r="U1171"/>
      <c r="V1171"/>
      <c r="W1171"/>
      <c r="X1171"/>
      <c r="AE1171"/>
      <c r="AF1171"/>
      <c r="AG1171"/>
      <c r="AH1171"/>
      <c r="AI1171" s="213"/>
      <c r="AQ1171" s="9"/>
      <c r="AS1171" s="244">
        <v>1169</v>
      </c>
      <c r="AT1171" s="244">
        <v>-30</v>
      </c>
      <c r="AU1171" s="244">
        <v>120</v>
      </c>
      <c r="AV1171" s="244" t="s">
        <v>4659</v>
      </c>
      <c r="AW1171" s="22">
        <v>268</v>
      </c>
      <c r="AX1171" s="343">
        <v>69.984440268086445</v>
      </c>
    </row>
    <row r="1172" spans="1:50" ht="12" customHeight="1" x14ac:dyDescent="0.25">
      <c r="A1172" s="1" t="s">
        <v>685</v>
      </c>
      <c r="C1172" s="65"/>
      <c r="D1172" s="31"/>
      <c r="E1172" s="31"/>
      <c r="F1172" s="31"/>
      <c r="G1172" s="31"/>
      <c r="H1172" s="31"/>
      <c r="O1172" s="482" t="str">
        <f t="shared" si="150"/>
        <v xml:space="preserve"> </v>
      </c>
      <c r="P1172">
        <v>48</v>
      </c>
      <c r="Q1172" t="str">
        <f t="shared" si="149"/>
        <v>Boyatup Hill</v>
      </c>
      <c r="R1172"/>
      <c r="S1172"/>
      <c r="T1172"/>
      <c r="U1172"/>
      <c r="V1172"/>
      <c r="W1172"/>
      <c r="X1172"/>
      <c r="AE1172"/>
      <c r="AF1172"/>
      <c r="AG1172"/>
      <c r="AH1172"/>
      <c r="AI1172" s="213"/>
      <c r="AQ1172" s="9"/>
      <c r="AS1172" s="244">
        <v>1170</v>
      </c>
      <c r="AT1172" s="244">
        <v>-29.75</v>
      </c>
      <c r="AU1172" s="244">
        <v>120</v>
      </c>
      <c r="AV1172" s="244" t="s">
        <v>5885</v>
      </c>
      <c r="AW1172" s="22">
        <v>114</v>
      </c>
      <c r="AX1172" s="343">
        <v>69.001074016623818</v>
      </c>
    </row>
    <row r="1173" spans="1:50" ht="12" customHeight="1" x14ac:dyDescent="0.25">
      <c r="A1173" s="1" t="s">
        <v>685</v>
      </c>
      <c r="C1173" s="65"/>
      <c r="D1173" s="31"/>
      <c r="E1173" s="31"/>
      <c r="F1173" s="31"/>
      <c r="G1173" s="31"/>
      <c r="H1173" s="31"/>
      <c r="O1173" s="482" t="str">
        <f t="shared" si="150"/>
        <v xml:space="preserve"> </v>
      </c>
      <c r="P1173">
        <v>49</v>
      </c>
      <c r="Q1173" t="str">
        <f t="shared" si="149"/>
        <v>Boyup Brook</v>
      </c>
      <c r="R1173"/>
      <c r="S1173"/>
      <c r="T1173"/>
      <c r="U1173"/>
      <c r="V1173"/>
      <c r="W1173"/>
      <c r="X1173"/>
      <c r="AE1173"/>
      <c r="AF1173"/>
      <c r="AG1173"/>
      <c r="AH1173"/>
      <c r="AI1173" s="213"/>
      <c r="AQ1173" s="9"/>
      <c r="AS1173" s="244">
        <v>1171</v>
      </c>
      <c r="AT1173" s="244">
        <v>-29.5</v>
      </c>
      <c r="AU1173" s="244">
        <v>120</v>
      </c>
      <c r="AV1173" s="244" t="s">
        <v>4648</v>
      </c>
      <c r="AW1173" s="22">
        <v>114</v>
      </c>
      <c r="AX1173" s="343">
        <v>70.905881541256633</v>
      </c>
    </row>
    <row r="1174" spans="1:50" ht="12" customHeight="1" x14ac:dyDescent="0.25">
      <c r="A1174" s="1" t="s">
        <v>685</v>
      </c>
      <c r="C1174" s="65"/>
      <c r="D1174" s="31"/>
      <c r="E1174" s="31"/>
      <c r="F1174" s="31"/>
      <c r="G1174" s="31"/>
      <c r="H1174" s="31"/>
      <c r="O1174" s="482" t="str">
        <f t="shared" si="150"/>
        <v xml:space="preserve"> </v>
      </c>
      <c r="P1174">
        <v>50</v>
      </c>
      <c r="Q1174" t="str">
        <f t="shared" si="149"/>
        <v>Bremer Bay</v>
      </c>
      <c r="R1174"/>
      <c r="S1174"/>
      <c r="T1174"/>
      <c r="U1174"/>
      <c r="V1174"/>
      <c r="W1174"/>
      <c r="X1174"/>
      <c r="AE1174"/>
      <c r="AF1174"/>
      <c r="AG1174"/>
      <c r="AH1174"/>
      <c r="AI1174" s="213"/>
      <c r="AQ1174" s="9"/>
      <c r="AS1174" s="244">
        <v>1172</v>
      </c>
      <c r="AT1174" s="244">
        <v>-29.25</v>
      </c>
      <c r="AU1174" s="244">
        <v>120</v>
      </c>
      <c r="AV1174" s="244" t="s">
        <v>5886</v>
      </c>
      <c r="AW1174" s="22">
        <v>114</v>
      </c>
      <c r="AX1174" s="343">
        <v>82.701092695156063</v>
      </c>
    </row>
    <row r="1175" spans="1:50" ht="12" customHeight="1" x14ac:dyDescent="0.25">
      <c r="A1175" s="1" t="s">
        <v>685</v>
      </c>
      <c r="C1175" s="65"/>
      <c r="D1175" s="31"/>
      <c r="E1175" s="31"/>
      <c r="F1175" s="31"/>
      <c r="G1175" s="31"/>
      <c r="H1175" s="31"/>
      <c r="O1175" s="482" t="str">
        <f t="shared" si="150"/>
        <v xml:space="preserve"> </v>
      </c>
      <c r="P1175">
        <v>51</v>
      </c>
      <c r="Q1175" t="str">
        <f t="shared" si="149"/>
        <v>Bridgetown</v>
      </c>
      <c r="R1175"/>
      <c r="S1175"/>
      <c r="T1175"/>
      <c r="U1175"/>
      <c r="V1175"/>
      <c r="W1175"/>
      <c r="X1175"/>
      <c r="AE1175"/>
      <c r="AF1175"/>
      <c r="AG1175"/>
      <c r="AH1175"/>
      <c r="AI1175" s="213"/>
      <c r="AQ1175" s="9"/>
      <c r="AS1175" s="244">
        <v>1173</v>
      </c>
      <c r="AT1175" s="244">
        <v>-29</v>
      </c>
      <c r="AU1175" s="244">
        <v>120</v>
      </c>
      <c r="AV1175" s="244" t="s">
        <v>5887</v>
      </c>
      <c r="AW1175" s="22">
        <v>114</v>
      </c>
      <c r="AX1175" s="343">
        <v>100.97835561092541</v>
      </c>
    </row>
    <row r="1176" spans="1:50" ht="12" customHeight="1" x14ac:dyDescent="0.25">
      <c r="A1176" s="1" t="s">
        <v>685</v>
      </c>
      <c r="C1176" s="65"/>
      <c r="D1176" s="31"/>
      <c r="E1176" s="31"/>
      <c r="F1176" s="31"/>
      <c r="G1176" s="31"/>
      <c r="H1176" s="31"/>
      <c r="O1176" s="482" t="str">
        <f t="shared" si="150"/>
        <v xml:space="preserve"> </v>
      </c>
      <c r="P1176">
        <v>52</v>
      </c>
      <c r="Q1176" t="str">
        <f t="shared" si="149"/>
        <v>Broke Inlet</v>
      </c>
      <c r="R1176"/>
      <c r="S1176"/>
      <c r="T1176"/>
      <c r="U1176"/>
      <c r="V1176"/>
      <c r="W1176"/>
      <c r="X1176"/>
      <c r="AE1176"/>
      <c r="AF1176"/>
      <c r="AG1176"/>
      <c r="AH1176"/>
      <c r="AI1176" s="213"/>
      <c r="AQ1176" s="9"/>
      <c r="AS1176" s="244">
        <v>1174</v>
      </c>
      <c r="AT1176" s="244">
        <v>-28.75</v>
      </c>
      <c r="AU1176" s="244">
        <v>120</v>
      </c>
      <c r="AV1176" s="244" t="s">
        <v>5888</v>
      </c>
      <c r="AW1176" s="22">
        <v>1052</v>
      </c>
      <c r="AX1176" s="343">
        <v>109.17068900565809</v>
      </c>
    </row>
    <row r="1177" spans="1:50" ht="12" customHeight="1" x14ac:dyDescent="0.25">
      <c r="A1177" s="1" t="s">
        <v>685</v>
      </c>
      <c r="C1177" s="65"/>
      <c r="D1177" s="31"/>
      <c r="E1177" s="31"/>
      <c r="F1177" s="31"/>
      <c r="G1177" s="31"/>
      <c r="H1177" s="31"/>
      <c r="O1177" s="482" t="str">
        <f t="shared" si="150"/>
        <v xml:space="preserve"> </v>
      </c>
      <c r="P1177">
        <v>53</v>
      </c>
      <c r="Q1177" t="str">
        <f t="shared" si="149"/>
        <v>Brookton</v>
      </c>
      <c r="R1177"/>
      <c r="S1177"/>
      <c r="T1177"/>
      <c r="U1177"/>
      <c r="V1177"/>
      <c r="W1177"/>
      <c r="X1177"/>
      <c r="AE1177"/>
      <c r="AF1177"/>
      <c r="AG1177"/>
      <c r="AH1177"/>
      <c r="AI1177" s="213"/>
      <c r="AQ1177" s="9"/>
      <c r="AS1177" s="244">
        <v>1175</v>
      </c>
      <c r="AT1177" s="244">
        <v>-28.5</v>
      </c>
      <c r="AU1177" s="244">
        <v>120</v>
      </c>
      <c r="AV1177" s="244" t="s">
        <v>5889</v>
      </c>
      <c r="AW1177" s="22">
        <v>1052</v>
      </c>
      <c r="AX1177" s="343">
        <v>89.374627717639541</v>
      </c>
    </row>
    <row r="1178" spans="1:50" ht="12" customHeight="1" x14ac:dyDescent="0.25">
      <c r="A1178" s="1" t="s">
        <v>685</v>
      </c>
      <c r="C1178" s="65"/>
      <c r="D1178" s="31"/>
      <c r="E1178" s="31"/>
      <c r="F1178" s="31"/>
      <c r="G1178" s="31"/>
      <c r="H1178" s="31"/>
      <c r="O1178" s="482" t="str">
        <f t="shared" si="150"/>
        <v xml:space="preserve"> </v>
      </c>
      <c r="P1178">
        <v>54</v>
      </c>
      <c r="Q1178" t="str">
        <f t="shared" si="149"/>
        <v>Broomehill</v>
      </c>
      <c r="R1178"/>
      <c r="S1178"/>
      <c r="T1178"/>
      <c r="U1178"/>
      <c r="V1178"/>
      <c r="W1178"/>
      <c r="X1178"/>
      <c r="AE1178"/>
      <c r="AF1178"/>
      <c r="AG1178"/>
      <c r="AH1178"/>
      <c r="AI1178" s="213"/>
      <c r="AQ1178" s="9"/>
      <c r="AS1178" s="244">
        <v>1176</v>
      </c>
      <c r="AT1178" s="244">
        <v>-28.25</v>
      </c>
      <c r="AU1178" s="244">
        <v>120</v>
      </c>
      <c r="AV1178" s="244" t="s">
        <v>5890</v>
      </c>
      <c r="AW1178" s="22">
        <v>1052</v>
      </c>
      <c r="AX1178" s="343">
        <v>74.85144378561229</v>
      </c>
    </row>
    <row r="1179" spans="1:50" ht="12" customHeight="1" x14ac:dyDescent="0.25">
      <c r="A1179" s="1" t="s">
        <v>685</v>
      </c>
      <c r="C1179" s="65"/>
      <c r="D1179" s="31"/>
      <c r="E1179" s="31"/>
      <c r="F1179" s="31"/>
      <c r="G1179" s="31"/>
      <c r="H1179" s="31"/>
      <c r="O1179" s="482" t="str">
        <f t="shared" si="150"/>
        <v xml:space="preserve"> </v>
      </c>
      <c r="P1179">
        <v>55</v>
      </c>
      <c r="Q1179" t="str">
        <f t="shared" si="149"/>
        <v>Brunswick</v>
      </c>
      <c r="R1179"/>
      <c r="S1179"/>
      <c r="T1179"/>
      <c r="U1179"/>
      <c r="V1179"/>
      <c r="W1179"/>
      <c r="X1179"/>
      <c r="AE1179"/>
      <c r="AF1179"/>
      <c r="AG1179"/>
      <c r="AH1179"/>
      <c r="AI1179" s="213"/>
      <c r="AQ1179" s="9"/>
      <c r="AS1179" s="244">
        <v>1177</v>
      </c>
      <c r="AT1179" s="244">
        <v>-28</v>
      </c>
      <c r="AU1179" s="244">
        <v>120</v>
      </c>
      <c r="AV1179" s="244" t="s">
        <v>5891</v>
      </c>
      <c r="AW1179" s="22">
        <v>1052</v>
      </c>
      <c r="AX1179" s="343">
        <v>69.014368147218335</v>
      </c>
    </row>
    <row r="1180" spans="1:50" ht="12" customHeight="1" x14ac:dyDescent="0.25">
      <c r="A1180" s="1" t="s">
        <v>685</v>
      </c>
      <c r="C1180" s="65"/>
      <c r="D1180" s="31"/>
      <c r="E1180" s="31"/>
      <c r="F1180" s="31"/>
      <c r="G1180" s="31"/>
      <c r="H1180" s="31"/>
      <c r="O1180" s="482" t="str">
        <f t="shared" si="150"/>
        <v xml:space="preserve"> </v>
      </c>
      <c r="P1180">
        <v>56</v>
      </c>
      <c r="Q1180" t="str">
        <f t="shared" si="149"/>
        <v>Bullaring</v>
      </c>
      <c r="R1180"/>
      <c r="S1180"/>
      <c r="T1180"/>
      <c r="U1180"/>
      <c r="V1180"/>
      <c r="W1180"/>
      <c r="X1180"/>
      <c r="AE1180"/>
      <c r="AF1180"/>
      <c r="AG1180"/>
      <c r="AH1180"/>
      <c r="AI1180" s="213"/>
      <c r="AQ1180" s="9"/>
      <c r="AS1180" s="244">
        <v>1178</v>
      </c>
      <c r="AT1180" s="244">
        <v>-27.75</v>
      </c>
      <c r="AU1180" s="244">
        <v>120</v>
      </c>
      <c r="AV1180" s="244" t="s">
        <v>5892</v>
      </c>
      <c r="AW1180" s="22">
        <v>1052</v>
      </c>
      <c r="AX1180" s="343">
        <v>73.94969372545674</v>
      </c>
    </row>
    <row r="1181" spans="1:50" ht="12" customHeight="1" x14ac:dyDescent="0.25">
      <c r="A1181" s="1" t="s">
        <v>685</v>
      </c>
      <c r="C1181" s="65"/>
      <c r="D1181" s="31"/>
      <c r="E1181" s="31"/>
      <c r="F1181" s="31"/>
      <c r="G1181" s="31"/>
      <c r="H1181" s="31"/>
      <c r="O1181" s="482" t="str">
        <f t="shared" si="150"/>
        <v xml:space="preserve"> </v>
      </c>
      <c r="P1181">
        <v>57</v>
      </c>
      <c r="Q1181" t="str">
        <f t="shared" si="149"/>
        <v>Bullcreek</v>
      </c>
      <c r="R1181"/>
      <c r="S1181"/>
      <c r="T1181"/>
      <c r="U1181"/>
      <c r="V1181"/>
      <c r="W1181"/>
      <c r="X1181"/>
      <c r="AE1181"/>
      <c r="AF1181"/>
      <c r="AG1181"/>
      <c r="AH1181"/>
      <c r="AI1181" s="213"/>
      <c r="AQ1181" s="9"/>
      <c r="AS1181" s="244">
        <v>1179</v>
      </c>
      <c r="AT1181" s="244">
        <v>-27.5</v>
      </c>
      <c r="AU1181" s="244">
        <v>120</v>
      </c>
      <c r="AV1181" s="244" t="s">
        <v>5893</v>
      </c>
      <c r="AW1181" s="22">
        <v>1052</v>
      </c>
      <c r="AX1181" s="343">
        <v>87.860464432826021</v>
      </c>
    </row>
    <row r="1182" spans="1:50" ht="12" customHeight="1" x14ac:dyDescent="0.25">
      <c r="A1182" s="1" t="s">
        <v>685</v>
      </c>
      <c r="C1182" s="65"/>
      <c r="D1182" s="31"/>
      <c r="E1182" s="31"/>
      <c r="F1182" s="31"/>
      <c r="G1182" s="31"/>
      <c r="H1182" s="31"/>
      <c r="O1182" s="482" t="str">
        <f t="shared" si="150"/>
        <v xml:space="preserve"> </v>
      </c>
      <c r="P1182">
        <v>58</v>
      </c>
      <c r="Q1182" t="str">
        <f t="shared" si="149"/>
        <v>Bullfinch</v>
      </c>
      <c r="R1182"/>
      <c r="S1182"/>
      <c r="T1182"/>
      <c r="U1182"/>
      <c r="V1182"/>
      <c r="W1182"/>
      <c r="X1182"/>
      <c r="AE1182"/>
      <c r="AF1182"/>
      <c r="AG1182"/>
      <c r="AH1182"/>
      <c r="AI1182" s="213"/>
      <c r="AQ1182" s="9"/>
      <c r="AS1182" s="244">
        <v>1180</v>
      </c>
      <c r="AT1182" s="244">
        <v>-27.25</v>
      </c>
      <c r="AU1182" s="244">
        <v>120</v>
      </c>
      <c r="AV1182" s="244" t="s">
        <v>5894</v>
      </c>
      <c r="AW1182" s="22">
        <v>1052</v>
      </c>
      <c r="AX1182" s="343">
        <v>107.3112064707359</v>
      </c>
    </row>
    <row r="1183" spans="1:50" ht="12" customHeight="1" x14ac:dyDescent="0.25">
      <c r="A1183" s="1" t="s">
        <v>685</v>
      </c>
      <c r="C1183" s="65"/>
      <c r="D1183" s="31"/>
      <c r="E1183" s="31"/>
      <c r="F1183" s="31"/>
      <c r="G1183" s="31"/>
      <c r="H1183" s="31"/>
      <c r="O1183" s="482" t="str">
        <f t="shared" si="150"/>
        <v xml:space="preserve"> </v>
      </c>
      <c r="P1183">
        <v>59</v>
      </c>
      <c r="Q1183" t="str">
        <f t="shared" si="149"/>
        <v>Bullsbrook</v>
      </c>
      <c r="R1183"/>
      <c r="S1183"/>
      <c r="T1183"/>
      <c r="U1183"/>
      <c r="V1183"/>
      <c r="W1183"/>
      <c r="X1183"/>
      <c r="AE1183"/>
      <c r="AF1183"/>
      <c r="AG1183"/>
      <c r="AH1183"/>
      <c r="AI1183" s="213"/>
      <c r="AQ1183" s="9"/>
      <c r="AS1183" s="244">
        <v>1181</v>
      </c>
      <c r="AT1183" s="244">
        <v>-27</v>
      </c>
      <c r="AU1183" s="244">
        <v>120</v>
      </c>
      <c r="AV1183" s="244" t="s">
        <v>5895</v>
      </c>
      <c r="AW1183" s="22">
        <v>1052</v>
      </c>
      <c r="AX1183" s="343">
        <v>129.83550620451388</v>
      </c>
    </row>
    <row r="1184" spans="1:50" ht="12" customHeight="1" x14ac:dyDescent="0.25">
      <c r="A1184" s="1" t="s">
        <v>685</v>
      </c>
      <c r="C1184" s="65"/>
      <c r="D1184" s="31"/>
      <c r="E1184" s="31"/>
      <c r="F1184" s="31"/>
      <c r="G1184" s="31"/>
      <c r="H1184" s="31"/>
      <c r="O1184" s="482" t="str">
        <f t="shared" si="150"/>
        <v xml:space="preserve"> </v>
      </c>
      <c r="P1184">
        <v>60</v>
      </c>
      <c r="Q1184" t="str">
        <f t="shared" si="149"/>
        <v>Bunbury</v>
      </c>
      <c r="R1184"/>
      <c r="S1184"/>
      <c r="T1184"/>
      <c r="U1184"/>
      <c r="V1184"/>
      <c r="W1184"/>
      <c r="X1184"/>
      <c r="AE1184"/>
      <c r="AF1184"/>
      <c r="AG1184"/>
      <c r="AH1184"/>
      <c r="AI1184" s="213"/>
      <c r="AQ1184" s="9"/>
      <c r="AS1184" s="244">
        <v>1182</v>
      </c>
      <c r="AT1184" s="244">
        <v>-26.75</v>
      </c>
      <c r="AU1184" s="244">
        <v>120</v>
      </c>
      <c r="AV1184" s="244" t="s">
        <v>5896</v>
      </c>
      <c r="AW1184" s="22">
        <v>879</v>
      </c>
      <c r="AX1184" s="343">
        <v>150.33662566713346</v>
      </c>
    </row>
    <row r="1185" spans="1:50" ht="12" customHeight="1" x14ac:dyDescent="0.25">
      <c r="A1185" s="1" t="s">
        <v>685</v>
      </c>
      <c r="C1185" s="65"/>
      <c r="D1185" s="31"/>
      <c r="E1185" s="31"/>
      <c r="F1185" s="31"/>
      <c r="G1185" s="31"/>
      <c r="H1185" s="31"/>
      <c r="O1185" s="482" t="str">
        <f t="shared" si="150"/>
        <v xml:space="preserve"> </v>
      </c>
      <c r="P1185">
        <v>61</v>
      </c>
      <c r="Q1185" t="str">
        <f t="shared" si="149"/>
        <v>Bunjil</v>
      </c>
      <c r="R1185"/>
      <c r="S1185"/>
      <c r="T1185"/>
      <c r="U1185"/>
      <c r="V1185"/>
      <c r="W1185"/>
      <c r="X1185"/>
      <c r="AE1185"/>
      <c r="AF1185"/>
      <c r="AG1185"/>
      <c r="AH1185"/>
      <c r="AI1185" s="213"/>
      <c r="AQ1185" s="9"/>
      <c r="AS1185" s="244">
        <v>1183</v>
      </c>
      <c r="AT1185" s="244">
        <v>-26.5</v>
      </c>
      <c r="AU1185" s="244">
        <v>120</v>
      </c>
      <c r="AV1185" s="244" t="s">
        <v>5897</v>
      </c>
      <c r="AW1185" s="22">
        <v>879</v>
      </c>
      <c r="AX1185" s="343">
        <v>149.86771678999125</v>
      </c>
    </row>
    <row r="1186" spans="1:50" ht="12" customHeight="1" x14ac:dyDescent="0.25">
      <c r="A1186" s="1" t="s">
        <v>685</v>
      </c>
      <c r="C1186" s="65"/>
      <c r="D1186" s="31"/>
      <c r="E1186" s="31"/>
      <c r="F1186" s="31"/>
      <c r="G1186" s="31"/>
      <c r="H1186" s="31"/>
      <c r="O1186" s="482" t="str">
        <f t="shared" si="150"/>
        <v xml:space="preserve"> </v>
      </c>
      <c r="P1186">
        <v>62</v>
      </c>
      <c r="Q1186" t="str">
        <f t="shared" si="149"/>
        <v>Buntine</v>
      </c>
      <c r="R1186"/>
      <c r="S1186"/>
      <c r="T1186"/>
      <c r="U1186"/>
      <c r="V1186"/>
      <c r="W1186"/>
      <c r="X1186"/>
      <c r="AE1186"/>
      <c r="AF1186"/>
      <c r="AG1186"/>
      <c r="AH1186"/>
      <c r="AI1186" s="213"/>
      <c r="AQ1186" s="9"/>
      <c r="AS1186" s="244">
        <v>1184</v>
      </c>
      <c r="AT1186" s="244">
        <v>-26.25</v>
      </c>
      <c r="AU1186" s="244">
        <v>120</v>
      </c>
      <c r="AV1186" s="244" t="s">
        <v>5898</v>
      </c>
      <c r="AW1186" s="22">
        <v>879</v>
      </c>
      <c r="AX1186" s="343">
        <v>154.48194347795007</v>
      </c>
    </row>
    <row r="1187" spans="1:50" ht="12" customHeight="1" x14ac:dyDescent="0.25">
      <c r="A1187" s="1" t="s">
        <v>685</v>
      </c>
      <c r="C1187" s="65"/>
      <c r="D1187" s="31"/>
      <c r="E1187" s="31"/>
      <c r="F1187" s="31"/>
      <c r="G1187" s="31"/>
      <c r="H1187" s="31"/>
      <c r="O1187" s="482" t="str">
        <f t="shared" si="150"/>
        <v xml:space="preserve"> </v>
      </c>
      <c r="P1187">
        <v>63</v>
      </c>
      <c r="Q1187" t="str">
        <f t="shared" si="149"/>
        <v>Burakin</v>
      </c>
      <c r="R1187"/>
      <c r="S1187"/>
      <c r="T1187"/>
      <c r="U1187"/>
      <c r="V1187"/>
      <c r="W1187"/>
      <c r="X1187"/>
      <c r="AE1187"/>
      <c r="AF1187"/>
      <c r="AG1187"/>
      <c r="AH1187"/>
      <c r="AI1187" s="213"/>
      <c r="AQ1187" s="9"/>
      <c r="AS1187" s="244">
        <v>1185</v>
      </c>
      <c r="AT1187" s="244">
        <v>-26</v>
      </c>
      <c r="AU1187" s="244">
        <v>120</v>
      </c>
      <c r="AV1187" s="244" t="s">
        <v>5899</v>
      </c>
      <c r="AW1187" s="22">
        <v>879</v>
      </c>
      <c r="AX1187" s="343">
        <v>163.75016332118952</v>
      </c>
    </row>
    <row r="1188" spans="1:50" ht="12" customHeight="1" x14ac:dyDescent="0.25">
      <c r="A1188" s="1" t="s">
        <v>685</v>
      </c>
      <c r="C1188" s="65"/>
      <c r="D1188" s="31"/>
      <c r="E1188" s="31"/>
      <c r="F1188" s="31"/>
      <c r="G1188" s="31"/>
      <c r="H1188" s="31"/>
      <c r="O1188" s="482" t="str">
        <f t="shared" si="150"/>
        <v xml:space="preserve"> </v>
      </c>
      <c r="P1188">
        <v>64</v>
      </c>
      <c r="Q1188" t="str">
        <f t="shared" si="149"/>
        <v>Busselton</v>
      </c>
      <c r="R1188"/>
      <c r="S1188"/>
      <c r="T1188"/>
      <c r="U1188"/>
      <c r="V1188"/>
      <c r="W1188"/>
      <c r="X1188"/>
      <c r="AE1188"/>
      <c r="AF1188"/>
      <c r="AG1188"/>
      <c r="AH1188"/>
      <c r="AI1188" s="213"/>
      <c r="AQ1188" s="9"/>
      <c r="AS1188" s="244">
        <v>1186</v>
      </c>
      <c r="AT1188" s="244">
        <v>-25.75</v>
      </c>
      <c r="AU1188" s="244">
        <v>120</v>
      </c>
      <c r="AV1188" s="244" t="s">
        <v>5900</v>
      </c>
      <c r="AW1188" s="22">
        <v>879</v>
      </c>
      <c r="AX1188" s="343">
        <v>176.94255539176106</v>
      </c>
    </row>
    <row r="1189" spans="1:50" ht="12" customHeight="1" x14ac:dyDescent="0.25">
      <c r="A1189" s="1" t="s">
        <v>685</v>
      </c>
      <c r="C1189" s="65"/>
      <c r="D1189" s="31"/>
      <c r="E1189" s="31"/>
      <c r="F1189" s="31"/>
      <c r="G1189" s="31"/>
      <c r="H1189" s="31"/>
      <c r="O1189" s="482" t="str">
        <f t="shared" si="150"/>
        <v xml:space="preserve"> </v>
      </c>
      <c r="P1189">
        <v>65</v>
      </c>
      <c r="Q1189" t="str">
        <f t="shared" si="149"/>
        <v>Byford</v>
      </c>
      <c r="R1189"/>
      <c r="S1189"/>
      <c r="T1189"/>
      <c r="U1189"/>
      <c r="V1189"/>
      <c r="W1189"/>
      <c r="X1189"/>
      <c r="AE1189"/>
      <c r="AF1189"/>
      <c r="AG1189"/>
      <c r="AH1189"/>
      <c r="AI1189" s="213"/>
      <c r="AQ1189" s="9"/>
      <c r="AS1189" s="244">
        <v>1187</v>
      </c>
      <c r="AT1189" s="244">
        <v>-25.5</v>
      </c>
      <c r="AU1189" s="244">
        <v>120</v>
      </c>
      <c r="AV1189" s="244" t="s">
        <v>5901</v>
      </c>
      <c r="AW1189" s="22">
        <v>879</v>
      </c>
      <c r="AX1189" s="343">
        <v>193.25715151248991</v>
      </c>
    </row>
    <row r="1190" spans="1:50" ht="12" customHeight="1" x14ac:dyDescent="0.25">
      <c r="A1190" s="1" t="s">
        <v>685</v>
      </c>
      <c r="C1190" s="65"/>
      <c r="D1190" s="31"/>
      <c r="E1190" s="31"/>
      <c r="F1190" s="31"/>
      <c r="G1190" s="31"/>
      <c r="H1190" s="31"/>
      <c r="O1190" s="482" t="str">
        <f t="shared" si="150"/>
        <v xml:space="preserve"> </v>
      </c>
      <c r="P1190">
        <v>66</v>
      </c>
      <c r="Q1190" t="str">
        <f t="shared" ref="Q1190:Q1253" si="151">IFERROR(VLOOKUP(P1190,$P$3:$Q$1122,2,FALSE), "FREE#")</f>
        <v>Caiguna</v>
      </c>
      <c r="R1190"/>
      <c r="S1190"/>
      <c r="T1190"/>
      <c r="U1190"/>
      <c r="V1190"/>
      <c r="W1190"/>
      <c r="X1190"/>
      <c r="AE1190"/>
      <c r="AF1190"/>
      <c r="AG1190"/>
      <c r="AH1190"/>
      <c r="AI1190" s="213"/>
      <c r="AQ1190" s="9"/>
      <c r="AS1190" s="244">
        <v>1188</v>
      </c>
      <c r="AT1190" s="244">
        <v>-25.25</v>
      </c>
      <c r="AU1190" s="244">
        <v>120</v>
      </c>
      <c r="AV1190" s="244" t="s">
        <v>5902</v>
      </c>
      <c r="AW1190" s="22">
        <v>879</v>
      </c>
      <c r="AX1190" s="343">
        <v>211.97427220611564</v>
      </c>
    </row>
    <row r="1191" spans="1:50" ht="12" customHeight="1" x14ac:dyDescent="0.25">
      <c r="A1191" s="1" t="s">
        <v>685</v>
      </c>
      <c r="C1191" s="65"/>
      <c r="D1191" s="31"/>
      <c r="E1191" s="31"/>
      <c r="F1191" s="31"/>
      <c r="G1191" s="31"/>
      <c r="H1191" s="31"/>
      <c r="O1191" s="482" t="str">
        <f t="shared" si="150"/>
        <v xml:space="preserve"> </v>
      </c>
      <c r="P1191">
        <v>67</v>
      </c>
      <c r="Q1191" t="str">
        <f t="shared" si="151"/>
        <v>FREE#</v>
      </c>
      <c r="R1191"/>
      <c r="S1191"/>
      <c r="T1191"/>
      <c r="U1191"/>
      <c r="V1191"/>
      <c r="W1191"/>
      <c r="X1191"/>
      <c r="AE1191"/>
      <c r="AF1191"/>
      <c r="AG1191"/>
      <c r="AH1191"/>
      <c r="AI1191" s="213"/>
      <c r="AQ1191" s="9"/>
      <c r="AS1191" s="244">
        <v>1189</v>
      </c>
      <c r="AT1191" s="244">
        <v>-25</v>
      </c>
      <c r="AU1191" s="244">
        <v>120</v>
      </c>
      <c r="AV1191" s="244" t="s">
        <v>5903</v>
      </c>
      <c r="AW1191" s="22">
        <v>879</v>
      </c>
      <c r="AX1191" s="343">
        <v>232.51443887883954</v>
      </c>
    </row>
    <row r="1192" spans="1:50" ht="12" customHeight="1" x14ac:dyDescent="0.25">
      <c r="A1192" s="1" t="s">
        <v>685</v>
      </c>
      <c r="C1192" s="65"/>
      <c r="D1192" s="31"/>
      <c r="E1192" s="31"/>
      <c r="F1192" s="31"/>
      <c r="G1192" s="31"/>
      <c r="H1192" s="31"/>
      <c r="O1192" s="482" t="str">
        <f t="shared" si="150"/>
        <v xml:space="preserve"> </v>
      </c>
      <c r="P1192">
        <v>68</v>
      </c>
      <c r="Q1192" t="str">
        <f t="shared" si="151"/>
        <v>Canna</v>
      </c>
      <c r="R1192"/>
      <c r="S1192"/>
      <c r="T1192"/>
      <c r="U1192"/>
      <c r="V1192"/>
      <c r="W1192"/>
      <c r="X1192"/>
      <c r="AE1192"/>
      <c r="AF1192"/>
      <c r="AG1192"/>
      <c r="AH1192"/>
      <c r="AI1192" s="213"/>
      <c r="AQ1192" s="9"/>
      <c r="AS1192" s="244">
        <v>1190</v>
      </c>
      <c r="AT1192" s="244">
        <v>-35</v>
      </c>
      <c r="AU1192" s="244">
        <v>120.25</v>
      </c>
      <c r="AV1192" s="244" t="s">
        <v>5904</v>
      </c>
      <c r="AW1192" s="22">
        <v>50</v>
      </c>
      <c r="AX1192" s="343">
        <v>102.69789483793782</v>
      </c>
    </row>
    <row r="1193" spans="1:50" ht="12" customHeight="1" x14ac:dyDescent="0.25">
      <c r="A1193" s="1" t="s">
        <v>685</v>
      </c>
      <c r="C1193" s="65"/>
      <c r="D1193" s="31"/>
      <c r="E1193" s="31"/>
      <c r="F1193" s="31"/>
      <c r="G1193" s="31"/>
      <c r="H1193" s="31"/>
      <c r="O1193" s="482" t="str">
        <f t="shared" si="150"/>
        <v xml:space="preserve"> </v>
      </c>
      <c r="P1193">
        <v>69</v>
      </c>
      <c r="Q1193" t="str">
        <f t="shared" si="151"/>
        <v>Canning Mills</v>
      </c>
      <c r="R1193"/>
      <c r="S1193"/>
      <c r="T1193"/>
      <c r="U1193"/>
      <c r="V1193"/>
      <c r="W1193"/>
      <c r="X1193"/>
      <c r="AE1193"/>
      <c r="AF1193"/>
      <c r="AG1193"/>
      <c r="AH1193"/>
      <c r="AI1193" s="213"/>
      <c r="AQ1193" s="9"/>
      <c r="AS1193" s="244">
        <v>1191</v>
      </c>
      <c r="AT1193" s="244">
        <v>-34.75</v>
      </c>
      <c r="AU1193" s="244">
        <v>120.25</v>
      </c>
      <c r="AV1193" s="244" t="s">
        <v>5905</v>
      </c>
      <c r="AW1193" s="22">
        <v>50</v>
      </c>
      <c r="AX1193" s="343">
        <v>87.534903209992407</v>
      </c>
    </row>
    <row r="1194" spans="1:50" ht="12" customHeight="1" x14ac:dyDescent="0.25">
      <c r="A1194" s="1" t="s">
        <v>685</v>
      </c>
      <c r="C1194" s="65"/>
      <c r="D1194" s="31"/>
      <c r="E1194" s="31"/>
      <c r="F1194" s="31"/>
      <c r="G1194" s="31"/>
      <c r="H1194" s="31"/>
      <c r="O1194" s="482" t="str">
        <f t="shared" si="150"/>
        <v xml:space="preserve"> </v>
      </c>
      <c r="P1194">
        <v>70</v>
      </c>
      <c r="Q1194" t="str">
        <f t="shared" si="151"/>
        <v>Canning Vale</v>
      </c>
      <c r="R1194"/>
      <c r="S1194"/>
      <c r="T1194"/>
      <c r="U1194"/>
      <c r="V1194"/>
      <c r="W1194"/>
      <c r="X1194"/>
      <c r="AE1194"/>
      <c r="AF1194"/>
      <c r="AG1194"/>
      <c r="AH1194"/>
      <c r="AI1194" s="213"/>
      <c r="AQ1194" s="9"/>
      <c r="AS1194" s="244">
        <v>1192</v>
      </c>
      <c r="AT1194" s="244">
        <v>-34.5</v>
      </c>
      <c r="AU1194" s="244">
        <v>120.25</v>
      </c>
      <c r="AV1194" s="244" t="s">
        <v>5906</v>
      </c>
      <c r="AW1194" s="22">
        <v>168</v>
      </c>
      <c r="AX1194" s="343">
        <v>63.023488695709304</v>
      </c>
    </row>
    <row r="1195" spans="1:50" ht="12" customHeight="1" x14ac:dyDescent="0.25">
      <c r="A1195" s="1" t="s">
        <v>685</v>
      </c>
      <c r="C1195" s="65"/>
      <c r="D1195" s="31"/>
      <c r="E1195" s="31"/>
      <c r="F1195" s="31"/>
      <c r="G1195" s="31"/>
      <c r="H1195" s="31"/>
      <c r="O1195" s="482" t="str">
        <f t="shared" si="150"/>
        <v xml:space="preserve"> </v>
      </c>
      <c r="P1195">
        <v>71</v>
      </c>
      <c r="Q1195" t="str">
        <f t="shared" si="151"/>
        <v>Cape Arid</v>
      </c>
      <c r="R1195"/>
      <c r="S1195"/>
      <c r="T1195"/>
      <c r="U1195"/>
      <c r="V1195"/>
      <c r="W1195"/>
      <c r="X1195"/>
      <c r="AE1195"/>
      <c r="AF1195"/>
      <c r="AG1195"/>
      <c r="AH1195"/>
      <c r="AI1195" s="213"/>
      <c r="AQ1195" s="9"/>
      <c r="AS1195" s="244">
        <v>1193</v>
      </c>
      <c r="AT1195" s="244">
        <v>-34.25</v>
      </c>
      <c r="AU1195" s="244">
        <v>120.25</v>
      </c>
      <c r="AV1195" s="244" t="s">
        <v>5907</v>
      </c>
      <c r="AW1195" s="22">
        <v>168</v>
      </c>
      <c r="AX1195" s="343">
        <v>36.034834843351746</v>
      </c>
    </row>
    <row r="1196" spans="1:50" ht="12" customHeight="1" x14ac:dyDescent="0.25">
      <c r="A1196" s="1" t="s">
        <v>685</v>
      </c>
      <c r="C1196" s="65"/>
      <c r="D1196" s="31"/>
      <c r="E1196" s="31"/>
      <c r="F1196" s="31"/>
      <c r="G1196" s="31"/>
      <c r="H1196" s="31"/>
      <c r="O1196" s="482" t="str">
        <f t="shared" si="150"/>
        <v xml:space="preserve"> </v>
      </c>
      <c r="P1196">
        <v>72</v>
      </c>
      <c r="Q1196" t="str">
        <f t="shared" si="151"/>
        <v>Cape Le Grande</v>
      </c>
      <c r="R1196"/>
      <c r="S1196"/>
      <c r="T1196"/>
      <c r="U1196"/>
      <c r="V1196"/>
      <c r="W1196"/>
      <c r="X1196"/>
      <c r="AE1196"/>
      <c r="AF1196"/>
      <c r="AG1196"/>
      <c r="AH1196"/>
      <c r="AI1196" s="213"/>
      <c r="AQ1196" s="9"/>
      <c r="AS1196" s="244">
        <v>1194</v>
      </c>
      <c r="AT1196" s="244">
        <v>-34</v>
      </c>
      <c r="AU1196" s="244">
        <v>120.25</v>
      </c>
      <c r="AV1196" s="244" t="s">
        <v>5908</v>
      </c>
      <c r="AW1196" s="22">
        <v>168</v>
      </c>
      <c r="AX1196" s="343">
        <v>13.055540021157642</v>
      </c>
    </row>
    <row r="1197" spans="1:50" ht="12" customHeight="1" x14ac:dyDescent="0.25">
      <c r="A1197" s="1" t="s">
        <v>685</v>
      </c>
      <c r="C1197" s="65"/>
      <c r="D1197" s="31"/>
      <c r="E1197" s="31"/>
      <c r="F1197" s="31"/>
      <c r="G1197" s="31"/>
      <c r="H1197" s="31"/>
      <c r="O1197" s="482" t="str">
        <f t="shared" si="150"/>
        <v xml:space="preserve"> </v>
      </c>
      <c r="P1197">
        <v>73</v>
      </c>
      <c r="Q1197" t="str">
        <f t="shared" si="151"/>
        <v>Cape Riche</v>
      </c>
      <c r="R1197"/>
      <c r="S1197"/>
      <c r="T1197"/>
      <c r="U1197"/>
      <c r="V1197"/>
      <c r="W1197"/>
      <c r="X1197"/>
      <c r="AE1197"/>
      <c r="AF1197"/>
      <c r="AG1197"/>
      <c r="AH1197"/>
      <c r="AI1197" s="213"/>
      <c r="AQ1197" s="9"/>
      <c r="AS1197" s="244">
        <v>1195</v>
      </c>
      <c r="AT1197" s="244">
        <v>-33.75</v>
      </c>
      <c r="AU1197" s="244">
        <v>120.25</v>
      </c>
      <c r="AV1197" s="244" t="s">
        <v>5909</v>
      </c>
      <c r="AW1197" s="22">
        <v>838</v>
      </c>
      <c r="AX1197" s="343">
        <v>9.0367641197011039</v>
      </c>
    </row>
    <row r="1198" spans="1:50" ht="12" customHeight="1" x14ac:dyDescent="0.25">
      <c r="A1198" s="1" t="s">
        <v>685</v>
      </c>
      <c r="C1198" s="65"/>
      <c r="D1198" s="31"/>
      <c r="E1198" s="31"/>
      <c r="F1198" s="31"/>
      <c r="G1198" s="31"/>
      <c r="H1198" s="31"/>
      <c r="O1198" s="482" t="str">
        <f t="shared" si="150"/>
        <v xml:space="preserve"> </v>
      </c>
      <c r="P1198">
        <v>74</v>
      </c>
      <c r="Q1198" t="str">
        <f t="shared" si="151"/>
        <v>Capel</v>
      </c>
      <c r="R1198"/>
      <c r="S1198"/>
      <c r="T1198"/>
      <c r="U1198"/>
      <c r="V1198"/>
      <c r="W1198"/>
      <c r="X1198"/>
      <c r="AE1198"/>
      <c r="AF1198"/>
      <c r="AG1198"/>
      <c r="AH1198"/>
      <c r="AI1198" s="213"/>
      <c r="AQ1198" s="9"/>
      <c r="AS1198" s="244">
        <v>1196</v>
      </c>
      <c r="AT1198" s="244">
        <v>-33.5</v>
      </c>
      <c r="AU1198" s="244">
        <v>120.25</v>
      </c>
      <c r="AV1198" s="244" t="s">
        <v>5910</v>
      </c>
      <c r="AW1198" s="22">
        <v>673</v>
      </c>
      <c r="AX1198" s="343">
        <v>17.563221685084876</v>
      </c>
    </row>
    <row r="1199" spans="1:50" ht="12" customHeight="1" x14ac:dyDescent="0.25">
      <c r="A1199" s="1" t="s">
        <v>685</v>
      </c>
      <c r="C1199" s="65"/>
      <c r="D1199" s="31"/>
      <c r="E1199" s="31"/>
      <c r="F1199" s="31"/>
      <c r="G1199" s="31"/>
      <c r="H1199" s="31"/>
      <c r="O1199" s="482" t="str">
        <f t="shared" si="150"/>
        <v xml:space="preserve"> </v>
      </c>
      <c r="P1199">
        <v>75</v>
      </c>
      <c r="Q1199" t="str">
        <f t="shared" si="151"/>
        <v>Capercup</v>
      </c>
      <c r="R1199"/>
      <c r="S1199"/>
      <c r="T1199"/>
      <c r="U1199"/>
      <c r="V1199"/>
      <c r="W1199"/>
      <c r="X1199"/>
      <c r="AE1199"/>
      <c r="AF1199"/>
      <c r="AG1199"/>
      <c r="AH1199"/>
      <c r="AI1199" s="213"/>
      <c r="AQ1199" s="9"/>
      <c r="AS1199" s="244">
        <v>1197</v>
      </c>
      <c r="AT1199" s="244">
        <v>-33.25</v>
      </c>
      <c r="AU1199" s="244">
        <v>120.25</v>
      </c>
      <c r="AV1199" s="244" t="s">
        <v>5911</v>
      </c>
      <c r="AW1199" s="22">
        <v>336</v>
      </c>
      <c r="AX1199" s="343">
        <v>41.183092378659126</v>
      </c>
    </row>
    <row r="1200" spans="1:50" ht="12" customHeight="1" x14ac:dyDescent="0.25">
      <c r="A1200" s="1" t="s">
        <v>685</v>
      </c>
      <c r="C1200" s="65"/>
      <c r="D1200" s="31"/>
      <c r="E1200" s="31"/>
      <c r="F1200" s="31"/>
      <c r="G1200" s="31"/>
      <c r="H1200" s="31"/>
      <c r="O1200" s="482" t="str">
        <f t="shared" si="150"/>
        <v xml:space="preserve"> </v>
      </c>
      <c r="P1200">
        <v>76</v>
      </c>
      <c r="Q1200" t="str">
        <f t="shared" si="151"/>
        <v>Carbunup</v>
      </c>
      <c r="R1200"/>
      <c r="S1200"/>
      <c r="T1200"/>
      <c r="U1200"/>
      <c r="V1200"/>
      <c r="W1200"/>
      <c r="X1200"/>
      <c r="AE1200"/>
      <c r="AF1200"/>
      <c r="AG1200"/>
      <c r="AH1200"/>
      <c r="AI1200" s="213"/>
      <c r="AQ1200" s="9"/>
      <c r="AS1200" s="244">
        <v>1198</v>
      </c>
      <c r="AT1200" s="244">
        <v>-33</v>
      </c>
      <c r="AU1200" s="244">
        <v>120.25</v>
      </c>
      <c r="AV1200" s="244" t="s">
        <v>5912</v>
      </c>
      <c r="AW1200" s="22">
        <v>215</v>
      </c>
      <c r="AX1200" s="343">
        <v>55.045684013337976</v>
      </c>
    </row>
    <row r="1201" spans="1:50" ht="12" customHeight="1" x14ac:dyDescent="0.25">
      <c r="A1201" s="1" t="s">
        <v>685</v>
      </c>
      <c r="C1201" s="65"/>
      <c r="D1201" s="31"/>
      <c r="E1201" s="31"/>
      <c r="F1201" s="31"/>
      <c r="G1201" s="31"/>
      <c r="H1201" s="31"/>
      <c r="O1201" s="482" t="str">
        <f t="shared" si="150"/>
        <v xml:space="preserve"> </v>
      </c>
      <c r="P1201">
        <v>77</v>
      </c>
      <c r="Q1201" t="str">
        <f t="shared" si="151"/>
        <v>Carbunup River</v>
      </c>
      <c r="R1201"/>
      <c r="S1201"/>
      <c r="T1201"/>
      <c r="U1201"/>
      <c r="V1201"/>
      <c r="W1201"/>
      <c r="X1201"/>
      <c r="AE1201"/>
      <c r="AF1201"/>
      <c r="AG1201"/>
      <c r="AH1201"/>
      <c r="AI1201" s="213"/>
      <c r="AQ1201" s="9"/>
      <c r="AS1201" s="244">
        <v>1199</v>
      </c>
      <c r="AT1201" s="244">
        <v>-32.75</v>
      </c>
      <c r="AU1201" s="244">
        <v>120.25</v>
      </c>
      <c r="AV1201" s="244" t="s">
        <v>5913</v>
      </c>
      <c r="AW1201" s="22">
        <v>133</v>
      </c>
      <c r="AX1201" s="343">
        <v>60.060023830198048</v>
      </c>
    </row>
    <row r="1202" spans="1:50" ht="12" customHeight="1" x14ac:dyDescent="0.25">
      <c r="A1202" s="1" t="s">
        <v>685</v>
      </c>
      <c r="C1202" s="65"/>
      <c r="D1202" s="31"/>
      <c r="E1202" s="31"/>
      <c r="F1202" s="31"/>
      <c r="G1202" s="31"/>
      <c r="H1202" s="31"/>
      <c r="O1202" s="482" t="str">
        <f t="shared" si="150"/>
        <v xml:space="preserve"> </v>
      </c>
      <c r="P1202">
        <v>78</v>
      </c>
      <c r="Q1202" t="str">
        <f t="shared" si="151"/>
        <v>FREE#</v>
      </c>
      <c r="R1202"/>
      <c r="S1202"/>
      <c r="T1202"/>
      <c r="U1202"/>
      <c r="V1202"/>
      <c r="W1202"/>
      <c r="X1202"/>
      <c r="AE1202"/>
      <c r="AF1202"/>
      <c r="AG1202"/>
      <c r="AH1202"/>
      <c r="AI1202" s="213"/>
      <c r="AQ1202" s="9"/>
      <c r="AS1202" s="244">
        <v>1200</v>
      </c>
      <c r="AT1202" s="244">
        <v>-32.5</v>
      </c>
      <c r="AU1202" s="244">
        <v>120.25</v>
      </c>
      <c r="AV1202" s="244" t="s">
        <v>5914</v>
      </c>
      <c r="AW1202" s="22">
        <v>133</v>
      </c>
      <c r="AX1202" s="343">
        <v>47.488010956574833</v>
      </c>
    </row>
    <row r="1203" spans="1:50" ht="12" customHeight="1" x14ac:dyDescent="0.25">
      <c r="A1203" s="1" t="s">
        <v>685</v>
      </c>
      <c r="C1203" s="65"/>
      <c r="D1203" s="31"/>
      <c r="E1203" s="31"/>
      <c r="F1203" s="31"/>
      <c r="G1203" s="31"/>
      <c r="H1203" s="31"/>
      <c r="O1203" s="482" t="str">
        <f t="shared" si="150"/>
        <v xml:space="preserve"> </v>
      </c>
      <c r="P1203">
        <v>79</v>
      </c>
      <c r="Q1203" t="str">
        <f t="shared" si="151"/>
        <v>Carmel</v>
      </c>
      <c r="R1203"/>
      <c r="S1203"/>
      <c r="T1203"/>
      <c r="U1203"/>
      <c r="V1203"/>
      <c r="W1203"/>
      <c r="X1203"/>
      <c r="AE1203"/>
      <c r="AF1203"/>
      <c r="AG1203"/>
      <c r="AH1203"/>
      <c r="AI1203" s="213"/>
      <c r="AQ1203" s="9"/>
      <c r="AS1203" s="244">
        <v>1201</v>
      </c>
      <c r="AT1203" s="244">
        <v>-32.25</v>
      </c>
      <c r="AU1203" s="244">
        <v>120.25</v>
      </c>
      <c r="AV1203" s="244" t="s">
        <v>5915</v>
      </c>
      <c r="AW1203" s="22">
        <v>925</v>
      </c>
      <c r="AX1203" s="343">
        <v>47.709901386379542</v>
      </c>
    </row>
    <row r="1204" spans="1:50" ht="12" customHeight="1" x14ac:dyDescent="0.25">
      <c r="A1204" s="1" t="s">
        <v>685</v>
      </c>
      <c r="C1204" s="65"/>
      <c r="D1204" s="31"/>
      <c r="E1204" s="31"/>
      <c r="F1204" s="31"/>
      <c r="G1204" s="31"/>
      <c r="H1204" s="31"/>
      <c r="O1204" s="482" t="str">
        <f t="shared" si="150"/>
        <v xml:space="preserve"> </v>
      </c>
      <c r="P1204">
        <v>80</v>
      </c>
      <c r="Q1204" t="str">
        <f t="shared" si="151"/>
        <v>Caron</v>
      </c>
      <c r="R1204"/>
      <c r="S1204"/>
      <c r="T1204"/>
      <c r="U1204"/>
      <c r="V1204"/>
      <c r="W1204"/>
      <c r="X1204"/>
      <c r="AE1204"/>
      <c r="AF1204"/>
      <c r="AG1204"/>
      <c r="AH1204"/>
      <c r="AI1204" s="213"/>
      <c r="AQ1204" s="9"/>
      <c r="AS1204" s="244">
        <v>1202</v>
      </c>
      <c r="AT1204" s="244">
        <v>-32</v>
      </c>
      <c r="AU1204" s="244">
        <v>120.25</v>
      </c>
      <c r="AV1204" s="244" t="s">
        <v>5916</v>
      </c>
      <c r="AW1204" s="22">
        <v>925</v>
      </c>
      <c r="AX1204" s="343">
        <v>47.175461061520451</v>
      </c>
    </row>
    <row r="1205" spans="1:50" ht="12" customHeight="1" x14ac:dyDescent="0.25">
      <c r="A1205" s="1" t="s">
        <v>685</v>
      </c>
      <c r="C1205" s="65"/>
      <c r="D1205" s="31"/>
      <c r="E1205" s="31"/>
      <c r="F1205" s="31"/>
      <c r="G1205" s="31"/>
      <c r="H1205" s="31"/>
      <c r="O1205" s="482" t="str">
        <f t="shared" si="150"/>
        <v xml:space="preserve"> </v>
      </c>
      <c r="P1205">
        <v>81</v>
      </c>
      <c r="Q1205" t="str">
        <f t="shared" si="151"/>
        <v>Cascade</v>
      </c>
      <c r="R1205"/>
      <c r="S1205"/>
      <c r="T1205"/>
      <c r="U1205"/>
      <c r="V1205"/>
      <c r="W1205"/>
      <c r="X1205"/>
      <c r="AE1205"/>
      <c r="AF1205"/>
      <c r="AG1205"/>
      <c r="AH1205"/>
      <c r="AI1205" s="213"/>
      <c r="AQ1205" s="9"/>
      <c r="AS1205" s="244">
        <v>1203</v>
      </c>
      <c r="AT1205" s="244">
        <v>-31.75</v>
      </c>
      <c r="AU1205" s="244">
        <v>120.25</v>
      </c>
      <c r="AV1205" s="244" t="s">
        <v>5917</v>
      </c>
      <c r="AW1205" s="22">
        <v>930</v>
      </c>
      <c r="AX1205" s="343">
        <v>43.23206100612876</v>
      </c>
    </row>
    <row r="1206" spans="1:50" ht="12" customHeight="1" x14ac:dyDescent="0.25">
      <c r="A1206" s="1" t="s">
        <v>685</v>
      </c>
      <c r="C1206" s="65"/>
      <c r="D1206" s="31"/>
      <c r="E1206" s="31"/>
      <c r="F1206" s="31"/>
      <c r="G1206" s="31"/>
      <c r="H1206" s="31"/>
      <c r="O1206" s="482" t="str">
        <f t="shared" si="150"/>
        <v xml:space="preserve"> </v>
      </c>
      <c r="P1206">
        <v>82</v>
      </c>
      <c r="Q1206" t="str">
        <f t="shared" si="151"/>
        <v>FREE#</v>
      </c>
      <c r="R1206"/>
      <c r="S1206"/>
      <c r="T1206"/>
      <c r="U1206"/>
      <c r="V1206"/>
      <c r="W1206"/>
      <c r="X1206"/>
      <c r="AE1206"/>
      <c r="AF1206"/>
      <c r="AG1206"/>
      <c r="AH1206"/>
      <c r="AI1206" s="213"/>
      <c r="AQ1206" s="9"/>
      <c r="AS1206" s="244">
        <v>1204</v>
      </c>
      <c r="AT1206" s="244">
        <v>-31.5</v>
      </c>
      <c r="AU1206" s="244">
        <v>120.25</v>
      </c>
      <c r="AV1206" s="244" t="s">
        <v>5918</v>
      </c>
      <c r="AW1206" s="22">
        <v>40</v>
      </c>
      <c r="AX1206" s="343">
        <v>33.157098990799909</v>
      </c>
    </row>
    <row r="1207" spans="1:50" ht="12" customHeight="1" thickBot="1" x14ac:dyDescent="0.3">
      <c r="A1207" s="1" t="s">
        <v>685</v>
      </c>
      <c r="C1207" s="65"/>
      <c r="D1207" s="59"/>
      <c r="E1207" s="31"/>
      <c r="F1207" s="31"/>
      <c r="G1207" s="31"/>
      <c r="H1207" s="31"/>
      <c r="O1207" s="482" t="str">
        <f t="shared" si="150"/>
        <v xml:space="preserve"> </v>
      </c>
      <c r="P1207">
        <v>83</v>
      </c>
      <c r="Q1207" t="str">
        <f t="shared" si="151"/>
        <v>Casuarina</v>
      </c>
      <c r="R1207"/>
      <c r="S1207"/>
      <c r="T1207"/>
      <c r="U1207"/>
      <c r="V1207"/>
      <c r="W1207"/>
      <c r="X1207"/>
      <c r="AE1207"/>
      <c r="AF1207"/>
      <c r="AG1207"/>
      <c r="AH1207"/>
      <c r="AI1207" s="213"/>
      <c r="AQ1207" s="9"/>
      <c r="AS1207" s="244">
        <v>1205</v>
      </c>
      <c r="AT1207" s="244">
        <v>-31.25</v>
      </c>
      <c r="AU1207" s="244">
        <v>120.25</v>
      </c>
      <c r="AV1207" s="244" t="s">
        <v>5919</v>
      </c>
      <c r="AW1207" s="22">
        <v>40</v>
      </c>
      <c r="AX1207" s="343">
        <v>7.5349550210004193</v>
      </c>
    </row>
    <row r="1208" spans="1:50" ht="12" customHeight="1" thickBot="1" x14ac:dyDescent="0.3">
      <c r="A1208" s="1" t="s">
        <v>685</v>
      </c>
      <c r="C1208" s="65"/>
      <c r="D1208" s="60"/>
      <c r="E1208" s="31"/>
      <c r="F1208" s="31"/>
      <c r="G1208" s="31"/>
      <c r="H1208" s="59"/>
      <c r="O1208" s="482" t="str">
        <f t="shared" si="150"/>
        <v xml:space="preserve"> </v>
      </c>
      <c r="P1208">
        <v>84</v>
      </c>
      <c r="Q1208" t="str">
        <f t="shared" si="151"/>
        <v>Cataby</v>
      </c>
      <c r="R1208"/>
      <c r="S1208"/>
      <c r="T1208"/>
      <c r="U1208"/>
      <c r="V1208"/>
      <c r="W1208"/>
      <c r="X1208"/>
      <c r="AE1208"/>
      <c r="AF1208"/>
      <c r="AG1208"/>
      <c r="AH1208"/>
      <c r="AI1208" s="213"/>
      <c r="AQ1208" s="9"/>
      <c r="AS1208" s="244">
        <v>1206</v>
      </c>
      <c r="AT1208" s="244">
        <v>-31</v>
      </c>
      <c r="AU1208" s="244">
        <v>120.25</v>
      </c>
      <c r="AV1208" s="244" t="s">
        <v>5920</v>
      </c>
      <c r="AW1208" s="22">
        <v>181</v>
      </c>
      <c r="AX1208" s="343">
        <v>17.818074661609035</v>
      </c>
    </row>
    <row r="1209" spans="1:50" ht="12" customHeight="1" thickBot="1" x14ac:dyDescent="0.3">
      <c r="A1209" s="1" t="s">
        <v>685</v>
      </c>
      <c r="C1209" s="65"/>
      <c r="D1209" s="60"/>
      <c r="E1209" s="31"/>
      <c r="F1209" s="31"/>
      <c r="G1209" s="31"/>
      <c r="H1209" s="60"/>
      <c r="O1209" s="482" t="str">
        <f t="shared" si="150"/>
        <v xml:space="preserve"> </v>
      </c>
      <c r="P1209">
        <v>85</v>
      </c>
      <c r="Q1209" t="str">
        <f t="shared" si="151"/>
        <v>Cheyne Beach</v>
      </c>
      <c r="R1209"/>
      <c r="S1209"/>
      <c r="T1209"/>
      <c r="U1209"/>
      <c r="V1209"/>
      <c r="W1209"/>
      <c r="X1209"/>
      <c r="AE1209"/>
      <c r="AF1209"/>
      <c r="AG1209"/>
      <c r="AH1209"/>
      <c r="AI1209" s="213"/>
      <c r="AQ1209" s="9"/>
      <c r="AS1209" s="244">
        <v>1207</v>
      </c>
      <c r="AT1209" s="244">
        <v>-30.75</v>
      </c>
      <c r="AU1209" s="244">
        <v>120.25</v>
      </c>
      <c r="AV1209" s="244" t="s">
        <v>5921</v>
      </c>
      <c r="AW1209" s="22">
        <v>181</v>
      </c>
      <c r="AX1209" s="343">
        <v>12.713364325605241</v>
      </c>
    </row>
    <row r="1210" spans="1:50" ht="12" customHeight="1" thickBot="1" x14ac:dyDescent="0.3">
      <c r="A1210" s="1" t="s">
        <v>685</v>
      </c>
      <c r="C1210" s="65"/>
      <c r="D1210" s="60"/>
      <c r="E1210" s="31"/>
      <c r="F1210" s="31"/>
      <c r="G1210" s="31"/>
      <c r="H1210" s="60"/>
      <c r="O1210" s="482" t="str">
        <f t="shared" si="150"/>
        <v xml:space="preserve"> </v>
      </c>
      <c r="P1210">
        <v>86</v>
      </c>
      <c r="Q1210" t="str">
        <f t="shared" si="151"/>
        <v>Chidlow</v>
      </c>
      <c r="R1210"/>
      <c r="S1210"/>
      <c r="T1210"/>
      <c r="U1210"/>
      <c r="V1210"/>
      <c r="W1210"/>
      <c r="X1210"/>
      <c r="AE1210"/>
      <c r="AF1210"/>
      <c r="AG1210"/>
      <c r="AH1210"/>
      <c r="AI1210" s="213"/>
      <c r="AQ1210" s="9"/>
      <c r="AS1210" s="244">
        <v>1208</v>
      </c>
      <c r="AT1210" s="244">
        <v>-30.5</v>
      </c>
      <c r="AU1210" s="244">
        <v>120.25</v>
      </c>
      <c r="AV1210" s="244" t="s">
        <v>5922</v>
      </c>
      <c r="AW1210" s="22">
        <v>181</v>
      </c>
      <c r="AX1210" s="343">
        <v>39.384835208519263</v>
      </c>
    </row>
    <row r="1211" spans="1:50" ht="12" customHeight="1" thickBot="1" x14ac:dyDescent="0.3">
      <c r="A1211" s="1" t="s">
        <v>685</v>
      </c>
      <c r="C1211" s="65"/>
      <c r="D1211" s="60"/>
      <c r="E1211" s="31"/>
      <c r="F1211" s="31"/>
      <c r="G1211" s="31"/>
      <c r="H1211" s="60"/>
      <c r="O1211" s="482" t="str">
        <f t="shared" si="150"/>
        <v xml:space="preserve"> </v>
      </c>
      <c r="P1211">
        <v>87</v>
      </c>
      <c r="Q1211" t="str">
        <f t="shared" si="151"/>
        <v>City Beach</v>
      </c>
      <c r="R1211"/>
      <c r="S1211"/>
      <c r="T1211"/>
      <c r="U1211"/>
      <c r="V1211"/>
      <c r="W1211"/>
      <c r="X1211"/>
      <c r="AE1211"/>
      <c r="AF1211"/>
      <c r="AG1211"/>
      <c r="AH1211"/>
      <c r="AI1211" s="213"/>
      <c r="AQ1211" s="9"/>
      <c r="AS1211" s="244">
        <v>1209</v>
      </c>
      <c r="AT1211" s="244">
        <v>-30.25</v>
      </c>
      <c r="AU1211" s="244">
        <v>120.25</v>
      </c>
      <c r="AV1211" s="244" t="s">
        <v>5923</v>
      </c>
      <c r="AW1211" s="22">
        <v>181</v>
      </c>
      <c r="AX1211" s="343">
        <v>66.978284693106005</v>
      </c>
    </row>
    <row r="1212" spans="1:50" ht="12" customHeight="1" thickBot="1" x14ac:dyDescent="0.3">
      <c r="A1212" s="1" t="s">
        <v>685</v>
      </c>
      <c r="C1212" s="65"/>
      <c r="D1212" s="60"/>
      <c r="E1212" s="31"/>
      <c r="F1212" s="31"/>
      <c r="G1212" s="31"/>
      <c r="H1212" s="60"/>
      <c r="O1212" s="482" t="str">
        <f t="shared" si="150"/>
        <v xml:space="preserve"> </v>
      </c>
      <c r="P1212">
        <v>88</v>
      </c>
      <c r="Q1212" t="str">
        <f t="shared" si="151"/>
        <v>Clackline</v>
      </c>
      <c r="R1212"/>
      <c r="S1212"/>
      <c r="T1212"/>
      <c r="U1212"/>
      <c r="V1212"/>
      <c r="W1212"/>
      <c r="X1212"/>
      <c r="AE1212"/>
      <c r="AF1212"/>
      <c r="AG1212"/>
      <c r="AH1212"/>
      <c r="AI1212" s="213"/>
      <c r="AQ1212" s="9"/>
      <c r="AS1212" s="244">
        <v>1210</v>
      </c>
      <c r="AT1212" s="244">
        <v>-30</v>
      </c>
      <c r="AU1212" s="244">
        <v>120.25</v>
      </c>
      <c r="AV1212" s="244" t="s">
        <v>5924</v>
      </c>
      <c r="AW1212" s="22">
        <v>1129</v>
      </c>
      <c r="AX1212" s="343">
        <v>72.898943760922393</v>
      </c>
    </row>
    <row r="1213" spans="1:50" ht="12" customHeight="1" thickBot="1" x14ac:dyDescent="0.3">
      <c r="A1213" s="1" t="s">
        <v>685</v>
      </c>
      <c r="C1213" s="65"/>
      <c r="D1213" s="60"/>
      <c r="E1213" s="31"/>
      <c r="F1213" s="31"/>
      <c r="G1213" s="31"/>
      <c r="H1213" s="60"/>
      <c r="O1213" s="482" t="str">
        <f t="shared" si="150"/>
        <v xml:space="preserve"> </v>
      </c>
      <c r="P1213">
        <v>89</v>
      </c>
      <c r="Q1213" t="str">
        <f t="shared" si="151"/>
        <v>Cliff Head</v>
      </c>
      <c r="R1213"/>
      <c r="S1213"/>
      <c r="T1213"/>
      <c r="U1213"/>
      <c r="V1213"/>
      <c r="W1213"/>
      <c r="X1213"/>
      <c r="AE1213"/>
      <c r="AF1213"/>
      <c r="AG1213"/>
      <c r="AH1213"/>
      <c r="AI1213" s="213"/>
      <c r="AQ1213" s="9"/>
      <c r="AS1213" s="244">
        <v>1211</v>
      </c>
      <c r="AT1213" s="244">
        <v>-29.75</v>
      </c>
      <c r="AU1213" s="244">
        <v>120.25</v>
      </c>
      <c r="AV1213" s="244" t="s">
        <v>5925</v>
      </c>
      <c r="AW1213" s="22">
        <v>883</v>
      </c>
      <c r="AX1213" s="343">
        <v>76.363791129817344</v>
      </c>
    </row>
    <row r="1214" spans="1:50" ht="12" customHeight="1" thickBot="1" x14ac:dyDescent="0.3">
      <c r="A1214" s="1" t="s">
        <v>685</v>
      </c>
      <c r="C1214" s="65"/>
      <c r="D1214" s="60"/>
      <c r="E1214" s="31"/>
      <c r="F1214" s="31"/>
      <c r="G1214" s="31"/>
      <c r="H1214" s="60"/>
      <c r="O1214" s="482" t="str">
        <f t="shared" si="150"/>
        <v xml:space="preserve"> </v>
      </c>
      <c r="P1214">
        <v>90</v>
      </c>
      <c r="Q1214" t="str">
        <f t="shared" si="151"/>
        <v>Clifton</v>
      </c>
      <c r="R1214"/>
      <c r="S1214"/>
      <c r="T1214"/>
      <c r="U1214"/>
      <c r="V1214"/>
      <c r="W1214"/>
      <c r="X1214"/>
      <c r="AE1214"/>
      <c r="AF1214"/>
      <c r="AG1214"/>
      <c r="AH1214"/>
      <c r="AI1214" s="213"/>
      <c r="AQ1214" s="9"/>
      <c r="AS1214" s="244">
        <v>1212</v>
      </c>
      <c r="AT1214" s="244">
        <v>-29.5</v>
      </c>
      <c r="AU1214" s="244">
        <v>120.25</v>
      </c>
      <c r="AV1214" s="244" t="s">
        <v>5926</v>
      </c>
      <c r="AW1214" s="22">
        <v>883</v>
      </c>
      <c r="AX1214" s="343">
        <v>79.151734513553237</v>
      </c>
    </row>
    <row r="1215" spans="1:50" ht="12" customHeight="1" thickBot="1" x14ac:dyDescent="0.3">
      <c r="A1215" s="1" t="s">
        <v>685</v>
      </c>
      <c r="C1215" s="65"/>
      <c r="D1215" s="60"/>
      <c r="E1215" s="31"/>
      <c r="F1215" s="31"/>
      <c r="G1215" s="31"/>
      <c r="H1215" s="60"/>
      <c r="O1215" s="482" t="str">
        <f t="shared" si="150"/>
        <v xml:space="preserve"> </v>
      </c>
      <c r="P1215">
        <v>91</v>
      </c>
      <c r="Q1215" t="str">
        <f t="shared" si="151"/>
        <v>Cloverdale</v>
      </c>
      <c r="R1215"/>
      <c r="S1215"/>
      <c r="T1215"/>
      <c r="U1215"/>
      <c r="V1215"/>
      <c r="W1215"/>
      <c r="X1215"/>
      <c r="AE1215"/>
      <c r="AF1215"/>
      <c r="AG1215"/>
      <c r="AH1215"/>
      <c r="AI1215" s="213"/>
      <c r="AQ1215" s="9"/>
      <c r="AS1215" s="244">
        <v>1213</v>
      </c>
      <c r="AT1215" s="244">
        <v>-29.25</v>
      </c>
      <c r="AU1215" s="244">
        <v>120.25</v>
      </c>
      <c r="AV1215" s="244" t="s">
        <v>5927</v>
      </c>
      <c r="AW1215" s="22">
        <v>883</v>
      </c>
      <c r="AX1215" s="343">
        <v>90.795827363590647</v>
      </c>
    </row>
    <row r="1216" spans="1:50" ht="12" customHeight="1" thickBot="1" x14ac:dyDescent="0.3">
      <c r="A1216" s="1" t="s">
        <v>685</v>
      </c>
      <c r="C1216" s="65"/>
      <c r="D1216" s="60"/>
      <c r="E1216" s="31"/>
      <c r="F1216" s="31"/>
      <c r="G1216" s="31"/>
      <c r="H1216" s="60"/>
      <c r="O1216" s="482" t="str">
        <f t="shared" si="150"/>
        <v xml:space="preserve"> </v>
      </c>
      <c r="P1216">
        <v>92</v>
      </c>
      <c r="Q1216" t="str">
        <f t="shared" si="151"/>
        <v>Collie</v>
      </c>
      <c r="R1216"/>
      <c r="S1216"/>
      <c r="T1216"/>
      <c r="U1216"/>
      <c r="V1216"/>
      <c r="W1216"/>
      <c r="X1216"/>
      <c r="AE1216"/>
      <c r="AF1216"/>
      <c r="AG1216"/>
      <c r="AH1216"/>
      <c r="AI1216" s="213"/>
      <c r="AQ1216" s="9"/>
      <c r="AS1216" s="244">
        <v>1214</v>
      </c>
      <c r="AT1216" s="244">
        <v>-29</v>
      </c>
      <c r="AU1216" s="244">
        <v>120.25</v>
      </c>
      <c r="AV1216" s="244" t="s">
        <v>5928</v>
      </c>
      <c r="AW1216" s="22">
        <v>855</v>
      </c>
      <c r="AX1216" s="343">
        <v>105.63730924689176</v>
      </c>
    </row>
    <row r="1217" spans="1:50" ht="12" customHeight="1" thickBot="1" x14ac:dyDescent="0.3">
      <c r="A1217" s="1" t="s">
        <v>685</v>
      </c>
      <c r="C1217" s="65"/>
      <c r="D1217" s="60"/>
      <c r="E1217" s="31"/>
      <c r="F1217" s="31"/>
      <c r="G1217" s="31"/>
      <c r="H1217" s="60"/>
      <c r="O1217" s="482" t="str">
        <f t="shared" si="150"/>
        <v xml:space="preserve"> </v>
      </c>
      <c r="P1217">
        <v>93</v>
      </c>
      <c r="Q1217" t="str">
        <f t="shared" si="151"/>
        <v>Condingup</v>
      </c>
      <c r="R1217"/>
      <c r="S1217"/>
      <c r="T1217"/>
      <c r="U1217"/>
      <c r="V1217"/>
      <c r="W1217"/>
      <c r="X1217"/>
      <c r="AE1217"/>
      <c r="AF1217"/>
      <c r="AG1217"/>
      <c r="AH1217"/>
      <c r="AI1217" s="213"/>
      <c r="AQ1217" s="9"/>
      <c r="AS1217" s="244">
        <v>1215</v>
      </c>
      <c r="AT1217" s="244">
        <v>-28.75</v>
      </c>
      <c r="AU1217" s="244">
        <v>120.25</v>
      </c>
      <c r="AV1217" s="244" t="s">
        <v>5929</v>
      </c>
      <c r="AW1217" s="22">
        <v>855</v>
      </c>
      <c r="AX1217" s="343">
        <v>106.38509201356233</v>
      </c>
    </row>
    <row r="1218" spans="1:50" ht="12" customHeight="1" thickBot="1" x14ac:dyDescent="0.3">
      <c r="A1218" s="1" t="s">
        <v>685</v>
      </c>
      <c r="C1218" s="65"/>
      <c r="D1218" s="60"/>
      <c r="E1218" s="31"/>
      <c r="F1218" s="31"/>
      <c r="G1218" s="31"/>
      <c r="H1218" s="60"/>
      <c r="O1218" s="482" t="str">
        <f t="shared" si="150"/>
        <v xml:space="preserve"> </v>
      </c>
      <c r="P1218">
        <v>94</v>
      </c>
      <c r="Q1218" t="str">
        <f t="shared" si="151"/>
        <v>Coolingoort</v>
      </c>
      <c r="R1218"/>
      <c r="S1218"/>
      <c r="T1218"/>
      <c r="U1218"/>
      <c r="V1218"/>
      <c r="W1218"/>
      <c r="X1218"/>
      <c r="AE1218"/>
      <c r="AF1218"/>
      <c r="AG1218"/>
      <c r="AH1218"/>
      <c r="AI1218" s="213"/>
      <c r="AQ1218" s="9"/>
      <c r="AS1218" s="244">
        <v>1216</v>
      </c>
      <c r="AT1218" s="244">
        <v>-28.5</v>
      </c>
      <c r="AU1218" s="244">
        <v>120.25</v>
      </c>
      <c r="AV1218" s="244" t="s">
        <v>5930</v>
      </c>
      <c r="AW1218" s="22">
        <v>1052</v>
      </c>
      <c r="AX1218" s="343">
        <v>109.35662353679355</v>
      </c>
    </row>
    <row r="1219" spans="1:50" ht="12" customHeight="1" thickBot="1" x14ac:dyDescent="0.3">
      <c r="A1219" s="1" t="s">
        <v>685</v>
      </c>
      <c r="C1219" s="65"/>
      <c r="D1219" s="60"/>
      <c r="E1219" s="31"/>
      <c r="F1219" s="31"/>
      <c r="G1219" s="31"/>
      <c r="H1219" s="60"/>
      <c r="O1219" s="482" t="str">
        <f t="shared" si="150"/>
        <v xml:space="preserve"> </v>
      </c>
      <c r="P1219">
        <v>95</v>
      </c>
      <c r="Q1219" t="str">
        <f t="shared" si="151"/>
        <v>Coomalbidgup</v>
      </c>
      <c r="R1219"/>
      <c r="S1219"/>
      <c r="T1219"/>
      <c r="U1219"/>
      <c r="V1219"/>
      <c r="W1219"/>
      <c r="X1219"/>
      <c r="AE1219"/>
      <c r="AF1219"/>
      <c r="AG1219"/>
      <c r="AH1219"/>
      <c r="AI1219" s="213"/>
      <c r="AQ1219" s="9"/>
      <c r="AS1219" s="244">
        <v>1217</v>
      </c>
      <c r="AT1219" s="244">
        <v>-28.25</v>
      </c>
      <c r="AU1219" s="244">
        <v>120.25</v>
      </c>
      <c r="AV1219" s="244" t="s">
        <v>5931</v>
      </c>
      <c r="AW1219" s="22">
        <v>1052</v>
      </c>
      <c r="AX1219" s="343">
        <v>97.893394565367842</v>
      </c>
    </row>
    <row r="1220" spans="1:50" ht="12" customHeight="1" thickBot="1" x14ac:dyDescent="0.3">
      <c r="A1220" s="1" t="s">
        <v>685</v>
      </c>
      <c r="C1220" s="65"/>
      <c r="D1220" s="60"/>
      <c r="E1220" s="31"/>
      <c r="F1220" s="31"/>
      <c r="G1220" s="31"/>
      <c r="H1220" s="60"/>
      <c r="O1220" s="482" t="str">
        <f t="shared" si="150"/>
        <v xml:space="preserve"> </v>
      </c>
      <c r="P1220">
        <v>96</v>
      </c>
      <c r="Q1220" t="str">
        <f t="shared" si="151"/>
        <v>Coorow</v>
      </c>
      <c r="R1220"/>
      <c r="S1220"/>
      <c r="T1220"/>
      <c r="U1220"/>
      <c r="V1220"/>
      <c r="W1220"/>
      <c r="X1220"/>
      <c r="AE1220"/>
      <c r="AF1220"/>
      <c r="AG1220"/>
      <c r="AH1220"/>
      <c r="AI1220" s="213"/>
      <c r="AQ1220" s="9"/>
      <c r="AS1220" s="244">
        <v>1218</v>
      </c>
      <c r="AT1220" s="244">
        <v>-28</v>
      </c>
      <c r="AU1220" s="244">
        <v>120.25</v>
      </c>
      <c r="AV1220" s="244" t="s">
        <v>5932</v>
      </c>
      <c r="AW1220" s="22">
        <v>1052</v>
      </c>
      <c r="AX1220" s="343">
        <v>93.555552800876853</v>
      </c>
    </row>
    <row r="1221" spans="1:50" ht="12" customHeight="1" thickBot="1" x14ac:dyDescent="0.3">
      <c r="A1221" s="1" t="s">
        <v>685</v>
      </c>
      <c r="C1221" s="65"/>
      <c r="D1221" s="60"/>
      <c r="E1221" s="31"/>
      <c r="F1221" s="31"/>
      <c r="G1221" s="31"/>
      <c r="H1221" s="60"/>
      <c r="O1221" s="482" t="str">
        <f t="shared" ref="O1221:O1284" si="152">IF(Q1221=Q1220,"DUPE"," ")</f>
        <v xml:space="preserve"> </v>
      </c>
      <c r="P1221">
        <v>97</v>
      </c>
      <c r="Q1221" t="str">
        <f t="shared" si="151"/>
        <v>Cordering</v>
      </c>
      <c r="R1221"/>
      <c r="S1221"/>
      <c r="T1221"/>
      <c r="U1221"/>
      <c r="V1221"/>
      <c r="W1221"/>
      <c r="X1221"/>
      <c r="AE1221"/>
      <c r="AF1221"/>
      <c r="AG1221"/>
      <c r="AH1221"/>
      <c r="AI1221" s="213"/>
      <c r="AQ1221" s="9"/>
      <c r="AS1221" s="244">
        <v>1219</v>
      </c>
      <c r="AT1221" s="244">
        <v>-27.75</v>
      </c>
      <c r="AU1221" s="244">
        <v>120.25</v>
      </c>
      <c r="AV1221" s="244" t="s">
        <v>5933</v>
      </c>
      <c r="AW1221" s="22">
        <v>1052</v>
      </c>
      <c r="AX1221" s="343">
        <v>97.300798523669897</v>
      </c>
    </row>
    <row r="1222" spans="1:50" ht="12" customHeight="1" thickBot="1" x14ac:dyDescent="0.3">
      <c r="A1222" s="1" t="s">
        <v>685</v>
      </c>
      <c r="C1222" s="65"/>
      <c r="D1222" s="60"/>
      <c r="E1222" s="31"/>
      <c r="F1222" s="31"/>
      <c r="G1222" s="31"/>
      <c r="H1222" s="60"/>
      <c r="O1222" s="482" t="str">
        <f t="shared" si="152"/>
        <v xml:space="preserve"> </v>
      </c>
      <c r="P1222">
        <v>98</v>
      </c>
      <c r="Q1222" t="str">
        <f t="shared" si="151"/>
        <v>Corrigin</v>
      </c>
      <c r="R1222"/>
      <c r="S1222"/>
      <c r="T1222"/>
      <c r="U1222"/>
      <c r="V1222"/>
      <c r="W1222"/>
      <c r="X1222"/>
      <c r="AE1222"/>
      <c r="AF1222"/>
      <c r="AG1222"/>
      <c r="AH1222"/>
      <c r="AI1222" s="213"/>
      <c r="AQ1222" s="9"/>
      <c r="AS1222" s="244">
        <v>1220</v>
      </c>
      <c r="AT1222" s="244">
        <v>-27.5</v>
      </c>
      <c r="AU1222" s="244">
        <v>120.25</v>
      </c>
      <c r="AV1222" s="244" t="s">
        <v>5934</v>
      </c>
      <c r="AW1222" s="22">
        <v>1052</v>
      </c>
      <c r="AX1222" s="343">
        <v>108.29371403332465</v>
      </c>
    </row>
    <row r="1223" spans="1:50" ht="12" customHeight="1" thickBot="1" x14ac:dyDescent="0.3">
      <c r="A1223" s="1" t="s">
        <v>685</v>
      </c>
      <c r="C1223" s="65"/>
      <c r="D1223" s="60"/>
      <c r="E1223" s="31"/>
      <c r="F1223" s="31"/>
      <c r="G1223" s="31"/>
      <c r="H1223" s="60"/>
      <c r="O1223" s="482" t="str">
        <f t="shared" si="152"/>
        <v xml:space="preserve"> </v>
      </c>
      <c r="P1223">
        <v>99</v>
      </c>
      <c r="Q1223" t="str">
        <f t="shared" si="151"/>
        <v>FREE#</v>
      </c>
      <c r="R1223"/>
      <c r="S1223"/>
      <c r="T1223"/>
      <c r="U1223"/>
      <c r="V1223"/>
      <c r="W1223"/>
      <c r="X1223"/>
      <c r="AE1223"/>
      <c r="AF1223"/>
      <c r="AG1223"/>
      <c r="AH1223"/>
      <c r="AI1223" s="213"/>
      <c r="AQ1223" s="9"/>
      <c r="AS1223" s="244">
        <v>1221</v>
      </c>
      <c r="AT1223" s="244">
        <v>-27.25</v>
      </c>
      <c r="AU1223" s="244">
        <v>120.25</v>
      </c>
      <c r="AV1223" s="244" t="s">
        <v>5935</v>
      </c>
      <c r="AW1223" s="22">
        <v>1052</v>
      </c>
      <c r="AX1223" s="343">
        <v>124.63101850967142</v>
      </c>
    </row>
    <row r="1224" spans="1:50" ht="12" customHeight="1" thickBot="1" x14ac:dyDescent="0.3">
      <c r="A1224" s="1" t="s">
        <v>685</v>
      </c>
      <c r="C1224" s="65"/>
      <c r="D1224" s="60"/>
      <c r="E1224" s="31"/>
      <c r="F1224" s="31"/>
      <c r="G1224" s="31"/>
      <c r="H1224" s="60"/>
      <c r="O1224" s="482" t="str">
        <f t="shared" si="152"/>
        <v xml:space="preserve"> </v>
      </c>
      <c r="P1224">
        <v>100</v>
      </c>
      <c r="Q1224" t="str">
        <f t="shared" si="151"/>
        <v>Cosy Corner</v>
      </c>
      <c r="R1224"/>
      <c r="S1224"/>
      <c r="T1224"/>
      <c r="U1224"/>
      <c r="V1224"/>
      <c r="W1224"/>
      <c r="X1224"/>
      <c r="AE1224"/>
      <c r="AF1224"/>
      <c r="AG1224"/>
      <c r="AH1224"/>
      <c r="AI1224" s="213"/>
      <c r="AQ1224" s="9"/>
      <c r="AS1224" s="244">
        <v>1222</v>
      </c>
      <c r="AT1224" s="244">
        <v>-27</v>
      </c>
      <c r="AU1224" s="244">
        <v>120.25</v>
      </c>
      <c r="AV1224" s="244" t="s">
        <v>5936</v>
      </c>
      <c r="AW1224" s="22">
        <v>1052</v>
      </c>
      <c r="AX1224" s="343">
        <v>144.5113567027482</v>
      </c>
    </row>
    <row r="1225" spans="1:50" ht="12" customHeight="1" thickBot="1" x14ac:dyDescent="0.3">
      <c r="A1225" s="1" t="s">
        <v>685</v>
      </c>
      <c r="C1225" s="65"/>
      <c r="D1225" s="60"/>
      <c r="E1225" s="31"/>
      <c r="F1225" s="31"/>
      <c r="G1225" s="31"/>
      <c r="H1225" s="60"/>
      <c r="O1225" s="482" t="str">
        <f t="shared" si="152"/>
        <v xml:space="preserve"> </v>
      </c>
      <c r="P1225">
        <v>101</v>
      </c>
      <c r="Q1225" t="str">
        <f t="shared" si="151"/>
        <v>Cowaramup</v>
      </c>
      <c r="R1225"/>
      <c r="S1225"/>
      <c r="T1225"/>
      <c r="U1225"/>
      <c r="V1225"/>
      <c r="W1225"/>
      <c r="X1225"/>
      <c r="AE1225"/>
      <c r="AF1225"/>
      <c r="AG1225"/>
      <c r="AH1225"/>
      <c r="AI1225" s="213"/>
      <c r="AQ1225" s="9"/>
      <c r="AS1225" s="244">
        <v>1223</v>
      </c>
      <c r="AT1225" s="244">
        <v>-26.75</v>
      </c>
      <c r="AU1225" s="244">
        <v>120.25</v>
      </c>
      <c r="AV1225" s="244" t="s">
        <v>5937</v>
      </c>
      <c r="AW1225" s="22">
        <v>1052</v>
      </c>
      <c r="AX1225" s="343">
        <v>166.67169170920127</v>
      </c>
    </row>
    <row r="1226" spans="1:50" ht="12" customHeight="1" thickBot="1" x14ac:dyDescent="0.3">
      <c r="A1226" s="1" t="s">
        <v>685</v>
      </c>
      <c r="C1226" s="65"/>
      <c r="D1226" s="60"/>
      <c r="E1226" s="31"/>
      <c r="F1226" s="31"/>
      <c r="G1226" s="31"/>
      <c r="H1226" s="60"/>
      <c r="O1226" s="482" t="str">
        <f t="shared" si="152"/>
        <v xml:space="preserve"> </v>
      </c>
      <c r="P1226">
        <v>102</v>
      </c>
      <c r="Q1226" t="str">
        <f t="shared" si="151"/>
        <v>Coweramup</v>
      </c>
      <c r="R1226"/>
      <c r="S1226"/>
      <c r="T1226"/>
      <c r="U1226"/>
      <c r="V1226"/>
      <c r="W1226"/>
      <c r="X1226"/>
      <c r="AE1226"/>
      <c r="AF1226"/>
      <c r="AG1226"/>
      <c r="AH1226"/>
      <c r="AI1226" s="213"/>
      <c r="AQ1226" s="9"/>
      <c r="AS1226" s="244">
        <v>1224</v>
      </c>
      <c r="AT1226" s="244">
        <v>-26.5</v>
      </c>
      <c r="AU1226" s="244">
        <v>120.25</v>
      </c>
      <c r="AV1226" s="244" t="s">
        <v>5938</v>
      </c>
      <c r="AW1226" s="22">
        <v>879</v>
      </c>
      <c r="AX1226" s="343">
        <v>174.68153229320561</v>
      </c>
    </row>
    <row r="1227" spans="1:50" ht="12" customHeight="1" thickBot="1" x14ac:dyDescent="0.3">
      <c r="A1227" s="1" t="s">
        <v>685</v>
      </c>
      <c r="C1227" s="65"/>
      <c r="D1227" s="60"/>
      <c r="E1227" s="31"/>
      <c r="F1227" s="31"/>
      <c r="G1227" s="31"/>
      <c r="H1227" s="60"/>
      <c r="O1227" s="482" t="str">
        <f t="shared" si="152"/>
        <v xml:space="preserve"> </v>
      </c>
      <c r="P1227">
        <v>103</v>
      </c>
      <c r="Q1227" t="str">
        <f t="shared" si="151"/>
        <v>Cranbrook</v>
      </c>
      <c r="R1227"/>
      <c r="S1227"/>
      <c r="T1227"/>
      <c r="U1227"/>
      <c r="V1227"/>
      <c r="W1227"/>
      <c r="X1227"/>
      <c r="AE1227"/>
      <c r="AF1227"/>
      <c r="AG1227"/>
      <c r="AH1227"/>
      <c r="AI1227" s="213"/>
      <c r="AQ1227" s="9"/>
      <c r="AS1227" s="244">
        <v>1225</v>
      </c>
      <c r="AT1227" s="244">
        <v>-26.25</v>
      </c>
      <c r="AU1227" s="244">
        <v>120.25</v>
      </c>
      <c r="AV1227" s="244" t="s">
        <v>5939</v>
      </c>
      <c r="AW1227" s="22">
        <v>879</v>
      </c>
      <c r="AX1227" s="343">
        <v>178.70496890957105</v>
      </c>
    </row>
    <row r="1228" spans="1:50" ht="12" customHeight="1" thickBot="1" x14ac:dyDescent="0.3">
      <c r="A1228" s="1" t="s">
        <v>685</v>
      </c>
      <c r="C1228" s="65"/>
      <c r="D1228" s="60"/>
      <c r="E1228" s="31"/>
      <c r="F1228" s="31"/>
      <c r="G1228" s="31"/>
      <c r="H1228" s="60"/>
      <c r="O1228" s="482" t="str">
        <f t="shared" si="152"/>
        <v xml:space="preserve"> </v>
      </c>
      <c r="P1228">
        <v>104</v>
      </c>
      <c r="Q1228" t="str">
        <f t="shared" si="151"/>
        <v>Crossman</v>
      </c>
      <c r="R1228"/>
      <c r="S1228"/>
      <c r="T1228"/>
      <c r="U1228"/>
      <c r="V1228"/>
      <c r="W1228"/>
      <c r="X1228"/>
      <c r="AE1228"/>
      <c r="AF1228"/>
      <c r="AG1228"/>
      <c r="AH1228"/>
      <c r="AI1228" s="213"/>
      <c r="AQ1228" s="9"/>
      <c r="AS1228" s="244">
        <v>1226</v>
      </c>
      <c r="AT1228" s="244">
        <v>-26</v>
      </c>
      <c r="AU1228" s="244">
        <v>120.25</v>
      </c>
      <c r="AV1228" s="244" t="s">
        <v>5940</v>
      </c>
      <c r="AW1228" s="22">
        <v>879</v>
      </c>
      <c r="AX1228" s="343">
        <v>186.82156933779669</v>
      </c>
    </row>
    <row r="1229" spans="1:50" ht="12" customHeight="1" thickBot="1" x14ac:dyDescent="0.3">
      <c r="A1229" s="1" t="s">
        <v>685</v>
      </c>
      <c r="C1229" s="65"/>
      <c r="D1229" s="60"/>
      <c r="E1229" s="31"/>
      <c r="F1229" s="31"/>
      <c r="G1229" s="31"/>
      <c r="H1229" s="60"/>
      <c r="O1229" s="482" t="str">
        <f t="shared" si="152"/>
        <v xml:space="preserve"> </v>
      </c>
      <c r="P1229">
        <v>105</v>
      </c>
      <c r="Q1229" t="str">
        <f t="shared" si="151"/>
        <v>Culbin</v>
      </c>
      <c r="R1229"/>
      <c r="S1229"/>
      <c r="T1229"/>
      <c r="U1229"/>
      <c r="V1229"/>
      <c r="W1229"/>
      <c r="X1229"/>
      <c r="AE1229"/>
      <c r="AF1229"/>
      <c r="AG1229"/>
      <c r="AH1229"/>
      <c r="AI1229" s="213"/>
      <c r="AQ1229" s="9"/>
      <c r="AS1229" s="244">
        <v>1227</v>
      </c>
      <c r="AT1229" s="244">
        <v>-25.75</v>
      </c>
      <c r="AU1229" s="244">
        <v>120.25</v>
      </c>
      <c r="AV1229" s="244" t="s">
        <v>5941</v>
      </c>
      <c r="AW1229" s="22">
        <v>879</v>
      </c>
      <c r="AX1229" s="343">
        <v>198.52993800337265</v>
      </c>
    </row>
    <row r="1230" spans="1:50" ht="12" customHeight="1" thickBot="1" x14ac:dyDescent="0.3">
      <c r="A1230" s="1" t="s">
        <v>685</v>
      </c>
      <c r="C1230" s="65"/>
      <c r="D1230" s="60"/>
      <c r="E1230" s="31"/>
      <c r="F1230" s="31"/>
      <c r="G1230" s="31"/>
      <c r="H1230" s="60"/>
      <c r="O1230" s="482" t="str">
        <f t="shared" si="152"/>
        <v xml:space="preserve"> </v>
      </c>
      <c r="P1230">
        <v>106</v>
      </c>
      <c r="Q1230" t="str">
        <f t="shared" si="151"/>
        <v>Dale</v>
      </c>
      <c r="R1230"/>
      <c r="S1230"/>
      <c r="T1230"/>
      <c r="U1230"/>
      <c r="V1230"/>
      <c r="W1230"/>
      <c r="X1230"/>
      <c r="AE1230"/>
      <c r="AF1230"/>
      <c r="AG1230"/>
      <c r="AH1230"/>
      <c r="AI1230" s="213"/>
      <c r="AQ1230" s="9"/>
      <c r="AS1230" s="244">
        <v>1228</v>
      </c>
      <c r="AT1230" s="244">
        <v>-25.5</v>
      </c>
      <c r="AU1230" s="244">
        <v>120.25</v>
      </c>
      <c r="AV1230" s="244" t="s">
        <v>5942</v>
      </c>
      <c r="AW1230" s="22">
        <v>879</v>
      </c>
      <c r="AX1230" s="343">
        <v>213.2392516333957</v>
      </c>
    </row>
    <row r="1231" spans="1:50" ht="12" customHeight="1" thickBot="1" x14ac:dyDescent="0.3">
      <c r="A1231" s="1" t="s">
        <v>685</v>
      </c>
      <c r="C1231" s="65"/>
      <c r="D1231" s="60"/>
      <c r="E1231" s="31"/>
      <c r="F1231" s="31"/>
      <c r="G1231" s="31"/>
      <c r="H1231" s="60"/>
      <c r="O1231" s="482" t="str">
        <f t="shared" si="152"/>
        <v xml:space="preserve"> </v>
      </c>
      <c r="P1231">
        <v>107</v>
      </c>
      <c r="Q1231" t="str">
        <f t="shared" si="151"/>
        <v>Dalyellup</v>
      </c>
      <c r="R1231"/>
      <c r="S1231"/>
      <c r="T1231"/>
      <c r="U1231"/>
      <c r="V1231"/>
      <c r="W1231"/>
      <c r="X1231"/>
      <c r="AE1231"/>
      <c r="AF1231"/>
      <c r="AG1231"/>
      <c r="AH1231"/>
      <c r="AI1231" s="213"/>
      <c r="AQ1231" s="9"/>
      <c r="AS1231" s="244">
        <v>1229</v>
      </c>
      <c r="AT1231" s="244">
        <v>-25.25</v>
      </c>
      <c r="AU1231" s="244">
        <v>120.25</v>
      </c>
      <c r="AV1231" s="244" t="s">
        <v>5943</v>
      </c>
      <c r="AW1231" s="22">
        <v>879</v>
      </c>
      <c r="AX1231" s="343">
        <v>230.37540061275283</v>
      </c>
    </row>
    <row r="1232" spans="1:50" ht="12" customHeight="1" thickBot="1" x14ac:dyDescent="0.3">
      <c r="A1232" s="1" t="s">
        <v>685</v>
      </c>
      <c r="C1232" s="65"/>
      <c r="D1232" s="60"/>
      <c r="E1232" s="31"/>
      <c r="F1232" s="31"/>
      <c r="G1232" s="31"/>
      <c r="H1232" s="60"/>
      <c r="O1232" s="482" t="str">
        <f t="shared" si="152"/>
        <v xml:space="preserve"> </v>
      </c>
      <c r="P1232">
        <v>108</v>
      </c>
      <c r="Q1232" t="str">
        <f t="shared" si="151"/>
        <v>Dandaragan</v>
      </c>
      <c r="R1232"/>
      <c r="S1232"/>
      <c r="T1232"/>
      <c r="U1232"/>
      <c r="V1232"/>
      <c r="W1232"/>
      <c r="X1232"/>
      <c r="AE1232"/>
      <c r="AF1232"/>
      <c r="AG1232"/>
      <c r="AH1232"/>
      <c r="AI1232" s="213"/>
      <c r="AQ1232" s="9"/>
      <c r="AS1232" s="244">
        <v>1230</v>
      </c>
      <c r="AT1232" s="244">
        <v>-25</v>
      </c>
      <c r="AU1232" s="244">
        <v>120.25</v>
      </c>
      <c r="AV1232" s="244" t="s">
        <v>5944</v>
      </c>
      <c r="AW1232" s="22">
        <v>879</v>
      </c>
      <c r="AX1232" s="343">
        <v>249.43872306769839</v>
      </c>
    </row>
    <row r="1233" spans="1:50" ht="12" customHeight="1" thickBot="1" x14ac:dyDescent="0.3">
      <c r="A1233" s="1" t="s">
        <v>685</v>
      </c>
      <c r="C1233" s="65"/>
      <c r="D1233" s="60"/>
      <c r="E1233" s="31"/>
      <c r="F1233" s="31"/>
      <c r="G1233" s="31"/>
      <c r="H1233" s="60"/>
      <c r="O1233" s="482" t="str">
        <f t="shared" si="152"/>
        <v xml:space="preserve"> </v>
      </c>
      <c r="P1233">
        <v>109</v>
      </c>
      <c r="Q1233" t="str">
        <f t="shared" si="151"/>
        <v>FREE#</v>
      </c>
      <c r="R1233"/>
      <c r="S1233"/>
      <c r="T1233"/>
      <c r="U1233"/>
      <c r="V1233"/>
      <c r="W1233"/>
      <c r="X1233"/>
      <c r="AE1233"/>
      <c r="AF1233"/>
      <c r="AG1233"/>
      <c r="AH1233"/>
      <c r="AI1233" s="213"/>
      <c r="AQ1233" s="9"/>
      <c r="AS1233" s="244">
        <v>1231</v>
      </c>
      <c r="AT1233" s="244">
        <v>-35</v>
      </c>
      <c r="AU1233" s="244">
        <v>120.5</v>
      </c>
      <c r="AV1233" s="244" t="s">
        <v>5945</v>
      </c>
      <c r="AW1233" s="22">
        <v>50</v>
      </c>
      <c r="AX1233" s="343">
        <v>121.08091039741224</v>
      </c>
    </row>
    <row r="1234" spans="1:50" ht="12" customHeight="1" thickBot="1" x14ac:dyDescent="0.3">
      <c r="A1234" s="1" t="s">
        <v>685</v>
      </c>
      <c r="C1234" s="65"/>
      <c r="D1234" s="60"/>
      <c r="E1234" s="31"/>
      <c r="F1234" s="31"/>
      <c r="G1234" s="31"/>
      <c r="H1234" s="60"/>
      <c r="O1234" s="482" t="str">
        <f t="shared" si="152"/>
        <v xml:space="preserve"> </v>
      </c>
      <c r="P1234">
        <v>110</v>
      </c>
      <c r="Q1234" t="str">
        <f t="shared" si="151"/>
        <v>Darlington</v>
      </c>
      <c r="R1234"/>
      <c r="S1234"/>
      <c r="T1234"/>
      <c r="U1234"/>
      <c r="V1234"/>
      <c r="W1234"/>
      <c r="X1234"/>
      <c r="AE1234"/>
      <c r="AF1234"/>
      <c r="AG1234"/>
      <c r="AH1234"/>
      <c r="AI1234" s="213"/>
      <c r="AQ1234" s="9"/>
      <c r="AS1234" s="244">
        <v>1232</v>
      </c>
      <c r="AT1234" s="244">
        <v>-34.75</v>
      </c>
      <c r="AU1234" s="244">
        <v>120.5</v>
      </c>
      <c r="AV1234" s="244" t="s">
        <v>5946</v>
      </c>
      <c r="AW1234" s="22">
        <v>168</v>
      </c>
      <c r="AX1234" s="343">
        <v>96.112064738112181</v>
      </c>
    </row>
    <row r="1235" spans="1:50" ht="12" customHeight="1" thickBot="1" x14ac:dyDescent="0.3">
      <c r="A1235" s="1" t="s">
        <v>685</v>
      </c>
      <c r="C1235" s="65"/>
      <c r="D1235" s="60"/>
      <c r="E1235" s="31"/>
      <c r="F1235" s="31"/>
      <c r="G1235" s="31"/>
      <c r="H1235" s="60"/>
      <c r="O1235" s="482" t="str">
        <f t="shared" si="152"/>
        <v xml:space="preserve"> </v>
      </c>
      <c r="P1235">
        <v>111</v>
      </c>
      <c r="Q1235" t="str">
        <f t="shared" si="151"/>
        <v>Dawesville</v>
      </c>
      <c r="R1235"/>
      <c r="S1235"/>
      <c r="T1235"/>
      <c r="U1235"/>
      <c r="V1235"/>
      <c r="W1235"/>
      <c r="X1235"/>
      <c r="AE1235"/>
      <c r="AF1235"/>
      <c r="AG1235"/>
      <c r="AH1235"/>
      <c r="AI1235" s="213"/>
      <c r="AQ1235" s="9"/>
      <c r="AS1235" s="244">
        <v>1233</v>
      </c>
      <c r="AT1235" s="244">
        <v>-34.5</v>
      </c>
      <c r="AU1235" s="244">
        <v>120.5</v>
      </c>
      <c r="AV1235" s="244" t="s">
        <v>5947</v>
      </c>
      <c r="AW1235" s="22">
        <v>168</v>
      </c>
      <c r="AX1235" s="343">
        <v>70.86487007457157</v>
      </c>
    </row>
    <row r="1236" spans="1:50" ht="12" customHeight="1" thickBot="1" x14ac:dyDescent="0.3">
      <c r="A1236" s="1" t="s">
        <v>685</v>
      </c>
      <c r="C1236" s="65"/>
      <c r="D1236" s="60"/>
      <c r="E1236" s="31"/>
      <c r="F1236" s="31"/>
      <c r="G1236" s="31"/>
      <c r="H1236" s="60"/>
      <c r="O1236" s="482" t="str">
        <f t="shared" si="152"/>
        <v xml:space="preserve"> </v>
      </c>
      <c r="P1236">
        <v>112</v>
      </c>
      <c r="Q1236" t="str">
        <f t="shared" si="151"/>
        <v>Denmark</v>
      </c>
      <c r="R1236"/>
      <c r="S1236"/>
      <c r="T1236"/>
      <c r="U1236"/>
      <c r="V1236"/>
      <c r="W1236"/>
      <c r="X1236"/>
      <c r="AE1236"/>
      <c r="AF1236"/>
      <c r="AG1236"/>
      <c r="AH1236"/>
      <c r="AI1236" s="213"/>
      <c r="AQ1236" s="9"/>
      <c r="AS1236" s="244">
        <v>1234</v>
      </c>
      <c r="AT1236" s="244">
        <v>-34.25</v>
      </c>
      <c r="AU1236" s="244">
        <v>120.5</v>
      </c>
      <c r="AV1236" s="244" t="s">
        <v>5948</v>
      </c>
      <c r="AW1236" s="22">
        <v>168</v>
      </c>
      <c r="AX1236" s="343">
        <v>48.49232750905324</v>
      </c>
    </row>
    <row r="1237" spans="1:50" ht="12" customHeight="1" thickBot="1" x14ac:dyDescent="0.3">
      <c r="A1237" s="1" t="s">
        <v>685</v>
      </c>
      <c r="C1237" s="65"/>
      <c r="D1237" s="60"/>
      <c r="E1237" s="31"/>
      <c r="F1237" s="31"/>
      <c r="G1237" s="31"/>
      <c r="H1237" s="60"/>
      <c r="O1237" s="482" t="str">
        <f t="shared" si="152"/>
        <v xml:space="preserve"> </v>
      </c>
      <c r="P1237">
        <v>113</v>
      </c>
      <c r="Q1237" t="str">
        <f t="shared" si="151"/>
        <v>Dianella Heights</v>
      </c>
      <c r="R1237"/>
      <c r="S1237"/>
      <c r="T1237"/>
      <c r="U1237"/>
      <c r="V1237"/>
      <c r="W1237"/>
      <c r="X1237"/>
      <c r="AE1237"/>
      <c r="AF1237"/>
      <c r="AG1237"/>
      <c r="AH1237"/>
      <c r="AI1237" s="213"/>
      <c r="AQ1237" s="9"/>
      <c r="AS1237" s="244">
        <v>1235</v>
      </c>
      <c r="AT1237" s="244">
        <v>-34</v>
      </c>
      <c r="AU1237" s="244">
        <v>120.5</v>
      </c>
      <c r="AV1237" s="244" t="s">
        <v>4794</v>
      </c>
      <c r="AW1237" s="22">
        <v>182</v>
      </c>
      <c r="AX1237" s="343">
        <v>32.495233019108703</v>
      </c>
    </row>
    <row r="1238" spans="1:50" ht="12" customHeight="1" thickBot="1" x14ac:dyDescent="0.3">
      <c r="A1238" s="1" t="s">
        <v>685</v>
      </c>
      <c r="C1238" s="65"/>
      <c r="D1238" s="60"/>
      <c r="E1238" s="31"/>
      <c r="F1238" s="31"/>
      <c r="G1238" s="31"/>
      <c r="H1238" s="60"/>
      <c r="O1238" s="482" t="str">
        <f t="shared" si="152"/>
        <v xml:space="preserve"> </v>
      </c>
      <c r="P1238">
        <v>114</v>
      </c>
      <c r="Q1238" t="str">
        <f t="shared" si="151"/>
        <v>Diemals</v>
      </c>
      <c r="R1238"/>
      <c r="S1238"/>
      <c r="T1238"/>
      <c r="U1238"/>
      <c r="V1238"/>
      <c r="W1238"/>
      <c r="X1238"/>
      <c r="AE1238"/>
      <c r="AF1238"/>
      <c r="AG1238"/>
      <c r="AH1238"/>
      <c r="AI1238" s="213"/>
      <c r="AQ1238" s="9"/>
      <c r="AS1238" s="244">
        <v>1236</v>
      </c>
      <c r="AT1238" s="244">
        <v>-33.75</v>
      </c>
      <c r="AU1238" s="244">
        <v>120.5</v>
      </c>
      <c r="AV1238" s="244" t="s">
        <v>5949</v>
      </c>
      <c r="AW1238" s="22">
        <v>182</v>
      </c>
      <c r="AX1238" s="343">
        <v>5.1033162253825139</v>
      </c>
    </row>
    <row r="1239" spans="1:50" ht="12" customHeight="1" thickBot="1" x14ac:dyDescent="0.3">
      <c r="A1239" s="1" t="s">
        <v>685</v>
      </c>
      <c r="C1239" s="65"/>
      <c r="D1239" s="60"/>
      <c r="E1239" s="31"/>
      <c r="F1239" s="31"/>
      <c r="G1239" s="31"/>
      <c r="H1239" s="60"/>
      <c r="O1239" s="482" t="str">
        <f t="shared" si="152"/>
        <v xml:space="preserve"> </v>
      </c>
      <c r="P1239">
        <v>115</v>
      </c>
      <c r="Q1239" t="str">
        <f t="shared" si="151"/>
        <v>Dongara</v>
      </c>
      <c r="R1239"/>
      <c r="S1239"/>
      <c r="T1239"/>
      <c r="U1239"/>
      <c r="V1239"/>
      <c r="W1239"/>
      <c r="X1239"/>
      <c r="AE1239"/>
      <c r="AF1239"/>
      <c r="AG1239"/>
      <c r="AH1239"/>
      <c r="AI1239" s="213"/>
      <c r="AQ1239" s="9"/>
      <c r="AS1239" s="244">
        <v>1237</v>
      </c>
      <c r="AT1239" s="244">
        <v>-33.5</v>
      </c>
      <c r="AU1239" s="244">
        <v>120.5</v>
      </c>
      <c r="AV1239" s="244" t="s">
        <v>4773</v>
      </c>
      <c r="AW1239" s="22">
        <v>182</v>
      </c>
      <c r="AX1239" s="343">
        <v>23.270962553938446</v>
      </c>
    </row>
    <row r="1240" spans="1:50" ht="12" customHeight="1" thickBot="1" x14ac:dyDescent="0.3">
      <c r="A1240" s="1" t="s">
        <v>685</v>
      </c>
      <c r="C1240" s="65"/>
      <c r="D1240" s="60"/>
      <c r="E1240" s="31"/>
      <c r="F1240" s="31"/>
      <c r="G1240" s="31"/>
      <c r="H1240" s="60"/>
      <c r="O1240" s="482" t="str">
        <f t="shared" si="152"/>
        <v xml:space="preserve"> </v>
      </c>
      <c r="P1240">
        <v>116</v>
      </c>
      <c r="Q1240" t="str">
        <f t="shared" si="151"/>
        <v>FREE#</v>
      </c>
      <c r="R1240"/>
      <c r="S1240"/>
      <c r="T1240"/>
      <c r="U1240"/>
      <c r="V1240"/>
      <c r="W1240"/>
      <c r="X1240"/>
      <c r="AE1240"/>
      <c r="AF1240"/>
      <c r="AG1240"/>
      <c r="AH1240"/>
      <c r="AI1240" s="213"/>
      <c r="AQ1240" s="9"/>
      <c r="AS1240" s="244">
        <v>1238</v>
      </c>
      <c r="AT1240" s="244">
        <v>-33.25</v>
      </c>
      <c r="AU1240" s="244">
        <v>120.5</v>
      </c>
      <c r="AV1240" s="244" t="s">
        <v>5950</v>
      </c>
      <c r="AW1240" s="22">
        <v>182</v>
      </c>
      <c r="AX1240" s="343">
        <v>51.013936860920822</v>
      </c>
    </row>
    <row r="1241" spans="1:50" ht="12" customHeight="1" thickBot="1" x14ac:dyDescent="0.3">
      <c r="A1241" s="1" t="s">
        <v>685</v>
      </c>
      <c r="C1241" s="65"/>
      <c r="D1241" s="60"/>
      <c r="E1241" s="31"/>
      <c r="F1241" s="31"/>
      <c r="G1241" s="31"/>
      <c r="H1241" s="60"/>
      <c r="O1241" s="482" t="str">
        <f t="shared" si="152"/>
        <v xml:space="preserve"> </v>
      </c>
      <c r="P1241">
        <v>117</v>
      </c>
      <c r="Q1241" t="str">
        <f t="shared" si="151"/>
        <v>Donnybrook</v>
      </c>
      <c r="R1241"/>
      <c r="S1241"/>
      <c r="T1241"/>
      <c r="U1241"/>
      <c r="V1241"/>
      <c r="W1241"/>
      <c r="X1241"/>
      <c r="AE1241"/>
      <c r="AF1241"/>
      <c r="AG1241"/>
      <c r="AH1241"/>
      <c r="AI1241" s="213"/>
      <c r="AQ1241" s="9"/>
      <c r="AS1241" s="244">
        <v>1239</v>
      </c>
      <c r="AT1241" s="244">
        <v>-33</v>
      </c>
      <c r="AU1241" s="244">
        <v>120.5</v>
      </c>
      <c r="AV1241" s="244" t="s">
        <v>4757</v>
      </c>
      <c r="AW1241" s="22">
        <v>81</v>
      </c>
      <c r="AX1241" s="343">
        <v>74.490187759271421</v>
      </c>
    </row>
    <row r="1242" spans="1:50" ht="12" customHeight="1" thickBot="1" x14ac:dyDescent="0.3">
      <c r="A1242" s="1" t="s">
        <v>685</v>
      </c>
      <c r="C1242" s="65"/>
      <c r="D1242" s="60"/>
      <c r="E1242" s="31"/>
      <c r="F1242" s="31"/>
      <c r="G1242" s="31"/>
      <c r="H1242" s="60"/>
      <c r="O1242" s="482" t="str">
        <f t="shared" si="152"/>
        <v xml:space="preserve"> </v>
      </c>
      <c r="P1242">
        <v>118</v>
      </c>
      <c r="Q1242" t="str">
        <f t="shared" si="151"/>
        <v>Dowerin</v>
      </c>
      <c r="R1242"/>
      <c r="S1242"/>
      <c r="T1242"/>
      <c r="U1242"/>
      <c r="V1242"/>
      <c r="W1242"/>
      <c r="X1242"/>
      <c r="AE1242"/>
      <c r="AF1242"/>
      <c r="AG1242"/>
      <c r="AH1242"/>
      <c r="AI1242" s="213"/>
      <c r="AQ1242" s="9"/>
      <c r="AS1242" s="244">
        <v>1240</v>
      </c>
      <c r="AT1242" s="244">
        <v>-32.75</v>
      </c>
      <c r="AU1242" s="244">
        <v>120.5</v>
      </c>
      <c r="AV1242" s="244" t="s">
        <v>5951</v>
      </c>
      <c r="AW1242" s="22">
        <v>133</v>
      </c>
      <c r="AX1242" s="343">
        <v>79.512030787390501</v>
      </c>
    </row>
    <row r="1243" spans="1:50" ht="12" customHeight="1" thickBot="1" x14ac:dyDescent="0.3">
      <c r="A1243" s="1" t="s">
        <v>685</v>
      </c>
      <c r="C1243" s="65"/>
      <c r="D1243" s="60"/>
      <c r="E1243" s="31"/>
      <c r="F1243" s="31"/>
      <c r="G1243" s="31"/>
      <c r="H1243" s="60"/>
      <c r="O1243" s="482" t="str">
        <f t="shared" si="152"/>
        <v xml:space="preserve"> </v>
      </c>
      <c r="P1243">
        <v>119</v>
      </c>
      <c r="Q1243" t="str">
        <f t="shared" si="151"/>
        <v>Dumbleyung</v>
      </c>
      <c r="R1243"/>
      <c r="S1243"/>
      <c r="T1243"/>
      <c r="U1243"/>
      <c r="V1243"/>
      <c r="W1243"/>
      <c r="X1243"/>
      <c r="AE1243"/>
      <c r="AF1243"/>
      <c r="AG1243"/>
      <c r="AH1243"/>
      <c r="AI1243" s="213"/>
      <c r="AQ1243" s="9"/>
      <c r="AS1243" s="244">
        <v>1241</v>
      </c>
      <c r="AT1243" s="244">
        <v>-32.5</v>
      </c>
      <c r="AU1243" s="244">
        <v>120.5</v>
      </c>
      <c r="AV1243" s="244" t="s">
        <v>4738</v>
      </c>
      <c r="AW1243" s="22">
        <v>133</v>
      </c>
      <c r="AX1243" s="343">
        <v>70.552438455412371</v>
      </c>
    </row>
    <row r="1244" spans="1:50" ht="12" customHeight="1" thickBot="1" x14ac:dyDescent="0.3">
      <c r="A1244" s="1" t="s">
        <v>685</v>
      </c>
      <c r="C1244" s="65"/>
      <c r="D1244" s="60"/>
      <c r="E1244" s="31"/>
      <c r="F1244" s="31"/>
      <c r="G1244" s="31"/>
      <c r="H1244" s="60"/>
      <c r="O1244" s="482" t="str">
        <f t="shared" si="152"/>
        <v xml:space="preserve"> </v>
      </c>
      <c r="P1244">
        <v>120</v>
      </c>
      <c r="Q1244" t="str">
        <f t="shared" si="151"/>
        <v>Dunsborough</v>
      </c>
      <c r="R1244"/>
      <c r="S1244"/>
      <c r="T1244"/>
      <c r="U1244"/>
      <c r="V1244"/>
      <c r="W1244"/>
      <c r="X1244"/>
      <c r="AE1244"/>
      <c r="AF1244"/>
      <c r="AG1244"/>
      <c r="AH1244"/>
      <c r="AI1244" s="213"/>
      <c r="AQ1244" s="9"/>
      <c r="AS1244" s="244">
        <v>1242</v>
      </c>
      <c r="AT1244" s="244">
        <v>-32.25</v>
      </c>
      <c r="AU1244" s="244">
        <v>120.5</v>
      </c>
      <c r="AV1244" s="244" t="s">
        <v>5952</v>
      </c>
      <c r="AW1244" s="22">
        <v>925</v>
      </c>
      <c r="AX1244" s="343">
        <v>70.442312979184038</v>
      </c>
    </row>
    <row r="1245" spans="1:50" ht="12" customHeight="1" thickBot="1" x14ac:dyDescent="0.3">
      <c r="A1245" s="1" t="s">
        <v>685</v>
      </c>
      <c r="C1245" s="65"/>
      <c r="D1245" s="60"/>
      <c r="E1245" s="31"/>
      <c r="F1245" s="31"/>
      <c r="G1245" s="31"/>
      <c r="H1245" s="60"/>
      <c r="O1245" s="482" t="str">
        <f t="shared" si="152"/>
        <v xml:space="preserve"> </v>
      </c>
      <c r="P1245">
        <v>121</v>
      </c>
      <c r="Q1245" t="str">
        <f t="shared" si="151"/>
        <v>Dwellingup</v>
      </c>
      <c r="R1245"/>
      <c r="S1245"/>
      <c r="T1245"/>
      <c r="U1245"/>
      <c r="V1245"/>
      <c r="W1245"/>
      <c r="X1245"/>
      <c r="AE1245"/>
      <c r="AF1245"/>
      <c r="AG1245"/>
      <c r="AH1245"/>
      <c r="AI1245" s="213"/>
      <c r="AQ1245" s="9"/>
      <c r="AS1245" s="244">
        <v>1243</v>
      </c>
      <c r="AT1245" s="244">
        <v>-32</v>
      </c>
      <c r="AU1245" s="244">
        <v>120.5</v>
      </c>
      <c r="AV1245" s="244" t="s">
        <v>4719</v>
      </c>
      <c r="AW1245" s="22">
        <v>925</v>
      </c>
      <c r="AX1245" s="343">
        <v>70.133994344704476</v>
      </c>
    </row>
    <row r="1246" spans="1:50" ht="12" customHeight="1" thickBot="1" x14ac:dyDescent="0.3">
      <c r="A1246" s="1" t="s">
        <v>685</v>
      </c>
      <c r="C1246" s="65"/>
      <c r="D1246" s="60"/>
      <c r="E1246" s="31"/>
      <c r="F1246" s="31"/>
      <c r="G1246" s="31"/>
      <c r="H1246" s="60"/>
      <c r="O1246" s="482" t="str">
        <f t="shared" si="152"/>
        <v xml:space="preserve"> </v>
      </c>
      <c r="P1246">
        <v>122</v>
      </c>
      <c r="Q1246" t="str">
        <f t="shared" si="151"/>
        <v>Eaton</v>
      </c>
      <c r="R1246"/>
      <c r="S1246"/>
      <c r="T1246"/>
      <c r="U1246"/>
      <c r="V1246"/>
      <c r="W1246"/>
      <c r="X1246"/>
      <c r="AE1246"/>
      <c r="AF1246"/>
      <c r="AG1246"/>
      <c r="AH1246"/>
      <c r="AI1246" s="213"/>
      <c r="AQ1246" s="9"/>
      <c r="AS1246" s="244">
        <v>1244</v>
      </c>
      <c r="AT1246" s="244">
        <v>-31.75</v>
      </c>
      <c r="AU1246" s="244">
        <v>120.5</v>
      </c>
      <c r="AV1246" s="244" t="s">
        <v>5953</v>
      </c>
      <c r="AW1246" s="22">
        <v>40</v>
      </c>
      <c r="AX1246" s="343">
        <v>63.063361258308106</v>
      </c>
    </row>
    <row r="1247" spans="1:50" ht="12" customHeight="1" thickBot="1" x14ac:dyDescent="0.3">
      <c r="A1247" s="1" t="s">
        <v>685</v>
      </c>
      <c r="C1247" s="65"/>
      <c r="D1247" s="60"/>
      <c r="E1247" s="31"/>
      <c r="F1247" s="31"/>
      <c r="G1247" s="31"/>
      <c r="H1247" s="60"/>
      <c r="O1247" s="482" t="str">
        <f t="shared" si="152"/>
        <v xml:space="preserve"> </v>
      </c>
      <c r="P1247">
        <v>123</v>
      </c>
      <c r="Q1247" t="str">
        <f t="shared" si="151"/>
        <v>FREE#</v>
      </c>
      <c r="R1247"/>
      <c r="S1247"/>
      <c r="T1247"/>
      <c r="U1247"/>
      <c r="V1247"/>
      <c r="W1247"/>
      <c r="X1247"/>
      <c r="AE1247"/>
      <c r="AF1247"/>
      <c r="AG1247"/>
      <c r="AH1247"/>
      <c r="AI1247" s="213"/>
      <c r="AQ1247" s="9"/>
      <c r="AS1247" s="244">
        <v>1245</v>
      </c>
      <c r="AT1247" s="244">
        <v>-31.5</v>
      </c>
      <c r="AU1247" s="244">
        <v>120.5</v>
      </c>
      <c r="AV1247" s="244" t="s">
        <v>4702</v>
      </c>
      <c r="AW1247" s="22">
        <v>40</v>
      </c>
      <c r="AX1247" s="343">
        <v>37.279432745686677</v>
      </c>
    </row>
    <row r="1248" spans="1:50" ht="12" customHeight="1" thickBot="1" x14ac:dyDescent="0.3">
      <c r="A1248" s="1" t="s">
        <v>685</v>
      </c>
      <c r="C1248" s="65"/>
      <c r="D1248" s="60"/>
      <c r="E1248" s="31"/>
      <c r="F1248" s="31"/>
      <c r="G1248" s="31"/>
      <c r="H1248" s="60"/>
      <c r="O1248" s="482" t="str">
        <f t="shared" si="152"/>
        <v xml:space="preserve"> </v>
      </c>
      <c r="P1248">
        <v>124</v>
      </c>
      <c r="Q1248" t="str">
        <f t="shared" si="151"/>
        <v>Ellendale</v>
      </c>
      <c r="R1248"/>
      <c r="S1248"/>
      <c r="T1248"/>
      <c r="U1248"/>
      <c r="V1248"/>
      <c r="W1248"/>
      <c r="X1248"/>
      <c r="AE1248"/>
      <c r="AF1248"/>
      <c r="AG1248"/>
      <c r="AH1248"/>
      <c r="AI1248" s="213"/>
      <c r="AQ1248" s="9"/>
      <c r="AS1248" s="244">
        <v>1246</v>
      </c>
      <c r="AT1248" s="244">
        <v>-31.25</v>
      </c>
      <c r="AU1248" s="244">
        <v>120.5</v>
      </c>
      <c r="AV1248" s="244" t="s">
        <v>5954</v>
      </c>
      <c r="AW1248" s="22">
        <v>40</v>
      </c>
      <c r="AX1248" s="343">
        <v>18.652367494721702</v>
      </c>
    </row>
    <row r="1249" spans="1:50" ht="12" customHeight="1" thickBot="1" x14ac:dyDescent="0.3">
      <c r="A1249" s="1" t="s">
        <v>685</v>
      </c>
      <c r="C1249" s="65"/>
      <c r="D1249" s="60"/>
      <c r="E1249" s="31"/>
      <c r="F1249" s="31"/>
      <c r="G1249" s="31"/>
      <c r="H1249" s="60"/>
      <c r="O1249" s="482" t="str">
        <f t="shared" si="152"/>
        <v xml:space="preserve"> </v>
      </c>
      <c r="P1249">
        <v>125</v>
      </c>
      <c r="Q1249" t="str">
        <f t="shared" si="151"/>
        <v>Emu Point</v>
      </c>
      <c r="R1249"/>
      <c r="S1249"/>
      <c r="T1249"/>
      <c r="U1249"/>
      <c r="V1249"/>
      <c r="W1249"/>
      <c r="X1249"/>
      <c r="AE1249"/>
      <c r="AF1249"/>
      <c r="AG1249"/>
      <c r="AH1249"/>
      <c r="AI1249" s="213"/>
      <c r="AQ1249" s="9"/>
      <c r="AS1249" s="244">
        <v>1247</v>
      </c>
      <c r="AT1249" s="244">
        <v>-31</v>
      </c>
      <c r="AU1249" s="244">
        <v>120.5</v>
      </c>
      <c r="AV1249" s="244" t="s">
        <v>4689</v>
      </c>
      <c r="AW1249" s="22">
        <v>40</v>
      </c>
      <c r="AX1249" s="343">
        <v>29.179644535494994</v>
      </c>
    </row>
    <row r="1250" spans="1:50" ht="12" customHeight="1" thickBot="1" x14ac:dyDescent="0.3">
      <c r="A1250" s="1" t="s">
        <v>685</v>
      </c>
      <c r="C1250" s="65"/>
      <c r="D1250" s="60"/>
      <c r="E1250" s="31"/>
      <c r="F1250" s="31"/>
      <c r="G1250" s="31"/>
      <c r="H1250" s="60"/>
      <c r="O1250" s="482" t="str">
        <f t="shared" si="152"/>
        <v xml:space="preserve"> </v>
      </c>
      <c r="P1250">
        <v>126</v>
      </c>
      <c r="Q1250" t="str">
        <f t="shared" si="151"/>
        <v>Eneabba</v>
      </c>
      <c r="R1250"/>
      <c r="S1250"/>
      <c r="T1250"/>
      <c r="U1250"/>
      <c r="V1250"/>
      <c r="W1250"/>
      <c r="X1250"/>
      <c r="AE1250"/>
      <c r="AF1250"/>
      <c r="AG1250"/>
      <c r="AH1250"/>
      <c r="AI1250" s="213"/>
      <c r="AQ1250" s="9"/>
      <c r="AS1250" s="244">
        <v>1248</v>
      </c>
      <c r="AT1250" s="244">
        <v>-30.75</v>
      </c>
      <c r="AU1250" s="244">
        <v>120.5</v>
      </c>
      <c r="AV1250" s="244" t="s">
        <v>5955</v>
      </c>
      <c r="AW1250" s="22">
        <v>918</v>
      </c>
      <c r="AX1250" s="343">
        <v>22.390182643809439</v>
      </c>
    </row>
    <row r="1251" spans="1:50" ht="12" customHeight="1" thickBot="1" x14ac:dyDescent="0.3">
      <c r="A1251" s="1" t="s">
        <v>685</v>
      </c>
      <c r="C1251" s="65"/>
      <c r="D1251" s="60"/>
      <c r="E1251" s="31"/>
      <c r="F1251" s="31"/>
      <c r="G1251" s="31"/>
      <c r="H1251" s="60"/>
      <c r="O1251" s="482" t="str">
        <f t="shared" si="152"/>
        <v xml:space="preserve"> </v>
      </c>
      <c r="P1251">
        <v>127</v>
      </c>
      <c r="Q1251" t="str">
        <f t="shared" si="151"/>
        <v>Esperance</v>
      </c>
      <c r="R1251"/>
      <c r="S1251"/>
      <c r="T1251"/>
      <c r="U1251"/>
      <c r="V1251"/>
      <c r="W1251"/>
      <c r="X1251"/>
      <c r="AE1251"/>
      <c r="AF1251"/>
      <c r="AG1251"/>
      <c r="AH1251"/>
      <c r="AI1251" s="213"/>
      <c r="AQ1251" s="9"/>
      <c r="AS1251" s="244">
        <v>1249</v>
      </c>
      <c r="AT1251" s="244">
        <v>-30.5</v>
      </c>
      <c r="AU1251" s="244">
        <v>120.5</v>
      </c>
      <c r="AV1251" s="244" t="s">
        <v>4673</v>
      </c>
      <c r="AW1251" s="22">
        <v>918</v>
      </c>
      <c r="AX1251" s="343">
        <v>31.880220026964583</v>
      </c>
    </row>
    <row r="1252" spans="1:50" ht="12" customHeight="1" thickBot="1" x14ac:dyDescent="0.3">
      <c r="A1252" s="1" t="s">
        <v>685</v>
      </c>
      <c r="C1252" s="65"/>
      <c r="D1252" s="60"/>
      <c r="E1252" s="31"/>
      <c r="F1252" s="31"/>
      <c r="G1252" s="31"/>
      <c r="H1252" s="60"/>
      <c r="O1252" s="482" t="str">
        <f t="shared" si="152"/>
        <v xml:space="preserve"> </v>
      </c>
      <c r="P1252">
        <v>128</v>
      </c>
      <c r="Q1252" t="str">
        <f t="shared" si="151"/>
        <v>FREE#</v>
      </c>
      <c r="R1252"/>
      <c r="S1252"/>
      <c r="T1252"/>
      <c r="U1252"/>
      <c r="V1252"/>
      <c r="W1252"/>
      <c r="X1252"/>
      <c r="AE1252"/>
      <c r="AF1252"/>
      <c r="AG1252"/>
      <c r="AH1252"/>
      <c r="AI1252" s="213"/>
      <c r="AQ1252" s="9"/>
      <c r="AS1252" s="244">
        <v>1250</v>
      </c>
      <c r="AT1252" s="244">
        <v>-30.25</v>
      </c>
      <c r="AU1252" s="244">
        <v>120.5</v>
      </c>
      <c r="AV1252" s="244" t="s">
        <v>5956</v>
      </c>
      <c r="AW1252" s="22">
        <v>1129</v>
      </c>
      <c r="AX1252" s="343">
        <v>43.614944711549057</v>
      </c>
    </row>
    <row r="1253" spans="1:50" ht="12" customHeight="1" thickBot="1" x14ac:dyDescent="0.3">
      <c r="A1253" s="1" t="s">
        <v>685</v>
      </c>
      <c r="C1253" s="65"/>
      <c r="D1253" s="60"/>
      <c r="E1253" s="31"/>
      <c r="F1253" s="31"/>
      <c r="G1253" s="31"/>
      <c r="H1253" s="60"/>
      <c r="O1253" s="482" t="str">
        <f t="shared" si="152"/>
        <v>DUPE</v>
      </c>
      <c r="P1253">
        <v>129</v>
      </c>
      <c r="Q1253" t="str">
        <f t="shared" si="151"/>
        <v>FREE#</v>
      </c>
      <c r="R1253"/>
      <c r="S1253"/>
      <c r="T1253"/>
      <c r="U1253"/>
      <c r="V1253"/>
      <c r="W1253"/>
      <c r="X1253"/>
      <c r="AE1253"/>
      <c r="AF1253"/>
      <c r="AG1253"/>
      <c r="AH1253"/>
      <c r="AI1253" s="213"/>
      <c r="AQ1253" s="9"/>
      <c r="AS1253" s="244">
        <v>1251</v>
      </c>
      <c r="AT1253" s="244">
        <v>-30</v>
      </c>
      <c r="AU1253" s="244">
        <v>120.5</v>
      </c>
      <c r="AV1253" s="244" t="s">
        <v>4660</v>
      </c>
      <c r="AW1253" s="22">
        <v>1129</v>
      </c>
      <c r="AX1253" s="343">
        <v>51.346997961340882</v>
      </c>
    </row>
    <row r="1254" spans="1:50" ht="12" customHeight="1" thickBot="1" x14ac:dyDescent="0.3">
      <c r="A1254" s="1" t="s">
        <v>685</v>
      </c>
      <c r="C1254" s="65"/>
      <c r="D1254" s="60"/>
      <c r="E1254" s="31"/>
      <c r="F1254" s="31"/>
      <c r="G1254" s="31"/>
      <c r="H1254" s="60"/>
      <c r="O1254" s="482" t="str">
        <f t="shared" si="152"/>
        <v xml:space="preserve"> </v>
      </c>
      <c r="P1254">
        <v>130</v>
      </c>
      <c r="Q1254" t="str">
        <f t="shared" ref="Q1254:Q1317" si="153">IFERROR(VLOOKUP(P1254,$P$3:$Q$1122,2,FALSE), "FREE#")</f>
        <v>Eulin</v>
      </c>
      <c r="R1254"/>
      <c r="S1254"/>
      <c r="T1254"/>
      <c r="U1254"/>
      <c r="V1254"/>
      <c r="W1254"/>
      <c r="X1254"/>
      <c r="AE1254"/>
      <c r="AF1254"/>
      <c r="AG1254"/>
      <c r="AH1254"/>
      <c r="AI1254" s="213"/>
      <c r="AQ1254" s="9"/>
      <c r="AS1254" s="244">
        <v>1252</v>
      </c>
      <c r="AT1254" s="244">
        <v>-29.75</v>
      </c>
      <c r="AU1254" s="244">
        <v>120.5</v>
      </c>
      <c r="AV1254" s="244" t="s">
        <v>5957</v>
      </c>
      <c r="AW1254" s="22">
        <v>883</v>
      </c>
      <c r="AX1254" s="343">
        <v>52.345803117019734</v>
      </c>
    </row>
    <row r="1255" spans="1:50" ht="12" customHeight="1" thickBot="1" x14ac:dyDescent="0.3">
      <c r="A1255" s="1" t="s">
        <v>685</v>
      </c>
      <c r="C1255" s="65"/>
      <c r="D1255" s="60"/>
      <c r="E1255" s="31"/>
      <c r="F1255" s="31"/>
      <c r="G1255" s="31"/>
      <c r="H1255" s="60"/>
      <c r="O1255" s="482" t="str">
        <f t="shared" si="152"/>
        <v xml:space="preserve"> </v>
      </c>
      <c r="P1255">
        <v>131</v>
      </c>
      <c r="Q1255" t="str">
        <f t="shared" si="153"/>
        <v>Ferndale</v>
      </c>
      <c r="R1255"/>
      <c r="S1255"/>
      <c r="T1255"/>
      <c r="U1255"/>
      <c r="V1255"/>
      <c r="W1255"/>
      <c r="X1255"/>
      <c r="AE1255"/>
      <c r="AF1255"/>
      <c r="AG1255"/>
      <c r="AH1255"/>
      <c r="AI1255" s="213"/>
      <c r="AQ1255" s="9"/>
      <c r="AS1255" s="244">
        <v>1253</v>
      </c>
      <c r="AT1255" s="244">
        <v>-29.5</v>
      </c>
      <c r="AU1255" s="244">
        <v>120.5</v>
      </c>
      <c r="AV1255" s="244" t="s">
        <v>5958</v>
      </c>
      <c r="AW1255" s="22">
        <v>883</v>
      </c>
      <c r="AX1255" s="343">
        <v>56.266919521185024</v>
      </c>
    </row>
    <row r="1256" spans="1:50" ht="12" customHeight="1" thickBot="1" x14ac:dyDescent="0.3">
      <c r="A1256" s="1" t="s">
        <v>685</v>
      </c>
      <c r="C1256" s="65"/>
      <c r="D1256" s="60"/>
      <c r="E1256" s="31"/>
      <c r="F1256" s="31"/>
      <c r="G1256" s="31"/>
      <c r="H1256" s="60"/>
      <c r="O1256" s="482" t="str">
        <f t="shared" si="152"/>
        <v xml:space="preserve"> </v>
      </c>
      <c r="P1256">
        <v>132</v>
      </c>
      <c r="Q1256" t="str">
        <f t="shared" si="153"/>
        <v>Floreat</v>
      </c>
      <c r="R1256"/>
      <c r="S1256"/>
      <c r="T1256"/>
      <c r="U1256"/>
      <c r="V1256"/>
      <c r="W1256"/>
      <c r="X1256"/>
      <c r="AE1256"/>
      <c r="AF1256"/>
      <c r="AG1256"/>
      <c r="AH1256"/>
      <c r="AI1256" s="213"/>
      <c r="AQ1256" s="9"/>
      <c r="AS1256" s="244">
        <v>1254</v>
      </c>
      <c r="AT1256" s="244">
        <v>-29.25</v>
      </c>
      <c r="AU1256" s="244">
        <v>120.5</v>
      </c>
      <c r="AV1256" s="244" t="s">
        <v>5959</v>
      </c>
      <c r="AW1256" s="22">
        <v>883</v>
      </c>
      <c r="AX1256" s="343">
        <v>71.67430034008656</v>
      </c>
    </row>
    <row r="1257" spans="1:50" ht="12" customHeight="1" thickBot="1" x14ac:dyDescent="0.3">
      <c r="A1257" s="1" t="s">
        <v>685</v>
      </c>
      <c r="C1257" s="65"/>
      <c r="D1257" s="60"/>
      <c r="E1257" s="31"/>
      <c r="F1257" s="31"/>
      <c r="G1257" s="31"/>
      <c r="H1257" s="60"/>
      <c r="O1257" s="482" t="str">
        <f t="shared" si="152"/>
        <v xml:space="preserve"> </v>
      </c>
      <c r="P1257">
        <v>133</v>
      </c>
      <c r="Q1257" t="str">
        <f t="shared" si="153"/>
        <v>Forrestania</v>
      </c>
      <c r="R1257"/>
      <c r="S1257"/>
      <c r="T1257"/>
      <c r="U1257"/>
      <c r="V1257"/>
      <c r="W1257"/>
      <c r="X1257"/>
      <c r="AE1257"/>
      <c r="AF1257"/>
      <c r="AG1257"/>
      <c r="AH1257"/>
      <c r="AI1257" s="213"/>
      <c r="AQ1257" s="9"/>
      <c r="AS1257" s="244">
        <v>1255</v>
      </c>
      <c r="AT1257" s="244">
        <v>-29</v>
      </c>
      <c r="AU1257" s="244">
        <v>120.5</v>
      </c>
      <c r="AV1257" s="244" t="s">
        <v>5960</v>
      </c>
      <c r="AW1257" s="22">
        <v>855</v>
      </c>
      <c r="AX1257" s="343">
        <v>81.501590134219285</v>
      </c>
    </row>
    <row r="1258" spans="1:50" ht="12" customHeight="1" thickBot="1" x14ac:dyDescent="0.3">
      <c r="A1258" s="1" t="s">
        <v>685</v>
      </c>
      <c r="C1258" s="65"/>
      <c r="D1258" s="60"/>
      <c r="E1258" s="31"/>
      <c r="F1258" s="31"/>
      <c r="G1258" s="31"/>
      <c r="H1258" s="60"/>
      <c r="O1258" s="482" t="str">
        <f t="shared" si="152"/>
        <v xml:space="preserve"> </v>
      </c>
      <c r="P1258">
        <v>134</v>
      </c>
      <c r="Q1258" t="str">
        <f t="shared" si="153"/>
        <v>Forrestdale</v>
      </c>
      <c r="R1258"/>
      <c r="S1258"/>
      <c r="T1258"/>
      <c r="U1258"/>
      <c r="V1258"/>
      <c r="W1258"/>
      <c r="X1258"/>
      <c r="AE1258"/>
      <c r="AF1258"/>
      <c r="AG1258"/>
      <c r="AH1258"/>
      <c r="AI1258" s="213"/>
      <c r="AQ1258" s="9"/>
      <c r="AS1258" s="244">
        <v>1256</v>
      </c>
      <c r="AT1258" s="244">
        <v>-28.75</v>
      </c>
      <c r="AU1258" s="244">
        <v>120.5</v>
      </c>
      <c r="AV1258" s="244" t="s">
        <v>5961</v>
      </c>
      <c r="AW1258" s="22">
        <v>855</v>
      </c>
      <c r="AX1258" s="343">
        <v>82.402498597783307</v>
      </c>
    </row>
    <row r="1259" spans="1:50" ht="12" customHeight="1" thickBot="1" x14ac:dyDescent="0.3">
      <c r="A1259" s="1" t="s">
        <v>685</v>
      </c>
      <c r="C1259" s="65"/>
      <c r="D1259" s="60"/>
      <c r="E1259" s="31"/>
      <c r="F1259" s="31"/>
      <c r="G1259" s="31"/>
      <c r="H1259" s="60"/>
      <c r="O1259" s="482" t="str">
        <f t="shared" si="152"/>
        <v xml:space="preserve"> </v>
      </c>
      <c r="P1259">
        <v>135</v>
      </c>
      <c r="Q1259" t="str">
        <f t="shared" si="153"/>
        <v>Frankland</v>
      </c>
      <c r="R1259"/>
      <c r="S1259"/>
      <c r="T1259"/>
      <c r="U1259"/>
      <c r="V1259"/>
      <c r="W1259"/>
      <c r="X1259"/>
      <c r="AE1259"/>
      <c r="AF1259"/>
      <c r="AG1259"/>
      <c r="AH1259"/>
      <c r="AI1259" s="213"/>
      <c r="AQ1259" s="9"/>
      <c r="AS1259" s="244">
        <v>1257</v>
      </c>
      <c r="AT1259" s="244">
        <v>-28.5</v>
      </c>
      <c r="AU1259" s="244">
        <v>120.5</v>
      </c>
      <c r="AV1259" s="244" t="s">
        <v>5962</v>
      </c>
      <c r="AW1259" s="22">
        <v>855</v>
      </c>
      <c r="AX1259" s="343">
        <v>92.103973326826377</v>
      </c>
    </row>
    <row r="1260" spans="1:50" ht="12" customHeight="1" thickBot="1" x14ac:dyDescent="0.3">
      <c r="A1260" s="1" t="s">
        <v>685</v>
      </c>
      <c r="C1260" s="65"/>
      <c r="D1260" s="60"/>
      <c r="E1260" s="31"/>
      <c r="F1260" s="31"/>
      <c r="G1260" s="31"/>
      <c r="H1260" s="60"/>
      <c r="O1260" s="482" t="str">
        <f t="shared" si="152"/>
        <v xml:space="preserve"> </v>
      </c>
      <c r="P1260">
        <v>136</v>
      </c>
      <c r="Q1260" t="str">
        <f t="shared" si="153"/>
        <v>Gairdner</v>
      </c>
      <c r="R1260"/>
      <c r="S1260"/>
      <c r="T1260"/>
      <c r="U1260"/>
      <c r="V1260"/>
      <c r="W1260"/>
      <c r="X1260"/>
      <c r="AE1260"/>
      <c r="AF1260"/>
      <c r="AG1260"/>
      <c r="AH1260"/>
      <c r="AI1260" s="213"/>
      <c r="AQ1260" s="9"/>
      <c r="AS1260" s="244">
        <v>1258</v>
      </c>
      <c r="AT1260" s="244">
        <v>-28.25</v>
      </c>
      <c r="AU1260" s="244">
        <v>120.5</v>
      </c>
      <c r="AV1260" s="244" t="s">
        <v>5963</v>
      </c>
      <c r="AW1260" s="22">
        <v>855</v>
      </c>
      <c r="AX1260" s="343">
        <v>108.26550501109325</v>
      </c>
    </row>
    <row r="1261" spans="1:50" ht="12" customHeight="1" thickBot="1" x14ac:dyDescent="0.3">
      <c r="A1261" s="1" t="s">
        <v>685</v>
      </c>
      <c r="C1261" s="65"/>
      <c r="D1261" s="60"/>
      <c r="E1261" s="31"/>
      <c r="F1261" s="31"/>
      <c r="G1261" s="31"/>
      <c r="H1261" s="60"/>
      <c r="O1261" s="482" t="str">
        <f t="shared" si="152"/>
        <v xml:space="preserve"> </v>
      </c>
      <c r="P1261">
        <v>137</v>
      </c>
      <c r="Q1261" t="str">
        <f t="shared" si="153"/>
        <v>Galena Bridge</v>
      </c>
      <c r="R1261"/>
      <c r="S1261"/>
      <c r="T1261"/>
      <c r="U1261"/>
      <c r="V1261"/>
      <c r="W1261"/>
      <c r="X1261"/>
      <c r="AE1261"/>
      <c r="AF1261"/>
      <c r="AG1261"/>
      <c r="AH1261"/>
      <c r="AI1261" s="213"/>
      <c r="AQ1261" s="9"/>
      <c r="AS1261" s="244">
        <v>1259</v>
      </c>
      <c r="AT1261" s="244">
        <v>-28</v>
      </c>
      <c r="AU1261" s="244">
        <v>120.5</v>
      </c>
      <c r="AV1261" s="244" t="s">
        <v>5964</v>
      </c>
      <c r="AW1261" s="22">
        <v>1052</v>
      </c>
      <c r="AX1261" s="343">
        <v>118.09819999052819</v>
      </c>
    </row>
    <row r="1262" spans="1:50" ht="12" customHeight="1" thickBot="1" x14ac:dyDescent="0.3">
      <c r="A1262" s="1" t="s">
        <v>685</v>
      </c>
      <c r="C1262" s="65"/>
      <c r="D1262" s="60"/>
      <c r="E1262" s="31"/>
      <c r="F1262" s="31"/>
      <c r="G1262" s="31"/>
      <c r="H1262" s="60"/>
      <c r="O1262" s="482" t="str">
        <f t="shared" si="152"/>
        <v xml:space="preserve"> </v>
      </c>
      <c r="P1262">
        <v>138</v>
      </c>
      <c r="Q1262" t="str">
        <f t="shared" si="153"/>
        <v>FREE#</v>
      </c>
      <c r="R1262"/>
      <c r="S1262"/>
      <c r="T1262"/>
      <c r="U1262"/>
      <c r="V1262"/>
      <c r="W1262"/>
      <c r="X1262"/>
      <c r="AE1262"/>
      <c r="AF1262"/>
      <c r="AG1262"/>
      <c r="AH1262"/>
      <c r="AI1262" s="213"/>
      <c r="AQ1262" s="9"/>
      <c r="AS1262" s="244">
        <v>1260</v>
      </c>
      <c r="AT1262" s="244">
        <v>-27.75</v>
      </c>
      <c r="AU1262" s="244">
        <v>120.5</v>
      </c>
      <c r="AV1262" s="244" t="s">
        <v>5965</v>
      </c>
      <c r="AW1262" s="22">
        <v>1052</v>
      </c>
      <c r="AX1262" s="343">
        <v>121.13631224650774</v>
      </c>
    </row>
    <row r="1263" spans="1:50" ht="12" customHeight="1" thickBot="1" x14ac:dyDescent="0.3">
      <c r="A1263" s="1" t="s">
        <v>685</v>
      </c>
      <c r="C1263" s="65"/>
      <c r="D1263" s="60"/>
      <c r="E1263" s="31"/>
      <c r="F1263" s="31"/>
      <c r="G1263" s="31"/>
      <c r="H1263" s="60"/>
      <c r="O1263" s="482" t="str">
        <f t="shared" si="152"/>
        <v xml:space="preserve"> </v>
      </c>
      <c r="P1263">
        <v>139</v>
      </c>
      <c r="Q1263" t="str">
        <f t="shared" si="153"/>
        <v>Geraldton</v>
      </c>
      <c r="R1263"/>
      <c r="S1263"/>
      <c r="T1263"/>
      <c r="U1263"/>
      <c r="V1263"/>
      <c r="W1263"/>
      <c r="X1263"/>
      <c r="AE1263"/>
      <c r="AF1263"/>
      <c r="AG1263"/>
      <c r="AH1263"/>
      <c r="AI1263" s="213"/>
      <c r="AQ1263" s="9"/>
      <c r="AS1263" s="244">
        <v>1261</v>
      </c>
      <c r="AT1263" s="244">
        <v>-27.5</v>
      </c>
      <c r="AU1263" s="244">
        <v>120.5</v>
      </c>
      <c r="AV1263" s="244" t="s">
        <v>5966</v>
      </c>
      <c r="AW1263" s="22">
        <v>1052</v>
      </c>
      <c r="AX1263" s="343">
        <v>130.17695910312452</v>
      </c>
    </row>
    <row r="1264" spans="1:50" ht="12" customHeight="1" thickBot="1" x14ac:dyDescent="0.3">
      <c r="A1264" s="1" t="s">
        <v>685</v>
      </c>
      <c r="C1264" s="65"/>
      <c r="D1264" s="60"/>
      <c r="E1264" s="31"/>
      <c r="F1264" s="31"/>
      <c r="G1264" s="31"/>
      <c r="H1264" s="60"/>
      <c r="O1264" s="482" t="str">
        <f t="shared" si="152"/>
        <v xml:space="preserve"> </v>
      </c>
      <c r="P1264">
        <v>140</v>
      </c>
      <c r="Q1264" t="str">
        <f t="shared" si="153"/>
        <v>Gibson</v>
      </c>
      <c r="R1264"/>
      <c r="S1264"/>
      <c r="T1264"/>
      <c r="U1264"/>
      <c r="V1264"/>
      <c r="W1264"/>
      <c r="X1264"/>
      <c r="AE1264"/>
      <c r="AF1264"/>
      <c r="AG1264"/>
      <c r="AH1264"/>
      <c r="AI1264" s="213"/>
      <c r="AQ1264" s="9"/>
      <c r="AS1264" s="244">
        <v>1262</v>
      </c>
      <c r="AT1264" s="244">
        <v>-27.25</v>
      </c>
      <c r="AU1264" s="244">
        <v>120.5</v>
      </c>
      <c r="AV1264" s="244" t="s">
        <v>5967</v>
      </c>
      <c r="AW1264" s="22">
        <v>1052</v>
      </c>
      <c r="AX1264" s="343">
        <v>144.09472039952058</v>
      </c>
    </row>
    <row r="1265" spans="1:50" ht="12" customHeight="1" thickBot="1" x14ac:dyDescent="0.3">
      <c r="A1265" s="1" t="s">
        <v>685</v>
      </c>
      <c r="C1265" s="65"/>
      <c r="D1265" s="60"/>
      <c r="E1265" s="31"/>
      <c r="F1265" s="31"/>
      <c r="G1265" s="31"/>
      <c r="H1265" s="60"/>
      <c r="O1265" s="482" t="str">
        <f t="shared" si="152"/>
        <v xml:space="preserve"> </v>
      </c>
      <c r="P1265">
        <v>141</v>
      </c>
      <c r="Q1265" t="str">
        <f t="shared" si="153"/>
        <v>Gidgeganup</v>
      </c>
      <c r="R1265"/>
      <c r="S1265"/>
      <c r="T1265"/>
      <c r="U1265"/>
      <c r="V1265"/>
      <c r="W1265"/>
      <c r="X1265"/>
      <c r="AE1265"/>
      <c r="AF1265"/>
      <c r="AG1265"/>
      <c r="AH1265"/>
      <c r="AI1265" s="213"/>
      <c r="AQ1265" s="9"/>
      <c r="AS1265" s="244">
        <v>1263</v>
      </c>
      <c r="AT1265" s="244">
        <v>-27</v>
      </c>
      <c r="AU1265" s="244">
        <v>120.5</v>
      </c>
      <c r="AV1265" s="244" t="s">
        <v>5968</v>
      </c>
      <c r="AW1265" s="22">
        <v>1052</v>
      </c>
      <c r="AX1265" s="343">
        <v>161.63461706901606</v>
      </c>
    </row>
    <row r="1266" spans="1:50" ht="12" customHeight="1" thickBot="1" x14ac:dyDescent="0.3">
      <c r="A1266" s="1" t="s">
        <v>685</v>
      </c>
      <c r="C1266" s="65"/>
      <c r="D1266" s="60"/>
      <c r="E1266" s="31"/>
      <c r="F1266" s="31"/>
      <c r="G1266" s="31"/>
      <c r="H1266" s="60"/>
      <c r="O1266" s="482" t="str">
        <f t="shared" si="152"/>
        <v xml:space="preserve"> </v>
      </c>
      <c r="P1266">
        <v>142</v>
      </c>
      <c r="Q1266" t="str">
        <f t="shared" si="153"/>
        <v>Gillingarra</v>
      </c>
      <c r="R1266"/>
      <c r="S1266"/>
      <c r="T1266"/>
      <c r="U1266"/>
      <c r="V1266"/>
      <c r="W1266"/>
      <c r="X1266"/>
      <c r="AE1266"/>
      <c r="AF1266"/>
      <c r="AG1266"/>
      <c r="AH1266"/>
      <c r="AI1266" s="213"/>
      <c r="AQ1266" s="9"/>
      <c r="AS1266" s="244">
        <v>1264</v>
      </c>
      <c r="AT1266" s="244">
        <v>-26.75</v>
      </c>
      <c r="AU1266" s="244">
        <v>120.5</v>
      </c>
      <c r="AV1266" s="244" t="s">
        <v>5969</v>
      </c>
      <c r="AW1266" s="22">
        <v>1052</v>
      </c>
      <c r="AX1266" s="343">
        <v>181.75099349407378</v>
      </c>
    </row>
    <row r="1267" spans="1:50" ht="12" customHeight="1" thickBot="1" x14ac:dyDescent="0.3">
      <c r="A1267" s="1" t="s">
        <v>685</v>
      </c>
      <c r="C1267" s="65"/>
      <c r="D1267" s="60"/>
      <c r="E1267" s="31"/>
      <c r="F1267" s="31"/>
      <c r="G1267" s="31"/>
      <c r="H1267" s="60"/>
      <c r="O1267" s="482" t="str">
        <f t="shared" si="152"/>
        <v xml:space="preserve"> </v>
      </c>
      <c r="P1267">
        <v>143</v>
      </c>
      <c r="Q1267" t="str">
        <f t="shared" si="153"/>
        <v>Gingin</v>
      </c>
      <c r="R1267"/>
      <c r="S1267"/>
      <c r="T1267"/>
      <c r="U1267"/>
      <c r="V1267"/>
      <c r="W1267"/>
      <c r="X1267"/>
      <c r="AE1267"/>
      <c r="AF1267"/>
      <c r="AG1267"/>
      <c r="AH1267"/>
      <c r="AI1267" s="213"/>
      <c r="AQ1267" s="9"/>
      <c r="AS1267" s="244">
        <v>1265</v>
      </c>
      <c r="AT1267" s="244">
        <v>-26.5</v>
      </c>
      <c r="AU1267" s="244">
        <v>120.5</v>
      </c>
      <c r="AV1267" s="244" t="s">
        <v>5970</v>
      </c>
      <c r="AW1267" s="22">
        <v>879</v>
      </c>
      <c r="AX1267" s="343">
        <v>199.50820645075484</v>
      </c>
    </row>
    <row r="1268" spans="1:50" ht="12" customHeight="1" thickBot="1" x14ac:dyDescent="0.3">
      <c r="A1268" s="1" t="s">
        <v>685</v>
      </c>
      <c r="C1268" s="65"/>
      <c r="D1268" s="60"/>
      <c r="E1268" s="31"/>
      <c r="F1268" s="31"/>
      <c r="G1268" s="31"/>
      <c r="H1268" s="60"/>
      <c r="O1268" s="482" t="str">
        <f t="shared" si="152"/>
        <v xml:space="preserve"> </v>
      </c>
      <c r="P1268">
        <v>144</v>
      </c>
      <c r="Q1268" t="str">
        <f t="shared" si="153"/>
        <v>Gingin West</v>
      </c>
      <c r="R1268"/>
      <c r="S1268"/>
      <c r="T1268"/>
      <c r="U1268"/>
      <c r="V1268"/>
      <c r="W1268"/>
      <c r="X1268"/>
      <c r="AE1268"/>
      <c r="AF1268"/>
      <c r="AG1268"/>
      <c r="AH1268"/>
      <c r="AI1268" s="213"/>
      <c r="AQ1268" s="9"/>
      <c r="AS1268" s="244">
        <v>1266</v>
      </c>
      <c r="AT1268" s="244">
        <v>-26.25</v>
      </c>
      <c r="AU1268" s="244">
        <v>120.5</v>
      </c>
      <c r="AV1268" s="244" t="s">
        <v>5971</v>
      </c>
      <c r="AW1268" s="22">
        <v>879</v>
      </c>
      <c r="AX1268" s="343">
        <v>203.0899524238082</v>
      </c>
    </row>
    <row r="1269" spans="1:50" ht="12" customHeight="1" thickBot="1" x14ac:dyDescent="0.3">
      <c r="A1269" s="1" t="s">
        <v>685</v>
      </c>
      <c r="C1269" s="65"/>
      <c r="D1269" s="60"/>
      <c r="E1269" s="31"/>
      <c r="F1269" s="31"/>
      <c r="G1269" s="31"/>
      <c r="H1269" s="60"/>
      <c r="O1269" s="482" t="str">
        <f t="shared" si="152"/>
        <v xml:space="preserve"> </v>
      </c>
      <c r="P1269">
        <v>145</v>
      </c>
      <c r="Q1269" t="str">
        <f t="shared" si="153"/>
        <v>FREE#</v>
      </c>
      <c r="R1269"/>
      <c r="S1269"/>
      <c r="T1269"/>
      <c r="U1269"/>
      <c r="V1269"/>
      <c r="W1269"/>
      <c r="X1269"/>
      <c r="AE1269"/>
      <c r="AF1269"/>
      <c r="AG1269"/>
      <c r="AH1269"/>
      <c r="AI1269" s="213"/>
      <c r="AQ1269" s="9"/>
      <c r="AS1269" s="244">
        <v>1267</v>
      </c>
      <c r="AT1269" s="244">
        <v>-26</v>
      </c>
      <c r="AU1269" s="244">
        <v>120.5</v>
      </c>
      <c r="AV1269" s="244" t="s">
        <v>5972</v>
      </c>
      <c r="AW1269" s="22">
        <v>879</v>
      </c>
      <c r="AX1269" s="343">
        <v>210.31504929802244</v>
      </c>
    </row>
    <row r="1270" spans="1:50" ht="12" customHeight="1" thickBot="1" x14ac:dyDescent="0.3">
      <c r="A1270" s="1" t="s">
        <v>685</v>
      </c>
      <c r="C1270" s="65"/>
      <c r="D1270" s="60"/>
      <c r="E1270" s="31"/>
      <c r="F1270" s="31"/>
      <c r="G1270" s="31"/>
      <c r="H1270" s="60"/>
      <c r="O1270" s="482" t="str">
        <f t="shared" si="152"/>
        <v>DUPE</v>
      </c>
      <c r="P1270">
        <v>146</v>
      </c>
      <c r="Q1270" t="str">
        <f t="shared" si="153"/>
        <v>FREE#</v>
      </c>
      <c r="R1270"/>
      <c r="S1270"/>
      <c r="T1270"/>
      <c r="U1270"/>
      <c r="V1270"/>
      <c r="W1270"/>
      <c r="X1270"/>
      <c r="AE1270"/>
      <c r="AF1270"/>
      <c r="AG1270"/>
      <c r="AH1270"/>
      <c r="AI1270" s="213"/>
      <c r="AQ1270" s="9"/>
      <c r="AS1270" s="244">
        <v>1268</v>
      </c>
      <c r="AT1270" s="244">
        <v>-25.75</v>
      </c>
      <c r="AU1270" s="244">
        <v>120.5</v>
      </c>
      <c r="AV1270" s="244" t="s">
        <v>5973</v>
      </c>
      <c r="AW1270" s="22">
        <v>879</v>
      </c>
      <c r="AX1270" s="343">
        <v>220.82617141893567</v>
      </c>
    </row>
    <row r="1271" spans="1:50" ht="12" customHeight="1" thickBot="1" x14ac:dyDescent="0.3">
      <c r="A1271" s="1" t="s">
        <v>685</v>
      </c>
      <c r="C1271" s="65"/>
      <c r="D1271" s="60"/>
      <c r="E1271" s="31"/>
      <c r="F1271" s="31"/>
      <c r="G1271" s="31"/>
      <c r="H1271" s="60"/>
      <c r="O1271" s="482" t="str">
        <f t="shared" si="152"/>
        <v xml:space="preserve"> </v>
      </c>
      <c r="P1271">
        <v>147</v>
      </c>
      <c r="Q1271" t="str">
        <f t="shared" si="153"/>
        <v>Gnangara</v>
      </c>
      <c r="R1271"/>
      <c r="S1271"/>
      <c r="T1271"/>
      <c r="U1271"/>
      <c r="V1271"/>
      <c r="W1271"/>
      <c r="X1271"/>
      <c r="AE1271"/>
      <c r="AF1271"/>
      <c r="AG1271"/>
      <c r="AH1271"/>
      <c r="AI1271" s="213"/>
      <c r="AQ1271" s="9"/>
      <c r="AS1271" s="244">
        <v>1269</v>
      </c>
      <c r="AT1271" s="244">
        <v>-25.5</v>
      </c>
      <c r="AU1271" s="244">
        <v>120.5</v>
      </c>
      <c r="AV1271" s="244" t="s">
        <v>5974</v>
      </c>
      <c r="AW1271" s="22">
        <v>879</v>
      </c>
      <c r="AX1271" s="343">
        <v>234.1812606080118</v>
      </c>
    </row>
    <row r="1272" spans="1:50" ht="12" customHeight="1" thickBot="1" x14ac:dyDescent="0.3">
      <c r="A1272" s="1" t="s">
        <v>685</v>
      </c>
      <c r="C1272" s="65"/>
      <c r="D1272" s="60"/>
      <c r="E1272" s="31"/>
      <c r="F1272" s="31"/>
      <c r="G1272" s="31"/>
      <c r="H1272" s="60"/>
      <c r="O1272" s="482" t="str">
        <f t="shared" si="152"/>
        <v xml:space="preserve"> </v>
      </c>
      <c r="P1272">
        <v>148</v>
      </c>
      <c r="Q1272" t="str">
        <f t="shared" si="153"/>
        <v>Gnangarra</v>
      </c>
      <c r="R1272"/>
      <c r="S1272"/>
      <c r="T1272"/>
      <c r="U1272"/>
      <c r="V1272"/>
      <c r="W1272"/>
      <c r="X1272"/>
      <c r="AE1272"/>
      <c r="AF1272"/>
      <c r="AG1272"/>
      <c r="AH1272"/>
      <c r="AI1272" s="213"/>
      <c r="AQ1272" s="9"/>
      <c r="AS1272" s="244">
        <v>1270</v>
      </c>
      <c r="AT1272" s="244">
        <v>-25.25</v>
      </c>
      <c r="AU1272" s="244">
        <v>120.5</v>
      </c>
      <c r="AV1272" s="244" t="s">
        <v>5975</v>
      </c>
      <c r="AW1272" s="22">
        <v>879</v>
      </c>
      <c r="AX1272" s="343">
        <v>249.92481757588712</v>
      </c>
    </row>
    <row r="1273" spans="1:50" ht="12" customHeight="1" thickBot="1" x14ac:dyDescent="0.3">
      <c r="A1273" s="1" t="s">
        <v>685</v>
      </c>
      <c r="C1273" s="65"/>
      <c r="D1273" s="60"/>
      <c r="E1273" s="31"/>
      <c r="F1273" s="31"/>
      <c r="G1273" s="31"/>
      <c r="H1273" s="60"/>
      <c r="O1273" s="482" t="str">
        <f t="shared" si="152"/>
        <v xml:space="preserve"> </v>
      </c>
      <c r="P1273">
        <v>149</v>
      </c>
      <c r="Q1273" t="str">
        <f t="shared" si="153"/>
        <v>Gnowangerup</v>
      </c>
      <c r="R1273"/>
      <c r="S1273"/>
      <c r="T1273"/>
      <c r="U1273"/>
      <c r="V1273"/>
      <c r="W1273"/>
      <c r="X1273"/>
      <c r="AE1273"/>
      <c r="AF1273"/>
      <c r="AG1273"/>
      <c r="AH1273"/>
      <c r="AI1273" s="213"/>
      <c r="AQ1273" s="9"/>
      <c r="AS1273" s="244">
        <v>1271</v>
      </c>
      <c r="AT1273" s="244">
        <v>-25</v>
      </c>
      <c r="AU1273" s="244">
        <v>120.5</v>
      </c>
      <c r="AV1273" s="244" t="s">
        <v>5976</v>
      </c>
      <c r="AW1273" s="22">
        <v>879</v>
      </c>
      <c r="AX1273" s="343">
        <v>267.63567177571974</v>
      </c>
    </row>
    <row r="1274" spans="1:50" ht="12" customHeight="1" thickBot="1" x14ac:dyDescent="0.3">
      <c r="A1274" s="1" t="s">
        <v>685</v>
      </c>
      <c r="C1274" s="65"/>
      <c r="D1274" s="60"/>
      <c r="E1274" s="31"/>
      <c r="F1274" s="31"/>
      <c r="G1274" s="31"/>
      <c r="H1274" s="60"/>
      <c r="O1274" s="482" t="str">
        <f t="shared" si="152"/>
        <v xml:space="preserve"> </v>
      </c>
      <c r="P1274">
        <v>150</v>
      </c>
      <c r="Q1274" t="str">
        <f t="shared" si="153"/>
        <v>Gnowellen</v>
      </c>
      <c r="R1274"/>
      <c r="S1274"/>
      <c r="T1274"/>
      <c r="U1274"/>
      <c r="V1274"/>
      <c r="W1274"/>
      <c r="X1274"/>
      <c r="AE1274"/>
      <c r="AF1274"/>
      <c r="AG1274"/>
      <c r="AH1274"/>
      <c r="AI1274" s="213"/>
      <c r="AQ1274" s="9"/>
      <c r="AS1274" s="244">
        <v>1272</v>
      </c>
      <c r="AT1274" s="244">
        <v>-35</v>
      </c>
      <c r="AU1274" s="244">
        <v>120.75</v>
      </c>
      <c r="AV1274" s="244" t="s">
        <v>5977</v>
      </c>
      <c r="AW1274" s="22">
        <v>168</v>
      </c>
      <c r="AX1274" s="343">
        <v>130.73801367099347</v>
      </c>
    </row>
    <row r="1275" spans="1:50" ht="12" customHeight="1" thickBot="1" x14ac:dyDescent="0.3">
      <c r="A1275" s="1" t="s">
        <v>685</v>
      </c>
      <c r="C1275" s="65"/>
      <c r="D1275" s="60"/>
      <c r="E1275" s="31"/>
      <c r="F1275" s="31"/>
      <c r="G1275" s="31"/>
      <c r="H1275" s="60"/>
      <c r="O1275" s="482" t="str">
        <f t="shared" si="152"/>
        <v xml:space="preserve"> </v>
      </c>
      <c r="P1275">
        <v>151</v>
      </c>
      <c r="Q1275" t="str">
        <f t="shared" si="153"/>
        <v>Goomalling</v>
      </c>
      <c r="R1275"/>
      <c r="S1275"/>
      <c r="T1275"/>
      <c r="U1275"/>
      <c r="V1275"/>
      <c r="W1275"/>
      <c r="X1275"/>
      <c r="AE1275"/>
      <c r="AF1275"/>
      <c r="AG1275"/>
      <c r="AH1275"/>
      <c r="AI1275" s="213"/>
      <c r="AQ1275" s="9"/>
      <c r="AS1275" s="244">
        <v>1273</v>
      </c>
      <c r="AT1275" s="244">
        <v>-34.75</v>
      </c>
      <c r="AU1275" s="244">
        <v>120.75</v>
      </c>
      <c r="AV1275" s="244" t="s">
        <v>5978</v>
      </c>
      <c r="AW1275" s="22">
        <v>168</v>
      </c>
      <c r="AX1275" s="343">
        <v>106.47854880659355</v>
      </c>
    </row>
    <row r="1276" spans="1:50" ht="12" customHeight="1" thickBot="1" x14ac:dyDescent="0.3">
      <c r="A1276" s="1" t="s">
        <v>685</v>
      </c>
      <c r="C1276" s="65"/>
      <c r="D1276" s="60"/>
      <c r="E1276" s="31"/>
      <c r="F1276" s="31"/>
      <c r="G1276" s="31"/>
      <c r="H1276" s="60"/>
      <c r="O1276" s="482" t="str">
        <f t="shared" si="152"/>
        <v xml:space="preserve"> </v>
      </c>
      <c r="P1276">
        <v>152</v>
      </c>
      <c r="Q1276" t="str">
        <f t="shared" si="153"/>
        <v>Gooseberry Hill</v>
      </c>
      <c r="R1276"/>
      <c r="S1276"/>
      <c r="T1276"/>
      <c r="U1276"/>
      <c r="V1276"/>
      <c r="W1276"/>
      <c r="X1276"/>
      <c r="AE1276"/>
      <c r="AF1276"/>
      <c r="AG1276"/>
      <c r="AH1276"/>
      <c r="AI1276" s="213"/>
      <c r="AQ1276" s="9"/>
      <c r="AS1276" s="244">
        <v>1274</v>
      </c>
      <c r="AT1276" s="244">
        <v>-34.5</v>
      </c>
      <c r="AU1276" s="244">
        <v>120.75</v>
      </c>
      <c r="AV1276" s="244" t="s">
        <v>5979</v>
      </c>
      <c r="AW1276" s="22">
        <v>168</v>
      </c>
      <c r="AX1276" s="343">
        <v>84.429158302538937</v>
      </c>
    </row>
    <row r="1277" spans="1:50" ht="12" customHeight="1" thickBot="1" x14ac:dyDescent="0.3">
      <c r="A1277" s="1" t="s">
        <v>685</v>
      </c>
      <c r="C1277" s="65"/>
      <c r="D1277" s="60"/>
      <c r="E1277" s="31"/>
      <c r="F1277" s="31"/>
      <c r="G1277" s="31"/>
      <c r="H1277" s="60"/>
      <c r="O1277" s="482" t="str">
        <f t="shared" si="152"/>
        <v xml:space="preserve"> </v>
      </c>
      <c r="P1277">
        <v>153</v>
      </c>
      <c r="Q1277" t="str">
        <f t="shared" si="153"/>
        <v>Gracetown</v>
      </c>
      <c r="R1277"/>
      <c r="S1277"/>
      <c r="T1277"/>
      <c r="U1277"/>
      <c r="V1277"/>
      <c r="W1277"/>
      <c r="X1277"/>
      <c r="AE1277"/>
      <c r="AF1277"/>
      <c r="AG1277"/>
      <c r="AH1277"/>
      <c r="AI1277" s="213"/>
      <c r="AQ1277" s="9"/>
      <c r="AS1277" s="244">
        <v>1275</v>
      </c>
      <c r="AT1277" s="244">
        <v>-34.25</v>
      </c>
      <c r="AU1277" s="244">
        <v>120.75</v>
      </c>
      <c r="AV1277" s="244" t="s">
        <v>5980</v>
      </c>
      <c r="AW1277" s="22">
        <v>278</v>
      </c>
      <c r="AX1277" s="343">
        <v>61.168721682846183</v>
      </c>
    </row>
    <row r="1278" spans="1:50" ht="12" customHeight="1" thickBot="1" x14ac:dyDescent="0.3">
      <c r="A1278" s="1" t="s">
        <v>685</v>
      </c>
      <c r="C1278" s="65"/>
      <c r="D1278" s="60"/>
      <c r="E1278" s="31"/>
      <c r="F1278" s="31"/>
      <c r="G1278" s="31"/>
      <c r="H1278" s="60"/>
      <c r="O1278" s="482" t="str">
        <f t="shared" si="152"/>
        <v xml:space="preserve"> </v>
      </c>
      <c r="P1278">
        <v>154</v>
      </c>
      <c r="Q1278" t="str">
        <f t="shared" si="153"/>
        <v>Green Range</v>
      </c>
      <c r="R1278"/>
      <c r="S1278"/>
      <c r="T1278"/>
      <c r="U1278"/>
      <c r="V1278"/>
      <c r="W1278"/>
      <c r="X1278"/>
      <c r="AE1278"/>
      <c r="AF1278"/>
      <c r="AG1278"/>
      <c r="AH1278"/>
      <c r="AI1278" s="213"/>
      <c r="AQ1278" s="9"/>
      <c r="AS1278" s="244">
        <v>1276</v>
      </c>
      <c r="AT1278" s="244">
        <v>-34</v>
      </c>
      <c r="AU1278" s="244">
        <v>120.75</v>
      </c>
      <c r="AV1278" s="244" t="s">
        <v>5981</v>
      </c>
      <c r="AW1278" s="22">
        <v>278</v>
      </c>
      <c r="AX1278" s="343">
        <v>34.05504753402569</v>
      </c>
    </row>
    <row r="1279" spans="1:50" ht="12" customHeight="1" thickBot="1" x14ac:dyDescent="0.3">
      <c r="A1279" s="1" t="s">
        <v>685</v>
      </c>
      <c r="C1279" s="65"/>
      <c r="D1279" s="60"/>
      <c r="E1279" s="31"/>
      <c r="F1279" s="31"/>
      <c r="G1279" s="31"/>
      <c r="H1279" s="60"/>
      <c r="O1279" s="482" t="str">
        <f t="shared" si="152"/>
        <v xml:space="preserve"> </v>
      </c>
      <c r="P1279">
        <v>155</v>
      </c>
      <c r="Q1279" t="str">
        <f t="shared" si="153"/>
        <v>Green Valley</v>
      </c>
      <c r="R1279"/>
      <c r="S1279"/>
      <c r="T1279"/>
      <c r="U1279"/>
      <c r="V1279"/>
      <c r="W1279"/>
      <c r="X1279"/>
      <c r="AE1279"/>
      <c r="AF1279"/>
      <c r="AG1279"/>
      <c r="AH1279"/>
      <c r="AI1279" s="213"/>
      <c r="AQ1279" s="9"/>
      <c r="AS1279" s="244">
        <v>1277</v>
      </c>
      <c r="AT1279" s="244">
        <v>-33.75</v>
      </c>
      <c r="AU1279" s="244">
        <v>120.75</v>
      </c>
      <c r="AV1279" s="244" t="s">
        <v>5982</v>
      </c>
      <c r="AW1279" s="22">
        <v>278</v>
      </c>
      <c r="AX1279" s="343">
        <v>11.102656753990304</v>
      </c>
    </row>
    <row r="1280" spans="1:50" ht="12" customHeight="1" thickBot="1" x14ac:dyDescent="0.3">
      <c r="A1280" s="1" t="s">
        <v>685</v>
      </c>
      <c r="C1280" s="65"/>
      <c r="D1280" s="60"/>
      <c r="E1280" s="31"/>
      <c r="F1280" s="31"/>
      <c r="G1280" s="31"/>
      <c r="H1280" s="60"/>
      <c r="O1280" s="482" t="str">
        <f t="shared" si="152"/>
        <v xml:space="preserve"> </v>
      </c>
      <c r="P1280">
        <v>156</v>
      </c>
      <c r="Q1280" t="str">
        <f t="shared" si="153"/>
        <v>Greenbushes</v>
      </c>
      <c r="R1280"/>
      <c r="S1280"/>
      <c r="T1280"/>
      <c r="U1280"/>
      <c r="V1280"/>
      <c r="W1280"/>
      <c r="X1280"/>
      <c r="AE1280"/>
      <c r="AF1280"/>
      <c r="AG1280"/>
      <c r="AH1280"/>
      <c r="AI1280" s="213"/>
      <c r="AQ1280" s="9"/>
      <c r="AS1280" s="244">
        <v>1278</v>
      </c>
      <c r="AT1280" s="244">
        <v>-33.5</v>
      </c>
      <c r="AU1280" s="244">
        <v>120.75</v>
      </c>
      <c r="AV1280" s="244" t="s">
        <v>5983</v>
      </c>
      <c r="AW1280" s="22">
        <v>278</v>
      </c>
      <c r="AX1280" s="343">
        <v>25.143203568420198</v>
      </c>
    </row>
    <row r="1281" spans="1:50" ht="12" customHeight="1" thickBot="1" x14ac:dyDescent="0.3">
      <c r="A1281" s="1" t="s">
        <v>685</v>
      </c>
      <c r="C1281" s="65"/>
      <c r="D1281" s="60"/>
      <c r="E1281" s="31"/>
      <c r="F1281" s="31"/>
      <c r="G1281" s="31"/>
      <c r="H1281" s="60"/>
      <c r="O1281" s="482" t="str">
        <f t="shared" si="152"/>
        <v xml:space="preserve"> </v>
      </c>
      <c r="P1281">
        <v>157</v>
      </c>
      <c r="Q1281" t="str">
        <f t="shared" si="153"/>
        <v>FREE#</v>
      </c>
      <c r="R1281"/>
      <c r="S1281"/>
      <c r="T1281"/>
      <c r="U1281"/>
      <c r="V1281"/>
      <c r="W1281"/>
      <c r="X1281"/>
      <c r="AE1281"/>
      <c r="AF1281"/>
      <c r="AG1281"/>
      <c r="AH1281"/>
      <c r="AI1281" s="213"/>
      <c r="AQ1281" s="9"/>
      <c r="AS1281" s="244">
        <v>1279</v>
      </c>
      <c r="AT1281" s="244">
        <v>-33.25</v>
      </c>
      <c r="AU1281" s="244">
        <v>120.75</v>
      </c>
      <c r="AV1281" s="244" t="s">
        <v>5984</v>
      </c>
      <c r="AW1281" s="22">
        <v>81</v>
      </c>
      <c r="AX1281" s="343">
        <v>38.641731583405821</v>
      </c>
    </row>
    <row r="1282" spans="1:50" ht="12" customHeight="1" thickBot="1" x14ac:dyDescent="0.3">
      <c r="A1282" s="1" t="s">
        <v>685</v>
      </c>
      <c r="C1282" s="65"/>
      <c r="D1282" s="60"/>
      <c r="E1282" s="31"/>
      <c r="F1282" s="31"/>
      <c r="G1282" s="31"/>
      <c r="H1282" s="60"/>
      <c r="O1282" s="482" t="str">
        <f t="shared" si="152"/>
        <v xml:space="preserve"> </v>
      </c>
      <c r="P1282">
        <v>158</v>
      </c>
      <c r="Q1282" t="str">
        <f t="shared" si="153"/>
        <v>Greenhills</v>
      </c>
      <c r="R1282"/>
      <c r="S1282"/>
      <c r="T1282"/>
      <c r="U1282"/>
      <c r="V1282"/>
      <c r="W1282"/>
      <c r="X1282"/>
      <c r="AE1282"/>
      <c r="AF1282"/>
      <c r="AG1282"/>
      <c r="AH1282"/>
      <c r="AI1282" s="213"/>
      <c r="AQ1282" s="9"/>
      <c r="AS1282" s="244">
        <v>1280</v>
      </c>
      <c r="AT1282" s="244">
        <v>-33</v>
      </c>
      <c r="AU1282" s="244">
        <v>120.75</v>
      </c>
      <c r="AV1282" s="244" t="s">
        <v>5985</v>
      </c>
      <c r="AW1282" s="22">
        <v>81</v>
      </c>
      <c r="AX1282" s="343">
        <v>59.901909554671192</v>
      </c>
    </row>
    <row r="1283" spans="1:50" ht="12" customHeight="1" thickBot="1" x14ac:dyDescent="0.3">
      <c r="A1283" s="1" t="s">
        <v>685</v>
      </c>
      <c r="C1283" s="65"/>
      <c r="D1283" s="60"/>
      <c r="E1283" s="31"/>
      <c r="F1283" s="31"/>
      <c r="G1283" s="31"/>
      <c r="H1283" s="60"/>
      <c r="O1283" s="482" t="str">
        <f t="shared" si="152"/>
        <v xml:space="preserve"> </v>
      </c>
      <c r="P1283">
        <v>159</v>
      </c>
      <c r="Q1283" t="str">
        <f t="shared" si="153"/>
        <v>Greenmount</v>
      </c>
      <c r="R1283"/>
      <c r="S1283"/>
      <c r="T1283"/>
      <c r="U1283"/>
      <c r="V1283"/>
      <c r="W1283"/>
      <c r="X1283"/>
      <c r="AE1283"/>
      <c r="AF1283"/>
      <c r="AG1283"/>
      <c r="AH1283"/>
      <c r="AI1283" s="213"/>
      <c r="AQ1283" s="9"/>
      <c r="AS1283" s="244">
        <v>1281</v>
      </c>
      <c r="AT1283" s="244">
        <v>-32.75</v>
      </c>
      <c r="AU1283" s="244">
        <v>120.75</v>
      </c>
      <c r="AV1283" s="244" t="s">
        <v>5986</v>
      </c>
      <c r="AW1283" s="22">
        <v>207</v>
      </c>
      <c r="AX1283" s="343">
        <v>75.451627285947524</v>
      </c>
    </row>
    <row r="1284" spans="1:50" ht="12" customHeight="1" thickBot="1" x14ac:dyDescent="0.3">
      <c r="A1284" s="1" t="s">
        <v>685</v>
      </c>
      <c r="C1284" s="65"/>
      <c r="D1284" s="60"/>
      <c r="E1284" s="31"/>
      <c r="F1284" s="31"/>
      <c r="G1284" s="31"/>
      <c r="H1284" s="60"/>
      <c r="O1284" s="482" t="str">
        <f t="shared" si="152"/>
        <v xml:space="preserve"> </v>
      </c>
      <c r="P1284">
        <v>160</v>
      </c>
      <c r="Q1284" t="str">
        <f t="shared" si="153"/>
        <v>Greenwood</v>
      </c>
      <c r="R1284"/>
      <c r="S1284"/>
      <c r="T1284"/>
      <c r="U1284"/>
      <c r="V1284"/>
      <c r="W1284"/>
      <c r="X1284"/>
      <c r="AE1284"/>
      <c r="AF1284"/>
      <c r="AG1284"/>
      <c r="AH1284"/>
      <c r="AI1284" s="213"/>
      <c r="AQ1284" s="9"/>
      <c r="AS1284" s="244">
        <v>1282</v>
      </c>
      <c r="AT1284" s="244">
        <v>-32.5</v>
      </c>
      <c r="AU1284" s="244">
        <v>120.75</v>
      </c>
      <c r="AV1284" s="244" t="s">
        <v>5987</v>
      </c>
      <c r="AW1284" s="22">
        <v>207</v>
      </c>
      <c r="AX1284" s="343">
        <v>81.972923699983937</v>
      </c>
    </row>
    <row r="1285" spans="1:50" ht="12" customHeight="1" thickBot="1" x14ac:dyDescent="0.3">
      <c r="A1285" s="1" t="s">
        <v>685</v>
      </c>
      <c r="C1285" s="65"/>
      <c r="D1285" s="60"/>
      <c r="E1285" s="31"/>
      <c r="F1285" s="31"/>
      <c r="G1285" s="31"/>
      <c r="H1285" s="60"/>
      <c r="O1285" s="482" t="str">
        <f t="shared" ref="O1285:O1348" si="154">IF(Q1285=Q1284,"DUPE"," ")</f>
        <v xml:space="preserve"> </v>
      </c>
      <c r="P1285">
        <v>161</v>
      </c>
      <c r="Q1285" t="str">
        <f t="shared" si="153"/>
        <v>Gull Rock</v>
      </c>
      <c r="R1285"/>
      <c r="S1285"/>
      <c r="T1285"/>
      <c r="U1285"/>
      <c r="V1285"/>
      <c r="W1285"/>
      <c r="X1285"/>
      <c r="AE1285"/>
      <c r="AF1285"/>
      <c r="AG1285"/>
      <c r="AH1285"/>
      <c r="AI1285" s="213"/>
      <c r="AQ1285" s="9"/>
      <c r="AS1285" s="244">
        <v>1283</v>
      </c>
      <c r="AT1285" s="244">
        <v>-32.25</v>
      </c>
      <c r="AU1285" s="244">
        <v>120.75</v>
      </c>
      <c r="AV1285" s="244" t="s">
        <v>5988</v>
      </c>
      <c r="AW1285" s="22">
        <v>925</v>
      </c>
      <c r="AX1285" s="343">
        <v>93.567930153920301</v>
      </c>
    </row>
    <row r="1286" spans="1:50" ht="12" customHeight="1" thickBot="1" x14ac:dyDescent="0.3">
      <c r="A1286" s="1" t="s">
        <v>685</v>
      </c>
      <c r="C1286" s="65"/>
      <c r="D1286" s="60"/>
      <c r="E1286" s="31"/>
      <c r="F1286" s="31"/>
      <c r="G1286" s="31"/>
      <c r="H1286" s="60"/>
      <c r="O1286" s="482" t="str">
        <f t="shared" si="154"/>
        <v xml:space="preserve"> </v>
      </c>
      <c r="P1286">
        <v>162</v>
      </c>
      <c r="Q1286" t="str">
        <f t="shared" si="153"/>
        <v>FREE#</v>
      </c>
      <c r="R1286"/>
      <c r="S1286"/>
      <c r="T1286"/>
      <c r="U1286"/>
      <c r="V1286"/>
      <c r="W1286"/>
      <c r="X1286"/>
      <c r="AE1286"/>
      <c r="AF1286"/>
      <c r="AG1286"/>
      <c r="AH1286"/>
      <c r="AI1286" s="213"/>
      <c r="AQ1286" s="9"/>
      <c r="AS1286" s="244">
        <v>1284</v>
      </c>
      <c r="AT1286" s="244">
        <v>-32</v>
      </c>
      <c r="AU1286" s="244">
        <v>120.75</v>
      </c>
      <c r="AV1286" s="244" t="s">
        <v>5989</v>
      </c>
      <c r="AW1286" s="22">
        <v>925</v>
      </c>
      <c r="AX1286" s="343">
        <v>93.391757689199423</v>
      </c>
    </row>
    <row r="1287" spans="1:50" ht="12" customHeight="1" thickBot="1" x14ac:dyDescent="0.3">
      <c r="A1287" s="1" t="s">
        <v>685</v>
      </c>
      <c r="C1287" s="65"/>
      <c r="D1287" s="60"/>
      <c r="E1287" s="31"/>
      <c r="F1287" s="31"/>
      <c r="G1287" s="31"/>
      <c r="H1287" s="60"/>
      <c r="O1287" s="482" t="str">
        <f t="shared" si="154"/>
        <v xml:space="preserve"> </v>
      </c>
      <c r="P1287">
        <v>163</v>
      </c>
      <c r="Q1287" t="str">
        <f t="shared" si="153"/>
        <v>Gunyidi</v>
      </c>
      <c r="R1287"/>
      <c r="S1287"/>
      <c r="T1287"/>
      <c r="U1287"/>
      <c r="V1287"/>
      <c r="W1287"/>
      <c r="X1287"/>
      <c r="AE1287"/>
      <c r="AF1287"/>
      <c r="AG1287"/>
      <c r="AH1287"/>
      <c r="AI1287" s="213"/>
      <c r="AQ1287" s="9"/>
      <c r="AS1287" s="244">
        <v>1285</v>
      </c>
      <c r="AT1287" s="244">
        <v>-31.75</v>
      </c>
      <c r="AU1287" s="244">
        <v>120.75</v>
      </c>
      <c r="AV1287" s="244" t="s">
        <v>5990</v>
      </c>
      <c r="AW1287" s="22">
        <v>40</v>
      </c>
      <c r="AX1287" s="343">
        <v>73.420504034000444</v>
      </c>
    </row>
    <row r="1288" spans="1:50" ht="12" customHeight="1" thickBot="1" x14ac:dyDescent="0.3">
      <c r="A1288" s="1" t="s">
        <v>685</v>
      </c>
      <c r="C1288" s="65"/>
      <c r="D1288" s="60"/>
      <c r="E1288" s="31"/>
      <c r="F1288" s="31"/>
      <c r="G1288" s="31"/>
      <c r="H1288" s="60"/>
      <c r="O1288" s="482" t="str">
        <f t="shared" si="154"/>
        <v xml:space="preserve"> </v>
      </c>
      <c r="P1288">
        <v>164</v>
      </c>
      <c r="Q1288" t="str">
        <f t="shared" si="153"/>
        <v>Harrismith</v>
      </c>
      <c r="R1288"/>
      <c r="S1288"/>
      <c r="T1288"/>
      <c r="U1288"/>
      <c r="V1288"/>
      <c r="W1288"/>
      <c r="X1288"/>
      <c r="AE1288"/>
      <c r="AF1288"/>
      <c r="AG1288"/>
      <c r="AH1288"/>
      <c r="AI1288" s="213"/>
      <c r="AQ1288" s="9"/>
      <c r="AS1288" s="244">
        <v>1286</v>
      </c>
      <c r="AT1288" s="244">
        <v>-31.5</v>
      </c>
      <c r="AU1288" s="244">
        <v>120.75</v>
      </c>
      <c r="AV1288" s="244" t="s">
        <v>5991</v>
      </c>
      <c r="AW1288" s="22">
        <v>40</v>
      </c>
      <c r="AX1288" s="343">
        <v>52.982330005311312</v>
      </c>
    </row>
    <row r="1289" spans="1:50" ht="12" customHeight="1" thickBot="1" x14ac:dyDescent="0.3">
      <c r="A1289" s="1" t="s">
        <v>685</v>
      </c>
      <c r="C1289" s="65"/>
      <c r="D1289" s="60"/>
      <c r="E1289" s="31"/>
      <c r="F1289" s="31"/>
      <c r="G1289" s="31"/>
      <c r="H1289" s="60"/>
      <c r="O1289" s="482" t="str">
        <f t="shared" si="154"/>
        <v xml:space="preserve"> </v>
      </c>
      <c r="P1289">
        <v>165</v>
      </c>
      <c r="Q1289" t="str">
        <f t="shared" si="153"/>
        <v>Harvey</v>
      </c>
      <c r="R1289"/>
      <c r="S1289"/>
      <c r="T1289"/>
      <c r="U1289"/>
      <c r="V1289"/>
      <c r="W1289"/>
      <c r="X1289"/>
      <c r="AE1289"/>
      <c r="AF1289"/>
      <c r="AG1289"/>
      <c r="AH1289"/>
      <c r="AI1289" s="213"/>
      <c r="AQ1289" s="9"/>
      <c r="AS1289" s="244">
        <v>1287</v>
      </c>
      <c r="AT1289" s="244">
        <v>-31.25</v>
      </c>
      <c r="AU1289" s="244">
        <v>120.75</v>
      </c>
      <c r="AV1289" s="244" t="s">
        <v>5992</v>
      </c>
      <c r="AW1289" s="22">
        <v>585</v>
      </c>
      <c r="AX1289" s="343">
        <v>29.008218412830896</v>
      </c>
    </row>
    <row r="1290" spans="1:50" ht="12" customHeight="1" thickBot="1" x14ac:dyDescent="0.3">
      <c r="A1290" s="1" t="s">
        <v>685</v>
      </c>
      <c r="C1290" s="65"/>
      <c r="D1290" s="60"/>
      <c r="E1290" s="31"/>
      <c r="F1290" s="31"/>
      <c r="G1290" s="31"/>
      <c r="H1290" s="60"/>
      <c r="O1290" s="482" t="str">
        <f t="shared" si="154"/>
        <v xml:space="preserve"> </v>
      </c>
      <c r="P1290">
        <v>166</v>
      </c>
      <c r="Q1290" t="str">
        <f t="shared" si="153"/>
        <v>Hillman</v>
      </c>
      <c r="R1290"/>
      <c r="S1290"/>
      <c r="T1290"/>
      <c r="U1290"/>
      <c r="V1290"/>
      <c r="W1290"/>
      <c r="X1290"/>
      <c r="AE1290"/>
      <c r="AF1290"/>
      <c r="AG1290"/>
      <c r="AH1290"/>
      <c r="AI1290" s="213"/>
      <c r="AQ1290" s="9"/>
      <c r="AS1290" s="244">
        <v>1288</v>
      </c>
      <c r="AT1290" s="244">
        <v>-31</v>
      </c>
      <c r="AU1290" s="244">
        <v>120.75</v>
      </c>
      <c r="AV1290" s="244" t="s">
        <v>5993</v>
      </c>
      <c r="AW1290" s="22">
        <v>585</v>
      </c>
      <c r="AX1290" s="343">
        <v>11.34218458748388</v>
      </c>
    </row>
    <row r="1291" spans="1:50" ht="12" customHeight="1" thickBot="1" x14ac:dyDescent="0.3">
      <c r="A1291" s="1" t="s">
        <v>685</v>
      </c>
      <c r="C1291" s="65"/>
      <c r="D1291" s="60"/>
      <c r="E1291" s="31"/>
      <c r="F1291" s="31"/>
      <c r="G1291" s="31"/>
      <c r="H1291" s="60"/>
      <c r="O1291" s="482" t="str">
        <f t="shared" si="154"/>
        <v xml:space="preserve"> </v>
      </c>
      <c r="P1291">
        <v>167</v>
      </c>
      <c r="Q1291" t="str">
        <f t="shared" si="153"/>
        <v>Holt Rock</v>
      </c>
      <c r="R1291"/>
      <c r="S1291"/>
      <c r="T1291"/>
      <c r="U1291"/>
      <c r="V1291"/>
      <c r="W1291"/>
      <c r="X1291"/>
      <c r="AE1291"/>
      <c r="AF1291"/>
      <c r="AG1291"/>
      <c r="AH1291"/>
      <c r="AI1291" s="213"/>
      <c r="AQ1291" s="9"/>
      <c r="AS1291" s="244">
        <v>1289</v>
      </c>
      <c r="AT1291" s="244">
        <v>-30.75</v>
      </c>
      <c r="AU1291" s="244">
        <v>120.75</v>
      </c>
      <c r="AV1291" s="244" t="s">
        <v>5994</v>
      </c>
      <c r="AW1291" s="22">
        <v>918</v>
      </c>
      <c r="AX1291" s="343">
        <v>5.065970843499497</v>
      </c>
    </row>
    <row r="1292" spans="1:50" ht="12" customHeight="1" thickBot="1" x14ac:dyDescent="0.3">
      <c r="A1292" s="1" t="s">
        <v>685</v>
      </c>
      <c r="C1292" s="65"/>
      <c r="D1292" s="60"/>
      <c r="E1292" s="31"/>
      <c r="F1292" s="31"/>
      <c r="G1292" s="31"/>
      <c r="H1292" s="60"/>
      <c r="O1292" s="482" t="str">
        <f t="shared" si="154"/>
        <v xml:space="preserve"> </v>
      </c>
      <c r="P1292">
        <v>168</v>
      </c>
      <c r="Q1292" t="str">
        <f t="shared" si="153"/>
        <v>Hopetoun</v>
      </c>
      <c r="R1292"/>
      <c r="S1292"/>
      <c r="T1292"/>
      <c r="U1292"/>
      <c r="V1292"/>
      <c r="W1292"/>
      <c r="X1292"/>
      <c r="AE1292"/>
      <c r="AF1292"/>
      <c r="AG1292"/>
      <c r="AH1292"/>
      <c r="AI1292" s="213"/>
      <c r="AQ1292" s="9"/>
      <c r="AS1292" s="244">
        <v>1290</v>
      </c>
      <c r="AT1292" s="244">
        <v>-30.5</v>
      </c>
      <c r="AU1292" s="244">
        <v>120.75</v>
      </c>
      <c r="AV1292" s="244" t="s">
        <v>5995</v>
      </c>
      <c r="AW1292" s="22">
        <v>688</v>
      </c>
      <c r="AX1292" s="343">
        <v>19.138653009568731</v>
      </c>
    </row>
    <row r="1293" spans="1:50" ht="12" customHeight="1" thickBot="1" x14ac:dyDescent="0.3">
      <c r="A1293" s="1" t="s">
        <v>685</v>
      </c>
      <c r="C1293" s="65"/>
      <c r="D1293" s="60"/>
      <c r="E1293" s="31"/>
      <c r="F1293" s="31"/>
      <c r="G1293" s="31"/>
      <c r="H1293" s="60"/>
      <c r="O1293" s="482" t="str">
        <f t="shared" si="154"/>
        <v xml:space="preserve"> </v>
      </c>
      <c r="P1293">
        <v>169</v>
      </c>
      <c r="Q1293" t="str">
        <f t="shared" si="153"/>
        <v>Horrocks</v>
      </c>
      <c r="R1293"/>
      <c r="S1293"/>
      <c r="T1293"/>
      <c r="U1293"/>
      <c r="V1293"/>
      <c r="W1293"/>
      <c r="X1293"/>
      <c r="AE1293"/>
      <c r="AF1293"/>
      <c r="AG1293"/>
      <c r="AH1293"/>
      <c r="AI1293" s="213"/>
      <c r="AQ1293" s="9"/>
      <c r="AS1293" s="244">
        <v>1291</v>
      </c>
      <c r="AT1293" s="244">
        <v>-30.25</v>
      </c>
      <c r="AU1293" s="244">
        <v>120.75</v>
      </c>
      <c r="AV1293" s="244" t="s">
        <v>5996</v>
      </c>
      <c r="AW1293" s="22">
        <v>1129</v>
      </c>
      <c r="AX1293" s="343">
        <v>19.610246155169623</v>
      </c>
    </row>
    <row r="1294" spans="1:50" ht="12" customHeight="1" thickBot="1" x14ac:dyDescent="0.3">
      <c r="A1294" s="1" t="s">
        <v>685</v>
      </c>
      <c r="C1294" s="65"/>
      <c r="D1294" s="60"/>
      <c r="E1294" s="31"/>
      <c r="F1294" s="31"/>
      <c r="G1294" s="31"/>
      <c r="H1294" s="60"/>
      <c r="O1294" s="482" t="str">
        <f t="shared" si="154"/>
        <v xml:space="preserve"> </v>
      </c>
      <c r="P1294">
        <v>170</v>
      </c>
      <c r="Q1294" t="str">
        <f t="shared" si="153"/>
        <v>Howatharra</v>
      </c>
      <c r="R1294"/>
      <c r="S1294"/>
      <c r="T1294"/>
      <c r="U1294"/>
      <c r="V1294"/>
      <c r="W1294"/>
      <c r="X1294"/>
      <c r="AE1294"/>
      <c r="AF1294"/>
      <c r="AG1294"/>
      <c r="AH1294"/>
      <c r="AI1294" s="213"/>
      <c r="AQ1294" s="9"/>
      <c r="AS1294" s="244">
        <v>1292</v>
      </c>
      <c r="AT1294" s="244">
        <v>-30</v>
      </c>
      <c r="AU1294" s="244">
        <v>120.75</v>
      </c>
      <c r="AV1294" s="244" t="s">
        <v>5997</v>
      </c>
      <c r="AW1294" s="22">
        <v>1129</v>
      </c>
      <c r="AX1294" s="343">
        <v>33.391023785796122</v>
      </c>
    </row>
    <row r="1295" spans="1:50" ht="12" customHeight="1" thickBot="1" x14ac:dyDescent="0.3">
      <c r="A1295" s="1" t="s">
        <v>685</v>
      </c>
      <c r="C1295" s="65"/>
      <c r="D1295" s="60"/>
      <c r="E1295" s="31"/>
      <c r="F1295" s="31"/>
      <c r="G1295" s="31"/>
      <c r="H1295" s="60"/>
      <c r="O1295" s="482" t="str">
        <f t="shared" si="154"/>
        <v xml:space="preserve"> </v>
      </c>
      <c r="P1295">
        <v>171</v>
      </c>
      <c r="Q1295" t="str">
        <f t="shared" si="153"/>
        <v>Huntingdale</v>
      </c>
      <c r="R1295"/>
      <c r="S1295"/>
      <c r="T1295"/>
      <c r="U1295"/>
      <c r="V1295"/>
      <c r="W1295"/>
      <c r="X1295"/>
      <c r="AE1295"/>
      <c r="AF1295"/>
      <c r="AG1295"/>
      <c r="AH1295"/>
      <c r="AI1295" s="213"/>
      <c r="AQ1295" s="9"/>
      <c r="AS1295" s="244">
        <v>1293</v>
      </c>
      <c r="AT1295" s="244">
        <v>-29.75</v>
      </c>
      <c r="AU1295" s="244">
        <v>120.75</v>
      </c>
      <c r="AV1295" s="244" t="s">
        <v>5998</v>
      </c>
      <c r="AW1295" s="22">
        <v>883</v>
      </c>
      <c r="AX1295" s="343">
        <v>28.535175321760462</v>
      </c>
    </row>
    <row r="1296" spans="1:50" ht="12" customHeight="1" thickBot="1" x14ac:dyDescent="0.3">
      <c r="A1296" s="1" t="s">
        <v>685</v>
      </c>
      <c r="C1296" s="65"/>
      <c r="D1296" s="60"/>
      <c r="E1296" s="31"/>
      <c r="F1296" s="31"/>
      <c r="G1296" s="31"/>
      <c r="H1296" s="60"/>
      <c r="O1296" s="482" t="str">
        <f t="shared" si="154"/>
        <v xml:space="preserve"> </v>
      </c>
      <c r="P1296">
        <v>172</v>
      </c>
      <c r="Q1296" t="str">
        <f t="shared" si="153"/>
        <v>Hyden</v>
      </c>
      <c r="R1296"/>
      <c r="S1296"/>
      <c r="T1296"/>
      <c r="U1296"/>
      <c r="V1296"/>
      <c r="W1296"/>
      <c r="X1296"/>
      <c r="AE1296"/>
      <c r="AF1296"/>
      <c r="AG1296"/>
      <c r="AH1296"/>
      <c r="AI1296" s="213"/>
      <c r="AQ1296" s="9"/>
      <c r="AS1296" s="244">
        <v>1294</v>
      </c>
      <c r="AT1296" s="244">
        <v>-29.5</v>
      </c>
      <c r="AU1296" s="244">
        <v>120.75</v>
      </c>
      <c r="AV1296" s="244" t="s">
        <v>5999</v>
      </c>
      <c r="AW1296" s="22">
        <v>883</v>
      </c>
      <c r="AX1296" s="343">
        <v>35.147569422709459</v>
      </c>
    </row>
    <row r="1297" spans="1:50" ht="12" customHeight="1" thickBot="1" x14ac:dyDescent="0.3">
      <c r="A1297" s="1" t="s">
        <v>685</v>
      </c>
      <c r="C1297" s="65"/>
      <c r="D1297" s="60"/>
      <c r="E1297" s="31"/>
      <c r="F1297" s="31"/>
      <c r="G1297" s="31"/>
      <c r="H1297" s="60"/>
      <c r="O1297" s="482" t="str">
        <f t="shared" si="154"/>
        <v xml:space="preserve"> </v>
      </c>
      <c r="P1297">
        <v>173</v>
      </c>
      <c r="Q1297" t="str">
        <f t="shared" si="153"/>
        <v>Illawarra</v>
      </c>
      <c r="R1297"/>
      <c r="S1297"/>
      <c r="T1297"/>
      <c r="U1297"/>
      <c r="V1297"/>
      <c r="W1297"/>
      <c r="X1297"/>
      <c r="AE1297"/>
      <c r="AF1297"/>
      <c r="AG1297"/>
      <c r="AH1297"/>
      <c r="AI1297" s="213"/>
      <c r="AQ1297" s="9"/>
      <c r="AS1297" s="244">
        <v>1295</v>
      </c>
      <c r="AT1297" s="244">
        <v>-29.25</v>
      </c>
      <c r="AU1297" s="244">
        <v>120.75</v>
      </c>
      <c r="AV1297" s="244" t="s">
        <v>6000</v>
      </c>
      <c r="AW1297" s="22">
        <v>883</v>
      </c>
      <c r="AX1297" s="343">
        <v>56.584692875241487</v>
      </c>
    </row>
    <row r="1298" spans="1:50" ht="12" customHeight="1" thickBot="1" x14ac:dyDescent="0.3">
      <c r="A1298" s="1" t="s">
        <v>685</v>
      </c>
      <c r="C1298" s="65"/>
      <c r="D1298" s="60"/>
      <c r="E1298" s="31"/>
      <c r="F1298" s="31"/>
      <c r="G1298" s="31"/>
      <c r="H1298" s="60"/>
      <c r="O1298" s="482" t="str">
        <f t="shared" si="154"/>
        <v xml:space="preserve"> </v>
      </c>
      <c r="P1298">
        <v>174</v>
      </c>
      <c r="Q1298" t="str">
        <f t="shared" si="153"/>
        <v>Irwin</v>
      </c>
      <c r="R1298"/>
      <c r="S1298"/>
      <c r="T1298"/>
      <c r="U1298"/>
      <c r="V1298"/>
      <c r="W1298"/>
      <c r="X1298"/>
      <c r="AE1298"/>
      <c r="AF1298"/>
      <c r="AG1298"/>
      <c r="AH1298"/>
      <c r="AI1298" s="213"/>
      <c r="AQ1298" s="9"/>
      <c r="AS1298" s="244">
        <v>1296</v>
      </c>
      <c r="AT1298" s="244">
        <v>-29</v>
      </c>
      <c r="AU1298" s="244">
        <v>120.75</v>
      </c>
      <c r="AV1298" s="244" t="s">
        <v>6001</v>
      </c>
      <c r="AW1298" s="22">
        <v>855</v>
      </c>
      <c r="AX1298" s="343">
        <v>57.524717350817994</v>
      </c>
    </row>
    <row r="1299" spans="1:50" ht="12" customHeight="1" thickBot="1" x14ac:dyDescent="0.3">
      <c r="A1299" s="1" t="s">
        <v>685</v>
      </c>
      <c r="C1299" s="65"/>
      <c r="D1299" s="60"/>
      <c r="E1299" s="31"/>
      <c r="F1299" s="31"/>
      <c r="G1299" s="31"/>
      <c r="H1299" s="60"/>
      <c r="O1299" s="482" t="str">
        <f t="shared" si="154"/>
        <v xml:space="preserve"> </v>
      </c>
      <c r="P1299">
        <v>175</v>
      </c>
      <c r="Q1299" t="str">
        <f t="shared" si="153"/>
        <v>Jacup</v>
      </c>
      <c r="R1299"/>
      <c r="S1299"/>
      <c r="T1299"/>
      <c r="U1299"/>
      <c r="V1299"/>
      <c r="W1299"/>
      <c r="X1299"/>
      <c r="AE1299"/>
      <c r="AF1299"/>
      <c r="AG1299"/>
      <c r="AH1299"/>
      <c r="AI1299" s="213"/>
      <c r="AQ1299" s="9"/>
      <c r="AS1299" s="244">
        <v>1297</v>
      </c>
      <c r="AT1299" s="244">
        <v>-28.75</v>
      </c>
      <c r="AU1299" s="244">
        <v>120.75</v>
      </c>
      <c r="AV1299" s="244" t="s">
        <v>6002</v>
      </c>
      <c r="AW1299" s="22">
        <v>855</v>
      </c>
      <c r="AX1299" s="343">
        <v>58.725830558119398</v>
      </c>
    </row>
    <row r="1300" spans="1:50" ht="12" customHeight="1" thickBot="1" x14ac:dyDescent="0.3">
      <c r="A1300" s="1" t="s">
        <v>685</v>
      </c>
      <c r="C1300" s="65"/>
      <c r="D1300" s="60"/>
      <c r="E1300" s="31"/>
      <c r="F1300" s="31"/>
      <c r="G1300" s="31"/>
      <c r="H1300" s="60"/>
      <c r="O1300" s="482" t="str">
        <f t="shared" si="154"/>
        <v xml:space="preserve"> </v>
      </c>
      <c r="P1300">
        <v>176</v>
      </c>
      <c r="Q1300" t="str">
        <f t="shared" si="153"/>
        <v>Jandakot</v>
      </c>
      <c r="R1300"/>
      <c r="S1300"/>
      <c r="T1300"/>
      <c r="U1300"/>
      <c r="V1300"/>
      <c r="W1300"/>
      <c r="X1300"/>
      <c r="AE1300"/>
      <c r="AF1300"/>
      <c r="AG1300"/>
      <c r="AH1300"/>
      <c r="AI1300" s="213"/>
      <c r="AQ1300" s="9"/>
      <c r="AS1300" s="244">
        <v>1298</v>
      </c>
      <c r="AT1300" s="244">
        <v>-28.5</v>
      </c>
      <c r="AU1300" s="244">
        <v>120.75</v>
      </c>
      <c r="AV1300" s="244" t="s">
        <v>6003</v>
      </c>
      <c r="AW1300" s="22">
        <v>855</v>
      </c>
      <c r="AX1300" s="343">
        <v>71.649864907783439</v>
      </c>
    </row>
    <row r="1301" spans="1:50" ht="12" customHeight="1" thickBot="1" x14ac:dyDescent="0.3">
      <c r="A1301" s="1" t="s">
        <v>685</v>
      </c>
      <c r="C1301" s="65"/>
      <c r="D1301" s="60"/>
      <c r="E1301" s="31"/>
      <c r="F1301" s="31"/>
      <c r="G1301" s="31"/>
      <c r="H1301" s="60"/>
      <c r="O1301" s="482" t="str">
        <f t="shared" si="154"/>
        <v xml:space="preserve"> </v>
      </c>
      <c r="P1301">
        <v>177</v>
      </c>
      <c r="Q1301" t="str">
        <f t="shared" si="153"/>
        <v>Jandakot Regional Park</v>
      </c>
      <c r="R1301"/>
      <c r="S1301"/>
      <c r="T1301"/>
      <c r="U1301"/>
      <c r="V1301"/>
      <c r="W1301"/>
      <c r="X1301"/>
      <c r="AE1301"/>
      <c r="AF1301"/>
      <c r="AG1301"/>
      <c r="AH1301"/>
      <c r="AI1301" s="213"/>
      <c r="AQ1301" s="9"/>
      <c r="AS1301" s="244">
        <v>1299</v>
      </c>
      <c r="AT1301" s="244">
        <v>-28.25</v>
      </c>
      <c r="AU1301" s="244">
        <v>120.75</v>
      </c>
      <c r="AV1301" s="244" t="s">
        <v>6004</v>
      </c>
      <c r="AW1301" s="22">
        <v>855</v>
      </c>
      <c r="AX1301" s="343">
        <v>91.455087366962815</v>
      </c>
    </row>
    <row r="1302" spans="1:50" ht="12" customHeight="1" thickBot="1" x14ac:dyDescent="0.3">
      <c r="A1302" s="1" t="s">
        <v>685</v>
      </c>
      <c r="C1302" s="65"/>
      <c r="D1302" s="60"/>
      <c r="E1302" s="31"/>
      <c r="F1302" s="31"/>
      <c r="G1302" s="31"/>
      <c r="H1302" s="60"/>
      <c r="O1302" s="482" t="str">
        <f t="shared" si="154"/>
        <v xml:space="preserve"> </v>
      </c>
      <c r="P1302">
        <v>178</v>
      </c>
      <c r="Q1302" t="str">
        <f t="shared" si="153"/>
        <v>FREE#</v>
      </c>
      <c r="R1302"/>
      <c r="S1302"/>
      <c r="T1302"/>
      <c r="U1302"/>
      <c r="V1302"/>
      <c r="W1302"/>
      <c r="X1302"/>
      <c r="AE1302"/>
      <c r="AF1302"/>
      <c r="AG1302"/>
      <c r="AH1302"/>
      <c r="AI1302" s="213"/>
      <c r="AQ1302" s="9"/>
      <c r="AS1302" s="244">
        <v>1300</v>
      </c>
      <c r="AT1302" s="244">
        <v>-28</v>
      </c>
      <c r="AU1302" s="244">
        <v>120.75</v>
      </c>
      <c r="AV1302" s="244" t="s">
        <v>6005</v>
      </c>
      <c r="AW1302" s="22">
        <v>855</v>
      </c>
      <c r="AX1302" s="343">
        <v>114.62858616174778</v>
      </c>
    </row>
    <row r="1303" spans="1:50" ht="12" customHeight="1" thickBot="1" x14ac:dyDescent="0.3">
      <c r="A1303" s="1" t="s">
        <v>685</v>
      </c>
      <c r="C1303" s="65"/>
      <c r="D1303" s="60"/>
      <c r="E1303" s="31"/>
      <c r="F1303" s="31"/>
      <c r="G1303" s="31"/>
      <c r="H1303" s="60"/>
      <c r="O1303" s="482" t="str">
        <f t="shared" si="154"/>
        <v xml:space="preserve"> </v>
      </c>
      <c r="P1303">
        <v>179</v>
      </c>
      <c r="Q1303" t="str">
        <f t="shared" si="153"/>
        <v>Jarrahdale</v>
      </c>
      <c r="R1303"/>
      <c r="S1303"/>
      <c r="T1303"/>
      <c r="U1303"/>
      <c r="V1303"/>
      <c r="W1303"/>
      <c r="X1303"/>
      <c r="AE1303"/>
      <c r="AF1303"/>
      <c r="AG1303"/>
      <c r="AH1303"/>
      <c r="AI1303" s="213"/>
      <c r="AQ1303" s="9"/>
      <c r="AS1303" s="244">
        <v>1301</v>
      </c>
      <c r="AT1303" s="244">
        <v>-27.75</v>
      </c>
      <c r="AU1303" s="244">
        <v>120.75</v>
      </c>
      <c r="AV1303" s="244" t="s">
        <v>6006</v>
      </c>
      <c r="AW1303" s="22">
        <v>855</v>
      </c>
      <c r="AX1303" s="343">
        <v>139.50176493453438</v>
      </c>
    </row>
    <row r="1304" spans="1:50" ht="12" customHeight="1" thickBot="1" x14ac:dyDescent="0.3">
      <c r="A1304" s="1" t="s">
        <v>685</v>
      </c>
      <c r="C1304" s="65"/>
      <c r="D1304" s="60"/>
      <c r="E1304" s="31"/>
      <c r="F1304" s="31"/>
      <c r="G1304" s="31"/>
      <c r="H1304" s="60"/>
      <c r="O1304" s="482" t="str">
        <f t="shared" si="154"/>
        <v xml:space="preserve"> </v>
      </c>
      <c r="P1304">
        <v>180</v>
      </c>
      <c r="Q1304" t="str">
        <f t="shared" si="153"/>
        <v>Jarrahwood</v>
      </c>
      <c r="R1304"/>
      <c r="S1304"/>
      <c r="T1304"/>
      <c r="U1304"/>
      <c r="V1304"/>
      <c r="W1304"/>
      <c r="X1304"/>
      <c r="AE1304"/>
      <c r="AF1304"/>
      <c r="AG1304"/>
      <c r="AH1304"/>
      <c r="AI1304" s="213"/>
      <c r="AQ1304" s="9"/>
      <c r="AS1304" s="244">
        <v>1302</v>
      </c>
      <c r="AT1304" s="244">
        <v>-27.5</v>
      </c>
      <c r="AU1304" s="244">
        <v>120.75</v>
      </c>
      <c r="AV1304" s="244" t="s">
        <v>6007</v>
      </c>
      <c r="AW1304" s="22">
        <v>1052</v>
      </c>
      <c r="AX1304" s="343">
        <v>152.88877075499039</v>
      </c>
    </row>
    <row r="1305" spans="1:50" ht="12" customHeight="1" thickBot="1" x14ac:dyDescent="0.3">
      <c r="A1305" s="1" t="s">
        <v>685</v>
      </c>
      <c r="C1305" s="65"/>
      <c r="D1305" s="60"/>
      <c r="E1305" s="31"/>
      <c r="F1305" s="31"/>
      <c r="G1305" s="31"/>
      <c r="H1305" s="60"/>
      <c r="O1305" s="482" t="str">
        <f t="shared" si="154"/>
        <v xml:space="preserve"> </v>
      </c>
      <c r="P1305">
        <v>181</v>
      </c>
      <c r="Q1305" t="str">
        <f t="shared" si="153"/>
        <v>Jaurdi</v>
      </c>
      <c r="R1305"/>
      <c r="S1305"/>
      <c r="T1305"/>
      <c r="U1305"/>
      <c r="V1305"/>
      <c r="W1305"/>
      <c r="X1305"/>
      <c r="AE1305"/>
      <c r="AF1305"/>
      <c r="AG1305"/>
      <c r="AH1305"/>
      <c r="AI1305" s="213"/>
      <c r="AQ1305" s="9"/>
      <c r="AS1305" s="244">
        <v>1303</v>
      </c>
      <c r="AT1305" s="244">
        <v>-27.25</v>
      </c>
      <c r="AU1305" s="244">
        <v>120.75</v>
      </c>
      <c r="AV1305" s="244" t="s">
        <v>6008</v>
      </c>
      <c r="AW1305" s="22">
        <v>1052</v>
      </c>
      <c r="AX1305" s="343">
        <v>164.94504128969743</v>
      </c>
    </row>
    <row r="1306" spans="1:50" ht="12" customHeight="1" thickBot="1" x14ac:dyDescent="0.3">
      <c r="A1306" s="1" t="s">
        <v>685</v>
      </c>
      <c r="C1306" s="65"/>
      <c r="D1306" s="60"/>
      <c r="E1306" s="31"/>
      <c r="F1306" s="31"/>
      <c r="G1306" s="31"/>
      <c r="H1306" s="60"/>
      <c r="O1306" s="482" t="str">
        <f t="shared" si="154"/>
        <v xml:space="preserve"> </v>
      </c>
      <c r="P1306">
        <v>182</v>
      </c>
      <c r="Q1306" t="str">
        <f t="shared" si="153"/>
        <v>Jerdacuttup</v>
      </c>
      <c r="R1306"/>
      <c r="S1306"/>
      <c r="T1306"/>
      <c r="U1306"/>
      <c r="V1306"/>
      <c r="W1306"/>
      <c r="X1306"/>
      <c r="AE1306"/>
      <c r="AF1306"/>
      <c r="AG1306"/>
      <c r="AH1306"/>
      <c r="AI1306" s="213"/>
      <c r="AQ1306" s="9"/>
      <c r="AS1306" s="244">
        <v>1304</v>
      </c>
      <c r="AT1306" s="244">
        <v>-27</v>
      </c>
      <c r="AU1306" s="244">
        <v>120.75</v>
      </c>
      <c r="AV1306" s="244" t="s">
        <v>6009</v>
      </c>
      <c r="AW1306" s="22">
        <v>1052</v>
      </c>
      <c r="AX1306" s="343">
        <v>180.510080197185</v>
      </c>
    </row>
    <row r="1307" spans="1:50" ht="12" customHeight="1" thickBot="1" x14ac:dyDescent="0.3">
      <c r="A1307" s="1" t="s">
        <v>685</v>
      </c>
      <c r="C1307" s="65"/>
      <c r="D1307" s="60"/>
      <c r="E1307" s="31"/>
      <c r="F1307" s="31"/>
      <c r="G1307" s="31"/>
      <c r="H1307" s="60"/>
      <c r="O1307" s="482" t="str">
        <f t="shared" si="154"/>
        <v xml:space="preserve"> </v>
      </c>
      <c r="P1307">
        <v>183</v>
      </c>
      <c r="Q1307" t="str">
        <f t="shared" si="153"/>
        <v>Jerramungup</v>
      </c>
      <c r="R1307"/>
      <c r="S1307"/>
      <c r="T1307"/>
      <c r="U1307"/>
      <c r="V1307"/>
      <c r="W1307"/>
      <c r="X1307"/>
      <c r="AE1307"/>
      <c r="AF1307"/>
      <c r="AG1307"/>
      <c r="AH1307"/>
      <c r="AI1307" s="213"/>
      <c r="AQ1307" s="9"/>
      <c r="AS1307" s="244">
        <v>1305</v>
      </c>
      <c r="AT1307" s="244">
        <v>-26.75</v>
      </c>
      <c r="AU1307" s="244">
        <v>120.75</v>
      </c>
      <c r="AV1307" s="244" t="s">
        <v>6010</v>
      </c>
      <c r="AW1307" s="22">
        <v>1052</v>
      </c>
      <c r="AX1307" s="343">
        <v>198.76127245892985</v>
      </c>
    </row>
    <row r="1308" spans="1:50" ht="12" customHeight="1" thickBot="1" x14ac:dyDescent="0.3">
      <c r="A1308" s="1" t="s">
        <v>685</v>
      </c>
      <c r="C1308" s="65"/>
      <c r="D1308" s="60"/>
      <c r="E1308" s="31"/>
      <c r="F1308" s="31"/>
      <c r="G1308" s="31"/>
      <c r="H1308" s="60"/>
      <c r="O1308" s="482" t="str">
        <f t="shared" si="154"/>
        <v xml:space="preserve"> </v>
      </c>
      <c r="P1308">
        <v>184</v>
      </c>
      <c r="Q1308" t="str">
        <f t="shared" si="153"/>
        <v>Jingalup</v>
      </c>
      <c r="R1308"/>
      <c r="S1308"/>
      <c r="T1308"/>
      <c r="U1308"/>
      <c r="V1308"/>
      <c r="W1308"/>
      <c r="X1308"/>
      <c r="AE1308"/>
      <c r="AF1308"/>
      <c r="AG1308"/>
      <c r="AH1308"/>
      <c r="AI1308" s="213"/>
      <c r="AQ1308" s="9"/>
      <c r="AS1308" s="244">
        <v>1306</v>
      </c>
      <c r="AT1308" s="244">
        <v>-26.5</v>
      </c>
      <c r="AU1308" s="244">
        <v>120.75</v>
      </c>
      <c r="AV1308" s="244" t="s">
        <v>6011</v>
      </c>
      <c r="AW1308" s="22">
        <v>1052</v>
      </c>
      <c r="AX1308" s="343">
        <v>219.02814832470526</v>
      </c>
    </row>
    <row r="1309" spans="1:50" ht="12" customHeight="1" thickBot="1" x14ac:dyDescent="0.3">
      <c r="A1309" s="1" t="s">
        <v>685</v>
      </c>
      <c r="B1309" s="51"/>
      <c r="C1309" s="51"/>
      <c r="D1309" s="61"/>
      <c r="E1309" s="31"/>
      <c r="F1309" s="31"/>
      <c r="G1309" s="31"/>
      <c r="H1309" s="60"/>
      <c r="I1309" s="51"/>
      <c r="J1309" s="51"/>
      <c r="O1309" s="482" t="str">
        <f t="shared" si="154"/>
        <v xml:space="preserve"> </v>
      </c>
      <c r="P1309">
        <v>185</v>
      </c>
      <c r="Q1309" t="str">
        <f t="shared" si="153"/>
        <v>Joondalup</v>
      </c>
      <c r="R1309"/>
      <c r="S1309"/>
      <c r="T1309"/>
      <c r="U1309"/>
      <c r="V1309"/>
      <c r="W1309"/>
      <c r="X1309"/>
      <c r="AE1309"/>
      <c r="AF1309"/>
      <c r="AG1309"/>
      <c r="AH1309"/>
      <c r="AI1309" s="213"/>
      <c r="AQ1309" s="9"/>
      <c r="AS1309" s="244">
        <v>1307</v>
      </c>
      <c r="AT1309" s="244">
        <v>-26.25</v>
      </c>
      <c r="AU1309" s="244">
        <v>120.75</v>
      </c>
      <c r="AV1309" s="244" t="s">
        <v>6012</v>
      </c>
      <c r="AW1309" s="22">
        <v>879</v>
      </c>
      <c r="AX1309" s="343">
        <v>227.5847629686518</v>
      </c>
    </row>
    <row r="1310" spans="1:50" ht="12" customHeight="1" thickBot="1" x14ac:dyDescent="0.3">
      <c r="A1310" s="1" t="s">
        <v>685</v>
      </c>
      <c r="C1310" s="65"/>
      <c r="D1310" s="60"/>
      <c r="E1310" s="31"/>
      <c r="F1310" s="31"/>
      <c r="G1310" s="31"/>
      <c r="H1310" s="61"/>
      <c r="O1310" s="482" t="str">
        <f t="shared" si="154"/>
        <v xml:space="preserve"> </v>
      </c>
      <c r="P1310">
        <v>186</v>
      </c>
      <c r="Q1310" t="str">
        <f t="shared" si="153"/>
        <v>FREE#</v>
      </c>
      <c r="R1310"/>
      <c r="S1310"/>
      <c r="T1310"/>
      <c r="U1310"/>
      <c r="V1310"/>
      <c r="W1310"/>
      <c r="X1310"/>
      <c r="AE1310"/>
      <c r="AF1310"/>
      <c r="AG1310"/>
      <c r="AH1310"/>
      <c r="AI1310" s="213"/>
      <c r="AQ1310" s="9"/>
      <c r="AS1310" s="244">
        <v>1308</v>
      </c>
      <c r="AT1310" s="244">
        <v>-26</v>
      </c>
      <c r="AU1310" s="244">
        <v>120.75</v>
      </c>
      <c r="AV1310" s="244" t="s">
        <v>6013</v>
      </c>
      <c r="AW1310" s="22">
        <v>879</v>
      </c>
      <c r="AX1310" s="343">
        <v>234.10349139018291</v>
      </c>
    </row>
    <row r="1311" spans="1:50" ht="12" customHeight="1" thickBot="1" x14ac:dyDescent="0.3">
      <c r="A1311" s="1" t="s">
        <v>685</v>
      </c>
      <c r="C1311" s="65"/>
      <c r="D1311" s="60"/>
      <c r="E1311" s="31"/>
      <c r="F1311" s="31"/>
      <c r="G1311" s="31"/>
      <c r="H1311" s="60"/>
      <c r="O1311" s="482" t="str">
        <f t="shared" si="154"/>
        <v xml:space="preserve"> </v>
      </c>
      <c r="P1311">
        <v>187</v>
      </c>
      <c r="Q1311" t="str">
        <f t="shared" si="153"/>
        <v>Kadathinni</v>
      </c>
      <c r="R1311"/>
      <c r="S1311"/>
      <c r="T1311"/>
      <c r="U1311"/>
      <c r="V1311"/>
      <c r="W1311"/>
      <c r="X1311"/>
      <c r="AE1311"/>
      <c r="AF1311"/>
      <c r="AG1311"/>
      <c r="AH1311"/>
      <c r="AI1311" s="213"/>
      <c r="AQ1311" s="9"/>
      <c r="AS1311" s="244">
        <v>1309</v>
      </c>
      <c r="AT1311" s="244">
        <v>-25.75</v>
      </c>
      <c r="AU1311" s="244">
        <v>120.75</v>
      </c>
      <c r="AV1311" s="244" t="s">
        <v>6014</v>
      </c>
      <c r="AW1311" s="22">
        <v>879</v>
      </c>
      <c r="AX1311" s="343">
        <v>243.63665233263379</v>
      </c>
    </row>
    <row r="1312" spans="1:50" ht="12" customHeight="1" thickBot="1" x14ac:dyDescent="0.3">
      <c r="A1312" s="1" t="s">
        <v>685</v>
      </c>
      <c r="C1312" s="65"/>
      <c r="D1312" s="60"/>
      <c r="E1312" s="31"/>
      <c r="F1312" s="31"/>
      <c r="G1312" s="31"/>
      <c r="H1312" s="60"/>
      <c r="O1312" s="482" t="str">
        <f t="shared" si="154"/>
        <v xml:space="preserve"> </v>
      </c>
      <c r="P1312">
        <v>188</v>
      </c>
      <c r="Q1312" t="str">
        <f t="shared" si="153"/>
        <v>Kalamun</v>
      </c>
      <c r="R1312"/>
      <c r="S1312"/>
      <c r="T1312"/>
      <c r="U1312"/>
      <c r="V1312"/>
      <c r="W1312"/>
      <c r="X1312"/>
      <c r="AE1312"/>
      <c r="AF1312"/>
      <c r="AG1312"/>
      <c r="AH1312"/>
      <c r="AI1312" s="213"/>
      <c r="AQ1312" s="9"/>
      <c r="AS1312" s="244">
        <v>1310</v>
      </c>
      <c r="AT1312" s="244">
        <v>-25.5</v>
      </c>
      <c r="AU1312" s="244">
        <v>120.75</v>
      </c>
      <c r="AV1312" s="244" t="s">
        <v>6015</v>
      </c>
      <c r="AW1312" s="22">
        <v>879</v>
      </c>
      <c r="AX1312" s="343">
        <v>255.84750407856541</v>
      </c>
    </row>
    <row r="1313" spans="1:50" ht="12" customHeight="1" thickBot="1" x14ac:dyDescent="0.3">
      <c r="A1313" s="1" t="s">
        <v>685</v>
      </c>
      <c r="C1313" s="65"/>
      <c r="D1313" s="60"/>
      <c r="E1313" s="31"/>
      <c r="F1313" s="31"/>
      <c r="G1313" s="31"/>
      <c r="H1313" s="60"/>
      <c r="O1313" s="482" t="str">
        <f t="shared" si="154"/>
        <v xml:space="preserve"> </v>
      </c>
      <c r="P1313">
        <v>189</v>
      </c>
      <c r="Q1313" t="str">
        <f t="shared" si="153"/>
        <v>Kalamunda</v>
      </c>
      <c r="R1313"/>
      <c r="S1313"/>
      <c r="T1313"/>
      <c r="U1313"/>
      <c r="V1313"/>
      <c r="W1313"/>
      <c r="X1313"/>
      <c r="AE1313"/>
      <c r="AF1313"/>
      <c r="AG1313"/>
      <c r="AH1313"/>
      <c r="AI1313" s="213"/>
      <c r="AQ1313" s="9"/>
      <c r="AS1313" s="244">
        <v>1311</v>
      </c>
      <c r="AT1313" s="244">
        <v>-25.25</v>
      </c>
      <c r="AU1313" s="244">
        <v>120.75</v>
      </c>
      <c r="AV1313" s="244" t="s">
        <v>6016</v>
      </c>
      <c r="AW1313" s="22">
        <v>879</v>
      </c>
      <c r="AX1313" s="343">
        <v>270.37349277052243</v>
      </c>
    </row>
    <row r="1314" spans="1:50" ht="12" customHeight="1" thickBot="1" x14ac:dyDescent="0.3">
      <c r="A1314" s="1" t="s">
        <v>685</v>
      </c>
      <c r="C1314" s="65"/>
      <c r="D1314" s="60"/>
      <c r="E1314" s="31"/>
      <c r="F1314" s="31"/>
      <c r="G1314" s="31"/>
      <c r="H1314" s="60"/>
      <c r="O1314" s="482" t="str">
        <f t="shared" si="154"/>
        <v xml:space="preserve"> </v>
      </c>
      <c r="P1314">
        <v>190</v>
      </c>
      <c r="Q1314" t="str">
        <f t="shared" si="153"/>
        <v>Kalannie</v>
      </c>
      <c r="R1314"/>
      <c r="S1314"/>
      <c r="T1314"/>
      <c r="U1314"/>
      <c r="V1314"/>
      <c r="W1314"/>
      <c r="X1314"/>
      <c r="AE1314"/>
      <c r="AF1314"/>
      <c r="AG1314"/>
      <c r="AH1314"/>
      <c r="AI1314" s="213"/>
      <c r="AQ1314" s="9"/>
      <c r="AS1314" s="244">
        <v>1312</v>
      </c>
      <c r="AT1314" s="244">
        <v>-25</v>
      </c>
      <c r="AU1314" s="244">
        <v>120.75</v>
      </c>
      <c r="AV1314" s="244" t="s">
        <v>6017</v>
      </c>
      <c r="AW1314" s="22">
        <v>879</v>
      </c>
      <c r="AX1314" s="343">
        <v>286.86313646222402</v>
      </c>
    </row>
    <row r="1315" spans="1:50" ht="12" customHeight="1" thickBot="1" x14ac:dyDescent="0.3">
      <c r="A1315" s="1" t="s">
        <v>685</v>
      </c>
      <c r="C1315" s="65"/>
      <c r="D1315" s="60"/>
      <c r="E1315" s="31"/>
      <c r="F1315" s="31"/>
      <c r="G1315" s="31"/>
      <c r="H1315" s="60"/>
      <c r="O1315" s="482" t="str">
        <f t="shared" si="154"/>
        <v xml:space="preserve"> </v>
      </c>
      <c r="P1315">
        <v>191</v>
      </c>
      <c r="Q1315" t="str">
        <f t="shared" si="153"/>
        <v>Kalbarri</v>
      </c>
      <c r="R1315"/>
      <c r="S1315"/>
      <c r="T1315"/>
      <c r="U1315"/>
      <c r="V1315"/>
      <c r="W1315"/>
      <c r="X1315"/>
      <c r="AE1315"/>
      <c r="AF1315"/>
      <c r="AG1315"/>
      <c r="AH1315"/>
      <c r="AI1315" s="213"/>
      <c r="AQ1315" s="9"/>
      <c r="AS1315" s="244">
        <v>1313</v>
      </c>
      <c r="AT1315" s="244">
        <v>-35</v>
      </c>
      <c r="AU1315" s="244">
        <v>121</v>
      </c>
      <c r="AV1315" s="244" t="s">
        <v>6018</v>
      </c>
      <c r="AW1315" s="22">
        <v>168</v>
      </c>
      <c r="AX1315" s="343">
        <v>142.25501526799354</v>
      </c>
    </row>
    <row r="1316" spans="1:50" ht="12" customHeight="1" thickBot="1" x14ac:dyDescent="0.3">
      <c r="A1316" s="1" t="s">
        <v>685</v>
      </c>
      <c r="C1316" s="65"/>
      <c r="D1316" s="60"/>
      <c r="E1316" s="31"/>
      <c r="F1316" s="31"/>
      <c r="G1316" s="31"/>
      <c r="H1316" s="60"/>
      <c r="O1316" s="482" t="str">
        <f t="shared" si="154"/>
        <v xml:space="preserve"> </v>
      </c>
      <c r="P1316">
        <v>192</v>
      </c>
      <c r="Q1316" t="str">
        <f t="shared" si="153"/>
        <v>Kamballup</v>
      </c>
      <c r="R1316"/>
      <c r="S1316"/>
      <c r="T1316"/>
      <c r="U1316"/>
      <c r="V1316"/>
      <c r="W1316"/>
      <c r="X1316"/>
      <c r="AE1316"/>
      <c r="AF1316"/>
      <c r="AG1316"/>
      <c r="AH1316"/>
      <c r="AI1316" s="213"/>
      <c r="AQ1316" s="9"/>
      <c r="AS1316" s="244">
        <v>1314</v>
      </c>
      <c r="AT1316" s="244">
        <v>-34.75</v>
      </c>
      <c r="AU1316" s="244">
        <v>121</v>
      </c>
      <c r="AV1316" s="244" t="s">
        <v>6019</v>
      </c>
      <c r="AW1316" s="22">
        <v>415</v>
      </c>
      <c r="AX1316" s="343">
        <v>115.83190419704583</v>
      </c>
    </row>
    <row r="1317" spans="1:50" ht="12" customHeight="1" thickBot="1" x14ac:dyDescent="0.3">
      <c r="A1317" s="1" t="s">
        <v>685</v>
      </c>
      <c r="C1317" s="65"/>
      <c r="D1317" s="60"/>
      <c r="E1317" s="31"/>
      <c r="F1317" s="31"/>
      <c r="G1317" s="31"/>
      <c r="H1317" s="60"/>
      <c r="O1317" s="482" t="str">
        <f t="shared" si="154"/>
        <v xml:space="preserve"> </v>
      </c>
      <c r="P1317">
        <v>193</v>
      </c>
      <c r="Q1317" t="str">
        <f t="shared" si="153"/>
        <v>Karragullen</v>
      </c>
      <c r="R1317"/>
      <c r="S1317"/>
      <c r="T1317"/>
      <c r="U1317"/>
      <c r="V1317"/>
      <c r="W1317"/>
      <c r="X1317"/>
      <c r="AE1317"/>
      <c r="AF1317"/>
      <c r="AG1317"/>
      <c r="AH1317"/>
      <c r="AI1317" s="213"/>
      <c r="AQ1317" s="9"/>
      <c r="AS1317" s="244">
        <v>1315</v>
      </c>
      <c r="AT1317" s="244">
        <v>-34.5</v>
      </c>
      <c r="AU1317" s="244">
        <v>121</v>
      </c>
      <c r="AV1317" s="244" t="s">
        <v>6020</v>
      </c>
      <c r="AW1317" s="22">
        <v>415</v>
      </c>
      <c r="AX1317" s="343">
        <v>88.292172349585329</v>
      </c>
    </row>
    <row r="1318" spans="1:50" ht="12" customHeight="1" thickBot="1" x14ac:dyDescent="0.3">
      <c r="A1318" s="1" t="s">
        <v>685</v>
      </c>
      <c r="C1318" s="65"/>
      <c r="D1318" s="60"/>
      <c r="E1318" s="31"/>
      <c r="F1318" s="31"/>
      <c r="G1318" s="31"/>
      <c r="H1318" s="60"/>
      <c r="O1318" s="482" t="str">
        <f t="shared" si="154"/>
        <v xml:space="preserve"> </v>
      </c>
      <c r="P1318">
        <v>194</v>
      </c>
      <c r="Q1318" t="str">
        <f t="shared" ref="Q1318:Q1381" si="155">IFERROR(VLOOKUP(P1318,$P$3:$Q$1122,2,FALSE), "FREE#")</f>
        <v>FREE#</v>
      </c>
      <c r="R1318"/>
      <c r="S1318"/>
      <c r="T1318"/>
      <c r="U1318"/>
      <c r="V1318"/>
      <c r="W1318"/>
      <c r="X1318"/>
      <c r="AE1318"/>
      <c r="AF1318"/>
      <c r="AG1318"/>
      <c r="AH1318"/>
      <c r="AI1318" s="213"/>
      <c r="AQ1318" s="9"/>
      <c r="AS1318" s="244">
        <v>1316</v>
      </c>
      <c r="AT1318" s="244">
        <v>-34.25</v>
      </c>
      <c r="AU1318" s="244">
        <v>121</v>
      </c>
      <c r="AV1318" s="244" t="s">
        <v>6021</v>
      </c>
      <c r="AW1318" s="22">
        <v>415</v>
      </c>
      <c r="AX1318" s="343">
        <v>60.986664322346407</v>
      </c>
    </row>
    <row r="1319" spans="1:50" ht="12" customHeight="1" thickBot="1" x14ac:dyDescent="0.3">
      <c r="A1319" s="1" t="s">
        <v>685</v>
      </c>
      <c r="C1319" s="65"/>
      <c r="D1319" s="60"/>
      <c r="E1319" s="31"/>
      <c r="F1319" s="31"/>
      <c r="G1319" s="31"/>
      <c r="H1319" s="60"/>
      <c r="O1319" s="482" t="str">
        <f t="shared" si="154"/>
        <v xml:space="preserve"> </v>
      </c>
      <c r="P1319">
        <v>195</v>
      </c>
      <c r="Q1319" t="str">
        <f t="shared" si="155"/>
        <v>Katanning</v>
      </c>
      <c r="R1319"/>
      <c r="S1319"/>
      <c r="T1319"/>
      <c r="U1319"/>
      <c r="V1319"/>
      <c r="W1319"/>
      <c r="X1319"/>
      <c r="AE1319"/>
      <c r="AF1319"/>
      <c r="AG1319"/>
      <c r="AH1319"/>
      <c r="AI1319" s="213"/>
      <c r="AQ1319" s="9"/>
      <c r="AS1319" s="244">
        <v>1317</v>
      </c>
      <c r="AT1319" s="244">
        <v>-34</v>
      </c>
      <c r="AU1319" s="244">
        <v>121</v>
      </c>
      <c r="AV1319" s="244" t="s">
        <v>4795</v>
      </c>
      <c r="AW1319" s="22">
        <v>415</v>
      </c>
      <c r="AX1319" s="343">
        <v>34.476464593269803</v>
      </c>
    </row>
    <row r="1320" spans="1:50" ht="12" customHeight="1" thickBot="1" x14ac:dyDescent="0.3">
      <c r="A1320" s="1" t="s">
        <v>685</v>
      </c>
      <c r="C1320" s="65"/>
      <c r="D1320" s="60"/>
      <c r="E1320" s="31"/>
      <c r="F1320" s="31"/>
      <c r="G1320" s="31"/>
      <c r="H1320" s="60"/>
      <c r="O1320" s="482" t="str">
        <f t="shared" si="154"/>
        <v xml:space="preserve"> </v>
      </c>
      <c r="P1320">
        <v>196</v>
      </c>
      <c r="Q1320" t="str">
        <f t="shared" si="155"/>
        <v>Kelmscott</v>
      </c>
      <c r="R1320"/>
      <c r="S1320"/>
      <c r="T1320"/>
      <c r="U1320"/>
      <c r="V1320"/>
      <c r="W1320"/>
      <c r="X1320"/>
      <c r="AE1320"/>
      <c r="AF1320"/>
      <c r="AG1320"/>
      <c r="AH1320"/>
      <c r="AI1320" s="213"/>
      <c r="AQ1320" s="9"/>
      <c r="AS1320" s="244">
        <v>1318</v>
      </c>
      <c r="AT1320" s="244">
        <v>-33.75</v>
      </c>
      <c r="AU1320" s="244">
        <v>121</v>
      </c>
      <c r="AV1320" s="244" t="s">
        <v>6022</v>
      </c>
      <c r="AW1320" s="22">
        <v>278</v>
      </c>
      <c r="AX1320" s="343">
        <v>13.918782048973831</v>
      </c>
    </row>
    <row r="1321" spans="1:50" ht="12" customHeight="1" thickBot="1" x14ac:dyDescent="0.3">
      <c r="A1321" s="1" t="s">
        <v>685</v>
      </c>
      <c r="C1321" s="65"/>
      <c r="D1321" s="60"/>
      <c r="E1321" s="31"/>
      <c r="F1321" s="31"/>
      <c r="G1321" s="31"/>
      <c r="H1321" s="60"/>
      <c r="O1321" s="482" t="str">
        <f t="shared" si="154"/>
        <v xml:space="preserve"> </v>
      </c>
      <c r="P1321">
        <v>197</v>
      </c>
      <c r="Q1321" t="str">
        <f t="shared" si="155"/>
        <v>Kendenup</v>
      </c>
      <c r="R1321"/>
      <c r="S1321"/>
      <c r="T1321"/>
      <c r="U1321"/>
      <c r="V1321"/>
      <c r="W1321"/>
      <c r="X1321"/>
      <c r="AE1321"/>
      <c r="AF1321"/>
      <c r="AG1321"/>
      <c r="AH1321"/>
      <c r="AI1321" s="213"/>
      <c r="AQ1321" s="9"/>
      <c r="AS1321" s="244">
        <v>1319</v>
      </c>
      <c r="AT1321" s="244">
        <v>-33.5</v>
      </c>
      <c r="AU1321" s="244">
        <v>121</v>
      </c>
      <c r="AV1321" s="244" t="s">
        <v>4774</v>
      </c>
      <c r="AW1321" s="22">
        <v>81</v>
      </c>
      <c r="AX1321" s="343">
        <v>8.3199800430167059</v>
      </c>
    </row>
    <row r="1322" spans="1:50" ht="12" customHeight="1" thickBot="1" x14ac:dyDescent="0.3">
      <c r="A1322" s="1" t="s">
        <v>685</v>
      </c>
      <c r="C1322" s="65"/>
      <c r="D1322" s="60"/>
      <c r="E1322" s="31"/>
      <c r="F1322" s="31"/>
      <c r="G1322" s="31"/>
      <c r="H1322" s="60"/>
      <c r="O1322" s="482" t="str">
        <f t="shared" si="154"/>
        <v xml:space="preserve"> </v>
      </c>
      <c r="P1322">
        <v>198</v>
      </c>
      <c r="Q1322" t="str">
        <f t="shared" si="155"/>
        <v>Kensington</v>
      </c>
      <c r="R1322"/>
      <c r="S1322"/>
      <c r="T1322"/>
      <c r="U1322"/>
      <c r="V1322"/>
      <c r="W1322"/>
      <c r="X1322"/>
      <c r="AE1322"/>
      <c r="AF1322"/>
      <c r="AG1322"/>
      <c r="AH1322"/>
      <c r="AI1322" s="213"/>
      <c r="AQ1322" s="9"/>
      <c r="AS1322" s="244">
        <v>1320</v>
      </c>
      <c r="AT1322" s="244">
        <v>-33.25</v>
      </c>
      <c r="AU1322" s="244">
        <v>121</v>
      </c>
      <c r="AV1322" s="244" t="s">
        <v>6023</v>
      </c>
      <c r="AW1322" s="22">
        <v>81</v>
      </c>
      <c r="AX1322" s="343">
        <v>24.827008255939102</v>
      </c>
    </row>
    <row r="1323" spans="1:50" ht="12" customHeight="1" thickBot="1" x14ac:dyDescent="0.3">
      <c r="A1323" s="1" t="s">
        <v>685</v>
      </c>
      <c r="C1323" s="65"/>
      <c r="D1323" s="60"/>
      <c r="E1323" s="31"/>
      <c r="F1323" s="31"/>
      <c r="G1323" s="31"/>
      <c r="H1323" s="60"/>
      <c r="O1323" s="482" t="str">
        <f t="shared" si="154"/>
        <v xml:space="preserve"> </v>
      </c>
      <c r="P1323">
        <v>199</v>
      </c>
      <c r="Q1323" t="str">
        <f t="shared" si="155"/>
        <v>Kenton</v>
      </c>
      <c r="R1323"/>
      <c r="S1323"/>
      <c r="T1323"/>
      <c r="U1323"/>
      <c r="V1323"/>
      <c r="W1323"/>
      <c r="X1323"/>
      <c r="AE1323"/>
      <c r="AF1323"/>
      <c r="AG1323"/>
      <c r="AH1323"/>
      <c r="AI1323" s="213"/>
      <c r="AQ1323" s="9"/>
      <c r="AS1323" s="244">
        <v>1321</v>
      </c>
      <c r="AT1323" s="244">
        <v>-33</v>
      </c>
      <c r="AU1323" s="244">
        <v>121</v>
      </c>
      <c r="AV1323" s="244" t="s">
        <v>4758</v>
      </c>
      <c r="AW1323" s="22">
        <v>81</v>
      </c>
      <c r="AX1323" s="343">
        <v>52.047364902737975</v>
      </c>
    </row>
    <row r="1324" spans="1:50" ht="12" customHeight="1" thickBot="1" x14ac:dyDescent="0.3">
      <c r="A1324" s="1" t="s">
        <v>685</v>
      </c>
      <c r="C1324" s="65"/>
      <c r="D1324" s="60"/>
      <c r="E1324" s="31"/>
      <c r="F1324" s="31"/>
      <c r="G1324" s="31"/>
      <c r="H1324" s="60"/>
      <c r="O1324" s="482" t="str">
        <f t="shared" si="154"/>
        <v xml:space="preserve"> </v>
      </c>
      <c r="P1324">
        <v>200</v>
      </c>
      <c r="Q1324" t="str">
        <f t="shared" si="155"/>
        <v>Kenwick</v>
      </c>
      <c r="R1324"/>
      <c r="S1324"/>
      <c r="T1324"/>
      <c r="U1324"/>
      <c r="V1324"/>
      <c r="W1324"/>
      <c r="X1324"/>
      <c r="AE1324"/>
      <c r="AF1324"/>
      <c r="AG1324"/>
      <c r="AH1324"/>
      <c r="AI1324" s="213"/>
      <c r="AQ1324" s="9"/>
      <c r="AS1324" s="244">
        <v>1322</v>
      </c>
      <c r="AT1324" s="244">
        <v>-32.75</v>
      </c>
      <c r="AU1324" s="244">
        <v>121</v>
      </c>
      <c r="AV1324" s="244" t="s">
        <v>6024</v>
      </c>
      <c r="AW1324" s="22">
        <v>207</v>
      </c>
      <c r="AX1324" s="343">
        <v>52.132644196400086</v>
      </c>
    </row>
    <row r="1325" spans="1:50" ht="12" customHeight="1" thickBot="1" x14ac:dyDescent="0.3">
      <c r="A1325" s="1" t="s">
        <v>685</v>
      </c>
      <c r="C1325" s="65"/>
      <c r="D1325" s="60"/>
      <c r="E1325" s="31"/>
      <c r="F1325" s="31"/>
      <c r="G1325" s="31"/>
      <c r="H1325" s="60"/>
      <c r="O1325" s="482" t="str">
        <f t="shared" si="154"/>
        <v xml:space="preserve"> </v>
      </c>
      <c r="P1325">
        <v>201</v>
      </c>
      <c r="Q1325" t="str">
        <f t="shared" si="155"/>
        <v>Kilcarnup</v>
      </c>
      <c r="R1325"/>
      <c r="S1325"/>
      <c r="T1325"/>
      <c r="U1325"/>
      <c r="V1325"/>
      <c r="W1325"/>
      <c r="X1325"/>
      <c r="AE1325"/>
      <c r="AF1325"/>
      <c r="AG1325"/>
      <c r="AH1325"/>
      <c r="AI1325" s="213"/>
      <c r="AQ1325" s="9"/>
      <c r="AS1325" s="244">
        <v>1323</v>
      </c>
      <c r="AT1325" s="244">
        <v>-32.5</v>
      </c>
      <c r="AU1325" s="244">
        <v>121</v>
      </c>
      <c r="AV1325" s="244" t="s">
        <v>4739</v>
      </c>
      <c r="AW1325" s="22">
        <v>207</v>
      </c>
      <c r="AX1325" s="343">
        <v>61.123568324702141</v>
      </c>
    </row>
    <row r="1326" spans="1:50" ht="12" customHeight="1" thickBot="1" x14ac:dyDescent="0.3">
      <c r="A1326" s="1" t="s">
        <v>685</v>
      </c>
      <c r="C1326" s="65"/>
      <c r="D1326" s="60"/>
      <c r="E1326" s="31"/>
      <c r="F1326" s="31"/>
      <c r="G1326" s="31"/>
      <c r="H1326" s="60"/>
      <c r="O1326" s="482" t="str">
        <f t="shared" si="154"/>
        <v xml:space="preserve"> </v>
      </c>
      <c r="P1326">
        <v>202</v>
      </c>
      <c r="Q1326" t="str">
        <f t="shared" si="155"/>
        <v>Kojonup</v>
      </c>
      <c r="R1326"/>
      <c r="S1326"/>
      <c r="T1326"/>
      <c r="U1326"/>
      <c r="V1326"/>
      <c r="W1326"/>
      <c r="X1326"/>
      <c r="AE1326"/>
      <c r="AF1326"/>
      <c r="AG1326"/>
      <c r="AH1326"/>
      <c r="AI1326" s="213"/>
      <c r="AQ1326" s="9"/>
      <c r="AS1326" s="244">
        <v>1324</v>
      </c>
      <c r="AT1326" s="244">
        <v>-32.25</v>
      </c>
      <c r="AU1326" s="244">
        <v>121</v>
      </c>
      <c r="AV1326" s="244" t="s">
        <v>6025</v>
      </c>
      <c r="AW1326" s="22">
        <v>293</v>
      </c>
      <c r="AX1326" s="343">
        <v>73.422003870918772</v>
      </c>
    </row>
    <row r="1327" spans="1:50" ht="12" customHeight="1" thickBot="1" x14ac:dyDescent="0.3">
      <c r="A1327" s="1" t="s">
        <v>685</v>
      </c>
      <c r="C1327" s="65"/>
      <c r="D1327" s="60"/>
      <c r="E1327" s="31"/>
      <c r="F1327" s="31"/>
      <c r="G1327" s="31"/>
      <c r="H1327" s="60"/>
      <c r="O1327" s="482" t="str">
        <f t="shared" si="154"/>
        <v xml:space="preserve"> </v>
      </c>
      <c r="P1327">
        <v>203</v>
      </c>
      <c r="Q1327" t="str">
        <f t="shared" si="155"/>
        <v>Kondinin</v>
      </c>
      <c r="R1327"/>
      <c r="S1327"/>
      <c r="T1327"/>
      <c r="U1327"/>
      <c r="V1327"/>
      <c r="W1327"/>
      <c r="X1327"/>
      <c r="AE1327"/>
      <c r="AF1327"/>
      <c r="AG1327"/>
      <c r="AH1327"/>
      <c r="AI1327" s="213"/>
      <c r="AQ1327" s="9"/>
      <c r="AS1327" s="244">
        <v>1325</v>
      </c>
      <c r="AT1327" s="244">
        <v>-32</v>
      </c>
      <c r="AU1327" s="244">
        <v>121</v>
      </c>
      <c r="AV1327" s="244" t="s">
        <v>4720</v>
      </c>
      <c r="AW1327" s="22">
        <v>766</v>
      </c>
      <c r="AX1327" s="343">
        <v>72.83930174929921</v>
      </c>
    </row>
    <row r="1328" spans="1:50" ht="12" customHeight="1" thickBot="1" x14ac:dyDescent="0.3">
      <c r="A1328" s="1" t="s">
        <v>685</v>
      </c>
      <c r="C1328" s="65"/>
      <c r="D1328" s="60"/>
      <c r="E1328" s="31"/>
      <c r="F1328" s="31"/>
      <c r="G1328" s="31"/>
      <c r="H1328" s="60"/>
      <c r="O1328" s="482" t="str">
        <f t="shared" si="154"/>
        <v xml:space="preserve"> </v>
      </c>
      <c r="P1328">
        <v>204</v>
      </c>
      <c r="Q1328" t="str">
        <f t="shared" si="155"/>
        <v>Korrelocking</v>
      </c>
      <c r="R1328"/>
      <c r="S1328"/>
      <c r="T1328"/>
      <c r="U1328"/>
      <c r="V1328"/>
      <c r="W1328"/>
      <c r="X1328"/>
      <c r="AE1328"/>
      <c r="AF1328"/>
      <c r="AG1328"/>
      <c r="AH1328"/>
      <c r="AI1328" s="213"/>
      <c r="AQ1328" s="9"/>
      <c r="AS1328" s="244">
        <v>1326</v>
      </c>
      <c r="AT1328" s="244">
        <v>-31.75</v>
      </c>
      <c r="AU1328" s="244">
        <v>121</v>
      </c>
      <c r="AV1328" s="244" t="s">
        <v>6026</v>
      </c>
      <c r="AW1328" s="22">
        <v>1145</v>
      </c>
      <c r="AX1328" s="343">
        <v>61.841950689275301</v>
      </c>
    </row>
    <row r="1329" spans="1:50" ht="12" customHeight="1" thickBot="1" x14ac:dyDescent="0.3">
      <c r="A1329" s="1" t="s">
        <v>685</v>
      </c>
      <c r="C1329" s="65"/>
      <c r="D1329" s="60"/>
      <c r="E1329" s="31"/>
      <c r="F1329" s="31"/>
      <c r="G1329" s="31"/>
      <c r="H1329" s="60"/>
      <c r="O1329" s="482" t="str">
        <f t="shared" si="154"/>
        <v xml:space="preserve"> </v>
      </c>
      <c r="P1329">
        <v>205</v>
      </c>
      <c r="Q1329" t="str">
        <f t="shared" si="155"/>
        <v>Kulin</v>
      </c>
      <c r="R1329"/>
      <c r="S1329"/>
      <c r="T1329"/>
      <c r="U1329"/>
      <c r="V1329"/>
      <c r="W1329"/>
      <c r="X1329"/>
      <c r="AE1329"/>
      <c r="AF1329"/>
      <c r="AG1329"/>
      <c r="AH1329"/>
      <c r="AI1329" s="213"/>
      <c r="AQ1329" s="9"/>
      <c r="AS1329" s="244">
        <v>1327</v>
      </c>
      <c r="AT1329" s="244">
        <v>-31.5</v>
      </c>
      <c r="AU1329" s="244">
        <v>121</v>
      </c>
      <c r="AV1329" s="244" t="s">
        <v>4703</v>
      </c>
      <c r="AW1329" s="22">
        <v>1073</v>
      </c>
      <c r="AX1329" s="343">
        <v>45.351718921699387</v>
      </c>
    </row>
    <row r="1330" spans="1:50" ht="12" customHeight="1" thickBot="1" x14ac:dyDescent="0.3">
      <c r="A1330" s="1" t="s">
        <v>685</v>
      </c>
      <c r="C1330" s="65"/>
      <c r="D1330" s="60"/>
      <c r="E1330" s="31"/>
      <c r="F1330" s="31"/>
      <c r="G1330" s="31"/>
      <c r="H1330" s="60"/>
      <c r="O1330" s="482" t="str">
        <f t="shared" si="154"/>
        <v xml:space="preserve"> </v>
      </c>
      <c r="P1330">
        <v>206</v>
      </c>
      <c r="Q1330" t="str">
        <f t="shared" si="155"/>
        <v>Kulja</v>
      </c>
      <c r="R1330"/>
      <c r="S1330"/>
      <c r="T1330"/>
      <c r="U1330"/>
      <c r="V1330"/>
      <c r="W1330"/>
      <c r="X1330"/>
      <c r="AE1330"/>
      <c r="AF1330"/>
      <c r="AG1330"/>
      <c r="AH1330"/>
      <c r="AI1330" s="213"/>
      <c r="AQ1330" s="9"/>
      <c r="AS1330" s="244">
        <v>1328</v>
      </c>
      <c r="AT1330" s="244">
        <v>-31.25</v>
      </c>
      <c r="AU1330" s="244">
        <v>121</v>
      </c>
      <c r="AV1330" s="244" t="s">
        <v>6027</v>
      </c>
      <c r="AW1330" s="22">
        <v>858</v>
      </c>
      <c r="AX1330" s="343">
        <v>22.814100649212907</v>
      </c>
    </row>
    <row r="1331" spans="1:50" ht="12" customHeight="1" thickBot="1" x14ac:dyDescent="0.3">
      <c r="A1331" s="1" t="s">
        <v>685</v>
      </c>
      <c r="C1331" s="65"/>
      <c r="D1331" s="60"/>
      <c r="E1331" s="31"/>
      <c r="F1331" s="31"/>
      <c r="G1331" s="31"/>
      <c r="H1331" s="60"/>
      <c r="O1331" s="482" t="str">
        <f t="shared" si="154"/>
        <v xml:space="preserve"> </v>
      </c>
      <c r="P1331">
        <v>207</v>
      </c>
      <c r="Q1331" t="str">
        <f t="shared" si="155"/>
        <v>Kumarl</v>
      </c>
      <c r="R1331"/>
      <c r="S1331"/>
      <c r="T1331"/>
      <c r="U1331"/>
      <c r="V1331"/>
      <c r="W1331"/>
      <c r="X1331"/>
      <c r="AE1331"/>
      <c r="AF1331"/>
      <c r="AG1331"/>
      <c r="AH1331"/>
      <c r="AI1331" s="213"/>
      <c r="AQ1331" s="9"/>
      <c r="AS1331" s="244">
        <v>1329</v>
      </c>
      <c r="AT1331" s="244">
        <v>-31</v>
      </c>
      <c r="AU1331" s="244">
        <v>121</v>
      </c>
      <c r="AV1331" s="244" t="s">
        <v>6028</v>
      </c>
      <c r="AW1331" s="22">
        <v>585</v>
      </c>
      <c r="AX1331" s="343">
        <v>12.579935683266365</v>
      </c>
    </row>
    <row r="1332" spans="1:50" ht="12" customHeight="1" thickBot="1" x14ac:dyDescent="0.3">
      <c r="A1332" s="1" t="s">
        <v>685</v>
      </c>
      <c r="C1332" s="65"/>
      <c r="D1332" s="60"/>
      <c r="E1332" s="31"/>
      <c r="F1332" s="31"/>
      <c r="G1332" s="31"/>
      <c r="H1332" s="60"/>
      <c r="O1332" s="482" t="str">
        <f t="shared" si="154"/>
        <v xml:space="preserve"> </v>
      </c>
      <c r="P1332">
        <v>208</v>
      </c>
      <c r="Q1332" t="str">
        <f t="shared" si="155"/>
        <v>Kununoppin</v>
      </c>
      <c r="R1332"/>
      <c r="S1332"/>
      <c r="T1332"/>
      <c r="U1332"/>
      <c r="V1332"/>
      <c r="W1332"/>
      <c r="X1332"/>
      <c r="AE1332"/>
      <c r="AF1332"/>
      <c r="AG1332"/>
      <c r="AH1332"/>
      <c r="AI1332" s="213"/>
      <c r="AQ1332" s="9"/>
      <c r="AS1332" s="244">
        <v>1330</v>
      </c>
      <c r="AT1332" s="244">
        <v>-30.75</v>
      </c>
      <c r="AU1332" s="244">
        <v>121</v>
      </c>
      <c r="AV1332" s="244" t="s">
        <v>6029</v>
      </c>
      <c r="AW1332" s="22">
        <v>836</v>
      </c>
      <c r="AX1332" s="343">
        <v>9.7446524591820971</v>
      </c>
    </row>
    <row r="1333" spans="1:50" ht="12" customHeight="1" thickBot="1" x14ac:dyDescent="0.3">
      <c r="A1333" s="1" t="s">
        <v>685</v>
      </c>
      <c r="C1333" s="65"/>
      <c r="D1333" s="60"/>
      <c r="E1333" s="31"/>
      <c r="F1333" s="31"/>
      <c r="G1333" s="31"/>
      <c r="H1333" s="60"/>
      <c r="O1333" s="482" t="str">
        <f t="shared" si="154"/>
        <v xml:space="preserve"> </v>
      </c>
      <c r="P1333">
        <v>209</v>
      </c>
      <c r="Q1333" t="str">
        <f t="shared" si="155"/>
        <v>Kwinana</v>
      </c>
      <c r="R1333"/>
      <c r="S1333"/>
      <c r="T1333"/>
      <c r="U1333"/>
      <c r="V1333"/>
      <c r="W1333"/>
      <c r="X1333"/>
      <c r="AE1333"/>
      <c r="AF1333"/>
      <c r="AG1333"/>
      <c r="AH1333"/>
      <c r="AI1333" s="213"/>
      <c r="AQ1333" s="9"/>
      <c r="AS1333" s="244">
        <v>1331</v>
      </c>
      <c r="AT1333" s="244">
        <v>-30.5</v>
      </c>
      <c r="AU1333" s="244">
        <v>121</v>
      </c>
      <c r="AV1333" s="244" t="s">
        <v>6030</v>
      </c>
      <c r="AW1333" s="22">
        <v>522</v>
      </c>
      <c r="AX1333" s="343">
        <v>11.14384201927091</v>
      </c>
    </row>
    <row r="1334" spans="1:50" ht="12" customHeight="1" thickBot="1" x14ac:dyDescent="0.3">
      <c r="A1334" s="1" t="s">
        <v>685</v>
      </c>
      <c r="C1334" s="65"/>
      <c r="D1334" s="60"/>
      <c r="E1334" s="31"/>
      <c r="F1334" s="31"/>
      <c r="G1334" s="31"/>
      <c r="H1334" s="60"/>
      <c r="O1334" s="482" t="str">
        <f t="shared" si="154"/>
        <v xml:space="preserve"> </v>
      </c>
      <c r="P1334">
        <v>210</v>
      </c>
      <c r="Q1334" t="str">
        <f t="shared" si="155"/>
        <v>Kwobrup</v>
      </c>
      <c r="R1334"/>
      <c r="S1334"/>
      <c r="T1334"/>
      <c r="U1334"/>
      <c r="V1334"/>
      <c r="W1334"/>
      <c r="X1334"/>
      <c r="AE1334"/>
      <c r="AF1334"/>
      <c r="AG1334"/>
      <c r="AH1334"/>
      <c r="AI1334" s="213"/>
      <c r="AQ1334" s="9"/>
      <c r="AS1334" s="244">
        <v>1332</v>
      </c>
      <c r="AT1334" s="244">
        <v>-30.25</v>
      </c>
      <c r="AU1334" s="244">
        <v>121</v>
      </c>
      <c r="AV1334" s="244" t="s">
        <v>6031</v>
      </c>
      <c r="AW1334" s="22">
        <v>1129</v>
      </c>
      <c r="AX1334" s="343">
        <v>4.4864637425820462</v>
      </c>
    </row>
    <row r="1335" spans="1:50" ht="12" customHeight="1" thickBot="1" x14ac:dyDescent="0.3">
      <c r="A1335" s="1" t="s">
        <v>685</v>
      </c>
      <c r="C1335" s="65"/>
      <c r="D1335" s="60"/>
      <c r="E1335" s="31"/>
      <c r="F1335" s="31"/>
      <c r="G1335" s="31"/>
      <c r="H1335" s="60"/>
      <c r="O1335" s="482" t="str">
        <f t="shared" si="154"/>
        <v xml:space="preserve"> </v>
      </c>
      <c r="P1335">
        <v>211</v>
      </c>
      <c r="Q1335" t="str">
        <f t="shared" si="155"/>
        <v>Lake Clifton</v>
      </c>
      <c r="R1335"/>
      <c r="S1335"/>
      <c r="T1335"/>
      <c r="U1335"/>
      <c r="V1335"/>
      <c r="W1335"/>
      <c r="X1335"/>
      <c r="AE1335"/>
      <c r="AF1335"/>
      <c r="AG1335"/>
      <c r="AH1335"/>
      <c r="AI1335" s="213"/>
      <c r="AQ1335" s="9"/>
      <c r="AS1335" s="244">
        <v>1333</v>
      </c>
      <c r="AT1335" s="244">
        <v>-30</v>
      </c>
      <c r="AU1335" s="244">
        <v>121</v>
      </c>
      <c r="AV1335" s="244" t="s">
        <v>6032</v>
      </c>
      <c r="AW1335" s="22">
        <v>1129</v>
      </c>
      <c r="AX1335" s="343">
        <v>27.378862401434628</v>
      </c>
    </row>
    <row r="1336" spans="1:50" ht="12" customHeight="1" thickBot="1" x14ac:dyDescent="0.3">
      <c r="A1336" s="1" t="s">
        <v>685</v>
      </c>
      <c r="C1336" s="65"/>
      <c r="D1336" s="60"/>
      <c r="E1336" s="31"/>
      <c r="F1336" s="31"/>
      <c r="G1336" s="31"/>
      <c r="H1336" s="60"/>
      <c r="O1336" s="482" t="str">
        <f t="shared" si="154"/>
        <v xml:space="preserve"> </v>
      </c>
      <c r="P1336">
        <v>212</v>
      </c>
      <c r="Q1336" t="str">
        <f t="shared" si="155"/>
        <v>Lake Ewlyamartup</v>
      </c>
      <c r="R1336"/>
      <c r="S1336"/>
      <c r="T1336"/>
      <c r="U1336"/>
      <c r="V1336"/>
      <c r="W1336"/>
      <c r="X1336"/>
      <c r="AE1336"/>
      <c r="AF1336"/>
      <c r="AG1336"/>
      <c r="AH1336"/>
      <c r="AI1336" s="213"/>
      <c r="AQ1336" s="9"/>
      <c r="AS1336" s="244">
        <v>1334</v>
      </c>
      <c r="AT1336" s="244">
        <v>-29.75</v>
      </c>
      <c r="AU1336" s="244">
        <v>121</v>
      </c>
      <c r="AV1336" s="244" t="s">
        <v>6033</v>
      </c>
      <c r="AW1336" s="22">
        <v>883</v>
      </c>
      <c r="AX1336" s="343">
        <v>7.345542068135261</v>
      </c>
    </row>
    <row r="1337" spans="1:50" ht="12" customHeight="1" thickBot="1" x14ac:dyDescent="0.3">
      <c r="A1337" s="1" t="s">
        <v>685</v>
      </c>
      <c r="C1337" s="65"/>
      <c r="D1337" s="60"/>
      <c r="E1337" s="31"/>
      <c r="F1337" s="31"/>
      <c r="G1337" s="31"/>
      <c r="H1337" s="60"/>
      <c r="O1337" s="482" t="str">
        <f t="shared" si="154"/>
        <v xml:space="preserve"> </v>
      </c>
      <c r="P1337">
        <v>213</v>
      </c>
      <c r="Q1337" t="str">
        <f t="shared" si="155"/>
        <v>Lake Grace</v>
      </c>
      <c r="R1337"/>
      <c r="S1337"/>
      <c r="T1337"/>
      <c r="U1337"/>
      <c r="V1337"/>
      <c r="W1337"/>
      <c r="X1337"/>
      <c r="AE1337"/>
      <c r="AF1337"/>
      <c r="AG1337"/>
      <c r="AH1337"/>
      <c r="AI1337" s="213"/>
      <c r="AQ1337" s="9"/>
      <c r="AS1337" s="244">
        <v>1335</v>
      </c>
      <c r="AT1337" s="244">
        <v>-29.5</v>
      </c>
      <c r="AU1337" s="244">
        <v>121</v>
      </c>
      <c r="AV1337" s="244" t="s">
        <v>6034</v>
      </c>
      <c r="AW1337" s="22">
        <v>883</v>
      </c>
      <c r="AX1337" s="343">
        <v>21.752293080176322</v>
      </c>
    </row>
    <row r="1338" spans="1:50" ht="12" customHeight="1" thickBot="1" x14ac:dyDescent="0.3">
      <c r="A1338" s="1" t="s">
        <v>685</v>
      </c>
      <c r="C1338" s="65"/>
      <c r="D1338" s="60"/>
      <c r="E1338" s="31"/>
      <c r="F1338" s="31"/>
      <c r="G1338" s="31"/>
      <c r="H1338" s="60"/>
      <c r="O1338" s="482" t="str">
        <f t="shared" si="154"/>
        <v xml:space="preserve"> </v>
      </c>
      <c r="P1338">
        <v>214</v>
      </c>
      <c r="Q1338" t="str">
        <f t="shared" si="155"/>
        <v>Lake Jasper</v>
      </c>
      <c r="R1338"/>
      <c r="S1338"/>
      <c r="T1338"/>
      <c r="U1338"/>
      <c r="V1338"/>
      <c r="W1338"/>
      <c r="X1338"/>
      <c r="AE1338"/>
      <c r="AF1338"/>
      <c r="AG1338"/>
      <c r="AH1338"/>
      <c r="AI1338" s="213"/>
      <c r="AQ1338" s="9"/>
      <c r="AS1338" s="244">
        <v>1336</v>
      </c>
      <c r="AT1338" s="244">
        <v>-29.25</v>
      </c>
      <c r="AU1338" s="244">
        <v>121</v>
      </c>
      <c r="AV1338" s="244" t="s">
        <v>6035</v>
      </c>
      <c r="AW1338" s="22">
        <v>883</v>
      </c>
      <c r="AX1338" s="343">
        <v>49.373652908810307</v>
      </c>
    </row>
    <row r="1339" spans="1:50" ht="12" customHeight="1" thickBot="1" x14ac:dyDescent="0.3">
      <c r="A1339" s="1" t="s">
        <v>685</v>
      </c>
      <c r="C1339" s="65"/>
      <c r="D1339" s="60"/>
      <c r="E1339" s="31"/>
      <c r="F1339" s="31"/>
      <c r="G1339" s="31"/>
      <c r="H1339" s="60"/>
      <c r="O1339" s="482" t="str">
        <f t="shared" si="154"/>
        <v xml:space="preserve"> </v>
      </c>
      <c r="P1339">
        <v>215</v>
      </c>
      <c r="Q1339" t="str">
        <f t="shared" si="155"/>
        <v>Lake King</v>
      </c>
      <c r="R1339"/>
      <c r="S1339"/>
      <c r="T1339"/>
      <c r="U1339"/>
      <c r="V1339"/>
      <c r="W1339"/>
      <c r="X1339"/>
      <c r="AE1339"/>
      <c r="AF1339"/>
      <c r="AG1339"/>
      <c r="AH1339"/>
      <c r="AI1339" s="213"/>
      <c r="AQ1339" s="9"/>
      <c r="AS1339" s="244">
        <v>1337</v>
      </c>
      <c r="AT1339" s="244">
        <v>-29</v>
      </c>
      <c r="AU1339" s="244">
        <v>121</v>
      </c>
      <c r="AV1339" s="244" t="s">
        <v>6036</v>
      </c>
      <c r="AW1339" s="22">
        <v>855</v>
      </c>
      <c r="AX1339" s="343">
        <v>34.044202286683699</v>
      </c>
    </row>
    <row r="1340" spans="1:50" ht="12" customHeight="1" thickBot="1" x14ac:dyDescent="0.3">
      <c r="A1340" s="1" t="s">
        <v>685</v>
      </c>
      <c r="C1340" s="65"/>
      <c r="D1340" s="60"/>
      <c r="E1340" s="31"/>
      <c r="F1340" s="31"/>
      <c r="G1340" s="31"/>
      <c r="H1340" s="60"/>
      <c r="O1340" s="482" t="str">
        <f t="shared" si="154"/>
        <v xml:space="preserve"> </v>
      </c>
      <c r="P1340">
        <v>216</v>
      </c>
      <c r="Q1340" t="str">
        <f t="shared" si="155"/>
        <v>Lake Leschenaultia</v>
      </c>
      <c r="R1340"/>
      <c r="S1340"/>
      <c r="T1340"/>
      <c r="U1340"/>
      <c r="V1340"/>
      <c r="W1340"/>
      <c r="X1340"/>
      <c r="AE1340"/>
      <c r="AF1340"/>
      <c r="AG1340"/>
      <c r="AH1340"/>
      <c r="AI1340" s="213"/>
      <c r="AQ1340" s="9"/>
      <c r="AS1340" s="244">
        <v>1338</v>
      </c>
      <c r="AT1340" s="244">
        <v>-28.75</v>
      </c>
      <c r="AU1340" s="244">
        <v>121</v>
      </c>
      <c r="AV1340" s="244" t="s">
        <v>6037</v>
      </c>
      <c r="AW1340" s="22">
        <v>855</v>
      </c>
      <c r="AX1340" s="343">
        <v>35.964660274822819</v>
      </c>
    </row>
    <row r="1341" spans="1:50" ht="12" customHeight="1" thickBot="1" x14ac:dyDescent="0.3">
      <c r="A1341" s="1" t="s">
        <v>685</v>
      </c>
      <c r="C1341" s="65"/>
      <c r="D1341" s="60"/>
      <c r="E1341" s="31"/>
      <c r="F1341" s="31"/>
      <c r="G1341" s="31"/>
      <c r="H1341" s="60"/>
      <c r="O1341" s="482" t="str">
        <f t="shared" si="154"/>
        <v xml:space="preserve"> </v>
      </c>
      <c r="P1341">
        <v>217</v>
      </c>
      <c r="Q1341" t="str">
        <f t="shared" si="155"/>
        <v>Lake Muir</v>
      </c>
      <c r="R1341"/>
      <c r="S1341"/>
      <c r="T1341"/>
      <c r="U1341"/>
      <c r="V1341"/>
      <c r="W1341"/>
      <c r="X1341"/>
      <c r="AE1341"/>
      <c r="AF1341"/>
      <c r="AG1341"/>
      <c r="AH1341"/>
      <c r="AI1341" s="213"/>
      <c r="AQ1341" s="9"/>
      <c r="AS1341" s="244">
        <v>1339</v>
      </c>
      <c r="AT1341" s="244">
        <v>-28.5</v>
      </c>
      <c r="AU1341" s="244">
        <v>121</v>
      </c>
      <c r="AV1341" s="244" t="s">
        <v>6038</v>
      </c>
      <c r="AW1341" s="22">
        <v>855</v>
      </c>
      <c r="AX1341" s="343">
        <v>54.527819351625986</v>
      </c>
    </row>
    <row r="1342" spans="1:50" ht="12" customHeight="1" thickBot="1" x14ac:dyDescent="0.3">
      <c r="A1342" s="1" t="s">
        <v>685</v>
      </c>
      <c r="C1342" s="65"/>
      <c r="D1342" s="60"/>
      <c r="E1342" s="31"/>
      <c r="F1342" s="31"/>
      <c r="G1342" s="31"/>
      <c r="H1342" s="60"/>
      <c r="O1342" s="482" t="str">
        <f t="shared" si="154"/>
        <v xml:space="preserve"> </v>
      </c>
      <c r="P1342">
        <v>218</v>
      </c>
      <c r="Q1342" t="str">
        <f t="shared" si="155"/>
        <v>Lake Preston</v>
      </c>
      <c r="R1342"/>
      <c r="S1342"/>
      <c r="T1342"/>
      <c r="U1342"/>
      <c r="V1342"/>
      <c r="W1342"/>
      <c r="X1342"/>
      <c r="AE1342"/>
      <c r="AF1342"/>
      <c r="AG1342"/>
      <c r="AH1342"/>
      <c r="AI1342" s="213"/>
      <c r="AQ1342" s="9"/>
      <c r="AS1342" s="244">
        <v>1340</v>
      </c>
      <c r="AT1342" s="244">
        <v>-28.25</v>
      </c>
      <c r="AU1342" s="244">
        <v>121</v>
      </c>
      <c r="AV1342" s="244" t="s">
        <v>6039</v>
      </c>
      <c r="AW1342" s="22">
        <v>855</v>
      </c>
      <c r="AX1342" s="343">
        <v>78.730468008261383</v>
      </c>
    </row>
    <row r="1343" spans="1:50" ht="12" customHeight="1" thickBot="1" x14ac:dyDescent="0.3">
      <c r="A1343" s="1" t="s">
        <v>685</v>
      </c>
      <c r="C1343" s="65"/>
      <c r="D1343" s="60"/>
      <c r="E1343" s="31"/>
      <c r="F1343" s="31"/>
      <c r="G1343" s="31"/>
      <c r="H1343" s="60"/>
      <c r="O1343" s="482" t="str">
        <f t="shared" si="154"/>
        <v xml:space="preserve"> </v>
      </c>
      <c r="P1343">
        <v>219</v>
      </c>
      <c r="Q1343" t="str">
        <f t="shared" si="155"/>
        <v>Lake Unicup</v>
      </c>
      <c r="R1343"/>
      <c r="S1343"/>
      <c r="T1343"/>
      <c r="U1343"/>
      <c r="V1343"/>
      <c r="W1343"/>
      <c r="X1343"/>
      <c r="AE1343"/>
      <c r="AF1343"/>
      <c r="AG1343"/>
      <c r="AH1343"/>
      <c r="AI1343" s="213"/>
      <c r="AQ1343" s="9"/>
      <c r="AS1343" s="244">
        <v>1341</v>
      </c>
      <c r="AT1343" s="244">
        <v>-28</v>
      </c>
      <c r="AU1343" s="244">
        <v>121</v>
      </c>
      <c r="AV1343" s="244" t="s">
        <v>6040</v>
      </c>
      <c r="AW1343" s="22">
        <v>855</v>
      </c>
      <c r="AX1343" s="343">
        <v>104.7333152199319</v>
      </c>
    </row>
    <row r="1344" spans="1:50" ht="12" customHeight="1" thickBot="1" x14ac:dyDescent="0.3">
      <c r="A1344" s="1" t="s">
        <v>685</v>
      </c>
      <c r="C1344" s="65"/>
      <c r="D1344" s="60"/>
      <c r="E1344" s="31"/>
      <c r="F1344" s="31"/>
      <c r="G1344" s="31"/>
      <c r="H1344" s="60"/>
      <c r="O1344" s="482" t="str">
        <f t="shared" si="154"/>
        <v xml:space="preserve"> </v>
      </c>
      <c r="P1344">
        <v>220</v>
      </c>
      <c r="Q1344" t="str">
        <f t="shared" si="155"/>
        <v>Langford</v>
      </c>
      <c r="R1344"/>
      <c r="S1344"/>
      <c r="T1344"/>
      <c r="U1344"/>
      <c r="V1344"/>
      <c r="W1344"/>
      <c r="X1344"/>
      <c r="AE1344"/>
      <c r="AF1344"/>
      <c r="AG1344"/>
      <c r="AH1344"/>
      <c r="AI1344" s="213"/>
      <c r="AQ1344" s="9"/>
      <c r="AS1344" s="244">
        <v>1342</v>
      </c>
      <c r="AT1344" s="244">
        <v>-27.75</v>
      </c>
      <c r="AU1344" s="244">
        <v>121</v>
      </c>
      <c r="AV1344" s="244" t="s">
        <v>6041</v>
      </c>
      <c r="AW1344" s="22">
        <v>855</v>
      </c>
      <c r="AX1344" s="343">
        <v>131.47252661718576</v>
      </c>
    </row>
    <row r="1345" spans="1:50" ht="12" customHeight="1" thickBot="1" x14ac:dyDescent="0.3">
      <c r="A1345" s="1" t="s">
        <v>685</v>
      </c>
      <c r="C1345" s="65"/>
      <c r="D1345" s="60"/>
      <c r="E1345" s="31"/>
      <c r="F1345" s="31"/>
      <c r="G1345" s="31"/>
      <c r="H1345" s="60"/>
      <c r="O1345" s="482" t="str">
        <f t="shared" si="154"/>
        <v xml:space="preserve"> </v>
      </c>
      <c r="P1345">
        <v>221</v>
      </c>
      <c r="Q1345" t="str">
        <f t="shared" si="155"/>
        <v>Latham</v>
      </c>
      <c r="R1345"/>
      <c r="S1345"/>
      <c r="T1345"/>
      <c r="U1345"/>
      <c r="V1345"/>
      <c r="W1345"/>
      <c r="X1345"/>
      <c r="AE1345"/>
      <c r="AF1345"/>
      <c r="AG1345"/>
      <c r="AH1345"/>
      <c r="AI1345" s="213"/>
      <c r="AQ1345" s="9"/>
      <c r="AS1345" s="244">
        <v>1343</v>
      </c>
      <c r="AT1345" s="244">
        <v>-27.5</v>
      </c>
      <c r="AU1345" s="244">
        <v>121</v>
      </c>
      <c r="AV1345" s="244" t="s">
        <v>6042</v>
      </c>
      <c r="AW1345" s="22">
        <v>855</v>
      </c>
      <c r="AX1345" s="343">
        <v>158.57603982447714</v>
      </c>
    </row>
    <row r="1346" spans="1:50" ht="12" customHeight="1" thickBot="1" x14ac:dyDescent="0.3">
      <c r="A1346" s="1" t="s">
        <v>685</v>
      </c>
      <c r="C1346" s="65"/>
      <c r="D1346" s="60"/>
      <c r="E1346" s="31"/>
      <c r="F1346" s="31"/>
      <c r="G1346" s="31"/>
      <c r="H1346" s="60"/>
      <c r="O1346" s="482" t="str">
        <f t="shared" si="154"/>
        <v xml:space="preserve"> </v>
      </c>
      <c r="P1346">
        <v>222</v>
      </c>
      <c r="Q1346" t="str">
        <f t="shared" si="155"/>
        <v>Ledge Beach</v>
      </c>
      <c r="R1346"/>
      <c r="S1346"/>
      <c r="T1346"/>
      <c r="U1346"/>
      <c r="V1346"/>
      <c r="W1346"/>
      <c r="X1346"/>
      <c r="AE1346"/>
      <c r="AF1346"/>
      <c r="AG1346"/>
      <c r="AH1346"/>
      <c r="AI1346" s="213"/>
      <c r="AQ1346" s="9"/>
      <c r="AS1346" s="244">
        <v>1344</v>
      </c>
      <c r="AT1346" s="244">
        <v>-27.25</v>
      </c>
      <c r="AU1346" s="244">
        <v>121</v>
      </c>
      <c r="AV1346" s="244" t="s">
        <v>6043</v>
      </c>
      <c r="AW1346" s="22">
        <v>855</v>
      </c>
      <c r="AX1346" s="343">
        <v>185.88456840168016</v>
      </c>
    </row>
    <row r="1347" spans="1:50" ht="12" customHeight="1" thickBot="1" x14ac:dyDescent="0.3">
      <c r="A1347" s="1" t="s">
        <v>685</v>
      </c>
      <c r="C1347" s="65"/>
      <c r="D1347" s="60"/>
      <c r="E1347" s="31"/>
      <c r="F1347" s="31"/>
      <c r="G1347" s="31"/>
      <c r="H1347" s="60"/>
      <c r="O1347" s="482" t="str">
        <f t="shared" si="154"/>
        <v xml:space="preserve"> </v>
      </c>
      <c r="P1347">
        <v>223</v>
      </c>
      <c r="Q1347" t="str">
        <f t="shared" si="155"/>
        <v>Leeman</v>
      </c>
      <c r="R1347"/>
      <c r="S1347"/>
      <c r="T1347"/>
      <c r="U1347"/>
      <c r="V1347"/>
      <c r="W1347"/>
      <c r="X1347"/>
      <c r="AE1347"/>
      <c r="AF1347"/>
      <c r="AG1347"/>
      <c r="AH1347"/>
      <c r="AI1347" s="213"/>
      <c r="AQ1347" s="9"/>
      <c r="AS1347" s="244">
        <v>1345</v>
      </c>
      <c r="AT1347" s="244">
        <v>-27</v>
      </c>
      <c r="AU1347" s="244">
        <v>121</v>
      </c>
      <c r="AV1347" s="244" t="s">
        <v>6044</v>
      </c>
      <c r="AW1347" s="22">
        <v>1052</v>
      </c>
      <c r="AX1347" s="343">
        <v>200.64377602383377</v>
      </c>
    </row>
    <row r="1348" spans="1:50" ht="12" customHeight="1" thickBot="1" x14ac:dyDescent="0.3">
      <c r="A1348" s="1" t="s">
        <v>685</v>
      </c>
      <c r="C1348" s="65"/>
      <c r="D1348" s="60"/>
      <c r="E1348" s="31"/>
      <c r="F1348" s="31"/>
      <c r="G1348" s="31"/>
      <c r="H1348" s="60"/>
      <c r="O1348" s="482" t="str">
        <f t="shared" si="154"/>
        <v xml:space="preserve"> </v>
      </c>
      <c r="P1348">
        <v>224</v>
      </c>
      <c r="Q1348" t="str">
        <f t="shared" si="155"/>
        <v>Leeming</v>
      </c>
      <c r="R1348"/>
      <c r="S1348"/>
      <c r="T1348"/>
      <c r="U1348"/>
      <c r="V1348"/>
      <c r="W1348"/>
      <c r="X1348"/>
      <c r="AE1348"/>
      <c r="AF1348"/>
      <c r="AG1348"/>
      <c r="AH1348"/>
      <c r="AI1348" s="213"/>
      <c r="AQ1348" s="9"/>
      <c r="AS1348" s="244">
        <v>1346</v>
      </c>
      <c r="AT1348" s="244">
        <v>-26.75</v>
      </c>
      <c r="AU1348" s="244">
        <v>121</v>
      </c>
      <c r="AV1348" s="244" t="s">
        <v>6045</v>
      </c>
      <c r="AW1348" s="22">
        <v>1052</v>
      </c>
      <c r="AX1348" s="343">
        <v>217.24936396913722</v>
      </c>
    </row>
    <row r="1349" spans="1:50" ht="12" customHeight="1" thickBot="1" x14ac:dyDescent="0.3">
      <c r="A1349" s="1" t="s">
        <v>685</v>
      </c>
      <c r="C1349" s="65"/>
      <c r="D1349" s="60"/>
      <c r="E1349" s="31"/>
      <c r="F1349" s="31"/>
      <c r="G1349" s="31"/>
      <c r="H1349" s="60"/>
      <c r="O1349" s="482" t="str">
        <f t="shared" ref="O1349:O1412" si="156">IF(Q1349=Q1348,"DUPE"," ")</f>
        <v xml:space="preserve"> </v>
      </c>
      <c r="P1349">
        <v>225</v>
      </c>
      <c r="Q1349" t="str">
        <f t="shared" si="155"/>
        <v>Lesley</v>
      </c>
      <c r="R1349"/>
      <c r="S1349"/>
      <c r="T1349"/>
      <c r="U1349"/>
      <c r="V1349"/>
      <c r="W1349"/>
      <c r="X1349"/>
      <c r="AE1349"/>
      <c r="AF1349"/>
      <c r="AG1349"/>
      <c r="AH1349"/>
      <c r="AI1349" s="213"/>
      <c r="AQ1349" s="9"/>
      <c r="AS1349" s="244">
        <v>1347</v>
      </c>
      <c r="AT1349" s="244">
        <v>-26.5</v>
      </c>
      <c r="AU1349" s="244">
        <v>121</v>
      </c>
      <c r="AV1349" s="244" t="s">
        <v>6046</v>
      </c>
      <c r="AW1349" s="22">
        <v>1052</v>
      </c>
      <c r="AX1349" s="343">
        <v>235.9696650836128</v>
      </c>
    </row>
    <row r="1350" spans="1:50" ht="12" customHeight="1" thickBot="1" x14ac:dyDescent="0.3">
      <c r="A1350" s="1" t="s">
        <v>685</v>
      </c>
      <c r="C1350" s="65"/>
      <c r="D1350" s="60"/>
      <c r="E1350" s="31"/>
      <c r="F1350" s="31"/>
      <c r="G1350" s="31"/>
      <c r="H1350" s="60"/>
      <c r="O1350" s="482" t="str">
        <f t="shared" si="156"/>
        <v xml:space="preserve"> </v>
      </c>
      <c r="P1350">
        <v>226</v>
      </c>
      <c r="Q1350" t="str">
        <f t="shared" si="155"/>
        <v>Lesmurdie</v>
      </c>
      <c r="R1350"/>
      <c r="S1350"/>
      <c r="T1350"/>
      <c r="U1350"/>
      <c r="V1350"/>
      <c r="W1350"/>
      <c r="X1350"/>
      <c r="AE1350"/>
      <c r="AF1350"/>
      <c r="AG1350"/>
      <c r="AH1350"/>
      <c r="AI1350" s="213"/>
      <c r="AQ1350" s="9"/>
      <c r="AS1350" s="244">
        <v>1348</v>
      </c>
      <c r="AT1350" s="244">
        <v>-26.25</v>
      </c>
      <c r="AU1350" s="244">
        <v>121</v>
      </c>
      <c r="AV1350" s="244" t="s">
        <v>6047</v>
      </c>
      <c r="AW1350" s="22">
        <v>879</v>
      </c>
      <c r="AX1350" s="343">
        <v>252.15731756479568</v>
      </c>
    </row>
    <row r="1351" spans="1:50" ht="12" customHeight="1" thickBot="1" x14ac:dyDescent="0.3">
      <c r="A1351" s="1" t="s">
        <v>685</v>
      </c>
      <c r="C1351" s="65"/>
      <c r="D1351" s="60"/>
      <c r="E1351" s="31"/>
      <c r="F1351" s="31"/>
      <c r="G1351" s="31"/>
      <c r="H1351" s="60"/>
      <c r="O1351" s="482" t="str">
        <f t="shared" si="156"/>
        <v xml:space="preserve"> </v>
      </c>
      <c r="P1351">
        <v>227</v>
      </c>
      <c r="Q1351" t="str">
        <f t="shared" si="155"/>
        <v>FREE#</v>
      </c>
      <c r="R1351"/>
      <c r="S1351"/>
      <c r="T1351"/>
      <c r="U1351"/>
      <c r="V1351"/>
      <c r="W1351"/>
      <c r="X1351"/>
      <c r="AE1351"/>
      <c r="AF1351"/>
      <c r="AG1351"/>
      <c r="AH1351"/>
      <c r="AI1351" s="213"/>
      <c r="AQ1351" s="9"/>
      <c r="AS1351" s="244">
        <v>1349</v>
      </c>
      <c r="AT1351" s="244">
        <v>-26</v>
      </c>
      <c r="AU1351" s="244">
        <v>121</v>
      </c>
      <c r="AV1351" s="244" t="s">
        <v>6048</v>
      </c>
      <c r="AW1351" s="22">
        <v>879</v>
      </c>
      <c r="AX1351" s="343">
        <v>258.10527580969699</v>
      </c>
    </row>
    <row r="1352" spans="1:50" ht="12" customHeight="1" thickBot="1" x14ac:dyDescent="0.3">
      <c r="A1352" s="1" t="s">
        <v>685</v>
      </c>
      <c r="C1352" s="65"/>
      <c r="D1352" s="60"/>
      <c r="E1352" s="31"/>
      <c r="F1352" s="31"/>
      <c r="G1352" s="31"/>
      <c r="H1352" s="60"/>
      <c r="O1352" s="482" t="str">
        <f t="shared" si="156"/>
        <v xml:space="preserve"> </v>
      </c>
      <c r="P1352">
        <v>228</v>
      </c>
      <c r="Q1352" t="str">
        <f t="shared" si="155"/>
        <v>Little Grove</v>
      </c>
      <c r="R1352"/>
      <c r="S1352"/>
      <c r="T1352"/>
      <c r="U1352"/>
      <c r="V1352"/>
      <c r="W1352"/>
      <c r="X1352"/>
      <c r="AE1352"/>
      <c r="AF1352"/>
      <c r="AG1352"/>
      <c r="AH1352"/>
      <c r="AI1352" s="213"/>
      <c r="AQ1352" s="9"/>
      <c r="AS1352" s="244">
        <v>1350</v>
      </c>
      <c r="AT1352" s="244">
        <v>-25.75</v>
      </c>
      <c r="AU1352" s="244">
        <v>121</v>
      </c>
      <c r="AV1352" s="244" t="s">
        <v>6049</v>
      </c>
      <c r="AW1352" s="22">
        <v>879</v>
      </c>
      <c r="AX1352" s="343">
        <v>266.82945517175193</v>
      </c>
    </row>
    <row r="1353" spans="1:50" ht="12" customHeight="1" thickBot="1" x14ac:dyDescent="0.3">
      <c r="A1353" s="1" t="s">
        <v>685</v>
      </c>
      <c r="C1353" s="65"/>
      <c r="D1353" s="60"/>
      <c r="E1353" s="31"/>
      <c r="F1353" s="31"/>
      <c r="G1353" s="31"/>
      <c r="H1353" s="60"/>
      <c r="O1353" s="482" t="str">
        <f t="shared" si="156"/>
        <v xml:space="preserve"> </v>
      </c>
      <c r="P1353">
        <v>229</v>
      </c>
      <c r="Q1353" t="str">
        <f t="shared" si="155"/>
        <v>Lowden</v>
      </c>
      <c r="R1353"/>
      <c r="S1353"/>
      <c r="T1353"/>
      <c r="U1353"/>
      <c r="V1353"/>
      <c r="W1353"/>
      <c r="X1353"/>
      <c r="AE1353"/>
      <c r="AF1353"/>
      <c r="AG1353"/>
      <c r="AH1353"/>
      <c r="AI1353" s="213"/>
      <c r="AQ1353" s="9"/>
      <c r="AS1353" s="244">
        <v>1351</v>
      </c>
      <c r="AT1353" s="244">
        <v>-25.5</v>
      </c>
      <c r="AU1353" s="244">
        <v>121</v>
      </c>
      <c r="AV1353" s="244" t="s">
        <v>6050</v>
      </c>
      <c r="AW1353" s="22">
        <v>879</v>
      </c>
      <c r="AX1353" s="343">
        <v>278.06867318220111</v>
      </c>
    </row>
    <row r="1354" spans="1:50" ht="12" customHeight="1" thickBot="1" x14ac:dyDescent="0.3">
      <c r="A1354" s="1" t="s">
        <v>685</v>
      </c>
      <c r="C1354" s="65"/>
      <c r="D1354" s="60"/>
      <c r="E1354" s="31"/>
      <c r="F1354" s="31"/>
      <c r="G1354" s="31"/>
      <c r="H1354" s="60"/>
      <c r="O1354" s="482" t="str">
        <f t="shared" si="156"/>
        <v xml:space="preserve"> </v>
      </c>
      <c r="P1354">
        <v>230</v>
      </c>
      <c r="Q1354" t="str">
        <f t="shared" si="155"/>
        <v>FREE#</v>
      </c>
      <c r="R1354"/>
      <c r="S1354"/>
      <c r="T1354"/>
      <c r="U1354"/>
      <c r="V1354"/>
      <c r="W1354"/>
      <c r="X1354"/>
      <c r="AE1354"/>
      <c r="AF1354"/>
      <c r="AG1354"/>
      <c r="AH1354"/>
      <c r="AI1354" s="213"/>
      <c r="AQ1354" s="9"/>
      <c r="AS1354" s="244">
        <v>1352</v>
      </c>
      <c r="AT1354" s="244">
        <v>-25.25</v>
      </c>
      <c r="AU1354" s="244">
        <v>121</v>
      </c>
      <c r="AV1354" s="244" t="s">
        <v>6051</v>
      </c>
      <c r="AW1354" s="22">
        <v>879</v>
      </c>
      <c r="AX1354" s="343">
        <v>291.5321936382486</v>
      </c>
    </row>
    <row r="1355" spans="1:50" ht="12" customHeight="1" thickBot="1" x14ac:dyDescent="0.3">
      <c r="A1355" s="1" t="s">
        <v>685</v>
      </c>
      <c r="C1355" s="65"/>
      <c r="D1355" s="60"/>
      <c r="E1355" s="31"/>
      <c r="F1355" s="31"/>
      <c r="G1355" s="31"/>
      <c r="H1355" s="60"/>
      <c r="O1355" s="482" t="str">
        <f t="shared" si="156"/>
        <v xml:space="preserve"> </v>
      </c>
      <c r="P1355">
        <v>231</v>
      </c>
      <c r="Q1355" t="str">
        <f t="shared" si="155"/>
        <v>Lower King</v>
      </c>
      <c r="R1355"/>
      <c r="S1355"/>
      <c r="T1355"/>
      <c r="U1355"/>
      <c r="V1355"/>
      <c r="W1355"/>
      <c r="X1355"/>
      <c r="AE1355"/>
      <c r="AF1355"/>
      <c r="AG1355"/>
      <c r="AH1355"/>
      <c r="AI1355" s="213"/>
      <c r="AQ1355" s="9"/>
      <c r="AS1355" s="244">
        <v>1353</v>
      </c>
      <c r="AT1355" s="244">
        <v>-25</v>
      </c>
      <c r="AU1355" s="244">
        <v>121</v>
      </c>
      <c r="AV1355" s="244" t="s">
        <v>6052</v>
      </c>
      <c r="AW1355" s="22">
        <v>879</v>
      </c>
      <c r="AX1355" s="343">
        <v>306.92744558687752</v>
      </c>
    </row>
    <row r="1356" spans="1:50" ht="12" customHeight="1" thickBot="1" x14ac:dyDescent="0.3">
      <c r="A1356" s="1" t="s">
        <v>685</v>
      </c>
      <c r="C1356" s="65"/>
      <c r="D1356" s="60"/>
      <c r="E1356" s="31"/>
      <c r="F1356" s="31"/>
      <c r="G1356" s="31"/>
      <c r="H1356" s="60"/>
      <c r="O1356" s="482" t="str">
        <f t="shared" si="156"/>
        <v xml:space="preserve"> </v>
      </c>
      <c r="P1356">
        <v>232</v>
      </c>
      <c r="Q1356" t="str">
        <f t="shared" si="155"/>
        <v>Lowlands</v>
      </c>
      <c r="R1356"/>
      <c r="S1356"/>
      <c r="T1356"/>
      <c r="U1356"/>
      <c r="V1356"/>
      <c r="W1356"/>
      <c r="X1356"/>
      <c r="AE1356"/>
      <c r="AF1356"/>
      <c r="AG1356"/>
      <c r="AH1356"/>
      <c r="AI1356" s="213"/>
      <c r="AQ1356" s="9"/>
      <c r="AS1356" s="244">
        <v>1354</v>
      </c>
      <c r="AT1356" s="244">
        <v>-35</v>
      </c>
      <c r="AU1356" s="244">
        <v>121.25</v>
      </c>
      <c r="AV1356" s="244" t="s">
        <v>6053</v>
      </c>
      <c r="AW1356" s="22">
        <v>1134</v>
      </c>
      <c r="AX1356" s="343">
        <v>138.38926026084442</v>
      </c>
    </row>
    <row r="1357" spans="1:50" ht="12" customHeight="1" thickBot="1" x14ac:dyDescent="0.3">
      <c r="A1357" s="1" t="s">
        <v>685</v>
      </c>
      <c r="C1357" s="65"/>
      <c r="D1357" s="60"/>
      <c r="E1357" s="31"/>
      <c r="F1357" s="31"/>
      <c r="G1357" s="31"/>
      <c r="H1357" s="60"/>
      <c r="O1357" s="482" t="str">
        <f t="shared" si="156"/>
        <v xml:space="preserve"> </v>
      </c>
      <c r="P1357">
        <v>233</v>
      </c>
      <c r="Q1357" t="str">
        <f t="shared" si="155"/>
        <v>Ludlow</v>
      </c>
      <c r="R1357"/>
      <c r="S1357"/>
      <c r="T1357"/>
      <c r="U1357"/>
      <c r="V1357"/>
      <c r="W1357"/>
      <c r="X1357"/>
      <c r="AE1357"/>
      <c r="AF1357"/>
      <c r="AG1357"/>
      <c r="AH1357"/>
      <c r="AI1357" s="213"/>
      <c r="AQ1357" s="9"/>
      <c r="AS1357" s="244">
        <v>1355</v>
      </c>
      <c r="AT1357" s="244">
        <v>-34.75</v>
      </c>
      <c r="AU1357" s="244">
        <v>121.25</v>
      </c>
      <c r="AV1357" s="244" t="s">
        <v>6054</v>
      </c>
      <c r="AW1357" s="22">
        <v>1134</v>
      </c>
      <c r="AX1357" s="343">
        <v>113.87857586175221</v>
      </c>
    </row>
    <row r="1358" spans="1:50" ht="12" customHeight="1" thickBot="1" x14ac:dyDescent="0.3">
      <c r="A1358" s="1" t="s">
        <v>685</v>
      </c>
      <c r="C1358" s="65"/>
      <c r="D1358" s="60"/>
      <c r="E1358" s="31"/>
      <c r="F1358" s="31"/>
      <c r="G1358" s="31"/>
      <c r="H1358" s="60"/>
      <c r="O1358" s="482" t="str">
        <f t="shared" si="156"/>
        <v xml:space="preserve"> </v>
      </c>
      <c r="P1358">
        <v>234</v>
      </c>
      <c r="Q1358" t="str">
        <f t="shared" si="155"/>
        <v>Maddington</v>
      </c>
      <c r="R1358"/>
      <c r="S1358"/>
      <c r="T1358"/>
      <c r="U1358"/>
      <c r="V1358"/>
      <c r="W1358"/>
      <c r="X1358"/>
      <c r="AE1358"/>
      <c r="AF1358"/>
      <c r="AG1358"/>
      <c r="AH1358"/>
      <c r="AI1358" s="213"/>
      <c r="AQ1358" s="9"/>
      <c r="AS1358" s="244">
        <v>1356</v>
      </c>
      <c r="AT1358" s="244">
        <v>-34.5</v>
      </c>
      <c r="AU1358" s="244">
        <v>121.25</v>
      </c>
      <c r="AV1358" s="244" t="s">
        <v>6055</v>
      </c>
      <c r="AW1358" s="22">
        <v>95</v>
      </c>
      <c r="AX1358" s="343">
        <v>87.399718496830261</v>
      </c>
    </row>
    <row r="1359" spans="1:50" ht="12" customHeight="1" thickBot="1" x14ac:dyDescent="0.3">
      <c r="A1359" s="1" t="s">
        <v>685</v>
      </c>
      <c r="C1359" s="65"/>
      <c r="D1359" s="60"/>
      <c r="E1359" s="31"/>
      <c r="F1359" s="31"/>
      <c r="G1359" s="31"/>
      <c r="H1359" s="60"/>
      <c r="O1359" s="482" t="str">
        <f t="shared" si="156"/>
        <v xml:space="preserve"> </v>
      </c>
      <c r="P1359">
        <v>235</v>
      </c>
      <c r="Q1359" t="str">
        <f t="shared" si="155"/>
        <v>Madfish Bay</v>
      </c>
      <c r="R1359"/>
      <c r="S1359"/>
      <c r="T1359"/>
      <c r="U1359"/>
      <c r="V1359"/>
      <c r="W1359"/>
      <c r="X1359"/>
      <c r="AE1359"/>
      <c r="AF1359"/>
      <c r="AG1359"/>
      <c r="AH1359"/>
      <c r="AI1359" s="213"/>
      <c r="AQ1359" s="9"/>
      <c r="AS1359" s="244">
        <v>1357</v>
      </c>
      <c r="AT1359" s="244">
        <v>-34.25</v>
      </c>
      <c r="AU1359" s="244">
        <v>121.25</v>
      </c>
      <c r="AV1359" s="244" t="s">
        <v>6056</v>
      </c>
      <c r="AW1359" s="22">
        <v>95</v>
      </c>
      <c r="AX1359" s="343">
        <v>59.875558958783124</v>
      </c>
    </row>
    <row r="1360" spans="1:50" ht="12" customHeight="1" thickBot="1" x14ac:dyDescent="0.3">
      <c r="A1360" s="1" t="s">
        <v>685</v>
      </c>
      <c r="C1360" s="65"/>
      <c r="D1360" s="60"/>
      <c r="E1360" s="31"/>
      <c r="F1360" s="31"/>
      <c r="G1360" s="31"/>
      <c r="H1360" s="60"/>
      <c r="O1360" s="482" t="str">
        <f t="shared" si="156"/>
        <v xml:space="preserve"> </v>
      </c>
      <c r="P1360">
        <v>236</v>
      </c>
      <c r="Q1360" t="str">
        <f t="shared" si="155"/>
        <v>Malaga</v>
      </c>
      <c r="R1360"/>
      <c r="S1360"/>
      <c r="T1360"/>
      <c r="U1360"/>
      <c r="V1360"/>
      <c r="W1360"/>
      <c r="X1360"/>
      <c r="AE1360"/>
      <c r="AF1360"/>
      <c r="AG1360"/>
      <c r="AH1360"/>
      <c r="AI1360" s="213"/>
      <c r="AQ1360" s="9"/>
      <c r="AS1360" s="244">
        <v>1358</v>
      </c>
      <c r="AT1360" s="244">
        <v>-34</v>
      </c>
      <c r="AU1360" s="244">
        <v>121.25</v>
      </c>
      <c r="AV1360" s="244" t="s">
        <v>6057</v>
      </c>
      <c r="AW1360" s="22">
        <v>95</v>
      </c>
      <c r="AX1360" s="343">
        <v>32.815290377871669</v>
      </c>
    </row>
    <row r="1361" spans="1:50" ht="12" customHeight="1" thickBot="1" x14ac:dyDescent="0.3">
      <c r="A1361" s="1" t="s">
        <v>685</v>
      </c>
      <c r="C1361" s="65"/>
      <c r="D1361" s="60"/>
      <c r="E1361" s="31"/>
      <c r="F1361" s="31"/>
      <c r="G1361" s="31"/>
      <c r="H1361" s="60"/>
      <c r="O1361" s="482" t="str">
        <f t="shared" si="156"/>
        <v xml:space="preserve"> </v>
      </c>
      <c r="P1361">
        <v>237</v>
      </c>
      <c r="Q1361" t="str">
        <f t="shared" si="155"/>
        <v>Mandalay Beach</v>
      </c>
      <c r="R1361"/>
      <c r="S1361"/>
      <c r="T1361"/>
      <c r="U1361"/>
      <c r="V1361"/>
      <c r="W1361"/>
      <c r="X1361"/>
      <c r="AE1361"/>
      <c r="AF1361"/>
      <c r="AG1361"/>
      <c r="AH1361"/>
      <c r="AI1361" s="213"/>
      <c r="AQ1361" s="9"/>
      <c r="AS1361" s="244">
        <v>1359</v>
      </c>
      <c r="AT1361" s="244">
        <v>-33.75</v>
      </c>
      <c r="AU1361" s="244">
        <v>121.25</v>
      </c>
      <c r="AV1361" s="244" t="s">
        <v>6058</v>
      </c>
      <c r="AW1361" s="22">
        <v>415</v>
      </c>
      <c r="AX1361" s="343">
        <v>10.138963342379299</v>
      </c>
    </row>
    <row r="1362" spans="1:50" ht="12" customHeight="1" thickBot="1" x14ac:dyDescent="0.3">
      <c r="A1362" s="1" t="s">
        <v>685</v>
      </c>
      <c r="C1362" s="65"/>
      <c r="D1362" s="60"/>
      <c r="E1362" s="31"/>
      <c r="F1362" s="31"/>
      <c r="G1362" s="31"/>
      <c r="H1362" s="60"/>
      <c r="O1362" s="482" t="str">
        <f t="shared" si="156"/>
        <v xml:space="preserve"> </v>
      </c>
      <c r="P1362">
        <v>238</v>
      </c>
      <c r="Q1362" t="str">
        <f t="shared" si="155"/>
        <v>Mandurah</v>
      </c>
      <c r="R1362"/>
      <c r="S1362"/>
      <c r="T1362"/>
      <c r="U1362"/>
      <c r="V1362"/>
      <c r="W1362"/>
      <c r="X1362"/>
      <c r="AE1362"/>
      <c r="AF1362"/>
      <c r="AG1362"/>
      <c r="AH1362"/>
      <c r="AI1362" s="213"/>
      <c r="AQ1362" s="9"/>
      <c r="AS1362" s="244">
        <v>1360</v>
      </c>
      <c r="AT1362" s="244">
        <v>-33.5</v>
      </c>
      <c r="AU1362" s="244">
        <v>121.25</v>
      </c>
      <c r="AV1362" s="244" t="s">
        <v>6059</v>
      </c>
      <c r="AW1362" s="22">
        <v>81</v>
      </c>
      <c r="AX1362" s="343">
        <v>16.431707547207392</v>
      </c>
    </row>
    <row r="1363" spans="1:50" ht="12" customHeight="1" thickBot="1" x14ac:dyDescent="0.3">
      <c r="A1363" s="1" t="s">
        <v>685</v>
      </c>
      <c r="C1363" s="65"/>
      <c r="D1363" s="60"/>
      <c r="E1363" s="31"/>
      <c r="F1363" s="31"/>
      <c r="G1363" s="31"/>
      <c r="H1363" s="60"/>
      <c r="O1363" s="482" t="str">
        <f t="shared" si="156"/>
        <v xml:space="preserve"> </v>
      </c>
      <c r="P1363">
        <v>239</v>
      </c>
      <c r="Q1363" t="str">
        <f t="shared" si="155"/>
        <v>Manjimup</v>
      </c>
      <c r="R1363"/>
      <c r="S1363"/>
      <c r="T1363"/>
      <c r="U1363"/>
      <c r="V1363"/>
      <c r="W1363"/>
      <c r="X1363"/>
      <c r="AE1363"/>
      <c r="AF1363"/>
      <c r="AG1363"/>
      <c r="AH1363"/>
      <c r="AI1363" s="213"/>
      <c r="AQ1363" s="9"/>
      <c r="AS1363" s="244">
        <v>1361</v>
      </c>
      <c r="AT1363" s="244">
        <v>-33.25</v>
      </c>
      <c r="AU1363" s="244">
        <v>121.25</v>
      </c>
      <c r="AV1363" s="244" t="s">
        <v>6060</v>
      </c>
      <c r="AW1363" s="22">
        <v>81</v>
      </c>
      <c r="AX1363" s="343">
        <v>28.596112974117315</v>
      </c>
    </row>
    <row r="1364" spans="1:50" ht="12" customHeight="1" thickBot="1" x14ac:dyDescent="0.3">
      <c r="A1364" s="1" t="s">
        <v>685</v>
      </c>
      <c r="C1364" s="65"/>
      <c r="D1364" s="60"/>
      <c r="E1364" s="31"/>
      <c r="F1364" s="31"/>
      <c r="G1364" s="31"/>
      <c r="H1364" s="60"/>
      <c r="O1364" s="482" t="str">
        <f t="shared" si="156"/>
        <v xml:space="preserve"> </v>
      </c>
      <c r="P1364">
        <v>240</v>
      </c>
      <c r="Q1364" t="str">
        <f t="shared" si="155"/>
        <v>Manmanning</v>
      </c>
      <c r="R1364"/>
      <c r="S1364"/>
      <c r="T1364"/>
      <c r="U1364"/>
      <c r="V1364"/>
      <c r="W1364"/>
      <c r="X1364"/>
      <c r="AE1364"/>
      <c r="AF1364"/>
      <c r="AG1364"/>
      <c r="AH1364"/>
      <c r="AI1364" s="213"/>
      <c r="AQ1364" s="9"/>
      <c r="AS1364" s="244">
        <v>1362</v>
      </c>
      <c r="AT1364" s="244">
        <v>-33</v>
      </c>
      <c r="AU1364" s="244">
        <v>121.25</v>
      </c>
      <c r="AV1364" s="244" t="s">
        <v>6061</v>
      </c>
      <c r="AW1364" s="22">
        <v>344</v>
      </c>
      <c r="AX1364" s="343">
        <v>36.9481162908409</v>
      </c>
    </row>
    <row r="1365" spans="1:50" ht="12" customHeight="1" thickBot="1" x14ac:dyDescent="0.3">
      <c r="A1365" s="1" t="s">
        <v>685</v>
      </c>
      <c r="C1365" s="65"/>
      <c r="D1365" s="60"/>
      <c r="E1365" s="31"/>
      <c r="F1365" s="31"/>
      <c r="G1365" s="31"/>
      <c r="H1365" s="60"/>
      <c r="O1365" s="482" t="str">
        <f t="shared" si="156"/>
        <v xml:space="preserve"> </v>
      </c>
      <c r="P1365">
        <v>241</v>
      </c>
      <c r="Q1365" t="str">
        <f t="shared" si="155"/>
        <v>Margaret River</v>
      </c>
      <c r="R1365"/>
      <c r="S1365"/>
      <c r="T1365"/>
      <c r="U1365"/>
      <c r="V1365"/>
      <c r="W1365"/>
      <c r="X1365"/>
      <c r="AE1365"/>
      <c r="AF1365"/>
      <c r="AG1365"/>
      <c r="AH1365"/>
      <c r="AI1365" s="213"/>
      <c r="AQ1365" s="9"/>
      <c r="AS1365" s="244">
        <v>1363</v>
      </c>
      <c r="AT1365" s="244">
        <v>-32.75</v>
      </c>
      <c r="AU1365" s="244">
        <v>121.25</v>
      </c>
      <c r="AV1365" s="244" t="s">
        <v>6062</v>
      </c>
      <c r="AW1365" s="22">
        <v>207</v>
      </c>
      <c r="AX1365" s="343">
        <v>28.901824178438666</v>
      </c>
    </row>
    <row r="1366" spans="1:50" ht="12" customHeight="1" thickBot="1" x14ac:dyDescent="0.3">
      <c r="A1366" s="1" t="s">
        <v>685</v>
      </c>
      <c r="C1366" s="65"/>
      <c r="D1366" s="60"/>
      <c r="E1366" s="31"/>
      <c r="F1366" s="31"/>
      <c r="G1366" s="31"/>
      <c r="H1366" s="60"/>
      <c r="O1366" s="482" t="str">
        <f t="shared" si="156"/>
        <v xml:space="preserve"> </v>
      </c>
      <c r="P1366">
        <v>242</v>
      </c>
      <c r="Q1366" t="str">
        <f t="shared" si="155"/>
        <v>Marradong</v>
      </c>
      <c r="R1366"/>
      <c r="S1366"/>
      <c r="T1366"/>
      <c r="U1366"/>
      <c r="V1366"/>
      <c r="W1366"/>
      <c r="X1366"/>
      <c r="AE1366"/>
      <c r="AF1366"/>
      <c r="AG1366"/>
      <c r="AH1366"/>
      <c r="AI1366" s="213"/>
      <c r="AQ1366" s="9"/>
      <c r="AS1366" s="244">
        <v>1364</v>
      </c>
      <c r="AT1366" s="244">
        <v>-32.5</v>
      </c>
      <c r="AU1366" s="244">
        <v>121.25</v>
      </c>
      <c r="AV1366" s="244" t="s">
        <v>6063</v>
      </c>
      <c r="AW1366" s="22">
        <v>207</v>
      </c>
      <c r="AX1366" s="343">
        <v>42.992093832541713</v>
      </c>
    </row>
    <row r="1367" spans="1:50" ht="12" customHeight="1" thickBot="1" x14ac:dyDescent="0.3">
      <c r="A1367" s="1" t="s">
        <v>685</v>
      </c>
      <c r="C1367" s="65"/>
      <c r="D1367" s="60"/>
      <c r="E1367" s="31"/>
      <c r="F1367" s="31"/>
      <c r="G1367" s="31"/>
      <c r="H1367" s="60"/>
      <c r="O1367" s="482" t="str">
        <f t="shared" si="156"/>
        <v xml:space="preserve"> </v>
      </c>
      <c r="P1367">
        <v>243</v>
      </c>
      <c r="Q1367" t="str">
        <f t="shared" si="155"/>
        <v>Martin</v>
      </c>
      <c r="R1367"/>
      <c r="S1367"/>
      <c r="T1367"/>
      <c r="U1367"/>
      <c r="V1367"/>
      <c r="W1367"/>
      <c r="X1367"/>
      <c r="AE1367"/>
      <c r="AF1367"/>
      <c r="AG1367"/>
      <c r="AH1367"/>
      <c r="AI1367" s="213"/>
      <c r="AQ1367" s="9"/>
      <c r="AS1367" s="244">
        <v>1365</v>
      </c>
      <c r="AT1367" s="244">
        <v>-32.25</v>
      </c>
      <c r="AU1367" s="244">
        <v>121.25</v>
      </c>
      <c r="AV1367" s="244" t="s">
        <v>6064</v>
      </c>
      <c r="AW1367" s="22">
        <v>293</v>
      </c>
      <c r="AX1367" s="343">
        <v>50.018989091176444</v>
      </c>
    </row>
    <row r="1368" spans="1:50" ht="12" customHeight="1" thickBot="1" x14ac:dyDescent="0.3">
      <c r="A1368" s="1" t="s">
        <v>685</v>
      </c>
      <c r="C1368" s="65"/>
      <c r="D1368" s="60"/>
      <c r="E1368" s="31"/>
      <c r="F1368" s="31"/>
      <c r="G1368" s="31"/>
      <c r="H1368" s="60"/>
      <c r="O1368" s="482" t="str">
        <f t="shared" si="156"/>
        <v xml:space="preserve"> </v>
      </c>
      <c r="P1368">
        <v>244</v>
      </c>
      <c r="Q1368" t="str">
        <f t="shared" si="155"/>
        <v>Mawson</v>
      </c>
      <c r="R1368"/>
      <c r="S1368"/>
      <c r="T1368"/>
      <c r="U1368"/>
      <c r="V1368"/>
      <c r="W1368"/>
      <c r="X1368"/>
      <c r="AE1368"/>
      <c r="AF1368"/>
      <c r="AG1368"/>
      <c r="AH1368"/>
      <c r="AI1368" s="213"/>
      <c r="AQ1368" s="9"/>
      <c r="AS1368" s="244">
        <v>1366</v>
      </c>
      <c r="AT1368" s="244">
        <v>-32</v>
      </c>
      <c r="AU1368" s="244">
        <v>121.25</v>
      </c>
      <c r="AV1368" s="244" t="s">
        <v>6065</v>
      </c>
      <c r="AW1368" s="22">
        <v>766</v>
      </c>
      <c r="AX1368" s="343">
        <v>51.894354739792192</v>
      </c>
    </row>
    <row r="1369" spans="1:50" ht="12" customHeight="1" thickBot="1" x14ac:dyDescent="0.3">
      <c r="A1369" s="1" t="s">
        <v>685</v>
      </c>
      <c r="C1369" s="65"/>
      <c r="D1369" s="60"/>
      <c r="E1369" s="31"/>
      <c r="F1369" s="31"/>
      <c r="G1369" s="31"/>
      <c r="H1369" s="60"/>
      <c r="O1369" s="482" t="str">
        <f t="shared" si="156"/>
        <v xml:space="preserve"> </v>
      </c>
      <c r="P1369">
        <v>245</v>
      </c>
      <c r="Q1369" t="str">
        <f t="shared" si="155"/>
        <v>Maya</v>
      </c>
      <c r="R1369"/>
      <c r="S1369"/>
      <c r="T1369"/>
      <c r="U1369"/>
      <c r="V1369"/>
      <c r="W1369"/>
      <c r="X1369"/>
      <c r="AE1369"/>
      <c r="AF1369"/>
      <c r="AG1369"/>
      <c r="AH1369"/>
      <c r="AI1369" s="213"/>
      <c r="AQ1369" s="9"/>
      <c r="AS1369" s="244">
        <v>1367</v>
      </c>
      <c r="AT1369" s="244">
        <v>-31.75</v>
      </c>
      <c r="AU1369" s="244">
        <v>121.25</v>
      </c>
      <c r="AV1369" s="244" t="s">
        <v>6066</v>
      </c>
      <c r="AW1369" s="22">
        <v>1145</v>
      </c>
      <c r="AX1369" s="343">
        <v>42.304343381886603</v>
      </c>
    </row>
    <row r="1370" spans="1:50" ht="12" customHeight="1" thickBot="1" x14ac:dyDescent="0.3">
      <c r="A1370" s="1" t="s">
        <v>685</v>
      </c>
      <c r="C1370" s="65"/>
      <c r="D1370" s="60"/>
      <c r="E1370" s="31"/>
      <c r="F1370" s="31"/>
      <c r="G1370" s="31"/>
      <c r="H1370" s="60"/>
      <c r="O1370" s="482" t="str">
        <f t="shared" si="156"/>
        <v xml:space="preserve"> </v>
      </c>
      <c r="P1370">
        <v>246</v>
      </c>
      <c r="Q1370" t="str">
        <f t="shared" si="155"/>
        <v>Mayanup</v>
      </c>
      <c r="R1370"/>
      <c r="S1370"/>
      <c r="T1370"/>
      <c r="U1370"/>
      <c r="V1370"/>
      <c r="W1370"/>
      <c r="X1370"/>
      <c r="AE1370"/>
      <c r="AF1370"/>
      <c r="AG1370"/>
      <c r="AH1370"/>
      <c r="AI1370" s="213"/>
      <c r="AQ1370" s="9"/>
      <c r="AS1370" s="244">
        <v>1368</v>
      </c>
      <c r="AT1370" s="244">
        <v>-31.5</v>
      </c>
      <c r="AU1370" s="244">
        <v>121.25</v>
      </c>
      <c r="AV1370" s="244" t="s">
        <v>6067</v>
      </c>
      <c r="AW1370" s="22">
        <v>1073</v>
      </c>
      <c r="AX1370" s="343">
        <v>25.719295908824641</v>
      </c>
    </row>
    <row r="1371" spans="1:50" ht="12" customHeight="1" thickBot="1" x14ac:dyDescent="0.3">
      <c r="A1371" s="1" t="s">
        <v>685</v>
      </c>
      <c r="C1371" s="65"/>
      <c r="D1371" s="60"/>
      <c r="E1371" s="31"/>
      <c r="F1371" s="31"/>
      <c r="G1371" s="31"/>
      <c r="H1371" s="60"/>
      <c r="O1371" s="482" t="str">
        <f t="shared" si="156"/>
        <v xml:space="preserve"> </v>
      </c>
      <c r="P1371">
        <v>247</v>
      </c>
      <c r="Q1371" t="str">
        <f t="shared" si="155"/>
        <v>McAlinden</v>
      </c>
      <c r="R1371"/>
      <c r="S1371"/>
      <c r="T1371"/>
      <c r="U1371"/>
      <c r="V1371"/>
      <c r="W1371"/>
      <c r="X1371"/>
      <c r="AE1371"/>
      <c r="AF1371"/>
      <c r="AG1371"/>
      <c r="AH1371"/>
      <c r="AI1371" s="213"/>
      <c r="AQ1371" s="9"/>
      <c r="AS1371" s="244">
        <v>1369</v>
      </c>
      <c r="AT1371" s="244">
        <v>-31.25</v>
      </c>
      <c r="AU1371" s="244">
        <v>121.25</v>
      </c>
      <c r="AV1371" s="244" t="s">
        <v>6068</v>
      </c>
      <c r="AW1371" s="22">
        <v>1073</v>
      </c>
      <c r="AX1371" s="343">
        <v>19.738824448860115</v>
      </c>
    </row>
    <row r="1372" spans="1:50" ht="12" customHeight="1" thickBot="1" x14ac:dyDescent="0.3">
      <c r="A1372" s="1" t="s">
        <v>685</v>
      </c>
      <c r="C1372" s="65"/>
      <c r="D1372" s="60"/>
      <c r="E1372" s="31"/>
      <c r="F1372" s="31"/>
      <c r="G1372" s="31"/>
      <c r="H1372" s="60"/>
      <c r="O1372" s="482" t="str">
        <f t="shared" si="156"/>
        <v xml:space="preserve"> </v>
      </c>
      <c r="P1372">
        <v>248</v>
      </c>
      <c r="Q1372" t="str">
        <f t="shared" si="155"/>
        <v>Meckering</v>
      </c>
      <c r="R1372"/>
      <c r="S1372"/>
      <c r="T1372"/>
      <c r="U1372"/>
      <c r="V1372"/>
      <c r="W1372"/>
      <c r="X1372"/>
      <c r="AE1372"/>
      <c r="AF1372"/>
      <c r="AG1372"/>
      <c r="AH1372"/>
      <c r="AI1372" s="213"/>
      <c r="AQ1372" s="9"/>
      <c r="AS1372" s="244">
        <v>1370</v>
      </c>
      <c r="AT1372" s="244">
        <v>-31</v>
      </c>
      <c r="AU1372" s="244">
        <v>121.25</v>
      </c>
      <c r="AV1372" s="244" t="s">
        <v>6069</v>
      </c>
      <c r="AW1372" s="22">
        <v>590</v>
      </c>
      <c r="AX1372" s="343">
        <v>4.5035417148013952</v>
      </c>
    </row>
    <row r="1373" spans="1:50" ht="12" customHeight="1" thickBot="1" x14ac:dyDescent="0.3">
      <c r="A1373" s="1" t="s">
        <v>685</v>
      </c>
      <c r="C1373" s="65"/>
      <c r="D1373" s="60"/>
      <c r="E1373" s="31"/>
      <c r="F1373" s="31"/>
      <c r="G1373" s="31"/>
      <c r="H1373" s="60"/>
      <c r="O1373" s="482" t="str">
        <f t="shared" si="156"/>
        <v xml:space="preserve"> </v>
      </c>
      <c r="P1373">
        <v>249</v>
      </c>
      <c r="Q1373" t="str">
        <f t="shared" si="155"/>
        <v>Merivale</v>
      </c>
      <c r="R1373"/>
      <c r="S1373"/>
      <c r="T1373"/>
      <c r="U1373"/>
      <c r="V1373"/>
      <c r="W1373"/>
      <c r="X1373"/>
      <c r="AE1373"/>
      <c r="AF1373"/>
      <c r="AG1373"/>
      <c r="AH1373"/>
      <c r="AI1373" s="213"/>
      <c r="AQ1373" s="9"/>
      <c r="AS1373" s="244">
        <v>1371</v>
      </c>
      <c r="AT1373" s="244">
        <v>-30.75</v>
      </c>
      <c r="AU1373" s="244">
        <v>121.25</v>
      </c>
      <c r="AV1373" s="244" t="s">
        <v>6070</v>
      </c>
      <c r="AW1373" s="22">
        <v>837</v>
      </c>
      <c r="AX1373" s="343">
        <v>5.3439874641202154</v>
      </c>
    </row>
    <row r="1374" spans="1:50" ht="12" customHeight="1" thickBot="1" x14ac:dyDescent="0.3">
      <c r="A1374" s="1" t="s">
        <v>685</v>
      </c>
      <c r="C1374" s="65"/>
      <c r="D1374" s="60"/>
      <c r="E1374" s="31"/>
      <c r="F1374" s="31"/>
      <c r="G1374" s="31"/>
      <c r="H1374" s="60"/>
      <c r="O1374" s="482" t="str">
        <f t="shared" si="156"/>
        <v xml:space="preserve"> </v>
      </c>
      <c r="P1374">
        <v>250</v>
      </c>
      <c r="Q1374" t="str">
        <f t="shared" si="155"/>
        <v>Merredin</v>
      </c>
      <c r="R1374"/>
      <c r="S1374"/>
      <c r="T1374"/>
      <c r="U1374"/>
      <c r="V1374"/>
      <c r="W1374"/>
      <c r="X1374"/>
      <c r="AE1374"/>
      <c r="AF1374"/>
      <c r="AG1374"/>
      <c r="AH1374"/>
      <c r="AI1374" s="213"/>
      <c r="AQ1374" s="9"/>
      <c r="AS1374" s="244">
        <v>1372</v>
      </c>
      <c r="AT1374" s="244">
        <v>-30.5</v>
      </c>
      <c r="AU1374" s="244">
        <v>121.25</v>
      </c>
      <c r="AV1374" s="244" t="s">
        <v>6071</v>
      </c>
      <c r="AW1374" s="22">
        <v>554</v>
      </c>
      <c r="AX1374" s="343">
        <v>6.6046275521868116</v>
      </c>
    </row>
    <row r="1375" spans="1:50" ht="12" customHeight="1" thickBot="1" x14ac:dyDescent="0.3">
      <c r="A1375" s="1" t="s">
        <v>685</v>
      </c>
      <c r="C1375" s="65"/>
      <c r="D1375" s="60"/>
      <c r="E1375" s="31"/>
      <c r="F1375" s="31"/>
      <c r="G1375" s="31"/>
      <c r="H1375" s="60"/>
      <c r="O1375" s="482" t="str">
        <f t="shared" si="156"/>
        <v xml:space="preserve"> </v>
      </c>
      <c r="P1375">
        <v>251</v>
      </c>
      <c r="Q1375" t="str">
        <f t="shared" si="155"/>
        <v>Middle Swan</v>
      </c>
      <c r="R1375"/>
      <c r="S1375"/>
      <c r="T1375"/>
      <c r="U1375"/>
      <c r="V1375"/>
      <c r="W1375"/>
      <c r="X1375"/>
      <c r="AE1375"/>
      <c r="AF1375"/>
      <c r="AG1375"/>
      <c r="AH1375"/>
      <c r="AI1375" s="213"/>
      <c r="AQ1375" s="9"/>
      <c r="AS1375" s="244">
        <v>1373</v>
      </c>
      <c r="AT1375" s="244">
        <v>-30.25</v>
      </c>
      <c r="AU1375" s="244">
        <v>121.25</v>
      </c>
      <c r="AV1375" s="244" t="s">
        <v>6072</v>
      </c>
      <c r="AW1375" s="22">
        <v>530</v>
      </c>
      <c r="AX1375" s="343">
        <v>10.781113082940447</v>
      </c>
    </row>
    <row r="1376" spans="1:50" ht="12" customHeight="1" thickBot="1" x14ac:dyDescent="0.3">
      <c r="A1376" s="1" t="s">
        <v>685</v>
      </c>
      <c r="C1376" s="65"/>
      <c r="D1376" s="60"/>
      <c r="E1376" s="31"/>
      <c r="F1376" s="31"/>
      <c r="G1376" s="31"/>
      <c r="H1376" s="60"/>
      <c r="O1376" s="482" t="str">
        <f t="shared" si="156"/>
        <v xml:space="preserve"> </v>
      </c>
      <c r="P1376">
        <v>252</v>
      </c>
      <c r="Q1376" t="str">
        <f t="shared" si="155"/>
        <v>Miling</v>
      </c>
      <c r="R1376"/>
      <c r="S1376"/>
      <c r="T1376"/>
      <c r="U1376"/>
      <c r="V1376"/>
      <c r="W1376"/>
      <c r="X1376"/>
      <c r="AE1376"/>
      <c r="AF1376"/>
      <c r="AG1376"/>
      <c r="AH1376"/>
      <c r="AI1376" s="213"/>
      <c r="AQ1376" s="9"/>
      <c r="AS1376" s="244">
        <v>1374</v>
      </c>
      <c r="AT1376" s="244">
        <v>-30</v>
      </c>
      <c r="AU1376" s="244">
        <v>121.25</v>
      </c>
      <c r="AV1376" s="244" t="s">
        <v>6073</v>
      </c>
      <c r="AW1376" s="22">
        <v>530</v>
      </c>
      <c r="AX1376" s="343">
        <v>37.86420578296535</v>
      </c>
    </row>
    <row r="1377" spans="1:50" ht="12" customHeight="1" thickBot="1" x14ac:dyDescent="0.3">
      <c r="A1377" s="1" t="s">
        <v>685</v>
      </c>
      <c r="C1377" s="65"/>
      <c r="D1377" s="60"/>
      <c r="E1377" s="31"/>
      <c r="F1377" s="31"/>
      <c r="G1377" s="31"/>
      <c r="H1377" s="60"/>
      <c r="O1377" s="482" t="str">
        <f t="shared" si="156"/>
        <v xml:space="preserve"> </v>
      </c>
      <c r="P1377">
        <v>253</v>
      </c>
      <c r="Q1377" t="str">
        <f t="shared" si="155"/>
        <v>Mirrabooka</v>
      </c>
      <c r="R1377"/>
      <c r="S1377"/>
      <c r="T1377"/>
      <c r="U1377"/>
      <c r="V1377"/>
      <c r="W1377"/>
      <c r="X1377"/>
      <c r="AE1377"/>
      <c r="AF1377"/>
      <c r="AG1377"/>
      <c r="AH1377"/>
      <c r="AI1377" s="213"/>
      <c r="AQ1377" s="9"/>
      <c r="AS1377" s="244">
        <v>1375</v>
      </c>
      <c r="AT1377" s="244">
        <v>-29.75</v>
      </c>
      <c r="AU1377" s="244">
        <v>121.25</v>
      </c>
      <c r="AV1377" s="244" t="s">
        <v>6074</v>
      </c>
      <c r="AW1377" s="22">
        <v>883</v>
      </c>
      <c r="AX1377" s="343">
        <v>21.428694194128759</v>
      </c>
    </row>
    <row r="1378" spans="1:50" ht="12" customHeight="1" thickBot="1" x14ac:dyDescent="0.3">
      <c r="A1378" s="1" t="s">
        <v>685</v>
      </c>
      <c r="C1378" s="65"/>
      <c r="D1378" s="60"/>
      <c r="E1378" s="31"/>
      <c r="F1378" s="31"/>
      <c r="G1378" s="31"/>
      <c r="H1378" s="60"/>
      <c r="O1378" s="482" t="str">
        <f t="shared" si="156"/>
        <v xml:space="preserve"> </v>
      </c>
      <c r="P1378">
        <v>254</v>
      </c>
      <c r="Q1378" t="str">
        <f t="shared" si="155"/>
        <v>Moaramalup</v>
      </c>
      <c r="R1378"/>
      <c r="S1378"/>
      <c r="T1378"/>
      <c r="U1378"/>
      <c r="V1378"/>
      <c r="W1378"/>
      <c r="X1378"/>
      <c r="AE1378"/>
      <c r="AF1378"/>
      <c r="AG1378"/>
      <c r="AH1378"/>
      <c r="AI1378" s="213"/>
      <c r="AQ1378" s="9"/>
      <c r="AS1378" s="244">
        <v>1376</v>
      </c>
      <c r="AT1378" s="244">
        <v>-29.5</v>
      </c>
      <c r="AU1378" s="244">
        <v>121.25</v>
      </c>
      <c r="AV1378" s="244" t="s">
        <v>6075</v>
      </c>
      <c r="AW1378" s="22">
        <v>883</v>
      </c>
      <c r="AX1378" s="343">
        <v>29.65470663820312</v>
      </c>
    </row>
    <row r="1379" spans="1:50" ht="12" customHeight="1" thickBot="1" x14ac:dyDescent="0.3">
      <c r="A1379" s="1" t="s">
        <v>685</v>
      </c>
      <c r="C1379" s="65"/>
      <c r="D1379" s="60"/>
      <c r="E1379" s="31"/>
      <c r="F1379" s="31"/>
      <c r="G1379" s="31"/>
      <c r="H1379" s="60"/>
      <c r="O1379" s="482" t="str">
        <f t="shared" si="156"/>
        <v xml:space="preserve"> </v>
      </c>
      <c r="P1379">
        <v>255</v>
      </c>
      <c r="Q1379" t="str">
        <f t="shared" si="155"/>
        <v>Mogumber</v>
      </c>
      <c r="R1379"/>
      <c r="S1379"/>
      <c r="T1379"/>
      <c r="U1379"/>
      <c r="V1379"/>
      <c r="W1379"/>
      <c r="X1379"/>
      <c r="AE1379"/>
      <c r="AF1379"/>
      <c r="AG1379"/>
      <c r="AH1379"/>
      <c r="AI1379" s="213"/>
      <c r="AQ1379" s="9"/>
      <c r="AS1379" s="244">
        <v>1377</v>
      </c>
      <c r="AT1379" s="244">
        <v>-29.25</v>
      </c>
      <c r="AU1379" s="244">
        <v>121.25</v>
      </c>
      <c r="AV1379" s="244" t="s">
        <v>6076</v>
      </c>
      <c r="AW1379" s="22">
        <v>855</v>
      </c>
      <c r="AX1379" s="343">
        <v>40.069096955328966</v>
      </c>
    </row>
    <row r="1380" spans="1:50" ht="12" customHeight="1" thickBot="1" x14ac:dyDescent="0.3">
      <c r="A1380" s="1" t="s">
        <v>685</v>
      </c>
      <c r="C1380" s="65"/>
      <c r="D1380" s="60"/>
      <c r="E1380" s="31"/>
      <c r="F1380" s="31"/>
      <c r="G1380" s="31"/>
      <c r="H1380" s="60"/>
      <c r="O1380" s="482" t="str">
        <f t="shared" si="156"/>
        <v xml:space="preserve"> </v>
      </c>
      <c r="P1380">
        <v>256</v>
      </c>
      <c r="Q1380" t="str">
        <f t="shared" si="155"/>
        <v>Moodiarrup</v>
      </c>
      <c r="R1380"/>
      <c r="S1380"/>
      <c r="T1380"/>
      <c r="U1380"/>
      <c r="V1380"/>
      <c r="W1380"/>
      <c r="X1380"/>
      <c r="AE1380"/>
      <c r="AF1380"/>
      <c r="AG1380"/>
      <c r="AH1380"/>
      <c r="AI1380" s="213"/>
      <c r="AQ1380" s="9"/>
      <c r="AS1380" s="244">
        <v>1378</v>
      </c>
      <c r="AT1380" s="244">
        <v>-29</v>
      </c>
      <c r="AU1380" s="244">
        <v>121.25</v>
      </c>
      <c r="AV1380" s="244" t="s">
        <v>6077</v>
      </c>
      <c r="AW1380" s="22">
        <v>855</v>
      </c>
      <c r="AX1380" s="343">
        <v>13.865878759220005</v>
      </c>
    </row>
    <row r="1381" spans="1:50" ht="12" customHeight="1" thickBot="1" x14ac:dyDescent="0.3">
      <c r="A1381" s="1" t="s">
        <v>685</v>
      </c>
      <c r="C1381" s="65"/>
      <c r="D1381" s="60"/>
      <c r="E1381" s="31"/>
      <c r="F1381" s="31"/>
      <c r="G1381" s="31"/>
      <c r="H1381" s="60"/>
      <c r="O1381" s="482" t="str">
        <f t="shared" si="156"/>
        <v xml:space="preserve"> </v>
      </c>
      <c r="P1381">
        <v>257</v>
      </c>
      <c r="Q1381" t="str">
        <f t="shared" si="155"/>
        <v>Moora</v>
      </c>
      <c r="R1381"/>
      <c r="S1381"/>
      <c r="T1381"/>
      <c r="U1381"/>
      <c r="V1381"/>
      <c r="W1381"/>
      <c r="X1381"/>
      <c r="AE1381"/>
      <c r="AF1381"/>
      <c r="AG1381"/>
      <c r="AH1381"/>
      <c r="AI1381" s="213"/>
      <c r="AQ1381" s="9"/>
      <c r="AS1381" s="244">
        <v>1379</v>
      </c>
      <c r="AT1381" s="244">
        <v>-28.75</v>
      </c>
      <c r="AU1381" s="244">
        <v>121.25</v>
      </c>
      <c r="AV1381" s="244" t="s">
        <v>6078</v>
      </c>
      <c r="AW1381" s="22">
        <v>855</v>
      </c>
      <c r="AX1381" s="343">
        <v>18.010612276202377</v>
      </c>
    </row>
    <row r="1382" spans="1:50" ht="12" customHeight="1" thickBot="1" x14ac:dyDescent="0.3">
      <c r="A1382" s="1" t="s">
        <v>685</v>
      </c>
      <c r="C1382" s="65"/>
      <c r="D1382" s="60"/>
      <c r="E1382" s="31"/>
      <c r="F1382" s="31"/>
      <c r="G1382" s="31"/>
      <c r="H1382" s="60"/>
      <c r="O1382" s="482" t="str">
        <f t="shared" si="156"/>
        <v xml:space="preserve"> </v>
      </c>
      <c r="P1382">
        <v>258</v>
      </c>
      <c r="Q1382" t="str">
        <f t="shared" ref="Q1382:Q1445" si="157">IFERROR(VLOOKUP(P1382,$P$3:$Q$1122,2,FALSE), "FREE#")</f>
        <v>Morangup</v>
      </c>
      <c r="R1382"/>
      <c r="S1382"/>
      <c r="T1382"/>
      <c r="U1382"/>
      <c r="V1382"/>
      <c r="W1382"/>
      <c r="X1382"/>
      <c r="AE1382"/>
      <c r="AF1382"/>
      <c r="AG1382"/>
      <c r="AH1382"/>
      <c r="AI1382" s="213"/>
      <c r="AQ1382" s="9"/>
      <c r="AS1382" s="244">
        <v>1380</v>
      </c>
      <c r="AT1382" s="244">
        <v>-28.5</v>
      </c>
      <c r="AU1382" s="244">
        <v>121.25</v>
      </c>
      <c r="AV1382" s="244" t="s">
        <v>6079</v>
      </c>
      <c r="AW1382" s="22">
        <v>855</v>
      </c>
      <c r="AX1382" s="343">
        <v>44.74249896038625</v>
      </c>
    </row>
    <row r="1383" spans="1:50" ht="12" customHeight="1" thickBot="1" x14ac:dyDescent="0.3">
      <c r="A1383" s="1" t="s">
        <v>685</v>
      </c>
      <c r="C1383" s="65"/>
      <c r="D1383" s="60"/>
      <c r="E1383" s="31"/>
      <c r="F1383" s="31"/>
      <c r="G1383" s="31"/>
      <c r="H1383" s="60"/>
      <c r="O1383" s="482" t="str">
        <f t="shared" si="156"/>
        <v xml:space="preserve"> </v>
      </c>
      <c r="P1383">
        <v>259</v>
      </c>
      <c r="Q1383" t="str">
        <f t="shared" si="157"/>
        <v>Mowen Rd</v>
      </c>
      <c r="R1383"/>
      <c r="S1383"/>
      <c r="T1383"/>
      <c r="U1383"/>
      <c r="V1383"/>
      <c r="W1383"/>
      <c r="X1383"/>
      <c r="AE1383"/>
      <c r="AF1383"/>
      <c r="AG1383"/>
      <c r="AH1383"/>
      <c r="AI1383" s="213"/>
      <c r="AQ1383" s="9"/>
      <c r="AS1383" s="244">
        <v>1381</v>
      </c>
      <c r="AT1383" s="244">
        <v>-28.25</v>
      </c>
      <c r="AU1383" s="244">
        <v>121.25</v>
      </c>
      <c r="AV1383" s="244" t="s">
        <v>6080</v>
      </c>
      <c r="AW1383" s="22">
        <v>855</v>
      </c>
      <c r="AX1383" s="343">
        <v>72.282707266096622</v>
      </c>
    </row>
    <row r="1384" spans="1:50" ht="12" customHeight="1" thickBot="1" x14ac:dyDescent="0.3">
      <c r="A1384" s="1" t="s">
        <v>685</v>
      </c>
      <c r="C1384" s="65"/>
      <c r="D1384" s="60"/>
      <c r="E1384" s="31"/>
      <c r="F1384" s="31"/>
      <c r="G1384" s="31"/>
      <c r="H1384" s="60"/>
      <c r="O1384" s="482" t="str">
        <f t="shared" si="156"/>
        <v xml:space="preserve"> </v>
      </c>
      <c r="P1384">
        <v>260</v>
      </c>
      <c r="Q1384" t="str">
        <f t="shared" si="157"/>
        <v>FREE#</v>
      </c>
      <c r="R1384"/>
      <c r="S1384"/>
      <c r="T1384"/>
      <c r="U1384"/>
      <c r="V1384"/>
      <c r="W1384"/>
      <c r="X1384"/>
      <c r="AE1384"/>
      <c r="AF1384"/>
      <c r="AG1384"/>
      <c r="AH1384"/>
      <c r="AI1384" s="213"/>
      <c r="AQ1384" s="9"/>
      <c r="AS1384" s="244">
        <v>1382</v>
      </c>
      <c r="AT1384" s="244">
        <v>-28</v>
      </c>
      <c r="AU1384" s="244">
        <v>121.25</v>
      </c>
      <c r="AV1384" s="244" t="s">
        <v>6081</v>
      </c>
      <c r="AW1384" s="22">
        <v>855</v>
      </c>
      <c r="AX1384" s="343">
        <v>99.965383128476091</v>
      </c>
    </row>
    <row r="1385" spans="1:50" ht="12" customHeight="1" thickBot="1" x14ac:dyDescent="0.3">
      <c r="A1385" s="1" t="s">
        <v>685</v>
      </c>
      <c r="C1385" s="65"/>
      <c r="D1385" s="60"/>
      <c r="E1385" s="31"/>
      <c r="F1385" s="31"/>
      <c r="G1385" s="31"/>
      <c r="H1385" s="60"/>
      <c r="O1385" s="482" t="str">
        <f t="shared" si="156"/>
        <v xml:space="preserve"> </v>
      </c>
      <c r="P1385">
        <v>261</v>
      </c>
      <c r="Q1385" t="str">
        <f t="shared" si="157"/>
        <v>Mt Barker</v>
      </c>
      <c r="R1385"/>
      <c r="S1385"/>
      <c r="T1385"/>
      <c r="U1385"/>
      <c r="V1385"/>
      <c r="W1385"/>
      <c r="X1385"/>
      <c r="AE1385"/>
      <c r="AF1385"/>
      <c r="AG1385"/>
      <c r="AH1385"/>
      <c r="AI1385" s="213"/>
      <c r="AQ1385" s="9"/>
      <c r="AS1385" s="244">
        <v>1383</v>
      </c>
      <c r="AT1385" s="244">
        <v>-27.75</v>
      </c>
      <c r="AU1385" s="244">
        <v>121.25</v>
      </c>
      <c r="AV1385" s="244" t="s">
        <v>6082</v>
      </c>
      <c r="AW1385" s="22">
        <v>855</v>
      </c>
      <c r="AX1385" s="343">
        <v>127.69790670221829</v>
      </c>
    </row>
    <row r="1386" spans="1:50" ht="12" customHeight="1" thickBot="1" x14ac:dyDescent="0.3">
      <c r="A1386" s="1" t="s">
        <v>685</v>
      </c>
      <c r="C1386" s="65"/>
      <c r="D1386" s="60"/>
      <c r="E1386" s="31"/>
      <c r="F1386" s="31"/>
      <c r="G1386" s="31"/>
      <c r="H1386" s="60"/>
      <c r="O1386" s="482" t="str">
        <f t="shared" si="156"/>
        <v xml:space="preserve"> </v>
      </c>
      <c r="P1386">
        <v>262</v>
      </c>
      <c r="Q1386" t="str">
        <f t="shared" si="157"/>
        <v>Mt Bayly</v>
      </c>
      <c r="R1386"/>
      <c r="S1386"/>
      <c r="T1386"/>
      <c r="U1386"/>
      <c r="V1386"/>
      <c r="W1386"/>
      <c r="X1386"/>
      <c r="AE1386"/>
      <c r="AF1386"/>
      <c r="AG1386"/>
      <c r="AH1386"/>
      <c r="AI1386" s="213"/>
      <c r="AQ1386" s="9"/>
      <c r="AS1386" s="244">
        <v>1384</v>
      </c>
      <c r="AT1386" s="244">
        <v>-27.5</v>
      </c>
      <c r="AU1386" s="244">
        <v>121.25</v>
      </c>
      <c r="AV1386" s="244" t="s">
        <v>6083</v>
      </c>
      <c r="AW1386" s="22">
        <v>855</v>
      </c>
      <c r="AX1386" s="343">
        <v>155.45360216463419</v>
      </c>
    </row>
    <row r="1387" spans="1:50" ht="12" customHeight="1" thickBot="1" x14ac:dyDescent="0.3">
      <c r="A1387" s="1" t="s">
        <v>685</v>
      </c>
      <c r="C1387" s="65"/>
      <c r="D1387" s="60"/>
      <c r="E1387" s="31"/>
      <c r="F1387" s="31"/>
      <c r="G1387" s="31"/>
      <c r="H1387" s="60"/>
      <c r="O1387" s="482" t="str">
        <f t="shared" si="156"/>
        <v xml:space="preserve"> </v>
      </c>
      <c r="P1387">
        <v>263</v>
      </c>
      <c r="Q1387" t="str">
        <f t="shared" si="157"/>
        <v>Mt Cooke</v>
      </c>
      <c r="R1387"/>
      <c r="S1387"/>
      <c r="T1387"/>
      <c r="U1387"/>
      <c r="V1387"/>
      <c r="W1387"/>
      <c r="X1387"/>
      <c r="AE1387"/>
      <c r="AF1387"/>
      <c r="AG1387"/>
      <c r="AH1387"/>
      <c r="AI1387" s="213"/>
      <c r="AQ1387" s="9"/>
      <c r="AS1387" s="244">
        <v>1385</v>
      </c>
      <c r="AT1387" s="244">
        <v>-27.25</v>
      </c>
      <c r="AU1387" s="244">
        <v>121.25</v>
      </c>
      <c r="AV1387" s="244" t="s">
        <v>6084</v>
      </c>
      <c r="AW1387" s="22">
        <v>855</v>
      </c>
      <c r="AX1387" s="343">
        <v>183.2219391161035</v>
      </c>
    </row>
    <row r="1388" spans="1:50" ht="12" customHeight="1" thickBot="1" x14ac:dyDescent="0.3">
      <c r="A1388" s="1" t="s">
        <v>685</v>
      </c>
      <c r="C1388" s="65"/>
      <c r="D1388" s="60"/>
      <c r="E1388" s="31"/>
      <c r="F1388" s="31"/>
      <c r="G1388" s="31"/>
      <c r="H1388" s="60"/>
      <c r="O1388" s="482" t="str">
        <f t="shared" si="156"/>
        <v xml:space="preserve"> </v>
      </c>
      <c r="P1388">
        <v>264</v>
      </c>
      <c r="Q1388" t="str">
        <f t="shared" si="157"/>
        <v>Mt Dale</v>
      </c>
      <c r="R1388"/>
      <c r="S1388"/>
      <c r="T1388"/>
      <c r="U1388"/>
      <c r="V1388"/>
      <c r="W1388"/>
      <c r="X1388"/>
      <c r="AE1388"/>
      <c r="AF1388"/>
      <c r="AG1388"/>
      <c r="AH1388"/>
      <c r="AI1388" s="213"/>
      <c r="AQ1388" s="9"/>
      <c r="AS1388" s="244">
        <v>1386</v>
      </c>
      <c r="AT1388" s="244">
        <v>-27</v>
      </c>
      <c r="AU1388" s="244">
        <v>121.25</v>
      </c>
      <c r="AV1388" s="244" t="s">
        <v>6085</v>
      </c>
      <c r="AW1388" s="22">
        <v>855</v>
      </c>
      <c r="AX1388" s="343">
        <v>210.99792657411936</v>
      </c>
    </row>
    <row r="1389" spans="1:50" ht="12" customHeight="1" thickBot="1" x14ac:dyDescent="0.3">
      <c r="A1389" s="1" t="s">
        <v>685</v>
      </c>
      <c r="C1389" s="65"/>
      <c r="D1389" s="60"/>
      <c r="E1389" s="31"/>
      <c r="F1389" s="31"/>
      <c r="G1389" s="31"/>
      <c r="H1389" s="60"/>
      <c r="O1389" s="482" t="str">
        <f t="shared" si="156"/>
        <v xml:space="preserve"> </v>
      </c>
      <c r="P1389">
        <v>265</v>
      </c>
      <c r="Q1389" t="str">
        <f t="shared" si="157"/>
        <v>Mt Gibson Station</v>
      </c>
      <c r="R1389"/>
      <c r="S1389"/>
      <c r="T1389"/>
      <c r="U1389"/>
      <c r="V1389"/>
      <c r="W1389"/>
      <c r="X1389"/>
      <c r="AE1389"/>
      <c r="AF1389"/>
      <c r="AG1389"/>
      <c r="AH1389"/>
      <c r="AI1389" s="213"/>
      <c r="AQ1389" s="9"/>
      <c r="AS1389" s="244">
        <v>1387</v>
      </c>
      <c r="AT1389" s="244">
        <v>-26.75</v>
      </c>
      <c r="AU1389" s="244">
        <v>121.25</v>
      </c>
      <c r="AV1389" s="244" t="s">
        <v>6086</v>
      </c>
      <c r="AW1389" s="22">
        <v>1052</v>
      </c>
      <c r="AX1389" s="343">
        <v>236.86941723751875</v>
      </c>
    </row>
    <row r="1390" spans="1:50" ht="12" customHeight="1" thickBot="1" x14ac:dyDescent="0.3">
      <c r="A1390" s="1" t="s">
        <v>685</v>
      </c>
      <c r="C1390" s="65"/>
      <c r="D1390" s="60"/>
      <c r="E1390" s="31"/>
      <c r="F1390" s="31"/>
      <c r="G1390" s="31"/>
      <c r="H1390" s="60"/>
      <c r="O1390" s="482" t="str">
        <f t="shared" si="156"/>
        <v xml:space="preserve"> </v>
      </c>
      <c r="P1390">
        <v>266</v>
      </c>
      <c r="Q1390" t="str">
        <f t="shared" si="157"/>
        <v>Mt Hampton</v>
      </c>
      <c r="R1390"/>
      <c r="S1390"/>
      <c r="T1390"/>
      <c r="U1390"/>
      <c r="V1390"/>
      <c r="W1390"/>
      <c r="X1390"/>
      <c r="AE1390"/>
      <c r="AF1390"/>
      <c r="AG1390"/>
      <c r="AH1390"/>
      <c r="AI1390" s="213"/>
      <c r="AQ1390" s="9"/>
      <c r="AS1390" s="244">
        <v>1388</v>
      </c>
      <c r="AT1390" s="244">
        <v>-26.5</v>
      </c>
      <c r="AU1390" s="244">
        <v>121.25</v>
      </c>
      <c r="AV1390" s="244" t="s">
        <v>6087</v>
      </c>
      <c r="AW1390" s="22">
        <v>1052</v>
      </c>
      <c r="AX1390" s="343">
        <v>254.18760691967725</v>
      </c>
    </row>
    <row r="1391" spans="1:50" ht="12" customHeight="1" thickBot="1" x14ac:dyDescent="0.3">
      <c r="A1391" s="1" t="s">
        <v>685</v>
      </c>
      <c r="C1391" s="65"/>
      <c r="D1391" s="60"/>
      <c r="E1391" s="31"/>
      <c r="F1391" s="31"/>
      <c r="G1391" s="31"/>
      <c r="H1391" s="60"/>
      <c r="O1391" s="482" t="str">
        <f t="shared" si="156"/>
        <v xml:space="preserve"> </v>
      </c>
      <c r="P1391">
        <v>267</v>
      </c>
      <c r="Q1391" t="str">
        <f t="shared" si="157"/>
        <v>Mt Helena</v>
      </c>
      <c r="R1391"/>
      <c r="S1391"/>
      <c r="T1391"/>
      <c r="U1391"/>
      <c r="V1391"/>
      <c r="W1391"/>
      <c r="X1391"/>
      <c r="AE1391"/>
      <c r="AF1391"/>
      <c r="AG1391"/>
      <c r="AH1391"/>
      <c r="AI1391" s="213"/>
      <c r="AQ1391" s="9"/>
      <c r="AS1391" s="244">
        <v>1389</v>
      </c>
      <c r="AT1391" s="244">
        <v>-26.25</v>
      </c>
      <c r="AU1391" s="244">
        <v>121.25</v>
      </c>
      <c r="AV1391" s="244" t="s">
        <v>6088</v>
      </c>
      <c r="AW1391" s="22">
        <v>1052</v>
      </c>
      <c r="AX1391" s="343">
        <v>273.24070290903171</v>
      </c>
    </row>
    <row r="1392" spans="1:50" ht="12" customHeight="1" thickBot="1" x14ac:dyDescent="0.3">
      <c r="A1392" s="1" t="s">
        <v>685</v>
      </c>
      <c r="C1392" s="65"/>
      <c r="D1392" s="60"/>
      <c r="E1392" s="31"/>
      <c r="F1392" s="31"/>
      <c r="G1392" s="31"/>
      <c r="H1392" s="60"/>
      <c r="O1392" s="482" t="str">
        <f t="shared" si="156"/>
        <v xml:space="preserve"> </v>
      </c>
      <c r="P1392">
        <v>268</v>
      </c>
      <c r="Q1392" t="str">
        <f t="shared" si="157"/>
        <v>Mt Jackson</v>
      </c>
      <c r="R1392"/>
      <c r="S1392"/>
      <c r="T1392"/>
      <c r="U1392"/>
      <c r="V1392"/>
      <c r="W1392"/>
      <c r="X1392"/>
      <c r="AE1392"/>
      <c r="AF1392"/>
      <c r="AG1392"/>
      <c r="AH1392"/>
      <c r="AI1392" s="213"/>
      <c r="AQ1392" s="9"/>
      <c r="AS1392" s="244">
        <v>1390</v>
      </c>
      <c r="AT1392" s="244">
        <v>-26</v>
      </c>
      <c r="AU1392" s="244">
        <v>121.25</v>
      </c>
      <c r="AV1392" s="244" t="s">
        <v>6089</v>
      </c>
      <c r="AW1392" s="22">
        <v>879</v>
      </c>
      <c r="AX1392" s="343">
        <v>282.26590644724553</v>
      </c>
    </row>
    <row r="1393" spans="1:50" ht="12" customHeight="1" thickBot="1" x14ac:dyDescent="0.3">
      <c r="A1393" s="1" t="s">
        <v>685</v>
      </c>
      <c r="C1393" s="65"/>
      <c r="D1393" s="60"/>
      <c r="E1393" s="31"/>
      <c r="F1393" s="31"/>
      <c r="G1393" s="31"/>
      <c r="H1393" s="60"/>
      <c r="O1393" s="482" t="str">
        <f t="shared" si="156"/>
        <v xml:space="preserve"> </v>
      </c>
      <c r="P1393">
        <v>269</v>
      </c>
      <c r="Q1393" t="str">
        <f t="shared" si="157"/>
        <v>Mt Lawley</v>
      </c>
      <c r="R1393"/>
      <c r="S1393"/>
      <c r="T1393"/>
      <c r="U1393"/>
      <c r="V1393"/>
      <c r="W1393"/>
      <c r="X1393"/>
      <c r="AE1393"/>
      <c r="AF1393"/>
      <c r="AG1393"/>
      <c r="AH1393"/>
      <c r="AI1393" s="213"/>
      <c r="AQ1393" s="9"/>
      <c r="AS1393" s="244">
        <v>1391</v>
      </c>
      <c r="AT1393" s="244">
        <v>-25.75</v>
      </c>
      <c r="AU1393" s="244">
        <v>121.25</v>
      </c>
      <c r="AV1393" s="244" t="s">
        <v>6090</v>
      </c>
      <c r="AW1393" s="22">
        <v>879</v>
      </c>
      <c r="AX1393" s="343">
        <v>290.31288890096317</v>
      </c>
    </row>
    <row r="1394" spans="1:50" ht="12" customHeight="1" thickBot="1" x14ac:dyDescent="0.3">
      <c r="A1394" s="1" t="s">
        <v>685</v>
      </c>
      <c r="C1394" s="65"/>
      <c r="D1394" s="60"/>
      <c r="E1394" s="31"/>
      <c r="F1394" s="31"/>
      <c r="G1394" s="31"/>
      <c r="H1394" s="60"/>
      <c r="O1394" s="482" t="str">
        <f t="shared" si="156"/>
        <v xml:space="preserve"> </v>
      </c>
      <c r="P1394">
        <v>270</v>
      </c>
      <c r="Q1394" t="str">
        <f t="shared" si="157"/>
        <v>Mt Lindesay</v>
      </c>
      <c r="R1394"/>
      <c r="S1394"/>
      <c r="T1394"/>
      <c r="U1394"/>
      <c r="V1394"/>
      <c r="W1394"/>
      <c r="X1394"/>
      <c r="AE1394"/>
      <c r="AF1394"/>
      <c r="AG1394"/>
      <c r="AH1394"/>
      <c r="AI1394" s="213"/>
      <c r="AQ1394" s="9"/>
      <c r="AS1394" s="244">
        <v>1392</v>
      </c>
      <c r="AT1394" s="244">
        <v>-25.5</v>
      </c>
      <c r="AU1394" s="244">
        <v>121.25</v>
      </c>
      <c r="AV1394" s="244" t="s">
        <v>6091</v>
      </c>
      <c r="AW1394" s="22">
        <v>879</v>
      </c>
      <c r="AX1394" s="343">
        <v>300.72170559684702</v>
      </c>
    </row>
    <row r="1395" spans="1:50" ht="12" customHeight="1" thickBot="1" x14ac:dyDescent="0.3">
      <c r="A1395" s="1" t="s">
        <v>685</v>
      </c>
      <c r="C1395" s="65"/>
      <c r="D1395" s="60"/>
      <c r="E1395" s="31"/>
      <c r="F1395" s="31"/>
      <c r="G1395" s="31"/>
      <c r="H1395" s="60"/>
      <c r="O1395" s="482" t="str">
        <f t="shared" si="156"/>
        <v xml:space="preserve"> </v>
      </c>
      <c r="P1395">
        <v>271</v>
      </c>
      <c r="Q1395" t="str">
        <f t="shared" si="157"/>
        <v>Mt Manypeaks</v>
      </c>
      <c r="R1395"/>
      <c r="S1395"/>
      <c r="T1395"/>
      <c r="U1395"/>
      <c r="V1395"/>
      <c r="W1395"/>
      <c r="X1395"/>
      <c r="AE1395"/>
      <c r="AF1395"/>
      <c r="AG1395"/>
      <c r="AH1395"/>
      <c r="AI1395" s="213"/>
      <c r="AQ1395" s="9"/>
      <c r="AS1395" s="244">
        <v>1393</v>
      </c>
      <c r="AT1395" s="244">
        <v>-25.25</v>
      </c>
      <c r="AU1395" s="244">
        <v>121.25</v>
      </c>
      <c r="AV1395" s="244" t="s">
        <v>6092</v>
      </c>
      <c r="AW1395" s="22">
        <v>879</v>
      </c>
      <c r="AX1395" s="343">
        <v>313.25700973800593</v>
      </c>
    </row>
    <row r="1396" spans="1:50" ht="12" customHeight="1" thickBot="1" x14ac:dyDescent="0.3">
      <c r="A1396" s="1" t="s">
        <v>685</v>
      </c>
      <c r="C1396" s="65"/>
      <c r="D1396" s="60"/>
      <c r="E1396" s="31"/>
      <c r="F1396" s="31"/>
      <c r="G1396" s="31"/>
      <c r="H1396" s="60"/>
      <c r="O1396" s="482" t="str">
        <f t="shared" si="156"/>
        <v xml:space="preserve"> </v>
      </c>
      <c r="P1396">
        <v>272</v>
      </c>
      <c r="Q1396" t="str">
        <f t="shared" si="157"/>
        <v>Mt Melville</v>
      </c>
      <c r="R1396"/>
      <c r="S1396"/>
      <c r="T1396"/>
      <c r="U1396"/>
      <c r="V1396"/>
      <c r="W1396"/>
      <c r="X1396"/>
      <c r="AE1396"/>
      <c r="AF1396"/>
      <c r="AG1396"/>
      <c r="AH1396"/>
      <c r="AI1396" s="213"/>
      <c r="AQ1396" s="9"/>
      <c r="AS1396" s="244">
        <v>1394</v>
      </c>
      <c r="AT1396" s="244">
        <v>-25</v>
      </c>
      <c r="AU1396" s="244">
        <v>121.25</v>
      </c>
      <c r="AV1396" s="244" t="s">
        <v>6093</v>
      </c>
      <c r="AW1396" s="22">
        <v>879</v>
      </c>
      <c r="AX1396" s="343">
        <v>327.67484369203822</v>
      </c>
    </row>
    <row r="1397" spans="1:50" ht="12" customHeight="1" thickBot="1" x14ac:dyDescent="0.3">
      <c r="A1397" s="1" t="s">
        <v>685</v>
      </c>
      <c r="C1397" s="65"/>
      <c r="D1397" s="60"/>
      <c r="E1397" s="31"/>
      <c r="F1397" s="31"/>
      <c r="G1397" s="31"/>
      <c r="H1397" s="60"/>
      <c r="O1397" s="482" t="str">
        <f t="shared" si="156"/>
        <v xml:space="preserve"> </v>
      </c>
      <c r="P1397">
        <v>273</v>
      </c>
      <c r="Q1397" t="str">
        <f t="shared" si="157"/>
        <v>Mt Observation</v>
      </c>
      <c r="R1397"/>
      <c r="S1397"/>
      <c r="T1397"/>
      <c r="U1397"/>
      <c r="V1397"/>
      <c r="W1397"/>
      <c r="X1397"/>
      <c r="AE1397"/>
      <c r="AF1397"/>
      <c r="AG1397"/>
      <c r="AH1397"/>
      <c r="AI1397" s="213"/>
      <c r="AQ1397" s="9"/>
      <c r="AS1397" s="244">
        <v>1395</v>
      </c>
      <c r="AT1397" s="244">
        <v>-35</v>
      </c>
      <c r="AU1397" s="244">
        <v>121.5</v>
      </c>
      <c r="AV1397" s="244" t="s">
        <v>6094</v>
      </c>
      <c r="AW1397" s="22">
        <v>72</v>
      </c>
      <c r="AX1397" s="343">
        <v>126.89756334916291</v>
      </c>
    </row>
    <row r="1398" spans="1:50" ht="12" customHeight="1" thickBot="1" x14ac:dyDescent="0.3">
      <c r="A1398" s="1" t="s">
        <v>685</v>
      </c>
      <c r="C1398" s="65"/>
      <c r="D1398" s="60"/>
      <c r="E1398" s="31"/>
      <c r="F1398" s="31"/>
      <c r="G1398" s="31"/>
      <c r="H1398" s="60"/>
      <c r="O1398" s="482" t="str">
        <f t="shared" si="156"/>
        <v xml:space="preserve"> </v>
      </c>
      <c r="P1398">
        <v>274</v>
      </c>
      <c r="Q1398" t="str">
        <f t="shared" si="157"/>
        <v>Muchea</v>
      </c>
      <c r="R1398"/>
      <c r="S1398"/>
      <c r="T1398"/>
      <c r="U1398"/>
      <c r="V1398"/>
      <c r="W1398"/>
      <c r="X1398"/>
      <c r="AE1398"/>
      <c r="AF1398"/>
      <c r="AG1398"/>
      <c r="AH1398"/>
      <c r="AI1398" s="213"/>
      <c r="AQ1398" s="9"/>
      <c r="AS1398" s="244">
        <v>1396</v>
      </c>
      <c r="AT1398" s="244">
        <v>-34.75</v>
      </c>
      <c r="AU1398" s="244">
        <v>121.5</v>
      </c>
      <c r="AV1398" s="244" t="s">
        <v>6095</v>
      </c>
      <c r="AW1398" s="22">
        <v>72</v>
      </c>
      <c r="AX1398" s="343">
        <v>102.85214053782123</v>
      </c>
    </row>
    <row r="1399" spans="1:50" ht="12" customHeight="1" thickBot="1" x14ac:dyDescent="0.3">
      <c r="A1399" s="1" t="s">
        <v>685</v>
      </c>
      <c r="C1399" s="65"/>
      <c r="D1399" s="60"/>
      <c r="E1399" s="31"/>
      <c r="F1399" s="31"/>
      <c r="G1399" s="31"/>
      <c r="H1399" s="60"/>
      <c r="O1399" s="482" t="str">
        <f t="shared" si="156"/>
        <v xml:space="preserve"> </v>
      </c>
      <c r="P1399">
        <v>275</v>
      </c>
      <c r="Q1399" t="str">
        <f t="shared" si="157"/>
        <v>Mukinbudin</v>
      </c>
      <c r="R1399"/>
      <c r="S1399"/>
      <c r="T1399"/>
      <c r="U1399"/>
      <c r="V1399"/>
      <c r="W1399"/>
      <c r="X1399"/>
      <c r="AE1399"/>
      <c r="AF1399"/>
      <c r="AG1399"/>
      <c r="AH1399"/>
      <c r="AI1399" s="213"/>
      <c r="AQ1399" s="9"/>
      <c r="AS1399" s="244">
        <v>1397</v>
      </c>
      <c r="AT1399" s="244">
        <v>-34.5</v>
      </c>
      <c r="AU1399" s="244">
        <v>121.5</v>
      </c>
      <c r="AV1399" s="244" t="s">
        <v>6096</v>
      </c>
      <c r="AW1399" s="22">
        <v>1134</v>
      </c>
      <c r="AX1399" s="343">
        <v>78.420995684345414</v>
      </c>
    </row>
    <row r="1400" spans="1:50" ht="12" customHeight="1" thickBot="1" x14ac:dyDescent="0.3">
      <c r="A1400" s="1" t="s">
        <v>685</v>
      </c>
      <c r="C1400" s="65"/>
      <c r="D1400" s="60"/>
      <c r="E1400" s="31"/>
      <c r="F1400" s="31"/>
      <c r="G1400" s="31"/>
      <c r="H1400" s="60"/>
      <c r="O1400" s="482" t="str">
        <f t="shared" si="156"/>
        <v xml:space="preserve"> </v>
      </c>
      <c r="P1400">
        <v>276</v>
      </c>
      <c r="Q1400" t="str">
        <f t="shared" si="157"/>
        <v>Mullewa</v>
      </c>
      <c r="R1400"/>
      <c r="S1400"/>
      <c r="T1400"/>
      <c r="U1400"/>
      <c r="V1400"/>
      <c r="W1400"/>
      <c r="X1400"/>
      <c r="AE1400"/>
      <c r="AF1400"/>
      <c r="AG1400"/>
      <c r="AH1400"/>
      <c r="AI1400" s="213"/>
      <c r="AQ1400" s="9"/>
      <c r="AS1400" s="244">
        <v>1398</v>
      </c>
      <c r="AT1400" s="244">
        <v>-34.25</v>
      </c>
      <c r="AU1400" s="244">
        <v>121.5</v>
      </c>
      <c r="AV1400" s="244" t="s">
        <v>6097</v>
      </c>
      <c r="AW1400" s="22">
        <v>1134</v>
      </c>
      <c r="AX1400" s="343">
        <v>55.234015134418271</v>
      </c>
    </row>
    <row r="1401" spans="1:50" ht="12" customHeight="1" thickBot="1" x14ac:dyDescent="0.3">
      <c r="A1401" s="1" t="s">
        <v>685</v>
      </c>
      <c r="C1401" s="65"/>
      <c r="D1401" s="60"/>
      <c r="E1401" s="31"/>
      <c r="F1401" s="31"/>
      <c r="G1401" s="31"/>
      <c r="H1401" s="60"/>
      <c r="O1401" s="482" t="str">
        <f t="shared" si="156"/>
        <v xml:space="preserve"> </v>
      </c>
      <c r="P1401">
        <v>277</v>
      </c>
      <c r="Q1401" t="str">
        <f t="shared" si="157"/>
        <v>Mundaring</v>
      </c>
      <c r="R1401"/>
      <c r="S1401"/>
      <c r="T1401"/>
      <c r="U1401"/>
      <c r="V1401"/>
      <c r="W1401"/>
      <c r="X1401"/>
      <c r="AE1401"/>
      <c r="AF1401"/>
      <c r="AG1401"/>
      <c r="AH1401"/>
      <c r="AI1401" s="213"/>
      <c r="AQ1401" s="9"/>
      <c r="AS1401" s="244">
        <v>1399</v>
      </c>
      <c r="AT1401" s="244">
        <v>-34</v>
      </c>
      <c r="AU1401" s="244">
        <v>121.5</v>
      </c>
      <c r="AV1401" s="244" t="s">
        <v>6098</v>
      </c>
      <c r="AW1401" s="22">
        <v>662</v>
      </c>
      <c r="AX1401" s="343">
        <v>32.778481038936718</v>
      </c>
    </row>
    <row r="1402" spans="1:50" ht="12" customHeight="1" thickBot="1" x14ac:dyDescent="0.3">
      <c r="A1402" s="1" t="s">
        <v>685</v>
      </c>
      <c r="C1402" s="65"/>
      <c r="D1402" s="60"/>
      <c r="E1402" s="31"/>
      <c r="F1402" s="31"/>
      <c r="G1402" s="31"/>
      <c r="H1402" s="60"/>
      <c r="O1402" s="482" t="str">
        <f t="shared" si="156"/>
        <v xml:space="preserve"> </v>
      </c>
      <c r="P1402">
        <v>278</v>
      </c>
      <c r="Q1402" t="str">
        <f t="shared" si="157"/>
        <v>Munglinup</v>
      </c>
      <c r="R1402"/>
      <c r="S1402"/>
      <c r="T1402"/>
      <c r="U1402"/>
      <c r="V1402"/>
      <c r="W1402"/>
      <c r="X1402"/>
      <c r="AE1402"/>
      <c r="AF1402"/>
      <c r="AG1402"/>
      <c r="AH1402"/>
      <c r="AI1402" s="213"/>
      <c r="AQ1402" s="9"/>
      <c r="AS1402" s="244">
        <v>1400</v>
      </c>
      <c r="AT1402" s="244">
        <v>-33.75</v>
      </c>
      <c r="AU1402" s="244">
        <v>121.5</v>
      </c>
      <c r="AV1402" s="244" t="s">
        <v>6099</v>
      </c>
      <c r="AW1402" s="22">
        <v>662</v>
      </c>
      <c r="AX1402" s="343">
        <v>8.8433099562755881</v>
      </c>
    </row>
    <row r="1403" spans="1:50" ht="12" customHeight="1" thickBot="1" x14ac:dyDescent="0.3">
      <c r="A1403" s="1" t="s">
        <v>685</v>
      </c>
      <c r="C1403" s="65"/>
      <c r="D1403" s="60"/>
      <c r="E1403" s="31"/>
      <c r="F1403" s="31"/>
      <c r="G1403" s="31"/>
      <c r="H1403" s="60"/>
      <c r="O1403" s="482" t="str">
        <f t="shared" si="156"/>
        <v xml:space="preserve"> </v>
      </c>
      <c r="P1403">
        <v>279</v>
      </c>
      <c r="Q1403" t="str">
        <f t="shared" si="157"/>
        <v>Murdoch</v>
      </c>
      <c r="R1403"/>
      <c r="S1403"/>
      <c r="T1403"/>
      <c r="U1403"/>
      <c r="V1403"/>
      <c r="W1403"/>
      <c r="X1403"/>
      <c r="AE1403"/>
      <c r="AF1403"/>
      <c r="AG1403"/>
      <c r="AH1403"/>
      <c r="AI1403" s="213"/>
      <c r="AQ1403" s="9"/>
      <c r="AS1403" s="244">
        <v>1401</v>
      </c>
      <c r="AT1403" s="244">
        <v>-33.5</v>
      </c>
      <c r="AU1403" s="244">
        <v>121.5</v>
      </c>
      <c r="AV1403" s="244" t="s">
        <v>4775</v>
      </c>
      <c r="AW1403" s="22">
        <v>346</v>
      </c>
      <c r="AX1403" s="343">
        <v>22.317810760541093</v>
      </c>
    </row>
    <row r="1404" spans="1:50" ht="12" customHeight="1" thickBot="1" x14ac:dyDescent="0.3">
      <c r="A1404" s="1" t="s">
        <v>685</v>
      </c>
      <c r="C1404" s="65"/>
      <c r="D1404" s="60"/>
      <c r="E1404" s="31"/>
      <c r="F1404" s="31"/>
      <c r="G1404" s="31"/>
      <c r="H1404" s="60"/>
      <c r="O1404" s="482" t="str">
        <f t="shared" si="156"/>
        <v xml:space="preserve"> </v>
      </c>
      <c r="P1404">
        <v>280</v>
      </c>
      <c r="Q1404" t="str">
        <f t="shared" si="157"/>
        <v>Murdos</v>
      </c>
      <c r="R1404"/>
      <c r="S1404"/>
      <c r="T1404"/>
      <c r="U1404"/>
      <c r="V1404"/>
      <c r="W1404"/>
      <c r="X1404"/>
      <c r="AE1404"/>
      <c r="AF1404"/>
      <c r="AG1404"/>
      <c r="AH1404"/>
      <c r="AI1404" s="213"/>
      <c r="AQ1404" s="9"/>
      <c r="AS1404" s="244">
        <v>1402</v>
      </c>
      <c r="AT1404" s="244">
        <v>-33.25</v>
      </c>
      <c r="AU1404" s="244">
        <v>121.5</v>
      </c>
      <c r="AV1404" s="244" t="s">
        <v>6100</v>
      </c>
      <c r="AW1404" s="22">
        <v>744</v>
      </c>
      <c r="AX1404" s="343">
        <v>19.726348927565233</v>
      </c>
    </row>
    <row r="1405" spans="1:50" ht="12" customHeight="1" thickBot="1" x14ac:dyDescent="0.3">
      <c r="A1405" s="1" t="s">
        <v>685</v>
      </c>
      <c r="C1405" s="65"/>
      <c r="D1405" s="60"/>
      <c r="E1405" s="31"/>
      <c r="F1405" s="31"/>
      <c r="G1405" s="31"/>
      <c r="H1405" s="60"/>
      <c r="O1405" s="482" t="str">
        <f t="shared" si="156"/>
        <v xml:space="preserve"> </v>
      </c>
      <c r="P1405">
        <v>281</v>
      </c>
      <c r="Q1405" t="str">
        <f t="shared" si="157"/>
        <v>North Bannister</v>
      </c>
      <c r="R1405"/>
      <c r="S1405"/>
      <c r="T1405"/>
      <c r="U1405"/>
      <c r="V1405"/>
      <c r="W1405"/>
      <c r="X1405"/>
      <c r="AE1405"/>
      <c r="AF1405"/>
      <c r="AG1405"/>
      <c r="AH1405"/>
      <c r="AI1405" s="213"/>
      <c r="AQ1405" s="9"/>
      <c r="AS1405" s="244">
        <v>1403</v>
      </c>
      <c r="AT1405" s="244">
        <v>-33</v>
      </c>
      <c r="AU1405" s="244">
        <v>121.5</v>
      </c>
      <c r="AV1405" s="244" t="s">
        <v>4759</v>
      </c>
      <c r="AW1405" s="22">
        <v>344</v>
      </c>
      <c r="AX1405" s="343">
        <v>13.752409611715823</v>
      </c>
    </row>
    <row r="1406" spans="1:50" ht="12" customHeight="1" thickBot="1" x14ac:dyDescent="0.3">
      <c r="A1406" s="1" t="s">
        <v>685</v>
      </c>
      <c r="C1406" s="65"/>
      <c r="D1406" s="60"/>
      <c r="E1406" s="31"/>
      <c r="F1406" s="31"/>
      <c r="G1406" s="31"/>
      <c r="H1406" s="60"/>
      <c r="O1406" s="482" t="str">
        <f t="shared" si="156"/>
        <v xml:space="preserve"> </v>
      </c>
      <c r="P1406">
        <v>282</v>
      </c>
      <c r="Q1406" t="str">
        <f t="shared" si="157"/>
        <v>Nanarup</v>
      </c>
      <c r="R1406"/>
      <c r="S1406"/>
      <c r="T1406"/>
      <c r="U1406"/>
      <c r="V1406"/>
      <c r="W1406"/>
      <c r="X1406"/>
      <c r="AE1406"/>
      <c r="AF1406"/>
      <c r="AG1406"/>
      <c r="AH1406"/>
      <c r="AI1406" s="213"/>
      <c r="AQ1406" s="9"/>
      <c r="AS1406" s="244">
        <v>1404</v>
      </c>
      <c r="AT1406" s="244">
        <v>-32.75</v>
      </c>
      <c r="AU1406" s="244">
        <v>121.5</v>
      </c>
      <c r="AV1406" s="244" t="s">
        <v>6101</v>
      </c>
      <c r="AW1406" s="22">
        <v>207</v>
      </c>
      <c r="AX1406" s="343">
        <v>6.7429303593861283</v>
      </c>
    </row>
    <row r="1407" spans="1:50" ht="12" customHeight="1" thickBot="1" x14ac:dyDescent="0.3">
      <c r="A1407" s="1" t="s">
        <v>685</v>
      </c>
      <c r="C1407" s="65"/>
      <c r="D1407" s="60"/>
      <c r="E1407" s="31"/>
      <c r="F1407" s="31"/>
      <c r="G1407" s="31"/>
      <c r="H1407" s="60"/>
      <c r="O1407" s="482" t="str">
        <f t="shared" si="156"/>
        <v xml:space="preserve"> </v>
      </c>
      <c r="P1407">
        <v>283</v>
      </c>
      <c r="Q1407" t="str">
        <f t="shared" si="157"/>
        <v>Nannup</v>
      </c>
      <c r="R1407"/>
      <c r="S1407"/>
      <c r="T1407"/>
      <c r="U1407"/>
      <c r="V1407"/>
      <c r="W1407"/>
      <c r="X1407"/>
      <c r="AE1407"/>
      <c r="AF1407"/>
      <c r="AG1407"/>
      <c r="AH1407"/>
      <c r="AI1407" s="213"/>
      <c r="AQ1407" s="9"/>
      <c r="AS1407" s="244">
        <v>1405</v>
      </c>
      <c r="AT1407" s="244">
        <v>-32.5</v>
      </c>
      <c r="AU1407" s="244">
        <v>121.5</v>
      </c>
      <c r="AV1407" s="244" t="s">
        <v>4740</v>
      </c>
      <c r="AW1407" s="22">
        <v>687</v>
      </c>
      <c r="AX1407" s="343">
        <v>28.310501331257228</v>
      </c>
    </row>
    <row r="1408" spans="1:50" ht="12" customHeight="1" thickBot="1" x14ac:dyDescent="0.3">
      <c r="A1408" s="1" t="s">
        <v>685</v>
      </c>
      <c r="C1408" s="65"/>
      <c r="D1408" s="60"/>
      <c r="E1408" s="31"/>
      <c r="F1408" s="31"/>
      <c r="G1408" s="31"/>
      <c r="H1408" s="60"/>
      <c r="O1408" s="482" t="str">
        <f t="shared" si="156"/>
        <v xml:space="preserve"> </v>
      </c>
      <c r="P1408">
        <v>284</v>
      </c>
      <c r="Q1408" t="str">
        <f t="shared" si="157"/>
        <v>Narrogin</v>
      </c>
      <c r="R1408"/>
      <c r="S1408"/>
      <c r="T1408"/>
      <c r="U1408"/>
      <c r="V1408"/>
      <c r="W1408"/>
      <c r="X1408"/>
      <c r="AE1408"/>
      <c r="AF1408"/>
      <c r="AG1408"/>
      <c r="AH1408"/>
      <c r="AI1408" s="213"/>
      <c r="AQ1408" s="9"/>
      <c r="AS1408" s="244">
        <v>1406</v>
      </c>
      <c r="AT1408" s="244">
        <v>-32.25</v>
      </c>
      <c r="AU1408" s="244">
        <v>121.5</v>
      </c>
      <c r="AV1408" s="244" t="s">
        <v>6102</v>
      </c>
      <c r="AW1408" s="22">
        <v>293</v>
      </c>
      <c r="AX1408" s="343">
        <v>26.814018272046134</v>
      </c>
    </row>
    <row r="1409" spans="1:50" ht="12" customHeight="1" thickBot="1" x14ac:dyDescent="0.3">
      <c r="A1409" s="1" t="s">
        <v>685</v>
      </c>
      <c r="C1409" s="65"/>
      <c r="D1409" s="60"/>
      <c r="E1409" s="31"/>
      <c r="F1409" s="31"/>
      <c r="G1409" s="31"/>
      <c r="H1409" s="60"/>
      <c r="O1409" s="482" t="str">
        <f t="shared" si="156"/>
        <v xml:space="preserve"> </v>
      </c>
      <c r="P1409">
        <v>285</v>
      </c>
      <c r="Q1409" t="str">
        <f t="shared" si="157"/>
        <v>Neerabup</v>
      </c>
      <c r="R1409"/>
      <c r="S1409"/>
      <c r="T1409"/>
      <c r="U1409"/>
      <c r="V1409"/>
      <c r="W1409"/>
      <c r="X1409"/>
      <c r="AE1409" s="7"/>
      <c r="AF1409" s="8"/>
      <c r="AG1409" s="8"/>
      <c r="AH1409" s="7"/>
      <c r="AI1409" s="212"/>
      <c r="AQ1409" s="334"/>
      <c r="AS1409" s="244">
        <v>1407</v>
      </c>
      <c r="AT1409" s="244">
        <v>-32</v>
      </c>
      <c r="AU1409" s="244">
        <v>121.5</v>
      </c>
      <c r="AV1409" s="244" t="s">
        <v>4721</v>
      </c>
      <c r="AW1409" s="22">
        <v>1031</v>
      </c>
      <c r="AX1409" s="343">
        <v>32.248181698879755</v>
      </c>
    </row>
    <row r="1410" spans="1:50" ht="12" customHeight="1" x14ac:dyDescent="0.25">
      <c r="C1410" s="65"/>
      <c r="D1410" s="49"/>
      <c r="E1410" s="65"/>
      <c r="F1410" s="65"/>
      <c r="G1410" s="65"/>
      <c r="H1410" s="60"/>
      <c r="O1410" s="482" t="str">
        <f t="shared" si="156"/>
        <v xml:space="preserve"> </v>
      </c>
      <c r="P1410">
        <v>286</v>
      </c>
      <c r="Q1410" t="str">
        <f t="shared" si="157"/>
        <v>Nerren Nerren</v>
      </c>
      <c r="R1410"/>
      <c r="S1410"/>
      <c r="T1410"/>
      <c r="U1410"/>
      <c r="V1410"/>
      <c r="W1410"/>
      <c r="X1410"/>
      <c r="AE1410" s="1"/>
      <c r="AF1410" s="1"/>
      <c r="AG1410" s="1"/>
      <c r="AH1410" s="1"/>
      <c r="AS1410" s="244">
        <v>1408</v>
      </c>
      <c r="AT1410" s="244">
        <v>-31.75</v>
      </c>
      <c r="AU1410" s="244">
        <v>121.5</v>
      </c>
      <c r="AV1410" s="244" t="s">
        <v>6103</v>
      </c>
      <c r="AW1410" s="22">
        <v>766</v>
      </c>
      <c r="AX1410" s="343">
        <v>19.95938393180549</v>
      </c>
    </row>
    <row r="1411" spans="1:50" ht="12" customHeight="1" x14ac:dyDescent="0.25">
      <c r="H1411" s="65"/>
      <c r="O1411" s="482" t="str">
        <f t="shared" si="156"/>
        <v xml:space="preserve"> </v>
      </c>
      <c r="P1411">
        <v>287</v>
      </c>
      <c r="Q1411" t="str">
        <f t="shared" si="157"/>
        <v>New Norcia</v>
      </c>
      <c r="R1411"/>
      <c r="S1411"/>
      <c r="T1411"/>
      <c r="U1411"/>
      <c r="V1411"/>
      <c r="W1411"/>
      <c r="X1411"/>
      <c r="AS1411" s="244">
        <v>1409</v>
      </c>
      <c r="AT1411" s="244">
        <v>-31.5</v>
      </c>
      <c r="AU1411" s="244">
        <v>121.5</v>
      </c>
      <c r="AV1411" s="244" t="s">
        <v>4704</v>
      </c>
      <c r="AW1411" s="22">
        <v>1145</v>
      </c>
      <c r="AX1411" s="343">
        <v>7.532014045478844</v>
      </c>
    </row>
    <row r="1412" spans="1:50" ht="12" customHeight="1" x14ac:dyDescent="0.25">
      <c r="O1412" s="482" t="str">
        <f t="shared" si="156"/>
        <v xml:space="preserve"> </v>
      </c>
      <c r="P1412">
        <v>288</v>
      </c>
      <c r="Q1412" t="str">
        <f t="shared" si="157"/>
        <v>FREE#</v>
      </c>
      <c r="AS1412" s="244">
        <v>1410</v>
      </c>
      <c r="AT1412" s="244">
        <v>-31.25</v>
      </c>
      <c r="AU1412" s="244">
        <v>121.5</v>
      </c>
      <c r="AV1412" s="244" t="s">
        <v>6104</v>
      </c>
      <c r="AW1412" s="22">
        <v>1073</v>
      </c>
      <c r="AX1412" s="343">
        <v>10.914421820487551</v>
      </c>
    </row>
    <row r="1413" spans="1:50" ht="12" customHeight="1" x14ac:dyDescent="0.25">
      <c r="O1413" s="482" t="str">
        <f t="shared" ref="O1413:O1476" si="158">IF(Q1413=Q1412,"DUPE"," ")</f>
        <v xml:space="preserve"> </v>
      </c>
      <c r="P1413">
        <v>289</v>
      </c>
      <c r="Q1413" t="str">
        <f t="shared" si="157"/>
        <v>Newdegate</v>
      </c>
      <c r="AS1413" s="244">
        <v>1411</v>
      </c>
      <c r="AT1413" s="244">
        <v>-31</v>
      </c>
      <c r="AU1413" s="244">
        <v>121.5</v>
      </c>
      <c r="AV1413" s="244" t="s">
        <v>6105</v>
      </c>
      <c r="AW1413" s="22">
        <v>715</v>
      </c>
      <c r="AX1413" s="343">
        <v>11.351564370652108</v>
      </c>
    </row>
    <row r="1414" spans="1:50" ht="12" customHeight="1" x14ac:dyDescent="0.25">
      <c r="O1414" s="482" t="str">
        <f t="shared" si="158"/>
        <v xml:space="preserve"> </v>
      </c>
      <c r="P1414">
        <v>290</v>
      </c>
      <c r="Q1414" t="str">
        <f t="shared" si="157"/>
        <v>Noggerup</v>
      </c>
      <c r="AS1414" s="244">
        <v>1412</v>
      </c>
      <c r="AT1414" s="244">
        <v>-30.75</v>
      </c>
      <c r="AU1414" s="244">
        <v>121.5</v>
      </c>
      <c r="AV1414" s="244" t="s">
        <v>6106</v>
      </c>
      <c r="AW1414" s="22">
        <v>1204</v>
      </c>
      <c r="AX1414" s="343">
        <v>3.9283007405232997</v>
      </c>
    </row>
    <row r="1415" spans="1:50" ht="12" customHeight="1" x14ac:dyDescent="0.25">
      <c r="O1415" s="482" t="str">
        <f t="shared" si="158"/>
        <v xml:space="preserve"> </v>
      </c>
      <c r="P1415">
        <v>291</v>
      </c>
      <c r="Q1415" t="str">
        <f t="shared" si="157"/>
        <v>Nollamara</v>
      </c>
      <c r="AS1415" s="244">
        <v>1413</v>
      </c>
      <c r="AT1415" s="244">
        <v>-30.5</v>
      </c>
      <c r="AU1415" s="244">
        <v>121.5</v>
      </c>
      <c r="AV1415" s="244" t="s">
        <v>6107</v>
      </c>
      <c r="AW1415" s="22">
        <v>936</v>
      </c>
      <c r="AX1415" s="343">
        <v>13.254909504324555</v>
      </c>
    </row>
    <row r="1416" spans="1:50" ht="12" customHeight="1" x14ac:dyDescent="0.25">
      <c r="O1416" s="482" t="str">
        <f t="shared" si="158"/>
        <v xml:space="preserve"> </v>
      </c>
      <c r="P1416">
        <v>292</v>
      </c>
      <c r="Q1416" t="str">
        <f t="shared" si="157"/>
        <v>Nornalup</v>
      </c>
      <c r="AS1416" s="244">
        <v>1414</v>
      </c>
      <c r="AT1416" s="244">
        <v>-30.25</v>
      </c>
      <c r="AU1416" s="244">
        <v>121.5</v>
      </c>
      <c r="AV1416" s="244" t="s">
        <v>6108</v>
      </c>
      <c r="AW1416" s="22">
        <v>936</v>
      </c>
      <c r="AX1416" s="343">
        <v>14.542484802062724</v>
      </c>
    </row>
    <row r="1417" spans="1:50" ht="12" customHeight="1" x14ac:dyDescent="0.25">
      <c r="O1417" s="482" t="str">
        <f t="shared" si="158"/>
        <v xml:space="preserve"> </v>
      </c>
      <c r="P1417">
        <v>293</v>
      </c>
      <c r="Q1417" t="str">
        <f t="shared" si="157"/>
        <v>Norseman</v>
      </c>
      <c r="AS1417" s="244">
        <v>1415</v>
      </c>
      <c r="AT1417" s="244">
        <v>-30</v>
      </c>
      <c r="AU1417" s="244">
        <v>121.5</v>
      </c>
      <c r="AV1417" s="244" t="s">
        <v>6109</v>
      </c>
      <c r="AW1417" s="22">
        <v>936</v>
      </c>
      <c r="AX1417" s="343">
        <v>42.339879021483156</v>
      </c>
    </row>
    <row r="1418" spans="1:50" ht="12" customHeight="1" x14ac:dyDescent="0.25">
      <c r="O1418" s="482" t="str">
        <f t="shared" si="158"/>
        <v xml:space="preserve"> </v>
      </c>
      <c r="P1418">
        <v>294</v>
      </c>
      <c r="Q1418" t="str">
        <f t="shared" si="157"/>
        <v>FREE#</v>
      </c>
      <c r="AS1418" s="244">
        <v>1416</v>
      </c>
      <c r="AT1418" s="244">
        <v>-29.75</v>
      </c>
      <c r="AU1418" s="244">
        <v>121.5</v>
      </c>
      <c r="AV1418" s="244" t="s">
        <v>6110</v>
      </c>
      <c r="AW1418" s="22">
        <v>883</v>
      </c>
      <c r="AX1418" s="343">
        <v>45.054968361318622</v>
      </c>
    </row>
    <row r="1419" spans="1:50" ht="12" customHeight="1" x14ac:dyDescent="0.25">
      <c r="O1419" s="482" t="str">
        <f t="shared" si="158"/>
        <v xml:space="preserve"> </v>
      </c>
      <c r="P1419">
        <v>295</v>
      </c>
      <c r="Q1419" t="str">
        <f t="shared" si="157"/>
        <v>North Beach</v>
      </c>
      <c r="AS1419" s="244">
        <v>1417</v>
      </c>
      <c r="AT1419" s="244">
        <v>-29.5</v>
      </c>
      <c r="AU1419" s="244">
        <v>121.5</v>
      </c>
      <c r="AV1419" s="244" t="s">
        <v>6111</v>
      </c>
      <c r="AW1419" s="22">
        <v>883</v>
      </c>
      <c r="AX1419" s="343">
        <v>49.53854927628467</v>
      </c>
    </row>
    <row r="1420" spans="1:50" ht="12" customHeight="1" x14ac:dyDescent="0.25">
      <c r="O1420" s="482" t="str">
        <f t="shared" si="158"/>
        <v xml:space="preserve"> </v>
      </c>
      <c r="P1420">
        <v>296</v>
      </c>
      <c r="Q1420" t="str">
        <f t="shared" si="157"/>
        <v>North Boyanup</v>
      </c>
      <c r="AS1420" s="244">
        <v>1418</v>
      </c>
      <c r="AT1420" s="244">
        <v>-29.25</v>
      </c>
      <c r="AU1420" s="244">
        <v>121.5</v>
      </c>
      <c r="AV1420" s="244" t="s">
        <v>6112</v>
      </c>
      <c r="AW1420" s="22">
        <v>855</v>
      </c>
      <c r="AX1420" s="343">
        <v>42.680292035761454</v>
      </c>
    </row>
    <row r="1421" spans="1:50" ht="12" customHeight="1" x14ac:dyDescent="0.25">
      <c r="O1421" s="482" t="str">
        <f t="shared" si="158"/>
        <v xml:space="preserve"> </v>
      </c>
      <c r="P1421">
        <v>297</v>
      </c>
      <c r="Q1421" t="str">
        <f t="shared" si="157"/>
        <v>North Lake</v>
      </c>
      <c r="AS1421" s="244">
        <v>1419</v>
      </c>
      <c r="AT1421" s="244">
        <v>-29</v>
      </c>
      <c r="AU1421" s="244">
        <v>121.5</v>
      </c>
      <c r="AV1421" s="244" t="s">
        <v>6113</v>
      </c>
      <c r="AW1421" s="22">
        <v>855</v>
      </c>
      <c r="AX1421" s="343">
        <v>20.22033806640124</v>
      </c>
    </row>
    <row r="1422" spans="1:50" ht="12" customHeight="1" x14ac:dyDescent="0.25">
      <c r="O1422" s="482" t="str">
        <f t="shared" si="158"/>
        <v xml:space="preserve"> </v>
      </c>
      <c r="P1422">
        <v>298</v>
      </c>
      <c r="Q1422" t="str">
        <f t="shared" si="157"/>
        <v>Northampton</v>
      </c>
      <c r="AS1422" s="244">
        <v>1420</v>
      </c>
      <c r="AT1422" s="244">
        <v>-28.75</v>
      </c>
      <c r="AU1422" s="244">
        <v>121.5</v>
      </c>
      <c r="AV1422" s="244" t="s">
        <v>6114</v>
      </c>
      <c r="AW1422" s="22">
        <v>855</v>
      </c>
      <c r="AX1422" s="343">
        <v>23.270229064282741</v>
      </c>
    </row>
    <row r="1423" spans="1:50" ht="12" customHeight="1" x14ac:dyDescent="0.25">
      <c r="O1423" s="482" t="str">
        <f t="shared" si="158"/>
        <v xml:space="preserve"> </v>
      </c>
      <c r="P1423">
        <v>299</v>
      </c>
      <c r="Q1423" t="str">
        <f t="shared" si="157"/>
        <v>Northcliffe</v>
      </c>
      <c r="AS1423" s="244">
        <v>1421</v>
      </c>
      <c r="AT1423" s="244">
        <v>-28.5</v>
      </c>
      <c r="AU1423" s="244">
        <v>121.5</v>
      </c>
      <c r="AV1423" s="244" t="s">
        <v>6115</v>
      </c>
      <c r="AW1423" s="22">
        <v>855</v>
      </c>
      <c r="AX1423" s="343">
        <v>47.111907155434338</v>
      </c>
    </row>
    <row r="1424" spans="1:50" ht="12" customHeight="1" x14ac:dyDescent="0.25">
      <c r="O1424" s="482" t="str">
        <f t="shared" si="158"/>
        <v xml:space="preserve"> </v>
      </c>
      <c r="P1424">
        <v>300</v>
      </c>
      <c r="Q1424" t="str">
        <f t="shared" si="157"/>
        <v>Crowea</v>
      </c>
      <c r="AS1424" s="244">
        <v>1422</v>
      </c>
      <c r="AT1424" s="244">
        <v>-28.25</v>
      </c>
      <c r="AU1424" s="244">
        <v>121.5</v>
      </c>
      <c r="AV1424" s="244" t="s">
        <v>6116</v>
      </c>
      <c r="AW1424" s="22">
        <v>855</v>
      </c>
      <c r="AX1424" s="343">
        <v>73.776329380131628</v>
      </c>
    </row>
    <row r="1425" spans="15:50" ht="12" customHeight="1" x14ac:dyDescent="0.25">
      <c r="O1425" s="482" t="str">
        <f t="shared" si="158"/>
        <v xml:space="preserve"> </v>
      </c>
      <c r="P1425">
        <v>301</v>
      </c>
      <c r="Q1425" t="str">
        <f t="shared" si="157"/>
        <v>FREE#</v>
      </c>
      <c r="AS1425" s="244">
        <v>1423</v>
      </c>
      <c r="AT1425" s="244">
        <v>-28</v>
      </c>
      <c r="AU1425" s="244">
        <v>121.5</v>
      </c>
      <c r="AV1425" s="244" t="s">
        <v>6117</v>
      </c>
      <c r="AW1425" s="22">
        <v>855</v>
      </c>
      <c r="AX1425" s="343">
        <v>101.05319640439255</v>
      </c>
    </row>
    <row r="1426" spans="15:50" ht="12" customHeight="1" x14ac:dyDescent="0.25">
      <c r="O1426" s="482" t="str">
        <f t="shared" si="158"/>
        <v xml:space="preserve"> </v>
      </c>
      <c r="P1426">
        <v>302</v>
      </c>
      <c r="Q1426" t="str">
        <f t="shared" si="157"/>
        <v>Nungarin</v>
      </c>
      <c r="AS1426" s="244">
        <v>1424</v>
      </c>
      <c r="AT1426" s="244">
        <v>-27.75</v>
      </c>
      <c r="AU1426" s="244">
        <v>121.5</v>
      </c>
      <c r="AV1426" s="244" t="s">
        <v>6118</v>
      </c>
      <c r="AW1426" s="22">
        <v>855</v>
      </c>
      <c r="AX1426" s="343">
        <v>128.55324568396441</v>
      </c>
    </row>
    <row r="1427" spans="15:50" ht="12" customHeight="1" x14ac:dyDescent="0.25">
      <c r="O1427" s="482" t="str">
        <f t="shared" si="158"/>
        <v xml:space="preserve"> </v>
      </c>
      <c r="P1427">
        <v>303</v>
      </c>
      <c r="Q1427" t="str">
        <f t="shared" si="157"/>
        <v>One Tree Bridge</v>
      </c>
      <c r="AS1427" s="244">
        <v>1425</v>
      </c>
      <c r="AT1427" s="244">
        <v>-27.5</v>
      </c>
      <c r="AU1427" s="244">
        <v>121.5</v>
      </c>
      <c r="AV1427" s="244" t="s">
        <v>6119</v>
      </c>
      <c r="AW1427" s="22">
        <v>852</v>
      </c>
      <c r="AX1427" s="343">
        <v>153.32165854037734</v>
      </c>
    </row>
    <row r="1428" spans="15:50" ht="12" customHeight="1" x14ac:dyDescent="0.25">
      <c r="O1428" s="482" t="str">
        <f t="shared" si="158"/>
        <v xml:space="preserve"> </v>
      </c>
      <c r="P1428">
        <v>304</v>
      </c>
      <c r="Q1428" t="str">
        <f t="shared" si="157"/>
        <v>Ongerup</v>
      </c>
      <c r="AS1428" s="244">
        <v>1426</v>
      </c>
      <c r="AT1428" s="244">
        <v>-27.25</v>
      </c>
      <c r="AU1428" s="244">
        <v>121.5</v>
      </c>
      <c r="AV1428" s="244" t="s">
        <v>6120</v>
      </c>
      <c r="AW1428" s="22">
        <v>852</v>
      </c>
      <c r="AX1428" s="343">
        <v>176.80352467018136</v>
      </c>
    </row>
    <row r="1429" spans="15:50" ht="12" customHeight="1" x14ac:dyDescent="0.25">
      <c r="O1429" s="482" t="str">
        <f t="shared" si="158"/>
        <v xml:space="preserve"> </v>
      </c>
      <c r="P1429">
        <v>305</v>
      </c>
      <c r="Q1429" t="str">
        <f t="shared" si="157"/>
        <v>Palgarup</v>
      </c>
      <c r="AS1429" s="244">
        <v>1427</v>
      </c>
      <c r="AT1429" s="244">
        <v>-27</v>
      </c>
      <c r="AU1429" s="244">
        <v>121.5</v>
      </c>
      <c r="AV1429" s="244" t="s">
        <v>6121</v>
      </c>
      <c r="AW1429" s="22">
        <v>852</v>
      </c>
      <c r="AX1429" s="343">
        <v>201.38702441120788</v>
      </c>
    </row>
    <row r="1430" spans="15:50" ht="12" customHeight="1" x14ac:dyDescent="0.25">
      <c r="O1430" s="482" t="str">
        <f t="shared" si="158"/>
        <v xml:space="preserve"> </v>
      </c>
      <c r="P1430">
        <v>306</v>
      </c>
      <c r="Q1430" t="str">
        <f t="shared" si="157"/>
        <v>FREE#</v>
      </c>
      <c r="AS1430" s="244">
        <v>1428</v>
      </c>
      <c r="AT1430" s="244">
        <v>-26.75</v>
      </c>
      <c r="AU1430" s="244">
        <v>121.5</v>
      </c>
      <c r="AV1430" s="244" t="s">
        <v>6122</v>
      </c>
      <c r="AW1430" s="22">
        <v>852</v>
      </c>
      <c r="AX1430" s="343">
        <v>226.71407712082851</v>
      </c>
    </row>
    <row r="1431" spans="15:50" ht="12" customHeight="1" x14ac:dyDescent="0.25">
      <c r="O1431" s="482" t="str">
        <f t="shared" si="158"/>
        <v xml:space="preserve"> </v>
      </c>
      <c r="P1431">
        <v>307</v>
      </c>
      <c r="Q1431" t="str">
        <f t="shared" si="157"/>
        <v>Parwoonup</v>
      </c>
      <c r="AS1431" s="244">
        <v>1429</v>
      </c>
      <c r="AT1431" s="244">
        <v>-26.5</v>
      </c>
      <c r="AU1431" s="244">
        <v>121.5</v>
      </c>
      <c r="AV1431" s="244" t="s">
        <v>6123</v>
      </c>
      <c r="AW1431" s="22">
        <v>852</v>
      </c>
      <c r="AX1431" s="343">
        <v>252.56108927536448</v>
      </c>
    </row>
    <row r="1432" spans="15:50" ht="12" customHeight="1" x14ac:dyDescent="0.25">
      <c r="O1432" s="482" t="str">
        <f t="shared" si="158"/>
        <v xml:space="preserve"> </v>
      </c>
      <c r="P1432">
        <v>308</v>
      </c>
      <c r="Q1432" t="str">
        <f t="shared" si="157"/>
        <v>Paynes Find</v>
      </c>
      <c r="AS1432" s="244">
        <v>1430</v>
      </c>
      <c r="AT1432" s="244">
        <v>-26.25</v>
      </c>
      <c r="AU1432" s="244">
        <v>121.5</v>
      </c>
      <c r="AV1432" s="244" t="s">
        <v>6124</v>
      </c>
      <c r="AW1432" s="22">
        <v>852</v>
      </c>
      <c r="AX1432" s="343">
        <v>278.78347645223448</v>
      </c>
    </row>
    <row r="1433" spans="15:50" ht="12" customHeight="1" x14ac:dyDescent="0.25">
      <c r="O1433" s="482" t="str">
        <f t="shared" si="158"/>
        <v xml:space="preserve"> </v>
      </c>
      <c r="P1433">
        <v>309</v>
      </c>
      <c r="Q1433" t="str">
        <f t="shared" si="157"/>
        <v>Peaceful Bay</v>
      </c>
      <c r="AS1433" s="244">
        <v>1431</v>
      </c>
      <c r="AT1433" s="244">
        <v>-26</v>
      </c>
      <c r="AU1433" s="244">
        <v>121.5</v>
      </c>
      <c r="AV1433" s="244" t="s">
        <v>6125</v>
      </c>
      <c r="AW1433" s="22">
        <v>852</v>
      </c>
      <c r="AX1433" s="343">
        <v>305.28452553600619</v>
      </c>
    </row>
    <row r="1434" spans="15:50" ht="12" customHeight="1" x14ac:dyDescent="0.25">
      <c r="O1434" s="482" t="str">
        <f t="shared" si="158"/>
        <v xml:space="preserve"> </v>
      </c>
      <c r="P1434">
        <v>310</v>
      </c>
      <c r="Q1434" t="str">
        <f t="shared" si="157"/>
        <v>Pemberton</v>
      </c>
      <c r="AS1434" s="244">
        <v>1432</v>
      </c>
      <c r="AT1434" s="244">
        <v>-25.75</v>
      </c>
      <c r="AU1434" s="244">
        <v>121.5</v>
      </c>
      <c r="AV1434" s="244" t="s">
        <v>6126</v>
      </c>
      <c r="AW1434" s="22">
        <v>879</v>
      </c>
      <c r="AX1434" s="343">
        <v>314.021680461936</v>
      </c>
    </row>
    <row r="1435" spans="15:50" ht="12" customHeight="1" x14ac:dyDescent="0.25">
      <c r="O1435" s="482" t="str">
        <f t="shared" si="158"/>
        <v xml:space="preserve"> </v>
      </c>
      <c r="P1435">
        <v>311</v>
      </c>
      <c r="Q1435" t="str">
        <f t="shared" si="157"/>
        <v>Perenjori</v>
      </c>
      <c r="AS1435" s="244">
        <v>1433</v>
      </c>
      <c r="AT1435" s="244">
        <v>-25.5</v>
      </c>
      <c r="AU1435" s="244">
        <v>121.5</v>
      </c>
      <c r="AV1435" s="244" t="s">
        <v>6127</v>
      </c>
      <c r="AW1435" s="22">
        <v>879</v>
      </c>
      <c r="AX1435" s="343">
        <v>323.71587665748797</v>
      </c>
    </row>
    <row r="1436" spans="15:50" ht="12" customHeight="1" x14ac:dyDescent="0.25">
      <c r="O1436" s="482" t="str">
        <f t="shared" si="158"/>
        <v xml:space="preserve"> </v>
      </c>
      <c r="P1436">
        <v>312</v>
      </c>
      <c r="Q1436" t="str">
        <f t="shared" si="157"/>
        <v>FREE#</v>
      </c>
      <c r="AS1436" s="244">
        <v>1434</v>
      </c>
      <c r="AT1436" s="244">
        <v>-25.25</v>
      </c>
      <c r="AU1436" s="244">
        <v>121.5</v>
      </c>
      <c r="AV1436" s="244" t="s">
        <v>6128</v>
      </c>
      <c r="AW1436" s="22">
        <v>879</v>
      </c>
      <c r="AX1436" s="343">
        <v>335.43789351815218</v>
      </c>
    </row>
    <row r="1437" spans="15:50" ht="12" customHeight="1" x14ac:dyDescent="0.25">
      <c r="O1437" s="482" t="str">
        <f t="shared" si="158"/>
        <v xml:space="preserve"> </v>
      </c>
      <c r="P1437">
        <v>313</v>
      </c>
      <c r="Q1437" t="str">
        <f t="shared" si="157"/>
        <v>Perth</v>
      </c>
      <c r="AS1437" s="244">
        <v>1435</v>
      </c>
      <c r="AT1437" s="244">
        <v>-25</v>
      </c>
      <c r="AU1437" s="244">
        <v>121.5</v>
      </c>
      <c r="AV1437" s="244" t="s">
        <v>6129</v>
      </c>
      <c r="AW1437" s="22">
        <v>879</v>
      </c>
      <c r="AX1437" s="343">
        <v>348.98345309950139</v>
      </c>
    </row>
    <row r="1438" spans="15:50" ht="12" customHeight="1" x14ac:dyDescent="0.25">
      <c r="O1438" s="482" t="str">
        <f t="shared" si="158"/>
        <v xml:space="preserve"> </v>
      </c>
      <c r="P1438">
        <v>314</v>
      </c>
      <c r="Q1438" t="str">
        <f t="shared" si="157"/>
        <v>Perup</v>
      </c>
      <c r="AS1438" s="244">
        <v>1436</v>
      </c>
      <c r="AT1438" s="244">
        <v>-35</v>
      </c>
      <c r="AU1438" s="244">
        <v>121.75</v>
      </c>
      <c r="AV1438" s="244" t="s">
        <v>6130</v>
      </c>
      <c r="AW1438" s="22">
        <v>72</v>
      </c>
      <c r="AX1438" s="343">
        <v>118.41598381543899</v>
      </c>
    </row>
    <row r="1439" spans="15:50" ht="12" customHeight="1" x14ac:dyDescent="0.25">
      <c r="O1439" s="482" t="str">
        <f t="shared" si="158"/>
        <v xml:space="preserve"> </v>
      </c>
      <c r="P1439">
        <v>315</v>
      </c>
      <c r="Q1439" t="str">
        <f t="shared" si="157"/>
        <v>Piawaning</v>
      </c>
      <c r="AS1439" s="244">
        <v>1437</v>
      </c>
      <c r="AT1439" s="244">
        <v>-34.75</v>
      </c>
      <c r="AU1439" s="244">
        <v>121.75</v>
      </c>
      <c r="AV1439" s="244" t="s">
        <v>6131</v>
      </c>
      <c r="AW1439" s="22">
        <v>72</v>
      </c>
      <c r="AX1439" s="343">
        <v>92.150023304614976</v>
      </c>
    </row>
    <row r="1440" spans="15:50" ht="12" customHeight="1" x14ac:dyDescent="0.25">
      <c r="O1440" s="482" t="str">
        <f t="shared" si="158"/>
        <v xml:space="preserve"> </v>
      </c>
      <c r="P1440">
        <v>316</v>
      </c>
      <c r="Q1440" t="str">
        <f t="shared" si="157"/>
        <v>Piesse Brook</v>
      </c>
      <c r="AS1440" s="244">
        <v>1438</v>
      </c>
      <c r="AT1440" s="244">
        <v>-34.5</v>
      </c>
      <c r="AU1440" s="244">
        <v>121.75</v>
      </c>
      <c r="AV1440" s="244" t="s">
        <v>6132</v>
      </c>
      <c r="AW1440" s="22">
        <v>72</v>
      </c>
      <c r="AX1440" s="343">
        <v>67.128859725797341</v>
      </c>
    </row>
    <row r="1441" spans="15:50" ht="12" customHeight="1" x14ac:dyDescent="0.25">
      <c r="O1441" s="482" t="str">
        <f t="shared" si="158"/>
        <v xml:space="preserve"> </v>
      </c>
      <c r="P1441">
        <v>317</v>
      </c>
      <c r="Q1441" t="str">
        <f t="shared" si="157"/>
        <v>Piesseville</v>
      </c>
      <c r="AS1441" s="244">
        <v>1439</v>
      </c>
      <c r="AT1441" s="244">
        <v>-34.25</v>
      </c>
      <c r="AU1441" s="244">
        <v>121.75</v>
      </c>
      <c r="AV1441" s="244" t="s">
        <v>6133</v>
      </c>
      <c r="AW1441" s="22">
        <v>1134</v>
      </c>
      <c r="AX1441" s="343">
        <v>43.867244688227245</v>
      </c>
    </row>
    <row r="1442" spans="15:50" ht="12" customHeight="1" x14ac:dyDescent="0.25">
      <c r="O1442" s="482" t="str">
        <f t="shared" si="158"/>
        <v xml:space="preserve"> </v>
      </c>
      <c r="P1442">
        <v>318</v>
      </c>
      <c r="Q1442" t="str">
        <f t="shared" si="157"/>
        <v>Pindar</v>
      </c>
      <c r="AS1442" s="244">
        <v>1440</v>
      </c>
      <c r="AT1442" s="244">
        <v>-34</v>
      </c>
      <c r="AU1442" s="244">
        <v>121.75</v>
      </c>
      <c r="AV1442" s="244" t="s">
        <v>6134</v>
      </c>
      <c r="AW1442" s="22">
        <v>1134</v>
      </c>
      <c r="AX1442" s="343">
        <v>19.165702265381391</v>
      </c>
    </row>
    <row r="1443" spans="15:50" ht="12" customHeight="1" x14ac:dyDescent="0.25">
      <c r="O1443" s="482" t="str">
        <f t="shared" si="158"/>
        <v xml:space="preserve"> </v>
      </c>
      <c r="P1443">
        <v>319</v>
      </c>
      <c r="Q1443" t="str">
        <f t="shared" si="157"/>
        <v>FREE#</v>
      </c>
      <c r="AS1443" s="244">
        <v>1441</v>
      </c>
      <c r="AT1443" s="244">
        <v>-33.75</v>
      </c>
      <c r="AU1443" s="244">
        <v>121.75</v>
      </c>
      <c r="AV1443" s="244" t="s">
        <v>6135</v>
      </c>
      <c r="AW1443" s="22">
        <v>140</v>
      </c>
      <c r="AX1443" s="343">
        <v>12.787255863464111</v>
      </c>
    </row>
    <row r="1444" spans="15:50" ht="12" customHeight="1" x14ac:dyDescent="0.25">
      <c r="O1444" s="482" t="str">
        <f t="shared" si="158"/>
        <v xml:space="preserve"> </v>
      </c>
      <c r="P1444">
        <v>320</v>
      </c>
      <c r="Q1444" t="str">
        <f t="shared" si="157"/>
        <v>Pingaring</v>
      </c>
      <c r="AS1444" s="244">
        <v>1442</v>
      </c>
      <c r="AT1444" s="244">
        <v>-33.5</v>
      </c>
      <c r="AU1444" s="244">
        <v>121.75</v>
      </c>
      <c r="AV1444" s="244" t="s">
        <v>6136</v>
      </c>
      <c r="AW1444" s="22">
        <v>352</v>
      </c>
      <c r="AX1444" s="343">
        <v>2.144895006585108</v>
      </c>
    </row>
    <row r="1445" spans="15:50" ht="12" customHeight="1" x14ac:dyDescent="0.25">
      <c r="O1445" s="482" t="str">
        <f t="shared" si="158"/>
        <v xml:space="preserve"> </v>
      </c>
      <c r="P1445">
        <v>321</v>
      </c>
      <c r="Q1445" t="str">
        <f t="shared" si="157"/>
        <v>Pingelly</v>
      </c>
      <c r="AS1445" s="244">
        <v>1443</v>
      </c>
      <c r="AT1445" s="244">
        <v>-33.25</v>
      </c>
      <c r="AU1445" s="244">
        <v>121.75</v>
      </c>
      <c r="AV1445" s="244" t="s">
        <v>6137</v>
      </c>
      <c r="AW1445" s="22">
        <v>744</v>
      </c>
      <c r="AX1445" s="343">
        <v>4.2860147317361355</v>
      </c>
    </row>
    <row r="1446" spans="15:50" ht="12" customHeight="1" x14ac:dyDescent="0.25">
      <c r="O1446" s="482" t="str">
        <f t="shared" si="158"/>
        <v xml:space="preserve"> </v>
      </c>
      <c r="P1446">
        <v>322</v>
      </c>
      <c r="Q1446" t="str">
        <f t="shared" ref="Q1446:Q1509" si="159">IFERROR(VLOOKUP(P1446,$P$3:$Q$1122,2,FALSE), "FREE#")</f>
        <v>Pingrup</v>
      </c>
      <c r="AS1446" s="244">
        <v>1444</v>
      </c>
      <c r="AT1446" s="244">
        <v>-33</v>
      </c>
      <c r="AU1446" s="244">
        <v>121.75</v>
      </c>
      <c r="AV1446" s="244" t="s">
        <v>6138</v>
      </c>
      <c r="AW1446" s="22">
        <v>344</v>
      </c>
      <c r="AX1446" s="343">
        <v>10.016174828423193</v>
      </c>
    </row>
    <row r="1447" spans="15:50" ht="12" customHeight="1" x14ac:dyDescent="0.25">
      <c r="O1447" s="482" t="str">
        <f t="shared" si="158"/>
        <v xml:space="preserve"> </v>
      </c>
      <c r="P1447">
        <v>323</v>
      </c>
      <c r="Q1447" t="str">
        <f t="shared" si="159"/>
        <v>Pinjarra</v>
      </c>
      <c r="AS1447" s="244">
        <v>1445</v>
      </c>
      <c r="AT1447" s="244">
        <v>-32.75</v>
      </c>
      <c r="AU1447" s="244">
        <v>121.75</v>
      </c>
      <c r="AV1447" s="244" t="s">
        <v>6139</v>
      </c>
      <c r="AW1447" s="22">
        <v>207</v>
      </c>
      <c r="AX1447" s="343">
        <v>18.662047136683785</v>
      </c>
    </row>
    <row r="1448" spans="15:50" ht="12" customHeight="1" x14ac:dyDescent="0.25">
      <c r="O1448" s="482" t="str">
        <f t="shared" si="158"/>
        <v xml:space="preserve"> </v>
      </c>
      <c r="P1448">
        <v>324</v>
      </c>
      <c r="Q1448" t="str">
        <f t="shared" si="159"/>
        <v>Pithara</v>
      </c>
      <c r="AS1448" s="244">
        <v>1446</v>
      </c>
      <c r="AT1448" s="244">
        <v>-32.5</v>
      </c>
      <c r="AU1448" s="244">
        <v>121.75</v>
      </c>
      <c r="AV1448" s="244" t="s">
        <v>6140</v>
      </c>
      <c r="AW1448" s="22">
        <v>687</v>
      </c>
      <c r="AX1448" s="343">
        <v>11.912737002501091</v>
      </c>
    </row>
    <row r="1449" spans="15:50" ht="12" customHeight="1" x14ac:dyDescent="0.25">
      <c r="O1449" s="482" t="str">
        <f t="shared" si="158"/>
        <v xml:space="preserve"> </v>
      </c>
      <c r="P1449">
        <v>325</v>
      </c>
      <c r="Q1449" t="str">
        <f t="shared" si="159"/>
        <v>Poison Point</v>
      </c>
      <c r="AS1449" s="244">
        <v>1447</v>
      </c>
      <c r="AT1449" s="244">
        <v>-32.25</v>
      </c>
      <c r="AU1449" s="244">
        <v>121.75</v>
      </c>
      <c r="AV1449" s="244" t="s">
        <v>6141</v>
      </c>
      <c r="AW1449" s="22">
        <v>293</v>
      </c>
      <c r="AX1449" s="343">
        <v>6.4866957962462539</v>
      </c>
    </row>
    <row r="1450" spans="15:50" ht="12" customHeight="1" x14ac:dyDescent="0.25">
      <c r="O1450" s="482" t="str">
        <f t="shared" si="158"/>
        <v xml:space="preserve"> </v>
      </c>
      <c r="P1450">
        <v>326</v>
      </c>
      <c r="Q1450" t="str">
        <f t="shared" si="159"/>
        <v>Popanyinning</v>
      </c>
      <c r="AS1450" s="244">
        <v>1448</v>
      </c>
      <c r="AT1450" s="244">
        <v>-32</v>
      </c>
      <c r="AU1450" s="244">
        <v>121.75</v>
      </c>
      <c r="AV1450" s="244" t="s">
        <v>6142</v>
      </c>
      <c r="AW1450" s="22">
        <v>1031</v>
      </c>
      <c r="AX1450" s="343">
        <v>15.773352257040806</v>
      </c>
    </row>
    <row r="1451" spans="15:50" ht="12" customHeight="1" x14ac:dyDescent="0.25">
      <c r="O1451" s="482" t="str">
        <f t="shared" si="158"/>
        <v xml:space="preserve"> </v>
      </c>
      <c r="P1451">
        <v>327</v>
      </c>
      <c r="Q1451" t="str">
        <f t="shared" si="159"/>
        <v>FREE#</v>
      </c>
      <c r="AS1451" s="244">
        <v>1449</v>
      </c>
      <c r="AT1451" s="244">
        <v>-31.75</v>
      </c>
      <c r="AU1451" s="244">
        <v>121.75</v>
      </c>
      <c r="AV1451" s="244" t="s">
        <v>6143</v>
      </c>
      <c r="AW1451" s="22">
        <v>766</v>
      </c>
      <c r="AX1451" s="343">
        <v>3.7110477067556293</v>
      </c>
    </row>
    <row r="1452" spans="15:50" ht="12" customHeight="1" x14ac:dyDescent="0.25">
      <c r="O1452" s="482" t="str">
        <f t="shared" si="158"/>
        <v xml:space="preserve"> </v>
      </c>
      <c r="P1452">
        <v>328</v>
      </c>
      <c r="Q1452" t="str">
        <f t="shared" si="159"/>
        <v>Porongurup</v>
      </c>
      <c r="AS1452" s="244">
        <v>1450</v>
      </c>
      <c r="AT1452" s="244">
        <v>-31.5</v>
      </c>
      <c r="AU1452" s="244">
        <v>121.75</v>
      </c>
      <c r="AV1452" s="244" t="s">
        <v>6144</v>
      </c>
      <c r="AW1452" s="22">
        <v>1145</v>
      </c>
      <c r="AX1452" s="343">
        <v>16.237299195969719</v>
      </c>
    </row>
    <row r="1453" spans="15:50" ht="12" customHeight="1" x14ac:dyDescent="0.25">
      <c r="O1453" s="482" t="str">
        <f t="shared" si="158"/>
        <v xml:space="preserve"> </v>
      </c>
      <c r="P1453">
        <v>329</v>
      </c>
      <c r="Q1453" t="str">
        <f t="shared" si="159"/>
        <v>Port Gregory</v>
      </c>
      <c r="AS1453" s="244">
        <v>1451</v>
      </c>
      <c r="AT1453" s="244">
        <v>-31.25</v>
      </c>
      <c r="AU1453" s="244">
        <v>121.75</v>
      </c>
      <c r="AV1453" s="244" t="s">
        <v>6145</v>
      </c>
      <c r="AW1453" s="22">
        <v>802</v>
      </c>
      <c r="AX1453" s="343">
        <v>11.56564478978207</v>
      </c>
    </row>
    <row r="1454" spans="15:50" ht="12" customHeight="1" x14ac:dyDescent="0.25">
      <c r="O1454" s="482" t="str">
        <f t="shared" si="158"/>
        <v xml:space="preserve"> </v>
      </c>
      <c r="P1454">
        <v>330</v>
      </c>
      <c r="Q1454" t="str">
        <f t="shared" si="159"/>
        <v>FREE#</v>
      </c>
      <c r="AS1454" s="244">
        <v>1452</v>
      </c>
      <c r="AT1454" s="244">
        <v>-31</v>
      </c>
      <c r="AU1454" s="244">
        <v>121.75</v>
      </c>
      <c r="AV1454" s="244" t="s">
        <v>6146</v>
      </c>
      <c r="AW1454" s="22">
        <v>715</v>
      </c>
      <c r="AX1454" s="343">
        <v>14.630726293100983</v>
      </c>
    </row>
    <row r="1455" spans="15:50" ht="12" customHeight="1" x14ac:dyDescent="0.25">
      <c r="O1455" s="482" t="str">
        <f t="shared" si="158"/>
        <v xml:space="preserve"> </v>
      </c>
      <c r="P1455">
        <v>331</v>
      </c>
      <c r="Q1455" t="str">
        <f t="shared" si="159"/>
        <v>Quairading</v>
      </c>
      <c r="AS1455" s="244">
        <v>1453</v>
      </c>
      <c r="AT1455" s="244">
        <v>-30.75</v>
      </c>
      <c r="AU1455" s="244">
        <v>121.75</v>
      </c>
      <c r="AV1455" s="244" t="s">
        <v>6147</v>
      </c>
      <c r="AW1455" s="22">
        <v>586</v>
      </c>
      <c r="AX1455" s="343">
        <v>5.1941393806638052</v>
      </c>
    </row>
    <row r="1456" spans="15:50" ht="12" customHeight="1" x14ac:dyDescent="0.25">
      <c r="O1456" s="482" t="str">
        <f t="shared" si="158"/>
        <v xml:space="preserve"> </v>
      </c>
      <c r="P1456">
        <v>332</v>
      </c>
      <c r="Q1456" t="str">
        <f t="shared" si="159"/>
        <v>Quindalup</v>
      </c>
      <c r="AS1456" s="244">
        <v>1454</v>
      </c>
      <c r="AT1456" s="244">
        <v>-30.5</v>
      </c>
      <c r="AU1456" s="244">
        <v>121.75</v>
      </c>
      <c r="AV1456" s="244" t="s">
        <v>6148</v>
      </c>
      <c r="AW1456" s="22">
        <v>804</v>
      </c>
      <c r="AX1456" s="343">
        <v>18.389783513723625</v>
      </c>
    </row>
    <row r="1457" spans="15:50" ht="12" customHeight="1" x14ac:dyDescent="0.25">
      <c r="O1457" s="482" t="str">
        <f t="shared" si="158"/>
        <v xml:space="preserve"> </v>
      </c>
      <c r="P1457">
        <v>333</v>
      </c>
      <c r="Q1457" t="str">
        <f t="shared" si="159"/>
        <v>Quindanning</v>
      </c>
      <c r="AS1457" s="244">
        <v>1455</v>
      </c>
      <c r="AT1457" s="244">
        <v>-30.25</v>
      </c>
      <c r="AU1457" s="244">
        <v>121.75</v>
      </c>
      <c r="AV1457" s="244" t="s">
        <v>6149</v>
      </c>
      <c r="AW1457" s="22">
        <v>734</v>
      </c>
      <c r="AX1457" s="343">
        <v>8.827345568980796</v>
      </c>
    </row>
    <row r="1458" spans="15:50" ht="12" customHeight="1" x14ac:dyDescent="0.25">
      <c r="O1458" s="482" t="str">
        <f t="shared" si="158"/>
        <v xml:space="preserve"> </v>
      </c>
      <c r="P1458">
        <v>334</v>
      </c>
      <c r="Q1458" t="str">
        <f t="shared" si="159"/>
        <v>Quinninup</v>
      </c>
      <c r="AS1458" s="244">
        <v>1456</v>
      </c>
      <c r="AT1458" s="244">
        <v>-30</v>
      </c>
      <c r="AU1458" s="244">
        <v>121.75</v>
      </c>
      <c r="AV1458" s="244" t="s">
        <v>6150</v>
      </c>
      <c r="AW1458" s="22">
        <v>734</v>
      </c>
      <c r="AX1458" s="343">
        <v>36.612085415289762</v>
      </c>
    </row>
    <row r="1459" spans="15:50" ht="12" customHeight="1" x14ac:dyDescent="0.25">
      <c r="O1459" s="482" t="str">
        <f t="shared" si="158"/>
        <v xml:space="preserve"> </v>
      </c>
      <c r="P1459">
        <v>335</v>
      </c>
      <c r="Q1459" t="str">
        <f t="shared" si="159"/>
        <v>Quinns Rock</v>
      </c>
      <c r="AS1459" s="244">
        <v>1457</v>
      </c>
      <c r="AT1459" s="244">
        <v>-29.75</v>
      </c>
      <c r="AU1459" s="244">
        <v>121.75</v>
      </c>
      <c r="AV1459" s="244" t="s">
        <v>6151</v>
      </c>
      <c r="AW1459" s="22">
        <v>734</v>
      </c>
      <c r="AX1459" s="343">
        <v>64.407746556228901</v>
      </c>
    </row>
    <row r="1460" spans="15:50" ht="12" customHeight="1" x14ac:dyDescent="0.25">
      <c r="O1460" s="482" t="str">
        <f t="shared" si="158"/>
        <v xml:space="preserve"> </v>
      </c>
      <c r="P1460">
        <v>336</v>
      </c>
      <c r="Q1460" t="str">
        <f t="shared" si="159"/>
        <v>Ravensthorpe</v>
      </c>
      <c r="AS1460" s="244">
        <v>1458</v>
      </c>
      <c r="AT1460" s="244">
        <v>-29.5</v>
      </c>
      <c r="AU1460" s="244">
        <v>121.75</v>
      </c>
      <c r="AV1460" s="244" t="s">
        <v>6152</v>
      </c>
      <c r="AW1460" s="22">
        <v>883</v>
      </c>
      <c r="AX1460" s="343">
        <v>72.091286971298828</v>
      </c>
    </row>
    <row r="1461" spans="15:50" ht="12" customHeight="1" x14ac:dyDescent="0.25">
      <c r="O1461" s="482" t="str">
        <f t="shared" si="158"/>
        <v xml:space="preserve"> </v>
      </c>
      <c r="P1461">
        <v>337</v>
      </c>
      <c r="Q1461" t="str">
        <f t="shared" si="159"/>
        <v>Regans Ford</v>
      </c>
      <c r="AS1461" s="244">
        <v>1459</v>
      </c>
      <c r="AT1461" s="244">
        <v>-29.25</v>
      </c>
      <c r="AU1461" s="244">
        <v>121.75</v>
      </c>
      <c r="AV1461" s="244" t="s">
        <v>6153</v>
      </c>
      <c r="AW1461" s="22">
        <v>855</v>
      </c>
      <c r="AX1461" s="343">
        <v>56.728822182289086</v>
      </c>
    </row>
    <row r="1462" spans="15:50" ht="12" customHeight="1" x14ac:dyDescent="0.25">
      <c r="O1462" s="482" t="str">
        <f t="shared" si="158"/>
        <v xml:space="preserve"> </v>
      </c>
      <c r="P1462">
        <v>338</v>
      </c>
      <c r="Q1462" t="str">
        <f t="shared" si="159"/>
        <v>Regan's Ford</v>
      </c>
      <c r="AS1462" s="244">
        <v>1460</v>
      </c>
      <c r="AT1462" s="244">
        <v>-29</v>
      </c>
      <c r="AU1462" s="244">
        <v>121.75</v>
      </c>
      <c r="AV1462" s="244" t="s">
        <v>6154</v>
      </c>
      <c r="AW1462" s="22">
        <v>855</v>
      </c>
      <c r="AX1462" s="343">
        <v>42.530050276373309</v>
      </c>
    </row>
    <row r="1463" spans="15:50" ht="12" customHeight="1" x14ac:dyDescent="0.25">
      <c r="O1463" s="482" t="str">
        <f t="shared" si="158"/>
        <v xml:space="preserve"> </v>
      </c>
      <c r="P1463">
        <v>339</v>
      </c>
      <c r="Q1463" t="str">
        <f t="shared" si="159"/>
        <v>FREE#</v>
      </c>
      <c r="AS1463" s="244">
        <v>1461</v>
      </c>
      <c r="AT1463" s="244">
        <v>-28.75</v>
      </c>
      <c r="AU1463" s="244">
        <v>121.75</v>
      </c>
      <c r="AV1463" s="244" t="s">
        <v>6155</v>
      </c>
      <c r="AW1463" s="22">
        <v>855</v>
      </c>
      <c r="AX1463" s="343">
        <v>44.100113903555588</v>
      </c>
    </row>
    <row r="1464" spans="15:50" ht="12" customHeight="1" x14ac:dyDescent="0.25">
      <c r="O1464" s="482" t="str">
        <f t="shared" si="158"/>
        <v xml:space="preserve"> </v>
      </c>
      <c r="P1464">
        <v>340</v>
      </c>
      <c r="Q1464" t="str">
        <f t="shared" si="159"/>
        <v>Rocky Gully</v>
      </c>
      <c r="AS1464" s="244">
        <v>1462</v>
      </c>
      <c r="AT1464" s="244">
        <v>-28.5</v>
      </c>
      <c r="AU1464" s="244">
        <v>121.75</v>
      </c>
      <c r="AV1464" s="244" t="s">
        <v>6156</v>
      </c>
      <c r="AW1464" s="22">
        <v>855</v>
      </c>
      <c r="AX1464" s="343">
        <v>60.217969706445309</v>
      </c>
    </row>
    <row r="1465" spans="15:50" ht="12" customHeight="1" x14ac:dyDescent="0.25">
      <c r="O1465" s="482" t="str">
        <f t="shared" si="158"/>
        <v xml:space="preserve"> </v>
      </c>
      <c r="P1465">
        <v>341</v>
      </c>
      <c r="Q1465" t="str">
        <f t="shared" si="159"/>
        <v>FREE#</v>
      </c>
      <c r="AS1465" s="244">
        <v>1463</v>
      </c>
      <c r="AT1465" s="244">
        <v>-28.25</v>
      </c>
      <c r="AU1465" s="244">
        <v>121.75</v>
      </c>
      <c r="AV1465" s="244" t="s">
        <v>6157</v>
      </c>
      <c r="AW1465" s="22">
        <v>852</v>
      </c>
      <c r="AX1465" s="343">
        <v>76.226755145866193</v>
      </c>
    </row>
    <row r="1466" spans="15:50" ht="12" customHeight="1" x14ac:dyDescent="0.25">
      <c r="O1466" s="482" t="str">
        <f t="shared" si="158"/>
        <v xml:space="preserve"> </v>
      </c>
      <c r="P1466">
        <v>342</v>
      </c>
      <c r="Q1466" t="str">
        <f t="shared" si="159"/>
        <v>Roleystone</v>
      </c>
      <c r="AS1466" s="244">
        <v>1464</v>
      </c>
      <c r="AT1466" s="244">
        <v>-28</v>
      </c>
      <c r="AU1466" s="244">
        <v>121.75</v>
      </c>
      <c r="AV1466" s="244" t="s">
        <v>6158</v>
      </c>
      <c r="AW1466" s="22">
        <v>852</v>
      </c>
      <c r="AX1466" s="343">
        <v>94.434531449101073</v>
      </c>
    </row>
    <row r="1467" spans="15:50" ht="12" customHeight="1" x14ac:dyDescent="0.25">
      <c r="O1467" s="482" t="str">
        <f t="shared" si="158"/>
        <v xml:space="preserve"> </v>
      </c>
      <c r="P1467">
        <v>343</v>
      </c>
      <c r="Q1467" t="str">
        <f t="shared" si="159"/>
        <v>Rothsay</v>
      </c>
      <c r="AS1467" s="244">
        <v>1465</v>
      </c>
      <c r="AT1467" s="244">
        <v>-27.75</v>
      </c>
      <c r="AU1467" s="244">
        <v>121.75</v>
      </c>
      <c r="AV1467" s="244" t="s">
        <v>6159</v>
      </c>
      <c r="AW1467" s="22">
        <v>852</v>
      </c>
      <c r="AX1467" s="343">
        <v>116.49284160575571</v>
      </c>
    </row>
    <row r="1468" spans="15:50" ht="12" customHeight="1" x14ac:dyDescent="0.25">
      <c r="O1468" s="482" t="str">
        <f t="shared" si="158"/>
        <v xml:space="preserve"> </v>
      </c>
      <c r="P1468">
        <v>344</v>
      </c>
      <c r="Q1468" t="str">
        <f t="shared" si="159"/>
        <v>Salmon Gums</v>
      </c>
      <c r="AS1468" s="244">
        <v>1466</v>
      </c>
      <c r="AT1468" s="244">
        <v>-27.5</v>
      </c>
      <c r="AU1468" s="244">
        <v>121.75</v>
      </c>
      <c r="AV1468" s="244" t="s">
        <v>6160</v>
      </c>
      <c r="AW1468" s="22">
        <v>852</v>
      </c>
      <c r="AX1468" s="343">
        <v>140.60093329638573</v>
      </c>
    </row>
    <row r="1469" spans="15:50" ht="12" customHeight="1" x14ac:dyDescent="0.25">
      <c r="O1469" s="482" t="str">
        <f t="shared" si="158"/>
        <v xml:space="preserve"> </v>
      </c>
      <c r="P1469">
        <v>345</v>
      </c>
      <c r="Q1469" t="str">
        <f t="shared" si="159"/>
        <v>Sawyers Valley</v>
      </c>
      <c r="AS1469" s="244">
        <v>1467</v>
      </c>
      <c r="AT1469" s="244">
        <v>-27.25</v>
      </c>
      <c r="AU1469" s="244">
        <v>121.75</v>
      </c>
      <c r="AV1469" s="244" t="s">
        <v>6161</v>
      </c>
      <c r="AW1469" s="22">
        <v>852</v>
      </c>
      <c r="AX1469" s="343">
        <v>165.86742182290146</v>
      </c>
    </row>
    <row r="1470" spans="15:50" ht="12" customHeight="1" x14ac:dyDescent="0.25">
      <c r="O1470" s="482" t="str">
        <f t="shared" si="158"/>
        <v xml:space="preserve"> </v>
      </c>
      <c r="P1470">
        <v>346</v>
      </c>
      <c r="Q1470" t="str">
        <f t="shared" si="159"/>
        <v>Scaddan</v>
      </c>
      <c r="AS1470" s="244">
        <v>1468</v>
      </c>
      <c r="AT1470" s="244">
        <v>-27</v>
      </c>
      <c r="AU1470" s="244">
        <v>121.75</v>
      </c>
      <c r="AV1470" s="244" t="s">
        <v>6162</v>
      </c>
      <c r="AW1470" s="22">
        <v>852</v>
      </c>
      <c r="AX1470" s="343">
        <v>191.835136709957</v>
      </c>
    </row>
    <row r="1471" spans="15:50" ht="12" customHeight="1" x14ac:dyDescent="0.25">
      <c r="O1471" s="482" t="str">
        <f t="shared" si="158"/>
        <v xml:space="preserve"> </v>
      </c>
      <c r="P1471">
        <v>347</v>
      </c>
      <c r="Q1471" t="str">
        <f t="shared" si="159"/>
        <v>FREE#</v>
      </c>
      <c r="AS1471" s="244">
        <v>1469</v>
      </c>
      <c r="AT1471" s="244">
        <v>-26.75</v>
      </c>
      <c r="AU1471" s="244">
        <v>121.75</v>
      </c>
      <c r="AV1471" s="244" t="s">
        <v>6163</v>
      </c>
      <c r="AW1471" s="22">
        <v>852</v>
      </c>
      <c r="AX1471" s="343">
        <v>218.25392688836004</v>
      </c>
    </row>
    <row r="1472" spans="15:50" ht="12" customHeight="1" x14ac:dyDescent="0.25">
      <c r="O1472" s="482" t="str">
        <f t="shared" si="158"/>
        <v xml:space="preserve"> </v>
      </c>
      <c r="P1472">
        <v>348</v>
      </c>
      <c r="Q1472" t="str">
        <f t="shared" si="159"/>
        <v>Shenton Park</v>
      </c>
      <c r="AS1472" s="244">
        <v>1470</v>
      </c>
      <c r="AT1472" s="244">
        <v>-26.5</v>
      </c>
      <c r="AU1472" s="244">
        <v>121.75</v>
      </c>
      <c r="AV1472" s="244" t="s">
        <v>6164</v>
      </c>
      <c r="AW1472" s="22">
        <v>852</v>
      </c>
      <c r="AX1472" s="343">
        <v>244.97790184764236</v>
      </c>
    </row>
    <row r="1473" spans="15:50" ht="12" customHeight="1" x14ac:dyDescent="0.25">
      <c r="O1473" s="482" t="str">
        <f t="shared" si="158"/>
        <v xml:space="preserve"> </v>
      </c>
      <c r="P1473">
        <v>349</v>
      </c>
      <c r="Q1473" t="str">
        <f t="shared" si="159"/>
        <v>FREE#</v>
      </c>
      <c r="AS1473" s="244">
        <v>1471</v>
      </c>
      <c r="AT1473" s="244">
        <v>-26.25</v>
      </c>
      <c r="AU1473" s="244">
        <v>121.75</v>
      </c>
      <c r="AV1473" s="244" t="s">
        <v>6165</v>
      </c>
      <c r="AW1473" s="22">
        <v>852</v>
      </c>
      <c r="AX1473" s="343">
        <v>271.91709590367265</v>
      </c>
    </row>
    <row r="1474" spans="15:50" ht="12" customHeight="1" x14ac:dyDescent="0.25">
      <c r="O1474" s="482" t="str">
        <f t="shared" si="158"/>
        <v>DUPE</v>
      </c>
      <c r="P1474">
        <v>350</v>
      </c>
      <c r="Q1474" t="str">
        <f t="shared" si="159"/>
        <v>FREE#</v>
      </c>
      <c r="AS1474" s="244">
        <v>1472</v>
      </c>
      <c r="AT1474" s="244">
        <v>-26</v>
      </c>
      <c r="AU1474" s="244">
        <v>121.75</v>
      </c>
      <c r="AV1474" s="244" t="s">
        <v>6166</v>
      </c>
      <c r="AW1474" s="22">
        <v>852</v>
      </c>
      <c r="AX1474" s="343">
        <v>299.01334510048241</v>
      </c>
    </row>
    <row r="1475" spans="15:50" ht="12" customHeight="1" x14ac:dyDescent="0.25">
      <c r="O1475" s="482" t="str">
        <f t="shared" si="158"/>
        <v xml:space="preserve"> </v>
      </c>
      <c r="P1475">
        <v>351</v>
      </c>
      <c r="Q1475" t="str">
        <f t="shared" si="159"/>
        <v>Southern Cross</v>
      </c>
      <c r="AS1475" s="244">
        <v>1473</v>
      </c>
      <c r="AT1475" s="244">
        <v>-25.75</v>
      </c>
      <c r="AU1475" s="244">
        <v>121.75</v>
      </c>
      <c r="AV1475" s="244" t="s">
        <v>6167</v>
      </c>
      <c r="AW1475" s="22">
        <v>852</v>
      </c>
      <c r="AX1475" s="343">
        <v>326.22751707411612</v>
      </c>
    </row>
    <row r="1476" spans="15:50" ht="12" customHeight="1" x14ac:dyDescent="0.25">
      <c r="O1476" s="482" t="str">
        <f t="shared" si="158"/>
        <v xml:space="preserve"> </v>
      </c>
      <c r="P1476">
        <v>352</v>
      </c>
      <c r="Q1476" t="str">
        <f t="shared" si="159"/>
        <v>Speddingup</v>
      </c>
      <c r="AS1476" s="244">
        <v>1474</v>
      </c>
      <c r="AT1476" s="244">
        <v>-25.5</v>
      </c>
      <c r="AU1476" s="244">
        <v>121.75</v>
      </c>
      <c r="AV1476" s="244" t="s">
        <v>6168</v>
      </c>
      <c r="AW1476" s="22">
        <v>879</v>
      </c>
      <c r="AX1476" s="343">
        <v>346.98329640586394</v>
      </c>
    </row>
    <row r="1477" spans="15:50" ht="12" customHeight="1" x14ac:dyDescent="0.25">
      <c r="O1477" s="482" t="str">
        <f t="shared" ref="O1477:O1540" si="160">IF(Q1477=Q1476,"DUPE"," ")</f>
        <v xml:space="preserve"> </v>
      </c>
      <c r="P1477">
        <v>353</v>
      </c>
      <c r="Q1477" t="str">
        <f t="shared" si="159"/>
        <v>Stirling Range</v>
      </c>
      <c r="AS1477" s="244">
        <v>1475</v>
      </c>
      <c r="AT1477" s="244">
        <v>-25.25</v>
      </c>
      <c r="AU1477" s="244">
        <v>121.75</v>
      </c>
      <c r="AV1477" s="244" t="s">
        <v>6169</v>
      </c>
      <c r="AW1477" s="22">
        <v>879</v>
      </c>
      <c r="AX1477" s="343">
        <v>357.9900086434298</v>
      </c>
    </row>
    <row r="1478" spans="15:50" ht="12" customHeight="1" x14ac:dyDescent="0.25">
      <c r="O1478" s="482" t="str">
        <f t="shared" si="160"/>
        <v xml:space="preserve"> </v>
      </c>
      <c r="P1478">
        <v>354</v>
      </c>
      <c r="Q1478" t="str">
        <f t="shared" si="159"/>
        <v>FREE#</v>
      </c>
      <c r="AS1478" s="244">
        <v>1476</v>
      </c>
      <c r="AT1478" s="244">
        <v>-25</v>
      </c>
      <c r="AU1478" s="244">
        <v>121.75</v>
      </c>
      <c r="AV1478" s="244" t="s">
        <v>6170</v>
      </c>
      <c r="AW1478" s="22">
        <v>879</v>
      </c>
      <c r="AX1478" s="343">
        <v>370.75645219627887</v>
      </c>
    </row>
    <row r="1479" spans="15:50" ht="12" customHeight="1" x14ac:dyDescent="0.25">
      <c r="O1479" s="482" t="str">
        <f t="shared" si="160"/>
        <v xml:space="preserve"> </v>
      </c>
      <c r="P1479">
        <v>355</v>
      </c>
      <c r="Q1479" t="str">
        <f t="shared" si="159"/>
        <v>Stoneville</v>
      </c>
      <c r="AS1479" s="244">
        <v>1477</v>
      </c>
      <c r="AT1479" s="244">
        <v>-35</v>
      </c>
      <c r="AU1479" s="244">
        <v>122</v>
      </c>
      <c r="AV1479" s="244" t="s">
        <v>6171</v>
      </c>
      <c r="AW1479" s="22">
        <v>72</v>
      </c>
      <c r="AX1479" s="343">
        <v>113.98019048357955</v>
      </c>
    </row>
    <row r="1480" spans="15:50" ht="12" customHeight="1" x14ac:dyDescent="0.25">
      <c r="O1480" s="482" t="str">
        <f t="shared" si="160"/>
        <v xml:space="preserve"> </v>
      </c>
      <c r="P1480">
        <v>356</v>
      </c>
      <c r="Q1480" t="str">
        <f t="shared" si="159"/>
        <v>Strachan</v>
      </c>
      <c r="AS1480" s="244">
        <v>1478</v>
      </c>
      <c r="AT1480" s="244">
        <v>-34.75</v>
      </c>
      <c r="AU1480" s="244">
        <v>122</v>
      </c>
      <c r="AV1480" s="244" t="s">
        <v>6172</v>
      </c>
      <c r="AW1480" s="22">
        <v>72</v>
      </c>
      <c r="AX1480" s="343">
        <v>86.357681698722928</v>
      </c>
    </row>
    <row r="1481" spans="15:50" ht="12" customHeight="1" x14ac:dyDescent="0.25">
      <c r="O1481" s="482" t="str">
        <f t="shared" si="160"/>
        <v xml:space="preserve"> </v>
      </c>
      <c r="P1481">
        <v>357</v>
      </c>
      <c r="Q1481" t="str">
        <f t="shared" si="159"/>
        <v>Stratton</v>
      </c>
      <c r="AS1481" s="244">
        <v>1479</v>
      </c>
      <c r="AT1481" s="244">
        <v>-34.5</v>
      </c>
      <c r="AU1481" s="244">
        <v>122</v>
      </c>
      <c r="AV1481" s="244" t="s">
        <v>6173</v>
      </c>
      <c r="AW1481" s="22">
        <v>72</v>
      </c>
      <c r="AX1481" s="343">
        <v>58.899942618734336</v>
      </c>
    </row>
    <row r="1482" spans="15:50" ht="12" customHeight="1" x14ac:dyDescent="0.25">
      <c r="O1482" s="482" t="str">
        <f t="shared" si="160"/>
        <v xml:space="preserve"> </v>
      </c>
      <c r="P1482">
        <v>358</v>
      </c>
      <c r="Q1482" t="str">
        <f t="shared" si="159"/>
        <v>Tarwonga</v>
      </c>
      <c r="AS1482" s="244">
        <v>1480</v>
      </c>
      <c r="AT1482" s="244">
        <v>-34.25</v>
      </c>
      <c r="AU1482" s="244">
        <v>122</v>
      </c>
      <c r="AV1482" s="244" t="s">
        <v>6174</v>
      </c>
      <c r="AW1482" s="22">
        <v>72</v>
      </c>
      <c r="AX1482" s="343">
        <v>32.033513373845508</v>
      </c>
    </row>
    <row r="1483" spans="15:50" ht="12" customHeight="1" x14ac:dyDescent="0.25">
      <c r="O1483" s="482" t="str">
        <f t="shared" si="160"/>
        <v xml:space="preserve"> </v>
      </c>
      <c r="P1483">
        <v>359</v>
      </c>
      <c r="Q1483" t="str">
        <f t="shared" si="159"/>
        <v>Tenindewa</v>
      </c>
      <c r="AS1483" s="244">
        <v>1481</v>
      </c>
      <c r="AT1483" s="244">
        <v>-34</v>
      </c>
      <c r="AU1483" s="244">
        <v>122</v>
      </c>
      <c r="AV1483" s="244" t="s">
        <v>4797</v>
      </c>
      <c r="AW1483" s="22">
        <v>72</v>
      </c>
      <c r="AX1483" s="343">
        <v>11.334787344262004</v>
      </c>
    </row>
    <row r="1484" spans="15:50" ht="12" customHeight="1" x14ac:dyDescent="0.25">
      <c r="O1484" s="482" t="str">
        <f t="shared" si="160"/>
        <v xml:space="preserve"> </v>
      </c>
      <c r="P1484">
        <v>360</v>
      </c>
      <c r="Q1484" t="str">
        <f t="shared" si="159"/>
        <v>Tenterden</v>
      </c>
      <c r="AS1484" s="244">
        <v>1482</v>
      </c>
      <c r="AT1484" s="244">
        <v>-33.75</v>
      </c>
      <c r="AU1484" s="244">
        <v>122</v>
      </c>
      <c r="AV1484" s="244" t="s">
        <v>6175</v>
      </c>
      <c r="AW1484" s="22">
        <v>1152</v>
      </c>
      <c r="AX1484" s="343">
        <v>12.736105024161322</v>
      </c>
    </row>
    <row r="1485" spans="15:50" ht="12" customHeight="1" x14ac:dyDescent="0.25">
      <c r="O1485" s="482" t="str">
        <f t="shared" si="160"/>
        <v xml:space="preserve"> </v>
      </c>
      <c r="P1485">
        <v>361</v>
      </c>
      <c r="Q1485" t="str">
        <f t="shared" si="159"/>
        <v>The Lakes</v>
      </c>
      <c r="AS1485" s="244">
        <v>1483</v>
      </c>
      <c r="AT1485" s="244">
        <v>-33.5</v>
      </c>
      <c r="AU1485" s="244">
        <v>122</v>
      </c>
      <c r="AV1485" s="244" t="s">
        <v>4776</v>
      </c>
      <c r="AW1485" s="22">
        <v>1022</v>
      </c>
      <c r="AX1485" s="343">
        <v>13.290232721371995</v>
      </c>
    </row>
    <row r="1486" spans="15:50" ht="12" customHeight="1" x14ac:dyDescent="0.25">
      <c r="O1486" s="482" t="str">
        <f t="shared" si="160"/>
        <v xml:space="preserve"> </v>
      </c>
      <c r="P1486">
        <v>362</v>
      </c>
      <c r="Q1486" t="str">
        <f t="shared" si="159"/>
        <v>Three Springs</v>
      </c>
      <c r="AS1486" s="244">
        <v>1484</v>
      </c>
      <c r="AT1486" s="244">
        <v>-33.25</v>
      </c>
      <c r="AU1486" s="244">
        <v>122</v>
      </c>
      <c r="AV1486" s="244" t="s">
        <v>6176</v>
      </c>
      <c r="AW1486" s="22">
        <v>744</v>
      </c>
      <c r="AX1486" s="343">
        <v>26.993826250532866</v>
      </c>
    </row>
    <row r="1487" spans="15:50" ht="12" customHeight="1" x14ac:dyDescent="0.25">
      <c r="O1487" s="482" t="str">
        <f t="shared" si="160"/>
        <v xml:space="preserve"> </v>
      </c>
      <c r="P1487">
        <v>363</v>
      </c>
      <c r="Q1487" t="str">
        <f t="shared" si="159"/>
        <v>FREE#</v>
      </c>
      <c r="AS1487" s="244">
        <v>1485</v>
      </c>
      <c r="AT1487" s="244">
        <v>-33</v>
      </c>
      <c r="AU1487" s="244">
        <v>122</v>
      </c>
      <c r="AV1487" s="244" t="s">
        <v>4760</v>
      </c>
      <c r="AW1487" s="22">
        <v>344</v>
      </c>
      <c r="AX1487" s="343">
        <v>33.147379426744322</v>
      </c>
    </row>
    <row r="1488" spans="15:50" ht="12" customHeight="1" x14ac:dyDescent="0.25">
      <c r="O1488" s="482" t="str">
        <f t="shared" si="160"/>
        <v xml:space="preserve"> </v>
      </c>
      <c r="P1488">
        <v>364</v>
      </c>
      <c r="Q1488" t="str">
        <f t="shared" si="159"/>
        <v>Tonebridge</v>
      </c>
      <c r="AS1488" s="244">
        <v>1486</v>
      </c>
      <c r="AT1488" s="244">
        <v>-32.75</v>
      </c>
      <c r="AU1488" s="244">
        <v>122</v>
      </c>
      <c r="AV1488" s="244" t="s">
        <v>6177</v>
      </c>
      <c r="AW1488" s="22">
        <v>207</v>
      </c>
      <c r="AX1488" s="343">
        <v>41.757974477027616</v>
      </c>
    </row>
    <row r="1489" spans="15:50" ht="12" customHeight="1" x14ac:dyDescent="0.25">
      <c r="O1489" s="482" t="str">
        <f t="shared" si="160"/>
        <v xml:space="preserve"> </v>
      </c>
      <c r="P1489">
        <v>365</v>
      </c>
      <c r="Q1489" t="str">
        <f t="shared" si="159"/>
        <v>Toodyay</v>
      </c>
      <c r="AS1489" s="244">
        <v>1487</v>
      </c>
      <c r="AT1489" s="244">
        <v>-32.5</v>
      </c>
      <c r="AU1489" s="244">
        <v>122</v>
      </c>
      <c r="AV1489" s="244" t="s">
        <v>4741</v>
      </c>
      <c r="AW1489" s="22">
        <v>687</v>
      </c>
      <c r="AX1489" s="343">
        <v>24.142799650850087</v>
      </c>
    </row>
    <row r="1490" spans="15:50" ht="12" customHeight="1" x14ac:dyDescent="0.25">
      <c r="O1490" s="482" t="str">
        <f t="shared" si="160"/>
        <v xml:space="preserve"> </v>
      </c>
      <c r="P1490">
        <v>366</v>
      </c>
      <c r="Q1490" t="str">
        <f t="shared" si="159"/>
        <v>Toolibin</v>
      </c>
      <c r="AS1490" s="244">
        <v>1488</v>
      </c>
      <c r="AT1490" s="244">
        <v>-32.25</v>
      </c>
      <c r="AU1490" s="244">
        <v>122</v>
      </c>
      <c r="AV1490" s="244" t="s">
        <v>6178</v>
      </c>
      <c r="AW1490" s="22">
        <v>293</v>
      </c>
      <c r="AX1490" s="343">
        <v>21.70621738853043</v>
      </c>
    </row>
    <row r="1491" spans="15:50" ht="12" customHeight="1" x14ac:dyDescent="0.25">
      <c r="O1491" s="482" t="str">
        <f t="shared" si="160"/>
        <v xml:space="preserve"> </v>
      </c>
      <c r="P1491">
        <v>367</v>
      </c>
      <c r="Q1491" t="str">
        <f t="shared" si="159"/>
        <v>Truslove</v>
      </c>
      <c r="AS1491" s="244">
        <v>1489</v>
      </c>
      <c r="AT1491" s="244">
        <v>-32</v>
      </c>
      <c r="AU1491" s="244">
        <v>122</v>
      </c>
      <c r="AV1491" s="244" t="s">
        <v>4722</v>
      </c>
      <c r="AW1491" s="22">
        <v>1031</v>
      </c>
      <c r="AX1491" s="343">
        <v>23.821029798154768</v>
      </c>
    </row>
    <row r="1492" spans="15:50" ht="12" customHeight="1" x14ac:dyDescent="0.25">
      <c r="O1492" s="482" t="str">
        <f t="shared" si="160"/>
        <v xml:space="preserve"> </v>
      </c>
      <c r="P1492">
        <v>368</v>
      </c>
      <c r="Q1492" t="str">
        <f t="shared" si="159"/>
        <v>Tunney</v>
      </c>
      <c r="AS1492" s="244">
        <v>1490</v>
      </c>
      <c r="AT1492" s="244">
        <v>-31.75</v>
      </c>
      <c r="AU1492" s="244">
        <v>122</v>
      </c>
      <c r="AV1492" s="244" t="s">
        <v>6179</v>
      </c>
      <c r="AW1492" s="22">
        <v>766</v>
      </c>
      <c r="AX1492" s="343">
        <v>27.325536417916837</v>
      </c>
    </row>
    <row r="1493" spans="15:50" ht="12" customHeight="1" x14ac:dyDescent="0.25">
      <c r="O1493" s="482" t="str">
        <f t="shared" si="160"/>
        <v xml:space="preserve"> </v>
      </c>
      <c r="P1493">
        <v>369</v>
      </c>
      <c r="Q1493" t="str">
        <f t="shared" si="159"/>
        <v>FREE#</v>
      </c>
      <c r="AS1493" s="244">
        <v>1491</v>
      </c>
      <c r="AT1493" s="244">
        <v>-31.5</v>
      </c>
      <c r="AU1493" s="244">
        <v>122</v>
      </c>
      <c r="AV1493" s="244" t="s">
        <v>6180</v>
      </c>
      <c r="AW1493" s="22">
        <v>766</v>
      </c>
      <c r="AX1493" s="343">
        <v>38.683553784868387</v>
      </c>
    </row>
    <row r="1494" spans="15:50" ht="12" customHeight="1" x14ac:dyDescent="0.25">
      <c r="O1494" s="482" t="str">
        <f t="shared" si="160"/>
        <v xml:space="preserve"> </v>
      </c>
      <c r="P1494">
        <v>370</v>
      </c>
      <c r="Q1494" t="str">
        <f t="shared" si="159"/>
        <v>Varley</v>
      </c>
      <c r="AS1494" s="244">
        <v>1492</v>
      </c>
      <c r="AT1494" s="244">
        <v>-31.25</v>
      </c>
      <c r="AU1494" s="244">
        <v>122</v>
      </c>
      <c r="AV1494" s="244" t="s">
        <v>6181</v>
      </c>
      <c r="AW1494" s="22">
        <v>928</v>
      </c>
      <c r="AX1494" s="343">
        <v>27.229732085983013</v>
      </c>
    </row>
    <row r="1495" spans="15:50" ht="12" customHeight="1" x14ac:dyDescent="0.25">
      <c r="O1495" s="482" t="str">
        <f t="shared" si="160"/>
        <v xml:space="preserve"> </v>
      </c>
      <c r="P1495">
        <v>371</v>
      </c>
      <c r="Q1495" t="str">
        <f t="shared" si="159"/>
        <v>Vasse</v>
      </c>
      <c r="AS1495" s="244">
        <v>1493</v>
      </c>
      <c r="AT1495" s="244">
        <v>-31</v>
      </c>
      <c r="AU1495" s="244">
        <v>122</v>
      </c>
      <c r="AV1495" s="244" t="s">
        <v>6182</v>
      </c>
      <c r="AW1495" s="22">
        <v>928</v>
      </c>
      <c r="AX1495" s="343">
        <v>7.4311042814270802</v>
      </c>
    </row>
    <row r="1496" spans="15:50" ht="12" customHeight="1" x14ac:dyDescent="0.25">
      <c r="O1496" s="482" t="str">
        <f t="shared" si="160"/>
        <v xml:space="preserve"> </v>
      </c>
      <c r="P1496">
        <v>372</v>
      </c>
      <c r="Q1496" t="str">
        <f t="shared" si="159"/>
        <v>Waddington</v>
      </c>
      <c r="AS1496" s="244">
        <v>1494</v>
      </c>
      <c r="AT1496" s="244">
        <v>-30.75</v>
      </c>
      <c r="AU1496" s="244">
        <v>122</v>
      </c>
      <c r="AV1496" s="244" t="s">
        <v>6183</v>
      </c>
      <c r="AW1496" s="22">
        <v>586</v>
      </c>
      <c r="AX1496" s="343">
        <v>18.695836928351444</v>
      </c>
    </row>
    <row r="1497" spans="15:50" ht="12" customHeight="1" x14ac:dyDescent="0.25">
      <c r="O1497" s="482" t="str">
        <f t="shared" si="160"/>
        <v xml:space="preserve"> </v>
      </c>
      <c r="P1497">
        <v>373</v>
      </c>
      <c r="Q1497" t="str">
        <f t="shared" si="159"/>
        <v>Wagin</v>
      </c>
      <c r="AS1497" s="244">
        <v>1495</v>
      </c>
      <c r="AT1497" s="244">
        <v>-30.5</v>
      </c>
      <c r="AU1497" s="244">
        <v>122</v>
      </c>
      <c r="AV1497" s="244" t="s">
        <v>6184</v>
      </c>
      <c r="AW1497" s="22">
        <v>840</v>
      </c>
      <c r="AX1497" s="343">
        <v>22.603812178394698</v>
      </c>
    </row>
    <row r="1498" spans="15:50" ht="12" customHeight="1" x14ac:dyDescent="0.25">
      <c r="O1498" s="482" t="str">
        <f t="shared" si="160"/>
        <v xml:space="preserve"> </v>
      </c>
      <c r="P1498">
        <v>374</v>
      </c>
      <c r="Q1498" t="str">
        <f t="shared" si="159"/>
        <v>Walkaway</v>
      </c>
      <c r="AS1498" s="244">
        <v>1496</v>
      </c>
      <c r="AT1498" s="244">
        <v>-30.25</v>
      </c>
      <c r="AU1498" s="244">
        <v>122</v>
      </c>
      <c r="AV1498" s="244" t="s">
        <v>6185</v>
      </c>
      <c r="AW1498" s="22">
        <v>734</v>
      </c>
      <c r="AX1498" s="343">
        <v>26.078565684175334</v>
      </c>
    </row>
    <row r="1499" spans="15:50" ht="12" customHeight="1" x14ac:dyDescent="0.25">
      <c r="O1499" s="482" t="str">
        <f t="shared" si="160"/>
        <v xml:space="preserve"> </v>
      </c>
      <c r="P1499">
        <v>375</v>
      </c>
      <c r="Q1499" t="str">
        <f t="shared" si="159"/>
        <v>Walpole</v>
      </c>
      <c r="AS1499" s="244">
        <v>1497</v>
      </c>
      <c r="AT1499" s="244">
        <v>-30</v>
      </c>
      <c r="AU1499" s="244">
        <v>122</v>
      </c>
      <c r="AV1499" s="244" t="s">
        <v>6186</v>
      </c>
      <c r="AW1499" s="22">
        <v>734</v>
      </c>
      <c r="AX1499" s="343">
        <v>44.092448799591118</v>
      </c>
    </row>
    <row r="1500" spans="15:50" ht="12" customHeight="1" x14ac:dyDescent="0.25">
      <c r="O1500" s="482" t="str">
        <f t="shared" si="160"/>
        <v xml:space="preserve"> </v>
      </c>
      <c r="P1500">
        <v>376</v>
      </c>
      <c r="Q1500" t="str">
        <f t="shared" si="159"/>
        <v>Wandi</v>
      </c>
      <c r="AS1500" s="244">
        <v>1498</v>
      </c>
      <c r="AT1500" s="244">
        <v>-29.75</v>
      </c>
      <c r="AU1500" s="244">
        <v>122</v>
      </c>
      <c r="AV1500" s="244" t="s">
        <v>6187</v>
      </c>
      <c r="AW1500" s="22">
        <v>734</v>
      </c>
      <c r="AX1500" s="343">
        <v>68.946204439167232</v>
      </c>
    </row>
    <row r="1501" spans="15:50" ht="12" customHeight="1" x14ac:dyDescent="0.25">
      <c r="O1501" s="482" t="str">
        <f t="shared" si="160"/>
        <v xml:space="preserve"> </v>
      </c>
      <c r="P1501">
        <v>377</v>
      </c>
      <c r="Q1501" t="str">
        <f t="shared" si="159"/>
        <v>Wannamal</v>
      </c>
      <c r="AS1501" s="244">
        <v>1499</v>
      </c>
      <c r="AT1501" s="244">
        <v>-29.5</v>
      </c>
      <c r="AU1501" s="244">
        <v>122</v>
      </c>
      <c r="AV1501" s="244" t="s">
        <v>6188</v>
      </c>
      <c r="AW1501" s="22">
        <v>855</v>
      </c>
      <c r="AX1501" s="343">
        <v>93.50729707318132</v>
      </c>
    </row>
    <row r="1502" spans="15:50" ht="12" customHeight="1" x14ac:dyDescent="0.25">
      <c r="O1502" s="482" t="str">
        <f t="shared" si="160"/>
        <v xml:space="preserve"> </v>
      </c>
      <c r="P1502">
        <v>378</v>
      </c>
      <c r="Q1502" t="str">
        <f t="shared" si="159"/>
        <v>Wanneroo</v>
      </c>
      <c r="AS1502" s="244">
        <v>1500</v>
      </c>
      <c r="AT1502" s="244">
        <v>-29.25</v>
      </c>
      <c r="AU1502" s="244">
        <v>122</v>
      </c>
      <c r="AV1502" s="244" t="s">
        <v>6189</v>
      </c>
      <c r="AW1502" s="22">
        <v>855</v>
      </c>
      <c r="AX1502" s="343">
        <v>76.126093202633413</v>
      </c>
    </row>
    <row r="1503" spans="15:50" ht="12" customHeight="1" x14ac:dyDescent="0.25">
      <c r="O1503" s="482" t="str">
        <f t="shared" si="160"/>
        <v xml:space="preserve"> </v>
      </c>
      <c r="P1503">
        <v>379</v>
      </c>
      <c r="Q1503" t="str">
        <f t="shared" si="159"/>
        <v>Waroona</v>
      </c>
      <c r="AS1503" s="244">
        <v>1501</v>
      </c>
      <c r="AT1503" s="244">
        <v>-29</v>
      </c>
      <c r="AU1503" s="244">
        <v>122</v>
      </c>
      <c r="AV1503" s="244" t="s">
        <v>6190</v>
      </c>
      <c r="AW1503" s="22">
        <v>852</v>
      </c>
      <c r="AX1503" s="343">
        <v>57.099917360071466</v>
      </c>
    </row>
    <row r="1504" spans="15:50" ht="12" customHeight="1" x14ac:dyDescent="0.25">
      <c r="O1504" s="482" t="str">
        <f t="shared" si="160"/>
        <v xml:space="preserve"> </v>
      </c>
      <c r="P1504">
        <v>380</v>
      </c>
      <c r="Q1504" t="str">
        <f t="shared" si="159"/>
        <v>Warradarge</v>
      </c>
      <c r="AS1504" s="244">
        <v>1502</v>
      </c>
      <c r="AT1504" s="244">
        <v>-28.75</v>
      </c>
      <c r="AU1504" s="244">
        <v>122</v>
      </c>
      <c r="AV1504" s="244" t="s">
        <v>6191</v>
      </c>
      <c r="AW1504" s="22">
        <v>852</v>
      </c>
      <c r="AX1504" s="343">
        <v>41.54201829116208</v>
      </c>
    </row>
    <row r="1505" spans="15:50" ht="12" customHeight="1" x14ac:dyDescent="0.25">
      <c r="O1505" s="482" t="str">
        <f t="shared" si="160"/>
        <v xml:space="preserve"> </v>
      </c>
      <c r="P1505">
        <v>381</v>
      </c>
      <c r="Q1505" t="str">
        <f t="shared" si="159"/>
        <v>Warralakin</v>
      </c>
      <c r="AS1505" s="244">
        <v>1503</v>
      </c>
      <c r="AT1505" s="244">
        <v>-28.5</v>
      </c>
      <c r="AU1505" s="244">
        <v>122</v>
      </c>
      <c r="AV1505" s="244" t="s">
        <v>6192</v>
      </c>
      <c r="AW1505" s="22">
        <v>852</v>
      </c>
      <c r="AX1505" s="343">
        <v>41.670717997047078</v>
      </c>
    </row>
    <row r="1506" spans="15:50" ht="12" customHeight="1" x14ac:dyDescent="0.25">
      <c r="O1506" s="482" t="str">
        <f t="shared" si="160"/>
        <v xml:space="preserve"> </v>
      </c>
      <c r="P1506">
        <v>382</v>
      </c>
      <c r="Q1506" t="str">
        <f t="shared" si="159"/>
        <v>Warwick</v>
      </c>
      <c r="AS1506" s="244">
        <v>1504</v>
      </c>
      <c r="AT1506" s="244">
        <v>-28.25</v>
      </c>
      <c r="AU1506" s="244">
        <v>122</v>
      </c>
      <c r="AV1506" s="244" t="s">
        <v>6193</v>
      </c>
      <c r="AW1506" s="22">
        <v>852</v>
      </c>
      <c r="AX1506" s="343">
        <v>57.380562271321274</v>
      </c>
    </row>
    <row r="1507" spans="15:50" ht="12" customHeight="1" x14ac:dyDescent="0.25">
      <c r="O1507" s="482" t="str">
        <f t="shared" si="160"/>
        <v xml:space="preserve"> </v>
      </c>
      <c r="P1507">
        <v>383</v>
      </c>
      <c r="Q1507" t="str">
        <f t="shared" si="159"/>
        <v>Watheroo</v>
      </c>
      <c r="AS1507" s="244">
        <v>1505</v>
      </c>
      <c r="AT1507" s="244">
        <v>-28</v>
      </c>
      <c r="AU1507" s="244">
        <v>122</v>
      </c>
      <c r="AV1507" s="244" t="s">
        <v>6194</v>
      </c>
      <c r="AW1507" s="22">
        <v>852</v>
      </c>
      <c r="AX1507" s="343">
        <v>79.962365197433471</v>
      </c>
    </row>
    <row r="1508" spans="15:50" ht="12" customHeight="1" x14ac:dyDescent="0.25">
      <c r="O1508" s="482" t="str">
        <f t="shared" si="160"/>
        <v xml:space="preserve"> </v>
      </c>
      <c r="P1508">
        <v>384</v>
      </c>
      <c r="Q1508" t="str">
        <f t="shared" si="159"/>
        <v>Wellard</v>
      </c>
      <c r="AS1508" s="244">
        <v>1506</v>
      </c>
      <c r="AT1508" s="244">
        <v>-27.75</v>
      </c>
      <c r="AU1508" s="244">
        <v>122</v>
      </c>
      <c r="AV1508" s="244" t="s">
        <v>6195</v>
      </c>
      <c r="AW1508" s="22">
        <v>852</v>
      </c>
      <c r="AX1508" s="343">
        <v>105.0752183056677</v>
      </c>
    </row>
    <row r="1509" spans="15:50" ht="12" customHeight="1" x14ac:dyDescent="0.25">
      <c r="O1509" s="482" t="str">
        <f t="shared" si="160"/>
        <v xml:space="preserve"> </v>
      </c>
      <c r="P1509">
        <v>385</v>
      </c>
      <c r="Q1509" t="str">
        <f t="shared" si="159"/>
        <v>Wellesley</v>
      </c>
      <c r="AS1509" s="244">
        <v>1507</v>
      </c>
      <c r="AT1509" s="244">
        <v>-27.5</v>
      </c>
      <c r="AU1509" s="244">
        <v>122</v>
      </c>
      <c r="AV1509" s="244" t="s">
        <v>6196</v>
      </c>
      <c r="AW1509" s="22">
        <v>852</v>
      </c>
      <c r="AX1509" s="343">
        <v>131.27449823827902</v>
      </c>
    </row>
    <row r="1510" spans="15:50" ht="12" customHeight="1" x14ac:dyDescent="0.25">
      <c r="O1510" s="482" t="str">
        <f t="shared" si="160"/>
        <v xml:space="preserve"> </v>
      </c>
      <c r="P1510">
        <v>386</v>
      </c>
      <c r="Q1510" t="str">
        <f t="shared" ref="Q1510:Q1573" si="161">IFERROR(VLOOKUP(P1510,$P$3:$Q$1122,2,FALSE), "FREE#")</f>
        <v>Wellstead</v>
      </c>
      <c r="AS1510" s="244">
        <v>1508</v>
      </c>
      <c r="AT1510" s="244">
        <v>-27.25</v>
      </c>
      <c r="AU1510" s="244">
        <v>122</v>
      </c>
      <c r="AV1510" s="244" t="s">
        <v>6197</v>
      </c>
      <c r="AW1510" s="22">
        <v>852</v>
      </c>
      <c r="AX1510" s="343">
        <v>158.02074865021129</v>
      </c>
    </row>
    <row r="1511" spans="15:50" ht="12" customHeight="1" x14ac:dyDescent="0.25">
      <c r="O1511" s="482" t="str">
        <f t="shared" si="160"/>
        <v xml:space="preserve"> </v>
      </c>
      <c r="P1511">
        <v>387</v>
      </c>
      <c r="Q1511" t="str">
        <f t="shared" si="161"/>
        <v>FREE#</v>
      </c>
      <c r="AS1511" s="244">
        <v>1509</v>
      </c>
      <c r="AT1511" s="244">
        <v>-27</v>
      </c>
      <c r="AU1511" s="244">
        <v>122</v>
      </c>
      <c r="AV1511" s="244" t="s">
        <v>6198</v>
      </c>
      <c r="AW1511" s="22">
        <v>852</v>
      </c>
      <c r="AX1511" s="343">
        <v>185.07698627671206</v>
      </c>
    </row>
    <row r="1512" spans="15:50" ht="12" customHeight="1" x14ac:dyDescent="0.25">
      <c r="O1512" s="482" t="str">
        <f t="shared" si="160"/>
        <v>DUPE</v>
      </c>
      <c r="P1512">
        <v>388</v>
      </c>
      <c r="Q1512" t="str">
        <f t="shared" si="161"/>
        <v>FREE#</v>
      </c>
      <c r="AS1512" s="244">
        <v>1510</v>
      </c>
      <c r="AT1512" s="244">
        <v>-26.75</v>
      </c>
      <c r="AU1512" s="244">
        <v>122</v>
      </c>
      <c r="AV1512" s="244" t="s">
        <v>6199</v>
      </c>
      <c r="AW1512" s="22">
        <v>852</v>
      </c>
      <c r="AX1512" s="343">
        <v>212.32474048450538</v>
      </c>
    </row>
    <row r="1513" spans="15:50" ht="12" customHeight="1" x14ac:dyDescent="0.25">
      <c r="O1513" s="482" t="str">
        <f t="shared" si="160"/>
        <v xml:space="preserve"> </v>
      </c>
      <c r="P1513">
        <v>389</v>
      </c>
      <c r="Q1513" t="str">
        <f t="shared" si="161"/>
        <v>Westdale</v>
      </c>
      <c r="AS1513" s="244">
        <v>1511</v>
      </c>
      <c r="AT1513" s="244">
        <v>-26.5</v>
      </c>
      <c r="AU1513" s="244">
        <v>122</v>
      </c>
      <c r="AV1513" s="244" t="s">
        <v>6200</v>
      </c>
      <c r="AW1513" s="22">
        <v>852</v>
      </c>
      <c r="AX1513" s="343">
        <v>239.69870821414716</v>
      </c>
    </row>
    <row r="1514" spans="15:50" ht="12" customHeight="1" x14ac:dyDescent="0.25">
      <c r="O1514" s="482" t="str">
        <f t="shared" si="160"/>
        <v xml:space="preserve"> </v>
      </c>
      <c r="P1514">
        <v>390</v>
      </c>
      <c r="Q1514" t="str">
        <f t="shared" si="161"/>
        <v>Wharton</v>
      </c>
      <c r="AS1514" s="244">
        <v>1512</v>
      </c>
      <c r="AT1514" s="244">
        <v>-26.25</v>
      </c>
      <c r="AU1514" s="244">
        <v>122</v>
      </c>
      <c r="AV1514" s="244" t="s">
        <v>6201</v>
      </c>
      <c r="AW1514" s="22">
        <v>852</v>
      </c>
      <c r="AX1514" s="343">
        <v>267.16009571047931</v>
      </c>
    </row>
    <row r="1515" spans="15:50" ht="12" customHeight="1" x14ac:dyDescent="0.25">
      <c r="O1515" s="482" t="str">
        <f t="shared" si="160"/>
        <v xml:space="preserve"> </v>
      </c>
      <c r="P1515">
        <v>391</v>
      </c>
      <c r="Q1515" t="str">
        <f t="shared" si="161"/>
        <v>Whiteman</v>
      </c>
      <c r="AS1515" s="244">
        <v>1513</v>
      </c>
      <c r="AT1515" s="244">
        <v>-26</v>
      </c>
      <c r="AU1515" s="244">
        <v>122</v>
      </c>
      <c r="AV1515" s="244" t="s">
        <v>6202</v>
      </c>
      <c r="AW1515" s="22">
        <v>852</v>
      </c>
      <c r="AX1515" s="343">
        <v>294.68446426752428</v>
      </c>
    </row>
    <row r="1516" spans="15:50" ht="12" customHeight="1" x14ac:dyDescent="0.25">
      <c r="O1516" s="482" t="str">
        <f t="shared" si="160"/>
        <v xml:space="preserve"> </v>
      </c>
      <c r="P1516">
        <v>392</v>
      </c>
      <c r="Q1516" t="str">
        <f t="shared" si="161"/>
        <v>Wialki</v>
      </c>
      <c r="AS1516" s="244">
        <v>1514</v>
      </c>
      <c r="AT1516" s="244">
        <v>-25.75</v>
      </c>
      <c r="AU1516" s="244">
        <v>122</v>
      </c>
      <c r="AV1516" s="244" t="s">
        <v>6203</v>
      </c>
      <c r="AW1516" s="22">
        <v>852</v>
      </c>
      <c r="AX1516" s="343">
        <v>322.25567634779884</v>
      </c>
    </row>
    <row r="1517" spans="15:50" ht="12" customHeight="1" x14ac:dyDescent="0.25">
      <c r="O1517" s="482" t="str">
        <f t="shared" si="160"/>
        <v xml:space="preserve"> </v>
      </c>
      <c r="P1517">
        <v>393</v>
      </c>
      <c r="Q1517" t="str">
        <f t="shared" si="161"/>
        <v>Wickepin</v>
      </c>
      <c r="AS1517" s="244">
        <v>1515</v>
      </c>
      <c r="AT1517" s="244">
        <v>-25.5</v>
      </c>
      <c r="AU1517" s="244">
        <v>122</v>
      </c>
      <c r="AV1517" s="244" t="s">
        <v>6204</v>
      </c>
      <c r="AW1517" s="22">
        <v>852</v>
      </c>
      <c r="AX1517" s="343">
        <v>349.86265749570526</v>
      </c>
    </row>
    <row r="1518" spans="15:50" ht="12" customHeight="1" x14ac:dyDescent="0.25">
      <c r="O1518" s="482" t="str">
        <f t="shared" si="160"/>
        <v xml:space="preserve"> </v>
      </c>
      <c r="P1518">
        <v>394</v>
      </c>
      <c r="Q1518" t="str">
        <f t="shared" si="161"/>
        <v>Wilgarrup</v>
      </c>
      <c r="AS1518" s="244">
        <v>1516</v>
      </c>
      <c r="AT1518" s="244">
        <v>-25.25</v>
      </c>
      <c r="AU1518" s="244">
        <v>122</v>
      </c>
      <c r="AV1518" s="244" t="s">
        <v>6205</v>
      </c>
      <c r="AW1518" s="22">
        <v>852</v>
      </c>
      <c r="AX1518" s="343">
        <v>377.49756024618165</v>
      </c>
    </row>
    <row r="1519" spans="15:50" ht="12" customHeight="1" x14ac:dyDescent="0.25">
      <c r="O1519" s="482" t="str">
        <f t="shared" si="160"/>
        <v xml:space="preserve"> </v>
      </c>
      <c r="P1519">
        <v>395</v>
      </c>
      <c r="Q1519" t="str">
        <f t="shared" si="161"/>
        <v>William Bay</v>
      </c>
      <c r="AS1519" s="244">
        <v>1517</v>
      </c>
      <c r="AT1519" s="244">
        <v>-25</v>
      </c>
      <c r="AU1519" s="244">
        <v>122</v>
      </c>
      <c r="AV1519" s="244" t="s">
        <v>6206</v>
      </c>
      <c r="AW1519" s="22">
        <v>879</v>
      </c>
      <c r="AX1519" s="343">
        <v>392.91657578372696</v>
      </c>
    </row>
    <row r="1520" spans="15:50" ht="12" customHeight="1" x14ac:dyDescent="0.25">
      <c r="O1520" s="482" t="str">
        <f t="shared" si="160"/>
        <v xml:space="preserve"> </v>
      </c>
      <c r="P1520">
        <v>396</v>
      </c>
      <c r="Q1520" t="str">
        <f t="shared" si="161"/>
        <v>Williams</v>
      </c>
      <c r="AS1520" s="244">
        <v>1518</v>
      </c>
      <c r="AT1520" s="244">
        <v>-35</v>
      </c>
      <c r="AU1520" s="244">
        <v>122.25</v>
      </c>
      <c r="AV1520" s="244" t="s">
        <v>6207</v>
      </c>
      <c r="AW1520" s="22">
        <v>72</v>
      </c>
      <c r="AX1520" s="343">
        <v>114.06320036194361</v>
      </c>
    </row>
    <row r="1521" spans="15:50" ht="12" customHeight="1" x14ac:dyDescent="0.25">
      <c r="O1521" s="482" t="str">
        <f t="shared" si="160"/>
        <v xml:space="preserve"> </v>
      </c>
      <c r="P1521">
        <v>397</v>
      </c>
      <c r="Q1521" t="str">
        <f t="shared" si="161"/>
        <v>FREE#</v>
      </c>
      <c r="AS1521" s="244">
        <v>1519</v>
      </c>
      <c r="AT1521" s="244">
        <v>-34.75</v>
      </c>
      <c r="AU1521" s="244">
        <v>122.25</v>
      </c>
      <c r="AV1521" s="244" t="s">
        <v>6208</v>
      </c>
      <c r="AW1521" s="22">
        <v>72</v>
      </c>
      <c r="AX1521" s="343">
        <v>86.467544580218984</v>
      </c>
    </row>
    <row r="1522" spans="15:50" ht="12" customHeight="1" x14ac:dyDescent="0.25">
      <c r="O1522" s="482" t="str">
        <f t="shared" si="160"/>
        <v xml:space="preserve"> </v>
      </c>
      <c r="P1522">
        <v>398</v>
      </c>
      <c r="Q1522" t="str">
        <f t="shared" si="161"/>
        <v>Wilyabrup</v>
      </c>
      <c r="AS1522" s="244">
        <v>1520</v>
      </c>
      <c r="AT1522" s="244">
        <v>-34.5</v>
      </c>
      <c r="AU1522" s="244">
        <v>122.25</v>
      </c>
      <c r="AV1522" s="244" t="s">
        <v>6209</v>
      </c>
      <c r="AW1522" s="22">
        <v>72</v>
      </c>
      <c r="AX1522" s="343">
        <v>59.061385844178183</v>
      </c>
    </row>
    <row r="1523" spans="15:50" ht="12" customHeight="1" x14ac:dyDescent="0.25">
      <c r="O1523" s="482" t="str">
        <f t="shared" si="160"/>
        <v xml:space="preserve"> </v>
      </c>
      <c r="P1523">
        <v>399</v>
      </c>
      <c r="Q1523" t="str">
        <f t="shared" si="161"/>
        <v>Winthrop</v>
      </c>
      <c r="AS1523" s="244">
        <v>1521</v>
      </c>
      <c r="AT1523" s="244">
        <v>-34.25</v>
      </c>
      <c r="AU1523" s="244">
        <v>122.25</v>
      </c>
      <c r="AV1523" s="244" t="s">
        <v>6210</v>
      </c>
      <c r="AW1523" s="22">
        <v>72</v>
      </c>
      <c r="AX1523" s="343">
        <v>32.330276416904937</v>
      </c>
    </row>
    <row r="1524" spans="15:50" ht="12" customHeight="1" x14ac:dyDescent="0.25">
      <c r="O1524" s="482" t="str">
        <f t="shared" si="160"/>
        <v xml:space="preserve"> </v>
      </c>
      <c r="P1524">
        <v>400</v>
      </c>
      <c r="Q1524" t="str">
        <f t="shared" si="161"/>
        <v>Witchcliffe</v>
      </c>
      <c r="AS1524" s="244">
        <v>1522</v>
      </c>
      <c r="AT1524" s="244">
        <v>-34</v>
      </c>
      <c r="AU1524" s="244">
        <v>122.25</v>
      </c>
      <c r="AV1524" s="244" t="s">
        <v>6211</v>
      </c>
      <c r="AW1524" s="22">
        <v>604</v>
      </c>
      <c r="AX1524" s="343">
        <v>6.9592088306312236</v>
      </c>
    </row>
    <row r="1525" spans="15:50" ht="12" customHeight="1" x14ac:dyDescent="0.25">
      <c r="O1525" s="482" t="str">
        <f t="shared" si="160"/>
        <v xml:space="preserve"> </v>
      </c>
      <c r="P1525">
        <v>401</v>
      </c>
      <c r="Q1525" t="str">
        <f t="shared" si="161"/>
        <v>Karnup</v>
      </c>
      <c r="AS1525" s="244">
        <v>1523</v>
      </c>
      <c r="AT1525" s="244">
        <v>-33.75</v>
      </c>
      <c r="AU1525" s="244">
        <v>122.25</v>
      </c>
      <c r="AV1525" s="244" t="s">
        <v>6212</v>
      </c>
      <c r="AW1525" s="22">
        <v>971</v>
      </c>
      <c r="AX1525" s="343">
        <v>11.032134467939184</v>
      </c>
    </row>
    <row r="1526" spans="15:50" ht="12" customHeight="1" x14ac:dyDescent="0.25">
      <c r="O1526" s="482" t="str">
        <f t="shared" si="160"/>
        <v xml:space="preserve"> </v>
      </c>
      <c r="P1526">
        <v>402</v>
      </c>
      <c r="Q1526" t="str">
        <f t="shared" si="161"/>
        <v>Wongan Hills</v>
      </c>
      <c r="AS1526" s="244">
        <v>1524</v>
      </c>
      <c r="AT1526" s="244">
        <v>-33.5</v>
      </c>
      <c r="AU1526" s="244">
        <v>122.25</v>
      </c>
      <c r="AV1526" s="244" t="s">
        <v>6213</v>
      </c>
      <c r="AW1526" s="22">
        <v>971</v>
      </c>
      <c r="AX1526" s="343">
        <v>23.771514602648089</v>
      </c>
    </row>
    <row r="1527" spans="15:50" ht="12" customHeight="1" x14ac:dyDescent="0.25">
      <c r="O1527" s="482" t="str">
        <f t="shared" si="160"/>
        <v xml:space="preserve"> </v>
      </c>
      <c r="P1527">
        <v>403</v>
      </c>
      <c r="Q1527" t="str">
        <f t="shared" si="161"/>
        <v>Woodanilling</v>
      </c>
      <c r="AS1527" s="244">
        <v>1525</v>
      </c>
      <c r="AT1527" s="244">
        <v>-33.25</v>
      </c>
      <c r="AU1527" s="244">
        <v>122.25</v>
      </c>
      <c r="AV1527" s="244" t="s">
        <v>6214</v>
      </c>
      <c r="AW1527" s="22">
        <v>1022</v>
      </c>
      <c r="AX1527" s="343">
        <v>46.972502778403154</v>
      </c>
    </row>
    <row r="1528" spans="15:50" ht="12" customHeight="1" x14ac:dyDescent="0.25">
      <c r="O1528" s="482" t="str">
        <f t="shared" si="160"/>
        <v xml:space="preserve"> </v>
      </c>
      <c r="P1528">
        <v>404</v>
      </c>
      <c r="Q1528" t="str">
        <f t="shared" si="161"/>
        <v>Wooganup</v>
      </c>
      <c r="AS1528" s="244">
        <v>1526</v>
      </c>
      <c r="AT1528" s="244">
        <v>-33</v>
      </c>
      <c r="AU1528" s="244">
        <v>122.25</v>
      </c>
      <c r="AV1528" s="244" t="s">
        <v>6215</v>
      </c>
      <c r="AW1528" s="22">
        <v>744</v>
      </c>
      <c r="AX1528" s="343">
        <v>56.3478643143184</v>
      </c>
    </row>
    <row r="1529" spans="15:50" ht="12" customHeight="1" x14ac:dyDescent="0.25">
      <c r="O1529" s="482" t="str">
        <f t="shared" si="160"/>
        <v xml:space="preserve"> </v>
      </c>
      <c r="P1529">
        <v>405</v>
      </c>
      <c r="Q1529" t="str">
        <f t="shared" si="161"/>
        <v>Wooroloo</v>
      </c>
      <c r="AS1529" s="244">
        <v>1527</v>
      </c>
      <c r="AT1529" s="244">
        <v>-32.75</v>
      </c>
      <c r="AU1529" s="244">
        <v>122.25</v>
      </c>
      <c r="AV1529" s="244" t="s">
        <v>6216</v>
      </c>
      <c r="AW1529" s="22">
        <v>687</v>
      </c>
      <c r="AX1529" s="343">
        <v>59.506512893437709</v>
      </c>
    </row>
    <row r="1530" spans="15:50" ht="12" customHeight="1" x14ac:dyDescent="0.25">
      <c r="O1530" s="482" t="str">
        <f t="shared" si="160"/>
        <v xml:space="preserve"> </v>
      </c>
      <c r="P1530">
        <v>406</v>
      </c>
      <c r="Q1530" t="str">
        <f t="shared" si="161"/>
        <v>Wubin</v>
      </c>
      <c r="AS1530" s="244">
        <v>1528</v>
      </c>
      <c r="AT1530" s="244">
        <v>-32.5</v>
      </c>
      <c r="AU1530" s="244">
        <v>122.25</v>
      </c>
      <c r="AV1530" s="244" t="s">
        <v>6217</v>
      </c>
      <c r="AW1530" s="22">
        <v>687</v>
      </c>
      <c r="AX1530" s="343">
        <v>46.090850341462406</v>
      </c>
    </row>
    <row r="1531" spans="15:50" ht="12" customHeight="1" x14ac:dyDescent="0.25">
      <c r="O1531" s="482" t="str">
        <f t="shared" si="160"/>
        <v xml:space="preserve"> </v>
      </c>
      <c r="P1531">
        <v>407</v>
      </c>
      <c r="Q1531" t="str">
        <f t="shared" si="161"/>
        <v>Wundowie</v>
      </c>
      <c r="AS1531" s="244">
        <v>1529</v>
      </c>
      <c r="AT1531" s="244">
        <v>-32.25</v>
      </c>
      <c r="AU1531" s="244">
        <v>122.25</v>
      </c>
      <c r="AV1531" s="244" t="s">
        <v>6218</v>
      </c>
      <c r="AW1531" s="22">
        <v>1031</v>
      </c>
      <c r="AX1531" s="343">
        <v>43.957910234213522</v>
      </c>
    </row>
    <row r="1532" spans="15:50" ht="12" customHeight="1" x14ac:dyDescent="0.25">
      <c r="O1532" s="482" t="str">
        <f t="shared" si="160"/>
        <v xml:space="preserve"> </v>
      </c>
      <c r="P1532">
        <v>408</v>
      </c>
      <c r="Q1532" t="str">
        <f t="shared" si="161"/>
        <v>Wyalkatchem</v>
      </c>
      <c r="AS1532" s="244">
        <v>1530</v>
      </c>
      <c r="AT1532" s="244">
        <v>-32</v>
      </c>
      <c r="AU1532" s="244">
        <v>122.25</v>
      </c>
      <c r="AV1532" s="244" t="s">
        <v>6219</v>
      </c>
      <c r="AW1532" s="22">
        <v>1031</v>
      </c>
      <c r="AX1532" s="343">
        <v>44.67518293826538</v>
      </c>
    </row>
    <row r="1533" spans="15:50" ht="12" customHeight="1" x14ac:dyDescent="0.25">
      <c r="O1533" s="482" t="str">
        <f t="shared" si="160"/>
        <v xml:space="preserve"> </v>
      </c>
      <c r="P1533">
        <v>409</v>
      </c>
      <c r="Q1533" t="str">
        <f t="shared" si="161"/>
        <v>Yallingup</v>
      </c>
      <c r="AS1533" s="244">
        <v>1531</v>
      </c>
      <c r="AT1533" s="244">
        <v>-31.75</v>
      </c>
      <c r="AU1533" s="244">
        <v>122.25</v>
      </c>
      <c r="AV1533" s="244" t="s">
        <v>6220</v>
      </c>
      <c r="AW1533" s="22">
        <v>766</v>
      </c>
      <c r="AX1533" s="343">
        <v>50.961871432416501</v>
      </c>
    </row>
    <row r="1534" spans="15:50" ht="12" customHeight="1" x14ac:dyDescent="0.25">
      <c r="O1534" s="482" t="str">
        <f t="shared" si="160"/>
        <v xml:space="preserve"> </v>
      </c>
      <c r="P1534">
        <v>410</v>
      </c>
      <c r="Q1534" t="str">
        <f t="shared" si="161"/>
        <v>Yanchep</v>
      </c>
      <c r="AS1534" s="244">
        <v>1532</v>
      </c>
      <c r="AT1534" s="244">
        <v>-31.5</v>
      </c>
      <c r="AU1534" s="244">
        <v>122.25</v>
      </c>
      <c r="AV1534" s="244" t="s">
        <v>6221</v>
      </c>
      <c r="AW1534" s="22">
        <v>766</v>
      </c>
      <c r="AX1534" s="343">
        <v>57.894984103080617</v>
      </c>
    </row>
    <row r="1535" spans="15:50" ht="12" customHeight="1" x14ac:dyDescent="0.25">
      <c r="O1535" s="482" t="str">
        <f t="shared" si="160"/>
        <v xml:space="preserve"> </v>
      </c>
      <c r="P1535">
        <v>411</v>
      </c>
      <c r="Q1535" t="str">
        <f t="shared" si="161"/>
        <v>Yangebup</v>
      </c>
      <c r="AS1535" s="244">
        <v>1533</v>
      </c>
      <c r="AT1535" s="244">
        <v>-31.25</v>
      </c>
      <c r="AU1535" s="244">
        <v>122.25</v>
      </c>
      <c r="AV1535" s="244" t="s">
        <v>6222</v>
      </c>
      <c r="AW1535" s="22">
        <v>703</v>
      </c>
      <c r="AX1535" s="343">
        <v>32.326791986993719</v>
      </c>
    </row>
    <row r="1536" spans="15:50" ht="12" customHeight="1" x14ac:dyDescent="0.25">
      <c r="O1536" s="482" t="str">
        <f t="shared" si="160"/>
        <v xml:space="preserve"> </v>
      </c>
      <c r="P1536">
        <v>412</v>
      </c>
      <c r="Q1536" t="str">
        <f t="shared" si="161"/>
        <v>Yarditup</v>
      </c>
      <c r="AS1536" s="244">
        <v>1534</v>
      </c>
      <c r="AT1536" s="244">
        <v>-31</v>
      </c>
      <c r="AU1536" s="244">
        <v>122.25</v>
      </c>
      <c r="AV1536" s="244" t="s">
        <v>6223</v>
      </c>
      <c r="AW1536" s="22">
        <v>703</v>
      </c>
      <c r="AX1536" s="343">
        <v>9.9928337977484656</v>
      </c>
    </row>
    <row r="1537" spans="15:50" ht="12" customHeight="1" x14ac:dyDescent="0.25">
      <c r="O1537" s="482" t="str">
        <f t="shared" si="160"/>
        <v xml:space="preserve"> </v>
      </c>
      <c r="P1537">
        <v>413</v>
      </c>
      <c r="Q1537" t="str">
        <f t="shared" si="161"/>
        <v>Yealering</v>
      </c>
      <c r="AS1537" s="244">
        <v>1535</v>
      </c>
      <c r="AT1537" s="244">
        <v>-30.75</v>
      </c>
      <c r="AU1537" s="244">
        <v>122.25</v>
      </c>
      <c r="AV1537" s="244" t="s">
        <v>6224</v>
      </c>
      <c r="AW1537" s="22">
        <v>840</v>
      </c>
      <c r="AX1537" s="343">
        <v>23.545500488744679</v>
      </c>
    </row>
    <row r="1538" spans="15:50" ht="12" customHeight="1" x14ac:dyDescent="0.25">
      <c r="O1538" s="482" t="str">
        <f t="shared" si="160"/>
        <v xml:space="preserve"> </v>
      </c>
      <c r="P1538">
        <v>414</v>
      </c>
      <c r="Q1538" t="str">
        <f t="shared" si="161"/>
        <v>FREE#</v>
      </c>
      <c r="AS1538" s="244">
        <v>1536</v>
      </c>
      <c r="AT1538" s="244">
        <v>-30.5</v>
      </c>
      <c r="AU1538" s="244">
        <v>122.25</v>
      </c>
      <c r="AV1538" s="244" t="s">
        <v>6225</v>
      </c>
      <c r="AW1538" s="22">
        <v>840</v>
      </c>
      <c r="AX1538" s="343">
        <v>4.6619150996517673</v>
      </c>
    </row>
    <row r="1539" spans="15:50" ht="12" customHeight="1" x14ac:dyDescent="0.25">
      <c r="O1539" s="482" t="str">
        <f t="shared" si="160"/>
        <v xml:space="preserve"> </v>
      </c>
      <c r="P1539">
        <v>415</v>
      </c>
      <c r="Q1539" t="str">
        <f t="shared" si="161"/>
        <v>Yerritup</v>
      </c>
      <c r="AS1539" s="244">
        <v>1537</v>
      </c>
      <c r="AT1539" s="244">
        <v>-30.25</v>
      </c>
      <c r="AU1539" s="244">
        <v>122.25</v>
      </c>
      <c r="AV1539" s="244" t="s">
        <v>6226</v>
      </c>
      <c r="AW1539" s="22">
        <v>840</v>
      </c>
      <c r="AX1539" s="343">
        <v>32.163123687717928</v>
      </c>
    </row>
    <row r="1540" spans="15:50" ht="12" customHeight="1" x14ac:dyDescent="0.25">
      <c r="O1540" s="482" t="str">
        <f t="shared" si="160"/>
        <v xml:space="preserve"> </v>
      </c>
      <c r="P1540">
        <v>416</v>
      </c>
      <c r="Q1540" t="str">
        <f t="shared" si="161"/>
        <v>York</v>
      </c>
      <c r="AS1540" s="244">
        <v>1538</v>
      </c>
      <c r="AT1540" s="244">
        <v>-30</v>
      </c>
      <c r="AU1540" s="244">
        <v>122.25</v>
      </c>
      <c r="AV1540" s="244" t="s">
        <v>6227</v>
      </c>
      <c r="AW1540" s="22">
        <v>840</v>
      </c>
      <c r="AX1540" s="343">
        <v>59.93821662473762</v>
      </c>
    </row>
    <row r="1541" spans="15:50" ht="12" customHeight="1" x14ac:dyDescent="0.25">
      <c r="O1541" s="482" t="str">
        <f t="shared" ref="O1541:O1604" si="162">IF(Q1541=Q1540,"DUPE"," ")</f>
        <v xml:space="preserve"> </v>
      </c>
      <c r="P1541">
        <v>417</v>
      </c>
      <c r="Q1541" t="str">
        <f t="shared" si="161"/>
        <v>Yuna</v>
      </c>
      <c r="AS1541" s="244">
        <v>1539</v>
      </c>
      <c r="AT1541" s="244">
        <v>-29.75</v>
      </c>
      <c r="AU1541" s="244">
        <v>122.25</v>
      </c>
      <c r="AV1541" s="244" t="s">
        <v>6228</v>
      </c>
      <c r="AW1541" s="22">
        <v>734</v>
      </c>
      <c r="AX1541" s="343">
        <v>80.727282514893162</v>
      </c>
    </row>
    <row r="1542" spans="15:50" ht="12" customHeight="1" x14ac:dyDescent="0.25">
      <c r="O1542" s="482" t="str">
        <f t="shared" si="162"/>
        <v xml:space="preserve"> </v>
      </c>
      <c r="P1542">
        <v>418</v>
      </c>
      <c r="Q1542" t="str">
        <f t="shared" si="161"/>
        <v>Tom Price</v>
      </c>
      <c r="AS1542" s="244">
        <v>1540</v>
      </c>
      <c r="AT1542" s="244">
        <v>-29.5</v>
      </c>
      <c r="AU1542" s="244">
        <v>122.25</v>
      </c>
      <c r="AV1542" s="244" t="s">
        <v>6229</v>
      </c>
      <c r="AW1542" s="22">
        <v>852</v>
      </c>
      <c r="AX1542" s="343">
        <v>98.277911635746989</v>
      </c>
    </row>
    <row r="1543" spans="15:50" ht="12" customHeight="1" x14ac:dyDescent="0.25">
      <c r="O1543" s="482" t="str">
        <f t="shared" si="162"/>
        <v xml:space="preserve"> </v>
      </c>
      <c r="P1543">
        <v>419</v>
      </c>
      <c r="Q1543" t="str">
        <f t="shared" si="161"/>
        <v>Bassendean</v>
      </c>
      <c r="AS1543" s="244">
        <v>1541</v>
      </c>
      <c r="AT1543" s="244">
        <v>-29.25</v>
      </c>
      <c r="AU1543" s="244">
        <v>122.25</v>
      </c>
      <c r="AV1543" s="244" t="s">
        <v>6230</v>
      </c>
      <c r="AW1543" s="22">
        <v>852</v>
      </c>
      <c r="AX1543" s="343">
        <v>70.922177716097764</v>
      </c>
    </row>
    <row r="1544" spans="15:50" ht="12" customHeight="1" x14ac:dyDescent="0.25">
      <c r="O1544" s="482" t="str">
        <f t="shared" si="162"/>
        <v xml:space="preserve"> </v>
      </c>
      <c r="P1544">
        <v>420</v>
      </c>
      <c r="Q1544" t="str">
        <f t="shared" si="161"/>
        <v>Morley</v>
      </c>
      <c r="AS1544" s="244">
        <v>1542</v>
      </c>
      <c r="AT1544" s="244">
        <v>-29</v>
      </c>
      <c r="AU1544" s="244">
        <v>122.25</v>
      </c>
      <c r="AV1544" s="244" t="s">
        <v>6231</v>
      </c>
      <c r="AW1544" s="22">
        <v>852</v>
      </c>
      <c r="AX1544" s="343">
        <v>44.121991513749897</v>
      </c>
    </row>
    <row r="1545" spans="15:50" ht="12" customHeight="1" x14ac:dyDescent="0.25">
      <c r="O1545" s="482" t="str">
        <f t="shared" si="162"/>
        <v xml:space="preserve"> </v>
      </c>
      <c r="P1545">
        <v>421</v>
      </c>
      <c r="Q1545" t="str">
        <f t="shared" si="161"/>
        <v>Cannington</v>
      </c>
      <c r="AS1545" s="244">
        <v>1543</v>
      </c>
      <c r="AT1545" s="244">
        <v>-28.75</v>
      </c>
      <c r="AU1545" s="244">
        <v>122.25</v>
      </c>
      <c r="AV1545" s="244" t="s">
        <v>6232</v>
      </c>
      <c r="AW1545" s="22">
        <v>852</v>
      </c>
      <c r="AX1545" s="343">
        <v>20.222078157222104</v>
      </c>
    </row>
    <row r="1546" spans="15:50" ht="12" customHeight="1" x14ac:dyDescent="0.25">
      <c r="O1546" s="482" t="str">
        <f t="shared" si="162"/>
        <v xml:space="preserve"> </v>
      </c>
      <c r="P1546">
        <v>422</v>
      </c>
      <c r="Q1546" t="str">
        <f t="shared" si="161"/>
        <v>Claremont</v>
      </c>
      <c r="AS1546" s="244">
        <v>1544</v>
      </c>
      <c r="AT1546" s="244">
        <v>-28.5</v>
      </c>
      <c r="AU1546" s="244">
        <v>122.25</v>
      </c>
      <c r="AV1546" s="244" t="s">
        <v>6233</v>
      </c>
      <c r="AW1546" s="22">
        <v>852</v>
      </c>
      <c r="AX1546" s="343">
        <v>20.408386060859449</v>
      </c>
    </row>
    <row r="1547" spans="15:50" ht="12" customHeight="1" x14ac:dyDescent="0.25">
      <c r="O1547" s="482" t="str">
        <f t="shared" si="162"/>
        <v xml:space="preserve"> </v>
      </c>
      <c r="P1547">
        <v>423</v>
      </c>
      <c r="Q1547" t="str">
        <f t="shared" si="161"/>
        <v>Spearwood</v>
      </c>
      <c r="AS1547" s="244">
        <v>1545</v>
      </c>
      <c r="AT1547" s="244">
        <v>-28.25</v>
      </c>
      <c r="AU1547" s="244">
        <v>122.25</v>
      </c>
      <c r="AV1547" s="244" t="s">
        <v>6234</v>
      </c>
      <c r="AW1547" s="22">
        <v>852</v>
      </c>
      <c r="AX1547" s="343">
        <v>44.378592417733216</v>
      </c>
    </row>
    <row r="1548" spans="15:50" ht="12" customHeight="1" x14ac:dyDescent="0.25">
      <c r="O1548" s="482" t="str">
        <f t="shared" si="162"/>
        <v xml:space="preserve"> </v>
      </c>
      <c r="P1548">
        <v>424</v>
      </c>
      <c r="Q1548" t="str">
        <f t="shared" si="161"/>
        <v>Cottesloe</v>
      </c>
      <c r="AS1548" s="244">
        <v>1546</v>
      </c>
      <c r="AT1548" s="244">
        <v>-28</v>
      </c>
      <c r="AU1548" s="244">
        <v>122.25</v>
      </c>
      <c r="AV1548" s="244" t="s">
        <v>6235</v>
      </c>
      <c r="AW1548" s="22">
        <v>852</v>
      </c>
      <c r="AX1548" s="343">
        <v>71.188511538437353</v>
      </c>
    </row>
    <row r="1549" spans="15:50" ht="12" customHeight="1" x14ac:dyDescent="0.25">
      <c r="O1549" s="482" t="str">
        <f t="shared" si="162"/>
        <v xml:space="preserve"> </v>
      </c>
      <c r="P1549">
        <v>425</v>
      </c>
      <c r="Q1549" t="str">
        <f t="shared" si="161"/>
        <v>East Fremantle</v>
      </c>
      <c r="AS1549" s="244">
        <v>1547</v>
      </c>
      <c r="AT1549" s="244">
        <v>-27.75</v>
      </c>
      <c r="AU1549" s="244">
        <v>122.25</v>
      </c>
      <c r="AV1549" s="244" t="s">
        <v>6236</v>
      </c>
      <c r="AW1549" s="22">
        <v>852</v>
      </c>
      <c r="AX1549" s="343">
        <v>98.547127567328872</v>
      </c>
    </row>
    <row r="1550" spans="15:50" ht="12" customHeight="1" x14ac:dyDescent="0.25">
      <c r="O1550" s="482" t="str">
        <f t="shared" si="162"/>
        <v xml:space="preserve"> </v>
      </c>
      <c r="P1550">
        <v>426</v>
      </c>
      <c r="Q1550" t="str">
        <f t="shared" si="161"/>
        <v>Newman</v>
      </c>
      <c r="AS1550" s="244">
        <v>1548</v>
      </c>
      <c r="AT1550" s="244">
        <v>-27.5</v>
      </c>
      <c r="AU1550" s="244">
        <v>122.25</v>
      </c>
      <c r="AV1550" s="244" t="s">
        <v>6237</v>
      </c>
      <c r="AW1550" s="22">
        <v>852</v>
      </c>
      <c r="AX1550" s="343">
        <v>126.09780329167535</v>
      </c>
    </row>
    <row r="1551" spans="15:50" ht="12" customHeight="1" x14ac:dyDescent="0.25">
      <c r="O1551" s="482" t="str">
        <f t="shared" si="162"/>
        <v xml:space="preserve"> </v>
      </c>
      <c r="P1551">
        <v>427</v>
      </c>
      <c r="Q1551" t="str">
        <f t="shared" si="161"/>
        <v>Fremantle</v>
      </c>
      <c r="AS1551" s="244">
        <v>1549</v>
      </c>
      <c r="AT1551" s="244">
        <v>-27.25</v>
      </c>
      <c r="AU1551" s="244">
        <v>122.25</v>
      </c>
      <c r="AV1551" s="244" t="s">
        <v>6238</v>
      </c>
      <c r="AW1551" s="22">
        <v>852</v>
      </c>
      <c r="AX1551" s="343">
        <v>153.73731851614153</v>
      </c>
    </row>
    <row r="1552" spans="15:50" ht="12" customHeight="1" x14ac:dyDescent="0.25">
      <c r="O1552" s="482" t="str">
        <f t="shared" si="162"/>
        <v xml:space="preserve"> </v>
      </c>
      <c r="P1552">
        <v>428</v>
      </c>
      <c r="Q1552" t="str">
        <f t="shared" si="161"/>
        <v>Booragoon</v>
      </c>
      <c r="AS1552" s="244">
        <v>1550</v>
      </c>
      <c r="AT1552" s="244">
        <v>-27</v>
      </c>
      <c r="AU1552" s="244">
        <v>122.25</v>
      </c>
      <c r="AV1552" s="244" t="s">
        <v>6239</v>
      </c>
      <c r="AW1552" s="22">
        <v>852</v>
      </c>
      <c r="AX1552" s="343">
        <v>181.42507456299691</v>
      </c>
    </row>
    <row r="1553" spans="15:50" ht="12" customHeight="1" x14ac:dyDescent="0.25">
      <c r="O1553" s="482" t="str">
        <f t="shared" si="162"/>
        <v xml:space="preserve"> </v>
      </c>
      <c r="P1553">
        <v>429</v>
      </c>
      <c r="Q1553" t="str">
        <f t="shared" si="161"/>
        <v>Mosman Park</v>
      </c>
      <c r="AS1553" s="244">
        <v>1551</v>
      </c>
      <c r="AT1553" s="244">
        <v>-26.75</v>
      </c>
      <c r="AU1553" s="244">
        <v>122.25</v>
      </c>
      <c r="AV1553" s="244" t="s">
        <v>6240</v>
      </c>
      <c r="AW1553" s="22">
        <v>852</v>
      </c>
      <c r="AX1553" s="343">
        <v>209.14191287668064</v>
      </c>
    </row>
    <row r="1554" spans="15:50" ht="12" customHeight="1" x14ac:dyDescent="0.25">
      <c r="O1554" s="482" t="str">
        <f t="shared" si="162"/>
        <v xml:space="preserve"> </v>
      </c>
      <c r="P1554">
        <v>430</v>
      </c>
      <c r="Q1554" t="str">
        <f t="shared" si="161"/>
        <v>Nedlands</v>
      </c>
      <c r="AS1554" s="244">
        <v>1552</v>
      </c>
      <c r="AT1554" s="244">
        <v>-26.5</v>
      </c>
      <c r="AU1554" s="244">
        <v>122.25</v>
      </c>
      <c r="AV1554" s="244" t="s">
        <v>6241</v>
      </c>
      <c r="AW1554" s="22">
        <v>852</v>
      </c>
      <c r="AX1554" s="343">
        <v>236.87762500668683</v>
      </c>
    </row>
    <row r="1555" spans="15:50" ht="12" customHeight="1" x14ac:dyDescent="0.25">
      <c r="O1555" s="482" t="str">
        <f t="shared" si="162"/>
        <v xml:space="preserve"> </v>
      </c>
      <c r="P1555">
        <v>431</v>
      </c>
      <c r="Q1555" t="str">
        <f t="shared" si="161"/>
        <v>Warburton</v>
      </c>
      <c r="AS1555" s="244">
        <v>1553</v>
      </c>
      <c r="AT1555" s="244">
        <v>-26.25</v>
      </c>
      <c r="AU1555" s="244">
        <v>122.25</v>
      </c>
      <c r="AV1555" s="244" t="s">
        <v>6242</v>
      </c>
      <c r="AW1555" s="22">
        <v>852</v>
      </c>
      <c r="AX1555" s="343">
        <v>264.6262764751886</v>
      </c>
    </row>
    <row r="1556" spans="15:50" ht="12" customHeight="1" x14ac:dyDescent="0.25">
      <c r="O1556" s="482" t="str">
        <f t="shared" si="162"/>
        <v xml:space="preserve"> </v>
      </c>
      <c r="P1556">
        <v>432</v>
      </c>
      <c r="Q1556" t="str">
        <f t="shared" si="161"/>
        <v>Peppermint Grove</v>
      </c>
      <c r="AS1556" s="244">
        <v>1554</v>
      </c>
      <c r="AT1556" s="244">
        <v>-26</v>
      </c>
      <c r="AU1556" s="244">
        <v>122.25</v>
      </c>
      <c r="AV1556" s="244" t="s">
        <v>6243</v>
      </c>
      <c r="AW1556" s="22">
        <v>852</v>
      </c>
      <c r="AX1556" s="343">
        <v>292.3841832902126</v>
      </c>
    </row>
    <row r="1557" spans="15:50" ht="12" customHeight="1" x14ac:dyDescent="0.25">
      <c r="O1557" s="482" t="str">
        <f t="shared" si="162"/>
        <v xml:space="preserve"> </v>
      </c>
      <c r="P1557">
        <v>433</v>
      </c>
      <c r="Q1557" t="str">
        <f t="shared" si="161"/>
        <v>Roebourne</v>
      </c>
      <c r="AS1557" s="244">
        <v>1555</v>
      </c>
      <c r="AT1557" s="244">
        <v>-25.75</v>
      </c>
      <c r="AU1557" s="244">
        <v>122.25</v>
      </c>
      <c r="AV1557" s="244" t="s">
        <v>6244</v>
      </c>
      <c r="AW1557" s="22">
        <v>852</v>
      </c>
      <c r="AX1557" s="343">
        <v>320.14893805830042</v>
      </c>
    </row>
    <row r="1558" spans="15:50" ht="12" customHeight="1" x14ac:dyDescent="0.25">
      <c r="O1558" s="482" t="str">
        <f t="shared" si="162"/>
        <v xml:space="preserve"> </v>
      </c>
      <c r="P1558">
        <v>434</v>
      </c>
      <c r="Q1558" t="str">
        <f t="shared" si="161"/>
        <v>South Perth</v>
      </c>
      <c r="AS1558" s="244">
        <v>1556</v>
      </c>
      <c r="AT1558" s="244">
        <v>-25.5</v>
      </c>
      <c r="AU1558" s="244">
        <v>122.25</v>
      </c>
      <c r="AV1558" s="244" t="s">
        <v>6245</v>
      </c>
      <c r="AW1558" s="22">
        <v>852</v>
      </c>
      <c r="AX1558" s="343">
        <v>347.91890133390211</v>
      </c>
    </row>
    <row r="1559" spans="15:50" ht="12" customHeight="1" x14ac:dyDescent="0.25">
      <c r="O1559" s="482" t="str">
        <f t="shared" si="162"/>
        <v xml:space="preserve"> </v>
      </c>
      <c r="P1559">
        <v>435</v>
      </c>
      <c r="Q1559" t="str">
        <f t="shared" si="161"/>
        <v>Midland</v>
      </c>
      <c r="AS1559" s="244">
        <v>1557</v>
      </c>
      <c r="AT1559" s="244">
        <v>-25.25</v>
      </c>
      <c r="AU1559" s="244">
        <v>122.25</v>
      </c>
      <c r="AV1559" s="244" t="s">
        <v>6246</v>
      </c>
      <c r="AW1559" s="22">
        <v>852</v>
      </c>
      <c r="AX1559" s="343">
        <v>375.69291813176568</v>
      </c>
    </row>
    <row r="1560" spans="15:50" ht="12" customHeight="1" x14ac:dyDescent="0.25">
      <c r="O1560" s="482" t="str">
        <f t="shared" si="162"/>
        <v xml:space="preserve"> </v>
      </c>
      <c r="P1560">
        <v>436</v>
      </c>
      <c r="Q1560" t="str">
        <f t="shared" si="161"/>
        <v>Victoria Park</v>
      </c>
      <c r="AS1560" s="244">
        <v>1558</v>
      </c>
      <c r="AT1560" s="244">
        <v>-25</v>
      </c>
      <c r="AU1560" s="244">
        <v>122.25</v>
      </c>
      <c r="AV1560" s="244" t="s">
        <v>6247</v>
      </c>
      <c r="AW1560" s="22">
        <v>852</v>
      </c>
      <c r="AX1560" s="343">
        <v>403.47015134483809</v>
      </c>
    </row>
    <row r="1561" spans="15:50" ht="12" customHeight="1" x14ac:dyDescent="0.25">
      <c r="O1561" s="482" t="str">
        <f t="shared" si="162"/>
        <v xml:space="preserve"> </v>
      </c>
      <c r="P1561">
        <v>437</v>
      </c>
      <c r="Q1561" t="str">
        <f t="shared" si="161"/>
        <v>Leederville</v>
      </c>
      <c r="AS1561" s="244">
        <v>1559</v>
      </c>
      <c r="AT1561" s="244">
        <v>-35</v>
      </c>
      <c r="AU1561" s="244">
        <v>122.5</v>
      </c>
      <c r="AV1561" s="244" t="s">
        <v>6248</v>
      </c>
      <c r="AW1561" s="22">
        <v>72</v>
      </c>
      <c r="AX1561" s="343">
        <v>118.65552945315369</v>
      </c>
    </row>
    <row r="1562" spans="15:50" ht="12" customHeight="1" x14ac:dyDescent="0.25">
      <c r="O1562" s="482" t="str">
        <f t="shared" si="162"/>
        <v xml:space="preserve"> </v>
      </c>
      <c r="P1562">
        <v>438</v>
      </c>
      <c r="Q1562" t="str">
        <f t="shared" si="161"/>
        <v>Kununurra</v>
      </c>
      <c r="AS1562" s="244">
        <v>1560</v>
      </c>
      <c r="AT1562" s="244">
        <v>-34.75</v>
      </c>
      <c r="AU1562" s="244">
        <v>122.5</v>
      </c>
      <c r="AV1562" s="244" t="s">
        <v>6249</v>
      </c>
      <c r="AW1562" s="22">
        <v>390</v>
      </c>
      <c r="AX1562" s="343">
        <v>91.898728231944858</v>
      </c>
    </row>
    <row r="1563" spans="15:50" ht="12" customHeight="1" x14ac:dyDescent="0.25">
      <c r="O1563" s="482" t="str">
        <f t="shared" si="162"/>
        <v xml:space="preserve"> </v>
      </c>
      <c r="P1563">
        <v>439</v>
      </c>
      <c r="Q1563" t="str">
        <f t="shared" si="161"/>
        <v>FREE#</v>
      </c>
      <c r="AS1563" s="244">
        <v>1561</v>
      </c>
      <c r="AT1563" s="244">
        <v>-34.5</v>
      </c>
      <c r="AU1563" s="244">
        <v>122.5</v>
      </c>
      <c r="AV1563" s="244" t="s">
        <v>6250</v>
      </c>
      <c r="AW1563" s="22">
        <v>390</v>
      </c>
      <c r="AX1563" s="343">
        <v>64.222220215009756</v>
      </c>
    </row>
    <row r="1564" spans="15:50" ht="12" customHeight="1" x14ac:dyDescent="0.25">
      <c r="O1564" s="482" t="str">
        <f t="shared" si="162"/>
        <v>DUPE</v>
      </c>
      <c r="P1564">
        <v>440</v>
      </c>
      <c r="Q1564" t="str">
        <f t="shared" si="161"/>
        <v>FREE#</v>
      </c>
      <c r="AS1564" s="244">
        <v>1562</v>
      </c>
      <c r="AT1564" s="244">
        <v>-34.25</v>
      </c>
      <c r="AU1564" s="244">
        <v>122.5</v>
      </c>
      <c r="AV1564" s="244" t="s">
        <v>6251</v>
      </c>
      <c r="AW1564" s="22">
        <v>390</v>
      </c>
      <c r="AX1564" s="343">
        <v>36.728742031107338</v>
      </c>
    </row>
    <row r="1565" spans="15:50" ht="12" customHeight="1" x14ac:dyDescent="0.25">
      <c r="O1565" s="482" t="str">
        <f t="shared" si="162"/>
        <v>DUPE</v>
      </c>
      <c r="P1565">
        <v>441</v>
      </c>
      <c r="Q1565" t="str">
        <f t="shared" si="161"/>
        <v>FREE#</v>
      </c>
      <c r="AS1565" s="244">
        <v>1563</v>
      </c>
      <c r="AT1565" s="244">
        <v>-34</v>
      </c>
      <c r="AU1565" s="244">
        <v>122.5</v>
      </c>
      <c r="AV1565" s="244" t="s">
        <v>4798</v>
      </c>
      <c r="AW1565" s="22">
        <v>390</v>
      </c>
      <c r="AX1565" s="343">
        <v>10.903990836739725</v>
      </c>
    </row>
    <row r="1566" spans="15:50" ht="12" customHeight="1" x14ac:dyDescent="0.25">
      <c r="O1566" s="482" t="str">
        <f t="shared" si="162"/>
        <v>DUPE</v>
      </c>
      <c r="P1566">
        <v>442</v>
      </c>
      <c r="Q1566" t="str">
        <f t="shared" si="161"/>
        <v>FREE#</v>
      </c>
      <c r="AS1566" s="244">
        <v>1564</v>
      </c>
      <c r="AT1566" s="244">
        <v>-33.75</v>
      </c>
      <c r="AU1566" s="244">
        <v>122.5</v>
      </c>
      <c r="AV1566" s="244" t="s">
        <v>6252</v>
      </c>
      <c r="AW1566" s="22">
        <v>93</v>
      </c>
      <c r="AX1566" s="343">
        <v>3.5989575708978863</v>
      </c>
    </row>
    <row r="1567" spans="15:50" ht="12" customHeight="1" x14ac:dyDescent="0.25">
      <c r="O1567" s="482" t="str">
        <f t="shared" si="162"/>
        <v>DUPE</v>
      </c>
      <c r="P1567">
        <v>443</v>
      </c>
      <c r="Q1567" t="str">
        <f t="shared" si="161"/>
        <v>FREE#</v>
      </c>
      <c r="AS1567" s="244">
        <v>1565</v>
      </c>
      <c r="AT1567" s="244">
        <v>-33.5</v>
      </c>
      <c r="AU1567" s="244">
        <v>122.5</v>
      </c>
      <c r="AV1567" s="244" t="s">
        <v>4777</v>
      </c>
      <c r="AW1567" s="22">
        <v>93</v>
      </c>
      <c r="AX1567" s="343">
        <v>28.943591676269886</v>
      </c>
    </row>
    <row r="1568" spans="15:50" ht="12" customHeight="1" x14ac:dyDescent="0.25">
      <c r="O1568" s="482" t="str">
        <f t="shared" si="162"/>
        <v>DUPE</v>
      </c>
      <c r="P1568">
        <v>444</v>
      </c>
      <c r="Q1568" t="str">
        <f t="shared" si="161"/>
        <v>FREE#</v>
      </c>
      <c r="AS1568" s="244">
        <v>1566</v>
      </c>
      <c r="AT1568" s="244">
        <v>-33.25</v>
      </c>
      <c r="AU1568" s="244">
        <v>122.5</v>
      </c>
      <c r="AV1568" s="244" t="s">
        <v>6253</v>
      </c>
      <c r="AW1568" s="22">
        <v>93</v>
      </c>
      <c r="AX1568" s="343">
        <v>56.638331564859129</v>
      </c>
    </row>
    <row r="1569" spans="15:50" ht="12" customHeight="1" x14ac:dyDescent="0.25">
      <c r="O1569" s="482" t="str">
        <f t="shared" si="162"/>
        <v>DUPE</v>
      </c>
      <c r="P1569">
        <v>445</v>
      </c>
      <c r="Q1569" t="str">
        <f t="shared" si="161"/>
        <v>FREE#</v>
      </c>
      <c r="AS1569" s="244">
        <v>1567</v>
      </c>
      <c r="AT1569" s="244">
        <v>-33</v>
      </c>
      <c r="AU1569" s="244">
        <v>122.5</v>
      </c>
      <c r="AV1569" s="244" t="s">
        <v>6254</v>
      </c>
      <c r="AW1569" s="22">
        <v>744</v>
      </c>
      <c r="AX1569" s="343">
        <v>77.818179169949147</v>
      </c>
    </row>
    <row r="1570" spans="15:50" ht="12" customHeight="1" x14ac:dyDescent="0.25">
      <c r="O1570" s="482" t="str">
        <f t="shared" si="162"/>
        <v>DUPE</v>
      </c>
      <c r="P1570">
        <v>446</v>
      </c>
      <c r="Q1570" t="str">
        <f t="shared" si="161"/>
        <v>FREE#</v>
      </c>
      <c r="AS1570" s="244">
        <v>1568</v>
      </c>
      <c r="AT1570" s="244">
        <v>-32.75</v>
      </c>
      <c r="AU1570" s="244">
        <v>122.5</v>
      </c>
      <c r="AV1570" s="244" t="s">
        <v>6255</v>
      </c>
      <c r="AW1570" s="22">
        <v>687</v>
      </c>
      <c r="AX1570" s="343">
        <v>78.585524227187165</v>
      </c>
    </row>
    <row r="1571" spans="15:50" ht="12" customHeight="1" x14ac:dyDescent="0.25">
      <c r="O1571" s="482" t="str">
        <f t="shared" si="162"/>
        <v>DUPE</v>
      </c>
      <c r="P1571">
        <v>447</v>
      </c>
      <c r="Q1571" t="str">
        <f t="shared" si="161"/>
        <v>FREE#</v>
      </c>
      <c r="AS1571" s="244">
        <v>1569</v>
      </c>
      <c r="AT1571" s="244">
        <v>-32.5</v>
      </c>
      <c r="AU1571" s="244">
        <v>122.5</v>
      </c>
      <c r="AV1571" s="244" t="s">
        <v>6256</v>
      </c>
      <c r="AW1571" s="22">
        <v>687</v>
      </c>
      <c r="AX1571" s="343">
        <v>69.038974393693849</v>
      </c>
    </row>
    <row r="1572" spans="15:50" ht="12" customHeight="1" x14ac:dyDescent="0.25">
      <c r="O1572" s="482" t="str">
        <f t="shared" si="162"/>
        <v>DUPE</v>
      </c>
      <c r="P1572">
        <v>448</v>
      </c>
      <c r="Q1572" t="str">
        <f t="shared" si="161"/>
        <v>FREE#</v>
      </c>
      <c r="AS1572" s="244">
        <v>1570</v>
      </c>
      <c r="AT1572" s="244">
        <v>-32.25</v>
      </c>
      <c r="AU1572" s="244">
        <v>122.5</v>
      </c>
      <c r="AV1572" s="244" t="s">
        <v>6257</v>
      </c>
      <c r="AW1572" s="22">
        <v>1031</v>
      </c>
      <c r="AX1572" s="343">
        <v>66.809902871151394</v>
      </c>
    </row>
    <row r="1573" spans="15:50" ht="12" customHeight="1" x14ac:dyDescent="0.25">
      <c r="O1573" s="482" t="str">
        <f t="shared" si="162"/>
        <v>DUPE</v>
      </c>
      <c r="P1573">
        <v>449</v>
      </c>
      <c r="Q1573" t="str">
        <f t="shared" si="161"/>
        <v>FREE#</v>
      </c>
      <c r="AS1573" s="244">
        <v>1571</v>
      </c>
      <c r="AT1573" s="244">
        <v>-32</v>
      </c>
      <c r="AU1573" s="244">
        <v>122.5</v>
      </c>
      <c r="AV1573" s="244" t="s">
        <v>6258</v>
      </c>
      <c r="AW1573" s="22">
        <v>1031</v>
      </c>
      <c r="AX1573" s="343">
        <v>67.335596124884617</v>
      </c>
    </row>
    <row r="1574" spans="15:50" ht="12" customHeight="1" x14ac:dyDescent="0.25">
      <c r="O1574" s="482" t="str">
        <f t="shared" si="162"/>
        <v>DUPE</v>
      </c>
      <c r="P1574">
        <v>450</v>
      </c>
      <c r="Q1574" t="str">
        <f t="shared" ref="Q1574:Q1637" si="163">IFERROR(VLOOKUP(P1574,$P$3:$Q$1122,2,FALSE), "FREE#")</f>
        <v>FREE#</v>
      </c>
      <c r="AS1574" s="244">
        <v>1572</v>
      </c>
      <c r="AT1574" s="244">
        <v>-31.75</v>
      </c>
      <c r="AU1574" s="244">
        <v>122.5</v>
      </c>
      <c r="AV1574" s="244" t="s">
        <v>6259</v>
      </c>
      <c r="AW1574" s="22">
        <v>766</v>
      </c>
      <c r="AX1574" s="343">
        <v>74.59922465400588</v>
      </c>
    </row>
    <row r="1575" spans="15:50" ht="12" customHeight="1" x14ac:dyDescent="0.25">
      <c r="O1575" s="482" t="str">
        <f t="shared" si="162"/>
        <v>DUPE</v>
      </c>
      <c r="P1575">
        <v>451</v>
      </c>
      <c r="Q1575" t="str">
        <f t="shared" si="163"/>
        <v>FREE#</v>
      </c>
      <c r="AS1575" s="244">
        <v>1573</v>
      </c>
      <c r="AT1575" s="244">
        <v>-31.5</v>
      </c>
      <c r="AU1575" s="244">
        <v>122.5</v>
      </c>
      <c r="AV1575" s="244" t="s">
        <v>6260</v>
      </c>
      <c r="AW1575" s="22">
        <v>1206</v>
      </c>
      <c r="AX1575" s="343">
        <v>59.120909076330506</v>
      </c>
    </row>
    <row r="1576" spans="15:50" ht="12" customHeight="1" x14ac:dyDescent="0.25">
      <c r="O1576" s="482" t="str">
        <f t="shared" si="162"/>
        <v>DUPE</v>
      </c>
      <c r="P1576">
        <v>452</v>
      </c>
      <c r="Q1576" t="str">
        <f t="shared" si="163"/>
        <v>FREE#</v>
      </c>
      <c r="AS1576" s="244">
        <v>1574</v>
      </c>
      <c r="AT1576" s="244">
        <v>-31.25</v>
      </c>
      <c r="AU1576" s="244">
        <v>122.5</v>
      </c>
      <c r="AV1576" s="244" t="s">
        <v>6261</v>
      </c>
      <c r="AW1576" s="22">
        <v>1206</v>
      </c>
      <c r="AX1576" s="343">
        <v>31.438280505171843</v>
      </c>
    </row>
    <row r="1577" spans="15:50" ht="12" customHeight="1" x14ac:dyDescent="0.25">
      <c r="O1577" s="482" t="str">
        <f t="shared" si="162"/>
        <v>DUPE</v>
      </c>
      <c r="P1577">
        <v>453</v>
      </c>
      <c r="Q1577" t="str">
        <f t="shared" si="163"/>
        <v>FREE#</v>
      </c>
      <c r="AS1577" s="244">
        <v>1575</v>
      </c>
      <c r="AT1577" s="244">
        <v>-31</v>
      </c>
      <c r="AU1577" s="244">
        <v>122.5</v>
      </c>
      <c r="AV1577" s="244" t="s">
        <v>4690</v>
      </c>
      <c r="AW1577" s="22">
        <v>1206</v>
      </c>
      <c r="AX1577" s="343">
        <v>5.1806496769505745</v>
      </c>
    </row>
    <row r="1578" spans="15:50" ht="12" customHeight="1" x14ac:dyDescent="0.25">
      <c r="O1578" s="482" t="str">
        <f t="shared" si="162"/>
        <v>DUPE</v>
      </c>
      <c r="P1578">
        <v>454</v>
      </c>
      <c r="Q1578" t="str">
        <f t="shared" si="163"/>
        <v>FREE#</v>
      </c>
      <c r="AS1578" s="244">
        <v>1576</v>
      </c>
      <c r="AT1578" s="244">
        <v>-30.75</v>
      </c>
      <c r="AU1578" s="244">
        <v>122.5</v>
      </c>
      <c r="AV1578" s="244" t="s">
        <v>6262</v>
      </c>
      <c r="AW1578" s="22">
        <v>1206</v>
      </c>
      <c r="AX1578" s="343">
        <v>24.712402551586425</v>
      </c>
    </row>
    <row r="1579" spans="15:50" ht="12" customHeight="1" x14ac:dyDescent="0.25">
      <c r="O1579" s="482" t="str">
        <f t="shared" si="162"/>
        <v>DUPE</v>
      </c>
      <c r="P1579">
        <v>455</v>
      </c>
      <c r="Q1579" t="str">
        <f t="shared" si="163"/>
        <v>FREE#</v>
      </c>
      <c r="AS1579" s="244">
        <v>1577</v>
      </c>
      <c r="AT1579" s="244">
        <v>-30.5</v>
      </c>
      <c r="AU1579" s="244">
        <v>122.5</v>
      </c>
      <c r="AV1579" s="244" t="s">
        <v>6263</v>
      </c>
      <c r="AW1579" s="22">
        <v>840</v>
      </c>
      <c r="AX1579" s="343">
        <v>26.064939478952912</v>
      </c>
    </row>
    <row r="1580" spans="15:50" ht="12" customHeight="1" x14ac:dyDescent="0.25">
      <c r="O1580" s="482" t="str">
        <f t="shared" si="162"/>
        <v>DUPE</v>
      </c>
      <c r="P1580">
        <v>456</v>
      </c>
      <c r="Q1580" t="str">
        <f t="shared" si="163"/>
        <v>FREE#</v>
      </c>
      <c r="AS1580" s="244">
        <v>1578</v>
      </c>
      <c r="AT1580" s="244">
        <v>-30.25</v>
      </c>
      <c r="AU1580" s="244">
        <v>122.5</v>
      </c>
      <c r="AV1580" s="244" t="s">
        <v>6264</v>
      </c>
      <c r="AW1580" s="22">
        <v>840</v>
      </c>
      <c r="AX1580" s="343">
        <v>41.155812510896531</v>
      </c>
    </row>
    <row r="1581" spans="15:50" ht="12" customHeight="1" x14ac:dyDescent="0.25">
      <c r="O1581" s="482" t="str">
        <f t="shared" si="162"/>
        <v>DUPE</v>
      </c>
      <c r="P1581">
        <v>457</v>
      </c>
      <c r="Q1581" t="str">
        <f t="shared" si="163"/>
        <v>FREE#</v>
      </c>
      <c r="AS1581" s="244">
        <v>1579</v>
      </c>
      <c r="AT1581" s="244">
        <v>-30</v>
      </c>
      <c r="AU1581" s="244">
        <v>122.5</v>
      </c>
      <c r="AV1581" s="244" t="s">
        <v>4661</v>
      </c>
      <c r="AW1581" s="22">
        <v>840</v>
      </c>
      <c r="AX1581" s="343">
        <v>65.219648931807541</v>
      </c>
    </row>
    <row r="1582" spans="15:50" ht="12" customHeight="1" x14ac:dyDescent="0.25">
      <c r="O1582" s="482" t="str">
        <f t="shared" si="162"/>
        <v>DUPE</v>
      </c>
      <c r="P1582">
        <v>458</v>
      </c>
      <c r="Q1582" t="str">
        <f t="shared" si="163"/>
        <v>FREE#</v>
      </c>
      <c r="AS1582" s="244">
        <v>1580</v>
      </c>
      <c r="AT1582" s="244">
        <v>-29.75</v>
      </c>
      <c r="AU1582" s="244">
        <v>122.5</v>
      </c>
      <c r="AV1582" s="244" t="s">
        <v>6265</v>
      </c>
      <c r="AW1582" s="22">
        <v>840</v>
      </c>
      <c r="AX1582" s="343">
        <v>91.426397609603654</v>
      </c>
    </row>
    <row r="1583" spans="15:50" ht="12" customHeight="1" x14ac:dyDescent="0.25">
      <c r="O1583" s="482" t="str">
        <f t="shared" si="162"/>
        <v>DUPE</v>
      </c>
      <c r="P1583">
        <v>459</v>
      </c>
      <c r="Q1583" t="str">
        <f t="shared" si="163"/>
        <v>FREE#</v>
      </c>
      <c r="AS1583" s="244">
        <v>1581</v>
      </c>
      <c r="AT1583" s="244">
        <v>-29.5</v>
      </c>
      <c r="AU1583" s="244">
        <v>122.5</v>
      </c>
      <c r="AV1583" s="244" t="s">
        <v>6266</v>
      </c>
      <c r="AW1583" s="22">
        <v>852</v>
      </c>
      <c r="AX1583" s="343">
        <v>97.631616403950886</v>
      </c>
    </row>
    <row r="1584" spans="15:50" ht="12" customHeight="1" x14ac:dyDescent="0.25">
      <c r="O1584" s="482" t="str">
        <f t="shared" si="162"/>
        <v>DUPE</v>
      </c>
      <c r="P1584">
        <v>460</v>
      </c>
      <c r="Q1584" t="str">
        <f t="shared" si="163"/>
        <v>FREE#</v>
      </c>
      <c r="AS1584" s="244">
        <v>1582</v>
      </c>
      <c r="AT1584" s="244">
        <v>-29.25</v>
      </c>
      <c r="AU1584" s="244">
        <v>122.5</v>
      </c>
      <c r="AV1584" s="244" t="s">
        <v>6267</v>
      </c>
      <c r="AW1584" s="22">
        <v>852</v>
      </c>
      <c r="AX1584" s="343">
        <v>70.021646282113366</v>
      </c>
    </row>
    <row r="1585" spans="15:50" ht="12" customHeight="1" x14ac:dyDescent="0.25">
      <c r="O1585" s="482" t="str">
        <f t="shared" si="162"/>
        <v>DUPE</v>
      </c>
      <c r="P1585">
        <v>461</v>
      </c>
      <c r="Q1585" t="str">
        <f t="shared" si="163"/>
        <v>FREE#</v>
      </c>
      <c r="AS1585" s="244">
        <v>1583</v>
      </c>
      <c r="AT1585" s="244">
        <v>-29</v>
      </c>
      <c r="AU1585" s="244">
        <v>122.5</v>
      </c>
      <c r="AV1585" s="244" t="s">
        <v>6268</v>
      </c>
      <c r="AW1585" s="22">
        <v>852</v>
      </c>
      <c r="AX1585" s="343">
        <v>42.655813927819182</v>
      </c>
    </row>
    <row r="1586" spans="15:50" ht="12" customHeight="1" x14ac:dyDescent="0.25">
      <c r="O1586" s="482" t="str">
        <f t="shared" si="162"/>
        <v>DUPE</v>
      </c>
      <c r="P1586">
        <v>462</v>
      </c>
      <c r="Q1586" t="str">
        <f t="shared" si="163"/>
        <v>FREE#</v>
      </c>
      <c r="AS1586" s="244">
        <v>1584</v>
      </c>
      <c r="AT1586" s="244">
        <v>-28.75</v>
      </c>
      <c r="AU1586" s="244">
        <v>122.5</v>
      </c>
      <c r="AV1586" s="244" t="s">
        <v>6269</v>
      </c>
      <c r="AW1586" s="22">
        <v>852</v>
      </c>
      <c r="AX1586" s="343">
        <v>16.774834218461127</v>
      </c>
    </row>
    <row r="1587" spans="15:50" ht="12" customHeight="1" x14ac:dyDescent="0.25">
      <c r="O1587" s="482" t="str">
        <f t="shared" si="162"/>
        <v>DUPE</v>
      </c>
      <c r="P1587">
        <v>463</v>
      </c>
      <c r="Q1587" t="str">
        <f t="shared" si="163"/>
        <v>FREE#</v>
      </c>
      <c r="AS1587" s="244">
        <v>1585</v>
      </c>
      <c r="AT1587" s="244">
        <v>-28.5</v>
      </c>
      <c r="AU1587" s="244">
        <v>122.5</v>
      </c>
      <c r="AV1587" s="244" t="s">
        <v>6270</v>
      </c>
      <c r="AW1587" s="22">
        <v>852</v>
      </c>
      <c r="AX1587" s="343">
        <v>16.99001917861273</v>
      </c>
    </row>
    <row r="1588" spans="15:50" ht="12" customHeight="1" x14ac:dyDescent="0.25">
      <c r="O1588" s="482" t="str">
        <f t="shared" si="162"/>
        <v>DUPE</v>
      </c>
      <c r="P1588">
        <v>464</v>
      </c>
      <c r="Q1588" t="str">
        <f t="shared" si="163"/>
        <v>FREE#</v>
      </c>
      <c r="AS1588" s="244">
        <v>1586</v>
      </c>
      <c r="AT1588" s="244">
        <v>-28.25</v>
      </c>
      <c r="AU1588" s="244">
        <v>122.5</v>
      </c>
      <c r="AV1588" s="244" t="s">
        <v>6271</v>
      </c>
      <c r="AW1588" s="22">
        <v>852</v>
      </c>
      <c r="AX1588" s="343">
        <v>42.910552638709241</v>
      </c>
    </row>
    <row r="1589" spans="15:50" ht="12" customHeight="1" x14ac:dyDescent="0.25">
      <c r="O1589" s="482" t="str">
        <f t="shared" si="162"/>
        <v>DUPE</v>
      </c>
      <c r="P1589">
        <v>465</v>
      </c>
      <c r="Q1589" t="str">
        <f t="shared" si="163"/>
        <v>FREE#</v>
      </c>
      <c r="AS1589" s="244">
        <v>1587</v>
      </c>
      <c r="AT1589" s="244">
        <v>-28</v>
      </c>
      <c r="AU1589" s="244">
        <v>122.5</v>
      </c>
      <c r="AV1589" s="244" t="s">
        <v>6272</v>
      </c>
      <c r="AW1589" s="22">
        <v>852</v>
      </c>
      <c r="AX1589" s="343">
        <v>70.280576201575514</v>
      </c>
    </row>
    <row r="1590" spans="15:50" ht="12" customHeight="1" x14ac:dyDescent="0.25">
      <c r="O1590" s="482" t="str">
        <f t="shared" si="162"/>
        <v>DUPE</v>
      </c>
      <c r="P1590">
        <v>466</v>
      </c>
      <c r="Q1590" t="str">
        <f t="shared" si="163"/>
        <v>FREE#</v>
      </c>
      <c r="AS1590" s="244">
        <v>1588</v>
      </c>
      <c r="AT1590" s="244">
        <v>-27.75</v>
      </c>
      <c r="AU1590" s="244">
        <v>122.5</v>
      </c>
      <c r="AV1590" s="244" t="s">
        <v>6273</v>
      </c>
      <c r="AW1590" s="22">
        <v>852</v>
      </c>
      <c r="AX1590" s="343">
        <v>97.89173786428492</v>
      </c>
    </row>
    <row r="1591" spans="15:50" ht="12" customHeight="1" x14ac:dyDescent="0.25">
      <c r="O1591" s="482" t="str">
        <f t="shared" si="162"/>
        <v>DUPE</v>
      </c>
      <c r="P1591">
        <v>467</v>
      </c>
      <c r="Q1591" t="str">
        <f t="shared" si="163"/>
        <v>FREE#</v>
      </c>
      <c r="AS1591" s="244">
        <v>1589</v>
      </c>
      <c r="AT1591" s="244">
        <v>-27.5</v>
      </c>
      <c r="AU1591" s="244">
        <v>122.5</v>
      </c>
      <c r="AV1591" s="244" t="s">
        <v>6274</v>
      </c>
      <c r="AW1591" s="22">
        <v>852</v>
      </c>
      <c r="AX1591" s="343">
        <v>125.58508820820974</v>
      </c>
    </row>
    <row r="1592" spans="15:50" ht="12" customHeight="1" x14ac:dyDescent="0.25">
      <c r="O1592" s="482" t="str">
        <f t="shared" si="162"/>
        <v>DUPE</v>
      </c>
      <c r="P1592">
        <v>468</v>
      </c>
      <c r="Q1592" t="str">
        <f t="shared" si="163"/>
        <v>FREE#</v>
      </c>
      <c r="AS1592" s="244">
        <v>1590</v>
      </c>
      <c r="AT1592" s="244">
        <v>-27.25</v>
      </c>
      <c r="AU1592" s="244">
        <v>122.5</v>
      </c>
      <c r="AV1592" s="244" t="s">
        <v>6275</v>
      </c>
      <c r="AW1592" s="22">
        <v>852</v>
      </c>
      <c r="AX1592" s="343">
        <v>153.31609669468332</v>
      </c>
    </row>
    <row r="1593" spans="15:50" ht="12" customHeight="1" x14ac:dyDescent="0.25">
      <c r="O1593" s="482" t="str">
        <f t="shared" si="162"/>
        <v>DUPE</v>
      </c>
      <c r="P1593">
        <v>469</v>
      </c>
      <c r="Q1593" t="str">
        <f t="shared" si="163"/>
        <v>FREE#</v>
      </c>
      <c r="AS1593" s="244">
        <v>1591</v>
      </c>
      <c r="AT1593" s="244">
        <v>-27</v>
      </c>
      <c r="AU1593" s="244">
        <v>122.5</v>
      </c>
      <c r="AV1593" s="244" t="s">
        <v>6276</v>
      </c>
      <c r="AW1593" s="22">
        <v>852</v>
      </c>
      <c r="AX1593" s="343">
        <v>181.06746178783885</v>
      </c>
    </row>
    <row r="1594" spans="15:50" ht="12" customHeight="1" x14ac:dyDescent="0.25">
      <c r="O1594" s="482" t="str">
        <f t="shared" si="162"/>
        <v>DUPE</v>
      </c>
      <c r="P1594">
        <v>470</v>
      </c>
      <c r="Q1594" t="str">
        <f t="shared" si="163"/>
        <v>FREE#</v>
      </c>
      <c r="AS1594" s="244">
        <v>1592</v>
      </c>
      <c r="AT1594" s="244">
        <v>-26.75</v>
      </c>
      <c r="AU1594" s="244">
        <v>122.5</v>
      </c>
      <c r="AV1594" s="244" t="s">
        <v>6277</v>
      </c>
      <c r="AW1594" s="22">
        <v>852</v>
      </c>
      <c r="AX1594" s="343">
        <v>208.8310681338713</v>
      </c>
    </row>
    <row r="1595" spans="15:50" ht="12" customHeight="1" x14ac:dyDescent="0.25">
      <c r="O1595" s="482" t="str">
        <f t="shared" si="162"/>
        <v>DUPE</v>
      </c>
      <c r="P1595">
        <v>471</v>
      </c>
      <c r="Q1595" t="str">
        <f t="shared" si="163"/>
        <v>FREE#</v>
      </c>
      <c r="AS1595" s="244">
        <v>1593</v>
      </c>
      <c r="AT1595" s="244">
        <v>-26.5</v>
      </c>
      <c r="AU1595" s="244">
        <v>122.5</v>
      </c>
      <c r="AV1595" s="244" t="s">
        <v>6278</v>
      </c>
      <c r="AW1595" s="22">
        <v>852</v>
      </c>
      <c r="AX1595" s="343">
        <v>236.6026065040833</v>
      </c>
    </row>
    <row r="1596" spans="15:50" ht="12" customHeight="1" x14ac:dyDescent="0.25">
      <c r="O1596" s="482" t="str">
        <f t="shared" si="162"/>
        <v>DUPE</v>
      </c>
      <c r="P1596">
        <v>472</v>
      </c>
      <c r="Q1596" t="str">
        <f t="shared" si="163"/>
        <v>FREE#</v>
      </c>
      <c r="AS1596" s="244">
        <v>1594</v>
      </c>
      <c r="AT1596" s="244">
        <v>-26.25</v>
      </c>
      <c r="AU1596" s="244">
        <v>122.5</v>
      </c>
      <c r="AV1596" s="244" t="s">
        <v>6279</v>
      </c>
      <c r="AW1596" s="22">
        <v>852</v>
      </c>
      <c r="AX1596" s="343">
        <v>264.37957727082249</v>
      </c>
    </row>
    <row r="1597" spans="15:50" ht="12" customHeight="1" x14ac:dyDescent="0.25">
      <c r="O1597" s="482" t="str">
        <f t="shared" si="162"/>
        <v>DUPE</v>
      </c>
      <c r="P1597">
        <v>473</v>
      </c>
      <c r="Q1597" t="str">
        <f t="shared" si="163"/>
        <v>FREE#</v>
      </c>
      <c r="AS1597" s="244">
        <v>1595</v>
      </c>
      <c r="AT1597" s="244">
        <v>-26</v>
      </c>
      <c r="AU1597" s="244">
        <v>122.5</v>
      </c>
      <c r="AV1597" s="244" t="s">
        <v>6280</v>
      </c>
      <c r="AW1597" s="22">
        <v>852</v>
      </c>
      <c r="AX1597" s="343">
        <v>292.16043099280483</v>
      </c>
    </row>
    <row r="1598" spans="15:50" ht="12" customHeight="1" x14ac:dyDescent="0.25">
      <c r="O1598" s="482" t="str">
        <f t="shared" si="162"/>
        <v>DUPE</v>
      </c>
      <c r="P1598">
        <v>474</v>
      </c>
      <c r="Q1598" t="str">
        <f t="shared" si="163"/>
        <v>FREE#</v>
      </c>
      <c r="AS1598" s="244">
        <v>1596</v>
      </c>
      <c r="AT1598" s="244">
        <v>-25.75</v>
      </c>
      <c r="AU1598" s="244">
        <v>122.5</v>
      </c>
      <c r="AV1598" s="244" t="s">
        <v>6281</v>
      </c>
      <c r="AW1598" s="22">
        <v>852</v>
      </c>
      <c r="AX1598" s="343">
        <v>319.9441561966068</v>
      </c>
    </row>
    <row r="1599" spans="15:50" ht="12" customHeight="1" x14ac:dyDescent="0.25">
      <c r="O1599" s="482" t="str">
        <f t="shared" si="162"/>
        <v>DUPE</v>
      </c>
      <c r="P1599">
        <v>475</v>
      </c>
      <c r="Q1599" t="str">
        <f t="shared" si="163"/>
        <v>FREE#</v>
      </c>
      <c r="AS1599" s="244">
        <v>1597</v>
      </c>
      <c r="AT1599" s="244">
        <v>-25.5</v>
      </c>
      <c r="AU1599" s="244">
        <v>122.5</v>
      </c>
      <c r="AV1599" s="244" t="s">
        <v>6282</v>
      </c>
      <c r="AW1599" s="22">
        <v>852</v>
      </c>
      <c r="AX1599" s="343">
        <v>347.73006458612258</v>
      </c>
    </row>
    <row r="1600" spans="15:50" ht="12" customHeight="1" x14ac:dyDescent="0.25">
      <c r="O1600" s="482" t="str">
        <f t="shared" si="162"/>
        <v>DUPE</v>
      </c>
      <c r="P1600">
        <v>476</v>
      </c>
      <c r="Q1600" t="str">
        <f t="shared" si="163"/>
        <v>FREE#</v>
      </c>
      <c r="AS1600" s="244">
        <v>1598</v>
      </c>
      <c r="AT1600" s="244">
        <v>-25.25</v>
      </c>
      <c r="AU1600" s="244">
        <v>122.5</v>
      </c>
      <c r="AV1600" s="244" t="s">
        <v>6283</v>
      </c>
      <c r="AW1600" s="22">
        <v>852</v>
      </c>
      <c r="AX1600" s="343">
        <v>375.51767153601452</v>
      </c>
    </row>
    <row r="1601" spans="15:50" ht="12" customHeight="1" x14ac:dyDescent="0.25">
      <c r="O1601" s="482" t="str">
        <f t="shared" si="162"/>
        <v>DUPE</v>
      </c>
      <c r="P1601">
        <v>477</v>
      </c>
      <c r="Q1601" t="str">
        <f t="shared" si="163"/>
        <v>FREE#</v>
      </c>
      <c r="AS1601" s="244">
        <v>1599</v>
      </c>
      <c r="AT1601" s="244">
        <v>-25</v>
      </c>
      <c r="AU1601" s="244">
        <v>122.5</v>
      </c>
      <c r="AV1601" s="244" t="s">
        <v>6284</v>
      </c>
      <c r="AW1601" s="22">
        <v>852</v>
      </c>
      <c r="AX1601" s="343">
        <v>403.30662595648528</v>
      </c>
    </row>
    <row r="1602" spans="15:50" ht="12" customHeight="1" x14ac:dyDescent="0.25">
      <c r="O1602" s="482" t="str">
        <f t="shared" si="162"/>
        <v>DUPE</v>
      </c>
      <c r="P1602">
        <v>478</v>
      </c>
      <c r="Q1602" t="str">
        <f t="shared" si="163"/>
        <v>FREE#</v>
      </c>
      <c r="AS1602" s="244">
        <v>1600</v>
      </c>
      <c r="AT1602" s="244">
        <v>-35</v>
      </c>
      <c r="AU1602" s="244">
        <v>122.75</v>
      </c>
      <c r="AV1602" s="244" t="s">
        <v>6285</v>
      </c>
      <c r="AW1602" s="22">
        <v>71</v>
      </c>
      <c r="AX1602" s="343">
        <v>117.52179321210924</v>
      </c>
    </row>
    <row r="1603" spans="15:50" ht="12" customHeight="1" x14ac:dyDescent="0.25">
      <c r="O1603" s="482" t="str">
        <f t="shared" si="162"/>
        <v>DUPE</v>
      </c>
      <c r="P1603">
        <v>479</v>
      </c>
      <c r="Q1603" t="str">
        <f t="shared" si="163"/>
        <v>FREE#</v>
      </c>
      <c r="AS1603" s="244">
        <v>1601</v>
      </c>
      <c r="AT1603" s="244">
        <v>-34.75</v>
      </c>
      <c r="AU1603" s="244">
        <v>122.75</v>
      </c>
      <c r="AV1603" s="244" t="s">
        <v>6286</v>
      </c>
      <c r="AW1603" s="22">
        <v>71</v>
      </c>
      <c r="AX1603" s="343">
        <v>91.803284584375305</v>
      </c>
    </row>
    <row r="1604" spans="15:50" ht="12" customHeight="1" x14ac:dyDescent="0.25">
      <c r="O1604" s="482" t="str">
        <f t="shared" si="162"/>
        <v>DUPE</v>
      </c>
      <c r="P1604">
        <v>480</v>
      </c>
      <c r="Q1604" t="str">
        <f t="shared" si="163"/>
        <v>FREE#</v>
      </c>
      <c r="AS1604" s="244">
        <v>1602</v>
      </c>
      <c r="AT1604" s="244">
        <v>-34.5</v>
      </c>
      <c r="AU1604" s="244">
        <v>122.75</v>
      </c>
      <c r="AV1604" s="244" t="s">
        <v>6287</v>
      </c>
      <c r="AW1604" s="22">
        <v>390</v>
      </c>
      <c r="AX1604" s="343">
        <v>65.764969202714425</v>
      </c>
    </row>
    <row r="1605" spans="15:50" ht="12" customHeight="1" x14ac:dyDescent="0.25">
      <c r="O1605" s="482" t="str">
        <f t="shared" ref="O1605:O1668" si="164">IF(Q1605=Q1604,"DUPE"," ")</f>
        <v>DUPE</v>
      </c>
      <c r="P1605">
        <v>481</v>
      </c>
      <c r="Q1605" t="str">
        <f t="shared" si="163"/>
        <v>FREE#</v>
      </c>
      <c r="AS1605" s="244">
        <v>1603</v>
      </c>
      <c r="AT1605" s="244">
        <v>-34.25</v>
      </c>
      <c r="AU1605" s="244">
        <v>122.75</v>
      </c>
      <c r="AV1605" s="244" t="s">
        <v>6288</v>
      </c>
      <c r="AW1605" s="22">
        <v>390</v>
      </c>
      <c r="AX1605" s="343">
        <v>39.371757274910614</v>
      </c>
    </row>
    <row r="1606" spans="15:50" ht="12" customHeight="1" x14ac:dyDescent="0.25">
      <c r="O1606" s="482" t="str">
        <f t="shared" si="164"/>
        <v>DUPE</v>
      </c>
      <c r="P1606">
        <v>482</v>
      </c>
      <c r="Q1606" t="str">
        <f t="shared" si="163"/>
        <v>FREE#</v>
      </c>
      <c r="AS1606" s="244">
        <v>1604</v>
      </c>
      <c r="AT1606" s="244">
        <v>-34</v>
      </c>
      <c r="AU1606" s="244">
        <v>122.75</v>
      </c>
      <c r="AV1606" s="244" t="s">
        <v>6289</v>
      </c>
      <c r="AW1606" s="22">
        <v>390</v>
      </c>
      <c r="AX1606" s="343">
        <v>17.906043897114618</v>
      </c>
    </row>
    <row r="1607" spans="15:50" ht="12" customHeight="1" x14ac:dyDescent="0.25">
      <c r="O1607" s="482" t="str">
        <f t="shared" si="164"/>
        <v>DUPE</v>
      </c>
      <c r="P1607">
        <v>483</v>
      </c>
      <c r="Q1607" t="str">
        <f t="shared" si="163"/>
        <v>FREE#</v>
      </c>
      <c r="AS1607" s="244">
        <v>1605</v>
      </c>
      <c r="AT1607" s="244">
        <v>-33.75</v>
      </c>
      <c r="AU1607" s="244">
        <v>122.75</v>
      </c>
      <c r="AV1607" s="244" t="s">
        <v>6290</v>
      </c>
      <c r="AW1607" s="22">
        <v>93</v>
      </c>
      <c r="AX1607" s="343">
        <v>19.65880254026899</v>
      </c>
    </row>
    <row r="1608" spans="15:50" ht="12" customHeight="1" x14ac:dyDescent="0.25">
      <c r="O1608" s="482" t="str">
        <f t="shared" si="164"/>
        <v>DUPE</v>
      </c>
      <c r="P1608">
        <v>484</v>
      </c>
      <c r="Q1608" t="str">
        <f t="shared" si="163"/>
        <v>FREE#</v>
      </c>
      <c r="AS1608" s="244">
        <v>1606</v>
      </c>
      <c r="AT1608" s="244">
        <v>-33.5</v>
      </c>
      <c r="AU1608" s="244">
        <v>122.75</v>
      </c>
      <c r="AV1608" s="244" t="s">
        <v>6291</v>
      </c>
      <c r="AW1608" s="22">
        <v>93</v>
      </c>
      <c r="AX1608" s="343">
        <v>34.8185900003961</v>
      </c>
    </row>
    <row r="1609" spans="15:50" ht="12" customHeight="1" x14ac:dyDescent="0.25">
      <c r="O1609" s="482" t="str">
        <f t="shared" si="164"/>
        <v>DUPE</v>
      </c>
      <c r="P1609">
        <v>485</v>
      </c>
      <c r="Q1609" t="str">
        <f t="shared" si="163"/>
        <v>FREE#</v>
      </c>
      <c r="AS1609" s="244">
        <v>1607</v>
      </c>
      <c r="AT1609" s="244">
        <v>-33.25</v>
      </c>
      <c r="AU1609" s="244">
        <v>122.75</v>
      </c>
      <c r="AV1609" s="244" t="s">
        <v>6292</v>
      </c>
      <c r="AW1609" s="22">
        <v>48</v>
      </c>
      <c r="AX1609" s="343">
        <v>59.328601900516773</v>
      </c>
    </row>
    <row r="1610" spans="15:50" ht="12" customHeight="1" x14ac:dyDescent="0.25">
      <c r="O1610" s="482" t="str">
        <f t="shared" si="164"/>
        <v>DUPE</v>
      </c>
      <c r="P1610">
        <v>486</v>
      </c>
      <c r="Q1610" t="str">
        <f t="shared" si="163"/>
        <v>FREE#</v>
      </c>
      <c r="AS1610" s="244">
        <v>1608</v>
      </c>
      <c r="AT1610" s="244">
        <v>-33</v>
      </c>
      <c r="AU1610" s="244">
        <v>122.75</v>
      </c>
      <c r="AV1610" s="244" t="s">
        <v>6293</v>
      </c>
      <c r="AW1610" s="22">
        <v>48</v>
      </c>
      <c r="AX1610" s="343">
        <v>83.915253843769207</v>
      </c>
    </row>
    <row r="1611" spans="15:50" ht="12" customHeight="1" x14ac:dyDescent="0.25">
      <c r="O1611" s="482" t="str">
        <f t="shared" si="164"/>
        <v>DUPE</v>
      </c>
      <c r="P1611">
        <v>487</v>
      </c>
      <c r="Q1611" t="str">
        <f t="shared" si="163"/>
        <v>FREE#</v>
      </c>
      <c r="AS1611" s="244">
        <v>1609</v>
      </c>
      <c r="AT1611" s="244">
        <v>-32.75</v>
      </c>
      <c r="AU1611" s="244">
        <v>122.75</v>
      </c>
      <c r="AV1611" s="244" t="s">
        <v>6294</v>
      </c>
      <c r="AW1611" s="22">
        <v>687</v>
      </c>
      <c r="AX1611" s="343">
        <v>99.537872725786428</v>
      </c>
    </row>
    <row r="1612" spans="15:50" ht="12" customHeight="1" x14ac:dyDescent="0.25">
      <c r="O1612" s="482" t="str">
        <f t="shared" si="164"/>
        <v>DUPE</v>
      </c>
      <c r="P1612">
        <v>488</v>
      </c>
      <c r="Q1612" t="str">
        <f t="shared" si="163"/>
        <v>FREE#</v>
      </c>
      <c r="AS1612" s="244">
        <v>1610</v>
      </c>
      <c r="AT1612" s="244">
        <v>-32.5</v>
      </c>
      <c r="AU1612" s="244">
        <v>122.75</v>
      </c>
      <c r="AV1612" s="244" t="s">
        <v>6295</v>
      </c>
      <c r="AW1612" s="22">
        <v>687</v>
      </c>
      <c r="AX1612" s="343">
        <v>92.243703282621084</v>
      </c>
    </row>
    <row r="1613" spans="15:50" ht="12" customHeight="1" x14ac:dyDescent="0.25">
      <c r="O1613" s="482" t="str">
        <f t="shared" si="164"/>
        <v>DUPE</v>
      </c>
      <c r="P1613">
        <v>489</v>
      </c>
      <c r="Q1613" t="str">
        <f t="shared" si="163"/>
        <v>FREE#</v>
      </c>
      <c r="AS1613" s="244">
        <v>1611</v>
      </c>
      <c r="AT1613" s="244">
        <v>-32.25</v>
      </c>
      <c r="AU1613" s="244">
        <v>122.75</v>
      </c>
      <c r="AV1613" s="244" t="s">
        <v>6296</v>
      </c>
      <c r="AW1613" s="22">
        <v>1031</v>
      </c>
      <c r="AX1613" s="343">
        <v>90.008655156154944</v>
      </c>
    </row>
    <row r="1614" spans="15:50" ht="12" customHeight="1" x14ac:dyDescent="0.25">
      <c r="O1614" s="482" t="str">
        <f t="shared" si="164"/>
        <v>DUPE</v>
      </c>
      <c r="P1614">
        <v>490</v>
      </c>
      <c r="Q1614" t="str">
        <f t="shared" si="163"/>
        <v>FREE#</v>
      </c>
      <c r="AS1614" s="244">
        <v>1612</v>
      </c>
      <c r="AT1614" s="244">
        <v>-32</v>
      </c>
      <c r="AU1614" s="244">
        <v>122.75</v>
      </c>
      <c r="AV1614" s="244" t="s">
        <v>6297</v>
      </c>
      <c r="AW1614" s="22">
        <v>1031</v>
      </c>
      <c r="AX1614" s="343">
        <v>90.454736989273286</v>
      </c>
    </row>
    <row r="1615" spans="15:50" ht="12" customHeight="1" x14ac:dyDescent="0.25">
      <c r="O1615" s="482" t="str">
        <f t="shared" si="164"/>
        <v>DUPE</v>
      </c>
      <c r="P1615">
        <v>491</v>
      </c>
      <c r="Q1615" t="str">
        <f t="shared" si="163"/>
        <v>FREE#</v>
      </c>
      <c r="AS1615" s="244">
        <v>1613</v>
      </c>
      <c r="AT1615" s="244">
        <v>-31.75</v>
      </c>
      <c r="AU1615" s="244">
        <v>122.75</v>
      </c>
      <c r="AV1615" s="244" t="s">
        <v>6298</v>
      </c>
      <c r="AW1615" s="22">
        <v>645</v>
      </c>
      <c r="AX1615" s="343">
        <v>89.026094684010303</v>
      </c>
    </row>
    <row r="1616" spans="15:50" ht="12" customHeight="1" x14ac:dyDescent="0.25">
      <c r="O1616" s="482" t="str">
        <f t="shared" si="164"/>
        <v>DUPE</v>
      </c>
      <c r="P1616">
        <v>492</v>
      </c>
      <c r="Q1616" t="str">
        <f t="shared" si="163"/>
        <v>FREE#</v>
      </c>
      <c r="AS1616" s="244">
        <v>1614</v>
      </c>
      <c r="AT1616" s="244">
        <v>-31.5</v>
      </c>
      <c r="AU1616" s="244">
        <v>122.75</v>
      </c>
      <c r="AV1616" s="244" t="s">
        <v>6299</v>
      </c>
      <c r="AW1616" s="22">
        <v>1206</v>
      </c>
      <c r="AX1616" s="343">
        <v>62.247618933926042</v>
      </c>
    </row>
    <row r="1617" spans="15:50" ht="12" customHeight="1" x14ac:dyDescent="0.25">
      <c r="O1617" s="482" t="str">
        <f t="shared" si="164"/>
        <v>DUPE</v>
      </c>
      <c r="P1617">
        <v>493</v>
      </c>
      <c r="Q1617" t="str">
        <f t="shared" si="163"/>
        <v>FREE#</v>
      </c>
      <c r="AS1617" s="244">
        <v>1615</v>
      </c>
      <c r="AT1617" s="244">
        <v>-31.25</v>
      </c>
      <c r="AU1617" s="244">
        <v>122.75</v>
      </c>
      <c r="AV1617" s="244" t="s">
        <v>6300</v>
      </c>
      <c r="AW1617" s="22">
        <v>1206</v>
      </c>
      <c r="AX1617" s="343">
        <v>36.998064882530912</v>
      </c>
    </row>
    <row r="1618" spans="15:50" ht="12" customHeight="1" x14ac:dyDescent="0.25">
      <c r="O1618" s="482" t="str">
        <f t="shared" si="164"/>
        <v>DUPE</v>
      </c>
      <c r="P1618">
        <v>494</v>
      </c>
      <c r="Q1618" t="str">
        <f t="shared" si="163"/>
        <v>FREE#</v>
      </c>
      <c r="AS1618" s="244">
        <v>1616</v>
      </c>
      <c r="AT1618" s="244">
        <v>-31</v>
      </c>
      <c r="AU1618" s="244">
        <v>122.75</v>
      </c>
      <c r="AV1618" s="244" t="s">
        <v>6301</v>
      </c>
      <c r="AW1618" s="22">
        <v>1206</v>
      </c>
      <c r="AX1618" s="343">
        <v>20.207245293189136</v>
      </c>
    </row>
    <row r="1619" spans="15:50" ht="12" customHeight="1" x14ac:dyDescent="0.25">
      <c r="O1619" s="482" t="str">
        <f t="shared" si="164"/>
        <v>DUPE</v>
      </c>
      <c r="P1619">
        <v>495</v>
      </c>
      <c r="Q1619" t="str">
        <f t="shared" si="163"/>
        <v>FREE#</v>
      </c>
      <c r="AS1619" s="244">
        <v>1617</v>
      </c>
      <c r="AT1619" s="244">
        <v>-30.75</v>
      </c>
      <c r="AU1619" s="244">
        <v>122.75</v>
      </c>
      <c r="AV1619" s="244" t="s">
        <v>6302</v>
      </c>
      <c r="AW1619" s="22">
        <v>1206</v>
      </c>
      <c r="AX1619" s="343">
        <v>31.514979530989923</v>
      </c>
    </row>
    <row r="1620" spans="15:50" ht="12" customHeight="1" x14ac:dyDescent="0.25">
      <c r="O1620" s="482" t="str">
        <f t="shared" si="164"/>
        <v>DUPE</v>
      </c>
      <c r="P1620">
        <v>496</v>
      </c>
      <c r="Q1620" t="str">
        <f t="shared" si="163"/>
        <v>FREE#</v>
      </c>
      <c r="AS1620" s="244">
        <v>1618</v>
      </c>
      <c r="AT1620" s="244">
        <v>-30.5</v>
      </c>
      <c r="AU1620" s="244">
        <v>122.75</v>
      </c>
      <c r="AV1620" s="244" t="s">
        <v>6303</v>
      </c>
      <c r="AW1620" s="22">
        <v>840</v>
      </c>
      <c r="AX1620" s="343">
        <v>49.838458532786667</v>
      </c>
    </row>
    <row r="1621" spans="15:50" ht="12" customHeight="1" x14ac:dyDescent="0.25">
      <c r="O1621" s="482" t="str">
        <f t="shared" si="164"/>
        <v>DUPE</v>
      </c>
      <c r="P1621">
        <v>497</v>
      </c>
      <c r="Q1621" t="str">
        <f t="shared" si="163"/>
        <v>FREE#</v>
      </c>
      <c r="AS1621" s="244">
        <v>1619</v>
      </c>
      <c r="AT1621" s="244">
        <v>-30.25</v>
      </c>
      <c r="AU1621" s="244">
        <v>122.75</v>
      </c>
      <c r="AV1621" s="244" t="s">
        <v>6304</v>
      </c>
      <c r="AW1621" s="22">
        <v>840</v>
      </c>
      <c r="AX1621" s="343">
        <v>59.185471484597969</v>
      </c>
    </row>
    <row r="1622" spans="15:50" ht="12" customHeight="1" x14ac:dyDescent="0.25">
      <c r="O1622" s="482" t="str">
        <f t="shared" si="164"/>
        <v>DUPE</v>
      </c>
      <c r="P1622">
        <v>498</v>
      </c>
      <c r="Q1622" t="str">
        <f t="shared" si="163"/>
        <v>FREE#</v>
      </c>
      <c r="AS1622" s="244">
        <v>1620</v>
      </c>
      <c r="AT1622" s="244">
        <v>-30</v>
      </c>
      <c r="AU1622" s="244">
        <v>122.75</v>
      </c>
      <c r="AV1622" s="244" t="s">
        <v>6305</v>
      </c>
      <c r="AW1622" s="22">
        <v>840</v>
      </c>
      <c r="AX1622" s="343">
        <v>77.893049088842787</v>
      </c>
    </row>
    <row r="1623" spans="15:50" ht="12" customHeight="1" x14ac:dyDescent="0.25">
      <c r="O1623" s="482" t="str">
        <f t="shared" si="164"/>
        <v>DUPE</v>
      </c>
      <c r="P1623">
        <v>499</v>
      </c>
      <c r="Q1623" t="str">
        <f t="shared" si="163"/>
        <v>FREE#</v>
      </c>
      <c r="AS1623" s="244">
        <v>1621</v>
      </c>
      <c r="AT1623" s="244">
        <v>-29.75</v>
      </c>
      <c r="AU1623" s="244">
        <v>122.75</v>
      </c>
      <c r="AV1623" s="244" t="s">
        <v>6306</v>
      </c>
      <c r="AW1623" s="22">
        <v>840</v>
      </c>
      <c r="AX1623" s="343">
        <v>100.88157974888739</v>
      </c>
    </row>
    <row r="1624" spans="15:50" ht="12" customHeight="1" x14ac:dyDescent="0.25">
      <c r="O1624" s="482" t="str">
        <f t="shared" si="164"/>
        <v xml:space="preserve"> </v>
      </c>
      <c r="P1624">
        <v>500</v>
      </c>
      <c r="Q1624" t="str">
        <f t="shared" si="163"/>
        <v>Abba River</v>
      </c>
      <c r="AS1624" s="244">
        <v>1622</v>
      </c>
      <c r="AT1624" s="244">
        <v>-29.5</v>
      </c>
      <c r="AU1624" s="244">
        <v>122.75</v>
      </c>
      <c r="AV1624" s="244" t="s">
        <v>6307</v>
      </c>
      <c r="AW1624" s="22">
        <v>852</v>
      </c>
      <c r="AX1624" s="343">
        <v>102.88823891291598</v>
      </c>
    </row>
    <row r="1625" spans="15:50" ht="12" customHeight="1" x14ac:dyDescent="0.25">
      <c r="O1625" s="482" t="str">
        <f t="shared" si="164"/>
        <v xml:space="preserve"> </v>
      </c>
      <c r="P1625">
        <v>501</v>
      </c>
      <c r="Q1625" t="str">
        <f t="shared" si="163"/>
        <v>Abbey</v>
      </c>
      <c r="AS1625" s="244">
        <v>1623</v>
      </c>
      <c r="AT1625" s="244">
        <v>-29.25</v>
      </c>
      <c r="AU1625" s="244">
        <v>122.75</v>
      </c>
      <c r="AV1625" s="244" t="s">
        <v>6308</v>
      </c>
      <c r="AW1625" s="22">
        <v>852</v>
      </c>
      <c r="AX1625" s="343">
        <v>77.198834891003983</v>
      </c>
    </row>
    <row r="1626" spans="15:50" ht="12" customHeight="1" x14ac:dyDescent="0.25">
      <c r="O1626" s="482" t="str">
        <f t="shared" si="164"/>
        <v xml:space="preserve"> </v>
      </c>
      <c r="P1626">
        <v>502</v>
      </c>
      <c r="Q1626" t="str">
        <f t="shared" si="163"/>
        <v>Acton Park</v>
      </c>
      <c r="AS1626" s="244">
        <v>1624</v>
      </c>
      <c r="AT1626" s="244">
        <v>-29</v>
      </c>
      <c r="AU1626" s="244">
        <v>122.75</v>
      </c>
      <c r="AV1626" s="244" t="s">
        <v>6309</v>
      </c>
      <c r="AW1626" s="22">
        <v>852</v>
      </c>
      <c r="AX1626" s="343">
        <v>53.653574953719769</v>
      </c>
    </row>
    <row r="1627" spans="15:50" ht="12" customHeight="1" x14ac:dyDescent="0.25">
      <c r="O1627" s="482" t="str">
        <f t="shared" si="164"/>
        <v xml:space="preserve"> </v>
      </c>
      <c r="P1627">
        <v>503</v>
      </c>
      <c r="Q1627" t="str">
        <f t="shared" si="163"/>
        <v>Aldersyde</v>
      </c>
      <c r="AS1627" s="244">
        <v>1625</v>
      </c>
      <c r="AT1627" s="244">
        <v>-28.75</v>
      </c>
      <c r="AU1627" s="244">
        <v>122.75</v>
      </c>
      <c r="AV1627" s="244" t="s">
        <v>6310</v>
      </c>
      <c r="AW1627" s="22">
        <v>852</v>
      </c>
      <c r="AX1627" s="343">
        <v>36.648706626644554</v>
      </c>
    </row>
    <row r="1628" spans="15:50" ht="12" customHeight="1" x14ac:dyDescent="0.25">
      <c r="O1628" s="482" t="str">
        <f t="shared" si="164"/>
        <v xml:space="preserve"> </v>
      </c>
      <c r="P1628">
        <v>504</v>
      </c>
      <c r="Q1628" t="str">
        <f t="shared" si="163"/>
        <v>Alexandra Bridge</v>
      </c>
      <c r="AS1628" s="244">
        <v>1626</v>
      </c>
      <c r="AT1628" s="244">
        <v>-28.5</v>
      </c>
      <c r="AU1628" s="244">
        <v>122.75</v>
      </c>
      <c r="AV1628" s="244" t="s">
        <v>6311</v>
      </c>
      <c r="AW1628" s="22">
        <v>852</v>
      </c>
      <c r="AX1628" s="343">
        <v>36.78212724979808</v>
      </c>
    </row>
    <row r="1629" spans="15:50" ht="12" customHeight="1" x14ac:dyDescent="0.25">
      <c r="O1629" s="482" t="str">
        <f t="shared" si="164"/>
        <v xml:space="preserve"> </v>
      </c>
      <c r="P1629">
        <v>505</v>
      </c>
      <c r="Q1629" t="str">
        <f t="shared" si="163"/>
        <v>Allanooka</v>
      </c>
      <c r="AS1629" s="244">
        <v>1627</v>
      </c>
      <c r="AT1629" s="244">
        <v>-28.25</v>
      </c>
      <c r="AU1629" s="244">
        <v>122.75</v>
      </c>
      <c r="AV1629" s="244" t="s">
        <v>6312</v>
      </c>
      <c r="AW1629" s="22">
        <v>852</v>
      </c>
      <c r="AX1629" s="343">
        <v>53.926780621020761</v>
      </c>
    </row>
    <row r="1630" spans="15:50" ht="12" customHeight="1" x14ac:dyDescent="0.25">
      <c r="O1630" s="482" t="str">
        <f t="shared" si="164"/>
        <v xml:space="preserve"> </v>
      </c>
      <c r="P1630">
        <v>506</v>
      </c>
      <c r="Q1630" t="str">
        <f t="shared" si="163"/>
        <v>Allanson</v>
      </c>
      <c r="AS1630" s="244">
        <v>1628</v>
      </c>
      <c r="AT1630" s="244">
        <v>-28</v>
      </c>
      <c r="AU1630" s="244">
        <v>122.75</v>
      </c>
      <c r="AV1630" s="244" t="s">
        <v>6313</v>
      </c>
      <c r="AW1630" s="22">
        <v>852</v>
      </c>
      <c r="AX1630" s="343">
        <v>77.51545682367798</v>
      </c>
    </row>
    <row r="1631" spans="15:50" ht="12" customHeight="1" x14ac:dyDescent="0.25">
      <c r="O1631" s="482" t="str">
        <f t="shared" si="164"/>
        <v xml:space="preserve"> </v>
      </c>
      <c r="P1631">
        <v>507</v>
      </c>
      <c r="Q1631" t="str">
        <f t="shared" si="163"/>
        <v>Alma</v>
      </c>
      <c r="AS1631" s="244">
        <v>1629</v>
      </c>
      <c r="AT1631" s="244">
        <v>-27.75</v>
      </c>
      <c r="AU1631" s="244">
        <v>122.75</v>
      </c>
      <c r="AV1631" s="244" t="s">
        <v>6314</v>
      </c>
      <c r="AW1631" s="22">
        <v>852</v>
      </c>
      <c r="AX1631" s="343">
        <v>103.22097664652566</v>
      </c>
    </row>
    <row r="1632" spans="15:50" ht="12" customHeight="1" x14ac:dyDescent="0.25">
      <c r="O1632" s="482" t="str">
        <f t="shared" si="164"/>
        <v xml:space="preserve"> </v>
      </c>
      <c r="P1632">
        <v>508</v>
      </c>
      <c r="Q1632" t="str">
        <f t="shared" si="163"/>
        <v>Amelup</v>
      </c>
      <c r="AS1632" s="244">
        <v>1630</v>
      </c>
      <c r="AT1632" s="244">
        <v>-27.5</v>
      </c>
      <c r="AU1632" s="244">
        <v>122.75</v>
      </c>
      <c r="AV1632" s="244" t="s">
        <v>6315</v>
      </c>
      <c r="AW1632" s="22">
        <v>852</v>
      </c>
      <c r="AX1632" s="343">
        <v>129.79163912718667</v>
      </c>
    </row>
    <row r="1633" spans="15:50" ht="12" customHeight="1" x14ac:dyDescent="0.25">
      <c r="O1633" s="482" t="str">
        <f t="shared" si="164"/>
        <v xml:space="preserve"> </v>
      </c>
      <c r="P1633">
        <v>509</v>
      </c>
      <c r="Q1633" t="str">
        <f t="shared" si="163"/>
        <v>Amery</v>
      </c>
      <c r="AS1633" s="244">
        <v>1631</v>
      </c>
      <c r="AT1633" s="244">
        <v>-27.25</v>
      </c>
      <c r="AU1633" s="244">
        <v>122.75</v>
      </c>
      <c r="AV1633" s="244" t="s">
        <v>6316</v>
      </c>
      <c r="AW1633" s="22">
        <v>852</v>
      </c>
      <c r="AX1633" s="343">
        <v>156.78821622836716</v>
      </c>
    </row>
    <row r="1634" spans="15:50" ht="12" customHeight="1" x14ac:dyDescent="0.25">
      <c r="O1634" s="482" t="str">
        <f t="shared" si="164"/>
        <v xml:space="preserve"> </v>
      </c>
      <c r="P1634">
        <v>510</v>
      </c>
      <c r="Q1634" t="str">
        <f t="shared" si="163"/>
        <v>Ardath</v>
      </c>
      <c r="AS1634" s="244">
        <v>1632</v>
      </c>
      <c r="AT1634" s="244">
        <v>-27</v>
      </c>
      <c r="AU1634" s="244">
        <v>122.75</v>
      </c>
      <c r="AV1634" s="244" t="s">
        <v>6317</v>
      </c>
      <c r="AW1634" s="22">
        <v>852</v>
      </c>
      <c r="AX1634" s="343">
        <v>184.02335585730003</v>
      </c>
    </row>
    <row r="1635" spans="15:50" ht="12" customHeight="1" x14ac:dyDescent="0.25">
      <c r="O1635" s="482" t="str">
        <f t="shared" si="164"/>
        <v xml:space="preserve"> </v>
      </c>
      <c r="P1635">
        <v>511</v>
      </c>
      <c r="Q1635" t="str">
        <f t="shared" si="163"/>
        <v>Argyle</v>
      </c>
      <c r="AS1635" s="244">
        <v>1633</v>
      </c>
      <c r="AT1635" s="244">
        <v>-26.75</v>
      </c>
      <c r="AU1635" s="244">
        <v>122.75</v>
      </c>
      <c r="AV1635" s="244" t="s">
        <v>6318</v>
      </c>
      <c r="AW1635" s="22">
        <v>852</v>
      </c>
      <c r="AX1635" s="343">
        <v>211.40487658687908</v>
      </c>
    </row>
    <row r="1636" spans="15:50" ht="12" customHeight="1" x14ac:dyDescent="0.25">
      <c r="O1636" s="482" t="str">
        <f t="shared" si="164"/>
        <v xml:space="preserve"> </v>
      </c>
      <c r="P1636">
        <v>512</v>
      </c>
      <c r="Q1636" t="str">
        <f t="shared" si="163"/>
        <v>Arrino</v>
      </c>
      <c r="AS1636" s="244">
        <v>1634</v>
      </c>
      <c r="AT1636" s="244">
        <v>-26.5</v>
      </c>
      <c r="AU1636" s="244">
        <v>122.75</v>
      </c>
      <c r="AV1636" s="244" t="s">
        <v>6319</v>
      </c>
      <c r="AW1636" s="22">
        <v>852</v>
      </c>
      <c r="AX1636" s="343">
        <v>238.88244761329437</v>
      </c>
    </row>
    <row r="1637" spans="15:50" ht="12" customHeight="1" x14ac:dyDescent="0.25">
      <c r="O1637" s="482" t="str">
        <f t="shared" si="164"/>
        <v xml:space="preserve"> </v>
      </c>
      <c r="P1637">
        <v>513</v>
      </c>
      <c r="Q1637" t="str">
        <f t="shared" si="163"/>
        <v>Baandee</v>
      </c>
      <c r="AS1637" s="244">
        <v>1635</v>
      </c>
      <c r="AT1637" s="244">
        <v>-26.25</v>
      </c>
      <c r="AU1637" s="244">
        <v>122.75</v>
      </c>
      <c r="AV1637" s="244" t="s">
        <v>6320</v>
      </c>
      <c r="AW1637" s="22">
        <v>852</v>
      </c>
      <c r="AX1637" s="343">
        <v>266.42635248448528</v>
      </c>
    </row>
    <row r="1638" spans="15:50" ht="12" customHeight="1" x14ac:dyDescent="0.25">
      <c r="O1638" s="482" t="str">
        <f t="shared" si="164"/>
        <v xml:space="preserve"> </v>
      </c>
      <c r="P1638">
        <v>514</v>
      </c>
      <c r="Q1638" t="str">
        <f t="shared" ref="Q1638:Q1701" si="165">IFERROR(VLOOKUP(P1638,$P$3:$Q$1122,2,FALSE), "FREE#")</f>
        <v>Badgebup</v>
      </c>
      <c r="AS1638" s="244">
        <v>1636</v>
      </c>
      <c r="AT1638" s="244">
        <v>-26</v>
      </c>
      <c r="AU1638" s="244">
        <v>122.75</v>
      </c>
      <c r="AV1638" s="244" t="s">
        <v>6321</v>
      </c>
      <c r="AW1638" s="22">
        <v>852</v>
      </c>
      <c r="AX1638" s="343">
        <v>294.01794911894194</v>
      </c>
    </row>
    <row r="1639" spans="15:50" ht="12" customHeight="1" x14ac:dyDescent="0.25">
      <c r="O1639" s="482" t="str">
        <f t="shared" si="164"/>
        <v xml:space="preserve"> </v>
      </c>
      <c r="P1639">
        <v>515</v>
      </c>
      <c r="Q1639" t="str">
        <f t="shared" si="165"/>
        <v>Badgerin Rock</v>
      </c>
      <c r="AS1639" s="244">
        <v>1637</v>
      </c>
      <c r="AT1639" s="244">
        <v>-25.75</v>
      </c>
      <c r="AU1639" s="244">
        <v>122.75</v>
      </c>
      <c r="AV1639" s="244" t="s">
        <v>6322</v>
      </c>
      <c r="AW1639" s="22">
        <v>852</v>
      </c>
      <c r="AX1639" s="343">
        <v>321.64496435241415</v>
      </c>
    </row>
    <row r="1640" spans="15:50" ht="12" customHeight="1" x14ac:dyDescent="0.25">
      <c r="O1640" s="482" t="str">
        <f t="shared" si="164"/>
        <v xml:space="preserve"> </v>
      </c>
      <c r="P1640">
        <v>516</v>
      </c>
      <c r="Q1640" t="str">
        <f t="shared" si="165"/>
        <v>Badgin</v>
      </c>
      <c r="AS1640" s="244">
        <v>1638</v>
      </c>
      <c r="AT1640" s="244">
        <v>-25.5</v>
      </c>
      <c r="AU1640" s="244">
        <v>122.75</v>
      </c>
      <c r="AV1640" s="244" t="s">
        <v>6323</v>
      </c>
      <c r="AW1640" s="22">
        <v>852</v>
      </c>
      <c r="AX1640" s="343">
        <v>349.29899422010192</v>
      </c>
    </row>
    <row r="1641" spans="15:50" ht="12" customHeight="1" x14ac:dyDescent="0.25">
      <c r="O1641" s="482" t="str">
        <f t="shared" si="164"/>
        <v xml:space="preserve"> </v>
      </c>
      <c r="P1641">
        <v>517</v>
      </c>
      <c r="Q1641" t="str">
        <f t="shared" si="165"/>
        <v>Bailup</v>
      </c>
      <c r="AS1641" s="244">
        <v>1639</v>
      </c>
      <c r="AT1641" s="244">
        <v>-25.25</v>
      </c>
      <c r="AU1641" s="244">
        <v>122.75</v>
      </c>
      <c r="AV1641" s="244" t="s">
        <v>6324</v>
      </c>
      <c r="AW1641" s="22">
        <v>852</v>
      </c>
      <c r="AX1641" s="343">
        <v>376.97409355441232</v>
      </c>
    </row>
    <row r="1642" spans="15:50" ht="12" customHeight="1" x14ac:dyDescent="0.25">
      <c r="O1642" s="482" t="str">
        <f t="shared" si="164"/>
        <v xml:space="preserve"> </v>
      </c>
      <c r="P1642">
        <v>518</v>
      </c>
      <c r="Q1642" t="str">
        <f t="shared" si="165"/>
        <v>FREE#</v>
      </c>
      <c r="AS1642" s="244">
        <v>1640</v>
      </c>
      <c r="AT1642" s="244">
        <v>-25</v>
      </c>
      <c r="AU1642" s="244">
        <v>122.75</v>
      </c>
      <c r="AV1642" s="244" t="s">
        <v>6325</v>
      </c>
      <c r="AW1642" s="22">
        <v>852</v>
      </c>
      <c r="AX1642" s="343">
        <v>404.66593955303665</v>
      </c>
    </row>
    <row r="1643" spans="15:50" ht="12" customHeight="1" x14ac:dyDescent="0.25">
      <c r="O1643" s="482" t="str">
        <f t="shared" si="164"/>
        <v xml:space="preserve"> </v>
      </c>
      <c r="P1643">
        <v>519</v>
      </c>
      <c r="Q1643" t="str">
        <f t="shared" si="165"/>
        <v>Bakers Hill</v>
      </c>
      <c r="AS1643" s="244">
        <v>1641</v>
      </c>
      <c r="AT1643" s="244">
        <v>-35</v>
      </c>
      <c r="AU1643" s="244">
        <v>123</v>
      </c>
      <c r="AV1643" s="244" t="s">
        <v>6326</v>
      </c>
      <c r="AW1643" s="22">
        <v>71</v>
      </c>
      <c r="AX1643" s="343">
        <v>111.99782658947616</v>
      </c>
    </row>
    <row r="1644" spans="15:50" ht="12" customHeight="1" x14ac:dyDescent="0.25">
      <c r="O1644" s="482" t="str">
        <f t="shared" si="164"/>
        <v xml:space="preserve"> </v>
      </c>
      <c r="P1644">
        <v>520</v>
      </c>
      <c r="Q1644" t="str">
        <f t="shared" si="165"/>
        <v>Baladjie</v>
      </c>
      <c r="AS1644" s="244">
        <v>1642</v>
      </c>
      <c r="AT1644" s="244">
        <v>-34.75</v>
      </c>
      <c r="AU1644" s="244">
        <v>123</v>
      </c>
      <c r="AV1644" s="244" t="s">
        <v>6327</v>
      </c>
      <c r="AW1644" s="22">
        <v>71</v>
      </c>
      <c r="AX1644" s="343">
        <v>84.594036111039813</v>
      </c>
    </row>
    <row r="1645" spans="15:50" ht="12" customHeight="1" x14ac:dyDescent="0.25">
      <c r="O1645" s="482" t="str">
        <f t="shared" si="164"/>
        <v xml:space="preserve"> </v>
      </c>
      <c r="P1645">
        <v>521</v>
      </c>
      <c r="Q1645" t="str">
        <f t="shared" si="165"/>
        <v>Balagundi</v>
      </c>
      <c r="AS1645" s="244">
        <v>1643</v>
      </c>
      <c r="AT1645" s="244">
        <v>-34.5</v>
      </c>
      <c r="AU1645" s="244">
        <v>123</v>
      </c>
      <c r="AV1645" s="244" t="s">
        <v>6328</v>
      </c>
      <c r="AW1645" s="22">
        <v>71</v>
      </c>
      <c r="AX1645" s="343">
        <v>57.568877043058514</v>
      </c>
    </row>
    <row r="1646" spans="15:50" ht="12" customHeight="1" x14ac:dyDescent="0.25">
      <c r="O1646" s="482" t="str">
        <f t="shared" si="164"/>
        <v xml:space="preserve"> </v>
      </c>
      <c r="P1646">
        <v>522</v>
      </c>
      <c r="Q1646" t="str">
        <f t="shared" si="165"/>
        <v>Balgarri</v>
      </c>
      <c r="AS1646" s="244">
        <v>1644</v>
      </c>
      <c r="AT1646" s="244">
        <v>-34.25</v>
      </c>
      <c r="AU1646" s="244">
        <v>123</v>
      </c>
      <c r="AV1646" s="244" t="s">
        <v>6329</v>
      </c>
      <c r="AW1646" s="22">
        <v>71</v>
      </c>
      <c r="AX1646" s="343">
        <v>31.89964163186627</v>
      </c>
    </row>
    <row r="1647" spans="15:50" ht="12" customHeight="1" x14ac:dyDescent="0.25">
      <c r="O1647" s="482" t="str">
        <f t="shared" si="164"/>
        <v xml:space="preserve"> </v>
      </c>
      <c r="P1647">
        <v>523</v>
      </c>
      <c r="Q1647" t="str">
        <f t="shared" si="165"/>
        <v>Balkuling</v>
      </c>
      <c r="AS1647" s="244">
        <v>1645</v>
      </c>
      <c r="AT1647" s="244">
        <v>-34</v>
      </c>
      <c r="AU1647" s="244">
        <v>123</v>
      </c>
      <c r="AV1647" s="244" t="s">
        <v>4799</v>
      </c>
      <c r="AW1647" s="22">
        <v>71</v>
      </c>
      <c r="AX1647" s="343">
        <v>16.321321708926394</v>
      </c>
    </row>
    <row r="1648" spans="15:50" ht="12" customHeight="1" x14ac:dyDescent="0.25">
      <c r="O1648" s="482" t="str">
        <f t="shared" si="164"/>
        <v xml:space="preserve"> </v>
      </c>
      <c r="P1648">
        <v>524</v>
      </c>
      <c r="Q1648" t="str">
        <f t="shared" si="165"/>
        <v>Balladong</v>
      </c>
      <c r="AS1648" s="244">
        <v>1646</v>
      </c>
      <c r="AT1648" s="244">
        <v>-33.75</v>
      </c>
      <c r="AU1648" s="244">
        <v>123</v>
      </c>
      <c r="AV1648" s="244" t="s">
        <v>6330</v>
      </c>
      <c r="AW1648" s="22">
        <v>48</v>
      </c>
      <c r="AX1648" s="343">
        <v>11.468943509585884</v>
      </c>
    </row>
    <row r="1649" spans="15:50" ht="12" customHeight="1" x14ac:dyDescent="0.25">
      <c r="O1649" s="482" t="str">
        <f t="shared" si="164"/>
        <v xml:space="preserve"> </v>
      </c>
      <c r="P1649">
        <v>525</v>
      </c>
      <c r="Q1649" t="str">
        <f t="shared" si="165"/>
        <v>Balladonia</v>
      </c>
      <c r="AS1649" s="244">
        <v>1647</v>
      </c>
      <c r="AT1649" s="244">
        <v>-33.5</v>
      </c>
      <c r="AU1649" s="244">
        <v>123</v>
      </c>
      <c r="AV1649" s="244" t="s">
        <v>4779</v>
      </c>
      <c r="AW1649" s="22">
        <v>48</v>
      </c>
      <c r="AX1649" s="343">
        <v>23.660487118644344</v>
      </c>
    </row>
    <row r="1650" spans="15:50" ht="12" customHeight="1" x14ac:dyDescent="0.25">
      <c r="O1650" s="482" t="str">
        <f t="shared" si="164"/>
        <v xml:space="preserve"> </v>
      </c>
      <c r="P1650">
        <v>526</v>
      </c>
      <c r="Q1650" t="str">
        <f t="shared" si="165"/>
        <v>Ballaying</v>
      </c>
      <c r="AS1650" s="244">
        <v>1648</v>
      </c>
      <c r="AT1650" s="244">
        <v>-33.25</v>
      </c>
      <c r="AU1650" s="244">
        <v>123</v>
      </c>
      <c r="AV1650" s="244" t="s">
        <v>6331</v>
      </c>
      <c r="AW1650" s="22">
        <v>48</v>
      </c>
      <c r="AX1650" s="343">
        <v>50.333782957717375</v>
      </c>
    </row>
    <row r="1651" spans="15:50" ht="12" customHeight="1" x14ac:dyDescent="0.25">
      <c r="O1651" s="482" t="str">
        <f t="shared" si="164"/>
        <v xml:space="preserve"> </v>
      </c>
      <c r="P1651">
        <v>527</v>
      </c>
      <c r="Q1651" t="str">
        <f t="shared" si="165"/>
        <v>Banksiadale</v>
      </c>
      <c r="AS1651" s="244">
        <v>1649</v>
      </c>
      <c r="AT1651" s="244">
        <v>-33</v>
      </c>
      <c r="AU1651" s="244">
        <v>123</v>
      </c>
      <c r="AV1651" s="244" t="s">
        <v>4761</v>
      </c>
      <c r="AW1651" s="22">
        <v>48</v>
      </c>
      <c r="AX1651" s="343">
        <v>77.79813515500129</v>
      </c>
    </row>
    <row r="1652" spans="15:50" ht="12" customHeight="1" x14ac:dyDescent="0.25">
      <c r="O1652" s="482" t="str">
        <f t="shared" si="164"/>
        <v xml:space="preserve"> </v>
      </c>
      <c r="P1652">
        <v>528</v>
      </c>
      <c r="Q1652" t="str">
        <f t="shared" si="165"/>
        <v>Bannister</v>
      </c>
      <c r="AS1652" s="244">
        <v>1650</v>
      </c>
      <c r="AT1652" s="244">
        <v>-32.75</v>
      </c>
      <c r="AU1652" s="244">
        <v>123</v>
      </c>
      <c r="AV1652" s="244" t="s">
        <v>6332</v>
      </c>
      <c r="AW1652" s="22">
        <v>525</v>
      </c>
      <c r="AX1652" s="343">
        <v>86.863876050448312</v>
      </c>
    </row>
    <row r="1653" spans="15:50" ht="12" customHeight="1" x14ac:dyDescent="0.25">
      <c r="O1653" s="482" t="str">
        <f t="shared" si="164"/>
        <v xml:space="preserve"> </v>
      </c>
      <c r="P1653">
        <v>529</v>
      </c>
      <c r="Q1653" t="str">
        <f t="shared" si="165"/>
        <v>Barbalin</v>
      </c>
      <c r="AS1653" s="244">
        <v>1651</v>
      </c>
      <c r="AT1653" s="244">
        <v>-32.5</v>
      </c>
      <c r="AU1653" s="244">
        <v>123</v>
      </c>
      <c r="AV1653" s="244" t="s">
        <v>4742</v>
      </c>
      <c r="AW1653" s="22">
        <v>525</v>
      </c>
      <c r="AX1653" s="343">
        <v>81.100478097071459</v>
      </c>
    </row>
    <row r="1654" spans="15:50" ht="12" customHeight="1" x14ac:dyDescent="0.25">
      <c r="O1654" s="482" t="str">
        <f t="shared" si="164"/>
        <v xml:space="preserve"> </v>
      </c>
      <c r="P1654">
        <v>530</v>
      </c>
      <c r="Q1654" t="str">
        <f t="shared" si="165"/>
        <v>Bardoc</v>
      </c>
      <c r="AS1654" s="244">
        <v>1652</v>
      </c>
      <c r="AT1654" s="244">
        <v>-32.25</v>
      </c>
      <c r="AU1654" s="244">
        <v>123</v>
      </c>
      <c r="AV1654" s="244" t="s">
        <v>6333</v>
      </c>
      <c r="AW1654" s="22">
        <v>525</v>
      </c>
      <c r="AX1654" s="343">
        <v>84.584567504870634</v>
      </c>
    </row>
    <row r="1655" spans="15:50" ht="12" customHeight="1" x14ac:dyDescent="0.25">
      <c r="O1655" s="482" t="str">
        <f t="shared" si="164"/>
        <v xml:space="preserve"> </v>
      </c>
      <c r="P1655">
        <v>531</v>
      </c>
      <c r="Q1655" t="str">
        <f t="shared" si="165"/>
        <v>Barragup</v>
      </c>
      <c r="AS1655" s="244">
        <v>1653</v>
      </c>
      <c r="AT1655" s="244">
        <v>-32</v>
      </c>
      <c r="AU1655" s="244">
        <v>123</v>
      </c>
      <c r="AV1655" s="244" t="s">
        <v>4723</v>
      </c>
      <c r="AW1655" s="22">
        <v>525</v>
      </c>
      <c r="AX1655" s="343">
        <v>96.317794302173397</v>
      </c>
    </row>
    <row r="1656" spans="15:50" ht="12" customHeight="1" x14ac:dyDescent="0.25">
      <c r="O1656" s="482" t="str">
        <f t="shared" si="164"/>
        <v xml:space="preserve"> </v>
      </c>
      <c r="P1656">
        <v>532</v>
      </c>
      <c r="Q1656" t="str">
        <f t="shared" si="165"/>
        <v>Barrel Well Community</v>
      </c>
      <c r="AS1656" s="244">
        <v>1654</v>
      </c>
      <c r="AT1656" s="244">
        <v>-31.75</v>
      </c>
      <c r="AU1656" s="244">
        <v>123</v>
      </c>
      <c r="AV1656" s="244" t="s">
        <v>6334</v>
      </c>
      <c r="AW1656" s="22">
        <v>645</v>
      </c>
      <c r="AX1656" s="343">
        <v>81.594478831301899</v>
      </c>
    </row>
    <row r="1657" spans="15:50" ht="12" customHeight="1" x14ac:dyDescent="0.25">
      <c r="O1657" s="482" t="str">
        <f t="shared" si="164"/>
        <v xml:space="preserve"> </v>
      </c>
      <c r="P1657">
        <v>533</v>
      </c>
      <c r="Q1657" t="str">
        <f t="shared" si="165"/>
        <v>FREE#</v>
      </c>
      <c r="AS1657" s="244">
        <v>1655</v>
      </c>
      <c r="AT1657" s="244">
        <v>-31.5</v>
      </c>
      <c r="AU1657" s="244">
        <v>123</v>
      </c>
      <c r="AV1657" s="244" t="s">
        <v>6335</v>
      </c>
      <c r="AW1657" s="22">
        <v>645</v>
      </c>
      <c r="AX1657" s="343">
        <v>54.502434897937569</v>
      </c>
    </row>
    <row r="1658" spans="15:50" ht="12" customHeight="1" x14ac:dyDescent="0.25">
      <c r="O1658" s="482" t="str">
        <f t="shared" si="164"/>
        <v>DUPE</v>
      </c>
      <c r="P1658">
        <v>534</v>
      </c>
      <c r="Q1658" t="str">
        <f t="shared" si="165"/>
        <v>FREE#</v>
      </c>
      <c r="AS1658" s="244">
        <v>1656</v>
      </c>
      <c r="AT1658" s="244">
        <v>-31.25</v>
      </c>
      <c r="AU1658" s="244">
        <v>123</v>
      </c>
      <c r="AV1658" s="244" t="s">
        <v>6336</v>
      </c>
      <c r="AW1658" s="22">
        <v>645</v>
      </c>
      <c r="AX1658" s="343">
        <v>28.788179430323442</v>
      </c>
    </row>
    <row r="1659" spans="15:50" ht="12" customHeight="1" x14ac:dyDescent="0.25">
      <c r="O1659" s="482" t="str">
        <f t="shared" si="164"/>
        <v xml:space="preserve"> </v>
      </c>
      <c r="P1659">
        <v>535</v>
      </c>
      <c r="Q1659" t="str">
        <f t="shared" si="165"/>
        <v>Beacon</v>
      </c>
      <c r="AS1659" s="244">
        <v>1657</v>
      </c>
      <c r="AT1659" s="244">
        <v>-31</v>
      </c>
      <c r="AU1659" s="244">
        <v>123</v>
      </c>
      <c r="AV1659" s="244" t="s">
        <v>6337</v>
      </c>
      <c r="AW1659" s="22">
        <v>645</v>
      </c>
      <c r="AX1659" s="343">
        <v>15.244361946154811</v>
      </c>
    </row>
    <row r="1660" spans="15:50" ht="12" customHeight="1" x14ac:dyDescent="0.25">
      <c r="O1660" s="482" t="str">
        <f t="shared" si="164"/>
        <v xml:space="preserve"> </v>
      </c>
      <c r="P1660">
        <v>536</v>
      </c>
      <c r="Q1660" t="str">
        <f t="shared" si="165"/>
        <v>Beaufort River</v>
      </c>
      <c r="AS1660" s="244">
        <v>1658</v>
      </c>
      <c r="AT1660" s="244">
        <v>-30.75</v>
      </c>
      <c r="AU1660" s="244">
        <v>123</v>
      </c>
      <c r="AV1660" s="244" t="s">
        <v>6338</v>
      </c>
      <c r="AW1660" s="22">
        <v>645</v>
      </c>
      <c r="AX1660" s="343">
        <v>34.371635086662948</v>
      </c>
    </row>
    <row r="1661" spans="15:50" ht="12" customHeight="1" x14ac:dyDescent="0.25">
      <c r="O1661" s="482" t="str">
        <f t="shared" si="164"/>
        <v xml:space="preserve"> </v>
      </c>
      <c r="P1661">
        <v>537</v>
      </c>
      <c r="Q1661" t="str">
        <f t="shared" si="165"/>
        <v>Beechina</v>
      </c>
      <c r="AS1661" s="244">
        <v>1659</v>
      </c>
      <c r="AT1661" s="244">
        <v>-30.5</v>
      </c>
      <c r="AU1661" s="244">
        <v>123</v>
      </c>
      <c r="AV1661" s="244" t="s">
        <v>6339</v>
      </c>
      <c r="AW1661" s="22">
        <v>656</v>
      </c>
      <c r="AX1661" s="343">
        <v>47.571969652951665</v>
      </c>
    </row>
    <row r="1662" spans="15:50" ht="12" customHeight="1" x14ac:dyDescent="0.25">
      <c r="O1662" s="482" t="str">
        <f t="shared" si="164"/>
        <v xml:space="preserve"> </v>
      </c>
      <c r="P1662">
        <v>538</v>
      </c>
      <c r="Q1662" t="str">
        <f t="shared" si="165"/>
        <v>Beedelup</v>
      </c>
      <c r="AS1662" s="244">
        <v>1660</v>
      </c>
      <c r="AT1662" s="244">
        <v>-30.25</v>
      </c>
      <c r="AU1662" s="244">
        <v>123</v>
      </c>
      <c r="AV1662" s="244" t="s">
        <v>6340</v>
      </c>
      <c r="AW1662" s="22">
        <v>656</v>
      </c>
      <c r="AX1662" s="343">
        <v>66.500775581044053</v>
      </c>
    </row>
    <row r="1663" spans="15:50" ht="12" customHeight="1" x14ac:dyDescent="0.25">
      <c r="O1663" s="482" t="str">
        <f t="shared" si="164"/>
        <v xml:space="preserve"> </v>
      </c>
      <c r="P1663">
        <v>539</v>
      </c>
      <c r="Q1663" t="str">
        <f t="shared" si="165"/>
        <v>Beela</v>
      </c>
      <c r="AS1663" s="244">
        <v>1661</v>
      </c>
      <c r="AT1663" s="244">
        <v>-30</v>
      </c>
      <c r="AU1663" s="244">
        <v>123</v>
      </c>
      <c r="AV1663" s="244" t="s">
        <v>6341</v>
      </c>
      <c r="AW1663" s="22">
        <v>656</v>
      </c>
      <c r="AX1663" s="343">
        <v>90.149783320691455</v>
      </c>
    </row>
    <row r="1664" spans="15:50" ht="12" customHeight="1" x14ac:dyDescent="0.25">
      <c r="O1664" s="482" t="str">
        <f t="shared" si="164"/>
        <v xml:space="preserve"> </v>
      </c>
      <c r="P1664">
        <v>540</v>
      </c>
      <c r="Q1664" t="str">
        <f t="shared" si="165"/>
        <v>Beenong</v>
      </c>
      <c r="AS1664" s="244">
        <v>1662</v>
      </c>
      <c r="AT1664" s="244">
        <v>-29.75</v>
      </c>
      <c r="AU1664" s="244">
        <v>123</v>
      </c>
      <c r="AV1664" s="244" t="s">
        <v>6342</v>
      </c>
      <c r="AW1664" s="22">
        <v>840</v>
      </c>
      <c r="AX1664" s="343">
        <v>114.67787685595947</v>
      </c>
    </row>
    <row r="1665" spans="15:50" ht="12" customHeight="1" x14ac:dyDescent="0.25">
      <c r="O1665" s="482" t="str">
        <f t="shared" si="164"/>
        <v xml:space="preserve"> </v>
      </c>
      <c r="P1665">
        <v>541</v>
      </c>
      <c r="Q1665" t="str">
        <f t="shared" si="165"/>
        <v>Beermullah</v>
      </c>
      <c r="AS1665" s="244">
        <v>1663</v>
      </c>
      <c r="AT1665" s="244">
        <v>-29.5</v>
      </c>
      <c r="AU1665" s="244">
        <v>123</v>
      </c>
      <c r="AV1665" s="244" t="s">
        <v>6343</v>
      </c>
      <c r="AW1665" s="22">
        <v>852</v>
      </c>
      <c r="AX1665" s="343">
        <v>113.2285950389635</v>
      </c>
    </row>
    <row r="1666" spans="15:50" ht="12" customHeight="1" x14ac:dyDescent="0.25">
      <c r="O1666" s="482" t="str">
        <f t="shared" si="164"/>
        <v xml:space="preserve"> </v>
      </c>
      <c r="P1666">
        <v>542</v>
      </c>
      <c r="Q1666" t="str">
        <f t="shared" si="165"/>
        <v>Belka</v>
      </c>
      <c r="AS1666" s="244">
        <v>1664</v>
      </c>
      <c r="AT1666" s="244">
        <v>-29.25</v>
      </c>
      <c r="AU1666" s="244">
        <v>123</v>
      </c>
      <c r="AV1666" s="244" t="s">
        <v>6344</v>
      </c>
      <c r="AW1666" s="22">
        <v>852</v>
      </c>
      <c r="AX1666" s="343">
        <v>90.552957231530641</v>
      </c>
    </row>
    <row r="1667" spans="15:50" ht="12" customHeight="1" x14ac:dyDescent="0.25">
      <c r="O1667" s="482" t="str">
        <f t="shared" si="164"/>
        <v xml:space="preserve"> </v>
      </c>
      <c r="P1667">
        <v>543</v>
      </c>
      <c r="Q1667" t="str">
        <f t="shared" si="165"/>
        <v>Bellevue</v>
      </c>
      <c r="AS1667" s="244">
        <v>1665</v>
      </c>
      <c r="AT1667" s="244">
        <v>-29</v>
      </c>
      <c r="AU1667" s="244">
        <v>123</v>
      </c>
      <c r="AV1667" s="244" t="s">
        <v>6345</v>
      </c>
      <c r="AW1667" s="22">
        <v>852</v>
      </c>
      <c r="AX1667" s="343">
        <v>71.584274679696023</v>
      </c>
    </row>
    <row r="1668" spans="15:50" ht="12" customHeight="1" x14ac:dyDescent="0.25">
      <c r="O1668" s="482" t="str">
        <f t="shared" si="164"/>
        <v xml:space="preserve"> </v>
      </c>
      <c r="P1668">
        <v>544</v>
      </c>
      <c r="Q1668" t="str">
        <f t="shared" si="165"/>
        <v>Bencubbin</v>
      </c>
      <c r="AS1668" s="244">
        <v>1666</v>
      </c>
      <c r="AT1668" s="244">
        <v>-28.75</v>
      </c>
      <c r="AU1668" s="244">
        <v>123</v>
      </c>
      <c r="AV1668" s="244" t="s">
        <v>6346</v>
      </c>
      <c r="AW1668" s="22">
        <v>852</v>
      </c>
      <c r="AX1668" s="343">
        <v>59.951027430101938</v>
      </c>
    </row>
    <row r="1669" spans="15:50" ht="12" customHeight="1" x14ac:dyDescent="0.25">
      <c r="O1669" s="482" t="str">
        <f t="shared" ref="O1669:O1732" si="166">IF(Q1669=Q1668,"DUPE"," ")</f>
        <v xml:space="preserve"> </v>
      </c>
      <c r="P1669">
        <v>545</v>
      </c>
      <c r="Q1669" t="str">
        <f t="shared" si="165"/>
        <v>Bendering</v>
      </c>
      <c r="AS1669" s="244">
        <v>1667</v>
      </c>
      <c r="AT1669" s="244">
        <v>-28.5</v>
      </c>
      <c r="AU1669" s="244">
        <v>123</v>
      </c>
      <c r="AV1669" s="244" t="s">
        <v>6347</v>
      </c>
      <c r="AW1669" s="22">
        <v>852</v>
      </c>
      <c r="AX1669" s="343">
        <v>60.0773666995184</v>
      </c>
    </row>
    <row r="1670" spans="15:50" ht="12" customHeight="1" x14ac:dyDescent="0.25">
      <c r="O1670" s="482" t="str">
        <f t="shared" si="166"/>
        <v xml:space="preserve"> </v>
      </c>
      <c r="P1670">
        <v>546</v>
      </c>
      <c r="Q1670" t="str">
        <f t="shared" si="165"/>
        <v>Benger</v>
      </c>
      <c r="AS1670" s="244">
        <v>1668</v>
      </c>
      <c r="AT1670" s="244">
        <v>-28.25</v>
      </c>
      <c r="AU1670" s="244">
        <v>123</v>
      </c>
      <c r="AV1670" s="244" t="s">
        <v>6348</v>
      </c>
      <c r="AW1670" s="22">
        <v>852</v>
      </c>
      <c r="AX1670" s="343">
        <v>71.901330170410773</v>
      </c>
    </row>
    <row r="1671" spans="15:50" ht="12" customHeight="1" x14ac:dyDescent="0.25">
      <c r="O1671" s="482" t="str">
        <f t="shared" si="166"/>
        <v xml:space="preserve"> </v>
      </c>
      <c r="P1671">
        <v>547</v>
      </c>
      <c r="Q1671" t="str">
        <f t="shared" si="165"/>
        <v>Benjaberring</v>
      </c>
      <c r="AS1671" s="244">
        <v>1669</v>
      </c>
      <c r="AT1671" s="244">
        <v>-28</v>
      </c>
      <c r="AU1671" s="244">
        <v>123</v>
      </c>
      <c r="AV1671" s="244" t="s">
        <v>6349</v>
      </c>
      <c r="AW1671" s="22">
        <v>852</v>
      </c>
      <c r="AX1671" s="343">
        <v>90.970652198642114</v>
      </c>
    </row>
    <row r="1672" spans="15:50" ht="12" customHeight="1" x14ac:dyDescent="0.25">
      <c r="O1672" s="482" t="str">
        <f t="shared" si="166"/>
        <v xml:space="preserve"> </v>
      </c>
      <c r="P1672">
        <v>548</v>
      </c>
      <c r="Q1672" t="str">
        <f t="shared" si="165"/>
        <v>Benjinup</v>
      </c>
      <c r="AS1672" s="244">
        <v>1670</v>
      </c>
      <c r="AT1672" s="244">
        <v>-27.75</v>
      </c>
      <c r="AU1672" s="244">
        <v>123</v>
      </c>
      <c r="AV1672" s="244" t="s">
        <v>6350</v>
      </c>
      <c r="AW1672" s="22">
        <v>852</v>
      </c>
      <c r="AX1672" s="343">
        <v>113.69637123378955</v>
      </c>
    </row>
    <row r="1673" spans="15:50" ht="12" customHeight="1" x14ac:dyDescent="0.25">
      <c r="O1673" s="482" t="str">
        <f t="shared" si="166"/>
        <v xml:space="preserve"> </v>
      </c>
      <c r="P1673">
        <v>549</v>
      </c>
      <c r="Q1673" t="str">
        <f t="shared" si="165"/>
        <v>Big Grove</v>
      </c>
      <c r="AS1673" s="244">
        <v>1671</v>
      </c>
      <c r="AT1673" s="244">
        <v>-27.5</v>
      </c>
      <c r="AU1673" s="244">
        <v>123</v>
      </c>
      <c r="AV1673" s="244" t="s">
        <v>6351</v>
      </c>
      <c r="AW1673" s="22">
        <v>852</v>
      </c>
      <c r="AX1673" s="343">
        <v>138.28744371474252</v>
      </c>
    </row>
    <row r="1674" spans="15:50" ht="12" customHeight="1" x14ac:dyDescent="0.25">
      <c r="O1674" s="482" t="str">
        <f t="shared" si="166"/>
        <v xml:space="preserve"> </v>
      </c>
      <c r="P1674">
        <v>550</v>
      </c>
      <c r="Q1674" t="str">
        <f t="shared" si="165"/>
        <v>Bilbarin</v>
      </c>
      <c r="AS1674" s="244">
        <v>1672</v>
      </c>
      <c r="AT1674" s="244">
        <v>-27.25</v>
      </c>
      <c r="AU1674" s="244">
        <v>123</v>
      </c>
      <c r="AV1674" s="244" t="s">
        <v>6352</v>
      </c>
      <c r="AW1674" s="22">
        <v>852</v>
      </c>
      <c r="AX1674" s="343">
        <v>163.9064255332444</v>
      </c>
    </row>
    <row r="1675" spans="15:50" ht="12" customHeight="1" x14ac:dyDescent="0.25">
      <c r="O1675" s="482" t="str">
        <f t="shared" si="166"/>
        <v xml:space="preserve"> </v>
      </c>
      <c r="P1675">
        <v>551</v>
      </c>
      <c r="Q1675" t="str">
        <f t="shared" si="165"/>
        <v>Bindi Bindi</v>
      </c>
      <c r="AS1675" s="244">
        <v>1673</v>
      </c>
      <c r="AT1675" s="244">
        <v>-27</v>
      </c>
      <c r="AU1675" s="244">
        <v>123</v>
      </c>
      <c r="AV1675" s="244" t="s">
        <v>6353</v>
      </c>
      <c r="AW1675" s="22">
        <v>852</v>
      </c>
      <c r="AX1675" s="343">
        <v>190.13827219733872</v>
      </c>
    </row>
    <row r="1676" spans="15:50" ht="12" customHeight="1" x14ac:dyDescent="0.25">
      <c r="O1676" s="482" t="str">
        <f t="shared" si="166"/>
        <v xml:space="preserve"> </v>
      </c>
      <c r="P1676">
        <v>552</v>
      </c>
      <c r="Q1676" t="str">
        <f t="shared" si="165"/>
        <v>Binnu</v>
      </c>
      <c r="AS1676" s="244">
        <v>1674</v>
      </c>
      <c r="AT1676" s="244">
        <v>-26.75</v>
      </c>
      <c r="AU1676" s="244">
        <v>123</v>
      </c>
      <c r="AV1676" s="244" t="s">
        <v>6354</v>
      </c>
      <c r="AW1676" s="22">
        <v>852</v>
      </c>
      <c r="AX1676" s="343">
        <v>216.76059548388224</v>
      </c>
    </row>
    <row r="1677" spans="15:50" ht="12" customHeight="1" x14ac:dyDescent="0.25">
      <c r="O1677" s="482" t="str">
        <f t="shared" si="166"/>
        <v xml:space="preserve"> </v>
      </c>
      <c r="P1677">
        <v>553</v>
      </c>
      <c r="Q1677" t="str">
        <f t="shared" si="165"/>
        <v>Birchmont</v>
      </c>
      <c r="AS1677" s="244">
        <v>1675</v>
      </c>
      <c r="AT1677" s="244">
        <v>-26.5</v>
      </c>
      <c r="AU1677" s="244">
        <v>123</v>
      </c>
      <c r="AV1677" s="244" t="s">
        <v>6355</v>
      </c>
      <c r="AW1677" s="22">
        <v>852</v>
      </c>
      <c r="AX1677" s="343">
        <v>243.64543075438255</v>
      </c>
    </row>
    <row r="1678" spans="15:50" ht="12" customHeight="1" x14ac:dyDescent="0.25">
      <c r="O1678" s="482" t="str">
        <f t="shared" si="166"/>
        <v xml:space="preserve"> </v>
      </c>
      <c r="P1678">
        <v>554</v>
      </c>
      <c r="Q1678" t="str">
        <f t="shared" si="165"/>
        <v>Black Flag</v>
      </c>
      <c r="AS1678" s="244">
        <v>1676</v>
      </c>
      <c r="AT1678" s="244">
        <v>-26.25</v>
      </c>
      <c r="AU1678" s="244">
        <v>123</v>
      </c>
      <c r="AV1678" s="244" t="s">
        <v>6356</v>
      </c>
      <c r="AW1678" s="22">
        <v>852</v>
      </c>
      <c r="AX1678" s="343">
        <v>270.71457860219516</v>
      </c>
    </row>
    <row r="1679" spans="15:50" ht="12" customHeight="1" x14ac:dyDescent="0.25">
      <c r="O1679" s="482" t="str">
        <f t="shared" si="166"/>
        <v xml:space="preserve"> </v>
      </c>
      <c r="P1679">
        <v>555</v>
      </c>
      <c r="Q1679" t="str">
        <f t="shared" si="165"/>
        <v>Blythewood</v>
      </c>
      <c r="AS1679" s="244">
        <v>1677</v>
      </c>
      <c r="AT1679" s="244">
        <v>-26</v>
      </c>
      <c r="AU1679" s="244">
        <v>123</v>
      </c>
      <c r="AV1679" s="244" t="s">
        <v>6357</v>
      </c>
      <c r="AW1679" s="22">
        <v>852</v>
      </c>
      <c r="AX1679" s="343">
        <v>297.91780270642909</v>
      </c>
    </row>
    <row r="1680" spans="15:50" ht="12" customHeight="1" x14ac:dyDescent="0.25">
      <c r="O1680" s="482" t="str">
        <f t="shared" si="166"/>
        <v xml:space="preserve"> </v>
      </c>
      <c r="P1680">
        <v>556</v>
      </c>
      <c r="Q1680" t="str">
        <f t="shared" si="165"/>
        <v>Boallia</v>
      </c>
      <c r="AS1680" s="244">
        <v>1678</v>
      </c>
      <c r="AT1680" s="244">
        <v>-25.75</v>
      </c>
      <c r="AU1680" s="244">
        <v>123</v>
      </c>
      <c r="AV1680" s="244" t="s">
        <v>6358</v>
      </c>
      <c r="AW1680" s="22">
        <v>852</v>
      </c>
      <c r="AX1680" s="343">
        <v>325.22146027882042</v>
      </c>
    </row>
    <row r="1681" spans="15:50" ht="12" customHeight="1" x14ac:dyDescent="0.25">
      <c r="O1681" s="482" t="str">
        <f t="shared" si="166"/>
        <v xml:space="preserve"> </v>
      </c>
      <c r="P1681">
        <v>557</v>
      </c>
      <c r="Q1681" t="str">
        <f t="shared" si="165"/>
        <v>Bodallin</v>
      </c>
      <c r="AS1681" s="244">
        <v>1679</v>
      </c>
      <c r="AT1681" s="244">
        <v>-25.5</v>
      </c>
      <c r="AU1681" s="244">
        <v>123</v>
      </c>
      <c r="AV1681" s="244" t="s">
        <v>6359</v>
      </c>
      <c r="AW1681" s="22">
        <v>852</v>
      </c>
      <c r="AX1681" s="343">
        <v>352.60222096557618</v>
      </c>
    </row>
    <row r="1682" spans="15:50" ht="12" customHeight="1" x14ac:dyDescent="0.25">
      <c r="O1682" s="482" t="str">
        <f t="shared" si="166"/>
        <v xml:space="preserve"> </v>
      </c>
      <c r="P1682">
        <v>558</v>
      </c>
      <c r="Q1682" t="str">
        <f t="shared" si="165"/>
        <v>Bonnie Rock</v>
      </c>
      <c r="AS1682" s="244">
        <v>1680</v>
      </c>
      <c r="AT1682" s="244">
        <v>-25.25</v>
      </c>
      <c r="AU1682" s="244">
        <v>123</v>
      </c>
      <c r="AV1682" s="244" t="s">
        <v>6360</v>
      </c>
      <c r="AW1682" s="22">
        <v>852</v>
      </c>
      <c r="AX1682" s="343">
        <v>380.043420115961</v>
      </c>
    </row>
    <row r="1683" spans="15:50" ht="12" customHeight="1" x14ac:dyDescent="0.25">
      <c r="O1683" s="482" t="str">
        <f t="shared" si="166"/>
        <v xml:space="preserve"> </v>
      </c>
      <c r="P1683">
        <v>559</v>
      </c>
      <c r="Q1683" t="str">
        <f t="shared" si="165"/>
        <v>Bonnie Vale</v>
      </c>
      <c r="AS1683" s="244">
        <v>1681</v>
      </c>
      <c r="AT1683" s="244">
        <v>-25</v>
      </c>
      <c r="AU1683" s="244">
        <v>123</v>
      </c>
      <c r="AV1683" s="244" t="s">
        <v>6361</v>
      </c>
      <c r="AW1683" s="22">
        <v>852</v>
      </c>
      <c r="AX1683" s="343">
        <v>407.53284904168459</v>
      </c>
    </row>
    <row r="1684" spans="15:50" ht="12" customHeight="1" x14ac:dyDescent="0.25">
      <c r="O1684" s="482" t="str">
        <f t="shared" si="166"/>
        <v xml:space="preserve"> </v>
      </c>
      <c r="P1684">
        <v>560</v>
      </c>
      <c r="Q1684" t="str">
        <f t="shared" si="165"/>
        <v>Boodarockin</v>
      </c>
      <c r="AS1684" s="244">
        <v>1682</v>
      </c>
      <c r="AT1684" s="244">
        <v>-35</v>
      </c>
      <c r="AU1684" s="244">
        <v>123.25</v>
      </c>
      <c r="AV1684" s="244" t="s">
        <v>6362</v>
      </c>
      <c r="AW1684" s="22">
        <v>71</v>
      </c>
      <c r="AX1684" s="343">
        <v>111.01869412026906</v>
      </c>
    </row>
    <row r="1685" spans="15:50" ht="12" customHeight="1" x14ac:dyDescent="0.25">
      <c r="O1685" s="482" t="str">
        <f t="shared" si="166"/>
        <v xml:space="preserve"> </v>
      </c>
      <c r="P1685">
        <v>561</v>
      </c>
      <c r="Q1685" t="str">
        <f t="shared" si="165"/>
        <v>Boogardie</v>
      </c>
      <c r="AS1685" s="244">
        <v>1683</v>
      </c>
      <c r="AT1685" s="244">
        <v>-34.75</v>
      </c>
      <c r="AU1685" s="244">
        <v>123.25</v>
      </c>
      <c r="AV1685" s="244" t="s">
        <v>6363</v>
      </c>
      <c r="AW1685" s="22">
        <v>71</v>
      </c>
      <c r="AX1685" s="343">
        <v>83.289423139921809</v>
      </c>
    </row>
    <row r="1686" spans="15:50" ht="12" customHeight="1" x14ac:dyDescent="0.25">
      <c r="O1686" s="482" t="str">
        <f t="shared" si="166"/>
        <v xml:space="preserve"> </v>
      </c>
      <c r="P1686">
        <v>562</v>
      </c>
      <c r="Q1686" t="str">
        <f t="shared" si="165"/>
        <v>Boolading</v>
      </c>
      <c r="AS1686" s="244">
        <v>1684</v>
      </c>
      <c r="AT1686" s="244">
        <v>-34.5</v>
      </c>
      <c r="AU1686" s="244">
        <v>123.25</v>
      </c>
      <c r="AV1686" s="244" t="s">
        <v>6364</v>
      </c>
      <c r="AW1686" s="22">
        <v>71</v>
      </c>
      <c r="AX1686" s="343">
        <v>55.628187534572326</v>
      </c>
    </row>
    <row r="1687" spans="15:50" ht="12" customHeight="1" x14ac:dyDescent="0.25">
      <c r="O1687" s="482" t="str">
        <f t="shared" si="166"/>
        <v xml:space="preserve"> </v>
      </c>
      <c r="P1687">
        <v>563</v>
      </c>
      <c r="Q1687" t="str">
        <f t="shared" si="165"/>
        <v>Booraan</v>
      </c>
      <c r="AS1687" s="244">
        <v>1685</v>
      </c>
      <c r="AT1687" s="244">
        <v>-34.25</v>
      </c>
      <c r="AU1687" s="244">
        <v>123.25</v>
      </c>
      <c r="AV1687" s="244" t="s">
        <v>6365</v>
      </c>
      <c r="AW1687" s="22">
        <v>71</v>
      </c>
      <c r="AX1687" s="343">
        <v>28.235654205333507</v>
      </c>
    </row>
    <row r="1688" spans="15:50" ht="12" customHeight="1" x14ac:dyDescent="0.25">
      <c r="O1688" s="482" t="str">
        <f t="shared" si="166"/>
        <v xml:space="preserve"> </v>
      </c>
      <c r="P1688">
        <v>564</v>
      </c>
      <c r="Q1688" t="str">
        <f t="shared" si="165"/>
        <v>Boorara</v>
      </c>
      <c r="AS1688" s="244">
        <v>1686</v>
      </c>
      <c r="AT1688" s="244">
        <v>-34</v>
      </c>
      <c r="AU1688" s="244">
        <v>123.25</v>
      </c>
      <c r="AV1688" s="244" t="s">
        <v>6366</v>
      </c>
      <c r="AW1688" s="22">
        <v>71</v>
      </c>
      <c r="AX1688" s="343">
        <v>6.7378607162572566</v>
      </c>
    </row>
    <row r="1689" spans="15:50" ht="12" customHeight="1" x14ac:dyDescent="0.25">
      <c r="O1689" s="482" t="str">
        <f t="shared" si="166"/>
        <v xml:space="preserve"> </v>
      </c>
      <c r="P1689">
        <v>565</v>
      </c>
      <c r="Q1689" t="str">
        <f t="shared" si="165"/>
        <v>Boraning</v>
      </c>
      <c r="AS1689" s="244">
        <v>1687</v>
      </c>
      <c r="AT1689" s="244">
        <v>-33.75</v>
      </c>
      <c r="AU1689" s="244">
        <v>123.25</v>
      </c>
      <c r="AV1689" s="244" t="s">
        <v>6367</v>
      </c>
      <c r="AW1689" s="22">
        <v>602</v>
      </c>
      <c r="AX1689" s="343">
        <v>11.760970460987956</v>
      </c>
    </row>
    <row r="1690" spans="15:50" ht="12" customHeight="1" x14ac:dyDescent="0.25">
      <c r="O1690" s="482" t="str">
        <f t="shared" si="166"/>
        <v xml:space="preserve"> </v>
      </c>
      <c r="P1690">
        <v>566</v>
      </c>
      <c r="Q1690" t="str">
        <f t="shared" si="165"/>
        <v>Bornholm</v>
      </c>
      <c r="AS1690" s="244">
        <v>1688</v>
      </c>
      <c r="AT1690" s="244">
        <v>-33.5</v>
      </c>
      <c r="AU1690" s="244">
        <v>123.25</v>
      </c>
      <c r="AV1690" s="244" t="s">
        <v>6368</v>
      </c>
      <c r="AW1690" s="22">
        <v>602</v>
      </c>
      <c r="AX1690" s="343">
        <v>24.833657562229401</v>
      </c>
    </row>
    <row r="1691" spans="15:50" ht="12" customHeight="1" x14ac:dyDescent="0.25">
      <c r="O1691" s="482" t="str">
        <f t="shared" si="166"/>
        <v xml:space="preserve"> </v>
      </c>
      <c r="P1691">
        <v>567</v>
      </c>
      <c r="Q1691" t="str">
        <f t="shared" si="165"/>
        <v>Boundain</v>
      </c>
      <c r="AS1691" s="244">
        <v>1689</v>
      </c>
      <c r="AT1691" s="244">
        <v>-33.25</v>
      </c>
      <c r="AU1691" s="244">
        <v>123.25</v>
      </c>
      <c r="AV1691" s="244" t="s">
        <v>6369</v>
      </c>
      <c r="AW1691" s="22">
        <v>48</v>
      </c>
      <c r="AX1691" s="343">
        <v>51.209238655925233</v>
      </c>
    </row>
    <row r="1692" spans="15:50" ht="12" customHeight="1" x14ac:dyDescent="0.25">
      <c r="O1692" s="482" t="str">
        <f t="shared" si="166"/>
        <v xml:space="preserve"> </v>
      </c>
      <c r="P1692">
        <v>568</v>
      </c>
      <c r="Q1692" t="str">
        <f t="shared" si="165"/>
        <v>Bovell</v>
      </c>
      <c r="AS1692" s="244">
        <v>1690</v>
      </c>
      <c r="AT1692" s="244">
        <v>-33</v>
      </c>
      <c r="AU1692" s="244">
        <v>123.25</v>
      </c>
      <c r="AV1692" s="244" t="s">
        <v>6370</v>
      </c>
      <c r="AW1692" s="22">
        <v>48</v>
      </c>
      <c r="AX1692" s="343">
        <v>78.369005350272275</v>
      </c>
    </row>
    <row r="1693" spans="15:50" ht="12" customHeight="1" x14ac:dyDescent="0.25">
      <c r="O1693" s="482" t="str">
        <f t="shared" si="166"/>
        <v xml:space="preserve"> </v>
      </c>
      <c r="P1693">
        <v>569</v>
      </c>
      <c r="Q1693" t="str">
        <f t="shared" si="165"/>
        <v>Bow Bridge</v>
      </c>
      <c r="AS1693" s="244">
        <v>1691</v>
      </c>
      <c r="AT1693" s="244">
        <v>-32.75</v>
      </c>
      <c r="AU1693" s="244">
        <v>123.25</v>
      </c>
      <c r="AV1693" s="244" t="s">
        <v>6371</v>
      </c>
      <c r="AW1693" s="22">
        <v>525</v>
      </c>
      <c r="AX1693" s="343">
        <v>65.61344324445156</v>
      </c>
    </row>
    <row r="1694" spans="15:50" ht="12" customHeight="1" x14ac:dyDescent="0.25">
      <c r="O1694" s="482" t="str">
        <f t="shared" si="166"/>
        <v xml:space="preserve"> </v>
      </c>
      <c r="P1694">
        <v>570</v>
      </c>
      <c r="Q1694" t="str">
        <f t="shared" si="165"/>
        <v>Bowelling</v>
      </c>
      <c r="AS1694" s="244">
        <v>1692</v>
      </c>
      <c r="AT1694" s="244">
        <v>-32.5</v>
      </c>
      <c r="AU1694" s="244">
        <v>123.25</v>
      </c>
      <c r="AV1694" s="244" t="s">
        <v>6372</v>
      </c>
      <c r="AW1694" s="22">
        <v>525</v>
      </c>
      <c r="AX1694" s="343">
        <v>57.689067006819606</v>
      </c>
    </row>
    <row r="1695" spans="15:50" ht="12" customHeight="1" x14ac:dyDescent="0.25">
      <c r="O1695" s="482" t="str">
        <f t="shared" si="166"/>
        <v xml:space="preserve"> </v>
      </c>
      <c r="P1695">
        <v>571</v>
      </c>
      <c r="Q1695" t="str">
        <f t="shared" si="165"/>
        <v>Bowgada</v>
      </c>
      <c r="AS1695" s="244">
        <v>1693</v>
      </c>
      <c r="AT1695" s="244">
        <v>-32.25</v>
      </c>
      <c r="AU1695" s="244">
        <v>123.25</v>
      </c>
      <c r="AV1695" s="244" t="s">
        <v>6373</v>
      </c>
      <c r="AW1695" s="22">
        <v>525</v>
      </c>
      <c r="AX1695" s="343">
        <v>62.420198282255669</v>
      </c>
    </row>
    <row r="1696" spans="15:50" ht="12" customHeight="1" x14ac:dyDescent="0.25">
      <c r="O1696" s="482" t="str">
        <f t="shared" si="166"/>
        <v xml:space="preserve"> </v>
      </c>
      <c r="P1696">
        <v>572</v>
      </c>
      <c r="Q1696" t="str">
        <f t="shared" si="165"/>
        <v>Boya</v>
      </c>
      <c r="AS1696" s="244">
        <v>1694</v>
      </c>
      <c r="AT1696" s="244">
        <v>-32</v>
      </c>
      <c r="AU1696" s="244">
        <v>123.25</v>
      </c>
      <c r="AV1696" s="244" t="s">
        <v>6374</v>
      </c>
      <c r="AW1696" s="22">
        <v>525</v>
      </c>
      <c r="AX1696" s="343">
        <v>77.52342896557586</v>
      </c>
    </row>
    <row r="1697" spans="15:50" ht="12" customHeight="1" x14ac:dyDescent="0.25">
      <c r="O1697" s="482" t="str">
        <f t="shared" si="166"/>
        <v xml:space="preserve"> </v>
      </c>
      <c r="P1697">
        <v>573</v>
      </c>
      <c r="Q1697" t="str">
        <f t="shared" si="165"/>
        <v>Boyagin</v>
      </c>
      <c r="AS1697" s="244">
        <v>1695</v>
      </c>
      <c r="AT1697" s="244">
        <v>-31.75</v>
      </c>
      <c r="AU1697" s="244">
        <v>123.25</v>
      </c>
      <c r="AV1697" s="244" t="s">
        <v>6375</v>
      </c>
      <c r="AW1697" s="22">
        <v>645</v>
      </c>
      <c r="AX1697" s="343">
        <v>80.720446315343949</v>
      </c>
    </row>
    <row r="1698" spans="15:50" ht="12" customHeight="1" x14ac:dyDescent="0.25">
      <c r="O1698" s="482" t="str">
        <f t="shared" si="166"/>
        <v xml:space="preserve"> </v>
      </c>
      <c r="P1698">
        <v>574</v>
      </c>
      <c r="Q1698" t="str">
        <f t="shared" si="165"/>
        <v>Bramley</v>
      </c>
      <c r="AS1698" s="244">
        <v>1696</v>
      </c>
      <c r="AT1698" s="244">
        <v>-31.5</v>
      </c>
      <c r="AU1698" s="244">
        <v>123.25</v>
      </c>
      <c r="AV1698" s="244" t="s">
        <v>6376</v>
      </c>
      <c r="AW1698" s="22">
        <v>645</v>
      </c>
      <c r="AX1698" s="343">
        <v>53.181456664722951</v>
      </c>
    </row>
    <row r="1699" spans="15:50" ht="12" customHeight="1" x14ac:dyDescent="0.25">
      <c r="O1699" s="482" t="str">
        <f t="shared" si="166"/>
        <v xml:space="preserve"> </v>
      </c>
      <c r="P1699">
        <v>575</v>
      </c>
      <c r="Q1699" t="str">
        <f t="shared" si="165"/>
        <v>Breton Bay</v>
      </c>
      <c r="AS1699" s="244">
        <v>1697</v>
      </c>
      <c r="AT1699" s="244">
        <v>-31.25</v>
      </c>
      <c r="AU1699" s="244">
        <v>123.25</v>
      </c>
      <c r="AV1699" s="244" t="s">
        <v>6377</v>
      </c>
      <c r="AW1699" s="22">
        <v>645</v>
      </c>
      <c r="AX1699" s="343">
        <v>26.194149312774265</v>
      </c>
    </row>
    <row r="1700" spans="15:50" ht="12" customHeight="1" x14ac:dyDescent="0.25">
      <c r="O1700" s="482" t="str">
        <f t="shared" si="166"/>
        <v xml:space="preserve"> </v>
      </c>
      <c r="P1700">
        <v>576</v>
      </c>
      <c r="Q1700" t="str">
        <f t="shared" si="165"/>
        <v>Broad Arrow</v>
      </c>
      <c r="AS1700" s="244">
        <v>1698</v>
      </c>
      <c r="AT1700" s="244">
        <v>-31</v>
      </c>
      <c r="AU1700" s="244">
        <v>123.25</v>
      </c>
      <c r="AV1700" s="244" t="s">
        <v>6378</v>
      </c>
      <c r="AW1700" s="22">
        <v>645</v>
      </c>
      <c r="AX1700" s="343">
        <v>9.4545665740090055</v>
      </c>
    </row>
    <row r="1701" spans="15:50" ht="12" customHeight="1" x14ac:dyDescent="0.25">
      <c r="O1701" s="482" t="str">
        <f t="shared" si="166"/>
        <v xml:space="preserve"> </v>
      </c>
      <c r="P1701">
        <v>577</v>
      </c>
      <c r="Q1701" t="str">
        <f t="shared" si="165"/>
        <v>Broadwater</v>
      </c>
      <c r="AS1701" s="244">
        <v>1699</v>
      </c>
      <c r="AT1701" s="244">
        <v>-30.75</v>
      </c>
      <c r="AU1701" s="244">
        <v>123.25</v>
      </c>
      <c r="AV1701" s="244" t="s">
        <v>6379</v>
      </c>
      <c r="AW1701" s="22">
        <v>656</v>
      </c>
      <c r="AX1701" s="343">
        <v>16.868718319318745</v>
      </c>
    </row>
    <row r="1702" spans="15:50" ht="12" customHeight="1" x14ac:dyDescent="0.25">
      <c r="O1702" s="482" t="str">
        <f t="shared" si="166"/>
        <v xml:space="preserve"> </v>
      </c>
      <c r="P1702">
        <v>578</v>
      </c>
      <c r="Q1702" t="str">
        <f t="shared" ref="Q1702:Q1765" si="167">IFERROR(VLOOKUP(P1702,$P$3:$Q$1122,2,FALSE), "FREE#")</f>
        <v>Brookdale</v>
      </c>
      <c r="AS1702" s="244">
        <v>1700</v>
      </c>
      <c r="AT1702" s="244">
        <v>-30.5</v>
      </c>
      <c r="AU1702" s="244">
        <v>123.25</v>
      </c>
      <c r="AV1702" s="244" t="s">
        <v>6380</v>
      </c>
      <c r="AW1702" s="22">
        <v>656</v>
      </c>
      <c r="AX1702" s="343">
        <v>29.915082459493966</v>
      </c>
    </row>
    <row r="1703" spans="15:50" ht="12" customHeight="1" x14ac:dyDescent="0.25">
      <c r="O1703" s="482" t="str">
        <f t="shared" si="166"/>
        <v xml:space="preserve"> </v>
      </c>
      <c r="P1703">
        <v>579</v>
      </c>
      <c r="Q1703" t="str">
        <f t="shared" si="167"/>
        <v>Brookhampton</v>
      </c>
      <c r="AS1703" s="244">
        <v>1701</v>
      </c>
      <c r="AT1703" s="244">
        <v>-30.25</v>
      </c>
      <c r="AU1703" s="244">
        <v>123.25</v>
      </c>
      <c r="AV1703" s="244" t="s">
        <v>6381</v>
      </c>
      <c r="AW1703" s="22">
        <v>656</v>
      </c>
      <c r="AX1703" s="343">
        <v>55.232756666327667</v>
      </c>
    </row>
    <row r="1704" spans="15:50" ht="12" customHeight="1" x14ac:dyDescent="0.25">
      <c r="O1704" s="482" t="str">
        <f t="shared" si="166"/>
        <v xml:space="preserve"> </v>
      </c>
      <c r="P1704">
        <v>580</v>
      </c>
      <c r="Q1704" t="str">
        <f t="shared" si="167"/>
        <v>Broome</v>
      </c>
      <c r="AS1704" s="244">
        <v>1702</v>
      </c>
      <c r="AT1704" s="244">
        <v>-30</v>
      </c>
      <c r="AU1704" s="244">
        <v>123.25</v>
      </c>
      <c r="AV1704" s="244" t="s">
        <v>6382</v>
      </c>
      <c r="AW1704" s="22">
        <v>656</v>
      </c>
      <c r="AX1704" s="343">
        <v>82.169272899902623</v>
      </c>
    </row>
    <row r="1705" spans="15:50" ht="12" customHeight="1" x14ac:dyDescent="0.25">
      <c r="O1705" s="482" t="str">
        <f t="shared" si="166"/>
        <v xml:space="preserve"> </v>
      </c>
      <c r="P1705">
        <v>581</v>
      </c>
      <c r="Q1705" t="str">
        <f t="shared" si="167"/>
        <v>Bruce Rock</v>
      </c>
      <c r="AS1705" s="244">
        <v>1703</v>
      </c>
      <c r="AT1705" s="244">
        <v>-29.75</v>
      </c>
      <c r="AU1705" s="244">
        <v>123.25</v>
      </c>
      <c r="AV1705" s="244" t="s">
        <v>6383</v>
      </c>
      <c r="AW1705" s="22">
        <v>656</v>
      </c>
      <c r="AX1705" s="343">
        <v>109.53678906287271</v>
      </c>
    </row>
    <row r="1706" spans="15:50" ht="12" customHeight="1" x14ac:dyDescent="0.25">
      <c r="O1706" s="482" t="str">
        <f t="shared" si="166"/>
        <v xml:space="preserve"> </v>
      </c>
      <c r="P1706">
        <v>582</v>
      </c>
      <c r="Q1706" t="str">
        <f t="shared" si="167"/>
        <v>Brunswick Junction</v>
      </c>
      <c r="AS1706" s="244">
        <v>1704</v>
      </c>
      <c r="AT1706" s="244">
        <v>-29.5</v>
      </c>
      <c r="AU1706" s="244">
        <v>123.25</v>
      </c>
      <c r="AV1706" s="244" t="s">
        <v>6384</v>
      </c>
      <c r="AW1706" s="22">
        <v>852</v>
      </c>
      <c r="AX1706" s="343">
        <v>127.42094633343194</v>
      </c>
    </row>
    <row r="1707" spans="15:50" ht="12" customHeight="1" x14ac:dyDescent="0.25">
      <c r="O1707" s="482" t="str">
        <f t="shared" si="166"/>
        <v xml:space="preserve"> </v>
      </c>
      <c r="P1707">
        <v>583</v>
      </c>
      <c r="Q1707" t="str">
        <f t="shared" si="167"/>
        <v>Buckingham</v>
      </c>
      <c r="AS1707" s="244">
        <v>1705</v>
      </c>
      <c r="AT1707" s="244">
        <v>-29.25</v>
      </c>
      <c r="AU1707" s="244">
        <v>123.25</v>
      </c>
      <c r="AV1707" s="244" t="s">
        <v>6385</v>
      </c>
      <c r="AW1707" s="22">
        <v>852</v>
      </c>
      <c r="AX1707" s="343">
        <v>107.81259122458609</v>
      </c>
    </row>
    <row r="1708" spans="15:50" ht="12" customHeight="1" x14ac:dyDescent="0.25">
      <c r="O1708" s="482" t="str">
        <f t="shared" si="166"/>
        <v xml:space="preserve"> </v>
      </c>
      <c r="P1708">
        <v>584</v>
      </c>
      <c r="Q1708" t="str">
        <f t="shared" si="167"/>
        <v>Buckland</v>
      </c>
      <c r="AS1708" s="244">
        <v>1706</v>
      </c>
      <c r="AT1708" s="244">
        <v>-29</v>
      </c>
      <c r="AU1708" s="244">
        <v>123.25</v>
      </c>
      <c r="AV1708" s="244" t="s">
        <v>6386</v>
      </c>
      <c r="AW1708" s="22">
        <v>852</v>
      </c>
      <c r="AX1708" s="343">
        <v>92.50035329157042</v>
      </c>
    </row>
    <row r="1709" spans="15:50" ht="12" customHeight="1" x14ac:dyDescent="0.25">
      <c r="O1709" s="482" t="str">
        <f t="shared" si="166"/>
        <v xml:space="preserve"> </v>
      </c>
      <c r="P1709">
        <v>585</v>
      </c>
      <c r="Q1709" t="str">
        <f t="shared" si="167"/>
        <v>Bullabulling</v>
      </c>
      <c r="AS1709" s="244">
        <v>1707</v>
      </c>
      <c r="AT1709" s="244">
        <v>-28.75</v>
      </c>
      <c r="AU1709" s="244">
        <v>123.25</v>
      </c>
      <c r="AV1709" s="244" t="s">
        <v>6387</v>
      </c>
      <c r="AW1709" s="22">
        <v>852</v>
      </c>
      <c r="AX1709" s="343">
        <v>83.871205813570953</v>
      </c>
    </row>
    <row r="1710" spans="15:50" ht="12" customHeight="1" x14ac:dyDescent="0.25">
      <c r="O1710" s="482" t="str">
        <f t="shared" si="166"/>
        <v xml:space="preserve"> </v>
      </c>
      <c r="P1710">
        <v>586</v>
      </c>
      <c r="Q1710" t="str">
        <f t="shared" si="167"/>
        <v>Bulong</v>
      </c>
      <c r="AS1710" s="244">
        <v>1708</v>
      </c>
      <c r="AT1710" s="244">
        <v>-28.5</v>
      </c>
      <c r="AU1710" s="244">
        <v>123.25</v>
      </c>
      <c r="AV1710" s="244" t="s">
        <v>6388</v>
      </c>
      <c r="AW1710" s="22">
        <v>852</v>
      </c>
      <c r="AX1710" s="343">
        <v>84.01039366981226</v>
      </c>
    </row>
    <row r="1711" spans="15:50" ht="12" customHeight="1" x14ac:dyDescent="0.25">
      <c r="O1711" s="482" t="str">
        <f t="shared" si="166"/>
        <v xml:space="preserve"> </v>
      </c>
      <c r="P1711">
        <v>587</v>
      </c>
      <c r="Q1711" t="str">
        <f t="shared" si="167"/>
        <v>Bulyee</v>
      </c>
      <c r="AS1711" s="244">
        <v>1709</v>
      </c>
      <c r="AT1711" s="244">
        <v>-28.25</v>
      </c>
      <c r="AU1711" s="244">
        <v>123.25</v>
      </c>
      <c r="AV1711" s="244" t="s">
        <v>6389</v>
      </c>
      <c r="AW1711" s="22">
        <v>852</v>
      </c>
      <c r="AX1711" s="343">
        <v>92.878504503666434</v>
      </c>
    </row>
    <row r="1712" spans="15:50" ht="12" customHeight="1" x14ac:dyDescent="0.25">
      <c r="O1712" s="482" t="str">
        <f t="shared" si="166"/>
        <v xml:space="preserve"> </v>
      </c>
      <c r="P1712">
        <v>588</v>
      </c>
      <c r="Q1712" t="str">
        <f t="shared" si="167"/>
        <v>Bungulla</v>
      </c>
      <c r="AS1712" s="244">
        <v>1710</v>
      </c>
      <c r="AT1712" s="244">
        <v>-28</v>
      </c>
      <c r="AU1712" s="244">
        <v>123.25</v>
      </c>
      <c r="AV1712" s="244" t="s">
        <v>6390</v>
      </c>
      <c r="AW1712" s="22">
        <v>852</v>
      </c>
      <c r="AX1712" s="343">
        <v>108.3530812950287</v>
      </c>
    </row>
    <row r="1713" spans="15:50" ht="12" customHeight="1" x14ac:dyDescent="0.25">
      <c r="O1713" s="482" t="str">
        <f t="shared" si="166"/>
        <v xml:space="preserve"> </v>
      </c>
      <c r="P1713">
        <v>589</v>
      </c>
      <c r="Q1713" t="str">
        <f t="shared" si="167"/>
        <v>Buniche</v>
      </c>
      <c r="AS1713" s="244">
        <v>1711</v>
      </c>
      <c r="AT1713" s="244">
        <v>-27.75</v>
      </c>
      <c r="AU1713" s="244">
        <v>123.25</v>
      </c>
      <c r="AV1713" s="244" t="s">
        <v>6391</v>
      </c>
      <c r="AW1713" s="22">
        <v>852</v>
      </c>
      <c r="AX1713" s="343">
        <v>128.06118507867617</v>
      </c>
    </row>
    <row r="1714" spans="15:50" ht="12" customHeight="1" x14ac:dyDescent="0.25">
      <c r="O1714" s="482" t="str">
        <f t="shared" si="166"/>
        <v xml:space="preserve"> </v>
      </c>
      <c r="P1714">
        <v>590</v>
      </c>
      <c r="Q1714" t="str">
        <f t="shared" si="167"/>
        <v>Burbanks</v>
      </c>
      <c r="AS1714" s="244">
        <v>1712</v>
      </c>
      <c r="AT1714" s="244">
        <v>-27.5</v>
      </c>
      <c r="AU1714" s="244">
        <v>123.25</v>
      </c>
      <c r="AV1714" s="244" t="s">
        <v>6392</v>
      </c>
      <c r="AW1714" s="22">
        <v>852</v>
      </c>
      <c r="AX1714" s="343">
        <v>150.34708938892243</v>
      </c>
    </row>
    <row r="1715" spans="15:50" ht="12" customHeight="1" x14ac:dyDescent="0.25">
      <c r="O1715" s="482" t="str">
        <f t="shared" si="166"/>
        <v xml:space="preserve"> </v>
      </c>
      <c r="P1715">
        <v>591</v>
      </c>
      <c r="Q1715" t="str">
        <f t="shared" si="167"/>
        <v>Burekup</v>
      </c>
      <c r="AS1715" s="244">
        <v>1713</v>
      </c>
      <c r="AT1715" s="244">
        <v>-27.25</v>
      </c>
      <c r="AU1715" s="244">
        <v>123.25</v>
      </c>
      <c r="AV1715" s="244" t="s">
        <v>6393</v>
      </c>
      <c r="AW1715" s="22">
        <v>852</v>
      </c>
      <c r="AX1715" s="343">
        <v>174.22436888308897</v>
      </c>
    </row>
    <row r="1716" spans="15:50" ht="12" customHeight="1" x14ac:dyDescent="0.25">
      <c r="O1716" s="482" t="str">
        <f t="shared" si="166"/>
        <v xml:space="preserve"> </v>
      </c>
      <c r="P1716">
        <v>592</v>
      </c>
      <c r="Q1716" t="str">
        <f t="shared" si="167"/>
        <v>Burlong</v>
      </c>
      <c r="AS1716" s="244">
        <v>1714</v>
      </c>
      <c r="AT1716" s="244">
        <v>-27</v>
      </c>
      <c r="AU1716" s="244">
        <v>123.25</v>
      </c>
      <c r="AV1716" s="244" t="s">
        <v>6394</v>
      </c>
      <c r="AW1716" s="22">
        <v>852</v>
      </c>
      <c r="AX1716" s="343">
        <v>199.12136347485108</v>
      </c>
    </row>
    <row r="1717" spans="15:50" ht="12" customHeight="1" x14ac:dyDescent="0.25">
      <c r="O1717" s="482" t="str">
        <f t="shared" si="166"/>
        <v xml:space="preserve"> </v>
      </c>
      <c r="P1717">
        <v>593</v>
      </c>
      <c r="Q1717" t="str">
        <f t="shared" si="167"/>
        <v>Burracoppin</v>
      </c>
      <c r="AS1717" s="244">
        <v>1715</v>
      </c>
      <c r="AT1717" s="244">
        <v>-26.75</v>
      </c>
      <c r="AU1717" s="244">
        <v>123.25</v>
      </c>
      <c r="AV1717" s="244" t="s">
        <v>6395</v>
      </c>
      <c r="AW1717" s="22">
        <v>852</v>
      </c>
      <c r="AX1717" s="343">
        <v>224.69937097788298</v>
      </c>
    </row>
    <row r="1718" spans="15:50" ht="12" customHeight="1" x14ac:dyDescent="0.25">
      <c r="O1718" s="482" t="str">
        <f t="shared" si="166"/>
        <v xml:space="preserve"> </v>
      </c>
      <c r="P1718">
        <v>594</v>
      </c>
      <c r="Q1718" t="str">
        <f t="shared" si="167"/>
        <v>Burran Rock</v>
      </c>
      <c r="AS1718" s="244">
        <v>1716</v>
      </c>
      <c r="AT1718" s="244">
        <v>-26.5</v>
      </c>
      <c r="AU1718" s="244">
        <v>123.25</v>
      </c>
      <c r="AV1718" s="244" t="s">
        <v>6396</v>
      </c>
      <c r="AW1718" s="22">
        <v>852</v>
      </c>
      <c r="AX1718" s="343">
        <v>250.75007573427763</v>
      </c>
    </row>
    <row r="1719" spans="15:50" ht="12" customHeight="1" x14ac:dyDescent="0.25">
      <c r="O1719" s="482" t="str">
        <f t="shared" si="166"/>
        <v xml:space="preserve"> </v>
      </c>
      <c r="P1719">
        <v>595</v>
      </c>
      <c r="Q1719" t="str">
        <f t="shared" si="167"/>
        <v>Burringurrah</v>
      </c>
      <c r="AS1719" s="244">
        <v>1717</v>
      </c>
      <c r="AT1719" s="244">
        <v>-26.25</v>
      </c>
      <c r="AU1719" s="244">
        <v>123.25</v>
      </c>
      <c r="AV1719" s="244" t="s">
        <v>6397</v>
      </c>
      <c r="AW1719" s="22">
        <v>852</v>
      </c>
      <c r="AX1719" s="343">
        <v>277.14021157190444</v>
      </c>
    </row>
    <row r="1720" spans="15:50" ht="12" customHeight="1" x14ac:dyDescent="0.25">
      <c r="O1720" s="482" t="str">
        <f t="shared" si="166"/>
        <v xml:space="preserve"> </v>
      </c>
      <c r="P1720">
        <v>596</v>
      </c>
      <c r="Q1720" t="str">
        <f t="shared" si="167"/>
        <v>Cadoux</v>
      </c>
      <c r="AS1720" s="244">
        <v>1718</v>
      </c>
      <c r="AT1720" s="244">
        <v>-26</v>
      </c>
      <c r="AU1720" s="244">
        <v>123.25</v>
      </c>
      <c r="AV1720" s="244" t="s">
        <v>6398</v>
      </c>
      <c r="AW1720" s="22">
        <v>852</v>
      </c>
      <c r="AX1720" s="343">
        <v>303.7813300287155</v>
      </c>
    </row>
    <row r="1721" spans="15:50" ht="12" customHeight="1" x14ac:dyDescent="0.25">
      <c r="O1721" s="482" t="str">
        <f t="shared" si="166"/>
        <v xml:space="preserve"> </v>
      </c>
      <c r="P1721">
        <v>597</v>
      </c>
      <c r="Q1721" t="str">
        <f t="shared" si="167"/>
        <v>Calingiri</v>
      </c>
      <c r="AS1721" s="244">
        <v>1719</v>
      </c>
      <c r="AT1721" s="244">
        <v>-25.75</v>
      </c>
      <c r="AU1721" s="244">
        <v>123.25</v>
      </c>
      <c r="AV1721" s="244" t="s">
        <v>6399</v>
      </c>
      <c r="AW1721" s="22">
        <v>852</v>
      </c>
      <c r="AX1721" s="343">
        <v>330.61276333375349</v>
      </c>
    </row>
    <row r="1722" spans="15:50" ht="12" customHeight="1" x14ac:dyDescent="0.25">
      <c r="O1722" s="482" t="str">
        <f t="shared" si="166"/>
        <v xml:space="preserve"> </v>
      </c>
      <c r="P1722">
        <v>598</v>
      </c>
      <c r="Q1722" t="str">
        <f t="shared" si="167"/>
        <v>FREE#</v>
      </c>
      <c r="AS1722" s="244">
        <v>1720</v>
      </c>
      <c r="AT1722" s="244">
        <v>-25.5</v>
      </c>
      <c r="AU1722" s="244">
        <v>123.25</v>
      </c>
      <c r="AV1722" s="244" t="s">
        <v>6400</v>
      </c>
      <c r="AW1722" s="22">
        <v>852</v>
      </c>
      <c r="AX1722" s="343">
        <v>357.59167393969358</v>
      </c>
    </row>
    <row r="1723" spans="15:50" ht="12" customHeight="1" x14ac:dyDescent="0.25">
      <c r="O1723" s="482" t="str">
        <f t="shared" si="166"/>
        <v xml:space="preserve"> </v>
      </c>
      <c r="P1723">
        <v>599</v>
      </c>
      <c r="Q1723" t="str">
        <f t="shared" si="167"/>
        <v>Camillo</v>
      </c>
      <c r="AS1723" s="244">
        <v>1721</v>
      </c>
      <c r="AT1723" s="244">
        <v>-25.25</v>
      </c>
      <c r="AU1723" s="244">
        <v>123.25</v>
      </c>
      <c r="AV1723" s="244" t="s">
        <v>6401</v>
      </c>
      <c r="AW1723" s="22">
        <v>852</v>
      </c>
      <c r="AX1723" s="343">
        <v>384.68703439745366</v>
      </c>
    </row>
    <row r="1724" spans="15:50" ht="12" customHeight="1" x14ac:dyDescent="0.25">
      <c r="O1724" s="482" t="str">
        <f t="shared" si="166"/>
        <v xml:space="preserve"> </v>
      </c>
      <c r="P1724">
        <v>600</v>
      </c>
      <c r="Q1724" t="str">
        <f t="shared" si="167"/>
        <v>Cancanning</v>
      </c>
      <c r="AS1724" s="244">
        <v>1722</v>
      </c>
      <c r="AT1724" s="244">
        <v>-25</v>
      </c>
      <c r="AU1724" s="244">
        <v>123.25</v>
      </c>
      <c r="AV1724" s="244" t="s">
        <v>6402</v>
      </c>
      <c r="AW1724" s="22">
        <v>852</v>
      </c>
      <c r="AX1724" s="343">
        <v>411.87586327614076</v>
      </c>
    </row>
    <row r="1725" spans="15:50" ht="12" customHeight="1" x14ac:dyDescent="0.25">
      <c r="O1725" s="482" t="str">
        <f t="shared" si="166"/>
        <v xml:space="preserve"> </v>
      </c>
      <c r="P1725">
        <v>601</v>
      </c>
      <c r="Q1725" t="str">
        <f t="shared" si="167"/>
        <v>FREE#</v>
      </c>
      <c r="AS1725" s="244">
        <v>1723</v>
      </c>
      <c r="AT1725" s="244">
        <v>-35</v>
      </c>
      <c r="AU1725" s="244">
        <v>123.5</v>
      </c>
      <c r="AV1725" s="244" t="s">
        <v>6403</v>
      </c>
      <c r="AW1725" s="22">
        <v>71</v>
      </c>
      <c r="AX1725" s="343">
        <v>114.7008503192426</v>
      </c>
    </row>
    <row r="1726" spans="15:50" ht="12" customHeight="1" x14ac:dyDescent="0.25">
      <c r="O1726" s="482" t="str">
        <f t="shared" si="166"/>
        <v xml:space="preserve"> </v>
      </c>
      <c r="P1726">
        <v>602</v>
      </c>
      <c r="Q1726" t="str">
        <f t="shared" si="167"/>
        <v>Cape Arid National Park</v>
      </c>
      <c r="AS1726" s="244">
        <v>1724</v>
      </c>
      <c r="AT1726" s="244">
        <v>-34.75</v>
      </c>
      <c r="AU1726" s="244">
        <v>123.5</v>
      </c>
      <c r="AV1726" s="244" t="s">
        <v>6404</v>
      </c>
      <c r="AW1726" s="22">
        <v>71</v>
      </c>
      <c r="AX1726" s="343">
        <v>88.152002667077355</v>
      </c>
    </row>
    <row r="1727" spans="15:50" ht="12" customHeight="1" x14ac:dyDescent="0.25">
      <c r="O1727" s="482" t="str">
        <f t="shared" si="166"/>
        <v xml:space="preserve"> </v>
      </c>
      <c r="P1727">
        <v>603</v>
      </c>
      <c r="Q1727" t="str">
        <f t="shared" si="167"/>
        <v>Cape Burney</v>
      </c>
      <c r="AS1727" s="244">
        <v>1725</v>
      </c>
      <c r="AT1727" s="244">
        <v>-34.5</v>
      </c>
      <c r="AU1727" s="244">
        <v>123.5</v>
      </c>
      <c r="AV1727" s="244" t="s">
        <v>6405</v>
      </c>
      <c r="AW1727" s="22">
        <v>71</v>
      </c>
      <c r="AX1727" s="343">
        <v>62.694856941386682</v>
      </c>
    </row>
    <row r="1728" spans="15:50" ht="12" customHeight="1" x14ac:dyDescent="0.25">
      <c r="O1728" s="482" t="str">
        <f t="shared" si="166"/>
        <v xml:space="preserve"> </v>
      </c>
      <c r="P1728">
        <v>604</v>
      </c>
      <c r="Q1728" t="str">
        <f t="shared" si="167"/>
        <v>Cape Le Grand National Park</v>
      </c>
      <c r="AS1728" s="244">
        <v>1726</v>
      </c>
      <c r="AT1728" s="244">
        <v>-34.25</v>
      </c>
      <c r="AU1728" s="244">
        <v>123.5</v>
      </c>
      <c r="AV1728" s="244" t="s">
        <v>6406</v>
      </c>
      <c r="AW1728" s="22">
        <v>71</v>
      </c>
      <c r="AX1728" s="343">
        <v>40.446181555929208</v>
      </c>
    </row>
    <row r="1729" spans="15:50" ht="12" customHeight="1" x14ac:dyDescent="0.25">
      <c r="O1729" s="482" t="str">
        <f t="shared" si="166"/>
        <v xml:space="preserve"> </v>
      </c>
      <c r="P1729">
        <v>605</v>
      </c>
      <c r="Q1729" t="str">
        <f t="shared" si="167"/>
        <v>Caraban</v>
      </c>
      <c r="AS1729" s="244">
        <v>1727</v>
      </c>
      <c r="AT1729" s="244">
        <v>-34</v>
      </c>
      <c r="AU1729" s="244">
        <v>123.5</v>
      </c>
      <c r="AV1729" s="244" t="s">
        <v>4800</v>
      </c>
      <c r="AW1729" s="22">
        <v>71</v>
      </c>
      <c r="AX1729" s="343">
        <v>29.774504548403652</v>
      </c>
    </row>
    <row r="1730" spans="15:50" ht="12" customHeight="1" x14ac:dyDescent="0.25">
      <c r="O1730" s="482" t="str">
        <f t="shared" si="166"/>
        <v xml:space="preserve"> </v>
      </c>
      <c r="P1730">
        <v>606</v>
      </c>
      <c r="Q1730" t="str">
        <f t="shared" si="167"/>
        <v>Carcoola</v>
      </c>
      <c r="AS1730" s="244">
        <v>1728</v>
      </c>
      <c r="AT1730" s="244">
        <v>-33.75</v>
      </c>
      <c r="AU1730" s="244">
        <v>123.5</v>
      </c>
      <c r="AV1730" s="244" t="s">
        <v>6407</v>
      </c>
      <c r="AW1730" s="22">
        <v>602</v>
      </c>
      <c r="AX1730" s="343">
        <v>13.687371114660881</v>
      </c>
    </row>
    <row r="1731" spans="15:50" ht="12" customHeight="1" x14ac:dyDescent="0.25">
      <c r="O1731" s="482" t="str">
        <f t="shared" si="166"/>
        <v xml:space="preserve"> </v>
      </c>
      <c r="P1731">
        <v>607</v>
      </c>
      <c r="Q1731" t="str">
        <f t="shared" si="167"/>
        <v>Cardup</v>
      </c>
      <c r="AS1731" s="244">
        <v>1729</v>
      </c>
      <c r="AT1731" s="244">
        <v>-33.5</v>
      </c>
      <c r="AU1731" s="244">
        <v>123.5</v>
      </c>
      <c r="AV1731" s="244" t="s">
        <v>4780</v>
      </c>
      <c r="AW1731" s="22">
        <v>602</v>
      </c>
      <c r="AX1731" s="343">
        <v>25.804588871768711</v>
      </c>
    </row>
    <row r="1732" spans="15:50" ht="12" customHeight="1" x14ac:dyDescent="0.25">
      <c r="O1732" s="482" t="str">
        <f t="shared" si="166"/>
        <v xml:space="preserve"> </v>
      </c>
      <c r="P1732">
        <v>608</v>
      </c>
      <c r="Q1732" t="str">
        <f t="shared" si="167"/>
        <v>Carey Park</v>
      </c>
      <c r="AS1732" s="244">
        <v>1730</v>
      </c>
      <c r="AT1732" s="244">
        <v>-33.25</v>
      </c>
      <c r="AU1732" s="244">
        <v>123.5</v>
      </c>
      <c r="AV1732" s="244" t="s">
        <v>6408</v>
      </c>
      <c r="AW1732" s="22">
        <v>602</v>
      </c>
      <c r="AX1732" s="343">
        <v>51.863259791404801</v>
      </c>
    </row>
    <row r="1733" spans="15:50" ht="12" customHeight="1" x14ac:dyDescent="0.25">
      <c r="O1733" s="482" t="str">
        <f t="shared" ref="O1733:O1796" si="168">IF(Q1733=Q1732,"DUPE"," ")</f>
        <v xml:space="preserve"> </v>
      </c>
      <c r="P1733">
        <v>609</v>
      </c>
      <c r="Q1733" t="str">
        <f t="shared" si="167"/>
        <v>Carlotta</v>
      </c>
      <c r="AS1733" s="244">
        <v>1731</v>
      </c>
      <c r="AT1733" s="244">
        <v>-33</v>
      </c>
      <c r="AU1733" s="244">
        <v>123.5</v>
      </c>
      <c r="AV1733" s="244" t="s">
        <v>4762</v>
      </c>
      <c r="AW1733" s="22">
        <v>525</v>
      </c>
      <c r="AX1733" s="343">
        <v>68.483311103283668</v>
      </c>
    </row>
    <row r="1734" spans="15:50" ht="12" customHeight="1" x14ac:dyDescent="0.25">
      <c r="O1734" s="482" t="str">
        <f t="shared" si="168"/>
        <v xml:space="preserve"> </v>
      </c>
      <c r="P1734">
        <v>610</v>
      </c>
      <c r="Q1734" t="str">
        <f t="shared" si="167"/>
        <v>Carnamah</v>
      </c>
      <c r="AS1734" s="244">
        <v>1732</v>
      </c>
      <c r="AT1734" s="244">
        <v>-32.75</v>
      </c>
      <c r="AU1734" s="244">
        <v>123.5</v>
      </c>
      <c r="AV1734" s="244" t="s">
        <v>6409</v>
      </c>
      <c r="AW1734" s="22">
        <v>525</v>
      </c>
      <c r="AX1734" s="343">
        <v>46.49199686360442</v>
      </c>
    </row>
    <row r="1735" spans="15:50" ht="12" customHeight="1" x14ac:dyDescent="0.25">
      <c r="O1735" s="482" t="str">
        <f t="shared" si="168"/>
        <v xml:space="preserve"> </v>
      </c>
      <c r="P1735">
        <v>611</v>
      </c>
      <c r="Q1735" t="str">
        <f t="shared" si="167"/>
        <v>Carnarvon</v>
      </c>
      <c r="AS1735" s="244">
        <v>1733</v>
      </c>
      <c r="AT1735" s="244">
        <v>-32.5</v>
      </c>
      <c r="AU1735" s="244">
        <v>123.5</v>
      </c>
      <c r="AV1735" s="244" t="s">
        <v>4743</v>
      </c>
      <c r="AW1735" s="22">
        <v>525</v>
      </c>
      <c r="AX1735" s="343">
        <v>34.328168065152006</v>
      </c>
    </row>
    <row r="1736" spans="15:50" ht="12" customHeight="1" x14ac:dyDescent="0.25">
      <c r="O1736" s="482" t="str">
        <f t="shared" si="168"/>
        <v xml:space="preserve"> </v>
      </c>
      <c r="P1736">
        <v>612</v>
      </c>
      <c r="Q1736" t="str">
        <f t="shared" si="167"/>
        <v>Carrabin</v>
      </c>
      <c r="AS1736" s="244">
        <v>1734</v>
      </c>
      <c r="AT1736" s="244">
        <v>-32.25</v>
      </c>
      <c r="AU1736" s="244">
        <v>123.5</v>
      </c>
      <c r="AV1736" s="244" t="s">
        <v>6410</v>
      </c>
      <c r="AW1736" s="22">
        <v>525</v>
      </c>
      <c r="AX1736" s="343">
        <v>41.721888150585016</v>
      </c>
    </row>
    <row r="1737" spans="15:50" ht="12" customHeight="1" x14ac:dyDescent="0.25">
      <c r="O1737" s="482" t="str">
        <f t="shared" si="168"/>
        <v xml:space="preserve"> </v>
      </c>
      <c r="P1737">
        <v>613</v>
      </c>
      <c r="Q1737" t="str">
        <f t="shared" si="167"/>
        <v>Cartmeticup</v>
      </c>
      <c r="AS1737" s="244">
        <v>1735</v>
      </c>
      <c r="AT1737" s="244">
        <v>-32</v>
      </c>
      <c r="AU1737" s="244">
        <v>123.5</v>
      </c>
      <c r="AV1737" s="244" t="s">
        <v>6411</v>
      </c>
      <c r="AW1737" s="22">
        <v>525</v>
      </c>
      <c r="AX1737" s="343">
        <v>62.035346833096064</v>
      </c>
    </row>
    <row r="1738" spans="15:50" ht="12" customHeight="1" x14ac:dyDescent="0.25">
      <c r="O1738" s="482" t="str">
        <f t="shared" si="168"/>
        <v xml:space="preserve"> </v>
      </c>
      <c r="P1738">
        <v>614</v>
      </c>
      <c r="Q1738" t="str">
        <f t="shared" si="167"/>
        <v>Castletown</v>
      </c>
      <c r="AS1738" s="244">
        <v>1736</v>
      </c>
      <c r="AT1738" s="244">
        <v>-31.75</v>
      </c>
      <c r="AU1738" s="244">
        <v>123.5</v>
      </c>
      <c r="AV1738" s="244" t="s">
        <v>6412</v>
      </c>
      <c r="AW1738" s="22">
        <v>1203</v>
      </c>
      <c r="AX1738" s="343">
        <v>80.354251968829331</v>
      </c>
    </row>
    <row r="1739" spans="15:50" ht="12" customHeight="1" x14ac:dyDescent="0.25">
      <c r="O1739" s="482" t="str">
        <f t="shared" si="168"/>
        <v xml:space="preserve"> </v>
      </c>
      <c r="P1739">
        <v>615</v>
      </c>
      <c r="Q1739" t="str">
        <f t="shared" si="167"/>
        <v>Centennial Park</v>
      </c>
      <c r="AS1739" s="244">
        <v>1737</v>
      </c>
      <c r="AT1739" s="244">
        <v>-31.5</v>
      </c>
      <c r="AU1739" s="244">
        <v>123.5</v>
      </c>
      <c r="AV1739" s="244" t="s">
        <v>6413</v>
      </c>
      <c r="AW1739" s="22">
        <v>1203</v>
      </c>
      <c r="AX1739" s="343">
        <v>52.735166634203715</v>
      </c>
    </row>
    <row r="1740" spans="15:50" ht="12" customHeight="1" x14ac:dyDescent="0.25">
      <c r="O1740" s="482" t="str">
        <f t="shared" si="168"/>
        <v xml:space="preserve"> </v>
      </c>
      <c r="P1740">
        <v>616</v>
      </c>
      <c r="Q1740" t="str">
        <f t="shared" si="167"/>
        <v>Cervantes</v>
      </c>
      <c r="AS1740" s="244">
        <v>1738</v>
      </c>
      <c r="AT1740" s="244">
        <v>-31.25</v>
      </c>
      <c r="AU1740" s="244">
        <v>123.5</v>
      </c>
      <c r="AV1740" s="244" t="s">
        <v>6414</v>
      </c>
      <c r="AW1740" s="22">
        <v>1203</v>
      </c>
      <c r="AX1740" s="343">
        <v>25.506457144873639</v>
      </c>
    </row>
    <row r="1741" spans="15:50" ht="12" customHeight="1" x14ac:dyDescent="0.25">
      <c r="O1741" s="482" t="str">
        <f t="shared" si="168"/>
        <v xml:space="preserve"> </v>
      </c>
      <c r="P1741">
        <v>617</v>
      </c>
      <c r="Q1741" t="str">
        <f t="shared" si="167"/>
        <v>Chadoora</v>
      </c>
      <c r="AS1741" s="244">
        <v>1739</v>
      </c>
      <c r="AT1741" s="244">
        <v>-31</v>
      </c>
      <c r="AU1741" s="244">
        <v>123.5</v>
      </c>
      <c r="AV1741" s="244" t="s">
        <v>6415</v>
      </c>
      <c r="AW1741" s="22">
        <v>1203</v>
      </c>
      <c r="AX1741" s="343">
        <v>8.0963249647166258</v>
      </c>
    </row>
    <row r="1742" spans="15:50" ht="12" customHeight="1" x14ac:dyDescent="0.25">
      <c r="O1742" s="482" t="str">
        <f t="shared" si="168"/>
        <v xml:space="preserve"> </v>
      </c>
      <c r="P1742">
        <v>618</v>
      </c>
      <c r="Q1742" t="str">
        <f t="shared" si="167"/>
        <v>Chadwick</v>
      </c>
      <c r="AS1742" s="244">
        <v>1740</v>
      </c>
      <c r="AT1742" s="244">
        <v>-30.75</v>
      </c>
      <c r="AU1742" s="244">
        <v>123.5</v>
      </c>
      <c r="AV1742" s="244" t="s">
        <v>6416</v>
      </c>
      <c r="AW1742" s="22">
        <v>656</v>
      </c>
      <c r="AX1742" s="343">
        <v>7.8492365661870487</v>
      </c>
    </row>
    <row r="1743" spans="15:50" ht="12" customHeight="1" x14ac:dyDescent="0.25">
      <c r="O1743" s="482" t="str">
        <f t="shared" si="168"/>
        <v xml:space="preserve"> </v>
      </c>
      <c r="P1743">
        <v>619</v>
      </c>
      <c r="Q1743" t="str">
        <f t="shared" si="167"/>
        <v>Champion Lakes</v>
      </c>
      <c r="AS1743" s="244">
        <v>1741</v>
      </c>
      <c r="AT1743" s="244">
        <v>-30.5</v>
      </c>
      <c r="AU1743" s="244">
        <v>123.5</v>
      </c>
      <c r="AV1743" s="244" t="s">
        <v>6417</v>
      </c>
      <c r="AW1743" s="22">
        <v>656</v>
      </c>
      <c r="AX1743" s="343">
        <v>25.911230007519681</v>
      </c>
    </row>
    <row r="1744" spans="15:50" ht="12" customHeight="1" x14ac:dyDescent="0.25">
      <c r="O1744" s="482" t="str">
        <f t="shared" si="168"/>
        <v xml:space="preserve"> </v>
      </c>
      <c r="P1744">
        <v>620</v>
      </c>
      <c r="Q1744" t="str">
        <f t="shared" si="167"/>
        <v>Chandler</v>
      </c>
      <c r="AS1744" s="244">
        <v>1742</v>
      </c>
      <c r="AT1744" s="244">
        <v>-30.25</v>
      </c>
      <c r="AU1744" s="244">
        <v>123.5</v>
      </c>
      <c r="AV1744" s="244" t="s">
        <v>6418</v>
      </c>
      <c r="AW1744" s="22">
        <v>656</v>
      </c>
      <c r="AX1744" s="343">
        <v>53.165428112590504</v>
      </c>
    </row>
    <row r="1745" spans="15:50" ht="12" customHeight="1" x14ac:dyDescent="0.25">
      <c r="O1745" s="482" t="str">
        <f t="shared" si="168"/>
        <v xml:space="preserve"> </v>
      </c>
      <c r="P1745">
        <v>621</v>
      </c>
      <c r="Q1745" t="str">
        <f t="shared" si="167"/>
        <v>Chapman Hill</v>
      </c>
      <c r="AS1745" s="244">
        <v>1743</v>
      </c>
      <c r="AT1745" s="244">
        <v>-30</v>
      </c>
      <c r="AU1745" s="244">
        <v>123.5</v>
      </c>
      <c r="AV1745" s="244" t="s">
        <v>6419</v>
      </c>
      <c r="AW1745" s="22">
        <v>656</v>
      </c>
      <c r="AX1745" s="343">
        <v>80.790613516385093</v>
      </c>
    </row>
    <row r="1746" spans="15:50" ht="12" customHeight="1" x14ac:dyDescent="0.25">
      <c r="O1746" s="482" t="str">
        <f t="shared" si="168"/>
        <v xml:space="preserve"> </v>
      </c>
      <c r="P1746">
        <v>622</v>
      </c>
      <c r="Q1746" t="str">
        <f t="shared" si="167"/>
        <v>Cheynes</v>
      </c>
      <c r="AS1746" s="244">
        <v>1744</v>
      </c>
      <c r="AT1746" s="244">
        <v>-29.75</v>
      </c>
      <c r="AU1746" s="244">
        <v>123.5</v>
      </c>
      <c r="AV1746" s="244" t="s">
        <v>6420</v>
      </c>
      <c r="AW1746" s="22">
        <v>656</v>
      </c>
      <c r="AX1746" s="343">
        <v>108.50379393517616</v>
      </c>
    </row>
    <row r="1747" spans="15:50" ht="12" customHeight="1" x14ac:dyDescent="0.25">
      <c r="O1747" s="482" t="str">
        <f t="shared" si="168"/>
        <v xml:space="preserve"> </v>
      </c>
      <c r="P1747">
        <v>623</v>
      </c>
      <c r="Q1747" t="str">
        <f t="shared" si="167"/>
        <v>Chinocup</v>
      </c>
      <c r="AS1747" s="244">
        <v>1745</v>
      </c>
      <c r="AT1747" s="244">
        <v>-29.5</v>
      </c>
      <c r="AU1747" s="244">
        <v>123.5</v>
      </c>
      <c r="AV1747" s="244" t="s">
        <v>6421</v>
      </c>
      <c r="AW1747" s="22">
        <v>656</v>
      </c>
      <c r="AX1747" s="343">
        <v>136.25128602810429</v>
      </c>
    </row>
    <row r="1748" spans="15:50" ht="12" customHeight="1" x14ac:dyDescent="0.25">
      <c r="O1748" s="482" t="str">
        <f t="shared" si="168"/>
        <v xml:space="preserve"> </v>
      </c>
      <c r="P1748">
        <v>624</v>
      </c>
      <c r="Q1748" t="str">
        <f t="shared" si="167"/>
        <v>Chittering</v>
      </c>
      <c r="AS1748" s="244">
        <v>1746</v>
      </c>
      <c r="AT1748" s="244">
        <v>-29.25</v>
      </c>
      <c r="AU1748" s="244">
        <v>123.5</v>
      </c>
      <c r="AV1748" s="244" t="s">
        <v>6422</v>
      </c>
      <c r="AW1748" s="22">
        <v>852</v>
      </c>
      <c r="AX1748" s="343">
        <v>127.40013789501937</v>
      </c>
    </row>
    <row r="1749" spans="15:50" ht="12" customHeight="1" x14ac:dyDescent="0.25">
      <c r="O1749" s="482" t="str">
        <f t="shared" si="168"/>
        <v xml:space="preserve"> </v>
      </c>
      <c r="P1749">
        <v>625</v>
      </c>
      <c r="Q1749" t="str">
        <f t="shared" si="167"/>
        <v>Chowerup</v>
      </c>
      <c r="AS1749" s="244">
        <v>1747</v>
      </c>
      <c r="AT1749" s="244">
        <v>-29</v>
      </c>
      <c r="AU1749" s="244">
        <v>123.5</v>
      </c>
      <c r="AV1749" s="244" t="s">
        <v>6423</v>
      </c>
      <c r="AW1749" s="22">
        <v>852</v>
      </c>
      <c r="AX1749" s="343">
        <v>114.78114766716159</v>
      </c>
    </row>
    <row r="1750" spans="15:50" ht="12" customHeight="1" x14ac:dyDescent="0.25">
      <c r="O1750" s="482" t="str">
        <f t="shared" si="168"/>
        <v xml:space="preserve"> </v>
      </c>
      <c r="P1750">
        <v>626</v>
      </c>
      <c r="Q1750" t="str">
        <f t="shared" si="167"/>
        <v>FREE#</v>
      </c>
      <c r="AS1750" s="244">
        <v>1748</v>
      </c>
      <c r="AT1750" s="244">
        <v>-28.75</v>
      </c>
      <c r="AU1750" s="244">
        <v>123.5</v>
      </c>
      <c r="AV1750" s="244" t="s">
        <v>6424</v>
      </c>
      <c r="AW1750" s="22">
        <v>852</v>
      </c>
      <c r="AX1750" s="343">
        <v>107.99941216168766</v>
      </c>
    </row>
    <row r="1751" spans="15:50" ht="12" customHeight="1" x14ac:dyDescent="0.25">
      <c r="O1751" s="482" t="str">
        <f t="shared" si="168"/>
        <v xml:space="preserve"> </v>
      </c>
      <c r="P1751">
        <v>627</v>
      </c>
      <c r="Q1751" t="str">
        <f t="shared" si="167"/>
        <v>Cleary</v>
      </c>
      <c r="AS1751" s="244">
        <v>1749</v>
      </c>
      <c r="AT1751" s="244">
        <v>-28.5</v>
      </c>
      <c r="AU1751" s="244">
        <v>123.5</v>
      </c>
      <c r="AV1751" s="244" t="s">
        <v>6425</v>
      </c>
      <c r="AW1751" s="22">
        <v>852</v>
      </c>
      <c r="AX1751" s="343">
        <v>108.1585809832431</v>
      </c>
    </row>
    <row r="1752" spans="15:50" ht="12" customHeight="1" x14ac:dyDescent="0.25">
      <c r="O1752" s="482" t="str">
        <f t="shared" si="168"/>
        <v xml:space="preserve"> </v>
      </c>
      <c r="P1752">
        <v>628</v>
      </c>
      <c r="Q1752" t="str">
        <f t="shared" si="167"/>
        <v>Cockburn</v>
      </c>
      <c r="AS1752" s="244">
        <v>1750</v>
      </c>
      <c r="AT1752" s="244">
        <v>-28.25</v>
      </c>
      <c r="AU1752" s="244">
        <v>123.5</v>
      </c>
      <c r="AV1752" s="244" t="s">
        <v>6426</v>
      </c>
      <c r="AW1752" s="22">
        <v>852</v>
      </c>
      <c r="AX1752" s="343">
        <v>115.22989498752497</v>
      </c>
    </row>
    <row r="1753" spans="15:50" ht="12" customHeight="1" x14ac:dyDescent="0.25">
      <c r="O1753" s="482" t="str">
        <f t="shared" si="168"/>
        <v xml:space="preserve"> </v>
      </c>
      <c r="P1753">
        <v>629</v>
      </c>
      <c r="Q1753" t="str">
        <f t="shared" si="167"/>
        <v>Cocklebiddy</v>
      </c>
      <c r="AS1753" s="244">
        <v>1751</v>
      </c>
      <c r="AT1753" s="244">
        <v>-28</v>
      </c>
      <c r="AU1753" s="244">
        <v>123.5</v>
      </c>
      <c r="AV1753" s="244" t="s">
        <v>6427</v>
      </c>
      <c r="AW1753" s="22">
        <v>852</v>
      </c>
      <c r="AX1753" s="343">
        <v>128.07350702073273</v>
      </c>
    </row>
    <row r="1754" spans="15:50" ht="12" customHeight="1" x14ac:dyDescent="0.25">
      <c r="O1754" s="482" t="str">
        <f t="shared" si="168"/>
        <v xml:space="preserve"> </v>
      </c>
      <c r="P1754">
        <v>630</v>
      </c>
      <c r="Q1754" t="str">
        <f t="shared" si="167"/>
        <v>Codjatotine</v>
      </c>
      <c r="AS1754" s="244">
        <v>1752</v>
      </c>
      <c r="AT1754" s="244">
        <v>-27.75</v>
      </c>
      <c r="AU1754" s="244">
        <v>123.5</v>
      </c>
      <c r="AV1754" s="244" t="s">
        <v>6428</v>
      </c>
      <c r="AW1754" s="22">
        <v>852</v>
      </c>
      <c r="AX1754" s="343">
        <v>145.16529248096441</v>
      </c>
    </row>
    <row r="1755" spans="15:50" ht="12" customHeight="1" x14ac:dyDescent="0.25">
      <c r="O1755" s="482" t="str">
        <f t="shared" si="168"/>
        <v xml:space="preserve"> </v>
      </c>
      <c r="P1755">
        <v>631</v>
      </c>
      <c r="Q1755" t="str">
        <f t="shared" si="167"/>
        <v>Cold Harbour</v>
      </c>
      <c r="AS1755" s="244">
        <v>1753</v>
      </c>
      <c r="AT1755" s="244">
        <v>-27.5</v>
      </c>
      <c r="AU1755" s="244">
        <v>123.5</v>
      </c>
      <c r="AV1755" s="244" t="s">
        <v>6429</v>
      </c>
      <c r="AW1755" s="22">
        <v>852</v>
      </c>
      <c r="AX1755" s="343">
        <v>165.19184457351301</v>
      </c>
    </row>
    <row r="1756" spans="15:50" ht="12" customHeight="1" x14ac:dyDescent="0.25">
      <c r="O1756" s="482" t="str">
        <f t="shared" si="168"/>
        <v xml:space="preserve"> </v>
      </c>
      <c r="P1756">
        <v>632</v>
      </c>
      <c r="Q1756" t="str">
        <f t="shared" si="167"/>
        <v>Collanilling</v>
      </c>
      <c r="AS1756" s="244">
        <v>1754</v>
      </c>
      <c r="AT1756" s="244">
        <v>-27.25</v>
      </c>
      <c r="AU1756" s="244">
        <v>123.5</v>
      </c>
      <c r="AV1756" s="244" t="s">
        <v>6430</v>
      </c>
      <c r="AW1756" s="22">
        <v>852</v>
      </c>
      <c r="AX1756" s="343">
        <v>187.21371025970964</v>
      </c>
    </row>
    <row r="1757" spans="15:50" ht="12" customHeight="1" x14ac:dyDescent="0.25">
      <c r="O1757" s="482" t="str">
        <f t="shared" si="168"/>
        <v xml:space="preserve"> </v>
      </c>
      <c r="P1757">
        <v>633</v>
      </c>
      <c r="Q1757" t="str">
        <f t="shared" si="167"/>
        <v>College Grove</v>
      </c>
      <c r="AS1757" s="244">
        <v>1755</v>
      </c>
      <c r="AT1757" s="244">
        <v>-27</v>
      </c>
      <c r="AU1757" s="244">
        <v>123.5</v>
      </c>
      <c r="AV1757" s="244" t="s">
        <v>6431</v>
      </c>
      <c r="AW1757" s="22">
        <v>852</v>
      </c>
      <c r="AX1757" s="343">
        <v>210.60590095423825</v>
      </c>
    </row>
    <row r="1758" spans="15:50" ht="12" customHeight="1" x14ac:dyDescent="0.25">
      <c r="O1758" s="482" t="str">
        <f t="shared" si="168"/>
        <v xml:space="preserve"> </v>
      </c>
      <c r="P1758">
        <v>634</v>
      </c>
      <c r="Q1758" t="str">
        <f t="shared" si="167"/>
        <v>Collie Cardiff</v>
      </c>
      <c r="AS1758" s="244">
        <v>1756</v>
      </c>
      <c r="AT1758" s="244">
        <v>-26.75</v>
      </c>
      <c r="AU1758" s="244">
        <v>123.5</v>
      </c>
      <c r="AV1758" s="244" t="s">
        <v>6432</v>
      </c>
      <c r="AW1758" s="22">
        <v>852</v>
      </c>
      <c r="AX1758" s="343">
        <v>234.95949038686948</v>
      </c>
    </row>
    <row r="1759" spans="15:50" ht="12" customHeight="1" x14ac:dyDescent="0.25">
      <c r="O1759" s="482" t="str">
        <f t="shared" si="168"/>
        <v xml:space="preserve"> </v>
      </c>
      <c r="P1759">
        <v>635</v>
      </c>
      <c r="Q1759" t="str">
        <f t="shared" si="167"/>
        <v>Collingwood Heights</v>
      </c>
      <c r="AS1759" s="244">
        <v>1757</v>
      </c>
      <c r="AT1759" s="244">
        <v>-26.5</v>
      </c>
      <c r="AU1759" s="244">
        <v>123.5</v>
      </c>
      <c r="AV1759" s="244" t="s">
        <v>6433</v>
      </c>
      <c r="AW1759" s="22">
        <v>852</v>
      </c>
      <c r="AX1759" s="343">
        <v>260.004467484543</v>
      </c>
    </row>
    <row r="1760" spans="15:50" ht="12" customHeight="1" x14ac:dyDescent="0.25">
      <c r="O1760" s="482" t="str">
        <f t="shared" si="168"/>
        <v xml:space="preserve"> </v>
      </c>
      <c r="P1760">
        <v>636</v>
      </c>
      <c r="Q1760" t="str">
        <f t="shared" si="167"/>
        <v>Collingwood Park</v>
      </c>
      <c r="AS1760" s="244">
        <v>1758</v>
      </c>
      <c r="AT1760" s="244">
        <v>-26.25</v>
      </c>
      <c r="AU1760" s="244">
        <v>123.5</v>
      </c>
      <c r="AV1760" s="244" t="s">
        <v>6434</v>
      </c>
      <c r="AW1760" s="22">
        <v>852</v>
      </c>
      <c r="AX1760" s="343">
        <v>285.55897546060527</v>
      </c>
    </row>
    <row r="1761" spans="15:50" ht="12" customHeight="1" x14ac:dyDescent="0.25">
      <c r="O1761" s="482" t="str">
        <f t="shared" si="168"/>
        <v xml:space="preserve"> </v>
      </c>
      <c r="P1761">
        <v>637</v>
      </c>
      <c r="Q1761" t="str">
        <f t="shared" si="167"/>
        <v>Colreavy</v>
      </c>
      <c r="AS1761" s="244">
        <v>1759</v>
      </c>
      <c r="AT1761" s="244">
        <v>-26</v>
      </c>
      <c r="AU1761" s="244">
        <v>123.5</v>
      </c>
      <c r="AV1761" s="244" t="s">
        <v>6435</v>
      </c>
      <c r="AW1761" s="22">
        <v>852</v>
      </c>
      <c r="AX1761" s="343">
        <v>311.49763749566182</v>
      </c>
    </row>
    <row r="1762" spans="15:50" ht="12" customHeight="1" x14ac:dyDescent="0.25">
      <c r="O1762" s="482" t="str">
        <f t="shared" si="168"/>
        <v xml:space="preserve"> </v>
      </c>
      <c r="P1762">
        <v>638</v>
      </c>
      <c r="Q1762" t="str">
        <f t="shared" si="167"/>
        <v>Congelin</v>
      </c>
      <c r="AS1762" s="244">
        <v>1760</v>
      </c>
      <c r="AT1762" s="244">
        <v>-25.75</v>
      </c>
      <c r="AU1762" s="244">
        <v>123.5</v>
      </c>
      <c r="AV1762" s="244" t="s">
        <v>6436</v>
      </c>
      <c r="AW1762" s="22">
        <v>852</v>
      </c>
      <c r="AX1762" s="343">
        <v>337.73195316325632</v>
      </c>
    </row>
    <row r="1763" spans="15:50" ht="12" customHeight="1" x14ac:dyDescent="0.25">
      <c r="O1763" s="482" t="str">
        <f t="shared" si="168"/>
        <v xml:space="preserve"> </v>
      </c>
      <c r="P1763">
        <v>639</v>
      </c>
      <c r="Q1763" t="str">
        <f t="shared" si="167"/>
        <v>Contine</v>
      </c>
      <c r="AS1763" s="244">
        <v>1761</v>
      </c>
      <c r="AT1763" s="244">
        <v>-25.5</v>
      </c>
      <c r="AU1763" s="244">
        <v>123.5</v>
      </c>
      <c r="AV1763" s="244" t="s">
        <v>6437</v>
      </c>
      <c r="AW1763" s="22">
        <v>852</v>
      </c>
      <c r="AX1763" s="343">
        <v>364.19803748489761</v>
      </c>
    </row>
    <row r="1764" spans="15:50" ht="12" customHeight="1" x14ac:dyDescent="0.25">
      <c r="O1764" s="482" t="str">
        <f t="shared" si="168"/>
        <v xml:space="preserve"> </v>
      </c>
      <c r="P1764">
        <v>640</v>
      </c>
      <c r="Q1764" t="str">
        <f t="shared" si="167"/>
        <v>Cookernup</v>
      </c>
      <c r="AS1764" s="244">
        <v>1762</v>
      </c>
      <c r="AT1764" s="244">
        <v>-25.25</v>
      </c>
      <c r="AU1764" s="244">
        <v>123.5</v>
      </c>
      <c r="AV1764" s="244" t="s">
        <v>6438</v>
      </c>
      <c r="AW1764" s="22">
        <v>852</v>
      </c>
      <c r="AX1764" s="343">
        <v>390.84881105078676</v>
      </c>
    </row>
    <row r="1765" spans="15:50" ht="12" customHeight="1" x14ac:dyDescent="0.25">
      <c r="O1765" s="482" t="str">
        <f t="shared" si="168"/>
        <v xml:space="preserve"> </v>
      </c>
      <c r="P1765">
        <v>641</v>
      </c>
      <c r="Q1765" t="str">
        <f t="shared" si="167"/>
        <v>Coolgardie</v>
      </c>
      <c r="AS1765" s="244">
        <v>1763</v>
      </c>
      <c r="AT1765" s="244">
        <v>-25</v>
      </c>
      <c r="AU1765" s="244">
        <v>123.5</v>
      </c>
      <c r="AV1765" s="244" t="s">
        <v>6439</v>
      </c>
      <c r="AW1765" s="22">
        <v>852</v>
      </c>
      <c r="AX1765" s="343">
        <v>417.64891946990451</v>
      </c>
    </row>
    <row r="1766" spans="15:50" ht="12" customHeight="1" x14ac:dyDescent="0.25">
      <c r="O1766" s="482" t="str">
        <f t="shared" si="168"/>
        <v xml:space="preserve"> </v>
      </c>
      <c r="P1766">
        <v>642</v>
      </c>
      <c r="Q1766" t="str">
        <f t="shared" ref="Q1766:Q1829" si="169">IFERROR(VLOOKUP(P1766,$P$3:$Q$1122,2,FALSE), "FREE#")</f>
        <v>Cooljarloo</v>
      </c>
      <c r="AS1766" s="244">
        <v>1764</v>
      </c>
      <c r="AT1766" s="244">
        <v>-35</v>
      </c>
      <c r="AU1766" s="244">
        <v>123.75</v>
      </c>
      <c r="AV1766" s="244" t="s">
        <v>6440</v>
      </c>
      <c r="AW1766" s="22">
        <v>71</v>
      </c>
      <c r="AX1766" s="343">
        <v>122.62508692247938</v>
      </c>
    </row>
    <row r="1767" spans="15:50" ht="12" customHeight="1" x14ac:dyDescent="0.25">
      <c r="O1767" s="482" t="str">
        <f t="shared" si="168"/>
        <v xml:space="preserve"> </v>
      </c>
      <c r="P1767">
        <v>643</v>
      </c>
      <c r="Q1767" t="str">
        <f t="shared" si="169"/>
        <v>Coolup</v>
      </c>
      <c r="AS1767" s="244">
        <v>1765</v>
      </c>
      <c r="AT1767" s="244">
        <v>-34.75</v>
      </c>
      <c r="AU1767" s="244">
        <v>123.75</v>
      </c>
      <c r="AV1767" s="244" t="s">
        <v>6441</v>
      </c>
      <c r="AW1767" s="22">
        <v>71</v>
      </c>
      <c r="AX1767" s="343">
        <v>98.270486856498835</v>
      </c>
    </row>
    <row r="1768" spans="15:50" ht="12" customHeight="1" x14ac:dyDescent="0.25">
      <c r="O1768" s="482" t="str">
        <f t="shared" si="168"/>
        <v xml:space="preserve"> </v>
      </c>
      <c r="P1768">
        <v>644</v>
      </c>
      <c r="Q1768" t="str">
        <f t="shared" si="169"/>
        <v>Coomberdale</v>
      </c>
      <c r="AS1768" s="244">
        <v>1766</v>
      </c>
      <c r="AT1768" s="244">
        <v>-34.5</v>
      </c>
      <c r="AU1768" s="244">
        <v>123.75</v>
      </c>
      <c r="AV1768" s="244" t="s">
        <v>6442</v>
      </c>
      <c r="AW1768" s="22">
        <v>71</v>
      </c>
      <c r="AX1768" s="343">
        <v>76.306094622902492</v>
      </c>
    </row>
    <row r="1769" spans="15:50" ht="12" customHeight="1" x14ac:dyDescent="0.25">
      <c r="O1769" s="482" t="str">
        <f t="shared" si="168"/>
        <v xml:space="preserve"> </v>
      </c>
      <c r="P1769">
        <v>645</v>
      </c>
      <c r="Q1769" t="str">
        <f t="shared" si="169"/>
        <v>Coonana</v>
      </c>
      <c r="AS1769" s="244">
        <v>1767</v>
      </c>
      <c r="AT1769" s="244">
        <v>-34.25</v>
      </c>
      <c r="AU1769" s="244">
        <v>123.75</v>
      </c>
      <c r="AV1769" s="244" t="s">
        <v>6443</v>
      </c>
      <c r="AW1769" s="22">
        <v>71</v>
      </c>
      <c r="AX1769" s="343">
        <v>59.443304188644873</v>
      </c>
    </row>
    <row r="1770" spans="15:50" ht="12" customHeight="1" x14ac:dyDescent="0.25">
      <c r="O1770" s="482" t="str">
        <f t="shared" si="168"/>
        <v xml:space="preserve"> </v>
      </c>
      <c r="P1770">
        <v>646</v>
      </c>
      <c r="Q1770" t="str">
        <f t="shared" si="169"/>
        <v>Coondle</v>
      </c>
      <c r="AS1770" s="244">
        <v>1768</v>
      </c>
      <c r="AT1770" s="244">
        <v>-34</v>
      </c>
      <c r="AU1770" s="244">
        <v>123.75</v>
      </c>
      <c r="AV1770" s="244" t="s">
        <v>6444</v>
      </c>
      <c r="AW1770" s="22">
        <v>784</v>
      </c>
      <c r="AX1770" s="343">
        <v>45.121474003134033</v>
      </c>
    </row>
    <row r="1771" spans="15:50" ht="12" customHeight="1" x14ac:dyDescent="0.25">
      <c r="O1771" s="482" t="str">
        <f t="shared" si="168"/>
        <v xml:space="preserve"> </v>
      </c>
      <c r="P1771">
        <v>647</v>
      </c>
      <c r="Q1771" t="str">
        <f t="shared" si="169"/>
        <v>Copley</v>
      </c>
      <c r="AS1771" s="244">
        <v>1769</v>
      </c>
      <c r="AT1771" s="244">
        <v>-33.75</v>
      </c>
      <c r="AU1771" s="244">
        <v>123.75</v>
      </c>
      <c r="AV1771" s="244" t="s">
        <v>6445</v>
      </c>
      <c r="AW1771" s="22">
        <v>784</v>
      </c>
      <c r="AX1771" s="343">
        <v>19.2209175677161</v>
      </c>
    </row>
    <row r="1772" spans="15:50" ht="12" customHeight="1" x14ac:dyDescent="0.25">
      <c r="O1772" s="482" t="str">
        <f t="shared" si="168"/>
        <v xml:space="preserve"> </v>
      </c>
      <c r="P1772">
        <v>648</v>
      </c>
      <c r="Q1772" t="str">
        <f t="shared" si="169"/>
        <v>Corinthia</v>
      </c>
      <c r="AS1772" s="244">
        <v>1770</v>
      </c>
      <c r="AT1772" s="244">
        <v>-33.5</v>
      </c>
      <c r="AU1772" s="244">
        <v>123.75</v>
      </c>
      <c r="AV1772" s="244" t="s">
        <v>6446</v>
      </c>
      <c r="AW1772" s="22">
        <v>784</v>
      </c>
      <c r="AX1772" s="343">
        <v>15.758450834407084</v>
      </c>
    </row>
    <row r="1773" spans="15:50" ht="12" customHeight="1" x14ac:dyDescent="0.25">
      <c r="O1773" s="482" t="str">
        <f t="shared" si="168"/>
        <v xml:space="preserve"> </v>
      </c>
      <c r="P1773">
        <v>649</v>
      </c>
      <c r="Q1773" t="str">
        <f t="shared" si="169"/>
        <v>FREE#</v>
      </c>
      <c r="AS1773" s="244">
        <v>1771</v>
      </c>
      <c r="AT1773" s="244">
        <v>-33.25</v>
      </c>
      <c r="AU1773" s="244">
        <v>123.75</v>
      </c>
      <c r="AV1773" s="244" t="s">
        <v>6447</v>
      </c>
      <c r="AW1773" s="22">
        <v>784</v>
      </c>
      <c r="AX1773" s="343">
        <v>40.897465910327206</v>
      </c>
    </row>
    <row r="1774" spans="15:50" ht="12" customHeight="1" x14ac:dyDescent="0.25">
      <c r="O1774" s="482" t="str">
        <f t="shared" si="168"/>
        <v xml:space="preserve"> </v>
      </c>
      <c r="P1774">
        <v>650</v>
      </c>
      <c r="Q1774" t="str">
        <f t="shared" si="169"/>
        <v>Cowalellup</v>
      </c>
      <c r="AS1774" s="244">
        <v>1772</v>
      </c>
      <c r="AT1774" s="244">
        <v>-33</v>
      </c>
      <c r="AU1774" s="244">
        <v>123.75</v>
      </c>
      <c r="AV1774" s="244" t="s">
        <v>6448</v>
      </c>
      <c r="AW1774" s="22">
        <v>525</v>
      </c>
      <c r="AX1774" s="343">
        <v>60.381173411410614</v>
      </c>
    </row>
    <row r="1775" spans="15:50" ht="12" customHeight="1" x14ac:dyDescent="0.25">
      <c r="O1775" s="482" t="str">
        <f t="shared" si="168"/>
        <v xml:space="preserve"> </v>
      </c>
      <c r="P1775">
        <v>651</v>
      </c>
      <c r="Q1775" t="str">
        <f t="shared" si="169"/>
        <v>Cowcowing</v>
      </c>
      <c r="AS1775" s="244">
        <v>1773</v>
      </c>
      <c r="AT1775" s="244">
        <v>-32.75</v>
      </c>
      <c r="AU1775" s="244">
        <v>123.75</v>
      </c>
      <c r="AV1775" s="244" t="s">
        <v>6449</v>
      </c>
      <c r="AW1775" s="22">
        <v>525</v>
      </c>
      <c r="AX1775" s="343">
        <v>33.38398311123337</v>
      </c>
    </row>
    <row r="1776" spans="15:50" ht="12" customHeight="1" x14ac:dyDescent="0.25">
      <c r="O1776" s="482" t="str">
        <f t="shared" si="168"/>
        <v xml:space="preserve"> </v>
      </c>
      <c r="P1776">
        <v>652</v>
      </c>
      <c r="Q1776" t="str">
        <f t="shared" si="169"/>
        <v>Cramphorne</v>
      </c>
      <c r="AS1776" s="244">
        <v>1774</v>
      </c>
      <c r="AT1776" s="244">
        <v>-32.5</v>
      </c>
      <c r="AU1776" s="244">
        <v>123.75</v>
      </c>
      <c r="AV1776" s="244" t="s">
        <v>6450</v>
      </c>
      <c r="AW1776" s="22">
        <v>525</v>
      </c>
      <c r="AX1776" s="343">
        <v>11.335050213074416</v>
      </c>
    </row>
    <row r="1777" spans="15:50" ht="12" customHeight="1" x14ac:dyDescent="0.25">
      <c r="O1777" s="482" t="str">
        <f t="shared" si="168"/>
        <v xml:space="preserve"> </v>
      </c>
      <c r="P1777">
        <v>653</v>
      </c>
      <c r="Q1777" t="str">
        <f t="shared" si="169"/>
        <v>Cuballing</v>
      </c>
      <c r="AS1777" s="244">
        <v>1775</v>
      </c>
      <c r="AT1777" s="244">
        <v>-32.25</v>
      </c>
      <c r="AU1777" s="244">
        <v>123.75</v>
      </c>
      <c r="AV1777" s="244" t="s">
        <v>6451</v>
      </c>
      <c r="AW1777" s="22">
        <v>525</v>
      </c>
      <c r="AX1777" s="343">
        <v>26.227184512846854</v>
      </c>
    </row>
    <row r="1778" spans="15:50" ht="12" customHeight="1" x14ac:dyDescent="0.25">
      <c r="O1778" s="482" t="str">
        <f t="shared" si="168"/>
        <v xml:space="preserve"> </v>
      </c>
      <c r="P1778">
        <v>654</v>
      </c>
      <c r="Q1778" t="str">
        <f t="shared" si="169"/>
        <v>Cue</v>
      </c>
      <c r="AS1778" s="244">
        <v>1776</v>
      </c>
      <c r="AT1778" s="244">
        <v>-32</v>
      </c>
      <c r="AU1778" s="244">
        <v>123.75</v>
      </c>
      <c r="AV1778" s="244" t="s">
        <v>6452</v>
      </c>
      <c r="AW1778" s="22">
        <v>525</v>
      </c>
      <c r="AX1778" s="343">
        <v>52.845395832983435</v>
      </c>
    </row>
    <row r="1779" spans="15:50" ht="12" customHeight="1" x14ac:dyDescent="0.25">
      <c r="O1779" s="482" t="str">
        <f t="shared" si="168"/>
        <v xml:space="preserve"> </v>
      </c>
      <c r="P1779">
        <v>655</v>
      </c>
      <c r="Q1779" t="str">
        <f t="shared" si="169"/>
        <v>Culham</v>
      </c>
      <c r="AS1779" s="244">
        <v>1777</v>
      </c>
      <c r="AT1779" s="244">
        <v>-31.75</v>
      </c>
      <c r="AU1779" s="244">
        <v>123.75</v>
      </c>
      <c r="AV1779" s="244" t="s">
        <v>6453</v>
      </c>
      <c r="AW1779" s="22">
        <v>525</v>
      </c>
      <c r="AX1779" s="343">
        <v>80.267025129546639</v>
      </c>
    </row>
    <row r="1780" spans="15:50" ht="12" customHeight="1" x14ac:dyDescent="0.25">
      <c r="O1780" s="482" t="str">
        <f t="shared" si="168"/>
        <v xml:space="preserve"> </v>
      </c>
      <c r="P1780">
        <v>656</v>
      </c>
      <c r="Q1780" t="str">
        <f t="shared" si="169"/>
        <v>Cundeelee</v>
      </c>
      <c r="AS1780" s="244">
        <v>1778</v>
      </c>
      <c r="AT1780" s="244">
        <v>-31.5</v>
      </c>
      <c r="AU1780" s="244">
        <v>123.75</v>
      </c>
      <c r="AV1780" s="244" t="s">
        <v>6454</v>
      </c>
      <c r="AW1780" s="22">
        <v>1203</v>
      </c>
      <c r="AX1780" s="343">
        <v>54.742231518759191</v>
      </c>
    </row>
    <row r="1781" spans="15:50" ht="12" customHeight="1" x14ac:dyDescent="0.25">
      <c r="O1781" s="482" t="str">
        <f t="shared" si="168"/>
        <v xml:space="preserve"> </v>
      </c>
      <c r="P1781">
        <v>657</v>
      </c>
      <c r="Q1781" t="str">
        <f t="shared" si="169"/>
        <v>Cunderdin</v>
      </c>
      <c r="AS1781" s="244">
        <v>1779</v>
      </c>
      <c r="AT1781" s="244">
        <v>-31.25</v>
      </c>
      <c r="AU1781" s="244">
        <v>123.75</v>
      </c>
      <c r="AV1781" s="244" t="s">
        <v>6455</v>
      </c>
      <c r="AW1781" s="22">
        <v>1203</v>
      </c>
      <c r="AX1781" s="343">
        <v>29.442593419697936</v>
      </c>
    </row>
    <row r="1782" spans="15:50" ht="12" customHeight="1" x14ac:dyDescent="0.25">
      <c r="O1782" s="482" t="str">
        <f t="shared" si="168"/>
        <v xml:space="preserve"> </v>
      </c>
      <c r="P1782">
        <v>658</v>
      </c>
      <c r="Q1782" t="str">
        <f t="shared" si="169"/>
        <v>Cundinup</v>
      </c>
      <c r="AS1782" s="244">
        <v>1780</v>
      </c>
      <c r="AT1782" s="244">
        <v>-31</v>
      </c>
      <c r="AU1782" s="244">
        <v>123.75</v>
      </c>
      <c r="AV1782" s="244" t="s">
        <v>6456</v>
      </c>
      <c r="AW1782" s="22">
        <v>1203</v>
      </c>
      <c r="AX1782" s="343">
        <v>16.804984885816367</v>
      </c>
    </row>
    <row r="1783" spans="15:50" ht="12" customHeight="1" x14ac:dyDescent="0.25">
      <c r="O1783" s="482" t="str">
        <f t="shared" si="168"/>
        <v xml:space="preserve"> </v>
      </c>
      <c r="P1783">
        <v>659</v>
      </c>
      <c r="Q1783" t="str">
        <f t="shared" si="169"/>
        <v>Cuthbert</v>
      </c>
      <c r="AS1783" s="244">
        <v>1781</v>
      </c>
      <c r="AT1783" s="244">
        <v>-30.75</v>
      </c>
      <c r="AU1783" s="244">
        <v>123.75</v>
      </c>
      <c r="AV1783" s="244" t="s">
        <v>6457</v>
      </c>
      <c r="AW1783" s="22">
        <v>656</v>
      </c>
      <c r="AX1783" s="343">
        <v>31.310901361783401</v>
      </c>
    </row>
    <row r="1784" spans="15:50" ht="12" customHeight="1" x14ac:dyDescent="0.25">
      <c r="O1784" s="482" t="str">
        <f t="shared" si="168"/>
        <v xml:space="preserve"> </v>
      </c>
      <c r="P1784">
        <v>660</v>
      </c>
      <c r="Q1784" t="str">
        <f t="shared" si="169"/>
        <v>Daggar Hills</v>
      </c>
      <c r="AS1784" s="244">
        <v>1782</v>
      </c>
      <c r="AT1784" s="244">
        <v>-30.5</v>
      </c>
      <c r="AU1784" s="244">
        <v>123.75</v>
      </c>
      <c r="AV1784" s="244" t="s">
        <v>6458</v>
      </c>
      <c r="AW1784" s="22">
        <v>656</v>
      </c>
      <c r="AX1784" s="343">
        <v>39.906546404908667</v>
      </c>
    </row>
    <row r="1785" spans="15:50" ht="12" customHeight="1" x14ac:dyDescent="0.25">
      <c r="O1785" s="482" t="str">
        <f t="shared" si="168"/>
        <v xml:space="preserve"> </v>
      </c>
      <c r="P1785">
        <v>661</v>
      </c>
      <c r="Q1785" t="str">
        <f t="shared" si="169"/>
        <v>Dalwallinu</v>
      </c>
      <c r="AS1785" s="244">
        <v>1783</v>
      </c>
      <c r="AT1785" s="244">
        <v>-30.25</v>
      </c>
      <c r="AU1785" s="244">
        <v>123.75</v>
      </c>
      <c r="AV1785" s="244" t="s">
        <v>6459</v>
      </c>
      <c r="AW1785" s="22">
        <v>656</v>
      </c>
      <c r="AX1785" s="343">
        <v>61.237817264864219</v>
      </c>
    </row>
    <row r="1786" spans="15:50" ht="12" customHeight="1" x14ac:dyDescent="0.25">
      <c r="O1786" s="482" t="str">
        <f t="shared" si="168"/>
        <v xml:space="preserve"> </v>
      </c>
      <c r="P1786">
        <v>662</v>
      </c>
      <c r="Q1786" t="str">
        <f t="shared" si="169"/>
        <v>Dalyup</v>
      </c>
      <c r="AS1786" s="244">
        <v>1784</v>
      </c>
      <c r="AT1786" s="244">
        <v>-30</v>
      </c>
      <c r="AU1786" s="244">
        <v>123.75</v>
      </c>
      <c r="AV1786" s="244" t="s">
        <v>6460</v>
      </c>
      <c r="AW1786" s="22">
        <v>656</v>
      </c>
      <c r="AX1786" s="343">
        <v>86.330678185747999</v>
      </c>
    </row>
    <row r="1787" spans="15:50" ht="12" customHeight="1" x14ac:dyDescent="0.25">
      <c r="O1787" s="482" t="str">
        <f t="shared" si="168"/>
        <v xml:space="preserve"> </v>
      </c>
      <c r="P1787">
        <v>663</v>
      </c>
      <c r="Q1787" t="str">
        <f t="shared" si="169"/>
        <v>Dandanning</v>
      </c>
      <c r="AS1787" s="244">
        <v>1785</v>
      </c>
      <c r="AT1787" s="244">
        <v>-29.75</v>
      </c>
      <c r="AU1787" s="244">
        <v>123.75</v>
      </c>
      <c r="AV1787" s="244" t="s">
        <v>6461</v>
      </c>
      <c r="AW1787" s="22">
        <v>656</v>
      </c>
      <c r="AX1787" s="343">
        <v>112.69995405254913</v>
      </c>
    </row>
    <row r="1788" spans="15:50" ht="12" customHeight="1" x14ac:dyDescent="0.25">
      <c r="O1788" s="482" t="str">
        <f t="shared" si="168"/>
        <v xml:space="preserve"> </v>
      </c>
      <c r="P1788">
        <v>664</v>
      </c>
      <c r="Q1788" t="str">
        <f t="shared" si="169"/>
        <v>Dangin</v>
      </c>
      <c r="AS1788" s="244">
        <v>1786</v>
      </c>
      <c r="AT1788" s="244">
        <v>-29.5</v>
      </c>
      <c r="AU1788" s="244">
        <v>123.75</v>
      </c>
      <c r="AV1788" s="244" t="s">
        <v>6462</v>
      </c>
      <c r="AW1788" s="22">
        <v>656</v>
      </c>
      <c r="AX1788" s="343">
        <v>139.6243216815856</v>
      </c>
    </row>
    <row r="1789" spans="15:50" ht="12" customHeight="1" x14ac:dyDescent="0.25">
      <c r="O1789" s="482" t="str">
        <f t="shared" si="168"/>
        <v xml:space="preserve"> </v>
      </c>
      <c r="P1789">
        <v>665</v>
      </c>
      <c r="Q1789" t="str">
        <f t="shared" si="169"/>
        <v>Dardanup</v>
      </c>
      <c r="AS1789" s="244">
        <v>1787</v>
      </c>
      <c r="AT1789" s="244">
        <v>-29.25</v>
      </c>
      <c r="AU1789" s="244">
        <v>123.75</v>
      </c>
      <c r="AV1789" s="244" t="s">
        <v>6463</v>
      </c>
      <c r="AW1789" s="22">
        <v>852</v>
      </c>
      <c r="AX1789" s="343">
        <v>148.39655808436598</v>
      </c>
    </row>
    <row r="1790" spans="15:50" ht="12" customHeight="1" x14ac:dyDescent="0.25">
      <c r="O1790" s="482" t="str">
        <f t="shared" si="168"/>
        <v xml:space="preserve"> </v>
      </c>
      <c r="P1790">
        <v>666</v>
      </c>
      <c r="Q1790" t="str">
        <f t="shared" si="169"/>
        <v>Darkan</v>
      </c>
      <c r="AS1790" s="244">
        <v>1788</v>
      </c>
      <c r="AT1790" s="244">
        <v>-29</v>
      </c>
      <c r="AU1790" s="244">
        <v>123.75</v>
      </c>
      <c r="AV1790" s="244" t="s">
        <v>6464</v>
      </c>
      <c r="AW1790" s="22">
        <v>852</v>
      </c>
      <c r="AX1790" s="343">
        <v>137.76602432086148</v>
      </c>
    </row>
    <row r="1791" spans="15:50" ht="12" customHeight="1" x14ac:dyDescent="0.25">
      <c r="O1791" s="482" t="str">
        <f t="shared" si="168"/>
        <v xml:space="preserve"> </v>
      </c>
      <c r="P1791">
        <v>667</v>
      </c>
      <c r="Q1791" t="str">
        <f t="shared" si="169"/>
        <v>Darling Downs</v>
      </c>
      <c r="AS1791" s="244">
        <v>1789</v>
      </c>
      <c r="AT1791" s="244">
        <v>-28.75</v>
      </c>
      <c r="AU1791" s="244">
        <v>123.75</v>
      </c>
      <c r="AV1791" s="244" t="s">
        <v>6465</v>
      </c>
      <c r="AW1791" s="22">
        <v>852</v>
      </c>
      <c r="AX1791" s="343">
        <v>132.22173408631375</v>
      </c>
    </row>
    <row r="1792" spans="15:50" ht="12" customHeight="1" x14ac:dyDescent="0.25">
      <c r="O1792" s="482" t="str">
        <f t="shared" si="168"/>
        <v xml:space="preserve"> </v>
      </c>
      <c r="P1792">
        <v>668</v>
      </c>
      <c r="Q1792" t="str">
        <f t="shared" si="169"/>
        <v>Dattening</v>
      </c>
      <c r="AS1792" s="244">
        <v>1790</v>
      </c>
      <c r="AT1792" s="244">
        <v>-28.5</v>
      </c>
      <c r="AU1792" s="244">
        <v>123.75</v>
      </c>
      <c r="AV1792" s="244" t="s">
        <v>6466</v>
      </c>
      <c r="AW1792" s="22">
        <v>852</v>
      </c>
      <c r="AX1792" s="343">
        <v>132.40418036227823</v>
      </c>
    </row>
    <row r="1793" spans="15:50" ht="12" customHeight="1" x14ac:dyDescent="0.25">
      <c r="O1793" s="482" t="str">
        <f t="shared" si="168"/>
        <v xml:space="preserve"> </v>
      </c>
      <c r="P1793">
        <v>669</v>
      </c>
      <c r="Q1793" t="str">
        <f t="shared" si="169"/>
        <v>Davenport</v>
      </c>
      <c r="AS1793" s="244">
        <v>1791</v>
      </c>
      <c r="AT1793" s="244">
        <v>-28.25</v>
      </c>
      <c r="AU1793" s="244">
        <v>123.75</v>
      </c>
      <c r="AV1793" s="244" t="s">
        <v>6467</v>
      </c>
      <c r="AW1793" s="22">
        <v>852</v>
      </c>
      <c r="AX1793" s="343">
        <v>138.29069923494768</v>
      </c>
    </row>
    <row r="1794" spans="15:50" ht="12" customHeight="1" x14ac:dyDescent="0.25">
      <c r="O1794" s="482" t="str">
        <f t="shared" si="168"/>
        <v xml:space="preserve"> </v>
      </c>
      <c r="P1794">
        <v>670</v>
      </c>
      <c r="Q1794" t="str">
        <f t="shared" si="169"/>
        <v>Deanmill</v>
      </c>
      <c r="AS1794" s="244">
        <v>1792</v>
      </c>
      <c r="AT1794" s="244">
        <v>-28</v>
      </c>
      <c r="AU1794" s="244">
        <v>123.75</v>
      </c>
      <c r="AV1794" s="244" t="s">
        <v>6468</v>
      </c>
      <c r="AW1794" s="22">
        <v>852</v>
      </c>
      <c r="AX1794" s="343">
        <v>149.20770259543448</v>
      </c>
    </row>
    <row r="1795" spans="15:50" ht="12" customHeight="1" x14ac:dyDescent="0.25">
      <c r="O1795" s="482" t="str">
        <f t="shared" si="168"/>
        <v xml:space="preserve"> </v>
      </c>
      <c r="P1795">
        <v>671</v>
      </c>
      <c r="Q1795" t="str">
        <f t="shared" si="169"/>
        <v>Denbarker</v>
      </c>
      <c r="AS1795" s="244">
        <v>1793</v>
      </c>
      <c r="AT1795" s="244">
        <v>-27.75</v>
      </c>
      <c r="AU1795" s="244">
        <v>123.75</v>
      </c>
      <c r="AV1795" s="244" t="s">
        <v>6469</v>
      </c>
      <c r="AW1795" s="22">
        <v>852</v>
      </c>
      <c r="AX1795" s="343">
        <v>164.15459185584902</v>
      </c>
    </row>
    <row r="1796" spans="15:50" ht="12" customHeight="1" x14ac:dyDescent="0.25">
      <c r="O1796" s="482" t="str">
        <f t="shared" si="168"/>
        <v xml:space="preserve"> </v>
      </c>
      <c r="P1796">
        <v>672</v>
      </c>
      <c r="Q1796" t="str">
        <f t="shared" si="169"/>
        <v>Derby</v>
      </c>
      <c r="AS1796" s="244">
        <v>1794</v>
      </c>
      <c r="AT1796" s="244">
        <v>-27.5</v>
      </c>
      <c r="AU1796" s="244">
        <v>123.75</v>
      </c>
      <c r="AV1796" s="244" t="s">
        <v>6470</v>
      </c>
      <c r="AW1796" s="22">
        <v>852</v>
      </c>
      <c r="AX1796" s="343">
        <v>182.14195569770817</v>
      </c>
    </row>
    <row r="1797" spans="15:50" ht="12" customHeight="1" x14ac:dyDescent="0.25">
      <c r="O1797" s="482" t="str">
        <f t="shared" ref="O1797:O1860" si="170">IF(Q1797=Q1796,"DUPE"," ")</f>
        <v xml:space="preserve"> </v>
      </c>
      <c r="P1797">
        <v>673</v>
      </c>
      <c r="Q1797" t="str">
        <f t="shared" si="169"/>
        <v>Desmond</v>
      </c>
      <c r="AS1797" s="244">
        <v>1795</v>
      </c>
      <c r="AT1797" s="244">
        <v>-27.25</v>
      </c>
      <c r="AU1797" s="244">
        <v>123.75</v>
      </c>
      <c r="AV1797" s="244" t="s">
        <v>6471</v>
      </c>
      <c r="AW1797" s="22">
        <v>852</v>
      </c>
      <c r="AX1797" s="343">
        <v>202.3606298033805</v>
      </c>
    </row>
    <row r="1798" spans="15:50" ht="12" customHeight="1" x14ac:dyDescent="0.25">
      <c r="O1798" s="482" t="str">
        <f t="shared" si="170"/>
        <v xml:space="preserve"> </v>
      </c>
      <c r="P1798">
        <v>674</v>
      </c>
      <c r="Q1798" t="str">
        <f t="shared" si="169"/>
        <v>Dewars Pool</v>
      </c>
      <c r="AS1798" s="244">
        <v>1796</v>
      </c>
      <c r="AT1798" s="244">
        <v>-27</v>
      </c>
      <c r="AU1798" s="244">
        <v>123.75</v>
      </c>
      <c r="AV1798" s="244" t="s">
        <v>6472</v>
      </c>
      <c r="AW1798" s="22">
        <v>852</v>
      </c>
      <c r="AX1798" s="343">
        <v>224.20777733519759</v>
      </c>
    </row>
    <row r="1799" spans="15:50" ht="12" customHeight="1" x14ac:dyDescent="0.25">
      <c r="O1799" s="482" t="str">
        <f t="shared" si="170"/>
        <v xml:space="preserve"> </v>
      </c>
      <c r="P1799">
        <v>675</v>
      </c>
      <c r="Q1799" t="str">
        <f t="shared" si="169"/>
        <v>Dingup</v>
      </c>
      <c r="AS1799" s="244">
        <v>1797</v>
      </c>
      <c r="AT1799" s="244">
        <v>-26.75</v>
      </c>
      <c r="AU1799" s="244">
        <v>123.75</v>
      </c>
      <c r="AV1799" s="244" t="s">
        <v>6473</v>
      </c>
      <c r="AW1799" s="22">
        <v>852</v>
      </c>
      <c r="AX1799" s="343">
        <v>247.25209963664565</v>
      </c>
    </row>
    <row r="1800" spans="15:50" ht="12" customHeight="1" x14ac:dyDescent="0.25">
      <c r="O1800" s="482" t="str">
        <f t="shared" si="170"/>
        <v xml:space="preserve"> </v>
      </c>
      <c r="P1800">
        <v>676</v>
      </c>
      <c r="Q1800" t="str">
        <f t="shared" si="169"/>
        <v>Dinninup</v>
      </c>
      <c r="AS1800" s="244">
        <v>1798</v>
      </c>
      <c r="AT1800" s="244">
        <v>-26.5</v>
      </c>
      <c r="AU1800" s="244">
        <v>123.75</v>
      </c>
      <c r="AV1800" s="244" t="s">
        <v>6474</v>
      </c>
      <c r="AW1800" s="22">
        <v>852</v>
      </c>
      <c r="AX1800" s="343">
        <v>271.1885774554014</v>
      </c>
    </row>
    <row r="1801" spans="15:50" ht="12" customHeight="1" x14ac:dyDescent="0.25">
      <c r="O1801" s="482" t="str">
        <f t="shared" si="170"/>
        <v xml:space="preserve"> </v>
      </c>
      <c r="P1801">
        <v>677</v>
      </c>
      <c r="Q1801" t="str">
        <f t="shared" si="169"/>
        <v>Dongolocking</v>
      </c>
      <c r="AS1801" s="244">
        <v>1799</v>
      </c>
      <c r="AT1801" s="244">
        <v>-26.25</v>
      </c>
      <c r="AU1801" s="244">
        <v>123.75</v>
      </c>
      <c r="AV1801" s="244" t="s">
        <v>6475</v>
      </c>
      <c r="AW1801" s="22">
        <v>852</v>
      </c>
      <c r="AX1801" s="343">
        <v>295.80070772965769</v>
      </c>
    </row>
    <row r="1802" spans="15:50" ht="12" customHeight="1" x14ac:dyDescent="0.25">
      <c r="O1802" s="482" t="str">
        <f t="shared" si="170"/>
        <v xml:space="preserve"> </v>
      </c>
      <c r="P1802">
        <v>678</v>
      </c>
      <c r="Q1802" t="str">
        <f t="shared" si="169"/>
        <v>Donnelly River (Wheatley)</v>
      </c>
      <c r="AS1802" s="244">
        <v>1800</v>
      </c>
      <c r="AT1802" s="244">
        <v>-26</v>
      </c>
      <c r="AU1802" s="244">
        <v>123.75</v>
      </c>
      <c r="AV1802" s="244" t="s">
        <v>6476</v>
      </c>
      <c r="AW1802" s="22">
        <v>852</v>
      </c>
      <c r="AX1802" s="343">
        <v>320.93308211794135</v>
      </c>
    </row>
    <row r="1803" spans="15:50" ht="12" customHeight="1" x14ac:dyDescent="0.25">
      <c r="O1803" s="482" t="str">
        <f t="shared" si="170"/>
        <v xml:space="preserve"> </v>
      </c>
      <c r="P1803">
        <v>679</v>
      </c>
      <c r="Q1803" t="str">
        <f t="shared" si="169"/>
        <v>Doodenanning</v>
      </c>
      <c r="AS1803" s="244">
        <v>1801</v>
      </c>
      <c r="AT1803" s="244">
        <v>-25.75</v>
      </c>
      <c r="AU1803" s="244">
        <v>123.75</v>
      </c>
      <c r="AV1803" s="244" t="s">
        <v>6477</v>
      </c>
      <c r="AW1803" s="22">
        <v>852</v>
      </c>
      <c r="AX1803" s="343">
        <v>346.47250687719401</v>
      </c>
    </row>
    <row r="1804" spans="15:50" ht="12" customHeight="1" x14ac:dyDescent="0.25">
      <c r="O1804" s="482" t="str">
        <f t="shared" si="170"/>
        <v xml:space="preserve"> </v>
      </c>
      <c r="P1804">
        <v>680</v>
      </c>
      <c r="Q1804" t="str">
        <f t="shared" si="169"/>
        <v>Doodlakine</v>
      </c>
      <c r="AS1804" s="244">
        <v>1802</v>
      </c>
      <c r="AT1804" s="244">
        <v>-25.5</v>
      </c>
      <c r="AU1804" s="244">
        <v>123.75</v>
      </c>
      <c r="AV1804" s="244" t="s">
        <v>6478</v>
      </c>
      <c r="AW1804" s="22">
        <v>852</v>
      </c>
      <c r="AX1804" s="343">
        <v>372.33522950228377</v>
      </c>
    </row>
    <row r="1805" spans="15:50" ht="12" customHeight="1" x14ac:dyDescent="0.25">
      <c r="O1805" s="482" t="str">
        <f t="shared" si="170"/>
        <v xml:space="preserve"> </v>
      </c>
      <c r="P1805">
        <v>681</v>
      </c>
      <c r="Q1805" t="str">
        <f t="shared" si="169"/>
        <v>Drome</v>
      </c>
      <c r="AS1805" s="244">
        <v>1803</v>
      </c>
      <c r="AT1805" s="244">
        <v>-25.25</v>
      </c>
      <c r="AU1805" s="244">
        <v>123.75</v>
      </c>
      <c r="AV1805" s="244" t="s">
        <v>6479</v>
      </c>
      <c r="AW1805" s="22">
        <v>852</v>
      </c>
      <c r="AX1805" s="343">
        <v>398.45830205642432</v>
      </c>
    </row>
    <row r="1806" spans="15:50" ht="12" customHeight="1" x14ac:dyDescent="0.25">
      <c r="O1806" s="482" t="str">
        <f t="shared" si="170"/>
        <v xml:space="preserve"> </v>
      </c>
      <c r="P1806">
        <v>682</v>
      </c>
      <c r="Q1806" t="str">
        <f t="shared" si="169"/>
        <v>Drummond Cove</v>
      </c>
      <c r="AS1806" s="244">
        <v>1804</v>
      </c>
      <c r="AT1806" s="244">
        <v>-25</v>
      </c>
      <c r="AU1806" s="244">
        <v>123.75</v>
      </c>
      <c r="AV1806" s="244" t="s">
        <v>6480</v>
      </c>
      <c r="AW1806" s="22">
        <v>852</v>
      </c>
      <c r="AX1806" s="343">
        <v>424.79369584020947</v>
      </c>
    </row>
    <row r="1807" spans="15:50" ht="12" customHeight="1" x14ac:dyDescent="0.25">
      <c r="O1807" s="482" t="str">
        <f t="shared" si="170"/>
        <v xml:space="preserve"> </v>
      </c>
      <c r="P1807">
        <v>683</v>
      </c>
      <c r="Q1807" t="str">
        <f t="shared" si="169"/>
        <v>Dudawa</v>
      </c>
      <c r="AS1807" s="244">
        <v>1805</v>
      </c>
      <c r="AT1807" s="244">
        <v>-35</v>
      </c>
      <c r="AU1807" s="244">
        <v>124</v>
      </c>
      <c r="AV1807" s="244" t="s">
        <v>6481</v>
      </c>
      <c r="AW1807" s="22">
        <v>71</v>
      </c>
      <c r="AX1807" s="343">
        <v>134.0411115726032</v>
      </c>
    </row>
    <row r="1808" spans="15:50" ht="12" customHeight="1" x14ac:dyDescent="0.25">
      <c r="O1808" s="482" t="str">
        <f t="shared" si="170"/>
        <v xml:space="preserve"> </v>
      </c>
      <c r="P1808">
        <v>684</v>
      </c>
      <c r="Q1808" t="str">
        <f t="shared" si="169"/>
        <v>Dudinin</v>
      </c>
      <c r="AS1808" s="244">
        <v>1806</v>
      </c>
      <c r="AT1808" s="244">
        <v>-34.75</v>
      </c>
      <c r="AU1808" s="244">
        <v>124</v>
      </c>
      <c r="AV1808" s="244" t="s">
        <v>6482</v>
      </c>
      <c r="AW1808" s="22">
        <v>71</v>
      </c>
      <c r="AX1808" s="343">
        <v>112.23215045279713</v>
      </c>
    </row>
    <row r="1809" spans="15:50" ht="12" customHeight="1" x14ac:dyDescent="0.25">
      <c r="O1809" s="482" t="str">
        <f t="shared" si="170"/>
        <v xml:space="preserve"> </v>
      </c>
      <c r="P1809">
        <v>685</v>
      </c>
      <c r="Q1809" t="str">
        <f t="shared" si="169"/>
        <v>Dulyalbin</v>
      </c>
      <c r="AS1809" s="244">
        <v>1807</v>
      </c>
      <c r="AT1809" s="244">
        <v>-34.5</v>
      </c>
      <c r="AU1809" s="244">
        <v>124</v>
      </c>
      <c r="AV1809" s="244" t="s">
        <v>6483</v>
      </c>
      <c r="AW1809" s="22">
        <v>71</v>
      </c>
      <c r="AX1809" s="343">
        <v>93.650460791719198</v>
      </c>
    </row>
    <row r="1810" spans="15:50" ht="12" customHeight="1" x14ac:dyDescent="0.25">
      <c r="O1810" s="482" t="str">
        <f t="shared" si="170"/>
        <v xml:space="preserve"> </v>
      </c>
      <c r="P1810">
        <v>686</v>
      </c>
      <c r="Q1810" t="str">
        <f t="shared" si="169"/>
        <v>Dumbarton</v>
      </c>
      <c r="AS1810" s="244">
        <v>1808</v>
      </c>
      <c r="AT1810" s="244">
        <v>-34.25</v>
      </c>
      <c r="AU1810" s="244">
        <v>124</v>
      </c>
      <c r="AV1810" s="244" t="s">
        <v>6484</v>
      </c>
      <c r="AW1810" s="22">
        <v>784</v>
      </c>
      <c r="AX1810" s="343">
        <v>72.771647816774902</v>
      </c>
    </row>
    <row r="1811" spans="15:50" ht="12" customHeight="1" x14ac:dyDescent="0.25">
      <c r="O1811" s="482" t="str">
        <f t="shared" si="170"/>
        <v xml:space="preserve"> </v>
      </c>
      <c r="P1811">
        <v>687</v>
      </c>
      <c r="Q1811" t="str">
        <f t="shared" si="169"/>
        <v>Dundas</v>
      </c>
      <c r="AS1811" s="244">
        <v>1809</v>
      </c>
      <c r="AT1811" s="244">
        <v>-34</v>
      </c>
      <c r="AU1811" s="244">
        <v>124</v>
      </c>
      <c r="AV1811" s="244" t="s">
        <v>6485</v>
      </c>
      <c r="AW1811" s="22">
        <v>784</v>
      </c>
      <c r="AX1811" s="343">
        <v>45.650424663799946</v>
      </c>
    </row>
    <row r="1812" spans="15:50" ht="12" customHeight="1" x14ac:dyDescent="0.25">
      <c r="O1812" s="482" t="str">
        <f t="shared" si="170"/>
        <v xml:space="preserve"> </v>
      </c>
      <c r="P1812">
        <v>688</v>
      </c>
      <c r="Q1812" t="str">
        <f t="shared" si="169"/>
        <v>Dunnsville</v>
      </c>
      <c r="AS1812" s="244">
        <v>1810</v>
      </c>
      <c r="AT1812" s="244">
        <v>-33.75</v>
      </c>
      <c r="AU1812" s="244">
        <v>124</v>
      </c>
      <c r="AV1812" s="244" t="s">
        <v>6486</v>
      </c>
      <c r="AW1812" s="22">
        <v>784</v>
      </c>
      <c r="AX1812" s="343">
        <v>20.435215936875583</v>
      </c>
    </row>
    <row r="1813" spans="15:50" ht="12" customHeight="1" x14ac:dyDescent="0.25">
      <c r="O1813" s="482" t="str">
        <f t="shared" si="170"/>
        <v xml:space="preserve"> </v>
      </c>
      <c r="P1813">
        <v>689</v>
      </c>
      <c r="Q1813" t="str">
        <f t="shared" si="169"/>
        <v>Duranillin</v>
      </c>
      <c r="AS1813" s="244">
        <v>1811</v>
      </c>
      <c r="AT1813" s="244">
        <v>-33.5</v>
      </c>
      <c r="AU1813" s="244">
        <v>124</v>
      </c>
      <c r="AV1813" s="244" t="s">
        <v>6487</v>
      </c>
      <c r="AW1813" s="22">
        <v>784</v>
      </c>
      <c r="AX1813" s="343">
        <v>17.22274836328581</v>
      </c>
    </row>
    <row r="1814" spans="15:50" ht="12" customHeight="1" x14ac:dyDescent="0.25">
      <c r="O1814" s="482" t="str">
        <f t="shared" si="170"/>
        <v xml:space="preserve"> </v>
      </c>
      <c r="P1814">
        <v>690</v>
      </c>
      <c r="Q1814" t="str">
        <f t="shared" si="169"/>
        <v>Dwarda</v>
      </c>
      <c r="AS1814" s="244">
        <v>1812</v>
      </c>
      <c r="AT1814" s="244">
        <v>-33.25</v>
      </c>
      <c r="AU1814" s="244">
        <v>124</v>
      </c>
      <c r="AV1814" s="244" t="s">
        <v>6488</v>
      </c>
      <c r="AW1814" s="22">
        <v>784</v>
      </c>
      <c r="AX1814" s="343">
        <v>41.485374584356784</v>
      </c>
    </row>
    <row r="1815" spans="15:50" ht="12" customHeight="1" x14ac:dyDescent="0.25">
      <c r="O1815" s="482" t="str">
        <f t="shared" si="170"/>
        <v xml:space="preserve"> </v>
      </c>
      <c r="P1815">
        <v>691</v>
      </c>
      <c r="Q1815" t="str">
        <f t="shared" si="169"/>
        <v>Eagle Bay</v>
      </c>
      <c r="AS1815" s="244">
        <v>1813</v>
      </c>
      <c r="AT1815" s="244">
        <v>-33</v>
      </c>
      <c r="AU1815" s="244">
        <v>124</v>
      </c>
      <c r="AV1815" s="244" t="s">
        <v>6489</v>
      </c>
      <c r="AW1815" s="22">
        <v>525</v>
      </c>
      <c r="AX1815" s="343">
        <v>60.789308440468943</v>
      </c>
    </row>
    <row r="1816" spans="15:50" ht="12" customHeight="1" x14ac:dyDescent="0.25">
      <c r="O1816" s="482" t="str">
        <f t="shared" si="170"/>
        <v xml:space="preserve"> </v>
      </c>
      <c r="P1816">
        <v>692</v>
      </c>
      <c r="Q1816" t="str">
        <f t="shared" si="169"/>
        <v>East Augusta</v>
      </c>
      <c r="AS1816" s="244">
        <v>1814</v>
      </c>
      <c r="AT1816" s="244">
        <v>-32.75</v>
      </c>
      <c r="AU1816" s="244">
        <v>124</v>
      </c>
      <c r="AV1816" s="244" t="s">
        <v>6490</v>
      </c>
      <c r="AW1816" s="22">
        <v>525</v>
      </c>
      <c r="AX1816" s="343">
        <v>34.11866631563209</v>
      </c>
    </row>
    <row r="1817" spans="15:50" ht="12" customHeight="1" x14ac:dyDescent="0.25">
      <c r="O1817" s="482" t="str">
        <f t="shared" si="170"/>
        <v xml:space="preserve"> </v>
      </c>
      <c r="P1817">
        <v>693</v>
      </c>
      <c r="Q1817" t="str">
        <f t="shared" si="169"/>
        <v>East Bowes</v>
      </c>
      <c r="AS1817" s="244">
        <v>1815</v>
      </c>
      <c r="AT1817" s="244">
        <v>-32.5</v>
      </c>
      <c r="AU1817" s="244">
        <v>124</v>
      </c>
      <c r="AV1817" s="244" t="s">
        <v>6491</v>
      </c>
      <c r="AW1817" s="22">
        <v>525</v>
      </c>
      <c r="AX1817" s="343">
        <v>13.349716825659851</v>
      </c>
    </row>
    <row r="1818" spans="15:50" ht="12" customHeight="1" x14ac:dyDescent="0.25">
      <c r="O1818" s="482" t="str">
        <f t="shared" si="170"/>
        <v xml:space="preserve"> </v>
      </c>
      <c r="P1818">
        <v>694</v>
      </c>
      <c r="Q1818" t="str">
        <f t="shared" si="169"/>
        <v>East Bunbury</v>
      </c>
      <c r="AS1818" s="244">
        <v>1816</v>
      </c>
      <c r="AT1818" s="244">
        <v>-32.25</v>
      </c>
      <c r="AU1818" s="244">
        <v>124</v>
      </c>
      <c r="AV1818" s="244" t="s">
        <v>6492</v>
      </c>
      <c r="AW1818" s="22">
        <v>525</v>
      </c>
      <c r="AX1818" s="343">
        <v>27.16127142086216</v>
      </c>
    </row>
    <row r="1819" spans="15:50" ht="12" customHeight="1" x14ac:dyDescent="0.25">
      <c r="O1819" s="482" t="str">
        <f t="shared" si="170"/>
        <v xml:space="preserve"> </v>
      </c>
      <c r="P1819">
        <v>695</v>
      </c>
      <c r="Q1819" t="str">
        <f t="shared" si="169"/>
        <v>East Damboring</v>
      </c>
      <c r="AS1819" s="244">
        <v>1817</v>
      </c>
      <c r="AT1819" s="244">
        <v>-32</v>
      </c>
      <c r="AU1819" s="244">
        <v>124</v>
      </c>
      <c r="AV1819" s="244" t="s">
        <v>6493</v>
      </c>
      <c r="AW1819" s="22">
        <v>525</v>
      </c>
      <c r="AX1819" s="343">
        <v>53.316438072788451</v>
      </c>
    </row>
    <row r="1820" spans="15:50" ht="12" customHeight="1" x14ac:dyDescent="0.25">
      <c r="O1820" s="482" t="str">
        <f t="shared" si="170"/>
        <v xml:space="preserve"> </v>
      </c>
      <c r="P1820">
        <v>696</v>
      </c>
      <c r="Q1820" t="str">
        <f t="shared" si="169"/>
        <v>FREE#</v>
      </c>
      <c r="AS1820" s="244">
        <v>1818</v>
      </c>
      <c r="AT1820" s="244">
        <v>-31.75</v>
      </c>
      <c r="AU1820" s="244">
        <v>124</v>
      </c>
      <c r="AV1820" s="244" t="s">
        <v>6494</v>
      </c>
      <c r="AW1820" s="22">
        <v>525</v>
      </c>
      <c r="AX1820" s="343">
        <v>80.578772949094102</v>
      </c>
    </row>
    <row r="1821" spans="15:50" ht="12" customHeight="1" x14ac:dyDescent="0.25">
      <c r="O1821" s="482" t="str">
        <f t="shared" si="170"/>
        <v>DUPE</v>
      </c>
      <c r="P1821">
        <v>697</v>
      </c>
      <c r="Q1821" t="str">
        <f t="shared" si="169"/>
        <v>FREE#</v>
      </c>
      <c r="AS1821" s="244">
        <v>1819</v>
      </c>
      <c r="AT1821" s="244">
        <v>-31.5</v>
      </c>
      <c r="AU1821" s="244">
        <v>124</v>
      </c>
      <c r="AV1821" s="244" t="s">
        <v>6495</v>
      </c>
      <c r="AW1821" s="22">
        <v>1203</v>
      </c>
      <c r="AX1821" s="343">
        <v>65.89031745673087</v>
      </c>
    </row>
    <row r="1822" spans="15:50" ht="12" customHeight="1" x14ac:dyDescent="0.25">
      <c r="O1822" s="482" t="str">
        <f t="shared" si="170"/>
        <v xml:space="preserve"> </v>
      </c>
      <c r="P1822">
        <v>698</v>
      </c>
      <c r="Q1822" t="str">
        <f t="shared" si="169"/>
        <v>Ejanding</v>
      </c>
      <c r="AS1822" s="244">
        <v>1820</v>
      </c>
      <c r="AT1822" s="244">
        <v>-31.25</v>
      </c>
      <c r="AU1822" s="244">
        <v>124</v>
      </c>
      <c r="AV1822" s="244" t="s">
        <v>6496</v>
      </c>
      <c r="AW1822" s="22">
        <v>1203</v>
      </c>
      <c r="AX1822" s="343">
        <v>47.066544199275967</v>
      </c>
    </row>
    <row r="1823" spans="15:50" ht="12" customHeight="1" x14ac:dyDescent="0.25">
      <c r="O1823" s="482" t="str">
        <f t="shared" si="170"/>
        <v xml:space="preserve"> </v>
      </c>
      <c r="P1823">
        <v>699</v>
      </c>
      <c r="Q1823" t="str">
        <f t="shared" si="169"/>
        <v>Elabbin</v>
      </c>
      <c r="AS1823" s="244">
        <v>1821</v>
      </c>
      <c r="AT1823" s="244">
        <v>-31</v>
      </c>
      <c r="AU1823" s="244">
        <v>124</v>
      </c>
      <c r="AV1823" s="244" t="s">
        <v>6497</v>
      </c>
      <c r="AW1823" s="22">
        <v>1203</v>
      </c>
      <c r="AX1823" s="343">
        <v>40.427155368558125</v>
      </c>
    </row>
    <row r="1824" spans="15:50" ht="12" customHeight="1" x14ac:dyDescent="0.25">
      <c r="O1824" s="482" t="str">
        <f t="shared" si="170"/>
        <v xml:space="preserve"> </v>
      </c>
      <c r="P1824">
        <v>700</v>
      </c>
      <c r="Q1824" t="str">
        <f t="shared" si="169"/>
        <v>Elachbutting</v>
      </c>
      <c r="AS1824" s="244">
        <v>1822</v>
      </c>
      <c r="AT1824" s="244">
        <v>-30.75</v>
      </c>
      <c r="AU1824" s="244">
        <v>124</v>
      </c>
      <c r="AV1824" s="244" t="s">
        <v>6498</v>
      </c>
      <c r="AW1824" s="22">
        <v>1203</v>
      </c>
      <c r="AX1824" s="343">
        <v>50.978621594621458</v>
      </c>
    </row>
    <row r="1825" spans="15:50" ht="12" customHeight="1" x14ac:dyDescent="0.25">
      <c r="O1825" s="482" t="str">
        <f t="shared" si="170"/>
        <v xml:space="preserve"> </v>
      </c>
      <c r="P1825">
        <v>701</v>
      </c>
      <c r="Q1825" t="str">
        <f t="shared" si="169"/>
        <v>Elgin</v>
      </c>
      <c r="AS1825" s="244">
        <v>1823</v>
      </c>
      <c r="AT1825" s="244">
        <v>-30.5</v>
      </c>
      <c r="AU1825" s="244">
        <v>124</v>
      </c>
      <c r="AV1825" s="244" t="s">
        <v>6499</v>
      </c>
      <c r="AW1825" s="22">
        <v>656</v>
      </c>
      <c r="AX1825" s="343">
        <v>60.484125416754488</v>
      </c>
    </row>
    <row r="1826" spans="15:50" ht="12" customHeight="1" x14ac:dyDescent="0.25">
      <c r="O1826" s="482" t="str">
        <f t="shared" si="170"/>
        <v xml:space="preserve"> </v>
      </c>
      <c r="P1826">
        <v>702</v>
      </c>
      <c r="Q1826" t="str">
        <f t="shared" si="169"/>
        <v>Elleker</v>
      </c>
      <c r="AS1826" s="244">
        <v>1824</v>
      </c>
      <c r="AT1826" s="244">
        <v>-30.25</v>
      </c>
      <c r="AU1826" s="244">
        <v>124</v>
      </c>
      <c r="AV1826" s="244" t="s">
        <v>6500</v>
      </c>
      <c r="AW1826" s="22">
        <v>656</v>
      </c>
      <c r="AX1826" s="343">
        <v>76.296627934353793</v>
      </c>
    </row>
    <row r="1827" spans="15:50" ht="12" customHeight="1" x14ac:dyDescent="0.25">
      <c r="O1827" s="482" t="str">
        <f t="shared" si="170"/>
        <v xml:space="preserve"> </v>
      </c>
      <c r="P1827">
        <v>703</v>
      </c>
      <c r="Q1827" t="str">
        <f t="shared" si="169"/>
        <v>Emu Flat</v>
      </c>
      <c r="AS1827" s="244">
        <v>1825</v>
      </c>
      <c r="AT1827" s="244">
        <v>-30</v>
      </c>
      <c r="AU1827" s="244">
        <v>124</v>
      </c>
      <c r="AV1827" s="244" t="s">
        <v>6501</v>
      </c>
      <c r="AW1827" s="22">
        <v>656</v>
      </c>
      <c r="AX1827" s="343">
        <v>97.618508470825333</v>
      </c>
    </row>
    <row r="1828" spans="15:50" ht="12" customHeight="1" x14ac:dyDescent="0.25">
      <c r="O1828" s="482" t="str">
        <f t="shared" si="170"/>
        <v xml:space="preserve"> </v>
      </c>
      <c r="P1828">
        <v>704</v>
      </c>
      <c r="Q1828" t="str">
        <f t="shared" si="169"/>
        <v>Emu Hill</v>
      </c>
      <c r="AS1828" s="244">
        <v>1826</v>
      </c>
      <c r="AT1828" s="244">
        <v>-29.75</v>
      </c>
      <c r="AU1828" s="244">
        <v>124</v>
      </c>
      <c r="AV1828" s="244" t="s">
        <v>6502</v>
      </c>
      <c r="AW1828" s="22">
        <v>656</v>
      </c>
      <c r="AX1828" s="343">
        <v>121.58504312524521</v>
      </c>
    </row>
    <row r="1829" spans="15:50" ht="12" customHeight="1" x14ac:dyDescent="0.25">
      <c r="O1829" s="482" t="str">
        <f t="shared" si="170"/>
        <v xml:space="preserve"> </v>
      </c>
      <c r="P1829">
        <v>705</v>
      </c>
      <c r="Q1829" t="str">
        <f t="shared" si="169"/>
        <v>Ennuin</v>
      </c>
      <c r="AS1829" s="244">
        <v>1827</v>
      </c>
      <c r="AT1829" s="244">
        <v>-29.5</v>
      </c>
      <c r="AU1829" s="244">
        <v>124</v>
      </c>
      <c r="AV1829" s="244" t="s">
        <v>6503</v>
      </c>
      <c r="AW1829" s="22">
        <v>656</v>
      </c>
      <c r="AX1829" s="343">
        <v>146.90753547471184</v>
      </c>
    </row>
    <row r="1830" spans="15:50" ht="12" customHeight="1" x14ac:dyDescent="0.25">
      <c r="O1830" s="482" t="str">
        <f t="shared" si="170"/>
        <v xml:space="preserve"> </v>
      </c>
      <c r="P1830">
        <v>706</v>
      </c>
      <c r="Q1830" t="str">
        <f t="shared" ref="Q1830:Q1893" si="171">IFERROR(VLOOKUP(P1830,$P$3:$Q$1122,2,FALSE), "FREE#")</f>
        <v>Eradu</v>
      </c>
      <c r="AS1830" s="244">
        <v>1828</v>
      </c>
      <c r="AT1830" s="244">
        <v>-29.25</v>
      </c>
      <c r="AU1830" s="244">
        <v>124</v>
      </c>
      <c r="AV1830" s="244" t="s">
        <v>6504</v>
      </c>
      <c r="AW1830" s="22">
        <v>852</v>
      </c>
      <c r="AX1830" s="343">
        <v>170.28141107059702</v>
      </c>
    </row>
    <row r="1831" spans="15:50" ht="12" customHeight="1" x14ac:dyDescent="0.25">
      <c r="O1831" s="482" t="str">
        <f t="shared" si="170"/>
        <v xml:space="preserve"> </v>
      </c>
      <c r="P1831">
        <v>707</v>
      </c>
      <c r="Q1831" t="str">
        <f t="shared" si="171"/>
        <v>Erikin</v>
      </c>
      <c r="AS1831" s="244">
        <v>1829</v>
      </c>
      <c r="AT1831" s="244">
        <v>-29</v>
      </c>
      <c r="AU1831" s="244">
        <v>124</v>
      </c>
      <c r="AV1831" s="244" t="s">
        <v>6505</v>
      </c>
      <c r="AW1831" s="22">
        <v>852</v>
      </c>
      <c r="AX1831" s="343">
        <v>161.15392168986367</v>
      </c>
    </row>
    <row r="1832" spans="15:50" ht="12" customHeight="1" x14ac:dyDescent="0.25">
      <c r="O1832" s="482" t="str">
        <f t="shared" si="170"/>
        <v xml:space="preserve"> </v>
      </c>
      <c r="P1832">
        <v>708</v>
      </c>
      <c r="Q1832" t="str">
        <f t="shared" si="171"/>
        <v>FREE#</v>
      </c>
      <c r="AS1832" s="244">
        <v>1830</v>
      </c>
      <c r="AT1832" s="244">
        <v>-28.75</v>
      </c>
      <c r="AU1832" s="244">
        <v>124</v>
      </c>
      <c r="AV1832" s="244" t="s">
        <v>6506</v>
      </c>
      <c r="AW1832" s="22">
        <v>852</v>
      </c>
      <c r="AX1832" s="343">
        <v>156.49439429086306</v>
      </c>
    </row>
    <row r="1833" spans="15:50" ht="12" customHeight="1" x14ac:dyDescent="0.25">
      <c r="O1833" s="482" t="str">
        <f t="shared" si="170"/>
        <v xml:space="preserve"> </v>
      </c>
      <c r="P1833">
        <v>709</v>
      </c>
      <c r="Q1833" t="str">
        <f t="shared" si="171"/>
        <v>Etmilyn</v>
      </c>
      <c r="AS1833" s="244">
        <v>1831</v>
      </c>
      <c r="AT1833" s="244">
        <v>-28.5</v>
      </c>
      <c r="AU1833" s="244">
        <v>124</v>
      </c>
      <c r="AV1833" s="244" t="s">
        <v>6507</v>
      </c>
      <c r="AW1833" s="22">
        <v>852</v>
      </c>
      <c r="AX1833" s="343">
        <v>156.70190128401126</v>
      </c>
    </row>
    <row r="1834" spans="15:50" ht="12" customHeight="1" x14ac:dyDescent="0.25">
      <c r="O1834" s="482" t="str">
        <f t="shared" si="170"/>
        <v xml:space="preserve"> </v>
      </c>
      <c r="P1834">
        <v>710</v>
      </c>
      <c r="Q1834" t="str">
        <f t="shared" si="171"/>
        <v>Eucla</v>
      </c>
      <c r="AS1834" s="244">
        <v>1832</v>
      </c>
      <c r="AT1834" s="244">
        <v>-28.25</v>
      </c>
      <c r="AU1834" s="244">
        <v>124</v>
      </c>
      <c r="AV1834" s="244" t="s">
        <v>6508</v>
      </c>
      <c r="AW1834" s="22">
        <v>852</v>
      </c>
      <c r="AX1834" s="343">
        <v>161.75771307885827</v>
      </c>
    </row>
    <row r="1835" spans="15:50" ht="12" customHeight="1" x14ac:dyDescent="0.25">
      <c r="O1835" s="482" t="str">
        <f t="shared" si="170"/>
        <v xml:space="preserve"> </v>
      </c>
      <c r="P1835">
        <v>711</v>
      </c>
      <c r="Q1835" t="str">
        <f t="shared" si="171"/>
        <v>Ewlyamartup</v>
      </c>
      <c r="AS1835" s="244">
        <v>1833</v>
      </c>
      <c r="AT1835" s="244">
        <v>-28</v>
      </c>
      <c r="AU1835" s="244">
        <v>124</v>
      </c>
      <c r="AV1835" s="244" t="s">
        <v>6509</v>
      </c>
      <c r="AW1835" s="22">
        <v>852</v>
      </c>
      <c r="AX1835" s="343">
        <v>171.23291466011244</v>
      </c>
    </row>
    <row r="1836" spans="15:50" ht="12" customHeight="1" x14ac:dyDescent="0.25">
      <c r="O1836" s="482" t="str">
        <f t="shared" si="170"/>
        <v xml:space="preserve"> </v>
      </c>
      <c r="P1836">
        <v>712</v>
      </c>
      <c r="Q1836" t="str">
        <f t="shared" si="171"/>
        <v>Exmouth</v>
      </c>
      <c r="AS1836" s="244">
        <v>1834</v>
      </c>
      <c r="AT1836" s="244">
        <v>-27.75</v>
      </c>
      <c r="AU1836" s="244">
        <v>124</v>
      </c>
      <c r="AV1836" s="244" t="s">
        <v>6510</v>
      </c>
      <c r="AW1836" s="22">
        <v>852</v>
      </c>
      <c r="AX1836" s="343">
        <v>184.44767774060378</v>
      </c>
    </row>
    <row r="1837" spans="15:50" ht="12" customHeight="1" x14ac:dyDescent="0.25">
      <c r="O1837" s="482" t="str">
        <f t="shared" si="170"/>
        <v xml:space="preserve"> </v>
      </c>
      <c r="P1837">
        <v>713</v>
      </c>
      <c r="Q1837" t="str">
        <f t="shared" si="171"/>
        <v>Fairbridge</v>
      </c>
      <c r="AS1837" s="244">
        <v>1835</v>
      </c>
      <c r="AT1837" s="244">
        <v>-27.5</v>
      </c>
      <c r="AU1837" s="244">
        <v>124</v>
      </c>
      <c r="AV1837" s="244" t="s">
        <v>6511</v>
      </c>
      <c r="AW1837" s="22">
        <v>852</v>
      </c>
      <c r="AX1837" s="343">
        <v>200.66455095236753</v>
      </c>
    </row>
    <row r="1838" spans="15:50" ht="12" customHeight="1" x14ac:dyDescent="0.25">
      <c r="O1838" s="482" t="str">
        <f t="shared" si="170"/>
        <v xml:space="preserve"> </v>
      </c>
      <c r="P1838">
        <v>714</v>
      </c>
      <c r="Q1838" t="str">
        <f t="shared" si="171"/>
        <v>Ferguson</v>
      </c>
      <c r="AS1838" s="244">
        <v>1836</v>
      </c>
      <c r="AT1838" s="244">
        <v>-27.25</v>
      </c>
      <c r="AU1838" s="244">
        <v>124</v>
      </c>
      <c r="AV1838" s="244" t="s">
        <v>6512</v>
      </c>
      <c r="AW1838" s="22">
        <v>852</v>
      </c>
      <c r="AX1838" s="343">
        <v>219.21829211778496</v>
      </c>
    </row>
    <row r="1839" spans="15:50" ht="12" customHeight="1" x14ac:dyDescent="0.25">
      <c r="O1839" s="482" t="str">
        <f t="shared" si="170"/>
        <v xml:space="preserve"> </v>
      </c>
      <c r="P1839">
        <v>715</v>
      </c>
      <c r="Q1839" t="str">
        <f t="shared" si="171"/>
        <v>Feysville</v>
      </c>
      <c r="AS1839" s="244">
        <v>1837</v>
      </c>
      <c r="AT1839" s="244">
        <v>-27</v>
      </c>
      <c r="AU1839" s="244">
        <v>124</v>
      </c>
      <c r="AV1839" s="244" t="s">
        <v>6513</v>
      </c>
      <c r="AW1839" s="22">
        <v>852</v>
      </c>
      <c r="AX1839" s="343">
        <v>239.56656396609992</v>
      </c>
    </row>
    <row r="1840" spans="15:50" ht="12" customHeight="1" x14ac:dyDescent="0.25">
      <c r="O1840" s="482" t="str">
        <f t="shared" si="170"/>
        <v xml:space="preserve"> </v>
      </c>
      <c r="P1840">
        <v>716</v>
      </c>
      <c r="Q1840" t="str">
        <f t="shared" si="171"/>
        <v>FREE#</v>
      </c>
      <c r="AS1840" s="244">
        <v>1838</v>
      </c>
      <c r="AT1840" s="244">
        <v>-26.75</v>
      </c>
      <c r="AU1840" s="244">
        <v>124</v>
      </c>
      <c r="AV1840" s="244" t="s">
        <v>6514</v>
      </c>
      <c r="AW1840" s="22">
        <v>852</v>
      </c>
      <c r="AX1840" s="343">
        <v>261.29044929918803</v>
      </c>
    </row>
    <row r="1841" spans="15:50" ht="12" customHeight="1" x14ac:dyDescent="0.25">
      <c r="O1841" s="482" t="str">
        <f t="shared" si="170"/>
        <v xml:space="preserve"> </v>
      </c>
      <c r="P1841">
        <v>717</v>
      </c>
      <c r="Q1841" t="str">
        <f t="shared" si="171"/>
        <v>Fitzgerald River</v>
      </c>
      <c r="AS1841" s="244">
        <v>1839</v>
      </c>
      <c r="AT1841" s="244">
        <v>-26.5</v>
      </c>
      <c r="AU1841" s="244">
        <v>124</v>
      </c>
      <c r="AV1841" s="244" t="s">
        <v>6515</v>
      </c>
      <c r="AW1841" s="22">
        <v>852</v>
      </c>
      <c r="AX1841" s="343">
        <v>284.07453342257037</v>
      </c>
    </row>
    <row r="1842" spans="15:50" ht="12" customHeight="1" x14ac:dyDescent="0.25">
      <c r="O1842" s="482" t="str">
        <f t="shared" si="170"/>
        <v xml:space="preserve"> </v>
      </c>
      <c r="P1842">
        <v>718</v>
      </c>
      <c r="Q1842" t="str">
        <f t="shared" si="171"/>
        <v>Flinders Bay</v>
      </c>
      <c r="AS1842" s="244">
        <v>1840</v>
      </c>
      <c r="AT1842" s="244">
        <v>-26.25</v>
      </c>
      <c r="AU1842" s="244">
        <v>124</v>
      </c>
      <c r="AV1842" s="244" t="s">
        <v>6516</v>
      </c>
      <c r="AW1842" s="22">
        <v>852</v>
      </c>
      <c r="AX1842" s="343">
        <v>307.6833818481532</v>
      </c>
    </row>
    <row r="1843" spans="15:50" ht="12" customHeight="1" x14ac:dyDescent="0.25">
      <c r="O1843" s="482" t="str">
        <f t="shared" si="170"/>
        <v xml:space="preserve"> </v>
      </c>
      <c r="P1843">
        <v>719</v>
      </c>
      <c r="Q1843" t="str">
        <f t="shared" si="171"/>
        <v>Flint</v>
      </c>
      <c r="AS1843" s="244">
        <v>1841</v>
      </c>
      <c r="AT1843" s="244">
        <v>-26</v>
      </c>
      <c r="AU1843" s="244">
        <v>124</v>
      </c>
      <c r="AV1843" s="244" t="s">
        <v>6517</v>
      </c>
      <c r="AW1843" s="22">
        <v>852</v>
      </c>
      <c r="AX1843" s="343">
        <v>331.94106047792383</v>
      </c>
    </row>
    <row r="1844" spans="15:50" ht="12" customHeight="1" x14ac:dyDescent="0.25">
      <c r="O1844" s="482" t="str">
        <f t="shared" si="170"/>
        <v xml:space="preserve"> </v>
      </c>
      <c r="P1844">
        <v>720</v>
      </c>
      <c r="Q1844" t="str">
        <f t="shared" si="171"/>
        <v>Forest Grove</v>
      </c>
      <c r="AS1844" s="244">
        <v>1842</v>
      </c>
      <c r="AT1844" s="244">
        <v>-25.75</v>
      </c>
      <c r="AU1844" s="244">
        <v>124</v>
      </c>
      <c r="AV1844" s="244" t="s">
        <v>6518</v>
      </c>
      <c r="AW1844" s="22">
        <v>852</v>
      </c>
      <c r="AX1844" s="343">
        <v>356.71522674127152</v>
      </c>
    </row>
    <row r="1845" spans="15:50" ht="12" customHeight="1" x14ac:dyDescent="0.25">
      <c r="O1845" s="482" t="str">
        <f t="shared" si="170"/>
        <v xml:space="preserve"> </v>
      </c>
      <c r="P1845">
        <v>721</v>
      </c>
      <c r="Q1845" t="str">
        <f t="shared" si="171"/>
        <v>Forrest</v>
      </c>
      <c r="AS1845" s="244">
        <v>1843</v>
      </c>
      <c r="AT1845" s="244">
        <v>-25.5</v>
      </c>
      <c r="AU1845" s="244">
        <v>124</v>
      </c>
      <c r="AV1845" s="244" t="s">
        <v>6519</v>
      </c>
      <c r="AW1845" s="22">
        <v>852</v>
      </c>
      <c r="AX1845" s="343">
        <v>381.90538028040146</v>
      </c>
    </row>
    <row r="1846" spans="15:50" ht="12" customHeight="1" x14ac:dyDescent="0.25">
      <c r="O1846" s="482" t="str">
        <f t="shared" si="170"/>
        <v xml:space="preserve"> </v>
      </c>
      <c r="P1846">
        <v>722</v>
      </c>
      <c r="Q1846" t="str">
        <f t="shared" si="171"/>
        <v>Forrest Beach</v>
      </c>
      <c r="AS1846" s="244">
        <v>1844</v>
      </c>
      <c r="AT1846" s="244">
        <v>-25.25</v>
      </c>
      <c r="AU1846" s="244">
        <v>124</v>
      </c>
      <c r="AV1846" s="244" t="s">
        <v>6520</v>
      </c>
      <c r="AW1846" s="22">
        <v>852</v>
      </c>
      <c r="AX1846" s="343">
        <v>407.43437148656847</v>
      </c>
    </row>
    <row r="1847" spans="15:50" ht="12" customHeight="1" x14ac:dyDescent="0.25">
      <c r="O1847" s="482" t="str">
        <f t="shared" si="170"/>
        <v xml:space="preserve"> </v>
      </c>
      <c r="P1847">
        <v>723</v>
      </c>
      <c r="Q1847" t="str">
        <f t="shared" si="171"/>
        <v>FREE#</v>
      </c>
      <c r="AS1847" s="244">
        <v>1845</v>
      </c>
      <c r="AT1847" s="244">
        <v>-25</v>
      </c>
      <c r="AU1847" s="244">
        <v>124</v>
      </c>
      <c r="AV1847" s="244" t="s">
        <v>6521</v>
      </c>
      <c r="AW1847" s="22">
        <v>852</v>
      </c>
      <c r="AX1847" s="343">
        <v>433.24230595849491</v>
      </c>
    </row>
    <row r="1848" spans="15:50" ht="12" customHeight="1" x14ac:dyDescent="0.25">
      <c r="O1848" s="482" t="str">
        <f t="shared" si="170"/>
        <v xml:space="preserve"> </v>
      </c>
      <c r="P1848">
        <v>724</v>
      </c>
      <c r="Q1848" t="str">
        <f t="shared" si="171"/>
        <v>Frenchman Bay</v>
      </c>
      <c r="AS1848" s="244">
        <v>1846</v>
      </c>
      <c r="AT1848" s="244">
        <v>-35</v>
      </c>
      <c r="AU1848" s="244">
        <v>124.25</v>
      </c>
      <c r="AV1848" s="244" t="s">
        <v>6522</v>
      </c>
      <c r="AW1848" s="22">
        <v>71</v>
      </c>
      <c r="AX1848" s="343">
        <v>148.14381563124829</v>
      </c>
    </row>
    <row r="1849" spans="15:50" ht="12" customHeight="1" x14ac:dyDescent="0.25">
      <c r="O1849" s="482" t="str">
        <f t="shared" si="170"/>
        <v xml:space="preserve"> </v>
      </c>
      <c r="P1849">
        <v>725</v>
      </c>
      <c r="Q1849" t="str">
        <f t="shared" si="171"/>
        <v>Furnissdale</v>
      </c>
      <c r="AS1849" s="244">
        <v>1847</v>
      </c>
      <c r="AT1849" s="244">
        <v>-34.75</v>
      </c>
      <c r="AU1849" s="244">
        <v>124.25</v>
      </c>
      <c r="AV1849" s="244" t="s">
        <v>6523</v>
      </c>
      <c r="AW1849" s="22">
        <v>71</v>
      </c>
      <c r="AX1849" s="343">
        <v>128.79308505729193</v>
      </c>
    </row>
    <row r="1850" spans="15:50" ht="12" customHeight="1" x14ac:dyDescent="0.25">
      <c r="O1850" s="482" t="str">
        <f t="shared" si="170"/>
        <v xml:space="preserve"> </v>
      </c>
      <c r="P1850">
        <v>726</v>
      </c>
      <c r="Q1850" t="str">
        <f t="shared" si="171"/>
        <v>Gabbin</v>
      </c>
      <c r="AS1850" s="244">
        <v>1848</v>
      </c>
      <c r="AT1850" s="244">
        <v>-34.5</v>
      </c>
      <c r="AU1850" s="244">
        <v>124.25</v>
      </c>
      <c r="AV1850" s="244" t="s">
        <v>6524</v>
      </c>
      <c r="AW1850" s="22">
        <v>784</v>
      </c>
      <c r="AX1850" s="343">
        <v>105.64736054050165</v>
      </c>
    </row>
    <row r="1851" spans="15:50" ht="12" customHeight="1" x14ac:dyDescent="0.25">
      <c r="O1851" s="482" t="str">
        <f t="shared" si="170"/>
        <v xml:space="preserve"> </v>
      </c>
      <c r="P1851">
        <v>727</v>
      </c>
      <c r="Q1851" t="str">
        <f t="shared" si="171"/>
        <v>Galena</v>
      </c>
      <c r="AS1851" s="244">
        <v>1849</v>
      </c>
      <c r="AT1851" s="244">
        <v>-34.25</v>
      </c>
      <c r="AU1851" s="244">
        <v>124.25</v>
      </c>
      <c r="AV1851" s="244" t="s">
        <v>6525</v>
      </c>
      <c r="AW1851" s="22">
        <v>784</v>
      </c>
      <c r="AX1851" s="343">
        <v>80.046967878782709</v>
      </c>
    </row>
    <row r="1852" spans="15:50" ht="12" customHeight="1" x14ac:dyDescent="0.25">
      <c r="O1852" s="482" t="str">
        <f t="shared" si="170"/>
        <v xml:space="preserve"> </v>
      </c>
      <c r="P1852">
        <v>728</v>
      </c>
      <c r="Q1852" t="str">
        <f t="shared" si="171"/>
        <v>Garratt</v>
      </c>
      <c r="AS1852" s="244">
        <v>1850</v>
      </c>
      <c r="AT1852" s="244">
        <v>-34</v>
      </c>
      <c r="AU1852" s="244">
        <v>124.25</v>
      </c>
      <c r="AV1852" s="244" t="s">
        <v>6526</v>
      </c>
      <c r="AW1852" s="22">
        <v>784</v>
      </c>
      <c r="AX1852" s="343">
        <v>56.560086255321579</v>
      </c>
    </row>
    <row r="1853" spans="15:50" ht="12" customHeight="1" x14ac:dyDescent="0.25">
      <c r="O1853" s="482" t="str">
        <f t="shared" si="170"/>
        <v xml:space="preserve"> </v>
      </c>
      <c r="P1853">
        <v>729</v>
      </c>
      <c r="Q1853" t="str">
        <f t="shared" si="171"/>
        <v>Gascoyne Junction</v>
      </c>
      <c r="AS1853" s="244">
        <v>1851</v>
      </c>
      <c r="AT1853" s="244">
        <v>-33.75</v>
      </c>
      <c r="AU1853" s="244">
        <v>124.25</v>
      </c>
      <c r="AV1853" s="244" t="s">
        <v>6527</v>
      </c>
      <c r="AW1853" s="22">
        <v>784</v>
      </c>
      <c r="AX1853" s="343">
        <v>39.191117126078737</v>
      </c>
    </row>
    <row r="1854" spans="15:50" ht="12" customHeight="1" x14ac:dyDescent="0.25">
      <c r="O1854" s="482" t="str">
        <f t="shared" si="170"/>
        <v xml:space="preserve"> </v>
      </c>
      <c r="P1854">
        <v>730</v>
      </c>
      <c r="Q1854" t="str">
        <f t="shared" si="171"/>
        <v>Gelorup</v>
      </c>
      <c r="AS1854" s="244">
        <v>1852</v>
      </c>
      <c r="AT1854" s="244">
        <v>-33.5</v>
      </c>
      <c r="AU1854" s="244">
        <v>124.25</v>
      </c>
      <c r="AV1854" s="244" t="s">
        <v>6528</v>
      </c>
      <c r="AW1854" s="22">
        <v>784</v>
      </c>
      <c r="AX1854" s="343">
        <v>37.659234989396388</v>
      </c>
    </row>
    <row r="1855" spans="15:50" ht="12" customHeight="1" x14ac:dyDescent="0.25">
      <c r="O1855" s="482" t="str">
        <f t="shared" si="170"/>
        <v xml:space="preserve"> </v>
      </c>
      <c r="P1855">
        <v>731</v>
      </c>
      <c r="Q1855" t="str">
        <f t="shared" si="171"/>
        <v>FREE#</v>
      </c>
      <c r="AS1855" s="244">
        <v>1853</v>
      </c>
      <c r="AT1855" s="244">
        <v>-33.25</v>
      </c>
      <c r="AU1855" s="244">
        <v>124.25</v>
      </c>
      <c r="AV1855" s="244" t="s">
        <v>6529</v>
      </c>
      <c r="AW1855" s="22">
        <v>784</v>
      </c>
      <c r="AX1855" s="343">
        <v>53.346661679999826</v>
      </c>
    </row>
    <row r="1856" spans="15:50" ht="12" customHeight="1" x14ac:dyDescent="0.25">
      <c r="O1856" s="482" t="str">
        <f t="shared" si="170"/>
        <v xml:space="preserve"> </v>
      </c>
      <c r="P1856">
        <v>732</v>
      </c>
      <c r="Q1856" t="str">
        <f t="shared" si="171"/>
        <v>Ghooli</v>
      </c>
      <c r="AS1856" s="244">
        <v>1854</v>
      </c>
      <c r="AT1856" s="244">
        <v>-33</v>
      </c>
      <c r="AU1856" s="244">
        <v>124.25</v>
      </c>
      <c r="AV1856" s="244" t="s">
        <v>6530</v>
      </c>
      <c r="AW1856" s="22">
        <v>525</v>
      </c>
      <c r="AX1856" s="343">
        <v>69.558071988651193</v>
      </c>
    </row>
    <row r="1857" spans="15:50" ht="12" customHeight="1" x14ac:dyDescent="0.25">
      <c r="O1857" s="482" t="str">
        <f t="shared" si="170"/>
        <v xml:space="preserve"> </v>
      </c>
      <c r="P1857">
        <v>733</v>
      </c>
      <c r="Q1857" t="str">
        <f t="shared" si="171"/>
        <v>Gillimanning</v>
      </c>
      <c r="AS1857" s="244">
        <v>1855</v>
      </c>
      <c r="AT1857" s="244">
        <v>-32.75</v>
      </c>
      <c r="AU1857" s="244">
        <v>124.25</v>
      </c>
      <c r="AV1857" s="244" t="s">
        <v>6531</v>
      </c>
      <c r="AW1857" s="22">
        <v>525</v>
      </c>
      <c r="AX1857" s="343">
        <v>48.065420902825068</v>
      </c>
    </row>
    <row r="1858" spans="15:50" ht="12" customHeight="1" x14ac:dyDescent="0.25">
      <c r="O1858" s="482" t="str">
        <f t="shared" si="170"/>
        <v xml:space="preserve"> </v>
      </c>
      <c r="P1858">
        <v>734</v>
      </c>
      <c r="Q1858" t="str">
        <f t="shared" si="171"/>
        <v>Gindalbie</v>
      </c>
      <c r="AS1858" s="244">
        <v>1856</v>
      </c>
      <c r="AT1858" s="244">
        <v>-32.5</v>
      </c>
      <c r="AU1858" s="244">
        <v>124.25</v>
      </c>
      <c r="AV1858" s="244" t="s">
        <v>6532</v>
      </c>
      <c r="AW1858" s="22">
        <v>525</v>
      </c>
      <c r="AX1858" s="343">
        <v>36.436486899979528</v>
      </c>
    </row>
    <row r="1859" spans="15:50" ht="12" customHeight="1" x14ac:dyDescent="0.25">
      <c r="O1859" s="482" t="str">
        <f t="shared" si="170"/>
        <v xml:space="preserve"> </v>
      </c>
      <c r="P1859">
        <v>735</v>
      </c>
      <c r="Q1859" t="str">
        <f t="shared" si="171"/>
        <v>Gledhow</v>
      </c>
      <c r="AS1859" s="244">
        <v>1857</v>
      </c>
      <c r="AT1859" s="244">
        <v>-32.25</v>
      </c>
      <c r="AU1859" s="244">
        <v>124.25</v>
      </c>
      <c r="AV1859" s="244" t="s">
        <v>6533</v>
      </c>
      <c r="AW1859" s="22">
        <v>525</v>
      </c>
      <c r="AX1859" s="343">
        <v>43.477857032073977</v>
      </c>
    </row>
    <row r="1860" spans="15:50" ht="12" customHeight="1" x14ac:dyDescent="0.25">
      <c r="O1860" s="482" t="str">
        <f t="shared" si="170"/>
        <v xml:space="preserve"> </v>
      </c>
      <c r="P1860">
        <v>736</v>
      </c>
      <c r="Q1860" t="str">
        <f t="shared" si="171"/>
        <v>Glen Forrest</v>
      </c>
      <c r="AS1860" s="244">
        <v>1858</v>
      </c>
      <c r="AT1860" s="244">
        <v>-32</v>
      </c>
      <c r="AU1860" s="244">
        <v>124.25</v>
      </c>
      <c r="AV1860" s="244" t="s">
        <v>6534</v>
      </c>
      <c r="AW1860" s="22">
        <v>525</v>
      </c>
      <c r="AX1860" s="343">
        <v>63.232935325837786</v>
      </c>
    </row>
    <row r="1861" spans="15:50" ht="12" customHeight="1" x14ac:dyDescent="0.25">
      <c r="O1861" s="482" t="str">
        <f t="shared" ref="O1861:O1924" si="172">IF(Q1861=Q1860,"DUPE"," ")</f>
        <v xml:space="preserve"> </v>
      </c>
      <c r="P1861">
        <v>737</v>
      </c>
      <c r="Q1861" t="str">
        <f t="shared" si="171"/>
        <v>Glen Iris</v>
      </c>
      <c r="AS1861" s="244">
        <v>1859</v>
      </c>
      <c r="AT1861" s="244">
        <v>-31.75</v>
      </c>
      <c r="AU1861" s="244">
        <v>124.25</v>
      </c>
      <c r="AV1861" s="244" t="s">
        <v>6535</v>
      </c>
      <c r="AW1861" s="22">
        <v>525</v>
      </c>
      <c r="AX1861" s="343">
        <v>87.474897832107729</v>
      </c>
    </row>
    <row r="1862" spans="15:50" ht="12" customHeight="1" x14ac:dyDescent="0.25">
      <c r="O1862" s="482" t="str">
        <f t="shared" si="172"/>
        <v xml:space="preserve"> </v>
      </c>
      <c r="P1862">
        <v>738</v>
      </c>
      <c r="Q1862" t="str">
        <f t="shared" si="171"/>
        <v>Glenoran</v>
      </c>
      <c r="AS1862" s="244">
        <v>1860</v>
      </c>
      <c r="AT1862" s="244">
        <v>-31.5</v>
      </c>
      <c r="AU1862" s="244">
        <v>124.25</v>
      </c>
      <c r="AV1862" s="244" t="s">
        <v>6536</v>
      </c>
      <c r="AW1862" s="22">
        <v>1203</v>
      </c>
      <c r="AX1862" s="343">
        <v>82.555780971477603</v>
      </c>
    </row>
    <row r="1863" spans="15:50" ht="12" customHeight="1" x14ac:dyDescent="0.25">
      <c r="O1863" s="482" t="str">
        <f t="shared" si="172"/>
        <v xml:space="preserve"> </v>
      </c>
      <c r="P1863">
        <v>739</v>
      </c>
      <c r="Q1863" t="str">
        <f t="shared" si="171"/>
        <v>Gnarabup</v>
      </c>
      <c r="AS1863" s="244">
        <v>1861</v>
      </c>
      <c r="AT1863" s="244">
        <v>-31.25</v>
      </c>
      <c r="AU1863" s="244">
        <v>124.25</v>
      </c>
      <c r="AV1863" s="244" t="s">
        <v>6537</v>
      </c>
      <c r="AW1863" s="22">
        <v>1203</v>
      </c>
      <c r="AX1863" s="343">
        <v>68.525559592465157</v>
      </c>
    </row>
    <row r="1864" spans="15:50" ht="12" customHeight="1" x14ac:dyDescent="0.25">
      <c r="O1864" s="482" t="str">
        <f t="shared" si="172"/>
        <v xml:space="preserve"> </v>
      </c>
      <c r="P1864">
        <v>740</v>
      </c>
      <c r="Q1864" t="str">
        <f t="shared" si="171"/>
        <v>Golden Ridge</v>
      </c>
      <c r="AS1864" s="244">
        <v>1862</v>
      </c>
      <c r="AT1864" s="244">
        <v>-31</v>
      </c>
      <c r="AU1864" s="244">
        <v>124.25</v>
      </c>
      <c r="AV1864" s="244" t="s">
        <v>6538</v>
      </c>
      <c r="AW1864" s="22">
        <v>1203</v>
      </c>
      <c r="AX1864" s="343">
        <v>64.198019959344549</v>
      </c>
    </row>
    <row r="1865" spans="15:50" ht="12" customHeight="1" x14ac:dyDescent="0.25">
      <c r="O1865" s="482" t="str">
        <f t="shared" si="172"/>
        <v xml:space="preserve"> </v>
      </c>
      <c r="P1865">
        <v>741</v>
      </c>
      <c r="Q1865" t="str">
        <f t="shared" si="171"/>
        <v>Goode Beach</v>
      </c>
      <c r="AS1865" s="244">
        <v>1863</v>
      </c>
      <c r="AT1865" s="244">
        <v>-30.75</v>
      </c>
      <c r="AU1865" s="244">
        <v>124.25</v>
      </c>
      <c r="AV1865" s="244" t="s">
        <v>6539</v>
      </c>
      <c r="AW1865" s="22">
        <v>1203</v>
      </c>
      <c r="AX1865" s="343">
        <v>71.360754759412401</v>
      </c>
    </row>
    <row r="1866" spans="15:50" ht="12" customHeight="1" x14ac:dyDescent="0.25">
      <c r="O1866" s="482" t="str">
        <f t="shared" si="172"/>
        <v xml:space="preserve"> </v>
      </c>
      <c r="P1866">
        <v>742</v>
      </c>
      <c r="Q1866" t="str">
        <f t="shared" si="171"/>
        <v>Gorrie</v>
      </c>
      <c r="AS1866" s="244">
        <v>1864</v>
      </c>
      <c r="AT1866" s="244">
        <v>-30.5</v>
      </c>
      <c r="AU1866" s="244">
        <v>124.25</v>
      </c>
      <c r="AV1866" s="244" t="s">
        <v>6540</v>
      </c>
      <c r="AW1866" s="22">
        <v>656</v>
      </c>
      <c r="AX1866" s="343">
        <v>82.878058532818585</v>
      </c>
    </row>
    <row r="1867" spans="15:50" ht="12" customHeight="1" x14ac:dyDescent="0.25">
      <c r="O1867" s="482" t="str">
        <f t="shared" si="172"/>
        <v xml:space="preserve"> </v>
      </c>
      <c r="P1867">
        <v>743</v>
      </c>
      <c r="Q1867" t="str">
        <f t="shared" si="171"/>
        <v>Gosnells</v>
      </c>
      <c r="AS1867" s="244">
        <v>1865</v>
      </c>
      <c r="AT1867" s="244">
        <v>-30.25</v>
      </c>
      <c r="AU1867" s="244">
        <v>124.25</v>
      </c>
      <c r="AV1867" s="244" t="s">
        <v>6541</v>
      </c>
      <c r="AW1867" s="22">
        <v>656</v>
      </c>
      <c r="AX1867" s="343">
        <v>95.078221002511484</v>
      </c>
    </row>
    <row r="1868" spans="15:50" ht="12" customHeight="1" x14ac:dyDescent="0.25">
      <c r="O1868" s="482" t="str">
        <f t="shared" si="172"/>
        <v xml:space="preserve"> </v>
      </c>
      <c r="P1868">
        <v>744</v>
      </c>
      <c r="Q1868" t="str">
        <f t="shared" si="171"/>
        <v>Grass Patch</v>
      </c>
      <c r="AS1868" s="244">
        <v>1866</v>
      </c>
      <c r="AT1868" s="244">
        <v>-30</v>
      </c>
      <c r="AU1868" s="244">
        <v>124.25</v>
      </c>
      <c r="AV1868" s="244" t="s">
        <v>6542</v>
      </c>
      <c r="AW1868" s="22">
        <v>656</v>
      </c>
      <c r="AX1868" s="343">
        <v>112.94367946875474</v>
      </c>
    </row>
    <row r="1869" spans="15:50" ht="12" customHeight="1" x14ac:dyDescent="0.25">
      <c r="O1869" s="482" t="str">
        <f t="shared" si="172"/>
        <v xml:space="preserve"> </v>
      </c>
      <c r="P1869">
        <v>745</v>
      </c>
      <c r="Q1869" t="str">
        <f t="shared" si="171"/>
        <v>Grass Valley</v>
      </c>
      <c r="AS1869" s="244">
        <v>1867</v>
      </c>
      <c r="AT1869" s="244">
        <v>-29.75</v>
      </c>
      <c r="AU1869" s="244">
        <v>124.25</v>
      </c>
      <c r="AV1869" s="244" t="s">
        <v>6543</v>
      </c>
      <c r="AW1869" s="22">
        <v>656</v>
      </c>
      <c r="AX1869" s="343">
        <v>134.23111581177162</v>
      </c>
    </row>
    <row r="1870" spans="15:50" ht="12" customHeight="1" x14ac:dyDescent="0.25">
      <c r="O1870" s="482" t="str">
        <f t="shared" si="172"/>
        <v xml:space="preserve"> </v>
      </c>
      <c r="P1870">
        <v>746</v>
      </c>
      <c r="Q1870" t="str">
        <f t="shared" si="171"/>
        <v>Green Head</v>
      </c>
      <c r="AS1870" s="244">
        <v>1868</v>
      </c>
      <c r="AT1870" s="244">
        <v>-29.5</v>
      </c>
      <c r="AU1870" s="244">
        <v>124.25</v>
      </c>
      <c r="AV1870" s="244" t="s">
        <v>6544</v>
      </c>
      <c r="AW1870" s="22">
        <v>656</v>
      </c>
      <c r="AX1870" s="343">
        <v>157.55958004929056</v>
      </c>
    </row>
    <row r="1871" spans="15:50" ht="12" customHeight="1" x14ac:dyDescent="0.25">
      <c r="O1871" s="482" t="str">
        <f t="shared" si="172"/>
        <v xml:space="preserve"> </v>
      </c>
      <c r="P1871">
        <v>747</v>
      </c>
      <c r="Q1871" t="str">
        <f t="shared" si="171"/>
        <v>Greenough</v>
      </c>
      <c r="AS1871" s="244">
        <v>1869</v>
      </c>
      <c r="AT1871" s="244">
        <v>-29.25</v>
      </c>
      <c r="AU1871" s="244">
        <v>124.25</v>
      </c>
      <c r="AV1871" s="244" t="s">
        <v>6545</v>
      </c>
      <c r="AW1871" s="22">
        <v>656</v>
      </c>
      <c r="AX1871" s="343">
        <v>182.14653761827481</v>
      </c>
    </row>
    <row r="1872" spans="15:50" ht="12" customHeight="1" x14ac:dyDescent="0.25">
      <c r="O1872" s="482" t="str">
        <f t="shared" si="172"/>
        <v xml:space="preserve"> </v>
      </c>
      <c r="P1872">
        <v>748</v>
      </c>
      <c r="Q1872" t="str">
        <f t="shared" si="171"/>
        <v>Grimwade</v>
      </c>
      <c r="AS1872" s="244">
        <v>1870</v>
      </c>
      <c r="AT1872" s="244">
        <v>-29</v>
      </c>
      <c r="AU1872" s="244">
        <v>124.25</v>
      </c>
      <c r="AV1872" s="244" t="s">
        <v>6546</v>
      </c>
      <c r="AW1872" s="22">
        <v>852</v>
      </c>
      <c r="AX1872" s="343">
        <v>184.79179633137667</v>
      </c>
    </row>
    <row r="1873" spans="15:50" ht="12" customHeight="1" x14ac:dyDescent="0.25">
      <c r="O1873" s="482" t="str">
        <f t="shared" si="172"/>
        <v xml:space="preserve"> </v>
      </c>
      <c r="P1873">
        <v>749</v>
      </c>
      <c r="Q1873" t="str">
        <f t="shared" si="171"/>
        <v>Gudarra</v>
      </c>
      <c r="AS1873" s="244">
        <v>1871</v>
      </c>
      <c r="AT1873" s="244">
        <v>-28.75</v>
      </c>
      <c r="AU1873" s="244">
        <v>124.25</v>
      </c>
      <c r="AV1873" s="244" t="s">
        <v>6547</v>
      </c>
      <c r="AW1873" s="22">
        <v>852</v>
      </c>
      <c r="AX1873" s="343">
        <v>180.79703457993386</v>
      </c>
    </row>
    <row r="1874" spans="15:50" ht="12" customHeight="1" x14ac:dyDescent="0.25">
      <c r="O1874" s="482" t="str">
        <f t="shared" si="172"/>
        <v xml:space="preserve"> </v>
      </c>
      <c r="P1874">
        <v>750</v>
      </c>
      <c r="Q1874" t="str">
        <f t="shared" si="171"/>
        <v>Guilderton</v>
      </c>
      <c r="AS1874" s="244">
        <v>1872</v>
      </c>
      <c r="AT1874" s="244">
        <v>-28.5</v>
      </c>
      <c r="AU1874" s="244">
        <v>124.25</v>
      </c>
      <c r="AV1874" s="244" t="s">
        <v>6548</v>
      </c>
      <c r="AW1874" s="22">
        <v>852</v>
      </c>
      <c r="AX1874" s="343">
        <v>181.03067343655528</v>
      </c>
    </row>
    <row r="1875" spans="15:50" ht="12" customHeight="1" x14ac:dyDescent="0.25">
      <c r="O1875" s="482" t="str">
        <f t="shared" si="172"/>
        <v xml:space="preserve"> </v>
      </c>
      <c r="P1875">
        <v>751</v>
      </c>
      <c r="Q1875" t="str">
        <f t="shared" si="171"/>
        <v>Gullewa</v>
      </c>
      <c r="AS1875" s="244">
        <v>1873</v>
      </c>
      <c r="AT1875" s="244">
        <v>-28.25</v>
      </c>
      <c r="AU1875" s="244">
        <v>124.25</v>
      </c>
      <c r="AV1875" s="244" t="s">
        <v>6549</v>
      </c>
      <c r="AW1875" s="22">
        <v>852</v>
      </c>
      <c r="AX1875" s="343">
        <v>185.47673446281723</v>
      </c>
    </row>
    <row r="1876" spans="15:50" ht="12" customHeight="1" x14ac:dyDescent="0.25">
      <c r="O1876" s="482" t="str">
        <f t="shared" si="172"/>
        <v xml:space="preserve"> </v>
      </c>
      <c r="P1876">
        <v>752</v>
      </c>
      <c r="Q1876" t="str">
        <f t="shared" si="171"/>
        <v>Gutha</v>
      </c>
      <c r="AS1876" s="244">
        <v>1874</v>
      </c>
      <c r="AT1876" s="244">
        <v>-28</v>
      </c>
      <c r="AU1876" s="244">
        <v>124.25</v>
      </c>
      <c r="AV1876" s="244" t="s">
        <v>6550</v>
      </c>
      <c r="AW1876" s="22">
        <v>852</v>
      </c>
      <c r="AX1876" s="343">
        <v>193.84558445466641</v>
      </c>
    </row>
    <row r="1877" spans="15:50" ht="12" customHeight="1" x14ac:dyDescent="0.25">
      <c r="O1877" s="482" t="str">
        <f t="shared" si="172"/>
        <v xml:space="preserve"> </v>
      </c>
      <c r="P1877">
        <v>753</v>
      </c>
      <c r="Q1877" t="str">
        <f t="shared" si="171"/>
        <v>Gwambygine</v>
      </c>
      <c r="AS1877" s="244">
        <v>1875</v>
      </c>
      <c r="AT1877" s="244">
        <v>-27.75</v>
      </c>
      <c r="AU1877" s="244">
        <v>124.25</v>
      </c>
      <c r="AV1877" s="244" t="s">
        <v>6551</v>
      </c>
      <c r="AW1877" s="22">
        <v>852</v>
      </c>
      <c r="AX1877" s="343">
        <v>205.65889105197596</v>
      </c>
    </row>
    <row r="1878" spans="15:50" ht="12" customHeight="1" x14ac:dyDescent="0.25">
      <c r="O1878" s="482" t="str">
        <f t="shared" si="172"/>
        <v xml:space="preserve"> </v>
      </c>
      <c r="P1878">
        <v>754</v>
      </c>
      <c r="Q1878" t="str">
        <f t="shared" si="171"/>
        <v>Gwindinup</v>
      </c>
      <c r="AS1878" s="244">
        <v>1876</v>
      </c>
      <c r="AT1878" s="244">
        <v>-27.5</v>
      </c>
      <c r="AU1878" s="244">
        <v>124.25</v>
      </c>
      <c r="AV1878" s="244" t="s">
        <v>6552</v>
      </c>
      <c r="AW1878" s="22">
        <v>852</v>
      </c>
      <c r="AX1878" s="343">
        <v>220.36339436537247</v>
      </c>
    </row>
    <row r="1879" spans="15:50" ht="12" customHeight="1" x14ac:dyDescent="0.25">
      <c r="O1879" s="482" t="str">
        <f t="shared" si="172"/>
        <v xml:space="preserve"> </v>
      </c>
      <c r="P1879">
        <v>755</v>
      </c>
      <c r="Q1879" t="str">
        <f t="shared" si="171"/>
        <v>Halls Creek</v>
      </c>
      <c r="AS1879" s="244">
        <v>1877</v>
      </c>
      <c r="AT1879" s="244">
        <v>-27.25</v>
      </c>
      <c r="AU1879" s="244">
        <v>124.25</v>
      </c>
      <c r="AV1879" s="244" t="s">
        <v>6553</v>
      </c>
      <c r="AW1879" s="22">
        <v>852</v>
      </c>
      <c r="AX1879" s="343">
        <v>237.42251137913902</v>
      </c>
    </row>
    <row r="1880" spans="15:50" ht="12" customHeight="1" x14ac:dyDescent="0.25">
      <c r="O1880" s="482" t="str">
        <f t="shared" si="172"/>
        <v xml:space="preserve"> </v>
      </c>
      <c r="P1880">
        <v>756</v>
      </c>
      <c r="Q1880" t="str">
        <f t="shared" si="171"/>
        <v>Hamel</v>
      </c>
      <c r="AS1880" s="244">
        <v>1878</v>
      </c>
      <c r="AT1880" s="244">
        <v>-27</v>
      </c>
      <c r="AU1880" s="244">
        <v>124.25</v>
      </c>
      <c r="AV1880" s="244" t="s">
        <v>6554</v>
      </c>
      <c r="AW1880" s="22">
        <v>852</v>
      </c>
      <c r="AX1880" s="343">
        <v>256.36663089602746</v>
      </c>
    </row>
    <row r="1881" spans="15:50" ht="12" customHeight="1" x14ac:dyDescent="0.25">
      <c r="O1881" s="482" t="str">
        <f t="shared" si="172"/>
        <v xml:space="preserve"> </v>
      </c>
      <c r="P1881">
        <v>757</v>
      </c>
      <c r="Q1881" t="str">
        <f t="shared" si="171"/>
        <v>Hamelin Bay</v>
      </c>
      <c r="AS1881" s="244">
        <v>1879</v>
      </c>
      <c r="AT1881" s="244">
        <v>-26.75</v>
      </c>
      <c r="AU1881" s="244">
        <v>124.25</v>
      </c>
      <c r="AV1881" s="244" t="s">
        <v>6555</v>
      </c>
      <c r="AW1881" s="22">
        <v>852</v>
      </c>
      <c r="AX1881" s="343">
        <v>276.80900838006522</v>
      </c>
    </row>
    <row r="1882" spans="15:50" ht="12" customHeight="1" x14ac:dyDescent="0.25">
      <c r="O1882" s="482" t="str">
        <f t="shared" si="172"/>
        <v xml:space="preserve"> </v>
      </c>
      <c r="P1882">
        <v>758</v>
      </c>
      <c r="Q1882" t="str">
        <f t="shared" si="171"/>
        <v>Harris River</v>
      </c>
      <c r="AS1882" s="244">
        <v>1880</v>
      </c>
      <c r="AT1882" s="244">
        <v>-26.5</v>
      </c>
      <c r="AU1882" s="244">
        <v>124.25</v>
      </c>
      <c r="AV1882" s="244" t="s">
        <v>6556</v>
      </c>
      <c r="AW1882" s="22">
        <v>852</v>
      </c>
      <c r="AX1882" s="343">
        <v>298.44192385674972</v>
      </c>
    </row>
    <row r="1883" spans="15:50" ht="12" customHeight="1" x14ac:dyDescent="0.25">
      <c r="O1883" s="482" t="str">
        <f t="shared" si="172"/>
        <v xml:space="preserve"> </v>
      </c>
      <c r="P1883">
        <v>759</v>
      </c>
      <c r="Q1883" t="str">
        <f t="shared" si="171"/>
        <v>Harrisdale</v>
      </c>
      <c r="AS1883" s="244">
        <v>1881</v>
      </c>
      <c r="AT1883" s="244">
        <v>-26.25</v>
      </c>
      <c r="AU1883" s="244">
        <v>124.25</v>
      </c>
      <c r="AV1883" s="244" t="s">
        <v>6557</v>
      </c>
      <c r="AW1883" s="22">
        <v>852</v>
      </c>
      <c r="AX1883" s="343">
        <v>321.02478684856436</v>
      </c>
    </row>
    <row r="1884" spans="15:50" ht="12" customHeight="1" x14ac:dyDescent="0.25">
      <c r="O1884" s="482" t="str">
        <f t="shared" si="172"/>
        <v xml:space="preserve"> </v>
      </c>
      <c r="P1884">
        <v>760</v>
      </c>
      <c r="Q1884" t="str">
        <f t="shared" si="171"/>
        <v>FREE#</v>
      </c>
      <c r="AS1884" s="244">
        <v>1882</v>
      </c>
      <c r="AT1884" s="244">
        <v>-26</v>
      </c>
      <c r="AU1884" s="244">
        <v>124.25</v>
      </c>
      <c r="AV1884" s="244" t="s">
        <v>6558</v>
      </c>
      <c r="AW1884" s="22">
        <v>852</v>
      </c>
      <c r="AX1884" s="343">
        <v>344.37076332195198</v>
      </c>
    </row>
    <row r="1885" spans="15:50" ht="12" customHeight="1" x14ac:dyDescent="0.25">
      <c r="O1885" s="482" t="str">
        <f t="shared" si="172"/>
        <v xml:space="preserve"> </v>
      </c>
      <c r="P1885">
        <v>761</v>
      </c>
      <c r="Q1885" t="str">
        <f t="shared" si="171"/>
        <v>Hay</v>
      </c>
      <c r="AS1885" s="244">
        <v>1883</v>
      </c>
      <c r="AT1885" s="244">
        <v>-25.75</v>
      </c>
      <c r="AU1885" s="244">
        <v>124.25</v>
      </c>
      <c r="AV1885" s="244" t="s">
        <v>6559</v>
      </c>
      <c r="AW1885" s="22">
        <v>852</v>
      </c>
      <c r="AX1885" s="343">
        <v>368.33477765662741</v>
      </c>
    </row>
    <row r="1886" spans="15:50" ht="12" customHeight="1" x14ac:dyDescent="0.25">
      <c r="O1886" s="482" t="str">
        <f t="shared" si="172"/>
        <v xml:space="preserve"> </v>
      </c>
      <c r="P1886">
        <v>762</v>
      </c>
      <c r="Q1886" t="str">
        <f t="shared" si="171"/>
        <v>Haynes</v>
      </c>
      <c r="AS1886" s="244">
        <v>1884</v>
      </c>
      <c r="AT1886" s="244">
        <v>-25.5</v>
      </c>
      <c r="AU1886" s="244">
        <v>124.25</v>
      </c>
      <c r="AV1886" s="244" t="s">
        <v>6560</v>
      </c>
      <c r="AW1886" s="22">
        <v>852</v>
      </c>
      <c r="AX1886" s="343">
        <v>392.80373101944281</v>
      </c>
    </row>
    <row r="1887" spans="15:50" ht="12" customHeight="1" x14ac:dyDescent="0.25">
      <c r="O1887" s="482" t="str">
        <f t="shared" si="172"/>
        <v xml:space="preserve"> </v>
      </c>
      <c r="P1887">
        <v>763</v>
      </c>
      <c r="Q1887" t="str">
        <f t="shared" si="171"/>
        <v>Hazelvale</v>
      </c>
      <c r="AS1887" s="244">
        <v>1885</v>
      </c>
      <c r="AT1887" s="244">
        <v>-25.25</v>
      </c>
      <c r="AU1887" s="244">
        <v>124.25</v>
      </c>
      <c r="AV1887" s="244" t="s">
        <v>6561</v>
      </c>
      <c r="AW1887" s="22">
        <v>852</v>
      </c>
      <c r="AX1887" s="343">
        <v>417.68889208281689</v>
      </c>
    </row>
    <row r="1888" spans="15:50" ht="12" customHeight="1" x14ac:dyDescent="0.25">
      <c r="O1888" s="482" t="str">
        <f t="shared" si="172"/>
        <v xml:space="preserve"> </v>
      </c>
      <c r="P1888">
        <v>764</v>
      </c>
      <c r="Q1888" t="str">
        <f t="shared" si="171"/>
        <v>Helena Valley</v>
      </c>
      <c r="AS1888" s="244">
        <v>1886</v>
      </c>
      <c r="AT1888" s="244">
        <v>-25</v>
      </c>
      <c r="AU1888" s="244">
        <v>124.25</v>
      </c>
      <c r="AV1888" s="244" t="s">
        <v>6562</v>
      </c>
      <c r="AW1888" s="22">
        <v>852</v>
      </c>
      <c r="AX1888" s="343">
        <v>442.92011328101052</v>
      </c>
    </row>
    <row r="1889" spans="15:50" ht="12" customHeight="1" x14ac:dyDescent="0.25">
      <c r="O1889" s="482" t="str">
        <f t="shared" si="172"/>
        <v xml:space="preserve"> </v>
      </c>
      <c r="P1889">
        <v>765</v>
      </c>
      <c r="Q1889" t="str">
        <f t="shared" si="171"/>
        <v>Hester</v>
      </c>
      <c r="AS1889" s="244">
        <v>1887</v>
      </c>
      <c r="AT1889" s="244">
        <v>-35</v>
      </c>
      <c r="AU1889" s="244">
        <v>124.5</v>
      </c>
      <c r="AV1889" s="244" t="s">
        <v>6563</v>
      </c>
      <c r="AW1889" s="22">
        <v>71</v>
      </c>
      <c r="AX1889" s="343">
        <v>164.24250114983474</v>
      </c>
    </row>
    <row r="1890" spans="15:50" ht="12" customHeight="1" x14ac:dyDescent="0.25">
      <c r="O1890" s="482" t="str">
        <f t="shared" si="172"/>
        <v xml:space="preserve"> </v>
      </c>
      <c r="P1890">
        <v>766</v>
      </c>
      <c r="Q1890" t="str">
        <f t="shared" si="171"/>
        <v>Higginsville</v>
      </c>
      <c r="AS1890" s="244">
        <v>1888</v>
      </c>
      <c r="AT1890" s="244">
        <v>-34.75</v>
      </c>
      <c r="AU1890" s="244">
        <v>124.5</v>
      </c>
      <c r="AV1890" s="244" t="s">
        <v>6564</v>
      </c>
      <c r="AW1890" s="22">
        <v>784</v>
      </c>
      <c r="AX1890" s="343">
        <v>140.08355954693988</v>
      </c>
    </row>
    <row r="1891" spans="15:50" ht="12" customHeight="1" x14ac:dyDescent="0.25">
      <c r="O1891" s="482" t="str">
        <f t="shared" si="172"/>
        <v xml:space="preserve"> </v>
      </c>
      <c r="P1891">
        <v>767</v>
      </c>
      <c r="Q1891" t="str">
        <f t="shared" si="171"/>
        <v>Highbury</v>
      </c>
      <c r="AS1891" s="244">
        <v>1889</v>
      </c>
      <c r="AT1891" s="244">
        <v>-34.5</v>
      </c>
      <c r="AU1891" s="244">
        <v>124.5</v>
      </c>
      <c r="AV1891" s="244" t="s">
        <v>6565</v>
      </c>
      <c r="AW1891" s="22">
        <v>784</v>
      </c>
      <c r="AX1891" s="343">
        <v>115.45844252843455</v>
      </c>
    </row>
    <row r="1892" spans="15:50" ht="12" customHeight="1" x14ac:dyDescent="0.25">
      <c r="O1892" s="482" t="str">
        <f t="shared" si="172"/>
        <v xml:space="preserve"> </v>
      </c>
      <c r="P1892">
        <v>768</v>
      </c>
      <c r="Q1892" t="str">
        <f t="shared" si="171"/>
        <v>Hilbert</v>
      </c>
      <c r="AS1892" s="244">
        <v>1890</v>
      </c>
      <c r="AT1892" s="244">
        <v>-34.25</v>
      </c>
      <c r="AU1892" s="244">
        <v>124.5</v>
      </c>
      <c r="AV1892" s="244" t="s">
        <v>6566</v>
      </c>
      <c r="AW1892" s="22">
        <v>784</v>
      </c>
      <c r="AX1892" s="343">
        <v>92.645811736444102</v>
      </c>
    </row>
    <row r="1893" spans="15:50" ht="12" customHeight="1" x14ac:dyDescent="0.25">
      <c r="O1893" s="482" t="str">
        <f t="shared" si="172"/>
        <v xml:space="preserve"> </v>
      </c>
      <c r="P1893">
        <v>769</v>
      </c>
      <c r="Q1893" t="str">
        <f t="shared" si="171"/>
        <v>Hill River</v>
      </c>
      <c r="AS1893" s="244">
        <v>1891</v>
      </c>
      <c r="AT1893" s="244">
        <v>-34</v>
      </c>
      <c r="AU1893" s="244">
        <v>124.5</v>
      </c>
      <c r="AV1893" s="244" t="s">
        <v>6567</v>
      </c>
      <c r="AW1893" s="22">
        <v>784</v>
      </c>
      <c r="AX1893" s="343">
        <v>73.356575036047886</v>
      </c>
    </row>
    <row r="1894" spans="15:50" ht="12" customHeight="1" x14ac:dyDescent="0.25">
      <c r="O1894" s="482" t="str">
        <f t="shared" si="172"/>
        <v xml:space="preserve"> </v>
      </c>
      <c r="P1894">
        <v>770</v>
      </c>
      <c r="Q1894" t="str">
        <f t="shared" ref="Q1894:Q1957" si="173">IFERROR(VLOOKUP(P1894,$P$3:$Q$1122,2,FALSE), "FREE#")</f>
        <v>Hines Hill</v>
      </c>
      <c r="AS1894" s="244">
        <v>1892</v>
      </c>
      <c r="AT1894" s="244">
        <v>-33.75</v>
      </c>
      <c r="AU1894" s="244">
        <v>124.5</v>
      </c>
      <c r="AV1894" s="244" t="s">
        <v>6568</v>
      </c>
      <c r="AW1894" s="22">
        <v>784</v>
      </c>
      <c r="AX1894" s="343">
        <v>61.028468427822659</v>
      </c>
    </row>
    <row r="1895" spans="15:50" ht="12" customHeight="1" x14ac:dyDescent="0.25">
      <c r="O1895" s="482" t="str">
        <f t="shared" si="172"/>
        <v xml:space="preserve"> </v>
      </c>
      <c r="P1895">
        <v>771</v>
      </c>
      <c r="Q1895" t="str">
        <f t="shared" si="173"/>
        <v>Hithergreen</v>
      </c>
      <c r="AS1895" s="244">
        <v>1893</v>
      </c>
      <c r="AT1895" s="244">
        <v>-33.5</v>
      </c>
      <c r="AU1895" s="244">
        <v>124.5</v>
      </c>
      <c r="AV1895" s="244" t="s">
        <v>6569</v>
      </c>
      <c r="AW1895" s="22">
        <v>784</v>
      </c>
      <c r="AX1895" s="343">
        <v>60.109125812100977</v>
      </c>
    </row>
    <row r="1896" spans="15:50" ht="12" customHeight="1" x14ac:dyDescent="0.25">
      <c r="O1896" s="482" t="str">
        <f t="shared" si="172"/>
        <v xml:space="preserve"> </v>
      </c>
      <c r="P1896">
        <v>772</v>
      </c>
      <c r="Q1896" t="str">
        <f t="shared" si="173"/>
        <v>Hoddys Well</v>
      </c>
      <c r="AS1896" s="244">
        <v>1894</v>
      </c>
      <c r="AT1896" s="244">
        <v>-33.25</v>
      </c>
      <c r="AU1896" s="244">
        <v>124.5</v>
      </c>
      <c r="AV1896" s="244" t="s">
        <v>6570</v>
      </c>
      <c r="AW1896" s="22">
        <v>784</v>
      </c>
      <c r="AX1896" s="343">
        <v>71.042847935676662</v>
      </c>
    </row>
    <row r="1897" spans="15:50" ht="12" customHeight="1" x14ac:dyDescent="0.25">
      <c r="O1897" s="482" t="str">
        <f t="shared" si="172"/>
        <v xml:space="preserve"> </v>
      </c>
      <c r="P1897">
        <v>773</v>
      </c>
      <c r="Q1897" t="str">
        <f t="shared" si="173"/>
        <v>Hoffman</v>
      </c>
      <c r="AS1897" s="244">
        <v>1895</v>
      </c>
      <c r="AT1897" s="244">
        <v>-33</v>
      </c>
      <c r="AU1897" s="244">
        <v>124.5</v>
      </c>
      <c r="AV1897" s="244" t="s">
        <v>6571</v>
      </c>
      <c r="AW1897" s="22">
        <v>525</v>
      </c>
      <c r="AX1897" s="343">
        <v>84.112043217424784</v>
      </c>
    </row>
    <row r="1898" spans="15:50" ht="12" customHeight="1" x14ac:dyDescent="0.25">
      <c r="O1898" s="482" t="str">
        <f t="shared" si="172"/>
        <v xml:space="preserve"> </v>
      </c>
      <c r="P1898">
        <v>774</v>
      </c>
      <c r="Q1898" t="str">
        <f t="shared" si="173"/>
        <v>Holleton</v>
      </c>
      <c r="AS1898" s="244">
        <v>1896</v>
      </c>
      <c r="AT1898" s="244">
        <v>-32.75</v>
      </c>
      <c r="AU1898" s="244">
        <v>124.5</v>
      </c>
      <c r="AV1898" s="244" t="s">
        <v>6572</v>
      </c>
      <c r="AW1898" s="22">
        <v>525</v>
      </c>
      <c r="AX1898" s="343">
        <v>67.476572804375152</v>
      </c>
    </row>
    <row r="1899" spans="15:50" ht="12" customHeight="1" x14ac:dyDescent="0.25">
      <c r="O1899" s="482" t="str">
        <f t="shared" si="172"/>
        <v xml:space="preserve"> </v>
      </c>
      <c r="P1899">
        <v>775</v>
      </c>
      <c r="Q1899" t="str">
        <f t="shared" si="173"/>
        <v>Holmwood</v>
      </c>
      <c r="AS1899" s="244">
        <v>1897</v>
      </c>
      <c r="AT1899" s="244">
        <v>-32.5</v>
      </c>
      <c r="AU1899" s="244">
        <v>124.5</v>
      </c>
      <c r="AV1899" s="244" t="s">
        <v>6573</v>
      </c>
      <c r="AW1899" s="22">
        <v>525</v>
      </c>
      <c r="AX1899" s="343">
        <v>59.805392454919648</v>
      </c>
    </row>
    <row r="1900" spans="15:50" ht="12" customHeight="1" x14ac:dyDescent="0.25">
      <c r="O1900" s="482" t="str">
        <f t="shared" si="172"/>
        <v xml:space="preserve"> </v>
      </c>
      <c r="P1900">
        <v>776</v>
      </c>
      <c r="Q1900" t="str">
        <f t="shared" si="173"/>
        <v>Holyoake</v>
      </c>
      <c r="AS1900" s="244">
        <v>1898</v>
      </c>
      <c r="AT1900" s="244">
        <v>-32.25</v>
      </c>
      <c r="AU1900" s="244">
        <v>124.5</v>
      </c>
      <c r="AV1900" s="244" t="s">
        <v>6574</v>
      </c>
      <c r="AW1900" s="22">
        <v>525</v>
      </c>
      <c r="AX1900" s="343">
        <v>64.386544265612628</v>
      </c>
    </row>
    <row r="1901" spans="15:50" ht="12" customHeight="1" x14ac:dyDescent="0.25">
      <c r="O1901" s="482" t="str">
        <f t="shared" si="172"/>
        <v xml:space="preserve"> </v>
      </c>
      <c r="P1901">
        <v>777</v>
      </c>
      <c r="Q1901" t="str">
        <f t="shared" si="173"/>
        <v>Hopeland</v>
      </c>
      <c r="AS1901" s="244">
        <v>1899</v>
      </c>
      <c r="AT1901" s="244">
        <v>-32</v>
      </c>
      <c r="AU1901" s="244">
        <v>124.5</v>
      </c>
      <c r="AV1901" s="244" t="s">
        <v>6575</v>
      </c>
      <c r="AW1901" s="22">
        <v>525</v>
      </c>
      <c r="AX1901" s="343">
        <v>79.119619719011524</v>
      </c>
    </row>
    <row r="1902" spans="15:50" ht="12" customHeight="1" x14ac:dyDescent="0.25">
      <c r="O1902" s="482" t="str">
        <f t="shared" si="172"/>
        <v xml:space="preserve"> </v>
      </c>
      <c r="P1902">
        <v>778</v>
      </c>
      <c r="Q1902" t="str">
        <f t="shared" si="173"/>
        <v>Houtman Abrolhos</v>
      </c>
      <c r="AS1902" s="244">
        <v>1900</v>
      </c>
      <c r="AT1902" s="244">
        <v>-31.75</v>
      </c>
      <c r="AU1902" s="244">
        <v>124.5</v>
      </c>
      <c r="AV1902" s="244" t="s">
        <v>6576</v>
      </c>
      <c r="AW1902" s="22">
        <v>525</v>
      </c>
      <c r="AX1902" s="343">
        <v>99.596919589922038</v>
      </c>
    </row>
    <row r="1903" spans="15:50" ht="12" customHeight="1" x14ac:dyDescent="0.25">
      <c r="O1903" s="482" t="str">
        <f t="shared" si="172"/>
        <v xml:space="preserve"> </v>
      </c>
      <c r="P1903">
        <v>779</v>
      </c>
      <c r="Q1903" t="str">
        <f t="shared" si="173"/>
        <v>Hovea</v>
      </c>
      <c r="AS1903" s="244">
        <v>1901</v>
      </c>
      <c r="AT1903" s="244">
        <v>-31.5</v>
      </c>
      <c r="AU1903" s="244">
        <v>124.5</v>
      </c>
      <c r="AV1903" s="244" t="s">
        <v>6577</v>
      </c>
      <c r="AW1903" s="22">
        <v>1038</v>
      </c>
      <c r="AX1903" s="343">
        <v>96.493217791742993</v>
      </c>
    </row>
    <row r="1904" spans="15:50" ht="12" customHeight="1" x14ac:dyDescent="0.25">
      <c r="O1904" s="482" t="str">
        <f t="shared" si="172"/>
        <v xml:space="preserve"> </v>
      </c>
      <c r="P1904">
        <v>780</v>
      </c>
      <c r="Q1904" t="str">
        <f t="shared" si="173"/>
        <v>Ikewa</v>
      </c>
      <c r="AS1904" s="244">
        <v>1902</v>
      </c>
      <c r="AT1904" s="244">
        <v>-31.25</v>
      </c>
      <c r="AU1904" s="244">
        <v>124.5</v>
      </c>
      <c r="AV1904" s="244" t="s">
        <v>6578</v>
      </c>
      <c r="AW1904" s="22">
        <v>1038</v>
      </c>
      <c r="AX1904" s="343">
        <v>83.694394189010708</v>
      </c>
    </row>
    <row r="1905" spans="15:50" ht="12" customHeight="1" x14ac:dyDescent="0.25">
      <c r="O1905" s="482" t="str">
        <f t="shared" si="172"/>
        <v xml:space="preserve"> </v>
      </c>
      <c r="P1905">
        <v>781</v>
      </c>
      <c r="Q1905" t="str">
        <f t="shared" si="173"/>
        <v>Inglehope</v>
      </c>
      <c r="AS1905" s="244">
        <v>1903</v>
      </c>
      <c r="AT1905" s="244">
        <v>-31</v>
      </c>
      <c r="AU1905" s="244">
        <v>124.5</v>
      </c>
      <c r="AV1905" s="244" t="s">
        <v>6579</v>
      </c>
      <c r="AW1905" s="22">
        <v>1038</v>
      </c>
      <c r="AX1905" s="343">
        <v>79.018182464334572</v>
      </c>
    </row>
    <row r="1906" spans="15:50" ht="12" customHeight="1" x14ac:dyDescent="0.25">
      <c r="O1906" s="482" t="str">
        <f t="shared" si="172"/>
        <v xml:space="preserve"> </v>
      </c>
      <c r="P1906">
        <v>782</v>
      </c>
      <c r="Q1906" t="str">
        <f t="shared" si="173"/>
        <v>Inkpen</v>
      </c>
      <c r="AS1906" s="244">
        <v>1904</v>
      </c>
      <c r="AT1906" s="244">
        <v>-30.75</v>
      </c>
      <c r="AU1906" s="244">
        <v>124.5</v>
      </c>
      <c r="AV1906" s="244" t="s">
        <v>6580</v>
      </c>
      <c r="AW1906" s="22">
        <v>1038</v>
      </c>
      <c r="AX1906" s="343">
        <v>83.834990930434472</v>
      </c>
    </row>
    <row r="1907" spans="15:50" ht="12" customHeight="1" x14ac:dyDescent="0.25">
      <c r="O1907" s="482" t="str">
        <f t="shared" si="172"/>
        <v xml:space="preserve"> </v>
      </c>
      <c r="P1907">
        <v>783</v>
      </c>
      <c r="Q1907" t="str">
        <f t="shared" si="173"/>
        <v>Irishtown</v>
      </c>
      <c r="AS1907" s="244">
        <v>1905</v>
      </c>
      <c r="AT1907" s="244">
        <v>-30.5</v>
      </c>
      <c r="AU1907" s="244">
        <v>124.5</v>
      </c>
      <c r="AV1907" s="244" t="s">
        <v>6581</v>
      </c>
      <c r="AW1907" s="22">
        <v>1038</v>
      </c>
      <c r="AX1907" s="343">
        <v>96.737010761436409</v>
      </c>
    </row>
    <row r="1908" spans="15:50" ht="12" customHeight="1" x14ac:dyDescent="0.25">
      <c r="O1908" s="482" t="str">
        <f t="shared" si="172"/>
        <v xml:space="preserve"> </v>
      </c>
      <c r="P1908">
        <v>784</v>
      </c>
      <c r="Q1908" t="str">
        <f t="shared" si="173"/>
        <v>Israelite Bay</v>
      </c>
      <c r="AS1908" s="244">
        <v>1906</v>
      </c>
      <c r="AT1908" s="244">
        <v>-30.25</v>
      </c>
      <c r="AU1908" s="244">
        <v>124.5</v>
      </c>
      <c r="AV1908" s="244" t="s">
        <v>6582</v>
      </c>
      <c r="AW1908" s="22">
        <v>1038</v>
      </c>
      <c r="AX1908" s="343">
        <v>115.03522851030637</v>
      </c>
    </row>
    <row r="1909" spans="15:50" ht="12" customHeight="1" x14ac:dyDescent="0.25">
      <c r="O1909" s="482" t="str">
        <f t="shared" si="172"/>
        <v xml:space="preserve"> </v>
      </c>
      <c r="P1909">
        <v>785</v>
      </c>
      <c r="Q1909" t="str">
        <f t="shared" si="173"/>
        <v>Isseka</v>
      </c>
      <c r="AS1909" s="244">
        <v>1907</v>
      </c>
      <c r="AT1909" s="244">
        <v>-30</v>
      </c>
      <c r="AU1909" s="244">
        <v>124.5</v>
      </c>
      <c r="AV1909" s="244" t="s">
        <v>6583</v>
      </c>
      <c r="AW1909" s="22">
        <v>656</v>
      </c>
      <c r="AX1909" s="343">
        <v>130.89566419791254</v>
      </c>
    </row>
    <row r="1910" spans="15:50" ht="12" customHeight="1" x14ac:dyDescent="0.25">
      <c r="O1910" s="482" t="str">
        <f t="shared" si="172"/>
        <v xml:space="preserve"> </v>
      </c>
      <c r="P1910">
        <v>786</v>
      </c>
      <c r="Q1910" t="str">
        <f t="shared" si="173"/>
        <v>Jalbarragup</v>
      </c>
      <c r="AS1910" s="244">
        <v>1908</v>
      </c>
      <c r="AT1910" s="244">
        <v>-29.75</v>
      </c>
      <c r="AU1910" s="244">
        <v>124.5</v>
      </c>
      <c r="AV1910" s="244" t="s">
        <v>6584</v>
      </c>
      <c r="AW1910" s="22">
        <v>656</v>
      </c>
      <c r="AX1910" s="343">
        <v>149.68791949683862</v>
      </c>
    </row>
    <row r="1911" spans="15:50" ht="12" customHeight="1" x14ac:dyDescent="0.25">
      <c r="O1911" s="482" t="str">
        <f t="shared" si="172"/>
        <v xml:space="preserve"> </v>
      </c>
      <c r="P1911">
        <v>787</v>
      </c>
      <c r="Q1911" t="str">
        <f t="shared" si="173"/>
        <v>Jaloran</v>
      </c>
      <c r="AS1911" s="244">
        <v>1909</v>
      </c>
      <c r="AT1911" s="244">
        <v>-29.5</v>
      </c>
      <c r="AU1911" s="244">
        <v>124.5</v>
      </c>
      <c r="AV1911" s="244" t="s">
        <v>6585</v>
      </c>
      <c r="AW1911" s="22">
        <v>656</v>
      </c>
      <c r="AX1911" s="343">
        <v>170.95182806623063</v>
      </c>
    </row>
    <row r="1912" spans="15:50" ht="12" customHeight="1" x14ac:dyDescent="0.25">
      <c r="O1912" s="482" t="str">
        <f t="shared" si="172"/>
        <v xml:space="preserve"> </v>
      </c>
      <c r="P1912">
        <v>788</v>
      </c>
      <c r="Q1912" t="str">
        <f t="shared" si="173"/>
        <v>Jardee</v>
      </c>
      <c r="AS1912" s="244">
        <v>1910</v>
      </c>
      <c r="AT1912" s="244">
        <v>-29.25</v>
      </c>
      <c r="AU1912" s="244">
        <v>124.5</v>
      </c>
      <c r="AV1912" s="244" t="s">
        <v>6586</v>
      </c>
      <c r="AW1912" s="22">
        <v>656</v>
      </c>
      <c r="AX1912" s="343">
        <v>193.87583068666706</v>
      </c>
    </row>
    <row r="1913" spans="15:50" ht="12" customHeight="1" x14ac:dyDescent="0.25">
      <c r="O1913" s="482" t="str">
        <f t="shared" si="172"/>
        <v xml:space="preserve"> </v>
      </c>
      <c r="P1913">
        <v>789</v>
      </c>
      <c r="Q1913" t="str">
        <f t="shared" si="173"/>
        <v>Jelcobine</v>
      </c>
      <c r="AS1913" s="244">
        <v>1911</v>
      </c>
      <c r="AT1913" s="244">
        <v>-29</v>
      </c>
      <c r="AU1913" s="244">
        <v>124.5</v>
      </c>
      <c r="AV1913" s="244" t="s">
        <v>6587</v>
      </c>
      <c r="AW1913" s="22">
        <v>852</v>
      </c>
      <c r="AX1913" s="343">
        <v>208.59459683137118</v>
      </c>
    </row>
    <row r="1914" spans="15:50" ht="12" customHeight="1" x14ac:dyDescent="0.25">
      <c r="O1914" s="482" t="str">
        <f t="shared" si="172"/>
        <v xml:space="preserve"> </v>
      </c>
      <c r="P1914">
        <v>790</v>
      </c>
      <c r="Q1914" t="str">
        <f t="shared" si="173"/>
        <v>Jennacubbine</v>
      </c>
      <c r="AS1914" s="244">
        <v>1912</v>
      </c>
      <c r="AT1914" s="244">
        <v>-28.75</v>
      </c>
      <c r="AU1914" s="244">
        <v>124.5</v>
      </c>
      <c r="AV1914" s="244" t="s">
        <v>6588</v>
      </c>
      <c r="AW1914" s="22">
        <v>852</v>
      </c>
      <c r="AX1914" s="343">
        <v>205.11891135348586</v>
      </c>
    </row>
    <row r="1915" spans="15:50" ht="12" customHeight="1" x14ac:dyDescent="0.25">
      <c r="O1915" s="482" t="str">
        <f t="shared" si="172"/>
        <v xml:space="preserve"> </v>
      </c>
      <c r="P1915">
        <v>791</v>
      </c>
      <c r="Q1915" t="str">
        <f t="shared" si="173"/>
        <v>Jennapullin</v>
      </c>
      <c r="AS1915" s="244">
        <v>1913</v>
      </c>
      <c r="AT1915" s="244">
        <v>-28.5</v>
      </c>
      <c r="AU1915" s="244">
        <v>124.5</v>
      </c>
      <c r="AV1915" s="244" t="s">
        <v>6589</v>
      </c>
      <c r="AW1915" s="22">
        <v>852</v>
      </c>
      <c r="AX1915" s="343">
        <v>205.37937525480726</v>
      </c>
    </row>
    <row r="1916" spans="15:50" ht="12" customHeight="1" x14ac:dyDescent="0.25">
      <c r="O1916" s="482" t="str">
        <f t="shared" si="172"/>
        <v xml:space="preserve"> </v>
      </c>
      <c r="P1916">
        <v>792</v>
      </c>
      <c r="Q1916" t="str">
        <f t="shared" si="173"/>
        <v>Jibberding</v>
      </c>
      <c r="AS1916" s="244">
        <v>1914</v>
      </c>
      <c r="AT1916" s="244">
        <v>-28.25</v>
      </c>
      <c r="AU1916" s="244">
        <v>124.5</v>
      </c>
      <c r="AV1916" s="244" t="s">
        <v>6590</v>
      </c>
      <c r="AW1916" s="22">
        <v>852</v>
      </c>
      <c r="AX1916" s="343">
        <v>209.36204475102497</v>
      </c>
    </row>
    <row r="1917" spans="15:50" ht="12" customHeight="1" x14ac:dyDescent="0.25">
      <c r="O1917" s="482" t="str">
        <f t="shared" si="172"/>
        <v xml:space="preserve"> </v>
      </c>
      <c r="P1917">
        <v>793</v>
      </c>
      <c r="Q1917" t="str">
        <f t="shared" si="173"/>
        <v>Jindong</v>
      </c>
      <c r="AS1917" s="244">
        <v>1915</v>
      </c>
      <c r="AT1917" s="244">
        <v>-28</v>
      </c>
      <c r="AU1917" s="244">
        <v>124.5</v>
      </c>
      <c r="AV1917" s="244" t="s">
        <v>6591</v>
      </c>
      <c r="AW1917" s="22">
        <v>852</v>
      </c>
      <c r="AX1917" s="343">
        <v>216.86194178097259</v>
      </c>
    </row>
    <row r="1918" spans="15:50" ht="12" customHeight="1" x14ac:dyDescent="0.25">
      <c r="O1918" s="482" t="str">
        <f t="shared" si="172"/>
        <v xml:space="preserve"> </v>
      </c>
      <c r="P1918">
        <v>794</v>
      </c>
      <c r="Q1918" t="str">
        <f t="shared" si="173"/>
        <v>Jitarning</v>
      </c>
      <c r="AS1918" s="244">
        <v>1916</v>
      </c>
      <c r="AT1918" s="244">
        <v>-27.75</v>
      </c>
      <c r="AU1918" s="244">
        <v>124.5</v>
      </c>
      <c r="AV1918" s="244" t="s">
        <v>6592</v>
      </c>
      <c r="AW1918" s="22">
        <v>852</v>
      </c>
      <c r="AX1918" s="343">
        <v>227.53152703599019</v>
      </c>
    </row>
    <row r="1919" spans="15:50" ht="12" customHeight="1" x14ac:dyDescent="0.25">
      <c r="O1919" s="482" t="str">
        <f t="shared" si="172"/>
        <v xml:space="preserve"> </v>
      </c>
      <c r="P1919">
        <v>795</v>
      </c>
      <c r="Q1919" t="str">
        <f t="shared" si="173"/>
        <v>Jubuk</v>
      </c>
      <c r="AS1919" s="244">
        <v>1917</v>
      </c>
      <c r="AT1919" s="244">
        <v>-27.5</v>
      </c>
      <c r="AU1919" s="244">
        <v>124.5</v>
      </c>
      <c r="AV1919" s="244" t="s">
        <v>6593</v>
      </c>
      <c r="AW1919" s="22">
        <v>852</v>
      </c>
      <c r="AX1919" s="343">
        <v>240.95009392899055</v>
      </c>
    </row>
    <row r="1920" spans="15:50" ht="12" customHeight="1" x14ac:dyDescent="0.25">
      <c r="O1920" s="482" t="str">
        <f t="shared" si="172"/>
        <v xml:space="preserve"> </v>
      </c>
      <c r="P1920">
        <v>796</v>
      </c>
      <c r="Q1920" t="str">
        <f t="shared" si="173"/>
        <v>Julimar</v>
      </c>
      <c r="AS1920" s="244">
        <v>1918</v>
      </c>
      <c r="AT1920" s="244">
        <v>-27.25</v>
      </c>
      <c r="AU1920" s="244">
        <v>124.5</v>
      </c>
      <c r="AV1920" s="244" t="s">
        <v>6594</v>
      </c>
      <c r="AW1920" s="22">
        <v>852</v>
      </c>
      <c r="AX1920" s="343">
        <v>256.68688643409683</v>
      </c>
    </row>
    <row r="1921" spans="15:50" ht="12" customHeight="1" x14ac:dyDescent="0.25">
      <c r="O1921" s="482" t="str">
        <f t="shared" si="172"/>
        <v xml:space="preserve"> </v>
      </c>
      <c r="P1921">
        <v>797</v>
      </c>
      <c r="Q1921" t="str">
        <f t="shared" si="173"/>
        <v>Jurien Bay</v>
      </c>
      <c r="AS1921" s="244">
        <v>1919</v>
      </c>
      <c r="AT1921" s="244">
        <v>-27</v>
      </c>
      <c r="AU1921" s="244">
        <v>124.5</v>
      </c>
      <c r="AV1921" s="244" t="s">
        <v>6595</v>
      </c>
      <c r="AW1921" s="22">
        <v>852</v>
      </c>
      <c r="AX1921" s="343">
        <v>274.34326210560801</v>
      </c>
    </row>
    <row r="1922" spans="15:50" ht="12" customHeight="1" x14ac:dyDescent="0.25">
      <c r="O1922" s="482" t="str">
        <f t="shared" si="172"/>
        <v xml:space="preserve"> </v>
      </c>
      <c r="P1922">
        <v>798</v>
      </c>
      <c r="Q1922" t="str">
        <f t="shared" si="173"/>
        <v>Kalbarri National Park</v>
      </c>
      <c r="AS1922" s="244">
        <v>1920</v>
      </c>
      <c r="AT1922" s="244">
        <v>-26.75</v>
      </c>
      <c r="AU1922" s="244">
        <v>124.5</v>
      </c>
      <c r="AV1922" s="244" t="s">
        <v>6596</v>
      </c>
      <c r="AW1922" s="22">
        <v>852</v>
      </c>
      <c r="AX1922" s="343">
        <v>293.57307625485521</v>
      </c>
    </row>
    <row r="1923" spans="15:50" ht="12" customHeight="1" x14ac:dyDescent="0.25">
      <c r="O1923" s="482" t="str">
        <f t="shared" si="172"/>
        <v xml:space="preserve"> </v>
      </c>
      <c r="P1923">
        <v>799</v>
      </c>
      <c r="Q1923" t="str">
        <f t="shared" si="173"/>
        <v>Kalgan</v>
      </c>
      <c r="AS1923" s="244">
        <v>1921</v>
      </c>
      <c r="AT1923" s="244">
        <v>-26.5</v>
      </c>
      <c r="AU1923" s="244">
        <v>124.5</v>
      </c>
      <c r="AV1923" s="244" t="s">
        <v>6597</v>
      </c>
      <c r="AW1923" s="22">
        <v>852</v>
      </c>
      <c r="AX1923" s="343">
        <v>314.0874631800819</v>
      </c>
    </row>
    <row r="1924" spans="15:50" ht="12" customHeight="1" x14ac:dyDescent="0.25">
      <c r="O1924" s="482" t="str">
        <f t="shared" si="172"/>
        <v xml:space="preserve"> </v>
      </c>
      <c r="P1924">
        <v>800</v>
      </c>
      <c r="Q1924" t="str">
        <f t="shared" si="173"/>
        <v>Kalgup</v>
      </c>
      <c r="AS1924" s="244">
        <v>1922</v>
      </c>
      <c r="AT1924" s="244">
        <v>-26.25</v>
      </c>
      <c r="AU1924" s="244">
        <v>124.5</v>
      </c>
      <c r="AV1924" s="244" t="s">
        <v>6598</v>
      </c>
      <c r="AW1924" s="22">
        <v>852</v>
      </c>
      <c r="AX1924" s="343">
        <v>335.65097299542526</v>
      </c>
    </row>
    <row r="1925" spans="15:50" ht="12" customHeight="1" x14ac:dyDescent="0.25">
      <c r="O1925" s="482" t="str">
        <f t="shared" ref="O1925:O1988" si="174">IF(Q1925=Q1924,"DUPE"," ")</f>
        <v xml:space="preserve"> </v>
      </c>
      <c r="P1925">
        <v>801</v>
      </c>
      <c r="Q1925" t="str">
        <f t="shared" si="173"/>
        <v>Kaloorup</v>
      </c>
      <c r="AS1925" s="244">
        <v>1923</v>
      </c>
      <c r="AT1925" s="244">
        <v>-26</v>
      </c>
      <c r="AU1925" s="244">
        <v>124.5</v>
      </c>
      <c r="AV1925" s="244" t="s">
        <v>6599</v>
      </c>
      <c r="AW1925" s="22">
        <v>852</v>
      </c>
      <c r="AX1925" s="343">
        <v>358.07411867631345</v>
      </c>
    </row>
    <row r="1926" spans="15:50" ht="12" customHeight="1" x14ac:dyDescent="0.25">
      <c r="O1926" s="482" t="str">
        <f t="shared" si="174"/>
        <v xml:space="preserve"> </v>
      </c>
      <c r="P1926">
        <v>802</v>
      </c>
      <c r="Q1926" t="str">
        <f t="shared" si="173"/>
        <v>Kambalda</v>
      </c>
      <c r="AS1926" s="244">
        <v>1924</v>
      </c>
      <c r="AT1926" s="244">
        <v>-25.75</v>
      </c>
      <c r="AU1926" s="244">
        <v>124.5</v>
      </c>
      <c r="AV1926" s="244" t="s">
        <v>6600</v>
      </c>
      <c r="AW1926" s="22">
        <v>852</v>
      </c>
      <c r="AX1926" s="343">
        <v>381.20523451857849</v>
      </c>
    </row>
    <row r="1927" spans="15:50" ht="12" customHeight="1" x14ac:dyDescent="0.25">
      <c r="O1927" s="482" t="str">
        <f t="shared" si="174"/>
        <v xml:space="preserve"> </v>
      </c>
      <c r="P1927">
        <v>803</v>
      </c>
      <c r="Q1927" t="str">
        <f t="shared" si="173"/>
        <v>Kambalda West</v>
      </c>
      <c r="AS1927" s="244">
        <v>1925</v>
      </c>
      <c r="AT1927" s="244">
        <v>-25.5</v>
      </c>
      <c r="AU1927" s="244">
        <v>124.5</v>
      </c>
      <c r="AV1927" s="244" t="s">
        <v>6601</v>
      </c>
      <c r="AW1927" s="22">
        <v>852</v>
      </c>
      <c r="AX1927" s="343">
        <v>404.92301077931944</v>
      </c>
    </row>
    <row r="1928" spans="15:50" ht="12" customHeight="1" x14ac:dyDescent="0.25">
      <c r="O1928" s="482" t="str">
        <f t="shared" si="174"/>
        <v xml:space="preserve"> </v>
      </c>
      <c r="P1928">
        <v>804</v>
      </c>
      <c r="Q1928" t="str">
        <f t="shared" si="173"/>
        <v>Kanowna</v>
      </c>
      <c r="AS1928" s="244">
        <v>1926</v>
      </c>
      <c r="AT1928" s="244">
        <v>-25.25</v>
      </c>
      <c r="AU1928" s="244">
        <v>124.5</v>
      </c>
      <c r="AV1928" s="244" t="s">
        <v>6602</v>
      </c>
      <c r="AW1928" s="22">
        <v>852</v>
      </c>
      <c r="AX1928" s="343">
        <v>429.13018522420441</v>
      </c>
    </row>
    <row r="1929" spans="15:50" ht="12" customHeight="1" x14ac:dyDescent="0.25">
      <c r="O1929" s="482" t="str">
        <f t="shared" si="174"/>
        <v xml:space="preserve"> </v>
      </c>
      <c r="P1929">
        <v>805</v>
      </c>
      <c r="Q1929" t="str">
        <f t="shared" si="173"/>
        <v>Karlgarin</v>
      </c>
      <c r="AS1929" s="244">
        <v>1927</v>
      </c>
      <c r="AT1929" s="244">
        <v>-25</v>
      </c>
      <c r="AU1929" s="244">
        <v>124.5</v>
      </c>
      <c r="AV1929" s="244" t="s">
        <v>6603</v>
      </c>
      <c r="AW1929" s="22">
        <v>852</v>
      </c>
      <c r="AX1929" s="343">
        <v>453.74843730221494</v>
      </c>
    </row>
    <row r="1930" spans="15:50" ht="12" customHeight="1" x14ac:dyDescent="0.25">
      <c r="O1930" s="482" t="str">
        <f t="shared" si="174"/>
        <v xml:space="preserve"> </v>
      </c>
      <c r="P1930">
        <v>806</v>
      </c>
      <c r="Q1930" t="str">
        <f t="shared" si="173"/>
        <v>Karrakup</v>
      </c>
      <c r="AS1930" s="244">
        <v>1928</v>
      </c>
      <c r="AT1930" s="244">
        <v>-35</v>
      </c>
      <c r="AU1930" s="244">
        <v>124.75</v>
      </c>
      <c r="AV1930" s="244" t="s">
        <v>6604</v>
      </c>
      <c r="AW1930" s="22">
        <v>784</v>
      </c>
      <c r="AX1930" s="343">
        <v>175.13492300110963</v>
      </c>
    </row>
    <row r="1931" spans="15:50" ht="12" customHeight="1" x14ac:dyDescent="0.25">
      <c r="O1931" s="482" t="str">
        <f t="shared" si="174"/>
        <v xml:space="preserve"> </v>
      </c>
      <c r="P1931">
        <v>807</v>
      </c>
      <c r="Q1931" t="str">
        <f t="shared" si="173"/>
        <v>Karratha</v>
      </c>
      <c r="AS1931" s="244">
        <v>1929</v>
      </c>
      <c r="AT1931" s="244">
        <v>-34.75</v>
      </c>
      <c r="AU1931" s="244">
        <v>124.75</v>
      </c>
      <c r="AV1931" s="244" t="s">
        <v>6605</v>
      </c>
      <c r="AW1931" s="22">
        <v>784</v>
      </c>
      <c r="AX1931" s="343">
        <v>151.1417173638921</v>
      </c>
    </row>
    <row r="1932" spans="15:50" ht="12" customHeight="1" x14ac:dyDescent="0.25">
      <c r="O1932" s="482" t="str">
        <f t="shared" si="174"/>
        <v xml:space="preserve"> </v>
      </c>
      <c r="P1932">
        <v>808</v>
      </c>
      <c r="Q1932" t="str">
        <f t="shared" si="173"/>
        <v>Karridale</v>
      </c>
      <c r="AS1932" s="244">
        <v>1930</v>
      </c>
      <c r="AT1932" s="244">
        <v>-34.5</v>
      </c>
      <c r="AU1932" s="244">
        <v>124.75</v>
      </c>
      <c r="AV1932" s="244" t="s">
        <v>6606</v>
      </c>
      <c r="AW1932" s="22">
        <v>784</v>
      </c>
      <c r="AX1932" s="343">
        <v>128.68838699370957</v>
      </c>
    </row>
    <row r="1933" spans="15:50" ht="12" customHeight="1" x14ac:dyDescent="0.25">
      <c r="O1933" s="482" t="str">
        <f t="shared" si="174"/>
        <v xml:space="preserve"> </v>
      </c>
      <c r="P1933">
        <v>809</v>
      </c>
      <c r="Q1933" t="str">
        <f t="shared" si="173"/>
        <v>Kealy</v>
      </c>
      <c r="AS1933" s="244">
        <v>1931</v>
      </c>
      <c r="AT1933" s="244">
        <v>-34.25</v>
      </c>
      <c r="AU1933" s="244">
        <v>124.75</v>
      </c>
      <c r="AV1933" s="244" t="s">
        <v>6607</v>
      </c>
      <c r="AW1933" s="22">
        <v>784</v>
      </c>
      <c r="AX1933" s="343">
        <v>108.73310405724202</v>
      </c>
    </row>
    <row r="1934" spans="15:50" ht="12" customHeight="1" x14ac:dyDescent="0.25">
      <c r="O1934" s="482" t="str">
        <f t="shared" si="174"/>
        <v xml:space="preserve"> </v>
      </c>
      <c r="P1934">
        <v>810</v>
      </c>
      <c r="Q1934" t="str">
        <f t="shared" si="173"/>
        <v>Kellerberrin</v>
      </c>
      <c r="AS1934" s="244">
        <v>1932</v>
      </c>
      <c r="AT1934" s="244">
        <v>-34</v>
      </c>
      <c r="AU1934" s="244">
        <v>124.75</v>
      </c>
      <c r="AV1934" s="244" t="s">
        <v>6608</v>
      </c>
      <c r="AW1934" s="22">
        <v>784</v>
      </c>
      <c r="AX1934" s="343">
        <v>92.899836621594503</v>
      </c>
    </row>
    <row r="1935" spans="15:50" ht="12" customHeight="1" x14ac:dyDescent="0.25">
      <c r="O1935" s="482" t="str">
        <f t="shared" si="174"/>
        <v xml:space="preserve"> </v>
      </c>
      <c r="P1935">
        <v>811</v>
      </c>
      <c r="Q1935" t="str">
        <f t="shared" si="173"/>
        <v>Kemerton</v>
      </c>
      <c r="AS1935" s="244">
        <v>1933</v>
      </c>
      <c r="AT1935" s="244">
        <v>-33.75</v>
      </c>
      <c r="AU1935" s="244">
        <v>124.75</v>
      </c>
      <c r="AV1935" s="244" t="s">
        <v>6609</v>
      </c>
      <c r="AW1935" s="22">
        <v>784</v>
      </c>
      <c r="AX1935" s="343">
        <v>83.565400309863634</v>
      </c>
    </row>
    <row r="1936" spans="15:50" ht="12" customHeight="1" x14ac:dyDescent="0.25">
      <c r="O1936" s="482" t="str">
        <f t="shared" si="174"/>
        <v xml:space="preserve"> </v>
      </c>
      <c r="P1936">
        <v>812</v>
      </c>
      <c r="Q1936" t="str">
        <f t="shared" si="173"/>
        <v>Kentdale</v>
      </c>
      <c r="AS1936" s="244">
        <v>1934</v>
      </c>
      <c r="AT1936" s="244">
        <v>-33.5</v>
      </c>
      <c r="AU1936" s="244">
        <v>124.75</v>
      </c>
      <c r="AV1936" s="244" t="s">
        <v>6610</v>
      </c>
      <c r="AW1936" s="22">
        <v>784</v>
      </c>
      <c r="AX1936" s="343">
        <v>82.953465106487954</v>
      </c>
    </row>
    <row r="1937" spans="15:50" ht="12" customHeight="1" x14ac:dyDescent="0.25">
      <c r="O1937" s="482" t="str">
        <f t="shared" si="174"/>
        <v xml:space="preserve"> </v>
      </c>
      <c r="P1937">
        <v>813</v>
      </c>
      <c r="Q1937" t="str">
        <f t="shared" si="173"/>
        <v>Keralup</v>
      </c>
      <c r="AS1937" s="244">
        <v>1935</v>
      </c>
      <c r="AT1937" s="244">
        <v>-33.25</v>
      </c>
      <c r="AU1937" s="244">
        <v>124.75</v>
      </c>
      <c r="AV1937" s="244" t="s">
        <v>6611</v>
      </c>
      <c r="AW1937" s="22">
        <v>784</v>
      </c>
      <c r="AX1937" s="343">
        <v>91.239702855127888</v>
      </c>
    </row>
    <row r="1938" spans="15:50" ht="12" customHeight="1" x14ac:dyDescent="0.25">
      <c r="O1938" s="482" t="str">
        <f t="shared" si="174"/>
        <v xml:space="preserve"> </v>
      </c>
      <c r="P1938">
        <v>814</v>
      </c>
      <c r="Q1938" t="str">
        <f t="shared" si="173"/>
        <v>Keysbrook</v>
      </c>
      <c r="AS1938" s="244">
        <v>1936</v>
      </c>
      <c r="AT1938" s="244">
        <v>-33</v>
      </c>
      <c r="AU1938" s="244">
        <v>124.75</v>
      </c>
      <c r="AV1938" s="244" t="s">
        <v>6612</v>
      </c>
      <c r="AW1938" s="22">
        <v>525</v>
      </c>
      <c r="AX1938" s="343">
        <v>102.0042100932024</v>
      </c>
    </row>
    <row r="1939" spans="15:50" ht="12" customHeight="1" x14ac:dyDescent="0.25">
      <c r="O1939" s="482" t="str">
        <f t="shared" si="174"/>
        <v xml:space="preserve"> </v>
      </c>
      <c r="P1939">
        <v>815</v>
      </c>
      <c r="Q1939" t="str">
        <f t="shared" si="173"/>
        <v>King River</v>
      </c>
      <c r="AS1939" s="244">
        <v>1937</v>
      </c>
      <c r="AT1939" s="244">
        <v>-32.75</v>
      </c>
      <c r="AU1939" s="244">
        <v>124.75</v>
      </c>
      <c r="AV1939" s="244" t="s">
        <v>6613</v>
      </c>
      <c r="AW1939" s="22">
        <v>66</v>
      </c>
      <c r="AX1939" s="343">
        <v>87.148136983696446</v>
      </c>
    </row>
    <row r="1940" spans="15:50" ht="12" customHeight="1" x14ac:dyDescent="0.25">
      <c r="O1940" s="482" t="str">
        <f t="shared" si="174"/>
        <v xml:space="preserve"> </v>
      </c>
      <c r="P1940">
        <v>816</v>
      </c>
      <c r="Q1940" t="str">
        <f t="shared" si="173"/>
        <v>Kintore</v>
      </c>
      <c r="AS1940" s="244">
        <v>1938</v>
      </c>
      <c r="AT1940" s="244">
        <v>-32.5</v>
      </c>
      <c r="AU1940" s="244">
        <v>124.75</v>
      </c>
      <c r="AV1940" s="244" t="s">
        <v>6614</v>
      </c>
      <c r="AW1940" s="22">
        <v>66</v>
      </c>
      <c r="AX1940" s="343">
        <v>73.687661906989788</v>
      </c>
    </row>
    <row r="1941" spans="15:50" ht="12" customHeight="1" x14ac:dyDescent="0.25">
      <c r="O1941" s="482" t="str">
        <f t="shared" si="174"/>
        <v xml:space="preserve"> </v>
      </c>
      <c r="P1941">
        <v>817</v>
      </c>
      <c r="Q1941" t="str">
        <f t="shared" si="173"/>
        <v>Kirup</v>
      </c>
      <c r="AS1941" s="244">
        <v>1939</v>
      </c>
      <c r="AT1941" s="244">
        <v>-32.25</v>
      </c>
      <c r="AU1941" s="244">
        <v>124.75</v>
      </c>
      <c r="AV1941" s="244" t="s">
        <v>6615</v>
      </c>
      <c r="AW1941" s="22">
        <v>66</v>
      </c>
      <c r="AX1941" s="343">
        <v>69.356142838123361</v>
      </c>
    </row>
    <row r="1942" spans="15:50" ht="12" customHeight="1" x14ac:dyDescent="0.25">
      <c r="O1942" s="482" t="str">
        <f t="shared" si="174"/>
        <v xml:space="preserve"> </v>
      </c>
      <c r="P1942">
        <v>818</v>
      </c>
      <c r="Q1942" t="str">
        <f t="shared" si="173"/>
        <v>Kojaneerip South</v>
      </c>
      <c r="AS1942" s="244">
        <v>1940</v>
      </c>
      <c r="AT1942" s="244">
        <v>-32</v>
      </c>
      <c r="AU1942" s="244">
        <v>124.75</v>
      </c>
      <c r="AV1942" s="244" t="s">
        <v>6616</v>
      </c>
      <c r="AW1942" s="22">
        <v>66</v>
      </c>
      <c r="AX1942" s="343">
        <v>75.736430311084888</v>
      </c>
    </row>
    <row r="1943" spans="15:50" ht="12" customHeight="1" x14ac:dyDescent="0.25">
      <c r="O1943" s="482" t="str">
        <f t="shared" si="174"/>
        <v xml:space="preserve"> </v>
      </c>
      <c r="P1943">
        <v>819</v>
      </c>
      <c r="Q1943" t="str">
        <f t="shared" si="173"/>
        <v>Kojarena</v>
      </c>
      <c r="AS1943" s="244">
        <v>1941</v>
      </c>
      <c r="AT1943" s="244">
        <v>-31.75</v>
      </c>
      <c r="AU1943" s="244">
        <v>124.75</v>
      </c>
      <c r="AV1943" s="244" t="s">
        <v>6617</v>
      </c>
      <c r="AW1943" s="22">
        <v>66</v>
      </c>
      <c r="AX1943" s="343">
        <v>90.592872221986809</v>
      </c>
    </row>
    <row r="1944" spans="15:50" ht="12" customHeight="1" x14ac:dyDescent="0.25">
      <c r="O1944" s="482" t="str">
        <f t="shared" si="174"/>
        <v xml:space="preserve"> </v>
      </c>
      <c r="P1944">
        <v>820</v>
      </c>
      <c r="Q1944" t="str">
        <f t="shared" si="173"/>
        <v>Kokardine</v>
      </c>
      <c r="AS1944" s="244">
        <v>1942</v>
      </c>
      <c r="AT1944" s="244">
        <v>-31.5</v>
      </c>
      <c r="AU1944" s="244">
        <v>124.75</v>
      </c>
      <c r="AV1944" s="244" t="s">
        <v>6618</v>
      </c>
      <c r="AW1944" s="22">
        <v>1038</v>
      </c>
      <c r="AX1944" s="343">
        <v>78.294232178486922</v>
      </c>
    </row>
    <row r="1945" spans="15:50" ht="12" customHeight="1" x14ac:dyDescent="0.25">
      <c r="O1945" s="482" t="str">
        <f t="shared" si="174"/>
        <v xml:space="preserve"> </v>
      </c>
      <c r="P1945">
        <v>821</v>
      </c>
      <c r="Q1945" t="str">
        <f t="shared" si="173"/>
        <v>Kondut</v>
      </c>
      <c r="AS1945" s="244">
        <v>1943</v>
      </c>
      <c r="AT1945" s="244">
        <v>-31.25</v>
      </c>
      <c r="AU1945" s="244">
        <v>124.75</v>
      </c>
      <c r="AV1945" s="244" t="s">
        <v>6619</v>
      </c>
      <c r="AW1945" s="22">
        <v>1038</v>
      </c>
      <c r="AX1945" s="343">
        <v>61.768539821333562</v>
      </c>
    </row>
    <row r="1946" spans="15:50" ht="12" customHeight="1" x14ac:dyDescent="0.25">
      <c r="O1946" s="482" t="str">
        <f t="shared" si="174"/>
        <v xml:space="preserve"> </v>
      </c>
      <c r="P1946">
        <v>822</v>
      </c>
      <c r="Q1946" t="str">
        <f t="shared" si="173"/>
        <v>Konnongorring</v>
      </c>
      <c r="AS1946" s="244">
        <v>1944</v>
      </c>
      <c r="AT1946" s="244">
        <v>-31</v>
      </c>
      <c r="AU1946" s="244">
        <v>124.75</v>
      </c>
      <c r="AV1946" s="244" t="s">
        <v>6620</v>
      </c>
      <c r="AW1946" s="22">
        <v>1038</v>
      </c>
      <c r="AX1946" s="343">
        <v>55.191211452318605</v>
      </c>
    </row>
    <row r="1947" spans="15:50" ht="12" customHeight="1" x14ac:dyDescent="0.25">
      <c r="O1947" s="482" t="str">
        <f t="shared" si="174"/>
        <v xml:space="preserve"> </v>
      </c>
      <c r="P1947">
        <v>823</v>
      </c>
      <c r="Q1947" t="str">
        <f t="shared" si="173"/>
        <v>Koojan</v>
      </c>
      <c r="AS1947" s="244">
        <v>1945</v>
      </c>
      <c r="AT1947" s="244">
        <v>-30.75</v>
      </c>
      <c r="AU1947" s="244">
        <v>124.75</v>
      </c>
      <c r="AV1947" s="244" t="s">
        <v>6621</v>
      </c>
      <c r="AW1947" s="22">
        <v>1038</v>
      </c>
      <c r="AX1947" s="343">
        <v>61.823447998681722</v>
      </c>
    </row>
    <row r="1948" spans="15:50" ht="12" customHeight="1" x14ac:dyDescent="0.25">
      <c r="O1948" s="482" t="str">
        <f t="shared" si="174"/>
        <v xml:space="preserve"> </v>
      </c>
      <c r="P1948">
        <v>824</v>
      </c>
      <c r="Q1948" t="str">
        <f t="shared" si="173"/>
        <v>Koolanooka</v>
      </c>
      <c r="AS1948" s="244">
        <v>1946</v>
      </c>
      <c r="AT1948" s="244">
        <v>-30.5</v>
      </c>
      <c r="AU1948" s="244">
        <v>124.75</v>
      </c>
      <c r="AV1948" s="244" t="s">
        <v>6622</v>
      </c>
      <c r="AW1948" s="22">
        <v>1038</v>
      </c>
      <c r="AX1948" s="343">
        <v>78.380859997686315</v>
      </c>
    </row>
    <row r="1949" spans="15:50" ht="12" customHeight="1" x14ac:dyDescent="0.25">
      <c r="O1949" s="482" t="str">
        <f t="shared" si="174"/>
        <v xml:space="preserve"> </v>
      </c>
      <c r="P1949">
        <v>825</v>
      </c>
      <c r="Q1949" t="str">
        <f t="shared" si="173"/>
        <v>Kooljerrenup</v>
      </c>
      <c r="AS1949" s="244">
        <v>1947</v>
      </c>
      <c r="AT1949" s="244">
        <v>-30.25</v>
      </c>
      <c r="AU1949" s="244">
        <v>124.75</v>
      </c>
      <c r="AV1949" s="244" t="s">
        <v>6623</v>
      </c>
      <c r="AW1949" s="22">
        <v>1038</v>
      </c>
      <c r="AX1949" s="343">
        <v>100.05164314133478</v>
      </c>
    </row>
    <row r="1950" spans="15:50" ht="12" customHeight="1" x14ac:dyDescent="0.25">
      <c r="O1950" s="482" t="str">
        <f t="shared" si="174"/>
        <v xml:space="preserve"> </v>
      </c>
      <c r="P1950">
        <v>826</v>
      </c>
      <c r="Q1950" t="str">
        <f t="shared" si="173"/>
        <v>Koolyanobbing</v>
      </c>
      <c r="AS1950" s="244">
        <v>1948</v>
      </c>
      <c r="AT1950" s="244">
        <v>-30</v>
      </c>
      <c r="AU1950" s="244">
        <v>124.75</v>
      </c>
      <c r="AV1950" s="244" t="s">
        <v>6624</v>
      </c>
      <c r="AW1950" s="22">
        <v>1038</v>
      </c>
      <c r="AX1950" s="343">
        <v>124.1871771356153</v>
      </c>
    </row>
    <row r="1951" spans="15:50" ht="12" customHeight="1" x14ac:dyDescent="0.25">
      <c r="O1951" s="482" t="str">
        <f t="shared" si="174"/>
        <v xml:space="preserve"> </v>
      </c>
      <c r="P1951">
        <v>827</v>
      </c>
      <c r="Q1951" t="str">
        <f t="shared" si="173"/>
        <v>Koomberkine</v>
      </c>
      <c r="AS1951" s="244">
        <v>1949</v>
      </c>
      <c r="AT1951" s="244">
        <v>-29.75</v>
      </c>
      <c r="AU1951" s="244">
        <v>124.75</v>
      </c>
      <c r="AV1951" s="244" t="s">
        <v>6625</v>
      </c>
      <c r="AW1951" s="22">
        <v>1038</v>
      </c>
      <c r="AX1951" s="343">
        <v>149.59923201928609</v>
      </c>
    </row>
    <row r="1952" spans="15:50" ht="12" customHeight="1" x14ac:dyDescent="0.25">
      <c r="O1952" s="482" t="str">
        <f t="shared" si="174"/>
        <v xml:space="preserve"> </v>
      </c>
      <c r="P1952">
        <v>828</v>
      </c>
      <c r="Q1952" t="str">
        <f t="shared" si="173"/>
        <v>Koorda</v>
      </c>
      <c r="AS1952" s="244">
        <v>1950</v>
      </c>
      <c r="AT1952" s="244">
        <v>-29.5</v>
      </c>
      <c r="AU1952" s="244">
        <v>124.75</v>
      </c>
      <c r="AV1952" s="244" t="s">
        <v>6626</v>
      </c>
      <c r="AW1952" s="22">
        <v>1038</v>
      </c>
      <c r="AX1952" s="343">
        <v>175.73490563976037</v>
      </c>
    </row>
    <row r="1953" spans="15:50" ht="12" customHeight="1" x14ac:dyDescent="0.25">
      <c r="O1953" s="482" t="str">
        <f t="shared" si="174"/>
        <v xml:space="preserve"> </v>
      </c>
      <c r="P1953">
        <v>829</v>
      </c>
      <c r="Q1953" t="str">
        <f t="shared" si="173"/>
        <v>Korbel</v>
      </c>
      <c r="AS1953" s="244">
        <v>1951</v>
      </c>
      <c r="AT1953" s="244">
        <v>-29.25</v>
      </c>
      <c r="AU1953" s="244">
        <v>124.75</v>
      </c>
      <c r="AV1953" s="244" t="s">
        <v>6627</v>
      </c>
      <c r="AW1953" s="22">
        <v>1038</v>
      </c>
      <c r="AX1953" s="343">
        <v>202.313952756627</v>
      </c>
    </row>
    <row r="1954" spans="15:50" ht="12" customHeight="1" x14ac:dyDescent="0.25">
      <c r="O1954" s="482" t="str">
        <f t="shared" si="174"/>
        <v xml:space="preserve"> </v>
      </c>
      <c r="P1954">
        <v>830</v>
      </c>
      <c r="Q1954" t="str">
        <f t="shared" si="173"/>
        <v>Kordabup</v>
      </c>
      <c r="AS1954" s="244">
        <v>1952</v>
      </c>
      <c r="AT1954" s="244">
        <v>-29</v>
      </c>
      <c r="AU1954" s="244">
        <v>124.75</v>
      </c>
      <c r="AV1954" s="244" t="s">
        <v>6628</v>
      </c>
      <c r="AW1954" s="22">
        <v>1038</v>
      </c>
      <c r="AX1954" s="343">
        <v>229.18216657572179</v>
      </c>
    </row>
    <row r="1955" spans="15:50" ht="12" customHeight="1" x14ac:dyDescent="0.25">
      <c r="O1955" s="482" t="str">
        <f t="shared" si="174"/>
        <v xml:space="preserve"> </v>
      </c>
      <c r="P1955">
        <v>831</v>
      </c>
      <c r="Q1955" t="str">
        <f t="shared" si="173"/>
        <v>Kronkup</v>
      </c>
      <c r="AS1955" s="244">
        <v>1953</v>
      </c>
      <c r="AT1955" s="244">
        <v>-28.75</v>
      </c>
      <c r="AU1955" s="244">
        <v>124.75</v>
      </c>
      <c r="AV1955" s="244" t="s">
        <v>6629</v>
      </c>
      <c r="AW1955" s="22">
        <v>852</v>
      </c>
      <c r="AX1955" s="343">
        <v>229.4538177754568</v>
      </c>
    </row>
    <row r="1956" spans="15:50" ht="12" customHeight="1" x14ac:dyDescent="0.25">
      <c r="O1956" s="482" t="str">
        <f t="shared" si="174"/>
        <v xml:space="preserve"> </v>
      </c>
      <c r="P1956">
        <v>832</v>
      </c>
      <c r="Q1956" t="str">
        <f t="shared" si="173"/>
        <v>Kudardup</v>
      </c>
      <c r="AS1956" s="244">
        <v>1954</v>
      </c>
      <c r="AT1956" s="244">
        <v>-28.5</v>
      </c>
      <c r="AU1956" s="244">
        <v>124.75</v>
      </c>
      <c r="AV1956" s="244" t="s">
        <v>6630</v>
      </c>
      <c r="AW1956" s="22">
        <v>852</v>
      </c>
      <c r="AX1956" s="343">
        <v>229.74158105034525</v>
      </c>
    </row>
    <row r="1957" spans="15:50" ht="12" customHeight="1" x14ac:dyDescent="0.25">
      <c r="O1957" s="482" t="str">
        <f t="shared" si="174"/>
        <v xml:space="preserve"> </v>
      </c>
      <c r="P1957">
        <v>833</v>
      </c>
      <c r="Q1957" t="str">
        <f t="shared" si="173"/>
        <v>Kukerin</v>
      </c>
      <c r="AS1957" s="244">
        <v>1955</v>
      </c>
      <c r="AT1957" s="244">
        <v>-28.25</v>
      </c>
      <c r="AU1957" s="244">
        <v>124.75</v>
      </c>
      <c r="AV1957" s="244" t="s">
        <v>6631</v>
      </c>
      <c r="AW1957" s="22">
        <v>852</v>
      </c>
      <c r="AX1957" s="343">
        <v>233.36250185008933</v>
      </c>
    </row>
    <row r="1958" spans="15:50" ht="12" customHeight="1" x14ac:dyDescent="0.25">
      <c r="O1958" s="482" t="str">
        <f t="shared" si="174"/>
        <v xml:space="preserve"> </v>
      </c>
      <c r="P1958">
        <v>834</v>
      </c>
      <c r="Q1958" t="str">
        <f t="shared" ref="Q1958:Q2021" si="175">IFERROR(VLOOKUP(P1958,$P$3:$Q$1122,2,FALSE), "FREE#")</f>
        <v>Kulikup</v>
      </c>
      <c r="AS1958" s="244">
        <v>1956</v>
      </c>
      <c r="AT1958" s="244">
        <v>-28</v>
      </c>
      <c r="AU1958" s="244">
        <v>124.75</v>
      </c>
      <c r="AV1958" s="244" t="s">
        <v>6632</v>
      </c>
      <c r="AW1958" s="22">
        <v>852</v>
      </c>
      <c r="AX1958" s="343">
        <v>240.16586789002383</v>
      </c>
    </row>
    <row r="1959" spans="15:50" ht="12" customHeight="1" x14ac:dyDescent="0.25">
      <c r="O1959" s="482" t="str">
        <f t="shared" si="174"/>
        <v xml:space="preserve"> </v>
      </c>
      <c r="P1959">
        <v>835</v>
      </c>
      <c r="Q1959" t="str">
        <f t="shared" si="175"/>
        <v>Kulyaling</v>
      </c>
      <c r="AS1959" s="244">
        <v>1957</v>
      </c>
      <c r="AT1959" s="244">
        <v>-27.75</v>
      </c>
      <c r="AU1959" s="244">
        <v>124.75</v>
      </c>
      <c r="AV1959" s="244" t="s">
        <v>6633</v>
      </c>
      <c r="AW1959" s="22">
        <v>852</v>
      </c>
      <c r="AX1959" s="343">
        <v>249.89188568513654</v>
      </c>
    </row>
    <row r="1960" spans="15:50" ht="12" customHeight="1" x14ac:dyDescent="0.25">
      <c r="O1960" s="482" t="str">
        <f t="shared" si="174"/>
        <v xml:space="preserve"> </v>
      </c>
      <c r="P1960">
        <v>836</v>
      </c>
      <c r="Q1960" t="str">
        <f t="shared" si="175"/>
        <v>Kunanalling</v>
      </c>
      <c r="AS1960" s="244">
        <v>1958</v>
      </c>
      <c r="AT1960" s="244">
        <v>-27.5</v>
      </c>
      <c r="AU1960" s="244">
        <v>124.75</v>
      </c>
      <c r="AV1960" s="244" t="s">
        <v>6634</v>
      </c>
      <c r="AW1960" s="22">
        <v>852</v>
      </c>
      <c r="AX1960" s="343">
        <v>262.21553831552677</v>
      </c>
    </row>
    <row r="1961" spans="15:50" ht="12" customHeight="1" x14ac:dyDescent="0.25">
      <c r="O1961" s="482" t="str">
        <f t="shared" si="174"/>
        <v xml:space="preserve"> </v>
      </c>
      <c r="P1961">
        <v>837</v>
      </c>
      <c r="Q1961" t="str">
        <f t="shared" si="175"/>
        <v>Kundana</v>
      </c>
      <c r="AS1961" s="244">
        <v>1959</v>
      </c>
      <c r="AT1961" s="244">
        <v>-27.25</v>
      </c>
      <c r="AU1961" s="244">
        <v>124.75</v>
      </c>
      <c r="AV1961" s="244" t="s">
        <v>6635</v>
      </c>
      <c r="AW1961" s="22">
        <v>852</v>
      </c>
      <c r="AX1961" s="343">
        <v>276.79007580909212</v>
      </c>
    </row>
    <row r="1962" spans="15:50" ht="12" customHeight="1" x14ac:dyDescent="0.25">
      <c r="O1962" s="482" t="str">
        <f t="shared" si="174"/>
        <v xml:space="preserve"> </v>
      </c>
      <c r="P1962">
        <v>838</v>
      </c>
      <c r="Q1962" t="str">
        <f t="shared" si="175"/>
        <v>Kundip</v>
      </c>
      <c r="AS1962" s="244">
        <v>1960</v>
      </c>
      <c r="AT1962" s="244">
        <v>-27</v>
      </c>
      <c r="AU1962" s="244">
        <v>124.75</v>
      </c>
      <c r="AV1962" s="244" t="s">
        <v>6636</v>
      </c>
      <c r="AW1962" s="22">
        <v>852</v>
      </c>
      <c r="AX1962" s="343">
        <v>293.28011708352562</v>
      </c>
    </row>
    <row r="1963" spans="15:50" ht="12" customHeight="1" x14ac:dyDescent="0.25">
      <c r="O1963" s="482" t="str">
        <f t="shared" si="174"/>
        <v xml:space="preserve"> </v>
      </c>
      <c r="P1963">
        <v>839</v>
      </c>
      <c r="Q1963" t="str">
        <f t="shared" si="175"/>
        <v>Kunjin</v>
      </c>
      <c r="AS1963" s="244">
        <v>1961</v>
      </c>
      <c r="AT1963" s="244">
        <v>-26.75</v>
      </c>
      <c r="AU1963" s="244">
        <v>124.75</v>
      </c>
      <c r="AV1963" s="244" t="s">
        <v>6637</v>
      </c>
      <c r="AW1963" s="22">
        <v>852</v>
      </c>
      <c r="AX1963" s="343">
        <v>311.38148869624251</v>
      </c>
    </row>
    <row r="1964" spans="15:50" ht="12" customHeight="1" x14ac:dyDescent="0.25">
      <c r="O1964" s="482" t="str">
        <f t="shared" si="174"/>
        <v xml:space="preserve"> </v>
      </c>
      <c r="P1964">
        <v>840</v>
      </c>
      <c r="Q1964" t="str">
        <f t="shared" si="175"/>
        <v>Kurnalpi</v>
      </c>
      <c r="AS1964" s="244">
        <v>1962</v>
      </c>
      <c r="AT1964" s="244">
        <v>-26.5</v>
      </c>
      <c r="AU1964" s="244">
        <v>124.75</v>
      </c>
      <c r="AV1964" s="244" t="s">
        <v>6638</v>
      </c>
      <c r="AW1964" s="22">
        <v>852</v>
      </c>
      <c r="AX1964" s="343">
        <v>330.82980408807782</v>
      </c>
    </row>
    <row r="1965" spans="15:50" ht="12" customHeight="1" x14ac:dyDescent="0.25">
      <c r="O1965" s="482" t="str">
        <f t="shared" si="174"/>
        <v xml:space="preserve"> </v>
      </c>
      <c r="P1965">
        <v>841</v>
      </c>
      <c r="Q1965" t="str">
        <f t="shared" si="175"/>
        <v>Kurrawang</v>
      </c>
      <c r="AS1965" s="244">
        <v>1963</v>
      </c>
      <c r="AT1965" s="244">
        <v>-26.25</v>
      </c>
      <c r="AU1965" s="244">
        <v>124.75</v>
      </c>
      <c r="AV1965" s="244" t="s">
        <v>6639</v>
      </c>
      <c r="AW1965" s="22">
        <v>852</v>
      </c>
      <c r="AX1965" s="343">
        <v>351.40149445498503</v>
      </c>
    </row>
    <row r="1966" spans="15:50" ht="12" customHeight="1" x14ac:dyDescent="0.25">
      <c r="O1966" s="482" t="str">
        <f t="shared" si="174"/>
        <v xml:space="preserve"> </v>
      </c>
      <c r="P1966">
        <v>842</v>
      </c>
      <c r="Q1966" t="str">
        <f t="shared" si="175"/>
        <v>Kweda</v>
      </c>
      <c r="AS1966" s="244">
        <v>1964</v>
      </c>
      <c r="AT1966" s="244">
        <v>-26</v>
      </c>
      <c r="AU1966" s="244">
        <v>124.75</v>
      </c>
      <c r="AV1966" s="244" t="s">
        <v>6640</v>
      </c>
      <c r="AW1966" s="22">
        <v>852</v>
      </c>
      <c r="AX1966" s="343">
        <v>372.91069240117588</v>
      </c>
    </row>
    <row r="1967" spans="15:50" ht="12" customHeight="1" x14ac:dyDescent="0.25">
      <c r="O1967" s="482" t="str">
        <f t="shared" si="174"/>
        <v xml:space="preserve"> </v>
      </c>
      <c r="P1967">
        <v>843</v>
      </c>
      <c r="Q1967" t="str">
        <f t="shared" si="175"/>
        <v>Kwelkan</v>
      </c>
      <c r="AS1967" s="244">
        <v>1965</v>
      </c>
      <c r="AT1967" s="244">
        <v>-25.75</v>
      </c>
      <c r="AU1967" s="244">
        <v>124.75</v>
      </c>
      <c r="AV1967" s="244" t="s">
        <v>6641</v>
      </c>
      <c r="AW1967" s="22">
        <v>852</v>
      </c>
      <c r="AX1967" s="343">
        <v>395.20435445006166</v>
      </c>
    </row>
    <row r="1968" spans="15:50" ht="12" customHeight="1" x14ac:dyDescent="0.25">
      <c r="O1968" s="482" t="str">
        <f t="shared" si="174"/>
        <v xml:space="preserve"> </v>
      </c>
      <c r="P1968">
        <v>844</v>
      </c>
      <c r="Q1968" t="str">
        <f t="shared" si="175"/>
        <v>Kwolyin</v>
      </c>
      <c r="AS1968" s="244">
        <v>1966</v>
      </c>
      <c r="AT1968" s="244">
        <v>-25.5</v>
      </c>
      <c r="AU1968" s="244">
        <v>124.75</v>
      </c>
      <c r="AV1968" s="244" t="s">
        <v>6642</v>
      </c>
      <c r="AW1968" s="22">
        <v>852</v>
      </c>
      <c r="AX1968" s="343">
        <v>418.15703031282322</v>
      </c>
    </row>
    <row r="1969" spans="15:50" ht="12" customHeight="1" x14ac:dyDescent="0.25">
      <c r="O1969" s="482" t="str">
        <f t="shared" si="174"/>
        <v xml:space="preserve"> </v>
      </c>
      <c r="P1969">
        <v>845</v>
      </c>
      <c r="Q1969" t="str">
        <f t="shared" si="175"/>
        <v>Lake Biddy</v>
      </c>
      <c r="AS1969" s="244">
        <v>1967</v>
      </c>
      <c r="AT1969" s="244">
        <v>-25.25</v>
      </c>
      <c r="AU1969" s="244">
        <v>124.75</v>
      </c>
      <c r="AV1969" s="244" t="s">
        <v>6643</v>
      </c>
      <c r="AW1969" s="22">
        <v>852</v>
      </c>
      <c r="AX1969" s="343">
        <v>441.66598811268199</v>
      </c>
    </row>
    <row r="1970" spans="15:50" ht="12" customHeight="1" x14ac:dyDescent="0.25">
      <c r="O1970" s="482" t="str">
        <f t="shared" si="174"/>
        <v xml:space="preserve"> </v>
      </c>
      <c r="P1970">
        <v>846</v>
      </c>
      <c r="Q1970" t="str">
        <f t="shared" si="175"/>
        <v>Lake Brown</v>
      </c>
      <c r="AS1970" s="244">
        <v>1968</v>
      </c>
      <c r="AT1970" s="244">
        <v>-25</v>
      </c>
      <c r="AU1970" s="244">
        <v>124.75</v>
      </c>
      <c r="AV1970" s="244" t="s">
        <v>6644</v>
      </c>
      <c r="AW1970" s="22">
        <v>852</v>
      </c>
      <c r="AX1970" s="343">
        <v>465.64698088767472</v>
      </c>
    </row>
    <row r="1971" spans="15:50" ht="12" customHeight="1" x14ac:dyDescent="0.25">
      <c r="O1971" s="482" t="str">
        <f t="shared" si="174"/>
        <v xml:space="preserve"> </v>
      </c>
      <c r="P1971">
        <v>847</v>
      </c>
      <c r="Q1971" t="str">
        <f t="shared" si="175"/>
        <v>Lake Camm</v>
      </c>
      <c r="AS1971" s="244">
        <v>1969</v>
      </c>
      <c r="AT1971" s="244">
        <v>-35</v>
      </c>
      <c r="AU1971" s="244">
        <v>125</v>
      </c>
      <c r="AV1971" s="244" t="s">
        <v>6645</v>
      </c>
      <c r="AW1971" s="22">
        <v>784</v>
      </c>
      <c r="AX1971" s="343">
        <v>186.91544074414824</v>
      </c>
    </row>
    <row r="1972" spans="15:50" ht="12" customHeight="1" x14ac:dyDescent="0.25">
      <c r="O1972" s="482" t="str">
        <f t="shared" si="174"/>
        <v xml:space="preserve"> </v>
      </c>
      <c r="P1972">
        <v>848</v>
      </c>
      <c r="Q1972" t="str">
        <f t="shared" si="175"/>
        <v>Lake Toolbrunup</v>
      </c>
      <c r="AS1972" s="244">
        <v>1970</v>
      </c>
      <c r="AT1972" s="244">
        <v>-34.75</v>
      </c>
      <c r="AU1972" s="244">
        <v>125</v>
      </c>
      <c r="AV1972" s="244" t="s">
        <v>6646</v>
      </c>
      <c r="AW1972" s="22">
        <v>784</v>
      </c>
      <c r="AX1972" s="343">
        <v>164.68701342018213</v>
      </c>
    </row>
    <row r="1973" spans="15:50" ht="12" customHeight="1" x14ac:dyDescent="0.25">
      <c r="O1973" s="482" t="str">
        <f t="shared" si="174"/>
        <v xml:space="preserve"> </v>
      </c>
      <c r="P1973">
        <v>849</v>
      </c>
      <c r="Q1973" t="str">
        <f t="shared" si="175"/>
        <v>Lakewood</v>
      </c>
      <c r="AS1973" s="244">
        <v>1971</v>
      </c>
      <c r="AT1973" s="244">
        <v>-34.5</v>
      </c>
      <c r="AU1973" s="244">
        <v>125</v>
      </c>
      <c r="AV1973" s="244" t="s">
        <v>6647</v>
      </c>
      <c r="AW1973" s="22">
        <v>784</v>
      </c>
      <c r="AX1973" s="343">
        <v>144.4004587684085</v>
      </c>
    </row>
    <row r="1974" spans="15:50" ht="12" customHeight="1" x14ac:dyDescent="0.25">
      <c r="O1974" s="482" t="str">
        <f t="shared" si="174"/>
        <v xml:space="preserve"> </v>
      </c>
      <c r="P1974">
        <v>850</v>
      </c>
      <c r="Q1974" t="str">
        <f t="shared" si="175"/>
        <v>Lancelin</v>
      </c>
      <c r="AS1974" s="244">
        <v>1972</v>
      </c>
      <c r="AT1974" s="244">
        <v>-34.25</v>
      </c>
      <c r="AU1974" s="244">
        <v>125</v>
      </c>
      <c r="AV1974" s="244" t="s">
        <v>6648</v>
      </c>
      <c r="AW1974" s="22">
        <v>784</v>
      </c>
      <c r="AX1974" s="343">
        <v>126.9898511971721</v>
      </c>
    </row>
    <row r="1975" spans="15:50" ht="12" customHeight="1" x14ac:dyDescent="0.25">
      <c r="O1975" s="482" t="str">
        <f t="shared" si="174"/>
        <v xml:space="preserve"> </v>
      </c>
      <c r="P1975">
        <v>851</v>
      </c>
      <c r="Q1975" t="str">
        <f t="shared" si="175"/>
        <v>Lange</v>
      </c>
      <c r="AS1975" s="244">
        <v>1973</v>
      </c>
      <c r="AT1975" s="244">
        <v>-34</v>
      </c>
      <c r="AU1975" s="244">
        <v>125</v>
      </c>
      <c r="AV1975" s="244" t="s">
        <v>6649</v>
      </c>
      <c r="AW1975" s="22">
        <v>784</v>
      </c>
      <c r="AX1975" s="343">
        <v>113.78313512747094</v>
      </c>
    </row>
    <row r="1976" spans="15:50" ht="12" customHeight="1" x14ac:dyDescent="0.25">
      <c r="O1976" s="482" t="str">
        <f t="shared" si="174"/>
        <v xml:space="preserve"> </v>
      </c>
      <c r="P1976">
        <v>852</v>
      </c>
      <c r="Q1976" t="str">
        <f t="shared" si="175"/>
        <v>Laverton</v>
      </c>
      <c r="AS1976" s="244">
        <v>1974</v>
      </c>
      <c r="AT1976" s="244">
        <v>-33.75</v>
      </c>
      <c r="AU1976" s="244">
        <v>125</v>
      </c>
      <c r="AV1976" s="244" t="s">
        <v>6650</v>
      </c>
      <c r="AW1976" s="22">
        <v>784</v>
      </c>
      <c r="AX1976" s="343">
        <v>106.35803257882888</v>
      </c>
    </row>
    <row r="1977" spans="15:50" ht="12" customHeight="1" x14ac:dyDescent="0.25">
      <c r="O1977" s="482" t="str">
        <f t="shared" si="174"/>
        <v xml:space="preserve"> </v>
      </c>
      <c r="P1977">
        <v>853</v>
      </c>
      <c r="Q1977" t="str">
        <f t="shared" si="175"/>
        <v>Ledge Point</v>
      </c>
      <c r="AS1977" s="244">
        <v>1975</v>
      </c>
      <c r="AT1977" s="244">
        <v>-33.5</v>
      </c>
      <c r="AU1977" s="244">
        <v>125</v>
      </c>
      <c r="AV1977" s="244" t="s">
        <v>6651</v>
      </c>
      <c r="AW1977" s="22">
        <v>784</v>
      </c>
      <c r="AX1977" s="343">
        <v>105.93729311779634</v>
      </c>
    </row>
    <row r="1978" spans="15:50" ht="12" customHeight="1" x14ac:dyDescent="0.25">
      <c r="O1978" s="482" t="str">
        <f t="shared" si="174"/>
        <v xml:space="preserve"> </v>
      </c>
      <c r="P1978">
        <v>854</v>
      </c>
      <c r="Q1978" t="str">
        <f t="shared" si="175"/>
        <v>Lennonville</v>
      </c>
      <c r="AS1978" s="244">
        <v>1976</v>
      </c>
      <c r="AT1978" s="244">
        <v>-33.25</v>
      </c>
      <c r="AU1978" s="244">
        <v>125</v>
      </c>
      <c r="AV1978" s="244" t="s">
        <v>6652</v>
      </c>
      <c r="AW1978" s="22">
        <v>784</v>
      </c>
      <c r="AX1978" s="343">
        <v>112.59946170758528</v>
      </c>
    </row>
    <row r="1979" spans="15:50" ht="12" customHeight="1" x14ac:dyDescent="0.25">
      <c r="O1979" s="482" t="str">
        <f t="shared" si="174"/>
        <v xml:space="preserve"> </v>
      </c>
      <c r="P1979">
        <v>855</v>
      </c>
      <c r="Q1979" t="str">
        <f t="shared" si="175"/>
        <v>Leonora</v>
      </c>
      <c r="AS1979" s="244">
        <v>1977</v>
      </c>
      <c r="AT1979" s="244">
        <v>-33</v>
      </c>
      <c r="AU1979" s="244">
        <v>125</v>
      </c>
      <c r="AV1979" s="244" t="s">
        <v>6653</v>
      </c>
      <c r="AW1979" s="22">
        <v>66</v>
      </c>
      <c r="AX1979" s="343">
        <v>92.852931736537869</v>
      </c>
    </row>
    <row r="1980" spans="15:50" ht="12" customHeight="1" x14ac:dyDescent="0.25">
      <c r="O1980" s="482" t="str">
        <f t="shared" si="174"/>
        <v xml:space="preserve"> </v>
      </c>
      <c r="P1980">
        <v>856</v>
      </c>
      <c r="Q1980" t="str">
        <f t="shared" si="175"/>
        <v>Leschenault</v>
      </c>
      <c r="AS1980" s="244">
        <v>1978</v>
      </c>
      <c r="AT1980" s="244">
        <v>-32.75</v>
      </c>
      <c r="AU1980" s="244">
        <v>125</v>
      </c>
      <c r="AV1980" s="244" t="s">
        <v>6654</v>
      </c>
      <c r="AW1980" s="22">
        <v>66</v>
      </c>
      <c r="AX1980" s="343">
        <v>70.027668886224731</v>
      </c>
    </row>
    <row r="1981" spans="15:50" ht="12" customHeight="1" x14ac:dyDescent="0.25">
      <c r="O1981" s="482" t="str">
        <f t="shared" si="174"/>
        <v xml:space="preserve"> </v>
      </c>
      <c r="P1981">
        <v>857</v>
      </c>
      <c r="Q1981" t="str">
        <f t="shared" si="175"/>
        <v>Lockyer</v>
      </c>
      <c r="AS1981" s="244">
        <v>1979</v>
      </c>
      <c r="AT1981" s="244">
        <v>-32.5</v>
      </c>
      <c r="AU1981" s="244">
        <v>125</v>
      </c>
      <c r="AV1981" s="244" t="s">
        <v>4744</v>
      </c>
      <c r="AW1981" s="22">
        <v>66</v>
      </c>
      <c r="AX1981" s="343">
        <v>52.263232935360051</v>
      </c>
    </row>
    <row r="1982" spans="15:50" ht="12" customHeight="1" x14ac:dyDescent="0.25">
      <c r="O1982" s="482" t="str">
        <f t="shared" si="174"/>
        <v xml:space="preserve"> </v>
      </c>
      <c r="P1982">
        <v>858</v>
      </c>
      <c r="Q1982" t="str">
        <f t="shared" si="175"/>
        <v>Londonderry</v>
      </c>
      <c r="AS1982" s="244">
        <v>1980</v>
      </c>
      <c r="AT1982" s="244">
        <v>-32.25</v>
      </c>
      <c r="AU1982" s="244">
        <v>125</v>
      </c>
      <c r="AV1982" s="244" t="s">
        <v>6655</v>
      </c>
      <c r="AW1982" s="22">
        <v>66</v>
      </c>
      <c r="AX1982" s="343">
        <v>45.873524546512549</v>
      </c>
    </row>
    <row r="1983" spans="15:50" ht="12" customHeight="1" x14ac:dyDescent="0.25">
      <c r="O1983" s="482" t="str">
        <f t="shared" si="174"/>
        <v xml:space="preserve"> </v>
      </c>
      <c r="P1983">
        <v>859</v>
      </c>
      <c r="Q1983" t="str">
        <f t="shared" si="175"/>
        <v>Loongana</v>
      </c>
      <c r="AS1983" s="244">
        <v>1981</v>
      </c>
      <c r="AT1983" s="244">
        <v>-32</v>
      </c>
      <c r="AU1983" s="244">
        <v>125</v>
      </c>
      <c r="AV1983" s="244" t="s">
        <v>6656</v>
      </c>
      <c r="AW1983" s="22">
        <v>66</v>
      </c>
      <c r="AX1983" s="343">
        <v>54.978892515009427</v>
      </c>
    </row>
    <row r="1984" spans="15:50" ht="12" customHeight="1" x14ac:dyDescent="0.25">
      <c r="O1984" s="482" t="str">
        <f t="shared" si="174"/>
        <v xml:space="preserve"> </v>
      </c>
      <c r="P1984">
        <v>860</v>
      </c>
      <c r="Q1984" t="str">
        <f t="shared" si="175"/>
        <v>Lower Chittering</v>
      </c>
      <c r="AS1984" s="244">
        <v>1982</v>
      </c>
      <c r="AT1984" s="244">
        <v>-31.75</v>
      </c>
      <c r="AU1984" s="244">
        <v>125</v>
      </c>
      <c r="AV1984" s="244" t="s">
        <v>6657</v>
      </c>
      <c r="AW1984" s="22">
        <v>66</v>
      </c>
      <c r="AX1984" s="343">
        <v>74.069836102125294</v>
      </c>
    </row>
    <row r="1985" spans="15:50" ht="12" customHeight="1" x14ac:dyDescent="0.25">
      <c r="O1985" s="482" t="str">
        <f t="shared" si="174"/>
        <v xml:space="preserve"> </v>
      </c>
      <c r="P1985">
        <v>861</v>
      </c>
      <c r="Q1985" t="str">
        <f t="shared" si="175"/>
        <v>Lower Hotham</v>
      </c>
      <c r="AS1985" s="244">
        <v>1983</v>
      </c>
      <c r="AT1985" s="244">
        <v>-31.5</v>
      </c>
      <c r="AU1985" s="244">
        <v>125</v>
      </c>
      <c r="AV1985" s="244" t="s">
        <v>6658</v>
      </c>
      <c r="AW1985" s="22">
        <v>1038</v>
      </c>
      <c r="AX1985" s="343">
        <v>63.863105811861026</v>
      </c>
    </row>
    <row r="1986" spans="15:50" ht="12" customHeight="1" x14ac:dyDescent="0.25">
      <c r="O1986" s="482" t="str">
        <f t="shared" si="174"/>
        <v xml:space="preserve"> </v>
      </c>
      <c r="P1986">
        <v>862</v>
      </c>
      <c r="Q1986" t="str">
        <f t="shared" si="175"/>
        <v>Lyalls Mill</v>
      </c>
      <c r="AS1986" s="244">
        <v>1984</v>
      </c>
      <c r="AT1986" s="244">
        <v>-31.25</v>
      </c>
      <c r="AU1986" s="244">
        <v>125</v>
      </c>
      <c r="AV1986" s="244" t="s">
        <v>6659</v>
      </c>
      <c r="AW1986" s="22">
        <v>1038</v>
      </c>
      <c r="AX1986" s="343">
        <v>41.933468142637892</v>
      </c>
    </row>
    <row r="1987" spans="15:50" ht="12" customHeight="1" x14ac:dyDescent="0.25">
      <c r="O1987" s="482" t="str">
        <f t="shared" si="174"/>
        <v xml:space="preserve"> </v>
      </c>
      <c r="P1987">
        <v>863</v>
      </c>
      <c r="Q1987" t="str">
        <f t="shared" si="175"/>
        <v>Lynton</v>
      </c>
      <c r="AS1987" s="244">
        <v>1985</v>
      </c>
      <c r="AT1987" s="244">
        <v>-31</v>
      </c>
      <c r="AU1987" s="244">
        <v>125</v>
      </c>
      <c r="AV1987" s="244" t="s">
        <v>6660</v>
      </c>
      <c r="AW1987" s="22">
        <v>1038</v>
      </c>
      <c r="AX1987" s="343">
        <v>31.364199085467813</v>
      </c>
    </row>
    <row r="1988" spans="15:50" ht="12" customHeight="1" x14ac:dyDescent="0.25">
      <c r="O1988" s="482" t="str">
        <f t="shared" si="174"/>
        <v xml:space="preserve"> </v>
      </c>
      <c r="P1988">
        <v>864</v>
      </c>
      <c r="Q1988" t="str">
        <f t="shared" si="175"/>
        <v>Madura</v>
      </c>
      <c r="AS1988" s="244">
        <v>1986</v>
      </c>
      <c r="AT1988" s="244">
        <v>-30.75</v>
      </c>
      <c r="AU1988" s="244">
        <v>125</v>
      </c>
      <c r="AV1988" s="244" t="s">
        <v>6661</v>
      </c>
      <c r="AW1988" s="22">
        <v>1038</v>
      </c>
      <c r="AX1988" s="343">
        <v>41.885414949173125</v>
      </c>
    </row>
    <row r="1989" spans="15:50" ht="12" customHeight="1" x14ac:dyDescent="0.25">
      <c r="O1989" s="482" t="str">
        <f t="shared" ref="O1989:O2052" si="176">IF(Q1989=Q1988,"DUPE"," ")</f>
        <v xml:space="preserve"> </v>
      </c>
      <c r="P1989">
        <v>865</v>
      </c>
      <c r="Q1989" t="str">
        <f t="shared" si="175"/>
        <v>Mahogany Creek</v>
      </c>
      <c r="AS1989" s="244">
        <v>1987</v>
      </c>
      <c r="AT1989" s="244">
        <v>-30.5</v>
      </c>
      <c r="AU1989" s="244">
        <v>125</v>
      </c>
      <c r="AV1989" s="244" t="s">
        <v>6662</v>
      </c>
      <c r="AW1989" s="22">
        <v>1038</v>
      </c>
      <c r="AX1989" s="343">
        <v>63.80000590856752</v>
      </c>
    </row>
    <row r="1990" spans="15:50" ht="12" customHeight="1" x14ac:dyDescent="0.25">
      <c r="O1990" s="482" t="str">
        <f t="shared" si="176"/>
        <v xml:space="preserve"> </v>
      </c>
      <c r="P1990">
        <v>866</v>
      </c>
      <c r="Q1990" t="str">
        <f t="shared" si="175"/>
        <v>Malyalling</v>
      </c>
      <c r="AS1990" s="244">
        <v>1988</v>
      </c>
      <c r="AT1990" s="244">
        <v>-30.25</v>
      </c>
      <c r="AU1990" s="244">
        <v>125</v>
      </c>
      <c r="AV1990" s="244" t="s">
        <v>6663</v>
      </c>
      <c r="AW1990" s="22">
        <v>1038</v>
      </c>
      <c r="AX1990" s="343">
        <v>89.06105371819001</v>
      </c>
    </row>
    <row r="1991" spans="15:50" ht="12" customHeight="1" x14ac:dyDescent="0.25">
      <c r="O1991" s="482" t="str">
        <f t="shared" si="176"/>
        <v xml:space="preserve"> </v>
      </c>
      <c r="P1991">
        <v>867</v>
      </c>
      <c r="Q1991" t="str">
        <f t="shared" si="175"/>
        <v>Mandiga</v>
      </c>
      <c r="AS1991" s="244">
        <v>1989</v>
      </c>
      <c r="AT1991" s="244">
        <v>-30</v>
      </c>
      <c r="AU1991" s="244">
        <v>125</v>
      </c>
      <c r="AV1991" s="244" t="s">
        <v>6664</v>
      </c>
      <c r="AW1991" s="22">
        <v>1038</v>
      </c>
      <c r="AX1991" s="343">
        <v>115.49320149425908</v>
      </c>
    </row>
    <row r="1992" spans="15:50" ht="12" customHeight="1" x14ac:dyDescent="0.25">
      <c r="O1992" s="482" t="str">
        <f t="shared" si="176"/>
        <v xml:space="preserve"> </v>
      </c>
      <c r="P1992">
        <v>868</v>
      </c>
      <c r="Q1992" t="str">
        <f t="shared" si="175"/>
        <v>Mangles</v>
      </c>
      <c r="AS1992" s="244">
        <v>1990</v>
      </c>
      <c r="AT1992" s="244">
        <v>-29.75</v>
      </c>
      <c r="AU1992" s="244">
        <v>125</v>
      </c>
      <c r="AV1992" s="244" t="s">
        <v>6665</v>
      </c>
      <c r="AW1992" s="22">
        <v>1038</v>
      </c>
      <c r="AX1992" s="343">
        <v>142.4460096290324</v>
      </c>
    </row>
    <row r="1993" spans="15:50" ht="12" customHeight="1" x14ac:dyDescent="0.25">
      <c r="O1993" s="482" t="str">
        <f t="shared" si="176"/>
        <v xml:space="preserve"> </v>
      </c>
      <c r="P1993">
        <v>869</v>
      </c>
      <c r="Q1993" t="str">
        <f t="shared" si="175"/>
        <v>Mangowine</v>
      </c>
      <c r="AS1993" s="244">
        <v>1991</v>
      </c>
      <c r="AT1993" s="244">
        <v>-29.5</v>
      </c>
      <c r="AU1993" s="244">
        <v>125</v>
      </c>
      <c r="AV1993" s="244" t="s">
        <v>6666</v>
      </c>
      <c r="AW1993" s="22">
        <v>1038</v>
      </c>
      <c r="AX1993" s="343">
        <v>169.67153412426927</v>
      </c>
    </row>
    <row r="1994" spans="15:50" ht="12" customHeight="1" x14ac:dyDescent="0.25">
      <c r="O1994" s="482" t="str">
        <f t="shared" si="176"/>
        <v xml:space="preserve"> </v>
      </c>
      <c r="P1994">
        <v>870</v>
      </c>
      <c r="Q1994" t="str">
        <f t="shared" si="175"/>
        <v>Manypeaks</v>
      </c>
      <c r="AS1994" s="244">
        <v>1992</v>
      </c>
      <c r="AT1994" s="244">
        <v>-29.25</v>
      </c>
      <c r="AU1994" s="244">
        <v>125</v>
      </c>
      <c r="AV1994" s="244" t="s">
        <v>6667</v>
      </c>
      <c r="AW1994" s="22">
        <v>1038</v>
      </c>
      <c r="AX1994" s="343">
        <v>197.05677123326379</v>
      </c>
    </row>
    <row r="1995" spans="15:50" ht="12" customHeight="1" x14ac:dyDescent="0.25">
      <c r="O1995" s="482" t="str">
        <f t="shared" si="176"/>
        <v xml:space="preserve"> </v>
      </c>
      <c r="P1995">
        <v>871</v>
      </c>
      <c r="Q1995" t="str">
        <f t="shared" si="175"/>
        <v>Marbelup</v>
      </c>
      <c r="AS1995" s="244">
        <v>1993</v>
      </c>
      <c r="AT1995" s="244">
        <v>-29</v>
      </c>
      <c r="AU1995" s="244">
        <v>125</v>
      </c>
      <c r="AV1995" s="244" t="s">
        <v>6668</v>
      </c>
      <c r="AW1995" s="22">
        <v>1038</v>
      </c>
      <c r="AX1995" s="343">
        <v>224.54329303814103</v>
      </c>
    </row>
    <row r="1996" spans="15:50" ht="12" customHeight="1" x14ac:dyDescent="0.25">
      <c r="O1996" s="482" t="str">
        <f t="shared" si="176"/>
        <v xml:space="preserve"> </v>
      </c>
      <c r="P1996">
        <v>872</v>
      </c>
      <c r="Q1996" t="str">
        <f t="shared" si="175"/>
        <v>Marchagee</v>
      </c>
      <c r="AS1996" s="244">
        <v>1994</v>
      </c>
      <c r="AT1996" s="244">
        <v>-28.75</v>
      </c>
      <c r="AU1996" s="244">
        <v>125</v>
      </c>
      <c r="AV1996" s="244" t="s">
        <v>6669</v>
      </c>
      <c r="AW1996" s="22">
        <v>1038</v>
      </c>
      <c r="AX1996" s="343">
        <v>252.09797216404408</v>
      </c>
    </row>
    <row r="1997" spans="15:50" ht="12" customHeight="1" x14ac:dyDescent="0.25">
      <c r="O1997" s="482" t="str">
        <f t="shared" si="176"/>
        <v xml:space="preserve"> </v>
      </c>
      <c r="P1997">
        <v>873</v>
      </c>
      <c r="Q1997" t="str">
        <f t="shared" si="175"/>
        <v>Mardella</v>
      </c>
      <c r="AS1997" s="244">
        <v>1995</v>
      </c>
      <c r="AT1997" s="244">
        <v>-28.5</v>
      </c>
      <c r="AU1997" s="244">
        <v>125</v>
      </c>
      <c r="AV1997" s="244" t="s">
        <v>6670</v>
      </c>
      <c r="AW1997" s="22">
        <v>852</v>
      </c>
      <c r="AX1997" s="343">
        <v>254.113316084622</v>
      </c>
    </row>
    <row r="1998" spans="15:50" ht="12" customHeight="1" x14ac:dyDescent="0.25">
      <c r="O1998" s="482" t="str">
        <f t="shared" si="176"/>
        <v xml:space="preserve"> </v>
      </c>
      <c r="P1998">
        <v>874</v>
      </c>
      <c r="Q1998" t="str">
        <f t="shared" si="175"/>
        <v>Marlston Hill</v>
      </c>
      <c r="AS1998" s="244">
        <v>1996</v>
      </c>
      <c r="AT1998" s="244">
        <v>-28.25</v>
      </c>
      <c r="AU1998" s="244">
        <v>125</v>
      </c>
      <c r="AV1998" s="244" t="s">
        <v>6671</v>
      </c>
      <c r="AW1998" s="22">
        <v>852</v>
      </c>
      <c r="AX1998" s="343">
        <v>257.44581485423032</v>
      </c>
    </row>
    <row r="1999" spans="15:50" ht="12" customHeight="1" x14ac:dyDescent="0.25">
      <c r="O1999" s="482" t="str">
        <f t="shared" si="176"/>
        <v xml:space="preserve"> </v>
      </c>
      <c r="P1999">
        <v>875</v>
      </c>
      <c r="Q1999" t="str">
        <f t="shared" si="175"/>
        <v>Marrinup</v>
      </c>
      <c r="AS1999" s="244">
        <v>1997</v>
      </c>
      <c r="AT1999" s="244">
        <v>-28</v>
      </c>
      <c r="AU1999" s="244">
        <v>125</v>
      </c>
      <c r="AV1999" s="244" t="s">
        <v>6672</v>
      </c>
      <c r="AW1999" s="22">
        <v>852</v>
      </c>
      <c r="AX1999" s="343">
        <v>263.68104196109886</v>
      </c>
    </row>
    <row r="2000" spans="15:50" ht="12" customHeight="1" x14ac:dyDescent="0.25">
      <c r="O2000" s="482" t="str">
        <f t="shared" si="176"/>
        <v xml:space="preserve"> </v>
      </c>
      <c r="P2000">
        <v>876</v>
      </c>
      <c r="Q2000" t="str">
        <f t="shared" si="175"/>
        <v>Marvel Loch</v>
      </c>
      <c r="AS2000" s="244">
        <v>1998</v>
      </c>
      <c r="AT2000" s="244">
        <v>-27.75</v>
      </c>
      <c r="AU2000" s="244">
        <v>125</v>
      </c>
      <c r="AV2000" s="244" t="s">
        <v>6673</v>
      </c>
      <c r="AW2000" s="22">
        <v>852</v>
      </c>
      <c r="AX2000" s="343">
        <v>272.61990077135096</v>
      </c>
    </row>
    <row r="2001" spans="15:50" ht="12" customHeight="1" x14ac:dyDescent="0.25">
      <c r="O2001" s="482" t="str">
        <f t="shared" si="176"/>
        <v xml:space="preserve"> </v>
      </c>
      <c r="P2001">
        <v>877</v>
      </c>
      <c r="Q2001" t="str">
        <f t="shared" si="175"/>
        <v>Marybrook</v>
      </c>
      <c r="AS2001" s="244">
        <v>1999</v>
      </c>
      <c r="AT2001" s="244">
        <v>-27.5</v>
      </c>
      <c r="AU2001" s="244">
        <v>125</v>
      </c>
      <c r="AV2001" s="244" t="s">
        <v>6674</v>
      </c>
      <c r="AW2001" s="22">
        <v>852</v>
      </c>
      <c r="AX2001" s="343">
        <v>284.00722309132982</v>
      </c>
    </row>
    <row r="2002" spans="15:50" ht="12" customHeight="1" x14ac:dyDescent="0.25">
      <c r="O2002" s="482" t="str">
        <f t="shared" si="176"/>
        <v xml:space="preserve"> </v>
      </c>
      <c r="P2002">
        <v>878</v>
      </c>
      <c r="Q2002" t="str">
        <f t="shared" si="175"/>
        <v>McKail</v>
      </c>
      <c r="AS2002" s="244">
        <v>2000</v>
      </c>
      <c r="AT2002" s="244">
        <v>-27.25</v>
      </c>
      <c r="AU2002" s="244">
        <v>125</v>
      </c>
      <c r="AV2002" s="244" t="s">
        <v>6675</v>
      </c>
      <c r="AW2002" s="22">
        <v>852</v>
      </c>
      <c r="AX2002" s="343">
        <v>297.56204269548971</v>
      </c>
    </row>
    <row r="2003" spans="15:50" ht="12" customHeight="1" x14ac:dyDescent="0.25">
      <c r="O2003" s="482" t="str">
        <f t="shared" si="176"/>
        <v xml:space="preserve"> </v>
      </c>
      <c r="P2003">
        <v>879</v>
      </c>
      <c r="Q2003" t="str">
        <f t="shared" si="175"/>
        <v>Meekatharra</v>
      </c>
      <c r="AS2003" s="244">
        <v>2001</v>
      </c>
      <c r="AT2003" s="244">
        <v>-27</v>
      </c>
      <c r="AU2003" s="244">
        <v>125</v>
      </c>
      <c r="AV2003" s="244" t="s">
        <v>6676</v>
      </c>
      <c r="AW2003" s="22">
        <v>852</v>
      </c>
      <c r="AX2003" s="343">
        <v>313.00289086259744</v>
      </c>
    </row>
    <row r="2004" spans="15:50" ht="12" customHeight="1" x14ac:dyDescent="0.25">
      <c r="O2004" s="482" t="str">
        <f t="shared" si="176"/>
        <v xml:space="preserve"> </v>
      </c>
      <c r="P2004">
        <v>880</v>
      </c>
      <c r="Q2004" t="str">
        <f t="shared" si="175"/>
        <v>Meelon</v>
      </c>
      <c r="AS2004" s="244">
        <v>2002</v>
      </c>
      <c r="AT2004" s="244">
        <v>-26.75</v>
      </c>
      <c r="AU2004" s="244">
        <v>125</v>
      </c>
      <c r="AV2004" s="244" t="s">
        <v>6677</v>
      </c>
      <c r="AW2004" s="22">
        <v>852</v>
      </c>
      <c r="AX2004" s="343">
        <v>330.06518143824985</v>
      </c>
    </row>
    <row r="2005" spans="15:50" ht="12" customHeight="1" x14ac:dyDescent="0.25">
      <c r="O2005" s="482" t="str">
        <f t="shared" si="176"/>
        <v xml:space="preserve"> </v>
      </c>
      <c r="P2005">
        <v>881</v>
      </c>
      <c r="Q2005" t="str">
        <f t="shared" si="175"/>
        <v>Meenaar</v>
      </c>
      <c r="AS2005" s="244">
        <v>2003</v>
      </c>
      <c r="AT2005" s="244">
        <v>-26.5</v>
      </c>
      <c r="AU2005" s="244">
        <v>125</v>
      </c>
      <c r="AV2005" s="244" t="s">
        <v>6678</v>
      </c>
      <c r="AW2005" s="22">
        <v>852</v>
      </c>
      <c r="AX2005" s="343">
        <v>348.51084931947327</v>
      </c>
    </row>
    <row r="2006" spans="15:50" ht="12" customHeight="1" x14ac:dyDescent="0.25">
      <c r="O2006" s="482" t="str">
        <f t="shared" si="176"/>
        <v xml:space="preserve"> </v>
      </c>
      <c r="P2006">
        <v>882</v>
      </c>
      <c r="Q2006" t="str">
        <f t="shared" si="175"/>
        <v>Melville</v>
      </c>
      <c r="AS2006" s="244">
        <v>2004</v>
      </c>
      <c r="AT2006" s="244">
        <v>-26.25</v>
      </c>
      <c r="AU2006" s="244">
        <v>125</v>
      </c>
      <c r="AV2006" s="244" t="s">
        <v>6679</v>
      </c>
      <c r="AW2006" s="22">
        <v>852</v>
      </c>
      <c r="AX2006" s="343">
        <v>368.13200604420774</v>
      </c>
    </row>
    <row r="2007" spans="15:50" ht="12" customHeight="1" x14ac:dyDescent="0.25">
      <c r="O2007" s="482" t="str">
        <f t="shared" si="176"/>
        <v xml:space="preserve"> </v>
      </c>
      <c r="P2007">
        <v>883</v>
      </c>
      <c r="Q2007" t="str">
        <f t="shared" si="175"/>
        <v>Menzies</v>
      </c>
      <c r="AS2007" s="244">
        <v>2005</v>
      </c>
      <c r="AT2007" s="244">
        <v>-26</v>
      </c>
      <c r="AU2007" s="244">
        <v>125</v>
      </c>
      <c r="AV2007" s="244" t="s">
        <v>6680</v>
      </c>
      <c r="AW2007" s="22">
        <v>852</v>
      </c>
      <c r="AX2007" s="343">
        <v>388.75070318512985</v>
      </c>
    </row>
    <row r="2008" spans="15:50" ht="12" customHeight="1" x14ac:dyDescent="0.25">
      <c r="O2008" s="482" t="str">
        <f t="shared" si="176"/>
        <v xml:space="preserve"> </v>
      </c>
      <c r="P2008">
        <v>884</v>
      </c>
      <c r="Q2008" t="str">
        <f t="shared" si="175"/>
        <v>Merilup</v>
      </c>
      <c r="AS2008" s="244">
        <v>2006</v>
      </c>
      <c r="AT2008" s="244">
        <v>-25.75</v>
      </c>
      <c r="AU2008" s="244">
        <v>125</v>
      </c>
      <c r="AV2008" s="244" t="s">
        <v>6681</v>
      </c>
      <c r="AW2008" s="22">
        <v>852</v>
      </c>
      <c r="AX2008" s="343">
        <v>410.21655016116762</v>
      </c>
    </row>
    <row r="2009" spans="15:50" ht="12" customHeight="1" x14ac:dyDescent="0.25">
      <c r="O2009" s="482" t="str">
        <f t="shared" si="176"/>
        <v xml:space="preserve"> </v>
      </c>
      <c r="P2009">
        <v>885</v>
      </c>
      <c r="Q2009" t="str">
        <f t="shared" si="175"/>
        <v>Merkanooka</v>
      </c>
      <c r="AS2009" s="244">
        <v>2007</v>
      </c>
      <c r="AT2009" s="244">
        <v>-25.5</v>
      </c>
      <c r="AU2009" s="244">
        <v>125</v>
      </c>
      <c r="AV2009" s="244" t="s">
        <v>6682</v>
      </c>
      <c r="AW2009" s="22">
        <v>852</v>
      </c>
      <c r="AX2009" s="343">
        <v>432.40339977108073</v>
      </c>
    </row>
    <row r="2010" spans="15:50" ht="12" customHeight="1" x14ac:dyDescent="0.25">
      <c r="O2010" s="482" t="str">
        <f t="shared" si="176"/>
        <v xml:space="preserve"> </v>
      </c>
      <c r="P2010">
        <v>886</v>
      </c>
      <c r="Q2010" t="str">
        <f t="shared" si="175"/>
        <v>Metricup</v>
      </c>
      <c r="AS2010" s="244">
        <v>2008</v>
      </c>
      <c r="AT2010" s="244">
        <v>-25.25</v>
      </c>
      <c r="AU2010" s="244">
        <v>125</v>
      </c>
      <c r="AV2010" s="244" t="s">
        <v>6683</v>
      </c>
      <c r="AW2010" s="22">
        <v>852</v>
      </c>
      <c r="AX2010" s="343">
        <v>455.2058384936783</v>
      </c>
    </row>
    <row r="2011" spans="15:50" ht="12" customHeight="1" x14ac:dyDescent="0.25">
      <c r="O2011" s="482" t="str">
        <f t="shared" si="176"/>
        <v xml:space="preserve"> </v>
      </c>
      <c r="P2011">
        <v>887</v>
      </c>
      <c r="Q2011" t="str">
        <f t="shared" si="175"/>
        <v>Mettler</v>
      </c>
      <c r="AS2011" s="244">
        <v>2009</v>
      </c>
      <c r="AT2011" s="244">
        <v>-25</v>
      </c>
      <c r="AU2011" s="244">
        <v>125</v>
      </c>
      <c r="AV2011" s="244" t="s">
        <v>6684</v>
      </c>
      <c r="AW2011" s="22">
        <v>852</v>
      </c>
      <c r="AX2011" s="343">
        <v>478.53587499632732</v>
      </c>
    </row>
    <row r="2012" spans="15:50" ht="12" customHeight="1" x14ac:dyDescent="0.25">
      <c r="O2012" s="482" t="str">
        <f t="shared" si="176"/>
        <v xml:space="preserve"> </v>
      </c>
      <c r="P2012">
        <v>888</v>
      </c>
      <c r="Q2012" t="str">
        <f t="shared" si="175"/>
        <v>Middleton Beach</v>
      </c>
      <c r="AS2012" s="244">
        <v>2010</v>
      </c>
      <c r="AT2012" s="244">
        <v>-35</v>
      </c>
      <c r="AU2012" s="244">
        <v>125.25</v>
      </c>
      <c r="AV2012" s="244" t="s">
        <v>6685</v>
      </c>
      <c r="AW2012" s="22">
        <v>784</v>
      </c>
      <c r="AX2012" s="343">
        <v>200.64121696885081</v>
      </c>
    </row>
    <row r="2013" spans="15:50" ht="12" customHeight="1" x14ac:dyDescent="0.25">
      <c r="O2013" s="482" t="str">
        <f t="shared" si="176"/>
        <v xml:space="preserve"> </v>
      </c>
      <c r="P2013">
        <v>889</v>
      </c>
      <c r="Q2013" t="str">
        <f t="shared" si="175"/>
        <v>Midvale</v>
      </c>
      <c r="AS2013" s="244">
        <v>2011</v>
      </c>
      <c r="AT2013" s="244">
        <v>-34.75</v>
      </c>
      <c r="AU2013" s="244">
        <v>125.25</v>
      </c>
      <c r="AV2013" s="244" t="s">
        <v>6686</v>
      </c>
      <c r="AW2013" s="22">
        <v>784</v>
      </c>
      <c r="AX2013" s="343">
        <v>180.15925991057193</v>
      </c>
    </row>
    <row r="2014" spans="15:50" ht="12" customHeight="1" x14ac:dyDescent="0.25">
      <c r="O2014" s="482" t="str">
        <f t="shared" si="176"/>
        <v xml:space="preserve"> </v>
      </c>
      <c r="P2014">
        <v>890</v>
      </c>
      <c r="Q2014" t="str">
        <f t="shared" si="175"/>
        <v>Millbridge</v>
      </c>
      <c r="AS2014" s="244">
        <v>2012</v>
      </c>
      <c r="AT2014" s="244">
        <v>-34.5</v>
      </c>
      <c r="AU2014" s="244">
        <v>125.25</v>
      </c>
      <c r="AV2014" s="244" t="s">
        <v>6687</v>
      </c>
      <c r="AW2014" s="22">
        <v>784</v>
      </c>
      <c r="AX2014" s="343">
        <v>161.87341032062989</v>
      </c>
    </row>
    <row r="2015" spans="15:50" ht="12" customHeight="1" x14ac:dyDescent="0.25">
      <c r="O2015" s="482" t="str">
        <f t="shared" si="176"/>
        <v xml:space="preserve"> </v>
      </c>
      <c r="P2015">
        <v>891</v>
      </c>
      <c r="Q2015" t="str">
        <f t="shared" si="175"/>
        <v>Millbrook</v>
      </c>
      <c r="AS2015" s="244">
        <v>2013</v>
      </c>
      <c r="AT2015" s="244">
        <v>-34.25</v>
      </c>
      <c r="AU2015" s="244">
        <v>125.25</v>
      </c>
      <c r="AV2015" s="244" t="s">
        <v>6688</v>
      </c>
      <c r="AW2015" s="22">
        <v>784</v>
      </c>
      <c r="AX2015" s="343">
        <v>146.60772173238453</v>
      </c>
    </row>
    <row r="2016" spans="15:50" ht="12" customHeight="1" x14ac:dyDescent="0.25">
      <c r="O2016" s="482" t="str">
        <f t="shared" si="176"/>
        <v xml:space="preserve"> </v>
      </c>
      <c r="P2016">
        <v>892</v>
      </c>
      <c r="Q2016" t="str">
        <f t="shared" si="175"/>
        <v>Milpara</v>
      </c>
      <c r="AS2016" s="244">
        <v>2014</v>
      </c>
      <c r="AT2016" s="244">
        <v>-34</v>
      </c>
      <c r="AU2016" s="244">
        <v>125.25</v>
      </c>
      <c r="AV2016" s="244" t="s">
        <v>6689</v>
      </c>
      <c r="AW2016" s="22">
        <v>784</v>
      </c>
      <c r="AX2016" s="343">
        <v>135.38769607835511</v>
      </c>
    </row>
    <row r="2017" spans="15:50" ht="12" customHeight="1" x14ac:dyDescent="0.25">
      <c r="O2017" s="482" t="str">
        <f t="shared" si="176"/>
        <v xml:space="preserve"> </v>
      </c>
      <c r="P2017">
        <v>893</v>
      </c>
      <c r="Q2017" t="str">
        <f t="shared" si="175"/>
        <v>Mindarabin</v>
      </c>
      <c r="AS2017" s="244">
        <v>2015</v>
      </c>
      <c r="AT2017" s="244">
        <v>-33.75</v>
      </c>
      <c r="AU2017" s="244">
        <v>125.25</v>
      </c>
      <c r="AV2017" s="244" t="s">
        <v>6690</v>
      </c>
      <c r="AW2017" s="22">
        <v>784</v>
      </c>
      <c r="AX2017" s="343">
        <v>129.27108535518815</v>
      </c>
    </row>
    <row r="2018" spans="15:50" ht="12" customHeight="1" x14ac:dyDescent="0.25">
      <c r="O2018" s="482" t="str">
        <f t="shared" si="176"/>
        <v xml:space="preserve"> </v>
      </c>
      <c r="P2018">
        <v>894</v>
      </c>
      <c r="Q2018" t="str">
        <f t="shared" si="175"/>
        <v>Mingenew</v>
      </c>
      <c r="AS2018" s="244">
        <v>2016</v>
      </c>
      <c r="AT2018" s="244">
        <v>-33.5</v>
      </c>
      <c r="AU2018" s="244">
        <v>125.25</v>
      </c>
      <c r="AV2018" s="244" t="s">
        <v>6691</v>
      </c>
      <c r="AW2018" s="22">
        <v>784</v>
      </c>
      <c r="AX2018" s="343">
        <v>128.98596766084469</v>
      </c>
    </row>
    <row r="2019" spans="15:50" ht="12" customHeight="1" x14ac:dyDescent="0.25">
      <c r="O2019" s="482" t="str">
        <f t="shared" si="176"/>
        <v xml:space="preserve"> </v>
      </c>
      <c r="P2019">
        <v>895</v>
      </c>
      <c r="Q2019" t="str">
        <f t="shared" si="175"/>
        <v>Minnenooka</v>
      </c>
      <c r="AS2019" s="244">
        <v>2017</v>
      </c>
      <c r="AT2019" s="244">
        <v>-33.25</v>
      </c>
      <c r="AU2019" s="244">
        <v>125.25</v>
      </c>
      <c r="AV2019" s="244" t="s">
        <v>6692</v>
      </c>
      <c r="AW2019" s="22">
        <v>66</v>
      </c>
      <c r="AX2019" s="343">
        <v>110.91341407656334</v>
      </c>
    </row>
    <row r="2020" spans="15:50" ht="12" customHeight="1" x14ac:dyDescent="0.25">
      <c r="O2020" s="482" t="str">
        <f t="shared" si="176"/>
        <v xml:space="preserve"> </v>
      </c>
      <c r="P2020">
        <v>896</v>
      </c>
      <c r="Q2020" t="str">
        <f t="shared" si="175"/>
        <v>Minnivale</v>
      </c>
      <c r="AS2020" s="244">
        <v>2018</v>
      </c>
      <c r="AT2020" s="244">
        <v>-33</v>
      </c>
      <c r="AU2020" s="244">
        <v>125.25</v>
      </c>
      <c r="AV2020" s="244" t="s">
        <v>6693</v>
      </c>
      <c r="AW2020" s="22">
        <v>66</v>
      </c>
      <c r="AX2020" s="343">
        <v>83.869839956471196</v>
      </c>
    </row>
    <row r="2021" spans="15:50" ht="12" customHeight="1" x14ac:dyDescent="0.25">
      <c r="O2021" s="482" t="str">
        <f t="shared" si="176"/>
        <v xml:space="preserve"> </v>
      </c>
      <c r="P2021">
        <v>897</v>
      </c>
      <c r="Q2021" t="str">
        <f t="shared" si="175"/>
        <v>Mira Mar</v>
      </c>
      <c r="AS2021" s="244">
        <v>2019</v>
      </c>
      <c r="AT2021" s="244">
        <v>-32.75</v>
      </c>
      <c r="AU2021" s="244">
        <v>125.25</v>
      </c>
      <c r="AV2021" s="244" t="s">
        <v>6694</v>
      </c>
      <c r="AW2021" s="22">
        <v>66</v>
      </c>
      <c r="AX2021" s="343">
        <v>57.549097558936339</v>
      </c>
    </row>
    <row r="2022" spans="15:50" ht="12" customHeight="1" x14ac:dyDescent="0.25">
      <c r="O2022" s="482" t="str">
        <f t="shared" si="176"/>
        <v xml:space="preserve"> </v>
      </c>
      <c r="P2022">
        <v>898</v>
      </c>
      <c r="Q2022" t="str">
        <f t="shared" ref="Q2022:Q2085" si="177">IFERROR(VLOOKUP(P2022,$P$3:$Q$1122,2,FALSE), "FREE#")</f>
        <v>Mobrup</v>
      </c>
      <c r="AS2022" s="244">
        <v>2020</v>
      </c>
      <c r="AT2022" s="244">
        <v>-32.5</v>
      </c>
      <c r="AU2022" s="244">
        <v>125.25</v>
      </c>
      <c r="AV2022" s="244" t="s">
        <v>6695</v>
      </c>
      <c r="AW2022" s="22">
        <v>66</v>
      </c>
      <c r="AX2022" s="343">
        <v>33.690223342833306</v>
      </c>
    </row>
    <row r="2023" spans="15:50" ht="12" customHeight="1" x14ac:dyDescent="0.25">
      <c r="O2023" s="482" t="str">
        <f t="shared" si="176"/>
        <v xml:space="preserve"> </v>
      </c>
      <c r="P2023">
        <v>899</v>
      </c>
      <c r="Q2023" t="str">
        <f t="shared" si="177"/>
        <v>Mokine</v>
      </c>
      <c r="AS2023" s="244">
        <v>2021</v>
      </c>
      <c r="AT2023" s="244">
        <v>-32.25</v>
      </c>
      <c r="AU2023" s="244">
        <v>125.25</v>
      </c>
      <c r="AV2023" s="244" t="s">
        <v>6696</v>
      </c>
      <c r="AW2023" s="22">
        <v>66</v>
      </c>
      <c r="AX2023" s="343">
        <v>22.439866568980339</v>
      </c>
    </row>
    <row r="2024" spans="15:50" ht="12" customHeight="1" x14ac:dyDescent="0.25">
      <c r="O2024" s="482" t="str">
        <f t="shared" si="176"/>
        <v xml:space="preserve"> </v>
      </c>
      <c r="P2024">
        <v>900</v>
      </c>
      <c r="Q2024" t="str">
        <f t="shared" si="177"/>
        <v>Mollerin</v>
      </c>
      <c r="AS2024" s="244">
        <v>2022</v>
      </c>
      <c r="AT2024" s="244">
        <v>-32</v>
      </c>
      <c r="AU2024" s="244">
        <v>125.25</v>
      </c>
      <c r="AV2024" s="244" t="s">
        <v>6697</v>
      </c>
      <c r="AW2024" s="22">
        <v>66</v>
      </c>
      <c r="AX2024" s="343">
        <v>37.649010851263036</v>
      </c>
    </row>
    <row r="2025" spans="15:50" ht="12" customHeight="1" x14ac:dyDescent="0.25">
      <c r="O2025" s="482" t="str">
        <f t="shared" si="176"/>
        <v xml:space="preserve"> </v>
      </c>
      <c r="P2025">
        <v>901</v>
      </c>
      <c r="Q2025" t="str">
        <f t="shared" si="177"/>
        <v>Molloy Island</v>
      </c>
      <c r="AS2025" s="244">
        <v>2023</v>
      </c>
      <c r="AT2025" s="244">
        <v>-31.75</v>
      </c>
      <c r="AU2025" s="244">
        <v>125.25</v>
      </c>
      <c r="AV2025" s="244" t="s">
        <v>6698</v>
      </c>
      <c r="AW2025" s="22">
        <v>66</v>
      </c>
      <c r="AX2025" s="343">
        <v>62.263411151168242</v>
      </c>
    </row>
    <row r="2026" spans="15:50" ht="12" customHeight="1" x14ac:dyDescent="0.25">
      <c r="O2026" s="482" t="str">
        <f t="shared" si="176"/>
        <v xml:space="preserve"> </v>
      </c>
      <c r="P2026">
        <v>902</v>
      </c>
      <c r="Q2026" t="str">
        <f t="shared" si="177"/>
        <v>Monjebup</v>
      </c>
      <c r="AS2026" s="244">
        <v>2024</v>
      </c>
      <c r="AT2026" s="244">
        <v>-31.5</v>
      </c>
      <c r="AU2026" s="244">
        <v>125.25</v>
      </c>
      <c r="AV2026" s="244" t="s">
        <v>6699</v>
      </c>
      <c r="AW2026" s="22">
        <v>1038</v>
      </c>
      <c r="AX2026" s="343">
        <v>56.182560159189926</v>
      </c>
    </row>
    <row r="2027" spans="15:50" ht="12" customHeight="1" x14ac:dyDescent="0.25">
      <c r="O2027" s="482" t="str">
        <f t="shared" si="176"/>
        <v xml:space="preserve"> </v>
      </c>
      <c r="P2027">
        <v>903</v>
      </c>
      <c r="Q2027" t="str">
        <f t="shared" si="177"/>
        <v>FREE#</v>
      </c>
      <c r="AS2027" s="244">
        <v>2025</v>
      </c>
      <c r="AT2027" s="244">
        <v>-31.25</v>
      </c>
      <c r="AU2027" s="244">
        <v>125.25</v>
      </c>
      <c r="AV2027" s="244" t="s">
        <v>6700</v>
      </c>
      <c r="AW2027" s="22">
        <v>1038</v>
      </c>
      <c r="AX2027" s="343">
        <v>28.878223608619454</v>
      </c>
    </row>
    <row r="2028" spans="15:50" ht="12" customHeight="1" x14ac:dyDescent="0.25">
      <c r="O2028" s="482" t="str">
        <f t="shared" si="176"/>
        <v xml:space="preserve"> </v>
      </c>
      <c r="P2028">
        <v>904</v>
      </c>
      <c r="Q2028" t="str">
        <f t="shared" si="177"/>
        <v>Moojebing</v>
      </c>
      <c r="AS2028" s="244">
        <v>2026</v>
      </c>
      <c r="AT2028" s="244">
        <v>-31</v>
      </c>
      <c r="AU2028" s="244">
        <v>125.25</v>
      </c>
      <c r="AV2028" s="244" t="s">
        <v>6701</v>
      </c>
      <c r="AW2028" s="22">
        <v>1038</v>
      </c>
      <c r="AX2028" s="343">
        <v>7.5374441010207445</v>
      </c>
    </row>
    <row r="2029" spans="15:50" ht="12" customHeight="1" x14ac:dyDescent="0.25">
      <c r="O2029" s="482" t="str">
        <f t="shared" si="176"/>
        <v xml:space="preserve"> </v>
      </c>
      <c r="P2029">
        <v>905</v>
      </c>
      <c r="Q2029" t="str">
        <f t="shared" si="177"/>
        <v>Mooliabeenee</v>
      </c>
      <c r="AS2029" s="244">
        <v>2027</v>
      </c>
      <c r="AT2029" s="244">
        <v>-30.75</v>
      </c>
      <c r="AU2029" s="244">
        <v>125.25</v>
      </c>
      <c r="AV2029" s="244" t="s">
        <v>6702</v>
      </c>
      <c r="AW2029" s="22">
        <v>1038</v>
      </c>
      <c r="AX2029" s="343">
        <v>28.723924878322844</v>
      </c>
    </row>
    <row r="2030" spans="15:50" ht="12" customHeight="1" x14ac:dyDescent="0.25">
      <c r="O2030" s="482" t="str">
        <f t="shared" si="176"/>
        <v xml:space="preserve"> </v>
      </c>
      <c r="P2030">
        <v>906</v>
      </c>
      <c r="Q2030" t="str">
        <f t="shared" si="177"/>
        <v>Moondyne</v>
      </c>
      <c r="AS2030" s="244">
        <v>2028</v>
      </c>
      <c r="AT2030" s="244">
        <v>-30.5</v>
      </c>
      <c r="AU2030" s="244">
        <v>125.25</v>
      </c>
      <c r="AV2030" s="244" t="s">
        <v>6703</v>
      </c>
      <c r="AW2030" s="22">
        <v>1038</v>
      </c>
      <c r="AX2030" s="343">
        <v>56.024139344648532</v>
      </c>
    </row>
    <row r="2031" spans="15:50" ht="12" customHeight="1" x14ac:dyDescent="0.25">
      <c r="O2031" s="482" t="str">
        <f t="shared" si="176"/>
        <v xml:space="preserve"> </v>
      </c>
      <c r="P2031">
        <v>907</v>
      </c>
      <c r="Q2031" t="str">
        <f t="shared" si="177"/>
        <v>Moonyoonooka</v>
      </c>
      <c r="AS2031" s="244">
        <v>2029</v>
      </c>
      <c r="AT2031" s="244">
        <v>-30.25</v>
      </c>
      <c r="AU2031" s="244">
        <v>125.25</v>
      </c>
      <c r="AV2031" s="244" t="s">
        <v>6704</v>
      </c>
      <c r="AW2031" s="22">
        <v>1038</v>
      </c>
      <c r="AX2031" s="343">
        <v>83.652459917339272</v>
      </c>
    </row>
    <row r="2032" spans="15:50" ht="12" customHeight="1" x14ac:dyDescent="0.25">
      <c r="O2032" s="482" t="str">
        <f t="shared" si="176"/>
        <v xml:space="preserve"> </v>
      </c>
      <c r="P2032">
        <v>908</v>
      </c>
      <c r="Q2032" t="str">
        <f t="shared" si="177"/>
        <v>Moore River National Park</v>
      </c>
      <c r="AS2032" s="244">
        <v>2030</v>
      </c>
      <c r="AT2032" s="244">
        <v>-30</v>
      </c>
      <c r="AU2032" s="244">
        <v>125.25</v>
      </c>
      <c r="AV2032" s="244" t="s">
        <v>6705</v>
      </c>
      <c r="AW2032" s="22">
        <v>1038</v>
      </c>
      <c r="AX2032" s="343">
        <v>111.36495608203869</v>
      </c>
    </row>
    <row r="2033" spans="15:50" ht="12" customHeight="1" x14ac:dyDescent="0.25">
      <c r="O2033" s="482" t="str">
        <f t="shared" si="176"/>
        <v xml:space="preserve"> </v>
      </c>
      <c r="P2033">
        <v>909</v>
      </c>
      <c r="Q2033" t="str">
        <f t="shared" si="177"/>
        <v>Mooriary</v>
      </c>
      <c r="AS2033" s="244">
        <v>2031</v>
      </c>
      <c r="AT2033" s="244">
        <v>-29.75</v>
      </c>
      <c r="AU2033" s="244">
        <v>125.25</v>
      </c>
      <c r="AV2033" s="244" t="s">
        <v>6706</v>
      </c>
      <c r="AW2033" s="22">
        <v>1038</v>
      </c>
      <c r="AX2033" s="343">
        <v>139.11133083991649</v>
      </c>
    </row>
    <row r="2034" spans="15:50" ht="12" customHeight="1" x14ac:dyDescent="0.25">
      <c r="O2034" s="482" t="str">
        <f t="shared" si="176"/>
        <v xml:space="preserve"> </v>
      </c>
      <c r="P2034">
        <v>910</v>
      </c>
      <c r="Q2034" t="str">
        <f t="shared" si="177"/>
        <v>Moorine Rock</v>
      </c>
      <c r="AS2034" s="244">
        <v>2032</v>
      </c>
      <c r="AT2034" s="244">
        <v>-29.5</v>
      </c>
      <c r="AU2034" s="244">
        <v>125.25</v>
      </c>
      <c r="AV2034" s="244" t="s">
        <v>6707</v>
      </c>
      <c r="AW2034" s="22">
        <v>1038</v>
      </c>
      <c r="AX2034" s="343">
        <v>166.87468599180252</v>
      </c>
    </row>
    <row r="2035" spans="15:50" ht="12" customHeight="1" x14ac:dyDescent="0.25">
      <c r="O2035" s="482" t="str">
        <f t="shared" si="176"/>
        <v xml:space="preserve"> </v>
      </c>
      <c r="P2035">
        <v>911</v>
      </c>
      <c r="Q2035" t="str">
        <f t="shared" si="177"/>
        <v>Moorumbine</v>
      </c>
      <c r="AS2035" s="244">
        <v>2033</v>
      </c>
      <c r="AT2035" s="244">
        <v>-29.25</v>
      </c>
      <c r="AU2035" s="244">
        <v>125.25</v>
      </c>
      <c r="AV2035" s="244" t="s">
        <v>6708</v>
      </c>
      <c r="AW2035" s="22">
        <v>1038</v>
      </c>
      <c r="AX2035" s="343">
        <v>194.64775573721087</v>
      </c>
    </row>
    <row r="2036" spans="15:50" ht="12" customHeight="1" x14ac:dyDescent="0.25">
      <c r="O2036" s="482" t="str">
        <f t="shared" si="176"/>
        <v xml:space="preserve"> </v>
      </c>
      <c r="P2036">
        <v>912</v>
      </c>
      <c r="Q2036" t="str">
        <f t="shared" si="177"/>
        <v>Mooterdine</v>
      </c>
      <c r="AS2036" s="244">
        <v>2034</v>
      </c>
      <c r="AT2036" s="244">
        <v>-29</v>
      </c>
      <c r="AU2036" s="244">
        <v>125.25</v>
      </c>
      <c r="AV2036" s="244" t="s">
        <v>6709</v>
      </c>
      <c r="AW2036" s="22">
        <v>1038</v>
      </c>
      <c r="AX2036" s="343">
        <v>222.42690110232039</v>
      </c>
    </row>
    <row r="2037" spans="15:50" ht="12" customHeight="1" x14ac:dyDescent="0.25">
      <c r="O2037" s="482" t="str">
        <f t="shared" si="176"/>
        <v xml:space="preserve"> </v>
      </c>
      <c r="P2037">
        <v>913</v>
      </c>
      <c r="Q2037" t="str">
        <f t="shared" si="177"/>
        <v>Morawa</v>
      </c>
      <c r="AS2037" s="244">
        <v>2035</v>
      </c>
      <c r="AT2037" s="244">
        <v>-28.75</v>
      </c>
      <c r="AU2037" s="244">
        <v>125.25</v>
      </c>
      <c r="AV2037" s="244" t="s">
        <v>6710</v>
      </c>
      <c r="AW2037" s="22">
        <v>1038</v>
      </c>
      <c r="AX2037" s="343">
        <v>250.21009848952457</v>
      </c>
    </row>
    <row r="2038" spans="15:50" ht="12" customHeight="1" x14ac:dyDescent="0.25">
      <c r="O2038" s="482" t="str">
        <f t="shared" si="176"/>
        <v xml:space="preserve"> </v>
      </c>
      <c r="P2038">
        <v>914</v>
      </c>
      <c r="Q2038" t="str">
        <f t="shared" si="177"/>
        <v>FREE#</v>
      </c>
      <c r="AS2038" s="244">
        <v>2036</v>
      </c>
      <c r="AT2038" s="244">
        <v>-28.5</v>
      </c>
      <c r="AU2038" s="244">
        <v>125.25</v>
      </c>
      <c r="AV2038" s="244" t="s">
        <v>6711</v>
      </c>
      <c r="AW2038" s="22">
        <v>1038</v>
      </c>
      <c r="AX2038" s="343">
        <v>277.99613301250679</v>
      </c>
    </row>
    <row r="2039" spans="15:50" ht="12" customHeight="1" x14ac:dyDescent="0.25">
      <c r="O2039" s="482" t="str">
        <f t="shared" si="176"/>
        <v xml:space="preserve"> </v>
      </c>
      <c r="P2039">
        <v>915</v>
      </c>
      <c r="Q2039" t="str">
        <f t="shared" si="177"/>
        <v>Moulyinning</v>
      </c>
      <c r="AS2039" s="244">
        <v>2037</v>
      </c>
      <c r="AT2039" s="244">
        <v>-28.25</v>
      </c>
      <c r="AU2039" s="244">
        <v>125.25</v>
      </c>
      <c r="AV2039" s="244" t="s">
        <v>6712</v>
      </c>
      <c r="AW2039" s="22">
        <v>852</v>
      </c>
      <c r="AX2039" s="343">
        <v>281.59063489322426</v>
      </c>
    </row>
    <row r="2040" spans="15:50" ht="12" customHeight="1" x14ac:dyDescent="0.25">
      <c r="O2040" s="482" t="str">
        <f t="shared" si="176"/>
        <v xml:space="preserve"> </v>
      </c>
      <c r="P2040">
        <v>916</v>
      </c>
      <c r="Q2040" t="str">
        <f t="shared" si="177"/>
        <v>Mount Augustus</v>
      </c>
      <c r="AS2040" s="244">
        <v>2038</v>
      </c>
      <c r="AT2040" s="244">
        <v>-28</v>
      </c>
      <c r="AU2040" s="244">
        <v>125.25</v>
      </c>
      <c r="AV2040" s="244" t="s">
        <v>6713</v>
      </c>
      <c r="AW2040" s="22">
        <v>852</v>
      </c>
      <c r="AX2040" s="343">
        <v>287.35551914511711</v>
      </c>
    </row>
    <row r="2041" spans="15:50" ht="12" customHeight="1" x14ac:dyDescent="0.25">
      <c r="O2041" s="482" t="str">
        <f t="shared" si="176"/>
        <v xml:space="preserve"> </v>
      </c>
      <c r="P2041">
        <v>917</v>
      </c>
      <c r="Q2041" t="str">
        <f t="shared" si="177"/>
        <v>Mount Budd</v>
      </c>
      <c r="AS2041" s="244">
        <v>2039</v>
      </c>
      <c r="AT2041" s="244">
        <v>-27.75</v>
      </c>
      <c r="AU2041" s="244">
        <v>125.25</v>
      </c>
      <c r="AV2041" s="244" t="s">
        <v>6714</v>
      </c>
      <c r="AW2041" s="22">
        <v>852</v>
      </c>
      <c r="AX2041" s="343">
        <v>295.63070307716117</v>
      </c>
    </row>
    <row r="2042" spans="15:50" ht="12" customHeight="1" x14ac:dyDescent="0.25">
      <c r="O2042" s="482" t="str">
        <f t="shared" si="176"/>
        <v xml:space="preserve"> </v>
      </c>
      <c r="P2042">
        <v>918</v>
      </c>
      <c r="Q2042" t="str">
        <f t="shared" si="177"/>
        <v>Mount Burges</v>
      </c>
      <c r="AS2042" s="244">
        <v>2040</v>
      </c>
      <c r="AT2042" s="244">
        <v>-27.5</v>
      </c>
      <c r="AU2042" s="244">
        <v>125.25</v>
      </c>
      <c r="AV2042" s="244" t="s">
        <v>6715</v>
      </c>
      <c r="AW2042" s="22">
        <v>852</v>
      </c>
      <c r="AX2042" s="343">
        <v>306.21273694785384</v>
      </c>
    </row>
    <row r="2043" spans="15:50" ht="12" customHeight="1" x14ac:dyDescent="0.25">
      <c r="O2043" s="482" t="str">
        <f t="shared" si="176"/>
        <v xml:space="preserve"> </v>
      </c>
      <c r="P2043">
        <v>919</v>
      </c>
      <c r="Q2043" t="str">
        <f t="shared" si="177"/>
        <v>Mount Caroline</v>
      </c>
      <c r="AS2043" s="244">
        <v>2041</v>
      </c>
      <c r="AT2043" s="244">
        <v>-27.25</v>
      </c>
      <c r="AU2043" s="244">
        <v>125.25</v>
      </c>
      <c r="AV2043" s="244" t="s">
        <v>6716</v>
      </c>
      <c r="AW2043" s="22">
        <v>852</v>
      </c>
      <c r="AX2043" s="343">
        <v>318.87203910537573</v>
      </c>
    </row>
    <row r="2044" spans="15:50" ht="12" customHeight="1" x14ac:dyDescent="0.25">
      <c r="O2044" s="482" t="str">
        <f t="shared" si="176"/>
        <v xml:space="preserve"> </v>
      </c>
      <c r="P2044">
        <v>920</v>
      </c>
      <c r="Q2044" t="str">
        <f t="shared" si="177"/>
        <v>Mount Clarence</v>
      </c>
      <c r="AS2044" s="244">
        <v>2042</v>
      </c>
      <c r="AT2044" s="244">
        <v>-27</v>
      </c>
      <c r="AU2044" s="244">
        <v>125.25</v>
      </c>
      <c r="AV2044" s="244" t="s">
        <v>6717</v>
      </c>
      <c r="AW2044" s="22">
        <v>852</v>
      </c>
      <c r="AX2044" s="343">
        <v>333.3720499497993</v>
      </c>
    </row>
    <row r="2045" spans="15:50" ht="12" customHeight="1" x14ac:dyDescent="0.25">
      <c r="O2045" s="482" t="str">
        <f t="shared" si="176"/>
        <v xml:space="preserve"> </v>
      </c>
      <c r="P2045">
        <v>921</v>
      </c>
      <c r="Q2045" t="str">
        <f t="shared" si="177"/>
        <v>Mount Elphinstone</v>
      </c>
      <c r="AS2045" s="244">
        <v>2043</v>
      </c>
      <c r="AT2045" s="244">
        <v>-26.75</v>
      </c>
      <c r="AU2045" s="244">
        <v>125.25</v>
      </c>
      <c r="AV2045" s="244" t="s">
        <v>6718</v>
      </c>
      <c r="AW2045" s="22">
        <v>852</v>
      </c>
      <c r="AX2045" s="343">
        <v>349.48373248433353</v>
      </c>
    </row>
    <row r="2046" spans="15:50" ht="12" customHeight="1" x14ac:dyDescent="0.25">
      <c r="O2046" s="482" t="str">
        <f t="shared" si="176"/>
        <v xml:space="preserve"> </v>
      </c>
      <c r="P2046">
        <v>922</v>
      </c>
      <c r="Q2046" t="str">
        <f t="shared" si="177"/>
        <v>Mount Erin</v>
      </c>
      <c r="AS2046" s="244">
        <v>2044</v>
      </c>
      <c r="AT2046" s="244">
        <v>-26.5</v>
      </c>
      <c r="AU2046" s="244">
        <v>125.25</v>
      </c>
      <c r="AV2046" s="244" t="s">
        <v>6719</v>
      </c>
      <c r="AW2046" s="22">
        <v>852</v>
      </c>
      <c r="AX2046" s="343">
        <v>366.99488275338825</v>
      </c>
    </row>
    <row r="2047" spans="15:50" ht="12" customHeight="1" x14ac:dyDescent="0.25">
      <c r="O2047" s="482" t="str">
        <f t="shared" si="176"/>
        <v xml:space="preserve"> </v>
      </c>
      <c r="P2047">
        <v>923</v>
      </c>
      <c r="Q2047" t="str">
        <f t="shared" si="177"/>
        <v>Mount Hampton</v>
      </c>
      <c r="AS2047" s="244">
        <v>2045</v>
      </c>
      <c r="AT2047" s="244">
        <v>-26.25</v>
      </c>
      <c r="AU2047" s="244">
        <v>125.25</v>
      </c>
      <c r="AV2047" s="244" t="s">
        <v>6720</v>
      </c>
      <c r="AW2047" s="22">
        <v>852</v>
      </c>
      <c r="AX2047" s="343">
        <v>385.71494351960621</v>
      </c>
    </row>
    <row r="2048" spans="15:50" ht="12" customHeight="1" x14ac:dyDescent="0.25">
      <c r="O2048" s="482" t="str">
        <f t="shared" si="176"/>
        <v xml:space="preserve"> </v>
      </c>
      <c r="P2048">
        <v>924</v>
      </c>
      <c r="Q2048" t="str">
        <f t="shared" si="177"/>
        <v>Mount Hardey</v>
      </c>
      <c r="AS2048" s="244">
        <v>2046</v>
      </c>
      <c r="AT2048" s="244">
        <v>-26</v>
      </c>
      <c r="AU2048" s="244">
        <v>125.25</v>
      </c>
      <c r="AV2048" s="244" t="s">
        <v>6721</v>
      </c>
      <c r="AW2048" s="22">
        <v>852</v>
      </c>
      <c r="AX2048" s="343">
        <v>405.47651004262036</v>
      </c>
    </row>
    <row r="2049" spans="15:50" ht="12" customHeight="1" x14ac:dyDescent="0.25">
      <c r="O2049" s="482" t="str">
        <f t="shared" si="176"/>
        <v xml:space="preserve"> </v>
      </c>
      <c r="P2049">
        <v>925</v>
      </c>
      <c r="Q2049" t="str">
        <f t="shared" si="177"/>
        <v>Mount Holland</v>
      </c>
      <c r="AS2049" s="244">
        <v>2047</v>
      </c>
      <c r="AT2049" s="244">
        <v>-25.75</v>
      </c>
      <c r="AU2049" s="244">
        <v>125.25</v>
      </c>
      <c r="AV2049" s="244" t="s">
        <v>6722</v>
      </c>
      <c r="AW2049" s="22">
        <v>852</v>
      </c>
      <c r="AX2049" s="343">
        <v>426.13471044017382</v>
      </c>
    </row>
    <row r="2050" spans="15:50" ht="12" customHeight="1" x14ac:dyDescent="0.25">
      <c r="O2050" s="482" t="str">
        <f t="shared" si="176"/>
        <v xml:space="preserve"> </v>
      </c>
      <c r="P2050">
        <v>926</v>
      </c>
      <c r="Q2050" t="str">
        <f t="shared" si="177"/>
        <v>Mount Kokeby</v>
      </c>
      <c r="AS2050" s="244">
        <v>2048</v>
      </c>
      <c r="AT2050" s="244">
        <v>-25.5</v>
      </c>
      <c r="AU2050" s="244">
        <v>125.25</v>
      </c>
      <c r="AV2050" s="244" t="s">
        <v>6723</v>
      </c>
      <c r="AW2050" s="22">
        <v>852</v>
      </c>
      <c r="AX2050" s="343">
        <v>447.56540441015903</v>
      </c>
    </row>
    <row r="2051" spans="15:50" ht="12" customHeight="1" x14ac:dyDescent="0.25">
      <c r="O2051" s="482" t="str">
        <f t="shared" si="176"/>
        <v xml:space="preserve"> </v>
      </c>
      <c r="P2051">
        <v>927</v>
      </c>
      <c r="Q2051" t="str">
        <f t="shared" si="177"/>
        <v>Mount Magnet</v>
      </c>
      <c r="AS2051" s="244">
        <v>2049</v>
      </c>
      <c r="AT2051" s="244">
        <v>-25.25</v>
      </c>
      <c r="AU2051" s="244">
        <v>125.25</v>
      </c>
      <c r="AV2051" s="244" t="s">
        <v>6724</v>
      </c>
      <c r="AW2051" s="22">
        <v>852</v>
      </c>
      <c r="AX2051" s="343">
        <v>469.66285712604116</v>
      </c>
    </row>
    <row r="2052" spans="15:50" ht="12" customHeight="1" x14ac:dyDescent="0.25">
      <c r="O2052" s="482" t="str">
        <f t="shared" si="176"/>
        <v xml:space="preserve"> </v>
      </c>
      <c r="P2052">
        <v>928</v>
      </c>
      <c r="Q2052" t="str">
        <f t="shared" si="177"/>
        <v>Mount Monger</v>
      </c>
      <c r="AS2052" s="244">
        <v>2050</v>
      </c>
      <c r="AT2052" s="244">
        <v>-25</v>
      </c>
      <c r="AU2052" s="244">
        <v>125.25</v>
      </c>
      <c r="AV2052" s="244" t="s">
        <v>6725</v>
      </c>
      <c r="AW2052" s="22">
        <v>852</v>
      </c>
      <c r="AX2052" s="343">
        <v>492.33729867092421</v>
      </c>
    </row>
    <row r="2053" spans="15:50" ht="12" customHeight="1" x14ac:dyDescent="0.25">
      <c r="O2053" s="482" t="str">
        <f t="shared" ref="O2053:O2116" si="178">IF(Q2053=Q2052,"DUPE"," ")</f>
        <v xml:space="preserve"> </v>
      </c>
      <c r="P2053">
        <v>929</v>
      </c>
      <c r="Q2053" t="str">
        <f t="shared" si="177"/>
        <v>Mount Nasura</v>
      </c>
      <c r="AS2053" s="244">
        <v>2051</v>
      </c>
      <c r="AT2053" s="244">
        <v>-35</v>
      </c>
      <c r="AU2053" s="244">
        <v>125.5</v>
      </c>
      <c r="AV2053" s="244" t="s">
        <v>6726</v>
      </c>
      <c r="AW2053" s="22">
        <v>784</v>
      </c>
      <c r="AX2053" s="343">
        <v>215.94155911354144</v>
      </c>
    </row>
    <row r="2054" spans="15:50" ht="12" customHeight="1" x14ac:dyDescent="0.25">
      <c r="O2054" s="482" t="str">
        <f t="shared" si="178"/>
        <v xml:space="preserve"> </v>
      </c>
      <c r="P2054">
        <v>930</v>
      </c>
      <c r="Q2054" t="str">
        <f t="shared" si="177"/>
        <v>Mount Palmer</v>
      </c>
      <c r="AS2054" s="244">
        <v>2052</v>
      </c>
      <c r="AT2054" s="244">
        <v>-34.75</v>
      </c>
      <c r="AU2054" s="244">
        <v>125.5</v>
      </c>
      <c r="AV2054" s="244" t="s">
        <v>6727</v>
      </c>
      <c r="AW2054" s="22">
        <v>784</v>
      </c>
      <c r="AX2054" s="343">
        <v>197.10511482160865</v>
      </c>
    </row>
    <row r="2055" spans="15:50" ht="12" customHeight="1" x14ac:dyDescent="0.25">
      <c r="O2055" s="482" t="str">
        <f t="shared" si="178"/>
        <v xml:space="preserve"> </v>
      </c>
      <c r="P2055">
        <v>931</v>
      </c>
      <c r="Q2055" t="str">
        <f t="shared" si="177"/>
        <v>Mount Richon</v>
      </c>
      <c r="AS2055" s="244">
        <v>2053</v>
      </c>
      <c r="AT2055" s="244">
        <v>-34.5</v>
      </c>
      <c r="AU2055" s="244">
        <v>125.5</v>
      </c>
      <c r="AV2055" s="244" t="s">
        <v>6728</v>
      </c>
      <c r="AW2055" s="22">
        <v>784</v>
      </c>
      <c r="AX2055" s="343">
        <v>180.59677301172084</v>
      </c>
    </row>
    <row r="2056" spans="15:50" ht="12" customHeight="1" x14ac:dyDescent="0.25">
      <c r="O2056" s="482" t="str">
        <f t="shared" si="178"/>
        <v xml:space="preserve"> </v>
      </c>
      <c r="P2056">
        <v>932</v>
      </c>
      <c r="Q2056" t="str">
        <f t="shared" si="177"/>
        <v>Mount Romance</v>
      </c>
      <c r="AS2056" s="244">
        <v>2054</v>
      </c>
      <c r="AT2056" s="244">
        <v>-34.25</v>
      </c>
      <c r="AU2056" s="244">
        <v>125.5</v>
      </c>
      <c r="AV2056" s="244" t="s">
        <v>6729</v>
      </c>
      <c r="AW2056" s="22">
        <v>784</v>
      </c>
      <c r="AX2056" s="343">
        <v>167.1079332962606</v>
      </c>
    </row>
    <row r="2057" spans="15:50" ht="12" customHeight="1" x14ac:dyDescent="0.25">
      <c r="O2057" s="482" t="str">
        <f t="shared" si="178"/>
        <v xml:space="preserve"> </v>
      </c>
      <c r="P2057">
        <v>933</v>
      </c>
      <c r="Q2057" t="str">
        <f t="shared" si="177"/>
        <v>Mount Walker</v>
      </c>
      <c r="AS2057" s="244">
        <v>2055</v>
      </c>
      <c r="AT2057" s="244">
        <v>-34</v>
      </c>
      <c r="AU2057" s="244">
        <v>125.5</v>
      </c>
      <c r="AV2057" s="244" t="s">
        <v>6730</v>
      </c>
      <c r="AW2057" s="22">
        <v>784</v>
      </c>
      <c r="AX2057" s="343">
        <v>157.41673083625957</v>
      </c>
    </row>
    <row r="2058" spans="15:50" ht="12" customHeight="1" x14ac:dyDescent="0.25">
      <c r="O2058" s="482" t="str">
        <f t="shared" si="178"/>
        <v xml:space="preserve"> </v>
      </c>
      <c r="P2058">
        <v>934</v>
      </c>
      <c r="Q2058" t="str">
        <f t="shared" si="177"/>
        <v>Mount Wells</v>
      </c>
      <c r="AS2058" s="244">
        <v>2056</v>
      </c>
      <c r="AT2058" s="244">
        <v>-33.75</v>
      </c>
      <c r="AU2058" s="244">
        <v>125.5</v>
      </c>
      <c r="AV2058" s="244" t="s">
        <v>6731</v>
      </c>
      <c r="AW2058" s="22">
        <v>784</v>
      </c>
      <c r="AX2058" s="343">
        <v>152.25009609584492</v>
      </c>
    </row>
    <row r="2059" spans="15:50" ht="12" customHeight="1" x14ac:dyDescent="0.25">
      <c r="O2059" s="482" t="str">
        <f t="shared" si="178"/>
        <v xml:space="preserve"> </v>
      </c>
      <c r="P2059">
        <v>935</v>
      </c>
      <c r="Q2059" t="str">
        <f t="shared" si="177"/>
        <v>Muja</v>
      </c>
      <c r="AS2059" s="244">
        <v>2057</v>
      </c>
      <c r="AT2059" s="244">
        <v>-33.5</v>
      </c>
      <c r="AU2059" s="244">
        <v>125.5</v>
      </c>
      <c r="AV2059" s="244" t="s">
        <v>6732</v>
      </c>
      <c r="AW2059" s="22">
        <v>66</v>
      </c>
      <c r="AX2059" s="343">
        <v>136.4769093709489</v>
      </c>
    </row>
    <row r="2060" spans="15:50" ht="12" customHeight="1" x14ac:dyDescent="0.25">
      <c r="O2060" s="482" t="str">
        <f t="shared" si="178"/>
        <v xml:space="preserve"> </v>
      </c>
      <c r="P2060">
        <v>936</v>
      </c>
      <c r="Q2060" t="str">
        <f t="shared" si="177"/>
        <v>Mulgarrie</v>
      </c>
      <c r="AS2060" s="244">
        <v>2058</v>
      </c>
      <c r="AT2060" s="244">
        <v>-33.25</v>
      </c>
      <c r="AU2060" s="244">
        <v>125.5</v>
      </c>
      <c r="AV2060" s="244" t="s">
        <v>6733</v>
      </c>
      <c r="AW2060" s="22">
        <v>66</v>
      </c>
      <c r="AX2060" s="343">
        <v>108.68088159873648</v>
      </c>
    </row>
    <row r="2061" spans="15:50" ht="12" customHeight="1" x14ac:dyDescent="0.25">
      <c r="O2061" s="482" t="str">
        <f t="shared" si="178"/>
        <v xml:space="preserve"> </v>
      </c>
      <c r="P2061">
        <v>937</v>
      </c>
      <c r="Q2061" t="str">
        <f t="shared" si="177"/>
        <v>Mullalyup</v>
      </c>
      <c r="AS2061" s="244">
        <v>2059</v>
      </c>
      <c r="AT2061" s="244">
        <v>-33</v>
      </c>
      <c r="AU2061" s="244">
        <v>125.5</v>
      </c>
      <c r="AV2061" s="244" t="s">
        <v>6734</v>
      </c>
      <c r="AW2061" s="22">
        <v>66</v>
      </c>
      <c r="AX2061" s="343">
        <v>80.885792901270705</v>
      </c>
    </row>
    <row r="2062" spans="15:50" ht="12" customHeight="1" x14ac:dyDescent="0.25">
      <c r="O2062" s="482" t="str">
        <f t="shared" si="178"/>
        <v xml:space="preserve"> </v>
      </c>
      <c r="P2062">
        <v>938</v>
      </c>
      <c r="Q2062" t="str">
        <f t="shared" si="177"/>
        <v>Mumballup</v>
      </c>
      <c r="AS2062" s="244">
        <v>2060</v>
      </c>
      <c r="AT2062" s="244">
        <v>-32.75</v>
      </c>
      <c r="AU2062" s="244">
        <v>125.5</v>
      </c>
      <c r="AV2062" s="244" t="s">
        <v>6735</v>
      </c>
      <c r="AW2062" s="22">
        <v>66</v>
      </c>
      <c r="AX2062" s="343">
        <v>53.093118160741831</v>
      </c>
    </row>
    <row r="2063" spans="15:50" ht="12" customHeight="1" x14ac:dyDescent="0.25">
      <c r="O2063" s="482" t="str">
        <f t="shared" si="178"/>
        <v xml:space="preserve"> </v>
      </c>
      <c r="P2063">
        <v>939</v>
      </c>
      <c r="Q2063" t="str">
        <f t="shared" si="177"/>
        <v>Mumberkine</v>
      </c>
      <c r="AS2063" s="244">
        <v>2061</v>
      </c>
      <c r="AT2063" s="244">
        <v>-32.5</v>
      </c>
      <c r="AU2063" s="244">
        <v>125.5</v>
      </c>
      <c r="AV2063" s="244" t="s">
        <v>6736</v>
      </c>
      <c r="AW2063" s="22">
        <v>66</v>
      </c>
      <c r="AX2063" s="343">
        <v>25.31081060205436</v>
      </c>
    </row>
    <row r="2064" spans="15:50" ht="12" customHeight="1" x14ac:dyDescent="0.25">
      <c r="O2064" s="482" t="str">
        <f t="shared" si="178"/>
        <v xml:space="preserve"> </v>
      </c>
      <c r="P2064">
        <v>940</v>
      </c>
      <c r="Q2064" t="str">
        <f t="shared" si="177"/>
        <v>Mundaring Weir</v>
      </c>
      <c r="AS2064" s="244">
        <v>2062</v>
      </c>
      <c r="AT2064" s="244">
        <v>-32.25</v>
      </c>
      <c r="AU2064" s="244">
        <v>125.5</v>
      </c>
      <c r="AV2064" s="244" t="s">
        <v>6737</v>
      </c>
      <c r="AW2064" s="22">
        <v>66</v>
      </c>
      <c r="AX2064" s="343">
        <v>2.7902159788457164</v>
      </c>
    </row>
    <row r="2065" spans="15:50" ht="12" customHeight="1" x14ac:dyDescent="0.25">
      <c r="O2065" s="482" t="str">
        <f t="shared" si="178"/>
        <v xml:space="preserve"> </v>
      </c>
      <c r="P2065">
        <v>941</v>
      </c>
      <c r="Q2065" t="str">
        <f t="shared" si="177"/>
        <v>Mundijong</v>
      </c>
      <c r="AS2065" s="244">
        <v>2063</v>
      </c>
      <c r="AT2065" s="244">
        <v>-32</v>
      </c>
      <c r="AU2065" s="244">
        <v>125.5</v>
      </c>
      <c r="AV2065" s="244" t="s">
        <v>6738</v>
      </c>
      <c r="AW2065" s="22">
        <v>66</v>
      </c>
      <c r="AX2065" s="343">
        <v>30.33683753539048</v>
      </c>
    </row>
    <row r="2066" spans="15:50" ht="12" customHeight="1" x14ac:dyDescent="0.25">
      <c r="O2066" s="482" t="str">
        <f t="shared" si="178"/>
        <v xml:space="preserve"> </v>
      </c>
      <c r="P2066">
        <v>942</v>
      </c>
      <c r="Q2066" t="str">
        <f t="shared" si="177"/>
        <v>Mundrabilla</v>
      </c>
      <c r="AS2066" s="244">
        <v>2064</v>
      </c>
      <c r="AT2066" s="244">
        <v>-31.75</v>
      </c>
      <c r="AU2066" s="244">
        <v>125.5</v>
      </c>
      <c r="AV2066" s="244" t="s">
        <v>6739</v>
      </c>
      <c r="AW2066" s="22">
        <v>66</v>
      </c>
      <c r="AX2066" s="343">
        <v>58.122735247399085</v>
      </c>
    </row>
    <row r="2067" spans="15:50" ht="12" customHeight="1" x14ac:dyDescent="0.25">
      <c r="O2067" s="482" t="str">
        <f t="shared" si="178"/>
        <v xml:space="preserve"> </v>
      </c>
      <c r="P2067">
        <v>943</v>
      </c>
      <c r="Q2067" t="str">
        <f t="shared" si="177"/>
        <v>Mungari</v>
      </c>
      <c r="AS2067" s="244">
        <v>2065</v>
      </c>
      <c r="AT2067" s="244">
        <v>-31.5</v>
      </c>
      <c r="AU2067" s="244">
        <v>125.5</v>
      </c>
      <c r="AV2067" s="244" t="s">
        <v>6740</v>
      </c>
      <c r="AW2067" s="22">
        <v>1038</v>
      </c>
      <c r="AX2067" s="343">
        <v>57.999507437441899</v>
      </c>
    </row>
    <row r="2068" spans="15:50" ht="12" customHeight="1" x14ac:dyDescent="0.25">
      <c r="O2068" s="482" t="str">
        <f t="shared" si="178"/>
        <v xml:space="preserve"> </v>
      </c>
      <c r="P2068">
        <v>944</v>
      </c>
      <c r="Q2068" t="str">
        <f t="shared" si="177"/>
        <v>Muntadgin</v>
      </c>
      <c r="AS2068" s="244">
        <v>2066</v>
      </c>
      <c r="AT2068" s="244">
        <v>-31.25</v>
      </c>
      <c r="AU2068" s="244">
        <v>125.5</v>
      </c>
      <c r="AV2068" s="244" t="s">
        <v>6741</v>
      </c>
      <c r="AW2068" s="22">
        <v>1038</v>
      </c>
      <c r="AX2068" s="343">
        <v>32.279488213226969</v>
      </c>
    </row>
    <row r="2069" spans="15:50" ht="12" customHeight="1" x14ac:dyDescent="0.25">
      <c r="O2069" s="482" t="str">
        <f t="shared" si="178"/>
        <v xml:space="preserve"> </v>
      </c>
      <c r="P2069">
        <v>945</v>
      </c>
      <c r="Q2069" t="str">
        <f t="shared" si="177"/>
        <v>Muradup</v>
      </c>
      <c r="AS2069" s="244">
        <v>2067</v>
      </c>
      <c r="AT2069" s="244">
        <v>-31</v>
      </c>
      <c r="AU2069" s="244">
        <v>125.5</v>
      </c>
      <c r="AV2069" s="244" t="s">
        <v>6742</v>
      </c>
      <c r="AW2069" s="22">
        <v>1038</v>
      </c>
      <c r="AX2069" s="343">
        <v>16.290326592296115</v>
      </c>
    </row>
    <row r="2070" spans="15:50" ht="12" customHeight="1" x14ac:dyDescent="0.25">
      <c r="O2070" s="482" t="str">
        <f t="shared" si="178"/>
        <v xml:space="preserve"> </v>
      </c>
      <c r="P2070">
        <v>946</v>
      </c>
      <c r="Q2070" t="str">
        <f t="shared" si="177"/>
        <v>Murchison</v>
      </c>
      <c r="AS2070" s="244">
        <v>2068</v>
      </c>
      <c r="AT2070" s="244">
        <v>-30.75</v>
      </c>
      <c r="AU2070" s="244">
        <v>125.5</v>
      </c>
      <c r="AV2070" s="244" t="s">
        <v>6743</v>
      </c>
      <c r="AW2070" s="22">
        <v>1038</v>
      </c>
      <c r="AX2070" s="343">
        <v>32.158529296932272</v>
      </c>
    </row>
    <row r="2071" spans="15:50" ht="12" customHeight="1" x14ac:dyDescent="0.25">
      <c r="O2071" s="482" t="str">
        <f t="shared" si="178"/>
        <v xml:space="preserve"> </v>
      </c>
      <c r="P2071">
        <v>947</v>
      </c>
      <c r="Q2071" t="str">
        <f t="shared" si="177"/>
        <v>Murdong</v>
      </c>
      <c r="AS2071" s="244">
        <v>2069</v>
      </c>
      <c r="AT2071" s="244">
        <v>-30.5</v>
      </c>
      <c r="AU2071" s="244">
        <v>125.5</v>
      </c>
      <c r="AV2071" s="244" t="s">
        <v>6744</v>
      </c>
      <c r="AW2071" s="22">
        <v>1038</v>
      </c>
      <c r="AX2071" s="343">
        <v>57.86496485324929</v>
      </c>
    </row>
    <row r="2072" spans="15:50" ht="12" customHeight="1" x14ac:dyDescent="0.25">
      <c r="O2072" s="482" t="str">
        <f t="shared" si="178"/>
        <v xml:space="preserve"> </v>
      </c>
      <c r="P2072">
        <v>948</v>
      </c>
      <c r="Q2072" t="str">
        <f t="shared" si="177"/>
        <v>Muresk</v>
      </c>
      <c r="AS2072" s="244">
        <v>2070</v>
      </c>
      <c r="AT2072" s="244">
        <v>-30.25</v>
      </c>
      <c r="AU2072" s="244">
        <v>125.5</v>
      </c>
      <c r="AV2072" s="244" t="s">
        <v>6745</v>
      </c>
      <c r="AW2072" s="22">
        <v>1038</v>
      </c>
      <c r="AX2072" s="343">
        <v>84.8994946578662</v>
      </c>
    </row>
    <row r="2073" spans="15:50" ht="12" customHeight="1" x14ac:dyDescent="0.25">
      <c r="O2073" s="482" t="str">
        <f t="shared" si="178"/>
        <v xml:space="preserve"> </v>
      </c>
      <c r="P2073">
        <v>949</v>
      </c>
      <c r="Q2073" t="str">
        <f t="shared" si="177"/>
        <v>Myalup</v>
      </c>
      <c r="AS2073" s="244">
        <v>2071</v>
      </c>
      <c r="AT2073" s="244">
        <v>-30</v>
      </c>
      <c r="AU2073" s="244">
        <v>125.5</v>
      </c>
      <c r="AV2073" s="244" t="s">
        <v>6746</v>
      </c>
      <c r="AW2073" s="22">
        <v>1038</v>
      </c>
      <c r="AX2073" s="343">
        <v>112.30708398635511</v>
      </c>
    </row>
    <row r="2074" spans="15:50" ht="12" customHeight="1" x14ac:dyDescent="0.25">
      <c r="O2074" s="482" t="str">
        <f t="shared" si="178"/>
        <v xml:space="preserve"> </v>
      </c>
      <c r="P2074">
        <v>950</v>
      </c>
      <c r="Q2074" t="str">
        <f t="shared" si="177"/>
        <v>Myara</v>
      </c>
      <c r="AS2074" s="244">
        <v>2072</v>
      </c>
      <c r="AT2074" s="244">
        <v>-29.75</v>
      </c>
      <c r="AU2074" s="244">
        <v>125.5</v>
      </c>
      <c r="AV2074" s="244" t="s">
        <v>6747</v>
      </c>
      <c r="AW2074" s="22">
        <v>1038</v>
      </c>
      <c r="AX2074" s="343">
        <v>139.86859875735774</v>
      </c>
    </row>
    <row r="2075" spans="15:50" ht="12" customHeight="1" x14ac:dyDescent="0.25">
      <c r="O2075" s="482" t="str">
        <f t="shared" si="178"/>
        <v xml:space="preserve"> </v>
      </c>
      <c r="P2075">
        <v>951</v>
      </c>
      <c r="Q2075" t="str">
        <f t="shared" si="177"/>
        <v>Nabawa</v>
      </c>
      <c r="AS2075" s="244">
        <v>2073</v>
      </c>
      <c r="AT2075" s="244">
        <v>-29.5</v>
      </c>
      <c r="AU2075" s="244">
        <v>125.5</v>
      </c>
      <c r="AV2075" s="244" t="s">
        <v>6748</v>
      </c>
      <c r="AW2075" s="22">
        <v>1038</v>
      </c>
      <c r="AX2075" s="343">
        <v>167.50807624533854</v>
      </c>
    </row>
    <row r="2076" spans="15:50" ht="12" customHeight="1" x14ac:dyDescent="0.25">
      <c r="O2076" s="482" t="str">
        <f t="shared" si="178"/>
        <v xml:space="preserve"> </v>
      </c>
      <c r="P2076">
        <v>952</v>
      </c>
      <c r="Q2076" t="str">
        <f t="shared" si="177"/>
        <v>Nalya</v>
      </c>
      <c r="AS2076" s="244">
        <v>2074</v>
      </c>
      <c r="AT2076" s="244">
        <v>-29.25</v>
      </c>
      <c r="AU2076" s="244">
        <v>125.5</v>
      </c>
      <c r="AV2076" s="244" t="s">
        <v>6749</v>
      </c>
      <c r="AW2076" s="22">
        <v>1038</v>
      </c>
      <c r="AX2076" s="343">
        <v>195.19240041673274</v>
      </c>
    </row>
    <row r="2077" spans="15:50" ht="12" customHeight="1" x14ac:dyDescent="0.25">
      <c r="O2077" s="482" t="str">
        <f t="shared" si="178"/>
        <v xml:space="preserve"> </v>
      </c>
      <c r="P2077">
        <v>953</v>
      </c>
      <c r="Q2077" t="str">
        <f t="shared" si="177"/>
        <v>Nalyerlup</v>
      </c>
      <c r="AS2077" s="244">
        <v>2075</v>
      </c>
      <c r="AT2077" s="244">
        <v>-29</v>
      </c>
      <c r="AU2077" s="244">
        <v>125.5</v>
      </c>
      <c r="AV2077" s="244" t="s">
        <v>6750</v>
      </c>
      <c r="AW2077" s="22">
        <v>1038</v>
      </c>
      <c r="AX2077" s="343">
        <v>222.90486230029151</v>
      </c>
    </row>
    <row r="2078" spans="15:50" ht="12" customHeight="1" x14ac:dyDescent="0.25">
      <c r="O2078" s="482" t="str">
        <f t="shared" si="178"/>
        <v xml:space="preserve"> </v>
      </c>
      <c r="P2078">
        <v>954</v>
      </c>
      <c r="Q2078" t="str">
        <f t="shared" si="177"/>
        <v>Nambeelup</v>
      </c>
      <c r="AS2078" s="244">
        <v>2076</v>
      </c>
      <c r="AT2078" s="244">
        <v>-28.75</v>
      </c>
      <c r="AU2078" s="244">
        <v>125.5</v>
      </c>
      <c r="AV2078" s="244" t="s">
        <v>6751</v>
      </c>
      <c r="AW2078" s="22">
        <v>1038</v>
      </c>
      <c r="AX2078" s="343">
        <v>250.63612863475313</v>
      </c>
    </row>
    <row r="2079" spans="15:50" ht="12" customHeight="1" x14ac:dyDescent="0.25">
      <c r="O2079" s="482" t="str">
        <f t="shared" si="178"/>
        <v xml:space="preserve"> </v>
      </c>
      <c r="P2079">
        <v>955</v>
      </c>
      <c r="Q2079" t="str">
        <f t="shared" si="177"/>
        <v>Nambung National Park</v>
      </c>
      <c r="AS2079" s="244">
        <v>2077</v>
      </c>
      <c r="AT2079" s="244">
        <v>-28.5</v>
      </c>
      <c r="AU2079" s="244">
        <v>125.5</v>
      </c>
      <c r="AV2079" s="244" t="s">
        <v>6752</v>
      </c>
      <c r="AW2079" s="22">
        <v>1038</v>
      </c>
      <c r="AX2079" s="343">
        <v>278.38057978193666</v>
      </c>
    </row>
    <row r="2080" spans="15:50" ht="12" customHeight="1" x14ac:dyDescent="0.25">
      <c r="O2080" s="482" t="str">
        <f t="shared" si="178"/>
        <v xml:space="preserve"> </v>
      </c>
      <c r="P2080">
        <v>956</v>
      </c>
      <c r="Q2080" t="str">
        <f t="shared" si="177"/>
        <v>Nanga Brook</v>
      </c>
      <c r="AS2080" s="244">
        <v>2078</v>
      </c>
      <c r="AT2080" s="244">
        <v>-28.25</v>
      </c>
      <c r="AU2080" s="244">
        <v>125.5</v>
      </c>
      <c r="AV2080" s="244" t="s">
        <v>6753</v>
      </c>
      <c r="AW2080" s="22">
        <v>852</v>
      </c>
      <c r="AX2080" s="343">
        <v>305.78230041789908</v>
      </c>
    </row>
    <row r="2081" spans="15:50" ht="12" customHeight="1" x14ac:dyDescent="0.25">
      <c r="O2081" s="482" t="str">
        <f t="shared" si="178"/>
        <v xml:space="preserve"> </v>
      </c>
      <c r="P2081">
        <v>957</v>
      </c>
      <c r="Q2081" t="str">
        <f t="shared" si="177"/>
        <v>Nangeenan</v>
      </c>
      <c r="AS2081" s="244">
        <v>2079</v>
      </c>
      <c r="AT2081" s="244">
        <v>-28</v>
      </c>
      <c r="AU2081" s="244">
        <v>125.5</v>
      </c>
      <c r="AV2081" s="244" t="s">
        <v>6754</v>
      </c>
      <c r="AW2081" s="22">
        <v>852</v>
      </c>
      <c r="AX2081" s="343">
        <v>311.15284934923153</v>
      </c>
    </row>
    <row r="2082" spans="15:50" ht="12" customHeight="1" x14ac:dyDescent="0.25">
      <c r="O2082" s="482" t="str">
        <f t="shared" si="178"/>
        <v xml:space="preserve"> </v>
      </c>
      <c r="P2082">
        <v>958</v>
      </c>
      <c r="Q2082" t="str">
        <f t="shared" si="177"/>
        <v>Nangetty</v>
      </c>
      <c r="AS2082" s="244">
        <v>2080</v>
      </c>
      <c r="AT2082" s="244">
        <v>-27.75</v>
      </c>
      <c r="AU2082" s="244">
        <v>125.5</v>
      </c>
      <c r="AV2082" s="244" t="s">
        <v>6755</v>
      </c>
      <c r="AW2082" s="22">
        <v>852</v>
      </c>
      <c r="AX2082" s="343">
        <v>318.86298914499679</v>
      </c>
    </row>
    <row r="2083" spans="15:50" ht="12" customHeight="1" x14ac:dyDescent="0.25">
      <c r="O2083" s="482" t="str">
        <f t="shared" si="178"/>
        <v xml:space="preserve"> </v>
      </c>
      <c r="P2083">
        <v>959</v>
      </c>
      <c r="Q2083" t="str">
        <f t="shared" si="177"/>
        <v>Nanson</v>
      </c>
      <c r="AS2083" s="244">
        <v>2081</v>
      </c>
      <c r="AT2083" s="244">
        <v>-27.5</v>
      </c>
      <c r="AU2083" s="244">
        <v>125.5</v>
      </c>
      <c r="AV2083" s="244" t="s">
        <v>6756</v>
      </c>
      <c r="AW2083" s="22">
        <v>852</v>
      </c>
      <c r="AX2083" s="343">
        <v>328.74814943706781</v>
      </c>
    </row>
    <row r="2084" spans="15:50" ht="12" customHeight="1" x14ac:dyDescent="0.25">
      <c r="O2084" s="482" t="str">
        <f t="shared" si="178"/>
        <v xml:space="preserve"> </v>
      </c>
      <c r="P2084">
        <v>960</v>
      </c>
      <c r="Q2084" t="str">
        <f t="shared" si="177"/>
        <v>Napier</v>
      </c>
      <c r="AS2084" s="244">
        <v>2082</v>
      </c>
      <c r="AT2084" s="244">
        <v>-27.25</v>
      </c>
      <c r="AU2084" s="244">
        <v>125.5</v>
      </c>
      <c r="AV2084" s="244" t="s">
        <v>6757</v>
      </c>
      <c r="AW2084" s="22">
        <v>852</v>
      </c>
      <c r="AX2084" s="343">
        <v>340.61901784893371</v>
      </c>
    </row>
    <row r="2085" spans="15:50" ht="12" customHeight="1" x14ac:dyDescent="0.25">
      <c r="O2085" s="482" t="str">
        <f t="shared" si="178"/>
        <v xml:space="preserve"> </v>
      </c>
      <c r="P2085">
        <v>961</v>
      </c>
      <c r="Q2085" t="str">
        <f t="shared" si="177"/>
        <v>Naraling</v>
      </c>
      <c r="AS2085" s="244">
        <v>2083</v>
      </c>
      <c r="AT2085" s="244">
        <v>-27</v>
      </c>
      <c r="AU2085" s="244">
        <v>125.5</v>
      </c>
      <c r="AV2085" s="244" t="s">
        <v>6758</v>
      </c>
      <c r="AW2085" s="22">
        <v>852</v>
      </c>
      <c r="AX2085" s="343">
        <v>354.27604271495574</v>
      </c>
    </row>
    <row r="2086" spans="15:50" ht="12" customHeight="1" x14ac:dyDescent="0.25">
      <c r="O2086" s="482" t="str">
        <f t="shared" si="178"/>
        <v xml:space="preserve"> </v>
      </c>
      <c r="P2086">
        <v>962</v>
      </c>
      <c r="Q2086" t="str">
        <f t="shared" ref="Q2086:Q2149" si="179">IFERROR(VLOOKUP(P2086,$P$3:$Q$1122,2,FALSE), "FREE#")</f>
        <v>Nardie</v>
      </c>
      <c r="AS2086" s="244">
        <v>2084</v>
      </c>
      <c r="AT2086" s="244">
        <v>-26.75</v>
      </c>
      <c r="AU2086" s="244">
        <v>125.5</v>
      </c>
      <c r="AV2086" s="244" t="s">
        <v>6759</v>
      </c>
      <c r="AW2086" s="22">
        <v>852</v>
      </c>
      <c r="AX2086" s="343">
        <v>369.52123486194841</v>
      </c>
    </row>
    <row r="2087" spans="15:50" ht="12" customHeight="1" x14ac:dyDescent="0.25">
      <c r="O2087" s="482" t="str">
        <f t="shared" si="178"/>
        <v xml:space="preserve"> </v>
      </c>
      <c r="P2087">
        <v>963</v>
      </c>
      <c r="Q2087" t="str">
        <f t="shared" si="179"/>
        <v>Narembeen</v>
      </c>
      <c r="AS2087" s="244">
        <v>2085</v>
      </c>
      <c r="AT2087" s="244">
        <v>-26.5</v>
      </c>
      <c r="AU2087" s="244">
        <v>125.5</v>
      </c>
      <c r="AV2087" s="244" t="s">
        <v>6760</v>
      </c>
      <c r="AW2087" s="22">
        <v>852</v>
      </c>
      <c r="AX2087" s="343">
        <v>386.16654556098206</v>
      </c>
    </row>
    <row r="2088" spans="15:50" ht="12" customHeight="1" x14ac:dyDescent="0.25">
      <c r="O2088" s="482" t="str">
        <f t="shared" si="178"/>
        <v xml:space="preserve"> </v>
      </c>
      <c r="P2088">
        <v>964</v>
      </c>
      <c r="Q2088" t="str">
        <f t="shared" si="179"/>
        <v>Narra Tarra</v>
      </c>
      <c r="AS2088" s="244">
        <v>2086</v>
      </c>
      <c r="AT2088" s="244">
        <v>-26.25</v>
      </c>
      <c r="AU2088" s="244">
        <v>125.5</v>
      </c>
      <c r="AV2088" s="244" t="s">
        <v>6761</v>
      </c>
      <c r="AW2088" s="22">
        <v>852</v>
      </c>
      <c r="AX2088" s="343">
        <v>404.03896840227782</v>
      </c>
    </row>
    <row r="2089" spans="15:50" ht="12" customHeight="1" x14ac:dyDescent="0.25">
      <c r="O2089" s="482" t="str">
        <f t="shared" si="178"/>
        <v xml:space="preserve"> </v>
      </c>
      <c r="P2089">
        <v>965</v>
      </c>
      <c r="Q2089" t="str">
        <f t="shared" si="179"/>
        <v>Narrakine</v>
      </c>
      <c r="AS2089" s="244">
        <v>2087</v>
      </c>
      <c r="AT2089" s="244">
        <v>-26</v>
      </c>
      <c r="AU2089" s="244">
        <v>125.5</v>
      </c>
      <c r="AV2089" s="244" t="s">
        <v>6762</v>
      </c>
      <c r="AW2089" s="22">
        <v>852</v>
      </c>
      <c r="AX2089" s="343">
        <v>422.98298320794225</v>
      </c>
    </row>
    <row r="2090" spans="15:50" ht="12" customHeight="1" x14ac:dyDescent="0.25">
      <c r="O2090" s="482" t="str">
        <f t="shared" si="178"/>
        <v xml:space="preserve"> </v>
      </c>
      <c r="P2090">
        <v>966</v>
      </c>
      <c r="Q2090" t="str">
        <f t="shared" si="179"/>
        <v>Narrikup</v>
      </c>
      <c r="AS2090" s="244">
        <v>2088</v>
      </c>
      <c r="AT2090" s="244">
        <v>-25.75</v>
      </c>
      <c r="AU2090" s="244">
        <v>125.5</v>
      </c>
      <c r="AV2090" s="244" t="s">
        <v>6763</v>
      </c>
      <c r="AW2090" s="22">
        <v>852</v>
      </c>
      <c r="AX2090" s="343">
        <v>442.86109449673154</v>
      </c>
    </row>
    <row r="2091" spans="15:50" ht="12" customHeight="1" x14ac:dyDescent="0.25">
      <c r="O2091" s="482" t="str">
        <f t="shared" si="178"/>
        <v xml:space="preserve"> </v>
      </c>
      <c r="P2091">
        <v>967</v>
      </c>
      <c r="Q2091" t="str">
        <f t="shared" si="179"/>
        <v>Naturaliste</v>
      </c>
      <c r="AS2091" s="244">
        <v>2089</v>
      </c>
      <c r="AT2091" s="244">
        <v>-25.5</v>
      </c>
      <c r="AU2091" s="244">
        <v>125.5</v>
      </c>
      <c r="AV2091" s="244" t="s">
        <v>6764</v>
      </c>
      <c r="AW2091" s="22">
        <v>852</v>
      </c>
      <c r="AX2091" s="343">
        <v>463.55314969972812</v>
      </c>
    </row>
    <row r="2092" spans="15:50" ht="12" customHeight="1" x14ac:dyDescent="0.25">
      <c r="O2092" s="482" t="str">
        <f t="shared" si="178"/>
        <v xml:space="preserve"> </v>
      </c>
      <c r="P2092">
        <v>968</v>
      </c>
      <c r="Q2092" t="str">
        <f t="shared" si="179"/>
        <v>FREE#</v>
      </c>
      <c r="AS2092" s="244">
        <v>2090</v>
      </c>
      <c r="AT2092" s="244">
        <v>-25.25</v>
      </c>
      <c r="AU2092" s="244">
        <v>125.5</v>
      </c>
      <c r="AV2092" s="244" t="s">
        <v>6765</v>
      </c>
      <c r="AW2092" s="22">
        <v>852</v>
      </c>
      <c r="AX2092" s="343">
        <v>484.95497172598516</v>
      </c>
    </row>
    <row r="2093" spans="15:50" ht="12" customHeight="1" x14ac:dyDescent="0.25">
      <c r="O2093" s="482" t="str">
        <f t="shared" si="178"/>
        <v xml:space="preserve"> </v>
      </c>
      <c r="P2093">
        <v>969</v>
      </c>
      <c r="Q2093" t="str">
        <f t="shared" si="179"/>
        <v>Needilup</v>
      </c>
      <c r="AS2093" s="244">
        <v>2091</v>
      </c>
      <c r="AT2093" s="244">
        <v>-25</v>
      </c>
      <c r="AU2093" s="244">
        <v>125.5</v>
      </c>
      <c r="AV2093" s="244" t="s">
        <v>6766</v>
      </c>
      <c r="AW2093" s="22">
        <v>852</v>
      </c>
      <c r="AX2093" s="343">
        <v>506.97668072794585</v>
      </c>
    </row>
    <row r="2094" spans="15:50" ht="12" customHeight="1" x14ac:dyDescent="0.25">
      <c r="O2094" s="482" t="str">
        <f t="shared" si="178"/>
        <v xml:space="preserve"> </v>
      </c>
      <c r="P2094">
        <v>970</v>
      </c>
      <c r="Q2094" t="str">
        <f t="shared" si="179"/>
        <v>Nembudding</v>
      </c>
      <c r="AS2094" s="244">
        <v>2092</v>
      </c>
      <c r="AT2094" s="244">
        <v>-35</v>
      </c>
      <c r="AU2094" s="244">
        <v>125.75</v>
      </c>
      <c r="AV2094" s="244" t="s">
        <v>6767</v>
      </c>
      <c r="AW2094" s="22">
        <v>784</v>
      </c>
      <c r="AX2094" s="343">
        <v>232.50574282912325</v>
      </c>
    </row>
    <row r="2095" spans="15:50" ht="12" customHeight="1" x14ac:dyDescent="0.25">
      <c r="O2095" s="482" t="str">
        <f t="shared" si="178"/>
        <v xml:space="preserve"> </v>
      </c>
      <c r="P2095">
        <v>971</v>
      </c>
      <c r="Q2095" t="str">
        <f t="shared" si="179"/>
        <v>Neridup</v>
      </c>
      <c r="AS2095" s="244">
        <v>2093</v>
      </c>
      <c r="AT2095" s="244">
        <v>-34.75</v>
      </c>
      <c r="AU2095" s="244">
        <v>125.75</v>
      </c>
      <c r="AV2095" s="244" t="s">
        <v>6768</v>
      </c>
      <c r="AW2095" s="22">
        <v>784</v>
      </c>
      <c r="AX2095" s="343">
        <v>215.17661591636659</v>
      </c>
    </row>
    <row r="2096" spans="15:50" ht="12" customHeight="1" x14ac:dyDescent="0.25">
      <c r="O2096" s="482" t="str">
        <f t="shared" si="178"/>
        <v xml:space="preserve"> </v>
      </c>
      <c r="P2096">
        <v>972</v>
      </c>
      <c r="Q2096" t="str">
        <f t="shared" si="179"/>
        <v>Newcarlbeon</v>
      </c>
      <c r="AS2096" s="244">
        <v>2094</v>
      </c>
      <c r="AT2096" s="244">
        <v>-34.5</v>
      </c>
      <c r="AU2096" s="244">
        <v>125.75</v>
      </c>
      <c r="AV2096" s="244" t="s">
        <v>6769</v>
      </c>
      <c r="AW2096" s="22">
        <v>784</v>
      </c>
      <c r="AX2096" s="343">
        <v>200.21996544538695</v>
      </c>
    </row>
    <row r="2097" spans="15:50" ht="12" customHeight="1" x14ac:dyDescent="0.25">
      <c r="O2097" s="482" t="str">
        <f t="shared" si="178"/>
        <v xml:space="preserve"> </v>
      </c>
      <c r="P2097">
        <v>973</v>
      </c>
      <c r="Q2097" t="str">
        <f t="shared" si="179"/>
        <v>Newlands</v>
      </c>
      <c r="AS2097" s="244">
        <v>2095</v>
      </c>
      <c r="AT2097" s="244">
        <v>-34.25</v>
      </c>
      <c r="AU2097" s="244">
        <v>125.75</v>
      </c>
      <c r="AV2097" s="244" t="s">
        <v>6770</v>
      </c>
      <c r="AW2097" s="22">
        <v>784</v>
      </c>
      <c r="AX2097" s="343">
        <v>188.20227429403397</v>
      </c>
    </row>
    <row r="2098" spans="15:50" ht="12" customHeight="1" x14ac:dyDescent="0.25">
      <c r="O2098" s="482" t="str">
        <f t="shared" si="178"/>
        <v xml:space="preserve"> </v>
      </c>
      <c r="P2098">
        <v>974</v>
      </c>
      <c r="Q2098" t="str">
        <f t="shared" si="179"/>
        <v>FREE#</v>
      </c>
      <c r="AS2098" s="244">
        <v>2096</v>
      </c>
      <c r="AT2098" s="244">
        <v>-34</v>
      </c>
      <c r="AU2098" s="244">
        <v>125.75</v>
      </c>
      <c r="AV2098" s="244" t="s">
        <v>6771</v>
      </c>
      <c r="AW2098" s="22">
        <v>784</v>
      </c>
      <c r="AX2098" s="343">
        <v>179.71410772256314</v>
      </c>
    </row>
    <row r="2099" spans="15:50" ht="12" customHeight="1" x14ac:dyDescent="0.25">
      <c r="O2099" s="482" t="str">
        <f t="shared" si="178"/>
        <v xml:space="preserve"> </v>
      </c>
      <c r="P2099">
        <v>975</v>
      </c>
      <c r="Q2099" t="str">
        <f t="shared" si="179"/>
        <v>Nilgen</v>
      </c>
      <c r="AS2099" s="244">
        <v>2097</v>
      </c>
      <c r="AT2099" s="244">
        <v>-33.75</v>
      </c>
      <c r="AU2099" s="244">
        <v>125.75</v>
      </c>
      <c r="AV2099" s="244" t="s">
        <v>6772</v>
      </c>
      <c r="AW2099" s="22">
        <v>66</v>
      </c>
      <c r="AX2099" s="343">
        <v>166.0868882217367</v>
      </c>
    </row>
    <row r="2100" spans="15:50" ht="12" customHeight="1" x14ac:dyDescent="0.25">
      <c r="O2100" s="482" t="str">
        <f t="shared" si="178"/>
        <v xml:space="preserve"> </v>
      </c>
      <c r="P2100">
        <v>976</v>
      </c>
      <c r="Q2100" t="str">
        <f t="shared" si="179"/>
        <v>Nillup</v>
      </c>
      <c r="AS2100" s="244">
        <v>2098</v>
      </c>
      <c r="AT2100" s="244">
        <v>-33.5</v>
      </c>
      <c r="AU2100" s="244">
        <v>125.75</v>
      </c>
      <c r="AV2100" s="244" t="s">
        <v>6773</v>
      </c>
      <c r="AW2100" s="22">
        <v>66</v>
      </c>
      <c r="AX2100" s="343">
        <v>138.66063529943904</v>
      </c>
    </row>
    <row r="2101" spans="15:50" ht="12" customHeight="1" x14ac:dyDescent="0.25">
      <c r="O2101" s="482" t="str">
        <f t="shared" si="178"/>
        <v xml:space="preserve"> </v>
      </c>
      <c r="P2101">
        <v>977</v>
      </c>
      <c r="Q2101" t="str">
        <f t="shared" si="179"/>
        <v>Nippering</v>
      </c>
      <c r="AS2101" s="244">
        <v>2099</v>
      </c>
      <c r="AT2101" s="244">
        <v>-33.25</v>
      </c>
      <c r="AU2101" s="244">
        <v>125.75</v>
      </c>
      <c r="AV2101" s="244" t="s">
        <v>6774</v>
      </c>
      <c r="AW2101" s="22">
        <v>66</v>
      </c>
      <c r="AX2101" s="343">
        <v>111.41845280545505</v>
      </c>
    </row>
    <row r="2102" spans="15:50" ht="12" customHeight="1" x14ac:dyDescent="0.25">
      <c r="O2102" s="482" t="str">
        <f t="shared" si="178"/>
        <v xml:space="preserve"> </v>
      </c>
      <c r="P2102">
        <v>978</v>
      </c>
      <c r="Q2102" t="str">
        <f t="shared" si="179"/>
        <v>Nirimba</v>
      </c>
      <c r="AS2102" s="244">
        <v>2100</v>
      </c>
      <c r="AT2102" s="244">
        <v>-33</v>
      </c>
      <c r="AU2102" s="244">
        <v>125.75</v>
      </c>
      <c r="AV2102" s="244" t="s">
        <v>6775</v>
      </c>
      <c r="AW2102" s="22">
        <v>66</v>
      </c>
      <c r="AX2102" s="343">
        <v>84.538476278251466</v>
      </c>
    </row>
    <row r="2103" spans="15:50" ht="12" customHeight="1" x14ac:dyDescent="0.25">
      <c r="O2103" s="482" t="str">
        <f t="shared" si="178"/>
        <v xml:space="preserve"> </v>
      </c>
      <c r="P2103">
        <v>979</v>
      </c>
      <c r="Q2103" t="str">
        <f t="shared" si="179"/>
        <v>Nokaning</v>
      </c>
      <c r="AS2103" s="244">
        <v>2101</v>
      </c>
      <c r="AT2103" s="244">
        <v>-32.75</v>
      </c>
      <c r="AU2103" s="244">
        <v>125.75</v>
      </c>
      <c r="AV2103" s="244" t="s">
        <v>6776</v>
      </c>
      <c r="AW2103" s="22">
        <v>66</v>
      </c>
      <c r="AX2103" s="343">
        <v>58.521951605445864</v>
      </c>
    </row>
    <row r="2104" spans="15:50" ht="12" customHeight="1" x14ac:dyDescent="0.25">
      <c r="O2104" s="482" t="str">
        <f t="shared" si="178"/>
        <v xml:space="preserve"> </v>
      </c>
      <c r="P2104">
        <v>980</v>
      </c>
      <c r="Q2104" t="str">
        <f t="shared" si="179"/>
        <v>Nomans Lake</v>
      </c>
      <c r="AS2104" s="244">
        <v>2102</v>
      </c>
      <c r="AT2104" s="244">
        <v>-32.5</v>
      </c>
      <c r="AU2104" s="244">
        <v>125.75</v>
      </c>
      <c r="AV2104" s="244" t="s">
        <v>6777</v>
      </c>
      <c r="AW2104" s="22">
        <v>66</v>
      </c>
      <c r="AX2104" s="343">
        <v>35.330810500439959</v>
      </c>
    </row>
    <row r="2105" spans="15:50" ht="12" customHeight="1" x14ac:dyDescent="0.25">
      <c r="O2105" s="482" t="str">
        <f t="shared" si="178"/>
        <v xml:space="preserve"> </v>
      </c>
      <c r="P2105">
        <v>981</v>
      </c>
      <c r="Q2105" t="str">
        <f t="shared" si="179"/>
        <v>Noongal</v>
      </c>
      <c r="AS2105" s="244">
        <v>2103</v>
      </c>
      <c r="AT2105" s="244">
        <v>-32.25</v>
      </c>
      <c r="AU2105" s="244">
        <v>125.75</v>
      </c>
      <c r="AV2105" s="244" t="s">
        <v>6778</v>
      </c>
      <c r="AW2105" s="22">
        <v>66</v>
      </c>
      <c r="AX2105" s="343">
        <v>24.841417519305104</v>
      </c>
    </row>
    <row r="2106" spans="15:50" ht="12" customHeight="1" x14ac:dyDescent="0.25">
      <c r="O2106" s="482" t="str">
        <f t="shared" si="178"/>
        <v xml:space="preserve"> </v>
      </c>
      <c r="P2106">
        <v>982</v>
      </c>
      <c r="Q2106" t="str">
        <f t="shared" si="179"/>
        <v>Noongar</v>
      </c>
      <c r="AS2106" s="244">
        <v>2104</v>
      </c>
      <c r="AT2106" s="244">
        <v>-32</v>
      </c>
      <c r="AU2106" s="244">
        <v>125.75</v>
      </c>
      <c r="AV2106" s="244" t="s">
        <v>6779</v>
      </c>
      <c r="AW2106" s="22">
        <v>629</v>
      </c>
      <c r="AX2106" s="343">
        <v>32.960317213597172</v>
      </c>
    </row>
    <row r="2107" spans="15:50" ht="12" customHeight="1" x14ac:dyDescent="0.25">
      <c r="O2107" s="482" t="str">
        <f t="shared" si="178"/>
        <v xml:space="preserve"> </v>
      </c>
      <c r="P2107">
        <v>983</v>
      </c>
      <c r="Q2107" t="str">
        <f t="shared" si="179"/>
        <v>Norpa</v>
      </c>
      <c r="AS2107" s="244">
        <v>2105</v>
      </c>
      <c r="AT2107" s="244">
        <v>-31.75</v>
      </c>
      <c r="AU2107" s="244">
        <v>125.75</v>
      </c>
      <c r="AV2107" s="244" t="s">
        <v>6780</v>
      </c>
      <c r="AW2107" s="22">
        <v>629</v>
      </c>
      <c r="AX2107" s="343">
        <v>45.706459052284316</v>
      </c>
    </row>
    <row r="2108" spans="15:50" ht="12" customHeight="1" x14ac:dyDescent="0.25">
      <c r="O2108" s="482" t="str">
        <f t="shared" si="178"/>
        <v xml:space="preserve"> </v>
      </c>
      <c r="P2108">
        <v>984</v>
      </c>
      <c r="Q2108" t="str">
        <f t="shared" si="179"/>
        <v>North Dandalup</v>
      </c>
      <c r="AS2108" s="244">
        <v>2106</v>
      </c>
      <c r="AT2108" s="244">
        <v>-31.5</v>
      </c>
      <c r="AU2108" s="244">
        <v>125.75</v>
      </c>
      <c r="AV2108" s="244" t="s">
        <v>6781</v>
      </c>
      <c r="AW2108" s="22">
        <v>629</v>
      </c>
      <c r="AX2108" s="343">
        <v>68.09665901296583</v>
      </c>
    </row>
    <row r="2109" spans="15:50" ht="12" customHeight="1" x14ac:dyDescent="0.25">
      <c r="O2109" s="482" t="str">
        <f t="shared" si="178"/>
        <v xml:space="preserve"> </v>
      </c>
      <c r="P2109">
        <v>985</v>
      </c>
      <c r="Q2109" t="str">
        <f t="shared" si="179"/>
        <v>North Jindong</v>
      </c>
      <c r="AS2109" s="244">
        <v>2107</v>
      </c>
      <c r="AT2109" s="244">
        <v>-31.25</v>
      </c>
      <c r="AU2109" s="244">
        <v>125.75</v>
      </c>
      <c r="AV2109" s="244" t="s">
        <v>6782</v>
      </c>
      <c r="AW2109" s="22">
        <v>1038</v>
      </c>
      <c r="AX2109" s="343">
        <v>48.810402312169465</v>
      </c>
    </row>
    <row r="2110" spans="15:50" ht="12" customHeight="1" x14ac:dyDescent="0.25">
      <c r="O2110" s="482" t="str">
        <f t="shared" si="178"/>
        <v xml:space="preserve"> </v>
      </c>
      <c r="P2110">
        <v>986</v>
      </c>
      <c r="Q2110" t="str">
        <f t="shared" si="179"/>
        <v>North Yunderup</v>
      </c>
      <c r="AS2110" s="244">
        <v>2108</v>
      </c>
      <c r="AT2110" s="244">
        <v>-31</v>
      </c>
      <c r="AU2110" s="244">
        <v>125.75</v>
      </c>
      <c r="AV2110" s="244" t="s">
        <v>6783</v>
      </c>
      <c r="AW2110" s="22">
        <v>1038</v>
      </c>
      <c r="AX2110" s="343">
        <v>40.11729005964272</v>
      </c>
    </row>
    <row r="2111" spans="15:50" ht="12" customHeight="1" x14ac:dyDescent="0.25">
      <c r="O2111" s="482" t="str">
        <f t="shared" si="178"/>
        <v xml:space="preserve"> </v>
      </c>
      <c r="P2111">
        <v>987</v>
      </c>
      <c r="Q2111" t="str">
        <f t="shared" si="179"/>
        <v>Northam</v>
      </c>
      <c r="AS2111" s="244">
        <v>2109</v>
      </c>
      <c r="AT2111" s="244">
        <v>-30.75</v>
      </c>
      <c r="AU2111" s="244">
        <v>125.75</v>
      </c>
      <c r="AV2111" s="244" t="s">
        <v>6784</v>
      </c>
      <c r="AW2111" s="22">
        <v>1038</v>
      </c>
      <c r="AX2111" s="343">
        <v>48.802749671246474</v>
      </c>
    </row>
    <row r="2112" spans="15:50" ht="12" customHeight="1" x14ac:dyDescent="0.25">
      <c r="O2112" s="482" t="str">
        <f t="shared" si="178"/>
        <v xml:space="preserve"> </v>
      </c>
      <c r="P2112">
        <v>988</v>
      </c>
      <c r="Q2112" t="str">
        <f t="shared" si="179"/>
        <v>Nowcrellup</v>
      </c>
      <c r="AS2112" s="244">
        <v>2110</v>
      </c>
      <c r="AT2112" s="244">
        <v>-30.5</v>
      </c>
      <c r="AU2112" s="244">
        <v>125.75</v>
      </c>
      <c r="AV2112" s="244" t="s">
        <v>6785</v>
      </c>
      <c r="AW2112" s="22">
        <v>1038</v>
      </c>
      <c r="AX2112" s="343">
        <v>68.55209416900145</v>
      </c>
    </row>
    <row r="2113" spans="15:50" ht="12" customHeight="1" x14ac:dyDescent="0.25">
      <c r="O2113" s="482" t="str">
        <f t="shared" si="178"/>
        <v xml:space="preserve"> </v>
      </c>
      <c r="P2113">
        <v>989</v>
      </c>
      <c r="Q2113" t="str">
        <f t="shared" si="179"/>
        <v>Nugadong</v>
      </c>
      <c r="AS2113" s="244">
        <v>2111</v>
      </c>
      <c r="AT2113" s="244">
        <v>-30.25</v>
      </c>
      <c r="AU2113" s="244">
        <v>125.75</v>
      </c>
      <c r="AV2113" s="244" t="s">
        <v>6786</v>
      </c>
      <c r="AW2113" s="22">
        <v>1038</v>
      </c>
      <c r="AX2113" s="343">
        <v>92.533457082773367</v>
      </c>
    </row>
    <row r="2114" spans="15:50" ht="12" customHeight="1" x14ac:dyDescent="0.25">
      <c r="O2114" s="482" t="str">
        <f t="shared" si="178"/>
        <v xml:space="preserve"> </v>
      </c>
      <c r="P2114">
        <v>990</v>
      </c>
      <c r="Q2114" t="str">
        <f t="shared" si="179"/>
        <v>Nukarni</v>
      </c>
      <c r="AS2114" s="244">
        <v>2112</v>
      </c>
      <c r="AT2114" s="244">
        <v>-30</v>
      </c>
      <c r="AU2114" s="244">
        <v>125.75</v>
      </c>
      <c r="AV2114" s="244" t="s">
        <v>6787</v>
      </c>
      <c r="AW2114" s="22">
        <v>1038</v>
      </c>
      <c r="AX2114" s="343">
        <v>118.19839918092566</v>
      </c>
    </row>
    <row r="2115" spans="15:50" ht="12" customHeight="1" x14ac:dyDescent="0.25">
      <c r="O2115" s="482" t="str">
        <f t="shared" si="178"/>
        <v xml:space="preserve"> </v>
      </c>
      <c r="P2115">
        <v>991</v>
      </c>
      <c r="Q2115" t="str">
        <f t="shared" si="179"/>
        <v>Nullaki</v>
      </c>
      <c r="AS2115" s="244">
        <v>2113</v>
      </c>
      <c r="AT2115" s="244">
        <v>-29.75</v>
      </c>
      <c r="AU2115" s="244">
        <v>125.75</v>
      </c>
      <c r="AV2115" s="244" t="s">
        <v>6788</v>
      </c>
      <c r="AW2115" s="22">
        <v>1038</v>
      </c>
      <c r="AX2115" s="343">
        <v>144.65355951916754</v>
      </c>
    </row>
    <row r="2116" spans="15:50" ht="12" customHeight="1" x14ac:dyDescent="0.25">
      <c r="O2116" s="482" t="str">
        <f t="shared" si="178"/>
        <v xml:space="preserve"> </v>
      </c>
      <c r="P2116">
        <v>992</v>
      </c>
      <c r="Q2116" t="str">
        <f t="shared" si="179"/>
        <v>Nulsen</v>
      </c>
      <c r="AS2116" s="244">
        <v>2114</v>
      </c>
      <c r="AT2116" s="244">
        <v>-29.5</v>
      </c>
      <c r="AU2116" s="244">
        <v>125.75</v>
      </c>
      <c r="AV2116" s="244" t="s">
        <v>6789</v>
      </c>
      <c r="AW2116" s="22">
        <v>1038</v>
      </c>
      <c r="AX2116" s="343">
        <v>171.53370752191259</v>
      </c>
    </row>
    <row r="2117" spans="15:50" ht="12" customHeight="1" x14ac:dyDescent="0.25">
      <c r="O2117" s="482" t="str">
        <f t="shared" ref="O2117:O2180" si="180">IF(Q2117=Q2116,"DUPE"," ")</f>
        <v xml:space="preserve"> </v>
      </c>
      <c r="P2117">
        <v>993</v>
      </c>
      <c r="Q2117" t="str">
        <f t="shared" si="179"/>
        <v>Nunile</v>
      </c>
      <c r="AS2117" s="244">
        <v>2115</v>
      </c>
      <c r="AT2117" s="244">
        <v>-29.25</v>
      </c>
      <c r="AU2117" s="244">
        <v>125.75</v>
      </c>
      <c r="AV2117" s="244" t="s">
        <v>6790</v>
      </c>
      <c r="AW2117" s="22">
        <v>1038</v>
      </c>
      <c r="AX2117" s="343">
        <v>198.66641178401957</v>
      </c>
    </row>
    <row r="2118" spans="15:50" ht="12" customHeight="1" x14ac:dyDescent="0.25">
      <c r="O2118" s="482" t="str">
        <f t="shared" si="180"/>
        <v xml:space="preserve"> </v>
      </c>
      <c r="P2118">
        <v>994</v>
      </c>
      <c r="Q2118" t="str">
        <f t="shared" si="179"/>
        <v>Nyabing</v>
      </c>
      <c r="AS2118" s="244">
        <v>2116</v>
      </c>
      <c r="AT2118" s="244">
        <v>-29</v>
      </c>
      <c r="AU2118" s="244">
        <v>125.75</v>
      </c>
      <c r="AV2118" s="244" t="s">
        <v>6791</v>
      </c>
      <c r="AW2118" s="22">
        <v>1038</v>
      </c>
      <c r="AX2118" s="343">
        <v>225.96071194864177</v>
      </c>
    </row>
    <row r="2119" spans="15:50" ht="12" customHeight="1" x14ac:dyDescent="0.25">
      <c r="O2119" s="482" t="str">
        <f t="shared" si="180"/>
        <v xml:space="preserve"> </v>
      </c>
      <c r="P2119">
        <v>995</v>
      </c>
      <c r="Q2119" t="str">
        <f t="shared" si="179"/>
        <v>Oakajee</v>
      </c>
      <c r="AS2119" s="244">
        <v>2117</v>
      </c>
      <c r="AT2119" s="244">
        <v>-28.75</v>
      </c>
      <c r="AU2119" s="244">
        <v>125.75</v>
      </c>
      <c r="AV2119" s="244" t="s">
        <v>6792</v>
      </c>
      <c r="AW2119" s="22">
        <v>1038</v>
      </c>
      <c r="AX2119" s="343">
        <v>253.36438844768111</v>
      </c>
    </row>
    <row r="2120" spans="15:50" ht="12" customHeight="1" x14ac:dyDescent="0.25">
      <c r="O2120" s="482" t="str">
        <f t="shared" si="180"/>
        <v xml:space="preserve"> </v>
      </c>
      <c r="P2120">
        <v>996</v>
      </c>
      <c r="Q2120" t="str">
        <f t="shared" si="179"/>
        <v>Oakford</v>
      </c>
      <c r="AS2120" s="244">
        <v>2118</v>
      </c>
      <c r="AT2120" s="244">
        <v>-28.5</v>
      </c>
      <c r="AU2120" s="244">
        <v>125.75</v>
      </c>
      <c r="AV2120" s="244" t="s">
        <v>6793</v>
      </c>
      <c r="AW2120" s="22">
        <v>1038</v>
      </c>
      <c r="AX2120" s="343">
        <v>280.84542569870263</v>
      </c>
    </row>
    <row r="2121" spans="15:50" ht="12" customHeight="1" x14ac:dyDescent="0.25">
      <c r="O2121" s="482" t="str">
        <f t="shared" si="180"/>
        <v xml:space="preserve"> </v>
      </c>
      <c r="P2121">
        <v>997</v>
      </c>
      <c r="Q2121" t="str">
        <f t="shared" si="179"/>
        <v>Oakley</v>
      </c>
      <c r="AS2121" s="244">
        <v>2119</v>
      </c>
      <c r="AT2121" s="244">
        <v>-28.25</v>
      </c>
      <c r="AU2121" s="244">
        <v>125.75</v>
      </c>
      <c r="AV2121" s="244" t="s">
        <v>6794</v>
      </c>
      <c r="AW2121" s="22">
        <v>1038</v>
      </c>
      <c r="AX2121" s="343">
        <v>308.38314277636709</v>
      </c>
    </row>
    <row r="2122" spans="15:50" ht="12" customHeight="1" x14ac:dyDescent="0.25">
      <c r="O2122" s="482" t="str">
        <f t="shared" si="180"/>
        <v xml:space="preserve"> </v>
      </c>
      <c r="P2122">
        <v>998</v>
      </c>
      <c r="Q2122" t="str">
        <f t="shared" si="179"/>
        <v>Ocean Beach</v>
      </c>
      <c r="AS2122" s="244">
        <v>2120</v>
      </c>
      <c r="AT2122" s="244">
        <v>-28</v>
      </c>
      <c r="AU2122" s="244">
        <v>125.75</v>
      </c>
      <c r="AV2122" s="244" t="s">
        <v>6795</v>
      </c>
      <c r="AW2122" s="22">
        <v>852</v>
      </c>
      <c r="AX2122" s="343">
        <v>335.04676486995311</v>
      </c>
    </row>
    <row r="2123" spans="15:50" ht="12" customHeight="1" x14ac:dyDescent="0.25">
      <c r="O2123" s="482" t="str">
        <f t="shared" si="180"/>
        <v xml:space="preserve"> </v>
      </c>
      <c r="P2123">
        <v>999</v>
      </c>
      <c r="Q2123" t="str">
        <f t="shared" si="179"/>
        <v>Ogilvie</v>
      </c>
      <c r="AS2123" s="244">
        <v>2121</v>
      </c>
      <c r="AT2123" s="244">
        <v>-27.75</v>
      </c>
      <c r="AU2123" s="244">
        <v>125.75</v>
      </c>
      <c r="AV2123" s="244" t="s">
        <v>6796</v>
      </c>
      <c r="AW2123" s="22">
        <v>852</v>
      </c>
      <c r="AX2123" s="343">
        <v>342.27157246252773</v>
      </c>
    </row>
    <row r="2124" spans="15:50" ht="12" customHeight="1" x14ac:dyDescent="0.25">
      <c r="O2124" s="482" t="str">
        <f t="shared" si="180"/>
        <v xml:space="preserve"> </v>
      </c>
      <c r="P2124">
        <v>1000</v>
      </c>
      <c r="Q2124" t="str">
        <f t="shared" si="179"/>
        <v>Oldbury</v>
      </c>
      <c r="AS2124" s="244">
        <v>2122</v>
      </c>
      <c r="AT2124" s="244">
        <v>-27.5</v>
      </c>
      <c r="AU2124" s="244">
        <v>125.75</v>
      </c>
      <c r="AV2124" s="244" t="s">
        <v>6797</v>
      </c>
      <c r="AW2124" s="22">
        <v>852</v>
      </c>
      <c r="AX2124" s="343">
        <v>351.54993794996227</v>
      </c>
    </row>
    <row r="2125" spans="15:50" ht="12" customHeight="1" x14ac:dyDescent="0.25">
      <c r="O2125" s="482" t="str">
        <f t="shared" si="180"/>
        <v xml:space="preserve"> </v>
      </c>
      <c r="P2125">
        <v>1001</v>
      </c>
      <c r="Q2125" t="str">
        <f t="shared" si="179"/>
        <v>Ora Banda</v>
      </c>
      <c r="AS2125" s="244">
        <v>2123</v>
      </c>
      <c r="AT2125" s="244">
        <v>-27.25</v>
      </c>
      <c r="AU2125" s="244">
        <v>125.75</v>
      </c>
      <c r="AV2125" s="244" t="s">
        <v>6798</v>
      </c>
      <c r="AW2125" s="22">
        <v>852</v>
      </c>
      <c r="AX2125" s="343">
        <v>362.72430747576442</v>
      </c>
    </row>
    <row r="2126" spans="15:50" ht="12" customHeight="1" x14ac:dyDescent="0.25">
      <c r="O2126" s="482" t="str">
        <f t="shared" si="180"/>
        <v xml:space="preserve"> </v>
      </c>
      <c r="P2126">
        <v>1002</v>
      </c>
      <c r="Q2126" t="str">
        <f t="shared" si="179"/>
        <v>Orana</v>
      </c>
      <c r="AS2126" s="244">
        <v>2124</v>
      </c>
      <c r="AT2126" s="244">
        <v>-27</v>
      </c>
      <c r="AU2126" s="244">
        <v>125.75</v>
      </c>
      <c r="AV2126" s="244" t="s">
        <v>6799</v>
      </c>
      <c r="AW2126" s="22">
        <v>852</v>
      </c>
      <c r="AX2126" s="343">
        <v>375.62550804327384</v>
      </c>
    </row>
    <row r="2127" spans="15:50" ht="12" customHeight="1" x14ac:dyDescent="0.25">
      <c r="O2127" s="482" t="str">
        <f t="shared" si="180"/>
        <v xml:space="preserve"> </v>
      </c>
      <c r="P2127">
        <v>1003</v>
      </c>
      <c r="Q2127" t="str">
        <f t="shared" si="179"/>
        <v>Osmington</v>
      </c>
      <c r="AS2127" s="244">
        <v>2125</v>
      </c>
      <c r="AT2127" s="244">
        <v>-26.75</v>
      </c>
      <c r="AU2127" s="244">
        <v>125.75</v>
      </c>
      <c r="AV2127" s="244" t="s">
        <v>6800</v>
      </c>
      <c r="AW2127" s="22">
        <v>852</v>
      </c>
      <c r="AX2127" s="343">
        <v>390.08224251085852</v>
      </c>
    </row>
    <row r="2128" spans="15:50" ht="12" customHeight="1" x14ac:dyDescent="0.25">
      <c r="O2128" s="482" t="str">
        <f t="shared" si="180"/>
        <v xml:space="preserve"> </v>
      </c>
      <c r="P2128">
        <v>1004</v>
      </c>
      <c r="Q2128" t="str">
        <f t="shared" si="179"/>
        <v>Pallinup</v>
      </c>
      <c r="AS2128" s="244">
        <v>2126</v>
      </c>
      <c r="AT2128" s="244">
        <v>-26.5</v>
      </c>
      <c r="AU2128" s="244">
        <v>125.75</v>
      </c>
      <c r="AV2128" s="244" t="s">
        <v>6801</v>
      </c>
      <c r="AW2128" s="22">
        <v>852</v>
      </c>
      <c r="AX2128" s="343">
        <v>405.92834832569417</v>
      </c>
    </row>
    <row r="2129" spans="15:50" ht="12" customHeight="1" x14ac:dyDescent="0.25">
      <c r="O2129" s="482" t="str">
        <f t="shared" si="180"/>
        <v xml:space="preserve"> </v>
      </c>
      <c r="P2129">
        <v>1005</v>
      </c>
      <c r="Q2129" t="str">
        <f t="shared" si="179"/>
        <v>Palmdale</v>
      </c>
      <c r="AS2129" s="244">
        <v>2127</v>
      </c>
      <c r="AT2129" s="244">
        <v>-26.25</v>
      </c>
      <c r="AU2129" s="244">
        <v>125.75</v>
      </c>
      <c r="AV2129" s="244" t="s">
        <v>6802</v>
      </c>
      <c r="AW2129" s="22">
        <v>852</v>
      </c>
      <c r="AX2129" s="343">
        <v>423.00771420923775</v>
      </c>
    </row>
    <row r="2130" spans="15:50" ht="12" customHeight="1" x14ac:dyDescent="0.25">
      <c r="O2130" s="482" t="str">
        <f t="shared" si="180"/>
        <v xml:space="preserve"> </v>
      </c>
      <c r="P2130">
        <v>1006</v>
      </c>
      <c r="Q2130" t="str">
        <f t="shared" si="179"/>
        <v>Pantapin</v>
      </c>
      <c r="AS2130" s="244">
        <v>2128</v>
      </c>
      <c r="AT2130" s="244">
        <v>-26</v>
      </c>
      <c r="AU2130" s="244">
        <v>125.75</v>
      </c>
      <c r="AV2130" s="244" t="s">
        <v>6803</v>
      </c>
      <c r="AW2130" s="22">
        <v>852</v>
      </c>
      <c r="AX2130" s="343">
        <v>441.17713296510635</v>
      </c>
    </row>
    <row r="2131" spans="15:50" ht="12" customHeight="1" x14ac:dyDescent="0.25">
      <c r="O2131" s="482" t="str">
        <f t="shared" si="180"/>
        <v xml:space="preserve"> </v>
      </c>
      <c r="P2131">
        <v>1007</v>
      </c>
      <c r="Q2131" t="str">
        <f t="shared" si="179"/>
        <v>Paradise</v>
      </c>
      <c r="AS2131" s="244">
        <v>2129</v>
      </c>
      <c r="AT2131" s="244">
        <v>-25.75</v>
      </c>
      <c r="AU2131" s="244">
        <v>125.75</v>
      </c>
      <c r="AV2131" s="244" t="s">
        <v>6804</v>
      </c>
      <c r="AW2131" s="22">
        <v>852</v>
      </c>
      <c r="AX2131" s="343">
        <v>460.30754162497954</v>
      </c>
    </row>
    <row r="2132" spans="15:50" ht="12" customHeight="1" x14ac:dyDescent="0.25">
      <c r="O2132" s="482" t="str">
        <f t="shared" si="180"/>
        <v xml:space="preserve"> </v>
      </c>
      <c r="P2132">
        <v>1008</v>
      </c>
      <c r="Q2132" t="str">
        <f t="shared" si="179"/>
        <v>Parkerville</v>
      </c>
      <c r="AS2132" s="244">
        <v>2130</v>
      </c>
      <c r="AT2132" s="244">
        <v>-25.5</v>
      </c>
      <c r="AU2132" s="244">
        <v>125.75</v>
      </c>
      <c r="AV2132" s="244" t="s">
        <v>6805</v>
      </c>
      <c r="AW2132" s="22">
        <v>852</v>
      </c>
      <c r="AX2132" s="343">
        <v>480.28412083518776</v>
      </c>
    </row>
    <row r="2133" spans="15:50" ht="12" customHeight="1" x14ac:dyDescent="0.25">
      <c r="O2133" s="482" t="str">
        <f t="shared" si="180"/>
        <v xml:space="preserve"> </v>
      </c>
      <c r="P2133">
        <v>1009</v>
      </c>
      <c r="Q2133" t="str">
        <f t="shared" si="179"/>
        <v>Parkfield</v>
      </c>
      <c r="AS2133" s="244">
        <v>2131</v>
      </c>
      <c r="AT2133" s="244">
        <v>-25.25</v>
      </c>
      <c r="AU2133" s="244">
        <v>125.75</v>
      </c>
      <c r="AV2133" s="244" t="s">
        <v>6806</v>
      </c>
      <c r="AW2133" s="22">
        <v>852</v>
      </c>
      <c r="AX2133" s="343">
        <v>501.00566259149974</v>
      </c>
    </row>
    <row r="2134" spans="15:50" ht="12" customHeight="1" x14ac:dyDescent="0.25">
      <c r="O2134" s="482" t="str">
        <f t="shared" si="180"/>
        <v xml:space="preserve"> </v>
      </c>
      <c r="P2134">
        <v>1010</v>
      </c>
      <c r="Q2134" t="str">
        <f t="shared" si="179"/>
        <v>Parryville</v>
      </c>
      <c r="AS2134" s="244">
        <v>2132</v>
      </c>
      <c r="AT2134" s="244">
        <v>-25</v>
      </c>
      <c r="AU2134" s="244">
        <v>125.75</v>
      </c>
      <c r="AV2134" s="244" t="s">
        <v>6807</v>
      </c>
      <c r="AW2134" s="22">
        <v>852</v>
      </c>
      <c r="AX2134" s="343">
        <v>522.38352220540298</v>
      </c>
    </row>
    <row r="2135" spans="15:50" ht="12" customHeight="1" x14ac:dyDescent="0.25">
      <c r="O2135" s="482" t="str">
        <f t="shared" si="180"/>
        <v xml:space="preserve"> </v>
      </c>
      <c r="P2135">
        <v>1011</v>
      </c>
      <c r="Q2135" t="str">
        <f t="shared" si="179"/>
        <v>Paynesville</v>
      </c>
      <c r="AS2135" s="244">
        <v>2133</v>
      </c>
      <c r="AT2135" s="244">
        <v>-35</v>
      </c>
      <c r="AU2135" s="244">
        <v>126</v>
      </c>
      <c r="AV2135" s="244" t="s">
        <v>6808</v>
      </c>
      <c r="AW2135" s="22">
        <v>784</v>
      </c>
      <c r="AX2135" s="343">
        <v>250.08267332342407</v>
      </c>
    </row>
    <row r="2136" spans="15:50" ht="12" customHeight="1" x14ac:dyDescent="0.25">
      <c r="O2136" s="482" t="str">
        <f t="shared" si="180"/>
        <v xml:space="preserve"> </v>
      </c>
      <c r="P2136">
        <v>1012</v>
      </c>
      <c r="Q2136" t="str">
        <f t="shared" si="179"/>
        <v>Peerabeelup</v>
      </c>
      <c r="AS2136" s="244">
        <v>2134</v>
      </c>
      <c r="AT2136" s="244">
        <v>-34.75</v>
      </c>
      <c r="AU2136" s="244">
        <v>126</v>
      </c>
      <c r="AV2136" s="244" t="s">
        <v>6809</v>
      </c>
      <c r="AW2136" s="22">
        <v>784</v>
      </c>
      <c r="AX2136" s="343">
        <v>234.11314229049779</v>
      </c>
    </row>
    <row r="2137" spans="15:50" ht="12" customHeight="1" x14ac:dyDescent="0.25">
      <c r="O2137" s="482" t="str">
        <f t="shared" si="180"/>
        <v xml:space="preserve"> </v>
      </c>
      <c r="P2137">
        <v>1013</v>
      </c>
      <c r="Q2137" t="str">
        <f t="shared" si="179"/>
        <v>Pelican Point</v>
      </c>
      <c r="AS2137" s="244">
        <v>2135</v>
      </c>
      <c r="AT2137" s="244">
        <v>-34.5</v>
      </c>
      <c r="AU2137" s="244">
        <v>126</v>
      </c>
      <c r="AV2137" s="244" t="s">
        <v>6810</v>
      </c>
      <c r="AW2137" s="22">
        <v>784</v>
      </c>
      <c r="AX2137" s="343">
        <v>220.50278175963084</v>
      </c>
    </row>
    <row r="2138" spans="15:50" ht="12" customHeight="1" x14ac:dyDescent="0.25">
      <c r="O2138" s="482" t="str">
        <f t="shared" si="180"/>
        <v xml:space="preserve"> </v>
      </c>
      <c r="P2138">
        <v>1014</v>
      </c>
      <c r="Q2138" t="str">
        <f t="shared" si="179"/>
        <v>FREE#</v>
      </c>
      <c r="AS2138" s="244">
        <v>2136</v>
      </c>
      <c r="AT2138" s="244">
        <v>-34.25</v>
      </c>
      <c r="AU2138" s="244">
        <v>126</v>
      </c>
      <c r="AV2138" s="244" t="s">
        <v>6811</v>
      </c>
      <c r="AW2138" s="22">
        <v>784</v>
      </c>
      <c r="AX2138" s="343">
        <v>209.71142944220765</v>
      </c>
    </row>
    <row r="2139" spans="15:50" ht="12" customHeight="1" x14ac:dyDescent="0.25">
      <c r="O2139" s="482" t="str">
        <f t="shared" si="180"/>
        <v xml:space="preserve"> </v>
      </c>
      <c r="P2139">
        <v>1015</v>
      </c>
      <c r="Q2139" t="str">
        <f t="shared" si="179"/>
        <v>Peppermint Grove Beach</v>
      </c>
      <c r="AS2139" s="244">
        <v>2137</v>
      </c>
      <c r="AT2139" s="244">
        <v>-34</v>
      </c>
      <c r="AU2139" s="244">
        <v>126</v>
      </c>
      <c r="AV2139" s="244" t="s">
        <v>6812</v>
      </c>
      <c r="AW2139" s="22">
        <v>66</v>
      </c>
      <c r="AX2139" s="343">
        <v>197.91190335921752</v>
      </c>
    </row>
    <row r="2140" spans="15:50" ht="12" customHeight="1" x14ac:dyDescent="0.25">
      <c r="O2140" s="482" t="str">
        <f t="shared" si="180"/>
        <v xml:space="preserve"> </v>
      </c>
      <c r="P2140">
        <v>1016</v>
      </c>
      <c r="Q2140" t="str">
        <f t="shared" si="179"/>
        <v>Perillup</v>
      </c>
      <c r="AS2140" s="244">
        <v>2138</v>
      </c>
      <c r="AT2140" s="244">
        <v>-33.75</v>
      </c>
      <c r="AU2140" s="244">
        <v>126</v>
      </c>
      <c r="AV2140" s="244" t="s">
        <v>6813</v>
      </c>
      <c r="AW2140" s="22">
        <v>66</v>
      </c>
      <c r="AX2140" s="343">
        <v>171.08628975019425</v>
      </c>
    </row>
    <row r="2141" spans="15:50" ht="12" customHeight="1" x14ac:dyDescent="0.25">
      <c r="O2141" s="482" t="str">
        <f t="shared" si="180"/>
        <v xml:space="preserve"> </v>
      </c>
      <c r="P2141">
        <v>1017</v>
      </c>
      <c r="Q2141" t="str">
        <f t="shared" si="179"/>
        <v>Peringillup</v>
      </c>
      <c r="AS2141" s="244">
        <v>2139</v>
      </c>
      <c r="AT2141" s="244">
        <v>-33.5</v>
      </c>
      <c r="AU2141" s="244">
        <v>126</v>
      </c>
      <c r="AV2141" s="244" t="s">
        <v>6814</v>
      </c>
      <c r="AW2141" s="22">
        <v>66</v>
      </c>
      <c r="AX2141" s="343">
        <v>144.62806204398063</v>
      </c>
    </row>
    <row r="2142" spans="15:50" ht="12" customHeight="1" x14ac:dyDescent="0.25">
      <c r="O2142" s="482" t="str">
        <f t="shared" si="180"/>
        <v xml:space="preserve"> </v>
      </c>
      <c r="P2142">
        <v>1018</v>
      </c>
      <c r="Q2142" t="str">
        <f t="shared" si="179"/>
        <v>Piara Waters</v>
      </c>
      <c r="AS2142" s="244">
        <v>2140</v>
      </c>
      <c r="AT2142" s="244">
        <v>-33.25</v>
      </c>
      <c r="AU2142" s="244">
        <v>126</v>
      </c>
      <c r="AV2142" s="244" t="s">
        <v>6815</v>
      </c>
      <c r="AW2142" s="22">
        <v>66</v>
      </c>
      <c r="AX2142" s="343">
        <v>118.78297379687076</v>
      </c>
    </row>
    <row r="2143" spans="15:50" ht="12" customHeight="1" x14ac:dyDescent="0.25">
      <c r="O2143" s="482" t="str">
        <f t="shared" si="180"/>
        <v xml:space="preserve"> </v>
      </c>
      <c r="P2143">
        <v>1019</v>
      </c>
      <c r="Q2143" t="str">
        <f t="shared" si="179"/>
        <v>Picton</v>
      </c>
      <c r="AS2143" s="244">
        <v>2141</v>
      </c>
      <c r="AT2143" s="244">
        <v>-33</v>
      </c>
      <c r="AU2143" s="244">
        <v>126</v>
      </c>
      <c r="AV2143" s="244" t="s">
        <v>6816</v>
      </c>
      <c r="AW2143" s="22">
        <v>66</v>
      </c>
      <c r="AX2143" s="343">
        <v>94.057823400115694</v>
      </c>
    </row>
    <row r="2144" spans="15:50" ht="12" customHeight="1" x14ac:dyDescent="0.25">
      <c r="O2144" s="482" t="str">
        <f t="shared" si="180"/>
        <v xml:space="preserve"> </v>
      </c>
      <c r="P2144">
        <v>1020</v>
      </c>
      <c r="Q2144" t="str">
        <f t="shared" si="179"/>
        <v>Picton East</v>
      </c>
      <c r="AS2144" s="244">
        <v>2142</v>
      </c>
      <c r="AT2144" s="244">
        <v>-32.75</v>
      </c>
      <c r="AU2144" s="244">
        <v>126</v>
      </c>
      <c r="AV2144" s="244" t="s">
        <v>6817</v>
      </c>
      <c r="AW2144" s="22">
        <v>66</v>
      </c>
      <c r="AX2144" s="343">
        <v>71.622022928292154</v>
      </c>
    </row>
    <row r="2145" spans="15:50" ht="12" customHeight="1" x14ac:dyDescent="0.25">
      <c r="O2145" s="482" t="str">
        <f t="shared" si="180"/>
        <v xml:space="preserve"> </v>
      </c>
      <c r="P2145">
        <v>1021</v>
      </c>
      <c r="Q2145" t="str">
        <f t="shared" si="179"/>
        <v>FREE#</v>
      </c>
      <c r="AS2145" s="244">
        <v>2143</v>
      </c>
      <c r="AT2145" s="244">
        <v>-32.5</v>
      </c>
      <c r="AU2145" s="244">
        <v>126</v>
      </c>
      <c r="AV2145" s="244" t="s">
        <v>6818</v>
      </c>
      <c r="AW2145" s="22">
        <v>629</v>
      </c>
      <c r="AX2145" s="343">
        <v>52.309817674112679</v>
      </c>
    </row>
    <row r="2146" spans="15:50" ht="12" customHeight="1" x14ac:dyDescent="0.25">
      <c r="O2146" s="482" t="str">
        <f t="shared" si="180"/>
        <v xml:space="preserve"> </v>
      </c>
      <c r="P2146">
        <v>1022</v>
      </c>
      <c r="Q2146" t="str">
        <f t="shared" si="179"/>
        <v>Pink Lake</v>
      </c>
      <c r="AS2146" s="244">
        <v>2144</v>
      </c>
      <c r="AT2146" s="244">
        <v>-32.25</v>
      </c>
      <c r="AU2146" s="244">
        <v>126</v>
      </c>
      <c r="AV2146" s="244" t="s">
        <v>6819</v>
      </c>
      <c r="AW2146" s="22">
        <v>629</v>
      </c>
      <c r="AX2146" s="343">
        <v>25.407734310349745</v>
      </c>
    </row>
    <row r="2147" spans="15:50" ht="12" customHeight="1" x14ac:dyDescent="0.25">
      <c r="O2147" s="482" t="str">
        <f t="shared" si="180"/>
        <v xml:space="preserve"> </v>
      </c>
      <c r="P2147">
        <v>1023</v>
      </c>
      <c r="Q2147" t="str">
        <f t="shared" si="179"/>
        <v>Pintharuka</v>
      </c>
      <c r="AS2147" s="244">
        <v>2145</v>
      </c>
      <c r="AT2147" s="244">
        <v>-32</v>
      </c>
      <c r="AU2147" s="244">
        <v>126</v>
      </c>
      <c r="AV2147" s="244" t="s">
        <v>4724</v>
      </c>
      <c r="AW2147" s="22">
        <v>629</v>
      </c>
      <c r="AX2147" s="343">
        <v>10.008900750609792</v>
      </c>
    </row>
    <row r="2148" spans="15:50" ht="12" customHeight="1" x14ac:dyDescent="0.25">
      <c r="O2148" s="482" t="str">
        <f t="shared" si="180"/>
        <v xml:space="preserve"> </v>
      </c>
      <c r="P2148">
        <v>1024</v>
      </c>
      <c r="Q2148" t="str">
        <f t="shared" si="179"/>
        <v>Pinwernying</v>
      </c>
      <c r="AS2148" s="244">
        <v>2146</v>
      </c>
      <c r="AT2148" s="244">
        <v>-31.75</v>
      </c>
      <c r="AU2148" s="244">
        <v>126</v>
      </c>
      <c r="AV2148" s="244" t="s">
        <v>6820</v>
      </c>
      <c r="AW2148" s="22">
        <v>629</v>
      </c>
      <c r="AX2148" s="343">
        <v>33.169148608934584</v>
      </c>
    </row>
    <row r="2149" spans="15:50" ht="12" customHeight="1" x14ac:dyDescent="0.25">
      <c r="O2149" s="482" t="str">
        <f t="shared" si="180"/>
        <v xml:space="preserve"> </v>
      </c>
      <c r="P2149">
        <v>1025</v>
      </c>
      <c r="Q2149" t="str">
        <f t="shared" si="179"/>
        <v>Point Grey</v>
      </c>
      <c r="AS2149" s="244">
        <v>2147</v>
      </c>
      <c r="AT2149" s="244">
        <v>-31.5</v>
      </c>
      <c r="AU2149" s="244">
        <v>126</v>
      </c>
      <c r="AV2149" s="244" t="s">
        <v>6821</v>
      </c>
      <c r="AW2149" s="22">
        <v>629</v>
      </c>
      <c r="AX2149" s="343">
        <v>60.378770593753046</v>
      </c>
    </row>
    <row r="2150" spans="15:50" ht="12" customHeight="1" x14ac:dyDescent="0.25">
      <c r="O2150" s="482" t="str">
        <f t="shared" si="180"/>
        <v xml:space="preserve"> </v>
      </c>
      <c r="P2150">
        <v>1026</v>
      </c>
      <c r="Q2150" t="str">
        <f t="shared" ref="Q2150:Q2213" si="181">IFERROR(VLOOKUP(P2150,$P$3:$Q$1122,2,FALSE), "FREE#")</f>
        <v>Port Albany</v>
      </c>
      <c r="AS2150" s="244">
        <v>2148</v>
      </c>
      <c r="AT2150" s="244">
        <v>-31.25</v>
      </c>
      <c r="AU2150" s="244">
        <v>126</v>
      </c>
      <c r="AV2150" s="244" t="s">
        <v>6822</v>
      </c>
      <c r="AW2150" s="22">
        <v>1038</v>
      </c>
      <c r="AX2150" s="343">
        <v>69.680808143120018</v>
      </c>
    </row>
    <row r="2151" spans="15:50" ht="12" customHeight="1" x14ac:dyDescent="0.25">
      <c r="O2151" s="482" t="str">
        <f t="shared" si="180"/>
        <v xml:space="preserve"> </v>
      </c>
      <c r="P2151">
        <v>1027</v>
      </c>
      <c r="Q2151" t="str">
        <f t="shared" si="181"/>
        <v>Port Denison</v>
      </c>
      <c r="AS2151" s="244">
        <v>2149</v>
      </c>
      <c r="AT2151" s="244">
        <v>-31</v>
      </c>
      <c r="AU2151" s="244">
        <v>126</v>
      </c>
      <c r="AV2151" s="244" t="s">
        <v>6823</v>
      </c>
      <c r="AW2151" s="22">
        <v>1038</v>
      </c>
      <c r="AX2151" s="343">
        <v>63.944295599424045</v>
      </c>
    </row>
    <row r="2152" spans="15:50" ht="12" customHeight="1" x14ac:dyDescent="0.25">
      <c r="O2152" s="482" t="str">
        <f t="shared" si="180"/>
        <v xml:space="preserve"> </v>
      </c>
      <c r="P2152">
        <v>1028</v>
      </c>
      <c r="Q2152" t="str">
        <f t="shared" si="181"/>
        <v>Port Hedland</v>
      </c>
      <c r="AS2152" s="244">
        <v>2150</v>
      </c>
      <c r="AT2152" s="244">
        <v>-30.75</v>
      </c>
      <c r="AU2152" s="244">
        <v>126</v>
      </c>
      <c r="AV2152" s="244" t="s">
        <v>6824</v>
      </c>
      <c r="AW2152" s="22">
        <v>1038</v>
      </c>
      <c r="AX2152" s="343">
        <v>69.768683599258381</v>
      </c>
    </row>
    <row r="2153" spans="15:50" ht="12" customHeight="1" x14ac:dyDescent="0.25">
      <c r="O2153" s="482" t="str">
        <f t="shared" si="180"/>
        <v xml:space="preserve"> </v>
      </c>
      <c r="P2153">
        <v>1029</v>
      </c>
      <c r="Q2153" t="str">
        <f t="shared" si="181"/>
        <v>Preston Beach</v>
      </c>
      <c r="AS2153" s="244">
        <v>2151</v>
      </c>
      <c r="AT2153" s="244">
        <v>-30.5</v>
      </c>
      <c r="AU2153" s="244">
        <v>126</v>
      </c>
      <c r="AV2153" s="244" t="s">
        <v>6825</v>
      </c>
      <c r="AW2153" s="22">
        <v>1038</v>
      </c>
      <c r="AX2153" s="343">
        <v>84.804503639014754</v>
      </c>
    </row>
    <row r="2154" spans="15:50" ht="12" customHeight="1" x14ac:dyDescent="0.25">
      <c r="O2154" s="482" t="str">
        <f t="shared" si="180"/>
        <v xml:space="preserve"> </v>
      </c>
      <c r="P2154">
        <v>1030</v>
      </c>
      <c r="Q2154" t="str">
        <f t="shared" si="181"/>
        <v>Prevelly</v>
      </c>
      <c r="AS2154" s="244">
        <v>2152</v>
      </c>
      <c r="AT2154" s="244">
        <v>-30.25</v>
      </c>
      <c r="AU2154" s="244">
        <v>126</v>
      </c>
      <c r="AV2154" s="244" t="s">
        <v>6826</v>
      </c>
      <c r="AW2154" s="22">
        <v>1038</v>
      </c>
      <c r="AX2154" s="343">
        <v>105.1726048806578</v>
      </c>
    </row>
    <row r="2155" spans="15:50" ht="12" customHeight="1" x14ac:dyDescent="0.25">
      <c r="O2155" s="482" t="str">
        <f t="shared" si="180"/>
        <v xml:space="preserve"> </v>
      </c>
      <c r="P2155">
        <v>1031</v>
      </c>
      <c r="Q2155" t="str">
        <f t="shared" si="181"/>
        <v>Princess Royal</v>
      </c>
      <c r="AS2155" s="244">
        <v>2153</v>
      </c>
      <c r="AT2155" s="244">
        <v>-30</v>
      </c>
      <c r="AU2155" s="244">
        <v>126</v>
      </c>
      <c r="AV2155" s="244" t="s">
        <v>6827</v>
      </c>
      <c r="AW2155" s="22">
        <v>1038</v>
      </c>
      <c r="AX2155" s="343">
        <v>128.35921528654924</v>
      </c>
    </row>
    <row r="2156" spans="15:50" ht="12" customHeight="1" x14ac:dyDescent="0.25">
      <c r="O2156" s="482" t="str">
        <f t="shared" si="180"/>
        <v xml:space="preserve"> </v>
      </c>
      <c r="P2156">
        <v>1032</v>
      </c>
      <c r="Q2156" t="str">
        <f t="shared" si="181"/>
        <v>Protheroe</v>
      </c>
      <c r="AS2156" s="244">
        <v>2154</v>
      </c>
      <c r="AT2156" s="244">
        <v>-29.75</v>
      </c>
      <c r="AU2156" s="244">
        <v>126</v>
      </c>
      <c r="AV2156" s="244" t="s">
        <v>6828</v>
      </c>
      <c r="AW2156" s="22">
        <v>1038</v>
      </c>
      <c r="AX2156" s="343">
        <v>153.08898663670402</v>
      </c>
    </row>
    <row r="2157" spans="15:50" ht="12" customHeight="1" x14ac:dyDescent="0.25">
      <c r="O2157" s="482" t="str">
        <f t="shared" si="180"/>
        <v xml:space="preserve"> </v>
      </c>
      <c r="P2157">
        <v>1033</v>
      </c>
      <c r="Q2157" t="str">
        <f t="shared" si="181"/>
        <v>Pumphreys Bridge</v>
      </c>
      <c r="AS2157" s="244">
        <v>2155</v>
      </c>
      <c r="AT2157" s="244">
        <v>-29.5</v>
      </c>
      <c r="AU2157" s="244">
        <v>126</v>
      </c>
      <c r="AV2157" s="244" t="s">
        <v>6829</v>
      </c>
      <c r="AW2157" s="22">
        <v>1038</v>
      </c>
      <c r="AX2157" s="343">
        <v>178.72248279181346</v>
      </c>
    </row>
    <row r="2158" spans="15:50" ht="12" customHeight="1" x14ac:dyDescent="0.25">
      <c r="O2158" s="482" t="str">
        <f t="shared" si="180"/>
        <v xml:space="preserve"> </v>
      </c>
      <c r="P2158">
        <v>1034</v>
      </c>
      <c r="Q2158" t="str">
        <f t="shared" si="181"/>
        <v>Qualeup</v>
      </c>
      <c r="AS2158" s="244">
        <v>2156</v>
      </c>
      <c r="AT2158" s="244">
        <v>-29.25</v>
      </c>
      <c r="AU2158" s="244">
        <v>126</v>
      </c>
      <c r="AV2158" s="244" t="s">
        <v>6830</v>
      </c>
      <c r="AW2158" s="22">
        <v>1038</v>
      </c>
      <c r="AX2158" s="343">
        <v>204.92084379596662</v>
      </c>
    </row>
    <row r="2159" spans="15:50" ht="12" customHeight="1" x14ac:dyDescent="0.25">
      <c r="O2159" s="482" t="str">
        <f t="shared" si="180"/>
        <v xml:space="preserve"> </v>
      </c>
      <c r="P2159">
        <v>1035</v>
      </c>
      <c r="Q2159" t="str">
        <f t="shared" si="181"/>
        <v>Quedjinup</v>
      </c>
      <c r="AS2159" s="244">
        <v>2157</v>
      </c>
      <c r="AT2159" s="244">
        <v>-29</v>
      </c>
      <c r="AU2159" s="244">
        <v>126</v>
      </c>
      <c r="AV2159" s="244" t="s">
        <v>6831</v>
      </c>
      <c r="AW2159" s="22">
        <v>1038</v>
      </c>
      <c r="AX2159" s="343">
        <v>231.49236904200163</v>
      </c>
    </row>
    <row r="2160" spans="15:50" ht="12" customHeight="1" x14ac:dyDescent="0.25">
      <c r="O2160" s="482" t="str">
        <f t="shared" si="180"/>
        <v xml:space="preserve"> </v>
      </c>
      <c r="P2160">
        <v>1036</v>
      </c>
      <c r="Q2160" t="str">
        <f t="shared" si="181"/>
        <v>Ranford</v>
      </c>
      <c r="AS2160" s="244">
        <v>2158</v>
      </c>
      <c r="AT2160" s="244">
        <v>-28.75</v>
      </c>
      <c r="AU2160" s="244">
        <v>126</v>
      </c>
      <c r="AV2160" s="244" t="s">
        <v>6832</v>
      </c>
      <c r="AW2160" s="22">
        <v>1038</v>
      </c>
      <c r="AX2160" s="343">
        <v>258.3219308483238</v>
      </c>
    </row>
    <row r="2161" spans="15:50" ht="12" customHeight="1" x14ac:dyDescent="0.25">
      <c r="O2161" s="482" t="str">
        <f t="shared" si="180"/>
        <v xml:space="preserve"> </v>
      </c>
      <c r="P2161">
        <v>1037</v>
      </c>
      <c r="Q2161" t="str">
        <f t="shared" si="181"/>
        <v>Ravenswood</v>
      </c>
      <c r="AS2161" s="244">
        <v>2159</v>
      </c>
      <c r="AT2161" s="244">
        <v>-28.5</v>
      </c>
      <c r="AU2161" s="244">
        <v>126</v>
      </c>
      <c r="AV2161" s="244" t="s">
        <v>6833</v>
      </c>
      <c r="AW2161" s="22">
        <v>1038</v>
      </c>
      <c r="AX2161" s="343">
        <v>285.33675072256648</v>
      </c>
    </row>
    <row r="2162" spans="15:50" ht="12" customHeight="1" x14ac:dyDescent="0.25">
      <c r="O2162" s="482" t="str">
        <f t="shared" si="180"/>
        <v xml:space="preserve"> </v>
      </c>
      <c r="P2162">
        <v>1038</v>
      </c>
      <c r="Q2162" t="str">
        <f t="shared" si="181"/>
        <v>Rawlinna</v>
      </c>
      <c r="AS2162" s="244">
        <v>2160</v>
      </c>
      <c r="AT2162" s="244">
        <v>-28.25</v>
      </c>
      <c r="AU2162" s="244">
        <v>126</v>
      </c>
      <c r="AV2162" s="244" t="s">
        <v>6834</v>
      </c>
      <c r="AW2162" s="22">
        <v>1038</v>
      </c>
      <c r="AX2162" s="343">
        <v>312.48878537358905</v>
      </c>
    </row>
    <row r="2163" spans="15:50" ht="12" customHeight="1" x14ac:dyDescent="0.25">
      <c r="O2163" s="482" t="str">
        <f t="shared" si="180"/>
        <v xml:space="preserve"> </v>
      </c>
      <c r="P2163">
        <v>1039</v>
      </c>
      <c r="Q2163" t="str">
        <f t="shared" si="181"/>
        <v>Red Gully</v>
      </c>
      <c r="AS2163" s="244">
        <v>2161</v>
      </c>
      <c r="AT2163" s="244">
        <v>-28</v>
      </c>
      <c r="AU2163" s="244">
        <v>126</v>
      </c>
      <c r="AV2163" s="244" t="s">
        <v>6835</v>
      </c>
      <c r="AW2163" s="22">
        <v>1038</v>
      </c>
      <c r="AX2163" s="343">
        <v>339.74513824772168</v>
      </c>
    </row>
    <row r="2164" spans="15:50" ht="12" customHeight="1" x14ac:dyDescent="0.25">
      <c r="O2164" s="482" t="str">
        <f t="shared" si="180"/>
        <v xml:space="preserve"> </v>
      </c>
      <c r="P2164">
        <v>1040</v>
      </c>
      <c r="Q2164" t="str">
        <f t="shared" si="181"/>
        <v>Redmond</v>
      </c>
      <c r="AS2164" s="244">
        <v>2162</v>
      </c>
      <c r="AT2164" s="244">
        <v>-27.75</v>
      </c>
      <c r="AU2164" s="244">
        <v>126</v>
      </c>
      <c r="AV2164" s="244" t="s">
        <v>6836</v>
      </c>
      <c r="AW2164" s="22">
        <v>852</v>
      </c>
      <c r="AX2164" s="343">
        <v>365.82252142252503</v>
      </c>
    </row>
    <row r="2165" spans="15:50" ht="12" customHeight="1" x14ac:dyDescent="0.25">
      <c r="O2165" s="482" t="str">
        <f t="shared" si="180"/>
        <v xml:space="preserve"> </v>
      </c>
      <c r="P2165">
        <v>1041</v>
      </c>
      <c r="Q2165" t="str">
        <f t="shared" si="181"/>
        <v>Redmond West</v>
      </c>
      <c r="AS2165" s="244">
        <v>2163</v>
      </c>
      <c r="AT2165" s="244">
        <v>-27.5</v>
      </c>
      <c r="AU2165" s="244">
        <v>126</v>
      </c>
      <c r="AV2165" s="244" t="s">
        <v>6837</v>
      </c>
      <c r="AW2165" s="22">
        <v>852</v>
      </c>
      <c r="AX2165" s="343">
        <v>374.56937162900806</v>
      </c>
    </row>
    <row r="2166" spans="15:50" ht="12" customHeight="1" x14ac:dyDescent="0.25">
      <c r="O2166" s="482" t="str">
        <f t="shared" si="180"/>
        <v xml:space="preserve"> </v>
      </c>
      <c r="P2166">
        <v>1042</v>
      </c>
      <c r="Q2166" t="str">
        <f t="shared" si="181"/>
        <v>Reinscourt</v>
      </c>
      <c r="AS2166" s="244">
        <v>2164</v>
      </c>
      <c r="AT2166" s="244">
        <v>-27.25</v>
      </c>
      <c r="AU2166" s="244">
        <v>126</v>
      </c>
      <c r="AV2166" s="244" t="s">
        <v>6838</v>
      </c>
      <c r="AW2166" s="22">
        <v>852</v>
      </c>
      <c r="AX2166" s="343">
        <v>385.12612998316985</v>
      </c>
    </row>
    <row r="2167" spans="15:50" ht="12" customHeight="1" x14ac:dyDescent="0.25">
      <c r="O2167" s="482" t="str">
        <f t="shared" si="180"/>
        <v xml:space="preserve"> </v>
      </c>
      <c r="P2167">
        <v>1043</v>
      </c>
      <c r="Q2167" t="str">
        <f t="shared" si="181"/>
        <v>Robinson</v>
      </c>
      <c r="AS2167" s="244">
        <v>2165</v>
      </c>
      <c r="AT2167" s="244">
        <v>-27</v>
      </c>
      <c r="AU2167" s="244">
        <v>126</v>
      </c>
      <c r="AV2167" s="244" t="s">
        <v>6839</v>
      </c>
      <c r="AW2167" s="22">
        <v>852</v>
      </c>
      <c r="AX2167" s="343">
        <v>397.34856556422733</v>
      </c>
    </row>
    <row r="2168" spans="15:50" ht="12" customHeight="1" x14ac:dyDescent="0.25">
      <c r="O2168" s="482" t="str">
        <f t="shared" si="180"/>
        <v xml:space="preserve"> </v>
      </c>
      <c r="P2168">
        <v>1044</v>
      </c>
      <c r="Q2168" t="str">
        <f t="shared" si="181"/>
        <v>FREE#</v>
      </c>
      <c r="AS2168" s="244">
        <v>2166</v>
      </c>
      <c r="AT2168" s="244">
        <v>-26.75</v>
      </c>
      <c r="AU2168" s="244">
        <v>126</v>
      </c>
      <c r="AV2168" s="244" t="s">
        <v>6840</v>
      </c>
      <c r="AW2168" s="22">
        <v>852</v>
      </c>
      <c r="AX2168" s="343">
        <v>411.08813373210273</v>
      </c>
    </row>
    <row r="2169" spans="15:50" ht="12" customHeight="1" x14ac:dyDescent="0.25">
      <c r="O2169" s="482" t="str">
        <f t="shared" si="180"/>
        <v xml:space="preserve"> </v>
      </c>
      <c r="P2169">
        <v>1045</v>
      </c>
      <c r="Q2169" t="str">
        <f t="shared" si="181"/>
        <v>Rockwell</v>
      </c>
      <c r="AS2169" s="244">
        <v>2167</v>
      </c>
      <c r="AT2169" s="244">
        <v>-26.5</v>
      </c>
      <c r="AU2169" s="244">
        <v>126</v>
      </c>
      <c r="AV2169" s="244" t="s">
        <v>6841</v>
      </c>
      <c r="AW2169" s="22">
        <v>852</v>
      </c>
      <c r="AX2169" s="343">
        <v>426.19813378586423</v>
      </c>
    </row>
    <row r="2170" spans="15:50" ht="12" customHeight="1" x14ac:dyDescent="0.25">
      <c r="O2170" s="482" t="str">
        <f t="shared" si="180"/>
        <v xml:space="preserve"> </v>
      </c>
      <c r="P2170">
        <v>1046</v>
      </c>
      <c r="Q2170" t="str">
        <f t="shared" si="181"/>
        <v>Roelands</v>
      </c>
      <c r="AS2170" s="244">
        <v>2168</v>
      </c>
      <c r="AT2170" s="244">
        <v>-26.25</v>
      </c>
      <c r="AU2170" s="244">
        <v>126</v>
      </c>
      <c r="AV2170" s="244" t="s">
        <v>6842</v>
      </c>
      <c r="AW2170" s="22">
        <v>852</v>
      </c>
      <c r="AX2170" s="343">
        <v>442.53821191196221</v>
      </c>
    </row>
    <row r="2171" spans="15:50" ht="12" customHeight="1" x14ac:dyDescent="0.25">
      <c r="O2171" s="482" t="str">
        <f t="shared" si="180"/>
        <v xml:space="preserve"> </v>
      </c>
      <c r="P2171">
        <v>1047</v>
      </c>
      <c r="Q2171" t="str">
        <f t="shared" si="181"/>
        <v>Rosa Brook</v>
      </c>
      <c r="AS2171" s="244">
        <v>2169</v>
      </c>
      <c r="AT2171" s="244">
        <v>-26</v>
      </c>
      <c r="AU2171" s="244">
        <v>126</v>
      </c>
      <c r="AV2171" s="244" t="s">
        <v>6843</v>
      </c>
      <c r="AW2171" s="22">
        <v>852</v>
      </c>
      <c r="AX2171" s="343">
        <v>459.97729591275072</v>
      </c>
    </row>
    <row r="2172" spans="15:50" ht="12" customHeight="1" x14ac:dyDescent="0.25">
      <c r="O2172" s="482" t="str">
        <f t="shared" si="180"/>
        <v xml:space="preserve"> </v>
      </c>
      <c r="P2172">
        <v>1048</v>
      </c>
      <c r="Q2172" t="str">
        <f t="shared" si="181"/>
        <v>Rosa Glen</v>
      </c>
      <c r="AS2172" s="244">
        <v>2170</v>
      </c>
      <c r="AT2172" s="244">
        <v>-25.75</v>
      </c>
      <c r="AU2172" s="244">
        <v>126</v>
      </c>
      <c r="AV2172" s="244" t="s">
        <v>6844</v>
      </c>
      <c r="AW2172" s="22">
        <v>852</v>
      </c>
      <c r="AX2172" s="343">
        <v>478.39521345684705</v>
      </c>
    </row>
    <row r="2173" spans="15:50" ht="12" customHeight="1" x14ac:dyDescent="0.25">
      <c r="O2173" s="482" t="str">
        <f t="shared" si="180"/>
        <v xml:space="preserve"> </v>
      </c>
      <c r="P2173">
        <v>1049</v>
      </c>
      <c r="Q2173" t="str">
        <f t="shared" si="181"/>
        <v>Ruabon</v>
      </c>
      <c r="AS2173" s="244">
        <v>2171</v>
      </c>
      <c r="AT2173" s="244">
        <v>-25.5</v>
      </c>
      <c r="AU2173" s="244">
        <v>126</v>
      </c>
      <c r="AV2173" s="244" t="s">
        <v>6845</v>
      </c>
      <c r="AW2173" s="22">
        <v>852</v>
      </c>
      <c r="AX2173" s="343">
        <v>497.68330416528181</v>
      </c>
    </row>
    <row r="2174" spans="15:50" ht="12" customHeight="1" x14ac:dyDescent="0.25">
      <c r="O2174" s="482" t="str">
        <f t="shared" si="180"/>
        <v xml:space="preserve"> </v>
      </c>
      <c r="P2174">
        <v>1050</v>
      </c>
      <c r="Q2174" t="str">
        <f t="shared" si="181"/>
        <v>Sabina River</v>
      </c>
      <c r="AS2174" s="244">
        <v>2172</v>
      </c>
      <c r="AT2174" s="244">
        <v>-25.25</v>
      </c>
      <c r="AU2174" s="244">
        <v>126</v>
      </c>
      <c r="AV2174" s="244" t="s">
        <v>6846</v>
      </c>
      <c r="AW2174" s="22">
        <v>852</v>
      </c>
      <c r="AX2174" s="343">
        <v>517.74432437616792</v>
      </c>
    </row>
    <row r="2175" spans="15:50" ht="12" customHeight="1" x14ac:dyDescent="0.25">
      <c r="O2175" s="482" t="str">
        <f t="shared" si="180"/>
        <v xml:space="preserve"> </v>
      </c>
      <c r="P2175">
        <v>1051</v>
      </c>
      <c r="Q2175" t="str">
        <f t="shared" si="181"/>
        <v>Sandpatch</v>
      </c>
      <c r="AS2175" s="244">
        <v>2173</v>
      </c>
      <c r="AT2175" s="244">
        <v>-25</v>
      </c>
      <c r="AU2175" s="244">
        <v>126</v>
      </c>
      <c r="AV2175" s="244" t="s">
        <v>6847</v>
      </c>
      <c r="AW2175" s="22">
        <v>852</v>
      </c>
      <c r="AX2175" s="343">
        <v>538.49189639230246</v>
      </c>
    </row>
    <row r="2176" spans="15:50" ht="12" customHeight="1" x14ac:dyDescent="0.25">
      <c r="O2176" s="482" t="str">
        <f t="shared" si="180"/>
        <v xml:space="preserve"> </v>
      </c>
      <c r="P2176">
        <v>1052</v>
      </c>
      <c r="Q2176" t="str">
        <f t="shared" si="181"/>
        <v>Sandstone</v>
      </c>
      <c r="AS2176" s="244">
        <v>2174</v>
      </c>
      <c r="AT2176" s="244">
        <v>-35</v>
      </c>
      <c r="AU2176" s="244">
        <v>126.25</v>
      </c>
      <c r="AV2176" s="244" t="s">
        <v>6848</v>
      </c>
      <c r="AW2176" s="22">
        <v>784</v>
      </c>
      <c r="AX2176" s="343">
        <v>268.47341539709265</v>
      </c>
    </row>
    <row r="2177" spans="15:50" ht="12" customHeight="1" x14ac:dyDescent="0.25">
      <c r="O2177" s="482" t="str">
        <f t="shared" si="180"/>
        <v xml:space="preserve"> </v>
      </c>
      <c r="P2177">
        <v>1053</v>
      </c>
      <c r="Q2177" t="str">
        <f t="shared" si="181"/>
        <v>Sandy Gully</v>
      </c>
      <c r="AS2177" s="244">
        <v>2175</v>
      </c>
      <c r="AT2177" s="244">
        <v>-34.75</v>
      </c>
      <c r="AU2177" s="244">
        <v>126.25</v>
      </c>
      <c r="AV2177" s="244" t="s">
        <v>6849</v>
      </c>
      <c r="AW2177" s="22">
        <v>784</v>
      </c>
      <c r="AX2177" s="343">
        <v>253.72098299512061</v>
      </c>
    </row>
    <row r="2178" spans="15:50" ht="12" customHeight="1" x14ac:dyDescent="0.25">
      <c r="O2178" s="482" t="str">
        <f t="shared" si="180"/>
        <v xml:space="preserve"> </v>
      </c>
      <c r="P2178">
        <v>1054</v>
      </c>
      <c r="Q2178" t="str">
        <f t="shared" si="181"/>
        <v>Scotsdale</v>
      </c>
      <c r="AS2178" s="244">
        <v>2176</v>
      </c>
      <c r="AT2178" s="244">
        <v>-34.5</v>
      </c>
      <c r="AU2178" s="244">
        <v>126.25</v>
      </c>
      <c r="AV2178" s="244" t="s">
        <v>6850</v>
      </c>
      <c r="AW2178" s="22">
        <v>784</v>
      </c>
      <c r="AX2178" s="343">
        <v>241.27882223385302</v>
      </c>
    </row>
    <row r="2179" spans="15:50" ht="12" customHeight="1" x14ac:dyDescent="0.25">
      <c r="O2179" s="482" t="str">
        <f t="shared" si="180"/>
        <v xml:space="preserve"> </v>
      </c>
      <c r="P2179">
        <v>1055</v>
      </c>
      <c r="Q2179" t="str">
        <f t="shared" si="181"/>
        <v>Seabird</v>
      </c>
      <c r="AS2179" s="244">
        <v>2177</v>
      </c>
      <c r="AT2179" s="244">
        <v>-34.25</v>
      </c>
      <c r="AU2179" s="244">
        <v>126.25</v>
      </c>
      <c r="AV2179" s="244" t="s">
        <v>6851</v>
      </c>
      <c r="AW2179" s="22">
        <v>66</v>
      </c>
      <c r="AX2179" s="343">
        <v>231.01790118720555</v>
      </c>
    </row>
    <row r="2180" spans="15:50" ht="12" customHeight="1" x14ac:dyDescent="0.25">
      <c r="O2180" s="482" t="str">
        <f t="shared" si="180"/>
        <v xml:space="preserve"> </v>
      </c>
      <c r="P2180">
        <v>1056</v>
      </c>
      <c r="Q2180" t="str">
        <f t="shared" si="181"/>
        <v>Seppings</v>
      </c>
      <c r="AS2180" s="244">
        <v>2178</v>
      </c>
      <c r="AT2180" s="244">
        <v>-34</v>
      </c>
      <c r="AU2180" s="244">
        <v>126.25</v>
      </c>
      <c r="AV2180" s="244" t="s">
        <v>6852</v>
      </c>
      <c r="AW2180" s="22">
        <v>66</v>
      </c>
      <c r="AX2180" s="343">
        <v>204.77631490115837</v>
      </c>
    </row>
    <row r="2181" spans="15:50" ht="12" customHeight="1" x14ac:dyDescent="0.25">
      <c r="O2181" s="482" t="str">
        <f t="shared" ref="O2181:O2244" si="182">IF(Q2181=Q2180,"DUPE"," ")</f>
        <v xml:space="preserve"> </v>
      </c>
      <c r="P2181">
        <v>1057</v>
      </c>
      <c r="Q2181" t="str">
        <f t="shared" si="181"/>
        <v>Serpentine</v>
      </c>
      <c r="AS2181" s="244">
        <v>2179</v>
      </c>
      <c r="AT2181" s="244">
        <v>-33.75</v>
      </c>
      <c r="AU2181" s="244">
        <v>126.25</v>
      </c>
      <c r="AV2181" s="244" t="s">
        <v>6853</v>
      </c>
      <c r="AW2181" s="22">
        <v>66</v>
      </c>
      <c r="AX2181" s="343">
        <v>179.00483951212902</v>
      </c>
    </row>
    <row r="2182" spans="15:50" ht="12" customHeight="1" x14ac:dyDescent="0.25">
      <c r="O2182" s="482" t="str">
        <f t="shared" si="182"/>
        <v xml:space="preserve"> </v>
      </c>
      <c r="P2182">
        <v>1058</v>
      </c>
      <c r="Q2182" t="str">
        <f t="shared" si="181"/>
        <v>Seville Grove</v>
      </c>
      <c r="AS2182" s="244">
        <v>2180</v>
      </c>
      <c r="AT2182" s="244">
        <v>-33.5</v>
      </c>
      <c r="AU2182" s="244">
        <v>126.25</v>
      </c>
      <c r="AV2182" s="244" t="s">
        <v>6854</v>
      </c>
      <c r="AW2182" s="22">
        <v>66</v>
      </c>
      <c r="AX2182" s="343">
        <v>153.93976402502312</v>
      </c>
    </row>
    <row r="2183" spans="15:50" ht="12" customHeight="1" x14ac:dyDescent="0.25">
      <c r="O2183" s="482" t="str">
        <f t="shared" si="182"/>
        <v xml:space="preserve"> </v>
      </c>
      <c r="P2183">
        <v>1059</v>
      </c>
      <c r="Q2183" t="str">
        <f t="shared" si="181"/>
        <v>Shackleton</v>
      </c>
      <c r="AS2183" s="244">
        <v>2181</v>
      </c>
      <c r="AT2183" s="244">
        <v>-33.25</v>
      </c>
      <c r="AU2183" s="244">
        <v>126.25</v>
      </c>
      <c r="AV2183" s="244" t="s">
        <v>6855</v>
      </c>
      <c r="AW2183" s="22">
        <v>66</v>
      </c>
      <c r="AX2183" s="343">
        <v>129.99036228824778</v>
      </c>
    </row>
    <row r="2184" spans="15:50" ht="12" customHeight="1" x14ac:dyDescent="0.25">
      <c r="O2184" s="482" t="str">
        <f t="shared" si="182"/>
        <v xml:space="preserve"> </v>
      </c>
      <c r="P2184">
        <v>1060</v>
      </c>
      <c r="Q2184" t="str">
        <f t="shared" si="181"/>
        <v>Shadforth</v>
      </c>
      <c r="AS2184" s="244">
        <v>2182</v>
      </c>
      <c r="AT2184" s="244">
        <v>-33</v>
      </c>
      <c r="AU2184" s="244">
        <v>126.25</v>
      </c>
      <c r="AV2184" s="244" t="s">
        <v>6856</v>
      </c>
      <c r="AW2184" s="22">
        <v>66</v>
      </c>
      <c r="AX2184" s="343">
        <v>107.90209725667845</v>
      </c>
    </row>
    <row r="2185" spans="15:50" ht="12" customHeight="1" x14ac:dyDescent="0.25">
      <c r="O2185" s="482" t="str">
        <f t="shared" si="182"/>
        <v xml:space="preserve"> </v>
      </c>
      <c r="P2185">
        <v>1061</v>
      </c>
      <c r="Q2185" t="str">
        <f t="shared" si="181"/>
        <v>Shark Bay</v>
      </c>
      <c r="AS2185" s="244">
        <v>2183</v>
      </c>
      <c r="AT2185" s="244">
        <v>-32.75</v>
      </c>
      <c r="AU2185" s="244">
        <v>126.25</v>
      </c>
      <c r="AV2185" s="244" t="s">
        <v>6857</v>
      </c>
      <c r="AW2185" s="22">
        <v>629</v>
      </c>
      <c r="AX2185" s="343">
        <v>80.599093069657414</v>
      </c>
    </row>
    <row r="2186" spans="15:50" ht="12" customHeight="1" x14ac:dyDescent="0.25">
      <c r="O2186" s="482" t="str">
        <f t="shared" si="182"/>
        <v xml:space="preserve"> </v>
      </c>
      <c r="P2186">
        <v>1062</v>
      </c>
      <c r="Q2186" t="str">
        <f t="shared" si="181"/>
        <v>Shotts</v>
      </c>
      <c r="AS2186" s="244">
        <v>2184</v>
      </c>
      <c r="AT2186" s="244">
        <v>-32.5</v>
      </c>
      <c r="AU2186" s="244">
        <v>126.25</v>
      </c>
      <c r="AV2186" s="244" t="s">
        <v>6858</v>
      </c>
      <c r="AW2186" s="22">
        <v>629</v>
      </c>
      <c r="AX2186" s="343">
        <v>53.482752474690386</v>
      </c>
    </row>
    <row r="2187" spans="15:50" ht="12" customHeight="1" x14ac:dyDescent="0.25">
      <c r="O2187" s="482" t="str">
        <f t="shared" si="182"/>
        <v xml:space="preserve"> </v>
      </c>
      <c r="P2187">
        <v>1063</v>
      </c>
      <c r="Q2187" t="str">
        <f t="shared" si="181"/>
        <v>Siesta Park</v>
      </c>
      <c r="AS2187" s="244">
        <v>2185</v>
      </c>
      <c r="AT2187" s="244">
        <v>-32.25</v>
      </c>
      <c r="AU2187" s="244">
        <v>126.25</v>
      </c>
      <c r="AV2187" s="244" t="s">
        <v>6859</v>
      </c>
      <c r="AW2187" s="22">
        <v>629</v>
      </c>
      <c r="AX2187" s="343">
        <v>27.748575307430574</v>
      </c>
    </row>
    <row r="2188" spans="15:50" ht="12" customHeight="1" x14ac:dyDescent="0.25">
      <c r="O2188" s="482" t="str">
        <f t="shared" si="182"/>
        <v xml:space="preserve"> </v>
      </c>
      <c r="P2188">
        <v>1064</v>
      </c>
      <c r="Q2188" t="str">
        <f t="shared" si="181"/>
        <v>Sinclair</v>
      </c>
      <c r="AS2188" s="244">
        <v>2186</v>
      </c>
      <c r="AT2188" s="244">
        <v>-32</v>
      </c>
      <c r="AU2188" s="244">
        <v>126.25</v>
      </c>
      <c r="AV2188" s="244" t="s">
        <v>6860</v>
      </c>
      <c r="AW2188" s="22">
        <v>629</v>
      </c>
      <c r="AX2188" s="343">
        <v>14.998321960963967</v>
      </c>
    </row>
    <row r="2189" spans="15:50" ht="12" customHeight="1" x14ac:dyDescent="0.25">
      <c r="O2189" s="482" t="str">
        <f t="shared" si="182"/>
        <v xml:space="preserve"> </v>
      </c>
      <c r="P2189">
        <v>1065</v>
      </c>
      <c r="Q2189" t="str">
        <f t="shared" si="181"/>
        <v>Solus</v>
      </c>
      <c r="AS2189" s="244">
        <v>2187</v>
      </c>
      <c r="AT2189" s="244">
        <v>-31.75</v>
      </c>
      <c r="AU2189" s="244">
        <v>126.25</v>
      </c>
      <c r="AV2189" s="244" t="s">
        <v>6861</v>
      </c>
      <c r="AW2189" s="22">
        <v>629</v>
      </c>
      <c r="AX2189" s="343">
        <v>35.004335480742533</v>
      </c>
    </row>
    <row r="2190" spans="15:50" ht="12" customHeight="1" x14ac:dyDescent="0.25">
      <c r="O2190" s="482" t="str">
        <f t="shared" si="182"/>
        <v xml:space="preserve"> </v>
      </c>
      <c r="P2190">
        <v>1066</v>
      </c>
      <c r="Q2190" t="str">
        <f t="shared" si="181"/>
        <v>South Bunbury</v>
      </c>
      <c r="AS2190" s="244">
        <v>2188</v>
      </c>
      <c r="AT2190" s="244">
        <v>-31.5</v>
      </c>
      <c r="AU2190" s="244">
        <v>126.25</v>
      </c>
      <c r="AV2190" s="244" t="s">
        <v>6862</v>
      </c>
      <c r="AW2190" s="22">
        <v>629</v>
      </c>
      <c r="AX2190" s="343">
        <v>61.408834494561027</v>
      </c>
    </row>
    <row r="2191" spans="15:50" ht="12" customHeight="1" x14ac:dyDescent="0.25">
      <c r="O2191" s="482" t="str">
        <f t="shared" si="182"/>
        <v xml:space="preserve"> </v>
      </c>
      <c r="P2191">
        <v>1067</v>
      </c>
      <c r="Q2191" t="str">
        <f t="shared" si="181"/>
        <v>South Caroling</v>
      </c>
      <c r="AS2191" s="244">
        <v>2189</v>
      </c>
      <c r="AT2191" s="244">
        <v>-31.25</v>
      </c>
      <c r="AU2191" s="244">
        <v>126.25</v>
      </c>
      <c r="AV2191" s="244" t="s">
        <v>6863</v>
      </c>
      <c r="AW2191" s="22">
        <v>859</v>
      </c>
      <c r="AX2191" s="343">
        <v>82.212146814094211</v>
      </c>
    </row>
    <row r="2192" spans="15:50" ht="12" customHeight="1" x14ac:dyDescent="0.25">
      <c r="O2192" s="482" t="str">
        <f t="shared" si="182"/>
        <v xml:space="preserve"> </v>
      </c>
      <c r="P2192">
        <v>1068</v>
      </c>
      <c r="Q2192" t="str">
        <f t="shared" si="181"/>
        <v>South Kumminin</v>
      </c>
      <c r="AS2192" s="244">
        <v>2190</v>
      </c>
      <c r="AT2192" s="244">
        <v>-31</v>
      </c>
      <c r="AU2192" s="244">
        <v>126.25</v>
      </c>
      <c r="AV2192" s="244" t="s">
        <v>6864</v>
      </c>
      <c r="AW2192" s="22">
        <v>859</v>
      </c>
      <c r="AX2192" s="343">
        <v>75.099128651940077</v>
      </c>
    </row>
    <row r="2193" spans="15:50" ht="12" customHeight="1" x14ac:dyDescent="0.25">
      <c r="O2193" s="482" t="str">
        <f t="shared" si="182"/>
        <v xml:space="preserve"> </v>
      </c>
      <c r="P2193">
        <v>1069</v>
      </c>
      <c r="Q2193" t="str">
        <f t="shared" si="181"/>
        <v>FREE#</v>
      </c>
      <c r="AS2193" s="244">
        <v>2191</v>
      </c>
      <c r="AT2193" s="244">
        <v>-30.75</v>
      </c>
      <c r="AU2193" s="244">
        <v>126.25</v>
      </c>
      <c r="AV2193" s="244" t="s">
        <v>6865</v>
      </c>
      <c r="AW2193" s="22">
        <v>859</v>
      </c>
      <c r="AX2193" s="343">
        <v>77.88607273446523</v>
      </c>
    </row>
    <row r="2194" spans="15:50" ht="12" customHeight="1" x14ac:dyDescent="0.25">
      <c r="O2194" s="482" t="str">
        <f t="shared" si="182"/>
        <v xml:space="preserve"> </v>
      </c>
      <c r="P2194">
        <v>1070</v>
      </c>
      <c r="Q2194" t="str">
        <f t="shared" si="181"/>
        <v>South Stirling</v>
      </c>
      <c r="AS2194" s="244">
        <v>2192</v>
      </c>
      <c r="AT2194" s="244">
        <v>-30.5</v>
      </c>
      <c r="AU2194" s="244">
        <v>126.25</v>
      </c>
      <c r="AV2194" s="244" t="s">
        <v>6866</v>
      </c>
      <c r="AW2194" s="22">
        <v>859</v>
      </c>
      <c r="AX2194" s="343">
        <v>89.654451582997311</v>
      </c>
    </row>
    <row r="2195" spans="15:50" ht="12" customHeight="1" x14ac:dyDescent="0.25">
      <c r="O2195" s="482" t="str">
        <f t="shared" si="182"/>
        <v xml:space="preserve"> </v>
      </c>
      <c r="P2195">
        <v>1071</v>
      </c>
      <c r="Q2195" t="str">
        <f t="shared" si="181"/>
        <v>South Yunderup</v>
      </c>
      <c r="AS2195" s="244">
        <v>2193</v>
      </c>
      <c r="AT2195" s="244">
        <v>-30.25</v>
      </c>
      <c r="AU2195" s="244">
        <v>126.25</v>
      </c>
      <c r="AV2195" s="244" t="s">
        <v>6867</v>
      </c>
      <c r="AW2195" s="22">
        <v>859</v>
      </c>
      <c r="AX2195" s="343">
        <v>107.49381475621463</v>
      </c>
    </row>
    <row r="2196" spans="15:50" ht="12" customHeight="1" x14ac:dyDescent="0.25">
      <c r="O2196" s="482" t="str">
        <f t="shared" si="182"/>
        <v xml:space="preserve"> </v>
      </c>
      <c r="P2196">
        <v>1072</v>
      </c>
      <c r="Q2196" t="str">
        <f t="shared" si="181"/>
        <v>Southern Brook</v>
      </c>
      <c r="AS2196" s="244">
        <v>2194</v>
      </c>
      <c r="AT2196" s="244">
        <v>-30</v>
      </c>
      <c r="AU2196" s="244">
        <v>126.25</v>
      </c>
      <c r="AV2196" s="244" t="s">
        <v>6868</v>
      </c>
      <c r="AW2196" s="22">
        <v>859</v>
      </c>
      <c r="AX2196" s="343">
        <v>128.90786977574723</v>
      </c>
    </row>
    <row r="2197" spans="15:50" ht="12" customHeight="1" x14ac:dyDescent="0.25">
      <c r="O2197" s="482" t="str">
        <f t="shared" si="182"/>
        <v xml:space="preserve"> </v>
      </c>
      <c r="P2197">
        <v>1073</v>
      </c>
      <c r="Q2197" t="str">
        <f t="shared" si="181"/>
        <v>Spargoville</v>
      </c>
      <c r="AS2197" s="244">
        <v>2195</v>
      </c>
      <c r="AT2197" s="244">
        <v>-29.75</v>
      </c>
      <c r="AU2197" s="244">
        <v>126.25</v>
      </c>
      <c r="AV2197" s="244" t="s">
        <v>6869</v>
      </c>
      <c r="AW2197" s="22">
        <v>859</v>
      </c>
      <c r="AX2197" s="343">
        <v>152.39710208177172</v>
      </c>
    </row>
    <row r="2198" spans="15:50" ht="12" customHeight="1" x14ac:dyDescent="0.25">
      <c r="O2198" s="482" t="str">
        <f t="shared" si="182"/>
        <v xml:space="preserve"> </v>
      </c>
      <c r="P2198">
        <v>1074</v>
      </c>
      <c r="Q2198" t="str">
        <f t="shared" si="181"/>
        <v>Spencer Park</v>
      </c>
      <c r="AS2198" s="244">
        <v>2196</v>
      </c>
      <c r="AT2198" s="244">
        <v>-29.5</v>
      </c>
      <c r="AU2198" s="244">
        <v>126.25</v>
      </c>
      <c r="AV2198" s="244" t="s">
        <v>6870</v>
      </c>
      <c r="AW2198" s="22">
        <v>859</v>
      </c>
      <c r="AX2198" s="343">
        <v>177.1378946037147</v>
      </c>
    </row>
    <row r="2199" spans="15:50" ht="12" customHeight="1" x14ac:dyDescent="0.25">
      <c r="O2199" s="482" t="str">
        <f t="shared" si="182"/>
        <v xml:space="preserve"> </v>
      </c>
      <c r="P2199">
        <v>1075</v>
      </c>
      <c r="Q2199" t="str">
        <f t="shared" si="181"/>
        <v>Spencers Brook</v>
      </c>
      <c r="AS2199" s="244">
        <v>2197</v>
      </c>
      <c r="AT2199" s="244">
        <v>-29.25</v>
      </c>
      <c r="AU2199" s="244">
        <v>126.25</v>
      </c>
      <c r="AV2199" s="244" t="s">
        <v>6871</v>
      </c>
      <c r="AW2199" s="22">
        <v>859</v>
      </c>
      <c r="AX2199" s="343">
        <v>202.6724200021649</v>
      </c>
    </row>
    <row r="2200" spans="15:50" ht="12" customHeight="1" x14ac:dyDescent="0.25">
      <c r="O2200" s="482" t="str">
        <f t="shared" si="182"/>
        <v xml:space="preserve"> </v>
      </c>
      <c r="P2200">
        <v>1076</v>
      </c>
      <c r="Q2200" t="str">
        <f t="shared" si="181"/>
        <v>Springfield</v>
      </c>
      <c r="AS2200" s="244">
        <v>2198</v>
      </c>
      <c r="AT2200" s="244">
        <v>-29</v>
      </c>
      <c r="AU2200" s="244">
        <v>126.25</v>
      </c>
      <c r="AV2200" s="244" t="s">
        <v>6872</v>
      </c>
      <c r="AW2200" s="22">
        <v>859</v>
      </c>
      <c r="AX2200" s="343">
        <v>228.73501063639131</v>
      </c>
    </row>
    <row r="2201" spans="15:50" ht="12" customHeight="1" x14ac:dyDescent="0.25">
      <c r="O2201" s="482" t="str">
        <f t="shared" si="182"/>
        <v xml:space="preserve"> </v>
      </c>
      <c r="P2201">
        <v>1077</v>
      </c>
      <c r="Q2201" t="str">
        <f t="shared" si="181"/>
        <v>Stake Hill</v>
      </c>
      <c r="AS2201" s="244">
        <v>2199</v>
      </c>
      <c r="AT2201" s="244">
        <v>-28.75</v>
      </c>
      <c r="AU2201" s="244">
        <v>126.25</v>
      </c>
      <c r="AV2201" s="244" t="s">
        <v>6873</v>
      </c>
      <c r="AW2201" s="22">
        <v>859</v>
      </c>
      <c r="AX2201" s="343">
        <v>255.16390708842718</v>
      </c>
    </row>
    <row r="2202" spans="15:50" ht="12" customHeight="1" x14ac:dyDescent="0.25">
      <c r="O2202" s="482" t="str">
        <f t="shared" si="182"/>
        <v xml:space="preserve"> </v>
      </c>
      <c r="P2202">
        <v>1078</v>
      </c>
      <c r="Q2202" t="str">
        <f t="shared" si="181"/>
        <v>Stirling</v>
      </c>
      <c r="AS2202" s="244">
        <v>2200</v>
      </c>
      <c r="AT2202" s="244">
        <v>-28.5</v>
      </c>
      <c r="AU2202" s="244">
        <v>126.25</v>
      </c>
      <c r="AV2202" s="244" t="s">
        <v>6874</v>
      </c>
      <c r="AW2202" s="22">
        <v>859</v>
      </c>
      <c r="AX2202" s="343">
        <v>281.85608560039157</v>
      </c>
    </row>
    <row r="2203" spans="15:50" ht="12" customHeight="1" x14ac:dyDescent="0.25">
      <c r="O2203" s="482" t="str">
        <f t="shared" si="182"/>
        <v xml:space="preserve"> </v>
      </c>
      <c r="P2203">
        <v>1079</v>
      </c>
      <c r="Q2203" t="str">
        <f t="shared" si="181"/>
        <v>Stirling Estate</v>
      </c>
      <c r="AS2203" s="244">
        <v>2201</v>
      </c>
      <c r="AT2203" s="244">
        <v>-28.25</v>
      </c>
      <c r="AU2203" s="244">
        <v>126.25</v>
      </c>
      <c r="AV2203" s="244" t="s">
        <v>6875</v>
      </c>
      <c r="AW2203" s="22">
        <v>859</v>
      </c>
      <c r="AX2203" s="343">
        <v>308.74326811900528</v>
      </c>
    </row>
    <row r="2204" spans="15:50" ht="12" customHeight="1" x14ac:dyDescent="0.25">
      <c r="O2204" s="482" t="str">
        <f t="shared" si="182"/>
        <v xml:space="preserve"> </v>
      </c>
      <c r="P2204">
        <v>1080</v>
      </c>
      <c r="Q2204" t="str">
        <f t="shared" si="181"/>
        <v>Stratham</v>
      </c>
      <c r="AS2204" s="244">
        <v>2202</v>
      </c>
      <c r="AT2204" s="244">
        <v>-28</v>
      </c>
      <c r="AU2204" s="244">
        <v>126.25</v>
      </c>
      <c r="AV2204" s="244" t="s">
        <v>6876</v>
      </c>
      <c r="AW2204" s="22">
        <v>859</v>
      </c>
      <c r="AX2204" s="343">
        <v>335.77861356256813</v>
      </c>
    </row>
    <row r="2205" spans="15:50" ht="12" customHeight="1" x14ac:dyDescent="0.25">
      <c r="O2205" s="482" t="str">
        <f t="shared" si="182"/>
        <v xml:space="preserve"> </v>
      </c>
      <c r="P2205">
        <v>1081</v>
      </c>
      <c r="Q2205" t="str">
        <f t="shared" si="181"/>
        <v>Subiaco</v>
      </c>
      <c r="AS2205" s="244">
        <v>2203</v>
      </c>
      <c r="AT2205" s="244">
        <v>-27.75</v>
      </c>
      <c r="AU2205" s="244">
        <v>126.25</v>
      </c>
      <c r="AV2205" s="244" t="s">
        <v>6877</v>
      </c>
      <c r="AW2205" s="22">
        <v>859</v>
      </c>
      <c r="AX2205" s="343">
        <v>362.92901252080202</v>
      </c>
    </row>
    <row r="2206" spans="15:50" ht="12" customHeight="1" x14ac:dyDescent="0.25">
      <c r="O2206" s="482" t="str">
        <f t="shared" si="182"/>
        <v xml:space="preserve"> </v>
      </c>
      <c r="P2206">
        <v>1082</v>
      </c>
      <c r="Q2206" t="str">
        <f t="shared" si="181"/>
        <v>Swan</v>
      </c>
      <c r="AS2206" s="244">
        <v>2204</v>
      </c>
      <c r="AT2206" s="244">
        <v>-27.5</v>
      </c>
      <c r="AU2206" s="244">
        <v>126.25</v>
      </c>
      <c r="AV2206" s="244" t="s">
        <v>6878</v>
      </c>
      <c r="AW2206" s="22">
        <v>859</v>
      </c>
      <c r="AX2206" s="343">
        <v>390.17044737584524</v>
      </c>
    </row>
    <row r="2207" spans="15:50" ht="12" customHeight="1" x14ac:dyDescent="0.25">
      <c r="O2207" s="482" t="str">
        <f t="shared" si="182"/>
        <v xml:space="preserve"> </v>
      </c>
      <c r="P2207">
        <v>1083</v>
      </c>
      <c r="Q2207" t="str">
        <f t="shared" si="181"/>
        <v>Swan View</v>
      </c>
      <c r="AS2207" s="244">
        <v>2205</v>
      </c>
      <c r="AT2207" s="244">
        <v>-27.25</v>
      </c>
      <c r="AU2207" s="244">
        <v>126.25</v>
      </c>
      <c r="AV2207" s="244" t="s">
        <v>6879</v>
      </c>
      <c r="AW2207" s="22">
        <v>852</v>
      </c>
      <c r="AX2207" s="343">
        <v>407.77553075114429</v>
      </c>
    </row>
    <row r="2208" spans="15:50" ht="12" customHeight="1" x14ac:dyDescent="0.25">
      <c r="O2208" s="482" t="str">
        <f t="shared" si="182"/>
        <v xml:space="preserve"> </v>
      </c>
      <c r="P2208">
        <v>1084</v>
      </c>
      <c r="Q2208" t="str">
        <f t="shared" si="181"/>
        <v>Talbot</v>
      </c>
      <c r="AS2208" s="244">
        <v>2206</v>
      </c>
      <c r="AT2208" s="244">
        <v>-27</v>
      </c>
      <c r="AU2208" s="244">
        <v>126.25</v>
      </c>
      <c r="AV2208" s="244" t="s">
        <v>6880</v>
      </c>
      <c r="AW2208" s="22">
        <v>852</v>
      </c>
      <c r="AX2208" s="343">
        <v>419.38708315442602</v>
      </c>
    </row>
    <row r="2209" spans="15:50" ht="12" customHeight="1" x14ac:dyDescent="0.25">
      <c r="O2209" s="482" t="str">
        <f t="shared" si="182"/>
        <v xml:space="preserve"> </v>
      </c>
      <c r="P2209">
        <v>1085</v>
      </c>
      <c r="Q2209" t="str">
        <f t="shared" si="181"/>
        <v>Talbot West</v>
      </c>
      <c r="AS2209" s="244">
        <v>2207</v>
      </c>
      <c r="AT2209" s="244">
        <v>-26.75</v>
      </c>
      <c r="AU2209" s="244">
        <v>126.25</v>
      </c>
      <c r="AV2209" s="244" t="s">
        <v>6881</v>
      </c>
      <c r="AW2209" s="22">
        <v>852</v>
      </c>
      <c r="AX2209" s="343">
        <v>432.47400734848151</v>
      </c>
    </row>
    <row r="2210" spans="15:50" ht="12" customHeight="1" x14ac:dyDescent="0.25">
      <c r="O2210" s="482" t="str">
        <f t="shared" si="182"/>
        <v xml:space="preserve"> </v>
      </c>
      <c r="P2210">
        <v>1086</v>
      </c>
      <c r="Q2210" t="str">
        <f t="shared" si="181"/>
        <v>Talgomine</v>
      </c>
      <c r="AS2210" s="244">
        <v>2208</v>
      </c>
      <c r="AT2210" s="244">
        <v>-26.5</v>
      </c>
      <c r="AU2210" s="244">
        <v>126.25</v>
      </c>
      <c r="AV2210" s="244" t="s">
        <v>6882</v>
      </c>
      <c r="AW2210" s="22">
        <v>852</v>
      </c>
      <c r="AX2210" s="343">
        <v>446.90671043116788</v>
      </c>
    </row>
    <row r="2211" spans="15:50" ht="12" customHeight="1" x14ac:dyDescent="0.25">
      <c r="O2211" s="482" t="str">
        <f t="shared" si="182"/>
        <v xml:space="preserve"> </v>
      </c>
      <c r="P2211">
        <v>1087</v>
      </c>
      <c r="Q2211" t="str">
        <f t="shared" si="181"/>
        <v>Tambellup</v>
      </c>
      <c r="AS2211" s="244">
        <v>2209</v>
      </c>
      <c r="AT2211" s="244">
        <v>-26.25</v>
      </c>
      <c r="AU2211" s="244">
        <v>126.25</v>
      </c>
      <c r="AV2211" s="244" t="s">
        <v>6883</v>
      </c>
      <c r="AW2211" s="22">
        <v>852</v>
      </c>
      <c r="AX2211" s="343">
        <v>462.55923694340868</v>
      </c>
    </row>
    <row r="2212" spans="15:50" ht="12" customHeight="1" x14ac:dyDescent="0.25">
      <c r="O2212" s="482" t="str">
        <f t="shared" si="182"/>
        <v xml:space="preserve"> </v>
      </c>
      <c r="P2212">
        <v>1088</v>
      </c>
      <c r="Q2212" t="str">
        <f t="shared" si="181"/>
        <v>Tammin</v>
      </c>
      <c r="AS2212" s="244">
        <v>2210</v>
      </c>
      <c r="AT2212" s="244">
        <v>-26</v>
      </c>
      <c r="AU2212" s="244">
        <v>126.25</v>
      </c>
      <c r="AV2212" s="244" t="s">
        <v>6884</v>
      </c>
      <c r="AW2212" s="22">
        <v>852</v>
      </c>
      <c r="AX2212" s="343">
        <v>479.31209701032463</v>
      </c>
    </row>
    <row r="2213" spans="15:50" ht="12" customHeight="1" x14ac:dyDescent="0.25">
      <c r="O2213" s="482" t="str">
        <f t="shared" si="182"/>
        <v xml:space="preserve"> </v>
      </c>
      <c r="P2213">
        <v>1089</v>
      </c>
      <c r="Q2213" t="str">
        <f t="shared" si="181"/>
        <v>Tandegin</v>
      </c>
      <c r="AS2213" s="244">
        <v>2211</v>
      </c>
      <c r="AT2213" s="244">
        <v>-25.75</v>
      </c>
      <c r="AU2213" s="244">
        <v>126.25</v>
      </c>
      <c r="AV2213" s="244" t="s">
        <v>6885</v>
      </c>
      <c r="AW2213" s="22">
        <v>852</v>
      </c>
      <c r="AX2213" s="343">
        <v>497.05404487439364</v>
      </c>
    </row>
    <row r="2214" spans="15:50" ht="12" customHeight="1" x14ac:dyDescent="0.25">
      <c r="O2214" s="482" t="str">
        <f t="shared" si="182"/>
        <v xml:space="preserve"> </v>
      </c>
      <c r="P2214">
        <v>1090</v>
      </c>
      <c r="Q2214" t="str">
        <f t="shared" ref="Q2214:Q2277" si="183">IFERROR(VLOOKUP(P2214,$P$3:$Q$1122,2,FALSE), "FREE#")</f>
        <v>Tardun</v>
      </c>
      <c r="AS2214" s="244">
        <v>2212</v>
      </c>
      <c r="AT2214" s="244">
        <v>-25.5</v>
      </c>
      <c r="AU2214" s="244">
        <v>126.25</v>
      </c>
      <c r="AV2214" s="244" t="s">
        <v>6886</v>
      </c>
      <c r="AW2214" s="22">
        <v>852</v>
      </c>
      <c r="AX2214" s="343">
        <v>515.68300236894868</v>
      </c>
    </row>
    <row r="2215" spans="15:50" ht="12" customHeight="1" x14ac:dyDescent="0.25">
      <c r="O2215" s="482" t="str">
        <f t="shared" si="182"/>
        <v xml:space="preserve"> </v>
      </c>
      <c r="P2215">
        <v>1091</v>
      </c>
      <c r="Q2215" t="str">
        <f t="shared" si="183"/>
        <v>Tarin Rock</v>
      </c>
      <c r="AS2215" s="244">
        <v>2213</v>
      </c>
      <c r="AT2215" s="244">
        <v>-25.25</v>
      </c>
      <c r="AU2215" s="244">
        <v>126.25</v>
      </c>
      <c r="AV2215" s="244" t="s">
        <v>6887</v>
      </c>
      <c r="AW2215" s="22">
        <v>852</v>
      </c>
      <c r="AX2215" s="343">
        <v>535.10633730674283</v>
      </c>
    </row>
    <row r="2216" spans="15:50" ht="12" customHeight="1" x14ac:dyDescent="0.25">
      <c r="O2216" s="482" t="str">
        <f t="shared" si="182"/>
        <v xml:space="preserve"> </v>
      </c>
      <c r="P2216">
        <v>1092</v>
      </c>
      <c r="Q2216" t="str">
        <f t="shared" si="183"/>
        <v>Teesdale</v>
      </c>
      <c r="AS2216" s="244">
        <v>2214</v>
      </c>
      <c r="AT2216" s="244">
        <v>-25</v>
      </c>
      <c r="AU2216" s="244">
        <v>126.25</v>
      </c>
      <c r="AV2216" s="244" t="s">
        <v>6888</v>
      </c>
      <c r="AW2216" s="22">
        <v>852</v>
      </c>
      <c r="AX2216" s="343">
        <v>555.24068929246232</v>
      </c>
    </row>
    <row r="2217" spans="15:50" ht="12" customHeight="1" x14ac:dyDescent="0.25">
      <c r="O2217" s="482" t="str">
        <f t="shared" si="182"/>
        <v xml:space="preserve"> </v>
      </c>
      <c r="P2217">
        <v>1093</v>
      </c>
      <c r="Q2217" t="str">
        <f t="shared" si="183"/>
        <v>Throssell</v>
      </c>
      <c r="AS2217" s="244">
        <v>2215</v>
      </c>
      <c r="AT2217" s="244">
        <v>-35</v>
      </c>
      <c r="AU2217" s="244">
        <v>126.5</v>
      </c>
      <c r="AV2217" s="244" t="s">
        <v>6889</v>
      </c>
      <c r="AW2217" s="22">
        <v>784</v>
      </c>
      <c r="AX2217" s="343">
        <v>287.52174974663615</v>
      </c>
    </row>
    <row r="2218" spans="15:50" ht="12" customHeight="1" x14ac:dyDescent="0.25">
      <c r="O2218" s="482" t="str">
        <f t="shared" si="182"/>
        <v xml:space="preserve"> </v>
      </c>
      <c r="P2218">
        <v>1094</v>
      </c>
      <c r="Q2218" t="str">
        <f t="shared" si="183"/>
        <v>Tincurrin</v>
      </c>
      <c r="AS2218" s="244">
        <v>2216</v>
      </c>
      <c r="AT2218" s="244">
        <v>-34.75</v>
      </c>
      <c r="AU2218" s="244">
        <v>126.5</v>
      </c>
      <c r="AV2218" s="244" t="s">
        <v>6890</v>
      </c>
      <c r="AW2218" s="22">
        <v>784</v>
      </c>
      <c r="AX2218" s="343">
        <v>273.85587447881323</v>
      </c>
    </row>
    <row r="2219" spans="15:50" ht="12" customHeight="1" x14ac:dyDescent="0.25">
      <c r="O2219" s="482" t="str">
        <f t="shared" si="182"/>
        <v xml:space="preserve"> </v>
      </c>
      <c r="P2219">
        <v>1095</v>
      </c>
      <c r="Q2219" t="str">
        <f t="shared" si="183"/>
        <v>Tingledale</v>
      </c>
      <c r="AS2219" s="244">
        <v>2217</v>
      </c>
      <c r="AT2219" s="244">
        <v>-34.5</v>
      </c>
      <c r="AU2219" s="244">
        <v>126.5</v>
      </c>
      <c r="AV2219" s="244" t="s">
        <v>6891</v>
      </c>
      <c r="AW2219" s="22">
        <v>784</v>
      </c>
      <c r="AX2219" s="343">
        <v>262.43086163941319</v>
      </c>
    </row>
    <row r="2220" spans="15:50" ht="12" customHeight="1" x14ac:dyDescent="0.25">
      <c r="O2220" s="482" t="str">
        <f t="shared" si="182"/>
        <v xml:space="preserve"> </v>
      </c>
      <c r="P2220">
        <v>1096</v>
      </c>
      <c r="Q2220" t="str">
        <f t="shared" si="183"/>
        <v>Torbay</v>
      </c>
      <c r="AS2220" s="244">
        <v>2218</v>
      </c>
      <c r="AT2220" s="244">
        <v>-34.25</v>
      </c>
      <c r="AU2220" s="244">
        <v>126.5</v>
      </c>
      <c r="AV2220" s="244" t="s">
        <v>6892</v>
      </c>
      <c r="AW2220" s="22">
        <v>66</v>
      </c>
      <c r="AX2220" s="343">
        <v>239.17714759542824</v>
      </c>
    </row>
    <row r="2221" spans="15:50" ht="12" customHeight="1" x14ac:dyDescent="0.25">
      <c r="O2221" s="482" t="str">
        <f t="shared" si="182"/>
        <v xml:space="preserve"> </v>
      </c>
      <c r="P2221">
        <v>1097</v>
      </c>
      <c r="Q2221" t="str">
        <f t="shared" si="183"/>
        <v>Torndirrup</v>
      </c>
      <c r="AS2221" s="244">
        <v>2219</v>
      </c>
      <c r="AT2221" s="244">
        <v>-34</v>
      </c>
      <c r="AU2221" s="244">
        <v>126.5</v>
      </c>
      <c r="AV2221" s="244" t="s">
        <v>6893</v>
      </c>
      <c r="AW2221" s="22">
        <v>66</v>
      </c>
      <c r="AX2221" s="343">
        <v>213.96484951287343</v>
      </c>
    </row>
    <row r="2222" spans="15:50" ht="12" customHeight="1" x14ac:dyDescent="0.25">
      <c r="O2222" s="482" t="str">
        <f t="shared" si="182"/>
        <v xml:space="preserve"> </v>
      </c>
      <c r="P2222">
        <v>1098</v>
      </c>
      <c r="Q2222" t="str">
        <f t="shared" si="183"/>
        <v>Trayning</v>
      </c>
      <c r="AS2222" s="244">
        <v>2220</v>
      </c>
      <c r="AT2222" s="244">
        <v>-33.75</v>
      </c>
      <c r="AU2222" s="244">
        <v>126.5</v>
      </c>
      <c r="AV2222" s="244" t="s">
        <v>6894</v>
      </c>
      <c r="AW2222" s="22">
        <v>66</v>
      </c>
      <c r="AX2222" s="343">
        <v>189.47686100100211</v>
      </c>
    </row>
    <row r="2223" spans="15:50" ht="12" customHeight="1" x14ac:dyDescent="0.25">
      <c r="O2223" s="482" t="str">
        <f t="shared" si="182"/>
        <v xml:space="preserve"> </v>
      </c>
      <c r="P2223">
        <v>1099</v>
      </c>
      <c r="Q2223" t="str">
        <f t="shared" si="183"/>
        <v>Trent</v>
      </c>
      <c r="AS2223" s="244">
        <v>2221</v>
      </c>
      <c r="AT2223" s="244">
        <v>-33.5</v>
      </c>
      <c r="AU2223" s="244">
        <v>126.5</v>
      </c>
      <c r="AV2223" s="244" t="s">
        <v>6895</v>
      </c>
      <c r="AW2223" s="22">
        <v>66</v>
      </c>
      <c r="AX2223" s="343">
        <v>166.0339725063937</v>
      </c>
    </row>
    <row r="2224" spans="15:50" ht="12" customHeight="1" x14ac:dyDescent="0.25">
      <c r="O2224" s="482" t="str">
        <f t="shared" si="182"/>
        <v xml:space="preserve"> </v>
      </c>
      <c r="P2224">
        <v>1100</v>
      </c>
      <c r="Q2224" t="str">
        <f t="shared" si="183"/>
        <v>Trigwell</v>
      </c>
      <c r="AS2224" s="244">
        <v>2222</v>
      </c>
      <c r="AT2224" s="244">
        <v>-33.25</v>
      </c>
      <c r="AU2224" s="244">
        <v>126.5</v>
      </c>
      <c r="AV2224" s="244" t="s">
        <v>6896</v>
      </c>
      <c r="AW2224" s="22">
        <v>629</v>
      </c>
      <c r="AX2224" s="343">
        <v>140.08102418421657</v>
      </c>
    </row>
    <row r="2225" spans="15:50" ht="12" customHeight="1" x14ac:dyDescent="0.25">
      <c r="O2225" s="482" t="str">
        <f t="shared" si="182"/>
        <v xml:space="preserve"> </v>
      </c>
      <c r="P2225">
        <v>1101</v>
      </c>
      <c r="Q2225" t="str">
        <f t="shared" si="183"/>
        <v>Tutunup</v>
      </c>
      <c r="AS2225" s="244">
        <v>2223</v>
      </c>
      <c r="AT2225" s="244">
        <v>-33</v>
      </c>
      <c r="AU2225" s="244">
        <v>126.5</v>
      </c>
      <c r="AV2225" s="244" t="s">
        <v>6897</v>
      </c>
      <c r="AW2225" s="22">
        <v>629</v>
      </c>
      <c r="AX2225" s="343">
        <v>113.57618639441404</v>
      </c>
    </row>
    <row r="2226" spans="15:50" ht="12" customHeight="1" x14ac:dyDescent="0.25">
      <c r="O2226" s="482" t="str">
        <f t="shared" si="182"/>
        <v xml:space="preserve"> </v>
      </c>
      <c r="P2226">
        <v>1102</v>
      </c>
      <c r="Q2226" t="str">
        <f t="shared" si="183"/>
        <v>Ucarty</v>
      </c>
      <c r="AS2226" s="244">
        <v>2224</v>
      </c>
      <c r="AT2226" s="244">
        <v>-32.75</v>
      </c>
      <c r="AU2226" s="244">
        <v>126.5</v>
      </c>
      <c r="AV2226" s="244" t="s">
        <v>6898</v>
      </c>
      <c r="AW2226" s="22">
        <v>629</v>
      </c>
      <c r="AX2226" s="343">
        <v>87.873652625143293</v>
      </c>
    </row>
    <row r="2227" spans="15:50" ht="12" customHeight="1" x14ac:dyDescent="0.25">
      <c r="O2227" s="482" t="str">
        <f t="shared" si="182"/>
        <v xml:space="preserve"> </v>
      </c>
      <c r="P2227">
        <v>1103</v>
      </c>
      <c r="Q2227" t="str">
        <f t="shared" si="183"/>
        <v>FREE#</v>
      </c>
      <c r="AS2227" s="244">
        <v>2225</v>
      </c>
      <c r="AT2227" s="244">
        <v>-32.5</v>
      </c>
      <c r="AU2227" s="244">
        <v>126.5</v>
      </c>
      <c r="AV2227" s="244" t="s">
        <v>6899</v>
      </c>
      <c r="AW2227" s="22">
        <v>629</v>
      </c>
      <c r="AX2227" s="343">
        <v>63.948256166877627</v>
      </c>
    </row>
    <row r="2228" spans="15:50" ht="12" customHeight="1" x14ac:dyDescent="0.25">
      <c r="O2228" s="482" t="str">
        <f t="shared" si="182"/>
        <v xml:space="preserve"> </v>
      </c>
      <c r="P2228">
        <v>1104</v>
      </c>
      <c r="Q2228" t="str">
        <f t="shared" si="183"/>
        <v>Uduc</v>
      </c>
      <c r="AS2228" s="244">
        <v>2226</v>
      </c>
      <c r="AT2228" s="244">
        <v>-32.25</v>
      </c>
      <c r="AU2228" s="244">
        <v>126.5</v>
      </c>
      <c r="AV2228" s="244" t="s">
        <v>6900</v>
      </c>
      <c r="AW2228" s="22">
        <v>629</v>
      </c>
      <c r="AX2228" s="343">
        <v>44.747648428468125</v>
      </c>
    </row>
    <row r="2229" spans="15:50" ht="12" customHeight="1" x14ac:dyDescent="0.25">
      <c r="O2229" s="482" t="str">
        <f t="shared" si="182"/>
        <v xml:space="preserve"> </v>
      </c>
      <c r="P2229">
        <v>1105</v>
      </c>
      <c r="Q2229" t="str">
        <f t="shared" si="183"/>
        <v>Upper Murray</v>
      </c>
      <c r="AS2229" s="344">
        <v>2227</v>
      </c>
      <c r="AT2229" s="244">
        <v>-32</v>
      </c>
      <c r="AU2229" s="244">
        <v>126.5</v>
      </c>
      <c r="AV2229" s="344" t="s">
        <v>4725</v>
      </c>
      <c r="AW2229" s="22">
        <v>629</v>
      </c>
      <c r="AX2229" s="343">
        <v>38.219059974187971</v>
      </c>
    </row>
    <row r="2230" spans="15:50" ht="12" customHeight="1" x14ac:dyDescent="0.25">
      <c r="O2230" s="482" t="str">
        <f t="shared" si="182"/>
        <v xml:space="preserve"> </v>
      </c>
      <c r="P2230">
        <v>1106</v>
      </c>
      <c r="Q2230" t="str">
        <f t="shared" si="183"/>
        <v>Usher</v>
      </c>
      <c r="AS2230" s="244">
        <v>2228</v>
      </c>
      <c r="AT2230" s="244">
        <v>-31.75</v>
      </c>
      <c r="AU2230" s="244">
        <v>126.5</v>
      </c>
      <c r="AV2230" s="244" t="s">
        <v>6901</v>
      </c>
      <c r="AW2230" s="22">
        <v>629</v>
      </c>
      <c r="AX2230" s="343">
        <v>49.642854301554927</v>
      </c>
    </row>
    <row r="2231" spans="15:50" ht="12" customHeight="1" x14ac:dyDescent="0.25">
      <c r="O2231" s="482" t="str">
        <f t="shared" si="182"/>
        <v xml:space="preserve"> </v>
      </c>
      <c r="P2231">
        <v>1107</v>
      </c>
      <c r="Q2231" t="str">
        <f t="shared" si="183"/>
        <v>Vancouver Peninsula</v>
      </c>
      <c r="AS2231" s="244">
        <v>2229</v>
      </c>
      <c r="AT2231" s="244">
        <v>-31.5</v>
      </c>
      <c r="AU2231" s="244">
        <v>126.5</v>
      </c>
      <c r="AV2231" s="244" t="s">
        <v>6902</v>
      </c>
      <c r="AW2231" s="22">
        <v>864</v>
      </c>
      <c r="AX2231" s="343">
        <v>66.426480073214307</v>
      </c>
    </row>
    <row r="2232" spans="15:50" ht="12" customHeight="1" x14ac:dyDescent="0.25">
      <c r="O2232" s="482" t="str">
        <f t="shared" si="182"/>
        <v xml:space="preserve"> </v>
      </c>
      <c r="P2232">
        <v>1108</v>
      </c>
      <c r="Q2232" t="str">
        <f t="shared" si="183"/>
        <v>FREE#</v>
      </c>
      <c r="AS2232" s="244">
        <v>2230</v>
      </c>
      <c r="AT2232" s="244">
        <v>-31.25</v>
      </c>
      <c r="AU2232" s="244">
        <v>126.5</v>
      </c>
      <c r="AV2232" s="244" t="s">
        <v>6903</v>
      </c>
      <c r="AW2232" s="22">
        <v>859</v>
      </c>
      <c r="AX2232" s="343">
        <v>61.386730763358571</v>
      </c>
    </row>
    <row r="2233" spans="15:50" ht="12" customHeight="1" x14ac:dyDescent="0.25">
      <c r="O2233" s="482" t="str">
        <f t="shared" si="182"/>
        <v>DUPE</v>
      </c>
      <c r="P2233">
        <v>1109</v>
      </c>
      <c r="Q2233" t="str">
        <f t="shared" si="183"/>
        <v>FREE#</v>
      </c>
      <c r="AS2233" s="244">
        <v>2231</v>
      </c>
      <c r="AT2233" s="244">
        <v>-31</v>
      </c>
      <c r="AU2233" s="244">
        <v>126.5</v>
      </c>
      <c r="AV2233" s="244" t="s">
        <v>6904</v>
      </c>
      <c r="AW2233" s="22">
        <v>859</v>
      </c>
      <c r="AX2233" s="343">
        <v>51.395496119294243</v>
      </c>
    </row>
    <row r="2234" spans="15:50" ht="12" customHeight="1" x14ac:dyDescent="0.25">
      <c r="O2234" s="482" t="str">
        <f t="shared" si="182"/>
        <v xml:space="preserve"> </v>
      </c>
      <c r="P2234">
        <v>1110</v>
      </c>
      <c r="Q2234" t="str">
        <f t="shared" si="183"/>
        <v>Vittoria</v>
      </c>
      <c r="AS2234" s="244">
        <v>2232</v>
      </c>
      <c r="AT2234" s="244">
        <v>-30.75</v>
      </c>
      <c r="AU2234" s="244">
        <v>126.5</v>
      </c>
      <c r="AV2234" s="244" t="s">
        <v>6905</v>
      </c>
      <c r="AW2234" s="22">
        <v>859</v>
      </c>
      <c r="AX2234" s="343">
        <v>55.317452670200467</v>
      </c>
    </row>
    <row r="2235" spans="15:50" ht="12" customHeight="1" x14ac:dyDescent="0.25">
      <c r="O2235" s="482" t="str">
        <f t="shared" si="182"/>
        <v xml:space="preserve"> </v>
      </c>
      <c r="P2235">
        <v>1111</v>
      </c>
      <c r="Q2235" t="str">
        <f t="shared" si="183"/>
        <v>Waddy Forest</v>
      </c>
      <c r="AS2235" s="244">
        <v>2233</v>
      </c>
      <c r="AT2235" s="244">
        <v>-30.5</v>
      </c>
      <c r="AU2235" s="244">
        <v>126.5</v>
      </c>
      <c r="AV2235" s="244" t="s">
        <v>6906</v>
      </c>
      <c r="AW2235" s="22">
        <v>859</v>
      </c>
      <c r="AX2235" s="343">
        <v>70.879484756751992</v>
      </c>
    </row>
    <row r="2236" spans="15:50" ht="12" customHeight="1" x14ac:dyDescent="0.25">
      <c r="O2236" s="482" t="str">
        <f t="shared" si="182"/>
        <v xml:space="preserve"> </v>
      </c>
      <c r="P2236">
        <v>1112</v>
      </c>
      <c r="Q2236" t="str">
        <f t="shared" si="183"/>
        <v>Wagerup</v>
      </c>
      <c r="AS2236" s="244">
        <v>2234</v>
      </c>
      <c r="AT2236" s="244">
        <v>-30.25</v>
      </c>
      <c r="AU2236" s="244">
        <v>126.5</v>
      </c>
      <c r="AV2236" s="244" t="s">
        <v>6907</v>
      </c>
      <c r="AW2236" s="22">
        <v>859</v>
      </c>
      <c r="AX2236" s="343">
        <v>92.374993310407135</v>
      </c>
    </row>
    <row r="2237" spans="15:50" ht="12" customHeight="1" x14ac:dyDescent="0.25">
      <c r="O2237" s="482" t="str">
        <f t="shared" si="182"/>
        <v xml:space="preserve"> </v>
      </c>
      <c r="P2237">
        <v>1113</v>
      </c>
      <c r="Q2237" t="str">
        <f t="shared" si="183"/>
        <v>Walebing</v>
      </c>
      <c r="AS2237" s="244">
        <v>2235</v>
      </c>
      <c r="AT2237" s="244">
        <v>-30</v>
      </c>
      <c r="AU2237" s="244">
        <v>126.5</v>
      </c>
      <c r="AV2237" s="244" t="s">
        <v>6908</v>
      </c>
      <c r="AW2237" s="22">
        <v>859</v>
      </c>
      <c r="AX2237" s="343">
        <v>116.56643881468808</v>
      </c>
    </row>
    <row r="2238" spans="15:50" ht="12" customHeight="1" x14ac:dyDescent="0.25">
      <c r="O2238" s="482" t="str">
        <f t="shared" si="182"/>
        <v xml:space="preserve"> </v>
      </c>
      <c r="P2238">
        <v>1114</v>
      </c>
      <c r="Q2238" t="str">
        <f t="shared" si="183"/>
        <v>Walgoolan</v>
      </c>
      <c r="AS2238" s="244">
        <v>2236</v>
      </c>
      <c r="AT2238" s="244">
        <v>-29.75</v>
      </c>
      <c r="AU2238" s="244">
        <v>126.5</v>
      </c>
      <c r="AV2238" s="244" t="s">
        <v>6909</v>
      </c>
      <c r="AW2238" s="22">
        <v>859</v>
      </c>
      <c r="AX2238" s="343">
        <v>142.08338102759052</v>
      </c>
    </row>
    <row r="2239" spans="15:50" ht="12" customHeight="1" x14ac:dyDescent="0.25">
      <c r="O2239" s="482" t="str">
        <f t="shared" si="182"/>
        <v xml:space="preserve"> </v>
      </c>
      <c r="P2239">
        <v>1115</v>
      </c>
      <c r="Q2239" t="str">
        <f t="shared" si="183"/>
        <v>Walmsley</v>
      </c>
      <c r="AS2239" s="244">
        <v>2237</v>
      </c>
      <c r="AT2239" s="244">
        <v>-29.5</v>
      </c>
      <c r="AU2239" s="244">
        <v>126.5</v>
      </c>
      <c r="AV2239" s="244" t="s">
        <v>6910</v>
      </c>
      <c r="AW2239" s="22">
        <v>859</v>
      </c>
      <c r="AX2239" s="343">
        <v>168.32408296456859</v>
      </c>
    </row>
    <row r="2240" spans="15:50" ht="12" customHeight="1" x14ac:dyDescent="0.25">
      <c r="O2240" s="482" t="str">
        <f t="shared" si="182"/>
        <v xml:space="preserve"> </v>
      </c>
      <c r="P2240">
        <v>1116</v>
      </c>
      <c r="Q2240" t="str">
        <f t="shared" si="183"/>
        <v>Walsall</v>
      </c>
      <c r="AS2240" s="244">
        <v>2238</v>
      </c>
      <c r="AT2240" s="244">
        <v>-29.25</v>
      </c>
      <c r="AU2240" s="244">
        <v>126.5</v>
      </c>
      <c r="AV2240" s="244" t="s">
        <v>6911</v>
      </c>
      <c r="AW2240" s="22">
        <v>859</v>
      </c>
      <c r="AX2240" s="343">
        <v>194.99657402158559</v>
      </c>
    </row>
    <row r="2241" spans="15:50" ht="12" customHeight="1" x14ac:dyDescent="0.25">
      <c r="O2241" s="482" t="str">
        <f t="shared" si="182"/>
        <v xml:space="preserve"> </v>
      </c>
      <c r="P2241">
        <v>1117</v>
      </c>
      <c r="Q2241" t="str">
        <f t="shared" si="183"/>
        <v>Wamenusking</v>
      </c>
      <c r="AS2241" s="244">
        <v>2239</v>
      </c>
      <c r="AT2241" s="244">
        <v>-29</v>
      </c>
      <c r="AU2241" s="244">
        <v>126.5</v>
      </c>
      <c r="AV2241" s="244" t="s">
        <v>6912</v>
      </c>
      <c r="AW2241" s="22">
        <v>859</v>
      </c>
      <c r="AX2241" s="343">
        <v>221.94523667779436</v>
      </c>
    </row>
    <row r="2242" spans="15:50" ht="12" customHeight="1" x14ac:dyDescent="0.25">
      <c r="O2242" s="482" t="str">
        <f t="shared" si="182"/>
        <v xml:space="preserve"> </v>
      </c>
      <c r="P2242">
        <v>1118</v>
      </c>
      <c r="Q2242" t="str">
        <f t="shared" si="183"/>
        <v>Wandanooka</v>
      </c>
      <c r="AS2242" s="244">
        <v>2240</v>
      </c>
      <c r="AT2242" s="244">
        <v>-28.75</v>
      </c>
      <c r="AU2242" s="244">
        <v>126.5</v>
      </c>
      <c r="AV2242" s="244" t="s">
        <v>6913</v>
      </c>
      <c r="AW2242" s="22">
        <v>859</v>
      </c>
      <c r="AX2242" s="343">
        <v>249.08044787503928</v>
      </c>
    </row>
    <row r="2243" spans="15:50" ht="12" customHeight="1" x14ac:dyDescent="0.25">
      <c r="O2243" s="482" t="str">
        <f t="shared" si="182"/>
        <v xml:space="preserve"> </v>
      </c>
      <c r="P2243">
        <v>1119</v>
      </c>
      <c r="Q2243" t="str">
        <f t="shared" si="183"/>
        <v>Wandering</v>
      </c>
      <c r="AS2243" s="244">
        <v>2241</v>
      </c>
      <c r="AT2243" s="244">
        <v>-28.5</v>
      </c>
      <c r="AU2243" s="244">
        <v>126.5</v>
      </c>
      <c r="AV2243" s="244" t="s">
        <v>6914</v>
      </c>
      <c r="AW2243" s="22">
        <v>859</v>
      </c>
      <c r="AX2243" s="343">
        <v>276.34726010041391</v>
      </c>
    </row>
    <row r="2244" spans="15:50" ht="12" customHeight="1" x14ac:dyDescent="0.25">
      <c r="O2244" s="482" t="str">
        <f t="shared" si="182"/>
        <v xml:space="preserve"> </v>
      </c>
      <c r="P2244">
        <v>1120</v>
      </c>
      <c r="Q2244" t="str">
        <f t="shared" si="183"/>
        <v>Warawarrup</v>
      </c>
      <c r="AS2244" s="244">
        <v>2242</v>
      </c>
      <c r="AT2244" s="244">
        <v>-28.25</v>
      </c>
      <c r="AU2244" s="244">
        <v>126.5</v>
      </c>
      <c r="AV2244" s="244" t="s">
        <v>6915</v>
      </c>
      <c r="AW2244" s="22">
        <v>859</v>
      </c>
      <c r="AX2244" s="343">
        <v>303.71023037330036</v>
      </c>
    </row>
    <row r="2245" spans="15:50" ht="12" customHeight="1" x14ac:dyDescent="0.25">
      <c r="O2245" s="482" t="str">
        <f t="shared" ref="O2245:O2308" si="184">IF(Q2245=Q2244,"DUPE"," ")</f>
        <v xml:space="preserve"> </v>
      </c>
      <c r="P2245">
        <v>1121</v>
      </c>
      <c r="Q2245" t="str">
        <f t="shared" si="183"/>
        <v>Warding East</v>
      </c>
      <c r="AS2245" s="244">
        <v>2243</v>
      </c>
      <c r="AT2245" s="244">
        <v>-28</v>
      </c>
      <c r="AU2245" s="244">
        <v>126.5</v>
      </c>
      <c r="AV2245" s="244" t="s">
        <v>6916</v>
      </c>
      <c r="AW2245" s="22">
        <v>859</v>
      </c>
      <c r="AX2245" s="343">
        <v>331.14552256322622</v>
      </c>
    </row>
    <row r="2246" spans="15:50" ht="12" customHeight="1" x14ac:dyDescent="0.25">
      <c r="O2246" s="482" t="str">
        <f t="shared" si="184"/>
        <v xml:space="preserve"> </v>
      </c>
      <c r="P2246">
        <v>1122</v>
      </c>
      <c r="Q2246" t="str">
        <f t="shared" si="183"/>
        <v>Warner Glen</v>
      </c>
      <c r="AS2246" s="244">
        <v>2244</v>
      </c>
      <c r="AT2246" s="244">
        <v>-27.75</v>
      </c>
      <c r="AU2246" s="244">
        <v>126.5</v>
      </c>
      <c r="AV2246" s="244" t="s">
        <v>6917</v>
      </c>
      <c r="AW2246" s="22">
        <v>859</v>
      </c>
      <c r="AX2246" s="343">
        <v>358.6365394102005</v>
      </c>
    </row>
    <row r="2247" spans="15:50" ht="12" customHeight="1" x14ac:dyDescent="0.25">
      <c r="O2247" s="482" t="str">
        <f t="shared" si="184"/>
        <v xml:space="preserve"> </v>
      </c>
      <c r="P2247">
        <v>1123</v>
      </c>
      <c r="Q2247" t="str">
        <f t="shared" si="183"/>
        <v>Warrachuppin</v>
      </c>
      <c r="AS2247" s="244">
        <v>2245</v>
      </c>
      <c r="AT2247" s="244">
        <v>-27.5</v>
      </c>
      <c r="AU2247" s="244">
        <v>126.5</v>
      </c>
      <c r="AV2247" s="244" t="s">
        <v>6918</v>
      </c>
      <c r="AW2247" s="22">
        <v>859</v>
      </c>
      <c r="AX2247" s="343">
        <v>386.17138020133319</v>
      </c>
    </row>
    <row r="2248" spans="15:50" ht="12" customHeight="1" x14ac:dyDescent="0.25">
      <c r="O2248" s="482" t="str">
        <f t="shared" si="184"/>
        <v xml:space="preserve"> </v>
      </c>
      <c r="P2248">
        <v>1124</v>
      </c>
      <c r="Q2248" t="str">
        <f t="shared" si="183"/>
        <v>Warrenup</v>
      </c>
      <c r="AS2248" s="244">
        <v>2246</v>
      </c>
      <c r="AT2248" s="244">
        <v>-27.25</v>
      </c>
      <c r="AU2248" s="244">
        <v>126.5</v>
      </c>
      <c r="AV2248" s="244" t="s">
        <v>6919</v>
      </c>
      <c r="AW2248" s="22">
        <v>859</v>
      </c>
      <c r="AX2248" s="343">
        <v>413.74129545695985</v>
      </c>
    </row>
    <row r="2249" spans="15:50" ht="12" customHeight="1" x14ac:dyDescent="0.25">
      <c r="O2249" s="482" t="str">
        <f t="shared" si="184"/>
        <v xml:space="preserve"> </v>
      </c>
      <c r="P2249">
        <v>1125</v>
      </c>
      <c r="Q2249" t="str">
        <f t="shared" si="183"/>
        <v>Warriedar</v>
      </c>
      <c r="AS2249" s="244">
        <v>2247</v>
      </c>
      <c r="AT2249" s="244">
        <v>-27</v>
      </c>
      <c r="AU2249" s="244">
        <v>126.5</v>
      </c>
      <c r="AV2249" s="244" t="s">
        <v>6920</v>
      </c>
      <c r="AW2249" s="22">
        <v>859</v>
      </c>
      <c r="AX2249" s="343">
        <v>441.33971204995794</v>
      </c>
    </row>
    <row r="2250" spans="15:50" ht="12" customHeight="1" x14ac:dyDescent="0.25">
      <c r="O2250" s="482" t="str">
        <f t="shared" si="184"/>
        <v xml:space="preserve"> </v>
      </c>
      <c r="P2250">
        <v>1126</v>
      </c>
      <c r="Q2250" t="str">
        <f t="shared" si="183"/>
        <v>Waterloo</v>
      </c>
      <c r="AS2250" s="244">
        <v>2248</v>
      </c>
      <c r="AT2250" s="244">
        <v>-26.75</v>
      </c>
      <c r="AU2250" s="244">
        <v>126.5</v>
      </c>
      <c r="AV2250" s="244" t="s">
        <v>6921</v>
      </c>
      <c r="AW2250" s="22">
        <v>852</v>
      </c>
      <c r="AX2250" s="343">
        <v>454.18610902213726</v>
      </c>
    </row>
    <row r="2251" spans="15:50" ht="12" customHeight="1" x14ac:dyDescent="0.25">
      <c r="O2251" s="482" t="str">
        <f t="shared" si="184"/>
        <v xml:space="preserve"> </v>
      </c>
      <c r="P2251">
        <v>1127</v>
      </c>
      <c r="Q2251" t="str">
        <f t="shared" si="183"/>
        <v>Wattening</v>
      </c>
      <c r="AS2251" s="244">
        <v>2249</v>
      </c>
      <c r="AT2251" s="244">
        <v>-26.5</v>
      </c>
      <c r="AU2251" s="244">
        <v>126.5</v>
      </c>
      <c r="AV2251" s="244" t="s">
        <v>6922</v>
      </c>
      <c r="AW2251" s="22">
        <v>852</v>
      </c>
      <c r="AX2251" s="343">
        <v>467.9957541181131</v>
      </c>
    </row>
    <row r="2252" spans="15:50" ht="12" customHeight="1" x14ac:dyDescent="0.25">
      <c r="O2252" s="482" t="str">
        <f t="shared" si="184"/>
        <v xml:space="preserve"> </v>
      </c>
      <c r="P2252">
        <v>1128</v>
      </c>
      <c r="Q2252" t="str">
        <f t="shared" si="183"/>
        <v>Wattoning</v>
      </c>
      <c r="AS2252" s="244">
        <v>2250</v>
      </c>
      <c r="AT2252" s="244">
        <v>-26.25</v>
      </c>
      <c r="AU2252" s="244">
        <v>126.5</v>
      </c>
      <c r="AV2252" s="244" t="s">
        <v>6923</v>
      </c>
      <c r="AW2252" s="22">
        <v>852</v>
      </c>
      <c r="AX2252" s="343">
        <v>483.00971926534845</v>
      </c>
    </row>
    <row r="2253" spans="15:50" ht="12" customHeight="1" x14ac:dyDescent="0.25">
      <c r="O2253" s="482" t="str">
        <f t="shared" si="184"/>
        <v xml:space="preserve"> </v>
      </c>
      <c r="P2253">
        <v>1129</v>
      </c>
      <c r="Q2253" t="str">
        <f t="shared" si="183"/>
        <v>Waverley</v>
      </c>
      <c r="AS2253" s="244">
        <v>2251</v>
      </c>
      <c r="AT2253" s="244">
        <v>-26</v>
      </c>
      <c r="AU2253" s="244">
        <v>126.5</v>
      </c>
      <c r="AV2253" s="244" t="s">
        <v>6924</v>
      </c>
      <c r="AW2253" s="22">
        <v>852</v>
      </c>
      <c r="AX2253" s="343">
        <v>499.11933486820175</v>
      </c>
    </row>
    <row r="2254" spans="15:50" ht="12" customHeight="1" x14ac:dyDescent="0.25">
      <c r="O2254" s="482" t="str">
        <f t="shared" si="184"/>
        <v xml:space="preserve"> </v>
      </c>
      <c r="P2254">
        <v>1130</v>
      </c>
      <c r="Q2254" t="str">
        <f t="shared" si="183"/>
        <v>Wedge Island</v>
      </c>
      <c r="AS2254" s="244">
        <v>2252</v>
      </c>
      <c r="AT2254" s="244">
        <v>-25.75</v>
      </c>
      <c r="AU2254" s="244">
        <v>126.5</v>
      </c>
      <c r="AV2254" s="244" t="s">
        <v>6925</v>
      </c>
      <c r="AW2254" s="22">
        <v>852</v>
      </c>
      <c r="AX2254" s="343">
        <v>516.22203571629598</v>
      </c>
    </row>
    <row r="2255" spans="15:50" ht="12" customHeight="1" x14ac:dyDescent="0.25">
      <c r="O2255" s="482" t="str">
        <f t="shared" si="184"/>
        <v xml:space="preserve"> </v>
      </c>
      <c r="P2255">
        <v>1131</v>
      </c>
      <c r="Q2255" t="str">
        <f t="shared" si="183"/>
        <v>Wedgecarrup</v>
      </c>
      <c r="AS2255" s="244">
        <v>2253</v>
      </c>
      <c r="AT2255" s="244">
        <v>-25.5</v>
      </c>
      <c r="AU2255" s="244">
        <v>126.5</v>
      </c>
      <c r="AV2255" s="244" t="s">
        <v>6926</v>
      </c>
      <c r="AW2255" s="22">
        <v>852</v>
      </c>
      <c r="AX2255" s="343">
        <v>534.22245152762241</v>
      </c>
    </row>
    <row r="2256" spans="15:50" ht="12" customHeight="1" x14ac:dyDescent="0.25">
      <c r="O2256" s="482" t="str">
        <f t="shared" si="184"/>
        <v xml:space="preserve"> </v>
      </c>
      <c r="P2256">
        <v>1132</v>
      </c>
      <c r="Q2256" t="str">
        <f t="shared" si="183"/>
        <v>Welbungin</v>
      </c>
      <c r="AS2256" s="244">
        <v>2254</v>
      </c>
      <c r="AT2256" s="244">
        <v>-25.25</v>
      </c>
      <c r="AU2256" s="244">
        <v>126.5</v>
      </c>
      <c r="AV2256" s="244" t="s">
        <v>6927</v>
      </c>
      <c r="AW2256" s="22">
        <v>852</v>
      </c>
      <c r="AX2256" s="343">
        <v>553.03293096490495</v>
      </c>
    </row>
    <row r="2257" spans="15:50" ht="12" customHeight="1" x14ac:dyDescent="0.25">
      <c r="O2257" s="482" t="str">
        <f t="shared" si="184"/>
        <v xml:space="preserve"> </v>
      </c>
      <c r="P2257">
        <v>1133</v>
      </c>
      <c r="Q2257" t="str">
        <f t="shared" si="183"/>
        <v>Wellington Mill</v>
      </c>
      <c r="AS2257" s="244">
        <v>2255</v>
      </c>
      <c r="AT2257" s="244">
        <v>-25</v>
      </c>
      <c r="AU2257" s="244">
        <v>126.5</v>
      </c>
      <c r="AV2257" s="244" t="s">
        <v>6928</v>
      </c>
      <c r="AW2257" s="22">
        <v>852</v>
      </c>
      <c r="AX2257" s="343">
        <v>572.57364137323009</v>
      </c>
    </row>
    <row r="2258" spans="15:50" ht="12" customHeight="1" x14ac:dyDescent="0.25">
      <c r="O2258" s="482" t="str">
        <f t="shared" si="184"/>
        <v xml:space="preserve"> </v>
      </c>
      <c r="P2258">
        <v>1134</v>
      </c>
      <c r="Q2258" t="str">
        <f t="shared" si="183"/>
        <v>West Beach</v>
      </c>
      <c r="AS2258" s="244">
        <v>2256</v>
      </c>
      <c r="AT2258" s="244">
        <v>-35</v>
      </c>
      <c r="AU2258" s="244">
        <v>126.75</v>
      </c>
      <c r="AV2258" s="244" t="s">
        <v>6929</v>
      </c>
      <c r="AW2258" s="22">
        <v>784</v>
      </c>
      <c r="AX2258" s="343">
        <v>307.10523409863839</v>
      </c>
    </row>
    <row r="2259" spans="15:50" ht="12" customHeight="1" x14ac:dyDescent="0.25">
      <c r="O2259" s="482" t="str">
        <f t="shared" si="184"/>
        <v xml:space="preserve"> </v>
      </c>
      <c r="P2259">
        <v>1135</v>
      </c>
      <c r="Q2259" t="str">
        <f t="shared" si="183"/>
        <v>West Busselton</v>
      </c>
      <c r="AS2259" s="244">
        <v>2257</v>
      </c>
      <c r="AT2259" s="244">
        <v>-34.75</v>
      </c>
      <c r="AU2259" s="244">
        <v>126.75</v>
      </c>
      <c r="AV2259" s="244" t="s">
        <v>6930</v>
      </c>
      <c r="AW2259" s="22">
        <v>784</v>
      </c>
      <c r="AX2259" s="343">
        <v>294.4095919714826</v>
      </c>
    </row>
    <row r="2260" spans="15:50" ht="12" customHeight="1" x14ac:dyDescent="0.25">
      <c r="O2260" s="482" t="str">
        <f t="shared" si="184"/>
        <v xml:space="preserve"> </v>
      </c>
      <c r="P2260">
        <v>1136</v>
      </c>
      <c r="Q2260" t="str">
        <f t="shared" si="183"/>
        <v>West Cape Howe</v>
      </c>
      <c r="AS2260" s="244">
        <v>2258</v>
      </c>
      <c r="AT2260" s="244">
        <v>-34.5</v>
      </c>
      <c r="AU2260" s="244">
        <v>126.75</v>
      </c>
      <c r="AV2260" s="244" t="s">
        <v>6931</v>
      </c>
      <c r="AW2260" s="22">
        <v>66</v>
      </c>
      <c r="AX2260" s="343">
        <v>274.00366531139417</v>
      </c>
    </row>
    <row r="2261" spans="15:50" ht="12" customHeight="1" x14ac:dyDescent="0.25">
      <c r="O2261" s="482" t="str">
        <f t="shared" si="184"/>
        <v xml:space="preserve"> </v>
      </c>
      <c r="P2261">
        <v>1137</v>
      </c>
      <c r="Q2261" t="str">
        <f t="shared" si="183"/>
        <v>West Coolup</v>
      </c>
      <c r="AS2261" s="244">
        <v>2259</v>
      </c>
      <c r="AT2261" s="244">
        <v>-34.25</v>
      </c>
      <c r="AU2261" s="244">
        <v>126.75</v>
      </c>
      <c r="AV2261" s="244" t="s">
        <v>6932</v>
      </c>
      <c r="AW2261" s="22">
        <v>66</v>
      </c>
      <c r="AX2261" s="343">
        <v>249.24360571212662</v>
      </c>
    </row>
    <row r="2262" spans="15:50" ht="12" customHeight="1" x14ac:dyDescent="0.25">
      <c r="O2262" s="482" t="str">
        <f t="shared" si="184"/>
        <v xml:space="preserve"> </v>
      </c>
      <c r="P2262">
        <v>1138</v>
      </c>
      <c r="Q2262" t="str">
        <f t="shared" si="183"/>
        <v>West Pinjarra</v>
      </c>
      <c r="AS2262" s="244">
        <v>2260</v>
      </c>
      <c r="AT2262" s="244">
        <v>-34</v>
      </c>
      <c r="AU2262" s="244">
        <v>126.75</v>
      </c>
      <c r="AV2262" s="244" t="s">
        <v>6933</v>
      </c>
      <c r="AW2262" s="22">
        <v>66</v>
      </c>
      <c r="AX2262" s="343">
        <v>225.19314519469239</v>
      </c>
    </row>
    <row r="2263" spans="15:50" ht="12" customHeight="1" x14ac:dyDescent="0.25">
      <c r="O2263" s="482" t="str">
        <f t="shared" si="184"/>
        <v xml:space="preserve"> </v>
      </c>
      <c r="P2263">
        <v>1139</v>
      </c>
      <c r="Q2263" t="str">
        <f t="shared" si="183"/>
        <v>West Toodyay</v>
      </c>
      <c r="AS2263" s="244">
        <v>2261</v>
      </c>
      <c r="AT2263" s="244">
        <v>-33.75</v>
      </c>
      <c r="AU2263" s="244">
        <v>126.75</v>
      </c>
      <c r="AV2263" s="244" t="s">
        <v>6934</v>
      </c>
      <c r="AW2263" s="22">
        <v>629</v>
      </c>
      <c r="AX2263" s="343">
        <v>200.01569315073948</v>
      </c>
    </row>
    <row r="2264" spans="15:50" ht="12" customHeight="1" x14ac:dyDescent="0.25">
      <c r="O2264" s="482" t="str">
        <f t="shared" si="184"/>
        <v xml:space="preserve"> </v>
      </c>
      <c r="P2264">
        <v>1140</v>
      </c>
      <c r="Q2264" t="str">
        <f t="shared" si="183"/>
        <v>Westonia</v>
      </c>
      <c r="AS2264" s="244">
        <v>2262</v>
      </c>
      <c r="AT2264" s="244">
        <v>-33.5</v>
      </c>
      <c r="AU2264" s="244">
        <v>126.75</v>
      </c>
      <c r="AV2264" s="244" t="s">
        <v>6935</v>
      </c>
      <c r="AW2264" s="22">
        <v>629</v>
      </c>
      <c r="AX2264" s="343">
        <v>173.77855037070822</v>
      </c>
    </row>
    <row r="2265" spans="15:50" ht="12" customHeight="1" x14ac:dyDescent="0.25">
      <c r="O2265" s="482" t="str">
        <f t="shared" si="184"/>
        <v xml:space="preserve"> </v>
      </c>
      <c r="P2265">
        <v>1141</v>
      </c>
      <c r="Q2265" t="str">
        <f t="shared" si="183"/>
        <v>Whelarra</v>
      </c>
      <c r="AS2265" s="244">
        <v>2263</v>
      </c>
      <c r="AT2265" s="244">
        <v>-33.25</v>
      </c>
      <c r="AU2265" s="244">
        <v>126.75</v>
      </c>
      <c r="AV2265" s="244" t="s">
        <v>6936</v>
      </c>
      <c r="AW2265" s="22">
        <v>629</v>
      </c>
      <c r="AX2265" s="343">
        <v>148.11155855589465</v>
      </c>
    </row>
    <row r="2266" spans="15:50" ht="12" customHeight="1" x14ac:dyDescent="0.25">
      <c r="O2266" s="482" t="str">
        <f t="shared" si="184"/>
        <v xml:space="preserve"> </v>
      </c>
      <c r="P2266">
        <v>1142</v>
      </c>
      <c r="Q2266" t="str">
        <f t="shared" si="183"/>
        <v>Whitby</v>
      </c>
      <c r="AS2266" s="244">
        <v>2264</v>
      </c>
      <c r="AT2266" s="244">
        <v>-33</v>
      </c>
      <c r="AU2266" s="244">
        <v>126.75</v>
      </c>
      <c r="AV2266" s="244" t="s">
        <v>6937</v>
      </c>
      <c r="AW2266" s="22">
        <v>629</v>
      </c>
      <c r="AX2266" s="343">
        <v>123.37108712009291</v>
      </c>
    </row>
    <row r="2267" spans="15:50" ht="12" customHeight="1" x14ac:dyDescent="0.25">
      <c r="O2267" s="482" t="str">
        <f t="shared" si="184"/>
        <v xml:space="preserve"> </v>
      </c>
      <c r="P2267">
        <v>1143</v>
      </c>
      <c r="Q2267" t="str">
        <f t="shared" si="183"/>
        <v>Whittaker</v>
      </c>
      <c r="AS2267" s="244">
        <v>2265</v>
      </c>
      <c r="AT2267" s="244">
        <v>-32.75</v>
      </c>
      <c r="AU2267" s="244">
        <v>126.75</v>
      </c>
      <c r="AV2267" s="244" t="s">
        <v>6938</v>
      </c>
      <c r="AW2267" s="22">
        <v>864</v>
      </c>
      <c r="AX2267" s="343">
        <v>97.790393841168481</v>
      </c>
    </row>
    <row r="2268" spans="15:50" ht="12" customHeight="1" x14ac:dyDescent="0.25">
      <c r="O2268" s="482" t="str">
        <f t="shared" si="184"/>
        <v xml:space="preserve"> </v>
      </c>
      <c r="P2268">
        <v>1144</v>
      </c>
      <c r="Q2268" t="str">
        <f t="shared" si="183"/>
        <v>Wicherina</v>
      </c>
      <c r="AS2268" s="244">
        <v>2266</v>
      </c>
      <c r="AT2268" s="244">
        <v>-32.5</v>
      </c>
      <c r="AU2268" s="244">
        <v>126.75</v>
      </c>
      <c r="AV2268" s="244" t="s">
        <v>6939</v>
      </c>
      <c r="AW2268" s="22">
        <v>864</v>
      </c>
      <c r="AX2268" s="343">
        <v>71.329902543972864</v>
      </c>
    </row>
    <row r="2269" spans="15:50" ht="12" customHeight="1" x14ac:dyDescent="0.25">
      <c r="O2269" s="482" t="str">
        <f t="shared" si="184"/>
        <v xml:space="preserve"> </v>
      </c>
      <c r="P2269">
        <v>1145</v>
      </c>
      <c r="Q2269" t="str">
        <f t="shared" si="183"/>
        <v>Widgiemooltha</v>
      </c>
      <c r="AS2269" s="244">
        <v>2267</v>
      </c>
      <c r="AT2269" s="244">
        <v>-32.25</v>
      </c>
      <c r="AU2269" s="244">
        <v>126.75</v>
      </c>
      <c r="AV2269" s="244" t="s">
        <v>6940</v>
      </c>
      <c r="AW2269" s="22">
        <v>864</v>
      </c>
      <c r="AX2269" s="343">
        <v>46.457839271148281</v>
      </c>
    </row>
    <row r="2270" spans="15:50" ht="12" customHeight="1" x14ac:dyDescent="0.25">
      <c r="O2270" s="482" t="str">
        <f t="shared" si="184"/>
        <v xml:space="preserve"> </v>
      </c>
      <c r="P2270">
        <v>1146</v>
      </c>
      <c r="Q2270" t="str">
        <f t="shared" si="183"/>
        <v>Wilbinga</v>
      </c>
      <c r="AS2270" s="244">
        <v>2268</v>
      </c>
      <c r="AT2270" s="244">
        <v>-32</v>
      </c>
      <c r="AU2270" s="244">
        <v>126.75</v>
      </c>
      <c r="AV2270" s="244" t="s">
        <v>6941</v>
      </c>
      <c r="AW2270" s="22">
        <v>864</v>
      </c>
      <c r="AX2270" s="343">
        <v>27.822448243643777</v>
      </c>
    </row>
    <row r="2271" spans="15:50" ht="12" customHeight="1" x14ac:dyDescent="0.25">
      <c r="O2271" s="482" t="str">
        <f t="shared" si="184"/>
        <v xml:space="preserve"> </v>
      </c>
      <c r="P2271">
        <v>1147</v>
      </c>
      <c r="Q2271" t="str">
        <f t="shared" si="183"/>
        <v>Wilga</v>
      </c>
      <c r="AS2271" s="244">
        <v>2269</v>
      </c>
      <c r="AT2271" s="244">
        <v>-31.75</v>
      </c>
      <c r="AU2271" s="244">
        <v>126.75</v>
      </c>
      <c r="AV2271" s="244" t="s">
        <v>6942</v>
      </c>
      <c r="AW2271" s="22">
        <v>864</v>
      </c>
      <c r="AX2271" s="343">
        <v>30.58150399545676</v>
      </c>
    </row>
    <row r="2272" spans="15:50" ht="12" customHeight="1" x14ac:dyDescent="0.25">
      <c r="O2272" s="482" t="str">
        <f t="shared" si="184"/>
        <v xml:space="preserve"> </v>
      </c>
      <c r="P2272">
        <v>1148</v>
      </c>
      <c r="Q2272" t="str">
        <f t="shared" si="183"/>
        <v>Wilgoyne</v>
      </c>
      <c r="AS2272" s="244">
        <v>2270</v>
      </c>
      <c r="AT2272" s="244">
        <v>-31.5</v>
      </c>
      <c r="AU2272" s="244">
        <v>126.75</v>
      </c>
      <c r="AV2272" s="244" t="s">
        <v>6943</v>
      </c>
      <c r="AW2272" s="22">
        <v>864</v>
      </c>
      <c r="AX2272" s="343">
        <v>51.397958235786433</v>
      </c>
    </row>
    <row r="2273" spans="15:50" ht="12" customHeight="1" x14ac:dyDescent="0.25">
      <c r="O2273" s="482" t="str">
        <f t="shared" si="184"/>
        <v xml:space="preserve"> </v>
      </c>
      <c r="P2273">
        <v>1149</v>
      </c>
      <c r="Q2273" t="str">
        <f t="shared" si="183"/>
        <v>Willyung</v>
      </c>
      <c r="AS2273" s="244">
        <v>2271</v>
      </c>
      <c r="AT2273" s="244">
        <v>-31.25</v>
      </c>
      <c r="AU2273" s="244">
        <v>126.75</v>
      </c>
      <c r="AV2273" s="244" t="s">
        <v>6944</v>
      </c>
      <c r="AW2273" s="22">
        <v>859</v>
      </c>
      <c r="AX2273" s="343">
        <v>43.714699128448622</v>
      </c>
    </row>
    <row r="2274" spans="15:50" ht="12" customHeight="1" x14ac:dyDescent="0.25">
      <c r="O2274" s="482" t="str">
        <f t="shared" si="184"/>
        <v xml:space="preserve"> </v>
      </c>
      <c r="P2274">
        <v>1150</v>
      </c>
      <c r="Q2274" t="str">
        <f t="shared" si="183"/>
        <v>Wilroy</v>
      </c>
      <c r="AS2274" s="244">
        <v>2272</v>
      </c>
      <c r="AT2274" s="244">
        <v>-31</v>
      </c>
      <c r="AU2274" s="244">
        <v>126.75</v>
      </c>
      <c r="AV2274" s="244" t="s">
        <v>6945</v>
      </c>
      <c r="AW2274" s="22">
        <v>859</v>
      </c>
      <c r="AX2274" s="343">
        <v>27.915045837671727</v>
      </c>
    </row>
    <row r="2275" spans="15:50" ht="12" customHeight="1" x14ac:dyDescent="0.25">
      <c r="O2275" s="482" t="str">
        <f t="shared" si="184"/>
        <v xml:space="preserve"> </v>
      </c>
      <c r="P2275">
        <v>1151</v>
      </c>
      <c r="Q2275" t="str">
        <f t="shared" si="183"/>
        <v>FREE#</v>
      </c>
      <c r="AS2275" s="244">
        <v>2273</v>
      </c>
      <c r="AT2275" s="244">
        <v>-30.75</v>
      </c>
      <c r="AU2275" s="244">
        <v>126.75</v>
      </c>
      <c r="AV2275" s="244" t="s">
        <v>6946</v>
      </c>
      <c r="AW2275" s="22">
        <v>859</v>
      </c>
      <c r="AX2275" s="343">
        <v>34.538464647673223</v>
      </c>
    </row>
    <row r="2276" spans="15:50" ht="12" customHeight="1" x14ac:dyDescent="0.25">
      <c r="O2276" s="482" t="str">
        <f t="shared" si="184"/>
        <v xml:space="preserve"> </v>
      </c>
      <c r="P2276">
        <v>1152</v>
      </c>
      <c r="Q2276" t="str">
        <f t="shared" si="183"/>
        <v>Windabout</v>
      </c>
      <c r="AS2276" s="244">
        <v>2274</v>
      </c>
      <c r="AT2276" s="244">
        <v>-30.5</v>
      </c>
      <c r="AU2276" s="244">
        <v>126.75</v>
      </c>
      <c r="AV2276" s="244" t="s">
        <v>6947</v>
      </c>
      <c r="AW2276" s="22">
        <v>859</v>
      </c>
      <c r="AX2276" s="343">
        <v>56.14216052241774</v>
      </c>
    </row>
    <row r="2277" spans="15:50" ht="12" customHeight="1" x14ac:dyDescent="0.25">
      <c r="O2277" s="482" t="str">
        <f t="shared" si="184"/>
        <v xml:space="preserve"> </v>
      </c>
      <c r="P2277">
        <v>1153</v>
      </c>
      <c r="Q2277" t="str">
        <f t="shared" si="183"/>
        <v>Windanya</v>
      </c>
      <c r="AS2277" s="244">
        <v>2275</v>
      </c>
      <c r="AT2277" s="244">
        <v>-30.25</v>
      </c>
      <c r="AU2277" s="244">
        <v>126.75</v>
      </c>
      <c r="AV2277" s="244" t="s">
        <v>6948</v>
      </c>
      <c r="AW2277" s="22">
        <v>859</v>
      </c>
      <c r="AX2277" s="343">
        <v>81.586516825133486</v>
      </c>
    </row>
    <row r="2278" spans="15:50" ht="12" customHeight="1" x14ac:dyDescent="0.25">
      <c r="O2278" s="482" t="str">
        <f t="shared" si="184"/>
        <v xml:space="preserve"> </v>
      </c>
      <c r="P2278">
        <v>1154</v>
      </c>
      <c r="Q2278" t="str">
        <f t="shared" ref="Q2278:Q2341" si="185">IFERROR(VLOOKUP(P2278,$P$3:$Q$1122,2,FALSE), "FREE#")</f>
        <v>Windy Harbour</v>
      </c>
      <c r="AS2278" s="244">
        <v>2276</v>
      </c>
      <c r="AT2278" s="244">
        <v>-30</v>
      </c>
      <c r="AU2278" s="244">
        <v>126.75</v>
      </c>
      <c r="AV2278" s="244" t="s">
        <v>6949</v>
      </c>
      <c r="AW2278" s="22">
        <v>859</v>
      </c>
      <c r="AX2278" s="343">
        <v>108.19500061707036</v>
      </c>
    </row>
    <row r="2279" spans="15:50" ht="12" customHeight="1" x14ac:dyDescent="0.25">
      <c r="O2279" s="482" t="str">
        <f t="shared" si="184"/>
        <v xml:space="preserve"> </v>
      </c>
      <c r="P2279">
        <v>1155</v>
      </c>
      <c r="Q2279" t="str">
        <f t="shared" si="185"/>
        <v>Withers</v>
      </c>
      <c r="AS2279" s="244">
        <v>2277</v>
      </c>
      <c r="AT2279" s="244">
        <v>-29.75</v>
      </c>
      <c r="AU2279" s="244">
        <v>126.75</v>
      </c>
      <c r="AV2279" s="244" t="s">
        <v>6950</v>
      </c>
      <c r="AW2279" s="22">
        <v>859</v>
      </c>
      <c r="AX2279" s="343">
        <v>135.28243596353713</v>
      </c>
    </row>
    <row r="2280" spans="15:50" ht="12" customHeight="1" x14ac:dyDescent="0.25">
      <c r="O2280" s="482" t="str">
        <f t="shared" si="184"/>
        <v xml:space="preserve"> </v>
      </c>
      <c r="P2280">
        <v>1156</v>
      </c>
      <c r="Q2280" t="str">
        <f t="shared" si="185"/>
        <v>Wogarl</v>
      </c>
      <c r="AS2280" s="244">
        <v>2278</v>
      </c>
      <c r="AT2280" s="244">
        <v>-29.5</v>
      </c>
      <c r="AU2280" s="244">
        <v>126.75</v>
      </c>
      <c r="AV2280" s="244" t="s">
        <v>6951</v>
      </c>
      <c r="AW2280" s="22">
        <v>859</v>
      </c>
      <c r="AX2280" s="343">
        <v>162.60964821369595</v>
      </c>
    </row>
    <row r="2281" spans="15:50" ht="12" customHeight="1" x14ac:dyDescent="0.25">
      <c r="O2281" s="482" t="str">
        <f t="shared" si="184"/>
        <v xml:space="preserve"> </v>
      </c>
      <c r="P2281">
        <v>1157</v>
      </c>
      <c r="Q2281" t="str">
        <f t="shared" si="185"/>
        <v>Wogolin</v>
      </c>
      <c r="AS2281" s="244">
        <v>2279</v>
      </c>
      <c r="AT2281" s="244">
        <v>-29.25</v>
      </c>
      <c r="AU2281" s="244">
        <v>126.75</v>
      </c>
      <c r="AV2281" s="244" t="s">
        <v>6952</v>
      </c>
      <c r="AW2281" s="22">
        <v>859</v>
      </c>
      <c r="AX2281" s="343">
        <v>190.07324586489597</v>
      </c>
    </row>
    <row r="2282" spans="15:50" ht="12" customHeight="1" x14ac:dyDescent="0.25">
      <c r="O2282" s="482" t="str">
        <f t="shared" si="184"/>
        <v xml:space="preserve"> </v>
      </c>
      <c r="P2282">
        <v>1158</v>
      </c>
      <c r="Q2282" t="str">
        <f t="shared" si="185"/>
        <v>Wokalup</v>
      </c>
      <c r="AS2282" s="244">
        <v>2280</v>
      </c>
      <c r="AT2282" s="244">
        <v>-29</v>
      </c>
      <c r="AU2282" s="244">
        <v>126.75</v>
      </c>
      <c r="AV2282" s="244" t="s">
        <v>6953</v>
      </c>
      <c r="AW2282" s="22">
        <v>859</v>
      </c>
      <c r="AX2282" s="343">
        <v>217.62159999329796</v>
      </c>
    </row>
    <row r="2283" spans="15:50" ht="12" customHeight="1" x14ac:dyDescent="0.25">
      <c r="O2283" s="482" t="str">
        <f t="shared" si="184"/>
        <v xml:space="preserve"> </v>
      </c>
      <c r="P2283">
        <v>1159</v>
      </c>
      <c r="Q2283" t="str">
        <f t="shared" si="185"/>
        <v>Wollaston</v>
      </c>
      <c r="AS2283" s="244">
        <v>2281</v>
      </c>
      <c r="AT2283" s="244">
        <v>-28.75</v>
      </c>
      <c r="AU2283" s="244">
        <v>126.75</v>
      </c>
      <c r="AV2283" s="244" t="s">
        <v>6954</v>
      </c>
      <c r="AW2283" s="22">
        <v>859</v>
      </c>
      <c r="AX2283" s="343">
        <v>245.22614799656648</v>
      </c>
    </row>
    <row r="2284" spans="15:50" ht="12" customHeight="1" x14ac:dyDescent="0.25">
      <c r="O2284" s="482" t="str">
        <f t="shared" si="184"/>
        <v xml:space="preserve"> </v>
      </c>
      <c r="P2284">
        <v>1160</v>
      </c>
      <c r="Q2284" t="str">
        <f t="shared" si="185"/>
        <v>Womarden</v>
      </c>
      <c r="AS2284" s="244">
        <v>2282</v>
      </c>
      <c r="AT2284" s="244">
        <v>-28.5</v>
      </c>
      <c r="AU2284" s="244">
        <v>126.75</v>
      </c>
      <c r="AV2284" s="244" t="s">
        <v>6955</v>
      </c>
      <c r="AW2284" s="22">
        <v>859</v>
      </c>
      <c r="AX2284" s="343">
        <v>272.86983604860785</v>
      </c>
    </row>
    <row r="2285" spans="15:50" ht="12" customHeight="1" x14ac:dyDescent="0.25">
      <c r="O2285" s="482" t="str">
        <f t="shared" si="184"/>
        <v xml:space="preserve"> </v>
      </c>
      <c r="P2285">
        <v>1161</v>
      </c>
      <c r="Q2285" t="str">
        <f t="shared" si="185"/>
        <v>Wongamine</v>
      </c>
      <c r="AS2285" s="244">
        <v>2283</v>
      </c>
      <c r="AT2285" s="244">
        <v>-28.25</v>
      </c>
      <c r="AU2285" s="244">
        <v>126.75</v>
      </c>
      <c r="AV2285" s="244" t="s">
        <v>6956</v>
      </c>
      <c r="AW2285" s="22">
        <v>859</v>
      </c>
      <c r="AX2285" s="343">
        <v>300.54186409586629</v>
      </c>
    </row>
    <row r="2286" spans="15:50" ht="12" customHeight="1" x14ac:dyDescent="0.25">
      <c r="O2286" s="482" t="str">
        <f t="shared" si="184"/>
        <v xml:space="preserve"> </v>
      </c>
      <c r="P2286">
        <v>1162</v>
      </c>
      <c r="Q2286" t="str">
        <f t="shared" si="185"/>
        <v>Wongoondy</v>
      </c>
      <c r="AS2286" s="244">
        <v>2284</v>
      </c>
      <c r="AT2286" s="244">
        <v>-28</v>
      </c>
      <c r="AU2286" s="244">
        <v>126.75</v>
      </c>
      <c r="AV2286" s="244" t="s">
        <v>6957</v>
      </c>
      <c r="AW2286" s="22">
        <v>859</v>
      </c>
      <c r="AX2286" s="343">
        <v>328.23506456019226</v>
      </c>
    </row>
    <row r="2287" spans="15:50" ht="12" customHeight="1" x14ac:dyDescent="0.25">
      <c r="O2287" s="482" t="str">
        <f t="shared" si="184"/>
        <v xml:space="preserve"> </v>
      </c>
      <c r="P2287">
        <v>1163</v>
      </c>
      <c r="Q2287" t="str">
        <f t="shared" si="185"/>
        <v>Wonnerup</v>
      </c>
      <c r="AS2287" s="244">
        <v>2285</v>
      </c>
      <c r="AT2287" s="244">
        <v>-27.75</v>
      </c>
      <c r="AU2287" s="244">
        <v>126.75</v>
      </c>
      <c r="AV2287" s="244" t="s">
        <v>6958</v>
      </c>
      <c r="AW2287" s="22">
        <v>859</v>
      </c>
      <c r="AX2287" s="343">
        <v>355.94449570322837</v>
      </c>
    </row>
    <row r="2288" spans="15:50" ht="12" customHeight="1" x14ac:dyDescent="0.25">
      <c r="O2288" s="482" t="str">
        <f t="shared" si="184"/>
        <v xml:space="preserve"> </v>
      </c>
      <c r="P2288">
        <v>1164</v>
      </c>
      <c r="Q2288" t="str">
        <f t="shared" si="185"/>
        <v>Woodridge</v>
      </c>
      <c r="AS2288" s="244">
        <v>2286</v>
      </c>
      <c r="AT2288" s="244">
        <v>-27.5</v>
      </c>
      <c r="AU2288" s="244">
        <v>126.75</v>
      </c>
      <c r="AV2288" s="244" t="s">
        <v>6959</v>
      </c>
      <c r="AW2288" s="22">
        <v>859</v>
      </c>
      <c r="AX2288" s="343">
        <v>383.6666408697219</v>
      </c>
    </row>
    <row r="2289" spans="15:50" ht="12" customHeight="1" x14ac:dyDescent="0.25">
      <c r="O2289" s="482" t="str">
        <f t="shared" si="184"/>
        <v xml:space="preserve"> </v>
      </c>
      <c r="P2289">
        <v>1165</v>
      </c>
      <c r="Q2289" t="str">
        <f t="shared" si="185"/>
        <v>Woolgorong</v>
      </c>
      <c r="AS2289" s="244">
        <v>2287</v>
      </c>
      <c r="AT2289" s="244">
        <v>-27.25</v>
      </c>
      <c r="AU2289" s="244">
        <v>126.75</v>
      </c>
      <c r="AV2289" s="244" t="s">
        <v>6960</v>
      </c>
      <c r="AW2289" s="22">
        <v>859</v>
      </c>
      <c r="AX2289" s="343">
        <v>411.39892985934199</v>
      </c>
    </row>
    <row r="2290" spans="15:50" ht="12" customHeight="1" x14ac:dyDescent="0.25">
      <c r="O2290" s="482" t="str">
        <f t="shared" si="184"/>
        <v xml:space="preserve"> </v>
      </c>
      <c r="P2290">
        <v>1166</v>
      </c>
      <c r="Q2290" t="str">
        <f t="shared" si="185"/>
        <v>Woottating</v>
      </c>
      <c r="AS2290" s="244">
        <v>2288</v>
      </c>
      <c r="AT2290" s="244">
        <v>-27</v>
      </c>
      <c r="AU2290" s="244">
        <v>126.75</v>
      </c>
      <c r="AV2290" s="244" t="s">
        <v>6961</v>
      </c>
      <c r="AW2290" s="22">
        <v>859</v>
      </c>
      <c r="AX2290" s="343">
        <v>439.13944088280948</v>
      </c>
    </row>
    <row r="2291" spans="15:50" ht="12" customHeight="1" x14ac:dyDescent="0.25">
      <c r="O2291" s="482" t="str">
        <f t="shared" si="184"/>
        <v xml:space="preserve"> </v>
      </c>
      <c r="P2291">
        <v>1167</v>
      </c>
      <c r="Q2291" t="str">
        <f t="shared" si="185"/>
        <v>Worsley</v>
      </c>
      <c r="AS2291" s="244">
        <v>2289</v>
      </c>
      <c r="AT2291" s="244">
        <v>-26.75</v>
      </c>
      <c r="AU2291" s="244">
        <v>126.75</v>
      </c>
      <c r="AV2291" s="244" t="s">
        <v>6962</v>
      </c>
      <c r="AW2291" s="22">
        <v>859</v>
      </c>
      <c r="AX2291" s="343">
        <v>466.88670838057112</v>
      </c>
    </row>
    <row r="2292" spans="15:50" ht="12" customHeight="1" x14ac:dyDescent="0.25">
      <c r="O2292" s="482" t="str">
        <f t="shared" si="184"/>
        <v xml:space="preserve"> </v>
      </c>
      <c r="P2292">
        <v>1168</v>
      </c>
      <c r="Q2292" t="str">
        <f t="shared" si="185"/>
        <v>Wungong</v>
      </c>
      <c r="AS2292" s="244">
        <v>2290</v>
      </c>
      <c r="AT2292" s="244">
        <v>-26.5</v>
      </c>
      <c r="AU2292" s="244">
        <v>126.75</v>
      </c>
      <c r="AV2292" s="244" t="s">
        <v>6963</v>
      </c>
      <c r="AW2292" s="22">
        <v>852</v>
      </c>
      <c r="AX2292" s="343">
        <v>489.41600355911839</v>
      </c>
    </row>
    <row r="2293" spans="15:50" ht="12" customHeight="1" x14ac:dyDescent="0.25">
      <c r="O2293" s="482" t="str">
        <f t="shared" si="184"/>
        <v xml:space="preserve"> </v>
      </c>
      <c r="P2293">
        <v>1169</v>
      </c>
      <c r="Q2293" t="str">
        <f t="shared" si="185"/>
        <v>Wuraming</v>
      </c>
      <c r="AS2293" s="244">
        <v>2291</v>
      </c>
      <c r="AT2293" s="244">
        <v>-26.25</v>
      </c>
      <c r="AU2293" s="244">
        <v>126.75</v>
      </c>
      <c r="AV2293" s="244" t="s">
        <v>6964</v>
      </c>
      <c r="AW2293" s="22">
        <v>852</v>
      </c>
      <c r="AX2293" s="343">
        <v>503.83728952073767</v>
      </c>
    </row>
    <row r="2294" spans="15:50" ht="12" customHeight="1" x14ac:dyDescent="0.25">
      <c r="O2294" s="482" t="str">
        <f t="shared" si="184"/>
        <v xml:space="preserve"> </v>
      </c>
      <c r="P2294">
        <v>1170</v>
      </c>
      <c r="Q2294" t="str">
        <f t="shared" si="185"/>
        <v>Wyndham</v>
      </c>
      <c r="AS2294" s="244">
        <v>2292</v>
      </c>
      <c r="AT2294" s="244">
        <v>-26</v>
      </c>
      <c r="AU2294" s="244">
        <v>126.75</v>
      </c>
      <c r="AV2294" s="244" t="s">
        <v>6965</v>
      </c>
      <c r="AW2294" s="22">
        <v>852</v>
      </c>
      <c r="AX2294" s="343">
        <v>519.34488268208941</v>
      </c>
    </row>
    <row r="2295" spans="15:50" ht="12" customHeight="1" x14ac:dyDescent="0.25">
      <c r="O2295" s="482" t="str">
        <f t="shared" si="184"/>
        <v xml:space="preserve"> </v>
      </c>
      <c r="P2295">
        <v>1171</v>
      </c>
      <c r="Q2295" t="str">
        <f t="shared" si="185"/>
        <v>Wyola</v>
      </c>
      <c r="AS2295" s="244">
        <v>2293</v>
      </c>
      <c r="AT2295" s="244">
        <v>-25.75</v>
      </c>
      <c r="AU2295" s="244">
        <v>126.75</v>
      </c>
      <c r="AV2295" s="244" t="s">
        <v>6966</v>
      </c>
      <c r="AW2295" s="22">
        <v>852</v>
      </c>
      <c r="AX2295" s="343">
        <v>535.84447627208806</v>
      </c>
    </row>
    <row r="2296" spans="15:50" ht="12" customHeight="1" x14ac:dyDescent="0.25">
      <c r="O2296" s="482" t="str">
        <f t="shared" si="184"/>
        <v xml:space="preserve"> </v>
      </c>
      <c r="P2296">
        <v>1172</v>
      </c>
      <c r="Q2296" t="str">
        <f t="shared" si="185"/>
        <v>Xantippe</v>
      </c>
      <c r="AS2296" s="244">
        <v>2294</v>
      </c>
      <c r="AT2296" s="244">
        <v>-25.5</v>
      </c>
      <c r="AU2296" s="244">
        <v>126.75</v>
      </c>
      <c r="AV2296" s="244" t="s">
        <v>6967</v>
      </c>
      <c r="AW2296" s="22">
        <v>852</v>
      </c>
      <c r="AX2296" s="343">
        <v>553.24732323667865</v>
      </c>
    </row>
    <row r="2297" spans="15:50" ht="12" customHeight="1" x14ac:dyDescent="0.25">
      <c r="O2297" s="482" t="str">
        <f t="shared" si="184"/>
        <v xml:space="preserve"> </v>
      </c>
      <c r="P2297">
        <v>1173</v>
      </c>
      <c r="Q2297" t="str">
        <f t="shared" si="185"/>
        <v>Yabberup</v>
      </c>
      <c r="AS2297" s="244">
        <v>2295</v>
      </c>
      <c r="AT2297" s="244">
        <v>-25.25</v>
      </c>
      <c r="AU2297" s="244">
        <v>126.75</v>
      </c>
      <c r="AV2297" s="244" t="s">
        <v>6968</v>
      </c>
      <c r="AW2297" s="22">
        <v>852</v>
      </c>
      <c r="AX2297" s="343">
        <v>571.47090957645196</v>
      </c>
    </row>
    <row r="2298" spans="15:50" ht="12" customHeight="1" x14ac:dyDescent="0.25">
      <c r="O2298" s="482" t="str">
        <f t="shared" si="184"/>
        <v xml:space="preserve"> </v>
      </c>
      <c r="P2298">
        <v>1174</v>
      </c>
      <c r="Q2298" t="str">
        <f t="shared" si="185"/>
        <v>Yakamia</v>
      </c>
      <c r="AS2298" s="244">
        <v>2296</v>
      </c>
      <c r="AT2298" s="244">
        <v>-25</v>
      </c>
      <c r="AU2298" s="244">
        <v>126.75</v>
      </c>
      <c r="AV2298" s="244" t="s">
        <v>6969</v>
      </c>
      <c r="AW2298" s="22">
        <v>852</v>
      </c>
      <c r="AX2298" s="343">
        <v>590.43924476570612</v>
      </c>
    </row>
    <row r="2299" spans="15:50" ht="12" customHeight="1" x14ac:dyDescent="0.25">
      <c r="O2299" s="482" t="str">
        <f t="shared" si="184"/>
        <v xml:space="preserve"> </v>
      </c>
      <c r="P2299">
        <v>1175</v>
      </c>
      <c r="Q2299" t="str">
        <f t="shared" si="185"/>
        <v>Yalgoo</v>
      </c>
      <c r="AS2299" s="244">
        <v>2297</v>
      </c>
      <c r="AT2299" s="244">
        <v>-35</v>
      </c>
      <c r="AU2299" s="244">
        <v>127</v>
      </c>
      <c r="AV2299" s="244" t="s">
        <v>6970</v>
      </c>
      <c r="AW2299" s="22">
        <v>784</v>
      </c>
      <c r="AX2299" s="343">
        <v>327.12766467167148</v>
      </c>
    </row>
    <row r="2300" spans="15:50" ht="12" customHeight="1" x14ac:dyDescent="0.25">
      <c r="O2300" s="482" t="str">
        <f t="shared" si="184"/>
        <v xml:space="preserve"> </v>
      </c>
      <c r="P2300">
        <v>1176</v>
      </c>
      <c r="Q2300" t="str">
        <f t="shared" si="185"/>
        <v>Yallabatharra</v>
      </c>
      <c r="AS2300" s="244">
        <v>2298</v>
      </c>
      <c r="AT2300" s="244">
        <v>-34.75</v>
      </c>
      <c r="AU2300" s="244">
        <v>127</v>
      </c>
      <c r="AV2300" s="244" t="s">
        <v>6971</v>
      </c>
      <c r="AW2300" s="22">
        <v>66</v>
      </c>
      <c r="AX2300" s="343">
        <v>309.09631847226888</v>
      </c>
    </row>
    <row r="2301" spans="15:50" ht="12" customHeight="1" x14ac:dyDescent="0.25">
      <c r="O2301" s="482" t="str">
        <f t="shared" si="184"/>
        <v xml:space="preserve"> </v>
      </c>
      <c r="P2301">
        <v>1177</v>
      </c>
      <c r="Q2301" t="str">
        <f t="shared" si="185"/>
        <v>Yallingup Siding</v>
      </c>
      <c r="AS2301" s="244">
        <v>2299</v>
      </c>
      <c r="AT2301" s="244">
        <v>-34.5</v>
      </c>
      <c r="AU2301" s="244">
        <v>127</v>
      </c>
      <c r="AV2301" s="244" t="s">
        <v>6972</v>
      </c>
      <c r="AW2301" s="22">
        <v>66</v>
      </c>
      <c r="AX2301" s="343">
        <v>284.70567644480519</v>
      </c>
    </row>
    <row r="2302" spans="15:50" ht="12" customHeight="1" x14ac:dyDescent="0.25">
      <c r="O2302" s="482" t="str">
        <f t="shared" si="184"/>
        <v xml:space="preserve"> </v>
      </c>
      <c r="P2302">
        <v>1178</v>
      </c>
      <c r="Q2302" t="str">
        <f t="shared" si="185"/>
        <v>Yalup Brook</v>
      </c>
      <c r="AS2302" s="244">
        <v>2300</v>
      </c>
      <c r="AT2302" s="244">
        <v>-34.25</v>
      </c>
      <c r="AU2302" s="244">
        <v>127</v>
      </c>
      <c r="AV2302" s="244" t="s">
        <v>6973</v>
      </c>
      <c r="AW2302" s="22">
        <v>629</v>
      </c>
      <c r="AX2302" s="343">
        <v>260.05366266356151</v>
      </c>
    </row>
    <row r="2303" spans="15:50" ht="12" customHeight="1" x14ac:dyDescent="0.25">
      <c r="O2303" s="482" t="str">
        <f t="shared" si="184"/>
        <v xml:space="preserve"> </v>
      </c>
      <c r="P2303">
        <v>1179</v>
      </c>
      <c r="Q2303" t="str">
        <f t="shared" si="185"/>
        <v>Yalyalup</v>
      </c>
      <c r="AS2303" s="244">
        <v>2301</v>
      </c>
      <c r="AT2303" s="244">
        <v>-34</v>
      </c>
      <c r="AU2303" s="244">
        <v>127</v>
      </c>
      <c r="AV2303" s="244" t="s">
        <v>6974</v>
      </c>
      <c r="AW2303" s="22">
        <v>864</v>
      </c>
      <c r="AX2303" s="343">
        <v>233.41928200611116</v>
      </c>
    </row>
    <row r="2304" spans="15:50" ht="12" customHeight="1" x14ac:dyDescent="0.25">
      <c r="O2304" s="482" t="str">
        <f t="shared" si="184"/>
        <v xml:space="preserve"> </v>
      </c>
      <c r="P2304">
        <v>1180</v>
      </c>
      <c r="Q2304" t="str">
        <f t="shared" si="185"/>
        <v>Yandanooka</v>
      </c>
      <c r="AS2304" s="244">
        <v>2302</v>
      </c>
      <c r="AT2304" s="244">
        <v>-33.75</v>
      </c>
      <c r="AU2304" s="244">
        <v>127</v>
      </c>
      <c r="AV2304" s="244" t="s">
        <v>6975</v>
      </c>
      <c r="AW2304" s="22">
        <v>864</v>
      </c>
      <c r="AX2304" s="343">
        <v>205.62299675133721</v>
      </c>
    </row>
    <row r="2305" spans="15:50" ht="12" customHeight="1" x14ac:dyDescent="0.25">
      <c r="O2305" s="482" t="str">
        <f t="shared" si="184"/>
        <v xml:space="preserve"> </v>
      </c>
      <c r="P2305">
        <v>1181</v>
      </c>
      <c r="Q2305" t="str">
        <f t="shared" si="185"/>
        <v>Yanmah</v>
      </c>
      <c r="AS2305" s="244">
        <v>2303</v>
      </c>
      <c r="AT2305" s="244">
        <v>-33.5</v>
      </c>
      <c r="AU2305" s="244">
        <v>127</v>
      </c>
      <c r="AV2305" s="244" t="s">
        <v>6976</v>
      </c>
      <c r="AW2305" s="22">
        <v>864</v>
      </c>
      <c r="AX2305" s="343">
        <v>177.82705805984625</v>
      </c>
    </row>
    <row r="2306" spans="15:50" ht="12" customHeight="1" x14ac:dyDescent="0.25">
      <c r="O2306" s="482" t="str">
        <f t="shared" si="184"/>
        <v xml:space="preserve"> </v>
      </c>
      <c r="P2306">
        <v>1182</v>
      </c>
      <c r="Q2306" t="str">
        <f t="shared" si="185"/>
        <v>Yardarino</v>
      </c>
      <c r="AS2306" s="244">
        <v>2304</v>
      </c>
      <c r="AT2306" s="244">
        <v>-33.25</v>
      </c>
      <c r="AU2306" s="244">
        <v>127</v>
      </c>
      <c r="AV2306" s="244" t="s">
        <v>6977</v>
      </c>
      <c r="AW2306" s="22">
        <v>864</v>
      </c>
      <c r="AX2306" s="343">
        <v>150.03165855213081</v>
      </c>
    </row>
    <row r="2307" spans="15:50" ht="12" customHeight="1" x14ac:dyDescent="0.25">
      <c r="O2307" s="482" t="str">
        <f t="shared" si="184"/>
        <v xml:space="preserve"> </v>
      </c>
      <c r="P2307">
        <v>1183</v>
      </c>
      <c r="Q2307" t="str">
        <f t="shared" si="185"/>
        <v>Yarding</v>
      </c>
      <c r="AS2307" s="244">
        <v>2305</v>
      </c>
      <c r="AT2307" s="244">
        <v>-33</v>
      </c>
      <c r="AU2307" s="244">
        <v>127</v>
      </c>
      <c r="AV2307" s="244" t="s">
        <v>6978</v>
      </c>
      <c r="AW2307" s="22">
        <v>864</v>
      </c>
      <c r="AX2307" s="343">
        <v>122.23716604226503</v>
      </c>
    </row>
    <row r="2308" spans="15:50" ht="12" customHeight="1" x14ac:dyDescent="0.25">
      <c r="O2308" s="482" t="str">
        <f t="shared" si="184"/>
        <v xml:space="preserve"> </v>
      </c>
      <c r="P2308">
        <v>1184</v>
      </c>
      <c r="Q2308" t="str">
        <f t="shared" si="185"/>
        <v>Yarloop</v>
      </c>
      <c r="AS2308" s="244">
        <v>2306</v>
      </c>
      <c r="AT2308" s="244">
        <v>-32.75</v>
      </c>
      <c r="AU2308" s="244">
        <v>127</v>
      </c>
      <c r="AV2308" s="244" t="s">
        <v>6979</v>
      </c>
      <c r="AW2308" s="22">
        <v>864</v>
      </c>
      <c r="AX2308" s="343">
        <v>94.444381308095444</v>
      </c>
    </row>
    <row r="2309" spans="15:50" ht="12" customHeight="1" x14ac:dyDescent="0.25">
      <c r="O2309" s="482" t="str">
        <f t="shared" ref="O2309:O2372" si="186">IF(Q2309=Q2308,"DUPE"," ")</f>
        <v xml:space="preserve"> </v>
      </c>
      <c r="P2309">
        <v>1185</v>
      </c>
      <c r="Q2309" t="str">
        <f t="shared" si="185"/>
        <v>Yarragadee</v>
      </c>
      <c r="AS2309" s="244">
        <v>2307</v>
      </c>
      <c r="AT2309" s="244">
        <v>-32.5</v>
      </c>
      <c r="AU2309" s="244">
        <v>127</v>
      </c>
      <c r="AV2309" s="244" t="s">
        <v>6980</v>
      </c>
      <c r="AW2309" s="22">
        <v>864</v>
      </c>
      <c r="AX2309" s="343">
        <v>66.655440616325976</v>
      </c>
    </row>
    <row r="2310" spans="15:50" ht="12" customHeight="1" x14ac:dyDescent="0.25">
      <c r="O2310" s="482" t="str">
        <f t="shared" si="186"/>
        <v xml:space="preserve"> </v>
      </c>
      <c r="P2310">
        <v>1186</v>
      </c>
      <c r="Q2310" t="str">
        <f t="shared" si="185"/>
        <v>Yeal</v>
      </c>
      <c r="AS2310" s="244">
        <v>2308</v>
      </c>
      <c r="AT2310" s="244">
        <v>-32.25</v>
      </c>
      <c r="AU2310" s="244">
        <v>127</v>
      </c>
      <c r="AV2310" s="244" t="s">
        <v>6981</v>
      </c>
      <c r="AW2310" s="22">
        <v>864</v>
      </c>
      <c r="AX2310" s="343">
        <v>38.878587568709612</v>
      </c>
    </row>
    <row r="2311" spans="15:50" ht="12" customHeight="1" x14ac:dyDescent="0.25">
      <c r="O2311" s="482" t="str">
        <f t="shared" si="186"/>
        <v xml:space="preserve"> </v>
      </c>
      <c r="P2311">
        <v>1187</v>
      </c>
      <c r="Q2311" t="str">
        <f t="shared" si="185"/>
        <v>Yelbeni</v>
      </c>
      <c r="AS2311" s="244">
        <v>2309</v>
      </c>
      <c r="AT2311" s="244">
        <v>-32</v>
      </c>
      <c r="AU2311" s="244">
        <v>127</v>
      </c>
      <c r="AV2311" s="244" t="s">
        <v>6982</v>
      </c>
      <c r="AW2311" s="22">
        <v>864</v>
      </c>
      <c r="AX2311" s="343">
        <v>11.204087798322757</v>
      </c>
    </row>
    <row r="2312" spans="15:50" ht="12" customHeight="1" x14ac:dyDescent="0.25">
      <c r="O2312" s="482" t="str">
        <f t="shared" si="186"/>
        <v xml:space="preserve"> </v>
      </c>
      <c r="P2312">
        <v>1188</v>
      </c>
      <c r="Q2312" t="str">
        <f t="shared" si="185"/>
        <v>Yellowdine</v>
      </c>
      <c r="AS2312" s="244">
        <v>2310</v>
      </c>
      <c r="AT2312" s="244">
        <v>-31.75</v>
      </c>
      <c r="AU2312" s="244">
        <v>127</v>
      </c>
      <c r="AV2312" s="244" t="s">
        <v>6983</v>
      </c>
      <c r="AW2312" s="22">
        <v>864</v>
      </c>
      <c r="AX2312" s="343">
        <v>16.879241687129305</v>
      </c>
    </row>
    <row r="2313" spans="15:50" ht="12" customHeight="1" x14ac:dyDescent="0.25">
      <c r="O2313" s="482" t="str">
        <f t="shared" si="186"/>
        <v xml:space="preserve"> </v>
      </c>
      <c r="P2313">
        <v>1189</v>
      </c>
      <c r="Q2313" t="str">
        <f t="shared" si="185"/>
        <v>Yelverton</v>
      </c>
      <c r="AS2313" s="244">
        <v>2311</v>
      </c>
      <c r="AT2313" s="244">
        <v>-31.5</v>
      </c>
      <c r="AU2313" s="244">
        <v>127</v>
      </c>
      <c r="AV2313" s="244" t="s">
        <v>6984</v>
      </c>
      <c r="AW2313" s="22">
        <v>864</v>
      </c>
      <c r="AX2313" s="343">
        <v>44.605786855001632</v>
      </c>
    </row>
    <row r="2314" spans="15:50" ht="12" customHeight="1" x14ac:dyDescent="0.25">
      <c r="O2314" s="482" t="str">
        <f t="shared" si="186"/>
        <v xml:space="preserve"> </v>
      </c>
      <c r="P2314">
        <v>1190</v>
      </c>
      <c r="Q2314" t="str">
        <f t="shared" si="185"/>
        <v>Yerbillon</v>
      </c>
      <c r="AS2314" s="244">
        <v>2312</v>
      </c>
      <c r="AT2314" s="244">
        <v>-31.25</v>
      </c>
      <c r="AU2314" s="244">
        <v>127</v>
      </c>
      <c r="AV2314" s="244" t="s">
        <v>6985</v>
      </c>
      <c r="AW2314" s="22">
        <v>859</v>
      </c>
      <c r="AX2314" s="343">
        <v>34.449660879109253</v>
      </c>
    </row>
    <row r="2315" spans="15:50" ht="12" customHeight="1" x14ac:dyDescent="0.25">
      <c r="O2315" s="482" t="str">
        <f t="shared" si="186"/>
        <v xml:space="preserve"> </v>
      </c>
      <c r="P2315">
        <v>1191</v>
      </c>
      <c r="Q2315" t="str">
        <f t="shared" si="185"/>
        <v>Yerecoin</v>
      </c>
      <c r="AS2315" s="244">
        <v>2313</v>
      </c>
      <c r="AT2315" s="244">
        <v>-31</v>
      </c>
      <c r="AU2315" s="244">
        <v>127</v>
      </c>
      <c r="AV2315" s="244" t="s">
        <v>6986</v>
      </c>
      <c r="AW2315" s="22">
        <v>859</v>
      </c>
      <c r="AX2315" s="343">
        <v>7.2901852990146567</v>
      </c>
    </row>
    <row r="2316" spans="15:50" ht="12" customHeight="1" x14ac:dyDescent="0.25">
      <c r="O2316" s="482" t="str">
        <f t="shared" si="186"/>
        <v xml:space="preserve"> </v>
      </c>
      <c r="P2316">
        <v>1192</v>
      </c>
      <c r="Q2316" t="str">
        <f t="shared" si="185"/>
        <v>Yetna</v>
      </c>
      <c r="AS2316" s="244">
        <v>2314</v>
      </c>
      <c r="AT2316" s="244">
        <v>-30.75</v>
      </c>
      <c r="AU2316" s="244">
        <v>127</v>
      </c>
      <c r="AV2316" s="244" t="s">
        <v>6987</v>
      </c>
      <c r="AW2316" s="22">
        <v>859</v>
      </c>
      <c r="AX2316" s="343">
        <v>21.561646091932648</v>
      </c>
    </row>
    <row r="2317" spans="15:50" ht="12" customHeight="1" x14ac:dyDescent="0.25">
      <c r="O2317" s="482" t="str">
        <f t="shared" si="186"/>
        <v xml:space="preserve"> </v>
      </c>
      <c r="P2317">
        <v>1193</v>
      </c>
      <c r="Q2317" t="str">
        <f t="shared" si="185"/>
        <v>Yilliminning</v>
      </c>
      <c r="AS2317" s="244">
        <v>2315</v>
      </c>
      <c r="AT2317" s="244">
        <v>-30.5</v>
      </c>
      <c r="AU2317" s="244">
        <v>127</v>
      </c>
      <c r="AV2317" s="244" t="s">
        <v>6988</v>
      </c>
      <c r="AW2317" s="22">
        <v>859</v>
      </c>
      <c r="AX2317" s="343">
        <v>49.214352339361909</v>
      </c>
    </row>
    <row r="2318" spans="15:50" ht="12" customHeight="1" x14ac:dyDescent="0.25">
      <c r="O2318" s="482" t="str">
        <f t="shared" si="186"/>
        <v xml:space="preserve"> </v>
      </c>
      <c r="P2318">
        <v>1194</v>
      </c>
      <c r="Q2318" t="str">
        <f t="shared" si="185"/>
        <v>Yoganup</v>
      </c>
      <c r="AS2318" s="244">
        <v>2316</v>
      </c>
      <c r="AT2318" s="244">
        <v>-30.25</v>
      </c>
      <c r="AU2318" s="244">
        <v>127</v>
      </c>
      <c r="AV2318" s="244" t="s">
        <v>6989</v>
      </c>
      <c r="AW2318" s="22">
        <v>859</v>
      </c>
      <c r="AX2318" s="343">
        <v>76.971361451211308</v>
      </c>
    </row>
    <row r="2319" spans="15:50" ht="12" customHeight="1" x14ac:dyDescent="0.25">
      <c r="O2319" s="482" t="str">
        <f t="shared" si="186"/>
        <v xml:space="preserve"> </v>
      </c>
      <c r="P2319">
        <v>1195</v>
      </c>
      <c r="Q2319" t="str">
        <f t="shared" si="185"/>
        <v>Yoongarillup</v>
      </c>
      <c r="AS2319" s="244">
        <v>2317</v>
      </c>
      <c r="AT2319" s="244">
        <v>-30</v>
      </c>
      <c r="AU2319" s="244">
        <v>127</v>
      </c>
      <c r="AV2319" s="244" t="s">
        <v>6990</v>
      </c>
      <c r="AW2319" s="22">
        <v>859</v>
      </c>
      <c r="AX2319" s="343">
        <v>104.74979047527033</v>
      </c>
    </row>
    <row r="2320" spans="15:50" ht="12" customHeight="1" x14ac:dyDescent="0.25">
      <c r="O2320" s="482" t="str">
        <f t="shared" si="186"/>
        <v xml:space="preserve"> </v>
      </c>
      <c r="P2320">
        <v>1196</v>
      </c>
      <c r="Q2320" t="str">
        <f t="shared" si="185"/>
        <v>Yorkrakine</v>
      </c>
      <c r="AS2320" s="244">
        <v>2318</v>
      </c>
      <c r="AT2320" s="244">
        <v>-29.75</v>
      </c>
      <c r="AU2320" s="244">
        <v>127</v>
      </c>
      <c r="AV2320" s="244" t="s">
        <v>6991</v>
      </c>
      <c r="AW2320" s="22">
        <v>859</v>
      </c>
      <c r="AX2320" s="343">
        <v>132.53617181373647</v>
      </c>
    </row>
    <row r="2321" spans="15:50" ht="12" customHeight="1" x14ac:dyDescent="0.25">
      <c r="O2321" s="482" t="str">
        <f t="shared" si="186"/>
        <v xml:space="preserve"> </v>
      </c>
      <c r="P2321">
        <v>1197</v>
      </c>
      <c r="Q2321" t="str">
        <f t="shared" si="185"/>
        <v>Yornaning</v>
      </c>
      <c r="AS2321" s="244">
        <v>2319</v>
      </c>
      <c r="AT2321" s="244">
        <v>-29.5</v>
      </c>
      <c r="AU2321" s="244">
        <v>127</v>
      </c>
      <c r="AV2321" s="244" t="s">
        <v>6992</v>
      </c>
      <c r="AW2321" s="22">
        <v>859</v>
      </c>
      <c r="AX2321" s="343">
        <v>160.3263708406686</v>
      </c>
    </row>
    <row r="2322" spans="15:50" ht="12" customHeight="1" x14ac:dyDescent="0.25">
      <c r="O2322" s="482" t="str">
        <f t="shared" si="186"/>
        <v xml:space="preserve"> </v>
      </c>
      <c r="P2322">
        <v>1198</v>
      </c>
      <c r="Q2322" t="str">
        <f t="shared" si="185"/>
        <v>Yornup</v>
      </c>
      <c r="AS2322" s="244">
        <v>2320</v>
      </c>
      <c r="AT2322" s="244">
        <v>-29.25</v>
      </c>
      <c r="AU2322" s="244">
        <v>127</v>
      </c>
      <c r="AV2322" s="244" t="s">
        <v>6993</v>
      </c>
      <c r="AW2322" s="22">
        <v>859</v>
      </c>
      <c r="AX2322" s="343">
        <v>188.11869563732739</v>
      </c>
    </row>
    <row r="2323" spans="15:50" ht="12" customHeight="1" x14ac:dyDescent="0.25">
      <c r="O2323" s="482" t="str">
        <f t="shared" si="186"/>
        <v xml:space="preserve"> </v>
      </c>
      <c r="P2323">
        <v>1199</v>
      </c>
      <c r="Q2323" t="str">
        <f t="shared" si="185"/>
        <v>Yoting</v>
      </c>
      <c r="AS2323" s="244">
        <v>2321</v>
      </c>
      <c r="AT2323" s="244">
        <v>-29</v>
      </c>
      <c r="AU2323" s="244">
        <v>127</v>
      </c>
      <c r="AV2323" s="244" t="s">
        <v>6994</v>
      </c>
      <c r="AW2323" s="22">
        <v>859</v>
      </c>
      <c r="AX2323" s="343">
        <v>215.9123253153524</v>
      </c>
    </row>
    <row r="2324" spans="15:50" ht="12" customHeight="1" x14ac:dyDescent="0.25">
      <c r="O2324" s="482" t="str">
        <f t="shared" si="186"/>
        <v xml:space="preserve"> </v>
      </c>
      <c r="P2324">
        <v>1200</v>
      </c>
      <c r="Q2324" t="str">
        <f t="shared" si="185"/>
        <v>Youndegin</v>
      </c>
      <c r="AS2324" s="244">
        <v>2322</v>
      </c>
      <c r="AT2324" s="244">
        <v>-28.75</v>
      </c>
      <c r="AU2324" s="244">
        <v>127</v>
      </c>
      <c r="AV2324" s="244" t="s">
        <v>6995</v>
      </c>
      <c r="AW2324" s="22">
        <v>859</v>
      </c>
      <c r="AX2324" s="343">
        <v>243.70681342813509</v>
      </c>
    </row>
    <row r="2325" spans="15:50" ht="12" customHeight="1" x14ac:dyDescent="0.25">
      <c r="O2325" s="482" t="str">
        <f t="shared" si="186"/>
        <v xml:space="preserve"> </v>
      </c>
      <c r="P2325">
        <v>1201</v>
      </c>
      <c r="Q2325" t="str">
        <f t="shared" si="185"/>
        <v>Youngs Siding</v>
      </c>
      <c r="AS2325" s="244">
        <v>2323</v>
      </c>
      <c r="AT2325" s="244">
        <v>-28.5</v>
      </c>
      <c r="AU2325" s="244">
        <v>127</v>
      </c>
      <c r="AV2325" s="244" t="s">
        <v>6996</v>
      </c>
      <c r="AW2325" s="22">
        <v>859</v>
      </c>
      <c r="AX2325" s="343">
        <v>271.50189633392898</v>
      </c>
    </row>
    <row r="2326" spans="15:50" ht="12" customHeight="1" x14ac:dyDescent="0.25">
      <c r="O2326" s="482" t="str">
        <f t="shared" si="186"/>
        <v xml:space="preserve"> </v>
      </c>
      <c r="P2326">
        <v>1202</v>
      </c>
      <c r="Q2326" t="str">
        <f t="shared" si="185"/>
        <v>Yoweragabbie</v>
      </c>
      <c r="AS2326" s="244">
        <v>2324</v>
      </c>
      <c r="AT2326" s="244">
        <v>-28.25</v>
      </c>
      <c r="AU2326" s="244">
        <v>127</v>
      </c>
      <c r="AV2326" s="244" t="s">
        <v>6997</v>
      </c>
      <c r="AW2326" s="22">
        <v>859</v>
      </c>
      <c r="AX2326" s="343">
        <v>299.29740832144017</v>
      </c>
    </row>
    <row r="2327" spans="15:50" ht="12" customHeight="1" x14ac:dyDescent="0.25">
      <c r="O2327" s="482" t="str">
        <f t="shared" si="186"/>
        <v xml:space="preserve"> </v>
      </c>
      <c r="P2327">
        <v>1203</v>
      </c>
      <c r="Q2327" t="str">
        <f t="shared" si="185"/>
        <v>Zanthus</v>
      </c>
      <c r="AS2327" s="244">
        <v>2325</v>
      </c>
      <c r="AT2327" s="244">
        <v>-28</v>
      </c>
      <c r="AU2327" s="244">
        <v>127</v>
      </c>
      <c r="AV2327" s="244" t="s">
        <v>6998</v>
      </c>
      <c r="AW2327" s="22">
        <v>859</v>
      </c>
      <c r="AX2327" s="343">
        <v>327.09324000398647</v>
      </c>
    </row>
    <row r="2328" spans="15:50" ht="12" customHeight="1" x14ac:dyDescent="0.25">
      <c r="O2328" s="482" t="str">
        <f t="shared" si="186"/>
        <v xml:space="preserve"> </v>
      </c>
      <c r="P2328">
        <v>1204</v>
      </c>
      <c r="Q2328" t="str">
        <f t="shared" si="185"/>
        <v>Kalgoorlie</v>
      </c>
      <c r="AS2328" s="244">
        <v>2326</v>
      </c>
      <c r="AT2328" s="244">
        <v>-27.75</v>
      </c>
      <c r="AU2328" s="244">
        <v>127</v>
      </c>
      <c r="AV2328" s="244" t="s">
        <v>6999</v>
      </c>
      <c r="AW2328" s="22">
        <v>859</v>
      </c>
      <c r="AX2328" s="343">
        <v>354.88931626357424</v>
      </c>
    </row>
    <row r="2329" spans="15:50" ht="12" customHeight="1" x14ac:dyDescent="0.25">
      <c r="O2329" s="482" t="str">
        <f t="shared" si="186"/>
        <v xml:space="preserve"> </v>
      </c>
      <c r="P2329">
        <v>1205</v>
      </c>
      <c r="Q2329" t="str">
        <f t="shared" si="185"/>
        <v>Boulder</v>
      </c>
      <c r="AS2329" s="244">
        <v>2327</v>
      </c>
      <c r="AT2329" s="244">
        <v>-27.5</v>
      </c>
      <c r="AU2329" s="244">
        <v>127</v>
      </c>
      <c r="AV2329" s="244" t="s">
        <v>7000</v>
      </c>
      <c r="AW2329" s="22">
        <v>859</v>
      </c>
      <c r="AX2329" s="343">
        <v>382.68558380615679</v>
      </c>
    </row>
    <row r="2330" spans="15:50" ht="12" customHeight="1" x14ac:dyDescent="0.25">
      <c r="O2330" s="482" t="str">
        <f t="shared" si="186"/>
        <v xml:space="preserve"> </v>
      </c>
      <c r="P2330">
        <v>1206</v>
      </c>
      <c r="Q2330" t="str">
        <f t="shared" si="185"/>
        <v>Karonie</v>
      </c>
      <c r="AS2330" s="244">
        <v>2328</v>
      </c>
      <c r="AT2330" s="244">
        <v>-27.25</v>
      </c>
      <c r="AU2330" s="244">
        <v>127</v>
      </c>
      <c r="AV2330" s="244" t="s">
        <v>7001</v>
      </c>
      <c r="AW2330" s="22">
        <v>859</v>
      </c>
      <c r="AX2330" s="343">
        <v>410.48200377286571</v>
      </c>
    </row>
    <row r="2331" spans="15:50" ht="12" customHeight="1" x14ac:dyDescent="0.25">
      <c r="O2331" s="482" t="str">
        <f t="shared" si="186"/>
        <v xml:space="preserve"> </v>
      </c>
      <c r="P2331">
        <v>1207</v>
      </c>
      <c r="Q2331" t="str">
        <f t="shared" si="185"/>
        <v>Welshpool</v>
      </c>
      <c r="AS2331" s="244">
        <v>2329</v>
      </c>
      <c r="AT2331" s="244">
        <v>-27</v>
      </c>
      <c r="AU2331" s="244">
        <v>127</v>
      </c>
      <c r="AV2331" s="244" t="s">
        <v>7002</v>
      </c>
      <c r="AW2331" s="22">
        <v>859</v>
      </c>
      <c r="AX2331" s="343">
        <v>438.27854716261021</v>
      </c>
    </row>
    <row r="2332" spans="15:50" ht="12" customHeight="1" x14ac:dyDescent="0.25">
      <c r="O2332" s="482" t="str">
        <f t="shared" si="186"/>
        <v xml:space="preserve"> </v>
      </c>
      <c r="P2332">
        <v>1208</v>
      </c>
      <c r="Q2332" t="str">
        <f t="shared" si="185"/>
        <v>Ashendon</v>
      </c>
      <c r="AS2332" s="244">
        <v>2330</v>
      </c>
      <c r="AT2332" s="244">
        <v>-26.75</v>
      </c>
      <c r="AU2332" s="244">
        <v>127</v>
      </c>
      <c r="AV2332" s="244" t="s">
        <v>7003</v>
      </c>
      <c r="AW2332" s="22">
        <v>859</v>
      </c>
      <c r="AX2332" s="343">
        <v>466.0751918926448</v>
      </c>
    </row>
    <row r="2333" spans="15:50" ht="12" customHeight="1" x14ac:dyDescent="0.25">
      <c r="O2333" s="482" t="str">
        <f t="shared" si="186"/>
        <v xml:space="preserve"> </v>
      </c>
      <c r="P2333">
        <v>1209</v>
      </c>
      <c r="Q2333" t="str">
        <f t="shared" si="185"/>
        <v>Carramar</v>
      </c>
      <c r="AS2333" s="244">
        <v>2331</v>
      </c>
      <c r="AT2333" s="244">
        <v>-26.5</v>
      </c>
      <c r="AU2333" s="244">
        <v>127</v>
      </c>
      <c r="AV2333" s="244" t="s">
        <v>7004</v>
      </c>
      <c r="AW2333" s="22">
        <v>859</v>
      </c>
      <c r="AX2333" s="343">
        <v>493.87192085172472</v>
      </c>
    </row>
    <row r="2334" spans="15:50" ht="12" customHeight="1" x14ac:dyDescent="0.25">
      <c r="O2334" s="482" t="str">
        <f t="shared" si="186"/>
        <v xml:space="preserve"> </v>
      </c>
      <c r="P2334">
        <v>1210</v>
      </c>
      <c r="Q2334" t="str">
        <f t="shared" si="185"/>
        <v>Koondoola</v>
      </c>
      <c r="AS2334" s="244">
        <v>2332</v>
      </c>
      <c r="AT2334" s="244">
        <v>-26.25</v>
      </c>
      <c r="AU2334" s="244">
        <v>127</v>
      </c>
      <c r="AV2334" s="244" t="s">
        <v>7005</v>
      </c>
      <c r="AW2334" s="22">
        <v>721</v>
      </c>
      <c r="AX2334" s="343">
        <v>521.47064320395418</v>
      </c>
    </row>
    <row r="2335" spans="15:50" ht="12" customHeight="1" x14ac:dyDescent="0.25">
      <c r="O2335" s="482" t="str">
        <f t="shared" si="186"/>
        <v xml:space="preserve"> </v>
      </c>
      <c r="P2335">
        <v>1211</v>
      </c>
      <c r="Q2335" t="str">
        <f t="shared" si="185"/>
        <v>Bibra Lake</v>
      </c>
      <c r="AS2335" s="244">
        <v>2333</v>
      </c>
      <c r="AT2335" s="244">
        <v>-26</v>
      </c>
      <c r="AU2335" s="244">
        <v>127</v>
      </c>
      <c r="AV2335" s="244" t="s">
        <v>7006</v>
      </c>
      <c r="AW2335" s="22">
        <v>852</v>
      </c>
      <c r="AX2335" s="343">
        <v>539.94165770386098</v>
      </c>
    </row>
    <row r="2336" spans="15:50" ht="12" customHeight="1" x14ac:dyDescent="0.25">
      <c r="O2336" s="482" t="str">
        <f t="shared" si="186"/>
        <v xml:space="preserve"> </v>
      </c>
      <c r="P2336">
        <v>1212</v>
      </c>
      <c r="Q2336" t="str">
        <f t="shared" si="185"/>
        <v>Denham</v>
      </c>
      <c r="AS2336" s="244">
        <v>2334</v>
      </c>
      <c r="AT2336" s="244">
        <v>-25.75</v>
      </c>
      <c r="AU2336" s="244">
        <v>127</v>
      </c>
      <c r="AV2336" s="244" t="s">
        <v>7007</v>
      </c>
      <c r="AW2336" s="22">
        <v>852</v>
      </c>
      <c r="AX2336" s="343">
        <v>555.87316809436356</v>
      </c>
    </row>
    <row r="2337" spans="15:50" ht="12" customHeight="1" x14ac:dyDescent="0.25">
      <c r="O2337" s="482" t="str">
        <f t="shared" si="186"/>
        <v xml:space="preserve"> </v>
      </c>
      <c r="P2337">
        <v>1213</v>
      </c>
      <c r="Q2337" t="str">
        <f t="shared" si="185"/>
        <v>Wiluna</v>
      </c>
      <c r="AS2337" s="244">
        <v>2335</v>
      </c>
      <c r="AT2337" s="244">
        <v>-25.5</v>
      </c>
      <c r="AU2337" s="244">
        <v>127</v>
      </c>
      <c r="AV2337" s="244" t="s">
        <v>7008</v>
      </c>
      <c r="AW2337" s="22">
        <v>852</v>
      </c>
      <c r="AX2337" s="343">
        <v>572.70917227010705</v>
      </c>
    </row>
    <row r="2338" spans="15:50" ht="12" customHeight="1" x14ac:dyDescent="0.25">
      <c r="O2338" s="482" t="str">
        <f t="shared" si="186"/>
        <v xml:space="preserve"> </v>
      </c>
      <c r="P2338">
        <v>1214</v>
      </c>
      <c r="Q2338" t="str">
        <f t="shared" si="185"/>
        <v>Maida Vale</v>
      </c>
      <c r="AS2338" s="244">
        <v>2336</v>
      </c>
      <c r="AT2338" s="244">
        <v>-25.25</v>
      </c>
      <c r="AU2338" s="244">
        <v>127</v>
      </c>
      <c r="AV2338" s="244" t="s">
        <v>7009</v>
      </c>
      <c r="AW2338" s="22">
        <v>852</v>
      </c>
      <c r="AX2338" s="343">
        <v>590.37229290481139</v>
      </c>
    </row>
    <row r="2339" spans="15:50" ht="12" customHeight="1" x14ac:dyDescent="0.25">
      <c r="O2339" s="482" t="str">
        <f t="shared" si="186"/>
        <v xml:space="preserve"> </v>
      </c>
      <c r="P2339">
        <v>1215</v>
      </c>
      <c r="Q2339" t="str">
        <f t="shared" si="185"/>
        <v>Forrestfield</v>
      </c>
      <c r="AS2339" s="244">
        <v>2337</v>
      </c>
      <c r="AT2339" s="244">
        <v>-25</v>
      </c>
      <c r="AU2339" s="244">
        <v>127</v>
      </c>
      <c r="AV2339" s="244" t="s">
        <v>7010</v>
      </c>
      <c r="AW2339" s="22">
        <v>852</v>
      </c>
      <c r="AX2339" s="343">
        <v>608.79054129549365</v>
      </c>
    </row>
    <row r="2340" spans="15:50" ht="12" customHeight="1" x14ac:dyDescent="0.25">
      <c r="O2340" s="482" t="str">
        <f t="shared" si="186"/>
        <v xml:space="preserve"> </v>
      </c>
      <c r="P2340">
        <v>1216</v>
      </c>
      <c r="Q2340" t="str">
        <f t="shared" si="185"/>
        <v>FREE#</v>
      </c>
      <c r="AS2340" s="244">
        <v>2338</v>
      </c>
      <c r="AT2340" s="244">
        <v>-35</v>
      </c>
      <c r="AU2340" s="244">
        <v>127.25</v>
      </c>
      <c r="AV2340" s="244" t="s">
        <v>7011</v>
      </c>
      <c r="AW2340" s="22">
        <v>66</v>
      </c>
      <c r="AX2340" s="343">
        <v>344.35953076434771</v>
      </c>
    </row>
    <row r="2341" spans="15:50" ht="12" customHeight="1" x14ac:dyDescent="0.25">
      <c r="O2341" s="482" t="str">
        <f t="shared" si="186"/>
        <v>DUPE</v>
      </c>
      <c r="P2341">
        <v>1217</v>
      </c>
      <c r="Q2341" t="str">
        <f t="shared" si="185"/>
        <v>FREE#</v>
      </c>
      <c r="AS2341" s="244">
        <v>2339</v>
      </c>
      <c r="AT2341" s="244">
        <v>-34.75</v>
      </c>
      <c r="AU2341" s="244">
        <v>127.25</v>
      </c>
      <c r="AV2341" s="244" t="s">
        <v>7012</v>
      </c>
      <c r="AW2341" s="22">
        <v>864</v>
      </c>
      <c r="AX2341" s="343">
        <v>317.51840894584649</v>
      </c>
    </row>
    <row r="2342" spans="15:50" ht="12" customHeight="1" x14ac:dyDescent="0.25">
      <c r="O2342" s="482" t="str">
        <f t="shared" si="186"/>
        <v>DUPE</v>
      </c>
      <c r="P2342">
        <v>1218</v>
      </c>
      <c r="Q2342" t="str">
        <f t="shared" ref="Q2342:Q2405" si="187">IFERROR(VLOOKUP(P2342,$P$3:$Q$1122,2,FALSE), "FREE#")</f>
        <v>FREE#</v>
      </c>
      <c r="AS2342" s="244">
        <v>2340</v>
      </c>
      <c r="AT2342" s="244">
        <v>-34.5</v>
      </c>
      <c r="AU2342" s="244">
        <v>127.25</v>
      </c>
      <c r="AV2342" s="244" t="s">
        <v>7013</v>
      </c>
      <c r="AW2342" s="22">
        <v>864</v>
      </c>
      <c r="AX2342" s="343">
        <v>289.79190987984168</v>
      </c>
    </row>
    <row r="2343" spans="15:50" ht="12" customHeight="1" x14ac:dyDescent="0.25">
      <c r="O2343" s="482" t="str">
        <f t="shared" si="186"/>
        <v>DUPE</v>
      </c>
      <c r="P2343">
        <v>1219</v>
      </c>
      <c r="Q2343" t="str">
        <f t="shared" si="187"/>
        <v>FREE#</v>
      </c>
      <c r="AS2343" s="244">
        <v>2341</v>
      </c>
      <c r="AT2343" s="244">
        <v>-34.25</v>
      </c>
      <c r="AU2343" s="244">
        <v>127.25</v>
      </c>
      <c r="AV2343" s="244" t="s">
        <v>7014</v>
      </c>
      <c r="AW2343" s="22">
        <v>864</v>
      </c>
      <c r="AX2343" s="343">
        <v>262.08041961816645</v>
      </c>
    </row>
    <row r="2344" spans="15:50" ht="12" customHeight="1" x14ac:dyDescent="0.25">
      <c r="O2344" s="482" t="str">
        <f t="shared" si="186"/>
        <v>DUPE</v>
      </c>
      <c r="P2344">
        <v>1220</v>
      </c>
      <c r="Q2344" t="str">
        <f t="shared" si="187"/>
        <v>FREE#</v>
      </c>
      <c r="AS2344" s="244">
        <v>2342</v>
      </c>
      <c r="AT2344" s="244">
        <v>-34</v>
      </c>
      <c r="AU2344" s="244">
        <v>127.25</v>
      </c>
      <c r="AV2344" s="244" t="s">
        <v>7015</v>
      </c>
      <c r="AW2344" s="22">
        <v>864</v>
      </c>
      <c r="AX2344" s="343">
        <v>234.38926162825788</v>
      </c>
    </row>
    <row r="2345" spans="15:50" ht="12" customHeight="1" x14ac:dyDescent="0.25">
      <c r="O2345" s="482" t="str">
        <f t="shared" si="186"/>
        <v>DUPE</v>
      </c>
      <c r="P2345">
        <v>1221</v>
      </c>
      <c r="Q2345" t="str">
        <f t="shared" si="187"/>
        <v>FREE#</v>
      </c>
      <c r="AS2345" s="244">
        <v>2343</v>
      </c>
      <c r="AT2345" s="244">
        <v>-33.75</v>
      </c>
      <c r="AU2345" s="244">
        <v>127.25</v>
      </c>
      <c r="AV2345" s="244" t="s">
        <v>7016</v>
      </c>
      <c r="AW2345" s="22">
        <v>864</v>
      </c>
      <c r="AX2345" s="343">
        <v>206.72660663511013</v>
      </c>
    </row>
    <row r="2346" spans="15:50" ht="12" customHeight="1" x14ac:dyDescent="0.25">
      <c r="O2346" s="482" t="str">
        <f t="shared" si="186"/>
        <v>DUPE</v>
      </c>
      <c r="P2346">
        <v>1222</v>
      </c>
      <c r="Q2346" t="str">
        <f t="shared" si="187"/>
        <v>FREE#</v>
      </c>
      <c r="AS2346" s="244">
        <v>2344</v>
      </c>
      <c r="AT2346" s="244">
        <v>-33.5</v>
      </c>
      <c r="AU2346" s="244">
        <v>127.25</v>
      </c>
      <c r="AV2346" s="244" t="s">
        <v>7017</v>
      </c>
      <c r="AW2346" s="22">
        <v>864</v>
      </c>
      <c r="AX2346" s="343">
        <v>179.10566188878991</v>
      </c>
    </row>
    <row r="2347" spans="15:50" ht="12" customHeight="1" x14ac:dyDescent="0.25">
      <c r="O2347" s="482" t="str">
        <f t="shared" si="186"/>
        <v>DUPE</v>
      </c>
      <c r="P2347">
        <v>1223</v>
      </c>
      <c r="Q2347" t="str">
        <f t="shared" si="187"/>
        <v>FREE#</v>
      </c>
      <c r="AS2347" s="244">
        <v>2345</v>
      </c>
      <c r="AT2347" s="244">
        <v>-33.25</v>
      </c>
      <c r="AU2347" s="244">
        <v>127.25</v>
      </c>
      <c r="AV2347" s="244" t="s">
        <v>7018</v>
      </c>
      <c r="AW2347" s="22">
        <v>864</v>
      </c>
      <c r="AX2347" s="343">
        <v>151.54923509052423</v>
      </c>
    </row>
    <row r="2348" spans="15:50" ht="12" customHeight="1" x14ac:dyDescent="0.25">
      <c r="O2348" s="482" t="str">
        <f t="shared" si="186"/>
        <v>DUPE</v>
      </c>
      <c r="P2348">
        <v>1224</v>
      </c>
      <c r="Q2348" t="str">
        <f t="shared" si="187"/>
        <v>FREE#</v>
      </c>
      <c r="AS2348" s="244">
        <v>2346</v>
      </c>
      <c r="AT2348" s="244">
        <v>-33</v>
      </c>
      <c r="AU2348" s="244">
        <v>127.25</v>
      </c>
      <c r="AV2348" s="244" t="s">
        <v>7019</v>
      </c>
      <c r="AW2348" s="22">
        <v>864</v>
      </c>
      <c r="AX2348" s="343">
        <v>124.10031224414568</v>
      </c>
    </row>
    <row r="2349" spans="15:50" ht="12" customHeight="1" x14ac:dyDescent="0.25">
      <c r="O2349" s="482" t="str">
        <f t="shared" si="186"/>
        <v>DUPE</v>
      </c>
      <c r="P2349">
        <v>1225</v>
      </c>
      <c r="Q2349" t="str">
        <f t="shared" si="187"/>
        <v>FREE#</v>
      </c>
      <c r="AS2349" s="244">
        <v>2347</v>
      </c>
      <c r="AT2349" s="244">
        <v>-32.75</v>
      </c>
      <c r="AU2349" s="244">
        <v>127.25</v>
      </c>
      <c r="AV2349" s="244" t="s">
        <v>7020</v>
      </c>
      <c r="AW2349" s="22">
        <v>864</v>
      </c>
      <c r="AX2349" s="343">
        <v>96.850341500713071</v>
      </c>
    </row>
    <row r="2350" spans="15:50" ht="12" customHeight="1" x14ac:dyDescent="0.25">
      <c r="O2350" s="482" t="str">
        <f t="shared" si="186"/>
        <v>DUPE</v>
      </c>
      <c r="P2350">
        <v>1226</v>
      </c>
      <c r="Q2350" t="str">
        <f t="shared" si="187"/>
        <v>FREE#</v>
      </c>
      <c r="AS2350" s="244">
        <v>2348</v>
      </c>
      <c r="AT2350" s="244">
        <v>-32.5</v>
      </c>
      <c r="AU2350" s="244">
        <v>127.25</v>
      </c>
      <c r="AV2350" s="244" t="s">
        <v>7021</v>
      </c>
      <c r="AW2350" s="22">
        <v>864</v>
      </c>
      <c r="AX2350" s="343">
        <v>70.031950608195999</v>
      </c>
    </row>
    <row r="2351" spans="15:50" ht="12" customHeight="1" x14ac:dyDescent="0.25">
      <c r="O2351" s="482" t="str">
        <f t="shared" si="186"/>
        <v>DUPE</v>
      </c>
      <c r="P2351">
        <v>1227</v>
      </c>
      <c r="Q2351" t="str">
        <f t="shared" si="187"/>
        <v>FREE#</v>
      </c>
      <c r="AS2351" s="244">
        <v>2349</v>
      </c>
      <c r="AT2351" s="244">
        <v>-32.25</v>
      </c>
      <c r="AU2351" s="244">
        <v>127.25</v>
      </c>
      <c r="AV2351" s="244" t="s">
        <v>7022</v>
      </c>
      <c r="AW2351" s="22">
        <v>864</v>
      </c>
      <c r="AX2351" s="343">
        <v>44.433589444468453</v>
      </c>
    </row>
    <row r="2352" spans="15:50" ht="12" customHeight="1" x14ac:dyDescent="0.25">
      <c r="O2352" s="482" t="str">
        <f t="shared" si="186"/>
        <v>DUPE</v>
      </c>
      <c r="P2352">
        <v>1228</v>
      </c>
      <c r="Q2352" t="str">
        <f t="shared" si="187"/>
        <v>FREE#</v>
      </c>
      <c r="AS2352" s="244">
        <v>2350</v>
      </c>
      <c r="AT2352" s="244">
        <v>-32</v>
      </c>
      <c r="AU2352" s="244">
        <v>127.25</v>
      </c>
      <c r="AV2352" s="244" t="s">
        <v>7023</v>
      </c>
      <c r="AW2352" s="22">
        <v>864</v>
      </c>
      <c r="AX2352" s="343">
        <v>24.281637995727145</v>
      </c>
    </row>
    <row r="2353" spans="15:50" ht="12" customHeight="1" x14ac:dyDescent="0.25">
      <c r="O2353" s="482" t="str">
        <f t="shared" si="186"/>
        <v>DUPE</v>
      </c>
      <c r="P2353">
        <v>1229</v>
      </c>
      <c r="Q2353" t="str">
        <f t="shared" si="187"/>
        <v>FREE#</v>
      </c>
      <c r="AS2353" s="244">
        <v>2351</v>
      </c>
      <c r="AT2353" s="244">
        <v>-31.75</v>
      </c>
      <c r="AU2353" s="244">
        <v>127.25</v>
      </c>
      <c r="AV2353" s="244" t="s">
        <v>7024</v>
      </c>
      <c r="AW2353" s="22">
        <v>864</v>
      </c>
      <c r="AX2353" s="343">
        <v>27.390442212313538</v>
      </c>
    </row>
    <row r="2354" spans="15:50" ht="12" customHeight="1" x14ac:dyDescent="0.25">
      <c r="O2354" s="482" t="str">
        <f t="shared" si="186"/>
        <v>DUPE</v>
      </c>
      <c r="P2354">
        <v>1230</v>
      </c>
      <c r="Q2354" t="str">
        <f t="shared" si="187"/>
        <v>FREE#</v>
      </c>
      <c r="AS2354" s="244">
        <v>2352</v>
      </c>
      <c r="AT2354" s="244">
        <v>-31.5</v>
      </c>
      <c r="AU2354" s="244">
        <v>127.25</v>
      </c>
      <c r="AV2354" s="244" t="s">
        <v>7025</v>
      </c>
      <c r="AW2354" s="22">
        <v>864</v>
      </c>
      <c r="AX2354" s="343">
        <v>49.560659937063988</v>
      </c>
    </row>
    <row r="2355" spans="15:50" ht="12" customHeight="1" x14ac:dyDescent="0.25">
      <c r="O2355" s="482" t="str">
        <f t="shared" si="186"/>
        <v>DUPE</v>
      </c>
      <c r="P2355">
        <v>1231</v>
      </c>
      <c r="Q2355" t="str">
        <f t="shared" si="187"/>
        <v>FREE#</v>
      </c>
      <c r="AS2355" s="244">
        <v>2353</v>
      </c>
      <c r="AT2355" s="244">
        <v>-31.25</v>
      </c>
      <c r="AU2355" s="244">
        <v>127.25</v>
      </c>
      <c r="AV2355" s="244" t="s">
        <v>7026</v>
      </c>
      <c r="AW2355" s="22">
        <v>859</v>
      </c>
      <c r="AX2355" s="343">
        <v>39.946802575443975</v>
      </c>
    </row>
    <row r="2356" spans="15:50" ht="12" customHeight="1" x14ac:dyDescent="0.25">
      <c r="O2356" s="482" t="str">
        <f t="shared" si="186"/>
        <v>DUPE</v>
      </c>
      <c r="P2356">
        <v>1232</v>
      </c>
      <c r="Q2356" t="str">
        <f t="shared" si="187"/>
        <v>FREE#</v>
      </c>
      <c r="AS2356" s="244">
        <v>2354</v>
      </c>
      <c r="AT2356" s="244">
        <v>-31</v>
      </c>
      <c r="AU2356" s="244">
        <v>127.25</v>
      </c>
      <c r="AV2356" s="244" t="s">
        <v>7027</v>
      </c>
      <c r="AW2356" s="22">
        <v>859</v>
      </c>
      <c r="AX2356" s="343">
        <v>21.521889667887766</v>
      </c>
    </row>
    <row r="2357" spans="15:50" ht="12" customHeight="1" x14ac:dyDescent="0.25">
      <c r="O2357" s="482" t="str">
        <f t="shared" si="186"/>
        <v>DUPE</v>
      </c>
      <c r="P2357">
        <v>1233</v>
      </c>
      <c r="Q2357" t="str">
        <f t="shared" si="187"/>
        <v>FREE#</v>
      </c>
      <c r="AS2357" s="244">
        <v>2355</v>
      </c>
      <c r="AT2357" s="244">
        <v>-30.75</v>
      </c>
      <c r="AU2357" s="244">
        <v>127.25</v>
      </c>
      <c r="AV2357" s="244" t="s">
        <v>7028</v>
      </c>
      <c r="AW2357" s="22">
        <v>859</v>
      </c>
      <c r="AX2357" s="343">
        <v>29.597657670938439</v>
      </c>
    </row>
    <row r="2358" spans="15:50" ht="12" customHeight="1" x14ac:dyDescent="0.25">
      <c r="O2358" s="482" t="str">
        <f t="shared" si="186"/>
        <v>DUPE</v>
      </c>
      <c r="P2358">
        <v>1234</v>
      </c>
      <c r="Q2358" t="str">
        <f t="shared" si="187"/>
        <v>FREE#</v>
      </c>
      <c r="AS2358" s="244">
        <v>2356</v>
      </c>
      <c r="AT2358" s="244">
        <v>-30.5</v>
      </c>
      <c r="AU2358" s="244">
        <v>127.25</v>
      </c>
      <c r="AV2358" s="244" t="s">
        <v>7029</v>
      </c>
      <c r="AW2358" s="22">
        <v>859</v>
      </c>
      <c r="AX2358" s="343">
        <v>53.237541736630305</v>
      </c>
    </row>
    <row r="2359" spans="15:50" ht="12" customHeight="1" x14ac:dyDescent="0.25">
      <c r="O2359" s="482" t="str">
        <f t="shared" si="186"/>
        <v>DUPE</v>
      </c>
      <c r="P2359">
        <v>1235</v>
      </c>
      <c r="Q2359" t="str">
        <f t="shared" si="187"/>
        <v>FREE#</v>
      </c>
      <c r="AS2359" s="244">
        <v>2357</v>
      </c>
      <c r="AT2359" s="244">
        <v>-30.25</v>
      </c>
      <c r="AU2359" s="244">
        <v>127.25</v>
      </c>
      <c r="AV2359" s="244" t="s">
        <v>7030</v>
      </c>
      <c r="AW2359" s="22">
        <v>859</v>
      </c>
      <c r="AX2359" s="343">
        <v>79.61052233481179</v>
      </c>
    </row>
    <row r="2360" spans="15:50" ht="12" customHeight="1" x14ac:dyDescent="0.25">
      <c r="O2360" s="482" t="str">
        <f t="shared" si="186"/>
        <v>DUPE</v>
      </c>
      <c r="P2360">
        <v>1236</v>
      </c>
      <c r="Q2360" t="str">
        <f t="shared" si="187"/>
        <v>FREE#</v>
      </c>
      <c r="AS2360" s="244">
        <v>2358</v>
      </c>
      <c r="AT2360" s="244">
        <v>-30</v>
      </c>
      <c r="AU2360" s="244">
        <v>127.25</v>
      </c>
      <c r="AV2360" s="244" t="s">
        <v>7031</v>
      </c>
      <c r="AW2360" s="22">
        <v>859</v>
      </c>
      <c r="AX2360" s="343">
        <v>106.70904173615378</v>
      </c>
    </row>
    <row r="2361" spans="15:50" ht="12" customHeight="1" x14ac:dyDescent="0.25">
      <c r="O2361" s="482" t="str">
        <f t="shared" si="186"/>
        <v>DUPE</v>
      </c>
      <c r="P2361">
        <v>1237</v>
      </c>
      <c r="Q2361" t="str">
        <f t="shared" si="187"/>
        <v>FREE#</v>
      </c>
      <c r="AS2361" s="244">
        <v>2359</v>
      </c>
      <c r="AT2361" s="244">
        <v>-29.75</v>
      </c>
      <c r="AU2361" s="244">
        <v>127.25</v>
      </c>
      <c r="AV2361" s="244" t="s">
        <v>7032</v>
      </c>
      <c r="AW2361" s="22">
        <v>859</v>
      </c>
      <c r="AX2361" s="343">
        <v>134.09395517816444</v>
      </c>
    </row>
    <row r="2362" spans="15:50" ht="12" customHeight="1" x14ac:dyDescent="0.25">
      <c r="O2362" s="482" t="str">
        <f t="shared" si="186"/>
        <v>DUPE</v>
      </c>
      <c r="P2362">
        <v>1238</v>
      </c>
      <c r="Q2362" t="str">
        <f t="shared" si="187"/>
        <v>FREE#</v>
      </c>
      <c r="AS2362" s="244">
        <v>2360</v>
      </c>
      <c r="AT2362" s="244">
        <v>-29.5</v>
      </c>
      <c r="AU2362" s="244">
        <v>127.25</v>
      </c>
      <c r="AV2362" s="244" t="s">
        <v>7033</v>
      </c>
      <c r="AW2362" s="22">
        <v>859</v>
      </c>
      <c r="AX2362" s="343">
        <v>161.61974801161139</v>
      </c>
    </row>
    <row r="2363" spans="15:50" ht="12" customHeight="1" x14ac:dyDescent="0.25">
      <c r="O2363" s="482" t="str">
        <f t="shared" si="186"/>
        <v>DUPE</v>
      </c>
      <c r="P2363">
        <v>1239</v>
      </c>
      <c r="Q2363" t="str">
        <f t="shared" si="187"/>
        <v>FREE#</v>
      </c>
      <c r="AS2363" s="244">
        <v>2361</v>
      </c>
      <c r="AT2363" s="244">
        <v>-29.25</v>
      </c>
      <c r="AU2363" s="244">
        <v>127.25</v>
      </c>
      <c r="AV2363" s="244" t="s">
        <v>7034</v>
      </c>
      <c r="AW2363" s="22">
        <v>859</v>
      </c>
      <c r="AX2363" s="343">
        <v>189.22495074337789</v>
      </c>
    </row>
    <row r="2364" spans="15:50" ht="12" customHeight="1" x14ac:dyDescent="0.25">
      <c r="O2364" s="482" t="str">
        <f t="shared" si="186"/>
        <v>DUPE</v>
      </c>
      <c r="P2364">
        <v>1240</v>
      </c>
      <c r="Q2364" t="str">
        <f t="shared" si="187"/>
        <v>FREE#</v>
      </c>
      <c r="AS2364" s="244">
        <v>2362</v>
      </c>
      <c r="AT2364" s="244">
        <v>-29</v>
      </c>
      <c r="AU2364" s="244">
        <v>127.25</v>
      </c>
      <c r="AV2364" s="244" t="s">
        <v>7035</v>
      </c>
      <c r="AW2364" s="22">
        <v>859</v>
      </c>
      <c r="AX2364" s="343">
        <v>216.87924272350457</v>
      </c>
    </row>
    <row r="2365" spans="15:50" ht="12" customHeight="1" x14ac:dyDescent="0.25">
      <c r="O2365" s="482" t="str">
        <f t="shared" si="186"/>
        <v>DUPE</v>
      </c>
      <c r="P2365">
        <v>1241</v>
      </c>
      <c r="Q2365" t="str">
        <f t="shared" si="187"/>
        <v>FREE#</v>
      </c>
      <c r="AS2365" s="244">
        <v>2363</v>
      </c>
      <c r="AT2365" s="244">
        <v>-28.75</v>
      </c>
      <c r="AU2365" s="244">
        <v>127.25</v>
      </c>
      <c r="AV2365" s="244" t="s">
        <v>7036</v>
      </c>
      <c r="AW2365" s="22">
        <v>859</v>
      </c>
      <c r="AX2365" s="343">
        <v>244.56597222056095</v>
      </c>
    </row>
    <row r="2366" spans="15:50" ht="12" customHeight="1" x14ac:dyDescent="0.25">
      <c r="O2366" s="482" t="str">
        <f t="shared" si="186"/>
        <v>DUPE</v>
      </c>
      <c r="P2366">
        <v>1242</v>
      </c>
      <c r="Q2366" t="str">
        <f t="shared" si="187"/>
        <v>FREE#</v>
      </c>
      <c r="AS2366" s="244">
        <v>2364</v>
      </c>
      <c r="AT2366" s="244">
        <v>-28.5</v>
      </c>
      <c r="AU2366" s="244">
        <v>127.25</v>
      </c>
      <c r="AV2366" s="244" t="s">
        <v>7037</v>
      </c>
      <c r="AW2366" s="22">
        <v>859</v>
      </c>
      <c r="AX2366" s="343">
        <v>272.27524403587392</v>
      </c>
    </row>
    <row r="2367" spans="15:50" ht="12" customHeight="1" x14ac:dyDescent="0.25">
      <c r="O2367" s="482" t="str">
        <f t="shared" si="186"/>
        <v>DUPE</v>
      </c>
      <c r="P2367">
        <v>1243</v>
      </c>
      <c r="Q2367" t="str">
        <f t="shared" si="187"/>
        <v>FREE#</v>
      </c>
      <c r="AS2367" s="244">
        <v>2365</v>
      </c>
      <c r="AT2367" s="244">
        <v>-28.25</v>
      </c>
      <c r="AU2367" s="244">
        <v>127.25</v>
      </c>
      <c r="AV2367" s="244" t="s">
        <v>7038</v>
      </c>
      <c r="AW2367" s="22">
        <v>721</v>
      </c>
      <c r="AX2367" s="343">
        <v>299.53328432846376</v>
      </c>
    </row>
    <row r="2368" spans="15:50" ht="12" customHeight="1" x14ac:dyDescent="0.25">
      <c r="O2368" s="482" t="str">
        <f t="shared" si="186"/>
        <v>DUPE</v>
      </c>
      <c r="P2368">
        <v>1244</v>
      </c>
      <c r="Q2368" t="str">
        <f t="shared" si="187"/>
        <v>FREE#</v>
      </c>
      <c r="AS2368" s="244">
        <v>2366</v>
      </c>
      <c r="AT2368" s="244">
        <v>-28</v>
      </c>
      <c r="AU2368" s="244">
        <v>127.25</v>
      </c>
      <c r="AV2368" s="244" t="s">
        <v>7039</v>
      </c>
      <c r="AW2368" s="22">
        <v>721</v>
      </c>
      <c r="AX2368" s="343">
        <v>326.33971640217118</v>
      </c>
    </row>
    <row r="2369" spans="15:50" ht="12" customHeight="1" x14ac:dyDescent="0.25">
      <c r="O2369" s="482" t="str">
        <f t="shared" si="186"/>
        <v>DUPE</v>
      </c>
      <c r="P2369">
        <v>1245</v>
      </c>
      <c r="Q2369" t="str">
        <f t="shared" si="187"/>
        <v>FREE#</v>
      </c>
      <c r="AS2369" s="244">
        <v>2367</v>
      </c>
      <c r="AT2369" s="244">
        <v>-27.75</v>
      </c>
      <c r="AU2369" s="244">
        <v>127.25</v>
      </c>
      <c r="AV2369" s="244" t="s">
        <v>7040</v>
      </c>
      <c r="AW2369" s="22">
        <v>721</v>
      </c>
      <c r="AX2369" s="343">
        <v>353.2992158832177</v>
      </c>
    </row>
    <row r="2370" spans="15:50" ht="12" customHeight="1" x14ac:dyDescent="0.25">
      <c r="O2370" s="482" t="str">
        <f t="shared" si="186"/>
        <v>DUPE</v>
      </c>
      <c r="P2370">
        <v>1246</v>
      </c>
      <c r="Q2370" t="str">
        <f t="shared" si="187"/>
        <v>FREE#</v>
      </c>
      <c r="AS2370" s="244">
        <v>2368</v>
      </c>
      <c r="AT2370" s="244">
        <v>-27.5</v>
      </c>
      <c r="AU2370" s="244">
        <v>127.25</v>
      </c>
      <c r="AV2370" s="244" t="s">
        <v>7041</v>
      </c>
      <c r="AW2370" s="22">
        <v>721</v>
      </c>
      <c r="AX2370" s="343">
        <v>380.37923803963491</v>
      </c>
    </row>
    <row r="2371" spans="15:50" ht="12" customHeight="1" x14ac:dyDescent="0.25">
      <c r="O2371" s="482" t="str">
        <f t="shared" si="186"/>
        <v>DUPE</v>
      </c>
      <c r="P2371">
        <v>1247</v>
      </c>
      <c r="Q2371" t="str">
        <f t="shared" si="187"/>
        <v>FREE#</v>
      </c>
      <c r="AS2371" s="244">
        <v>2369</v>
      </c>
      <c r="AT2371" s="244">
        <v>-27.25</v>
      </c>
      <c r="AU2371" s="244">
        <v>127.25</v>
      </c>
      <c r="AV2371" s="244" t="s">
        <v>7042</v>
      </c>
      <c r="AW2371" s="22">
        <v>721</v>
      </c>
      <c r="AX2371" s="343">
        <v>407.55575918908778</v>
      </c>
    </row>
    <row r="2372" spans="15:50" ht="12" customHeight="1" x14ac:dyDescent="0.25">
      <c r="O2372" s="482" t="str">
        <f t="shared" si="186"/>
        <v>DUPE</v>
      </c>
      <c r="P2372">
        <v>1248</v>
      </c>
      <c r="Q2372" t="str">
        <f t="shared" si="187"/>
        <v>FREE#</v>
      </c>
      <c r="AS2372" s="244">
        <v>2370</v>
      </c>
      <c r="AT2372" s="244">
        <v>-27</v>
      </c>
      <c r="AU2372" s="244">
        <v>127.25</v>
      </c>
      <c r="AV2372" s="244" t="s">
        <v>7043</v>
      </c>
      <c r="AW2372" s="22">
        <v>721</v>
      </c>
      <c r="AX2372" s="343">
        <v>434.81068555762295</v>
      </c>
    </row>
    <row r="2373" spans="15:50" ht="12" customHeight="1" x14ac:dyDescent="0.25">
      <c r="O2373" s="482" t="str">
        <f t="shared" ref="O2373:O2436" si="188">IF(Q2373=Q2372,"DUPE"," ")</f>
        <v>DUPE</v>
      </c>
      <c r="P2373">
        <v>1249</v>
      </c>
      <c r="Q2373" t="str">
        <f t="shared" si="187"/>
        <v>FREE#</v>
      </c>
      <c r="AS2373" s="244">
        <v>2371</v>
      </c>
      <c r="AT2373" s="244">
        <v>-26.75</v>
      </c>
      <c r="AU2373" s="244">
        <v>127.25</v>
      </c>
      <c r="AV2373" s="244" t="s">
        <v>7044</v>
      </c>
      <c r="AW2373" s="22">
        <v>721</v>
      </c>
      <c r="AX2373" s="343">
        <v>462.13014508102788</v>
      </c>
    </row>
    <row r="2374" spans="15:50" ht="12" customHeight="1" x14ac:dyDescent="0.25">
      <c r="O2374" s="482" t="str">
        <f t="shared" si="188"/>
        <v>DUPE</v>
      </c>
      <c r="P2374">
        <v>1250</v>
      </c>
      <c r="Q2374" t="str">
        <f t="shared" si="187"/>
        <v>FREE#</v>
      </c>
      <c r="AS2374" s="244">
        <v>2372</v>
      </c>
      <c r="AT2374" s="244">
        <v>-26.5</v>
      </c>
      <c r="AU2374" s="244">
        <v>127.25</v>
      </c>
      <c r="AV2374" s="244" t="s">
        <v>7045</v>
      </c>
      <c r="AW2374" s="22">
        <v>721</v>
      </c>
      <c r="AX2374" s="343">
        <v>489.5033329608159</v>
      </c>
    </row>
    <row r="2375" spans="15:50" ht="12" customHeight="1" x14ac:dyDescent="0.25">
      <c r="O2375" s="482" t="str">
        <f t="shared" si="188"/>
        <v>DUPE</v>
      </c>
      <c r="P2375">
        <v>1251</v>
      </c>
      <c r="Q2375" t="str">
        <f t="shared" si="187"/>
        <v>FREE#</v>
      </c>
      <c r="AS2375" s="244">
        <v>2373</v>
      </c>
      <c r="AT2375" s="244">
        <v>-26.25</v>
      </c>
      <c r="AU2375" s="244">
        <v>127.25</v>
      </c>
      <c r="AV2375" s="244" t="s">
        <v>7046</v>
      </c>
      <c r="AW2375" s="22">
        <v>721</v>
      </c>
      <c r="AX2375" s="343">
        <v>516.92171381570324</v>
      </c>
    </row>
    <row r="2376" spans="15:50" ht="12" customHeight="1" x14ac:dyDescent="0.25">
      <c r="O2376" s="482" t="str">
        <f t="shared" si="188"/>
        <v>DUPE</v>
      </c>
      <c r="P2376">
        <v>1252</v>
      </c>
      <c r="Q2376" t="str">
        <f t="shared" si="187"/>
        <v>FREE#</v>
      </c>
      <c r="AS2376" s="244">
        <v>2374</v>
      </c>
      <c r="AT2376" s="244">
        <v>-26</v>
      </c>
      <c r="AU2376" s="244">
        <v>127.25</v>
      </c>
      <c r="AV2376" s="244" t="s">
        <v>7047</v>
      </c>
      <c r="AW2376" s="22">
        <v>721</v>
      </c>
      <c r="AX2376" s="343">
        <v>544.37845904495941</v>
      </c>
    </row>
    <row r="2377" spans="15:50" ht="12" customHeight="1" x14ac:dyDescent="0.25">
      <c r="O2377" s="482" t="str">
        <f t="shared" si="188"/>
        <v>DUPE</v>
      </c>
      <c r="P2377">
        <v>1253</v>
      </c>
      <c r="Q2377" t="str">
        <f t="shared" si="187"/>
        <v>FREE#</v>
      </c>
      <c r="AS2377" s="244">
        <v>2375</v>
      </c>
      <c r="AT2377" s="244">
        <v>-25.75</v>
      </c>
      <c r="AU2377" s="244">
        <v>127.25</v>
      </c>
      <c r="AV2377" s="244" t="s">
        <v>7048</v>
      </c>
      <c r="AW2377" s="22">
        <v>721</v>
      </c>
      <c r="AX2377" s="343">
        <v>571.8680427587733</v>
      </c>
    </row>
    <row r="2378" spans="15:50" ht="12" customHeight="1" x14ac:dyDescent="0.25">
      <c r="O2378" s="482" t="str">
        <f t="shared" si="188"/>
        <v>DUPE</v>
      </c>
      <c r="P2378">
        <v>1254</v>
      </c>
      <c r="Q2378" t="str">
        <f t="shared" si="187"/>
        <v>FREE#</v>
      </c>
      <c r="AS2378" s="244">
        <v>2376</v>
      </c>
      <c r="AT2378" s="244">
        <v>-25.5</v>
      </c>
      <c r="AU2378" s="244">
        <v>127.25</v>
      </c>
      <c r="AV2378" s="244" t="s">
        <v>7049</v>
      </c>
      <c r="AW2378" s="22">
        <v>852</v>
      </c>
      <c r="AX2378" s="343">
        <v>592.56487161167718</v>
      </c>
    </row>
    <row r="2379" spans="15:50" ht="12" customHeight="1" x14ac:dyDescent="0.25">
      <c r="O2379" s="482" t="str">
        <f t="shared" si="188"/>
        <v>DUPE</v>
      </c>
      <c r="P2379">
        <v>1255</v>
      </c>
      <c r="Q2379" t="str">
        <f t="shared" si="187"/>
        <v>FREE#</v>
      </c>
      <c r="AS2379" s="244">
        <v>2377</v>
      </c>
      <c r="AT2379" s="244">
        <v>-25.25</v>
      </c>
      <c r="AU2379" s="244">
        <v>127.25</v>
      </c>
      <c r="AV2379" s="244" t="s">
        <v>7050</v>
      </c>
      <c r="AW2379" s="22">
        <v>852</v>
      </c>
      <c r="AX2379" s="343">
        <v>609.69391323392813</v>
      </c>
    </row>
    <row r="2380" spans="15:50" ht="12" customHeight="1" x14ac:dyDescent="0.25">
      <c r="O2380" s="482" t="str">
        <f t="shared" si="188"/>
        <v>DUPE</v>
      </c>
      <c r="P2380">
        <v>1256</v>
      </c>
      <c r="Q2380" t="str">
        <f t="shared" si="187"/>
        <v>FREE#</v>
      </c>
      <c r="AS2380" s="244">
        <v>2378</v>
      </c>
      <c r="AT2380" s="244">
        <v>-25</v>
      </c>
      <c r="AU2380" s="244">
        <v>127.25</v>
      </c>
      <c r="AV2380" s="244" t="s">
        <v>7051</v>
      </c>
      <c r="AW2380" s="22">
        <v>852</v>
      </c>
      <c r="AX2380" s="343">
        <v>627.5848575772394</v>
      </c>
    </row>
    <row r="2381" spans="15:50" ht="12" customHeight="1" x14ac:dyDescent="0.25">
      <c r="O2381" s="482" t="str">
        <f t="shared" si="188"/>
        <v>DUPE</v>
      </c>
      <c r="P2381">
        <v>1257</v>
      </c>
      <c r="Q2381" t="str">
        <f t="shared" si="187"/>
        <v>FREE#</v>
      </c>
      <c r="AS2381" s="244">
        <v>2379</v>
      </c>
      <c r="AT2381" s="244">
        <v>-35</v>
      </c>
      <c r="AU2381" s="244">
        <v>127.5</v>
      </c>
      <c r="AV2381" s="244" t="s">
        <v>7052</v>
      </c>
      <c r="AW2381" s="22">
        <v>864</v>
      </c>
      <c r="AX2381" s="343">
        <v>347.45592395089926</v>
      </c>
    </row>
    <row r="2382" spans="15:50" ht="12" customHeight="1" x14ac:dyDescent="0.25">
      <c r="O2382" s="482" t="str">
        <f t="shared" si="188"/>
        <v>DUPE</v>
      </c>
      <c r="P2382">
        <v>1258</v>
      </c>
      <c r="Q2382" t="str">
        <f t="shared" si="187"/>
        <v>FREE#</v>
      </c>
      <c r="AS2382" s="244">
        <v>2380</v>
      </c>
      <c r="AT2382" s="244">
        <v>-34.75</v>
      </c>
      <c r="AU2382" s="244">
        <v>127.5</v>
      </c>
      <c r="AV2382" s="244" t="s">
        <v>7053</v>
      </c>
      <c r="AW2382" s="22">
        <v>864</v>
      </c>
      <c r="AX2382" s="343">
        <v>319.91588139642073</v>
      </c>
    </row>
    <row r="2383" spans="15:50" ht="12" customHeight="1" x14ac:dyDescent="0.25">
      <c r="O2383" s="482" t="str">
        <f t="shared" si="188"/>
        <v>DUPE</v>
      </c>
      <c r="P2383">
        <v>1259</v>
      </c>
      <c r="Q2383" t="str">
        <f t="shared" si="187"/>
        <v>FREE#</v>
      </c>
      <c r="AS2383" s="244">
        <v>2381</v>
      </c>
      <c r="AT2383" s="244">
        <v>-34.5</v>
      </c>
      <c r="AU2383" s="244">
        <v>127.5</v>
      </c>
      <c r="AV2383" s="244" t="s">
        <v>7054</v>
      </c>
      <c r="AW2383" s="22">
        <v>864</v>
      </c>
      <c r="AX2383" s="343">
        <v>292.42449880179635</v>
      </c>
    </row>
    <row r="2384" spans="15:50" ht="12" customHeight="1" x14ac:dyDescent="0.25">
      <c r="O2384" s="482" t="str">
        <f t="shared" si="188"/>
        <v>DUPE</v>
      </c>
      <c r="P2384">
        <v>1260</v>
      </c>
      <c r="Q2384" t="str">
        <f t="shared" si="187"/>
        <v>FREE#</v>
      </c>
      <c r="AS2384" s="244">
        <v>2382</v>
      </c>
      <c r="AT2384" s="244">
        <v>-34.25</v>
      </c>
      <c r="AU2384" s="244">
        <v>127.5</v>
      </c>
      <c r="AV2384" s="244" t="s">
        <v>7055</v>
      </c>
      <c r="AW2384" s="22">
        <v>864</v>
      </c>
      <c r="AX2384" s="343">
        <v>264.99692089232917</v>
      </c>
    </row>
    <row r="2385" spans="15:50" ht="12" customHeight="1" x14ac:dyDescent="0.25">
      <c r="O2385" s="482" t="str">
        <f t="shared" si="188"/>
        <v>DUPE</v>
      </c>
      <c r="P2385">
        <v>1261</v>
      </c>
      <c r="Q2385" t="str">
        <f t="shared" si="187"/>
        <v>FREE#</v>
      </c>
      <c r="AS2385" s="244">
        <v>2383</v>
      </c>
      <c r="AT2385" s="244">
        <v>-34</v>
      </c>
      <c r="AU2385" s="244">
        <v>127.5</v>
      </c>
      <c r="AV2385" s="244" t="s">
        <v>7056</v>
      </c>
      <c r="AW2385" s="22">
        <v>864</v>
      </c>
      <c r="AX2385" s="343">
        <v>237.6552396273444</v>
      </c>
    </row>
    <row r="2386" spans="15:50" ht="12" customHeight="1" x14ac:dyDescent="0.25">
      <c r="O2386" s="482" t="str">
        <f t="shared" si="188"/>
        <v>DUPE</v>
      </c>
      <c r="P2386">
        <v>1262</v>
      </c>
      <c r="Q2386" t="str">
        <f t="shared" si="187"/>
        <v>FREE#</v>
      </c>
      <c r="AS2386" s="244">
        <v>2384</v>
      </c>
      <c r="AT2386" s="244">
        <v>-33.75</v>
      </c>
      <c r="AU2386" s="244">
        <v>127.5</v>
      </c>
      <c r="AV2386" s="244" t="s">
        <v>7057</v>
      </c>
      <c r="AW2386" s="22">
        <v>864</v>
      </c>
      <c r="AX2386" s="343">
        <v>210.432939490915</v>
      </c>
    </row>
    <row r="2387" spans="15:50" ht="12" customHeight="1" x14ac:dyDescent="0.25">
      <c r="O2387" s="482" t="str">
        <f t="shared" si="188"/>
        <v>DUPE</v>
      </c>
      <c r="P2387">
        <v>1263</v>
      </c>
      <c r="Q2387" t="str">
        <f t="shared" si="187"/>
        <v>FREE#</v>
      </c>
      <c r="AS2387" s="244">
        <v>2385</v>
      </c>
      <c r="AT2387" s="244">
        <v>-33.5</v>
      </c>
      <c r="AU2387" s="244">
        <v>127.5</v>
      </c>
      <c r="AV2387" s="244" t="s">
        <v>7058</v>
      </c>
      <c r="AW2387" s="22">
        <v>864</v>
      </c>
      <c r="AX2387" s="343">
        <v>183.38319276009204</v>
      </c>
    </row>
    <row r="2388" spans="15:50" ht="12" customHeight="1" x14ac:dyDescent="0.25">
      <c r="O2388" s="482" t="str">
        <f t="shared" si="188"/>
        <v>DUPE</v>
      </c>
      <c r="P2388">
        <v>1264</v>
      </c>
      <c r="Q2388" t="str">
        <f t="shared" si="187"/>
        <v>FREE#</v>
      </c>
      <c r="AS2388" s="244">
        <v>2386</v>
      </c>
      <c r="AT2388" s="244">
        <v>-33.25</v>
      </c>
      <c r="AU2388" s="244">
        <v>127.5</v>
      </c>
      <c r="AV2388" s="244" t="s">
        <v>7059</v>
      </c>
      <c r="AW2388" s="22">
        <v>864</v>
      </c>
      <c r="AX2388" s="343">
        <v>156.59544379504115</v>
      </c>
    </row>
    <row r="2389" spans="15:50" ht="12" customHeight="1" x14ac:dyDescent="0.25">
      <c r="O2389" s="482" t="str">
        <f t="shared" si="188"/>
        <v>DUPE</v>
      </c>
      <c r="P2389">
        <v>1265</v>
      </c>
      <c r="Q2389" t="str">
        <f t="shared" si="187"/>
        <v>FREE#</v>
      </c>
      <c r="AS2389" s="244">
        <v>2387</v>
      </c>
      <c r="AT2389" s="244">
        <v>-33</v>
      </c>
      <c r="AU2389" s="244">
        <v>127.5</v>
      </c>
      <c r="AV2389" s="244" t="s">
        <v>7060</v>
      </c>
      <c r="AW2389" s="22">
        <v>864</v>
      </c>
      <c r="AX2389" s="343">
        <v>130.23146669119922</v>
      </c>
    </row>
    <row r="2390" spans="15:50" ht="12" customHeight="1" x14ac:dyDescent="0.25">
      <c r="O2390" s="482" t="str">
        <f t="shared" si="188"/>
        <v>DUPE</v>
      </c>
      <c r="P2390">
        <v>1266</v>
      </c>
      <c r="Q2390" t="str">
        <f t="shared" si="187"/>
        <v>FREE#</v>
      </c>
      <c r="AS2390" s="244">
        <v>2388</v>
      </c>
      <c r="AT2390" s="244">
        <v>-32.75</v>
      </c>
      <c r="AU2390" s="244">
        <v>127.5</v>
      </c>
      <c r="AV2390" s="244" t="s">
        <v>7061</v>
      </c>
      <c r="AW2390" s="22">
        <v>942</v>
      </c>
      <c r="AX2390" s="343">
        <v>103.79439822605438</v>
      </c>
    </row>
    <row r="2391" spans="15:50" ht="12" customHeight="1" x14ac:dyDescent="0.25">
      <c r="O2391" s="482" t="str">
        <f t="shared" si="188"/>
        <v>DUPE</v>
      </c>
      <c r="P2391">
        <v>1267</v>
      </c>
      <c r="Q2391" t="str">
        <f t="shared" si="187"/>
        <v>FREE#</v>
      </c>
      <c r="AS2391" s="244">
        <v>2389</v>
      </c>
      <c r="AT2391" s="244">
        <v>-32.5</v>
      </c>
      <c r="AU2391" s="244">
        <v>127.5</v>
      </c>
      <c r="AV2391" s="244" t="s">
        <v>7062</v>
      </c>
      <c r="AW2391" s="22">
        <v>942</v>
      </c>
      <c r="AX2391" s="343">
        <v>77.997115349475507</v>
      </c>
    </row>
    <row r="2392" spans="15:50" ht="12" customHeight="1" x14ac:dyDescent="0.25">
      <c r="O2392" s="482" t="str">
        <f t="shared" si="188"/>
        <v>DUPE</v>
      </c>
      <c r="P2392">
        <v>1268</v>
      </c>
      <c r="Q2392" t="str">
        <f t="shared" si="187"/>
        <v>FREE#</v>
      </c>
      <c r="AS2392" s="244">
        <v>2390</v>
      </c>
      <c r="AT2392" s="244">
        <v>-32.25</v>
      </c>
      <c r="AU2392" s="244">
        <v>127.5</v>
      </c>
      <c r="AV2392" s="244" t="s">
        <v>7063</v>
      </c>
      <c r="AW2392" s="22">
        <v>942</v>
      </c>
      <c r="AX2392" s="343">
        <v>54.214379531744768</v>
      </c>
    </row>
    <row r="2393" spans="15:50" ht="12" customHeight="1" x14ac:dyDescent="0.25">
      <c r="O2393" s="482" t="str">
        <f t="shared" si="188"/>
        <v>DUPE</v>
      </c>
      <c r="P2393">
        <v>1269</v>
      </c>
      <c r="Q2393" t="str">
        <f t="shared" si="187"/>
        <v>FREE#</v>
      </c>
      <c r="AS2393" s="244">
        <v>2391</v>
      </c>
      <c r="AT2393" s="244">
        <v>-32</v>
      </c>
      <c r="AU2393" s="244">
        <v>127.5</v>
      </c>
      <c r="AV2393" s="244" t="s">
        <v>7064</v>
      </c>
      <c r="AW2393" s="22">
        <v>942</v>
      </c>
      <c r="AX2393" s="343">
        <v>36.609069082108064</v>
      </c>
    </row>
    <row r="2394" spans="15:50" ht="12" customHeight="1" x14ac:dyDescent="0.25">
      <c r="O2394" s="482" t="str">
        <f t="shared" si="188"/>
        <v>DUPE</v>
      </c>
      <c r="P2394">
        <v>1270</v>
      </c>
      <c r="Q2394" t="str">
        <f t="shared" si="187"/>
        <v>FREE#</v>
      </c>
      <c r="AS2394" s="244">
        <v>2392</v>
      </c>
      <c r="AT2394" s="244">
        <v>-31.75</v>
      </c>
      <c r="AU2394" s="244">
        <v>127.5</v>
      </c>
      <c r="AV2394" s="244" t="s">
        <v>7065</v>
      </c>
      <c r="AW2394" s="22">
        <v>942</v>
      </c>
      <c r="AX2394" s="343">
        <v>35.869555004504257</v>
      </c>
    </row>
    <row r="2395" spans="15:50" ht="12" customHeight="1" x14ac:dyDescent="0.25">
      <c r="O2395" s="482" t="str">
        <f t="shared" si="188"/>
        <v>DUPE</v>
      </c>
      <c r="P2395">
        <v>1271</v>
      </c>
      <c r="Q2395" t="str">
        <f t="shared" si="187"/>
        <v>FREE#</v>
      </c>
      <c r="AS2395" s="244">
        <v>2393</v>
      </c>
      <c r="AT2395" s="244">
        <v>-31.5</v>
      </c>
      <c r="AU2395" s="244">
        <v>127.5</v>
      </c>
      <c r="AV2395" s="244" t="s">
        <v>7066</v>
      </c>
      <c r="AW2395" s="22">
        <v>942</v>
      </c>
      <c r="AX2395" s="343">
        <v>52.71054979316758</v>
      </c>
    </row>
    <row r="2396" spans="15:50" ht="12" customHeight="1" x14ac:dyDescent="0.25">
      <c r="O2396" s="482" t="str">
        <f t="shared" si="188"/>
        <v>DUPE</v>
      </c>
      <c r="P2396">
        <v>1272</v>
      </c>
      <c r="Q2396" t="str">
        <f t="shared" si="187"/>
        <v>FREE#</v>
      </c>
      <c r="AS2396" s="244">
        <v>2394</v>
      </c>
      <c r="AT2396" s="244">
        <v>-31.25</v>
      </c>
      <c r="AU2396" s="244">
        <v>127.5</v>
      </c>
      <c r="AV2396" s="244" t="s">
        <v>7067</v>
      </c>
      <c r="AW2396" s="22">
        <v>859</v>
      </c>
      <c r="AX2396" s="343">
        <v>56.016752377404472</v>
      </c>
    </row>
    <row r="2397" spans="15:50" ht="12" customHeight="1" x14ac:dyDescent="0.25">
      <c r="O2397" s="482" t="str">
        <f t="shared" si="188"/>
        <v>DUPE</v>
      </c>
      <c r="P2397">
        <v>1273</v>
      </c>
      <c r="Q2397" t="str">
        <f t="shared" si="187"/>
        <v>FREE#</v>
      </c>
      <c r="AS2397" s="244">
        <v>2395</v>
      </c>
      <c r="AT2397" s="244">
        <v>-31</v>
      </c>
      <c r="AU2397" s="244">
        <v>127.5</v>
      </c>
      <c r="AV2397" s="244" t="s">
        <v>7068</v>
      </c>
      <c r="AW2397" s="22">
        <v>859</v>
      </c>
      <c r="AX2397" s="343">
        <v>44.826136531565353</v>
      </c>
    </row>
    <row r="2398" spans="15:50" ht="12" customHeight="1" x14ac:dyDescent="0.25">
      <c r="O2398" s="482" t="str">
        <f t="shared" si="188"/>
        <v>DUPE</v>
      </c>
      <c r="P2398">
        <v>1274</v>
      </c>
      <c r="Q2398" t="str">
        <f t="shared" si="187"/>
        <v>FREE#</v>
      </c>
      <c r="AS2398" s="244">
        <v>2396</v>
      </c>
      <c r="AT2398" s="244">
        <v>-30.75</v>
      </c>
      <c r="AU2398" s="244">
        <v>127.5</v>
      </c>
      <c r="AV2398" s="244" t="s">
        <v>7069</v>
      </c>
      <c r="AW2398" s="22">
        <v>859</v>
      </c>
      <c r="AX2398" s="343">
        <v>49.257017314845776</v>
      </c>
    </row>
    <row r="2399" spans="15:50" ht="12" customHeight="1" x14ac:dyDescent="0.25">
      <c r="O2399" s="482" t="str">
        <f t="shared" si="188"/>
        <v>DUPE</v>
      </c>
      <c r="P2399">
        <v>1275</v>
      </c>
      <c r="Q2399" t="str">
        <f t="shared" si="187"/>
        <v>FREE#</v>
      </c>
      <c r="AS2399" s="244">
        <v>2397</v>
      </c>
      <c r="AT2399" s="244">
        <v>-30.5</v>
      </c>
      <c r="AU2399" s="244">
        <v>127.5</v>
      </c>
      <c r="AV2399" s="244" t="s">
        <v>7070</v>
      </c>
      <c r="AW2399" s="22">
        <v>859</v>
      </c>
      <c r="AX2399" s="343">
        <v>66.245681082165163</v>
      </c>
    </row>
    <row r="2400" spans="15:50" ht="12" customHeight="1" x14ac:dyDescent="0.25">
      <c r="O2400" s="482" t="str">
        <f t="shared" si="188"/>
        <v>DUPE</v>
      </c>
      <c r="P2400">
        <v>1276</v>
      </c>
      <c r="Q2400" t="str">
        <f t="shared" si="187"/>
        <v>FREE#</v>
      </c>
      <c r="AS2400" s="244">
        <v>2398</v>
      </c>
      <c r="AT2400" s="244">
        <v>-30.25</v>
      </c>
      <c r="AU2400" s="244">
        <v>127.5</v>
      </c>
      <c r="AV2400" s="244" t="s">
        <v>7071</v>
      </c>
      <c r="AW2400" s="22">
        <v>721</v>
      </c>
      <c r="AX2400" s="343">
        <v>87.93846772322739</v>
      </c>
    </row>
    <row r="2401" spans="15:50" ht="12" customHeight="1" x14ac:dyDescent="0.25">
      <c r="O2401" s="482" t="str">
        <f t="shared" si="188"/>
        <v>DUPE</v>
      </c>
      <c r="P2401">
        <v>1277</v>
      </c>
      <c r="Q2401" t="str">
        <f t="shared" si="187"/>
        <v>FREE#</v>
      </c>
      <c r="AS2401" s="244">
        <v>2399</v>
      </c>
      <c r="AT2401" s="244">
        <v>-30</v>
      </c>
      <c r="AU2401" s="244">
        <v>127.5</v>
      </c>
      <c r="AV2401" s="244" t="s">
        <v>7072</v>
      </c>
      <c r="AW2401" s="22">
        <v>721</v>
      </c>
      <c r="AX2401" s="343">
        <v>110.1793607162729</v>
      </c>
    </row>
    <row r="2402" spans="15:50" ht="12" customHeight="1" x14ac:dyDescent="0.25">
      <c r="O2402" s="482" t="str">
        <f t="shared" si="188"/>
        <v>DUPE</v>
      </c>
      <c r="P2402">
        <v>1278</v>
      </c>
      <c r="Q2402" t="str">
        <f t="shared" si="187"/>
        <v>FREE#</v>
      </c>
      <c r="AS2402" s="244">
        <v>2400</v>
      </c>
      <c r="AT2402" s="244">
        <v>-29.75</v>
      </c>
      <c r="AU2402" s="244">
        <v>127.5</v>
      </c>
      <c r="AV2402" s="244" t="s">
        <v>7073</v>
      </c>
      <c r="AW2402" s="22">
        <v>721</v>
      </c>
      <c r="AX2402" s="343">
        <v>134.50336526768098</v>
      </c>
    </row>
    <row r="2403" spans="15:50" ht="12" customHeight="1" x14ac:dyDescent="0.25">
      <c r="O2403" s="482" t="str">
        <f t="shared" si="188"/>
        <v>DUPE</v>
      </c>
      <c r="P2403">
        <v>1279</v>
      </c>
      <c r="Q2403" t="str">
        <f t="shared" si="187"/>
        <v>FREE#</v>
      </c>
      <c r="AS2403" s="244">
        <v>2401</v>
      </c>
      <c r="AT2403" s="244">
        <v>-29.5</v>
      </c>
      <c r="AU2403" s="244">
        <v>127.5</v>
      </c>
      <c r="AV2403" s="244" t="s">
        <v>7074</v>
      </c>
      <c r="AW2403" s="22">
        <v>721</v>
      </c>
      <c r="AX2403" s="343">
        <v>159.96301236340508</v>
      </c>
    </row>
    <row r="2404" spans="15:50" ht="12" customHeight="1" x14ac:dyDescent="0.25">
      <c r="O2404" s="482" t="str">
        <f t="shared" si="188"/>
        <v>DUPE</v>
      </c>
      <c r="P2404">
        <v>1280</v>
      </c>
      <c r="Q2404" t="str">
        <f t="shared" si="187"/>
        <v>FREE#</v>
      </c>
      <c r="AS2404" s="244">
        <v>2402</v>
      </c>
      <c r="AT2404" s="244">
        <v>-29.25</v>
      </c>
      <c r="AU2404" s="244">
        <v>127.5</v>
      </c>
      <c r="AV2404" s="244" t="s">
        <v>7075</v>
      </c>
      <c r="AW2404" s="22">
        <v>721</v>
      </c>
      <c r="AX2404" s="343">
        <v>186.09277711063211</v>
      </c>
    </row>
    <row r="2405" spans="15:50" ht="12" customHeight="1" x14ac:dyDescent="0.25">
      <c r="O2405" s="482" t="str">
        <f t="shared" si="188"/>
        <v>DUPE</v>
      </c>
      <c r="P2405">
        <v>1281</v>
      </c>
      <c r="Q2405" t="str">
        <f t="shared" si="187"/>
        <v>FREE#</v>
      </c>
      <c r="AS2405" s="244">
        <v>2403</v>
      </c>
      <c r="AT2405" s="244">
        <v>-29</v>
      </c>
      <c r="AU2405" s="244">
        <v>127.5</v>
      </c>
      <c r="AV2405" s="244" t="s">
        <v>7076</v>
      </c>
      <c r="AW2405" s="22">
        <v>721</v>
      </c>
      <c r="AX2405" s="343">
        <v>212.6457720471218</v>
      </c>
    </row>
    <row r="2406" spans="15:50" ht="12" customHeight="1" x14ac:dyDescent="0.25">
      <c r="O2406" s="482" t="str">
        <f t="shared" si="188"/>
        <v>DUPE</v>
      </c>
      <c r="P2406">
        <v>1282</v>
      </c>
      <c r="Q2406" t="str">
        <f t="shared" ref="Q2406:Q2469" si="189">IFERROR(VLOOKUP(P2406,$P$3:$Q$1122,2,FALSE), "FREE#")</f>
        <v>FREE#</v>
      </c>
      <c r="AS2406" s="244">
        <v>2404</v>
      </c>
      <c r="AT2406" s="244">
        <v>-28.75</v>
      </c>
      <c r="AU2406" s="244">
        <v>127.5</v>
      </c>
      <c r="AV2406" s="244" t="s">
        <v>7077</v>
      </c>
      <c r="AW2406" s="22">
        <v>721</v>
      </c>
      <c r="AX2406" s="343">
        <v>239.48125887029806</v>
      </c>
    </row>
    <row r="2407" spans="15:50" ht="12" customHeight="1" x14ac:dyDescent="0.25">
      <c r="O2407" s="482" t="str">
        <f t="shared" si="188"/>
        <v>DUPE</v>
      </c>
      <c r="P2407">
        <v>1283</v>
      </c>
      <c r="Q2407" t="str">
        <f t="shared" si="189"/>
        <v>FREE#</v>
      </c>
      <c r="AS2407" s="244">
        <v>2405</v>
      </c>
      <c r="AT2407" s="244">
        <v>-28.5</v>
      </c>
      <c r="AU2407" s="244">
        <v>127.5</v>
      </c>
      <c r="AV2407" s="244" t="s">
        <v>7078</v>
      </c>
      <c r="AW2407" s="22">
        <v>721</v>
      </c>
      <c r="AX2407" s="343">
        <v>266.51391826554607</v>
      </c>
    </row>
    <row r="2408" spans="15:50" ht="12" customHeight="1" x14ac:dyDescent="0.25">
      <c r="O2408" s="482" t="str">
        <f t="shared" si="188"/>
        <v>DUPE</v>
      </c>
      <c r="P2408">
        <v>1284</v>
      </c>
      <c r="Q2408" t="str">
        <f t="shared" si="189"/>
        <v>FREE#</v>
      </c>
      <c r="AS2408" s="244">
        <v>2406</v>
      </c>
      <c r="AT2408" s="244">
        <v>-28.25</v>
      </c>
      <c r="AU2408" s="244">
        <v>127.5</v>
      </c>
      <c r="AV2408" s="244" t="s">
        <v>7079</v>
      </c>
      <c r="AW2408" s="22">
        <v>721</v>
      </c>
      <c r="AX2408" s="343">
        <v>293.68930896619264</v>
      </c>
    </row>
    <row r="2409" spans="15:50" ht="12" customHeight="1" x14ac:dyDescent="0.25">
      <c r="O2409" s="482" t="str">
        <f t="shared" si="188"/>
        <v>DUPE</v>
      </c>
      <c r="P2409">
        <v>1285</v>
      </c>
      <c r="Q2409" t="str">
        <f t="shared" si="189"/>
        <v>FREE#</v>
      </c>
      <c r="AS2409" s="244">
        <v>2407</v>
      </c>
      <c r="AT2409" s="244">
        <v>-28</v>
      </c>
      <c r="AU2409" s="244">
        <v>127.5</v>
      </c>
      <c r="AV2409" s="244" t="s">
        <v>7080</v>
      </c>
      <c r="AW2409" s="22">
        <v>721</v>
      </c>
      <c r="AX2409" s="343">
        <v>320.97117948323159</v>
      </c>
    </row>
    <row r="2410" spans="15:50" ht="12" customHeight="1" x14ac:dyDescent="0.25">
      <c r="O2410" s="482" t="str">
        <f t="shared" si="188"/>
        <v>DUPE</v>
      </c>
      <c r="P2410">
        <v>1286</v>
      </c>
      <c r="Q2410" t="str">
        <f t="shared" si="189"/>
        <v>FREE#</v>
      </c>
      <c r="AS2410" s="244">
        <v>2408</v>
      </c>
      <c r="AT2410" s="244">
        <v>-27.75</v>
      </c>
      <c r="AU2410" s="244">
        <v>127.5</v>
      </c>
      <c r="AV2410" s="244" t="s">
        <v>7081</v>
      </c>
      <c r="AW2410" s="22">
        <v>721</v>
      </c>
      <c r="AX2410" s="343">
        <v>348.33451192130946</v>
      </c>
    </row>
    <row r="2411" spans="15:50" ht="12" customHeight="1" x14ac:dyDescent="0.25">
      <c r="O2411" s="482" t="str">
        <f t="shared" si="188"/>
        <v>DUPE</v>
      </c>
      <c r="P2411">
        <v>1287</v>
      </c>
      <c r="Q2411" t="str">
        <f t="shared" si="189"/>
        <v>FREE#</v>
      </c>
      <c r="AS2411" s="244">
        <v>2409</v>
      </c>
      <c r="AT2411" s="244">
        <v>-27.5</v>
      </c>
      <c r="AU2411" s="244">
        <v>127.5</v>
      </c>
      <c r="AV2411" s="244" t="s">
        <v>7082</v>
      </c>
      <c r="AW2411" s="22">
        <v>721</v>
      </c>
      <c r="AX2411" s="343">
        <v>375.76151027330076</v>
      </c>
    </row>
    <row r="2412" spans="15:50" ht="12" customHeight="1" x14ac:dyDescent="0.25">
      <c r="O2412" s="482" t="str">
        <f t="shared" si="188"/>
        <v>DUPE</v>
      </c>
      <c r="P2412">
        <v>1288</v>
      </c>
      <c r="Q2412" t="str">
        <f t="shared" si="189"/>
        <v>FREE#</v>
      </c>
      <c r="AS2412" s="244">
        <v>2410</v>
      </c>
      <c r="AT2412" s="244">
        <v>-27.25</v>
      </c>
      <c r="AU2412" s="244">
        <v>127.5</v>
      </c>
      <c r="AV2412" s="244" t="s">
        <v>7083</v>
      </c>
      <c r="AW2412" s="22">
        <v>721</v>
      </c>
      <c r="AX2412" s="343">
        <v>403.23918370182656</v>
      </c>
    </row>
    <row r="2413" spans="15:50" ht="12" customHeight="1" x14ac:dyDescent="0.25">
      <c r="O2413" s="482" t="str">
        <f t="shared" si="188"/>
        <v>DUPE</v>
      </c>
      <c r="P2413">
        <v>1289</v>
      </c>
      <c r="Q2413" t="str">
        <f t="shared" si="189"/>
        <v>FREE#</v>
      </c>
      <c r="AS2413" s="244">
        <v>2411</v>
      </c>
      <c r="AT2413" s="244">
        <v>-27</v>
      </c>
      <c r="AU2413" s="244">
        <v>127.5</v>
      </c>
      <c r="AV2413" s="244" t="s">
        <v>7084</v>
      </c>
      <c r="AW2413" s="22">
        <v>721</v>
      </c>
      <c r="AX2413" s="343">
        <v>430.75783474602753</v>
      </c>
    </row>
    <row r="2414" spans="15:50" ht="12" customHeight="1" x14ac:dyDescent="0.25">
      <c r="O2414" s="482" t="str">
        <f t="shared" si="188"/>
        <v>DUPE</v>
      </c>
      <c r="P2414">
        <v>1290</v>
      </c>
      <c r="Q2414" t="str">
        <f t="shared" si="189"/>
        <v>FREE#</v>
      </c>
      <c r="AS2414" s="244">
        <v>2412</v>
      </c>
      <c r="AT2414" s="244">
        <v>-26.75</v>
      </c>
      <c r="AU2414" s="244">
        <v>127.5</v>
      </c>
      <c r="AV2414" s="244" t="s">
        <v>7085</v>
      </c>
      <c r="AW2414" s="22">
        <v>721</v>
      </c>
      <c r="AX2414" s="343">
        <v>458.31008210667608</v>
      </c>
    </row>
    <row r="2415" spans="15:50" ht="12" customHeight="1" x14ac:dyDescent="0.25">
      <c r="O2415" s="482" t="str">
        <f t="shared" si="188"/>
        <v>DUPE</v>
      </c>
      <c r="P2415">
        <v>1291</v>
      </c>
      <c r="Q2415" t="str">
        <f t="shared" si="189"/>
        <v>FREE#</v>
      </c>
      <c r="AS2415" s="244">
        <v>2413</v>
      </c>
      <c r="AT2415" s="244">
        <v>-26.5</v>
      </c>
      <c r="AU2415" s="244">
        <v>127.5</v>
      </c>
      <c r="AV2415" s="244" t="s">
        <v>7086</v>
      </c>
      <c r="AW2415" s="22">
        <v>721</v>
      </c>
      <c r="AX2415" s="343">
        <v>485.8902106016576</v>
      </c>
    </row>
    <row r="2416" spans="15:50" ht="12" customHeight="1" x14ac:dyDescent="0.25">
      <c r="O2416" s="482" t="str">
        <f t="shared" si="188"/>
        <v>DUPE</v>
      </c>
      <c r="P2416">
        <v>1292</v>
      </c>
      <c r="Q2416" t="str">
        <f t="shared" si="189"/>
        <v>FREE#</v>
      </c>
      <c r="AS2416" s="244">
        <v>2414</v>
      </c>
      <c r="AT2416" s="244">
        <v>-26.25</v>
      </c>
      <c r="AU2416" s="244">
        <v>127.5</v>
      </c>
      <c r="AV2416" s="244" t="s">
        <v>7087</v>
      </c>
      <c r="AW2416" s="22">
        <v>721</v>
      </c>
      <c r="AX2416" s="343">
        <v>513.49372769047329</v>
      </c>
    </row>
    <row r="2417" spans="15:50" ht="12" customHeight="1" x14ac:dyDescent="0.25">
      <c r="O2417" s="482" t="str">
        <f t="shared" si="188"/>
        <v>DUPE</v>
      </c>
      <c r="P2417">
        <v>1293</v>
      </c>
      <c r="Q2417" t="str">
        <f t="shared" si="189"/>
        <v>FREE#</v>
      </c>
      <c r="AS2417" s="244">
        <v>2415</v>
      </c>
      <c r="AT2417" s="244">
        <v>-26</v>
      </c>
      <c r="AU2417" s="244">
        <v>127.5</v>
      </c>
      <c r="AV2417" s="244" t="s">
        <v>7088</v>
      </c>
      <c r="AW2417" s="22">
        <v>721</v>
      </c>
      <c r="AX2417" s="343">
        <v>541.11705407005024</v>
      </c>
    </row>
    <row r="2418" spans="15:50" ht="12" customHeight="1" x14ac:dyDescent="0.25">
      <c r="O2418" s="482" t="str">
        <f t="shared" si="188"/>
        <v>DUPE</v>
      </c>
      <c r="P2418">
        <v>1294</v>
      </c>
      <c r="Q2418" t="str">
        <f t="shared" si="189"/>
        <v>FREE#</v>
      </c>
      <c r="AS2418" s="244">
        <v>2416</v>
      </c>
      <c r="AT2418" s="244">
        <v>-25.75</v>
      </c>
      <c r="AU2418" s="244">
        <v>127.5</v>
      </c>
      <c r="AV2418" s="244" t="s">
        <v>7089</v>
      </c>
      <c r="AW2418" s="22">
        <v>721</v>
      </c>
      <c r="AX2418" s="343">
        <v>568.75730345188117</v>
      </c>
    </row>
    <row r="2419" spans="15:50" ht="12" customHeight="1" x14ac:dyDescent="0.25">
      <c r="O2419" s="482" t="str">
        <f t="shared" si="188"/>
        <v>DUPE</v>
      </c>
      <c r="P2419">
        <v>1295</v>
      </c>
      <c r="Q2419" t="str">
        <f t="shared" si="189"/>
        <v>FREE#</v>
      </c>
      <c r="AS2419" s="244">
        <v>2417</v>
      </c>
      <c r="AT2419" s="244">
        <v>-25.5</v>
      </c>
      <c r="AU2419" s="244">
        <v>127.5</v>
      </c>
      <c r="AV2419" s="244" t="s">
        <v>7090</v>
      </c>
      <c r="AW2419" s="22">
        <v>721</v>
      </c>
      <c r="AX2419" s="343">
        <v>596.41212297985555</v>
      </c>
    </row>
    <row r="2420" spans="15:50" ht="12" customHeight="1" x14ac:dyDescent="0.25">
      <c r="O2420" s="482" t="str">
        <f t="shared" si="188"/>
        <v>DUPE</v>
      </c>
      <c r="P2420">
        <v>1296</v>
      </c>
      <c r="Q2420" t="str">
        <f t="shared" si="189"/>
        <v>FREE#</v>
      </c>
      <c r="AS2420" s="244">
        <v>2418</v>
      </c>
      <c r="AT2420" s="244">
        <v>-25.25</v>
      </c>
      <c r="AU2420" s="244">
        <v>127.5</v>
      </c>
      <c r="AV2420" s="244" t="s">
        <v>7091</v>
      </c>
      <c r="AW2420" s="22">
        <v>721</v>
      </c>
      <c r="AX2420" s="343">
        <v>624.07957570640895</v>
      </c>
    </row>
    <row r="2421" spans="15:50" ht="12" customHeight="1" x14ac:dyDescent="0.25">
      <c r="O2421" s="482" t="str">
        <f t="shared" si="188"/>
        <v>DUPE</v>
      </c>
      <c r="P2421">
        <v>1297</v>
      </c>
      <c r="Q2421" t="str">
        <f t="shared" si="189"/>
        <v>FREE#</v>
      </c>
      <c r="AS2421" s="244">
        <v>2419</v>
      </c>
      <c r="AT2421" s="244">
        <v>-25</v>
      </c>
      <c r="AU2421" s="244">
        <v>127.5</v>
      </c>
      <c r="AV2421" s="244" t="s">
        <v>7092</v>
      </c>
      <c r="AW2421" s="22">
        <v>852</v>
      </c>
      <c r="AX2421" s="343">
        <v>646.78350493270648</v>
      </c>
    </row>
    <row r="2422" spans="15:50" ht="12" customHeight="1" x14ac:dyDescent="0.25">
      <c r="O2422" s="482" t="str">
        <f t="shared" si="188"/>
        <v>DUPE</v>
      </c>
      <c r="P2422">
        <v>1298</v>
      </c>
      <c r="Q2422" t="str">
        <f t="shared" si="189"/>
        <v>FREE#</v>
      </c>
      <c r="AS2422" s="244">
        <v>2420</v>
      </c>
      <c r="AT2422" s="244">
        <v>-35</v>
      </c>
      <c r="AU2422" s="244">
        <v>127.75</v>
      </c>
      <c r="AV2422" s="244" t="s">
        <v>7093</v>
      </c>
      <c r="AW2422" s="22">
        <v>942</v>
      </c>
      <c r="AX2422" s="343">
        <v>348.62041042141601</v>
      </c>
    </row>
    <row r="2423" spans="15:50" ht="12" customHeight="1" x14ac:dyDescent="0.25">
      <c r="O2423" s="482" t="str">
        <f t="shared" si="188"/>
        <v>DUPE</v>
      </c>
      <c r="P2423">
        <v>1299</v>
      </c>
      <c r="Q2423" t="str">
        <f t="shared" si="189"/>
        <v>FREE#</v>
      </c>
      <c r="AS2423" s="244">
        <v>2421</v>
      </c>
      <c r="AT2423" s="244">
        <v>-34.75</v>
      </c>
      <c r="AU2423" s="244">
        <v>127.75</v>
      </c>
      <c r="AV2423" s="244" t="s">
        <v>7094</v>
      </c>
      <c r="AW2423" s="22">
        <v>942</v>
      </c>
      <c r="AX2423" s="343">
        <v>320.83508217905711</v>
      </c>
    </row>
    <row r="2424" spans="15:50" ht="12" customHeight="1" x14ac:dyDescent="0.25">
      <c r="O2424" s="482" t="str">
        <f t="shared" si="188"/>
        <v>DUPE</v>
      </c>
      <c r="P2424">
        <v>1300</v>
      </c>
      <c r="Q2424" t="str">
        <f t="shared" si="189"/>
        <v>FREE#</v>
      </c>
      <c r="AS2424" s="244">
        <v>2422</v>
      </c>
      <c r="AT2424" s="244">
        <v>-34.5</v>
      </c>
      <c r="AU2424" s="244">
        <v>127.75</v>
      </c>
      <c r="AV2424" s="244" t="s">
        <v>7095</v>
      </c>
      <c r="AW2424" s="22">
        <v>942</v>
      </c>
      <c r="AX2424" s="343">
        <v>293.05204038200606</v>
      </c>
    </row>
    <row r="2425" spans="15:50" ht="12" customHeight="1" x14ac:dyDescent="0.25">
      <c r="O2425" s="482" t="str">
        <f t="shared" si="188"/>
        <v>DUPE</v>
      </c>
      <c r="P2425">
        <v>1301</v>
      </c>
      <c r="Q2425" t="str">
        <f t="shared" si="189"/>
        <v>FREE#</v>
      </c>
      <c r="AS2425" s="244">
        <v>2423</v>
      </c>
      <c r="AT2425" s="244">
        <v>-34.25</v>
      </c>
      <c r="AU2425" s="244">
        <v>127.75</v>
      </c>
      <c r="AV2425" s="244" t="s">
        <v>7096</v>
      </c>
      <c r="AW2425" s="22">
        <v>942</v>
      </c>
      <c r="AX2425" s="343">
        <v>265.2720034384746</v>
      </c>
    </row>
    <row r="2426" spans="15:50" ht="12" customHeight="1" x14ac:dyDescent="0.25">
      <c r="O2426" s="482" t="str">
        <f t="shared" si="188"/>
        <v>DUPE</v>
      </c>
      <c r="P2426">
        <v>1302</v>
      </c>
      <c r="Q2426" t="str">
        <f t="shared" si="189"/>
        <v>FREE#</v>
      </c>
      <c r="AS2426" s="244">
        <v>2424</v>
      </c>
      <c r="AT2426" s="244">
        <v>-34</v>
      </c>
      <c r="AU2426" s="244">
        <v>127.75</v>
      </c>
      <c r="AV2426" s="244" t="s">
        <v>7097</v>
      </c>
      <c r="AW2426" s="22">
        <v>942</v>
      </c>
      <c r="AX2426" s="343">
        <v>237.49602578908809</v>
      </c>
    </row>
    <row r="2427" spans="15:50" ht="12" customHeight="1" x14ac:dyDescent="0.25">
      <c r="O2427" s="482" t="str">
        <f t="shared" si="188"/>
        <v>DUPE</v>
      </c>
      <c r="P2427">
        <v>1303</v>
      </c>
      <c r="Q2427" t="str">
        <f t="shared" si="189"/>
        <v>FREE#</v>
      </c>
      <c r="AS2427" s="244">
        <v>2425</v>
      </c>
      <c r="AT2427" s="244">
        <v>-33.75</v>
      </c>
      <c r="AU2427" s="244">
        <v>127.75</v>
      </c>
      <c r="AV2427" s="244" t="s">
        <v>7098</v>
      </c>
      <c r="AW2427" s="22">
        <v>942</v>
      </c>
      <c r="AX2427" s="343">
        <v>209.72572027368591</v>
      </c>
    </row>
    <row r="2428" spans="15:50" ht="12" customHeight="1" x14ac:dyDescent="0.25">
      <c r="O2428" s="482" t="str">
        <f t="shared" si="188"/>
        <v>DUPE</v>
      </c>
      <c r="P2428">
        <v>1304</v>
      </c>
      <c r="Q2428" t="str">
        <f t="shared" si="189"/>
        <v>FREE#</v>
      </c>
      <c r="AS2428" s="244">
        <v>2426</v>
      </c>
      <c r="AT2428" s="244">
        <v>-33.5</v>
      </c>
      <c r="AU2428" s="244">
        <v>127.75</v>
      </c>
      <c r="AV2428" s="244" t="s">
        <v>7099</v>
      </c>
      <c r="AW2428" s="22">
        <v>942</v>
      </c>
      <c r="AX2428" s="343">
        <v>181.9636838616762</v>
      </c>
    </row>
    <row r="2429" spans="15:50" ht="12" customHeight="1" x14ac:dyDescent="0.25">
      <c r="O2429" s="482" t="str">
        <f t="shared" si="188"/>
        <v>DUPE</v>
      </c>
      <c r="P2429">
        <v>1305</v>
      </c>
      <c r="Q2429" t="str">
        <f t="shared" si="189"/>
        <v>FREE#</v>
      </c>
      <c r="AS2429" s="244">
        <v>2427</v>
      </c>
      <c r="AT2429" s="244">
        <v>-33.25</v>
      </c>
      <c r="AU2429" s="244">
        <v>127.75</v>
      </c>
      <c r="AV2429" s="244" t="s">
        <v>7100</v>
      </c>
      <c r="AW2429" s="22">
        <v>942</v>
      </c>
      <c r="AX2429" s="343">
        <v>154.21438248856043</v>
      </c>
    </row>
    <row r="2430" spans="15:50" ht="12" customHeight="1" x14ac:dyDescent="0.25">
      <c r="O2430" s="482" t="str">
        <f t="shared" si="188"/>
        <v>DUPE</v>
      </c>
      <c r="P2430">
        <v>1306</v>
      </c>
      <c r="Q2430" t="str">
        <f t="shared" si="189"/>
        <v>FREE#</v>
      </c>
      <c r="AS2430" s="244">
        <v>2428</v>
      </c>
      <c r="AT2430" s="244">
        <v>-33</v>
      </c>
      <c r="AU2430" s="244">
        <v>127.75</v>
      </c>
      <c r="AV2430" s="244" t="s">
        <v>7101</v>
      </c>
      <c r="AW2430" s="22">
        <v>942</v>
      </c>
      <c r="AX2430" s="343">
        <v>126.48619810032497</v>
      </c>
    </row>
    <row r="2431" spans="15:50" ht="12" customHeight="1" x14ac:dyDescent="0.25">
      <c r="O2431" s="482" t="str">
        <f t="shared" si="188"/>
        <v>DUPE</v>
      </c>
      <c r="P2431">
        <v>1307</v>
      </c>
      <c r="Q2431" t="str">
        <f t="shared" si="189"/>
        <v>FREE#</v>
      </c>
      <c r="AS2431" s="244">
        <v>2429</v>
      </c>
      <c r="AT2431" s="244">
        <v>-32.75</v>
      </c>
      <c r="AU2431" s="244">
        <v>127.75</v>
      </c>
      <c r="AV2431" s="244" t="s">
        <v>7102</v>
      </c>
      <c r="AW2431" s="22">
        <v>942</v>
      </c>
      <c r="AX2431" s="343">
        <v>98.796912275941665</v>
      </c>
    </row>
    <row r="2432" spans="15:50" ht="12" customHeight="1" x14ac:dyDescent="0.25">
      <c r="O2432" s="482" t="str">
        <f t="shared" si="188"/>
        <v>DUPE</v>
      </c>
      <c r="P2432">
        <v>1308</v>
      </c>
      <c r="Q2432" t="str">
        <f t="shared" si="189"/>
        <v>FREE#</v>
      </c>
      <c r="AS2432" s="244">
        <v>2430</v>
      </c>
      <c r="AT2432" s="244">
        <v>-32.5</v>
      </c>
      <c r="AU2432" s="244">
        <v>127.75</v>
      </c>
      <c r="AV2432" s="244" t="s">
        <v>7103</v>
      </c>
      <c r="AW2432" s="22">
        <v>942</v>
      </c>
      <c r="AX2432" s="343">
        <v>71.191926947719736</v>
      </c>
    </row>
    <row r="2433" spans="15:50" ht="12" customHeight="1" x14ac:dyDescent="0.25">
      <c r="O2433" s="482" t="str">
        <f t="shared" si="188"/>
        <v>DUPE</v>
      </c>
      <c r="P2433">
        <v>1309</v>
      </c>
      <c r="Q2433" t="str">
        <f t="shared" si="189"/>
        <v>FREE#</v>
      </c>
      <c r="AS2433" s="244">
        <v>2431</v>
      </c>
      <c r="AT2433" s="244">
        <v>-32.25</v>
      </c>
      <c r="AU2433" s="244">
        <v>127.75</v>
      </c>
      <c r="AV2433" s="244" t="s">
        <v>7104</v>
      </c>
      <c r="AW2433" s="22">
        <v>942</v>
      </c>
      <c r="AX2433" s="343">
        <v>43.830811899542105</v>
      </c>
    </row>
    <row r="2434" spans="15:50" ht="12" customHeight="1" x14ac:dyDescent="0.25">
      <c r="O2434" s="482" t="str">
        <f t="shared" si="188"/>
        <v>DUPE</v>
      </c>
      <c r="P2434">
        <v>1310</v>
      </c>
      <c r="Q2434" t="str">
        <f t="shared" si="189"/>
        <v>FREE#</v>
      </c>
      <c r="AS2434" s="244">
        <v>2432</v>
      </c>
      <c r="AT2434" s="244">
        <v>-32</v>
      </c>
      <c r="AU2434" s="244">
        <v>127.75</v>
      </c>
      <c r="AV2434" s="244" t="s">
        <v>7105</v>
      </c>
      <c r="AW2434" s="22">
        <v>942</v>
      </c>
      <c r="AX2434" s="343">
        <v>17.871169604051886</v>
      </c>
    </row>
    <row r="2435" spans="15:50" ht="12" customHeight="1" x14ac:dyDescent="0.25">
      <c r="O2435" s="482" t="str">
        <f t="shared" si="188"/>
        <v>DUPE</v>
      </c>
      <c r="P2435">
        <v>1311</v>
      </c>
      <c r="Q2435" t="str">
        <f t="shared" si="189"/>
        <v>FREE#</v>
      </c>
      <c r="AS2435" s="244">
        <v>2433</v>
      </c>
      <c r="AT2435" s="244">
        <v>-31.75</v>
      </c>
      <c r="AU2435" s="244">
        <v>127.75</v>
      </c>
      <c r="AV2435" s="244" t="s">
        <v>7106</v>
      </c>
      <c r="AW2435" s="22">
        <v>942</v>
      </c>
      <c r="AX2435" s="343">
        <v>16.217470711346738</v>
      </c>
    </row>
    <row r="2436" spans="15:50" ht="12" customHeight="1" x14ac:dyDescent="0.25">
      <c r="O2436" s="482" t="str">
        <f t="shared" si="188"/>
        <v>DUPE</v>
      </c>
      <c r="P2436">
        <v>1312</v>
      </c>
      <c r="Q2436" t="str">
        <f t="shared" si="189"/>
        <v>FREE#</v>
      </c>
      <c r="AS2436" s="244">
        <v>2434</v>
      </c>
      <c r="AT2436" s="244">
        <v>-31.5</v>
      </c>
      <c r="AU2436" s="244">
        <v>127.75</v>
      </c>
      <c r="AV2436" s="244" t="s">
        <v>7107</v>
      </c>
      <c r="AW2436" s="22">
        <v>942</v>
      </c>
      <c r="AX2436" s="343">
        <v>41.857174194676965</v>
      </c>
    </row>
    <row r="2437" spans="15:50" ht="12" customHeight="1" x14ac:dyDescent="0.25">
      <c r="O2437" s="482" t="str">
        <f t="shared" ref="O2437:O2500" si="190">IF(Q2437=Q2436,"DUPE"," ")</f>
        <v>DUPE</v>
      </c>
      <c r="P2437">
        <v>1313</v>
      </c>
      <c r="Q2437" t="str">
        <f t="shared" si="189"/>
        <v>FREE#</v>
      </c>
      <c r="AS2437" s="244">
        <v>2435</v>
      </c>
      <c r="AT2437" s="244">
        <v>-31.25</v>
      </c>
      <c r="AU2437" s="244">
        <v>127.75</v>
      </c>
      <c r="AV2437" s="244" t="s">
        <v>7108</v>
      </c>
      <c r="AW2437" s="22">
        <v>721</v>
      </c>
      <c r="AX2437" s="343">
        <v>57.726441584749068</v>
      </c>
    </row>
    <row r="2438" spans="15:50" ht="12" customHeight="1" x14ac:dyDescent="0.25">
      <c r="O2438" s="482" t="str">
        <f t="shared" si="190"/>
        <v>DUPE</v>
      </c>
      <c r="P2438">
        <v>1314</v>
      </c>
      <c r="Q2438" t="str">
        <f t="shared" si="189"/>
        <v>FREE#</v>
      </c>
      <c r="AS2438" s="244">
        <v>2436</v>
      </c>
      <c r="AT2438" s="244">
        <v>-31</v>
      </c>
      <c r="AU2438" s="244">
        <v>127.75</v>
      </c>
      <c r="AV2438" s="244" t="s">
        <v>7109</v>
      </c>
      <c r="AW2438" s="22">
        <v>721</v>
      </c>
      <c r="AX2438" s="343">
        <v>39.387940974184225</v>
      </c>
    </row>
    <row r="2439" spans="15:50" ht="12" customHeight="1" x14ac:dyDescent="0.25">
      <c r="O2439" s="482" t="str">
        <f t="shared" si="190"/>
        <v>DUPE</v>
      </c>
      <c r="P2439">
        <v>1315</v>
      </c>
      <c r="Q2439" t="str">
        <f t="shared" si="189"/>
        <v>FREE#</v>
      </c>
      <c r="AS2439" s="244">
        <v>2437</v>
      </c>
      <c r="AT2439" s="244">
        <v>-30.75</v>
      </c>
      <c r="AU2439" s="244">
        <v>127.75</v>
      </c>
      <c r="AV2439" s="244" t="s">
        <v>7110</v>
      </c>
      <c r="AW2439" s="22">
        <v>721</v>
      </c>
      <c r="AX2439" s="343">
        <v>36.274680794765999</v>
      </c>
    </row>
    <row r="2440" spans="15:50" ht="12" customHeight="1" x14ac:dyDescent="0.25">
      <c r="O2440" s="482" t="str">
        <f t="shared" si="190"/>
        <v>DUPE</v>
      </c>
      <c r="P2440">
        <v>1316</v>
      </c>
      <c r="Q2440" t="str">
        <f t="shared" si="189"/>
        <v>FREE#</v>
      </c>
      <c r="AS2440" s="244">
        <v>2438</v>
      </c>
      <c r="AT2440" s="244">
        <v>-30.5</v>
      </c>
      <c r="AU2440" s="244">
        <v>127.75</v>
      </c>
      <c r="AV2440" s="244" t="s">
        <v>7111</v>
      </c>
      <c r="AW2440" s="22">
        <v>721</v>
      </c>
      <c r="AX2440" s="343">
        <v>51.24128975545311</v>
      </c>
    </row>
    <row r="2441" spans="15:50" ht="12" customHeight="1" x14ac:dyDescent="0.25">
      <c r="O2441" s="482" t="str">
        <f t="shared" si="190"/>
        <v>DUPE</v>
      </c>
      <c r="P2441">
        <v>1317</v>
      </c>
      <c r="Q2441" t="str">
        <f t="shared" si="189"/>
        <v>FREE#</v>
      </c>
      <c r="AS2441" s="244">
        <v>2439</v>
      </c>
      <c r="AT2441" s="244">
        <v>-30.25</v>
      </c>
      <c r="AU2441" s="244">
        <v>127.75</v>
      </c>
      <c r="AV2441" s="244" t="s">
        <v>7112</v>
      </c>
      <c r="AW2441" s="22">
        <v>721</v>
      </c>
      <c r="AX2441" s="343">
        <v>74.032842854457868</v>
      </c>
    </row>
    <row r="2442" spans="15:50" ht="12" customHeight="1" x14ac:dyDescent="0.25">
      <c r="O2442" s="482" t="str">
        <f t="shared" si="190"/>
        <v>DUPE</v>
      </c>
      <c r="P2442">
        <v>1318</v>
      </c>
      <c r="Q2442" t="str">
        <f t="shared" si="189"/>
        <v>FREE#</v>
      </c>
      <c r="AS2442" s="244">
        <v>2440</v>
      </c>
      <c r="AT2442" s="244">
        <v>-30</v>
      </c>
      <c r="AU2442" s="244">
        <v>127.75</v>
      </c>
      <c r="AV2442" s="244" t="s">
        <v>7113</v>
      </c>
      <c r="AW2442" s="22">
        <v>721</v>
      </c>
      <c r="AX2442" s="343">
        <v>99.405375117566734</v>
      </c>
    </row>
    <row r="2443" spans="15:50" ht="12" customHeight="1" x14ac:dyDescent="0.25">
      <c r="O2443" s="482" t="str">
        <f t="shared" si="190"/>
        <v>DUPE</v>
      </c>
      <c r="P2443">
        <v>1319</v>
      </c>
      <c r="Q2443" t="str">
        <f t="shared" si="189"/>
        <v>FREE#</v>
      </c>
      <c r="AS2443" s="244">
        <v>2441</v>
      </c>
      <c r="AT2443" s="244">
        <v>-29.75</v>
      </c>
      <c r="AU2443" s="244">
        <v>127.75</v>
      </c>
      <c r="AV2443" s="244" t="s">
        <v>7114</v>
      </c>
      <c r="AW2443" s="22">
        <v>721</v>
      </c>
      <c r="AX2443" s="343">
        <v>125.80687627692946</v>
      </c>
    </row>
    <row r="2444" spans="15:50" ht="12" customHeight="1" x14ac:dyDescent="0.25">
      <c r="O2444" s="482" t="str">
        <f t="shared" si="190"/>
        <v>DUPE</v>
      </c>
      <c r="P2444">
        <v>1320</v>
      </c>
      <c r="Q2444" t="str">
        <f t="shared" si="189"/>
        <v>FREE#</v>
      </c>
      <c r="AS2444" s="244">
        <v>2442</v>
      </c>
      <c r="AT2444" s="244">
        <v>-29.5</v>
      </c>
      <c r="AU2444" s="244">
        <v>127.75</v>
      </c>
      <c r="AV2444" s="244" t="s">
        <v>7115</v>
      </c>
      <c r="AW2444" s="22">
        <v>721</v>
      </c>
      <c r="AX2444" s="343">
        <v>152.70457219452891</v>
      </c>
    </row>
    <row r="2445" spans="15:50" ht="12" customHeight="1" x14ac:dyDescent="0.25">
      <c r="O2445" s="482" t="str">
        <f t="shared" si="190"/>
        <v>DUPE</v>
      </c>
      <c r="P2445">
        <v>1321</v>
      </c>
      <c r="Q2445" t="str">
        <f t="shared" si="189"/>
        <v>FREE#</v>
      </c>
      <c r="AS2445" s="244">
        <v>2443</v>
      </c>
      <c r="AT2445" s="244">
        <v>-29.25</v>
      </c>
      <c r="AU2445" s="244">
        <v>127.75</v>
      </c>
      <c r="AV2445" s="244" t="s">
        <v>7116</v>
      </c>
      <c r="AW2445" s="22">
        <v>721</v>
      </c>
      <c r="AX2445" s="343">
        <v>179.8760054948138</v>
      </c>
    </row>
    <row r="2446" spans="15:50" ht="12" customHeight="1" x14ac:dyDescent="0.25">
      <c r="O2446" s="482" t="str">
        <f t="shared" si="190"/>
        <v>DUPE</v>
      </c>
      <c r="P2446">
        <v>1322</v>
      </c>
      <c r="Q2446" t="str">
        <f t="shared" si="189"/>
        <v>FREE#</v>
      </c>
      <c r="AS2446" s="244">
        <v>2444</v>
      </c>
      <c r="AT2446" s="244">
        <v>-29</v>
      </c>
      <c r="AU2446" s="244">
        <v>127.75</v>
      </c>
      <c r="AV2446" s="244" t="s">
        <v>7117</v>
      </c>
      <c r="AW2446" s="22">
        <v>721</v>
      </c>
      <c r="AX2446" s="343">
        <v>207.21352047621323</v>
      </c>
    </row>
    <row r="2447" spans="15:50" ht="12" customHeight="1" x14ac:dyDescent="0.25">
      <c r="O2447" s="482" t="str">
        <f t="shared" si="190"/>
        <v>DUPE</v>
      </c>
      <c r="P2447">
        <v>1323</v>
      </c>
      <c r="Q2447" t="str">
        <f t="shared" si="189"/>
        <v>FREE#</v>
      </c>
      <c r="AS2447" s="244">
        <v>2445</v>
      </c>
      <c r="AT2447" s="244">
        <v>-28.75</v>
      </c>
      <c r="AU2447" s="244">
        <v>127.75</v>
      </c>
      <c r="AV2447" s="244" t="s">
        <v>7118</v>
      </c>
      <c r="AW2447" s="22">
        <v>721</v>
      </c>
      <c r="AX2447" s="343">
        <v>234.6590793334687</v>
      </c>
    </row>
    <row r="2448" spans="15:50" ht="12" customHeight="1" x14ac:dyDescent="0.25">
      <c r="O2448" s="482" t="str">
        <f t="shared" si="190"/>
        <v>DUPE</v>
      </c>
      <c r="P2448">
        <v>1324</v>
      </c>
      <c r="Q2448" t="str">
        <f t="shared" si="189"/>
        <v>FREE#</v>
      </c>
      <c r="AS2448" s="244">
        <v>2446</v>
      </c>
      <c r="AT2448" s="244">
        <v>-28.5</v>
      </c>
      <c r="AU2448" s="244">
        <v>127.75</v>
      </c>
      <c r="AV2448" s="244" t="s">
        <v>7119</v>
      </c>
      <c r="AW2448" s="22">
        <v>721</v>
      </c>
      <c r="AX2448" s="343">
        <v>262.17875331032872</v>
      </c>
    </row>
    <row r="2449" spans="15:50" ht="12" customHeight="1" x14ac:dyDescent="0.25">
      <c r="O2449" s="482" t="str">
        <f t="shared" si="190"/>
        <v>DUPE</v>
      </c>
      <c r="P2449">
        <v>1325</v>
      </c>
      <c r="Q2449" t="str">
        <f t="shared" si="189"/>
        <v>FREE#</v>
      </c>
      <c r="AS2449" s="244">
        <v>2447</v>
      </c>
      <c r="AT2449" s="244">
        <v>-28.25</v>
      </c>
      <c r="AU2449" s="244">
        <v>127.75</v>
      </c>
      <c r="AV2449" s="244" t="s">
        <v>7120</v>
      </c>
      <c r="AW2449" s="22">
        <v>721</v>
      </c>
      <c r="AX2449" s="343">
        <v>289.75142551371903</v>
      </c>
    </row>
    <row r="2450" spans="15:50" ht="12" customHeight="1" x14ac:dyDescent="0.25">
      <c r="O2450" s="482" t="str">
        <f t="shared" si="190"/>
        <v>DUPE</v>
      </c>
      <c r="P2450">
        <v>1326</v>
      </c>
      <c r="Q2450" t="str">
        <f t="shared" si="189"/>
        <v>FREE#</v>
      </c>
      <c r="AS2450" s="244">
        <v>2448</v>
      </c>
      <c r="AT2450" s="244">
        <v>-28</v>
      </c>
      <c r="AU2450" s="244">
        <v>127.75</v>
      </c>
      <c r="AV2450" s="244" t="s">
        <v>7121</v>
      </c>
      <c r="AW2450" s="22">
        <v>721</v>
      </c>
      <c r="AX2450" s="343">
        <v>317.36328270759765</v>
      </c>
    </row>
    <row r="2451" spans="15:50" ht="12" customHeight="1" x14ac:dyDescent="0.25">
      <c r="O2451" s="482" t="str">
        <f t="shared" si="190"/>
        <v>DUPE</v>
      </c>
      <c r="P2451">
        <v>1327</v>
      </c>
      <c r="Q2451" t="str">
        <f t="shared" si="189"/>
        <v>FREE#</v>
      </c>
      <c r="AS2451" s="244">
        <v>2449</v>
      </c>
      <c r="AT2451" s="244">
        <v>-27.75</v>
      </c>
      <c r="AU2451" s="244">
        <v>127.75</v>
      </c>
      <c r="AV2451" s="244" t="s">
        <v>7122</v>
      </c>
      <c r="AW2451" s="22">
        <v>721</v>
      </c>
      <c r="AX2451" s="343">
        <v>345.00491671265848</v>
      </c>
    </row>
    <row r="2452" spans="15:50" ht="12" customHeight="1" x14ac:dyDescent="0.25">
      <c r="O2452" s="482" t="str">
        <f t="shared" si="190"/>
        <v>DUPE</v>
      </c>
      <c r="P2452">
        <v>1328</v>
      </c>
      <c r="Q2452" t="str">
        <f t="shared" si="189"/>
        <v>FREE#</v>
      </c>
      <c r="AS2452" s="244">
        <v>2450</v>
      </c>
      <c r="AT2452" s="244">
        <v>-27.5</v>
      </c>
      <c r="AU2452" s="244">
        <v>127.75</v>
      </c>
      <c r="AV2452" s="244" t="s">
        <v>7123</v>
      </c>
      <c r="AW2452" s="22">
        <v>721</v>
      </c>
      <c r="AX2452" s="343">
        <v>372.66970177265057</v>
      </c>
    </row>
    <row r="2453" spans="15:50" ht="12" customHeight="1" x14ac:dyDescent="0.25">
      <c r="O2453" s="482" t="str">
        <f t="shared" si="190"/>
        <v>DUPE</v>
      </c>
      <c r="P2453">
        <v>1329</v>
      </c>
      <c r="Q2453" t="str">
        <f t="shared" si="189"/>
        <v>FREE#</v>
      </c>
      <c r="AS2453" s="244">
        <v>2451</v>
      </c>
      <c r="AT2453" s="244">
        <v>-27.25</v>
      </c>
      <c r="AU2453" s="244">
        <v>127.75</v>
      </c>
      <c r="AV2453" s="244" t="s">
        <v>7124</v>
      </c>
      <c r="AW2453" s="22">
        <v>721</v>
      </c>
      <c r="AX2453" s="343">
        <v>400.35283862882613</v>
      </c>
    </row>
    <row r="2454" spans="15:50" ht="12" customHeight="1" x14ac:dyDescent="0.25">
      <c r="O2454" s="482" t="str">
        <f t="shared" si="190"/>
        <v>DUPE</v>
      </c>
      <c r="P2454">
        <v>1330</v>
      </c>
      <c r="Q2454" t="str">
        <f t="shared" si="189"/>
        <v>FREE#</v>
      </c>
      <c r="AS2454" s="244">
        <v>2452</v>
      </c>
      <c r="AT2454" s="244">
        <v>-27</v>
      </c>
      <c r="AU2454" s="244">
        <v>127.75</v>
      </c>
      <c r="AV2454" s="244" t="s">
        <v>7125</v>
      </c>
      <c r="AW2454" s="22">
        <v>721</v>
      </c>
      <c r="AX2454" s="343">
        <v>428.05076671946335</v>
      </c>
    </row>
    <row r="2455" spans="15:50" ht="12" customHeight="1" x14ac:dyDescent="0.25">
      <c r="O2455" s="482" t="str">
        <f t="shared" si="190"/>
        <v>DUPE</v>
      </c>
      <c r="P2455">
        <v>1331</v>
      </c>
      <c r="Q2455" t="str">
        <f t="shared" si="189"/>
        <v>FREE#</v>
      </c>
      <c r="AS2455" s="244">
        <v>2453</v>
      </c>
      <c r="AT2455" s="244">
        <v>-26.75</v>
      </c>
      <c r="AU2455" s="244">
        <v>127.75</v>
      </c>
      <c r="AV2455" s="244" t="s">
        <v>7126</v>
      </c>
      <c r="AW2455" s="22">
        <v>721</v>
      </c>
      <c r="AX2455" s="343">
        <v>455.76078932781036</v>
      </c>
    </row>
    <row r="2456" spans="15:50" ht="12" customHeight="1" x14ac:dyDescent="0.25">
      <c r="O2456" s="482" t="str">
        <f t="shared" si="190"/>
        <v>DUPE</v>
      </c>
      <c r="P2456">
        <v>1332</v>
      </c>
      <c r="Q2456" t="str">
        <f t="shared" si="189"/>
        <v>FREE#</v>
      </c>
      <c r="AS2456" s="244">
        <v>2454</v>
      </c>
      <c r="AT2456" s="244">
        <v>-26.5</v>
      </c>
      <c r="AU2456" s="244">
        <v>127.75</v>
      </c>
      <c r="AV2456" s="244" t="s">
        <v>7127</v>
      </c>
      <c r="AW2456" s="22">
        <v>721</v>
      </c>
      <c r="AX2456" s="343">
        <v>483.48082691371502</v>
      </c>
    </row>
    <row r="2457" spans="15:50" ht="12" customHeight="1" x14ac:dyDescent="0.25">
      <c r="O2457" s="482" t="str">
        <f t="shared" si="190"/>
        <v>DUPE</v>
      </c>
      <c r="P2457">
        <v>1333</v>
      </c>
      <c r="Q2457" t="str">
        <f t="shared" si="189"/>
        <v>FREE#</v>
      </c>
      <c r="AS2457" s="244">
        <v>2455</v>
      </c>
      <c r="AT2457" s="244">
        <v>-26.25</v>
      </c>
      <c r="AU2457" s="244">
        <v>127.75</v>
      </c>
      <c r="AV2457" s="244" t="s">
        <v>7128</v>
      </c>
      <c r="AW2457" s="22">
        <v>721</v>
      </c>
      <c r="AX2457" s="343">
        <v>511.20925030606895</v>
      </c>
    </row>
    <row r="2458" spans="15:50" ht="12" customHeight="1" x14ac:dyDescent="0.25">
      <c r="O2458" s="482" t="str">
        <f t="shared" si="190"/>
        <v>DUPE</v>
      </c>
      <c r="P2458">
        <v>1334</v>
      </c>
      <c r="Q2458" t="str">
        <f t="shared" si="189"/>
        <v>FREE#</v>
      </c>
      <c r="AS2458" s="244">
        <v>2456</v>
      </c>
      <c r="AT2458" s="244">
        <v>-26</v>
      </c>
      <c r="AU2458" s="244">
        <v>127.75</v>
      </c>
      <c r="AV2458" s="244" t="s">
        <v>7129</v>
      </c>
      <c r="AW2458" s="22">
        <v>721</v>
      </c>
      <c r="AX2458" s="343">
        <v>538.94476516658449</v>
      </c>
    </row>
    <row r="2459" spans="15:50" ht="12" customHeight="1" x14ac:dyDescent="0.25">
      <c r="O2459" s="482" t="str">
        <f t="shared" si="190"/>
        <v>DUPE</v>
      </c>
      <c r="P2459">
        <v>1335</v>
      </c>
      <c r="Q2459" t="str">
        <f t="shared" si="189"/>
        <v>FREE#</v>
      </c>
      <c r="AS2459" s="244">
        <v>2457</v>
      </c>
      <c r="AT2459" s="244">
        <v>-25.75</v>
      </c>
      <c r="AU2459" s="244">
        <v>127.75</v>
      </c>
      <c r="AV2459" s="244" t="s">
        <v>7130</v>
      </c>
      <c r="AW2459" s="22">
        <v>721</v>
      </c>
      <c r="AX2459" s="343">
        <v>566.68633025211511</v>
      </c>
    </row>
    <row r="2460" spans="15:50" ht="12" customHeight="1" x14ac:dyDescent="0.25">
      <c r="O2460" s="482" t="str">
        <f t="shared" si="190"/>
        <v>DUPE</v>
      </c>
      <c r="P2460">
        <v>1336</v>
      </c>
      <c r="Q2460" t="str">
        <f t="shared" si="189"/>
        <v>FREE#</v>
      </c>
      <c r="AS2460" s="244">
        <v>2458</v>
      </c>
      <c r="AT2460" s="244">
        <v>-25.5</v>
      </c>
      <c r="AU2460" s="244">
        <v>127.75</v>
      </c>
      <c r="AV2460" s="244" t="s">
        <v>7131</v>
      </c>
      <c r="AW2460" s="22">
        <v>721</v>
      </c>
      <c r="AX2460" s="343">
        <v>594.43309848646493</v>
      </c>
    </row>
    <row r="2461" spans="15:50" ht="12" customHeight="1" x14ac:dyDescent="0.25">
      <c r="O2461" s="482" t="str">
        <f t="shared" si="190"/>
        <v>DUPE</v>
      </c>
      <c r="P2461">
        <v>1337</v>
      </c>
      <c r="Q2461" t="str">
        <f t="shared" si="189"/>
        <v>FREE#</v>
      </c>
      <c r="AS2461" s="244">
        <v>2459</v>
      </c>
      <c r="AT2461" s="244">
        <v>-25.25</v>
      </c>
      <c r="AU2461" s="244">
        <v>127.75</v>
      </c>
      <c r="AV2461" s="244" t="s">
        <v>7132</v>
      </c>
      <c r="AW2461" s="22">
        <v>721</v>
      </c>
      <c r="AX2461" s="343">
        <v>622.1843737513467</v>
      </c>
    </row>
    <row r="2462" spans="15:50" ht="12" customHeight="1" x14ac:dyDescent="0.25">
      <c r="O2462" s="482" t="str">
        <f t="shared" si="190"/>
        <v>DUPE</v>
      </c>
      <c r="P2462">
        <v>1338</v>
      </c>
      <c r="Q2462" t="str">
        <f t="shared" si="189"/>
        <v>FREE#</v>
      </c>
      <c r="AS2462" s="244">
        <v>2460</v>
      </c>
      <c r="AT2462" s="244">
        <v>-25</v>
      </c>
      <c r="AU2462" s="244">
        <v>127.75</v>
      </c>
      <c r="AV2462" s="244" t="s">
        <v>7133</v>
      </c>
      <c r="AW2462" s="22">
        <v>721</v>
      </c>
      <c r="AX2462" s="343">
        <v>649.93957871623377</v>
      </c>
    </row>
    <row r="2463" spans="15:50" ht="12" customHeight="1" x14ac:dyDescent="0.25">
      <c r="O2463" s="482" t="str">
        <f t="shared" si="190"/>
        <v>DUPE</v>
      </c>
      <c r="P2463">
        <v>1339</v>
      </c>
      <c r="Q2463" t="str">
        <f t="shared" si="189"/>
        <v>FREE#</v>
      </c>
      <c r="AS2463" s="244">
        <v>2461</v>
      </c>
      <c r="AT2463" s="244">
        <v>-35</v>
      </c>
      <c r="AU2463" s="244">
        <v>128</v>
      </c>
      <c r="AV2463" s="244" t="s">
        <v>7134</v>
      </c>
      <c r="AW2463" s="22">
        <v>942</v>
      </c>
      <c r="AX2463" s="343">
        <v>348.7481808062318</v>
      </c>
    </row>
    <row r="2464" spans="15:50" ht="12" customHeight="1" x14ac:dyDescent="0.25">
      <c r="O2464" s="482" t="str">
        <f t="shared" si="190"/>
        <v>DUPE</v>
      </c>
      <c r="P2464">
        <v>1340</v>
      </c>
      <c r="Q2464" t="str">
        <f t="shared" si="189"/>
        <v>FREE#</v>
      </c>
      <c r="AS2464" s="244">
        <v>2462</v>
      </c>
      <c r="AT2464" s="244">
        <v>-34.75</v>
      </c>
      <c r="AU2464" s="244">
        <v>128</v>
      </c>
      <c r="AV2464" s="244" t="s">
        <v>7135</v>
      </c>
      <c r="AW2464" s="22">
        <v>942</v>
      </c>
      <c r="AX2464" s="343">
        <v>320.97432539633093</v>
      </c>
    </row>
    <row r="2465" spans="15:50" ht="12" customHeight="1" x14ac:dyDescent="0.25">
      <c r="O2465" s="482" t="str">
        <f t="shared" si="190"/>
        <v>DUPE</v>
      </c>
      <c r="P2465">
        <v>1341</v>
      </c>
      <c r="Q2465" t="str">
        <f t="shared" si="189"/>
        <v>FREE#</v>
      </c>
      <c r="AS2465" s="244">
        <v>2463</v>
      </c>
      <c r="AT2465" s="244">
        <v>-34.5</v>
      </c>
      <c r="AU2465" s="244">
        <v>128</v>
      </c>
      <c r="AV2465" s="244" t="s">
        <v>7136</v>
      </c>
      <c r="AW2465" s="22">
        <v>942</v>
      </c>
      <c r="AX2465" s="343">
        <v>293.20492724242547</v>
      </c>
    </row>
    <row r="2466" spans="15:50" ht="12" customHeight="1" x14ac:dyDescent="0.25">
      <c r="O2466" s="482" t="str">
        <f t="shared" si="190"/>
        <v>DUPE</v>
      </c>
      <c r="P2466">
        <v>1342</v>
      </c>
      <c r="Q2466" t="str">
        <f t="shared" si="189"/>
        <v>FREE#</v>
      </c>
      <c r="AS2466" s="244">
        <v>2464</v>
      </c>
      <c r="AT2466" s="244">
        <v>-34.25</v>
      </c>
      <c r="AU2466" s="244">
        <v>128</v>
      </c>
      <c r="AV2466" s="244" t="s">
        <v>7137</v>
      </c>
      <c r="AW2466" s="22">
        <v>942</v>
      </c>
      <c r="AX2466" s="343">
        <v>265.44138524894657</v>
      </c>
    </row>
    <row r="2467" spans="15:50" ht="12" customHeight="1" x14ac:dyDescent="0.25">
      <c r="O2467" s="482" t="str">
        <f t="shared" si="190"/>
        <v>DUPE</v>
      </c>
      <c r="P2467">
        <v>1343</v>
      </c>
      <c r="Q2467" t="str">
        <f t="shared" si="189"/>
        <v>FREE#</v>
      </c>
      <c r="AS2467" s="244">
        <v>2465</v>
      </c>
      <c r="AT2467" s="244">
        <v>-34</v>
      </c>
      <c r="AU2467" s="244">
        <v>128</v>
      </c>
      <c r="AV2467" s="244" t="s">
        <v>7138</v>
      </c>
      <c r="AW2467" s="22">
        <v>942</v>
      </c>
      <c r="AX2467" s="343">
        <v>237.68575156058844</v>
      </c>
    </row>
    <row r="2468" spans="15:50" ht="12" customHeight="1" x14ac:dyDescent="0.25">
      <c r="O2468" s="482" t="str">
        <f t="shared" si="190"/>
        <v>DUPE</v>
      </c>
      <c r="P2468">
        <v>1344</v>
      </c>
      <c r="Q2468" t="str">
        <f t="shared" si="189"/>
        <v>FREE#</v>
      </c>
      <c r="AS2468" s="244">
        <v>2466</v>
      </c>
      <c r="AT2468" s="244">
        <v>-33.75</v>
      </c>
      <c r="AU2468" s="244">
        <v>128</v>
      </c>
      <c r="AV2468" s="244" t="s">
        <v>7139</v>
      </c>
      <c r="AW2468" s="22">
        <v>942</v>
      </c>
      <c r="AX2468" s="343">
        <v>209.94116279497746</v>
      </c>
    </row>
    <row r="2469" spans="15:50" ht="12" customHeight="1" x14ac:dyDescent="0.25">
      <c r="O2469" s="482" t="str">
        <f t="shared" si="190"/>
        <v>DUPE</v>
      </c>
      <c r="P2469">
        <v>1345</v>
      </c>
      <c r="Q2469" t="str">
        <f t="shared" si="189"/>
        <v>FREE#</v>
      </c>
      <c r="AS2469" s="244">
        <v>2467</v>
      </c>
      <c r="AT2469" s="244">
        <v>-33.5</v>
      </c>
      <c r="AU2469" s="244">
        <v>128</v>
      </c>
      <c r="AV2469" s="244" t="s">
        <v>7140</v>
      </c>
      <c r="AW2469" s="22">
        <v>942</v>
      </c>
      <c r="AX2469" s="343">
        <v>182.21266428413037</v>
      </c>
    </row>
    <row r="2470" spans="15:50" ht="12" customHeight="1" x14ac:dyDescent="0.25">
      <c r="O2470" s="482" t="str">
        <f t="shared" si="190"/>
        <v>DUPE</v>
      </c>
      <c r="P2470">
        <v>1346</v>
      </c>
      <c r="Q2470" t="str">
        <f t="shared" ref="Q2470:Q2523" si="191">IFERROR(VLOOKUP(P2470,$P$3:$Q$1122,2,FALSE), "FREE#")</f>
        <v>FREE#</v>
      </c>
      <c r="AS2470" s="244">
        <v>2468</v>
      </c>
      <c r="AT2470" s="244">
        <v>-33.25</v>
      </c>
      <c r="AU2470" s="244">
        <v>128</v>
      </c>
      <c r="AV2470" s="244" t="s">
        <v>7141</v>
      </c>
      <c r="AW2470" s="22">
        <v>942</v>
      </c>
      <c r="AX2470" s="343">
        <v>154.50891904556789</v>
      </c>
    </row>
    <row r="2471" spans="15:50" ht="12" customHeight="1" x14ac:dyDescent="0.25">
      <c r="O2471" s="482" t="str">
        <f t="shared" si="190"/>
        <v>DUPE</v>
      </c>
      <c r="P2471">
        <v>1347</v>
      </c>
      <c r="Q2471" t="str">
        <f t="shared" si="191"/>
        <v>FREE#</v>
      </c>
      <c r="AS2471" s="244">
        <v>2469</v>
      </c>
      <c r="AT2471" s="244">
        <v>-33</v>
      </c>
      <c r="AU2471" s="244">
        <v>128</v>
      </c>
      <c r="AV2471" s="244" t="s">
        <v>7142</v>
      </c>
      <c r="AW2471" s="22">
        <v>942</v>
      </c>
      <c r="AX2471" s="343">
        <v>126.84614678118945</v>
      </c>
    </row>
    <row r="2472" spans="15:50" ht="12" customHeight="1" x14ac:dyDescent="0.25">
      <c r="O2472" s="482" t="str">
        <f t="shared" si="190"/>
        <v>DUPE</v>
      </c>
      <c r="P2472">
        <v>1348</v>
      </c>
      <c r="Q2472" t="str">
        <f t="shared" si="191"/>
        <v>FREE#</v>
      </c>
      <c r="AS2472" s="244">
        <v>2470</v>
      </c>
      <c r="AT2472" s="244">
        <v>-32.75</v>
      </c>
      <c r="AU2472" s="244">
        <v>128</v>
      </c>
      <c r="AV2472" s="244" t="s">
        <v>7143</v>
      </c>
      <c r="AW2472" s="22">
        <v>942</v>
      </c>
      <c r="AX2472" s="343">
        <v>99.258610163284573</v>
      </c>
    </row>
    <row r="2473" spans="15:50" ht="12" customHeight="1" x14ac:dyDescent="0.25">
      <c r="O2473" s="482" t="str">
        <f t="shared" si="190"/>
        <v>DUPE</v>
      </c>
      <c r="P2473">
        <v>1349</v>
      </c>
      <c r="Q2473" t="str">
        <f t="shared" si="191"/>
        <v>FREE#</v>
      </c>
      <c r="AS2473" s="244">
        <v>2471</v>
      </c>
      <c r="AT2473" s="244">
        <v>-32.5</v>
      </c>
      <c r="AU2473" s="244">
        <v>128</v>
      </c>
      <c r="AV2473" s="244" t="s">
        <v>7144</v>
      </c>
      <c r="AW2473" s="22">
        <v>942</v>
      </c>
      <c r="AX2473" s="343">
        <v>71.833044482930674</v>
      </c>
    </row>
    <row r="2474" spans="15:50" ht="12" customHeight="1" x14ac:dyDescent="0.25">
      <c r="O2474" s="482" t="str">
        <f t="shared" si="190"/>
        <v>DUPE</v>
      </c>
      <c r="P2474">
        <v>1350</v>
      </c>
      <c r="Q2474" t="str">
        <f t="shared" si="191"/>
        <v>FREE#</v>
      </c>
      <c r="AS2474" s="244">
        <v>2472</v>
      </c>
      <c r="AT2474" s="244">
        <v>-32.25</v>
      </c>
      <c r="AU2474" s="244">
        <v>128</v>
      </c>
      <c r="AV2474" s="244" t="s">
        <v>7145</v>
      </c>
      <c r="AW2474" s="22">
        <v>942</v>
      </c>
      <c r="AX2474" s="343">
        <v>44.867457224502218</v>
      </c>
    </row>
    <row r="2475" spans="15:50" ht="12" customHeight="1" x14ac:dyDescent="0.25">
      <c r="O2475" s="482" t="str">
        <f t="shared" si="190"/>
        <v>DUPE</v>
      </c>
      <c r="P2475">
        <v>1351</v>
      </c>
      <c r="Q2475" t="str">
        <f t="shared" si="191"/>
        <v>FREE#</v>
      </c>
      <c r="AS2475" s="244">
        <v>2473</v>
      </c>
      <c r="AT2475" s="244">
        <v>-32</v>
      </c>
      <c r="AU2475" s="244">
        <v>128</v>
      </c>
      <c r="AV2475" s="244" t="s">
        <v>7146</v>
      </c>
      <c r="AW2475" s="22">
        <v>942</v>
      </c>
      <c r="AX2475" s="343">
        <v>20.287410034508248</v>
      </c>
    </row>
    <row r="2476" spans="15:50" ht="12" customHeight="1" x14ac:dyDescent="0.25">
      <c r="O2476" s="482" t="str">
        <f t="shared" si="190"/>
        <v>DUPE</v>
      </c>
      <c r="P2476">
        <v>1352</v>
      </c>
      <c r="Q2476" t="str">
        <f t="shared" si="191"/>
        <v>FREE#</v>
      </c>
      <c r="AS2476" s="244">
        <v>2474</v>
      </c>
      <c r="AT2476" s="244">
        <v>-31.75</v>
      </c>
      <c r="AU2476" s="244">
        <v>128</v>
      </c>
      <c r="AV2476" s="244" t="s">
        <v>7147</v>
      </c>
      <c r="AW2476" s="22">
        <v>942</v>
      </c>
      <c r="AX2476" s="343">
        <v>18.853571123190925</v>
      </c>
    </row>
    <row r="2477" spans="15:50" ht="12" customHeight="1" x14ac:dyDescent="0.25">
      <c r="O2477" s="482" t="str">
        <f t="shared" si="190"/>
        <v>DUPE</v>
      </c>
      <c r="P2477">
        <v>1353</v>
      </c>
      <c r="Q2477" t="str">
        <f t="shared" si="191"/>
        <v>FREE#</v>
      </c>
      <c r="AS2477" s="244">
        <v>2475</v>
      </c>
      <c r="AT2477" s="244">
        <v>-31.5</v>
      </c>
      <c r="AU2477" s="244">
        <v>128</v>
      </c>
      <c r="AV2477" s="244" t="s">
        <v>7148</v>
      </c>
      <c r="AW2477" s="22">
        <v>942</v>
      </c>
      <c r="AX2477" s="343">
        <v>42.950240189804418</v>
      </c>
    </row>
    <row r="2478" spans="15:50" ht="12" customHeight="1" x14ac:dyDescent="0.25">
      <c r="O2478" s="482" t="str">
        <f t="shared" si="190"/>
        <v>DUPE</v>
      </c>
      <c r="P2478">
        <v>1354</v>
      </c>
      <c r="Q2478" t="str">
        <f t="shared" si="191"/>
        <v>FREE#</v>
      </c>
      <c r="AS2478" s="244">
        <v>2476</v>
      </c>
      <c r="AT2478" s="244">
        <v>-31.25</v>
      </c>
      <c r="AU2478" s="244">
        <v>128</v>
      </c>
      <c r="AV2478" s="244" t="s">
        <v>7149</v>
      </c>
      <c r="AW2478" s="22">
        <v>721</v>
      </c>
      <c r="AX2478" s="343">
        <v>47.30458884004188</v>
      </c>
    </row>
    <row r="2479" spans="15:50" ht="12" customHeight="1" x14ac:dyDescent="0.25">
      <c r="O2479" s="482" t="str">
        <f t="shared" si="190"/>
        <v>DUPE</v>
      </c>
      <c r="P2479">
        <v>1355</v>
      </c>
      <c r="Q2479" t="str">
        <f t="shared" si="191"/>
        <v>FREE#</v>
      </c>
      <c r="AS2479" s="244">
        <v>2477</v>
      </c>
      <c r="AT2479" s="244">
        <v>-31</v>
      </c>
      <c r="AU2479" s="244">
        <v>128</v>
      </c>
      <c r="AV2479" s="244" t="s">
        <v>7150</v>
      </c>
      <c r="AW2479" s="22">
        <v>721</v>
      </c>
      <c r="AX2479" s="343">
        <v>21.305214655700805</v>
      </c>
    </row>
    <row r="2480" spans="15:50" ht="12" customHeight="1" x14ac:dyDescent="0.25">
      <c r="O2480" s="482" t="str">
        <f t="shared" si="190"/>
        <v>DUPE</v>
      </c>
      <c r="P2480">
        <v>1356</v>
      </c>
      <c r="Q2480" t="str">
        <f t="shared" si="191"/>
        <v>FREE#</v>
      </c>
      <c r="AS2480" s="244">
        <v>2478</v>
      </c>
      <c r="AT2480" s="244">
        <v>-30.75</v>
      </c>
      <c r="AU2480" s="244">
        <v>128</v>
      </c>
      <c r="AV2480" s="244" t="s">
        <v>7151</v>
      </c>
      <c r="AW2480" s="22">
        <v>721</v>
      </c>
      <c r="AX2480" s="343">
        <v>14.679540453087254</v>
      </c>
    </row>
    <row r="2481" spans="15:50" ht="12" customHeight="1" x14ac:dyDescent="0.25">
      <c r="O2481" s="482" t="str">
        <f t="shared" si="190"/>
        <v>DUPE</v>
      </c>
      <c r="P2481">
        <v>1357</v>
      </c>
      <c r="Q2481" t="str">
        <f t="shared" si="191"/>
        <v>FREE#</v>
      </c>
      <c r="AS2481" s="244">
        <v>2479</v>
      </c>
      <c r="AT2481" s="244">
        <v>-30.5</v>
      </c>
      <c r="AU2481" s="244">
        <v>128</v>
      </c>
      <c r="AV2481" s="244" t="s">
        <v>7152</v>
      </c>
      <c r="AW2481" s="22">
        <v>721</v>
      </c>
      <c r="AX2481" s="343">
        <v>39.018640858916619</v>
      </c>
    </row>
    <row r="2482" spans="15:50" ht="12" customHeight="1" x14ac:dyDescent="0.25">
      <c r="O2482" s="482" t="str">
        <f t="shared" si="190"/>
        <v>DUPE</v>
      </c>
      <c r="P2482">
        <v>1358</v>
      </c>
      <c r="Q2482" t="str">
        <f t="shared" si="191"/>
        <v>FREE#</v>
      </c>
      <c r="AS2482" s="244">
        <v>2480</v>
      </c>
      <c r="AT2482" s="244">
        <v>-30.25</v>
      </c>
      <c r="AU2482" s="244">
        <v>128</v>
      </c>
      <c r="AV2482" s="244" t="s">
        <v>7153</v>
      </c>
      <c r="AW2482" s="22">
        <v>721</v>
      </c>
      <c r="AX2482" s="343">
        <v>66.142334788033509</v>
      </c>
    </row>
    <row r="2483" spans="15:50" ht="12" customHeight="1" x14ac:dyDescent="0.25">
      <c r="O2483" s="482" t="str">
        <f t="shared" si="190"/>
        <v>DUPE</v>
      </c>
      <c r="P2483">
        <v>1359</v>
      </c>
      <c r="Q2483" t="str">
        <f t="shared" si="191"/>
        <v>FREE#</v>
      </c>
      <c r="AS2483" s="244">
        <v>2481</v>
      </c>
      <c r="AT2483" s="244">
        <v>-30</v>
      </c>
      <c r="AU2483" s="244">
        <v>128</v>
      </c>
      <c r="AV2483" s="244" t="s">
        <v>7154</v>
      </c>
      <c r="AW2483" s="22">
        <v>721</v>
      </c>
      <c r="AX2483" s="343">
        <v>93.661898646518139</v>
      </c>
    </row>
    <row r="2484" spans="15:50" ht="12" customHeight="1" x14ac:dyDescent="0.25">
      <c r="O2484" s="482" t="str">
        <f t="shared" si="190"/>
        <v>DUPE</v>
      </c>
      <c r="P2484">
        <v>1360</v>
      </c>
      <c r="Q2484" t="str">
        <f t="shared" si="191"/>
        <v>FREE#</v>
      </c>
      <c r="AS2484" s="244">
        <v>2482</v>
      </c>
      <c r="AT2484" s="244">
        <v>-29.75</v>
      </c>
      <c r="AU2484" s="244">
        <v>128</v>
      </c>
      <c r="AV2484" s="244" t="s">
        <v>7155</v>
      </c>
      <c r="AW2484" s="22">
        <v>721</v>
      </c>
      <c r="AX2484" s="343">
        <v>121.30821388094586</v>
      </c>
    </row>
    <row r="2485" spans="15:50" ht="12" customHeight="1" x14ac:dyDescent="0.25">
      <c r="O2485" s="482" t="str">
        <f t="shared" si="190"/>
        <v>DUPE</v>
      </c>
      <c r="P2485">
        <v>1361</v>
      </c>
      <c r="Q2485" t="str">
        <f t="shared" si="191"/>
        <v>FREE#</v>
      </c>
      <c r="AS2485" s="244">
        <v>2483</v>
      </c>
      <c r="AT2485" s="244">
        <v>-29.5</v>
      </c>
      <c r="AU2485" s="244">
        <v>128</v>
      </c>
      <c r="AV2485" s="244" t="s">
        <v>7156</v>
      </c>
      <c r="AW2485" s="22">
        <v>721</v>
      </c>
      <c r="AX2485" s="343">
        <v>149.01074773944427</v>
      </c>
    </row>
    <row r="2486" spans="15:50" ht="12" customHeight="1" x14ac:dyDescent="0.25">
      <c r="O2486" s="482" t="str">
        <f t="shared" si="190"/>
        <v>DUPE</v>
      </c>
      <c r="P2486">
        <v>1362</v>
      </c>
      <c r="Q2486" t="str">
        <f t="shared" si="191"/>
        <v>FREE#</v>
      </c>
      <c r="AS2486" s="244">
        <v>2484</v>
      </c>
      <c r="AT2486" s="244">
        <v>-29.25</v>
      </c>
      <c r="AU2486" s="244">
        <v>128</v>
      </c>
      <c r="AV2486" s="244" t="s">
        <v>7157</v>
      </c>
      <c r="AW2486" s="22">
        <v>721</v>
      </c>
      <c r="AX2486" s="343">
        <v>176.7430672433463</v>
      </c>
    </row>
    <row r="2487" spans="15:50" ht="12" customHeight="1" x14ac:dyDescent="0.25">
      <c r="O2487" s="482" t="str">
        <f t="shared" si="190"/>
        <v>DUPE</v>
      </c>
      <c r="P2487">
        <v>1363</v>
      </c>
      <c r="Q2487" t="str">
        <f t="shared" si="191"/>
        <v>FREE#</v>
      </c>
      <c r="AS2487" s="244">
        <v>2485</v>
      </c>
      <c r="AT2487" s="244">
        <v>-29</v>
      </c>
      <c r="AU2487" s="244">
        <v>128</v>
      </c>
      <c r="AV2487" s="244" t="s">
        <v>7158</v>
      </c>
      <c r="AW2487" s="22">
        <v>721</v>
      </c>
      <c r="AX2487" s="343">
        <v>204.49305461316678</v>
      </c>
    </row>
    <row r="2488" spans="15:50" ht="12" customHeight="1" x14ac:dyDescent="0.25">
      <c r="O2488" s="482" t="str">
        <f t="shared" si="190"/>
        <v>DUPE</v>
      </c>
      <c r="P2488">
        <v>1364</v>
      </c>
      <c r="Q2488" t="str">
        <f t="shared" si="191"/>
        <v>FREE#</v>
      </c>
      <c r="AS2488" s="244">
        <v>2486</v>
      </c>
      <c r="AT2488" s="244">
        <v>-28.75</v>
      </c>
      <c r="AU2488" s="244">
        <v>128</v>
      </c>
      <c r="AV2488" s="244" t="s">
        <v>7159</v>
      </c>
      <c r="AW2488" s="22">
        <v>721</v>
      </c>
      <c r="AX2488" s="343">
        <v>232.25437701152143</v>
      </c>
    </row>
    <row r="2489" spans="15:50" ht="12" customHeight="1" x14ac:dyDescent="0.25">
      <c r="O2489" s="482" t="str">
        <f t="shared" si="190"/>
        <v>DUPE</v>
      </c>
      <c r="P2489">
        <v>1365</v>
      </c>
      <c r="Q2489" t="str">
        <f t="shared" si="191"/>
        <v>FREE#</v>
      </c>
      <c r="AS2489" s="244">
        <v>2487</v>
      </c>
      <c r="AT2489" s="244">
        <v>-28.5</v>
      </c>
      <c r="AU2489" s="244">
        <v>128</v>
      </c>
      <c r="AV2489" s="244" t="s">
        <v>7160</v>
      </c>
      <c r="AW2489" s="22">
        <v>721</v>
      </c>
      <c r="AX2489" s="343">
        <v>260.02340392041799</v>
      </c>
    </row>
    <row r="2490" spans="15:50" ht="12" customHeight="1" x14ac:dyDescent="0.25">
      <c r="O2490" s="482" t="str">
        <f t="shared" si="190"/>
        <v>DUPE</v>
      </c>
      <c r="P2490">
        <v>1366</v>
      </c>
      <c r="Q2490" t="str">
        <f t="shared" si="191"/>
        <v>FREE#</v>
      </c>
      <c r="AS2490" s="244">
        <v>2488</v>
      </c>
      <c r="AT2490" s="244">
        <v>-28.25</v>
      </c>
      <c r="AU2490" s="244">
        <v>128</v>
      </c>
      <c r="AV2490" s="244" t="s">
        <v>7161</v>
      </c>
      <c r="AW2490" s="22">
        <v>721</v>
      </c>
      <c r="AX2490" s="343">
        <v>287.79790517106346</v>
      </c>
    </row>
    <row r="2491" spans="15:50" ht="12" customHeight="1" x14ac:dyDescent="0.25">
      <c r="O2491" s="482" t="str">
        <f t="shared" si="190"/>
        <v>DUPE</v>
      </c>
      <c r="P2491">
        <v>1367</v>
      </c>
      <c r="Q2491" t="str">
        <f t="shared" si="191"/>
        <v>FREE#</v>
      </c>
      <c r="AS2491" s="244">
        <v>2489</v>
      </c>
      <c r="AT2491" s="244">
        <v>-28</v>
      </c>
      <c r="AU2491" s="244">
        <v>128</v>
      </c>
      <c r="AV2491" s="244" t="s">
        <v>7162</v>
      </c>
      <c r="AW2491" s="22">
        <v>721</v>
      </c>
      <c r="AX2491" s="343">
        <v>315.5764353437217</v>
      </c>
    </row>
    <row r="2492" spans="15:50" ht="12" customHeight="1" x14ac:dyDescent="0.25">
      <c r="O2492" s="482" t="str">
        <f t="shared" si="190"/>
        <v>DUPE</v>
      </c>
      <c r="P2492">
        <v>1368</v>
      </c>
      <c r="Q2492" t="str">
        <f t="shared" si="191"/>
        <v>FREE#</v>
      </c>
      <c r="AS2492" s="244">
        <v>2490</v>
      </c>
      <c r="AT2492" s="244">
        <v>-27.75</v>
      </c>
      <c r="AU2492" s="244">
        <v>128</v>
      </c>
      <c r="AV2492" s="244" t="s">
        <v>7163</v>
      </c>
      <c r="AW2492" s="22">
        <v>721</v>
      </c>
      <c r="AX2492" s="343">
        <v>343.3580165895533</v>
      </c>
    </row>
    <row r="2493" spans="15:50" ht="12" customHeight="1" x14ac:dyDescent="0.25">
      <c r="O2493" s="482" t="str">
        <f t="shared" si="190"/>
        <v>DUPE</v>
      </c>
      <c r="P2493">
        <v>1369</v>
      </c>
      <c r="Q2493" t="str">
        <f t="shared" si="191"/>
        <v>FREE#</v>
      </c>
      <c r="AS2493" s="244">
        <v>2491</v>
      </c>
      <c r="AT2493" s="244">
        <v>-27.5</v>
      </c>
      <c r="AU2493" s="244">
        <v>128</v>
      </c>
      <c r="AV2493" s="244" t="s">
        <v>7164</v>
      </c>
      <c r="AW2493" s="22">
        <v>721</v>
      </c>
      <c r="AX2493" s="343">
        <v>371.14196375073516</v>
      </c>
    </row>
    <row r="2494" spans="15:50" ht="12" customHeight="1" x14ac:dyDescent="0.25">
      <c r="O2494" s="482" t="str">
        <f t="shared" si="190"/>
        <v>DUPE</v>
      </c>
      <c r="P2494">
        <v>1370</v>
      </c>
      <c r="Q2494" t="str">
        <f t="shared" si="191"/>
        <v>FREE#</v>
      </c>
      <c r="AS2494" s="244">
        <v>2492</v>
      </c>
      <c r="AT2494" s="244">
        <v>-27.25</v>
      </c>
      <c r="AU2494" s="244">
        <v>128</v>
      </c>
      <c r="AV2494" s="244" t="s">
        <v>7165</v>
      </c>
      <c r="AW2494" s="22">
        <v>721</v>
      </c>
      <c r="AX2494" s="343">
        <v>398.92778249359355</v>
      </c>
    </row>
    <row r="2495" spans="15:50" ht="12" customHeight="1" x14ac:dyDescent="0.25">
      <c r="O2495" s="482" t="str">
        <f t="shared" si="190"/>
        <v>DUPE</v>
      </c>
      <c r="P2495">
        <v>1371</v>
      </c>
      <c r="Q2495" t="str">
        <f t="shared" si="191"/>
        <v>FREE#</v>
      </c>
      <c r="AS2495" s="244">
        <v>2493</v>
      </c>
      <c r="AT2495" s="244">
        <v>-27</v>
      </c>
      <c r="AU2495" s="244">
        <v>128</v>
      </c>
      <c r="AV2495" s="244" t="s">
        <v>7166</v>
      </c>
      <c r="AW2495" s="22">
        <v>721</v>
      </c>
      <c r="AX2495" s="343">
        <v>426.7151072102954</v>
      </c>
    </row>
    <row r="2496" spans="15:50" ht="12" customHeight="1" x14ac:dyDescent="0.25">
      <c r="O2496" s="482" t="str">
        <f t="shared" si="190"/>
        <v>DUPE</v>
      </c>
      <c r="P2496">
        <v>1372</v>
      </c>
      <c r="Q2496" t="str">
        <f t="shared" si="191"/>
        <v>FREE#</v>
      </c>
      <c r="AS2496" s="244">
        <v>2494</v>
      </c>
      <c r="AT2496" s="244">
        <v>-26.75</v>
      </c>
      <c r="AU2496" s="244">
        <v>128</v>
      </c>
      <c r="AV2496" s="244" t="s">
        <v>7167</v>
      </c>
      <c r="AW2496" s="22">
        <v>721</v>
      </c>
      <c r="AX2496" s="343">
        <v>454.50366168504365</v>
      </c>
    </row>
    <row r="2497" spans="15:50" ht="12" customHeight="1" x14ac:dyDescent="0.25">
      <c r="O2497" s="482" t="str">
        <f t="shared" si="190"/>
        <v>DUPE</v>
      </c>
      <c r="P2497">
        <v>1373</v>
      </c>
      <c r="Q2497" t="str">
        <f t="shared" si="191"/>
        <v>FREE#</v>
      </c>
      <c r="AS2497" s="244">
        <v>2495</v>
      </c>
      <c r="AT2497" s="244">
        <v>-26.5</v>
      </c>
      <c r="AU2497" s="244">
        <v>128</v>
      </c>
      <c r="AV2497" s="244" t="s">
        <v>7168</v>
      </c>
      <c r="AW2497" s="22">
        <v>721</v>
      </c>
      <c r="AX2497" s="343">
        <v>482.29323335057245</v>
      </c>
    </row>
    <row r="2498" spans="15:50" ht="12" customHeight="1" x14ac:dyDescent="0.25">
      <c r="O2498" s="482" t="str">
        <f t="shared" si="190"/>
        <v>DUPE</v>
      </c>
      <c r="P2498">
        <v>1374</v>
      </c>
      <c r="Q2498" t="str">
        <f t="shared" si="191"/>
        <v>FREE#</v>
      </c>
      <c r="AS2498" s="244">
        <v>2496</v>
      </c>
      <c r="AT2498" s="244">
        <v>-26.25</v>
      </c>
      <c r="AU2498" s="244">
        <v>128</v>
      </c>
      <c r="AV2498" s="244" t="s">
        <v>7169</v>
      </c>
      <c r="AW2498" s="22">
        <v>721</v>
      </c>
      <c r="AX2498" s="343">
        <v>510.08365595554255</v>
      </c>
    </row>
    <row r="2499" spans="15:50" ht="12" customHeight="1" x14ac:dyDescent="0.25">
      <c r="O2499" s="482" t="str">
        <f t="shared" si="190"/>
        <v>DUPE</v>
      </c>
      <c r="P2499">
        <v>1375</v>
      </c>
      <c r="Q2499" t="str">
        <f t="shared" si="191"/>
        <v>FREE#</v>
      </c>
      <c r="AS2499" s="244">
        <v>2497</v>
      </c>
      <c r="AT2499" s="244">
        <v>-26</v>
      </c>
      <c r="AU2499" s="244">
        <v>128</v>
      </c>
      <c r="AV2499" s="244" t="s">
        <v>7170</v>
      </c>
      <c r="AW2499" s="22">
        <v>721</v>
      </c>
      <c r="AX2499" s="343">
        <v>537.87479760292092</v>
      </c>
    </row>
    <row r="2500" spans="15:50" ht="12" customHeight="1" x14ac:dyDescent="0.25">
      <c r="O2500" s="482" t="str">
        <f t="shared" si="190"/>
        <v>DUPE</v>
      </c>
      <c r="P2500">
        <v>1376</v>
      </c>
      <c r="Q2500" t="str">
        <f t="shared" si="191"/>
        <v>FREE#</v>
      </c>
      <c r="AS2500" s="244">
        <v>2498</v>
      </c>
      <c r="AT2500" s="244">
        <v>-25.75</v>
      </c>
      <c r="AU2500" s="244">
        <v>128</v>
      </c>
      <c r="AV2500" s="244" t="s">
        <v>7171</v>
      </c>
      <c r="AW2500" s="22">
        <v>721</v>
      </c>
      <c r="AX2500" s="343">
        <v>565.66655231285699</v>
      </c>
    </row>
    <row r="2501" spans="15:50" ht="12" customHeight="1" x14ac:dyDescent="0.25">
      <c r="O2501" s="482" t="str">
        <f t="shared" ref="O2501:O2523" si="192">IF(Q2501=Q2500,"DUPE"," ")</f>
        <v>DUPE</v>
      </c>
      <c r="P2501">
        <v>1377</v>
      </c>
      <c r="Q2501" t="str">
        <f t="shared" si="191"/>
        <v>FREE#</v>
      </c>
      <c r="AS2501" s="244">
        <v>2499</v>
      </c>
      <c r="AT2501" s="244">
        <v>-25.5</v>
      </c>
      <c r="AU2501" s="244">
        <v>128</v>
      </c>
      <c r="AV2501" s="244" t="s">
        <v>7172</v>
      </c>
      <c r="AW2501" s="22">
        <v>721</v>
      </c>
      <c r="AX2501" s="343">
        <v>593.45883395556268</v>
      </c>
    </row>
    <row r="2502" spans="15:50" ht="12" customHeight="1" x14ac:dyDescent="0.25">
      <c r="O2502" s="482" t="str">
        <f t="shared" si="192"/>
        <v>DUPE</v>
      </c>
      <c r="P2502">
        <v>1378</v>
      </c>
      <c r="Q2502" t="str">
        <f t="shared" si="191"/>
        <v>FREE#</v>
      </c>
      <c r="AS2502" s="244">
        <v>2500</v>
      </c>
      <c r="AT2502" s="244">
        <v>-25.25</v>
      </c>
      <c r="AU2502" s="244">
        <v>128</v>
      </c>
      <c r="AV2502" s="244" t="s">
        <v>7173</v>
      </c>
      <c r="AW2502" s="22">
        <v>721</v>
      </c>
      <c r="AX2502" s="343">
        <v>621.25157181212853</v>
      </c>
    </row>
    <row r="2503" spans="15:50" ht="12" customHeight="1" x14ac:dyDescent="0.25">
      <c r="O2503" s="482" t="str">
        <f t="shared" si="192"/>
        <v>DUPE</v>
      </c>
      <c r="P2503">
        <v>1379</v>
      </c>
      <c r="Q2503" t="str">
        <f t="shared" si="191"/>
        <v>FREE#</v>
      </c>
      <c r="AS2503" s="244">
        <v>2501</v>
      </c>
      <c r="AT2503" s="244">
        <v>-25</v>
      </c>
      <c r="AU2503" s="244">
        <v>128</v>
      </c>
      <c r="AV2503" s="244" t="s">
        <v>7174</v>
      </c>
      <c r="AW2503" s="22">
        <v>721</v>
      </c>
      <c r="AX2503" s="343">
        <v>649.04470727556031</v>
      </c>
    </row>
    <row r="2504" spans="15:50" ht="12" customHeight="1" x14ac:dyDescent="0.25">
      <c r="O2504" s="482" t="str">
        <f t="shared" si="192"/>
        <v>DUPE</v>
      </c>
      <c r="P2504">
        <v>1380</v>
      </c>
      <c r="Q2504" t="str">
        <f t="shared" si="191"/>
        <v>FREE#</v>
      </c>
      <c r="AS2504" s="244">
        <v>2502</v>
      </c>
      <c r="AT2504" s="244">
        <v>-35</v>
      </c>
      <c r="AU2504" s="244">
        <v>128.25</v>
      </c>
      <c r="AV2504" s="244" t="s">
        <v>7175</v>
      </c>
      <c r="AW2504" s="22">
        <v>942</v>
      </c>
      <c r="AX2504" s="343">
        <v>350.41411432049802</v>
      </c>
    </row>
    <row r="2505" spans="15:50" ht="12" customHeight="1" x14ac:dyDescent="0.25">
      <c r="O2505" s="482" t="str">
        <f t="shared" si="192"/>
        <v>DUPE</v>
      </c>
      <c r="P2505">
        <v>1381</v>
      </c>
      <c r="Q2505" t="str">
        <f t="shared" si="191"/>
        <v>FREE#</v>
      </c>
      <c r="AS2505" s="244">
        <v>2503</v>
      </c>
      <c r="AT2505" s="244">
        <v>-34.75</v>
      </c>
      <c r="AU2505" s="244">
        <v>128.25</v>
      </c>
      <c r="AV2505" s="244" t="s">
        <v>7176</v>
      </c>
      <c r="AW2505" s="22">
        <v>942</v>
      </c>
      <c r="AX2505" s="343">
        <v>322.78899256920062</v>
      </c>
    </row>
    <row r="2506" spans="15:50" ht="12" customHeight="1" x14ac:dyDescent="0.25">
      <c r="O2506" s="482" t="str">
        <f t="shared" si="192"/>
        <v>DUPE</v>
      </c>
      <c r="P2506">
        <v>1382</v>
      </c>
      <c r="Q2506" t="str">
        <f t="shared" si="191"/>
        <v>FREE#</v>
      </c>
      <c r="AS2506" s="244">
        <v>2504</v>
      </c>
      <c r="AT2506" s="244">
        <v>-34.5</v>
      </c>
      <c r="AU2506" s="244">
        <v>128.25</v>
      </c>
      <c r="AV2506" s="244" t="s">
        <v>7177</v>
      </c>
      <c r="AW2506" s="22">
        <v>942</v>
      </c>
      <c r="AX2506" s="343">
        <v>295.19618636594117</v>
      </c>
    </row>
    <row r="2507" spans="15:50" ht="12" customHeight="1" x14ac:dyDescent="0.25">
      <c r="O2507" s="482" t="str">
        <f t="shared" si="192"/>
        <v>DUPE</v>
      </c>
      <c r="P2507">
        <v>1383</v>
      </c>
      <c r="Q2507" t="str">
        <f t="shared" si="191"/>
        <v>FREE#</v>
      </c>
      <c r="AS2507" s="244">
        <v>2505</v>
      </c>
      <c r="AT2507" s="244">
        <v>-34.25</v>
      </c>
      <c r="AU2507" s="244">
        <v>128.25</v>
      </c>
      <c r="AV2507" s="244" t="s">
        <v>7178</v>
      </c>
      <c r="AW2507" s="22">
        <v>942</v>
      </c>
      <c r="AX2507" s="343">
        <v>267.6456905714528</v>
      </c>
    </row>
    <row r="2508" spans="15:50" ht="12" customHeight="1" x14ac:dyDescent="0.25">
      <c r="O2508" s="482" t="str">
        <f t="shared" si="192"/>
        <v>DUPE</v>
      </c>
      <c r="P2508">
        <v>1384</v>
      </c>
      <c r="Q2508" t="str">
        <f t="shared" si="191"/>
        <v>FREE#</v>
      </c>
      <c r="AS2508" s="244">
        <v>2506</v>
      </c>
      <c r="AT2508" s="244">
        <v>-34</v>
      </c>
      <c r="AU2508" s="244">
        <v>128.25</v>
      </c>
      <c r="AV2508" s="244" t="s">
        <v>7179</v>
      </c>
      <c r="AW2508" s="22">
        <v>942</v>
      </c>
      <c r="AX2508" s="343">
        <v>240.15206731555799</v>
      </c>
    </row>
    <row r="2509" spans="15:50" ht="12" customHeight="1" x14ac:dyDescent="0.25">
      <c r="O2509" s="482" t="str">
        <f t="shared" si="192"/>
        <v>DUPE</v>
      </c>
      <c r="P2509">
        <v>1385</v>
      </c>
      <c r="Q2509" t="str">
        <f t="shared" si="191"/>
        <v>FREE#</v>
      </c>
      <c r="AS2509" s="244">
        <v>2507</v>
      </c>
      <c r="AT2509" s="244">
        <v>-33.75</v>
      </c>
      <c r="AU2509" s="244">
        <v>128.25</v>
      </c>
      <c r="AV2509" s="244" t="s">
        <v>7180</v>
      </c>
      <c r="AW2509" s="22">
        <v>942</v>
      </c>
      <c r="AX2509" s="343">
        <v>212.73736792318888</v>
      </c>
    </row>
    <row r="2510" spans="15:50" ht="12" customHeight="1" x14ac:dyDescent="0.25">
      <c r="O2510" s="482" t="str">
        <f t="shared" si="192"/>
        <v>DUPE</v>
      </c>
      <c r="P2510">
        <v>1386</v>
      </c>
      <c r="Q2510" t="str">
        <f t="shared" si="191"/>
        <v>FREE#</v>
      </c>
      <c r="AS2510" s="244">
        <v>2508</v>
      </c>
      <c r="AT2510" s="244">
        <v>-33.5</v>
      </c>
      <c r="AU2510" s="244">
        <v>128.25</v>
      </c>
      <c r="AV2510" s="244" t="s">
        <v>7181</v>
      </c>
      <c r="AW2510" s="22">
        <v>942</v>
      </c>
      <c r="AX2510" s="343">
        <v>185.43659970045903</v>
      </c>
    </row>
    <row r="2511" spans="15:50" ht="12" customHeight="1" x14ac:dyDescent="0.25">
      <c r="O2511" s="482" t="str">
        <f t="shared" si="192"/>
        <v>DUPE</v>
      </c>
      <c r="P2511">
        <v>1387</v>
      </c>
      <c r="Q2511" t="str">
        <f t="shared" si="191"/>
        <v>FREE#</v>
      </c>
      <c r="AS2511" s="244">
        <v>2509</v>
      </c>
      <c r="AT2511" s="244">
        <v>-33.25</v>
      </c>
      <c r="AU2511" s="244">
        <v>128.25</v>
      </c>
      <c r="AV2511" s="244" t="s">
        <v>7182</v>
      </c>
      <c r="AW2511" s="22">
        <v>942</v>
      </c>
      <c r="AX2511" s="343">
        <v>158.30871684963927</v>
      </c>
    </row>
    <row r="2512" spans="15:50" ht="12" customHeight="1" x14ac:dyDescent="0.25">
      <c r="O2512" s="482" t="str">
        <f t="shared" si="192"/>
        <v>DUPE</v>
      </c>
      <c r="P2512">
        <v>1388</v>
      </c>
      <c r="Q2512" t="str">
        <f t="shared" si="191"/>
        <v>FREE#</v>
      </c>
      <c r="AS2512" s="244">
        <v>2510</v>
      </c>
      <c r="AT2512" s="244">
        <v>-33</v>
      </c>
      <c r="AU2512" s="244">
        <v>128.25</v>
      </c>
      <c r="AV2512" s="244" t="s">
        <v>7183</v>
      </c>
      <c r="AW2512" s="22">
        <v>942</v>
      </c>
      <c r="AX2512" s="343">
        <v>131.46079141267688</v>
      </c>
    </row>
    <row r="2513" spans="15:50" ht="12" customHeight="1" x14ac:dyDescent="0.25">
      <c r="O2513" s="482" t="str">
        <f t="shared" si="192"/>
        <v>DUPE</v>
      </c>
      <c r="P2513">
        <v>1389</v>
      </c>
      <c r="Q2513" t="str">
        <f t="shared" si="191"/>
        <v>FREE#</v>
      </c>
      <c r="AS2513" s="244">
        <v>2511</v>
      </c>
      <c r="AT2513" s="244">
        <v>-32.75</v>
      </c>
      <c r="AU2513" s="244">
        <v>128.25</v>
      </c>
      <c r="AV2513" s="244" t="s">
        <v>7184</v>
      </c>
      <c r="AW2513" s="22">
        <v>942</v>
      </c>
      <c r="AX2513" s="343">
        <v>105.10757372636807</v>
      </c>
    </row>
    <row r="2514" spans="15:50" ht="12" customHeight="1" x14ac:dyDescent="0.25">
      <c r="O2514" s="482" t="str">
        <f t="shared" si="192"/>
        <v>DUPE</v>
      </c>
      <c r="P2514">
        <v>1390</v>
      </c>
      <c r="Q2514" t="str">
        <f t="shared" si="191"/>
        <v>FREE#</v>
      </c>
      <c r="AS2514" s="244">
        <v>2512</v>
      </c>
      <c r="AT2514" s="244">
        <v>-32.5</v>
      </c>
      <c r="AU2514" s="244">
        <v>128.25</v>
      </c>
      <c r="AV2514" s="244" t="s">
        <v>7185</v>
      </c>
      <c r="AW2514" s="22">
        <v>942</v>
      </c>
      <c r="AX2514" s="343">
        <v>79.741061938187229</v>
      </c>
    </row>
    <row r="2515" spans="15:50" ht="12" customHeight="1" x14ac:dyDescent="0.25">
      <c r="O2515" s="482" t="str">
        <f t="shared" si="192"/>
        <v>DUPE</v>
      </c>
      <c r="P2515">
        <v>1391</v>
      </c>
      <c r="Q2515" t="str">
        <f t="shared" si="191"/>
        <v>FREE#</v>
      </c>
      <c r="AS2515" s="244">
        <v>2513</v>
      </c>
      <c r="AT2515" s="244">
        <v>-32.25</v>
      </c>
      <c r="AU2515" s="244">
        <v>128.25</v>
      </c>
      <c r="AV2515" s="244" t="s">
        <v>7186</v>
      </c>
      <c r="AW2515" s="22">
        <v>942</v>
      </c>
      <c r="AX2515" s="343">
        <v>56.70136147277055</v>
      </c>
    </row>
    <row r="2516" spans="15:50" ht="12" customHeight="1" x14ac:dyDescent="0.25">
      <c r="O2516" s="482" t="str">
        <f t="shared" si="192"/>
        <v>DUPE</v>
      </c>
      <c r="P2516">
        <v>1392</v>
      </c>
      <c r="Q2516" t="str">
        <f t="shared" si="191"/>
        <v>FREE#</v>
      </c>
      <c r="AS2516" s="244">
        <v>2514</v>
      </c>
      <c r="AT2516" s="244">
        <v>-32</v>
      </c>
      <c r="AU2516" s="244">
        <v>128.25</v>
      </c>
      <c r="AV2516" s="244" t="s">
        <v>7187</v>
      </c>
      <c r="AW2516" s="22">
        <v>942</v>
      </c>
      <c r="AX2516" s="343">
        <v>40.209754496374096</v>
      </c>
    </row>
    <row r="2517" spans="15:50" ht="12" customHeight="1" x14ac:dyDescent="0.25">
      <c r="O2517" s="482" t="str">
        <f t="shared" si="192"/>
        <v>DUPE</v>
      </c>
      <c r="P2517">
        <v>1393</v>
      </c>
      <c r="Q2517" t="str">
        <f t="shared" si="191"/>
        <v>FREE#</v>
      </c>
      <c r="AS2517" s="244">
        <v>2515</v>
      </c>
      <c r="AT2517" s="244">
        <v>-31.75</v>
      </c>
      <c r="AU2517" s="244">
        <v>128.25</v>
      </c>
      <c r="AV2517" s="244" t="s">
        <v>7188</v>
      </c>
      <c r="AW2517" s="22">
        <v>942</v>
      </c>
      <c r="AX2517" s="343">
        <v>39.547147188114813</v>
      </c>
    </row>
    <row r="2518" spans="15:50" ht="12" customHeight="1" x14ac:dyDescent="0.25">
      <c r="O2518" s="482" t="str">
        <f t="shared" si="192"/>
        <v>DUPE</v>
      </c>
      <c r="P2518">
        <v>1394</v>
      </c>
      <c r="Q2518" t="str">
        <f t="shared" si="191"/>
        <v>FREE#</v>
      </c>
      <c r="AS2518" s="244">
        <v>2516</v>
      </c>
      <c r="AT2518" s="244">
        <v>-31.5</v>
      </c>
      <c r="AU2518" s="244">
        <v>128.25</v>
      </c>
      <c r="AV2518" s="244" t="s">
        <v>7189</v>
      </c>
      <c r="AW2518" s="22">
        <v>942</v>
      </c>
      <c r="AX2518" s="343">
        <v>55.285638958461611</v>
      </c>
    </row>
    <row r="2519" spans="15:50" ht="12" customHeight="1" x14ac:dyDescent="0.25">
      <c r="O2519" s="482" t="str">
        <f t="shared" si="192"/>
        <v>DUPE</v>
      </c>
      <c r="P2519">
        <v>1395</v>
      </c>
      <c r="Q2519" t="str">
        <f t="shared" si="191"/>
        <v>FREE#</v>
      </c>
      <c r="AS2519" s="244">
        <v>2517</v>
      </c>
      <c r="AT2519" s="244">
        <v>-31.25</v>
      </c>
      <c r="AU2519" s="244">
        <v>128.25</v>
      </c>
      <c r="AV2519" s="244" t="s">
        <v>7190</v>
      </c>
      <c r="AW2519" s="22">
        <v>721</v>
      </c>
      <c r="AX2519" s="343">
        <v>47.72336293375276</v>
      </c>
    </row>
    <row r="2520" spans="15:50" ht="12" customHeight="1" x14ac:dyDescent="0.25">
      <c r="O2520" s="482" t="str">
        <f t="shared" si="192"/>
        <v>DUPE</v>
      </c>
      <c r="P2520">
        <v>1396</v>
      </c>
      <c r="Q2520" t="str">
        <f t="shared" si="191"/>
        <v>FREE#</v>
      </c>
      <c r="AS2520" s="244">
        <v>2518</v>
      </c>
      <c r="AT2520" s="244">
        <v>-31</v>
      </c>
      <c r="AU2520" s="244">
        <v>128.25</v>
      </c>
      <c r="AV2520" s="244" t="s">
        <v>7191</v>
      </c>
      <c r="AW2520" s="22">
        <v>721</v>
      </c>
      <c r="AX2520" s="343">
        <v>22.221883617707629</v>
      </c>
    </row>
    <row r="2521" spans="15:50" ht="12" customHeight="1" x14ac:dyDescent="0.25">
      <c r="O2521" s="482" t="str">
        <f t="shared" si="192"/>
        <v>DUPE</v>
      </c>
      <c r="P2521">
        <v>1397</v>
      </c>
      <c r="Q2521" t="str">
        <f t="shared" si="191"/>
        <v>FREE#</v>
      </c>
      <c r="AS2521" s="244">
        <v>2519</v>
      </c>
      <c r="AT2521" s="244">
        <v>-30.75</v>
      </c>
      <c r="AU2521" s="244">
        <v>128.25</v>
      </c>
      <c r="AV2521" s="244" t="s">
        <v>7192</v>
      </c>
      <c r="AW2521" s="22">
        <v>721</v>
      </c>
      <c r="AX2521" s="343">
        <v>15.984149530778446</v>
      </c>
    </row>
    <row r="2522" spans="15:50" ht="12" customHeight="1" x14ac:dyDescent="0.25">
      <c r="O2522" s="482" t="str">
        <f t="shared" si="192"/>
        <v>DUPE</v>
      </c>
      <c r="P2522">
        <v>1398</v>
      </c>
      <c r="Q2522" t="str">
        <f t="shared" si="191"/>
        <v>FREE#</v>
      </c>
      <c r="AS2522" s="244">
        <v>2520</v>
      </c>
      <c r="AT2522" s="244">
        <v>-30.5</v>
      </c>
      <c r="AU2522" s="244">
        <v>128.25</v>
      </c>
      <c r="AV2522" s="244" t="s">
        <v>7193</v>
      </c>
      <c r="AW2522" s="22">
        <v>721</v>
      </c>
      <c r="AX2522" s="343">
        <v>39.529256808349622</v>
      </c>
    </row>
    <row r="2523" spans="15:50" ht="12" customHeight="1" x14ac:dyDescent="0.25">
      <c r="O2523" s="482" t="str">
        <f t="shared" si="192"/>
        <v>DUPE</v>
      </c>
      <c r="P2523">
        <v>1399</v>
      </c>
      <c r="Q2523" t="str">
        <f t="shared" si="191"/>
        <v>FREE#</v>
      </c>
      <c r="AS2523" s="244">
        <v>2521</v>
      </c>
      <c r="AT2523" s="244">
        <v>-30.25</v>
      </c>
      <c r="AU2523" s="244">
        <v>128.25</v>
      </c>
      <c r="AV2523" s="244" t="s">
        <v>7194</v>
      </c>
      <c r="AW2523" s="22">
        <v>721</v>
      </c>
      <c r="AX2523" s="343">
        <v>66.44561260365829</v>
      </c>
    </row>
    <row r="2524" spans="15:50" ht="12" customHeight="1" x14ac:dyDescent="0.25">
      <c r="AS2524" s="244">
        <v>2522</v>
      </c>
      <c r="AT2524" s="244">
        <v>-30</v>
      </c>
      <c r="AU2524" s="244">
        <v>128.25</v>
      </c>
      <c r="AV2524" s="244" t="s">
        <v>7195</v>
      </c>
      <c r="AW2524" s="22">
        <v>721</v>
      </c>
      <c r="AX2524" s="343">
        <v>93.876860341358153</v>
      </c>
    </row>
    <row r="2525" spans="15:50" ht="12" customHeight="1" x14ac:dyDescent="0.25">
      <c r="AS2525" s="244">
        <v>2523</v>
      </c>
      <c r="AT2525" s="244">
        <v>-29.75</v>
      </c>
      <c r="AU2525" s="244">
        <v>128.25</v>
      </c>
      <c r="AV2525" s="244" t="s">
        <v>7196</v>
      </c>
      <c r="AW2525" s="22">
        <v>721</v>
      </c>
      <c r="AX2525" s="343">
        <v>121.4746828089835</v>
      </c>
    </row>
    <row r="2526" spans="15:50" ht="12" customHeight="1" x14ac:dyDescent="0.25">
      <c r="AS2526" s="244">
        <v>2524</v>
      </c>
      <c r="AT2526" s="244">
        <v>-29.5</v>
      </c>
      <c r="AU2526" s="244">
        <v>128.25</v>
      </c>
      <c r="AV2526" s="244" t="s">
        <v>7197</v>
      </c>
      <c r="AW2526" s="22">
        <v>721</v>
      </c>
      <c r="AX2526" s="343">
        <v>149.1466405995717</v>
      </c>
    </row>
    <row r="2527" spans="15:50" ht="12" customHeight="1" x14ac:dyDescent="0.25">
      <c r="AS2527" s="244">
        <v>2525</v>
      </c>
      <c r="AT2527" s="244">
        <v>-29.25</v>
      </c>
      <c r="AU2527" s="244">
        <v>128.25</v>
      </c>
      <c r="AV2527" s="244" t="s">
        <v>7198</v>
      </c>
      <c r="AW2527" s="22">
        <v>721</v>
      </c>
      <c r="AX2527" s="343">
        <v>176.85793853589067</v>
      </c>
    </row>
    <row r="2528" spans="15:50" ht="12" customHeight="1" x14ac:dyDescent="0.25">
      <c r="AS2528" s="244">
        <v>2526</v>
      </c>
      <c r="AT2528" s="244">
        <v>-29</v>
      </c>
      <c r="AU2528" s="244">
        <v>128.25</v>
      </c>
      <c r="AV2528" s="244" t="s">
        <v>7199</v>
      </c>
      <c r="AW2528" s="22">
        <v>721</v>
      </c>
      <c r="AX2528" s="343">
        <v>204.59259181717576</v>
      </c>
    </row>
    <row r="2529" spans="45:50" ht="12" customHeight="1" x14ac:dyDescent="0.25">
      <c r="AS2529" s="244">
        <v>2527</v>
      </c>
      <c r="AT2529" s="244">
        <v>-28.75</v>
      </c>
      <c r="AU2529" s="244">
        <v>128.25</v>
      </c>
      <c r="AV2529" s="244" t="s">
        <v>7200</v>
      </c>
      <c r="AW2529" s="22">
        <v>721</v>
      </c>
      <c r="AX2529" s="343">
        <v>232.34223682277667</v>
      </c>
    </row>
    <row r="2530" spans="45:50" ht="12" customHeight="1" x14ac:dyDescent="0.25">
      <c r="AS2530" s="244">
        <v>2528</v>
      </c>
      <c r="AT2530" s="244">
        <v>-28.5</v>
      </c>
      <c r="AU2530" s="244">
        <v>128.25</v>
      </c>
      <c r="AV2530" s="244" t="s">
        <v>7201</v>
      </c>
      <c r="AW2530" s="22">
        <v>721</v>
      </c>
      <c r="AX2530" s="343">
        <v>260.10207530689382</v>
      </c>
    </row>
    <row r="2531" spans="45:50" ht="12" customHeight="1" x14ac:dyDescent="0.25">
      <c r="AS2531" s="244">
        <v>2529</v>
      </c>
      <c r="AT2531" s="244">
        <v>-28.25</v>
      </c>
      <c r="AU2531" s="244">
        <v>128.25</v>
      </c>
      <c r="AV2531" s="244" t="s">
        <v>7202</v>
      </c>
      <c r="AW2531" s="22">
        <v>721</v>
      </c>
      <c r="AX2531" s="343">
        <v>287.86915834734998</v>
      </c>
    </row>
    <row r="2532" spans="45:50" ht="12" customHeight="1" x14ac:dyDescent="0.25">
      <c r="AS2532" s="244">
        <v>2530</v>
      </c>
      <c r="AT2532" s="244">
        <v>-28</v>
      </c>
      <c r="AU2532" s="244">
        <v>128.25</v>
      </c>
      <c r="AV2532" s="244" t="s">
        <v>7203</v>
      </c>
      <c r="AW2532" s="22">
        <v>721</v>
      </c>
      <c r="AX2532" s="343">
        <v>315.6415740321238</v>
      </c>
    </row>
    <row r="2533" spans="45:50" ht="12" customHeight="1" x14ac:dyDescent="0.25">
      <c r="AS2533" s="244">
        <v>2531</v>
      </c>
      <c r="AT2533" s="244">
        <v>-27.75</v>
      </c>
      <c r="AU2533" s="244">
        <v>128.25</v>
      </c>
      <c r="AV2533" s="244" t="s">
        <v>7204</v>
      </c>
      <c r="AW2533" s="22">
        <v>721</v>
      </c>
      <c r="AX2533" s="343">
        <v>343.41802860103132</v>
      </c>
    </row>
    <row r="2534" spans="45:50" ht="12" customHeight="1" x14ac:dyDescent="0.25">
      <c r="AS2534" s="244">
        <v>2532</v>
      </c>
      <c r="AT2534" s="244">
        <v>-27.5</v>
      </c>
      <c r="AU2534" s="244">
        <v>128.25</v>
      </c>
      <c r="AV2534" s="244" t="s">
        <v>7205</v>
      </c>
      <c r="AW2534" s="22">
        <v>721</v>
      </c>
      <c r="AX2534" s="343">
        <v>371.19761537413251</v>
      </c>
    </row>
    <row r="2535" spans="45:50" ht="12" customHeight="1" x14ac:dyDescent="0.25">
      <c r="AS2535" s="244">
        <v>2533</v>
      </c>
      <c r="AT2535" s="244">
        <v>-27.25</v>
      </c>
      <c r="AU2535" s="244">
        <v>128.25</v>
      </c>
      <c r="AV2535" s="244" t="s">
        <v>7206</v>
      </c>
      <c r="AW2535" s="22">
        <v>721</v>
      </c>
      <c r="AX2535" s="343">
        <v>398.97968009756846</v>
      </c>
    </row>
    <row r="2536" spans="45:50" ht="12" customHeight="1" x14ac:dyDescent="0.25">
      <c r="AS2536" s="244">
        <v>2534</v>
      </c>
      <c r="AT2536" s="244">
        <v>-27</v>
      </c>
      <c r="AU2536" s="244">
        <v>128.25</v>
      </c>
      <c r="AV2536" s="244" t="s">
        <v>7207</v>
      </c>
      <c r="AW2536" s="22">
        <v>721</v>
      </c>
      <c r="AX2536" s="343">
        <v>426.76373883182265</v>
      </c>
    </row>
    <row r="2537" spans="45:50" ht="12" customHeight="1" x14ac:dyDescent="0.25">
      <c r="AS2537" s="244">
        <v>2535</v>
      </c>
      <c r="AT2537" s="244">
        <v>-26.75</v>
      </c>
      <c r="AU2537" s="244">
        <v>128.25</v>
      </c>
      <c r="AV2537" s="244" t="s">
        <v>7208</v>
      </c>
      <c r="AW2537" s="22">
        <v>721</v>
      </c>
      <c r="AX2537" s="343">
        <v>454.54942592841979</v>
      </c>
    </row>
    <row r="2538" spans="45:50" ht="12" customHeight="1" x14ac:dyDescent="0.25">
      <c r="AS2538" s="244">
        <v>2536</v>
      </c>
      <c r="AT2538" s="244">
        <v>-26.5</v>
      </c>
      <c r="AU2538" s="244">
        <v>128.25</v>
      </c>
      <c r="AV2538" s="244" t="s">
        <v>7209</v>
      </c>
      <c r="AW2538" s="22">
        <v>721</v>
      </c>
      <c r="AX2538" s="343">
        <v>482.3364599744441</v>
      </c>
    </row>
    <row r="2539" spans="45:50" ht="12" customHeight="1" x14ac:dyDescent="0.25">
      <c r="AS2539" s="244">
        <v>2537</v>
      </c>
      <c r="AT2539" s="244">
        <v>-26.25</v>
      </c>
      <c r="AU2539" s="244">
        <v>128.25</v>
      </c>
      <c r="AV2539" s="244" t="s">
        <v>7210</v>
      </c>
      <c r="AW2539" s="22">
        <v>721</v>
      </c>
      <c r="AX2539" s="343">
        <v>510.1246208600819</v>
      </c>
    </row>
    <row r="2540" spans="45:50" ht="12" customHeight="1" x14ac:dyDescent="0.25">
      <c r="AS2540" s="244">
        <v>2538</v>
      </c>
      <c r="AT2540" s="244">
        <v>-26</v>
      </c>
      <c r="AU2540" s="244">
        <v>128.25</v>
      </c>
      <c r="AV2540" s="244" t="s">
        <v>7211</v>
      </c>
      <c r="AW2540" s="22">
        <v>721</v>
      </c>
      <c r="AX2540" s="343">
        <v>537.91373395013898</v>
      </c>
    </row>
    <row r="2541" spans="45:50" ht="12" customHeight="1" x14ac:dyDescent="0.25">
      <c r="AS2541" s="244">
        <v>2539</v>
      </c>
      <c r="AT2541" s="244">
        <v>-25.75</v>
      </c>
      <c r="AU2541" s="244">
        <v>128.25</v>
      </c>
      <c r="AV2541" s="244" t="s">
        <v>7212</v>
      </c>
      <c r="AW2541" s="22">
        <v>721</v>
      </c>
      <c r="AX2541" s="343">
        <v>565.7036589184479</v>
      </c>
    </row>
    <row r="2542" spans="45:50" ht="12" customHeight="1" x14ac:dyDescent="0.25">
      <c r="AS2542" s="244">
        <v>2540</v>
      </c>
      <c r="AT2542" s="244">
        <v>-25.5</v>
      </c>
      <c r="AU2542" s="244">
        <v>128.25</v>
      </c>
      <c r="AV2542" s="244" t="s">
        <v>7213</v>
      </c>
      <c r="AW2542" s="22">
        <v>721</v>
      </c>
      <c r="AX2542" s="343">
        <v>593.49428171770194</v>
      </c>
    </row>
    <row r="2543" spans="45:50" ht="12" customHeight="1" x14ac:dyDescent="0.25">
      <c r="AS2543" s="244">
        <v>2541</v>
      </c>
      <c r="AT2543" s="244">
        <v>-25.25</v>
      </c>
      <c r="AU2543" s="244">
        <v>128.25</v>
      </c>
      <c r="AV2543" s="244" t="s">
        <v>7214</v>
      </c>
      <c r="AW2543" s="22">
        <v>721</v>
      </c>
      <c r="AX2543" s="343">
        <v>621.28550870369088</v>
      </c>
    </row>
    <row r="2544" spans="45:50" ht="12" customHeight="1" x14ac:dyDescent="0.25">
      <c r="AS2544" s="244">
        <v>2542</v>
      </c>
      <c r="AT2544" s="244">
        <v>-25</v>
      </c>
      <c r="AU2544" s="244">
        <v>128.25</v>
      </c>
      <c r="AV2544" s="244" t="s">
        <v>7215</v>
      </c>
      <c r="AW2544" s="22">
        <v>721</v>
      </c>
      <c r="AX2544" s="343">
        <v>649.07726226836769</v>
      </c>
    </row>
    <row r="2545" spans="45:50" ht="12" customHeight="1" x14ac:dyDescent="0.25">
      <c r="AS2545" s="244">
        <v>2543</v>
      </c>
      <c r="AT2545" s="244">
        <v>-35</v>
      </c>
      <c r="AU2545" s="244">
        <v>128.5</v>
      </c>
      <c r="AV2545" s="244" t="s">
        <v>7216</v>
      </c>
      <c r="AW2545" s="22">
        <v>942</v>
      </c>
      <c r="AX2545" s="343">
        <v>353.59646141201466</v>
      </c>
    </row>
    <row r="2546" spans="45:50" ht="12" customHeight="1" x14ac:dyDescent="0.25">
      <c r="AS2546" s="244">
        <v>2544</v>
      </c>
      <c r="AT2546" s="244">
        <v>-34.75</v>
      </c>
      <c r="AU2546" s="244">
        <v>128.5</v>
      </c>
      <c r="AV2546" s="244" t="s">
        <v>7217</v>
      </c>
      <c r="AW2546" s="22">
        <v>942</v>
      </c>
      <c r="AX2546" s="343">
        <v>326.25111758521905</v>
      </c>
    </row>
    <row r="2547" spans="45:50" ht="12" customHeight="1" x14ac:dyDescent="0.25">
      <c r="AS2547" s="244">
        <v>2545</v>
      </c>
      <c r="AT2547" s="244">
        <v>-34.5</v>
      </c>
      <c r="AU2547" s="244">
        <v>128.5</v>
      </c>
      <c r="AV2547" s="244" t="s">
        <v>7218</v>
      </c>
      <c r="AW2547" s="22">
        <v>942</v>
      </c>
      <c r="AX2547" s="343">
        <v>298.98907830076951</v>
      </c>
    </row>
    <row r="2548" spans="45:50" ht="12" customHeight="1" x14ac:dyDescent="0.25">
      <c r="AS2548" s="244">
        <v>2546</v>
      </c>
      <c r="AT2548" s="244">
        <v>-34.25</v>
      </c>
      <c r="AU2548" s="244">
        <v>128.5</v>
      </c>
      <c r="AV2548" s="244" t="s">
        <v>7219</v>
      </c>
      <c r="AW2548" s="22">
        <v>942</v>
      </c>
      <c r="AX2548" s="343">
        <v>271.83540825963144</v>
      </c>
    </row>
    <row r="2549" spans="45:50" ht="12" customHeight="1" x14ac:dyDescent="0.25">
      <c r="AS2549" s="244">
        <v>2547</v>
      </c>
      <c r="AT2549" s="244">
        <v>-34</v>
      </c>
      <c r="AU2549" s="244">
        <v>128.5</v>
      </c>
      <c r="AV2549" s="244" t="s">
        <v>7220</v>
      </c>
      <c r="AW2549" s="22">
        <v>942</v>
      </c>
      <c r="AX2549" s="343">
        <v>244.82616783016314</v>
      </c>
    </row>
    <row r="2550" spans="45:50" ht="12" customHeight="1" x14ac:dyDescent="0.25">
      <c r="AS2550" s="244">
        <v>2548</v>
      </c>
      <c r="AT2550" s="244">
        <v>-33.75</v>
      </c>
      <c r="AU2550" s="244">
        <v>128.5</v>
      </c>
      <c r="AV2550" s="244" t="s">
        <v>7221</v>
      </c>
      <c r="AW2550" s="22">
        <v>942</v>
      </c>
      <c r="AX2550" s="343">
        <v>218.01504251275148</v>
      </c>
    </row>
    <row r="2551" spans="45:50" ht="12" customHeight="1" x14ac:dyDescent="0.25">
      <c r="AS2551" s="244">
        <v>2549</v>
      </c>
      <c r="AT2551" s="244">
        <v>-33.5</v>
      </c>
      <c r="AU2551" s="244">
        <v>128.5</v>
      </c>
      <c r="AV2551" s="244" t="s">
        <v>7222</v>
      </c>
      <c r="AW2551" s="22">
        <v>942</v>
      </c>
      <c r="AX2551" s="343">
        <v>191.48526865460215</v>
      </c>
    </row>
    <row r="2552" spans="45:50" ht="12" customHeight="1" x14ac:dyDescent="0.25">
      <c r="AS2552" s="244">
        <v>2550</v>
      </c>
      <c r="AT2552" s="244">
        <v>-33.25</v>
      </c>
      <c r="AU2552" s="244">
        <v>128.5</v>
      </c>
      <c r="AV2552" s="244" t="s">
        <v>7223</v>
      </c>
      <c r="AW2552" s="22">
        <v>942</v>
      </c>
      <c r="AX2552" s="343">
        <v>165.37230877371226</v>
      </c>
    </row>
    <row r="2553" spans="45:50" ht="12" customHeight="1" x14ac:dyDescent="0.25">
      <c r="AS2553" s="244">
        <v>2551</v>
      </c>
      <c r="AT2553" s="244">
        <v>-33</v>
      </c>
      <c r="AU2553" s="244">
        <v>128.5</v>
      </c>
      <c r="AV2553" s="244" t="s">
        <v>7224</v>
      </c>
      <c r="AW2553" s="22">
        <v>942</v>
      </c>
      <c r="AX2553" s="343">
        <v>139.90974218553851</v>
      </c>
    </row>
    <row r="2554" spans="45:50" ht="12" customHeight="1" x14ac:dyDescent="0.25">
      <c r="AS2554" s="244">
        <v>2552</v>
      </c>
      <c r="AT2554" s="244">
        <v>-32.75</v>
      </c>
      <c r="AU2554" s="244">
        <v>128.5</v>
      </c>
      <c r="AV2554" s="244" t="s">
        <v>7225</v>
      </c>
      <c r="AW2554" s="22">
        <v>942</v>
      </c>
      <c r="AX2554" s="343">
        <v>115.52841409451442</v>
      </c>
    </row>
    <row r="2555" spans="45:50" ht="12" customHeight="1" x14ac:dyDescent="0.25">
      <c r="AS2555" s="244">
        <v>2553</v>
      </c>
      <c r="AT2555" s="244">
        <v>-32.5</v>
      </c>
      <c r="AU2555" s="244">
        <v>128.5</v>
      </c>
      <c r="AV2555" s="244" t="s">
        <v>7226</v>
      </c>
      <c r="AW2555" s="22">
        <v>942</v>
      </c>
      <c r="AX2555" s="343">
        <v>93.081878076819805</v>
      </c>
    </row>
    <row r="2556" spans="45:50" ht="12" customHeight="1" x14ac:dyDescent="0.25">
      <c r="AS2556" s="244">
        <v>2554</v>
      </c>
      <c r="AT2556" s="244">
        <v>-32.25</v>
      </c>
      <c r="AU2556" s="244">
        <v>128.5</v>
      </c>
      <c r="AV2556" s="244" t="s">
        <v>7227</v>
      </c>
      <c r="AW2556" s="22">
        <v>710</v>
      </c>
      <c r="AX2556" s="343">
        <v>73.407045477773877</v>
      </c>
    </row>
    <row r="2557" spans="45:50" ht="12" customHeight="1" x14ac:dyDescent="0.25">
      <c r="AS2557" s="244">
        <v>2555</v>
      </c>
      <c r="AT2557" s="244">
        <v>-32</v>
      </c>
      <c r="AU2557" s="244">
        <v>128.5</v>
      </c>
      <c r="AV2557" s="244" t="s">
        <v>7228</v>
      </c>
      <c r="AW2557" s="22">
        <v>710</v>
      </c>
      <c r="AX2557" s="343">
        <v>51.26208310923748</v>
      </c>
    </row>
    <row r="2558" spans="45:50" ht="12" customHeight="1" x14ac:dyDescent="0.25">
      <c r="AS2558" s="244">
        <v>2556</v>
      </c>
      <c r="AT2558" s="244">
        <v>-31.75</v>
      </c>
      <c r="AU2558" s="244">
        <v>128.5</v>
      </c>
      <c r="AV2558" s="244" t="s">
        <v>7229</v>
      </c>
      <c r="AW2558" s="22">
        <v>710</v>
      </c>
      <c r="AX2558" s="343">
        <v>37.581659554362147</v>
      </c>
    </row>
    <row r="2559" spans="45:50" ht="12" customHeight="1" x14ac:dyDescent="0.25">
      <c r="AS2559" s="244">
        <v>2557</v>
      </c>
      <c r="AT2559" s="244">
        <v>-31.5</v>
      </c>
      <c r="AU2559" s="244">
        <v>128.5</v>
      </c>
      <c r="AV2559" s="244" t="s">
        <v>7230</v>
      </c>
      <c r="AW2559" s="22">
        <v>710</v>
      </c>
      <c r="AX2559" s="343">
        <v>41.741277369832545</v>
      </c>
    </row>
    <row r="2560" spans="45:50" ht="12" customHeight="1" x14ac:dyDescent="0.25">
      <c r="AS2560" s="244">
        <v>2558</v>
      </c>
      <c r="AT2560" s="244">
        <v>-31.25</v>
      </c>
      <c r="AU2560" s="244">
        <v>128.5</v>
      </c>
      <c r="AV2560" s="244" t="s">
        <v>7231</v>
      </c>
      <c r="AW2560" s="22">
        <v>721</v>
      </c>
      <c r="AX2560" s="343">
        <v>58.751405001938942</v>
      </c>
    </row>
    <row r="2561" spans="45:50" ht="12" customHeight="1" x14ac:dyDescent="0.25">
      <c r="AS2561" s="244">
        <v>2559</v>
      </c>
      <c r="AT2561" s="244">
        <v>-31</v>
      </c>
      <c r="AU2561" s="244">
        <v>128.5</v>
      </c>
      <c r="AV2561" s="244" t="s">
        <v>7232</v>
      </c>
      <c r="AW2561" s="22">
        <v>721</v>
      </c>
      <c r="AX2561" s="343">
        <v>40.879206372246756</v>
      </c>
    </row>
    <row r="2562" spans="45:50" ht="12" customHeight="1" x14ac:dyDescent="0.25">
      <c r="AS2562" s="244">
        <v>2560</v>
      </c>
      <c r="AT2562" s="244">
        <v>-30.75</v>
      </c>
      <c r="AU2562" s="244">
        <v>128.5</v>
      </c>
      <c r="AV2562" s="244" t="s">
        <v>7233</v>
      </c>
      <c r="AW2562" s="22">
        <v>721</v>
      </c>
      <c r="AX2562" s="343">
        <v>37.892804753555282</v>
      </c>
    </row>
    <row r="2563" spans="45:50" ht="12" customHeight="1" x14ac:dyDescent="0.25">
      <c r="AS2563" s="244">
        <v>2561</v>
      </c>
      <c r="AT2563" s="244">
        <v>-30.5</v>
      </c>
      <c r="AU2563" s="244">
        <v>128.5</v>
      </c>
      <c r="AV2563" s="244" t="s">
        <v>7234</v>
      </c>
      <c r="AW2563" s="22">
        <v>721</v>
      </c>
      <c r="AX2563" s="343">
        <v>52.402223284508224</v>
      </c>
    </row>
    <row r="2564" spans="45:50" ht="12" customHeight="1" x14ac:dyDescent="0.25">
      <c r="AS2564" s="244">
        <v>2562</v>
      </c>
      <c r="AT2564" s="244">
        <v>-30.25</v>
      </c>
      <c r="AU2564" s="244">
        <v>128.5</v>
      </c>
      <c r="AV2564" s="244" t="s">
        <v>7235</v>
      </c>
      <c r="AW2564" s="22">
        <v>721</v>
      </c>
      <c r="AX2564" s="343">
        <v>74.84313310253502</v>
      </c>
    </row>
    <row r="2565" spans="45:50" ht="12" customHeight="1" x14ac:dyDescent="0.25">
      <c r="AS2565" s="244">
        <v>2563</v>
      </c>
      <c r="AT2565" s="244">
        <v>-30</v>
      </c>
      <c r="AU2565" s="244">
        <v>128.5</v>
      </c>
      <c r="AV2565" s="244" t="s">
        <v>7236</v>
      </c>
      <c r="AW2565" s="22">
        <v>721</v>
      </c>
      <c r="AX2565" s="343">
        <v>100.01184606804807</v>
      </c>
    </row>
    <row r="2566" spans="45:50" ht="12" customHeight="1" x14ac:dyDescent="0.25">
      <c r="AS2566" s="244">
        <v>2564</v>
      </c>
      <c r="AT2566" s="244">
        <v>-29.75</v>
      </c>
      <c r="AU2566" s="244">
        <v>128.5</v>
      </c>
      <c r="AV2566" s="244" t="s">
        <v>7237</v>
      </c>
      <c r="AW2566" s="22">
        <v>721</v>
      </c>
      <c r="AX2566" s="343">
        <v>126.28783531454852</v>
      </c>
    </row>
    <row r="2567" spans="45:50" ht="12" customHeight="1" x14ac:dyDescent="0.25">
      <c r="AS2567" s="244">
        <v>2565</v>
      </c>
      <c r="AT2567" s="244">
        <v>-29.5</v>
      </c>
      <c r="AU2567" s="244">
        <v>128.5</v>
      </c>
      <c r="AV2567" s="244" t="s">
        <v>7238</v>
      </c>
      <c r="AW2567" s="22">
        <v>721</v>
      </c>
      <c r="AX2567" s="343">
        <v>153.10205274615404</v>
      </c>
    </row>
    <row r="2568" spans="45:50" ht="12" customHeight="1" x14ac:dyDescent="0.25">
      <c r="AS2568" s="244">
        <v>2566</v>
      </c>
      <c r="AT2568" s="244">
        <v>-29.25</v>
      </c>
      <c r="AU2568" s="244">
        <v>128.5</v>
      </c>
      <c r="AV2568" s="244" t="s">
        <v>7239</v>
      </c>
      <c r="AW2568" s="22">
        <v>721</v>
      </c>
      <c r="AX2568" s="343">
        <v>180.21440833804147</v>
      </c>
    </row>
    <row r="2569" spans="45:50" ht="12" customHeight="1" x14ac:dyDescent="0.25">
      <c r="AS2569" s="244">
        <v>2567</v>
      </c>
      <c r="AT2569" s="244">
        <v>-29</v>
      </c>
      <c r="AU2569" s="244">
        <v>128.5</v>
      </c>
      <c r="AV2569" s="244" t="s">
        <v>7240</v>
      </c>
      <c r="AW2569" s="22">
        <v>721</v>
      </c>
      <c r="AX2569" s="343">
        <v>207.50807357681646</v>
      </c>
    </row>
    <row r="2570" spans="45:50" ht="12" customHeight="1" x14ac:dyDescent="0.25">
      <c r="AS2570" s="244">
        <v>2568</v>
      </c>
      <c r="AT2570" s="244">
        <v>-28.75</v>
      </c>
      <c r="AU2570" s="244">
        <v>128.5</v>
      </c>
      <c r="AV2570" s="244" t="s">
        <v>7241</v>
      </c>
      <c r="AW2570" s="22">
        <v>721</v>
      </c>
      <c r="AX2570" s="343">
        <v>234.91986172754565</v>
      </c>
    </row>
    <row r="2571" spans="45:50" ht="12" customHeight="1" x14ac:dyDescent="0.25">
      <c r="AS2571" s="244">
        <v>2569</v>
      </c>
      <c r="AT2571" s="244">
        <v>-28.5</v>
      </c>
      <c r="AU2571" s="244">
        <v>128.5</v>
      </c>
      <c r="AV2571" s="244" t="s">
        <v>7242</v>
      </c>
      <c r="AW2571" s="22">
        <v>721</v>
      </c>
      <c r="AX2571" s="343">
        <v>262.41275783428614</v>
      </c>
    </row>
    <row r="2572" spans="45:50" ht="12" customHeight="1" x14ac:dyDescent="0.25">
      <c r="AS2572" s="244">
        <v>2570</v>
      </c>
      <c r="AT2572" s="244">
        <v>-28.25</v>
      </c>
      <c r="AU2572" s="244">
        <v>128.5</v>
      </c>
      <c r="AV2572" s="244" t="s">
        <v>7243</v>
      </c>
      <c r="AW2572" s="22">
        <v>721</v>
      </c>
      <c r="AX2572" s="343">
        <v>289.96369206773784</v>
      </c>
    </row>
    <row r="2573" spans="45:50" ht="12" customHeight="1" x14ac:dyDescent="0.25">
      <c r="AS2573" s="244">
        <v>2571</v>
      </c>
      <c r="AT2573" s="244">
        <v>-28</v>
      </c>
      <c r="AU2573" s="244">
        <v>128.5</v>
      </c>
      <c r="AV2573" s="244" t="s">
        <v>7244</v>
      </c>
      <c r="AW2573" s="22">
        <v>721</v>
      </c>
      <c r="AX2573" s="343">
        <v>317.55755881670427</v>
      </c>
    </row>
    <row r="2574" spans="45:50" ht="12" customHeight="1" x14ac:dyDescent="0.25">
      <c r="AS2574" s="244">
        <v>2572</v>
      </c>
      <c r="AT2574" s="244">
        <v>-27.75</v>
      </c>
      <c r="AU2574" s="244">
        <v>128.5</v>
      </c>
      <c r="AV2574" s="244" t="s">
        <v>7245</v>
      </c>
      <c r="AW2574" s="22">
        <v>721</v>
      </c>
      <c r="AX2574" s="343">
        <v>345.18406220971229</v>
      </c>
    </row>
    <row r="2575" spans="45:50" ht="12" customHeight="1" x14ac:dyDescent="0.25">
      <c r="AS2575" s="244">
        <v>2573</v>
      </c>
      <c r="AT2575" s="244">
        <v>-27.5</v>
      </c>
      <c r="AU2575" s="244">
        <v>128.5</v>
      </c>
      <c r="AV2575" s="244" t="s">
        <v>7246</v>
      </c>
      <c r="AW2575" s="22">
        <v>721</v>
      </c>
      <c r="AX2575" s="343">
        <v>372.83594735536661</v>
      </c>
    </row>
    <row r="2576" spans="45:50" ht="12" customHeight="1" x14ac:dyDescent="0.25">
      <c r="AS2576" s="244">
        <v>2574</v>
      </c>
      <c r="AT2576" s="244">
        <v>-27.25</v>
      </c>
      <c r="AU2576" s="244">
        <v>128.5</v>
      </c>
      <c r="AV2576" s="244" t="s">
        <v>7247</v>
      </c>
      <c r="AW2576" s="22">
        <v>721</v>
      </c>
      <c r="AX2576" s="343">
        <v>400.50795706032108</v>
      </c>
    </row>
    <row r="2577" spans="45:50" ht="12" customHeight="1" x14ac:dyDescent="0.25">
      <c r="AS2577" s="244">
        <v>2575</v>
      </c>
      <c r="AT2577" s="244">
        <v>-27</v>
      </c>
      <c r="AU2577" s="244">
        <v>128.5</v>
      </c>
      <c r="AV2577" s="244" t="s">
        <v>7248</v>
      </c>
      <c r="AW2577" s="22">
        <v>721</v>
      </c>
      <c r="AX2577" s="343">
        <v>428.19618971302611</v>
      </c>
    </row>
    <row r="2578" spans="45:50" ht="12" customHeight="1" x14ac:dyDescent="0.25">
      <c r="AS2578" s="244">
        <v>2576</v>
      </c>
      <c r="AT2578" s="244">
        <v>-26.75</v>
      </c>
      <c r="AU2578" s="244">
        <v>128.5</v>
      </c>
      <c r="AV2578" s="244" t="s">
        <v>7249</v>
      </c>
      <c r="AW2578" s="22">
        <v>721</v>
      </c>
      <c r="AX2578" s="343">
        <v>455.89768949282171</v>
      </c>
    </row>
    <row r="2579" spans="45:50" ht="12" customHeight="1" x14ac:dyDescent="0.25">
      <c r="AS2579" s="244">
        <v>2577</v>
      </c>
      <c r="AT2579" s="244">
        <v>-26.5</v>
      </c>
      <c r="AU2579" s="244">
        <v>128.5</v>
      </c>
      <c r="AV2579" s="244" t="s">
        <v>7250</v>
      </c>
      <c r="AW2579" s="22">
        <v>721</v>
      </c>
      <c r="AX2579" s="343">
        <v>483.61017655228494</v>
      </c>
    </row>
    <row r="2580" spans="45:50" ht="12" customHeight="1" x14ac:dyDescent="0.25">
      <c r="AS2580" s="244">
        <v>2578</v>
      </c>
      <c r="AT2580" s="244">
        <v>-26.25</v>
      </c>
      <c r="AU2580" s="244">
        <v>128.5</v>
      </c>
      <c r="AV2580" s="244" t="s">
        <v>7251</v>
      </c>
      <c r="AW2580" s="22">
        <v>721</v>
      </c>
      <c r="AX2580" s="343">
        <v>511.3318644681442</v>
      </c>
    </row>
    <row r="2581" spans="45:50" ht="12" customHeight="1" x14ac:dyDescent="0.25">
      <c r="AS2581" s="244">
        <v>2579</v>
      </c>
      <c r="AT2581" s="244">
        <v>-26</v>
      </c>
      <c r="AU2581" s="244">
        <v>128.5</v>
      </c>
      <c r="AV2581" s="244" t="s">
        <v>7252</v>
      </c>
      <c r="AW2581" s="22">
        <v>721</v>
      </c>
      <c r="AX2581" s="343">
        <v>539.06133375235561</v>
      </c>
    </row>
    <row r="2582" spans="45:50" ht="12" customHeight="1" x14ac:dyDescent="0.25">
      <c r="AS2582" s="244">
        <v>2580</v>
      </c>
      <c r="AT2582" s="244">
        <v>-25.75</v>
      </c>
      <c r="AU2582" s="244">
        <v>128.5</v>
      </c>
      <c r="AV2582" s="244" t="s">
        <v>7253</v>
      </c>
      <c r="AW2582" s="22">
        <v>721</v>
      </c>
      <c r="AX2582" s="343">
        <v>566.79744233652639</v>
      </c>
    </row>
    <row r="2583" spans="45:50" ht="12" customHeight="1" x14ac:dyDescent="0.25">
      <c r="AS2583" s="244">
        <v>2581</v>
      </c>
      <c r="AT2583" s="244">
        <v>-25.5</v>
      </c>
      <c r="AU2583" s="244">
        <v>128.5</v>
      </c>
      <c r="AV2583" s="244" t="s">
        <v>7254</v>
      </c>
      <c r="AW2583" s="22">
        <v>721</v>
      </c>
      <c r="AX2583" s="343">
        <v>594.53926101845127</v>
      </c>
    </row>
    <row r="2584" spans="45:50" ht="12" customHeight="1" x14ac:dyDescent="0.25">
      <c r="AS2584" s="244">
        <v>2582</v>
      </c>
      <c r="AT2584" s="244">
        <v>-25.25</v>
      </c>
      <c r="AU2584" s="244">
        <v>128.5</v>
      </c>
      <c r="AV2584" s="244" t="s">
        <v>7255</v>
      </c>
      <c r="AW2584" s="22">
        <v>721</v>
      </c>
      <c r="AX2584" s="343">
        <v>622.2860261173081</v>
      </c>
    </row>
    <row r="2585" spans="45:50" ht="12" customHeight="1" x14ac:dyDescent="0.25">
      <c r="AS2585" s="244">
        <v>2583</v>
      </c>
      <c r="AT2585" s="244">
        <v>-25</v>
      </c>
      <c r="AU2585" s="244">
        <v>128.5</v>
      </c>
      <c r="AV2585" s="244" t="s">
        <v>7256</v>
      </c>
      <c r="AW2585" s="22">
        <v>721</v>
      </c>
      <c r="AX2585" s="343">
        <v>650.03710421716426</v>
      </c>
    </row>
    <row r="2586" spans="45:50" ht="12" customHeight="1" x14ac:dyDescent="0.25">
      <c r="AS2586" s="244">
        <v>2584</v>
      </c>
      <c r="AT2586" s="244">
        <v>-35</v>
      </c>
      <c r="AU2586" s="244">
        <v>128.75</v>
      </c>
      <c r="AV2586" s="244" t="s">
        <v>7257</v>
      </c>
      <c r="AW2586" s="22">
        <v>942</v>
      </c>
      <c r="AX2586" s="343">
        <v>358.25479575341717</v>
      </c>
    </row>
    <row r="2587" spans="45:50" ht="12" customHeight="1" x14ac:dyDescent="0.25">
      <c r="AS2587" s="244">
        <v>2585</v>
      </c>
      <c r="AT2587" s="244">
        <v>-34.75</v>
      </c>
      <c r="AU2587" s="244">
        <v>128.75</v>
      </c>
      <c r="AV2587" s="244" t="s">
        <v>7258</v>
      </c>
      <c r="AW2587" s="22">
        <v>942</v>
      </c>
      <c r="AX2587" s="343">
        <v>331.30903799678669</v>
      </c>
    </row>
    <row r="2588" spans="45:50" ht="12" customHeight="1" x14ac:dyDescent="0.25">
      <c r="AS2588" s="244">
        <v>2586</v>
      </c>
      <c r="AT2588" s="244">
        <v>-34.5</v>
      </c>
      <c r="AU2588" s="244">
        <v>128.75</v>
      </c>
      <c r="AV2588" s="244" t="s">
        <v>7259</v>
      </c>
      <c r="AW2588" s="22">
        <v>942</v>
      </c>
      <c r="AX2588" s="343">
        <v>304.51626884707321</v>
      </c>
    </row>
    <row r="2589" spans="45:50" ht="12" customHeight="1" x14ac:dyDescent="0.25">
      <c r="AS2589" s="244">
        <v>2587</v>
      </c>
      <c r="AT2589" s="244">
        <v>-34.25</v>
      </c>
      <c r="AU2589" s="244">
        <v>128.75</v>
      </c>
      <c r="AV2589" s="244" t="s">
        <v>7260</v>
      </c>
      <c r="AW2589" s="22">
        <v>942</v>
      </c>
      <c r="AX2589" s="343">
        <v>277.92073815774575</v>
      </c>
    </row>
    <row r="2590" spans="45:50" ht="12" customHeight="1" x14ac:dyDescent="0.25">
      <c r="AS2590" s="244">
        <v>2588</v>
      </c>
      <c r="AT2590" s="244">
        <v>-34</v>
      </c>
      <c r="AU2590" s="244">
        <v>128.75</v>
      </c>
      <c r="AV2590" s="244" t="s">
        <v>7261</v>
      </c>
      <c r="AW2590" s="22">
        <v>942</v>
      </c>
      <c r="AX2590" s="343">
        <v>251.58500509577061</v>
      </c>
    </row>
    <row r="2591" spans="45:50" ht="12" customHeight="1" x14ac:dyDescent="0.25">
      <c r="AS2591" s="244">
        <v>2589</v>
      </c>
      <c r="AT2591" s="244">
        <v>-33.75</v>
      </c>
      <c r="AU2591" s="244">
        <v>128.75</v>
      </c>
      <c r="AV2591" s="244" t="s">
        <v>7262</v>
      </c>
      <c r="AW2591" s="22">
        <v>942</v>
      </c>
      <c r="AX2591" s="343">
        <v>225.60007153749751</v>
      </c>
    </row>
    <row r="2592" spans="45:50" ht="12" customHeight="1" x14ac:dyDescent="0.25">
      <c r="AS2592" s="244">
        <v>2590</v>
      </c>
      <c r="AT2592" s="244">
        <v>-33.5</v>
      </c>
      <c r="AU2592" s="244">
        <v>128.75</v>
      </c>
      <c r="AV2592" s="244" t="s">
        <v>7263</v>
      </c>
      <c r="AW2592" s="22">
        <v>942</v>
      </c>
      <c r="AX2592" s="343">
        <v>200.10264659743186</v>
      </c>
    </row>
    <row r="2593" spans="45:50" ht="12" customHeight="1" x14ac:dyDescent="0.25">
      <c r="AS2593" s="244">
        <v>2591</v>
      </c>
      <c r="AT2593" s="244">
        <v>-33.25</v>
      </c>
      <c r="AU2593" s="244">
        <v>128.75</v>
      </c>
      <c r="AV2593" s="244" t="s">
        <v>7264</v>
      </c>
      <c r="AW2593" s="22">
        <v>710</v>
      </c>
      <c r="AX2593" s="343">
        <v>175.29307202865778</v>
      </c>
    </row>
    <row r="2594" spans="45:50" ht="12" customHeight="1" x14ac:dyDescent="0.25">
      <c r="AS2594" s="244">
        <v>2592</v>
      </c>
      <c r="AT2594" s="244">
        <v>-33</v>
      </c>
      <c r="AU2594" s="244">
        <v>128.75</v>
      </c>
      <c r="AV2594" s="244" t="s">
        <v>7265</v>
      </c>
      <c r="AW2594" s="22">
        <v>710</v>
      </c>
      <c r="AX2594" s="343">
        <v>147.58765820610216</v>
      </c>
    </row>
    <row r="2595" spans="45:50" ht="12" customHeight="1" x14ac:dyDescent="0.25">
      <c r="AS2595" s="244">
        <v>2593</v>
      </c>
      <c r="AT2595" s="244">
        <v>-32.75</v>
      </c>
      <c r="AU2595" s="244">
        <v>128.75</v>
      </c>
      <c r="AV2595" s="244" t="s">
        <v>7266</v>
      </c>
      <c r="AW2595" s="22">
        <v>710</v>
      </c>
      <c r="AX2595" s="343">
        <v>119.92481266173932</v>
      </c>
    </row>
    <row r="2596" spans="45:50" ht="12" customHeight="1" x14ac:dyDescent="0.25">
      <c r="AS2596" s="244">
        <v>2594</v>
      </c>
      <c r="AT2596" s="244">
        <v>-32.5</v>
      </c>
      <c r="AU2596" s="244">
        <v>128.75</v>
      </c>
      <c r="AV2596" s="244" t="s">
        <v>7267</v>
      </c>
      <c r="AW2596" s="22">
        <v>710</v>
      </c>
      <c r="AX2596" s="343">
        <v>92.342799464567847</v>
      </c>
    </row>
    <row r="2597" spans="45:50" ht="12" customHeight="1" x14ac:dyDescent="0.25">
      <c r="AS2597" s="244">
        <v>2595</v>
      </c>
      <c r="AT2597" s="244">
        <v>-32.25</v>
      </c>
      <c r="AU2597" s="244">
        <v>128.75</v>
      </c>
      <c r="AV2597" s="244" t="s">
        <v>7268</v>
      </c>
      <c r="AW2597" s="22">
        <v>710</v>
      </c>
      <c r="AX2597" s="343">
        <v>64.944688912278295</v>
      </c>
    </row>
    <row r="2598" spans="45:50" ht="12" customHeight="1" x14ac:dyDescent="0.25">
      <c r="AS2598" s="244">
        <v>2596</v>
      </c>
      <c r="AT2598" s="244">
        <v>-32</v>
      </c>
      <c r="AU2598" s="244">
        <v>128.75</v>
      </c>
      <c r="AV2598" s="244" t="s">
        <v>7269</v>
      </c>
      <c r="AW2598" s="22">
        <v>710</v>
      </c>
      <c r="AX2598" s="343">
        <v>38.129000864223507</v>
      </c>
    </row>
    <row r="2599" spans="45:50" ht="12" customHeight="1" x14ac:dyDescent="0.25">
      <c r="AS2599" s="244">
        <v>2597</v>
      </c>
      <c r="AT2599" s="244">
        <v>-31.75</v>
      </c>
      <c r="AU2599" s="244">
        <v>128.75</v>
      </c>
      <c r="AV2599" s="244" t="s">
        <v>7270</v>
      </c>
      <c r="AW2599" s="22">
        <v>710</v>
      </c>
      <c r="AX2599" s="343">
        <v>15.336781930866536</v>
      </c>
    </row>
    <row r="2600" spans="45:50" ht="12" customHeight="1" x14ac:dyDescent="0.25">
      <c r="AS2600" s="244">
        <v>2598</v>
      </c>
      <c r="AT2600" s="244">
        <v>-31.5</v>
      </c>
      <c r="AU2600" s="244">
        <v>128.75</v>
      </c>
      <c r="AV2600" s="244" t="s">
        <v>7271</v>
      </c>
      <c r="AW2600" s="22">
        <v>710</v>
      </c>
      <c r="AX2600" s="343">
        <v>23.70656316753487</v>
      </c>
    </row>
    <row r="2601" spans="45:50" ht="12" customHeight="1" x14ac:dyDescent="0.25">
      <c r="AS2601" s="244">
        <v>2599</v>
      </c>
      <c r="AT2601" s="244">
        <v>-31.25</v>
      </c>
      <c r="AU2601" s="244">
        <v>128.75</v>
      </c>
      <c r="AV2601" s="244" t="s">
        <v>7272</v>
      </c>
      <c r="AW2601" s="22">
        <v>710</v>
      </c>
      <c r="AX2601" s="343">
        <v>49.337343651105883</v>
      </c>
    </row>
    <row r="2602" spans="45:50" ht="12" customHeight="1" x14ac:dyDescent="0.25">
      <c r="AS2602" s="244">
        <v>2600</v>
      </c>
      <c r="AT2602" s="244">
        <v>-31</v>
      </c>
      <c r="AU2602" s="244">
        <v>128.75</v>
      </c>
      <c r="AV2602" s="244" t="s">
        <v>7273</v>
      </c>
      <c r="AW2602" s="22">
        <v>721</v>
      </c>
      <c r="AX2602" s="343">
        <v>63.133180343766178</v>
      </c>
    </row>
    <row r="2603" spans="45:50" ht="12" customHeight="1" x14ac:dyDescent="0.25">
      <c r="AS2603" s="244">
        <v>2601</v>
      </c>
      <c r="AT2603" s="244">
        <v>-30.75</v>
      </c>
      <c r="AU2603" s="244">
        <v>128.75</v>
      </c>
      <c r="AV2603" s="244" t="s">
        <v>7274</v>
      </c>
      <c r="AW2603" s="22">
        <v>721</v>
      </c>
      <c r="AX2603" s="343">
        <v>61.291091242875915</v>
      </c>
    </row>
    <row r="2604" spans="45:50" ht="12" customHeight="1" x14ac:dyDescent="0.25">
      <c r="AS2604" s="244">
        <v>2602</v>
      </c>
      <c r="AT2604" s="244">
        <v>-30.5</v>
      </c>
      <c r="AU2604" s="244">
        <v>128.75</v>
      </c>
      <c r="AV2604" s="244" t="s">
        <v>7275</v>
      </c>
      <c r="AW2604" s="22">
        <v>721</v>
      </c>
      <c r="AX2604" s="343">
        <v>71.223177804667614</v>
      </c>
    </row>
    <row r="2605" spans="45:50" ht="12" customHeight="1" x14ac:dyDescent="0.25">
      <c r="AS2605" s="244">
        <v>2603</v>
      </c>
      <c r="AT2605" s="244">
        <v>-30.25</v>
      </c>
      <c r="AU2605" s="244">
        <v>128.75</v>
      </c>
      <c r="AV2605" s="244" t="s">
        <v>7276</v>
      </c>
      <c r="AW2605" s="22">
        <v>721</v>
      </c>
      <c r="AX2605" s="343">
        <v>89.074283787520841</v>
      </c>
    </row>
    <row r="2606" spans="45:50" ht="12" customHeight="1" x14ac:dyDescent="0.25">
      <c r="AS2606" s="244">
        <v>2604</v>
      </c>
      <c r="AT2606" s="244">
        <v>-30</v>
      </c>
      <c r="AU2606" s="244">
        <v>128.75</v>
      </c>
      <c r="AV2606" s="244" t="s">
        <v>7277</v>
      </c>
      <c r="AW2606" s="22">
        <v>721</v>
      </c>
      <c r="AX2606" s="343">
        <v>111.09031817142463</v>
      </c>
    </row>
    <row r="2607" spans="45:50" ht="12" customHeight="1" x14ac:dyDescent="0.25">
      <c r="AS2607" s="244">
        <v>2605</v>
      </c>
      <c r="AT2607" s="244">
        <v>-29.75</v>
      </c>
      <c r="AU2607" s="244">
        <v>128.75</v>
      </c>
      <c r="AV2607" s="244" t="s">
        <v>7278</v>
      </c>
      <c r="AW2607" s="22">
        <v>721</v>
      </c>
      <c r="AX2607" s="343">
        <v>135.25247994799156</v>
      </c>
    </row>
    <row r="2608" spans="45:50" ht="12" customHeight="1" x14ac:dyDescent="0.25">
      <c r="AS2608" s="244">
        <v>2606</v>
      </c>
      <c r="AT2608" s="244">
        <v>-29.5</v>
      </c>
      <c r="AU2608" s="244">
        <v>128.75</v>
      </c>
      <c r="AV2608" s="244" t="s">
        <v>7279</v>
      </c>
      <c r="AW2608" s="22">
        <v>721</v>
      </c>
      <c r="AX2608" s="343">
        <v>160.59499261026272</v>
      </c>
    </row>
    <row r="2609" spans="45:50" ht="12" customHeight="1" x14ac:dyDescent="0.25">
      <c r="AS2609" s="244">
        <v>2607</v>
      </c>
      <c r="AT2609" s="244">
        <v>-29.25</v>
      </c>
      <c r="AU2609" s="244">
        <v>128.75</v>
      </c>
      <c r="AV2609" s="244" t="s">
        <v>7280</v>
      </c>
      <c r="AW2609" s="22">
        <v>721</v>
      </c>
      <c r="AX2609" s="343">
        <v>186.63765361318369</v>
      </c>
    </row>
    <row r="2610" spans="45:50" ht="12" customHeight="1" x14ac:dyDescent="0.25">
      <c r="AS2610" s="244">
        <v>2608</v>
      </c>
      <c r="AT2610" s="244">
        <v>-29</v>
      </c>
      <c r="AU2610" s="244">
        <v>128.75</v>
      </c>
      <c r="AV2610" s="244" t="s">
        <v>7281</v>
      </c>
      <c r="AW2610" s="22">
        <v>721</v>
      </c>
      <c r="AX2610" s="343">
        <v>213.1239536329885</v>
      </c>
    </row>
    <row r="2611" spans="45:50" ht="12" customHeight="1" x14ac:dyDescent="0.25">
      <c r="AS2611" s="244">
        <v>2609</v>
      </c>
      <c r="AT2611" s="244">
        <v>-28.75</v>
      </c>
      <c r="AU2611" s="244">
        <v>128.75</v>
      </c>
      <c r="AV2611" s="244" t="s">
        <v>7282</v>
      </c>
      <c r="AW2611" s="22">
        <v>721</v>
      </c>
      <c r="AX2611" s="343">
        <v>239.90700124091344</v>
      </c>
    </row>
    <row r="2612" spans="45:50" ht="12" customHeight="1" x14ac:dyDescent="0.25">
      <c r="AS2612" s="244">
        <v>2610</v>
      </c>
      <c r="AT2612" s="244">
        <v>-28.5</v>
      </c>
      <c r="AU2612" s="244">
        <v>128.75</v>
      </c>
      <c r="AV2612" s="244" t="s">
        <v>7283</v>
      </c>
      <c r="AW2612" s="22">
        <v>721</v>
      </c>
      <c r="AX2612" s="343">
        <v>266.89747589183503</v>
      </c>
    </row>
    <row r="2613" spans="45:50" ht="12" customHeight="1" x14ac:dyDescent="0.25">
      <c r="AS2613" s="244">
        <v>2611</v>
      </c>
      <c r="AT2613" s="244">
        <v>-28.25</v>
      </c>
      <c r="AU2613" s="244">
        <v>128.75</v>
      </c>
      <c r="AV2613" s="244" t="s">
        <v>7284</v>
      </c>
      <c r="AW2613" s="22">
        <v>721</v>
      </c>
      <c r="AX2613" s="343">
        <v>294.03826245059116</v>
      </c>
    </row>
    <row r="2614" spans="45:50" ht="12" customHeight="1" x14ac:dyDescent="0.25">
      <c r="AS2614" s="244">
        <v>2612</v>
      </c>
      <c r="AT2614" s="244">
        <v>-28</v>
      </c>
      <c r="AU2614" s="244">
        <v>128.75</v>
      </c>
      <c r="AV2614" s="244" t="s">
        <v>7285</v>
      </c>
      <c r="AW2614" s="22">
        <v>721</v>
      </c>
      <c r="AX2614" s="343">
        <v>321.29127078090073</v>
      </c>
    </row>
    <row r="2615" spans="45:50" ht="12" customHeight="1" x14ac:dyDescent="0.25">
      <c r="AS2615" s="244">
        <v>2613</v>
      </c>
      <c r="AT2615" s="244">
        <v>-27.75</v>
      </c>
      <c r="AU2615" s="244">
        <v>128.75</v>
      </c>
      <c r="AV2615" s="244" t="s">
        <v>7286</v>
      </c>
      <c r="AW2615" s="22">
        <v>721</v>
      </c>
      <c r="AX2615" s="343">
        <v>348.63018417070401</v>
      </c>
    </row>
    <row r="2616" spans="45:50" ht="12" customHeight="1" x14ac:dyDescent="0.25">
      <c r="AS2616" s="244">
        <v>2614</v>
      </c>
      <c r="AT2616" s="244">
        <v>-27.5</v>
      </c>
      <c r="AU2616" s="244">
        <v>128.75</v>
      </c>
      <c r="AV2616" s="244" t="s">
        <v>7287</v>
      </c>
      <c r="AW2616" s="22">
        <v>721</v>
      </c>
      <c r="AX2616" s="343">
        <v>376.03626644409968</v>
      </c>
    </row>
    <row r="2617" spans="45:50" ht="12" customHeight="1" x14ac:dyDescent="0.25">
      <c r="AS2617" s="244">
        <v>2615</v>
      </c>
      <c r="AT2617" s="244">
        <v>-27.25</v>
      </c>
      <c r="AU2617" s="244">
        <v>128.75</v>
      </c>
      <c r="AV2617" s="244" t="s">
        <v>7288</v>
      </c>
      <c r="AW2617" s="22">
        <v>721</v>
      </c>
      <c r="AX2617" s="343">
        <v>403.49583116789915</v>
      </c>
    </row>
    <row r="2618" spans="45:50" ht="12" customHeight="1" x14ac:dyDescent="0.25">
      <c r="AS2618" s="244">
        <v>2616</v>
      </c>
      <c r="AT2618" s="244">
        <v>-27</v>
      </c>
      <c r="AU2618" s="244">
        <v>128.75</v>
      </c>
      <c r="AV2618" s="244" t="s">
        <v>7289</v>
      </c>
      <c r="AW2618" s="22">
        <v>721</v>
      </c>
      <c r="AX2618" s="343">
        <v>430.99865611278517</v>
      </c>
    </row>
    <row r="2619" spans="45:50" ht="12" customHeight="1" x14ac:dyDescent="0.25">
      <c r="AS2619" s="244">
        <v>2617</v>
      </c>
      <c r="AT2619" s="244">
        <v>-26.75</v>
      </c>
      <c r="AU2619" s="244">
        <v>128.75</v>
      </c>
      <c r="AV2619" s="244" t="s">
        <v>7290</v>
      </c>
      <c r="AW2619" s="22">
        <v>721</v>
      </c>
      <c r="AX2619" s="343">
        <v>458.53695715194721</v>
      </c>
    </row>
    <row r="2620" spans="45:50" ht="12" customHeight="1" x14ac:dyDescent="0.25">
      <c r="AS2620" s="244">
        <v>2618</v>
      </c>
      <c r="AT2620" s="244">
        <v>-26.5</v>
      </c>
      <c r="AU2620" s="244">
        <v>128.75</v>
      </c>
      <c r="AV2620" s="244" t="s">
        <v>7291</v>
      </c>
      <c r="AW2620" s="22">
        <v>721</v>
      </c>
      <c r="AX2620" s="343">
        <v>486.10470504617956</v>
      </c>
    </row>
    <row r="2621" spans="45:50" ht="12" customHeight="1" x14ac:dyDescent="0.25">
      <c r="AS2621" s="244">
        <v>2619</v>
      </c>
      <c r="AT2621" s="244">
        <v>-26.25</v>
      </c>
      <c r="AU2621" s="244">
        <v>128.75</v>
      </c>
      <c r="AV2621" s="244" t="s">
        <v>7292</v>
      </c>
      <c r="AW2621" s="22">
        <v>721</v>
      </c>
      <c r="AX2621" s="343">
        <v>513.69715897664275</v>
      </c>
    </row>
    <row r="2622" spans="45:50" ht="12" customHeight="1" x14ac:dyDescent="0.25">
      <c r="AS2622" s="244">
        <v>2620</v>
      </c>
      <c r="AT2622" s="244">
        <v>-26</v>
      </c>
      <c r="AU2622" s="244">
        <v>128.75</v>
      </c>
      <c r="AV2622" s="244" t="s">
        <v>7293</v>
      </c>
      <c r="AW2622" s="22">
        <v>721</v>
      </c>
      <c r="AX2622" s="343">
        <v>541.31054089072757</v>
      </c>
    </row>
    <row r="2623" spans="45:50" ht="12" customHeight="1" x14ac:dyDescent="0.25">
      <c r="AS2623" s="244">
        <v>2621</v>
      </c>
      <c r="AT2623" s="244">
        <v>-25.75</v>
      </c>
      <c r="AU2623" s="244">
        <v>128.75</v>
      </c>
      <c r="AV2623" s="244" t="s">
        <v>7294</v>
      </c>
      <c r="AW2623" s="22">
        <v>721</v>
      </c>
      <c r="AX2623" s="343">
        <v>568.94180358880078</v>
      </c>
    </row>
    <row r="2624" spans="45:50" ht="12" customHeight="1" x14ac:dyDescent="0.25">
      <c r="AS2624" s="244">
        <v>2622</v>
      </c>
      <c r="AT2624" s="244">
        <v>-25.5</v>
      </c>
      <c r="AU2624" s="244">
        <v>128.75</v>
      </c>
      <c r="AV2624" s="244" t="s">
        <v>7295</v>
      </c>
      <c r="AW2624" s="22">
        <v>721</v>
      </c>
      <c r="AX2624" s="343">
        <v>596.58846259457289</v>
      </c>
    </row>
    <row r="2625" spans="45:50" ht="12" customHeight="1" x14ac:dyDescent="0.25">
      <c r="AS2625" s="244">
        <v>2623</v>
      </c>
      <c r="AT2625" s="244">
        <v>-25.25</v>
      </c>
      <c r="AU2625" s="244">
        <v>128.75</v>
      </c>
      <c r="AV2625" s="244" t="s">
        <v>7296</v>
      </c>
      <c r="AW2625" s="22">
        <v>721</v>
      </c>
      <c r="AX2625" s="343">
        <v>624.24847228875171</v>
      </c>
    </row>
    <row r="2626" spans="45:50" ht="12" customHeight="1" x14ac:dyDescent="0.25">
      <c r="AS2626" s="244">
        <v>2624</v>
      </c>
      <c r="AT2626" s="244">
        <v>-25</v>
      </c>
      <c r="AU2626" s="244">
        <v>128.75</v>
      </c>
      <c r="AV2626" s="244" t="s">
        <v>7297</v>
      </c>
      <c r="AW2626" s="22">
        <v>721</v>
      </c>
      <c r="AX2626" s="343">
        <v>651.92013331158603</v>
      </c>
    </row>
    <row r="2627" spans="45:50" ht="12" customHeight="1" x14ac:dyDescent="0.25">
      <c r="AS2627" s="244">
        <v>2625</v>
      </c>
      <c r="AT2627" s="244">
        <v>-35</v>
      </c>
      <c r="AU2627" s="244">
        <v>129</v>
      </c>
      <c r="AV2627" s="244" t="s">
        <v>7298</v>
      </c>
      <c r="AW2627" s="22">
        <v>942</v>
      </c>
      <c r="AX2627" s="343">
        <v>364.33247975501433</v>
      </c>
    </row>
    <row r="2628" spans="45:50" ht="12" customHeight="1" x14ac:dyDescent="0.25">
      <c r="AS2628" s="244">
        <v>2626</v>
      </c>
      <c r="AT2628" s="244">
        <v>-34.75</v>
      </c>
      <c r="AU2628" s="244">
        <v>129</v>
      </c>
      <c r="AV2628" s="244" t="s">
        <v>7299</v>
      </c>
      <c r="AW2628" s="22">
        <v>942</v>
      </c>
      <c r="AX2628" s="343">
        <v>337.89107033546946</v>
      </c>
    </row>
    <row r="2629" spans="45:50" ht="12" customHeight="1" x14ac:dyDescent="0.25">
      <c r="AS2629" s="244">
        <v>2627</v>
      </c>
      <c r="AT2629" s="244">
        <v>-34.5</v>
      </c>
      <c r="AU2629" s="244">
        <v>129</v>
      </c>
      <c r="AV2629" s="244" t="s">
        <v>7300</v>
      </c>
      <c r="AW2629" s="22">
        <v>942</v>
      </c>
      <c r="AX2629" s="343">
        <v>311.68547697420706</v>
      </c>
    </row>
    <row r="2630" spans="45:50" ht="12" customHeight="1" x14ac:dyDescent="0.25">
      <c r="AS2630" s="244">
        <v>2628</v>
      </c>
      <c r="AT2630" s="244">
        <v>-34.25</v>
      </c>
      <c r="AU2630" s="244">
        <v>129</v>
      </c>
      <c r="AV2630" s="244" t="s">
        <v>7301</v>
      </c>
      <c r="AW2630" s="22">
        <v>942</v>
      </c>
      <c r="AX2630" s="343">
        <v>285.78057887473636</v>
      </c>
    </row>
    <row r="2631" spans="45:50" ht="12" customHeight="1" x14ac:dyDescent="0.25">
      <c r="AS2631" s="244">
        <v>2629</v>
      </c>
      <c r="AT2631" s="244">
        <v>-34</v>
      </c>
      <c r="AU2631" s="244">
        <v>129</v>
      </c>
      <c r="AV2631" s="244" t="s">
        <v>7302</v>
      </c>
      <c r="AW2631" s="22">
        <v>710</v>
      </c>
      <c r="AX2631" s="343">
        <v>258.41682687818388</v>
      </c>
    </row>
    <row r="2632" spans="45:50" ht="12" customHeight="1" x14ac:dyDescent="0.25">
      <c r="AS2632" s="244">
        <v>2630</v>
      </c>
      <c r="AT2632" s="244">
        <v>-33.75</v>
      </c>
      <c r="AU2632" s="244">
        <v>129</v>
      </c>
      <c r="AV2632" s="244" t="s">
        <v>7303</v>
      </c>
      <c r="AW2632" s="22">
        <v>710</v>
      </c>
      <c r="AX2632" s="343">
        <v>230.64557840936089</v>
      </c>
    </row>
    <row r="2633" spans="45:50" ht="12" customHeight="1" x14ac:dyDescent="0.25">
      <c r="AS2633" s="244">
        <v>2631</v>
      </c>
      <c r="AT2633" s="244">
        <v>-33.5</v>
      </c>
      <c r="AU2633" s="244">
        <v>129</v>
      </c>
      <c r="AV2633" s="244" t="s">
        <v>7304</v>
      </c>
      <c r="AW2633" s="22">
        <v>710</v>
      </c>
      <c r="AX2633" s="343">
        <v>202.88148781091721</v>
      </c>
    </row>
    <row r="2634" spans="45:50" ht="12" customHeight="1" x14ac:dyDescent="0.25">
      <c r="AS2634" s="244">
        <v>2632</v>
      </c>
      <c r="AT2634" s="244">
        <v>-33.25</v>
      </c>
      <c r="AU2634" s="244">
        <v>129</v>
      </c>
      <c r="AV2634" s="244" t="s">
        <v>7305</v>
      </c>
      <c r="AW2634" s="22">
        <v>710</v>
      </c>
      <c r="AX2634" s="343">
        <v>175.12795945740757</v>
      </c>
    </row>
    <row r="2635" spans="45:50" ht="12" customHeight="1" x14ac:dyDescent="0.25">
      <c r="AS2635" s="244">
        <v>2633</v>
      </c>
      <c r="AT2635" s="244">
        <v>-33</v>
      </c>
      <c r="AU2635" s="244">
        <v>129</v>
      </c>
      <c r="AV2635" s="244" t="s">
        <v>7306</v>
      </c>
      <c r="AW2635" s="22">
        <v>710</v>
      </c>
      <c r="AX2635" s="343">
        <v>147.39096004155647</v>
      </c>
    </row>
    <row r="2636" spans="45:50" ht="12" customHeight="1" x14ac:dyDescent="0.25">
      <c r="AS2636" s="244">
        <v>2634</v>
      </c>
      <c r="AT2636" s="244">
        <v>-32.75</v>
      </c>
      <c r="AU2636" s="244">
        <v>129</v>
      </c>
      <c r="AV2636" s="244" t="s">
        <v>7307</v>
      </c>
      <c r="AW2636" s="22">
        <v>710</v>
      </c>
      <c r="AX2636" s="343">
        <v>119.68198214958355</v>
      </c>
    </row>
    <row r="2637" spans="45:50" ht="12" customHeight="1" x14ac:dyDescent="0.25">
      <c r="AS2637" s="244">
        <v>2635</v>
      </c>
      <c r="AT2637" s="244">
        <v>-32.5</v>
      </c>
      <c r="AU2637" s="244">
        <v>129</v>
      </c>
      <c r="AV2637" s="244" t="s">
        <v>7308</v>
      </c>
      <c r="AW2637" s="22">
        <v>710</v>
      </c>
      <c r="AX2637" s="343">
        <v>92.026340966415901</v>
      </c>
    </row>
    <row r="2638" spans="45:50" ht="12" customHeight="1" x14ac:dyDescent="0.25">
      <c r="AS2638" s="244">
        <v>2636</v>
      </c>
      <c r="AT2638" s="244">
        <v>-32.25</v>
      </c>
      <c r="AU2638" s="244">
        <v>129</v>
      </c>
      <c r="AV2638" s="244" t="s">
        <v>7309</v>
      </c>
      <c r="AW2638" s="22">
        <v>710</v>
      </c>
      <c r="AX2638" s="343">
        <v>64.492688293306088</v>
      </c>
    </row>
    <row r="2639" spans="45:50" ht="12" customHeight="1" x14ac:dyDescent="0.25">
      <c r="AS2639" s="244">
        <v>2637</v>
      </c>
      <c r="AT2639" s="244">
        <v>-32</v>
      </c>
      <c r="AU2639" s="244">
        <v>129</v>
      </c>
      <c r="AV2639" s="244" t="s">
        <v>7310</v>
      </c>
      <c r="AW2639" s="22">
        <v>710</v>
      </c>
      <c r="AX2639" s="343">
        <v>37.351774873628251</v>
      </c>
    </row>
    <row r="2640" spans="45:50" ht="12" customHeight="1" x14ac:dyDescent="0.25">
      <c r="AS2640" s="244">
        <v>2638</v>
      </c>
      <c r="AT2640" s="244">
        <v>-31.75</v>
      </c>
      <c r="AU2640" s="244">
        <v>129</v>
      </c>
      <c r="AV2640" s="244" t="s">
        <v>7311</v>
      </c>
      <c r="AW2640" s="22">
        <v>710</v>
      </c>
      <c r="AX2640" s="343">
        <v>13.281271039950102</v>
      </c>
    </row>
    <row r="2641" spans="45:50" ht="12" customHeight="1" x14ac:dyDescent="0.25">
      <c r="AS2641" s="244">
        <v>2639</v>
      </c>
      <c r="AT2641" s="244">
        <v>-31.5</v>
      </c>
      <c r="AU2641" s="244">
        <v>129</v>
      </c>
      <c r="AV2641" s="244" t="s">
        <v>7312</v>
      </c>
      <c r="AW2641" s="22">
        <v>710</v>
      </c>
      <c r="AX2641" s="343">
        <v>22.428064250050266</v>
      </c>
    </row>
    <row r="2642" spans="45:50" ht="12" customHeight="1" x14ac:dyDescent="0.25">
      <c r="AS2642" s="244">
        <v>2640</v>
      </c>
      <c r="AT2642" s="244">
        <v>-31.25</v>
      </c>
      <c r="AU2642" s="244">
        <v>129</v>
      </c>
      <c r="AV2642" s="244" t="s">
        <v>7313</v>
      </c>
      <c r="AW2642" s="22">
        <v>710</v>
      </c>
      <c r="AX2642" s="343">
        <v>48.734308273442061</v>
      </c>
    </row>
    <row r="2643" spans="45:50" ht="12" customHeight="1" x14ac:dyDescent="0.25">
      <c r="AS2643" s="244">
        <v>2641</v>
      </c>
      <c r="AT2643" s="244">
        <v>-31</v>
      </c>
      <c r="AU2643" s="244">
        <v>129</v>
      </c>
      <c r="AV2643" s="244" t="s">
        <v>7314</v>
      </c>
      <c r="AW2643" s="22">
        <v>710</v>
      </c>
      <c r="AX2643" s="343">
        <v>76.108057202112832</v>
      </c>
    </row>
    <row r="2644" spans="45:50" ht="12" customHeight="1" x14ac:dyDescent="0.25">
      <c r="AS2644" s="244">
        <v>2642</v>
      </c>
      <c r="AT2644" s="244">
        <v>-30.75</v>
      </c>
      <c r="AU2644" s="244">
        <v>129</v>
      </c>
      <c r="AV2644" s="244" t="s">
        <v>7315</v>
      </c>
      <c r="AW2644" s="22">
        <v>721</v>
      </c>
      <c r="AX2644" s="343">
        <v>84.956936721061538</v>
      </c>
    </row>
    <row r="2645" spans="45:50" ht="12" customHeight="1" x14ac:dyDescent="0.25">
      <c r="AS2645" s="244">
        <v>2643</v>
      </c>
      <c r="AT2645" s="244">
        <v>-30.5</v>
      </c>
      <c r="AU2645" s="244">
        <v>129</v>
      </c>
      <c r="AV2645" s="244" t="s">
        <v>7316</v>
      </c>
      <c r="AW2645" s="22">
        <v>721</v>
      </c>
      <c r="AX2645" s="343">
        <v>92.427240425890602</v>
      </c>
    </row>
    <row r="2646" spans="45:50" ht="12" customHeight="1" x14ac:dyDescent="0.25">
      <c r="AS2646" s="244">
        <v>2644</v>
      </c>
      <c r="AT2646" s="244">
        <v>-30.25</v>
      </c>
      <c r="AU2646" s="244">
        <v>129</v>
      </c>
      <c r="AV2646" s="244" t="s">
        <v>7317</v>
      </c>
      <c r="AW2646" s="22">
        <v>721</v>
      </c>
      <c r="AX2646" s="343">
        <v>106.83261834708253</v>
      </c>
    </row>
    <row r="2647" spans="45:50" ht="12" customHeight="1" x14ac:dyDescent="0.25">
      <c r="AS2647" s="244">
        <v>2645</v>
      </c>
      <c r="AT2647" s="244">
        <v>-30</v>
      </c>
      <c r="AU2647" s="244">
        <v>129</v>
      </c>
      <c r="AV2647" s="244" t="s">
        <v>7318</v>
      </c>
      <c r="AW2647" s="22">
        <v>721</v>
      </c>
      <c r="AX2647" s="343">
        <v>125.81304306368796</v>
      </c>
    </row>
    <row r="2648" spans="45:50" ht="12" customHeight="1" x14ac:dyDescent="0.25">
      <c r="AS2648" s="244">
        <v>2646</v>
      </c>
      <c r="AT2648" s="244">
        <v>-29.75</v>
      </c>
      <c r="AU2648" s="244">
        <v>129</v>
      </c>
      <c r="AV2648" s="244" t="s">
        <v>7319</v>
      </c>
      <c r="AW2648" s="22">
        <v>721</v>
      </c>
      <c r="AX2648" s="343">
        <v>147.61414280120263</v>
      </c>
    </row>
    <row r="2649" spans="45:50" ht="12" customHeight="1" x14ac:dyDescent="0.25">
      <c r="AS2649" s="244">
        <v>2647</v>
      </c>
      <c r="AT2649" s="244">
        <v>-29.5</v>
      </c>
      <c r="AU2649" s="244">
        <v>129</v>
      </c>
      <c r="AV2649" s="244" t="s">
        <v>7320</v>
      </c>
      <c r="AW2649" s="22">
        <v>721</v>
      </c>
      <c r="AX2649" s="343">
        <v>171.16146875853443</v>
      </c>
    </row>
    <row r="2650" spans="45:50" ht="12" customHeight="1" x14ac:dyDescent="0.25">
      <c r="AS2650" s="244">
        <v>2648</v>
      </c>
      <c r="AT2650" s="244">
        <v>-29.25</v>
      </c>
      <c r="AU2650" s="244">
        <v>129</v>
      </c>
      <c r="AV2650" s="244" t="s">
        <v>7321</v>
      </c>
      <c r="AW2650" s="22">
        <v>721</v>
      </c>
      <c r="AX2650" s="343">
        <v>195.82610014031044</v>
      </c>
    </row>
    <row r="2651" spans="45:50" ht="12" customHeight="1" x14ac:dyDescent="0.25">
      <c r="AS2651" s="244">
        <v>2649</v>
      </c>
      <c r="AT2651" s="244">
        <v>-29</v>
      </c>
      <c r="AU2651" s="244">
        <v>129</v>
      </c>
      <c r="AV2651" s="244" t="s">
        <v>7322</v>
      </c>
      <c r="AW2651" s="22">
        <v>721</v>
      </c>
      <c r="AX2651" s="343">
        <v>221.2346592933647</v>
      </c>
    </row>
    <row r="2652" spans="45:50" ht="12" customHeight="1" x14ac:dyDescent="0.25">
      <c r="AS2652" s="244">
        <v>2650</v>
      </c>
      <c r="AT2652" s="244">
        <v>-28.75</v>
      </c>
      <c r="AU2652" s="244">
        <v>129</v>
      </c>
      <c r="AV2652" s="244" t="s">
        <v>7323</v>
      </c>
      <c r="AW2652" s="22">
        <v>721</v>
      </c>
      <c r="AX2652" s="343">
        <v>247.1578186252452</v>
      </c>
    </row>
    <row r="2653" spans="45:50" ht="12" customHeight="1" x14ac:dyDescent="0.25">
      <c r="AS2653" s="244">
        <v>2651</v>
      </c>
      <c r="AT2653" s="244">
        <v>-28.5</v>
      </c>
      <c r="AU2653" s="244">
        <v>129</v>
      </c>
      <c r="AV2653" s="244" t="s">
        <v>7324</v>
      </c>
      <c r="AW2653" s="22">
        <v>721</v>
      </c>
      <c r="AX2653" s="343">
        <v>273.44926401467421</v>
      </c>
    </row>
    <row r="2654" spans="45:50" ht="12" customHeight="1" x14ac:dyDescent="0.25">
      <c r="AS2654" s="244">
        <v>2652</v>
      </c>
      <c r="AT2654" s="244">
        <v>-28.25</v>
      </c>
      <c r="AU2654" s="244">
        <v>129</v>
      </c>
      <c r="AV2654" s="244" t="s">
        <v>7325</v>
      </c>
      <c r="AW2654" s="22">
        <v>721</v>
      </c>
      <c r="AX2654" s="343">
        <v>300.01218726605714</v>
      </c>
    </row>
    <row r="2655" spans="45:50" ht="12" customHeight="1" x14ac:dyDescent="0.25">
      <c r="AS2655" s="244">
        <v>2653</v>
      </c>
      <c r="AT2655" s="244">
        <v>-28</v>
      </c>
      <c r="AU2655" s="244">
        <v>129</v>
      </c>
      <c r="AV2655" s="244" t="s">
        <v>7326</v>
      </c>
      <c r="AW2655" s="22">
        <v>721</v>
      </c>
      <c r="AX2655" s="343">
        <v>326.7803923861145</v>
      </c>
    </row>
    <row r="2656" spans="45:50" ht="12" customHeight="1" x14ac:dyDescent="0.25">
      <c r="AS2656" s="244">
        <v>2654</v>
      </c>
      <c r="AT2656" s="244">
        <v>-27.75</v>
      </c>
      <c r="AU2656" s="244">
        <v>129</v>
      </c>
      <c r="AV2656" s="244" t="s">
        <v>7327</v>
      </c>
      <c r="AW2656" s="22">
        <v>721</v>
      </c>
      <c r="AX2656" s="343">
        <v>353.70727585785761</v>
      </c>
    </row>
    <row r="2657" spans="45:50" ht="12" customHeight="1" x14ac:dyDescent="0.25">
      <c r="AS2657" s="244">
        <v>2655</v>
      </c>
      <c r="AT2657" s="244">
        <v>-27.5</v>
      </c>
      <c r="AU2657" s="244">
        <v>129</v>
      </c>
      <c r="AV2657" s="244" t="s">
        <v>7328</v>
      </c>
      <c r="AW2657" s="22">
        <v>721</v>
      </c>
      <c r="AX2657" s="343">
        <v>380.75917445559395</v>
      </c>
    </row>
    <row r="2658" spans="45:50" ht="12" customHeight="1" x14ac:dyDescent="0.25">
      <c r="AS2658" s="244">
        <v>2656</v>
      </c>
      <c r="AT2658" s="244">
        <v>-27.25</v>
      </c>
      <c r="AU2658" s="244">
        <v>129</v>
      </c>
      <c r="AV2658" s="244" t="s">
        <v>7329</v>
      </c>
      <c r="AW2658" s="22">
        <v>721</v>
      </c>
      <c r="AX2658" s="343">
        <v>407.91121661738828</v>
      </c>
    </row>
    <row r="2659" spans="45:50" ht="12" customHeight="1" x14ac:dyDescent="0.25">
      <c r="AS2659" s="244">
        <v>2657</v>
      </c>
      <c r="AT2659" s="244">
        <v>-27</v>
      </c>
      <c r="AU2659" s="244">
        <v>129</v>
      </c>
      <c r="AV2659" s="244" t="s">
        <v>7330</v>
      </c>
      <c r="AW2659" s="22">
        <v>721</v>
      </c>
      <c r="AX2659" s="343">
        <v>435.1446565294907</v>
      </c>
    </row>
    <row r="2660" spans="45:50" ht="12" customHeight="1" x14ac:dyDescent="0.25">
      <c r="AS2660" s="244">
        <v>2658</v>
      </c>
      <c r="AT2660" s="244">
        <v>-26.75</v>
      </c>
      <c r="AU2660" s="244">
        <v>129</v>
      </c>
      <c r="AV2660" s="244" t="s">
        <v>7331</v>
      </c>
      <c r="AW2660" s="22">
        <v>721</v>
      </c>
      <c r="AX2660" s="343">
        <v>462.44511382791768</v>
      </c>
    </row>
    <row r="2661" spans="45:50" ht="12" customHeight="1" x14ac:dyDescent="0.25">
      <c r="AS2661" s="244">
        <v>2659</v>
      </c>
      <c r="AT2661" s="244">
        <v>-26.5</v>
      </c>
      <c r="AU2661" s="244">
        <v>129</v>
      </c>
      <c r="AV2661" s="244" t="s">
        <v>7332</v>
      </c>
      <c r="AW2661" s="22">
        <v>721</v>
      </c>
      <c r="AX2661" s="343">
        <v>489.80138241112019</v>
      </c>
    </row>
    <row r="2662" spans="45:50" ht="12" customHeight="1" x14ac:dyDescent="0.25">
      <c r="AS2662" s="244">
        <v>2660</v>
      </c>
      <c r="AT2662" s="244">
        <v>-26.25</v>
      </c>
      <c r="AU2662" s="244">
        <v>129</v>
      </c>
      <c r="AV2662" s="244" t="s">
        <v>7333</v>
      </c>
      <c r="AW2662" s="22">
        <v>721</v>
      </c>
      <c r="AX2662" s="343">
        <v>517.20460632952438</v>
      </c>
    </row>
    <row r="2663" spans="45:50" ht="12" customHeight="1" x14ac:dyDescent="0.25">
      <c r="AS2663" s="244">
        <v>2661</v>
      </c>
      <c r="AT2663" s="244">
        <v>-26</v>
      </c>
      <c r="AU2663" s="244">
        <v>129</v>
      </c>
      <c r="AV2663" s="244" t="s">
        <v>7334</v>
      </c>
      <c r="AW2663" s="22">
        <v>721</v>
      </c>
      <c r="AX2663" s="343">
        <v>544.64769812107909</v>
      </c>
    </row>
    <row r="2664" spans="45:50" ht="12" customHeight="1" x14ac:dyDescent="0.25">
      <c r="AS2664" s="244">
        <v>2662</v>
      </c>
      <c r="AT2664" s="244">
        <v>-25.75</v>
      </c>
      <c r="AU2664" s="244">
        <v>129</v>
      </c>
      <c r="AV2664" s="244" t="s">
        <v>7335</v>
      </c>
      <c r="AW2664" s="22">
        <v>721</v>
      </c>
      <c r="AX2664" s="343">
        <v>572.12492077006152</v>
      </c>
    </row>
    <row r="2665" spans="45:50" ht="12" customHeight="1" x14ac:dyDescent="0.25">
      <c r="AS2665" s="244">
        <v>2663</v>
      </c>
      <c r="AT2665" s="244">
        <v>-25.5</v>
      </c>
      <c r="AU2665" s="244">
        <v>129</v>
      </c>
      <c r="AV2665" s="244" t="s">
        <v>7336</v>
      </c>
      <c r="AW2665" s="22">
        <v>721</v>
      </c>
      <c r="AX2665" s="343">
        <v>599.63158228507223</v>
      </c>
    </row>
    <row r="2666" spans="45:50" ht="12" customHeight="1" x14ac:dyDescent="0.25">
      <c r="AS2666" s="244">
        <v>2664</v>
      </c>
      <c r="AT2666" s="244">
        <v>-25.25</v>
      </c>
      <c r="AU2666" s="244">
        <v>129</v>
      </c>
      <c r="AV2666" s="244" t="s">
        <v>7337</v>
      </c>
      <c r="AW2666" s="22">
        <v>721</v>
      </c>
      <c r="AX2666" s="343">
        <v>627.16380919378958</v>
      </c>
    </row>
    <row r="2667" spans="45:50" ht="12" customHeight="1" x14ac:dyDescent="0.25">
      <c r="AS2667" s="244">
        <v>2665</v>
      </c>
      <c r="AT2667" s="244">
        <v>-25</v>
      </c>
      <c r="AU2667" s="244">
        <v>129</v>
      </c>
      <c r="AV2667" s="244" t="s">
        <v>7338</v>
      </c>
      <c r="AW2667" s="22">
        <v>721</v>
      </c>
      <c r="AX2667" s="343">
        <v>654.71837625211492</v>
      </c>
    </row>
    <row r="2668" spans="45:50" ht="12" customHeight="1" x14ac:dyDescent="0.25">
      <c r="AS2668" s="244">
        <v>2666</v>
      </c>
      <c r="AT2668" s="244">
        <v>-35</v>
      </c>
      <c r="AU2668" s="244">
        <v>129.25</v>
      </c>
      <c r="AV2668" s="244" t="s">
        <v>7339</v>
      </c>
      <c r="AW2668" s="22">
        <v>710</v>
      </c>
      <c r="AX2668" s="343">
        <v>370.92027627775792</v>
      </c>
    </row>
    <row r="2669" spans="45:50" ht="12" customHeight="1" x14ac:dyDescent="0.25">
      <c r="AS2669" s="244">
        <v>2667</v>
      </c>
      <c r="AT2669" s="244">
        <v>-34.75</v>
      </c>
      <c r="AU2669" s="244">
        <v>129.25</v>
      </c>
      <c r="AV2669" s="244" t="s">
        <v>7340</v>
      </c>
      <c r="AW2669" s="22">
        <v>710</v>
      </c>
      <c r="AX2669" s="343">
        <v>343.25129224546424</v>
      </c>
    </row>
    <row r="2670" spans="45:50" ht="12" customHeight="1" x14ac:dyDescent="0.25">
      <c r="AS2670" s="244">
        <v>2668</v>
      </c>
      <c r="AT2670" s="244">
        <v>-34.5</v>
      </c>
      <c r="AU2670" s="244">
        <v>129.25</v>
      </c>
      <c r="AV2670" s="244" t="s">
        <v>7341</v>
      </c>
      <c r="AW2670" s="22">
        <v>710</v>
      </c>
      <c r="AX2670" s="343">
        <v>315.6048530335583</v>
      </c>
    </row>
    <row r="2671" spans="45:50" ht="12" customHeight="1" x14ac:dyDescent="0.25">
      <c r="AS2671" s="244">
        <v>2669</v>
      </c>
      <c r="AT2671" s="244">
        <v>-34.25</v>
      </c>
      <c r="AU2671" s="244">
        <v>129.25</v>
      </c>
      <c r="AV2671" s="244" t="s">
        <v>7342</v>
      </c>
      <c r="AW2671" s="22">
        <v>710</v>
      </c>
      <c r="AX2671" s="343">
        <v>287.98745154457015</v>
      </c>
    </row>
    <row r="2672" spans="45:50" ht="12" customHeight="1" x14ac:dyDescent="0.25">
      <c r="AS2672" s="244">
        <v>2670</v>
      </c>
      <c r="AT2672" s="244">
        <v>-34</v>
      </c>
      <c r="AU2672" s="244">
        <v>129.25</v>
      </c>
      <c r="AV2672" s="244" t="s">
        <v>7343</v>
      </c>
      <c r="AW2672" s="22">
        <v>710</v>
      </c>
      <c r="AX2672" s="343">
        <v>260.40832666601654</v>
      </c>
    </row>
    <row r="2673" spans="45:50" ht="12" customHeight="1" x14ac:dyDescent="0.25">
      <c r="AS2673" s="244">
        <v>2671</v>
      </c>
      <c r="AT2673" s="244">
        <v>-33.75</v>
      </c>
      <c r="AU2673" s="244">
        <v>129.25</v>
      </c>
      <c r="AV2673" s="244" t="s">
        <v>7344</v>
      </c>
      <c r="AW2673" s="22">
        <v>710</v>
      </c>
      <c r="AX2673" s="343">
        <v>232.8810776129269</v>
      </c>
    </row>
    <row r="2674" spans="45:50" ht="12" customHeight="1" x14ac:dyDescent="0.25">
      <c r="AS2674" s="244">
        <v>2672</v>
      </c>
      <c r="AT2674" s="244">
        <v>-33.5</v>
      </c>
      <c r="AU2674" s="244">
        <v>129.25</v>
      </c>
      <c r="AV2674" s="244" t="s">
        <v>7345</v>
      </c>
      <c r="AW2674" s="22">
        <v>710</v>
      </c>
      <c r="AX2674" s="343">
        <v>205.42655959885982</v>
      </c>
    </row>
    <row r="2675" spans="45:50" ht="12" customHeight="1" x14ac:dyDescent="0.25">
      <c r="AS2675" s="244">
        <v>2673</v>
      </c>
      <c r="AT2675" s="244">
        <v>-33.25</v>
      </c>
      <c r="AU2675" s="244">
        <v>129.25</v>
      </c>
      <c r="AV2675" s="244" t="s">
        <v>7346</v>
      </c>
      <c r="AW2675" s="22">
        <v>710</v>
      </c>
      <c r="AX2675" s="343">
        <v>178.07841484619712</v>
      </c>
    </row>
    <row r="2676" spans="45:50" ht="12" customHeight="1" x14ac:dyDescent="0.25">
      <c r="AS2676" s="244">
        <v>2674</v>
      </c>
      <c r="AT2676" s="244">
        <v>-33</v>
      </c>
      <c r="AU2676" s="244">
        <v>129.25</v>
      </c>
      <c r="AV2676" s="244" t="s">
        <v>7347</v>
      </c>
      <c r="AW2676" s="22">
        <v>710</v>
      </c>
      <c r="AX2676" s="343">
        <v>150.89449177567235</v>
      </c>
    </row>
    <row r="2677" spans="45:50" ht="12" customHeight="1" x14ac:dyDescent="0.25">
      <c r="AS2677" s="244">
        <v>2675</v>
      </c>
      <c r="AT2677" s="244">
        <v>-32.75</v>
      </c>
      <c r="AU2677" s="244">
        <v>129.25</v>
      </c>
      <c r="AV2677" s="244" t="s">
        <v>7348</v>
      </c>
      <c r="AW2677" s="22">
        <v>710</v>
      </c>
      <c r="AX2677" s="343">
        <v>123.9828570095508</v>
      </c>
    </row>
    <row r="2678" spans="45:50" ht="12" customHeight="1" x14ac:dyDescent="0.25">
      <c r="AS2678" s="244">
        <v>2676</v>
      </c>
      <c r="AT2678" s="244">
        <v>-32.5</v>
      </c>
      <c r="AU2678" s="244">
        <v>129.25</v>
      </c>
      <c r="AV2678" s="244" t="s">
        <v>7349</v>
      </c>
      <c r="AW2678" s="22">
        <v>710</v>
      </c>
      <c r="AX2678" s="343">
        <v>97.569080077864939</v>
      </c>
    </row>
    <row r="2679" spans="45:50" ht="12" customHeight="1" x14ac:dyDescent="0.25">
      <c r="AS2679" s="244">
        <v>2677</v>
      </c>
      <c r="AT2679" s="244">
        <v>-32.25</v>
      </c>
      <c r="AU2679" s="244">
        <v>129.25</v>
      </c>
      <c r="AV2679" s="244" t="s">
        <v>7350</v>
      </c>
      <c r="AW2679" s="22">
        <v>710</v>
      </c>
      <c r="AX2679" s="343">
        <v>72.201643430754331</v>
      </c>
    </row>
    <row r="2680" spans="45:50" ht="12" customHeight="1" x14ac:dyDescent="0.25">
      <c r="AS2680" s="244">
        <v>2678</v>
      </c>
      <c r="AT2680" s="244">
        <v>-32</v>
      </c>
      <c r="AU2680" s="244">
        <v>129.25</v>
      </c>
      <c r="AV2680" s="244" t="s">
        <v>7351</v>
      </c>
      <c r="AW2680" s="22">
        <v>710</v>
      </c>
      <c r="AX2680" s="343">
        <v>49.515700675980128</v>
      </c>
    </row>
    <row r="2681" spans="45:50" ht="12" customHeight="1" x14ac:dyDescent="0.25">
      <c r="AS2681" s="244">
        <v>2679</v>
      </c>
      <c r="AT2681" s="244">
        <v>-31.75</v>
      </c>
      <c r="AU2681" s="244">
        <v>129.25</v>
      </c>
      <c r="AV2681" s="244" t="s">
        <v>7352</v>
      </c>
      <c r="AW2681" s="22">
        <v>710</v>
      </c>
      <c r="AX2681" s="343">
        <v>35.155473053957969</v>
      </c>
    </row>
    <row r="2682" spans="45:50" ht="12" customHeight="1" x14ac:dyDescent="0.25">
      <c r="AS2682" s="244">
        <v>2680</v>
      </c>
      <c r="AT2682" s="244">
        <v>-31.5</v>
      </c>
      <c r="AU2682" s="244">
        <v>129.25</v>
      </c>
      <c r="AV2682" s="244" t="s">
        <v>7353</v>
      </c>
      <c r="AW2682" s="22">
        <v>710</v>
      </c>
      <c r="AX2682" s="343">
        <v>39.564950789002438</v>
      </c>
    </row>
    <row r="2683" spans="45:50" ht="12" customHeight="1" x14ac:dyDescent="0.25">
      <c r="AS2683" s="244">
        <v>2681</v>
      </c>
      <c r="AT2683" s="244">
        <v>-31.25</v>
      </c>
      <c r="AU2683" s="244">
        <v>129.25</v>
      </c>
      <c r="AV2683" s="244" t="s">
        <v>7354</v>
      </c>
      <c r="AW2683" s="22">
        <v>710</v>
      </c>
      <c r="AX2683" s="343">
        <v>58.653548479548</v>
      </c>
    </row>
    <row r="2684" spans="45:50" ht="12" customHeight="1" x14ac:dyDescent="0.25">
      <c r="AS2684" s="244">
        <v>2682</v>
      </c>
      <c r="AT2684" s="244">
        <v>-31</v>
      </c>
      <c r="AU2684" s="244">
        <v>129.25</v>
      </c>
      <c r="AV2684" s="244" t="s">
        <v>7355</v>
      </c>
      <c r="AW2684" s="22">
        <v>710</v>
      </c>
      <c r="AX2684" s="343">
        <v>82.827939370030208</v>
      </c>
    </row>
    <row r="2685" spans="45:50" ht="12" customHeight="1" x14ac:dyDescent="0.25">
      <c r="AS2685" s="244">
        <v>2683</v>
      </c>
      <c r="AT2685" s="244">
        <v>-30.75</v>
      </c>
      <c r="AU2685" s="244">
        <v>129.25</v>
      </c>
      <c r="AV2685" s="244" t="s">
        <v>7356</v>
      </c>
      <c r="AW2685" s="22">
        <v>721</v>
      </c>
      <c r="AX2685" s="343">
        <v>108.71567078833947</v>
      </c>
    </row>
    <row r="2686" spans="45:50" ht="12" customHeight="1" x14ac:dyDescent="0.25">
      <c r="AS2686" s="244">
        <v>2684</v>
      </c>
      <c r="AT2686" s="244">
        <v>-30.5</v>
      </c>
      <c r="AU2686" s="244">
        <v>129.25</v>
      </c>
      <c r="AV2686" s="244" t="s">
        <v>7357</v>
      </c>
      <c r="AW2686" s="22">
        <v>721</v>
      </c>
      <c r="AX2686" s="343">
        <v>114.70020472661207</v>
      </c>
    </row>
    <row r="2687" spans="45:50" ht="12" customHeight="1" x14ac:dyDescent="0.25">
      <c r="AS2687" s="244">
        <v>2685</v>
      </c>
      <c r="AT2687" s="244">
        <v>-30.25</v>
      </c>
      <c r="AU2687" s="244">
        <v>129.25</v>
      </c>
      <c r="AV2687" s="244" t="s">
        <v>7358</v>
      </c>
      <c r="AW2687" s="22">
        <v>721</v>
      </c>
      <c r="AX2687" s="343">
        <v>126.64287740462957</v>
      </c>
    </row>
    <row r="2688" spans="45:50" ht="12" customHeight="1" x14ac:dyDescent="0.25">
      <c r="AS2688" s="244">
        <v>2686</v>
      </c>
      <c r="AT2688" s="244">
        <v>-30</v>
      </c>
      <c r="AU2688" s="244">
        <v>129.25</v>
      </c>
      <c r="AV2688" s="244" t="s">
        <v>7359</v>
      </c>
      <c r="AW2688" s="22">
        <v>721</v>
      </c>
      <c r="AX2688" s="343">
        <v>143.05922329485168</v>
      </c>
    </row>
    <row r="2689" spans="45:50" ht="12" customHeight="1" x14ac:dyDescent="0.25">
      <c r="AS2689" s="244">
        <v>2687</v>
      </c>
      <c r="AT2689" s="244">
        <v>-29.75</v>
      </c>
      <c r="AU2689" s="244">
        <v>129.25</v>
      </c>
      <c r="AV2689" s="244" t="s">
        <v>7360</v>
      </c>
      <c r="AW2689" s="22">
        <v>721</v>
      </c>
      <c r="AX2689" s="343">
        <v>162.59983356398092</v>
      </c>
    </row>
    <row r="2690" spans="45:50" ht="12" customHeight="1" x14ac:dyDescent="0.25">
      <c r="AS2690" s="244">
        <v>2688</v>
      </c>
      <c r="AT2690" s="244">
        <v>-29.5</v>
      </c>
      <c r="AU2690" s="244">
        <v>129.25</v>
      </c>
      <c r="AV2690" s="244" t="s">
        <v>7361</v>
      </c>
      <c r="AW2690" s="22">
        <v>721</v>
      </c>
      <c r="AX2690" s="343">
        <v>184.27347043050153</v>
      </c>
    </row>
    <row r="2691" spans="45:50" ht="12" customHeight="1" x14ac:dyDescent="0.25">
      <c r="AS2691" s="244">
        <v>2689</v>
      </c>
      <c r="AT2691" s="244">
        <v>-29.25</v>
      </c>
      <c r="AU2691" s="244">
        <v>129.25</v>
      </c>
      <c r="AV2691" s="244" t="s">
        <v>7362</v>
      </c>
      <c r="AW2691" s="22">
        <v>721</v>
      </c>
      <c r="AX2691" s="343">
        <v>207.41253445031921</v>
      </c>
    </row>
    <row r="2692" spans="45:50" ht="12" customHeight="1" x14ac:dyDescent="0.25">
      <c r="AS2692" s="244">
        <v>2690</v>
      </c>
      <c r="AT2692" s="244">
        <v>-29</v>
      </c>
      <c r="AU2692" s="244">
        <v>129.25</v>
      </c>
      <c r="AV2692" s="244" t="s">
        <v>7363</v>
      </c>
      <c r="AW2692" s="22">
        <v>721</v>
      </c>
      <c r="AX2692" s="343">
        <v>231.57816928538156</v>
      </c>
    </row>
    <row r="2693" spans="45:50" ht="12" customHeight="1" x14ac:dyDescent="0.25">
      <c r="AS2693" s="244">
        <v>2691</v>
      </c>
      <c r="AT2693" s="244">
        <v>-28.75</v>
      </c>
      <c r="AU2693" s="244">
        <v>129.25</v>
      </c>
      <c r="AV2693" s="244" t="s">
        <v>7364</v>
      </c>
      <c r="AW2693" s="22">
        <v>721</v>
      </c>
      <c r="AX2693" s="343">
        <v>256.48036770154113</v>
      </c>
    </row>
    <row r="2694" spans="45:50" ht="12" customHeight="1" x14ac:dyDescent="0.25">
      <c r="AS2694" s="244">
        <v>2692</v>
      </c>
      <c r="AT2694" s="244">
        <v>-28.5</v>
      </c>
      <c r="AU2694" s="244">
        <v>129.25</v>
      </c>
      <c r="AV2694" s="244" t="s">
        <v>7365</v>
      </c>
      <c r="AW2694" s="22">
        <v>721</v>
      </c>
      <c r="AX2694" s="343">
        <v>281.92401637592968</v>
      </c>
    </row>
    <row r="2695" spans="45:50" ht="12" customHeight="1" x14ac:dyDescent="0.25">
      <c r="AS2695" s="244">
        <v>2693</v>
      </c>
      <c r="AT2695" s="244">
        <v>-28.25</v>
      </c>
      <c r="AU2695" s="244">
        <v>129.25</v>
      </c>
      <c r="AV2695" s="244" t="s">
        <v>7366</v>
      </c>
      <c r="AW2695" s="22">
        <v>721</v>
      </c>
      <c r="AX2695" s="343">
        <v>307.77486000181841</v>
      </c>
    </row>
    <row r="2696" spans="45:50" ht="12" customHeight="1" x14ac:dyDescent="0.25">
      <c r="AS2696" s="244">
        <v>2694</v>
      </c>
      <c r="AT2696" s="244">
        <v>-28</v>
      </c>
      <c r="AU2696" s="244">
        <v>129.25</v>
      </c>
      <c r="AV2696" s="244" t="s">
        <v>7367</v>
      </c>
      <c r="AW2696" s="22">
        <v>721</v>
      </c>
      <c r="AX2696" s="343">
        <v>333.93834657425901</v>
      </c>
    </row>
    <row r="2697" spans="45:50" ht="12" customHeight="1" x14ac:dyDescent="0.25">
      <c r="AS2697" s="244">
        <v>2695</v>
      </c>
      <c r="AT2697" s="244">
        <v>-27.75</v>
      </c>
      <c r="AU2697" s="244">
        <v>129.25</v>
      </c>
      <c r="AV2697" s="244" t="s">
        <v>7368</v>
      </c>
      <c r="AW2697" s="22">
        <v>721</v>
      </c>
      <c r="AX2697" s="343">
        <v>360.3463827704557</v>
      </c>
    </row>
    <row r="2698" spans="45:50" ht="12" customHeight="1" x14ac:dyDescent="0.25">
      <c r="AS2698" s="244">
        <v>2696</v>
      </c>
      <c r="AT2698" s="244">
        <v>-27.5</v>
      </c>
      <c r="AU2698" s="244">
        <v>129.25</v>
      </c>
      <c r="AV2698" s="244" t="s">
        <v>7369</v>
      </c>
      <c r="AW2698" s="22">
        <v>721</v>
      </c>
      <c r="AX2698" s="343">
        <v>386.94890258434253</v>
      </c>
    </row>
    <row r="2699" spans="45:50" ht="12" customHeight="1" x14ac:dyDescent="0.25">
      <c r="AS2699" s="244">
        <v>2697</v>
      </c>
      <c r="AT2699" s="244">
        <v>-27.25</v>
      </c>
      <c r="AU2699" s="244">
        <v>129.25</v>
      </c>
      <c r="AV2699" s="244" t="s">
        <v>7370</v>
      </c>
      <c r="AW2699" s="22">
        <v>721</v>
      </c>
      <c r="AX2699" s="343">
        <v>413.70839028233615</v>
      </c>
    </row>
    <row r="2700" spans="45:50" ht="12" customHeight="1" x14ac:dyDescent="0.25">
      <c r="AS2700" s="244">
        <v>2698</v>
      </c>
      <c r="AT2700" s="244">
        <v>-27</v>
      </c>
      <c r="AU2700" s="244">
        <v>129.25</v>
      </c>
      <c r="AV2700" s="244" t="s">
        <v>7371</v>
      </c>
      <c r="AW2700" s="22">
        <v>721</v>
      </c>
      <c r="AX2700" s="343">
        <v>440.59624655754783</v>
      </c>
    </row>
    <row r="2701" spans="45:50" ht="12" customHeight="1" x14ac:dyDescent="0.25">
      <c r="AS2701" s="244">
        <v>2699</v>
      </c>
      <c r="AT2701" s="244">
        <v>-26.75</v>
      </c>
      <c r="AU2701" s="244">
        <v>129.25</v>
      </c>
      <c r="AV2701" s="244" t="s">
        <v>7372</v>
      </c>
      <c r="AW2701" s="22">
        <v>721</v>
      </c>
      <c r="AX2701" s="343">
        <v>467.59032715542224</v>
      </c>
    </row>
    <row r="2702" spans="45:50" ht="12" customHeight="1" x14ac:dyDescent="0.25">
      <c r="AS2702" s="244">
        <v>2700</v>
      </c>
      <c r="AT2702" s="244">
        <v>-26.5</v>
      </c>
      <c r="AU2702" s="244">
        <v>129.25</v>
      </c>
      <c r="AV2702" s="244" t="s">
        <v>7373</v>
      </c>
      <c r="AW2702" s="22">
        <v>721</v>
      </c>
      <c r="AX2702" s="343">
        <v>494.67324251481443</v>
      </c>
    </row>
    <row r="2703" spans="45:50" ht="12" customHeight="1" x14ac:dyDescent="0.25">
      <c r="AS2703" s="244">
        <v>2701</v>
      </c>
      <c r="AT2703" s="244">
        <v>-26.25</v>
      </c>
      <c r="AU2703" s="244">
        <v>129.25</v>
      </c>
      <c r="AV2703" s="244" t="s">
        <v>7374</v>
      </c>
      <c r="AW2703" s="22">
        <v>721</v>
      </c>
      <c r="AX2703" s="343">
        <v>521.8311612722232</v>
      </c>
    </row>
    <row r="2704" spans="45:50" ht="12" customHeight="1" x14ac:dyDescent="0.25">
      <c r="AS2704" s="244">
        <v>2702</v>
      </c>
      <c r="AT2704" s="244">
        <v>-26</v>
      </c>
      <c r="AU2704" s="244">
        <v>129.25</v>
      </c>
      <c r="AV2704" s="244" t="s">
        <v>7375</v>
      </c>
      <c r="AW2704" s="22">
        <v>721</v>
      </c>
      <c r="AX2704" s="343">
        <v>549.0529537781722</v>
      </c>
    </row>
    <row r="2705" spans="45:50" ht="12" customHeight="1" x14ac:dyDescent="0.25">
      <c r="AS2705" s="244">
        <v>2703</v>
      </c>
      <c r="AT2705" s="244">
        <v>-25.75</v>
      </c>
      <c r="AU2705" s="244">
        <v>129.25</v>
      </c>
      <c r="AV2705" s="244" t="s">
        <v>7376</v>
      </c>
      <c r="AW2705" s="22">
        <v>721</v>
      </c>
      <c r="AX2705" s="343">
        <v>576.32956921427035</v>
      </c>
    </row>
    <row r="2706" spans="45:50" ht="12" customHeight="1" x14ac:dyDescent="0.25">
      <c r="AS2706" s="244">
        <v>2704</v>
      </c>
      <c r="AT2706" s="244">
        <v>-25.5</v>
      </c>
      <c r="AU2706" s="244">
        <v>129.25</v>
      </c>
      <c r="AV2706" s="244" t="s">
        <v>7377</v>
      </c>
      <c r="AW2706" s="22">
        <v>721</v>
      </c>
      <c r="AX2706" s="343">
        <v>603.65357592254622</v>
      </c>
    </row>
    <row r="2707" spans="45:50" ht="12" customHeight="1" x14ac:dyDescent="0.25">
      <c r="AS2707" s="244">
        <v>2705</v>
      </c>
      <c r="AT2707" s="244">
        <v>-25.25</v>
      </c>
      <c r="AU2707" s="244">
        <v>129.25</v>
      </c>
      <c r="AV2707" s="244" t="s">
        <v>7378</v>
      </c>
      <c r="AW2707" s="22">
        <v>721</v>
      </c>
      <c r="AX2707" s="343">
        <v>631.01881756822957</v>
      </c>
    </row>
    <row r="2708" spans="45:50" ht="12" customHeight="1" x14ac:dyDescent="0.25">
      <c r="AS2708" s="244">
        <v>2706</v>
      </c>
      <c r="AT2708" s="244">
        <v>-25</v>
      </c>
      <c r="AU2708" s="244">
        <v>129.25</v>
      </c>
      <c r="AV2708" s="244" t="s">
        <v>7379</v>
      </c>
      <c r="AW2708" s="22">
        <v>721</v>
      </c>
      <c r="AX2708" s="343">
        <v>658.4201527173675</v>
      </c>
    </row>
    <row r="2709" spans="45:50" ht="12" customHeight="1" x14ac:dyDescent="0.25">
      <c r="AS2709" s="244">
        <v>2707</v>
      </c>
      <c r="AT2709" s="244">
        <v>-35</v>
      </c>
      <c r="AU2709" s="244">
        <v>129.5</v>
      </c>
      <c r="AV2709" s="244" t="s">
        <v>7380</v>
      </c>
      <c r="AW2709" s="22">
        <v>710</v>
      </c>
      <c r="AX2709" s="343">
        <v>373.73917147893758</v>
      </c>
    </row>
    <row r="2710" spans="45:50" ht="12" customHeight="1" x14ac:dyDescent="0.25">
      <c r="AS2710" s="244">
        <v>2708</v>
      </c>
      <c r="AT2710" s="244">
        <v>-34.75</v>
      </c>
      <c r="AU2710" s="244">
        <v>129.5</v>
      </c>
      <c r="AV2710" s="244" t="s">
        <v>7381</v>
      </c>
      <c r="AW2710" s="22">
        <v>710</v>
      </c>
      <c r="AX2710" s="343">
        <v>346.30447441618037</v>
      </c>
    </row>
    <row r="2711" spans="45:50" ht="12" customHeight="1" x14ac:dyDescent="0.25">
      <c r="AS2711" s="244">
        <v>2709</v>
      </c>
      <c r="AT2711" s="244">
        <v>-34.5</v>
      </c>
      <c r="AU2711" s="244">
        <v>129.5</v>
      </c>
      <c r="AV2711" s="244" t="s">
        <v>7382</v>
      </c>
      <c r="AW2711" s="22">
        <v>710</v>
      </c>
      <c r="AX2711" s="343">
        <v>318.93252791793077</v>
      </c>
    </row>
    <row r="2712" spans="45:50" ht="12" customHeight="1" x14ac:dyDescent="0.25">
      <c r="AS2712" s="244">
        <v>2710</v>
      </c>
      <c r="AT2712" s="244">
        <v>-34.25</v>
      </c>
      <c r="AU2712" s="244">
        <v>129.5</v>
      </c>
      <c r="AV2712" s="244" t="s">
        <v>7383</v>
      </c>
      <c r="AW2712" s="22">
        <v>710</v>
      </c>
      <c r="AX2712" s="343">
        <v>291.64100088259261</v>
      </c>
    </row>
    <row r="2713" spans="45:50" ht="12" customHeight="1" x14ac:dyDescent="0.25">
      <c r="AS2713" s="244">
        <v>2711</v>
      </c>
      <c r="AT2713" s="244">
        <v>-34</v>
      </c>
      <c r="AU2713" s="244">
        <v>129.5</v>
      </c>
      <c r="AV2713" s="244" t="s">
        <v>7384</v>
      </c>
      <c r="AW2713" s="22">
        <v>710</v>
      </c>
      <c r="AX2713" s="343">
        <v>264.45479217187847</v>
      </c>
    </row>
    <row r="2714" spans="45:50" ht="12" customHeight="1" x14ac:dyDescent="0.25">
      <c r="AS2714" s="244">
        <v>2712</v>
      </c>
      <c r="AT2714" s="244">
        <v>-33.75</v>
      </c>
      <c r="AU2714" s="244">
        <v>129.5</v>
      </c>
      <c r="AV2714" s="244" t="s">
        <v>7385</v>
      </c>
      <c r="AW2714" s="22">
        <v>710</v>
      </c>
      <c r="AX2714" s="343">
        <v>237.41008506611533</v>
      </c>
    </row>
    <row r="2715" spans="45:50" ht="12" customHeight="1" x14ac:dyDescent="0.25">
      <c r="AS2715" s="244">
        <v>2713</v>
      </c>
      <c r="AT2715" s="244">
        <v>-33.5</v>
      </c>
      <c r="AU2715" s="244">
        <v>129.5</v>
      </c>
      <c r="AV2715" s="244" t="s">
        <v>7386</v>
      </c>
      <c r="AW2715" s="22">
        <v>710</v>
      </c>
      <c r="AX2715" s="343">
        <v>210.56141044068184</v>
      </c>
    </row>
    <row r="2716" spans="45:50" ht="12" customHeight="1" x14ac:dyDescent="0.25">
      <c r="AS2716" s="244">
        <v>2714</v>
      </c>
      <c r="AT2716" s="244">
        <v>-33.25</v>
      </c>
      <c r="AU2716" s="244">
        <v>129.5</v>
      </c>
      <c r="AV2716" s="244" t="s">
        <v>7387</v>
      </c>
      <c r="AW2716" s="22">
        <v>710</v>
      </c>
      <c r="AX2716" s="343">
        <v>183.99460409134608</v>
      </c>
    </row>
    <row r="2717" spans="45:50" ht="12" customHeight="1" x14ac:dyDescent="0.25">
      <c r="AS2717" s="244">
        <v>2715</v>
      </c>
      <c r="AT2717" s="244">
        <v>-33</v>
      </c>
      <c r="AU2717" s="244">
        <v>129.5</v>
      </c>
      <c r="AV2717" s="244" t="s">
        <v>7388</v>
      </c>
      <c r="AW2717" s="22">
        <v>710</v>
      </c>
      <c r="AX2717" s="343">
        <v>157.85204718145434</v>
      </c>
    </row>
    <row r="2718" spans="45:50" ht="12" customHeight="1" x14ac:dyDescent="0.25">
      <c r="AS2718" s="244">
        <v>2716</v>
      </c>
      <c r="AT2718" s="244">
        <v>-32.75</v>
      </c>
      <c r="AU2718" s="244">
        <v>129.5</v>
      </c>
      <c r="AV2718" s="244" t="s">
        <v>7389</v>
      </c>
      <c r="AW2718" s="22">
        <v>710</v>
      </c>
      <c r="AX2718" s="343">
        <v>132.38531249523564</v>
      </c>
    </row>
    <row r="2719" spans="45:50" ht="12" customHeight="1" x14ac:dyDescent="0.25">
      <c r="AS2719" s="244">
        <v>2717</v>
      </c>
      <c r="AT2719" s="244">
        <v>-32.5</v>
      </c>
      <c r="AU2719" s="244">
        <v>129.5</v>
      </c>
      <c r="AV2719" s="244" t="s">
        <v>7390</v>
      </c>
      <c r="AW2719" s="22">
        <v>710</v>
      </c>
      <c r="AX2719" s="343">
        <v>108.07321977747455</v>
      </c>
    </row>
    <row r="2720" spans="45:50" ht="12" customHeight="1" x14ac:dyDescent="0.25">
      <c r="AS2720" s="244">
        <v>2718</v>
      </c>
      <c r="AT2720" s="244">
        <v>-32.25</v>
      </c>
      <c r="AU2720" s="244">
        <v>129.5</v>
      </c>
      <c r="AV2720" s="244" t="s">
        <v>7391</v>
      </c>
      <c r="AW2720" s="22">
        <v>710</v>
      </c>
      <c r="AX2720" s="343">
        <v>85.901795136509847</v>
      </c>
    </row>
    <row r="2721" spans="45:50" ht="12" customHeight="1" x14ac:dyDescent="0.25">
      <c r="AS2721" s="244">
        <v>2719</v>
      </c>
      <c r="AT2721" s="244">
        <v>-32</v>
      </c>
      <c r="AU2721" s="244">
        <v>129.5</v>
      </c>
      <c r="AV2721" s="244" t="s">
        <v>7392</v>
      </c>
      <c r="AW2721" s="22">
        <v>710</v>
      </c>
      <c r="AX2721" s="343">
        <v>67.998262404705969</v>
      </c>
    </row>
    <row r="2722" spans="45:50" ht="12" customHeight="1" x14ac:dyDescent="0.25">
      <c r="AS2722" s="244">
        <v>2720</v>
      </c>
      <c r="AT2722" s="244">
        <v>-31.75</v>
      </c>
      <c r="AU2722" s="244">
        <v>129.5</v>
      </c>
      <c r="AV2722" s="244" t="s">
        <v>7393</v>
      </c>
      <c r="AW2722" s="22">
        <v>710</v>
      </c>
      <c r="AX2722" s="343">
        <v>58.42736243745231</v>
      </c>
    </row>
    <row r="2723" spans="45:50" ht="12" customHeight="1" x14ac:dyDescent="0.25">
      <c r="AS2723" s="244">
        <v>2721</v>
      </c>
      <c r="AT2723" s="244">
        <v>-31.5</v>
      </c>
      <c r="AU2723" s="244">
        <v>129.5</v>
      </c>
      <c r="AV2723" s="244" t="s">
        <v>7394</v>
      </c>
      <c r="AW2723" s="22">
        <v>710</v>
      </c>
      <c r="AX2723" s="343">
        <v>61.229873282469327</v>
      </c>
    </row>
    <row r="2724" spans="45:50" ht="12" customHeight="1" x14ac:dyDescent="0.25">
      <c r="AS2724" s="244">
        <v>2722</v>
      </c>
      <c r="AT2724" s="244">
        <v>-31.25</v>
      </c>
      <c r="AU2724" s="244">
        <v>129.5</v>
      </c>
      <c r="AV2724" s="244" t="s">
        <v>7395</v>
      </c>
      <c r="AW2724" s="22">
        <v>710</v>
      </c>
      <c r="AX2724" s="343">
        <v>75.031898498544464</v>
      </c>
    </row>
    <row r="2725" spans="45:50" ht="12" customHeight="1" x14ac:dyDescent="0.25">
      <c r="AS2725" s="244">
        <v>2723</v>
      </c>
      <c r="AT2725" s="244">
        <v>-31</v>
      </c>
      <c r="AU2725" s="244">
        <v>129.5</v>
      </c>
      <c r="AV2725" s="244" t="s">
        <v>7396</v>
      </c>
      <c r="AW2725" s="22">
        <v>710</v>
      </c>
      <c r="AX2725" s="343">
        <v>95.162082317026318</v>
      </c>
    </row>
    <row r="2726" spans="45:50" ht="12" customHeight="1" x14ac:dyDescent="0.25">
      <c r="AS2726" s="244">
        <v>2724</v>
      </c>
      <c r="AT2726" s="244">
        <v>-30.75</v>
      </c>
      <c r="AU2726" s="244">
        <v>129.5</v>
      </c>
      <c r="AV2726" s="244" t="s">
        <v>7397</v>
      </c>
      <c r="AW2726" s="22">
        <v>710</v>
      </c>
      <c r="AX2726" s="343">
        <v>118.43650508444725</v>
      </c>
    </row>
    <row r="2727" spans="45:50" ht="12" customHeight="1" x14ac:dyDescent="0.25">
      <c r="AS2727" s="244">
        <v>2725</v>
      </c>
      <c r="AT2727" s="244">
        <v>-30.5</v>
      </c>
      <c r="AU2727" s="244">
        <v>129.5</v>
      </c>
      <c r="AV2727" s="244" t="s">
        <v>7398</v>
      </c>
      <c r="AW2727" s="22">
        <v>721</v>
      </c>
      <c r="AX2727" s="343">
        <v>137.523615344994</v>
      </c>
    </row>
    <row r="2728" spans="45:50" ht="12" customHeight="1" x14ac:dyDescent="0.25">
      <c r="AS2728" s="244">
        <v>2726</v>
      </c>
      <c r="AT2728" s="244">
        <v>-30.25</v>
      </c>
      <c r="AU2728" s="244">
        <v>129.5</v>
      </c>
      <c r="AV2728" s="244" t="s">
        <v>7399</v>
      </c>
      <c r="AW2728" s="22">
        <v>721</v>
      </c>
      <c r="AX2728" s="343">
        <v>147.68153388571452</v>
      </c>
    </row>
    <row r="2729" spans="45:50" ht="12" customHeight="1" x14ac:dyDescent="0.25">
      <c r="AS2729" s="244">
        <v>2727</v>
      </c>
      <c r="AT2729" s="244">
        <v>-30</v>
      </c>
      <c r="AU2729" s="244">
        <v>129.5</v>
      </c>
      <c r="AV2729" s="244" t="s">
        <v>7400</v>
      </c>
      <c r="AW2729" s="22">
        <v>721</v>
      </c>
      <c r="AX2729" s="343">
        <v>162.02498218079273</v>
      </c>
    </row>
    <row r="2730" spans="45:50" ht="12" customHeight="1" x14ac:dyDescent="0.25">
      <c r="AS2730" s="244">
        <v>2728</v>
      </c>
      <c r="AT2730" s="244">
        <v>-29.75</v>
      </c>
      <c r="AU2730" s="244">
        <v>129.5</v>
      </c>
      <c r="AV2730" s="244" t="s">
        <v>7401</v>
      </c>
      <c r="AW2730" s="22">
        <v>721</v>
      </c>
      <c r="AX2730" s="343">
        <v>179.55367712015479</v>
      </c>
    </row>
    <row r="2731" spans="45:50" ht="12" customHeight="1" x14ac:dyDescent="0.25">
      <c r="AS2731" s="244">
        <v>2729</v>
      </c>
      <c r="AT2731" s="244">
        <v>-29.5</v>
      </c>
      <c r="AU2731" s="244">
        <v>129.5</v>
      </c>
      <c r="AV2731" s="244" t="s">
        <v>7402</v>
      </c>
      <c r="AW2731" s="22">
        <v>721</v>
      </c>
      <c r="AX2731" s="343">
        <v>199.42948575332076</v>
      </c>
    </row>
    <row r="2732" spans="45:50" ht="12" customHeight="1" x14ac:dyDescent="0.25">
      <c r="AS2732" s="244">
        <v>2730</v>
      </c>
      <c r="AT2732" s="244">
        <v>-29.25</v>
      </c>
      <c r="AU2732" s="244">
        <v>129.5</v>
      </c>
      <c r="AV2732" s="244" t="s">
        <v>7403</v>
      </c>
      <c r="AW2732" s="22">
        <v>721</v>
      </c>
      <c r="AX2732" s="343">
        <v>221.02010156458292</v>
      </c>
    </row>
    <row r="2733" spans="45:50" ht="12" customHeight="1" x14ac:dyDescent="0.25">
      <c r="AS2733" s="244">
        <v>2731</v>
      </c>
      <c r="AT2733" s="244">
        <v>-29</v>
      </c>
      <c r="AU2733" s="244">
        <v>129.5</v>
      </c>
      <c r="AV2733" s="244" t="s">
        <v>7404</v>
      </c>
      <c r="AW2733" s="22">
        <v>721</v>
      </c>
      <c r="AX2733" s="343">
        <v>243.87049733599449</v>
      </c>
    </row>
    <row r="2734" spans="45:50" ht="12" customHeight="1" x14ac:dyDescent="0.25">
      <c r="AS2734" s="244">
        <v>2732</v>
      </c>
      <c r="AT2734" s="244">
        <v>-28.75</v>
      </c>
      <c r="AU2734" s="244">
        <v>129.5</v>
      </c>
      <c r="AV2734" s="244" t="s">
        <v>7405</v>
      </c>
      <c r="AW2734" s="22">
        <v>721</v>
      </c>
      <c r="AX2734" s="343">
        <v>267.65821917230477</v>
      </c>
    </row>
    <row r="2735" spans="45:50" ht="12" customHeight="1" x14ac:dyDescent="0.25">
      <c r="AS2735" s="244">
        <v>2733</v>
      </c>
      <c r="AT2735" s="244">
        <v>-28.5</v>
      </c>
      <c r="AU2735" s="244">
        <v>129.5</v>
      </c>
      <c r="AV2735" s="244" t="s">
        <v>7406</v>
      </c>
      <c r="AW2735" s="22">
        <v>721</v>
      </c>
      <c r="AX2735" s="343">
        <v>292.15440049362456</v>
      </c>
    </row>
    <row r="2736" spans="45:50" ht="12" customHeight="1" x14ac:dyDescent="0.25">
      <c r="AS2736" s="244">
        <v>2734</v>
      </c>
      <c r="AT2736" s="244">
        <v>-28.25</v>
      </c>
      <c r="AU2736" s="244">
        <v>129.5</v>
      </c>
      <c r="AV2736" s="244" t="s">
        <v>7407</v>
      </c>
      <c r="AW2736" s="22">
        <v>721</v>
      </c>
      <c r="AX2736" s="343">
        <v>317.19494597619195</v>
      </c>
    </row>
    <row r="2737" spans="45:50" ht="12" customHeight="1" x14ac:dyDescent="0.25">
      <c r="AS2737" s="244">
        <v>2735</v>
      </c>
      <c r="AT2737" s="244">
        <v>-28</v>
      </c>
      <c r="AU2737" s="244">
        <v>129.5</v>
      </c>
      <c r="AV2737" s="244" t="s">
        <v>7408</v>
      </c>
      <c r="AW2737" s="22">
        <v>721</v>
      </c>
      <c r="AX2737" s="343">
        <v>342.66053512522183</v>
      </c>
    </row>
    <row r="2738" spans="45:50" ht="12" customHeight="1" x14ac:dyDescent="0.25">
      <c r="AS2738" s="244">
        <v>2736</v>
      </c>
      <c r="AT2738" s="244">
        <v>-27.75</v>
      </c>
      <c r="AU2738" s="244">
        <v>129.5</v>
      </c>
      <c r="AV2738" s="244" t="s">
        <v>7409</v>
      </c>
      <c r="AW2738" s="22">
        <v>721</v>
      </c>
      <c r="AX2738" s="343">
        <v>368.46305029060505</v>
      </c>
    </row>
    <row r="2739" spans="45:50" ht="12" customHeight="1" x14ac:dyDescent="0.25">
      <c r="AS2739" s="244">
        <v>2737</v>
      </c>
      <c r="AT2739" s="244">
        <v>-27.5</v>
      </c>
      <c r="AU2739" s="244">
        <v>129.5</v>
      </c>
      <c r="AV2739" s="244" t="s">
        <v>7410</v>
      </c>
      <c r="AW2739" s="22">
        <v>721</v>
      </c>
      <c r="AX2739" s="343">
        <v>394.53639249652736</v>
      </c>
    </row>
    <row r="2740" spans="45:50" ht="12" customHeight="1" x14ac:dyDescent="0.25">
      <c r="AS2740" s="244">
        <v>2738</v>
      </c>
      <c r="AT2740" s="244">
        <v>-27.25</v>
      </c>
      <c r="AU2740" s="244">
        <v>129.5</v>
      </c>
      <c r="AV2740" s="244" t="s">
        <v>7411</v>
      </c>
      <c r="AW2740" s="22">
        <v>721</v>
      </c>
      <c r="AX2740" s="343">
        <v>420.83022587852832</v>
      </c>
    </row>
    <row r="2741" spans="45:50" ht="12" customHeight="1" x14ac:dyDescent="0.25">
      <c r="AS2741" s="244">
        <v>2739</v>
      </c>
      <c r="AT2741" s="244">
        <v>-27</v>
      </c>
      <c r="AU2741" s="244">
        <v>129.5</v>
      </c>
      <c r="AV2741" s="244" t="s">
        <v>7412</v>
      </c>
      <c r="AW2741" s="22">
        <v>721</v>
      </c>
      <c r="AX2741" s="343">
        <v>447.3056688763923</v>
      </c>
    </row>
    <row r="2742" spans="45:50" ht="12" customHeight="1" x14ac:dyDescent="0.25">
      <c r="AS2742" s="244">
        <v>2740</v>
      </c>
      <c r="AT2742" s="244">
        <v>-26.75</v>
      </c>
      <c r="AU2742" s="244">
        <v>129.5</v>
      </c>
      <c r="AV2742" s="244" t="s">
        <v>7413</v>
      </c>
      <c r="AW2742" s="22">
        <v>721</v>
      </c>
      <c r="AX2742" s="343">
        <v>473.93228645221978</v>
      </c>
    </row>
    <row r="2743" spans="45:50" ht="12" customHeight="1" x14ac:dyDescent="0.25">
      <c r="AS2743" s="244">
        <v>2741</v>
      </c>
      <c r="AT2743" s="244">
        <v>-26.5</v>
      </c>
      <c r="AU2743" s="244">
        <v>129.5</v>
      </c>
      <c r="AV2743" s="244" t="s">
        <v>7414</v>
      </c>
      <c r="AW2743" s="22">
        <v>721</v>
      </c>
      <c r="AX2743" s="343">
        <v>500.68596061597384</v>
      </c>
    </row>
    <row r="2744" spans="45:50" ht="12" customHeight="1" x14ac:dyDescent="0.25">
      <c r="AS2744" s="244">
        <v>2742</v>
      </c>
      <c r="AT2744" s="244">
        <v>-26.25</v>
      </c>
      <c r="AU2744" s="244">
        <v>129.5</v>
      </c>
      <c r="AV2744" s="244" t="s">
        <v>7415</v>
      </c>
      <c r="AW2744" s="22">
        <v>721</v>
      </c>
      <c r="AX2744" s="343">
        <v>527.54736128635284</v>
      </c>
    </row>
    <row r="2745" spans="45:50" ht="12" customHeight="1" x14ac:dyDescent="0.25">
      <c r="AS2745" s="244">
        <v>2743</v>
      </c>
      <c r="AT2745" s="244">
        <v>-26</v>
      </c>
      <c r="AU2745" s="244">
        <v>129.5</v>
      </c>
      <c r="AV2745" s="244" t="s">
        <v>7416</v>
      </c>
      <c r="AW2745" s="22">
        <v>721</v>
      </c>
      <c r="AX2745" s="343">
        <v>554.50083300940264</v>
      </c>
    </row>
    <row r="2746" spans="45:50" ht="12" customHeight="1" x14ac:dyDescent="0.25">
      <c r="AS2746" s="244">
        <v>2744</v>
      </c>
      <c r="AT2746" s="244">
        <v>-25.75</v>
      </c>
      <c r="AU2746" s="244">
        <v>129.5</v>
      </c>
      <c r="AV2746" s="244" t="s">
        <v>7417</v>
      </c>
      <c r="AW2746" s="22">
        <v>721</v>
      </c>
      <c r="AX2746" s="343">
        <v>581.53357368070044</v>
      </c>
    </row>
    <row r="2747" spans="45:50" ht="12" customHeight="1" x14ac:dyDescent="0.25">
      <c r="AS2747" s="244">
        <v>2745</v>
      </c>
      <c r="AT2747" s="244">
        <v>-25.5</v>
      </c>
      <c r="AU2747" s="244">
        <v>129.5</v>
      </c>
      <c r="AV2747" s="244" t="s">
        <v>7418</v>
      </c>
      <c r="AW2747" s="22">
        <v>721</v>
      </c>
      <c r="AX2747" s="343">
        <v>608.63502106111332</v>
      </c>
    </row>
    <row r="2748" spans="45:50" ht="12" customHeight="1" x14ac:dyDescent="0.25">
      <c r="AS2748" s="244">
        <v>2746</v>
      </c>
      <c r="AT2748" s="244">
        <v>-25.25</v>
      </c>
      <c r="AU2748" s="244">
        <v>129.5</v>
      </c>
      <c r="AV2748" s="244" t="s">
        <v>7419</v>
      </c>
      <c r="AW2748" s="22">
        <v>721</v>
      </c>
      <c r="AX2748" s="343">
        <v>635.79638908229447</v>
      </c>
    </row>
    <row r="2749" spans="45:50" ht="12" customHeight="1" x14ac:dyDescent="0.25">
      <c r="AS2749" s="244">
        <v>2747</v>
      </c>
      <c r="AT2749" s="244">
        <v>-25</v>
      </c>
      <c r="AU2749" s="244">
        <v>129.5</v>
      </c>
      <c r="AV2749" s="244" t="s">
        <v>7420</v>
      </c>
      <c r="AW2749" s="22">
        <v>721</v>
      </c>
      <c r="AX2749" s="343">
        <v>663.01031347014839</v>
      </c>
    </row>
    <row r="2750" spans="45:50" ht="12" customHeight="1" x14ac:dyDescent="0.25">
      <c r="AS2750" s="244">
        <v>2748</v>
      </c>
      <c r="AT2750" s="244">
        <v>-35</v>
      </c>
      <c r="AU2750" s="244">
        <v>129.75</v>
      </c>
      <c r="AV2750" s="244" t="s">
        <v>7421</v>
      </c>
      <c r="AW2750" s="22">
        <v>710</v>
      </c>
      <c r="AX2750" s="343">
        <v>377.96557747990067</v>
      </c>
    </row>
    <row r="2751" spans="45:50" ht="12" customHeight="1" x14ac:dyDescent="0.25">
      <c r="AS2751" s="244">
        <v>2749</v>
      </c>
      <c r="AT2751" s="244">
        <v>-34.75</v>
      </c>
      <c r="AU2751" s="244">
        <v>129.75</v>
      </c>
      <c r="AV2751" s="244" t="s">
        <v>7422</v>
      </c>
      <c r="AW2751" s="22">
        <v>710</v>
      </c>
      <c r="AX2751" s="343">
        <v>350.87492956566535</v>
      </c>
    </row>
    <row r="2752" spans="45:50" ht="12" customHeight="1" x14ac:dyDescent="0.25">
      <c r="AS2752" s="244">
        <v>2750</v>
      </c>
      <c r="AT2752" s="244">
        <v>-34.5</v>
      </c>
      <c r="AU2752" s="244">
        <v>129.75</v>
      </c>
      <c r="AV2752" s="244" t="s">
        <v>7423</v>
      </c>
      <c r="AW2752" s="22">
        <v>710</v>
      </c>
      <c r="AX2752" s="343">
        <v>323.90393696213829</v>
      </c>
    </row>
    <row r="2753" spans="45:50" ht="12" customHeight="1" x14ac:dyDescent="0.25">
      <c r="AS2753" s="244">
        <v>2751</v>
      </c>
      <c r="AT2753" s="244">
        <v>-34.25</v>
      </c>
      <c r="AU2753" s="244">
        <v>129.75</v>
      </c>
      <c r="AV2753" s="244" t="s">
        <v>7424</v>
      </c>
      <c r="AW2753" s="22">
        <v>710</v>
      </c>
      <c r="AX2753" s="343">
        <v>297.08519034187083</v>
      </c>
    </row>
    <row r="2754" spans="45:50" ht="12" customHeight="1" x14ac:dyDescent="0.25">
      <c r="AS2754" s="244">
        <v>2752</v>
      </c>
      <c r="AT2754" s="244">
        <v>-34</v>
      </c>
      <c r="AU2754" s="244">
        <v>129.75</v>
      </c>
      <c r="AV2754" s="244" t="s">
        <v>7425</v>
      </c>
      <c r="AW2754" s="22">
        <v>710</v>
      </c>
      <c r="AX2754" s="343">
        <v>270.46398287802242</v>
      </c>
    </row>
    <row r="2755" spans="45:50" ht="12" customHeight="1" x14ac:dyDescent="0.25">
      <c r="AS2755" s="244">
        <v>2753</v>
      </c>
      <c r="AT2755" s="244">
        <v>-33.75</v>
      </c>
      <c r="AU2755" s="244">
        <v>129.75</v>
      </c>
      <c r="AV2755" s="244" t="s">
        <v>7426</v>
      </c>
      <c r="AW2755" s="22">
        <v>710</v>
      </c>
      <c r="AX2755" s="343">
        <v>244.104951882406</v>
      </c>
    </row>
    <row r="2756" spans="45:50" ht="12" customHeight="1" x14ac:dyDescent="0.25">
      <c r="AS2756" s="244">
        <v>2754</v>
      </c>
      <c r="AT2756" s="244">
        <v>-33.5</v>
      </c>
      <c r="AU2756" s="244">
        <v>129.75</v>
      </c>
      <c r="AV2756" s="244" t="s">
        <v>7427</v>
      </c>
      <c r="AW2756" s="22">
        <v>710</v>
      </c>
      <c r="AX2756" s="343">
        <v>218.10317473513581</v>
      </c>
    </row>
    <row r="2757" spans="45:50" ht="12" customHeight="1" x14ac:dyDescent="0.25">
      <c r="AS2757" s="244">
        <v>2755</v>
      </c>
      <c r="AT2757" s="244">
        <v>-33.25</v>
      </c>
      <c r="AU2757" s="244">
        <v>129.75</v>
      </c>
      <c r="AV2757" s="244" t="s">
        <v>7428</v>
      </c>
      <c r="AW2757" s="22">
        <v>710</v>
      </c>
      <c r="AX2757" s="343">
        <v>192.6033954330845</v>
      </c>
    </row>
    <row r="2758" spans="45:50" ht="12" customHeight="1" x14ac:dyDescent="0.25">
      <c r="AS2758" s="244">
        <v>2756</v>
      </c>
      <c r="AT2758" s="244">
        <v>-33</v>
      </c>
      <c r="AU2758" s="244">
        <v>129.75</v>
      </c>
      <c r="AV2758" s="244" t="s">
        <v>7429</v>
      </c>
      <c r="AW2758" s="22">
        <v>710</v>
      </c>
      <c r="AX2758" s="343">
        <v>167.83458180792627</v>
      </c>
    </row>
    <row r="2759" spans="45:50" ht="12" customHeight="1" x14ac:dyDescent="0.25">
      <c r="AS2759" s="244">
        <v>2757</v>
      </c>
      <c r="AT2759" s="244">
        <v>-32.75</v>
      </c>
      <c r="AU2759" s="244">
        <v>129.75</v>
      </c>
      <c r="AV2759" s="244" t="s">
        <v>7430</v>
      </c>
      <c r="AW2759" s="22">
        <v>710</v>
      </c>
      <c r="AX2759" s="343">
        <v>144.17396294707694</v>
      </c>
    </row>
    <row r="2760" spans="45:50" ht="12" customHeight="1" x14ac:dyDescent="0.25">
      <c r="AS2760" s="244">
        <v>2758</v>
      </c>
      <c r="AT2760" s="244">
        <v>-32.5</v>
      </c>
      <c r="AU2760" s="244">
        <v>129.75</v>
      </c>
      <c r="AV2760" s="244" t="s">
        <v>7431</v>
      </c>
      <c r="AW2760" s="22">
        <v>710</v>
      </c>
      <c r="AX2760" s="343">
        <v>122.26660280768012</v>
      </c>
    </row>
    <row r="2761" spans="45:50" ht="12" customHeight="1" x14ac:dyDescent="0.25">
      <c r="AS2761" s="244">
        <v>2759</v>
      </c>
      <c r="AT2761" s="244">
        <v>-32.25</v>
      </c>
      <c r="AU2761" s="244">
        <v>129.75</v>
      </c>
      <c r="AV2761" s="244" t="s">
        <v>7432</v>
      </c>
      <c r="AW2761" s="22">
        <v>710</v>
      </c>
      <c r="AX2761" s="343">
        <v>103.23477401699895</v>
      </c>
    </row>
    <row r="2762" spans="45:50" ht="12" customHeight="1" x14ac:dyDescent="0.25">
      <c r="AS2762" s="244">
        <v>2760</v>
      </c>
      <c r="AT2762" s="244">
        <v>-32</v>
      </c>
      <c r="AU2762" s="244">
        <v>129.75</v>
      </c>
      <c r="AV2762" s="244" t="s">
        <v>7433</v>
      </c>
      <c r="AW2762" s="22">
        <v>710</v>
      </c>
      <c r="AX2762" s="343">
        <v>88.943919455005599</v>
      </c>
    </row>
    <row r="2763" spans="45:50" ht="12" customHeight="1" x14ac:dyDescent="0.25">
      <c r="AS2763" s="244">
        <v>2761</v>
      </c>
      <c r="AT2763" s="244">
        <v>-31.75</v>
      </c>
      <c r="AU2763" s="244">
        <v>129.75</v>
      </c>
      <c r="AV2763" s="244" t="s">
        <v>7434</v>
      </c>
      <c r="AW2763" s="22">
        <v>710</v>
      </c>
      <c r="AX2763" s="343">
        <v>81.914155611116399</v>
      </c>
    </row>
    <row r="2764" spans="45:50" ht="12" customHeight="1" x14ac:dyDescent="0.25">
      <c r="AS2764" s="244">
        <v>2762</v>
      </c>
      <c r="AT2764" s="244">
        <v>-31.5</v>
      </c>
      <c r="AU2764" s="244">
        <v>129.75</v>
      </c>
      <c r="AV2764" s="244" t="s">
        <v>7435</v>
      </c>
      <c r="AW2764" s="22">
        <v>710</v>
      </c>
      <c r="AX2764" s="343">
        <v>83.988944580378572</v>
      </c>
    </row>
    <row r="2765" spans="45:50" ht="12" customHeight="1" x14ac:dyDescent="0.25">
      <c r="AS2765" s="244">
        <v>2763</v>
      </c>
      <c r="AT2765" s="244">
        <v>-31.25</v>
      </c>
      <c r="AU2765" s="244">
        <v>129.75</v>
      </c>
      <c r="AV2765" s="244" t="s">
        <v>7436</v>
      </c>
      <c r="AW2765" s="22">
        <v>710</v>
      </c>
      <c r="AX2765" s="343">
        <v>94.570939375962084</v>
      </c>
    </row>
    <row r="2766" spans="45:50" ht="12" customHeight="1" x14ac:dyDescent="0.25">
      <c r="AS2766" s="244">
        <v>2764</v>
      </c>
      <c r="AT2766" s="244">
        <v>-31</v>
      </c>
      <c r="AU2766" s="244">
        <v>129.75</v>
      </c>
      <c r="AV2766" s="244" t="s">
        <v>7437</v>
      </c>
      <c r="AW2766" s="22">
        <v>710</v>
      </c>
      <c r="AX2766" s="343">
        <v>111.25865438738919</v>
      </c>
    </row>
    <row r="2767" spans="45:50" ht="12" customHeight="1" x14ac:dyDescent="0.25">
      <c r="AS2767" s="244">
        <v>2765</v>
      </c>
      <c r="AT2767" s="244">
        <v>-30.75</v>
      </c>
      <c r="AU2767" s="244">
        <v>129.75</v>
      </c>
      <c r="AV2767" s="244" t="s">
        <v>7438</v>
      </c>
      <c r="AW2767" s="22">
        <v>710</v>
      </c>
      <c r="AX2767" s="343">
        <v>131.75211426689941</v>
      </c>
    </row>
    <row r="2768" spans="45:50" ht="12" customHeight="1" x14ac:dyDescent="0.25">
      <c r="AS2768" s="244">
        <v>2766</v>
      </c>
      <c r="AT2768" s="244">
        <v>-30.5</v>
      </c>
      <c r="AU2768" s="244">
        <v>129.75</v>
      </c>
      <c r="AV2768" s="244" t="s">
        <v>7439</v>
      </c>
      <c r="AW2768" s="22">
        <v>710</v>
      </c>
      <c r="AX2768" s="343">
        <v>154.54467601120683</v>
      </c>
    </row>
    <row r="2769" spans="45:50" ht="12" customHeight="1" x14ac:dyDescent="0.25">
      <c r="AS2769" s="244">
        <v>2767</v>
      </c>
      <c r="AT2769" s="244">
        <v>-30.25</v>
      </c>
      <c r="AU2769" s="244">
        <v>129.75</v>
      </c>
      <c r="AV2769" s="244" t="s">
        <v>7440</v>
      </c>
      <c r="AW2769" s="22">
        <v>721</v>
      </c>
      <c r="AX2769" s="343">
        <v>169.49168451696659</v>
      </c>
    </row>
    <row r="2770" spans="45:50" ht="12" customHeight="1" x14ac:dyDescent="0.25">
      <c r="AS2770" s="244">
        <v>2768</v>
      </c>
      <c r="AT2770" s="244">
        <v>-30</v>
      </c>
      <c r="AU2770" s="244">
        <v>129.75</v>
      </c>
      <c r="AV2770" s="244" t="s">
        <v>7441</v>
      </c>
      <c r="AW2770" s="22">
        <v>721</v>
      </c>
      <c r="AX2770" s="343">
        <v>182.1739663111517</v>
      </c>
    </row>
    <row r="2771" spans="45:50" ht="12" customHeight="1" x14ac:dyDescent="0.25">
      <c r="AS2771" s="244">
        <v>2769</v>
      </c>
      <c r="AT2771" s="244">
        <v>-29.75</v>
      </c>
      <c r="AU2771" s="244">
        <v>129.75</v>
      </c>
      <c r="AV2771" s="244" t="s">
        <v>7442</v>
      </c>
      <c r="AW2771" s="22">
        <v>721</v>
      </c>
      <c r="AX2771" s="343">
        <v>197.97059964300917</v>
      </c>
    </row>
    <row r="2772" spans="45:50" ht="12" customHeight="1" x14ac:dyDescent="0.25">
      <c r="AS2772" s="244">
        <v>2770</v>
      </c>
      <c r="AT2772" s="244">
        <v>-29.5</v>
      </c>
      <c r="AU2772" s="244">
        <v>129.75</v>
      </c>
      <c r="AV2772" s="244" t="s">
        <v>7443</v>
      </c>
      <c r="AW2772" s="22">
        <v>721</v>
      </c>
      <c r="AX2772" s="343">
        <v>216.20000940465872</v>
      </c>
    </row>
    <row r="2773" spans="45:50" ht="12" customHeight="1" x14ac:dyDescent="0.25">
      <c r="AS2773" s="244">
        <v>2771</v>
      </c>
      <c r="AT2773" s="244">
        <v>-29.25</v>
      </c>
      <c r="AU2773" s="244">
        <v>129.75</v>
      </c>
      <c r="AV2773" s="244" t="s">
        <v>7444</v>
      </c>
      <c r="AW2773" s="22">
        <v>721</v>
      </c>
      <c r="AX2773" s="343">
        <v>236.29983328227527</v>
      </c>
    </row>
    <row r="2774" spans="45:50" ht="12" customHeight="1" x14ac:dyDescent="0.25">
      <c r="AS2774" s="244">
        <v>2772</v>
      </c>
      <c r="AT2774" s="244">
        <v>-29</v>
      </c>
      <c r="AU2774" s="244">
        <v>129.75</v>
      </c>
      <c r="AV2774" s="244" t="s">
        <v>7445</v>
      </c>
      <c r="AW2774" s="22">
        <v>721</v>
      </c>
      <c r="AX2774" s="343">
        <v>257.83300743562296</v>
      </c>
    </row>
    <row r="2775" spans="45:50" ht="12" customHeight="1" x14ac:dyDescent="0.25">
      <c r="AS2775" s="244">
        <v>2773</v>
      </c>
      <c r="AT2775" s="244">
        <v>-28.75</v>
      </c>
      <c r="AU2775" s="244">
        <v>129.75</v>
      </c>
      <c r="AV2775" s="244" t="s">
        <v>7446</v>
      </c>
      <c r="AW2775" s="22">
        <v>721</v>
      </c>
      <c r="AX2775" s="343">
        <v>280.46958761398673</v>
      </c>
    </row>
    <row r="2776" spans="45:50" ht="12" customHeight="1" x14ac:dyDescent="0.25">
      <c r="AS2776" s="244">
        <v>2774</v>
      </c>
      <c r="AT2776" s="244">
        <v>-28.5</v>
      </c>
      <c r="AU2776" s="244">
        <v>129.75</v>
      </c>
      <c r="AV2776" s="244" t="s">
        <v>7447</v>
      </c>
      <c r="AW2776" s="22">
        <v>721</v>
      </c>
      <c r="AX2776" s="343">
        <v>303.96315686498195</v>
      </c>
    </row>
    <row r="2777" spans="45:50" ht="12" customHeight="1" x14ac:dyDescent="0.25">
      <c r="AS2777" s="244">
        <v>2775</v>
      </c>
      <c r="AT2777" s="244">
        <v>-28.25</v>
      </c>
      <c r="AU2777" s="244">
        <v>129.75</v>
      </c>
      <c r="AV2777" s="244" t="s">
        <v>7448</v>
      </c>
      <c r="AW2777" s="22">
        <v>721</v>
      </c>
      <c r="AX2777" s="343">
        <v>328.1296895228794</v>
      </c>
    </row>
    <row r="2778" spans="45:50" ht="12" customHeight="1" x14ac:dyDescent="0.25">
      <c r="AS2778" s="244">
        <v>2776</v>
      </c>
      <c r="AT2778" s="244">
        <v>-28</v>
      </c>
      <c r="AU2778" s="244">
        <v>129.75</v>
      </c>
      <c r="AV2778" s="244" t="s">
        <v>7449</v>
      </c>
      <c r="AW2778" s="22">
        <v>721</v>
      </c>
      <c r="AX2778" s="343">
        <v>352.83093228198624</v>
      </c>
    </row>
    <row r="2779" spans="45:50" ht="12" customHeight="1" x14ac:dyDescent="0.25">
      <c r="AS2779" s="244">
        <v>2777</v>
      </c>
      <c r="AT2779" s="244">
        <v>-27.75</v>
      </c>
      <c r="AU2779" s="244">
        <v>129.75</v>
      </c>
      <c r="AV2779" s="244" t="s">
        <v>7450</v>
      </c>
      <c r="AW2779" s="22">
        <v>721</v>
      </c>
      <c r="AX2779" s="343">
        <v>377.96206365968743</v>
      </c>
    </row>
    <row r="2780" spans="45:50" ht="12" customHeight="1" x14ac:dyDescent="0.25">
      <c r="AS2780" s="244">
        <v>2778</v>
      </c>
      <c r="AT2780" s="244">
        <v>-27.5</v>
      </c>
      <c r="AU2780" s="244">
        <v>129.75</v>
      </c>
      <c r="AV2780" s="244" t="s">
        <v>7451</v>
      </c>
      <c r="AW2780" s="22">
        <v>721</v>
      </c>
      <c r="AX2780" s="343">
        <v>403.44275611681957</v>
      </c>
    </row>
    <row r="2781" spans="45:50" ht="12" customHeight="1" x14ac:dyDescent="0.25">
      <c r="AS2781" s="244">
        <v>2779</v>
      </c>
      <c r="AT2781" s="244">
        <v>-27.25</v>
      </c>
      <c r="AU2781" s="244">
        <v>129.75</v>
      </c>
      <c r="AV2781" s="244" t="s">
        <v>7452</v>
      </c>
      <c r="AW2781" s="22">
        <v>721</v>
      </c>
      <c r="AX2781" s="343">
        <v>429.2107575609279</v>
      </c>
    </row>
    <row r="2782" spans="45:50" ht="12" customHeight="1" x14ac:dyDescent="0.25">
      <c r="AS2782" s="244">
        <v>2780</v>
      </c>
      <c r="AT2782" s="244">
        <v>-27</v>
      </c>
      <c r="AU2782" s="244">
        <v>129.75</v>
      </c>
      <c r="AV2782" s="244" t="s">
        <v>7453</v>
      </c>
      <c r="AW2782" s="22">
        <v>721</v>
      </c>
      <c r="AX2782" s="343">
        <v>455.21728034989019</v>
      </c>
    </row>
    <row r="2783" spans="45:50" ht="12" customHeight="1" x14ac:dyDescent="0.25">
      <c r="AS2783" s="244">
        <v>2781</v>
      </c>
      <c r="AT2783" s="244">
        <v>-26.75</v>
      </c>
      <c r="AU2783" s="244">
        <v>129.75</v>
      </c>
      <c r="AV2783" s="244" t="s">
        <v>7454</v>
      </c>
      <c r="AW2783" s="22">
        <v>721</v>
      </c>
      <c r="AX2783" s="343">
        <v>481.42367116955711</v>
      </c>
    </row>
    <row r="2784" spans="45:50" ht="12" customHeight="1" x14ac:dyDescent="0.25">
      <c r="AS2784" s="244">
        <v>2782</v>
      </c>
      <c r="AT2784" s="244">
        <v>-26.5</v>
      </c>
      <c r="AU2784" s="244">
        <v>129.75</v>
      </c>
      <c r="AV2784" s="244" t="s">
        <v>7455</v>
      </c>
      <c r="AW2784" s="22">
        <v>721</v>
      </c>
      <c r="AX2784" s="343">
        <v>507.79898663822843</v>
      </c>
    </row>
    <row r="2785" spans="45:50" ht="12" customHeight="1" x14ac:dyDescent="0.25">
      <c r="AS2785" s="244">
        <v>2783</v>
      </c>
      <c r="AT2785" s="244">
        <v>-26.25</v>
      </c>
      <c r="AU2785" s="244">
        <v>129.75</v>
      </c>
      <c r="AV2785" s="244" t="s">
        <v>7456</v>
      </c>
      <c r="AW2785" s="22">
        <v>721</v>
      </c>
      <c r="AX2785" s="343">
        <v>534.31821160695108</v>
      </c>
    </row>
    <row r="2786" spans="45:50" ht="12" customHeight="1" x14ac:dyDescent="0.25">
      <c r="AS2786" s="244">
        <v>2784</v>
      </c>
      <c r="AT2786" s="244">
        <v>-26</v>
      </c>
      <c r="AU2786" s="244">
        <v>129.75</v>
      </c>
      <c r="AV2786" s="244" t="s">
        <v>7457</v>
      </c>
      <c r="AW2786" s="22">
        <v>721</v>
      </c>
      <c r="AX2786" s="343">
        <v>560.96093656344522</v>
      </c>
    </row>
    <row r="2787" spans="45:50" ht="12" customHeight="1" x14ac:dyDescent="0.25">
      <c r="AS2787" s="244">
        <v>2785</v>
      </c>
      <c r="AT2787" s="244">
        <v>-25.75</v>
      </c>
      <c r="AU2787" s="244">
        <v>129.75</v>
      </c>
      <c r="AV2787" s="244" t="s">
        <v>7458</v>
      </c>
      <c r="AW2787" s="22">
        <v>721</v>
      </c>
      <c r="AX2787" s="343">
        <v>587.71036576495987</v>
      </c>
    </row>
    <row r="2788" spans="45:50" ht="12" customHeight="1" x14ac:dyDescent="0.25">
      <c r="AS2788" s="244">
        <v>2786</v>
      </c>
      <c r="AT2788" s="244">
        <v>-25.5</v>
      </c>
      <c r="AU2788" s="244">
        <v>129.75</v>
      </c>
      <c r="AV2788" s="244" t="s">
        <v>7459</v>
      </c>
      <c r="AW2788" s="22">
        <v>721</v>
      </c>
      <c r="AX2788" s="343">
        <v>614.55256585041013</v>
      </c>
    </row>
    <row r="2789" spans="45:50" ht="12" customHeight="1" x14ac:dyDescent="0.25">
      <c r="AS2789" s="244">
        <v>2787</v>
      </c>
      <c r="AT2789" s="244">
        <v>-25.25</v>
      </c>
      <c r="AU2789" s="244">
        <v>129.75</v>
      </c>
      <c r="AV2789" s="244" t="s">
        <v>7460</v>
      </c>
      <c r="AW2789" s="22">
        <v>721</v>
      </c>
      <c r="AX2789" s="343">
        <v>641.47589101132075</v>
      </c>
    </row>
    <row r="2790" spans="45:50" ht="12" customHeight="1" x14ac:dyDescent="0.25">
      <c r="AS2790" s="244">
        <v>2788</v>
      </c>
      <c r="AT2790" s="244">
        <v>-25</v>
      </c>
      <c r="AU2790" s="244">
        <v>129.75</v>
      </c>
      <c r="AV2790" s="244" t="s">
        <v>7461</v>
      </c>
      <c r="AW2790" s="22">
        <v>721</v>
      </c>
      <c r="AX2790" s="343">
        <v>668.47053905952896</v>
      </c>
    </row>
    <row r="2791" spans="45:50" ht="12" customHeight="1" x14ac:dyDescent="0.25">
      <c r="AS2791" s="244">
        <v>2789</v>
      </c>
      <c r="AT2791" s="244">
        <v>-35</v>
      </c>
      <c r="AU2791" s="244">
        <v>130</v>
      </c>
      <c r="AV2791" s="244" t="s">
        <v>7462</v>
      </c>
      <c r="AW2791" s="22">
        <v>710</v>
      </c>
      <c r="AX2791" s="343">
        <v>383.55294478244599</v>
      </c>
    </row>
    <row r="2792" spans="45:50" ht="12" customHeight="1" x14ac:dyDescent="0.25">
      <c r="AS2792" s="244">
        <v>2790</v>
      </c>
      <c r="AT2792" s="244">
        <v>-34.75</v>
      </c>
      <c r="AU2792" s="244">
        <v>130</v>
      </c>
      <c r="AV2792" s="244" t="s">
        <v>7463</v>
      </c>
      <c r="AW2792" s="22">
        <v>710</v>
      </c>
      <c r="AX2792" s="343">
        <v>356.90434713052451</v>
      </c>
    </row>
    <row r="2793" spans="45:50" ht="12" customHeight="1" x14ac:dyDescent="0.25">
      <c r="AS2793" s="244">
        <v>2791</v>
      </c>
      <c r="AT2793" s="244">
        <v>-34.5</v>
      </c>
      <c r="AU2793" s="244">
        <v>130</v>
      </c>
      <c r="AV2793" s="244" t="s">
        <v>7464</v>
      </c>
      <c r="AW2793" s="22">
        <v>710</v>
      </c>
      <c r="AX2793" s="343">
        <v>330.44487309746501</v>
      </c>
    </row>
    <row r="2794" spans="45:50" ht="12" customHeight="1" x14ac:dyDescent="0.25">
      <c r="AS2794" s="244">
        <v>2792</v>
      </c>
      <c r="AT2794" s="244">
        <v>-34.25</v>
      </c>
      <c r="AU2794" s="244">
        <v>130</v>
      </c>
      <c r="AV2794" s="244" t="s">
        <v>7465</v>
      </c>
      <c r="AW2794" s="22">
        <v>710</v>
      </c>
      <c r="AX2794" s="343">
        <v>304.22387306675739</v>
      </c>
    </row>
    <row r="2795" spans="45:50" ht="12" customHeight="1" x14ac:dyDescent="0.25">
      <c r="AS2795" s="244">
        <v>2793</v>
      </c>
      <c r="AT2795" s="244">
        <v>-34</v>
      </c>
      <c r="AU2795" s="244">
        <v>130</v>
      </c>
      <c r="AV2795" s="244" t="s">
        <v>7466</v>
      </c>
      <c r="AW2795" s="22">
        <v>710</v>
      </c>
      <c r="AX2795" s="343">
        <v>278.30875908906876</v>
      </c>
    </row>
    <row r="2796" spans="45:50" ht="12" customHeight="1" x14ac:dyDescent="0.25">
      <c r="AS2796" s="244">
        <v>2794</v>
      </c>
      <c r="AT2796" s="244">
        <v>-33.75</v>
      </c>
      <c r="AU2796" s="244">
        <v>130</v>
      </c>
      <c r="AV2796" s="244" t="s">
        <v>7467</v>
      </c>
      <c r="AW2796" s="22">
        <v>710</v>
      </c>
      <c r="AX2796" s="343">
        <v>252.79362235478416</v>
      </c>
    </row>
    <row r="2797" spans="45:50" ht="12" customHeight="1" x14ac:dyDescent="0.25">
      <c r="AS2797" s="244">
        <v>2795</v>
      </c>
      <c r="AT2797" s="244">
        <v>-33.5</v>
      </c>
      <c r="AU2797" s="244">
        <v>130</v>
      </c>
      <c r="AV2797" s="244" t="s">
        <v>7468</v>
      </c>
      <c r="AW2797" s="22">
        <v>710</v>
      </c>
      <c r="AX2797" s="343">
        <v>227.81289541013686</v>
      </c>
    </row>
    <row r="2798" spans="45:50" ht="12" customHeight="1" x14ac:dyDescent="0.25">
      <c r="AS2798" s="244">
        <v>2796</v>
      </c>
      <c r="AT2798" s="244">
        <v>-33.25</v>
      </c>
      <c r="AU2798" s="244">
        <v>130</v>
      </c>
      <c r="AV2798" s="244" t="s">
        <v>7469</v>
      </c>
      <c r="AW2798" s="22">
        <v>710</v>
      </c>
      <c r="AX2798" s="343">
        <v>203.56341723900448</v>
      </c>
    </row>
    <row r="2799" spans="45:50" ht="12" customHeight="1" x14ac:dyDescent="0.25">
      <c r="AS2799" s="244">
        <v>2797</v>
      </c>
      <c r="AT2799" s="244">
        <v>-33</v>
      </c>
      <c r="AU2799" s="244">
        <v>130</v>
      </c>
      <c r="AV2799" s="244" t="s">
        <v>7470</v>
      </c>
      <c r="AW2799" s="22">
        <v>710</v>
      </c>
      <c r="AX2799" s="343">
        <v>180.34041168403738</v>
      </c>
    </row>
    <row r="2800" spans="45:50" ht="12" customHeight="1" x14ac:dyDescent="0.25">
      <c r="AS2800" s="244">
        <v>2798</v>
      </c>
      <c r="AT2800" s="244">
        <v>-32.75</v>
      </c>
      <c r="AU2800" s="244">
        <v>130</v>
      </c>
      <c r="AV2800" s="244" t="s">
        <v>7471</v>
      </c>
      <c r="AW2800" s="22">
        <v>710</v>
      </c>
      <c r="AX2800" s="343">
        <v>158.59543837240901</v>
      </c>
    </row>
    <row r="2801" spans="45:50" ht="12" customHeight="1" x14ac:dyDescent="0.25">
      <c r="AS2801" s="244">
        <v>2799</v>
      </c>
      <c r="AT2801" s="244">
        <v>-32.5</v>
      </c>
      <c r="AU2801" s="244">
        <v>130</v>
      </c>
      <c r="AV2801" s="244" t="s">
        <v>7472</v>
      </c>
      <c r="AW2801" s="22">
        <v>710</v>
      </c>
      <c r="AX2801" s="343">
        <v>139.02378144299743</v>
      </c>
    </row>
    <row r="2802" spans="45:50" ht="12" customHeight="1" x14ac:dyDescent="0.25">
      <c r="AS2802" s="244">
        <v>2800</v>
      </c>
      <c r="AT2802" s="244">
        <v>-32.25</v>
      </c>
      <c r="AU2802" s="244">
        <v>130</v>
      </c>
      <c r="AV2802" s="244" t="s">
        <v>7473</v>
      </c>
      <c r="AW2802" s="22">
        <v>710</v>
      </c>
      <c r="AX2802" s="343">
        <v>122.67012797334118</v>
      </c>
    </row>
    <row r="2803" spans="45:50" ht="12" customHeight="1" x14ac:dyDescent="0.25">
      <c r="AS2803" s="244">
        <v>2801</v>
      </c>
      <c r="AT2803" s="244">
        <v>-32</v>
      </c>
      <c r="AU2803" s="244">
        <v>130</v>
      </c>
      <c r="AV2803" s="244" t="s">
        <v>7474</v>
      </c>
      <c r="AW2803" s="22">
        <v>710</v>
      </c>
      <c r="AX2803" s="343">
        <v>110.96647488900319</v>
      </c>
    </row>
    <row r="2804" spans="45:50" ht="12" customHeight="1" x14ac:dyDescent="0.25">
      <c r="AS2804" s="244">
        <v>2802</v>
      </c>
      <c r="AT2804" s="244">
        <v>-31.75</v>
      </c>
      <c r="AU2804" s="244">
        <v>130</v>
      </c>
      <c r="AV2804" s="244" t="s">
        <v>7475</v>
      </c>
      <c r="AW2804" s="22">
        <v>710</v>
      </c>
      <c r="AX2804" s="343">
        <v>105.47230237080095</v>
      </c>
    </row>
    <row r="2805" spans="45:50" ht="12" customHeight="1" x14ac:dyDescent="0.25">
      <c r="AS2805" s="244">
        <v>2803</v>
      </c>
      <c r="AT2805" s="244">
        <v>-31.5</v>
      </c>
      <c r="AU2805" s="244">
        <v>130</v>
      </c>
      <c r="AV2805" s="244" t="s">
        <v>7476</v>
      </c>
      <c r="AW2805" s="22">
        <v>710</v>
      </c>
      <c r="AX2805" s="343">
        <v>107.14711546726789</v>
      </c>
    </row>
    <row r="2806" spans="45:50" ht="12" customHeight="1" x14ac:dyDescent="0.25">
      <c r="AS2806" s="244">
        <v>2804</v>
      </c>
      <c r="AT2806" s="244">
        <v>-31.25</v>
      </c>
      <c r="AU2806" s="244">
        <v>130</v>
      </c>
      <c r="AV2806" s="244" t="s">
        <v>7477</v>
      </c>
      <c r="AW2806" s="22">
        <v>710</v>
      </c>
      <c r="AX2806" s="343">
        <v>115.67995463979226</v>
      </c>
    </row>
    <row r="2807" spans="45:50" ht="12" customHeight="1" x14ac:dyDescent="0.25">
      <c r="AS2807" s="244">
        <v>2805</v>
      </c>
      <c r="AT2807" s="244">
        <v>-31</v>
      </c>
      <c r="AU2807" s="244">
        <v>130</v>
      </c>
      <c r="AV2807" s="244" t="s">
        <v>7478</v>
      </c>
      <c r="AW2807" s="22">
        <v>710</v>
      </c>
      <c r="AX2807" s="343">
        <v>129.72451280422953</v>
      </c>
    </row>
    <row r="2808" spans="45:50" ht="12" customHeight="1" x14ac:dyDescent="0.25">
      <c r="AS2808" s="244">
        <v>2806</v>
      </c>
      <c r="AT2808" s="244">
        <v>-30.75</v>
      </c>
      <c r="AU2808" s="244">
        <v>130</v>
      </c>
      <c r="AV2808" s="244" t="s">
        <v>7479</v>
      </c>
      <c r="AW2808" s="22">
        <v>710</v>
      </c>
      <c r="AX2808" s="343">
        <v>147.71694655212821</v>
      </c>
    </row>
    <row r="2809" spans="45:50" ht="12" customHeight="1" x14ac:dyDescent="0.25">
      <c r="AS2809" s="244">
        <v>2807</v>
      </c>
      <c r="AT2809" s="244">
        <v>-30.5</v>
      </c>
      <c r="AU2809" s="244">
        <v>130</v>
      </c>
      <c r="AV2809" s="244" t="s">
        <v>7480</v>
      </c>
      <c r="AW2809" s="22">
        <v>710</v>
      </c>
      <c r="AX2809" s="343">
        <v>168.39653537915947</v>
      </c>
    </row>
    <row r="2810" spans="45:50" ht="12" customHeight="1" x14ac:dyDescent="0.25">
      <c r="AS2810" s="244">
        <v>2808</v>
      </c>
      <c r="AT2810" s="244">
        <v>-30.25</v>
      </c>
      <c r="AU2810" s="244">
        <v>130</v>
      </c>
      <c r="AV2810" s="244" t="s">
        <v>7481</v>
      </c>
      <c r="AW2810" s="22">
        <v>710</v>
      </c>
      <c r="AX2810" s="343">
        <v>190.8919581865913</v>
      </c>
    </row>
    <row r="2811" spans="45:50" ht="12" customHeight="1" x14ac:dyDescent="0.25">
      <c r="AS2811" s="244">
        <v>2809</v>
      </c>
      <c r="AT2811" s="244">
        <v>-30</v>
      </c>
      <c r="AU2811" s="244">
        <v>130</v>
      </c>
      <c r="AV2811" s="244" t="s">
        <v>7482</v>
      </c>
      <c r="AW2811" s="22">
        <v>721</v>
      </c>
      <c r="AX2811" s="343">
        <v>203.15433779215539</v>
      </c>
    </row>
    <row r="2812" spans="45:50" ht="12" customHeight="1" x14ac:dyDescent="0.25">
      <c r="AS2812" s="244">
        <v>2810</v>
      </c>
      <c r="AT2812" s="244">
        <v>-29.75</v>
      </c>
      <c r="AU2812" s="244">
        <v>130</v>
      </c>
      <c r="AV2812" s="244" t="s">
        <v>7483</v>
      </c>
      <c r="AW2812" s="22">
        <v>721</v>
      </c>
      <c r="AX2812" s="343">
        <v>217.47914439807508</v>
      </c>
    </row>
    <row r="2813" spans="45:50" ht="12" customHeight="1" x14ac:dyDescent="0.25">
      <c r="AS2813" s="244">
        <v>2811</v>
      </c>
      <c r="AT2813" s="244">
        <v>-29.5</v>
      </c>
      <c r="AU2813" s="244">
        <v>130</v>
      </c>
      <c r="AV2813" s="244" t="s">
        <v>7484</v>
      </c>
      <c r="AW2813" s="22">
        <v>721</v>
      </c>
      <c r="AX2813" s="343">
        <v>234.23844947453861</v>
      </c>
    </row>
    <row r="2814" spans="45:50" ht="12" customHeight="1" x14ac:dyDescent="0.25">
      <c r="AS2814" s="244">
        <v>2812</v>
      </c>
      <c r="AT2814" s="244">
        <v>-29.25</v>
      </c>
      <c r="AU2814" s="244">
        <v>130</v>
      </c>
      <c r="AV2814" s="244" t="s">
        <v>7485</v>
      </c>
      <c r="AW2814" s="22">
        <v>721</v>
      </c>
      <c r="AX2814" s="343">
        <v>252.94881661212364</v>
      </c>
    </row>
    <row r="2815" spans="45:50" ht="12" customHeight="1" x14ac:dyDescent="0.25">
      <c r="AS2815" s="244">
        <v>2813</v>
      </c>
      <c r="AT2815" s="244">
        <v>-29</v>
      </c>
      <c r="AU2815" s="244">
        <v>130</v>
      </c>
      <c r="AV2815" s="244" t="s">
        <v>7486</v>
      </c>
      <c r="AW2815" s="22">
        <v>721</v>
      </c>
      <c r="AX2815" s="343">
        <v>273.20969245426818</v>
      </c>
    </row>
    <row r="2816" spans="45:50" ht="12" customHeight="1" x14ac:dyDescent="0.25">
      <c r="AS2816" s="244">
        <v>2814</v>
      </c>
      <c r="AT2816" s="244">
        <v>-28.75</v>
      </c>
      <c r="AU2816" s="244">
        <v>130</v>
      </c>
      <c r="AV2816" s="244" t="s">
        <v>7487</v>
      </c>
      <c r="AW2816" s="22">
        <v>721</v>
      </c>
      <c r="AX2816" s="343">
        <v>294.70145545198255</v>
      </c>
    </row>
    <row r="2817" spans="45:50" ht="12" customHeight="1" x14ac:dyDescent="0.25">
      <c r="AS2817" s="244">
        <v>2815</v>
      </c>
      <c r="AT2817" s="244">
        <v>-28.5</v>
      </c>
      <c r="AU2817" s="244">
        <v>130</v>
      </c>
      <c r="AV2817" s="244" t="s">
        <v>7488</v>
      </c>
      <c r="AW2817" s="22">
        <v>721</v>
      </c>
      <c r="AX2817" s="343">
        <v>317.17398878179262</v>
      </c>
    </row>
    <row r="2818" spans="45:50" ht="12" customHeight="1" x14ac:dyDescent="0.25">
      <c r="AS2818" s="244">
        <v>2816</v>
      </c>
      <c r="AT2818" s="244">
        <v>-28.25</v>
      </c>
      <c r="AU2818" s="244">
        <v>130</v>
      </c>
      <c r="AV2818" s="244" t="s">
        <v>7489</v>
      </c>
      <c r="AW2818" s="22">
        <v>721</v>
      </c>
      <c r="AX2818" s="343">
        <v>340.43312109424414</v>
      </c>
    </row>
    <row r="2819" spans="45:50" ht="12" customHeight="1" x14ac:dyDescent="0.25">
      <c r="AS2819" s="244">
        <v>2817</v>
      </c>
      <c r="AT2819" s="244">
        <v>-28</v>
      </c>
      <c r="AU2819" s="244">
        <v>130</v>
      </c>
      <c r="AV2819" s="244" t="s">
        <v>7490</v>
      </c>
      <c r="AW2819" s="22">
        <v>721</v>
      </c>
      <c r="AX2819" s="343">
        <v>364.32823129457569</v>
      </c>
    </row>
    <row r="2820" spans="45:50" ht="12" customHeight="1" x14ac:dyDescent="0.25">
      <c r="AS2820" s="244">
        <v>2818</v>
      </c>
      <c r="AT2820" s="244">
        <v>-27.75</v>
      </c>
      <c r="AU2820" s="244">
        <v>130</v>
      </c>
      <c r="AV2820" s="244" t="s">
        <v>7491</v>
      </c>
      <c r="AW2820" s="22">
        <v>721</v>
      </c>
      <c r="AX2820" s="343">
        <v>388.74206053931357</v>
      </c>
    </row>
    <row r="2821" spans="45:50" ht="12" customHeight="1" x14ac:dyDescent="0.25">
      <c r="AS2821" s="244">
        <v>2819</v>
      </c>
      <c r="AT2821" s="244">
        <v>-27.5</v>
      </c>
      <c r="AU2821" s="244">
        <v>130</v>
      </c>
      <c r="AV2821" s="244" t="s">
        <v>7492</v>
      </c>
      <c r="AW2821" s="22">
        <v>721</v>
      </c>
      <c r="AX2821" s="343">
        <v>413.58275883528319</v>
      </c>
    </row>
    <row r="2822" spans="45:50" ht="12" customHeight="1" x14ac:dyDescent="0.25">
      <c r="AS2822" s="244">
        <v>2820</v>
      </c>
      <c r="AT2822" s="244">
        <v>-27.25</v>
      </c>
      <c r="AU2822" s="244">
        <v>130</v>
      </c>
      <c r="AV2822" s="244" t="s">
        <v>7493</v>
      </c>
      <c r="AW2822" s="22">
        <v>721</v>
      </c>
      <c r="AX2822" s="343">
        <v>438.77783257346204</v>
      </c>
    </row>
    <row r="2823" spans="45:50" ht="12" customHeight="1" x14ac:dyDescent="0.25">
      <c r="AS2823" s="244">
        <v>2821</v>
      </c>
      <c r="AT2823" s="244">
        <v>-27</v>
      </c>
      <c r="AU2823" s="244">
        <v>130</v>
      </c>
      <c r="AV2823" s="244" t="s">
        <v>7494</v>
      </c>
      <c r="AW2823" s="22">
        <v>721</v>
      </c>
      <c r="AX2823" s="343">
        <v>464.26959129524545</v>
      </c>
    </row>
    <row r="2824" spans="45:50" ht="12" customHeight="1" x14ac:dyDescent="0.25">
      <c r="AS2824" s="244">
        <v>2822</v>
      </c>
      <c r="AT2824" s="244">
        <v>-26.75</v>
      </c>
      <c r="AU2824" s="244">
        <v>130</v>
      </c>
      <c r="AV2824" s="244" t="s">
        <v>7495</v>
      </c>
      <c r="AW2824" s="22">
        <v>721</v>
      </c>
      <c r="AX2824" s="343">
        <v>490.01173398528078</v>
      </c>
    </row>
    <row r="2825" spans="45:50" ht="12" customHeight="1" x14ac:dyDescent="0.25">
      <c r="AS2825" s="244">
        <v>2823</v>
      </c>
      <c r="AT2825" s="244">
        <v>-26.5</v>
      </c>
      <c r="AU2825" s="244">
        <v>130</v>
      </c>
      <c r="AV2825" s="244" t="s">
        <v>7496</v>
      </c>
      <c r="AW2825" s="22">
        <v>721</v>
      </c>
      <c r="AX2825" s="343">
        <v>515.96678612452934</v>
      </c>
    </row>
    <row r="2826" spans="45:50" ht="12" customHeight="1" x14ac:dyDescent="0.25">
      <c r="AS2826" s="244">
        <v>2824</v>
      </c>
      <c r="AT2826" s="244">
        <v>-26.25</v>
      </c>
      <c r="AU2826" s="244">
        <v>130</v>
      </c>
      <c r="AV2826" s="244" t="s">
        <v>7497</v>
      </c>
      <c r="AW2826" s="22">
        <v>721</v>
      </c>
      <c r="AX2826" s="343">
        <v>542.10416721949071</v>
      </c>
    </row>
    <row r="2827" spans="45:50" ht="12" customHeight="1" x14ac:dyDescent="0.25">
      <c r="AS2827" s="244">
        <v>2825</v>
      </c>
      <c r="AT2827" s="244">
        <v>-26</v>
      </c>
      <c r="AU2827" s="244">
        <v>130</v>
      </c>
      <c r="AV2827" s="244" t="s">
        <v>7498</v>
      </c>
      <c r="AW2827" s="22">
        <v>721</v>
      </c>
      <c r="AX2827" s="343">
        <v>568.39872495481734</v>
      </c>
    </row>
    <row r="2828" spans="45:50" ht="12" customHeight="1" x14ac:dyDescent="0.25">
      <c r="AS2828" s="244">
        <v>2826</v>
      </c>
      <c r="AT2828" s="244">
        <v>-25.75</v>
      </c>
      <c r="AU2828" s="244">
        <v>130</v>
      </c>
      <c r="AV2828" s="244" t="s">
        <v>7499</v>
      </c>
      <c r="AW2828" s="22">
        <v>721</v>
      </c>
      <c r="AX2828" s="343">
        <v>594.82961552506788</v>
      </c>
    </row>
    <row r="2829" spans="45:50" ht="12" customHeight="1" x14ac:dyDescent="0.25">
      <c r="AS2829" s="244">
        <v>2827</v>
      </c>
      <c r="AT2829" s="244">
        <v>-25.5</v>
      </c>
      <c r="AU2829" s="244">
        <v>130</v>
      </c>
      <c r="AV2829" s="244" t="s">
        <v>7500</v>
      </c>
      <c r="AW2829" s="22">
        <v>721</v>
      </c>
      <c r="AX2829" s="343">
        <v>621.37944198227626</v>
      </c>
    </row>
    <row r="2830" spans="45:50" ht="12" customHeight="1" x14ac:dyDescent="0.25">
      <c r="AS2830" s="244">
        <v>2828</v>
      </c>
      <c r="AT2830" s="244">
        <v>-25.25</v>
      </c>
      <c r="AU2830" s="244">
        <v>130</v>
      </c>
      <c r="AV2830" s="244" t="s">
        <v>7501</v>
      </c>
      <c r="AW2830" s="22">
        <v>721</v>
      </c>
      <c r="AX2830" s="343">
        <v>648.03358604058349</v>
      </c>
    </row>
    <row r="2831" spans="45:50" ht="12" customHeight="1" x14ac:dyDescent="0.25">
      <c r="AS2831" s="244">
        <v>2829</v>
      </c>
      <c r="AT2831" s="244">
        <v>-25</v>
      </c>
      <c r="AU2831" s="244">
        <v>130</v>
      </c>
      <c r="AV2831" s="244" t="s">
        <v>7502</v>
      </c>
      <c r="AW2831" s="22">
        <v>721</v>
      </c>
      <c r="AX2831" s="343">
        <v>674.77968591491469</v>
      </c>
    </row>
  </sheetData>
  <autoFilter ref="B2:N2523" xr:uid="{00000000-0001-0000-0700-000000000000}"/>
  <sortState xmlns:xlrd2="http://schemas.microsoft.com/office/spreadsheetml/2017/richdata2" ref="P3:W1093">
    <sortCondition ref="Q3:Q1093"/>
  </sortState>
  <dataValidations disablePrompts="1" count="1">
    <dataValidation type="list" allowBlank="1" showInputMessage="1" showErrorMessage="1" prompt="Select from Dropdown List" sqref="Q515" xr:uid="{AF841AF7-72BC-4D96-807C-7CB97951478D}">
      <formula1>Town_List</formula1>
    </dataValidation>
  </dataValidations>
  <hyperlinks>
    <hyperlink ref="J1" r:id="rId1" display="https://en.wikipedia.org/wiki/Local_government_areas_of_Western_Australia" xr:uid="{00000000-0004-0000-0700-000000000000}"/>
    <hyperlink ref="AE1" r:id="rId2" xr:uid="{00000000-0004-0000-0700-000001000000}"/>
    <hyperlink ref="Z1" r:id="rId3" display="https://en.wikipedia.org/wiki/Local_government_areas_of_Western_Australia" xr:uid="{00000000-0004-0000-0700-000002000000}"/>
  </hyperlink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P103"/>
  <sheetViews>
    <sheetView zoomScale="70" zoomScaleNormal="70" workbookViewId="0">
      <pane xSplit="1" ySplit="2" topLeftCell="B3" activePane="bottomRight" state="frozen"/>
      <selection pane="topRight" activeCell="B1" sqref="B1"/>
      <selection pane="bottomLeft" activeCell="A4" sqref="A4"/>
      <selection pane="bottomRight" activeCell="N3" sqref="N3"/>
    </sheetView>
  </sheetViews>
  <sheetFormatPr defaultRowHeight="15" x14ac:dyDescent="0.25"/>
  <cols>
    <col min="1" max="1" width="5.7109375" style="18" customWidth="1"/>
    <col min="2" max="2" width="12.42578125" style="3" customWidth="1"/>
    <col min="3" max="3" width="12.140625" style="5" customWidth="1"/>
    <col min="4" max="4" width="12.7109375" style="5" customWidth="1"/>
    <col min="5" max="5" width="20.85546875" style="5" customWidth="1"/>
    <col min="6" max="6" width="29.28515625" style="5" customWidth="1"/>
    <col min="7" max="7" width="14.5703125" style="5" customWidth="1"/>
    <col min="8" max="8" width="11" style="3" customWidth="1"/>
    <col min="9" max="9" width="12" style="3" customWidth="1"/>
    <col min="10" max="10" width="12" customWidth="1"/>
    <col min="11" max="11" width="11.28515625" customWidth="1"/>
    <col min="12" max="12" width="13.85546875" style="16" customWidth="1"/>
    <col min="13" max="13" width="13.42578125" style="3" customWidth="1"/>
    <col min="14" max="15" width="13.5703125" customWidth="1"/>
    <col min="16" max="16" width="24.7109375" style="3" customWidth="1"/>
    <col min="17" max="17" width="13.140625" customWidth="1"/>
    <col min="21" max="21" width="11.42578125" customWidth="1"/>
    <col min="22" max="22" width="10.85546875" customWidth="1"/>
    <col min="27" max="27" width="11.7109375" customWidth="1"/>
    <col min="29" max="29" width="11.28515625" customWidth="1"/>
    <col min="30" max="30" width="33.140625" customWidth="1"/>
    <col min="231" max="231" width="4.42578125" bestFit="1" customWidth="1"/>
    <col min="232" max="232" width="12.42578125" customWidth="1"/>
    <col min="233" max="233" width="12.140625" customWidth="1"/>
    <col min="234" max="234" width="0" hidden="1" customWidth="1"/>
    <col min="235" max="235" width="20.85546875" customWidth="1"/>
    <col min="236" max="236" width="29.28515625" customWidth="1"/>
    <col min="237" max="237" width="8.28515625" customWidth="1"/>
    <col min="238" max="238" width="11" customWidth="1"/>
    <col min="239" max="240" width="12" customWidth="1"/>
    <col min="241" max="241" width="14.42578125" customWidth="1"/>
    <col min="242" max="242" width="18.5703125" customWidth="1"/>
    <col min="243" max="243" width="0" hidden="1" customWidth="1"/>
    <col min="244" max="244" width="9.42578125" customWidth="1"/>
    <col min="245" max="245" width="12.85546875" customWidth="1"/>
    <col min="246" max="246" width="7.7109375" customWidth="1"/>
    <col min="247" max="247" width="23.42578125" customWidth="1"/>
    <col min="248" max="254" width="0" hidden="1" customWidth="1"/>
    <col min="487" max="487" width="4.42578125" bestFit="1" customWidth="1"/>
    <col min="488" max="488" width="12.42578125" customWidth="1"/>
    <col min="489" max="489" width="12.140625" customWidth="1"/>
    <col min="490" max="490" width="0" hidden="1" customWidth="1"/>
    <col min="491" max="491" width="20.85546875" customWidth="1"/>
    <col min="492" max="492" width="29.28515625" customWidth="1"/>
    <col min="493" max="493" width="8.28515625" customWidth="1"/>
    <col min="494" max="494" width="11" customWidth="1"/>
    <col min="495" max="496" width="12" customWidth="1"/>
    <col min="497" max="497" width="14.42578125" customWidth="1"/>
    <col min="498" max="498" width="18.5703125" customWidth="1"/>
    <col min="499" max="499" width="0" hidden="1" customWidth="1"/>
    <col min="500" max="500" width="9.42578125" customWidth="1"/>
    <col min="501" max="501" width="12.85546875" customWidth="1"/>
    <col min="502" max="502" width="7.7109375" customWidth="1"/>
    <col min="503" max="503" width="23.42578125" customWidth="1"/>
    <col min="504" max="510" width="0" hidden="1" customWidth="1"/>
    <col min="743" max="743" width="4.42578125" bestFit="1" customWidth="1"/>
    <col min="744" max="744" width="12.42578125" customWidth="1"/>
    <col min="745" max="745" width="12.140625" customWidth="1"/>
    <col min="746" max="746" width="0" hidden="1" customWidth="1"/>
    <col min="747" max="747" width="20.85546875" customWidth="1"/>
    <col min="748" max="748" width="29.28515625" customWidth="1"/>
    <col min="749" max="749" width="8.28515625" customWidth="1"/>
    <col min="750" max="750" width="11" customWidth="1"/>
    <col min="751" max="752" width="12" customWidth="1"/>
    <col min="753" max="753" width="14.42578125" customWidth="1"/>
    <col min="754" max="754" width="18.5703125" customWidth="1"/>
    <col min="755" max="755" width="0" hidden="1" customWidth="1"/>
    <col min="756" max="756" width="9.42578125" customWidth="1"/>
    <col min="757" max="757" width="12.85546875" customWidth="1"/>
    <col min="758" max="758" width="7.7109375" customWidth="1"/>
    <col min="759" max="759" width="23.42578125" customWidth="1"/>
    <col min="760" max="766" width="0" hidden="1" customWidth="1"/>
    <col min="999" max="999" width="4.42578125" bestFit="1" customWidth="1"/>
    <col min="1000" max="1000" width="12.42578125" customWidth="1"/>
    <col min="1001" max="1001" width="12.140625" customWidth="1"/>
    <col min="1002" max="1002" width="0" hidden="1" customWidth="1"/>
    <col min="1003" max="1003" width="20.85546875" customWidth="1"/>
    <col min="1004" max="1004" width="29.28515625" customWidth="1"/>
    <col min="1005" max="1005" width="8.28515625" customWidth="1"/>
    <col min="1006" max="1006" width="11" customWidth="1"/>
    <col min="1007" max="1008" width="12" customWidth="1"/>
    <col min="1009" max="1009" width="14.42578125" customWidth="1"/>
    <col min="1010" max="1010" width="18.5703125" customWidth="1"/>
    <col min="1011" max="1011" width="0" hidden="1" customWidth="1"/>
    <col min="1012" max="1012" width="9.42578125" customWidth="1"/>
    <col min="1013" max="1013" width="12.85546875" customWidth="1"/>
    <col min="1014" max="1014" width="7.7109375" customWidth="1"/>
    <col min="1015" max="1015" width="23.42578125" customWidth="1"/>
    <col min="1016" max="1022" width="0" hidden="1" customWidth="1"/>
    <col min="1255" max="1255" width="4.42578125" bestFit="1" customWidth="1"/>
    <col min="1256" max="1256" width="12.42578125" customWidth="1"/>
    <col min="1257" max="1257" width="12.140625" customWidth="1"/>
    <col min="1258" max="1258" width="0" hidden="1" customWidth="1"/>
    <col min="1259" max="1259" width="20.85546875" customWidth="1"/>
    <col min="1260" max="1260" width="29.28515625" customWidth="1"/>
    <col min="1261" max="1261" width="8.28515625" customWidth="1"/>
    <col min="1262" max="1262" width="11" customWidth="1"/>
    <col min="1263" max="1264" width="12" customWidth="1"/>
    <col min="1265" max="1265" width="14.42578125" customWidth="1"/>
    <col min="1266" max="1266" width="18.5703125" customWidth="1"/>
    <col min="1267" max="1267" width="0" hidden="1" customWidth="1"/>
    <col min="1268" max="1268" width="9.42578125" customWidth="1"/>
    <col min="1269" max="1269" width="12.85546875" customWidth="1"/>
    <col min="1270" max="1270" width="7.7109375" customWidth="1"/>
    <col min="1271" max="1271" width="23.42578125" customWidth="1"/>
    <col min="1272" max="1278" width="0" hidden="1" customWidth="1"/>
    <col min="1511" max="1511" width="4.42578125" bestFit="1" customWidth="1"/>
    <col min="1512" max="1512" width="12.42578125" customWidth="1"/>
    <col min="1513" max="1513" width="12.140625" customWidth="1"/>
    <col min="1514" max="1514" width="0" hidden="1" customWidth="1"/>
    <col min="1515" max="1515" width="20.85546875" customWidth="1"/>
    <col min="1516" max="1516" width="29.28515625" customWidth="1"/>
    <col min="1517" max="1517" width="8.28515625" customWidth="1"/>
    <col min="1518" max="1518" width="11" customWidth="1"/>
    <col min="1519" max="1520" width="12" customWidth="1"/>
    <col min="1521" max="1521" width="14.42578125" customWidth="1"/>
    <col min="1522" max="1522" width="18.5703125" customWidth="1"/>
    <col min="1523" max="1523" width="0" hidden="1" customWidth="1"/>
    <col min="1524" max="1524" width="9.42578125" customWidth="1"/>
    <col min="1525" max="1525" width="12.85546875" customWidth="1"/>
    <col min="1526" max="1526" width="7.7109375" customWidth="1"/>
    <col min="1527" max="1527" width="23.42578125" customWidth="1"/>
    <col min="1528" max="1534" width="0" hidden="1" customWidth="1"/>
    <col min="1767" max="1767" width="4.42578125" bestFit="1" customWidth="1"/>
    <col min="1768" max="1768" width="12.42578125" customWidth="1"/>
    <col min="1769" max="1769" width="12.140625" customWidth="1"/>
    <col min="1770" max="1770" width="0" hidden="1" customWidth="1"/>
    <col min="1771" max="1771" width="20.85546875" customWidth="1"/>
    <col min="1772" max="1772" width="29.28515625" customWidth="1"/>
    <col min="1773" max="1773" width="8.28515625" customWidth="1"/>
    <col min="1774" max="1774" width="11" customWidth="1"/>
    <col min="1775" max="1776" width="12" customWidth="1"/>
    <col min="1777" max="1777" width="14.42578125" customWidth="1"/>
    <col min="1778" max="1778" width="18.5703125" customWidth="1"/>
    <col min="1779" max="1779" width="0" hidden="1" customWidth="1"/>
    <col min="1780" max="1780" width="9.42578125" customWidth="1"/>
    <col min="1781" max="1781" width="12.85546875" customWidth="1"/>
    <col min="1782" max="1782" width="7.7109375" customWidth="1"/>
    <col min="1783" max="1783" width="23.42578125" customWidth="1"/>
    <col min="1784" max="1790" width="0" hidden="1" customWidth="1"/>
    <col min="2023" max="2023" width="4.42578125" bestFit="1" customWidth="1"/>
    <col min="2024" max="2024" width="12.42578125" customWidth="1"/>
    <col min="2025" max="2025" width="12.140625" customWidth="1"/>
    <col min="2026" max="2026" width="0" hidden="1" customWidth="1"/>
    <col min="2027" max="2027" width="20.85546875" customWidth="1"/>
    <col min="2028" max="2028" width="29.28515625" customWidth="1"/>
    <col min="2029" max="2029" width="8.28515625" customWidth="1"/>
    <col min="2030" max="2030" width="11" customWidth="1"/>
    <col min="2031" max="2032" width="12" customWidth="1"/>
    <col min="2033" max="2033" width="14.42578125" customWidth="1"/>
    <col min="2034" max="2034" width="18.5703125" customWidth="1"/>
    <col min="2035" max="2035" width="0" hidden="1" customWidth="1"/>
    <col min="2036" max="2036" width="9.42578125" customWidth="1"/>
    <col min="2037" max="2037" width="12.85546875" customWidth="1"/>
    <col min="2038" max="2038" width="7.7109375" customWidth="1"/>
    <col min="2039" max="2039" width="23.42578125" customWidth="1"/>
    <col min="2040" max="2046" width="0" hidden="1" customWidth="1"/>
    <col min="2279" max="2279" width="4.42578125" bestFit="1" customWidth="1"/>
    <col min="2280" max="2280" width="12.42578125" customWidth="1"/>
    <col min="2281" max="2281" width="12.140625" customWidth="1"/>
    <col min="2282" max="2282" width="0" hidden="1" customWidth="1"/>
    <col min="2283" max="2283" width="20.85546875" customWidth="1"/>
    <col min="2284" max="2284" width="29.28515625" customWidth="1"/>
    <col min="2285" max="2285" width="8.28515625" customWidth="1"/>
    <col min="2286" max="2286" width="11" customWidth="1"/>
    <col min="2287" max="2288" width="12" customWidth="1"/>
    <col min="2289" max="2289" width="14.42578125" customWidth="1"/>
    <col min="2290" max="2290" width="18.5703125" customWidth="1"/>
    <col min="2291" max="2291" width="0" hidden="1" customWidth="1"/>
    <col min="2292" max="2292" width="9.42578125" customWidth="1"/>
    <col min="2293" max="2293" width="12.85546875" customWidth="1"/>
    <col min="2294" max="2294" width="7.7109375" customWidth="1"/>
    <col min="2295" max="2295" width="23.42578125" customWidth="1"/>
    <col min="2296" max="2302" width="0" hidden="1" customWidth="1"/>
    <col min="2535" max="2535" width="4.42578125" bestFit="1" customWidth="1"/>
    <col min="2536" max="2536" width="12.42578125" customWidth="1"/>
    <col min="2537" max="2537" width="12.140625" customWidth="1"/>
    <col min="2538" max="2538" width="0" hidden="1" customWidth="1"/>
    <col min="2539" max="2539" width="20.85546875" customWidth="1"/>
    <col min="2540" max="2540" width="29.28515625" customWidth="1"/>
    <col min="2541" max="2541" width="8.28515625" customWidth="1"/>
    <col min="2542" max="2542" width="11" customWidth="1"/>
    <col min="2543" max="2544" width="12" customWidth="1"/>
    <col min="2545" max="2545" width="14.42578125" customWidth="1"/>
    <col min="2546" max="2546" width="18.5703125" customWidth="1"/>
    <col min="2547" max="2547" width="0" hidden="1" customWidth="1"/>
    <col min="2548" max="2548" width="9.42578125" customWidth="1"/>
    <col min="2549" max="2549" width="12.85546875" customWidth="1"/>
    <col min="2550" max="2550" width="7.7109375" customWidth="1"/>
    <col min="2551" max="2551" width="23.42578125" customWidth="1"/>
    <col min="2552" max="2558" width="0" hidden="1" customWidth="1"/>
    <col min="2791" max="2791" width="4.42578125" bestFit="1" customWidth="1"/>
    <col min="2792" max="2792" width="12.42578125" customWidth="1"/>
    <col min="2793" max="2793" width="12.140625" customWidth="1"/>
    <col min="2794" max="2794" width="0" hidden="1" customWidth="1"/>
    <col min="2795" max="2795" width="20.85546875" customWidth="1"/>
    <col min="2796" max="2796" width="29.28515625" customWidth="1"/>
    <col min="2797" max="2797" width="8.28515625" customWidth="1"/>
    <col min="2798" max="2798" width="11" customWidth="1"/>
    <col min="2799" max="2800" width="12" customWidth="1"/>
    <col min="2801" max="2801" width="14.42578125" customWidth="1"/>
    <col min="2802" max="2802" width="18.5703125" customWidth="1"/>
    <col min="2803" max="2803" width="0" hidden="1" customWidth="1"/>
    <col min="2804" max="2804" width="9.42578125" customWidth="1"/>
    <col min="2805" max="2805" width="12.85546875" customWidth="1"/>
    <col min="2806" max="2806" width="7.7109375" customWidth="1"/>
    <col min="2807" max="2807" width="23.42578125" customWidth="1"/>
    <col min="2808" max="2814" width="0" hidden="1" customWidth="1"/>
    <col min="3047" max="3047" width="4.42578125" bestFit="1" customWidth="1"/>
    <col min="3048" max="3048" width="12.42578125" customWidth="1"/>
    <col min="3049" max="3049" width="12.140625" customWidth="1"/>
    <col min="3050" max="3050" width="0" hidden="1" customWidth="1"/>
    <col min="3051" max="3051" width="20.85546875" customWidth="1"/>
    <col min="3052" max="3052" width="29.28515625" customWidth="1"/>
    <col min="3053" max="3053" width="8.28515625" customWidth="1"/>
    <col min="3054" max="3054" width="11" customWidth="1"/>
    <col min="3055" max="3056" width="12" customWidth="1"/>
    <col min="3057" max="3057" width="14.42578125" customWidth="1"/>
    <col min="3058" max="3058" width="18.5703125" customWidth="1"/>
    <col min="3059" max="3059" width="0" hidden="1" customWidth="1"/>
    <col min="3060" max="3060" width="9.42578125" customWidth="1"/>
    <col min="3061" max="3061" width="12.85546875" customWidth="1"/>
    <col min="3062" max="3062" width="7.7109375" customWidth="1"/>
    <col min="3063" max="3063" width="23.42578125" customWidth="1"/>
    <col min="3064" max="3070" width="0" hidden="1" customWidth="1"/>
    <col min="3303" max="3303" width="4.42578125" bestFit="1" customWidth="1"/>
    <col min="3304" max="3304" width="12.42578125" customWidth="1"/>
    <col min="3305" max="3305" width="12.140625" customWidth="1"/>
    <col min="3306" max="3306" width="0" hidden="1" customWidth="1"/>
    <col min="3307" max="3307" width="20.85546875" customWidth="1"/>
    <col min="3308" max="3308" width="29.28515625" customWidth="1"/>
    <col min="3309" max="3309" width="8.28515625" customWidth="1"/>
    <col min="3310" max="3310" width="11" customWidth="1"/>
    <col min="3311" max="3312" width="12" customWidth="1"/>
    <col min="3313" max="3313" width="14.42578125" customWidth="1"/>
    <col min="3314" max="3314" width="18.5703125" customWidth="1"/>
    <col min="3315" max="3315" width="0" hidden="1" customWidth="1"/>
    <col min="3316" max="3316" width="9.42578125" customWidth="1"/>
    <col min="3317" max="3317" width="12.85546875" customWidth="1"/>
    <col min="3318" max="3318" width="7.7109375" customWidth="1"/>
    <col min="3319" max="3319" width="23.42578125" customWidth="1"/>
    <col min="3320" max="3326" width="0" hidden="1" customWidth="1"/>
    <col min="3559" max="3559" width="4.42578125" bestFit="1" customWidth="1"/>
    <col min="3560" max="3560" width="12.42578125" customWidth="1"/>
    <col min="3561" max="3561" width="12.140625" customWidth="1"/>
    <col min="3562" max="3562" width="0" hidden="1" customWidth="1"/>
    <col min="3563" max="3563" width="20.85546875" customWidth="1"/>
    <col min="3564" max="3564" width="29.28515625" customWidth="1"/>
    <col min="3565" max="3565" width="8.28515625" customWidth="1"/>
    <col min="3566" max="3566" width="11" customWidth="1"/>
    <col min="3567" max="3568" width="12" customWidth="1"/>
    <col min="3569" max="3569" width="14.42578125" customWidth="1"/>
    <col min="3570" max="3570" width="18.5703125" customWidth="1"/>
    <col min="3571" max="3571" width="0" hidden="1" customWidth="1"/>
    <col min="3572" max="3572" width="9.42578125" customWidth="1"/>
    <col min="3573" max="3573" width="12.85546875" customWidth="1"/>
    <col min="3574" max="3574" width="7.7109375" customWidth="1"/>
    <col min="3575" max="3575" width="23.42578125" customWidth="1"/>
    <col min="3576" max="3582" width="0" hidden="1" customWidth="1"/>
    <col min="3815" max="3815" width="4.42578125" bestFit="1" customWidth="1"/>
    <col min="3816" max="3816" width="12.42578125" customWidth="1"/>
    <col min="3817" max="3817" width="12.140625" customWidth="1"/>
    <col min="3818" max="3818" width="0" hidden="1" customWidth="1"/>
    <col min="3819" max="3819" width="20.85546875" customWidth="1"/>
    <col min="3820" max="3820" width="29.28515625" customWidth="1"/>
    <col min="3821" max="3821" width="8.28515625" customWidth="1"/>
    <col min="3822" max="3822" width="11" customWidth="1"/>
    <col min="3823" max="3824" width="12" customWidth="1"/>
    <col min="3825" max="3825" width="14.42578125" customWidth="1"/>
    <col min="3826" max="3826" width="18.5703125" customWidth="1"/>
    <col min="3827" max="3827" width="0" hidden="1" customWidth="1"/>
    <col min="3828" max="3828" width="9.42578125" customWidth="1"/>
    <col min="3829" max="3829" width="12.85546875" customWidth="1"/>
    <col min="3830" max="3830" width="7.7109375" customWidth="1"/>
    <col min="3831" max="3831" width="23.42578125" customWidth="1"/>
    <col min="3832" max="3838" width="0" hidden="1" customWidth="1"/>
    <col min="4071" max="4071" width="4.42578125" bestFit="1" customWidth="1"/>
    <col min="4072" max="4072" width="12.42578125" customWidth="1"/>
    <col min="4073" max="4073" width="12.140625" customWidth="1"/>
    <col min="4074" max="4074" width="0" hidden="1" customWidth="1"/>
    <col min="4075" max="4075" width="20.85546875" customWidth="1"/>
    <col min="4076" max="4076" width="29.28515625" customWidth="1"/>
    <col min="4077" max="4077" width="8.28515625" customWidth="1"/>
    <col min="4078" max="4078" width="11" customWidth="1"/>
    <col min="4079" max="4080" width="12" customWidth="1"/>
    <col min="4081" max="4081" width="14.42578125" customWidth="1"/>
    <col min="4082" max="4082" width="18.5703125" customWidth="1"/>
    <col min="4083" max="4083" width="0" hidden="1" customWidth="1"/>
    <col min="4084" max="4084" width="9.42578125" customWidth="1"/>
    <col min="4085" max="4085" width="12.85546875" customWidth="1"/>
    <col min="4086" max="4086" width="7.7109375" customWidth="1"/>
    <col min="4087" max="4087" width="23.42578125" customWidth="1"/>
    <col min="4088" max="4094" width="0" hidden="1" customWidth="1"/>
    <col min="4327" max="4327" width="4.42578125" bestFit="1" customWidth="1"/>
    <col min="4328" max="4328" width="12.42578125" customWidth="1"/>
    <col min="4329" max="4329" width="12.140625" customWidth="1"/>
    <col min="4330" max="4330" width="0" hidden="1" customWidth="1"/>
    <col min="4331" max="4331" width="20.85546875" customWidth="1"/>
    <col min="4332" max="4332" width="29.28515625" customWidth="1"/>
    <col min="4333" max="4333" width="8.28515625" customWidth="1"/>
    <col min="4334" max="4334" width="11" customWidth="1"/>
    <col min="4335" max="4336" width="12" customWidth="1"/>
    <col min="4337" max="4337" width="14.42578125" customWidth="1"/>
    <col min="4338" max="4338" width="18.5703125" customWidth="1"/>
    <col min="4339" max="4339" width="0" hidden="1" customWidth="1"/>
    <col min="4340" max="4340" width="9.42578125" customWidth="1"/>
    <col min="4341" max="4341" width="12.85546875" customWidth="1"/>
    <col min="4342" max="4342" width="7.7109375" customWidth="1"/>
    <col min="4343" max="4343" width="23.42578125" customWidth="1"/>
    <col min="4344" max="4350" width="0" hidden="1" customWidth="1"/>
    <col min="4583" max="4583" width="4.42578125" bestFit="1" customWidth="1"/>
    <col min="4584" max="4584" width="12.42578125" customWidth="1"/>
    <col min="4585" max="4585" width="12.140625" customWidth="1"/>
    <col min="4586" max="4586" width="0" hidden="1" customWidth="1"/>
    <col min="4587" max="4587" width="20.85546875" customWidth="1"/>
    <col min="4588" max="4588" width="29.28515625" customWidth="1"/>
    <col min="4589" max="4589" width="8.28515625" customWidth="1"/>
    <col min="4590" max="4590" width="11" customWidth="1"/>
    <col min="4591" max="4592" width="12" customWidth="1"/>
    <col min="4593" max="4593" width="14.42578125" customWidth="1"/>
    <col min="4594" max="4594" width="18.5703125" customWidth="1"/>
    <col min="4595" max="4595" width="0" hidden="1" customWidth="1"/>
    <col min="4596" max="4596" width="9.42578125" customWidth="1"/>
    <col min="4597" max="4597" width="12.85546875" customWidth="1"/>
    <col min="4598" max="4598" width="7.7109375" customWidth="1"/>
    <col min="4599" max="4599" width="23.42578125" customWidth="1"/>
    <col min="4600" max="4606" width="0" hidden="1" customWidth="1"/>
    <col min="4839" max="4839" width="4.42578125" bestFit="1" customWidth="1"/>
    <col min="4840" max="4840" width="12.42578125" customWidth="1"/>
    <col min="4841" max="4841" width="12.140625" customWidth="1"/>
    <col min="4842" max="4842" width="0" hidden="1" customWidth="1"/>
    <col min="4843" max="4843" width="20.85546875" customWidth="1"/>
    <col min="4844" max="4844" width="29.28515625" customWidth="1"/>
    <col min="4845" max="4845" width="8.28515625" customWidth="1"/>
    <col min="4846" max="4846" width="11" customWidth="1"/>
    <col min="4847" max="4848" width="12" customWidth="1"/>
    <col min="4849" max="4849" width="14.42578125" customWidth="1"/>
    <col min="4850" max="4850" width="18.5703125" customWidth="1"/>
    <col min="4851" max="4851" width="0" hidden="1" customWidth="1"/>
    <col min="4852" max="4852" width="9.42578125" customWidth="1"/>
    <col min="4853" max="4853" width="12.85546875" customWidth="1"/>
    <col min="4854" max="4854" width="7.7109375" customWidth="1"/>
    <col min="4855" max="4855" width="23.42578125" customWidth="1"/>
    <col min="4856" max="4862" width="0" hidden="1" customWidth="1"/>
    <col min="5095" max="5095" width="4.42578125" bestFit="1" customWidth="1"/>
    <col min="5096" max="5096" width="12.42578125" customWidth="1"/>
    <col min="5097" max="5097" width="12.140625" customWidth="1"/>
    <col min="5098" max="5098" width="0" hidden="1" customWidth="1"/>
    <col min="5099" max="5099" width="20.85546875" customWidth="1"/>
    <col min="5100" max="5100" width="29.28515625" customWidth="1"/>
    <col min="5101" max="5101" width="8.28515625" customWidth="1"/>
    <col min="5102" max="5102" width="11" customWidth="1"/>
    <col min="5103" max="5104" width="12" customWidth="1"/>
    <col min="5105" max="5105" width="14.42578125" customWidth="1"/>
    <col min="5106" max="5106" width="18.5703125" customWidth="1"/>
    <col min="5107" max="5107" width="0" hidden="1" customWidth="1"/>
    <col min="5108" max="5108" width="9.42578125" customWidth="1"/>
    <col min="5109" max="5109" width="12.85546875" customWidth="1"/>
    <col min="5110" max="5110" width="7.7109375" customWidth="1"/>
    <col min="5111" max="5111" width="23.42578125" customWidth="1"/>
    <col min="5112" max="5118" width="0" hidden="1" customWidth="1"/>
    <col min="5351" max="5351" width="4.42578125" bestFit="1" customWidth="1"/>
    <col min="5352" max="5352" width="12.42578125" customWidth="1"/>
    <col min="5353" max="5353" width="12.140625" customWidth="1"/>
    <col min="5354" max="5354" width="0" hidden="1" customWidth="1"/>
    <col min="5355" max="5355" width="20.85546875" customWidth="1"/>
    <col min="5356" max="5356" width="29.28515625" customWidth="1"/>
    <col min="5357" max="5357" width="8.28515625" customWidth="1"/>
    <col min="5358" max="5358" width="11" customWidth="1"/>
    <col min="5359" max="5360" width="12" customWidth="1"/>
    <col min="5361" max="5361" width="14.42578125" customWidth="1"/>
    <col min="5362" max="5362" width="18.5703125" customWidth="1"/>
    <col min="5363" max="5363" width="0" hidden="1" customWidth="1"/>
    <col min="5364" max="5364" width="9.42578125" customWidth="1"/>
    <col min="5365" max="5365" width="12.85546875" customWidth="1"/>
    <col min="5366" max="5366" width="7.7109375" customWidth="1"/>
    <col min="5367" max="5367" width="23.42578125" customWidth="1"/>
    <col min="5368" max="5374" width="0" hidden="1" customWidth="1"/>
    <col min="5607" max="5607" width="4.42578125" bestFit="1" customWidth="1"/>
    <col min="5608" max="5608" width="12.42578125" customWidth="1"/>
    <col min="5609" max="5609" width="12.140625" customWidth="1"/>
    <col min="5610" max="5610" width="0" hidden="1" customWidth="1"/>
    <col min="5611" max="5611" width="20.85546875" customWidth="1"/>
    <col min="5612" max="5612" width="29.28515625" customWidth="1"/>
    <col min="5613" max="5613" width="8.28515625" customWidth="1"/>
    <col min="5614" max="5614" width="11" customWidth="1"/>
    <col min="5615" max="5616" width="12" customWidth="1"/>
    <col min="5617" max="5617" width="14.42578125" customWidth="1"/>
    <col min="5618" max="5618" width="18.5703125" customWidth="1"/>
    <col min="5619" max="5619" width="0" hidden="1" customWidth="1"/>
    <col min="5620" max="5620" width="9.42578125" customWidth="1"/>
    <col min="5621" max="5621" width="12.85546875" customWidth="1"/>
    <col min="5622" max="5622" width="7.7109375" customWidth="1"/>
    <col min="5623" max="5623" width="23.42578125" customWidth="1"/>
    <col min="5624" max="5630" width="0" hidden="1" customWidth="1"/>
    <col min="5863" max="5863" width="4.42578125" bestFit="1" customWidth="1"/>
    <col min="5864" max="5864" width="12.42578125" customWidth="1"/>
    <col min="5865" max="5865" width="12.140625" customWidth="1"/>
    <col min="5866" max="5866" width="0" hidden="1" customWidth="1"/>
    <col min="5867" max="5867" width="20.85546875" customWidth="1"/>
    <col min="5868" max="5868" width="29.28515625" customWidth="1"/>
    <col min="5869" max="5869" width="8.28515625" customWidth="1"/>
    <col min="5870" max="5870" width="11" customWidth="1"/>
    <col min="5871" max="5872" width="12" customWidth="1"/>
    <col min="5873" max="5873" width="14.42578125" customWidth="1"/>
    <col min="5874" max="5874" width="18.5703125" customWidth="1"/>
    <col min="5875" max="5875" width="0" hidden="1" customWidth="1"/>
    <col min="5876" max="5876" width="9.42578125" customWidth="1"/>
    <col min="5877" max="5877" width="12.85546875" customWidth="1"/>
    <col min="5878" max="5878" width="7.7109375" customWidth="1"/>
    <col min="5879" max="5879" width="23.42578125" customWidth="1"/>
    <col min="5880" max="5886" width="0" hidden="1" customWidth="1"/>
    <col min="6119" max="6119" width="4.42578125" bestFit="1" customWidth="1"/>
    <col min="6120" max="6120" width="12.42578125" customWidth="1"/>
    <col min="6121" max="6121" width="12.140625" customWidth="1"/>
    <col min="6122" max="6122" width="0" hidden="1" customWidth="1"/>
    <col min="6123" max="6123" width="20.85546875" customWidth="1"/>
    <col min="6124" max="6124" width="29.28515625" customWidth="1"/>
    <col min="6125" max="6125" width="8.28515625" customWidth="1"/>
    <col min="6126" max="6126" width="11" customWidth="1"/>
    <col min="6127" max="6128" width="12" customWidth="1"/>
    <col min="6129" max="6129" width="14.42578125" customWidth="1"/>
    <col min="6130" max="6130" width="18.5703125" customWidth="1"/>
    <col min="6131" max="6131" width="0" hidden="1" customWidth="1"/>
    <col min="6132" max="6132" width="9.42578125" customWidth="1"/>
    <col min="6133" max="6133" width="12.85546875" customWidth="1"/>
    <col min="6134" max="6134" width="7.7109375" customWidth="1"/>
    <col min="6135" max="6135" width="23.42578125" customWidth="1"/>
    <col min="6136" max="6142" width="0" hidden="1" customWidth="1"/>
    <col min="6375" max="6375" width="4.42578125" bestFit="1" customWidth="1"/>
    <col min="6376" max="6376" width="12.42578125" customWidth="1"/>
    <col min="6377" max="6377" width="12.140625" customWidth="1"/>
    <col min="6378" max="6378" width="0" hidden="1" customWidth="1"/>
    <col min="6379" max="6379" width="20.85546875" customWidth="1"/>
    <col min="6380" max="6380" width="29.28515625" customWidth="1"/>
    <col min="6381" max="6381" width="8.28515625" customWidth="1"/>
    <col min="6382" max="6382" width="11" customWidth="1"/>
    <col min="6383" max="6384" width="12" customWidth="1"/>
    <col min="6385" max="6385" width="14.42578125" customWidth="1"/>
    <col min="6386" max="6386" width="18.5703125" customWidth="1"/>
    <col min="6387" max="6387" width="0" hidden="1" customWidth="1"/>
    <col min="6388" max="6388" width="9.42578125" customWidth="1"/>
    <col min="6389" max="6389" width="12.85546875" customWidth="1"/>
    <col min="6390" max="6390" width="7.7109375" customWidth="1"/>
    <col min="6391" max="6391" width="23.42578125" customWidth="1"/>
    <col min="6392" max="6398" width="0" hidden="1" customWidth="1"/>
    <col min="6631" max="6631" width="4.42578125" bestFit="1" customWidth="1"/>
    <col min="6632" max="6632" width="12.42578125" customWidth="1"/>
    <col min="6633" max="6633" width="12.140625" customWidth="1"/>
    <col min="6634" max="6634" width="0" hidden="1" customWidth="1"/>
    <col min="6635" max="6635" width="20.85546875" customWidth="1"/>
    <col min="6636" max="6636" width="29.28515625" customWidth="1"/>
    <col min="6637" max="6637" width="8.28515625" customWidth="1"/>
    <col min="6638" max="6638" width="11" customWidth="1"/>
    <col min="6639" max="6640" width="12" customWidth="1"/>
    <col min="6641" max="6641" width="14.42578125" customWidth="1"/>
    <col min="6642" max="6642" width="18.5703125" customWidth="1"/>
    <col min="6643" max="6643" width="0" hidden="1" customWidth="1"/>
    <col min="6644" max="6644" width="9.42578125" customWidth="1"/>
    <col min="6645" max="6645" width="12.85546875" customWidth="1"/>
    <col min="6646" max="6646" width="7.7109375" customWidth="1"/>
    <col min="6647" max="6647" width="23.42578125" customWidth="1"/>
    <col min="6648" max="6654" width="0" hidden="1" customWidth="1"/>
    <col min="6887" max="6887" width="4.42578125" bestFit="1" customWidth="1"/>
    <col min="6888" max="6888" width="12.42578125" customWidth="1"/>
    <col min="6889" max="6889" width="12.140625" customWidth="1"/>
    <col min="6890" max="6890" width="0" hidden="1" customWidth="1"/>
    <col min="6891" max="6891" width="20.85546875" customWidth="1"/>
    <col min="6892" max="6892" width="29.28515625" customWidth="1"/>
    <col min="6893" max="6893" width="8.28515625" customWidth="1"/>
    <col min="6894" max="6894" width="11" customWidth="1"/>
    <col min="6895" max="6896" width="12" customWidth="1"/>
    <col min="6897" max="6897" width="14.42578125" customWidth="1"/>
    <col min="6898" max="6898" width="18.5703125" customWidth="1"/>
    <col min="6899" max="6899" width="0" hidden="1" customWidth="1"/>
    <col min="6900" max="6900" width="9.42578125" customWidth="1"/>
    <col min="6901" max="6901" width="12.85546875" customWidth="1"/>
    <col min="6902" max="6902" width="7.7109375" customWidth="1"/>
    <col min="6903" max="6903" width="23.42578125" customWidth="1"/>
    <col min="6904" max="6910" width="0" hidden="1" customWidth="1"/>
    <col min="7143" max="7143" width="4.42578125" bestFit="1" customWidth="1"/>
    <col min="7144" max="7144" width="12.42578125" customWidth="1"/>
    <col min="7145" max="7145" width="12.140625" customWidth="1"/>
    <col min="7146" max="7146" width="0" hidden="1" customWidth="1"/>
    <col min="7147" max="7147" width="20.85546875" customWidth="1"/>
    <col min="7148" max="7148" width="29.28515625" customWidth="1"/>
    <col min="7149" max="7149" width="8.28515625" customWidth="1"/>
    <col min="7150" max="7150" width="11" customWidth="1"/>
    <col min="7151" max="7152" width="12" customWidth="1"/>
    <col min="7153" max="7153" width="14.42578125" customWidth="1"/>
    <col min="7154" max="7154" width="18.5703125" customWidth="1"/>
    <col min="7155" max="7155" width="0" hidden="1" customWidth="1"/>
    <col min="7156" max="7156" width="9.42578125" customWidth="1"/>
    <col min="7157" max="7157" width="12.85546875" customWidth="1"/>
    <col min="7158" max="7158" width="7.7109375" customWidth="1"/>
    <col min="7159" max="7159" width="23.42578125" customWidth="1"/>
    <col min="7160" max="7166" width="0" hidden="1" customWidth="1"/>
    <col min="7399" max="7399" width="4.42578125" bestFit="1" customWidth="1"/>
    <col min="7400" max="7400" width="12.42578125" customWidth="1"/>
    <col min="7401" max="7401" width="12.140625" customWidth="1"/>
    <col min="7402" max="7402" width="0" hidden="1" customWidth="1"/>
    <col min="7403" max="7403" width="20.85546875" customWidth="1"/>
    <col min="7404" max="7404" width="29.28515625" customWidth="1"/>
    <col min="7405" max="7405" width="8.28515625" customWidth="1"/>
    <col min="7406" max="7406" width="11" customWidth="1"/>
    <col min="7407" max="7408" width="12" customWidth="1"/>
    <col min="7409" max="7409" width="14.42578125" customWidth="1"/>
    <col min="7410" max="7410" width="18.5703125" customWidth="1"/>
    <col min="7411" max="7411" width="0" hidden="1" customWidth="1"/>
    <col min="7412" max="7412" width="9.42578125" customWidth="1"/>
    <col min="7413" max="7413" width="12.85546875" customWidth="1"/>
    <col min="7414" max="7414" width="7.7109375" customWidth="1"/>
    <col min="7415" max="7415" width="23.42578125" customWidth="1"/>
    <col min="7416" max="7422" width="0" hidden="1" customWidth="1"/>
    <col min="7655" max="7655" width="4.42578125" bestFit="1" customWidth="1"/>
    <col min="7656" max="7656" width="12.42578125" customWidth="1"/>
    <col min="7657" max="7657" width="12.140625" customWidth="1"/>
    <col min="7658" max="7658" width="0" hidden="1" customWidth="1"/>
    <col min="7659" max="7659" width="20.85546875" customWidth="1"/>
    <col min="7660" max="7660" width="29.28515625" customWidth="1"/>
    <col min="7661" max="7661" width="8.28515625" customWidth="1"/>
    <col min="7662" max="7662" width="11" customWidth="1"/>
    <col min="7663" max="7664" width="12" customWidth="1"/>
    <col min="7665" max="7665" width="14.42578125" customWidth="1"/>
    <col min="7666" max="7666" width="18.5703125" customWidth="1"/>
    <col min="7667" max="7667" width="0" hidden="1" customWidth="1"/>
    <col min="7668" max="7668" width="9.42578125" customWidth="1"/>
    <col min="7669" max="7669" width="12.85546875" customWidth="1"/>
    <col min="7670" max="7670" width="7.7109375" customWidth="1"/>
    <col min="7671" max="7671" width="23.42578125" customWidth="1"/>
    <col min="7672" max="7678" width="0" hidden="1" customWidth="1"/>
    <col min="7911" max="7911" width="4.42578125" bestFit="1" customWidth="1"/>
    <col min="7912" max="7912" width="12.42578125" customWidth="1"/>
    <col min="7913" max="7913" width="12.140625" customWidth="1"/>
    <col min="7914" max="7914" width="0" hidden="1" customWidth="1"/>
    <col min="7915" max="7915" width="20.85546875" customWidth="1"/>
    <col min="7916" max="7916" width="29.28515625" customWidth="1"/>
    <col min="7917" max="7917" width="8.28515625" customWidth="1"/>
    <col min="7918" max="7918" width="11" customWidth="1"/>
    <col min="7919" max="7920" width="12" customWidth="1"/>
    <col min="7921" max="7921" width="14.42578125" customWidth="1"/>
    <col min="7922" max="7922" width="18.5703125" customWidth="1"/>
    <col min="7923" max="7923" width="0" hidden="1" customWidth="1"/>
    <col min="7924" max="7924" width="9.42578125" customWidth="1"/>
    <col min="7925" max="7925" width="12.85546875" customWidth="1"/>
    <col min="7926" max="7926" width="7.7109375" customWidth="1"/>
    <col min="7927" max="7927" width="23.42578125" customWidth="1"/>
    <col min="7928" max="7934" width="0" hidden="1" customWidth="1"/>
    <col min="8167" max="8167" width="4.42578125" bestFit="1" customWidth="1"/>
    <col min="8168" max="8168" width="12.42578125" customWidth="1"/>
    <col min="8169" max="8169" width="12.140625" customWidth="1"/>
    <col min="8170" max="8170" width="0" hidden="1" customWidth="1"/>
    <col min="8171" max="8171" width="20.85546875" customWidth="1"/>
    <col min="8172" max="8172" width="29.28515625" customWidth="1"/>
    <col min="8173" max="8173" width="8.28515625" customWidth="1"/>
    <col min="8174" max="8174" width="11" customWidth="1"/>
    <col min="8175" max="8176" width="12" customWidth="1"/>
    <col min="8177" max="8177" width="14.42578125" customWidth="1"/>
    <col min="8178" max="8178" width="18.5703125" customWidth="1"/>
    <col min="8179" max="8179" width="0" hidden="1" customWidth="1"/>
    <col min="8180" max="8180" width="9.42578125" customWidth="1"/>
    <col min="8181" max="8181" width="12.85546875" customWidth="1"/>
    <col min="8182" max="8182" width="7.7109375" customWidth="1"/>
    <col min="8183" max="8183" width="23.42578125" customWidth="1"/>
    <col min="8184" max="8190" width="0" hidden="1" customWidth="1"/>
    <col min="8423" max="8423" width="4.42578125" bestFit="1" customWidth="1"/>
    <col min="8424" max="8424" width="12.42578125" customWidth="1"/>
    <col min="8425" max="8425" width="12.140625" customWidth="1"/>
    <col min="8426" max="8426" width="0" hidden="1" customWidth="1"/>
    <col min="8427" max="8427" width="20.85546875" customWidth="1"/>
    <col min="8428" max="8428" width="29.28515625" customWidth="1"/>
    <col min="8429" max="8429" width="8.28515625" customWidth="1"/>
    <col min="8430" max="8430" width="11" customWidth="1"/>
    <col min="8431" max="8432" width="12" customWidth="1"/>
    <col min="8433" max="8433" width="14.42578125" customWidth="1"/>
    <col min="8434" max="8434" width="18.5703125" customWidth="1"/>
    <col min="8435" max="8435" width="0" hidden="1" customWidth="1"/>
    <col min="8436" max="8436" width="9.42578125" customWidth="1"/>
    <col min="8437" max="8437" width="12.85546875" customWidth="1"/>
    <col min="8438" max="8438" width="7.7109375" customWidth="1"/>
    <col min="8439" max="8439" width="23.42578125" customWidth="1"/>
    <col min="8440" max="8446" width="0" hidden="1" customWidth="1"/>
    <col min="8679" max="8679" width="4.42578125" bestFit="1" customWidth="1"/>
    <col min="8680" max="8680" width="12.42578125" customWidth="1"/>
    <col min="8681" max="8681" width="12.140625" customWidth="1"/>
    <col min="8682" max="8682" width="0" hidden="1" customWidth="1"/>
    <col min="8683" max="8683" width="20.85546875" customWidth="1"/>
    <col min="8684" max="8684" width="29.28515625" customWidth="1"/>
    <col min="8685" max="8685" width="8.28515625" customWidth="1"/>
    <col min="8686" max="8686" width="11" customWidth="1"/>
    <col min="8687" max="8688" width="12" customWidth="1"/>
    <col min="8689" max="8689" width="14.42578125" customWidth="1"/>
    <col min="8690" max="8690" width="18.5703125" customWidth="1"/>
    <col min="8691" max="8691" width="0" hidden="1" customWidth="1"/>
    <col min="8692" max="8692" width="9.42578125" customWidth="1"/>
    <col min="8693" max="8693" width="12.85546875" customWidth="1"/>
    <col min="8694" max="8694" width="7.7109375" customWidth="1"/>
    <col min="8695" max="8695" width="23.42578125" customWidth="1"/>
    <col min="8696" max="8702" width="0" hidden="1" customWidth="1"/>
    <col min="8935" max="8935" width="4.42578125" bestFit="1" customWidth="1"/>
    <col min="8936" max="8936" width="12.42578125" customWidth="1"/>
    <col min="8937" max="8937" width="12.140625" customWidth="1"/>
    <col min="8938" max="8938" width="0" hidden="1" customWidth="1"/>
    <col min="8939" max="8939" width="20.85546875" customWidth="1"/>
    <col min="8940" max="8940" width="29.28515625" customWidth="1"/>
    <col min="8941" max="8941" width="8.28515625" customWidth="1"/>
    <col min="8942" max="8942" width="11" customWidth="1"/>
    <col min="8943" max="8944" width="12" customWidth="1"/>
    <col min="8945" max="8945" width="14.42578125" customWidth="1"/>
    <col min="8946" max="8946" width="18.5703125" customWidth="1"/>
    <col min="8947" max="8947" width="0" hidden="1" customWidth="1"/>
    <col min="8948" max="8948" width="9.42578125" customWidth="1"/>
    <col min="8949" max="8949" width="12.85546875" customWidth="1"/>
    <col min="8950" max="8950" width="7.7109375" customWidth="1"/>
    <col min="8951" max="8951" width="23.42578125" customWidth="1"/>
    <col min="8952" max="8958" width="0" hidden="1" customWidth="1"/>
    <col min="9191" max="9191" width="4.42578125" bestFit="1" customWidth="1"/>
    <col min="9192" max="9192" width="12.42578125" customWidth="1"/>
    <col min="9193" max="9193" width="12.140625" customWidth="1"/>
    <col min="9194" max="9194" width="0" hidden="1" customWidth="1"/>
    <col min="9195" max="9195" width="20.85546875" customWidth="1"/>
    <col min="9196" max="9196" width="29.28515625" customWidth="1"/>
    <col min="9197" max="9197" width="8.28515625" customWidth="1"/>
    <col min="9198" max="9198" width="11" customWidth="1"/>
    <col min="9199" max="9200" width="12" customWidth="1"/>
    <col min="9201" max="9201" width="14.42578125" customWidth="1"/>
    <col min="9202" max="9202" width="18.5703125" customWidth="1"/>
    <col min="9203" max="9203" width="0" hidden="1" customWidth="1"/>
    <col min="9204" max="9204" width="9.42578125" customWidth="1"/>
    <col min="9205" max="9205" width="12.85546875" customWidth="1"/>
    <col min="9206" max="9206" width="7.7109375" customWidth="1"/>
    <col min="9207" max="9207" width="23.42578125" customWidth="1"/>
    <col min="9208" max="9214" width="0" hidden="1" customWidth="1"/>
    <col min="9447" max="9447" width="4.42578125" bestFit="1" customWidth="1"/>
    <col min="9448" max="9448" width="12.42578125" customWidth="1"/>
    <col min="9449" max="9449" width="12.140625" customWidth="1"/>
    <col min="9450" max="9450" width="0" hidden="1" customWidth="1"/>
    <col min="9451" max="9451" width="20.85546875" customWidth="1"/>
    <col min="9452" max="9452" width="29.28515625" customWidth="1"/>
    <col min="9453" max="9453" width="8.28515625" customWidth="1"/>
    <col min="9454" max="9454" width="11" customWidth="1"/>
    <col min="9455" max="9456" width="12" customWidth="1"/>
    <col min="9457" max="9457" width="14.42578125" customWidth="1"/>
    <col min="9458" max="9458" width="18.5703125" customWidth="1"/>
    <col min="9459" max="9459" width="0" hidden="1" customWidth="1"/>
    <col min="9460" max="9460" width="9.42578125" customWidth="1"/>
    <col min="9461" max="9461" width="12.85546875" customWidth="1"/>
    <col min="9462" max="9462" width="7.7109375" customWidth="1"/>
    <col min="9463" max="9463" width="23.42578125" customWidth="1"/>
    <col min="9464" max="9470" width="0" hidden="1" customWidth="1"/>
    <col min="9703" max="9703" width="4.42578125" bestFit="1" customWidth="1"/>
    <col min="9704" max="9704" width="12.42578125" customWidth="1"/>
    <col min="9705" max="9705" width="12.140625" customWidth="1"/>
    <col min="9706" max="9706" width="0" hidden="1" customWidth="1"/>
    <col min="9707" max="9707" width="20.85546875" customWidth="1"/>
    <col min="9708" max="9708" width="29.28515625" customWidth="1"/>
    <col min="9709" max="9709" width="8.28515625" customWidth="1"/>
    <col min="9710" max="9710" width="11" customWidth="1"/>
    <col min="9711" max="9712" width="12" customWidth="1"/>
    <col min="9713" max="9713" width="14.42578125" customWidth="1"/>
    <col min="9714" max="9714" width="18.5703125" customWidth="1"/>
    <col min="9715" max="9715" width="0" hidden="1" customWidth="1"/>
    <col min="9716" max="9716" width="9.42578125" customWidth="1"/>
    <col min="9717" max="9717" width="12.85546875" customWidth="1"/>
    <col min="9718" max="9718" width="7.7109375" customWidth="1"/>
    <col min="9719" max="9719" width="23.42578125" customWidth="1"/>
    <col min="9720" max="9726" width="0" hidden="1" customWidth="1"/>
    <col min="9959" max="9959" width="4.42578125" bestFit="1" customWidth="1"/>
    <col min="9960" max="9960" width="12.42578125" customWidth="1"/>
    <col min="9961" max="9961" width="12.140625" customWidth="1"/>
    <col min="9962" max="9962" width="0" hidden="1" customWidth="1"/>
    <col min="9963" max="9963" width="20.85546875" customWidth="1"/>
    <col min="9964" max="9964" width="29.28515625" customWidth="1"/>
    <col min="9965" max="9965" width="8.28515625" customWidth="1"/>
    <col min="9966" max="9966" width="11" customWidth="1"/>
    <col min="9967" max="9968" width="12" customWidth="1"/>
    <col min="9969" max="9969" width="14.42578125" customWidth="1"/>
    <col min="9970" max="9970" width="18.5703125" customWidth="1"/>
    <col min="9971" max="9971" width="0" hidden="1" customWidth="1"/>
    <col min="9972" max="9972" width="9.42578125" customWidth="1"/>
    <col min="9973" max="9973" width="12.85546875" customWidth="1"/>
    <col min="9974" max="9974" width="7.7109375" customWidth="1"/>
    <col min="9975" max="9975" width="23.42578125" customWidth="1"/>
    <col min="9976" max="9982" width="0" hidden="1" customWidth="1"/>
    <col min="10215" max="10215" width="4.42578125" bestFit="1" customWidth="1"/>
    <col min="10216" max="10216" width="12.42578125" customWidth="1"/>
    <col min="10217" max="10217" width="12.140625" customWidth="1"/>
    <col min="10218" max="10218" width="0" hidden="1" customWidth="1"/>
    <col min="10219" max="10219" width="20.85546875" customWidth="1"/>
    <col min="10220" max="10220" width="29.28515625" customWidth="1"/>
    <col min="10221" max="10221" width="8.28515625" customWidth="1"/>
    <col min="10222" max="10222" width="11" customWidth="1"/>
    <col min="10223" max="10224" width="12" customWidth="1"/>
    <col min="10225" max="10225" width="14.42578125" customWidth="1"/>
    <col min="10226" max="10226" width="18.5703125" customWidth="1"/>
    <col min="10227" max="10227" width="0" hidden="1" customWidth="1"/>
    <col min="10228" max="10228" width="9.42578125" customWidth="1"/>
    <col min="10229" max="10229" width="12.85546875" customWidth="1"/>
    <col min="10230" max="10230" width="7.7109375" customWidth="1"/>
    <col min="10231" max="10231" width="23.42578125" customWidth="1"/>
    <col min="10232" max="10238" width="0" hidden="1" customWidth="1"/>
    <col min="10471" max="10471" width="4.42578125" bestFit="1" customWidth="1"/>
    <col min="10472" max="10472" width="12.42578125" customWidth="1"/>
    <col min="10473" max="10473" width="12.140625" customWidth="1"/>
    <col min="10474" max="10474" width="0" hidden="1" customWidth="1"/>
    <col min="10475" max="10475" width="20.85546875" customWidth="1"/>
    <col min="10476" max="10476" width="29.28515625" customWidth="1"/>
    <col min="10477" max="10477" width="8.28515625" customWidth="1"/>
    <col min="10478" max="10478" width="11" customWidth="1"/>
    <col min="10479" max="10480" width="12" customWidth="1"/>
    <col min="10481" max="10481" width="14.42578125" customWidth="1"/>
    <col min="10482" max="10482" width="18.5703125" customWidth="1"/>
    <col min="10483" max="10483" width="0" hidden="1" customWidth="1"/>
    <col min="10484" max="10484" width="9.42578125" customWidth="1"/>
    <col min="10485" max="10485" width="12.85546875" customWidth="1"/>
    <col min="10486" max="10486" width="7.7109375" customWidth="1"/>
    <col min="10487" max="10487" width="23.42578125" customWidth="1"/>
    <col min="10488" max="10494" width="0" hidden="1" customWidth="1"/>
    <col min="10727" max="10727" width="4.42578125" bestFit="1" customWidth="1"/>
    <col min="10728" max="10728" width="12.42578125" customWidth="1"/>
    <col min="10729" max="10729" width="12.140625" customWidth="1"/>
    <col min="10730" max="10730" width="0" hidden="1" customWidth="1"/>
    <col min="10731" max="10731" width="20.85546875" customWidth="1"/>
    <col min="10732" max="10732" width="29.28515625" customWidth="1"/>
    <col min="10733" max="10733" width="8.28515625" customWidth="1"/>
    <col min="10734" max="10734" width="11" customWidth="1"/>
    <col min="10735" max="10736" width="12" customWidth="1"/>
    <col min="10737" max="10737" width="14.42578125" customWidth="1"/>
    <col min="10738" max="10738" width="18.5703125" customWidth="1"/>
    <col min="10739" max="10739" width="0" hidden="1" customWidth="1"/>
    <col min="10740" max="10740" width="9.42578125" customWidth="1"/>
    <col min="10741" max="10741" width="12.85546875" customWidth="1"/>
    <col min="10742" max="10742" width="7.7109375" customWidth="1"/>
    <col min="10743" max="10743" width="23.42578125" customWidth="1"/>
    <col min="10744" max="10750" width="0" hidden="1" customWidth="1"/>
    <col min="10983" max="10983" width="4.42578125" bestFit="1" customWidth="1"/>
    <col min="10984" max="10984" width="12.42578125" customWidth="1"/>
    <col min="10985" max="10985" width="12.140625" customWidth="1"/>
    <col min="10986" max="10986" width="0" hidden="1" customWidth="1"/>
    <col min="10987" max="10987" width="20.85546875" customWidth="1"/>
    <col min="10988" max="10988" width="29.28515625" customWidth="1"/>
    <col min="10989" max="10989" width="8.28515625" customWidth="1"/>
    <col min="10990" max="10990" width="11" customWidth="1"/>
    <col min="10991" max="10992" width="12" customWidth="1"/>
    <col min="10993" max="10993" width="14.42578125" customWidth="1"/>
    <col min="10994" max="10994" width="18.5703125" customWidth="1"/>
    <col min="10995" max="10995" width="0" hidden="1" customWidth="1"/>
    <col min="10996" max="10996" width="9.42578125" customWidth="1"/>
    <col min="10997" max="10997" width="12.85546875" customWidth="1"/>
    <col min="10998" max="10998" width="7.7109375" customWidth="1"/>
    <col min="10999" max="10999" width="23.42578125" customWidth="1"/>
    <col min="11000" max="11006" width="0" hidden="1" customWidth="1"/>
    <col min="11239" max="11239" width="4.42578125" bestFit="1" customWidth="1"/>
    <col min="11240" max="11240" width="12.42578125" customWidth="1"/>
    <col min="11241" max="11241" width="12.140625" customWidth="1"/>
    <col min="11242" max="11242" width="0" hidden="1" customWidth="1"/>
    <col min="11243" max="11243" width="20.85546875" customWidth="1"/>
    <col min="11244" max="11244" width="29.28515625" customWidth="1"/>
    <col min="11245" max="11245" width="8.28515625" customWidth="1"/>
    <col min="11246" max="11246" width="11" customWidth="1"/>
    <col min="11247" max="11248" width="12" customWidth="1"/>
    <col min="11249" max="11249" width="14.42578125" customWidth="1"/>
    <col min="11250" max="11250" width="18.5703125" customWidth="1"/>
    <col min="11251" max="11251" width="0" hidden="1" customWidth="1"/>
    <col min="11252" max="11252" width="9.42578125" customWidth="1"/>
    <col min="11253" max="11253" width="12.85546875" customWidth="1"/>
    <col min="11254" max="11254" width="7.7109375" customWidth="1"/>
    <col min="11255" max="11255" width="23.42578125" customWidth="1"/>
    <col min="11256" max="11262" width="0" hidden="1" customWidth="1"/>
    <col min="11495" max="11495" width="4.42578125" bestFit="1" customWidth="1"/>
    <col min="11496" max="11496" width="12.42578125" customWidth="1"/>
    <col min="11497" max="11497" width="12.140625" customWidth="1"/>
    <col min="11498" max="11498" width="0" hidden="1" customWidth="1"/>
    <col min="11499" max="11499" width="20.85546875" customWidth="1"/>
    <col min="11500" max="11500" width="29.28515625" customWidth="1"/>
    <col min="11501" max="11501" width="8.28515625" customWidth="1"/>
    <col min="11502" max="11502" width="11" customWidth="1"/>
    <col min="11503" max="11504" width="12" customWidth="1"/>
    <col min="11505" max="11505" width="14.42578125" customWidth="1"/>
    <col min="11506" max="11506" width="18.5703125" customWidth="1"/>
    <col min="11507" max="11507" width="0" hidden="1" customWidth="1"/>
    <col min="11508" max="11508" width="9.42578125" customWidth="1"/>
    <col min="11509" max="11509" width="12.85546875" customWidth="1"/>
    <col min="11510" max="11510" width="7.7109375" customWidth="1"/>
    <col min="11511" max="11511" width="23.42578125" customWidth="1"/>
    <col min="11512" max="11518" width="0" hidden="1" customWidth="1"/>
    <col min="11751" max="11751" width="4.42578125" bestFit="1" customWidth="1"/>
    <col min="11752" max="11752" width="12.42578125" customWidth="1"/>
    <col min="11753" max="11753" width="12.140625" customWidth="1"/>
    <col min="11754" max="11754" width="0" hidden="1" customWidth="1"/>
    <col min="11755" max="11755" width="20.85546875" customWidth="1"/>
    <col min="11756" max="11756" width="29.28515625" customWidth="1"/>
    <col min="11757" max="11757" width="8.28515625" customWidth="1"/>
    <col min="11758" max="11758" width="11" customWidth="1"/>
    <col min="11759" max="11760" width="12" customWidth="1"/>
    <col min="11761" max="11761" width="14.42578125" customWidth="1"/>
    <col min="11762" max="11762" width="18.5703125" customWidth="1"/>
    <col min="11763" max="11763" width="0" hidden="1" customWidth="1"/>
    <col min="11764" max="11764" width="9.42578125" customWidth="1"/>
    <col min="11765" max="11765" width="12.85546875" customWidth="1"/>
    <col min="11766" max="11766" width="7.7109375" customWidth="1"/>
    <col min="11767" max="11767" width="23.42578125" customWidth="1"/>
    <col min="11768" max="11774" width="0" hidden="1" customWidth="1"/>
    <col min="12007" max="12007" width="4.42578125" bestFit="1" customWidth="1"/>
    <col min="12008" max="12008" width="12.42578125" customWidth="1"/>
    <col min="12009" max="12009" width="12.140625" customWidth="1"/>
    <col min="12010" max="12010" width="0" hidden="1" customWidth="1"/>
    <col min="12011" max="12011" width="20.85546875" customWidth="1"/>
    <col min="12012" max="12012" width="29.28515625" customWidth="1"/>
    <col min="12013" max="12013" width="8.28515625" customWidth="1"/>
    <col min="12014" max="12014" width="11" customWidth="1"/>
    <col min="12015" max="12016" width="12" customWidth="1"/>
    <col min="12017" max="12017" width="14.42578125" customWidth="1"/>
    <col min="12018" max="12018" width="18.5703125" customWidth="1"/>
    <col min="12019" max="12019" width="0" hidden="1" customWidth="1"/>
    <col min="12020" max="12020" width="9.42578125" customWidth="1"/>
    <col min="12021" max="12021" width="12.85546875" customWidth="1"/>
    <col min="12022" max="12022" width="7.7109375" customWidth="1"/>
    <col min="12023" max="12023" width="23.42578125" customWidth="1"/>
    <col min="12024" max="12030" width="0" hidden="1" customWidth="1"/>
    <col min="12263" max="12263" width="4.42578125" bestFit="1" customWidth="1"/>
    <col min="12264" max="12264" width="12.42578125" customWidth="1"/>
    <col min="12265" max="12265" width="12.140625" customWidth="1"/>
    <col min="12266" max="12266" width="0" hidden="1" customWidth="1"/>
    <col min="12267" max="12267" width="20.85546875" customWidth="1"/>
    <col min="12268" max="12268" width="29.28515625" customWidth="1"/>
    <col min="12269" max="12269" width="8.28515625" customWidth="1"/>
    <col min="12270" max="12270" width="11" customWidth="1"/>
    <col min="12271" max="12272" width="12" customWidth="1"/>
    <col min="12273" max="12273" width="14.42578125" customWidth="1"/>
    <col min="12274" max="12274" width="18.5703125" customWidth="1"/>
    <col min="12275" max="12275" width="0" hidden="1" customWidth="1"/>
    <col min="12276" max="12276" width="9.42578125" customWidth="1"/>
    <col min="12277" max="12277" width="12.85546875" customWidth="1"/>
    <col min="12278" max="12278" width="7.7109375" customWidth="1"/>
    <col min="12279" max="12279" width="23.42578125" customWidth="1"/>
    <col min="12280" max="12286" width="0" hidden="1" customWidth="1"/>
    <col min="12519" max="12519" width="4.42578125" bestFit="1" customWidth="1"/>
    <col min="12520" max="12520" width="12.42578125" customWidth="1"/>
    <col min="12521" max="12521" width="12.140625" customWidth="1"/>
    <col min="12522" max="12522" width="0" hidden="1" customWidth="1"/>
    <col min="12523" max="12523" width="20.85546875" customWidth="1"/>
    <col min="12524" max="12524" width="29.28515625" customWidth="1"/>
    <col min="12525" max="12525" width="8.28515625" customWidth="1"/>
    <col min="12526" max="12526" width="11" customWidth="1"/>
    <col min="12527" max="12528" width="12" customWidth="1"/>
    <col min="12529" max="12529" width="14.42578125" customWidth="1"/>
    <col min="12530" max="12530" width="18.5703125" customWidth="1"/>
    <col min="12531" max="12531" width="0" hidden="1" customWidth="1"/>
    <col min="12532" max="12532" width="9.42578125" customWidth="1"/>
    <col min="12533" max="12533" width="12.85546875" customWidth="1"/>
    <col min="12534" max="12534" width="7.7109375" customWidth="1"/>
    <col min="12535" max="12535" width="23.42578125" customWidth="1"/>
    <col min="12536" max="12542" width="0" hidden="1" customWidth="1"/>
    <col min="12775" max="12775" width="4.42578125" bestFit="1" customWidth="1"/>
    <col min="12776" max="12776" width="12.42578125" customWidth="1"/>
    <col min="12777" max="12777" width="12.140625" customWidth="1"/>
    <col min="12778" max="12778" width="0" hidden="1" customWidth="1"/>
    <col min="12779" max="12779" width="20.85546875" customWidth="1"/>
    <col min="12780" max="12780" width="29.28515625" customWidth="1"/>
    <col min="12781" max="12781" width="8.28515625" customWidth="1"/>
    <col min="12782" max="12782" width="11" customWidth="1"/>
    <col min="12783" max="12784" width="12" customWidth="1"/>
    <col min="12785" max="12785" width="14.42578125" customWidth="1"/>
    <col min="12786" max="12786" width="18.5703125" customWidth="1"/>
    <col min="12787" max="12787" width="0" hidden="1" customWidth="1"/>
    <col min="12788" max="12788" width="9.42578125" customWidth="1"/>
    <col min="12789" max="12789" width="12.85546875" customWidth="1"/>
    <col min="12790" max="12790" width="7.7109375" customWidth="1"/>
    <col min="12791" max="12791" width="23.42578125" customWidth="1"/>
    <col min="12792" max="12798" width="0" hidden="1" customWidth="1"/>
    <col min="13031" max="13031" width="4.42578125" bestFit="1" customWidth="1"/>
    <col min="13032" max="13032" width="12.42578125" customWidth="1"/>
    <col min="13033" max="13033" width="12.140625" customWidth="1"/>
    <col min="13034" max="13034" width="0" hidden="1" customWidth="1"/>
    <col min="13035" max="13035" width="20.85546875" customWidth="1"/>
    <col min="13036" max="13036" width="29.28515625" customWidth="1"/>
    <col min="13037" max="13037" width="8.28515625" customWidth="1"/>
    <col min="13038" max="13038" width="11" customWidth="1"/>
    <col min="13039" max="13040" width="12" customWidth="1"/>
    <col min="13041" max="13041" width="14.42578125" customWidth="1"/>
    <col min="13042" max="13042" width="18.5703125" customWidth="1"/>
    <col min="13043" max="13043" width="0" hidden="1" customWidth="1"/>
    <col min="13044" max="13044" width="9.42578125" customWidth="1"/>
    <col min="13045" max="13045" width="12.85546875" customWidth="1"/>
    <col min="13046" max="13046" width="7.7109375" customWidth="1"/>
    <col min="13047" max="13047" width="23.42578125" customWidth="1"/>
    <col min="13048" max="13054" width="0" hidden="1" customWidth="1"/>
    <col min="13287" max="13287" width="4.42578125" bestFit="1" customWidth="1"/>
    <col min="13288" max="13288" width="12.42578125" customWidth="1"/>
    <col min="13289" max="13289" width="12.140625" customWidth="1"/>
    <col min="13290" max="13290" width="0" hidden="1" customWidth="1"/>
    <col min="13291" max="13291" width="20.85546875" customWidth="1"/>
    <col min="13292" max="13292" width="29.28515625" customWidth="1"/>
    <col min="13293" max="13293" width="8.28515625" customWidth="1"/>
    <col min="13294" max="13294" width="11" customWidth="1"/>
    <col min="13295" max="13296" width="12" customWidth="1"/>
    <col min="13297" max="13297" width="14.42578125" customWidth="1"/>
    <col min="13298" max="13298" width="18.5703125" customWidth="1"/>
    <col min="13299" max="13299" width="0" hidden="1" customWidth="1"/>
    <col min="13300" max="13300" width="9.42578125" customWidth="1"/>
    <col min="13301" max="13301" width="12.85546875" customWidth="1"/>
    <col min="13302" max="13302" width="7.7109375" customWidth="1"/>
    <col min="13303" max="13303" width="23.42578125" customWidth="1"/>
    <col min="13304" max="13310" width="0" hidden="1" customWidth="1"/>
    <col min="13543" max="13543" width="4.42578125" bestFit="1" customWidth="1"/>
    <col min="13544" max="13544" width="12.42578125" customWidth="1"/>
    <col min="13545" max="13545" width="12.140625" customWidth="1"/>
    <col min="13546" max="13546" width="0" hidden="1" customWidth="1"/>
    <col min="13547" max="13547" width="20.85546875" customWidth="1"/>
    <col min="13548" max="13548" width="29.28515625" customWidth="1"/>
    <col min="13549" max="13549" width="8.28515625" customWidth="1"/>
    <col min="13550" max="13550" width="11" customWidth="1"/>
    <col min="13551" max="13552" width="12" customWidth="1"/>
    <col min="13553" max="13553" width="14.42578125" customWidth="1"/>
    <col min="13554" max="13554" width="18.5703125" customWidth="1"/>
    <col min="13555" max="13555" width="0" hidden="1" customWidth="1"/>
    <col min="13556" max="13556" width="9.42578125" customWidth="1"/>
    <col min="13557" max="13557" width="12.85546875" customWidth="1"/>
    <col min="13558" max="13558" width="7.7109375" customWidth="1"/>
    <col min="13559" max="13559" width="23.42578125" customWidth="1"/>
    <col min="13560" max="13566" width="0" hidden="1" customWidth="1"/>
    <col min="13799" max="13799" width="4.42578125" bestFit="1" customWidth="1"/>
    <col min="13800" max="13800" width="12.42578125" customWidth="1"/>
    <col min="13801" max="13801" width="12.140625" customWidth="1"/>
    <col min="13802" max="13802" width="0" hidden="1" customWidth="1"/>
    <col min="13803" max="13803" width="20.85546875" customWidth="1"/>
    <col min="13804" max="13804" width="29.28515625" customWidth="1"/>
    <col min="13805" max="13805" width="8.28515625" customWidth="1"/>
    <col min="13806" max="13806" width="11" customWidth="1"/>
    <col min="13807" max="13808" width="12" customWidth="1"/>
    <col min="13809" max="13809" width="14.42578125" customWidth="1"/>
    <col min="13810" max="13810" width="18.5703125" customWidth="1"/>
    <col min="13811" max="13811" width="0" hidden="1" customWidth="1"/>
    <col min="13812" max="13812" width="9.42578125" customWidth="1"/>
    <col min="13813" max="13813" width="12.85546875" customWidth="1"/>
    <col min="13814" max="13814" width="7.7109375" customWidth="1"/>
    <col min="13815" max="13815" width="23.42578125" customWidth="1"/>
    <col min="13816" max="13822" width="0" hidden="1" customWidth="1"/>
    <col min="14055" max="14055" width="4.42578125" bestFit="1" customWidth="1"/>
    <col min="14056" max="14056" width="12.42578125" customWidth="1"/>
    <col min="14057" max="14057" width="12.140625" customWidth="1"/>
    <col min="14058" max="14058" width="0" hidden="1" customWidth="1"/>
    <col min="14059" max="14059" width="20.85546875" customWidth="1"/>
    <col min="14060" max="14060" width="29.28515625" customWidth="1"/>
    <col min="14061" max="14061" width="8.28515625" customWidth="1"/>
    <col min="14062" max="14062" width="11" customWidth="1"/>
    <col min="14063" max="14064" width="12" customWidth="1"/>
    <col min="14065" max="14065" width="14.42578125" customWidth="1"/>
    <col min="14066" max="14066" width="18.5703125" customWidth="1"/>
    <col min="14067" max="14067" width="0" hidden="1" customWidth="1"/>
    <col min="14068" max="14068" width="9.42578125" customWidth="1"/>
    <col min="14069" max="14069" width="12.85546875" customWidth="1"/>
    <col min="14070" max="14070" width="7.7109375" customWidth="1"/>
    <col min="14071" max="14071" width="23.42578125" customWidth="1"/>
    <col min="14072" max="14078" width="0" hidden="1" customWidth="1"/>
    <col min="14311" max="14311" width="4.42578125" bestFit="1" customWidth="1"/>
    <col min="14312" max="14312" width="12.42578125" customWidth="1"/>
    <col min="14313" max="14313" width="12.140625" customWidth="1"/>
    <col min="14314" max="14314" width="0" hidden="1" customWidth="1"/>
    <col min="14315" max="14315" width="20.85546875" customWidth="1"/>
    <col min="14316" max="14316" width="29.28515625" customWidth="1"/>
    <col min="14317" max="14317" width="8.28515625" customWidth="1"/>
    <col min="14318" max="14318" width="11" customWidth="1"/>
    <col min="14319" max="14320" width="12" customWidth="1"/>
    <col min="14321" max="14321" width="14.42578125" customWidth="1"/>
    <col min="14322" max="14322" width="18.5703125" customWidth="1"/>
    <col min="14323" max="14323" width="0" hidden="1" customWidth="1"/>
    <col min="14324" max="14324" width="9.42578125" customWidth="1"/>
    <col min="14325" max="14325" width="12.85546875" customWidth="1"/>
    <col min="14326" max="14326" width="7.7109375" customWidth="1"/>
    <col min="14327" max="14327" width="23.42578125" customWidth="1"/>
    <col min="14328" max="14334" width="0" hidden="1" customWidth="1"/>
    <col min="14567" max="14567" width="4.42578125" bestFit="1" customWidth="1"/>
    <col min="14568" max="14568" width="12.42578125" customWidth="1"/>
    <col min="14569" max="14569" width="12.140625" customWidth="1"/>
    <col min="14570" max="14570" width="0" hidden="1" customWidth="1"/>
    <col min="14571" max="14571" width="20.85546875" customWidth="1"/>
    <col min="14572" max="14572" width="29.28515625" customWidth="1"/>
    <col min="14573" max="14573" width="8.28515625" customWidth="1"/>
    <col min="14574" max="14574" width="11" customWidth="1"/>
    <col min="14575" max="14576" width="12" customWidth="1"/>
    <col min="14577" max="14577" width="14.42578125" customWidth="1"/>
    <col min="14578" max="14578" width="18.5703125" customWidth="1"/>
    <col min="14579" max="14579" width="0" hidden="1" customWidth="1"/>
    <col min="14580" max="14580" width="9.42578125" customWidth="1"/>
    <col min="14581" max="14581" width="12.85546875" customWidth="1"/>
    <col min="14582" max="14582" width="7.7109375" customWidth="1"/>
    <col min="14583" max="14583" width="23.42578125" customWidth="1"/>
    <col min="14584" max="14590" width="0" hidden="1" customWidth="1"/>
    <col min="14823" max="14823" width="4.42578125" bestFit="1" customWidth="1"/>
    <col min="14824" max="14824" width="12.42578125" customWidth="1"/>
    <col min="14825" max="14825" width="12.140625" customWidth="1"/>
    <col min="14826" max="14826" width="0" hidden="1" customWidth="1"/>
    <col min="14827" max="14827" width="20.85546875" customWidth="1"/>
    <col min="14828" max="14828" width="29.28515625" customWidth="1"/>
    <col min="14829" max="14829" width="8.28515625" customWidth="1"/>
    <col min="14830" max="14830" width="11" customWidth="1"/>
    <col min="14831" max="14832" width="12" customWidth="1"/>
    <col min="14833" max="14833" width="14.42578125" customWidth="1"/>
    <col min="14834" max="14834" width="18.5703125" customWidth="1"/>
    <col min="14835" max="14835" width="0" hidden="1" customWidth="1"/>
    <col min="14836" max="14836" width="9.42578125" customWidth="1"/>
    <col min="14837" max="14837" width="12.85546875" customWidth="1"/>
    <col min="14838" max="14838" width="7.7109375" customWidth="1"/>
    <col min="14839" max="14839" width="23.42578125" customWidth="1"/>
    <col min="14840" max="14846" width="0" hidden="1" customWidth="1"/>
    <col min="15079" max="15079" width="4.42578125" bestFit="1" customWidth="1"/>
    <col min="15080" max="15080" width="12.42578125" customWidth="1"/>
    <col min="15081" max="15081" width="12.140625" customWidth="1"/>
    <col min="15082" max="15082" width="0" hidden="1" customWidth="1"/>
    <col min="15083" max="15083" width="20.85546875" customWidth="1"/>
    <col min="15084" max="15084" width="29.28515625" customWidth="1"/>
    <col min="15085" max="15085" width="8.28515625" customWidth="1"/>
    <col min="15086" max="15086" width="11" customWidth="1"/>
    <col min="15087" max="15088" width="12" customWidth="1"/>
    <col min="15089" max="15089" width="14.42578125" customWidth="1"/>
    <col min="15090" max="15090" width="18.5703125" customWidth="1"/>
    <col min="15091" max="15091" width="0" hidden="1" customWidth="1"/>
    <col min="15092" max="15092" width="9.42578125" customWidth="1"/>
    <col min="15093" max="15093" width="12.85546875" customWidth="1"/>
    <col min="15094" max="15094" width="7.7109375" customWidth="1"/>
    <col min="15095" max="15095" width="23.42578125" customWidth="1"/>
    <col min="15096" max="15102" width="0" hidden="1" customWidth="1"/>
    <col min="15335" max="15335" width="4.42578125" bestFit="1" customWidth="1"/>
    <col min="15336" max="15336" width="12.42578125" customWidth="1"/>
    <col min="15337" max="15337" width="12.140625" customWidth="1"/>
    <col min="15338" max="15338" width="0" hidden="1" customWidth="1"/>
    <col min="15339" max="15339" width="20.85546875" customWidth="1"/>
    <col min="15340" max="15340" width="29.28515625" customWidth="1"/>
    <col min="15341" max="15341" width="8.28515625" customWidth="1"/>
    <col min="15342" max="15342" width="11" customWidth="1"/>
    <col min="15343" max="15344" width="12" customWidth="1"/>
    <col min="15345" max="15345" width="14.42578125" customWidth="1"/>
    <col min="15346" max="15346" width="18.5703125" customWidth="1"/>
    <col min="15347" max="15347" width="0" hidden="1" customWidth="1"/>
    <col min="15348" max="15348" width="9.42578125" customWidth="1"/>
    <col min="15349" max="15349" width="12.85546875" customWidth="1"/>
    <col min="15350" max="15350" width="7.7109375" customWidth="1"/>
    <col min="15351" max="15351" width="23.42578125" customWidth="1"/>
    <col min="15352" max="15358" width="0" hidden="1" customWidth="1"/>
    <col min="15591" max="15591" width="4.42578125" bestFit="1" customWidth="1"/>
    <col min="15592" max="15592" width="12.42578125" customWidth="1"/>
    <col min="15593" max="15593" width="12.140625" customWidth="1"/>
    <col min="15594" max="15594" width="0" hidden="1" customWidth="1"/>
    <col min="15595" max="15595" width="20.85546875" customWidth="1"/>
    <col min="15596" max="15596" width="29.28515625" customWidth="1"/>
    <col min="15597" max="15597" width="8.28515625" customWidth="1"/>
    <col min="15598" max="15598" width="11" customWidth="1"/>
    <col min="15599" max="15600" width="12" customWidth="1"/>
    <col min="15601" max="15601" width="14.42578125" customWidth="1"/>
    <col min="15602" max="15602" width="18.5703125" customWidth="1"/>
    <col min="15603" max="15603" width="0" hidden="1" customWidth="1"/>
    <col min="15604" max="15604" width="9.42578125" customWidth="1"/>
    <col min="15605" max="15605" width="12.85546875" customWidth="1"/>
    <col min="15606" max="15606" width="7.7109375" customWidth="1"/>
    <col min="15607" max="15607" width="23.42578125" customWidth="1"/>
    <col min="15608" max="15614" width="0" hidden="1" customWidth="1"/>
    <col min="15847" max="15847" width="4.42578125" bestFit="1" customWidth="1"/>
    <col min="15848" max="15848" width="12.42578125" customWidth="1"/>
    <col min="15849" max="15849" width="12.140625" customWidth="1"/>
    <col min="15850" max="15850" width="0" hidden="1" customWidth="1"/>
    <col min="15851" max="15851" width="20.85546875" customWidth="1"/>
    <col min="15852" max="15852" width="29.28515625" customWidth="1"/>
    <col min="15853" max="15853" width="8.28515625" customWidth="1"/>
    <col min="15854" max="15854" width="11" customWidth="1"/>
    <col min="15855" max="15856" width="12" customWidth="1"/>
    <col min="15857" max="15857" width="14.42578125" customWidth="1"/>
    <col min="15858" max="15858" width="18.5703125" customWidth="1"/>
    <col min="15859" max="15859" width="0" hidden="1" customWidth="1"/>
    <col min="15860" max="15860" width="9.42578125" customWidth="1"/>
    <col min="15861" max="15861" width="12.85546875" customWidth="1"/>
    <col min="15862" max="15862" width="7.7109375" customWidth="1"/>
    <col min="15863" max="15863" width="23.42578125" customWidth="1"/>
    <col min="15864" max="15870" width="0" hidden="1" customWidth="1"/>
    <col min="16103" max="16103" width="4.42578125" bestFit="1" customWidth="1"/>
    <col min="16104" max="16104" width="12.42578125" customWidth="1"/>
    <col min="16105" max="16105" width="12.140625" customWidth="1"/>
    <col min="16106" max="16106" width="0" hidden="1" customWidth="1"/>
    <col min="16107" max="16107" width="20.85546875" customWidth="1"/>
    <col min="16108" max="16108" width="29.28515625" customWidth="1"/>
    <col min="16109" max="16109" width="8.28515625" customWidth="1"/>
    <col min="16110" max="16110" width="11" customWidth="1"/>
    <col min="16111" max="16112" width="12" customWidth="1"/>
    <col min="16113" max="16113" width="14.42578125" customWidth="1"/>
    <col min="16114" max="16114" width="18.5703125" customWidth="1"/>
    <col min="16115" max="16115" width="0" hidden="1" customWidth="1"/>
    <col min="16116" max="16116" width="9.42578125" customWidth="1"/>
    <col min="16117" max="16117" width="12.85546875" customWidth="1"/>
    <col min="16118" max="16118" width="7.7109375" customWidth="1"/>
    <col min="16119" max="16119" width="23.42578125" customWidth="1"/>
    <col min="16120" max="16126" width="0" hidden="1" customWidth="1"/>
  </cols>
  <sheetData>
    <row r="1" spans="1:16" ht="56.25" customHeight="1" thickBot="1" x14ac:dyDescent="0.3">
      <c r="A1" s="20"/>
      <c r="B1" s="18"/>
      <c r="C1" s="96" t="s">
        <v>1482</v>
      </c>
      <c r="D1" s="18"/>
      <c r="E1" s="18"/>
      <c r="F1" s="18" t="s">
        <v>1529</v>
      </c>
      <c r="G1" s="147"/>
      <c r="H1" s="148" t="s">
        <v>1530</v>
      </c>
      <c r="I1" s="636"/>
      <c r="J1" s="637"/>
      <c r="K1" s="638"/>
      <c r="L1" s="149"/>
      <c r="M1" s="150" t="s">
        <v>1531</v>
      </c>
      <c r="N1" s="634"/>
      <c r="O1" s="635"/>
      <c r="P1" s="18"/>
    </row>
    <row r="2" spans="1:16" ht="30.75" customHeight="1" thickBot="1" x14ac:dyDescent="0.3">
      <c r="A2" s="162" t="s">
        <v>1</v>
      </c>
      <c r="B2" s="99" t="s">
        <v>1499</v>
      </c>
      <c r="C2" s="99" t="s">
        <v>1500</v>
      </c>
      <c r="D2" s="99" t="s">
        <v>4</v>
      </c>
      <c r="E2" s="99" t="s">
        <v>5</v>
      </c>
      <c r="F2" s="99" t="s">
        <v>6</v>
      </c>
      <c r="G2" s="99" t="s">
        <v>7</v>
      </c>
      <c r="H2" s="99" t="s">
        <v>1532</v>
      </c>
      <c r="I2" s="99" t="s">
        <v>1533</v>
      </c>
      <c r="J2" s="99" t="s">
        <v>10</v>
      </c>
      <c r="K2" s="99" t="s">
        <v>1534</v>
      </c>
      <c r="L2" s="99" t="s">
        <v>11</v>
      </c>
      <c r="M2" s="99" t="s">
        <v>13</v>
      </c>
      <c r="N2" s="163" t="s">
        <v>14</v>
      </c>
      <c r="O2" s="163" t="s">
        <v>15</v>
      </c>
      <c r="P2" s="164" t="s">
        <v>28</v>
      </c>
    </row>
    <row r="3" spans="1:16" ht="78" thickBot="1" x14ac:dyDescent="0.3">
      <c r="A3" s="151" t="s">
        <v>1521</v>
      </c>
      <c r="B3" s="152">
        <v>42170</v>
      </c>
      <c r="C3" s="153" t="s">
        <v>198</v>
      </c>
      <c r="D3" s="154" t="s">
        <v>1535</v>
      </c>
      <c r="E3" s="153" t="s">
        <v>1350</v>
      </c>
      <c r="F3" s="153" t="s">
        <v>1336</v>
      </c>
      <c r="G3" s="155" t="s">
        <v>1536</v>
      </c>
      <c r="H3" s="156" t="s">
        <v>1537</v>
      </c>
      <c r="I3" s="156" t="s">
        <v>1538</v>
      </c>
      <c r="J3" s="157" t="s">
        <v>1539</v>
      </c>
      <c r="K3" s="158" t="s">
        <v>142</v>
      </c>
      <c r="L3" s="159" t="s">
        <v>1540</v>
      </c>
      <c r="M3" s="155" t="s">
        <v>1541</v>
      </c>
      <c r="N3" s="155" t="s">
        <v>1542</v>
      </c>
      <c r="O3" s="160" t="s">
        <v>1543</v>
      </c>
      <c r="P3" s="161"/>
    </row>
    <row r="4" spans="1:16" ht="29.25" customHeight="1" x14ac:dyDescent="0.25">
      <c r="A4" s="19">
        <v>1</v>
      </c>
      <c r="B4" s="17"/>
      <c r="C4" s="302"/>
      <c r="D4" s="303"/>
      <c r="E4" s="303"/>
      <c r="F4" s="303"/>
      <c r="G4" s="303"/>
      <c r="H4" s="303"/>
      <c r="I4" s="303"/>
      <c r="J4" s="304"/>
      <c r="K4" s="304"/>
      <c r="L4" s="305"/>
      <c r="M4" s="306"/>
      <c r="N4" s="305"/>
      <c r="O4" s="303"/>
      <c r="P4" s="307"/>
    </row>
    <row r="5" spans="1:16" ht="29.25" customHeight="1" x14ac:dyDescent="0.25">
      <c r="A5" s="308">
        <v>2</v>
      </c>
      <c r="B5" s="309"/>
      <c r="C5" s="310"/>
      <c r="D5" s="303"/>
      <c r="E5" s="310"/>
      <c r="F5" s="310"/>
      <c r="G5" s="310"/>
      <c r="H5" s="310"/>
      <c r="I5" s="310"/>
      <c r="J5" s="311"/>
      <c r="K5" s="311"/>
      <c r="L5" s="312"/>
      <c r="M5" s="306"/>
      <c r="N5" s="312"/>
      <c r="O5" s="310"/>
      <c r="P5" s="313"/>
    </row>
    <row r="6" spans="1:16" ht="29.25" customHeight="1" x14ac:dyDescent="0.25">
      <c r="A6" s="308">
        <v>3</v>
      </c>
      <c r="B6" s="309"/>
      <c r="C6" s="310"/>
      <c r="D6" s="303"/>
      <c r="E6" s="310"/>
      <c r="F6" s="310"/>
      <c r="G6" s="310"/>
      <c r="H6" s="310"/>
      <c r="I6" s="310"/>
      <c r="J6" s="311"/>
      <c r="K6" s="311"/>
      <c r="L6" s="312"/>
      <c r="M6" s="306"/>
      <c r="N6" s="312"/>
      <c r="O6" s="310"/>
      <c r="P6" s="313"/>
    </row>
    <row r="7" spans="1:16" ht="29.25" customHeight="1" x14ac:dyDescent="0.25">
      <c r="A7" s="19">
        <v>4</v>
      </c>
      <c r="B7" s="309"/>
      <c r="C7" s="310"/>
      <c r="D7" s="303"/>
      <c r="E7" s="310"/>
      <c r="F7" s="310"/>
      <c r="G7" s="310"/>
      <c r="H7" s="310"/>
      <c r="I7" s="310"/>
      <c r="J7" s="311"/>
      <c r="K7" s="311"/>
      <c r="L7" s="312"/>
      <c r="M7" s="306"/>
      <c r="N7" s="312"/>
      <c r="O7" s="310"/>
      <c r="P7" s="313"/>
    </row>
    <row r="8" spans="1:16" ht="29.25" customHeight="1" x14ac:dyDescent="0.25">
      <c r="A8" s="308">
        <v>5</v>
      </c>
      <c r="B8" s="309"/>
      <c r="C8" s="310"/>
      <c r="D8" s="303"/>
      <c r="E8" s="310"/>
      <c r="F8" s="310"/>
      <c r="G8" s="310"/>
      <c r="H8" s="310"/>
      <c r="I8" s="310"/>
      <c r="J8" s="311"/>
      <c r="K8" s="311"/>
      <c r="L8" s="312"/>
      <c r="M8" s="306"/>
      <c r="N8" s="312"/>
      <c r="O8" s="310"/>
      <c r="P8" s="313"/>
    </row>
    <row r="9" spans="1:16" ht="29.25" customHeight="1" x14ac:dyDescent="0.25">
      <c r="A9" s="308">
        <v>6</v>
      </c>
      <c r="B9" s="309"/>
      <c r="C9" s="310"/>
      <c r="D9" s="303"/>
      <c r="E9" s="310"/>
      <c r="F9" s="310"/>
      <c r="G9" s="310"/>
      <c r="H9" s="310"/>
      <c r="I9" s="310"/>
      <c r="J9" s="311"/>
      <c r="K9" s="311"/>
      <c r="L9" s="312"/>
      <c r="M9" s="306"/>
      <c r="N9" s="312"/>
      <c r="O9" s="310"/>
      <c r="P9" s="313"/>
    </row>
    <row r="10" spans="1:16" ht="29.25" customHeight="1" x14ac:dyDescent="0.25">
      <c r="A10" s="19">
        <v>7</v>
      </c>
      <c r="B10" s="309"/>
      <c r="C10" s="310"/>
      <c r="D10" s="303"/>
      <c r="E10" s="310"/>
      <c r="F10" s="310"/>
      <c r="G10" s="310"/>
      <c r="H10" s="310"/>
      <c r="I10" s="310"/>
      <c r="J10" s="311"/>
      <c r="K10" s="311"/>
      <c r="L10" s="312"/>
      <c r="M10" s="306"/>
      <c r="N10" s="312"/>
      <c r="O10" s="310"/>
      <c r="P10" s="313"/>
    </row>
    <row r="11" spans="1:16" ht="29.25" customHeight="1" x14ac:dyDescent="0.25">
      <c r="A11" s="308">
        <v>8</v>
      </c>
      <c r="B11" s="309"/>
      <c r="C11" s="310"/>
      <c r="D11" s="303"/>
      <c r="E11" s="310"/>
      <c r="F11" s="310"/>
      <c r="G11" s="310"/>
      <c r="H11" s="310"/>
      <c r="I11" s="310"/>
      <c r="J11" s="311"/>
      <c r="K11" s="311"/>
      <c r="L11" s="312"/>
      <c r="M11" s="306"/>
      <c r="N11" s="312"/>
      <c r="O11" s="310"/>
      <c r="P11" s="313"/>
    </row>
    <row r="12" spans="1:16" ht="29.25" customHeight="1" x14ac:dyDescent="0.25">
      <c r="A12" s="308">
        <v>9</v>
      </c>
      <c r="B12" s="309"/>
      <c r="C12" s="310"/>
      <c r="D12" s="303"/>
      <c r="E12" s="310"/>
      <c r="F12" s="310"/>
      <c r="G12" s="310"/>
      <c r="H12" s="310"/>
      <c r="I12" s="310"/>
      <c r="J12" s="311"/>
      <c r="K12" s="311"/>
      <c r="L12" s="312"/>
      <c r="M12" s="306"/>
      <c r="N12" s="312"/>
      <c r="O12" s="310"/>
      <c r="P12" s="313"/>
    </row>
    <row r="13" spans="1:16" ht="29.25" customHeight="1" x14ac:dyDescent="0.25">
      <c r="A13" s="19">
        <v>10</v>
      </c>
      <c r="B13" s="309"/>
      <c r="C13" s="310"/>
      <c r="D13" s="303"/>
      <c r="E13" s="310"/>
      <c r="F13" s="310"/>
      <c r="G13" s="310"/>
      <c r="H13" s="310"/>
      <c r="I13" s="310"/>
      <c r="J13" s="311"/>
      <c r="K13" s="311"/>
      <c r="L13" s="312"/>
      <c r="M13" s="306"/>
      <c r="N13" s="312"/>
      <c r="O13" s="310"/>
      <c r="P13" s="313"/>
    </row>
    <row r="14" spans="1:16" ht="29.25" customHeight="1" x14ac:dyDescent="0.25">
      <c r="A14" s="308">
        <v>11</v>
      </c>
      <c r="B14" s="309"/>
      <c r="C14" s="310"/>
      <c r="D14" s="303"/>
      <c r="E14" s="310"/>
      <c r="F14" s="310"/>
      <c r="G14" s="310"/>
      <c r="H14" s="310"/>
      <c r="I14" s="310"/>
      <c r="J14" s="311"/>
      <c r="K14" s="311"/>
      <c r="L14" s="312"/>
      <c r="M14" s="306"/>
      <c r="N14" s="312"/>
      <c r="O14" s="310"/>
      <c r="P14" s="313"/>
    </row>
    <row r="15" spans="1:16" ht="29.25" customHeight="1" x14ac:dyDescent="0.25">
      <c r="A15" s="308">
        <v>12</v>
      </c>
      <c r="B15" s="309"/>
      <c r="C15" s="310"/>
      <c r="D15" s="303"/>
      <c r="E15" s="310"/>
      <c r="F15" s="310"/>
      <c r="G15" s="310"/>
      <c r="H15" s="310"/>
      <c r="I15" s="310"/>
      <c r="J15" s="311"/>
      <c r="K15" s="311"/>
      <c r="L15" s="312"/>
      <c r="M15" s="306"/>
      <c r="N15" s="312"/>
      <c r="O15" s="310"/>
      <c r="P15" s="313"/>
    </row>
    <row r="16" spans="1:16" ht="29.25" customHeight="1" x14ac:dyDescent="0.25">
      <c r="A16" s="19">
        <v>13</v>
      </c>
      <c r="B16" s="309"/>
      <c r="C16" s="310"/>
      <c r="D16" s="303"/>
      <c r="E16" s="310"/>
      <c r="F16" s="310"/>
      <c r="G16" s="310"/>
      <c r="H16" s="310"/>
      <c r="I16" s="310"/>
      <c r="J16" s="311"/>
      <c r="K16" s="311"/>
      <c r="L16" s="312"/>
      <c r="M16" s="306"/>
      <c r="N16" s="312"/>
      <c r="O16" s="310"/>
      <c r="P16" s="313"/>
    </row>
    <row r="17" spans="1:16" ht="29.25" customHeight="1" x14ac:dyDescent="0.25">
      <c r="A17" s="308">
        <v>14</v>
      </c>
      <c r="B17" s="309"/>
      <c r="C17" s="310"/>
      <c r="D17" s="303"/>
      <c r="E17" s="310"/>
      <c r="F17" s="310"/>
      <c r="G17" s="310"/>
      <c r="H17" s="310"/>
      <c r="I17" s="310"/>
      <c r="J17" s="311"/>
      <c r="K17" s="311"/>
      <c r="L17" s="312"/>
      <c r="M17" s="306"/>
      <c r="N17" s="312"/>
      <c r="O17" s="310"/>
      <c r="P17" s="313"/>
    </row>
    <row r="18" spans="1:16" ht="29.25" customHeight="1" x14ac:dyDescent="0.25">
      <c r="A18" s="308">
        <v>15</v>
      </c>
      <c r="B18" s="309"/>
      <c r="C18" s="310"/>
      <c r="D18" s="303"/>
      <c r="E18" s="310"/>
      <c r="F18" s="310"/>
      <c r="G18" s="310"/>
      <c r="H18" s="310"/>
      <c r="I18" s="310"/>
      <c r="J18" s="311"/>
      <c r="K18" s="311"/>
      <c r="L18" s="312"/>
      <c r="M18" s="306"/>
      <c r="N18" s="312"/>
      <c r="O18" s="310"/>
      <c r="P18" s="313"/>
    </row>
    <row r="19" spans="1:16" ht="29.25" customHeight="1" x14ac:dyDescent="0.25">
      <c r="A19" s="19">
        <v>16</v>
      </c>
      <c r="B19" s="309"/>
      <c r="C19" s="310"/>
      <c r="D19" s="303"/>
      <c r="E19" s="310"/>
      <c r="F19" s="310"/>
      <c r="G19" s="310"/>
      <c r="H19" s="310"/>
      <c r="I19" s="310"/>
      <c r="J19" s="311"/>
      <c r="K19" s="311"/>
      <c r="L19" s="312"/>
      <c r="M19" s="306"/>
      <c r="N19" s="312"/>
      <c r="O19" s="310"/>
      <c r="P19" s="313"/>
    </row>
    <row r="20" spans="1:16" ht="29.25" customHeight="1" x14ac:dyDescent="0.25">
      <c r="A20" s="308">
        <v>17</v>
      </c>
      <c r="B20" s="309"/>
      <c r="C20" s="310"/>
      <c r="D20" s="303"/>
      <c r="E20" s="310"/>
      <c r="F20" s="310"/>
      <c r="G20" s="310"/>
      <c r="H20" s="310"/>
      <c r="I20" s="310"/>
      <c r="J20" s="311"/>
      <c r="K20" s="311"/>
      <c r="L20" s="312"/>
      <c r="M20" s="306"/>
      <c r="N20" s="312"/>
      <c r="O20" s="310"/>
      <c r="P20" s="313"/>
    </row>
    <row r="21" spans="1:16" ht="29.25" customHeight="1" x14ac:dyDescent="0.25">
      <c r="A21" s="308">
        <v>18</v>
      </c>
      <c r="B21" s="309"/>
      <c r="C21" s="310"/>
      <c r="D21" s="303"/>
      <c r="E21" s="310"/>
      <c r="F21" s="310"/>
      <c r="G21" s="310"/>
      <c r="H21" s="310"/>
      <c r="I21" s="310"/>
      <c r="J21" s="311"/>
      <c r="K21" s="311"/>
      <c r="L21" s="312"/>
      <c r="M21" s="306"/>
      <c r="N21" s="312"/>
      <c r="O21" s="310"/>
      <c r="P21" s="313"/>
    </row>
    <row r="22" spans="1:16" ht="29.25" customHeight="1" x14ac:dyDescent="0.25">
      <c r="A22" s="19">
        <v>19</v>
      </c>
      <c r="B22" s="309"/>
      <c r="C22" s="310"/>
      <c r="D22" s="303"/>
      <c r="E22" s="310"/>
      <c r="F22" s="310"/>
      <c r="G22" s="310"/>
      <c r="H22" s="310"/>
      <c r="I22" s="310"/>
      <c r="J22" s="311"/>
      <c r="K22" s="311"/>
      <c r="L22" s="312"/>
      <c r="M22" s="306"/>
      <c r="N22" s="312"/>
      <c r="O22" s="310"/>
      <c r="P22" s="313"/>
    </row>
    <row r="23" spans="1:16" ht="29.25" customHeight="1" x14ac:dyDescent="0.25">
      <c r="A23" s="308">
        <v>20</v>
      </c>
      <c r="B23" s="309"/>
      <c r="C23" s="310"/>
      <c r="D23" s="303"/>
      <c r="E23" s="310"/>
      <c r="F23" s="310"/>
      <c r="G23" s="310"/>
      <c r="H23" s="310"/>
      <c r="I23" s="310"/>
      <c r="J23" s="311"/>
      <c r="K23" s="311"/>
      <c r="L23" s="312"/>
      <c r="M23" s="306"/>
      <c r="N23" s="312"/>
      <c r="O23" s="310"/>
      <c r="P23" s="313"/>
    </row>
    <row r="24" spans="1:16" ht="29.25" customHeight="1" x14ac:dyDescent="0.25">
      <c r="A24" s="308">
        <v>21</v>
      </c>
      <c r="B24" s="309"/>
      <c r="C24" s="310"/>
      <c r="D24" s="303"/>
      <c r="E24" s="310"/>
      <c r="F24" s="310"/>
      <c r="G24" s="310"/>
      <c r="H24" s="310"/>
      <c r="I24" s="310"/>
      <c r="J24" s="311"/>
      <c r="K24" s="311"/>
      <c r="L24" s="312"/>
      <c r="M24" s="306"/>
      <c r="N24" s="312"/>
      <c r="O24" s="310"/>
      <c r="P24" s="313"/>
    </row>
    <row r="25" spans="1:16" ht="29.25" customHeight="1" x14ac:dyDescent="0.25">
      <c r="A25" s="19">
        <v>22</v>
      </c>
      <c r="B25" s="309"/>
      <c r="C25" s="310"/>
      <c r="D25" s="303"/>
      <c r="E25" s="310"/>
      <c r="F25" s="310"/>
      <c r="G25" s="310"/>
      <c r="H25" s="310"/>
      <c r="I25" s="310"/>
      <c r="J25" s="311"/>
      <c r="K25" s="311"/>
      <c r="L25" s="312"/>
      <c r="M25" s="306"/>
      <c r="N25" s="312"/>
      <c r="O25" s="310"/>
      <c r="P25" s="313"/>
    </row>
    <row r="26" spans="1:16" ht="29.25" customHeight="1" x14ac:dyDescent="0.25">
      <c r="A26" s="308">
        <v>23</v>
      </c>
      <c r="B26" s="309"/>
      <c r="C26" s="310"/>
      <c r="D26" s="303"/>
      <c r="E26" s="310"/>
      <c r="F26" s="310"/>
      <c r="G26" s="310"/>
      <c r="H26" s="310"/>
      <c r="I26" s="310"/>
      <c r="J26" s="311"/>
      <c r="K26" s="311"/>
      <c r="L26" s="312"/>
      <c r="M26" s="306"/>
      <c r="N26" s="312"/>
      <c r="O26" s="310"/>
      <c r="P26" s="313"/>
    </row>
    <row r="27" spans="1:16" ht="29.25" customHeight="1" x14ac:dyDescent="0.25">
      <c r="A27" s="308">
        <v>24</v>
      </c>
      <c r="B27" s="309"/>
      <c r="C27" s="310"/>
      <c r="D27" s="303"/>
      <c r="E27" s="310"/>
      <c r="F27" s="310"/>
      <c r="G27" s="310"/>
      <c r="H27" s="310"/>
      <c r="I27" s="310"/>
      <c r="J27" s="311"/>
      <c r="K27" s="311"/>
      <c r="L27" s="312"/>
      <c r="M27" s="306"/>
      <c r="N27" s="312"/>
      <c r="O27" s="310"/>
      <c r="P27" s="313"/>
    </row>
    <row r="28" spans="1:16" ht="29.25" customHeight="1" x14ac:dyDescent="0.25">
      <c r="A28" s="19">
        <v>25</v>
      </c>
      <c r="B28" s="309"/>
      <c r="C28" s="310"/>
      <c r="D28" s="303"/>
      <c r="E28" s="310"/>
      <c r="F28" s="310"/>
      <c r="G28" s="310"/>
      <c r="H28" s="310"/>
      <c r="I28" s="310"/>
      <c r="J28" s="311"/>
      <c r="K28" s="311"/>
      <c r="L28" s="312"/>
      <c r="M28" s="306"/>
      <c r="N28" s="312"/>
      <c r="O28" s="310"/>
      <c r="P28" s="313"/>
    </row>
    <row r="29" spans="1:16" ht="29.25" customHeight="1" x14ac:dyDescent="0.25">
      <c r="A29" s="308">
        <v>26</v>
      </c>
      <c r="B29" s="309"/>
      <c r="C29" s="310"/>
      <c r="D29" s="303"/>
      <c r="E29" s="310"/>
      <c r="F29" s="310"/>
      <c r="G29" s="310"/>
      <c r="H29" s="310"/>
      <c r="I29" s="310"/>
      <c r="J29" s="311"/>
      <c r="K29" s="311"/>
      <c r="L29" s="312"/>
      <c r="M29" s="306"/>
      <c r="N29" s="312"/>
      <c r="O29" s="310"/>
      <c r="P29" s="313"/>
    </row>
    <row r="30" spans="1:16" ht="29.25" customHeight="1" x14ac:dyDescent="0.25">
      <c r="A30" s="308">
        <v>27</v>
      </c>
      <c r="B30" s="309"/>
      <c r="C30" s="310"/>
      <c r="D30" s="303"/>
      <c r="E30" s="310"/>
      <c r="F30" s="310"/>
      <c r="G30" s="310"/>
      <c r="H30" s="310"/>
      <c r="I30" s="310"/>
      <c r="J30" s="311"/>
      <c r="K30" s="311"/>
      <c r="L30" s="312"/>
      <c r="M30" s="306"/>
      <c r="N30" s="312"/>
      <c r="O30" s="310"/>
      <c r="P30" s="313"/>
    </row>
    <row r="31" spans="1:16" ht="29.25" customHeight="1" x14ac:dyDescent="0.25">
      <c r="A31" s="19">
        <v>28</v>
      </c>
      <c r="B31" s="309"/>
      <c r="C31" s="310"/>
      <c r="D31" s="303"/>
      <c r="E31" s="310"/>
      <c r="F31" s="310"/>
      <c r="G31" s="310"/>
      <c r="H31" s="310"/>
      <c r="I31" s="310"/>
      <c r="J31" s="311"/>
      <c r="K31" s="311"/>
      <c r="L31" s="312"/>
      <c r="M31" s="306"/>
      <c r="N31" s="312"/>
      <c r="O31" s="310"/>
      <c r="P31" s="313"/>
    </row>
    <row r="32" spans="1:16" ht="29.25" customHeight="1" x14ac:dyDescent="0.25">
      <c r="A32" s="308">
        <v>29</v>
      </c>
      <c r="B32" s="309"/>
      <c r="C32" s="310"/>
      <c r="D32" s="303"/>
      <c r="E32" s="310"/>
      <c r="F32" s="310"/>
      <c r="G32" s="310"/>
      <c r="H32" s="310"/>
      <c r="I32" s="310"/>
      <c r="J32" s="311"/>
      <c r="K32" s="311"/>
      <c r="L32" s="312"/>
      <c r="M32" s="306"/>
      <c r="N32" s="312"/>
      <c r="O32" s="310"/>
      <c r="P32" s="313"/>
    </row>
    <row r="33" spans="1:16" ht="29.25" customHeight="1" x14ac:dyDescent="0.25">
      <c r="A33" s="308">
        <v>30</v>
      </c>
      <c r="B33" s="309"/>
      <c r="C33" s="310"/>
      <c r="D33" s="303"/>
      <c r="E33" s="310"/>
      <c r="F33" s="310"/>
      <c r="G33" s="310"/>
      <c r="H33" s="310"/>
      <c r="I33" s="310"/>
      <c r="J33" s="311"/>
      <c r="K33" s="311"/>
      <c r="L33" s="312"/>
      <c r="M33" s="306"/>
      <c r="N33" s="312"/>
      <c r="O33" s="310"/>
      <c r="P33" s="313"/>
    </row>
    <row r="34" spans="1:16" ht="29.25" customHeight="1" x14ac:dyDescent="0.25">
      <c r="A34" s="19">
        <v>31</v>
      </c>
      <c r="B34" s="309"/>
      <c r="C34" s="310"/>
      <c r="D34" s="303"/>
      <c r="E34" s="310"/>
      <c r="F34" s="310"/>
      <c r="G34" s="310"/>
      <c r="H34" s="310"/>
      <c r="I34" s="310"/>
      <c r="J34" s="311"/>
      <c r="K34" s="311"/>
      <c r="L34" s="312"/>
      <c r="M34" s="306"/>
      <c r="N34" s="312"/>
      <c r="O34" s="310"/>
      <c r="P34" s="313"/>
    </row>
    <row r="35" spans="1:16" ht="29.25" customHeight="1" x14ac:dyDescent="0.25">
      <c r="A35" s="308">
        <v>32</v>
      </c>
      <c r="B35" s="309"/>
      <c r="C35" s="310"/>
      <c r="D35" s="303"/>
      <c r="E35" s="310"/>
      <c r="F35" s="310"/>
      <c r="G35" s="310"/>
      <c r="H35" s="310"/>
      <c r="I35" s="310"/>
      <c r="J35" s="311"/>
      <c r="K35" s="311"/>
      <c r="L35" s="312"/>
      <c r="M35" s="306"/>
      <c r="N35" s="312"/>
      <c r="O35" s="310"/>
      <c r="P35" s="313"/>
    </row>
    <row r="36" spans="1:16" ht="29.25" customHeight="1" x14ac:dyDescent="0.25">
      <c r="A36" s="308">
        <v>33</v>
      </c>
      <c r="B36" s="309"/>
      <c r="C36" s="310"/>
      <c r="D36" s="303"/>
      <c r="E36" s="310"/>
      <c r="F36" s="310"/>
      <c r="G36" s="310"/>
      <c r="H36" s="310"/>
      <c r="I36" s="310"/>
      <c r="J36" s="311"/>
      <c r="K36" s="311"/>
      <c r="L36" s="312"/>
      <c r="M36" s="306"/>
      <c r="N36" s="312"/>
      <c r="O36" s="310"/>
      <c r="P36" s="313"/>
    </row>
    <row r="37" spans="1:16" ht="29.25" customHeight="1" x14ac:dyDescent="0.25">
      <c r="A37" s="19">
        <v>34</v>
      </c>
      <c r="B37" s="309"/>
      <c r="C37" s="310"/>
      <c r="D37" s="303"/>
      <c r="E37" s="310"/>
      <c r="F37" s="310"/>
      <c r="G37" s="310"/>
      <c r="H37" s="310"/>
      <c r="I37" s="310"/>
      <c r="J37" s="311"/>
      <c r="K37" s="311"/>
      <c r="L37" s="312"/>
      <c r="M37" s="306"/>
      <c r="N37" s="312"/>
      <c r="O37" s="310"/>
      <c r="P37" s="313"/>
    </row>
    <row r="38" spans="1:16" ht="29.25" customHeight="1" x14ac:dyDescent="0.25">
      <c r="A38" s="308">
        <v>35</v>
      </c>
      <c r="B38" s="309"/>
      <c r="C38" s="310"/>
      <c r="D38" s="303"/>
      <c r="E38" s="310"/>
      <c r="F38" s="310"/>
      <c r="G38" s="310"/>
      <c r="H38" s="310"/>
      <c r="I38" s="310"/>
      <c r="J38" s="311"/>
      <c r="K38" s="311"/>
      <c r="L38" s="312"/>
      <c r="M38" s="306"/>
      <c r="N38" s="312"/>
      <c r="O38" s="310"/>
      <c r="P38" s="313"/>
    </row>
    <row r="39" spans="1:16" ht="29.25" customHeight="1" x14ac:dyDescent="0.25">
      <c r="A39" s="308">
        <v>36</v>
      </c>
      <c r="B39" s="309"/>
      <c r="C39" s="310"/>
      <c r="D39" s="303"/>
      <c r="E39" s="310"/>
      <c r="F39" s="310"/>
      <c r="G39" s="310"/>
      <c r="H39" s="310"/>
      <c r="I39" s="310"/>
      <c r="J39" s="311"/>
      <c r="K39" s="311"/>
      <c r="L39" s="312"/>
      <c r="M39" s="306"/>
      <c r="N39" s="312"/>
      <c r="O39" s="310"/>
      <c r="P39" s="313"/>
    </row>
    <row r="40" spans="1:16" ht="29.25" customHeight="1" x14ac:dyDescent="0.25">
      <c r="A40" s="19">
        <v>37</v>
      </c>
      <c r="B40" s="309"/>
      <c r="C40" s="310"/>
      <c r="D40" s="303"/>
      <c r="E40" s="310"/>
      <c r="F40" s="310"/>
      <c r="G40" s="310"/>
      <c r="H40" s="310"/>
      <c r="I40" s="310"/>
      <c r="J40" s="311"/>
      <c r="K40" s="311"/>
      <c r="L40" s="312"/>
      <c r="M40" s="306"/>
      <c r="N40" s="312"/>
      <c r="O40" s="310"/>
      <c r="P40" s="313"/>
    </row>
    <row r="41" spans="1:16" ht="29.25" customHeight="1" x14ac:dyDescent="0.25">
      <c r="A41" s="308">
        <v>38</v>
      </c>
      <c r="B41" s="309"/>
      <c r="C41" s="310"/>
      <c r="D41" s="303"/>
      <c r="E41" s="310"/>
      <c r="F41" s="310"/>
      <c r="G41" s="310"/>
      <c r="H41" s="310"/>
      <c r="I41" s="310"/>
      <c r="J41" s="311"/>
      <c r="K41" s="311"/>
      <c r="L41" s="312"/>
      <c r="M41" s="306"/>
      <c r="N41" s="312"/>
      <c r="O41" s="310"/>
      <c r="P41" s="313"/>
    </row>
    <row r="42" spans="1:16" ht="29.25" customHeight="1" x14ac:dyDescent="0.25">
      <c r="A42" s="308">
        <v>39</v>
      </c>
      <c r="B42" s="309"/>
      <c r="C42" s="310"/>
      <c r="D42" s="303"/>
      <c r="E42" s="310"/>
      <c r="F42" s="310"/>
      <c r="G42" s="310"/>
      <c r="H42" s="310"/>
      <c r="I42" s="310"/>
      <c r="J42" s="311"/>
      <c r="K42" s="311"/>
      <c r="L42" s="312"/>
      <c r="M42" s="306"/>
      <c r="N42" s="312"/>
      <c r="O42" s="310"/>
      <c r="P42" s="313"/>
    </row>
    <row r="43" spans="1:16" ht="29.25" customHeight="1" x14ac:dyDescent="0.25">
      <c r="A43" s="19">
        <v>40</v>
      </c>
      <c r="B43" s="309"/>
      <c r="C43" s="310"/>
      <c r="D43" s="303"/>
      <c r="E43" s="310"/>
      <c r="F43" s="310"/>
      <c r="G43" s="310"/>
      <c r="H43" s="310"/>
      <c r="I43" s="310"/>
      <c r="J43" s="311"/>
      <c r="K43" s="311"/>
      <c r="L43" s="312"/>
      <c r="M43" s="306"/>
      <c r="N43" s="312"/>
      <c r="O43" s="310"/>
      <c r="P43" s="313"/>
    </row>
    <row r="44" spans="1:16" ht="29.25" customHeight="1" x14ac:dyDescent="0.25">
      <c r="A44" s="308">
        <v>41</v>
      </c>
      <c r="B44" s="309"/>
      <c r="C44" s="310"/>
      <c r="D44" s="303"/>
      <c r="E44" s="310"/>
      <c r="F44" s="310"/>
      <c r="G44" s="310"/>
      <c r="H44" s="310"/>
      <c r="I44" s="310"/>
      <c r="J44" s="311"/>
      <c r="K44" s="311"/>
      <c r="L44" s="312"/>
      <c r="M44" s="306"/>
      <c r="N44" s="312"/>
      <c r="O44" s="310"/>
      <c r="P44" s="313"/>
    </row>
    <row r="45" spans="1:16" ht="29.25" customHeight="1" x14ac:dyDescent="0.25">
      <c r="A45" s="308">
        <v>42</v>
      </c>
      <c r="B45" s="309"/>
      <c r="C45" s="310"/>
      <c r="D45" s="303"/>
      <c r="E45" s="310"/>
      <c r="F45" s="310"/>
      <c r="G45" s="310"/>
      <c r="H45" s="310"/>
      <c r="I45" s="310"/>
      <c r="J45" s="311"/>
      <c r="K45" s="311"/>
      <c r="L45" s="312"/>
      <c r="M45" s="306"/>
      <c r="N45" s="312"/>
      <c r="O45" s="310"/>
      <c r="P45" s="313"/>
    </row>
    <row r="46" spans="1:16" ht="29.25" customHeight="1" x14ac:dyDescent="0.25">
      <c r="A46" s="19">
        <v>43</v>
      </c>
      <c r="B46" s="309"/>
      <c r="C46" s="310"/>
      <c r="D46" s="303"/>
      <c r="E46" s="310"/>
      <c r="F46" s="310"/>
      <c r="G46" s="310"/>
      <c r="H46" s="310"/>
      <c r="I46" s="310"/>
      <c r="J46" s="311"/>
      <c r="K46" s="311"/>
      <c r="L46" s="312"/>
      <c r="M46" s="306"/>
      <c r="N46" s="312"/>
      <c r="O46" s="310"/>
      <c r="P46" s="313"/>
    </row>
    <row r="47" spans="1:16" ht="29.25" customHeight="1" x14ac:dyDescent="0.25">
      <c r="A47" s="308">
        <v>44</v>
      </c>
      <c r="B47" s="309"/>
      <c r="C47" s="310"/>
      <c r="D47" s="303"/>
      <c r="E47" s="310"/>
      <c r="F47" s="310"/>
      <c r="G47" s="310"/>
      <c r="H47" s="310"/>
      <c r="I47" s="310"/>
      <c r="J47" s="311"/>
      <c r="K47" s="311"/>
      <c r="L47" s="312"/>
      <c r="M47" s="306"/>
      <c r="N47" s="312"/>
      <c r="O47" s="310"/>
      <c r="P47" s="313"/>
    </row>
    <row r="48" spans="1:16" ht="29.25" customHeight="1" x14ac:dyDescent="0.25">
      <c r="A48" s="308">
        <v>45</v>
      </c>
      <c r="B48" s="309"/>
      <c r="C48" s="310"/>
      <c r="D48" s="303"/>
      <c r="E48" s="310"/>
      <c r="F48" s="310"/>
      <c r="G48" s="310"/>
      <c r="H48" s="310"/>
      <c r="I48" s="310"/>
      <c r="J48" s="311"/>
      <c r="K48" s="311"/>
      <c r="L48" s="312"/>
      <c r="M48" s="306"/>
      <c r="N48" s="312"/>
      <c r="O48" s="310"/>
      <c r="P48" s="313"/>
    </row>
    <row r="49" spans="1:16" ht="29.25" customHeight="1" x14ac:dyDescent="0.25">
      <c r="A49" s="19">
        <v>46</v>
      </c>
      <c r="B49" s="309"/>
      <c r="C49" s="310"/>
      <c r="D49" s="303"/>
      <c r="E49" s="310"/>
      <c r="F49" s="310"/>
      <c r="G49" s="310"/>
      <c r="H49" s="310"/>
      <c r="I49" s="310"/>
      <c r="J49" s="311"/>
      <c r="K49" s="311"/>
      <c r="L49" s="312"/>
      <c r="M49" s="306"/>
      <c r="N49" s="312"/>
      <c r="O49" s="310"/>
      <c r="P49" s="313"/>
    </row>
    <row r="50" spans="1:16" ht="29.25" customHeight="1" x14ac:dyDescent="0.25">
      <c r="A50" s="308">
        <v>47</v>
      </c>
      <c r="B50" s="309"/>
      <c r="C50" s="310"/>
      <c r="D50" s="303"/>
      <c r="E50" s="310"/>
      <c r="F50" s="310"/>
      <c r="G50" s="310"/>
      <c r="H50" s="310"/>
      <c r="I50" s="310"/>
      <c r="J50" s="311"/>
      <c r="K50" s="311"/>
      <c r="L50" s="312"/>
      <c r="M50" s="306"/>
      <c r="N50" s="312"/>
      <c r="O50" s="310"/>
      <c r="P50" s="313"/>
    </row>
    <row r="51" spans="1:16" ht="29.25" customHeight="1" x14ac:dyDescent="0.25">
      <c r="A51" s="308">
        <v>48</v>
      </c>
      <c r="B51" s="309"/>
      <c r="C51" s="310"/>
      <c r="D51" s="303"/>
      <c r="E51" s="310"/>
      <c r="F51" s="310"/>
      <c r="G51" s="310"/>
      <c r="H51" s="310"/>
      <c r="I51" s="310"/>
      <c r="J51" s="311"/>
      <c r="K51" s="311"/>
      <c r="L51" s="312"/>
      <c r="M51" s="306"/>
      <c r="N51" s="312"/>
      <c r="O51" s="310"/>
      <c r="P51" s="313"/>
    </row>
    <row r="52" spans="1:16" ht="29.25" customHeight="1" x14ac:dyDescent="0.25">
      <c r="A52" s="19">
        <v>49</v>
      </c>
      <c r="B52" s="309"/>
      <c r="C52" s="310"/>
      <c r="D52" s="303"/>
      <c r="E52" s="310"/>
      <c r="F52" s="310"/>
      <c r="G52" s="310"/>
      <c r="H52" s="310"/>
      <c r="I52" s="310"/>
      <c r="J52" s="311"/>
      <c r="K52" s="311"/>
      <c r="L52" s="312"/>
      <c r="M52" s="306"/>
      <c r="N52" s="312"/>
      <c r="O52" s="310"/>
      <c r="P52" s="313"/>
    </row>
    <row r="53" spans="1:16" ht="29.25" customHeight="1" x14ac:dyDescent="0.25">
      <c r="A53" s="308">
        <v>50</v>
      </c>
      <c r="B53" s="309"/>
      <c r="C53" s="310"/>
      <c r="D53" s="303"/>
      <c r="E53" s="310"/>
      <c r="F53" s="310"/>
      <c r="G53" s="310"/>
      <c r="H53" s="310"/>
      <c r="I53" s="310"/>
      <c r="J53" s="311"/>
      <c r="K53" s="311"/>
      <c r="L53" s="312"/>
      <c r="M53" s="306"/>
      <c r="N53" s="312"/>
      <c r="O53" s="310"/>
      <c r="P53" s="313"/>
    </row>
    <row r="54" spans="1:16" ht="29.25" customHeight="1" x14ac:dyDescent="0.25">
      <c r="A54" s="308">
        <v>51</v>
      </c>
      <c r="B54" s="309"/>
      <c r="C54" s="310"/>
      <c r="D54" s="303"/>
      <c r="E54" s="310"/>
      <c r="F54" s="310"/>
      <c r="G54" s="310"/>
      <c r="H54" s="310"/>
      <c r="I54" s="310"/>
      <c r="J54" s="311"/>
      <c r="K54" s="311"/>
      <c r="L54" s="312"/>
      <c r="M54" s="306"/>
      <c r="N54" s="312"/>
      <c r="O54" s="310"/>
      <c r="P54" s="313"/>
    </row>
    <row r="55" spans="1:16" ht="29.25" customHeight="1" x14ac:dyDescent="0.25">
      <c r="A55" s="19">
        <v>52</v>
      </c>
      <c r="B55" s="309"/>
      <c r="C55" s="310"/>
      <c r="D55" s="303"/>
      <c r="E55" s="310"/>
      <c r="F55" s="310"/>
      <c r="G55" s="310"/>
      <c r="H55" s="310"/>
      <c r="I55" s="310"/>
      <c r="J55" s="311"/>
      <c r="K55" s="311"/>
      <c r="L55" s="312"/>
      <c r="M55" s="306"/>
      <c r="N55" s="312"/>
      <c r="O55" s="310"/>
      <c r="P55" s="313"/>
    </row>
    <row r="56" spans="1:16" ht="29.25" customHeight="1" x14ac:dyDescent="0.25">
      <c r="A56" s="308">
        <v>53</v>
      </c>
      <c r="B56" s="309"/>
      <c r="C56" s="310"/>
      <c r="D56" s="303"/>
      <c r="E56" s="310"/>
      <c r="F56" s="310"/>
      <c r="G56" s="310"/>
      <c r="H56" s="310"/>
      <c r="I56" s="310"/>
      <c r="J56" s="311"/>
      <c r="K56" s="311"/>
      <c r="L56" s="312"/>
      <c r="M56" s="306"/>
      <c r="N56" s="312"/>
      <c r="O56" s="310"/>
      <c r="P56" s="313"/>
    </row>
    <row r="57" spans="1:16" ht="29.25" customHeight="1" x14ac:dyDescent="0.25">
      <c r="A57" s="308">
        <v>54</v>
      </c>
      <c r="B57" s="309"/>
      <c r="C57" s="310"/>
      <c r="D57" s="303"/>
      <c r="E57" s="310"/>
      <c r="F57" s="310"/>
      <c r="G57" s="310"/>
      <c r="H57" s="310"/>
      <c r="I57" s="310"/>
      <c r="J57" s="311"/>
      <c r="K57" s="311"/>
      <c r="L57" s="312"/>
      <c r="M57" s="306"/>
      <c r="N57" s="312"/>
      <c r="O57" s="310"/>
      <c r="P57" s="313"/>
    </row>
    <row r="58" spans="1:16" ht="29.25" customHeight="1" x14ac:dyDescent="0.25">
      <c r="A58" s="19">
        <v>55</v>
      </c>
      <c r="B58" s="309"/>
      <c r="C58" s="310"/>
      <c r="D58" s="303"/>
      <c r="E58" s="310"/>
      <c r="F58" s="310"/>
      <c r="G58" s="310"/>
      <c r="H58" s="310"/>
      <c r="I58" s="310"/>
      <c r="J58" s="311"/>
      <c r="K58" s="311"/>
      <c r="L58" s="312"/>
      <c r="M58" s="306"/>
      <c r="N58" s="312"/>
      <c r="O58" s="310"/>
      <c r="P58" s="313"/>
    </row>
    <row r="59" spans="1:16" ht="29.25" customHeight="1" x14ac:dyDescent="0.25">
      <c r="A59" s="308">
        <v>56</v>
      </c>
      <c r="B59" s="309"/>
      <c r="C59" s="310"/>
      <c r="D59" s="303"/>
      <c r="E59" s="310"/>
      <c r="F59" s="310"/>
      <c r="G59" s="310"/>
      <c r="H59" s="310"/>
      <c r="I59" s="310"/>
      <c r="J59" s="311"/>
      <c r="K59" s="311"/>
      <c r="L59" s="312"/>
      <c r="M59" s="306"/>
      <c r="N59" s="312"/>
      <c r="O59" s="310"/>
      <c r="P59" s="313"/>
    </row>
    <row r="60" spans="1:16" ht="29.25" customHeight="1" x14ac:dyDescent="0.25">
      <c r="A60" s="308">
        <v>57</v>
      </c>
      <c r="B60" s="309"/>
      <c r="C60" s="310"/>
      <c r="D60" s="303"/>
      <c r="E60" s="310"/>
      <c r="F60" s="310"/>
      <c r="G60" s="310"/>
      <c r="H60" s="310"/>
      <c r="I60" s="310"/>
      <c r="J60" s="311"/>
      <c r="K60" s="311"/>
      <c r="L60" s="312"/>
      <c r="M60" s="306"/>
      <c r="N60" s="312"/>
      <c r="O60" s="310"/>
      <c r="P60" s="313"/>
    </row>
    <row r="61" spans="1:16" ht="29.25" customHeight="1" x14ac:dyDescent="0.25">
      <c r="A61" s="19">
        <v>58</v>
      </c>
      <c r="B61" s="309"/>
      <c r="C61" s="310"/>
      <c r="D61" s="303"/>
      <c r="E61" s="310"/>
      <c r="F61" s="310"/>
      <c r="G61" s="310"/>
      <c r="H61" s="310"/>
      <c r="I61" s="310"/>
      <c r="J61" s="311"/>
      <c r="K61" s="311"/>
      <c r="L61" s="312"/>
      <c r="M61" s="306"/>
      <c r="N61" s="312"/>
      <c r="O61" s="310"/>
      <c r="P61" s="313"/>
    </row>
    <row r="62" spans="1:16" ht="29.25" customHeight="1" x14ac:dyDescent="0.25">
      <c r="A62" s="308">
        <v>59</v>
      </c>
      <c r="B62" s="309"/>
      <c r="C62" s="310"/>
      <c r="D62" s="303"/>
      <c r="E62" s="310"/>
      <c r="F62" s="310"/>
      <c r="G62" s="310"/>
      <c r="H62" s="310"/>
      <c r="I62" s="310"/>
      <c r="J62" s="311"/>
      <c r="K62" s="311"/>
      <c r="L62" s="312"/>
      <c r="M62" s="306"/>
      <c r="N62" s="312"/>
      <c r="O62" s="310"/>
      <c r="P62" s="313"/>
    </row>
    <row r="63" spans="1:16" ht="29.25" customHeight="1" x14ac:dyDescent="0.25">
      <c r="A63" s="308">
        <v>60</v>
      </c>
      <c r="B63" s="309"/>
      <c r="C63" s="310"/>
      <c r="D63" s="303"/>
      <c r="E63" s="310"/>
      <c r="F63" s="310"/>
      <c r="G63" s="310"/>
      <c r="H63" s="310"/>
      <c r="I63" s="310"/>
      <c r="J63" s="311"/>
      <c r="K63" s="311"/>
      <c r="L63" s="312"/>
      <c r="M63" s="306"/>
      <c r="N63" s="312"/>
      <c r="O63" s="310"/>
      <c r="P63" s="313"/>
    </row>
    <row r="64" spans="1:16" ht="29.25" customHeight="1" x14ac:dyDescent="0.25">
      <c r="A64" s="19">
        <v>61</v>
      </c>
      <c r="B64" s="309"/>
      <c r="C64" s="310"/>
      <c r="D64" s="303"/>
      <c r="E64" s="310"/>
      <c r="F64" s="310"/>
      <c r="G64" s="310"/>
      <c r="H64" s="310"/>
      <c r="I64" s="310"/>
      <c r="J64" s="311"/>
      <c r="K64" s="311"/>
      <c r="L64" s="312"/>
      <c r="M64" s="306"/>
      <c r="N64" s="312"/>
      <c r="O64" s="310"/>
      <c r="P64" s="313"/>
    </row>
    <row r="65" spans="1:16" ht="29.25" customHeight="1" x14ac:dyDescent="0.25">
      <c r="A65" s="308">
        <v>62</v>
      </c>
      <c r="B65" s="309"/>
      <c r="C65" s="310"/>
      <c r="D65" s="303"/>
      <c r="E65" s="310"/>
      <c r="F65" s="310"/>
      <c r="G65" s="310"/>
      <c r="H65" s="310"/>
      <c r="I65" s="310"/>
      <c r="J65" s="311"/>
      <c r="K65" s="311"/>
      <c r="L65" s="312"/>
      <c r="M65" s="306"/>
      <c r="N65" s="312"/>
      <c r="O65" s="310"/>
      <c r="P65" s="313"/>
    </row>
    <row r="66" spans="1:16" ht="29.25" customHeight="1" x14ac:dyDescent="0.25">
      <c r="A66" s="308">
        <v>63</v>
      </c>
      <c r="B66" s="309"/>
      <c r="C66" s="310"/>
      <c r="D66" s="303"/>
      <c r="E66" s="310"/>
      <c r="F66" s="310"/>
      <c r="G66" s="310"/>
      <c r="H66" s="310"/>
      <c r="I66" s="310"/>
      <c r="J66" s="311"/>
      <c r="K66" s="311"/>
      <c r="L66" s="312"/>
      <c r="M66" s="306"/>
      <c r="N66" s="312"/>
      <c r="O66" s="310"/>
      <c r="P66" s="313"/>
    </row>
    <row r="67" spans="1:16" ht="29.25" customHeight="1" x14ac:dyDescent="0.25">
      <c r="A67" s="19">
        <v>64</v>
      </c>
      <c r="B67" s="309"/>
      <c r="C67" s="310"/>
      <c r="D67" s="303"/>
      <c r="E67" s="310"/>
      <c r="F67" s="310"/>
      <c r="G67" s="310"/>
      <c r="H67" s="310"/>
      <c r="I67" s="310"/>
      <c r="J67" s="311"/>
      <c r="K67" s="311"/>
      <c r="L67" s="312"/>
      <c r="M67" s="306"/>
      <c r="N67" s="312"/>
      <c r="O67" s="310"/>
      <c r="P67" s="313"/>
    </row>
    <row r="68" spans="1:16" ht="29.25" customHeight="1" x14ac:dyDescent="0.25">
      <c r="A68" s="308">
        <v>65</v>
      </c>
      <c r="B68" s="309"/>
      <c r="C68" s="310"/>
      <c r="D68" s="303"/>
      <c r="E68" s="310"/>
      <c r="F68" s="310"/>
      <c r="G68" s="310"/>
      <c r="H68" s="310"/>
      <c r="I68" s="310"/>
      <c r="J68" s="311"/>
      <c r="K68" s="311"/>
      <c r="L68" s="312"/>
      <c r="M68" s="306"/>
      <c r="N68" s="312"/>
      <c r="O68" s="310"/>
      <c r="P68" s="313"/>
    </row>
    <row r="69" spans="1:16" ht="29.25" customHeight="1" x14ac:dyDescent="0.25">
      <c r="A69" s="308">
        <v>66</v>
      </c>
      <c r="B69" s="309"/>
      <c r="C69" s="310"/>
      <c r="D69" s="303"/>
      <c r="E69" s="310"/>
      <c r="F69" s="310"/>
      <c r="G69" s="310"/>
      <c r="H69" s="310"/>
      <c r="I69" s="310"/>
      <c r="J69" s="311"/>
      <c r="K69" s="311"/>
      <c r="L69" s="312"/>
      <c r="M69" s="306"/>
      <c r="N69" s="312"/>
      <c r="O69" s="310"/>
      <c r="P69" s="313"/>
    </row>
    <row r="70" spans="1:16" ht="29.25" customHeight="1" x14ac:dyDescent="0.25">
      <c r="A70" s="19">
        <v>67</v>
      </c>
      <c r="B70" s="309"/>
      <c r="C70" s="310"/>
      <c r="D70" s="303"/>
      <c r="E70" s="310"/>
      <c r="F70" s="310"/>
      <c r="G70" s="310"/>
      <c r="H70" s="310"/>
      <c r="I70" s="310"/>
      <c r="J70" s="311"/>
      <c r="K70" s="311"/>
      <c r="L70" s="312"/>
      <c r="M70" s="306"/>
      <c r="N70" s="312"/>
      <c r="O70" s="310"/>
      <c r="P70" s="313"/>
    </row>
    <row r="71" spans="1:16" ht="29.25" customHeight="1" x14ac:dyDescent="0.25">
      <c r="A71" s="308">
        <v>68</v>
      </c>
      <c r="B71" s="309"/>
      <c r="C71" s="310"/>
      <c r="D71" s="303"/>
      <c r="E71" s="310"/>
      <c r="F71" s="310"/>
      <c r="G71" s="310"/>
      <c r="H71" s="310"/>
      <c r="I71" s="310"/>
      <c r="J71" s="311"/>
      <c r="K71" s="311"/>
      <c r="L71" s="312"/>
      <c r="M71" s="306"/>
      <c r="N71" s="312"/>
      <c r="O71" s="310"/>
      <c r="P71" s="313"/>
    </row>
    <row r="72" spans="1:16" ht="29.25" customHeight="1" x14ac:dyDescent="0.25">
      <c r="A72" s="308">
        <v>69</v>
      </c>
      <c r="B72" s="309"/>
      <c r="C72" s="310"/>
      <c r="D72" s="303"/>
      <c r="E72" s="310"/>
      <c r="F72" s="310"/>
      <c r="G72" s="310"/>
      <c r="H72" s="310"/>
      <c r="I72" s="310"/>
      <c r="J72" s="311"/>
      <c r="K72" s="311"/>
      <c r="L72" s="312"/>
      <c r="M72" s="306"/>
      <c r="N72" s="312"/>
      <c r="O72" s="310"/>
      <c r="P72" s="313"/>
    </row>
    <row r="73" spans="1:16" ht="29.25" customHeight="1" x14ac:dyDescent="0.25">
      <c r="A73" s="19">
        <v>70</v>
      </c>
      <c r="B73" s="309"/>
      <c r="C73" s="310"/>
      <c r="D73" s="303"/>
      <c r="E73" s="310"/>
      <c r="F73" s="310"/>
      <c r="G73" s="310"/>
      <c r="H73" s="310"/>
      <c r="I73" s="310"/>
      <c r="J73" s="311"/>
      <c r="K73" s="311"/>
      <c r="L73" s="312"/>
      <c r="M73" s="306"/>
      <c r="N73" s="312"/>
      <c r="O73" s="310"/>
      <c r="P73" s="313"/>
    </row>
    <row r="74" spans="1:16" ht="29.25" customHeight="1" x14ac:dyDescent="0.25">
      <c r="A74" s="308">
        <v>71</v>
      </c>
      <c r="B74" s="309"/>
      <c r="C74" s="310"/>
      <c r="D74" s="303"/>
      <c r="E74" s="310"/>
      <c r="F74" s="310"/>
      <c r="G74" s="310"/>
      <c r="H74" s="310"/>
      <c r="I74" s="310"/>
      <c r="J74" s="311"/>
      <c r="K74" s="311"/>
      <c r="L74" s="312"/>
      <c r="M74" s="306"/>
      <c r="N74" s="312"/>
      <c r="O74" s="310"/>
      <c r="P74" s="313"/>
    </row>
    <row r="75" spans="1:16" ht="29.25" customHeight="1" x14ac:dyDescent="0.25">
      <c r="A75" s="308">
        <v>72</v>
      </c>
      <c r="B75" s="309"/>
      <c r="C75" s="310"/>
      <c r="D75" s="303"/>
      <c r="E75" s="310"/>
      <c r="F75" s="310"/>
      <c r="G75" s="310"/>
      <c r="H75" s="310"/>
      <c r="I75" s="310"/>
      <c r="J75" s="311"/>
      <c r="K75" s="311"/>
      <c r="L75" s="312"/>
      <c r="M75" s="306"/>
      <c r="N75" s="312"/>
      <c r="O75" s="310"/>
      <c r="P75" s="313"/>
    </row>
    <row r="76" spans="1:16" ht="29.25" customHeight="1" x14ac:dyDescent="0.25">
      <c r="A76" s="19">
        <v>73</v>
      </c>
      <c r="B76" s="309"/>
      <c r="C76" s="310"/>
      <c r="D76" s="303"/>
      <c r="E76" s="310"/>
      <c r="F76" s="310"/>
      <c r="G76" s="310"/>
      <c r="H76" s="310"/>
      <c r="I76" s="310"/>
      <c r="J76" s="311"/>
      <c r="K76" s="311"/>
      <c r="L76" s="312"/>
      <c r="M76" s="306"/>
      <c r="N76" s="312"/>
      <c r="O76" s="310"/>
      <c r="P76" s="313"/>
    </row>
    <row r="77" spans="1:16" ht="29.25" customHeight="1" x14ac:dyDescent="0.25">
      <c r="A77" s="308">
        <v>74</v>
      </c>
      <c r="B77" s="309"/>
      <c r="C77" s="310"/>
      <c r="D77" s="303"/>
      <c r="E77" s="310"/>
      <c r="F77" s="310"/>
      <c r="G77" s="310"/>
      <c r="H77" s="310"/>
      <c r="I77" s="310"/>
      <c r="J77" s="311"/>
      <c r="K77" s="311"/>
      <c r="L77" s="312"/>
      <c r="M77" s="306"/>
      <c r="N77" s="312"/>
      <c r="O77" s="310"/>
      <c r="P77" s="313"/>
    </row>
    <row r="78" spans="1:16" ht="29.25" customHeight="1" x14ac:dyDescent="0.25">
      <c r="A78" s="308">
        <v>75</v>
      </c>
      <c r="B78" s="309"/>
      <c r="C78" s="310"/>
      <c r="D78" s="303"/>
      <c r="E78" s="310"/>
      <c r="F78" s="310"/>
      <c r="G78" s="310"/>
      <c r="H78" s="310"/>
      <c r="I78" s="310"/>
      <c r="J78" s="311"/>
      <c r="K78" s="311"/>
      <c r="L78" s="312"/>
      <c r="M78" s="306"/>
      <c r="N78" s="312"/>
      <c r="O78" s="310"/>
      <c r="P78" s="313"/>
    </row>
    <row r="79" spans="1:16" ht="29.25" customHeight="1" x14ac:dyDescent="0.25">
      <c r="A79" s="19">
        <v>76</v>
      </c>
      <c r="B79" s="309"/>
      <c r="C79" s="310"/>
      <c r="D79" s="303"/>
      <c r="E79" s="310"/>
      <c r="F79" s="310"/>
      <c r="G79" s="310"/>
      <c r="H79" s="310"/>
      <c r="I79" s="310"/>
      <c r="J79" s="311"/>
      <c r="K79" s="311"/>
      <c r="L79" s="312"/>
      <c r="M79" s="306"/>
      <c r="N79" s="312"/>
      <c r="O79" s="310"/>
      <c r="P79" s="313"/>
    </row>
    <row r="80" spans="1:16" ht="29.25" customHeight="1" x14ac:dyDescent="0.25">
      <c r="A80" s="308">
        <v>77</v>
      </c>
      <c r="B80" s="309"/>
      <c r="C80" s="310"/>
      <c r="D80" s="303"/>
      <c r="E80" s="310"/>
      <c r="F80" s="310"/>
      <c r="G80" s="310"/>
      <c r="H80" s="310"/>
      <c r="I80" s="310"/>
      <c r="J80" s="311"/>
      <c r="K80" s="311"/>
      <c r="L80" s="312"/>
      <c r="M80" s="306"/>
      <c r="N80" s="312"/>
      <c r="O80" s="310"/>
      <c r="P80" s="313"/>
    </row>
    <row r="81" spans="1:16" ht="29.25" customHeight="1" x14ac:dyDescent="0.25">
      <c r="A81" s="308">
        <v>78</v>
      </c>
      <c r="B81" s="309"/>
      <c r="C81" s="310"/>
      <c r="D81" s="303"/>
      <c r="E81" s="310"/>
      <c r="F81" s="310"/>
      <c r="G81" s="310"/>
      <c r="H81" s="310"/>
      <c r="I81" s="310"/>
      <c r="J81" s="311"/>
      <c r="K81" s="311"/>
      <c r="L81" s="312"/>
      <c r="M81" s="306"/>
      <c r="N81" s="312"/>
      <c r="O81" s="310"/>
      <c r="P81" s="313"/>
    </row>
    <row r="82" spans="1:16" ht="29.25" customHeight="1" x14ac:dyDescent="0.25">
      <c r="A82" s="19">
        <v>79</v>
      </c>
      <c r="B82" s="309"/>
      <c r="C82" s="310"/>
      <c r="D82" s="303"/>
      <c r="E82" s="310"/>
      <c r="F82" s="310"/>
      <c r="G82" s="310"/>
      <c r="H82" s="310"/>
      <c r="I82" s="310"/>
      <c r="J82" s="311"/>
      <c r="K82" s="311"/>
      <c r="L82" s="312"/>
      <c r="M82" s="306"/>
      <c r="N82" s="312"/>
      <c r="O82" s="310"/>
      <c r="P82" s="313"/>
    </row>
    <row r="83" spans="1:16" ht="29.25" customHeight="1" x14ac:dyDescent="0.25">
      <c r="A83" s="308">
        <v>80</v>
      </c>
      <c r="B83" s="309"/>
      <c r="C83" s="310"/>
      <c r="D83" s="303"/>
      <c r="E83" s="310"/>
      <c r="F83" s="310"/>
      <c r="G83" s="310"/>
      <c r="H83" s="310"/>
      <c r="I83" s="310"/>
      <c r="J83" s="311"/>
      <c r="K83" s="311"/>
      <c r="L83" s="312"/>
      <c r="M83" s="306"/>
      <c r="N83" s="312"/>
      <c r="O83" s="310"/>
      <c r="P83" s="313"/>
    </row>
    <row r="84" spans="1:16" ht="29.25" customHeight="1" x14ac:dyDescent="0.25">
      <c r="A84" s="308">
        <v>81</v>
      </c>
      <c r="B84" s="309"/>
      <c r="C84" s="310"/>
      <c r="D84" s="303"/>
      <c r="E84" s="310"/>
      <c r="F84" s="310"/>
      <c r="G84" s="310"/>
      <c r="H84" s="310"/>
      <c r="I84" s="310"/>
      <c r="J84" s="311"/>
      <c r="K84" s="311"/>
      <c r="L84" s="312"/>
      <c r="M84" s="306"/>
      <c r="N84" s="312"/>
      <c r="O84" s="310"/>
      <c r="P84" s="313"/>
    </row>
    <row r="85" spans="1:16" ht="29.25" customHeight="1" x14ac:dyDescent="0.25">
      <c r="A85" s="19">
        <v>82</v>
      </c>
      <c r="B85" s="309"/>
      <c r="C85" s="310"/>
      <c r="D85" s="303"/>
      <c r="E85" s="310"/>
      <c r="F85" s="310"/>
      <c r="G85" s="310"/>
      <c r="H85" s="310"/>
      <c r="I85" s="310"/>
      <c r="J85" s="311"/>
      <c r="K85" s="311"/>
      <c r="L85" s="312"/>
      <c r="M85" s="306"/>
      <c r="N85" s="312"/>
      <c r="O85" s="310"/>
      <c r="P85" s="313"/>
    </row>
    <row r="86" spans="1:16" ht="29.25" customHeight="1" x14ac:dyDescent="0.25">
      <c r="A86" s="308">
        <v>83</v>
      </c>
      <c r="B86" s="309"/>
      <c r="C86" s="310"/>
      <c r="D86" s="303"/>
      <c r="E86" s="310"/>
      <c r="F86" s="310"/>
      <c r="G86" s="310"/>
      <c r="H86" s="310"/>
      <c r="I86" s="310"/>
      <c r="J86" s="311"/>
      <c r="K86" s="311"/>
      <c r="L86" s="312"/>
      <c r="M86" s="306"/>
      <c r="N86" s="312"/>
      <c r="O86" s="310"/>
      <c r="P86" s="313"/>
    </row>
    <row r="87" spans="1:16" ht="29.25" customHeight="1" x14ac:dyDescent="0.25">
      <c r="A87" s="308">
        <v>84</v>
      </c>
      <c r="B87" s="309"/>
      <c r="C87" s="310"/>
      <c r="D87" s="303"/>
      <c r="E87" s="310"/>
      <c r="F87" s="310"/>
      <c r="G87" s="310"/>
      <c r="H87" s="310"/>
      <c r="I87" s="310"/>
      <c r="J87" s="311"/>
      <c r="K87" s="311"/>
      <c r="L87" s="312"/>
      <c r="M87" s="306"/>
      <c r="N87" s="312"/>
      <c r="O87" s="310"/>
      <c r="P87" s="313"/>
    </row>
    <row r="88" spans="1:16" ht="29.25" customHeight="1" x14ac:dyDescent="0.25">
      <c r="A88" s="19">
        <v>85</v>
      </c>
      <c r="B88" s="309"/>
      <c r="C88" s="310"/>
      <c r="D88" s="303"/>
      <c r="E88" s="310"/>
      <c r="F88" s="310"/>
      <c r="G88" s="310"/>
      <c r="H88" s="310"/>
      <c r="I88" s="310"/>
      <c r="J88" s="311"/>
      <c r="K88" s="311"/>
      <c r="L88" s="312"/>
      <c r="M88" s="306"/>
      <c r="N88" s="312"/>
      <c r="O88" s="310"/>
      <c r="P88" s="313"/>
    </row>
    <row r="89" spans="1:16" ht="29.25" customHeight="1" x14ac:dyDescent="0.25">
      <c r="A89" s="308">
        <v>86</v>
      </c>
      <c r="B89" s="309"/>
      <c r="C89" s="310"/>
      <c r="D89" s="303"/>
      <c r="E89" s="310"/>
      <c r="F89" s="310"/>
      <c r="G89" s="310"/>
      <c r="H89" s="310"/>
      <c r="I89" s="310"/>
      <c r="J89" s="311"/>
      <c r="K89" s="311"/>
      <c r="L89" s="312"/>
      <c r="M89" s="306"/>
      <c r="N89" s="312"/>
      <c r="O89" s="310"/>
      <c r="P89" s="313"/>
    </row>
    <row r="90" spans="1:16" ht="29.25" customHeight="1" x14ac:dyDescent="0.25">
      <c r="A90" s="308">
        <v>87</v>
      </c>
      <c r="B90" s="309"/>
      <c r="C90" s="310"/>
      <c r="D90" s="303"/>
      <c r="E90" s="310"/>
      <c r="F90" s="310"/>
      <c r="G90" s="310"/>
      <c r="H90" s="310"/>
      <c r="I90" s="310"/>
      <c r="J90" s="311"/>
      <c r="K90" s="311"/>
      <c r="L90" s="312"/>
      <c r="M90" s="306"/>
      <c r="N90" s="312"/>
      <c r="O90" s="310"/>
      <c r="P90" s="313"/>
    </row>
    <row r="91" spans="1:16" ht="29.25" customHeight="1" x14ac:dyDescent="0.25">
      <c r="A91" s="19">
        <v>88</v>
      </c>
      <c r="B91" s="309"/>
      <c r="C91" s="310"/>
      <c r="D91" s="303"/>
      <c r="E91" s="310"/>
      <c r="F91" s="310"/>
      <c r="G91" s="310"/>
      <c r="H91" s="310"/>
      <c r="I91" s="310"/>
      <c r="J91" s="311"/>
      <c r="K91" s="311"/>
      <c r="L91" s="312"/>
      <c r="M91" s="306"/>
      <c r="N91" s="312"/>
      <c r="O91" s="310"/>
      <c r="P91" s="313"/>
    </row>
    <row r="92" spans="1:16" ht="29.25" customHeight="1" x14ac:dyDescent="0.25">
      <c r="A92" s="308">
        <v>89</v>
      </c>
      <c r="B92" s="309"/>
      <c r="C92" s="310"/>
      <c r="D92" s="303"/>
      <c r="E92" s="310"/>
      <c r="F92" s="310"/>
      <c r="G92" s="310"/>
      <c r="H92" s="310"/>
      <c r="I92" s="310"/>
      <c r="J92" s="311"/>
      <c r="K92" s="311"/>
      <c r="L92" s="312"/>
      <c r="M92" s="306"/>
      <c r="N92" s="312"/>
      <c r="O92" s="310"/>
      <c r="P92" s="313"/>
    </row>
    <row r="93" spans="1:16" ht="29.25" customHeight="1" x14ac:dyDescent="0.25">
      <c r="A93" s="308">
        <v>90</v>
      </c>
      <c r="B93" s="309"/>
      <c r="C93" s="310"/>
      <c r="D93" s="303"/>
      <c r="E93" s="310"/>
      <c r="F93" s="310"/>
      <c r="G93" s="310"/>
      <c r="H93" s="310"/>
      <c r="I93" s="310"/>
      <c r="J93" s="311"/>
      <c r="K93" s="311"/>
      <c r="L93" s="312"/>
      <c r="M93" s="306"/>
      <c r="N93" s="312"/>
      <c r="O93" s="310"/>
      <c r="P93" s="313"/>
    </row>
    <row r="94" spans="1:16" ht="29.25" customHeight="1" x14ac:dyDescent="0.25">
      <c r="A94" s="19">
        <v>91</v>
      </c>
      <c r="B94" s="309"/>
      <c r="C94" s="310"/>
      <c r="D94" s="303"/>
      <c r="E94" s="310"/>
      <c r="F94" s="310"/>
      <c r="G94" s="310"/>
      <c r="H94" s="310"/>
      <c r="I94" s="310"/>
      <c r="J94" s="311"/>
      <c r="K94" s="311"/>
      <c r="L94" s="312"/>
      <c r="M94" s="306"/>
      <c r="N94" s="312"/>
      <c r="O94" s="310"/>
      <c r="P94" s="313"/>
    </row>
    <row r="95" spans="1:16" ht="29.25" customHeight="1" x14ac:dyDescent="0.25">
      <c r="A95" s="308">
        <v>92</v>
      </c>
      <c r="B95" s="309"/>
      <c r="C95" s="310"/>
      <c r="D95" s="303"/>
      <c r="E95" s="310"/>
      <c r="F95" s="310"/>
      <c r="G95" s="310"/>
      <c r="H95" s="310"/>
      <c r="I95" s="310"/>
      <c r="J95" s="311"/>
      <c r="K95" s="311"/>
      <c r="L95" s="312"/>
      <c r="M95" s="306"/>
      <c r="N95" s="312"/>
      <c r="O95" s="310"/>
      <c r="P95" s="313"/>
    </row>
    <row r="96" spans="1:16" ht="29.25" customHeight="1" x14ac:dyDescent="0.25">
      <c r="A96" s="308">
        <v>93</v>
      </c>
      <c r="B96" s="309"/>
      <c r="C96" s="310"/>
      <c r="D96" s="303"/>
      <c r="E96" s="310"/>
      <c r="F96" s="310"/>
      <c r="G96" s="310"/>
      <c r="H96" s="310"/>
      <c r="I96" s="310"/>
      <c r="J96" s="311"/>
      <c r="K96" s="311"/>
      <c r="L96" s="312"/>
      <c r="M96" s="306"/>
      <c r="N96" s="312"/>
      <c r="O96" s="310"/>
      <c r="P96" s="313"/>
    </row>
    <row r="97" spans="1:16" ht="29.25" customHeight="1" x14ac:dyDescent="0.25">
      <c r="A97" s="19">
        <v>94</v>
      </c>
      <c r="B97" s="309"/>
      <c r="C97" s="310"/>
      <c r="D97" s="303"/>
      <c r="E97" s="310"/>
      <c r="F97" s="310"/>
      <c r="G97" s="310"/>
      <c r="H97" s="310"/>
      <c r="I97" s="310"/>
      <c r="J97" s="311"/>
      <c r="K97" s="311"/>
      <c r="L97" s="312"/>
      <c r="M97" s="306"/>
      <c r="N97" s="312"/>
      <c r="O97" s="310"/>
      <c r="P97" s="313"/>
    </row>
    <row r="98" spans="1:16" ht="29.25" customHeight="1" x14ac:dyDescent="0.25">
      <c r="A98" s="308">
        <v>95</v>
      </c>
      <c r="B98" s="309"/>
      <c r="C98" s="310"/>
      <c r="D98" s="303"/>
      <c r="E98" s="310"/>
      <c r="F98" s="310"/>
      <c r="G98" s="310"/>
      <c r="H98" s="310"/>
      <c r="I98" s="310"/>
      <c r="J98" s="311"/>
      <c r="K98" s="311"/>
      <c r="L98" s="312"/>
      <c r="M98" s="306"/>
      <c r="N98" s="312"/>
      <c r="O98" s="310"/>
      <c r="P98" s="313"/>
    </row>
    <row r="99" spans="1:16" ht="29.25" customHeight="1" x14ac:dyDescent="0.25">
      <c r="A99" s="308">
        <v>96</v>
      </c>
      <c r="B99" s="309"/>
      <c r="C99" s="310"/>
      <c r="D99" s="303"/>
      <c r="E99" s="310"/>
      <c r="F99" s="310"/>
      <c r="G99" s="310"/>
      <c r="H99" s="310"/>
      <c r="I99" s="310"/>
      <c r="J99" s="311"/>
      <c r="K99" s="311"/>
      <c r="L99" s="312"/>
      <c r="M99" s="306"/>
      <c r="N99" s="312"/>
      <c r="O99" s="310"/>
      <c r="P99" s="313"/>
    </row>
    <row r="100" spans="1:16" ht="29.25" customHeight="1" x14ac:dyDescent="0.25">
      <c r="A100" s="19">
        <v>97</v>
      </c>
      <c r="B100" s="309"/>
      <c r="C100" s="310"/>
      <c r="D100" s="303"/>
      <c r="E100" s="310"/>
      <c r="F100" s="310"/>
      <c r="G100" s="310"/>
      <c r="H100" s="310"/>
      <c r="I100" s="310"/>
      <c r="J100" s="311"/>
      <c r="K100" s="311"/>
      <c r="L100" s="312"/>
      <c r="M100" s="306"/>
      <c r="N100" s="312"/>
      <c r="O100" s="310"/>
      <c r="P100" s="313"/>
    </row>
    <row r="101" spans="1:16" ht="29.25" customHeight="1" x14ac:dyDescent="0.25">
      <c r="A101" s="308">
        <v>98</v>
      </c>
      <c r="B101" s="309"/>
      <c r="C101" s="310"/>
      <c r="D101" s="303"/>
      <c r="E101" s="310"/>
      <c r="F101" s="310"/>
      <c r="G101" s="310"/>
      <c r="H101" s="310"/>
      <c r="I101" s="310"/>
      <c r="J101" s="311"/>
      <c r="K101" s="311"/>
      <c r="L101" s="312"/>
      <c r="M101" s="306"/>
      <c r="N101" s="312"/>
      <c r="O101" s="310"/>
      <c r="P101" s="313"/>
    </row>
    <row r="102" spans="1:16" ht="29.25" customHeight="1" x14ac:dyDescent="0.25">
      <c r="A102" s="308">
        <v>99</v>
      </c>
      <c r="B102" s="309"/>
      <c r="C102" s="310"/>
      <c r="D102" s="303"/>
      <c r="E102" s="310"/>
      <c r="F102" s="310"/>
      <c r="G102" s="310"/>
      <c r="H102" s="310"/>
      <c r="I102" s="310"/>
      <c r="J102" s="311"/>
      <c r="K102" s="311"/>
      <c r="L102" s="312"/>
      <c r="M102" s="306"/>
      <c r="N102" s="312"/>
      <c r="O102" s="310"/>
      <c r="P102" s="313"/>
    </row>
    <row r="103" spans="1:16" ht="29.25" customHeight="1" x14ac:dyDescent="0.25">
      <c r="A103" s="19">
        <v>100</v>
      </c>
      <c r="B103" s="309"/>
      <c r="C103" s="310"/>
      <c r="D103" s="303"/>
      <c r="E103" s="310"/>
      <c r="F103" s="310"/>
      <c r="G103" s="310"/>
      <c r="H103" s="310"/>
      <c r="I103" s="310"/>
      <c r="J103" s="311"/>
      <c r="K103" s="311"/>
      <c r="L103" s="312"/>
      <c r="M103" s="306"/>
      <c r="N103" s="312"/>
      <c r="O103" s="310"/>
      <c r="P103" s="313"/>
    </row>
  </sheetData>
  <mergeCells count="2">
    <mergeCell ref="N1:O1"/>
    <mergeCell ref="I1:K1"/>
  </mergeCells>
  <pageMargins left="0.11811023622047245" right="0.62992125984251968" top="0.23622047244094491" bottom="0.3" header="0.11811023622047245" footer="0.11811023622047245"/>
  <pageSetup paperSize="9" scale="56" fitToHeight="4" orientation="landscape" r:id="rId1"/>
  <headerFooter>
    <oddFooter>&amp;C&amp;"-,Bold"&amp;16WANOSCG SIGHTINGS REPORT&amp;R&amp;D</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6BE23-E350-4C8F-97EC-0939EC2785DB}">
  <sheetPr codeName="Sheet10">
    <pageSetUpPr fitToPage="1"/>
  </sheetPr>
  <dimension ref="A1:Z103"/>
  <sheetViews>
    <sheetView workbookViewId="0">
      <selection activeCell="L23" sqref="L23"/>
    </sheetView>
  </sheetViews>
  <sheetFormatPr defaultRowHeight="15" x14ac:dyDescent="0.25"/>
  <cols>
    <col min="1" max="1" width="6.28515625" customWidth="1"/>
    <col min="3" max="3" width="13" customWidth="1"/>
    <col min="4" max="4" width="13.42578125" customWidth="1"/>
    <col min="5" max="5" width="21" customWidth="1"/>
    <col min="6" max="6" width="28.7109375" customWidth="1"/>
    <col min="8" max="8" width="10.85546875" customWidth="1"/>
    <col min="9" max="9" width="11.140625" customWidth="1"/>
    <col min="10" max="10" width="11.42578125" customWidth="1"/>
    <col min="11" max="11" width="13.5703125" customWidth="1"/>
    <col min="12" max="12" width="17.5703125" customWidth="1"/>
    <col min="13" max="13" width="11.28515625" customWidth="1"/>
    <col min="17" max="17" width="12" customWidth="1"/>
    <col min="18" max="18" width="11.140625" customWidth="1"/>
    <col min="23" max="23" width="15.85546875" customWidth="1"/>
    <col min="24" max="24" width="11" customWidth="1"/>
    <col min="25" max="25" width="12.28515625" customWidth="1"/>
    <col min="26" max="26" width="25.5703125" customWidth="1"/>
  </cols>
  <sheetData>
    <row r="1" spans="1:26" ht="81.75" customHeight="1" thickBot="1" x14ac:dyDescent="0.3">
      <c r="A1" s="130"/>
      <c r="B1" s="143" t="s">
        <v>1544</v>
      </c>
      <c r="G1" s="18" t="s">
        <v>1545</v>
      </c>
      <c r="J1" s="21"/>
      <c r="K1" s="21"/>
      <c r="M1" s="155" t="s">
        <v>1541</v>
      </c>
      <c r="N1" s="114" t="s">
        <v>1484</v>
      </c>
      <c r="O1" s="115" t="s">
        <v>1485</v>
      </c>
      <c r="P1" s="115" t="s">
        <v>1486</v>
      </c>
      <c r="Q1" s="115" t="s">
        <v>1487</v>
      </c>
      <c r="R1" s="115" t="s">
        <v>1488</v>
      </c>
      <c r="S1" s="115" t="s">
        <v>1489</v>
      </c>
      <c r="T1" s="113" t="s">
        <v>1490</v>
      </c>
      <c r="U1" s="113" t="s">
        <v>1491</v>
      </c>
      <c r="V1" s="113" t="s">
        <v>1492</v>
      </c>
      <c r="W1" s="116" t="s">
        <v>1493</v>
      </c>
      <c r="X1" s="113" t="s">
        <v>1494</v>
      </c>
      <c r="Y1" s="113" t="s">
        <v>1495</v>
      </c>
      <c r="Z1" s="110"/>
    </row>
    <row r="2" spans="1:26" ht="45.75" customHeight="1" thickBot="1" x14ac:dyDescent="0.3">
      <c r="A2" s="242" t="s">
        <v>1</v>
      </c>
      <c r="B2" s="99" t="s">
        <v>1499</v>
      </c>
      <c r="C2" s="99" t="s">
        <v>1500</v>
      </c>
      <c r="D2" s="99" t="s">
        <v>4</v>
      </c>
      <c r="E2" s="99" t="s">
        <v>5</v>
      </c>
      <c r="F2" s="99" t="s">
        <v>6</v>
      </c>
      <c r="G2" s="165" t="s">
        <v>7</v>
      </c>
      <c r="H2" s="99" t="s">
        <v>1546</v>
      </c>
      <c r="I2" s="99" t="s">
        <v>1547</v>
      </c>
      <c r="J2" s="99" t="s">
        <v>10</v>
      </c>
      <c r="K2" s="99" t="s">
        <v>1548</v>
      </c>
      <c r="L2" s="99" t="s">
        <v>1549</v>
      </c>
      <c r="M2" s="243" t="s">
        <v>13</v>
      </c>
      <c r="N2" s="243" t="s">
        <v>16</v>
      </c>
      <c r="O2" s="243" t="s">
        <v>17</v>
      </c>
      <c r="P2" s="243" t="s">
        <v>18</v>
      </c>
      <c r="Q2" s="243" t="s">
        <v>19</v>
      </c>
      <c r="R2" s="243" t="s">
        <v>20</v>
      </c>
      <c r="S2" s="243" t="s">
        <v>21</v>
      </c>
      <c r="T2" s="99" t="s">
        <v>22</v>
      </c>
      <c r="U2" s="99" t="s">
        <v>23</v>
      </c>
      <c r="V2" s="99" t="s">
        <v>24</v>
      </c>
      <c r="W2" s="99" t="s">
        <v>25</v>
      </c>
      <c r="X2" s="99" t="s">
        <v>26</v>
      </c>
      <c r="Y2" s="99" t="s">
        <v>27</v>
      </c>
      <c r="Z2" s="163" t="s">
        <v>28</v>
      </c>
    </row>
    <row r="3" spans="1:26" x14ac:dyDescent="0.25">
      <c r="A3" s="314" t="s">
        <v>1521</v>
      </c>
      <c r="B3" s="315">
        <v>42962</v>
      </c>
      <c r="C3" s="316" t="s">
        <v>55</v>
      </c>
      <c r="D3" s="317" t="s">
        <v>1523</v>
      </c>
      <c r="E3" s="316" t="s">
        <v>1335</v>
      </c>
      <c r="F3" s="316" t="s">
        <v>1336</v>
      </c>
      <c r="G3" s="316" t="s">
        <v>1010</v>
      </c>
      <c r="H3" s="318" t="s">
        <v>1524</v>
      </c>
      <c r="I3" s="319" t="s">
        <v>1525</v>
      </c>
      <c r="J3" s="320" t="s">
        <v>1526</v>
      </c>
      <c r="K3" s="320" t="s">
        <v>85</v>
      </c>
      <c r="L3" s="321" t="str">
        <f>IFERROR(VLOOKUP(CONCATENATE(J3," ",K3),'[1]#Input Lists#'!$G$2:$L$761,6,FALSE)," ")</f>
        <v>Cowslip Orchid</v>
      </c>
      <c r="M3" s="322" t="s">
        <v>1527</v>
      </c>
      <c r="N3" s="323" t="s">
        <v>1319</v>
      </c>
      <c r="O3" s="323" t="s">
        <v>1329</v>
      </c>
      <c r="P3" s="323" t="s">
        <v>988</v>
      </c>
      <c r="Q3" s="323" t="s">
        <v>1324</v>
      </c>
      <c r="R3" s="323" t="s">
        <v>1027</v>
      </c>
      <c r="S3" s="323" t="s">
        <v>1328</v>
      </c>
      <c r="T3" s="323" t="s">
        <v>1011</v>
      </c>
      <c r="U3" s="323" t="s">
        <v>1337</v>
      </c>
      <c r="V3" s="323" t="s">
        <v>1338</v>
      </c>
      <c r="W3" s="323" t="s">
        <v>1320</v>
      </c>
      <c r="X3" s="323" t="s">
        <v>1325</v>
      </c>
      <c r="Y3" s="323" t="s">
        <v>1323</v>
      </c>
      <c r="Z3" s="324" t="s">
        <v>1339</v>
      </c>
    </row>
    <row r="4" spans="1:26" x14ac:dyDescent="0.25">
      <c r="A4">
        <v>1</v>
      </c>
    </row>
    <row r="5" spans="1:26" x14ac:dyDescent="0.25">
      <c r="A5">
        <v>2</v>
      </c>
    </row>
    <row r="6" spans="1:26" x14ac:dyDescent="0.25">
      <c r="A6">
        <v>3</v>
      </c>
    </row>
    <row r="7" spans="1:26" x14ac:dyDescent="0.25">
      <c r="A7">
        <v>4</v>
      </c>
    </row>
    <row r="8" spans="1:26" x14ac:dyDescent="0.25">
      <c r="A8">
        <v>5</v>
      </c>
    </row>
    <row r="9" spans="1:26" x14ac:dyDescent="0.25">
      <c r="A9">
        <v>6</v>
      </c>
    </row>
    <row r="10" spans="1:26" x14ac:dyDescent="0.25">
      <c r="A10">
        <v>7</v>
      </c>
    </row>
    <row r="11" spans="1:26" x14ac:dyDescent="0.25">
      <c r="A11">
        <v>8</v>
      </c>
    </row>
    <row r="12" spans="1:26" x14ac:dyDescent="0.25">
      <c r="A12">
        <v>9</v>
      </c>
    </row>
    <row r="13" spans="1:26" x14ac:dyDescent="0.25">
      <c r="A13">
        <v>10</v>
      </c>
    </row>
    <row r="14" spans="1:26" x14ac:dyDescent="0.25">
      <c r="A14">
        <v>11</v>
      </c>
    </row>
    <row r="15" spans="1:26" x14ac:dyDescent="0.25">
      <c r="A15">
        <v>12</v>
      </c>
    </row>
    <row r="16" spans="1:26" x14ac:dyDescent="0.25">
      <c r="A16">
        <v>13</v>
      </c>
    </row>
    <row r="17" spans="1:1" x14ac:dyDescent="0.25">
      <c r="A17">
        <v>14</v>
      </c>
    </row>
    <row r="18" spans="1:1" x14ac:dyDescent="0.25">
      <c r="A18">
        <v>15</v>
      </c>
    </row>
    <row r="19" spans="1:1" x14ac:dyDescent="0.25">
      <c r="A19">
        <v>16</v>
      </c>
    </row>
    <row r="20" spans="1:1" x14ac:dyDescent="0.25">
      <c r="A20">
        <v>17</v>
      </c>
    </row>
    <row r="21" spans="1:1" x14ac:dyDescent="0.25">
      <c r="A21">
        <v>18</v>
      </c>
    </row>
    <row r="22" spans="1:1" x14ac:dyDescent="0.25">
      <c r="A22">
        <v>19</v>
      </c>
    </row>
    <row r="23" spans="1:1" x14ac:dyDescent="0.25">
      <c r="A23">
        <v>20</v>
      </c>
    </row>
    <row r="24" spans="1:1" x14ac:dyDescent="0.25">
      <c r="A24">
        <v>21</v>
      </c>
    </row>
    <row r="25" spans="1:1" x14ac:dyDescent="0.25">
      <c r="A25">
        <v>22</v>
      </c>
    </row>
    <row r="26" spans="1:1" x14ac:dyDescent="0.25">
      <c r="A26">
        <v>23</v>
      </c>
    </row>
    <row r="27" spans="1:1" x14ac:dyDescent="0.25">
      <c r="A27">
        <v>24</v>
      </c>
    </row>
    <row r="28" spans="1:1" x14ac:dyDescent="0.25">
      <c r="A28">
        <v>25</v>
      </c>
    </row>
    <row r="29" spans="1:1" x14ac:dyDescent="0.25">
      <c r="A29">
        <v>26</v>
      </c>
    </row>
    <row r="30" spans="1:1" x14ac:dyDescent="0.25">
      <c r="A30">
        <v>27</v>
      </c>
    </row>
    <row r="31" spans="1:1" x14ac:dyDescent="0.25">
      <c r="A31">
        <v>28</v>
      </c>
    </row>
    <row r="32" spans="1:1" x14ac:dyDescent="0.25">
      <c r="A32">
        <v>29</v>
      </c>
    </row>
    <row r="33" spans="1:1" x14ac:dyDescent="0.25">
      <c r="A33">
        <v>30</v>
      </c>
    </row>
    <row r="34" spans="1:1" x14ac:dyDescent="0.25">
      <c r="A34">
        <v>31</v>
      </c>
    </row>
    <row r="35" spans="1:1" x14ac:dyDescent="0.25">
      <c r="A35">
        <v>32</v>
      </c>
    </row>
    <row r="36" spans="1:1" x14ac:dyDescent="0.25">
      <c r="A36">
        <v>33</v>
      </c>
    </row>
    <row r="37" spans="1:1" x14ac:dyDescent="0.25">
      <c r="A37">
        <v>34</v>
      </c>
    </row>
    <row r="38" spans="1:1" x14ac:dyDescent="0.25">
      <c r="A38">
        <v>35</v>
      </c>
    </row>
    <row r="39" spans="1:1" x14ac:dyDescent="0.25">
      <c r="A39">
        <v>36</v>
      </c>
    </row>
    <row r="40" spans="1:1" x14ac:dyDescent="0.25">
      <c r="A40">
        <v>37</v>
      </c>
    </row>
    <row r="41" spans="1:1" x14ac:dyDescent="0.25">
      <c r="A41">
        <v>38</v>
      </c>
    </row>
    <row r="42" spans="1:1" x14ac:dyDescent="0.25">
      <c r="A42">
        <v>39</v>
      </c>
    </row>
    <row r="43" spans="1:1" x14ac:dyDescent="0.25">
      <c r="A43">
        <v>40</v>
      </c>
    </row>
    <row r="44" spans="1:1" x14ac:dyDescent="0.25">
      <c r="A44">
        <v>41</v>
      </c>
    </row>
    <row r="45" spans="1:1" x14ac:dyDescent="0.25">
      <c r="A45">
        <v>42</v>
      </c>
    </row>
    <row r="46" spans="1:1" x14ac:dyDescent="0.25">
      <c r="A46">
        <v>43</v>
      </c>
    </row>
    <row r="47" spans="1:1" x14ac:dyDescent="0.25">
      <c r="A47">
        <v>44</v>
      </c>
    </row>
    <row r="48" spans="1:1" x14ac:dyDescent="0.25">
      <c r="A48">
        <v>45</v>
      </c>
    </row>
    <row r="49" spans="1:1" x14ac:dyDescent="0.25">
      <c r="A49">
        <v>46</v>
      </c>
    </row>
    <row r="50" spans="1:1" x14ac:dyDescent="0.25">
      <c r="A50">
        <v>47</v>
      </c>
    </row>
    <row r="51" spans="1:1" x14ac:dyDescent="0.25">
      <c r="A51">
        <v>48</v>
      </c>
    </row>
    <row r="52" spans="1:1" x14ac:dyDescent="0.25">
      <c r="A52">
        <v>49</v>
      </c>
    </row>
    <row r="53" spans="1:1" x14ac:dyDescent="0.25">
      <c r="A53">
        <v>50</v>
      </c>
    </row>
    <row r="54" spans="1:1" x14ac:dyDescent="0.25">
      <c r="A54">
        <v>51</v>
      </c>
    </row>
    <row r="55" spans="1:1" x14ac:dyDescent="0.25">
      <c r="A55">
        <v>52</v>
      </c>
    </row>
    <row r="56" spans="1:1" x14ac:dyDescent="0.25">
      <c r="A56">
        <v>53</v>
      </c>
    </row>
    <row r="57" spans="1:1" x14ac:dyDescent="0.25">
      <c r="A57">
        <v>54</v>
      </c>
    </row>
    <row r="58" spans="1:1" x14ac:dyDescent="0.25">
      <c r="A58">
        <v>55</v>
      </c>
    </row>
    <row r="59" spans="1:1" x14ac:dyDescent="0.25">
      <c r="A59">
        <v>56</v>
      </c>
    </row>
    <row r="60" spans="1:1" x14ac:dyDescent="0.25">
      <c r="A60">
        <v>57</v>
      </c>
    </row>
    <row r="61" spans="1:1" x14ac:dyDescent="0.25">
      <c r="A61">
        <v>58</v>
      </c>
    </row>
    <row r="62" spans="1:1" x14ac:dyDescent="0.25">
      <c r="A62">
        <v>59</v>
      </c>
    </row>
    <row r="63" spans="1:1" x14ac:dyDescent="0.25">
      <c r="A63">
        <v>60</v>
      </c>
    </row>
    <row r="64" spans="1:1" x14ac:dyDescent="0.25">
      <c r="A64">
        <v>61</v>
      </c>
    </row>
    <row r="65" spans="1:1" x14ac:dyDescent="0.25">
      <c r="A65">
        <v>62</v>
      </c>
    </row>
    <row r="66" spans="1:1" x14ac:dyDescent="0.25">
      <c r="A66">
        <v>63</v>
      </c>
    </row>
    <row r="67" spans="1:1" x14ac:dyDescent="0.25">
      <c r="A67">
        <v>64</v>
      </c>
    </row>
    <row r="68" spans="1:1" x14ac:dyDescent="0.25">
      <c r="A68">
        <v>65</v>
      </c>
    </row>
    <row r="69" spans="1:1" x14ac:dyDescent="0.25">
      <c r="A69">
        <v>66</v>
      </c>
    </row>
    <row r="70" spans="1:1" x14ac:dyDescent="0.25">
      <c r="A70">
        <v>67</v>
      </c>
    </row>
    <row r="71" spans="1:1" x14ac:dyDescent="0.25">
      <c r="A71">
        <v>68</v>
      </c>
    </row>
    <row r="72" spans="1:1" x14ac:dyDescent="0.25">
      <c r="A72">
        <v>69</v>
      </c>
    </row>
    <row r="73" spans="1:1" x14ac:dyDescent="0.25">
      <c r="A73">
        <v>70</v>
      </c>
    </row>
    <row r="74" spans="1:1" x14ac:dyDescent="0.25">
      <c r="A74">
        <v>71</v>
      </c>
    </row>
    <row r="75" spans="1:1" x14ac:dyDescent="0.25">
      <c r="A75">
        <v>72</v>
      </c>
    </row>
    <row r="76" spans="1:1" x14ac:dyDescent="0.25">
      <c r="A76">
        <v>73</v>
      </c>
    </row>
    <row r="77" spans="1:1" x14ac:dyDescent="0.25">
      <c r="A77">
        <v>74</v>
      </c>
    </row>
    <row r="78" spans="1:1" x14ac:dyDescent="0.25">
      <c r="A78">
        <v>75</v>
      </c>
    </row>
    <row r="79" spans="1:1" x14ac:dyDescent="0.25">
      <c r="A79">
        <v>76</v>
      </c>
    </row>
    <row r="80" spans="1:1" x14ac:dyDescent="0.25">
      <c r="A80">
        <v>77</v>
      </c>
    </row>
    <row r="81" spans="1:1" x14ac:dyDescent="0.25">
      <c r="A81">
        <v>78</v>
      </c>
    </row>
    <row r="82" spans="1:1" x14ac:dyDescent="0.25">
      <c r="A82">
        <v>79</v>
      </c>
    </row>
    <row r="83" spans="1:1" x14ac:dyDescent="0.25">
      <c r="A83">
        <v>80</v>
      </c>
    </row>
    <row r="84" spans="1:1" x14ac:dyDescent="0.25">
      <c r="A84">
        <v>81</v>
      </c>
    </row>
    <row r="85" spans="1:1" x14ac:dyDescent="0.25">
      <c r="A85">
        <v>82</v>
      </c>
    </row>
    <row r="86" spans="1:1" x14ac:dyDescent="0.25">
      <c r="A86">
        <v>83</v>
      </c>
    </row>
    <row r="87" spans="1:1" x14ac:dyDescent="0.25">
      <c r="A87">
        <v>84</v>
      </c>
    </row>
    <row r="88" spans="1:1" x14ac:dyDescent="0.25">
      <c r="A88">
        <v>85</v>
      </c>
    </row>
    <row r="89" spans="1:1" x14ac:dyDescent="0.25">
      <c r="A89">
        <v>86</v>
      </c>
    </row>
    <row r="90" spans="1:1" x14ac:dyDescent="0.25">
      <c r="A90">
        <v>87</v>
      </c>
    </row>
    <row r="91" spans="1:1" x14ac:dyDescent="0.25">
      <c r="A91">
        <v>88</v>
      </c>
    </row>
    <row r="92" spans="1:1" x14ac:dyDescent="0.25">
      <c r="A92">
        <v>89</v>
      </c>
    </row>
    <row r="93" spans="1:1" x14ac:dyDescent="0.25">
      <c r="A93">
        <v>90</v>
      </c>
    </row>
    <row r="94" spans="1:1" x14ac:dyDescent="0.25">
      <c r="A94">
        <v>91</v>
      </c>
    </row>
    <row r="95" spans="1:1" x14ac:dyDescent="0.25">
      <c r="A95">
        <v>92</v>
      </c>
    </row>
    <row r="96" spans="1:1" x14ac:dyDescent="0.25">
      <c r="A96">
        <v>93</v>
      </c>
    </row>
    <row r="97" spans="1:1" x14ac:dyDescent="0.25">
      <c r="A97">
        <v>94</v>
      </c>
    </row>
    <row r="98" spans="1:1" x14ac:dyDescent="0.25">
      <c r="A98">
        <v>95</v>
      </c>
    </row>
    <row r="99" spans="1:1" x14ac:dyDescent="0.25">
      <c r="A99">
        <v>96</v>
      </c>
    </row>
    <row r="100" spans="1:1" x14ac:dyDescent="0.25">
      <c r="A100">
        <v>97</v>
      </c>
    </row>
    <row r="101" spans="1:1" x14ac:dyDescent="0.25">
      <c r="A101">
        <v>98</v>
      </c>
    </row>
    <row r="102" spans="1:1" x14ac:dyDescent="0.25">
      <c r="A102">
        <v>99</v>
      </c>
    </row>
    <row r="103" spans="1:1" x14ac:dyDescent="0.25">
      <c r="A103">
        <v>100</v>
      </c>
    </row>
  </sheetData>
  <dataValidations count="5">
    <dataValidation type="list" allowBlank="1" showInputMessage="1" showErrorMessage="1" promptTitle="Select Genus" prompt="From Dropdown List" sqref="J3" xr:uid="{5ED328FD-B240-4F2A-8D08-AEC446C85E48}">
      <formula1>ValidGenera</formula1>
    </dataValidation>
    <dataValidation type="list" allowBlank="1" showInputMessage="1" showErrorMessage="1" promptTitle="Select Species" prompt="Select Species from Dropdown List" sqref="K3" xr:uid="{487737C4-0618-4080-84A6-E517681025D9}">
      <formula1>INDIRECT(J3)</formula1>
    </dataValidation>
    <dataValidation type="list" allowBlank="1" showInputMessage="1" showErrorMessage="1" sqref="W3" xr:uid="{AE1C1E0C-80B8-4630-A816-DA865A6B0857}">
      <formula1>Habitat_Cond</formula1>
    </dataValidation>
    <dataValidation type="list" allowBlank="1" showInputMessage="1" showErrorMessage="1" sqref="T3" xr:uid="{F5AFB3BE-4240-460C-868E-EF56C5B75335}">
      <formula1>Group_Type</formula1>
    </dataValidation>
    <dataValidation type="list" allowBlank="1" showInputMessage="1" showErrorMessage="1" prompt="Select from Dropdown List" sqref="G3" xr:uid="{236879A9-E8AD-4888-ACDE-B68FFD94B4D6}">
      <formula1>GPSDatum</formula1>
    </dataValidation>
  </dataValidations>
  <printOptions gridLines="1"/>
  <pageMargins left="0.12" right="0.12" top="0.3" bottom="0.23" header="0.12" footer="0.12"/>
  <pageSetup paperSize="9" scale="44" fitToHeight="5" orientation="landscape"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67</vt:i4>
      </vt:variant>
    </vt:vector>
  </HeadingPairs>
  <TitlesOfParts>
    <vt:vector size="73" baseType="lpstr">
      <vt:lpstr>INSTRUCTIONS</vt:lpstr>
      <vt:lpstr>SIGHTINGS INPUT TEMPLATE</vt:lpstr>
      <vt:lpstr>#Input Lists#</vt:lpstr>
      <vt:lpstr>#Location List#</vt:lpstr>
      <vt:lpstr>SIGHTINGS PRINTOUT</vt:lpstr>
      <vt:lpstr>SIghtings Printout Long</vt:lpstr>
      <vt:lpstr>Anzybas</vt:lpstr>
      <vt:lpstr>Arthrochilus</vt:lpstr>
      <vt:lpstr>Caladenia</vt:lpstr>
      <vt:lpstr>Calochilus</vt:lpstr>
      <vt:lpstr>Coord_Type</vt:lpstr>
      <vt:lpstr>Corunastylis</vt:lpstr>
      <vt:lpstr>Corysanthes</vt:lpstr>
      <vt:lpstr>Cryptostylis</vt:lpstr>
      <vt:lpstr>Cyanicula</vt:lpstr>
      <vt:lpstr>Cymbidium</vt:lpstr>
      <vt:lpstr>Cyrtostylis</vt:lpstr>
      <vt:lpstr>Dendrobium</vt:lpstr>
      <vt:lpstr>Didymoplexis</vt:lpstr>
      <vt:lpstr>Dipodium</vt:lpstr>
      <vt:lpstr>Disa</vt:lpstr>
      <vt:lpstr>Diuris</vt:lpstr>
      <vt:lpstr>Drakaea</vt:lpstr>
      <vt:lpstr>Elythranthera</vt:lpstr>
      <vt:lpstr>Empusa</vt:lpstr>
      <vt:lpstr>Epiblema</vt:lpstr>
      <vt:lpstr>Ericksonella</vt:lpstr>
      <vt:lpstr>Eriochilus</vt:lpstr>
      <vt:lpstr>Eulophia</vt:lpstr>
      <vt:lpstr>Gastrodia</vt:lpstr>
      <vt:lpstr>Geodorum</vt:lpstr>
      <vt:lpstr>GPSDatum</vt:lpstr>
      <vt:lpstr>Group_Type</vt:lpstr>
      <vt:lpstr>Habenaria</vt:lpstr>
      <vt:lpstr>Habitat_Cond</vt:lpstr>
      <vt:lpstr>Leporella</vt:lpstr>
      <vt:lpstr>Leptoceras</vt:lpstr>
      <vt:lpstr>Liparis</vt:lpstr>
      <vt:lpstr>Lyperanthus</vt:lpstr>
      <vt:lpstr>Microtis</vt:lpstr>
      <vt:lpstr>Nervilia</vt:lpstr>
      <vt:lpstr>None</vt:lpstr>
      <vt:lpstr>Normal</vt:lpstr>
      <vt:lpstr>Paracaleana</vt:lpstr>
      <vt:lpstr>Pecteilis</vt:lpstr>
      <vt:lpstr>Pheladenia</vt:lpstr>
      <vt:lpstr>Praecoxanthus</vt:lpstr>
      <vt:lpstr>Prasophyllum</vt:lpstr>
      <vt:lpstr>'#Input Lists#'!Print_Area</vt:lpstr>
      <vt:lpstr>'SIGHTINGS INPUT TEMPLATE'!Print_Area</vt:lpstr>
      <vt:lpstr>'SIGHTINGS PRINTOUT'!Print_Area</vt:lpstr>
      <vt:lpstr>Pterostylis</vt:lpstr>
      <vt:lpstr>Pyrorchis</vt:lpstr>
      <vt:lpstr>Rhizanthella</vt:lpstr>
      <vt:lpstr>Shire_List</vt:lpstr>
      <vt:lpstr>SpeciesForm</vt:lpstr>
      <vt:lpstr>SpecimenForm</vt:lpstr>
      <vt:lpstr>Spiculaea</vt:lpstr>
      <vt:lpstr>Spiranthes</vt:lpstr>
      <vt:lpstr>Thelymitra</vt:lpstr>
      <vt:lpstr>'SIghtings Printout Long'!Town_List</vt:lpstr>
      <vt:lpstr>Town_List</vt:lpstr>
      <vt:lpstr>ValidCaladenia</vt:lpstr>
      <vt:lpstr>ValidCalochilus</vt:lpstr>
      <vt:lpstr>ValidCorybas</vt:lpstr>
      <vt:lpstr>'SIghtings Printout Long'!ValidGenera</vt:lpstr>
      <vt:lpstr>ValidGenera</vt:lpstr>
      <vt:lpstr>ValidPlantState</vt:lpstr>
      <vt:lpstr>ValidQuantity</vt:lpstr>
      <vt:lpstr>ValidTotalSpeciesName</vt:lpstr>
      <vt:lpstr>ValidTotalSpeciesNames</vt:lpstr>
      <vt:lpstr>xCyanthera</vt:lpstr>
      <vt:lpstr>Zeuxine</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Ramon</dc:creator>
  <cp:keywords/>
  <dc:description/>
  <cp:lastModifiedBy>Ramon Newmann</cp:lastModifiedBy>
  <cp:revision/>
  <cp:lastPrinted>2023-05-22T08:35:22Z</cp:lastPrinted>
  <dcterms:created xsi:type="dcterms:W3CDTF">2015-04-03T07:26:11Z</dcterms:created>
  <dcterms:modified xsi:type="dcterms:W3CDTF">2023-07-21T04:04:50Z</dcterms:modified>
  <cp:category/>
  <cp:contentStatus/>
</cp:coreProperties>
</file>